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showInkAnnotation="0" autoCompressPictures="0"/>
  <mc:AlternateContent xmlns:mc="http://schemas.openxmlformats.org/markup-compatibility/2006">
    <mc:Choice Requires="x15">
      <x15ac:absPath xmlns:x15ac="http://schemas.microsoft.com/office/spreadsheetml/2010/11/ac" url="/Users/gzucman/Dropbox/SaezZucman2014/usdina/PaperDINA/OnlineFiles/2020-09/"/>
    </mc:Choice>
  </mc:AlternateContent>
  <xr:revisionPtr revIDLastSave="0" documentId="13_ncr:1_{D0543EC0-8607-1040-9D30-8C375B455CD0}" xr6:coauthVersionLast="45" xr6:coauthVersionMax="45" xr10:uidLastSave="{00000000-0000-0000-0000-000000000000}"/>
  <bookViews>
    <workbookView xWindow="0" yWindow="460" windowWidth="28800" windowHeight="16460" tabRatio="788" xr2:uid="{00000000-000D-0000-FFFF-FFFF00000000}"/>
  </bookViews>
  <sheets>
    <sheet name="Index" sheetId="132" r:id="rId1"/>
    <sheet name="Factor" sheetId="115" r:id="rId2"/>
    <sheet name="TA1" sheetId="4" r:id="rId3"/>
    <sheet name="TA2" sheetId="12" r:id="rId4"/>
    <sheet name="TA2b" sheetId="13" r:id="rId5"/>
    <sheet name="TA2c" sheetId="14" r:id="rId6"/>
    <sheet name="TA3" sheetId="6" r:id="rId7"/>
    <sheet name="TA4" sheetId="133" r:id="rId8"/>
    <sheet name="TA5" sheetId="135" r:id="rId9"/>
    <sheet name="TA6" sheetId="136" r:id="rId10"/>
    <sheet name="TA7" sheetId="137" r:id="rId11"/>
    <sheet name="TA8" sheetId="138" r:id="rId12"/>
    <sheet name="TA9" sheetId="139" r:id="rId13"/>
    <sheet name="TA10" sheetId="140" r:id="rId14"/>
    <sheet name="TA11" sheetId="141" r:id="rId15"/>
    <sheet name="TA12" sheetId="142" r:id="rId16"/>
    <sheet name="TA13" sheetId="134" r:id="rId17"/>
    <sheet name="PreTax" sheetId="73" r:id="rId18"/>
    <sheet name="TB1" sheetId="155" r:id="rId19"/>
    <sheet name="TB2" sheetId="156" r:id="rId20"/>
    <sheet name="TB2b" sheetId="157" r:id="rId21"/>
    <sheet name="TB2c" sheetId="158" r:id="rId22"/>
    <sheet name="TB2d" sheetId="211" r:id="rId23"/>
    <sheet name="TB2e" sheetId="266" r:id="rId24"/>
    <sheet name="TB2f" sheetId="289" r:id="rId25"/>
    <sheet name="TB3" sheetId="103" r:id="rId26"/>
    <sheet name="TB4" sheetId="144" r:id="rId27"/>
    <sheet name="TB4b" sheetId="281" r:id="rId28"/>
    <sheet name="TB5" sheetId="145" r:id="rId29"/>
    <sheet name="TB6" sheetId="146" r:id="rId30"/>
    <sheet name="TB7" sheetId="147" r:id="rId31"/>
    <sheet name="TB7b" sheetId="250" r:id="rId32"/>
    <sheet name="TB8" sheetId="148" r:id="rId33"/>
    <sheet name="TB9" sheetId="149" r:id="rId34"/>
    <sheet name="TB10" sheetId="150" r:id="rId35"/>
    <sheet name="TB11" sheetId="151" r:id="rId36"/>
    <sheet name="TB11b" sheetId="252" r:id="rId37"/>
    <sheet name="TB12" sheetId="152" r:id="rId38"/>
    <sheet name="TB13" sheetId="153" r:id="rId39"/>
    <sheet name="TB14" sheetId="267" r:id="rId40"/>
    <sheet name="TB15" sheetId="283" r:id="rId41"/>
    <sheet name="PostTax" sheetId="72" r:id="rId42"/>
    <sheet name="TC1" sheetId="161" r:id="rId43"/>
    <sheet name="TC1b" sheetId="270" r:id="rId44"/>
    <sheet name="TC2" sheetId="91" r:id="rId45"/>
    <sheet name="TC2b" sheetId="162" r:id="rId46"/>
    <sheet name="TC3" sheetId="85" r:id="rId47"/>
    <sheet name="TC3b" sheetId="96" r:id="rId48"/>
    <sheet name="TC3c" sheetId="217" r:id="rId49"/>
    <sheet name="TC3d" sheetId="268" r:id="rId50"/>
    <sheet name="TC3e" sheetId="271" r:id="rId51"/>
    <sheet name="TC4" sheetId="163" r:id="rId52"/>
    <sheet name="TC4b" sheetId="288" r:id="rId53"/>
    <sheet name="TC5" sheetId="164" r:id="rId54"/>
    <sheet name="TC6" sheetId="165" r:id="rId55"/>
    <sheet name="TC7" sheetId="166" r:id="rId56"/>
    <sheet name="TC7b" sheetId="251" r:id="rId57"/>
    <sheet name="TC7c" sheetId="272" r:id="rId58"/>
    <sheet name="TC8" sheetId="167" r:id="rId59"/>
    <sheet name="TC9" sheetId="168" r:id="rId60"/>
    <sheet name="TC10" sheetId="169" r:id="rId61"/>
    <sheet name="TC11" sheetId="170" r:id="rId62"/>
    <sheet name="TC12" sheetId="171" r:id="rId63"/>
    <sheet name="TC13" sheetId="172" r:id="rId64"/>
    <sheet name="Fiscal" sheetId="196" r:id="rId65"/>
    <sheet name="TD1" sheetId="180" r:id="rId66"/>
    <sheet name="TD2" sheetId="181" r:id="rId67"/>
    <sheet name="TD2b" sheetId="182" r:id="rId68"/>
    <sheet name="TD2c" sheetId="183" r:id="rId69"/>
    <sheet name="TD3" sheetId="184" r:id="rId70"/>
    <sheet name="TD4" sheetId="185" r:id="rId71"/>
    <sheet name="TD5" sheetId="186" r:id="rId72"/>
    <sheet name="TD6" sheetId="187" r:id="rId73"/>
    <sheet name="TD7" sheetId="188" r:id="rId74"/>
    <sheet name="TD8" sheetId="189" r:id="rId75"/>
    <sheet name="TD9" sheetId="190" r:id="rId76"/>
    <sheet name="TD10" sheetId="191" r:id="rId77"/>
    <sheet name="TD11" sheetId="192" r:id="rId78"/>
    <sheet name="TD12" sheetId="193" r:id="rId79"/>
    <sheet name="TD13" sheetId="194" r:id="rId80"/>
    <sheet name="Wealth" sheetId="218" r:id="rId81"/>
    <sheet name="TE1" sheetId="230" r:id="rId82"/>
    <sheet name="TE1b" sheetId="246" r:id="rId83"/>
    <sheet name="TE2" sheetId="231" r:id="rId84"/>
    <sheet name="TE2b" sheetId="232" r:id="rId85"/>
    <sheet name="TE2c" sheetId="233" r:id="rId86"/>
    <sheet name="TE3" sheetId="234" r:id="rId87"/>
    <sheet name="TE4" sheetId="235" r:id="rId88"/>
    <sheet name="TE5" sheetId="236" r:id="rId89"/>
    <sheet name="TE6" sheetId="237" r:id="rId90"/>
    <sheet name="TE7" sheetId="238" r:id="rId91"/>
    <sheet name="TE8" sheetId="239" r:id="rId92"/>
    <sheet name="TE9" sheetId="240" r:id="rId93"/>
    <sheet name="TE10" sheetId="241" r:id="rId94"/>
    <sheet name="TE11" sheetId="242" r:id="rId95"/>
    <sheet name="TE12" sheetId="243" r:id="rId96"/>
    <sheet name="AgeGender" sheetId="114" r:id="rId97"/>
    <sheet name="TF1" sheetId="248" r:id="rId98"/>
    <sheet name="TF2" sheetId="212" r:id="rId99"/>
    <sheet name="TF3" sheetId="88" r:id="rId100"/>
    <sheet name="Taxes" sheetId="118" r:id="rId101"/>
    <sheet name="TG1" sheetId="214" r:id="rId102"/>
    <sheet name="TG2" sheetId="254" r:id="rId103"/>
    <sheet name="TG2b" sheetId="257" r:id="rId104"/>
    <sheet name="TG2c" sheetId="258" r:id="rId105"/>
    <sheet name="TG3" sheetId="284" r:id="rId106"/>
    <sheet name="TG4" sheetId="249" r:id="rId107"/>
    <sheet name="TG4b" sheetId="261" r:id="rId108"/>
    <sheet name="TG4c" sheetId="262" r:id="rId109"/>
    <sheet name="TG4d" sheetId="274" r:id="rId110"/>
    <sheet name="StataOutput" sheetId="111" r:id="rId111"/>
    <sheet name="compoprinc" sheetId="82" r:id="rId112"/>
    <sheet name="avgprinc" sheetId="76" r:id="rId113"/>
    <sheet name="medprinc" sheetId="143" r:id="rId114"/>
    <sheet name="compopeinc" sheetId="159" r:id="rId115"/>
    <sheet name="compopeincdet" sheetId="290" r:id="rId116"/>
    <sheet name="avgpeinc" sheetId="102" r:id="rId117"/>
    <sheet name="medpeinc" sheetId="154" r:id="rId118"/>
    <sheet name="compopoinc" sheetId="90" r:id="rId119"/>
    <sheet name="avgpoinc" sheetId="77" r:id="rId120"/>
    <sheet name="medpoinc" sheetId="160" r:id="rId121"/>
    <sheet name="compofiinc" sheetId="173" r:id="rId122"/>
    <sheet name="avgfiinc" sheetId="174" r:id="rId123"/>
    <sheet name="medfiinc" sheetId="175" r:id="rId124"/>
    <sheet name="compohweal" sheetId="244" r:id="rId125"/>
    <sheet name="avghweal" sheetId="245" r:id="rId126"/>
    <sheet name="hwealbypeinc" sheetId="247" r:id="rId127"/>
    <sheet name="taxrates" sheetId="263" r:id="rId1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D13" i="271" l="1"/>
  <c r="D15" i="271"/>
  <c r="Y69" i="274"/>
  <c r="Y51" i="274"/>
  <c r="Y30" i="274"/>
  <c r="Y18" i="274"/>
  <c r="H15" i="274"/>
  <c r="Y70" i="262"/>
  <c r="Y69" i="262"/>
  <c r="Y65" i="262"/>
  <c r="Y62" i="262"/>
  <c r="G62" i="262"/>
  <c r="Y59" i="262"/>
  <c r="Y55" i="262"/>
  <c r="Y47" i="262"/>
  <c r="Y46" i="262"/>
  <c r="G46" i="262"/>
  <c r="Y42" i="262"/>
  <c r="G42" i="262"/>
  <c r="Y38" i="262"/>
  <c r="G38" i="262"/>
  <c r="Y34" i="262"/>
  <c r="G34" i="262"/>
  <c r="Y30" i="262"/>
  <c r="G30" i="262"/>
  <c r="G26" i="262"/>
  <c r="Y26" i="262"/>
  <c r="H15" i="262"/>
  <c r="N15" i="262"/>
  <c r="K15" i="262"/>
  <c r="N13" i="262"/>
  <c r="M13" i="262"/>
  <c r="G12" i="262"/>
  <c r="G67" i="261"/>
  <c r="G63" i="261"/>
  <c r="Y63" i="261"/>
  <c r="G59" i="261"/>
  <c r="G55" i="261"/>
  <c r="Y55" i="261"/>
  <c r="Y51" i="261"/>
  <c r="G46" i="261"/>
  <c r="G42" i="261"/>
  <c r="G41" i="261"/>
  <c r="G37" i="261"/>
  <c r="G33" i="261"/>
  <c r="G29" i="261"/>
  <c r="Y29" i="261"/>
  <c r="G25" i="261"/>
  <c r="Y21" i="261"/>
  <c r="G17" i="261"/>
  <c r="Y61" i="249"/>
  <c r="Y45" i="249"/>
  <c r="Y29" i="249"/>
  <c r="J15" i="249"/>
  <c r="Y12" i="249"/>
  <c r="V116" i="258"/>
  <c r="U116" i="258"/>
  <c r="T116" i="258"/>
  <c r="S116" i="258"/>
  <c r="R116" i="258"/>
  <c r="Q116" i="258"/>
  <c r="P116" i="258"/>
  <c r="O116" i="258"/>
  <c r="N116" i="258"/>
  <c r="M116" i="258"/>
  <c r="L116" i="258"/>
  <c r="K116" i="258"/>
  <c r="J116" i="258"/>
  <c r="I116" i="258"/>
  <c r="H116" i="258"/>
  <c r="G116" i="258"/>
  <c r="F116" i="258"/>
  <c r="E116" i="258"/>
  <c r="D116" i="258"/>
  <c r="C116" i="258"/>
  <c r="B116" i="258"/>
  <c r="V115" i="258"/>
  <c r="U115" i="258"/>
  <c r="T115" i="258"/>
  <c r="S115" i="258"/>
  <c r="R115" i="258"/>
  <c r="Q115" i="258"/>
  <c r="P115" i="258"/>
  <c r="O115" i="258"/>
  <c r="N115" i="258"/>
  <c r="M115" i="258"/>
  <c r="L115" i="258"/>
  <c r="K115" i="258"/>
  <c r="J115" i="258"/>
  <c r="I115" i="258"/>
  <c r="H115" i="258"/>
  <c r="G115" i="258"/>
  <c r="F115" i="258"/>
  <c r="E115" i="258"/>
  <c r="D115" i="258"/>
  <c r="C115" i="258"/>
  <c r="B115" i="258"/>
  <c r="V114" i="258"/>
  <c r="U114" i="258"/>
  <c r="T114" i="258"/>
  <c r="S114" i="258"/>
  <c r="R114" i="258"/>
  <c r="Q114" i="258"/>
  <c r="P114" i="258"/>
  <c r="O114" i="258"/>
  <c r="N114" i="258"/>
  <c r="M114" i="258"/>
  <c r="L114" i="258"/>
  <c r="K114" i="258"/>
  <c r="J114" i="258"/>
  <c r="I114" i="258"/>
  <c r="H114" i="258"/>
  <c r="G114" i="258"/>
  <c r="F114" i="258"/>
  <c r="E114" i="258"/>
  <c r="D114" i="258"/>
  <c r="C114" i="258"/>
  <c r="B114" i="258"/>
  <c r="V113" i="258"/>
  <c r="U113" i="258"/>
  <c r="T113" i="258"/>
  <c r="S113" i="258"/>
  <c r="R113" i="258"/>
  <c r="Q113" i="258"/>
  <c r="P113" i="258"/>
  <c r="O113" i="258"/>
  <c r="N113" i="258"/>
  <c r="M113" i="258"/>
  <c r="L113" i="258"/>
  <c r="K113" i="258"/>
  <c r="J113" i="258"/>
  <c r="I113" i="258"/>
  <c r="H113" i="258"/>
  <c r="G113" i="258"/>
  <c r="F113" i="258"/>
  <c r="E113" i="258"/>
  <c r="D113" i="258"/>
  <c r="C113" i="258"/>
  <c r="B113" i="258"/>
  <c r="V112" i="258"/>
  <c r="U112" i="258"/>
  <c r="T112" i="258"/>
  <c r="S112" i="258"/>
  <c r="R112" i="258"/>
  <c r="Q112" i="258"/>
  <c r="P112" i="258"/>
  <c r="O112" i="258"/>
  <c r="N112" i="258"/>
  <c r="M112" i="258"/>
  <c r="L112" i="258"/>
  <c r="K112" i="258"/>
  <c r="J112" i="258"/>
  <c r="I112" i="258"/>
  <c r="H112" i="258"/>
  <c r="G112" i="258"/>
  <c r="F112" i="258"/>
  <c r="E112" i="258"/>
  <c r="D112" i="258"/>
  <c r="C112" i="258"/>
  <c r="B112" i="258"/>
  <c r="V111" i="258"/>
  <c r="U111" i="258"/>
  <c r="T111" i="258"/>
  <c r="S111" i="258"/>
  <c r="R111" i="258"/>
  <c r="Q111" i="258"/>
  <c r="P111" i="258"/>
  <c r="O111" i="258"/>
  <c r="N111" i="258"/>
  <c r="M111" i="258"/>
  <c r="L111" i="258"/>
  <c r="K111" i="258"/>
  <c r="J111" i="258"/>
  <c r="I111" i="258"/>
  <c r="H111" i="258"/>
  <c r="G111" i="258"/>
  <c r="F111" i="258"/>
  <c r="E111" i="258"/>
  <c r="D111" i="258"/>
  <c r="C111" i="258"/>
  <c r="B111" i="258"/>
  <c r="V110" i="258"/>
  <c r="U110" i="258"/>
  <c r="T110" i="258"/>
  <c r="S110" i="258"/>
  <c r="R110" i="258"/>
  <c r="Q110" i="258"/>
  <c r="P110" i="258"/>
  <c r="O110" i="258"/>
  <c r="N110" i="258"/>
  <c r="M110" i="258"/>
  <c r="L110" i="258"/>
  <c r="K110" i="258"/>
  <c r="J110" i="258"/>
  <c r="I110" i="258"/>
  <c r="H110" i="258"/>
  <c r="G110" i="258"/>
  <c r="F110" i="258"/>
  <c r="E110" i="258"/>
  <c r="D110" i="258"/>
  <c r="C110" i="258"/>
  <c r="B110" i="258"/>
  <c r="V109" i="258"/>
  <c r="U109" i="258"/>
  <c r="T109" i="258"/>
  <c r="S109" i="258"/>
  <c r="R109" i="258"/>
  <c r="Q109" i="258"/>
  <c r="P109" i="258"/>
  <c r="O109" i="258"/>
  <c r="N109" i="258"/>
  <c r="M109" i="258"/>
  <c r="L109" i="258"/>
  <c r="K109" i="258"/>
  <c r="J109" i="258"/>
  <c r="I109" i="258"/>
  <c r="H109" i="258"/>
  <c r="G109" i="258"/>
  <c r="F109" i="258"/>
  <c r="E109" i="258"/>
  <c r="D109" i="258"/>
  <c r="C109" i="258"/>
  <c r="B109" i="258"/>
  <c r="V108" i="258"/>
  <c r="U108" i="258"/>
  <c r="T108" i="258"/>
  <c r="S108" i="258"/>
  <c r="R108" i="258"/>
  <c r="Q108" i="258"/>
  <c r="P108" i="258"/>
  <c r="O108" i="258"/>
  <c r="N108" i="258"/>
  <c r="M108" i="258"/>
  <c r="L108" i="258"/>
  <c r="K108" i="258"/>
  <c r="J108" i="258"/>
  <c r="I108" i="258"/>
  <c r="H108" i="258"/>
  <c r="G108" i="258"/>
  <c r="F108" i="258"/>
  <c r="E108" i="258"/>
  <c r="D108" i="258"/>
  <c r="C108" i="258"/>
  <c r="B108" i="258"/>
  <c r="V107" i="258"/>
  <c r="U107" i="258"/>
  <c r="T107" i="258"/>
  <c r="S107" i="258"/>
  <c r="R107" i="258"/>
  <c r="Q107" i="258"/>
  <c r="P107" i="258"/>
  <c r="O107" i="258"/>
  <c r="N107" i="258"/>
  <c r="M107" i="258"/>
  <c r="L107" i="258"/>
  <c r="K107" i="258"/>
  <c r="J107" i="258"/>
  <c r="I107" i="258"/>
  <c r="H107" i="258"/>
  <c r="G107" i="258"/>
  <c r="F107" i="258"/>
  <c r="E107" i="258"/>
  <c r="D107" i="258"/>
  <c r="C107" i="258"/>
  <c r="B107" i="258"/>
  <c r="V106" i="258"/>
  <c r="U106" i="258"/>
  <c r="T106" i="258"/>
  <c r="S106" i="258"/>
  <c r="R106" i="258"/>
  <c r="Q106" i="258"/>
  <c r="P106" i="258"/>
  <c r="O106" i="258"/>
  <c r="N106" i="258"/>
  <c r="M106" i="258"/>
  <c r="L106" i="258"/>
  <c r="K106" i="258"/>
  <c r="J106" i="258"/>
  <c r="I106" i="258"/>
  <c r="H106" i="258"/>
  <c r="G106" i="258"/>
  <c r="F106" i="258"/>
  <c r="E106" i="258"/>
  <c r="D106" i="258"/>
  <c r="C106" i="258"/>
  <c r="B106" i="258"/>
  <c r="V105" i="258"/>
  <c r="U105" i="258"/>
  <c r="T105" i="258"/>
  <c r="S105" i="258"/>
  <c r="R105" i="258"/>
  <c r="Q105" i="258"/>
  <c r="P105" i="258"/>
  <c r="O105" i="258"/>
  <c r="N105" i="258"/>
  <c r="M105" i="258"/>
  <c r="L105" i="258"/>
  <c r="K105" i="258"/>
  <c r="J105" i="258"/>
  <c r="I105" i="258"/>
  <c r="H105" i="258"/>
  <c r="G105" i="258"/>
  <c r="F105" i="258"/>
  <c r="E105" i="258"/>
  <c r="D105" i="258"/>
  <c r="C105" i="258"/>
  <c r="B105" i="258"/>
  <c r="V104" i="258"/>
  <c r="U104" i="258"/>
  <c r="T104" i="258"/>
  <c r="S104" i="258"/>
  <c r="R104" i="258"/>
  <c r="Q104" i="258"/>
  <c r="P104" i="258"/>
  <c r="O104" i="258"/>
  <c r="N104" i="258"/>
  <c r="M104" i="258"/>
  <c r="L104" i="258"/>
  <c r="K104" i="258"/>
  <c r="J104" i="258"/>
  <c r="I104" i="258"/>
  <c r="H104" i="258"/>
  <c r="G104" i="258"/>
  <c r="F104" i="258"/>
  <c r="E104" i="258"/>
  <c r="D104" i="258"/>
  <c r="C104" i="258"/>
  <c r="B104" i="258"/>
  <c r="V103" i="258"/>
  <c r="U103" i="258"/>
  <c r="T103" i="258"/>
  <c r="S103" i="258"/>
  <c r="R103" i="258"/>
  <c r="Q103" i="258"/>
  <c r="P103" i="258"/>
  <c r="O103" i="258"/>
  <c r="N103" i="258"/>
  <c r="M103" i="258"/>
  <c r="L103" i="258"/>
  <c r="K103" i="258"/>
  <c r="J103" i="258"/>
  <c r="I103" i="258"/>
  <c r="H103" i="258"/>
  <c r="G103" i="258"/>
  <c r="F103" i="258"/>
  <c r="E103" i="258"/>
  <c r="D103" i="258"/>
  <c r="C103" i="258"/>
  <c r="B103" i="258"/>
  <c r="V102" i="258"/>
  <c r="U102" i="258"/>
  <c r="T102" i="258"/>
  <c r="S102" i="258"/>
  <c r="R102" i="258"/>
  <c r="Q102" i="258"/>
  <c r="P102" i="258"/>
  <c r="O102" i="258"/>
  <c r="N102" i="258"/>
  <c r="M102" i="258"/>
  <c r="L102" i="258"/>
  <c r="K102" i="258"/>
  <c r="J102" i="258"/>
  <c r="I102" i="258"/>
  <c r="H102" i="258"/>
  <c r="G102" i="258"/>
  <c r="F102" i="258"/>
  <c r="E102" i="258"/>
  <c r="D102" i="258"/>
  <c r="C102" i="258"/>
  <c r="B102" i="258"/>
  <c r="V101" i="258"/>
  <c r="U101" i="258"/>
  <c r="T101" i="258"/>
  <c r="S101" i="258"/>
  <c r="R101" i="258"/>
  <c r="Q101" i="258"/>
  <c r="P101" i="258"/>
  <c r="O101" i="258"/>
  <c r="N101" i="258"/>
  <c r="M101" i="258"/>
  <c r="L101" i="258"/>
  <c r="K101" i="258"/>
  <c r="J101" i="258"/>
  <c r="I101" i="258"/>
  <c r="H101" i="258"/>
  <c r="G101" i="258"/>
  <c r="F101" i="258"/>
  <c r="E101" i="258"/>
  <c r="D101" i="258"/>
  <c r="C101" i="258"/>
  <c r="B101" i="258"/>
  <c r="V100" i="258"/>
  <c r="U100" i="258"/>
  <c r="T100" i="258"/>
  <c r="S100" i="258"/>
  <c r="R100" i="258"/>
  <c r="Q100" i="258"/>
  <c r="P100" i="258"/>
  <c r="O100" i="258"/>
  <c r="N100" i="258"/>
  <c r="M100" i="258"/>
  <c r="L100" i="258"/>
  <c r="K100" i="258"/>
  <c r="J100" i="258"/>
  <c r="I100" i="258"/>
  <c r="H100" i="258"/>
  <c r="G100" i="258"/>
  <c r="F100" i="258"/>
  <c r="E100" i="258"/>
  <c r="D100" i="258"/>
  <c r="C100" i="258"/>
  <c r="B100" i="258"/>
  <c r="V99" i="258"/>
  <c r="U99" i="258"/>
  <c r="T99" i="258"/>
  <c r="S99" i="258"/>
  <c r="R99" i="258"/>
  <c r="Q99" i="258"/>
  <c r="P99" i="258"/>
  <c r="O99" i="258"/>
  <c r="N99" i="258"/>
  <c r="M99" i="258"/>
  <c r="L99" i="258"/>
  <c r="K99" i="258"/>
  <c r="J99" i="258"/>
  <c r="I99" i="258"/>
  <c r="H99" i="258"/>
  <c r="G99" i="258"/>
  <c r="F99" i="258"/>
  <c r="E99" i="258"/>
  <c r="D99" i="258"/>
  <c r="C99" i="258"/>
  <c r="B99" i="258"/>
  <c r="V98" i="258"/>
  <c r="U98" i="258"/>
  <c r="T98" i="258"/>
  <c r="S98" i="258"/>
  <c r="R98" i="258"/>
  <c r="Q98" i="258"/>
  <c r="P98" i="258"/>
  <c r="O98" i="258"/>
  <c r="N98" i="258"/>
  <c r="M98" i="258"/>
  <c r="L98" i="258"/>
  <c r="K98" i="258"/>
  <c r="J98" i="258"/>
  <c r="I98" i="258"/>
  <c r="H98" i="258"/>
  <c r="G98" i="258"/>
  <c r="F98" i="258"/>
  <c r="E98" i="258"/>
  <c r="D98" i="258"/>
  <c r="C98" i="258"/>
  <c r="B98" i="258"/>
  <c r="V97" i="258"/>
  <c r="U97" i="258"/>
  <c r="T97" i="258"/>
  <c r="S97" i="258"/>
  <c r="R97" i="258"/>
  <c r="Q97" i="258"/>
  <c r="P97" i="258"/>
  <c r="O97" i="258"/>
  <c r="N97" i="258"/>
  <c r="M97" i="258"/>
  <c r="L97" i="258"/>
  <c r="K97" i="258"/>
  <c r="J97" i="258"/>
  <c r="I97" i="258"/>
  <c r="H97" i="258"/>
  <c r="G97" i="258"/>
  <c r="F97" i="258"/>
  <c r="E97" i="258"/>
  <c r="D97" i="258"/>
  <c r="C97" i="258"/>
  <c r="B97" i="258"/>
  <c r="V96" i="258"/>
  <c r="U96" i="258"/>
  <c r="T96" i="258"/>
  <c r="S96" i="258"/>
  <c r="R96" i="258"/>
  <c r="Q96" i="258"/>
  <c r="P96" i="258"/>
  <c r="O96" i="258"/>
  <c r="N96" i="258"/>
  <c r="M96" i="258"/>
  <c r="L96" i="258"/>
  <c r="K96" i="258"/>
  <c r="J96" i="258"/>
  <c r="I96" i="258"/>
  <c r="H96" i="258"/>
  <c r="G96" i="258"/>
  <c r="F96" i="258"/>
  <c r="E96" i="258"/>
  <c r="D96" i="258"/>
  <c r="C96" i="258"/>
  <c r="B96" i="258"/>
  <c r="V95" i="258"/>
  <c r="U95" i="258"/>
  <c r="T95" i="258"/>
  <c r="S95" i="258"/>
  <c r="R95" i="258"/>
  <c r="Q95" i="258"/>
  <c r="P95" i="258"/>
  <c r="O95" i="258"/>
  <c r="N95" i="258"/>
  <c r="M95" i="258"/>
  <c r="L95" i="258"/>
  <c r="K95" i="258"/>
  <c r="J95" i="258"/>
  <c r="I95" i="258"/>
  <c r="H95" i="258"/>
  <c r="G95" i="258"/>
  <c r="F95" i="258"/>
  <c r="E95" i="258"/>
  <c r="D95" i="258"/>
  <c r="C95" i="258"/>
  <c r="B95" i="258"/>
  <c r="V94" i="258"/>
  <c r="U94" i="258"/>
  <c r="T94" i="258"/>
  <c r="S94" i="258"/>
  <c r="R94" i="258"/>
  <c r="Q94" i="258"/>
  <c r="P94" i="258"/>
  <c r="O94" i="258"/>
  <c r="N94" i="258"/>
  <c r="M94" i="258"/>
  <c r="L94" i="258"/>
  <c r="K94" i="258"/>
  <c r="J94" i="258"/>
  <c r="I94" i="258"/>
  <c r="H94" i="258"/>
  <c r="G94" i="258"/>
  <c r="F94" i="258"/>
  <c r="E94" i="258"/>
  <c r="D94" i="258"/>
  <c r="C94" i="258"/>
  <c r="B94" i="258"/>
  <c r="V93" i="258"/>
  <c r="U93" i="258"/>
  <c r="T93" i="258"/>
  <c r="S93" i="258"/>
  <c r="R93" i="258"/>
  <c r="Q93" i="258"/>
  <c r="P93" i="258"/>
  <c r="O93" i="258"/>
  <c r="N93" i="258"/>
  <c r="M93" i="258"/>
  <c r="L93" i="258"/>
  <c r="K93" i="258"/>
  <c r="J93" i="258"/>
  <c r="I93" i="258"/>
  <c r="H93" i="258"/>
  <c r="G93" i="258"/>
  <c r="F93" i="258"/>
  <c r="E93" i="258"/>
  <c r="D93" i="258"/>
  <c r="C93" i="258"/>
  <c r="B93" i="258"/>
  <c r="V92" i="258"/>
  <c r="U92" i="258"/>
  <c r="T92" i="258"/>
  <c r="S92" i="258"/>
  <c r="R92" i="258"/>
  <c r="Q92" i="258"/>
  <c r="P92" i="258"/>
  <c r="O92" i="258"/>
  <c r="N92" i="258"/>
  <c r="M92" i="258"/>
  <c r="L92" i="258"/>
  <c r="K92" i="258"/>
  <c r="J92" i="258"/>
  <c r="I92" i="258"/>
  <c r="H92" i="258"/>
  <c r="G92" i="258"/>
  <c r="F92" i="258"/>
  <c r="E92" i="258"/>
  <c r="D92" i="258"/>
  <c r="C92" i="258"/>
  <c r="B92" i="258"/>
  <c r="V91" i="258"/>
  <c r="U91" i="258"/>
  <c r="T91" i="258"/>
  <c r="S91" i="258"/>
  <c r="R91" i="258"/>
  <c r="Q91" i="258"/>
  <c r="P91" i="258"/>
  <c r="O91" i="258"/>
  <c r="N91" i="258"/>
  <c r="M91" i="258"/>
  <c r="L91" i="258"/>
  <c r="K91" i="258"/>
  <c r="J91" i="258"/>
  <c r="I91" i="258"/>
  <c r="H91" i="258"/>
  <c r="G91" i="258"/>
  <c r="F91" i="258"/>
  <c r="E91" i="258"/>
  <c r="D91" i="258"/>
  <c r="C91" i="258"/>
  <c r="B91" i="258"/>
  <c r="V90" i="258"/>
  <c r="U90" i="258"/>
  <c r="T90" i="258"/>
  <c r="S90" i="258"/>
  <c r="R90" i="258"/>
  <c r="Q90" i="258"/>
  <c r="P90" i="258"/>
  <c r="O90" i="258"/>
  <c r="N90" i="258"/>
  <c r="M90" i="258"/>
  <c r="L90" i="258"/>
  <c r="K90" i="258"/>
  <c r="J90" i="258"/>
  <c r="I90" i="258"/>
  <c r="H90" i="258"/>
  <c r="G90" i="258"/>
  <c r="F90" i="258"/>
  <c r="E90" i="258"/>
  <c r="D90" i="258"/>
  <c r="C90" i="258"/>
  <c r="B90" i="258"/>
  <c r="V89" i="258"/>
  <c r="U89" i="258"/>
  <c r="T89" i="258"/>
  <c r="S89" i="258"/>
  <c r="R89" i="258"/>
  <c r="Q89" i="258"/>
  <c r="P89" i="258"/>
  <c r="O89" i="258"/>
  <c r="N89" i="258"/>
  <c r="M89" i="258"/>
  <c r="L89" i="258"/>
  <c r="K89" i="258"/>
  <c r="J89" i="258"/>
  <c r="I89" i="258"/>
  <c r="H89" i="258"/>
  <c r="G89" i="258"/>
  <c r="F89" i="258"/>
  <c r="E89" i="258"/>
  <c r="D89" i="258"/>
  <c r="C89" i="258"/>
  <c r="B89" i="258"/>
  <c r="V88" i="258"/>
  <c r="U88" i="258"/>
  <c r="T88" i="258"/>
  <c r="S88" i="258"/>
  <c r="R88" i="258"/>
  <c r="Q88" i="258"/>
  <c r="P88" i="258"/>
  <c r="O88" i="258"/>
  <c r="N88" i="258"/>
  <c r="M88" i="258"/>
  <c r="L88" i="258"/>
  <c r="K88" i="258"/>
  <c r="J88" i="258"/>
  <c r="I88" i="258"/>
  <c r="H88" i="258"/>
  <c r="G88" i="258"/>
  <c r="F88" i="258"/>
  <c r="E88" i="258"/>
  <c r="D88" i="258"/>
  <c r="C88" i="258"/>
  <c r="B88" i="258"/>
  <c r="V87" i="258"/>
  <c r="U87" i="258"/>
  <c r="T87" i="258"/>
  <c r="S87" i="258"/>
  <c r="R87" i="258"/>
  <c r="Q87" i="258"/>
  <c r="P87" i="258"/>
  <c r="O87" i="258"/>
  <c r="N87" i="258"/>
  <c r="M87" i="258"/>
  <c r="L87" i="258"/>
  <c r="K87" i="258"/>
  <c r="J87" i="258"/>
  <c r="I87" i="258"/>
  <c r="H87" i="258"/>
  <c r="G87" i="258"/>
  <c r="F87" i="258"/>
  <c r="E87" i="258"/>
  <c r="D87" i="258"/>
  <c r="C87" i="258"/>
  <c r="B87" i="258"/>
  <c r="V86" i="258"/>
  <c r="U86" i="258"/>
  <c r="T86" i="258"/>
  <c r="S86" i="258"/>
  <c r="R86" i="258"/>
  <c r="Q86" i="258"/>
  <c r="P86" i="258"/>
  <c r="O86" i="258"/>
  <c r="N86" i="258"/>
  <c r="M86" i="258"/>
  <c r="L86" i="258"/>
  <c r="K86" i="258"/>
  <c r="J86" i="258"/>
  <c r="I86" i="258"/>
  <c r="H86" i="258"/>
  <c r="G86" i="258"/>
  <c r="F86" i="258"/>
  <c r="E86" i="258"/>
  <c r="D86" i="258"/>
  <c r="C86" i="258"/>
  <c r="B86" i="258"/>
  <c r="V85" i="258"/>
  <c r="U85" i="258"/>
  <c r="T85" i="258"/>
  <c r="S85" i="258"/>
  <c r="R85" i="258"/>
  <c r="Q85" i="258"/>
  <c r="P85" i="258"/>
  <c r="O85" i="258"/>
  <c r="N85" i="258"/>
  <c r="M85" i="258"/>
  <c r="L85" i="258"/>
  <c r="K85" i="258"/>
  <c r="J85" i="258"/>
  <c r="I85" i="258"/>
  <c r="H85" i="258"/>
  <c r="G85" i="258"/>
  <c r="F85" i="258"/>
  <c r="E85" i="258"/>
  <c r="D85" i="258"/>
  <c r="C85" i="258"/>
  <c r="B85" i="258"/>
  <c r="V84" i="258"/>
  <c r="U84" i="258"/>
  <c r="T84" i="258"/>
  <c r="S84" i="258"/>
  <c r="R84" i="258"/>
  <c r="Q84" i="258"/>
  <c r="P84" i="258"/>
  <c r="O84" i="258"/>
  <c r="N84" i="258"/>
  <c r="M84" i="258"/>
  <c r="L84" i="258"/>
  <c r="K84" i="258"/>
  <c r="J84" i="258"/>
  <c r="I84" i="258"/>
  <c r="H84" i="258"/>
  <c r="G84" i="258"/>
  <c r="F84" i="258"/>
  <c r="E84" i="258"/>
  <c r="D84" i="258"/>
  <c r="C84" i="258"/>
  <c r="B84" i="258"/>
  <c r="V83" i="258"/>
  <c r="U83" i="258"/>
  <c r="T83" i="258"/>
  <c r="S83" i="258"/>
  <c r="R83" i="258"/>
  <c r="Q83" i="258"/>
  <c r="P83" i="258"/>
  <c r="O83" i="258"/>
  <c r="N83" i="258"/>
  <c r="M83" i="258"/>
  <c r="L83" i="258"/>
  <c r="K83" i="258"/>
  <c r="J83" i="258"/>
  <c r="I83" i="258"/>
  <c r="H83" i="258"/>
  <c r="G83" i="258"/>
  <c r="F83" i="258"/>
  <c r="E83" i="258"/>
  <c r="D83" i="258"/>
  <c r="C83" i="258"/>
  <c r="B83" i="258"/>
  <c r="V82" i="258"/>
  <c r="U82" i="258"/>
  <c r="T82" i="258"/>
  <c r="S82" i="258"/>
  <c r="R82" i="258"/>
  <c r="Q82" i="258"/>
  <c r="P82" i="258"/>
  <c r="O82" i="258"/>
  <c r="N82" i="258"/>
  <c r="M82" i="258"/>
  <c r="L82" i="258"/>
  <c r="K82" i="258"/>
  <c r="J82" i="258"/>
  <c r="I82" i="258"/>
  <c r="H82" i="258"/>
  <c r="G82" i="258"/>
  <c r="F82" i="258"/>
  <c r="E82" i="258"/>
  <c r="D82" i="258"/>
  <c r="C82" i="258"/>
  <c r="B82" i="258"/>
  <c r="V81" i="258"/>
  <c r="U81" i="258"/>
  <c r="T81" i="258"/>
  <c r="S81" i="258"/>
  <c r="R81" i="258"/>
  <c r="Q81" i="258"/>
  <c r="P81" i="258"/>
  <c r="O81" i="258"/>
  <c r="N81" i="258"/>
  <c r="M81" i="258"/>
  <c r="L81" i="258"/>
  <c r="K81" i="258"/>
  <c r="J81" i="258"/>
  <c r="I81" i="258"/>
  <c r="H81" i="258"/>
  <c r="G81" i="258"/>
  <c r="F81" i="258"/>
  <c r="E81" i="258"/>
  <c r="D81" i="258"/>
  <c r="C81" i="258"/>
  <c r="B81" i="258"/>
  <c r="V80" i="258"/>
  <c r="U80" i="258"/>
  <c r="T80" i="258"/>
  <c r="S80" i="258"/>
  <c r="R80" i="258"/>
  <c r="Q80" i="258"/>
  <c r="P80" i="258"/>
  <c r="O80" i="258"/>
  <c r="N80" i="258"/>
  <c r="M80" i="258"/>
  <c r="L80" i="258"/>
  <c r="K80" i="258"/>
  <c r="J80" i="258"/>
  <c r="I80" i="258"/>
  <c r="H80" i="258"/>
  <c r="G80" i="258"/>
  <c r="F80" i="258"/>
  <c r="E80" i="258"/>
  <c r="D80" i="258"/>
  <c r="C80" i="258"/>
  <c r="B80" i="258"/>
  <c r="V79" i="258"/>
  <c r="U79" i="258"/>
  <c r="T79" i="258"/>
  <c r="S79" i="258"/>
  <c r="R79" i="258"/>
  <c r="Q79" i="258"/>
  <c r="P79" i="258"/>
  <c r="O79" i="258"/>
  <c r="N79" i="258"/>
  <c r="M79" i="258"/>
  <c r="L79" i="258"/>
  <c r="K79" i="258"/>
  <c r="J79" i="258"/>
  <c r="I79" i="258"/>
  <c r="H79" i="258"/>
  <c r="G79" i="258"/>
  <c r="F79" i="258"/>
  <c r="E79" i="258"/>
  <c r="D79" i="258"/>
  <c r="C79" i="258"/>
  <c r="B79" i="258"/>
  <c r="V78" i="258"/>
  <c r="U78" i="258"/>
  <c r="T78" i="258"/>
  <c r="S78" i="258"/>
  <c r="R78" i="258"/>
  <c r="Q78" i="258"/>
  <c r="P78" i="258"/>
  <c r="O78" i="258"/>
  <c r="N78" i="258"/>
  <c r="M78" i="258"/>
  <c r="L78" i="258"/>
  <c r="K78" i="258"/>
  <c r="J78" i="258"/>
  <c r="I78" i="258"/>
  <c r="H78" i="258"/>
  <c r="G78" i="258"/>
  <c r="F78" i="258"/>
  <c r="E78" i="258"/>
  <c r="D78" i="258"/>
  <c r="C78" i="258"/>
  <c r="B78" i="258"/>
  <c r="V77" i="258"/>
  <c r="U77" i="258"/>
  <c r="T77" i="258"/>
  <c r="S77" i="258"/>
  <c r="R77" i="258"/>
  <c r="Q77" i="258"/>
  <c r="P77" i="258"/>
  <c r="O77" i="258"/>
  <c r="N77" i="258"/>
  <c r="M77" i="258"/>
  <c r="L77" i="258"/>
  <c r="K77" i="258"/>
  <c r="J77" i="258"/>
  <c r="I77" i="258"/>
  <c r="H77" i="258"/>
  <c r="G77" i="258"/>
  <c r="F77" i="258"/>
  <c r="E77" i="258"/>
  <c r="D77" i="258"/>
  <c r="C77" i="258"/>
  <c r="B77" i="258"/>
  <c r="V76" i="258"/>
  <c r="U76" i="258"/>
  <c r="T76" i="258"/>
  <c r="S76" i="258"/>
  <c r="R76" i="258"/>
  <c r="Q76" i="258"/>
  <c r="P76" i="258"/>
  <c r="O76" i="258"/>
  <c r="N76" i="258"/>
  <c r="M76" i="258"/>
  <c r="L76" i="258"/>
  <c r="K76" i="258"/>
  <c r="J76" i="258"/>
  <c r="I76" i="258"/>
  <c r="H76" i="258"/>
  <c r="G76" i="258"/>
  <c r="F76" i="258"/>
  <c r="E76" i="258"/>
  <c r="D76" i="258"/>
  <c r="C76" i="258"/>
  <c r="B76" i="258"/>
  <c r="V75" i="258"/>
  <c r="U75" i="258"/>
  <c r="T75" i="258"/>
  <c r="S75" i="258"/>
  <c r="R75" i="258"/>
  <c r="Q75" i="258"/>
  <c r="P75" i="258"/>
  <c r="O75" i="258"/>
  <c r="N75" i="258"/>
  <c r="M75" i="258"/>
  <c r="L75" i="258"/>
  <c r="K75" i="258"/>
  <c r="J75" i="258"/>
  <c r="I75" i="258"/>
  <c r="H75" i="258"/>
  <c r="G75" i="258"/>
  <c r="F75" i="258"/>
  <c r="E75" i="258"/>
  <c r="D75" i="258"/>
  <c r="C75" i="258"/>
  <c r="B75" i="258"/>
  <c r="V74" i="258"/>
  <c r="U74" i="258"/>
  <c r="T74" i="258"/>
  <c r="S74" i="258"/>
  <c r="R74" i="258"/>
  <c r="Q74" i="258"/>
  <c r="P74" i="258"/>
  <c r="O74" i="258"/>
  <c r="N74" i="258"/>
  <c r="M74" i="258"/>
  <c r="L74" i="258"/>
  <c r="K74" i="258"/>
  <c r="J74" i="258"/>
  <c r="I74" i="258"/>
  <c r="H74" i="258"/>
  <c r="G74" i="258"/>
  <c r="F74" i="258"/>
  <c r="E74" i="258"/>
  <c r="D74" i="258"/>
  <c r="C74" i="258"/>
  <c r="B74" i="258"/>
  <c r="V73" i="258"/>
  <c r="U73" i="258"/>
  <c r="T73" i="258"/>
  <c r="S73" i="258"/>
  <c r="R73" i="258"/>
  <c r="Q73" i="258"/>
  <c r="P73" i="258"/>
  <c r="O73" i="258"/>
  <c r="N73" i="258"/>
  <c r="M73" i="258"/>
  <c r="L73" i="258"/>
  <c r="K73" i="258"/>
  <c r="J73" i="258"/>
  <c r="I73" i="258"/>
  <c r="H73" i="258"/>
  <c r="G73" i="258"/>
  <c r="F73" i="258"/>
  <c r="E73" i="258"/>
  <c r="D73" i="258"/>
  <c r="C73" i="258"/>
  <c r="B73" i="258"/>
  <c r="V72" i="258"/>
  <c r="U72" i="258"/>
  <c r="T72" i="258"/>
  <c r="S72" i="258"/>
  <c r="R72" i="258"/>
  <c r="Q72" i="258"/>
  <c r="P72" i="258"/>
  <c r="O72" i="258"/>
  <c r="N72" i="258"/>
  <c r="M72" i="258"/>
  <c r="L72" i="258"/>
  <c r="K72" i="258"/>
  <c r="J72" i="258"/>
  <c r="I72" i="258"/>
  <c r="H72" i="258"/>
  <c r="G72" i="258"/>
  <c r="F72" i="258"/>
  <c r="E72" i="258"/>
  <c r="D72" i="258"/>
  <c r="C72" i="258"/>
  <c r="B72" i="258"/>
  <c r="V71" i="258"/>
  <c r="U71" i="258"/>
  <c r="T71" i="258"/>
  <c r="S71" i="258"/>
  <c r="R71" i="258"/>
  <c r="Q71" i="258"/>
  <c r="P71" i="258"/>
  <c r="O71" i="258"/>
  <c r="N71" i="258"/>
  <c r="M71" i="258"/>
  <c r="L71" i="258"/>
  <c r="K71" i="258"/>
  <c r="J71" i="258"/>
  <c r="I71" i="258"/>
  <c r="H71" i="258"/>
  <c r="G71" i="258"/>
  <c r="F71" i="258"/>
  <c r="E71" i="258"/>
  <c r="D71" i="258"/>
  <c r="C71" i="258"/>
  <c r="B71" i="258"/>
  <c r="V70" i="258"/>
  <c r="U70" i="258"/>
  <c r="T70" i="258"/>
  <c r="S70" i="258"/>
  <c r="R70" i="258"/>
  <c r="Q70" i="258"/>
  <c r="P70" i="258"/>
  <c r="O70" i="258"/>
  <c r="N70" i="258"/>
  <c r="M70" i="258"/>
  <c r="L70" i="258"/>
  <c r="K70" i="258"/>
  <c r="J70" i="258"/>
  <c r="I70" i="258"/>
  <c r="H70" i="258"/>
  <c r="G70" i="258"/>
  <c r="F70" i="258"/>
  <c r="E70" i="258"/>
  <c r="D70" i="258"/>
  <c r="C70" i="258"/>
  <c r="B70" i="258"/>
  <c r="V69" i="258"/>
  <c r="U69" i="258"/>
  <c r="T69" i="258"/>
  <c r="S69" i="258"/>
  <c r="R69" i="258"/>
  <c r="Q69" i="258"/>
  <c r="P69" i="258"/>
  <c r="O69" i="258"/>
  <c r="N69" i="258"/>
  <c r="M69" i="258"/>
  <c r="L69" i="258"/>
  <c r="K69" i="258"/>
  <c r="J69" i="258"/>
  <c r="I69" i="258"/>
  <c r="H69" i="258"/>
  <c r="G69" i="258"/>
  <c r="F69" i="258"/>
  <c r="E69" i="258"/>
  <c r="D69" i="258"/>
  <c r="C69" i="258"/>
  <c r="B69" i="258"/>
  <c r="V68" i="258"/>
  <c r="U68" i="258"/>
  <c r="T68" i="258"/>
  <c r="S68" i="258"/>
  <c r="R68" i="258"/>
  <c r="Q68" i="258"/>
  <c r="P68" i="258"/>
  <c r="O68" i="258"/>
  <c r="N68" i="258"/>
  <c r="M68" i="258"/>
  <c r="L68" i="258"/>
  <c r="K68" i="258"/>
  <c r="J68" i="258"/>
  <c r="I68" i="258"/>
  <c r="H68" i="258"/>
  <c r="G68" i="258"/>
  <c r="F68" i="258"/>
  <c r="E68" i="258"/>
  <c r="D68" i="258"/>
  <c r="C68" i="258"/>
  <c r="B68" i="258"/>
  <c r="V67" i="258"/>
  <c r="U67" i="258"/>
  <c r="T67" i="258"/>
  <c r="S67" i="258"/>
  <c r="R67" i="258"/>
  <c r="Q67" i="258"/>
  <c r="P67" i="258"/>
  <c r="O67" i="258"/>
  <c r="N67" i="258"/>
  <c r="M67" i="258"/>
  <c r="L67" i="258"/>
  <c r="K67" i="258"/>
  <c r="J67" i="258"/>
  <c r="I67" i="258"/>
  <c r="H67" i="258"/>
  <c r="G67" i="258"/>
  <c r="F67" i="258"/>
  <c r="E67" i="258"/>
  <c r="D67" i="258"/>
  <c r="C67" i="258"/>
  <c r="B67" i="258"/>
  <c r="V66" i="258"/>
  <c r="U66" i="258"/>
  <c r="T66" i="258"/>
  <c r="S66" i="258"/>
  <c r="R66" i="258"/>
  <c r="Q66" i="258"/>
  <c r="P66" i="258"/>
  <c r="O66" i="258"/>
  <c r="N66" i="258"/>
  <c r="M66" i="258"/>
  <c r="L66" i="258"/>
  <c r="K66" i="258"/>
  <c r="J66" i="258"/>
  <c r="I66" i="258"/>
  <c r="H66" i="258"/>
  <c r="G66" i="258"/>
  <c r="F66" i="258"/>
  <c r="E66" i="258"/>
  <c r="D66" i="258"/>
  <c r="C66" i="258"/>
  <c r="B66" i="258"/>
  <c r="V65" i="258"/>
  <c r="U65" i="258"/>
  <c r="T65" i="258"/>
  <c r="S65" i="258"/>
  <c r="R65" i="258"/>
  <c r="Q65" i="258"/>
  <c r="P65" i="258"/>
  <c r="O65" i="258"/>
  <c r="N65" i="258"/>
  <c r="M65" i="258"/>
  <c r="L65" i="258"/>
  <c r="K65" i="258"/>
  <c r="J65" i="258"/>
  <c r="I65" i="258"/>
  <c r="H65" i="258"/>
  <c r="G65" i="258"/>
  <c r="F65" i="258"/>
  <c r="E65" i="258"/>
  <c r="D65" i="258"/>
  <c r="C65" i="258"/>
  <c r="B65" i="258"/>
  <c r="V64" i="258"/>
  <c r="U64" i="258"/>
  <c r="T64" i="258"/>
  <c r="S64" i="258"/>
  <c r="R64" i="258"/>
  <c r="Q64" i="258"/>
  <c r="P64" i="258"/>
  <c r="O64" i="258"/>
  <c r="N64" i="258"/>
  <c r="M64" i="258"/>
  <c r="L64" i="258"/>
  <c r="K64" i="258"/>
  <c r="J64" i="258"/>
  <c r="I64" i="258"/>
  <c r="H64" i="258"/>
  <c r="G64" i="258"/>
  <c r="F64" i="258"/>
  <c r="E64" i="258"/>
  <c r="D64" i="258"/>
  <c r="C64" i="258"/>
  <c r="B64" i="258"/>
  <c r="V63" i="258"/>
  <c r="U63" i="258"/>
  <c r="T63" i="258"/>
  <c r="S63" i="258"/>
  <c r="R63" i="258"/>
  <c r="Q63" i="258"/>
  <c r="P63" i="258"/>
  <c r="O63" i="258"/>
  <c r="N63" i="258"/>
  <c r="M63" i="258"/>
  <c r="L63" i="258"/>
  <c r="K63" i="258"/>
  <c r="J63" i="258"/>
  <c r="I63" i="258"/>
  <c r="H63" i="258"/>
  <c r="G63" i="258"/>
  <c r="F63" i="258"/>
  <c r="E63" i="258"/>
  <c r="D63" i="258"/>
  <c r="C63" i="258"/>
  <c r="B63" i="258"/>
  <c r="V62" i="258"/>
  <c r="U62" i="258"/>
  <c r="T62" i="258"/>
  <c r="S62" i="258"/>
  <c r="R62" i="258"/>
  <c r="Q62" i="258"/>
  <c r="P62" i="258"/>
  <c r="O62" i="258"/>
  <c r="N62" i="258"/>
  <c r="M62" i="258"/>
  <c r="L62" i="258"/>
  <c r="K62" i="258"/>
  <c r="J62" i="258"/>
  <c r="I62" i="258"/>
  <c r="H62" i="258"/>
  <c r="G62" i="258"/>
  <c r="F62" i="258"/>
  <c r="E62" i="258"/>
  <c r="D62" i="258"/>
  <c r="C62" i="258"/>
  <c r="B62" i="258"/>
  <c r="V61" i="258"/>
  <c r="U61" i="258"/>
  <c r="T61" i="258"/>
  <c r="S61" i="258"/>
  <c r="R61" i="258"/>
  <c r="Q61" i="258"/>
  <c r="P61" i="258"/>
  <c r="O61" i="258"/>
  <c r="N61" i="258"/>
  <c r="M61" i="258"/>
  <c r="L61" i="258"/>
  <c r="K61" i="258"/>
  <c r="J61" i="258"/>
  <c r="I61" i="258"/>
  <c r="H61" i="258"/>
  <c r="G61" i="258"/>
  <c r="F61" i="258"/>
  <c r="E61" i="258"/>
  <c r="D61" i="258"/>
  <c r="C61" i="258"/>
  <c r="B61" i="258"/>
  <c r="V60" i="258"/>
  <c r="U60" i="258"/>
  <c r="T60" i="258"/>
  <c r="S60" i="258"/>
  <c r="R60" i="258"/>
  <c r="Q60" i="258"/>
  <c r="P60" i="258"/>
  <c r="O60" i="258"/>
  <c r="N60" i="258"/>
  <c r="M60" i="258"/>
  <c r="L60" i="258"/>
  <c r="K60" i="258"/>
  <c r="J60" i="258"/>
  <c r="I60" i="258"/>
  <c r="H60" i="258"/>
  <c r="G60" i="258"/>
  <c r="F60" i="258"/>
  <c r="E60" i="258"/>
  <c r="D60" i="258"/>
  <c r="C60" i="258"/>
  <c r="B60" i="258"/>
  <c r="V59" i="258"/>
  <c r="U59" i="258"/>
  <c r="T59" i="258"/>
  <c r="S59" i="258"/>
  <c r="R59" i="258"/>
  <c r="Q59" i="258"/>
  <c r="P59" i="258"/>
  <c r="O59" i="258"/>
  <c r="N59" i="258"/>
  <c r="M59" i="258"/>
  <c r="L59" i="258"/>
  <c r="K59" i="258"/>
  <c r="J59" i="258"/>
  <c r="I59" i="258"/>
  <c r="H59" i="258"/>
  <c r="G59" i="258"/>
  <c r="F59" i="258"/>
  <c r="E59" i="258"/>
  <c r="D59" i="258"/>
  <c r="C59" i="258"/>
  <c r="B59" i="258"/>
  <c r="V58" i="258"/>
  <c r="U58" i="258"/>
  <c r="T58" i="258"/>
  <c r="S58" i="258"/>
  <c r="R58" i="258"/>
  <c r="Q58" i="258"/>
  <c r="P58" i="258"/>
  <c r="O58" i="258"/>
  <c r="N58" i="258"/>
  <c r="M58" i="258"/>
  <c r="L58" i="258"/>
  <c r="K58" i="258"/>
  <c r="J58" i="258"/>
  <c r="I58" i="258"/>
  <c r="H58" i="258"/>
  <c r="G58" i="258"/>
  <c r="F58" i="258"/>
  <c r="E58" i="258"/>
  <c r="D58" i="258"/>
  <c r="C58" i="258"/>
  <c r="B58" i="258"/>
  <c r="V57" i="258"/>
  <c r="U57" i="258"/>
  <c r="T57" i="258"/>
  <c r="S57" i="258"/>
  <c r="R57" i="258"/>
  <c r="Q57" i="258"/>
  <c r="P57" i="258"/>
  <c r="O57" i="258"/>
  <c r="N57" i="258"/>
  <c r="M57" i="258"/>
  <c r="L57" i="258"/>
  <c r="K57" i="258"/>
  <c r="J57" i="258"/>
  <c r="I57" i="258"/>
  <c r="H57" i="258"/>
  <c r="G57" i="258"/>
  <c r="F57" i="258"/>
  <c r="E57" i="258"/>
  <c r="D57" i="258"/>
  <c r="C57" i="258"/>
  <c r="B57" i="258"/>
  <c r="V56" i="258"/>
  <c r="U56" i="258"/>
  <c r="T56" i="258"/>
  <c r="S56" i="258"/>
  <c r="R56" i="258"/>
  <c r="Q56" i="258"/>
  <c r="P56" i="258"/>
  <c r="O56" i="258"/>
  <c r="N56" i="258"/>
  <c r="M56" i="258"/>
  <c r="L56" i="258"/>
  <c r="K56" i="258"/>
  <c r="J56" i="258"/>
  <c r="I56" i="258"/>
  <c r="H56" i="258"/>
  <c r="G56" i="258"/>
  <c r="F56" i="258"/>
  <c r="E56" i="258"/>
  <c r="D56" i="258"/>
  <c r="C56" i="258"/>
  <c r="B56" i="258"/>
  <c r="V55" i="258"/>
  <c r="U55" i="258"/>
  <c r="T55" i="258"/>
  <c r="S55" i="258"/>
  <c r="R55" i="258"/>
  <c r="Q55" i="258"/>
  <c r="P55" i="258"/>
  <c r="O55" i="258"/>
  <c r="N55" i="258"/>
  <c r="M55" i="258"/>
  <c r="L55" i="258"/>
  <c r="K55" i="258"/>
  <c r="J55" i="258"/>
  <c r="I55" i="258"/>
  <c r="H55" i="258"/>
  <c r="G55" i="258"/>
  <c r="F55" i="258"/>
  <c r="E55" i="258"/>
  <c r="D55" i="258"/>
  <c r="C55" i="258"/>
  <c r="B55" i="258"/>
  <c r="V54" i="258"/>
  <c r="U54" i="258"/>
  <c r="T54" i="258"/>
  <c r="S54" i="258"/>
  <c r="R54" i="258"/>
  <c r="Q54" i="258"/>
  <c r="P54" i="258"/>
  <c r="O54" i="258"/>
  <c r="N54" i="258"/>
  <c r="M54" i="258"/>
  <c r="L54" i="258"/>
  <c r="K54" i="258"/>
  <c r="J54" i="258"/>
  <c r="I54" i="258"/>
  <c r="H54" i="258"/>
  <c r="G54" i="258"/>
  <c r="F54" i="258"/>
  <c r="E54" i="258"/>
  <c r="D54" i="258"/>
  <c r="C54" i="258"/>
  <c r="B54" i="258"/>
  <c r="V53" i="258"/>
  <c r="U53" i="258"/>
  <c r="T53" i="258"/>
  <c r="S53" i="258"/>
  <c r="R53" i="258"/>
  <c r="Q53" i="258"/>
  <c r="P53" i="258"/>
  <c r="O53" i="258"/>
  <c r="N53" i="258"/>
  <c r="M53" i="258"/>
  <c r="L53" i="258"/>
  <c r="K53" i="258"/>
  <c r="J53" i="258"/>
  <c r="I53" i="258"/>
  <c r="H53" i="258"/>
  <c r="G53" i="258"/>
  <c r="F53" i="258"/>
  <c r="E53" i="258"/>
  <c r="D53" i="258"/>
  <c r="C53" i="258"/>
  <c r="B53" i="258"/>
  <c r="V52" i="258"/>
  <c r="U52" i="258"/>
  <c r="T52" i="258"/>
  <c r="S52" i="258"/>
  <c r="R52" i="258"/>
  <c r="Q52" i="258"/>
  <c r="P52" i="258"/>
  <c r="O52" i="258"/>
  <c r="N52" i="258"/>
  <c r="M52" i="258"/>
  <c r="L52" i="258"/>
  <c r="K52" i="258"/>
  <c r="J52" i="258"/>
  <c r="I52" i="258"/>
  <c r="H52" i="258"/>
  <c r="G52" i="258"/>
  <c r="F52" i="258"/>
  <c r="E52" i="258"/>
  <c r="D52" i="258"/>
  <c r="C52" i="258"/>
  <c r="B52" i="258"/>
  <c r="V51" i="258"/>
  <c r="U51" i="258"/>
  <c r="T51" i="258"/>
  <c r="S51" i="258"/>
  <c r="R51" i="258"/>
  <c r="Q51" i="258"/>
  <c r="P51" i="258"/>
  <c r="O51" i="258"/>
  <c r="N51" i="258"/>
  <c r="M51" i="258"/>
  <c r="L51" i="258"/>
  <c r="K51" i="258"/>
  <c r="J51" i="258"/>
  <c r="I51" i="258"/>
  <c r="H51" i="258"/>
  <c r="G51" i="258"/>
  <c r="F51" i="258"/>
  <c r="E51" i="258"/>
  <c r="D51" i="258"/>
  <c r="C51" i="258"/>
  <c r="B51" i="258"/>
  <c r="V50" i="258"/>
  <c r="U50" i="258"/>
  <c r="T50" i="258"/>
  <c r="S50" i="258"/>
  <c r="R50" i="258"/>
  <c r="Q50" i="258"/>
  <c r="P50" i="258"/>
  <c r="O50" i="258"/>
  <c r="N50" i="258"/>
  <c r="M50" i="258"/>
  <c r="L50" i="258"/>
  <c r="K50" i="258"/>
  <c r="J50" i="258"/>
  <c r="I50" i="258"/>
  <c r="H50" i="258"/>
  <c r="G50" i="258"/>
  <c r="F50" i="258"/>
  <c r="E50" i="258"/>
  <c r="D50" i="258"/>
  <c r="C50" i="258"/>
  <c r="B50" i="258"/>
  <c r="V49" i="258"/>
  <c r="U49" i="258"/>
  <c r="T49" i="258"/>
  <c r="S49" i="258"/>
  <c r="R49" i="258"/>
  <c r="Q49" i="258"/>
  <c r="P49" i="258"/>
  <c r="O49" i="258"/>
  <c r="N49" i="258"/>
  <c r="M49" i="258"/>
  <c r="L49" i="258"/>
  <c r="K49" i="258"/>
  <c r="J49" i="258"/>
  <c r="I49" i="258"/>
  <c r="H49" i="258"/>
  <c r="G49" i="258"/>
  <c r="F49" i="258"/>
  <c r="E49" i="258"/>
  <c r="D49" i="258"/>
  <c r="C49" i="258"/>
  <c r="B49" i="258"/>
  <c r="V48" i="258"/>
  <c r="U48" i="258"/>
  <c r="T48" i="258"/>
  <c r="S48" i="258"/>
  <c r="R48" i="258"/>
  <c r="Q48" i="258"/>
  <c r="P48" i="258"/>
  <c r="O48" i="258"/>
  <c r="N48" i="258"/>
  <c r="M48" i="258"/>
  <c r="L48" i="258"/>
  <c r="K48" i="258"/>
  <c r="J48" i="258"/>
  <c r="I48" i="258"/>
  <c r="H48" i="258"/>
  <c r="G48" i="258"/>
  <c r="F48" i="258"/>
  <c r="E48" i="258"/>
  <c r="D48" i="258"/>
  <c r="C48" i="258"/>
  <c r="B48" i="258"/>
  <c r="V47" i="258"/>
  <c r="U47" i="258"/>
  <c r="T47" i="258"/>
  <c r="S47" i="258"/>
  <c r="R47" i="258"/>
  <c r="Q47" i="258"/>
  <c r="P47" i="258"/>
  <c r="O47" i="258"/>
  <c r="N47" i="258"/>
  <c r="M47" i="258"/>
  <c r="L47" i="258"/>
  <c r="K47" i="258"/>
  <c r="J47" i="258"/>
  <c r="I47" i="258"/>
  <c r="H47" i="258"/>
  <c r="G47" i="258"/>
  <c r="F47" i="258"/>
  <c r="E47" i="258"/>
  <c r="D47" i="258"/>
  <c r="C47" i="258"/>
  <c r="B47" i="258"/>
  <c r="V46" i="258"/>
  <c r="U46" i="258"/>
  <c r="T46" i="258"/>
  <c r="S46" i="258"/>
  <c r="R46" i="258"/>
  <c r="Q46" i="258"/>
  <c r="P46" i="258"/>
  <c r="O46" i="258"/>
  <c r="N46" i="258"/>
  <c r="M46" i="258"/>
  <c r="L46" i="258"/>
  <c r="K46" i="258"/>
  <c r="J46" i="258"/>
  <c r="I46" i="258"/>
  <c r="H46" i="258"/>
  <c r="G46" i="258"/>
  <c r="F46" i="258"/>
  <c r="E46" i="258"/>
  <c r="D46" i="258"/>
  <c r="C46" i="258"/>
  <c r="B46" i="258"/>
  <c r="V45" i="258"/>
  <c r="U45" i="258"/>
  <c r="T45" i="258"/>
  <c r="S45" i="258"/>
  <c r="R45" i="258"/>
  <c r="Q45" i="258"/>
  <c r="P45" i="258"/>
  <c r="O45" i="258"/>
  <c r="N45" i="258"/>
  <c r="M45" i="258"/>
  <c r="L45" i="258"/>
  <c r="K45" i="258"/>
  <c r="J45" i="258"/>
  <c r="I45" i="258"/>
  <c r="H45" i="258"/>
  <c r="G45" i="258"/>
  <c r="F45" i="258"/>
  <c r="E45" i="258"/>
  <c r="D45" i="258"/>
  <c r="C45" i="258"/>
  <c r="B45" i="258"/>
  <c r="V44" i="258"/>
  <c r="U44" i="258"/>
  <c r="T44" i="258"/>
  <c r="S44" i="258"/>
  <c r="R44" i="258"/>
  <c r="Q44" i="258"/>
  <c r="P44" i="258"/>
  <c r="O44" i="258"/>
  <c r="N44" i="258"/>
  <c r="M44" i="258"/>
  <c r="L44" i="258"/>
  <c r="K44" i="258"/>
  <c r="J44" i="258"/>
  <c r="I44" i="258"/>
  <c r="H44" i="258"/>
  <c r="G44" i="258"/>
  <c r="F44" i="258"/>
  <c r="E44" i="258"/>
  <c r="D44" i="258"/>
  <c r="C44" i="258"/>
  <c r="B44" i="258"/>
  <c r="V43" i="258"/>
  <c r="U43" i="258"/>
  <c r="T43" i="258"/>
  <c r="S43" i="258"/>
  <c r="R43" i="258"/>
  <c r="Q43" i="258"/>
  <c r="P43" i="258"/>
  <c r="O43" i="258"/>
  <c r="N43" i="258"/>
  <c r="M43" i="258"/>
  <c r="L43" i="258"/>
  <c r="K43" i="258"/>
  <c r="J43" i="258"/>
  <c r="I43" i="258"/>
  <c r="H43" i="258"/>
  <c r="G43" i="258"/>
  <c r="F43" i="258"/>
  <c r="E43" i="258"/>
  <c r="D43" i="258"/>
  <c r="C43" i="258"/>
  <c r="B43" i="258"/>
  <c r="V42" i="258"/>
  <c r="U42" i="258"/>
  <c r="T42" i="258"/>
  <c r="S42" i="258"/>
  <c r="R42" i="258"/>
  <c r="Q42" i="258"/>
  <c r="P42" i="258"/>
  <c r="O42" i="258"/>
  <c r="N42" i="258"/>
  <c r="M42" i="258"/>
  <c r="L42" i="258"/>
  <c r="K42" i="258"/>
  <c r="J42" i="258"/>
  <c r="I42" i="258"/>
  <c r="H42" i="258"/>
  <c r="G42" i="258"/>
  <c r="F42" i="258"/>
  <c r="E42" i="258"/>
  <c r="D42" i="258"/>
  <c r="C42" i="258"/>
  <c r="B42" i="258"/>
  <c r="V41" i="258"/>
  <c r="U41" i="258"/>
  <c r="T41" i="258"/>
  <c r="S41" i="258"/>
  <c r="R41" i="258"/>
  <c r="Q41" i="258"/>
  <c r="P41" i="258"/>
  <c r="O41" i="258"/>
  <c r="N41" i="258"/>
  <c r="M41" i="258"/>
  <c r="L41" i="258"/>
  <c r="K41" i="258"/>
  <c r="J41" i="258"/>
  <c r="I41" i="258"/>
  <c r="H41" i="258"/>
  <c r="G41" i="258"/>
  <c r="F41" i="258"/>
  <c r="E41" i="258"/>
  <c r="D41" i="258"/>
  <c r="C41" i="258"/>
  <c r="B41" i="258"/>
  <c r="V40" i="258"/>
  <c r="U40" i="258"/>
  <c r="T40" i="258"/>
  <c r="S40" i="258"/>
  <c r="R40" i="258"/>
  <c r="Q40" i="258"/>
  <c r="P40" i="258"/>
  <c r="O40" i="258"/>
  <c r="N40" i="258"/>
  <c r="M40" i="258"/>
  <c r="L40" i="258"/>
  <c r="K40" i="258"/>
  <c r="J40" i="258"/>
  <c r="I40" i="258"/>
  <c r="H40" i="258"/>
  <c r="G40" i="258"/>
  <c r="F40" i="258"/>
  <c r="E40" i="258"/>
  <c r="D40" i="258"/>
  <c r="C40" i="258"/>
  <c r="B40" i="258"/>
  <c r="V39" i="258"/>
  <c r="U39" i="258"/>
  <c r="T39" i="258"/>
  <c r="S39" i="258"/>
  <c r="R39" i="258"/>
  <c r="Q39" i="258"/>
  <c r="P39" i="258"/>
  <c r="O39" i="258"/>
  <c r="N39" i="258"/>
  <c r="M39" i="258"/>
  <c r="L39" i="258"/>
  <c r="K39" i="258"/>
  <c r="J39" i="258"/>
  <c r="I39" i="258"/>
  <c r="H39" i="258"/>
  <c r="G39" i="258"/>
  <c r="F39" i="258"/>
  <c r="E39" i="258"/>
  <c r="D39" i="258"/>
  <c r="C39" i="258"/>
  <c r="B39" i="258"/>
  <c r="V38" i="258"/>
  <c r="U38" i="258"/>
  <c r="T38" i="258"/>
  <c r="S38" i="258"/>
  <c r="R38" i="258"/>
  <c r="Q38" i="258"/>
  <c r="P38" i="258"/>
  <c r="O38" i="258"/>
  <c r="N38" i="258"/>
  <c r="M38" i="258"/>
  <c r="L38" i="258"/>
  <c r="K38" i="258"/>
  <c r="J38" i="258"/>
  <c r="I38" i="258"/>
  <c r="H38" i="258"/>
  <c r="G38" i="258"/>
  <c r="F38" i="258"/>
  <c r="E38" i="258"/>
  <c r="D38" i="258"/>
  <c r="C38" i="258"/>
  <c r="B38" i="258"/>
  <c r="V37" i="258"/>
  <c r="U37" i="258"/>
  <c r="T37" i="258"/>
  <c r="S37" i="258"/>
  <c r="R37" i="258"/>
  <c r="Q37" i="258"/>
  <c r="P37" i="258"/>
  <c r="O37" i="258"/>
  <c r="N37" i="258"/>
  <c r="M37" i="258"/>
  <c r="L37" i="258"/>
  <c r="K37" i="258"/>
  <c r="J37" i="258"/>
  <c r="I37" i="258"/>
  <c r="H37" i="258"/>
  <c r="G37" i="258"/>
  <c r="F37" i="258"/>
  <c r="E37" i="258"/>
  <c r="D37" i="258"/>
  <c r="C37" i="258"/>
  <c r="B37" i="258"/>
  <c r="V36" i="258"/>
  <c r="U36" i="258"/>
  <c r="T36" i="258"/>
  <c r="S36" i="258"/>
  <c r="R36" i="258"/>
  <c r="Q36" i="258"/>
  <c r="P36" i="258"/>
  <c r="O36" i="258"/>
  <c r="N36" i="258"/>
  <c r="M36" i="258"/>
  <c r="L36" i="258"/>
  <c r="K36" i="258"/>
  <c r="J36" i="258"/>
  <c r="I36" i="258"/>
  <c r="H36" i="258"/>
  <c r="G36" i="258"/>
  <c r="F36" i="258"/>
  <c r="E36" i="258"/>
  <c r="D36" i="258"/>
  <c r="C36" i="258"/>
  <c r="B36" i="258"/>
  <c r="V35" i="258"/>
  <c r="U35" i="258"/>
  <c r="T35" i="258"/>
  <c r="S35" i="258"/>
  <c r="R35" i="258"/>
  <c r="Q35" i="258"/>
  <c r="P35" i="258"/>
  <c r="O35" i="258"/>
  <c r="N35" i="258"/>
  <c r="M35" i="258"/>
  <c r="L35" i="258"/>
  <c r="K35" i="258"/>
  <c r="J35" i="258"/>
  <c r="I35" i="258"/>
  <c r="H35" i="258"/>
  <c r="G35" i="258"/>
  <c r="F35" i="258"/>
  <c r="E35" i="258"/>
  <c r="D35" i="258"/>
  <c r="C35" i="258"/>
  <c r="B35" i="258"/>
  <c r="V34" i="258"/>
  <c r="U34" i="258"/>
  <c r="T34" i="258"/>
  <c r="S34" i="258"/>
  <c r="R34" i="258"/>
  <c r="Q34" i="258"/>
  <c r="P34" i="258"/>
  <c r="O34" i="258"/>
  <c r="N34" i="258"/>
  <c r="M34" i="258"/>
  <c r="L34" i="258"/>
  <c r="K34" i="258"/>
  <c r="J34" i="258"/>
  <c r="I34" i="258"/>
  <c r="H34" i="258"/>
  <c r="G34" i="258"/>
  <c r="F34" i="258"/>
  <c r="E34" i="258"/>
  <c r="D34" i="258"/>
  <c r="C34" i="258"/>
  <c r="B34" i="258"/>
  <c r="V33" i="258"/>
  <c r="U33" i="258"/>
  <c r="T33" i="258"/>
  <c r="S33" i="258"/>
  <c r="R33" i="258"/>
  <c r="Q33" i="258"/>
  <c r="P33" i="258"/>
  <c r="O33" i="258"/>
  <c r="N33" i="258"/>
  <c r="M33" i="258"/>
  <c r="L33" i="258"/>
  <c r="K33" i="258"/>
  <c r="J33" i="258"/>
  <c r="I33" i="258"/>
  <c r="H33" i="258"/>
  <c r="G33" i="258"/>
  <c r="F33" i="258"/>
  <c r="E33" i="258"/>
  <c r="D33" i="258"/>
  <c r="C33" i="258"/>
  <c r="B33" i="258"/>
  <c r="V32" i="258"/>
  <c r="U32" i="258"/>
  <c r="T32" i="258"/>
  <c r="S32" i="258"/>
  <c r="R32" i="258"/>
  <c r="Q32" i="258"/>
  <c r="P32" i="258"/>
  <c r="O32" i="258"/>
  <c r="N32" i="258"/>
  <c r="M32" i="258"/>
  <c r="L32" i="258"/>
  <c r="K32" i="258"/>
  <c r="J32" i="258"/>
  <c r="I32" i="258"/>
  <c r="H32" i="258"/>
  <c r="G32" i="258"/>
  <c r="F32" i="258"/>
  <c r="E32" i="258"/>
  <c r="D32" i="258"/>
  <c r="C32" i="258"/>
  <c r="B32" i="258"/>
  <c r="V31" i="258"/>
  <c r="U31" i="258"/>
  <c r="T31" i="258"/>
  <c r="S31" i="258"/>
  <c r="R31" i="258"/>
  <c r="Q31" i="258"/>
  <c r="P31" i="258"/>
  <c r="O31" i="258"/>
  <c r="N31" i="258"/>
  <c r="M31" i="258"/>
  <c r="L31" i="258"/>
  <c r="K31" i="258"/>
  <c r="J31" i="258"/>
  <c r="I31" i="258"/>
  <c r="H31" i="258"/>
  <c r="G31" i="258"/>
  <c r="F31" i="258"/>
  <c r="E31" i="258"/>
  <c r="D31" i="258"/>
  <c r="C31" i="258"/>
  <c r="B31" i="258"/>
  <c r="V30" i="258"/>
  <c r="U30" i="258"/>
  <c r="T30" i="258"/>
  <c r="S30" i="258"/>
  <c r="R30" i="258"/>
  <c r="Q30" i="258"/>
  <c r="P30" i="258"/>
  <c r="O30" i="258"/>
  <c r="N30" i="258"/>
  <c r="M30" i="258"/>
  <c r="L30" i="258"/>
  <c r="K30" i="258"/>
  <c r="J30" i="258"/>
  <c r="I30" i="258"/>
  <c r="H30" i="258"/>
  <c r="G30" i="258"/>
  <c r="F30" i="258"/>
  <c r="E30" i="258"/>
  <c r="D30" i="258"/>
  <c r="C30" i="258"/>
  <c r="B30" i="258"/>
  <c r="V29" i="258"/>
  <c r="U29" i="258"/>
  <c r="T29" i="258"/>
  <c r="S29" i="258"/>
  <c r="R29" i="258"/>
  <c r="Q29" i="258"/>
  <c r="P29" i="258"/>
  <c r="O29" i="258"/>
  <c r="N29" i="258"/>
  <c r="M29" i="258"/>
  <c r="L29" i="258"/>
  <c r="K29" i="258"/>
  <c r="J29" i="258"/>
  <c r="I29" i="258"/>
  <c r="H29" i="258"/>
  <c r="G29" i="258"/>
  <c r="F29" i="258"/>
  <c r="E29" i="258"/>
  <c r="D29" i="258"/>
  <c r="C29" i="258"/>
  <c r="B29" i="258"/>
  <c r="V28" i="258"/>
  <c r="U28" i="258"/>
  <c r="T28" i="258"/>
  <c r="S28" i="258"/>
  <c r="R28" i="258"/>
  <c r="Q28" i="258"/>
  <c r="P28" i="258"/>
  <c r="O28" i="258"/>
  <c r="N28" i="258"/>
  <c r="M28" i="258"/>
  <c r="L28" i="258"/>
  <c r="K28" i="258"/>
  <c r="J28" i="258"/>
  <c r="I28" i="258"/>
  <c r="H28" i="258"/>
  <c r="G28" i="258"/>
  <c r="F28" i="258"/>
  <c r="E28" i="258"/>
  <c r="D28" i="258"/>
  <c r="C28" i="258"/>
  <c r="B28" i="258"/>
  <c r="V27" i="258"/>
  <c r="U27" i="258"/>
  <c r="T27" i="258"/>
  <c r="S27" i="258"/>
  <c r="R27" i="258"/>
  <c r="Q27" i="258"/>
  <c r="P27" i="258"/>
  <c r="O27" i="258"/>
  <c r="N27" i="258"/>
  <c r="M27" i="258"/>
  <c r="L27" i="258"/>
  <c r="K27" i="258"/>
  <c r="J27" i="258"/>
  <c r="I27" i="258"/>
  <c r="H27" i="258"/>
  <c r="G27" i="258"/>
  <c r="F27" i="258"/>
  <c r="E27" i="258"/>
  <c r="D27" i="258"/>
  <c r="C27" i="258"/>
  <c r="B27" i="258"/>
  <c r="V26" i="258"/>
  <c r="U26" i="258"/>
  <c r="T26" i="258"/>
  <c r="S26" i="258"/>
  <c r="R26" i="258"/>
  <c r="Q26" i="258"/>
  <c r="P26" i="258"/>
  <c r="O26" i="258"/>
  <c r="N26" i="258"/>
  <c r="M26" i="258"/>
  <c r="L26" i="258"/>
  <c r="K26" i="258"/>
  <c r="J26" i="258"/>
  <c r="I26" i="258"/>
  <c r="H26" i="258"/>
  <c r="G26" i="258"/>
  <c r="F26" i="258"/>
  <c r="E26" i="258"/>
  <c r="D26" i="258"/>
  <c r="C26" i="258"/>
  <c r="B26" i="258"/>
  <c r="V25" i="258"/>
  <c r="U25" i="258"/>
  <c r="T25" i="258"/>
  <c r="S25" i="258"/>
  <c r="R25" i="258"/>
  <c r="Q25" i="258"/>
  <c r="P25" i="258"/>
  <c r="O25" i="258"/>
  <c r="N25" i="258"/>
  <c r="M25" i="258"/>
  <c r="L25" i="258"/>
  <c r="K25" i="258"/>
  <c r="J25" i="258"/>
  <c r="I25" i="258"/>
  <c r="H25" i="258"/>
  <c r="G25" i="258"/>
  <c r="F25" i="258"/>
  <c r="E25" i="258"/>
  <c r="D25" i="258"/>
  <c r="C25" i="258"/>
  <c r="B25" i="258"/>
  <c r="V24" i="258"/>
  <c r="U24" i="258"/>
  <c r="T24" i="258"/>
  <c r="S24" i="258"/>
  <c r="R24" i="258"/>
  <c r="Q24" i="258"/>
  <c r="P24" i="258"/>
  <c r="O24" i="258"/>
  <c r="N24" i="258"/>
  <c r="M24" i="258"/>
  <c r="L24" i="258"/>
  <c r="K24" i="258"/>
  <c r="J24" i="258"/>
  <c r="I24" i="258"/>
  <c r="H24" i="258"/>
  <c r="G24" i="258"/>
  <c r="F24" i="258"/>
  <c r="E24" i="258"/>
  <c r="D24" i="258"/>
  <c r="C24" i="258"/>
  <c r="B24" i="258"/>
  <c r="V23" i="258"/>
  <c r="U23" i="258"/>
  <c r="T23" i="258"/>
  <c r="S23" i="258"/>
  <c r="R23" i="258"/>
  <c r="Q23" i="258"/>
  <c r="P23" i="258"/>
  <c r="O23" i="258"/>
  <c r="N23" i="258"/>
  <c r="M23" i="258"/>
  <c r="L23" i="258"/>
  <c r="K23" i="258"/>
  <c r="J23" i="258"/>
  <c r="I23" i="258"/>
  <c r="H23" i="258"/>
  <c r="G23" i="258"/>
  <c r="F23" i="258"/>
  <c r="E23" i="258"/>
  <c r="D23" i="258"/>
  <c r="C23" i="258"/>
  <c r="B23" i="258"/>
  <c r="V22" i="258"/>
  <c r="U22" i="258"/>
  <c r="T22" i="258"/>
  <c r="S22" i="258"/>
  <c r="R22" i="258"/>
  <c r="Q22" i="258"/>
  <c r="P22" i="258"/>
  <c r="O22" i="258"/>
  <c r="N22" i="258"/>
  <c r="M22" i="258"/>
  <c r="L22" i="258"/>
  <c r="K22" i="258"/>
  <c r="J22" i="258"/>
  <c r="I22" i="258"/>
  <c r="H22" i="258"/>
  <c r="G22" i="258"/>
  <c r="F22" i="258"/>
  <c r="E22" i="258"/>
  <c r="D22" i="258"/>
  <c r="C22" i="258"/>
  <c r="B22" i="258"/>
  <c r="V21" i="258"/>
  <c r="U21" i="258"/>
  <c r="T21" i="258"/>
  <c r="S21" i="258"/>
  <c r="R21" i="258"/>
  <c r="Q21" i="258"/>
  <c r="P21" i="258"/>
  <c r="O21" i="258"/>
  <c r="N21" i="258"/>
  <c r="M21" i="258"/>
  <c r="L21" i="258"/>
  <c r="K21" i="258"/>
  <c r="J21" i="258"/>
  <c r="I21" i="258"/>
  <c r="H21" i="258"/>
  <c r="G21" i="258"/>
  <c r="F21" i="258"/>
  <c r="E21" i="258"/>
  <c r="D21" i="258"/>
  <c r="C21" i="258"/>
  <c r="B21" i="258"/>
  <c r="V20" i="258"/>
  <c r="U20" i="258"/>
  <c r="T20" i="258"/>
  <c r="S20" i="258"/>
  <c r="R20" i="258"/>
  <c r="Q20" i="258"/>
  <c r="P20" i="258"/>
  <c r="O20" i="258"/>
  <c r="N20" i="258"/>
  <c r="M20" i="258"/>
  <c r="L20" i="258"/>
  <c r="K20" i="258"/>
  <c r="J20" i="258"/>
  <c r="I20" i="258"/>
  <c r="H20" i="258"/>
  <c r="G20" i="258"/>
  <c r="F20" i="258"/>
  <c r="E20" i="258"/>
  <c r="D20" i="258"/>
  <c r="C20" i="258"/>
  <c r="B20" i="258"/>
  <c r="V19" i="258"/>
  <c r="U19" i="258"/>
  <c r="T19" i="258"/>
  <c r="S19" i="258"/>
  <c r="R19" i="258"/>
  <c r="Q19" i="258"/>
  <c r="P19" i="258"/>
  <c r="O19" i="258"/>
  <c r="N19" i="258"/>
  <c r="M19" i="258"/>
  <c r="L19" i="258"/>
  <c r="K19" i="258"/>
  <c r="J19" i="258"/>
  <c r="I19" i="258"/>
  <c r="H19" i="258"/>
  <c r="G19" i="258"/>
  <c r="F19" i="258"/>
  <c r="E19" i="258"/>
  <c r="D19" i="258"/>
  <c r="C19" i="258"/>
  <c r="B19" i="258"/>
  <c r="V18" i="258"/>
  <c r="U18" i="258"/>
  <c r="T18" i="258"/>
  <c r="S18" i="258"/>
  <c r="R18" i="258"/>
  <c r="Q18" i="258"/>
  <c r="P18" i="258"/>
  <c r="O18" i="258"/>
  <c r="N18" i="258"/>
  <c r="M18" i="258"/>
  <c r="L18" i="258"/>
  <c r="K18" i="258"/>
  <c r="J18" i="258"/>
  <c r="I18" i="258"/>
  <c r="H18" i="258"/>
  <c r="G18" i="258"/>
  <c r="F18" i="258"/>
  <c r="E18" i="258"/>
  <c r="D18" i="258"/>
  <c r="C18" i="258"/>
  <c r="B18" i="258"/>
  <c r="V17" i="258"/>
  <c r="U17" i="258"/>
  <c r="T17" i="258"/>
  <c r="S17" i="258"/>
  <c r="R17" i="258"/>
  <c r="Q17" i="258"/>
  <c r="P17" i="258"/>
  <c r="O17" i="258"/>
  <c r="N17" i="258"/>
  <c r="M17" i="258"/>
  <c r="L17" i="258"/>
  <c r="K17" i="258"/>
  <c r="J17" i="258"/>
  <c r="I17" i="258"/>
  <c r="H17" i="258"/>
  <c r="G17" i="258"/>
  <c r="F17" i="258"/>
  <c r="E17" i="258"/>
  <c r="D17" i="258"/>
  <c r="C17" i="258"/>
  <c r="B17" i="258"/>
  <c r="V16" i="258"/>
  <c r="U16" i="258"/>
  <c r="T16" i="258"/>
  <c r="S16" i="258"/>
  <c r="R16" i="258"/>
  <c r="Q16" i="258"/>
  <c r="P16" i="258"/>
  <c r="O16" i="258"/>
  <c r="N16" i="258"/>
  <c r="M16" i="258"/>
  <c r="L16" i="258"/>
  <c r="K16" i="258"/>
  <c r="J16" i="258"/>
  <c r="I16" i="258"/>
  <c r="H16" i="258"/>
  <c r="G16" i="258"/>
  <c r="F16" i="258"/>
  <c r="E16" i="258"/>
  <c r="D16" i="258"/>
  <c r="C16" i="258"/>
  <c r="B16" i="258"/>
  <c r="V15" i="258"/>
  <c r="U15" i="258"/>
  <c r="T15" i="258"/>
  <c r="S15" i="258"/>
  <c r="R15" i="258"/>
  <c r="Q15" i="258"/>
  <c r="P15" i="258"/>
  <c r="O15" i="258"/>
  <c r="N15" i="258"/>
  <c r="M15" i="258"/>
  <c r="L15" i="258"/>
  <c r="K15" i="258"/>
  <c r="J15" i="258"/>
  <c r="I15" i="258"/>
  <c r="H15" i="258"/>
  <c r="G15" i="258"/>
  <c r="F15" i="258"/>
  <c r="E15" i="258"/>
  <c r="D15" i="258"/>
  <c r="C15" i="258"/>
  <c r="B15" i="258"/>
  <c r="V14" i="258"/>
  <c r="U14" i="258"/>
  <c r="T14" i="258"/>
  <c r="S14" i="258"/>
  <c r="R14" i="258"/>
  <c r="Q14" i="258"/>
  <c r="P14" i="258"/>
  <c r="O14" i="258"/>
  <c r="N14" i="258"/>
  <c r="M14" i="258"/>
  <c r="L14" i="258"/>
  <c r="K14" i="258"/>
  <c r="J14" i="258"/>
  <c r="I14" i="258"/>
  <c r="H14" i="258"/>
  <c r="G14" i="258"/>
  <c r="F14" i="258"/>
  <c r="E14" i="258"/>
  <c r="D14" i="258"/>
  <c r="C14" i="258"/>
  <c r="B14" i="258"/>
  <c r="V13" i="258"/>
  <c r="U13" i="258"/>
  <c r="T13" i="258"/>
  <c r="S13" i="258"/>
  <c r="R13" i="258"/>
  <c r="Q13" i="258"/>
  <c r="P13" i="258"/>
  <c r="O13" i="258"/>
  <c r="N13" i="258"/>
  <c r="M13" i="258"/>
  <c r="L13" i="258"/>
  <c r="K13" i="258"/>
  <c r="J13" i="258"/>
  <c r="I13" i="258"/>
  <c r="H13" i="258"/>
  <c r="G13" i="258"/>
  <c r="F13" i="258"/>
  <c r="E13" i="258"/>
  <c r="D13" i="258"/>
  <c r="C13" i="258"/>
  <c r="B13" i="258"/>
  <c r="V12" i="258"/>
  <c r="U12" i="258"/>
  <c r="T12" i="258"/>
  <c r="S12" i="258"/>
  <c r="R12" i="258"/>
  <c r="Q12" i="258"/>
  <c r="P12" i="258"/>
  <c r="O12" i="258"/>
  <c r="N12" i="258"/>
  <c r="M12" i="258"/>
  <c r="L12" i="258"/>
  <c r="K12" i="258"/>
  <c r="J12" i="258"/>
  <c r="I12" i="258"/>
  <c r="H12" i="258"/>
  <c r="G12" i="258"/>
  <c r="F12" i="258"/>
  <c r="E12" i="258"/>
  <c r="D12" i="258"/>
  <c r="C12" i="258"/>
  <c r="B12" i="258"/>
  <c r="V11" i="258"/>
  <c r="U11" i="258"/>
  <c r="T11" i="258"/>
  <c r="S11" i="258"/>
  <c r="R11" i="258"/>
  <c r="Q11" i="258"/>
  <c r="P11" i="258"/>
  <c r="O11" i="258"/>
  <c r="N11" i="258"/>
  <c r="M11" i="258"/>
  <c r="L11" i="258"/>
  <c r="K11" i="258"/>
  <c r="J11" i="258"/>
  <c r="I11" i="258"/>
  <c r="H11" i="258"/>
  <c r="G11" i="258"/>
  <c r="F11" i="258"/>
  <c r="E11" i="258"/>
  <c r="D11" i="258"/>
  <c r="C11" i="258"/>
  <c r="B11" i="258"/>
  <c r="V10" i="258"/>
  <c r="U10" i="258"/>
  <c r="T10" i="258"/>
  <c r="S10" i="258"/>
  <c r="R10" i="258"/>
  <c r="Q10" i="258"/>
  <c r="P10" i="258"/>
  <c r="O10" i="258"/>
  <c r="N10" i="258"/>
  <c r="M10" i="258"/>
  <c r="L10" i="258"/>
  <c r="K10" i="258"/>
  <c r="J10" i="258"/>
  <c r="I10" i="258"/>
  <c r="H10" i="258"/>
  <c r="G10" i="258"/>
  <c r="F10" i="258"/>
  <c r="E10" i="258"/>
  <c r="D10" i="258"/>
  <c r="C10" i="258"/>
  <c r="B10" i="258"/>
  <c r="V116" i="257"/>
  <c r="U116" i="257"/>
  <c r="T116" i="257"/>
  <c r="S116" i="257"/>
  <c r="R116" i="257"/>
  <c r="Q116" i="257"/>
  <c r="P116" i="257"/>
  <c r="O116" i="257"/>
  <c r="N116" i="257"/>
  <c r="M116" i="257"/>
  <c r="L116" i="257"/>
  <c r="K116" i="257"/>
  <c r="J116" i="257"/>
  <c r="I116" i="257"/>
  <c r="H116" i="257"/>
  <c r="G116" i="257"/>
  <c r="F116" i="257"/>
  <c r="E116" i="257"/>
  <c r="D116" i="257"/>
  <c r="C116" i="257"/>
  <c r="B116" i="257"/>
  <c r="V115" i="257"/>
  <c r="U115" i="257"/>
  <c r="T115" i="257"/>
  <c r="S115" i="257"/>
  <c r="R115" i="257"/>
  <c r="Q115" i="257"/>
  <c r="P115" i="257"/>
  <c r="O115" i="257"/>
  <c r="N115" i="257"/>
  <c r="M115" i="257"/>
  <c r="L115" i="257"/>
  <c r="K115" i="257"/>
  <c r="J115" i="257"/>
  <c r="I115" i="257"/>
  <c r="H115" i="257"/>
  <c r="G115" i="257"/>
  <c r="F115" i="257"/>
  <c r="E115" i="257"/>
  <c r="D115" i="257"/>
  <c r="C115" i="257"/>
  <c r="B115" i="257"/>
  <c r="V114" i="257"/>
  <c r="U114" i="257"/>
  <c r="T114" i="257"/>
  <c r="S114" i="257"/>
  <c r="R114" i="257"/>
  <c r="Q114" i="257"/>
  <c r="P114" i="257"/>
  <c r="O114" i="257"/>
  <c r="N114" i="257"/>
  <c r="M114" i="257"/>
  <c r="L114" i="257"/>
  <c r="K114" i="257"/>
  <c r="J114" i="257"/>
  <c r="I114" i="257"/>
  <c r="H114" i="257"/>
  <c r="G114" i="257"/>
  <c r="F114" i="257"/>
  <c r="E114" i="257"/>
  <c r="D114" i="257"/>
  <c r="C114" i="257"/>
  <c r="B114" i="257"/>
  <c r="V113" i="257"/>
  <c r="U113" i="257"/>
  <c r="T113" i="257"/>
  <c r="S113" i="257"/>
  <c r="R113" i="257"/>
  <c r="Q113" i="257"/>
  <c r="P113" i="257"/>
  <c r="O113" i="257"/>
  <c r="N113" i="257"/>
  <c r="M113" i="257"/>
  <c r="L113" i="257"/>
  <c r="K113" i="257"/>
  <c r="J113" i="257"/>
  <c r="I113" i="257"/>
  <c r="H113" i="257"/>
  <c r="G113" i="257"/>
  <c r="F113" i="257"/>
  <c r="E113" i="257"/>
  <c r="D113" i="257"/>
  <c r="C113" i="257"/>
  <c r="B113" i="257"/>
  <c r="V112" i="257"/>
  <c r="U112" i="257"/>
  <c r="T112" i="257"/>
  <c r="S112" i="257"/>
  <c r="R112" i="257"/>
  <c r="Q112" i="257"/>
  <c r="P112" i="257"/>
  <c r="O112" i="257"/>
  <c r="N112" i="257"/>
  <c r="M112" i="257"/>
  <c r="L112" i="257"/>
  <c r="K112" i="257"/>
  <c r="J112" i="257"/>
  <c r="I112" i="257"/>
  <c r="H112" i="257"/>
  <c r="G112" i="257"/>
  <c r="F112" i="257"/>
  <c r="E112" i="257"/>
  <c r="D112" i="257"/>
  <c r="C112" i="257"/>
  <c r="B112" i="257"/>
  <c r="V111" i="257"/>
  <c r="U111" i="257"/>
  <c r="T111" i="257"/>
  <c r="S111" i="257"/>
  <c r="R111" i="257"/>
  <c r="Q111" i="257"/>
  <c r="P111" i="257"/>
  <c r="O111" i="257"/>
  <c r="N111" i="257"/>
  <c r="M111" i="257"/>
  <c r="L111" i="257"/>
  <c r="K111" i="257"/>
  <c r="J111" i="257"/>
  <c r="I111" i="257"/>
  <c r="H111" i="257"/>
  <c r="G111" i="257"/>
  <c r="F111" i="257"/>
  <c r="E111" i="257"/>
  <c r="D111" i="257"/>
  <c r="C111" i="257"/>
  <c r="B111" i="257"/>
  <c r="V110" i="257"/>
  <c r="U110" i="257"/>
  <c r="T110" i="257"/>
  <c r="S110" i="257"/>
  <c r="R110" i="257"/>
  <c r="Q110" i="257"/>
  <c r="P110" i="257"/>
  <c r="O110" i="257"/>
  <c r="N110" i="257"/>
  <c r="M110" i="257"/>
  <c r="L110" i="257"/>
  <c r="K110" i="257"/>
  <c r="J110" i="257"/>
  <c r="I110" i="257"/>
  <c r="H110" i="257"/>
  <c r="G110" i="257"/>
  <c r="F110" i="257"/>
  <c r="E110" i="257"/>
  <c r="D110" i="257"/>
  <c r="C110" i="257"/>
  <c r="B110" i="257"/>
  <c r="V109" i="257"/>
  <c r="U109" i="257"/>
  <c r="T109" i="257"/>
  <c r="S109" i="257"/>
  <c r="R109" i="257"/>
  <c r="Q109" i="257"/>
  <c r="P109" i="257"/>
  <c r="O109" i="257"/>
  <c r="N109" i="257"/>
  <c r="M109" i="257"/>
  <c r="L109" i="257"/>
  <c r="K109" i="257"/>
  <c r="J109" i="257"/>
  <c r="I109" i="257"/>
  <c r="H109" i="257"/>
  <c r="G109" i="257"/>
  <c r="F109" i="257"/>
  <c r="E109" i="257"/>
  <c r="D109" i="257"/>
  <c r="C109" i="257"/>
  <c r="B109" i="257"/>
  <c r="V108" i="257"/>
  <c r="U108" i="257"/>
  <c r="T108" i="257"/>
  <c r="S108" i="257"/>
  <c r="R108" i="257"/>
  <c r="Q108" i="257"/>
  <c r="P108" i="257"/>
  <c r="O108" i="257"/>
  <c r="N108" i="257"/>
  <c r="M108" i="257"/>
  <c r="L108" i="257"/>
  <c r="K108" i="257"/>
  <c r="J108" i="257"/>
  <c r="I108" i="257"/>
  <c r="H108" i="257"/>
  <c r="G108" i="257"/>
  <c r="F108" i="257"/>
  <c r="E108" i="257"/>
  <c r="D108" i="257"/>
  <c r="C108" i="257"/>
  <c r="B108" i="257"/>
  <c r="V107" i="257"/>
  <c r="U107" i="257"/>
  <c r="T107" i="257"/>
  <c r="S107" i="257"/>
  <c r="R107" i="257"/>
  <c r="Q107" i="257"/>
  <c r="P107" i="257"/>
  <c r="O107" i="257"/>
  <c r="N107" i="257"/>
  <c r="M107" i="257"/>
  <c r="L107" i="257"/>
  <c r="K107" i="257"/>
  <c r="J107" i="257"/>
  <c r="I107" i="257"/>
  <c r="H107" i="257"/>
  <c r="G107" i="257"/>
  <c r="F107" i="257"/>
  <c r="E107" i="257"/>
  <c r="D107" i="257"/>
  <c r="C107" i="257"/>
  <c r="B107" i="257"/>
  <c r="V106" i="257"/>
  <c r="U106" i="257"/>
  <c r="T106" i="257"/>
  <c r="S106" i="257"/>
  <c r="R106" i="257"/>
  <c r="Q106" i="257"/>
  <c r="P106" i="257"/>
  <c r="O106" i="257"/>
  <c r="N106" i="257"/>
  <c r="M106" i="257"/>
  <c r="L106" i="257"/>
  <c r="K106" i="257"/>
  <c r="J106" i="257"/>
  <c r="I106" i="257"/>
  <c r="H106" i="257"/>
  <c r="G106" i="257"/>
  <c r="F106" i="257"/>
  <c r="E106" i="257"/>
  <c r="D106" i="257"/>
  <c r="C106" i="257"/>
  <c r="B106" i="257"/>
  <c r="V105" i="257"/>
  <c r="U105" i="257"/>
  <c r="T105" i="257"/>
  <c r="S105" i="257"/>
  <c r="R105" i="257"/>
  <c r="Q105" i="257"/>
  <c r="P105" i="257"/>
  <c r="O105" i="257"/>
  <c r="N105" i="257"/>
  <c r="M105" i="257"/>
  <c r="L105" i="257"/>
  <c r="K105" i="257"/>
  <c r="J105" i="257"/>
  <c r="I105" i="257"/>
  <c r="H105" i="257"/>
  <c r="G105" i="257"/>
  <c r="F105" i="257"/>
  <c r="E105" i="257"/>
  <c r="D105" i="257"/>
  <c r="C105" i="257"/>
  <c r="B105" i="257"/>
  <c r="V104" i="257"/>
  <c r="U104" i="257"/>
  <c r="T104" i="257"/>
  <c r="S104" i="257"/>
  <c r="R104" i="257"/>
  <c r="Q104" i="257"/>
  <c r="P104" i="257"/>
  <c r="O104" i="257"/>
  <c r="N104" i="257"/>
  <c r="M104" i="257"/>
  <c r="L104" i="257"/>
  <c r="K104" i="257"/>
  <c r="J104" i="257"/>
  <c r="I104" i="257"/>
  <c r="H104" i="257"/>
  <c r="G104" i="257"/>
  <c r="F104" i="257"/>
  <c r="E104" i="257"/>
  <c r="D104" i="257"/>
  <c r="C104" i="257"/>
  <c r="B104" i="257"/>
  <c r="V103" i="257"/>
  <c r="U103" i="257"/>
  <c r="T103" i="257"/>
  <c r="S103" i="257"/>
  <c r="R103" i="257"/>
  <c r="Q103" i="257"/>
  <c r="P103" i="257"/>
  <c r="O103" i="257"/>
  <c r="N103" i="257"/>
  <c r="M103" i="257"/>
  <c r="L103" i="257"/>
  <c r="K103" i="257"/>
  <c r="J103" i="257"/>
  <c r="I103" i="257"/>
  <c r="H103" i="257"/>
  <c r="G103" i="257"/>
  <c r="F103" i="257"/>
  <c r="E103" i="257"/>
  <c r="D103" i="257"/>
  <c r="C103" i="257"/>
  <c r="B103" i="257"/>
  <c r="V102" i="257"/>
  <c r="U102" i="257"/>
  <c r="T102" i="257"/>
  <c r="S102" i="257"/>
  <c r="R102" i="257"/>
  <c r="Q102" i="257"/>
  <c r="P102" i="257"/>
  <c r="O102" i="257"/>
  <c r="N102" i="257"/>
  <c r="M102" i="257"/>
  <c r="L102" i="257"/>
  <c r="K102" i="257"/>
  <c r="J102" i="257"/>
  <c r="I102" i="257"/>
  <c r="H102" i="257"/>
  <c r="G102" i="257"/>
  <c r="F102" i="257"/>
  <c r="E102" i="257"/>
  <c r="D102" i="257"/>
  <c r="C102" i="257"/>
  <c r="B102" i="257"/>
  <c r="V101" i="257"/>
  <c r="U101" i="257"/>
  <c r="T101" i="257"/>
  <c r="S101" i="257"/>
  <c r="R101" i="257"/>
  <c r="Q101" i="257"/>
  <c r="P101" i="257"/>
  <c r="O101" i="257"/>
  <c r="N101" i="257"/>
  <c r="M101" i="257"/>
  <c r="L101" i="257"/>
  <c r="K101" i="257"/>
  <c r="J101" i="257"/>
  <c r="I101" i="257"/>
  <c r="H101" i="257"/>
  <c r="G101" i="257"/>
  <c r="F101" i="257"/>
  <c r="E101" i="257"/>
  <c r="D101" i="257"/>
  <c r="C101" i="257"/>
  <c r="B101" i="257"/>
  <c r="V100" i="257"/>
  <c r="U100" i="257"/>
  <c r="T100" i="257"/>
  <c r="S100" i="257"/>
  <c r="R100" i="257"/>
  <c r="Q100" i="257"/>
  <c r="P100" i="257"/>
  <c r="O100" i="257"/>
  <c r="N100" i="257"/>
  <c r="M100" i="257"/>
  <c r="L100" i="257"/>
  <c r="K100" i="257"/>
  <c r="J100" i="257"/>
  <c r="I100" i="257"/>
  <c r="H100" i="257"/>
  <c r="G100" i="257"/>
  <c r="F100" i="257"/>
  <c r="E100" i="257"/>
  <c r="D100" i="257"/>
  <c r="C100" i="257"/>
  <c r="B100" i="257"/>
  <c r="V99" i="257"/>
  <c r="U99" i="257"/>
  <c r="T99" i="257"/>
  <c r="S99" i="257"/>
  <c r="R99" i="257"/>
  <c r="Q99" i="257"/>
  <c r="P99" i="257"/>
  <c r="O99" i="257"/>
  <c r="N99" i="257"/>
  <c r="M99" i="257"/>
  <c r="L99" i="257"/>
  <c r="K99" i="257"/>
  <c r="J99" i="257"/>
  <c r="I99" i="257"/>
  <c r="H99" i="257"/>
  <c r="G99" i="257"/>
  <c r="F99" i="257"/>
  <c r="E99" i="257"/>
  <c r="D99" i="257"/>
  <c r="C99" i="257"/>
  <c r="B99" i="257"/>
  <c r="V98" i="257"/>
  <c r="U98" i="257"/>
  <c r="T98" i="257"/>
  <c r="S98" i="257"/>
  <c r="R98" i="257"/>
  <c r="Q98" i="257"/>
  <c r="P98" i="257"/>
  <c r="O98" i="257"/>
  <c r="N98" i="257"/>
  <c r="M98" i="257"/>
  <c r="L98" i="257"/>
  <c r="K98" i="257"/>
  <c r="J98" i="257"/>
  <c r="I98" i="257"/>
  <c r="H98" i="257"/>
  <c r="G98" i="257"/>
  <c r="F98" i="257"/>
  <c r="E98" i="257"/>
  <c r="D98" i="257"/>
  <c r="C98" i="257"/>
  <c r="B98" i="257"/>
  <c r="V97" i="257"/>
  <c r="U97" i="257"/>
  <c r="T97" i="257"/>
  <c r="S97" i="257"/>
  <c r="R97" i="257"/>
  <c r="Q97" i="257"/>
  <c r="P97" i="257"/>
  <c r="O97" i="257"/>
  <c r="N97" i="257"/>
  <c r="M97" i="257"/>
  <c r="L97" i="257"/>
  <c r="K97" i="257"/>
  <c r="J97" i="257"/>
  <c r="I97" i="257"/>
  <c r="H97" i="257"/>
  <c r="G97" i="257"/>
  <c r="F97" i="257"/>
  <c r="E97" i="257"/>
  <c r="D97" i="257"/>
  <c r="C97" i="257"/>
  <c r="B97" i="257"/>
  <c r="V96" i="257"/>
  <c r="U96" i="257"/>
  <c r="T96" i="257"/>
  <c r="S96" i="257"/>
  <c r="R96" i="257"/>
  <c r="Q96" i="257"/>
  <c r="P96" i="257"/>
  <c r="O96" i="257"/>
  <c r="N96" i="257"/>
  <c r="M96" i="257"/>
  <c r="L96" i="257"/>
  <c r="K96" i="257"/>
  <c r="J96" i="257"/>
  <c r="I96" i="257"/>
  <c r="H96" i="257"/>
  <c r="G96" i="257"/>
  <c r="F96" i="257"/>
  <c r="E96" i="257"/>
  <c r="D96" i="257"/>
  <c r="C96" i="257"/>
  <c r="B96" i="257"/>
  <c r="V95" i="257"/>
  <c r="U95" i="257"/>
  <c r="T95" i="257"/>
  <c r="S95" i="257"/>
  <c r="R95" i="257"/>
  <c r="Q95" i="257"/>
  <c r="P95" i="257"/>
  <c r="O95" i="257"/>
  <c r="N95" i="257"/>
  <c r="M95" i="257"/>
  <c r="L95" i="257"/>
  <c r="K95" i="257"/>
  <c r="J95" i="257"/>
  <c r="I95" i="257"/>
  <c r="H95" i="257"/>
  <c r="G95" i="257"/>
  <c r="F95" i="257"/>
  <c r="E95" i="257"/>
  <c r="D95" i="257"/>
  <c r="C95" i="257"/>
  <c r="B95" i="257"/>
  <c r="V94" i="257"/>
  <c r="U94" i="257"/>
  <c r="T94" i="257"/>
  <c r="S94" i="257"/>
  <c r="R94" i="257"/>
  <c r="Q94" i="257"/>
  <c r="P94" i="257"/>
  <c r="O94" i="257"/>
  <c r="N94" i="257"/>
  <c r="M94" i="257"/>
  <c r="L94" i="257"/>
  <c r="K94" i="257"/>
  <c r="J94" i="257"/>
  <c r="I94" i="257"/>
  <c r="H94" i="257"/>
  <c r="G94" i="257"/>
  <c r="F94" i="257"/>
  <c r="E94" i="257"/>
  <c r="D94" i="257"/>
  <c r="C94" i="257"/>
  <c r="B94" i="257"/>
  <c r="V93" i="257"/>
  <c r="U93" i="257"/>
  <c r="T93" i="257"/>
  <c r="S93" i="257"/>
  <c r="R93" i="257"/>
  <c r="Q93" i="257"/>
  <c r="P93" i="257"/>
  <c r="O93" i="257"/>
  <c r="N93" i="257"/>
  <c r="M93" i="257"/>
  <c r="L93" i="257"/>
  <c r="K93" i="257"/>
  <c r="J93" i="257"/>
  <c r="I93" i="257"/>
  <c r="H93" i="257"/>
  <c r="G93" i="257"/>
  <c r="F93" i="257"/>
  <c r="E93" i="257"/>
  <c r="D93" i="257"/>
  <c r="C93" i="257"/>
  <c r="B93" i="257"/>
  <c r="V92" i="257"/>
  <c r="U92" i="257"/>
  <c r="T92" i="257"/>
  <c r="S92" i="257"/>
  <c r="R92" i="257"/>
  <c r="Q92" i="257"/>
  <c r="P92" i="257"/>
  <c r="O92" i="257"/>
  <c r="N92" i="257"/>
  <c r="M92" i="257"/>
  <c r="L92" i="257"/>
  <c r="K92" i="257"/>
  <c r="J92" i="257"/>
  <c r="I92" i="257"/>
  <c r="H92" i="257"/>
  <c r="G92" i="257"/>
  <c r="F92" i="257"/>
  <c r="E92" i="257"/>
  <c r="D92" i="257"/>
  <c r="C92" i="257"/>
  <c r="B92" i="257"/>
  <c r="V91" i="257"/>
  <c r="U91" i="257"/>
  <c r="T91" i="257"/>
  <c r="S91" i="257"/>
  <c r="R91" i="257"/>
  <c r="Q91" i="257"/>
  <c r="P91" i="257"/>
  <c r="O91" i="257"/>
  <c r="N91" i="257"/>
  <c r="M91" i="257"/>
  <c r="L91" i="257"/>
  <c r="K91" i="257"/>
  <c r="J91" i="257"/>
  <c r="I91" i="257"/>
  <c r="H91" i="257"/>
  <c r="G91" i="257"/>
  <c r="F91" i="257"/>
  <c r="E91" i="257"/>
  <c r="D91" i="257"/>
  <c r="C91" i="257"/>
  <c r="B91" i="257"/>
  <c r="V90" i="257"/>
  <c r="U90" i="257"/>
  <c r="T90" i="257"/>
  <c r="S90" i="257"/>
  <c r="R90" i="257"/>
  <c r="Q90" i="257"/>
  <c r="P90" i="257"/>
  <c r="O90" i="257"/>
  <c r="N90" i="257"/>
  <c r="M90" i="257"/>
  <c r="L90" i="257"/>
  <c r="K90" i="257"/>
  <c r="J90" i="257"/>
  <c r="I90" i="257"/>
  <c r="H90" i="257"/>
  <c r="G90" i="257"/>
  <c r="F90" i="257"/>
  <c r="E90" i="257"/>
  <c r="D90" i="257"/>
  <c r="C90" i="257"/>
  <c r="B90" i="257"/>
  <c r="V89" i="257"/>
  <c r="U89" i="257"/>
  <c r="T89" i="257"/>
  <c r="S89" i="257"/>
  <c r="R89" i="257"/>
  <c r="Q89" i="257"/>
  <c r="P89" i="257"/>
  <c r="O89" i="257"/>
  <c r="N89" i="257"/>
  <c r="M89" i="257"/>
  <c r="L89" i="257"/>
  <c r="K89" i="257"/>
  <c r="J89" i="257"/>
  <c r="I89" i="257"/>
  <c r="H89" i="257"/>
  <c r="G89" i="257"/>
  <c r="F89" i="257"/>
  <c r="E89" i="257"/>
  <c r="D89" i="257"/>
  <c r="C89" i="257"/>
  <c r="B89" i="257"/>
  <c r="V88" i="257"/>
  <c r="U88" i="257"/>
  <c r="T88" i="257"/>
  <c r="S88" i="257"/>
  <c r="R88" i="257"/>
  <c r="Q88" i="257"/>
  <c r="P88" i="257"/>
  <c r="O88" i="257"/>
  <c r="N88" i="257"/>
  <c r="M88" i="257"/>
  <c r="L88" i="257"/>
  <c r="K88" i="257"/>
  <c r="J88" i="257"/>
  <c r="I88" i="257"/>
  <c r="H88" i="257"/>
  <c r="G88" i="257"/>
  <c r="F88" i="257"/>
  <c r="E88" i="257"/>
  <c r="D88" i="257"/>
  <c r="C88" i="257"/>
  <c r="B88" i="257"/>
  <c r="V87" i="257"/>
  <c r="U87" i="257"/>
  <c r="T87" i="257"/>
  <c r="S87" i="257"/>
  <c r="R87" i="257"/>
  <c r="Q87" i="257"/>
  <c r="P87" i="257"/>
  <c r="O87" i="257"/>
  <c r="N87" i="257"/>
  <c r="M87" i="257"/>
  <c r="L87" i="257"/>
  <c r="K87" i="257"/>
  <c r="J87" i="257"/>
  <c r="I87" i="257"/>
  <c r="H87" i="257"/>
  <c r="G87" i="257"/>
  <c r="F87" i="257"/>
  <c r="E87" i="257"/>
  <c r="D87" i="257"/>
  <c r="C87" i="257"/>
  <c r="B87" i="257"/>
  <c r="V86" i="257"/>
  <c r="U86" i="257"/>
  <c r="T86" i="257"/>
  <c r="S86" i="257"/>
  <c r="R86" i="257"/>
  <c r="Q86" i="257"/>
  <c r="P86" i="257"/>
  <c r="O86" i="257"/>
  <c r="N86" i="257"/>
  <c r="M86" i="257"/>
  <c r="L86" i="257"/>
  <c r="K86" i="257"/>
  <c r="J86" i="257"/>
  <c r="I86" i="257"/>
  <c r="H86" i="257"/>
  <c r="G86" i="257"/>
  <c r="F86" i="257"/>
  <c r="E86" i="257"/>
  <c r="D86" i="257"/>
  <c r="C86" i="257"/>
  <c r="B86" i="257"/>
  <c r="V85" i="257"/>
  <c r="U85" i="257"/>
  <c r="T85" i="257"/>
  <c r="S85" i="257"/>
  <c r="R85" i="257"/>
  <c r="Q85" i="257"/>
  <c r="P85" i="257"/>
  <c r="O85" i="257"/>
  <c r="N85" i="257"/>
  <c r="M85" i="257"/>
  <c r="L85" i="257"/>
  <c r="K85" i="257"/>
  <c r="J85" i="257"/>
  <c r="I85" i="257"/>
  <c r="H85" i="257"/>
  <c r="G85" i="257"/>
  <c r="F85" i="257"/>
  <c r="E85" i="257"/>
  <c r="D85" i="257"/>
  <c r="C85" i="257"/>
  <c r="B85" i="257"/>
  <c r="V84" i="257"/>
  <c r="U84" i="257"/>
  <c r="T84" i="257"/>
  <c r="S84" i="257"/>
  <c r="R84" i="257"/>
  <c r="Q84" i="257"/>
  <c r="P84" i="257"/>
  <c r="O84" i="257"/>
  <c r="N84" i="257"/>
  <c r="M84" i="257"/>
  <c r="L84" i="257"/>
  <c r="K84" i="257"/>
  <c r="J84" i="257"/>
  <c r="I84" i="257"/>
  <c r="H84" i="257"/>
  <c r="G84" i="257"/>
  <c r="F84" i="257"/>
  <c r="E84" i="257"/>
  <c r="D84" i="257"/>
  <c r="C84" i="257"/>
  <c r="B84" i="257"/>
  <c r="V83" i="257"/>
  <c r="U83" i="257"/>
  <c r="T83" i="257"/>
  <c r="S83" i="257"/>
  <c r="R83" i="257"/>
  <c r="Q83" i="257"/>
  <c r="P83" i="257"/>
  <c r="O83" i="257"/>
  <c r="N83" i="257"/>
  <c r="M83" i="257"/>
  <c r="L83" i="257"/>
  <c r="K83" i="257"/>
  <c r="J83" i="257"/>
  <c r="I83" i="257"/>
  <c r="H83" i="257"/>
  <c r="G83" i="257"/>
  <c r="F83" i="257"/>
  <c r="E83" i="257"/>
  <c r="D83" i="257"/>
  <c r="C83" i="257"/>
  <c r="B83" i="257"/>
  <c r="V82" i="257"/>
  <c r="U82" i="257"/>
  <c r="T82" i="257"/>
  <c r="S82" i="257"/>
  <c r="R82" i="257"/>
  <c r="Q82" i="257"/>
  <c r="P82" i="257"/>
  <c r="O82" i="257"/>
  <c r="N82" i="257"/>
  <c r="M82" i="257"/>
  <c r="L82" i="257"/>
  <c r="K82" i="257"/>
  <c r="J82" i="257"/>
  <c r="I82" i="257"/>
  <c r="H82" i="257"/>
  <c r="G82" i="257"/>
  <c r="F82" i="257"/>
  <c r="E82" i="257"/>
  <c r="D82" i="257"/>
  <c r="C82" i="257"/>
  <c r="B82" i="257"/>
  <c r="V81" i="257"/>
  <c r="U81" i="257"/>
  <c r="T81" i="257"/>
  <c r="S81" i="257"/>
  <c r="R81" i="257"/>
  <c r="Q81" i="257"/>
  <c r="P81" i="257"/>
  <c r="O81" i="257"/>
  <c r="N81" i="257"/>
  <c r="M81" i="257"/>
  <c r="L81" i="257"/>
  <c r="K81" i="257"/>
  <c r="J81" i="257"/>
  <c r="I81" i="257"/>
  <c r="H81" i="257"/>
  <c r="G81" i="257"/>
  <c r="F81" i="257"/>
  <c r="E81" i="257"/>
  <c r="D81" i="257"/>
  <c r="C81" i="257"/>
  <c r="B81" i="257"/>
  <c r="V80" i="257"/>
  <c r="U80" i="257"/>
  <c r="T80" i="257"/>
  <c r="S80" i="257"/>
  <c r="R80" i="257"/>
  <c r="Q80" i="257"/>
  <c r="P80" i="257"/>
  <c r="O80" i="257"/>
  <c r="N80" i="257"/>
  <c r="M80" i="257"/>
  <c r="L80" i="257"/>
  <c r="K80" i="257"/>
  <c r="J80" i="257"/>
  <c r="I80" i="257"/>
  <c r="H80" i="257"/>
  <c r="G80" i="257"/>
  <c r="F80" i="257"/>
  <c r="E80" i="257"/>
  <c r="D80" i="257"/>
  <c r="C80" i="257"/>
  <c r="B80" i="257"/>
  <c r="V79" i="257"/>
  <c r="U79" i="257"/>
  <c r="T79" i="257"/>
  <c r="S79" i="257"/>
  <c r="R79" i="257"/>
  <c r="Q79" i="257"/>
  <c r="P79" i="257"/>
  <c r="O79" i="257"/>
  <c r="N79" i="257"/>
  <c r="M79" i="257"/>
  <c r="L79" i="257"/>
  <c r="K79" i="257"/>
  <c r="J79" i="257"/>
  <c r="I79" i="257"/>
  <c r="H79" i="257"/>
  <c r="G79" i="257"/>
  <c r="F79" i="257"/>
  <c r="E79" i="257"/>
  <c r="D79" i="257"/>
  <c r="C79" i="257"/>
  <c r="B79" i="257"/>
  <c r="V78" i="257"/>
  <c r="U78" i="257"/>
  <c r="T78" i="257"/>
  <c r="S78" i="257"/>
  <c r="R78" i="257"/>
  <c r="Q78" i="257"/>
  <c r="P78" i="257"/>
  <c r="O78" i="257"/>
  <c r="N78" i="257"/>
  <c r="M78" i="257"/>
  <c r="L78" i="257"/>
  <c r="K78" i="257"/>
  <c r="J78" i="257"/>
  <c r="I78" i="257"/>
  <c r="H78" i="257"/>
  <c r="G78" i="257"/>
  <c r="F78" i="257"/>
  <c r="E78" i="257"/>
  <c r="D78" i="257"/>
  <c r="C78" i="257"/>
  <c r="B78" i="257"/>
  <c r="V77" i="257"/>
  <c r="U77" i="257"/>
  <c r="T77" i="257"/>
  <c r="S77" i="257"/>
  <c r="R77" i="257"/>
  <c r="Q77" i="257"/>
  <c r="P77" i="257"/>
  <c r="O77" i="257"/>
  <c r="N77" i="257"/>
  <c r="M77" i="257"/>
  <c r="L77" i="257"/>
  <c r="K77" i="257"/>
  <c r="J77" i="257"/>
  <c r="I77" i="257"/>
  <c r="H77" i="257"/>
  <c r="G77" i="257"/>
  <c r="F77" i="257"/>
  <c r="E77" i="257"/>
  <c r="D77" i="257"/>
  <c r="C77" i="257"/>
  <c r="B77" i="257"/>
  <c r="V76" i="257"/>
  <c r="U76" i="257"/>
  <c r="T76" i="257"/>
  <c r="S76" i="257"/>
  <c r="R76" i="257"/>
  <c r="Q76" i="257"/>
  <c r="P76" i="257"/>
  <c r="O76" i="257"/>
  <c r="N76" i="257"/>
  <c r="M76" i="257"/>
  <c r="L76" i="257"/>
  <c r="K76" i="257"/>
  <c r="J76" i="257"/>
  <c r="I76" i="257"/>
  <c r="H76" i="257"/>
  <c r="G76" i="257"/>
  <c r="F76" i="257"/>
  <c r="E76" i="257"/>
  <c r="D76" i="257"/>
  <c r="C76" i="257"/>
  <c r="B76" i="257"/>
  <c r="V75" i="257"/>
  <c r="U75" i="257"/>
  <c r="T75" i="257"/>
  <c r="S75" i="257"/>
  <c r="R75" i="257"/>
  <c r="Q75" i="257"/>
  <c r="P75" i="257"/>
  <c r="O75" i="257"/>
  <c r="N75" i="257"/>
  <c r="M75" i="257"/>
  <c r="L75" i="257"/>
  <c r="K75" i="257"/>
  <c r="J75" i="257"/>
  <c r="I75" i="257"/>
  <c r="H75" i="257"/>
  <c r="G75" i="257"/>
  <c r="F75" i="257"/>
  <c r="E75" i="257"/>
  <c r="D75" i="257"/>
  <c r="C75" i="257"/>
  <c r="B75" i="257"/>
  <c r="V74" i="257"/>
  <c r="U74" i="257"/>
  <c r="T74" i="257"/>
  <c r="S74" i="257"/>
  <c r="R74" i="257"/>
  <c r="Q74" i="257"/>
  <c r="P74" i="257"/>
  <c r="O74" i="257"/>
  <c r="N74" i="257"/>
  <c r="M74" i="257"/>
  <c r="L74" i="257"/>
  <c r="K74" i="257"/>
  <c r="J74" i="257"/>
  <c r="I74" i="257"/>
  <c r="H74" i="257"/>
  <c r="G74" i="257"/>
  <c r="F74" i="257"/>
  <c r="E74" i="257"/>
  <c r="D74" i="257"/>
  <c r="C74" i="257"/>
  <c r="B74" i="257"/>
  <c r="V73" i="257"/>
  <c r="U73" i="257"/>
  <c r="T73" i="257"/>
  <c r="S73" i="257"/>
  <c r="R73" i="257"/>
  <c r="Q73" i="257"/>
  <c r="P73" i="257"/>
  <c r="O73" i="257"/>
  <c r="N73" i="257"/>
  <c r="M73" i="257"/>
  <c r="L73" i="257"/>
  <c r="K73" i="257"/>
  <c r="J73" i="257"/>
  <c r="I73" i="257"/>
  <c r="H73" i="257"/>
  <c r="G73" i="257"/>
  <c r="F73" i="257"/>
  <c r="E73" i="257"/>
  <c r="D73" i="257"/>
  <c r="C73" i="257"/>
  <c r="B73" i="257"/>
  <c r="V72" i="257"/>
  <c r="U72" i="257"/>
  <c r="T72" i="257"/>
  <c r="S72" i="257"/>
  <c r="R72" i="257"/>
  <c r="Q72" i="257"/>
  <c r="P72" i="257"/>
  <c r="O72" i="257"/>
  <c r="N72" i="257"/>
  <c r="M72" i="257"/>
  <c r="L72" i="257"/>
  <c r="K72" i="257"/>
  <c r="J72" i="257"/>
  <c r="I72" i="257"/>
  <c r="H72" i="257"/>
  <c r="G72" i="257"/>
  <c r="F72" i="257"/>
  <c r="E72" i="257"/>
  <c r="D72" i="257"/>
  <c r="C72" i="257"/>
  <c r="B72" i="257"/>
  <c r="V71" i="257"/>
  <c r="U71" i="257"/>
  <c r="T71" i="257"/>
  <c r="S71" i="257"/>
  <c r="R71" i="257"/>
  <c r="Q71" i="257"/>
  <c r="P71" i="257"/>
  <c r="O71" i="257"/>
  <c r="N71" i="257"/>
  <c r="M71" i="257"/>
  <c r="L71" i="257"/>
  <c r="K71" i="257"/>
  <c r="J71" i="257"/>
  <c r="I71" i="257"/>
  <c r="H71" i="257"/>
  <c r="G71" i="257"/>
  <c r="F71" i="257"/>
  <c r="E71" i="257"/>
  <c r="D71" i="257"/>
  <c r="C71" i="257"/>
  <c r="B71" i="257"/>
  <c r="V70" i="257"/>
  <c r="U70" i="257"/>
  <c r="T70" i="257"/>
  <c r="S70" i="257"/>
  <c r="R70" i="257"/>
  <c r="Q70" i="257"/>
  <c r="P70" i="257"/>
  <c r="O70" i="257"/>
  <c r="N70" i="257"/>
  <c r="M70" i="257"/>
  <c r="L70" i="257"/>
  <c r="K70" i="257"/>
  <c r="J70" i="257"/>
  <c r="I70" i="257"/>
  <c r="H70" i="257"/>
  <c r="G70" i="257"/>
  <c r="F70" i="257"/>
  <c r="E70" i="257"/>
  <c r="D70" i="257"/>
  <c r="C70" i="257"/>
  <c r="B70" i="257"/>
  <c r="V69" i="257"/>
  <c r="U69" i="257"/>
  <c r="T69" i="257"/>
  <c r="S69" i="257"/>
  <c r="R69" i="257"/>
  <c r="Q69" i="257"/>
  <c r="P69" i="257"/>
  <c r="O69" i="257"/>
  <c r="N69" i="257"/>
  <c r="M69" i="257"/>
  <c r="L69" i="257"/>
  <c r="K69" i="257"/>
  <c r="J69" i="257"/>
  <c r="I69" i="257"/>
  <c r="H69" i="257"/>
  <c r="G69" i="257"/>
  <c r="F69" i="257"/>
  <c r="E69" i="257"/>
  <c r="D69" i="257"/>
  <c r="C69" i="257"/>
  <c r="B69" i="257"/>
  <c r="V68" i="257"/>
  <c r="U68" i="257"/>
  <c r="T68" i="257"/>
  <c r="S68" i="257"/>
  <c r="R68" i="257"/>
  <c r="Q68" i="257"/>
  <c r="P68" i="257"/>
  <c r="O68" i="257"/>
  <c r="N68" i="257"/>
  <c r="M68" i="257"/>
  <c r="L68" i="257"/>
  <c r="K68" i="257"/>
  <c r="J68" i="257"/>
  <c r="I68" i="257"/>
  <c r="H68" i="257"/>
  <c r="G68" i="257"/>
  <c r="F68" i="257"/>
  <c r="E68" i="257"/>
  <c r="D68" i="257"/>
  <c r="C68" i="257"/>
  <c r="B68" i="257"/>
  <c r="V67" i="257"/>
  <c r="U67" i="257"/>
  <c r="T67" i="257"/>
  <c r="S67" i="257"/>
  <c r="R67" i="257"/>
  <c r="Q67" i="257"/>
  <c r="P67" i="257"/>
  <c r="O67" i="257"/>
  <c r="N67" i="257"/>
  <c r="M67" i="257"/>
  <c r="L67" i="257"/>
  <c r="K67" i="257"/>
  <c r="J67" i="257"/>
  <c r="I67" i="257"/>
  <c r="H67" i="257"/>
  <c r="G67" i="257"/>
  <c r="F67" i="257"/>
  <c r="E67" i="257"/>
  <c r="D67" i="257"/>
  <c r="C67" i="257"/>
  <c r="B67" i="257"/>
  <c r="V66" i="257"/>
  <c r="U66" i="257"/>
  <c r="T66" i="257"/>
  <c r="S66" i="257"/>
  <c r="R66" i="257"/>
  <c r="Q66" i="257"/>
  <c r="P66" i="257"/>
  <c r="O66" i="257"/>
  <c r="N66" i="257"/>
  <c r="M66" i="257"/>
  <c r="L66" i="257"/>
  <c r="K66" i="257"/>
  <c r="J66" i="257"/>
  <c r="I66" i="257"/>
  <c r="H66" i="257"/>
  <c r="G66" i="257"/>
  <c r="F66" i="257"/>
  <c r="E66" i="257"/>
  <c r="D66" i="257"/>
  <c r="C66" i="257"/>
  <c r="B66" i="257"/>
  <c r="V65" i="257"/>
  <c r="U65" i="257"/>
  <c r="T65" i="257"/>
  <c r="S65" i="257"/>
  <c r="R65" i="257"/>
  <c r="Q65" i="257"/>
  <c r="P65" i="257"/>
  <c r="O65" i="257"/>
  <c r="N65" i="257"/>
  <c r="M65" i="257"/>
  <c r="L65" i="257"/>
  <c r="K65" i="257"/>
  <c r="J65" i="257"/>
  <c r="I65" i="257"/>
  <c r="H65" i="257"/>
  <c r="G65" i="257"/>
  <c r="F65" i="257"/>
  <c r="E65" i="257"/>
  <c r="D65" i="257"/>
  <c r="C65" i="257"/>
  <c r="B65" i="257"/>
  <c r="V64" i="257"/>
  <c r="U64" i="257"/>
  <c r="T64" i="257"/>
  <c r="S64" i="257"/>
  <c r="R64" i="257"/>
  <c r="Q64" i="257"/>
  <c r="P64" i="257"/>
  <c r="O64" i="257"/>
  <c r="N64" i="257"/>
  <c r="M64" i="257"/>
  <c r="L64" i="257"/>
  <c r="K64" i="257"/>
  <c r="J64" i="257"/>
  <c r="I64" i="257"/>
  <c r="H64" i="257"/>
  <c r="G64" i="257"/>
  <c r="F64" i="257"/>
  <c r="E64" i="257"/>
  <c r="D64" i="257"/>
  <c r="C64" i="257"/>
  <c r="B64" i="257"/>
  <c r="V63" i="257"/>
  <c r="U63" i="257"/>
  <c r="T63" i="257"/>
  <c r="S63" i="257"/>
  <c r="R63" i="257"/>
  <c r="Q63" i="257"/>
  <c r="P63" i="257"/>
  <c r="O63" i="257"/>
  <c r="N63" i="257"/>
  <c r="M63" i="257"/>
  <c r="L63" i="257"/>
  <c r="K63" i="257"/>
  <c r="J63" i="257"/>
  <c r="I63" i="257"/>
  <c r="H63" i="257"/>
  <c r="G63" i="257"/>
  <c r="F63" i="257"/>
  <c r="E63" i="257"/>
  <c r="D63" i="257"/>
  <c r="C63" i="257"/>
  <c r="B63" i="257"/>
  <c r="V62" i="257"/>
  <c r="U62" i="257"/>
  <c r="T62" i="257"/>
  <c r="S62" i="257"/>
  <c r="R62" i="257"/>
  <c r="Q62" i="257"/>
  <c r="P62" i="257"/>
  <c r="O62" i="257"/>
  <c r="N62" i="257"/>
  <c r="M62" i="257"/>
  <c r="L62" i="257"/>
  <c r="K62" i="257"/>
  <c r="J62" i="257"/>
  <c r="I62" i="257"/>
  <c r="H62" i="257"/>
  <c r="G62" i="257"/>
  <c r="F62" i="257"/>
  <c r="E62" i="257"/>
  <c r="D62" i="257"/>
  <c r="C62" i="257"/>
  <c r="B62" i="257"/>
  <c r="V61" i="257"/>
  <c r="U61" i="257"/>
  <c r="T61" i="257"/>
  <c r="S61" i="257"/>
  <c r="R61" i="257"/>
  <c r="Q61" i="257"/>
  <c r="P61" i="257"/>
  <c r="O61" i="257"/>
  <c r="N61" i="257"/>
  <c r="M61" i="257"/>
  <c r="L61" i="257"/>
  <c r="K61" i="257"/>
  <c r="J61" i="257"/>
  <c r="I61" i="257"/>
  <c r="H61" i="257"/>
  <c r="G61" i="257"/>
  <c r="F61" i="257"/>
  <c r="E61" i="257"/>
  <c r="D61" i="257"/>
  <c r="C61" i="257"/>
  <c r="B61" i="257"/>
  <c r="V60" i="257"/>
  <c r="U60" i="257"/>
  <c r="T60" i="257"/>
  <c r="S60" i="257"/>
  <c r="R60" i="257"/>
  <c r="Q60" i="257"/>
  <c r="P60" i="257"/>
  <c r="O60" i="257"/>
  <c r="N60" i="257"/>
  <c r="M60" i="257"/>
  <c r="L60" i="257"/>
  <c r="K60" i="257"/>
  <c r="J60" i="257"/>
  <c r="I60" i="257"/>
  <c r="H60" i="257"/>
  <c r="G60" i="257"/>
  <c r="F60" i="257"/>
  <c r="E60" i="257"/>
  <c r="D60" i="257"/>
  <c r="C60" i="257"/>
  <c r="B60" i="257"/>
  <c r="V59" i="257"/>
  <c r="U59" i="257"/>
  <c r="T59" i="257"/>
  <c r="S59" i="257"/>
  <c r="R59" i="257"/>
  <c r="Q59" i="257"/>
  <c r="P59" i="257"/>
  <c r="O59" i="257"/>
  <c r="N59" i="257"/>
  <c r="M59" i="257"/>
  <c r="L59" i="257"/>
  <c r="K59" i="257"/>
  <c r="J59" i="257"/>
  <c r="I59" i="257"/>
  <c r="H59" i="257"/>
  <c r="G59" i="257"/>
  <c r="F59" i="257"/>
  <c r="E59" i="257"/>
  <c r="D59" i="257"/>
  <c r="C59" i="257"/>
  <c r="B59" i="257"/>
  <c r="V58" i="257"/>
  <c r="U58" i="257"/>
  <c r="T58" i="257"/>
  <c r="S58" i="257"/>
  <c r="R58" i="257"/>
  <c r="Q58" i="257"/>
  <c r="P58" i="257"/>
  <c r="O58" i="257"/>
  <c r="N58" i="257"/>
  <c r="M58" i="257"/>
  <c r="L58" i="257"/>
  <c r="K58" i="257"/>
  <c r="J58" i="257"/>
  <c r="I58" i="257"/>
  <c r="H58" i="257"/>
  <c r="G58" i="257"/>
  <c r="F58" i="257"/>
  <c r="E58" i="257"/>
  <c r="D58" i="257"/>
  <c r="C58" i="257"/>
  <c r="B58" i="257"/>
  <c r="V57" i="257"/>
  <c r="U57" i="257"/>
  <c r="T57" i="257"/>
  <c r="S57" i="257"/>
  <c r="R57" i="257"/>
  <c r="Q57" i="257"/>
  <c r="P57" i="257"/>
  <c r="O57" i="257"/>
  <c r="N57" i="257"/>
  <c r="M57" i="257"/>
  <c r="L57" i="257"/>
  <c r="K57" i="257"/>
  <c r="J57" i="257"/>
  <c r="I57" i="257"/>
  <c r="H57" i="257"/>
  <c r="G57" i="257"/>
  <c r="F57" i="257"/>
  <c r="E57" i="257"/>
  <c r="D57" i="257"/>
  <c r="C57" i="257"/>
  <c r="B57" i="257"/>
  <c r="V56" i="257"/>
  <c r="U56" i="257"/>
  <c r="T56" i="257"/>
  <c r="S56" i="257"/>
  <c r="R56" i="257"/>
  <c r="Q56" i="257"/>
  <c r="P56" i="257"/>
  <c r="O56" i="257"/>
  <c r="N56" i="257"/>
  <c r="M56" i="257"/>
  <c r="L56" i="257"/>
  <c r="K56" i="257"/>
  <c r="J56" i="257"/>
  <c r="I56" i="257"/>
  <c r="H56" i="257"/>
  <c r="G56" i="257"/>
  <c r="F56" i="257"/>
  <c r="E56" i="257"/>
  <c r="D56" i="257"/>
  <c r="C56" i="257"/>
  <c r="B56" i="257"/>
  <c r="V55" i="257"/>
  <c r="U55" i="257"/>
  <c r="T55" i="257"/>
  <c r="S55" i="257"/>
  <c r="R55" i="257"/>
  <c r="Q55" i="257"/>
  <c r="P55" i="257"/>
  <c r="O55" i="257"/>
  <c r="N55" i="257"/>
  <c r="M55" i="257"/>
  <c r="L55" i="257"/>
  <c r="K55" i="257"/>
  <c r="J55" i="257"/>
  <c r="I55" i="257"/>
  <c r="H55" i="257"/>
  <c r="G55" i="257"/>
  <c r="F55" i="257"/>
  <c r="E55" i="257"/>
  <c r="D55" i="257"/>
  <c r="C55" i="257"/>
  <c r="B55" i="257"/>
  <c r="V54" i="257"/>
  <c r="U54" i="257"/>
  <c r="T54" i="257"/>
  <c r="S54" i="257"/>
  <c r="R54" i="257"/>
  <c r="Q54" i="257"/>
  <c r="P54" i="257"/>
  <c r="O54" i="257"/>
  <c r="N54" i="257"/>
  <c r="M54" i="257"/>
  <c r="L54" i="257"/>
  <c r="K54" i="257"/>
  <c r="J54" i="257"/>
  <c r="I54" i="257"/>
  <c r="H54" i="257"/>
  <c r="G54" i="257"/>
  <c r="F54" i="257"/>
  <c r="E54" i="257"/>
  <c r="D54" i="257"/>
  <c r="C54" i="257"/>
  <c r="B54" i="257"/>
  <c r="V53" i="257"/>
  <c r="U53" i="257"/>
  <c r="T53" i="257"/>
  <c r="S53" i="257"/>
  <c r="R53" i="257"/>
  <c r="Q53" i="257"/>
  <c r="P53" i="257"/>
  <c r="O53" i="257"/>
  <c r="N53" i="257"/>
  <c r="M53" i="257"/>
  <c r="L53" i="257"/>
  <c r="K53" i="257"/>
  <c r="J53" i="257"/>
  <c r="I53" i="257"/>
  <c r="H53" i="257"/>
  <c r="G53" i="257"/>
  <c r="F53" i="257"/>
  <c r="E53" i="257"/>
  <c r="D53" i="257"/>
  <c r="C53" i="257"/>
  <c r="B53" i="257"/>
  <c r="V52" i="257"/>
  <c r="U52" i="257"/>
  <c r="T52" i="257"/>
  <c r="S52" i="257"/>
  <c r="R52" i="257"/>
  <c r="Q52" i="257"/>
  <c r="P52" i="257"/>
  <c r="O52" i="257"/>
  <c r="N52" i="257"/>
  <c r="M52" i="257"/>
  <c r="L52" i="257"/>
  <c r="K52" i="257"/>
  <c r="J52" i="257"/>
  <c r="I52" i="257"/>
  <c r="H52" i="257"/>
  <c r="G52" i="257"/>
  <c r="F52" i="257"/>
  <c r="E52" i="257"/>
  <c r="D52" i="257"/>
  <c r="C52" i="257"/>
  <c r="B52" i="257"/>
  <c r="V51" i="257"/>
  <c r="U51" i="257"/>
  <c r="T51" i="257"/>
  <c r="S51" i="257"/>
  <c r="R51" i="257"/>
  <c r="Q51" i="257"/>
  <c r="P51" i="257"/>
  <c r="O51" i="257"/>
  <c r="N51" i="257"/>
  <c r="M51" i="257"/>
  <c r="L51" i="257"/>
  <c r="K51" i="257"/>
  <c r="J51" i="257"/>
  <c r="I51" i="257"/>
  <c r="H51" i="257"/>
  <c r="G51" i="257"/>
  <c r="F51" i="257"/>
  <c r="E51" i="257"/>
  <c r="D51" i="257"/>
  <c r="C51" i="257"/>
  <c r="B51" i="257"/>
  <c r="V50" i="257"/>
  <c r="U50" i="257"/>
  <c r="T50" i="257"/>
  <c r="S50" i="257"/>
  <c r="R50" i="257"/>
  <c r="Q50" i="257"/>
  <c r="P50" i="257"/>
  <c r="O50" i="257"/>
  <c r="N50" i="257"/>
  <c r="M50" i="257"/>
  <c r="L50" i="257"/>
  <c r="K50" i="257"/>
  <c r="J50" i="257"/>
  <c r="I50" i="257"/>
  <c r="H50" i="257"/>
  <c r="G50" i="257"/>
  <c r="F50" i="257"/>
  <c r="E50" i="257"/>
  <c r="D50" i="257"/>
  <c r="C50" i="257"/>
  <c r="B50" i="257"/>
  <c r="V49" i="257"/>
  <c r="U49" i="257"/>
  <c r="T49" i="257"/>
  <c r="S49" i="257"/>
  <c r="R49" i="257"/>
  <c r="Q49" i="257"/>
  <c r="P49" i="257"/>
  <c r="O49" i="257"/>
  <c r="N49" i="257"/>
  <c r="M49" i="257"/>
  <c r="L49" i="257"/>
  <c r="K49" i="257"/>
  <c r="J49" i="257"/>
  <c r="I49" i="257"/>
  <c r="H49" i="257"/>
  <c r="G49" i="257"/>
  <c r="F49" i="257"/>
  <c r="E49" i="257"/>
  <c r="D49" i="257"/>
  <c r="C49" i="257"/>
  <c r="B49" i="257"/>
  <c r="V48" i="257"/>
  <c r="U48" i="257"/>
  <c r="T48" i="257"/>
  <c r="S48" i="257"/>
  <c r="R48" i="257"/>
  <c r="Q48" i="257"/>
  <c r="P48" i="257"/>
  <c r="O48" i="257"/>
  <c r="N48" i="257"/>
  <c r="M48" i="257"/>
  <c r="L48" i="257"/>
  <c r="K48" i="257"/>
  <c r="J48" i="257"/>
  <c r="I48" i="257"/>
  <c r="H48" i="257"/>
  <c r="G48" i="257"/>
  <c r="F48" i="257"/>
  <c r="E48" i="257"/>
  <c r="D48" i="257"/>
  <c r="C48" i="257"/>
  <c r="B48" i="257"/>
  <c r="V47" i="257"/>
  <c r="U47" i="257"/>
  <c r="T47" i="257"/>
  <c r="S47" i="257"/>
  <c r="R47" i="257"/>
  <c r="Q47" i="257"/>
  <c r="P47" i="257"/>
  <c r="O47" i="257"/>
  <c r="N47" i="257"/>
  <c r="M47" i="257"/>
  <c r="L47" i="257"/>
  <c r="K47" i="257"/>
  <c r="J47" i="257"/>
  <c r="I47" i="257"/>
  <c r="H47" i="257"/>
  <c r="G47" i="257"/>
  <c r="F47" i="257"/>
  <c r="E47" i="257"/>
  <c r="D47" i="257"/>
  <c r="C47" i="257"/>
  <c r="B47" i="257"/>
  <c r="V46" i="257"/>
  <c r="U46" i="257"/>
  <c r="T46" i="257"/>
  <c r="S46" i="257"/>
  <c r="R46" i="257"/>
  <c r="Q46" i="257"/>
  <c r="P46" i="257"/>
  <c r="O46" i="257"/>
  <c r="N46" i="257"/>
  <c r="M46" i="257"/>
  <c r="L46" i="257"/>
  <c r="K46" i="257"/>
  <c r="J46" i="257"/>
  <c r="I46" i="257"/>
  <c r="H46" i="257"/>
  <c r="G46" i="257"/>
  <c r="F46" i="257"/>
  <c r="E46" i="257"/>
  <c r="D46" i="257"/>
  <c r="C46" i="257"/>
  <c r="B46" i="257"/>
  <c r="V45" i="257"/>
  <c r="U45" i="257"/>
  <c r="T45" i="257"/>
  <c r="S45" i="257"/>
  <c r="R45" i="257"/>
  <c r="Q45" i="257"/>
  <c r="P45" i="257"/>
  <c r="O45" i="257"/>
  <c r="N45" i="257"/>
  <c r="M45" i="257"/>
  <c r="L45" i="257"/>
  <c r="K45" i="257"/>
  <c r="J45" i="257"/>
  <c r="I45" i="257"/>
  <c r="H45" i="257"/>
  <c r="G45" i="257"/>
  <c r="F45" i="257"/>
  <c r="E45" i="257"/>
  <c r="D45" i="257"/>
  <c r="C45" i="257"/>
  <c r="B45" i="257"/>
  <c r="V44" i="257"/>
  <c r="U44" i="257"/>
  <c r="T44" i="257"/>
  <c r="S44" i="257"/>
  <c r="R44" i="257"/>
  <c r="Q44" i="257"/>
  <c r="P44" i="257"/>
  <c r="O44" i="257"/>
  <c r="N44" i="257"/>
  <c r="M44" i="257"/>
  <c r="L44" i="257"/>
  <c r="K44" i="257"/>
  <c r="J44" i="257"/>
  <c r="I44" i="257"/>
  <c r="H44" i="257"/>
  <c r="G44" i="257"/>
  <c r="F44" i="257"/>
  <c r="E44" i="257"/>
  <c r="D44" i="257"/>
  <c r="C44" i="257"/>
  <c r="B44" i="257"/>
  <c r="V43" i="257"/>
  <c r="U43" i="257"/>
  <c r="T43" i="257"/>
  <c r="S43" i="257"/>
  <c r="R43" i="257"/>
  <c r="Q43" i="257"/>
  <c r="P43" i="257"/>
  <c r="O43" i="257"/>
  <c r="N43" i="257"/>
  <c r="M43" i="257"/>
  <c r="L43" i="257"/>
  <c r="K43" i="257"/>
  <c r="J43" i="257"/>
  <c r="I43" i="257"/>
  <c r="H43" i="257"/>
  <c r="G43" i="257"/>
  <c r="F43" i="257"/>
  <c r="E43" i="257"/>
  <c r="D43" i="257"/>
  <c r="C43" i="257"/>
  <c r="B43" i="257"/>
  <c r="V42" i="257"/>
  <c r="U42" i="257"/>
  <c r="T42" i="257"/>
  <c r="S42" i="257"/>
  <c r="R42" i="257"/>
  <c r="Q42" i="257"/>
  <c r="P42" i="257"/>
  <c r="O42" i="257"/>
  <c r="N42" i="257"/>
  <c r="M42" i="257"/>
  <c r="L42" i="257"/>
  <c r="K42" i="257"/>
  <c r="J42" i="257"/>
  <c r="I42" i="257"/>
  <c r="H42" i="257"/>
  <c r="G42" i="257"/>
  <c r="F42" i="257"/>
  <c r="E42" i="257"/>
  <c r="D42" i="257"/>
  <c r="C42" i="257"/>
  <c r="B42" i="257"/>
  <c r="V41" i="257"/>
  <c r="U41" i="257"/>
  <c r="T41" i="257"/>
  <c r="S41" i="257"/>
  <c r="R41" i="257"/>
  <c r="Q41" i="257"/>
  <c r="P41" i="257"/>
  <c r="O41" i="257"/>
  <c r="N41" i="257"/>
  <c r="M41" i="257"/>
  <c r="L41" i="257"/>
  <c r="K41" i="257"/>
  <c r="J41" i="257"/>
  <c r="I41" i="257"/>
  <c r="H41" i="257"/>
  <c r="G41" i="257"/>
  <c r="F41" i="257"/>
  <c r="E41" i="257"/>
  <c r="D41" i="257"/>
  <c r="C41" i="257"/>
  <c r="B41" i="257"/>
  <c r="V40" i="257"/>
  <c r="U40" i="257"/>
  <c r="T40" i="257"/>
  <c r="S40" i="257"/>
  <c r="R40" i="257"/>
  <c r="Q40" i="257"/>
  <c r="P40" i="257"/>
  <c r="O40" i="257"/>
  <c r="N40" i="257"/>
  <c r="M40" i="257"/>
  <c r="L40" i="257"/>
  <c r="K40" i="257"/>
  <c r="J40" i="257"/>
  <c r="I40" i="257"/>
  <c r="H40" i="257"/>
  <c r="G40" i="257"/>
  <c r="F40" i="257"/>
  <c r="E40" i="257"/>
  <c r="D40" i="257"/>
  <c r="C40" i="257"/>
  <c r="B40" i="257"/>
  <c r="V39" i="257"/>
  <c r="U39" i="257"/>
  <c r="T39" i="257"/>
  <c r="S39" i="257"/>
  <c r="R39" i="257"/>
  <c r="Q39" i="257"/>
  <c r="P39" i="257"/>
  <c r="O39" i="257"/>
  <c r="N39" i="257"/>
  <c r="M39" i="257"/>
  <c r="L39" i="257"/>
  <c r="K39" i="257"/>
  <c r="J39" i="257"/>
  <c r="I39" i="257"/>
  <c r="H39" i="257"/>
  <c r="G39" i="257"/>
  <c r="F39" i="257"/>
  <c r="E39" i="257"/>
  <c r="D39" i="257"/>
  <c r="C39" i="257"/>
  <c r="B39" i="257"/>
  <c r="V38" i="257"/>
  <c r="U38" i="257"/>
  <c r="T38" i="257"/>
  <c r="S38" i="257"/>
  <c r="R38" i="257"/>
  <c r="Q38" i="257"/>
  <c r="P38" i="257"/>
  <c r="O38" i="257"/>
  <c r="N38" i="257"/>
  <c r="M38" i="257"/>
  <c r="L38" i="257"/>
  <c r="K38" i="257"/>
  <c r="J38" i="257"/>
  <c r="I38" i="257"/>
  <c r="H38" i="257"/>
  <c r="G38" i="257"/>
  <c r="F38" i="257"/>
  <c r="E38" i="257"/>
  <c r="D38" i="257"/>
  <c r="C38" i="257"/>
  <c r="B38" i="257"/>
  <c r="V37" i="257"/>
  <c r="U37" i="257"/>
  <c r="T37" i="257"/>
  <c r="S37" i="257"/>
  <c r="R37" i="257"/>
  <c r="Q37" i="257"/>
  <c r="P37" i="257"/>
  <c r="O37" i="257"/>
  <c r="N37" i="257"/>
  <c r="M37" i="257"/>
  <c r="L37" i="257"/>
  <c r="K37" i="257"/>
  <c r="J37" i="257"/>
  <c r="I37" i="257"/>
  <c r="H37" i="257"/>
  <c r="G37" i="257"/>
  <c r="F37" i="257"/>
  <c r="E37" i="257"/>
  <c r="D37" i="257"/>
  <c r="C37" i="257"/>
  <c r="B37" i="257"/>
  <c r="V36" i="257"/>
  <c r="U36" i="257"/>
  <c r="T36" i="257"/>
  <c r="S36" i="257"/>
  <c r="R36" i="257"/>
  <c r="Q36" i="257"/>
  <c r="P36" i="257"/>
  <c r="O36" i="257"/>
  <c r="N36" i="257"/>
  <c r="M36" i="257"/>
  <c r="L36" i="257"/>
  <c r="K36" i="257"/>
  <c r="J36" i="257"/>
  <c r="I36" i="257"/>
  <c r="H36" i="257"/>
  <c r="G36" i="257"/>
  <c r="F36" i="257"/>
  <c r="E36" i="257"/>
  <c r="D36" i="257"/>
  <c r="C36" i="257"/>
  <c r="B36" i="257"/>
  <c r="V35" i="257"/>
  <c r="U35" i="257"/>
  <c r="T35" i="257"/>
  <c r="S35" i="257"/>
  <c r="R35" i="257"/>
  <c r="Q35" i="257"/>
  <c r="P35" i="257"/>
  <c r="O35" i="257"/>
  <c r="N35" i="257"/>
  <c r="M35" i="257"/>
  <c r="L35" i="257"/>
  <c r="K35" i="257"/>
  <c r="J35" i="257"/>
  <c r="I35" i="257"/>
  <c r="H35" i="257"/>
  <c r="G35" i="257"/>
  <c r="F35" i="257"/>
  <c r="E35" i="257"/>
  <c r="D35" i="257"/>
  <c r="C35" i="257"/>
  <c r="B35" i="257"/>
  <c r="V34" i="257"/>
  <c r="U34" i="257"/>
  <c r="T34" i="257"/>
  <c r="S34" i="257"/>
  <c r="R34" i="257"/>
  <c r="Q34" i="257"/>
  <c r="P34" i="257"/>
  <c r="O34" i="257"/>
  <c r="N34" i="257"/>
  <c r="M34" i="257"/>
  <c r="L34" i="257"/>
  <c r="K34" i="257"/>
  <c r="J34" i="257"/>
  <c r="I34" i="257"/>
  <c r="H34" i="257"/>
  <c r="G34" i="257"/>
  <c r="F34" i="257"/>
  <c r="E34" i="257"/>
  <c r="D34" i="257"/>
  <c r="C34" i="257"/>
  <c r="B34" i="257"/>
  <c r="V33" i="257"/>
  <c r="U33" i="257"/>
  <c r="T33" i="257"/>
  <c r="S33" i="257"/>
  <c r="R33" i="257"/>
  <c r="Q33" i="257"/>
  <c r="P33" i="257"/>
  <c r="O33" i="257"/>
  <c r="N33" i="257"/>
  <c r="M33" i="257"/>
  <c r="L33" i="257"/>
  <c r="K33" i="257"/>
  <c r="J33" i="257"/>
  <c r="I33" i="257"/>
  <c r="H33" i="257"/>
  <c r="G33" i="257"/>
  <c r="F33" i="257"/>
  <c r="E33" i="257"/>
  <c r="D33" i="257"/>
  <c r="C33" i="257"/>
  <c r="B33" i="257"/>
  <c r="V32" i="257"/>
  <c r="U32" i="257"/>
  <c r="T32" i="257"/>
  <c r="S32" i="257"/>
  <c r="R32" i="257"/>
  <c r="Q32" i="257"/>
  <c r="P32" i="257"/>
  <c r="O32" i="257"/>
  <c r="N32" i="257"/>
  <c r="M32" i="257"/>
  <c r="L32" i="257"/>
  <c r="K32" i="257"/>
  <c r="J32" i="257"/>
  <c r="I32" i="257"/>
  <c r="H32" i="257"/>
  <c r="G32" i="257"/>
  <c r="F32" i="257"/>
  <c r="E32" i="257"/>
  <c r="D32" i="257"/>
  <c r="C32" i="257"/>
  <c r="B32" i="257"/>
  <c r="V31" i="257"/>
  <c r="U31" i="257"/>
  <c r="T31" i="257"/>
  <c r="S31" i="257"/>
  <c r="R31" i="257"/>
  <c r="Q31" i="257"/>
  <c r="P31" i="257"/>
  <c r="O31" i="257"/>
  <c r="N31" i="257"/>
  <c r="M31" i="257"/>
  <c r="L31" i="257"/>
  <c r="K31" i="257"/>
  <c r="J31" i="257"/>
  <c r="I31" i="257"/>
  <c r="H31" i="257"/>
  <c r="G31" i="257"/>
  <c r="F31" i="257"/>
  <c r="E31" i="257"/>
  <c r="D31" i="257"/>
  <c r="C31" i="257"/>
  <c r="B31" i="257"/>
  <c r="V30" i="257"/>
  <c r="U30" i="257"/>
  <c r="T30" i="257"/>
  <c r="S30" i="257"/>
  <c r="R30" i="257"/>
  <c r="Q30" i="257"/>
  <c r="P30" i="257"/>
  <c r="O30" i="257"/>
  <c r="N30" i="257"/>
  <c r="M30" i="257"/>
  <c r="L30" i="257"/>
  <c r="K30" i="257"/>
  <c r="J30" i="257"/>
  <c r="I30" i="257"/>
  <c r="H30" i="257"/>
  <c r="G30" i="257"/>
  <c r="F30" i="257"/>
  <c r="E30" i="257"/>
  <c r="D30" i="257"/>
  <c r="C30" i="257"/>
  <c r="B30" i="257"/>
  <c r="V29" i="257"/>
  <c r="U29" i="257"/>
  <c r="T29" i="257"/>
  <c r="S29" i="257"/>
  <c r="R29" i="257"/>
  <c r="Q29" i="257"/>
  <c r="P29" i="257"/>
  <c r="O29" i="257"/>
  <c r="N29" i="257"/>
  <c r="M29" i="257"/>
  <c r="L29" i="257"/>
  <c r="K29" i="257"/>
  <c r="J29" i="257"/>
  <c r="I29" i="257"/>
  <c r="H29" i="257"/>
  <c r="G29" i="257"/>
  <c r="F29" i="257"/>
  <c r="E29" i="257"/>
  <c r="D29" i="257"/>
  <c r="C29" i="257"/>
  <c r="B29" i="257"/>
  <c r="V28" i="257"/>
  <c r="U28" i="257"/>
  <c r="T28" i="257"/>
  <c r="S28" i="257"/>
  <c r="R28" i="257"/>
  <c r="Q28" i="257"/>
  <c r="P28" i="257"/>
  <c r="O28" i="257"/>
  <c r="N28" i="257"/>
  <c r="M28" i="257"/>
  <c r="L28" i="257"/>
  <c r="K28" i="257"/>
  <c r="J28" i="257"/>
  <c r="I28" i="257"/>
  <c r="H28" i="257"/>
  <c r="G28" i="257"/>
  <c r="F28" i="257"/>
  <c r="E28" i="257"/>
  <c r="D28" i="257"/>
  <c r="C28" i="257"/>
  <c r="B28" i="257"/>
  <c r="V27" i="257"/>
  <c r="U27" i="257"/>
  <c r="T27" i="257"/>
  <c r="S27" i="257"/>
  <c r="R27" i="257"/>
  <c r="Q27" i="257"/>
  <c r="P27" i="257"/>
  <c r="O27" i="257"/>
  <c r="N27" i="257"/>
  <c r="M27" i="257"/>
  <c r="L27" i="257"/>
  <c r="K27" i="257"/>
  <c r="J27" i="257"/>
  <c r="I27" i="257"/>
  <c r="H27" i="257"/>
  <c r="G27" i="257"/>
  <c r="F27" i="257"/>
  <c r="E27" i="257"/>
  <c r="D27" i="257"/>
  <c r="C27" i="257"/>
  <c r="B27" i="257"/>
  <c r="V26" i="257"/>
  <c r="U26" i="257"/>
  <c r="T26" i="257"/>
  <c r="S26" i="257"/>
  <c r="R26" i="257"/>
  <c r="Q26" i="257"/>
  <c r="P26" i="257"/>
  <c r="O26" i="257"/>
  <c r="N26" i="257"/>
  <c r="M26" i="257"/>
  <c r="L26" i="257"/>
  <c r="K26" i="257"/>
  <c r="J26" i="257"/>
  <c r="I26" i="257"/>
  <c r="H26" i="257"/>
  <c r="G26" i="257"/>
  <c r="F26" i="257"/>
  <c r="E26" i="257"/>
  <c r="D26" i="257"/>
  <c r="C26" i="257"/>
  <c r="B26" i="257"/>
  <c r="V25" i="257"/>
  <c r="U25" i="257"/>
  <c r="T25" i="257"/>
  <c r="S25" i="257"/>
  <c r="R25" i="257"/>
  <c r="Q25" i="257"/>
  <c r="P25" i="257"/>
  <c r="O25" i="257"/>
  <c r="N25" i="257"/>
  <c r="M25" i="257"/>
  <c r="L25" i="257"/>
  <c r="K25" i="257"/>
  <c r="J25" i="257"/>
  <c r="I25" i="257"/>
  <c r="H25" i="257"/>
  <c r="G25" i="257"/>
  <c r="F25" i="257"/>
  <c r="E25" i="257"/>
  <c r="D25" i="257"/>
  <c r="C25" i="257"/>
  <c r="B25" i="257"/>
  <c r="V24" i="257"/>
  <c r="U24" i="257"/>
  <c r="T24" i="257"/>
  <c r="S24" i="257"/>
  <c r="R24" i="257"/>
  <c r="Q24" i="257"/>
  <c r="P24" i="257"/>
  <c r="O24" i="257"/>
  <c r="N24" i="257"/>
  <c r="M24" i="257"/>
  <c r="L24" i="257"/>
  <c r="K24" i="257"/>
  <c r="J24" i="257"/>
  <c r="I24" i="257"/>
  <c r="H24" i="257"/>
  <c r="G24" i="257"/>
  <c r="F24" i="257"/>
  <c r="E24" i="257"/>
  <c r="D24" i="257"/>
  <c r="C24" i="257"/>
  <c r="B24" i="257"/>
  <c r="V23" i="257"/>
  <c r="U23" i="257"/>
  <c r="T23" i="257"/>
  <c r="S23" i="257"/>
  <c r="R23" i="257"/>
  <c r="Q23" i="257"/>
  <c r="P23" i="257"/>
  <c r="O23" i="257"/>
  <c r="N23" i="257"/>
  <c r="M23" i="257"/>
  <c r="L23" i="257"/>
  <c r="K23" i="257"/>
  <c r="J23" i="257"/>
  <c r="I23" i="257"/>
  <c r="H23" i="257"/>
  <c r="G23" i="257"/>
  <c r="F23" i="257"/>
  <c r="E23" i="257"/>
  <c r="D23" i="257"/>
  <c r="C23" i="257"/>
  <c r="B23" i="257"/>
  <c r="V22" i="257"/>
  <c r="U22" i="257"/>
  <c r="T22" i="257"/>
  <c r="S22" i="257"/>
  <c r="R22" i="257"/>
  <c r="Q22" i="257"/>
  <c r="P22" i="257"/>
  <c r="O22" i="257"/>
  <c r="N22" i="257"/>
  <c r="M22" i="257"/>
  <c r="L22" i="257"/>
  <c r="K22" i="257"/>
  <c r="J22" i="257"/>
  <c r="I22" i="257"/>
  <c r="H22" i="257"/>
  <c r="G22" i="257"/>
  <c r="F22" i="257"/>
  <c r="E22" i="257"/>
  <c r="D22" i="257"/>
  <c r="C22" i="257"/>
  <c r="B22" i="257"/>
  <c r="V21" i="257"/>
  <c r="U21" i="257"/>
  <c r="T21" i="257"/>
  <c r="S21" i="257"/>
  <c r="R21" i="257"/>
  <c r="Q21" i="257"/>
  <c r="P21" i="257"/>
  <c r="O21" i="257"/>
  <c r="N21" i="257"/>
  <c r="M21" i="257"/>
  <c r="L21" i="257"/>
  <c r="K21" i="257"/>
  <c r="J21" i="257"/>
  <c r="I21" i="257"/>
  <c r="H21" i="257"/>
  <c r="G21" i="257"/>
  <c r="F21" i="257"/>
  <c r="E21" i="257"/>
  <c r="D21" i="257"/>
  <c r="C21" i="257"/>
  <c r="B21" i="257"/>
  <c r="V20" i="257"/>
  <c r="U20" i="257"/>
  <c r="T20" i="257"/>
  <c r="S20" i="257"/>
  <c r="R20" i="257"/>
  <c r="Q20" i="257"/>
  <c r="P20" i="257"/>
  <c r="O20" i="257"/>
  <c r="N20" i="257"/>
  <c r="M20" i="257"/>
  <c r="L20" i="257"/>
  <c r="K20" i="257"/>
  <c r="J20" i="257"/>
  <c r="I20" i="257"/>
  <c r="H20" i="257"/>
  <c r="G20" i="257"/>
  <c r="F20" i="257"/>
  <c r="E20" i="257"/>
  <c r="D20" i="257"/>
  <c r="C20" i="257"/>
  <c r="B20" i="257"/>
  <c r="V19" i="257"/>
  <c r="U19" i="257"/>
  <c r="T19" i="257"/>
  <c r="S19" i="257"/>
  <c r="R19" i="257"/>
  <c r="Q19" i="257"/>
  <c r="P19" i="257"/>
  <c r="O19" i="257"/>
  <c r="N19" i="257"/>
  <c r="M19" i="257"/>
  <c r="L19" i="257"/>
  <c r="K19" i="257"/>
  <c r="J19" i="257"/>
  <c r="I19" i="257"/>
  <c r="H19" i="257"/>
  <c r="G19" i="257"/>
  <c r="F19" i="257"/>
  <c r="E19" i="257"/>
  <c r="D19" i="257"/>
  <c r="C19" i="257"/>
  <c r="B19" i="257"/>
  <c r="V18" i="257"/>
  <c r="U18" i="257"/>
  <c r="T18" i="257"/>
  <c r="S18" i="257"/>
  <c r="R18" i="257"/>
  <c r="Q18" i="257"/>
  <c r="P18" i="257"/>
  <c r="O18" i="257"/>
  <c r="N18" i="257"/>
  <c r="M18" i="257"/>
  <c r="L18" i="257"/>
  <c r="K18" i="257"/>
  <c r="J18" i="257"/>
  <c r="I18" i="257"/>
  <c r="H18" i="257"/>
  <c r="G18" i="257"/>
  <c r="F18" i="257"/>
  <c r="E18" i="257"/>
  <c r="D18" i="257"/>
  <c r="C18" i="257"/>
  <c r="B18" i="257"/>
  <c r="V17" i="257"/>
  <c r="U17" i="257"/>
  <c r="T17" i="257"/>
  <c r="S17" i="257"/>
  <c r="R17" i="257"/>
  <c r="Q17" i="257"/>
  <c r="P17" i="257"/>
  <c r="O17" i="257"/>
  <c r="N17" i="257"/>
  <c r="M17" i="257"/>
  <c r="L17" i="257"/>
  <c r="K17" i="257"/>
  <c r="J17" i="257"/>
  <c r="I17" i="257"/>
  <c r="H17" i="257"/>
  <c r="G17" i="257"/>
  <c r="F17" i="257"/>
  <c r="E17" i="257"/>
  <c r="D17" i="257"/>
  <c r="C17" i="257"/>
  <c r="B17" i="257"/>
  <c r="V16" i="257"/>
  <c r="U16" i="257"/>
  <c r="T16" i="257"/>
  <c r="S16" i="257"/>
  <c r="R16" i="257"/>
  <c r="Q16" i="257"/>
  <c r="P16" i="257"/>
  <c r="O16" i="257"/>
  <c r="N16" i="257"/>
  <c r="M16" i="257"/>
  <c r="L16" i="257"/>
  <c r="K16" i="257"/>
  <c r="J16" i="257"/>
  <c r="I16" i="257"/>
  <c r="H16" i="257"/>
  <c r="G16" i="257"/>
  <c r="F16" i="257"/>
  <c r="E16" i="257"/>
  <c r="D16" i="257"/>
  <c r="C16" i="257"/>
  <c r="B16" i="257"/>
  <c r="V15" i="257"/>
  <c r="U15" i="257"/>
  <c r="T15" i="257"/>
  <c r="S15" i="257"/>
  <c r="R15" i="257"/>
  <c r="Q15" i="257"/>
  <c r="P15" i="257"/>
  <c r="O15" i="257"/>
  <c r="N15" i="257"/>
  <c r="M15" i="257"/>
  <c r="L15" i="257"/>
  <c r="K15" i="257"/>
  <c r="J15" i="257"/>
  <c r="I15" i="257"/>
  <c r="H15" i="257"/>
  <c r="G15" i="257"/>
  <c r="F15" i="257"/>
  <c r="E15" i="257"/>
  <c r="D15" i="257"/>
  <c r="C15" i="257"/>
  <c r="B15" i="257"/>
  <c r="V14" i="257"/>
  <c r="U14" i="257"/>
  <c r="T14" i="257"/>
  <c r="S14" i="257"/>
  <c r="R14" i="257"/>
  <c r="Q14" i="257"/>
  <c r="P14" i="257"/>
  <c r="O14" i="257"/>
  <c r="N14" i="257"/>
  <c r="M14" i="257"/>
  <c r="L14" i="257"/>
  <c r="K14" i="257"/>
  <c r="J14" i="257"/>
  <c r="I14" i="257"/>
  <c r="H14" i="257"/>
  <c r="G14" i="257"/>
  <c r="F14" i="257"/>
  <c r="E14" i="257"/>
  <c r="D14" i="257"/>
  <c r="C14" i="257"/>
  <c r="B14" i="257"/>
  <c r="V13" i="257"/>
  <c r="U13" i="257"/>
  <c r="T13" i="257"/>
  <c r="S13" i="257"/>
  <c r="R13" i="257"/>
  <c r="Q13" i="257"/>
  <c r="P13" i="257"/>
  <c r="O13" i="257"/>
  <c r="N13" i="257"/>
  <c r="M13" i="257"/>
  <c r="L13" i="257"/>
  <c r="K13" i="257"/>
  <c r="J13" i="257"/>
  <c r="I13" i="257"/>
  <c r="H13" i="257"/>
  <c r="G13" i="257"/>
  <c r="F13" i="257"/>
  <c r="E13" i="257"/>
  <c r="D13" i="257"/>
  <c r="C13" i="257"/>
  <c r="B13" i="257"/>
  <c r="V12" i="257"/>
  <c r="U12" i="257"/>
  <c r="T12" i="257"/>
  <c r="S12" i="257"/>
  <c r="R12" i="257"/>
  <c r="Q12" i="257"/>
  <c r="P12" i="257"/>
  <c r="O12" i="257"/>
  <c r="N12" i="257"/>
  <c r="M12" i="257"/>
  <c r="L12" i="257"/>
  <c r="K12" i="257"/>
  <c r="J12" i="257"/>
  <c r="I12" i="257"/>
  <c r="H12" i="257"/>
  <c r="G12" i="257"/>
  <c r="F12" i="257"/>
  <c r="E12" i="257"/>
  <c r="D12" i="257"/>
  <c r="C12" i="257"/>
  <c r="B12" i="257"/>
  <c r="V11" i="257"/>
  <c r="U11" i="257"/>
  <c r="T11" i="257"/>
  <c r="S11" i="257"/>
  <c r="R11" i="257"/>
  <c r="Q11" i="257"/>
  <c r="P11" i="257"/>
  <c r="O11" i="257"/>
  <c r="N11" i="257"/>
  <c r="M11" i="257"/>
  <c r="L11" i="257"/>
  <c r="K11" i="257"/>
  <c r="J11" i="257"/>
  <c r="I11" i="257"/>
  <c r="H11" i="257"/>
  <c r="G11" i="257"/>
  <c r="F11" i="257"/>
  <c r="E11" i="257"/>
  <c r="D11" i="257"/>
  <c r="C11" i="257"/>
  <c r="B11" i="257"/>
  <c r="V10" i="257"/>
  <c r="U10" i="257"/>
  <c r="T10" i="257"/>
  <c r="S10" i="257"/>
  <c r="R10" i="257"/>
  <c r="Q10" i="257"/>
  <c r="P10" i="257"/>
  <c r="O10" i="257"/>
  <c r="N10" i="257"/>
  <c r="M10" i="257"/>
  <c r="L10" i="257"/>
  <c r="K10" i="257"/>
  <c r="J10" i="257"/>
  <c r="I10" i="257"/>
  <c r="H10" i="257"/>
  <c r="G10" i="257"/>
  <c r="F10" i="257"/>
  <c r="E10" i="257"/>
  <c r="D10" i="257"/>
  <c r="C10" i="257"/>
  <c r="B10" i="257"/>
  <c r="V116" i="254"/>
  <c r="U116" i="254"/>
  <c r="T116" i="254"/>
  <c r="S116" i="254"/>
  <c r="R116" i="254"/>
  <c r="Q116" i="254"/>
  <c r="P116" i="254"/>
  <c r="O116" i="254"/>
  <c r="N116" i="254"/>
  <c r="M116" i="254"/>
  <c r="L116" i="254"/>
  <c r="K116" i="254"/>
  <c r="J116" i="254"/>
  <c r="I116" i="254"/>
  <c r="H116" i="254"/>
  <c r="G116" i="254"/>
  <c r="F116" i="254"/>
  <c r="E116" i="254"/>
  <c r="D116" i="254"/>
  <c r="C116" i="254"/>
  <c r="B116" i="254"/>
  <c r="V115" i="254"/>
  <c r="U115" i="254"/>
  <c r="T115" i="254"/>
  <c r="S115" i="254"/>
  <c r="R115" i="254"/>
  <c r="Q115" i="254"/>
  <c r="P115" i="254"/>
  <c r="O115" i="254"/>
  <c r="N115" i="254"/>
  <c r="M115" i="254"/>
  <c r="L115" i="254"/>
  <c r="K115" i="254"/>
  <c r="J115" i="254"/>
  <c r="I115" i="254"/>
  <c r="H115" i="254"/>
  <c r="G115" i="254"/>
  <c r="F115" i="254"/>
  <c r="E115" i="254"/>
  <c r="D115" i="254"/>
  <c r="C115" i="254"/>
  <c r="B115" i="254"/>
  <c r="V114" i="254"/>
  <c r="U114" i="254"/>
  <c r="T114" i="254"/>
  <c r="S114" i="254"/>
  <c r="R114" i="254"/>
  <c r="Q114" i="254"/>
  <c r="P114" i="254"/>
  <c r="O114" i="254"/>
  <c r="N114" i="254"/>
  <c r="M114" i="254"/>
  <c r="L114" i="254"/>
  <c r="K114" i="254"/>
  <c r="J114" i="254"/>
  <c r="I114" i="254"/>
  <c r="H114" i="254"/>
  <c r="G114" i="254"/>
  <c r="F114" i="254"/>
  <c r="E114" i="254"/>
  <c r="D114" i="254"/>
  <c r="C114" i="254"/>
  <c r="B114" i="254"/>
  <c r="V113" i="254"/>
  <c r="U113" i="254"/>
  <c r="T113" i="254"/>
  <c r="S113" i="254"/>
  <c r="R113" i="254"/>
  <c r="Q113" i="254"/>
  <c r="P113" i="254"/>
  <c r="O113" i="254"/>
  <c r="N113" i="254"/>
  <c r="M113" i="254"/>
  <c r="L113" i="254"/>
  <c r="K113" i="254"/>
  <c r="J113" i="254"/>
  <c r="I113" i="254"/>
  <c r="H113" i="254"/>
  <c r="G113" i="254"/>
  <c r="F113" i="254"/>
  <c r="E113" i="254"/>
  <c r="D113" i="254"/>
  <c r="C113" i="254"/>
  <c r="B113" i="254"/>
  <c r="V112" i="254"/>
  <c r="U112" i="254"/>
  <c r="T112" i="254"/>
  <c r="S112" i="254"/>
  <c r="R112" i="254"/>
  <c r="Q112" i="254"/>
  <c r="P112" i="254"/>
  <c r="O112" i="254"/>
  <c r="N112" i="254"/>
  <c r="M112" i="254"/>
  <c r="L112" i="254"/>
  <c r="K112" i="254"/>
  <c r="J112" i="254"/>
  <c r="I112" i="254"/>
  <c r="H112" i="254"/>
  <c r="G112" i="254"/>
  <c r="F112" i="254"/>
  <c r="E112" i="254"/>
  <c r="D112" i="254"/>
  <c r="C112" i="254"/>
  <c r="B112" i="254"/>
  <c r="V111" i="254"/>
  <c r="U111" i="254"/>
  <c r="T111" i="254"/>
  <c r="S111" i="254"/>
  <c r="R111" i="254"/>
  <c r="Q111" i="254"/>
  <c r="P111" i="254"/>
  <c r="O111" i="254"/>
  <c r="N111" i="254"/>
  <c r="M111" i="254"/>
  <c r="L111" i="254"/>
  <c r="K111" i="254"/>
  <c r="J111" i="254"/>
  <c r="I111" i="254"/>
  <c r="H111" i="254"/>
  <c r="G111" i="254"/>
  <c r="F111" i="254"/>
  <c r="E111" i="254"/>
  <c r="D111" i="254"/>
  <c r="C111" i="254"/>
  <c r="B111" i="254"/>
  <c r="V110" i="254"/>
  <c r="U110" i="254"/>
  <c r="T110" i="254"/>
  <c r="S110" i="254"/>
  <c r="R110" i="254"/>
  <c r="Q110" i="254"/>
  <c r="P110" i="254"/>
  <c r="O110" i="254"/>
  <c r="N110" i="254"/>
  <c r="M110" i="254"/>
  <c r="L110" i="254"/>
  <c r="K110" i="254"/>
  <c r="J110" i="254"/>
  <c r="I110" i="254"/>
  <c r="H110" i="254"/>
  <c r="G110" i="254"/>
  <c r="F110" i="254"/>
  <c r="E110" i="254"/>
  <c r="D110" i="254"/>
  <c r="C110" i="254"/>
  <c r="B110" i="254"/>
  <c r="V109" i="254"/>
  <c r="U109" i="254"/>
  <c r="T109" i="254"/>
  <c r="S109" i="254"/>
  <c r="R109" i="254"/>
  <c r="Q109" i="254"/>
  <c r="P109" i="254"/>
  <c r="O109" i="254"/>
  <c r="N109" i="254"/>
  <c r="M109" i="254"/>
  <c r="L109" i="254"/>
  <c r="K109" i="254"/>
  <c r="J109" i="254"/>
  <c r="I109" i="254"/>
  <c r="H109" i="254"/>
  <c r="G109" i="254"/>
  <c r="F109" i="254"/>
  <c r="E109" i="254"/>
  <c r="D109" i="254"/>
  <c r="C109" i="254"/>
  <c r="B109" i="254"/>
  <c r="V108" i="254"/>
  <c r="U108" i="254"/>
  <c r="T108" i="254"/>
  <c r="S108" i="254"/>
  <c r="R108" i="254"/>
  <c r="Q108" i="254"/>
  <c r="P108" i="254"/>
  <c r="O108" i="254"/>
  <c r="N108" i="254"/>
  <c r="M108" i="254"/>
  <c r="L108" i="254"/>
  <c r="K108" i="254"/>
  <c r="J108" i="254"/>
  <c r="I108" i="254"/>
  <c r="H108" i="254"/>
  <c r="G108" i="254"/>
  <c r="F108" i="254"/>
  <c r="E108" i="254"/>
  <c r="D108" i="254"/>
  <c r="C108" i="254"/>
  <c r="B108" i="254"/>
  <c r="V107" i="254"/>
  <c r="U107" i="254"/>
  <c r="T107" i="254"/>
  <c r="S107" i="254"/>
  <c r="R107" i="254"/>
  <c r="Q107" i="254"/>
  <c r="P107" i="254"/>
  <c r="O107" i="254"/>
  <c r="N107" i="254"/>
  <c r="M107" i="254"/>
  <c r="L107" i="254"/>
  <c r="K107" i="254"/>
  <c r="J107" i="254"/>
  <c r="I107" i="254"/>
  <c r="H107" i="254"/>
  <c r="G107" i="254"/>
  <c r="F107" i="254"/>
  <c r="E107" i="254"/>
  <c r="D107" i="254"/>
  <c r="C107" i="254"/>
  <c r="B107" i="254"/>
  <c r="V106" i="254"/>
  <c r="U106" i="254"/>
  <c r="T106" i="254"/>
  <c r="S106" i="254"/>
  <c r="R106" i="254"/>
  <c r="Q106" i="254"/>
  <c r="P106" i="254"/>
  <c r="O106" i="254"/>
  <c r="N106" i="254"/>
  <c r="M106" i="254"/>
  <c r="L106" i="254"/>
  <c r="K106" i="254"/>
  <c r="J106" i="254"/>
  <c r="I106" i="254"/>
  <c r="H106" i="254"/>
  <c r="G106" i="254"/>
  <c r="F106" i="254"/>
  <c r="E106" i="254"/>
  <c r="D106" i="254"/>
  <c r="C106" i="254"/>
  <c r="B106" i="254"/>
  <c r="V105" i="254"/>
  <c r="U105" i="254"/>
  <c r="T105" i="254"/>
  <c r="S105" i="254"/>
  <c r="R105" i="254"/>
  <c r="Q105" i="254"/>
  <c r="P105" i="254"/>
  <c r="O105" i="254"/>
  <c r="N105" i="254"/>
  <c r="M105" i="254"/>
  <c r="L105" i="254"/>
  <c r="K105" i="254"/>
  <c r="J105" i="254"/>
  <c r="I105" i="254"/>
  <c r="H105" i="254"/>
  <c r="G105" i="254"/>
  <c r="F105" i="254"/>
  <c r="E105" i="254"/>
  <c r="D105" i="254"/>
  <c r="C105" i="254"/>
  <c r="B105" i="254"/>
  <c r="V104" i="254"/>
  <c r="U104" i="254"/>
  <c r="T104" i="254"/>
  <c r="S104" i="254"/>
  <c r="R104" i="254"/>
  <c r="Q104" i="254"/>
  <c r="P104" i="254"/>
  <c r="O104" i="254"/>
  <c r="N104" i="254"/>
  <c r="M104" i="254"/>
  <c r="L104" i="254"/>
  <c r="K104" i="254"/>
  <c r="J104" i="254"/>
  <c r="I104" i="254"/>
  <c r="H104" i="254"/>
  <c r="G104" i="254"/>
  <c r="F104" i="254"/>
  <c r="E104" i="254"/>
  <c r="D104" i="254"/>
  <c r="C104" i="254"/>
  <c r="B104" i="254"/>
  <c r="V103" i="254"/>
  <c r="U103" i="254"/>
  <c r="T103" i="254"/>
  <c r="S103" i="254"/>
  <c r="R103" i="254"/>
  <c r="Q103" i="254"/>
  <c r="P103" i="254"/>
  <c r="O103" i="254"/>
  <c r="N103" i="254"/>
  <c r="M103" i="254"/>
  <c r="L103" i="254"/>
  <c r="K103" i="254"/>
  <c r="J103" i="254"/>
  <c r="I103" i="254"/>
  <c r="H103" i="254"/>
  <c r="G103" i="254"/>
  <c r="F103" i="254"/>
  <c r="E103" i="254"/>
  <c r="D103" i="254"/>
  <c r="C103" i="254"/>
  <c r="B103" i="254"/>
  <c r="V102" i="254"/>
  <c r="U102" i="254"/>
  <c r="T102" i="254"/>
  <c r="S102" i="254"/>
  <c r="R102" i="254"/>
  <c r="Q102" i="254"/>
  <c r="P102" i="254"/>
  <c r="O102" i="254"/>
  <c r="N102" i="254"/>
  <c r="M102" i="254"/>
  <c r="L102" i="254"/>
  <c r="K102" i="254"/>
  <c r="J102" i="254"/>
  <c r="I102" i="254"/>
  <c r="H102" i="254"/>
  <c r="G102" i="254"/>
  <c r="F102" i="254"/>
  <c r="E102" i="254"/>
  <c r="D102" i="254"/>
  <c r="C102" i="254"/>
  <c r="B102" i="254"/>
  <c r="V101" i="254"/>
  <c r="U101" i="254"/>
  <c r="T101" i="254"/>
  <c r="S101" i="254"/>
  <c r="R101" i="254"/>
  <c r="Q101" i="254"/>
  <c r="P101" i="254"/>
  <c r="O101" i="254"/>
  <c r="N101" i="254"/>
  <c r="M101" i="254"/>
  <c r="L101" i="254"/>
  <c r="K101" i="254"/>
  <c r="J101" i="254"/>
  <c r="I101" i="254"/>
  <c r="H101" i="254"/>
  <c r="G101" i="254"/>
  <c r="F101" i="254"/>
  <c r="E101" i="254"/>
  <c r="D101" i="254"/>
  <c r="C101" i="254"/>
  <c r="B101" i="254"/>
  <c r="V100" i="254"/>
  <c r="U100" i="254"/>
  <c r="T100" i="254"/>
  <c r="S100" i="254"/>
  <c r="R100" i="254"/>
  <c r="Q100" i="254"/>
  <c r="P100" i="254"/>
  <c r="O100" i="254"/>
  <c r="N100" i="254"/>
  <c r="M100" i="254"/>
  <c r="L100" i="254"/>
  <c r="K100" i="254"/>
  <c r="J100" i="254"/>
  <c r="I100" i="254"/>
  <c r="H100" i="254"/>
  <c r="G100" i="254"/>
  <c r="F100" i="254"/>
  <c r="E100" i="254"/>
  <c r="D100" i="254"/>
  <c r="C100" i="254"/>
  <c r="B100" i="254"/>
  <c r="V99" i="254"/>
  <c r="U99" i="254"/>
  <c r="T99" i="254"/>
  <c r="S99" i="254"/>
  <c r="R99" i="254"/>
  <c r="Q99" i="254"/>
  <c r="P99" i="254"/>
  <c r="O99" i="254"/>
  <c r="N99" i="254"/>
  <c r="M99" i="254"/>
  <c r="L99" i="254"/>
  <c r="K99" i="254"/>
  <c r="J99" i="254"/>
  <c r="I99" i="254"/>
  <c r="H99" i="254"/>
  <c r="G99" i="254"/>
  <c r="F99" i="254"/>
  <c r="E99" i="254"/>
  <c r="D99" i="254"/>
  <c r="C99" i="254"/>
  <c r="B99" i="254"/>
  <c r="V98" i="254"/>
  <c r="U98" i="254"/>
  <c r="T98" i="254"/>
  <c r="S98" i="254"/>
  <c r="R98" i="254"/>
  <c r="Q98" i="254"/>
  <c r="P98" i="254"/>
  <c r="O98" i="254"/>
  <c r="N98" i="254"/>
  <c r="M98" i="254"/>
  <c r="L98" i="254"/>
  <c r="K98" i="254"/>
  <c r="J98" i="254"/>
  <c r="I98" i="254"/>
  <c r="H98" i="254"/>
  <c r="G98" i="254"/>
  <c r="F98" i="254"/>
  <c r="E98" i="254"/>
  <c r="D98" i="254"/>
  <c r="C98" i="254"/>
  <c r="B98" i="254"/>
  <c r="V97" i="254"/>
  <c r="U97" i="254"/>
  <c r="T97" i="254"/>
  <c r="S97" i="254"/>
  <c r="R97" i="254"/>
  <c r="Q97" i="254"/>
  <c r="P97" i="254"/>
  <c r="O97" i="254"/>
  <c r="N97" i="254"/>
  <c r="M97" i="254"/>
  <c r="L97" i="254"/>
  <c r="K97" i="254"/>
  <c r="J97" i="254"/>
  <c r="I97" i="254"/>
  <c r="H97" i="254"/>
  <c r="G97" i="254"/>
  <c r="F97" i="254"/>
  <c r="E97" i="254"/>
  <c r="D97" i="254"/>
  <c r="C97" i="254"/>
  <c r="B97" i="254"/>
  <c r="V96" i="254"/>
  <c r="U96" i="254"/>
  <c r="T96" i="254"/>
  <c r="S96" i="254"/>
  <c r="R96" i="254"/>
  <c r="Q96" i="254"/>
  <c r="P96" i="254"/>
  <c r="O96" i="254"/>
  <c r="N96" i="254"/>
  <c r="M96" i="254"/>
  <c r="L96" i="254"/>
  <c r="K96" i="254"/>
  <c r="J96" i="254"/>
  <c r="I96" i="254"/>
  <c r="H96" i="254"/>
  <c r="G96" i="254"/>
  <c r="F96" i="254"/>
  <c r="E96" i="254"/>
  <c r="D96" i="254"/>
  <c r="C96" i="254"/>
  <c r="B96" i="254"/>
  <c r="V95" i="254"/>
  <c r="U95" i="254"/>
  <c r="T95" i="254"/>
  <c r="S95" i="254"/>
  <c r="R95" i="254"/>
  <c r="Q95" i="254"/>
  <c r="P95" i="254"/>
  <c r="O95" i="254"/>
  <c r="N95" i="254"/>
  <c r="M95" i="254"/>
  <c r="L95" i="254"/>
  <c r="K95" i="254"/>
  <c r="J95" i="254"/>
  <c r="I95" i="254"/>
  <c r="H95" i="254"/>
  <c r="G95" i="254"/>
  <c r="F95" i="254"/>
  <c r="E95" i="254"/>
  <c r="D95" i="254"/>
  <c r="C95" i="254"/>
  <c r="B95" i="254"/>
  <c r="V94" i="254"/>
  <c r="U94" i="254"/>
  <c r="T94" i="254"/>
  <c r="S94" i="254"/>
  <c r="R94" i="254"/>
  <c r="Q94" i="254"/>
  <c r="P94" i="254"/>
  <c r="O94" i="254"/>
  <c r="N94" i="254"/>
  <c r="M94" i="254"/>
  <c r="L94" i="254"/>
  <c r="K94" i="254"/>
  <c r="J94" i="254"/>
  <c r="I94" i="254"/>
  <c r="H94" i="254"/>
  <c r="G94" i="254"/>
  <c r="F94" i="254"/>
  <c r="E94" i="254"/>
  <c r="D94" i="254"/>
  <c r="C94" i="254"/>
  <c r="B94" i="254"/>
  <c r="V93" i="254"/>
  <c r="U93" i="254"/>
  <c r="T93" i="254"/>
  <c r="S93" i="254"/>
  <c r="R93" i="254"/>
  <c r="Q93" i="254"/>
  <c r="P93" i="254"/>
  <c r="O93" i="254"/>
  <c r="N93" i="254"/>
  <c r="M93" i="254"/>
  <c r="L93" i="254"/>
  <c r="K93" i="254"/>
  <c r="J93" i="254"/>
  <c r="I93" i="254"/>
  <c r="H93" i="254"/>
  <c r="G93" i="254"/>
  <c r="F93" i="254"/>
  <c r="E93" i="254"/>
  <c r="D93" i="254"/>
  <c r="C93" i="254"/>
  <c r="B93" i="254"/>
  <c r="V92" i="254"/>
  <c r="U92" i="254"/>
  <c r="T92" i="254"/>
  <c r="S92" i="254"/>
  <c r="R92" i="254"/>
  <c r="Q92" i="254"/>
  <c r="P92" i="254"/>
  <c r="O92" i="254"/>
  <c r="N92" i="254"/>
  <c r="M92" i="254"/>
  <c r="L92" i="254"/>
  <c r="K92" i="254"/>
  <c r="J92" i="254"/>
  <c r="I92" i="254"/>
  <c r="H92" i="254"/>
  <c r="G92" i="254"/>
  <c r="F92" i="254"/>
  <c r="E92" i="254"/>
  <c r="D92" i="254"/>
  <c r="C92" i="254"/>
  <c r="B92" i="254"/>
  <c r="V91" i="254"/>
  <c r="U91" i="254"/>
  <c r="T91" i="254"/>
  <c r="S91" i="254"/>
  <c r="R91" i="254"/>
  <c r="Q91" i="254"/>
  <c r="P91" i="254"/>
  <c r="O91" i="254"/>
  <c r="N91" i="254"/>
  <c r="M91" i="254"/>
  <c r="L91" i="254"/>
  <c r="K91" i="254"/>
  <c r="J91" i="254"/>
  <c r="I91" i="254"/>
  <c r="H91" i="254"/>
  <c r="G91" i="254"/>
  <c r="F91" i="254"/>
  <c r="E91" i="254"/>
  <c r="D91" i="254"/>
  <c r="C91" i="254"/>
  <c r="B91" i="254"/>
  <c r="V90" i="254"/>
  <c r="U90" i="254"/>
  <c r="T90" i="254"/>
  <c r="S90" i="254"/>
  <c r="R90" i="254"/>
  <c r="Q90" i="254"/>
  <c r="P90" i="254"/>
  <c r="O90" i="254"/>
  <c r="N90" i="254"/>
  <c r="M90" i="254"/>
  <c r="L90" i="254"/>
  <c r="K90" i="254"/>
  <c r="J90" i="254"/>
  <c r="I90" i="254"/>
  <c r="H90" i="254"/>
  <c r="G90" i="254"/>
  <c r="F90" i="254"/>
  <c r="E90" i="254"/>
  <c r="D90" i="254"/>
  <c r="C90" i="254"/>
  <c r="B90" i="254"/>
  <c r="V89" i="254"/>
  <c r="U89" i="254"/>
  <c r="T89" i="254"/>
  <c r="S89" i="254"/>
  <c r="R89" i="254"/>
  <c r="Q89" i="254"/>
  <c r="P89" i="254"/>
  <c r="O89" i="254"/>
  <c r="N89" i="254"/>
  <c r="M89" i="254"/>
  <c r="L89" i="254"/>
  <c r="K89" i="254"/>
  <c r="J89" i="254"/>
  <c r="I89" i="254"/>
  <c r="H89" i="254"/>
  <c r="G89" i="254"/>
  <c r="F89" i="254"/>
  <c r="E89" i="254"/>
  <c r="D89" i="254"/>
  <c r="C89" i="254"/>
  <c r="B89" i="254"/>
  <c r="V88" i="254"/>
  <c r="U88" i="254"/>
  <c r="T88" i="254"/>
  <c r="S88" i="254"/>
  <c r="R88" i="254"/>
  <c r="Q88" i="254"/>
  <c r="P88" i="254"/>
  <c r="O88" i="254"/>
  <c r="N88" i="254"/>
  <c r="M88" i="254"/>
  <c r="L88" i="254"/>
  <c r="K88" i="254"/>
  <c r="J88" i="254"/>
  <c r="I88" i="254"/>
  <c r="H88" i="254"/>
  <c r="G88" i="254"/>
  <c r="F88" i="254"/>
  <c r="E88" i="254"/>
  <c r="D88" i="254"/>
  <c r="C88" i="254"/>
  <c r="B88" i="254"/>
  <c r="V87" i="254"/>
  <c r="U87" i="254"/>
  <c r="T87" i="254"/>
  <c r="S87" i="254"/>
  <c r="R87" i="254"/>
  <c r="Q87" i="254"/>
  <c r="P87" i="254"/>
  <c r="O87" i="254"/>
  <c r="N87" i="254"/>
  <c r="M87" i="254"/>
  <c r="L87" i="254"/>
  <c r="K87" i="254"/>
  <c r="J87" i="254"/>
  <c r="I87" i="254"/>
  <c r="H87" i="254"/>
  <c r="G87" i="254"/>
  <c r="F87" i="254"/>
  <c r="E87" i="254"/>
  <c r="D87" i="254"/>
  <c r="C87" i="254"/>
  <c r="B87" i="254"/>
  <c r="V86" i="254"/>
  <c r="U86" i="254"/>
  <c r="T86" i="254"/>
  <c r="S86" i="254"/>
  <c r="R86" i="254"/>
  <c r="Q86" i="254"/>
  <c r="P86" i="254"/>
  <c r="O86" i="254"/>
  <c r="N86" i="254"/>
  <c r="M86" i="254"/>
  <c r="L86" i="254"/>
  <c r="K86" i="254"/>
  <c r="J86" i="254"/>
  <c r="I86" i="254"/>
  <c r="H86" i="254"/>
  <c r="G86" i="254"/>
  <c r="F86" i="254"/>
  <c r="E86" i="254"/>
  <c r="D86" i="254"/>
  <c r="C86" i="254"/>
  <c r="B86" i="254"/>
  <c r="V85" i="254"/>
  <c r="U85" i="254"/>
  <c r="T85" i="254"/>
  <c r="S85" i="254"/>
  <c r="R85" i="254"/>
  <c r="Q85" i="254"/>
  <c r="P85" i="254"/>
  <c r="O85" i="254"/>
  <c r="N85" i="254"/>
  <c r="M85" i="254"/>
  <c r="L85" i="254"/>
  <c r="K85" i="254"/>
  <c r="J85" i="254"/>
  <c r="I85" i="254"/>
  <c r="H85" i="254"/>
  <c r="G85" i="254"/>
  <c r="F85" i="254"/>
  <c r="E85" i="254"/>
  <c r="D85" i="254"/>
  <c r="C85" i="254"/>
  <c r="B85" i="254"/>
  <c r="V84" i="254"/>
  <c r="U84" i="254"/>
  <c r="T84" i="254"/>
  <c r="S84" i="254"/>
  <c r="R84" i="254"/>
  <c r="Q84" i="254"/>
  <c r="P84" i="254"/>
  <c r="O84" i="254"/>
  <c r="N84" i="254"/>
  <c r="M84" i="254"/>
  <c r="L84" i="254"/>
  <c r="K84" i="254"/>
  <c r="J84" i="254"/>
  <c r="I84" i="254"/>
  <c r="H84" i="254"/>
  <c r="G84" i="254"/>
  <c r="F84" i="254"/>
  <c r="E84" i="254"/>
  <c r="D84" i="254"/>
  <c r="C84" i="254"/>
  <c r="B84" i="254"/>
  <c r="V83" i="254"/>
  <c r="U83" i="254"/>
  <c r="T83" i="254"/>
  <c r="S83" i="254"/>
  <c r="R83" i="254"/>
  <c r="Q83" i="254"/>
  <c r="P83" i="254"/>
  <c r="O83" i="254"/>
  <c r="N83" i="254"/>
  <c r="M83" i="254"/>
  <c r="L83" i="254"/>
  <c r="K83" i="254"/>
  <c r="J83" i="254"/>
  <c r="I83" i="254"/>
  <c r="H83" i="254"/>
  <c r="G83" i="254"/>
  <c r="F83" i="254"/>
  <c r="E83" i="254"/>
  <c r="D83" i="254"/>
  <c r="C83" i="254"/>
  <c r="B83" i="254"/>
  <c r="V82" i="254"/>
  <c r="U82" i="254"/>
  <c r="T82" i="254"/>
  <c r="S82" i="254"/>
  <c r="R82" i="254"/>
  <c r="Q82" i="254"/>
  <c r="P82" i="254"/>
  <c r="O82" i="254"/>
  <c r="N82" i="254"/>
  <c r="M82" i="254"/>
  <c r="L82" i="254"/>
  <c r="K82" i="254"/>
  <c r="J82" i="254"/>
  <c r="I82" i="254"/>
  <c r="H82" i="254"/>
  <c r="G82" i="254"/>
  <c r="F82" i="254"/>
  <c r="E82" i="254"/>
  <c r="D82" i="254"/>
  <c r="C82" i="254"/>
  <c r="B82" i="254"/>
  <c r="V81" i="254"/>
  <c r="U81" i="254"/>
  <c r="T81" i="254"/>
  <c r="S81" i="254"/>
  <c r="R81" i="254"/>
  <c r="Q81" i="254"/>
  <c r="P81" i="254"/>
  <c r="O81" i="254"/>
  <c r="N81" i="254"/>
  <c r="M81" i="254"/>
  <c r="L81" i="254"/>
  <c r="K81" i="254"/>
  <c r="J81" i="254"/>
  <c r="I81" i="254"/>
  <c r="H81" i="254"/>
  <c r="G81" i="254"/>
  <c r="F81" i="254"/>
  <c r="E81" i="254"/>
  <c r="D81" i="254"/>
  <c r="C81" i="254"/>
  <c r="B81" i="254"/>
  <c r="V80" i="254"/>
  <c r="U80" i="254"/>
  <c r="T80" i="254"/>
  <c r="S80" i="254"/>
  <c r="R80" i="254"/>
  <c r="Q80" i="254"/>
  <c r="P80" i="254"/>
  <c r="O80" i="254"/>
  <c r="N80" i="254"/>
  <c r="M80" i="254"/>
  <c r="L80" i="254"/>
  <c r="K80" i="254"/>
  <c r="J80" i="254"/>
  <c r="I80" i="254"/>
  <c r="H80" i="254"/>
  <c r="G80" i="254"/>
  <c r="F80" i="254"/>
  <c r="E80" i="254"/>
  <c r="D80" i="254"/>
  <c r="C80" i="254"/>
  <c r="B80" i="254"/>
  <c r="V79" i="254"/>
  <c r="U79" i="254"/>
  <c r="T79" i="254"/>
  <c r="S79" i="254"/>
  <c r="R79" i="254"/>
  <c r="Q79" i="254"/>
  <c r="P79" i="254"/>
  <c r="O79" i="254"/>
  <c r="N79" i="254"/>
  <c r="M79" i="254"/>
  <c r="L79" i="254"/>
  <c r="K79" i="254"/>
  <c r="J79" i="254"/>
  <c r="I79" i="254"/>
  <c r="H79" i="254"/>
  <c r="G79" i="254"/>
  <c r="F79" i="254"/>
  <c r="E79" i="254"/>
  <c r="D79" i="254"/>
  <c r="C79" i="254"/>
  <c r="B79" i="254"/>
  <c r="V78" i="254"/>
  <c r="U78" i="254"/>
  <c r="T78" i="254"/>
  <c r="S78" i="254"/>
  <c r="R78" i="254"/>
  <c r="Q78" i="254"/>
  <c r="P78" i="254"/>
  <c r="O78" i="254"/>
  <c r="N78" i="254"/>
  <c r="M78" i="254"/>
  <c r="L78" i="254"/>
  <c r="K78" i="254"/>
  <c r="J78" i="254"/>
  <c r="I78" i="254"/>
  <c r="H78" i="254"/>
  <c r="G78" i="254"/>
  <c r="F78" i="254"/>
  <c r="E78" i="254"/>
  <c r="D78" i="254"/>
  <c r="C78" i="254"/>
  <c r="B78" i="254"/>
  <c r="V77" i="254"/>
  <c r="U77" i="254"/>
  <c r="T77" i="254"/>
  <c r="S77" i="254"/>
  <c r="R77" i="254"/>
  <c r="Q77" i="254"/>
  <c r="P77" i="254"/>
  <c r="O77" i="254"/>
  <c r="N77" i="254"/>
  <c r="M77" i="254"/>
  <c r="L77" i="254"/>
  <c r="K77" i="254"/>
  <c r="J77" i="254"/>
  <c r="I77" i="254"/>
  <c r="H77" i="254"/>
  <c r="G77" i="254"/>
  <c r="F77" i="254"/>
  <c r="E77" i="254"/>
  <c r="D77" i="254"/>
  <c r="C77" i="254"/>
  <c r="B77" i="254"/>
  <c r="V76" i="254"/>
  <c r="U76" i="254"/>
  <c r="T76" i="254"/>
  <c r="S76" i="254"/>
  <c r="R76" i="254"/>
  <c r="Q76" i="254"/>
  <c r="P76" i="254"/>
  <c r="O76" i="254"/>
  <c r="N76" i="254"/>
  <c r="M76" i="254"/>
  <c r="L76" i="254"/>
  <c r="K76" i="254"/>
  <c r="J76" i="254"/>
  <c r="I76" i="254"/>
  <c r="H76" i="254"/>
  <c r="G76" i="254"/>
  <c r="F76" i="254"/>
  <c r="E76" i="254"/>
  <c r="D76" i="254"/>
  <c r="C76" i="254"/>
  <c r="B76" i="254"/>
  <c r="V75" i="254"/>
  <c r="U75" i="254"/>
  <c r="T75" i="254"/>
  <c r="S75" i="254"/>
  <c r="R75" i="254"/>
  <c r="Q75" i="254"/>
  <c r="P75" i="254"/>
  <c r="O75" i="254"/>
  <c r="N75" i="254"/>
  <c r="M75" i="254"/>
  <c r="L75" i="254"/>
  <c r="K75" i="254"/>
  <c r="J75" i="254"/>
  <c r="I75" i="254"/>
  <c r="H75" i="254"/>
  <c r="G75" i="254"/>
  <c r="F75" i="254"/>
  <c r="E75" i="254"/>
  <c r="D75" i="254"/>
  <c r="C75" i="254"/>
  <c r="B75" i="254"/>
  <c r="V74" i="254"/>
  <c r="U74" i="254"/>
  <c r="T74" i="254"/>
  <c r="S74" i="254"/>
  <c r="R74" i="254"/>
  <c r="Q74" i="254"/>
  <c r="P74" i="254"/>
  <c r="O74" i="254"/>
  <c r="N74" i="254"/>
  <c r="M74" i="254"/>
  <c r="L74" i="254"/>
  <c r="K74" i="254"/>
  <c r="J74" i="254"/>
  <c r="I74" i="254"/>
  <c r="H74" i="254"/>
  <c r="G74" i="254"/>
  <c r="F74" i="254"/>
  <c r="E74" i="254"/>
  <c r="D74" i="254"/>
  <c r="C74" i="254"/>
  <c r="B74" i="254"/>
  <c r="V73" i="254"/>
  <c r="U73" i="254"/>
  <c r="T73" i="254"/>
  <c r="S73" i="254"/>
  <c r="R73" i="254"/>
  <c r="Q73" i="254"/>
  <c r="P73" i="254"/>
  <c r="O73" i="254"/>
  <c r="N73" i="254"/>
  <c r="M73" i="254"/>
  <c r="L73" i="254"/>
  <c r="K73" i="254"/>
  <c r="J73" i="254"/>
  <c r="I73" i="254"/>
  <c r="H73" i="254"/>
  <c r="G73" i="254"/>
  <c r="F73" i="254"/>
  <c r="E73" i="254"/>
  <c r="D73" i="254"/>
  <c r="C73" i="254"/>
  <c r="B73" i="254"/>
  <c r="V72" i="254"/>
  <c r="U72" i="254"/>
  <c r="T72" i="254"/>
  <c r="S72" i="254"/>
  <c r="R72" i="254"/>
  <c r="Q72" i="254"/>
  <c r="P72" i="254"/>
  <c r="O72" i="254"/>
  <c r="N72" i="254"/>
  <c r="M72" i="254"/>
  <c r="L72" i="254"/>
  <c r="K72" i="254"/>
  <c r="J72" i="254"/>
  <c r="I72" i="254"/>
  <c r="H72" i="254"/>
  <c r="G72" i="254"/>
  <c r="F72" i="254"/>
  <c r="E72" i="254"/>
  <c r="D72" i="254"/>
  <c r="C72" i="254"/>
  <c r="B72" i="254"/>
  <c r="V71" i="254"/>
  <c r="U71" i="254"/>
  <c r="T71" i="254"/>
  <c r="S71" i="254"/>
  <c r="R71" i="254"/>
  <c r="Q71" i="254"/>
  <c r="P71" i="254"/>
  <c r="O71" i="254"/>
  <c r="N71" i="254"/>
  <c r="M71" i="254"/>
  <c r="L71" i="254"/>
  <c r="K71" i="254"/>
  <c r="J71" i="254"/>
  <c r="I71" i="254"/>
  <c r="H71" i="254"/>
  <c r="G71" i="254"/>
  <c r="F71" i="254"/>
  <c r="E71" i="254"/>
  <c r="D71" i="254"/>
  <c r="C71" i="254"/>
  <c r="B71" i="254"/>
  <c r="V70" i="254"/>
  <c r="U70" i="254"/>
  <c r="T70" i="254"/>
  <c r="S70" i="254"/>
  <c r="R70" i="254"/>
  <c r="Q70" i="254"/>
  <c r="P70" i="254"/>
  <c r="O70" i="254"/>
  <c r="N70" i="254"/>
  <c r="M70" i="254"/>
  <c r="L70" i="254"/>
  <c r="K70" i="254"/>
  <c r="J70" i="254"/>
  <c r="I70" i="254"/>
  <c r="H70" i="254"/>
  <c r="G70" i="254"/>
  <c r="F70" i="254"/>
  <c r="E70" i="254"/>
  <c r="D70" i="254"/>
  <c r="C70" i="254"/>
  <c r="B70" i="254"/>
  <c r="V69" i="254"/>
  <c r="U69" i="254"/>
  <c r="T69" i="254"/>
  <c r="S69" i="254"/>
  <c r="R69" i="254"/>
  <c r="Q69" i="254"/>
  <c r="P69" i="254"/>
  <c r="O69" i="254"/>
  <c r="N69" i="254"/>
  <c r="M69" i="254"/>
  <c r="L69" i="254"/>
  <c r="K69" i="254"/>
  <c r="J69" i="254"/>
  <c r="I69" i="254"/>
  <c r="H69" i="254"/>
  <c r="G69" i="254"/>
  <c r="F69" i="254"/>
  <c r="E69" i="254"/>
  <c r="D69" i="254"/>
  <c r="C69" i="254"/>
  <c r="B69" i="254"/>
  <c r="V68" i="254"/>
  <c r="U68" i="254"/>
  <c r="T68" i="254"/>
  <c r="S68" i="254"/>
  <c r="R68" i="254"/>
  <c r="Q68" i="254"/>
  <c r="P68" i="254"/>
  <c r="O68" i="254"/>
  <c r="N68" i="254"/>
  <c r="M68" i="254"/>
  <c r="L68" i="254"/>
  <c r="K68" i="254"/>
  <c r="J68" i="254"/>
  <c r="I68" i="254"/>
  <c r="H68" i="254"/>
  <c r="G68" i="254"/>
  <c r="F68" i="254"/>
  <c r="E68" i="254"/>
  <c r="D68" i="254"/>
  <c r="C68" i="254"/>
  <c r="B68" i="254"/>
  <c r="V67" i="254"/>
  <c r="U67" i="254"/>
  <c r="T67" i="254"/>
  <c r="S67" i="254"/>
  <c r="R67" i="254"/>
  <c r="Q67" i="254"/>
  <c r="P67" i="254"/>
  <c r="O67" i="254"/>
  <c r="N67" i="254"/>
  <c r="M67" i="254"/>
  <c r="L67" i="254"/>
  <c r="K67" i="254"/>
  <c r="J67" i="254"/>
  <c r="I67" i="254"/>
  <c r="H67" i="254"/>
  <c r="G67" i="254"/>
  <c r="F67" i="254"/>
  <c r="E67" i="254"/>
  <c r="D67" i="254"/>
  <c r="C67" i="254"/>
  <c r="B67" i="254"/>
  <c r="V66" i="254"/>
  <c r="U66" i="254"/>
  <c r="T66" i="254"/>
  <c r="S66" i="254"/>
  <c r="R66" i="254"/>
  <c r="Q66" i="254"/>
  <c r="P66" i="254"/>
  <c r="O66" i="254"/>
  <c r="N66" i="254"/>
  <c r="M66" i="254"/>
  <c r="L66" i="254"/>
  <c r="K66" i="254"/>
  <c r="J66" i="254"/>
  <c r="I66" i="254"/>
  <c r="H66" i="254"/>
  <c r="G66" i="254"/>
  <c r="F66" i="254"/>
  <c r="E66" i="254"/>
  <c r="D66" i="254"/>
  <c r="C66" i="254"/>
  <c r="B66" i="254"/>
  <c r="V65" i="254"/>
  <c r="U65" i="254"/>
  <c r="T65" i="254"/>
  <c r="S65" i="254"/>
  <c r="R65" i="254"/>
  <c r="Q65" i="254"/>
  <c r="P65" i="254"/>
  <c r="O65" i="254"/>
  <c r="N65" i="254"/>
  <c r="M65" i="254"/>
  <c r="L65" i="254"/>
  <c r="K65" i="254"/>
  <c r="J65" i="254"/>
  <c r="I65" i="254"/>
  <c r="H65" i="254"/>
  <c r="G65" i="254"/>
  <c r="F65" i="254"/>
  <c r="E65" i="254"/>
  <c r="D65" i="254"/>
  <c r="C65" i="254"/>
  <c r="B65" i="254"/>
  <c r="V64" i="254"/>
  <c r="U64" i="254"/>
  <c r="T64" i="254"/>
  <c r="S64" i="254"/>
  <c r="R64" i="254"/>
  <c r="Q64" i="254"/>
  <c r="P64" i="254"/>
  <c r="O64" i="254"/>
  <c r="N64" i="254"/>
  <c r="M64" i="254"/>
  <c r="L64" i="254"/>
  <c r="K64" i="254"/>
  <c r="J64" i="254"/>
  <c r="I64" i="254"/>
  <c r="H64" i="254"/>
  <c r="G64" i="254"/>
  <c r="F64" i="254"/>
  <c r="E64" i="254"/>
  <c r="D64" i="254"/>
  <c r="C64" i="254"/>
  <c r="B64" i="254"/>
  <c r="V63" i="254"/>
  <c r="U63" i="254"/>
  <c r="T63" i="254"/>
  <c r="S63" i="254"/>
  <c r="R63" i="254"/>
  <c r="Q63" i="254"/>
  <c r="P63" i="254"/>
  <c r="O63" i="254"/>
  <c r="N63" i="254"/>
  <c r="M63" i="254"/>
  <c r="L63" i="254"/>
  <c r="K63" i="254"/>
  <c r="J63" i="254"/>
  <c r="I63" i="254"/>
  <c r="H63" i="254"/>
  <c r="G63" i="254"/>
  <c r="F63" i="254"/>
  <c r="E63" i="254"/>
  <c r="D63" i="254"/>
  <c r="C63" i="254"/>
  <c r="B63" i="254"/>
  <c r="V62" i="254"/>
  <c r="U62" i="254"/>
  <c r="T62" i="254"/>
  <c r="S62" i="254"/>
  <c r="R62" i="254"/>
  <c r="Q62" i="254"/>
  <c r="P62" i="254"/>
  <c r="O62" i="254"/>
  <c r="N62" i="254"/>
  <c r="M62" i="254"/>
  <c r="L62" i="254"/>
  <c r="K62" i="254"/>
  <c r="J62" i="254"/>
  <c r="I62" i="254"/>
  <c r="H62" i="254"/>
  <c r="G62" i="254"/>
  <c r="F62" i="254"/>
  <c r="E62" i="254"/>
  <c r="D62" i="254"/>
  <c r="C62" i="254"/>
  <c r="B62" i="254"/>
  <c r="V61" i="254"/>
  <c r="U61" i="254"/>
  <c r="T61" i="254"/>
  <c r="S61" i="254"/>
  <c r="R61" i="254"/>
  <c r="Q61" i="254"/>
  <c r="P61" i="254"/>
  <c r="O61" i="254"/>
  <c r="N61" i="254"/>
  <c r="M61" i="254"/>
  <c r="L61" i="254"/>
  <c r="K61" i="254"/>
  <c r="J61" i="254"/>
  <c r="I61" i="254"/>
  <c r="H61" i="254"/>
  <c r="G61" i="254"/>
  <c r="F61" i="254"/>
  <c r="E61" i="254"/>
  <c r="D61" i="254"/>
  <c r="C61" i="254"/>
  <c r="B61" i="254"/>
  <c r="V60" i="254"/>
  <c r="U60" i="254"/>
  <c r="T60" i="254"/>
  <c r="S60" i="254"/>
  <c r="R60" i="254"/>
  <c r="Q60" i="254"/>
  <c r="P60" i="254"/>
  <c r="O60" i="254"/>
  <c r="N60" i="254"/>
  <c r="M60" i="254"/>
  <c r="L60" i="254"/>
  <c r="K60" i="254"/>
  <c r="J60" i="254"/>
  <c r="I60" i="254"/>
  <c r="H60" i="254"/>
  <c r="G60" i="254"/>
  <c r="F60" i="254"/>
  <c r="E60" i="254"/>
  <c r="D60" i="254"/>
  <c r="C60" i="254"/>
  <c r="B60" i="254"/>
  <c r="V59" i="254"/>
  <c r="U59" i="254"/>
  <c r="T59" i="254"/>
  <c r="S59" i="254"/>
  <c r="R59" i="254"/>
  <c r="Q59" i="254"/>
  <c r="P59" i="254"/>
  <c r="O59" i="254"/>
  <c r="N59" i="254"/>
  <c r="M59" i="254"/>
  <c r="M58" i="254" s="1"/>
  <c r="M57" i="254" s="1"/>
  <c r="M56" i="254" s="1"/>
  <c r="M55" i="254" s="1"/>
  <c r="M54" i="254" s="1"/>
  <c r="M53" i="254" s="1"/>
  <c r="M52" i="254" s="1"/>
  <c r="M51" i="254" s="1"/>
  <c r="M50" i="254" s="1"/>
  <c r="M49" i="254" s="1"/>
  <c r="M48" i="254" s="1"/>
  <c r="M47" i="254" s="1"/>
  <c r="M46" i="254" s="1"/>
  <c r="M45" i="254" s="1"/>
  <c r="M44" i="254" s="1"/>
  <c r="M43" i="254" s="1"/>
  <c r="M42" i="254" s="1"/>
  <c r="M41" i="254" s="1"/>
  <c r="M40" i="254" s="1"/>
  <c r="M39" i="254" s="1"/>
  <c r="M38" i="254" s="1"/>
  <c r="M37" i="254" s="1"/>
  <c r="M36" i="254" s="1"/>
  <c r="M35" i="254" s="1"/>
  <c r="M34" i="254" s="1"/>
  <c r="M33" i="254" s="1"/>
  <c r="L59" i="254"/>
  <c r="K59" i="254"/>
  <c r="J59" i="254"/>
  <c r="J58" i="254" s="1"/>
  <c r="I59" i="254"/>
  <c r="H59" i="254"/>
  <c r="G59" i="254"/>
  <c r="F59" i="254"/>
  <c r="E59" i="254"/>
  <c r="D59" i="254"/>
  <c r="C59" i="254"/>
  <c r="B59" i="254"/>
  <c r="G58" i="254"/>
  <c r="F58" i="254"/>
  <c r="E58" i="254"/>
  <c r="D58" i="254"/>
  <c r="K58" i="254"/>
  <c r="C58" i="254"/>
  <c r="H58" i="254"/>
  <c r="B58" i="254"/>
  <c r="G57" i="254"/>
  <c r="F57" i="254"/>
  <c r="E57" i="254"/>
  <c r="D57" i="254"/>
  <c r="K57" i="254"/>
  <c r="C57" i="254"/>
  <c r="H57" i="254"/>
  <c r="B57" i="254"/>
  <c r="G56" i="254"/>
  <c r="F56" i="254"/>
  <c r="E56" i="254"/>
  <c r="D56" i="254"/>
  <c r="C56" i="254"/>
  <c r="H56" i="254"/>
  <c r="B56" i="254"/>
  <c r="G55" i="254"/>
  <c r="F55" i="254"/>
  <c r="E55" i="254"/>
  <c r="D55" i="254"/>
  <c r="C55" i="254"/>
  <c r="H55" i="254"/>
  <c r="B55" i="254"/>
  <c r="G54" i="254"/>
  <c r="F54" i="254"/>
  <c r="E54" i="254"/>
  <c r="D54" i="254"/>
  <c r="C54" i="254"/>
  <c r="H54" i="254"/>
  <c r="B54" i="254"/>
  <c r="G53" i="254"/>
  <c r="F53" i="254"/>
  <c r="E53" i="254"/>
  <c r="D53" i="254"/>
  <c r="C53" i="254"/>
  <c r="H53" i="254"/>
  <c r="B53" i="254"/>
  <c r="G52" i="254"/>
  <c r="F52" i="254"/>
  <c r="E52" i="254"/>
  <c r="D52" i="254"/>
  <c r="C52" i="254"/>
  <c r="H52" i="254"/>
  <c r="B52" i="254"/>
  <c r="G51" i="254"/>
  <c r="F51" i="254"/>
  <c r="E51" i="254"/>
  <c r="D51" i="254"/>
  <c r="C51" i="254"/>
  <c r="H51" i="254"/>
  <c r="B51" i="254"/>
  <c r="G50" i="254"/>
  <c r="F50" i="254"/>
  <c r="E50" i="254"/>
  <c r="D50" i="254"/>
  <c r="C50" i="254"/>
  <c r="H50" i="254"/>
  <c r="B50" i="254"/>
  <c r="G49" i="254"/>
  <c r="F49" i="254"/>
  <c r="E49" i="254"/>
  <c r="D49" i="254"/>
  <c r="C49" i="254"/>
  <c r="H49" i="254"/>
  <c r="B49" i="254"/>
  <c r="G48" i="254"/>
  <c r="F48" i="254"/>
  <c r="E48" i="254"/>
  <c r="D48" i="254"/>
  <c r="C48" i="254"/>
  <c r="H48" i="254"/>
  <c r="B48" i="254"/>
  <c r="G47" i="254"/>
  <c r="F47" i="254"/>
  <c r="E47" i="254"/>
  <c r="D47" i="254"/>
  <c r="C47" i="254"/>
  <c r="H47" i="254"/>
  <c r="B47" i="254"/>
  <c r="G46" i="254"/>
  <c r="F46" i="254"/>
  <c r="E46" i="254"/>
  <c r="D46" i="254"/>
  <c r="C46" i="254"/>
  <c r="H46" i="254"/>
  <c r="B46" i="254"/>
  <c r="G45" i="254"/>
  <c r="F45" i="254"/>
  <c r="E45" i="254"/>
  <c r="D45" i="254"/>
  <c r="C45" i="254"/>
  <c r="H45" i="254"/>
  <c r="B45" i="254"/>
  <c r="G44" i="254"/>
  <c r="F44" i="254"/>
  <c r="E44" i="254"/>
  <c r="D44" i="254"/>
  <c r="C44" i="254"/>
  <c r="H44" i="254"/>
  <c r="B44" i="254"/>
  <c r="G43" i="254"/>
  <c r="F43" i="254"/>
  <c r="E43" i="254"/>
  <c r="D43" i="254"/>
  <c r="C43" i="254"/>
  <c r="H43" i="254"/>
  <c r="B43" i="254"/>
  <c r="G42" i="254"/>
  <c r="F42" i="254"/>
  <c r="E42" i="254"/>
  <c r="D42" i="254"/>
  <c r="C42" i="254"/>
  <c r="H42" i="254"/>
  <c r="B42" i="254"/>
  <c r="G41" i="254"/>
  <c r="F41" i="254"/>
  <c r="E41" i="254"/>
  <c r="D41" i="254"/>
  <c r="C41" i="254"/>
  <c r="H41" i="254"/>
  <c r="B41" i="254"/>
  <c r="G40" i="254"/>
  <c r="F40" i="254"/>
  <c r="E40" i="254"/>
  <c r="D40" i="254"/>
  <c r="C40" i="254"/>
  <c r="H40" i="254"/>
  <c r="B40" i="254"/>
  <c r="G39" i="254"/>
  <c r="F39" i="254"/>
  <c r="E39" i="254"/>
  <c r="D39" i="254"/>
  <c r="C39" i="254"/>
  <c r="H39" i="254"/>
  <c r="B39" i="254"/>
  <c r="G38" i="254"/>
  <c r="F38" i="254"/>
  <c r="E38" i="254"/>
  <c r="D38" i="254"/>
  <c r="C38" i="254"/>
  <c r="H38" i="254"/>
  <c r="B38" i="254"/>
  <c r="G37" i="254"/>
  <c r="F37" i="254"/>
  <c r="E37" i="254"/>
  <c r="D37" i="254"/>
  <c r="C37" i="254"/>
  <c r="H37" i="254"/>
  <c r="B37" i="254"/>
  <c r="G36" i="254"/>
  <c r="F36" i="254"/>
  <c r="E36" i="254"/>
  <c r="D36" i="254"/>
  <c r="C36" i="254"/>
  <c r="H36" i="254"/>
  <c r="B36" i="254"/>
  <c r="G35" i="254"/>
  <c r="F35" i="254"/>
  <c r="E35" i="254"/>
  <c r="D35" i="254"/>
  <c r="C35" i="254"/>
  <c r="H35" i="254"/>
  <c r="B35" i="254"/>
  <c r="G34" i="254"/>
  <c r="F34" i="254"/>
  <c r="E34" i="254"/>
  <c r="D34" i="254"/>
  <c r="C34" i="254"/>
  <c r="H34" i="254"/>
  <c r="B34" i="254"/>
  <c r="G33" i="254"/>
  <c r="F33" i="254"/>
  <c r="E33" i="254"/>
  <c r="D33" i="254"/>
  <c r="C33" i="254"/>
  <c r="H33" i="254"/>
  <c r="B33" i="254"/>
  <c r="G32" i="254"/>
  <c r="E32" i="254"/>
  <c r="D32" i="254"/>
  <c r="C32" i="254"/>
  <c r="H32" i="254"/>
  <c r="F32" i="254"/>
  <c r="B32" i="254"/>
  <c r="G31" i="254"/>
  <c r="E31" i="254"/>
  <c r="D31" i="254"/>
  <c r="C31" i="254"/>
  <c r="H31" i="254"/>
  <c r="F31" i="254"/>
  <c r="B31" i="254"/>
  <c r="G30" i="254"/>
  <c r="E30" i="254"/>
  <c r="D30" i="254"/>
  <c r="C30" i="254"/>
  <c r="H30" i="254"/>
  <c r="F30" i="254"/>
  <c r="B30" i="254"/>
  <c r="G29" i="254"/>
  <c r="E29" i="254"/>
  <c r="D29" i="254"/>
  <c r="C29" i="254"/>
  <c r="H29" i="254"/>
  <c r="F29" i="254"/>
  <c r="B29" i="254"/>
  <c r="G28" i="254"/>
  <c r="E28" i="254"/>
  <c r="D28" i="254"/>
  <c r="C28" i="254"/>
  <c r="H28" i="254"/>
  <c r="F28" i="254"/>
  <c r="B28" i="254"/>
  <c r="G27" i="254"/>
  <c r="E27" i="254"/>
  <c r="D27" i="254"/>
  <c r="C27" i="254"/>
  <c r="H27" i="254"/>
  <c r="F27" i="254"/>
  <c r="B27" i="254"/>
  <c r="G26" i="254"/>
  <c r="E26" i="254"/>
  <c r="D26" i="254"/>
  <c r="C26" i="254"/>
  <c r="H26" i="254"/>
  <c r="F26" i="254"/>
  <c r="B26" i="254"/>
  <c r="G25" i="254"/>
  <c r="E25" i="254"/>
  <c r="D25" i="254"/>
  <c r="C25" i="254"/>
  <c r="H25" i="254"/>
  <c r="F25" i="254"/>
  <c r="B25" i="254"/>
  <c r="G24" i="254"/>
  <c r="D24" i="254"/>
  <c r="C24" i="254"/>
  <c r="H24" i="254"/>
  <c r="F24" i="254"/>
  <c r="E24" i="254"/>
  <c r="B24" i="254"/>
  <c r="G23" i="254"/>
  <c r="D23" i="254"/>
  <c r="C23" i="254"/>
  <c r="H23" i="254"/>
  <c r="F23" i="254"/>
  <c r="E23" i="254"/>
  <c r="B23" i="254"/>
  <c r="G22" i="254"/>
  <c r="D22" i="254"/>
  <c r="C22" i="254"/>
  <c r="H22" i="254"/>
  <c r="F22" i="254"/>
  <c r="E22" i="254"/>
  <c r="B22" i="254"/>
  <c r="G21" i="254"/>
  <c r="D21" i="254"/>
  <c r="C21" i="254"/>
  <c r="H21" i="254"/>
  <c r="F21" i="254"/>
  <c r="E21" i="254"/>
  <c r="B21" i="254"/>
  <c r="G20" i="254"/>
  <c r="D20" i="254"/>
  <c r="C20" i="254"/>
  <c r="H20" i="254"/>
  <c r="F20" i="254"/>
  <c r="E20" i="254"/>
  <c r="B20" i="254"/>
  <c r="G19" i="254"/>
  <c r="D19" i="254"/>
  <c r="C19" i="254"/>
  <c r="H19" i="254"/>
  <c r="F19" i="254"/>
  <c r="E19" i="254"/>
  <c r="B19" i="254"/>
  <c r="G18" i="254"/>
  <c r="D18" i="254"/>
  <c r="C18" i="254"/>
  <c r="H18" i="254"/>
  <c r="F18" i="254"/>
  <c r="E18" i="254"/>
  <c r="B18" i="254"/>
  <c r="G17" i="254"/>
  <c r="D17" i="254"/>
  <c r="C17" i="254"/>
  <c r="H17" i="254"/>
  <c r="F17" i="254"/>
  <c r="E17" i="254"/>
  <c r="B17" i="254"/>
  <c r="G16" i="254"/>
  <c r="D16" i="254"/>
  <c r="C16" i="254"/>
  <c r="H16" i="254"/>
  <c r="F16" i="254"/>
  <c r="E16" i="254"/>
  <c r="B16" i="254"/>
  <c r="G15" i="254"/>
  <c r="D15" i="254"/>
  <c r="C15" i="254"/>
  <c r="H15" i="254"/>
  <c r="F15" i="254"/>
  <c r="E15" i="254"/>
  <c r="B15" i="254"/>
  <c r="G14" i="254"/>
  <c r="D14" i="254"/>
  <c r="C14" i="254"/>
  <c r="H14" i="254"/>
  <c r="F14" i="254"/>
  <c r="E14" i="254"/>
  <c r="B14" i="254"/>
  <c r="G13" i="254"/>
  <c r="D13" i="254"/>
  <c r="C13" i="254"/>
  <c r="H13" i="254"/>
  <c r="F13" i="254"/>
  <c r="E13" i="254"/>
  <c r="B13" i="254"/>
  <c r="G12" i="254"/>
  <c r="D12" i="254"/>
  <c r="C12" i="254"/>
  <c r="H12" i="254"/>
  <c r="F12" i="254"/>
  <c r="E12" i="254"/>
  <c r="B12" i="254"/>
  <c r="G11" i="254"/>
  <c r="D11" i="254"/>
  <c r="C11" i="254"/>
  <c r="H11" i="254"/>
  <c r="F11" i="254"/>
  <c r="E11" i="254"/>
  <c r="B11" i="254"/>
  <c r="G10" i="254"/>
  <c r="D10" i="254"/>
  <c r="C10" i="254"/>
  <c r="H10" i="254"/>
  <c r="F10" i="254"/>
  <c r="E10" i="254"/>
  <c r="B10" i="254"/>
  <c r="L116" i="214"/>
  <c r="K116" i="214"/>
  <c r="J116" i="214"/>
  <c r="I116" i="214"/>
  <c r="H116" i="214"/>
  <c r="G116" i="214"/>
  <c r="F116" i="214"/>
  <c r="E116" i="214"/>
  <c r="D116" i="214"/>
  <c r="C116" i="214"/>
  <c r="B116" i="214"/>
  <c r="L115" i="214"/>
  <c r="K115" i="214"/>
  <c r="J115" i="214"/>
  <c r="I115" i="214"/>
  <c r="H115" i="214"/>
  <c r="G115" i="214"/>
  <c r="F115" i="214"/>
  <c r="E115" i="214"/>
  <c r="D115" i="214"/>
  <c r="C115" i="214"/>
  <c r="B115" i="214"/>
  <c r="L114" i="214"/>
  <c r="K114" i="214"/>
  <c r="J114" i="214"/>
  <c r="I114" i="214"/>
  <c r="H114" i="214"/>
  <c r="G114" i="214"/>
  <c r="F114" i="214"/>
  <c r="E114" i="214"/>
  <c r="D114" i="214"/>
  <c r="C114" i="214"/>
  <c r="B114" i="214"/>
  <c r="L113" i="214"/>
  <c r="K113" i="214"/>
  <c r="J113" i="214"/>
  <c r="I113" i="214"/>
  <c r="H113" i="214"/>
  <c r="G113" i="214"/>
  <c r="F113" i="214"/>
  <c r="E113" i="214"/>
  <c r="D113" i="214"/>
  <c r="C113" i="214"/>
  <c r="B113" i="214"/>
  <c r="L112" i="214"/>
  <c r="K112" i="214"/>
  <c r="J112" i="214"/>
  <c r="I112" i="214"/>
  <c r="H112" i="214"/>
  <c r="G112" i="214"/>
  <c r="F112" i="214"/>
  <c r="E112" i="214"/>
  <c r="D112" i="214"/>
  <c r="C112" i="214"/>
  <c r="B112" i="214"/>
  <c r="L111" i="214"/>
  <c r="K111" i="214"/>
  <c r="J111" i="214"/>
  <c r="I111" i="214"/>
  <c r="H111" i="214"/>
  <c r="G111" i="214"/>
  <c r="F111" i="214"/>
  <c r="E111" i="214"/>
  <c r="D111" i="214"/>
  <c r="C111" i="214"/>
  <c r="B111" i="214"/>
  <c r="L110" i="214"/>
  <c r="K110" i="214"/>
  <c r="J110" i="214"/>
  <c r="I110" i="214"/>
  <c r="H110" i="214"/>
  <c r="G110" i="214"/>
  <c r="F110" i="214"/>
  <c r="E110" i="214"/>
  <c r="D110" i="214"/>
  <c r="C110" i="214"/>
  <c r="B110" i="214"/>
  <c r="L109" i="214"/>
  <c r="K109" i="214"/>
  <c r="J109" i="214"/>
  <c r="I109" i="214"/>
  <c r="H109" i="214"/>
  <c r="G109" i="214"/>
  <c r="F109" i="214"/>
  <c r="E109" i="214"/>
  <c r="D109" i="214"/>
  <c r="C109" i="214"/>
  <c r="B109" i="214"/>
  <c r="L108" i="214"/>
  <c r="K108" i="214"/>
  <c r="J108" i="214"/>
  <c r="I108" i="214"/>
  <c r="H108" i="214"/>
  <c r="G108" i="214"/>
  <c r="F108" i="214"/>
  <c r="E108" i="214"/>
  <c r="D108" i="214"/>
  <c r="C108" i="214"/>
  <c r="B108" i="214"/>
  <c r="L107" i="214"/>
  <c r="K107" i="214"/>
  <c r="J107" i="214"/>
  <c r="I107" i="214"/>
  <c r="H107" i="214"/>
  <c r="G107" i="214"/>
  <c r="F107" i="214"/>
  <c r="E107" i="214"/>
  <c r="D107" i="214"/>
  <c r="C107" i="214"/>
  <c r="B107" i="214"/>
  <c r="L106" i="214"/>
  <c r="K106" i="214"/>
  <c r="J106" i="214"/>
  <c r="I106" i="214"/>
  <c r="H106" i="214"/>
  <c r="G106" i="214"/>
  <c r="F106" i="214"/>
  <c r="E106" i="214"/>
  <c r="D106" i="214"/>
  <c r="C106" i="214"/>
  <c r="B106" i="214"/>
  <c r="L105" i="214"/>
  <c r="K105" i="214"/>
  <c r="J105" i="214"/>
  <c r="I105" i="214"/>
  <c r="H105" i="214"/>
  <c r="G105" i="214"/>
  <c r="F105" i="214"/>
  <c r="E105" i="214"/>
  <c r="D105" i="214"/>
  <c r="C105" i="214"/>
  <c r="B105" i="214"/>
  <c r="L104" i="214"/>
  <c r="K104" i="214"/>
  <c r="J104" i="214"/>
  <c r="I104" i="214"/>
  <c r="H104" i="214"/>
  <c r="G104" i="214"/>
  <c r="F104" i="214"/>
  <c r="E104" i="214"/>
  <c r="D104" i="214"/>
  <c r="C104" i="214"/>
  <c r="B104" i="214"/>
  <c r="L103" i="214"/>
  <c r="K103" i="214"/>
  <c r="J103" i="214"/>
  <c r="I103" i="214"/>
  <c r="H103" i="214"/>
  <c r="G103" i="214"/>
  <c r="F103" i="214"/>
  <c r="E103" i="214"/>
  <c r="D103" i="214"/>
  <c r="C103" i="214"/>
  <c r="B103" i="214"/>
  <c r="L102" i="214"/>
  <c r="K102" i="214"/>
  <c r="J102" i="214"/>
  <c r="I102" i="214"/>
  <c r="H102" i="214"/>
  <c r="G102" i="214"/>
  <c r="F102" i="214"/>
  <c r="E102" i="214"/>
  <c r="D102" i="214"/>
  <c r="C102" i="214"/>
  <c r="B102" i="214"/>
  <c r="L101" i="214"/>
  <c r="K101" i="214"/>
  <c r="J101" i="214"/>
  <c r="I101" i="214"/>
  <c r="H101" i="214"/>
  <c r="G101" i="214"/>
  <c r="F101" i="214"/>
  <c r="E101" i="214"/>
  <c r="D101" i="214"/>
  <c r="C101" i="214"/>
  <c r="B101" i="214"/>
  <c r="L100" i="214"/>
  <c r="K100" i="214"/>
  <c r="J100" i="214"/>
  <c r="I100" i="214"/>
  <c r="H100" i="214"/>
  <c r="G100" i="214"/>
  <c r="F100" i="214"/>
  <c r="E100" i="214"/>
  <c r="D100" i="214"/>
  <c r="C100" i="214"/>
  <c r="B100" i="214"/>
  <c r="L99" i="214"/>
  <c r="K99" i="214"/>
  <c r="J99" i="214"/>
  <c r="I99" i="214"/>
  <c r="H99" i="214"/>
  <c r="G99" i="214"/>
  <c r="F99" i="214"/>
  <c r="E99" i="214"/>
  <c r="D99" i="214"/>
  <c r="C99" i="214"/>
  <c r="B99" i="214"/>
  <c r="L98" i="214"/>
  <c r="K98" i="214"/>
  <c r="J98" i="214"/>
  <c r="I98" i="214"/>
  <c r="H98" i="214"/>
  <c r="G98" i="214"/>
  <c r="F98" i="214"/>
  <c r="E98" i="214"/>
  <c r="D98" i="214"/>
  <c r="C98" i="214"/>
  <c r="B98" i="214"/>
  <c r="L97" i="214"/>
  <c r="K97" i="214"/>
  <c r="J97" i="214"/>
  <c r="I97" i="214"/>
  <c r="H97" i="214"/>
  <c r="G97" i="214"/>
  <c r="F97" i="214"/>
  <c r="E97" i="214"/>
  <c r="D97" i="214"/>
  <c r="C97" i="214"/>
  <c r="B97" i="214"/>
  <c r="L96" i="214"/>
  <c r="K96" i="214"/>
  <c r="J96" i="214"/>
  <c r="I96" i="214"/>
  <c r="H96" i="214"/>
  <c r="G96" i="214"/>
  <c r="F96" i="214"/>
  <c r="E96" i="214"/>
  <c r="D96" i="214"/>
  <c r="C96" i="214"/>
  <c r="B96" i="214"/>
  <c r="L95" i="214"/>
  <c r="K95" i="214"/>
  <c r="J95" i="214"/>
  <c r="I95" i="214"/>
  <c r="H95" i="214"/>
  <c r="G95" i="214"/>
  <c r="F95" i="214"/>
  <c r="E95" i="214"/>
  <c r="D95" i="214"/>
  <c r="C95" i="214"/>
  <c r="B95" i="214"/>
  <c r="L94" i="214"/>
  <c r="K94" i="214"/>
  <c r="J94" i="214"/>
  <c r="I94" i="214"/>
  <c r="H94" i="214"/>
  <c r="G94" i="214"/>
  <c r="F94" i="214"/>
  <c r="E94" i="214"/>
  <c r="D94" i="214"/>
  <c r="C94" i="214"/>
  <c r="B94" i="214"/>
  <c r="L93" i="214"/>
  <c r="K93" i="214"/>
  <c r="J93" i="214"/>
  <c r="I93" i="214"/>
  <c r="H93" i="214"/>
  <c r="G93" i="214"/>
  <c r="F93" i="214"/>
  <c r="E93" i="214"/>
  <c r="D93" i="214"/>
  <c r="C93" i="214"/>
  <c r="B93" i="214"/>
  <c r="L92" i="214"/>
  <c r="K92" i="214"/>
  <c r="J92" i="214"/>
  <c r="I92" i="214"/>
  <c r="H92" i="214"/>
  <c r="G92" i="214"/>
  <c r="F92" i="214"/>
  <c r="E92" i="214"/>
  <c r="D92" i="214"/>
  <c r="C92" i="214"/>
  <c r="B92" i="214"/>
  <c r="L91" i="214"/>
  <c r="K91" i="214"/>
  <c r="J91" i="214"/>
  <c r="I91" i="214"/>
  <c r="H91" i="214"/>
  <c r="G91" i="214"/>
  <c r="F91" i="214"/>
  <c r="E91" i="214"/>
  <c r="D91" i="214"/>
  <c r="C91" i="214"/>
  <c r="B91" i="214"/>
  <c r="L90" i="214"/>
  <c r="K90" i="214"/>
  <c r="J90" i="214"/>
  <c r="I90" i="214"/>
  <c r="H90" i="214"/>
  <c r="G90" i="214"/>
  <c r="F90" i="214"/>
  <c r="E90" i="214"/>
  <c r="D90" i="214"/>
  <c r="C90" i="214"/>
  <c r="B90" i="214"/>
  <c r="L89" i="214"/>
  <c r="K89" i="214"/>
  <c r="J89" i="214"/>
  <c r="I89" i="214"/>
  <c r="H89" i="214"/>
  <c r="G89" i="214"/>
  <c r="F89" i="214"/>
  <c r="E89" i="214"/>
  <c r="D89" i="214"/>
  <c r="C89" i="214"/>
  <c r="B89" i="214"/>
  <c r="L88" i="214"/>
  <c r="K88" i="214"/>
  <c r="J88" i="214"/>
  <c r="I88" i="214"/>
  <c r="H88" i="214"/>
  <c r="G88" i="214"/>
  <c r="F88" i="214"/>
  <c r="E88" i="214"/>
  <c r="D88" i="214"/>
  <c r="C88" i="214"/>
  <c r="B88" i="214"/>
  <c r="L87" i="214"/>
  <c r="K87" i="214"/>
  <c r="J87" i="214"/>
  <c r="I87" i="214"/>
  <c r="H87" i="214"/>
  <c r="G87" i="214"/>
  <c r="F87" i="214"/>
  <c r="E87" i="214"/>
  <c r="D87" i="214"/>
  <c r="C87" i="214"/>
  <c r="B87" i="214"/>
  <c r="L86" i="214"/>
  <c r="K86" i="214"/>
  <c r="J86" i="214"/>
  <c r="I86" i="214"/>
  <c r="H86" i="214"/>
  <c r="G86" i="214"/>
  <c r="F86" i="214"/>
  <c r="E86" i="214"/>
  <c r="D86" i="214"/>
  <c r="C86" i="214"/>
  <c r="B86" i="214"/>
  <c r="L85" i="214"/>
  <c r="K85" i="214"/>
  <c r="J85" i="214"/>
  <c r="I85" i="214"/>
  <c r="H85" i="214"/>
  <c r="G85" i="214"/>
  <c r="F85" i="214"/>
  <c r="E85" i="214"/>
  <c r="D85" i="214"/>
  <c r="C85" i="214"/>
  <c r="B85" i="214"/>
  <c r="L84" i="214"/>
  <c r="K84" i="214"/>
  <c r="J84" i="214"/>
  <c r="I84" i="214"/>
  <c r="H84" i="214"/>
  <c r="G84" i="214"/>
  <c r="F84" i="214"/>
  <c r="E84" i="214"/>
  <c r="D84" i="214"/>
  <c r="C84" i="214"/>
  <c r="B84" i="214"/>
  <c r="L83" i="214"/>
  <c r="K83" i="214"/>
  <c r="J83" i="214"/>
  <c r="I83" i="214"/>
  <c r="H83" i="214"/>
  <c r="G83" i="214"/>
  <c r="F83" i="214"/>
  <c r="E83" i="214"/>
  <c r="D83" i="214"/>
  <c r="C83" i="214"/>
  <c r="B83" i="214"/>
  <c r="L82" i="214"/>
  <c r="K82" i="214"/>
  <c r="J82" i="214"/>
  <c r="I82" i="214"/>
  <c r="H82" i="214"/>
  <c r="G82" i="214"/>
  <c r="F82" i="214"/>
  <c r="E82" i="214"/>
  <c r="D82" i="214"/>
  <c r="C82" i="214"/>
  <c r="B82" i="214"/>
  <c r="L81" i="214"/>
  <c r="K81" i="214"/>
  <c r="J81" i="214"/>
  <c r="I81" i="214"/>
  <c r="H81" i="214"/>
  <c r="G81" i="214"/>
  <c r="F81" i="214"/>
  <c r="E81" i="214"/>
  <c r="D81" i="214"/>
  <c r="C81" i="214"/>
  <c r="B81" i="214"/>
  <c r="L80" i="214"/>
  <c r="K80" i="214"/>
  <c r="J80" i="214"/>
  <c r="I80" i="214"/>
  <c r="H80" i="214"/>
  <c r="G80" i="214"/>
  <c r="F80" i="214"/>
  <c r="E80" i="214"/>
  <c r="D80" i="214"/>
  <c r="C80" i="214"/>
  <c r="B80" i="214"/>
  <c r="L79" i="214"/>
  <c r="K79" i="214"/>
  <c r="J79" i="214"/>
  <c r="I79" i="214"/>
  <c r="H79" i="214"/>
  <c r="G79" i="214"/>
  <c r="F79" i="214"/>
  <c r="E79" i="214"/>
  <c r="D79" i="214"/>
  <c r="C79" i="214"/>
  <c r="B79" i="214"/>
  <c r="L78" i="214"/>
  <c r="K78" i="214"/>
  <c r="J78" i="214"/>
  <c r="I78" i="214"/>
  <c r="H78" i="214"/>
  <c r="G78" i="214"/>
  <c r="F78" i="214"/>
  <c r="E78" i="214"/>
  <c r="D78" i="214"/>
  <c r="C78" i="214"/>
  <c r="B78" i="214"/>
  <c r="L77" i="214"/>
  <c r="K77" i="214"/>
  <c r="J77" i="214"/>
  <c r="I77" i="214"/>
  <c r="H77" i="214"/>
  <c r="G77" i="214"/>
  <c r="F77" i="214"/>
  <c r="E77" i="214"/>
  <c r="D77" i="214"/>
  <c r="C77" i="214"/>
  <c r="B77" i="214"/>
  <c r="L76" i="214"/>
  <c r="K76" i="214"/>
  <c r="J76" i="214"/>
  <c r="I76" i="214"/>
  <c r="H76" i="214"/>
  <c r="G76" i="214"/>
  <c r="F76" i="214"/>
  <c r="E76" i="214"/>
  <c r="D76" i="214"/>
  <c r="C76" i="214"/>
  <c r="B76" i="214"/>
  <c r="L75" i="214"/>
  <c r="K75" i="214"/>
  <c r="J75" i="214"/>
  <c r="I75" i="214"/>
  <c r="H75" i="214"/>
  <c r="G75" i="214"/>
  <c r="F75" i="214"/>
  <c r="E75" i="214"/>
  <c r="D75" i="214"/>
  <c r="C75" i="214"/>
  <c r="B75" i="214"/>
  <c r="L74" i="214"/>
  <c r="K74" i="214"/>
  <c r="J74" i="214"/>
  <c r="I74" i="214"/>
  <c r="H74" i="214"/>
  <c r="G74" i="214"/>
  <c r="F74" i="214"/>
  <c r="E74" i="214"/>
  <c r="D74" i="214"/>
  <c r="C74" i="214"/>
  <c r="B74" i="214"/>
  <c r="L73" i="214"/>
  <c r="K73" i="214"/>
  <c r="J73" i="214"/>
  <c r="I73" i="214"/>
  <c r="H73" i="214"/>
  <c r="G73" i="214"/>
  <c r="F73" i="214"/>
  <c r="E73" i="214"/>
  <c r="D73" i="214"/>
  <c r="C73" i="214"/>
  <c r="B73" i="214"/>
  <c r="L72" i="214"/>
  <c r="K72" i="214"/>
  <c r="J72" i="214"/>
  <c r="I72" i="214"/>
  <c r="H72" i="214"/>
  <c r="G72" i="214"/>
  <c r="F72" i="214"/>
  <c r="E72" i="214"/>
  <c r="D72" i="214"/>
  <c r="C72" i="214"/>
  <c r="B72" i="214"/>
  <c r="L71" i="214"/>
  <c r="K71" i="214"/>
  <c r="J71" i="214"/>
  <c r="I71" i="214"/>
  <c r="H71" i="214"/>
  <c r="G71" i="214"/>
  <c r="F71" i="214"/>
  <c r="E71" i="214"/>
  <c r="D71" i="214"/>
  <c r="C71" i="214"/>
  <c r="B71" i="214"/>
  <c r="L70" i="214"/>
  <c r="K70" i="214"/>
  <c r="J70" i="214"/>
  <c r="I70" i="214"/>
  <c r="H70" i="214"/>
  <c r="G70" i="214"/>
  <c r="F70" i="214"/>
  <c r="E70" i="214"/>
  <c r="D70" i="214"/>
  <c r="C70" i="214"/>
  <c r="B70" i="214"/>
  <c r="L69" i="214"/>
  <c r="K69" i="214"/>
  <c r="J69" i="214"/>
  <c r="I69" i="214"/>
  <c r="H69" i="214"/>
  <c r="G69" i="214"/>
  <c r="F69" i="214"/>
  <c r="E69" i="214"/>
  <c r="D69" i="214"/>
  <c r="C69" i="214"/>
  <c r="B69" i="214"/>
  <c r="L68" i="214"/>
  <c r="K68" i="214"/>
  <c r="J68" i="214"/>
  <c r="I68" i="214"/>
  <c r="H68" i="214"/>
  <c r="G68" i="214"/>
  <c r="F68" i="214"/>
  <c r="E68" i="214"/>
  <c r="D68" i="214"/>
  <c r="C68" i="214"/>
  <c r="B68" i="214"/>
  <c r="L67" i="214"/>
  <c r="K67" i="214"/>
  <c r="J67" i="214"/>
  <c r="I67" i="214"/>
  <c r="H67" i="214"/>
  <c r="G67" i="214"/>
  <c r="F67" i="214"/>
  <c r="E67" i="214"/>
  <c r="D67" i="214"/>
  <c r="C67" i="214"/>
  <c r="B67" i="214"/>
  <c r="L66" i="214"/>
  <c r="K66" i="214"/>
  <c r="J66" i="214"/>
  <c r="I66" i="214"/>
  <c r="H66" i="214"/>
  <c r="G66" i="214"/>
  <c r="F66" i="214"/>
  <c r="E66" i="214"/>
  <c r="D66" i="214"/>
  <c r="C66" i="214"/>
  <c r="B66" i="214"/>
  <c r="L65" i="214"/>
  <c r="K65" i="214"/>
  <c r="J65" i="214"/>
  <c r="I65" i="214"/>
  <c r="H65" i="214"/>
  <c r="G65" i="214"/>
  <c r="F65" i="214"/>
  <c r="E65" i="214"/>
  <c r="D65" i="214"/>
  <c r="C65" i="214"/>
  <c r="B65" i="214"/>
  <c r="L64" i="214"/>
  <c r="K64" i="214"/>
  <c r="J64" i="214"/>
  <c r="I64" i="214"/>
  <c r="H64" i="214"/>
  <c r="G64" i="214"/>
  <c r="F64" i="214"/>
  <c r="E64" i="214"/>
  <c r="D64" i="214"/>
  <c r="C64" i="214"/>
  <c r="B64" i="214"/>
  <c r="L63" i="214"/>
  <c r="K63" i="214"/>
  <c r="J63" i="214"/>
  <c r="I63" i="214"/>
  <c r="H63" i="214"/>
  <c r="G63" i="214"/>
  <c r="F63" i="214"/>
  <c r="E63" i="214"/>
  <c r="D63" i="214"/>
  <c r="C63" i="214"/>
  <c r="B63" i="214"/>
  <c r="L62" i="214"/>
  <c r="K62" i="214"/>
  <c r="J62" i="214"/>
  <c r="I62" i="214"/>
  <c r="H62" i="214"/>
  <c r="G62" i="214"/>
  <c r="F62" i="214"/>
  <c r="E62" i="214"/>
  <c r="D62" i="214"/>
  <c r="C62" i="214"/>
  <c r="B62" i="214"/>
  <c r="L61" i="214"/>
  <c r="K61" i="214"/>
  <c r="J61" i="214"/>
  <c r="I61" i="214"/>
  <c r="H61" i="214"/>
  <c r="G61" i="214"/>
  <c r="F61" i="214"/>
  <c r="E61" i="214"/>
  <c r="D61" i="214"/>
  <c r="C61" i="214"/>
  <c r="B61" i="214"/>
  <c r="L60" i="214"/>
  <c r="K60" i="214"/>
  <c r="J60" i="214"/>
  <c r="I60" i="214"/>
  <c r="H60" i="214"/>
  <c r="G60" i="214"/>
  <c r="F60" i="214"/>
  <c r="E60" i="214"/>
  <c r="D60" i="214"/>
  <c r="C60" i="214"/>
  <c r="B60" i="214"/>
  <c r="L59" i="214"/>
  <c r="K59" i="214"/>
  <c r="J59" i="214"/>
  <c r="I59" i="214"/>
  <c r="H59" i="214"/>
  <c r="G59" i="214"/>
  <c r="F59" i="214"/>
  <c r="E59" i="214"/>
  <c r="D59" i="214"/>
  <c r="C59" i="214"/>
  <c r="B59" i="214"/>
  <c r="K58" i="214"/>
  <c r="J58" i="214"/>
  <c r="I58" i="214"/>
  <c r="H58" i="214"/>
  <c r="G58" i="214"/>
  <c r="F58" i="214"/>
  <c r="C58" i="214"/>
  <c r="B58" i="214"/>
  <c r="K57" i="214"/>
  <c r="J57" i="214"/>
  <c r="I57" i="214"/>
  <c r="H57" i="214"/>
  <c r="G57" i="214"/>
  <c r="F57" i="214"/>
  <c r="C57" i="214"/>
  <c r="B57" i="214"/>
  <c r="K56" i="214"/>
  <c r="J56" i="214"/>
  <c r="I56" i="214"/>
  <c r="H56" i="214"/>
  <c r="G56" i="214"/>
  <c r="F56" i="214"/>
  <c r="C56" i="214"/>
  <c r="B56" i="214"/>
  <c r="K55" i="214"/>
  <c r="J55" i="214"/>
  <c r="I55" i="214"/>
  <c r="H55" i="214"/>
  <c r="G55" i="214"/>
  <c r="F55" i="214"/>
  <c r="C55" i="214"/>
  <c r="B55" i="214"/>
  <c r="K54" i="214"/>
  <c r="J54" i="214"/>
  <c r="I54" i="214"/>
  <c r="H54" i="214"/>
  <c r="G54" i="214"/>
  <c r="F54" i="214"/>
  <c r="C54" i="214"/>
  <c r="B54" i="214"/>
  <c r="K53" i="214"/>
  <c r="J53" i="214"/>
  <c r="I53" i="214"/>
  <c r="H53" i="214"/>
  <c r="G53" i="214"/>
  <c r="F53" i="214"/>
  <c r="C53" i="214"/>
  <c r="B53" i="214"/>
  <c r="K52" i="214"/>
  <c r="J52" i="214"/>
  <c r="I52" i="214"/>
  <c r="H52" i="214"/>
  <c r="G52" i="214"/>
  <c r="F52" i="214"/>
  <c r="C52" i="214"/>
  <c r="B52" i="214"/>
  <c r="K51" i="214"/>
  <c r="J51" i="214"/>
  <c r="I51" i="214"/>
  <c r="H51" i="214"/>
  <c r="G51" i="214"/>
  <c r="F51" i="214"/>
  <c r="C51" i="214"/>
  <c r="B51" i="214"/>
  <c r="K50" i="214"/>
  <c r="J50" i="214"/>
  <c r="I50" i="214"/>
  <c r="H50" i="214"/>
  <c r="G50" i="214"/>
  <c r="F50" i="214"/>
  <c r="C50" i="214"/>
  <c r="B50" i="214"/>
  <c r="K49" i="214"/>
  <c r="J49" i="214"/>
  <c r="I49" i="214"/>
  <c r="H49" i="214"/>
  <c r="G49" i="214"/>
  <c r="F49" i="214"/>
  <c r="C49" i="214"/>
  <c r="B49" i="214"/>
  <c r="K48" i="214"/>
  <c r="J48" i="214"/>
  <c r="I48" i="214"/>
  <c r="H48" i="214"/>
  <c r="G48" i="214"/>
  <c r="F48" i="214"/>
  <c r="C48" i="214"/>
  <c r="B48" i="214"/>
  <c r="K47" i="214"/>
  <c r="J47" i="214"/>
  <c r="I47" i="214"/>
  <c r="H47" i="214"/>
  <c r="G47" i="214"/>
  <c r="F47" i="214"/>
  <c r="C47" i="214"/>
  <c r="B47" i="214"/>
  <c r="K46" i="214"/>
  <c r="J46" i="214"/>
  <c r="I46" i="214"/>
  <c r="H46" i="214"/>
  <c r="G46" i="214"/>
  <c r="F46" i="214"/>
  <c r="C46" i="214"/>
  <c r="B46" i="214"/>
  <c r="K45" i="214"/>
  <c r="J45" i="214"/>
  <c r="I45" i="214"/>
  <c r="H45" i="214"/>
  <c r="G45" i="214"/>
  <c r="F45" i="214"/>
  <c r="C45" i="214"/>
  <c r="B45" i="214"/>
  <c r="K44" i="214"/>
  <c r="J44" i="214"/>
  <c r="I44" i="214"/>
  <c r="H44" i="214"/>
  <c r="G44" i="214"/>
  <c r="F44" i="214"/>
  <c r="C44" i="214"/>
  <c r="B44" i="214"/>
  <c r="K43" i="214"/>
  <c r="J43" i="214"/>
  <c r="I43" i="214"/>
  <c r="H43" i="214"/>
  <c r="G43" i="214"/>
  <c r="F43" i="214"/>
  <c r="C43" i="214"/>
  <c r="B43" i="214"/>
  <c r="K42" i="214"/>
  <c r="J42" i="214"/>
  <c r="I42" i="214"/>
  <c r="H42" i="214"/>
  <c r="G42" i="214"/>
  <c r="F42" i="214"/>
  <c r="C42" i="214"/>
  <c r="B42" i="214"/>
  <c r="K41" i="214"/>
  <c r="J41" i="214"/>
  <c r="I41" i="214"/>
  <c r="H41" i="214"/>
  <c r="G41" i="214"/>
  <c r="F41" i="214"/>
  <c r="C41" i="214"/>
  <c r="B41" i="214"/>
  <c r="K40" i="214"/>
  <c r="J40" i="214"/>
  <c r="I40" i="214"/>
  <c r="H40" i="214"/>
  <c r="G40" i="214"/>
  <c r="F40" i="214"/>
  <c r="C40" i="214"/>
  <c r="B40" i="214"/>
  <c r="K39" i="214"/>
  <c r="J39" i="214"/>
  <c r="I39" i="214"/>
  <c r="H39" i="214"/>
  <c r="G39" i="214"/>
  <c r="F39" i="214"/>
  <c r="C39" i="214"/>
  <c r="B39" i="214"/>
  <c r="K38" i="214"/>
  <c r="J38" i="214"/>
  <c r="I38" i="214"/>
  <c r="H38" i="214"/>
  <c r="G38" i="214"/>
  <c r="F38" i="214"/>
  <c r="C38" i="214"/>
  <c r="B38" i="214"/>
  <c r="K37" i="214"/>
  <c r="J37" i="214"/>
  <c r="I37" i="214"/>
  <c r="H37" i="214"/>
  <c r="G37" i="214"/>
  <c r="F37" i="214"/>
  <c r="C37" i="214"/>
  <c r="B37" i="214"/>
  <c r="K36" i="214"/>
  <c r="J36" i="214"/>
  <c r="I36" i="214"/>
  <c r="H36" i="214"/>
  <c r="G36" i="214"/>
  <c r="F36" i="214"/>
  <c r="C36" i="214"/>
  <c r="B36" i="214"/>
  <c r="K35" i="214"/>
  <c r="J35" i="214"/>
  <c r="I35" i="214"/>
  <c r="H35" i="214"/>
  <c r="G35" i="214"/>
  <c r="F35" i="214"/>
  <c r="C35" i="214"/>
  <c r="B35" i="214"/>
  <c r="K34" i="214"/>
  <c r="J34" i="214"/>
  <c r="I34" i="214"/>
  <c r="H34" i="214"/>
  <c r="G34" i="214"/>
  <c r="F34" i="214"/>
  <c r="C34" i="214"/>
  <c r="B34" i="214"/>
  <c r="K33" i="214"/>
  <c r="J33" i="214"/>
  <c r="I33" i="214"/>
  <c r="H33" i="214"/>
  <c r="G33" i="214"/>
  <c r="F33" i="214"/>
  <c r="C33" i="214"/>
  <c r="B33" i="214"/>
  <c r="K32" i="214"/>
  <c r="J32" i="214"/>
  <c r="I32" i="214"/>
  <c r="H32" i="214"/>
  <c r="G32" i="214"/>
  <c r="F32" i="214"/>
  <c r="C32" i="214"/>
  <c r="B32" i="214"/>
  <c r="K31" i="214"/>
  <c r="J31" i="214"/>
  <c r="I31" i="214"/>
  <c r="H31" i="214"/>
  <c r="G31" i="214"/>
  <c r="F31" i="214"/>
  <c r="C31" i="214"/>
  <c r="B31" i="214"/>
  <c r="K30" i="214"/>
  <c r="J30" i="214"/>
  <c r="I30" i="214"/>
  <c r="H30" i="214"/>
  <c r="G30" i="214"/>
  <c r="F30" i="214"/>
  <c r="C30" i="214"/>
  <c r="B30" i="214"/>
  <c r="K29" i="214"/>
  <c r="J29" i="214"/>
  <c r="I29" i="214"/>
  <c r="H29" i="214"/>
  <c r="G29" i="214"/>
  <c r="F29" i="214"/>
  <c r="C29" i="214"/>
  <c r="B29" i="214"/>
  <c r="K28" i="214"/>
  <c r="J28" i="214"/>
  <c r="I28" i="214"/>
  <c r="H28" i="214"/>
  <c r="G28" i="214"/>
  <c r="F28" i="214"/>
  <c r="C28" i="214"/>
  <c r="B28" i="214"/>
  <c r="K27" i="214"/>
  <c r="J27" i="214"/>
  <c r="I27" i="214"/>
  <c r="H27" i="214"/>
  <c r="G27" i="214"/>
  <c r="F27" i="214"/>
  <c r="C27" i="214"/>
  <c r="B27" i="214"/>
  <c r="K26" i="214"/>
  <c r="J26" i="214"/>
  <c r="I26" i="214"/>
  <c r="H26" i="214"/>
  <c r="G26" i="214"/>
  <c r="F26" i="214"/>
  <c r="C26" i="214"/>
  <c r="B26" i="214"/>
  <c r="K25" i="214"/>
  <c r="J25" i="214"/>
  <c r="I25" i="214"/>
  <c r="H25" i="214"/>
  <c r="G25" i="214"/>
  <c r="F25" i="214"/>
  <c r="C25" i="214"/>
  <c r="B25" i="214"/>
  <c r="K24" i="214"/>
  <c r="J24" i="214"/>
  <c r="I24" i="214"/>
  <c r="H24" i="214"/>
  <c r="G24" i="214"/>
  <c r="F24" i="214"/>
  <c r="C24" i="214"/>
  <c r="B24" i="214"/>
  <c r="K23" i="214"/>
  <c r="J23" i="214"/>
  <c r="I23" i="214"/>
  <c r="H23" i="214"/>
  <c r="G23" i="214"/>
  <c r="F23" i="214"/>
  <c r="C23" i="214"/>
  <c r="B23" i="214"/>
  <c r="K22" i="214"/>
  <c r="J22" i="214"/>
  <c r="I22" i="214"/>
  <c r="H22" i="214"/>
  <c r="G22" i="214"/>
  <c r="F22" i="214"/>
  <c r="C22" i="214"/>
  <c r="B22" i="214"/>
  <c r="K21" i="214"/>
  <c r="J21" i="214"/>
  <c r="I21" i="214"/>
  <c r="H21" i="214"/>
  <c r="G21" i="214"/>
  <c r="F21" i="214"/>
  <c r="C21" i="214"/>
  <c r="B21" i="214"/>
  <c r="K20" i="214"/>
  <c r="J20" i="214"/>
  <c r="I20" i="214"/>
  <c r="H20" i="214"/>
  <c r="G20" i="214"/>
  <c r="F20" i="214"/>
  <c r="C20" i="214"/>
  <c r="B20" i="214"/>
  <c r="K19" i="214"/>
  <c r="J19" i="214"/>
  <c r="I19" i="214"/>
  <c r="H19" i="214"/>
  <c r="G19" i="214"/>
  <c r="F19" i="214"/>
  <c r="C19" i="214"/>
  <c r="B19" i="214"/>
  <c r="K18" i="214"/>
  <c r="J18" i="214"/>
  <c r="I18" i="214"/>
  <c r="H18" i="214"/>
  <c r="G18" i="214"/>
  <c r="F18" i="214"/>
  <c r="C18" i="214"/>
  <c r="B18" i="214"/>
  <c r="K17" i="214"/>
  <c r="J17" i="214"/>
  <c r="I17" i="214"/>
  <c r="H17" i="214"/>
  <c r="G17" i="214"/>
  <c r="F17" i="214"/>
  <c r="C17" i="214"/>
  <c r="B17" i="214"/>
  <c r="K16" i="214"/>
  <c r="J16" i="214"/>
  <c r="I16" i="214"/>
  <c r="H16" i="214"/>
  <c r="G16" i="214"/>
  <c r="F16" i="214"/>
  <c r="C16" i="214"/>
  <c r="B16" i="214"/>
  <c r="K15" i="214"/>
  <c r="J15" i="214"/>
  <c r="I15" i="214"/>
  <c r="H15" i="214"/>
  <c r="G15" i="214"/>
  <c r="F15" i="214"/>
  <c r="C15" i="214"/>
  <c r="B15" i="214"/>
  <c r="K14" i="214"/>
  <c r="J14" i="214"/>
  <c r="I14" i="214"/>
  <c r="H14" i="214"/>
  <c r="G14" i="214"/>
  <c r="F14" i="214"/>
  <c r="C14" i="214"/>
  <c r="B14" i="214"/>
  <c r="K13" i="214"/>
  <c r="J13" i="214"/>
  <c r="I13" i="214"/>
  <c r="H13" i="214"/>
  <c r="G13" i="214"/>
  <c r="F13" i="214"/>
  <c r="C13" i="214"/>
  <c r="B13" i="214"/>
  <c r="K12" i="214"/>
  <c r="J12" i="214"/>
  <c r="I12" i="214"/>
  <c r="H12" i="214"/>
  <c r="G12" i="214"/>
  <c r="F12" i="214"/>
  <c r="C12" i="214"/>
  <c r="B12" i="214"/>
  <c r="K11" i="214"/>
  <c r="J11" i="214"/>
  <c r="I11" i="214"/>
  <c r="H11" i="214"/>
  <c r="G11" i="214"/>
  <c r="F11" i="214"/>
  <c r="C11" i="214"/>
  <c r="B11" i="214"/>
  <c r="K10" i="214"/>
  <c r="J10" i="214"/>
  <c r="I10" i="214"/>
  <c r="H10" i="214"/>
  <c r="G10" i="214"/>
  <c r="F10" i="214"/>
  <c r="C10" i="214"/>
  <c r="B10" i="214"/>
  <c r="C44" i="212"/>
  <c r="E44" i="212"/>
  <c r="C43" i="212"/>
  <c r="E43" i="212" s="1"/>
  <c r="C42" i="212"/>
  <c r="E42" i="212"/>
  <c r="C41" i="212"/>
  <c r="E41" i="212" s="1"/>
  <c r="C40" i="212"/>
  <c r="E40" i="212"/>
  <c r="C39" i="212"/>
  <c r="E39" i="212" s="1"/>
  <c r="C38" i="212"/>
  <c r="E38" i="212"/>
  <c r="C37" i="212"/>
  <c r="E37" i="212" s="1"/>
  <c r="C36" i="212"/>
  <c r="E36" i="212"/>
  <c r="C35" i="212"/>
  <c r="E35" i="212" s="1"/>
  <c r="C34" i="212"/>
  <c r="E34" i="212"/>
  <c r="C33" i="212"/>
  <c r="E33" i="212" s="1"/>
  <c r="C32" i="212"/>
  <c r="E32" i="212"/>
  <c r="C31" i="212"/>
  <c r="E31" i="212" s="1"/>
  <c r="C30" i="212"/>
  <c r="E30" i="212"/>
  <c r="C29" i="212"/>
  <c r="E29" i="212" s="1"/>
  <c r="C28" i="212"/>
  <c r="E28" i="212"/>
  <c r="C27" i="212"/>
  <c r="E27" i="212" s="1"/>
  <c r="C26" i="212"/>
  <c r="E26" i="212"/>
  <c r="C25" i="212"/>
  <c r="E25" i="212" s="1"/>
  <c r="C24" i="212"/>
  <c r="E24" i="212"/>
  <c r="C23" i="212"/>
  <c r="E23" i="212" s="1"/>
  <c r="C22" i="212"/>
  <c r="E22" i="212"/>
  <c r="C21" i="212"/>
  <c r="E21" i="212" s="1"/>
  <c r="C20" i="212"/>
  <c r="E20" i="212"/>
  <c r="C19" i="212"/>
  <c r="E19" i="212" s="1"/>
  <c r="C18" i="212"/>
  <c r="E18" i="212"/>
  <c r="C17" i="212"/>
  <c r="E17" i="212" s="1"/>
  <c r="C16" i="212"/>
  <c r="E16" i="212"/>
  <c r="C15" i="212"/>
  <c r="E15" i="212" s="1"/>
  <c r="C14" i="212"/>
  <c r="E14" i="212"/>
  <c r="C13" i="212"/>
  <c r="E13" i="212" s="1"/>
  <c r="C12" i="212"/>
  <c r="E12" i="212"/>
  <c r="C11" i="212"/>
  <c r="E11" i="212" s="1"/>
  <c r="C10" i="212"/>
  <c r="E10" i="212"/>
  <c r="C9" i="212"/>
  <c r="E9" i="212" s="1"/>
  <c r="L33" i="248"/>
  <c r="K33" i="248"/>
  <c r="K34" i="248"/>
  <c r="K35" i="248"/>
  <c r="J33" i="248"/>
  <c r="J34" i="248"/>
  <c r="J35" i="248"/>
  <c r="F34" i="248"/>
  <c r="I34" i="248"/>
  <c r="H34" i="248"/>
  <c r="G34" i="248"/>
  <c r="E34" i="248"/>
  <c r="D34" i="248"/>
  <c r="C34" i="248"/>
  <c r="S14" i="248"/>
  <c r="R14" i="248"/>
  <c r="O14" i="248"/>
  <c r="N14" i="248"/>
  <c r="L14" i="248"/>
  <c r="K14" i="248"/>
  <c r="J14" i="248"/>
  <c r="I14" i="248"/>
  <c r="H14" i="248"/>
  <c r="G14" i="248"/>
  <c r="F14" i="248"/>
  <c r="E14" i="248"/>
  <c r="D14" i="248"/>
  <c r="C14" i="248"/>
  <c r="B14" i="248"/>
  <c r="S12" i="248"/>
  <c r="O12" i="248"/>
  <c r="L12" i="248"/>
  <c r="J12" i="248"/>
  <c r="H12" i="248"/>
  <c r="F12" i="248"/>
  <c r="D12" i="248"/>
  <c r="B12" i="248"/>
  <c r="G115" i="243"/>
  <c r="F115" i="236"/>
  <c r="M115" i="243"/>
  <c r="F115" i="243"/>
  <c r="E115" i="236"/>
  <c r="L115" i="243"/>
  <c r="E115" i="243"/>
  <c r="K115" i="243" s="1"/>
  <c r="D115" i="236"/>
  <c r="D115" i="243"/>
  <c r="J115" i="243" s="1"/>
  <c r="C115" i="236"/>
  <c r="C115" i="243"/>
  <c r="B115" i="236"/>
  <c r="H115" i="243" s="1"/>
  <c r="I115" i="243"/>
  <c r="B115" i="243"/>
  <c r="G114" i="243"/>
  <c r="M114" i="243" s="1"/>
  <c r="F114" i="236"/>
  <c r="F114" i="243"/>
  <c r="E114" i="236"/>
  <c r="L114" i="243"/>
  <c r="E114" i="243"/>
  <c r="D114" i="236"/>
  <c r="K114" i="243"/>
  <c r="D114" i="243"/>
  <c r="J114" i="243" s="1"/>
  <c r="C114" i="236"/>
  <c r="C114" i="243"/>
  <c r="I114" i="243" s="1"/>
  <c r="B114" i="236"/>
  <c r="H114" i="243" s="1"/>
  <c r="B114" i="243"/>
  <c r="G113" i="243"/>
  <c r="M113" i="243" s="1"/>
  <c r="F113" i="236"/>
  <c r="F113" i="243"/>
  <c r="L113" i="243" s="1"/>
  <c r="E113" i="236"/>
  <c r="E113" i="243"/>
  <c r="D113" i="236"/>
  <c r="K113" i="243"/>
  <c r="D113" i="243"/>
  <c r="C113" i="236"/>
  <c r="J113" i="243"/>
  <c r="C113" i="243"/>
  <c r="I113" i="243" s="1"/>
  <c r="B113" i="236"/>
  <c r="B113" i="243"/>
  <c r="H113" i="243"/>
  <c r="G112" i="243"/>
  <c r="F112" i="236"/>
  <c r="M112" i="243"/>
  <c r="F112" i="243"/>
  <c r="L112" i="243" s="1"/>
  <c r="E112" i="236"/>
  <c r="E112" i="243"/>
  <c r="K112" i="243" s="1"/>
  <c r="D112" i="236"/>
  <c r="D112" i="243"/>
  <c r="C112" i="236"/>
  <c r="J112" i="243"/>
  <c r="C112" i="243"/>
  <c r="B112" i="236"/>
  <c r="I112" i="243"/>
  <c r="B112" i="243"/>
  <c r="H112" i="243" s="1"/>
  <c r="G111" i="243"/>
  <c r="F111" i="236"/>
  <c r="M111" i="243"/>
  <c r="F111" i="243"/>
  <c r="E111" i="236"/>
  <c r="L111" i="243"/>
  <c r="E111" i="243"/>
  <c r="K111" i="243" s="1"/>
  <c r="D111" i="236"/>
  <c r="D111" i="243"/>
  <c r="J111" i="243" s="1"/>
  <c r="C111" i="236"/>
  <c r="C111" i="243"/>
  <c r="B111" i="236"/>
  <c r="H111" i="243" s="1"/>
  <c r="I111" i="243"/>
  <c r="B111" i="243"/>
  <c r="G110" i="243"/>
  <c r="M110" i="243" s="1"/>
  <c r="F110" i="236"/>
  <c r="F110" i="243"/>
  <c r="E110" i="236"/>
  <c r="L110" i="243"/>
  <c r="E110" i="243"/>
  <c r="D110" i="236"/>
  <c r="K110" i="243"/>
  <c r="D110" i="243"/>
  <c r="J110" i="243" s="1"/>
  <c r="C110" i="236"/>
  <c r="C110" i="243"/>
  <c r="I110" i="243" s="1"/>
  <c r="B110" i="236"/>
  <c r="H110" i="243" s="1"/>
  <c r="B110" i="243"/>
  <c r="G109" i="243"/>
  <c r="M109" i="243" s="1"/>
  <c r="F109" i="236"/>
  <c r="F109" i="243"/>
  <c r="L109" i="243" s="1"/>
  <c r="E109" i="236"/>
  <c r="E109" i="243"/>
  <c r="D109" i="236"/>
  <c r="K109" i="243"/>
  <c r="D109" i="243"/>
  <c r="C109" i="236"/>
  <c r="J109" i="243"/>
  <c r="C109" i="243"/>
  <c r="I109" i="243" s="1"/>
  <c r="B109" i="236"/>
  <c r="B109" i="243"/>
  <c r="H109" i="243"/>
  <c r="G108" i="243"/>
  <c r="F108" i="236"/>
  <c r="M108" i="243"/>
  <c r="F108" i="243"/>
  <c r="L108" i="243" s="1"/>
  <c r="E108" i="236"/>
  <c r="E108" i="243"/>
  <c r="K108" i="243" s="1"/>
  <c r="D108" i="236"/>
  <c r="D108" i="243"/>
  <c r="C108" i="236"/>
  <c r="J108" i="243"/>
  <c r="C108" i="243"/>
  <c r="B108" i="236"/>
  <c r="I108" i="243"/>
  <c r="B108" i="243"/>
  <c r="H108" i="243" s="1"/>
  <c r="G107" i="243"/>
  <c r="F107" i="236"/>
  <c r="M107" i="243"/>
  <c r="F107" i="243"/>
  <c r="E107" i="236"/>
  <c r="L107" i="243"/>
  <c r="E107" i="243"/>
  <c r="K107" i="243" s="1"/>
  <c r="D107" i="236"/>
  <c r="D107" i="243"/>
  <c r="J107" i="243" s="1"/>
  <c r="C107" i="236"/>
  <c r="C107" i="243"/>
  <c r="B107" i="236"/>
  <c r="H107" i="243" s="1"/>
  <c r="I107" i="243"/>
  <c r="B107" i="243"/>
  <c r="G106" i="243"/>
  <c r="M106" i="243" s="1"/>
  <c r="F106" i="236"/>
  <c r="F106" i="243"/>
  <c r="E106" i="236"/>
  <c r="L106" i="243"/>
  <c r="E106" i="243"/>
  <c r="D106" i="236"/>
  <c r="K106" i="243"/>
  <c r="D106" i="243"/>
  <c r="J106" i="243" s="1"/>
  <c r="C106" i="236"/>
  <c r="C106" i="243"/>
  <c r="I106" i="243" s="1"/>
  <c r="B106" i="236"/>
  <c r="H106" i="243" s="1"/>
  <c r="B106" i="243"/>
  <c r="G105" i="243"/>
  <c r="M105" i="243" s="1"/>
  <c r="F105" i="236"/>
  <c r="F105" i="243"/>
  <c r="L105" i="243" s="1"/>
  <c r="E105" i="236"/>
  <c r="E105" i="243"/>
  <c r="D105" i="236"/>
  <c r="K105" i="243"/>
  <c r="D105" i="243"/>
  <c r="C105" i="236"/>
  <c r="J105" i="243"/>
  <c r="C105" i="243"/>
  <c r="I105" i="243" s="1"/>
  <c r="B105" i="236"/>
  <c r="B105" i="243"/>
  <c r="H105" i="243"/>
  <c r="G104" i="243"/>
  <c r="F104" i="236"/>
  <c r="M104" i="243"/>
  <c r="F104" i="243"/>
  <c r="L104" i="243" s="1"/>
  <c r="E104" i="236"/>
  <c r="E104" i="243"/>
  <c r="K104" i="243" s="1"/>
  <c r="D104" i="236"/>
  <c r="D104" i="243"/>
  <c r="C104" i="236"/>
  <c r="J104" i="243"/>
  <c r="C104" i="243"/>
  <c r="B104" i="236"/>
  <c r="I104" i="243"/>
  <c r="B104" i="243"/>
  <c r="H104" i="243" s="1"/>
  <c r="G103" i="243"/>
  <c r="F103" i="236"/>
  <c r="M103" i="243"/>
  <c r="F103" i="243"/>
  <c r="E103" i="236"/>
  <c r="L103" i="243"/>
  <c r="E103" i="243"/>
  <c r="K103" i="243" s="1"/>
  <c r="D103" i="236"/>
  <c r="D103" i="243"/>
  <c r="J103" i="243" s="1"/>
  <c r="C103" i="236"/>
  <c r="C103" i="243"/>
  <c r="B103" i="236"/>
  <c r="H103" i="243" s="1"/>
  <c r="I103" i="243"/>
  <c r="B103" i="243"/>
  <c r="G102" i="243"/>
  <c r="M102" i="243" s="1"/>
  <c r="F102" i="236"/>
  <c r="F102" i="243"/>
  <c r="E102" i="236"/>
  <c r="L102" i="243"/>
  <c r="E102" i="243"/>
  <c r="D102" i="236"/>
  <c r="K102" i="243"/>
  <c r="D102" i="243"/>
  <c r="J102" i="243" s="1"/>
  <c r="C102" i="236"/>
  <c r="C102" i="243"/>
  <c r="I102" i="243" s="1"/>
  <c r="B102" i="236"/>
  <c r="H102" i="243" s="1"/>
  <c r="B102" i="243"/>
  <c r="G101" i="243"/>
  <c r="M101" i="243" s="1"/>
  <c r="F101" i="236"/>
  <c r="F101" i="243"/>
  <c r="L101" i="243" s="1"/>
  <c r="E101" i="236"/>
  <c r="E101" i="243"/>
  <c r="D101" i="236"/>
  <c r="K101" i="243"/>
  <c r="D101" i="243"/>
  <c r="C101" i="236"/>
  <c r="J101" i="243"/>
  <c r="C101" i="243"/>
  <c r="I101" i="243" s="1"/>
  <c r="B101" i="236"/>
  <c r="B101" i="243"/>
  <c r="H101" i="243"/>
  <c r="G100" i="243"/>
  <c r="F100" i="236"/>
  <c r="M100" i="243"/>
  <c r="F100" i="243"/>
  <c r="L100" i="243" s="1"/>
  <c r="E100" i="236"/>
  <c r="E100" i="243"/>
  <c r="K100" i="243" s="1"/>
  <c r="D100" i="236"/>
  <c r="D100" i="243"/>
  <c r="C100" i="236"/>
  <c r="J100" i="243"/>
  <c r="C100" i="243"/>
  <c r="B100" i="236"/>
  <c r="I100" i="243"/>
  <c r="B100" i="243"/>
  <c r="H100" i="243" s="1"/>
  <c r="G99" i="243"/>
  <c r="F99" i="236"/>
  <c r="M99" i="243"/>
  <c r="F99" i="243"/>
  <c r="E99" i="236"/>
  <c r="L99" i="243"/>
  <c r="E99" i="243"/>
  <c r="K99" i="243" s="1"/>
  <c r="D99" i="236"/>
  <c r="D99" i="243"/>
  <c r="J99" i="243" s="1"/>
  <c r="C99" i="236"/>
  <c r="C99" i="243"/>
  <c r="B99" i="236"/>
  <c r="H99" i="243" s="1"/>
  <c r="I99" i="243"/>
  <c r="B99" i="243"/>
  <c r="G98" i="243"/>
  <c r="M98" i="243" s="1"/>
  <c r="F98" i="236"/>
  <c r="F98" i="243"/>
  <c r="E98" i="236"/>
  <c r="L98" i="243"/>
  <c r="E98" i="243"/>
  <c r="D98" i="236"/>
  <c r="K98" i="243"/>
  <c r="D98" i="243"/>
  <c r="J98" i="243" s="1"/>
  <c r="C98" i="236"/>
  <c r="C98" i="243"/>
  <c r="I98" i="243" s="1"/>
  <c r="B98" i="236"/>
  <c r="H98" i="243" s="1"/>
  <c r="B98" i="243"/>
  <c r="G97" i="243"/>
  <c r="M97" i="243" s="1"/>
  <c r="F97" i="236"/>
  <c r="F97" i="243"/>
  <c r="L97" i="243" s="1"/>
  <c r="E97" i="236"/>
  <c r="E97" i="243"/>
  <c r="D97" i="236"/>
  <c r="K97" i="243"/>
  <c r="D97" i="243"/>
  <c r="C97" i="236"/>
  <c r="J97" i="243"/>
  <c r="C97" i="243"/>
  <c r="I97" i="243" s="1"/>
  <c r="B97" i="236"/>
  <c r="B97" i="243"/>
  <c r="H97" i="243"/>
  <c r="G96" i="243"/>
  <c r="F96" i="236"/>
  <c r="M96" i="243"/>
  <c r="F96" i="243"/>
  <c r="L96" i="243" s="1"/>
  <c r="E96" i="236"/>
  <c r="E96" i="243"/>
  <c r="K96" i="243" s="1"/>
  <c r="D96" i="236"/>
  <c r="D96" i="243"/>
  <c r="C96" i="236"/>
  <c r="J96" i="243"/>
  <c r="C96" i="243"/>
  <c r="B96" i="236"/>
  <c r="I96" i="243"/>
  <c r="B96" i="243"/>
  <c r="H96" i="243" s="1"/>
  <c r="G95" i="243"/>
  <c r="F95" i="236"/>
  <c r="M95" i="243"/>
  <c r="F95" i="243"/>
  <c r="E95" i="236"/>
  <c r="L95" i="243"/>
  <c r="E95" i="243"/>
  <c r="K95" i="243" s="1"/>
  <c r="D95" i="236"/>
  <c r="D95" i="243"/>
  <c r="J95" i="243" s="1"/>
  <c r="C95" i="236"/>
  <c r="C95" i="243"/>
  <c r="B95" i="236"/>
  <c r="H95" i="243" s="1"/>
  <c r="I95" i="243"/>
  <c r="B95" i="243"/>
  <c r="G94" i="243"/>
  <c r="M94" i="243" s="1"/>
  <c r="F94" i="236"/>
  <c r="F94" i="243"/>
  <c r="E94" i="236"/>
  <c r="L94" i="243"/>
  <c r="E94" i="243"/>
  <c r="D94" i="236"/>
  <c r="K94" i="243"/>
  <c r="D94" i="243"/>
  <c r="J94" i="243" s="1"/>
  <c r="C94" i="236"/>
  <c r="C94" i="243"/>
  <c r="I94" i="243" s="1"/>
  <c r="B94" i="236"/>
  <c r="H94" i="243" s="1"/>
  <c r="B94" i="243"/>
  <c r="G93" i="243"/>
  <c r="M93" i="243" s="1"/>
  <c r="F93" i="236"/>
  <c r="F93" i="243"/>
  <c r="L93" i="243" s="1"/>
  <c r="E93" i="236"/>
  <c r="E93" i="243"/>
  <c r="D93" i="236"/>
  <c r="K93" i="243"/>
  <c r="D93" i="243"/>
  <c r="C93" i="236"/>
  <c r="J93" i="243"/>
  <c r="C93" i="243"/>
  <c r="I93" i="243" s="1"/>
  <c r="B93" i="236"/>
  <c r="B93" i="243"/>
  <c r="H93" i="243"/>
  <c r="G92" i="243"/>
  <c r="F92" i="236"/>
  <c r="M92" i="243"/>
  <c r="F92" i="243"/>
  <c r="L92" i="243" s="1"/>
  <c r="E92" i="236"/>
  <c r="E92" i="243"/>
  <c r="K92" i="243" s="1"/>
  <c r="D92" i="236"/>
  <c r="D92" i="243"/>
  <c r="C92" i="236"/>
  <c r="J92" i="243"/>
  <c r="C92" i="243"/>
  <c r="B92" i="236"/>
  <c r="I92" i="243"/>
  <c r="B92" i="243"/>
  <c r="H92" i="243" s="1"/>
  <c r="G91" i="243"/>
  <c r="F91" i="236"/>
  <c r="M91" i="243"/>
  <c r="F91" i="243"/>
  <c r="E91" i="236"/>
  <c r="L91" i="243"/>
  <c r="E91" i="243"/>
  <c r="K91" i="243" s="1"/>
  <c r="D91" i="236"/>
  <c r="D91" i="243"/>
  <c r="J91" i="243" s="1"/>
  <c r="C91" i="236"/>
  <c r="C91" i="243"/>
  <c r="B91" i="236"/>
  <c r="H91" i="243" s="1"/>
  <c r="I91" i="243"/>
  <c r="B91" i="243"/>
  <c r="G90" i="243"/>
  <c r="M90" i="243" s="1"/>
  <c r="F90" i="236"/>
  <c r="F90" i="243"/>
  <c r="E90" i="236"/>
  <c r="L90" i="243"/>
  <c r="E90" i="243"/>
  <c r="D90" i="236"/>
  <c r="K90" i="243"/>
  <c r="D90" i="243"/>
  <c r="J90" i="243" s="1"/>
  <c r="C90" i="236"/>
  <c r="C90" i="243"/>
  <c r="I90" i="243" s="1"/>
  <c r="B90" i="236"/>
  <c r="H90" i="243" s="1"/>
  <c r="B90" i="243"/>
  <c r="G89" i="243"/>
  <c r="M89" i="243" s="1"/>
  <c r="F89" i="236"/>
  <c r="F89" i="243"/>
  <c r="L89" i="243" s="1"/>
  <c r="E89" i="236"/>
  <c r="E89" i="243"/>
  <c r="D89" i="236"/>
  <c r="K89" i="243"/>
  <c r="D89" i="243"/>
  <c r="C89" i="236"/>
  <c r="J89" i="243"/>
  <c r="C89" i="243"/>
  <c r="I89" i="243" s="1"/>
  <c r="B89" i="236"/>
  <c r="B89" i="243"/>
  <c r="H89" i="243"/>
  <c r="G88" i="243"/>
  <c r="F88" i="236"/>
  <c r="M88" i="243"/>
  <c r="F88" i="243"/>
  <c r="L88" i="243" s="1"/>
  <c r="E88" i="236"/>
  <c r="E88" i="243"/>
  <c r="K88" i="243" s="1"/>
  <c r="D88" i="236"/>
  <c r="D88" i="243"/>
  <c r="C88" i="236"/>
  <c r="J88" i="243"/>
  <c r="C88" i="243"/>
  <c r="B88" i="236"/>
  <c r="I88" i="243"/>
  <c r="B88" i="243"/>
  <c r="H88" i="243" s="1"/>
  <c r="G87" i="243"/>
  <c r="F87" i="236"/>
  <c r="M87" i="243"/>
  <c r="F87" i="243"/>
  <c r="E87" i="236"/>
  <c r="L87" i="243"/>
  <c r="E87" i="243"/>
  <c r="K87" i="243" s="1"/>
  <c r="D87" i="236"/>
  <c r="D87" i="243"/>
  <c r="J87" i="243" s="1"/>
  <c r="C87" i="236"/>
  <c r="C87" i="243"/>
  <c r="B87" i="236"/>
  <c r="H87" i="243" s="1"/>
  <c r="I87" i="243"/>
  <c r="B87" i="243"/>
  <c r="G86" i="243"/>
  <c r="M86" i="243" s="1"/>
  <c r="F86" i="236"/>
  <c r="F86" i="243"/>
  <c r="E86" i="236"/>
  <c r="L86" i="243"/>
  <c r="E86" i="243"/>
  <c r="D86" i="236"/>
  <c r="K86" i="243"/>
  <c r="D86" i="243"/>
  <c r="J86" i="243" s="1"/>
  <c r="C86" i="236"/>
  <c r="C86" i="243"/>
  <c r="I86" i="243" s="1"/>
  <c r="B86" i="236"/>
  <c r="H86" i="243" s="1"/>
  <c r="B86" i="243"/>
  <c r="G85" i="243"/>
  <c r="M85" i="243" s="1"/>
  <c r="F85" i="236"/>
  <c r="F85" i="243"/>
  <c r="L85" i="243" s="1"/>
  <c r="E85" i="236"/>
  <c r="E85" i="243"/>
  <c r="D85" i="236"/>
  <c r="K85" i="243"/>
  <c r="D85" i="243"/>
  <c r="C85" i="236"/>
  <c r="J85" i="243"/>
  <c r="C85" i="243"/>
  <c r="I85" i="243" s="1"/>
  <c r="B85" i="236"/>
  <c r="B85" i="243"/>
  <c r="H85" i="243"/>
  <c r="G84" i="243"/>
  <c r="F84" i="236"/>
  <c r="M84" i="243"/>
  <c r="F84" i="243"/>
  <c r="L84" i="243" s="1"/>
  <c r="E84" i="236"/>
  <c r="E84" i="243"/>
  <c r="K84" i="243" s="1"/>
  <c r="D84" i="236"/>
  <c r="D84" i="243"/>
  <c r="C84" i="236"/>
  <c r="J84" i="243"/>
  <c r="C84" i="243"/>
  <c r="B84" i="236"/>
  <c r="I84" i="243"/>
  <c r="B84" i="243"/>
  <c r="H84" i="243" s="1"/>
  <c r="G83" i="243"/>
  <c r="F83" i="236"/>
  <c r="M83" i="243"/>
  <c r="F83" i="243"/>
  <c r="E83" i="236"/>
  <c r="L83" i="243"/>
  <c r="E83" i="243"/>
  <c r="K83" i="243" s="1"/>
  <c r="D83" i="236"/>
  <c r="D83" i="243"/>
  <c r="J83" i="243" s="1"/>
  <c r="C83" i="236"/>
  <c r="C83" i="243"/>
  <c r="B83" i="236"/>
  <c r="H83" i="243" s="1"/>
  <c r="I83" i="243"/>
  <c r="B83" i="243"/>
  <c r="G82" i="243"/>
  <c r="M82" i="243" s="1"/>
  <c r="F82" i="236"/>
  <c r="F82" i="243"/>
  <c r="E82" i="236"/>
  <c r="L82" i="243"/>
  <c r="E82" i="243"/>
  <c r="D82" i="236"/>
  <c r="K82" i="243"/>
  <c r="D82" i="243"/>
  <c r="J82" i="243" s="1"/>
  <c r="C82" i="236"/>
  <c r="C82" i="243"/>
  <c r="I82" i="243" s="1"/>
  <c r="B82" i="236"/>
  <c r="H82" i="243" s="1"/>
  <c r="B82" i="243"/>
  <c r="G81" i="243"/>
  <c r="M81" i="243" s="1"/>
  <c r="F81" i="236"/>
  <c r="F81" i="243"/>
  <c r="L81" i="243" s="1"/>
  <c r="E81" i="236"/>
  <c r="E81" i="243"/>
  <c r="D81" i="236"/>
  <c r="K81" i="243"/>
  <c r="D81" i="243"/>
  <c r="C81" i="236"/>
  <c r="J81" i="243"/>
  <c r="C81" i="243"/>
  <c r="I81" i="243" s="1"/>
  <c r="B81" i="236"/>
  <c r="B81" i="243"/>
  <c r="H81" i="243"/>
  <c r="G80" i="243"/>
  <c r="F80" i="236"/>
  <c r="M80" i="243"/>
  <c r="F80" i="243"/>
  <c r="L80" i="243" s="1"/>
  <c r="E80" i="236"/>
  <c r="E80" i="243"/>
  <c r="K80" i="243" s="1"/>
  <c r="D80" i="236"/>
  <c r="D80" i="243"/>
  <c r="C80" i="236"/>
  <c r="J80" i="243"/>
  <c r="C80" i="243"/>
  <c r="B80" i="236"/>
  <c r="I80" i="243"/>
  <c r="B80" i="243"/>
  <c r="H80" i="243" s="1"/>
  <c r="G79" i="243"/>
  <c r="F79" i="236"/>
  <c r="M79" i="243" s="1"/>
  <c r="F79" i="243"/>
  <c r="E79" i="236"/>
  <c r="L79" i="243"/>
  <c r="E79" i="243"/>
  <c r="K79" i="243" s="1"/>
  <c r="D79" i="236"/>
  <c r="D79" i="243"/>
  <c r="J79" i="243" s="1"/>
  <c r="C79" i="236"/>
  <c r="C79" i="243"/>
  <c r="B79" i="236"/>
  <c r="I79" i="243" s="1"/>
  <c r="B79" i="243"/>
  <c r="G78" i="243"/>
  <c r="M78" i="243" s="1"/>
  <c r="F78" i="236"/>
  <c r="F78" i="243"/>
  <c r="E78" i="236"/>
  <c r="L78" i="243"/>
  <c r="E78" i="243"/>
  <c r="D78" i="236"/>
  <c r="K78" i="243"/>
  <c r="D78" i="243"/>
  <c r="J78" i="243" s="1"/>
  <c r="C78" i="236"/>
  <c r="C78" i="243"/>
  <c r="I78" i="243" s="1"/>
  <c r="B78" i="236"/>
  <c r="B78" i="243"/>
  <c r="H78" i="243"/>
  <c r="G77" i="243"/>
  <c r="M77" i="243" s="1"/>
  <c r="F77" i="236"/>
  <c r="F77" i="243"/>
  <c r="L77" i="243" s="1"/>
  <c r="E77" i="236"/>
  <c r="E77" i="243"/>
  <c r="D77" i="236"/>
  <c r="K77" i="243"/>
  <c r="D77" i="243"/>
  <c r="C77" i="236"/>
  <c r="J77" i="243"/>
  <c r="C77" i="243"/>
  <c r="I77" i="243" s="1"/>
  <c r="B77" i="236"/>
  <c r="B77" i="243"/>
  <c r="H77" i="243" s="1"/>
  <c r="G76" i="243"/>
  <c r="F76" i="236"/>
  <c r="M76" i="243"/>
  <c r="F76" i="243"/>
  <c r="L76" i="243" s="1"/>
  <c r="E76" i="236"/>
  <c r="E76" i="243"/>
  <c r="K76" i="243" s="1"/>
  <c r="D76" i="236"/>
  <c r="D76" i="243"/>
  <c r="C76" i="236"/>
  <c r="J76" i="243" s="1"/>
  <c r="C76" i="243"/>
  <c r="B76" i="236"/>
  <c r="I76" i="243"/>
  <c r="B76" i="243"/>
  <c r="H76" i="243" s="1"/>
  <c r="G75" i="243"/>
  <c r="F75" i="236"/>
  <c r="M75" i="243" s="1"/>
  <c r="F75" i="243"/>
  <c r="E75" i="236"/>
  <c r="L75" i="243"/>
  <c r="E75" i="243"/>
  <c r="K75" i="243" s="1"/>
  <c r="D75" i="236"/>
  <c r="D75" i="243"/>
  <c r="J75" i="243" s="1"/>
  <c r="C75" i="236"/>
  <c r="C75" i="243"/>
  <c r="B75" i="236"/>
  <c r="I75" i="243" s="1"/>
  <c r="B75" i="243"/>
  <c r="G74" i="243"/>
  <c r="M74" i="243" s="1"/>
  <c r="F74" i="236"/>
  <c r="F74" i="243"/>
  <c r="E74" i="236"/>
  <c r="L74" i="243" s="1"/>
  <c r="E74" i="243"/>
  <c r="D74" i="236"/>
  <c r="K74" i="243"/>
  <c r="D74" i="243"/>
  <c r="J74" i="243" s="1"/>
  <c r="C74" i="236"/>
  <c r="C74" i="243"/>
  <c r="I74" i="243" s="1"/>
  <c r="B74" i="236"/>
  <c r="B74" i="243"/>
  <c r="H74" i="243"/>
  <c r="G73" i="243"/>
  <c r="M73" i="243" s="1"/>
  <c r="F73" i="236"/>
  <c r="F73" i="243"/>
  <c r="L73" i="243" s="1"/>
  <c r="E73" i="236"/>
  <c r="E73" i="243"/>
  <c r="D73" i="236"/>
  <c r="K73" i="243" s="1"/>
  <c r="D73" i="243"/>
  <c r="C73" i="236"/>
  <c r="J73" i="243"/>
  <c r="C73" i="243"/>
  <c r="I73" i="243" s="1"/>
  <c r="B73" i="236"/>
  <c r="B73" i="243"/>
  <c r="H73" i="243" s="1"/>
  <c r="G72" i="243"/>
  <c r="F72" i="236"/>
  <c r="M72" i="243"/>
  <c r="F72" i="243"/>
  <c r="L72" i="243" s="1"/>
  <c r="E72" i="236"/>
  <c r="E72" i="243"/>
  <c r="K72" i="243" s="1"/>
  <c r="D72" i="236"/>
  <c r="D72" i="243"/>
  <c r="C72" i="236"/>
  <c r="J72" i="243" s="1"/>
  <c r="C72" i="243"/>
  <c r="B72" i="236"/>
  <c r="I72" i="243"/>
  <c r="B72" i="243"/>
  <c r="H72" i="243" s="1"/>
  <c r="G71" i="243"/>
  <c r="F71" i="236"/>
  <c r="M71" i="243" s="1"/>
  <c r="F71" i="243"/>
  <c r="E71" i="236"/>
  <c r="L71" i="243"/>
  <c r="E71" i="243"/>
  <c r="K71" i="243" s="1"/>
  <c r="D71" i="236"/>
  <c r="D71" i="243"/>
  <c r="J71" i="243" s="1"/>
  <c r="C71" i="236"/>
  <c r="C71" i="243"/>
  <c r="B71" i="236"/>
  <c r="I71" i="243" s="1"/>
  <c r="B71" i="243"/>
  <c r="G70" i="243"/>
  <c r="M70" i="243" s="1"/>
  <c r="F70" i="236"/>
  <c r="F70" i="243"/>
  <c r="E70" i="236"/>
  <c r="L70" i="243" s="1"/>
  <c r="E70" i="243"/>
  <c r="D70" i="236"/>
  <c r="K70" i="243"/>
  <c r="D70" i="243"/>
  <c r="J70" i="243" s="1"/>
  <c r="C70" i="236"/>
  <c r="C70" i="243"/>
  <c r="I70" i="243" s="1"/>
  <c r="B70" i="236"/>
  <c r="B70" i="243"/>
  <c r="H70" i="243"/>
  <c r="G69" i="243"/>
  <c r="M69" i="243" s="1"/>
  <c r="F69" i="236"/>
  <c r="F69" i="243"/>
  <c r="L69" i="243" s="1"/>
  <c r="E69" i="236"/>
  <c r="E69" i="243"/>
  <c r="D69" i="236"/>
  <c r="K69" i="243" s="1"/>
  <c r="D69" i="243"/>
  <c r="C69" i="236"/>
  <c r="J69" i="243"/>
  <c r="C69" i="243"/>
  <c r="I69" i="243" s="1"/>
  <c r="B69" i="236"/>
  <c r="B69" i="243"/>
  <c r="H69" i="243" s="1"/>
  <c r="G68" i="243"/>
  <c r="F68" i="236"/>
  <c r="M68" i="243"/>
  <c r="F68" i="243"/>
  <c r="L68" i="243" s="1"/>
  <c r="E68" i="236"/>
  <c r="E68" i="243"/>
  <c r="K68" i="243" s="1"/>
  <c r="D68" i="236"/>
  <c r="D68" i="243"/>
  <c r="C68" i="236"/>
  <c r="J68" i="243" s="1"/>
  <c r="C68" i="243"/>
  <c r="B68" i="236"/>
  <c r="I68" i="243"/>
  <c r="B68" i="243"/>
  <c r="H68" i="243" s="1"/>
  <c r="G67" i="243"/>
  <c r="F67" i="236"/>
  <c r="M67" i="243" s="1"/>
  <c r="F67" i="243"/>
  <c r="E67" i="236"/>
  <c r="L67" i="243"/>
  <c r="E67" i="243"/>
  <c r="K67" i="243" s="1"/>
  <c r="D67" i="236"/>
  <c r="D67" i="243"/>
  <c r="J67" i="243" s="1"/>
  <c r="C67" i="236"/>
  <c r="C67" i="243"/>
  <c r="B67" i="236"/>
  <c r="I67" i="243" s="1"/>
  <c r="B67" i="243"/>
  <c r="G66" i="243"/>
  <c r="M66" i="243" s="1"/>
  <c r="F66" i="236"/>
  <c r="F66" i="243"/>
  <c r="E66" i="236"/>
  <c r="L66" i="243" s="1"/>
  <c r="E66" i="243"/>
  <c r="D66" i="236"/>
  <c r="K66" i="243"/>
  <c r="D66" i="243"/>
  <c r="J66" i="243" s="1"/>
  <c r="C66" i="236"/>
  <c r="C66" i="243"/>
  <c r="I66" i="243" s="1"/>
  <c r="B66" i="236"/>
  <c r="B66" i="243"/>
  <c r="H66" i="243"/>
  <c r="G65" i="243"/>
  <c r="M65" i="243" s="1"/>
  <c r="F65" i="236"/>
  <c r="F65" i="243"/>
  <c r="L65" i="243" s="1"/>
  <c r="E65" i="236"/>
  <c r="E65" i="243"/>
  <c r="D65" i="236"/>
  <c r="K65" i="243" s="1"/>
  <c r="D65" i="243"/>
  <c r="C65" i="236"/>
  <c r="J65" i="243"/>
  <c r="C65" i="243"/>
  <c r="I65" i="243" s="1"/>
  <c r="B65" i="236"/>
  <c r="B65" i="243"/>
  <c r="H65" i="243" s="1"/>
  <c r="G64" i="243"/>
  <c r="F64" i="236"/>
  <c r="M64" i="243"/>
  <c r="F64" i="243"/>
  <c r="L64" i="243" s="1"/>
  <c r="E64" i="236"/>
  <c r="E64" i="243"/>
  <c r="K64" i="243" s="1"/>
  <c r="D64" i="236"/>
  <c r="D64" i="243"/>
  <c r="C64" i="236"/>
  <c r="J64" i="243" s="1"/>
  <c r="C64" i="243"/>
  <c r="B64" i="236"/>
  <c r="I64" i="243"/>
  <c r="B64" i="243"/>
  <c r="H64" i="243" s="1"/>
  <c r="G63" i="243"/>
  <c r="F63" i="236"/>
  <c r="M63" i="243" s="1"/>
  <c r="F63" i="243"/>
  <c r="E63" i="236"/>
  <c r="L63" i="243"/>
  <c r="E63" i="243"/>
  <c r="K63" i="243" s="1"/>
  <c r="D63" i="236"/>
  <c r="D63" i="243"/>
  <c r="J63" i="243" s="1"/>
  <c r="C63" i="236"/>
  <c r="C63" i="243"/>
  <c r="B63" i="236"/>
  <c r="I63" i="243" s="1"/>
  <c r="B63" i="243"/>
  <c r="G62" i="243"/>
  <c r="M62" i="243" s="1"/>
  <c r="F62" i="236"/>
  <c r="F62" i="243"/>
  <c r="E62" i="236"/>
  <c r="L62" i="243" s="1"/>
  <c r="E62" i="243"/>
  <c r="D62" i="236"/>
  <c r="K62" i="243"/>
  <c r="D62" i="243"/>
  <c r="J62" i="243" s="1"/>
  <c r="C62" i="236"/>
  <c r="C62" i="243"/>
  <c r="I62" i="243" s="1"/>
  <c r="B62" i="236"/>
  <c r="B62" i="243"/>
  <c r="H62" i="243"/>
  <c r="G61" i="243"/>
  <c r="M61" i="243" s="1"/>
  <c r="F61" i="236"/>
  <c r="F61" i="243"/>
  <c r="L61" i="243" s="1"/>
  <c r="E61" i="236"/>
  <c r="E61" i="243"/>
  <c r="D61" i="236"/>
  <c r="K61" i="243" s="1"/>
  <c r="D61" i="243"/>
  <c r="C61" i="236"/>
  <c r="J61" i="243"/>
  <c r="C61" i="243"/>
  <c r="I61" i="243" s="1"/>
  <c r="B61" i="236"/>
  <c r="B61" i="243"/>
  <c r="H61" i="243" s="1"/>
  <c r="G60" i="243"/>
  <c r="F60" i="236"/>
  <c r="M60" i="243"/>
  <c r="F60" i="243"/>
  <c r="L60" i="243" s="1"/>
  <c r="E60" i="236"/>
  <c r="E60" i="243"/>
  <c r="K60" i="243" s="1"/>
  <c r="D60" i="236"/>
  <c r="D60" i="243"/>
  <c r="C60" i="236"/>
  <c r="J60" i="243" s="1"/>
  <c r="C60" i="243"/>
  <c r="B60" i="236"/>
  <c r="I60" i="243"/>
  <c r="B60" i="243"/>
  <c r="H60" i="243" s="1"/>
  <c r="G59" i="243"/>
  <c r="F59" i="236"/>
  <c r="M59" i="243" s="1"/>
  <c r="F59" i="243"/>
  <c r="E59" i="236"/>
  <c r="L59" i="243"/>
  <c r="E59" i="243"/>
  <c r="K59" i="243" s="1"/>
  <c r="D59" i="236"/>
  <c r="D59" i="243"/>
  <c r="J59" i="243" s="1"/>
  <c r="C59" i="236"/>
  <c r="C59" i="243"/>
  <c r="B59" i="236"/>
  <c r="I59" i="243" s="1"/>
  <c r="B59" i="243"/>
  <c r="G58" i="243"/>
  <c r="M58" i="243" s="1"/>
  <c r="F58" i="236"/>
  <c r="F58" i="243"/>
  <c r="E58" i="236"/>
  <c r="L58" i="243" s="1"/>
  <c r="E58" i="243"/>
  <c r="D58" i="236"/>
  <c r="K58" i="243"/>
  <c r="D58" i="243"/>
  <c r="J58" i="243" s="1"/>
  <c r="C58" i="236"/>
  <c r="C58" i="243"/>
  <c r="I58" i="243" s="1"/>
  <c r="B58" i="236"/>
  <c r="B58" i="243"/>
  <c r="H58" i="243"/>
  <c r="G57" i="243"/>
  <c r="M57" i="243" s="1"/>
  <c r="F57" i="236"/>
  <c r="G56" i="243"/>
  <c r="M56" i="243" s="1"/>
  <c r="F56" i="236"/>
  <c r="G55" i="243"/>
  <c r="F55" i="236"/>
  <c r="M55" i="243" s="1"/>
  <c r="G54" i="243"/>
  <c r="F54" i="236"/>
  <c r="M54" i="243"/>
  <c r="G53" i="243"/>
  <c r="M53" i="243" s="1"/>
  <c r="F53" i="236"/>
  <c r="G52" i="243"/>
  <c r="M52" i="243" s="1"/>
  <c r="F52" i="236"/>
  <c r="G51" i="243"/>
  <c r="F51" i="236"/>
  <c r="M51" i="243" s="1"/>
  <c r="G50" i="243"/>
  <c r="F50" i="236"/>
  <c r="M50" i="243"/>
  <c r="G49" i="243"/>
  <c r="M49" i="243" s="1"/>
  <c r="F49" i="236"/>
  <c r="G48" i="243"/>
  <c r="M48" i="243" s="1"/>
  <c r="F48" i="236"/>
  <c r="G47" i="243"/>
  <c r="F47" i="236"/>
  <c r="M47" i="243" s="1"/>
  <c r="G46" i="243"/>
  <c r="F46" i="236"/>
  <c r="M46" i="243"/>
  <c r="G45" i="243"/>
  <c r="M45" i="243" s="1"/>
  <c r="F45" i="236"/>
  <c r="G44" i="243"/>
  <c r="M44" i="243" s="1"/>
  <c r="F44" i="236"/>
  <c r="G43" i="243"/>
  <c r="F43" i="236"/>
  <c r="M43" i="243" s="1"/>
  <c r="G42" i="243"/>
  <c r="F42" i="236"/>
  <c r="M42" i="243"/>
  <c r="G41" i="243"/>
  <c r="M41" i="243" s="1"/>
  <c r="F41" i="236"/>
  <c r="G40" i="243"/>
  <c r="M40" i="243" s="1"/>
  <c r="F40" i="236"/>
  <c r="G39" i="243"/>
  <c r="F39" i="236"/>
  <c r="M39" i="243" s="1"/>
  <c r="G38" i="243"/>
  <c r="F38" i="236"/>
  <c r="M38" i="243"/>
  <c r="G37" i="243"/>
  <c r="M37" i="243" s="1"/>
  <c r="F37" i="236"/>
  <c r="G36" i="243"/>
  <c r="M36" i="243" s="1"/>
  <c r="F36" i="236"/>
  <c r="G35" i="243"/>
  <c r="F35" i="236"/>
  <c r="M35" i="243" s="1"/>
  <c r="G34" i="243"/>
  <c r="F34" i="236"/>
  <c r="M34" i="243"/>
  <c r="G33" i="243"/>
  <c r="M33" i="243" s="1"/>
  <c r="F33" i="236"/>
  <c r="G32" i="243"/>
  <c r="M32" i="243" s="1"/>
  <c r="F32" i="236"/>
  <c r="G31" i="243"/>
  <c r="F31" i="236"/>
  <c r="M31" i="243" s="1"/>
  <c r="G30" i="243"/>
  <c r="F30" i="236"/>
  <c r="M30" i="243"/>
  <c r="G29" i="243"/>
  <c r="M29" i="243" s="1"/>
  <c r="F29" i="236"/>
  <c r="G28" i="243"/>
  <c r="M28" i="243" s="1"/>
  <c r="F28" i="236"/>
  <c r="G27" i="243"/>
  <c r="F27" i="236"/>
  <c r="M27" i="243" s="1"/>
  <c r="G26" i="243"/>
  <c r="F26" i="236"/>
  <c r="M26" i="243"/>
  <c r="G25" i="243"/>
  <c r="M25" i="243" s="1"/>
  <c r="F25" i="236"/>
  <c r="G24" i="243"/>
  <c r="M24" i="243" s="1"/>
  <c r="F24" i="236"/>
  <c r="G23" i="243"/>
  <c r="F23" i="236"/>
  <c r="M23" i="243" s="1"/>
  <c r="G22" i="243"/>
  <c r="F22" i="236"/>
  <c r="M22" i="243"/>
  <c r="G21" i="243"/>
  <c r="M21" i="243" s="1"/>
  <c r="F21" i="236"/>
  <c r="G20" i="243"/>
  <c r="M20" i="243" s="1"/>
  <c r="F20" i="236"/>
  <c r="G19" i="243"/>
  <c r="F19" i="236"/>
  <c r="M19" i="243" s="1"/>
  <c r="G18" i="243"/>
  <c r="F18" i="236"/>
  <c r="M18" i="243"/>
  <c r="G17" i="243"/>
  <c r="M17" i="243" s="1"/>
  <c r="F17" i="236"/>
  <c r="G16" i="243"/>
  <c r="M16" i="243" s="1"/>
  <c r="F16" i="236"/>
  <c r="G15" i="243"/>
  <c r="F15" i="236"/>
  <c r="M15" i="243" s="1"/>
  <c r="G14" i="243"/>
  <c r="F14" i="236"/>
  <c r="M14" i="243"/>
  <c r="G13" i="243"/>
  <c r="M13" i="243" s="1"/>
  <c r="F13" i="236"/>
  <c r="G12" i="243"/>
  <c r="M12" i="243" s="1"/>
  <c r="F12" i="236"/>
  <c r="G11" i="243"/>
  <c r="F11" i="236"/>
  <c r="M11" i="243" s="1"/>
  <c r="G10" i="243"/>
  <c r="F10" i="236"/>
  <c r="M10" i="243"/>
  <c r="G9" i="243"/>
  <c r="M9" i="243" s="1"/>
  <c r="F9" i="236"/>
  <c r="G115" i="242"/>
  <c r="M115" i="242" s="1"/>
  <c r="F115" i="242"/>
  <c r="L115" i="242"/>
  <c r="E115" i="242"/>
  <c r="K115" i="242" s="1"/>
  <c r="D115" i="242"/>
  <c r="J115" i="242"/>
  <c r="C115" i="242"/>
  <c r="I115" i="242" s="1"/>
  <c r="B115" i="242"/>
  <c r="H115" i="242"/>
  <c r="G114" i="242"/>
  <c r="M114" i="242" s="1"/>
  <c r="F114" i="242"/>
  <c r="L114" i="242"/>
  <c r="E114" i="242"/>
  <c r="K114" i="242" s="1"/>
  <c r="D114" i="242"/>
  <c r="J114" i="242"/>
  <c r="C114" i="242"/>
  <c r="I114" i="242" s="1"/>
  <c r="B114" i="242"/>
  <c r="H114" i="242"/>
  <c r="G113" i="242"/>
  <c r="M113" i="242" s="1"/>
  <c r="F113" i="242"/>
  <c r="L113" i="242"/>
  <c r="E113" i="242"/>
  <c r="K113" i="242" s="1"/>
  <c r="D113" i="242"/>
  <c r="J113" i="242"/>
  <c r="C113" i="242"/>
  <c r="I113" i="242" s="1"/>
  <c r="B113" i="242"/>
  <c r="H113" i="242"/>
  <c r="G112" i="242"/>
  <c r="M112" i="242" s="1"/>
  <c r="F112" i="242"/>
  <c r="L112" i="242"/>
  <c r="E112" i="242"/>
  <c r="K112" i="242" s="1"/>
  <c r="D112" i="242"/>
  <c r="J112" i="242"/>
  <c r="C112" i="242"/>
  <c r="I112" i="242" s="1"/>
  <c r="B112" i="242"/>
  <c r="H112" i="242"/>
  <c r="G111" i="242"/>
  <c r="M111" i="242" s="1"/>
  <c r="F111" i="242"/>
  <c r="L111" i="242"/>
  <c r="E111" i="242"/>
  <c r="K111" i="242" s="1"/>
  <c r="D111" i="242"/>
  <c r="J111" i="242"/>
  <c r="C111" i="242"/>
  <c r="I111" i="242" s="1"/>
  <c r="B111" i="242"/>
  <c r="H111" i="242"/>
  <c r="G110" i="242"/>
  <c r="M110" i="242" s="1"/>
  <c r="F110" i="242"/>
  <c r="L110" i="242"/>
  <c r="E110" i="242"/>
  <c r="K110" i="242" s="1"/>
  <c r="D110" i="242"/>
  <c r="J110" i="242"/>
  <c r="C110" i="242"/>
  <c r="I110" i="242" s="1"/>
  <c r="B110" i="242"/>
  <c r="H110" i="242"/>
  <c r="G109" i="242"/>
  <c r="M109" i="242" s="1"/>
  <c r="F109" i="242"/>
  <c r="L109" i="242"/>
  <c r="E109" i="242"/>
  <c r="K109" i="242" s="1"/>
  <c r="D109" i="242"/>
  <c r="J109" i="242"/>
  <c r="C109" i="242"/>
  <c r="I109" i="242" s="1"/>
  <c r="B109" i="242"/>
  <c r="H109" i="242"/>
  <c r="G108" i="242"/>
  <c r="M108" i="242" s="1"/>
  <c r="F108" i="242"/>
  <c r="L108" i="242"/>
  <c r="E108" i="242"/>
  <c r="K108" i="242" s="1"/>
  <c r="D108" i="242"/>
  <c r="J108" i="242"/>
  <c r="C108" i="242"/>
  <c r="I108" i="242" s="1"/>
  <c r="B108" i="242"/>
  <c r="H108" i="242"/>
  <c r="G107" i="242"/>
  <c r="M107" i="242" s="1"/>
  <c r="F107" i="242"/>
  <c r="L107" i="242"/>
  <c r="E107" i="242"/>
  <c r="K107" i="242" s="1"/>
  <c r="D107" i="242"/>
  <c r="J107" i="242"/>
  <c r="C107" i="242"/>
  <c r="I107" i="242" s="1"/>
  <c r="B107" i="242"/>
  <c r="H107" i="242"/>
  <c r="G106" i="242"/>
  <c r="M106" i="242" s="1"/>
  <c r="F106" i="242"/>
  <c r="L106" i="242"/>
  <c r="E106" i="242"/>
  <c r="K106" i="242" s="1"/>
  <c r="D106" i="242"/>
  <c r="J106" i="242"/>
  <c r="C106" i="242"/>
  <c r="I106" i="242" s="1"/>
  <c r="B106" i="242"/>
  <c r="H106" i="242"/>
  <c r="G105" i="242"/>
  <c r="M105" i="242" s="1"/>
  <c r="F105" i="242"/>
  <c r="L105" i="242"/>
  <c r="E105" i="242"/>
  <c r="K105" i="242" s="1"/>
  <c r="D105" i="242"/>
  <c r="J105" i="242"/>
  <c r="C105" i="242"/>
  <c r="I105" i="242" s="1"/>
  <c r="B105" i="242"/>
  <c r="H105" i="242"/>
  <c r="G104" i="242"/>
  <c r="M104" i="242" s="1"/>
  <c r="F104" i="242"/>
  <c r="L104" i="242"/>
  <c r="E104" i="242"/>
  <c r="K104" i="242" s="1"/>
  <c r="D104" i="242"/>
  <c r="J104" i="242"/>
  <c r="C104" i="242"/>
  <c r="I104" i="242" s="1"/>
  <c r="B104" i="242"/>
  <c r="H104" i="242"/>
  <c r="G103" i="242"/>
  <c r="M103" i="242" s="1"/>
  <c r="F103" i="242"/>
  <c r="L103" i="242"/>
  <c r="E103" i="242"/>
  <c r="K103" i="242" s="1"/>
  <c r="D103" i="242"/>
  <c r="J103" i="242"/>
  <c r="C103" i="242"/>
  <c r="I103" i="242" s="1"/>
  <c r="B103" i="242"/>
  <c r="H103" i="242"/>
  <c r="G102" i="242"/>
  <c r="M102" i="242" s="1"/>
  <c r="F102" i="242"/>
  <c r="L102" i="242"/>
  <c r="E102" i="242"/>
  <c r="K102" i="242" s="1"/>
  <c r="D102" i="242"/>
  <c r="J102" i="242"/>
  <c r="C102" i="242"/>
  <c r="I102" i="242" s="1"/>
  <c r="B102" i="242"/>
  <c r="H102" i="242"/>
  <c r="G101" i="242"/>
  <c r="M101" i="242" s="1"/>
  <c r="F101" i="242"/>
  <c r="L101" i="242"/>
  <c r="E101" i="242"/>
  <c r="K101" i="242" s="1"/>
  <c r="D101" i="242"/>
  <c r="J101" i="242"/>
  <c r="C101" i="242"/>
  <c r="I101" i="242" s="1"/>
  <c r="B101" i="242"/>
  <c r="H101" i="242"/>
  <c r="G100" i="242"/>
  <c r="M100" i="242" s="1"/>
  <c r="F100" i="242"/>
  <c r="L100" i="242"/>
  <c r="E100" i="242"/>
  <c r="K100" i="242" s="1"/>
  <c r="D100" i="242"/>
  <c r="J100" i="242"/>
  <c r="C100" i="242"/>
  <c r="I100" i="242" s="1"/>
  <c r="B100" i="242"/>
  <c r="H100" i="242"/>
  <c r="G99" i="242"/>
  <c r="M99" i="242" s="1"/>
  <c r="F99" i="242"/>
  <c r="L99" i="242"/>
  <c r="E99" i="242"/>
  <c r="K99" i="242" s="1"/>
  <c r="D99" i="242"/>
  <c r="J99" i="242"/>
  <c r="C99" i="242"/>
  <c r="I99" i="242" s="1"/>
  <c r="B99" i="242"/>
  <c r="H99" i="242"/>
  <c r="G98" i="242"/>
  <c r="M98" i="242" s="1"/>
  <c r="F98" i="242"/>
  <c r="L98" i="242"/>
  <c r="E98" i="242"/>
  <c r="K98" i="242" s="1"/>
  <c r="D98" i="242"/>
  <c r="J98" i="242"/>
  <c r="C98" i="242"/>
  <c r="I98" i="242" s="1"/>
  <c r="B98" i="242"/>
  <c r="H98" i="242"/>
  <c r="G97" i="242"/>
  <c r="M97" i="242" s="1"/>
  <c r="F97" i="242"/>
  <c r="L97" i="242"/>
  <c r="E97" i="242"/>
  <c r="K97" i="242" s="1"/>
  <c r="D97" i="242"/>
  <c r="J97" i="242"/>
  <c r="C97" i="242"/>
  <c r="I97" i="242" s="1"/>
  <c r="B97" i="242"/>
  <c r="H97" i="242"/>
  <c r="G96" i="242"/>
  <c r="M96" i="242" s="1"/>
  <c r="F96" i="242"/>
  <c r="L96" i="242"/>
  <c r="E96" i="242"/>
  <c r="K96" i="242" s="1"/>
  <c r="D96" i="242"/>
  <c r="J96" i="242"/>
  <c r="C96" i="242"/>
  <c r="I96" i="242" s="1"/>
  <c r="B96" i="242"/>
  <c r="H96" i="242"/>
  <c r="G95" i="242"/>
  <c r="M95" i="242" s="1"/>
  <c r="F95" i="242"/>
  <c r="L95" i="242"/>
  <c r="E95" i="242"/>
  <c r="K95" i="242" s="1"/>
  <c r="D95" i="242"/>
  <c r="J95" i="242"/>
  <c r="C95" i="242"/>
  <c r="I95" i="242" s="1"/>
  <c r="B95" i="242"/>
  <c r="H95" i="242"/>
  <c r="G94" i="242"/>
  <c r="M94" i="242" s="1"/>
  <c r="F94" i="242"/>
  <c r="L94" i="242"/>
  <c r="E94" i="242"/>
  <c r="K94" i="242" s="1"/>
  <c r="D94" i="242"/>
  <c r="J94" i="242"/>
  <c r="C94" i="242"/>
  <c r="I94" i="242" s="1"/>
  <c r="B94" i="242"/>
  <c r="H94" i="242"/>
  <c r="G93" i="242"/>
  <c r="M93" i="242" s="1"/>
  <c r="F93" i="242"/>
  <c r="L93" i="242"/>
  <c r="E93" i="242"/>
  <c r="K93" i="242" s="1"/>
  <c r="D93" i="242"/>
  <c r="J93" i="242"/>
  <c r="C93" i="242"/>
  <c r="I93" i="242" s="1"/>
  <c r="B93" i="242"/>
  <c r="H93" i="242"/>
  <c r="G92" i="242"/>
  <c r="M92" i="242" s="1"/>
  <c r="F92" i="242"/>
  <c r="L92" i="242"/>
  <c r="E92" i="242"/>
  <c r="K92" i="242" s="1"/>
  <c r="D92" i="242"/>
  <c r="J92" i="242"/>
  <c r="C92" i="242"/>
  <c r="I92" i="242" s="1"/>
  <c r="B92" i="242"/>
  <c r="H92" i="242"/>
  <c r="G91" i="242"/>
  <c r="M91" i="242" s="1"/>
  <c r="F91" i="242"/>
  <c r="L91" i="242"/>
  <c r="E91" i="242"/>
  <c r="K91" i="242" s="1"/>
  <c r="D91" i="242"/>
  <c r="J91" i="242"/>
  <c r="C91" i="242"/>
  <c r="I91" i="242" s="1"/>
  <c r="B91" i="242"/>
  <c r="H91" i="242"/>
  <c r="G90" i="242"/>
  <c r="M90" i="242" s="1"/>
  <c r="F90" i="242"/>
  <c r="L90" i="242"/>
  <c r="E90" i="242"/>
  <c r="K90" i="242" s="1"/>
  <c r="D90" i="242"/>
  <c r="J90" i="242"/>
  <c r="C90" i="242"/>
  <c r="I90" i="242" s="1"/>
  <c r="B90" i="242"/>
  <c r="H90" i="242"/>
  <c r="G89" i="242"/>
  <c r="M89" i="242" s="1"/>
  <c r="F89" i="242"/>
  <c r="L89" i="242"/>
  <c r="E89" i="242"/>
  <c r="K89" i="242" s="1"/>
  <c r="D89" i="242"/>
  <c r="J89" i="242"/>
  <c r="C89" i="242"/>
  <c r="I89" i="242" s="1"/>
  <c r="B89" i="242"/>
  <c r="H89" i="242"/>
  <c r="G88" i="242"/>
  <c r="M88" i="242" s="1"/>
  <c r="F88" i="242"/>
  <c r="L88" i="242"/>
  <c r="E88" i="242"/>
  <c r="K88" i="242" s="1"/>
  <c r="D88" i="242"/>
  <c r="J88" i="242"/>
  <c r="C88" i="242"/>
  <c r="I88" i="242" s="1"/>
  <c r="B88" i="242"/>
  <c r="H88" i="242"/>
  <c r="G87" i="242"/>
  <c r="M87" i="242" s="1"/>
  <c r="F87" i="242"/>
  <c r="L87" i="242"/>
  <c r="E87" i="242"/>
  <c r="K87" i="242" s="1"/>
  <c r="D87" i="242"/>
  <c r="J87" i="242"/>
  <c r="C87" i="242"/>
  <c r="I87" i="242" s="1"/>
  <c r="B87" i="242"/>
  <c r="H87" i="242"/>
  <c r="G86" i="242"/>
  <c r="M86" i="242" s="1"/>
  <c r="F86" i="242"/>
  <c r="L86" i="242"/>
  <c r="E86" i="242"/>
  <c r="K86" i="242" s="1"/>
  <c r="D86" i="242"/>
  <c r="J86" i="242"/>
  <c r="C86" i="242"/>
  <c r="I86" i="242" s="1"/>
  <c r="B86" i="242"/>
  <c r="H86" i="242"/>
  <c r="G85" i="242"/>
  <c r="M85" i="242" s="1"/>
  <c r="F85" i="242"/>
  <c r="L85" i="242"/>
  <c r="E85" i="242"/>
  <c r="K85" i="242" s="1"/>
  <c r="D85" i="242"/>
  <c r="J85" i="242"/>
  <c r="C85" i="242"/>
  <c r="I85" i="242" s="1"/>
  <c r="B85" i="242"/>
  <c r="H85" i="242"/>
  <c r="G84" i="242"/>
  <c r="M84" i="242" s="1"/>
  <c r="F84" i="242"/>
  <c r="L84" i="242"/>
  <c r="E84" i="242"/>
  <c r="K84" i="242" s="1"/>
  <c r="D84" i="242"/>
  <c r="J84" i="242"/>
  <c r="C84" i="242"/>
  <c r="I84" i="242" s="1"/>
  <c r="B84" i="242"/>
  <c r="H84" i="242"/>
  <c r="G83" i="242"/>
  <c r="M83" i="242" s="1"/>
  <c r="F83" i="242"/>
  <c r="L83" i="242"/>
  <c r="E83" i="242"/>
  <c r="K83" i="242" s="1"/>
  <c r="D83" i="242"/>
  <c r="J83" i="242"/>
  <c r="C83" i="242"/>
  <c r="I83" i="242" s="1"/>
  <c r="B83" i="242"/>
  <c r="H83" i="242"/>
  <c r="G82" i="242"/>
  <c r="M82" i="242" s="1"/>
  <c r="F82" i="242"/>
  <c r="L82" i="242"/>
  <c r="E82" i="242"/>
  <c r="K82" i="242" s="1"/>
  <c r="D82" i="242"/>
  <c r="J82" i="242"/>
  <c r="C82" i="242"/>
  <c r="I82" i="242" s="1"/>
  <c r="B82" i="242"/>
  <c r="H82" i="242"/>
  <c r="G81" i="242"/>
  <c r="M81" i="242" s="1"/>
  <c r="F81" i="242"/>
  <c r="L81" i="242"/>
  <c r="E81" i="242"/>
  <c r="K81" i="242" s="1"/>
  <c r="D81" i="242"/>
  <c r="J81" i="242"/>
  <c r="C81" i="242"/>
  <c r="I81" i="242" s="1"/>
  <c r="B81" i="242"/>
  <c r="H81" i="242"/>
  <c r="G80" i="242"/>
  <c r="M80" i="242" s="1"/>
  <c r="F80" i="242"/>
  <c r="L80" i="242"/>
  <c r="E80" i="242"/>
  <c r="K80" i="242" s="1"/>
  <c r="D80" i="242"/>
  <c r="J80" i="242"/>
  <c r="C80" i="242"/>
  <c r="I80" i="242" s="1"/>
  <c r="B80" i="242"/>
  <c r="H80" i="242"/>
  <c r="G79" i="242"/>
  <c r="M79" i="242" s="1"/>
  <c r="F79" i="242"/>
  <c r="L79" i="242"/>
  <c r="E79" i="242"/>
  <c r="K79" i="242" s="1"/>
  <c r="D79" i="242"/>
  <c r="J79" i="242"/>
  <c r="C79" i="242"/>
  <c r="I79" i="242" s="1"/>
  <c r="B79" i="242"/>
  <c r="H79" i="242"/>
  <c r="G78" i="242"/>
  <c r="M78" i="242" s="1"/>
  <c r="F78" i="242"/>
  <c r="L78" i="242"/>
  <c r="E78" i="242"/>
  <c r="K78" i="242" s="1"/>
  <c r="D78" i="242"/>
  <c r="J78" i="242"/>
  <c r="C78" i="242"/>
  <c r="I78" i="242" s="1"/>
  <c r="B78" i="242"/>
  <c r="H78" i="242"/>
  <c r="G77" i="242"/>
  <c r="M77" i="242" s="1"/>
  <c r="F77" i="242"/>
  <c r="L77" i="242"/>
  <c r="E77" i="242"/>
  <c r="K77" i="242" s="1"/>
  <c r="D77" i="242"/>
  <c r="J77" i="242"/>
  <c r="C77" i="242"/>
  <c r="I77" i="242" s="1"/>
  <c r="B77" i="242"/>
  <c r="H77" i="242"/>
  <c r="G76" i="242"/>
  <c r="M76" i="242" s="1"/>
  <c r="F76" i="242"/>
  <c r="L76" i="242"/>
  <c r="E76" i="242"/>
  <c r="K76" i="242" s="1"/>
  <c r="D76" i="242"/>
  <c r="J76" i="242"/>
  <c r="C76" i="242"/>
  <c r="I76" i="242" s="1"/>
  <c r="B76" i="242"/>
  <c r="H76" i="242"/>
  <c r="G75" i="242"/>
  <c r="M75" i="242" s="1"/>
  <c r="F75" i="242"/>
  <c r="L75" i="242"/>
  <c r="E75" i="242"/>
  <c r="K75" i="242" s="1"/>
  <c r="D75" i="242"/>
  <c r="J75" i="242"/>
  <c r="C75" i="242"/>
  <c r="I75" i="242" s="1"/>
  <c r="B75" i="242"/>
  <c r="H75" i="242"/>
  <c r="G74" i="242"/>
  <c r="M74" i="242" s="1"/>
  <c r="F74" i="242"/>
  <c r="L74" i="242"/>
  <c r="E74" i="242"/>
  <c r="K74" i="242" s="1"/>
  <c r="D74" i="242"/>
  <c r="J74" i="242"/>
  <c r="C74" i="242"/>
  <c r="I74" i="242" s="1"/>
  <c r="B74" i="242"/>
  <c r="H74" i="242"/>
  <c r="G73" i="242"/>
  <c r="M73" i="242" s="1"/>
  <c r="F73" i="242"/>
  <c r="L73" i="242"/>
  <c r="E73" i="242"/>
  <c r="K73" i="242" s="1"/>
  <c r="D73" i="242"/>
  <c r="J73" i="242"/>
  <c r="C73" i="242"/>
  <c r="I73" i="242" s="1"/>
  <c r="B73" i="242"/>
  <c r="H73" i="242"/>
  <c r="G72" i="242"/>
  <c r="M72" i="242" s="1"/>
  <c r="F72" i="242"/>
  <c r="L72" i="242"/>
  <c r="E72" i="242"/>
  <c r="K72" i="242" s="1"/>
  <c r="D72" i="242"/>
  <c r="J72" i="242"/>
  <c r="C72" i="242"/>
  <c r="I72" i="242" s="1"/>
  <c r="B72" i="242"/>
  <c r="H72" i="242"/>
  <c r="G71" i="242"/>
  <c r="M71" i="242" s="1"/>
  <c r="F71" i="242"/>
  <c r="L71" i="242"/>
  <c r="E71" i="242"/>
  <c r="K71" i="242" s="1"/>
  <c r="D71" i="242"/>
  <c r="J71" i="242"/>
  <c r="C71" i="242"/>
  <c r="I71" i="242" s="1"/>
  <c r="B71" i="242"/>
  <c r="H71" i="242"/>
  <c r="G70" i="242"/>
  <c r="M70" i="242" s="1"/>
  <c r="F70" i="242"/>
  <c r="L70" i="242"/>
  <c r="E70" i="242"/>
  <c r="K70" i="242" s="1"/>
  <c r="D70" i="242"/>
  <c r="J70" i="242"/>
  <c r="C70" i="242"/>
  <c r="I70" i="242" s="1"/>
  <c r="B70" i="242"/>
  <c r="H70" i="242"/>
  <c r="G69" i="242"/>
  <c r="M69" i="242" s="1"/>
  <c r="F69" i="242"/>
  <c r="L69" i="242"/>
  <c r="E69" i="242"/>
  <c r="K69" i="242" s="1"/>
  <c r="D69" i="242"/>
  <c r="J69" i="242"/>
  <c r="C69" i="242"/>
  <c r="I69" i="242" s="1"/>
  <c r="B69" i="242"/>
  <c r="H69" i="242"/>
  <c r="G68" i="242"/>
  <c r="M68" i="242" s="1"/>
  <c r="F68" i="242"/>
  <c r="L68" i="242"/>
  <c r="E68" i="242"/>
  <c r="K68" i="242" s="1"/>
  <c r="D68" i="242"/>
  <c r="J68" i="242"/>
  <c r="C68" i="242"/>
  <c r="I68" i="242" s="1"/>
  <c r="B68" i="242"/>
  <c r="H68" i="242"/>
  <c r="G67" i="242"/>
  <c r="M67" i="242" s="1"/>
  <c r="F67" i="242"/>
  <c r="L67" i="242"/>
  <c r="E67" i="242"/>
  <c r="K67" i="242" s="1"/>
  <c r="D67" i="242"/>
  <c r="J67" i="242"/>
  <c r="C67" i="242"/>
  <c r="I67" i="242" s="1"/>
  <c r="B67" i="242"/>
  <c r="H67" i="242"/>
  <c r="G66" i="242"/>
  <c r="M66" i="242" s="1"/>
  <c r="F66" i="242"/>
  <c r="L66" i="242"/>
  <c r="E66" i="242"/>
  <c r="K66" i="242" s="1"/>
  <c r="D66" i="242"/>
  <c r="J66" i="242"/>
  <c r="C66" i="242"/>
  <c r="I66" i="242" s="1"/>
  <c r="B66" i="242"/>
  <c r="H66" i="242"/>
  <c r="G65" i="242"/>
  <c r="M65" i="242" s="1"/>
  <c r="F65" i="242"/>
  <c r="L65" i="242"/>
  <c r="E65" i="242"/>
  <c r="K65" i="242" s="1"/>
  <c r="D65" i="242"/>
  <c r="J65" i="242"/>
  <c r="C65" i="242"/>
  <c r="I65" i="242" s="1"/>
  <c r="B65" i="242"/>
  <c r="H65" i="242"/>
  <c r="G64" i="242"/>
  <c r="M64" i="242" s="1"/>
  <c r="F64" i="242"/>
  <c r="L64" i="242"/>
  <c r="E64" i="242"/>
  <c r="K64" i="242" s="1"/>
  <c r="D64" i="242"/>
  <c r="J64" i="242"/>
  <c r="C64" i="242"/>
  <c r="I64" i="242" s="1"/>
  <c r="B64" i="242"/>
  <c r="H64" i="242"/>
  <c r="G63" i="242"/>
  <c r="M63" i="242" s="1"/>
  <c r="F63" i="242"/>
  <c r="L63" i="242"/>
  <c r="E63" i="242"/>
  <c r="K63" i="242" s="1"/>
  <c r="D63" i="242"/>
  <c r="J63" i="242"/>
  <c r="C63" i="242"/>
  <c r="I63" i="242" s="1"/>
  <c r="B63" i="242"/>
  <c r="H63" i="242"/>
  <c r="G62" i="242"/>
  <c r="M62" i="242" s="1"/>
  <c r="F62" i="242"/>
  <c r="L62" i="242"/>
  <c r="E62" i="242"/>
  <c r="K62" i="242" s="1"/>
  <c r="D62" i="242"/>
  <c r="J62" i="242"/>
  <c r="C62" i="242"/>
  <c r="I62" i="242" s="1"/>
  <c r="B62" i="242"/>
  <c r="H62" i="242"/>
  <c r="G61" i="242"/>
  <c r="M61" i="242" s="1"/>
  <c r="F61" i="242"/>
  <c r="L61" i="242"/>
  <c r="E61" i="242"/>
  <c r="K61" i="242" s="1"/>
  <c r="D61" i="242"/>
  <c r="J61" i="242"/>
  <c r="C61" i="242"/>
  <c r="I61" i="242" s="1"/>
  <c r="B61" i="242"/>
  <c r="H61" i="242"/>
  <c r="G60" i="242"/>
  <c r="M60" i="242" s="1"/>
  <c r="F60" i="242"/>
  <c r="L60" i="242"/>
  <c r="E60" i="242"/>
  <c r="K60" i="242" s="1"/>
  <c r="D60" i="242"/>
  <c r="J60" i="242"/>
  <c r="C60" i="242"/>
  <c r="I60" i="242" s="1"/>
  <c r="B60" i="242"/>
  <c r="H60" i="242"/>
  <c r="G59" i="242"/>
  <c r="M59" i="242" s="1"/>
  <c r="F59" i="242"/>
  <c r="L59" i="242"/>
  <c r="E59" i="242"/>
  <c r="K59" i="242" s="1"/>
  <c r="D59" i="242"/>
  <c r="J59" i="242"/>
  <c r="C59" i="242"/>
  <c r="I59" i="242" s="1"/>
  <c r="B59" i="242"/>
  <c r="H59" i="242"/>
  <c r="G58" i="242"/>
  <c r="M58" i="242" s="1"/>
  <c r="F58" i="242"/>
  <c r="L58" i="242"/>
  <c r="E58" i="242"/>
  <c r="K58" i="242" s="1"/>
  <c r="D58" i="242"/>
  <c r="J58" i="242"/>
  <c r="C58" i="242"/>
  <c r="I58" i="242" s="1"/>
  <c r="B58" i="242"/>
  <c r="H58" i="242"/>
  <c r="G57" i="242"/>
  <c r="M57" i="242" s="1"/>
  <c r="C57" i="242"/>
  <c r="B57" i="236"/>
  <c r="I57" i="242" s="1"/>
  <c r="G56" i="242"/>
  <c r="M56" i="242" s="1"/>
  <c r="C56" i="242"/>
  <c r="I56" i="242" s="1"/>
  <c r="B56" i="236"/>
  <c r="G55" i="242"/>
  <c r="M55" i="242"/>
  <c r="C55" i="242"/>
  <c r="I55" i="242" s="1"/>
  <c r="B55" i="236"/>
  <c r="G54" i="242"/>
  <c r="M54" i="242" s="1"/>
  <c r="C54" i="242"/>
  <c r="B54" i="236"/>
  <c r="I54" i="242"/>
  <c r="G53" i="242"/>
  <c r="M53" i="242" s="1"/>
  <c r="C53" i="242"/>
  <c r="B53" i="236"/>
  <c r="I53" i="242" s="1"/>
  <c r="G52" i="242"/>
  <c r="M52" i="242" s="1"/>
  <c r="C52" i="242"/>
  <c r="I52" i="242" s="1"/>
  <c r="B52" i="236"/>
  <c r="G51" i="242"/>
  <c r="M51" i="242"/>
  <c r="C51" i="242"/>
  <c r="I51" i="242" s="1"/>
  <c r="B51" i="236"/>
  <c r="G50" i="242"/>
  <c r="M50" i="242" s="1"/>
  <c r="C50" i="242"/>
  <c r="B50" i="236"/>
  <c r="I50" i="242"/>
  <c r="G49" i="242"/>
  <c r="M49" i="242" s="1"/>
  <c r="C49" i="242"/>
  <c r="B49" i="236"/>
  <c r="I49" i="242" s="1"/>
  <c r="G48" i="242"/>
  <c r="M48" i="242" s="1"/>
  <c r="C48" i="242"/>
  <c r="I48" i="242" s="1"/>
  <c r="B48" i="236"/>
  <c r="G47" i="242"/>
  <c r="M47" i="242"/>
  <c r="C47" i="242"/>
  <c r="I47" i="242" s="1"/>
  <c r="B47" i="236"/>
  <c r="G46" i="242"/>
  <c r="M46" i="242" s="1"/>
  <c r="C46" i="242"/>
  <c r="B46" i="236"/>
  <c r="I46" i="242"/>
  <c r="G45" i="242"/>
  <c r="M45" i="242" s="1"/>
  <c r="C45" i="242"/>
  <c r="B45" i="236"/>
  <c r="I45" i="242" s="1"/>
  <c r="G44" i="242"/>
  <c r="M44" i="242" s="1"/>
  <c r="C44" i="242"/>
  <c r="I44" i="242" s="1"/>
  <c r="B44" i="236"/>
  <c r="G43" i="242"/>
  <c r="M43" i="242"/>
  <c r="C43" i="242"/>
  <c r="I43" i="242" s="1"/>
  <c r="B43" i="236"/>
  <c r="G42" i="242"/>
  <c r="M42" i="242" s="1"/>
  <c r="C42" i="242"/>
  <c r="B42" i="236"/>
  <c r="I42" i="242"/>
  <c r="G41" i="242"/>
  <c r="M41" i="242" s="1"/>
  <c r="C41" i="242"/>
  <c r="B41" i="236"/>
  <c r="I41" i="242" s="1"/>
  <c r="G40" i="242"/>
  <c r="M40" i="242" s="1"/>
  <c r="C40" i="242"/>
  <c r="I40" i="242" s="1"/>
  <c r="B40" i="236"/>
  <c r="G39" i="242"/>
  <c r="M39" i="242"/>
  <c r="C39" i="242"/>
  <c r="I39" i="242" s="1"/>
  <c r="B39" i="236"/>
  <c r="G38" i="242"/>
  <c r="M38" i="242" s="1"/>
  <c r="C38" i="242"/>
  <c r="B38" i="236"/>
  <c r="I38" i="242"/>
  <c r="G37" i="242"/>
  <c r="M37" i="242" s="1"/>
  <c r="C37" i="242"/>
  <c r="B37" i="236"/>
  <c r="I37" i="242" s="1"/>
  <c r="G36" i="242"/>
  <c r="M36" i="242" s="1"/>
  <c r="C36" i="242"/>
  <c r="I36" i="242" s="1"/>
  <c r="B36" i="236"/>
  <c r="G35" i="242"/>
  <c r="M35" i="242"/>
  <c r="C35" i="242"/>
  <c r="I35" i="242" s="1"/>
  <c r="B35" i="236"/>
  <c r="G34" i="242"/>
  <c r="M34" i="242" s="1"/>
  <c r="C34" i="242"/>
  <c r="B34" i="236"/>
  <c r="I34" i="242"/>
  <c r="G33" i="242"/>
  <c r="M33" i="242" s="1"/>
  <c r="C33" i="242"/>
  <c r="B33" i="236"/>
  <c r="I33" i="242" s="1"/>
  <c r="G32" i="242"/>
  <c r="M32" i="242" s="1"/>
  <c r="C32" i="242"/>
  <c r="I32" i="242" s="1"/>
  <c r="B32" i="236"/>
  <c r="G31" i="242"/>
  <c r="M31" i="242"/>
  <c r="C31" i="242"/>
  <c r="I31" i="242" s="1"/>
  <c r="B31" i="236"/>
  <c r="G30" i="242"/>
  <c r="M30" i="242" s="1"/>
  <c r="C30" i="242"/>
  <c r="B30" i="236"/>
  <c r="I30" i="242"/>
  <c r="G29" i="242"/>
  <c r="M29" i="242" s="1"/>
  <c r="C29" i="242"/>
  <c r="B29" i="236"/>
  <c r="I29" i="242" s="1"/>
  <c r="G28" i="242"/>
  <c r="M28" i="242" s="1"/>
  <c r="C28" i="242"/>
  <c r="I28" i="242" s="1"/>
  <c r="B28" i="236"/>
  <c r="G27" i="242"/>
  <c r="M27" i="242"/>
  <c r="C27" i="242"/>
  <c r="I27" i="242" s="1"/>
  <c r="B27" i="236"/>
  <c r="G26" i="242"/>
  <c r="M26" i="242" s="1"/>
  <c r="C26" i="242"/>
  <c r="B26" i="236"/>
  <c r="I26" i="242"/>
  <c r="G25" i="242"/>
  <c r="M25" i="242" s="1"/>
  <c r="C25" i="242"/>
  <c r="B25" i="236"/>
  <c r="I25" i="242" s="1"/>
  <c r="G24" i="242"/>
  <c r="M24" i="242" s="1"/>
  <c r="C24" i="242"/>
  <c r="I24" i="242" s="1"/>
  <c r="B24" i="236"/>
  <c r="G23" i="242"/>
  <c r="M23" i="242"/>
  <c r="C23" i="242"/>
  <c r="I23" i="242" s="1"/>
  <c r="B23" i="236"/>
  <c r="G22" i="242"/>
  <c r="M22" i="242" s="1"/>
  <c r="C22" i="242"/>
  <c r="B22" i="236"/>
  <c r="I22" i="242"/>
  <c r="G21" i="242"/>
  <c r="M21" i="242" s="1"/>
  <c r="C21" i="242"/>
  <c r="B21" i="236"/>
  <c r="I21" i="242" s="1"/>
  <c r="G20" i="242"/>
  <c r="M20" i="242" s="1"/>
  <c r="C20" i="242"/>
  <c r="I20" i="242" s="1"/>
  <c r="B20" i="236"/>
  <c r="G19" i="242"/>
  <c r="M19" i="242"/>
  <c r="C19" i="242"/>
  <c r="I19" i="242" s="1"/>
  <c r="B19" i="236"/>
  <c r="G18" i="242"/>
  <c r="M18" i="242" s="1"/>
  <c r="C18" i="242"/>
  <c r="B18" i="236"/>
  <c r="I18" i="242"/>
  <c r="G17" i="242"/>
  <c r="M17" i="242" s="1"/>
  <c r="C17" i="242"/>
  <c r="B17" i="236"/>
  <c r="I17" i="242" s="1"/>
  <c r="G16" i="242"/>
  <c r="M16" i="242" s="1"/>
  <c r="C16" i="242"/>
  <c r="I16" i="242" s="1"/>
  <c r="B16" i="236"/>
  <c r="G15" i="242"/>
  <c r="M15" i="242"/>
  <c r="C15" i="242"/>
  <c r="I15" i="242" s="1"/>
  <c r="B15" i="236"/>
  <c r="G14" i="242"/>
  <c r="M14" i="242" s="1"/>
  <c r="C14" i="242"/>
  <c r="B14" i="236"/>
  <c r="I14" i="242"/>
  <c r="G13" i="242"/>
  <c r="M13" i="242" s="1"/>
  <c r="C13" i="242"/>
  <c r="B13" i="236"/>
  <c r="I13" i="242" s="1"/>
  <c r="G12" i="242"/>
  <c r="M12" i="242" s="1"/>
  <c r="C12" i="242"/>
  <c r="I12" i="242" s="1"/>
  <c r="B12" i="236"/>
  <c r="G11" i="242"/>
  <c r="M11" i="242"/>
  <c r="C11" i="242"/>
  <c r="I11" i="242" s="1"/>
  <c r="B11" i="236"/>
  <c r="G10" i="242"/>
  <c r="M10" i="242" s="1"/>
  <c r="C10" i="242"/>
  <c r="B10" i="236"/>
  <c r="I10" i="242"/>
  <c r="G9" i="242"/>
  <c r="M9" i="242" s="1"/>
  <c r="C9" i="242"/>
  <c r="B9" i="236"/>
  <c r="I9" i="242" s="1"/>
  <c r="G115" i="241"/>
  <c r="M115" i="241" s="1"/>
  <c r="F115" i="241"/>
  <c r="L115" i="241" s="1"/>
  <c r="E115" i="241"/>
  <c r="K115" i="241" s="1"/>
  <c r="D115" i="241"/>
  <c r="J115" i="241" s="1"/>
  <c r="C115" i="241"/>
  <c r="I115" i="241" s="1"/>
  <c r="B115" i="241"/>
  <c r="H115" i="241" s="1"/>
  <c r="G114" i="241"/>
  <c r="M114" i="241" s="1"/>
  <c r="F114" i="241"/>
  <c r="L114" i="241" s="1"/>
  <c r="E114" i="241"/>
  <c r="K114" i="241" s="1"/>
  <c r="D114" i="241"/>
  <c r="J114" i="241" s="1"/>
  <c r="C114" i="241"/>
  <c r="I114" i="241" s="1"/>
  <c r="B114" i="241"/>
  <c r="H114" i="241" s="1"/>
  <c r="G113" i="241"/>
  <c r="M113" i="241" s="1"/>
  <c r="F113" i="241"/>
  <c r="L113" i="241" s="1"/>
  <c r="E113" i="241"/>
  <c r="K113" i="241" s="1"/>
  <c r="D113" i="241"/>
  <c r="J113" i="241" s="1"/>
  <c r="C113" i="241"/>
  <c r="I113" i="241" s="1"/>
  <c r="B113" i="241"/>
  <c r="H113" i="241" s="1"/>
  <c r="G112" i="241"/>
  <c r="M112" i="241" s="1"/>
  <c r="F112" i="241"/>
  <c r="L112" i="241" s="1"/>
  <c r="E112" i="241"/>
  <c r="K112" i="241" s="1"/>
  <c r="D112" i="241"/>
  <c r="J112" i="241" s="1"/>
  <c r="C112" i="241"/>
  <c r="I112" i="241" s="1"/>
  <c r="B112" i="241"/>
  <c r="H112" i="241" s="1"/>
  <c r="G111" i="241"/>
  <c r="M111" i="241" s="1"/>
  <c r="F111" i="241"/>
  <c r="L111" i="241" s="1"/>
  <c r="E111" i="241"/>
  <c r="K111" i="241" s="1"/>
  <c r="D111" i="241"/>
  <c r="J111" i="241" s="1"/>
  <c r="C111" i="241"/>
  <c r="I111" i="241" s="1"/>
  <c r="B111" i="241"/>
  <c r="H111" i="241" s="1"/>
  <c r="G110" i="241"/>
  <c r="M110" i="241" s="1"/>
  <c r="F110" i="241"/>
  <c r="L110" i="241" s="1"/>
  <c r="E110" i="241"/>
  <c r="K110" i="241" s="1"/>
  <c r="D110" i="241"/>
  <c r="J110" i="241" s="1"/>
  <c r="C110" i="241"/>
  <c r="I110" i="241" s="1"/>
  <c r="B110" i="241"/>
  <c r="H110" i="241" s="1"/>
  <c r="G109" i="241"/>
  <c r="M109" i="241" s="1"/>
  <c r="F109" i="241"/>
  <c r="L109" i="241" s="1"/>
  <c r="E109" i="241"/>
  <c r="K109" i="241" s="1"/>
  <c r="D109" i="241"/>
  <c r="J109" i="241" s="1"/>
  <c r="C109" i="241"/>
  <c r="I109" i="241" s="1"/>
  <c r="B109" i="241"/>
  <c r="H109" i="241" s="1"/>
  <c r="G108" i="241"/>
  <c r="M108" i="241" s="1"/>
  <c r="F108" i="241"/>
  <c r="L108" i="241" s="1"/>
  <c r="E108" i="241"/>
  <c r="K108" i="241" s="1"/>
  <c r="D108" i="241"/>
  <c r="J108" i="241" s="1"/>
  <c r="C108" i="241"/>
  <c r="I108" i="241" s="1"/>
  <c r="B108" i="241"/>
  <c r="H108" i="241" s="1"/>
  <c r="G107" i="241"/>
  <c r="M107" i="241" s="1"/>
  <c r="F107" i="241"/>
  <c r="L107" i="241" s="1"/>
  <c r="E107" i="241"/>
  <c r="K107" i="241" s="1"/>
  <c r="D107" i="241"/>
  <c r="J107" i="241" s="1"/>
  <c r="C107" i="241"/>
  <c r="I107" i="241" s="1"/>
  <c r="B107" i="241"/>
  <c r="H107" i="241" s="1"/>
  <c r="G106" i="241"/>
  <c r="M106" i="241" s="1"/>
  <c r="F106" i="241"/>
  <c r="L106" i="241" s="1"/>
  <c r="E106" i="241"/>
  <c r="K106" i="241" s="1"/>
  <c r="D106" i="241"/>
  <c r="J106" i="241" s="1"/>
  <c r="C106" i="241"/>
  <c r="I106" i="241" s="1"/>
  <c r="B106" i="241"/>
  <c r="H106" i="241" s="1"/>
  <c r="G105" i="241"/>
  <c r="M105" i="241" s="1"/>
  <c r="F105" i="241"/>
  <c r="L105" i="241" s="1"/>
  <c r="E105" i="241"/>
  <c r="K105" i="241" s="1"/>
  <c r="D105" i="241"/>
  <c r="J105" i="241" s="1"/>
  <c r="C105" i="241"/>
  <c r="I105" i="241" s="1"/>
  <c r="B105" i="241"/>
  <c r="H105" i="241" s="1"/>
  <c r="G104" i="241"/>
  <c r="M104" i="241" s="1"/>
  <c r="F104" i="241"/>
  <c r="L104" i="241" s="1"/>
  <c r="E104" i="241"/>
  <c r="K104" i="241" s="1"/>
  <c r="D104" i="241"/>
  <c r="J104" i="241" s="1"/>
  <c r="C104" i="241"/>
  <c r="I104" i="241" s="1"/>
  <c r="B104" i="241"/>
  <c r="H104" i="241" s="1"/>
  <c r="G103" i="241"/>
  <c r="M103" i="241" s="1"/>
  <c r="F103" i="241"/>
  <c r="L103" i="241" s="1"/>
  <c r="E103" i="241"/>
  <c r="K103" i="241" s="1"/>
  <c r="D103" i="241"/>
  <c r="J103" i="241" s="1"/>
  <c r="C103" i="241"/>
  <c r="I103" i="241" s="1"/>
  <c r="B103" i="241"/>
  <c r="H103" i="241" s="1"/>
  <c r="G102" i="241"/>
  <c r="M102" i="241" s="1"/>
  <c r="F102" i="241"/>
  <c r="L102" i="241" s="1"/>
  <c r="E102" i="241"/>
  <c r="K102" i="241" s="1"/>
  <c r="D102" i="241"/>
  <c r="J102" i="241" s="1"/>
  <c r="C102" i="241"/>
  <c r="I102" i="241" s="1"/>
  <c r="B102" i="241"/>
  <c r="H102" i="241" s="1"/>
  <c r="G101" i="241"/>
  <c r="M101" i="241" s="1"/>
  <c r="F101" i="241"/>
  <c r="L101" i="241" s="1"/>
  <c r="E101" i="241"/>
  <c r="K101" i="241" s="1"/>
  <c r="D101" i="241"/>
  <c r="J101" i="241" s="1"/>
  <c r="C101" i="241"/>
  <c r="I101" i="241" s="1"/>
  <c r="B101" i="241"/>
  <c r="H101" i="241" s="1"/>
  <c r="G100" i="241"/>
  <c r="M100" i="241" s="1"/>
  <c r="F100" i="241"/>
  <c r="L100" i="241" s="1"/>
  <c r="E100" i="241"/>
  <c r="K100" i="241" s="1"/>
  <c r="D100" i="241"/>
  <c r="J100" i="241" s="1"/>
  <c r="C100" i="241"/>
  <c r="I100" i="241" s="1"/>
  <c r="B100" i="241"/>
  <c r="H100" i="241" s="1"/>
  <c r="G99" i="241"/>
  <c r="M99" i="241" s="1"/>
  <c r="F99" i="241"/>
  <c r="L99" i="241" s="1"/>
  <c r="E99" i="241"/>
  <c r="K99" i="241" s="1"/>
  <c r="D99" i="241"/>
  <c r="J99" i="241" s="1"/>
  <c r="C99" i="241"/>
  <c r="I99" i="241" s="1"/>
  <c r="B99" i="241"/>
  <c r="H99" i="241" s="1"/>
  <c r="G98" i="241"/>
  <c r="M98" i="241" s="1"/>
  <c r="F98" i="241"/>
  <c r="L98" i="241" s="1"/>
  <c r="E98" i="241"/>
  <c r="K98" i="241" s="1"/>
  <c r="D98" i="241"/>
  <c r="J98" i="241" s="1"/>
  <c r="C98" i="241"/>
  <c r="I98" i="241" s="1"/>
  <c r="B98" i="241"/>
  <c r="H98" i="241" s="1"/>
  <c r="G97" i="241"/>
  <c r="M97" i="241" s="1"/>
  <c r="F97" i="241"/>
  <c r="L97" i="241" s="1"/>
  <c r="E97" i="241"/>
  <c r="K97" i="241" s="1"/>
  <c r="D97" i="241"/>
  <c r="J97" i="241" s="1"/>
  <c r="C97" i="241"/>
  <c r="I97" i="241" s="1"/>
  <c r="B97" i="241"/>
  <c r="H97" i="241" s="1"/>
  <c r="G96" i="241"/>
  <c r="M96" i="241" s="1"/>
  <c r="F96" i="241"/>
  <c r="L96" i="241" s="1"/>
  <c r="E96" i="241"/>
  <c r="K96" i="241" s="1"/>
  <c r="D96" i="241"/>
  <c r="J96" i="241" s="1"/>
  <c r="C96" i="241"/>
  <c r="I96" i="241" s="1"/>
  <c r="B96" i="241"/>
  <c r="H96" i="241" s="1"/>
  <c r="G95" i="241"/>
  <c r="M95" i="241" s="1"/>
  <c r="F95" i="241"/>
  <c r="L95" i="241" s="1"/>
  <c r="E95" i="241"/>
  <c r="K95" i="241" s="1"/>
  <c r="D95" i="241"/>
  <c r="J95" i="241" s="1"/>
  <c r="C95" i="241"/>
  <c r="I95" i="241" s="1"/>
  <c r="B95" i="241"/>
  <c r="H95" i="241" s="1"/>
  <c r="G94" i="241"/>
  <c r="M94" i="241" s="1"/>
  <c r="F94" i="241"/>
  <c r="L94" i="241" s="1"/>
  <c r="E94" i="241"/>
  <c r="K94" i="241" s="1"/>
  <c r="D94" i="241"/>
  <c r="J94" i="241" s="1"/>
  <c r="C94" i="241"/>
  <c r="I94" i="241" s="1"/>
  <c r="B94" i="241"/>
  <c r="H94" i="241" s="1"/>
  <c r="G93" i="241"/>
  <c r="M93" i="241" s="1"/>
  <c r="F93" i="241"/>
  <c r="L93" i="241" s="1"/>
  <c r="E93" i="241"/>
  <c r="K93" i="241" s="1"/>
  <c r="D93" i="241"/>
  <c r="J93" i="241" s="1"/>
  <c r="C93" i="241"/>
  <c r="I93" i="241" s="1"/>
  <c r="B93" i="241"/>
  <c r="H93" i="241" s="1"/>
  <c r="G92" i="241"/>
  <c r="M92" i="241" s="1"/>
  <c r="F92" i="241"/>
  <c r="L92" i="241" s="1"/>
  <c r="E92" i="241"/>
  <c r="K92" i="241" s="1"/>
  <c r="D92" i="241"/>
  <c r="J92" i="241" s="1"/>
  <c r="C92" i="241"/>
  <c r="I92" i="241" s="1"/>
  <c r="B92" i="241"/>
  <c r="H92" i="241" s="1"/>
  <c r="G91" i="241"/>
  <c r="M91" i="241" s="1"/>
  <c r="F91" i="241"/>
  <c r="L91" i="241" s="1"/>
  <c r="E91" i="241"/>
  <c r="K91" i="241" s="1"/>
  <c r="D91" i="241"/>
  <c r="J91" i="241" s="1"/>
  <c r="C91" i="241"/>
  <c r="I91" i="241" s="1"/>
  <c r="B91" i="241"/>
  <c r="H91" i="241" s="1"/>
  <c r="G90" i="241"/>
  <c r="M90" i="241" s="1"/>
  <c r="F90" i="241"/>
  <c r="L90" i="241" s="1"/>
  <c r="E90" i="241"/>
  <c r="K90" i="241" s="1"/>
  <c r="D90" i="241"/>
  <c r="J90" i="241" s="1"/>
  <c r="C90" i="241"/>
  <c r="I90" i="241" s="1"/>
  <c r="B90" i="241"/>
  <c r="H90" i="241" s="1"/>
  <c r="G89" i="241"/>
  <c r="M89" i="241" s="1"/>
  <c r="F89" i="241"/>
  <c r="L89" i="241" s="1"/>
  <c r="E89" i="241"/>
  <c r="K89" i="241" s="1"/>
  <c r="D89" i="241"/>
  <c r="J89" i="241" s="1"/>
  <c r="C89" i="241"/>
  <c r="I89" i="241" s="1"/>
  <c r="B89" i="241"/>
  <c r="H89" i="241" s="1"/>
  <c r="G88" i="241"/>
  <c r="M88" i="241" s="1"/>
  <c r="F88" i="241"/>
  <c r="L88" i="241" s="1"/>
  <c r="E88" i="241"/>
  <c r="K88" i="241" s="1"/>
  <c r="D88" i="241"/>
  <c r="J88" i="241" s="1"/>
  <c r="C88" i="241"/>
  <c r="I88" i="241" s="1"/>
  <c r="B88" i="241"/>
  <c r="H88" i="241" s="1"/>
  <c r="G87" i="241"/>
  <c r="M87" i="241" s="1"/>
  <c r="F87" i="241"/>
  <c r="L87" i="241" s="1"/>
  <c r="E87" i="241"/>
  <c r="K87" i="241" s="1"/>
  <c r="D87" i="241"/>
  <c r="J87" i="241" s="1"/>
  <c r="C87" i="241"/>
  <c r="I87" i="241" s="1"/>
  <c r="B87" i="241"/>
  <c r="H87" i="241" s="1"/>
  <c r="G86" i="241"/>
  <c r="M86" i="241" s="1"/>
  <c r="F86" i="241"/>
  <c r="L86" i="241" s="1"/>
  <c r="E86" i="241"/>
  <c r="K86" i="241" s="1"/>
  <c r="D86" i="241"/>
  <c r="J86" i="241" s="1"/>
  <c r="C86" i="241"/>
  <c r="I86" i="241" s="1"/>
  <c r="B86" i="241"/>
  <c r="H86" i="241" s="1"/>
  <c r="G85" i="241"/>
  <c r="M85" i="241" s="1"/>
  <c r="F85" i="241"/>
  <c r="L85" i="241" s="1"/>
  <c r="E85" i="241"/>
  <c r="K85" i="241" s="1"/>
  <c r="D85" i="241"/>
  <c r="J85" i="241" s="1"/>
  <c r="C85" i="241"/>
  <c r="I85" i="241" s="1"/>
  <c r="B85" i="241"/>
  <c r="H85" i="241" s="1"/>
  <c r="G84" i="241"/>
  <c r="M84" i="241" s="1"/>
  <c r="F84" i="241"/>
  <c r="L84" i="241" s="1"/>
  <c r="E84" i="241"/>
  <c r="K84" i="241" s="1"/>
  <c r="D84" i="241"/>
  <c r="J84" i="241" s="1"/>
  <c r="C84" i="241"/>
  <c r="I84" i="241" s="1"/>
  <c r="B84" i="241"/>
  <c r="H84" i="241" s="1"/>
  <c r="G83" i="241"/>
  <c r="M83" i="241" s="1"/>
  <c r="F83" i="241"/>
  <c r="L83" i="241" s="1"/>
  <c r="E83" i="241"/>
  <c r="K83" i="241" s="1"/>
  <c r="D83" i="241"/>
  <c r="J83" i="241" s="1"/>
  <c r="C83" i="241"/>
  <c r="I83" i="241" s="1"/>
  <c r="B83" i="241"/>
  <c r="H83" i="241" s="1"/>
  <c r="G82" i="241"/>
  <c r="M82" i="241" s="1"/>
  <c r="F82" i="241"/>
  <c r="L82" i="241" s="1"/>
  <c r="E82" i="241"/>
  <c r="K82" i="241" s="1"/>
  <c r="D82" i="241"/>
  <c r="J82" i="241" s="1"/>
  <c r="C82" i="241"/>
  <c r="I82" i="241" s="1"/>
  <c r="B82" i="241"/>
  <c r="H82" i="241" s="1"/>
  <c r="G81" i="241"/>
  <c r="M81" i="241" s="1"/>
  <c r="F81" i="241"/>
  <c r="L81" i="241" s="1"/>
  <c r="E81" i="241"/>
  <c r="K81" i="241" s="1"/>
  <c r="D81" i="241"/>
  <c r="J81" i="241" s="1"/>
  <c r="C81" i="241"/>
  <c r="I81" i="241" s="1"/>
  <c r="B81" i="241"/>
  <c r="H81" i="241" s="1"/>
  <c r="G80" i="241"/>
  <c r="M80" i="241" s="1"/>
  <c r="F80" i="241"/>
  <c r="L80" i="241" s="1"/>
  <c r="E80" i="241"/>
  <c r="K80" i="241" s="1"/>
  <c r="D80" i="241"/>
  <c r="J80" i="241" s="1"/>
  <c r="C80" i="241"/>
  <c r="I80" i="241" s="1"/>
  <c r="B80" i="241"/>
  <c r="H80" i="241" s="1"/>
  <c r="G79" i="241"/>
  <c r="M79" i="241" s="1"/>
  <c r="F79" i="241"/>
  <c r="L79" i="241" s="1"/>
  <c r="E79" i="241"/>
  <c r="K79" i="241" s="1"/>
  <c r="D79" i="241"/>
  <c r="J79" i="241" s="1"/>
  <c r="C79" i="241"/>
  <c r="I79" i="241" s="1"/>
  <c r="B79" i="241"/>
  <c r="H79" i="241" s="1"/>
  <c r="G78" i="241"/>
  <c r="M78" i="241" s="1"/>
  <c r="F78" i="241"/>
  <c r="L78" i="241" s="1"/>
  <c r="E78" i="241"/>
  <c r="K78" i="241" s="1"/>
  <c r="D78" i="241"/>
  <c r="J78" i="241" s="1"/>
  <c r="C78" i="241"/>
  <c r="I78" i="241" s="1"/>
  <c r="B78" i="241"/>
  <c r="H78" i="241" s="1"/>
  <c r="G77" i="241"/>
  <c r="M77" i="241" s="1"/>
  <c r="F77" i="241"/>
  <c r="L77" i="241" s="1"/>
  <c r="E77" i="241"/>
  <c r="K77" i="241" s="1"/>
  <c r="D77" i="241"/>
  <c r="J77" i="241" s="1"/>
  <c r="C77" i="241"/>
  <c r="I77" i="241" s="1"/>
  <c r="B77" i="241"/>
  <c r="H77" i="241" s="1"/>
  <c r="G76" i="241"/>
  <c r="M76" i="241" s="1"/>
  <c r="F76" i="241"/>
  <c r="L76" i="241" s="1"/>
  <c r="E76" i="241"/>
  <c r="K76" i="241" s="1"/>
  <c r="D76" i="241"/>
  <c r="J76" i="241" s="1"/>
  <c r="C76" i="241"/>
  <c r="I76" i="241" s="1"/>
  <c r="B76" i="241"/>
  <c r="H76" i="241" s="1"/>
  <c r="G75" i="241"/>
  <c r="M75" i="241" s="1"/>
  <c r="F75" i="241"/>
  <c r="L75" i="241" s="1"/>
  <c r="E75" i="241"/>
  <c r="K75" i="241" s="1"/>
  <c r="D75" i="241"/>
  <c r="J75" i="241" s="1"/>
  <c r="C75" i="241"/>
  <c r="I75" i="241" s="1"/>
  <c r="B75" i="241"/>
  <c r="H75" i="241" s="1"/>
  <c r="G74" i="241"/>
  <c r="M74" i="241" s="1"/>
  <c r="F74" i="241"/>
  <c r="L74" i="241" s="1"/>
  <c r="E74" i="241"/>
  <c r="K74" i="241" s="1"/>
  <c r="D74" i="241"/>
  <c r="J74" i="241" s="1"/>
  <c r="C74" i="241"/>
  <c r="I74" i="241" s="1"/>
  <c r="B74" i="241"/>
  <c r="H74" i="241" s="1"/>
  <c r="G73" i="241"/>
  <c r="M73" i="241" s="1"/>
  <c r="F73" i="241"/>
  <c r="L73" i="241" s="1"/>
  <c r="E73" i="241"/>
  <c r="K73" i="241" s="1"/>
  <c r="D73" i="241"/>
  <c r="J73" i="241" s="1"/>
  <c r="C73" i="241"/>
  <c r="I73" i="241" s="1"/>
  <c r="B73" i="241"/>
  <c r="H73" i="241" s="1"/>
  <c r="G72" i="241"/>
  <c r="M72" i="241" s="1"/>
  <c r="F72" i="241"/>
  <c r="L72" i="241" s="1"/>
  <c r="E72" i="241"/>
  <c r="K72" i="241" s="1"/>
  <c r="D72" i="241"/>
  <c r="J72" i="241" s="1"/>
  <c r="C72" i="241"/>
  <c r="I72" i="241" s="1"/>
  <c r="B72" i="241"/>
  <c r="H72" i="241" s="1"/>
  <c r="G71" i="241"/>
  <c r="M71" i="241" s="1"/>
  <c r="F71" i="241"/>
  <c r="L71" i="241" s="1"/>
  <c r="E71" i="241"/>
  <c r="K71" i="241" s="1"/>
  <c r="D71" i="241"/>
  <c r="J71" i="241" s="1"/>
  <c r="C71" i="241"/>
  <c r="I71" i="241" s="1"/>
  <c r="B71" i="241"/>
  <c r="H71" i="241" s="1"/>
  <c r="G70" i="241"/>
  <c r="M70" i="241" s="1"/>
  <c r="F70" i="241"/>
  <c r="L70" i="241" s="1"/>
  <c r="E70" i="241"/>
  <c r="K70" i="241" s="1"/>
  <c r="D70" i="241"/>
  <c r="J70" i="241" s="1"/>
  <c r="C70" i="241"/>
  <c r="I70" i="241" s="1"/>
  <c r="B70" i="241"/>
  <c r="H70" i="241" s="1"/>
  <c r="G69" i="241"/>
  <c r="M69" i="241" s="1"/>
  <c r="F69" i="241"/>
  <c r="L69" i="241" s="1"/>
  <c r="E69" i="241"/>
  <c r="K69" i="241" s="1"/>
  <c r="D69" i="241"/>
  <c r="J69" i="241" s="1"/>
  <c r="C69" i="241"/>
  <c r="I69" i="241" s="1"/>
  <c r="B69" i="241"/>
  <c r="H69" i="241" s="1"/>
  <c r="G68" i="241"/>
  <c r="M68" i="241" s="1"/>
  <c r="F68" i="241"/>
  <c r="L68" i="241" s="1"/>
  <c r="E68" i="241"/>
  <c r="K68" i="241" s="1"/>
  <c r="D68" i="241"/>
  <c r="J68" i="241" s="1"/>
  <c r="C68" i="241"/>
  <c r="I68" i="241" s="1"/>
  <c r="B68" i="241"/>
  <c r="H68" i="241" s="1"/>
  <c r="G67" i="241"/>
  <c r="M67" i="241" s="1"/>
  <c r="F67" i="241"/>
  <c r="L67" i="241" s="1"/>
  <c r="E67" i="241"/>
  <c r="K67" i="241" s="1"/>
  <c r="D67" i="241"/>
  <c r="J67" i="241" s="1"/>
  <c r="C67" i="241"/>
  <c r="I67" i="241" s="1"/>
  <c r="B67" i="241"/>
  <c r="H67" i="241" s="1"/>
  <c r="G66" i="241"/>
  <c r="M66" i="241" s="1"/>
  <c r="F66" i="241"/>
  <c r="L66" i="241" s="1"/>
  <c r="E66" i="241"/>
  <c r="K66" i="241" s="1"/>
  <c r="D66" i="241"/>
  <c r="J66" i="241" s="1"/>
  <c r="C66" i="241"/>
  <c r="I66" i="241" s="1"/>
  <c r="B66" i="241"/>
  <c r="H66" i="241" s="1"/>
  <c r="G65" i="241"/>
  <c r="M65" i="241" s="1"/>
  <c r="F65" i="241"/>
  <c r="L65" i="241" s="1"/>
  <c r="E65" i="241"/>
  <c r="K65" i="241" s="1"/>
  <c r="D65" i="241"/>
  <c r="J65" i="241" s="1"/>
  <c r="C65" i="241"/>
  <c r="I65" i="241" s="1"/>
  <c r="B65" i="241"/>
  <c r="H65" i="241" s="1"/>
  <c r="G64" i="241"/>
  <c r="M64" i="241" s="1"/>
  <c r="F64" i="241"/>
  <c r="L64" i="241" s="1"/>
  <c r="E64" i="241"/>
  <c r="K64" i="241" s="1"/>
  <c r="D64" i="241"/>
  <c r="J64" i="241" s="1"/>
  <c r="C64" i="241"/>
  <c r="I64" i="241" s="1"/>
  <c r="B64" i="241"/>
  <c r="H64" i="241" s="1"/>
  <c r="G63" i="241"/>
  <c r="M63" i="241" s="1"/>
  <c r="F63" i="241"/>
  <c r="L63" i="241" s="1"/>
  <c r="E63" i="241"/>
  <c r="K63" i="241" s="1"/>
  <c r="D63" i="241"/>
  <c r="J63" i="241" s="1"/>
  <c r="C63" i="241"/>
  <c r="I63" i="241" s="1"/>
  <c r="B63" i="241"/>
  <c r="H63" i="241" s="1"/>
  <c r="G62" i="241"/>
  <c r="M62" i="241" s="1"/>
  <c r="F62" i="241"/>
  <c r="L62" i="241" s="1"/>
  <c r="E62" i="241"/>
  <c r="K62" i="241" s="1"/>
  <c r="D62" i="241"/>
  <c r="J62" i="241" s="1"/>
  <c r="C62" i="241"/>
  <c r="I62" i="241" s="1"/>
  <c r="B62" i="241"/>
  <c r="H62" i="241" s="1"/>
  <c r="G61" i="241"/>
  <c r="M61" i="241" s="1"/>
  <c r="F61" i="241"/>
  <c r="L61" i="241" s="1"/>
  <c r="E61" i="241"/>
  <c r="K61" i="241" s="1"/>
  <c r="D61" i="241"/>
  <c r="J61" i="241" s="1"/>
  <c r="C61" i="241"/>
  <c r="I61" i="241" s="1"/>
  <c r="B61" i="241"/>
  <c r="H61" i="241" s="1"/>
  <c r="G60" i="241"/>
  <c r="M60" i="241" s="1"/>
  <c r="F60" i="241"/>
  <c r="L60" i="241" s="1"/>
  <c r="E60" i="241"/>
  <c r="K60" i="241" s="1"/>
  <c r="D60" i="241"/>
  <c r="J60" i="241" s="1"/>
  <c r="C60" i="241"/>
  <c r="I60" i="241" s="1"/>
  <c r="B60" i="241"/>
  <c r="H60" i="241" s="1"/>
  <c r="G59" i="241"/>
  <c r="M59" i="241" s="1"/>
  <c r="F59" i="241"/>
  <c r="L59" i="241" s="1"/>
  <c r="E59" i="241"/>
  <c r="K59" i="241" s="1"/>
  <c r="D59" i="241"/>
  <c r="J59" i="241" s="1"/>
  <c r="C59" i="241"/>
  <c r="I59" i="241" s="1"/>
  <c r="B59" i="241"/>
  <c r="H59" i="241" s="1"/>
  <c r="G58" i="241"/>
  <c r="M58" i="241" s="1"/>
  <c r="F58" i="241"/>
  <c r="L58" i="241" s="1"/>
  <c r="E58" i="241"/>
  <c r="K58" i="241" s="1"/>
  <c r="D58" i="241"/>
  <c r="J58" i="241" s="1"/>
  <c r="C58" i="241"/>
  <c r="I58" i="241" s="1"/>
  <c r="B58" i="241"/>
  <c r="H58" i="241" s="1"/>
  <c r="G57" i="241"/>
  <c r="M57" i="241" s="1"/>
  <c r="C57" i="241"/>
  <c r="I57" i="241" s="1"/>
  <c r="G56" i="241"/>
  <c r="M56" i="241" s="1"/>
  <c r="C56" i="241"/>
  <c r="I56" i="241" s="1"/>
  <c r="G55" i="241"/>
  <c r="M55" i="241" s="1"/>
  <c r="C55" i="241"/>
  <c r="I55" i="241" s="1"/>
  <c r="G54" i="241"/>
  <c r="M54" i="241" s="1"/>
  <c r="C54" i="241"/>
  <c r="I54" i="241" s="1"/>
  <c r="G53" i="241"/>
  <c r="M53" i="241" s="1"/>
  <c r="C53" i="241"/>
  <c r="I53" i="241" s="1"/>
  <c r="G52" i="241"/>
  <c r="M52" i="241" s="1"/>
  <c r="C52" i="241"/>
  <c r="I52" i="241" s="1"/>
  <c r="G51" i="241"/>
  <c r="M51" i="241" s="1"/>
  <c r="C51" i="241"/>
  <c r="I51" i="241" s="1"/>
  <c r="G50" i="241"/>
  <c r="M50" i="241" s="1"/>
  <c r="C50" i="241"/>
  <c r="I50" i="241" s="1"/>
  <c r="G49" i="241"/>
  <c r="M49" i="241" s="1"/>
  <c r="C49" i="241"/>
  <c r="I49" i="241" s="1"/>
  <c r="G48" i="241"/>
  <c r="M48" i="241" s="1"/>
  <c r="C48" i="241"/>
  <c r="I48" i="241" s="1"/>
  <c r="G47" i="241"/>
  <c r="M47" i="241" s="1"/>
  <c r="C47" i="241"/>
  <c r="I47" i="241" s="1"/>
  <c r="G46" i="241"/>
  <c r="M46" i="241" s="1"/>
  <c r="C46" i="241"/>
  <c r="I46" i="241" s="1"/>
  <c r="G45" i="241"/>
  <c r="M45" i="241" s="1"/>
  <c r="C45" i="241"/>
  <c r="I45" i="241" s="1"/>
  <c r="G44" i="241"/>
  <c r="M44" i="241" s="1"/>
  <c r="C44" i="241"/>
  <c r="I44" i="241" s="1"/>
  <c r="G43" i="241"/>
  <c r="M43" i="241" s="1"/>
  <c r="C43" i="241"/>
  <c r="I43" i="241" s="1"/>
  <c r="G42" i="241"/>
  <c r="M42" i="241" s="1"/>
  <c r="C42" i="241"/>
  <c r="I42" i="241" s="1"/>
  <c r="G41" i="241"/>
  <c r="M41" i="241" s="1"/>
  <c r="C41" i="241"/>
  <c r="I41" i="241" s="1"/>
  <c r="G40" i="241"/>
  <c r="M40" i="241" s="1"/>
  <c r="C40" i="241"/>
  <c r="I40" i="241" s="1"/>
  <c r="G39" i="241"/>
  <c r="M39" i="241" s="1"/>
  <c r="C39" i="241"/>
  <c r="I39" i="241" s="1"/>
  <c r="G38" i="241"/>
  <c r="M38" i="241" s="1"/>
  <c r="C38" i="241"/>
  <c r="I38" i="241" s="1"/>
  <c r="G37" i="241"/>
  <c r="M37" i="241" s="1"/>
  <c r="C37" i="241"/>
  <c r="I37" i="241" s="1"/>
  <c r="G36" i="241"/>
  <c r="M36" i="241" s="1"/>
  <c r="C36" i="241"/>
  <c r="I36" i="241" s="1"/>
  <c r="G35" i="241"/>
  <c r="M35" i="241" s="1"/>
  <c r="C35" i="241"/>
  <c r="I35" i="241" s="1"/>
  <c r="G34" i="241"/>
  <c r="M34" i="241" s="1"/>
  <c r="C34" i="241"/>
  <c r="I34" i="241" s="1"/>
  <c r="G33" i="241"/>
  <c r="M33" i="241" s="1"/>
  <c r="C33" i="241"/>
  <c r="I33" i="241" s="1"/>
  <c r="G32" i="241"/>
  <c r="M32" i="241" s="1"/>
  <c r="C32" i="241"/>
  <c r="I32" i="241" s="1"/>
  <c r="G31" i="241"/>
  <c r="M31" i="241" s="1"/>
  <c r="C31" i="241"/>
  <c r="I31" i="241" s="1"/>
  <c r="G30" i="241"/>
  <c r="M30" i="241" s="1"/>
  <c r="C30" i="241"/>
  <c r="I30" i="241" s="1"/>
  <c r="G29" i="241"/>
  <c r="M29" i="241"/>
  <c r="C29" i="241"/>
  <c r="I29" i="241" s="1"/>
  <c r="G28" i="241"/>
  <c r="M28" i="241"/>
  <c r="C28" i="241"/>
  <c r="I28" i="241" s="1"/>
  <c r="G27" i="241"/>
  <c r="M27" i="241"/>
  <c r="C27" i="241"/>
  <c r="I27" i="241" s="1"/>
  <c r="G26" i="241"/>
  <c r="M26" i="241"/>
  <c r="C26" i="241"/>
  <c r="I26" i="241" s="1"/>
  <c r="G25" i="241"/>
  <c r="M25" i="241"/>
  <c r="C25" i="241"/>
  <c r="I25" i="241" s="1"/>
  <c r="G24" i="241"/>
  <c r="M24" i="241"/>
  <c r="C24" i="241"/>
  <c r="I24" i="241" s="1"/>
  <c r="G23" i="241"/>
  <c r="M23" i="241"/>
  <c r="C23" i="241"/>
  <c r="I23" i="241" s="1"/>
  <c r="G22" i="241"/>
  <c r="M22" i="241"/>
  <c r="C22" i="241"/>
  <c r="I22" i="241" s="1"/>
  <c r="G21" i="241"/>
  <c r="M21" i="241"/>
  <c r="C21" i="241"/>
  <c r="I21" i="241" s="1"/>
  <c r="G20" i="241"/>
  <c r="M20" i="241"/>
  <c r="C20" i="241"/>
  <c r="I20" i="241" s="1"/>
  <c r="G19" i="241"/>
  <c r="M19" i="241"/>
  <c r="C19" i="241"/>
  <c r="I19" i="241" s="1"/>
  <c r="G18" i="241"/>
  <c r="M18" i="241"/>
  <c r="C18" i="241"/>
  <c r="I18" i="241" s="1"/>
  <c r="G17" i="241"/>
  <c r="M17" i="241"/>
  <c r="C17" i="241"/>
  <c r="I17" i="241" s="1"/>
  <c r="G16" i="241"/>
  <c r="M16" i="241"/>
  <c r="C16" i="241"/>
  <c r="I16" i="241" s="1"/>
  <c r="G15" i="241"/>
  <c r="M15" i="241"/>
  <c r="C15" i="241"/>
  <c r="I15" i="241"/>
  <c r="G14" i="241"/>
  <c r="M14" i="241"/>
  <c r="C14" i="241"/>
  <c r="I14" i="241"/>
  <c r="G13" i="241"/>
  <c r="M13" i="241"/>
  <c r="C13" i="241"/>
  <c r="I13" i="241"/>
  <c r="G12" i="241"/>
  <c r="M12" i="241"/>
  <c r="C12" i="241"/>
  <c r="I12" i="241"/>
  <c r="G11" i="241"/>
  <c r="M11" i="241"/>
  <c r="C11" i="241"/>
  <c r="I11" i="241"/>
  <c r="G10" i="241"/>
  <c r="M10" i="241"/>
  <c r="C10" i="241"/>
  <c r="I10" i="241"/>
  <c r="G9" i="241"/>
  <c r="M9" i="241"/>
  <c r="C9" i="241"/>
  <c r="I9" i="241"/>
  <c r="G115" i="240"/>
  <c r="M115" i="240"/>
  <c r="F115" i="240"/>
  <c r="L115" i="240"/>
  <c r="E115" i="240"/>
  <c r="K115" i="240"/>
  <c r="D115" i="240"/>
  <c r="J115" i="240"/>
  <c r="C115" i="240"/>
  <c r="I115" i="240"/>
  <c r="B115" i="240"/>
  <c r="H115" i="240"/>
  <c r="G114" i="240"/>
  <c r="M114" i="240"/>
  <c r="F114" i="240"/>
  <c r="L114" i="240"/>
  <c r="E114" i="240"/>
  <c r="K114" i="240"/>
  <c r="D114" i="240"/>
  <c r="J114" i="240"/>
  <c r="C114" i="240"/>
  <c r="I114" i="240"/>
  <c r="B114" i="240"/>
  <c r="H114" i="240"/>
  <c r="G113" i="240"/>
  <c r="M113" i="240"/>
  <c r="F113" i="240"/>
  <c r="L113" i="240"/>
  <c r="E113" i="240"/>
  <c r="K113" i="240"/>
  <c r="D113" i="240"/>
  <c r="J113" i="240"/>
  <c r="C113" i="240"/>
  <c r="I113" i="240"/>
  <c r="B113" i="240"/>
  <c r="H113" i="240"/>
  <c r="G112" i="240"/>
  <c r="M112" i="240"/>
  <c r="F112" i="240"/>
  <c r="L112" i="240"/>
  <c r="E112" i="240"/>
  <c r="K112" i="240"/>
  <c r="D112" i="240"/>
  <c r="J112" i="240"/>
  <c r="C112" i="240"/>
  <c r="I112" i="240"/>
  <c r="B112" i="240"/>
  <c r="H112" i="240"/>
  <c r="G111" i="240"/>
  <c r="M111" i="240"/>
  <c r="F111" i="240"/>
  <c r="L111" i="240"/>
  <c r="E111" i="240"/>
  <c r="K111" i="240"/>
  <c r="D111" i="240"/>
  <c r="J111" i="240"/>
  <c r="C111" i="240"/>
  <c r="I111" i="240"/>
  <c r="B111" i="240"/>
  <c r="H111" i="240"/>
  <c r="G110" i="240"/>
  <c r="M110" i="240"/>
  <c r="F110" i="240"/>
  <c r="L110" i="240"/>
  <c r="E110" i="240"/>
  <c r="K110" i="240"/>
  <c r="D110" i="240"/>
  <c r="J110" i="240"/>
  <c r="C110" i="240"/>
  <c r="I110" i="240"/>
  <c r="B110" i="240"/>
  <c r="H110" i="240"/>
  <c r="G109" i="240"/>
  <c r="M109" i="240"/>
  <c r="F109" i="240"/>
  <c r="L109" i="240"/>
  <c r="E109" i="240"/>
  <c r="K109" i="240"/>
  <c r="D109" i="240"/>
  <c r="J109" i="240"/>
  <c r="C109" i="240"/>
  <c r="I109" i="240"/>
  <c r="B109" i="240"/>
  <c r="H109" i="240"/>
  <c r="G108" i="240"/>
  <c r="M108" i="240"/>
  <c r="F108" i="240"/>
  <c r="L108" i="240"/>
  <c r="E108" i="240"/>
  <c r="K108" i="240"/>
  <c r="D108" i="240"/>
  <c r="J108" i="240"/>
  <c r="C108" i="240"/>
  <c r="I108" i="240"/>
  <c r="B108" i="240"/>
  <c r="H108" i="240"/>
  <c r="G107" i="240"/>
  <c r="M107" i="240"/>
  <c r="F107" i="240"/>
  <c r="L107" i="240"/>
  <c r="E107" i="240"/>
  <c r="K107" i="240"/>
  <c r="D107" i="240"/>
  <c r="J107" i="240"/>
  <c r="C107" i="240"/>
  <c r="I107" i="240"/>
  <c r="B107" i="240"/>
  <c r="H107" i="240"/>
  <c r="G106" i="240"/>
  <c r="M106" i="240"/>
  <c r="F106" i="240"/>
  <c r="L106" i="240"/>
  <c r="E106" i="240"/>
  <c r="K106" i="240"/>
  <c r="D106" i="240"/>
  <c r="J106" i="240"/>
  <c r="C106" i="240"/>
  <c r="I106" i="240"/>
  <c r="B106" i="240"/>
  <c r="H106" i="240"/>
  <c r="G105" i="240"/>
  <c r="M105" i="240"/>
  <c r="F105" i="240"/>
  <c r="L105" i="240"/>
  <c r="E105" i="240"/>
  <c r="K105" i="240"/>
  <c r="D105" i="240"/>
  <c r="J105" i="240"/>
  <c r="C105" i="240"/>
  <c r="I105" i="240"/>
  <c r="B105" i="240"/>
  <c r="H105" i="240"/>
  <c r="G104" i="240"/>
  <c r="M104" i="240"/>
  <c r="F104" i="240"/>
  <c r="L104" i="240"/>
  <c r="E104" i="240"/>
  <c r="K104" i="240"/>
  <c r="D104" i="240"/>
  <c r="J104" i="240"/>
  <c r="C104" i="240"/>
  <c r="I104" i="240"/>
  <c r="B104" i="240"/>
  <c r="H104" i="240"/>
  <c r="G103" i="240"/>
  <c r="M103" i="240"/>
  <c r="F103" i="240"/>
  <c r="L103" i="240"/>
  <c r="E103" i="240"/>
  <c r="K103" i="240"/>
  <c r="D103" i="240"/>
  <c r="J103" i="240"/>
  <c r="C103" i="240"/>
  <c r="I103" i="240"/>
  <c r="B103" i="240"/>
  <c r="H103" i="240"/>
  <c r="G102" i="240"/>
  <c r="M102" i="240"/>
  <c r="F102" i="240"/>
  <c r="L102" i="240"/>
  <c r="E102" i="240"/>
  <c r="K102" i="240"/>
  <c r="D102" i="240"/>
  <c r="J102" i="240"/>
  <c r="C102" i="240"/>
  <c r="I102" i="240"/>
  <c r="B102" i="240"/>
  <c r="H102" i="240"/>
  <c r="G101" i="240"/>
  <c r="M101" i="240"/>
  <c r="F101" i="240"/>
  <c r="L101" i="240"/>
  <c r="E101" i="240"/>
  <c r="K101" i="240"/>
  <c r="D101" i="240"/>
  <c r="J101" i="240"/>
  <c r="C101" i="240"/>
  <c r="I101" i="240"/>
  <c r="B101" i="240"/>
  <c r="H101" i="240"/>
  <c r="G100" i="240"/>
  <c r="M100" i="240"/>
  <c r="F100" i="240"/>
  <c r="L100" i="240"/>
  <c r="E100" i="240"/>
  <c r="K100" i="240"/>
  <c r="D100" i="240"/>
  <c r="J100" i="240"/>
  <c r="C100" i="240"/>
  <c r="I100" i="240"/>
  <c r="B100" i="240"/>
  <c r="H100" i="240"/>
  <c r="G99" i="240"/>
  <c r="M99" i="240"/>
  <c r="F99" i="240"/>
  <c r="L99" i="240"/>
  <c r="E99" i="240"/>
  <c r="K99" i="240"/>
  <c r="D99" i="240"/>
  <c r="J99" i="240"/>
  <c r="C99" i="240"/>
  <c r="I99" i="240"/>
  <c r="B99" i="240"/>
  <c r="H99" i="240"/>
  <c r="G98" i="240"/>
  <c r="M98" i="240"/>
  <c r="F98" i="240"/>
  <c r="L98" i="240"/>
  <c r="E98" i="240"/>
  <c r="K98" i="240"/>
  <c r="D98" i="240"/>
  <c r="J98" i="240"/>
  <c r="C98" i="240"/>
  <c r="I98" i="240"/>
  <c r="B98" i="240"/>
  <c r="H98" i="240"/>
  <c r="G97" i="240"/>
  <c r="M97" i="240"/>
  <c r="F97" i="240"/>
  <c r="L97" i="240"/>
  <c r="E97" i="240"/>
  <c r="K97" i="240"/>
  <c r="D97" i="240"/>
  <c r="J97" i="240"/>
  <c r="C97" i="240"/>
  <c r="I97" i="240"/>
  <c r="B97" i="240"/>
  <c r="H97" i="240"/>
  <c r="G96" i="240"/>
  <c r="M96" i="240"/>
  <c r="F96" i="240"/>
  <c r="L96" i="240"/>
  <c r="E96" i="240"/>
  <c r="K96" i="240"/>
  <c r="D96" i="240"/>
  <c r="J96" i="240"/>
  <c r="C96" i="240"/>
  <c r="I96" i="240"/>
  <c r="B96" i="240"/>
  <c r="H96" i="240"/>
  <c r="G95" i="240"/>
  <c r="M95" i="240"/>
  <c r="F95" i="240"/>
  <c r="L95" i="240"/>
  <c r="E95" i="240"/>
  <c r="K95" i="240"/>
  <c r="D95" i="240"/>
  <c r="J95" i="240"/>
  <c r="C95" i="240"/>
  <c r="I95" i="240"/>
  <c r="B95" i="240"/>
  <c r="H95" i="240"/>
  <c r="G94" i="240"/>
  <c r="M94" i="240"/>
  <c r="F94" i="240"/>
  <c r="L94" i="240"/>
  <c r="E94" i="240"/>
  <c r="K94" i="240"/>
  <c r="D94" i="240"/>
  <c r="J94" i="240"/>
  <c r="C94" i="240"/>
  <c r="I94" i="240"/>
  <c r="B94" i="240"/>
  <c r="H94" i="240"/>
  <c r="G93" i="240"/>
  <c r="M93" i="240"/>
  <c r="F93" i="240"/>
  <c r="L93" i="240"/>
  <c r="E93" i="240"/>
  <c r="K93" i="240"/>
  <c r="D93" i="240"/>
  <c r="J93" i="240"/>
  <c r="C93" i="240"/>
  <c r="I93" i="240"/>
  <c r="B93" i="240"/>
  <c r="H93" i="240"/>
  <c r="G92" i="240"/>
  <c r="M92" i="240"/>
  <c r="F92" i="240"/>
  <c r="L92" i="240"/>
  <c r="E92" i="240"/>
  <c r="K92" i="240"/>
  <c r="D92" i="240"/>
  <c r="J92" i="240"/>
  <c r="C92" i="240"/>
  <c r="I92" i="240"/>
  <c r="B92" i="240"/>
  <c r="H92" i="240"/>
  <c r="G91" i="240"/>
  <c r="M91" i="240"/>
  <c r="F91" i="240"/>
  <c r="L91" i="240"/>
  <c r="E91" i="240"/>
  <c r="K91" i="240"/>
  <c r="D91" i="240"/>
  <c r="J91" i="240"/>
  <c r="C91" i="240"/>
  <c r="I91" i="240"/>
  <c r="B91" i="240"/>
  <c r="H91" i="240"/>
  <c r="G90" i="240"/>
  <c r="M90" i="240"/>
  <c r="F90" i="240"/>
  <c r="L90" i="240"/>
  <c r="E90" i="240"/>
  <c r="K90" i="240"/>
  <c r="D90" i="240"/>
  <c r="J90" i="240"/>
  <c r="C90" i="240"/>
  <c r="I90" i="240"/>
  <c r="B90" i="240"/>
  <c r="H90" i="240"/>
  <c r="G89" i="240"/>
  <c r="M89" i="240"/>
  <c r="F89" i="240"/>
  <c r="L89" i="240"/>
  <c r="E89" i="240"/>
  <c r="K89" i="240"/>
  <c r="D89" i="240"/>
  <c r="J89" i="240"/>
  <c r="C89" i="240"/>
  <c r="I89" i="240"/>
  <c r="B89" i="240"/>
  <c r="H89" i="240"/>
  <c r="G88" i="240"/>
  <c r="M88" i="240"/>
  <c r="F88" i="240"/>
  <c r="L88" i="240"/>
  <c r="E88" i="240"/>
  <c r="K88" i="240"/>
  <c r="D88" i="240"/>
  <c r="J88" i="240"/>
  <c r="C88" i="240"/>
  <c r="I88" i="240"/>
  <c r="B88" i="240"/>
  <c r="H88" i="240"/>
  <c r="G87" i="240"/>
  <c r="M87" i="240"/>
  <c r="F87" i="240"/>
  <c r="L87" i="240"/>
  <c r="E87" i="240"/>
  <c r="K87" i="240"/>
  <c r="D87" i="240"/>
  <c r="J87" i="240"/>
  <c r="C87" i="240"/>
  <c r="I87" i="240"/>
  <c r="B87" i="240"/>
  <c r="H87" i="240"/>
  <c r="G86" i="240"/>
  <c r="M86" i="240"/>
  <c r="F86" i="240"/>
  <c r="L86" i="240"/>
  <c r="E86" i="240"/>
  <c r="K86" i="240"/>
  <c r="D86" i="240"/>
  <c r="J86" i="240"/>
  <c r="C86" i="240"/>
  <c r="I86" i="240"/>
  <c r="B86" i="240"/>
  <c r="H86" i="240"/>
  <c r="G85" i="240"/>
  <c r="M85" i="240"/>
  <c r="F85" i="240"/>
  <c r="L85" i="240"/>
  <c r="E85" i="240"/>
  <c r="K85" i="240"/>
  <c r="D85" i="240"/>
  <c r="J85" i="240"/>
  <c r="C85" i="240"/>
  <c r="I85" i="240"/>
  <c r="B85" i="240"/>
  <c r="H85" i="240"/>
  <c r="G84" i="240"/>
  <c r="M84" i="240"/>
  <c r="F84" i="240"/>
  <c r="L84" i="240"/>
  <c r="E84" i="240"/>
  <c r="K84" i="240"/>
  <c r="D84" i="240"/>
  <c r="J84" i="240"/>
  <c r="C84" i="240"/>
  <c r="I84" i="240"/>
  <c r="B84" i="240"/>
  <c r="H84" i="240"/>
  <c r="G83" i="240"/>
  <c r="M83" i="240"/>
  <c r="F83" i="240"/>
  <c r="L83" i="240"/>
  <c r="E83" i="240"/>
  <c r="K83" i="240"/>
  <c r="D83" i="240"/>
  <c r="J83" i="240"/>
  <c r="C83" i="240"/>
  <c r="I83" i="240"/>
  <c r="B83" i="240"/>
  <c r="H83" i="240"/>
  <c r="G82" i="240"/>
  <c r="M82" i="240"/>
  <c r="F82" i="240"/>
  <c r="L82" i="240"/>
  <c r="E82" i="240"/>
  <c r="K82" i="240"/>
  <c r="D82" i="240"/>
  <c r="J82" i="240"/>
  <c r="C82" i="240"/>
  <c r="I82" i="240"/>
  <c r="B82" i="240"/>
  <c r="H82" i="240"/>
  <c r="G81" i="240"/>
  <c r="M81" i="240"/>
  <c r="F81" i="240"/>
  <c r="L81" i="240"/>
  <c r="E81" i="240"/>
  <c r="K81" i="240"/>
  <c r="D81" i="240"/>
  <c r="J81" i="240"/>
  <c r="C81" i="240"/>
  <c r="I81" i="240"/>
  <c r="B81" i="240"/>
  <c r="H81" i="240"/>
  <c r="G80" i="240"/>
  <c r="M80" i="240"/>
  <c r="F80" i="240"/>
  <c r="L80" i="240"/>
  <c r="E80" i="240"/>
  <c r="K80" i="240"/>
  <c r="D80" i="240"/>
  <c r="J80" i="240"/>
  <c r="C80" i="240"/>
  <c r="I80" i="240"/>
  <c r="B80" i="240"/>
  <c r="H80" i="240"/>
  <c r="G79" i="240"/>
  <c r="M79" i="240"/>
  <c r="F79" i="240"/>
  <c r="L79" i="240"/>
  <c r="E79" i="240"/>
  <c r="K79" i="240"/>
  <c r="D79" i="240"/>
  <c r="J79" i="240"/>
  <c r="C79" i="240"/>
  <c r="I79" i="240"/>
  <c r="B79" i="240"/>
  <c r="H79" i="240"/>
  <c r="G78" i="240"/>
  <c r="M78" i="240"/>
  <c r="F78" i="240"/>
  <c r="L78" i="240"/>
  <c r="E78" i="240"/>
  <c r="K78" i="240"/>
  <c r="D78" i="240"/>
  <c r="J78" i="240"/>
  <c r="C78" i="240"/>
  <c r="I78" i="240"/>
  <c r="B78" i="240"/>
  <c r="H78" i="240"/>
  <c r="G77" i="240"/>
  <c r="M77" i="240"/>
  <c r="F77" i="240"/>
  <c r="L77" i="240"/>
  <c r="E77" i="240"/>
  <c r="K77" i="240"/>
  <c r="D77" i="240"/>
  <c r="J77" i="240"/>
  <c r="C77" i="240"/>
  <c r="I77" i="240"/>
  <c r="B77" i="240"/>
  <c r="H77" i="240"/>
  <c r="G76" i="240"/>
  <c r="M76" i="240"/>
  <c r="F76" i="240"/>
  <c r="L76" i="240"/>
  <c r="E76" i="240"/>
  <c r="K76" i="240"/>
  <c r="D76" i="240"/>
  <c r="J76" i="240"/>
  <c r="C76" i="240"/>
  <c r="I76" i="240"/>
  <c r="B76" i="240"/>
  <c r="H76" i="240"/>
  <c r="G75" i="240"/>
  <c r="M75" i="240"/>
  <c r="F75" i="240"/>
  <c r="L75" i="240"/>
  <c r="E75" i="240"/>
  <c r="K75" i="240"/>
  <c r="D75" i="240"/>
  <c r="J75" i="240"/>
  <c r="C75" i="240"/>
  <c r="I75" i="240"/>
  <c r="B75" i="240"/>
  <c r="H75" i="240"/>
  <c r="G74" i="240"/>
  <c r="M74" i="240"/>
  <c r="F74" i="240"/>
  <c r="L74" i="240"/>
  <c r="E74" i="240"/>
  <c r="K74" i="240"/>
  <c r="D74" i="240"/>
  <c r="J74" i="240"/>
  <c r="C74" i="240"/>
  <c r="I74" i="240"/>
  <c r="B74" i="240"/>
  <c r="H74" i="240"/>
  <c r="G73" i="240"/>
  <c r="M73" i="240"/>
  <c r="F73" i="240"/>
  <c r="L73" i="240"/>
  <c r="E73" i="240"/>
  <c r="K73" i="240"/>
  <c r="D73" i="240"/>
  <c r="J73" i="240"/>
  <c r="C73" i="240"/>
  <c r="I73" i="240"/>
  <c r="B73" i="240"/>
  <c r="H73" i="240"/>
  <c r="G72" i="240"/>
  <c r="M72" i="240"/>
  <c r="F72" i="240"/>
  <c r="L72" i="240"/>
  <c r="E72" i="240"/>
  <c r="K72" i="240"/>
  <c r="D72" i="240"/>
  <c r="J72" i="240"/>
  <c r="C72" i="240"/>
  <c r="I72" i="240"/>
  <c r="B72" i="240"/>
  <c r="H72" i="240"/>
  <c r="G71" i="240"/>
  <c r="M71" i="240"/>
  <c r="F71" i="240"/>
  <c r="L71" i="240"/>
  <c r="E71" i="240"/>
  <c r="K71" i="240"/>
  <c r="D71" i="240"/>
  <c r="J71" i="240"/>
  <c r="C71" i="240"/>
  <c r="I71" i="240"/>
  <c r="B71" i="240"/>
  <c r="H71" i="240"/>
  <c r="G70" i="240"/>
  <c r="M70" i="240"/>
  <c r="F70" i="240"/>
  <c r="L70" i="240"/>
  <c r="E70" i="240"/>
  <c r="K70" i="240"/>
  <c r="D70" i="240"/>
  <c r="J70" i="240"/>
  <c r="C70" i="240"/>
  <c r="I70" i="240"/>
  <c r="B70" i="240"/>
  <c r="H70" i="240"/>
  <c r="G69" i="240"/>
  <c r="M69" i="240"/>
  <c r="F69" i="240"/>
  <c r="L69" i="240"/>
  <c r="E69" i="240"/>
  <c r="K69" i="240"/>
  <c r="D69" i="240"/>
  <c r="J69" i="240"/>
  <c r="C69" i="240"/>
  <c r="I69" i="240"/>
  <c r="B69" i="240"/>
  <c r="H69" i="240"/>
  <c r="G68" i="240"/>
  <c r="M68" i="240"/>
  <c r="F68" i="240"/>
  <c r="L68" i="240"/>
  <c r="E68" i="240"/>
  <c r="K68" i="240"/>
  <c r="D68" i="240"/>
  <c r="J68" i="240"/>
  <c r="C68" i="240"/>
  <c r="I68" i="240"/>
  <c r="B68" i="240"/>
  <c r="H68" i="240"/>
  <c r="G67" i="240"/>
  <c r="M67" i="240"/>
  <c r="F67" i="240"/>
  <c r="L67" i="240"/>
  <c r="E67" i="240"/>
  <c r="K67" i="240"/>
  <c r="D67" i="240"/>
  <c r="J67" i="240"/>
  <c r="C67" i="240"/>
  <c r="I67" i="240"/>
  <c r="B67" i="240"/>
  <c r="H67" i="240"/>
  <c r="G66" i="240"/>
  <c r="M66" i="240"/>
  <c r="F66" i="240"/>
  <c r="L66" i="240"/>
  <c r="E66" i="240"/>
  <c r="K66" i="240"/>
  <c r="D66" i="240"/>
  <c r="J66" i="240"/>
  <c r="C66" i="240"/>
  <c r="I66" i="240"/>
  <c r="B66" i="240"/>
  <c r="H66" i="240"/>
  <c r="G65" i="240"/>
  <c r="M65" i="240"/>
  <c r="F65" i="240"/>
  <c r="L65" i="240"/>
  <c r="E65" i="240"/>
  <c r="K65" i="240"/>
  <c r="D65" i="240"/>
  <c r="J65" i="240"/>
  <c r="C65" i="240"/>
  <c r="I65" i="240"/>
  <c r="B65" i="240"/>
  <c r="H65" i="240"/>
  <c r="G64" i="240"/>
  <c r="M64" i="240"/>
  <c r="F64" i="240"/>
  <c r="L64" i="240"/>
  <c r="E64" i="240"/>
  <c r="K64" i="240"/>
  <c r="D64" i="240"/>
  <c r="J64" i="240"/>
  <c r="C64" i="240"/>
  <c r="I64" i="240"/>
  <c r="B64" i="240"/>
  <c r="H64" i="240"/>
  <c r="G63" i="240"/>
  <c r="M63" i="240"/>
  <c r="F63" i="240"/>
  <c r="L63" i="240"/>
  <c r="E63" i="240"/>
  <c r="K63" i="240"/>
  <c r="D63" i="240"/>
  <c r="J63" i="240"/>
  <c r="C63" i="240"/>
  <c r="I63" i="240"/>
  <c r="B63" i="240"/>
  <c r="H63" i="240"/>
  <c r="G62" i="240"/>
  <c r="M62" i="240"/>
  <c r="F62" i="240"/>
  <c r="L62" i="240"/>
  <c r="E62" i="240"/>
  <c r="K62" i="240"/>
  <c r="D62" i="240"/>
  <c r="J62" i="240"/>
  <c r="C62" i="240"/>
  <c r="I62" i="240"/>
  <c r="B62" i="240"/>
  <c r="H62" i="240"/>
  <c r="G61" i="240"/>
  <c r="M61" i="240"/>
  <c r="F61" i="240"/>
  <c r="L61" i="240"/>
  <c r="E61" i="240"/>
  <c r="K61" i="240"/>
  <c r="D61" i="240"/>
  <c r="J61" i="240"/>
  <c r="C61" i="240"/>
  <c r="I61" i="240"/>
  <c r="B61" i="240"/>
  <c r="H61" i="240"/>
  <c r="G60" i="240"/>
  <c r="M60" i="240"/>
  <c r="F60" i="240"/>
  <c r="L60" i="240"/>
  <c r="E60" i="240"/>
  <c r="K60" i="240"/>
  <c r="D60" i="240"/>
  <c r="J60" i="240"/>
  <c r="C60" i="240"/>
  <c r="I60" i="240"/>
  <c r="B60" i="240"/>
  <c r="H60" i="240"/>
  <c r="G59" i="240"/>
  <c r="M59" i="240"/>
  <c r="F59" i="240"/>
  <c r="L59" i="240"/>
  <c r="E59" i="240"/>
  <c r="K59" i="240"/>
  <c r="D59" i="240"/>
  <c r="J59" i="240"/>
  <c r="C59" i="240"/>
  <c r="I59" i="240"/>
  <c r="B59" i="240"/>
  <c r="H59" i="240"/>
  <c r="G58" i="240"/>
  <c r="M58" i="240"/>
  <c r="F58" i="240"/>
  <c r="L58" i="240"/>
  <c r="E58" i="240"/>
  <c r="K58" i="240"/>
  <c r="D58" i="240"/>
  <c r="J58" i="240"/>
  <c r="C58" i="240"/>
  <c r="I58" i="240"/>
  <c r="B58" i="240"/>
  <c r="H58" i="240"/>
  <c r="G57" i="240"/>
  <c r="M57" i="240"/>
  <c r="C57" i="240"/>
  <c r="I57" i="240"/>
  <c r="G56" i="240"/>
  <c r="M56" i="240"/>
  <c r="C56" i="240"/>
  <c r="I56" i="240"/>
  <c r="G55" i="240"/>
  <c r="M55" i="240"/>
  <c r="C55" i="240"/>
  <c r="I55" i="240"/>
  <c r="G54" i="240"/>
  <c r="M54" i="240"/>
  <c r="C54" i="240"/>
  <c r="I54" i="240"/>
  <c r="G53" i="240"/>
  <c r="M53" i="240"/>
  <c r="C53" i="240"/>
  <c r="I53" i="240"/>
  <c r="G52" i="240"/>
  <c r="M52" i="240"/>
  <c r="C52" i="240"/>
  <c r="I52" i="240"/>
  <c r="G51" i="240"/>
  <c r="M51" i="240"/>
  <c r="C51" i="240"/>
  <c r="I51" i="240"/>
  <c r="G50" i="240"/>
  <c r="M50" i="240"/>
  <c r="C50" i="240"/>
  <c r="I50" i="240"/>
  <c r="G49" i="240"/>
  <c r="M49" i="240"/>
  <c r="C49" i="240"/>
  <c r="I49" i="240"/>
  <c r="G48" i="240"/>
  <c r="M48" i="240"/>
  <c r="C48" i="240"/>
  <c r="I48" i="240"/>
  <c r="G47" i="240"/>
  <c r="M47" i="240"/>
  <c r="C47" i="240"/>
  <c r="I47" i="240"/>
  <c r="G46" i="240"/>
  <c r="M46" i="240"/>
  <c r="C46" i="240"/>
  <c r="I46" i="240"/>
  <c r="G45" i="240"/>
  <c r="M45" i="240"/>
  <c r="C45" i="240"/>
  <c r="I45" i="240"/>
  <c r="G44" i="240"/>
  <c r="M44" i="240"/>
  <c r="C44" i="240"/>
  <c r="I44" i="240"/>
  <c r="G43" i="240"/>
  <c r="M43" i="240"/>
  <c r="C43" i="240"/>
  <c r="I43" i="240"/>
  <c r="G42" i="240"/>
  <c r="M42" i="240"/>
  <c r="C42" i="240"/>
  <c r="I42" i="240"/>
  <c r="G41" i="240"/>
  <c r="M41" i="240"/>
  <c r="C41" i="240"/>
  <c r="I41" i="240"/>
  <c r="G40" i="240"/>
  <c r="M40" i="240"/>
  <c r="C40" i="240"/>
  <c r="I40" i="240"/>
  <c r="G39" i="240"/>
  <c r="M39" i="240"/>
  <c r="C39" i="240"/>
  <c r="I39" i="240"/>
  <c r="G38" i="240"/>
  <c r="M38" i="240"/>
  <c r="C38" i="240"/>
  <c r="I38" i="240"/>
  <c r="G37" i="240"/>
  <c r="M37" i="240"/>
  <c r="C37" i="240"/>
  <c r="I37" i="240"/>
  <c r="G36" i="240"/>
  <c r="M36" i="240"/>
  <c r="C36" i="240"/>
  <c r="I36" i="240"/>
  <c r="G35" i="240"/>
  <c r="M35" i="240"/>
  <c r="C35" i="240"/>
  <c r="I35" i="240"/>
  <c r="G34" i="240"/>
  <c r="M34" i="240"/>
  <c r="C34" i="240"/>
  <c r="I34" i="240"/>
  <c r="G33" i="240"/>
  <c r="M33" i="240"/>
  <c r="C33" i="240"/>
  <c r="I33" i="240"/>
  <c r="G32" i="240"/>
  <c r="M32" i="240"/>
  <c r="C32" i="240"/>
  <c r="I32" i="240"/>
  <c r="G31" i="240"/>
  <c r="M31" i="240"/>
  <c r="C31" i="240"/>
  <c r="I31" i="240"/>
  <c r="G30" i="240"/>
  <c r="M30" i="240"/>
  <c r="C30" i="240"/>
  <c r="I30" i="240"/>
  <c r="G29" i="240"/>
  <c r="M29" i="240"/>
  <c r="C29" i="240"/>
  <c r="I29" i="240"/>
  <c r="G28" i="240"/>
  <c r="M28" i="240"/>
  <c r="C28" i="240"/>
  <c r="I28" i="240"/>
  <c r="G27" i="240"/>
  <c r="M27" i="240"/>
  <c r="C27" i="240"/>
  <c r="I27" i="240"/>
  <c r="G26" i="240"/>
  <c r="M26" i="240"/>
  <c r="C26" i="240"/>
  <c r="I26" i="240"/>
  <c r="G25" i="240"/>
  <c r="M25" i="240"/>
  <c r="C25" i="240"/>
  <c r="I25" i="240"/>
  <c r="G24" i="240"/>
  <c r="M24" i="240"/>
  <c r="C24" i="240"/>
  <c r="I24" i="240"/>
  <c r="G23" i="240"/>
  <c r="M23" i="240"/>
  <c r="C23" i="240"/>
  <c r="I23" i="240"/>
  <c r="G22" i="240"/>
  <c r="M22" i="240"/>
  <c r="C22" i="240"/>
  <c r="I22" i="240"/>
  <c r="G21" i="240"/>
  <c r="M21" i="240"/>
  <c r="C21" i="240"/>
  <c r="I21" i="240"/>
  <c r="G20" i="240"/>
  <c r="M20" i="240"/>
  <c r="C20" i="240"/>
  <c r="I20" i="240"/>
  <c r="G19" i="240"/>
  <c r="M19" i="240"/>
  <c r="C19" i="240"/>
  <c r="I19" i="240"/>
  <c r="G18" i="240"/>
  <c r="M18" i="240"/>
  <c r="C18" i="240"/>
  <c r="I18" i="240"/>
  <c r="G17" i="240"/>
  <c r="M17" i="240"/>
  <c r="C17" i="240"/>
  <c r="I17" i="240"/>
  <c r="G16" i="240"/>
  <c r="M16" i="240"/>
  <c r="C16" i="240"/>
  <c r="I16" i="240"/>
  <c r="G15" i="240"/>
  <c r="M15" i="240"/>
  <c r="C15" i="240"/>
  <c r="I15" i="240"/>
  <c r="G14" i="240"/>
  <c r="M14" i="240"/>
  <c r="C14" i="240"/>
  <c r="I14" i="240"/>
  <c r="G13" i="240"/>
  <c r="M13" i="240"/>
  <c r="C13" i="240"/>
  <c r="I13" i="240"/>
  <c r="G12" i="240"/>
  <c r="M12" i="240"/>
  <c r="C12" i="240"/>
  <c r="I12" i="240"/>
  <c r="G11" i="240"/>
  <c r="M11" i="240"/>
  <c r="C11" i="240"/>
  <c r="I11" i="240"/>
  <c r="G10" i="240"/>
  <c r="M10" i="240"/>
  <c r="C10" i="240"/>
  <c r="I10" i="240"/>
  <c r="G9" i="240"/>
  <c r="M9" i="240"/>
  <c r="C9" i="240"/>
  <c r="I9" i="240"/>
  <c r="G115" i="239"/>
  <c r="M115" i="239"/>
  <c r="F115" i="239"/>
  <c r="L115" i="239"/>
  <c r="E115" i="239"/>
  <c r="K115" i="239"/>
  <c r="D115" i="239"/>
  <c r="J115" i="239"/>
  <c r="C115" i="239"/>
  <c r="I115" i="239"/>
  <c r="B115" i="239"/>
  <c r="H115" i="239"/>
  <c r="G114" i="239"/>
  <c r="M114" i="239"/>
  <c r="F114" i="239"/>
  <c r="L114" i="239"/>
  <c r="E114" i="239"/>
  <c r="K114" i="239"/>
  <c r="D114" i="239"/>
  <c r="J114" i="239"/>
  <c r="C114" i="239"/>
  <c r="I114" i="239"/>
  <c r="B114" i="239"/>
  <c r="H114" i="239"/>
  <c r="G113" i="239"/>
  <c r="M113" i="239"/>
  <c r="F113" i="239"/>
  <c r="L113" i="239"/>
  <c r="E113" i="239"/>
  <c r="K113" i="239"/>
  <c r="D113" i="239"/>
  <c r="J113" i="239"/>
  <c r="C113" i="239"/>
  <c r="I113" i="239"/>
  <c r="B113" i="239"/>
  <c r="H113" i="239"/>
  <c r="G112" i="239"/>
  <c r="M112" i="239"/>
  <c r="F112" i="239"/>
  <c r="L112" i="239"/>
  <c r="E112" i="239"/>
  <c r="K112" i="239"/>
  <c r="D112" i="239"/>
  <c r="J112" i="239"/>
  <c r="C112" i="239"/>
  <c r="I112" i="239"/>
  <c r="B112" i="239"/>
  <c r="H112" i="239"/>
  <c r="G111" i="239"/>
  <c r="M111" i="239"/>
  <c r="F111" i="239"/>
  <c r="L111" i="239"/>
  <c r="E111" i="239"/>
  <c r="K111" i="239"/>
  <c r="D111" i="239"/>
  <c r="J111" i="239"/>
  <c r="C111" i="239"/>
  <c r="I111" i="239"/>
  <c r="B111" i="239"/>
  <c r="H111" i="239"/>
  <c r="G110" i="239"/>
  <c r="M110" i="239"/>
  <c r="F110" i="239"/>
  <c r="L110" i="239"/>
  <c r="E110" i="239"/>
  <c r="K110" i="239"/>
  <c r="D110" i="239"/>
  <c r="J110" i="239"/>
  <c r="C110" i="239"/>
  <c r="I110" i="239"/>
  <c r="B110" i="239"/>
  <c r="H110" i="239"/>
  <c r="G109" i="239"/>
  <c r="M109" i="239"/>
  <c r="F109" i="239"/>
  <c r="L109" i="239"/>
  <c r="E109" i="239"/>
  <c r="K109" i="239"/>
  <c r="D109" i="239"/>
  <c r="J109" i="239"/>
  <c r="C109" i="239"/>
  <c r="I109" i="239"/>
  <c r="B109" i="239"/>
  <c r="H109" i="239"/>
  <c r="G108" i="239"/>
  <c r="M108" i="239"/>
  <c r="F108" i="239"/>
  <c r="L108" i="239"/>
  <c r="E108" i="239"/>
  <c r="K108" i="239"/>
  <c r="D108" i="239"/>
  <c r="J108" i="239"/>
  <c r="C108" i="239"/>
  <c r="I108" i="239"/>
  <c r="B108" i="239"/>
  <c r="H108" i="239"/>
  <c r="G107" i="239"/>
  <c r="M107" i="239"/>
  <c r="F107" i="239"/>
  <c r="L107" i="239"/>
  <c r="E107" i="239"/>
  <c r="K107" i="239"/>
  <c r="D107" i="239"/>
  <c r="J107" i="239"/>
  <c r="C107" i="239"/>
  <c r="I107" i="239"/>
  <c r="B107" i="239"/>
  <c r="H107" i="239"/>
  <c r="G106" i="239"/>
  <c r="M106" i="239"/>
  <c r="F106" i="239"/>
  <c r="L106" i="239"/>
  <c r="E106" i="239"/>
  <c r="K106" i="239"/>
  <c r="D106" i="239"/>
  <c r="J106" i="239"/>
  <c r="C106" i="239"/>
  <c r="I106" i="239"/>
  <c r="B106" i="239"/>
  <c r="H106" i="239"/>
  <c r="G105" i="239"/>
  <c r="M105" i="239"/>
  <c r="F105" i="239"/>
  <c r="L105" i="239"/>
  <c r="E105" i="239"/>
  <c r="K105" i="239"/>
  <c r="D105" i="239"/>
  <c r="J105" i="239"/>
  <c r="C105" i="239"/>
  <c r="I105" i="239"/>
  <c r="B105" i="239"/>
  <c r="H105" i="239"/>
  <c r="G104" i="239"/>
  <c r="M104" i="239"/>
  <c r="F104" i="239"/>
  <c r="L104" i="239"/>
  <c r="E104" i="239"/>
  <c r="K104" i="239"/>
  <c r="D104" i="239"/>
  <c r="J104" i="239"/>
  <c r="C104" i="239"/>
  <c r="I104" i="239"/>
  <c r="B104" i="239"/>
  <c r="H104" i="239"/>
  <c r="G103" i="239"/>
  <c r="M103" i="239"/>
  <c r="F103" i="239"/>
  <c r="L103" i="239"/>
  <c r="E103" i="239"/>
  <c r="K103" i="239"/>
  <c r="D103" i="239"/>
  <c r="J103" i="239"/>
  <c r="C103" i="239"/>
  <c r="I103" i="239"/>
  <c r="B103" i="239"/>
  <c r="H103" i="239"/>
  <c r="G102" i="239"/>
  <c r="M102" i="239"/>
  <c r="F102" i="239"/>
  <c r="L102" i="239"/>
  <c r="E102" i="239"/>
  <c r="K102" i="239"/>
  <c r="D102" i="239"/>
  <c r="J102" i="239"/>
  <c r="C102" i="239"/>
  <c r="I102" i="239"/>
  <c r="B102" i="239"/>
  <c r="H102" i="239"/>
  <c r="G101" i="239"/>
  <c r="M101" i="239"/>
  <c r="F101" i="239"/>
  <c r="L101" i="239"/>
  <c r="E101" i="239"/>
  <c r="K101" i="239"/>
  <c r="D101" i="239"/>
  <c r="J101" i="239"/>
  <c r="C101" i="239"/>
  <c r="I101" i="239"/>
  <c r="B101" i="239"/>
  <c r="H101" i="239"/>
  <c r="G100" i="239"/>
  <c r="M100" i="239"/>
  <c r="F100" i="239"/>
  <c r="L100" i="239"/>
  <c r="E100" i="239"/>
  <c r="K100" i="239"/>
  <c r="D100" i="239"/>
  <c r="J100" i="239"/>
  <c r="C100" i="239"/>
  <c r="I100" i="239"/>
  <c r="B100" i="239"/>
  <c r="H100" i="239"/>
  <c r="G99" i="239"/>
  <c r="M99" i="239"/>
  <c r="F99" i="239"/>
  <c r="L99" i="239"/>
  <c r="E99" i="239"/>
  <c r="K99" i="239"/>
  <c r="D99" i="239"/>
  <c r="J99" i="239"/>
  <c r="C99" i="239"/>
  <c r="I99" i="239"/>
  <c r="B99" i="239"/>
  <c r="H99" i="239"/>
  <c r="G98" i="239"/>
  <c r="M98" i="239"/>
  <c r="F98" i="239"/>
  <c r="L98" i="239"/>
  <c r="E98" i="239"/>
  <c r="K98" i="239"/>
  <c r="D98" i="239"/>
  <c r="J98" i="239"/>
  <c r="C98" i="239"/>
  <c r="I98" i="239"/>
  <c r="B98" i="239"/>
  <c r="H98" i="239"/>
  <c r="G97" i="239"/>
  <c r="M97" i="239"/>
  <c r="F97" i="239"/>
  <c r="L97" i="239"/>
  <c r="E97" i="239"/>
  <c r="K97" i="239"/>
  <c r="D97" i="239"/>
  <c r="J97" i="239"/>
  <c r="C97" i="239"/>
  <c r="I97" i="239"/>
  <c r="B97" i="239"/>
  <c r="H97" i="239"/>
  <c r="G96" i="239"/>
  <c r="M96" i="239"/>
  <c r="F96" i="239"/>
  <c r="L96" i="239"/>
  <c r="E96" i="239"/>
  <c r="K96" i="239"/>
  <c r="D96" i="239"/>
  <c r="J96" i="239"/>
  <c r="C96" i="239"/>
  <c r="I96" i="239"/>
  <c r="B96" i="239"/>
  <c r="H96" i="239"/>
  <c r="G95" i="239"/>
  <c r="M95" i="239"/>
  <c r="F95" i="239"/>
  <c r="L95" i="239"/>
  <c r="E95" i="239"/>
  <c r="K95" i="239"/>
  <c r="D95" i="239"/>
  <c r="J95" i="239"/>
  <c r="C95" i="239"/>
  <c r="I95" i="239"/>
  <c r="B95" i="239"/>
  <c r="H95" i="239"/>
  <c r="G94" i="239"/>
  <c r="M94" i="239"/>
  <c r="F94" i="239"/>
  <c r="L94" i="239"/>
  <c r="E94" i="239"/>
  <c r="K94" i="239"/>
  <c r="D94" i="239"/>
  <c r="J94" i="239"/>
  <c r="C94" i="239"/>
  <c r="I94" i="239"/>
  <c r="B94" i="239"/>
  <c r="H94" i="239"/>
  <c r="G93" i="239"/>
  <c r="M93" i="239"/>
  <c r="F93" i="239"/>
  <c r="L93" i="239"/>
  <c r="E93" i="239"/>
  <c r="K93" i="239"/>
  <c r="D93" i="239"/>
  <c r="J93" i="239"/>
  <c r="C93" i="239"/>
  <c r="I93" i="239"/>
  <c r="B93" i="239"/>
  <c r="H93" i="239"/>
  <c r="G92" i="239"/>
  <c r="M92" i="239"/>
  <c r="F92" i="239"/>
  <c r="L92" i="239"/>
  <c r="E92" i="239"/>
  <c r="K92" i="239"/>
  <c r="D92" i="239"/>
  <c r="J92" i="239"/>
  <c r="C92" i="239"/>
  <c r="I92" i="239"/>
  <c r="B92" i="239"/>
  <c r="H92" i="239"/>
  <c r="G91" i="239"/>
  <c r="M91" i="239"/>
  <c r="F91" i="239"/>
  <c r="L91" i="239"/>
  <c r="E91" i="239"/>
  <c r="K91" i="239"/>
  <c r="D91" i="239"/>
  <c r="J91" i="239"/>
  <c r="C91" i="239"/>
  <c r="I91" i="239"/>
  <c r="B91" i="239"/>
  <c r="H91" i="239"/>
  <c r="G90" i="239"/>
  <c r="M90" i="239"/>
  <c r="F90" i="239"/>
  <c r="L90" i="239"/>
  <c r="E90" i="239"/>
  <c r="K90" i="239"/>
  <c r="D90" i="239"/>
  <c r="J90" i="239"/>
  <c r="C90" i="239"/>
  <c r="I90" i="239"/>
  <c r="B90" i="239"/>
  <c r="H90" i="239"/>
  <c r="G89" i="239"/>
  <c r="M89" i="239"/>
  <c r="F89" i="239"/>
  <c r="L89" i="239"/>
  <c r="E89" i="239"/>
  <c r="K89" i="239"/>
  <c r="D89" i="239"/>
  <c r="J89" i="239"/>
  <c r="C89" i="239"/>
  <c r="I89" i="239"/>
  <c r="B89" i="239"/>
  <c r="H89" i="239"/>
  <c r="G88" i="239"/>
  <c r="M88" i="239"/>
  <c r="F88" i="239"/>
  <c r="L88" i="239"/>
  <c r="E88" i="239"/>
  <c r="K88" i="239"/>
  <c r="D88" i="239"/>
  <c r="J88" i="239"/>
  <c r="C88" i="239"/>
  <c r="I88" i="239"/>
  <c r="B88" i="239"/>
  <c r="H88" i="239"/>
  <c r="G87" i="239"/>
  <c r="M87" i="239"/>
  <c r="F87" i="239"/>
  <c r="L87" i="239"/>
  <c r="E87" i="239"/>
  <c r="K87" i="239"/>
  <c r="D87" i="239"/>
  <c r="J87" i="239"/>
  <c r="C87" i="239"/>
  <c r="I87" i="239"/>
  <c r="B87" i="239"/>
  <c r="H87" i="239"/>
  <c r="G86" i="239"/>
  <c r="M86" i="239"/>
  <c r="F86" i="239"/>
  <c r="L86" i="239"/>
  <c r="E86" i="239"/>
  <c r="K86" i="239"/>
  <c r="D86" i="239"/>
  <c r="J86" i="239"/>
  <c r="C86" i="239"/>
  <c r="I86" i="239"/>
  <c r="B86" i="239"/>
  <c r="H86" i="239"/>
  <c r="G85" i="239"/>
  <c r="M85" i="239"/>
  <c r="F85" i="239"/>
  <c r="L85" i="239"/>
  <c r="E85" i="239"/>
  <c r="K85" i="239"/>
  <c r="D85" i="239"/>
  <c r="J85" i="239"/>
  <c r="C85" i="239"/>
  <c r="I85" i="239"/>
  <c r="B85" i="239"/>
  <c r="H85" i="239"/>
  <c r="G84" i="239"/>
  <c r="M84" i="239"/>
  <c r="F84" i="239"/>
  <c r="L84" i="239"/>
  <c r="E84" i="239"/>
  <c r="K84" i="239"/>
  <c r="D84" i="239"/>
  <c r="J84" i="239"/>
  <c r="C84" i="239"/>
  <c r="I84" i="239"/>
  <c r="B84" i="239"/>
  <c r="H84" i="239"/>
  <c r="G83" i="239"/>
  <c r="M83" i="239"/>
  <c r="F83" i="239"/>
  <c r="L83" i="239"/>
  <c r="E83" i="239"/>
  <c r="K83" i="239"/>
  <c r="D83" i="239"/>
  <c r="J83" i="239"/>
  <c r="C83" i="239"/>
  <c r="I83" i="239"/>
  <c r="B83" i="239"/>
  <c r="H83" i="239"/>
  <c r="G82" i="239"/>
  <c r="M82" i="239"/>
  <c r="F82" i="239"/>
  <c r="L82" i="239"/>
  <c r="E82" i="239"/>
  <c r="K82" i="239"/>
  <c r="D82" i="239"/>
  <c r="J82" i="239"/>
  <c r="C82" i="239"/>
  <c r="I82" i="239"/>
  <c r="B82" i="239"/>
  <c r="H82" i="239"/>
  <c r="G81" i="239"/>
  <c r="M81" i="239"/>
  <c r="F81" i="239"/>
  <c r="L81" i="239"/>
  <c r="E81" i="239"/>
  <c r="K81" i="239"/>
  <c r="D81" i="239"/>
  <c r="J81" i="239"/>
  <c r="C81" i="239"/>
  <c r="I81" i="239"/>
  <c r="B81" i="239"/>
  <c r="H81" i="239"/>
  <c r="G80" i="239"/>
  <c r="M80" i="239"/>
  <c r="F80" i="239"/>
  <c r="L80" i="239"/>
  <c r="E80" i="239"/>
  <c r="K80" i="239"/>
  <c r="D80" i="239"/>
  <c r="J80" i="239"/>
  <c r="C80" i="239"/>
  <c r="I80" i="239"/>
  <c r="B80" i="239"/>
  <c r="H80" i="239"/>
  <c r="G79" i="239"/>
  <c r="M79" i="239"/>
  <c r="F79" i="239"/>
  <c r="L79" i="239"/>
  <c r="E79" i="239"/>
  <c r="K79" i="239"/>
  <c r="D79" i="239"/>
  <c r="J79" i="239"/>
  <c r="C79" i="239"/>
  <c r="I79" i="239"/>
  <c r="B79" i="239"/>
  <c r="H79" i="239"/>
  <c r="G78" i="239"/>
  <c r="M78" i="239"/>
  <c r="F78" i="239"/>
  <c r="L78" i="239"/>
  <c r="E78" i="239"/>
  <c r="K78" i="239"/>
  <c r="D78" i="239"/>
  <c r="J78" i="239"/>
  <c r="C78" i="239"/>
  <c r="I78" i="239"/>
  <c r="B78" i="239"/>
  <c r="H78" i="239"/>
  <c r="G77" i="239"/>
  <c r="M77" i="239"/>
  <c r="F77" i="239"/>
  <c r="L77" i="239"/>
  <c r="E77" i="239"/>
  <c r="K77" i="239"/>
  <c r="D77" i="239"/>
  <c r="J77" i="239"/>
  <c r="C77" i="239"/>
  <c r="I77" i="239"/>
  <c r="B77" i="239"/>
  <c r="H77" i="239"/>
  <c r="G76" i="239"/>
  <c r="M76" i="239"/>
  <c r="F76" i="239"/>
  <c r="L76" i="239"/>
  <c r="E76" i="239"/>
  <c r="K76" i="239"/>
  <c r="D76" i="239"/>
  <c r="J76" i="239"/>
  <c r="C76" i="239"/>
  <c r="I76" i="239"/>
  <c r="B76" i="239"/>
  <c r="H76" i="239"/>
  <c r="G75" i="239"/>
  <c r="M75" i="239"/>
  <c r="F75" i="239"/>
  <c r="L75" i="239"/>
  <c r="E75" i="239"/>
  <c r="K75" i="239"/>
  <c r="D75" i="239"/>
  <c r="J75" i="239"/>
  <c r="C75" i="239"/>
  <c r="I75" i="239"/>
  <c r="B75" i="239"/>
  <c r="H75" i="239"/>
  <c r="G74" i="239"/>
  <c r="M74" i="239"/>
  <c r="F74" i="239"/>
  <c r="L74" i="239"/>
  <c r="E74" i="239"/>
  <c r="K74" i="239"/>
  <c r="D74" i="239"/>
  <c r="J74" i="239"/>
  <c r="C74" i="239"/>
  <c r="I74" i="239"/>
  <c r="B74" i="239"/>
  <c r="H74" i="239"/>
  <c r="G73" i="239"/>
  <c r="M73" i="239"/>
  <c r="F73" i="239"/>
  <c r="L73" i="239"/>
  <c r="E73" i="239"/>
  <c r="K73" i="239"/>
  <c r="D73" i="239"/>
  <c r="J73" i="239"/>
  <c r="C73" i="239"/>
  <c r="I73" i="239"/>
  <c r="B73" i="239"/>
  <c r="H73" i="239"/>
  <c r="G72" i="239"/>
  <c r="M72" i="239"/>
  <c r="F72" i="239"/>
  <c r="L72" i="239"/>
  <c r="E72" i="239"/>
  <c r="K72" i="239"/>
  <c r="D72" i="239"/>
  <c r="J72" i="239"/>
  <c r="C72" i="239"/>
  <c r="I72" i="239"/>
  <c r="B72" i="239"/>
  <c r="H72" i="239"/>
  <c r="G71" i="239"/>
  <c r="M71" i="239"/>
  <c r="F71" i="239"/>
  <c r="L71" i="239"/>
  <c r="E71" i="239"/>
  <c r="K71" i="239"/>
  <c r="D71" i="239"/>
  <c r="J71" i="239"/>
  <c r="C71" i="239"/>
  <c r="I71" i="239"/>
  <c r="B71" i="239"/>
  <c r="H71" i="239"/>
  <c r="G70" i="239"/>
  <c r="M70" i="239"/>
  <c r="F70" i="239"/>
  <c r="L70" i="239"/>
  <c r="E70" i="239"/>
  <c r="K70" i="239"/>
  <c r="D70" i="239"/>
  <c r="J70" i="239"/>
  <c r="C70" i="239"/>
  <c r="I70" i="239"/>
  <c r="B70" i="239"/>
  <c r="H70" i="239"/>
  <c r="G69" i="239"/>
  <c r="M69" i="239"/>
  <c r="F69" i="239"/>
  <c r="L69" i="239"/>
  <c r="E69" i="239"/>
  <c r="K69" i="239"/>
  <c r="D69" i="239"/>
  <c r="J69" i="239"/>
  <c r="C69" i="239"/>
  <c r="I69" i="239"/>
  <c r="B69" i="239"/>
  <c r="H69" i="239"/>
  <c r="G68" i="239"/>
  <c r="M68" i="239"/>
  <c r="F68" i="239"/>
  <c r="L68" i="239"/>
  <c r="E68" i="239"/>
  <c r="K68" i="239"/>
  <c r="D68" i="239"/>
  <c r="J68" i="239"/>
  <c r="C68" i="239"/>
  <c r="I68" i="239"/>
  <c r="B68" i="239"/>
  <c r="H68" i="239"/>
  <c r="G67" i="239"/>
  <c r="M67" i="239"/>
  <c r="F67" i="239"/>
  <c r="L67" i="239"/>
  <c r="E67" i="239"/>
  <c r="K67" i="239"/>
  <c r="D67" i="239"/>
  <c r="J67" i="239"/>
  <c r="C67" i="239"/>
  <c r="I67" i="239"/>
  <c r="B67" i="239"/>
  <c r="H67" i="239"/>
  <c r="G66" i="239"/>
  <c r="M66" i="239"/>
  <c r="F66" i="239"/>
  <c r="L66" i="239"/>
  <c r="E66" i="239"/>
  <c r="K66" i="239"/>
  <c r="D66" i="239"/>
  <c r="J66" i="239"/>
  <c r="C66" i="239"/>
  <c r="I66" i="239"/>
  <c r="B66" i="239"/>
  <c r="H66" i="239"/>
  <c r="G65" i="239"/>
  <c r="M65" i="239"/>
  <c r="F65" i="239"/>
  <c r="L65" i="239"/>
  <c r="E65" i="239"/>
  <c r="K65" i="239"/>
  <c r="D65" i="239"/>
  <c r="J65" i="239"/>
  <c r="C65" i="239"/>
  <c r="I65" i="239"/>
  <c r="B65" i="239"/>
  <c r="H65" i="239"/>
  <c r="G64" i="239"/>
  <c r="M64" i="239"/>
  <c r="F64" i="239"/>
  <c r="L64" i="239"/>
  <c r="E64" i="239"/>
  <c r="K64" i="239"/>
  <c r="D64" i="239"/>
  <c r="J64" i="239"/>
  <c r="C64" i="239"/>
  <c r="I64" i="239"/>
  <c r="B64" i="239"/>
  <c r="H64" i="239"/>
  <c r="G63" i="239"/>
  <c r="M63" i="239"/>
  <c r="F63" i="239"/>
  <c r="L63" i="239"/>
  <c r="E63" i="239"/>
  <c r="K63" i="239"/>
  <c r="D63" i="239"/>
  <c r="J63" i="239"/>
  <c r="C63" i="239"/>
  <c r="I63" i="239"/>
  <c r="B63" i="239"/>
  <c r="H63" i="239"/>
  <c r="G62" i="239"/>
  <c r="M62" i="239"/>
  <c r="F62" i="239"/>
  <c r="L62" i="239"/>
  <c r="E62" i="239"/>
  <c r="K62" i="239"/>
  <c r="D62" i="239"/>
  <c r="J62" i="239"/>
  <c r="C62" i="239"/>
  <c r="I62" i="239"/>
  <c r="B62" i="239"/>
  <c r="H62" i="239"/>
  <c r="G61" i="239"/>
  <c r="M61" i="239"/>
  <c r="F61" i="239"/>
  <c r="L61" i="239"/>
  <c r="E61" i="239"/>
  <c r="K61" i="239"/>
  <c r="D61" i="239"/>
  <c r="J61" i="239"/>
  <c r="C61" i="239"/>
  <c r="I61" i="239"/>
  <c r="B61" i="239"/>
  <c r="H61" i="239"/>
  <c r="G60" i="239"/>
  <c r="M60" i="239"/>
  <c r="F60" i="239"/>
  <c r="L60" i="239"/>
  <c r="E60" i="239"/>
  <c r="K60" i="239"/>
  <c r="D60" i="239"/>
  <c r="J60" i="239"/>
  <c r="C60" i="239"/>
  <c r="I60" i="239"/>
  <c r="B60" i="239"/>
  <c r="H60" i="239"/>
  <c r="G59" i="239"/>
  <c r="M59" i="239"/>
  <c r="F59" i="239"/>
  <c r="L59" i="239"/>
  <c r="E59" i="239"/>
  <c r="K59" i="239"/>
  <c r="D59" i="239"/>
  <c r="J59" i="239"/>
  <c r="C59" i="239"/>
  <c r="I59" i="239"/>
  <c r="B59" i="239"/>
  <c r="H59" i="239"/>
  <c r="G58" i="239"/>
  <c r="M58" i="239"/>
  <c r="F58" i="239"/>
  <c r="L58" i="239"/>
  <c r="E58" i="239"/>
  <c r="K58" i="239"/>
  <c r="D58" i="239"/>
  <c r="J58" i="239"/>
  <c r="C58" i="239"/>
  <c r="I58" i="239"/>
  <c r="B58" i="239"/>
  <c r="H58" i="239"/>
  <c r="G115" i="238"/>
  <c r="M115" i="238"/>
  <c r="F115" i="238"/>
  <c r="L115" i="238"/>
  <c r="E115" i="238"/>
  <c r="K115" i="238"/>
  <c r="D115" i="238"/>
  <c r="J115" i="238"/>
  <c r="C115" i="238"/>
  <c r="I115" i="238"/>
  <c r="B115" i="238"/>
  <c r="H115" i="238"/>
  <c r="G114" i="238"/>
  <c r="M114" i="238"/>
  <c r="F114" i="238"/>
  <c r="L114" i="238"/>
  <c r="E114" i="238"/>
  <c r="K114" i="238"/>
  <c r="D114" i="238"/>
  <c r="J114" i="238"/>
  <c r="C114" i="238"/>
  <c r="I114" i="238"/>
  <c r="B114" i="238"/>
  <c r="H114" i="238"/>
  <c r="G113" i="238"/>
  <c r="M113" i="238"/>
  <c r="F113" i="238"/>
  <c r="L113" i="238"/>
  <c r="E113" i="238"/>
  <c r="K113" i="238"/>
  <c r="D113" i="238"/>
  <c r="J113" i="238"/>
  <c r="C113" i="238"/>
  <c r="I113" i="238"/>
  <c r="B113" i="238"/>
  <c r="H113" i="238"/>
  <c r="G112" i="238"/>
  <c r="M112" i="238"/>
  <c r="F112" i="238"/>
  <c r="L112" i="238"/>
  <c r="E112" i="238"/>
  <c r="K112" i="238"/>
  <c r="D112" i="238"/>
  <c r="J112" i="238"/>
  <c r="C112" i="238"/>
  <c r="I112" i="238"/>
  <c r="B112" i="238"/>
  <c r="H112" i="238"/>
  <c r="G111" i="238"/>
  <c r="M111" i="238"/>
  <c r="F111" i="238"/>
  <c r="L111" i="238"/>
  <c r="E111" i="238"/>
  <c r="K111" i="238"/>
  <c r="D111" i="238"/>
  <c r="J111" i="238"/>
  <c r="C111" i="238"/>
  <c r="I111" i="238"/>
  <c r="B111" i="238"/>
  <c r="H111" i="238"/>
  <c r="G110" i="238"/>
  <c r="M110" i="238"/>
  <c r="F110" i="238"/>
  <c r="L110" i="238"/>
  <c r="E110" i="238"/>
  <c r="K110" i="238"/>
  <c r="D110" i="238"/>
  <c r="J110" i="238"/>
  <c r="C110" i="238"/>
  <c r="I110" i="238"/>
  <c r="B110" i="238"/>
  <c r="H110" i="238"/>
  <c r="G109" i="238"/>
  <c r="M109" i="238"/>
  <c r="F109" i="238"/>
  <c r="L109" i="238"/>
  <c r="E109" i="238"/>
  <c r="K109" i="238"/>
  <c r="D109" i="238"/>
  <c r="J109" i="238"/>
  <c r="C109" i="238"/>
  <c r="I109" i="238"/>
  <c r="B109" i="238"/>
  <c r="H109" i="238"/>
  <c r="G108" i="238"/>
  <c r="M108" i="238"/>
  <c r="F108" i="238"/>
  <c r="L108" i="238"/>
  <c r="E108" i="238"/>
  <c r="K108" i="238"/>
  <c r="D108" i="238"/>
  <c r="J108" i="238"/>
  <c r="C108" i="238"/>
  <c r="I108" i="238"/>
  <c r="B108" i="238"/>
  <c r="H108" i="238"/>
  <c r="G107" i="238"/>
  <c r="M107" i="238"/>
  <c r="F107" i="238"/>
  <c r="L107" i="238"/>
  <c r="E107" i="238"/>
  <c r="K107" i="238"/>
  <c r="D107" i="238"/>
  <c r="J107" i="238"/>
  <c r="C107" i="238"/>
  <c r="I107" i="238"/>
  <c r="B107" i="238"/>
  <c r="H107" i="238"/>
  <c r="G106" i="238"/>
  <c r="M106" i="238"/>
  <c r="F106" i="238"/>
  <c r="L106" i="238"/>
  <c r="E106" i="238"/>
  <c r="K106" i="238"/>
  <c r="D106" i="238"/>
  <c r="J106" i="238"/>
  <c r="C106" i="238"/>
  <c r="I106" i="238"/>
  <c r="B106" i="238"/>
  <c r="H106" i="238"/>
  <c r="G105" i="238"/>
  <c r="M105" i="238"/>
  <c r="F105" i="238"/>
  <c r="L105" i="238"/>
  <c r="E105" i="238"/>
  <c r="K105" i="238"/>
  <c r="D105" i="238"/>
  <c r="J105" i="238"/>
  <c r="C105" i="238"/>
  <c r="I105" i="238"/>
  <c r="B105" i="238"/>
  <c r="H105" i="238"/>
  <c r="G104" i="238"/>
  <c r="M104" i="238"/>
  <c r="F104" i="238"/>
  <c r="L104" i="238"/>
  <c r="E104" i="238"/>
  <c r="K104" i="238"/>
  <c r="D104" i="238"/>
  <c r="J104" i="238"/>
  <c r="C104" i="238"/>
  <c r="I104" i="238"/>
  <c r="B104" i="238"/>
  <c r="H104" i="238"/>
  <c r="G103" i="238"/>
  <c r="M103" i="238"/>
  <c r="F103" i="238"/>
  <c r="L103" i="238"/>
  <c r="E103" i="238"/>
  <c r="K103" i="238"/>
  <c r="D103" i="238"/>
  <c r="J103" i="238"/>
  <c r="C103" i="238"/>
  <c r="I103" i="238"/>
  <c r="B103" i="238"/>
  <c r="H103" i="238"/>
  <c r="G102" i="238"/>
  <c r="M102" i="238"/>
  <c r="F102" i="238"/>
  <c r="L102" i="238"/>
  <c r="E102" i="238"/>
  <c r="K102" i="238"/>
  <c r="D102" i="238"/>
  <c r="J102" i="238"/>
  <c r="C102" i="238"/>
  <c r="I102" i="238"/>
  <c r="B102" i="238"/>
  <c r="H102" i="238"/>
  <c r="G101" i="238"/>
  <c r="M101" i="238"/>
  <c r="F101" i="238"/>
  <c r="L101" i="238"/>
  <c r="E101" i="238"/>
  <c r="K101" i="238"/>
  <c r="D101" i="238"/>
  <c r="J101" i="238"/>
  <c r="C101" i="238"/>
  <c r="I101" i="238"/>
  <c r="B101" i="238"/>
  <c r="H101" i="238"/>
  <c r="G100" i="238"/>
  <c r="M100" i="238"/>
  <c r="F100" i="238"/>
  <c r="L100" i="238"/>
  <c r="E100" i="238"/>
  <c r="K100" i="238"/>
  <c r="D100" i="238"/>
  <c r="J100" i="238"/>
  <c r="C100" i="238"/>
  <c r="I100" i="238"/>
  <c r="B100" i="238"/>
  <c r="H100" i="238"/>
  <c r="G99" i="238"/>
  <c r="M99" i="238"/>
  <c r="F99" i="238"/>
  <c r="L99" i="238"/>
  <c r="E99" i="238"/>
  <c r="K99" i="238"/>
  <c r="D99" i="238"/>
  <c r="J99" i="238"/>
  <c r="C99" i="238"/>
  <c r="I99" i="238"/>
  <c r="B99" i="238"/>
  <c r="H99" i="238"/>
  <c r="G98" i="238"/>
  <c r="M98" i="238"/>
  <c r="F98" i="238"/>
  <c r="L98" i="238"/>
  <c r="E98" i="238"/>
  <c r="K98" i="238"/>
  <c r="D98" i="238"/>
  <c r="J98" i="238"/>
  <c r="C98" i="238"/>
  <c r="I98" i="238"/>
  <c r="B98" i="238"/>
  <c r="H98" i="238"/>
  <c r="G97" i="238"/>
  <c r="M97" i="238"/>
  <c r="F97" i="238"/>
  <c r="L97" i="238"/>
  <c r="E97" i="238"/>
  <c r="K97" i="238"/>
  <c r="D97" i="238"/>
  <c r="J97" i="238"/>
  <c r="C97" i="238"/>
  <c r="I97" i="238"/>
  <c r="B97" i="238"/>
  <c r="H97" i="238"/>
  <c r="G96" i="238"/>
  <c r="M96" i="238"/>
  <c r="F96" i="238"/>
  <c r="L96" i="238"/>
  <c r="E96" i="238"/>
  <c r="K96" i="238"/>
  <c r="D96" i="238"/>
  <c r="J96" i="238"/>
  <c r="C96" i="238"/>
  <c r="I96" i="238"/>
  <c r="B96" i="238"/>
  <c r="H96" i="238"/>
  <c r="G95" i="238"/>
  <c r="M95" i="238"/>
  <c r="F95" i="238"/>
  <c r="L95" i="238"/>
  <c r="E95" i="238"/>
  <c r="K95" i="238"/>
  <c r="D95" i="238"/>
  <c r="J95" i="238"/>
  <c r="C95" i="238"/>
  <c r="I95" i="238"/>
  <c r="B95" i="238"/>
  <c r="H95" i="238"/>
  <c r="G94" i="238"/>
  <c r="M94" i="238"/>
  <c r="F94" i="238"/>
  <c r="L94" i="238"/>
  <c r="E94" i="238"/>
  <c r="K94" i="238"/>
  <c r="D94" i="238"/>
  <c r="J94" i="238"/>
  <c r="C94" i="238"/>
  <c r="I94" i="238"/>
  <c r="B94" i="238"/>
  <c r="H94" i="238"/>
  <c r="G93" i="238"/>
  <c r="M93" i="238"/>
  <c r="F93" i="238"/>
  <c r="L93" i="238"/>
  <c r="E93" i="238"/>
  <c r="K93" i="238"/>
  <c r="D93" i="238"/>
  <c r="J93" i="238"/>
  <c r="C93" i="238"/>
  <c r="I93" i="238"/>
  <c r="B93" i="238"/>
  <c r="H93" i="238"/>
  <c r="G92" i="238"/>
  <c r="M92" i="238"/>
  <c r="F92" i="238"/>
  <c r="L92" i="238"/>
  <c r="E92" i="238"/>
  <c r="K92" i="238"/>
  <c r="D92" i="238"/>
  <c r="J92" i="238"/>
  <c r="C92" i="238"/>
  <c r="I92" i="238"/>
  <c r="B92" i="238"/>
  <c r="H92" i="238"/>
  <c r="G91" i="238"/>
  <c r="M91" i="238"/>
  <c r="F91" i="238"/>
  <c r="L91" i="238"/>
  <c r="E91" i="238"/>
  <c r="K91" i="238"/>
  <c r="D91" i="238"/>
  <c r="J91" i="238"/>
  <c r="C91" i="238"/>
  <c r="I91" i="238"/>
  <c r="B91" i="238"/>
  <c r="H91" i="238"/>
  <c r="G90" i="238"/>
  <c r="M90" i="238"/>
  <c r="F90" i="238"/>
  <c r="L90" i="238"/>
  <c r="E90" i="238"/>
  <c r="K90" i="238"/>
  <c r="D90" i="238"/>
  <c r="J90" i="238"/>
  <c r="C90" i="238"/>
  <c r="I90" i="238"/>
  <c r="B90" i="238"/>
  <c r="H90" i="238"/>
  <c r="G89" i="238"/>
  <c r="M89" i="238"/>
  <c r="F89" i="238"/>
  <c r="L89" i="238"/>
  <c r="E89" i="238"/>
  <c r="K89" i="238"/>
  <c r="D89" i="238"/>
  <c r="J89" i="238"/>
  <c r="C89" i="238"/>
  <c r="I89" i="238"/>
  <c r="B89" i="238"/>
  <c r="H89" i="238"/>
  <c r="G88" i="238"/>
  <c r="M88" i="238"/>
  <c r="F88" i="238"/>
  <c r="L88" i="238"/>
  <c r="E88" i="238"/>
  <c r="K88" i="238"/>
  <c r="D88" i="238"/>
  <c r="J88" i="238"/>
  <c r="C88" i="238"/>
  <c r="I88" i="238"/>
  <c r="B88" i="238"/>
  <c r="H88" i="238"/>
  <c r="G87" i="238"/>
  <c r="M87" i="238"/>
  <c r="F87" i="238"/>
  <c r="L87" i="238"/>
  <c r="E87" i="238"/>
  <c r="K87" i="238"/>
  <c r="D87" i="238"/>
  <c r="J87" i="238"/>
  <c r="C87" i="238"/>
  <c r="I87" i="238"/>
  <c r="B87" i="238"/>
  <c r="H87" i="238"/>
  <c r="G86" i="238"/>
  <c r="M86" i="238"/>
  <c r="F86" i="238"/>
  <c r="L86" i="238"/>
  <c r="E86" i="238"/>
  <c r="K86" i="238"/>
  <c r="D86" i="238"/>
  <c r="J86" i="238"/>
  <c r="C86" i="238"/>
  <c r="I86" i="238"/>
  <c r="B86" i="238"/>
  <c r="H86" i="238"/>
  <c r="G85" i="238"/>
  <c r="M85" i="238"/>
  <c r="F85" i="238"/>
  <c r="L85" i="238"/>
  <c r="E85" i="238"/>
  <c r="K85" i="238"/>
  <c r="D85" i="238"/>
  <c r="J85" i="238"/>
  <c r="C85" i="238"/>
  <c r="I85" i="238"/>
  <c r="B85" i="238"/>
  <c r="H85" i="238"/>
  <c r="G84" i="238"/>
  <c r="M84" i="238"/>
  <c r="F84" i="238"/>
  <c r="L84" i="238"/>
  <c r="E84" i="238"/>
  <c r="K84" i="238"/>
  <c r="D84" i="238"/>
  <c r="J84" i="238"/>
  <c r="C84" i="238"/>
  <c r="I84" i="238"/>
  <c r="B84" i="238"/>
  <c r="H84" i="238"/>
  <c r="G83" i="238"/>
  <c r="M83" i="238"/>
  <c r="F83" i="238"/>
  <c r="L83" i="238"/>
  <c r="E83" i="238"/>
  <c r="K83" i="238"/>
  <c r="D83" i="238"/>
  <c r="J83" i="238"/>
  <c r="C83" i="238"/>
  <c r="I83" i="238"/>
  <c r="B83" i="238"/>
  <c r="H83" i="238"/>
  <c r="G82" i="238"/>
  <c r="M82" i="238"/>
  <c r="F82" i="238"/>
  <c r="L82" i="238"/>
  <c r="E82" i="238"/>
  <c r="K82" i="238"/>
  <c r="D82" i="238"/>
  <c r="J82" i="238"/>
  <c r="C82" i="238"/>
  <c r="I82" i="238"/>
  <c r="B82" i="238"/>
  <c r="H82" i="238"/>
  <c r="G81" i="238"/>
  <c r="M81" i="238"/>
  <c r="F81" i="238"/>
  <c r="L81" i="238"/>
  <c r="E81" i="238"/>
  <c r="K81" i="238"/>
  <c r="D81" i="238"/>
  <c r="J81" i="238"/>
  <c r="C81" i="238"/>
  <c r="I81" i="238"/>
  <c r="B81" i="238"/>
  <c r="H81" i="238"/>
  <c r="G80" i="238"/>
  <c r="M80" i="238"/>
  <c r="F80" i="238"/>
  <c r="L80" i="238"/>
  <c r="E80" i="238"/>
  <c r="K80" i="238"/>
  <c r="D80" i="238"/>
  <c r="J80" i="238"/>
  <c r="C80" i="238"/>
  <c r="I80" i="238"/>
  <c r="B80" i="238"/>
  <c r="H80" i="238"/>
  <c r="G79" i="238"/>
  <c r="M79" i="238"/>
  <c r="F79" i="238"/>
  <c r="L79" i="238"/>
  <c r="E79" i="238"/>
  <c r="K79" i="238"/>
  <c r="D79" i="238"/>
  <c r="J79" i="238"/>
  <c r="C79" i="238"/>
  <c r="I79" i="238"/>
  <c r="B79" i="238"/>
  <c r="H79" i="238"/>
  <c r="G78" i="238"/>
  <c r="M78" i="238"/>
  <c r="F78" i="238"/>
  <c r="L78" i="238"/>
  <c r="E78" i="238"/>
  <c r="K78" i="238"/>
  <c r="D78" i="238"/>
  <c r="J78" i="238"/>
  <c r="C78" i="238"/>
  <c r="I78" i="238"/>
  <c r="B78" i="238"/>
  <c r="H78" i="238"/>
  <c r="G77" i="238"/>
  <c r="M77" i="238"/>
  <c r="F77" i="238"/>
  <c r="L77" i="238"/>
  <c r="E77" i="238"/>
  <c r="K77" i="238"/>
  <c r="D77" i="238"/>
  <c r="J77" i="238"/>
  <c r="C77" i="238"/>
  <c r="I77" i="238"/>
  <c r="B77" i="238"/>
  <c r="H77" i="238"/>
  <c r="G76" i="238"/>
  <c r="M76" i="238"/>
  <c r="F76" i="238"/>
  <c r="L76" i="238"/>
  <c r="E76" i="238"/>
  <c r="K76" i="238"/>
  <c r="D76" i="238"/>
  <c r="J76" i="238"/>
  <c r="C76" i="238"/>
  <c r="I76" i="238"/>
  <c r="B76" i="238"/>
  <c r="H76" i="238"/>
  <c r="G75" i="238"/>
  <c r="M75" i="238"/>
  <c r="F75" i="238"/>
  <c r="L75" i="238"/>
  <c r="E75" i="238"/>
  <c r="K75" i="238"/>
  <c r="D75" i="238"/>
  <c r="J75" i="238"/>
  <c r="C75" i="238"/>
  <c r="I75" i="238"/>
  <c r="B75" i="238"/>
  <c r="H75" i="238"/>
  <c r="G74" i="238"/>
  <c r="M74" i="238"/>
  <c r="F74" i="238"/>
  <c r="L74" i="238"/>
  <c r="E74" i="238"/>
  <c r="K74" i="238"/>
  <c r="D74" i="238"/>
  <c r="J74" i="238"/>
  <c r="C74" i="238"/>
  <c r="I74" i="238"/>
  <c r="B74" i="238"/>
  <c r="H74" i="238"/>
  <c r="G73" i="238"/>
  <c r="M73" i="238"/>
  <c r="F73" i="238"/>
  <c r="L73" i="238"/>
  <c r="E73" i="238"/>
  <c r="K73" i="238"/>
  <c r="D73" i="238"/>
  <c r="J73" i="238"/>
  <c r="C73" i="238"/>
  <c r="I73" i="238"/>
  <c r="B73" i="238"/>
  <c r="H73" i="238"/>
  <c r="G72" i="238"/>
  <c r="M72" i="238"/>
  <c r="F72" i="238"/>
  <c r="L72" i="238"/>
  <c r="E72" i="238"/>
  <c r="K72" i="238"/>
  <c r="D72" i="238"/>
  <c r="J72" i="238"/>
  <c r="C72" i="238"/>
  <c r="I72" i="238"/>
  <c r="B72" i="238"/>
  <c r="H72" i="238"/>
  <c r="G71" i="238"/>
  <c r="M71" i="238"/>
  <c r="F71" i="238"/>
  <c r="L71" i="238"/>
  <c r="E71" i="238"/>
  <c r="K71" i="238"/>
  <c r="D71" i="238"/>
  <c r="J71" i="238"/>
  <c r="C71" i="238"/>
  <c r="I71" i="238"/>
  <c r="B71" i="238"/>
  <c r="H71" i="238"/>
  <c r="G70" i="238"/>
  <c r="M70" i="238"/>
  <c r="F70" i="238"/>
  <c r="L70" i="238"/>
  <c r="E70" i="238"/>
  <c r="K70" i="238"/>
  <c r="D70" i="238"/>
  <c r="J70" i="238"/>
  <c r="C70" i="238"/>
  <c r="I70" i="238"/>
  <c r="B70" i="238"/>
  <c r="H70" i="238"/>
  <c r="G69" i="238"/>
  <c r="M69" i="238"/>
  <c r="F69" i="238"/>
  <c r="L69" i="238"/>
  <c r="E69" i="238"/>
  <c r="K69" i="238"/>
  <c r="D69" i="238"/>
  <c r="J69" i="238"/>
  <c r="C69" i="238"/>
  <c r="I69" i="238"/>
  <c r="B69" i="238"/>
  <c r="H69" i="238"/>
  <c r="G68" i="238"/>
  <c r="M68" i="238"/>
  <c r="F68" i="238"/>
  <c r="L68" i="238"/>
  <c r="E68" i="238"/>
  <c r="K68" i="238"/>
  <c r="D68" i="238"/>
  <c r="J68" i="238"/>
  <c r="C68" i="238"/>
  <c r="I68" i="238"/>
  <c r="B68" i="238"/>
  <c r="H68" i="238"/>
  <c r="G67" i="238"/>
  <c r="M67" i="238"/>
  <c r="F67" i="238"/>
  <c r="L67" i="238"/>
  <c r="E67" i="238"/>
  <c r="K67" i="238"/>
  <c r="D67" i="238"/>
  <c r="J67" i="238"/>
  <c r="C67" i="238"/>
  <c r="I67" i="238"/>
  <c r="B67" i="238"/>
  <c r="H67" i="238"/>
  <c r="G66" i="238"/>
  <c r="M66" i="238"/>
  <c r="F66" i="238"/>
  <c r="L66" i="238"/>
  <c r="E66" i="238"/>
  <c r="K66" i="238"/>
  <c r="D66" i="238"/>
  <c r="J66" i="238"/>
  <c r="C66" i="238"/>
  <c r="I66" i="238"/>
  <c r="B66" i="238"/>
  <c r="H66" i="238"/>
  <c r="G65" i="238"/>
  <c r="M65" i="238"/>
  <c r="F65" i="238"/>
  <c r="L65" i="238"/>
  <c r="E65" i="238"/>
  <c r="K65" i="238"/>
  <c r="D65" i="238"/>
  <c r="J65" i="238"/>
  <c r="C65" i="238"/>
  <c r="I65" i="238"/>
  <c r="B65" i="238"/>
  <c r="H65" i="238"/>
  <c r="G64" i="238"/>
  <c r="M64" i="238"/>
  <c r="F64" i="238"/>
  <c r="L64" i="238"/>
  <c r="E64" i="238"/>
  <c r="K64" i="238"/>
  <c r="D64" i="238"/>
  <c r="J64" i="238"/>
  <c r="C64" i="238"/>
  <c r="I64" i="238"/>
  <c r="B64" i="238"/>
  <c r="H64" i="238"/>
  <c r="G63" i="238"/>
  <c r="M63" i="238"/>
  <c r="F63" i="238"/>
  <c r="L63" i="238"/>
  <c r="E63" i="238"/>
  <c r="K63" i="238"/>
  <c r="D63" i="238"/>
  <c r="J63" i="238"/>
  <c r="C63" i="238"/>
  <c r="I63" i="238"/>
  <c r="B63" i="238"/>
  <c r="H63" i="238"/>
  <c r="G62" i="238"/>
  <c r="M62" i="238"/>
  <c r="F62" i="238"/>
  <c r="L62" i="238"/>
  <c r="E62" i="238"/>
  <c r="K62" i="238"/>
  <c r="D62" i="238"/>
  <c r="J62" i="238"/>
  <c r="C62" i="238"/>
  <c r="I62" i="238"/>
  <c r="B62" i="238"/>
  <c r="H62" i="238"/>
  <c r="G61" i="238"/>
  <c r="M61" i="238"/>
  <c r="F61" i="238"/>
  <c r="L61" i="238"/>
  <c r="E61" i="238"/>
  <c r="K61" i="238"/>
  <c r="D61" i="238"/>
  <c r="J61" i="238"/>
  <c r="C61" i="238"/>
  <c r="I61" i="238"/>
  <c r="B61" i="238"/>
  <c r="H61" i="238"/>
  <c r="G60" i="238"/>
  <c r="M60" i="238"/>
  <c r="F60" i="238"/>
  <c r="L60" i="238"/>
  <c r="E60" i="238"/>
  <c r="K60" i="238"/>
  <c r="D60" i="238"/>
  <c r="J60" i="238"/>
  <c r="C60" i="238"/>
  <c r="I60" i="238"/>
  <c r="B60" i="238"/>
  <c r="H60" i="238"/>
  <c r="G59" i="238"/>
  <c r="M59" i="238"/>
  <c r="F59" i="238"/>
  <c r="L59" i="238"/>
  <c r="E59" i="238"/>
  <c r="K59" i="238"/>
  <c r="D59" i="238"/>
  <c r="J59" i="238"/>
  <c r="C59" i="238"/>
  <c r="I59" i="238"/>
  <c r="B59" i="238"/>
  <c r="H59" i="238"/>
  <c r="G58" i="238"/>
  <c r="M58" i="238"/>
  <c r="F58" i="238"/>
  <c r="L58" i="238"/>
  <c r="E58" i="238"/>
  <c r="K58" i="238"/>
  <c r="D58" i="238"/>
  <c r="J58" i="238"/>
  <c r="C58" i="238"/>
  <c r="I58" i="238"/>
  <c r="B58" i="238"/>
  <c r="H58" i="238"/>
  <c r="G115" i="237"/>
  <c r="M115" i="237"/>
  <c r="F115" i="237"/>
  <c r="L115" i="237"/>
  <c r="E115" i="237"/>
  <c r="K115" i="237"/>
  <c r="D115" i="237"/>
  <c r="J115" i="237"/>
  <c r="C115" i="237"/>
  <c r="I115" i="237"/>
  <c r="B115" i="237"/>
  <c r="H115" i="237"/>
  <c r="G114" i="237"/>
  <c r="M114" i="237"/>
  <c r="F114" i="237"/>
  <c r="L114" i="237"/>
  <c r="E114" i="237"/>
  <c r="K114" i="237"/>
  <c r="D114" i="237"/>
  <c r="J114" i="237"/>
  <c r="C114" i="237"/>
  <c r="I114" i="237"/>
  <c r="B114" i="237"/>
  <c r="H114" i="237"/>
  <c r="G113" i="237"/>
  <c r="M113" i="237"/>
  <c r="F113" i="237"/>
  <c r="L113" i="237"/>
  <c r="E113" i="237"/>
  <c r="K113" i="237"/>
  <c r="D113" i="237"/>
  <c r="J113" i="237"/>
  <c r="C113" i="237"/>
  <c r="I113" i="237"/>
  <c r="B113" i="237"/>
  <c r="H113" i="237"/>
  <c r="G112" i="237"/>
  <c r="M112" i="237"/>
  <c r="F112" i="237"/>
  <c r="L112" i="237"/>
  <c r="E112" i="237"/>
  <c r="K112" i="237"/>
  <c r="D112" i="237"/>
  <c r="J112" i="237"/>
  <c r="C112" i="237"/>
  <c r="I112" i="237"/>
  <c r="B112" i="237"/>
  <c r="H112" i="237"/>
  <c r="G111" i="237"/>
  <c r="M111" i="237"/>
  <c r="F111" i="237"/>
  <c r="L111" i="237"/>
  <c r="E111" i="237"/>
  <c r="K111" i="237"/>
  <c r="D111" i="237"/>
  <c r="J111" i="237"/>
  <c r="C111" i="237"/>
  <c r="I111" i="237"/>
  <c r="B111" i="237"/>
  <c r="H111" i="237"/>
  <c r="G110" i="237"/>
  <c r="M110" i="237"/>
  <c r="F110" i="237"/>
  <c r="L110" i="237"/>
  <c r="E110" i="237"/>
  <c r="K110" i="237"/>
  <c r="D110" i="237"/>
  <c r="J110" i="237"/>
  <c r="C110" i="237"/>
  <c r="I110" i="237"/>
  <c r="B110" i="237"/>
  <c r="H110" i="237"/>
  <c r="G109" i="237"/>
  <c r="M109" i="237"/>
  <c r="F109" i="237"/>
  <c r="L109" i="237"/>
  <c r="E109" i="237"/>
  <c r="K109" i="237"/>
  <c r="D109" i="237"/>
  <c r="J109" i="237"/>
  <c r="C109" i="237"/>
  <c r="I109" i="237"/>
  <c r="B109" i="237"/>
  <c r="H109" i="237"/>
  <c r="G108" i="237"/>
  <c r="M108" i="237"/>
  <c r="F108" i="237"/>
  <c r="L108" i="237"/>
  <c r="E108" i="237"/>
  <c r="K108" i="237"/>
  <c r="D108" i="237"/>
  <c r="J108" i="237"/>
  <c r="C108" i="237"/>
  <c r="I108" i="237"/>
  <c r="B108" i="237"/>
  <c r="H108" i="237"/>
  <c r="G107" i="237"/>
  <c r="M107" i="237"/>
  <c r="F107" i="237"/>
  <c r="L107" i="237"/>
  <c r="E107" i="237"/>
  <c r="K107" i="237"/>
  <c r="D107" i="237"/>
  <c r="J107" i="237"/>
  <c r="C107" i="237"/>
  <c r="I107" i="237"/>
  <c r="B107" i="237"/>
  <c r="H107" i="237"/>
  <c r="G106" i="237"/>
  <c r="M106" i="237"/>
  <c r="F106" i="237"/>
  <c r="L106" i="237"/>
  <c r="E106" i="237"/>
  <c r="K106" i="237"/>
  <c r="D106" i="237"/>
  <c r="J106" i="237"/>
  <c r="C106" i="237"/>
  <c r="I106" i="237"/>
  <c r="B106" i="237"/>
  <c r="H106" i="237"/>
  <c r="G105" i="237"/>
  <c r="M105" i="237"/>
  <c r="F105" i="237"/>
  <c r="L105" i="237"/>
  <c r="E105" i="237"/>
  <c r="K105" i="237"/>
  <c r="D105" i="237"/>
  <c r="J105" i="237"/>
  <c r="C105" i="237"/>
  <c r="I105" i="237"/>
  <c r="B105" i="237"/>
  <c r="H105" i="237"/>
  <c r="G104" i="237"/>
  <c r="M104" i="237"/>
  <c r="F104" i="237"/>
  <c r="L104" i="237"/>
  <c r="E104" i="237"/>
  <c r="K104" i="237"/>
  <c r="D104" i="237"/>
  <c r="J104" i="237"/>
  <c r="C104" i="237"/>
  <c r="I104" i="237"/>
  <c r="B104" i="237"/>
  <c r="H104" i="237"/>
  <c r="G103" i="237"/>
  <c r="M103" i="237"/>
  <c r="F103" i="237"/>
  <c r="L103" i="237"/>
  <c r="E103" i="237"/>
  <c r="K103" i="237"/>
  <c r="D103" i="237"/>
  <c r="J103" i="237"/>
  <c r="C103" i="237"/>
  <c r="I103" i="237"/>
  <c r="B103" i="237"/>
  <c r="H103" i="237"/>
  <c r="G102" i="237"/>
  <c r="M102" i="237"/>
  <c r="F102" i="237"/>
  <c r="L102" i="237"/>
  <c r="E102" i="237"/>
  <c r="K102" i="237"/>
  <c r="D102" i="237"/>
  <c r="J102" i="237"/>
  <c r="C102" i="237"/>
  <c r="I102" i="237"/>
  <c r="B102" i="237"/>
  <c r="H102" i="237"/>
  <c r="G101" i="237"/>
  <c r="M101" i="237"/>
  <c r="F101" i="237"/>
  <c r="L101" i="237"/>
  <c r="E101" i="237"/>
  <c r="K101" i="237"/>
  <c r="D101" i="237"/>
  <c r="J101" i="237"/>
  <c r="C101" i="237"/>
  <c r="I101" i="237"/>
  <c r="B101" i="237"/>
  <c r="H101" i="237"/>
  <c r="G100" i="237"/>
  <c r="M100" i="237"/>
  <c r="F100" i="237"/>
  <c r="L100" i="237"/>
  <c r="E100" i="237"/>
  <c r="K100" i="237"/>
  <c r="D100" i="237"/>
  <c r="J100" i="237"/>
  <c r="C100" i="237"/>
  <c r="I100" i="237"/>
  <c r="B100" i="237"/>
  <c r="H100" i="237"/>
  <c r="G99" i="237"/>
  <c r="M99" i="237"/>
  <c r="F99" i="237"/>
  <c r="L99" i="237"/>
  <c r="E99" i="237"/>
  <c r="K99" i="237"/>
  <c r="D99" i="237"/>
  <c r="J99" i="237"/>
  <c r="C99" i="237"/>
  <c r="I99" i="237"/>
  <c r="B99" i="237"/>
  <c r="H99" i="237"/>
  <c r="G98" i="237"/>
  <c r="M98" i="237"/>
  <c r="F98" i="237"/>
  <c r="L98" i="237"/>
  <c r="E98" i="237"/>
  <c r="K98" i="237"/>
  <c r="D98" i="237"/>
  <c r="J98" i="237"/>
  <c r="C98" i="237"/>
  <c r="I98" i="237"/>
  <c r="B98" i="237"/>
  <c r="H98" i="237"/>
  <c r="G97" i="237"/>
  <c r="M97" i="237"/>
  <c r="F97" i="237"/>
  <c r="L97" i="237"/>
  <c r="E97" i="237"/>
  <c r="K97" i="237"/>
  <c r="D97" i="237"/>
  <c r="J97" i="237"/>
  <c r="C97" i="237"/>
  <c r="I97" i="237"/>
  <c r="B97" i="237"/>
  <c r="H97" i="237"/>
  <c r="G96" i="237"/>
  <c r="M96" i="237"/>
  <c r="F96" i="237"/>
  <c r="L96" i="237"/>
  <c r="E96" i="237"/>
  <c r="K96" i="237"/>
  <c r="D96" i="237"/>
  <c r="J96" i="237"/>
  <c r="C96" i="237"/>
  <c r="I96" i="237"/>
  <c r="B96" i="237"/>
  <c r="H96" i="237"/>
  <c r="G95" i="237"/>
  <c r="M95" i="237"/>
  <c r="F95" i="237"/>
  <c r="L95" i="237"/>
  <c r="E95" i="237"/>
  <c r="K95" i="237"/>
  <c r="D95" i="237"/>
  <c r="J95" i="237"/>
  <c r="C95" i="237"/>
  <c r="I95" i="237"/>
  <c r="B95" i="237"/>
  <c r="H95" i="237"/>
  <c r="G94" i="237"/>
  <c r="M94" i="237"/>
  <c r="F94" i="237"/>
  <c r="L94" i="237"/>
  <c r="E94" i="237"/>
  <c r="K94" i="237"/>
  <c r="D94" i="237"/>
  <c r="J94" i="237"/>
  <c r="C94" i="237"/>
  <c r="I94" i="237"/>
  <c r="B94" i="237"/>
  <c r="H94" i="237"/>
  <c r="G93" i="237"/>
  <c r="M93" i="237"/>
  <c r="F93" i="237"/>
  <c r="L93" i="237"/>
  <c r="E93" i="237"/>
  <c r="K93" i="237"/>
  <c r="D93" i="237"/>
  <c r="J93" i="237"/>
  <c r="C93" i="237"/>
  <c r="I93" i="237"/>
  <c r="B93" i="237"/>
  <c r="H93" i="237"/>
  <c r="G92" i="237"/>
  <c r="M92" i="237"/>
  <c r="F92" i="237"/>
  <c r="L92" i="237"/>
  <c r="E92" i="237"/>
  <c r="K92" i="237"/>
  <c r="D92" i="237"/>
  <c r="J92" i="237"/>
  <c r="C92" i="237"/>
  <c r="I92" i="237"/>
  <c r="B92" i="237"/>
  <c r="H92" i="237"/>
  <c r="G91" i="237"/>
  <c r="M91" i="237"/>
  <c r="F91" i="237"/>
  <c r="L91" i="237"/>
  <c r="E91" i="237"/>
  <c r="K91" i="237"/>
  <c r="D91" i="237"/>
  <c r="J91" i="237"/>
  <c r="C91" i="237"/>
  <c r="I91" i="237"/>
  <c r="B91" i="237"/>
  <c r="H91" i="237"/>
  <c r="G90" i="237"/>
  <c r="M90" i="237"/>
  <c r="F90" i="237"/>
  <c r="L90" i="237"/>
  <c r="E90" i="237"/>
  <c r="K90" i="237"/>
  <c r="D90" i="237"/>
  <c r="J90" i="237"/>
  <c r="C90" i="237"/>
  <c r="I90" i="237"/>
  <c r="B90" i="237"/>
  <c r="H90" i="237"/>
  <c r="G89" i="237"/>
  <c r="M89" i="237"/>
  <c r="F89" i="237"/>
  <c r="L89" i="237"/>
  <c r="E89" i="237"/>
  <c r="K89" i="237"/>
  <c r="D89" i="237"/>
  <c r="J89" i="237"/>
  <c r="C89" i="237"/>
  <c r="I89" i="237"/>
  <c r="B89" i="237"/>
  <c r="H89" i="237"/>
  <c r="G88" i="237"/>
  <c r="M88" i="237"/>
  <c r="F88" i="237"/>
  <c r="L88" i="237"/>
  <c r="E88" i="237"/>
  <c r="K88" i="237"/>
  <c r="D88" i="237"/>
  <c r="J88" i="237"/>
  <c r="C88" i="237"/>
  <c r="I88" i="237"/>
  <c r="B88" i="237"/>
  <c r="H88" i="237"/>
  <c r="G87" i="237"/>
  <c r="M87" i="237"/>
  <c r="F87" i="237"/>
  <c r="L87" i="237"/>
  <c r="E87" i="237"/>
  <c r="K87" i="237"/>
  <c r="D87" i="237"/>
  <c r="J87" i="237"/>
  <c r="C87" i="237"/>
  <c r="I87" i="237"/>
  <c r="B87" i="237"/>
  <c r="H87" i="237"/>
  <c r="G86" i="237"/>
  <c r="M86" i="237"/>
  <c r="F86" i="237"/>
  <c r="L86" i="237"/>
  <c r="E86" i="237"/>
  <c r="K86" i="237"/>
  <c r="D86" i="237"/>
  <c r="J86" i="237"/>
  <c r="C86" i="237"/>
  <c r="I86" i="237"/>
  <c r="B86" i="237"/>
  <c r="H86" i="237"/>
  <c r="G85" i="237"/>
  <c r="M85" i="237"/>
  <c r="F85" i="237"/>
  <c r="L85" i="237"/>
  <c r="E85" i="237"/>
  <c r="K85" i="237"/>
  <c r="D85" i="237"/>
  <c r="J85" i="237"/>
  <c r="C85" i="237"/>
  <c r="I85" i="237"/>
  <c r="B85" i="237"/>
  <c r="H85" i="237"/>
  <c r="G84" i="237"/>
  <c r="M84" i="237"/>
  <c r="F84" i="237"/>
  <c r="L84" i="237"/>
  <c r="E84" i="237"/>
  <c r="K84" i="237"/>
  <c r="D84" i="237"/>
  <c r="J84" i="237"/>
  <c r="C84" i="237"/>
  <c r="I84" i="237"/>
  <c r="B84" i="237"/>
  <c r="H84" i="237"/>
  <c r="G83" i="237"/>
  <c r="M83" i="237"/>
  <c r="F83" i="237"/>
  <c r="L83" i="237"/>
  <c r="E83" i="237"/>
  <c r="K83" i="237"/>
  <c r="D83" i="237"/>
  <c r="J83" i="237"/>
  <c r="C83" i="237"/>
  <c r="I83" i="237"/>
  <c r="B83" i="237"/>
  <c r="H83" i="237"/>
  <c r="G82" i="237"/>
  <c r="M82" i="237"/>
  <c r="F82" i="237"/>
  <c r="L82" i="237"/>
  <c r="E82" i="237"/>
  <c r="K82" i="237"/>
  <c r="D82" i="237"/>
  <c r="J82" i="237"/>
  <c r="C82" i="237"/>
  <c r="I82" i="237"/>
  <c r="B82" i="237"/>
  <c r="H82" i="237"/>
  <c r="G81" i="237"/>
  <c r="M81" i="237"/>
  <c r="F81" i="237"/>
  <c r="L81" i="237"/>
  <c r="E81" i="237"/>
  <c r="K81" i="237"/>
  <c r="D81" i="237"/>
  <c r="J81" i="237"/>
  <c r="C81" i="237"/>
  <c r="I81" i="237"/>
  <c r="B81" i="237"/>
  <c r="H81" i="237"/>
  <c r="G80" i="237"/>
  <c r="M80" i="237"/>
  <c r="F80" i="237"/>
  <c r="L80" i="237"/>
  <c r="E80" i="237"/>
  <c r="K80" i="237"/>
  <c r="D80" i="237"/>
  <c r="J80" i="237"/>
  <c r="C80" i="237"/>
  <c r="I80" i="237"/>
  <c r="B80" i="237"/>
  <c r="H80" i="237"/>
  <c r="G79" i="237"/>
  <c r="M79" i="237"/>
  <c r="F79" i="237"/>
  <c r="L79" i="237"/>
  <c r="E79" i="237"/>
  <c r="K79" i="237"/>
  <c r="D79" i="237"/>
  <c r="J79" i="237"/>
  <c r="C79" i="237"/>
  <c r="I79" i="237"/>
  <c r="B79" i="237"/>
  <c r="H79" i="237"/>
  <c r="G78" i="237"/>
  <c r="M78" i="237"/>
  <c r="F78" i="237"/>
  <c r="L78" i="237"/>
  <c r="E78" i="237"/>
  <c r="K78" i="237"/>
  <c r="D78" i="237"/>
  <c r="J78" i="237"/>
  <c r="C78" i="237"/>
  <c r="I78" i="237"/>
  <c r="B78" i="237"/>
  <c r="H78" i="237"/>
  <c r="G77" i="237"/>
  <c r="M77" i="237"/>
  <c r="F77" i="237"/>
  <c r="L77" i="237"/>
  <c r="E77" i="237"/>
  <c r="K77" i="237"/>
  <c r="D77" i="237"/>
  <c r="J77" i="237"/>
  <c r="C77" i="237"/>
  <c r="I77" i="237"/>
  <c r="B77" i="237"/>
  <c r="H77" i="237"/>
  <c r="G76" i="237"/>
  <c r="M76" i="237"/>
  <c r="F76" i="237"/>
  <c r="L76" i="237"/>
  <c r="E76" i="237"/>
  <c r="K76" i="237"/>
  <c r="D76" i="237"/>
  <c r="J76" i="237"/>
  <c r="C76" i="237"/>
  <c r="I76" i="237"/>
  <c r="B76" i="237"/>
  <c r="H76" i="237"/>
  <c r="G75" i="237"/>
  <c r="M75" i="237"/>
  <c r="F75" i="237"/>
  <c r="L75" i="237"/>
  <c r="E75" i="237"/>
  <c r="K75" i="237"/>
  <c r="D75" i="237"/>
  <c r="J75" i="237"/>
  <c r="C75" i="237"/>
  <c r="I75" i="237"/>
  <c r="B75" i="237"/>
  <c r="H75" i="237"/>
  <c r="G74" i="237"/>
  <c r="M74" i="237"/>
  <c r="F74" i="237"/>
  <c r="L74" i="237"/>
  <c r="E74" i="237"/>
  <c r="K74" i="237"/>
  <c r="D74" i="237"/>
  <c r="J74" i="237"/>
  <c r="C74" i="237"/>
  <c r="I74" i="237"/>
  <c r="B74" i="237"/>
  <c r="H74" i="237"/>
  <c r="G73" i="237"/>
  <c r="M73" i="237"/>
  <c r="F73" i="237"/>
  <c r="L73" i="237"/>
  <c r="E73" i="237"/>
  <c r="K73" i="237"/>
  <c r="D73" i="237"/>
  <c r="J73" i="237"/>
  <c r="C73" i="237"/>
  <c r="I73" i="237"/>
  <c r="B73" i="237"/>
  <c r="H73" i="237"/>
  <c r="G72" i="237"/>
  <c r="M72" i="237"/>
  <c r="F72" i="237"/>
  <c r="L72" i="237"/>
  <c r="E72" i="237"/>
  <c r="K72" i="237"/>
  <c r="D72" i="237"/>
  <c r="J72" i="237"/>
  <c r="C72" i="237"/>
  <c r="I72" i="237"/>
  <c r="B72" i="237"/>
  <c r="H72" i="237"/>
  <c r="G71" i="237"/>
  <c r="M71" i="237"/>
  <c r="F71" i="237"/>
  <c r="L71" i="237"/>
  <c r="E71" i="237"/>
  <c r="K71" i="237"/>
  <c r="D71" i="237"/>
  <c r="J71" i="237"/>
  <c r="C71" i="237"/>
  <c r="I71" i="237"/>
  <c r="B71" i="237"/>
  <c r="H71" i="237"/>
  <c r="G70" i="237"/>
  <c r="M70" i="237"/>
  <c r="F70" i="237"/>
  <c r="L70" i="237"/>
  <c r="E70" i="237"/>
  <c r="K70" i="237"/>
  <c r="D70" i="237"/>
  <c r="J70" i="237"/>
  <c r="C70" i="237"/>
  <c r="I70" i="237"/>
  <c r="B70" i="237"/>
  <c r="H70" i="237"/>
  <c r="G69" i="237"/>
  <c r="M69" i="237"/>
  <c r="F69" i="237"/>
  <c r="L69" i="237"/>
  <c r="E69" i="237"/>
  <c r="K69" i="237"/>
  <c r="D69" i="237"/>
  <c r="J69" i="237"/>
  <c r="C69" i="237"/>
  <c r="I69" i="237"/>
  <c r="B69" i="237"/>
  <c r="H69" i="237"/>
  <c r="G68" i="237"/>
  <c r="M68" i="237"/>
  <c r="F68" i="237"/>
  <c r="L68" i="237"/>
  <c r="E68" i="237"/>
  <c r="K68" i="237"/>
  <c r="D68" i="237"/>
  <c r="J68" i="237"/>
  <c r="C68" i="237"/>
  <c r="I68" i="237"/>
  <c r="B68" i="237"/>
  <c r="H68" i="237"/>
  <c r="G67" i="237"/>
  <c r="M67" i="237"/>
  <c r="F67" i="237"/>
  <c r="L67" i="237"/>
  <c r="E67" i="237"/>
  <c r="K67" i="237"/>
  <c r="D67" i="237"/>
  <c r="J67" i="237"/>
  <c r="C67" i="237"/>
  <c r="I67" i="237"/>
  <c r="B67" i="237"/>
  <c r="H67" i="237"/>
  <c r="G66" i="237"/>
  <c r="M66" i="237"/>
  <c r="F66" i="237"/>
  <c r="L66" i="237"/>
  <c r="E66" i="237"/>
  <c r="K66" i="237"/>
  <c r="D66" i="237"/>
  <c r="J66" i="237"/>
  <c r="C66" i="237"/>
  <c r="I66" i="237"/>
  <c r="B66" i="237"/>
  <c r="H66" i="237"/>
  <c r="G65" i="237"/>
  <c r="M65" i="237"/>
  <c r="F65" i="237"/>
  <c r="L65" i="237"/>
  <c r="E65" i="237"/>
  <c r="K65" i="237"/>
  <c r="D65" i="237"/>
  <c r="J65" i="237"/>
  <c r="C65" i="237"/>
  <c r="I65" i="237"/>
  <c r="B65" i="237"/>
  <c r="H65" i="237"/>
  <c r="G64" i="237"/>
  <c r="M64" i="237"/>
  <c r="F64" i="237"/>
  <c r="L64" i="237"/>
  <c r="E64" i="237"/>
  <c r="K64" i="237"/>
  <c r="D64" i="237"/>
  <c r="J64" i="237"/>
  <c r="C64" i="237"/>
  <c r="I64" i="237"/>
  <c r="B64" i="237"/>
  <c r="H64" i="237"/>
  <c r="G63" i="237"/>
  <c r="M63" i="237"/>
  <c r="F63" i="237"/>
  <c r="L63" i="237"/>
  <c r="E63" i="237"/>
  <c r="K63" i="237"/>
  <c r="D63" i="237"/>
  <c r="J63" i="237"/>
  <c r="C63" i="237"/>
  <c r="I63" i="237"/>
  <c r="B63" i="237"/>
  <c r="H63" i="237"/>
  <c r="G62" i="237"/>
  <c r="M62" i="237"/>
  <c r="F62" i="237"/>
  <c r="L62" i="237"/>
  <c r="E62" i="237"/>
  <c r="K62" i="237"/>
  <c r="D62" i="237"/>
  <c r="J62" i="237"/>
  <c r="C62" i="237"/>
  <c r="I62" i="237"/>
  <c r="B62" i="237"/>
  <c r="H62" i="237"/>
  <c r="G61" i="237"/>
  <c r="M61" i="237"/>
  <c r="F61" i="237"/>
  <c r="L61" i="237"/>
  <c r="E61" i="237"/>
  <c r="K61" i="237"/>
  <c r="D61" i="237"/>
  <c r="J61" i="237"/>
  <c r="C61" i="237"/>
  <c r="I61" i="237"/>
  <c r="B61" i="237"/>
  <c r="H61" i="237"/>
  <c r="G60" i="237"/>
  <c r="M60" i="237"/>
  <c r="F60" i="237"/>
  <c r="L60" i="237"/>
  <c r="E60" i="237"/>
  <c r="K60" i="237"/>
  <c r="D60" i="237"/>
  <c r="J60" i="237"/>
  <c r="C60" i="237"/>
  <c r="I60" i="237"/>
  <c r="B60" i="237"/>
  <c r="H60" i="237"/>
  <c r="G59" i="237"/>
  <c r="M59" i="237"/>
  <c r="F59" i="237"/>
  <c r="L59" i="237"/>
  <c r="E59" i="237"/>
  <c r="K59" i="237"/>
  <c r="D59" i="237"/>
  <c r="J59" i="237"/>
  <c r="C59" i="237"/>
  <c r="I59" i="237"/>
  <c r="B59" i="237"/>
  <c r="H59" i="237"/>
  <c r="G58" i="237"/>
  <c r="M58" i="237"/>
  <c r="F58" i="237"/>
  <c r="L58" i="237"/>
  <c r="E58" i="237"/>
  <c r="K58" i="237"/>
  <c r="D58" i="237"/>
  <c r="J58" i="237"/>
  <c r="C58" i="237"/>
  <c r="I58" i="237"/>
  <c r="B58" i="237"/>
  <c r="H58" i="237"/>
  <c r="G57" i="237"/>
  <c r="M57" i="237"/>
  <c r="C57" i="237"/>
  <c r="I57" i="237"/>
  <c r="G56" i="237"/>
  <c r="M56" i="237"/>
  <c r="C56" i="237"/>
  <c r="I56" i="237"/>
  <c r="G55" i="237"/>
  <c r="M55" i="237"/>
  <c r="C55" i="237"/>
  <c r="I55" i="237"/>
  <c r="G54" i="237"/>
  <c r="M54" i="237"/>
  <c r="C54" i="237"/>
  <c r="I54" i="237"/>
  <c r="G53" i="237"/>
  <c r="M53" i="237"/>
  <c r="C53" i="237"/>
  <c r="I53" i="237"/>
  <c r="G52" i="237"/>
  <c r="M52" i="237"/>
  <c r="C52" i="237"/>
  <c r="I52" i="237"/>
  <c r="G51" i="237"/>
  <c r="M51" i="237"/>
  <c r="C51" i="237"/>
  <c r="I51" i="237"/>
  <c r="G50" i="237"/>
  <c r="M50" i="237"/>
  <c r="C50" i="237"/>
  <c r="I50" i="237"/>
  <c r="G49" i="237"/>
  <c r="M49" i="237"/>
  <c r="C49" i="237"/>
  <c r="I49" i="237"/>
  <c r="G48" i="237"/>
  <c r="M48" i="237"/>
  <c r="C48" i="237"/>
  <c r="I48" i="237"/>
  <c r="G47" i="237"/>
  <c r="M47" i="237"/>
  <c r="C47" i="237"/>
  <c r="I47" i="237"/>
  <c r="G46" i="237"/>
  <c r="M46" i="237"/>
  <c r="C46" i="237"/>
  <c r="I46" i="237"/>
  <c r="G45" i="237"/>
  <c r="M45" i="237"/>
  <c r="C45" i="237"/>
  <c r="I45" i="237"/>
  <c r="G44" i="237"/>
  <c r="M44" i="237"/>
  <c r="C44" i="237"/>
  <c r="I44" i="237"/>
  <c r="G43" i="237"/>
  <c r="M43" i="237"/>
  <c r="C43" i="237"/>
  <c r="I43" i="237"/>
  <c r="G42" i="237"/>
  <c r="M42" i="237"/>
  <c r="C42" i="237"/>
  <c r="I42" i="237"/>
  <c r="G41" i="237"/>
  <c r="M41" i="237"/>
  <c r="C41" i="237"/>
  <c r="I41" i="237"/>
  <c r="G40" i="237"/>
  <c r="M40" i="237"/>
  <c r="C40" i="237"/>
  <c r="I40" i="237"/>
  <c r="G39" i="237"/>
  <c r="M39" i="237"/>
  <c r="C39" i="237"/>
  <c r="I39" i="237"/>
  <c r="G38" i="237"/>
  <c r="M38" i="237"/>
  <c r="C38" i="237"/>
  <c r="I38" i="237"/>
  <c r="G37" i="237"/>
  <c r="M37" i="237"/>
  <c r="C37" i="237"/>
  <c r="I37" i="237"/>
  <c r="G36" i="237"/>
  <c r="M36" i="237"/>
  <c r="C36" i="237"/>
  <c r="I36" i="237"/>
  <c r="G35" i="237"/>
  <c r="M35" i="237"/>
  <c r="C35" i="237"/>
  <c r="I35" i="237"/>
  <c r="G34" i="237"/>
  <c r="M34" i="237"/>
  <c r="C34" i="237"/>
  <c r="I34" i="237"/>
  <c r="G33" i="237"/>
  <c r="M33" i="237"/>
  <c r="C33" i="237"/>
  <c r="I33" i="237"/>
  <c r="G32" i="237"/>
  <c r="M32" i="237"/>
  <c r="C32" i="237"/>
  <c r="I32" i="237"/>
  <c r="G31" i="237"/>
  <c r="M31" i="237"/>
  <c r="C31" i="237"/>
  <c r="I31" i="237"/>
  <c r="G30" i="237"/>
  <c r="M30" i="237"/>
  <c r="C30" i="237"/>
  <c r="I30" i="237"/>
  <c r="G29" i="237"/>
  <c r="M29" i="237"/>
  <c r="C29" i="237"/>
  <c r="I29" i="237"/>
  <c r="G28" i="237"/>
  <c r="M28" i="237"/>
  <c r="C28" i="237"/>
  <c r="I28" i="237"/>
  <c r="G27" i="237"/>
  <c r="M27" i="237"/>
  <c r="C27" i="237"/>
  <c r="I27" i="237"/>
  <c r="G26" i="237"/>
  <c r="M26" i="237"/>
  <c r="C26" i="237"/>
  <c r="I26" i="237"/>
  <c r="G25" i="237"/>
  <c r="M25" i="237"/>
  <c r="C25" i="237"/>
  <c r="I25" i="237"/>
  <c r="G24" i="237"/>
  <c r="M24" i="237"/>
  <c r="C24" i="237"/>
  <c r="I24" i="237"/>
  <c r="G23" i="237"/>
  <c r="M23" i="237"/>
  <c r="C23" i="237"/>
  <c r="I23" i="237"/>
  <c r="G22" i="237"/>
  <c r="M22" i="237"/>
  <c r="C22" i="237"/>
  <c r="I22" i="237"/>
  <c r="G21" i="237"/>
  <c r="M21" i="237"/>
  <c r="C21" i="237"/>
  <c r="I21" i="237"/>
  <c r="G20" i="237"/>
  <c r="M20" i="237"/>
  <c r="C20" i="237"/>
  <c r="I20" i="237"/>
  <c r="G19" i="237"/>
  <c r="M19" i="237"/>
  <c r="C19" i="237"/>
  <c r="I19" i="237"/>
  <c r="G18" i="237"/>
  <c r="M18" i="237"/>
  <c r="C18" i="237"/>
  <c r="I18" i="237"/>
  <c r="G17" i="237"/>
  <c r="M17" i="237"/>
  <c r="C17" i="237"/>
  <c r="I17" i="237"/>
  <c r="G16" i="237"/>
  <c r="M16" i="237"/>
  <c r="C16" i="237"/>
  <c r="I16" i="237"/>
  <c r="G15" i="237"/>
  <c r="M15" i="237"/>
  <c r="C15" i="237"/>
  <c r="I15" i="237"/>
  <c r="G14" i="237"/>
  <c r="M14" i="237"/>
  <c r="C14" i="237"/>
  <c r="I14" i="237"/>
  <c r="G13" i="237"/>
  <c r="M13" i="237"/>
  <c r="C13" i="237"/>
  <c r="I13" i="237"/>
  <c r="G12" i="237"/>
  <c r="M12" i="237"/>
  <c r="C12" i="237"/>
  <c r="I12" i="237"/>
  <c r="G11" i="237"/>
  <c r="M11" i="237"/>
  <c r="C11" i="237"/>
  <c r="I11" i="237"/>
  <c r="G10" i="237"/>
  <c r="M10" i="237"/>
  <c r="C10" i="237"/>
  <c r="I10" i="237"/>
  <c r="G9" i="237"/>
  <c r="M9" i="237"/>
  <c r="C9" i="237"/>
  <c r="I9" i="237"/>
  <c r="K115" i="236"/>
  <c r="J115" i="236"/>
  <c r="I115" i="236"/>
  <c r="H115" i="236"/>
  <c r="G115" i="236"/>
  <c r="K114" i="236"/>
  <c r="J114" i="236"/>
  <c r="I114" i="236"/>
  <c r="H114" i="236"/>
  <c r="G114" i="236"/>
  <c r="K113" i="236"/>
  <c r="J113" i="236"/>
  <c r="I113" i="236"/>
  <c r="H113" i="236"/>
  <c r="G113" i="236"/>
  <c r="K112" i="236"/>
  <c r="J112" i="236"/>
  <c r="I112" i="236"/>
  <c r="H112" i="236"/>
  <c r="G112" i="236"/>
  <c r="K111" i="236"/>
  <c r="J111" i="236"/>
  <c r="I111" i="236"/>
  <c r="H111" i="236"/>
  <c r="G111" i="236"/>
  <c r="K110" i="236"/>
  <c r="J110" i="236"/>
  <c r="I110" i="236"/>
  <c r="H110" i="236"/>
  <c r="G110" i="236"/>
  <c r="K109" i="236"/>
  <c r="J109" i="236"/>
  <c r="I109" i="236"/>
  <c r="H109" i="236"/>
  <c r="G109" i="236"/>
  <c r="K108" i="236"/>
  <c r="J108" i="236"/>
  <c r="I108" i="236"/>
  <c r="H108" i="236"/>
  <c r="G108" i="236"/>
  <c r="K107" i="236"/>
  <c r="J107" i="236"/>
  <c r="I107" i="236"/>
  <c r="H107" i="236"/>
  <c r="G107" i="236"/>
  <c r="K106" i="236"/>
  <c r="J106" i="236"/>
  <c r="I106" i="236"/>
  <c r="H106" i="236"/>
  <c r="G106" i="236"/>
  <c r="K105" i="236"/>
  <c r="J105" i="236"/>
  <c r="I105" i="236"/>
  <c r="H105" i="236"/>
  <c r="G105" i="236"/>
  <c r="K104" i="236"/>
  <c r="J104" i="236"/>
  <c r="I104" i="236"/>
  <c r="H104" i="236"/>
  <c r="G104" i="236"/>
  <c r="K103" i="236"/>
  <c r="J103" i="236"/>
  <c r="I103" i="236"/>
  <c r="H103" i="236"/>
  <c r="G103" i="236"/>
  <c r="K102" i="236"/>
  <c r="J102" i="236"/>
  <c r="I102" i="236"/>
  <c r="H102" i="236"/>
  <c r="G102" i="236"/>
  <c r="K101" i="236"/>
  <c r="J101" i="236"/>
  <c r="I101" i="236"/>
  <c r="H101" i="236"/>
  <c r="G101" i="236"/>
  <c r="K100" i="236"/>
  <c r="J100" i="236"/>
  <c r="I100" i="236"/>
  <c r="H100" i="236"/>
  <c r="G100" i="236"/>
  <c r="K99" i="236"/>
  <c r="J99" i="236"/>
  <c r="I99" i="236"/>
  <c r="H99" i="236"/>
  <c r="G99" i="236"/>
  <c r="K98" i="236"/>
  <c r="J98" i="236"/>
  <c r="I98" i="236"/>
  <c r="H98" i="236"/>
  <c r="G98" i="236"/>
  <c r="K97" i="236"/>
  <c r="J97" i="236"/>
  <c r="I97" i="236"/>
  <c r="H97" i="236"/>
  <c r="G97" i="236"/>
  <c r="K96" i="236"/>
  <c r="J96" i="236"/>
  <c r="I96" i="236"/>
  <c r="H96" i="236"/>
  <c r="G96" i="236"/>
  <c r="K95" i="236"/>
  <c r="J95" i="236"/>
  <c r="I95" i="236"/>
  <c r="H95" i="236"/>
  <c r="G95" i="236"/>
  <c r="K94" i="236"/>
  <c r="J94" i="236"/>
  <c r="I94" i="236"/>
  <c r="H94" i="236"/>
  <c r="G94" i="236"/>
  <c r="K93" i="236"/>
  <c r="J93" i="236"/>
  <c r="I93" i="236"/>
  <c r="H93" i="236"/>
  <c r="G93" i="236"/>
  <c r="K92" i="236"/>
  <c r="J92" i="236"/>
  <c r="I92" i="236"/>
  <c r="H92" i="236"/>
  <c r="G92" i="236"/>
  <c r="K91" i="236"/>
  <c r="J91" i="236"/>
  <c r="I91" i="236"/>
  <c r="H91" i="236"/>
  <c r="G91" i="236"/>
  <c r="K90" i="236"/>
  <c r="J90" i="236"/>
  <c r="I90" i="236"/>
  <c r="H90" i="236"/>
  <c r="G90" i="236"/>
  <c r="K89" i="236"/>
  <c r="J89" i="236"/>
  <c r="I89" i="236"/>
  <c r="H89" i="236"/>
  <c r="G89" i="236"/>
  <c r="K88" i="236"/>
  <c r="J88" i="236"/>
  <c r="I88" i="236"/>
  <c r="H88" i="236"/>
  <c r="G88" i="236"/>
  <c r="K87" i="236"/>
  <c r="J87" i="236"/>
  <c r="I87" i="236"/>
  <c r="H87" i="236"/>
  <c r="G87" i="236"/>
  <c r="K86" i="236"/>
  <c r="J86" i="236"/>
  <c r="I86" i="236"/>
  <c r="H86" i="236"/>
  <c r="G86" i="236"/>
  <c r="K85" i="236"/>
  <c r="J85" i="236"/>
  <c r="I85" i="236"/>
  <c r="H85" i="236"/>
  <c r="G85" i="236"/>
  <c r="K84" i="236"/>
  <c r="J84" i="236"/>
  <c r="I84" i="236"/>
  <c r="H84" i="236"/>
  <c r="G84" i="236"/>
  <c r="K83" i="236"/>
  <c r="J83" i="236"/>
  <c r="I83" i="236"/>
  <c r="H83" i="236"/>
  <c r="G83" i="236"/>
  <c r="K82" i="236"/>
  <c r="J82" i="236"/>
  <c r="I82" i="236"/>
  <c r="H82" i="236"/>
  <c r="G82" i="236"/>
  <c r="K81" i="236"/>
  <c r="J81" i="236"/>
  <c r="I81" i="236"/>
  <c r="H81" i="236"/>
  <c r="G81" i="236"/>
  <c r="K80" i="236"/>
  <c r="J80" i="236"/>
  <c r="I80" i="236"/>
  <c r="H80" i="236"/>
  <c r="G80" i="236"/>
  <c r="K79" i="236"/>
  <c r="J79" i="236"/>
  <c r="I79" i="236"/>
  <c r="H79" i="236"/>
  <c r="G79" i="236"/>
  <c r="K78" i="236"/>
  <c r="J78" i="236"/>
  <c r="I78" i="236"/>
  <c r="H78" i="236"/>
  <c r="G78" i="236"/>
  <c r="K77" i="236"/>
  <c r="J77" i="236"/>
  <c r="I77" i="236"/>
  <c r="H77" i="236"/>
  <c r="G77" i="236"/>
  <c r="K76" i="236"/>
  <c r="J76" i="236"/>
  <c r="I76" i="236"/>
  <c r="H76" i="236"/>
  <c r="G76" i="236"/>
  <c r="K75" i="236"/>
  <c r="J75" i="236"/>
  <c r="I75" i="236"/>
  <c r="H75" i="236"/>
  <c r="G75" i="236"/>
  <c r="K74" i="236"/>
  <c r="J74" i="236"/>
  <c r="I74" i="236"/>
  <c r="H74" i="236"/>
  <c r="G74" i="236"/>
  <c r="K73" i="236"/>
  <c r="J73" i="236"/>
  <c r="I73" i="236"/>
  <c r="H73" i="236"/>
  <c r="G73" i="236"/>
  <c r="K72" i="236"/>
  <c r="J72" i="236"/>
  <c r="I72" i="236"/>
  <c r="H72" i="236"/>
  <c r="G72" i="236"/>
  <c r="K71" i="236"/>
  <c r="J71" i="236"/>
  <c r="I71" i="236"/>
  <c r="H71" i="236"/>
  <c r="G71" i="236"/>
  <c r="K70" i="236"/>
  <c r="J70" i="236"/>
  <c r="I70" i="236"/>
  <c r="H70" i="236"/>
  <c r="G70" i="236"/>
  <c r="K69" i="236"/>
  <c r="J69" i="236"/>
  <c r="I69" i="236"/>
  <c r="H69" i="236"/>
  <c r="G69" i="236"/>
  <c r="K68" i="236"/>
  <c r="J68" i="236"/>
  <c r="I68" i="236"/>
  <c r="H68" i="236"/>
  <c r="G68" i="236"/>
  <c r="K67" i="236"/>
  <c r="J67" i="236"/>
  <c r="I67" i="236"/>
  <c r="H67" i="236"/>
  <c r="G67" i="236"/>
  <c r="K66" i="236"/>
  <c r="J66" i="236"/>
  <c r="I66" i="236"/>
  <c r="H66" i="236"/>
  <c r="G66" i="236"/>
  <c r="K65" i="236"/>
  <c r="J65" i="236"/>
  <c r="I65" i="236"/>
  <c r="H65" i="236"/>
  <c r="G65" i="236"/>
  <c r="K64" i="236"/>
  <c r="J64" i="236"/>
  <c r="I64" i="236"/>
  <c r="H64" i="236"/>
  <c r="G64" i="236"/>
  <c r="K63" i="236"/>
  <c r="J63" i="236"/>
  <c r="I63" i="236"/>
  <c r="H63" i="236"/>
  <c r="G63" i="236"/>
  <c r="K62" i="236"/>
  <c r="J62" i="236"/>
  <c r="I62" i="236"/>
  <c r="H62" i="236"/>
  <c r="G62" i="236"/>
  <c r="K61" i="236"/>
  <c r="J61" i="236"/>
  <c r="I61" i="236"/>
  <c r="H61" i="236"/>
  <c r="G61" i="236"/>
  <c r="K60" i="236"/>
  <c r="J60" i="236"/>
  <c r="I60" i="236"/>
  <c r="H60" i="236"/>
  <c r="G60" i="236"/>
  <c r="K59" i="236"/>
  <c r="J59" i="236"/>
  <c r="I59" i="236"/>
  <c r="H59" i="236"/>
  <c r="G59" i="236"/>
  <c r="K58" i="236"/>
  <c r="J58" i="236"/>
  <c r="I58" i="236"/>
  <c r="H58" i="236"/>
  <c r="G58" i="236"/>
  <c r="E128" i="235"/>
  <c r="E115" i="235"/>
  <c r="E113" i="235"/>
  <c r="C113" i="235"/>
  <c r="E112" i="235"/>
  <c r="C112" i="235"/>
  <c r="E111" i="235"/>
  <c r="C111" i="235"/>
  <c r="E110" i="235"/>
  <c r="C110" i="235"/>
  <c r="E109" i="235"/>
  <c r="C109" i="235"/>
  <c r="E108" i="235"/>
  <c r="C108" i="235"/>
  <c r="E107" i="235"/>
  <c r="C107" i="235"/>
  <c r="C106" i="235"/>
  <c r="E106" i="235"/>
  <c r="E105" i="235"/>
  <c r="C105" i="235"/>
  <c r="C104" i="235"/>
  <c r="E104" i="235"/>
  <c r="E103" i="235"/>
  <c r="C103" i="235"/>
  <c r="C102" i="235"/>
  <c r="E102" i="235"/>
  <c r="E101" i="235"/>
  <c r="C101" i="235"/>
  <c r="C100" i="235"/>
  <c r="E100" i="235"/>
  <c r="E99" i="235"/>
  <c r="C99" i="235"/>
  <c r="C98" i="235"/>
  <c r="E98" i="235"/>
  <c r="E97" i="235"/>
  <c r="C97" i="235"/>
  <c r="C96" i="235"/>
  <c r="E96" i="235"/>
  <c r="E95" i="235"/>
  <c r="C95" i="235"/>
  <c r="E94" i="235"/>
  <c r="C94" i="235"/>
  <c r="E93" i="235"/>
  <c r="C93" i="235"/>
  <c r="E92" i="235"/>
  <c r="C92" i="235"/>
  <c r="E91" i="235"/>
  <c r="C91" i="235"/>
  <c r="E90" i="235"/>
  <c r="C90" i="235"/>
  <c r="E89" i="235"/>
  <c r="C89" i="235"/>
  <c r="E88" i="235"/>
  <c r="C88" i="235"/>
  <c r="E87" i="235"/>
  <c r="C87" i="235"/>
  <c r="E86" i="235"/>
  <c r="C86" i="235"/>
  <c r="E85" i="235"/>
  <c r="C85" i="235"/>
  <c r="E84" i="235"/>
  <c r="C84" i="235"/>
  <c r="E83" i="235"/>
  <c r="C83" i="235"/>
  <c r="E82" i="235"/>
  <c r="C82" i="235"/>
  <c r="E81" i="235"/>
  <c r="C81" i="235"/>
  <c r="E80" i="235"/>
  <c r="C80" i="235"/>
  <c r="E79" i="235"/>
  <c r="C79" i="235"/>
  <c r="E78" i="235"/>
  <c r="C78" i="235"/>
  <c r="E77" i="235"/>
  <c r="C77" i="235"/>
  <c r="E76" i="235"/>
  <c r="C76" i="235"/>
  <c r="E75" i="235"/>
  <c r="C75" i="235"/>
  <c r="E74" i="235"/>
  <c r="C74" i="235"/>
  <c r="E73" i="235"/>
  <c r="C73" i="235"/>
  <c r="E72" i="235"/>
  <c r="C72" i="235"/>
  <c r="E71" i="235"/>
  <c r="C71" i="235"/>
  <c r="E70" i="235"/>
  <c r="C70" i="235"/>
  <c r="E69" i="235"/>
  <c r="C69" i="235"/>
  <c r="E68" i="235"/>
  <c r="C68" i="235"/>
  <c r="E67" i="235"/>
  <c r="C67" i="235"/>
  <c r="E66" i="235"/>
  <c r="C66" i="235"/>
  <c r="E65" i="235"/>
  <c r="C65" i="235"/>
  <c r="E64" i="235"/>
  <c r="C64" i="235"/>
  <c r="E63" i="235"/>
  <c r="C63" i="235"/>
  <c r="E62" i="235"/>
  <c r="C62" i="235"/>
  <c r="E61" i="235"/>
  <c r="C61" i="235"/>
  <c r="E60" i="235"/>
  <c r="C60" i="235"/>
  <c r="E59" i="235"/>
  <c r="C59" i="235"/>
  <c r="E58" i="235"/>
  <c r="C58" i="235"/>
  <c r="E57" i="235"/>
  <c r="C57" i="235"/>
  <c r="E56" i="235"/>
  <c r="C56" i="235"/>
  <c r="E55" i="235"/>
  <c r="C55" i="235"/>
  <c r="E54" i="235"/>
  <c r="C54" i="235"/>
  <c r="E53" i="235"/>
  <c r="C53" i="235"/>
  <c r="E52" i="235"/>
  <c r="C52" i="235"/>
  <c r="E51" i="235"/>
  <c r="C51" i="235"/>
  <c r="E50" i="235"/>
  <c r="C50" i="235"/>
  <c r="E49" i="235"/>
  <c r="C49" i="235"/>
  <c r="E48" i="235"/>
  <c r="C48" i="235"/>
  <c r="E47" i="235"/>
  <c r="C47" i="235"/>
  <c r="E46" i="235"/>
  <c r="C46" i="235"/>
  <c r="E45" i="235"/>
  <c r="C45" i="235"/>
  <c r="E44" i="235"/>
  <c r="C44" i="235"/>
  <c r="E43" i="235"/>
  <c r="C43" i="235"/>
  <c r="E42" i="235"/>
  <c r="E41" i="235"/>
  <c r="C41" i="235"/>
  <c r="E40" i="235"/>
  <c r="E39" i="235"/>
  <c r="C39" i="235"/>
  <c r="E38" i="235"/>
  <c r="E37" i="235"/>
  <c r="C37" i="235"/>
  <c r="E36" i="235"/>
  <c r="E35" i="235"/>
  <c r="C35" i="235"/>
  <c r="E34" i="235"/>
  <c r="E33" i="235"/>
  <c r="C33" i="235"/>
  <c r="E32" i="235"/>
  <c r="C32" i="235"/>
  <c r="E31" i="235"/>
  <c r="C31" i="235"/>
  <c r="E30" i="235"/>
  <c r="C30" i="235"/>
  <c r="E29" i="235"/>
  <c r="C29" i="235"/>
  <c r="E28" i="235"/>
  <c r="C28" i="235"/>
  <c r="E27" i="235"/>
  <c r="C27" i="235"/>
  <c r="E26" i="235"/>
  <c r="C26" i="235"/>
  <c r="E25" i="235"/>
  <c r="C25" i="235"/>
  <c r="E24" i="235"/>
  <c r="C24" i="235"/>
  <c r="E23" i="235"/>
  <c r="C23" i="235"/>
  <c r="E22" i="235"/>
  <c r="C22" i="235"/>
  <c r="E21" i="235"/>
  <c r="C21" i="235"/>
  <c r="E20" i="235"/>
  <c r="C20" i="235"/>
  <c r="E19" i="235"/>
  <c r="C19" i="235"/>
  <c r="E18" i="235"/>
  <c r="C18" i="235"/>
  <c r="E17" i="235"/>
  <c r="C17" i="235"/>
  <c r="E16" i="235"/>
  <c r="C16" i="235"/>
  <c r="E15" i="235"/>
  <c r="C15" i="235"/>
  <c r="E14" i="235"/>
  <c r="C14" i="235"/>
  <c r="E13" i="235"/>
  <c r="C13" i="235"/>
  <c r="E12" i="235"/>
  <c r="C12" i="235"/>
  <c r="E11" i="235"/>
  <c r="C11" i="235"/>
  <c r="E10" i="235"/>
  <c r="C10" i="235"/>
  <c r="E9" i="235"/>
  <c r="C9" i="235"/>
  <c r="K116" i="234"/>
  <c r="J116" i="234"/>
  <c r="I116" i="234"/>
  <c r="H116" i="234"/>
  <c r="G116" i="234"/>
  <c r="F116" i="234"/>
  <c r="E116" i="234"/>
  <c r="D116" i="234"/>
  <c r="C116" i="234"/>
  <c r="B116" i="234"/>
  <c r="K115" i="234"/>
  <c r="J115" i="234"/>
  <c r="I115" i="234"/>
  <c r="H115" i="234"/>
  <c r="G115" i="234"/>
  <c r="F115" i="234"/>
  <c r="E115" i="234"/>
  <c r="D115" i="234"/>
  <c r="C115" i="234"/>
  <c r="B115" i="234"/>
  <c r="K114" i="234"/>
  <c r="J114" i="234"/>
  <c r="I114" i="234"/>
  <c r="H114" i="234"/>
  <c r="G114" i="234"/>
  <c r="F114" i="234"/>
  <c r="E114" i="234"/>
  <c r="D114" i="234"/>
  <c r="C114" i="234"/>
  <c r="B114" i="234"/>
  <c r="K113" i="234"/>
  <c r="J113" i="234"/>
  <c r="I113" i="234"/>
  <c r="H113" i="234"/>
  <c r="G113" i="234"/>
  <c r="F113" i="234"/>
  <c r="E113" i="234"/>
  <c r="D113" i="234"/>
  <c r="C113" i="234"/>
  <c r="B113" i="234"/>
  <c r="K112" i="234"/>
  <c r="J112" i="234"/>
  <c r="I112" i="234"/>
  <c r="H112" i="234"/>
  <c r="G112" i="234"/>
  <c r="F112" i="234"/>
  <c r="E112" i="234"/>
  <c r="D112" i="234"/>
  <c r="C112" i="234"/>
  <c r="B112" i="234"/>
  <c r="K111" i="234"/>
  <c r="J111" i="234"/>
  <c r="I111" i="234"/>
  <c r="H111" i="234"/>
  <c r="G111" i="234"/>
  <c r="F111" i="234"/>
  <c r="E111" i="234"/>
  <c r="D111" i="234"/>
  <c r="C111" i="234"/>
  <c r="B111" i="234"/>
  <c r="K110" i="234"/>
  <c r="J110" i="234"/>
  <c r="I110" i="234"/>
  <c r="H110" i="234"/>
  <c r="G110" i="234"/>
  <c r="F110" i="234"/>
  <c r="E110" i="234"/>
  <c r="D110" i="234"/>
  <c r="C110" i="234"/>
  <c r="B110" i="234"/>
  <c r="K109" i="234"/>
  <c r="J109" i="234"/>
  <c r="I109" i="234"/>
  <c r="H109" i="234"/>
  <c r="G109" i="234"/>
  <c r="F109" i="234"/>
  <c r="E109" i="234"/>
  <c r="D109" i="234"/>
  <c r="C109" i="234"/>
  <c r="B109" i="234"/>
  <c r="K108" i="234"/>
  <c r="J108" i="234"/>
  <c r="I108" i="234"/>
  <c r="H108" i="234"/>
  <c r="G108" i="234"/>
  <c r="F108" i="234"/>
  <c r="E108" i="234"/>
  <c r="D108" i="234"/>
  <c r="C108" i="234"/>
  <c r="B108" i="234"/>
  <c r="K107" i="234"/>
  <c r="J107" i="234"/>
  <c r="I107" i="234"/>
  <c r="H107" i="234"/>
  <c r="G107" i="234"/>
  <c r="F107" i="234"/>
  <c r="E107" i="234"/>
  <c r="D107" i="234"/>
  <c r="C107" i="234"/>
  <c r="B107" i="234"/>
  <c r="K106" i="234"/>
  <c r="J106" i="234"/>
  <c r="I106" i="234"/>
  <c r="H106" i="234"/>
  <c r="G106" i="234"/>
  <c r="F106" i="234"/>
  <c r="E106" i="234"/>
  <c r="D106" i="234"/>
  <c r="C106" i="234"/>
  <c r="B106" i="234"/>
  <c r="K105" i="234"/>
  <c r="J105" i="234"/>
  <c r="I105" i="234"/>
  <c r="H105" i="234"/>
  <c r="G105" i="234"/>
  <c r="F105" i="234"/>
  <c r="E105" i="234"/>
  <c r="D105" i="234"/>
  <c r="C105" i="234"/>
  <c r="B105" i="234"/>
  <c r="K104" i="234"/>
  <c r="J104" i="234"/>
  <c r="I104" i="234"/>
  <c r="H104" i="234"/>
  <c r="G104" i="234"/>
  <c r="F104" i="234"/>
  <c r="E104" i="234"/>
  <c r="D104" i="234"/>
  <c r="C104" i="234"/>
  <c r="B104" i="234"/>
  <c r="K103" i="234"/>
  <c r="J103" i="234"/>
  <c r="I103" i="234"/>
  <c r="H103" i="234"/>
  <c r="G103" i="234"/>
  <c r="F103" i="234"/>
  <c r="E103" i="234"/>
  <c r="D103" i="234"/>
  <c r="C103" i="234"/>
  <c r="B103" i="234"/>
  <c r="K102" i="234"/>
  <c r="J102" i="234"/>
  <c r="I102" i="234"/>
  <c r="H102" i="234"/>
  <c r="G102" i="234"/>
  <c r="F102" i="234"/>
  <c r="E102" i="234"/>
  <c r="D102" i="234"/>
  <c r="C102" i="234"/>
  <c r="B102" i="234"/>
  <c r="K101" i="234"/>
  <c r="J101" i="234"/>
  <c r="I101" i="234"/>
  <c r="H101" i="234"/>
  <c r="G101" i="234"/>
  <c r="F101" i="234"/>
  <c r="E101" i="234"/>
  <c r="D101" i="234"/>
  <c r="C101" i="234"/>
  <c r="B101" i="234"/>
  <c r="K100" i="234"/>
  <c r="J100" i="234"/>
  <c r="I100" i="234"/>
  <c r="H100" i="234"/>
  <c r="G100" i="234"/>
  <c r="F100" i="234"/>
  <c r="E100" i="234"/>
  <c r="D100" i="234"/>
  <c r="C100" i="234"/>
  <c r="B100" i="234"/>
  <c r="K99" i="234"/>
  <c r="J99" i="234"/>
  <c r="I99" i="234"/>
  <c r="H99" i="234"/>
  <c r="G99" i="234"/>
  <c r="F99" i="234"/>
  <c r="E99" i="234"/>
  <c r="D99" i="234"/>
  <c r="C99" i="234"/>
  <c r="B99" i="234"/>
  <c r="K98" i="234"/>
  <c r="J98" i="234"/>
  <c r="I98" i="234"/>
  <c r="H98" i="234"/>
  <c r="G98" i="234"/>
  <c r="F98" i="234"/>
  <c r="E98" i="234"/>
  <c r="D98" i="234"/>
  <c r="C98" i="234"/>
  <c r="B98" i="234"/>
  <c r="K97" i="234"/>
  <c r="J97" i="234"/>
  <c r="I97" i="234"/>
  <c r="H97" i="234"/>
  <c r="G97" i="234"/>
  <c r="F97" i="234"/>
  <c r="E97" i="234"/>
  <c r="D97" i="234"/>
  <c r="C97" i="234"/>
  <c r="B97" i="234"/>
  <c r="K96" i="234"/>
  <c r="J96" i="234"/>
  <c r="I96" i="234"/>
  <c r="H96" i="234"/>
  <c r="G96" i="234"/>
  <c r="F96" i="234"/>
  <c r="E96" i="234"/>
  <c r="D96" i="234"/>
  <c r="C96" i="234"/>
  <c r="B96" i="234"/>
  <c r="K95" i="234"/>
  <c r="J95" i="234"/>
  <c r="I95" i="234"/>
  <c r="H95" i="234"/>
  <c r="G95" i="234"/>
  <c r="F95" i="234"/>
  <c r="E95" i="234"/>
  <c r="D95" i="234"/>
  <c r="C95" i="234"/>
  <c r="B95" i="234"/>
  <c r="K94" i="234"/>
  <c r="J94" i="234"/>
  <c r="I94" i="234"/>
  <c r="H94" i="234"/>
  <c r="G94" i="234"/>
  <c r="F94" i="234"/>
  <c r="E94" i="234"/>
  <c r="D94" i="234"/>
  <c r="C94" i="234"/>
  <c r="B94" i="234"/>
  <c r="K93" i="234"/>
  <c r="J93" i="234"/>
  <c r="I93" i="234"/>
  <c r="H93" i="234"/>
  <c r="G93" i="234"/>
  <c r="F93" i="234"/>
  <c r="E93" i="234"/>
  <c r="D93" i="234"/>
  <c r="C93" i="234"/>
  <c r="B93" i="234"/>
  <c r="K92" i="234"/>
  <c r="J92" i="234"/>
  <c r="I92" i="234"/>
  <c r="H92" i="234"/>
  <c r="G92" i="234"/>
  <c r="F92" i="234"/>
  <c r="E92" i="234"/>
  <c r="D92" i="234"/>
  <c r="C92" i="234"/>
  <c r="B92" i="234"/>
  <c r="K91" i="234"/>
  <c r="J91" i="234"/>
  <c r="I91" i="234"/>
  <c r="H91" i="234"/>
  <c r="G91" i="234"/>
  <c r="F91" i="234"/>
  <c r="E91" i="234"/>
  <c r="D91" i="234"/>
  <c r="C91" i="234"/>
  <c r="B91" i="234"/>
  <c r="K90" i="234"/>
  <c r="J90" i="234"/>
  <c r="I90" i="234"/>
  <c r="H90" i="234"/>
  <c r="G90" i="234"/>
  <c r="F90" i="234"/>
  <c r="E90" i="234"/>
  <c r="D90" i="234"/>
  <c r="C90" i="234"/>
  <c r="B90" i="234"/>
  <c r="K89" i="234"/>
  <c r="J89" i="234"/>
  <c r="I89" i="234"/>
  <c r="H89" i="234"/>
  <c r="G89" i="234"/>
  <c r="F89" i="234"/>
  <c r="E89" i="234"/>
  <c r="D89" i="234"/>
  <c r="C89" i="234"/>
  <c r="B89" i="234"/>
  <c r="K88" i="234"/>
  <c r="J88" i="234"/>
  <c r="I88" i="234"/>
  <c r="H88" i="234"/>
  <c r="G88" i="234"/>
  <c r="F88" i="234"/>
  <c r="E88" i="234"/>
  <c r="D88" i="234"/>
  <c r="C88" i="234"/>
  <c r="B88" i="234"/>
  <c r="K87" i="234"/>
  <c r="J87" i="234"/>
  <c r="I87" i="234"/>
  <c r="H87" i="234"/>
  <c r="G87" i="234"/>
  <c r="F87" i="234"/>
  <c r="E87" i="234"/>
  <c r="D87" i="234"/>
  <c r="C87" i="234"/>
  <c r="B87" i="234"/>
  <c r="K86" i="234"/>
  <c r="J86" i="234"/>
  <c r="I86" i="234"/>
  <c r="H86" i="234"/>
  <c r="G86" i="234"/>
  <c r="F86" i="234"/>
  <c r="E86" i="234"/>
  <c r="D86" i="234"/>
  <c r="C86" i="234"/>
  <c r="B86" i="234"/>
  <c r="K85" i="234"/>
  <c r="J85" i="234"/>
  <c r="I85" i="234"/>
  <c r="H85" i="234"/>
  <c r="G85" i="234"/>
  <c r="F85" i="234"/>
  <c r="E85" i="234"/>
  <c r="D85" i="234"/>
  <c r="C85" i="234"/>
  <c r="B85" i="234"/>
  <c r="K84" i="234"/>
  <c r="J84" i="234"/>
  <c r="I84" i="234"/>
  <c r="H84" i="234"/>
  <c r="G84" i="234"/>
  <c r="F84" i="234"/>
  <c r="E84" i="234"/>
  <c r="D84" i="234"/>
  <c r="C84" i="234"/>
  <c r="B84" i="234"/>
  <c r="K83" i="234"/>
  <c r="J83" i="234"/>
  <c r="I83" i="234"/>
  <c r="H83" i="234"/>
  <c r="G83" i="234"/>
  <c r="F83" i="234"/>
  <c r="E83" i="234"/>
  <c r="D83" i="234"/>
  <c r="C83" i="234"/>
  <c r="B83" i="234"/>
  <c r="K82" i="234"/>
  <c r="J82" i="234"/>
  <c r="I82" i="234"/>
  <c r="H82" i="234"/>
  <c r="G82" i="234"/>
  <c r="F82" i="234"/>
  <c r="E82" i="234"/>
  <c r="D82" i="234"/>
  <c r="C82" i="234"/>
  <c r="B82" i="234"/>
  <c r="K81" i="234"/>
  <c r="J81" i="234"/>
  <c r="I81" i="234"/>
  <c r="H81" i="234"/>
  <c r="G81" i="234"/>
  <c r="F81" i="234"/>
  <c r="E81" i="234"/>
  <c r="D81" i="234"/>
  <c r="C81" i="234"/>
  <c r="B81" i="234"/>
  <c r="K80" i="234"/>
  <c r="J80" i="234"/>
  <c r="I80" i="234"/>
  <c r="H80" i="234"/>
  <c r="G80" i="234"/>
  <c r="F80" i="234"/>
  <c r="E80" i="234"/>
  <c r="D80" i="234"/>
  <c r="C80" i="234"/>
  <c r="B80" i="234"/>
  <c r="K79" i="234"/>
  <c r="J79" i="234"/>
  <c r="I79" i="234"/>
  <c r="H79" i="234"/>
  <c r="G79" i="234"/>
  <c r="F79" i="234"/>
  <c r="E79" i="234"/>
  <c r="D79" i="234"/>
  <c r="C79" i="234"/>
  <c r="B79" i="234"/>
  <c r="K78" i="234"/>
  <c r="J78" i="234"/>
  <c r="I78" i="234"/>
  <c r="H78" i="234"/>
  <c r="G78" i="234"/>
  <c r="F78" i="234"/>
  <c r="E78" i="234"/>
  <c r="D78" i="234"/>
  <c r="C78" i="234"/>
  <c r="B78" i="234"/>
  <c r="K77" i="234"/>
  <c r="J77" i="234"/>
  <c r="I77" i="234"/>
  <c r="H77" i="234"/>
  <c r="G77" i="234"/>
  <c r="F77" i="234"/>
  <c r="E77" i="234"/>
  <c r="D77" i="234"/>
  <c r="C77" i="234"/>
  <c r="B77" i="234"/>
  <c r="K76" i="234"/>
  <c r="J76" i="234"/>
  <c r="I76" i="234"/>
  <c r="H76" i="234"/>
  <c r="G76" i="234"/>
  <c r="F76" i="234"/>
  <c r="E76" i="234"/>
  <c r="D76" i="234"/>
  <c r="C76" i="234"/>
  <c r="B76" i="234"/>
  <c r="K75" i="234"/>
  <c r="J75" i="234"/>
  <c r="I75" i="234"/>
  <c r="H75" i="234"/>
  <c r="G75" i="234"/>
  <c r="F75" i="234"/>
  <c r="E75" i="234"/>
  <c r="D75" i="234"/>
  <c r="C75" i="234"/>
  <c r="B75" i="234"/>
  <c r="K74" i="234"/>
  <c r="J74" i="234"/>
  <c r="I74" i="234"/>
  <c r="H74" i="234"/>
  <c r="G74" i="234"/>
  <c r="F74" i="234"/>
  <c r="E74" i="234"/>
  <c r="D74" i="234"/>
  <c r="C74" i="234"/>
  <c r="B74" i="234"/>
  <c r="K73" i="234"/>
  <c r="J73" i="234"/>
  <c r="I73" i="234"/>
  <c r="H73" i="234"/>
  <c r="G73" i="234"/>
  <c r="F73" i="234"/>
  <c r="E73" i="234"/>
  <c r="D73" i="234"/>
  <c r="C73" i="234"/>
  <c r="B73" i="234"/>
  <c r="K72" i="234"/>
  <c r="J72" i="234"/>
  <c r="I72" i="234"/>
  <c r="H72" i="234"/>
  <c r="G72" i="234"/>
  <c r="F72" i="234"/>
  <c r="E72" i="234"/>
  <c r="D72" i="234"/>
  <c r="C72" i="234"/>
  <c r="B72" i="234"/>
  <c r="K71" i="234"/>
  <c r="J71" i="234"/>
  <c r="I71" i="234"/>
  <c r="H71" i="234"/>
  <c r="G71" i="234"/>
  <c r="F71" i="234"/>
  <c r="E71" i="234"/>
  <c r="D71" i="234"/>
  <c r="C71" i="234"/>
  <c r="B71" i="234"/>
  <c r="K70" i="234"/>
  <c r="J70" i="234"/>
  <c r="I70" i="234"/>
  <c r="H70" i="234"/>
  <c r="G70" i="234"/>
  <c r="F70" i="234"/>
  <c r="E70" i="234"/>
  <c r="D70" i="234"/>
  <c r="C70" i="234"/>
  <c r="B70" i="234"/>
  <c r="K69" i="234"/>
  <c r="J69" i="234"/>
  <c r="I69" i="234"/>
  <c r="H69" i="234"/>
  <c r="G69" i="234"/>
  <c r="F69" i="234"/>
  <c r="E69" i="234"/>
  <c r="D69" i="234"/>
  <c r="C69" i="234"/>
  <c r="B69" i="234"/>
  <c r="K68" i="234"/>
  <c r="J68" i="234"/>
  <c r="I68" i="234"/>
  <c r="H68" i="234"/>
  <c r="G68" i="234"/>
  <c r="F68" i="234"/>
  <c r="E68" i="234"/>
  <c r="D68" i="234"/>
  <c r="C68" i="234"/>
  <c r="B68" i="234"/>
  <c r="K67" i="234"/>
  <c r="J67" i="234"/>
  <c r="I67" i="234"/>
  <c r="H67" i="234"/>
  <c r="G67" i="234"/>
  <c r="F67" i="234"/>
  <c r="E67" i="234"/>
  <c r="D67" i="234"/>
  <c r="C67" i="234"/>
  <c r="B67" i="234"/>
  <c r="K66" i="234"/>
  <c r="J66" i="234"/>
  <c r="I66" i="234"/>
  <c r="H66" i="234"/>
  <c r="G66" i="234"/>
  <c r="F66" i="234"/>
  <c r="E66" i="234"/>
  <c r="D66" i="234"/>
  <c r="C66" i="234"/>
  <c r="B66" i="234"/>
  <c r="K65" i="234"/>
  <c r="J65" i="234"/>
  <c r="I65" i="234"/>
  <c r="H65" i="234"/>
  <c r="G65" i="234"/>
  <c r="F65" i="234"/>
  <c r="E65" i="234"/>
  <c r="D65" i="234"/>
  <c r="C65" i="234"/>
  <c r="B65" i="234"/>
  <c r="K64" i="234"/>
  <c r="J64" i="234"/>
  <c r="I64" i="234"/>
  <c r="H64" i="234"/>
  <c r="G64" i="234"/>
  <c r="F64" i="234"/>
  <c r="E64" i="234"/>
  <c r="D64" i="234"/>
  <c r="C64" i="234"/>
  <c r="B64" i="234"/>
  <c r="K63" i="234"/>
  <c r="J63" i="234"/>
  <c r="I63" i="234"/>
  <c r="H63" i="234"/>
  <c r="G63" i="234"/>
  <c r="F63" i="234"/>
  <c r="E63" i="234"/>
  <c r="D63" i="234"/>
  <c r="C63" i="234"/>
  <c r="B63" i="234"/>
  <c r="K62" i="234"/>
  <c r="J62" i="234"/>
  <c r="I62" i="234"/>
  <c r="H62" i="234"/>
  <c r="G62" i="234"/>
  <c r="F62" i="234"/>
  <c r="E62" i="234"/>
  <c r="D62" i="234"/>
  <c r="C62" i="234"/>
  <c r="B62" i="234"/>
  <c r="K61" i="234"/>
  <c r="J61" i="234"/>
  <c r="I61" i="234"/>
  <c r="H61" i="234"/>
  <c r="G61" i="234"/>
  <c r="F61" i="234"/>
  <c r="E61" i="234"/>
  <c r="D61" i="234"/>
  <c r="C61" i="234"/>
  <c r="B61" i="234"/>
  <c r="K60" i="234"/>
  <c r="J60" i="234"/>
  <c r="I60" i="234"/>
  <c r="H60" i="234"/>
  <c r="G60" i="234"/>
  <c r="F60" i="234"/>
  <c r="E60" i="234"/>
  <c r="D60" i="234"/>
  <c r="C60" i="234"/>
  <c r="B60" i="234"/>
  <c r="K59" i="234"/>
  <c r="J59" i="234"/>
  <c r="I59" i="234"/>
  <c r="H59" i="234"/>
  <c r="G59" i="234"/>
  <c r="F59" i="234"/>
  <c r="E59" i="234"/>
  <c r="D59" i="234"/>
  <c r="C59" i="234"/>
  <c r="B59" i="234"/>
  <c r="K58" i="234"/>
  <c r="J58" i="234"/>
  <c r="I58" i="234"/>
  <c r="H58" i="234"/>
  <c r="G58" i="234"/>
  <c r="F58" i="234"/>
  <c r="C58" i="234"/>
  <c r="B58" i="234"/>
  <c r="K57" i="234"/>
  <c r="J57" i="234"/>
  <c r="I57" i="234"/>
  <c r="H57" i="234"/>
  <c r="G57" i="234"/>
  <c r="F57" i="234"/>
  <c r="C57" i="234"/>
  <c r="B57" i="234"/>
  <c r="K56" i="234"/>
  <c r="J56" i="234"/>
  <c r="I56" i="234"/>
  <c r="H56" i="234"/>
  <c r="G56" i="234"/>
  <c r="F56" i="234"/>
  <c r="C56" i="234"/>
  <c r="B56" i="234"/>
  <c r="K55" i="234"/>
  <c r="J55" i="234"/>
  <c r="I55" i="234"/>
  <c r="H55" i="234"/>
  <c r="G55" i="234"/>
  <c r="F55" i="234"/>
  <c r="C55" i="234"/>
  <c r="B55" i="234"/>
  <c r="K54" i="234"/>
  <c r="J54" i="234"/>
  <c r="I54" i="234"/>
  <c r="H54" i="234"/>
  <c r="G54" i="234"/>
  <c r="F54" i="234"/>
  <c r="C54" i="234"/>
  <c r="B54" i="234"/>
  <c r="K53" i="234"/>
  <c r="J53" i="234"/>
  <c r="I53" i="234"/>
  <c r="H53" i="234"/>
  <c r="G53" i="234"/>
  <c r="F53" i="234"/>
  <c r="C53" i="234"/>
  <c r="B53" i="234"/>
  <c r="K52" i="234"/>
  <c r="J52" i="234"/>
  <c r="I52" i="234"/>
  <c r="H52" i="234"/>
  <c r="G52" i="234"/>
  <c r="F52" i="234"/>
  <c r="C52" i="234"/>
  <c r="B52" i="234"/>
  <c r="K51" i="234"/>
  <c r="J51" i="234"/>
  <c r="I51" i="234"/>
  <c r="H51" i="234"/>
  <c r="G51" i="234"/>
  <c r="F51" i="234"/>
  <c r="C51" i="234"/>
  <c r="B51" i="234"/>
  <c r="K50" i="234"/>
  <c r="J50" i="234"/>
  <c r="I50" i="234"/>
  <c r="H50" i="234"/>
  <c r="G50" i="234"/>
  <c r="F50" i="234"/>
  <c r="C50" i="234"/>
  <c r="B50" i="234"/>
  <c r="K49" i="234"/>
  <c r="J49" i="234"/>
  <c r="I49" i="234"/>
  <c r="H49" i="234"/>
  <c r="G49" i="234"/>
  <c r="F49" i="234"/>
  <c r="C49" i="234"/>
  <c r="B49" i="234"/>
  <c r="K48" i="234"/>
  <c r="J48" i="234"/>
  <c r="I48" i="234"/>
  <c r="H48" i="234"/>
  <c r="G48" i="234"/>
  <c r="F48" i="234"/>
  <c r="C48" i="234"/>
  <c r="B48" i="234"/>
  <c r="K47" i="234"/>
  <c r="J47" i="234"/>
  <c r="I47" i="234"/>
  <c r="H47" i="234"/>
  <c r="G47" i="234"/>
  <c r="F47" i="234"/>
  <c r="C47" i="234"/>
  <c r="B47" i="234"/>
  <c r="K46" i="234"/>
  <c r="J46" i="234"/>
  <c r="I46" i="234"/>
  <c r="H46" i="234"/>
  <c r="G46" i="234"/>
  <c r="F46" i="234"/>
  <c r="C46" i="234"/>
  <c r="B46" i="234"/>
  <c r="K45" i="234"/>
  <c r="J45" i="234"/>
  <c r="I45" i="234"/>
  <c r="H45" i="234"/>
  <c r="G45" i="234"/>
  <c r="F45" i="234"/>
  <c r="C45" i="234"/>
  <c r="B45" i="234"/>
  <c r="K44" i="234"/>
  <c r="J44" i="234"/>
  <c r="I44" i="234"/>
  <c r="H44" i="234"/>
  <c r="G44" i="234"/>
  <c r="F44" i="234"/>
  <c r="C44" i="234"/>
  <c r="B44" i="234"/>
  <c r="K43" i="234"/>
  <c r="J43" i="234"/>
  <c r="I43" i="234"/>
  <c r="H43" i="234"/>
  <c r="G43" i="234"/>
  <c r="F43" i="234"/>
  <c r="C43" i="234"/>
  <c r="B43" i="234"/>
  <c r="K42" i="234"/>
  <c r="J42" i="234"/>
  <c r="I42" i="234"/>
  <c r="H42" i="234"/>
  <c r="G42" i="234"/>
  <c r="F42" i="234"/>
  <c r="C42" i="234"/>
  <c r="B42" i="234"/>
  <c r="K41" i="234"/>
  <c r="J41" i="234"/>
  <c r="I41" i="234"/>
  <c r="H41" i="234"/>
  <c r="G41" i="234"/>
  <c r="F41" i="234"/>
  <c r="C41" i="234"/>
  <c r="B41" i="234"/>
  <c r="K40" i="234"/>
  <c r="J40" i="234"/>
  <c r="I40" i="234"/>
  <c r="H40" i="234"/>
  <c r="G40" i="234"/>
  <c r="F40" i="234"/>
  <c r="C40" i="234"/>
  <c r="B40" i="234"/>
  <c r="K39" i="234"/>
  <c r="J39" i="234"/>
  <c r="I39" i="234"/>
  <c r="H39" i="234"/>
  <c r="G39" i="234"/>
  <c r="F39" i="234"/>
  <c r="C39" i="234"/>
  <c r="B39" i="234"/>
  <c r="K38" i="234"/>
  <c r="J38" i="234"/>
  <c r="I38" i="234"/>
  <c r="H38" i="234"/>
  <c r="G38" i="234"/>
  <c r="F38" i="234"/>
  <c r="C38" i="234"/>
  <c r="B38" i="234"/>
  <c r="K37" i="234"/>
  <c r="J37" i="234"/>
  <c r="I37" i="234"/>
  <c r="H37" i="234"/>
  <c r="G37" i="234"/>
  <c r="F37" i="234"/>
  <c r="C37" i="234"/>
  <c r="B37" i="234"/>
  <c r="K36" i="234"/>
  <c r="J36" i="234"/>
  <c r="I36" i="234"/>
  <c r="H36" i="234"/>
  <c r="G36" i="234"/>
  <c r="F36" i="234"/>
  <c r="C36" i="234"/>
  <c r="B36" i="234"/>
  <c r="K35" i="234"/>
  <c r="J35" i="234"/>
  <c r="I35" i="234"/>
  <c r="H35" i="234"/>
  <c r="G35" i="234"/>
  <c r="F35" i="234"/>
  <c r="C35" i="234"/>
  <c r="B35" i="234"/>
  <c r="K34" i="234"/>
  <c r="J34" i="234"/>
  <c r="I34" i="234"/>
  <c r="H34" i="234"/>
  <c r="G34" i="234"/>
  <c r="F34" i="234"/>
  <c r="C34" i="234"/>
  <c r="B34" i="234"/>
  <c r="K33" i="234"/>
  <c r="J33" i="234"/>
  <c r="I33" i="234"/>
  <c r="H33" i="234"/>
  <c r="G33" i="234"/>
  <c r="F33" i="234"/>
  <c r="C33" i="234"/>
  <c r="B33" i="234"/>
  <c r="K32" i="234"/>
  <c r="J32" i="234"/>
  <c r="I32" i="234"/>
  <c r="H32" i="234"/>
  <c r="G32" i="234"/>
  <c r="F32" i="234"/>
  <c r="C32" i="234"/>
  <c r="B32" i="234"/>
  <c r="K31" i="234"/>
  <c r="J31" i="234"/>
  <c r="I31" i="234"/>
  <c r="H31" i="234"/>
  <c r="G31" i="234"/>
  <c r="F31" i="234"/>
  <c r="C31" i="234"/>
  <c r="B31" i="234"/>
  <c r="K30" i="234"/>
  <c r="J30" i="234"/>
  <c r="I30" i="234"/>
  <c r="H30" i="234"/>
  <c r="G30" i="234"/>
  <c r="F30" i="234"/>
  <c r="C30" i="234"/>
  <c r="B30" i="234"/>
  <c r="K29" i="234"/>
  <c r="J29" i="234"/>
  <c r="I29" i="234"/>
  <c r="H29" i="234"/>
  <c r="G29" i="234"/>
  <c r="F29" i="234"/>
  <c r="C29" i="234"/>
  <c r="B29" i="234"/>
  <c r="K28" i="234"/>
  <c r="J28" i="234"/>
  <c r="I28" i="234"/>
  <c r="H28" i="234"/>
  <c r="G28" i="234"/>
  <c r="F28" i="234"/>
  <c r="C28" i="234"/>
  <c r="B28" i="234"/>
  <c r="K27" i="234"/>
  <c r="J27" i="234"/>
  <c r="I27" i="234"/>
  <c r="H27" i="234"/>
  <c r="G27" i="234"/>
  <c r="F27" i="234"/>
  <c r="C27" i="234"/>
  <c r="B27" i="234"/>
  <c r="K26" i="234"/>
  <c r="J26" i="234"/>
  <c r="I26" i="234"/>
  <c r="H26" i="234"/>
  <c r="G26" i="234"/>
  <c r="F26" i="234"/>
  <c r="C26" i="234"/>
  <c r="B26" i="234"/>
  <c r="K25" i="234"/>
  <c r="J25" i="234"/>
  <c r="I25" i="234"/>
  <c r="H25" i="234"/>
  <c r="G25" i="234"/>
  <c r="F25" i="234"/>
  <c r="C25" i="234"/>
  <c r="B25" i="234"/>
  <c r="K24" i="234"/>
  <c r="J24" i="234"/>
  <c r="I24" i="234"/>
  <c r="H24" i="234"/>
  <c r="G24" i="234"/>
  <c r="F24" i="234"/>
  <c r="C24" i="234"/>
  <c r="B24" i="234"/>
  <c r="K23" i="234"/>
  <c r="J23" i="234"/>
  <c r="I23" i="234"/>
  <c r="H23" i="234"/>
  <c r="G23" i="234"/>
  <c r="F23" i="234"/>
  <c r="C23" i="234"/>
  <c r="B23" i="234"/>
  <c r="K22" i="234"/>
  <c r="J22" i="234"/>
  <c r="I22" i="234"/>
  <c r="H22" i="234"/>
  <c r="G22" i="234"/>
  <c r="F22" i="234"/>
  <c r="C22" i="234"/>
  <c r="B22" i="234"/>
  <c r="K21" i="234"/>
  <c r="J21" i="234"/>
  <c r="I21" i="234"/>
  <c r="H21" i="234"/>
  <c r="G21" i="234"/>
  <c r="F21" i="234"/>
  <c r="C21" i="234"/>
  <c r="B21" i="234"/>
  <c r="K20" i="234"/>
  <c r="J20" i="234"/>
  <c r="I20" i="234"/>
  <c r="H20" i="234"/>
  <c r="G20" i="234"/>
  <c r="F20" i="234"/>
  <c r="C20" i="234"/>
  <c r="B20" i="234"/>
  <c r="K19" i="234"/>
  <c r="J19" i="234"/>
  <c r="I19" i="234"/>
  <c r="H19" i="234"/>
  <c r="G19" i="234"/>
  <c r="F19" i="234"/>
  <c r="C19" i="234"/>
  <c r="B19" i="234"/>
  <c r="K18" i="234"/>
  <c r="J18" i="234"/>
  <c r="I18" i="234"/>
  <c r="H18" i="234"/>
  <c r="G18" i="234"/>
  <c r="F18" i="234"/>
  <c r="C18" i="234"/>
  <c r="B18" i="234"/>
  <c r="K17" i="234"/>
  <c r="J17" i="234"/>
  <c r="I17" i="234"/>
  <c r="H17" i="234"/>
  <c r="G17" i="234"/>
  <c r="F17" i="234"/>
  <c r="C17" i="234"/>
  <c r="B17" i="234"/>
  <c r="K16" i="234"/>
  <c r="J16" i="234"/>
  <c r="I16" i="234"/>
  <c r="H16" i="234"/>
  <c r="G16" i="234"/>
  <c r="F16" i="234"/>
  <c r="C16" i="234"/>
  <c r="B16" i="234"/>
  <c r="K15" i="234"/>
  <c r="J15" i="234"/>
  <c r="I15" i="234"/>
  <c r="H15" i="234"/>
  <c r="G15" i="234"/>
  <c r="F15" i="234"/>
  <c r="C15" i="234"/>
  <c r="B15" i="234"/>
  <c r="K14" i="234"/>
  <c r="J14" i="234"/>
  <c r="I14" i="234"/>
  <c r="H14" i="234"/>
  <c r="G14" i="234"/>
  <c r="F14" i="234"/>
  <c r="C14" i="234"/>
  <c r="B14" i="234"/>
  <c r="K13" i="234"/>
  <c r="J13" i="234"/>
  <c r="I13" i="234"/>
  <c r="H13" i="234"/>
  <c r="G13" i="234"/>
  <c r="F13" i="234"/>
  <c r="C13" i="234"/>
  <c r="B13" i="234"/>
  <c r="K12" i="234"/>
  <c r="J12" i="234"/>
  <c r="I12" i="234"/>
  <c r="H12" i="234"/>
  <c r="G12" i="234"/>
  <c r="F12" i="234"/>
  <c r="C12" i="234"/>
  <c r="B12" i="234"/>
  <c r="K11" i="234"/>
  <c r="J11" i="234"/>
  <c r="I11" i="234"/>
  <c r="H11" i="234"/>
  <c r="G11" i="234"/>
  <c r="F11" i="234"/>
  <c r="C11" i="234"/>
  <c r="B11" i="234"/>
  <c r="K10" i="234"/>
  <c r="J10" i="234"/>
  <c r="I10" i="234"/>
  <c r="H10" i="234"/>
  <c r="G10" i="234"/>
  <c r="F10" i="234"/>
  <c r="C10" i="234"/>
  <c r="B10" i="234"/>
  <c r="N116" i="233"/>
  <c r="W116" i="233" s="1"/>
  <c r="O116" i="233"/>
  <c r="P116" i="233"/>
  <c r="Q116" i="233"/>
  <c r="R116" i="233"/>
  <c r="S116" i="233"/>
  <c r="H116" i="233"/>
  <c r="V116" i="233" s="1"/>
  <c r="I116" i="233"/>
  <c r="J116" i="233"/>
  <c r="K116" i="233"/>
  <c r="L116" i="233"/>
  <c r="M116" i="233"/>
  <c r="B116" i="233"/>
  <c r="C116" i="233"/>
  <c r="U116" i="233" s="1"/>
  <c r="D116" i="233"/>
  <c r="E116" i="233"/>
  <c r="F116" i="233"/>
  <c r="G116" i="233"/>
  <c r="N115" i="233"/>
  <c r="O115" i="233"/>
  <c r="P115" i="233"/>
  <c r="Q115" i="233"/>
  <c r="R115" i="233"/>
  <c r="S115" i="233"/>
  <c r="W115" i="233"/>
  <c r="H115" i="233"/>
  <c r="V115" i="233" s="1"/>
  <c r="I115" i="233"/>
  <c r="J115" i="233"/>
  <c r="K115" i="233"/>
  <c r="L115" i="233"/>
  <c r="M115" i="233"/>
  <c r="B115" i="233"/>
  <c r="U115" i="233" s="1"/>
  <c r="C115" i="233"/>
  <c r="D115" i="233"/>
  <c r="E115" i="233"/>
  <c r="F115" i="233"/>
  <c r="G115" i="233"/>
  <c r="N114" i="233"/>
  <c r="O114" i="233"/>
  <c r="W114" i="233" s="1"/>
  <c r="P114" i="233"/>
  <c r="Q114" i="233"/>
  <c r="R114" i="233"/>
  <c r="S114" i="233"/>
  <c r="H114" i="233"/>
  <c r="I114" i="233"/>
  <c r="J114" i="233"/>
  <c r="K114" i="233"/>
  <c r="L114" i="233"/>
  <c r="M114" i="233"/>
  <c r="V114" i="233"/>
  <c r="B114" i="233"/>
  <c r="U114" i="233" s="1"/>
  <c r="C114" i="233"/>
  <c r="D114" i="233"/>
  <c r="E114" i="233"/>
  <c r="F114" i="233"/>
  <c r="G114" i="233"/>
  <c r="N113" i="233"/>
  <c r="W113" i="233" s="1"/>
  <c r="O113" i="233"/>
  <c r="P113" i="233"/>
  <c r="Q113" i="233"/>
  <c r="R113" i="233"/>
  <c r="S113" i="233"/>
  <c r="H113" i="233"/>
  <c r="I113" i="233"/>
  <c r="V113" i="233" s="1"/>
  <c r="J113" i="233"/>
  <c r="K113" i="233"/>
  <c r="L113" i="233"/>
  <c r="M113" i="233"/>
  <c r="B113" i="233"/>
  <c r="C113" i="233"/>
  <c r="D113" i="233"/>
  <c r="E113" i="233"/>
  <c r="F113" i="233"/>
  <c r="G113" i="233"/>
  <c r="U113" i="233"/>
  <c r="N112" i="233"/>
  <c r="W112" i="233" s="1"/>
  <c r="O112" i="233"/>
  <c r="P112" i="233"/>
  <c r="Q112" i="233"/>
  <c r="R112" i="233"/>
  <c r="S112" i="233"/>
  <c r="H112" i="233"/>
  <c r="V112" i="233" s="1"/>
  <c r="I112" i="233"/>
  <c r="J112" i="233"/>
  <c r="K112" i="233"/>
  <c r="L112" i="233"/>
  <c r="M112" i="233"/>
  <c r="B112" i="233"/>
  <c r="C112" i="233"/>
  <c r="U112" i="233" s="1"/>
  <c r="D112" i="233"/>
  <c r="E112" i="233"/>
  <c r="F112" i="233"/>
  <c r="G112" i="233"/>
  <c r="N111" i="233"/>
  <c r="O111" i="233"/>
  <c r="P111" i="233"/>
  <c r="Q111" i="233"/>
  <c r="R111" i="233"/>
  <c r="S111" i="233"/>
  <c r="W111" i="233"/>
  <c r="H111" i="233"/>
  <c r="V111" i="233" s="1"/>
  <c r="I111" i="233"/>
  <c r="J111" i="233"/>
  <c r="K111" i="233"/>
  <c r="L111" i="233"/>
  <c r="M111" i="233"/>
  <c r="B111" i="233"/>
  <c r="U111" i="233" s="1"/>
  <c r="C111" i="233"/>
  <c r="D111" i="233"/>
  <c r="E111" i="233"/>
  <c r="F111" i="233"/>
  <c r="G111" i="233"/>
  <c r="N110" i="233"/>
  <c r="O110" i="233"/>
  <c r="W110" i="233" s="1"/>
  <c r="P110" i="233"/>
  <c r="Q110" i="233"/>
  <c r="R110" i="233"/>
  <c r="S110" i="233"/>
  <c r="H110" i="233"/>
  <c r="I110" i="233"/>
  <c r="J110" i="233"/>
  <c r="K110" i="233"/>
  <c r="L110" i="233"/>
  <c r="M110" i="233"/>
  <c r="V110" i="233"/>
  <c r="B110" i="233"/>
  <c r="U110" i="233" s="1"/>
  <c r="C110" i="233"/>
  <c r="D110" i="233"/>
  <c r="E110" i="233"/>
  <c r="F110" i="233"/>
  <c r="G110" i="233"/>
  <c r="N109" i="233"/>
  <c r="W109" i="233" s="1"/>
  <c r="O109" i="233"/>
  <c r="P109" i="233"/>
  <c r="Q109" i="233"/>
  <c r="R109" i="233"/>
  <c r="S109" i="233"/>
  <c r="H109" i="233"/>
  <c r="I109" i="233"/>
  <c r="V109" i="233" s="1"/>
  <c r="J109" i="233"/>
  <c r="K109" i="233"/>
  <c r="L109" i="233"/>
  <c r="M109" i="233"/>
  <c r="B109" i="233"/>
  <c r="C109" i="233"/>
  <c r="D109" i="233"/>
  <c r="E109" i="233"/>
  <c r="F109" i="233"/>
  <c r="G109" i="233"/>
  <c r="U109" i="233"/>
  <c r="N108" i="233"/>
  <c r="W108" i="233" s="1"/>
  <c r="O108" i="233"/>
  <c r="P108" i="233"/>
  <c r="Q108" i="233"/>
  <c r="R108" i="233"/>
  <c r="S108" i="233"/>
  <c r="H108" i="233"/>
  <c r="V108" i="233" s="1"/>
  <c r="I108" i="233"/>
  <c r="J108" i="233"/>
  <c r="K108" i="233"/>
  <c r="L108" i="233"/>
  <c r="M108" i="233"/>
  <c r="B108" i="233"/>
  <c r="C108" i="233"/>
  <c r="U108" i="233" s="1"/>
  <c r="D108" i="233"/>
  <c r="E108" i="233"/>
  <c r="F108" i="233"/>
  <c r="G108" i="233"/>
  <c r="N107" i="233"/>
  <c r="O107" i="233"/>
  <c r="P107" i="233"/>
  <c r="Q107" i="233"/>
  <c r="R107" i="233"/>
  <c r="S107" i="233"/>
  <c r="W107" i="233"/>
  <c r="H107" i="233"/>
  <c r="V107" i="233" s="1"/>
  <c r="I107" i="233"/>
  <c r="J107" i="233"/>
  <c r="K107" i="233"/>
  <c r="L107" i="233"/>
  <c r="M107" i="233"/>
  <c r="B107" i="233"/>
  <c r="U107" i="233" s="1"/>
  <c r="C107" i="233"/>
  <c r="D107" i="233"/>
  <c r="E107" i="233"/>
  <c r="F107" i="233"/>
  <c r="G107" i="233"/>
  <c r="N106" i="233"/>
  <c r="O106" i="233"/>
  <c r="W106" i="233" s="1"/>
  <c r="P106" i="233"/>
  <c r="Q106" i="233"/>
  <c r="R106" i="233"/>
  <c r="S106" i="233"/>
  <c r="H106" i="233"/>
  <c r="I106" i="233"/>
  <c r="J106" i="233"/>
  <c r="K106" i="233"/>
  <c r="L106" i="233"/>
  <c r="M106" i="233"/>
  <c r="V106" i="233"/>
  <c r="B106" i="233"/>
  <c r="U106" i="233" s="1"/>
  <c r="C106" i="233"/>
  <c r="D106" i="233"/>
  <c r="E106" i="233"/>
  <c r="F106" i="233"/>
  <c r="G106" i="233"/>
  <c r="N105" i="233"/>
  <c r="W105" i="233" s="1"/>
  <c r="O105" i="233"/>
  <c r="P105" i="233"/>
  <c r="Q105" i="233"/>
  <c r="R105" i="233"/>
  <c r="S105" i="233"/>
  <c r="H105" i="233"/>
  <c r="I105" i="233"/>
  <c r="V105" i="233" s="1"/>
  <c r="J105" i="233"/>
  <c r="K105" i="233"/>
  <c r="L105" i="233"/>
  <c r="M105" i="233"/>
  <c r="B105" i="233"/>
  <c r="C105" i="233"/>
  <c r="D105" i="233"/>
  <c r="E105" i="233"/>
  <c r="F105" i="233"/>
  <c r="G105" i="233"/>
  <c r="U105" i="233"/>
  <c r="N104" i="233"/>
  <c r="W104" i="233" s="1"/>
  <c r="O104" i="233"/>
  <c r="P104" i="233"/>
  <c r="Q104" i="233"/>
  <c r="R104" i="233"/>
  <c r="S104" i="233"/>
  <c r="H104" i="233"/>
  <c r="V104" i="233" s="1"/>
  <c r="I104" i="233"/>
  <c r="J104" i="233"/>
  <c r="K104" i="233"/>
  <c r="L104" i="233"/>
  <c r="M104" i="233"/>
  <c r="B104" i="233"/>
  <c r="C104" i="233"/>
  <c r="U104" i="233" s="1"/>
  <c r="D104" i="233"/>
  <c r="E104" i="233"/>
  <c r="F104" i="233"/>
  <c r="G104" i="233"/>
  <c r="N103" i="233"/>
  <c r="O103" i="233"/>
  <c r="P103" i="233"/>
  <c r="Q103" i="233"/>
  <c r="R103" i="233"/>
  <c r="S103" i="233"/>
  <c r="W103" i="233"/>
  <c r="H103" i="233"/>
  <c r="V103" i="233" s="1"/>
  <c r="I103" i="233"/>
  <c r="J103" i="233"/>
  <c r="K103" i="233"/>
  <c r="L103" i="233"/>
  <c r="M103" i="233"/>
  <c r="B103" i="233"/>
  <c r="U103" i="233" s="1"/>
  <c r="C103" i="233"/>
  <c r="D103" i="233"/>
  <c r="E103" i="233"/>
  <c r="F103" i="233"/>
  <c r="G103" i="233"/>
  <c r="N102" i="233"/>
  <c r="O102" i="233"/>
  <c r="W102" i="233" s="1"/>
  <c r="P102" i="233"/>
  <c r="Q102" i="233"/>
  <c r="R102" i="233"/>
  <c r="S102" i="233"/>
  <c r="H102" i="233"/>
  <c r="I102" i="233"/>
  <c r="J102" i="233"/>
  <c r="K102" i="233"/>
  <c r="L102" i="233"/>
  <c r="M102" i="233"/>
  <c r="V102" i="233"/>
  <c r="B102" i="233"/>
  <c r="U102" i="233" s="1"/>
  <c r="C102" i="233"/>
  <c r="D102" i="233"/>
  <c r="E102" i="233"/>
  <c r="F102" i="233"/>
  <c r="G102" i="233"/>
  <c r="N101" i="233"/>
  <c r="W101" i="233" s="1"/>
  <c r="O101" i="233"/>
  <c r="P101" i="233"/>
  <c r="Q101" i="233"/>
  <c r="R101" i="233"/>
  <c r="S101" i="233"/>
  <c r="H101" i="233"/>
  <c r="I101" i="233"/>
  <c r="V101" i="233" s="1"/>
  <c r="J101" i="233"/>
  <c r="K101" i="233"/>
  <c r="L101" i="233"/>
  <c r="M101" i="233"/>
  <c r="B101" i="233"/>
  <c r="C101" i="233"/>
  <c r="D101" i="233"/>
  <c r="E101" i="233"/>
  <c r="F101" i="233"/>
  <c r="G101" i="233"/>
  <c r="U101" i="233"/>
  <c r="N100" i="233"/>
  <c r="W100" i="233" s="1"/>
  <c r="O100" i="233"/>
  <c r="P100" i="233"/>
  <c r="Q100" i="233"/>
  <c r="R100" i="233"/>
  <c r="S100" i="233"/>
  <c r="H100" i="233"/>
  <c r="V100" i="233" s="1"/>
  <c r="I100" i="233"/>
  <c r="J100" i="233"/>
  <c r="K100" i="233"/>
  <c r="L100" i="233"/>
  <c r="M100" i="233"/>
  <c r="B100" i="233"/>
  <c r="C100" i="233"/>
  <c r="U100" i="233" s="1"/>
  <c r="D100" i="233"/>
  <c r="E100" i="233"/>
  <c r="F100" i="233"/>
  <c r="G100" i="233"/>
  <c r="N99" i="233"/>
  <c r="O99" i="233"/>
  <c r="P99" i="233"/>
  <c r="Q99" i="233"/>
  <c r="R99" i="233"/>
  <c r="S99" i="233"/>
  <c r="W99" i="233"/>
  <c r="H99" i="233"/>
  <c r="I99" i="233"/>
  <c r="J99" i="233"/>
  <c r="K99" i="233"/>
  <c r="V99" i="233" s="1"/>
  <c r="L99" i="233"/>
  <c r="M99" i="233"/>
  <c r="B99" i="233"/>
  <c r="U99" i="233" s="1"/>
  <c r="C99" i="233"/>
  <c r="D99" i="233"/>
  <c r="E99" i="233"/>
  <c r="F99" i="233"/>
  <c r="G99" i="233"/>
  <c r="N98" i="233"/>
  <c r="O98" i="233"/>
  <c r="W98" i="233" s="1"/>
  <c r="P98" i="233"/>
  <c r="Q98" i="233"/>
  <c r="R98" i="233"/>
  <c r="S98" i="233"/>
  <c r="H98" i="233"/>
  <c r="I98" i="233"/>
  <c r="J98" i="233"/>
  <c r="K98" i="233"/>
  <c r="L98" i="233"/>
  <c r="M98" i="233"/>
  <c r="V98" i="233"/>
  <c r="B98" i="233"/>
  <c r="C98" i="233"/>
  <c r="D98" i="233"/>
  <c r="E98" i="233"/>
  <c r="U98" i="233" s="1"/>
  <c r="F98" i="233"/>
  <c r="G98" i="233"/>
  <c r="N97" i="233"/>
  <c r="W97" i="233" s="1"/>
  <c r="O97" i="233"/>
  <c r="P97" i="233"/>
  <c r="Q97" i="233"/>
  <c r="R97" i="233"/>
  <c r="S97" i="233"/>
  <c r="H97" i="233"/>
  <c r="I97" i="233"/>
  <c r="V97" i="233" s="1"/>
  <c r="J97" i="233"/>
  <c r="K97" i="233"/>
  <c r="L97" i="233"/>
  <c r="M97" i="233"/>
  <c r="B97" i="233"/>
  <c r="C97" i="233"/>
  <c r="D97" i="233"/>
  <c r="E97" i="233"/>
  <c r="F97" i="233"/>
  <c r="G97" i="233"/>
  <c r="U97" i="233"/>
  <c r="N96" i="233"/>
  <c r="O96" i="233"/>
  <c r="P96" i="233"/>
  <c r="Q96" i="233"/>
  <c r="W96" i="233" s="1"/>
  <c r="R96" i="233"/>
  <c r="S96" i="233"/>
  <c r="H96" i="233"/>
  <c r="V96" i="233" s="1"/>
  <c r="I96" i="233"/>
  <c r="J96" i="233"/>
  <c r="K96" i="233"/>
  <c r="L96" i="233"/>
  <c r="M96" i="233"/>
  <c r="B96" i="233"/>
  <c r="C96" i="233"/>
  <c r="U96" i="233" s="1"/>
  <c r="D96" i="233"/>
  <c r="E96" i="233"/>
  <c r="F96" i="233"/>
  <c r="G96" i="233"/>
  <c r="N95" i="233"/>
  <c r="O95" i="233"/>
  <c r="P95" i="233"/>
  <c r="Q95" i="233"/>
  <c r="R95" i="233"/>
  <c r="S95" i="233"/>
  <c r="W95" i="233"/>
  <c r="H95" i="233"/>
  <c r="I95" i="233"/>
  <c r="J95" i="233"/>
  <c r="K95" i="233"/>
  <c r="V95" i="233" s="1"/>
  <c r="L95" i="233"/>
  <c r="M95" i="233"/>
  <c r="B95" i="233"/>
  <c r="U95" i="233" s="1"/>
  <c r="C95" i="233"/>
  <c r="D95" i="233"/>
  <c r="E95" i="233"/>
  <c r="F95" i="233"/>
  <c r="G95" i="233"/>
  <c r="N94" i="233"/>
  <c r="W94" i="233" s="1"/>
  <c r="O94" i="233"/>
  <c r="P94" i="233"/>
  <c r="Q94" i="233"/>
  <c r="R94" i="233"/>
  <c r="S94" i="233"/>
  <c r="H94" i="233"/>
  <c r="I94" i="233"/>
  <c r="J94" i="233"/>
  <c r="K94" i="233"/>
  <c r="L94" i="233"/>
  <c r="M94" i="233"/>
  <c r="V94" i="233"/>
  <c r="B94" i="233"/>
  <c r="C94" i="233"/>
  <c r="D94" i="233"/>
  <c r="E94" i="233"/>
  <c r="U94" i="233" s="1"/>
  <c r="F94" i="233"/>
  <c r="G94" i="233"/>
  <c r="N93" i="233"/>
  <c r="W93" i="233" s="1"/>
  <c r="O93" i="233"/>
  <c r="P93" i="233"/>
  <c r="Q93" i="233"/>
  <c r="R93" i="233"/>
  <c r="S93" i="233"/>
  <c r="H93" i="233"/>
  <c r="V93" i="233" s="1"/>
  <c r="I93" i="233"/>
  <c r="J93" i="233"/>
  <c r="K93" i="233"/>
  <c r="L93" i="233"/>
  <c r="M93" i="233"/>
  <c r="B93" i="233"/>
  <c r="C93" i="233"/>
  <c r="D93" i="233"/>
  <c r="E93" i="233"/>
  <c r="F93" i="233"/>
  <c r="G93" i="233"/>
  <c r="U93" i="233"/>
  <c r="N92" i="233"/>
  <c r="O92" i="233"/>
  <c r="P92" i="233"/>
  <c r="Q92" i="233"/>
  <c r="W92" i="233" s="1"/>
  <c r="R92" i="233"/>
  <c r="S92" i="233"/>
  <c r="H92" i="233"/>
  <c r="V92" i="233" s="1"/>
  <c r="I92" i="233"/>
  <c r="J92" i="233"/>
  <c r="K92" i="233"/>
  <c r="L92" i="233"/>
  <c r="M92" i="233"/>
  <c r="B92" i="233"/>
  <c r="U92" i="233" s="1"/>
  <c r="C92" i="233"/>
  <c r="D92" i="233"/>
  <c r="E92" i="233"/>
  <c r="F92" i="233"/>
  <c r="G92" i="233"/>
  <c r="N91" i="233"/>
  <c r="O91" i="233"/>
  <c r="P91" i="233"/>
  <c r="Q91" i="233"/>
  <c r="R91" i="233"/>
  <c r="S91" i="233"/>
  <c r="W91" i="233"/>
  <c r="H91" i="233"/>
  <c r="I91" i="233"/>
  <c r="J91" i="233"/>
  <c r="K91" i="233"/>
  <c r="V91" i="233" s="1"/>
  <c r="L91" i="233"/>
  <c r="M91" i="233"/>
  <c r="B91" i="233"/>
  <c r="U91" i="233" s="1"/>
  <c r="C91" i="233"/>
  <c r="D91" i="233"/>
  <c r="E91" i="233"/>
  <c r="F91" i="233"/>
  <c r="G91" i="233"/>
  <c r="N90" i="233"/>
  <c r="W90" i="233" s="1"/>
  <c r="O90" i="233"/>
  <c r="P90" i="233"/>
  <c r="Q90" i="233"/>
  <c r="R90" i="233"/>
  <c r="S90" i="233"/>
  <c r="H90" i="233"/>
  <c r="I90" i="233"/>
  <c r="J90" i="233"/>
  <c r="K90" i="233"/>
  <c r="L90" i="233"/>
  <c r="M90" i="233"/>
  <c r="V90" i="233"/>
  <c r="B90" i="233"/>
  <c r="C90" i="233"/>
  <c r="D90" i="233"/>
  <c r="E90" i="233"/>
  <c r="U90" i="233" s="1"/>
  <c r="F90" i="233"/>
  <c r="G90" i="233"/>
  <c r="N89" i="233"/>
  <c r="W89" i="233" s="1"/>
  <c r="O89" i="233"/>
  <c r="P89" i="233"/>
  <c r="Q89" i="233"/>
  <c r="R89" i="233"/>
  <c r="S89" i="233"/>
  <c r="H89" i="233"/>
  <c r="V89" i="233" s="1"/>
  <c r="I89" i="233"/>
  <c r="J89" i="233"/>
  <c r="K89" i="233"/>
  <c r="L89" i="233"/>
  <c r="M89" i="233"/>
  <c r="B89" i="233"/>
  <c r="C89" i="233"/>
  <c r="D89" i="233"/>
  <c r="E89" i="233"/>
  <c r="F89" i="233"/>
  <c r="G89" i="233"/>
  <c r="U89" i="233"/>
  <c r="N88" i="233"/>
  <c r="O88" i="233"/>
  <c r="P88" i="233"/>
  <c r="Q88" i="233"/>
  <c r="W88" i="233" s="1"/>
  <c r="R88" i="233"/>
  <c r="S88" i="233"/>
  <c r="H88" i="233"/>
  <c r="V88" i="233" s="1"/>
  <c r="I88" i="233"/>
  <c r="J88" i="233"/>
  <c r="K88" i="233"/>
  <c r="L88" i="233"/>
  <c r="M88" i="233"/>
  <c r="B88" i="233"/>
  <c r="U88" i="233" s="1"/>
  <c r="C88" i="233"/>
  <c r="D88" i="233"/>
  <c r="E88" i="233"/>
  <c r="F88" i="233"/>
  <c r="G88" i="233"/>
  <c r="N87" i="233"/>
  <c r="O87" i="233"/>
  <c r="P87" i="233"/>
  <c r="Q87" i="233"/>
  <c r="R87" i="233"/>
  <c r="S87" i="233"/>
  <c r="W87" i="233"/>
  <c r="H87" i="233"/>
  <c r="I87" i="233"/>
  <c r="J87" i="233"/>
  <c r="K87" i="233"/>
  <c r="V87" i="233" s="1"/>
  <c r="L87" i="233"/>
  <c r="M87" i="233"/>
  <c r="B87" i="233"/>
  <c r="U87" i="233" s="1"/>
  <c r="C87" i="233"/>
  <c r="D87" i="233"/>
  <c r="E87" i="233"/>
  <c r="F87" i="233"/>
  <c r="G87" i="233"/>
  <c r="N86" i="233"/>
  <c r="W86" i="233" s="1"/>
  <c r="O86" i="233"/>
  <c r="P86" i="233"/>
  <c r="Q86" i="233"/>
  <c r="R86" i="233"/>
  <c r="S86" i="233"/>
  <c r="H86" i="233"/>
  <c r="I86" i="233"/>
  <c r="J86" i="233"/>
  <c r="K86" i="233"/>
  <c r="L86" i="233"/>
  <c r="M86" i="233"/>
  <c r="V86" i="233"/>
  <c r="B86" i="233"/>
  <c r="C86" i="233"/>
  <c r="D86" i="233"/>
  <c r="E86" i="233"/>
  <c r="U86" i="233" s="1"/>
  <c r="F86" i="233"/>
  <c r="G86" i="233"/>
  <c r="N85" i="233"/>
  <c r="W85" i="233" s="1"/>
  <c r="O85" i="233"/>
  <c r="P85" i="233"/>
  <c r="Q85" i="233"/>
  <c r="R85" i="233"/>
  <c r="S85" i="233"/>
  <c r="H85" i="233"/>
  <c r="V85" i="233" s="1"/>
  <c r="I85" i="233"/>
  <c r="J85" i="233"/>
  <c r="K85" i="233"/>
  <c r="L85" i="233"/>
  <c r="M85" i="233"/>
  <c r="B85" i="233"/>
  <c r="C85" i="233"/>
  <c r="D85" i="233"/>
  <c r="E85" i="233"/>
  <c r="F85" i="233"/>
  <c r="G85" i="233"/>
  <c r="U85" i="233"/>
  <c r="N84" i="233"/>
  <c r="O84" i="233"/>
  <c r="P84" i="233"/>
  <c r="Q84" i="233"/>
  <c r="W84" i="233" s="1"/>
  <c r="R84" i="233"/>
  <c r="S84" i="233"/>
  <c r="H84" i="233"/>
  <c r="V84" i="233" s="1"/>
  <c r="I84" i="233"/>
  <c r="J84" i="233"/>
  <c r="K84" i="233"/>
  <c r="L84" i="233"/>
  <c r="M84" i="233"/>
  <c r="B84" i="233"/>
  <c r="U84" i="233" s="1"/>
  <c r="C84" i="233"/>
  <c r="D84" i="233"/>
  <c r="E84" i="233"/>
  <c r="F84" i="233"/>
  <c r="G84" i="233"/>
  <c r="N83" i="233"/>
  <c r="O83" i="233"/>
  <c r="P83" i="233"/>
  <c r="Q83" i="233"/>
  <c r="R83" i="233"/>
  <c r="S83" i="233"/>
  <c r="W83" i="233"/>
  <c r="H83" i="233"/>
  <c r="I83" i="233"/>
  <c r="J83" i="233"/>
  <c r="K83" i="233"/>
  <c r="V83" i="233" s="1"/>
  <c r="L83" i="233"/>
  <c r="M83" i="233"/>
  <c r="B83" i="233"/>
  <c r="U83" i="233" s="1"/>
  <c r="C83" i="233"/>
  <c r="D83" i="233"/>
  <c r="E83" i="233"/>
  <c r="F83" i="233"/>
  <c r="G83" i="233"/>
  <c r="N82" i="233"/>
  <c r="W82" i="233" s="1"/>
  <c r="O82" i="233"/>
  <c r="P82" i="233"/>
  <c r="Q82" i="233"/>
  <c r="R82" i="233"/>
  <c r="S82" i="233"/>
  <c r="H82" i="233"/>
  <c r="I82" i="233"/>
  <c r="J82" i="233"/>
  <c r="K82" i="233"/>
  <c r="L82" i="233"/>
  <c r="M82" i="233"/>
  <c r="V82" i="233"/>
  <c r="B82" i="233"/>
  <c r="C82" i="233"/>
  <c r="D82" i="233"/>
  <c r="E82" i="233"/>
  <c r="U82" i="233" s="1"/>
  <c r="F82" i="233"/>
  <c r="G82" i="233"/>
  <c r="N81" i="233"/>
  <c r="W81" i="233" s="1"/>
  <c r="O81" i="233"/>
  <c r="P81" i="233"/>
  <c r="Q81" i="233"/>
  <c r="R81" i="233"/>
  <c r="S81" i="233"/>
  <c r="H81" i="233"/>
  <c r="V81" i="233" s="1"/>
  <c r="I81" i="233"/>
  <c r="J81" i="233"/>
  <c r="K81" i="233"/>
  <c r="L81" i="233"/>
  <c r="M81" i="233"/>
  <c r="B81" i="233"/>
  <c r="C81" i="233"/>
  <c r="D81" i="233"/>
  <c r="E81" i="233"/>
  <c r="F81" i="233"/>
  <c r="G81" i="233"/>
  <c r="U81" i="233"/>
  <c r="N80" i="233"/>
  <c r="O80" i="233"/>
  <c r="P80" i="233"/>
  <c r="Q80" i="233"/>
  <c r="W80" i="233" s="1"/>
  <c r="R80" i="233"/>
  <c r="S80" i="233"/>
  <c r="H80" i="233"/>
  <c r="V80" i="233" s="1"/>
  <c r="I80" i="233"/>
  <c r="J80" i="233"/>
  <c r="K80" i="233"/>
  <c r="L80" i="233"/>
  <c r="M80" i="233"/>
  <c r="B80" i="233"/>
  <c r="U80" i="233" s="1"/>
  <c r="C80" i="233"/>
  <c r="D80" i="233"/>
  <c r="E80" i="233"/>
  <c r="F80" i="233"/>
  <c r="G80" i="233"/>
  <c r="N79" i="233"/>
  <c r="O79" i="233"/>
  <c r="P79" i="233"/>
  <c r="Q79" i="233"/>
  <c r="R79" i="233"/>
  <c r="S79" i="233"/>
  <c r="W79" i="233"/>
  <c r="H79" i="233"/>
  <c r="I79" i="233"/>
  <c r="J79" i="233"/>
  <c r="K79" i="233"/>
  <c r="V79" i="233" s="1"/>
  <c r="L79" i="233"/>
  <c r="M79" i="233"/>
  <c r="B79" i="233"/>
  <c r="U79" i="233" s="1"/>
  <c r="C79" i="233"/>
  <c r="D79" i="233"/>
  <c r="E79" i="233"/>
  <c r="F79" i="233"/>
  <c r="G79" i="233"/>
  <c r="N78" i="233"/>
  <c r="W78" i="233" s="1"/>
  <c r="O78" i="233"/>
  <c r="P78" i="233"/>
  <c r="Q78" i="233"/>
  <c r="R78" i="233"/>
  <c r="S78" i="233"/>
  <c r="H78" i="233"/>
  <c r="I78" i="233"/>
  <c r="J78" i="233"/>
  <c r="K78" i="233"/>
  <c r="L78" i="233"/>
  <c r="M78" i="233"/>
  <c r="V78" i="233"/>
  <c r="B78" i="233"/>
  <c r="C78" i="233"/>
  <c r="D78" i="233"/>
  <c r="E78" i="233"/>
  <c r="U78" i="233" s="1"/>
  <c r="F78" i="233"/>
  <c r="G78" i="233"/>
  <c r="N77" i="233"/>
  <c r="W77" i="233" s="1"/>
  <c r="O77" i="233"/>
  <c r="P77" i="233"/>
  <c r="Q77" i="233"/>
  <c r="R77" i="233"/>
  <c r="S77" i="233"/>
  <c r="H77" i="233"/>
  <c r="I77" i="233"/>
  <c r="V77" i="233" s="1"/>
  <c r="J77" i="233"/>
  <c r="K77" i="233"/>
  <c r="L77" i="233"/>
  <c r="M77" i="233"/>
  <c r="B77" i="233"/>
  <c r="C77" i="233"/>
  <c r="D77" i="233"/>
  <c r="E77" i="233"/>
  <c r="F77" i="233"/>
  <c r="G77" i="233"/>
  <c r="U77" i="233"/>
  <c r="N76" i="233"/>
  <c r="O76" i="233"/>
  <c r="P76" i="233"/>
  <c r="Q76" i="233"/>
  <c r="W76" i="233" s="1"/>
  <c r="R76" i="233"/>
  <c r="S76" i="233"/>
  <c r="H76" i="233"/>
  <c r="V76" i="233" s="1"/>
  <c r="I76" i="233"/>
  <c r="J76" i="233"/>
  <c r="K76" i="233"/>
  <c r="L76" i="233"/>
  <c r="M76" i="233"/>
  <c r="B76" i="233"/>
  <c r="U76" i="233" s="1"/>
  <c r="C76" i="233"/>
  <c r="D76" i="233"/>
  <c r="E76" i="233"/>
  <c r="F76" i="233"/>
  <c r="G76" i="233"/>
  <c r="N75" i="233"/>
  <c r="O75" i="233"/>
  <c r="P75" i="233"/>
  <c r="Q75" i="233"/>
  <c r="R75" i="233"/>
  <c r="S75" i="233"/>
  <c r="W75" i="233"/>
  <c r="H75" i="233"/>
  <c r="I75" i="233"/>
  <c r="J75" i="233"/>
  <c r="K75" i="233"/>
  <c r="V75" i="233" s="1"/>
  <c r="L75" i="233"/>
  <c r="M75" i="233"/>
  <c r="B75" i="233"/>
  <c r="U75" i="233" s="1"/>
  <c r="C75" i="233"/>
  <c r="D75" i="233"/>
  <c r="E75" i="233"/>
  <c r="F75" i="233"/>
  <c r="G75" i="233"/>
  <c r="N74" i="233"/>
  <c r="O74" i="233"/>
  <c r="W74" i="233" s="1"/>
  <c r="P74" i="233"/>
  <c r="Q74" i="233"/>
  <c r="R74" i="233"/>
  <c r="S74" i="233"/>
  <c r="H74" i="233"/>
  <c r="I74" i="233"/>
  <c r="J74" i="233"/>
  <c r="K74" i="233"/>
  <c r="L74" i="233"/>
  <c r="M74" i="233"/>
  <c r="V74" i="233"/>
  <c r="B74" i="233"/>
  <c r="C74" i="233"/>
  <c r="D74" i="233"/>
  <c r="E74" i="233"/>
  <c r="U74" i="233" s="1"/>
  <c r="F74" i="233"/>
  <c r="G74" i="233"/>
  <c r="N73" i="233"/>
  <c r="W73" i="233" s="1"/>
  <c r="O73" i="233"/>
  <c r="P73" i="233"/>
  <c r="Q73" i="233"/>
  <c r="R73" i="233"/>
  <c r="S73" i="233"/>
  <c r="H73" i="233"/>
  <c r="V73" i="233" s="1"/>
  <c r="I73" i="233"/>
  <c r="J73" i="233"/>
  <c r="K73" i="233"/>
  <c r="L73" i="233"/>
  <c r="M73" i="233"/>
  <c r="B73" i="233"/>
  <c r="C73" i="233"/>
  <c r="D73" i="233"/>
  <c r="E73" i="233"/>
  <c r="F73" i="233"/>
  <c r="G73" i="233"/>
  <c r="U73" i="233"/>
  <c r="N72" i="233"/>
  <c r="O72" i="233"/>
  <c r="P72" i="233"/>
  <c r="Q72" i="233"/>
  <c r="W72" i="233" s="1"/>
  <c r="R72" i="233"/>
  <c r="S72" i="233"/>
  <c r="H72" i="233"/>
  <c r="V72" i="233" s="1"/>
  <c r="I72" i="233"/>
  <c r="J72" i="233"/>
  <c r="K72" i="233"/>
  <c r="L72" i="233"/>
  <c r="M72" i="233"/>
  <c r="B72" i="233"/>
  <c r="U72" i="233" s="1"/>
  <c r="C72" i="233"/>
  <c r="D72" i="233"/>
  <c r="E72" i="233"/>
  <c r="F72" i="233"/>
  <c r="G72" i="233"/>
  <c r="N71" i="233"/>
  <c r="O71" i="233"/>
  <c r="P71" i="233"/>
  <c r="Q71" i="233"/>
  <c r="R71" i="233"/>
  <c r="S71" i="233"/>
  <c r="W71" i="233"/>
  <c r="H71" i="233"/>
  <c r="I71" i="233"/>
  <c r="J71" i="233"/>
  <c r="K71" i="233"/>
  <c r="V71" i="233" s="1"/>
  <c r="L71" i="233"/>
  <c r="M71" i="233"/>
  <c r="B71" i="233"/>
  <c r="U71" i="233" s="1"/>
  <c r="C71" i="233"/>
  <c r="D71" i="233"/>
  <c r="E71" i="233"/>
  <c r="F71" i="233"/>
  <c r="G71" i="233"/>
  <c r="N70" i="233"/>
  <c r="W70" i="233" s="1"/>
  <c r="O70" i="233"/>
  <c r="P70" i="233"/>
  <c r="Q70" i="233"/>
  <c r="R70" i="233"/>
  <c r="S70" i="233"/>
  <c r="H70" i="233"/>
  <c r="I70" i="233"/>
  <c r="J70" i="233"/>
  <c r="K70" i="233"/>
  <c r="L70" i="233"/>
  <c r="M70" i="233"/>
  <c r="V70" i="233"/>
  <c r="B70" i="233"/>
  <c r="C70" i="233"/>
  <c r="D70" i="233"/>
  <c r="E70" i="233"/>
  <c r="U70" i="233" s="1"/>
  <c r="F70" i="233"/>
  <c r="G70" i="233"/>
  <c r="N69" i="233"/>
  <c r="W69" i="233" s="1"/>
  <c r="O69" i="233"/>
  <c r="P69" i="233"/>
  <c r="Q69" i="233"/>
  <c r="R69" i="233"/>
  <c r="S69" i="233"/>
  <c r="H69" i="233"/>
  <c r="V69" i="233" s="1"/>
  <c r="I69" i="233"/>
  <c r="J69" i="233"/>
  <c r="K69" i="233"/>
  <c r="L69" i="233"/>
  <c r="M69" i="233"/>
  <c r="B69" i="233"/>
  <c r="C69" i="233"/>
  <c r="D69" i="233"/>
  <c r="E69" i="233"/>
  <c r="F69" i="233"/>
  <c r="G69" i="233"/>
  <c r="U69" i="233"/>
  <c r="N68" i="233"/>
  <c r="O68" i="233"/>
  <c r="P68" i="233"/>
  <c r="Q68" i="233"/>
  <c r="W68" i="233" s="1"/>
  <c r="R68" i="233"/>
  <c r="S68" i="233"/>
  <c r="H68" i="233"/>
  <c r="V68" i="233" s="1"/>
  <c r="I68" i="233"/>
  <c r="J68" i="233"/>
  <c r="K68" i="233"/>
  <c r="L68" i="233"/>
  <c r="M68" i="233"/>
  <c r="B68" i="233"/>
  <c r="U68" i="233" s="1"/>
  <c r="C68" i="233"/>
  <c r="D68" i="233"/>
  <c r="E68" i="233"/>
  <c r="F68" i="233"/>
  <c r="G68" i="233"/>
  <c r="N67" i="233"/>
  <c r="O67" i="233"/>
  <c r="P67" i="233"/>
  <c r="Q67" i="233"/>
  <c r="R67" i="233"/>
  <c r="S67" i="233"/>
  <c r="W67" i="233"/>
  <c r="H67" i="233"/>
  <c r="I67" i="233"/>
  <c r="J67" i="233"/>
  <c r="K67" i="233"/>
  <c r="V67" i="233" s="1"/>
  <c r="L67" i="233"/>
  <c r="M67" i="233"/>
  <c r="B67" i="233"/>
  <c r="U67" i="233" s="1"/>
  <c r="C67" i="233"/>
  <c r="D67" i="233"/>
  <c r="E67" i="233"/>
  <c r="F67" i="233"/>
  <c r="G67" i="233"/>
  <c r="N66" i="233"/>
  <c r="W66" i="233" s="1"/>
  <c r="O66" i="233"/>
  <c r="P66" i="233"/>
  <c r="Q66" i="233"/>
  <c r="R66" i="233"/>
  <c r="S66" i="233"/>
  <c r="H66" i="233"/>
  <c r="I66" i="233"/>
  <c r="J66" i="233"/>
  <c r="K66" i="233"/>
  <c r="L66" i="233"/>
  <c r="M66" i="233"/>
  <c r="V66" i="233"/>
  <c r="B66" i="233"/>
  <c r="C66" i="233"/>
  <c r="D66" i="233"/>
  <c r="E66" i="233"/>
  <c r="U66" i="233" s="1"/>
  <c r="F66" i="233"/>
  <c r="G66" i="233"/>
  <c r="N65" i="233"/>
  <c r="W65" i="233" s="1"/>
  <c r="O65" i="233"/>
  <c r="P65" i="233"/>
  <c r="Q65" i="233"/>
  <c r="R65" i="233"/>
  <c r="S65" i="233"/>
  <c r="H65" i="233"/>
  <c r="V65" i="233" s="1"/>
  <c r="I65" i="233"/>
  <c r="J65" i="233"/>
  <c r="K65" i="233"/>
  <c r="L65" i="233"/>
  <c r="M65" i="233"/>
  <c r="B65" i="233"/>
  <c r="C65" i="233"/>
  <c r="D65" i="233"/>
  <c r="E65" i="233"/>
  <c r="F65" i="233"/>
  <c r="G65" i="233"/>
  <c r="U65" i="233"/>
  <c r="N64" i="233"/>
  <c r="O64" i="233"/>
  <c r="P64" i="233"/>
  <c r="Q64" i="233"/>
  <c r="W64" i="233" s="1"/>
  <c r="R64" i="233"/>
  <c r="S64" i="233"/>
  <c r="H64" i="233"/>
  <c r="V64" i="233" s="1"/>
  <c r="I64" i="233"/>
  <c r="J64" i="233"/>
  <c r="K64" i="233"/>
  <c r="L64" i="233"/>
  <c r="M64" i="233"/>
  <c r="B64" i="233"/>
  <c r="C64" i="233"/>
  <c r="U64" i="233" s="1"/>
  <c r="D64" i="233"/>
  <c r="E64" i="233"/>
  <c r="F64" i="233"/>
  <c r="G64" i="233"/>
  <c r="N63" i="233"/>
  <c r="O63" i="233"/>
  <c r="P63" i="233"/>
  <c r="Q63" i="233"/>
  <c r="R63" i="233"/>
  <c r="S63" i="233"/>
  <c r="W63" i="233"/>
  <c r="H63" i="233"/>
  <c r="I63" i="233"/>
  <c r="J63" i="233"/>
  <c r="K63" i="233"/>
  <c r="V63" i="233" s="1"/>
  <c r="L63" i="233"/>
  <c r="M63" i="233"/>
  <c r="B63" i="233"/>
  <c r="U63" i="233" s="1"/>
  <c r="C63" i="233"/>
  <c r="D63" i="233"/>
  <c r="E63" i="233"/>
  <c r="F63" i="233"/>
  <c r="G63" i="233"/>
  <c r="N62" i="233"/>
  <c r="O62" i="233"/>
  <c r="W62" i="233" s="1"/>
  <c r="P62" i="233"/>
  <c r="Q62" i="233"/>
  <c r="R62" i="233"/>
  <c r="S62" i="233"/>
  <c r="H62" i="233"/>
  <c r="I62" i="233"/>
  <c r="J62" i="233"/>
  <c r="K62" i="233"/>
  <c r="L62" i="233"/>
  <c r="M62" i="233"/>
  <c r="V62" i="233"/>
  <c r="B62" i="233"/>
  <c r="C62" i="233"/>
  <c r="D62" i="233"/>
  <c r="E62" i="233"/>
  <c r="U62" i="233" s="1"/>
  <c r="F62" i="233"/>
  <c r="G62" i="233"/>
  <c r="N61" i="233"/>
  <c r="W61" i="233" s="1"/>
  <c r="O61" i="233"/>
  <c r="P61" i="233"/>
  <c r="Q61" i="233"/>
  <c r="R61" i="233"/>
  <c r="S61" i="233"/>
  <c r="H61" i="233"/>
  <c r="V61" i="233" s="1"/>
  <c r="I61" i="233"/>
  <c r="J61" i="233"/>
  <c r="K61" i="233"/>
  <c r="L61" i="233"/>
  <c r="M61" i="233"/>
  <c r="B61" i="233"/>
  <c r="C61" i="233"/>
  <c r="D61" i="233"/>
  <c r="E61" i="233"/>
  <c r="F61" i="233"/>
  <c r="G61" i="233"/>
  <c r="U61" i="233"/>
  <c r="N60" i="233"/>
  <c r="O60" i="233"/>
  <c r="P60" i="233"/>
  <c r="Q60" i="233"/>
  <c r="W60" i="233" s="1"/>
  <c r="R60" i="233"/>
  <c r="S60" i="233"/>
  <c r="H60" i="233"/>
  <c r="V60" i="233" s="1"/>
  <c r="I60" i="233"/>
  <c r="J60" i="233"/>
  <c r="K60" i="233"/>
  <c r="L60" i="233"/>
  <c r="M60" i="233"/>
  <c r="B60" i="233"/>
  <c r="U60" i="233" s="1"/>
  <c r="C60" i="233"/>
  <c r="D60" i="233"/>
  <c r="E60" i="233"/>
  <c r="F60" i="233"/>
  <c r="G60" i="233"/>
  <c r="N59" i="233"/>
  <c r="O59" i="233"/>
  <c r="P59" i="233"/>
  <c r="Q59" i="233"/>
  <c r="R59" i="233"/>
  <c r="S59" i="233"/>
  <c r="W59" i="233"/>
  <c r="H59" i="233"/>
  <c r="I59" i="233"/>
  <c r="J59" i="233"/>
  <c r="K59" i="233"/>
  <c r="V59" i="233" s="1"/>
  <c r="L59" i="233"/>
  <c r="M59" i="233"/>
  <c r="B59" i="233"/>
  <c r="U59" i="233" s="1"/>
  <c r="C59" i="233"/>
  <c r="D59" i="233"/>
  <c r="E59" i="233"/>
  <c r="F59" i="233"/>
  <c r="G59" i="233"/>
  <c r="N58" i="233"/>
  <c r="W58" i="233" s="1"/>
  <c r="O58" i="233"/>
  <c r="P58" i="233"/>
  <c r="Q58" i="233"/>
  <c r="R58" i="233"/>
  <c r="S58" i="233"/>
  <c r="H58" i="233"/>
  <c r="I58" i="233"/>
  <c r="J58" i="233"/>
  <c r="K58" i="233"/>
  <c r="L58" i="233"/>
  <c r="M58" i="233"/>
  <c r="V58" i="233"/>
  <c r="B58" i="233"/>
  <c r="C58" i="233"/>
  <c r="D58" i="233"/>
  <c r="E58" i="233"/>
  <c r="U58" i="233" s="1"/>
  <c r="F58" i="233"/>
  <c r="G58" i="233"/>
  <c r="N57" i="233"/>
  <c r="W57" i="233" s="1"/>
  <c r="O57" i="233"/>
  <c r="P57" i="233"/>
  <c r="Q57" i="233"/>
  <c r="R57" i="233"/>
  <c r="S57" i="233"/>
  <c r="H57" i="233"/>
  <c r="V57" i="233" s="1"/>
  <c r="I57" i="233"/>
  <c r="J57" i="233"/>
  <c r="K57" i="233"/>
  <c r="L57" i="233"/>
  <c r="M57" i="233"/>
  <c r="B57" i="233"/>
  <c r="C57" i="233"/>
  <c r="D57" i="233"/>
  <c r="E57" i="233"/>
  <c r="F57" i="233"/>
  <c r="G57" i="233"/>
  <c r="U57" i="233"/>
  <c r="N56" i="233"/>
  <c r="O56" i="233"/>
  <c r="P56" i="233"/>
  <c r="Q56" i="233"/>
  <c r="W56" i="233" s="1"/>
  <c r="R56" i="233"/>
  <c r="S56" i="233"/>
  <c r="H56" i="233"/>
  <c r="V56" i="233" s="1"/>
  <c r="I56" i="233"/>
  <c r="J56" i="233"/>
  <c r="K56" i="233"/>
  <c r="L56" i="233"/>
  <c r="M56" i="233"/>
  <c r="B56" i="233"/>
  <c r="U56" i="233" s="1"/>
  <c r="C56" i="233"/>
  <c r="D56" i="233"/>
  <c r="E56" i="233"/>
  <c r="F56" i="233"/>
  <c r="G56" i="233"/>
  <c r="N55" i="233"/>
  <c r="O55" i="233"/>
  <c r="P55" i="233"/>
  <c r="Q55" i="233"/>
  <c r="R55" i="233"/>
  <c r="S55" i="233"/>
  <c r="W55" i="233"/>
  <c r="H55" i="233"/>
  <c r="I55" i="233"/>
  <c r="J55" i="233"/>
  <c r="K55" i="233"/>
  <c r="V55" i="233" s="1"/>
  <c r="L55" i="233"/>
  <c r="M55" i="233"/>
  <c r="B55" i="233"/>
  <c r="U55" i="233" s="1"/>
  <c r="C55" i="233"/>
  <c r="D55" i="233"/>
  <c r="E55" i="233"/>
  <c r="F55" i="233"/>
  <c r="G55" i="233"/>
  <c r="N54" i="233"/>
  <c r="W54" i="233" s="1"/>
  <c r="O54" i="233"/>
  <c r="P54" i="233"/>
  <c r="Q54" i="233"/>
  <c r="R54" i="233"/>
  <c r="S54" i="233"/>
  <c r="H54" i="233"/>
  <c r="I54" i="233"/>
  <c r="J54" i="233"/>
  <c r="K54" i="233"/>
  <c r="L54" i="233"/>
  <c r="M54" i="233"/>
  <c r="V54" i="233"/>
  <c r="B54" i="233"/>
  <c r="C54" i="233"/>
  <c r="D54" i="233"/>
  <c r="E54" i="233"/>
  <c r="U54" i="233" s="1"/>
  <c r="F54" i="233"/>
  <c r="G54" i="233"/>
  <c r="N53" i="233"/>
  <c r="W53" i="233" s="1"/>
  <c r="O53" i="233"/>
  <c r="P53" i="233"/>
  <c r="Q53" i="233"/>
  <c r="R53" i="233"/>
  <c r="S53" i="233"/>
  <c r="H53" i="233"/>
  <c r="V53" i="233" s="1"/>
  <c r="I53" i="233"/>
  <c r="J53" i="233"/>
  <c r="K53" i="233"/>
  <c r="L53" i="233"/>
  <c r="M53" i="233"/>
  <c r="B53" i="233"/>
  <c r="C53" i="233"/>
  <c r="D53" i="233"/>
  <c r="E53" i="233"/>
  <c r="F53" i="233"/>
  <c r="G53" i="233"/>
  <c r="U53" i="233"/>
  <c r="N52" i="233"/>
  <c r="O52" i="233"/>
  <c r="P52" i="233"/>
  <c r="Q52" i="233"/>
  <c r="W52" i="233" s="1"/>
  <c r="R52" i="233"/>
  <c r="S52" i="233"/>
  <c r="H52" i="233"/>
  <c r="V52" i="233" s="1"/>
  <c r="I52" i="233"/>
  <c r="J52" i="233"/>
  <c r="K52" i="233"/>
  <c r="L52" i="233"/>
  <c r="M52" i="233"/>
  <c r="B52" i="233"/>
  <c r="U52" i="233" s="1"/>
  <c r="C52" i="233"/>
  <c r="D52" i="233"/>
  <c r="E52" i="233"/>
  <c r="F52" i="233"/>
  <c r="G52" i="233"/>
  <c r="N51" i="233"/>
  <c r="O51" i="233"/>
  <c r="P51" i="233"/>
  <c r="Q51" i="233"/>
  <c r="R51" i="233"/>
  <c r="S51" i="233"/>
  <c r="W51" i="233"/>
  <c r="H51" i="233"/>
  <c r="I51" i="233"/>
  <c r="J51" i="233"/>
  <c r="K51" i="233"/>
  <c r="V51" i="233" s="1"/>
  <c r="L51" i="233"/>
  <c r="M51" i="233"/>
  <c r="B51" i="233"/>
  <c r="U51" i="233" s="1"/>
  <c r="C51" i="233"/>
  <c r="D51" i="233"/>
  <c r="E51" i="233"/>
  <c r="F51" i="233"/>
  <c r="G51" i="233"/>
  <c r="N50" i="233"/>
  <c r="W50" i="233" s="1"/>
  <c r="O50" i="233"/>
  <c r="P50" i="233"/>
  <c r="Q50" i="233"/>
  <c r="R50" i="233"/>
  <c r="S50" i="233"/>
  <c r="H50" i="233"/>
  <c r="I50" i="233"/>
  <c r="J50" i="233"/>
  <c r="K50" i="233"/>
  <c r="L50" i="233"/>
  <c r="M50" i="233"/>
  <c r="V50" i="233"/>
  <c r="B50" i="233"/>
  <c r="C50" i="233"/>
  <c r="D50" i="233"/>
  <c r="E50" i="233"/>
  <c r="U50" i="233" s="1"/>
  <c r="F50" i="233"/>
  <c r="G50" i="233"/>
  <c r="N49" i="233"/>
  <c r="W49" i="233" s="1"/>
  <c r="O49" i="233"/>
  <c r="P49" i="233"/>
  <c r="Q49" i="233"/>
  <c r="R49" i="233"/>
  <c r="S49" i="233"/>
  <c r="H49" i="233"/>
  <c r="V49" i="233" s="1"/>
  <c r="I49" i="233"/>
  <c r="J49" i="233"/>
  <c r="K49" i="233"/>
  <c r="L49" i="233"/>
  <c r="M49" i="233"/>
  <c r="B49" i="233"/>
  <c r="C49" i="233"/>
  <c r="D49" i="233"/>
  <c r="E49" i="233"/>
  <c r="F49" i="233"/>
  <c r="G49" i="233"/>
  <c r="U49" i="233"/>
  <c r="N48" i="233"/>
  <c r="O48" i="233"/>
  <c r="P48" i="233"/>
  <c r="Q48" i="233"/>
  <c r="W48" i="233" s="1"/>
  <c r="R48" i="233"/>
  <c r="S48" i="233"/>
  <c r="H48" i="233"/>
  <c r="V48" i="233" s="1"/>
  <c r="I48" i="233"/>
  <c r="J48" i="233"/>
  <c r="K48" i="233"/>
  <c r="L48" i="233"/>
  <c r="M48" i="233"/>
  <c r="B48" i="233"/>
  <c r="U48" i="233" s="1"/>
  <c r="C48" i="233"/>
  <c r="D48" i="233"/>
  <c r="E48" i="233"/>
  <c r="F48" i="233"/>
  <c r="G48" i="233"/>
  <c r="N47" i="233"/>
  <c r="O47" i="233"/>
  <c r="P47" i="233"/>
  <c r="Q47" i="233"/>
  <c r="R47" i="233"/>
  <c r="S47" i="233"/>
  <c r="W47" i="233"/>
  <c r="H47" i="233"/>
  <c r="I47" i="233"/>
  <c r="J47" i="233"/>
  <c r="K47" i="233"/>
  <c r="V47" i="233" s="1"/>
  <c r="L47" i="233"/>
  <c r="M47" i="233"/>
  <c r="B47" i="233"/>
  <c r="U47" i="233" s="1"/>
  <c r="C47" i="233"/>
  <c r="D47" i="233"/>
  <c r="E47" i="233"/>
  <c r="F47" i="233"/>
  <c r="G47" i="233"/>
  <c r="N46" i="233"/>
  <c r="W46" i="233" s="1"/>
  <c r="O46" i="233"/>
  <c r="P46" i="233"/>
  <c r="Q46" i="233"/>
  <c r="R46" i="233"/>
  <c r="S46" i="233"/>
  <c r="H46" i="233"/>
  <c r="I46" i="233"/>
  <c r="J46" i="233"/>
  <c r="K46" i="233"/>
  <c r="L46" i="233"/>
  <c r="M46" i="233"/>
  <c r="V46" i="233"/>
  <c r="B46" i="233"/>
  <c r="C46" i="233"/>
  <c r="D46" i="233"/>
  <c r="E46" i="233"/>
  <c r="U46" i="233" s="1"/>
  <c r="F46" i="233"/>
  <c r="G46" i="233"/>
  <c r="N45" i="233"/>
  <c r="W45" i="233" s="1"/>
  <c r="O45" i="233"/>
  <c r="P45" i="233"/>
  <c r="Q45" i="233"/>
  <c r="R45" i="233"/>
  <c r="S45" i="233"/>
  <c r="H45" i="233"/>
  <c r="I45" i="233"/>
  <c r="V45" i="233" s="1"/>
  <c r="J45" i="233"/>
  <c r="K45" i="233"/>
  <c r="L45" i="233"/>
  <c r="M45" i="233"/>
  <c r="B45" i="233"/>
  <c r="C45" i="233"/>
  <c r="D45" i="233"/>
  <c r="E45" i="233"/>
  <c r="F45" i="233"/>
  <c r="G45" i="233"/>
  <c r="U45" i="233"/>
  <c r="N44" i="233"/>
  <c r="O44" i="233"/>
  <c r="P44" i="233"/>
  <c r="Q44" i="233"/>
  <c r="W44" i="233" s="1"/>
  <c r="R44" i="233"/>
  <c r="S44" i="233"/>
  <c r="H44" i="233"/>
  <c r="V44" i="233" s="1"/>
  <c r="I44" i="233"/>
  <c r="J44" i="233"/>
  <c r="K44" i="233"/>
  <c r="L44" i="233"/>
  <c r="M44" i="233"/>
  <c r="B44" i="233"/>
  <c r="U44" i="233" s="1"/>
  <c r="C44" i="233"/>
  <c r="D44" i="233"/>
  <c r="E44" i="233"/>
  <c r="F44" i="233"/>
  <c r="G44" i="233"/>
  <c r="N43" i="233"/>
  <c r="O43" i="233"/>
  <c r="P43" i="233"/>
  <c r="Q43" i="233"/>
  <c r="R43" i="233"/>
  <c r="S43" i="233"/>
  <c r="W43" i="233"/>
  <c r="H43" i="233"/>
  <c r="I43" i="233"/>
  <c r="J43" i="233"/>
  <c r="K43" i="233"/>
  <c r="V43" i="233" s="1"/>
  <c r="L43" i="233"/>
  <c r="M43" i="233"/>
  <c r="B43" i="233"/>
  <c r="U43" i="233" s="1"/>
  <c r="C43" i="233"/>
  <c r="D43" i="233"/>
  <c r="E43" i="233"/>
  <c r="F43" i="233"/>
  <c r="G43" i="233"/>
  <c r="N42" i="233"/>
  <c r="O42" i="233"/>
  <c r="W42" i="233" s="1"/>
  <c r="P42" i="233"/>
  <c r="Q42" i="233"/>
  <c r="R42" i="233"/>
  <c r="S42" i="233"/>
  <c r="H42" i="233"/>
  <c r="I42" i="233"/>
  <c r="J42" i="233"/>
  <c r="K42" i="233"/>
  <c r="L42" i="233"/>
  <c r="M42" i="233"/>
  <c r="V42" i="233"/>
  <c r="B42" i="233"/>
  <c r="C42" i="233"/>
  <c r="D42" i="233"/>
  <c r="E42" i="233"/>
  <c r="U42" i="233" s="1"/>
  <c r="F42" i="233"/>
  <c r="G42" i="233"/>
  <c r="N41" i="233"/>
  <c r="W41" i="233" s="1"/>
  <c r="O41" i="233"/>
  <c r="P41" i="233"/>
  <c r="Q41" i="233"/>
  <c r="R41" i="233"/>
  <c r="S41" i="233"/>
  <c r="H41" i="233"/>
  <c r="V41" i="233" s="1"/>
  <c r="I41" i="233"/>
  <c r="J41" i="233"/>
  <c r="K41" i="233"/>
  <c r="L41" i="233"/>
  <c r="M41" i="233"/>
  <c r="B41" i="233"/>
  <c r="C41" i="233"/>
  <c r="D41" i="233"/>
  <c r="E41" i="233"/>
  <c r="F41" i="233"/>
  <c r="G41" i="233"/>
  <c r="U41" i="233"/>
  <c r="N40" i="233"/>
  <c r="O40" i="233"/>
  <c r="P40" i="233"/>
  <c r="Q40" i="233"/>
  <c r="W40" i="233" s="1"/>
  <c r="R40" i="233"/>
  <c r="S40" i="233"/>
  <c r="H40" i="233"/>
  <c r="V40" i="233" s="1"/>
  <c r="I40" i="233"/>
  <c r="J40" i="233"/>
  <c r="K40" i="233"/>
  <c r="L40" i="233"/>
  <c r="M40" i="233"/>
  <c r="B40" i="233"/>
  <c r="U40" i="233" s="1"/>
  <c r="C40" i="233"/>
  <c r="D40" i="233"/>
  <c r="E40" i="233"/>
  <c r="F40" i="233"/>
  <c r="G40" i="233"/>
  <c r="N39" i="233"/>
  <c r="O39" i="233"/>
  <c r="P39" i="233"/>
  <c r="Q39" i="233"/>
  <c r="R39" i="233"/>
  <c r="S39" i="233"/>
  <c r="W39" i="233"/>
  <c r="H39" i="233"/>
  <c r="I39" i="233"/>
  <c r="J39" i="233"/>
  <c r="K39" i="233"/>
  <c r="V39" i="233" s="1"/>
  <c r="L39" i="233"/>
  <c r="M39" i="233"/>
  <c r="B39" i="233"/>
  <c r="U39" i="233" s="1"/>
  <c r="C39" i="233"/>
  <c r="D39" i="233"/>
  <c r="E39" i="233"/>
  <c r="F39" i="233"/>
  <c r="G39" i="233"/>
  <c r="N38" i="233"/>
  <c r="W38" i="233" s="1"/>
  <c r="O38" i="233"/>
  <c r="P38" i="233"/>
  <c r="Q38" i="233"/>
  <c r="R38" i="233"/>
  <c r="S38" i="233"/>
  <c r="H38" i="233"/>
  <c r="I38" i="233"/>
  <c r="J38" i="233"/>
  <c r="K38" i="233"/>
  <c r="L38" i="233"/>
  <c r="M38" i="233"/>
  <c r="V38" i="233"/>
  <c r="B38" i="233"/>
  <c r="C38" i="233"/>
  <c r="D38" i="233"/>
  <c r="E38" i="233"/>
  <c r="U38" i="233" s="1"/>
  <c r="F38" i="233"/>
  <c r="G38" i="233"/>
  <c r="N37" i="233"/>
  <c r="W37" i="233" s="1"/>
  <c r="O37" i="233"/>
  <c r="P37" i="233"/>
  <c r="Q37" i="233"/>
  <c r="R37" i="233"/>
  <c r="S37" i="233"/>
  <c r="H37" i="233"/>
  <c r="V37" i="233" s="1"/>
  <c r="I37" i="233"/>
  <c r="J37" i="233"/>
  <c r="K37" i="233"/>
  <c r="L37" i="233"/>
  <c r="M37" i="233"/>
  <c r="B37" i="233"/>
  <c r="C37" i="233"/>
  <c r="D37" i="233"/>
  <c r="E37" i="233"/>
  <c r="F37" i="233"/>
  <c r="G37" i="233"/>
  <c r="U37" i="233"/>
  <c r="N36" i="233"/>
  <c r="O36" i="233"/>
  <c r="P36" i="233"/>
  <c r="Q36" i="233"/>
  <c r="W36" i="233" s="1"/>
  <c r="R36" i="233"/>
  <c r="S36" i="233"/>
  <c r="H36" i="233"/>
  <c r="V36" i="233" s="1"/>
  <c r="I36" i="233"/>
  <c r="J36" i="233"/>
  <c r="K36" i="233"/>
  <c r="L36" i="233"/>
  <c r="M36" i="233"/>
  <c r="B36" i="233"/>
  <c r="U36" i="233" s="1"/>
  <c r="C36" i="233"/>
  <c r="D36" i="233"/>
  <c r="E36" i="233"/>
  <c r="F36" i="233"/>
  <c r="G36" i="233"/>
  <c r="N35" i="233"/>
  <c r="O35" i="233"/>
  <c r="P35" i="233"/>
  <c r="Q35" i="233"/>
  <c r="R35" i="233"/>
  <c r="S35" i="233"/>
  <c r="W35" i="233"/>
  <c r="H35" i="233"/>
  <c r="I35" i="233"/>
  <c r="J35" i="233"/>
  <c r="K35" i="233"/>
  <c r="V35" i="233" s="1"/>
  <c r="L35" i="233"/>
  <c r="M35" i="233"/>
  <c r="B35" i="233"/>
  <c r="U35" i="233" s="1"/>
  <c r="C35" i="233"/>
  <c r="D35" i="233"/>
  <c r="E35" i="233"/>
  <c r="F35" i="233"/>
  <c r="G35" i="233"/>
  <c r="N34" i="233"/>
  <c r="W34" i="233" s="1"/>
  <c r="O34" i="233"/>
  <c r="P34" i="233"/>
  <c r="Q34" i="233"/>
  <c r="R34" i="233"/>
  <c r="S34" i="233"/>
  <c r="H34" i="233"/>
  <c r="I34" i="233"/>
  <c r="J34" i="233"/>
  <c r="K34" i="233"/>
  <c r="L34" i="233"/>
  <c r="M34" i="233"/>
  <c r="V34" i="233"/>
  <c r="B34" i="233"/>
  <c r="C34" i="233"/>
  <c r="D34" i="233"/>
  <c r="E34" i="233"/>
  <c r="U34" i="233" s="1"/>
  <c r="F34" i="233"/>
  <c r="G34" i="233"/>
  <c r="N33" i="233"/>
  <c r="W33" i="233" s="1"/>
  <c r="O33" i="233"/>
  <c r="P33" i="233"/>
  <c r="Q33" i="233"/>
  <c r="R33" i="233"/>
  <c r="S33" i="233"/>
  <c r="H33" i="233"/>
  <c r="V33" i="233" s="1"/>
  <c r="I33" i="233"/>
  <c r="J33" i="233"/>
  <c r="K33" i="233"/>
  <c r="L33" i="233"/>
  <c r="M33" i="233"/>
  <c r="B33" i="233"/>
  <c r="C33" i="233"/>
  <c r="D33" i="233"/>
  <c r="E33" i="233"/>
  <c r="F33" i="233"/>
  <c r="G33" i="233"/>
  <c r="U33" i="233"/>
  <c r="N32" i="233"/>
  <c r="O32" i="233"/>
  <c r="P32" i="233"/>
  <c r="Q32" i="233"/>
  <c r="W32" i="233" s="1"/>
  <c r="R32" i="233"/>
  <c r="S32" i="233"/>
  <c r="H32" i="233"/>
  <c r="V32" i="233" s="1"/>
  <c r="I32" i="233"/>
  <c r="J32" i="233"/>
  <c r="K32" i="233"/>
  <c r="L32" i="233"/>
  <c r="M32" i="233"/>
  <c r="B32" i="233"/>
  <c r="U32" i="233" s="1"/>
  <c r="C32" i="233"/>
  <c r="D32" i="233"/>
  <c r="E32" i="233"/>
  <c r="F32" i="233"/>
  <c r="G32" i="233"/>
  <c r="N31" i="233"/>
  <c r="O31" i="233"/>
  <c r="P31" i="233"/>
  <c r="Q31" i="233"/>
  <c r="R31" i="233"/>
  <c r="S31" i="233"/>
  <c r="W31" i="233"/>
  <c r="H31" i="233"/>
  <c r="I31" i="233"/>
  <c r="J31" i="233"/>
  <c r="K31" i="233"/>
  <c r="V31" i="233" s="1"/>
  <c r="L31" i="233"/>
  <c r="M31" i="233"/>
  <c r="B31" i="233"/>
  <c r="U31" i="233" s="1"/>
  <c r="C31" i="233"/>
  <c r="D31" i="233"/>
  <c r="E31" i="233"/>
  <c r="F31" i="233"/>
  <c r="G31" i="233"/>
  <c r="N30" i="233"/>
  <c r="W30" i="233" s="1"/>
  <c r="O30" i="233"/>
  <c r="P30" i="233"/>
  <c r="Q30" i="233"/>
  <c r="R30" i="233"/>
  <c r="S30" i="233"/>
  <c r="H30" i="233"/>
  <c r="I30" i="233"/>
  <c r="J30" i="233"/>
  <c r="K30" i="233"/>
  <c r="L30" i="233"/>
  <c r="M30" i="233"/>
  <c r="V30" i="233"/>
  <c r="B30" i="233"/>
  <c r="C30" i="233"/>
  <c r="D30" i="233"/>
  <c r="E30" i="233"/>
  <c r="U30" i="233" s="1"/>
  <c r="F30" i="233"/>
  <c r="G30" i="233"/>
  <c r="N29" i="233"/>
  <c r="W29" i="233" s="1"/>
  <c r="O29" i="233"/>
  <c r="P29" i="233"/>
  <c r="Q29" i="233"/>
  <c r="R29" i="233"/>
  <c r="S29" i="233"/>
  <c r="H29" i="233"/>
  <c r="V29" i="233" s="1"/>
  <c r="I29" i="233"/>
  <c r="J29" i="233"/>
  <c r="K29" i="233"/>
  <c r="L29" i="233"/>
  <c r="M29" i="233"/>
  <c r="B29" i="233"/>
  <c r="C29" i="233"/>
  <c r="D29" i="233"/>
  <c r="E29" i="233"/>
  <c r="F29" i="233"/>
  <c r="G29" i="233"/>
  <c r="U29" i="233"/>
  <c r="N28" i="233"/>
  <c r="O28" i="233"/>
  <c r="P28" i="233"/>
  <c r="Q28" i="233"/>
  <c r="W28" i="233" s="1"/>
  <c r="R28" i="233"/>
  <c r="S28" i="233"/>
  <c r="H28" i="233"/>
  <c r="V28" i="233" s="1"/>
  <c r="I28" i="233"/>
  <c r="J28" i="233"/>
  <c r="K28" i="233"/>
  <c r="L28" i="233"/>
  <c r="M28" i="233"/>
  <c r="B28" i="233"/>
  <c r="U28" i="233" s="1"/>
  <c r="C28" i="233"/>
  <c r="D28" i="233"/>
  <c r="E28" i="233"/>
  <c r="F28" i="233"/>
  <c r="G28" i="233"/>
  <c r="N27" i="233"/>
  <c r="O27" i="233"/>
  <c r="P27" i="233"/>
  <c r="Q27" i="233"/>
  <c r="R27" i="233"/>
  <c r="S27" i="233"/>
  <c r="W27" i="233"/>
  <c r="H27" i="233"/>
  <c r="I27" i="233"/>
  <c r="J27" i="233"/>
  <c r="K27" i="233"/>
  <c r="V27" i="233" s="1"/>
  <c r="L27" i="233"/>
  <c r="M27" i="233"/>
  <c r="B27" i="233"/>
  <c r="U27" i="233" s="1"/>
  <c r="C27" i="233"/>
  <c r="D27" i="233"/>
  <c r="E27" i="233"/>
  <c r="F27" i="233"/>
  <c r="G27" i="233"/>
  <c r="N26" i="233"/>
  <c r="W26" i="233" s="1"/>
  <c r="O26" i="233"/>
  <c r="P26" i="233"/>
  <c r="Q26" i="233"/>
  <c r="R26" i="233"/>
  <c r="S26" i="233"/>
  <c r="H26" i="233"/>
  <c r="I26" i="233"/>
  <c r="J26" i="233"/>
  <c r="K26" i="233"/>
  <c r="L26" i="233"/>
  <c r="M26" i="233"/>
  <c r="V26" i="233"/>
  <c r="B26" i="233"/>
  <c r="C26" i="233"/>
  <c r="D26" i="233"/>
  <c r="E26" i="233"/>
  <c r="U26" i="233" s="1"/>
  <c r="F26" i="233"/>
  <c r="G26" i="233"/>
  <c r="N25" i="233"/>
  <c r="W25" i="233" s="1"/>
  <c r="O25" i="233"/>
  <c r="P25" i="233"/>
  <c r="Q25" i="233"/>
  <c r="R25" i="233"/>
  <c r="S25" i="233"/>
  <c r="H25" i="233"/>
  <c r="V25" i="233" s="1"/>
  <c r="I25" i="233"/>
  <c r="J25" i="233"/>
  <c r="K25" i="233"/>
  <c r="L25" i="233"/>
  <c r="M25" i="233"/>
  <c r="B25" i="233"/>
  <c r="C25" i="233"/>
  <c r="D25" i="233"/>
  <c r="E25" i="233"/>
  <c r="F25" i="233"/>
  <c r="G25" i="233"/>
  <c r="U25" i="233"/>
  <c r="N24" i="233"/>
  <c r="O24" i="233"/>
  <c r="P24" i="233"/>
  <c r="Q24" i="233"/>
  <c r="W24" i="233" s="1"/>
  <c r="R24" i="233"/>
  <c r="S24" i="233"/>
  <c r="H24" i="233"/>
  <c r="V24" i="233" s="1"/>
  <c r="I24" i="233"/>
  <c r="J24" i="233"/>
  <c r="K24" i="233"/>
  <c r="L24" i="233"/>
  <c r="M24" i="233"/>
  <c r="B24" i="233"/>
  <c r="U24" i="233" s="1"/>
  <c r="C24" i="233"/>
  <c r="D24" i="233"/>
  <c r="E24" i="233"/>
  <c r="F24" i="233"/>
  <c r="G24" i="233"/>
  <c r="N23" i="233"/>
  <c r="O23" i="233"/>
  <c r="P23" i="233"/>
  <c r="Q23" i="233"/>
  <c r="R23" i="233"/>
  <c r="S23" i="233"/>
  <c r="W23" i="233"/>
  <c r="H23" i="233"/>
  <c r="I23" i="233"/>
  <c r="J23" i="233"/>
  <c r="K23" i="233"/>
  <c r="V23" i="233" s="1"/>
  <c r="L23" i="233"/>
  <c r="M23" i="233"/>
  <c r="B23" i="233"/>
  <c r="U23" i="233" s="1"/>
  <c r="C23" i="233"/>
  <c r="D23" i="233"/>
  <c r="E23" i="233"/>
  <c r="F23" i="233"/>
  <c r="G23" i="233"/>
  <c r="N22" i="233"/>
  <c r="W22" i="233" s="1"/>
  <c r="O22" i="233"/>
  <c r="P22" i="233"/>
  <c r="Q22" i="233"/>
  <c r="R22" i="233"/>
  <c r="S22" i="233"/>
  <c r="H22" i="233"/>
  <c r="I22" i="233"/>
  <c r="J22" i="233"/>
  <c r="K22" i="233"/>
  <c r="L22" i="233"/>
  <c r="M22" i="233"/>
  <c r="V22" i="233"/>
  <c r="B22" i="233"/>
  <c r="C22" i="233"/>
  <c r="D22" i="233"/>
  <c r="E22" i="233"/>
  <c r="U22" i="233" s="1"/>
  <c r="F22" i="233"/>
  <c r="G22" i="233"/>
  <c r="N21" i="233"/>
  <c r="W21" i="233" s="1"/>
  <c r="O21" i="233"/>
  <c r="P21" i="233"/>
  <c r="Q21" i="233"/>
  <c r="R21" i="233"/>
  <c r="S21" i="233"/>
  <c r="H21" i="233"/>
  <c r="I21" i="233"/>
  <c r="V21" i="233" s="1"/>
  <c r="J21" i="233"/>
  <c r="K21" i="233"/>
  <c r="L21" i="233"/>
  <c r="M21" i="233"/>
  <c r="B21" i="233"/>
  <c r="C21" i="233"/>
  <c r="D21" i="233"/>
  <c r="E21" i="233"/>
  <c r="F21" i="233"/>
  <c r="G21" i="233"/>
  <c r="U21" i="233"/>
  <c r="N20" i="233"/>
  <c r="O20" i="233"/>
  <c r="P20" i="233"/>
  <c r="Q20" i="233"/>
  <c r="W20" i="233" s="1"/>
  <c r="R20" i="233"/>
  <c r="S20" i="233"/>
  <c r="H20" i="233"/>
  <c r="V20" i="233" s="1"/>
  <c r="I20" i="233"/>
  <c r="J20" i="233"/>
  <c r="K20" i="233"/>
  <c r="L20" i="233"/>
  <c r="M20" i="233"/>
  <c r="B20" i="233"/>
  <c r="C20" i="233"/>
  <c r="U20" i="233" s="1"/>
  <c r="D20" i="233"/>
  <c r="E20" i="233"/>
  <c r="F20" i="233"/>
  <c r="G20" i="233"/>
  <c r="N19" i="233"/>
  <c r="O19" i="233"/>
  <c r="P19" i="233"/>
  <c r="Q19" i="233"/>
  <c r="R19" i="233"/>
  <c r="S19" i="233"/>
  <c r="W19" i="233"/>
  <c r="H19" i="233"/>
  <c r="I19" i="233"/>
  <c r="J19" i="233"/>
  <c r="K19" i="233"/>
  <c r="V19" i="233" s="1"/>
  <c r="L19" i="233"/>
  <c r="M19" i="233"/>
  <c r="B19" i="233"/>
  <c r="U19" i="233" s="1"/>
  <c r="C19" i="233"/>
  <c r="D19" i="233"/>
  <c r="E19" i="233"/>
  <c r="F19" i="233"/>
  <c r="G19" i="233"/>
  <c r="N18" i="233"/>
  <c r="O18" i="233"/>
  <c r="W18" i="233" s="1"/>
  <c r="P18" i="233"/>
  <c r="Q18" i="233"/>
  <c r="R18" i="233"/>
  <c r="S18" i="233"/>
  <c r="H18" i="233"/>
  <c r="I18" i="233"/>
  <c r="J18" i="233"/>
  <c r="K18" i="233"/>
  <c r="L18" i="233"/>
  <c r="M18" i="233"/>
  <c r="V18" i="233"/>
  <c r="B18" i="233"/>
  <c r="C18" i="233"/>
  <c r="D18" i="233"/>
  <c r="E18" i="233"/>
  <c r="U18" i="233" s="1"/>
  <c r="F18" i="233"/>
  <c r="G18" i="233"/>
  <c r="N17" i="233"/>
  <c r="W17" i="233" s="1"/>
  <c r="O17" i="233"/>
  <c r="P17" i="233"/>
  <c r="Q17" i="233"/>
  <c r="R17" i="233"/>
  <c r="S17" i="233"/>
  <c r="H17" i="233"/>
  <c r="V17" i="233" s="1"/>
  <c r="I17" i="233"/>
  <c r="J17" i="233"/>
  <c r="K17" i="233"/>
  <c r="L17" i="233"/>
  <c r="M17" i="233"/>
  <c r="B17" i="233"/>
  <c r="C17" i="233"/>
  <c r="D17" i="233"/>
  <c r="E17" i="233"/>
  <c r="F17" i="233"/>
  <c r="G17" i="233"/>
  <c r="U17" i="233"/>
  <c r="N16" i="233"/>
  <c r="O16" i="233"/>
  <c r="P16" i="233"/>
  <c r="Q16" i="233"/>
  <c r="W16" i="233" s="1"/>
  <c r="R16" i="233"/>
  <c r="S16" i="233"/>
  <c r="H16" i="233"/>
  <c r="V16" i="233" s="1"/>
  <c r="I16" i="233"/>
  <c r="J16" i="233"/>
  <c r="K16" i="233"/>
  <c r="L16" i="233"/>
  <c r="M16" i="233"/>
  <c r="B16" i="233"/>
  <c r="U16" i="233" s="1"/>
  <c r="C16" i="233"/>
  <c r="D16" i="233"/>
  <c r="E16" i="233"/>
  <c r="F16" i="233"/>
  <c r="G16" i="233"/>
  <c r="N15" i="233"/>
  <c r="O15" i="233"/>
  <c r="P15" i="233"/>
  <c r="Q15" i="233"/>
  <c r="R15" i="233"/>
  <c r="S15" i="233"/>
  <c r="W15" i="233"/>
  <c r="H15" i="233"/>
  <c r="I15" i="233"/>
  <c r="J15" i="233"/>
  <c r="K15" i="233"/>
  <c r="V15" i="233" s="1"/>
  <c r="L15" i="233"/>
  <c r="M15" i="233"/>
  <c r="B15" i="233"/>
  <c r="U15" i="233" s="1"/>
  <c r="C15" i="233"/>
  <c r="D15" i="233"/>
  <c r="E15" i="233"/>
  <c r="F15" i="233"/>
  <c r="G15" i="233"/>
  <c r="N14" i="233"/>
  <c r="W14" i="233" s="1"/>
  <c r="O14" i="233"/>
  <c r="P14" i="233"/>
  <c r="Q14" i="233"/>
  <c r="R14" i="233"/>
  <c r="S14" i="233"/>
  <c r="H14" i="233"/>
  <c r="I14" i="233"/>
  <c r="J14" i="233"/>
  <c r="K14" i="233"/>
  <c r="L14" i="233"/>
  <c r="M14" i="233"/>
  <c r="V14" i="233"/>
  <c r="B14" i="233"/>
  <c r="C14" i="233"/>
  <c r="D14" i="233"/>
  <c r="E14" i="233"/>
  <c r="U14" i="233" s="1"/>
  <c r="F14" i="233"/>
  <c r="G14" i="233"/>
  <c r="N13" i="233"/>
  <c r="W13" i="233" s="1"/>
  <c r="O13" i="233"/>
  <c r="P13" i="233"/>
  <c r="Q13" i="233"/>
  <c r="R13" i="233"/>
  <c r="S13" i="233"/>
  <c r="H13" i="233"/>
  <c r="V13" i="233" s="1"/>
  <c r="I13" i="233"/>
  <c r="J13" i="233"/>
  <c r="K13" i="233"/>
  <c r="L13" i="233"/>
  <c r="M13" i="233"/>
  <c r="B13" i="233"/>
  <c r="C13" i="233"/>
  <c r="D13" i="233"/>
  <c r="E13" i="233"/>
  <c r="F13" i="233"/>
  <c r="G13" i="233"/>
  <c r="U13" i="233"/>
  <c r="N12" i="233"/>
  <c r="O12" i="233"/>
  <c r="P12" i="233"/>
  <c r="Q12" i="233"/>
  <c r="W12" i="233" s="1"/>
  <c r="R12" i="233"/>
  <c r="S12" i="233"/>
  <c r="H12" i="233"/>
  <c r="V12" i="233" s="1"/>
  <c r="I12" i="233"/>
  <c r="J12" i="233"/>
  <c r="K12" i="233"/>
  <c r="L12" i="233"/>
  <c r="M12" i="233"/>
  <c r="B12" i="233"/>
  <c r="U12" i="233" s="1"/>
  <c r="C12" i="233"/>
  <c r="D12" i="233"/>
  <c r="E12" i="233"/>
  <c r="F12" i="233"/>
  <c r="G12" i="233"/>
  <c r="N11" i="233"/>
  <c r="O11" i="233"/>
  <c r="P11" i="233"/>
  <c r="Q11" i="233"/>
  <c r="R11" i="233"/>
  <c r="S11" i="233"/>
  <c r="W11" i="233"/>
  <c r="H11" i="233"/>
  <c r="I11" i="233"/>
  <c r="J11" i="233"/>
  <c r="K11" i="233"/>
  <c r="V11" i="233" s="1"/>
  <c r="L11" i="233"/>
  <c r="M11" i="233"/>
  <c r="B11" i="233"/>
  <c r="U11" i="233" s="1"/>
  <c r="C11" i="233"/>
  <c r="D11" i="233"/>
  <c r="E11" i="233"/>
  <c r="F11" i="233"/>
  <c r="G11" i="233"/>
  <c r="N10" i="233"/>
  <c r="W10" i="233" s="1"/>
  <c r="O10" i="233"/>
  <c r="P10" i="233"/>
  <c r="Q10" i="233"/>
  <c r="R10" i="233"/>
  <c r="S10" i="233"/>
  <c r="H10" i="233"/>
  <c r="I10" i="233"/>
  <c r="J10" i="233"/>
  <c r="K10" i="233"/>
  <c r="L10" i="233"/>
  <c r="M10" i="233"/>
  <c r="V10" i="233"/>
  <c r="B10" i="233"/>
  <c r="C10" i="233"/>
  <c r="D10" i="233"/>
  <c r="E10" i="233"/>
  <c r="U10" i="233" s="1"/>
  <c r="F10" i="233"/>
  <c r="G10" i="233"/>
  <c r="N116" i="232"/>
  <c r="W116" i="232" s="1"/>
  <c r="O116" i="232"/>
  <c r="P116" i="232"/>
  <c r="Q116" i="232"/>
  <c r="R116" i="232"/>
  <c r="S116" i="232"/>
  <c r="H116" i="232"/>
  <c r="V116" i="232" s="1"/>
  <c r="I116" i="232"/>
  <c r="J116" i="232"/>
  <c r="K116" i="232"/>
  <c r="L116" i="232"/>
  <c r="M116" i="232"/>
  <c r="B116" i="232"/>
  <c r="C116" i="232"/>
  <c r="D116" i="232"/>
  <c r="E116" i="232"/>
  <c r="F116" i="232"/>
  <c r="G116" i="232"/>
  <c r="U116" i="232"/>
  <c r="N115" i="232"/>
  <c r="O115" i="232"/>
  <c r="P115" i="232"/>
  <c r="Q115" i="232"/>
  <c r="W115" i="232" s="1"/>
  <c r="R115" i="232"/>
  <c r="S115" i="232"/>
  <c r="H115" i="232"/>
  <c r="V115" i="232" s="1"/>
  <c r="I115" i="232"/>
  <c r="J115" i="232"/>
  <c r="K115" i="232"/>
  <c r="L115" i="232"/>
  <c r="M115" i="232"/>
  <c r="B115" i="232"/>
  <c r="U115" i="232" s="1"/>
  <c r="C115" i="232"/>
  <c r="D115" i="232"/>
  <c r="E115" i="232"/>
  <c r="F115" i="232"/>
  <c r="G115" i="232"/>
  <c r="N114" i="232"/>
  <c r="O114" i="232"/>
  <c r="P114" i="232"/>
  <c r="Q114" i="232"/>
  <c r="R114" i="232"/>
  <c r="S114" i="232"/>
  <c r="W114" i="232"/>
  <c r="H114" i="232"/>
  <c r="I114" i="232"/>
  <c r="J114" i="232"/>
  <c r="K114" i="232"/>
  <c r="V114" i="232" s="1"/>
  <c r="L114" i="232"/>
  <c r="M114" i="232"/>
  <c r="B114" i="232"/>
  <c r="U114" i="232" s="1"/>
  <c r="C114" i="232"/>
  <c r="D114" i="232"/>
  <c r="E114" i="232"/>
  <c r="F114" i="232"/>
  <c r="G114" i="232"/>
  <c r="N113" i="232"/>
  <c r="W113" i="232" s="1"/>
  <c r="O113" i="232"/>
  <c r="P113" i="232"/>
  <c r="Q113" i="232"/>
  <c r="R113" i="232"/>
  <c r="S113" i="232"/>
  <c r="H113" i="232"/>
  <c r="I113" i="232"/>
  <c r="J113" i="232"/>
  <c r="K113" i="232"/>
  <c r="L113" i="232"/>
  <c r="M113" i="232"/>
  <c r="V113" i="232"/>
  <c r="B113" i="232"/>
  <c r="C113" i="232"/>
  <c r="D113" i="232"/>
  <c r="E113" i="232"/>
  <c r="U113" i="232" s="1"/>
  <c r="F113" i="232"/>
  <c r="G113" i="232"/>
  <c r="N112" i="232"/>
  <c r="W112" i="232" s="1"/>
  <c r="O112" i="232"/>
  <c r="P112" i="232"/>
  <c r="Q112" i="232"/>
  <c r="R112" i="232"/>
  <c r="S112" i="232"/>
  <c r="H112" i="232"/>
  <c r="V112" i="232" s="1"/>
  <c r="I112" i="232"/>
  <c r="J112" i="232"/>
  <c r="K112" i="232"/>
  <c r="L112" i="232"/>
  <c r="M112" i="232"/>
  <c r="B112" i="232"/>
  <c r="C112" i="232"/>
  <c r="D112" i="232"/>
  <c r="E112" i="232"/>
  <c r="F112" i="232"/>
  <c r="G112" i="232"/>
  <c r="U112" i="232"/>
  <c r="N111" i="232"/>
  <c r="O111" i="232"/>
  <c r="P111" i="232"/>
  <c r="Q111" i="232"/>
  <c r="W111" i="232" s="1"/>
  <c r="R111" i="232"/>
  <c r="S111" i="232"/>
  <c r="H111" i="232"/>
  <c r="V111" i="232" s="1"/>
  <c r="I111" i="232"/>
  <c r="J111" i="232"/>
  <c r="K111" i="232"/>
  <c r="L111" i="232"/>
  <c r="M111" i="232"/>
  <c r="B111" i="232"/>
  <c r="U111" i="232" s="1"/>
  <c r="C111" i="232"/>
  <c r="D111" i="232"/>
  <c r="E111" i="232"/>
  <c r="F111" i="232"/>
  <c r="G111" i="232"/>
  <c r="N110" i="232"/>
  <c r="O110" i="232"/>
  <c r="P110" i="232"/>
  <c r="Q110" i="232"/>
  <c r="R110" i="232"/>
  <c r="S110" i="232"/>
  <c r="W110" i="232"/>
  <c r="H110" i="232"/>
  <c r="I110" i="232"/>
  <c r="J110" i="232"/>
  <c r="K110" i="232"/>
  <c r="V110" i="232" s="1"/>
  <c r="L110" i="232"/>
  <c r="M110" i="232"/>
  <c r="B110" i="232"/>
  <c r="U110" i="232" s="1"/>
  <c r="C110" i="232"/>
  <c r="D110" i="232"/>
  <c r="E110" i="232"/>
  <c r="F110" i="232"/>
  <c r="G110" i="232"/>
  <c r="N109" i="232"/>
  <c r="W109" i="232" s="1"/>
  <c r="O109" i="232"/>
  <c r="P109" i="232"/>
  <c r="Q109" i="232"/>
  <c r="R109" i="232"/>
  <c r="S109" i="232"/>
  <c r="H109" i="232"/>
  <c r="I109" i="232"/>
  <c r="J109" i="232"/>
  <c r="K109" i="232"/>
  <c r="L109" i="232"/>
  <c r="M109" i="232"/>
  <c r="V109" i="232"/>
  <c r="B109" i="232"/>
  <c r="C109" i="232"/>
  <c r="D109" i="232"/>
  <c r="E109" i="232"/>
  <c r="U109" i="232" s="1"/>
  <c r="F109" i="232"/>
  <c r="G109" i="232"/>
  <c r="N108" i="232"/>
  <c r="W108" i="232" s="1"/>
  <c r="O108" i="232"/>
  <c r="P108" i="232"/>
  <c r="Q108" i="232"/>
  <c r="R108" i="232"/>
  <c r="S108" i="232"/>
  <c r="H108" i="232"/>
  <c r="V108" i="232" s="1"/>
  <c r="I108" i="232"/>
  <c r="J108" i="232"/>
  <c r="K108" i="232"/>
  <c r="L108" i="232"/>
  <c r="M108" i="232"/>
  <c r="B108" i="232"/>
  <c r="C108" i="232"/>
  <c r="D108" i="232"/>
  <c r="E108" i="232"/>
  <c r="F108" i="232"/>
  <c r="G108" i="232"/>
  <c r="U108" i="232"/>
  <c r="N107" i="232"/>
  <c r="O107" i="232"/>
  <c r="P107" i="232"/>
  <c r="Q107" i="232"/>
  <c r="W107" i="232" s="1"/>
  <c r="R107" i="232"/>
  <c r="S107" i="232"/>
  <c r="H107" i="232"/>
  <c r="V107" i="232" s="1"/>
  <c r="I107" i="232"/>
  <c r="J107" i="232"/>
  <c r="K107" i="232"/>
  <c r="L107" i="232"/>
  <c r="M107" i="232"/>
  <c r="B107" i="232"/>
  <c r="U107" i="232" s="1"/>
  <c r="C107" i="232"/>
  <c r="D107" i="232"/>
  <c r="E107" i="232"/>
  <c r="F107" i="232"/>
  <c r="G107" i="232"/>
  <c r="N106" i="232"/>
  <c r="O106" i="232"/>
  <c r="P106" i="232"/>
  <c r="Q106" i="232"/>
  <c r="R106" i="232"/>
  <c r="S106" i="232"/>
  <c r="W106" i="232"/>
  <c r="H106" i="232"/>
  <c r="I106" i="232"/>
  <c r="J106" i="232"/>
  <c r="K106" i="232"/>
  <c r="V106" i="232" s="1"/>
  <c r="L106" i="232"/>
  <c r="M106" i="232"/>
  <c r="B106" i="232"/>
  <c r="U106" i="232" s="1"/>
  <c r="C106" i="232"/>
  <c r="D106" i="232"/>
  <c r="E106" i="232"/>
  <c r="F106" i="232"/>
  <c r="G106" i="232"/>
  <c r="N105" i="232"/>
  <c r="W105" i="232" s="1"/>
  <c r="O105" i="232"/>
  <c r="P105" i="232"/>
  <c r="Q105" i="232"/>
  <c r="R105" i="232"/>
  <c r="S105" i="232"/>
  <c r="H105" i="232"/>
  <c r="I105" i="232"/>
  <c r="J105" i="232"/>
  <c r="K105" i="232"/>
  <c r="L105" i="232"/>
  <c r="M105" i="232"/>
  <c r="V105" i="232"/>
  <c r="B105" i="232"/>
  <c r="C105" i="232"/>
  <c r="D105" i="232"/>
  <c r="E105" i="232"/>
  <c r="U105" i="232" s="1"/>
  <c r="F105" i="232"/>
  <c r="G105" i="232"/>
  <c r="N104" i="232"/>
  <c r="W104" i="232" s="1"/>
  <c r="O104" i="232"/>
  <c r="P104" i="232"/>
  <c r="Q104" i="232"/>
  <c r="R104" i="232"/>
  <c r="S104" i="232"/>
  <c r="H104" i="232"/>
  <c r="V104" i="232" s="1"/>
  <c r="I104" i="232"/>
  <c r="J104" i="232"/>
  <c r="K104" i="232"/>
  <c r="L104" i="232"/>
  <c r="M104" i="232"/>
  <c r="B104" i="232"/>
  <c r="C104" i="232"/>
  <c r="D104" i="232"/>
  <c r="E104" i="232"/>
  <c r="F104" i="232"/>
  <c r="G104" i="232"/>
  <c r="U104" i="232"/>
  <c r="N103" i="232"/>
  <c r="O103" i="232"/>
  <c r="P103" i="232"/>
  <c r="Q103" i="232"/>
  <c r="W103" i="232" s="1"/>
  <c r="R103" i="232"/>
  <c r="S103" i="232"/>
  <c r="H103" i="232"/>
  <c r="V103" i="232" s="1"/>
  <c r="I103" i="232"/>
  <c r="J103" i="232"/>
  <c r="K103" i="232"/>
  <c r="L103" i="232"/>
  <c r="M103" i="232"/>
  <c r="B103" i="232"/>
  <c r="U103" i="232" s="1"/>
  <c r="C103" i="232"/>
  <c r="D103" i="232"/>
  <c r="E103" i="232"/>
  <c r="F103" i="232"/>
  <c r="G103" i="232"/>
  <c r="N102" i="232"/>
  <c r="O102" i="232"/>
  <c r="P102" i="232"/>
  <c r="Q102" i="232"/>
  <c r="R102" i="232"/>
  <c r="S102" i="232"/>
  <c r="W102" i="232"/>
  <c r="H102" i="232"/>
  <c r="I102" i="232"/>
  <c r="J102" i="232"/>
  <c r="K102" i="232"/>
  <c r="V102" i="232" s="1"/>
  <c r="L102" i="232"/>
  <c r="M102" i="232"/>
  <c r="B102" i="232"/>
  <c r="U102" i="232" s="1"/>
  <c r="C102" i="232"/>
  <c r="D102" i="232"/>
  <c r="E102" i="232"/>
  <c r="F102" i="232"/>
  <c r="G102" i="232"/>
  <c r="N101" i="232"/>
  <c r="W101" i="232" s="1"/>
  <c r="O101" i="232"/>
  <c r="P101" i="232"/>
  <c r="Q101" i="232"/>
  <c r="R101" i="232"/>
  <c r="S101" i="232"/>
  <c r="H101" i="232"/>
  <c r="I101" i="232"/>
  <c r="J101" i="232"/>
  <c r="K101" i="232"/>
  <c r="L101" i="232"/>
  <c r="M101" i="232"/>
  <c r="V101" i="232"/>
  <c r="B101" i="232"/>
  <c r="C101" i="232"/>
  <c r="D101" i="232"/>
  <c r="E101" i="232"/>
  <c r="U101" i="232" s="1"/>
  <c r="F101" i="232"/>
  <c r="G101" i="232"/>
  <c r="N100" i="232"/>
  <c r="W100" i="232" s="1"/>
  <c r="O100" i="232"/>
  <c r="P100" i="232"/>
  <c r="Q100" i="232"/>
  <c r="R100" i="232"/>
  <c r="S100" i="232"/>
  <c r="H100" i="232"/>
  <c r="V100" i="232" s="1"/>
  <c r="I100" i="232"/>
  <c r="J100" i="232"/>
  <c r="K100" i="232"/>
  <c r="L100" i="232"/>
  <c r="M100" i="232"/>
  <c r="B100" i="232"/>
  <c r="C100" i="232"/>
  <c r="D100" i="232"/>
  <c r="E100" i="232"/>
  <c r="F100" i="232"/>
  <c r="G100" i="232"/>
  <c r="U100" i="232"/>
  <c r="N99" i="232"/>
  <c r="O99" i="232"/>
  <c r="P99" i="232"/>
  <c r="Q99" i="232"/>
  <c r="W99" i="232" s="1"/>
  <c r="R99" i="232"/>
  <c r="S99" i="232"/>
  <c r="H99" i="232"/>
  <c r="V99" i="232" s="1"/>
  <c r="I99" i="232"/>
  <c r="J99" i="232"/>
  <c r="K99" i="232"/>
  <c r="L99" i="232"/>
  <c r="M99" i="232"/>
  <c r="B99" i="232"/>
  <c r="U99" i="232" s="1"/>
  <c r="C99" i="232"/>
  <c r="D99" i="232"/>
  <c r="E99" i="232"/>
  <c r="F99" i="232"/>
  <c r="G99" i="232"/>
  <c r="N98" i="232"/>
  <c r="O98" i="232"/>
  <c r="P98" i="232"/>
  <c r="Q98" i="232"/>
  <c r="R98" i="232"/>
  <c r="S98" i="232"/>
  <c r="W98" i="232"/>
  <c r="H98" i="232"/>
  <c r="I98" i="232"/>
  <c r="J98" i="232"/>
  <c r="K98" i="232"/>
  <c r="V98" i="232" s="1"/>
  <c r="L98" i="232"/>
  <c r="M98" i="232"/>
  <c r="B98" i="232"/>
  <c r="U98" i="232" s="1"/>
  <c r="C98" i="232"/>
  <c r="D98" i="232"/>
  <c r="E98" i="232"/>
  <c r="F98" i="232"/>
  <c r="G98" i="232"/>
  <c r="N97" i="232"/>
  <c r="W97" i="232" s="1"/>
  <c r="O97" i="232"/>
  <c r="P97" i="232"/>
  <c r="Q97" i="232"/>
  <c r="R97" i="232"/>
  <c r="S97" i="232"/>
  <c r="H97" i="232"/>
  <c r="I97" i="232"/>
  <c r="J97" i="232"/>
  <c r="K97" i="232"/>
  <c r="L97" i="232"/>
  <c r="M97" i="232"/>
  <c r="V97" i="232"/>
  <c r="B97" i="232"/>
  <c r="C97" i="232"/>
  <c r="D97" i="232"/>
  <c r="E97" i="232"/>
  <c r="U97" i="232" s="1"/>
  <c r="F97" i="232"/>
  <c r="G97" i="232"/>
  <c r="N96" i="232"/>
  <c r="W96" i="232" s="1"/>
  <c r="O96" i="232"/>
  <c r="P96" i="232"/>
  <c r="Q96" i="232"/>
  <c r="R96" i="232"/>
  <c r="S96" i="232"/>
  <c r="H96" i="232"/>
  <c r="V96" i="232" s="1"/>
  <c r="I96" i="232"/>
  <c r="J96" i="232"/>
  <c r="K96" i="232"/>
  <c r="L96" i="232"/>
  <c r="M96" i="232"/>
  <c r="B96" i="232"/>
  <c r="C96" i="232"/>
  <c r="D96" i="232"/>
  <c r="E96" i="232"/>
  <c r="F96" i="232"/>
  <c r="G96" i="232"/>
  <c r="U96" i="232"/>
  <c r="N95" i="232"/>
  <c r="O95" i="232"/>
  <c r="P95" i="232"/>
  <c r="Q95" i="232"/>
  <c r="W95" i="232" s="1"/>
  <c r="R95" i="232"/>
  <c r="S95" i="232"/>
  <c r="H95" i="232"/>
  <c r="V95" i="232" s="1"/>
  <c r="I95" i="232"/>
  <c r="J95" i="232"/>
  <c r="K95" i="232"/>
  <c r="L95" i="232"/>
  <c r="M95" i="232"/>
  <c r="B95" i="232"/>
  <c r="U95" i="232" s="1"/>
  <c r="C95" i="232"/>
  <c r="D95" i="232"/>
  <c r="E95" i="232"/>
  <c r="F95" i="232"/>
  <c r="G95" i="232"/>
  <c r="N94" i="232"/>
  <c r="O94" i="232"/>
  <c r="P94" i="232"/>
  <c r="Q94" i="232"/>
  <c r="R94" i="232"/>
  <c r="S94" i="232"/>
  <c r="W94" i="232"/>
  <c r="H94" i="232"/>
  <c r="I94" i="232"/>
  <c r="J94" i="232"/>
  <c r="K94" i="232"/>
  <c r="V94" i="232" s="1"/>
  <c r="L94" i="232"/>
  <c r="M94" i="232"/>
  <c r="B94" i="232"/>
  <c r="U94" i="232" s="1"/>
  <c r="C94" i="232"/>
  <c r="D94" i="232"/>
  <c r="E94" i="232"/>
  <c r="F94" i="232"/>
  <c r="G94" i="232"/>
  <c r="N93" i="232"/>
  <c r="W93" i="232" s="1"/>
  <c r="O93" i="232"/>
  <c r="P93" i="232"/>
  <c r="Q93" i="232"/>
  <c r="R93" i="232"/>
  <c r="S93" i="232"/>
  <c r="H93" i="232"/>
  <c r="I93" i="232"/>
  <c r="J93" i="232"/>
  <c r="K93" i="232"/>
  <c r="L93" i="232"/>
  <c r="M93" i="232"/>
  <c r="V93" i="232"/>
  <c r="B93" i="232"/>
  <c r="C93" i="232"/>
  <c r="D93" i="232"/>
  <c r="E93" i="232"/>
  <c r="U93" i="232" s="1"/>
  <c r="F93" i="232"/>
  <c r="G93" i="232"/>
  <c r="N92" i="232"/>
  <c r="W92" i="232" s="1"/>
  <c r="O92" i="232"/>
  <c r="P92" i="232"/>
  <c r="Q92" i="232"/>
  <c r="R92" i="232"/>
  <c r="S92" i="232"/>
  <c r="H92" i="232"/>
  <c r="V92" i="232" s="1"/>
  <c r="I92" i="232"/>
  <c r="J92" i="232"/>
  <c r="K92" i="232"/>
  <c r="L92" i="232"/>
  <c r="M92" i="232"/>
  <c r="B92" i="232"/>
  <c r="C92" i="232"/>
  <c r="D92" i="232"/>
  <c r="E92" i="232"/>
  <c r="F92" i="232"/>
  <c r="G92" i="232"/>
  <c r="U92" i="232"/>
  <c r="N91" i="232"/>
  <c r="O91" i="232"/>
  <c r="P91" i="232"/>
  <c r="Q91" i="232"/>
  <c r="W91" i="232" s="1"/>
  <c r="R91" i="232"/>
  <c r="S91" i="232"/>
  <c r="H91" i="232"/>
  <c r="V91" i="232" s="1"/>
  <c r="I91" i="232"/>
  <c r="J91" i="232"/>
  <c r="K91" i="232"/>
  <c r="L91" i="232"/>
  <c r="M91" i="232"/>
  <c r="B91" i="232"/>
  <c r="U91" i="232" s="1"/>
  <c r="C91" i="232"/>
  <c r="D91" i="232"/>
  <c r="E91" i="232"/>
  <c r="F91" i="232"/>
  <c r="G91" i="232"/>
  <c r="N90" i="232"/>
  <c r="O90" i="232"/>
  <c r="P90" i="232"/>
  <c r="Q90" i="232"/>
  <c r="R90" i="232"/>
  <c r="S90" i="232"/>
  <c r="W90" i="232"/>
  <c r="H90" i="232"/>
  <c r="I90" i="232"/>
  <c r="J90" i="232"/>
  <c r="K90" i="232"/>
  <c r="V90" i="232" s="1"/>
  <c r="L90" i="232"/>
  <c r="M90" i="232"/>
  <c r="B90" i="232"/>
  <c r="U90" i="232" s="1"/>
  <c r="C90" i="232"/>
  <c r="D90" i="232"/>
  <c r="E90" i="232"/>
  <c r="F90" i="232"/>
  <c r="G90" i="232"/>
  <c r="N89" i="232"/>
  <c r="W89" i="232" s="1"/>
  <c r="O89" i="232"/>
  <c r="P89" i="232"/>
  <c r="Q89" i="232"/>
  <c r="R89" i="232"/>
  <c r="S89" i="232"/>
  <c r="H89" i="232"/>
  <c r="I89" i="232"/>
  <c r="J89" i="232"/>
  <c r="K89" i="232"/>
  <c r="L89" i="232"/>
  <c r="M89" i="232"/>
  <c r="V89" i="232"/>
  <c r="B89" i="232"/>
  <c r="C89" i="232"/>
  <c r="D89" i="232"/>
  <c r="E89" i="232"/>
  <c r="U89" i="232" s="1"/>
  <c r="F89" i="232"/>
  <c r="G89" i="232"/>
  <c r="N88" i="232"/>
  <c r="W88" i="232" s="1"/>
  <c r="O88" i="232"/>
  <c r="P88" i="232"/>
  <c r="Q88" i="232"/>
  <c r="R88" i="232"/>
  <c r="S88" i="232"/>
  <c r="H88" i="232"/>
  <c r="V88" i="232" s="1"/>
  <c r="I88" i="232"/>
  <c r="J88" i="232"/>
  <c r="K88" i="232"/>
  <c r="L88" i="232"/>
  <c r="M88" i="232"/>
  <c r="B88" i="232"/>
  <c r="C88" i="232"/>
  <c r="D88" i="232"/>
  <c r="E88" i="232"/>
  <c r="F88" i="232"/>
  <c r="G88" i="232"/>
  <c r="U88" i="232"/>
  <c r="N87" i="232"/>
  <c r="O87" i="232"/>
  <c r="P87" i="232"/>
  <c r="Q87" i="232"/>
  <c r="W87" i="232" s="1"/>
  <c r="R87" i="232"/>
  <c r="S87" i="232"/>
  <c r="H87" i="232"/>
  <c r="V87" i="232" s="1"/>
  <c r="I87" i="232"/>
  <c r="J87" i="232"/>
  <c r="K87" i="232"/>
  <c r="L87" i="232"/>
  <c r="M87" i="232"/>
  <c r="B87" i="232"/>
  <c r="U87" i="232" s="1"/>
  <c r="C87" i="232"/>
  <c r="D87" i="232"/>
  <c r="E87" i="232"/>
  <c r="F87" i="232"/>
  <c r="G87" i="232"/>
  <c r="N86" i="232"/>
  <c r="O86" i="232"/>
  <c r="P86" i="232"/>
  <c r="Q86" i="232"/>
  <c r="R86" i="232"/>
  <c r="S86" i="232"/>
  <c r="W86" i="232"/>
  <c r="H86" i="232"/>
  <c r="I86" i="232"/>
  <c r="J86" i="232"/>
  <c r="K86" i="232"/>
  <c r="V86" i="232" s="1"/>
  <c r="L86" i="232"/>
  <c r="M86" i="232"/>
  <c r="B86" i="232"/>
  <c r="U86" i="232" s="1"/>
  <c r="C86" i="232"/>
  <c r="D86" i="232"/>
  <c r="E86" i="232"/>
  <c r="F86" i="232"/>
  <c r="G86" i="232"/>
  <c r="N85" i="232"/>
  <c r="W85" i="232" s="1"/>
  <c r="O85" i="232"/>
  <c r="P85" i="232"/>
  <c r="Q85" i="232"/>
  <c r="R85" i="232"/>
  <c r="S85" i="232"/>
  <c r="H85" i="232"/>
  <c r="I85" i="232"/>
  <c r="J85" i="232"/>
  <c r="K85" i="232"/>
  <c r="L85" i="232"/>
  <c r="M85" i="232"/>
  <c r="V85" i="232"/>
  <c r="B85" i="232"/>
  <c r="C85" i="232"/>
  <c r="D85" i="232"/>
  <c r="E85" i="232"/>
  <c r="U85" i="232" s="1"/>
  <c r="F85" i="232"/>
  <c r="G85" i="232"/>
  <c r="N84" i="232"/>
  <c r="O84" i="232"/>
  <c r="P84" i="232"/>
  <c r="Q84" i="232"/>
  <c r="R84" i="232"/>
  <c r="S84" i="232"/>
  <c r="H84" i="232"/>
  <c r="V84" i="232" s="1"/>
  <c r="I84" i="232"/>
  <c r="J84" i="232"/>
  <c r="K84" i="232"/>
  <c r="L84" i="232"/>
  <c r="M84" i="232"/>
  <c r="B84" i="232"/>
  <c r="C84" i="232"/>
  <c r="D84" i="232"/>
  <c r="E84" i="232"/>
  <c r="F84" i="232"/>
  <c r="G84" i="232"/>
  <c r="U84" i="232"/>
  <c r="N83" i="232"/>
  <c r="O83" i="232"/>
  <c r="P83" i="232"/>
  <c r="Q83" i="232"/>
  <c r="W83" i="232" s="1"/>
  <c r="R83" i="232"/>
  <c r="S83" i="232"/>
  <c r="H83" i="232"/>
  <c r="I83" i="232"/>
  <c r="J83" i="232"/>
  <c r="K83" i="232"/>
  <c r="L83" i="232"/>
  <c r="M83" i="232"/>
  <c r="B83" i="232"/>
  <c r="C83" i="232"/>
  <c r="D83" i="232"/>
  <c r="E83" i="232"/>
  <c r="F83" i="232"/>
  <c r="G83" i="232"/>
  <c r="N82" i="232"/>
  <c r="O82" i="232"/>
  <c r="P82" i="232"/>
  <c r="Q82" i="232"/>
  <c r="R82" i="232"/>
  <c r="S82" i="232"/>
  <c r="W82" i="232"/>
  <c r="H82" i="232"/>
  <c r="I82" i="232"/>
  <c r="J82" i="232"/>
  <c r="K82" i="232"/>
  <c r="V82" i="232" s="1"/>
  <c r="L82" i="232"/>
  <c r="M82" i="232"/>
  <c r="B82" i="232"/>
  <c r="C82" i="232"/>
  <c r="D82" i="232"/>
  <c r="E82" i="232"/>
  <c r="F82" i="232"/>
  <c r="G82" i="232"/>
  <c r="N81" i="232"/>
  <c r="W81" i="232" s="1"/>
  <c r="O81" i="232"/>
  <c r="P81" i="232"/>
  <c r="Q81" i="232"/>
  <c r="R81" i="232"/>
  <c r="S81" i="232"/>
  <c r="H81" i="232"/>
  <c r="I81" i="232"/>
  <c r="J81" i="232"/>
  <c r="K81" i="232"/>
  <c r="L81" i="232"/>
  <c r="M81" i="232"/>
  <c r="V81" i="232"/>
  <c r="B81" i="232"/>
  <c r="C81" i="232"/>
  <c r="D81" i="232"/>
  <c r="E81" i="232"/>
  <c r="U81" i="232" s="1"/>
  <c r="F81" i="232"/>
  <c r="G81" i="232"/>
  <c r="N80" i="232"/>
  <c r="O80" i="232"/>
  <c r="P80" i="232"/>
  <c r="Q80" i="232"/>
  <c r="R80" i="232"/>
  <c r="S80" i="232"/>
  <c r="H80" i="232"/>
  <c r="I80" i="232"/>
  <c r="J80" i="232"/>
  <c r="K80" i="232"/>
  <c r="L80" i="232"/>
  <c r="M80" i="232"/>
  <c r="B80" i="232"/>
  <c r="C80" i="232"/>
  <c r="D80" i="232"/>
  <c r="E80" i="232"/>
  <c r="F80" i="232"/>
  <c r="G80" i="232"/>
  <c r="U80" i="232"/>
  <c r="N79" i="232"/>
  <c r="O79" i="232"/>
  <c r="P79" i="232"/>
  <c r="Q79" i="232"/>
  <c r="W79" i="232" s="1"/>
  <c r="R79" i="232"/>
  <c r="S79" i="232"/>
  <c r="H79" i="232"/>
  <c r="I79" i="232"/>
  <c r="J79" i="232"/>
  <c r="K79" i="232"/>
  <c r="L79" i="232"/>
  <c r="M79" i="232"/>
  <c r="B79" i="232"/>
  <c r="U79" i="232" s="1"/>
  <c r="C79" i="232"/>
  <c r="D79" i="232"/>
  <c r="E79" i="232"/>
  <c r="F79" i="232"/>
  <c r="G79" i="232"/>
  <c r="N78" i="232"/>
  <c r="O78" i="232"/>
  <c r="P78" i="232"/>
  <c r="Q78" i="232"/>
  <c r="R78" i="232"/>
  <c r="S78" i="232"/>
  <c r="W78" i="232"/>
  <c r="H78" i="232"/>
  <c r="I78" i="232"/>
  <c r="J78" i="232"/>
  <c r="K78" i="232"/>
  <c r="V78" i="232" s="1"/>
  <c r="L78" i="232"/>
  <c r="M78" i="232"/>
  <c r="B78" i="232"/>
  <c r="C78" i="232"/>
  <c r="D78" i="232"/>
  <c r="E78" i="232"/>
  <c r="F78" i="232"/>
  <c r="G78" i="232"/>
  <c r="N77" i="232"/>
  <c r="O77" i="232"/>
  <c r="P77" i="232"/>
  <c r="Q77" i="232"/>
  <c r="R77" i="232"/>
  <c r="S77" i="232"/>
  <c r="H77" i="232"/>
  <c r="I77" i="232"/>
  <c r="J77" i="232"/>
  <c r="K77" i="232"/>
  <c r="L77" i="232"/>
  <c r="M77" i="232"/>
  <c r="V77" i="232"/>
  <c r="B77" i="232"/>
  <c r="C77" i="232"/>
  <c r="D77" i="232"/>
  <c r="E77" i="232"/>
  <c r="U77" i="232" s="1"/>
  <c r="F77" i="232"/>
  <c r="G77" i="232"/>
  <c r="N76" i="232"/>
  <c r="O76" i="232"/>
  <c r="P76" i="232"/>
  <c r="Q76" i="232"/>
  <c r="R76" i="232"/>
  <c r="S76" i="232"/>
  <c r="H76" i="232"/>
  <c r="V76" i="232" s="1"/>
  <c r="I76" i="232"/>
  <c r="J76" i="232"/>
  <c r="K76" i="232"/>
  <c r="L76" i="232"/>
  <c r="M76" i="232"/>
  <c r="B76" i="232"/>
  <c r="C76" i="232"/>
  <c r="D76" i="232"/>
  <c r="E76" i="232"/>
  <c r="F76" i="232"/>
  <c r="G76" i="232"/>
  <c r="U76" i="232"/>
  <c r="N75" i="232"/>
  <c r="O75" i="232"/>
  <c r="P75" i="232"/>
  <c r="Q75" i="232"/>
  <c r="W75" i="232" s="1"/>
  <c r="R75" i="232"/>
  <c r="S75" i="232"/>
  <c r="H75" i="232"/>
  <c r="I75" i="232"/>
  <c r="J75" i="232"/>
  <c r="K75" i="232"/>
  <c r="L75" i="232"/>
  <c r="M75" i="232"/>
  <c r="B75" i="232"/>
  <c r="C75" i="232"/>
  <c r="D75" i="232"/>
  <c r="E75" i="232"/>
  <c r="F75" i="232"/>
  <c r="G75" i="232"/>
  <c r="N74" i="232"/>
  <c r="O74" i="232"/>
  <c r="P74" i="232"/>
  <c r="Q74" i="232"/>
  <c r="R74" i="232"/>
  <c r="S74" i="232"/>
  <c r="W74" i="232"/>
  <c r="H74" i="232"/>
  <c r="I74" i="232"/>
  <c r="J74" i="232"/>
  <c r="K74" i="232"/>
  <c r="V74" i="232" s="1"/>
  <c r="L74" i="232"/>
  <c r="M74" i="232"/>
  <c r="B74" i="232"/>
  <c r="C74" i="232"/>
  <c r="D74" i="232"/>
  <c r="E74" i="232"/>
  <c r="F74" i="232"/>
  <c r="G74" i="232"/>
  <c r="N73" i="232"/>
  <c r="W73" i="232" s="1"/>
  <c r="O73" i="232"/>
  <c r="P73" i="232"/>
  <c r="Q73" i="232"/>
  <c r="R73" i="232"/>
  <c r="S73" i="232"/>
  <c r="H73" i="232"/>
  <c r="I73" i="232"/>
  <c r="J73" i="232"/>
  <c r="K73" i="232"/>
  <c r="L73" i="232"/>
  <c r="M73" i="232"/>
  <c r="V73" i="232"/>
  <c r="B73" i="232"/>
  <c r="C73" i="232"/>
  <c r="D73" i="232"/>
  <c r="E73" i="232"/>
  <c r="U73" i="232" s="1"/>
  <c r="F73" i="232"/>
  <c r="G73" i="232"/>
  <c r="N72" i="232"/>
  <c r="O72" i="232"/>
  <c r="P72" i="232"/>
  <c r="Q72" i="232"/>
  <c r="R72" i="232"/>
  <c r="S72" i="232"/>
  <c r="H72" i="232"/>
  <c r="I72" i="232"/>
  <c r="J72" i="232"/>
  <c r="K72" i="232"/>
  <c r="L72" i="232"/>
  <c r="M72" i="232"/>
  <c r="B72" i="232"/>
  <c r="C72" i="232"/>
  <c r="D72" i="232"/>
  <c r="E72" i="232"/>
  <c r="F72" i="232"/>
  <c r="G72" i="232"/>
  <c r="U72" i="232"/>
  <c r="N71" i="232"/>
  <c r="O71" i="232"/>
  <c r="P71" i="232"/>
  <c r="Q71" i="232"/>
  <c r="W71" i="232" s="1"/>
  <c r="R71" i="232"/>
  <c r="S71" i="232"/>
  <c r="H71" i="232"/>
  <c r="I71" i="232"/>
  <c r="J71" i="232"/>
  <c r="K71" i="232"/>
  <c r="L71" i="232"/>
  <c r="M71" i="232"/>
  <c r="B71" i="232"/>
  <c r="U71" i="232" s="1"/>
  <c r="C71" i="232"/>
  <c r="D71" i="232"/>
  <c r="E71" i="232"/>
  <c r="F71" i="232"/>
  <c r="G71" i="232"/>
  <c r="N70" i="232"/>
  <c r="O70" i="232"/>
  <c r="P70" i="232"/>
  <c r="Q70" i="232"/>
  <c r="R70" i="232"/>
  <c r="S70" i="232"/>
  <c r="W70" i="232"/>
  <c r="H70" i="232"/>
  <c r="I70" i="232"/>
  <c r="J70" i="232"/>
  <c r="K70" i="232"/>
  <c r="V70" i="232" s="1"/>
  <c r="L70" i="232"/>
  <c r="M70" i="232"/>
  <c r="B70" i="232"/>
  <c r="C70" i="232"/>
  <c r="D70" i="232"/>
  <c r="E70" i="232"/>
  <c r="F70" i="232"/>
  <c r="G70" i="232"/>
  <c r="N69" i="232"/>
  <c r="O69" i="232"/>
  <c r="P69" i="232"/>
  <c r="Q69" i="232"/>
  <c r="R69" i="232"/>
  <c r="S69" i="232"/>
  <c r="H69" i="232"/>
  <c r="I69" i="232"/>
  <c r="J69" i="232"/>
  <c r="K69" i="232"/>
  <c r="L69" i="232"/>
  <c r="M69" i="232"/>
  <c r="V69" i="232"/>
  <c r="B69" i="232"/>
  <c r="C69" i="232"/>
  <c r="D69" i="232"/>
  <c r="E69" i="232"/>
  <c r="U69" i="232" s="1"/>
  <c r="F69" i="232"/>
  <c r="G69" i="232"/>
  <c r="N68" i="232"/>
  <c r="O68" i="232"/>
  <c r="P68" i="232"/>
  <c r="Q68" i="232"/>
  <c r="R68" i="232"/>
  <c r="S68" i="232"/>
  <c r="H68" i="232"/>
  <c r="V68" i="232" s="1"/>
  <c r="I68" i="232"/>
  <c r="J68" i="232"/>
  <c r="K68" i="232"/>
  <c r="L68" i="232"/>
  <c r="M68" i="232"/>
  <c r="B68" i="232"/>
  <c r="C68" i="232"/>
  <c r="D68" i="232"/>
  <c r="E68" i="232"/>
  <c r="F68" i="232"/>
  <c r="G68" i="232"/>
  <c r="U68" i="232"/>
  <c r="N67" i="232"/>
  <c r="O67" i="232"/>
  <c r="P67" i="232"/>
  <c r="Q67" i="232"/>
  <c r="W67" i="232" s="1"/>
  <c r="R67" i="232"/>
  <c r="S67" i="232"/>
  <c r="H67" i="232"/>
  <c r="I67" i="232"/>
  <c r="J67" i="232"/>
  <c r="K67" i="232"/>
  <c r="L67" i="232"/>
  <c r="M67" i="232"/>
  <c r="B67" i="232"/>
  <c r="C67" i="232"/>
  <c r="D67" i="232"/>
  <c r="E67" i="232"/>
  <c r="F67" i="232"/>
  <c r="G67" i="232"/>
  <c r="N66" i="232"/>
  <c r="O66" i="232"/>
  <c r="P66" i="232"/>
  <c r="Q66" i="232"/>
  <c r="R66" i="232"/>
  <c r="S66" i="232"/>
  <c r="W66" i="232"/>
  <c r="H66" i="232"/>
  <c r="I66" i="232"/>
  <c r="J66" i="232"/>
  <c r="K66" i="232"/>
  <c r="V66" i="232" s="1"/>
  <c r="L66" i="232"/>
  <c r="M66" i="232"/>
  <c r="B66" i="232"/>
  <c r="C66" i="232"/>
  <c r="D66" i="232"/>
  <c r="E66" i="232"/>
  <c r="F66" i="232"/>
  <c r="G66" i="232"/>
  <c r="N65" i="232"/>
  <c r="W65" i="232" s="1"/>
  <c r="O65" i="232"/>
  <c r="P65" i="232"/>
  <c r="Q65" i="232"/>
  <c r="R65" i="232"/>
  <c r="S65" i="232"/>
  <c r="H65" i="232"/>
  <c r="I65" i="232"/>
  <c r="J65" i="232"/>
  <c r="K65" i="232"/>
  <c r="L65" i="232"/>
  <c r="M65" i="232"/>
  <c r="V65" i="232"/>
  <c r="B65" i="232"/>
  <c r="C65" i="232"/>
  <c r="D65" i="232"/>
  <c r="E65" i="232"/>
  <c r="U65" i="232" s="1"/>
  <c r="F65" i="232"/>
  <c r="G65" i="232"/>
  <c r="N64" i="232"/>
  <c r="O64" i="232"/>
  <c r="P64" i="232"/>
  <c r="Q64" i="232"/>
  <c r="R64" i="232"/>
  <c r="S64" i="232"/>
  <c r="H64" i="232"/>
  <c r="I64" i="232"/>
  <c r="J64" i="232"/>
  <c r="K64" i="232"/>
  <c r="L64" i="232"/>
  <c r="M64" i="232"/>
  <c r="B64" i="232"/>
  <c r="C64" i="232"/>
  <c r="D64" i="232"/>
  <c r="E64" i="232"/>
  <c r="F64" i="232"/>
  <c r="G64" i="232"/>
  <c r="U64" i="232"/>
  <c r="N63" i="232"/>
  <c r="O63" i="232"/>
  <c r="P63" i="232"/>
  <c r="Q63" i="232"/>
  <c r="W63" i="232" s="1"/>
  <c r="R63" i="232"/>
  <c r="S63" i="232"/>
  <c r="H63" i="232"/>
  <c r="I63" i="232"/>
  <c r="J63" i="232"/>
  <c r="K63" i="232"/>
  <c r="L63" i="232"/>
  <c r="M63" i="232"/>
  <c r="B63" i="232"/>
  <c r="U63" i="232" s="1"/>
  <c r="C63" i="232"/>
  <c r="D63" i="232"/>
  <c r="E63" i="232"/>
  <c r="F63" i="232"/>
  <c r="G63" i="232"/>
  <c r="N62" i="232"/>
  <c r="O62" i="232"/>
  <c r="P62" i="232"/>
  <c r="Q62" i="232"/>
  <c r="R62" i="232"/>
  <c r="S62" i="232"/>
  <c r="W62" i="232"/>
  <c r="H62" i="232"/>
  <c r="I62" i="232"/>
  <c r="J62" i="232"/>
  <c r="K62" i="232"/>
  <c r="V62" i="232" s="1"/>
  <c r="L62" i="232"/>
  <c r="M62" i="232"/>
  <c r="B62" i="232"/>
  <c r="C62" i="232"/>
  <c r="D62" i="232"/>
  <c r="E62" i="232"/>
  <c r="F62" i="232"/>
  <c r="G62" i="232"/>
  <c r="N61" i="232"/>
  <c r="O61" i="232"/>
  <c r="P61" i="232"/>
  <c r="Q61" i="232"/>
  <c r="R61" i="232"/>
  <c r="S61" i="232"/>
  <c r="H61" i="232"/>
  <c r="I61" i="232"/>
  <c r="J61" i="232"/>
  <c r="K61" i="232"/>
  <c r="L61" i="232"/>
  <c r="M61" i="232"/>
  <c r="V61" i="232"/>
  <c r="B61" i="232"/>
  <c r="C61" i="232"/>
  <c r="D61" i="232"/>
  <c r="E61" i="232"/>
  <c r="U61" i="232" s="1"/>
  <c r="F61" i="232"/>
  <c r="G61" i="232"/>
  <c r="N60" i="232"/>
  <c r="O60" i="232"/>
  <c r="P60" i="232"/>
  <c r="Q60" i="232"/>
  <c r="R60" i="232"/>
  <c r="S60" i="232"/>
  <c r="H60" i="232"/>
  <c r="V60" i="232" s="1"/>
  <c r="I60" i="232"/>
  <c r="J60" i="232"/>
  <c r="K60" i="232"/>
  <c r="L60" i="232"/>
  <c r="M60" i="232"/>
  <c r="B60" i="232"/>
  <c r="C60" i="232"/>
  <c r="D60" i="232"/>
  <c r="E60" i="232"/>
  <c r="F60" i="232"/>
  <c r="G60" i="232"/>
  <c r="U60" i="232"/>
  <c r="N59" i="232"/>
  <c r="O59" i="232"/>
  <c r="P59" i="232"/>
  <c r="Q59" i="232"/>
  <c r="W59" i="232" s="1"/>
  <c r="R59" i="232"/>
  <c r="S59" i="232"/>
  <c r="H59" i="232"/>
  <c r="I59" i="232"/>
  <c r="J59" i="232"/>
  <c r="K59" i="232"/>
  <c r="L59" i="232"/>
  <c r="M59" i="232"/>
  <c r="B59" i="232"/>
  <c r="C59" i="232"/>
  <c r="D59" i="232"/>
  <c r="E59" i="232"/>
  <c r="F59" i="232"/>
  <c r="G59" i="232"/>
  <c r="N58" i="232"/>
  <c r="O58" i="232"/>
  <c r="P58" i="232"/>
  <c r="Q58" i="232"/>
  <c r="R58" i="232"/>
  <c r="S58" i="232"/>
  <c r="W58" i="232"/>
  <c r="H58" i="232"/>
  <c r="I58" i="232"/>
  <c r="J58" i="232"/>
  <c r="K58" i="232"/>
  <c r="V58" i="232" s="1"/>
  <c r="L58" i="232"/>
  <c r="M58" i="232"/>
  <c r="B58" i="232"/>
  <c r="C58" i="232"/>
  <c r="D58" i="232"/>
  <c r="E58" i="232"/>
  <c r="F58" i="232"/>
  <c r="G58" i="232"/>
  <c r="N57" i="232"/>
  <c r="W57" i="232" s="1"/>
  <c r="O57" i="232"/>
  <c r="P57" i="232"/>
  <c r="Q57" i="232"/>
  <c r="R57" i="232"/>
  <c r="S57" i="232"/>
  <c r="H57" i="232"/>
  <c r="I57" i="232"/>
  <c r="J57" i="232"/>
  <c r="K57" i="232"/>
  <c r="L57" i="232"/>
  <c r="M57" i="232"/>
  <c r="V57" i="232"/>
  <c r="B57" i="232"/>
  <c r="C57" i="232"/>
  <c r="D57" i="232"/>
  <c r="E57" i="232"/>
  <c r="U57" i="232" s="1"/>
  <c r="F57" i="232"/>
  <c r="G57" i="232"/>
  <c r="N56" i="232"/>
  <c r="O56" i="232"/>
  <c r="P56" i="232"/>
  <c r="Q56" i="232"/>
  <c r="R56" i="232"/>
  <c r="S56" i="232"/>
  <c r="H56" i="232"/>
  <c r="I56" i="232"/>
  <c r="J56" i="232"/>
  <c r="K56" i="232"/>
  <c r="L56" i="232"/>
  <c r="M56" i="232"/>
  <c r="B56" i="232"/>
  <c r="C56" i="232"/>
  <c r="D56" i="232"/>
  <c r="E56" i="232"/>
  <c r="F56" i="232"/>
  <c r="G56" i="232"/>
  <c r="U56" i="232"/>
  <c r="N55" i="232"/>
  <c r="O55" i="232"/>
  <c r="P55" i="232"/>
  <c r="Q55" i="232"/>
  <c r="W55" i="232" s="1"/>
  <c r="R55" i="232"/>
  <c r="S55" i="232"/>
  <c r="H55" i="232"/>
  <c r="I55" i="232"/>
  <c r="J55" i="232"/>
  <c r="K55" i="232"/>
  <c r="L55" i="232"/>
  <c r="M55" i="232"/>
  <c r="B55" i="232"/>
  <c r="U55" i="232" s="1"/>
  <c r="C55" i="232"/>
  <c r="D55" i="232"/>
  <c r="E55" i="232"/>
  <c r="F55" i="232"/>
  <c r="G55" i="232"/>
  <c r="N54" i="232"/>
  <c r="O54" i="232"/>
  <c r="P54" i="232"/>
  <c r="Q54" i="232"/>
  <c r="R54" i="232"/>
  <c r="S54" i="232"/>
  <c r="W54" i="232"/>
  <c r="H54" i="232"/>
  <c r="I54" i="232"/>
  <c r="J54" i="232"/>
  <c r="K54" i="232"/>
  <c r="V54" i="232" s="1"/>
  <c r="L54" i="232"/>
  <c r="M54" i="232"/>
  <c r="B54" i="232"/>
  <c r="C54" i="232"/>
  <c r="D54" i="232"/>
  <c r="E54" i="232"/>
  <c r="F54" i="232"/>
  <c r="G54" i="232"/>
  <c r="N53" i="232"/>
  <c r="O53" i="232"/>
  <c r="P53" i="232"/>
  <c r="Q53" i="232"/>
  <c r="R53" i="232"/>
  <c r="S53" i="232"/>
  <c r="H53" i="232"/>
  <c r="I53" i="232"/>
  <c r="J53" i="232"/>
  <c r="K53" i="232"/>
  <c r="L53" i="232"/>
  <c r="M53" i="232"/>
  <c r="V53" i="232"/>
  <c r="B53" i="232"/>
  <c r="C53" i="232"/>
  <c r="D53" i="232"/>
  <c r="E53" i="232"/>
  <c r="U53" i="232" s="1"/>
  <c r="F53" i="232"/>
  <c r="G53" i="232"/>
  <c r="N52" i="232"/>
  <c r="O52" i="232"/>
  <c r="P52" i="232"/>
  <c r="Q52" i="232"/>
  <c r="R52" i="232"/>
  <c r="S52" i="232"/>
  <c r="H52" i="232"/>
  <c r="V52" i="232" s="1"/>
  <c r="I52" i="232"/>
  <c r="J52" i="232"/>
  <c r="K52" i="232"/>
  <c r="L52" i="232"/>
  <c r="M52" i="232"/>
  <c r="B52" i="232"/>
  <c r="C52" i="232"/>
  <c r="D52" i="232"/>
  <c r="E52" i="232"/>
  <c r="F52" i="232"/>
  <c r="G52" i="232"/>
  <c r="U52" i="232"/>
  <c r="N51" i="232"/>
  <c r="O51" i="232"/>
  <c r="P51" i="232"/>
  <c r="Q51" i="232"/>
  <c r="W51" i="232" s="1"/>
  <c r="R51" i="232"/>
  <c r="S51" i="232"/>
  <c r="H51" i="232"/>
  <c r="I51" i="232"/>
  <c r="J51" i="232"/>
  <c r="K51" i="232"/>
  <c r="L51" i="232"/>
  <c r="M51" i="232"/>
  <c r="B51" i="232"/>
  <c r="C51" i="232"/>
  <c r="D51" i="232"/>
  <c r="E51" i="232"/>
  <c r="F51" i="232"/>
  <c r="G51" i="232"/>
  <c r="N50" i="232"/>
  <c r="O50" i="232"/>
  <c r="P50" i="232"/>
  <c r="Q50" i="232"/>
  <c r="R50" i="232"/>
  <c r="S50" i="232"/>
  <c r="W50" i="232"/>
  <c r="H50" i="232"/>
  <c r="I50" i="232"/>
  <c r="J50" i="232"/>
  <c r="K50" i="232"/>
  <c r="V50" i="232" s="1"/>
  <c r="L50" i="232"/>
  <c r="M50" i="232"/>
  <c r="B50" i="232"/>
  <c r="C50" i="232"/>
  <c r="D50" i="232"/>
  <c r="E50" i="232"/>
  <c r="F50" i="232"/>
  <c r="G50" i="232"/>
  <c r="N49" i="232"/>
  <c r="W49" i="232" s="1"/>
  <c r="O49" i="232"/>
  <c r="P49" i="232"/>
  <c r="Q49" i="232"/>
  <c r="R49" i="232"/>
  <c r="S49" i="232"/>
  <c r="H49" i="232"/>
  <c r="I49" i="232"/>
  <c r="J49" i="232"/>
  <c r="K49" i="232"/>
  <c r="L49" i="232"/>
  <c r="M49" i="232"/>
  <c r="V49" i="232"/>
  <c r="B49" i="232"/>
  <c r="C49" i="232"/>
  <c r="D49" i="232"/>
  <c r="E49" i="232"/>
  <c r="U49" i="232" s="1"/>
  <c r="F49" i="232"/>
  <c r="G49" i="232"/>
  <c r="N48" i="232"/>
  <c r="O48" i="232"/>
  <c r="P48" i="232"/>
  <c r="Q48" i="232"/>
  <c r="R48" i="232"/>
  <c r="S48" i="232"/>
  <c r="H48" i="232"/>
  <c r="I48" i="232"/>
  <c r="J48" i="232"/>
  <c r="K48" i="232"/>
  <c r="L48" i="232"/>
  <c r="M48" i="232"/>
  <c r="B48" i="232"/>
  <c r="C48" i="232"/>
  <c r="D48" i="232"/>
  <c r="E48" i="232"/>
  <c r="F48" i="232"/>
  <c r="G48" i="232"/>
  <c r="U48" i="232"/>
  <c r="N47" i="232"/>
  <c r="O47" i="232"/>
  <c r="P47" i="232"/>
  <c r="Q47" i="232"/>
  <c r="W47" i="232" s="1"/>
  <c r="R47" i="232"/>
  <c r="S47" i="232"/>
  <c r="H47" i="232"/>
  <c r="I47" i="232"/>
  <c r="J47" i="232"/>
  <c r="K47" i="232"/>
  <c r="L47" i="232"/>
  <c r="M47" i="232"/>
  <c r="B47" i="232"/>
  <c r="U47" i="232" s="1"/>
  <c r="C47" i="232"/>
  <c r="D47" i="232"/>
  <c r="E47" i="232"/>
  <c r="F47" i="232"/>
  <c r="G47" i="232"/>
  <c r="N46" i="232"/>
  <c r="O46" i="232"/>
  <c r="P46" i="232"/>
  <c r="Q46" i="232"/>
  <c r="R46" i="232"/>
  <c r="S46" i="232"/>
  <c r="W46" i="232"/>
  <c r="H46" i="232"/>
  <c r="I46" i="232"/>
  <c r="J46" i="232"/>
  <c r="K46" i="232"/>
  <c r="V46" i="232" s="1"/>
  <c r="L46" i="232"/>
  <c r="M46" i="232"/>
  <c r="B46" i="232"/>
  <c r="C46" i="232"/>
  <c r="D46" i="232"/>
  <c r="E46" i="232"/>
  <c r="F46" i="232"/>
  <c r="G46" i="232"/>
  <c r="N45" i="232"/>
  <c r="O45" i="232"/>
  <c r="P45" i="232"/>
  <c r="Q45" i="232"/>
  <c r="R45" i="232"/>
  <c r="S45" i="232"/>
  <c r="H45" i="232"/>
  <c r="I45" i="232"/>
  <c r="V45" i="232" s="1"/>
  <c r="J45" i="232"/>
  <c r="K45" i="232"/>
  <c r="L45" i="232"/>
  <c r="M45" i="232"/>
  <c r="B45" i="232"/>
  <c r="C45" i="232"/>
  <c r="D45" i="232"/>
  <c r="E45" i="232"/>
  <c r="F45" i="232"/>
  <c r="G45" i="232"/>
  <c r="U45" i="232"/>
  <c r="N44" i="232"/>
  <c r="O44" i="232"/>
  <c r="P44" i="232"/>
  <c r="Q44" i="232"/>
  <c r="R44" i="232"/>
  <c r="S44" i="232"/>
  <c r="H44" i="232"/>
  <c r="I44" i="232"/>
  <c r="J44" i="232"/>
  <c r="K44" i="232"/>
  <c r="L44" i="232"/>
  <c r="M44" i="232"/>
  <c r="B44" i="232"/>
  <c r="C44" i="232"/>
  <c r="U44" i="232" s="1"/>
  <c r="D44" i="232"/>
  <c r="E44" i="232"/>
  <c r="F44" i="232"/>
  <c r="G44" i="232"/>
  <c r="N43" i="232"/>
  <c r="O43" i="232"/>
  <c r="P43" i="232"/>
  <c r="Q43" i="232"/>
  <c r="R43" i="232"/>
  <c r="S43" i="232"/>
  <c r="W43" i="232"/>
  <c r="H43" i="232"/>
  <c r="I43" i="232"/>
  <c r="J43" i="232"/>
  <c r="K43" i="232"/>
  <c r="L43" i="232"/>
  <c r="M43" i="232"/>
  <c r="B43" i="232"/>
  <c r="C43" i="232"/>
  <c r="D43" i="232"/>
  <c r="E43" i="232"/>
  <c r="F43" i="232"/>
  <c r="G43" i="232"/>
  <c r="N42" i="232"/>
  <c r="O42" i="232"/>
  <c r="W42" i="232" s="1"/>
  <c r="P42" i="232"/>
  <c r="Q42" i="232"/>
  <c r="R42" i="232"/>
  <c r="S42" i="232"/>
  <c r="H42" i="232"/>
  <c r="I42" i="232"/>
  <c r="J42" i="232"/>
  <c r="K42" i="232"/>
  <c r="L42" i="232"/>
  <c r="M42" i="232"/>
  <c r="V42" i="232"/>
  <c r="B42" i="232"/>
  <c r="C42" i="232"/>
  <c r="D42" i="232"/>
  <c r="E42" i="232"/>
  <c r="F42" i="232"/>
  <c r="G42" i="232"/>
  <c r="N41" i="232"/>
  <c r="O41" i="232"/>
  <c r="P41" i="232"/>
  <c r="Q41" i="232"/>
  <c r="R41" i="232"/>
  <c r="S41" i="232"/>
  <c r="H41" i="232"/>
  <c r="I41" i="232"/>
  <c r="V41" i="232" s="1"/>
  <c r="J41" i="232"/>
  <c r="K41" i="232"/>
  <c r="L41" i="232"/>
  <c r="M41" i="232"/>
  <c r="B41" i="232"/>
  <c r="C41" i="232"/>
  <c r="D41" i="232"/>
  <c r="E41" i="232"/>
  <c r="F41" i="232"/>
  <c r="G41" i="232"/>
  <c r="U41" i="232"/>
  <c r="N40" i="232"/>
  <c r="O40" i="232"/>
  <c r="P40" i="232"/>
  <c r="Q40" i="232"/>
  <c r="R40" i="232"/>
  <c r="S40" i="232"/>
  <c r="H40" i="232"/>
  <c r="I40" i="232"/>
  <c r="J40" i="232"/>
  <c r="K40" i="232"/>
  <c r="L40" i="232"/>
  <c r="M40" i="232"/>
  <c r="B40" i="232"/>
  <c r="C40" i="232"/>
  <c r="U40" i="232" s="1"/>
  <c r="D40" i="232"/>
  <c r="E40" i="232"/>
  <c r="F40" i="232"/>
  <c r="G40" i="232"/>
  <c r="N39" i="232"/>
  <c r="O39" i="232"/>
  <c r="P39" i="232"/>
  <c r="Q39" i="232"/>
  <c r="R39" i="232"/>
  <c r="S39" i="232"/>
  <c r="W39" i="232"/>
  <c r="H39" i="232"/>
  <c r="I39" i="232"/>
  <c r="J39" i="232"/>
  <c r="K39" i="232"/>
  <c r="L39" i="232"/>
  <c r="M39" i="232"/>
  <c r="B39" i="232"/>
  <c r="C39" i="232"/>
  <c r="D39" i="232"/>
  <c r="E39" i="232"/>
  <c r="F39" i="232"/>
  <c r="G39" i="232"/>
  <c r="N38" i="232"/>
  <c r="O38" i="232"/>
  <c r="W38" i="232" s="1"/>
  <c r="P38" i="232"/>
  <c r="Q38" i="232"/>
  <c r="R38" i="232"/>
  <c r="S38" i="232"/>
  <c r="H38" i="232"/>
  <c r="I38" i="232"/>
  <c r="J38" i="232"/>
  <c r="K38" i="232"/>
  <c r="L38" i="232"/>
  <c r="M38" i="232"/>
  <c r="V38" i="232"/>
  <c r="B38" i="232"/>
  <c r="C38" i="232"/>
  <c r="D38" i="232"/>
  <c r="E38" i="232"/>
  <c r="F38" i="232"/>
  <c r="G38" i="232"/>
  <c r="N37" i="232"/>
  <c r="O37" i="232"/>
  <c r="P37" i="232"/>
  <c r="Q37" i="232"/>
  <c r="R37" i="232"/>
  <c r="S37" i="232"/>
  <c r="H37" i="232"/>
  <c r="I37" i="232"/>
  <c r="V37" i="232" s="1"/>
  <c r="J37" i="232"/>
  <c r="K37" i="232"/>
  <c r="L37" i="232"/>
  <c r="M37" i="232"/>
  <c r="B37" i="232"/>
  <c r="C37" i="232"/>
  <c r="D37" i="232"/>
  <c r="E37" i="232"/>
  <c r="F37" i="232"/>
  <c r="G37" i="232"/>
  <c r="U37" i="232"/>
  <c r="N36" i="232"/>
  <c r="O36" i="232"/>
  <c r="P36" i="232"/>
  <c r="Q36" i="232"/>
  <c r="R36" i="232"/>
  <c r="S36" i="232"/>
  <c r="H36" i="232"/>
  <c r="I36" i="232"/>
  <c r="J36" i="232"/>
  <c r="K36" i="232"/>
  <c r="L36" i="232"/>
  <c r="M36" i="232"/>
  <c r="B36" i="232"/>
  <c r="C36" i="232"/>
  <c r="U36" i="232" s="1"/>
  <c r="D36" i="232"/>
  <c r="E36" i="232"/>
  <c r="F36" i="232"/>
  <c r="G36" i="232"/>
  <c r="N35" i="232"/>
  <c r="O35" i="232"/>
  <c r="P35" i="232"/>
  <c r="Q35" i="232"/>
  <c r="R35" i="232"/>
  <c r="S35" i="232"/>
  <c r="W35" i="232"/>
  <c r="H35" i="232"/>
  <c r="I35" i="232"/>
  <c r="J35" i="232"/>
  <c r="K35" i="232"/>
  <c r="L35" i="232"/>
  <c r="M35" i="232"/>
  <c r="B35" i="232"/>
  <c r="C35" i="232"/>
  <c r="D35" i="232"/>
  <c r="E35" i="232"/>
  <c r="F35" i="232"/>
  <c r="G35" i="232"/>
  <c r="N34" i="232"/>
  <c r="O34" i="232"/>
  <c r="W34" i="232" s="1"/>
  <c r="P34" i="232"/>
  <c r="Q34" i="232"/>
  <c r="R34" i="232"/>
  <c r="S34" i="232"/>
  <c r="H34" i="232"/>
  <c r="I34" i="232"/>
  <c r="J34" i="232"/>
  <c r="K34" i="232"/>
  <c r="L34" i="232"/>
  <c r="M34" i="232"/>
  <c r="V34" i="232"/>
  <c r="B34" i="232"/>
  <c r="U34" i="232" s="1"/>
  <c r="C34" i="232"/>
  <c r="D34" i="232"/>
  <c r="E34" i="232"/>
  <c r="F34" i="232"/>
  <c r="G34" i="232"/>
  <c r="N33" i="232"/>
  <c r="W33" i="232" s="1"/>
  <c r="O33" i="232"/>
  <c r="P33" i="232"/>
  <c r="Q33" i="232"/>
  <c r="R33" i="232"/>
  <c r="S33" i="232"/>
  <c r="H33" i="232"/>
  <c r="I33" i="232"/>
  <c r="V33" i="232" s="1"/>
  <c r="J33" i="232"/>
  <c r="K33" i="232"/>
  <c r="L33" i="232"/>
  <c r="M33" i="232"/>
  <c r="B33" i="232"/>
  <c r="C33" i="232"/>
  <c r="D33" i="232"/>
  <c r="E33" i="232"/>
  <c r="F33" i="232"/>
  <c r="G33" i="232"/>
  <c r="U33" i="232"/>
  <c r="N32" i="232"/>
  <c r="W32" i="232" s="1"/>
  <c r="O32" i="232"/>
  <c r="P32" i="232"/>
  <c r="Q32" i="232"/>
  <c r="R32" i="232"/>
  <c r="S32" i="232"/>
  <c r="H32" i="232"/>
  <c r="V32" i="232" s="1"/>
  <c r="I32" i="232"/>
  <c r="J32" i="232"/>
  <c r="K32" i="232"/>
  <c r="L32" i="232"/>
  <c r="M32" i="232"/>
  <c r="B32" i="232"/>
  <c r="C32" i="232"/>
  <c r="U32" i="232" s="1"/>
  <c r="D32" i="232"/>
  <c r="E32" i="232"/>
  <c r="F32" i="232"/>
  <c r="G32" i="232"/>
  <c r="N31" i="232"/>
  <c r="O31" i="232"/>
  <c r="P31" i="232"/>
  <c r="Q31" i="232"/>
  <c r="R31" i="232"/>
  <c r="S31" i="232"/>
  <c r="W31" i="232"/>
  <c r="H31" i="232"/>
  <c r="V31" i="232" s="1"/>
  <c r="I31" i="232"/>
  <c r="J31" i="232"/>
  <c r="K31" i="232"/>
  <c r="L31" i="232"/>
  <c r="M31" i="232"/>
  <c r="B31" i="232"/>
  <c r="U31" i="232" s="1"/>
  <c r="C31" i="232"/>
  <c r="D31" i="232"/>
  <c r="E31" i="232"/>
  <c r="F31" i="232"/>
  <c r="G31" i="232"/>
  <c r="N30" i="232"/>
  <c r="O30" i="232"/>
  <c r="W30" i="232" s="1"/>
  <c r="P30" i="232"/>
  <c r="Q30" i="232"/>
  <c r="R30" i="232"/>
  <c r="S30" i="232"/>
  <c r="H30" i="232"/>
  <c r="I30" i="232"/>
  <c r="J30" i="232"/>
  <c r="K30" i="232"/>
  <c r="L30" i="232"/>
  <c r="M30" i="232"/>
  <c r="V30" i="232"/>
  <c r="B30" i="232"/>
  <c r="U30" i="232" s="1"/>
  <c r="C30" i="232"/>
  <c r="D30" i="232"/>
  <c r="E30" i="232"/>
  <c r="F30" i="232"/>
  <c r="G30" i="232"/>
  <c r="N29" i="232"/>
  <c r="W29" i="232" s="1"/>
  <c r="O29" i="232"/>
  <c r="P29" i="232"/>
  <c r="Q29" i="232"/>
  <c r="R29" i="232"/>
  <c r="S29" i="232"/>
  <c r="H29" i="232"/>
  <c r="I29" i="232"/>
  <c r="V29" i="232" s="1"/>
  <c r="J29" i="232"/>
  <c r="K29" i="232"/>
  <c r="L29" i="232"/>
  <c r="M29" i="232"/>
  <c r="B29" i="232"/>
  <c r="C29" i="232"/>
  <c r="D29" i="232"/>
  <c r="E29" i="232"/>
  <c r="F29" i="232"/>
  <c r="G29" i="232"/>
  <c r="U29" i="232"/>
  <c r="N28" i="232"/>
  <c r="O28" i="232"/>
  <c r="P28" i="232"/>
  <c r="Q28" i="232"/>
  <c r="W28" i="232" s="1"/>
  <c r="R28" i="232"/>
  <c r="S28" i="232"/>
  <c r="H28" i="232"/>
  <c r="V28" i="232" s="1"/>
  <c r="I28" i="232"/>
  <c r="J28" i="232"/>
  <c r="K28" i="232"/>
  <c r="L28" i="232"/>
  <c r="M28" i="232"/>
  <c r="B28" i="232"/>
  <c r="C28" i="232"/>
  <c r="U28" i="232" s="1"/>
  <c r="D28" i="232"/>
  <c r="E28" i="232"/>
  <c r="F28" i="232"/>
  <c r="G28" i="232"/>
  <c r="N27" i="232"/>
  <c r="O27" i="232"/>
  <c r="P27" i="232"/>
  <c r="Q27" i="232"/>
  <c r="R27" i="232"/>
  <c r="S27" i="232"/>
  <c r="W27" i="232"/>
  <c r="H27" i="232"/>
  <c r="I27" i="232"/>
  <c r="J27" i="232"/>
  <c r="K27" i="232"/>
  <c r="V27" i="232" s="1"/>
  <c r="L27" i="232"/>
  <c r="M27" i="232"/>
  <c r="B27" i="232"/>
  <c r="U27" i="232" s="1"/>
  <c r="C27" i="232"/>
  <c r="D27" i="232"/>
  <c r="E27" i="232"/>
  <c r="F27" i="232"/>
  <c r="G27" i="232"/>
  <c r="N26" i="232"/>
  <c r="O26" i="232"/>
  <c r="W26" i="232" s="1"/>
  <c r="P26" i="232"/>
  <c r="Q26" i="232"/>
  <c r="R26" i="232"/>
  <c r="S26" i="232"/>
  <c r="H26" i="232"/>
  <c r="I26" i="232"/>
  <c r="J26" i="232"/>
  <c r="K26" i="232"/>
  <c r="L26" i="232"/>
  <c r="M26" i="232"/>
  <c r="V26" i="232"/>
  <c r="B26" i="232"/>
  <c r="C26" i="232"/>
  <c r="D26" i="232"/>
  <c r="E26" i="232"/>
  <c r="U26" i="232" s="1"/>
  <c r="F26" i="232"/>
  <c r="G26" i="232"/>
  <c r="N25" i="232"/>
  <c r="W25" i="232" s="1"/>
  <c r="O25" i="232"/>
  <c r="P25" i="232"/>
  <c r="Q25" i="232"/>
  <c r="R25" i="232"/>
  <c r="S25" i="232"/>
  <c r="H25" i="232"/>
  <c r="I25" i="232"/>
  <c r="V25" i="232" s="1"/>
  <c r="J25" i="232"/>
  <c r="K25" i="232"/>
  <c r="L25" i="232"/>
  <c r="M25" i="232"/>
  <c r="B25" i="232"/>
  <c r="C25" i="232"/>
  <c r="D25" i="232"/>
  <c r="E25" i="232"/>
  <c r="F25" i="232"/>
  <c r="G25" i="232"/>
  <c r="U25" i="232"/>
  <c r="N24" i="232"/>
  <c r="O24" i="232"/>
  <c r="P24" i="232"/>
  <c r="Q24" i="232"/>
  <c r="W24" i="232" s="1"/>
  <c r="R24" i="232"/>
  <c r="S24" i="232"/>
  <c r="H24" i="232"/>
  <c r="V24" i="232" s="1"/>
  <c r="I24" i="232"/>
  <c r="J24" i="232"/>
  <c r="K24" i="232"/>
  <c r="L24" i="232"/>
  <c r="M24" i="232"/>
  <c r="B24" i="232"/>
  <c r="U24" i="232" s="1"/>
  <c r="C24" i="232"/>
  <c r="D24" i="232"/>
  <c r="E24" i="232"/>
  <c r="F24" i="232"/>
  <c r="G24" i="232"/>
  <c r="N23" i="232"/>
  <c r="O23" i="232"/>
  <c r="P23" i="232"/>
  <c r="Q23" i="232"/>
  <c r="R23" i="232"/>
  <c r="S23" i="232"/>
  <c r="W23" i="232"/>
  <c r="H23" i="232"/>
  <c r="I23" i="232"/>
  <c r="J23" i="232"/>
  <c r="K23" i="232"/>
  <c r="V23" i="232" s="1"/>
  <c r="L23" i="232"/>
  <c r="M23" i="232"/>
  <c r="B23" i="232"/>
  <c r="U23" i="232" s="1"/>
  <c r="C23" i="232"/>
  <c r="D23" i="232"/>
  <c r="E23" i="232"/>
  <c r="F23" i="232"/>
  <c r="G23" i="232"/>
  <c r="N22" i="232"/>
  <c r="W22" i="232" s="1"/>
  <c r="O22" i="232"/>
  <c r="P22" i="232"/>
  <c r="Q22" i="232"/>
  <c r="R22" i="232"/>
  <c r="S22" i="232"/>
  <c r="H22" i="232"/>
  <c r="I22" i="232"/>
  <c r="J22" i="232"/>
  <c r="K22" i="232"/>
  <c r="L22" i="232"/>
  <c r="M22" i="232"/>
  <c r="V22" i="232"/>
  <c r="B22" i="232"/>
  <c r="C22" i="232"/>
  <c r="D22" i="232"/>
  <c r="E22" i="232"/>
  <c r="U22" i="232" s="1"/>
  <c r="F22" i="232"/>
  <c r="G22" i="232"/>
  <c r="N21" i="232"/>
  <c r="W21" i="232" s="1"/>
  <c r="O21" i="232"/>
  <c r="P21" i="232"/>
  <c r="Q21" i="232"/>
  <c r="R21" i="232"/>
  <c r="S21" i="232"/>
  <c r="H21" i="232"/>
  <c r="V21" i="232" s="1"/>
  <c r="I21" i="232"/>
  <c r="J21" i="232"/>
  <c r="K21" i="232"/>
  <c r="L21" i="232"/>
  <c r="M21" i="232"/>
  <c r="B21" i="232"/>
  <c r="C21" i="232"/>
  <c r="D21" i="232"/>
  <c r="E21" i="232"/>
  <c r="F21" i="232"/>
  <c r="G21" i="232"/>
  <c r="U21" i="232"/>
  <c r="N20" i="232"/>
  <c r="O20" i="232"/>
  <c r="P20" i="232"/>
  <c r="Q20" i="232"/>
  <c r="W20" i="232" s="1"/>
  <c r="R20" i="232"/>
  <c r="S20" i="232"/>
  <c r="H20" i="232"/>
  <c r="V20" i="232" s="1"/>
  <c r="I20" i="232"/>
  <c r="J20" i="232"/>
  <c r="K20" i="232"/>
  <c r="L20" i="232"/>
  <c r="M20" i="232"/>
  <c r="B20" i="232"/>
  <c r="U20" i="232" s="1"/>
  <c r="C20" i="232"/>
  <c r="D20" i="232"/>
  <c r="E20" i="232"/>
  <c r="F20" i="232"/>
  <c r="G20" i="232"/>
  <c r="N19" i="232"/>
  <c r="O19" i="232"/>
  <c r="P19" i="232"/>
  <c r="Q19" i="232"/>
  <c r="R19" i="232"/>
  <c r="S19" i="232"/>
  <c r="W19" i="232"/>
  <c r="H19" i="232"/>
  <c r="I19" i="232"/>
  <c r="J19" i="232"/>
  <c r="K19" i="232"/>
  <c r="V19" i="232" s="1"/>
  <c r="L19" i="232"/>
  <c r="M19" i="232"/>
  <c r="B19" i="232"/>
  <c r="U19" i="232" s="1"/>
  <c r="C19" i="232"/>
  <c r="D19" i="232"/>
  <c r="E19" i="232"/>
  <c r="F19" i="232"/>
  <c r="G19" i="232"/>
  <c r="N18" i="232"/>
  <c r="W18" i="232" s="1"/>
  <c r="O18" i="232"/>
  <c r="P18" i="232"/>
  <c r="Q18" i="232"/>
  <c r="R18" i="232"/>
  <c r="S18" i="232"/>
  <c r="H18" i="232"/>
  <c r="I18" i="232"/>
  <c r="J18" i="232"/>
  <c r="K18" i="232"/>
  <c r="L18" i="232"/>
  <c r="M18" i="232"/>
  <c r="V18" i="232"/>
  <c r="B18" i="232"/>
  <c r="C18" i="232"/>
  <c r="D18" i="232"/>
  <c r="E18" i="232"/>
  <c r="U18" i="232" s="1"/>
  <c r="F18" i="232"/>
  <c r="G18" i="232"/>
  <c r="N17" i="232"/>
  <c r="W17" i="232" s="1"/>
  <c r="O17" i="232"/>
  <c r="P17" i="232"/>
  <c r="Q17" i="232"/>
  <c r="R17" i="232"/>
  <c r="S17" i="232"/>
  <c r="H17" i="232"/>
  <c r="V17" i="232" s="1"/>
  <c r="I17" i="232"/>
  <c r="J17" i="232"/>
  <c r="K17" i="232"/>
  <c r="L17" i="232"/>
  <c r="M17" i="232"/>
  <c r="B17" i="232"/>
  <c r="C17" i="232"/>
  <c r="D17" i="232"/>
  <c r="E17" i="232"/>
  <c r="F17" i="232"/>
  <c r="G17" i="232"/>
  <c r="U17" i="232"/>
  <c r="N16" i="232"/>
  <c r="O16" i="232"/>
  <c r="P16" i="232"/>
  <c r="Q16" i="232"/>
  <c r="W16" i="232" s="1"/>
  <c r="R16" i="232"/>
  <c r="S16" i="232"/>
  <c r="H16" i="232"/>
  <c r="V16" i="232" s="1"/>
  <c r="I16" i="232"/>
  <c r="J16" i="232"/>
  <c r="K16" i="232"/>
  <c r="L16" i="232"/>
  <c r="M16" i="232"/>
  <c r="B16" i="232"/>
  <c r="U16" i="232" s="1"/>
  <c r="C16" i="232"/>
  <c r="D16" i="232"/>
  <c r="E16" i="232"/>
  <c r="F16" i="232"/>
  <c r="G16" i="232"/>
  <c r="N15" i="232"/>
  <c r="O15" i="232"/>
  <c r="P15" i="232"/>
  <c r="Q15" i="232"/>
  <c r="R15" i="232"/>
  <c r="S15" i="232"/>
  <c r="W15" i="232"/>
  <c r="H15" i="232"/>
  <c r="I15" i="232"/>
  <c r="J15" i="232"/>
  <c r="K15" i="232"/>
  <c r="V15" i="232" s="1"/>
  <c r="L15" i="232"/>
  <c r="M15" i="232"/>
  <c r="B15" i="232"/>
  <c r="U15" i="232" s="1"/>
  <c r="C15" i="232"/>
  <c r="D15" i="232"/>
  <c r="E15" i="232"/>
  <c r="F15" i="232"/>
  <c r="G15" i="232"/>
  <c r="N14" i="232"/>
  <c r="W14" i="232" s="1"/>
  <c r="O14" i="232"/>
  <c r="P14" i="232"/>
  <c r="Q14" i="232"/>
  <c r="R14" i="232"/>
  <c r="S14" i="232"/>
  <c r="H14" i="232"/>
  <c r="I14" i="232"/>
  <c r="J14" i="232"/>
  <c r="K14" i="232"/>
  <c r="L14" i="232"/>
  <c r="M14" i="232"/>
  <c r="V14" i="232"/>
  <c r="B14" i="232"/>
  <c r="C14" i="232"/>
  <c r="D14" i="232"/>
  <c r="E14" i="232"/>
  <c r="U14" i="232" s="1"/>
  <c r="F14" i="232"/>
  <c r="G14" i="232"/>
  <c r="N13" i="232"/>
  <c r="W13" i="232" s="1"/>
  <c r="O13" i="232"/>
  <c r="P13" i="232"/>
  <c r="Q13" i="232"/>
  <c r="R13" i="232"/>
  <c r="S13" i="232"/>
  <c r="H13" i="232"/>
  <c r="V13" i="232" s="1"/>
  <c r="I13" i="232"/>
  <c r="J13" i="232"/>
  <c r="K13" i="232"/>
  <c r="L13" i="232"/>
  <c r="M13" i="232"/>
  <c r="B13" i="232"/>
  <c r="C13" i="232"/>
  <c r="D13" i="232"/>
  <c r="E13" i="232"/>
  <c r="F13" i="232"/>
  <c r="G13" i="232"/>
  <c r="U13" i="232"/>
  <c r="N12" i="232"/>
  <c r="O12" i="232"/>
  <c r="P12" i="232"/>
  <c r="Q12" i="232"/>
  <c r="W12" i="232" s="1"/>
  <c r="R12" i="232"/>
  <c r="S12" i="232"/>
  <c r="H12" i="232"/>
  <c r="V12" i="232" s="1"/>
  <c r="I12" i="232"/>
  <c r="J12" i="232"/>
  <c r="K12" i="232"/>
  <c r="L12" i="232"/>
  <c r="M12" i="232"/>
  <c r="B12" i="232"/>
  <c r="U12" i="232" s="1"/>
  <c r="C12" i="232"/>
  <c r="D12" i="232"/>
  <c r="E12" i="232"/>
  <c r="F12" i="232"/>
  <c r="G12" i="232"/>
  <c r="N11" i="232"/>
  <c r="O11" i="232"/>
  <c r="P11" i="232"/>
  <c r="Q11" i="232"/>
  <c r="R11" i="232"/>
  <c r="S11" i="232"/>
  <c r="W11" i="232"/>
  <c r="H11" i="232"/>
  <c r="I11" i="232"/>
  <c r="J11" i="232"/>
  <c r="K11" i="232"/>
  <c r="V11" i="232" s="1"/>
  <c r="L11" i="232"/>
  <c r="M11" i="232"/>
  <c r="B11" i="232"/>
  <c r="U11" i="232" s="1"/>
  <c r="C11" i="232"/>
  <c r="D11" i="232"/>
  <c r="E11" i="232"/>
  <c r="F11" i="232"/>
  <c r="G11" i="232"/>
  <c r="N10" i="232"/>
  <c r="W10" i="232" s="1"/>
  <c r="O10" i="232"/>
  <c r="P10" i="232"/>
  <c r="Q10" i="232"/>
  <c r="R10" i="232"/>
  <c r="S10" i="232"/>
  <c r="H10" i="232"/>
  <c r="I10" i="232"/>
  <c r="J10" i="232"/>
  <c r="K10" i="232"/>
  <c r="L10" i="232"/>
  <c r="M10" i="232"/>
  <c r="V10" i="232"/>
  <c r="B10" i="232"/>
  <c r="C10" i="232"/>
  <c r="D10" i="232"/>
  <c r="E10" i="232"/>
  <c r="U10" i="232" s="1"/>
  <c r="F10" i="232"/>
  <c r="G10" i="232"/>
  <c r="N116" i="231"/>
  <c r="X116" i="231" s="1"/>
  <c r="O116" i="231"/>
  <c r="P116" i="231"/>
  <c r="Q116" i="231"/>
  <c r="R116" i="231"/>
  <c r="S116" i="231"/>
  <c r="H116" i="231"/>
  <c r="W116" i="231" s="1"/>
  <c r="I116" i="231"/>
  <c r="J116" i="231"/>
  <c r="K116" i="231"/>
  <c r="L116" i="231"/>
  <c r="M116" i="231"/>
  <c r="B116" i="231"/>
  <c r="C116" i="231"/>
  <c r="D116" i="231"/>
  <c r="E116" i="231"/>
  <c r="F116" i="231"/>
  <c r="G116" i="231"/>
  <c r="V116" i="231"/>
  <c r="N115" i="231"/>
  <c r="O115" i="231"/>
  <c r="P115" i="231"/>
  <c r="Q115" i="231"/>
  <c r="X115" i="231" s="1"/>
  <c r="R115" i="231"/>
  <c r="S115" i="231"/>
  <c r="H115" i="231"/>
  <c r="W115" i="231" s="1"/>
  <c r="I115" i="231"/>
  <c r="J115" i="231"/>
  <c r="K115" i="231"/>
  <c r="L115" i="231"/>
  <c r="M115" i="231"/>
  <c r="B115" i="231"/>
  <c r="V115" i="231" s="1"/>
  <c r="C115" i="231"/>
  <c r="D115" i="231"/>
  <c r="E115" i="231"/>
  <c r="F115" i="231"/>
  <c r="G115" i="231"/>
  <c r="N114" i="231"/>
  <c r="O114" i="231"/>
  <c r="P114" i="231"/>
  <c r="Q114" i="231"/>
  <c r="R114" i="231"/>
  <c r="S114" i="231"/>
  <c r="X114" i="231"/>
  <c r="H114" i="231"/>
  <c r="I114" i="231"/>
  <c r="J114" i="231"/>
  <c r="K114" i="231"/>
  <c r="W114" i="231" s="1"/>
  <c r="L114" i="231"/>
  <c r="M114" i="231"/>
  <c r="B114" i="231"/>
  <c r="V114" i="231" s="1"/>
  <c r="C114" i="231"/>
  <c r="D114" i="231"/>
  <c r="E114" i="231"/>
  <c r="F114" i="231"/>
  <c r="G114" i="231"/>
  <c r="N113" i="231"/>
  <c r="X113" i="231" s="1"/>
  <c r="O113" i="231"/>
  <c r="P113" i="231"/>
  <c r="Q113" i="231"/>
  <c r="R113" i="231"/>
  <c r="S113" i="231"/>
  <c r="H113" i="231"/>
  <c r="I113" i="231"/>
  <c r="J113" i="231"/>
  <c r="K113" i="231"/>
  <c r="L113" i="231"/>
  <c r="M113" i="231"/>
  <c r="W113" i="231"/>
  <c r="B113" i="231"/>
  <c r="C113" i="231"/>
  <c r="D113" i="231"/>
  <c r="E113" i="231"/>
  <c r="V113" i="231" s="1"/>
  <c r="F113" i="231"/>
  <c r="G113" i="231"/>
  <c r="N112" i="231"/>
  <c r="X112" i="231" s="1"/>
  <c r="O112" i="231"/>
  <c r="P112" i="231"/>
  <c r="Q112" i="231"/>
  <c r="R112" i="231"/>
  <c r="S112" i="231"/>
  <c r="H112" i="231"/>
  <c r="W112" i="231" s="1"/>
  <c r="I112" i="231"/>
  <c r="J112" i="231"/>
  <c r="K112" i="231"/>
  <c r="L112" i="231"/>
  <c r="M112" i="231"/>
  <c r="B112" i="231"/>
  <c r="C112" i="231"/>
  <c r="D112" i="231"/>
  <c r="E112" i="231"/>
  <c r="F112" i="231"/>
  <c r="G112" i="231"/>
  <c r="V112" i="231"/>
  <c r="N111" i="231"/>
  <c r="O111" i="231"/>
  <c r="P111" i="231"/>
  <c r="Q111" i="231"/>
  <c r="X111" i="231" s="1"/>
  <c r="R111" i="231"/>
  <c r="S111" i="231"/>
  <c r="H111" i="231"/>
  <c r="W111" i="231" s="1"/>
  <c r="I111" i="231"/>
  <c r="J111" i="231"/>
  <c r="K111" i="231"/>
  <c r="L111" i="231"/>
  <c r="M111" i="231"/>
  <c r="B111" i="231"/>
  <c r="V111" i="231" s="1"/>
  <c r="C111" i="231"/>
  <c r="D111" i="231"/>
  <c r="E111" i="231"/>
  <c r="F111" i="231"/>
  <c r="G111" i="231"/>
  <c r="N110" i="231"/>
  <c r="O110" i="231"/>
  <c r="P110" i="231"/>
  <c r="Q110" i="231"/>
  <c r="R110" i="231"/>
  <c r="S110" i="231"/>
  <c r="X110" i="231"/>
  <c r="H110" i="231"/>
  <c r="I110" i="231"/>
  <c r="J110" i="231"/>
  <c r="K110" i="231"/>
  <c r="W110" i="231" s="1"/>
  <c r="L110" i="231"/>
  <c r="M110" i="231"/>
  <c r="B110" i="231"/>
  <c r="V110" i="231" s="1"/>
  <c r="C110" i="231"/>
  <c r="D110" i="231"/>
  <c r="E110" i="231"/>
  <c r="F110" i="231"/>
  <c r="G110" i="231"/>
  <c r="N109" i="231"/>
  <c r="X109" i="231" s="1"/>
  <c r="O109" i="231"/>
  <c r="P109" i="231"/>
  <c r="Q109" i="231"/>
  <c r="R109" i="231"/>
  <c r="S109" i="231"/>
  <c r="H109" i="231"/>
  <c r="I109" i="231"/>
  <c r="J109" i="231"/>
  <c r="K109" i="231"/>
  <c r="L109" i="231"/>
  <c r="M109" i="231"/>
  <c r="W109" i="231"/>
  <c r="B109" i="231"/>
  <c r="C109" i="231"/>
  <c r="D109" i="231"/>
  <c r="E109" i="231"/>
  <c r="V109" i="231" s="1"/>
  <c r="F109" i="231"/>
  <c r="G109" i="231"/>
  <c r="N108" i="231"/>
  <c r="X108" i="231" s="1"/>
  <c r="O108" i="231"/>
  <c r="P108" i="231"/>
  <c r="Q108" i="231"/>
  <c r="R108" i="231"/>
  <c r="S108" i="231"/>
  <c r="H108" i="231"/>
  <c r="W108" i="231" s="1"/>
  <c r="I108" i="231"/>
  <c r="J108" i="231"/>
  <c r="K108" i="231"/>
  <c r="L108" i="231"/>
  <c r="M108" i="231"/>
  <c r="B108" i="231"/>
  <c r="C108" i="231"/>
  <c r="D108" i="231"/>
  <c r="E108" i="231"/>
  <c r="F108" i="231"/>
  <c r="G108" i="231"/>
  <c r="V108" i="231"/>
  <c r="N107" i="231"/>
  <c r="O107" i="231"/>
  <c r="P107" i="231"/>
  <c r="Q107" i="231"/>
  <c r="X107" i="231" s="1"/>
  <c r="R107" i="231"/>
  <c r="S107" i="231"/>
  <c r="H107" i="231"/>
  <c r="W107" i="231" s="1"/>
  <c r="I107" i="231"/>
  <c r="J107" i="231"/>
  <c r="K107" i="231"/>
  <c r="L107" i="231"/>
  <c r="M107" i="231"/>
  <c r="B107" i="231"/>
  <c r="V107" i="231" s="1"/>
  <c r="C107" i="231"/>
  <c r="D107" i="231"/>
  <c r="E107" i="231"/>
  <c r="F107" i="231"/>
  <c r="G107" i="231"/>
  <c r="N106" i="231"/>
  <c r="O106" i="231"/>
  <c r="P106" i="231"/>
  <c r="Q106" i="231"/>
  <c r="R106" i="231"/>
  <c r="S106" i="231"/>
  <c r="X106" i="231"/>
  <c r="H106" i="231"/>
  <c r="I106" i="231"/>
  <c r="J106" i="231"/>
  <c r="K106" i="231"/>
  <c r="W106" i="231" s="1"/>
  <c r="L106" i="231"/>
  <c r="M106" i="231"/>
  <c r="B106" i="231"/>
  <c r="V106" i="231" s="1"/>
  <c r="C106" i="231"/>
  <c r="D106" i="231"/>
  <c r="E106" i="231"/>
  <c r="F106" i="231"/>
  <c r="G106" i="231"/>
  <c r="N105" i="231"/>
  <c r="X105" i="231" s="1"/>
  <c r="O105" i="231"/>
  <c r="P105" i="231"/>
  <c r="Q105" i="231"/>
  <c r="R105" i="231"/>
  <c r="S105" i="231"/>
  <c r="H105" i="231"/>
  <c r="I105" i="231"/>
  <c r="J105" i="231"/>
  <c r="K105" i="231"/>
  <c r="L105" i="231"/>
  <c r="M105" i="231"/>
  <c r="W105" i="231"/>
  <c r="B105" i="231"/>
  <c r="C105" i="231"/>
  <c r="D105" i="231"/>
  <c r="E105" i="231"/>
  <c r="V105" i="231" s="1"/>
  <c r="F105" i="231"/>
  <c r="G105" i="231"/>
  <c r="N104" i="231"/>
  <c r="X104" i="231" s="1"/>
  <c r="O104" i="231"/>
  <c r="P104" i="231"/>
  <c r="Q104" i="231"/>
  <c r="R104" i="231"/>
  <c r="S104" i="231"/>
  <c r="H104" i="231"/>
  <c r="W104" i="231" s="1"/>
  <c r="I104" i="231"/>
  <c r="J104" i="231"/>
  <c r="K104" i="231"/>
  <c r="L104" i="231"/>
  <c r="M104" i="231"/>
  <c r="B104" i="231"/>
  <c r="C104" i="231"/>
  <c r="D104" i="231"/>
  <c r="E104" i="231"/>
  <c r="F104" i="231"/>
  <c r="G104" i="231"/>
  <c r="V104" i="231"/>
  <c r="N103" i="231"/>
  <c r="O103" i="231"/>
  <c r="P103" i="231"/>
  <c r="Q103" i="231"/>
  <c r="X103" i="231" s="1"/>
  <c r="R103" i="231"/>
  <c r="S103" i="231"/>
  <c r="H103" i="231"/>
  <c r="W103" i="231" s="1"/>
  <c r="I103" i="231"/>
  <c r="J103" i="231"/>
  <c r="K103" i="231"/>
  <c r="L103" i="231"/>
  <c r="M103" i="231"/>
  <c r="B103" i="231"/>
  <c r="V103" i="231" s="1"/>
  <c r="C103" i="231"/>
  <c r="D103" i="231"/>
  <c r="E103" i="231"/>
  <c r="F103" i="231"/>
  <c r="G103" i="231"/>
  <c r="N102" i="231"/>
  <c r="O102" i="231"/>
  <c r="P102" i="231"/>
  <c r="Q102" i="231"/>
  <c r="R102" i="231"/>
  <c r="S102" i="231"/>
  <c r="X102" i="231"/>
  <c r="H102" i="231"/>
  <c r="I102" i="231"/>
  <c r="J102" i="231"/>
  <c r="K102" i="231"/>
  <c r="W102" i="231" s="1"/>
  <c r="L102" i="231"/>
  <c r="M102" i="231"/>
  <c r="B102" i="231"/>
  <c r="V102" i="231" s="1"/>
  <c r="C102" i="231"/>
  <c r="D102" i="231"/>
  <c r="E102" i="231"/>
  <c r="F102" i="231"/>
  <c r="G102" i="231"/>
  <c r="N101" i="231"/>
  <c r="X101" i="231" s="1"/>
  <c r="O101" i="231"/>
  <c r="P101" i="231"/>
  <c r="Q101" i="231"/>
  <c r="R101" i="231"/>
  <c r="S101" i="231"/>
  <c r="H101" i="231"/>
  <c r="I101" i="231"/>
  <c r="J101" i="231"/>
  <c r="K101" i="231"/>
  <c r="L101" i="231"/>
  <c r="M101" i="231"/>
  <c r="W101" i="231"/>
  <c r="B101" i="231"/>
  <c r="C101" i="231"/>
  <c r="D101" i="231"/>
  <c r="E101" i="231"/>
  <c r="V101" i="231" s="1"/>
  <c r="F101" i="231"/>
  <c r="G101" i="231"/>
  <c r="N100" i="231"/>
  <c r="X100" i="231" s="1"/>
  <c r="O100" i="231"/>
  <c r="P100" i="231"/>
  <c r="Q100" i="231"/>
  <c r="R100" i="231"/>
  <c r="S100" i="231"/>
  <c r="H100" i="231"/>
  <c r="W100" i="231" s="1"/>
  <c r="I100" i="231"/>
  <c r="J100" i="231"/>
  <c r="K100" i="231"/>
  <c r="L100" i="231"/>
  <c r="M100" i="231"/>
  <c r="B100" i="231"/>
  <c r="C100" i="231"/>
  <c r="D100" i="231"/>
  <c r="E100" i="231"/>
  <c r="F100" i="231"/>
  <c r="G100" i="231"/>
  <c r="V100" i="231"/>
  <c r="N99" i="231"/>
  <c r="O99" i="231"/>
  <c r="P99" i="231"/>
  <c r="Q99" i="231"/>
  <c r="X99" i="231" s="1"/>
  <c r="R99" i="231"/>
  <c r="S99" i="231"/>
  <c r="H99" i="231"/>
  <c r="W99" i="231" s="1"/>
  <c r="I99" i="231"/>
  <c r="J99" i="231"/>
  <c r="K99" i="231"/>
  <c r="L99" i="231"/>
  <c r="M99" i="231"/>
  <c r="B99" i="231"/>
  <c r="V99" i="231" s="1"/>
  <c r="C99" i="231"/>
  <c r="D99" i="231"/>
  <c r="E99" i="231"/>
  <c r="F99" i="231"/>
  <c r="G99" i="231"/>
  <c r="N98" i="231"/>
  <c r="O98" i="231"/>
  <c r="P98" i="231"/>
  <c r="Q98" i="231"/>
  <c r="R98" i="231"/>
  <c r="S98" i="231"/>
  <c r="X98" i="231"/>
  <c r="H98" i="231"/>
  <c r="I98" i="231"/>
  <c r="J98" i="231"/>
  <c r="K98" i="231"/>
  <c r="W98" i="231" s="1"/>
  <c r="L98" i="231"/>
  <c r="M98" i="231"/>
  <c r="B98" i="231"/>
  <c r="V98" i="231" s="1"/>
  <c r="C98" i="231"/>
  <c r="D98" i="231"/>
  <c r="E98" i="231"/>
  <c r="F98" i="231"/>
  <c r="G98" i="231"/>
  <c r="N97" i="231"/>
  <c r="X97" i="231" s="1"/>
  <c r="O97" i="231"/>
  <c r="P97" i="231"/>
  <c r="Q97" i="231"/>
  <c r="R97" i="231"/>
  <c r="S97" i="231"/>
  <c r="H97" i="231"/>
  <c r="I97" i="231"/>
  <c r="J97" i="231"/>
  <c r="K97" i="231"/>
  <c r="L97" i="231"/>
  <c r="M97" i="231"/>
  <c r="W97" i="231"/>
  <c r="B97" i="231"/>
  <c r="C97" i="231"/>
  <c r="D97" i="231"/>
  <c r="E97" i="231"/>
  <c r="V97" i="231" s="1"/>
  <c r="F97" i="231"/>
  <c r="G97" i="231"/>
  <c r="N96" i="231"/>
  <c r="X96" i="231" s="1"/>
  <c r="O96" i="231"/>
  <c r="P96" i="231"/>
  <c r="Q96" i="231"/>
  <c r="R96" i="231"/>
  <c r="S96" i="231"/>
  <c r="H96" i="231"/>
  <c r="W96" i="231" s="1"/>
  <c r="I96" i="231"/>
  <c r="J96" i="231"/>
  <c r="K96" i="231"/>
  <c r="L96" i="231"/>
  <c r="M96" i="231"/>
  <c r="B96" i="231"/>
  <c r="C96" i="231"/>
  <c r="D96" i="231"/>
  <c r="E96" i="231"/>
  <c r="F96" i="231"/>
  <c r="G96" i="231"/>
  <c r="V96" i="231"/>
  <c r="N95" i="231"/>
  <c r="O95" i="231"/>
  <c r="P95" i="231"/>
  <c r="Q95" i="231"/>
  <c r="X95" i="231" s="1"/>
  <c r="R95" i="231"/>
  <c r="S95" i="231"/>
  <c r="H95" i="231"/>
  <c r="W95" i="231" s="1"/>
  <c r="I95" i="231"/>
  <c r="J95" i="231"/>
  <c r="K95" i="231"/>
  <c r="L95" i="231"/>
  <c r="M95" i="231"/>
  <c r="B95" i="231"/>
  <c r="V95" i="231" s="1"/>
  <c r="C95" i="231"/>
  <c r="D95" i="231"/>
  <c r="E95" i="231"/>
  <c r="F95" i="231"/>
  <c r="G95" i="231"/>
  <c r="N94" i="231"/>
  <c r="O94" i="231"/>
  <c r="P94" i="231"/>
  <c r="Q94" i="231"/>
  <c r="R94" i="231"/>
  <c r="S94" i="231"/>
  <c r="X94" i="231"/>
  <c r="H94" i="231"/>
  <c r="I94" i="231"/>
  <c r="J94" i="231"/>
  <c r="K94" i="231"/>
  <c r="W94" i="231" s="1"/>
  <c r="L94" i="231"/>
  <c r="M94" i="231"/>
  <c r="B94" i="231"/>
  <c r="V94" i="231" s="1"/>
  <c r="C94" i="231"/>
  <c r="D94" i="231"/>
  <c r="E94" i="231"/>
  <c r="F94" i="231"/>
  <c r="G94" i="231"/>
  <c r="N93" i="231"/>
  <c r="X93" i="231" s="1"/>
  <c r="O93" i="231"/>
  <c r="P93" i="231"/>
  <c r="Q93" i="231"/>
  <c r="R93" i="231"/>
  <c r="S93" i="231"/>
  <c r="H93" i="231"/>
  <c r="I93" i="231"/>
  <c r="J93" i="231"/>
  <c r="K93" i="231"/>
  <c r="L93" i="231"/>
  <c r="M93" i="231"/>
  <c r="W93" i="231"/>
  <c r="B93" i="231"/>
  <c r="C93" i="231"/>
  <c r="D93" i="231"/>
  <c r="E93" i="231"/>
  <c r="V93" i="231" s="1"/>
  <c r="F93" i="231"/>
  <c r="G93" i="231"/>
  <c r="N92" i="231"/>
  <c r="X92" i="231" s="1"/>
  <c r="O92" i="231"/>
  <c r="P92" i="231"/>
  <c r="Q92" i="231"/>
  <c r="R92" i="231"/>
  <c r="S92" i="231"/>
  <c r="H92" i="231"/>
  <c r="W92" i="231" s="1"/>
  <c r="I92" i="231"/>
  <c r="J92" i="231"/>
  <c r="K92" i="231"/>
  <c r="L92" i="231"/>
  <c r="M92" i="231"/>
  <c r="B92" i="231"/>
  <c r="C92" i="231"/>
  <c r="D92" i="231"/>
  <c r="E92" i="231"/>
  <c r="F92" i="231"/>
  <c r="G92" i="231"/>
  <c r="V92" i="231"/>
  <c r="N91" i="231"/>
  <c r="O91" i="231"/>
  <c r="P91" i="231"/>
  <c r="Q91" i="231"/>
  <c r="X91" i="231" s="1"/>
  <c r="R91" i="231"/>
  <c r="S91" i="231"/>
  <c r="H91" i="231"/>
  <c r="W91" i="231" s="1"/>
  <c r="I91" i="231"/>
  <c r="J91" i="231"/>
  <c r="K91" i="231"/>
  <c r="L91" i="231"/>
  <c r="M91" i="231"/>
  <c r="B91" i="231"/>
  <c r="V91" i="231" s="1"/>
  <c r="C91" i="231"/>
  <c r="D91" i="231"/>
  <c r="E91" i="231"/>
  <c r="F91" i="231"/>
  <c r="G91" i="231"/>
  <c r="N90" i="231"/>
  <c r="O90" i="231"/>
  <c r="P90" i="231"/>
  <c r="Q90" i="231"/>
  <c r="R90" i="231"/>
  <c r="S90" i="231"/>
  <c r="X90" i="231"/>
  <c r="H90" i="231"/>
  <c r="I90" i="231"/>
  <c r="J90" i="231"/>
  <c r="K90" i="231"/>
  <c r="W90" i="231" s="1"/>
  <c r="L90" i="231"/>
  <c r="M90" i="231"/>
  <c r="B90" i="231"/>
  <c r="V90" i="231" s="1"/>
  <c r="C90" i="231"/>
  <c r="D90" i="231"/>
  <c r="E90" i="231"/>
  <c r="F90" i="231"/>
  <c r="G90" i="231"/>
  <c r="N89" i="231"/>
  <c r="X89" i="231" s="1"/>
  <c r="O89" i="231"/>
  <c r="P89" i="231"/>
  <c r="Q89" i="231"/>
  <c r="R89" i="231"/>
  <c r="S89" i="231"/>
  <c r="H89" i="231"/>
  <c r="I89" i="231"/>
  <c r="J89" i="231"/>
  <c r="K89" i="231"/>
  <c r="L89" i="231"/>
  <c r="M89" i="231"/>
  <c r="W89" i="231"/>
  <c r="B89" i="231"/>
  <c r="C89" i="231"/>
  <c r="D89" i="231"/>
  <c r="E89" i="231"/>
  <c r="V89" i="231" s="1"/>
  <c r="F89" i="231"/>
  <c r="G89" i="231"/>
  <c r="N88" i="231"/>
  <c r="X88" i="231" s="1"/>
  <c r="O88" i="231"/>
  <c r="P88" i="231"/>
  <c r="Q88" i="231"/>
  <c r="R88" i="231"/>
  <c r="S88" i="231"/>
  <c r="H88" i="231"/>
  <c r="W88" i="231" s="1"/>
  <c r="I88" i="231"/>
  <c r="J88" i="231"/>
  <c r="K88" i="231"/>
  <c r="L88" i="231"/>
  <c r="M88" i="231"/>
  <c r="B88" i="231"/>
  <c r="C88" i="231"/>
  <c r="D88" i="231"/>
  <c r="E88" i="231"/>
  <c r="F88" i="231"/>
  <c r="G88" i="231"/>
  <c r="V88" i="231"/>
  <c r="N87" i="231"/>
  <c r="O87" i="231"/>
  <c r="P87" i="231"/>
  <c r="Q87" i="231"/>
  <c r="X87" i="231" s="1"/>
  <c r="R87" i="231"/>
  <c r="S87" i="231"/>
  <c r="H87" i="231"/>
  <c r="W87" i="231" s="1"/>
  <c r="I87" i="231"/>
  <c r="J87" i="231"/>
  <c r="K87" i="231"/>
  <c r="L87" i="231"/>
  <c r="M87" i="231"/>
  <c r="B87" i="231"/>
  <c r="V87" i="231" s="1"/>
  <c r="C87" i="231"/>
  <c r="D87" i="231"/>
  <c r="E87" i="231"/>
  <c r="F87" i="231"/>
  <c r="G87" i="231"/>
  <c r="N86" i="231"/>
  <c r="O86" i="231"/>
  <c r="P86" i="231"/>
  <c r="Q86" i="231"/>
  <c r="R86" i="231"/>
  <c r="S86" i="231"/>
  <c r="X86" i="231"/>
  <c r="H86" i="231"/>
  <c r="I86" i="231"/>
  <c r="J86" i="231"/>
  <c r="K86" i="231"/>
  <c r="W86" i="231" s="1"/>
  <c r="L86" i="231"/>
  <c r="M86" i="231"/>
  <c r="B86" i="231"/>
  <c r="V86" i="231" s="1"/>
  <c r="C86" i="231"/>
  <c r="D86" i="231"/>
  <c r="E86" i="231"/>
  <c r="F86" i="231"/>
  <c r="G86" i="231"/>
  <c r="N85" i="231"/>
  <c r="X85" i="231" s="1"/>
  <c r="O85" i="231"/>
  <c r="P85" i="231"/>
  <c r="Q85" i="231"/>
  <c r="R85" i="231"/>
  <c r="S85" i="231"/>
  <c r="H85" i="231"/>
  <c r="I85" i="231"/>
  <c r="J85" i="231"/>
  <c r="K85" i="231"/>
  <c r="L85" i="231"/>
  <c r="M85" i="231"/>
  <c r="W85" i="231"/>
  <c r="B85" i="231"/>
  <c r="C85" i="231"/>
  <c r="D85" i="231"/>
  <c r="E85" i="231"/>
  <c r="V85" i="231" s="1"/>
  <c r="F85" i="231"/>
  <c r="G85" i="231"/>
  <c r="N84" i="231"/>
  <c r="X84" i="231" s="1"/>
  <c r="O84" i="231"/>
  <c r="P84" i="231"/>
  <c r="Q84" i="231"/>
  <c r="R84" i="231"/>
  <c r="S84" i="231"/>
  <c r="H84" i="231"/>
  <c r="W84" i="231" s="1"/>
  <c r="I84" i="231"/>
  <c r="J84" i="231"/>
  <c r="K84" i="231"/>
  <c r="L84" i="231"/>
  <c r="M84" i="231"/>
  <c r="B84" i="231"/>
  <c r="C84" i="231"/>
  <c r="D84" i="231"/>
  <c r="E84" i="231"/>
  <c r="F84" i="231"/>
  <c r="G84" i="231"/>
  <c r="V84" i="231"/>
  <c r="N83" i="231"/>
  <c r="O83" i="231"/>
  <c r="P83" i="231"/>
  <c r="Q83" i="231"/>
  <c r="X83" i="231" s="1"/>
  <c r="R83" i="231"/>
  <c r="S83" i="231"/>
  <c r="H83" i="231"/>
  <c r="W83" i="231" s="1"/>
  <c r="I83" i="231"/>
  <c r="J83" i="231"/>
  <c r="K83" i="231"/>
  <c r="L83" i="231"/>
  <c r="M83" i="231"/>
  <c r="B83" i="231"/>
  <c r="V83" i="231" s="1"/>
  <c r="C83" i="231"/>
  <c r="D83" i="231"/>
  <c r="E83" i="231"/>
  <c r="F83" i="231"/>
  <c r="G83" i="231"/>
  <c r="N82" i="231"/>
  <c r="O82" i="231"/>
  <c r="P82" i="231"/>
  <c r="Q82" i="231"/>
  <c r="R82" i="231"/>
  <c r="S82" i="231"/>
  <c r="X82" i="231"/>
  <c r="H82" i="231"/>
  <c r="I82" i="231"/>
  <c r="J82" i="231"/>
  <c r="K82" i="231"/>
  <c r="W82" i="231" s="1"/>
  <c r="L82" i="231"/>
  <c r="M82" i="231"/>
  <c r="B82" i="231"/>
  <c r="V82" i="231" s="1"/>
  <c r="C82" i="231"/>
  <c r="D82" i="231"/>
  <c r="E82" i="231"/>
  <c r="F82" i="231"/>
  <c r="G82" i="231"/>
  <c r="N81" i="231"/>
  <c r="X81" i="231" s="1"/>
  <c r="O81" i="231"/>
  <c r="P81" i="231"/>
  <c r="Q81" i="231"/>
  <c r="R81" i="231"/>
  <c r="S81" i="231"/>
  <c r="H81" i="231"/>
  <c r="I81" i="231"/>
  <c r="J81" i="231"/>
  <c r="K81" i="231"/>
  <c r="L81" i="231"/>
  <c r="M81" i="231"/>
  <c r="W81" i="231"/>
  <c r="B81" i="231"/>
  <c r="C81" i="231"/>
  <c r="D81" i="231"/>
  <c r="E81" i="231"/>
  <c r="V81" i="231" s="1"/>
  <c r="F81" i="231"/>
  <c r="G81" i="231"/>
  <c r="N80" i="231"/>
  <c r="X80" i="231" s="1"/>
  <c r="O80" i="231"/>
  <c r="P80" i="231"/>
  <c r="Q80" i="231"/>
  <c r="R80" i="231"/>
  <c r="S80" i="231"/>
  <c r="H80" i="231"/>
  <c r="W80" i="231" s="1"/>
  <c r="I80" i="231"/>
  <c r="J80" i="231"/>
  <c r="K80" i="231"/>
  <c r="L80" i="231"/>
  <c r="M80" i="231"/>
  <c r="B80" i="231"/>
  <c r="C80" i="231"/>
  <c r="D80" i="231"/>
  <c r="E80" i="231"/>
  <c r="F80" i="231"/>
  <c r="G80" i="231"/>
  <c r="V80" i="231"/>
  <c r="N79" i="231"/>
  <c r="O79" i="231"/>
  <c r="P79" i="231"/>
  <c r="Q79" i="231"/>
  <c r="X79" i="231" s="1"/>
  <c r="R79" i="231"/>
  <c r="S79" i="231"/>
  <c r="H79" i="231"/>
  <c r="W79" i="231" s="1"/>
  <c r="I79" i="231"/>
  <c r="J79" i="231"/>
  <c r="K79" i="231"/>
  <c r="L79" i="231"/>
  <c r="M79" i="231"/>
  <c r="B79" i="231"/>
  <c r="V79" i="231" s="1"/>
  <c r="C79" i="231"/>
  <c r="D79" i="231"/>
  <c r="E79" i="231"/>
  <c r="F79" i="231"/>
  <c r="G79" i="231"/>
  <c r="N78" i="231"/>
  <c r="O78" i="231"/>
  <c r="P78" i="231"/>
  <c r="Q78" i="231"/>
  <c r="R78" i="231"/>
  <c r="S78" i="231"/>
  <c r="X78" i="231"/>
  <c r="H78" i="231"/>
  <c r="I78" i="231"/>
  <c r="J78" i="231"/>
  <c r="K78" i="231"/>
  <c r="W78" i="231" s="1"/>
  <c r="L78" i="231"/>
  <c r="M78" i="231"/>
  <c r="B78" i="231"/>
  <c r="V78" i="231" s="1"/>
  <c r="C78" i="231"/>
  <c r="D78" i="231"/>
  <c r="E78" i="231"/>
  <c r="F78" i="231"/>
  <c r="G78" i="231"/>
  <c r="N77" i="231"/>
  <c r="X77" i="231" s="1"/>
  <c r="O77" i="231"/>
  <c r="P77" i="231"/>
  <c r="Q77" i="231"/>
  <c r="R77" i="231"/>
  <c r="S77" i="231"/>
  <c r="H77" i="231"/>
  <c r="I77" i="231"/>
  <c r="J77" i="231"/>
  <c r="K77" i="231"/>
  <c r="L77" i="231"/>
  <c r="M77" i="231"/>
  <c r="W77" i="231"/>
  <c r="B77" i="231"/>
  <c r="C77" i="231"/>
  <c r="D77" i="231"/>
  <c r="E77" i="231"/>
  <c r="V77" i="231" s="1"/>
  <c r="F77" i="231"/>
  <c r="G77" i="231"/>
  <c r="N76" i="231"/>
  <c r="X76" i="231" s="1"/>
  <c r="O76" i="231"/>
  <c r="P76" i="231"/>
  <c r="Q76" i="231"/>
  <c r="R76" i="231"/>
  <c r="S76" i="231"/>
  <c r="H76" i="231"/>
  <c r="W76" i="231" s="1"/>
  <c r="I76" i="231"/>
  <c r="J76" i="231"/>
  <c r="K76" i="231"/>
  <c r="L76" i="231"/>
  <c r="M76" i="231"/>
  <c r="B76" i="231"/>
  <c r="C76" i="231"/>
  <c r="D76" i="231"/>
  <c r="E76" i="231"/>
  <c r="F76" i="231"/>
  <c r="G76" i="231"/>
  <c r="V76" i="231"/>
  <c r="N75" i="231"/>
  <c r="O75" i="231"/>
  <c r="P75" i="231"/>
  <c r="Q75" i="231"/>
  <c r="X75" i="231" s="1"/>
  <c r="R75" i="231"/>
  <c r="S75" i="231"/>
  <c r="H75" i="231"/>
  <c r="W75" i="231" s="1"/>
  <c r="I75" i="231"/>
  <c r="J75" i="231"/>
  <c r="K75" i="231"/>
  <c r="L75" i="231"/>
  <c r="M75" i="231"/>
  <c r="B75" i="231"/>
  <c r="V75" i="231" s="1"/>
  <c r="C75" i="231"/>
  <c r="D75" i="231"/>
  <c r="E75" i="231"/>
  <c r="F75" i="231"/>
  <c r="G75" i="231"/>
  <c r="N74" i="231"/>
  <c r="O74" i="231"/>
  <c r="P74" i="231"/>
  <c r="Q74" i="231"/>
  <c r="R74" i="231"/>
  <c r="S74" i="231"/>
  <c r="X74" i="231"/>
  <c r="H74" i="231"/>
  <c r="I74" i="231"/>
  <c r="J74" i="231"/>
  <c r="K74" i="231"/>
  <c r="W74" i="231" s="1"/>
  <c r="L74" i="231"/>
  <c r="M74" i="231"/>
  <c r="B74" i="231"/>
  <c r="V74" i="231" s="1"/>
  <c r="C74" i="231"/>
  <c r="D74" i="231"/>
  <c r="E74" i="231"/>
  <c r="F74" i="231"/>
  <c r="G74" i="231"/>
  <c r="N73" i="231"/>
  <c r="X73" i="231" s="1"/>
  <c r="O73" i="231"/>
  <c r="P73" i="231"/>
  <c r="Q73" i="231"/>
  <c r="R73" i="231"/>
  <c r="S73" i="231"/>
  <c r="H73" i="231"/>
  <c r="I73" i="231"/>
  <c r="J73" i="231"/>
  <c r="K73" i="231"/>
  <c r="L73" i="231"/>
  <c r="M73" i="231"/>
  <c r="W73" i="231"/>
  <c r="B73" i="231"/>
  <c r="C73" i="231"/>
  <c r="D73" i="231"/>
  <c r="E73" i="231"/>
  <c r="V73" i="231" s="1"/>
  <c r="F73" i="231"/>
  <c r="G73" i="231"/>
  <c r="N72" i="231"/>
  <c r="X72" i="231" s="1"/>
  <c r="O72" i="231"/>
  <c r="P72" i="231"/>
  <c r="Q72" i="231"/>
  <c r="R72" i="231"/>
  <c r="S72" i="231"/>
  <c r="H72" i="231"/>
  <c r="W72" i="231" s="1"/>
  <c r="I72" i="231"/>
  <c r="J72" i="231"/>
  <c r="K72" i="231"/>
  <c r="L72" i="231"/>
  <c r="M72" i="231"/>
  <c r="B72" i="231"/>
  <c r="C72" i="231"/>
  <c r="D72" i="231"/>
  <c r="E72" i="231"/>
  <c r="F72" i="231"/>
  <c r="G72" i="231"/>
  <c r="V72" i="231"/>
  <c r="N71" i="231"/>
  <c r="O71" i="231"/>
  <c r="P71" i="231"/>
  <c r="Q71" i="231"/>
  <c r="X71" i="231" s="1"/>
  <c r="R71" i="231"/>
  <c r="S71" i="231"/>
  <c r="H71" i="231"/>
  <c r="W71" i="231" s="1"/>
  <c r="I71" i="231"/>
  <c r="J71" i="231"/>
  <c r="K71" i="231"/>
  <c r="L71" i="231"/>
  <c r="M71" i="231"/>
  <c r="B71" i="231"/>
  <c r="V71" i="231" s="1"/>
  <c r="C71" i="231"/>
  <c r="D71" i="231"/>
  <c r="E71" i="231"/>
  <c r="F71" i="231"/>
  <c r="G71" i="231"/>
  <c r="N70" i="231"/>
  <c r="O70" i="231"/>
  <c r="P70" i="231"/>
  <c r="Q70" i="231"/>
  <c r="R70" i="231"/>
  <c r="S70" i="231"/>
  <c r="X70" i="231"/>
  <c r="H70" i="231"/>
  <c r="I70" i="231"/>
  <c r="J70" i="231"/>
  <c r="K70" i="231"/>
  <c r="W70" i="231" s="1"/>
  <c r="L70" i="231"/>
  <c r="M70" i="231"/>
  <c r="B70" i="231"/>
  <c r="V70" i="231" s="1"/>
  <c r="C70" i="231"/>
  <c r="D70" i="231"/>
  <c r="E70" i="231"/>
  <c r="F70" i="231"/>
  <c r="G70" i="231"/>
  <c r="N69" i="231"/>
  <c r="X69" i="231" s="1"/>
  <c r="O69" i="231"/>
  <c r="P69" i="231"/>
  <c r="Q69" i="231"/>
  <c r="R69" i="231"/>
  <c r="S69" i="231"/>
  <c r="H69" i="231"/>
  <c r="I69" i="231"/>
  <c r="J69" i="231"/>
  <c r="K69" i="231"/>
  <c r="L69" i="231"/>
  <c r="M69" i="231"/>
  <c r="W69" i="231"/>
  <c r="B69" i="231"/>
  <c r="C69" i="231"/>
  <c r="D69" i="231"/>
  <c r="E69" i="231"/>
  <c r="V69" i="231" s="1"/>
  <c r="F69" i="231"/>
  <c r="G69" i="231"/>
  <c r="N68" i="231"/>
  <c r="X68" i="231" s="1"/>
  <c r="O68" i="231"/>
  <c r="P68" i="231"/>
  <c r="Q68" i="231"/>
  <c r="R68" i="231"/>
  <c r="S68" i="231"/>
  <c r="H68" i="231"/>
  <c r="W68" i="231" s="1"/>
  <c r="I68" i="231"/>
  <c r="J68" i="231"/>
  <c r="K68" i="231"/>
  <c r="L68" i="231"/>
  <c r="M68" i="231"/>
  <c r="B68" i="231"/>
  <c r="C68" i="231"/>
  <c r="D68" i="231"/>
  <c r="E68" i="231"/>
  <c r="F68" i="231"/>
  <c r="G68" i="231"/>
  <c r="V68" i="231"/>
  <c r="N67" i="231"/>
  <c r="O67" i="231"/>
  <c r="P67" i="231"/>
  <c r="Q67" i="231"/>
  <c r="X67" i="231" s="1"/>
  <c r="R67" i="231"/>
  <c r="S67" i="231"/>
  <c r="H67" i="231"/>
  <c r="W67" i="231" s="1"/>
  <c r="I67" i="231"/>
  <c r="J67" i="231"/>
  <c r="K67" i="231"/>
  <c r="L67" i="231"/>
  <c r="M67" i="231"/>
  <c r="B67" i="231"/>
  <c r="V67" i="231" s="1"/>
  <c r="C67" i="231"/>
  <c r="D67" i="231"/>
  <c r="E67" i="231"/>
  <c r="F67" i="231"/>
  <c r="G67" i="231"/>
  <c r="N66" i="231"/>
  <c r="O66" i="231"/>
  <c r="P66" i="231"/>
  <c r="Q66" i="231"/>
  <c r="R66" i="231"/>
  <c r="S66" i="231"/>
  <c r="X66" i="231"/>
  <c r="H66" i="231"/>
  <c r="I66" i="231"/>
  <c r="J66" i="231"/>
  <c r="K66" i="231"/>
  <c r="W66" i="231" s="1"/>
  <c r="L66" i="231"/>
  <c r="M66" i="231"/>
  <c r="B66" i="231"/>
  <c r="V66" i="231" s="1"/>
  <c r="C66" i="231"/>
  <c r="D66" i="231"/>
  <c r="E66" i="231"/>
  <c r="F66" i="231"/>
  <c r="G66" i="231"/>
  <c r="N65" i="231"/>
  <c r="X65" i="231" s="1"/>
  <c r="O65" i="231"/>
  <c r="P65" i="231"/>
  <c r="Q65" i="231"/>
  <c r="R65" i="231"/>
  <c r="S65" i="231"/>
  <c r="H65" i="231"/>
  <c r="I65" i="231"/>
  <c r="J65" i="231"/>
  <c r="K65" i="231"/>
  <c r="L65" i="231"/>
  <c r="M65" i="231"/>
  <c r="W65" i="231"/>
  <c r="B65" i="231"/>
  <c r="C65" i="231"/>
  <c r="D65" i="231"/>
  <c r="E65" i="231"/>
  <c r="V65" i="231" s="1"/>
  <c r="F65" i="231"/>
  <c r="G65" i="231"/>
  <c r="N64" i="231"/>
  <c r="X64" i="231" s="1"/>
  <c r="O64" i="231"/>
  <c r="P64" i="231"/>
  <c r="Q64" i="231"/>
  <c r="R64" i="231"/>
  <c r="S64" i="231"/>
  <c r="H64" i="231"/>
  <c r="W64" i="231" s="1"/>
  <c r="I64" i="231"/>
  <c r="J64" i="231"/>
  <c r="K64" i="231"/>
  <c r="L64" i="231"/>
  <c r="M64" i="231"/>
  <c r="B64" i="231"/>
  <c r="C64" i="231"/>
  <c r="D64" i="231"/>
  <c r="E64" i="231"/>
  <c r="F64" i="231"/>
  <c r="G64" i="231"/>
  <c r="V64" i="231"/>
  <c r="N63" i="231"/>
  <c r="O63" i="231"/>
  <c r="P63" i="231"/>
  <c r="Q63" i="231"/>
  <c r="X63" i="231" s="1"/>
  <c r="R63" i="231"/>
  <c r="S63" i="231"/>
  <c r="H63" i="231"/>
  <c r="W63" i="231" s="1"/>
  <c r="I63" i="231"/>
  <c r="J63" i="231"/>
  <c r="K63" i="231"/>
  <c r="L63" i="231"/>
  <c r="M63" i="231"/>
  <c r="B63" i="231"/>
  <c r="V63" i="231" s="1"/>
  <c r="C63" i="231"/>
  <c r="D63" i="231"/>
  <c r="E63" i="231"/>
  <c r="F63" i="231"/>
  <c r="G63" i="231"/>
  <c r="N62" i="231"/>
  <c r="O62" i="231"/>
  <c r="P62" i="231"/>
  <c r="Q62" i="231"/>
  <c r="R62" i="231"/>
  <c r="S62" i="231"/>
  <c r="X62" i="231"/>
  <c r="H62" i="231"/>
  <c r="I62" i="231"/>
  <c r="J62" i="231"/>
  <c r="K62" i="231"/>
  <c r="W62" i="231" s="1"/>
  <c r="L62" i="231"/>
  <c r="M62" i="231"/>
  <c r="B62" i="231"/>
  <c r="V62" i="231" s="1"/>
  <c r="C62" i="231"/>
  <c r="D62" i="231"/>
  <c r="E62" i="231"/>
  <c r="F62" i="231"/>
  <c r="G62" i="231"/>
  <c r="N61" i="231"/>
  <c r="X61" i="231" s="1"/>
  <c r="O61" i="231"/>
  <c r="P61" i="231"/>
  <c r="Q61" i="231"/>
  <c r="R61" i="231"/>
  <c r="S61" i="231"/>
  <c r="H61" i="231"/>
  <c r="I61" i="231"/>
  <c r="J61" i="231"/>
  <c r="K61" i="231"/>
  <c r="L61" i="231"/>
  <c r="M61" i="231"/>
  <c r="W61" i="231"/>
  <c r="B61" i="231"/>
  <c r="C61" i="231"/>
  <c r="D61" i="231"/>
  <c r="E61" i="231"/>
  <c r="V61" i="231" s="1"/>
  <c r="F61" i="231"/>
  <c r="G61" i="231"/>
  <c r="N60" i="231"/>
  <c r="X60" i="231" s="1"/>
  <c r="O60" i="231"/>
  <c r="P60" i="231"/>
  <c r="Q60" i="231"/>
  <c r="R60" i="231"/>
  <c r="S60" i="231"/>
  <c r="H60" i="231"/>
  <c r="W60" i="231" s="1"/>
  <c r="I60" i="231"/>
  <c r="J60" i="231"/>
  <c r="K60" i="231"/>
  <c r="L60" i="231"/>
  <c r="M60" i="231"/>
  <c r="B60" i="231"/>
  <c r="C60" i="231"/>
  <c r="D60" i="231"/>
  <c r="E60" i="231"/>
  <c r="F60" i="231"/>
  <c r="G60" i="231"/>
  <c r="V60" i="231"/>
  <c r="N59" i="231"/>
  <c r="O59" i="231"/>
  <c r="P59" i="231"/>
  <c r="Q59" i="231"/>
  <c r="X59" i="231" s="1"/>
  <c r="R59" i="231"/>
  <c r="S59" i="231"/>
  <c r="H59" i="231"/>
  <c r="W59" i="231" s="1"/>
  <c r="I59" i="231"/>
  <c r="J59" i="231"/>
  <c r="K59" i="231"/>
  <c r="L59" i="231"/>
  <c r="M59" i="231"/>
  <c r="B59" i="231"/>
  <c r="V59" i="231" s="1"/>
  <c r="C59" i="231"/>
  <c r="D59" i="231"/>
  <c r="E59" i="231"/>
  <c r="F59" i="231"/>
  <c r="G59" i="231"/>
  <c r="X58" i="231"/>
  <c r="W58" i="231"/>
  <c r="B58" i="231"/>
  <c r="V58" i="231" s="1"/>
  <c r="C58" i="231"/>
  <c r="D58" i="231"/>
  <c r="E58" i="231"/>
  <c r="F58" i="231"/>
  <c r="G58" i="231"/>
  <c r="X57" i="231"/>
  <c r="W57" i="231"/>
  <c r="B57" i="231"/>
  <c r="C57" i="231"/>
  <c r="D57" i="231"/>
  <c r="E57" i="231"/>
  <c r="V57" i="231" s="1"/>
  <c r="F57" i="231"/>
  <c r="G57" i="231"/>
  <c r="X56" i="231"/>
  <c r="W56" i="231"/>
  <c r="B56" i="231"/>
  <c r="C56" i="231"/>
  <c r="D56" i="231"/>
  <c r="E56" i="231"/>
  <c r="F56" i="231"/>
  <c r="G56" i="231"/>
  <c r="V56" i="231"/>
  <c r="X55" i="231"/>
  <c r="W55" i="231"/>
  <c r="B55" i="231"/>
  <c r="V55" i="231" s="1"/>
  <c r="C55" i="231"/>
  <c r="D55" i="231"/>
  <c r="E55" i="231"/>
  <c r="F55" i="231"/>
  <c r="G55" i="231"/>
  <c r="X54" i="231"/>
  <c r="W54" i="231"/>
  <c r="B54" i="231"/>
  <c r="V54" i="231" s="1"/>
  <c r="C54" i="231"/>
  <c r="D54" i="231"/>
  <c r="E54" i="231"/>
  <c r="F54" i="231"/>
  <c r="G54" i="231"/>
  <c r="X53" i="231"/>
  <c r="W53" i="231"/>
  <c r="B53" i="231"/>
  <c r="C53" i="231"/>
  <c r="D53" i="231"/>
  <c r="E53" i="231"/>
  <c r="V53" i="231" s="1"/>
  <c r="F53" i="231"/>
  <c r="G53" i="231"/>
  <c r="X52" i="231"/>
  <c r="W52" i="231"/>
  <c r="B52" i="231"/>
  <c r="C52" i="231"/>
  <c r="D52" i="231"/>
  <c r="E52" i="231"/>
  <c r="F52" i="231"/>
  <c r="G52" i="231"/>
  <c r="V52" i="231"/>
  <c r="X51" i="231"/>
  <c r="W51" i="231"/>
  <c r="B51" i="231"/>
  <c r="V51" i="231" s="1"/>
  <c r="C51" i="231"/>
  <c r="D51" i="231"/>
  <c r="E51" i="231"/>
  <c r="F51" i="231"/>
  <c r="G51" i="231"/>
  <c r="X50" i="231"/>
  <c r="W50" i="231"/>
  <c r="B50" i="231"/>
  <c r="V50" i="231" s="1"/>
  <c r="C50" i="231"/>
  <c r="D50" i="231"/>
  <c r="E50" i="231"/>
  <c r="F50" i="231"/>
  <c r="G50" i="231"/>
  <c r="X49" i="231"/>
  <c r="W49" i="231"/>
  <c r="B49" i="231"/>
  <c r="C49" i="231"/>
  <c r="D49" i="231"/>
  <c r="E49" i="231"/>
  <c r="V49" i="231" s="1"/>
  <c r="F49" i="231"/>
  <c r="G49" i="231"/>
  <c r="X48" i="231"/>
  <c r="W48" i="231"/>
  <c r="B48" i="231"/>
  <c r="C48" i="231"/>
  <c r="D48" i="231"/>
  <c r="E48" i="231"/>
  <c r="F48" i="231"/>
  <c r="G48" i="231"/>
  <c r="V48" i="231"/>
  <c r="X47" i="231"/>
  <c r="W47" i="231"/>
  <c r="B47" i="231"/>
  <c r="V47" i="231" s="1"/>
  <c r="C47" i="231"/>
  <c r="D47" i="231"/>
  <c r="E47" i="231"/>
  <c r="F47" i="231"/>
  <c r="G47" i="231"/>
  <c r="X46" i="231"/>
  <c r="W46" i="231"/>
  <c r="B46" i="231"/>
  <c r="V46" i="231" s="1"/>
  <c r="C46" i="231"/>
  <c r="D46" i="231"/>
  <c r="E46" i="231"/>
  <c r="F46" i="231"/>
  <c r="G46" i="231"/>
  <c r="X45" i="231"/>
  <c r="W45" i="231"/>
  <c r="B45" i="231"/>
  <c r="C45" i="231"/>
  <c r="D45" i="231"/>
  <c r="E45" i="231"/>
  <c r="V45" i="231" s="1"/>
  <c r="F45" i="231"/>
  <c r="G45" i="231"/>
  <c r="X44" i="231"/>
  <c r="W44" i="231"/>
  <c r="B44" i="231"/>
  <c r="C44" i="231"/>
  <c r="D44" i="231"/>
  <c r="E44" i="231"/>
  <c r="F44" i="231"/>
  <c r="G44" i="231"/>
  <c r="V44" i="231"/>
  <c r="X43" i="231"/>
  <c r="W43" i="231"/>
  <c r="B43" i="231"/>
  <c r="V43" i="231" s="1"/>
  <c r="C43" i="231"/>
  <c r="D43" i="231"/>
  <c r="E43" i="231"/>
  <c r="F43" i="231"/>
  <c r="G43" i="231"/>
  <c r="X42" i="231"/>
  <c r="W42" i="231"/>
  <c r="B42" i="231"/>
  <c r="V42" i="231" s="1"/>
  <c r="C42" i="231"/>
  <c r="D42" i="231"/>
  <c r="E42" i="231"/>
  <c r="F42" i="231"/>
  <c r="G42" i="231"/>
  <c r="X41" i="231"/>
  <c r="W41" i="231"/>
  <c r="B41" i="231"/>
  <c r="C41" i="231"/>
  <c r="D41" i="231"/>
  <c r="E41" i="231"/>
  <c r="V41" i="231" s="1"/>
  <c r="F41" i="231"/>
  <c r="G41" i="231"/>
  <c r="X40" i="231"/>
  <c r="W40" i="231"/>
  <c r="B40" i="231"/>
  <c r="C40" i="231"/>
  <c r="D40" i="231"/>
  <c r="E40" i="231"/>
  <c r="F40" i="231"/>
  <c r="G40" i="231"/>
  <c r="V40" i="231"/>
  <c r="X39" i="231"/>
  <c r="W39" i="231"/>
  <c r="B39" i="231"/>
  <c r="V39" i="231" s="1"/>
  <c r="C39" i="231"/>
  <c r="D39" i="231"/>
  <c r="E39" i="231"/>
  <c r="F39" i="231"/>
  <c r="G39" i="231"/>
  <c r="X38" i="231"/>
  <c r="W38" i="231"/>
  <c r="B38" i="231"/>
  <c r="V38" i="231" s="1"/>
  <c r="C38" i="231"/>
  <c r="D38" i="231"/>
  <c r="E38" i="231"/>
  <c r="F38" i="231"/>
  <c r="G38" i="231"/>
  <c r="X37" i="231"/>
  <c r="W37" i="231"/>
  <c r="B37" i="231"/>
  <c r="C37" i="231"/>
  <c r="D37" i="231"/>
  <c r="E37" i="231"/>
  <c r="V37" i="231" s="1"/>
  <c r="F37" i="231"/>
  <c r="G37" i="231"/>
  <c r="X36" i="231"/>
  <c r="W36" i="231"/>
  <c r="B36" i="231"/>
  <c r="C36" i="231"/>
  <c r="D36" i="231"/>
  <c r="E36" i="231"/>
  <c r="F36" i="231"/>
  <c r="G36" i="231"/>
  <c r="V36" i="231"/>
  <c r="X35" i="231"/>
  <c r="W35" i="231"/>
  <c r="B35" i="231"/>
  <c r="V35" i="231" s="1"/>
  <c r="C35" i="231"/>
  <c r="D35" i="231"/>
  <c r="E35" i="231"/>
  <c r="F35" i="231"/>
  <c r="G35" i="231"/>
  <c r="X34" i="231"/>
  <c r="W34" i="231"/>
  <c r="B34" i="231"/>
  <c r="V34" i="231" s="1"/>
  <c r="C34" i="231"/>
  <c r="D34" i="231"/>
  <c r="E34" i="231"/>
  <c r="F34" i="231"/>
  <c r="G34" i="231"/>
  <c r="X33" i="231"/>
  <c r="W33" i="231"/>
  <c r="B33" i="231"/>
  <c r="C33" i="231"/>
  <c r="D33" i="231"/>
  <c r="E33" i="231"/>
  <c r="V33" i="231" s="1"/>
  <c r="F33" i="231"/>
  <c r="G33" i="231"/>
  <c r="X32" i="231"/>
  <c r="W32" i="231"/>
  <c r="B32" i="231"/>
  <c r="C32" i="231"/>
  <c r="D32" i="231"/>
  <c r="E32" i="231"/>
  <c r="F32" i="231"/>
  <c r="G32" i="231"/>
  <c r="V32" i="231"/>
  <c r="X31" i="231"/>
  <c r="W31" i="231"/>
  <c r="B31" i="231"/>
  <c r="V31" i="231" s="1"/>
  <c r="C31" i="231"/>
  <c r="D31" i="231"/>
  <c r="E31" i="231"/>
  <c r="F31" i="231"/>
  <c r="G31" i="231"/>
  <c r="X30" i="231"/>
  <c r="W30" i="231"/>
  <c r="B30" i="231"/>
  <c r="V30" i="231" s="1"/>
  <c r="C30" i="231"/>
  <c r="D30" i="231"/>
  <c r="E30" i="231"/>
  <c r="F30" i="231"/>
  <c r="G30" i="231"/>
  <c r="X29" i="231"/>
  <c r="W29" i="231"/>
  <c r="B29" i="231"/>
  <c r="C29" i="231"/>
  <c r="D29" i="231"/>
  <c r="E29" i="231"/>
  <c r="V29" i="231" s="1"/>
  <c r="F29" i="231"/>
  <c r="G29" i="231"/>
  <c r="X28" i="231"/>
  <c r="W28" i="231"/>
  <c r="B28" i="231"/>
  <c r="C28" i="231"/>
  <c r="D28" i="231"/>
  <c r="E28" i="231"/>
  <c r="F28" i="231"/>
  <c r="G28" i="231"/>
  <c r="V28" i="231"/>
  <c r="X27" i="231"/>
  <c r="W27" i="231"/>
  <c r="B27" i="231"/>
  <c r="V27" i="231" s="1"/>
  <c r="C27" i="231"/>
  <c r="D27" i="231"/>
  <c r="E27" i="231"/>
  <c r="F27" i="231"/>
  <c r="G27" i="231"/>
  <c r="X26" i="231"/>
  <c r="W26" i="231"/>
  <c r="B26" i="231"/>
  <c r="V26" i="231" s="1"/>
  <c r="C26" i="231"/>
  <c r="D26" i="231"/>
  <c r="E26" i="231"/>
  <c r="F26" i="231"/>
  <c r="G26" i="231"/>
  <c r="X25" i="231"/>
  <c r="W25" i="231"/>
  <c r="B25" i="231"/>
  <c r="C25" i="231"/>
  <c r="D25" i="231"/>
  <c r="E25" i="231"/>
  <c r="V25" i="231" s="1"/>
  <c r="F25" i="231"/>
  <c r="G25" i="231"/>
  <c r="X24" i="231"/>
  <c r="W24" i="231"/>
  <c r="B24" i="231"/>
  <c r="C24" i="231"/>
  <c r="D24" i="231"/>
  <c r="E24" i="231"/>
  <c r="F24" i="231"/>
  <c r="G24" i="231"/>
  <c r="V24" i="231"/>
  <c r="X23" i="231"/>
  <c r="W23" i="231"/>
  <c r="B23" i="231"/>
  <c r="V23" i="231" s="1"/>
  <c r="C23" i="231"/>
  <c r="D23" i="231"/>
  <c r="E23" i="231"/>
  <c r="F23" i="231"/>
  <c r="G23" i="231"/>
  <c r="X22" i="231"/>
  <c r="W22" i="231"/>
  <c r="B22" i="231"/>
  <c r="V22" i="231" s="1"/>
  <c r="C22" i="231"/>
  <c r="D22" i="231"/>
  <c r="E22" i="231"/>
  <c r="F22" i="231"/>
  <c r="G22" i="231"/>
  <c r="X21" i="231"/>
  <c r="W21" i="231"/>
  <c r="B21" i="231"/>
  <c r="C21" i="231"/>
  <c r="D21" i="231"/>
  <c r="E21" i="231"/>
  <c r="V21" i="231" s="1"/>
  <c r="F21" i="231"/>
  <c r="G21" i="231"/>
  <c r="X20" i="231"/>
  <c r="W20" i="231"/>
  <c r="B20" i="231"/>
  <c r="C20" i="231"/>
  <c r="D20" i="231"/>
  <c r="E20" i="231"/>
  <c r="F20" i="231"/>
  <c r="G20" i="231"/>
  <c r="V20" i="231"/>
  <c r="X19" i="231"/>
  <c r="W19" i="231"/>
  <c r="B19" i="231"/>
  <c r="V19" i="231" s="1"/>
  <c r="C19" i="231"/>
  <c r="D19" i="231"/>
  <c r="E19" i="231"/>
  <c r="F19" i="231"/>
  <c r="G19" i="231"/>
  <c r="X18" i="231"/>
  <c r="W18" i="231"/>
  <c r="B18" i="231"/>
  <c r="V18" i="231" s="1"/>
  <c r="C18" i="231"/>
  <c r="D18" i="231"/>
  <c r="E18" i="231"/>
  <c r="F18" i="231"/>
  <c r="G18" i="231"/>
  <c r="X17" i="231"/>
  <c r="W17" i="231"/>
  <c r="B17" i="231"/>
  <c r="C17" i="231"/>
  <c r="D17" i="231"/>
  <c r="E17" i="231"/>
  <c r="V17" i="231" s="1"/>
  <c r="F17" i="231"/>
  <c r="G17" i="231"/>
  <c r="X16" i="231"/>
  <c r="W16" i="231"/>
  <c r="B16" i="231"/>
  <c r="C16" i="231"/>
  <c r="D16" i="231"/>
  <c r="E16" i="231"/>
  <c r="F16" i="231"/>
  <c r="G16" i="231"/>
  <c r="V16" i="231"/>
  <c r="X15" i="231"/>
  <c r="W15" i="231"/>
  <c r="B15" i="231"/>
  <c r="V15" i="231" s="1"/>
  <c r="C15" i="231"/>
  <c r="D15" i="231"/>
  <c r="E15" i="231"/>
  <c r="F15" i="231"/>
  <c r="G15" i="231"/>
  <c r="X14" i="231"/>
  <c r="W14" i="231"/>
  <c r="B14" i="231"/>
  <c r="V14" i="231" s="1"/>
  <c r="C14" i="231"/>
  <c r="D14" i="231"/>
  <c r="E14" i="231"/>
  <c r="F14" i="231"/>
  <c r="G14" i="231"/>
  <c r="X13" i="231"/>
  <c r="W13" i="231"/>
  <c r="B13" i="231"/>
  <c r="C13" i="231"/>
  <c r="D13" i="231"/>
  <c r="E13" i="231"/>
  <c r="V13" i="231" s="1"/>
  <c r="F13" i="231"/>
  <c r="G13" i="231"/>
  <c r="X12" i="231"/>
  <c r="W12" i="231"/>
  <c r="B12" i="231"/>
  <c r="C12" i="231"/>
  <c r="D12" i="231"/>
  <c r="E12" i="231"/>
  <c r="F12" i="231"/>
  <c r="G12" i="231"/>
  <c r="V12" i="231"/>
  <c r="X11" i="231"/>
  <c r="W11" i="231"/>
  <c r="B11" i="231"/>
  <c r="V11" i="231" s="1"/>
  <c r="C11" i="231"/>
  <c r="D11" i="231"/>
  <c r="E11" i="231"/>
  <c r="F11" i="231"/>
  <c r="G11" i="231"/>
  <c r="X10" i="231"/>
  <c r="W10" i="231"/>
  <c r="B10" i="231"/>
  <c r="V10" i="231" s="1"/>
  <c r="C10" i="231"/>
  <c r="D10" i="231"/>
  <c r="E10" i="231"/>
  <c r="F10" i="231"/>
  <c r="G10" i="231"/>
  <c r="I116" i="246"/>
  <c r="R116" i="246" s="1"/>
  <c r="J116" i="246"/>
  <c r="H116" i="246"/>
  <c r="Q116" i="246"/>
  <c r="G116" i="246"/>
  <c r="O116" i="246" s="1"/>
  <c r="F116" i="246"/>
  <c r="M116" i="246" s="1"/>
  <c r="N116" i="246"/>
  <c r="E116" i="246"/>
  <c r="C116" i="246"/>
  <c r="D116" i="246" s="1"/>
  <c r="I115" i="246"/>
  <c r="R115" i="246" s="1"/>
  <c r="J115" i="246"/>
  <c r="H115" i="246"/>
  <c r="Q115" i="246"/>
  <c r="G115" i="246"/>
  <c r="O115" i="246" s="1"/>
  <c r="F115" i="246"/>
  <c r="M115" i="246" s="1"/>
  <c r="N115" i="246"/>
  <c r="E115" i="246"/>
  <c r="C115" i="246"/>
  <c r="D115" i="246" s="1"/>
  <c r="I114" i="246"/>
  <c r="R114" i="246" s="1"/>
  <c r="J114" i="246"/>
  <c r="H114" i="246"/>
  <c r="Q114" i="246"/>
  <c r="G114" i="246"/>
  <c r="O114" i="246" s="1"/>
  <c r="F114" i="246"/>
  <c r="M114" i="246" s="1"/>
  <c r="N114" i="246"/>
  <c r="E114" i="246"/>
  <c r="C114" i="246"/>
  <c r="D114" i="246" s="1"/>
  <c r="I113" i="246"/>
  <c r="R113" i="246" s="1"/>
  <c r="J113" i="246"/>
  <c r="H113" i="246"/>
  <c r="Q113" i="246"/>
  <c r="G113" i="246"/>
  <c r="O113" i="246" s="1"/>
  <c r="F113" i="246"/>
  <c r="M113" i="246" s="1"/>
  <c r="N113" i="246"/>
  <c r="E113" i="246"/>
  <c r="C113" i="246"/>
  <c r="D113" i="246" s="1"/>
  <c r="I112" i="246"/>
  <c r="R112" i="246" s="1"/>
  <c r="J112" i="246"/>
  <c r="H112" i="246"/>
  <c r="Q112" i="246"/>
  <c r="G112" i="246"/>
  <c r="O112" i="246" s="1"/>
  <c r="F112" i="246"/>
  <c r="B112" i="246" s="1"/>
  <c r="N112" i="246"/>
  <c r="E112" i="246"/>
  <c r="M112" i="246" s="1"/>
  <c r="C112" i="246"/>
  <c r="D112" i="246" s="1"/>
  <c r="I111" i="246"/>
  <c r="R111" i="246" s="1"/>
  <c r="J111" i="246"/>
  <c r="H111" i="246"/>
  <c r="Q111" i="246"/>
  <c r="G111" i="246"/>
  <c r="O111" i="246" s="1"/>
  <c r="F111" i="246"/>
  <c r="M111" i="246" s="1"/>
  <c r="N111" i="246"/>
  <c r="E111" i="246"/>
  <c r="C111" i="246"/>
  <c r="D111" i="246" s="1"/>
  <c r="I110" i="246"/>
  <c r="R110" i="246" s="1"/>
  <c r="J110" i="246"/>
  <c r="H110" i="246"/>
  <c r="Q110" i="246"/>
  <c r="G110" i="246"/>
  <c r="O110" i="246" s="1"/>
  <c r="F110" i="246"/>
  <c r="M110" i="246" s="1"/>
  <c r="N110" i="246"/>
  <c r="E110" i="246"/>
  <c r="C110" i="246"/>
  <c r="D110" i="246" s="1"/>
  <c r="I109" i="246"/>
  <c r="R109" i="246" s="1"/>
  <c r="J109" i="246"/>
  <c r="H109" i="246"/>
  <c r="Q109" i="246"/>
  <c r="G109" i="246"/>
  <c r="O109" i="246" s="1"/>
  <c r="F109" i="246"/>
  <c r="B109" i="246" s="1"/>
  <c r="N109" i="246"/>
  <c r="E109" i="246"/>
  <c r="M109" i="246" s="1"/>
  <c r="C109" i="246"/>
  <c r="D109" i="246" s="1"/>
  <c r="I108" i="246"/>
  <c r="R108" i="246" s="1"/>
  <c r="J108" i="246"/>
  <c r="H108" i="246"/>
  <c r="Q108" i="246"/>
  <c r="G108" i="246"/>
  <c r="O108" i="246" s="1"/>
  <c r="F108" i="246"/>
  <c r="B108" i="246" s="1"/>
  <c r="N108" i="246"/>
  <c r="E108" i="246"/>
  <c r="M108" i="246" s="1"/>
  <c r="C108" i="246"/>
  <c r="D108" i="246" s="1"/>
  <c r="I107" i="246"/>
  <c r="R107" i="246" s="1"/>
  <c r="J107" i="246"/>
  <c r="H107" i="246"/>
  <c r="Q107" i="246"/>
  <c r="G107" i="246"/>
  <c r="O107" i="246" s="1"/>
  <c r="F107" i="246"/>
  <c r="M107" i="246" s="1"/>
  <c r="N107" i="246"/>
  <c r="E107" i="246"/>
  <c r="C107" i="246"/>
  <c r="D107" i="246" s="1"/>
  <c r="I106" i="246"/>
  <c r="R106" i="246" s="1"/>
  <c r="J106" i="246"/>
  <c r="H106" i="246"/>
  <c r="Q106" i="246"/>
  <c r="G106" i="246"/>
  <c r="O106" i="246" s="1"/>
  <c r="F106" i="246"/>
  <c r="M106" i="246" s="1"/>
  <c r="N106" i="246"/>
  <c r="E106" i="246"/>
  <c r="C106" i="246"/>
  <c r="D106" i="246" s="1"/>
  <c r="I105" i="246"/>
  <c r="R105" i="246" s="1"/>
  <c r="J105" i="246"/>
  <c r="H105" i="246"/>
  <c r="Q105" i="246"/>
  <c r="G105" i="246"/>
  <c r="O105" i="246" s="1"/>
  <c r="F105" i="246"/>
  <c r="B105" i="246" s="1"/>
  <c r="N105" i="246"/>
  <c r="E105" i="246"/>
  <c r="M105" i="246" s="1"/>
  <c r="C105" i="246"/>
  <c r="D105" i="246" s="1"/>
  <c r="I104" i="246"/>
  <c r="R104" i="246" s="1"/>
  <c r="J104" i="246"/>
  <c r="H104" i="246"/>
  <c r="Q104" i="246"/>
  <c r="G104" i="246"/>
  <c r="O104" i="246" s="1"/>
  <c r="F104" i="246"/>
  <c r="B104" i="246" s="1"/>
  <c r="N104" i="246"/>
  <c r="E104" i="246"/>
  <c r="M104" i="246" s="1"/>
  <c r="C104" i="246"/>
  <c r="D104" i="246" s="1"/>
  <c r="I103" i="246"/>
  <c r="R103" i="246" s="1"/>
  <c r="J103" i="246"/>
  <c r="H103" i="246"/>
  <c r="Q103" i="246"/>
  <c r="G103" i="246"/>
  <c r="O103" i="246" s="1"/>
  <c r="F103" i="246"/>
  <c r="B103" i="246" s="1"/>
  <c r="N103" i="246"/>
  <c r="E103" i="246"/>
  <c r="M103" i="246" s="1"/>
  <c r="C103" i="246"/>
  <c r="D103" i="246" s="1"/>
  <c r="I102" i="246"/>
  <c r="R102" i="246" s="1"/>
  <c r="J102" i="246"/>
  <c r="H102" i="246"/>
  <c r="Q102" i="246"/>
  <c r="G102" i="246"/>
  <c r="O102" i="246" s="1"/>
  <c r="F102" i="246"/>
  <c r="B102" i="246" s="1"/>
  <c r="N102" i="246"/>
  <c r="E102" i="246"/>
  <c r="M102" i="246" s="1"/>
  <c r="C102" i="246"/>
  <c r="D102" i="246" s="1"/>
  <c r="I101" i="246"/>
  <c r="R101" i="246" s="1"/>
  <c r="J101" i="246"/>
  <c r="H101" i="246"/>
  <c r="Q101" i="246"/>
  <c r="G101" i="246"/>
  <c r="O101" i="246" s="1"/>
  <c r="F101" i="246"/>
  <c r="B101" i="246" s="1"/>
  <c r="N101" i="246"/>
  <c r="E101" i="246"/>
  <c r="M101" i="246" s="1"/>
  <c r="C101" i="246"/>
  <c r="D101" i="246" s="1"/>
  <c r="I100" i="246"/>
  <c r="R100" i="246" s="1"/>
  <c r="J100" i="246"/>
  <c r="H100" i="246"/>
  <c r="Q100" i="246"/>
  <c r="G100" i="246"/>
  <c r="O100" i="246" s="1"/>
  <c r="F100" i="246"/>
  <c r="B100" i="246" s="1"/>
  <c r="N100" i="246"/>
  <c r="E100" i="246"/>
  <c r="M100" i="246" s="1"/>
  <c r="C100" i="246"/>
  <c r="D100" i="246" s="1"/>
  <c r="I99" i="246"/>
  <c r="R99" i="246" s="1"/>
  <c r="J99" i="246"/>
  <c r="H99" i="246"/>
  <c r="Q99" i="246"/>
  <c r="G99" i="246"/>
  <c r="O99" i="246" s="1"/>
  <c r="F99" i="246"/>
  <c r="B99" i="246" s="1"/>
  <c r="N99" i="246"/>
  <c r="E99" i="246"/>
  <c r="M99" i="246" s="1"/>
  <c r="C99" i="246"/>
  <c r="D99" i="246" s="1"/>
  <c r="I98" i="246"/>
  <c r="R98" i="246" s="1"/>
  <c r="J98" i="246"/>
  <c r="H98" i="246"/>
  <c r="Q98" i="246"/>
  <c r="G98" i="246"/>
  <c r="O98" i="246" s="1"/>
  <c r="F98" i="246"/>
  <c r="B98" i="246" s="1"/>
  <c r="N98" i="246"/>
  <c r="E98" i="246"/>
  <c r="M98" i="246" s="1"/>
  <c r="C98" i="246"/>
  <c r="D98" i="246" s="1"/>
  <c r="I97" i="246"/>
  <c r="R97" i="246" s="1"/>
  <c r="J97" i="246"/>
  <c r="H97" i="246"/>
  <c r="Q97" i="246"/>
  <c r="G97" i="246"/>
  <c r="O97" i="246" s="1"/>
  <c r="F97" i="246"/>
  <c r="M97" i="246" s="1"/>
  <c r="N97" i="246"/>
  <c r="E97" i="246"/>
  <c r="C97" i="246"/>
  <c r="D97" i="246" s="1"/>
  <c r="I96" i="246"/>
  <c r="R96" i="246" s="1"/>
  <c r="J96" i="246"/>
  <c r="H96" i="246"/>
  <c r="Q96" i="246"/>
  <c r="G96" i="246"/>
  <c r="O96" i="246" s="1"/>
  <c r="F96" i="246"/>
  <c r="B96" i="246" s="1"/>
  <c r="N96" i="246"/>
  <c r="E96" i="246"/>
  <c r="M96" i="246" s="1"/>
  <c r="C96" i="246"/>
  <c r="D96" i="246" s="1"/>
  <c r="I95" i="246"/>
  <c r="R95" i="246" s="1"/>
  <c r="J95" i="246"/>
  <c r="H95" i="246"/>
  <c r="Q95" i="246"/>
  <c r="G95" i="246"/>
  <c r="O95" i="246" s="1"/>
  <c r="F95" i="246"/>
  <c r="B95" i="246" s="1"/>
  <c r="N95" i="246"/>
  <c r="E95" i="246"/>
  <c r="M95" i="246" s="1"/>
  <c r="C95" i="246"/>
  <c r="D95" i="246" s="1"/>
  <c r="I94" i="246"/>
  <c r="R94" i="246" s="1"/>
  <c r="J94" i="246"/>
  <c r="H94" i="246"/>
  <c r="Q94" i="246"/>
  <c r="G94" i="246"/>
  <c r="O94" i="246" s="1"/>
  <c r="F94" i="246"/>
  <c r="B94" i="246" s="1"/>
  <c r="N94" i="246"/>
  <c r="E94" i="246"/>
  <c r="M94" i="246" s="1"/>
  <c r="C94" i="246"/>
  <c r="D94" i="246" s="1"/>
  <c r="I93" i="246"/>
  <c r="R93" i="246" s="1"/>
  <c r="J93" i="246"/>
  <c r="H93" i="246"/>
  <c r="Q93" i="246"/>
  <c r="G93" i="246"/>
  <c r="O93" i="246" s="1"/>
  <c r="F93" i="246"/>
  <c r="B93" i="246" s="1"/>
  <c r="N93" i="246"/>
  <c r="E93" i="246"/>
  <c r="M93" i="246" s="1"/>
  <c r="C93" i="246"/>
  <c r="D93" i="246" s="1"/>
  <c r="I92" i="246"/>
  <c r="R92" i="246" s="1"/>
  <c r="J92" i="246"/>
  <c r="H92" i="246"/>
  <c r="Q92" i="246"/>
  <c r="G92" i="246"/>
  <c r="O92" i="246" s="1"/>
  <c r="F92" i="246"/>
  <c r="B92" i="246" s="1"/>
  <c r="N92" i="246"/>
  <c r="E92" i="246"/>
  <c r="M92" i="246" s="1"/>
  <c r="C92" i="246"/>
  <c r="D92" i="246" s="1"/>
  <c r="I91" i="246"/>
  <c r="R91" i="246" s="1"/>
  <c r="J91" i="246"/>
  <c r="H91" i="246"/>
  <c r="Q91" i="246"/>
  <c r="G91" i="246"/>
  <c r="O91" i="246" s="1"/>
  <c r="F91" i="246"/>
  <c r="M91" i="246" s="1"/>
  <c r="N91" i="246"/>
  <c r="E91" i="246"/>
  <c r="C91" i="246"/>
  <c r="D91" i="246" s="1"/>
  <c r="I90" i="246"/>
  <c r="R90" i="246" s="1"/>
  <c r="J90" i="246"/>
  <c r="H90" i="246"/>
  <c r="Q90" i="246"/>
  <c r="G90" i="246"/>
  <c r="O90" i="246" s="1"/>
  <c r="F90" i="246"/>
  <c r="M90" i="246" s="1"/>
  <c r="N90" i="246"/>
  <c r="E90" i="246"/>
  <c r="C90" i="246"/>
  <c r="D90" i="246" s="1"/>
  <c r="I89" i="246"/>
  <c r="R89" i="246" s="1"/>
  <c r="J89" i="246"/>
  <c r="H89" i="246"/>
  <c r="Q89" i="246"/>
  <c r="G89" i="246"/>
  <c r="O89" i="246" s="1"/>
  <c r="F89" i="246"/>
  <c r="B89" i="246" s="1"/>
  <c r="N89" i="246"/>
  <c r="E89" i="246"/>
  <c r="M89" i="246" s="1"/>
  <c r="C89" i="246"/>
  <c r="D89" i="246" s="1"/>
  <c r="I88" i="246"/>
  <c r="R88" i="246" s="1"/>
  <c r="J88" i="246"/>
  <c r="H88" i="246"/>
  <c r="Q88" i="246"/>
  <c r="G88" i="246"/>
  <c r="O88" i="246" s="1"/>
  <c r="F88" i="246"/>
  <c r="B88" i="246" s="1"/>
  <c r="N88" i="246"/>
  <c r="E88" i="246"/>
  <c r="M88" i="246" s="1"/>
  <c r="C88" i="246"/>
  <c r="D88" i="246" s="1"/>
  <c r="I87" i="246"/>
  <c r="R87" i="246" s="1"/>
  <c r="J87" i="246"/>
  <c r="H87" i="246"/>
  <c r="Q87" i="246"/>
  <c r="G87" i="246"/>
  <c r="O87" i="246" s="1"/>
  <c r="F87" i="246"/>
  <c r="B87" i="246" s="1"/>
  <c r="N87" i="246"/>
  <c r="E87" i="246"/>
  <c r="M87" i="246" s="1"/>
  <c r="C87" i="246"/>
  <c r="D87" i="246" s="1"/>
  <c r="I86" i="246"/>
  <c r="R86" i="246" s="1"/>
  <c r="J86" i="246"/>
  <c r="H86" i="246"/>
  <c r="Q86" i="246"/>
  <c r="G86" i="246"/>
  <c r="O86" i="246" s="1"/>
  <c r="F86" i="246"/>
  <c r="B86" i="246" s="1"/>
  <c r="N86" i="246"/>
  <c r="E86" i="246"/>
  <c r="M86" i="246" s="1"/>
  <c r="C86" i="246"/>
  <c r="D86" i="246" s="1"/>
  <c r="I85" i="246"/>
  <c r="R85" i="246" s="1"/>
  <c r="J85" i="246"/>
  <c r="H85" i="246"/>
  <c r="Q85" i="246"/>
  <c r="G85" i="246"/>
  <c r="O85" i="246" s="1"/>
  <c r="F85" i="246"/>
  <c r="M85" i="246" s="1"/>
  <c r="N85" i="246"/>
  <c r="E85" i="246"/>
  <c r="C85" i="246"/>
  <c r="D85" i="246" s="1"/>
  <c r="I84" i="246"/>
  <c r="R84" i="246" s="1"/>
  <c r="J84" i="246"/>
  <c r="H84" i="246"/>
  <c r="Q84" i="246"/>
  <c r="G84" i="246"/>
  <c r="O84" i="246" s="1"/>
  <c r="F84" i="246"/>
  <c r="B84" i="246" s="1"/>
  <c r="N84" i="246"/>
  <c r="E84" i="246"/>
  <c r="M84" i="246" s="1"/>
  <c r="C84" i="246"/>
  <c r="D84" i="246" s="1"/>
  <c r="I83" i="246"/>
  <c r="R83" i="246" s="1"/>
  <c r="J83" i="246"/>
  <c r="H83" i="246"/>
  <c r="Q83" i="246"/>
  <c r="G83" i="246"/>
  <c r="O83" i="246" s="1"/>
  <c r="F83" i="246"/>
  <c r="M83" i="246" s="1"/>
  <c r="N83" i="246"/>
  <c r="E83" i="246"/>
  <c r="C83" i="246"/>
  <c r="D83" i="246" s="1"/>
  <c r="I82" i="246"/>
  <c r="R82" i="246" s="1"/>
  <c r="J82" i="246"/>
  <c r="H82" i="246"/>
  <c r="Q82" i="246"/>
  <c r="G82" i="246"/>
  <c r="O82" i="246" s="1"/>
  <c r="F82" i="246"/>
  <c r="M82" i="246" s="1"/>
  <c r="N82" i="246"/>
  <c r="E82" i="246"/>
  <c r="C82" i="246"/>
  <c r="D82" i="246" s="1"/>
  <c r="I81" i="246"/>
  <c r="R81" i="246" s="1"/>
  <c r="J81" i="246"/>
  <c r="H81" i="246"/>
  <c r="Q81" i="246"/>
  <c r="G81" i="246"/>
  <c r="O81" i="246" s="1"/>
  <c r="F81" i="246"/>
  <c r="B81" i="246" s="1"/>
  <c r="N81" i="246"/>
  <c r="E81" i="246"/>
  <c r="M81" i="246" s="1"/>
  <c r="C81" i="246"/>
  <c r="D81" i="246" s="1"/>
  <c r="I80" i="246"/>
  <c r="R80" i="246" s="1"/>
  <c r="J80" i="246"/>
  <c r="H80" i="246"/>
  <c r="Q80" i="246"/>
  <c r="G80" i="246"/>
  <c r="O80" i="246" s="1"/>
  <c r="F80" i="246"/>
  <c r="B80" i="246" s="1"/>
  <c r="N80" i="246"/>
  <c r="E80" i="246"/>
  <c r="M80" i="246" s="1"/>
  <c r="C80" i="246"/>
  <c r="D80" i="246" s="1"/>
  <c r="I79" i="246"/>
  <c r="R79" i="246" s="1"/>
  <c r="J79" i="246"/>
  <c r="H79" i="246"/>
  <c r="Q79" i="246"/>
  <c r="G79" i="246"/>
  <c r="O79" i="246" s="1"/>
  <c r="F79" i="246"/>
  <c r="B79" i="246" s="1"/>
  <c r="N79" i="246"/>
  <c r="E79" i="246"/>
  <c r="M79" i="246" s="1"/>
  <c r="C79" i="246"/>
  <c r="D79" i="246" s="1"/>
  <c r="I78" i="246"/>
  <c r="R78" i="246" s="1"/>
  <c r="J78" i="246"/>
  <c r="H78" i="246"/>
  <c r="Q78" i="246"/>
  <c r="G78" i="246"/>
  <c r="O78" i="246" s="1"/>
  <c r="F78" i="246"/>
  <c r="M78" i="246" s="1"/>
  <c r="N78" i="246"/>
  <c r="E78" i="246"/>
  <c r="C78" i="246"/>
  <c r="D78" i="246" s="1"/>
  <c r="I77" i="246"/>
  <c r="R77" i="246" s="1"/>
  <c r="J77" i="246"/>
  <c r="H77" i="246"/>
  <c r="Q77" i="246"/>
  <c r="G77" i="246"/>
  <c r="O77" i="246" s="1"/>
  <c r="F77" i="246"/>
  <c r="B77" i="246" s="1"/>
  <c r="N77" i="246"/>
  <c r="E77" i="246"/>
  <c r="M77" i="246" s="1"/>
  <c r="C77" i="246"/>
  <c r="D77" i="246" s="1"/>
  <c r="I76" i="246"/>
  <c r="R76" i="246" s="1"/>
  <c r="J76" i="246"/>
  <c r="H76" i="246"/>
  <c r="Q76" i="246"/>
  <c r="G76" i="246"/>
  <c r="O76" i="246" s="1"/>
  <c r="F76" i="246"/>
  <c r="B76" i="246" s="1"/>
  <c r="N76" i="246"/>
  <c r="E76" i="246"/>
  <c r="M76" i="246" s="1"/>
  <c r="C76" i="246"/>
  <c r="D76" i="246" s="1"/>
  <c r="I75" i="246"/>
  <c r="R75" i="246" s="1"/>
  <c r="J75" i="246"/>
  <c r="H75" i="246"/>
  <c r="Q75" i="246"/>
  <c r="G75" i="246"/>
  <c r="O75" i="246" s="1"/>
  <c r="F75" i="246"/>
  <c r="M75" i="246" s="1"/>
  <c r="N75" i="246"/>
  <c r="E75" i="246"/>
  <c r="C75" i="246"/>
  <c r="D75" i="246" s="1"/>
  <c r="I74" i="246"/>
  <c r="R74" i="246" s="1"/>
  <c r="J74" i="246"/>
  <c r="H74" i="246"/>
  <c r="Q74" i="246"/>
  <c r="G74" i="246"/>
  <c r="O74" i="246" s="1"/>
  <c r="F74" i="246"/>
  <c r="M74" i="246" s="1"/>
  <c r="N74" i="246"/>
  <c r="E74" i="246"/>
  <c r="C74" i="246"/>
  <c r="D74" i="246" s="1"/>
  <c r="I73" i="246"/>
  <c r="R73" i="246" s="1"/>
  <c r="J73" i="246"/>
  <c r="H73" i="246"/>
  <c r="Q73" i="246"/>
  <c r="G73" i="246"/>
  <c r="O73" i="246" s="1"/>
  <c r="F73" i="246"/>
  <c r="M73" i="246" s="1"/>
  <c r="N73" i="246"/>
  <c r="E73" i="246"/>
  <c r="C73" i="246"/>
  <c r="D73" i="246" s="1"/>
  <c r="I72" i="246"/>
  <c r="R72" i="246" s="1"/>
  <c r="J72" i="246"/>
  <c r="H72" i="246"/>
  <c r="Q72" i="246"/>
  <c r="G72" i="246"/>
  <c r="O72" i="246" s="1"/>
  <c r="F72" i="246"/>
  <c r="M72" i="246" s="1"/>
  <c r="N72" i="246"/>
  <c r="E72" i="246"/>
  <c r="C72" i="246"/>
  <c r="D72" i="246" s="1"/>
  <c r="I71" i="246"/>
  <c r="R71" i="246" s="1"/>
  <c r="J71" i="246"/>
  <c r="H71" i="246"/>
  <c r="Q71" i="246"/>
  <c r="G71" i="246"/>
  <c r="O71" i="246" s="1"/>
  <c r="F71" i="246"/>
  <c r="B71" i="246" s="1"/>
  <c r="N71" i="246"/>
  <c r="E71" i="246"/>
  <c r="M71" i="246" s="1"/>
  <c r="C71" i="246"/>
  <c r="D71" i="246" s="1"/>
  <c r="I70" i="246"/>
  <c r="R70" i="246" s="1"/>
  <c r="J70" i="246"/>
  <c r="H70" i="246"/>
  <c r="Q70" i="246"/>
  <c r="G70" i="246"/>
  <c r="O70" i="246" s="1"/>
  <c r="F70" i="246"/>
  <c r="B70" i="246" s="1"/>
  <c r="N70" i="246"/>
  <c r="E70" i="246"/>
  <c r="M70" i="246" s="1"/>
  <c r="C70" i="246"/>
  <c r="D70" i="246" s="1"/>
  <c r="I69" i="246"/>
  <c r="R69" i="246" s="1"/>
  <c r="J69" i="246"/>
  <c r="H69" i="246"/>
  <c r="Q69" i="246"/>
  <c r="G69" i="246"/>
  <c r="O69" i="246" s="1"/>
  <c r="F69" i="246"/>
  <c r="M69" i="246" s="1"/>
  <c r="N69" i="246"/>
  <c r="E69" i="246"/>
  <c r="C69" i="246"/>
  <c r="D69" i="246" s="1"/>
  <c r="I68" i="246"/>
  <c r="R68" i="246" s="1"/>
  <c r="J68" i="246"/>
  <c r="H68" i="246"/>
  <c r="Q68" i="246"/>
  <c r="G68" i="246"/>
  <c r="O68" i="246" s="1"/>
  <c r="F68" i="246"/>
  <c r="M68" i="246" s="1"/>
  <c r="N68" i="246"/>
  <c r="E68" i="246"/>
  <c r="C68" i="246"/>
  <c r="D68" i="246" s="1"/>
  <c r="I67" i="246"/>
  <c r="R67" i="246" s="1"/>
  <c r="J67" i="246"/>
  <c r="H67" i="246"/>
  <c r="Q67" i="246"/>
  <c r="G67" i="246"/>
  <c r="O67" i="246" s="1"/>
  <c r="F67" i="246"/>
  <c r="B67" i="246" s="1"/>
  <c r="N67" i="246"/>
  <c r="E67" i="246"/>
  <c r="M67" i="246" s="1"/>
  <c r="C67" i="246"/>
  <c r="D67" i="246" s="1"/>
  <c r="I66" i="246"/>
  <c r="R66" i="246" s="1"/>
  <c r="J66" i="246"/>
  <c r="H66" i="246"/>
  <c r="Q66" i="246"/>
  <c r="G66" i="246"/>
  <c r="O66" i="246" s="1"/>
  <c r="F66" i="246"/>
  <c r="B66" i="246" s="1"/>
  <c r="N66" i="246"/>
  <c r="E66" i="246"/>
  <c r="M66" i="246" s="1"/>
  <c r="C66" i="246"/>
  <c r="D66" i="246" s="1"/>
  <c r="I65" i="246"/>
  <c r="R65" i="246" s="1"/>
  <c r="J65" i="246"/>
  <c r="H65" i="246"/>
  <c r="Q65" i="246"/>
  <c r="G65" i="246"/>
  <c r="O65" i="246" s="1"/>
  <c r="F65" i="246"/>
  <c r="B65" i="246" s="1"/>
  <c r="N65" i="246"/>
  <c r="E65" i="246"/>
  <c r="M65" i="246" s="1"/>
  <c r="C65" i="246"/>
  <c r="D65" i="246" s="1"/>
  <c r="I64" i="246"/>
  <c r="R64" i="246" s="1"/>
  <c r="J64" i="246"/>
  <c r="H64" i="246"/>
  <c r="Q64" i="246"/>
  <c r="G64" i="246"/>
  <c r="O64" i="246" s="1"/>
  <c r="F64" i="246"/>
  <c r="B64" i="246" s="1"/>
  <c r="N64" i="246"/>
  <c r="E64" i="246"/>
  <c r="M64" i="246" s="1"/>
  <c r="C64" i="246"/>
  <c r="D64" i="246" s="1"/>
  <c r="I63" i="246"/>
  <c r="R63" i="246" s="1"/>
  <c r="J63" i="246"/>
  <c r="J62" i="246" s="1"/>
  <c r="H63" i="246"/>
  <c r="Q63" i="246"/>
  <c r="G63" i="246"/>
  <c r="O63" i="246" s="1"/>
  <c r="F63" i="246"/>
  <c r="B63" i="246" s="1"/>
  <c r="N63" i="246"/>
  <c r="E63" i="246"/>
  <c r="M63" i="246" s="1"/>
  <c r="C63" i="246"/>
  <c r="C62" i="246" s="1"/>
  <c r="D62" i="246" s="1"/>
  <c r="I61" i="246"/>
  <c r="R61" i="246" s="1"/>
  <c r="I62" i="246"/>
  <c r="J61" i="246"/>
  <c r="H61" i="246"/>
  <c r="Q61" i="246" s="1"/>
  <c r="G61" i="246"/>
  <c r="O61" i="246" s="1"/>
  <c r="G62" i="246"/>
  <c r="O62" i="246" s="1"/>
  <c r="F61" i="246"/>
  <c r="N61" i="246" s="1"/>
  <c r="F62" i="246"/>
  <c r="N62" i="246" s="1"/>
  <c r="E61" i="246"/>
  <c r="E62" i="246"/>
  <c r="L62" i="246" s="1"/>
  <c r="M62" i="246"/>
  <c r="C61" i="246"/>
  <c r="P61" i="246"/>
  <c r="M61" i="246"/>
  <c r="L61" i="246"/>
  <c r="D61" i="246"/>
  <c r="I59" i="246"/>
  <c r="R59" i="246" s="1"/>
  <c r="I60" i="246"/>
  <c r="J59" i="246"/>
  <c r="J60" i="246" s="1"/>
  <c r="H59" i="246"/>
  <c r="Q59" i="246" s="1"/>
  <c r="G59" i="246"/>
  <c r="O59" i="246" s="1"/>
  <c r="G60" i="246"/>
  <c r="O60" i="246" s="1"/>
  <c r="F59" i="246"/>
  <c r="N59" i="246" s="1"/>
  <c r="F60" i="246"/>
  <c r="N60" i="246" s="1"/>
  <c r="E59" i="246"/>
  <c r="E60" i="246"/>
  <c r="L60" i="246" s="1"/>
  <c r="M60" i="246"/>
  <c r="C59" i="246"/>
  <c r="C60" i="246"/>
  <c r="D60" i="246"/>
  <c r="P59" i="246"/>
  <c r="M59" i="246"/>
  <c r="L59" i="246"/>
  <c r="D59" i="246"/>
  <c r="R58" i="246"/>
  <c r="Q58" i="246"/>
  <c r="P58" i="246"/>
  <c r="O58" i="246"/>
  <c r="N58" i="246"/>
  <c r="M58" i="246"/>
  <c r="L58" i="246"/>
  <c r="B58" i="246"/>
  <c r="R57" i="246"/>
  <c r="Q57" i="246"/>
  <c r="P57" i="246"/>
  <c r="O57" i="246"/>
  <c r="N57" i="246"/>
  <c r="M57" i="246"/>
  <c r="L57" i="246"/>
  <c r="B57" i="246"/>
  <c r="R56" i="246"/>
  <c r="Q56" i="246"/>
  <c r="P56" i="246"/>
  <c r="O56" i="246"/>
  <c r="N56" i="246"/>
  <c r="M56" i="246"/>
  <c r="L56" i="246"/>
  <c r="B56" i="246"/>
  <c r="R55" i="246"/>
  <c r="Q55" i="246"/>
  <c r="P55" i="246"/>
  <c r="O55" i="246"/>
  <c r="N55" i="246"/>
  <c r="M55" i="246"/>
  <c r="L55" i="246"/>
  <c r="B55" i="246"/>
  <c r="R54" i="246"/>
  <c r="Q54" i="246"/>
  <c r="P54" i="246"/>
  <c r="O54" i="246"/>
  <c r="N54" i="246"/>
  <c r="M54" i="246"/>
  <c r="L54" i="246"/>
  <c r="B54" i="246"/>
  <c r="R53" i="246"/>
  <c r="Q53" i="246"/>
  <c r="P53" i="246"/>
  <c r="O53" i="246"/>
  <c r="N53" i="246"/>
  <c r="M53" i="246"/>
  <c r="L53" i="246"/>
  <c r="B53" i="246"/>
  <c r="R52" i="246"/>
  <c r="Q52" i="246"/>
  <c r="P52" i="246"/>
  <c r="O52" i="246"/>
  <c r="N52" i="246"/>
  <c r="M52" i="246"/>
  <c r="L52" i="246"/>
  <c r="B52" i="246"/>
  <c r="R51" i="246"/>
  <c r="Q51" i="246"/>
  <c r="P51" i="246"/>
  <c r="O51" i="246"/>
  <c r="N51" i="246"/>
  <c r="M51" i="246"/>
  <c r="L51" i="246"/>
  <c r="B51" i="246"/>
  <c r="R50" i="246"/>
  <c r="Q50" i="246"/>
  <c r="P50" i="246"/>
  <c r="O50" i="246"/>
  <c r="N50" i="246"/>
  <c r="M50" i="246"/>
  <c r="L50" i="246"/>
  <c r="B50" i="246"/>
  <c r="R49" i="246"/>
  <c r="Q49" i="246"/>
  <c r="P49" i="246"/>
  <c r="O49" i="246"/>
  <c r="N49" i="246"/>
  <c r="M49" i="246"/>
  <c r="L49" i="246"/>
  <c r="B49" i="246"/>
  <c r="R48" i="246"/>
  <c r="Q48" i="246"/>
  <c r="P48" i="246"/>
  <c r="O48" i="246"/>
  <c r="N48" i="246"/>
  <c r="M48" i="246"/>
  <c r="L48" i="246"/>
  <c r="B48" i="246"/>
  <c r="R47" i="246"/>
  <c r="Q47" i="246"/>
  <c r="P47" i="246"/>
  <c r="O47" i="246"/>
  <c r="N47" i="246"/>
  <c r="M47" i="246"/>
  <c r="L47" i="246"/>
  <c r="B47" i="246"/>
  <c r="R46" i="246"/>
  <c r="Q46" i="246"/>
  <c r="P46" i="246"/>
  <c r="O46" i="246"/>
  <c r="N46" i="246"/>
  <c r="M46" i="246"/>
  <c r="L46" i="246"/>
  <c r="B46" i="246"/>
  <c r="R45" i="246"/>
  <c r="Q45" i="246"/>
  <c r="P45" i="246"/>
  <c r="O45" i="246"/>
  <c r="N45" i="246"/>
  <c r="M45" i="246"/>
  <c r="L45" i="246"/>
  <c r="B45" i="246"/>
  <c r="R44" i="246"/>
  <c r="Q44" i="246"/>
  <c r="P44" i="246"/>
  <c r="O44" i="246"/>
  <c r="N44" i="246"/>
  <c r="M44" i="246"/>
  <c r="L44" i="246"/>
  <c r="B44" i="246"/>
  <c r="R43" i="246"/>
  <c r="Q43" i="246"/>
  <c r="P43" i="246"/>
  <c r="O43" i="246"/>
  <c r="N43" i="246"/>
  <c r="M43" i="246"/>
  <c r="L43" i="246"/>
  <c r="B43" i="246"/>
  <c r="R42" i="246"/>
  <c r="Q42" i="246"/>
  <c r="P42" i="246"/>
  <c r="O42" i="246"/>
  <c r="N42" i="246"/>
  <c r="M42" i="246"/>
  <c r="L42" i="246"/>
  <c r="B42" i="246"/>
  <c r="R41" i="246"/>
  <c r="Q41" i="246"/>
  <c r="P41" i="246"/>
  <c r="O41" i="246"/>
  <c r="N41" i="246"/>
  <c r="M41" i="246"/>
  <c r="L41" i="246"/>
  <c r="B41" i="246"/>
  <c r="R40" i="246"/>
  <c r="Q40" i="246"/>
  <c r="P40" i="246"/>
  <c r="O40" i="246"/>
  <c r="N40" i="246"/>
  <c r="M40" i="246"/>
  <c r="L40" i="246"/>
  <c r="B40" i="246"/>
  <c r="R39" i="246"/>
  <c r="Q39" i="246"/>
  <c r="P39" i="246"/>
  <c r="O39" i="246"/>
  <c r="N39" i="246"/>
  <c r="M39" i="246"/>
  <c r="L39" i="246"/>
  <c r="B39" i="246"/>
  <c r="R38" i="246"/>
  <c r="Q38" i="246"/>
  <c r="P38" i="246"/>
  <c r="O38" i="246"/>
  <c r="N38" i="246"/>
  <c r="M38" i="246"/>
  <c r="L38" i="246"/>
  <c r="B38" i="246"/>
  <c r="R37" i="246"/>
  <c r="Q37" i="246"/>
  <c r="P37" i="246"/>
  <c r="O37" i="246"/>
  <c r="N37" i="246"/>
  <c r="M37" i="246"/>
  <c r="L37" i="246"/>
  <c r="B37" i="246"/>
  <c r="R36" i="246"/>
  <c r="Q36" i="246"/>
  <c r="P36" i="246"/>
  <c r="O36" i="246"/>
  <c r="N36" i="246"/>
  <c r="M36" i="246"/>
  <c r="L36" i="246"/>
  <c r="B36" i="246"/>
  <c r="R35" i="246"/>
  <c r="Q35" i="246"/>
  <c r="P35" i="246"/>
  <c r="O35" i="246"/>
  <c r="N35" i="246"/>
  <c r="M35" i="246"/>
  <c r="L35" i="246"/>
  <c r="B35" i="246"/>
  <c r="R34" i="246"/>
  <c r="Q34" i="246"/>
  <c r="P34" i="246"/>
  <c r="O34" i="246"/>
  <c r="N34" i="246"/>
  <c r="M34" i="246"/>
  <c r="L34" i="246"/>
  <c r="B34" i="246"/>
  <c r="R33" i="246"/>
  <c r="Q33" i="246"/>
  <c r="P33" i="246"/>
  <c r="O33" i="246"/>
  <c r="N33" i="246"/>
  <c r="M33" i="246"/>
  <c r="L33" i="246"/>
  <c r="B33" i="246"/>
  <c r="R32" i="246"/>
  <c r="Q32" i="246"/>
  <c r="P32" i="246"/>
  <c r="O32" i="246"/>
  <c r="N32" i="246"/>
  <c r="M32" i="246"/>
  <c r="L32" i="246"/>
  <c r="B32" i="246"/>
  <c r="R31" i="246"/>
  <c r="Q31" i="246"/>
  <c r="P31" i="246"/>
  <c r="O31" i="246"/>
  <c r="N31" i="246"/>
  <c r="M31" i="246"/>
  <c r="L31" i="246"/>
  <c r="B31" i="246"/>
  <c r="R30" i="246"/>
  <c r="Q30" i="246"/>
  <c r="P30" i="246"/>
  <c r="O30" i="246"/>
  <c r="N30" i="246"/>
  <c r="M30" i="246"/>
  <c r="L30" i="246"/>
  <c r="B30" i="246"/>
  <c r="R29" i="246"/>
  <c r="Q29" i="246"/>
  <c r="P29" i="246"/>
  <c r="O29" i="246"/>
  <c r="N29" i="246"/>
  <c r="M29" i="246"/>
  <c r="L29" i="246"/>
  <c r="B29" i="246"/>
  <c r="R28" i="246"/>
  <c r="Q28" i="246"/>
  <c r="P28" i="246"/>
  <c r="O28" i="246"/>
  <c r="N28" i="246"/>
  <c r="M28" i="246"/>
  <c r="L28" i="246"/>
  <c r="B28" i="246"/>
  <c r="R27" i="246"/>
  <c r="Q27" i="246"/>
  <c r="P27" i="246"/>
  <c r="O27" i="246"/>
  <c r="N27" i="246"/>
  <c r="M27" i="246"/>
  <c r="L27" i="246"/>
  <c r="B27" i="246"/>
  <c r="R26" i="246"/>
  <c r="Q26" i="246"/>
  <c r="P26" i="246"/>
  <c r="O26" i="246"/>
  <c r="N26" i="246"/>
  <c r="M26" i="246"/>
  <c r="L26" i="246"/>
  <c r="B26" i="246"/>
  <c r="R25" i="246"/>
  <c r="Q25" i="246"/>
  <c r="P25" i="246"/>
  <c r="O25" i="246"/>
  <c r="N25" i="246"/>
  <c r="M25" i="246"/>
  <c r="L25" i="246"/>
  <c r="B25" i="246"/>
  <c r="R24" i="246"/>
  <c r="Q24" i="246"/>
  <c r="P24" i="246"/>
  <c r="O24" i="246"/>
  <c r="N24" i="246"/>
  <c r="M24" i="246"/>
  <c r="L24" i="246"/>
  <c r="B24" i="246"/>
  <c r="R23" i="246"/>
  <c r="Q23" i="246"/>
  <c r="P23" i="246"/>
  <c r="O23" i="246"/>
  <c r="N23" i="246"/>
  <c r="M23" i="246"/>
  <c r="L23" i="246"/>
  <c r="B23" i="246"/>
  <c r="R22" i="246"/>
  <c r="Q22" i="246"/>
  <c r="P22" i="246"/>
  <c r="O22" i="246"/>
  <c r="N22" i="246"/>
  <c r="M22" i="246"/>
  <c r="L22" i="246"/>
  <c r="B22" i="246"/>
  <c r="R21" i="246"/>
  <c r="Q21" i="246"/>
  <c r="P21" i="246"/>
  <c r="O21" i="246"/>
  <c r="N21" i="246"/>
  <c r="M21" i="246"/>
  <c r="L21" i="246"/>
  <c r="B21" i="246"/>
  <c r="R20" i="246"/>
  <c r="Q20" i="246"/>
  <c r="P20" i="246"/>
  <c r="O20" i="246"/>
  <c r="N20" i="246"/>
  <c r="M20" i="246"/>
  <c r="L20" i="246"/>
  <c r="B20" i="246"/>
  <c r="R19" i="246"/>
  <c r="Q19" i="246"/>
  <c r="P19" i="246"/>
  <c r="O19" i="246"/>
  <c r="N19" i="246"/>
  <c r="M19" i="246"/>
  <c r="L19" i="246"/>
  <c r="B19" i="246"/>
  <c r="R18" i="246"/>
  <c r="Q18" i="246"/>
  <c r="P18" i="246"/>
  <c r="O18" i="246"/>
  <c r="N18" i="246"/>
  <c r="M18" i="246"/>
  <c r="L18" i="246"/>
  <c r="B18" i="246"/>
  <c r="R17" i="246"/>
  <c r="Q17" i="246"/>
  <c r="P17" i="246"/>
  <c r="O17" i="246"/>
  <c r="N17" i="246"/>
  <c r="M17" i="246"/>
  <c r="L17" i="246"/>
  <c r="B17" i="246"/>
  <c r="R16" i="246"/>
  <c r="Q16" i="246"/>
  <c r="P16" i="246"/>
  <c r="O16" i="246"/>
  <c r="N16" i="246"/>
  <c r="M16" i="246"/>
  <c r="L16" i="246"/>
  <c r="B16" i="246"/>
  <c r="R15" i="246"/>
  <c r="Q15" i="246"/>
  <c r="P15" i="246"/>
  <c r="O15" i="246"/>
  <c r="N15" i="246"/>
  <c r="M15" i="246"/>
  <c r="L15" i="246"/>
  <c r="B15" i="246"/>
  <c r="R14" i="246"/>
  <c r="Q14" i="246"/>
  <c r="P14" i="246"/>
  <c r="O14" i="246"/>
  <c r="N14" i="246"/>
  <c r="M14" i="246"/>
  <c r="L14" i="246"/>
  <c r="B14" i="246"/>
  <c r="R13" i="246"/>
  <c r="Q13" i="246"/>
  <c r="P13" i="246"/>
  <c r="O13" i="246"/>
  <c r="R12" i="246"/>
  <c r="Q12" i="246"/>
  <c r="P12" i="246"/>
  <c r="O12" i="246"/>
  <c r="R11" i="246"/>
  <c r="Q11" i="246"/>
  <c r="P11" i="246"/>
  <c r="O11" i="246"/>
  <c r="R10" i="246"/>
  <c r="Q10" i="246"/>
  <c r="P10" i="246"/>
  <c r="O10" i="246"/>
  <c r="J116" i="230"/>
  <c r="I116" i="230"/>
  <c r="Q116" i="230" s="1"/>
  <c r="R116" i="230"/>
  <c r="H116" i="230"/>
  <c r="G116" i="230"/>
  <c r="O116" i="230" s="1"/>
  <c r="P116" i="230"/>
  <c r="F116" i="230"/>
  <c r="N116" i="230"/>
  <c r="E116" i="230"/>
  <c r="L116" i="230" s="1"/>
  <c r="D116" i="230"/>
  <c r="C116" i="230"/>
  <c r="B116" i="230"/>
  <c r="J115" i="230"/>
  <c r="I115" i="230"/>
  <c r="R115" i="230"/>
  <c r="H115" i="230"/>
  <c r="P115" i="230" s="1"/>
  <c r="Q115" i="230"/>
  <c r="G115" i="230"/>
  <c r="O115" i="230"/>
  <c r="F115" i="230"/>
  <c r="M115" i="230" s="1"/>
  <c r="E115" i="230"/>
  <c r="L115" i="230"/>
  <c r="D115" i="230"/>
  <c r="C115" i="230"/>
  <c r="B115" i="230"/>
  <c r="J114" i="230"/>
  <c r="I114" i="230"/>
  <c r="Q114" i="230" s="1"/>
  <c r="R114" i="230"/>
  <c r="H114" i="230"/>
  <c r="G114" i="230"/>
  <c r="O114" i="230" s="1"/>
  <c r="P114" i="230"/>
  <c r="F114" i="230"/>
  <c r="N114" i="230"/>
  <c r="E114" i="230"/>
  <c r="L114" i="230" s="1"/>
  <c r="D114" i="230"/>
  <c r="C114" i="230"/>
  <c r="B114" i="230"/>
  <c r="J113" i="230"/>
  <c r="I113" i="230"/>
  <c r="R113" i="230"/>
  <c r="H113" i="230"/>
  <c r="P113" i="230" s="1"/>
  <c r="Q113" i="230"/>
  <c r="G113" i="230"/>
  <c r="O113" i="230"/>
  <c r="F113" i="230"/>
  <c r="M113" i="230" s="1"/>
  <c r="E113" i="230"/>
  <c r="L113" i="230"/>
  <c r="D113" i="230"/>
  <c r="C113" i="230"/>
  <c r="B113" i="230"/>
  <c r="J112" i="230"/>
  <c r="I112" i="230"/>
  <c r="Q112" i="230" s="1"/>
  <c r="R112" i="230"/>
  <c r="H112" i="230"/>
  <c r="G112" i="230"/>
  <c r="O112" i="230" s="1"/>
  <c r="P112" i="230"/>
  <c r="F112" i="230"/>
  <c r="N112" i="230"/>
  <c r="E112" i="230"/>
  <c r="L112" i="230" s="1"/>
  <c r="D112" i="230"/>
  <c r="C112" i="230"/>
  <c r="B112" i="230"/>
  <c r="J111" i="230"/>
  <c r="I111" i="230"/>
  <c r="R111" i="230"/>
  <c r="H111" i="230"/>
  <c r="P111" i="230" s="1"/>
  <c r="Q111" i="230"/>
  <c r="G111" i="230"/>
  <c r="O111" i="230"/>
  <c r="F111" i="230"/>
  <c r="M111" i="230" s="1"/>
  <c r="E111" i="230"/>
  <c r="L111" i="230"/>
  <c r="D111" i="230"/>
  <c r="C111" i="230"/>
  <c r="B111" i="230"/>
  <c r="J110" i="230"/>
  <c r="I110" i="230"/>
  <c r="Q110" i="230" s="1"/>
  <c r="R110" i="230"/>
  <c r="H110" i="230"/>
  <c r="G110" i="230"/>
  <c r="O110" i="230" s="1"/>
  <c r="P110" i="230"/>
  <c r="F110" i="230"/>
  <c r="N110" i="230"/>
  <c r="E110" i="230"/>
  <c r="L110" i="230" s="1"/>
  <c r="D110" i="230"/>
  <c r="C110" i="230"/>
  <c r="B110" i="230"/>
  <c r="J109" i="230"/>
  <c r="I109" i="230"/>
  <c r="R109" i="230"/>
  <c r="H109" i="230"/>
  <c r="P109" i="230" s="1"/>
  <c r="Q109" i="230"/>
  <c r="G109" i="230"/>
  <c r="O109" i="230"/>
  <c r="F109" i="230"/>
  <c r="M109" i="230" s="1"/>
  <c r="E109" i="230"/>
  <c r="L109" i="230"/>
  <c r="D109" i="230"/>
  <c r="C109" i="230"/>
  <c r="B109" i="230"/>
  <c r="J108" i="230"/>
  <c r="I108" i="230"/>
  <c r="R108" i="230"/>
  <c r="H108" i="230"/>
  <c r="Q108" i="230" s="1"/>
  <c r="G108" i="230"/>
  <c r="O108" i="230" s="1"/>
  <c r="P108" i="230"/>
  <c r="F108" i="230"/>
  <c r="N108" i="230"/>
  <c r="E108" i="230"/>
  <c r="L108" i="230" s="1"/>
  <c r="D108" i="230"/>
  <c r="C108" i="230"/>
  <c r="B108" i="230"/>
  <c r="J107" i="230"/>
  <c r="I107" i="230"/>
  <c r="R107" i="230" s="1"/>
  <c r="H107" i="230"/>
  <c r="Q107" i="230"/>
  <c r="G107" i="230"/>
  <c r="P107" i="230" s="1"/>
  <c r="O107" i="230"/>
  <c r="F107" i="230"/>
  <c r="M107" i="230" s="1"/>
  <c r="E107" i="230"/>
  <c r="L107" i="230"/>
  <c r="D107" i="230"/>
  <c r="C107" i="230"/>
  <c r="B107" i="230"/>
  <c r="J106" i="230"/>
  <c r="I106" i="230"/>
  <c r="R106" i="230"/>
  <c r="H106" i="230"/>
  <c r="Q106" i="230" s="1"/>
  <c r="G106" i="230"/>
  <c r="O106" i="230" s="1"/>
  <c r="P106" i="230"/>
  <c r="F106" i="230"/>
  <c r="N106" i="230"/>
  <c r="E106" i="230"/>
  <c r="L106" i="230" s="1"/>
  <c r="D106" i="230"/>
  <c r="C106" i="230"/>
  <c r="B106" i="230"/>
  <c r="J105" i="230"/>
  <c r="I105" i="230"/>
  <c r="R105" i="230" s="1"/>
  <c r="H105" i="230"/>
  <c r="Q105" i="230"/>
  <c r="G105" i="230"/>
  <c r="P105" i="230" s="1"/>
  <c r="O105" i="230"/>
  <c r="F105" i="230"/>
  <c r="M105" i="230" s="1"/>
  <c r="E105" i="230"/>
  <c r="L105" i="230"/>
  <c r="D105" i="230"/>
  <c r="C105" i="230"/>
  <c r="B105" i="230"/>
  <c r="J104" i="230"/>
  <c r="I104" i="230"/>
  <c r="R104" i="230"/>
  <c r="H104" i="230"/>
  <c r="Q104" i="230" s="1"/>
  <c r="G104" i="230"/>
  <c r="O104" i="230" s="1"/>
  <c r="P104" i="230"/>
  <c r="F104" i="230"/>
  <c r="N104" i="230"/>
  <c r="E104" i="230"/>
  <c r="L104" i="230" s="1"/>
  <c r="D104" i="230"/>
  <c r="C104" i="230"/>
  <c r="B104" i="230"/>
  <c r="J103" i="230"/>
  <c r="I103" i="230"/>
  <c r="R103" i="230" s="1"/>
  <c r="H103" i="230"/>
  <c r="Q103" i="230"/>
  <c r="G103" i="230"/>
  <c r="P103" i="230" s="1"/>
  <c r="O103" i="230"/>
  <c r="F103" i="230"/>
  <c r="M103" i="230" s="1"/>
  <c r="E103" i="230"/>
  <c r="L103" i="230"/>
  <c r="D103" i="230"/>
  <c r="C103" i="230"/>
  <c r="B103" i="230"/>
  <c r="J102" i="230"/>
  <c r="I102" i="230"/>
  <c r="R102" i="230"/>
  <c r="H102" i="230"/>
  <c r="Q102" i="230" s="1"/>
  <c r="G102" i="230"/>
  <c r="O102" i="230" s="1"/>
  <c r="P102" i="230"/>
  <c r="F102" i="230"/>
  <c r="N102" i="230"/>
  <c r="E102" i="230"/>
  <c r="L102" i="230" s="1"/>
  <c r="D102" i="230"/>
  <c r="C102" i="230"/>
  <c r="B102" i="230"/>
  <c r="J101" i="230"/>
  <c r="I101" i="230"/>
  <c r="R101" i="230" s="1"/>
  <c r="H101" i="230"/>
  <c r="Q101" i="230"/>
  <c r="G101" i="230"/>
  <c r="P101" i="230" s="1"/>
  <c r="O101" i="230"/>
  <c r="F101" i="230"/>
  <c r="M101" i="230" s="1"/>
  <c r="E101" i="230"/>
  <c r="L101" i="230"/>
  <c r="D101" i="230"/>
  <c r="C101" i="230"/>
  <c r="B101" i="230"/>
  <c r="J100" i="230"/>
  <c r="I100" i="230"/>
  <c r="R100" i="230"/>
  <c r="H100" i="230"/>
  <c r="Q100" i="230" s="1"/>
  <c r="G100" i="230"/>
  <c r="O100" i="230" s="1"/>
  <c r="P100" i="230"/>
  <c r="F100" i="230"/>
  <c r="N100" i="230"/>
  <c r="E100" i="230"/>
  <c r="L100" i="230" s="1"/>
  <c r="D100" i="230"/>
  <c r="C100" i="230"/>
  <c r="B100" i="230"/>
  <c r="J99" i="230"/>
  <c r="I99" i="230"/>
  <c r="R99" i="230" s="1"/>
  <c r="H99" i="230"/>
  <c r="Q99" i="230"/>
  <c r="G99" i="230"/>
  <c r="P99" i="230" s="1"/>
  <c r="O99" i="230"/>
  <c r="F99" i="230"/>
  <c r="M99" i="230" s="1"/>
  <c r="E99" i="230"/>
  <c r="L99" i="230"/>
  <c r="D99" i="230"/>
  <c r="C99" i="230"/>
  <c r="B99" i="230"/>
  <c r="J98" i="230"/>
  <c r="I98" i="230"/>
  <c r="R98" i="230"/>
  <c r="H98" i="230"/>
  <c r="Q98" i="230" s="1"/>
  <c r="G98" i="230"/>
  <c r="O98" i="230" s="1"/>
  <c r="P98" i="230"/>
  <c r="F98" i="230"/>
  <c r="N98" i="230"/>
  <c r="E98" i="230"/>
  <c r="L98" i="230" s="1"/>
  <c r="D98" i="230"/>
  <c r="C98" i="230"/>
  <c r="B98" i="230"/>
  <c r="J97" i="230"/>
  <c r="I97" i="230"/>
  <c r="R97" i="230" s="1"/>
  <c r="H97" i="230"/>
  <c r="Q97" i="230"/>
  <c r="G97" i="230"/>
  <c r="P97" i="230" s="1"/>
  <c r="O97" i="230"/>
  <c r="F97" i="230"/>
  <c r="M97" i="230" s="1"/>
  <c r="E97" i="230"/>
  <c r="L97" i="230"/>
  <c r="D97" i="230"/>
  <c r="C97" i="230"/>
  <c r="B97" i="230"/>
  <c r="J96" i="230"/>
  <c r="I96" i="230"/>
  <c r="Q96" i="230" s="1"/>
  <c r="R96" i="230"/>
  <c r="H96" i="230"/>
  <c r="G96" i="230"/>
  <c r="O96" i="230" s="1"/>
  <c r="P96" i="230"/>
  <c r="F96" i="230"/>
  <c r="N96" i="230"/>
  <c r="E96" i="230"/>
  <c r="L96" i="230" s="1"/>
  <c r="D96" i="230"/>
  <c r="C96" i="230"/>
  <c r="B96" i="230"/>
  <c r="J95" i="230"/>
  <c r="I95" i="230"/>
  <c r="R95" i="230" s="1"/>
  <c r="H95" i="230"/>
  <c r="Q95" i="230"/>
  <c r="G95" i="230"/>
  <c r="P95" i="230" s="1"/>
  <c r="O95" i="230"/>
  <c r="F95" i="230"/>
  <c r="M95" i="230" s="1"/>
  <c r="E95" i="230"/>
  <c r="L95" i="230"/>
  <c r="D95" i="230"/>
  <c r="C95" i="230"/>
  <c r="B95" i="230"/>
  <c r="J94" i="230"/>
  <c r="I94" i="230"/>
  <c r="R94" i="230"/>
  <c r="H94" i="230"/>
  <c r="Q94" i="230" s="1"/>
  <c r="G94" i="230"/>
  <c r="O94" i="230" s="1"/>
  <c r="P94" i="230"/>
  <c r="F94" i="230"/>
  <c r="N94" i="230"/>
  <c r="E94" i="230"/>
  <c r="L94" i="230" s="1"/>
  <c r="D94" i="230"/>
  <c r="C94" i="230"/>
  <c r="B94" i="230"/>
  <c r="J93" i="230"/>
  <c r="I93" i="230"/>
  <c r="R93" i="230" s="1"/>
  <c r="H93" i="230"/>
  <c r="Q93" i="230"/>
  <c r="G93" i="230"/>
  <c r="P93" i="230" s="1"/>
  <c r="O93" i="230"/>
  <c r="F93" i="230"/>
  <c r="M93" i="230" s="1"/>
  <c r="E93" i="230"/>
  <c r="L93" i="230"/>
  <c r="D93" i="230"/>
  <c r="C93" i="230"/>
  <c r="B93" i="230"/>
  <c r="J92" i="230"/>
  <c r="I92" i="230"/>
  <c r="R92" i="230"/>
  <c r="H92" i="230"/>
  <c r="Q92" i="230" s="1"/>
  <c r="G92" i="230"/>
  <c r="O92" i="230" s="1"/>
  <c r="P92" i="230"/>
  <c r="F92" i="230"/>
  <c r="N92" i="230"/>
  <c r="E92" i="230"/>
  <c r="L92" i="230" s="1"/>
  <c r="D92" i="230"/>
  <c r="C92" i="230"/>
  <c r="B92" i="230"/>
  <c r="J91" i="230"/>
  <c r="I91" i="230"/>
  <c r="R91" i="230" s="1"/>
  <c r="H91" i="230"/>
  <c r="Q91" i="230"/>
  <c r="G91" i="230"/>
  <c r="P91" i="230" s="1"/>
  <c r="O91" i="230"/>
  <c r="F91" i="230"/>
  <c r="M91" i="230" s="1"/>
  <c r="E91" i="230"/>
  <c r="L91" i="230"/>
  <c r="D91" i="230"/>
  <c r="C91" i="230"/>
  <c r="B91" i="230"/>
  <c r="J90" i="230"/>
  <c r="I90" i="230"/>
  <c r="R90" i="230"/>
  <c r="H90" i="230"/>
  <c r="Q90" i="230" s="1"/>
  <c r="G90" i="230"/>
  <c r="O90" i="230" s="1"/>
  <c r="P90" i="230"/>
  <c r="F90" i="230"/>
  <c r="N90" i="230"/>
  <c r="E90" i="230"/>
  <c r="L90" i="230" s="1"/>
  <c r="D90" i="230"/>
  <c r="C90" i="230"/>
  <c r="B90" i="230"/>
  <c r="J89" i="230"/>
  <c r="I89" i="230"/>
  <c r="R89" i="230" s="1"/>
  <c r="H89" i="230"/>
  <c r="Q89" i="230"/>
  <c r="G89" i="230"/>
  <c r="P89" i="230" s="1"/>
  <c r="O89" i="230"/>
  <c r="F89" i="230"/>
  <c r="M89" i="230" s="1"/>
  <c r="E89" i="230"/>
  <c r="L89" i="230"/>
  <c r="D89" i="230"/>
  <c r="C89" i="230"/>
  <c r="B89" i="230"/>
  <c r="J88" i="230"/>
  <c r="I88" i="230"/>
  <c r="R88" i="230"/>
  <c r="H88" i="230"/>
  <c r="Q88" i="230" s="1"/>
  <c r="G88" i="230"/>
  <c r="O88" i="230" s="1"/>
  <c r="P88" i="230"/>
  <c r="F88" i="230"/>
  <c r="N88" i="230"/>
  <c r="E88" i="230"/>
  <c r="L88" i="230" s="1"/>
  <c r="D88" i="230"/>
  <c r="C88" i="230"/>
  <c r="B88" i="230"/>
  <c r="J87" i="230"/>
  <c r="I87" i="230"/>
  <c r="R87" i="230" s="1"/>
  <c r="H87" i="230"/>
  <c r="Q87" i="230"/>
  <c r="G87" i="230"/>
  <c r="P87" i="230" s="1"/>
  <c r="O87" i="230"/>
  <c r="F87" i="230"/>
  <c r="M87" i="230" s="1"/>
  <c r="E87" i="230"/>
  <c r="L87" i="230"/>
  <c r="D87" i="230"/>
  <c r="C87" i="230"/>
  <c r="B87" i="230"/>
  <c r="J86" i="230"/>
  <c r="I86" i="230"/>
  <c r="R86" i="230"/>
  <c r="H86" i="230"/>
  <c r="Q86" i="230" s="1"/>
  <c r="G86" i="230"/>
  <c r="O86" i="230" s="1"/>
  <c r="P86" i="230"/>
  <c r="F86" i="230"/>
  <c r="N86" i="230"/>
  <c r="E86" i="230"/>
  <c r="L86" i="230" s="1"/>
  <c r="D86" i="230"/>
  <c r="C86" i="230"/>
  <c r="B86" i="230"/>
  <c r="J85" i="230"/>
  <c r="I85" i="230"/>
  <c r="R85" i="230" s="1"/>
  <c r="H85" i="230"/>
  <c r="Q85" i="230"/>
  <c r="G85" i="230"/>
  <c r="P85" i="230" s="1"/>
  <c r="O85" i="230"/>
  <c r="F85" i="230"/>
  <c r="M85" i="230" s="1"/>
  <c r="E85" i="230"/>
  <c r="L85" i="230"/>
  <c r="D85" i="230"/>
  <c r="C85" i="230"/>
  <c r="B85" i="230"/>
  <c r="J84" i="230"/>
  <c r="I84" i="230"/>
  <c r="R84" i="230"/>
  <c r="H84" i="230"/>
  <c r="Q84" i="230" s="1"/>
  <c r="G84" i="230"/>
  <c r="O84" i="230" s="1"/>
  <c r="P84" i="230"/>
  <c r="F84" i="230"/>
  <c r="N84" i="230"/>
  <c r="E84" i="230"/>
  <c r="L84" i="230" s="1"/>
  <c r="D84" i="230"/>
  <c r="C84" i="230"/>
  <c r="B84" i="230"/>
  <c r="J83" i="230"/>
  <c r="I83" i="230"/>
  <c r="R83" i="230" s="1"/>
  <c r="H83" i="230"/>
  <c r="Q83" i="230"/>
  <c r="G83" i="230"/>
  <c r="P83" i="230" s="1"/>
  <c r="O83" i="230"/>
  <c r="F83" i="230"/>
  <c r="M83" i="230" s="1"/>
  <c r="E83" i="230"/>
  <c r="L83" i="230"/>
  <c r="D83" i="230"/>
  <c r="C83" i="230"/>
  <c r="B83" i="230"/>
  <c r="J82" i="230"/>
  <c r="I82" i="230"/>
  <c r="R82" i="230"/>
  <c r="H82" i="230"/>
  <c r="Q82" i="230" s="1"/>
  <c r="G82" i="230"/>
  <c r="O82" i="230" s="1"/>
  <c r="P82" i="230"/>
  <c r="F82" i="230"/>
  <c r="N82" i="230"/>
  <c r="E82" i="230"/>
  <c r="L82" i="230" s="1"/>
  <c r="D82" i="230"/>
  <c r="C82" i="230"/>
  <c r="B82" i="230"/>
  <c r="J81" i="230"/>
  <c r="I81" i="230"/>
  <c r="R81" i="230" s="1"/>
  <c r="H81" i="230"/>
  <c r="Q81" i="230"/>
  <c r="G81" i="230"/>
  <c r="P81" i="230" s="1"/>
  <c r="O81" i="230"/>
  <c r="F81" i="230"/>
  <c r="M81" i="230" s="1"/>
  <c r="E81" i="230"/>
  <c r="L81" i="230"/>
  <c r="D81" i="230"/>
  <c r="C81" i="230"/>
  <c r="B81" i="230"/>
  <c r="J80" i="230"/>
  <c r="I80" i="230"/>
  <c r="Q80" i="230" s="1"/>
  <c r="R80" i="230"/>
  <c r="H80" i="230"/>
  <c r="G80" i="230"/>
  <c r="O80" i="230" s="1"/>
  <c r="P80" i="230"/>
  <c r="F80" i="230"/>
  <c r="N80" i="230"/>
  <c r="E80" i="230"/>
  <c r="L80" i="230" s="1"/>
  <c r="D80" i="230"/>
  <c r="C80" i="230"/>
  <c r="B80" i="230"/>
  <c r="J79" i="230"/>
  <c r="I79" i="230"/>
  <c r="R79" i="230"/>
  <c r="H79" i="230"/>
  <c r="P79" i="230" s="1"/>
  <c r="Q79" i="230"/>
  <c r="G79" i="230"/>
  <c r="O79" i="230"/>
  <c r="F79" i="230"/>
  <c r="M79" i="230" s="1"/>
  <c r="E79" i="230"/>
  <c r="L79" i="230"/>
  <c r="D79" i="230"/>
  <c r="C79" i="230"/>
  <c r="B79" i="230"/>
  <c r="J78" i="230"/>
  <c r="I78" i="230"/>
  <c r="Q78" i="230" s="1"/>
  <c r="R78" i="230"/>
  <c r="H78" i="230"/>
  <c r="G78" i="230"/>
  <c r="O78" i="230" s="1"/>
  <c r="P78" i="230"/>
  <c r="F78" i="230"/>
  <c r="N78" i="230"/>
  <c r="E78" i="230"/>
  <c r="L78" i="230" s="1"/>
  <c r="D78" i="230"/>
  <c r="C78" i="230"/>
  <c r="B78" i="230"/>
  <c r="J77" i="230"/>
  <c r="I77" i="230"/>
  <c r="R77" i="230"/>
  <c r="H77" i="230"/>
  <c r="P77" i="230" s="1"/>
  <c r="Q77" i="230"/>
  <c r="G77" i="230"/>
  <c r="O77" i="230"/>
  <c r="F77" i="230"/>
  <c r="M77" i="230" s="1"/>
  <c r="E77" i="230"/>
  <c r="L77" i="230"/>
  <c r="D77" i="230"/>
  <c r="C77" i="230"/>
  <c r="B77" i="230"/>
  <c r="J76" i="230"/>
  <c r="I76" i="230"/>
  <c r="Q76" i="230" s="1"/>
  <c r="R76" i="230"/>
  <c r="H76" i="230"/>
  <c r="G76" i="230"/>
  <c r="O76" i="230" s="1"/>
  <c r="P76" i="230"/>
  <c r="F76" i="230"/>
  <c r="N76" i="230"/>
  <c r="E76" i="230"/>
  <c r="L76" i="230" s="1"/>
  <c r="D76" i="230"/>
  <c r="C76" i="230"/>
  <c r="B76" i="230"/>
  <c r="J75" i="230"/>
  <c r="I75" i="230"/>
  <c r="R75" i="230"/>
  <c r="H75" i="230"/>
  <c r="P75" i="230" s="1"/>
  <c r="Q75" i="230"/>
  <c r="G75" i="230"/>
  <c r="O75" i="230"/>
  <c r="F75" i="230"/>
  <c r="M75" i="230" s="1"/>
  <c r="E75" i="230"/>
  <c r="L75" i="230"/>
  <c r="D75" i="230"/>
  <c r="C75" i="230"/>
  <c r="B75" i="230"/>
  <c r="J74" i="230"/>
  <c r="I74" i="230"/>
  <c r="Q74" i="230" s="1"/>
  <c r="R74" i="230"/>
  <c r="H74" i="230"/>
  <c r="G74" i="230"/>
  <c r="O74" i="230" s="1"/>
  <c r="P74" i="230"/>
  <c r="F74" i="230"/>
  <c r="N74" i="230"/>
  <c r="E74" i="230"/>
  <c r="L74" i="230" s="1"/>
  <c r="D74" i="230"/>
  <c r="C74" i="230"/>
  <c r="B74" i="230"/>
  <c r="J73" i="230"/>
  <c r="I73" i="230"/>
  <c r="R73" i="230"/>
  <c r="H73" i="230"/>
  <c r="P73" i="230" s="1"/>
  <c r="Q73" i="230"/>
  <c r="G73" i="230"/>
  <c r="O73" i="230"/>
  <c r="F73" i="230"/>
  <c r="M73" i="230" s="1"/>
  <c r="E73" i="230"/>
  <c r="L73" i="230"/>
  <c r="D73" i="230"/>
  <c r="C73" i="230"/>
  <c r="B73" i="230"/>
  <c r="J72" i="230"/>
  <c r="I72" i="230"/>
  <c r="Q72" i="230" s="1"/>
  <c r="R72" i="230"/>
  <c r="H72" i="230"/>
  <c r="G72" i="230"/>
  <c r="O72" i="230" s="1"/>
  <c r="P72" i="230"/>
  <c r="F72" i="230"/>
  <c r="N72" i="230"/>
  <c r="E72" i="230"/>
  <c r="L72" i="230" s="1"/>
  <c r="D72" i="230"/>
  <c r="C72" i="230"/>
  <c r="B72" i="230"/>
  <c r="J71" i="230"/>
  <c r="I71" i="230"/>
  <c r="R71" i="230"/>
  <c r="H71" i="230"/>
  <c r="P71" i="230" s="1"/>
  <c r="Q71" i="230"/>
  <c r="G71" i="230"/>
  <c r="O71" i="230"/>
  <c r="F71" i="230"/>
  <c r="M71" i="230" s="1"/>
  <c r="E71" i="230"/>
  <c r="L71" i="230"/>
  <c r="D71" i="230"/>
  <c r="C71" i="230"/>
  <c r="B71" i="230"/>
  <c r="J70" i="230"/>
  <c r="I70" i="230"/>
  <c r="Q70" i="230" s="1"/>
  <c r="R70" i="230"/>
  <c r="H70" i="230"/>
  <c r="G70" i="230"/>
  <c r="O70" i="230" s="1"/>
  <c r="P70" i="230"/>
  <c r="F70" i="230"/>
  <c r="N70" i="230"/>
  <c r="E70" i="230"/>
  <c r="L70" i="230" s="1"/>
  <c r="D70" i="230"/>
  <c r="C70" i="230"/>
  <c r="B70" i="230"/>
  <c r="J69" i="230"/>
  <c r="I69" i="230"/>
  <c r="R69" i="230"/>
  <c r="H69" i="230"/>
  <c r="P69" i="230" s="1"/>
  <c r="Q69" i="230"/>
  <c r="G69" i="230"/>
  <c r="O69" i="230"/>
  <c r="F69" i="230"/>
  <c r="M69" i="230" s="1"/>
  <c r="E69" i="230"/>
  <c r="L69" i="230"/>
  <c r="D69" i="230"/>
  <c r="C69" i="230"/>
  <c r="B69" i="230"/>
  <c r="J68" i="230"/>
  <c r="I68" i="230"/>
  <c r="Q68" i="230" s="1"/>
  <c r="R68" i="230"/>
  <c r="H68" i="230"/>
  <c r="G68" i="230"/>
  <c r="O68" i="230" s="1"/>
  <c r="P68" i="230"/>
  <c r="F68" i="230"/>
  <c r="N68" i="230"/>
  <c r="E68" i="230"/>
  <c r="L68" i="230" s="1"/>
  <c r="D68" i="230"/>
  <c r="C68" i="230"/>
  <c r="B68" i="230"/>
  <c r="J67" i="230"/>
  <c r="I67" i="230"/>
  <c r="R67" i="230"/>
  <c r="H67" i="230"/>
  <c r="P67" i="230" s="1"/>
  <c r="Q67" i="230"/>
  <c r="G67" i="230"/>
  <c r="O67" i="230"/>
  <c r="F67" i="230"/>
  <c r="M67" i="230" s="1"/>
  <c r="E67" i="230"/>
  <c r="L67" i="230"/>
  <c r="D67" i="230"/>
  <c r="C67" i="230"/>
  <c r="B67" i="230"/>
  <c r="J66" i="230"/>
  <c r="I66" i="230"/>
  <c r="Q66" i="230" s="1"/>
  <c r="R66" i="230"/>
  <c r="H66" i="230"/>
  <c r="G66" i="230"/>
  <c r="O66" i="230" s="1"/>
  <c r="P66" i="230"/>
  <c r="F66" i="230"/>
  <c r="N66" i="230"/>
  <c r="E66" i="230"/>
  <c r="L66" i="230" s="1"/>
  <c r="D66" i="230"/>
  <c r="C66" i="230"/>
  <c r="B66" i="230"/>
  <c r="J65" i="230"/>
  <c r="I65" i="230"/>
  <c r="R65" i="230"/>
  <c r="H65" i="230"/>
  <c r="P65" i="230" s="1"/>
  <c r="Q65" i="230"/>
  <c r="G65" i="230"/>
  <c r="O65" i="230"/>
  <c r="F65" i="230"/>
  <c r="M65" i="230" s="1"/>
  <c r="E65" i="230"/>
  <c r="L65" i="230"/>
  <c r="D65" i="230"/>
  <c r="C65" i="230"/>
  <c r="B65" i="230"/>
  <c r="J64" i="230"/>
  <c r="I64" i="230"/>
  <c r="Q64" i="230" s="1"/>
  <c r="R64" i="230"/>
  <c r="H64" i="230"/>
  <c r="G64" i="230"/>
  <c r="O64" i="230" s="1"/>
  <c r="P64" i="230"/>
  <c r="F64" i="230"/>
  <c r="N64" i="230"/>
  <c r="E64" i="230"/>
  <c r="L64" i="230" s="1"/>
  <c r="D64" i="230"/>
  <c r="C64" i="230"/>
  <c r="B64" i="230"/>
  <c r="J63" i="230"/>
  <c r="I63" i="230"/>
  <c r="R63" i="230"/>
  <c r="H63" i="230"/>
  <c r="P63" i="230" s="1"/>
  <c r="Q63" i="230"/>
  <c r="G63" i="230"/>
  <c r="O63" i="230"/>
  <c r="F63" i="230"/>
  <c r="M63" i="230" s="1"/>
  <c r="E63" i="230"/>
  <c r="L63" i="230"/>
  <c r="D63" i="230"/>
  <c r="C63" i="230"/>
  <c r="B63" i="230"/>
  <c r="J62" i="230"/>
  <c r="I62" i="230"/>
  <c r="Q62" i="230" s="1"/>
  <c r="R62" i="230"/>
  <c r="H62" i="230"/>
  <c r="G62" i="230"/>
  <c r="O62" i="230" s="1"/>
  <c r="P62" i="230"/>
  <c r="F62" i="230"/>
  <c r="N62" i="230"/>
  <c r="E62" i="230"/>
  <c r="L62" i="230" s="1"/>
  <c r="D62" i="230"/>
  <c r="C62" i="230"/>
  <c r="B62" i="230"/>
  <c r="J61" i="230"/>
  <c r="I61" i="230"/>
  <c r="R61" i="230"/>
  <c r="H61" i="230"/>
  <c r="P61" i="230" s="1"/>
  <c r="Q61" i="230"/>
  <c r="G61" i="230"/>
  <c r="O61" i="230"/>
  <c r="F61" i="230"/>
  <c r="M61" i="230" s="1"/>
  <c r="E61" i="230"/>
  <c r="L61" i="230"/>
  <c r="D61" i="230"/>
  <c r="C61" i="230"/>
  <c r="B61" i="230"/>
  <c r="J60" i="230"/>
  <c r="I60" i="230"/>
  <c r="Q60" i="230" s="1"/>
  <c r="R60" i="230"/>
  <c r="H60" i="230"/>
  <c r="G60" i="230"/>
  <c r="O60" i="230" s="1"/>
  <c r="P60" i="230"/>
  <c r="F60" i="230"/>
  <c r="N60" i="230"/>
  <c r="E60" i="230"/>
  <c r="L60" i="230" s="1"/>
  <c r="D60" i="230"/>
  <c r="C60" i="230"/>
  <c r="B60" i="230"/>
  <c r="J59" i="230"/>
  <c r="I59" i="230"/>
  <c r="R59" i="230"/>
  <c r="H59" i="230"/>
  <c r="P59" i="230" s="1"/>
  <c r="Q59" i="230"/>
  <c r="G59" i="230"/>
  <c r="O59" i="230"/>
  <c r="F59" i="230"/>
  <c r="M59" i="230" s="1"/>
  <c r="E59" i="230"/>
  <c r="L59" i="230"/>
  <c r="D59" i="230"/>
  <c r="C59" i="230"/>
  <c r="B59" i="230"/>
  <c r="I58" i="230"/>
  <c r="R58" i="230" s="1"/>
  <c r="J58" i="230"/>
  <c r="H58" i="230"/>
  <c r="P58" i="230" s="1"/>
  <c r="Q58" i="230"/>
  <c r="G58" i="230"/>
  <c r="F58" i="230"/>
  <c r="M58" i="230" s="1"/>
  <c r="E58" i="230"/>
  <c r="L58" i="230"/>
  <c r="B58" i="230"/>
  <c r="I57" i="230"/>
  <c r="J57" i="230"/>
  <c r="R57" i="230"/>
  <c r="H57" i="230"/>
  <c r="Q57" i="230"/>
  <c r="G57" i="230"/>
  <c r="O57" i="230" s="1"/>
  <c r="P57" i="230"/>
  <c r="F57" i="230"/>
  <c r="N57" i="230"/>
  <c r="E57" i="230"/>
  <c r="L57" i="230" s="1"/>
  <c r="B57" i="230"/>
  <c r="I56" i="230"/>
  <c r="R56" i="230" s="1"/>
  <c r="J56" i="230"/>
  <c r="H56" i="230"/>
  <c r="P56" i="230" s="1"/>
  <c r="Q56" i="230"/>
  <c r="G56" i="230"/>
  <c r="F56" i="230"/>
  <c r="M56" i="230" s="1"/>
  <c r="E56" i="230"/>
  <c r="L56" i="230"/>
  <c r="B56" i="230"/>
  <c r="I55" i="230"/>
  <c r="J55" i="230"/>
  <c r="R55" i="230"/>
  <c r="H55" i="230"/>
  <c r="Q55" i="230"/>
  <c r="G55" i="230"/>
  <c r="O55" i="230" s="1"/>
  <c r="P55" i="230"/>
  <c r="F55" i="230"/>
  <c r="N55" i="230"/>
  <c r="E55" i="230"/>
  <c r="L55" i="230" s="1"/>
  <c r="B55" i="230"/>
  <c r="I54" i="230"/>
  <c r="R54" i="230" s="1"/>
  <c r="J54" i="230"/>
  <c r="H54" i="230"/>
  <c r="P54" i="230" s="1"/>
  <c r="Q54" i="230"/>
  <c r="G54" i="230"/>
  <c r="F54" i="230"/>
  <c r="M54" i="230" s="1"/>
  <c r="E54" i="230"/>
  <c r="L54" i="230"/>
  <c r="B54" i="230"/>
  <c r="I53" i="230"/>
  <c r="J53" i="230"/>
  <c r="R53" i="230"/>
  <c r="H53" i="230"/>
  <c r="Q53" i="230"/>
  <c r="G53" i="230"/>
  <c r="O53" i="230" s="1"/>
  <c r="P53" i="230"/>
  <c r="F53" i="230"/>
  <c r="N53" i="230"/>
  <c r="E53" i="230"/>
  <c r="L53" i="230" s="1"/>
  <c r="B53" i="230"/>
  <c r="I52" i="230"/>
  <c r="R52" i="230" s="1"/>
  <c r="J52" i="230"/>
  <c r="H52" i="230"/>
  <c r="Q52" i="230"/>
  <c r="G52" i="230"/>
  <c r="P52" i="230" s="1"/>
  <c r="F52" i="230"/>
  <c r="M52" i="230" s="1"/>
  <c r="E52" i="230"/>
  <c r="L52" i="230"/>
  <c r="B52" i="230"/>
  <c r="I51" i="230"/>
  <c r="J51" i="230"/>
  <c r="R51" i="230"/>
  <c r="H51" i="230"/>
  <c r="Q51" i="230"/>
  <c r="G51" i="230"/>
  <c r="O51" i="230" s="1"/>
  <c r="P51" i="230"/>
  <c r="F51" i="230"/>
  <c r="N51" i="230"/>
  <c r="E51" i="230"/>
  <c r="L51" i="230" s="1"/>
  <c r="B51" i="230"/>
  <c r="I50" i="230"/>
  <c r="R50" i="230" s="1"/>
  <c r="J50" i="230"/>
  <c r="H50" i="230"/>
  <c r="Q50" i="230"/>
  <c r="G50" i="230"/>
  <c r="P50" i="230" s="1"/>
  <c r="F50" i="230"/>
  <c r="M50" i="230" s="1"/>
  <c r="E50" i="230"/>
  <c r="L50" i="230"/>
  <c r="B50" i="230"/>
  <c r="I49" i="230"/>
  <c r="J49" i="230"/>
  <c r="R49" i="230"/>
  <c r="H49" i="230"/>
  <c r="Q49" i="230" s="1"/>
  <c r="G49" i="230"/>
  <c r="O49" i="230" s="1"/>
  <c r="P49" i="230"/>
  <c r="F49" i="230"/>
  <c r="N49" i="230"/>
  <c r="E49" i="230"/>
  <c r="L49" i="230" s="1"/>
  <c r="B49" i="230"/>
  <c r="I48" i="230"/>
  <c r="R48" i="230" s="1"/>
  <c r="J48" i="230"/>
  <c r="H48" i="230"/>
  <c r="Q48" i="230"/>
  <c r="G48" i="230"/>
  <c r="P48" i="230" s="1"/>
  <c r="F48" i="230"/>
  <c r="M48" i="230" s="1"/>
  <c r="E48" i="230"/>
  <c r="L48" i="230"/>
  <c r="B48" i="230"/>
  <c r="I47" i="230"/>
  <c r="J47" i="230"/>
  <c r="R47" i="230"/>
  <c r="H47" i="230"/>
  <c r="Q47" i="230"/>
  <c r="G47" i="230"/>
  <c r="O47" i="230" s="1"/>
  <c r="P47" i="230"/>
  <c r="F47" i="230"/>
  <c r="N47" i="230"/>
  <c r="E47" i="230"/>
  <c r="L47" i="230" s="1"/>
  <c r="B47" i="230"/>
  <c r="I46" i="230"/>
  <c r="R46" i="230" s="1"/>
  <c r="J46" i="230"/>
  <c r="H46" i="230"/>
  <c r="P46" i="230" s="1"/>
  <c r="Q46" i="230"/>
  <c r="G46" i="230"/>
  <c r="F46" i="230"/>
  <c r="M46" i="230" s="1"/>
  <c r="E46" i="230"/>
  <c r="L46" i="230"/>
  <c r="B46" i="230"/>
  <c r="I45" i="230"/>
  <c r="J45" i="230"/>
  <c r="R45" i="230"/>
  <c r="H45" i="230"/>
  <c r="Q45" i="230"/>
  <c r="G45" i="230"/>
  <c r="O45" i="230" s="1"/>
  <c r="P45" i="230"/>
  <c r="F45" i="230"/>
  <c r="N45" i="230"/>
  <c r="E45" i="230"/>
  <c r="L45" i="230" s="1"/>
  <c r="B45" i="230"/>
  <c r="I44" i="230"/>
  <c r="R44" i="230" s="1"/>
  <c r="J44" i="230"/>
  <c r="H44" i="230"/>
  <c r="P44" i="230" s="1"/>
  <c r="Q44" i="230"/>
  <c r="G44" i="230"/>
  <c r="F44" i="230"/>
  <c r="M44" i="230" s="1"/>
  <c r="E44" i="230"/>
  <c r="L44" i="230"/>
  <c r="B44" i="230"/>
  <c r="I43" i="230"/>
  <c r="J43" i="230"/>
  <c r="R43" i="230"/>
  <c r="H43" i="230"/>
  <c r="Q43" i="230"/>
  <c r="G43" i="230"/>
  <c r="O43" i="230" s="1"/>
  <c r="P43" i="230"/>
  <c r="F43" i="230"/>
  <c r="N43" i="230"/>
  <c r="E43" i="230"/>
  <c r="L43" i="230" s="1"/>
  <c r="B43" i="230"/>
  <c r="I42" i="230"/>
  <c r="R42" i="230" s="1"/>
  <c r="J42" i="230"/>
  <c r="H42" i="230"/>
  <c r="Q42" i="230"/>
  <c r="G42" i="230"/>
  <c r="P42" i="230" s="1"/>
  <c r="F42" i="230"/>
  <c r="M42" i="230" s="1"/>
  <c r="E42" i="230"/>
  <c r="L42" i="230"/>
  <c r="B42" i="230"/>
  <c r="I41" i="230"/>
  <c r="J41" i="230"/>
  <c r="R41" i="230"/>
  <c r="H41" i="230"/>
  <c r="Q41" i="230"/>
  <c r="G41" i="230"/>
  <c r="O41" i="230" s="1"/>
  <c r="P41" i="230"/>
  <c r="F41" i="230"/>
  <c r="N41" i="230"/>
  <c r="E41" i="230"/>
  <c r="L41" i="230" s="1"/>
  <c r="B41" i="230"/>
  <c r="I40" i="230"/>
  <c r="R40" i="230" s="1"/>
  <c r="J40" i="230"/>
  <c r="H40" i="230"/>
  <c r="Q40" i="230"/>
  <c r="G40" i="230"/>
  <c r="P40" i="230" s="1"/>
  <c r="F40" i="230"/>
  <c r="M40" i="230" s="1"/>
  <c r="E40" i="230"/>
  <c r="L40" i="230"/>
  <c r="B40" i="230"/>
  <c r="I39" i="230"/>
  <c r="J39" i="230"/>
  <c r="R39" i="230"/>
  <c r="H39" i="230"/>
  <c r="Q39" i="230" s="1"/>
  <c r="G39" i="230"/>
  <c r="O39" i="230" s="1"/>
  <c r="P39" i="230"/>
  <c r="F39" i="230"/>
  <c r="N39" i="230"/>
  <c r="E39" i="230"/>
  <c r="L39" i="230" s="1"/>
  <c r="B39" i="230"/>
  <c r="I38" i="230"/>
  <c r="R38" i="230" s="1"/>
  <c r="J38" i="230"/>
  <c r="H38" i="230"/>
  <c r="Q38" i="230"/>
  <c r="G38" i="230"/>
  <c r="P38" i="230" s="1"/>
  <c r="F38" i="230"/>
  <c r="M38" i="230" s="1"/>
  <c r="E38" i="230"/>
  <c r="L38" i="230"/>
  <c r="B38" i="230"/>
  <c r="I37" i="230"/>
  <c r="J37" i="230"/>
  <c r="R37" i="230"/>
  <c r="H37" i="230"/>
  <c r="Q37" i="230" s="1"/>
  <c r="G37" i="230"/>
  <c r="O37" i="230" s="1"/>
  <c r="P37" i="230"/>
  <c r="F37" i="230"/>
  <c r="N37" i="230"/>
  <c r="E37" i="230"/>
  <c r="L37" i="230" s="1"/>
  <c r="B37" i="230"/>
  <c r="I36" i="230"/>
  <c r="R36" i="230" s="1"/>
  <c r="J36" i="230"/>
  <c r="H36" i="230"/>
  <c r="Q36" i="230"/>
  <c r="G36" i="230"/>
  <c r="P36" i="230" s="1"/>
  <c r="F36" i="230"/>
  <c r="M36" i="230" s="1"/>
  <c r="E36" i="230"/>
  <c r="L36" i="230"/>
  <c r="B36" i="230"/>
  <c r="I35" i="230"/>
  <c r="J35" i="230"/>
  <c r="R35" i="230"/>
  <c r="H35" i="230"/>
  <c r="Q35" i="230" s="1"/>
  <c r="G35" i="230"/>
  <c r="O35" i="230" s="1"/>
  <c r="P35" i="230"/>
  <c r="F35" i="230"/>
  <c r="N35" i="230"/>
  <c r="E35" i="230"/>
  <c r="L35" i="230" s="1"/>
  <c r="B35" i="230"/>
  <c r="I34" i="230"/>
  <c r="R34" i="230" s="1"/>
  <c r="J34" i="230"/>
  <c r="H34" i="230"/>
  <c r="Q34" i="230"/>
  <c r="G34" i="230"/>
  <c r="P34" i="230" s="1"/>
  <c r="F34" i="230"/>
  <c r="M34" i="230" s="1"/>
  <c r="E34" i="230"/>
  <c r="L34" i="230"/>
  <c r="B34" i="230"/>
  <c r="I33" i="230"/>
  <c r="J33" i="230"/>
  <c r="R33" i="230"/>
  <c r="H33" i="230"/>
  <c r="Q33" i="230"/>
  <c r="G33" i="230"/>
  <c r="O33" i="230" s="1"/>
  <c r="P33" i="230"/>
  <c r="F33" i="230"/>
  <c r="N33" i="230"/>
  <c r="E33" i="230"/>
  <c r="L33" i="230" s="1"/>
  <c r="B33" i="230"/>
  <c r="I32" i="230"/>
  <c r="R32" i="230" s="1"/>
  <c r="J32" i="230"/>
  <c r="H32" i="230"/>
  <c r="P32" i="230" s="1"/>
  <c r="Q32" i="230"/>
  <c r="G32" i="230"/>
  <c r="F32" i="230"/>
  <c r="M32" i="230" s="1"/>
  <c r="E32" i="230"/>
  <c r="L32" i="230"/>
  <c r="B32" i="230"/>
  <c r="I31" i="230"/>
  <c r="J31" i="230"/>
  <c r="R31" i="230"/>
  <c r="H31" i="230"/>
  <c r="Q31" i="230"/>
  <c r="G31" i="230"/>
  <c r="O31" i="230" s="1"/>
  <c r="P31" i="230"/>
  <c r="F31" i="230"/>
  <c r="N31" i="230"/>
  <c r="E31" i="230"/>
  <c r="L31" i="230" s="1"/>
  <c r="B31" i="230"/>
  <c r="I30" i="230"/>
  <c r="R30" i="230" s="1"/>
  <c r="J30" i="230"/>
  <c r="H30" i="230"/>
  <c r="P30" i="230" s="1"/>
  <c r="Q30" i="230"/>
  <c r="G30" i="230"/>
  <c r="F30" i="230"/>
  <c r="M30" i="230" s="1"/>
  <c r="E30" i="230"/>
  <c r="L30" i="230"/>
  <c r="B30" i="230"/>
  <c r="I29" i="230"/>
  <c r="J29" i="230"/>
  <c r="R29" i="230"/>
  <c r="H29" i="230"/>
  <c r="Q29" i="230"/>
  <c r="G29" i="230"/>
  <c r="O29" i="230" s="1"/>
  <c r="P29" i="230"/>
  <c r="F29" i="230"/>
  <c r="N29" i="230"/>
  <c r="E29" i="230"/>
  <c r="L29" i="230" s="1"/>
  <c r="B29" i="230"/>
  <c r="I28" i="230"/>
  <c r="R28" i="230" s="1"/>
  <c r="J28" i="230"/>
  <c r="H28" i="230"/>
  <c r="P28" i="230" s="1"/>
  <c r="Q28" i="230"/>
  <c r="G28" i="230"/>
  <c r="F28" i="230"/>
  <c r="M28" i="230" s="1"/>
  <c r="E28" i="230"/>
  <c r="L28" i="230"/>
  <c r="B28" i="230"/>
  <c r="I27" i="230"/>
  <c r="J27" i="230"/>
  <c r="R27" i="230"/>
  <c r="H27" i="230"/>
  <c r="Q27" i="230"/>
  <c r="G27" i="230"/>
  <c r="O27" i="230" s="1"/>
  <c r="P27" i="230"/>
  <c r="F27" i="230"/>
  <c r="N27" i="230"/>
  <c r="E27" i="230"/>
  <c r="L27" i="230" s="1"/>
  <c r="B27" i="230"/>
  <c r="I26" i="230"/>
  <c r="R26" i="230" s="1"/>
  <c r="J26" i="230"/>
  <c r="H26" i="230"/>
  <c r="P26" i="230" s="1"/>
  <c r="Q26" i="230"/>
  <c r="G26" i="230"/>
  <c r="F26" i="230"/>
  <c r="M26" i="230" s="1"/>
  <c r="E26" i="230"/>
  <c r="L26" i="230"/>
  <c r="B26" i="230"/>
  <c r="I25" i="230"/>
  <c r="J25" i="230"/>
  <c r="R25" i="230"/>
  <c r="H25" i="230"/>
  <c r="Q25" i="230"/>
  <c r="G25" i="230"/>
  <c r="O25" i="230" s="1"/>
  <c r="P25" i="230"/>
  <c r="F25" i="230"/>
  <c r="N25" i="230"/>
  <c r="E25" i="230"/>
  <c r="L25" i="230" s="1"/>
  <c r="B25" i="230"/>
  <c r="I24" i="230"/>
  <c r="R24" i="230" s="1"/>
  <c r="J24" i="230"/>
  <c r="H24" i="230"/>
  <c r="Q24" i="230"/>
  <c r="G24" i="230"/>
  <c r="P24" i="230" s="1"/>
  <c r="F24" i="230"/>
  <c r="M24" i="230" s="1"/>
  <c r="E24" i="230"/>
  <c r="L24" i="230"/>
  <c r="B24" i="230"/>
  <c r="I23" i="230"/>
  <c r="J23" i="230"/>
  <c r="R23" i="230"/>
  <c r="H23" i="230"/>
  <c r="Q23" i="230"/>
  <c r="G23" i="230"/>
  <c r="O23" i="230" s="1"/>
  <c r="P23" i="230"/>
  <c r="F23" i="230"/>
  <c r="N23" i="230"/>
  <c r="E23" i="230"/>
  <c r="L23" i="230" s="1"/>
  <c r="B23" i="230"/>
  <c r="I22" i="230"/>
  <c r="R22" i="230" s="1"/>
  <c r="J22" i="230"/>
  <c r="H22" i="230"/>
  <c r="P22" i="230" s="1"/>
  <c r="Q22" i="230"/>
  <c r="G22" i="230"/>
  <c r="F22" i="230"/>
  <c r="M22" i="230" s="1"/>
  <c r="E22" i="230"/>
  <c r="L22" i="230"/>
  <c r="B22" i="230"/>
  <c r="I21" i="230"/>
  <c r="J21" i="230"/>
  <c r="R21" i="230"/>
  <c r="H21" i="230"/>
  <c r="Q21" i="230"/>
  <c r="G21" i="230"/>
  <c r="O21" i="230" s="1"/>
  <c r="P21" i="230"/>
  <c r="F21" i="230"/>
  <c r="N21" i="230"/>
  <c r="E21" i="230"/>
  <c r="L21" i="230" s="1"/>
  <c r="B21" i="230"/>
  <c r="I20" i="230"/>
  <c r="R20" i="230" s="1"/>
  <c r="J20" i="230"/>
  <c r="H20" i="230"/>
  <c r="P20" i="230" s="1"/>
  <c r="Q20" i="230"/>
  <c r="G20" i="230"/>
  <c r="F20" i="230"/>
  <c r="M20" i="230" s="1"/>
  <c r="E20" i="230"/>
  <c r="L20" i="230"/>
  <c r="B20" i="230"/>
  <c r="I19" i="230"/>
  <c r="J19" i="230"/>
  <c r="R19" i="230"/>
  <c r="H19" i="230"/>
  <c r="Q19" i="230"/>
  <c r="G19" i="230"/>
  <c r="O19" i="230" s="1"/>
  <c r="P19" i="230"/>
  <c r="F19" i="230"/>
  <c r="N19" i="230"/>
  <c r="E19" i="230"/>
  <c r="L19" i="230" s="1"/>
  <c r="B19" i="230"/>
  <c r="I18" i="230"/>
  <c r="R18" i="230" s="1"/>
  <c r="J18" i="230"/>
  <c r="H18" i="230"/>
  <c r="Q18" i="230"/>
  <c r="G18" i="230"/>
  <c r="P18" i="230" s="1"/>
  <c r="F18" i="230"/>
  <c r="M18" i="230" s="1"/>
  <c r="E18" i="230"/>
  <c r="L18" i="230"/>
  <c r="B18" i="230"/>
  <c r="I17" i="230"/>
  <c r="J17" i="230"/>
  <c r="R17" i="230"/>
  <c r="H17" i="230"/>
  <c r="Q17" i="230"/>
  <c r="G17" i="230"/>
  <c r="O17" i="230" s="1"/>
  <c r="P17" i="230"/>
  <c r="F17" i="230"/>
  <c r="N17" i="230"/>
  <c r="E17" i="230"/>
  <c r="L17" i="230" s="1"/>
  <c r="B17" i="230"/>
  <c r="I16" i="230"/>
  <c r="R16" i="230" s="1"/>
  <c r="J16" i="230"/>
  <c r="H16" i="230"/>
  <c r="P16" i="230" s="1"/>
  <c r="Q16" i="230"/>
  <c r="G16" i="230"/>
  <c r="F16" i="230"/>
  <c r="M16" i="230" s="1"/>
  <c r="E16" i="230"/>
  <c r="L16" i="230"/>
  <c r="B16" i="230"/>
  <c r="I15" i="230"/>
  <c r="J15" i="230"/>
  <c r="R15" i="230"/>
  <c r="H15" i="230"/>
  <c r="Q15" i="230"/>
  <c r="G15" i="230"/>
  <c r="O15" i="230" s="1"/>
  <c r="P15" i="230"/>
  <c r="F15" i="230"/>
  <c r="N15" i="230"/>
  <c r="E15" i="230"/>
  <c r="L15" i="230" s="1"/>
  <c r="B15" i="230"/>
  <c r="I14" i="230"/>
  <c r="R14" i="230" s="1"/>
  <c r="J14" i="230"/>
  <c r="H14" i="230"/>
  <c r="P14" i="230" s="1"/>
  <c r="Q14" i="230"/>
  <c r="G14" i="230"/>
  <c r="F14" i="230"/>
  <c r="M14" i="230" s="1"/>
  <c r="E14" i="230"/>
  <c r="L14" i="230"/>
  <c r="B14" i="230"/>
  <c r="I13" i="230"/>
  <c r="J13" i="230"/>
  <c r="R13" i="230"/>
  <c r="H13" i="230"/>
  <c r="Q13" i="230"/>
  <c r="G13" i="230"/>
  <c r="O13" i="230" s="1"/>
  <c r="P13" i="230"/>
  <c r="E13" i="230"/>
  <c r="L13" i="230" s="1"/>
  <c r="F13" i="230"/>
  <c r="M13" i="230"/>
  <c r="B13" i="230"/>
  <c r="I12" i="230"/>
  <c r="R12" i="230" s="1"/>
  <c r="J12" i="230"/>
  <c r="H12" i="230"/>
  <c r="Q12" i="230"/>
  <c r="G12" i="230"/>
  <c r="O12" i="230" s="1"/>
  <c r="E12" i="230"/>
  <c r="L12" i="230" s="1"/>
  <c r="F12" i="230"/>
  <c r="B12" i="230"/>
  <c r="I11" i="230"/>
  <c r="R11" i="230" s="1"/>
  <c r="J11" i="230"/>
  <c r="H11" i="230"/>
  <c r="P11" i="230" s="1"/>
  <c r="Q11" i="230"/>
  <c r="G11" i="230"/>
  <c r="E11" i="230"/>
  <c r="M11" i="230" s="1"/>
  <c r="F11" i="230"/>
  <c r="B11" i="230"/>
  <c r="I10" i="230"/>
  <c r="J10" i="230"/>
  <c r="R10" i="230"/>
  <c r="H10" i="230"/>
  <c r="P10" i="230" s="1"/>
  <c r="G10" i="230"/>
  <c r="O10" i="230"/>
  <c r="E10" i="230"/>
  <c r="F10" i="230"/>
  <c r="M10" i="230"/>
  <c r="L10" i="230"/>
  <c r="B10" i="230"/>
  <c r="G68" i="194"/>
  <c r="F68" i="194"/>
  <c r="E68" i="194"/>
  <c r="D68" i="194"/>
  <c r="C68" i="194"/>
  <c r="B68" i="194"/>
  <c r="G67" i="194"/>
  <c r="F67" i="194"/>
  <c r="E67" i="194"/>
  <c r="D67" i="194"/>
  <c r="C67" i="194"/>
  <c r="B67" i="194"/>
  <c r="G66" i="194"/>
  <c r="F66" i="194"/>
  <c r="E66" i="194"/>
  <c r="D66" i="194"/>
  <c r="C66" i="194"/>
  <c r="B66" i="194"/>
  <c r="G65" i="194"/>
  <c r="F65" i="194"/>
  <c r="E65" i="194"/>
  <c r="D65" i="194"/>
  <c r="C65" i="194"/>
  <c r="B65" i="194"/>
  <c r="G64" i="194"/>
  <c r="F64" i="194"/>
  <c r="E64" i="194"/>
  <c r="D64" i="194"/>
  <c r="C64" i="194"/>
  <c r="B64" i="194"/>
  <c r="G63" i="194"/>
  <c r="F63" i="194"/>
  <c r="E63" i="194"/>
  <c r="D63" i="194"/>
  <c r="C63" i="194"/>
  <c r="B63" i="194"/>
  <c r="G62" i="194"/>
  <c r="F62" i="194"/>
  <c r="E62" i="194"/>
  <c r="D62" i="194"/>
  <c r="C62" i="194"/>
  <c r="B62" i="194"/>
  <c r="G61" i="194"/>
  <c r="F61" i="194"/>
  <c r="E61" i="194"/>
  <c r="D61" i="194"/>
  <c r="C61" i="194"/>
  <c r="B61" i="194"/>
  <c r="G60" i="194"/>
  <c r="F60" i="194"/>
  <c r="E60" i="194"/>
  <c r="D60" i="194"/>
  <c r="C60" i="194"/>
  <c r="B60" i="194"/>
  <c r="G59" i="194"/>
  <c r="F59" i="194"/>
  <c r="E59" i="194"/>
  <c r="D59" i="194"/>
  <c r="C59" i="194"/>
  <c r="B59" i="194"/>
  <c r="G58" i="194"/>
  <c r="F58" i="194"/>
  <c r="E58" i="194"/>
  <c r="D58" i="194"/>
  <c r="C58" i="194"/>
  <c r="B58" i="194"/>
  <c r="G57" i="194"/>
  <c r="F57" i="194"/>
  <c r="E57" i="194"/>
  <c r="D57" i="194"/>
  <c r="C57" i="194"/>
  <c r="B57" i="194"/>
  <c r="G56" i="194"/>
  <c r="F56" i="194"/>
  <c r="E56" i="194"/>
  <c r="D56" i="194"/>
  <c r="C56" i="194"/>
  <c r="B56" i="194"/>
  <c r="G55" i="194"/>
  <c r="F55" i="194"/>
  <c r="E55" i="194"/>
  <c r="D55" i="194"/>
  <c r="C55" i="194"/>
  <c r="B55" i="194"/>
  <c r="G54" i="194"/>
  <c r="F54" i="194"/>
  <c r="E54" i="194"/>
  <c r="D54" i="194"/>
  <c r="C54" i="194"/>
  <c r="B54" i="194"/>
  <c r="G53" i="194"/>
  <c r="F53" i="194"/>
  <c r="E53" i="194"/>
  <c r="D53" i="194"/>
  <c r="C53" i="194"/>
  <c r="B53" i="194"/>
  <c r="G52" i="194"/>
  <c r="F52" i="194"/>
  <c r="E52" i="194"/>
  <c r="D52" i="194"/>
  <c r="C52" i="194"/>
  <c r="B52" i="194"/>
  <c r="G51" i="194"/>
  <c r="F51" i="194"/>
  <c r="E51" i="194"/>
  <c r="D51" i="194"/>
  <c r="C51" i="194"/>
  <c r="B51" i="194"/>
  <c r="G50" i="194"/>
  <c r="F50" i="194"/>
  <c r="E50" i="194"/>
  <c r="D50" i="194"/>
  <c r="C50" i="194"/>
  <c r="B50" i="194"/>
  <c r="G49" i="194"/>
  <c r="F49" i="194"/>
  <c r="E49" i="194"/>
  <c r="D49" i="194"/>
  <c r="C49" i="194"/>
  <c r="B49" i="194"/>
  <c r="G48" i="194"/>
  <c r="F48" i="194"/>
  <c r="E48" i="194"/>
  <c r="D48" i="194"/>
  <c r="C48" i="194"/>
  <c r="B48" i="194"/>
  <c r="G47" i="194"/>
  <c r="F47" i="194"/>
  <c r="E47" i="194"/>
  <c r="D47" i="194"/>
  <c r="C47" i="194"/>
  <c r="B47" i="194"/>
  <c r="G46" i="194"/>
  <c r="F46" i="194"/>
  <c r="E46" i="194"/>
  <c r="D46" i="194"/>
  <c r="C46" i="194"/>
  <c r="B46" i="194"/>
  <c r="G45" i="194"/>
  <c r="F45" i="194"/>
  <c r="E45" i="194"/>
  <c r="D45" i="194"/>
  <c r="C45" i="194"/>
  <c r="B45" i="194"/>
  <c r="G44" i="194"/>
  <c r="F44" i="194"/>
  <c r="E44" i="194"/>
  <c r="D44" i="194"/>
  <c r="C44" i="194"/>
  <c r="B44" i="194"/>
  <c r="G43" i="194"/>
  <c r="F43" i="194"/>
  <c r="E43" i="194"/>
  <c r="D43" i="194"/>
  <c r="C43" i="194"/>
  <c r="B43" i="194"/>
  <c r="G42" i="194"/>
  <c r="F42" i="194"/>
  <c r="E42" i="194"/>
  <c r="D42" i="194"/>
  <c r="C42" i="194"/>
  <c r="B42" i="194"/>
  <c r="G41" i="194"/>
  <c r="F41" i="194"/>
  <c r="E41" i="194"/>
  <c r="D41" i="194"/>
  <c r="C41" i="194"/>
  <c r="B41" i="194"/>
  <c r="G40" i="194"/>
  <c r="F40" i="194"/>
  <c r="E40" i="194"/>
  <c r="D40" i="194"/>
  <c r="C40" i="194"/>
  <c r="B40" i="194"/>
  <c r="G39" i="194"/>
  <c r="F39" i="194"/>
  <c r="E39" i="194"/>
  <c r="D39" i="194"/>
  <c r="C39" i="194"/>
  <c r="B39" i="194"/>
  <c r="G38" i="194"/>
  <c r="F38" i="194"/>
  <c r="E38" i="194"/>
  <c r="D38" i="194"/>
  <c r="C38" i="194"/>
  <c r="B38" i="194"/>
  <c r="G37" i="194"/>
  <c r="F37" i="194"/>
  <c r="E37" i="194"/>
  <c r="D37" i="194"/>
  <c r="C37" i="194"/>
  <c r="B37" i="194"/>
  <c r="G36" i="194"/>
  <c r="F36" i="194"/>
  <c r="E36" i="194"/>
  <c r="D36" i="194"/>
  <c r="C36" i="194"/>
  <c r="B36" i="194"/>
  <c r="G35" i="194"/>
  <c r="F35" i="194"/>
  <c r="E35" i="194"/>
  <c r="D35" i="194"/>
  <c r="C35" i="194"/>
  <c r="B35" i="194"/>
  <c r="G34" i="194"/>
  <c r="F34" i="194"/>
  <c r="E34" i="194"/>
  <c r="D34" i="194"/>
  <c r="C34" i="194"/>
  <c r="B34" i="194"/>
  <c r="G33" i="194"/>
  <c r="F33" i="194"/>
  <c r="E33" i="194"/>
  <c r="D33" i="194"/>
  <c r="C33" i="194"/>
  <c r="B33" i="194"/>
  <c r="G32" i="194"/>
  <c r="F32" i="194"/>
  <c r="E32" i="194"/>
  <c r="D32" i="194"/>
  <c r="C32" i="194"/>
  <c r="B32" i="194"/>
  <c r="G31" i="194"/>
  <c r="F31" i="194"/>
  <c r="E31" i="194"/>
  <c r="D31" i="194"/>
  <c r="C31" i="194"/>
  <c r="B31" i="194"/>
  <c r="G30" i="194"/>
  <c r="F30" i="194"/>
  <c r="E30" i="194"/>
  <c r="D30" i="194"/>
  <c r="C30" i="194"/>
  <c r="B30" i="194"/>
  <c r="G29" i="194"/>
  <c r="F29" i="194"/>
  <c r="E29" i="194"/>
  <c r="D29" i="194"/>
  <c r="C29" i="194"/>
  <c r="B29" i="194"/>
  <c r="G28" i="194"/>
  <c r="F28" i="194"/>
  <c r="E28" i="194"/>
  <c r="D28" i="194"/>
  <c r="C28" i="194"/>
  <c r="B28" i="194"/>
  <c r="G27" i="194"/>
  <c r="F27" i="194"/>
  <c r="E27" i="194"/>
  <c r="D27" i="194"/>
  <c r="C27" i="194"/>
  <c r="B27" i="194"/>
  <c r="G26" i="194"/>
  <c r="F26" i="194"/>
  <c r="E26" i="194"/>
  <c r="D26" i="194"/>
  <c r="C26" i="194"/>
  <c r="B26" i="194"/>
  <c r="G25" i="194"/>
  <c r="F25" i="194"/>
  <c r="E25" i="194"/>
  <c r="D25" i="194"/>
  <c r="C25" i="194"/>
  <c r="B25" i="194"/>
  <c r="G24" i="194"/>
  <c r="F24" i="194"/>
  <c r="E24" i="194"/>
  <c r="D24" i="194"/>
  <c r="C24" i="194"/>
  <c r="B24" i="194"/>
  <c r="G23" i="194"/>
  <c r="F23" i="194"/>
  <c r="E23" i="194"/>
  <c r="D23" i="194"/>
  <c r="C23" i="194"/>
  <c r="B23" i="194"/>
  <c r="G22" i="194"/>
  <c r="F22" i="194"/>
  <c r="E22" i="194"/>
  <c r="D22" i="194"/>
  <c r="C22" i="194"/>
  <c r="B22" i="194"/>
  <c r="G21" i="194"/>
  <c r="F21" i="194"/>
  <c r="E21" i="194"/>
  <c r="D21" i="194"/>
  <c r="C21" i="194"/>
  <c r="B21" i="194"/>
  <c r="G20" i="194"/>
  <c r="F20" i="194"/>
  <c r="E20" i="194"/>
  <c r="D20" i="194"/>
  <c r="C20" i="194"/>
  <c r="B20" i="194"/>
  <c r="G19" i="194"/>
  <c r="F19" i="194"/>
  <c r="E19" i="194"/>
  <c r="D19" i="194"/>
  <c r="C19" i="194"/>
  <c r="B19" i="194"/>
  <c r="G18" i="194"/>
  <c r="F18" i="194"/>
  <c r="E18" i="194"/>
  <c r="D18" i="194"/>
  <c r="C18" i="194"/>
  <c r="B18" i="194"/>
  <c r="G17" i="194"/>
  <c r="F17" i="194"/>
  <c r="E17" i="194"/>
  <c r="D17" i="194"/>
  <c r="C17" i="194"/>
  <c r="B17" i="194"/>
  <c r="G16" i="194"/>
  <c r="F16" i="194"/>
  <c r="E16" i="194"/>
  <c r="D16" i="194"/>
  <c r="C16" i="194"/>
  <c r="B16" i="194"/>
  <c r="G15" i="194"/>
  <c r="F15" i="194"/>
  <c r="E15" i="194"/>
  <c r="D15" i="194"/>
  <c r="C15" i="194"/>
  <c r="B15" i="194"/>
  <c r="G14" i="194"/>
  <c r="F14" i="194"/>
  <c r="E14" i="194"/>
  <c r="D14" i="194"/>
  <c r="C14" i="194"/>
  <c r="B14" i="194"/>
  <c r="G13" i="194"/>
  <c r="F13" i="194"/>
  <c r="E13" i="194"/>
  <c r="D13" i="194"/>
  <c r="C13" i="194"/>
  <c r="B13" i="194"/>
  <c r="G12" i="194"/>
  <c r="F12" i="194"/>
  <c r="E12" i="194"/>
  <c r="D12" i="194"/>
  <c r="C12" i="194"/>
  <c r="B12" i="194"/>
  <c r="G11" i="194"/>
  <c r="F11" i="194"/>
  <c r="E11" i="194"/>
  <c r="D11" i="194"/>
  <c r="C11" i="194"/>
  <c r="B11" i="194"/>
  <c r="G115" i="193"/>
  <c r="F115" i="186"/>
  <c r="M115" i="193"/>
  <c r="F115" i="193"/>
  <c r="E115" i="186"/>
  <c r="L115" i="193"/>
  <c r="E115" i="193"/>
  <c r="K115" i="193" s="1"/>
  <c r="D115" i="186"/>
  <c r="D115" i="193"/>
  <c r="J115" i="193" s="1"/>
  <c r="C115" i="186"/>
  <c r="C115" i="193"/>
  <c r="B115" i="186"/>
  <c r="H115" i="193" s="1"/>
  <c r="I115" i="193"/>
  <c r="B115" i="193"/>
  <c r="G114" i="193"/>
  <c r="M114" i="193" s="1"/>
  <c r="F114" i="186"/>
  <c r="F114" i="193"/>
  <c r="E114" i="186"/>
  <c r="L114" i="193"/>
  <c r="E114" i="193"/>
  <c r="D114" i="186"/>
  <c r="K114" i="193"/>
  <c r="D114" i="193"/>
  <c r="J114" i="193" s="1"/>
  <c r="C114" i="186"/>
  <c r="C114" i="193"/>
  <c r="I114" i="193" s="1"/>
  <c r="B114" i="186"/>
  <c r="H114" i="193" s="1"/>
  <c r="B114" i="193"/>
  <c r="G113" i="193"/>
  <c r="M113" i="193" s="1"/>
  <c r="F113" i="186"/>
  <c r="F113" i="193"/>
  <c r="L113" i="193" s="1"/>
  <c r="E113" i="186"/>
  <c r="E113" i="193"/>
  <c r="D113" i="186"/>
  <c r="K113" i="193"/>
  <c r="D113" i="193"/>
  <c r="C113" i="186"/>
  <c r="J113" i="193"/>
  <c r="C113" i="193"/>
  <c r="I113" i="193" s="1"/>
  <c r="B113" i="186"/>
  <c r="B113" i="193"/>
  <c r="H113" i="193"/>
  <c r="G112" i="193"/>
  <c r="F112" i="186"/>
  <c r="M112" i="193"/>
  <c r="F112" i="193"/>
  <c r="L112" i="193" s="1"/>
  <c r="E112" i="186"/>
  <c r="E112" i="193"/>
  <c r="K112" i="193" s="1"/>
  <c r="D112" i="186"/>
  <c r="D112" i="193"/>
  <c r="C112" i="186"/>
  <c r="J112" i="193"/>
  <c r="C112" i="193"/>
  <c r="B112" i="186"/>
  <c r="I112" i="193"/>
  <c r="B112" i="193"/>
  <c r="H112" i="193" s="1"/>
  <c r="G111" i="193"/>
  <c r="F111" i="186"/>
  <c r="M111" i="193"/>
  <c r="F111" i="193"/>
  <c r="E111" i="186"/>
  <c r="L111" i="193"/>
  <c r="E111" i="193"/>
  <c r="K111" i="193" s="1"/>
  <c r="D111" i="186"/>
  <c r="D111" i="193"/>
  <c r="J111" i="193" s="1"/>
  <c r="C111" i="186"/>
  <c r="C111" i="193"/>
  <c r="B111" i="186"/>
  <c r="H111" i="193" s="1"/>
  <c r="I111" i="193"/>
  <c r="B111" i="193"/>
  <c r="G110" i="193"/>
  <c r="M110" i="193" s="1"/>
  <c r="F110" i="186"/>
  <c r="F110" i="193"/>
  <c r="E110" i="186"/>
  <c r="L110" i="193"/>
  <c r="E110" i="193"/>
  <c r="D110" i="186"/>
  <c r="K110" i="193"/>
  <c r="D110" i="193"/>
  <c r="J110" i="193" s="1"/>
  <c r="C110" i="186"/>
  <c r="C110" i="193"/>
  <c r="I110" i="193" s="1"/>
  <c r="B110" i="186"/>
  <c r="H110" i="193" s="1"/>
  <c r="B110" i="193"/>
  <c r="G109" i="193"/>
  <c r="M109" i="193" s="1"/>
  <c r="F109" i="186"/>
  <c r="F109" i="193"/>
  <c r="L109" i="193" s="1"/>
  <c r="E109" i="186"/>
  <c r="E109" i="193"/>
  <c r="D109" i="186"/>
  <c r="K109" i="193"/>
  <c r="D109" i="193"/>
  <c r="C109" i="186"/>
  <c r="J109" i="193"/>
  <c r="C109" i="193"/>
  <c r="I109" i="193" s="1"/>
  <c r="B109" i="186"/>
  <c r="B109" i="193"/>
  <c r="H109" i="193"/>
  <c r="G108" i="193"/>
  <c r="F108" i="186"/>
  <c r="M108" i="193"/>
  <c r="F108" i="193"/>
  <c r="L108" i="193" s="1"/>
  <c r="E108" i="186"/>
  <c r="E108" i="193"/>
  <c r="K108" i="193" s="1"/>
  <c r="D108" i="186"/>
  <c r="D108" i="193"/>
  <c r="C108" i="186"/>
  <c r="J108" i="193"/>
  <c r="C108" i="193"/>
  <c r="B108" i="186"/>
  <c r="I108" i="193"/>
  <c r="B108" i="193"/>
  <c r="H108" i="193" s="1"/>
  <c r="G107" i="193"/>
  <c r="F107" i="186"/>
  <c r="M107" i="193"/>
  <c r="F107" i="193"/>
  <c r="E107" i="186"/>
  <c r="L107" i="193"/>
  <c r="E107" i="193"/>
  <c r="K107" i="193" s="1"/>
  <c r="D107" i="186"/>
  <c r="D107" i="193"/>
  <c r="J107" i="193" s="1"/>
  <c r="C107" i="186"/>
  <c r="C107" i="193"/>
  <c r="B107" i="186"/>
  <c r="H107" i="193" s="1"/>
  <c r="I107" i="193"/>
  <c r="B107" i="193"/>
  <c r="G106" i="193"/>
  <c r="M106" i="193" s="1"/>
  <c r="F106" i="186"/>
  <c r="F106" i="193"/>
  <c r="E106" i="186"/>
  <c r="L106" i="193"/>
  <c r="E106" i="193"/>
  <c r="D106" i="186"/>
  <c r="K106" i="193"/>
  <c r="D106" i="193"/>
  <c r="J106" i="193" s="1"/>
  <c r="C106" i="186"/>
  <c r="C106" i="193"/>
  <c r="I106" i="193" s="1"/>
  <c r="B106" i="186"/>
  <c r="H106" i="193" s="1"/>
  <c r="B106" i="193"/>
  <c r="G105" i="193"/>
  <c r="M105" i="193" s="1"/>
  <c r="F105" i="186"/>
  <c r="F105" i="193"/>
  <c r="L105" i="193" s="1"/>
  <c r="E105" i="186"/>
  <c r="E105" i="193"/>
  <c r="D105" i="186"/>
  <c r="K105" i="193"/>
  <c r="D105" i="193"/>
  <c r="C105" i="186"/>
  <c r="J105" i="193"/>
  <c r="C105" i="193"/>
  <c r="I105" i="193" s="1"/>
  <c r="B105" i="186"/>
  <c r="B105" i="193"/>
  <c r="H105" i="193"/>
  <c r="G104" i="193"/>
  <c r="F104" i="186"/>
  <c r="M104" i="193"/>
  <c r="F104" i="193"/>
  <c r="L104" i="193" s="1"/>
  <c r="E104" i="186"/>
  <c r="E104" i="193"/>
  <c r="K104" i="193" s="1"/>
  <c r="D104" i="186"/>
  <c r="D104" i="193"/>
  <c r="C104" i="186"/>
  <c r="J104" i="193"/>
  <c r="C104" i="193"/>
  <c r="B104" i="186"/>
  <c r="I104" i="193"/>
  <c r="B104" i="193"/>
  <c r="H104" i="193" s="1"/>
  <c r="G103" i="193"/>
  <c r="F103" i="186"/>
  <c r="M103" i="193"/>
  <c r="F103" i="193"/>
  <c r="E103" i="186"/>
  <c r="L103" i="193"/>
  <c r="E103" i="193"/>
  <c r="K103" i="193" s="1"/>
  <c r="D103" i="186"/>
  <c r="D103" i="193"/>
  <c r="J103" i="193" s="1"/>
  <c r="C103" i="186"/>
  <c r="C103" i="193"/>
  <c r="B103" i="186"/>
  <c r="H103" i="193" s="1"/>
  <c r="I103" i="193"/>
  <c r="B103" i="193"/>
  <c r="G102" i="193"/>
  <c r="M102" i="193" s="1"/>
  <c r="F102" i="186"/>
  <c r="F102" i="193"/>
  <c r="E102" i="186"/>
  <c r="L102" i="193"/>
  <c r="E102" i="193"/>
  <c r="D102" i="186"/>
  <c r="K102" i="193"/>
  <c r="D102" i="193"/>
  <c r="J102" i="193" s="1"/>
  <c r="C102" i="186"/>
  <c r="C102" i="193"/>
  <c r="I102" i="193" s="1"/>
  <c r="B102" i="186"/>
  <c r="H102" i="193" s="1"/>
  <c r="B102" i="193"/>
  <c r="G101" i="193"/>
  <c r="M101" i="193" s="1"/>
  <c r="F101" i="186"/>
  <c r="F101" i="193"/>
  <c r="L101" i="193" s="1"/>
  <c r="E101" i="186"/>
  <c r="E101" i="193"/>
  <c r="D101" i="186"/>
  <c r="K101" i="193"/>
  <c r="D101" i="193"/>
  <c r="C101" i="186"/>
  <c r="J101" i="193"/>
  <c r="C101" i="193"/>
  <c r="I101" i="193" s="1"/>
  <c r="B101" i="186"/>
  <c r="B101" i="193"/>
  <c r="H101" i="193"/>
  <c r="G100" i="193"/>
  <c r="F100" i="186"/>
  <c r="M100" i="193"/>
  <c r="F100" i="193"/>
  <c r="L100" i="193" s="1"/>
  <c r="E100" i="186"/>
  <c r="E100" i="193"/>
  <c r="K100" i="193" s="1"/>
  <c r="D100" i="186"/>
  <c r="D100" i="193"/>
  <c r="C100" i="186"/>
  <c r="J100" i="193"/>
  <c r="C100" i="193"/>
  <c r="B100" i="186"/>
  <c r="I100" i="193"/>
  <c r="B100" i="193"/>
  <c r="H100" i="193" s="1"/>
  <c r="G99" i="193"/>
  <c r="F99" i="186"/>
  <c r="M99" i="193"/>
  <c r="F99" i="193"/>
  <c r="E99" i="186"/>
  <c r="L99" i="193"/>
  <c r="E99" i="193"/>
  <c r="K99" i="193" s="1"/>
  <c r="D99" i="186"/>
  <c r="D99" i="193"/>
  <c r="J99" i="193" s="1"/>
  <c r="C99" i="186"/>
  <c r="C99" i="193"/>
  <c r="B99" i="186"/>
  <c r="H99" i="193" s="1"/>
  <c r="I99" i="193"/>
  <c r="B99" i="193"/>
  <c r="G98" i="193"/>
  <c r="M98" i="193" s="1"/>
  <c r="F98" i="186"/>
  <c r="F98" i="193"/>
  <c r="E98" i="186"/>
  <c r="L98" i="193"/>
  <c r="E98" i="193"/>
  <c r="D98" i="186"/>
  <c r="K98" i="193"/>
  <c r="D98" i="193"/>
  <c r="J98" i="193" s="1"/>
  <c r="C98" i="186"/>
  <c r="C98" i="193"/>
  <c r="I98" i="193" s="1"/>
  <c r="B98" i="186"/>
  <c r="H98" i="193" s="1"/>
  <c r="B98" i="193"/>
  <c r="G97" i="193"/>
  <c r="M97" i="193" s="1"/>
  <c r="F97" i="186"/>
  <c r="F97" i="193"/>
  <c r="L97" i="193" s="1"/>
  <c r="E97" i="186"/>
  <c r="E97" i="193"/>
  <c r="D97" i="186"/>
  <c r="K97" i="193"/>
  <c r="D97" i="193"/>
  <c r="C97" i="186"/>
  <c r="J97" i="193"/>
  <c r="C97" i="193"/>
  <c r="I97" i="193" s="1"/>
  <c r="B97" i="186"/>
  <c r="B97" i="193"/>
  <c r="H97" i="193"/>
  <c r="G96" i="193"/>
  <c r="F96" i="186"/>
  <c r="M96" i="193"/>
  <c r="F96" i="193"/>
  <c r="L96" i="193" s="1"/>
  <c r="E96" i="186"/>
  <c r="E96" i="193"/>
  <c r="K96" i="193" s="1"/>
  <c r="D96" i="186"/>
  <c r="D96" i="193"/>
  <c r="C96" i="186"/>
  <c r="J96" i="193"/>
  <c r="C96" i="193"/>
  <c r="B96" i="186"/>
  <c r="I96" i="193"/>
  <c r="B96" i="193"/>
  <c r="H96" i="193" s="1"/>
  <c r="G95" i="193"/>
  <c r="F95" i="186"/>
  <c r="M95" i="193"/>
  <c r="F95" i="193"/>
  <c r="E95" i="186"/>
  <c r="L95" i="193"/>
  <c r="E95" i="193"/>
  <c r="K95" i="193" s="1"/>
  <c r="D95" i="186"/>
  <c r="D95" i="193"/>
  <c r="J95" i="193" s="1"/>
  <c r="C95" i="186"/>
  <c r="C95" i="193"/>
  <c r="B95" i="186"/>
  <c r="H95" i="193" s="1"/>
  <c r="I95" i="193"/>
  <c r="B95" i="193"/>
  <c r="G94" i="193"/>
  <c r="M94" i="193" s="1"/>
  <c r="F94" i="186"/>
  <c r="F94" i="193"/>
  <c r="E94" i="186"/>
  <c r="L94" i="193"/>
  <c r="E94" i="193"/>
  <c r="D94" i="186"/>
  <c r="K94" i="193"/>
  <c r="D94" i="193"/>
  <c r="J94" i="193" s="1"/>
  <c r="C94" i="186"/>
  <c r="C94" i="193"/>
  <c r="I94" i="193" s="1"/>
  <c r="B94" i="186"/>
  <c r="H94" i="193" s="1"/>
  <c r="B94" i="193"/>
  <c r="G93" i="193"/>
  <c r="M93" i="193" s="1"/>
  <c r="F93" i="186"/>
  <c r="F93" i="193"/>
  <c r="L93" i="193" s="1"/>
  <c r="E93" i="186"/>
  <c r="E93" i="193"/>
  <c r="D93" i="186"/>
  <c r="K93" i="193"/>
  <c r="D93" i="193"/>
  <c r="C93" i="186"/>
  <c r="J93" i="193"/>
  <c r="C93" i="193"/>
  <c r="I93" i="193" s="1"/>
  <c r="B93" i="186"/>
  <c r="B93" i="193"/>
  <c r="H93" i="193"/>
  <c r="G92" i="193"/>
  <c r="F92" i="186"/>
  <c r="M92" i="193"/>
  <c r="F92" i="193"/>
  <c r="L92" i="193" s="1"/>
  <c r="E92" i="186"/>
  <c r="E92" i="193"/>
  <c r="K92" i="193" s="1"/>
  <c r="D92" i="186"/>
  <c r="D92" i="193"/>
  <c r="C92" i="186"/>
  <c r="J92" i="193"/>
  <c r="C92" i="193"/>
  <c r="B92" i="186"/>
  <c r="I92" i="193"/>
  <c r="B92" i="193"/>
  <c r="H92" i="193" s="1"/>
  <c r="G91" i="193"/>
  <c r="F91" i="186"/>
  <c r="M91" i="193"/>
  <c r="F91" i="193"/>
  <c r="E91" i="186"/>
  <c r="L91" i="193"/>
  <c r="E91" i="193"/>
  <c r="K91" i="193" s="1"/>
  <c r="D91" i="186"/>
  <c r="D91" i="193"/>
  <c r="J91" i="193" s="1"/>
  <c r="C91" i="186"/>
  <c r="C91" i="193"/>
  <c r="B91" i="186"/>
  <c r="H91" i="193" s="1"/>
  <c r="I91" i="193"/>
  <c r="B91" i="193"/>
  <c r="G90" i="193"/>
  <c r="M90" i="193" s="1"/>
  <c r="F90" i="186"/>
  <c r="F90" i="193"/>
  <c r="E90" i="186"/>
  <c r="L90" i="193"/>
  <c r="E90" i="193"/>
  <c r="D90" i="186"/>
  <c r="K90" i="193"/>
  <c r="D90" i="193"/>
  <c r="J90" i="193" s="1"/>
  <c r="C90" i="186"/>
  <c r="C90" i="193"/>
  <c r="I90" i="193" s="1"/>
  <c r="B90" i="186"/>
  <c r="H90" i="193" s="1"/>
  <c r="B90" i="193"/>
  <c r="G89" i="193"/>
  <c r="M89" i="193" s="1"/>
  <c r="F89" i="186"/>
  <c r="F89" i="193"/>
  <c r="L89" i="193" s="1"/>
  <c r="E89" i="186"/>
  <c r="E89" i="193"/>
  <c r="D89" i="186"/>
  <c r="K89" i="193"/>
  <c r="D89" i="193"/>
  <c r="C89" i="186"/>
  <c r="J89" i="193"/>
  <c r="C89" i="193"/>
  <c r="I89" i="193" s="1"/>
  <c r="B89" i="186"/>
  <c r="B89" i="193"/>
  <c r="H89" i="193"/>
  <c r="G88" i="193"/>
  <c r="F88" i="186"/>
  <c r="M88" i="193"/>
  <c r="F88" i="193"/>
  <c r="L88" i="193" s="1"/>
  <c r="E88" i="186"/>
  <c r="E88" i="193"/>
  <c r="K88" i="193" s="1"/>
  <c r="D88" i="186"/>
  <c r="D88" i="193"/>
  <c r="C88" i="186"/>
  <c r="J88" i="193"/>
  <c r="C88" i="193"/>
  <c r="B88" i="186"/>
  <c r="I88" i="193"/>
  <c r="B88" i="193"/>
  <c r="H88" i="193" s="1"/>
  <c r="G87" i="193"/>
  <c r="F87" i="186"/>
  <c r="M87" i="193"/>
  <c r="F87" i="193"/>
  <c r="E87" i="186"/>
  <c r="L87" i="193"/>
  <c r="E87" i="193"/>
  <c r="K87" i="193" s="1"/>
  <c r="D87" i="186"/>
  <c r="D87" i="193"/>
  <c r="J87" i="193" s="1"/>
  <c r="C87" i="186"/>
  <c r="C87" i="193"/>
  <c r="B87" i="186"/>
  <c r="H87" i="193" s="1"/>
  <c r="I87" i="193"/>
  <c r="B87" i="193"/>
  <c r="G86" i="193"/>
  <c r="M86" i="193" s="1"/>
  <c r="F86" i="186"/>
  <c r="F86" i="193"/>
  <c r="E86" i="186"/>
  <c r="L86" i="193"/>
  <c r="E86" i="193"/>
  <c r="D86" i="186"/>
  <c r="K86" i="193"/>
  <c r="D86" i="193"/>
  <c r="J86" i="193" s="1"/>
  <c r="C86" i="186"/>
  <c r="C86" i="193"/>
  <c r="I86" i="193" s="1"/>
  <c r="B86" i="186"/>
  <c r="H86" i="193" s="1"/>
  <c r="B86" i="193"/>
  <c r="G85" i="193"/>
  <c r="M85" i="193" s="1"/>
  <c r="F85" i="186"/>
  <c r="F85" i="193"/>
  <c r="L85" i="193" s="1"/>
  <c r="E85" i="186"/>
  <c r="E85" i="193"/>
  <c r="D85" i="186"/>
  <c r="K85" i="193"/>
  <c r="D85" i="193"/>
  <c r="C85" i="186"/>
  <c r="J85" i="193"/>
  <c r="C85" i="193"/>
  <c r="I85" i="193" s="1"/>
  <c r="B85" i="186"/>
  <c r="B85" i="193"/>
  <c r="H85" i="193"/>
  <c r="G84" i="193"/>
  <c r="F84" i="186"/>
  <c r="M84" i="193"/>
  <c r="F84" i="193"/>
  <c r="L84" i="193" s="1"/>
  <c r="E84" i="186"/>
  <c r="E84" i="193"/>
  <c r="K84" i="193" s="1"/>
  <c r="D84" i="186"/>
  <c r="D84" i="193"/>
  <c r="C84" i="186"/>
  <c r="J84" i="193"/>
  <c r="C84" i="193"/>
  <c r="B84" i="186"/>
  <c r="I84" i="193"/>
  <c r="B84" i="193"/>
  <c r="H84" i="193" s="1"/>
  <c r="G83" i="193"/>
  <c r="F83" i="186"/>
  <c r="M83" i="193"/>
  <c r="F83" i="193"/>
  <c r="E83" i="186"/>
  <c r="L83" i="193"/>
  <c r="E83" i="193"/>
  <c r="K83" i="193" s="1"/>
  <c r="D83" i="186"/>
  <c r="D83" i="193"/>
  <c r="J83" i="193" s="1"/>
  <c r="C83" i="186"/>
  <c r="C83" i="193"/>
  <c r="B83" i="186"/>
  <c r="H83" i="193" s="1"/>
  <c r="I83" i="193"/>
  <c r="B83" i="193"/>
  <c r="G82" i="193"/>
  <c r="M82" i="193" s="1"/>
  <c r="F82" i="186"/>
  <c r="F82" i="193"/>
  <c r="E82" i="186"/>
  <c r="L82" i="193"/>
  <c r="E82" i="193"/>
  <c r="D82" i="186"/>
  <c r="K82" i="193"/>
  <c r="D82" i="193"/>
  <c r="J82" i="193" s="1"/>
  <c r="C82" i="186"/>
  <c r="C82" i="193"/>
  <c r="I82" i="193" s="1"/>
  <c r="B82" i="186"/>
  <c r="H82" i="193" s="1"/>
  <c r="B82" i="193"/>
  <c r="G81" i="193"/>
  <c r="M81" i="193" s="1"/>
  <c r="F81" i="186"/>
  <c r="F81" i="193"/>
  <c r="L81" i="193" s="1"/>
  <c r="E81" i="186"/>
  <c r="E81" i="193"/>
  <c r="D81" i="186"/>
  <c r="K81" i="193"/>
  <c r="D81" i="193"/>
  <c r="C81" i="186"/>
  <c r="J81" i="193"/>
  <c r="C81" i="193"/>
  <c r="I81" i="193" s="1"/>
  <c r="B81" i="186"/>
  <c r="B81" i="193"/>
  <c r="H81" i="193"/>
  <c r="G80" i="193"/>
  <c r="F80" i="186"/>
  <c r="M80" i="193"/>
  <c r="F80" i="193"/>
  <c r="L80" i="193" s="1"/>
  <c r="E80" i="186"/>
  <c r="E80" i="193"/>
  <c r="K80" i="193" s="1"/>
  <c r="D80" i="186"/>
  <c r="D80" i="193"/>
  <c r="C80" i="186"/>
  <c r="J80" i="193"/>
  <c r="C80" i="193"/>
  <c r="B80" i="186"/>
  <c r="I80" i="193"/>
  <c r="B80" i="193"/>
  <c r="H80" i="193" s="1"/>
  <c r="G79" i="193"/>
  <c r="F79" i="186"/>
  <c r="M79" i="193"/>
  <c r="F79" i="193"/>
  <c r="E79" i="186"/>
  <c r="L79" i="193"/>
  <c r="E79" i="193"/>
  <c r="K79" i="193" s="1"/>
  <c r="D79" i="186"/>
  <c r="D79" i="193"/>
  <c r="J79" i="193" s="1"/>
  <c r="C79" i="186"/>
  <c r="C79" i="193"/>
  <c r="B79" i="186"/>
  <c r="H79" i="193" s="1"/>
  <c r="I79" i="193"/>
  <c r="B79" i="193"/>
  <c r="G78" i="193"/>
  <c r="M78" i="193" s="1"/>
  <c r="F78" i="186"/>
  <c r="F78" i="193"/>
  <c r="E78" i="186"/>
  <c r="L78" i="193"/>
  <c r="E78" i="193"/>
  <c r="D78" i="186"/>
  <c r="K78" i="193"/>
  <c r="D78" i="193"/>
  <c r="J78" i="193" s="1"/>
  <c r="C78" i="186"/>
  <c r="C78" i="193"/>
  <c r="I78" i="193" s="1"/>
  <c r="B78" i="186"/>
  <c r="H78" i="193" s="1"/>
  <c r="B78" i="193"/>
  <c r="G77" i="193"/>
  <c r="M77" i="193" s="1"/>
  <c r="F77" i="186"/>
  <c r="F77" i="193"/>
  <c r="L77" i="193" s="1"/>
  <c r="E77" i="186"/>
  <c r="L77" i="192" s="1"/>
  <c r="E77" i="193"/>
  <c r="D77" i="186"/>
  <c r="K77" i="193"/>
  <c r="D77" i="193"/>
  <c r="C77" i="186"/>
  <c r="J77" i="193"/>
  <c r="C77" i="193"/>
  <c r="I77" i="193" s="1"/>
  <c r="B77" i="186"/>
  <c r="B77" i="193"/>
  <c r="H77" i="193"/>
  <c r="G76" i="193"/>
  <c r="F76" i="186"/>
  <c r="M76" i="193"/>
  <c r="F76" i="193"/>
  <c r="L76" i="193" s="1"/>
  <c r="E76" i="186"/>
  <c r="E76" i="193"/>
  <c r="K76" i="193" s="1"/>
  <c r="D76" i="186"/>
  <c r="D76" i="193"/>
  <c r="C76" i="186"/>
  <c r="J76" i="193"/>
  <c r="C76" i="193"/>
  <c r="B76" i="186"/>
  <c r="I76" i="193"/>
  <c r="B76" i="193"/>
  <c r="H76" i="193" s="1"/>
  <c r="G75" i="193"/>
  <c r="F75" i="186"/>
  <c r="M75" i="193"/>
  <c r="F75" i="193"/>
  <c r="E75" i="186"/>
  <c r="L75" i="193"/>
  <c r="E75" i="193"/>
  <c r="K75" i="193" s="1"/>
  <c r="D75" i="186"/>
  <c r="D75" i="193"/>
  <c r="J75" i="193" s="1"/>
  <c r="C75" i="186"/>
  <c r="J75" i="192" s="1"/>
  <c r="C75" i="193"/>
  <c r="B75" i="186"/>
  <c r="I75" i="193"/>
  <c r="B75" i="193"/>
  <c r="H75" i="193" s="1"/>
  <c r="G74" i="193"/>
  <c r="M74" i="193" s="1"/>
  <c r="F74" i="186"/>
  <c r="F74" i="193"/>
  <c r="E74" i="186"/>
  <c r="L74" i="193"/>
  <c r="E74" i="193"/>
  <c r="D74" i="186"/>
  <c r="K74" i="193"/>
  <c r="D74" i="193"/>
  <c r="J74" i="193" s="1"/>
  <c r="C74" i="186"/>
  <c r="C74" i="193"/>
  <c r="I74" i="193" s="1"/>
  <c r="B74" i="186"/>
  <c r="H74" i="192" s="1"/>
  <c r="B74" i="193"/>
  <c r="G73" i="193"/>
  <c r="M73" i="193" s="1"/>
  <c r="F73" i="186"/>
  <c r="F73" i="193"/>
  <c r="L73" i="193" s="1"/>
  <c r="E73" i="186"/>
  <c r="L73" i="192" s="1"/>
  <c r="E73" i="193"/>
  <c r="D73" i="186"/>
  <c r="K73" i="193"/>
  <c r="D73" i="193"/>
  <c r="C73" i="186"/>
  <c r="J73" i="193"/>
  <c r="C73" i="193"/>
  <c r="I73" i="193" s="1"/>
  <c r="B73" i="186"/>
  <c r="B73" i="193"/>
  <c r="H73" i="193"/>
  <c r="G72" i="193"/>
  <c r="F72" i="186"/>
  <c r="M72" i="193"/>
  <c r="F72" i="193"/>
  <c r="L72" i="193" s="1"/>
  <c r="E72" i="186"/>
  <c r="E72" i="193"/>
  <c r="K72" i="193" s="1"/>
  <c r="D72" i="186"/>
  <c r="D72" i="193"/>
  <c r="C72" i="186"/>
  <c r="J72" i="193"/>
  <c r="C72" i="193"/>
  <c r="B72" i="186"/>
  <c r="I72" i="193"/>
  <c r="B72" i="193"/>
  <c r="H72" i="193" s="1"/>
  <c r="G71" i="193"/>
  <c r="F71" i="186"/>
  <c r="M71" i="193"/>
  <c r="F71" i="193"/>
  <c r="E71" i="186"/>
  <c r="L71" i="193"/>
  <c r="E71" i="193"/>
  <c r="K71" i="193" s="1"/>
  <c r="D71" i="186"/>
  <c r="D71" i="193"/>
  <c r="J71" i="193" s="1"/>
  <c r="C71" i="186"/>
  <c r="J71" i="192" s="1"/>
  <c r="C71" i="193"/>
  <c r="B71" i="186"/>
  <c r="H71" i="193" s="1"/>
  <c r="I71" i="193"/>
  <c r="B71" i="193"/>
  <c r="G70" i="193"/>
  <c r="M70" i="193" s="1"/>
  <c r="F70" i="186"/>
  <c r="F70" i="193"/>
  <c r="E70" i="186"/>
  <c r="L70" i="193"/>
  <c r="E70" i="193"/>
  <c r="D70" i="186"/>
  <c r="K70" i="193"/>
  <c r="D70" i="193"/>
  <c r="J70" i="193" s="1"/>
  <c r="C70" i="186"/>
  <c r="C70" i="193"/>
  <c r="I70" i="193" s="1"/>
  <c r="B70" i="186"/>
  <c r="H70" i="192" s="1"/>
  <c r="B70" i="193"/>
  <c r="G69" i="193"/>
  <c r="M69" i="193" s="1"/>
  <c r="F69" i="186"/>
  <c r="F69" i="193"/>
  <c r="L69" i="193" s="1"/>
  <c r="E69" i="186"/>
  <c r="L69" i="192" s="1"/>
  <c r="E69" i="193"/>
  <c r="D69" i="186"/>
  <c r="K69" i="193"/>
  <c r="D69" i="193"/>
  <c r="C69" i="186"/>
  <c r="J69" i="193"/>
  <c r="C69" i="193"/>
  <c r="I69" i="193" s="1"/>
  <c r="B69" i="186"/>
  <c r="B69" i="193"/>
  <c r="H69" i="193"/>
  <c r="G68" i="193"/>
  <c r="F68" i="186"/>
  <c r="M68" i="193"/>
  <c r="F68" i="193"/>
  <c r="L68" i="193" s="1"/>
  <c r="E68" i="186"/>
  <c r="E68" i="193"/>
  <c r="K68" i="193" s="1"/>
  <c r="D68" i="186"/>
  <c r="D68" i="193"/>
  <c r="C68" i="186"/>
  <c r="J68" i="193"/>
  <c r="C68" i="193"/>
  <c r="B68" i="186"/>
  <c r="I68" i="193"/>
  <c r="B68" i="193"/>
  <c r="H68" i="193" s="1"/>
  <c r="G67" i="193"/>
  <c r="F67" i="186"/>
  <c r="M67" i="193"/>
  <c r="F67" i="193"/>
  <c r="E67" i="186"/>
  <c r="L67" i="193"/>
  <c r="E67" i="193"/>
  <c r="K67" i="193" s="1"/>
  <c r="D67" i="186"/>
  <c r="D67" i="193"/>
  <c r="J67" i="193" s="1"/>
  <c r="C67" i="186"/>
  <c r="J67" i="192" s="1"/>
  <c r="C67" i="193"/>
  <c r="B67" i="186"/>
  <c r="H67" i="193" s="1"/>
  <c r="I67" i="193"/>
  <c r="B67" i="193"/>
  <c r="G66" i="193"/>
  <c r="M66" i="193" s="1"/>
  <c r="F66" i="186"/>
  <c r="F66" i="193"/>
  <c r="E66" i="186"/>
  <c r="L66" i="193"/>
  <c r="E66" i="193"/>
  <c r="D66" i="186"/>
  <c r="K66" i="193"/>
  <c r="D66" i="193"/>
  <c r="J66" i="193" s="1"/>
  <c r="C66" i="186"/>
  <c r="C66" i="193"/>
  <c r="I66" i="193" s="1"/>
  <c r="B66" i="186"/>
  <c r="H66" i="192" s="1"/>
  <c r="B66" i="193"/>
  <c r="G65" i="193"/>
  <c r="M65" i="193" s="1"/>
  <c r="F65" i="186"/>
  <c r="F65" i="193"/>
  <c r="L65" i="193" s="1"/>
  <c r="E65" i="186"/>
  <c r="L65" i="192" s="1"/>
  <c r="E65" i="193"/>
  <c r="D65" i="186"/>
  <c r="K65" i="193"/>
  <c r="D65" i="193"/>
  <c r="C65" i="186"/>
  <c r="J65" i="193"/>
  <c r="C65" i="193"/>
  <c r="I65" i="193" s="1"/>
  <c r="B65" i="186"/>
  <c r="B65" i="193"/>
  <c r="H65" i="193"/>
  <c r="G64" i="193"/>
  <c r="F64" i="186"/>
  <c r="M64" i="193"/>
  <c r="F64" i="193"/>
  <c r="L64" i="193" s="1"/>
  <c r="E64" i="186"/>
  <c r="E64" i="193"/>
  <c r="K64" i="193" s="1"/>
  <c r="D64" i="186"/>
  <c r="D64" i="193"/>
  <c r="C64" i="186"/>
  <c r="J64" i="193"/>
  <c r="C64" i="193"/>
  <c r="B64" i="186"/>
  <c r="I64" i="193"/>
  <c r="B64" i="193"/>
  <c r="H64" i="193" s="1"/>
  <c r="G63" i="193"/>
  <c r="F63" i="186"/>
  <c r="M63" i="193"/>
  <c r="F63" i="193"/>
  <c r="E63" i="186"/>
  <c r="L63" i="193"/>
  <c r="E63" i="193"/>
  <c r="K63" i="193" s="1"/>
  <c r="D63" i="186"/>
  <c r="D63" i="193"/>
  <c r="J63" i="193" s="1"/>
  <c r="C63" i="186"/>
  <c r="J63" i="192" s="1"/>
  <c r="C63" i="193"/>
  <c r="B63" i="186"/>
  <c r="H63" i="193" s="1"/>
  <c r="I63" i="193"/>
  <c r="B63" i="193"/>
  <c r="G62" i="193"/>
  <c r="M62" i="193" s="1"/>
  <c r="F62" i="186"/>
  <c r="F62" i="193"/>
  <c r="E62" i="186"/>
  <c r="L62" i="193"/>
  <c r="E62" i="193"/>
  <c r="D62" i="186"/>
  <c r="K62" i="193"/>
  <c r="D62" i="193"/>
  <c r="J62" i="193" s="1"/>
  <c r="C62" i="186"/>
  <c r="C62" i="193"/>
  <c r="I62" i="193" s="1"/>
  <c r="B62" i="186"/>
  <c r="H62" i="192" s="1"/>
  <c r="B62" i="193"/>
  <c r="G61" i="193"/>
  <c r="M61" i="193" s="1"/>
  <c r="F61" i="186"/>
  <c r="F61" i="193"/>
  <c r="L61" i="193" s="1"/>
  <c r="E61" i="186"/>
  <c r="L61" i="192" s="1"/>
  <c r="E61" i="193"/>
  <c r="D61" i="186"/>
  <c r="K61" i="193"/>
  <c r="D61" i="193"/>
  <c r="C61" i="186"/>
  <c r="J61" i="193"/>
  <c r="C61" i="193"/>
  <c r="I61" i="193" s="1"/>
  <c r="B61" i="186"/>
  <c r="B61" i="193"/>
  <c r="H61" i="193"/>
  <c r="G60" i="193"/>
  <c r="F60" i="186"/>
  <c r="M60" i="193"/>
  <c r="F60" i="193"/>
  <c r="L60" i="193" s="1"/>
  <c r="E60" i="186"/>
  <c r="E60" i="193"/>
  <c r="K60" i="193" s="1"/>
  <c r="D60" i="186"/>
  <c r="D60" i="193"/>
  <c r="C60" i="186"/>
  <c r="J60" i="193"/>
  <c r="C60" i="193"/>
  <c r="B60" i="186"/>
  <c r="I60" i="193"/>
  <c r="B60" i="193"/>
  <c r="H60" i="193" s="1"/>
  <c r="G59" i="193"/>
  <c r="F59" i="186"/>
  <c r="M59" i="193"/>
  <c r="F59" i="193"/>
  <c r="E59" i="186"/>
  <c r="L59" i="193"/>
  <c r="E59" i="193"/>
  <c r="K59" i="193" s="1"/>
  <c r="D59" i="186"/>
  <c r="D59" i="193"/>
  <c r="J59" i="193" s="1"/>
  <c r="C59" i="186"/>
  <c r="J59" i="192" s="1"/>
  <c r="C59" i="193"/>
  <c r="B59" i="186"/>
  <c r="H59" i="193" s="1"/>
  <c r="I59" i="193"/>
  <c r="B59" i="193"/>
  <c r="G58" i="193"/>
  <c r="M58" i="193" s="1"/>
  <c r="F58" i="186"/>
  <c r="F58" i="193"/>
  <c r="E58" i="186"/>
  <c r="L58" i="193"/>
  <c r="E58" i="193"/>
  <c r="D58" i="186"/>
  <c r="K58" i="193"/>
  <c r="D58" i="193"/>
  <c r="J58" i="193" s="1"/>
  <c r="C58" i="186"/>
  <c r="C58" i="193"/>
  <c r="I58" i="193" s="1"/>
  <c r="B58" i="186"/>
  <c r="H58" i="192" s="1"/>
  <c r="B58" i="193"/>
  <c r="G57" i="193"/>
  <c r="M57" i="193" s="1"/>
  <c r="F57" i="186"/>
  <c r="G56" i="193"/>
  <c r="M56" i="193" s="1"/>
  <c r="F56" i="186"/>
  <c r="M56" i="192" s="1"/>
  <c r="G55" i="193"/>
  <c r="F55" i="186"/>
  <c r="M55" i="193"/>
  <c r="G54" i="193"/>
  <c r="F54" i="186"/>
  <c r="M54" i="193"/>
  <c r="G53" i="193"/>
  <c r="M53" i="193" s="1"/>
  <c r="F53" i="186"/>
  <c r="G52" i="193"/>
  <c r="M52" i="193" s="1"/>
  <c r="F52" i="186"/>
  <c r="M52" i="192" s="1"/>
  <c r="G51" i="193"/>
  <c r="F51" i="186"/>
  <c r="M51" i="193"/>
  <c r="G50" i="193"/>
  <c r="F50" i="186"/>
  <c r="M50" i="193"/>
  <c r="G49" i="193"/>
  <c r="M49" i="193" s="1"/>
  <c r="F49" i="186"/>
  <c r="G48" i="193"/>
  <c r="M48" i="193" s="1"/>
  <c r="F48" i="186"/>
  <c r="M48" i="192" s="1"/>
  <c r="G47" i="193"/>
  <c r="F47" i="186"/>
  <c r="M47" i="193"/>
  <c r="G46" i="193"/>
  <c r="F46" i="186"/>
  <c r="M46" i="193"/>
  <c r="G45" i="193"/>
  <c r="M45" i="193" s="1"/>
  <c r="F45" i="186"/>
  <c r="G44" i="193"/>
  <c r="M44" i="193" s="1"/>
  <c r="F44" i="186"/>
  <c r="M44" i="192" s="1"/>
  <c r="G43" i="193"/>
  <c r="F43" i="186"/>
  <c r="M43" i="193"/>
  <c r="G42" i="193"/>
  <c r="F42" i="186"/>
  <c r="M42" i="193"/>
  <c r="G41" i="193"/>
  <c r="M41" i="193" s="1"/>
  <c r="F41" i="186"/>
  <c r="G40" i="193"/>
  <c r="M40" i="193" s="1"/>
  <c r="F40" i="186"/>
  <c r="M40" i="192" s="1"/>
  <c r="G39" i="193"/>
  <c r="F39" i="186"/>
  <c r="M39" i="193"/>
  <c r="G38" i="193"/>
  <c r="F38" i="186"/>
  <c r="M38" i="193"/>
  <c r="G37" i="193"/>
  <c r="M37" i="193" s="1"/>
  <c r="F37" i="186"/>
  <c r="G36" i="193"/>
  <c r="M36" i="193" s="1"/>
  <c r="F36" i="186"/>
  <c r="M36" i="192" s="1"/>
  <c r="G35" i="193"/>
  <c r="F35" i="186"/>
  <c r="M35" i="193"/>
  <c r="G34" i="193"/>
  <c r="F34" i="186"/>
  <c r="M34" i="193"/>
  <c r="G33" i="193"/>
  <c r="M33" i="193" s="1"/>
  <c r="F33" i="186"/>
  <c r="G32" i="193"/>
  <c r="M32" i="193" s="1"/>
  <c r="F32" i="186"/>
  <c r="M32" i="192" s="1"/>
  <c r="G31" i="193"/>
  <c r="F31" i="186"/>
  <c r="M31" i="193"/>
  <c r="G30" i="193"/>
  <c r="F30" i="186"/>
  <c r="M30" i="193"/>
  <c r="G29" i="193"/>
  <c r="M29" i="193" s="1"/>
  <c r="F29" i="186"/>
  <c r="G28" i="193"/>
  <c r="M28" i="193" s="1"/>
  <c r="F28" i="186"/>
  <c r="M28" i="192" s="1"/>
  <c r="G27" i="193"/>
  <c r="F27" i="186"/>
  <c r="M27" i="193"/>
  <c r="G26" i="193"/>
  <c r="F26" i="186"/>
  <c r="M26" i="193"/>
  <c r="G25" i="193"/>
  <c r="M25" i="193" s="1"/>
  <c r="F25" i="186"/>
  <c r="G24" i="193"/>
  <c r="M24" i="193" s="1"/>
  <c r="F24" i="186"/>
  <c r="M24" i="192" s="1"/>
  <c r="G23" i="193"/>
  <c r="F23" i="186"/>
  <c r="M23" i="193"/>
  <c r="G22" i="193"/>
  <c r="F22" i="186"/>
  <c r="M22" i="193"/>
  <c r="G21" i="193"/>
  <c r="M21" i="193" s="1"/>
  <c r="F21" i="186"/>
  <c r="G20" i="193"/>
  <c r="M20" i="193" s="1"/>
  <c r="F20" i="186"/>
  <c r="M20" i="192" s="1"/>
  <c r="G19" i="193"/>
  <c r="F19" i="186"/>
  <c r="M19" i="193"/>
  <c r="G18" i="193"/>
  <c r="F18" i="186"/>
  <c r="M18" i="193"/>
  <c r="G17" i="193"/>
  <c r="M17" i="193" s="1"/>
  <c r="F17" i="186"/>
  <c r="G16" i="193"/>
  <c r="M16" i="193" s="1"/>
  <c r="F16" i="186"/>
  <c r="M16" i="192" s="1"/>
  <c r="G15" i="193"/>
  <c r="F15" i="186"/>
  <c r="M15" i="193"/>
  <c r="G14" i="193"/>
  <c r="F14" i="186"/>
  <c r="M14" i="193"/>
  <c r="G13" i="193"/>
  <c r="M13" i="193" s="1"/>
  <c r="F13" i="186"/>
  <c r="G12" i="193"/>
  <c r="M12" i="193" s="1"/>
  <c r="F12" i="186"/>
  <c r="M12" i="192" s="1"/>
  <c r="G11" i="193"/>
  <c r="F11" i="186"/>
  <c r="M11" i="193"/>
  <c r="G10" i="193"/>
  <c r="F10" i="186"/>
  <c r="M10" i="193"/>
  <c r="G9" i="193"/>
  <c r="M9" i="193" s="1"/>
  <c r="F9" i="186"/>
  <c r="G115" i="192"/>
  <c r="M115" i="192"/>
  <c r="F115" i="192"/>
  <c r="L115" i="192"/>
  <c r="E115" i="192"/>
  <c r="K115" i="192"/>
  <c r="D115" i="192"/>
  <c r="J115" i="192"/>
  <c r="C115" i="192"/>
  <c r="I115" i="192"/>
  <c r="B115" i="192"/>
  <c r="H115" i="192"/>
  <c r="G114" i="192"/>
  <c r="M114" i="192"/>
  <c r="F114" i="192"/>
  <c r="L114" i="192"/>
  <c r="E114" i="192"/>
  <c r="K114" i="192"/>
  <c r="D114" i="192"/>
  <c r="J114" i="192"/>
  <c r="C114" i="192"/>
  <c r="I114" i="192"/>
  <c r="B114" i="192"/>
  <c r="H114" i="192"/>
  <c r="G113" i="192"/>
  <c r="M113" i="192"/>
  <c r="F113" i="192"/>
  <c r="L113" i="192"/>
  <c r="E113" i="192"/>
  <c r="K113" i="192"/>
  <c r="D113" i="192"/>
  <c r="J113" i="192"/>
  <c r="C113" i="192"/>
  <c r="I113" i="192"/>
  <c r="B113" i="192"/>
  <c r="H113" i="192"/>
  <c r="G112" i="192"/>
  <c r="M112" i="192"/>
  <c r="F112" i="192"/>
  <c r="L112" i="192"/>
  <c r="E112" i="192"/>
  <c r="K112" i="192"/>
  <c r="D112" i="192"/>
  <c r="J112" i="192"/>
  <c r="C112" i="192"/>
  <c r="I112" i="192"/>
  <c r="B112" i="192"/>
  <c r="H112" i="192"/>
  <c r="G111" i="192"/>
  <c r="M111" i="192"/>
  <c r="F111" i="192"/>
  <c r="L111" i="192"/>
  <c r="E111" i="192"/>
  <c r="K111" i="192"/>
  <c r="D111" i="192"/>
  <c r="J111" i="192"/>
  <c r="C111" i="192"/>
  <c r="I111" i="192"/>
  <c r="B111" i="192"/>
  <c r="H111" i="192"/>
  <c r="G110" i="192"/>
  <c r="M110" i="192"/>
  <c r="F110" i="192"/>
  <c r="L110" i="192"/>
  <c r="E110" i="192"/>
  <c r="K110" i="192"/>
  <c r="D110" i="192"/>
  <c r="J110" i="192"/>
  <c r="C110" i="192"/>
  <c r="I110" i="192"/>
  <c r="B110" i="192"/>
  <c r="H110" i="192"/>
  <c r="G109" i="192"/>
  <c r="M109" i="192"/>
  <c r="F109" i="192"/>
  <c r="L109" i="192"/>
  <c r="E109" i="192"/>
  <c r="K109" i="192"/>
  <c r="D109" i="192"/>
  <c r="J109" i="192"/>
  <c r="C109" i="192"/>
  <c r="I109" i="192"/>
  <c r="B109" i="192"/>
  <c r="H109" i="192"/>
  <c r="G108" i="192"/>
  <c r="M108" i="192"/>
  <c r="F108" i="192"/>
  <c r="L108" i="192"/>
  <c r="E108" i="192"/>
  <c r="K108" i="192"/>
  <c r="D108" i="192"/>
  <c r="J108" i="192"/>
  <c r="C108" i="192"/>
  <c r="I108" i="192"/>
  <c r="B108" i="192"/>
  <c r="H108" i="192"/>
  <c r="G107" i="192"/>
  <c r="M107" i="192"/>
  <c r="F107" i="192"/>
  <c r="L107" i="192"/>
  <c r="E107" i="192"/>
  <c r="K107" i="192"/>
  <c r="D107" i="192"/>
  <c r="J107" i="192"/>
  <c r="C107" i="192"/>
  <c r="I107" i="192"/>
  <c r="B107" i="192"/>
  <c r="H107" i="192"/>
  <c r="G106" i="192"/>
  <c r="M106" i="192"/>
  <c r="F106" i="192"/>
  <c r="L106" i="192"/>
  <c r="E106" i="192"/>
  <c r="K106" i="192"/>
  <c r="D106" i="192"/>
  <c r="J106" i="192"/>
  <c r="C106" i="192"/>
  <c r="I106" i="192"/>
  <c r="B106" i="192"/>
  <c r="H106" i="192"/>
  <c r="G105" i="192"/>
  <c r="M105" i="192"/>
  <c r="F105" i="192"/>
  <c r="L105" i="192"/>
  <c r="E105" i="192"/>
  <c r="K105" i="192"/>
  <c r="D105" i="192"/>
  <c r="J105" i="192"/>
  <c r="C105" i="192"/>
  <c r="I105" i="192"/>
  <c r="B105" i="192"/>
  <c r="H105" i="192"/>
  <c r="G104" i="192"/>
  <c r="M104" i="192"/>
  <c r="F104" i="192"/>
  <c r="L104" i="192"/>
  <c r="E104" i="192"/>
  <c r="K104" i="192"/>
  <c r="D104" i="192"/>
  <c r="J104" i="192"/>
  <c r="C104" i="192"/>
  <c r="I104" i="192"/>
  <c r="B104" i="192"/>
  <c r="H104" i="192"/>
  <c r="G103" i="192"/>
  <c r="M103" i="192"/>
  <c r="F103" i="192"/>
  <c r="L103" i="192"/>
  <c r="E103" i="192"/>
  <c r="K103" i="192"/>
  <c r="D103" i="192"/>
  <c r="J103" i="192"/>
  <c r="C103" i="192"/>
  <c r="I103" i="192"/>
  <c r="B103" i="192"/>
  <c r="H103" i="192"/>
  <c r="G102" i="192"/>
  <c r="M102" i="192"/>
  <c r="F102" i="192"/>
  <c r="L102" i="192"/>
  <c r="E102" i="192"/>
  <c r="K102" i="192"/>
  <c r="D102" i="192"/>
  <c r="J102" i="192"/>
  <c r="C102" i="192"/>
  <c r="I102" i="192"/>
  <c r="B102" i="192"/>
  <c r="H102" i="192"/>
  <c r="G101" i="192"/>
  <c r="M101" i="192"/>
  <c r="F101" i="192"/>
  <c r="L101" i="192"/>
  <c r="E101" i="192"/>
  <c r="K101" i="192"/>
  <c r="D101" i="192"/>
  <c r="J101" i="192"/>
  <c r="C101" i="192"/>
  <c r="I101" i="192"/>
  <c r="B101" i="192"/>
  <c r="H101" i="192"/>
  <c r="G100" i="192"/>
  <c r="M100" i="192"/>
  <c r="F100" i="192"/>
  <c r="L100" i="192"/>
  <c r="E100" i="192"/>
  <c r="K100" i="192"/>
  <c r="D100" i="192"/>
  <c r="J100" i="192"/>
  <c r="C100" i="192"/>
  <c r="I100" i="192"/>
  <c r="B100" i="192"/>
  <c r="H100" i="192"/>
  <c r="G99" i="192"/>
  <c r="M99" i="192"/>
  <c r="F99" i="192"/>
  <c r="L99" i="192"/>
  <c r="E99" i="192"/>
  <c r="K99" i="192"/>
  <c r="D99" i="192"/>
  <c r="J99" i="192"/>
  <c r="C99" i="192"/>
  <c r="I99" i="192"/>
  <c r="B99" i="192"/>
  <c r="H99" i="192"/>
  <c r="G98" i="192"/>
  <c r="M98" i="192"/>
  <c r="F98" i="192"/>
  <c r="L98" i="192"/>
  <c r="E98" i="192"/>
  <c r="K98" i="192"/>
  <c r="D98" i="192"/>
  <c r="J98" i="192"/>
  <c r="C98" i="192"/>
  <c r="I98" i="192"/>
  <c r="B98" i="192"/>
  <c r="H98" i="192"/>
  <c r="G97" i="192"/>
  <c r="M97" i="192"/>
  <c r="F97" i="192"/>
  <c r="L97" i="192"/>
  <c r="E97" i="192"/>
  <c r="K97" i="192"/>
  <c r="D97" i="192"/>
  <c r="J97" i="192"/>
  <c r="C97" i="192"/>
  <c r="I97" i="192"/>
  <c r="B97" i="192"/>
  <c r="H97" i="192"/>
  <c r="G96" i="192"/>
  <c r="M96" i="192"/>
  <c r="F96" i="192"/>
  <c r="L96" i="192"/>
  <c r="E96" i="192"/>
  <c r="K96" i="192"/>
  <c r="D96" i="192"/>
  <c r="J96" i="192"/>
  <c r="C96" i="192"/>
  <c r="I96" i="192"/>
  <c r="B96" i="192"/>
  <c r="H96" i="192"/>
  <c r="G95" i="192"/>
  <c r="M95" i="192"/>
  <c r="F95" i="192"/>
  <c r="L95" i="192"/>
  <c r="E95" i="192"/>
  <c r="K95" i="192"/>
  <c r="D95" i="192"/>
  <c r="J95" i="192"/>
  <c r="C95" i="192"/>
  <c r="I95" i="192"/>
  <c r="B95" i="192"/>
  <c r="H95" i="192"/>
  <c r="G94" i="192"/>
  <c r="M94" i="192"/>
  <c r="F94" i="192"/>
  <c r="L94" i="192"/>
  <c r="E94" i="192"/>
  <c r="K94" i="192"/>
  <c r="D94" i="192"/>
  <c r="J94" i="192"/>
  <c r="C94" i="192"/>
  <c r="I94" i="192"/>
  <c r="B94" i="192"/>
  <c r="H94" i="192"/>
  <c r="G93" i="192"/>
  <c r="M93" i="192"/>
  <c r="F93" i="192"/>
  <c r="L93" i="192"/>
  <c r="E93" i="192"/>
  <c r="K93" i="192"/>
  <c r="D93" i="192"/>
  <c r="J93" i="192"/>
  <c r="C93" i="192"/>
  <c r="I93" i="192"/>
  <c r="B93" i="192"/>
  <c r="H93" i="192"/>
  <c r="G92" i="192"/>
  <c r="M92" i="192"/>
  <c r="F92" i="192"/>
  <c r="L92" i="192"/>
  <c r="E92" i="192"/>
  <c r="K92" i="192"/>
  <c r="D92" i="192"/>
  <c r="J92" i="192"/>
  <c r="C92" i="192"/>
  <c r="I92" i="192"/>
  <c r="B92" i="192"/>
  <c r="H92" i="192"/>
  <c r="G91" i="192"/>
  <c r="M91" i="192"/>
  <c r="F91" i="192"/>
  <c r="L91" i="192"/>
  <c r="E91" i="192"/>
  <c r="K91" i="192"/>
  <c r="D91" i="192"/>
  <c r="J91" i="192"/>
  <c r="C91" i="192"/>
  <c r="I91" i="192"/>
  <c r="B91" i="192"/>
  <c r="H91" i="192"/>
  <c r="G90" i="192"/>
  <c r="M90" i="192"/>
  <c r="F90" i="192"/>
  <c r="L90" i="192"/>
  <c r="E90" i="192"/>
  <c r="K90" i="192"/>
  <c r="D90" i="192"/>
  <c r="J90" i="192"/>
  <c r="C90" i="192"/>
  <c r="I90" i="192"/>
  <c r="B90" i="192"/>
  <c r="H90" i="192"/>
  <c r="G89" i="192"/>
  <c r="M89" i="192"/>
  <c r="F89" i="192"/>
  <c r="L89" i="192"/>
  <c r="E89" i="192"/>
  <c r="K89" i="192"/>
  <c r="D89" i="192"/>
  <c r="J89" i="192"/>
  <c r="C89" i="192"/>
  <c r="I89" i="192"/>
  <c r="B89" i="192"/>
  <c r="H89" i="192"/>
  <c r="G88" i="192"/>
  <c r="M88" i="192"/>
  <c r="F88" i="192"/>
  <c r="L88" i="192"/>
  <c r="E88" i="192"/>
  <c r="K88" i="192"/>
  <c r="D88" i="192"/>
  <c r="J88" i="192"/>
  <c r="C88" i="192"/>
  <c r="I88" i="192"/>
  <c r="B88" i="192"/>
  <c r="H88" i="192"/>
  <c r="G87" i="192"/>
  <c r="M87" i="192"/>
  <c r="F87" i="192"/>
  <c r="L87" i="192"/>
  <c r="E87" i="192"/>
  <c r="K87" i="192"/>
  <c r="D87" i="192"/>
  <c r="J87" i="192"/>
  <c r="C87" i="192"/>
  <c r="I87" i="192"/>
  <c r="B87" i="192"/>
  <c r="H87" i="192"/>
  <c r="G86" i="192"/>
  <c r="M86" i="192"/>
  <c r="F86" i="192"/>
  <c r="L86" i="192"/>
  <c r="E86" i="192"/>
  <c r="K86" i="192"/>
  <c r="D86" i="192"/>
  <c r="J86" i="192"/>
  <c r="C86" i="192"/>
  <c r="I86" i="192"/>
  <c r="B86" i="192"/>
  <c r="H86" i="192"/>
  <c r="G85" i="192"/>
  <c r="M85" i="192"/>
  <c r="F85" i="192"/>
  <c r="L85" i="192"/>
  <c r="E85" i="192"/>
  <c r="K85" i="192"/>
  <c r="D85" i="192"/>
  <c r="J85" i="192"/>
  <c r="C85" i="192"/>
  <c r="I85" i="192"/>
  <c r="B85" i="192"/>
  <c r="H85" i="192"/>
  <c r="G84" i="192"/>
  <c r="M84" i="192"/>
  <c r="F84" i="192"/>
  <c r="L84" i="192"/>
  <c r="E84" i="192"/>
  <c r="K84" i="192"/>
  <c r="D84" i="192"/>
  <c r="J84" i="192"/>
  <c r="C84" i="192"/>
  <c r="I84" i="192"/>
  <c r="B84" i="192"/>
  <c r="H84" i="192"/>
  <c r="G83" i="192"/>
  <c r="M83" i="192"/>
  <c r="F83" i="192"/>
  <c r="L83" i="192"/>
  <c r="E83" i="192"/>
  <c r="K83" i="192"/>
  <c r="D83" i="192"/>
  <c r="J83" i="192"/>
  <c r="C83" i="192"/>
  <c r="I83" i="192"/>
  <c r="B83" i="192"/>
  <c r="H83" i="192"/>
  <c r="G82" i="192"/>
  <c r="M82" i="192"/>
  <c r="F82" i="192"/>
  <c r="L82" i="192"/>
  <c r="E82" i="192"/>
  <c r="K82" i="192"/>
  <c r="D82" i="192"/>
  <c r="J82" i="192"/>
  <c r="C82" i="192"/>
  <c r="I82" i="192"/>
  <c r="B82" i="192"/>
  <c r="H82" i="192"/>
  <c r="G81" i="192"/>
  <c r="M81" i="192"/>
  <c r="F81" i="192"/>
  <c r="L81" i="192"/>
  <c r="E81" i="192"/>
  <c r="K81" i="192"/>
  <c r="D81" i="192"/>
  <c r="J81" i="192"/>
  <c r="C81" i="192"/>
  <c r="I81" i="192"/>
  <c r="B81" i="192"/>
  <c r="H81" i="192"/>
  <c r="G80" i="192"/>
  <c r="M80" i="192"/>
  <c r="F80" i="192"/>
  <c r="L80" i="192"/>
  <c r="E80" i="192"/>
  <c r="K80" i="192"/>
  <c r="D80" i="192"/>
  <c r="J80" i="192"/>
  <c r="C80" i="192"/>
  <c r="I80" i="192"/>
  <c r="B80" i="192"/>
  <c r="H80" i="192"/>
  <c r="G79" i="192"/>
  <c r="M79" i="192"/>
  <c r="F79" i="192"/>
  <c r="L79" i="192"/>
  <c r="E79" i="192"/>
  <c r="K79" i="192"/>
  <c r="D79" i="192"/>
  <c r="J79" i="192"/>
  <c r="C79" i="192"/>
  <c r="I79" i="192"/>
  <c r="B79" i="192"/>
  <c r="H79" i="192"/>
  <c r="G78" i="192"/>
  <c r="M78" i="192"/>
  <c r="F78" i="192"/>
  <c r="L78" i="192"/>
  <c r="E78" i="192"/>
  <c r="K78" i="192"/>
  <c r="D78" i="192"/>
  <c r="J78" i="192"/>
  <c r="C78" i="192"/>
  <c r="I78" i="192"/>
  <c r="B78" i="192"/>
  <c r="H78" i="192"/>
  <c r="G77" i="192"/>
  <c r="M77" i="192"/>
  <c r="F77" i="192"/>
  <c r="E77" i="192"/>
  <c r="K77" i="192"/>
  <c r="D77" i="192"/>
  <c r="J77" i="192"/>
  <c r="C77" i="192"/>
  <c r="I77" i="192"/>
  <c r="B77" i="192"/>
  <c r="H77" i="192"/>
  <c r="G76" i="192"/>
  <c r="M76" i="192"/>
  <c r="F76" i="192"/>
  <c r="L76" i="192"/>
  <c r="E76" i="192"/>
  <c r="K76" i="192"/>
  <c r="D76" i="192"/>
  <c r="J76" i="192"/>
  <c r="C76" i="192"/>
  <c r="I76" i="192"/>
  <c r="B76" i="192"/>
  <c r="H76" i="192"/>
  <c r="G75" i="192"/>
  <c r="M75" i="192"/>
  <c r="F75" i="192"/>
  <c r="L75" i="192"/>
  <c r="E75" i="192"/>
  <c r="K75" i="192"/>
  <c r="D75" i="192"/>
  <c r="C75" i="192"/>
  <c r="I75" i="192"/>
  <c r="B75" i="192"/>
  <c r="H75" i="192"/>
  <c r="G74" i="192"/>
  <c r="M74" i="192"/>
  <c r="F74" i="192"/>
  <c r="L74" i="192"/>
  <c r="E74" i="192"/>
  <c r="K74" i="192"/>
  <c r="D74" i="192"/>
  <c r="J74" i="192"/>
  <c r="C74" i="192"/>
  <c r="I74" i="192"/>
  <c r="B74" i="192"/>
  <c r="G73" i="192"/>
  <c r="M73" i="192"/>
  <c r="F73" i="192"/>
  <c r="E73" i="192"/>
  <c r="K73" i="192"/>
  <c r="D73" i="192"/>
  <c r="J73" i="192"/>
  <c r="C73" i="192"/>
  <c r="I73" i="192"/>
  <c r="B73" i="192"/>
  <c r="H73" i="192"/>
  <c r="G72" i="192"/>
  <c r="M72" i="192"/>
  <c r="F72" i="192"/>
  <c r="L72" i="192"/>
  <c r="E72" i="192"/>
  <c r="K72" i="192"/>
  <c r="D72" i="192"/>
  <c r="J72" i="192"/>
  <c r="C72" i="192"/>
  <c r="I72" i="192"/>
  <c r="B72" i="192"/>
  <c r="H72" i="192"/>
  <c r="G71" i="192"/>
  <c r="M71" i="192"/>
  <c r="F71" i="192"/>
  <c r="L71" i="192"/>
  <c r="E71" i="192"/>
  <c r="K71" i="192"/>
  <c r="D71" i="192"/>
  <c r="C71" i="192"/>
  <c r="I71" i="192"/>
  <c r="B71" i="192"/>
  <c r="H71" i="192"/>
  <c r="G70" i="192"/>
  <c r="M70" i="192"/>
  <c r="F70" i="192"/>
  <c r="L70" i="192"/>
  <c r="E70" i="192"/>
  <c r="K70" i="192"/>
  <c r="D70" i="192"/>
  <c r="J70" i="192"/>
  <c r="C70" i="192"/>
  <c r="I70" i="192"/>
  <c r="B70" i="192"/>
  <c r="G69" i="192"/>
  <c r="M69" i="192"/>
  <c r="F69" i="192"/>
  <c r="E69" i="192"/>
  <c r="K69" i="192"/>
  <c r="D69" i="192"/>
  <c r="J69" i="192"/>
  <c r="C69" i="192"/>
  <c r="I69" i="192"/>
  <c r="B69" i="192"/>
  <c r="H69" i="192"/>
  <c r="G68" i="192"/>
  <c r="M68" i="192"/>
  <c r="F68" i="192"/>
  <c r="L68" i="192"/>
  <c r="E68" i="192"/>
  <c r="K68" i="192"/>
  <c r="D68" i="192"/>
  <c r="J68" i="192"/>
  <c r="C68" i="192"/>
  <c r="I68" i="192"/>
  <c r="B68" i="192"/>
  <c r="H68" i="192"/>
  <c r="G67" i="192"/>
  <c r="M67" i="192"/>
  <c r="F67" i="192"/>
  <c r="L67" i="192"/>
  <c r="E67" i="192"/>
  <c r="K67" i="192"/>
  <c r="D67" i="192"/>
  <c r="C67" i="192"/>
  <c r="I67" i="192"/>
  <c r="B67" i="192"/>
  <c r="H67" i="192"/>
  <c r="G66" i="192"/>
  <c r="M66" i="192"/>
  <c r="F66" i="192"/>
  <c r="L66" i="192"/>
  <c r="E66" i="192"/>
  <c r="K66" i="192"/>
  <c r="D66" i="192"/>
  <c r="J66" i="192"/>
  <c r="C66" i="192"/>
  <c r="I66" i="192"/>
  <c r="B66" i="192"/>
  <c r="G65" i="192"/>
  <c r="M65" i="192"/>
  <c r="F65" i="192"/>
  <c r="E65" i="192"/>
  <c r="K65" i="192"/>
  <c r="D65" i="192"/>
  <c r="J65" i="192"/>
  <c r="C65" i="192"/>
  <c r="I65" i="192"/>
  <c r="B65" i="192"/>
  <c r="H65" i="192"/>
  <c r="G64" i="192"/>
  <c r="M64" i="192"/>
  <c r="F64" i="192"/>
  <c r="L64" i="192"/>
  <c r="E64" i="192"/>
  <c r="K64" i="192"/>
  <c r="D64" i="192"/>
  <c r="J64" i="192"/>
  <c r="C64" i="192"/>
  <c r="I64" i="192"/>
  <c r="B64" i="192"/>
  <c r="H64" i="192"/>
  <c r="G63" i="192"/>
  <c r="M63" i="192"/>
  <c r="F63" i="192"/>
  <c r="L63" i="192"/>
  <c r="E63" i="192"/>
  <c r="K63" i="192"/>
  <c r="D63" i="192"/>
  <c r="C63" i="192"/>
  <c r="I63" i="192"/>
  <c r="B63" i="192"/>
  <c r="H63" i="192"/>
  <c r="G62" i="192"/>
  <c r="M62" i="192"/>
  <c r="F62" i="192"/>
  <c r="L62" i="192"/>
  <c r="E62" i="192"/>
  <c r="K62" i="192"/>
  <c r="D62" i="192"/>
  <c r="J62" i="192"/>
  <c r="C62" i="192"/>
  <c r="I62" i="192"/>
  <c r="B62" i="192"/>
  <c r="G61" i="192"/>
  <c r="M61" i="192"/>
  <c r="F61" i="192"/>
  <c r="E61" i="192"/>
  <c r="K61" i="192"/>
  <c r="D61" i="192"/>
  <c r="J61" i="192"/>
  <c r="C61" i="192"/>
  <c r="I61" i="192"/>
  <c r="B61" i="192"/>
  <c r="H61" i="192"/>
  <c r="G60" i="192"/>
  <c r="M60" i="192"/>
  <c r="F60" i="192"/>
  <c r="L60" i="192"/>
  <c r="E60" i="192"/>
  <c r="K60" i="192"/>
  <c r="D60" i="192"/>
  <c r="J60" i="192"/>
  <c r="C60" i="192"/>
  <c r="I60" i="192"/>
  <c r="B60" i="192"/>
  <c r="H60" i="192"/>
  <c r="G59" i="192"/>
  <c r="M59" i="192"/>
  <c r="F59" i="192"/>
  <c r="L59" i="192"/>
  <c r="E59" i="192"/>
  <c r="K59" i="192"/>
  <c r="D59" i="192"/>
  <c r="C59" i="192"/>
  <c r="I59" i="192"/>
  <c r="B59" i="192"/>
  <c r="H59" i="192"/>
  <c r="G58" i="192"/>
  <c r="M58" i="192"/>
  <c r="F58" i="192"/>
  <c r="L58" i="192"/>
  <c r="E58" i="192"/>
  <c r="K58" i="192"/>
  <c r="D58" i="192"/>
  <c r="J58" i="192"/>
  <c r="C58" i="192"/>
  <c r="I58" i="192"/>
  <c r="B58" i="192"/>
  <c r="G57" i="192"/>
  <c r="M57" i="192"/>
  <c r="G56" i="192"/>
  <c r="G55" i="192"/>
  <c r="M55" i="192"/>
  <c r="G54" i="192"/>
  <c r="M54" i="192"/>
  <c r="G53" i="192"/>
  <c r="M53" i="192"/>
  <c r="G52" i="192"/>
  <c r="G51" i="192"/>
  <c r="M51" i="192"/>
  <c r="G50" i="192"/>
  <c r="M50" i="192"/>
  <c r="G49" i="192"/>
  <c r="M49" i="192"/>
  <c r="G48" i="192"/>
  <c r="G47" i="192"/>
  <c r="M47" i="192"/>
  <c r="G46" i="192"/>
  <c r="M46" i="192"/>
  <c r="G45" i="192"/>
  <c r="M45" i="192"/>
  <c r="G44" i="192"/>
  <c r="G43" i="192"/>
  <c r="M43" i="192"/>
  <c r="G42" i="192"/>
  <c r="M42" i="192"/>
  <c r="G41" i="192"/>
  <c r="M41" i="192"/>
  <c r="G40" i="192"/>
  <c r="G39" i="192"/>
  <c r="M39" i="192"/>
  <c r="G38" i="192"/>
  <c r="M38" i="192"/>
  <c r="G37" i="192"/>
  <c r="M37" i="192"/>
  <c r="G36" i="192"/>
  <c r="G35" i="192"/>
  <c r="M35" i="192"/>
  <c r="G34" i="192"/>
  <c r="M34" i="192"/>
  <c r="G33" i="192"/>
  <c r="M33" i="192"/>
  <c r="G32" i="192"/>
  <c r="G31" i="192"/>
  <c r="M31" i="192"/>
  <c r="G30" i="192"/>
  <c r="M30" i="192"/>
  <c r="G29" i="192"/>
  <c r="M29" i="192"/>
  <c r="G28" i="192"/>
  <c r="G27" i="192"/>
  <c r="M27" i="192"/>
  <c r="G26" i="192"/>
  <c r="M26" i="192"/>
  <c r="G25" i="192"/>
  <c r="M25" i="192"/>
  <c r="G24" i="192"/>
  <c r="G23" i="192"/>
  <c r="M23" i="192"/>
  <c r="G22" i="192"/>
  <c r="M22" i="192"/>
  <c r="G21" i="192"/>
  <c r="M21" i="192"/>
  <c r="G20" i="192"/>
  <c r="G19" i="192"/>
  <c r="M19" i="192"/>
  <c r="G18" i="192"/>
  <c r="M18" i="192"/>
  <c r="G17" i="192"/>
  <c r="M17" i="192"/>
  <c r="G16" i="192"/>
  <c r="G15" i="192"/>
  <c r="M15" i="192"/>
  <c r="G14" i="192"/>
  <c r="M14" i="192"/>
  <c r="G13" i="192"/>
  <c r="M13" i="192"/>
  <c r="G12" i="192"/>
  <c r="G11" i="192"/>
  <c r="M11" i="192"/>
  <c r="G10" i="192"/>
  <c r="M10" i="192"/>
  <c r="G9" i="192"/>
  <c r="M9" i="192"/>
  <c r="G115" i="191"/>
  <c r="M115" i="191"/>
  <c r="F115" i="191"/>
  <c r="L115" i="191"/>
  <c r="E115" i="191"/>
  <c r="K115" i="191"/>
  <c r="D115" i="191"/>
  <c r="J115" i="191"/>
  <c r="C115" i="191"/>
  <c r="I115" i="191"/>
  <c r="B115" i="191"/>
  <c r="H115" i="191"/>
  <c r="G114" i="191"/>
  <c r="M114" i="191"/>
  <c r="F114" i="191"/>
  <c r="L114" i="191"/>
  <c r="E114" i="191"/>
  <c r="K114" i="191"/>
  <c r="D114" i="191"/>
  <c r="J114" i="191"/>
  <c r="C114" i="191"/>
  <c r="I114" i="191"/>
  <c r="B114" i="191"/>
  <c r="H114" i="191"/>
  <c r="G113" i="191"/>
  <c r="M113" i="191"/>
  <c r="F113" i="191"/>
  <c r="L113" i="191"/>
  <c r="E113" i="191"/>
  <c r="K113" i="191"/>
  <c r="D113" i="191"/>
  <c r="J113" i="191"/>
  <c r="C113" i="191"/>
  <c r="I113" i="191"/>
  <c r="B113" i="191"/>
  <c r="H113" i="191"/>
  <c r="G112" i="191"/>
  <c r="M112" i="191"/>
  <c r="F112" i="191"/>
  <c r="L112" i="191"/>
  <c r="E112" i="191"/>
  <c r="K112" i="191"/>
  <c r="D112" i="191"/>
  <c r="J112" i="191"/>
  <c r="C112" i="191"/>
  <c r="I112" i="191"/>
  <c r="B112" i="191"/>
  <c r="H112" i="191"/>
  <c r="G111" i="191"/>
  <c r="M111" i="191"/>
  <c r="F111" i="191"/>
  <c r="L111" i="191"/>
  <c r="E111" i="191"/>
  <c r="K111" i="191"/>
  <c r="D111" i="191"/>
  <c r="J111" i="191"/>
  <c r="C111" i="191"/>
  <c r="I111" i="191"/>
  <c r="B111" i="191"/>
  <c r="H111" i="191"/>
  <c r="G110" i="191"/>
  <c r="M110" i="191"/>
  <c r="F110" i="191"/>
  <c r="L110" i="191"/>
  <c r="E110" i="191"/>
  <c r="K110" i="191"/>
  <c r="D110" i="191"/>
  <c r="J110" i="191"/>
  <c r="C110" i="191"/>
  <c r="I110" i="191"/>
  <c r="B110" i="191"/>
  <c r="H110" i="191"/>
  <c r="G109" i="191"/>
  <c r="M109" i="191"/>
  <c r="F109" i="191"/>
  <c r="L109" i="191"/>
  <c r="E109" i="191"/>
  <c r="K109" i="191"/>
  <c r="D109" i="191"/>
  <c r="J109" i="191"/>
  <c r="C109" i="191"/>
  <c r="I109" i="191"/>
  <c r="B109" i="191"/>
  <c r="H109" i="191"/>
  <c r="G108" i="191"/>
  <c r="M108" i="191"/>
  <c r="F108" i="191"/>
  <c r="L108" i="191"/>
  <c r="E108" i="191"/>
  <c r="K108" i="191"/>
  <c r="D108" i="191"/>
  <c r="J108" i="191"/>
  <c r="C108" i="191"/>
  <c r="I108" i="191"/>
  <c r="B108" i="191"/>
  <c r="H108" i="191"/>
  <c r="G107" i="191"/>
  <c r="M107" i="191"/>
  <c r="F107" i="191"/>
  <c r="L107" i="191"/>
  <c r="E107" i="191"/>
  <c r="K107" i="191"/>
  <c r="D107" i="191"/>
  <c r="J107" i="191"/>
  <c r="C107" i="191"/>
  <c r="I107" i="191"/>
  <c r="B107" i="191"/>
  <c r="H107" i="191"/>
  <c r="G106" i="191"/>
  <c r="M106" i="191"/>
  <c r="F106" i="191"/>
  <c r="L106" i="191"/>
  <c r="E106" i="191"/>
  <c r="K106" i="191"/>
  <c r="D106" i="191"/>
  <c r="J106" i="191"/>
  <c r="C106" i="191"/>
  <c r="I106" i="191"/>
  <c r="B106" i="191"/>
  <c r="H106" i="191"/>
  <c r="G105" i="191"/>
  <c r="M105" i="191"/>
  <c r="F105" i="191"/>
  <c r="L105" i="191"/>
  <c r="E105" i="191"/>
  <c r="K105" i="191"/>
  <c r="D105" i="191"/>
  <c r="J105" i="191"/>
  <c r="C105" i="191"/>
  <c r="I105" i="191"/>
  <c r="B105" i="191"/>
  <c r="H105" i="191"/>
  <c r="G104" i="191"/>
  <c r="M104" i="191"/>
  <c r="F104" i="191"/>
  <c r="L104" i="191"/>
  <c r="E104" i="191"/>
  <c r="K104" i="191"/>
  <c r="D104" i="191"/>
  <c r="J104" i="191"/>
  <c r="C104" i="191"/>
  <c r="I104" i="191"/>
  <c r="B104" i="191"/>
  <c r="H104" i="191"/>
  <c r="G103" i="191"/>
  <c r="M103" i="191"/>
  <c r="F103" i="191"/>
  <c r="L103" i="191"/>
  <c r="E103" i="191"/>
  <c r="K103" i="191"/>
  <c r="D103" i="191"/>
  <c r="J103" i="191"/>
  <c r="C103" i="191"/>
  <c r="I103" i="191"/>
  <c r="B103" i="191"/>
  <c r="H103" i="191"/>
  <c r="G102" i="191"/>
  <c r="M102" i="191"/>
  <c r="F102" i="191"/>
  <c r="L102" i="191"/>
  <c r="E102" i="191"/>
  <c r="K102" i="191"/>
  <c r="D102" i="191"/>
  <c r="J102" i="191"/>
  <c r="C102" i="191"/>
  <c r="I102" i="191"/>
  <c r="B102" i="191"/>
  <c r="H102" i="191"/>
  <c r="G101" i="191"/>
  <c r="M101" i="191"/>
  <c r="F101" i="191"/>
  <c r="L101" i="191"/>
  <c r="E101" i="191"/>
  <c r="K101" i="191"/>
  <c r="D101" i="191"/>
  <c r="J101" i="191"/>
  <c r="C101" i="191"/>
  <c r="I101" i="191"/>
  <c r="B101" i="191"/>
  <c r="H101" i="191"/>
  <c r="G100" i="191"/>
  <c r="M100" i="191"/>
  <c r="F100" i="191"/>
  <c r="L100" i="191"/>
  <c r="E100" i="191"/>
  <c r="K100" i="191"/>
  <c r="D100" i="191"/>
  <c r="J100" i="191"/>
  <c r="C100" i="191"/>
  <c r="I100" i="191"/>
  <c r="B100" i="191"/>
  <c r="H100" i="191"/>
  <c r="G99" i="191"/>
  <c r="M99" i="191"/>
  <c r="F99" i="191"/>
  <c r="L99" i="191"/>
  <c r="E99" i="191"/>
  <c r="K99" i="191"/>
  <c r="D99" i="191"/>
  <c r="J99" i="191"/>
  <c r="C99" i="191"/>
  <c r="I99" i="191"/>
  <c r="B99" i="191"/>
  <c r="H99" i="191"/>
  <c r="G98" i="191"/>
  <c r="M98" i="191"/>
  <c r="F98" i="191"/>
  <c r="L98" i="191"/>
  <c r="E98" i="191"/>
  <c r="K98" i="191"/>
  <c r="D98" i="191"/>
  <c r="J98" i="191"/>
  <c r="C98" i="191"/>
  <c r="I98" i="191"/>
  <c r="B98" i="191"/>
  <c r="H98" i="191"/>
  <c r="G97" i="191"/>
  <c r="M97" i="191"/>
  <c r="F97" i="191"/>
  <c r="L97" i="191"/>
  <c r="E97" i="191"/>
  <c r="K97" i="191"/>
  <c r="D97" i="191"/>
  <c r="J97" i="191"/>
  <c r="C97" i="191"/>
  <c r="I97" i="191"/>
  <c r="B97" i="191"/>
  <c r="H97" i="191"/>
  <c r="G96" i="191"/>
  <c r="M96" i="191"/>
  <c r="F96" i="191"/>
  <c r="L96" i="191"/>
  <c r="E96" i="191"/>
  <c r="K96" i="191"/>
  <c r="D96" i="191"/>
  <c r="J96" i="191"/>
  <c r="C96" i="191"/>
  <c r="I96" i="191"/>
  <c r="B96" i="191"/>
  <c r="H96" i="191"/>
  <c r="G95" i="191"/>
  <c r="M95" i="191"/>
  <c r="F95" i="191"/>
  <c r="L95" i="191"/>
  <c r="E95" i="191"/>
  <c r="K95" i="191"/>
  <c r="D95" i="191"/>
  <c r="J95" i="191"/>
  <c r="C95" i="191"/>
  <c r="I95" i="191"/>
  <c r="B95" i="191"/>
  <c r="H95" i="191"/>
  <c r="G94" i="191"/>
  <c r="M94" i="191"/>
  <c r="F94" i="191"/>
  <c r="L94" i="191"/>
  <c r="E94" i="191"/>
  <c r="K94" i="191"/>
  <c r="D94" i="191"/>
  <c r="J94" i="191"/>
  <c r="C94" i="191"/>
  <c r="I94" i="191"/>
  <c r="B94" i="191"/>
  <c r="H94" i="191"/>
  <c r="G93" i="191"/>
  <c r="M93" i="191"/>
  <c r="F93" i="191"/>
  <c r="L93" i="191"/>
  <c r="E93" i="191"/>
  <c r="K93" i="191"/>
  <c r="D93" i="191"/>
  <c r="J93" i="191"/>
  <c r="C93" i="191"/>
  <c r="I93" i="191"/>
  <c r="B93" i="191"/>
  <c r="H93" i="191"/>
  <c r="G92" i="191"/>
  <c r="M92" i="191"/>
  <c r="F92" i="191"/>
  <c r="L92" i="191"/>
  <c r="E92" i="191"/>
  <c r="K92" i="191"/>
  <c r="D92" i="191"/>
  <c r="J92" i="191"/>
  <c r="C92" i="191"/>
  <c r="I92" i="191"/>
  <c r="B92" i="191"/>
  <c r="H92" i="191"/>
  <c r="G91" i="191"/>
  <c r="M91" i="191"/>
  <c r="F91" i="191"/>
  <c r="L91" i="191"/>
  <c r="E91" i="191"/>
  <c r="K91" i="191"/>
  <c r="D91" i="191"/>
  <c r="J91" i="191"/>
  <c r="C91" i="191"/>
  <c r="I91" i="191"/>
  <c r="B91" i="191"/>
  <c r="H91" i="191"/>
  <c r="G90" i="191"/>
  <c r="M90" i="191"/>
  <c r="F90" i="191"/>
  <c r="L90" i="191"/>
  <c r="E90" i="191"/>
  <c r="K90" i="191"/>
  <c r="D90" i="191"/>
  <c r="J90" i="191"/>
  <c r="C90" i="191"/>
  <c r="I90" i="191"/>
  <c r="B90" i="191"/>
  <c r="H90" i="191"/>
  <c r="G89" i="191"/>
  <c r="M89" i="191"/>
  <c r="F89" i="191"/>
  <c r="L89" i="191"/>
  <c r="E89" i="191"/>
  <c r="K89" i="191"/>
  <c r="D89" i="191"/>
  <c r="J89" i="191"/>
  <c r="C89" i="191"/>
  <c r="I89" i="191"/>
  <c r="B89" i="191"/>
  <c r="H89" i="191"/>
  <c r="G88" i="191"/>
  <c r="M88" i="191"/>
  <c r="F88" i="191"/>
  <c r="L88" i="191"/>
  <c r="E88" i="191"/>
  <c r="K88" i="191"/>
  <c r="D88" i="191"/>
  <c r="J88" i="191"/>
  <c r="C88" i="191"/>
  <c r="I88" i="191"/>
  <c r="B88" i="191"/>
  <c r="H88" i="191"/>
  <c r="G87" i="191"/>
  <c r="M87" i="191"/>
  <c r="F87" i="191"/>
  <c r="L87" i="191"/>
  <c r="E87" i="191"/>
  <c r="K87" i="191"/>
  <c r="D87" i="191"/>
  <c r="J87" i="191"/>
  <c r="C87" i="191"/>
  <c r="I87" i="191"/>
  <c r="B87" i="191"/>
  <c r="H87" i="191"/>
  <c r="G86" i="191"/>
  <c r="M86" i="191"/>
  <c r="F86" i="191"/>
  <c r="L86" i="191"/>
  <c r="E86" i="191"/>
  <c r="K86" i="191"/>
  <c r="D86" i="191"/>
  <c r="J86" i="191"/>
  <c r="C86" i="191"/>
  <c r="I86" i="191"/>
  <c r="B86" i="191"/>
  <c r="H86" i="191"/>
  <c r="G85" i="191"/>
  <c r="M85" i="191"/>
  <c r="F85" i="191"/>
  <c r="L85" i="191"/>
  <c r="E85" i="191"/>
  <c r="K85" i="191"/>
  <c r="D85" i="191"/>
  <c r="J85" i="191"/>
  <c r="C85" i="191"/>
  <c r="I85" i="191"/>
  <c r="B85" i="191"/>
  <c r="H85" i="191"/>
  <c r="G84" i="191"/>
  <c r="M84" i="191"/>
  <c r="F84" i="191"/>
  <c r="L84" i="191"/>
  <c r="E84" i="191"/>
  <c r="K84" i="191"/>
  <c r="D84" i="191"/>
  <c r="J84" i="191"/>
  <c r="C84" i="191"/>
  <c r="I84" i="191"/>
  <c r="B84" i="191"/>
  <c r="H84" i="191"/>
  <c r="G83" i="191"/>
  <c r="M83" i="191"/>
  <c r="F83" i="191"/>
  <c r="L83" i="191"/>
  <c r="E83" i="191"/>
  <c r="K83" i="191"/>
  <c r="D83" i="191"/>
  <c r="J83" i="191"/>
  <c r="C83" i="191"/>
  <c r="I83" i="191"/>
  <c r="B83" i="191"/>
  <c r="H83" i="191"/>
  <c r="G82" i="191"/>
  <c r="M82" i="191"/>
  <c r="F82" i="191"/>
  <c r="L82" i="191"/>
  <c r="E82" i="191"/>
  <c r="K82" i="191"/>
  <c r="D82" i="191"/>
  <c r="J82" i="191"/>
  <c r="C82" i="191"/>
  <c r="I82" i="191"/>
  <c r="B82" i="191"/>
  <c r="H82" i="191"/>
  <c r="G81" i="191"/>
  <c r="M81" i="191"/>
  <c r="F81" i="191"/>
  <c r="L81" i="191"/>
  <c r="E81" i="191"/>
  <c r="K81" i="191"/>
  <c r="D81" i="191"/>
  <c r="J81" i="191"/>
  <c r="C81" i="191"/>
  <c r="I81" i="191"/>
  <c r="B81" i="191"/>
  <c r="H81" i="191"/>
  <c r="G80" i="191"/>
  <c r="M80" i="191"/>
  <c r="F80" i="191"/>
  <c r="L80" i="191"/>
  <c r="E80" i="191"/>
  <c r="K80" i="191"/>
  <c r="D80" i="191"/>
  <c r="J80" i="191"/>
  <c r="C80" i="191"/>
  <c r="I80" i="191"/>
  <c r="B80" i="191"/>
  <c r="H80" i="191"/>
  <c r="G79" i="191"/>
  <c r="M79" i="191"/>
  <c r="F79" i="191"/>
  <c r="L79" i="191"/>
  <c r="E79" i="191"/>
  <c r="K79" i="191"/>
  <c r="D79" i="191"/>
  <c r="J79" i="191"/>
  <c r="C79" i="191"/>
  <c r="I79" i="191"/>
  <c r="B79" i="191"/>
  <c r="H79" i="191"/>
  <c r="G78" i="191"/>
  <c r="M78" i="191"/>
  <c r="F78" i="191"/>
  <c r="L78" i="191"/>
  <c r="E78" i="191"/>
  <c r="K78" i="191"/>
  <c r="D78" i="191"/>
  <c r="J78" i="191"/>
  <c r="C78" i="191"/>
  <c r="I78" i="191"/>
  <c r="B78" i="191"/>
  <c r="H78" i="191"/>
  <c r="G77" i="191"/>
  <c r="M77" i="191"/>
  <c r="F77" i="191"/>
  <c r="L77" i="191"/>
  <c r="E77" i="191"/>
  <c r="K77" i="191"/>
  <c r="D77" i="191"/>
  <c r="J77" i="191"/>
  <c r="C77" i="191"/>
  <c r="I77" i="191"/>
  <c r="B77" i="191"/>
  <c r="H77" i="191"/>
  <c r="G76" i="191"/>
  <c r="M76" i="191"/>
  <c r="F76" i="191"/>
  <c r="L76" i="191"/>
  <c r="E76" i="191"/>
  <c r="K76" i="191"/>
  <c r="D76" i="191"/>
  <c r="J76" i="191"/>
  <c r="C76" i="191"/>
  <c r="I76" i="191"/>
  <c r="B76" i="191"/>
  <c r="H76" i="191"/>
  <c r="G75" i="191"/>
  <c r="M75" i="191"/>
  <c r="F75" i="191"/>
  <c r="L75" i="191"/>
  <c r="E75" i="191"/>
  <c r="K75" i="191"/>
  <c r="D75" i="191"/>
  <c r="J75" i="191"/>
  <c r="C75" i="191"/>
  <c r="I75" i="191"/>
  <c r="B75" i="191"/>
  <c r="H75" i="191"/>
  <c r="G74" i="191"/>
  <c r="M74" i="191"/>
  <c r="F74" i="191"/>
  <c r="L74" i="191"/>
  <c r="E74" i="191"/>
  <c r="K74" i="191"/>
  <c r="D74" i="191"/>
  <c r="J74" i="191"/>
  <c r="C74" i="191"/>
  <c r="I74" i="191"/>
  <c r="B74" i="191"/>
  <c r="H74" i="191"/>
  <c r="G73" i="191"/>
  <c r="M73" i="191"/>
  <c r="F73" i="191"/>
  <c r="L73" i="191"/>
  <c r="E73" i="191"/>
  <c r="K73" i="191"/>
  <c r="D73" i="191"/>
  <c r="J73" i="191"/>
  <c r="C73" i="191"/>
  <c r="I73" i="191"/>
  <c r="B73" i="191"/>
  <c r="H73" i="191"/>
  <c r="G72" i="191"/>
  <c r="M72" i="191"/>
  <c r="F72" i="191"/>
  <c r="L72" i="191"/>
  <c r="E72" i="191"/>
  <c r="K72" i="191"/>
  <c r="D72" i="191"/>
  <c r="J72" i="191"/>
  <c r="C72" i="191"/>
  <c r="I72" i="191"/>
  <c r="B72" i="191"/>
  <c r="H72" i="191"/>
  <c r="G71" i="191"/>
  <c r="M71" i="191"/>
  <c r="F71" i="191"/>
  <c r="L71" i="191"/>
  <c r="E71" i="191"/>
  <c r="K71" i="191"/>
  <c r="D71" i="191"/>
  <c r="J71" i="191"/>
  <c r="C71" i="191"/>
  <c r="I71" i="191"/>
  <c r="B71" i="191"/>
  <c r="H71" i="191"/>
  <c r="G70" i="191"/>
  <c r="M70" i="191"/>
  <c r="F70" i="191"/>
  <c r="L70" i="191"/>
  <c r="E70" i="191"/>
  <c r="K70" i="191"/>
  <c r="D70" i="191"/>
  <c r="J70" i="191"/>
  <c r="C70" i="191"/>
  <c r="I70" i="191"/>
  <c r="B70" i="191"/>
  <c r="H70" i="191"/>
  <c r="G69" i="191"/>
  <c r="M69" i="191"/>
  <c r="F69" i="191"/>
  <c r="L69" i="191"/>
  <c r="E69" i="191"/>
  <c r="K69" i="191"/>
  <c r="D69" i="191"/>
  <c r="J69" i="191"/>
  <c r="C69" i="191"/>
  <c r="I69" i="191"/>
  <c r="B69" i="191"/>
  <c r="H69" i="191"/>
  <c r="G68" i="191"/>
  <c r="M68" i="191"/>
  <c r="F68" i="191"/>
  <c r="L68" i="191"/>
  <c r="E68" i="191"/>
  <c r="K68" i="191"/>
  <c r="D68" i="191"/>
  <c r="J68" i="191"/>
  <c r="C68" i="191"/>
  <c r="I68" i="191"/>
  <c r="B68" i="191"/>
  <c r="H68" i="191"/>
  <c r="G67" i="191"/>
  <c r="M67" i="191"/>
  <c r="F67" i="191"/>
  <c r="L67" i="191"/>
  <c r="E67" i="191"/>
  <c r="K67" i="191"/>
  <c r="D67" i="191"/>
  <c r="J67" i="191"/>
  <c r="C67" i="191"/>
  <c r="I67" i="191"/>
  <c r="B67" i="191"/>
  <c r="H67" i="191"/>
  <c r="G66" i="191"/>
  <c r="M66" i="191"/>
  <c r="F66" i="191"/>
  <c r="L66" i="191"/>
  <c r="E66" i="191"/>
  <c r="K66" i="191"/>
  <c r="D66" i="191"/>
  <c r="J66" i="191"/>
  <c r="C66" i="191"/>
  <c r="I66" i="191"/>
  <c r="B66" i="191"/>
  <c r="H66" i="191"/>
  <c r="G65" i="191"/>
  <c r="M65" i="191"/>
  <c r="F65" i="191"/>
  <c r="L65" i="191"/>
  <c r="E65" i="191"/>
  <c r="K65" i="191"/>
  <c r="D65" i="191"/>
  <c r="J65" i="191"/>
  <c r="C65" i="191"/>
  <c r="I65" i="191"/>
  <c r="B65" i="191"/>
  <c r="H65" i="191"/>
  <c r="G64" i="191"/>
  <c r="M64" i="191"/>
  <c r="F64" i="191"/>
  <c r="L64" i="191"/>
  <c r="E64" i="191"/>
  <c r="K64" i="191"/>
  <c r="D64" i="191"/>
  <c r="J64" i="191"/>
  <c r="C64" i="191"/>
  <c r="I64" i="191"/>
  <c r="B64" i="191"/>
  <c r="H64" i="191"/>
  <c r="G63" i="191"/>
  <c r="M63" i="191"/>
  <c r="F63" i="191"/>
  <c r="L63" i="191"/>
  <c r="E63" i="191"/>
  <c r="K63" i="191"/>
  <c r="D63" i="191"/>
  <c r="J63" i="191"/>
  <c r="C63" i="191"/>
  <c r="I63" i="191"/>
  <c r="B63" i="191"/>
  <c r="H63" i="191"/>
  <c r="G62" i="191"/>
  <c r="M62" i="191"/>
  <c r="F62" i="191"/>
  <c r="L62" i="191"/>
  <c r="E62" i="191"/>
  <c r="K62" i="191"/>
  <c r="D62" i="191"/>
  <c r="J62" i="191"/>
  <c r="C62" i="191"/>
  <c r="I62" i="191"/>
  <c r="B62" i="191"/>
  <c r="H62" i="191"/>
  <c r="G61" i="191"/>
  <c r="M61" i="191"/>
  <c r="F61" i="191"/>
  <c r="L61" i="191"/>
  <c r="E61" i="191"/>
  <c r="K61" i="191"/>
  <c r="D61" i="191"/>
  <c r="J61" i="191"/>
  <c r="C61" i="191"/>
  <c r="I61" i="191"/>
  <c r="B61" i="191"/>
  <c r="H61" i="191"/>
  <c r="G60" i="191"/>
  <c r="M60" i="191"/>
  <c r="F60" i="191"/>
  <c r="L60" i="191"/>
  <c r="E60" i="191"/>
  <c r="K60" i="191"/>
  <c r="D60" i="191"/>
  <c r="J60" i="191"/>
  <c r="C60" i="191"/>
  <c r="I60" i="191"/>
  <c r="B60" i="191"/>
  <c r="H60" i="191"/>
  <c r="G59" i="191"/>
  <c r="M59" i="191"/>
  <c r="F59" i="191"/>
  <c r="L59" i="191"/>
  <c r="E59" i="191"/>
  <c r="K59" i="191"/>
  <c r="D59" i="191"/>
  <c r="J59" i="191"/>
  <c r="C59" i="191"/>
  <c r="I59" i="191"/>
  <c r="B59" i="191"/>
  <c r="H59" i="191"/>
  <c r="G58" i="191"/>
  <c r="M58" i="191"/>
  <c r="F58" i="191"/>
  <c r="L58" i="191"/>
  <c r="E58" i="191"/>
  <c r="K58" i="191"/>
  <c r="D58" i="191"/>
  <c r="J58" i="191"/>
  <c r="C58" i="191"/>
  <c r="I58" i="191"/>
  <c r="B58" i="191"/>
  <c r="H58" i="191"/>
  <c r="G57" i="191"/>
  <c r="M57" i="191"/>
  <c r="G56" i="191"/>
  <c r="M56" i="191"/>
  <c r="G55" i="191"/>
  <c r="M55" i="191"/>
  <c r="G54" i="191"/>
  <c r="M54" i="191"/>
  <c r="G53" i="191"/>
  <c r="M53" i="191"/>
  <c r="G52" i="191"/>
  <c r="M52" i="191"/>
  <c r="G51" i="191"/>
  <c r="M51" i="191"/>
  <c r="G50" i="191"/>
  <c r="M50" i="191"/>
  <c r="G49" i="191"/>
  <c r="M49" i="191"/>
  <c r="G48" i="191"/>
  <c r="M48" i="191"/>
  <c r="G47" i="191"/>
  <c r="M47" i="191"/>
  <c r="G46" i="191"/>
  <c r="M46" i="191"/>
  <c r="G45" i="191"/>
  <c r="M45" i="191"/>
  <c r="G44" i="191"/>
  <c r="M44" i="191"/>
  <c r="G43" i="191"/>
  <c r="M43" i="191"/>
  <c r="G42" i="191"/>
  <c r="M42" i="191"/>
  <c r="G41" i="191"/>
  <c r="M41" i="191"/>
  <c r="G40" i="191"/>
  <c r="M40" i="191"/>
  <c r="G39" i="191"/>
  <c r="M39" i="191"/>
  <c r="G38" i="191"/>
  <c r="M38" i="191"/>
  <c r="G37" i="191"/>
  <c r="M37" i="191"/>
  <c r="G36" i="191"/>
  <c r="M36" i="191"/>
  <c r="G35" i="191"/>
  <c r="M35" i="191"/>
  <c r="G34" i="191"/>
  <c r="M34" i="191"/>
  <c r="G33" i="191"/>
  <c r="M33" i="191"/>
  <c r="G32" i="191"/>
  <c r="M32" i="191"/>
  <c r="G31" i="191"/>
  <c r="M31" i="191"/>
  <c r="G30" i="191"/>
  <c r="M30" i="191"/>
  <c r="G29" i="191"/>
  <c r="M29" i="191"/>
  <c r="G28" i="191"/>
  <c r="M28" i="191"/>
  <c r="G27" i="191"/>
  <c r="M27" i="191"/>
  <c r="G26" i="191"/>
  <c r="M26" i="191"/>
  <c r="G25" i="191"/>
  <c r="M25" i="191"/>
  <c r="G24" i="191"/>
  <c r="M24" i="191"/>
  <c r="G23" i="191"/>
  <c r="M23" i="191"/>
  <c r="G22" i="191"/>
  <c r="M22" i="191"/>
  <c r="G21" i="191"/>
  <c r="M21" i="191"/>
  <c r="G20" i="191"/>
  <c r="M20" i="191"/>
  <c r="G19" i="191"/>
  <c r="M19" i="191"/>
  <c r="G18" i="191"/>
  <c r="M18" i="191"/>
  <c r="G17" i="191"/>
  <c r="M17" i="191"/>
  <c r="G16" i="191"/>
  <c r="M16" i="191"/>
  <c r="G15" i="191"/>
  <c r="M15" i="191"/>
  <c r="G14" i="191"/>
  <c r="M14" i="191"/>
  <c r="G13" i="191"/>
  <c r="M13" i="191"/>
  <c r="G12" i="191"/>
  <c r="M12" i="191"/>
  <c r="G11" i="191"/>
  <c r="M11" i="191"/>
  <c r="G10" i="191"/>
  <c r="M10" i="191"/>
  <c r="G9" i="191"/>
  <c r="M9" i="191"/>
  <c r="G115" i="190"/>
  <c r="M115" i="190"/>
  <c r="F115" i="190"/>
  <c r="L115" i="190"/>
  <c r="E115" i="190"/>
  <c r="K115" i="190"/>
  <c r="D115" i="190"/>
  <c r="J115" i="190"/>
  <c r="C115" i="190"/>
  <c r="I115" i="190"/>
  <c r="B115" i="190"/>
  <c r="H115" i="190"/>
  <c r="G114" i="190"/>
  <c r="M114" i="190"/>
  <c r="F114" i="190"/>
  <c r="L114" i="190"/>
  <c r="E114" i="190"/>
  <c r="K114" i="190"/>
  <c r="D114" i="190"/>
  <c r="J114" i="190"/>
  <c r="C114" i="190"/>
  <c r="I114" i="190"/>
  <c r="B114" i="190"/>
  <c r="H114" i="190"/>
  <c r="G113" i="190"/>
  <c r="M113" i="190"/>
  <c r="F113" i="190"/>
  <c r="L113" i="190"/>
  <c r="E113" i="190"/>
  <c r="K113" i="190"/>
  <c r="D113" i="190"/>
  <c r="J113" i="190"/>
  <c r="C113" i="190"/>
  <c r="I113" i="190"/>
  <c r="B113" i="190"/>
  <c r="H113" i="190"/>
  <c r="G112" i="190"/>
  <c r="M112" i="190"/>
  <c r="F112" i="190"/>
  <c r="L112" i="190"/>
  <c r="E112" i="190"/>
  <c r="K112" i="190"/>
  <c r="D112" i="190"/>
  <c r="J112" i="190"/>
  <c r="C112" i="190"/>
  <c r="I112" i="190"/>
  <c r="B112" i="190"/>
  <c r="H112" i="190"/>
  <c r="G111" i="190"/>
  <c r="M111" i="190"/>
  <c r="F111" i="190"/>
  <c r="L111" i="190"/>
  <c r="E111" i="190"/>
  <c r="K111" i="190"/>
  <c r="D111" i="190"/>
  <c r="J111" i="190"/>
  <c r="C111" i="190"/>
  <c r="I111" i="190"/>
  <c r="B111" i="190"/>
  <c r="H111" i="190"/>
  <c r="G110" i="190"/>
  <c r="M110" i="190"/>
  <c r="F110" i="190"/>
  <c r="L110" i="190"/>
  <c r="E110" i="190"/>
  <c r="K110" i="190"/>
  <c r="D110" i="190"/>
  <c r="J110" i="190"/>
  <c r="C110" i="190"/>
  <c r="I110" i="190"/>
  <c r="B110" i="190"/>
  <c r="H110" i="190"/>
  <c r="G109" i="190"/>
  <c r="M109" i="190"/>
  <c r="F109" i="190"/>
  <c r="L109" i="190"/>
  <c r="E109" i="190"/>
  <c r="K109" i="190"/>
  <c r="D109" i="190"/>
  <c r="J109" i="190"/>
  <c r="C109" i="190"/>
  <c r="I109" i="190"/>
  <c r="B109" i="190"/>
  <c r="H109" i="190"/>
  <c r="G108" i="190"/>
  <c r="M108" i="190"/>
  <c r="F108" i="190"/>
  <c r="L108" i="190"/>
  <c r="E108" i="190"/>
  <c r="K108" i="190"/>
  <c r="D108" i="190"/>
  <c r="J108" i="190"/>
  <c r="C108" i="190"/>
  <c r="I108" i="190"/>
  <c r="B108" i="190"/>
  <c r="H108" i="190"/>
  <c r="G107" i="190"/>
  <c r="M107" i="190"/>
  <c r="F107" i="190"/>
  <c r="L107" i="190"/>
  <c r="E107" i="190"/>
  <c r="K107" i="190"/>
  <c r="D107" i="190"/>
  <c r="J107" i="190"/>
  <c r="C107" i="190"/>
  <c r="I107" i="190"/>
  <c r="B107" i="190"/>
  <c r="H107" i="190"/>
  <c r="G106" i="190"/>
  <c r="M106" i="190"/>
  <c r="F106" i="190"/>
  <c r="L106" i="190"/>
  <c r="E106" i="190"/>
  <c r="K106" i="190"/>
  <c r="D106" i="190"/>
  <c r="J106" i="190"/>
  <c r="C106" i="190"/>
  <c r="I106" i="190"/>
  <c r="B106" i="190"/>
  <c r="H106" i="190"/>
  <c r="G105" i="190"/>
  <c r="M105" i="190"/>
  <c r="F105" i="190"/>
  <c r="L105" i="190"/>
  <c r="E105" i="190"/>
  <c r="K105" i="190"/>
  <c r="D105" i="190"/>
  <c r="J105" i="190"/>
  <c r="C105" i="190"/>
  <c r="I105" i="190"/>
  <c r="B105" i="190"/>
  <c r="H105" i="190"/>
  <c r="G104" i="190"/>
  <c r="M104" i="190"/>
  <c r="F104" i="190"/>
  <c r="L104" i="190"/>
  <c r="E104" i="190"/>
  <c r="K104" i="190"/>
  <c r="D104" i="190"/>
  <c r="J104" i="190"/>
  <c r="C104" i="190"/>
  <c r="I104" i="190"/>
  <c r="B104" i="190"/>
  <c r="H104" i="190"/>
  <c r="G103" i="190"/>
  <c r="M103" i="190"/>
  <c r="F103" i="190"/>
  <c r="L103" i="190"/>
  <c r="E103" i="190"/>
  <c r="K103" i="190"/>
  <c r="D103" i="190"/>
  <c r="J103" i="190"/>
  <c r="C103" i="190"/>
  <c r="I103" i="190"/>
  <c r="B103" i="190"/>
  <c r="H103" i="190"/>
  <c r="G102" i="190"/>
  <c r="M102" i="190"/>
  <c r="F102" i="190"/>
  <c r="L102" i="190"/>
  <c r="E102" i="190"/>
  <c r="K102" i="190"/>
  <c r="D102" i="190"/>
  <c r="J102" i="190"/>
  <c r="C102" i="190"/>
  <c r="I102" i="190"/>
  <c r="B102" i="190"/>
  <c r="H102" i="190"/>
  <c r="G101" i="190"/>
  <c r="M101" i="190"/>
  <c r="F101" i="190"/>
  <c r="L101" i="190"/>
  <c r="E101" i="190"/>
  <c r="K101" i="190"/>
  <c r="D101" i="190"/>
  <c r="J101" i="190"/>
  <c r="C101" i="190"/>
  <c r="I101" i="190"/>
  <c r="B101" i="190"/>
  <c r="H101" i="190"/>
  <c r="G100" i="190"/>
  <c r="M100" i="190"/>
  <c r="F100" i="190"/>
  <c r="L100" i="190"/>
  <c r="E100" i="190"/>
  <c r="K100" i="190"/>
  <c r="D100" i="190"/>
  <c r="J100" i="190"/>
  <c r="C100" i="190"/>
  <c r="I100" i="190"/>
  <c r="B100" i="190"/>
  <c r="H100" i="190"/>
  <c r="G99" i="190"/>
  <c r="M99" i="190"/>
  <c r="F99" i="190"/>
  <c r="L99" i="190"/>
  <c r="E99" i="190"/>
  <c r="K99" i="190"/>
  <c r="D99" i="190"/>
  <c r="J99" i="190"/>
  <c r="C99" i="190"/>
  <c r="I99" i="190"/>
  <c r="B99" i="190"/>
  <c r="H99" i="190"/>
  <c r="G98" i="190"/>
  <c r="M98" i="190"/>
  <c r="F98" i="190"/>
  <c r="L98" i="190"/>
  <c r="E98" i="190"/>
  <c r="K98" i="190"/>
  <c r="D98" i="190"/>
  <c r="J98" i="190"/>
  <c r="C98" i="190"/>
  <c r="I98" i="190"/>
  <c r="B98" i="190"/>
  <c r="H98" i="190"/>
  <c r="G97" i="190"/>
  <c r="M97" i="190"/>
  <c r="F97" i="190"/>
  <c r="L97" i="190"/>
  <c r="E97" i="190"/>
  <c r="K97" i="190"/>
  <c r="D97" i="190"/>
  <c r="J97" i="190"/>
  <c r="C97" i="190"/>
  <c r="I97" i="190"/>
  <c r="B97" i="190"/>
  <c r="H97" i="190"/>
  <c r="G96" i="190"/>
  <c r="M96" i="190"/>
  <c r="F96" i="190"/>
  <c r="L96" i="190"/>
  <c r="E96" i="190"/>
  <c r="K96" i="190"/>
  <c r="D96" i="190"/>
  <c r="J96" i="190"/>
  <c r="C96" i="190"/>
  <c r="I96" i="190"/>
  <c r="B96" i="190"/>
  <c r="H96" i="190"/>
  <c r="G95" i="190"/>
  <c r="M95" i="190"/>
  <c r="F95" i="190"/>
  <c r="L95" i="190"/>
  <c r="E95" i="190"/>
  <c r="K95" i="190"/>
  <c r="D95" i="190"/>
  <c r="J95" i="190"/>
  <c r="C95" i="190"/>
  <c r="I95" i="190"/>
  <c r="B95" i="190"/>
  <c r="H95" i="190"/>
  <c r="G94" i="190"/>
  <c r="M94" i="190"/>
  <c r="F94" i="190"/>
  <c r="L94" i="190"/>
  <c r="E94" i="190"/>
  <c r="K94" i="190"/>
  <c r="D94" i="190"/>
  <c r="J94" i="190"/>
  <c r="C94" i="190"/>
  <c r="I94" i="190"/>
  <c r="B94" i="190"/>
  <c r="H94" i="190"/>
  <c r="G93" i="190"/>
  <c r="M93" i="190"/>
  <c r="F93" i="190"/>
  <c r="L93" i="190"/>
  <c r="E93" i="190"/>
  <c r="K93" i="190"/>
  <c r="D93" i="190"/>
  <c r="J93" i="190"/>
  <c r="C93" i="190"/>
  <c r="I93" i="190"/>
  <c r="B93" i="190"/>
  <c r="H93" i="190"/>
  <c r="G92" i="190"/>
  <c r="M92" i="190"/>
  <c r="F92" i="190"/>
  <c r="L92" i="190"/>
  <c r="E92" i="190"/>
  <c r="K92" i="190"/>
  <c r="D92" i="190"/>
  <c r="J92" i="190"/>
  <c r="C92" i="190"/>
  <c r="I92" i="190"/>
  <c r="B92" i="190"/>
  <c r="H92" i="190"/>
  <c r="G91" i="190"/>
  <c r="M91" i="190"/>
  <c r="F91" i="190"/>
  <c r="L91" i="190"/>
  <c r="E91" i="190"/>
  <c r="K91" i="190"/>
  <c r="D91" i="190"/>
  <c r="J91" i="190"/>
  <c r="C91" i="190"/>
  <c r="I91" i="190"/>
  <c r="B91" i="190"/>
  <c r="H91" i="190"/>
  <c r="G90" i="190"/>
  <c r="M90" i="190"/>
  <c r="F90" i="190"/>
  <c r="L90" i="190"/>
  <c r="E90" i="190"/>
  <c r="K90" i="190"/>
  <c r="D90" i="190"/>
  <c r="J90" i="190"/>
  <c r="C90" i="190"/>
  <c r="I90" i="190"/>
  <c r="B90" i="190"/>
  <c r="H90" i="190"/>
  <c r="G89" i="190"/>
  <c r="M89" i="190"/>
  <c r="F89" i="190"/>
  <c r="L89" i="190"/>
  <c r="E89" i="190"/>
  <c r="K89" i="190"/>
  <c r="D89" i="190"/>
  <c r="J89" i="190"/>
  <c r="C89" i="190"/>
  <c r="I89" i="190"/>
  <c r="B89" i="190"/>
  <c r="H89" i="190"/>
  <c r="G88" i="190"/>
  <c r="M88" i="190"/>
  <c r="F88" i="190"/>
  <c r="L88" i="190"/>
  <c r="E88" i="190"/>
  <c r="K88" i="190"/>
  <c r="D88" i="190"/>
  <c r="J88" i="190"/>
  <c r="C88" i="190"/>
  <c r="I88" i="190"/>
  <c r="B88" i="190"/>
  <c r="H88" i="190"/>
  <c r="G87" i="190"/>
  <c r="M87" i="190"/>
  <c r="F87" i="190"/>
  <c r="L87" i="190"/>
  <c r="E87" i="190"/>
  <c r="K87" i="190"/>
  <c r="D87" i="190"/>
  <c r="J87" i="190"/>
  <c r="C87" i="190"/>
  <c r="I87" i="190"/>
  <c r="B87" i="190"/>
  <c r="H87" i="190"/>
  <c r="G86" i="190"/>
  <c r="M86" i="190"/>
  <c r="F86" i="190"/>
  <c r="L86" i="190"/>
  <c r="E86" i="190"/>
  <c r="K86" i="190"/>
  <c r="D86" i="190"/>
  <c r="J86" i="190"/>
  <c r="C86" i="190"/>
  <c r="I86" i="190"/>
  <c r="B86" i="190"/>
  <c r="H86" i="190"/>
  <c r="G85" i="190"/>
  <c r="M85" i="190"/>
  <c r="F85" i="190"/>
  <c r="L85" i="190"/>
  <c r="E85" i="190"/>
  <c r="K85" i="190"/>
  <c r="D85" i="190"/>
  <c r="J85" i="190"/>
  <c r="C85" i="190"/>
  <c r="I85" i="190"/>
  <c r="B85" i="190"/>
  <c r="H85" i="190"/>
  <c r="G84" i="190"/>
  <c r="M84" i="190"/>
  <c r="F84" i="190"/>
  <c r="L84" i="190"/>
  <c r="E84" i="190"/>
  <c r="K84" i="190"/>
  <c r="D84" i="190"/>
  <c r="J84" i="190"/>
  <c r="C84" i="190"/>
  <c r="I84" i="190"/>
  <c r="B84" i="190"/>
  <c r="H84" i="190"/>
  <c r="G83" i="190"/>
  <c r="M83" i="190"/>
  <c r="F83" i="190"/>
  <c r="L83" i="190"/>
  <c r="E83" i="190"/>
  <c r="K83" i="190"/>
  <c r="D83" i="190"/>
  <c r="J83" i="190"/>
  <c r="C83" i="190"/>
  <c r="I83" i="190"/>
  <c r="B83" i="190"/>
  <c r="H83" i="190"/>
  <c r="G82" i="190"/>
  <c r="M82" i="190"/>
  <c r="F82" i="190"/>
  <c r="L82" i="190"/>
  <c r="E82" i="190"/>
  <c r="K82" i="190"/>
  <c r="D82" i="190"/>
  <c r="J82" i="190"/>
  <c r="C82" i="190"/>
  <c r="I82" i="190"/>
  <c r="B82" i="190"/>
  <c r="H82" i="190"/>
  <c r="G81" i="190"/>
  <c r="M81" i="190"/>
  <c r="F81" i="190"/>
  <c r="L81" i="190"/>
  <c r="E81" i="190"/>
  <c r="K81" i="190"/>
  <c r="D81" i="190"/>
  <c r="J81" i="190"/>
  <c r="C81" i="190"/>
  <c r="I81" i="190"/>
  <c r="B81" i="190"/>
  <c r="H81" i="190"/>
  <c r="G80" i="190"/>
  <c r="M80" i="190"/>
  <c r="F80" i="190"/>
  <c r="L80" i="190"/>
  <c r="E80" i="190"/>
  <c r="K80" i="190"/>
  <c r="D80" i="190"/>
  <c r="J80" i="190"/>
  <c r="C80" i="190"/>
  <c r="I80" i="190"/>
  <c r="B80" i="190"/>
  <c r="H80" i="190"/>
  <c r="G79" i="190"/>
  <c r="M79" i="190"/>
  <c r="F79" i="190"/>
  <c r="L79" i="190"/>
  <c r="E79" i="190"/>
  <c r="K79" i="190"/>
  <c r="D79" i="190"/>
  <c r="J79" i="190"/>
  <c r="C79" i="190"/>
  <c r="I79" i="190"/>
  <c r="B79" i="190"/>
  <c r="H79" i="190"/>
  <c r="G78" i="190"/>
  <c r="M78" i="190"/>
  <c r="F78" i="190"/>
  <c r="L78" i="190"/>
  <c r="E78" i="190"/>
  <c r="K78" i="190"/>
  <c r="D78" i="190"/>
  <c r="J78" i="190"/>
  <c r="C78" i="190"/>
  <c r="I78" i="190"/>
  <c r="B78" i="190"/>
  <c r="H78" i="190"/>
  <c r="G77" i="190"/>
  <c r="M77" i="190"/>
  <c r="F77" i="190"/>
  <c r="L77" i="190"/>
  <c r="E77" i="190"/>
  <c r="K77" i="190"/>
  <c r="D77" i="190"/>
  <c r="J77" i="190"/>
  <c r="C77" i="190"/>
  <c r="I77" i="190"/>
  <c r="B77" i="190"/>
  <c r="H77" i="190"/>
  <c r="G76" i="190"/>
  <c r="M76" i="190"/>
  <c r="F76" i="190"/>
  <c r="L76" i="190"/>
  <c r="E76" i="190"/>
  <c r="K76" i="190"/>
  <c r="D76" i="190"/>
  <c r="J76" i="190"/>
  <c r="C76" i="190"/>
  <c r="I76" i="190"/>
  <c r="B76" i="190"/>
  <c r="H76" i="190"/>
  <c r="G75" i="190"/>
  <c r="M75" i="190"/>
  <c r="F75" i="190"/>
  <c r="L75" i="190"/>
  <c r="E75" i="190"/>
  <c r="K75" i="190"/>
  <c r="D75" i="190"/>
  <c r="J75" i="190"/>
  <c r="C75" i="190"/>
  <c r="I75" i="190"/>
  <c r="B75" i="190"/>
  <c r="H75" i="190"/>
  <c r="G74" i="190"/>
  <c r="M74" i="190"/>
  <c r="F74" i="190"/>
  <c r="L74" i="190"/>
  <c r="E74" i="190"/>
  <c r="K74" i="190"/>
  <c r="D74" i="190"/>
  <c r="J74" i="190"/>
  <c r="C74" i="190"/>
  <c r="I74" i="190"/>
  <c r="B74" i="190"/>
  <c r="H74" i="190"/>
  <c r="G73" i="190"/>
  <c r="M73" i="190"/>
  <c r="F73" i="190"/>
  <c r="L73" i="190"/>
  <c r="E73" i="190"/>
  <c r="K73" i="190"/>
  <c r="D73" i="190"/>
  <c r="J73" i="190"/>
  <c r="C73" i="190"/>
  <c r="I73" i="190"/>
  <c r="B73" i="190"/>
  <c r="H73" i="190"/>
  <c r="G72" i="190"/>
  <c r="M72" i="190"/>
  <c r="F72" i="190"/>
  <c r="L72" i="190"/>
  <c r="E72" i="190"/>
  <c r="K72" i="190"/>
  <c r="D72" i="190"/>
  <c r="J72" i="190"/>
  <c r="C72" i="190"/>
  <c r="I72" i="190"/>
  <c r="B72" i="190"/>
  <c r="H72" i="190"/>
  <c r="G71" i="190"/>
  <c r="M71" i="190"/>
  <c r="F71" i="190"/>
  <c r="L71" i="190"/>
  <c r="E71" i="190"/>
  <c r="K71" i="190"/>
  <c r="D71" i="190"/>
  <c r="J71" i="190"/>
  <c r="C71" i="190"/>
  <c r="I71" i="190"/>
  <c r="B71" i="190"/>
  <c r="H71" i="190"/>
  <c r="G70" i="190"/>
  <c r="M70" i="190"/>
  <c r="F70" i="190"/>
  <c r="L70" i="190"/>
  <c r="E70" i="190"/>
  <c r="K70" i="190"/>
  <c r="D70" i="190"/>
  <c r="J70" i="190"/>
  <c r="C70" i="190"/>
  <c r="I70" i="190"/>
  <c r="B70" i="190"/>
  <c r="H70" i="190"/>
  <c r="G69" i="190"/>
  <c r="M69" i="190"/>
  <c r="F69" i="190"/>
  <c r="L69" i="190"/>
  <c r="E69" i="190"/>
  <c r="K69" i="190"/>
  <c r="D69" i="190"/>
  <c r="J69" i="190"/>
  <c r="C69" i="190"/>
  <c r="I69" i="190"/>
  <c r="B69" i="190"/>
  <c r="H69" i="190"/>
  <c r="G68" i="190"/>
  <c r="M68" i="190"/>
  <c r="F68" i="190"/>
  <c r="L68" i="190"/>
  <c r="E68" i="190"/>
  <c r="K68" i="190"/>
  <c r="D68" i="190"/>
  <c r="J68" i="190"/>
  <c r="C68" i="190"/>
  <c r="I68" i="190"/>
  <c r="B68" i="190"/>
  <c r="H68" i="190"/>
  <c r="G67" i="190"/>
  <c r="M67" i="190"/>
  <c r="F67" i="190"/>
  <c r="L67" i="190"/>
  <c r="E67" i="190"/>
  <c r="K67" i="190"/>
  <c r="D67" i="190"/>
  <c r="J67" i="190"/>
  <c r="C67" i="190"/>
  <c r="I67" i="190"/>
  <c r="B67" i="190"/>
  <c r="H67" i="190"/>
  <c r="G66" i="190"/>
  <c r="M66" i="190"/>
  <c r="F66" i="190"/>
  <c r="L66" i="190"/>
  <c r="E66" i="190"/>
  <c r="K66" i="190"/>
  <c r="D66" i="190"/>
  <c r="J66" i="190"/>
  <c r="C66" i="190"/>
  <c r="I66" i="190"/>
  <c r="B66" i="190"/>
  <c r="H66" i="190"/>
  <c r="G65" i="190"/>
  <c r="M65" i="190"/>
  <c r="F65" i="190"/>
  <c r="L65" i="190"/>
  <c r="E65" i="190"/>
  <c r="K65" i="190"/>
  <c r="D65" i="190"/>
  <c r="J65" i="190"/>
  <c r="C65" i="190"/>
  <c r="I65" i="190"/>
  <c r="B65" i="190"/>
  <c r="H65" i="190"/>
  <c r="G64" i="190"/>
  <c r="M64" i="190"/>
  <c r="F64" i="190"/>
  <c r="L64" i="190"/>
  <c r="E64" i="190"/>
  <c r="K64" i="190"/>
  <c r="D64" i="190"/>
  <c r="J64" i="190"/>
  <c r="C64" i="190"/>
  <c r="I64" i="190"/>
  <c r="B64" i="190"/>
  <c r="H64" i="190"/>
  <c r="G63" i="190"/>
  <c r="M63" i="190"/>
  <c r="F63" i="190"/>
  <c r="L63" i="190"/>
  <c r="E63" i="190"/>
  <c r="K63" i="190"/>
  <c r="D63" i="190"/>
  <c r="J63" i="190"/>
  <c r="C63" i="190"/>
  <c r="I63" i="190"/>
  <c r="B63" i="190"/>
  <c r="H63" i="190"/>
  <c r="G62" i="190"/>
  <c r="M62" i="190"/>
  <c r="F62" i="190"/>
  <c r="L62" i="190"/>
  <c r="E62" i="190"/>
  <c r="K62" i="190"/>
  <c r="D62" i="190"/>
  <c r="J62" i="190"/>
  <c r="C62" i="190"/>
  <c r="I62" i="190"/>
  <c r="B62" i="190"/>
  <c r="H62" i="190"/>
  <c r="G61" i="190"/>
  <c r="M61" i="190"/>
  <c r="F61" i="190"/>
  <c r="L61" i="190"/>
  <c r="E61" i="190"/>
  <c r="K61" i="190"/>
  <c r="D61" i="190"/>
  <c r="J61" i="190"/>
  <c r="C61" i="190"/>
  <c r="I61" i="190"/>
  <c r="B61" i="190"/>
  <c r="H61" i="190"/>
  <c r="G60" i="190"/>
  <c r="M60" i="190"/>
  <c r="F60" i="190"/>
  <c r="L60" i="190"/>
  <c r="E60" i="190"/>
  <c r="K60" i="190"/>
  <c r="D60" i="190"/>
  <c r="J60" i="190"/>
  <c r="C60" i="190"/>
  <c r="I60" i="190"/>
  <c r="B60" i="190"/>
  <c r="H60" i="190"/>
  <c r="G59" i="190"/>
  <c r="M59" i="190"/>
  <c r="F59" i="190"/>
  <c r="L59" i="190"/>
  <c r="E59" i="190"/>
  <c r="K59" i="190"/>
  <c r="D59" i="190"/>
  <c r="J59" i="190"/>
  <c r="C59" i="190"/>
  <c r="I59" i="190"/>
  <c r="B59" i="190"/>
  <c r="H59" i="190"/>
  <c r="G58" i="190"/>
  <c r="M58" i="190"/>
  <c r="F58" i="190"/>
  <c r="L58" i="190"/>
  <c r="E58" i="190"/>
  <c r="K58" i="190"/>
  <c r="D58" i="190"/>
  <c r="J58" i="190"/>
  <c r="C58" i="190"/>
  <c r="I58" i="190"/>
  <c r="B58" i="190"/>
  <c r="H58" i="190"/>
  <c r="G57" i="190"/>
  <c r="M57" i="190"/>
  <c r="G56" i="190"/>
  <c r="M56" i="190"/>
  <c r="G55" i="190"/>
  <c r="M55" i="190"/>
  <c r="G54" i="190"/>
  <c r="M54" i="190"/>
  <c r="G53" i="190"/>
  <c r="M53" i="190"/>
  <c r="G52" i="190"/>
  <c r="M52" i="190"/>
  <c r="G51" i="190"/>
  <c r="M51" i="190"/>
  <c r="G50" i="190"/>
  <c r="M50" i="190"/>
  <c r="G49" i="190"/>
  <c r="M49" i="190"/>
  <c r="G48" i="190"/>
  <c r="M48" i="190"/>
  <c r="G47" i="190"/>
  <c r="M47" i="190"/>
  <c r="G46" i="190"/>
  <c r="M46" i="190"/>
  <c r="G45" i="190"/>
  <c r="M45" i="190"/>
  <c r="G44" i="190"/>
  <c r="M44" i="190"/>
  <c r="G43" i="190"/>
  <c r="M43" i="190"/>
  <c r="G42" i="190"/>
  <c r="M42" i="190"/>
  <c r="G41" i="190"/>
  <c r="M41" i="190"/>
  <c r="G40" i="190"/>
  <c r="M40" i="190"/>
  <c r="G39" i="190"/>
  <c r="M39" i="190"/>
  <c r="G38" i="190"/>
  <c r="M38" i="190"/>
  <c r="G37" i="190"/>
  <c r="M37" i="190"/>
  <c r="G36" i="190"/>
  <c r="M36" i="190"/>
  <c r="G35" i="190"/>
  <c r="M35" i="190"/>
  <c r="G34" i="190"/>
  <c r="M34" i="190"/>
  <c r="G33" i="190"/>
  <c r="M33" i="190"/>
  <c r="G32" i="190"/>
  <c r="M32" i="190"/>
  <c r="G31" i="190"/>
  <c r="M31" i="190"/>
  <c r="G30" i="190"/>
  <c r="M30" i="190"/>
  <c r="G29" i="190"/>
  <c r="M29" i="190"/>
  <c r="G28" i="190"/>
  <c r="M28" i="190"/>
  <c r="G27" i="190"/>
  <c r="M27" i="190"/>
  <c r="G26" i="190"/>
  <c r="M26" i="190"/>
  <c r="G25" i="190"/>
  <c r="M25" i="190"/>
  <c r="G24" i="190"/>
  <c r="M24" i="190"/>
  <c r="G23" i="190"/>
  <c r="M23" i="190"/>
  <c r="G22" i="190"/>
  <c r="M22" i="190"/>
  <c r="G21" i="190"/>
  <c r="M21" i="190"/>
  <c r="G20" i="190"/>
  <c r="M20" i="190"/>
  <c r="G19" i="190"/>
  <c r="M19" i="190"/>
  <c r="G18" i="190"/>
  <c r="M18" i="190"/>
  <c r="G17" i="190"/>
  <c r="M17" i="190"/>
  <c r="G16" i="190"/>
  <c r="M16" i="190"/>
  <c r="G15" i="190"/>
  <c r="M15" i="190"/>
  <c r="G14" i="190"/>
  <c r="M14" i="190"/>
  <c r="G13" i="190"/>
  <c r="M13" i="190"/>
  <c r="G12" i="190"/>
  <c r="M12" i="190"/>
  <c r="G11" i="190"/>
  <c r="M11" i="190"/>
  <c r="G10" i="190"/>
  <c r="M10" i="190"/>
  <c r="G9" i="190"/>
  <c r="M9" i="190"/>
  <c r="G115" i="189"/>
  <c r="M115" i="189"/>
  <c r="F115" i="189"/>
  <c r="L115" i="189"/>
  <c r="E115" i="189"/>
  <c r="K115" i="189"/>
  <c r="D115" i="189"/>
  <c r="J115" i="189"/>
  <c r="C115" i="189"/>
  <c r="I115" i="189"/>
  <c r="B115" i="189"/>
  <c r="H115" i="189"/>
  <c r="G114" i="189"/>
  <c r="M114" i="189"/>
  <c r="F114" i="189"/>
  <c r="L114" i="189"/>
  <c r="E114" i="189"/>
  <c r="K114" i="189"/>
  <c r="D114" i="189"/>
  <c r="J114" i="189"/>
  <c r="C114" i="189"/>
  <c r="I114" i="189"/>
  <c r="B114" i="189"/>
  <c r="H114" i="189"/>
  <c r="G113" i="189"/>
  <c r="M113" i="189"/>
  <c r="F113" i="189"/>
  <c r="L113" i="189"/>
  <c r="E113" i="189"/>
  <c r="K113" i="189"/>
  <c r="D113" i="189"/>
  <c r="J113" i="189"/>
  <c r="C113" i="189"/>
  <c r="I113" i="189"/>
  <c r="B113" i="189"/>
  <c r="H113" i="189"/>
  <c r="G112" i="189"/>
  <c r="M112" i="189"/>
  <c r="F112" i="189"/>
  <c r="L112" i="189"/>
  <c r="E112" i="189"/>
  <c r="K112" i="189"/>
  <c r="D112" i="189"/>
  <c r="J112" i="189"/>
  <c r="C112" i="189"/>
  <c r="I112" i="189"/>
  <c r="B112" i="189"/>
  <c r="H112" i="189"/>
  <c r="G111" i="189"/>
  <c r="M111" i="189"/>
  <c r="F111" i="189"/>
  <c r="L111" i="189"/>
  <c r="E111" i="189"/>
  <c r="K111" i="189"/>
  <c r="D111" i="189"/>
  <c r="J111" i="189"/>
  <c r="C111" i="189"/>
  <c r="I111" i="189"/>
  <c r="B111" i="189"/>
  <c r="H111" i="189"/>
  <c r="G110" i="189"/>
  <c r="M110" i="189"/>
  <c r="F110" i="189"/>
  <c r="L110" i="189"/>
  <c r="E110" i="189"/>
  <c r="K110" i="189"/>
  <c r="D110" i="189"/>
  <c r="J110" i="189"/>
  <c r="C110" i="189"/>
  <c r="I110" i="189"/>
  <c r="B110" i="189"/>
  <c r="H110" i="189"/>
  <c r="G109" i="189"/>
  <c r="M109" i="189"/>
  <c r="F109" i="189"/>
  <c r="L109" i="189"/>
  <c r="E109" i="189"/>
  <c r="K109" i="189"/>
  <c r="D109" i="189"/>
  <c r="J109" i="189"/>
  <c r="C109" i="189"/>
  <c r="I109" i="189"/>
  <c r="B109" i="189"/>
  <c r="H109" i="189"/>
  <c r="G108" i="189"/>
  <c r="M108" i="189"/>
  <c r="F108" i="189"/>
  <c r="L108" i="189"/>
  <c r="E108" i="189"/>
  <c r="K108" i="189"/>
  <c r="D108" i="189"/>
  <c r="J108" i="189"/>
  <c r="C108" i="189"/>
  <c r="I108" i="189"/>
  <c r="B108" i="189"/>
  <c r="H108" i="189"/>
  <c r="G107" i="189"/>
  <c r="M107" i="189"/>
  <c r="F107" i="189"/>
  <c r="L107" i="189"/>
  <c r="E107" i="189"/>
  <c r="K107" i="189"/>
  <c r="D107" i="189"/>
  <c r="J107" i="189"/>
  <c r="C107" i="189"/>
  <c r="I107" i="189"/>
  <c r="B107" i="189"/>
  <c r="H107" i="189"/>
  <c r="G106" i="189"/>
  <c r="M106" i="189"/>
  <c r="F106" i="189"/>
  <c r="L106" i="189"/>
  <c r="E106" i="189"/>
  <c r="K106" i="189"/>
  <c r="D106" i="189"/>
  <c r="J106" i="189"/>
  <c r="C106" i="189"/>
  <c r="I106" i="189"/>
  <c r="B106" i="189"/>
  <c r="H106" i="189"/>
  <c r="G105" i="189"/>
  <c r="M105" i="189"/>
  <c r="F105" i="189"/>
  <c r="L105" i="189"/>
  <c r="E105" i="189"/>
  <c r="K105" i="189"/>
  <c r="D105" i="189"/>
  <c r="J105" i="189"/>
  <c r="C105" i="189"/>
  <c r="I105" i="189"/>
  <c r="B105" i="189"/>
  <c r="H105" i="189"/>
  <c r="G104" i="189"/>
  <c r="M104" i="189"/>
  <c r="F104" i="189"/>
  <c r="L104" i="189"/>
  <c r="E104" i="189"/>
  <c r="K104" i="189"/>
  <c r="D104" i="189"/>
  <c r="J104" i="189"/>
  <c r="C104" i="189"/>
  <c r="I104" i="189"/>
  <c r="B104" i="189"/>
  <c r="H104" i="189"/>
  <c r="G103" i="189"/>
  <c r="M103" i="189"/>
  <c r="F103" i="189"/>
  <c r="L103" i="189"/>
  <c r="E103" i="189"/>
  <c r="K103" i="189"/>
  <c r="D103" i="189"/>
  <c r="J103" i="189"/>
  <c r="C103" i="189"/>
  <c r="I103" i="189"/>
  <c r="B103" i="189"/>
  <c r="H103" i="189"/>
  <c r="G102" i="189"/>
  <c r="M102" i="189"/>
  <c r="F102" i="189"/>
  <c r="L102" i="189"/>
  <c r="E102" i="189"/>
  <c r="K102" i="189"/>
  <c r="D102" i="189"/>
  <c r="J102" i="189"/>
  <c r="C102" i="189"/>
  <c r="I102" i="189"/>
  <c r="B102" i="189"/>
  <c r="H102" i="189"/>
  <c r="G101" i="189"/>
  <c r="M101" i="189"/>
  <c r="F101" i="189"/>
  <c r="L101" i="189"/>
  <c r="E101" i="189"/>
  <c r="K101" i="189"/>
  <c r="D101" i="189"/>
  <c r="J101" i="189"/>
  <c r="C101" i="189"/>
  <c r="I101" i="189"/>
  <c r="B101" i="189"/>
  <c r="H101" i="189"/>
  <c r="G100" i="189"/>
  <c r="M100" i="189"/>
  <c r="F100" i="189"/>
  <c r="L100" i="189"/>
  <c r="E100" i="189"/>
  <c r="K100" i="189"/>
  <c r="D100" i="189"/>
  <c r="J100" i="189"/>
  <c r="C100" i="189"/>
  <c r="I100" i="189"/>
  <c r="B100" i="189"/>
  <c r="H100" i="189"/>
  <c r="G99" i="189"/>
  <c r="M99" i="189"/>
  <c r="F99" i="189"/>
  <c r="L99" i="189"/>
  <c r="E99" i="189"/>
  <c r="K99" i="189"/>
  <c r="D99" i="189"/>
  <c r="J99" i="189"/>
  <c r="C99" i="189"/>
  <c r="I99" i="189"/>
  <c r="B99" i="189"/>
  <c r="H99" i="189"/>
  <c r="G98" i="189"/>
  <c r="M98" i="189"/>
  <c r="F98" i="189"/>
  <c r="L98" i="189"/>
  <c r="E98" i="189"/>
  <c r="K98" i="189"/>
  <c r="D98" i="189"/>
  <c r="J98" i="189"/>
  <c r="C98" i="189"/>
  <c r="I98" i="189"/>
  <c r="B98" i="189"/>
  <c r="H98" i="189"/>
  <c r="G97" i="189"/>
  <c r="M97" i="189"/>
  <c r="F97" i="189"/>
  <c r="L97" i="189"/>
  <c r="E97" i="189"/>
  <c r="K97" i="189"/>
  <c r="D97" i="189"/>
  <c r="J97" i="189"/>
  <c r="C97" i="189"/>
  <c r="I97" i="189"/>
  <c r="B97" i="189"/>
  <c r="H97" i="189"/>
  <c r="G96" i="189"/>
  <c r="M96" i="189"/>
  <c r="F96" i="189"/>
  <c r="L96" i="189"/>
  <c r="E96" i="189"/>
  <c r="K96" i="189"/>
  <c r="D96" i="189"/>
  <c r="J96" i="189"/>
  <c r="C96" i="189"/>
  <c r="I96" i="189"/>
  <c r="B96" i="189"/>
  <c r="H96" i="189"/>
  <c r="G95" i="189"/>
  <c r="M95" i="189"/>
  <c r="F95" i="189"/>
  <c r="L95" i="189"/>
  <c r="E95" i="189"/>
  <c r="K95" i="189"/>
  <c r="D95" i="189"/>
  <c r="J95" i="189"/>
  <c r="C95" i="189"/>
  <c r="I95" i="189"/>
  <c r="B95" i="189"/>
  <c r="H95" i="189"/>
  <c r="G94" i="189"/>
  <c r="M94" i="189"/>
  <c r="F94" i="189"/>
  <c r="L94" i="189"/>
  <c r="E94" i="189"/>
  <c r="K94" i="189"/>
  <c r="D94" i="189"/>
  <c r="J94" i="189"/>
  <c r="C94" i="189"/>
  <c r="I94" i="189"/>
  <c r="B94" i="189"/>
  <c r="H94" i="189"/>
  <c r="G93" i="189"/>
  <c r="M93" i="189"/>
  <c r="F93" i="189"/>
  <c r="L93" i="189"/>
  <c r="E93" i="189"/>
  <c r="K93" i="189"/>
  <c r="D93" i="189"/>
  <c r="J93" i="189"/>
  <c r="C93" i="189"/>
  <c r="I93" i="189"/>
  <c r="B93" i="189"/>
  <c r="H93" i="189"/>
  <c r="G92" i="189"/>
  <c r="M92" i="189"/>
  <c r="F92" i="189"/>
  <c r="L92" i="189"/>
  <c r="E92" i="189"/>
  <c r="K92" i="189"/>
  <c r="D92" i="189"/>
  <c r="J92" i="189"/>
  <c r="C92" i="189"/>
  <c r="I92" i="189"/>
  <c r="B92" i="189"/>
  <c r="H92" i="189"/>
  <c r="G91" i="189"/>
  <c r="M91" i="189"/>
  <c r="F91" i="189"/>
  <c r="L91" i="189"/>
  <c r="E91" i="189"/>
  <c r="K91" i="189"/>
  <c r="D91" i="189"/>
  <c r="J91" i="189"/>
  <c r="C91" i="189"/>
  <c r="I91" i="189"/>
  <c r="B91" i="189"/>
  <c r="H91" i="189"/>
  <c r="G90" i="189"/>
  <c r="M90" i="189"/>
  <c r="F90" i="189"/>
  <c r="L90" i="189"/>
  <c r="E90" i="189"/>
  <c r="K90" i="189"/>
  <c r="D90" i="189"/>
  <c r="J90" i="189"/>
  <c r="C90" i="189"/>
  <c r="I90" i="189"/>
  <c r="B90" i="189"/>
  <c r="H90" i="189"/>
  <c r="G89" i="189"/>
  <c r="M89" i="189"/>
  <c r="F89" i="189"/>
  <c r="L89" i="189"/>
  <c r="E89" i="189"/>
  <c r="K89" i="189"/>
  <c r="D89" i="189"/>
  <c r="J89" i="189"/>
  <c r="C89" i="189"/>
  <c r="I89" i="189"/>
  <c r="B89" i="189"/>
  <c r="H89" i="189"/>
  <c r="G88" i="189"/>
  <c r="M88" i="189"/>
  <c r="F88" i="189"/>
  <c r="L88" i="189"/>
  <c r="E88" i="189"/>
  <c r="K88" i="189"/>
  <c r="D88" i="189"/>
  <c r="J88" i="189"/>
  <c r="C88" i="189"/>
  <c r="I88" i="189"/>
  <c r="B88" i="189"/>
  <c r="H88" i="189"/>
  <c r="G87" i="189"/>
  <c r="M87" i="189"/>
  <c r="F87" i="189"/>
  <c r="L87" i="189"/>
  <c r="E87" i="189"/>
  <c r="K87" i="189"/>
  <c r="D87" i="189"/>
  <c r="J87" i="189"/>
  <c r="C87" i="189"/>
  <c r="I87" i="189"/>
  <c r="B87" i="189"/>
  <c r="H87" i="189"/>
  <c r="G86" i="189"/>
  <c r="M86" i="189"/>
  <c r="F86" i="189"/>
  <c r="L86" i="189"/>
  <c r="E86" i="189"/>
  <c r="K86" i="189"/>
  <c r="D86" i="189"/>
  <c r="J86" i="189"/>
  <c r="C86" i="189"/>
  <c r="I86" i="189"/>
  <c r="B86" i="189"/>
  <c r="H86" i="189"/>
  <c r="G85" i="189"/>
  <c r="M85" i="189"/>
  <c r="F85" i="189"/>
  <c r="L85" i="189"/>
  <c r="E85" i="189"/>
  <c r="K85" i="189"/>
  <c r="D85" i="189"/>
  <c r="J85" i="189"/>
  <c r="C85" i="189"/>
  <c r="I85" i="189"/>
  <c r="B85" i="189"/>
  <c r="H85" i="189"/>
  <c r="G84" i="189"/>
  <c r="M84" i="189"/>
  <c r="F84" i="189"/>
  <c r="L84" i="189"/>
  <c r="E84" i="189"/>
  <c r="K84" i="189"/>
  <c r="D84" i="189"/>
  <c r="J84" i="189"/>
  <c r="C84" i="189"/>
  <c r="I84" i="189"/>
  <c r="B84" i="189"/>
  <c r="H84" i="189"/>
  <c r="G83" i="189"/>
  <c r="M83" i="189"/>
  <c r="F83" i="189"/>
  <c r="L83" i="189"/>
  <c r="E83" i="189"/>
  <c r="K83" i="189"/>
  <c r="D83" i="189"/>
  <c r="J83" i="189"/>
  <c r="C83" i="189"/>
  <c r="I83" i="189"/>
  <c r="B83" i="189"/>
  <c r="H83" i="189"/>
  <c r="G82" i="189"/>
  <c r="M82" i="189"/>
  <c r="F82" i="189"/>
  <c r="L82" i="189"/>
  <c r="E82" i="189"/>
  <c r="K82" i="189"/>
  <c r="D82" i="189"/>
  <c r="J82" i="189"/>
  <c r="C82" i="189"/>
  <c r="I82" i="189"/>
  <c r="B82" i="189"/>
  <c r="H82" i="189"/>
  <c r="G81" i="189"/>
  <c r="M81" i="189"/>
  <c r="F81" i="189"/>
  <c r="L81" i="189"/>
  <c r="E81" i="189"/>
  <c r="K81" i="189"/>
  <c r="D81" i="189"/>
  <c r="J81" i="189"/>
  <c r="C81" i="189"/>
  <c r="I81" i="189"/>
  <c r="B81" i="189"/>
  <c r="H81" i="189"/>
  <c r="G80" i="189"/>
  <c r="M80" i="189"/>
  <c r="F80" i="189"/>
  <c r="L80" i="189"/>
  <c r="E80" i="189"/>
  <c r="K80" i="189"/>
  <c r="D80" i="189"/>
  <c r="J80" i="189"/>
  <c r="C80" i="189"/>
  <c r="I80" i="189"/>
  <c r="B80" i="189"/>
  <c r="H80" i="189"/>
  <c r="G79" i="189"/>
  <c r="M79" i="189"/>
  <c r="F79" i="189"/>
  <c r="L79" i="189"/>
  <c r="E79" i="189"/>
  <c r="K79" i="189"/>
  <c r="D79" i="189"/>
  <c r="J79" i="189"/>
  <c r="C79" i="189"/>
  <c r="I79" i="189"/>
  <c r="B79" i="189"/>
  <c r="H79" i="189"/>
  <c r="G78" i="189"/>
  <c r="M78" i="189"/>
  <c r="F78" i="189"/>
  <c r="L78" i="189"/>
  <c r="E78" i="189"/>
  <c r="K78" i="189"/>
  <c r="D78" i="189"/>
  <c r="J78" i="189"/>
  <c r="C78" i="189"/>
  <c r="I78" i="189"/>
  <c r="B78" i="189"/>
  <c r="H78" i="189"/>
  <c r="G77" i="189"/>
  <c r="M77" i="189"/>
  <c r="F77" i="189"/>
  <c r="L77" i="189"/>
  <c r="E77" i="189"/>
  <c r="K77" i="189"/>
  <c r="D77" i="189"/>
  <c r="J77" i="189"/>
  <c r="C77" i="189"/>
  <c r="I77" i="189"/>
  <c r="B77" i="189"/>
  <c r="H77" i="189"/>
  <c r="G76" i="189"/>
  <c r="M76" i="189"/>
  <c r="F76" i="189"/>
  <c r="L76" i="189"/>
  <c r="E76" i="189"/>
  <c r="K76" i="189"/>
  <c r="D76" i="189"/>
  <c r="J76" i="189"/>
  <c r="C76" i="189"/>
  <c r="I76" i="189"/>
  <c r="B76" i="189"/>
  <c r="H76" i="189"/>
  <c r="G75" i="189"/>
  <c r="M75" i="189"/>
  <c r="F75" i="189"/>
  <c r="L75" i="189"/>
  <c r="E75" i="189"/>
  <c r="K75" i="189"/>
  <c r="D75" i="189"/>
  <c r="J75" i="189"/>
  <c r="C75" i="189"/>
  <c r="I75" i="189"/>
  <c r="B75" i="189"/>
  <c r="H75" i="189"/>
  <c r="G74" i="189"/>
  <c r="M74" i="189"/>
  <c r="F74" i="189"/>
  <c r="L74" i="189"/>
  <c r="E74" i="189"/>
  <c r="K74" i="189"/>
  <c r="D74" i="189"/>
  <c r="J74" i="189"/>
  <c r="C74" i="189"/>
  <c r="I74" i="189"/>
  <c r="B74" i="189"/>
  <c r="H74" i="189"/>
  <c r="G73" i="189"/>
  <c r="M73" i="189"/>
  <c r="F73" i="189"/>
  <c r="L73" i="189"/>
  <c r="E73" i="189"/>
  <c r="K73" i="189"/>
  <c r="D73" i="189"/>
  <c r="J73" i="189"/>
  <c r="C73" i="189"/>
  <c r="I73" i="189"/>
  <c r="B73" i="189"/>
  <c r="H73" i="189"/>
  <c r="G72" i="189"/>
  <c r="M72" i="189"/>
  <c r="F72" i="189"/>
  <c r="L72" i="189"/>
  <c r="E72" i="189"/>
  <c r="K72" i="189"/>
  <c r="D72" i="189"/>
  <c r="J72" i="189"/>
  <c r="C72" i="189"/>
  <c r="I72" i="189"/>
  <c r="B72" i="189"/>
  <c r="H72" i="189"/>
  <c r="G71" i="189"/>
  <c r="M71" i="189"/>
  <c r="F71" i="189"/>
  <c r="L71" i="189"/>
  <c r="E71" i="189"/>
  <c r="K71" i="189"/>
  <c r="D71" i="189"/>
  <c r="J71" i="189"/>
  <c r="C71" i="189"/>
  <c r="I71" i="189"/>
  <c r="B71" i="189"/>
  <c r="H71" i="189"/>
  <c r="G70" i="189"/>
  <c r="M70" i="189"/>
  <c r="F70" i="189"/>
  <c r="L70" i="189"/>
  <c r="E70" i="189"/>
  <c r="K70" i="189"/>
  <c r="D70" i="189"/>
  <c r="J70" i="189"/>
  <c r="C70" i="189"/>
  <c r="I70" i="189"/>
  <c r="B70" i="189"/>
  <c r="H70" i="189"/>
  <c r="G69" i="189"/>
  <c r="M69" i="189"/>
  <c r="F69" i="189"/>
  <c r="L69" i="189"/>
  <c r="E69" i="189"/>
  <c r="K69" i="189"/>
  <c r="D69" i="189"/>
  <c r="J69" i="189"/>
  <c r="C69" i="189"/>
  <c r="I69" i="189"/>
  <c r="B69" i="189"/>
  <c r="H69" i="189"/>
  <c r="G68" i="189"/>
  <c r="M68" i="189"/>
  <c r="F68" i="189"/>
  <c r="L68" i="189"/>
  <c r="E68" i="189"/>
  <c r="K68" i="189"/>
  <c r="D68" i="189"/>
  <c r="J68" i="189"/>
  <c r="C68" i="189"/>
  <c r="I68" i="189"/>
  <c r="B68" i="189"/>
  <c r="H68" i="189"/>
  <c r="G67" i="189"/>
  <c r="M67" i="189"/>
  <c r="F67" i="189"/>
  <c r="L67" i="189"/>
  <c r="E67" i="189"/>
  <c r="K67" i="189"/>
  <c r="D67" i="189"/>
  <c r="J67" i="189"/>
  <c r="C67" i="189"/>
  <c r="I67" i="189"/>
  <c r="B67" i="189"/>
  <c r="H67" i="189"/>
  <c r="G66" i="189"/>
  <c r="M66" i="189"/>
  <c r="F66" i="189"/>
  <c r="L66" i="189"/>
  <c r="E66" i="189"/>
  <c r="K66" i="189"/>
  <c r="D66" i="189"/>
  <c r="J66" i="189"/>
  <c r="C66" i="189"/>
  <c r="I66" i="189"/>
  <c r="B66" i="189"/>
  <c r="H66" i="189"/>
  <c r="G65" i="189"/>
  <c r="M65" i="189"/>
  <c r="F65" i="189"/>
  <c r="L65" i="189"/>
  <c r="E65" i="189"/>
  <c r="K65" i="189"/>
  <c r="D65" i="189"/>
  <c r="J65" i="189"/>
  <c r="C65" i="189"/>
  <c r="I65" i="189"/>
  <c r="B65" i="189"/>
  <c r="H65" i="189"/>
  <c r="G64" i="189"/>
  <c r="M64" i="189"/>
  <c r="F64" i="189"/>
  <c r="L64" i="189"/>
  <c r="E64" i="189"/>
  <c r="K64" i="189"/>
  <c r="D64" i="189"/>
  <c r="J64" i="189"/>
  <c r="C64" i="189"/>
  <c r="I64" i="189"/>
  <c r="B64" i="189"/>
  <c r="H64" i="189"/>
  <c r="G63" i="189"/>
  <c r="M63" i="189"/>
  <c r="F63" i="189"/>
  <c r="L63" i="189"/>
  <c r="E63" i="189"/>
  <c r="K63" i="189"/>
  <c r="D63" i="189"/>
  <c r="J63" i="189"/>
  <c r="C63" i="189"/>
  <c r="I63" i="189"/>
  <c r="B63" i="189"/>
  <c r="H63" i="189"/>
  <c r="G62" i="189"/>
  <c r="M62" i="189"/>
  <c r="F62" i="189"/>
  <c r="L62" i="189"/>
  <c r="E62" i="189"/>
  <c r="K62" i="189"/>
  <c r="D62" i="189"/>
  <c r="J62" i="189"/>
  <c r="C62" i="189"/>
  <c r="I62" i="189"/>
  <c r="B62" i="189"/>
  <c r="H62" i="189"/>
  <c r="G61" i="189"/>
  <c r="M61" i="189"/>
  <c r="F61" i="189"/>
  <c r="L61" i="189"/>
  <c r="E61" i="189"/>
  <c r="K61" i="189"/>
  <c r="D61" i="189"/>
  <c r="J61" i="189"/>
  <c r="C61" i="189"/>
  <c r="I61" i="189"/>
  <c r="B61" i="189"/>
  <c r="H61" i="189"/>
  <c r="G60" i="189"/>
  <c r="M60" i="189"/>
  <c r="F60" i="189"/>
  <c r="L60" i="189"/>
  <c r="E60" i="189"/>
  <c r="K60" i="189"/>
  <c r="D60" i="189"/>
  <c r="J60" i="189"/>
  <c r="C60" i="189"/>
  <c r="I60" i="189"/>
  <c r="B60" i="189"/>
  <c r="H60" i="189"/>
  <c r="G59" i="189"/>
  <c r="M59" i="189"/>
  <c r="F59" i="189"/>
  <c r="L59" i="189"/>
  <c r="E59" i="189"/>
  <c r="K59" i="189"/>
  <c r="D59" i="189"/>
  <c r="J59" i="189"/>
  <c r="C59" i="189"/>
  <c r="I59" i="189"/>
  <c r="B59" i="189"/>
  <c r="H59" i="189"/>
  <c r="G58" i="189"/>
  <c r="M58" i="189"/>
  <c r="F58" i="189"/>
  <c r="L58" i="189"/>
  <c r="E58" i="189"/>
  <c r="K58" i="189"/>
  <c r="D58" i="189"/>
  <c r="J58" i="189"/>
  <c r="C58" i="189"/>
  <c r="I58" i="189"/>
  <c r="B58" i="189"/>
  <c r="H58" i="189"/>
  <c r="G115" i="188"/>
  <c r="M115" i="188"/>
  <c r="F115" i="188"/>
  <c r="L115" i="188"/>
  <c r="E115" i="188"/>
  <c r="K115" i="188"/>
  <c r="D115" i="188"/>
  <c r="J115" i="188"/>
  <c r="C115" i="188"/>
  <c r="I115" i="188"/>
  <c r="B115" i="188"/>
  <c r="H115" i="188"/>
  <c r="G114" i="188"/>
  <c r="M114" i="188"/>
  <c r="F114" i="188"/>
  <c r="L114" i="188"/>
  <c r="E114" i="188"/>
  <c r="K114" i="188"/>
  <c r="D114" i="188"/>
  <c r="J114" i="188"/>
  <c r="C114" i="188"/>
  <c r="I114" i="188"/>
  <c r="B114" i="188"/>
  <c r="H114" i="188"/>
  <c r="G113" i="188"/>
  <c r="M113" i="188"/>
  <c r="F113" i="188"/>
  <c r="L113" i="188"/>
  <c r="E113" i="188"/>
  <c r="K113" i="188"/>
  <c r="D113" i="188"/>
  <c r="J113" i="188"/>
  <c r="C113" i="188"/>
  <c r="I113" i="188"/>
  <c r="B113" i="188"/>
  <c r="H113" i="188"/>
  <c r="G112" i="188"/>
  <c r="M112" i="188"/>
  <c r="F112" i="188"/>
  <c r="L112" i="188"/>
  <c r="E112" i="188"/>
  <c r="K112" i="188"/>
  <c r="D112" i="188"/>
  <c r="J112" i="188"/>
  <c r="C112" i="188"/>
  <c r="I112" i="188"/>
  <c r="B112" i="188"/>
  <c r="H112" i="188"/>
  <c r="G111" i="188"/>
  <c r="M111" i="188"/>
  <c r="F111" i="188"/>
  <c r="L111" i="188"/>
  <c r="E111" i="188"/>
  <c r="K111" i="188"/>
  <c r="D111" i="188"/>
  <c r="J111" i="188"/>
  <c r="C111" i="188"/>
  <c r="I111" i="188"/>
  <c r="B111" i="188"/>
  <c r="H111" i="188"/>
  <c r="G110" i="188"/>
  <c r="M110" i="188"/>
  <c r="F110" i="188"/>
  <c r="L110" i="188"/>
  <c r="E110" i="188"/>
  <c r="K110" i="188"/>
  <c r="D110" i="188"/>
  <c r="J110" i="188"/>
  <c r="C110" i="188"/>
  <c r="I110" i="188"/>
  <c r="B110" i="188"/>
  <c r="H110" i="188"/>
  <c r="G109" i="188"/>
  <c r="M109" i="188"/>
  <c r="F109" i="188"/>
  <c r="L109" i="188"/>
  <c r="E109" i="188"/>
  <c r="K109" i="188"/>
  <c r="D109" i="188"/>
  <c r="J109" i="188"/>
  <c r="C109" i="188"/>
  <c r="I109" i="188"/>
  <c r="B109" i="188"/>
  <c r="H109" i="188"/>
  <c r="G108" i="188"/>
  <c r="M108" i="188"/>
  <c r="F108" i="188"/>
  <c r="L108" i="188"/>
  <c r="E108" i="188"/>
  <c r="K108" i="188"/>
  <c r="D108" i="188"/>
  <c r="J108" i="188"/>
  <c r="C108" i="188"/>
  <c r="I108" i="188"/>
  <c r="B108" i="188"/>
  <c r="H108" i="188"/>
  <c r="G107" i="188"/>
  <c r="M107" i="188"/>
  <c r="F107" i="188"/>
  <c r="L107" i="188"/>
  <c r="E107" i="188"/>
  <c r="K107" i="188"/>
  <c r="D107" i="188"/>
  <c r="J107" i="188"/>
  <c r="C107" i="188"/>
  <c r="I107" i="188"/>
  <c r="B107" i="188"/>
  <c r="H107" i="188"/>
  <c r="G106" i="188"/>
  <c r="M106" i="188"/>
  <c r="F106" i="188"/>
  <c r="L106" i="188"/>
  <c r="E106" i="188"/>
  <c r="K106" i="188"/>
  <c r="D106" i="188"/>
  <c r="J106" i="188"/>
  <c r="C106" i="188"/>
  <c r="I106" i="188"/>
  <c r="B106" i="188"/>
  <c r="H106" i="188"/>
  <c r="G105" i="188"/>
  <c r="M105" i="188"/>
  <c r="F105" i="188"/>
  <c r="L105" i="188"/>
  <c r="E105" i="188"/>
  <c r="K105" i="188"/>
  <c r="D105" i="188"/>
  <c r="J105" i="188"/>
  <c r="C105" i="188"/>
  <c r="I105" i="188"/>
  <c r="B105" i="188"/>
  <c r="H105" i="188"/>
  <c r="G104" i="188"/>
  <c r="M104" i="188"/>
  <c r="F104" i="188"/>
  <c r="L104" i="188"/>
  <c r="E104" i="188"/>
  <c r="K104" i="188"/>
  <c r="D104" i="188"/>
  <c r="J104" i="188"/>
  <c r="C104" i="188"/>
  <c r="I104" i="188"/>
  <c r="B104" i="188"/>
  <c r="H104" i="188"/>
  <c r="G103" i="188"/>
  <c r="M103" i="188"/>
  <c r="F103" i="188"/>
  <c r="L103" i="188"/>
  <c r="E103" i="188"/>
  <c r="K103" i="188"/>
  <c r="D103" i="188"/>
  <c r="J103" i="188"/>
  <c r="C103" i="188"/>
  <c r="I103" i="188"/>
  <c r="B103" i="188"/>
  <c r="H103" i="188"/>
  <c r="G102" i="188"/>
  <c r="M102" i="188"/>
  <c r="F102" i="188"/>
  <c r="L102" i="188"/>
  <c r="E102" i="188"/>
  <c r="K102" i="188"/>
  <c r="D102" i="188"/>
  <c r="J102" i="188"/>
  <c r="C102" i="188"/>
  <c r="I102" i="188"/>
  <c r="B102" i="188"/>
  <c r="H102" i="188"/>
  <c r="G101" i="188"/>
  <c r="M101" i="188"/>
  <c r="F101" i="188"/>
  <c r="L101" i="188"/>
  <c r="E101" i="188"/>
  <c r="K101" i="188"/>
  <c r="D101" i="188"/>
  <c r="J101" i="188"/>
  <c r="C101" i="188"/>
  <c r="I101" i="188"/>
  <c r="B101" i="188"/>
  <c r="H101" i="188"/>
  <c r="G100" i="188"/>
  <c r="M100" i="188"/>
  <c r="F100" i="188"/>
  <c r="L100" i="188"/>
  <c r="E100" i="188"/>
  <c r="K100" i="188"/>
  <c r="D100" i="188"/>
  <c r="J100" i="188"/>
  <c r="C100" i="188"/>
  <c r="I100" i="188"/>
  <c r="B100" i="188"/>
  <c r="H100" i="188"/>
  <c r="G99" i="188"/>
  <c r="M99" i="188"/>
  <c r="F99" i="188"/>
  <c r="L99" i="188"/>
  <c r="E99" i="188"/>
  <c r="K99" i="188"/>
  <c r="D99" i="188"/>
  <c r="J99" i="188"/>
  <c r="C99" i="188"/>
  <c r="I99" i="188"/>
  <c r="B99" i="188"/>
  <c r="H99" i="188"/>
  <c r="G98" i="188"/>
  <c r="M98" i="188"/>
  <c r="F98" i="188"/>
  <c r="L98" i="188"/>
  <c r="E98" i="188"/>
  <c r="K98" i="188"/>
  <c r="D98" i="188"/>
  <c r="J98" i="188"/>
  <c r="C98" i="188"/>
  <c r="I98" i="188"/>
  <c r="B98" i="188"/>
  <c r="H98" i="188"/>
  <c r="G97" i="188"/>
  <c r="M97" i="188"/>
  <c r="F97" i="188"/>
  <c r="L97" i="188"/>
  <c r="E97" i="188"/>
  <c r="K97" i="188"/>
  <c r="D97" i="188"/>
  <c r="J97" i="188"/>
  <c r="C97" i="188"/>
  <c r="I97" i="188"/>
  <c r="B97" i="188"/>
  <c r="H97" i="188"/>
  <c r="G96" i="188"/>
  <c r="M96" i="188"/>
  <c r="F96" i="188"/>
  <c r="L96" i="188"/>
  <c r="E96" i="188"/>
  <c r="K96" i="188"/>
  <c r="D96" i="188"/>
  <c r="J96" i="188"/>
  <c r="C96" i="188"/>
  <c r="I96" i="188"/>
  <c r="B96" i="188"/>
  <c r="H96" i="188"/>
  <c r="G95" i="188"/>
  <c r="M95" i="188"/>
  <c r="F95" i="188"/>
  <c r="L95" i="188"/>
  <c r="E95" i="188"/>
  <c r="K95" i="188"/>
  <c r="D95" i="188"/>
  <c r="J95" i="188"/>
  <c r="C95" i="188"/>
  <c r="I95" i="188"/>
  <c r="B95" i="188"/>
  <c r="H95" i="188"/>
  <c r="G94" i="188"/>
  <c r="M94" i="188"/>
  <c r="F94" i="188"/>
  <c r="L94" i="188"/>
  <c r="E94" i="188"/>
  <c r="K94" i="188"/>
  <c r="D94" i="188"/>
  <c r="J94" i="188"/>
  <c r="C94" i="188"/>
  <c r="I94" i="188"/>
  <c r="B94" i="188"/>
  <c r="H94" i="188"/>
  <c r="G93" i="188"/>
  <c r="M93" i="188"/>
  <c r="F93" i="188"/>
  <c r="L93" i="188"/>
  <c r="E93" i="188"/>
  <c r="K93" i="188"/>
  <c r="D93" i="188"/>
  <c r="J93" i="188"/>
  <c r="C93" i="188"/>
  <c r="I93" i="188"/>
  <c r="B93" i="188"/>
  <c r="H93" i="188"/>
  <c r="G92" i="188"/>
  <c r="M92" i="188"/>
  <c r="F92" i="188"/>
  <c r="L92" i="188"/>
  <c r="E92" i="188"/>
  <c r="K92" i="188"/>
  <c r="D92" i="188"/>
  <c r="J92" i="188"/>
  <c r="C92" i="188"/>
  <c r="I92" i="188"/>
  <c r="B92" i="188"/>
  <c r="H92" i="188"/>
  <c r="G91" i="188"/>
  <c r="M91" i="188"/>
  <c r="F91" i="188"/>
  <c r="L91" i="188"/>
  <c r="E91" i="188"/>
  <c r="K91" i="188"/>
  <c r="D91" i="188"/>
  <c r="J91" i="188"/>
  <c r="C91" i="188"/>
  <c r="I91" i="188"/>
  <c r="B91" i="188"/>
  <c r="H91" i="188"/>
  <c r="G90" i="188"/>
  <c r="M90" i="188"/>
  <c r="F90" i="188"/>
  <c r="L90" i="188"/>
  <c r="E90" i="188"/>
  <c r="K90" i="188"/>
  <c r="D90" i="188"/>
  <c r="J90" i="188"/>
  <c r="C90" i="188"/>
  <c r="I90" i="188"/>
  <c r="B90" i="188"/>
  <c r="H90" i="188"/>
  <c r="G89" i="188"/>
  <c r="M89" i="188"/>
  <c r="F89" i="188"/>
  <c r="L89" i="188"/>
  <c r="E89" i="188"/>
  <c r="K89" i="188"/>
  <c r="D89" i="188"/>
  <c r="J89" i="188"/>
  <c r="C89" i="188"/>
  <c r="I89" i="188"/>
  <c r="B89" i="188"/>
  <c r="H89" i="188"/>
  <c r="G88" i="188"/>
  <c r="M88" i="188"/>
  <c r="F88" i="188"/>
  <c r="L88" i="188"/>
  <c r="E88" i="188"/>
  <c r="K88" i="188"/>
  <c r="D88" i="188"/>
  <c r="J88" i="188"/>
  <c r="C88" i="188"/>
  <c r="I88" i="188"/>
  <c r="B88" i="188"/>
  <c r="H88" i="188"/>
  <c r="G87" i="188"/>
  <c r="M87" i="188"/>
  <c r="F87" i="188"/>
  <c r="L87" i="188"/>
  <c r="E87" i="188"/>
  <c r="K87" i="188"/>
  <c r="D87" i="188"/>
  <c r="J87" i="188"/>
  <c r="C87" i="188"/>
  <c r="I87" i="188"/>
  <c r="B87" i="188"/>
  <c r="H87" i="188"/>
  <c r="G86" i="188"/>
  <c r="M86" i="188"/>
  <c r="F86" i="188"/>
  <c r="L86" i="188"/>
  <c r="E86" i="188"/>
  <c r="K86" i="188"/>
  <c r="D86" i="188"/>
  <c r="J86" i="188"/>
  <c r="C86" i="188"/>
  <c r="I86" i="188"/>
  <c r="B86" i="188"/>
  <c r="H86" i="188"/>
  <c r="G85" i="188"/>
  <c r="M85" i="188"/>
  <c r="F85" i="188"/>
  <c r="L85" i="188"/>
  <c r="E85" i="188"/>
  <c r="K85" i="188"/>
  <c r="D85" i="188"/>
  <c r="J85" i="188"/>
  <c r="C85" i="188"/>
  <c r="I85" i="188"/>
  <c r="B85" i="188"/>
  <c r="H85" i="188"/>
  <c r="G84" i="188"/>
  <c r="M84" i="188"/>
  <c r="F84" i="188"/>
  <c r="L84" i="188"/>
  <c r="E84" i="188"/>
  <c r="K84" i="188"/>
  <c r="D84" i="188"/>
  <c r="J84" i="188"/>
  <c r="C84" i="188"/>
  <c r="I84" i="188"/>
  <c r="B84" i="188"/>
  <c r="H84" i="188"/>
  <c r="G83" i="188"/>
  <c r="M83" i="188"/>
  <c r="F83" i="188"/>
  <c r="L83" i="188"/>
  <c r="E83" i="188"/>
  <c r="K83" i="188"/>
  <c r="D83" i="188"/>
  <c r="J83" i="188"/>
  <c r="C83" i="188"/>
  <c r="I83" i="188"/>
  <c r="B83" i="188"/>
  <c r="H83" i="188"/>
  <c r="G82" i="188"/>
  <c r="M82" i="188"/>
  <c r="F82" i="188"/>
  <c r="L82" i="188"/>
  <c r="E82" i="188"/>
  <c r="K82" i="188"/>
  <c r="D82" i="188"/>
  <c r="J82" i="188"/>
  <c r="C82" i="188"/>
  <c r="I82" i="188"/>
  <c r="B82" i="188"/>
  <c r="H82" i="188"/>
  <c r="G81" i="188"/>
  <c r="M81" i="188"/>
  <c r="F81" i="188"/>
  <c r="L81" i="188"/>
  <c r="E81" i="188"/>
  <c r="K81" i="188"/>
  <c r="D81" i="188"/>
  <c r="J81" i="188"/>
  <c r="C81" i="188"/>
  <c r="I81" i="188"/>
  <c r="B81" i="188"/>
  <c r="H81" i="188"/>
  <c r="G80" i="188"/>
  <c r="M80" i="188"/>
  <c r="F80" i="188"/>
  <c r="L80" i="188"/>
  <c r="E80" i="188"/>
  <c r="K80" i="188"/>
  <c r="D80" i="188"/>
  <c r="J80" i="188"/>
  <c r="C80" i="188"/>
  <c r="I80" i="188"/>
  <c r="B80" i="188"/>
  <c r="H80" i="188"/>
  <c r="G79" i="188"/>
  <c r="M79" i="188"/>
  <c r="F79" i="188"/>
  <c r="L79" i="188"/>
  <c r="E79" i="188"/>
  <c r="K79" i="188"/>
  <c r="D79" i="188"/>
  <c r="J79" i="188"/>
  <c r="C79" i="188"/>
  <c r="I79" i="188"/>
  <c r="B79" i="188"/>
  <c r="H79" i="188"/>
  <c r="G78" i="188"/>
  <c r="M78" i="188"/>
  <c r="F78" i="188"/>
  <c r="L78" i="188"/>
  <c r="E78" i="188"/>
  <c r="K78" i="188"/>
  <c r="D78" i="188"/>
  <c r="J78" i="188"/>
  <c r="C78" i="188"/>
  <c r="I78" i="188"/>
  <c r="B78" i="188"/>
  <c r="H78" i="188"/>
  <c r="G77" i="188"/>
  <c r="M77" i="188"/>
  <c r="F77" i="188"/>
  <c r="L77" i="188"/>
  <c r="E77" i="188"/>
  <c r="K77" i="188"/>
  <c r="D77" i="188"/>
  <c r="J77" i="188"/>
  <c r="C77" i="188"/>
  <c r="I77" i="188"/>
  <c r="B77" i="188"/>
  <c r="H77" i="188"/>
  <c r="G76" i="188"/>
  <c r="M76" i="188"/>
  <c r="F76" i="188"/>
  <c r="L76" i="188"/>
  <c r="E76" i="188"/>
  <c r="K76" i="188"/>
  <c r="D76" i="188"/>
  <c r="J76" i="188"/>
  <c r="C76" i="188"/>
  <c r="I76" i="188"/>
  <c r="B76" i="188"/>
  <c r="H76" i="188"/>
  <c r="G75" i="188"/>
  <c r="M75" i="188"/>
  <c r="F75" i="188"/>
  <c r="L75" i="188"/>
  <c r="E75" i="188"/>
  <c r="K75" i="188"/>
  <c r="D75" i="188"/>
  <c r="J75" i="188"/>
  <c r="C75" i="188"/>
  <c r="I75" i="188"/>
  <c r="B75" i="188"/>
  <c r="H75" i="188"/>
  <c r="G74" i="188"/>
  <c r="M74" i="188"/>
  <c r="F74" i="188"/>
  <c r="L74" i="188"/>
  <c r="E74" i="188"/>
  <c r="K74" i="188"/>
  <c r="D74" i="188"/>
  <c r="J74" i="188"/>
  <c r="C74" i="188"/>
  <c r="I74" i="188"/>
  <c r="B74" i="188"/>
  <c r="H74" i="188"/>
  <c r="G73" i="188"/>
  <c r="M73" i="188"/>
  <c r="F73" i="188"/>
  <c r="L73" i="188"/>
  <c r="E73" i="188"/>
  <c r="K73" i="188"/>
  <c r="D73" i="188"/>
  <c r="J73" i="188"/>
  <c r="C73" i="188"/>
  <c r="I73" i="188"/>
  <c r="B73" i="188"/>
  <c r="H73" i="188"/>
  <c r="G72" i="188"/>
  <c r="M72" i="188"/>
  <c r="F72" i="188"/>
  <c r="L72" i="188"/>
  <c r="E72" i="188"/>
  <c r="K72" i="188"/>
  <c r="D72" i="188"/>
  <c r="J72" i="188"/>
  <c r="C72" i="188"/>
  <c r="I72" i="188"/>
  <c r="B72" i="188"/>
  <c r="H72" i="188"/>
  <c r="G71" i="188"/>
  <c r="M71" i="188"/>
  <c r="F71" i="188"/>
  <c r="L71" i="188"/>
  <c r="E71" i="188"/>
  <c r="K71" i="188"/>
  <c r="D71" i="188"/>
  <c r="J71" i="188"/>
  <c r="C71" i="188"/>
  <c r="I71" i="188"/>
  <c r="B71" i="188"/>
  <c r="H71" i="188"/>
  <c r="G70" i="188"/>
  <c r="M70" i="188"/>
  <c r="F70" i="188"/>
  <c r="L70" i="188"/>
  <c r="E70" i="188"/>
  <c r="K70" i="188"/>
  <c r="D70" i="188"/>
  <c r="J70" i="188"/>
  <c r="C70" i="188"/>
  <c r="I70" i="188"/>
  <c r="B70" i="188"/>
  <c r="H70" i="188"/>
  <c r="G69" i="188"/>
  <c r="M69" i="188"/>
  <c r="F69" i="188"/>
  <c r="L69" i="188"/>
  <c r="E69" i="188"/>
  <c r="K69" i="188"/>
  <c r="D69" i="188"/>
  <c r="J69" i="188"/>
  <c r="C69" i="188"/>
  <c r="I69" i="188"/>
  <c r="B69" i="188"/>
  <c r="H69" i="188"/>
  <c r="G68" i="188"/>
  <c r="M68" i="188"/>
  <c r="F68" i="188"/>
  <c r="L68" i="188"/>
  <c r="E68" i="188"/>
  <c r="K68" i="188"/>
  <c r="D68" i="188"/>
  <c r="J68" i="188"/>
  <c r="C68" i="188"/>
  <c r="I68" i="188"/>
  <c r="B68" i="188"/>
  <c r="H68" i="188"/>
  <c r="G67" i="188"/>
  <c r="M67" i="188"/>
  <c r="F67" i="188"/>
  <c r="L67" i="188"/>
  <c r="E67" i="188"/>
  <c r="K67" i="188"/>
  <c r="D67" i="188"/>
  <c r="J67" i="188"/>
  <c r="C67" i="188"/>
  <c r="I67" i="188"/>
  <c r="B67" i="188"/>
  <c r="H67" i="188"/>
  <c r="G66" i="188"/>
  <c r="M66" i="188"/>
  <c r="F66" i="188"/>
  <c r="L66" i="188"/>
  <c r="E66" i="188"/>
  <c r="K66" i="188"/>
  <c r="D66" i="188"/>
  <c r="J66" i="188"/>
  <c r="C66" i="188"/>
  <c r="I66" i="188"/>
  <c r="B66" i="188"/>
  <c r="H66" i="188"/>
  <c r="G65" i="188"/>
  <c r="M65" i="188"/>
  <c r="F65" i="188"/>
  <c r="L65" i="188"/>
  <c r="E65" i="188"/>
  <c r="K65" i="188"/>
  <c r="D65" i="188"/>
  <c r="J65" i="188"/>
  <c r="C65" i="188"/>
  <c r="I65" i="188"/>
  <c r="B65" i="188"/>
  <c r="H65" i="188"/>
  <c r="G64" i="188"/>
  <c r="M64" i="188"/>
  <c r="F64" i="188"/>
  <c r="L64" i="188"/>
  <c r="E64" i="188"/>
  <c r="K64" i="188"/>
  <c r="D64" i="188"/>
  <c r="J64" i="188"/>
  <c r="C64" i="188"/>
  <c r="I64" i="188"/>
  <c r="B64" i="188"/>
  <c r="H64" i="188"/>
  <c r="G63" i="188"/>
  <c r="M63" i="188"/>
  <c r="F63" i="188"/>
  <c r="L63" i="188"/>
  <c r="E63" i="188"/>
  <c r="K63" i="188"/>
  <c r="D63" i="188"/>
  <c r="J63" i="188"/>
  <c r="C63" i="188"/>
  <c r="I63" i="188"/>
  <c r="B63" i="188"/>
  <c r="H63" i="188"/>
  <c r="G62" i="188"/>
  <c r="M62" i="188"/>
  <c r="F62" i="188"/>
  <c r="L62" i="188"/>
  <c r="E62" i="188"/>
  <c r="K62" i="188"/>
  <c r="D62" i="188"/>
  <c r="J62" i="188"/>
  <c r="C62" i="188"/>
  <c r="I62" i="188"/>
  <c r="B62" i="188"/>
  <c r="H62" i="188"/>
  <c r="G61" i="188"/>
  <c r="M61" i="188"/>
  <c r="F61" i="188"/>
  <c r="L61" i="188"/>
  <c r="E61" i="188"/>
  <c r="K61" i="188"/>
  <c r="D61" i="188"/>
  <c r="J61" i="188"/>
  <c r="C61" i="188"/>
  <c r="I61" i="188"/>
  <c r="B61" i="188"/>
  <c r="H61" i="188"/>
  <c r="G60" i="188"/>
  <c r="M60" i="188"/>
  <c r="F60" i="188"/>
  <c r="L60" i="188"/>
  <c r="E60" i="188"/>
  <c r="K60" i="188"/>
  <c r="D60" i="188"/>
  <c r="J60" i="188"/>
  <c r="C60" i="188"/>
  <c r="I60" i="188"/>
  <c r="B60" i="188"/>
  <c r="H60" i="188"/>
  <c r="G59" i="188"/>
  <c r="M59" i="188"/>
  <c r="F59" i="188"/>
  <c r="L59" i="188"/>
  <c r="E59" i="188"/>
  <c r="K59" i="188"/>
  <c r="D59" i="188"/>
  <c r="J59" i="188"/>
  <c r="C59" i="188"/>
  <c r="I59" i="188"/>
  <c r="B59" i="188"/>
  <c r="H59" i="188"/>
  <c r="G58" i="188"/>
  <c r="M58" i="188"/>
  <c r="F58" i="188"/>
  <c r="L58" i="188"/>
  <c r="E58" i="188"/>
  <c r="K58" i="188"/>
  <c r="D58" i="188"/>
  <c r="J58" i="188"/>
  <c r="C58" i="188"/>
  <c r="I58" i="188"/>
  <c r="B58" i="188"/>
  <c r="H58" i="188"/>
  <c r="G115" i="187"/>
  <c r="M115" i="187"/>
  <c r="F115" i="187"/>
  <c r="L115" i="187"/>
  <c r="E115" i="187"/>
  <c r="K115" i="187"/>
  <c r="D115" i="187"/>
  <c r="J115" i="187"/>
  <c r="C115" i="187"/>
  <c r="I115" i="187"/>
  <c r="B115" i="187"/>
  <c r="H115" i="187"/>
  <c r="G114" i="187"/>
  <c r="M114" i="187"/>
  <c r="F114" i="187"/>
  <c r="L114" i="187"/>
  <c r="E114" i="187"/>
  <c r="K114" i="187"/>
  <c r="D114" i="187"/>
  <c r="J114" i="187"/>
  <c r="C114" i="187"/>
  <c r="I114" i="187"/>
  <c r="B114" i="187"/>
  <c r="H114" i="187"/>
  <c r="G113" i="187"/>
  <c r="M113" i="187"/>
  <c r="F113" i="187"/>
  <c r="L113" i="187"/>
  <c r="E113" i="187"/>
  <c r="K113" i="187"/>
  <c r="D113" i="187"/>
  <c r="J113" i="187"/>
  <c r="C113" i="187"/>
  <c r="I113" i="187"/>
  <c r="B113" i="187"/>
  <c r="H113" i="187"/>
  <c r="G112" i="187"/>
  <c r="M112" i="187"/>
  <c r="F112" i="187"/>
  <c r="L112" i="187"/>
  <c r="E112" i="187"/>
  <c r="K112" i="187"/>
  <c r="D112" i="187"/>
  <c r="J112" i="187"/>
  <c r="C112" i="187"/>
  <c r="I112" i="187"/>
  <c r="B112" i="187"/>
  <c r="H112" i="187"/>
  <c r="G111" i="187"/>
  <c r="M111" i="187"/>
  <c r="F111" i="187"/>
  <c r="L111" i="187"/>
  <c r="E111" i="187"/>
  <c r="K111" i="187"/>
  <c r="D111" i="187"/>
  <c r="J111" i="187"/>
  <c r="C111" i="187"/>
  <c r="I111" i="187"/>
  <c r="B111" i="187"/>
  <c r="H111" i="187"/>
  <c r="G110" i="187"/>
  <c r="M110" i="187"/>
  <c r="F110" i="187"/>
  <c r="L110" i="187"/>
  <c r="E110" i="187"/>
  <c r="K110" i="187"/>
  <c r="D110" i="187"/>
  <c r="J110" i="187"/>
  <c r="C110" i="187"/>
  <c r="I110" i="187"/>
  <c r="B110" i="187"/>
  <c r="H110" i="187"/>
  <c r="G109" i="187"/>
  <c r="M109" i="187"/>
  <c r="F109" i="187"/>
  <c r="L109" i="187"/>
  <c r="E109" i="187"/>
  <c r="K109" i="187"/>
  <c r="D109" i="187"/>
  <c r="J109" i="187"/>
  <c r="C109" i="187"/>
  <c r="I109" i="187"/>
  <c r="B109" i="187"/>
  <c r="H109" i="187"/>
  <c r="G108" i="187"/>
  <c r="M108" i="187"/>
  <c r="F108" i="187"/>
  <c r="L108" i="187"/>
  <c r="E108" i="187"/>
  <c r="K108" i="187"/>
  <c r="D108" i="187"/>
  <c r="J108" i="187"/>
  <c r="C108" i="187"/>
  <c r="I108" i="187"/>
  <c r="B108" i="187"/>
  <c r="H108" i="187"/>
  <c r="G107" i="187"/>
  <c r="M107" i="187"/>
  <c r="F107" i="187"/>
  <c r="L107" i="187"/>
  <c r="E107" i="187"/>
  <c r="K107" i="187"/>
  <c r="D107" i="187"/>
  <c r="J107" i="187"/>
  <c r="C107" i="187"/>
  <c r="I107" i="187"/>
  <c r="B107" i="187"/>
  <c r="H107" i="187"/>
  <c r="G106" i="187"/>
  <c r="M106" i="187"/>
  <c r="F106" i="187"/>
  <c r="L106" i="187"/>
  <c r="E106" i="187"/>
  <c r="K106" i="187"/>
  <c r="D106" i="187"/>
  <c r="J106" i="187"/>
  <c r="C106" i="187"/>
  <c r="I106" i="187"/>
  <c r="B106" i="187"/>
  <c r="H106" i="187"/>
  <c r="G105" i="187"/>
  <c r="M105" i="187"/>
  <c r="F105" i="187"/>
  <c r="L105" i="187"/>
  <c r="E105" i="187"/>
  <c r="K105" i="187"/>
  <c r="D105" i="187"/>
  <c r="J105" i="187"/>
  <c r="C105" i="187"/>
  <c r="I105" i="187"/>
  <c r="B105" i="187"/>
  <c r="H105" i="187"/>
  <c r="G104" i="187"/>
  <c r="M104" i="187"/>
  <c r="F104" i="187"/>
  <c r="L104" i="187"/>
  <c r="E104" i="187"/>
  <c r="K104" i="187"/>
  <c r="D104" i="187"/>
  <c r="J104" i="187"/>
  <c r="C104" i="187"/>
  <c r="I104" i="187"/>
  <c r="B104" i="187"/>
  <c r="H104" i="187"/>
  <c r="G103" i="187"/>
  <c r="M103" i="187"/>
  <c r="F103" i="187"/>
  <c r="L103" i="187"/>
  <c r="E103" i="187"/>
  <c r="K103" i="187"/>
  <c r="D103" i="187"/>
  <c r="J103" i="187"/>
  <c r="C103" i="187"/>
  <c r="I103" i="187"/>
  <c r="B103" i="187"/>
  <c r="H103" i="187"/>
  <c r="G102" i="187"/>
  <c r="M102" i="187"/>
  <c r="F102" i="187"/>
  <c r="L102" i="187"/>
  <c r="E102" i="187"/>
  <c r="K102" i="187"/>
  <c r="D102" i="187"/>
  <c r="J102" i="187"/>
  <c r="C102" i="187"/>
  <c r="I102" i="187"/>
  <c r="B102" i="187"/>
  <c r="H102" i="187"/>
  <c r="G101" i="187"/>
  <c r="M101" i="187"/>
  <c r="F101" i="187"/>
  <c r="L101" i="187"/>
  <c r="E101" i="187"/>
  <c r="K101" i="187"/>
  <c r="D101" i="187"/>
  <c r="J101" i="187"/>
  <c r="C101" i="187"/>
  <c r="I101" i="187"/>
  <c r="B101" i="187"/>
  <c r="H101" i="187"/>
  <c r="G100" i="187"/>
  <c r="M100" i="187"/>
  <c r="F100" i="187"/>
  <c r="L100" i="187"/>
  <c r="E100" i="187"/>
  <c r="K100" i="187"/>
  <c r="D100" i="187"/>
  <c r="J100" i="187"/>
  <c r="C100" i="187"/>
  <c r="I100" i="187"/>
  <c r="B100" i="187"/>
  <c r="H100" i="187"/>
  <c r="G99" i="187"/>
  <c r="M99" i="187"/>
  <c r="F99" i="187"/>
  <c r="L99" i="187"/>
  <c r="E99" i="187"/>
  <c r="K99" i="187"/>
  <c r="D99" i="187"/>
  <c r="J99" i="187"/>
  <c r="C99" i="187"/>
  <c r="I99" i="187"/>
  <c r="B99" i="187"/>
  <c r="H99" i="187"/>
  <c r="G98" i="187"/>
  <c r="M98" i="187"/>
  <c r="F98" i="187"/>
  <c r="L98" i="187"/>
  <c r="E98" i="187"/>
  <c r="K98" i="187"/>
  <c r="D98" i="187"/>
  <c r="J98" i="187"/>
  <c r="C98" i="187"/>
  <c r="I98" i="187"/>
  <c r="B98" i="187"/>
  <c r="H98" i="187"/>
  <c r="G97" i="187"/>
  <c r="M97" i="187"/>
  <c r="F97" i="187"/>
  <c r="L97" i="187"/>
  <c r="E97" i="187"/>
  <c r="K97" i="187"/>
  <c r="D97" i="187"/>
  <c r="J97" i="187"/>
  <c r="C97" i="187"/>
  <c r="I97" i="187"/>
  <c r="B97" i="187"/>
  <c r="H97" i="187"/>
  <c r="G96" i="187"/>
  <c r="M96" i="187"/>
  <c r="F96" i="187"/>
  <c r="L96" i="187"/>
  <c r="E96" i="187"/>
  <c r="K96" i="187"/>
  <c r="D96" i="187"/>
  <c r="J96" i="187"/>
  <c r="C96" i="187"/>
  <c r="I96" i="187"/>
  <c r="B96" i="187"/>
  <c r="H96" i="187"/>
  <c r="G95" i="187"/>
  <c r="M95" i="187"/>
  <c r="F95" i="187"/>
  <c r="L95" i="187"/>
  <c r="E95" i="187"/>
  <c r="K95" i="187"/>
  <c r="D95" i="187"/>
  <c r="J95" i="187"/>
  <c r="C95" i="187"/>
  <c r="I95" i="187"/>
  <c r="B95" i="187"/>
  <c r="H95" i="187"/>
  <c r="G94" i="187"/>
  <c r="M94" i="187"/>
  <c r="F94" i="187"/>
  <c r="L94" i="187"/>
  <c r="E94" i="187"/>
  <c r="K94" i="187"/>
  <c r="D94" i="187"/>
  <c r="J94" i="187"/>
  <c r="C94" i="187"/>
  <c r="I94" i="187"/>
  <c r="B94" i="187"/>
  <c r="H94" i="187"/>
  <c r="G93" i="187"/>
  <c r="M93" i="187"/>
  <c r="F93" i="187"/>
  <c r="L93" i="187"/>
  <c r="E93" i="187"/>
  <c r="K93" i="187"/>
  <c r="D93" i="187"/>
  <c r="J93" i="187"/>
  <c r="C93" i="187"/>
  <c r="I93" i="187"/>
  <c r="B93" i="187"/>
  <c r="H93" i="187"/>
  <c r="G92" i="187"/>
  <c r="M92" i="187"/>
  <c r="F92" i="187"/>
  <c r="L92" i="187"/>
  <c r="E92" i="187"/>
  <c r="K92" i="187"/>
  <c r="D92" i="187"/>
  <c r="J92" i="187"/>
  <c r="C92" i="187"/>
  <c r="I92" i="187"/>
  <c r="B92" i="187"/>
  <c r="H92" i="187"/>
  <c r="G91" i="187"/>
  <c r="M91" i="187"/>
  <c r="F91" i="187"/>
  <c r="L91" i="187"/>
  <c r="E91" i="187"/>
  <c r="K91" i="187"/>
  <c r="D91" i="187"/>
  <c r="J91" i="187"/>
  <c r="C91" i="187"/>
  <c r="I91" i="187"/>
  <c r="B91" i="187"/>
  <c r="H91" i="187"/>
  <c r="G90" i="187"/>
  <c r="M90" i="187"/>
  <c r="F90" i="187"/>
  <c r="L90" i="187"/>
  <c r="E90" i="187"/>
  <c r="K90" i="187"/>
  <c r="D90" i="187"/>
  <c r="J90" i="187"/>
  <c r="C90" i="187"/>
  <c r="I90" i="187"/>
  <c r="B90" i="187"/>
  <c r="H90" i="187"/>
  <c r="G89" i="187"/>
  <c r="M89" i="187"/>
  <c r="F89" i="187"/>
  <c r="L89" i="187"/>
  <c r="E89" i="187"/>
  <c r="K89" i="187"/>
  <c r="D89" i="187"/>
  <c r="J89" i="187"/>
  <c r="C89" i="187"/>
  <c r="I89" i="187"/>
  <c r="B89" i="187"/>
  <c r="H89" i="187"/>
  <c r="G88" i="187"/>
  <c r="M88" i="187"/>
  <c r="F88" i="187"/>
  <c r="L88" i="187"/>
  <c r="E88" i="187"/>
  <c r="K88" i="187"/>
  <c r="D88" i="187"/>
  <c r="J88" i="187"/>
  <c r="C88" i="187"/>
  <c r="I88" i="187"/>
  <c r="B88" i="187"/>
  <c r="H88" i="187"/>
  <c r="G87" i="187"/>
  <c r="M87" i="187"/>
  <c r="F87" i="187"/>
  <c r="L87" i="187"/>
  <c r="E87" i="187"/>
  <c r="K87" i="187"/>
  <c r="D87" i="187"/>
  <c r="J87" i="187"/>
  <c r="C87" i="187"/>
  <c r="I87" i="187"/>
  <c r="B87" i="187"/>
  <c r="H87" i="187"/>
  <c r="G86" i="187"/>
  <c r="M86" i="187"/>
  <c r="F86" i="187"/>
  <c r="L86" i="187"/>
  <c r="E86" i="187"/>
  <c r="K86" i="187"/>
  <c r="D86" i="187"/>
  <c r="J86" i="187"/>
  <c r="C86" i="187"/>
  <c r="I86" i="187"/>
  <c r="B86" i="187"/>
  <c r="H86" i="187"/>
  <c r="G85" i="187"/>
  <c r="M85" i="187"/>
  <c r="F85" i="187"/>
  <c r="L85" i="187"/>
  <c r="E85" i="187"/>
  <c r="K85" i="187"/>
  <c r="D85" i="187"/>
  <c r="J85" i="187"/>
  <c r="C85" i="187"/>
  <c r="I85" i="187"/>
  <c r="B85" i="187"/>
  <c r="H85" i="187"/>
  <c r="G84" i="187"/>
  <c r="M84" i="187"/>
  <c r="F84" i="187"/>
  <c r="L84" i="187"/>
  <c r="E84" i="187"/>
  <c r="K84" i="187"/>
  <c r="D84" i="187"/>
  <c r="J84" i="187"/>
  <c r="C84" i="187"/>
  <c r="I84" i="187"/>
  <c r="B84" i="187"/>
  <c r="H84" i="187"/>
  <c r="G83" i="187"/>
  <c r="M83" i="187"/>
  <c r="F83" i="187"/>
  <c r="L83" i="187"/>
  <c r="E83" i="187"/>
  <c r="K83" i="187"/>
  <c r="D83" i="187"/>
  <c r="J83" i="187"/>
  <c r="C83" i="187"/>
  <c r="I83" i="187"/>
  <c r="B83" i="187"/>
  <c r="H83" i="187"/>
  <c r="G82" i="187"/>
  <c r="M82" i="187"/>
  <c r="F82" i="187"/>
  <c r="L82" i="187"/>
  <c r="E82" i="187"/>
  <c r="K82" i="187"/>
  <c r="D82" i="187"/>
  <c r="J82" i="187"/>
  <c r="C82" i="187"/>
  <c r="I82" i="187"/>
  <c r="B82" i="187"/>
  <c r="H82" i="187"/>
  <c r="G81" i="187"/>
  <c r="M81" i="187"/>
  <c r="F81" i="187"/>
  <c r="L81" i="187"/>
  <c r="E81" i="187"/>
  <c r="K81" i="187"/>
  <c r="D81" i="187"/>
  <c r="J81" i="187"/>
  <c r="C81" i="187"/>
  <c r="I81" i="187"/>
  <c r="B81" i="187"/>
  <c r="H81" i="187"/>
  <c r="G80" i="187"/>
  <c r="M80" i="187"/>
  <c r="F80" i="187"/>
  <c r="L80" i="187"/>
  <c r="E80" i="187"/>
  <c r="K80" i="187"/>
  <c r="D80" i="187"/>
  <c r="J80" i="187"/>
  <c r="C80" i="187"/>
  <c r="I80" i="187"/>
  <c r="B80" i="187"/>
  <c r="H80" i="187"/>
  <c r="G79" i="187"/>
  <c r="M79" i="187"/>
  <c r="F79" i="187"/>
  <c r="L79" i="187"/>
  <c r="E79" i="187"/>
  <c r="K79" i="187"/>
  <c r="D79" i="187"/>
  <c r="J79" i="187"/>
  <c r="C79" i="187"/>
  <c r="I79" i="187"/>
  <c r="B79" i="187"/>
  <c r="H79" i="187"/>
  <c r="G78" i="187"/>
  <c r="M78" i="187"/>
  <c r="F78" i="187"/>
  <c r="L78" i="187"/>
  <c r="E78" i="187"/>
  <c r="K78" i="187"/>
  <c r="D78" i="187"/>
  <c r="J78" i="187"/>
  <c r="C78" i="187"/>
  <c r="I78" i="187"/>
  <c r="B78" i="187"/>
  <c r="H78" i="187"/>
  <c r="G77" i="187"/>
  <c r="M77" i="187"/>
  <c r="F77" i="187"/>
  <c r="L77" i="187"/>
  <c r="E77" i="187"/>
  <c r="K77" i="187"/>
  <c r="D77" i="187"/>
  <c r="J77" i="187"/>
  <c r="C77" i="187"/>
  <c r="I77" i="187"/>
  <c r="B77" i="187"/>
  <c r="H77" i="187"/>
  <c r="G76" i="187"/>
  <c r="M76" i="187"/>
  <c r="F76" i="187"/>
  <c r="L76" i="187"/>
  <c r="E76" i="187"/>
  <c r="K76" i="187"/>
  <c r="D76" i="187"/>
  <c r="J76" i="187"/>
  <c r="C76" i="187"/>
  <c r="I76" i="187"/>
  <c r="B76" i="187"/>
  <c r="H76" i="187"/>
  <c r="G75" i="187"/>
  <c r="M75" i="187"/>
  <c r="F75" i="187"/>
  <c r="L75" i="187"/>
  <c r="E75" i="187"/>
  <c r="K75" i="187"/>
  <c r="D75" i="187"/>
  <c r="J75" i="187"/>
  <c r="C75" i="187"/>
  <c r="I75" i="187"/>
  <c r="B75" i="187"/>
  <c r="H75" i="187"/>
  <c r="G74" i="187"/>
  <c r="M74" i="187"/>
  <c r="F74" i="187"/>
  <c r="L74" i="187"/>
  <c r="E74" i="187"/>
  <c r="K74" i="187"/>
  <c r="D74" i="187"/>
  <c r="J74" i="187"/>
  <c r="C74" i="187"/>
  <c r="I74" i="187"/>
  <c r="B74" i="187"/>
  <c r="H74" i="187"/>
  <c r="G73" i="187"/>
  <c r="M73" i="187"/>
  <c r="F73" i="187"/>
  <c r="L73" i="187"/>
  <c r="E73" i="187"/>
  <c r="K73" i="187"/>
  <c r="D73" i="187"/>
  <c r="J73" i="187"/>
  <c r="C73" i="187"/>
  <c r="I73" i="187"/>
  <c r="B73" i="187"/>
  <c r="H73" i="187"/>
  <c r="G72" i="187"/>
  <c r="M72" i="187"/>
  <c r="F72" i="187"/>
  <c r="L72" i="187"/>
  <c r="E72" i="187"/>
  <c r="K72" i="187"/>
  <c r="D72" i="187"/>
  <c r="J72" i="187"/>
  <c r="C72" i="187"/>
  <c r="I72" i="187"/>
  <c r="B72" i="187"/>
  <c r="H72" i="187"/>
  <c r="G71" i="187"/>
  <c r="M71" i="187"/>
  <c r="F71" i="187"/>
  <c r="L71" i="187"/>
  <c r="E71" i="187"/>
  <c r="K71" i="187"/>
  <c r="D71" i="187"/>
  <c r="J71" i="187"/>
  <c r="C71" i="187"/>
  <c r="I71" i="187"/>
  <c r="B71" i="187"/>
  <c r="H71" i="187"/>
  <c r="G70" i="187"/>
  <c r="M70" i="187"/>
  <c r="F70" i="187"/>
  <c r="L70" i="187"/>
  <c r="E70" i="187"/>
  <c r="K70" i="187"/>
  <c r="D70" i="187"/>
  <c r="J70" i="187"/>
  <c r="C70" i="187"/>
  <c r="I70" i="187"/>
  <c r="B70" i="187"/>
  <c r="H70" i="187"/>
  <c r="G69" i="187"/>
  <c r="M69" i="187"/>
  <c r="F69" i="187"/>
  <c r="L69" i="187"/>
  <c r="E69" i="187"/>
  <c r="K69" i="187"/>
  <c r="D69" i="187"/>
  <c r="J69" i="187"/>
  <c r="C69" i="187"/>
  <c r="I69" i="187"/>
  <c r="B69" i="187"/>
  <c r="H69" i="187"/>
  <c r="G68" i="187"/>
  <c r="M68" i="187"/>
  <c r="F68" i="187"/>
  <c r="L68" i="187"/>
  <c r="E68" i="187"/>
  <c r="K68" i="187"/>
  <c r="D68" i="187"/>
  <c r="J68" i="187"/>
  <c r="C68" i="187"/>
  <c r="I68" i="187"/>
  <c r="B68" i="187"/>
  <c r="H68" i="187"/>
  <c r="G67" i="187"/>
  <c r="M67" i="187"/>
  <c r="F67" i="187"/>
  <c r="L67" i="187"/>
  <c r="E67" i="187"/>
  <c r="K67" i="187"/>
  <c r="D67" i="187"/>
  <c r="J67" i="187"/>
  <c r="C67" i="187"/>
  <c r="I67" i="187"/>
  <c r="B67" i="187"/>
  <c r="H67" i="187"/>
  <c r="G66" i="187"/>
  <c r="M66" i="187"/>
  <c r="F66" i="187"/>
  <c r="L66" i="187"/>
  <c r="E66" i="187"/>
  <c r="K66" i="187"/>
  <c r="D66" i="187"/>
  <c r="J66" i="187"/>
  <c r="C66" i="187"/>
  <c r="I66" i="187"/>
  <c r="B66" i="187"/>
  <c r="H66" i="187"/>
  <c r="G65" i="187"/>
  <c r="M65" i="187"/>
  <c r="F65" i="187"/>
  <c r="L65" i="187"/>
  <c r="E65" i="187"/>
  <c r="K65" i="187"/>
  <c r="D65" i="187"/>
  <c r="J65" i="187"/>
  <c r="C65" i="187"/>
  <c r="I65" i="187"/>
  <c r="B65" i="187"/>
  <c r="H65" i="187"/>
  <c r="G64" i="187"/>
  <c r="M64" i="187"/>
  <c r="F64" i="187"/>
  <c r="L64" i="187"/>
  <c r="E64" i="187"/>
  <c r="K64" i="187"/>
  <c r="D64" i="187"/>
  <c r="J64" i="187"/>
  <c r="C64" i="187"/>
  <c r="I64" i="187"/>
  <c r="B64" i="187"/>
  <c r="H64" i="187"/>
  <c r="G63" i="187"/>
  <c r="M63" i="187"/>
  <c r="F63" i="187"/>
  <c r="L63" i="187"/>
  <c r="E63" i="187"/>
  <c r="K63" i="187"/>
  <c r="D63" i="187"/>
  <c r="J63" i="187"/>
  <c r="C63" i="187"/>
  <c r="I63" i="187"/>
  <c r="B63" i="187"/>
  <c r="H63" i="187"/>
  <c r="G62" i="187"/>
  <c r="M62" i="187"/>
  <c r="F62" i="187"/>
  <c r="L62" i="187"/>
  <c r="E62" i="187"/>
  <c r="K62" i="187"/>
  <c r="D62" i="187"/>
  <c r="J62" i="187"/>
  <c r="C62" i="187"/>
  <c r="I62" i="187"/>
  <c r="B62" i="187"/>
  <c r="H62" i="187"/>
  <c r="G61" i="187"/>
  <c r="M61" i="187"/>
  <c r="F61" i="187"/>
  <c r="L61" i="187"/>
  <c r="E61" i="187"/>
  <c r="K61" i="187"/>
  <c r="D61" i="187"/>
  <c r="J61" i="187"/>
  <c r="C61" i="187"/>
  <c r="I61" i="187"/>
  <c r="B61" i="187"/>
  <c r="H61" i="187"/>
  <c r="G60" i="187"/>
  <c r="M60" i="187"/>
  <c r="F60" i="187"/>
  <c r="L60" i="187"/>
  <c r="E60" i="187"/>
  <c r="K60" i="187"/>
  <c r="D60" i="187"/>
  <c r="J60" i="187"/>
  <c r="C60" i="187"/>
  <c r="I60" i="187"/>
  <c r="B60" i="187"/>
  <c r="H60" i="187"/>
  <c r="G59" i="187"/>
  <c r="M59" i="187"/>
  <c r="F59" i="187"/>
  <c r="L59" i="187"/>
  <c r="E59" i="187"/>
  <c r="K59" i="187"/>
  <c r="D59" i="187"/>
  <c r="J59" i="187"/>
  <c r="C59" i="187"/>
  <c r="I59" i="187"/>
  <c r="B59" i="187"/>
  <c r="H59" i="187"/>
  <c r="G58" i="187"/>
  <c r="M58" i="187"/>
  <c r="F58" i="187"/>
  <c r="L58" i="187"/>
  <c r="E58" i="187"/>
  <c r="K58" i="187"/>
  <c r="D58" i="187"/>
  <c r="J58" i="187"/>
  <c r="C58" i="187"/>
  <c r="I58" i="187"/>
  <c r="B58" i="187"/>
  <c r="H58" i="187"/>
  <c r="G57" i="187"/>
  <c r="M57" i="187"/>
  <c r="G56" i="187"/>
  <c r="M56" i="187"/>
  <c r="G55" i="187"/>
  <c r="M55" i="187"/>
  <c r="G54" i="187"/>
  <c r="M54" i="187"/>
  <c r="G53" i="187"/>
  <c r="M53" i="187"/>
  <c r="G52" i="187"/>
  <c r="M52" i="187"/>
  <c r="G51" i="187"/>
  <c r="M51" i="187"/>
  <c r="G50" i="187"/>
  <c r="M50" i="187"/>
  <c r="G49" i="187"/>
  <c r="M49" i="187"/>
  <c r="G48" i="187"/>
  <c r="M48" i="187"/>
  <c r="G47" i="187"/>
  <c r="M47" i="187"/>
  <c r="G46" i="187"/>
  <c r="M46" i="187"/>
  <c r="G45" i="187"/>
  <c r="M45" i="187"/>
  <c r="G44" i="187"/>
  <c r="M44" i="187"/>
  <c r="G43" i="187"/>
  <c r="M43" i="187"/>
  <c r="G42" i="187"/>
  <c r="M42" i="187"/>
  <c r="G41" i="187"/>
  <c r="M41" i="187"/>
  <c r="G40" i="187"/>
  <c r="M40" i="187"/>
  <c r="G39" i="187"/>
  <c r="M39" i="187"/>
  <c r="G38" i="187"/>
  <c r="M38" i="187"/>
  <c r="G37" i="187"/>
  <c r="M37" i="187"/>
  <c r="G36" i="187"/>
  <c r="M36" i="187"/>
  <c r="G35" i="187"/>
  <c r="M35" i="187"/>
  <c r="G34" i="187"/>
  <c r="M34" i="187"/>
  <c r="G33" i="187"/>
  <c r="M33" i="187"/>
  <c r="G32" i="187"/>
  <c r="M32" i="187"/>
  <c r="G31" i="187"/>
  <c r="M31" i="187"/>
  <c r="G30" i="187"/>
  <c r="M30" i="187"/>
  <c r="G29" i="187"/>
  <c r="M29" i="187"/>
  <c r="G28" i="187"/>
  <c r="M28" i="187"/>
  <c r="G27" i="187"/>
  <c r="M27" i="187"/>
  <c r="G26" i="187"/>
  <c r="M26" i="187"/>
  <c r="G25" i="187"/>
  <c r="M25" i="187"/>
  <c r="G24" i="187"/>
  <c r="M24" i="187"/>
  <c r="G23" i="187"/>
  <c r="M23" i="187"/>
  <c r="G22" i="187"/>
  <c r="M22" i="187"/>
  <c r="G21" i="187"/>
  <c r="M21" i="187"/>
  <c r="G20" i="187"/>
  <c r="M20" i="187"/>
  <c r="G19" i="187"/>
  <c r="M19" i="187"/>
  <c r="G18" i="187"/>
  <c r="M18" i="187"/>
  <c r="G17" i="187"/>
  <c r="M17" i="187"/>
  <c r="G16" i="187"/>
  <c r="M16" i="187"/>
  <c r="G15" i="187"/>
  <c r="M15" i="187"/>
  <c r="G14" i="187"/>
  <c r="M14" i="187"/>
  <c r="G13" i="187"/>
  <c r="M13" i="187"/>
  <c r="G12" i="187"/>
  <c r="M12" i="187"/>
  <c r="G11" i="187"/>
  <c r="M11" i="187"/>
  <c r="G10" i="187"/>
  <c r="M10" i="187"/>
  <c r="G9" i="187"/>
  <c r="M9" i="187"/>
  <c r="K115" i="186"/>
  <c r="J115" i="186"/>
  <c r="I115" i="186"/>
  <c r="H115" i="186"/>
  <c r="G115" i="186"/>
  <c r="K114" i="186"/>
  <c r="J114" i="186"/>
  <c r="I114" i="186"/>
  <c r="H114" i="186"/>
  <c r="G114" i="186"/>
  <c r="K113" i="186"/>
  <c r="J113" i="186"/>
  <c r="I113" i="186"/>
  <c r="H113" i="186"/>
  <c r="G113" i="186"/>
  <c r="K112" i="186"/>
  <c r="J112" i="186"/>
  <c r="I112" i="186"/>
  <c r="H112" i="186"/>
  <c r="G112" i="186"/>
  <c r="K111" i="186"/>
  <c r="J111" i="186"/>
  <c r="I111" i="186"/>
  <c r="H111" i="186"/>
  <c r="G111" i="186"/>
  <c r="K110" i="186"/>
  <c r="J110" i="186"/>
  <c r="I110" i="186"/>
  <c r="H110" i="186"/>
  <c r="G110" i="186"/>
  <c r="K109" i="186"/>
  <c r="J109" i="186"/>
  <c r="I109" i="186"/>
  <c r="H109" i="186"/>
  <c r="G109" i="186"/>
  <c r="K108" i="186"/>
  <c r="J108" i="186"/>
  <c r="I108" i="186"/>
  <c r="H108" i="186"/>
  <c r="G108" i="186"/>
  <c r="K107" i="186"/>
  <c r="J107" i="186"/>
  <c r="I107" i="186"/>
  <c r="H107" i="186"/>
  <c r="G107" i="186"/>
  <c r="K106" i="186"/>
  <c r="J106" i="186"/>
  <c r="I106" i="186"/>
  <c r="H106" i="186"/>
  <c r="G106" i="186"/>
  <c r="K105" i="186"/>
  <c r="J105" i="186"/>
  <c r="I105" i="186"/>
  <c r="H105" i="186"/>
  <c r="G105" i="186"/>
  <c r="K104" i="186"/>
  <c r="J104" i="186"/>
  <c r="I104" i="186"/>
  <c r="H104" i="186"/>
  <c r="G104" i="186"/>
  <c r="K103" i="186"/>
  <c r="J103" i="186"/>
  <c r="I103" i="186"/>
  <c r="H103" i="186"/>
  <c r="G103" i="186"/>
  <c r="K102" i="186"/>
  <c r="J102" i="186"/>
  <c r="I102" i="186"/>
  <c r="H102" i="186"/>
  <c r="G102" i="186"/>
  <c r="K101" i="186"/>
  <c r="J101" i="186"/>
  <c r="I101" i="186"/>
  <c r="H101" i="186"/>
  <c r="G101" i="186"/>
  <c r="K100" i="186"/>
  <c r="J100" i="186"/>
  <c r="I100" i="186"/>
  <c r="H100" i="186"/>
  <c r="G100" i="186"/>
  <c r="K99" i="186"/>
  <c r="J99" i="186"/>
  <c r="I99" i="186"/>
  <c r="H99" i="186"/>
  <c r="G99" i="186"/>
  <c r="K98" i="186"/>
  <c r="J98" i="186"/>
  <c r="I98" i="186"/>
  <c r="H98" i="186"/>
  <c r="G98" i="186"/>
  <c r="K97" i="186"/>
  <c r="J97" i="186"/>
  <c r="I97" i="186"/>
  <c r="H97" i="186"/>
  <c r="G97" i="186"/>
  <c r="K96" i="186"/>
  <c r="J96" i="186"/>
  <c r="I96" i="186"/>
  <c r="H96" i="186"/>
  <c r="G96" i="186"/>
  <c r="K95" i="186"/>
  <c r="J95" i="186"/>
  <c r="I95" i="186"/>
  <c r="H95" i="186"/>
  <c r="G95" i="186"/>
  <c r="K94" i="186"/>
  <c r="J94" i="186"/>
  <c r="I94" i="186"/>
  <c r="H94" i="186"/>
  <c r="G94" i="186"/>
  <c r="K93" i="186"/>
  <c r="J93" i="186"/>
  <c r="I93" i="186"/>
  <c r="H93" i="186"/>
  <c r="G93" i="186"/>
  <c r="K92" i="186"/>
  <c r="J92" i="186"/>
  <c r="I92" i="186"/>
  <c r="H92" i="186"/>
  <c r="G92" i="186"/>
  <c r="K91" i="186"/>
  <c r="J91" i="186"/>
  <c r="I91" i="186"/>
  <c r="H91" i="186"/>
  <c r="G91" i="186"/>
  <c r="K90" i="186"/>
  <c r="J90" i="186"/>
  <c r="I90" i="186"/>
  <c r="H90" i="186"/>
  <c r="G90" i="186"/>
  <c r="K89" i="186"/>
  <c r="J89" i="186"/>
  <c r="I89" i="186"/>
  <c r="H89" i="186"/>
  <c r="G89" i="186"/>
  <c r="K88" i="186"/>
  <c r="J88" i="186"/>
  <c r="I88" i="186"/>
  <c r="H88" i="186"/>
  <c r="G88" i="186"/>
  <c r="K87" i="186"/>
  <c r="J87" i="186"/>
  <c r="I87" i="186"/>
  <c r="H87" i="186"/>
  <c r="G87" i="186"/>
  <c r="K86" i="186"/>
  <c r="J86" i="186"/>
  <c r="I86" i="186"/>
  <c r="H86" i="186"/>
  <c r="G86" i="186"/>
  <c r="K85" i="186"/>
  <c r="J85" i="186"/>
  <c r="I85" i="186"/>
  <c r="H85" i="186"/>
  <c r="G85" i="186"/>
  <c r="K84" i="186"/>
  <c r="J84" i="186"/>
  <c r="I84" i="186"/>
  <c r="H84" i="186"/>
  <c r="G84" i="186"/>
  <c r="K83" i="186"/>
  <c r="J83" i="186"/>
  <c r="I83" i="186"/>
  <c r="H83" i="186"/>
  <c r="G83" i="186"/>
  <c r="K82" i="186"/>
  <c r="J82" i="186"/>
  <c r="I82" i="186"/>
  <c r="H82" i="186"/>
  <c r="G82" i="186"/>
  <c r="K81" i="186"/>
  <c r="J81" i="186"/>
  <c r="I81" i="186"/>
  <c r="H81" i="186"/>
  <c r="G81" i="186"/>
  <c r="K80" i="186"/>
  <c r="J80" i="186"/>
  <c r="I80" i="186"/>
  <c r="H80" i="186"/>
  <c r="G80" i="186"/>
  <c r="K79" i="186"/>
  <c r="J79" i="186"/>
  <c r="I79" i="186"/>
  <c r="H79" i="186"/>
  <c r="G79" i="186"/>
  <c r="K78" i="186"/>
  <c r="J78" i="186"/>
  <c r="I78" i="186"/>
  <c r="H78" i="186"/>
  <c r="G78" i="186"/>
  <c r="K77" i="186"/>
  <c r="J77" i="186"/>
  <c r="I77" i="186"/>
  <c r="H77" i="186"/>
  <c r="G77" i="186"/>
  <c r="K76" i="186"/>
  <c r="J76" i="186"/>
  <c r="I76" i="186"/>
  <c r="H76" i="186"/>
  <c r="G76" i="186"/>
  <c r="K75" i="186"/>
  <c r="J75" i="186"/>
  <c r="I75" i="186"/>
  <c r="H75" i="186"/>
  <c r="G75" i="186"/>
  <c r="K74" i="186"/>
  <c r="J74" i="186"/>
  <c r="I74" i="186"/>
  <c r="H74" i="186"/>
  <c r="G74" i="186"/>
  <c r="K73" i="186"/>
  <c r="J73" i="186"/>
  <c r="I73" i="186"/>
  <c r="H73" i="186"/>
  <c r="G73" i="186"/>
  <c r="K72" i="186"/>
  <c r="J72" i="186"/>
  <c r="I72" i="186"/>
  <c r="H72" i="186"/>
  <c r="G72" i="186"/>
  <c r="K71" i="186"/>
  <c r="J71" i="186"/>
  <c r="I71" i="186"/>
  <c r="H71" i="186"/>
  <c r="G71" i="186"/>
  <c r="K70" i="186"/>
  <c r="J70" i="186"/>
  <c r="I70" i="186"/>
  <c r="H70" i="186"/>
  <c r="G70" i="186"/>
  <c r="K69" i="186"/>
  <c r="J69" i="186"/>
  <c r="I69" i="186"/>
  <c r="H69" i="186"/>
  <c r="G69" i="186"/>
  <c r="K68" i="186"/>
  <c r="J68" i="186"/>
  <c r="I68" i="186"/>
  <c r="H68" i="186"/>
  <c r="G68" i="186"/>
  <c r="K67" i="186"/>
  <c r="J67" i="186"/>
  <c r="I67" i="186"/>
  <c r="H67" i="186"/>
  <c r="G67" i="186"/>
  <c r="K66" i="186"/>
  <c r="J66" i="186"/>
  <c r="I66" i="186"/>
  <c r="H66" i="186"/>
  <c r="G66" i="186"/>
  <c r="K65" i="186"/>
  <c r="J65" i="186"/>
  <c r="I65" i="186"/>
  <c r="H65" i="186"/>
  <c r="G65" i="186"/>
  <c r="K64" i="186"/>
  <c r="J64" i="186"/>
  <c r="I64" i="186"/>
  <c r="H64" i="186"/>
  <c r="G64" i="186"/>
  <c r="K63" i="186"/>
  <c r="J63" i="186"/>
  <c r="I63" i="186"/>
  <c r="H63" i="186"/>
  <c r="G63" i="186"/>
  <c r="K62" i="186"/>
  <c r="J62" i="186"/>
  <c r="I62" i="186"/>
  <c r="H62" i="186"/>
  <c r="G62" i="186"/>
  <c r="K61" i="186"/>
  <c r="J61" i="186"/>
  <c r="I61" i="186"/>
  <c r="H61" i="186"/>
  <c r="G61" i="186"/>
  <c r="K60" i="186"/>
  <c r="J60" i="186"/>
  <c r="I60" i="186"/>
  <c r="H60" i="186"/>
  <c r="G60" i="186"/>
  <c r="K59" i="186"/>
  <c r="J59" i="186"/>
  <c r="I59" i="186"/>
  <c r="H59" i="186"/>
  <c r="G59" i="186"/>
  <c r="K58" i="186"/>
  <c r="J58" i="186"/>
  <c r="I58" i="186"/>
  <c r="H58" i="186"/>
  <c r="G58" i="186"/>
  <c r="E135" i="185"/>
  <c r="E134" i="185"/>
  <c r="E133" i="185"/>
  <c r="E132" i="185"/>
  <c r="E131" i="185"/>
  <c r="E130" i="185"/>
  <c r="E129" i="185"/>
  <c r="E128" i="185"/>
  <c r="E127" i="185"/>
  <c r="E126" i="185"/>
  <c r="E125" i="185"/>
  <c r="C125" i="185"/>
  <c r="E124" i="185"/>
  <c r="E123" i="185"/>
  <c r="C123" i="185"/>
  <c r="E122" i="185"/>
  <c r="E121" i="185"/>
  <c r="C121" i="185"/>
  <c r="E120" i="185"/>
  <c r="E119" i="185"/>
  <c r="C119" i="185"/>
  <c r="E118" i="185"/>
  <c r="E117" i="185"/>
  <c r="C117" i="185"/>
  <c r="E116" i="185"/>
  <c r="E115" i="185"/>
  <c r="C115" i="185"/>
  <c r="E114" i="185"/>
  <c r="E113" i="185"/>
  <c r="C113" i="185"/>
  <c r="E112" i="185"/>
  <c r="E111" i="185"/>
  <c r="C111" i="185"/>
  <c r="E110" i="185"/>
  <c r="E109" i="185"/>
  <c r="C109" i="185"/>
  <c r="E108" i="185"/>
  <c r="E107" i="185"/>
  <c r="C107" i="185"/>
  <c r="E106" i="185"/>
  <c r="E105" i="185"/>
  <c r="C105" i="185"/>
  <c r="E104" i="185"/>
  <c r="E103" i="185"/>
  <c r="C103" i="185"/>
  <c r="E102" i="185"/>
  <c r="E101" i="185"/>
  <c r="C101" i="185"/>
  <c r="E100" i="185"/>
  <c r="E99" i="185"/>
  <c r="C99" i="185"/>
  <c r="E98" i="185"/>
  <c r="E97" i="185"/>
  <c r="C97" i="185"/>
  <c r="E96" i="185"/>
  <c r="E95" i="185"/>
  <c r="C95" i="185"/>
  <c r="E94" i="185"/>
  <c r="E93" i="185"/>
  <c r="C93" i="185"/>
  <c r="E92" i="185"/>
  <c r="E91" i="185"/>
  <c r="C91" i="185"/>
  <c r="E90" i="185"/>
  <c r="E89" i="185"/>
  <c r="C89" i="185"/>
  <c r="E88" i="185"/>
  <c r="E87" i="185"/>
  <c r="C87" i="185"/>
  <c r="E86" i="185"/>
  <c r="E85" i="185"/>
  <c r="C85" i="185"/>
  <c r="E84" i="185"/>
  <c r="E83" i="185"/>
  <c r="C83" i="185"/>
  <c r="E82" i="185"/>
  <c r="E81" i="185"/>
  <c r="C81" i="185"/>
  <c r="E80" i="185"/>
  <c r="E79" i="185"/>
  <c r="C79" i="185"/>
  <c r="E78" i="185"/>
  <c r="E77" i="185"/>
  <c r="C77" i="185"/>
  <c r="E76" i="185"/>
  <c r="E75" i="185"/>
  <c r="C75" i="185"/>
  <c r="E74" i="185"/>
  <c r="E73" i="185"/>
  <c r="C73" i="185"/>
  <c r="E72" i="185"/>
  <c r="E71" i="185"/>
  <c r="C71" i="185"/>
  <c r="E70" i="185"/>
  <c r="E69" i="185"/>
  <c r="C69" i="185"/>
  <c r="E68" i="185"/>
  <c r="E67" i="185"/>
  <c r="C67" i="185"/>
  <c r="E66" i="185"/>
  <c r="E65" i="185"/>
  <c r="C65" i="185"/>
  <c r="E64" i="185"/>
  <c r="E63" i="185"/>
  <c r="C63" i="185"/>
  <c r="E62" i="185"/>
  <c r="E61" i="185"/>
  <c r="C61" i="185"/>
  <c r="E60" i="185"/>
  <c r="E59" i="185"/>
  <c r="C59" i="185"/>
  <c r="E58" i="185"/>
  <c r="E57" i="185"/>
  <c r="C57" i="185"/>
  <c r="E56" i="185"/>
  <c r="E55" i="185"/>
  <c r="C55" i="185"/>
  <c r="E54" i="185"/>
  <c r="E53" i="185"/>
  <c r="C53" i="185"/>
  <c r="E52" i="185"/>
  <c r="E51" i="185"/>
  <c r="C51" i="185"/>
  <c r="E50" i="185"/>
  <c r="E49" i="185"/>
  <c r="C49" i="185"/>
  <c r="E48" i="185"/>
  <c r="E47" i="185"/>
  <c r="C47" i="185"/>
  <c r="E46" i="185"/>
  <c r="E45" i="185"/>
  <c r="C45" i="185"/>
  <c r="E44" i="185"/>
  <c r="E43" i="185"/>
  <c r="C43" i="185"/>
  <c r="E42" i="185"/>
  <c r="E41" i="185"/>
  <c r="C41" i="185"/>
  <c r="E40" i="185"/>
  <c r="E39" i="185"/>
  <c r="C39" i="185"/>
  <c r="E38" i="185"/>
  <c r="E37" i="185"/>
  <c r="C37" i="185"/>
  <c r="E36" i="185"/>
  <c r="E35" i="185"/>
  <c r="C35" i="185"/>
  <c r="E34" i="185"/>
  <c r="E33" i="185"/>
  <c r="C33" i="185"/>
  <c r="E32" i="185"/>
  <c r="C32" i="185"/>
  <c r="E31" i="185"/>
  <c r="C31" i="185"/>
  <c r="E30" i="185"/>
  <c r="C30" i="185"/>
  <c r="E29" i="185"/>
  <c r="C29" i="185"/>
  <c r="E28" i="185"/>
  <c r="C28" i="185"/>
  <c r="E27" i="185"/>
  <c r="C27" i="185"/>
  <c r="E26" i="185"/>
  <c r="C26" i="185"/>
  <c r="E25" i="185"/>
  <c r="C25" i="185"/>
  <c r="E24" i="185"/>
  <c r="C24" i="185"/>
  <c r="E23" i="185"/>
  <c r="C23" i="185"/>
  <c r="E22" i="185"/>
  <c r="C22" i="185"/>
  <c r="E21" i="185"/>
  <c r="C21" i="185"/>
  <c r="E20" i="185"/>
  <c r="C20" i="185"/>
  <c r="E19" i="185"/>
  <c r="C19" i="185"/>
  <c r="E18" i="185"/>
  <c r="C18" i="185"/>
  <c r="E17" i="185"/>
  <c r="C17" i="185"/>
  <c r="E16" i="185"/>
  <c r="C16" i="185"/>
  <c r="E15" i="185"/>
  <c r="C15" i="185"/>
  <c r="E14" i="185"/>
  <c r="C14" i="185"/>
  <c r="E13" i="185"/>
  <c r="C13" i="185"/>
  <c r="E12" i="185"/>
  <c r="C12" i="185"/>
  <c r="E11" i="185"/>
  <c r="C11" i="185"/>
  <c r="E10" i="185"/>
  <c r="C10" i="185"/>
  <c r="E9" i="185"/>
  <c r="C9" i="185"/>
  <c r="K116" i="184"/>
  <c r="J116" i="184"/>
  <c r="I116" i="184"/>
  <c r="H116" i="184"/>
  <c r="G116" i="184"/>
  <c r="F116" i="184"/>
  <c r="E116" i="184"/>
  <c r="D116" i="184"/>
  <c r="C116" i="184"/>
  <c r="B116" i="184"/>
  <c r="K115" i="184"/>
  <c r="J115" i="184"/>
  <c r="I115" i="184"/>
  <c r="H115" i="184"/>
  <c r="G115" i="184"/>
  <c r="F115" i="184"/>
  <c r="E115" i="184"/>
  <c r="D115" i="184"/>
  <c r="C115" i="184"/>
  <c r="B115" i="184"/>
  <c r="K114" i="184"/>
  <c r="J114" i="184"/>
  <c r="I114" i="184"/>
  <c r="H114" i="184"/>
  <c r="G114" i="184"/>
  <c r="F114" i="184"/>
  <c r="E114" i="184"/>
  <c r="D114" i="184"/>
  <c r="C114" i="184"/>
  <c r="B114" i="184"/>
  <c r="K113" i="184"/>
  <c r="J113" i="184"/>
  <c r="I113" i="184"/>
  <c r="H113" i="184"/>
  <c r="G113" i="184"/>
  <c r="F113" i="184"/>
  <c r="E113" i="184"/>
  <c r="D113" i="184"/>
  <c r="C113" i="184"/>
  <c r="B113" i="184"/>
  <c r="K112" i="184"/>
  <c r="J112" i="184"/>
  <c r="I112" i="184"/>
  <c r="H112" i="184"/>
  <c r="G112" i="184"/>
  <c r="F112" i="184"/>
  <c r="E112" i="184"/>
  <c r="D112" i="184"/>
  <c r="C112" i="184"/>
  <c r="B112" i="184"/>
  <c r="K111" i="184"/>
  <c r="J111" i="184"/>
  <c r="I111" i="184"/>
  <c r="H111" i="184"/>
  <c r="G111" i="184"/>
  <c r="F111" i="184"/>
  <c r="E111" i="184"/>
  <c r="D111" i="184"/>
  <c r="C111" i="184"/>
  <c r="B111" i="184"/>
  <c r="K110" i="184"/>
  <c r="J110" i="184"/>
  <c r="I110" i="184"/>
  <c r="H110" i="184"/>
  <c r="G110" i="184"/>
  <c r="F110" i="184"/>
  <c r="E110" i="184"/>
  <c r="D110" i="184"/>
  <c r="C110" i="184"/>
  <c r="B110" i="184"/>
  <c r="K109" i="184"/>
  <c r="J109" i="184"/>
  <c r="I109" i="184"/>
  <c r="H109" i="184"/>
  <c r="G109" i="184"/>
  <c r="F109" i="184"/>
  <c r="E109" i="184"/>
  <c r="D109" i="184"/>
  <c r="C109" i="184"/>
  <c r="B109" i="184"/>
  <c r="K108" i="184"/>
  <c r="J108" i="184"/>
  <c r="I108" i="184"/>
  <c r="H108" i="184"/>
  <c r="G108" i="184"/>
  <c r="F108" i="184"/>
  <c r="E108" i="184"/>
  <c r="D108" i="184"/>
  <c r="C108" i="184"/>
  <c r="B108" i="184"/>
  <c r="K107" i="184"/>
  <c r="J107" i="184"/>
  <c r="I107" i="184"/>
  <c r="H107" i="184"/>
  <c r="G107" i="184"/>
  <c r="F107" i="184"/>
  <c r="E107" i="184"/>
  <c r="D107" i="184"/>
  <c r="C107" i="184"/>
  <c r="B107" i="184"/>
  <c r="K106" i="184"/>
  <c r="J106" i="184"/>
  <c r="I106" i="184"/>
  <c r="H106" i="184"/>
  <c r="G106" i="184"/>
  <c r="F106" i="184"/>
  <c r="E106" i="184"/>
  <c r="D106" i="184"/>
  <c r="C106" i="184"/>
  <c r="B106" i="184"/>
  <c r="K105" i="184"/>
  <c r="J105" i="184"/>
  <c r="I105" i="184"/>
  <c r="H105" i="184"/>
  <c r="G105" i="184"/>
  <c r="F105" i="184"/>
  <c r="E105" i="184"/>
  <c r="D105" i="184"/>
  <c r="C105" i="184"/>
  <c r="B105" i="184"/>
  <c r="K104" i="184"/>
  <c r="J104" i="184"/>
  <c r="I104" i="184"/>
  <c r="H104" i="184"/>
  <c r="G104" i="184"/>
  <c r="F104" i="184"/>
  <c r="E104" i="184"/>
  <c r="D104" i="184"/>
  <c r="C104" i="184"/>
  <c r="B104" i="184"/>
  <c r="K103" i="184"/>
  <c r="J103" i="184"/>
  <c r="I103" i="184"/>
  <c r="H103" i="184"/>
  <c r="G103" i="184"/>
  <c r="F103" i="184"/>
  <c r="E103" i="184"/>
  <c r="D103" i="184"/>
  <c r="C103" i="184"/>
  <c r="B103" i="184"/>
  <c r="K102" i="184"/>
  <c r="J102" i="184"/>
  <c r="I102" i="184"/>
  <c r="H102" i="184"/>
  <c r="G102" i="184"/>
  <c r="F102" i="184"/>
  <c r="E102" i="184"/>
  <c r="D102" i="184"/>
  <c r="C102" i="184"/>
  <c r="B102" i="184"/>
  <c r="K101" i="184"/>
  <c r="J101" i="184"/>
  <c r="I101" i="184"/>
  <c r="H101" i="184"/>
  <c r="G101" i="184"/>
  <c r="F101" i="184"/>
  <c r="E101" i="184"/>
  <c r="D101" i="184"/>
  <c r="C101" i="184"/>
  <c r="B101" i="184"/>
  <c r="K100" i="184"/>
  <c r="J100" i="184"/>
  <c r="I100" i="184"/>
  <c r="H100" i="184"/>
  <c r="G100" i="184"/>
  <c r="F100" i="184"/>
  <c r="E100" i="184"/>
  <c r="D100" i="184"/>
  <c r="C100" i="184"/>
  <c r="B100" i="184"/>
  <c r="K99" i="184"/>
  <c r="J99" i="184"/>
  <c r="I99" i="184"/>
  <c r="H99" i="184"/>
  <c r="G99" i="184"/>
  <c r="F99" i="184"/>
  <c r="E99" i="184"/>
  <c r="D99" i="184"/>
  <c r="C99" i="184"/>
  <c r="B99" i="184"/>
  <c r="K98" i="184"/>
  <c r="J98" i="184"/>
  <c r="I98" i="184"/>
  <c r="H98" i="184"/>
  <c r="G98" i="184"/>
  <c r="F98" i="184"/>
  <c r="E98" i="184"/>
  <c r="D98" i="184"/>
  <c r="C98" i="184"/>
  <c r="B98" i="184"/>
  <c r="K97" i="184"/>
  <c r="J97" i="184"/>
  <c r="I97" i="184"/>
  <c r="H97" i="184"/>
  <c r="G97" i="184"/>
  <c r="F97" i="184"/>
  <c r="E97" i="184"/>
  <c r="D97" i="184"/>
  <c r="C97" i="184"/>
  <c r="B97" i="184"/>
  <c r="K96" i="184"/>
  <c r="J96" i="184"/>
  <c r="I96" i="184"/>
  <c r="H96" i="184"/>
  <c r="G96" i="184"/>
  <c r="F96" i="184"/>
  <c r="E96" i="184"/>
  <c r="D96" i="184"/>
  <c r="C96" i="184"/>
  <c r="B96" i="184"/>
  <c r="K95" i="184"/>
  <c r="J95" i="184"/>
  <c r="I95" i="184"/>
  <c r="H95" i="184"/>
  <c r="G95" i="184"/>
  <c r="F95" i="184"/>
  <c r="E95" i="184"/>
  <c r="D95" i="184"/>
  <c r="C95" i="184"/>
  <c r="B95" i="184"/>
  <c r="K94" i="184"/>
  <c r="J94" i="184"/>
  <c r="I94" i="184"/>
  <c r="H94" i="184"/>
  <c r="G94" i="184"/>
  <c r="F94" i="184"/>
  <c r="E94" i="184"/>
  <c r="D94" i="184"/>
  <c r="C94" i="184"/>
  <c r="B94" i="184"/>
  <c r="K93" i="184"/>
  <c r="J93" i="184"/>
  <c r="I93" i="184"/>
  <c r="H93" i="184"/>
  <c r="G93" i="184"/>
  <c r="F93" i="184"/>
  <c r="E93" i="184"/>
  <c r="D93" i="184"/>
  <c r="C93" i="184"/>
  <c r="B93" i="184"/>
  <c r="K92" i="184"/>
  <c r="J92" i="184"/>
  <c r="I92" i="184"/>
  <c r="H92" i="184"/>
  <c r="G92" i="184"/>
  <c r="F92" i="184"/>
  <c r="E92" i="184"/>
  <c r="D92" i="184"/>
  <c r="C92" i="184"/>
  <c r="B92" i="184"/>
  <c r="K91" i="184"/>
  <c r="J91" i="184"/>
  <c r="I91" i="184"/>
  <c r="H91" i="184"/>
  <c r="G91" i="184"/>
  <c r="F91" i="184"/>
  <c r="E91" i="184"/>
  <c r="D91" i="184"/>
  <c r="C91" i="184"/>
  <c r="B91" i="184"/>
  <c r="K90" i="184"/>
  <c r="J90" i="184"/>
  <c r="I90" i="184"/>
  <c r="H90" i="184"/>
  <c r="G90" i="184"/>
  <c r="F90" i="184"/>
  <c r="E90" i="184"/>
  <c r="D90" i="184"/>
  <c r="C90" i="184"/>
  <c r="B90" i="184"/>
  <c r="K89" i="184"/>
  <c r="J89" i="184"/>
  <c r="I89" i="184"/>
  <c r="H89" i="184"/>
  <c r="G89" i="184"/>
  <c r="F89" i="184"/>
  <c r="E89" i="184"/>
  <c r="D89" i="184"/>
  <c r="C89" i="184"/>
  <c r="B89" i="184"/>
  <c r="K88" i="184"/>
  <c r="J88" i="184"/>
  <c r="I88" i="184"/>
  <c r="H88" i="184"/>
  <c r="G88" i="184"/>
  <c r="F88" i="184"/>
  <c r="E88" i="184"/>
  <c r="D88" i="184"/>
  <c r="C88" i="184"/>
  <c r="B88" i="184"/>
  <c r="K87" i="184"/>
  <c r="J87" i="184"/>
  <c r="I87" i="184"/>
  <c r="H87" i="184"/>
  <c r="G87" i="184"/>
  <c r="F87" i="184"/>
  <c r="E87" i="184"/>
  <c r="D87" i="184"/>
  <c r="C87" i="184"/>
  <c r="B87" i="184"/>
  <c r="K86" i="184"/>
  <c r="J86" i="184"/>
  <c r="I86" i="184"/>
  <c r="H86" i="184"/>
  <c r="G86" i="184"/>
  <c r="F86" i="184"/>
  <c r="E86" i="184"/>
  <c r="D86" i="184"/>
  <c r="C86" i="184"/>
  <c r="B86" i="184"/>
  <c r="K85" i="184"/>
  <c r="J85" i="184"/>
  <c r="I85" i="184"/>
  <c r="H85" i="184"/>
  <c r="G85" i="184"/>
  <c r="F85" i="184"/>
  <c r="E85" i="184"/>
  <c r="D85" i="184"/>
  <c r="C85" i="184"/>
  <c r="B85" i="184"/>
  <c r="K84" i="184"/>
  <c r="J84" i="184"/>
  <c r="I84" i="184"/>
  <c r="H84" i="184"/>
  <c r="G84" i="184"/>
  <c r="F84" i="184"/>
  <c r="E84" i="184"/>
  <c r="D84" i="184"/>
  <c r="C84" i="184"/>
  <c r="B84" i="184"/>
  <c r="K83" i="184"/>
  <c r="J83" i="184"/>
  <c r="I83" i="184"/>
  <c r="H83" i="184"/>
  <c r="G83" i="184"/>
  <c r="F83" i="184"/>
  <c r="E83" i="184"/>
  <c r="D83" i="184"/>
  <c r="C83" i="184"/>
  <c r="B83" i="184"/>
  <c r="K82" i="184"/>
  <c r="J82" i="184"/>
  <c r="I82" i="184"/>
  <c r="H82" i="184"/>
  <c r="G82" i="184"/>
  <c r="F82" i="184"/>
  <c r="E82" i="184"/>
  <c r="D82" i="184"/>
  <c r="C82" i="184"/>
  <c r="B82" i="184"/>
  <c r="K81" i="184"/>
  <c r="J81" i="184"/>
  <c r="I81" i="184"/>
  <c r="H81" i="184"/>
  <c r="G81" i="184"/>
  <c r="F81" i="184"/>
  <c r="E81" i="184"/>
  <c r="D81" i="184"/>
  <c r="C81" i="184"/>
  <c r="B81" i="184"/>
  <c r="K80" i="184"/>
  <c r="J80" i="184"/>
  <c r="I80" i="184"/>
  <c r="H80" i="184"/>
  <c r="G80" i="184"/>
  <c r="F80" i="184"/>
  <c r="E80" i="184"/>
  <c r="D80" i="184"/>
  <c r="C80" i="184"/>
  <c r="B80" i="184"/>
  <c r="K79" i="184"/>
  <c r="J79" i="184"/>
  <c r="I79" i="184"/>
  <c r="H79" i="184"/>
  <c r="G79" i="184"/>
  <c r="F79" i="184"/>
  <c r="E79" i="184"/>
  <c r="D79" i="184"/>
  <c r="C79" i="184"/>
  <c r="B79" i="184"/>
  <c r="K78" i="184"/>
  <c r="J78" i="184"/>
  <c r="I78" i="184"/>
  <c r="H78" i="184"/>
  <c r="G78" i="184"/>
  <c r="F78" i="184"/>
  <c r="E78" i="184"/>
  <c r="D78" i="184"/>
  <c r="C78" i="184"/>
  <c r="B78" i="184"/>
  <c r="K77" i="184"/>
  <c r="J77" i="184"/>
  <c r="I77" i="184"/>
  <c r="H77" i="184"/>
  <c r="G77" i="184"/>
  <c r="F77" i="184"/>
  <c r="E77" i="184"/>
  <c r="D77" i="184"/>
  <c r="C77" i="184"/>
  <c r="B77" i="184"/>
  <c r="K76" i="184"/>
  <c r="J76" i="184"/>
  <c r="I76" i="184"/>
  <c r="H76" i="184"/>
  <c r="G76" i="184"/>
  <c r="F76" i="184"/>
  <c r="E76" i="184"/>
  <c r="D76" i="184"/>
  <c r="C76" i="184"/>
  <c r="B76" i="184"/>
  <c r="K75" i="184"/>
  <c r="J75" i="184"/>
  <c r="I75" i="184"/>
  <c r="H75" i="184"/>
  <c r="G75" i="184"/>
  <c r="F75" i="184"/>
  <c r="E75" i="184"/>
  <c r="D75" i="184"/>
  <c r="C75" i="184"/>
  <c r="B75" i="184"/>
  <c r="K74" i="184"/>
  <c r="J74" i="184"/>
  <c r="I74" i="184"/>
  <c r="H74" i="184"/>
  <c r="G74" i="184"/>
  <c r="F74" i="184"/>
  <c r="E74" i="184"/>
  <c r="D74" i="184"/>
  <c r="C74" i="184"/>
  <c r="B74" i="184"/>
  <c r="K73" i="184"/>
  <c r="J73" i="184"/>
  <c r="I73" i="184"/>
  <c r="H73" i="184"/>
  <c r="G73" i="184"/>
  <c r="F73" i="184"/>
  <c r="E73" i="184"/>
  <c r="D73" i="184"/>
  <c r="C73" i="184"/>
  <c r="B73" i="184"/>
  <c r="K72" i="184"/>
  <c r="J72" i="184"/>
  <c r="I72" i="184"/>
  <c r="H72" i="184"/>
  <c r="G72" i="184"/>
  <c r="F72" i="184"/>
  <c r="E72" i="184"/>
  <c r="D72" i="184"/>
  <c r="C72" i="184"/>
  <c r="B72" i="184"/>
  <c r="K71" i="184"/>
  <c r="J71" i="184"/>
  <c r="I71" i="184"/>
  <c r="H71" i="184"/>
  <c r="G71" i="184"/>
  <c r="F71" i="184"/>
  <c r="E71" i="184"/>
  <c r="D71" i="184"/>
  <c r="C71" i="184"/>
  <c r="B71" i="184"/>
  <c r="K70" i="184"/>
  <c r="J70" i="184"/>
  <c r="I70" i="184"/>
  <c r="H70" i="184"/>
  <c r="G70" i="184"/>
  <c r="F70" i="184"/>
  <c r="E70" i="184"/>
  <c r="D70" i="184"/>
  <c r="C70" i="184"/>
  <c r="B70" i="184"/>
  <c r="K69" i="184"/>
  <c r="J69" i="184"/>
  <c r="I69" i="184"/>
  <c r="H69" i="184"/>
  <c r="G69" i="184"/>
  <c r="F69" i="184"/>
  <c r="E69" i="184"/>
  <c r="D69" i="184"/>
  <c r="C69" i="184"/>
  <c r="B69" i="184"/>
  <c r="K68" i="184"/>
  <c r="J68" i="184"/>
  <c r="I68" i="184"/>
  <c r="H68" i="184"/>
  <c r="G68" i="184"/>
  <c r="F68" i="184"/>
  <c r="E68" i="184"/>
  <c r="D68" i="184"/>
  <c r="C68" i="184"/>
  <c r="B68" i="184"/>
  <c r="K67" i="184"/>
  <c r="J67" i="184"/>
  <c r="I67" i="184"/>
  <c r="H67" i="184"/>
  <c r="G67" i="184"/>
  <c r="F67" i="184"/>
  <c r="E67" i="184"/>
  <c r="D67" i="184"/>
  <c r="C67" i="184"/>
  <c r="B67" i="184"/>
  <c r="K66" i="184"/>
  <c r="J66" i="184"/>
  <c r="I66" i="184"/>
  <c r="H66" i="184"/>
  <c r="G66" i="184"/>
  <c r="F66" i="184"/>
  <c r="E66" i="184"/>
  <c r="D66" i="184"/>
  <c r="C66" i="184"/>
  <c r="B66" i="184"/>
  <c r="K65" i="184"/>
  <c r="J65" i="184"/>
  <c r="I65" i="184"/>
  <c r="H65" i="184"/>
  <c r="G65" i="184"/>
  <c r="F65" i="184"/>
  <c r="E65" i="184"/>
  <c r="D65" i="184"/>
  <c r="C65" i="184"/>
  <c r="B65" i="184"/>
  <c r="K64" i="184"/>
  <c r="J64" i="184"/>
  <c r="I64" i="184"/>
  <c r="H64" i="184"/>
  <c r="G64" i="184"/>
  <c r="F64" i="184"/>
  <c r="E64" i="184"/>
  <c r="D64" i="184"/>
  <c r="C64" i="184"/>
  <c r="B64" i="184"/>
  <c r="K63" i="184"/>
  <c r="J63" i="184"/>
  <c r="I63" i="184"/>
  <c r="H63" i="184"/>
  <c r="G63" i="184"/>
  <c r="F63" i="184"/>
  <c r="E63" i="184"/>
  <c r="D63" i="184"/>
  <c r="C63" i="184"/>
  <c r="B63" i="184"/>
  <c r="K62" i="184"/>
  <c r="J62" i="184"/>
  <c r="I62" i="184"/>
  <c r="H62" i="184"/>
  <c r="G62" i="184"/>
  <c r="F62" i="184"/>
  <c r="E62" i="184"/>
  <c r="D62" i="184"/>
  <c r="C62" i="184"/>
  <c r="B62" i="184"/>
  <c r="K61" i="184"/>
  <c r="J61" i="184"/>
  <c r="I61" i="184"/>
  <c r="H61" i="184"/>
  <c r="G61" i="184"/>
  <c r="F61" i="184"/>
  <c r="E61" i="184"/>
  <c r="D61" i="184"/>
  <c r="C61" i="184"/>
  <c r="B61" i="184"/>
  <c r="K60" i="184"/>
  <c r="J60" i="184"/>
  <c r="I60" i="184"/>
  <c r="H60" i="184"/>
  <c r="G60" i="184"/>
  <c r="F60" i="184"/>
  <c r="E60" i="184"/>
  <c r="D60" i="184"/>
  <c r="C60" i="184"/>
  <c r="B60" i="184"/>
  <c r="K59" i="184"/>
  <c r="J59" i="184"/>
  <c r="I59" i="184"/>
  <c r="H59" i="184"/>
  <c r="G59" i="184"/>
  <c r="F59" i="184"/>
  <c r="E59" i="184"/>
  <c r="D59" i="184"/>
  <c r="C59" i="184"/>
  <c r="B59" i="184"/>
  <c r="K58" i="184"/>
  <c r="J58" i="184"/>
  <c r="I58" i="184"/>
  <c r="H58" i="184"/>
  <c r="G58" i="184"/>
  <c r="F58" i="184"/>
  <c r="C58" i="184"/>
  <c r="B58" i="184"/>
  <c r="K57" i="184"/>
  <c r="J57" i="184"/>
  <c r="I57" i="184"/>
  <c r="H57" i="184"/>
  <c r="G57" i="184"/>
  <c r="F57" i="184"/>
  <c r="C57" i="184"/>
  <c r="B57" i="184"/>
  <c r="K56" i="184"/>
  <c r="J56" i="184"/>
  <c r="I56" i="184"/>
  <c r="H56" i="184"/>
  <c r="G56" i="184"/>
  <c r="F56" i="184"/>
  <c r="C56" i="184"/>
  <c r="B56" i="184"/>
  <c r="K55" i="184"/>
  <c r="J55" i="184"/>
  <c r="I55" i="184"/>
  <c r="H55" i="184"/>
  <c r="G55" i="184"/>
  <c r="F55" i="184"/>
  <c r="C55" i="184"/>
  <c r="B55" i="184"/>
  <c r="K54" i="184"/>
  <c r="J54" i="184"/>
  <c r="I54" i="184"/>
  <c r="H54" i="184"/>
  <c r="G54" i="184"/>
  <c r="F54" i="184"/>
  <c r="C54" i="184"/>
  <c r="B54" i="184"/>
  <c r="K53" i="184"/>
  <c r="J53" i="184"/>
  <c r="I53" i="184"/>
  <c r="H53" i="184"/>
  <c r="G53" i="184"/>
  <c r="F53" i="184"/>
  <c r="C53" i="184"/>
  <c r="B53" i="184"/>
  <c r="K52" i="184"/>
  <c r="J52" i="184"/>
  <c r="I52" i="184"/>
  <c r="H52" i="184"/>
  <c r="G52" i="184"/>
  <c r="F52" i="184"/>
  <c r="C52" i="184"/>
  <c r="B52" i="184"/>
  <c r="K51" i="184"/>
  <c r="J51" i="184"/>
  <c r="I51" i="184"/>
  <c r="H51" i="184"/>
  <c r="G51" i="184"/>
  <c r="F51" i="184"/>
  <c r="C51" i="184"/>
  <c r="B51" i="184"/>
  <c r="K50" i="184"/>
  <c r="J50" i="184"/>
  <c r="I50" i="184"/>
  <c r="H50" i="184"/>
  <c r="G50" i="184"/>
  <c r="F50" i="184"/>
  <c r="C50" i="184"/>
  <c r="B50" i="184"/>
  <c r="K49" i="184"/>
  <c r="J49" i="184"/>
  <c r="I49" i="184"/>
  <c r="H49" i="184"/>
  <c r="G49" i="184"/>
  <c r="F49" i="184"/>
  <c r="C49" i="184"/>
  <c r="B49" i="184"/>
  <c r="K48" i="184"/>
  <c r="J48" i="184"/>
  <c r="I48" i="184"/>
  <c r="H48" i="184"/>
  <c r="G48" i="184"/>
  <c r="F48" i="184"/>
  <c r="C48" i="184"/>
  <c r="B48" i="184"/>
  <c r="K47" i="184"/>
  <c r="J47" i="184"/>
  <c r="I47" i="184"/>
  <c r="H47" i="184"/>
  <c r="G47" i="184"/>
  <c r="F47" i="184"/>
  <c r="C47" i="184"/>
  <c r="B47" i="184"/>
  <c r="K46" i="184"/>
  <c r="J46" i="184"/>
  <c r="I46" i="184"/>
  <c r="H46" i="184"/>
  <c r="G46" i="184"/>
  <c r="F46" i="184"/>
  <c r="C46" i="184"/>
  <c r="B46" i="184"/>
  <c r="K45" i="184"/>
  <c r="J45" i="184"/>
  <c r="I45" i="184"/>
  <c r="H45" i="184"/>
  <c r="G45" i="184"/>
  <c r="F45" i="184"/>
  <c r="C45" i="184"/>
  <c r="B45" i="184"/>
  <c r="K44" i="184"/>
  <c r="J44" i="184"/>
  <c r="I44" i="184"/>
  <c r="H44" i="184"/>
  <c r="G44" i="184"/>
  <c r="F44" i="184"/>
  <c r="C44" i="184"/>
  <c r="B44" i="184"/>
  <c r="K43" i="184"/>
  <c r="J43" i="184"/>
  <c r="I43" i="184"/>
  <c r="H43" i="184"/>
  <c r="G43" i="184"/>
  <c r="F43" i="184"/>
  <c r="C43" i="184"/>
  <c r="B43" i="184"/>
  <c r="K42" i="184"/>
  <c r="J42" i="184"/>
  <c r="I42" i="184"/>
  <c r="H42" i="184"/>
  <c r="G42" i="184"/>
  <c r="F42" i="184"/>
  <c r="C42" i="184"/>
  <c r="B42" i="184"/>
  <c r="K41" i="184"/>
  <c r="J41" i="184"/>
  <c r="I41" i="184"/>
  <c r="H41" i="184"/>
  <c r="G41" i="184"/>
  <c r="F41" i="184"/>
  <c r="C41" i="184"/>
  <c r="B41" i="184"/>
  <c r="K40" i="184"/>
  <c r="J40" i="184"/>
  <c r="I40" i="184"/>
  <c r="H40" i="184"/>
  <c r="G40" i="184"/>
  <c r="F40" i="184"/>
  <c r="C40" i="184"/>
  <c r="B40" i="184"/>
  <c r="K39" i="184"/>
  <c r="J39" i="184"/>
  <c r="I39" i="184"/>
  <c r="H39" i="184"/>
  <c r="G39" i="184"/>
  <c r="F39" i="184"/>
  <c r="C39" i="184"/>
  <c r="B39" i="184"/>
  <c r="K38" i="184"/>
  <c r="J38" i="184"/>
  <c r="I38" i="184"/>
  <c r="H38" i="184"/>
  <c r="G38" i="184"/>
  <c r="F38" i="184"/>
  <c r="C38" i="184"/>
  <c r="B38" i="184"/>
  <c r="K37" i="184"/>
  <c r="J37" i="184"/>
  <c r="I37" i="184"/>
  <c r="H37" i="184"/>
  <c r="G37" i="184"/>
  <c r="F37" i="184"/>
  <c r="C37" i="184"/>
  <c r="B37" i="184"/>
  <c r="K36" i="184"/>
  <c r="J36" i="184"/>
  <c r="I36" i="184"/>
  <c r="H36" i="184"/>
  <c r="G36" i="184"/>
  <c r="F36" i="184"/>
  <c r="C36" i="184"/>
  <c r="B36" i="184"/>
  <c r="K35" i="184"/>
  <c r="J35" i="184"/>
  <c r="I35" i="184"/>
  <c r="H35" i="184"/>
  <c r="G35" i="184"/>
  <c r="F35" i="184"/>
  <c r="C35" i="184"/>
  <c r="B35" i="184"/>
  <c r="K34" i="184"/>
  <c r="J34" i="184"/>
  <c r="I34" i="184"/>
  <c r="H34" i="184"/>
  <c r="G34" i="184"/>
  <c r="F34" i="184"/>
  <c r="C34" i="184"/>
  <c r="B34" i="184"/>
  <c r="K33" i="184"/>
  <c r="J33" i="184"/>
  <c r="I33" i="184"/>
  <c r="H33" i="184"/>
  <c r="G33" i="184"/>
  <c r="F33" i="184"/>
  <c r="C33" i="184"/>
  <c r="B33" i="184"/>
  <c r="K32" i="184"/>
  <c r="J32" i="184"/>
  <c r="I32" i="184"/>
  <c r="H32" i="184"/>
  <c r="G32" i="184"/>
  <c r="F32" i="184"/>
  <c r="C32" i="184"/>
  <c r="B32" i="184"/>
  <c r="K31" i="184"/>
  <c r="J31" i="184"/>
  <c r="I31" i="184"/>
  <c r="H31" i="184"/>
  <c r="G31" i="184"/>
  <c r="F31" i="184"/>
  <c r="C31" i="184"/>
  <c r="B31" i="184"/>
  <c r="K30" i="184"/>
  <c r="J30" i="184"/>
  <c r="I30" i="184"/>
  <c r="H30" i="184"/>
  <c r="G30" i="184"/>
  <c r="F30" i="184"/>
  <c r="C30" i="184"/>
  <c r="B30" i="184"/>
  <c r="K29" i="184"/>
  <c r="J29" i="184"/>
  <c r="I29" i="184"/>
  <c r="H29" i="184"/>
  <c r="G29" i="184"/>
  <c r="F29" i="184"/>
  <c r="C29" i="184"/>
  <c r="B29" i="184"/>
  <c r="K28" i="184"/>
  <c r="J28" i="184"/>
  <c r="I28" i="184"/>
  <c r="H28" i="184"/>
  <c r="G28" i="184"/>
  <c r="F28" i="184"/>
  <c r="C28" i="184"/>
  <c r="B28" i="184"/>
  <c r="K27" i="184"/>
  <c r="J27" i="184"/>
  <c r="I27" i="184"/>
  <c r="H27" i="184"/>
  <c r="G27" i="184"/>
  <c r="F27" i="184"/>
  <c r="C27" i="184"/>
  <c r="B27" i="184"/>
  <c r="K26" i="184"/>
  <c r="J26" i="184"/>
  <c r="I26" i="184"/>
  <c r="H26" i="184"/>
  <c r="G26" i="184"/>
  <c r="F26" i="184"/>
  <c r="C26" i="184"/>
  <c r="B26" i="184"/>
  <c r="K25" i="184"/>
  <c r="J25" i="184"/>
  <c r="I25" i="184"/>
  <c r="H25" i="184"/>
  <c r="G25" i="184"/>
  <c r="F25" i="184"/>
  <c r="C25" i="184"/>
  <c r="B25" i="184"/>
  <c r="K24" i="184"/>
  <c r="J24" i="184"/>
  <c r="I24" i="184"/>
  <c r="H24" i="184"/>
  <c r="G24" i="184"/>
  <c r="F24" i="184"/>
  <c r="C24" i="184"/>
  <c r="B24" i="184"/>
  <c r="K23" i="184"/>
  <c r="J23" i="184"/>
  <c r="I23" i="184"/>
  <c r="H23" i="184"/>
  <c r="G23" i="184"/>
  <c r="F23" i="184"/>
  <c r="C23" i="184"/>
  <c r="B23" i="184"/>
  <c r="K22" i="184"/>
  <c r="J22" i="184"/>
  <c r="I22" i="184"/>
  <c r="H22" i="184"/>
  <c r="G22" i="184"/>
  <c r="F22" i="184"/>
  <c r="C22" i="184"/>
  <c r="B22" i="184"/>
  <c r="K21" i="184"/>
  <c r="J21" i="184"/>
  <c r="I21" i="184"/>
  <c r="H21" i="184"/>
  <c r="G21" i="184"/>
  <c r="F21" i="184"/>
  <c r="C21" i="184"/>
  <c r="B21" i="184"/>
  <c r="K20" i="184"/>
  <c r="J20" i="184"/>
  <c r="I20" i="184"/>
  <c r="H20" i="184"/>
  <c r="G20" i="184"/>
  <c r="F20" i="184"/>
  <c r="C20" i="184"/>
  <c r="B20" i="184"/>
  <c r="K19" i="184"/>
  <c r="J19" i="184"/>
  <c r="I19" i="184"/>
  <c r="H19" i="184"/>
  <c r="G19" i="184"/>
  <c r="F19" i="184"/>
  <c r="C19" i="184"/>
  <c r="B19" i="184"/>
  <c r="K18" i="184"/>
  <c r="J18" i="184"/>
  <c r="I18" i="184"/>
  <c r="H18" i="184"/>
  <c r="G18" i="184"/>
  <c r="F18" i="184"/>
  <c r="C18" i="184"/>
  <c r="B18" i="184"/>
  <c r="K17" i="184"/>
  <c r="J17" i="184"/>
  <c r="I17" i="184"/>
  <c r="H17" i="184"/>
  <c r="G17" i="184"/>
  <c r="F17" i="184"/>
  <c r="C17" i="184"/>
  <c r="B17" i="184"/>
  <c r="K16" i="184"/>
  <c r="J16" i="184"/>
  <c r="I16" i="184"/>
  <c r="H16" i="184"/>
  <c r="G16" i="184"/>
  <c r="F16" i="184"/>
  <c r="C16" i="184"/>
  <c r="B16" i="184"/>
  <c r="K15" i="184"/>
  <c r="J15" i="184"/>
  <c r="I15" i="184"/>
  <c r="H15" i="184"/>
  <c r="G15" i="184"/>
  <c r="F15" i="184"/>
  <c r="C15" i="184"/>
  <c r="B15" i="184"/>
  <c r="K14" i="184"/>
  <c r="J14" i="184"/>
  <c r="I14" i="184"/>
  <c r="H14" i="184"/>
  <c r="G14" i="184"/>
  <c r="F14" i="184"/>
  <c r="C14" i="184"/>
  <c r="B14" i="184"/>
  <c r="K13" i="184"/>
  <c r="J13" i="184"/>
  <c r="I13" i="184"/>
  <c r="H13" i="184"/>
  <c r="G13" i="184"/>
  <c r="F13" i="184"/>
  <c r="C13" i="184"/>
  <c r="B13" i="184"/>
  <c r="K12" i="184"/>
  <c r="J12" i="184"/>
  <c r="I12" i="184"/>
  <c r="H12" i="184"/>
  <c r="G12" i="184"/>
  <c r="F12" i="184"/>
  <c r="C12" i="184"/>
  <c r="B12" i="184"/>
  <c r="K11" i="184"/>
  <c r="J11" i="184"/>
  <c r="I11" i="184"/>
  <c r="H11" i="184"/>
  <c r="G11" i="184"/>
  <c r="F11" i="184"/>
  <c r="C11" i="184"/>
  <c r="B11" i="184"/>
  <c r="K10" i="184"/>
  <c r="J10" i="184"/>
  <c r="I10" i="184"/>
  <c r="H10" i="184"/>
  <c r="G10" i="184"/>
  <c r="F10" i="184"/>
  <c r="C10" i="184"/>
  <c r="Q116" i="183"/>
  <c r="R116" i="183"/>
  <c r="S116" i="183"/>
  <c r="T116" i="183"/>
  <c r="U116" i="183"/>
  <c r="V116" i="183"/>
  <c r="J116" i="183"/>
  <c r="K116" i="183"/>
  <c r="L116" i="183"/>
  <c r="M116" i="183"/>
  <c r="N116" i="183"/>
  <c r="O116" i="183"/>
  <c r="Y116" i="183"/>
  <c r="C116" i="183"/>
  <c r="D116" i="183"/>
  <c r="E116" i="183"/>
  <c r="F116" i="183"/>
  <c r="G116" i="183"/>
  <c r="H116" i="183"/>
  <c r="P116" i="183"/>
  <c r="I116" i="183"/>
  <c r="B116" i="183"/>
  <c r="Q115" i="183"/>
  <c r="R115" i="183"/>
  <c r="S115" i="183"/>
  <c r="T115" i="183"/>
  <c r="U115" i="183"/>
  <c r="V115" i="183"/>
  <c r="J115" i="183"/>
  <c r="Y115" i="183" s="1"/>
  <c r="K115" i="183"/>
  <c r="L115" i="183"/>
  <c r="M115" i="183"/>
  <c r="N115" i="183"/>
  <c r="O115" i="183"/>
  <c r="C115" i="183"/>
  <c r="D115" i="183"/>
  <c r="E115" i="183"/>
  <c r="F115" i="183"/>
  <c r="G115" i="183"/>
  <c r="H115" i="183"/>
  <c r="P115" i="183"/>
  <c r="I115" i="183"/>
  <c r="B115" i="183"/>
  <c r="Q114" i="183"/>
  <c r="R114" i="183"/>
  <c r="S114" i="183"/>
  <c r="T114" i="183"/>
  <c r="U114" i="183"/>
  <c r="V114" i="183"/>
  <c r="J114" i="183"/>
  <c r="K114" i="183"/>
  <c r="L114" i="183"/>
  <c r="M114" i="183"/>
  <c r="N114" i="183"/>
  <c r="O114" i="183"/>
  <c r="Y114" i="183"/>
  <c r="C114" i="183"/>
  <c r="D114" i="183"/>
  <c r="E114" i="183"/>
  <c r="F114" i="183"/>
  <c r="G114" i="183"/>
  <c r="H114" i="183"/>
  <c r="P114" i="183"/>
  <c r="I114" i="183"/>
  <c r="B114" i="183"/>
  <c r="Q113" i="183"/>
  <c r="R113" i="183"/>
  <c r="S113" i="183"/>
  <c r="T113" i="183"/>
  <c r="U113" i="183"/>
  <c r="V113" i="183"/>
  <c r="J113" i="183"/>
  <c r="Y113" i="183" s="1"/>
  <c r="K113" i="183"/>
  <c r="L113" i="183"/>
  <c r="M113" i="183"/>
  <c r="N113" i="183"/>
  <c r="O113" i="183"/>
  <c r="C113" i="183"/>
  <c r="D113" i="183"/>
  <c r="E113" i="183"/>
  <c r="F113" i="183"/>
  <c r="G113" i="183"/>
  <c r="H113" i="183"/>
  <c r="P113" i="183"/>
  <c r="I113" i="183"/>
  <c r="B113" i="183"/>
  <c r="Q112" i="183"/>
  <c r="R112" i="183"/>
  <c r="S112" i="183"/>
  <c r="T112" i="183"/>
  <c r="U112" i="183"/>
  <c r="V112" i="183"/>
  <c r="J112" i="183"/>
  <c r="K112" i="183"/>
  <c r="L112" i="183"/>
  <c r="M112" i="183"/>
  <c r="N112" i="183"/>
  <c r="O112" i="183"/>
  <c r="Y112" i="183"/>
  <c r="C112" i="183"/>
  <c r="D112" i="183"/>
  <c r="E112" i="183"/>
  <c r="F112" i="183"/>
  <c r="G112" i="183"/>
  <c r="H112" i="183"/>
  <c r="P112" i="183"/>
  <c r="I112" i="183"/>
  <c r="B112" i="183"/>
  <c r="Q111" i="183"/>
  <c r="R111" i="183"/>
  <c r="S111" i="183"/>
  <c r="T111" i="183"/>
  <c r="U111" i="183"/>
  <c r="V111" i="183"/>
  <c r="J111" i="183"/>
  <c r="Y111" i="183" s="1"/>
  <c r="K111" i="183"/>
  <c r="L111" i="183"/>
  <c r="M111" i="183"/>
  <c r="N111" i="183"/>
  <c r="O111" i="183"/>
  <c r="C111" i="183"/>
  <c r="D111" i="183"/>
  <c r="E111" i="183"/>
  <c r="F111" i="183"/>
  <c r="G111" i="183"/>
  <c r="H111" i="183"/>
  <c r="P111" i="183"/>
  <c r="I111" i="183"/>
  <c r="B111" i="183"/>
  <c r="Q110" i="183"/>
  <c r="R110" i="183"/>
  <c r="S110" i="183"/>
  <c r="T110" i="183"/>
  <c r="U110" i="183"/>
  <c r="V110" i="183"/>
  <c r="J110" i="183"/>
  <c r="K110" i="183"/>
  <c r="L110" i="183"/>
  <c r="M110" i="183"/>
  <c r="N110" i="183"/>
  <c r="O110" i="183"/>
  <c r="Y110" i="183"/>
  <c r="C110" i="183"/>
  <c r="D110" i="183"/>
  <c r="E110" i="183"/>
  <c r="F110" i="183"/>
  <c r="G110" i="183"/>
  <c r="H110" i="183"/>
  <c r="P110" i="183"/>
  <c r="I110" i="183"/>
  <c r="B110" i="183"/>
  <c r="Q109" i="183"/>
  <c r="R109" i="183"/>
  <c r="S109" i="183"/>
  <c r="T109" i="183"/>
  <c r="U109" i="183"/>
  <c r="V109" i="183"/>
  <c r="J109" i="183"/>
  <c r="Y109" i="183" s="1"/>
  <c r="K109" i="183"/>
  <c r="L109" i="183"/>
  <c r="M109" i="183"/>
  <c r="N109" i="183"/>
  <c r="O109" i="183"/>
  <c r="C109" i="183"/>
  <c r="D109" i="183"/>
  <c r="E109" i="183"/>
  <c r="F109" i="183"/>
  <c r="G109" i="183"/>
  <c r="H109" i="183"/>
  <c r="P109" i="183"/>
  <c r="I109" i="183"/>
  <c r="B109" i="183"/>
  <c r="Q108" i="183"/>
  <c r="R108" i="183"/>
  <c r="S108" i="183"/>
  <c r="T108" i="183"/>
  <c r="U108" i="183"/>
  <c r="V108" i="183"/>
  <c r="J108" i="183"/>
  <c r="K108" i="183"/>
  <c r="L108" i="183"/>
  <c r="M108" i="183"/>
  <c r="N108" i="183"/>
  <c r="O108" i="183"/>
  <c r="Y108" i="183"/>
  <c r="C108" i="183"/>
  <c r="D108" i="183"/>
  <c r="E108" i="183"/>
  <c r="F108" i="183"/>
  <c r="G108" i="183"/>
  <c r="H108" i="183"/>
  <c r="P108" i="183"/>
  <c r="I108" i="183"/>
  <c r="B108" i="183"/>
  <c r="Q107" i="183"/>
  <c r="R107" i="183"/>
  <c r="S107" i="183"/>
  <c r="T107" i="183"/>
  <c r="U107" i="183"/>
  <c r="V107" i="183"/>
  <c r="J107" i="183"/>
  <c r="Y107" i="183" s="1"/>
  <c r="K107" i="183"/>
  <c r="L107" i="183"/>
  <c r="M107" i="183"/>
  <c r="N107" i="183"/>
  <c r="O107" i="183"/>
  <c r="C107" i="183"/>
  <c r="D107" i="183"/>
  <c r="E107" i="183"/>
  <c r="F107" i="183"/>
  <c r="G107" i="183"/>
  <c r="H107" i="183"/>
  <c r="P107" i="183"/>
  <c r="I107" i="183"/>
  <c r="B107" i="183"/>
  <c r="Q106" i="183"/>
  <c r="R106" i="183"/>
  <c r="S106" i="183"/>
  <c r="T106" i="183"/>
  <c r="U106" i="183"/>
  <c r="V106" i="183"/>
  <c r="J106" i="183"/>
  <c r="K106" i="183"/>
  <c r="L106" i="183"/>
  <c r="M106" i="183"/>
  <c r="N106" i="183"/>
  <c r="O106" i="183"/>
  <c r="Y106" i="183"/>
  <c r="C106" i="183"/>
  <c r="D106" i="183"/>
  <c r="E106" i="183"/>
  <c r="F106" i="183"/>
  <c r="G106" i="183"/>
  <c r="H106" i="183"/>
  <c r="P106" i="183"/>
  <c r="I106" i="183"/>
  <c r="B106" i="183"/>
  <c r="Q105" i="183"/>
  <c r="R105" i="183"/>
  <c r="S105" i="183"/>
  <c r="T105" i="183"/>
  <c r="U105" i="183"/>
  <c r="V105" i="183"/>
  <c r="J105" i="183"/>
  <c r="Y105" i="183" s="1"/>
  <c r="K105" i="183"/>
  <c r="L105" i="183"/>
  <c r="M105" i="183"/>
  <c r="N105" i="183"/>
  <c r="O105" i="183"/>
  <c r="C105" i="183"/>
  <c r="D105" i="183"/>
  <c r="E105" i="183"/>
  <c r="F105" i="183"/>
  <c r="G105" i="183"/>
  <c r="H105" i="183"/>
  <c r="P105" i="183"/>
  <c r="I105" i="183"/>
  <c r="B105" i="183"/>
  <c r="Q104" i="183"/>
  <c r="R104" i="183"/>
  <c r="S104" i="183"/>
  <c r="T104" i="183"/>
  <c r="U104" i="183"/>
  <c r="V104" i="183"/>
  <c r="J104" i="183"/>
  <c r="K104" i="183"/>
  <c r="L104" i="183"/>
  <c r="M104" i="183"/>
  <c r="N104" i="183"/>
  <c r="O104" i="183"/>
  <c r="Y104" i="183"/>
  <c r="C104" i="183"/>
  <c r="D104" i="183"/>
  <c r="E104" i="183"/>
  <c r="F104" i="183"/>
  <c r="G104" i="183"/>
  <c r="H104" i="183"/>
  <c r="P104" i="183"/>
  <c r="I104" i="183"/>
  <c r="B104" i="183"/>
  <c r="Q103" i="183"/>
  <c r="R103" i="183"/>
  <c r="S103" i="183"/>
  <c r="T103" i="183"/>
  <c r="U103" i="183"/>
  <c r="V103" i="183"/>
  <c r="J103" i="183"/>
  <c r="Y103" i="183" s="1"/>
  <c r="K103" i="183"/>
  <c r="L103" i="183"/>
  <c r="M103" i="183"/>
  <c r="N103" i="183"/>
  <c r="O103" i="183"/>
  <c r="C103" i="183"/>
  <c r="D103" i="183"/>
  <c r="E103" i="183"/>
  <c r="F103" i="183"/>
  <c r="G103" i="183"/>
  <c r="H103" i="183"/>
  <c r="P103" i="183"/>
  <c r="I103" i="183"/>
  <c r="B103" i="183"/>
  <c r="Q102" i="183"/>
  <c r="R102" i="183"/>
  <c r="S102" i="183"/>
  <c r="T102" i="183"/>
  <c r="U102" i="183"/>
  <c r="V102" i="183"/>
  <c r="J102" i="183"/>
  <c r="K102" i="183"/>
  <c r="L102" i="183"/>
  <c r="M102" i="183"/>
  <c r="N102" i="183"/>
  <c r="O102" i="183"/>
  <c r="Y102" i="183"/>
  <c r="C102" i="183"/>
  <c r="D102" i="183"/>
  <c r="E102" i="183"/>
  <c r="F102" i="183"/>
  <c r="G102" i="183"/>
  <c r="H102" i="183"/>
  <c r="P102" i="183"/>
  <c r="I102" i="183"/>
  <c r="B102" i="183"/>
  <c r="Q101" i="183"/>
  <c r="R101" i="183"/>
  <c r="S101" i="183"/>
  <c r="T101" i="183"/>
  <c r="U101" i="183"/>
  <c r="V101" i="183"/>
  <c r="J101" i="183"/>
  <c r="Y101" i="183" s="1"/>
  <c r="K101" i="183"/>
  <c r="L101" i="183"/>
  <c r="M101" i="183"/>
  <c r="N101" i="183"/>
  <c r="O101" i="183"/>
  <c r="C101" i="183"/>
  <c r="D101" i="183"/>
  <c r="E101" i="183"/>
  <c r="F101" i="183"/>
  <c r="G101" i="183"/>
  <c r="H101" i="183"/>
  <c r="P101" i="183"/>
  <c r="I101" i="183"/>
  <c r="B101" i="183"/>
  <c r="Q100" i="183"/>
  <c r="R100" i="183"/>
  <c r="S100" i="183"/>
  <c r="T100" i="183"/>
  <c r="U100" i="183"/>
  <c r="V100" i="183"/>
  <c r="J100" i="183"/>
  <c r="K100" i="183"/>
  <c r="L100" i="183"/>
  <c r="M100" i="183"/>
  <c r="N100" i="183"/>
  <c r="O100" i="183"/>
  <c r="Y100" i="183"/>
  <c r="C100" i="183"/>
  <c r="D100" i="183"/>
  <c r="E100" i="183"/>
  <c r="F100" i="183"/>
  <c r="G100" i="183"/>
  <c r="H100" i="183"/>
  <c r="P100" i="183"/>
  <c r="I100" i="183"/>
  <c r="B100" i="183"/>
  <c r="Q99" i="183"/>
  <c r="R99" i="183"/>
  <c r="S99" i="183"/>
  <c r="T99" i="183"/>
  <c r="U99" i="183"/>
  <c r="V99" i="183"/>
  <c r="J99" i="183"/>
  <c r="Y99" i="183" s="1"/>
  <c r="K99" i="183"/>
  <c r="L99" i="183"/>
  <c r="M99" i="183"/>
  <c r="N99" i="183"/>
  <c r="O99" i="183"/>
  <c r="C99" i="183"/>
  <c r="D99" i="183"/>
  <c r="E99" i="183"/>
  <c r="F99" i="183"/>
  <c r="G99" i="183"/>
  <c r="H99" i="183"/>
  <c r="P99" i="183"/>
  <c r="I99" i="183"/>
  <c r="B99" i="183"/>
  <c r="Q98" i="183"/>
  <c r="R98" i="183"/>
  <c r="S98" i="183"/>
  <c r="T98" i="183"/>
  <c r="U98" i="183"/>
  <c r="V98" i="183"/>
  <c r="J98" i="183"/>
  <c r="K98" i="183"/>
  <c r="L98" i="183"/>
  <c r="M98" i="183"/>
  <c r="N98" i="183"/>
  <c r="O98" i="183"/>
  <c r="Y98" i="183"/>
  <c r="C98" i="183"/>
  <c r="D98" i="183"/>
  <c r="E98" i="183"/>
  <c r="F98" i="183"/>
  <c r="G98" i="183"/>
  <c r="H98" i="183"/>
  <c r="P98" i="183"/>
  <c r="I98" i="183"/>
  <c r="B98" i="183"/>
  <c r="Q97" i="183"/>
  <c r="R97" i="183"/>
  <c r="S97" i="183"/>
  <c r="T97" i="183"/>
  <c r="U97" i="183"/>
  <c r="V97" i="183"/>
  <c r="J97" i="183"/>
  <c r="Y97" i="183" s="1"/>
  <c r="K97" i="183"/>
  <c r="L97" i="183"/>
  <c r="M97" i="183"/>
  <c r="N97" i="183"/>
  <c r="O97" i="183"/>
  <c r="C97" i="183"/>
  <c r="D97" i="183"/>
  <c r="E97" i="183"/>
  <c r="F97" i="183"/>
  <c r="G97" i="183"/>
  <c r="H97" i="183"/>
  <c r="P97" i="183"/>
  <c r="I97" i="183"/>
  <c r="B97" i="183"/>
  <c r="Q96" i="183"/>
  <c r="R96" i="183"/>
  <c r="S96" i="183"/>
  <c r="T96" i="183"/>
  <c r="U96" i="183"/>
  <c r="V96" i="183"/>
  <c r="J96" i="183"/>
  <c r="K96" i="183"/>
  <c r="L96" i="183"/>
  <c r="M96" i="183"/>
  <c r="N96" i="183"/>
  <c r="O96" i="183"/>
  <c r="Y96" i="183"/>
  <c r="C96" i="183"/>
  <c r="D96" i="183"/>
  <c r="E96" i="183"/>
  <c r="F96" i="183"/>
  <c r="G96" i="183"/>
  <c r="H96" i="183"/>
  <c r="P96" i="183"/>
  <c r="I96" i="183"/>
  <c r="B96" i="183"/>
  <c r="Q95" i="183"/>
  <c r="R95" i="183"/>
  <c r="S95" i="183"/>
  <c r="T95" i="183"/>
  <c r="U95" i="183"/>
  <c r="V95" i="183"/>
  <c r="J95" i="183"/>
  <c r="Y95" i="183" s="1"/>
  <c r="K95" i="183"/>
  <c r="L95" i="183"/>
  <c r="M95" i="183"/>
  <c r="N95" i="183"/>
  <c r="O95" i="183"/>
  <c r="C95" i="183"/>
  <c r="D95" i="183"/>
  <c r="E95" i="183"/>
  <c r="F95" i="183"/>
  <c r="G95" i="183"/>
  <c r="H95" i="183"/>
  <c r="P95" i="183"/>
  <c r="I95" i="183"/>
  <c r="B95" i="183"/>
  <c r="Q94" i="183"/>
  <c r="R94" i="183"/>
  <c r="Z94" i="183" s="1"/>
  <c r="S94" i="183"/>
  <c r="T94" i="183"/>
  <c r="U94" i="183"/>
  <c r="V94" i="183"/>
  <c r="J94" i="183"/>
  <c r="K94" i="183"/>
  <c r="L94" i="183"/>
  <c r="M94" i="183"/>
  <c r="N94" i="183"/>
  <c r="O94" i="183"/>
  <c r="Y94" i="183"/>
  <c r="C94" i="183"/>
  <c r="D94" i="183"/>
  <c r="E94" i="183"/>
  <c r="F94" i="183"/>
  <c r="G94" i="183"/>
  <c r="H94" i="183"/>
  <c r="P94" i="183"/>
  <c r="I94" i="183"/>
  <c r="B94" i="183"/>
  <c r="Q93" i="183"/>
  <c r="R93" i="183"/>
  <c r="S93" i="183"/>
  <c r="T93" i="183"/>
  <c r="U93" i="183"/>
  <c r="V93" i="183"/>
  <c r="Z93" i="183"/>
  <c r="J93" i="183"/>
  <c r="K93" i="183"/>
  <c r="L93" i="183"/>
  <c r="M93" i="183"/>
  <c r="Y93" i="183" s="1"/>
  <c r="N93" i="183"/>
  <c r="O93" i="183"/>
  <c r="C93" i="183"/>
  <c r="D93" i="183"/>
  <c r="E93" i="183"/>
  <c r="F93" i="183"/>
  <c r="G93" i="183"/>
  <c r="H93" i="183"/>
  <c r="P93" i="183"/>
  <c r="I93" i="183"/>
  <c r="B93" i="183"/>
  <c r="Q92" i="183"/>
  <c r="R92" i="183"/>
  <c r="S92" i="183"/>
  <c r="T92" i="183"/>
  <c r="Z92" i="183" s="1"/>
  <c r="U92" i="183"/>
  <c r="V92" i="183"/>
  <c r="J92" i="183"/>
  <c r="Y92" i="183" s="1"/>
  <c r="K92" i="183"/>
  <c r="L92" i="183"/>
  <c r="M92" i="183"/>
  <c r="N92" i="183"/>
  <c r="O92" i="183"/>
  <c r="C92" i="183"/>
  <c r="D92" i="183"/>
  <c r="E92" i="183"/>
  <c r="F92" i="183"/>
  <c r="G92" i="183"/>
  <c r="H92" i="183"/>
  <c r="P92" i="183"/>
  <c r="I92" i="183"/>
  <c r="B92" i="183"/>
  <c r="Q91" i="183"/>
  <c r="R91" i="183"/>
  <c r="S91" i="183"/>
  <c r="T91" i="183"/>
  <c r="Z91" i="183" s="1"/>
  <c r="U91" i="183"/>
  <c r="V91" i="183"/>
  <c r="J91" i="183"/>
  <c r="Y91" i="183" s="1"/>
  <c r="K91" i="183"/>
  <c r="L91" i="183"/>
  <c r="M91" i="183"/>
  <c r="N91" i="183"/>
  <c r="O91" i="183"/>
  <c r="C91" i="183"/>
  <c r="D91" i="183"/>
  <c r="E91" i="183"/>
  <c r="F91" i="183"/>
  <c r="G91" i="183"/>
  <c r="H91" i="183"/>
  <c r="P91" i="183"/>
  <c r="I91" i="183"/>
  <c r="B91" i="183"/>
  <c r="Q90" i="183"/>
  <c r="R90" i="183"/>
  <c r="Z90" i="183" s="1"/>
  <c r="S90" i="183"/>
  <c r="T90" i="183"/>
  <c r="U90" i="183"/>
  <c r="V90" i="183"/>
  <c r="J90" i="183"/>
  <c r="K90" i="183"/>
  <c r="L90" i="183"/>
  <c r="M90" i="183"/>
  <c r="N90" i="183"/>
  <c r="O90" i="183"/>
  <c r="Y90" i="183"/>
  <c r="C90" i="183"/>
  <c r="D90" i="183"/>
  <c r="E90" i="183"/>
  <c r="F90" i="183"/>
  <c r="G90" i="183"/>
  <c r="H90" i="183"/>
  <c r="P90" i="183"/>
  <c r="I90" i="183"/>
  <c r="B90" i="183"/>
  <c r="Q89" i="183"/>
  <c r="R89" i="183"/>
  <c r="S89" i="183"/>
  <c r="T89" i="183"/>
  <c r="U89" i="183"/>
  <c r="V89" i="183"/>
  <c r="Z89" i="183"/>
  <c r="J89" i="183"/>
  <c r="K89" i="183"/>
  <c r="L89" i="183"/>
  <c r="M89" i="183"/>
  <c r="Y89" i="183" s="1"/>
  <c r="N89" i="183"/>
  <c r="O89" i="183"/>
  <c r="C89" i="183"/>
  <c r="D89" i="183"/>
  <c r="E89" i="183"/>
  <c r="F89" i="183"/>
  <c r="G89" i="183"/>
  <c r="H89" i="183"/>
  <c r="P89" i="183"/>
  <c r="I89" i="183"/>
  <c r="B89" i="183"/>
  <c r="Q88" i="183"/>
  <c r="R88" i="183"/>
  <c r="S88" i="183"/>
  <c r="T88" i="183"/>
  <c r="Z88" i="183" s="1"/>
  <c r="U88" i="183"/>
  <c r="V88" i="183"/>
  <c r="J88" i="183"/>
  <c r="Y88" i="183" s="1"/>
  <c r="K88" i="183"/>
  <c r="L88" i="183"/>
  <c r="M88" i="183"/>
  <c r="N88" i="183"/>
  <c r="O88" i="183"/>
  <c r="C88" i="183"/>
  <c r="D88" i="183"/>
  <c r="E88" i="183"/>
  <c r="F88" i="183"/>
  <c r="G88" i="183"/>
  <c r="H88" i="183"/>
  <c r="P88" i="183"/>
  <c r="I88" i="183"/>
  <c r="B88" i="183"/>
  <c r="Q87" i="183"/>
  <c r="R87" i="183"/>
  <c r="S87" i="183"/>
  <c r="T87" i="183"/>
  <c r="Z87" i="183" s="1"/>
  <c r="U87" i="183"/>
  <c r="V87" i="183"/>
  <c r="J87" i="183"/>
  <c r="Y87" i="183" s="1"/>
  <c r="K87" i="183"/>
  <c r="L87" i="183"/>
  <c r="M87" i="183"/>
  <c r="N87" i="183"/>
  <c r="O87" i="183"/>
  <c r="C87" i="183"/>
  <c r="D87" i="183"/>
  <c r="E87" i="183"/>
  <c r="F87" i="183"/>
  <c r="G87" i="183"/>
  <c r="H87" i="183"/>
  <c r="P87" i="183"/>
  <c r="I87" i="183"/>
  <c r="B87" i="183"/>
  <c r="Q86" i="183"/>
  <c r="R86" i="183"/>
  <c r="Z86" i="183" s="1"/>
  <c r="S86" i="183"/>
  <c r="T86" i="183"/>
  <c r="U86" i="183"/>
  <c r="V86" i="183"/>
  <c r="J86" i="183"/>
  <c r="K86" i="183"/>
  <c r="L86" i="183"/>
  <c r="M86" i="183"/>
  <c r="N86" i="183"/>
  <c r="O86" i="183"/>
  <c r="Y86" i="183"/>
  <c r="C86" i="183"/>
  <c r="D86" i="183"/>
  <c r="E86" i="183"/>
  <c r="F86" i="183"/>
  <c r="G86" i="183"/>
  <c r="H86" i="183"/>
  <c r="P86" i="183"/>
  <c r="I86" i="183"/>
  <c r="B86" i="183"/>
  <c r="Q85" i="183"/>
  <c r="R85" i="183"/>
  <c r="S85" i="183"/>
  <c r="T85" i="183"/>
  <c r="U85" i="183"/>
  <c r="V85" i="183"/>
  <c r="Z85" i="183"/>
  <c r="J85" i="183"/>
  <c r="K85" i="183"/>
  <c r="L85" i="183"/>
  <c r="M85" i="183"/>
  <c r="Y85" i="183" s="1"/>
  <c r="N85" i="183"/>
  <c r="O85" i="183"/>
  <c r="C85" i="183"/>
  <c r="D85" i="183"/>
  <c r="E85" i="183"/>
  <c r="F85" i="183"/>
  <c r="G85" i="183"/>
  <c r="H85" i="183"/>
  <c r="P85" i="183"/>
  <c r="I85" i="183"/>
  <c r="B85" i="183"/>
  <c r="Q84" i="183"/>
  <c r="R84" i="183"/>
  <c r="S84" i="183"/>
  <c r="T84" i="183"/>
  <c r="Z84" i="183" s="1"/>
  <c r="U84" i="183"/>
  <c r="V84" i="183"/>
  <c r="J84" i="183"/>
  <c r="Y84" i="183" s="1"/>
  <c r="K84" i="183"/>
  <c r="L84" i="183"/>
  <c r="M84" i="183"/>
  <c r="N84" i="183"/>
  <c r="O84" i="183"/>
  <c r="C84" i="183"/>
  <c r="D84" i="183"/>
  <c r="E84" i="183"/>
  <c r="F84" i="183"/>
  <c r="G84" i="183"/>
  <c r="H84" i="183"/>
  <c r="P84" i="183"/>
  <c r="I84" i="183"/>
  <c r="B84" i="183"/>
  <c r="Q83" i="183"/>
  <c r="R83" i="183"/>
  <c r="S83" i="183"/>
  <c r="T83" i="183"/>
  <c r="Z83" i="183" s="1"/>
  <c r="U83" i="183"/>
  <c r="V83" i="183"/>
  <c r="J83" i="183"/>
  <c r="Y83" i="183" s="1"/>
  <c r="K83" i="183"/>
  <c r="L83" i="183"/>
  <c r="M83" i="183"/>
  <c r="N83" i="183"/>
  <c r="O83" i="183"/>
  <c r="C83" i="183"/>
  <c r="D83" i="183"/>
  <c r="E83" i="183"/>
  <c r="F83" i="183"/>
  <c r="G83" i="183"/>
  <c r="H83" i="183"/>
  <c r="P83" i="183"/>
  <c r="I83" i="183"/>
  <c r="B83" i="183"/>
  <c r="Q82" i="183"/>
  <c r="R82" i="183"/>
  <c r="Z82" i="183" s="1"/>
  <c r="S82" i="183"/>
  <c r="T82" i="183"/>
  <c r="U82" i="183"/>
  <c r="V82" i="183"/>
  <c r="J82" i="183"/>
  <c r="K82" i="183"/>
  <c r="L82" i="183"/>
  <c r="M82" i="183"/>
  <c r="N82" i="183"/>
  <c r="O82" i="183"/>
  <c r="Y82" i="183"/>
  <c r="C82" i="183"/>
  <c r="D82" i="183"/>
  <c r="E82" i="183"/>
  <c r="F82" i="183"/>
  <c r="G82" i="183"/>
  <c r="H82" i="183"/>
  <c r="P82" i="183"/>
  <c r="I82" i="183"/>
  <c r="B82" i="183"/>
  <c r="Q81" i="183"/>
  <c r="R81" i="183"/>
  <c r="S81" i="183"/>
  <c r="T81" i="183"/>
  <c r="U81" i="183"/>
  <c r="V81" i="183"/>
  <c r="Z81" i="183"/>
  <c r="J81" i="183"/>
  <c r="K81" i="183"/>
  <c r="L81" i="183"/>
  <c r="M81" i="183"/>
  <c r="Y81" i="183" s="1"/>
  <c r="N81" i="183"/>
  <c r="O81" i="183"/>
  <c r="C81" i="183"/>
  <c r="D81" i="183"/>
  <c r="E81" i="183"/>
  <c r="F81" i="183"/>
  <c r="G81" i="183"/>
  <c r="H81" i="183"/>
  <c r="P81" i="183"/>
  <c r="I81" i="183"/>
  <c r="B81" i="183"/>
  <c r="Q80" i="183"/>
  <c r="R80" i="183"/>
  <c r="S80" i="183"/>
  <c r="T80" i="183"/>
  <c r="Z80" i="183" s="1"/>
  <c r="U80" i="183"/>
  <c r="V80" i="183"/>
  <c r="J80" i="183"/>
  <c r="Y80" i="183" s="1"/>
  <c r="K80" i="183"/>
  <c r="L80" i="183"/>
  <c r="M80" i="183"/>
  <c r="N80" i="183"/>
  <c r="O80" i="183"/>
  <c r="C80" i="183"/>
  <c r="D80" i="183"/>
  <c r="E80" i="183"/>
  <c r="F80" i="183"/>
  <c r="G80" i="183"/>
  <c r="H80" i="183"/>
  <c r="P80" i="183"/>
  <c r="I80" i="183"/>
  <c r="B80" i="183"/>
  <c r="Q79" i="183"/>
  <c r="R79" i="183"/>
  <c r="S79" i="183"/>
  <c r="T79" i="183"/>
  <c r="Z79" i="183" s="1"/>
  <c r="U79" i="183"/>
  <c r="V79" i="183"/>
  <c r="J79" i="183"/>
  <c r="Y79" i="183" s="1"/>
  <c r="K79" i="183"/>
  <c r="L79" i="183"/>
  <c r="M79" i="183"/>
  <c r="N79" i="183"/>
  <c r="O79" i="183"/>
  <c r="C79" i="183"/>
  <c r="D79" i="183"/>
  <c r="E79" i="183"/>
  <c r="F79" i="183"/>
  <c r="G79" i="183"/>
  <c r="H79" i="183"/>
  <c r="P79" i="183"/>
  <c r="I79" i="183"/>
  <c r="B79" i="183"/>
  <c r="Q78" i="183"/>
  <c r="R78" i="183"/>
  <c r="Z78" i="183" s="1"/>
  <c r="S78" i="183"/>
  <c r="T78" i="183"/>
  <c r="U78" i="183"/>
  <c r="V78" i="183"/>
  <c r="J78" i="183"/>
  <c r="K78" i="183"/>
  <c r="L78" i="183"/>
  <c r="M78" i="183"/>
  <c r="N78" i="183"/>
  <c r="O78" i="183"/>
  <c r="Y78" i="183"/>
  <c r="C78" i="183"/>
  <c r="D78" i="183"/>
  <c r="E78" i="183"/>
  <c r="F78" i="183"/>
  <c r="G78" i="183"/>
  <c r="H78" i="183"/>
  <c r="P78" i="183"/>
  <c r="I78" i="183"/>
  <c r="B78" i="183"/>
  <c r="Q77" i="183"/>
  <c r="R77" i="183"/>
  <c r="S77" i="183"/>
  <c r="T77" i="183"/>
  <c r="U77" i="183"/>
  <c r="V77" i="183"/>
  <c r="Z77" i="183"/>
  <c r="J77" i="183"/>
  <c r="K77" i="183"/>
  <c r="L77" i="183"/>
  <c r="M77" i="183"/>
  <c r="Y77" i="183" s="1"/>
  <c r="N77" i="183"/>
  <c r="O77" i="183"/>
  <c r="C77" i="183"/>
  <c r="D77" i="183"/>
  <c r="E77" i="183"/>
  <c r="F77" i="183"/>
  <c r="G77" i="183"/>
  <c r="H77" i="183"/>
  <c r="P77" i="183"/>
  <c r="I77" i="183"/>
  <c r="B77" i="183"/>
  <c r="Q76" i="183"/>
  <c r="R76" i="183"/>
  <c r="S76" i="183"/>
  <c r="T76" i="183"/>
  <c r="Z76" i="183" s="1"/>
  <c r="U76" i="183"/>
  <c r="V76" i="183"/>
  <c r="J76" i="183"/>
  <c r="Y76" i="183" s="1"/>
  <c r="K76" i="183"/>
  <c r="L76" i="183"/>
  <c r="M76" i="183"/>
  <c r="N76" i="183"/>
  <c r="O76" i="183"/>
  <c r="C76" i="183"/>
  <c r="D76" i="183"/>
  <c r="E76" i="183"/>
  <c r="F76" i="183"/>
  <c r="G76" i="183"/>
  <c r="H76" i="183"/>
  <c r="P76" i="183"/>
  <c r="I76" i="183"/>
  <c r="B76" i="183"/>
  <c r="Q75" i="183"/>
  <c r="R75" i="183"/>
  <c r="S75" i="183"/>
  <c r="T75" i="183"/>
  <c r="Z75" i="183" s="1"/>
  <c r="U75" i="183"/>
  <c r="V75" i="183"/>
  <c r="J75" i="183"/>
  <c r="Y75" i="183" s="1"/>
  <c r="K75" i="183"/>
  <c r="L75" i="183"/>
  <c r="M75" i="183"/>
  <c r="N75" i="183"/>
  <c r="O75" i="183"/>
  <c r="C75" i="183"/>
  <c r="D75" i="183"/>
  <c r="E75" i="183"/>
  <c r="F75" i="183"/>
  <c r="G75" i="183"/>
  <c r="H75" i="183"/>
  <c r="P75" i="183"/>
  <c r="I75" i="183"/>
  <c r="B75" i="183"/>
  <c r="Q74" i="183"/>
  <c r="R74" i="183"/>
  <c r="Z74" i="183" s="1"/>
  <c r="S74" i="183"/>
  <c r="T74" i="183"/>
  <c r="U74" i="183"/>
  <c r="V74" i="183"/>
  <c r="J74" i="183"/>
  <c r="K74" i="183"/>
  <c r="L74" i="183"/>
  <c r="M74" i="183"/>
  <c r="N74" i="183"/>
  <c r="O74" i="183"/>
  <c r="Y74" i="183"/>
  <c r="C74" i="183"/>
  <c r="D74" i="183"/>
  <c r="E74" i="183"/>
  <c r="F74" i="183"/>
  <c r="G74" i="183"/>
  <c r="H74" i="183"/>
  <c r="P74" i="183"/>
  <c r="I74" i="183"/>
  <c r="B74" i="183"/>
  <c r="Q73" i="183"/>
  <c r="R73" i="183"/>
  <c r="S73" i="183"/>
  <c r="T73" i="183"/>
  <c r="U73" i="183"/>
  <c r="V73" i="183"/>
  <c r="Z73" i="183"/>
  <c r="J73" i="183"/>
  <c r="K73" i="183"/>
  <c r="L73" i="183"/>
  <c r="M73" i="183"/>
  <c r="Y73" i="183" s="1"/>
  <c r="N73" i="183"/>
  <c r="O73" i="183"/>
  <c r="C73" i="183"/>
  <c r="D73" i="183"/>
  <c r="E73" i="183"/>
  <c r="F73" i="183"/>
  <c r="G73" i="183"/>
  <c r="H73" i="183"/>
  <c r="P73" i="183"/>
  <c r="I73" i="183"/>
  <c r="B73" i="183"/>
  <c r="Q72" i="183"/>
  <c r="R72" i="183"/>
  <c r="S72" i="183"/>
  <c r="T72" i="183"/>
  <c r="Z72" i="183" s="1"/>
  <c r="U72" i="183"/>
  <c r="V72" i="183"/>
  <c r="J72" i="183"/>
  <c r="Y72" i="183" s="1"/>
  <c r="K72" i="183"/>
  <c r="L72" i="183"/>
  <c r="M72" i="183"/>
  <c r="N72" i="183"/>
  <c r="O72" i="183"/>
  <c r="C72" i="183"/>
  <c r="D72" i="183"/>
  <c r="E72" i="183"/>
  <c r="F72" i="183"/>
  <c r="G72" i="183"/>
  <c r="H72" i="183"/>
  <c r="P72" i="183"/>
  <c r="I72" i="183"/>
  <c r="B72" i="183"/>
  <c r="Q71" i="183"/>
  <c r="R71" i="183"/>
  <c r="S71" i="183"/>
  <c r="T71" i="183"/>
  <c r="Z71" i="183" s="1"/>
  <c r="U71" i="183"/>
  <c r="V71" i="183"/>
  <c r="J71" i="183"/>
  <c r="Y71" i="183" s="1"/>
  <c r="K71" i="183"/>
  <c r="L71" i="183"/>
  <c r="M71" i="183"/>
  <c r="N71" i="183"/>
  <c r="O71" i="183"/>
  <c r="C71" i="183"/>
  <c r="D71" i="183"/>
  <c r="E71" i="183"/>
  <c r="F71" i="183"/>
  <c r="G71" i="183"/>
  <c r="H71" i="183"/>
  <c r="P71" i="183"/>
  <c r="I71" i="183"/>
  <c r="B71" i="183"/>
  <c r="Q70" i="183"/>
  <c r="R70" i="183"/>
  <c r="Z70" i="183" s="1"/>
  <c r="S70" i="183"/>
  <c r="T70" i="183"/>
  <c r="U70" i="183"/>
  <c r="V70" i="183"/>
  <c r="J70" i="183"/>
  <c r="K70" i="183"/>
  <c r="L70" i="183"/>
  <c r="M70" i="183"/>
  <c r="N70" i="183"/>
  <c r="O70" i="183"/>
  <c r="Y70" i="183"/>
  <c r="C70" i="183"/>
  <c r="D70" i="183"/>
  <c r="E70" i="183"/>
  <c r="F70" i="183"/>
  <c r="G70" i="183"/>
  <c r="H70" i="183"/>
  <c r="P70" i="183"/>
  <c r="I70" i="183"/>
  <c r="B70" i="183"/>
  <c r="Q69" i="183"/>
  <c r="R69" i="183"/>
  <c r="S69" i="183"/>
  <c r="T69" i="183"/>
  <c r="U69" i="183"/>
  <c r="V69" i="183"/>
  <c r="Z69" i="183"/>
  <c r="J69" i="183"/>
  <c r="K69" i="183"/>
  <c r="L69" i="183"/>
  <c r="M69" i="183"/>
  <c r="Y69" i="183" s="1"/>
  <c r="N69" i="183"/>
  <c r="O69" i="183"/>
  <c r="C69" i="183"/>
  <c r="X69" i="183" s="1"/>
  <c r="D69" i="183"/>
  <c r="E69" i="183"/>
  <c r="F69" i="183"/>
  <c r="G69" i="183"/>
  <c r="H69" i="183"/>
  <c r="P69" i="183"/>
  <c r="I69" i="183"/>
  <c r="B69" i="183"/>
  <c r="Q68" i="183"/>
  <c r="R68" i="183"/>
  <c r="S68" i="183"/>
  <c r="T68" i="183"/>
  <c r="U68" i="183"/>
  <c r="V68" i="183"/>
  <c r="Z68" i="183"/>
  <c r="J68" i="183"/>
  <c r="K68" i="183"/>
  <c r="L68" i="183"/>
  <c r="M68" i="183"/>
  <c r="Y68" i="183" s="1"/>
  <c r="N68" i="183"/>
  <c r="O68" i="183"/>
  <c r="C68" i="183"/>
  <c r="X68" i="183" s="1"/>
  <c r="D68" i="183"/>
  <c r="E68" i="183"/>
  <c r="F68" i="183"/>
  <c r="G68" i="183"/>
  <c r="H68" i="183"/>
  <c r="P68" i="183"/>
  <c r="I68" i="183"/>
  <c r="B68" i="183"/>
  <c r="Q67" i="183"/>
  <c r="R67" i="183"/>
  <c r="S67" i="183"/>
  <c r="T67" i="183"/>
  <c r="U67" i="183"/>
  <c r="V67" i="183"/>
  <c r="Z67" i="183"/>
  <c r="J67" i="183"/>
  <c r="K67" i="183"/>
  <c r="L67" i="183"/>
  <c r="M67" i="183"/>
  <c r="Y67" i="183" s="1"/>
  <c r="N67" i="183"/>
  <c r="O67" i="183"/>
  <c r="C67" i="183"/>
  <c r="X67" i="183" s="1"/>
  <c r="D67" i="183"/>
  <c r="E67" i="183"/>
  <c r="F67" i="183"/>
  <c r="G67" i="183"/>
  <c r="H67" i="183"/>
  <c r="P67" i="183"/>
  <c r="I67" i="183"/>
  <c r="B67" i="183"/>
  <c r="Q66" i="183"/>
  <c r="R66" i="183"/>
  <c r="S66" i="183"/>
  <c r="T66" i="183"/>
  <c r="U66" i="183"/>
  <c r="V66" i="183"/>
  <c r="Z66" i="183"/>
  <c r="J66" i="183"/>
  <c r="K66" i="183"/>
  <c r="L66" i="183"/>
  <c r="M66" i="183"/>
  <c r="Y66" i="183" s="1"/>
  <c r="N66" i="183"/>
  <c r="O66" i="183"/>
  <c r="C66" i="183"/>
  <c r="X66" i="183" s="1"/>
  <c r="D66" i="183"/>
  <c r="E66" i="183"/>
  <c r="F66" i="183"/>
  <c r="G66" i="183"/>
  <c r="H66" i="183"/>
  <c r="P66" i="183"/>
  <c r="I66" i="183"/>
  <c r="B66" i="183"/>
  <c r="Q65" i="183"/>
  <c r="R65" i="183"/>
  <c r="S65" i="183"/>
  <c r="T65" i="183"/>
  <c r="U65" i="183"/>
  <c r="V65" i="183"/>
  <c r="Z65" i="183"/>
  <c r="J65" i="183"/>
  <c r="K65" i="183"/>
  <c r="L65" i="183"/>
  <c r="M65" i="183"/>
  <c r="Y65" i="183" s="1"/>
  <c r="N65" i="183"/>
  <c r="O65" i="183"/>
  <c r="C65" i="183"/>
  <c r="X65" i="183" s="1"/>
  <c r="D65" i="183"/>
  <c r="E65" i="183"/>
  <c r="F65" i="183"/>
  <c r="G65" i="183"/>
  <c r="H65" i="183"/>
  <c r="P65" i="183"/>
  <c r="I65" i="183"/>
  <c r="B65" i="183"/>
  <c r="Q64" i="183"/>
  <c r="R64" i="183"/>
  <c r="S64" i="183"/>
  <c r="T64" i="183"/>
  <c r="U64" i="183"/>
  <c r="V64" i="183"/>
  <c r="Z64" i="183"/>
  <c r="J64" i="183"/>
  <c r="K64" i="183"/>
  <c r="L64" i="183"/>
  <c r="M64" i="183"/>
  <c r="Y64" i="183" s="1"/>
  <c r="N64" i="183"/>
  <c r="O64" i="183"/>
  <c r="C64" i="183"/>
  <c r="X64" i="183" s="1"/>
  <c r="D64" i="183"/>
  <c r="E64" i="183"/>
  <c r="F64" i="183"/>
  <c r="G64" i="183"/>
  <c r="H64" i="183"/>
  <c r="P64" i="183"/>
  <c r="I64" i="183"/>
  <c r="B64" i="183"/>
  <c r="Q63" i="183"/>
  <c r="R63" i="183"/>
  <c r="S63" i="183"/>
  <c r="T63" i="183"/>
  <c r="U63" i="183"/>
  <c r="V63" i="183"/>
  <c r="Z63" i="183"/>
  <c r="J63" i="183"/>
  <c r="K63" i="183"/>
  <c r="L63" i="183"/>
  <c r="M63" i="183"/>
  <c r="Y63" i="183" s="1"/>
  <c r="N63" i="183"/>
  <c r="O63" i="183"/>
  <c r="C63" i="183"/>
  <c r="X63" i="183" s="1"/>
  <c r="D63" i="183"/>
  <c r="E63" i="183"/>
  <c r="F63" i="183"/>
  <c r="G63" i="183"/>
  <c r="H63" i="183"/>
  <c r="P63" i="183"/>
  <c r="I63" i="183"/>
  <c r="B63" i="183"/>
  <c r="Q62" i="183"/>
  <c r="R62" i="183"/>
  <c r="S62" i="183"/>
  <c r="T62" i="183"/>
  <c r="U62" i="183"/>
  <c r="V62" i="183"/>
  <c r="Z62" i="183"/>
  <c r="J62" i="183"/>
  <c r="K62" i="183"/>
  <c r="L62" i="183"/>
  <c r="M62" i="183"/>
  <c r="Y62" i="183" s="1"/>
  <c r="N62" i="183"/>
  <c r="O62" i="183"/>
  <c r="C62" i="183"/>
  <c r="X62" i="183" s="1"/>
  <c r="D62" i="183"/>
  <c r="E62" i="183"/>
  <c r="F62" i="183"/>
  <c r="G62" i="183"/>
  <c r="H62" i="183"/>
  <c r="P62" i="183"/>
  <c r="I62" i="183"/>
  <c r="B62" i="183"/>
  <c r="Q61" i="183"/>
  <c r="R61" i="183"/>
  <c r="S61" i="183"/>
  <c r="T61" i="183"/>
  <c r="U61" i="183"/>
  <c r="V61" i="183"/>
  <c r="Z61" i="183"/>
  <c r="J61" i="183"/>
  <c r="K61" i="183"/>
  <c r="L61" i="183"/>
  <c r="M61" i="183"/>
  <c r="Y61" i="183" s="1"/>
  <c r="N61" i="183"/>
  <c r="O61" i="183"/>
  <c r="C61" i="183"/>
  <c r="X61" i="183" s="1"/>
  <c r="D61" i="183"/>
  <c r="E61" i="183"/>
  <c r="F61" i="183"/>
  <c r="G61" i="183"/>
  <c r="H61" i="183"/>
  <c r="P61" i="183"/>
  <c r="I61" i="183"/>
  <c r="B61" i="183"/>
  <c r="Q60" i="183"/>
  <c r="R60" i="183"/>
  <c r="S60" i="183"/>
  <c r="T60" i="183"/>
  <c r="U60" i="183"/>
  <c r="V60" i="183"/>
  <c r="Z60" i="183"/>
  <c r="J60" i="183"/>
  <c r="K60" i="183"/>
  <c r="L60" i="183"/>
  <c r="M60" i="183"/>
  <c r="Y60" i="183" s="1"/>
  <c r="N60" i="183"/>
  <c r="O60" i="183"/>
  <c r="C60" i="183"/>
  <c r="X60" i="183" s="1"/>
  <c r="D60" i="183"/>
  <c r="E60" i="183"/>
  <c r="F60" i="183"/>
  <c r="G60" i="183"/>
  <c r="H60" i="183"/>
  <c r="P60" i="183"/>
  <c r="I60" i="183"/>
  <c r="B60" i="183"/>
  <c r="Q59" i="183"/>
  <c r="R59" i="183"/>
  <c r="S59" i="183"/>
  <c r="T59" i="183"/>
  <c r="U59" i="183"/>
  <c r="V59" i="183"/>
  <c r="Z59" i="183"/>
  <c r="J59" i="183"/>
  <c r="K59" i="183"/>
  <c r="L59" i="183"/>
  <c r="M59" i="183"/>
  <c r="Y59" i="183" s="1"/>
  <c r="N59" i="183"/>
  <c r="O59" i="183"/>
  <c r="C59" i="183"/>
  <c r="X59" i="183" s="1"/>
  <c r="D59" i="183"/>
  <c r="E59" i="183"/>
  <c r="F59" i="183"/>
  <c r="G59" i="183"/>
  <c r="H59" i="183"/>
  <c r="P59" i="183"/>
  <c r="I59" i="183"/>
  <c r="B59" i="183"/>
  <c r="Q58" i="183"/>
  <c r="R58" i="183"/>
  <c r="S58" i="183"/>
  <c r="T58" i="183"/>
  <c r="U58" i="183"/>
  <c r="V58" i="183"/>
  <c r="Z58" i="183"/>
  <c r="J58" i="183"/>
  <c r="K58" i="183"/>
  <c r="L58" i="183"/>
  <c r="M58" i="183"/>
  <c r="Y58" i="183" s="1"/>
  <c r="N58" i="183"/>
  <c r="O58" i="183"/>
  <c r="C58" i="183"/>
  <c r="X58" i="183" s="1"/>
  <c r="D58" i="183"/>
  <c r="E58" i="183"/>
  <c r="F58" i="183"/>
  <c r="G58" i="183"/>
  <c r="H58" i="183"/>
  <c r="P58" i="183"/>
  <c r="I58" i="183"/>
  <c r="B58" i="183"/>
  <c r="Q57" i="183"/>
  <c r="R57" i="183"/>
  <c r="S57" i="183"/>
  <c r="T57" i="183"/>
  <c r="U57" i="183"/>
  <c r="V57" i="183"/>
  <c r="Z57" i="183"/>
  <c r="J57" i="183"/>
  <c r="K57" i="183"/>
  <c r="L57" i="183"/>
  <c r="M57" i="183"/>
  <c r="Y57" i="183" s="1"/>
  <c r="N57" i="183"/>
  <c r="O57" i="183"/>
  <c r="C57" i="183"/>
  <c r="X57" i="183" s="1"/>
  <c r="D57" i="183"/>
  <c r="E57" i="183"/>
  <c r="F57" i="183"/>
  <c r="G57" i="183"/>
  <c r="H57" i="183"/>
  <c r="P57" i="183"/>
  <c r="I57" i="183"/>
  <c r="B57" i="183"/>
  <c r="Q56" i="183"/>
  <c r="R56" i="183"/>
  <c r="S56" i="183"/>
  <c r="T56" i="183"/>
  <c r="U56" i="183"/>
  <c r="V56" i="183"/>
  <c r="Z56" i="183"/>
  <c r="J56" i="183"/>
  <c r="K56" i="183"/>
  <c r="L56" i="183"/>
  <c r="M56" i="183"/>
  <c r="Y56" i="183" s="1"/>
  <c r="N56" i="183"/>
  <c r="O56" i="183"/>
  <c r="C56" i="183"/>
  <c r="X56" i="183" s="1"/>
  <c r="D56" i="183"/>
  <c r="E56" i="183"/>
  <c r="F56" i="183"/>
  <c r="G56" i="183"/>
  <c r="H56" i="183"/>
  <c r="P56" i="183"/>
  <c r="I56" i="183"/>
  <c r="B56" i="183"/>
  <c r="Q55" i="183"/>
  <c r="R55" i="183"/>
  <c r="S55" i="183"/>
  <c r="T55" i="183"/>
  <c r="U55" i="183"/>
  <c r="V55" i="183"/>
  <c r="Z55" i="183"/>
  <c r="J55" i="183"/>
  <c r="K55" i="183"/>
  <c r="L55" i="183"/>
  <c r="M55" i="183"/>
  <c r="Y55" i="183" s="1"/>
  <c r="N55" i="183"/>
  <c r="O55" i="183"/>
  <c r="C55" i="183"/>
  <c r="X55" i="183" s="1"/>
  <c r="D55" i="183"/>
  <c r="E55" i="183"/>
  <c r="F55" i="183"/>
  <c r="G55" i="183"/>
  <c r="H55" i="183"/>
  <c r="P55" i="183"/>
  <c r="I55" i="183"/>
  <c r="B55" i="183"/>
  <c r="Q54" i="183"/>
  <c r="R54" i="183"/>
  <c r="S54" i="183"/>
  <c r="T54" i="183"/>
  <c r="U54" i="183"/>
  <c r="V54" i="183"/>
  <c r="Z54" i="183"/>
  <c r="J54" i="183"/>
  <c r="K54" i="183"/>
  <c r="L54" i="183"/>
  <c r="M54" i="183"/>
  <c r="Y54" i="183" s="1"/>
  <c r="N54" i="183"/>
  <c r="O54" i="183"/>
  <c r="C54" i="183"/>
  <c r="X54" i="183" s="1"/>
  <c r="D54" i="183"/>
  <c r="E54" i="183"/>
  <c r="F54" i="183"/>
  <c r="G54" i="183"/>
  <c r="H54" i="183"/>
  <c r="P54" i="183"/>
  <c r="I54" i="183"/>
  <c r="B54" i="183"/>
  <c r="Q53" i="183"/>
  <c r="R53" i="183"/>
  <c r="S53" i="183"/>
  <c r="T53" i="183"/>
  <c r="U53" i="183"/>
  <c r="V53" i="183"/>
  <c r="Z53" i="183"/>
  <c r="J53" i="183"/>
  <c r="K53" i="183"/>
  <c r="L53" i="183"/>
  <c r="M53" i="183"/>
  <c r="Y53" i="183" s="1"/>
  <c r="N53" i="183"/>
  <c r="O53" i="183"/>
  <c r="C53" i="183"/>
  <c r="X53" i="183" s="1"/>
  <c r="D53" i="183"/>
  <c r="E53" i="183"/>
  <c r="F53" i="183"/>
  <c r="G53" i="183"/>
  <c r="H53" i="183"/>
  <c r="P53" i="183"/>
  <c r="I53" i="183"/>
  <c r="B53" i="183"/>
  <c r="Q52" i="183"/>
  <c r="R52" i="183"/>
  <c r="S52" i="183"/>
  <c r="T52" i="183"/>
  <c r="U52" i="183"/>
  <c r="V52" i="183"/>
  <c r="Z52" i="183"/>
  <c r="J52" i="183"/>
  <c r="K52" i="183"/>
  <c r="L52" i="183"/>
  <c r="M52" i="183"/>
  <c r="Y52" i="183" s="1"/>
  <c r="N52" i="183"/>
  <c r="O52" i="183"/>
  <c r="C52" i="183"/>
  <c r="X52" i="183" s="1"/>
  <c r="D52" i="183"/>
  <c r="E52" i="183"/>
  <c r="F52" i="183"/>
  <c r="G52" i="183"/>
  <c r="H52" i="183"/>
  <c r="P52" i="183"/>
  <c r="I52" i="183"/>
  <c r="B52" i="183"/>
  <c r="Q51" i="183"/>
  <c r="R51" i="183"/>
  <c r="S51" i="183"/>
  <c r="T51" i="183"/>
  <c r="U51" i="183"/>
  <c r="V51" i="183"/>
  <c r="Z51" i="183"/>
  <c r="J51" i="183"/>
  <c r="K51" i="183"/>
  <c r="L51" i="183"/>
  <c r="M51" i="183"/>
  <c r="Y51" i="183" s="1"/>
  <c r="N51" i="183"/>
  <c r="O51" i="183"/>
  <c r="C51" i="183"/>
  <c r="X51" i="183" s="1"/>
  <c r="D51" i="183"/>
  <c r="E51" i="183"/>
  <c r="F51" i="183"/>
  <c r="G51" i="183"/>
  <c r="H51" i="183"/>
  <c r="P51" i="183"/>
  <c r="I51" i="183"/>
  <c r="B51" i="183"/>
  <c r="Q50" i="183"/>
  <c r="R50" i="183"/>
  <c r="S50" i="183"/>
  <c r="T50" i="183"/>
  <c r="U50" i="183"/>
  <c r="V50" i="183"/>
  <c r="Z50" i="183"/>
  <c r="J50" i="183"/>
  <c r="K50" i="183"/>
  <c r="L50" i="183"/>
  <c r="M50" i="183"/>
  <c r="Y50" i="183" s="1"/>
  <c r="N50" i="183"/>
  <c r="O50" i="183"/>
  <c r="C50" i="183"/>
  <c r="X50" i="183" s="1"/>
  <c r="D50" i="183"/>
  <c r="E50" i="183"/>
  <c r="F50" i="183"/>
  <c r="G50" i="183"/>
  <c r="H50" i="183"/>
  <c r="P50" i="183"/>
  <c r="I50" i="183"/>
  <c r="B50" i="183"/>
  <c r="Q49" i="183"/>
  <c r="R49" i="183"/>
  <c r="S49" i="183"/>
  <c r="T49" i="183"/>
  <c r="U49" i="183"/>
  <c r="V49" i="183"/>
  <c r="Z49" i="183"/>
  <c r="J49" i="183"/>
  <c r="K49" i="183"/>
  <c r="L49" i="183"/>
  <c r="M49" i="183"/>
  <c r="Y49" i="183" s="1"/>
  <c r="N49" i="183"/>
  <c r="O49" i="183"/>
  <c r="C49" i="183"/>
  <c r="X49" i="183" s="1"/>
  <c r="D49" i="183"/>
  <c r="E49" i="183"/>
  <c r="F49" i="183"/>
  <c r="G49" i="183"/>
  <c r="H49" i="183"/>
  <c r="P49" i="183"/>
  <c r="I49" i="183"/>
  <c r="B49" i="183"/>
  <c r="Q48" i="183"/>
  <c r="R48" i="183"/>
  <c r="S48" i="183"/>
  <c r="T48" i="183"/>
  <c r="U48" i="183"/>
  <c r="V48" i="183"/>
  <c r="Z48" i="183"/>
  <c r="J48" i="183"/>
  <c r="K48" i="183"/>
  <c r="L48" i="183"/>
  <c r="M48" i="183"/>
  <c r="Y48" i="183" s="1"/>
  <c r="N48" i="183"/>
  <c r="O48" i="183"/>
  <c r="C48" i="183"/>
  <c r="X48" i="183" s="1"/>
  <c r="D48" i="183"/>
  <c r="E48" i="183"/>
  <c r="F48" i="183"/>
  <c r="G48" i="183"/>
  <c r="H48" i="183"/>
  <c r="P48" i="183"/>
  <c r="I48" i="183"/>
  <c r="B48" i="183"/>
  <c r="Q47" i="183"/>
  <c r="R47" i="183"/>
  <c r="S47" i="183"/>
  <c r="T47" i="183"/>
  <c r="U47" i="183"/>
  <c r="V47" i="183"/>
  <c r="Z47" i="183"/>
  <c r="J47" i="183"/>
  <c r="K47" i="183"/>
  <c r="L47" i="183"/>
  <c r="M47" i="183"/>
  <c r="Y47" i="183" s="1"/>
  <c r="N47" i="183"/>
  <c r="O47" i="183"/>
  <c r="C47" i="183"/>
  <c r="X47" i="183" s="1"/>
  <c r="D47" i="183"/>
  <c r="E47" i="183"/>
  <c r="F47" i="183"/>
  <c r="G47" i="183"/>
  <c r="H47" i="183"/>
  <c r="P47" i="183"/>
  <c r="I47" i="183"/>
  <c r="B47" i="183"/>
  <c r="Q46" i="183"/>
  <c r="R46" i="183"/>
  <c r="S46" i="183"/>
  <c r="T46" i="183"/>
  <c r="U46" i="183"/>
  <c r="V46" i="183"/>
  <c r="Z46" i="183"/>
  <c r="J46" i="183"/>
  <c r="K46" i="183"/>
  <c r="L46" i="183"/>
  <c r="M46" i="183"/>
  <c r="Y46" i="183" s="1"/>
  <c r="N46" i="183"/>
  <c r="O46" i="183"/>
  <c r="C46" i="183"/>
  <c r="X46" i="183" s="1"/>
  <c r="D46" i="183"/>
  <c r="E46" i="183"/>
  <c r="F46" i="183"/>
  <c r="G46" i="183"/>
  <c r="H46" i="183"/>
  <c r="P46" i="183"/>
  <c r="I46" i="183"/>
  <c r="B46" i="183"/>
  <c r="Q45" i="183"/>
  <c r="R45" i="183"/>
  <c r="S45" i="183"/>
  <c r="T45" i="183"/>
  <c r="U45" i="183"/>
  <c r="V45" i="183"/>
  <c r="Z45" i="183"/>
  <c r="J45" i="183"/>
  <c r="K45" i="183"/>
  <c r="L45" i="183"/>
  <c r="M45" i="183"/>
  <c r="Y45" i="183" s="1"/>
  <c r="N45" i="183"/>
  <c r="O45" i="183"/>
  <c r="C45" i="183"/>
  <c r="X45" i="183" s="1"/>
  <c r="D45" i="183"/>
  <c r="E45" i="183"/>
  <c r="F45" i="183"/>
  <c r="G45" i="183"/>
  <c r="H45" i="183"/>
  <c r="P45" i="183"/>
  <c r="I45" i="183"/>
  <c r="B45" i="183"/>
  <c r="Q44" i="183"/>
  <c r="R44" i="183"/>
  <c r="S44" i="183"/>
  <c r="T44" i="183"/>
  <c r="U44" i="183"/>
  <c r="V44" i="183"/>
  <c r="Z44" i="183"/>
  <c r="J44" i="183"/>
  <c r="K44" i="183"/>
  <c r="L44" i="183"/>
  <c r="M44" i="183"/>
  <c r="Y44" i="183" s="1"/>
  <c r="N44" i="183"/>
  <c r="O44" i="183"/>
  <c r="C44" i="183"/>
  <c r="X44" i="183" s="1"/>
  <c r="D44" i="183"/>
  <c r="E44" i="183"/>
  <c r="F44" i="183"/>
  <c r="G44" i="183"/>
  <c r="H44" i="183"/>
  <c r="P44" i="183"/>
  <c r="I44" i="183"/>
  <c r="B44" i="183"/>
  <c r="Q43" i="183"/>
  <c r="R43" i="183"/>
  <c r="S43" i="183"/>
  <c r="T43" i="183"/>
  <c r="U43" i="183"/>
  <c r="V43" i="183"/>
  <c r="Z43" i="183"/>
  <c r="J43" i="183"/>
  <c r="K43" i="183"/>
  <c r="L43" i="183"/>
  <c r="M43" i="183"/>
  <c r="Y43" i="183" s="1"/>
  <c r="N43" i="183"/>
  <c r="O43" i="183"/>
  <c r="C43" i="183"/>
  <c r="X43" i="183" s="1"/>
  <c r="D43" i="183"/>
  <c r="E43" i="183"/>
  <c r="F43" i="183"/>
  <c r="G43" i="183"/>
  <c r="H43" i="183"/>
  <c r="P43" i="183"/>
  <c r="I43" i="183"/>
  <c r="B43" i="183"/>
  <c r="Q42" i="183"/>
  <c r="R42" i="183"/>
  <c r="S42" i="183"/>
  <c r="T42" i="183"/>
  <c r="U42" i="183"/>
  <c r="V42" i="183"/>
  <c r="Z42" i="183"/>
  <c r="J42" i="183"/>
  <c r="K42" i="183"/>
  <c r="L42" i="183"/>
  <c r="M42" i="183"/>
  <c r="Y42" i="183" s="1"/>
  <c r="N42" i="183"/>
  <c r="O42" i="183"/>
  <c r="C42" i="183"/>
  <c r="X42" i="183" s="1"/>
  <c r="D42" i="183"/>
  <c r="E42" i="183"/>
  <c r="F42" i="183"/>
  <c r="G42" i="183"/>
  <c r="H42" i="183"/>
  <c r="P42" i="183"/>
  <c r="I42" i="183"/>
  <c r="B42" i="183"/>
  <c r="Q41" i="183"/>
  <c r="R41" i="183"/>
  <c r="S41" i="183"/>
  <c r="T41" i="183"/>
  <c r="U41" i="183"/>
  <c r="V41" i="183"/>
  <c r="Z41" i="183"/>
  <c r="J41" i="183"/>
  <c r="K41" i="183"/>
  <c r="L41" i="183"/>
  <c r="M41" i="183"/>
  <c r="Y41" i="183" s="1"/>
  <c r="N41" i="183"/>
  <c r="O41" i="183"/>
  <c r="C41" i="183"/>
  <c r="X41" i="183" s="1"/>
  <c r="D41" i="183"/>
  <c r="E41" i="183"/>
  <c r="F41" i="183"/>
  <c r="G41" i="183"/>
  <c r="H41" i="183"/>
  <c r="P41" i="183"/>
  <c r="I41" i="183"/>
  <c r="B41" i="183"/>
  <c r="Q40" i="183"/>
  <c r="R40" i="183"/>
  <c r="S40" i="183"/>
  <c r="T40" i="183"/>
  <c r="U40" i="183"/>
  <c r="V40" i="183"/>
  <c r="Z40" i="183"/>
  <c r="J40" i="183"/>
  <c r="K40" i="183"/>
  <c r="L40" i="183"/>
  <c r="M40" i="183"/>
  <c r="Y40" i="183" s="1"/>
  <c r="N40" i="183"/>
  <c r="O40" i="183"/>
  <c r="C40" i="183"/>
  <c r="X40" i="183" s="1"/>
  <c r="D40" i="183"/>
  <c r="E40" i="183"/>
  <c r="F40" i="183"/>
  <c r="G40" i="183"/>
  <c r="H40" i="183"/>
  <c r="P40" i="183"/>
  <c r="I40" i="183"/>
  <c r="B40" i="183"/>
  <c r="Q39" i="183"/>
  <c r="R39" i="183"/>
  <c r="S39" i="183"/>
  <c r="T39" i="183"/>
  <c r="U39" i="183"/>
  <c r="V39" i="183"/>
  <c r="Z39" i="183"/>
  <c r="J39" i="183"/>
  <c r="K39" i="183"/>
  <c r="L39" i="183"/>
  <c r="M39" i="183"/>
  <c r="Y39" i="183" s="1"/>
  <c r="N39" i="183"/>
  <c r="O39" i="183"/>
  <c r="C39" i="183"/>
  <c r="X39" i="183" s="1"/>
  <c r="D39" i="183"/>
  <c r="E39" i="183"/>
  <c r="F39" i="183"/>
  <c r="G39" i="183"/>
  <c r="H39" i="183"/>
  <c r="P39" i="183"/>
  <c r="I39" i="183"/>
  <c r="B39" i="183"/>
  <c r="Q38" i="183"/>
  <c r="R38" i="183"/>
  <c r="S38" i="183"/>
  <c r="T38" i="183"/>
  <c r="U38" i="183"/>
  <c r="V38" i="183"/>
  <c r="Z38" i="183"/>
  <c r="J38" i="183"/>
  <c r="K38" i="183"/>
  <c r="L38" i="183"/>
  <c r="M38" i="183"/>
  <c r="Y38" i="183" s="1"/>
  <c r="N38" i="183"/>
  <c r="O38" i="183"/>
  <c r="C38" i="183"/>
  <c r="X38" i="183" s="1"/>
  <c r="D38" i="183"/>
  <c r="E38" i="183"/>
  <c r="F38" i="183"/>
  <c r="G38" i="183"/>
  <c r="H38" i="183"/>
  <c r="P38" i="183"/>
  <c r="I38" i="183"/>
  <c r="B38" i="183"/>
  <c r="Q37" i="183"/>
  <c r="R37" i="183"/>
  <c r="S37" i="183"/>
  <c r="T37" i="183"/>
  <c r="U37" i="183"/>
  <c r="V37" i="183"/>
  <c r="Z37" i="183"/>
  <c r="J37" i="183"/>
  <c r="K37" i="183"/>
  <c r="L37" i="183"/>
  <c r="M37" i="183"/>
  <c r="Y37" i="183" s="1"/>
  <c r="N37" i="183"/>
  <c r="O37" i="183"/>
  <c r="C37" i="183"/>
  <c r="X37" i="183" s="1"/>
  <c r="D37" i="183"/>
  <c r="E37" i="183"/>
  <c r="F37" i="183"/>
  <c r="G37" i="183"/>
  <c r="H37" i="183"/>
  <c r="P37" i="183"/>
  <c r="I37" i="183"/>
  <c r="B37" i="183"/>
  <c r="Q36" i="183"/>
  <c r="R36" i="183"/>
  <c r="S36" i="183"/>
  <c r="T36" i="183"/>
  <c r="U36" i="183"/>
  <c r="V36" i="183"/>
  <c r="Z36" i="183"/>
  <c r="J36" i="183"/>
  <c r="K36" i="183"/>
  <c r="L36" i="183"/>
  <c r="M36" i="183"/>
  <c r="Y36" i="183" s="1"/>
  <c r="N36" i="183"/>
  <c r="O36" i="183"/>
  <c r="C36" i="183"/>
  <c r="X36" i="183" s="1"/>
  <c r="D36" i="183"/>
  <c r="E36" i="183"/>
  <c r="F36" i="183"/>
  <c r="G36" i="183"/>
  <c r="H36" i="183"/>
  <c r="P36" i="183"/>
  <c r="I36" i="183"/>
  <c r="B36" i="183"/>
  <c r="Q35" i="183"/>
  <c r="R35" i="183"/>
  <c r="S35" i="183"/>
  <c r="T35" i="183"/>
  <c r="U35" i="183"/>
  <c r="V35" i="183"/>
  <c r="Z35" i="183"/>
  <c r="J35" i="183"/>
  <c r="K35" i="183"/>
  <c r="L35" i="183"/>
  <c r="M35" i="183"/>
  <c r="Y35" i="183" s="1"/>
  <c r="N35" i="183"/>
  <c r="O35" i="183"/>
  <c r="C35" i="183"/>
  <c r="X35" i="183" s="1"/>
  <c r="D35" i="183"/>
  <c r="E35" i="183"/>
  <c r="F35" i="183"/>
  <c r="G35" i="183"/>
  <c r="H35" i="183"/>
  <c r="P35" i="183"/>
  <c r="I35" i="183"/>
  <c r="B35" i="183"/>
  <c r="Q34" i="183"/>
  <c r="R34" i="183"/>
  <c r="S34" i="183"/>
  <c r="T34" i="183"/>
  <c r="U34" i="183"/>
  <c r="V34" i="183"/>
  <c r="Z34" i="183"/>
  <c r="J34" i="183"/>
  <c r="K34" i="183"/>
  <c r="L34" i="183"/>
  <c r="M34" i="183"/>
  <c r="Y34" i="183" s="1"/>
  <c r="N34" i="183"/>
  <c r="O34" i="183"/>
  <c r="C34" i="183"/>
  <c r="X34" i="183" s="1"/>
  <c r="D34" i="183"/>
  <c r="E34" i="183"/>
  <c r="F34" i="183"/>
  <c r="G34" i="183"/>
  <c r="H34" i="183"/>
  <c r="P34" i="183"/>
  <c r="I34" i="183"/>
  <c r="B34" i="183"/>
  <c r="Q33" i="183"/>
  <c r="R33" i="183"/>
  <c r="S33" i="183"/>
  <c r="T33" i="183"/>
  <c r="U33" i="183"/>
  <c r="V33" i="183"/>
  <c r="Z33" i="183"/>
  <c r="J33" i="183"/>
  <c r="K33" i="183"/>
  <c r="L33" i="183"/>
  <c r="M33" i="183"/>
  <c r="Y33" i="183" s="1"/>
  <c r="N33" i="183"/>
  <c r="O33" i="183"/>
  <c r="C33" i="183"/>
  <c r="X33" i="183" s="1"/>
  <c r="D33" i="183"/>
  <c r="E33" i="183"/>
  <c r="F33" i="183"/>
  <c r="G33" i="183"/>
  <c r="H33" i="183"/>
  <c r="P33" i="183"/>
  <c r="I33" i="183"/>
  <c r="B33" i="183"/>
  <c r="Q32" i="183"/>
  <c r="R32" i="183"/>
  <c r="S32" i="183"/>
  <c r="T32" i="183"/>
  <c r="U32" i="183"/>
  <c r="V32" i="183"/>
  <c r="Z32" i="183"/>
  <c r="J32" i="183"/>
  <c r="K32" i="183"/>
  <c r="L32" i="183"/>
  <c r="M32" i="183"/>
  <c r="Y32" i="183" s="1"/>
  <c r="N32" i="183"/>
  <c r="O32" i="183"/>
  <c r="C32" i="183"/>
  <c r="X32" i="183" s="1"/>
  <c r="D32" i="183"/>
  <c r="E32" i="183"/>
  <c r="F32" i="183"/>
  <c r="G32" i="183"/>
  <c r="H32" i="183"/>
  <c r="P32" i="183"/>
  <c r="I32" i="183"/>
  <c r="B32" i="183"/>
  <c r="Q31" i="183"/>
  <c r="R31" i="183"/>
  <c r="S31" i="183"/>
  <c r="T31" i="183"/>
  <c r="U31" i="183"/>
  <c r="V31" i="183"/>
  <c r="Z31" i="183"/>
  <c r="J31" i="183"/>
  <c r="K31" i="183"/>
  <c r="L31" i="183"/>
  <c r="M31" i="183"/>
  <c r="Y31" i="183" s="1"/>
  <c r="N31" i="183"/>
  <c r="O31" i="183"/>
  <c r="C31" i="183"/>
  <c r="X31" i="183" s="1"/>
  <c r="D31" i="183"/>
  <c r="E31" i="183"/>
  <c r="F31" i="183"/>
  <c r="G31" i="183"/>
  <c r="H31" i="183"/>
  <c r="P31" i="183"/>
  <c r="I31" i="183"/>
  <c r="B31" i="183"/>
  <c r="Q30" i="183"/>
  <c r="R30" i="183"/>
  <c r="S30" i="183"/>
  <c r="T30" i="183"/>
  <c r="U30" i="183"/>
  <c r="V30" i="183"/>
  <c r="Z30" i="183"/>
  <c r="J30" i="183"/>
  <c r="K30" i="183"/>
  <c r="L30" i="183"/>
  <c r="M30" i="183"/>
  <c r="Y30" i="183" s="1"/>
  <c r="N30" i="183"/>
  <c r="O30" i="183"/>
  <c r="C30" i="183"/>
  <c r="X30" i="183" s="1"/>
  <c r="D30" i="183"/>
  <c r="E30" i="183"/>
  <c r="F30" i="183"/>
  <c r="G30" i="183"/>
  <c r="H30" i="183"/>
  <c r="P30" i="183"/>
  <c r="I30" i="183"/>
  <c r="B30" i="183"/>
  <c r="Q29" i="183"/>
  <c r="R29" i="183"/>
  <c r="S29" i="183"/>
  <c r="T29" i="183"/>
  <c r="U29" i="183"/>
  <c r="V29" i="183"/>
  <c r="Z29" i="183"/>
  <c r="J29" i="183"/>
  <c r="K29" i="183"/>
  <c r="L29" i="183"/>
  <c r="M29" i="183"/>
  <c r="Y29" i="183" s="1"/>
  <c r="N29" i="183"/>
  <c r="O29" i="183"/>
  <c r="C29" i="183"/>
  <c r="X29" i="183" s="1"/>
  <c r="D29" i="183"/>
  <c r="E29" i="183"/>
  <c r="F29" i="183"/>
  <c r="G29" i="183"/>
  <c r="H29" i="183"/>
  <c r="P29" i="183"/>
  <c r="I29" i="183"/>
  <c r="B29" i="183"/>
  <c r="Q28" i="183"/>
  <c r="R28" i="183"/>
  <c r="S28" i="183"/>
  <c r="T28" i="183"/>
  <c r="U28" i="183"/>
  <c r="V28" i="183"/>
  <c r="Z28" i="183"/>
  <c r="J28" i="183"/>
  <c r="K28" i="183"/>
  <c r="L28" i="183"/>
  <c r="M28" i="183"/>
  <c r="Y28" i="183" s="1"/>
  <c r="N28" i="183"/>
  <c r="O28" i="183"/>
  <c r="C28" i="183"/>
  <c r="X28" i="183" s="1"/>
  <c r="D28" i="183"/>
  <c r="E28" i="183"/>
  <c r="F28" i="183"/>
  <c r="G28" i="183"/>
  <c r="H28" i="183"/>
  <c r="P28" i="183"/>
  <c r="I28" i="183"/>
  <c r="B28" i="183"/>
  <c r="Q27" i="183"/>
  <c r="R27" i="183"/>
  <c r="S27" i="183"/>
  <c r="T27" i="183"/>
  <c r="U27" i="183"/>
  <c r="V27" i="183"/>
  <c r="Z27" i="183"/>
  <c r="J27" i="183"/>
  <c r="K27" i="183"/>
  <c r="L27" i="183"/>
  <c r="M27" i="183"/>
  <c r="Y27" i="183" s="1"/>
  <c r="N27" i="183"/>
  <c r="O27" i="183"/>
  <c r="C27" i="183"/>
  <c r="X27" i="183" s="1"/>
  <c r="D27" i="183"/>
  <c r="E27" i="183"/>
  <c r="F27" i="183"/>
  <c r="G27" i="183"/>
  <c r="H27" i="183"/>
  <c r="P27" i="183"/>
  <c r="I27" i="183"/>
  <c r="B27" i="183"/>
  <c r="Q26" i="183"/>
  <c r="R26" i="183"/>
  <c r="S26" i="183"/>
  <c r="T26" i="183"/>
  <c r="U26" i="183"/>
  <c r="V26" i="183"/>
  <c r="Z26" i="183"/>
  <c r="J26" i="183"/>
  <c r="K26" i="183"/>
  <c r="L26" i="183"/>
  <c r="M26" i="183"/>
  <c r="Y26" i="183" s="1"/>
  <c r="N26" i="183"/>
  <c r="O26" i="183"/>
  <c r="C26" i="183"/>
  <c r="X26" i="183" s="1"/>
  <c r="D26" i="183"/>
  <c r="E26" i="183"/>
  <c r="F26" i="183"/>
  <c r="G26" i="183"/>
  <c r="H26" i="183"/>
  <c r="P26" i="183"/>
  <c r="I26" i="183"/>
  <c r="B26" i="183"/>
  <c r="Q25" i="183"/>
  <c r="R25" i="183"/>
  <c r="S25" i="183"/>
  <c r="T25" i="183"/>
  <c r="U25" i="183"/>
  <c r="V25" i="183"/>
  <c r="Z25" i="183"/>
  <c r="J25" i="183"/>
  <c r="K25" i="183"/>
  <c r="L25" i="183"/>
  <c r="M25" i="183"/>
  <c r="Y25" i="183" s="1"/>
  <c r="N25" i="183"/>
  <c r="O25" i="183"/>
  <c r="C25" i="183"/>
  <c r="X25" i="183" s="1"/>
  <c r="D25" i="183"/>
  <c r="E25" i="183"/>
  <c r="F25" i="183"/>
  <c r="G25" i="183"/>
  <c r="H25" i="183"/>
  <c r="P25" i="183"/>
  <c r="I25" i="183"/>
  <c r="B25" i="183"/>
  <c r="Q24" i="183"/>
  <c r="R24" i="183"/>
  <c r="S24" i="183"/>
  <c r="T24" i="183"/>
  <c r="U24" i="183"/>
  <c r="V24" i="183"/>
  <c r="Z24" i="183"/>
  <c r="J24" i="183"/>
  <c r="K24" i="183"/>
  <c r="L24" i="183"/>
  <c r="M24" i="183"/>
  <c r="Y24" i="183" s="1"/>
  <c r="N24" i="183"/>
  <c r="O24" i="183"/>
  <c r="C24" i="183"/>
  <c r="X24" i="183" s="1"/>
  <c r="D24" i="183"/>
  <c r="E24" i="183"/>
  <c r="F24" i="183"/>
  <c r="G24" i="183"/>
  <c r="H24" i="183"/>
  <c r="P24" i="183"/>
  <c r="I24" i="183"/>
  <c r="B24" i="183"/>
  <c r="Q23" i="183"/>
  <c r="R23" i="183"/>
  <c r="S23" i="183"/>
  <c r="T23" i="183"/>
  <c r="U23" i="183"/>
  <c r="V23" i="183"/>
  <c r="Z23" i="183"/>
  <c r="J23" i="183"/>
  <c r="K23" i="183"/>
  <c r="L23" i="183"/>
  <c r="M23" i="183"/>
  <c r="Y23" i="183" s="1"/>
  <c r="N23" i="183"/>
  <c r="O23" i="183"/>
  <c r="C23" i="183"/>
  <c r="X23" i="183" s="1"/>
  <c r="D23" i="183"/>
  <c r="E23" i="183"/>
  <c r="F23" i="183"/>
  <c r="G23" i="183"/>
  <c r="H23" i="183"/>
  <c r="P23" i="183"/>
  <c r="I23" i="183"/>
  <c r="B23" i="183"/>
  <c r="Q22" i="183"/>
  <c r="R22" i="183"/>
  <c r="S22" i="183"/>
  <c r="T22" i="183"/>
  <c r="U22" i="183"/>
  <c r="V22" i="183"/>
  <c r="Z22" i="183"/>
  <c r="J22" i="183"/>
  <c r="K22" i="183"/>
  <c r="L22" i="183"/>
  <c r="M22" i="183"/>
  <c r="Y22" i="183" s="1"/>
  <c r="N22" i="183"/>
  <c r="O22" i="183"/>
  <c r="C22" i="183"/>
  <c r="X22" i="183" s="1"/>
  <c r="D22" i="183"/>
  <c r="E22" i="183"/>
  <c r="F22" i="183"/>
  <c r="G22" i="183"/>
  <c r="H22" i="183"/>
  <c r="P22" i="183"/>
  <c r="I22" i="183"/>
  <c r="B22" i="183"/>
  <c r="Q21" i="183"/>
  <c r="R21" i="183"/>
  <c r="S21" i="183"/>
  <c r="T21" i="183"/>
  <c r="U21" i="183"/>
  <c r="V21" i="183"/>
  <c r="Z21" i="183"/>
  <c r="J21" i="183"/>
  <c r="K21" i="183"/>
  <c r="L21" i="183"/>
  <c r="M21" i="183"/>
  <c r="Y21" i="183" s="1"/>
  <c r="N21" i="183"/>
  <c r="O21" i="183"/>
  <c r="C21" i="183"/>
  <c r="X21" i="183" s="1"/>
  <c r="D21" i="183"/>
  <c r="E21" i="183"/>
  <c r="F21" i="183"/>
  <c r="G21" i="183"/>
  <c r="H21" i="183"/>
  <c r="P21" i="183"/>
  <c r="I21" i="183"/>
  <c r="B21" i="183"/>
  <c r="Q20" i="183"/>
  <c r="R20" i="183"/>
  <c r="S20" i="183"/>
  <c r="T20" i="183"/>
  <c r="U20" i="183"/>
  <c r="V20" i="183"/>
  <c r="Z20" i="183"/>
  <c r="J20" i="183"/>
  <c r="K20" i="183"/>
  <c r="L20" i="183"/>
  <c r="M20" i="183"/>
  <c r="Y20" i="183" s="1"/>
  <c r="N20" i="183"/>
  <c r="O20" i="183"/>
  <c r="C20" i="183"/>
  <c r="X20" i="183" s="1"/>
  <c r="D20" i="183"/>
  <c r="E20" i="183"/>
  <c r="F20" i="183"/>
  <c r="G20" i="183"/>
  <c r="H20" i="183"/>
  <c r="P20" i="183"/>
  <c r="I20" i="183"/>
  <c r="B20" i="183"/>
  <c r="Q19" i="183"/>
  <c r="R19" i="183"/>
  <c r="S19" i="183"/>
  <c r="T19" i="183"/>
  <c r="U19" i="183"/>
  <c r="V19" i="183"/>
  <c r="Z19" i="183"/>
  <c r="J19" i="183"/>
  <c r="K19" i="183"/>
  <c r="L19" i="183"/>
  <c r="M19" i="183"/>
  <c r="Y19" i="183" s="1"/>
  <c r="N19" i="183"/>
  <c r="O19" i="183"/>
  <c r="C19" i="183"/>
  <c r="X19" i="183" s="1"/>
  <c r="D19" i="183"/>
  <c r="E19" i="183"/>
  <c r="F19" i="183"/>
  <c r="G19" i="183"/>
  <c r="H19" i="183"/>
  <c r="P19" i="183"/>
  <c r="I19" i="183"/>
  <c r="B19" i="183"/>
  <c r="Q18" i="183"/>
  <c r="R18" i="183"/>
  <c r="S18" i="183"/>
  <c r="T18" i="183"/>
  <c r="U18" i="183"/>
  <c r="V18" i="183"/>
  <c r="Z18" i="183"/>
  <c r="J18" i="183"/>
  <c r="K18" i="183"/>
  <c r="L18" i="183"/>
  <c r="M18" i="183"/>
  <c r="Y18" i="183" s="1"/>
  <c r="N18" i="183"/>
  <c r="O18" i="183"/>
  <c r="C18" i="183"/>
  <c r="X18" i="183" s="1"/>
  <c r="D18" i="183"/>
  <c r="E18" i="183"/>
  <c r="F18" i="183"/>
  <c r="G18" i="183"/>
  <c r="H18" i="183"/>
  <c r="P18" i="183"/>
  <c r="I18" i="183"/>
  <c r="B18" i="183"/>
  <c r="Q17" i="183"/>
  <c r="R17" i="183"/>
  <c r="S17" i="183"/>
  <c r="T17" i="183"/>
  <c r="U17" i="183"/>
  <c r="V17" i="183"/>
  <c r="Z17" i="183"/>
  <c r="J17" i="183"/>
  <c r="K17" i="183"/>
  <c r="L17" i="183"/>
  <c r="M17" i="183"/>
  <c r="Y17" i="183" s="1"/>
  <c r="N17" i="183"/>
  <c r="O17" i="183"/>
  <c r="C17" i="183"/>
  <c r="X17" i="183" s="1"/>
  <c r="D17" i="183"/>
  <c r="E17" i="183"/>
  <c r="F17" i="183"/>
  <c r="G17" i="183"/>
  <c r="H17" i="183"/>
  <c r="P17" i="183"/>
  <c r="I17" i="183"/>
  <c r="B17" i="183"/>
  <c r="Q16" i="183"/>
  <c r="R16" i="183"/>
  <c r="S16" i="183"/>
  <c r="T16" i="183"/>
  <c r="U16" i="183"/>
  <c r="V16" i="183"/>
  <c r="Z16" i="183"/>
  <c r="J16" i="183"/>
  <c r="K16" i="183"/>
  <c r="L16" i="183"/>
  <c r="M16" i="183"/>
  <c r="Y16" i="183" s="1"/>
  <c r="N16" i="183"/>
  <c r="O16" i="183"/>
  <c r="C16" i="183"/>
  <c r="X16" i="183" s="1"/>
  <c r="D16" i="183"/>
  <c r="E16" i="183"/>
  <c r="F16" i="183"/>
  <c r="G16" i="183"/>
  <c r="H16" i="183"/>
  <c r="P16" i="183"/>
  <c r="I16" i="183"/>
  <c r="B16" i="183"/>
  <c r="Q15" i="183"/>
  <c r="R15" i="183"/>
  <c r="S15" i="183"/>
  <c r="T15" i="183"/>
  <c r="U15" i="183"/>
  <c r="V15" i="183"/>
  <c r="Z15" i="183"/>
  <c r="J15" i="183"/>
  <c r="K15" i="183"/>
  <c r="L15" i="183"/>
  <c r="M15" i="183"/>
  <c r="Y15" i="183" s="1"/>
  <c r="N15" i="183"/>
  <c r="O15" i="183"/>
  <c r="C15" i="183"/>
  <c r="X15" i="183" s="1"/>
  <c r="D15" i="183"/>
  <c r="E15" i="183"/>
  <c r="F15" i="183"/>
  <c r="G15" i="183"/>
  <c r="H15" i="183"/>
  <c r="P15" i="183"/>
  <c r="I15" i="183"/>
  <c r="B15" i="183"/>
  <c r="Q14" i="183"/>
  <c r="R14" i="183"/>
  <c r="S14" i="183"/>
  <c r="T14" i="183"/>
  <c r="U14" i="183"/>
  <c r="V14" i="183"/>
  <c r="Z14" i="183"/>
  <c r="J14" i="183"/>
  <c r="K14" i="183"/>
  <c r="L14" i="183"/>
  <c r="M14" i="183"/>
  <c r="Y14" i="183" s="1"/>
  <c r="N14" i="183"/>
  <c r="O14" i="183"/>
  <c r="C14" i="183"/>
  <c r="X14" i="183" s="1"/>
  <c r="D14" i="183"/>
  <c r="E14" i="183"/>
  <c r="F14" i="183"/>
  <c r="G14" i="183"/>
  <c r="H14" i="183"/>
  <c r="P14" i="183"/>
  <c r="I14" i="183"/>
  <c r="B14" i="183"/>
  <c r="Q13" i="183"/>
  <c r="R13" i="183"/>
  <c r="S13" i="183"/>
  <c r="T13" i="183"/>
  <c r="U13" i="183"/>
  <c r="V13" i="183"/>
  <c r="Z13" i="183"/>
  <c r="J13" i="183"/>
  <c r="K13" i="183"/>
  <c r="L13" i="183"/>
  <c r="M13" i="183"/>
  <c r="Y13" i="183" s="1"/>
  <c r="N13" i="183"/>
  <c r="O13" i="183"/>
  <c r="C13" i="183"/>
  <c r="X13" i="183" s="1"/>
  <c r="D13" i="183"/>
  <c r="E13" i="183"/>
  <c r="F13" i="183"/>
  <c r="G13" i="183"/>
  <c r="H13" i="183"/>
  <c r="P13" i="183"/>
  <c r="I13" i="183"/>
  <c r="B13" i="183"/>
  <c r="Q12" i="183"/>
  <c r="R12" i="183"/>
  <c r="S12" i="183"/>
  <c r="T12" i="183"/>
  <c r="U12" i="183"/>
  <c r="V12" i="183"/>
  <c r="Z12" i="183"/>
  <c r="J12" i="183"/>
  <c r="K12" i="183"/>
  <c r="L12" i="183"/>
  <c r="M12" i="183"/>
  <c r="Y12" i="183" s="1"/>
  <c r="N12" i="183"/>
  <c r="O12" i="183"/>
  <c r="C12" i="183"/>
  <c r="X12" i="183" s="1"/>
  <c r="D12" i="183"/>
  <c r="E12" i="183"/>
  <c r="F12" i="183"/>
  <c r="G12" i="183"/>
  <c r="H12" i="183"/>
  <c r="P12" i="183"/>
  <c r="I12" i="183"/>
  <c r="B12" i="183"/>
  <c r="Q11" i="183"/>
  <c r="R11" i="183"/>
  <c r="S11" i="183"/>
  <c r="T11" i="183"/>
  <c r="U11" i="183"/>
  <c r="V11" i="183"/>
  <c r="Z11" i="183"/>
  <c r="J11" i="183"/>
  <c r="K11" i="183"/>
  <c r="L11" i="183"/>
  <c r="M11" i="183"/>
  <c r="Y11" i="183" s="1"/>
  <c r="N11" i="183"/>
  <c r="O11" i="183"/>
  <c r="C11" i="183"/>
  <c r="X11" i="183" s="1"/>
  <c r="D11" i="183"/>
  <c r="E11" i="183"/>
  <c r="F11" i="183"/>
  <c r="G11" i="183"/>
  <c r="H11" i="183"/>
  <c r="P11" i="183"/>
  <c r="I11" i="183"/>
  <c r="B11" i="183"/>
  <c r="Q10" i="183"/>
  <c r="R10" i="183"/>
  <c r="S10" i="183"/>
  <c r="T10" i="183"/>
  <c r="U10" i="183"/>
  <c r="V10" i="183"/>
  <c r="Z10" i="183"/>
  <c r="J10" i="183"/>
  <c r="K10" i="183"/>
  <c r="L10" i="183"/>
  <c r="M10" i="183"/>
  <c r="Y10" i="183" s="1"/>
  <c r="N10" i="183"/>
  <c r="O10" i="183"/>
  <c r="C10" i="183"/>
  <c r="X10" i="183" s="1"/>
  <c r="D10" i="183"/>
  <c r="E10" i="183"/>
  <c r="F10" i="183"/>
  <c r="G10" i="183"/>
  <c r="H10" i="183"/>
  <c r="P10" i="183"/>
  <c r="I10" i="183"/>
  <c r="B10" i="183"/>
  <c r="Q116" i="182"/>
  <c r="R116" i="182"/>
  <c r="S116" i="182"/>
  <c r="T116" i="182"/>
  <c r="U116" i="182"/>
  <c r="V116" i="182"/>
  <c r="Z116" i="182"/>
  <c r="J116" i="182"/>
  <c r="K116" i="182"/>
  <c r="L116" i="182"/>
  <c r="M116" i="182"/>
  <c r="Y116" i="182" s="1"/>
  <c r="N116" i="182"/>
  <c r="O116" i="182"/>
  <c r="C116" i="182"/>
  <c r="X116" i="182" s="1"/>
  <c r="D116" i="182"/>
  <c r="E116" i="182"/>
  <c r="F116" i="182"/>
  <c r="G116" i="182"/>
  <c r="H116" i="182"/>
  <c r="P116" i="182"/>
  <c r="I116" i="182"/>
  <c r="B116" i="182"/>
  <c r="Q115" i="182"/>
  <c r="R115" i="182"/>
  <c r="S115" i="182"/>
  <c r="T115" i="182"/>
  <c r="U115" i="182"/>
  <c r="V115" i="182"/>
  <c r="Z115" i="182"/>
  <c r="J115" i="182"/>
  <c r="K115" i="182"/>
  <c r="L115" i="182"/>
  <c r="M115" i="182"/>
  <c r="Y115" i="182" s="1"/>
  <c r="N115" i="182"/>
  <c r="O115" i="182"/>
  <c r="C115" i="182"/>
  <c r="X115" i="182" s="1"/>
  <c r="D115" i="182"/>
  <c r="E115" i="182"/>
  <c r="F115" i="182"/>
  <c r="G115" i="182"/>
  <c r="H115" i="182"/>
  <c r="P115" i="182"/>
  <c r="I115" i="182"/>
  <c r="B115" i="182"/>
  <c r="Q114" i="182"/>
  <c r="R114" i="182"/>
  <c r="S114" i="182"/>
  <c r="T114" i="182"/>
  <c r="U114" i="182"/>
  <c r="V114" i="182"/>
  <c r="Z114" i="182"/>
  <c r="J114" i="182"/>
  <c r="K114" i="182"/>
  <c r="L114" i="182"/>
  <c r="M114" i="182"/>
  <c r="Y114" i="182" s="1"/>
  <c r="N114" i="182"/>
  <c r="O114" i="182"/>
  <c r="C114" i="182"/>
  <c r="X114" i="182" s="1"/>
  <c r="D114" i="182"/>
  <c r="E114" i="182"/>
  <c r="F114" i="182"/>
  <c r="G114" i="182"/>
  <c r="H114" i="182"/>
  <c r="P114" i="182"/>
  <c r="I114" i="182"/>
  <c r="B114" i="182"/>
  <c r="Q113" i="182"/>
  <c r="R113" i="182"/>
  <c r="S113" i="182"/>
  <c r="T113" i="182"/>
  <c r="U113" i="182"/>
  <c r="V113" i="182"/>
  <c r="Z113" i="182"/>
  <c r="J113" i="182"/>
  <c r="K113" i="182"/>
  <c r="L113" i="182"/>
  <c r="M113" i="182"/>
  <c r="Y113" i="182" s="1"/>
  <c r="N113" i="182"/>
  <c r="O113" i="182"/>
  <c r="C113" i="182"/>
  <c r="X113" i="182" s="1"/>
  <c r="D113" i="182"/>
  <c r="E113" i="182"/>
  <c r="F113" i="182"/>
  <c r="G113" i="182"/>
  <c r="H113" i="182"/>
  <c r="P113" i="182"/>
  <c r="I113" i="182"/>
  <c r="B113" i="182"/>
  <c r="Q112" i="182"/>
  <c r="R112" i="182"/>
  <c r="S112" i="182"/>
  <c r="T112" i="182"/>
  <c r="U112" i="182"/>
  <c r="V112" i="182"/>
  <c r="Z112" i="182"/>
  <c r="J112" i="182"/>
  <c r="K112" i="182"/>
  <c r="L112" i="182"/>
  <c r="M112" i="182"/>
  <c r="Y112" i="182" s="1"/>
  <c r="N112" i="182"/>
  <c r="O112" i="182"/>
  <c r="C112" i="182"/>
  <c r="X112" i="182" s="1"/>
  <c r="D112" i="182"/>
  <c r="E112" i="182"/>
  <c r="F112" i="182"/>
  <c r="G112" i="182"/>
  <c r="H112" i="182"/>
  <c r="P112" i="182"/>
  <c r="I112" i="182"/>
  <c r="B112" i="182"/>
  <c r="Q111" i="182"/>
  <c r="R111" i="182"/>
  <c r="S111" i="182"/>
  <c r="T111" i="182"/>
  <c r="U111" i="182"/>
  <c r="V111" i="182"/>
  <c r="Z111" i="182"/>
  <c r="J111" i="182"/>
  <c r="K111" i="182"/>
  <c r="L111" i="182"/>
  <c r="M111" i="182"/>
  <c r="Y111" i="182" s="1"/>
  <c r="N111" i="182"/>
  <c r="O111" i="182"/>
  <c r="C111" i="182"/>
  <c r="X111" i="182" s="1"/>
  <c r="D111" i="182"/>
  <c r="E111" i="182"/>
  <c r="F111" i="182"/>
  <c r="G111" i="182"/>
  <c r="H111" i="182"/>
  <c r="P111" i="182"/>
  <c r="I111" i="182"/>
  <c r="B111" i="182"/>
  <c r="Q110" i="182"/>
  <c r="R110" i="182"/>
  <c r="S110" i="182"/>
  <c r="T110" i="182"/>
  <c r="U110" i="182"/>
  <c r="V110" i="182"/>
  <c r="Z110" i="182"/>
  <c r="J110" i="182"/>
  <c r="K110" i="182"/>
  <c r="L110" i="182"/>
  <c r="M110" i="182"/>
  <c r="Y110" i="182" s="1"/>
  <c r="N110" i="182"/>
  <c r="O110" i="182"/>
  <c r="C110" i="182"/>
  <c r="X110" i="182" s="1"/>
  <c r="D110" i="182"/>
  <c r="E110" i="182"/>
  <c r="F110" i="182"/>
  <c r="G110" i="182"/>
  <c r="H110" i="182"/>
  <c r="P110" i="182"/>
  <c r="I110" i="182"/>
  <c r="B110" i="182"/>
  <c r="Q109" i="182"/>
  <c r="R109" i="182"/>
  <c r="S109" i="182"/>
  <c r="T109" i="182"/>
  <c r="U109" i="182"/>
  <c r="V109" i="182"/>
  <c r="Z109" i="182"/>
  <c r="J109" i="182"/>
  <c r="K109" i="182"/>
  <c r="L109" i="182"/>
  <c r="M109" i="182"/>
  <c r="Y109" i="182" s="1"/>
  <c r="N109" i="182"/>
  <c r="O109" i="182"/>
  <c r="C109" i="182"/>
  <c r="X109" i="182" s="1"/>
  <c r="D109" i="182"/>
  <c r="E109" i="182"/>
  <c r="F109" i="182"/>
  <c r="G109" i="182"/>
  <c r="H109" i="182"/>
  <c r="P109" i="182"/>
  <c r="I109" i="182"/>
  <c r="B109" i="182"/>
  <c r="Q108" i="182"/>
  <c r="R108" i="182"/>
  <c r="S108" i="182"/>
  <c r="T108" i="182"/>
  <c r="U108" i="182"/>
  <c r="V108" i="182"/>
  <c r="Z108" i="182"/>
  <c r="J108" i="182"/>
  <c r="K108" i="182"/>
  <c r="L108" i="182"/>
  <c r="M108" i="182"/>
  <c r="Y108" i="182" s="1"/>
  <c r="N108" i="182"/>
  <c r="O108" i="182"/>
  <c r="C108" i="182"/>
  <c r="X108" i="182" s="1"/>
  <c r="D108" i="182"/>
  <c r="E108" i="182"/>
  <c r="F108" i="182"/>
  <c r="G108" i="182"/>
  <c r="H108" i="182"/>
  <c r="P108" i="182"/>
  <c r="I108" i="182"/>
  <c r="B108" i="182"/>
  <c r="Q107" i="182"/>
  <c r="R107" i="182"/>
  <c r="S107" i="182"/>
  <c r="T107" i="182"/>
  <c r="U107" i="182"/>
  <c r="V107" i="182"/>
  <c r="Z107" i="182"/>
  <c r="J107" i="182"/>
  <c r="K107" i="182"/>
  <c r="L107" i="182"/>
  <c r="M107" i="182"/>
  <c r="Y107" i="182" s="1"/>
  <c r="N107" i="182"/>
  <c r="O107" i="182"/>
  <c r="C107" i="182"/>
  <c r="X107" i="182" s="1"/>
  <c r="D107" i="182"/>
  <c r="E107" i="182"/>
  <c r="F107" i="182"/>
  <c r="G107" i="182"/>
  <c r="H107" i="182"/>
  <c r="P107" i="182"/>
  <c r="I107" i="182"/>
  <c r="B107" i="182"/>
  <c r="Q106" i="182"/>
  <c r="R106" i="182"/>
  <c r="S106" i="182"/>
  <c r="T106" i="182"/>
  <c r="U106" i="182"/>
  <c r="V106" i="182"/>
  <c r="Z106" i="182"/>
  <c r="J106" i="182"/>
  <c r="K106" i="182"/>
  <c r="L106" i="182"/>
  <c r="M106" i="182"/>
  <c r="Y106" i="182" s="1"/>
  <c r="N106" i="182"/>
  <c r="O106" i="182"/>
  <c r="C106" i="182"/>
  <c r="X106" i="182" s="1"/>
  <c r="D106" i="182"/>
  <c r="E106" i="182"/>
  <c r="F106" i="182"/>
  <c r="G106" i="182"/>
  <c r="H106" i="182"/>
  <c r="P106" i="182"/>
  <c r="I106" i="182"/>
  <c r="B106" i="182"/>
  <c r="Q105" i="182"/>
  <c r="R105" i="182"/>
  <c r="S105" i="182"/>
  <c r="T105" i="182"/>
  <c r="U105" i="182"/>
  <c r="V105" i="182"/>
  <c r="Z105" i="182"/>
  <c r="J105" i="182"/>
  <c r="K105" i="182"/>
  <c r="L105" i="182"/>
  <c r="M105" i="182"/>
  <c r="Y105" i="182" s="1"/>
  <c r="N105" i="182"/>
  <c r="O105" i="182"/>
  <c r="C105" i="182"/>
  <c r="X105" i="182" s="1"/>
  <c r="D105" i="182"/>
  <c r="E105" i="182"/>
  <c r="F105" i="182"/>
  <c r="G105" i="182"/>
  <c r="H105" i="182"/>
  <c r="P105" i="182"/>
  <c r="I105" i="182"/>
  <c r="B105" i="182"/>
  <c r="Q104" i="182"/>
  <c r="R104" i="182"/>
  <c r="S104" i="182"/>
  <c r="T104" i="182"/>
  <c r="U104" i="182"/>
  <c r="V104" i="182"/>
  <c r="Z104" i="182"/>
  <c r="J104" i="182"/>
  <c r="K104" i="182"/>
  <c r="L104" i="182"/>
  <c r="M104" i="182"/>
  <c r="Y104" i="182" s="1"/>
  <c r="N104" i="182"/>
  <c r="O104" i="182"/>
  <c r="C104" i="182"/>
  <c r="X104" i="182" s="1"/>
  <c r="D104" i="182"/>
  <c r="E104" i="182"/>
  <c r="F104" i="182"/>
  <c r="G104" i="182"/>
  <c r="H104" i="182"/>
  <c r="P104" i="182"/>
  <c r="I104" i="182"/>
  <c r="B104" i="182"/>
  <c r="Q103" i="182"/>
  <c r="R103" i="182"/>
  <c r="S103" i="182"/>
  <c r="T103" i="182"/>
  <c r="U103" i="182"/>
  <c r="V103" i="182"/>
  <c r="Z103" i="182"/>
  <c r="J103" i="182"/>
  <c r="K103" i="182"/>
  <c r="L103" i="182"/>
  <c r="M103" i="182"/>
  <c r="Y103" i="182" s="1"/>
  <c r="N103" i="182"/>
  <c r="O103" i="182"/>
  <c r="C103" i="182"/>
  <c r="X103" i="182" s="1"/>
  <c r="D103" i="182"/>
  <c r="E103" i="182"/>
  <c r="F103" i="182"/>
  <c r="G103" i="182"/>
  <c r="H103" i="182"/>
  <c r="P103" i="182"/>
  <c r="I103" i="182"/>
  <c r="B103" i="182"/>
  <c r="Q102" i="182"/>
  <c r="R102" i="182"/>
  <c r="S102" i="182"/>
  <c r="T102" i="182"/>
  <c r="U102" i="182"/>
  <c r="V102" i="182"/>
  <c r="Z102" i="182"/>
  <c r="J102" i="182"/>
  <c r="K102" i="182"/>
  <c r="L102" i="182"/>
  <c r="M102" i="182"/>
  <c r="Y102" i="182" s="1"/>
  <c r="N102" i="182"/>
  <c r="O102" i="182"/>
  <c r="C102" i="182"/>
  <c r="X102" i="182" s="1"/>
  <c r="D102" i="182"/>
  <c r="E102" i="182"/>
  <c r="F102" i="182"/>
  <c r="G102" i="182"/>
  <c r="H102" i="182"/>
  <c r="P102" i="182"/>
  <c r="I102" i="182"/>
  <c r="B102" i="182"/>
  <c r="Q101" i="182"/>
  <c r="R101" i="182"/>
  <c r="S101" i="182"/>
  <c r="T101" i="182"/>
  <c r="U101" i="182"/>
  <c r="V101" i="182"/>
  <c r="Z101" i="182"/>
  <c r="J101" i="182"/>
  <c r="K101" i="182"/>
  <c r="L101" i="182"/>
  <c r="M101" i="182"/>
  <c r="Y101" i="182" s="1"/>
  <c r="N101" i="182"/>
  <c r="O101" i="182"/>
  <c r="C101" i="182"/>
  <c r="X101" i="182" s="1"/>
  <c r="D101" i="182"/>
  <c r="E101" i="182"/>
  <c r="F101" i="182"/>
  <c r="G101" i="182"/>
  <c r="H101" i="182"/>
  <c r="P101" i="182"/>
  <c r="I101" i="182"/>
  <c r="B101" i="182"/>
  <c r="Q100" i="182"/>
  <c r="R100" i="182"/>
  <c r="S100" i="182"/>
  <c r="T100" i="182"/>
  <c r="U100" i="182"/>
  <c r="V100" i="182"/>
  <c r="Z100" i="182"/>
  <c r="J100" i="182"/>
  <c r="K100" i="182"/>
  <c r="L100" i="182"/>
  <c r="M100" i="182"/>
  <c r="Y100" i="182" s="1"/>
  <c r="N100" i="182"/>
  <c r="O100" i="182"/>
  <c r="C100" i="182"/>
  <c r="X100" i="182" s="1"/>
  <c r="D100" i="182"/>
  <c r="E100" i="182"/>
  <c r="F100" i="182"/>
  <c r="G100" i="182"/>
  <c r="H100" i="182"/>
  <c r="P100" i="182"/>
  <c r="I100" i="182"/>
  <c r="B100" i="182"/>
  <c r="Q99" i="182"/>
  <c r="R99" i="182"/>
  <c r="S99" i="182"/>
  <c r="T99" i="182"/>
  <c r="U99" i="182"/>
  <c r="V99" i="182"/>
  <c r="Z99" i="182"/>
  <c r="J99" i="182"/>
  <c r="K99" i="182"/>
  <c r="L99" i="182"/>
  <c r="M99" i="182"/>
  <c r="Y99" i="182" s="1"/>
  <c r="N99" i="182"/>
  <c r="O99" i="182"/>
  <c r="C99" i="182"/>
  <c r="X99" i="182" s="1"/>
  <c r="D99" i="182"/>
  <c r="E99" i="182"/>
  <c r="F99" i="182"/>
  <c r="G99" i="182"/>
  <c r="H99" i="182"/>
  <c r="P99" i="182"/>
  <c r="I99" i="182"/>
  <c r="B99" i="182"/>
  <c r="Q98" i="182"/>
  <c r="R98" i="182"/>
  <c r="S98" i="182"/>
  <c r="T98" i="182"/>
  <c r="U98" i="182"/>
  <c r="V98" i="182"/>
  <c r="Z98" i="182"/>
  <c r="J98" i="182"/>
  <c r="K98" i="182"/>
  <c r="L98" i="182"/>
  <c r="M98" i="182"/>
  <c r="Y98" i="182" s="1"/>
  <c r="N98" i="182"/>
  <c r="O98" i="182"/>
  <c r="C98" i="182"/>
  <c r="X98" i="182" s="1"/>
  <c r="D98" i="182"/>
  <c r="E98" i="182"/>
  <c r="F98" i="182"/>
  <c r="G98" i="182"/>
  <c r="H98" i="182"/>
  <c r="P98" i="182"/>
  <c r="I98" i="182"/>
  <c r="B98" i="182"/>
  <c r="Q97" i="182"/>
  <c r="R97" i="182"/>
  <c r="S97" i="182"/>
  <c r="T97" i="182"/>
  <c r="U97" i="182"/>
  <c r="V97" i="182"/>
  <c r="Z97" i="182"/>
  <c r="J97" i="182"/>
  <c r="K97" i="182"/>
  <c r="L97" i="182"/>
  <c r="M97" i="182"/>
  <c r="Y97" i="182" s="1"/>
  <c r="N97" i="182"/>
  <c r="O97" i="182"/>
  <c r="C97" i="182"/>
  <c r="X97" i="182" s="1"/>
  <c r="D97" i="182"/>
  <c r="E97" i="182"/>
  <c r="F97" i="182"/>
  <c r="G97" i="182"/>
  <c r="H97" i="182"/>
  <c r="P97" i="182"/>
  <c r="I97" i="182"/>
  <c r="B97" i="182"/>
  <c r="Q96" i="182"/>
  <c r="R96" i="182"/>
  <c r="S96" i="182"/>
  <c r="T96" i="182"/>
  <c r="U96" i="182"/>
  <c r="V96" i="182"/>
  <c r="Z96" i="182"/>
  <c r="J96" i="182"/>
  <c r="K96" i="182"/>
  <c r="L96" i="182"/>
  <c r="M96" i="182"/>
  <c r="Y96" i="182" s="1"/>
  <c r="N96" i="182"/>
  <c r="O96" i="182"/>
  <c r="C96" i="182"/>
  <c r="X96" i="182" s="1"/>
  <c r="D96" i="182"/>
  <c r="E96" i="182"/>
  <c r="F96" i="182"/>
  <c r="G96" i="182"/>
  <c r="H96" i="182"/>
  <c r="P96" i="182"/>
  <c r="I96" i="182"/>
  <c r="B96" i="182"/>
  <c r="Q95" i="182"/>
  <c r="R95" i="182"/>
  <c r="S95" i="182"/>
  <c r="T95" i="182"/>
  <c r="U95" i="182"/>
  <c r="V95" i="182"/>
  <c r="Z95" i="182"/>
  <c r="J95" i="182"/>
  <c r="K95" i="182"/>
  <c r="L95" i="182"/>
  <c r="M95" i="182"/>
  <c r="Y95" i="182" s="1"/>
  <c r="N95" i="182"/>
  <c r="O95" i="182"/>
  <c r="C95" i="182"/>
  <c r="X95" i="182" s="1"/>
  <c r="D95" i="182"/>
  <c r="E95" i="182"/>
  <c r="F95" i="182"/>
  <c r="G95" i="182"/>
  <c r="H95" i="182"/>
  <c r="P95" i="182"/>
  <c r="I95" i="182"/>
  <c r="B95" i="182"/>
  <c r="Q94" i="182"/>
  <c r="R94" i="182"/>
  <c r="S94" i="182"/>
  <c r="T94" i="182"/>
  <c r="U94" i="182"/>
  <c r="V94" i="182"/>
  <c r="Z94" i="182"/>
  <c r="J94" i="182"/>
  <c r="K94" i="182"/>
  <c r="L94" i="182"/>
  <c r="M94" i="182"/>
  <c r="Y94" i="182" s="1"/>
  <c r="N94" i="182"/>
  <c r="O94" i="182"/>
  <c r="C94" i="182"/>
  <c r="X94" i="182" s="1"/>
  <c r="D94" i="182"/>
  <c r="E94" i="182"/>
  <c r="F94" i="182"/>
  <c r="G94" i="182"/>
  <c r="H94" i="182"/>
  <c r="P94" i="182"/>
  <c r="I94" i="182"/>
  <c r="B94" i="182"/>
  <c r="Q93" i="182"/>
  <c r="R93" i="182"/>
  <c r="S93" i="182"/>
  <c r="T93" i="182"/>
  <c r="U93" i="182"/>
  <c r="V93" i="182"/>
  <c r="Z93" i="182"/>
  <c r="J93" i="182"/>
  <c r="K93" i="182"/>
  <c r="L93" i="182"/>
  <c r="M93" i="182"/>
  <c r="Y93" i="182" s="1"/>
  <c r="N93" i="182"/>
  <c r="O93" i="182"/>
  <c r="C93" i="182"/>
  <c r="X93" i="182" s="1"/>
  <c r="D93" i="182"/>
  <c r="E93" i="182"/>
  <c r="F93" i="182"/>
  <c r="G93" i="182"/>
  <c r="H93" i="182"/>
  <c r="P93" i="182"/>
  <c r="I93" i="182"/>
  <c r="B93" i="182"/>
  <c r="Q92" i="182"/>
  <c r="R92" i="182"/>
  <c r="S92" i="182"/>
  <c r="T92" i="182"/>
  <c r="U92" i="182"/>
  <c r="V92" i="182"/>
  <c r="Z92" i="182"/>
  <c r="J92" i="182"/>
  <c r="K92" i="182"/>
  <c r="L92" i="182"/>
  <c r="M92" i="182"/>
  <c r="Y92" i="182" s="1"/>
  <c r="N92" i="182"/>
  <c r="O92" i="182"/>
  <c r="C92" i="182"/>
  <c r="X92" i="182" s="1"/>
  <c r="D92" i="182"/>
  <c r="E92" i="182"/>
  <c r="F92" i="182"/>
  <c r="G92" i="182"/>
  <c r="H92" i="182"/>
  <c r="P92" i="182"/>
  <c r="I92" i="182"/>
  <c r="B92" i="182"/>
  <c r="Q91" i="182"/>
  <c r="R91" i="182"/>
  <c r="S91" i="182"/>
  <c r="T91" i="182"/>
  <c r="U91" i="182"/>
  <c r="V91" i="182"/>
  <c r="Z91" i="182"/>
  <c r="J91" i="182"/>
  <c r="K91" i="182"/>
  <c r="L91" i="182"/>
  <c r="M91" i="182"/>
  <c r="Y91" i="182" s="1"/>
  <c r="N91" i="182"/>
  <c r="O91" i="182"/>
  <c r="C91" i="182"/>
  <c r="X91" i="182" s="1"/>
  <c r="D91" i="182"/>
  <c r="E91" i="182"/>
  <c r="F91" i="182"/>
  <c r="G91" i="182"/>
  <c r="H91" i="182"/>
  <c r="P91" i="182"/>
  <c r="I91" i="182"/>
  <c r="B91" i="182"/>
  <c r="Q90" i="182"/>
  <c r="R90" i="182"/>
  <c r="S90" i="182"/>
  <c r="T90" i="182"/>
  <c r="U90" i="182"/>
  <c r="V90" i="182"/>
  <c r="Z90" i="182"/>
  <c r="J90" i="182"/>
  <c r="K90" i="182"/>
  <c r="L90" i="182"/>
  <c r="M90" i="182"/>
  <c r="Y90" i="182" s="1"/>
  <c r="N90" i="182"/>
  <c r="O90" i="182"/>
  <c r="C90" i="182"/>
  <c r="X90" i="182" s="1"/>
  <c r="D90" i="182"/>
  <c r="E90" i="182"/>
  <c r="F90" i="182"/>
  <c r="G90" i="182"/>
  <c r="H90" i="182"/>
  <c r="P90" i="182"/>
  <c r="I90" i="182"/>
  <c r="B90" i="182"/>
  <c r="Q89" i="182"/>
  <c r="R89" i="182"/>
  <c r="S89" i="182"/>
  <c r="T89" i="182"/>
  <c r="U89" i="182"/>
  <c r="V89" i="182"/>
  <c r="Z89" i="182"/>
  <c r="J89" i="182"/>
  <c r="K89" i="182"/>
  <c r="L89" i="182"/>
  <c r="M89" i="182"/>
  <c r="Y89" i="182" s="1"/>
  <c r="N89" i="182"/>
  <c r="O89" i="182"/>
  <c r="C89" i="182"/>
  <c r="X89" i="182" s="1"/>
  <c r="D89" i="182"/>
  <c r="E89" i="182"/>
  <c r="F89" i="182"/>
  <c r="G89" i="182"/>
  <c r="H89" i="182"/>
  <c r="P89" i="182"/>
  <c r="I89" i="182"/>
  <c r="B89" i="182"/>
  <c r="Q88" i="182"/>
  <c r="R88" i="182"/>
  <c r="S88" i="182"/>
  <c r="T88" i="182"/>
  <c r="U88" i="182"/>
  <c r="V88" i="182"/>
  <c r="Z88" i="182"/>
  <c r="J88" i="182"/>
  <c r="K88" i="182"/>
  <c r="L88" i="182"/>
  <c r="M88" i="182"/>
  <c r="Y88" i="182" s="1"/>
  <c r="N88" i="182"/>
  <c r="O88" i="182"/>
  <c r="C88" i="182"/>
  <c r="X88" i="182" s="1"/>
  <c r="D88" i="182"/>
  <c r="E88" i="182"/>
  <c r="F88" i="182"/>
  <c r="G88" i="182"/>
  <c r="H88" i="182"/>
  <c r="P88" i="182"/>
  <c r="I88" i="182"/>
  <c r="B88" i="182"/>
  <c r="Q87" i="182"/>
  <c r="R87" i="182"/>
  <c r="S87" i="182"/>
  <c r="T87" i="182"/>
  <c r="U87" i="182"/>
  <c r="V87" i="182"/>
  <c r="Z87" i="182"/>
  <c r="J87" i="182"/>
  <c r="K87" i="182"/>
  <c r="L87" i="182"/>
  <c r="M87" i="182"/>
  <c r="Y87" i="182" s="1"/>
  <c r="N87" i="182"/>
  <c r="O87" i="182"/>
  <c r="C87" i="182"/>
  <c r="X87" i="182" s="1"/>
  <c r="D87" i="182"/>
  <c r="E87" i="182"/>
  <c r="F87" i="182"/>
  <c r="G87" i="182"/>
  <c r="H87" i="182"/>
  <c r="P87" i="182"/>
  <c r="I87" i="182"/>
  <c r="B87" i="182"/>
  <c r="Q86" i="182"/>
  <c r="R86" i="182"/>
  <c r="S86" i="182"/>
  <c r="T86" i="182"/>
  <c r="U86" i="182"/>
  <c r="V86" i="182"/>
  <c r="Z86" i="182"/>
  <c r="J86" i="182"/>
  <c r="K86" i="182"/>
  <c r="L86" i="182"/>
  <c r="M86" i="182"/>
  <c r="Y86" i="182" s="1"/>
  <c r="N86" i="182"/>
  <c r="O86" i="182"/>
  <c r="C86" i="182"/>
  <c r="X86" i="182" s="1"/>
  <c r="D86" i="182"/>
  <c r="E86" i="182"/>
  <c r="F86" i="182"/>
  <c r="G86" i="182"/>
  <c r="H86" i="182"/>
  <c r="P86" i="182"/>
  <c r="I86" i="182"/>
  <c r="B86" i="182"/>
  <c r="Q85" i="182"/>
  <c r="R85" i="182"/>
  <c r="S85" i="182"/>
  <c r="T85" i="182"/>
  <c r="U85" i="182"/>
  <c r="V85" i="182"/>
  <c r="Z85" i="182"/>
  <c r="J85" i="182"/>
  <c r="K85" i="182"/>
  <c r="L85" i="182"/>
  <c r="M85" i="182"/>
  <c r="Y85" i="182" s="1"/>
  <c r="N85" i="182"/>
  <c r="O85" i="182"/>
  <c r="C85" i="182"/>
  <c r="X85" i="182" s="1"/>
  <c r="D85" i="182"/>
  <c r="E85" i="182"/>
  <c r="F85" i="182"/>
  <c r="G85" i="182"/>
  <c r="H85" i="182"/>
  <c r="P85" i="182"/>
  <c r="I85" i="182"/>
  <c r="B85" i="182"/>
  <c r="Q84" i="182"/>
  <c r="R84" i="182"/>
  <c r="S84" i="182"/>
  <c r="T84" i="182"/>
  <c r="U84" i="182"/>
  <c r="V84" i="182"/>
  <c r="Z84" i="182"/>
  <c r="J84" i="182"/>
  <c r="K84" i="182"/>
  <c r="L84" i="182"/>
  <c r="M84" i="182"/>
  <c r="Y84" i="182" s="1"/>
  <c r="N84" i="182"/>
  <c r="O84" i="182"/>
  <c r="C84" i="182"/>
  <c r="X84" i="182" s="1"/>
  <c r="D84" i="182"/>
  <c r="E84" i="182"/>
  <c r="F84" i="182"/>
  <c r="G84" i="182"/>
  <c r="H84" i="182"/>
  <c r="P84" i="182"/>
  <c r="I84" i="182"/>
  <c r="B84" i="182"/>
  <c r="Q83" i="182"/>
  <c r="R83" i="182"/>
  <c r="S83" i="182"/>
  <c r="T83" i="182"/>
  <c r="U83" i="182"/>
  <c r="V83" i="182"/>
  <c r="Z83" i="182"/>
  <c r="J83" i="182"/>
  <c r="K83" i="182"/>
  <c r="L83" i="182"/>
  <c r="M83" i="182"/>
  <c r="Y83" i="182" s="1"/>
  <c r="N83" i="182"/>
  <c r="O83" i="182"/>
  <c r="C83" i="182"/>
  <c r="X83" i="182" s="1"/>
  <c r="D83" i="182"/>
  <c r="E83" i="182"/>
  <c r="F83" i="182"/>
  <c r="G83" i="182"/>
  <c r="H83" i="182"/>
  <c r="P83" i="182"/>
  <c r="I83" i="182"/>
  <c r="B83" i="182"/>
  <c r="Q82" i="182"/>
  <c r="R82" i="182"/>
  <c r="S82" i="182"/>
  <c r="T82" i="182"/>
  <c r="U82" i="182"/>
  <c r="V82" i="182"/>
  <c r="Z82" i="182"/>
  <c r="J82" i="182"/>
  <c r="K82" i="182"/>
  <c r="L82" i="182"/>
  <c r="M82" i="182"/>
  <c r="Y82" i="182" s="1"/>
  <c r="N82" i="182"/>
  <c r="O82" i="182"/>
  <c r="C82" i="182"/>
  <c r="X82" i="182" s="1"/>
  <c r="D82" i="182"/>
  <c r="E82" i="182"/>
  <c r="F82" i="182"/>
  <c r="G82" i="182"/>
  <c r="H82" i="182"/>
  <c r="P82" i="182"/>
  <c r="I82" i="182"/>
  <c r="B82" i="182"/>
  <c r="Q81" i="182"/>
  <c r="R81" i="182"/>
  <c r="S81" i="182"/>
  <c r="T81" i="182"/>
  <c r="U81" i="182"/>
  <c r="V81" i="182"/>
  <c r="Z81" i="182"/>
  <c r="J81" i="182"/>
  <c r="K81" i="182"/>
  <c r="L81" i="182"/>
  <c r="M81" i="182"/>
  <c r="Y81" i="182" s="1"/>
  <c r="N81" i="182"/>
  <c r="O81" i="182"/>
  <c r="C81" i="182"/>
  <c r="X81" i="182" s="1"/>
  <c r="D81" i="182"/>
  <c r="E81" i="182"/>
  <c r="F81" i="182"/>
  <c r="G81" i="182"/>
  <c r="H81" i="182"/>
  <c r="P81" i="182"/>
  <c r="I81" i="182"/>
  <c r="B81" i="182"/>
  <c r="Q80" i="182"/>
  <c r="R80" i="182"/>
  <c r="S80" i="182"/>
  <c r="T80" i="182"/>
  <c r="U80" i="182"/>
  <c r="V80" i="182"/>
  <c r="Z80" i="182"/>
  <c r="J80" i="182"/>
  <c r="K80" i="182"/>
  <c r="L80" i="182"/>
  <c r="M80" i="182"/>
  <c r="Y80" i="182" s="1"/>
  <c r="N80" i="182"/>
  <c r="O80" i="182"/>
  <c r="C80" i="182"/>
  <c r="X80" i="182" s="1"/>
  <c r="D80" i="182"/>
  <c r="E80" i="182"/>
  <c r="F80" i="182"/>
  <c r="G80" i="182"/>
  <c r="H80" i="182"/>
  <c r="P80" i="182"/>
  <c r="I80" i="182"/>
  <c r="B80" i="182"/>
  <c r="Q79" i="182"/>
  <c r="R79" i="182"/>
  <c r="S79" i="182"/>
  <c r="T79" i="182"/>
  <c r="U79" i="182"/>
  <c r="V79" i="182"/>
  <c r="Z79" i="182"/>
  <c r="J79" i="182"/>
  <c r="K79" i="182"/>
  <c r="L79" i="182"/>
  <c r="M79" i="182"/>
  <c r="Y79" i="182" s="1"/>
  <c r="N79" i="182"/>
  <c r="O79" i="182"/>
  <c r="C79" i="182"/>
  <c r="X79" i="182" s="1"/>
  <c r="D79" i="182"/>
  <c r="E79" i="182"/>
  <c r="F79" i="182"/>
  <c r="G79" i="182"/>
  <c r="H79" i="182"/>
  <c r="P79" i="182"/>
  <c r="I79" i="182"/>
  <c r="B79" i="182"/>
  <c r="Q78" i="182"/>
  <c r="R78" i="182"/>
  <c r="S78" i="182"/>
  <c r="T78" i="182"/>
  <c r="U78" i="182"/>
  <c r="V78" i="182"/>
  <c r="Z78" i="182"/>
  <c r="J78" i="182"/>
  <c r="K78" i="182"/>
  <c r="L78" i="182"/>
  <c r="M78" i="182"/>
  <c r="Y78" i="182" s="1"/>
  <c r="N78" i="182"/>
  <c r="O78" i="182"/>
  <c r="C78" i="182"/>
  <c r="X78" i="182" s="1"/>
  <c r="D78" i="182"/>
  <c r="E78" i="182"/>
  <c r="F78" i="182"/>
  <c r="G78" i="182"/>
  <c r="H78" i="182"/>
  <c r="P78" i="182"/>
  <c r="I78" i="182"/>
  <c r="B78" i="182"/>
  <c r="Q77" i="182"/>
  <c r="R77" i="182"/>
  <c r="S77" i="182"/>
  <c r="T77" i="182"/>
  <c r="U77" i="182"/>
  <c r="V77" i="182"/>
  <c r="Z77" i="182"/>
  <c r="J77" i="182"/>
  <c r="K77" i="182"/>
  <c r="L77" i="182"/>
  <c r="M77" i="182"/>
  <c r="Y77" i="182" s="1"/>
  <c r="N77" i="182"/>
  <c r="O77" i="182"/>
  <c r="C77" i="182"/>
  <c r="X77" i="182" s="1"/>
  <c r="D77" i="182"/>
  <c r="E77" i="182"/>
  <c r="F77" i="182"/>
  <c r="G77" i="182"/>
  <c r="H77" i="182"/>
  <c r="P77" i="182"/>
  <c r="I77" i="182"/>
  <c r="B77" i="182"/>
  <c r="Q76" i="182"/>
  <c r="R76" i="182"/>
  <c r="S76" i="182"/>
  <c r="T76" i="182"/>
  <c r="U76" i="182"/>
  <c r="V76" i="182"/>
  <c r="Z76" i="182"/>
  <c r="J76" i="182"/>
  <c r="K76" i="182"/>
  <c r="L76" i="182"/>
  <c r="M76" i="182"/>
  <c r="Y76" i="182" s="1"/>
  <c r="N76" i="182"/>
  <c r="O76" i="182"/>
  <c r="C76" i="182"/>
  <c r="X76" i="182" s="1"/>
  <c r="D76" i="182"/>
  <c r="E76" i="182"/>
  <c r="F76" i="182"/>
  <c r="G76" i="182"/>
  <c r="H76" i="182"/>
  <c r="P76" i="182"/>
  <c r="I76" i="182"/>
  <c r="B76" i="182"/>
  <c r="Q75" i="182"/>
  <c r="R75" i="182"/>
  <c r="S75" i="182"/>
  <c r="T75" i="182"/>
  <c r="U75" i="182"/>
  <c r="V75" i="182"/>
  <c r="Z75" i="182"/>
  <c r="J75" i="182"/>
  <c r="K75" i="182"/>
  <c r="L75" i="182"/>
  <c r="M75" i="182"/>
  <c r="Y75" i="182" s="1"/>
  <c r="N75" i="182"/>
  <c r="O75" i="182"/>
  <c r="C75" i="182"/>
  <c r="X75" i="182" s="1"/>
  <c r="D75" i="182"/>
  <c r="E75" i="182"/>
  <c r="F75" i="182"/>
  <c r="G75" i="182"/>
  <c r="H75" i="182"/>
  <c r="P75" i="182"/>
  <c r="I75" i="182"/>
  <c r="B75" i="182"/>
  <c r="Q74" i="182"/>
  <c r="R74" i="182"/>
  <c r="S74" i="182"/>
  <c r="T74" i="182"/>
  <c r="U74" i="182"/>
  <c r="V74" i="182"/>
  <c r="Z74" i="182"/>
  <c r="J74" i="182"/>
  <c r="K74" i="182"/>
  <c r="L74" i="182"/>
  <c r="M74" i="182"/>
  <c r="Y74" i="182" s="1"/>
  <c r="N74" i="182"/>
  <c r="O74" i="182"/>
  <c r="C74" i="182"/>
  <c r="X74" i="182" s="1"/>
  <c r="D74" i="182"/>
  <c r="E74" i="182"/>
  <c r="F74" i="182"/>
  <c r="G74" i="182"/>
  <c r="H74" i="182"/>
  <c r="P74" i="182"/>
  <c r="I74" i="182"/>
  <c r="B74" i="182"/>
  <c r="Q73" i="182"/>
  <c r="R73" i="182"/>
  <c r="S73" i="182"/>
  <c r="T73" i="182"/>
  <c r="U73" i="182"/>
  <c r="V73" i="182"/>
  <c r="Z73" i="182"/>
  <c r="J73" i="182"/>
  <c r="K73" i="182"/>
  <c r="L73" i="182"/>
  <c r="M73" i="182"/>
  <c r="Y73" i="182" s="1"/>
  <c r="N73" i="182"/>
  <c r="O73" i="182"/>
  <c r="C73" i="182"/>
  <c r="X73" i="182" s="1"/>
  <c r="D73" i="182"/>
  <c r="E73" i="182"/>
  <c r="F73" i="182"/>
  <c r="G73" i="182"/>
  <c r="H73" i="182"/>
  <c r="P73" i="182"/>
  <c r="I73" i="182"/>
  <c r="B73" i="182"/>
  <c r="Q72" i="182"/>
  <c r="R72" i="182"/>
  <c r="S72" i="182"/>
  <c r="T72" i="182"/>
  <c r="U72" i="182"/>
  <c r="V72" i="182"/>
  <c r="Z72" i="182"/>
  <c r="J72" i="182"/>
  <c r="K72" i="182"/>
  <c r="L72" i="182"/>
  <c r="M72" i="182"/>
  <c r="Y72" i="182" s="1"/>
  <c r="N72" i="182"/>
  <c r="O72" i="182"/>
  <c r="C72" i="182"/>
  <c r="X72" i="182" s="1"/>
  <c r="D72" i="182"/>
  <c r="E72" i="182"/>
  <c r="F72" i="182"/>
  <c r="G72" i="182"/>
  <c r="H72" i="182"/>
  <c r="P72" i="182"/>
  <c r="I72" i="182"/>
  <c r="B72" i="182"/>
  <c r="Q71" i="182"/>
  <c r="R71" i="182"/>
  <c r="S71" i="182"/>
  <c r="T71" i="182"/>
  <c r="U71" i="182"/>
  <c r="V71" i="182"/>
  <c r="Z71" i="182"/>
  <c r="J71" i="182"/>
  <c r="K71" i="182"/>
  <c r="L71" i="182"/>
  <c r="M71" i="182"/>
  <c r="Y71" i="182" s="1"/>
  <c r="N71" i="182"/>
  <c r="O71" i="182"/>
  <c r="C71" i="182"/>
  <c r="X71" i="182" s="1"/>
  <c r="D71" i="182"/>
  <c r="E71" i="182"/>
  <c r="F71" i="182"/>
  <c r="G71" i="182"/>
  <c r="H71" i="182"/>
  <c r="P71" i="182"/>
  <c r="I71" i="182"/>
  <c r="B71" i="182"/>
  <c r="Q70" i="182"/>
  <c r="R70" i="182"/>
  <c r="S70" i="182"/>
  <c r="T70" i="182"/>
  <c r="U70" i="182"/>
  <c r="V70" i="182"/>
  <c r="Z70" i="182"/>
  <c r="J70" i="182"/>
  <c r="K70" i="182"/>
  <c r="L70" i="182"/>
  <c r="M70" i="182"/>
  <c r="Y70" i="182" s="1"/>
  <c r="N70" i="182"/>
  <c r="O70" i="182"/>
  <c r="C70" i="182"/>
  <c r="X70" i="182" s="1"/>
  <c r="D70" i="182"/>
  <c r="E70" i="182"/>
  <c r="F70" i="182"/>
  <c r="G70" i="182"/>
  <c r="H70" i="182"/>
  <c r="P70" i="182"/>
  <c r="I70" i="182"/>
  <c r="B70" i="182"/>
  <c r="Q69" i="182"/>
  <c r="R69" i="182"/>
  <c r="S69" i="182"/>
  <c r="T69" i="182"/>
  <c r="U69" i="182"/>
  <c r="V69" i="182"/>
  <c r="Z69" i="182"/>
  <c r="J69" i="182"/>
  <c r="K69" i="182"/>
  <c r="L69" i="182"/>
  <c r="M69" i="182"/>
  <c r="Y69" i="182" s="1"/>
  <c r="N69" i="182"/>
  <c r="O69" i="182"/>
  <c r="C69" i="182"/>
  <c r="X69" i="182" s="1"/>
  <c r="D69" i="182"/>
  <c r="E69" i="182"/>
  <c r="F69" i="182"/>
  <c r="G69" i="182"/>
  <c r="H69" i="182"/>
  <c r="P69" i="182"/>
  <c r="I69" i="182"/>
  <c r="B69" i="182"/>
  <c r="Q68" i="182"/>
  <c r="R68" i="182"/>
  <c r="S68" i="182"/>
  <c r="T68" i="182"/>
  <c r="U68" i="182"/>
  <c r="V68" i="182"/>
  <c r="Z68" i="182"/>
  <c r="J68" i="182"/>
  <c r="K68" i="182"/>
  <c r="L68" i="182"/>
  <c r="M68" i="182"/>
  <c r="Y68" i="182" s="1"/>
  <c r="N68" i="182"/>
  <c r="O68" i="182"/>
  <c r="C68" i="182"/>
  <c r="X68" i="182" s="1"/>
  <c r="D68" i="182"/>
  <c r="E68" i="182"/>
  <c r="F68" i="182"/>
  <c r="G68" i="182"/>
  <c r="H68" i="182"/>
  <c r="P68" i="182"/>
  <c r="I68" i="182"/>
  <c r="B68" i="182"/>
  <c r="Q67" i="182"/>
  <c r="R67" i="182"/>
  <c r="S67" i="182"/>
  <c r="T67" i="182"/>
  <c r="U67" i="182"/>
  <c r="V67" i="182"/>
  <c r="Z67" i="182"/>
  <c r="J67" i="182"/>
  <c r="K67" i="182"/>
  <c r="L67" i="182"/>
  <c r="M67" i="182"/>
  <c r="Y67" i="182" s="1"/>
  <c r="N67" i="182"/>
  <c r="O67" i="182"/>
  <c r="C67" i="182"/>
  <c r="X67" i="182" s="1"/>
  <c r="D67" i="182"/>
  <c r="E67" i="182"/>
  <c r="F67" i="182"/>
  <c r="G67" i="182"/>
  <c r="H67" i="182"/>
  <c r="P67" i="182"/>
  <c r="I67" i="182"/>
  <c r="B67" i="182"/>
  <c r="Q66" i="182"/>
  <c r="R66" i="182"/>
  <c r="S66" i="182"/>
  <c r="T66" i="182"/>
  <c r="U66" i="182"/>
  <c r="V66" i="182"/>
  <c r="Z66" i="182"/>
  <c r="J66" i="182"/>
  <c r="K66" i="182"/>
  <c r="L66" i="182"/>
  <c r="M66" i="182"/>
  <c r="Y66" i="182" s="1"/>
  <c r="N66" i="182"/>
  <c r="O66" i="182"/>
  <c r="C66" i="182"/>
  <c r="X66" i="182" s="1"/>
  <c r="D66" i="182"/>
  <c r="E66" i="182"/>
  <c r="F66" i="182"/>
  <c r="G66" i="182"/>
  <c r="H66" i="182"/>
  <c r="P66" i="182"/>
  <c r="I66" i="182"/>
  <c r="B66" i="182"/>
  <c r="Q65" i="182"/>
  <c r="R65" i="182"/>
  <c r="S65" i="182"/>
  <c r="T65" i="182"/>
  <c r="U65" i="182"/>
  <c r="V65" i="182"/>
  <c r="Z65" i="182"/>
  <c r="J65" i="182"/>
  <c r="K65" i="182"/>
  <c r="L65" i="182"/>
  <c r="M65" i="182"/>
  <c r="Y65" i="182" s="1"/>
  <c r="N65" i="182"/>
  <c r="O65" i="182"/>
  <c r="C65" i="182"/>
  <c r="X65" i="182" s="1"/>
  <c r="D65" i="182"/>
  <c r="E65" i="182"/>
  <c r="F65" i="182"/>
  <c r="G65" i="182"/>
  <c r="H65" i="182"/>
  <c r="P65" i="182"/>
  <c r="I65" i="182"/>
  <c r="B65" i="182"/>
  <c r="Q64" i="182"/>
  <c r="R64" i="182"/>
  <c r="S64" i="182"/>
  <c r="T64" i="182"/>
  <c r="U64" i="182"/>
  <c r="V64" i="182"/>
  <c r="Z64" i="182"/>
  <c r="J64" i="182"/>
  <c r="K64" i="182"/>
  <c r="L64" i="182"/>
  <c r="M64" i="182"/>
  <c r="Y64" i="182" s="1"/>
  <c r="N64" i="182"/>
  <c r="O64" i="182"/>
  <c r="C64" i="182"/>
  <c r="X64" i="182" s="1"/>
  <c r="D64" i="182"/>
  <c r="E64" i="182"/>
  <c r="F64" i="182"/>
  <c r="G64" i="182"/>
  <c r="H64" i="182"/>
  <c r="P64" i="182"/>
  <c r="I64" i="182"/>
  <c r="B64" i="182"/>
  <c r="Q63" i="182"/>
  <c r="R63" i="182"/>
  <c r="S63" i="182"/>
  <c r="T63" i="182"/>
  <c r="U63" i="182"/>
  <c r="V63" i="182"/>
  <c r="Z63" i="182"/>
  <c r="J63" i="182"/>
  <c r="K63" i="182"/>
  <c r="L63" i="182"/>
  <c r="M63" i="182"/>
  <c r="Y63" i="182" s="1"/>
  <c r="N63" i="182"/>
  <c r="O63" i="182"/>
  <c r="C63" i="182"/>
  <c r="X63" i="182" s="1"/>
  <c r="D63" i="182"/>
  <c r="E63" i="182"/>
  <c r="F63" i="182"/>
  <c r="G63" i="182"/>
  <c r="H63" i="182"/>
  <c r="P63" i="182"/>
  <c r="I63" i="182"/>
  <c r="B63" i="182"/>
  <c r="Q62" i="182"/>
  <c r="R62" i="182"/>
  <c r="S62" i="182"/>
  <c r="T62" i="182"/>
  <c r="U62" i="182"/>
  <c r="V62" i="182"/>
  <c r="Z62" i="182"/>
  <c r="J62" i="182"/>
  <c r="K62" i="182"/>
  <c r="L62" i="182"/>
  <c r="M62" i="182"/>
  <c r="Y62" i="182" s="1"/>
  <c r="N62" i="182"/>
  <c r="O62" i="182"/>
  <c r="C62" i="182"/>
  <c r="X62" i="182" s="1"/>
  <c r="D62" i="182"/>
  <c r="E62" i="182"/>
  <c r="F62" i="182"/>
  <c r="G62" i="182"/>
  <c r="H62" i="182"/>
  <c r="P62" i="182"/>
  <c r="I62" i="182"/>
  <c r="B62" i="182"/>
  <c r="Q61" i="182"/>
  <c r="R61" i="182"/>
  <c r="S61" i="182"/>
  <c r="T61" i="182"/>
  <c r="U61" i="182"/>
  <c r="V61" i="182"/>
  <c r="Z61" i="182"/>
  <c r="J61" i="182"/>
  <c r="K61" i="182"/>
  <c r="L61" i="182"/>
  <c r="M61" i="182"/>
  <c r="Y61" i="182" s="1"/>
  <c r="N61" i="182"/>
  <c r="O61" i="182"/>
  <c r="C61" i="182"/>
  <c r="X61" i="182" s="1"/>
  <c r="D61" i="182"/>
  <c r="E61" i="182"/>
  <c r="F61" i="182"/>
  <c r="G61" i="182"/>
  <c r="H61" i="182"/>
  <c r="P61" i="182"/>
  <c r="I61" i="182"/>
  <c r="B61" i="182"/>
  <c r="Q60" i="182"/>
  <c r="R60" i="182"/>
  <c r="S60" i="182"/>
  <c r="T60" i="182"/>
  <c r="U60" i="182"/>
  <c r="V60" i="182"/>
  <c r="Z60" i="182"/>
  <c r="J60" i="182"/>
  <c r="K60" i="182"/>
  <c r="L60" i="182"/>
  <c r="M60" i="182"/>
  <c r="Y60" i="182" s="1"/>
  <c r="N60" i="182"/>
  <c r="O60" i="182"/>
  <c r="C60" i="182"/>
  <c r="X60" i="182" s="1"/>
  <c r="D60" i="182"/>
  <c r="E60" i="182"/>
  <c r="F60" i="182"/>
  <c r="G60" i="182"/>
  <c r="H60" i="182"/>
  <c r="P60" i="182"/>
  <c r="I60" i="182"/>
  <c r="B60" i="182"/>
  <c r="Q59" i="182"/>
  <c r="R59" i="182"/>
  <c r="S59" i="182"/>
  <c r="T59" i="182"/>
  <c r="U59" i="182"/>
  <c r="V59" i="182"/>
  <c r="Z59" i="182"/>
  <c r="J59" i="182"/>
  <c r="K59" i="182"/>
  <c r="L59" i="182"/>
  <c r="M59" i="182"/>
  <c r="Y59" i="182" s="1"/>
  <c r="N59" i="182"/>
  <c r="O59" i="182"/>
  <c r="C59" i="182"/>
  <c r="X59" i="182" s="1"/>
  <c r="D59" i="182"/>
  <c r="E59" i="182"/>
  <c r="F59" i="182"/>
  <c r="G59" i="182"/>
  <c r="H59" i="182"/>
  <c r="P59" i="182"/>
  <c r="I59" i="182"/>
  <c r="B59" i="182"/>
  <c r="Q58" i="182"/>
  <c r="R58" i="182"/>
  <c r="S58" i="182"/>
  <c r="T58" i="182"/>
  <c r="U58" i="182"/>
  <c r="V58" i="182"/>
  <c r="Z58" i="182"/>
  <c r="J58" i="182"/>
  <c r="K58" i="182"/>
  <c r="L58" i="182"/>
  <c r="M58" i="182"/>
  <c r="Y58" i="182" s="1"/>
  <c r="N58" i="182"/>
  <c r="O58" i="182"/>
  <c r="C58" i="182"/>
  <c r="X58" i="182" s="1"/>
  <c r="D58" i="182"/>
  <c r="E58" i="182"/>
  <c r="F58" i="182"/>
  <c r="G58" i="182"/>
  <c r="H58" i="182"/>
  <c r="P58" i="182"/>
  <c r="I58" i="182"/>
  <c r="B58" i="182"/>
  <c r="Q57" i="182"/>
  <c r="R57" i="182"/>
  <c r="S57" i="182"/>
  <c r="T57" i="182"/>
  <c r="U57" i="182"/>
  <c r="V57" i="182"/>
  <c r="Z57" i="182"/>
  <c r="J57" i="182"/>
  <c r="K57" i="182"/>
  <c r="L57" i="182"/>
  <c r="M57" i="182"/>
  <c r="Y57" i="182" s="1"/>
  <c r="N57" i="182"/>
  <c r="O57" i="182"/>
  <c r="C57" i="182"/>
  <c r="X57" i="182" s="1"/>
  <c r="D57" i="182"/>
  <c r="E57" i="182"/>
  <c r="F57" i="182"/>
  <c r="G57" i="182"/>
  <c r="H57" i="182"/>
  <c r="P57" i="182"/>
  <c r="I57" i="182"/>
  <c r="B57" i="182"/>
  <c r="Q56" i="182"/>
  <c r="R56" i="182"/>
  <c r="S56" i="182"/>
  <c r="T56" i="182"/>
  <c r="U56" i="182"/>
  <c r="V56" i="182"/>
  <c r="Z56" i="182"/>
  <c r="J56" i="182"/>
  <c r="K56" i="182"/>
  <c r="L56" i="182"/>
  <c r="M56" i="182"/>
  <c r="Y56" i="182" s="1"/>
  <c r="N56" i="182"/>
  <c r="O56" i="182"/>
  <c r="C56" i="182"/>
  <c r="X56" i="182" s="1"/>
  <c r="D56" i="182"/>
  <c r="E56" i="182"/>
  <c r="F56" i="182"/>
  <c r="G56" i="182"/>
  <c r="H56" i="182"/>
  <c r="P56" i="182"/>
  <c r="I56" i="182"/>
  <c r="B56" i="182"/>
  <c r="Q55" i="182"/>
  <c r="R55" i="182"/>
  <c r="S55" i="182"/>
  <c r="T55" i="182"/>
  <c r="U55" i="182"/>
  <c r="V55" i="182"/>
  <c r="Z55" i="182"/>
  <c r="J55" i="182"/>
  <c r="K55" i="182"/>
  <c r="L55" i="182"/>
  <c r="M55" i="182"/>
  <c r="Y55" i="182" s="1"/>
  <c r="N55" i="182"/>
  <c r="O55" i="182"/>
  <c r="C55" i="182"/>
  <c r="X55" i="182" s="1"/>
  <c r="D55" i="182"/>
  <c r="E55" i="182"/>
  <c r="F55" i="182"/>
  <c r="G55" i="182"/>
  <c r="H55" i="182"/>
  <c r="P55" i="182"/>
  <c r="I55" i="182"/>
  <c r="B55" i="182"/>
  <c r="Q54" i="182"/>
  <c r="R54" i="182"/>
  <c r="S54" i="182"/>
  <c r="T54" i="182"/>
  <c r="U54" i="182"/>
  <c r="V54" i="182"/>
  <c r="Z54" i="182"/>
  <c r="J54" i="182"/>
  <c r="K54" i="182"/>
  <c r="L54" i="182"/>
  <c r="M54" i="182"/>
  <c r="Y54" i="182" s="1"/>
  <c r="N54" i="182"/>
  <c r="O54" i="182"/>
  <c r="C54" i="182"/>
  <c r="X54" i="182" s="1"/>
  <c r="D54" i="182"/>
  <c r="E54" i="182"/>
  <c r="F54" i="182"/>
  <c r="G54" i="182"/>
  <c r="H54" i="182"/>
  <c r="P54" i="182"/>
  <c r="I54" i="182"/>
  <c r="B54" i="182"/>
  <c r="Q53" i="182"/>
  <c r="R53" i="182"/>
  <c r="S53" i="182"/>
  <c r="T53" i="182"/>
  <c r="U53" i="182"/>
  <c r="V53" i="182"/>
  <c r="Z53" i="182"/>
  <c r="J53" i="182"/>
  <c r="K53" i="182"/>
  <c r="L53" i="182"/>
  <c r="M53" i="182"/>
  <c r="Y53" i="182" s="1"/>
  <c r="N53" i="182"/>
  <c r="O53" i="182"/>
  <c r="C53" i="182"/>
  <c r="X53" i="182" s="1"/>
  <c r="D53" i="182"/>
  <c r="E53" i="182"/>
  <c r="F53" i="182"/>
  <c r="G53" i="182"/>
  <c r="H53" i="182"/>
  <c r="P53" i="182"/>
  <c r="I53" i="182"/>
  <c r="B53" i="182"/>
  <c r="Q52" i="182"/>
  <c r="R52" i="182"/>
  <c r="S52" i="182"/>
  <c r="T52" i="182"/>
  <c r="U52" i="182"/>
  <c r="V52" i="182"/>
  <c r="Z52" i="182"/>
  <c r="J52" i="182"/>
  <c r="K52" i="182"/>
  <c r="L52" i="182"/>
  <c r="M52" i="182"/>
  <c r="Y52" i="182" s="1"/>
  <c r="N52" i="182"/>
  <c r="O52" i="182"/>
  <c r="C52" i="182"/>
  <c r="X52" i="182" s="1"/>
  <c r="D52" i="182"/>
  <c r="E52" i="182"/>
  <c r="F52" i="182"/>
  <c r="G52" i="182"/>
  <c r="H52" i="182"/>
  <c r="P52" i="182"/>
  <c r="I52" i="182"/>
  <c r="B52" i="182"/>
  <c r="Q51" i="182"/>
  <c r="R51" i="182"/>
  <c r="S51" i="182"/>
  <c r="T51" i="182"/>
  <c r="U51" i="182"/>
  <c r="V51" i="182"/>
  <c r="Z51" i="182"/>
  <c r="J51" i="182"/>
  <c r="K51" i="182"/>
  <c r="L51" i="182"/>
  <c r="M51" i="182"/>
  <c r="Y51" i="182" s="1"/>
  <c r="N51" i="182"/>
  <c r="O51" i="182"/>
  <c r="C51" i="182"/>
  <c r="X51" i="182" s="1"/>
  <c r="D51" i="182"/>
  <c r="E51" i="182"/>
  <c r="F51" i="182"/>
  <c r="G51" i="182"/>
  <c r="H51" i="182"/>
  <c r="P51" i="182"/>
  <c r="I51" i="182"/>
  <c r="B51" i="182"/>
  <c r="Q50" i="182"/>
  <c r="R50" i="182"/>
  <c r="S50" i="182"/>
  <c r="T50" i="182"/>
  <c r="U50" i="182"/>
  <c r="V50" i="182"/>
  <c r="Z50" i="182"/>
  <c r="J50" i="182"/>
  <c r="K50" i="182"/>
  <c r="L50" i="182"/>
  <c r="M50" i="182"/>
  <c r="Y50" i="182" s="1"/>
  <c r="N50" i="182"/>
  <c r="O50" i="182"/>
  <c r="C50" i="182"/>
  <c r="X50" i="182" s="1"/>
  <c r="D50" i="182"/>
  <c r="E50" i="182"/>
  <c r="F50" i="182"/>
  <c r="G50" i="182"/>
  <c r="H50" i="182"/>
  <c r="P50" i="182"/>
  <c r="I50" i="182"/>
  <c r="B50" i="182"/>
  <c r="Q49" i="182"/>
  <c r="R49" i="182"/>
  <c r="S49" i="182"/>
  <c r="T49" i="182"/>
  <c r="U49" i="182"/>
  <c r="V49" i="182"/>
  <c r="Z49" i="182"/>
  <c r="J49" i="182"/>
  <c r="K49" i="182"/>
  <c r="L49" i="182"/>
  <c r="M49" i="182"/>
  <c r="Y49" i="182" s="1"/>
  <c r="N49" i="182"/>
  <c r="O49" i="182"/>
  <c r="C49" i="182"/>
  <c r="X49" i="182" s="1"/>
  <c r="D49" i="182"/>
  <c r="E49" i="182"/>
  <c r="F49" i="182"/>
  <c r="G49" i="182"/>
  <c r="H49" i="182"/>
  <c r="P49" i="182"/>
  <c r="I49" i="182"/>
  <c r="B49" i="182"/>
  <c r="Q48" i="182"/>
  <c r="R48" i="182"/>
  <c r="S48" i="182"/>
  <c r="T48" i="182"/>
  <c r="U48" i="182"/>
  <c r="V48" i="182"/>
  <c r="Z48" i="182"/>
  <c r="J48" i="182"/>
  <c r="K48" i="182"/>
  <c r="L48" i="182"/>
  <c r="M48" i="182"/>
  <c r="Y48" i="182" s="1"/>
  <c r="N48" i="182"/>
  <c r="O48" i="182"/>
  <c r="C48" i="182"/>
  <c r="X48" i="182" s="1"/>
  <c r="D48" i="182"/>
  <c r="E48" i="182"/>
  <c r="F48" i="182"/>
  <c r="G48" i="182"/>
  <c r="H48" i="182"/>
  <c r="P48" i="182"/>
  <c r="I48" i="182"/>
  <c r="B48" i="182"/>
  <c r="Q47" i="182"/>
  <c r="R47" i="182"/>
  <c r="S47" i="182"/>
  <c r="T47" i="182"/>
  <c r="U47" i="182"/>
  <c r="V47" i="182"/>
  <c r="Z47" i="182"/>
  <c r="J47" i="182"/>
  <c r="K47" i="182"/>
  <c r="L47" i="182"/>
  <c r="M47" i="182"/>
  <c r="Y47" i="182" s="1"/>
  <c r="N47" i="182"/>
  <c r="O47" i="182"/>
  <c r="C47" i="182"/>
  <c r="X47" i="182" s="1"/>
  <c r="D47" i="182"/>
  <c r="E47" i="182"/>
  <c r="F47" i="182"/>
  <c r="G47" i="182"/>
  <c r="H47" i="182"/>
  <c r="P47" i="182"/>
  <c r="I47" i="182"/>
  <c r="B47" i="182"/>
  <c r="Q46" i="182"/>
  <c r="R46" i="182"/>
  <c r="S46" i="182"/>
  <c r="T46" i="182"/>
  <c r="U46" i="182"/>
  <c r="V46" i="182"/>
  <c r="Z46" i="182"/>
  <c r="J46" i="182"/>
  <c r="K46" i="182"/>
  <c r="L46" i="182"/>
  <c r="M46" i="182"/>
  <c r="Y46" i="182" s="1"/>
  <c r="N46" i="182"/>
  <c r="O46" i="182"/>
  <c r="C46" i="182"/>
  <c r="X46" i="182" s="1"/>
  <c r="D46" i="182"/>
  <c r="E46" i="182"/>
  <c r="F46" i="182"/>
  <c r="G46" i="182"/>
  <c r="H46" i="182"/>
  <c r="P46" i="182"/>
  <c r="I46" i="182"/>
  <c r="B46" i="182"/>
  <c r="Q45" i="182"/>
  <c r="R45" i="182"/>
  <c r="S45" i="182"/>
  <c r="T45" i="182"/>
  <c r="U45" i="182"/>
  <c r="V45" i="182"/>
  <c r="Z45" i="182"/>
  <c r="J45" i="182"/>
  <c r="K45" i="182"/>
  <c r="L45" i="182"/>
  <c r="M45" i="182"/>
  <c r="Y45" i="182" s="1"/>
  <c r="N45" i="182"/>
  <c r="O45" i="182"/>
  <c r="C45" i="182"/>
  <c r="X45" i="182" s="1"/>
  <c r="D45" i="182"/>
  <c r="E45" i="182"/>
  <c r="F45" i="182"/>
  <c r="G45" i="182"/>
  <c r="H45" i="182"/>
  <c r="P45" i="182"/>
  <c r="I45" i="182"/>
  <c r="B45" i="182"/>
  <c r="Q44" i="182"/>
  <c r="R44" i="182"/>
  <c r="S44" i="182"/>
  <c r="T44" i="182"/>
  <c r="U44" i="182"/>
  <c r="V44" i="182"/>
  <c r="Z44" i="182"/>
  <c r="J44" i="182"/>
  <c r="K44" i="182"/>
  <c r="L44" i="182"/>
  <c r="M44" i="182"/>
  <c r="Y44" i="182" s="1"/>
  <c r="N44" i="182"/>
  <c r="O44" i="182"/>
  <c r="C44" i="182"/>
  <c r="X44" i="182" s="1"/>
  <c r="D44" i="182"/>
  <c r="E44" i="182"/>
  <c r="F44" i="182"/>
  <c r="G44" i="182"/>
  <c r="H44" i="182"/>
  <c r="P44" i="182"/>
  <c r="I44" i="182"/>
  <c r="B44" i="182"/>
  <c r="Q43" i="182"/>
  <c r="R43" i="182"/>
  <c r="S43" i="182"/>
  <c r="T43" i="182"/>
  <c r="U43" i="182"/>
  <c r="V43" i="182"/>
  <c r="Z43" i="182"/>
  <c r="J43" i="182"/>
  <c r="K43" i="182"/>
  <c r="L43" i="182"/>
  <c r="M43" i="182"/>
  <c r="Y43" i="182" s="1"/>
  <c r="N43" i="182"/>
  <c r="O43" i="182"/>
  <c r="C43" i="182"/>
  <c r="X43" i="182" s="1"/>
  <c r="D43" i="182"/>
  <c r="E43" i="182"/>
  <c r="F43" i="182"/>
  <c r="G43" i="182"/>
  <c r="H43" i="182"/>
  <c r="P43" i="182"/>
  <c r="I43" i="182"/>
  <c r="B43" i="182"/>
  <c r="Q42" i="182"/>
  <c r="R42" i="182"/>
  <c r="S42" i="182"/>
  <c r="T42" i="182"/>
  <c r="U42" i="182"/>
  <c r="V42" i="182"/>
  <c r="Z42" i="182"/>
  <c r="J42" i="182"/>
  <c r="K42" i="182"/>
  <c r="L42" i="182"/>
  <c r="M42" i="182"/>
  <c r="Y42" i="182" s="1"/>
  <c r="N42" i="182"/>
  <c r="O42" i="182"/>
  <c r="C42" i="182"/>
  <c r="X42" i="182" s="1"/>
  <c r="D42" i="182"/>
  <c r="E42" i="182"/>
  <c r="F42" i="182"/>
  <c r="G42" i="182"/>
  <c r="H42" i="182"/>
  <c r="P42" i="182"/>
  <c r="I42" i="182"/>
  <c r="B42" i="182"/>
  <c r="Q41" i="182"/>
  <c r="R41" i="182"/>
  <c r="S41" i="182"/>
  <c r="T41" i="182"/>
  <c r="U41" i="182"/>
  <c r="V41" i="182"/>
  <c r="Z41" i="182"/>
  <c r="J41" i="182"/>
  <c r="K41" i="182"/>
  <c r="L41" i="182"/>
  <c r="M41" i="182"/>
  <c r="Y41" i="182" s="1"/>
  <c r="N41" i="182"/>
  <c r="O41" i="182"/>
  <c r="C41" i="182"/>
  <c r="X41" i="182" s="1"/>
  <c r="D41" i="182"/>
  <c r="E41" i="182"/>
  <c r="F41" i="182"/>
  <c r="G41" i="182"/>
  <c r="H41" i="182"/>
  <c r="P41" i="182"/>
  <c r="I41" i="182"/>
  <c r="B41" i="182"/>
  <c r="Q40" i="182"/>
  <c r="R40" i="182"/>
  <c r="S40" i="182"/>
  <c r="T40" i="182"/>
  <c r="U40" i="182"/>
  <c r="V40" i="182"/>
  <c r="Z40" i="182"/>
  <c r="J40" i="182"/>
  <c r="K40" i="182"/>
  <c r="L40" i="182"/>
  <c r="M40" i="182"/>
  <c r="Y40" i="182" s="1"/>
  <c r="N40" i="182"/>
  <c r="O40" i="182"/>
  <c r="C40" i="182"/>
  <c r="X40" i="182" s="1"/>
  <c r="D40" i="182"/>
  <c r="E40" i="182"/>
  <c r="F40" i="182"/>
  <c r="G40" i="182"/>
  <c r="H40" i="182"/>
  <c r="P40" i="182"/>
  <c r="I40" i="182"/>
  <c r="B40" i="182"/>
  <c r="Q39" i="182"/>
  <c r="R39" i="182"/>
  <c r="S39" i="182"/>
  <c r="T39" i="182"/>
  <c r="U39" i="182"/>
  <c r="V39" i="182"/>
  <c r="Z39" i="182"/>
  <c r="J39" i="182"/>
  <c r="K39" i="182"/>
  <c r="L39" i="182"/>
  <c r="M39" i="182"/>
  <c r="Y39" i="182" s="1"/>
  <c r="N39" i="182"/>
  <c r="O39" i="182"/>
  <c r="C39" i="182"/>
  <c r="X39" i="182" s="1"/>
  <c r="D39" i="182"/>
  <c r="E39" i="182"/>
  <c r="F39" i="182"/>
  <c r="G39" i="182"/>
  <c r="H39" i="182"/>
  <c r="P39" i="182"/>
  <c r="I39" i="182"/>
  <c r="B39" i="182"/>
  <c r="Q38" i="182"/>
  <c r="R38" i="182"/>
  <c r="S38" i="182"/>
  <c r="T38" i="182"/>
  <c r="U38" i="182"/>
  <c r="V38" i="182"/>
  <c r="Z38" i="182"/>
  <c r="J38" i="182"/>
  <c r="K38" i="182"/>
  <c r="L38" i="182"/>
  <c r="M38" i="182"/>
  <c r="Y38" i="182" s="1"/>
  <c r="N38" i="182"/>
  <c r="O38" i="182"/>
  <c r="C38" i="182"/>
  <c r="X38" i="182" s="1"/>
  <c r="D38" i="182"/>
  <c r="E38" i="182"/>
  <c r="F38" i="182"/>
  <c r="G38" i="182"/>
  <c r="H38" i="182"/>
  <c r="P38" i="182"/>
  <c r="I38" i="182"/>
  <c r="B38" i="182"/>
  <c r="Q37" i="182"/>
  <c r="R37" i="182"/>
  <c r="S37" i="182"/>
  <c r="T37" i="182"/>
  <c r="U37" i="182"/>
  <c r="V37" i="182"/>
  <c r="Z37" i="182"/>
  <c r="J37" i="182"/>
  <c r="K37" i="182"/>
  <c r="L37" i="182"/>
  <c r="M37" i="182"/>
  <c r="Y37" i="182" s="1"/>
  <c r="N37" i="182"/>
  <c r="O37" i="182"/>
  <c r="C37" i="182"/>
  <c r="X37" i="182" s="1"/>
  <c r="D37" i="182"/>
  <c r="E37" i="182"/>
  <c r="F37" i="182"/>
  <c r="G37" i="182"/>
  <c r="H37" i="182"/>
  <c r="P37" i="182"/>
  <c r="I37" i="182"/>
  <c r="B37" i="182"/>
  <c r="Q36" i="182"/>
  <c r="R36" i="182"/>
  <c r="S36" i="182"/>
  <c r="T36" i="182"/>
  <c r="U36" i="182"/>
  <c r="V36" i="182"/>
  <c r="Z36" i="182"/>
  <c r="J36" i="182"/>
  <c r="K36" i="182"/>
  <c r="L36" i="182"/>
  <c r="M36" i="182"/>
  <c r="Y36" i="182" s="1"/>
  <c r="N36" i="182"/>
  <c r="O36" i="182"/>
  <c r="C36" i="182"/>
  <c r="X36" i="182" s="1"/>
  <c r="D36" i="182"/>
  <c r="E36" i="182"/>
  <c r="F36" i="182"/>
  <c r="G36" i="182"/>
  <c r="H36" i="182"/>
  <c r="P36" i="182"/>
  <c r="I36" i="182"/>
  <c r="B36" i="182"/>
  <c r="Q35" i="182"/>
  <c r="R35" i="182"/>
  <c r="S35" i="182"/>
  <c r="T35" i="182"/>
  <c r="U35" i="182"/>
  <c r="V35" i="182"/>
  <c r="Z35" i="182"/>
  <c r="J35" i="182"/>
  <c r="K35" i="182"/>
  <c r="L35" i="182"/>
  <c r="M35" i="182"/>
  <c r="Y35" i="182" s="1"/>
  <c r="N35" i="182"/>
  <c r="O35" i="182"/>
  <c r="C35" i="182"/>
  <c r="X35" i="182" s="1"/>
  <c r="D35" i="182"/>
  <c r="E35" i="182"/>
  <c r="F35" i="182"/>
  <c r="G35" i="182"/>
  <c r="H35" i="182"/>
  <c r="P35" i="182"/>
  <c r="I35" i="182"/>
  <c r="B35" i="182"/>
  <c r="Q34" i="182"/>
  <c r="R34" i="182"/>
  <c r="S34" i="182"/>
  <c r="T34" i="182"/>
  <c r="U34" i="182"/>
  <c r="V34" i="182"/>
  <c r="Z34" i="182"/>
  <c r="J34" i="182"/>
  <c r="K34" i="182"/>
  <c r="L34" i="182"/>
  <c r="M34" i="182"/>
  <c r="Y34" i="182" s="1"/>
  <c r="N34" i="182"/>
  <c r="O34" i="182"/>
  <c r="C34" i="182"/>
  <c r="X34" i="182" s="1"/>
  <c r="D34" i="182"/>
  <c r="E34" i="182"/>
  <c r="F34" i="182"/>
  <c r="G34" i="182"/>
  <c r="H34" i="182"/>
  <c r="P34" i="182"/>
  <c r="I34" i="182"/>
  <c r="B34" i="182"/>
  <c r="Q33" i="182"/>
  <c r="R33" i="182"/>
  <c r="S33" i="182"/>
  <c r="T33" i="182"/>
  <c r="U33" i="182"/>
  <c r="V33" i="182"/>
  <c r="Z33" i="182"/>
  <c r="J33" i="182"/>
  <c r="K33" i="182"/>
  <c r="L33" i="182"/>
  <c r="M33" i="182"/>
  <c r="Y33" i="182" s="1"/>
  <c r="N33" i="182"/>
  <c r="O33" i="182"/>
  <c r="C33" i="182"/>
  <c r="X33" i="182" s="1"/>
  <c r="D33" i="182"/>
  <c r="E33" i="182"/>
  <c r="F33" i="182"/>
  <c r="G33" i="182"/>
  <c r="H33" i="182"/>
  <c r="P33" i="182"/>
  <c r="I33" i="182"/>
  <c r="B33" i="182"/>
  <c r="Q32" i="182"/>
  <c r="R32" i="182"/>
  <c r="S32" i="182"/>
  <c r="T32" i="182"/>
  <c r="U32" i="182"/>
  <c r="V32" i="182"/>
  <c r="Z32" i="182"/>
  <c r="J32" i="182"/>
  <c r="K32" i="182"/>
  <c r="L32" i="182"/>
  <c r="M32" i="182"/>
  <c r="Y32" i="182" s="1"/>
  <c r="N32" i="182"/>
  <c r="O32" i="182"/>
  <c r="C32" i="182"/>
  <c r="X32" i="182" s="1"/>
  <c r="D32" i="182"/>
  <c r="E32" i="182"/>
  <c r="F32" i="182"/>
  <c r="G32" i="182"/>
  <c r="H32" i="182"/>
  <c r="P32" i="182"/>
  <c r="I32" i="182"/>
  <c r="B32" i="182"/>
  <c r="Q31" i="182"/>
  <c r="R31" i="182"/>
  <c r="S31" i="182"/>
  <c r="T31" i="182"/>
  <c r="U31" i="182"/>
  <c r="V31" i="182"/>
  <c r="Z31" i="182"/>
  <c r="J31" i="182"/>
  <c r="K31" i="182"/>
  <c r="L31" i="182"/>
  <c r="M31" i="182"/>
  <c r="Y31" i="182" s="1"/>
  <c r="N31" i="182"/>
  <c r="O31" i="182"/>
  <c r="C31" i="182"/>
  <c r="X31" i="182" s="1"/>
  <c r="D31" i="182"/>
  <c r="E31" i="182"/>
  <c r="F31" i="182"/>
  <c r="G31" i="182"/>
  <c r="H31" i="182"/>
  <c r="P31" i="182"/>
  <c r="I31" i="182"/>
  <c r="B31" i="182"/>
  <c r="Q30" i="182"/>
  <c r="R30" i="182"/>
  <c r="S30" i="182"/>
  <c r="T30" i="182"/>
  <c r="U30" i="182"/>
  <c r="V30" i="182"/>
  <c r="Z30" i="182"/>
  <c r="J30" i="182"/>
  <c r="K30" i="182"/>
  <c r="L30" i="182"/>
  <c r="M30" i="182"/>
  <c r="Y30" i="182" s="1"/>
  <c r="N30" i="182"/>
  <c r="O30" i="182"/>
  <c r="C30" i="182"/>
  <c r="X30" i="182" s="1"/>
  <c r="D30" i="182"/>
  <c r="E30" i="182"/>
  <c r="F30" i="182"/>
  <c r="G30" i="182"/>
  <c r="H30" i="182"/>
  <c r="P30" i="182"/>
  <c r="I30" i="182"/>
  <c r="B30" i="182"/>
  <c r="Q29" i="182"/>
  <c r="R29" i="182"/>
  <c r="S29" i="182"/>
  <c r="T29" i="182"/>
  <c r="U29" i="182"/>
  <c r="V29" i="182"/>
  <c r="Z29" i="182"/>
  <c r="J29" i="182"/>
  <c r="K29" i="182"/>
  <c r="L29" i="182"/>
  <c r="M29" i="182"/>
  <c r="Y29" i="182" s="1"/>
  <c r="N29" i="182"/>
  <c r="O29" i="182"/>
  <c r="C29" i="182"/>
  <c r="X29" i="182" s="1"/>
  <c r="D29" i="182"/>
  <c r="E29" i="182"/>
  <c r="F29" i="182"/>
  <c r="G29" i="182"/>
  <c r="H29" i="182"/>
  <c r="P29" i="182"/>
  <c r="I29" i="182"/>
  <c r="B29" i="182"/>
  <c r="Q28" i="182"/>
  <c r="R28" i="182"/>
  <c r="S28" i="182"/>
  <c r="T28" i="182"/>
  <c r="U28" i="182"/>
  <c r="V28" i="182"/>
  <c r="Z28" i="182"/>
  <c r="J28" i="182"/>
  <c r="K28" i="182"/>
  <c r="L28" i="182"/>
  <c r="M28" i="182"/>
  <c r="Y28" i="182" s="1"/>
  <c r="N28" i="182"/>
  <c r="O28" i="182"/>
  <c r="C28" i="182"/>
  <c r="X28" i="182" s="1"/>
  <c r="D28" i="182"/>
  <c r="E28" i="182"/>
  <c r="F28" i="182"/>
  <c r="G28" i="182"/>
  <c r="H28" i="182"/>
  <c r="P28" i="182"/>
  <c r="I28" i="182"/>
  <c r="B28" i="182"/>
  <c r="Q27" i="182"/>
  <c r="R27" i="182"/>
  <c r="S27" i="182"/>
  <c r="T27" i="182"/>
  <c r="U27" i="182"/>
  <c r="V27" i="182"/>
  <c r="Z27" i="182"/>
  <c r="J27" i="182"/>
  <c r="K27" i="182"/>
  <c r="L27" i="182"/>
  <c r="M27" i="182"/>
  <c r="Y27" i="182" s="1"/>
  <c r="N27" i="182"/>
  <c r="O27" i="182"/>
  <c r="C27" i="182"/>
  <c r="X27" i="182" s="1"/>
  <c r="D27" i="182"/>
  <c r="E27" i="182"/>
  <c r="F27" i="182"/>
  <c r="G27" i="182"/>
  <c r="H27" i="182"/>
  <c r="P27" i="182"/>
  <c r="I27" i="182"/>
  <c r="B27" i="182"/>
  <c r="Q26" i="182"/>
  <c r="R26" i="182"/>
  <c r="S26" i="182"/>
  <c r="T26" i="182"/>
  <c r="U26" i="182"/>
  <c r="V26" i="182"/>
  <c r="Z26" i="182"/>
  <c r="J26" i="182"/>
  <c r="K26" i="182"/>
  <c r="L26" i="182"/>
  <c r="M26" i="182"/>
  <c r="Y26" i="182" s="1"/>
  <c r="N26" i="182"/>
  <c r="O26" i="182"/>
  <c r="C26" i="182"/>
  <c r="X26" i="182" s="1"/>
  <c r="D26" i="182"/>
  <c r="E26" i="182"/>
  <c r="F26" i="182"/>
  <c r="G26" i="182"/>
  <c r="H26" i="182"/>
  <c r="P26" i="182"/>
  <c r="I26" i="182"/>
  <c r="B26" i="182"/>
  <c r="Q25" i="182"/>
  <c r="R25" i="182"/>
  <c r="S25" i="182"/>
  <c r="T25" i="182"/>
  <c r="U25" i="182"/>
  <c r="V25" i="182"/>
  <c r="Z25" i="182"/>
  <c r="J25" i="182"/>
  <c r="K25" i="182"/>
  <c r="L25" i="182"/>
  <c r="M25" i="182"/>
  <c r="Y25" i="182" s="1"/>
  <c r="N25" i="182"/>
  <c r="O25" i="182"/>
  <c r="C25" i="182"/>
  <c r="X25" i="182" s="1"/>
  <c r="D25" i="182"/>
  <c r="E25" i="182"/>
  <c r="F25" i="182"/>
  <c r="G25" i="182"/>
  <c r="H25" i="182"/>
  <c r="P25" i="182"/>
  <c r="I25" i="182"/>
  <c r="B25" i="182"/>
  <c r="Q24" i="182"/>
  <c r="R24" i="182"/>
  <c r="S24" i="182"/>
  <c r="T24" i="182"/>
  <c r="U24" i="182"/>
  <c r="V24" i="182"/>
  <c r="Z24" i="182"/>
  <c r="J24" i="182"/>
  <c r="K24" i="182"/>
  <c r="L24" i="182"/>
  <c r="M24" i="182"/>
  <c r="Y24" i="182" s="1"/>
  <c r="N24" i="182"/>
  <c r="O24" i="182"/>
  <c r="C24" i="182"/>
  <c r="X24" i="182" s="1"/>
  <c r="D24" i="182"/>
  <c r="E24" i="182"/>
  <c r="F24" i="182"/>
  <c r="G24" i="182"/>
  <c r="H24" i="182"/>
  <c r="P24" i="182"/>
  <c r="I24" i="182"/>
  <c r="B24" i="182"/>
  <c r="Q23" i="182"/>
  <c r="R23" i="182"/>
  <c r="S23" i="182"/>
  <c r="T23" i="182"/>
  <c r="U23" i="182"/>
  <c r="V23" i="182"/>
  <c r="Z23" i="182"/>
  <c r="J23" i="182"/>
  <c r="K23" i="182"/>
  <c r="L23" i="182"/>
  <c r="M23" i="182"/>
  <c r="Y23" i="182" s="1"/>
  <c r="N23" i="182"/>
  <c r="O23" i="182"/>
  <c r="C23" i="182"/>
  <c r="X23" i="182" s="1"/>
  <c r="D23" i="182"/>
  <c r="E23" i="182"/>
  <c r="F23" i="182"/>
  <c r="G23" i="182"/>
  <c r="H23" i="182"/>
  <c r="P23" i="182"/>
  <c r="I23" i="182"/>
  <c r="B23" i="182"/>
  <c r="Q22" i="182"/>
  <c r="R22" i="182"/>
  <c r="S22" i="182"/>
  <c r="T22" i="182"/>
  <c r="U22" i="182"/>
  <c r="V22" i="182"/>
  <c r="Z22" i="182"/>
  <c r="J22" i="182"/>
  <c r="K22" i="182"/>
  <c r="L22" i="182"/>
  <c r="M22" i="182"/>
  <c r="Y22" i="182" s="1"/>
  <c r="N22" i="182"/>
  <c r="O22" i="182"/>
  <c r="C22" i="182"/>
  <c r="X22" i="182" s="1"/>
  <c r="D22" i="182"/>
  <c r="E22" i="182"/>
  <c r="F22" i="182"/>
  <c r="G22" i="182"/>
  <c r="H22" i="182"/>
  <c r="P22" i="182"/>
  <c r="I22" i="182"/>
  <c r="B22" i="182"/>
  <c r="Q21" i="182"/>
  <c r="R21" i="182"/>
  <c r="S21" i="182"/>
  <c r="T21" i="182"/>
  <c r="U21" i="182"/>
  <c r="V21" i="182"/>
  <c r="Z21" i="182"/>
  <c r="J21" i="182"/>
  <c r="K21" i="182"/>
  <c r="L21" i="182"/>
  <c r="M21" i="182"/>
  <c r="Y21" i="182" s="1"/>
  <c r="N21" i="182"/>
  <c r="O21" i="182"/>
  <c r="C21" i="182"/>
  <c r="X21" i="182" s="1"/>
  <c r="D21" i="182"/>
  <c r="E21" i="182"/>
  <c r="F21" i="182"/>
  <c r="G21" i="182"/>
  <c r="H21" i="182"/>
  <c r="P21" i="182"/>
  <c r="I21" i="182"/>
  <c r="B21" i="182"/>
  <c r="Q20" i="182"/>
  <c r="R20" i="182"/>
  <c r="S20" i="182"/>
  <c r="T20" i="182"/>
  <c r="U20" i="182"/>
  <c r="V20" i="182"/>
  <c r="Z20" i="182"/>
  <c r="J20" i="182"/>
  <c r="K20" i="182"/>
  <c r="L20" i="182"/>
  <c r="M20" i="182"/>
  <c r="Y20" i="182" s="1"/>
  <c r="N20" i="182"/>
  <c r="O20" i="182"/>
  <c r="C20" i="182"/>
  <c r="X20" i="182" s="1"/>
  <c r="D20" i="182"/>
  <c r="E20" i="182"/>
  <c r="F20" i="182"/>
  <c r="G20" i="182"/>
  <c r="H20" i="182"/>
  <c r="P20" i="182"/>
  <c r="I20" i="182"/>
  <c r="B20" i="182"/>
  <c r="Q19" i="182"/>
  <c r="R19" i="182"/>
  <c r="S19" i="182"/>
  <c r="T19" i="182"/>
  <c r="U19" i="182"/>
  <c r="V19" i="182"/>
  <c r="Z19" i="182"/>
  <c r="J19" i="182"/>
  <c r="K19" i="182"/>
  <c r="L19" i="182"/>
  <c r="M19" i="182"/>
  <c r="Y19" i="182" s="1"/>
  <c r="N19" i="182"/>
  <c r="O19" i="182"/>
  <c r="C19" i="182"/>
  <c r="X19" i="182" s="1"/>
  <c r="D19" i="182"/>
  <c r="E19" i="182"/>
  <c r="F19" i="182"/>
  <c r="G19" i="182"/>
  <c r="H19" i="182"/>
  <c r="P19" i="182"/>
  <c r="I19" i="182"/>
  <c r="B19" i="182"/>
  <c r="Q18" i="182"/>
  <c r="R18" i="182"/>
  <c r="S18" i="182"/>
  <c r="T18" i="182"/>
  <c r="U18" i="182"/>
  <c r="V18" i="182"/>
  <c r="Z18" i="182"/>
  <c r="J18" i="182"/>
  <c r="K18" i="182"/>
  <c r="L18" i="182"/>
  <c r="M18" i="182"/>
  <c r="Y18" i="182" s="1"/>
  <c r="N18" i="182"/>
  <c r="O18" i="182"/>
  <c r="C18" i="182"/>
  <c r="X18" i="182" s="1"/>
  <c r="D18" i="182"/>
  <c r="E18" i="182"/>
  <c r="F18" i="182"/>
  <c r="G18" i="182"/>
  <c r="H18" i="182"/>
  <c r="P18" i="182"/>
  <c r="I18" i="182"/>
  <c r="B18" i="182"/>
  <c r="Q17" i="182"/>
  <c r="R17" i="182"/>
  <c r="S17" i="182"/>
  <c r="T17" i="182"/>
  <c r="U17" i="182"/>
  <c r="V17" i="182"/>
  <c r="Z17" i="182"/>
  <c r="J17" i="182"/>
  <c r="K17" i="182"/>
  <c r="L17" i="182"/>
  <c r="M17" i="182"/>
  <c r="Y17" i="182" s="1"/>
  <c r="N17" i="182"/>
  <c r="O17" i="182"/>
  <c r="C17" i="182"/>
  <c r="X17" i="182" s="1"/>
  <c r="D17" i="182"/>
  <c r="E17" i="182"/>
  <c r="F17" i="182"/>
  <c r="G17" i="182"/>
  <c r="H17" i="182"/>
  <c r="P17" i="182"/>
  <c r="I17" i="182"/>
  <c r="B17" i="182"/>
  <c r="Q16" i="182"/>
  <c r="R16" i="182"/>
  <c r="S16" i="182"/>
  <c r="T16" i="182"/>
  <c r="U16" i="182"/>
  <c r="V16" i="182"/>
  <c r="Z16" i="182"/>
  <c r="J16" i="182"/>
  <c r="K16" i="182"/>
  <c r="L16" i="182"/>
  <c r="M16" i="182"/>
  <c r="Y16" i="182" s="1"/>
  <c r="N16" i="182"/>
  <c r="O16" i="182"/>
  <c r="C16" i="182"/>
  <c r="X16" i="182" s="1"/>
  <c r="D16" i="182"/>
  <c r="E16" i="182"/>
  <c r="F16" i="182"/>
  <c r="G16" i="182"/>
  <c r="H16" i="182"/>
  <c r="P16" i="182"/>
  <c r="I16" i="182"/>
  <c r="B16" i="182"/>
  <c r="Q15" i="182"/>
  <c r="R15" i="182"/>
  <c r="S15" i="182"/>
  <c r="T15" i="182"/>
  <c r="U15" i="182"/>
  <c r="V15" i="182"/>
  <c r="Z15" i="182"/>
  <c r="J15" i="182"/>
  <c r="K15" i="182"/>
  <c r="L15" i="182"/>
  <c r="M15" i="182"/>
  <c r="Y15" i="182" s="1"/>
  <c r="N15" i="182"/>
  <c r="O15" i="182"/>
  <c r="C15" i="182"/>
  <c r="X15" i="182" s="1"/>
  <c r="D15" i="182"/>
  <c r="E15" i="182"/>
  <c r="F15" i="182"/>
  <c r="G15" i="182"/>
  <c r="H15" i="182"/>
  <c r="P15" i="182"/>
  <c r="I15" i="182"/>
  <c r="B15" i="182"/>
  <c r="Q14" i="182"/>
  <c r="R14" i="182"/>
  <c r="S14" i="182"/>
  <c r="T14" i="182"/>
  <c r="U14" i="182"/>
  <c r="V14" i="182"/>
  <c r="Z14" i="182"/>
  <c r="J14" i="182"/>
  <c r="K14" i="182"/>
  <c r="L14" i="182"/>
  <c r="M14" i="182"/>
  <c r="Y14" i="182" s="1"/>
  <c r="N14" i="182"/>
  <c r="O14" i="182"/>
  <c r="C14" i="182"/>
  <c r="X14" i="182" s="1"/>
  <c r="D14" i="182"/>
  <c r="E14" i="182"/>
  <c r="F14" i="182"/>
  <c r="G14" i="182"/>
  <c r="H14" i="182"/>
  <c r="P14" i="182"/>
  <c r="I14" i="182"/>
  <c r="B14" i="182"/>
  <c r="Q13" i="182"/>
  <c r="R13" i="182"/>
  <c r="S13" i="182"/>
  <c r="T13" i="182"/>
  <c r="U13" i="182"/>
  <c r="V13" i="182"/>
  <c r="Z13" i="182"/>
  <c r="J13" i="182"/>
  <c r="K13" i="182"/>
  <c r="L13" i="182"/>
  <c r="M13" i="182"/>
  <c r="Y13" i="182" s="1"/>
  <c r="N13" i="182"/>
  <c r="O13" i="182"/>
  <c r="C13" i="182"/>
  <c r="X13" i="182" s="1"/>
  <c r="D13" i="182"/>
  <c r="E13" i="182"/>
  <c r="F13" i="182"/>
  <c r="G13" i="182"/>
  <c r="H13" i="182"/>
  <c r="P13" i="182"/>
  <c r="I13" i="182"/>
  <c r="B13" i="182"/>
  <c r="Q12" i="182"/>
  <c r="R12" i="182"/>
  <c r="S12" i="182"/>
  <c r="T12" i="182"/>
  <c r="U12" i="182"/>
  <c r="V12" i="182"/>
  <c r="Z12" i="182"/>
  <c r="J12" i="182"/>
  <c r="K12" i="182"/>
  <c r="L12" i="182"/>
  <c r="M12" i="182"/>
  <c r="Y12" i="182" s="1"/>
  <c r="N12" i="182"/>
  <c r="O12" i="182"/>
  <c r="C12" i="182"/>
  <c r="X12" i="182" s="1"/>
  <c r="D12" i="182"/>
  <c r="E12" i="182"/>
  <c r="F12" i="182"/>
  <c r="G12" i="182"/>
  <c r="H12" i="182"/>
  <c r="P12" i="182"/>
  <c r="I12" i="182"/>
  <c r="B12" i="182"/>
  <c r="Q11" i="182"/>
  <c r="R11" i="182"/>
  <c r="S11" i="182"/>
  <c r="T11" i="182"/>
  <c r="U11" i="182"/>
  <c r="V11" i="182"/>
  <c r="Z11" i="182"/>
  <c r="J11" i="182"/>
  <c r="K11" i="182"/>
  <c r="L11" i="182"/>
  <c r="M11" i="182"/>
  <c r="Y11" i="182" s="1"/>
  <c r="N11" i="182"/>
  <c r="O11" i="182"/>
  <c r="C11" i="182"/>
  <c r="X11" i="182" s="1"/>
  <c r="D11" i="182"/>
  <c r="E11" i="182"/>
  <c r="F11" i="182"/>
  <c r="G11" i="182"/>
  <c r="H11" i="182"/>
  <c r="P11" i="182"/>
  <c r="I11" i="182"/>
  <c r="B11" i="182"/>
  <c r="Q10" i="182"/>
  <c r="R10" i="182"/>
  <c r="S10" i="182"/>
  <c r="T10" i="182"/>
  <c r="U10" i="182"/>
  <c r="V10" i="182"/>
  <c r="Z10" i="182"/>
  <c r="J10" i="182"/>
  <c r="K10" i="182"/>
  <c r="L10" i="182"/>
  <c r="M10" i="182"/>
  <c r="Y10" i="182" s="1"/>
  <c r="N10" i="182"/>
  <c r="O10" i="182"/>
  <c r="C10" i="182"/>
  <c r="X10" i="182" s="1"/>
  <c r="D10" i="182"/>
  <c r="E10" i="182"/>
  <c r="F10" i="182"/>
  <c r="G10" i="182"/>
  <c r="H10" i="182"/>
  <c r="P10" i="182"/>
  <c r="I10" i="182"/>
  <c r="B10" i="182"/>
  <c r="Q116" i="181"/>
  <c r="R116" i="181"/>
  <c r="S116" i="181"/>
  <c r="T116" i="181"/>
  <c r="U116" i="181"/>
  <c r="V116" i="181"/>
  <c r="AA116" i="181"/>
  <c r="J116" i="181"/>
  <c r="K116" i="181"/>
  <c r="L116" i="181"/>
  <c r="M116" i="181"/>
  <c r="Z116" i="181" s="1"/>
  <c r="N116" i="181"/>
  <c r="O116" i="181"/>
  <c r="C116" i="181"/>
  <c r="Y116" i="181" s="1"/>
  <c r="D116" i="181"/>
  <c r="E116" i="181"/>
  <c r="F116" i="181"/>
  <c r="G116" i="181"/>
  <c r="H116" i="181"/>
  <c r="P116" i="181"/>
  <c r="I116" i="181"/>
  <c r="B116" i="181"/>
  <c r="Q115" i="181"/>
  <c r="R115" i="181"/>
  <c r="S115" i="181"/>
  <c r="T115" i="181"/>
  <c r="U115" i="181"/>
  <c r="V115" i="181"/>
  <c r="AA115" i="181"/>
  <c r="J115" i="181"/>
  <c r="K115" i="181"/>
  <c r="L115" i="181"/>
  <c r="M115" i="181"/>
  <c r="Z115" i="181" s="1"/>
  <c r="N115" i="181"/>
  <c r="O115" i="181"/>
  <c r="C115" i="181"/>
  <c r="Y115" i="181" s="1"/>
  <c r="D115" i="181"/>
  <c r="E115" i="181"/>
  <c r="F115" i="181"/>
  <c r="G115" i="181"/>
  <c r="H115" i="181"/>
  <c r="P115" i="181"/>
  <c r="I115" i="181"/>
  <c r="B115" i="181"/>
  <c r="Q114" i="181"/>
  <c r="R114" i="181"/>
  <c r="S114" i="181"/>
  <c r="T114" i="181"/>
  <c r="U114" i="181"/>
  <c r="V114" i="181"/>
  <c r="AA114" i="181"/>
  <c r="J114" i="181"/>
  <c r="K114" i="181"/>
  <c r="L114" i="181"/>
  <c r="M114" i="181"/>
  <c r="Z114" i="181" s="1"/>
  <c r="N114" i="181"/>
  <c r="O114" i="181"/>
  <c r="C114" i="181"/>
  <c r="Y114" i="181" s="1"/>
  <c r="D114" i="181"/>
  <c r="E114" i="181"/>
  <c r="F114" i="181"/>
  <c r="G114" i="181"/>
  <c r="H114" i="181"/>
  <c r="P114" i="181"/>
  <c r="I114" i="181"/>
  <c r="B114" i="181"/>
  <c r="Q113" i="181"/>
  <c r="R113" i="181"/>
  <c r="S113" i="181"/>
  <c r="T113" i="181"/>
  <c r="U113" i="181"/>
  <c r="V113" i="181"/>
  <c r="AA113" i="181"/>
  <c r="J113" i="181"/>
  <c r="K113" i="181"/>
  <c r="L113" i="181"/>
  <c r="M113" i="181"/>
  <c r="Z113" i="181" s="1"/>
  <c r="N113" i="181"/>
  <c r="O113" i="181"/>
  <c r="C113" i="181"/>
  <c r="Y113" i="181" s="1"/>
  <c r="D113" i="181"/>
  <c r="E113" i="181"/>
  <c r="F113" i="181"/>
  <c r="G113" i="181"/>
  <c r="H113" i="181"/>
  <c r="P113" i="181"/>
  <c r="I113" i="181"/>
  <c r="B113" i="181"/>
  <c r="Q112" i="181"/>
  <c r="R112" i="181"/>
  <c r="S112" i="181"/>
  <c r="T112" i="181"/>
  <c r="U112" i="181"/>
  <c r="V112" i="181"/>
  <c r="AA112" i="181"/>
  <c r="J112" i="181"/>
  <c r="K112" i="181"/>
  <c r="L112" i="181"/>
  <c r="M112" i="181"/>
  <c r="Z112" i="181" s="1"/>
  <c r="N112" i="181"/>
  <c r="O112" i="181"/>
  <c r="C112" i="181"/>
  <c r="Y112" i="181" s="1"/>
  <c r="D112" i="181"/>
  <c r="E112" i="181"/>
  <c r="F112" i="181"/>
  <c r="G112" i="181"/>
  <c r="H112" i="181"/>
  <c r="P112" i="181"/>
  <c r="I112" i="181"/>
  <c r="B112" i="181"/>
  <c r="Q111" i="181"/>
  <c r="R111" i="181"/>
  <c r="S111" i="181"/>
  <c r="T111" i="181"/>
  <c r="U111" i="181"/>
  <c r="V111" i="181"/>
  <c r="AA111" i="181"/>
  <c r="J111" i="181"/>
  <c r="K111" i="181"/>
  <c r="L111" i="181"/>
  <c r="M111" i="181"/>
  <c r="Z111" i="181" s="1"/>
  <c r="N111" i="181"/>
  <c r="O111" i="181"/>
  <c r="C111" i="181"/>
  <c r="Y111" i="181" s="1"/>
  <c r="D111" i="181"/>
  <c r="E111" i="181"/>
  <c r="F111" i="181"/>
  <c r="G111" i="181"/>
  <c r="H111" i="181"/>
  <c r="P111" i="181"/>
  <c r="I111" i="181"/>
  <c r="B111" i="181"/>
  <c r="Q110" i="181"/>
  <c r="R110" i="181"/>
  <c r="S110" i="181"/>
  <c r="T110" i="181"/>
  <c r="U110" i="181"/>
  <c r="V110" i="181"/>
  <c r="AA110" i="181"/>
  <c r="J110" i="181"/>
  <c r="K110" i="181"/>
  <c r="L110" i="181"/>
  <c r="M110" i="181"/>
  <c r="Z110" i="181" s="1"/>
  <c r="N110" i="181"/>
  <c r="O110" i="181"/>
  <c r="C110" i="181"/>
  <c r="Y110" i="181" s="1"/>
  <c r="D110" i="181"/>
  <c r="E110" i="181"/>
  <c r="F110" i="181"/>
  <c r="G110" i="181"/>
  <c r="H110" i="181"/>
  <c r="P110" i="181"/>
  <c r="I110" i="181"/>
  <c r="B110" i="181"/>
  <c r="Q109" i="181"/>
  <c r="R109" i="181"/>
  <c r="S109" i="181"/>
  <c r="T109" i="181"/>
  <c r="U109" i="181"/>
  <c r="V109" i="181"/>
  <c r="AA109" i="181"/>
  <c r="J109" i="181"/>
  <c r="K109" i="181"/>
  <c r="L109" i="181"/>
  <c r="M109" i="181"/>
  <c r="Z109" i="181" s="1"/>
  <c r="N109" i="181"/>
  <c r="O109" i="181"/>
  <c r="C109" i="181"/>
  <c r="Y109" i="181" s="1"/>
  <c r="D109" i="181"/>
  <c r="E109" i="181"/>
  <c r="F109" i="181"/>
  <c r="G109" i="181"/>
  <c r="H109" i="181"/>
  <c r="P109" i="181"/>
  <c r="I109" i="181"/>
  <c r="B109" i="181"/>
  <c r="Q108" i="181"/>
  <c r="R108" i="181"/>
  <c r="S108" i="181"/>
  <c r="T108" i="181"/>
  <c r="U108" i="181"/>
  <c r="V108" i="181"/>
  <c r="AA108" i="181"/>
  <c r="J108" i="181"/>
  <c r="K108" i="181"/>
  <c r="L108" i="181"/>
  <c r="M108" i="181"/>
  <c r="Z108" i="181" s="1"/>
  <c r="N108" i="181"/>
  <c r="O108" i="181"/>
  <c r="C108" i="181"/>
  <c r="Y108" i="181" s="1"/>
  <c r="D108" i="181"/>
  <c r="E108" i="181"/>
  <c r="F108" i="181"/>
  <c r="G108" i="181"/>
  <c r="H108" i="181"/>
  <c r="P108" i="181"/>
  <c r="I108" i="181"/>
  <c r="B108" i="181"/>
  <c r="Q107" i="181"/>
  <c r="R107" i="181"/>
  <c r="S107" i="181"/>
  <c r="T107" i="181"/>
  <c r="U107" i="181"/>
  <c r="V107" i="181"/>
  <c r="AA107" i="181"/>
  <c r="J107" i="181"/>
  <c r="K107" i="181"/>
  <c r="L107" i="181"/>
  <c r="M107" i="181"/>
  <c r="Z107" i="181" s="1"/>
  <c r="N107" i="181"/>
  <c r="O107" i="181"/>
  <c r="C107" i="181"/>
  <c r="Y107" i="181" s="1"/>
  <c r="D107" i="181"/>
  <c r="E107" i="181"/>
  <c r="F107" i="181"/>
  <c r="G107" i="181"/>
  <c r="H107" i="181"/>
  <c r="P107" i="181"/>
  <c r="I107" i="181"/>
  <c r="B107" i="181"/>
  <c r="Q106" i="181"/>
  <c r="R106" i="181"/>
  <c r="S106" i="181"/>
  <c r="T106" i="181"/>
  <c r="U106" i="181"/>
  <c r="V106" i="181"/>
  <c r="AA106" i="181"/>
  <c r="J106" i="181"/>
  <c r="K106" i="181"/>
  <c r="L106" i="181"/>
  <c r="M106" i="181"/>
  <c r="Z106" i="181" s="1"/>
  <c r="N106" i="181"/>
  <c r="O106" i="181"/>
  <c r="C106" i="181"/>
  <c r="Y106" i="181" s="1"/>
  <c r="D106" i="181"/>
  <c r="E106" i="181"/>
  <c r="F106" i="181"/>
  <c r="G106" i="181"/>
  <c r="H106" i="181"/>
  <c r="P106" i="181"/>
  <c r="I106" i="181"/>
  <c r="B106" i="181"/>
  <c r="Q105" i="181"/>
  <c r="R105" i="181"/>
  <c r="S105" i="181"/>
  <c r="T105" i="181"/>
  <c r="U105" i="181"/>
  <c r="V105" i="181"/>
  <c r="AA105" i="181"/>
  <c r="J105" i="181"/>
  <c r="K105" i="181"/>
  <c r="L105" i="181"/>
  <c r="M105" i="181"/>
  <c r="Z105" i="181" s="1"/>
  <c r="N105" i="181"/>
  <c r="O105" i="181"/>
  <c r="C105" i="181"/>
  <c r="Y105" i="181" s="1"/>
  <c r="D105" i="181"/>
  <c r="E105" i="181"/>
  <c r="F105" i="181"/>
  <c r="G105" i="181"/>
  <c r="H105" i="181"/>
  <c r="P105" i="181"/>
  <c r="I105" i="181"/>
  <c r="B105" i="181"/>
  <c r="Q104" i="181"/>
  <c r="R104" i="181"/>
  <c r="S104" i="181"/>
  <c r="T104" i="181"/>
  <c r="U104" i="181"/>
  <c r="V104" i="181"/>
  <c r="AA104" i="181"/>
  <c r="J104" i="181"/>
  <c r="K104" i="181"/>
  <c r="L104" i="181"/>
  <c r="M104" i="181"/>
  <c r="Z104" i="181" s="1"/>
  <c r="N104" i="181"/>
  <c r="O104" i="181"/>
  <c r="C104" i="181"/>
  <c r="Y104" i="181" s="1"/>
  <c r="D104" i="181"/>
  <c r="E104" i="181"/>
  <c r="F104" i="181"/>
  <c r="G104" i="181"/>
  <c r="H104" i="181"/>
  <c r="P104" i="181"/>
  <c r="I104" i="181"/>
  <c r="B104" i="181"/>
  <c r="Q103" i="181"/>
  <c r="R103" i="181"/>
  <c r="S103" i="181"/>
  <c r="T103" i="181"/>
  <c r="U103" i="181"/>
  <c r="V103" i="181"/>
  <c r="AA103" i="181"/>
  <c r="J103" i="181"/>
  <c r="K103" i="181"/>
  <c r="L103" i="181"/>
  <c r="M103" i="181"/>
  <c r="Z103" i="181" s="1"/>
  <c r="N103" i="181"/>
  <c r="O103" i="181"/>
  <c r="C103" i="181"/>
  <c r="Y103" i="181" s="1"/>
  <c r="D103" i="181"/>
  <c r="E103" i="181"/>
  <c r="F103" i="181"/>
  <c r="G103" i="181"/>
  <c r="H103" i="181"/>
  <c r="P103" i="181"/>
  <c r="I103" i="181"/>
  <c r="B103" i="181"/>
  <c r="Q102" i="181"/>
  <c r="R102" i="181"/>
  <c r="S102" i="181"/>
  <c r="T102" i="181"/>
  <c r="U102" i="181"/>
  <c r="V102" i="181"/>
  <c r="AA102" i="181"/>
  <c r="J102" i="181"/>
  <c r="K102" i="181"/>
  <c r="L102" i="181"/>
  <c r="M102" i="181"/>
  <c r="Z102" i="181" s="1"/>
  <c r="N102" i="181"/>
  <c r="O102" i="181"/>
  <c r="C102" i="181"/>
  <c r="Y102" i="181" s="1"/>
  <c r="D102" i="181"/>
  <c r="E102" i="181"/>
  <c r="F102" i="181"/>
  <c r="G102" i="181"/>
  <c r="H102" i="181"/>
  <c r="P102" i="181"/>
  <c r="I102" i="181"/>
  <c r="B102" i="181"/>
  <c r="Q101" i="181"/>
  <c r="R101" i="181"/>
  <c r="S101" i="181"/>
  <c r="T101" i="181"/>
  <c r="U101" i="181"/>
  <c r="V101" i="181"/>
  <c r="AA101" i="181"/>
  <c r="J101" i="181"/>
  <c r="K101" i="181"/>
  <c r="L101" i="181"/>
  <c r="M101" i="181"/>
  <c r="Z101" i="181" s="1"/>
  <c r="N101" i="181"/>
  <c r="O101" i="181"/>
  <c r="C101" i="181"/>
  <c r="Y101" i="181" s="1"/>
  <c r="D101" i="181"/>
  <c r="E101" i="181"/>
  <c r="F101" i="181"/>
  <c r="G101" i="181"/>
  <c r="H101" i="181"/>
  <c r="P101" i="181"/>
  <c r="I101" i="181"/>
  <c r="B101" i="181"/>
  <c r="Q100" i="181"/>
  <c r="R100" i="181"/>
  <c r="S100" i="181"/>
  <c r="T100" i="181"/>
  <c r="U100" i="181"/>
  <c r="V100" i="181"/>
  <c r="AA100" i="181"/>
  <c r="J100" i="181"/>
  <c r="K100" i="181"/>
  <c r="L100" i="181"/>
  <c r="M100" i="181"/>
  <c r="Z100" i="181" s="1"/>
  <c r="N100" i="181"/>
  <c r="O100" i="181"/>
  <c r="C100" i="181"/>
  <c r="Y100" i="181" s="1"/>
  <c r="D100" i="181"/>
  <c r="E100" i="181"/>
  <c r="F100" i="181"/>
  <c r="G100" i="181"/>
  <c r="H100" i="181"/>
  <c r="P100" i="181"/>
  <c r="I100" i="181"/>
  <c r="B100" i="181"/>
  <c r="Q99" i="181"/>
  <c r="R99" i="181"/>
  <c r="S99" i="181"/>
  <c r="T99" i="181"/>
  <c r="U99" i="181"/>
  <c r="V99" i="181"/>
  <c r="AA99" i="181"/>
  <c r="J99" i="181"/>
  <c r="K99" i="181"/>
  <c r="L99" i="181"/>
  <c r="M99" i="181"/>
  <c r="Z99" i="181" s="1"/>
  <c r="N99" i="181"/>
  <c r="O99" i="181"/>
  <c r="C99" i="181"/>
  <c r="Y99" i="181" s="1"/>
  <c r="D99" i="181"/>
  <c r="E99" i="181"/>
  <c r="F99" i="181"/>
  <c r="G99" i="181"/>
  <c r="H99" i="181"/>
  <c r="P99" i="181"/>
  <c r="I99" i="181"/>
  <c r="B99" i="181"/>
  <c r="Q98" i="181"/>
  <c r="R98" i="181"/>
  <c r="S98" i="181"/>
  <c r="T98" i="181"/>
  <c r="U98" i="181"/>
  <c r="V98" i="181"/>
  <c r="AA98" i="181"/>
  <c r="J98" i="181"/>
  <c r="K98" i="181"/>
  <c r="L98" i="181"/>
  <c r="M98" i="181"/>
  <c r="Z98" i="181" s="1"/>
  <c r="N98" i="181"/>
  <c r="O98" i="181"/>
  <c r="C98" i="181"/>
  <c r="Y98" i="181" s="1"/>
  <c r="D98" i="181"/>
  <c r="E98" i="181"/>
  <c r="F98" i="181"/>
  <c r="G98" i="181"/>
  <c r="H98" i="181"/>
  <c r="P98" i="181"/>
  <c r="I98" i="181"/>
  <c r="B98" i="181"/>
  <c r="Q97" i="181"/>
  <c r="R97" i="181"/>
  <c r="S97" i="181"/>
  <c r="T97" i="181"/>
  <c r="U97" i="181"/>
  <c r="V97" i="181"/>
  <c r="AA97" i="181"/>
  <c r="J97" i="181"/>
  <c r="K97" i="181"/>
  <c r="L97" i="181"/>
  <c r="M97" i="181"/>
  <c r="Z97" i="181" s="1"/>
  <c r="N97" i="181"/>
  <c r="O97" i="181"/>
  <c r="C97" i="181"/>
  <c r="Y97" i="181" s="1"/>
  <c r="D97" i="181"/>
  <c r="E97" i="181"/>
  <c r="F97" i="181"/>
  <c r="G97" i="181"/>
  <c r="H97" i="181"/>
  <c r="P97" i="181"/>
  <c r="I97" i="181"/>
  <c r="B97" i="181"/>
  <c r="Q96" i="181"/>
  <c r="R96" i="181"/>
  <c r="S96" i="181"/>
  <c r="T96" i="181"/>
  <c r="U96" i="181"/>
  <c r="V96" i="181"/>
  <c r="AA96" i="181"/>
  <c r="J96" i="181"/>
  <c r="K96" i="181"/>
  <c r="L96" i="181"/>
  <c r="M96" i="181"/>
  <c r="Z96" i="181" s="1"/>
  <c r="N96" i="181"/>
  <c r="O96" i="181"/>
  <c r="C96" i="181"/>
  <c r="Y96" i="181" s="1"/>
  <c r="D96" i="181"/>
  <c r="E96" i="181"/>
  <c r="F96" i="181"/>
  <c r="G96" i="181"/>
  <c r="H96" i="181"/>
  <c r="P96" i="181"/>
  <c r="I96" i="181"/>
  <c r="B96" i="181"/>
  <c r="Q95" i="181"/>
  <c r="R95" i="181"/>
  <c r="S95" i="181"/>
  <c r="T95" i="181"/>
  <c r="U95" i="181"/>
  <c r="V95" i="181"/>
  <c r="AA95" i="181"/>
  <c r="J95" i="181"/>
  <c r="K95" i="181"/>
  <c r="L95" i="181"/>
  <c r="M95" i="181"/>
  <c r="Z95" i="181" s="1"/>
  <c r="N95" i="181"/>
  <c r="O95" i="181"/>
  <c r="C95" i="181"/>
  <c r="Y95" i="181" s="1"/>
  <c r="D95" i="181"/>
  <c r="E95" i="181"/>
  <c r="F95" i="181"/>
  <c r="G95" i="181"/>
  <c r="H95" i="181"/>
  <c r="P95" i="181"/>
  <c r="I95" i="181"/>
  <c r="B95" i="181"/>
  <c r="Q94" i="181"/>
  <c r="R94" i="181"/>
  <c r="S94" i="181"/>
  <c r="T94" i="181"/>
  <c r="U94" i="181"/>
  <c r="V94" i="181"/>
  <c r="AA94" i="181"/>
  <c r="J94" i="181"/>
  <c r="K94" i="181"/>
  <c r="L94" i="181"/>
  <c r="M94" i="181"/>
  <c r="Z94" i="181" s="1"/>
  <c r="N94" i="181"/>
  <c r="O94" i="181"/>
  <c r="C94" i="181"/>
  <c r="Y94" i="181" s="1"/>
  <c r="D94" i="181"/>
  <c r="E94" i="181"/>
  <c r="F94" i="181"/>
  <c r="G94" i="181"/>
  <c r="H94" i="181"/>
  <c r="P94" i="181"/>
  <c r="I94" i="181"/>
  <c r="B94" i="181"/>
  <c r="Q93" i="181"/>
  <c r="R93" i="181"/>
  <c r="S93" i="181"/>
  <c r="T93" i="181"/>
  <c r="U93" i="181"/>
  <c r="V93" i="181"/>
  <c r="AA93" i="181"/>
  <c r="J93" i="181"/>
  <c r="K93" i="181"/>
  <c r="L93" i="181"/>
  <c r="M93" i="181"/>
  <c r="Z93" i="181" s="1"/>
  <c r="N93" i="181"/>
  <c r="O93" i="181"/>
  <c r="C93" i="181"/>
  <c r="Y93" i="181" s="1"/>
  <c r="D93" i="181"/>
  <c r="E93" i="181"/>
  <c r="F93" i="181"/>
  <c r="G93" i="181"/>
  <c r="H93" i="181"/>
  <c r="P93" i="181"/>
  <c r="I93" i="181"/>
  <c r="B93" i="181"/>
  <c r="Q92" i="181"/>
  <c r="R92" i="181"/>
  <c r="S92" i="181"/>
  <c r="T92" i="181"/>
  <c r="U92" i="181"/>
  <c r="V92" i="181"/>
  <c r="AA92" i="181"/>
  <c r="J92" i="181"/>
  <c r="K92" i="181"/>
  <c r="L92" i="181"/>
  <c r="M92" i="181"/>
  <c r="Z92" i="181" s="1"/>
  <c r="N92" i="181"/>
  <c r="O92" i="181"/>
  <c r="C92" i="181"/>
  <c r="Y92" i="181" s="1"/>
  <c r="D92" i="181"/>
  <c r="E92" i="181"/>
  <c r="F92" i="181"/>
  <c r="G92" i="181"/>
  <c r="H92" i="181"/>
  <c r="P92" i="181"/>
  <c r="I92" i="181"/>
  <c r="B92" i="181"/>
  <c r="Q91" i="181"/>
  <c r="R91" i="181"/>
  <c r="S91" i="181"/>
  <c r="T91" i="181"/>
  <c r="U91" i="181"/>
  <c r="V91" i="181"/>
  <c r="AA91" i="181"/>
  <c r="J91" i="181"/>
  <c r="K91" i="181"/>
  <c r="L91" i="181"/>
  <c r="M91" i="181"/>
  <c r="Z91" i="181" s="1"/>
  <c r="N91" i="181"/>
  <c r="O91" i="181"/>
  <c r="C91" i="181"/>
  <c r="Y91" i="181" s="1"/>
  <c r="D91" i="181"/>
  <c r="E91" i="181"/>
  <c r="F91" i="181"/>
  <c r="G91" i="181"/>
  <c r="H91" i="181"/>
  <c r="P91" i="181"/>
  <c r="I91" i="181"/>
  <c r="B91" i="181"/>
  <c r="Q90" i="181"/>
  <c r="R90" i="181"/>
  <c r="S90" i="181"/>
  <c r="T90" i="181"/>
  <c r="U90" i="181"/>
  <c r="V90" i="181"/>
  <c r="AA90" i="181"/>
  <c r="J90" i="181"/>
  <c r="K90" i="181"/>
  <c r="L90" i="181"/>
  <c r="M90" i="181"/>
  <c r="Z90" i="181" s="1"/>
  <c r="N90" i="181"/>
  <c r="O90" i="181"/>
  <c r="C90" i="181"/>
  <c r="Y90" i="181" s="1"/>
  <c r="D90" i="181"/>
  <c r="E90" i="181"/>
  <c r="F90" i="181"/>
  <c r="G90" i="181"/>
  <c r="H90" i="181"/>
  <c r="P90" i="181"/>
  <c r="I90" i="181"/>
  <c r="B90" i="181"/>
  <c r="Q89" i="181"/>
  <c r="R89" i="181"/>
  <c r="S89" i="181"/>
  <c r="T89" i="181"/>
  <c r="U89" i="181"/>
  <c r="V89" i="181"/>
  <c r="AA89" i="181"/>
  <c r="J89" i="181"/>
  <c r="K89" i="181"/>
  <c r="L89" i="181"/>
  <c r="M89" i="181"/>
  <c r="Z89" i="181" s="1"/>
  <c r="N89" i="181"/>
  <c r="O89" i="181"/>
  <c r="C89" i="181"/>
  <c r="Y89" i="181" s="1"/>
  <c r="D89" i="181"/>
  <c r="E89" i="181"/>
  <c r="F89" i="181"/>
  <c r="G89" i="181"/>
  <c r="H89" i="181"/>
  <c r="P89" i="181"/>
  <c r="I89" i="181"/>
  <c r="B89" i="181"/>
  <c r="Q88" i="181"/>
  <c r="R88" i="181"/>
  <c r="S88" i="181"/>
  <c r="T88" i="181"/>
  <c r="U88" i="181"/>
  <c r="V88" i="181"/>
  <c r="AA88" i="181"/>
  <c r="J88" i="181"/>
  <c r="K88" i="181"/>
  <c r="L88" i="181"/>
  <c r="M88" i="181"/>
  <c r="Z88" i="181" s="1"/>
  <c r="N88" i="181"/>
  <c r="O88" i="181"/>
  <c r="C88" i="181"/>
  <c r="Y88" i="181" s="1"/>
  <c r="D88" i="181"/>
  <c r="E88" i="181"/>
  <c r="F88" i="181"/>
  <c r="G88" i="181"/>
  <c r="H88" i="181"/>
  <c r="P88" i="181"/>
  <c r="I88" i="181"/>
  <c r="B88" i="181"/>
  <c r="Q87" i="181"/>
  <c r="R87" i="181"/>
  <c r="S87" i="181"/>
  <c r="T87" i="181"/>
  <c r="U87" i="181"/>
  <c r="V87" i="181"/>
  <c r="AA87" i="181"/>
  <c r="J87" i="181"/>
  <c r="K87" i="181"/>
  <c r="L87" i="181"/>
  <c r="M87" i="181"/>
  <c r="Z87" i="181" s="1"/>
  <c r="N87" i="181"/>
  <c r="O87" i="181"/>
  <c r="C87" i="181"/>
  <c r="Y87" i="181" s="1"/>
  <c r="D87" i="181"/>
  <c r="E87" i="181"/>
  <c r="F87" i="181"/>
  <c r="G87" i="181"/>
  <c r="H87" i="181"/>
  <c r="P87" i="181"/>
  <c r="I87" i="181"/>
  <c r="B87" i="181"/>
  <c r="Q86" i="181"/>
  <c r="R86" i="181"/>
  <c r="S86" i="181"/>
  <c r="T86" i="181"/>
  <c r="U86" i="181"/>
  <c r="V86" i="181"/>
  <c r="AA86" i="181"/>
  <c r="J86" i="181"/>
  <c r="K86" i="181"/>
  <c r="L86" i="181"/>
  <c r="M86" i="181"/>
  <c r="Z86" i="181" s="1"/>
  <c r="N86" i="181"/>
  <c r="O86" i="181"/>
  <c r="C86" i="181"/>
  <c r="Y86" i="181" s="1"/>
  <c r="D86" i="181"/>
  <c r="E86" i="181"/>
  <c r="F86" i="181"/>
  <c r="G86" i="181"/>
  <c r="H86" i="181"/>
  <c r="P86" i="181"/>
  <c r="I86" i="181"/>
  <c r="B86" i="181"/>
  <c r="Q85" i="181"/>
  <c r="R85" i="181"/>
  <c r="S85" i="181"/>
  <c r="T85" i="181"/>
  <c r="U85" i="181"/>
  <c r="V85" i="181"/>
  <c r="AA85" i="181"/>
  <c r="J85" i="181"/>
  <c r="K85" i="181"/>
  <c r="L85" i="181"/>
  <c r="M85" i="181"/>
  <c r="Z85" i="181" s="1"/>
  <c r="N85" i="181"/>
  <c r="O85" i="181"/>
  <c r="C85" i="181"/>
  <c r="Y85" i="181" s="1"/>
  <c r="D85" i="181"/>
  <c r="E85" i="181"/>
  <c r="F85" i="181"/>
  <c r="G85" i="181"/>
  <c r="H85" i="181"/>
  <c r="P85" i="181"/>
  <c r="I85" i="181"/>
  <c r="B85" i="181"/>
  <c r="Q84" i="181"/>
  <c r="R84" i="181"/>
  <c r="S84" i="181"/>
  <c r="T84" i="181"/>
  <c r="U84" i="181"/>
  <c r="V84" i="181"/>
  <c r="AA84" i="181"/>
  <c r="J84" i="181"/>
  <c r="K84" i="181"/>
  <c r="L84" i="181"/>
  <c r="M84" i="181"/>
  <c r="Z84" i="181" s="1"/>
  <c r="N84" i="181"/>
  <c r="O84" i="181"/>
  <c r="C84" i="181"/>
  <c r="Y84" i="181" s="1"/>
  <c r="D84" i="181"/>
  <c r="E84" i="181"/>
  <c r="F84" i="181"/>
  <c r="G84" i="181"/>
  <c r="H84" i="181"/>
  <c r="P84" i="181"/>
  <c r="I84" i="181"/>
  <c r="B84" i="181"/>
  <c r="Q83" i="181"/>
  <c r="R83" i="181"/>
  <c r="S83" i="181"/>
  <c r="T83" i="181"/>
  <c r="U83" i="181"/>
  <c r="V83" i="181"/>
  <c r="AA83" i="181"/>
  <c r="J83" i="181"/>
  <c r="K83" i="181"/>
  <c r="L83" i="181"/>
  <c r="M83" i="181"/>
  <c r="Z83" i="181" s="1"/>
  <c r="N83" i="181"/>
  <c r="O83" i="181"/>
  <c r="C83" i="181"/>
  <c r="Y83" i="181" s="1"/>
  <c r="D83" i="181"/>
  <c r="E83" i="181"/>
  <c r="F83" i="181"/>
  <c r="G83" i="181"/>
  <c r="H83" i="181"/>
  <c r="P83" i="181"/>
  <c r="I83" i="181"/>
  <c r="B83" i="181"/>
  <c r="Q82" i="181"/>
  <c r="R82" i="181"/>
  <c r="S82" i="181"/>
  <c r="T82" i="181"/>
  <c r="U82" i="181"/>
  <c r="V82" i="181"/>
  <c r="AA82" i="181"/>
  <c r="J82" i="181"/>
  <c r="K82" i="181"/>
  <c r="L82" i="181"/>
  <c r="M82" i="181"/>
  <c r="Z82" i="181" s="1"/>
  <c r="N82" i="181"/>
  <c r="O82" i="181"/>
  <c r="C82" i="181"/>
  <c r="Y82" i="181" s="1"/>
  <c r="D82" i="181"/>
  <c r="E82" i="181"/>
  <c r="F82" i="181"/>
  <c r="G82" i="181"/>
  <c r="H82" i="181"/>
  <c r="P82" i="181"/>
  <c r="I82" i="181"/>
  <c r="B82" i="181"/>
  <c r="Q81" i="181"/>
  <c r="R81" i="181"/>
  <c r="S81" i="181"/>
  <c r="T81" i="181"/>
  <c r="U81" i="181"/>
  <c r="V81" i="181"/>
  <c r="AA81" i="181"/>
  <c r="J81" i="181"/>
  <c r="K81" i="181"/>
  <c r="L81" i="181"/>
  <c r="M81" i="181"/>
  <c r="Z81" i="181" s="1"/>
  <c r="N81" i="181"/>
  <c r="O81" i="181"/>
  <c r="C81" i="181"/>
  <c r="Y81" i="181" s="1"/>
  <c r="D81" i="181"/>
  <c r="E81" i="181"/>
  <c r="F81" i="181"/>
  <c r="G81" i="181"/>
  <c r="H81" i="181"/>
  <c r="P81" i="181"/>
  <c r="I81" i="181"/>
  <c r="B81" i="181"/>
  <c r="Q80" i="181"/>
  <c r="R80" i="181"/>
  <c r="S80" i="181"/>
  <c r="T80" i="181"/>
  <c r="U80" i="181"/>
  <c r="V80" i="181"/>
  <c r="AA80" i="181"/>
  <c r="J80" i="181"/>
  <c r="K80" i="181"/>
  <c r="L80" i="181"/>
  <c r="M80" i="181"/>
  <c r="Z80" i="181" s="1"/>
  <c r="N80" i="181"/>
  <c r="O80" i="181"/>
  <c r="C80" i="181"/>
  <c r="Y80" i="181" s="1"/>
  <c r="D80" i="181"/>
  <c r="E80" i="181"/>
  <c r="F80" i="181"/>
  <c r="G80" i="181"/>
  <c r="H80" i="181"/>
  <c r="P80" i="181"/>
  <c r="I80" i="181"/>
  <c r="B80" i="181"/>
  <c r="Q79" i="181"/>
  <c r="R79" i="181"/>
  <c r="S79" i="181"/>
  <c r="T79" i="181"/>
  <c r="U79" i="181"/>
  <c r="V79" i="181"/>
  <c r="AA79" i="181"/>
  <c r="J79" i="181"/>
  <c r="K79" i="181"/>
  <c r="L79" i="181"/>
  <c r="M79" i="181"/>
  <c r="Z79" i="181" s="1"/>
  <c r="N79" i="181"/>
  <c r="O79" i="181"/>
  <c r="C79" i="181"/>
  <c r="Y79" i="181" s="1"/>
  <c r="D79" i="181"/>
  <c r="E79" i="181"/>
  <c r="F79" i="181"/>
  <c r="G79" i="181"/>
  <c r="H79" i="181"/>
  <c r="P79" i="181"/>
  <c r="I79" i="181"/>
  <c r="B79" i="181"/>
  <c r="Q78" i="181"/>
  <c r="R78" i="181"/>
  <c r="S78" i="181"/>
  <c r="T78" i="181"/>
  <c r="U78" i="181"/>
  <c r="V78" i="181"/>
  <c r="AA78" i="181"/>
  <c r="J78" i="181"/>
  <c r="K78" i="181"/>
  <c r="L78" i="181"/>
  <c r="M78" i="181"/>
  <c r="Z78" i="181" s="1"/>
  <c r="N78" i="181"/>
  <c r="O78" i="181"/>
  <c r="C78" i="181"/>
  <c r="Y78" i="181" s="1"/>
  <c r="D78" i="181"/>
  <c r="E78" i="181"/>
  <c r="F78" i="181"/>
  <c r="G78" i="181"/>
  <c r="H78" i="181"/>
  <c r="P78" i="181"/>
  <c r="I78" i="181"/>
  <c r="B78" i="181"/>
  <c r="Q77" i="181"/>
  <c r="R77" i="181"/>
  <c r="S77" i="181"/>
  <c r="T77" i="181"/>
  <c r="U77" i="181"/>
  <c r="V77" i="181"/>
  <c r="AA77" i="181"/>
  <c r="J77" i="181"/>
  <c r="K77" i="181"/>
  <c r="L77" i="181"/>
  <c r="M77" i="181"/>
  <c r="Z77" i="181" s="1"/>
  <c r="N77" i="181"/>
  <c r="O77" i="181"/>
  <c r="C77" i="181"/>
  <c r="Y77" i="181" s="1"/>
  <c r="D77" i="181"/>
  <c r="E77" i="181"/>
  <c r="F77" i="181"/>
  <c r="G77" i="181"/>
  <c r="H77" i="181"/>
  <c r="P77" i="181"/>
  <c r="I77" i="181"/>
  <c r="B77" i="181"/>
  <c r="Q76" i="181"/>
  <c r="R76" i="181"/>
  <c r="S76" i="181"/>
  <c r="T76" i="181"/>
  <c r="U76" i="181"/>
  <c r="V76" i="181"/>
  <c r="AA76" i="181"/>
  <c r="J76" i="181"/>
  <c r="K76" i="181"/>
  <c r="L76" i="181"/>
  <c r="M76" i="181"/>
  <c r="Z76" i="181" s="1"/>
  <c r="N76" i="181"/>
  <c r="O76" i="181"/>
  <c r="C76" i="181"/>
  <c r="Y76" i="181" s="1"/>
  <c r="D76" i="181"/>
  <c r="E76" i="181"/>
  <c r="F76" i="181"/>
  <c r="G76" i="181"/>
  <c r="H76" i="181"/>
  <c r="P76" i="181"/>
  <c r="I76" i="181"/>
  <c r="B76" i="181"/>
  <c r="Q75" i="181"/>
  <c r="R75" i="181"/>
  <c r="S75" i="181"/>
  <c r="T75" i="181"/>
  <c r="U75" i="181"/>
  <c r="V75" i="181"/>
  <c r="AA75" i="181"/>
  <c r="J75" i="181"/>
  <c r="K75" i="181"/>
  <c r="L75" i="181"/>
  <c r="M75" i="181"/>
  <c r="Z75" i="181" s="1"/>
  <c r="N75" i="181"/>
  <c r="O75" i="181"/>
  <c r="C75" i="181"/>
  <c r="Y75" i="181" s="1"/>
  <c r="D75" i="181"/>
  <c r="E75" i="181"/>
  <c r="F75" i="181"/>
  <c r="G75" i="181"/>
  <c r="H75" i="181"/>
  <c r="P75" i="181"/>
  <c r="I75" i="181"/>
  <c r="B75" i="181"/>
  <c r="Q74" i="181"/>
  <c r="R74" i="181"/>
  <c r="S74" i="181"/>
  <c r="T74" i="181"/>
  <c r="U74" i="181"/>
  <c r="V74" i="181"/>
  <c r="AA74" i="181"/>
  <c r="J74" i="181"/>
  <c r="K74" i="181"/>
  <c r="L74" i="181"/>
  <c r="M74" i="181"/>
  <c r="Z74" i="181" s="1"/>
  <c r="N74" i="181"/>
  <c r="O74" i="181"/>
  <c r="C74" i="181"/>
  <c r="Y74" i="181" s="1"/>
  <c r="D74" i="181"/>
  <c r="E74" i="181"/>
  <c r="F74" i="181"/>
  <c r="G74" i="181"/>
  <c r="H74" i="181"/>
  <c r="P74" i="181"/>
  <c r="I74" i="181"/>
  <c r="B74" i="181"/>
  <c r="Q73" i="181"/>
  <c r="R73" i="181"/>
  <c r="S73" i="181"/>
  <c r="T73" i="181"/>
  <c r="U73" i="181"/>
  <c r="V73" i="181"/>
  <c r="AA73" i="181"/>
  <c r="J73" i="181"/>
  <c r="K73" i="181"/>
  <c r="L73" i="181"/>
  <c r="M73" i="181"/>
  <c r="Z73" i="181" s="1"/>
  <c r="N73" i="181"/>
  <c r="O73" i="181"/>
  <c r="C73" i="181"/>
  <c r="Y73" i="181" s="1"/>
  <c r="D73" i="181"/>
  <c r="E73" i="181"/>
  <c r="F73" i="181"/>
  <c r="G73" i="181"/>
  <c r="H73" i="181"/>
  <c r="P73" i="181"/>
  <c r="I73" i="181"/>
  <c r="B73" i="181"/>
  <c r="Q72" i="181"/>
  <c r="R72" i="181"/>
  <c r="S72" i="181"/>
  <c r="T72" i="181"/>
  <c r="U72" i="181"/>
  <c r="V72" i="181"/>
  <c r="AA72" i="181"/>
  <c r="J72" i="181"/>
  <c r="K72" i="181"/>
  <c r="L72" i="181"/>
  <c r="M72" i="181"/>
  <c r="Z72" i="181" s="1"/>
  <c r="N72" i="181"/>
  <c r="O72" i="181"/>
  <c r="C72" i="181"/>
  <c r="Y72" i="181" s="1"/>
  <c r="D72" i="181"/>
  <c r="E72" i="181"/>
  <c r="F72" i="181"/>
  <c r="G72" i="181"/>
  <c r="H72" i="181"/>
  <c r="P72" i="181"/>
  <c r="I72" i="181"/>
  <c r="B72" i="181"/>
  <c r="Q71" i="181"/>
  <c r="R71" i="181"/>
  <c r="S71" i="181"/>
  <c r="T71" i="181"/>
  <c r="U71" i="181"/>
  <c r="V71" i="181"/>
  <c r="AA71" i="181"/>
  <c r="J71" i="181"/>
  <c r="K71" i="181"/>
  <c r="L71" i="181"/>
  <c r="M71" i="181"/>
  <c r="Z71" i="181" s="1"/>
  <c r="N71" i="181"/>
  <c r="O71" i="181"/>
  <c r="C71" i="181"/>
  <c r="Y71" i="181" s="1"/>
  <c r="D71" i="181"/>
  <c r="E71" i="181"/>
  <c r="F71" i="181"/>
  <c r="G71" i="181"/>
  <c r="H71" i="181"/>
  <c r="P71" i="181"/>
  <c r="I71" i="181"/>
  <c r="B71" i="181"/>
  <c r="Q70" i="181"/>
  <c r="R70" i="181"/>
  <c r="S70" i="181"/>
  <c r="T70" i="181"/>
  <c r="U70" i="181"/>
  <c r="V70" i="181"/>
  <c r="AA70" i="181"/>
  <c r="J70" i="181"/>
  <c r="K70" i="181"/>
  <c r="L70" i="181"/>
  <c r="M70" i="181"/>
  <c r="Z70" i="181" s="1"/>
  <c r="N70" i="181"/>
  <c r="O70" i="181"/>
  <c r="C70" i="181"/>
  <c r="Y70" i="181" s="1"/>
  <c r="D70" i="181"/>
  <c r="E70" i="181"/>
  <c r="F70" i="181"/>
  <c r="G70" i="181"/>
  <c r="H70" i="181"/>
  <c r="P70" i="181"/>
  <c r="I70" i="181"/>
  <c r="B70" i="181"/>
  <c r="Q69" i="181"/>
  <c r="R69" i="181"/>
  <c r="S69" i="181"/>
  <c r="T69" i="181"/>
  <c r="U69" i="181"/>
  <c r="V69" i="181"/>
  <c r="AA69" i="181"/>
  <c r="J69" i="181"/>
  <c r="K69" i="181"/>
  <c r="L69" i="181"/>
  <c r="M69" i="181"/>
  <c r="Z69" i="181" s="1"/>
  <c r="N69" i="181"/>
  <c r="O69" i="181"/>
  <c r="C69" i="181"/>
  <c r="Y69" i="181" s="1"/>
  <c r="D69" i="181"/>
  <c r="E69" i="181"/>
  <c r="F69" i="181"/>
  <c r="G69" i="181"/>
  <c r="H69" i="181"/>
  <c r="P69" i="181"/>
  <c r="I69" i="181"/>
  <c r="B69" i="181"/>
  <c r="Q68" i="181"/>
  <c r="R68" i="181"/>
  <c r="S68" i="181"/>
  <c r="T68" i="181"/>
  <c r="U68" i="181"/>
  <c r="V68" i="181"/>
  <c r="AA68" i="181"/>
  <c r="J68" i="181"/>
  <c r="K68" i="181"/>
  <c r="L68" i="181"/>
  <c r="M68" i="181"/>
  <c r="Z68" i="181" s="1"/>
  <c r="N68" i="181"/>
  <c r="O68" i="181"/>
  <c r="C68" i="181"/>
  <c r="Y68" i="181" s="1"/>
  <c r="D68" i="181"/>
  <c r="E68" i="181"/>
  <c r="F68" i="181"/>
  <c r="G68" i="181"/>
  <c r="H68" i="181"/>
  <c r="P68" i="181"/>
  <c r="I68" i="181"/>
  <c r="B68" i="181"/>
  <c r="Q67" i="181"/>
  <c r="R67" i="181"/>
  <c r="S67" i="181"/>
  <c r="T67" i="181"/>
  <c r="U67" i="181"/>
  <c r="V67" i="181"/>
  <c r="AA67" i="181"/>
  <c r="J67" i="181"/>
  <c r="K67" i="181"/>
  <c r="L67" i="181"/>
  <c r="M67" i="181"/>
  <c r="Z67" i="181" s="1"/>
  <c r="N67" i="181"/>
  <c r="O67" i="181"/>
  <c r="C67" i="181"/>
  <c r="Y67" i="181" s="1"/>
  <c r="D67" i="181"/>
  <c r="E67" i="181"/>
  <c r="F67" i="181"/>
  <c r="G67" i="181"/>
  <c r="H67" i="181"/>
  <c r="P67" i="181"/>
  <c r="I67" i="181"/>
  <c r="B67" i="181"/>
  <c r="Q66" i="181"/>
  <c r="R66" i="181"/>
  <c r="S66" i="181"/>
  <c r="T66" i="181"/>
  <c r="U66" i="181"/>
  <c r="V66" i="181"/>
  <c r="AA66" i="181"/>
  <c r="J66" i="181"/>
  <c r="K66" i="181"/>
  <c r="L66" i="181"/>
  <c r="M66" i="181"/>
  <c r="Z66" i="181" s="1"/>
  <c r="N66" i="181"/>
  <c r="O66" i="181"/>
  <c r="C66" i="181"/>
  <c r="Y66" i="181" s="1"/>
  <c r="D66" i="181"/>
  <c r="E66" i="181"/>
  <c r="F66" i="181"/>
  <c r="G66" i="181"/>
  <c r="H66" i="181"/>
  <c r="P66" i="181"/>
  <c r="I66" i="181"/>
  <c r="B66" i="181"/>
  <c r="Q65" i="181"/>
  <c r="R65" i="181"/>
  <c r="S65" i="181"/>
  <c r="T65" i="181"/>
  <c r="U65" i="181"/>
  <c r="V65" i="181"/>
  <c r="AA65" i="181"/>
  <c r="J65" i="181"/>
  <c r="K65" i="181"/>
  <c r="L65" i="181"/>
  <c r="M65" i="181"/>
  <c r="Z65" i="181" s="1"/>
  <c r="N65" i="181"/>
  <c r="O65" i="181"/>
  <c r="C65" i="181"/>
  <c r="Y65" i="181" s="1"/>
  <c r="D65" i="181"/>
  <c r="E65" i="181"/>
  <c r="F65" i="181"/>
  <c r="G65" i="181"/>
  <c r="H65" i="181"/>
  <c r="P65" i="181"/>
  <c r="I65" i="181"/>
  <c r="B65" i="181"/>
  <c r="Q64" i="181"/>
  <c r="R64" i="181"/>
  <c r="S64" i="181"/>
  <c r="T64" i="181"/>
  <c r="U64" i="181"/>
  <c r="V64" i="181"/>
  <c r="AA64" i="181"/>
  <c r="J64" i="181"/>
  <c r="K64" i="181"/>
  <c r="L64" i="181"/>
  <c r="M64" i="181"/>
  <c r="Z64" i="181" s="1"/>
  <c r="N64" i="181"/>
  <c r="O64" i="181"/>
  <c r="C64" i="181"/>
  <c r="Y64" i="181" s="1"/>
  <c r="D64" i="181"/>
  <c r="E64" i="181"/>
  <c r="F64" i="181"/>
  <c r="G64" i="181"/>
  <c r="H64" i="181"/>
  <c r="P64" i="181"/>
  <c r="I64" i="181"/>
  <c r="B64" i="181"/>
  <c r="Q63" i="181"/>
  <c r="R63" i="181"/>
  <c r="S63" i="181"/>
  <c r="T63" i="181"/>
  <c r="U63" i="181"/>
  <c r="V63" i="181"/>
  <c r="AA63" i="181"/>
  <c r="J63" i="181"/>
  <c r="K63" i="181"/>
  <c r="L63" i="181"/>
  <c r="M63" i="181"/>
  <c r="Z63" i="181" s="1"/>
  <c r="N63" i="181"/>
  <c r="O63" i="181"/>
  <c r="C63" i="181"/>
  <c r="Y63" i="181" s="1"/>
  <c r="D63" i="181"/>
  <c r="E63" i="181"/>
  <c r="F63" i="181"/>
  <c r="G63" i="181"/>
  <c r="H63" i="181"/>
  <c r="P63" i="181"/>
  <c r="I63" i="181"/>
  <c r="B63" i="181"/>
  <c r="Q62" i="181"/>
  <c r="R62" i="181"/>
  <c r="S62" i="181"/>
  <c r="T62" i="181"/>
  <c r="U62" i="181"/>
  <c r="V62" i="181"/>
  <c r="AA62" i="181"/>
  <c r="J62" i="181"/>
  <c r="K62" i="181"/>
  <c r="L62" i="181"/>
  <c r="M62" i="181"/>
  <c r="Z62" i="181" s="1"/>
  <c r="N62" i="181"/>
  <c r="O62" i="181"/>
  <c r="C62" i="181"/>
  <c r="Y62" i="181" s="1"/>
  <c r="D62" i="181"/>
  <c r="E62" i="181"/>
  <c r="F62" i="181"/>
  <c r="G62" i="181"/>
  <c r="H62" i="181"/>
  <c r="P62" i="181"/>
  <c r="I62" i="181"/>
  <c r="B62" i="181"/>
  <c r="Q61" i="181"/>
  <c r="R61" i="181"/>
  <c r="S61" i="181"/>
  <c r="T61" i="181"/>
  <c r="U61" i="181"/>
  <c r="V61" i="181"/>
  <c r="AA61" i="181"/>
  <c r="J61" i="181"/>
  <c r="K61" i="181"/>
  <c r="L61" i="181"/>
  <c r="M61" i="181"/>
  <c r="Z61" i="181" s="1"/>
  <c r="N61" i="181"/>
  <c r="O61" i="181"/>
  <c r="C61" i="181"/>
  <c r="Y61" i="181" s="1"/>
  <c r="D61" i="181"/>
  <c r="E61" i="181"/>
  <c r="F61" i="181"/>
  <c r="G61" i="181"/>
  <c r="H61" i="181"/>
  <c r="P61" i="181"/>
  <c r="I61" i="181"/>
  <c r="B61" i="181"/>
  <c r="Q60" i="181"/>
  <c r="R60" i="181"/>
  <c r="S60" i="181"/>
  <c r="T60" i="181"/>
  <c r="U60" i="181"/>
  <c r="V60" i="181"/>
  <c r="AA60" i="181"/>
  <c r="J60" i="181"/>
  <c r="K60" i="181"/>
  <c r="L60" i="181"/>
  <c r="M60" i="181"/>
  <c r="Z60" i="181" s="1"/>
  <c r="N60" i="181"/>
  <c r="O60" i="181"/>
  <c r="C60" i="181"/>
  <c r="Y60" i="181" s="1"/>
  <c r="D60" i="181"/>
  <c r="E60" i="181"/>
  <c r="F60" i="181"/>
  <c r="G60" i="181"/>
  <c r="H60" i="181"/>
  <c r="P60" i="181"/>
  <c r="I60" i="181"/>
  <c r="B60" i="181"/>
  <c r="Q59" i="181"/>
  <c r="R59" i="181"/>
  <c r="S59" i="181"/>
  <c r="T59" i="181"/>
  <c r="U59" i="181"/>
  <c r="V59" i="181"/>
  <c r="AA59" i="181"/>
  <c r="J59" i="181"/>
  <c r="K59" i="181"/>
  <c r="L59" i="181"/>
  <c r="M59" i="181"/>
  <c r="Z59" i="181" s="1"/>
  <c r="N59" i="181"/>
  <c r="O59" i="181"/>
  <c r="C59" i="181"/>
  <c r="Y59" i="181" s="1"/>
  <c r="D59" i="181"/>
  <c r="E59" i="181"/>
  <c r="F59" i="181"/>
  <c r="G59" i="181"/>
  <c r="H59" i="181"/>
  <c r="P59" i="181"/>
  <c r="I59" i="181"/>
  <c r="B59" i="181"/>
  <c r="AA58" i="181"/>
  <c r="Z58" i="181"/>
  <c r="C58" i="181"/>
  <c r="Y58" i="181" s="1"/>
  <c r="D58" i="181"/>
  <c r="E58" i="181"/>
  <c r="F58" i="181"/>
  <c r="G58" i="181"/>
  <c r="H58" i="181"/>
  <c r="B58" i="181"/>
  <c r="AA57" i="181"/>
  <c r="Z57" i="181"/>
  <c r="C57" i="181"/>
  <c r="D57" i="181"/>
  <c r="E57" i="181"/>
  <c r="F57" i="181"/>
  <c r="G57" i="181"/>
  <c r="H57" i="181"/>
  <c r="Y57" i="181"/>
  <c r="B57" i="181"/>
  <c r="AA56" i="181"/>
  <c r="Z56" i="181"/>
  <c r="C56" i="181"/>
  <c r="Y56" i="181" s="1"/>
  <c r="D56" i="181"/>
  <c r="E56" i="181"/>
  <c r="F56" i="181"/>
  <c r="G56" i="181"/>
  <c r="H56" i="181"/>
  <c r="B56" i="181"/>
  <c r="AA55" i="181"/>
  <c r="Z55" i="181"/>
  <c r="C55" i="181"/>
  <c r="D55" i="181"/>
  <c r="E55" i="181"/>
  <c r="F55" i="181"/>
  <c r="G55" i="181"/>
  <c r="H55" i="181"/>
  <c r="Y55" i="181"/>
  <c r="B55" i="181"/>
  <c r="AA54" i="181"/>
  <c r="Z54" i="181"/>
  <c r="C54" i="181"/>
  <c r="Y54" i="181" s="1"/>
  <c r="D54" i="181"/>
  <c r="E54" i="181"/>
  <c r="F54" i="181"/>
  <c r="G54" i="181"/>
  <c r="H54" i="181"/>
  <c r="B54" i="181"/>
  <c r="AA53" i="181"/>
  <c r="Z53" i="181"/>
  <c r="C53" i="181"/>
  <c r="D53" i="181"/>
  <c r="E53" i="181"/>
  <c r="F53" i="181"/>
  <c r="G53" i="181"/>
  <c r="H53" i="181"/>
  <c r="Y53" i="181"/>
  <c r="B53" i="181"/>
  <c r="AA52" i="181"/>
  <c r="Z52" i="181"/>
  <c r="C52" i="181"/>
  <c r="Y52" i="181" s="1"/>
  <c r="D52" i="181"/>
  <c r="E52" i="181"/>
  <c r="F52" i="181"/>
  <c r="G52" i="181"/>
  <c r="H52" i="181"/>
  <c r="B52" i="181"/>
  <c r="AA51" i="181"/>
  <c r="Z51" i="181"/>
  <c r="C51" i="181"/>
  <c r="D51" i="181"/>
  <c r="E51" i="181"/>
  <c r="F51" i="181"/>
  <c r="G51" i="181"/>
  <c r="H51" i="181"/>
  <c r="Y51" i="181"/>
  <c r="B51" i="181"/>
  <c r="AA50" i="181"/>
  <c r="Z50" i="181"/>
  <c r="C50" i="181"/>
  <c r="Y50" i="181" s="1"/>
  <c r="D50" i="181"/>
  <c r="E50" i="181"/>
  <c r="F50" i="181"/>
  <c r="G50" i="181"/>
  <c r="H50" i="181"/>
  <c r="B50" i="181"/>
  <c r="AA49" i="181"/>
  <c r="Z49" i="181"/>
  <c r="C49" i="181"/>
  <c r="D49" i="181"/>
  <c r="E49" i="181"/>
  <c r="F49" i="181"/>
  <c r="G49" i="181"/>
  <c r="H49" i="181"/>
  <c r="Y49" i="181"/>
  <c r="B49" i="181"/>
  <c r="AA48" i="181"/>
  <c r="Z48" i="181"/>
  <c r="C48" i="181"/>
  <c r="Y48" i="181" s="1"/>
  <c r="D48" i="181"/>
  <c r="E48" i="181"/>
  <c r="F48" i="181"/>
  <c r="G48" i="181"/>
  <c r="H48" i="181"/>
  <c r="B48" i="181"/>
  <c r="AA47" i="181"/>
  <c r="Z47" i="181"/>
  <c r="C47" i="181"/>
  <c r="D47" i="181"/>
  <c r="E47" i="181"/>
  <c r="F47" i="181"/>
  <c r="G47" i="181"/>
  <c r="H47" i="181"/>
  <c r="Y47" i="181"/>
  <c r="B47" i="181"/>
  <c r="AA46" i="181"/>
  <c r="Z46" i="181"/>
  <c r="C46" i="181"/>
  <c r="Y46" i="181" s="1"/>
  <c r="D46" i="181"/>
  <c r="E46" i="181"/>
  <c r="F46" i="181"/>
  <c r="G46" i="181"/>
  <c r="H46" i="181"/>
  <c r="B46" i="181"/>
  <c r="AA45" i="181"/>
  <c r="Z45" i="181"/>
  <c r="C45" i="181"/>
  <c r="D45" i="181"/>
  <c r="E45" i="181"/>
  <c r="F45" i="181"/>
  <c r="G45" i="181"/>
  <c r="H45" i="181"/>
  <c r="Y45" i="181"/>
  <c r="B45" i="181"/>
  <c r="AA44" i="181"/>
  <c r="Z44" i="181"/>
  <c r="C44" i="181"/>
  <c r="Y44" i="181" s="1"/>
  <c r="D44" i="181"/>
  <c r="E44" i="181"/>
  <c r="F44" i="181"/>
  <c r="G44" i="181"/>
  <c r="H44" i="181"/>
  <c r="B44" i="181"/>
  <c r="AA43" i="181"/>
  <c r="Z43" i="181"/>
  <c r="C43" i="181"/>
  <c r="D43" i="181"/>
  <c r="E43" i="181"/>
  <c r="F43" i="181"/>
  <c r="G43" i="181"/>
  <c r="H43" i="181"/>
  <c r="Y43" i="181"/>
  <c r="B43" i="181"/>
  <c r="AA42" i="181"/>
  <c r="Z42" i="181"/>
  <c r="C42" i="181"/>
  <c r="Y42" i="181" s="1"/>
  <c r="D42" i="181"/>
  <c r="E42" i="181"/>
  <c r="F42" i="181"/>
  <c r="G42" i="181"/>
  <c r="H42" i="181"/>
  <c r="B42" i="181"/>
  <c r="AA41" i="181"/>
  <c r="Z41" i="181"/>
  <c r="C41" i="181"/>
  <c r="D41" i="181"/>
  <c r="E41" i="181"/>
  <c r="F41" i="181"/>
  <c r="G41" i="181"/>
  <c r="H41" i="181"/>
  <c r="Y41" i="181"/>
  <c r="B41" i="181"/>
  <c r="AA40" i="181"/>
  <c r="Z40" i="181"/>
  <c r="C40" i="181"/>
  <c r="Y40" i="181" s="1"/>
  <c r="D40" i="181"/>
  <c r="E40" i="181"/>
  <c r="F40" i="181"/>
  <c r="G40" i="181"/>
  <c r="H40" i="181"/>
  <c r="B40" i="181"/>
  <c r="AA39" i="181"/>
  <c r="Z39" i="181"/>
  <c r="C39" i="181"/>
  <c r="D39" i="181"/>
  <c r="E39" i="181"/>
  <c r="F39" i="181"/>
  <c r="G39" i="181"/>
  <c r="H39" i="181"/>
  <c r="Y39" i="181"/>
  <c r="B39" i="181"/>
  <c r="AA38" i="181"/>
  <c r="Z38" i="181"/>
  <c r="C38" i="181"/>
  <c r="Y38" i="181" s="1"/>
  <c r="D38" i="181"/>
  <c r="E38" i="181"/>
  <c r="F38" i="181"/>
  <c r="G38" i="181"/>
  <c r="H38" i="181"/>
  <c r="B38" i="181"/>
  <c r="AA37" i="181"/>
  <c r="Z37" i="181"/>
  <c r="C37" i="181"/>
  <c r="D37" i="181"/>
  <c r="E37" i="181"/>
  <c r="F37" i="181"/>
  <c r="G37" i="181"/>
  <c r="H37" i="181"/>
  <c r="Y37" i="181"/>
  <c r="B37" i="181"/>
  <c r="AA36" i="181"/>
  <c r="Z36" i="181"/>
  <c r="C36" i="181"/>
  <c r="Y36" i="181" s="1"/>
  <c r="D36" i="181"/>
  <c r="E36" i="181"/>
  <c r="F36" i="181"/>
  <c r="G36" i="181"/>
  <c r="H36" i="181"/>
  <c r="B36" i="181"/>
  <c r="AA35" i="181"/>
  <c r="Z35" i="181"/>
  <c r="C35" i="181"/>
  <c r="D35" i="181"/>
  <c r="E35" i="181"/>
  <c r="F35" i="181"/>
  <c r="G35" i="181"/>
  <c r="H35" i="181"/>
  <c r="Y35" i="181"/>
  <c r="B35" i="181"/>
  <c r="AA34" i="181"/>
  <c r="Z34" i="181"/>
  <c r="C34" i="181"/>
  <c r="Y34" i="181" s="1"/>
  <c r="D34" i="181"/>
  <c r="E34" i="181"/>
  <c r="F34" i="181"/>
  <c r="G34" i="181"/>
  <c r="H34" i="181"/>
  <c r="B34" i="181"/>
  <c r="AA33" i="181"/>
  <c r="Z33" i="181"/>
  <c r="C33" i="181"/>
  <c r="D33" i="181"/>
  <c r="E33" i="181"/>
  <c r="F33" i="181"/>
  <c r="G33" i="181"/>
  <c r="H33" i="181"/>
  <c r="Y33" i="181"/>
  <c r="B33" i="181"/>
  <c r="AA32" i="181"/>
  <c r="Z32" i="181"/>
  <c r="C32" i="181"/>
  <c r="Y32" i="181" s="1"/>
  <c r="D32" i="181"/>
  <c r="E32" i="181"/>
  <c r="F32" i="181"/>
  <c r="G32" i="181"/>
  <c r="H32" i="181"/>
  <c r="B32" i="181"/>
  <c r="AA31" i="181"/>
  <c r="Z31" i="181"/>
  <c r="C31" i="181"/>
  <c r="D31" i="181"/>
  <c r="E31" i="181"/>
  <c r="F31" i="181"/>
  <c r="G31" i="181"/>
  <c r="H31" i="181"/>
  <c r="Y31" i="181"/>
  <c r="B31" i="181"/>
  <c r="AA30" i="181"/>
  <c r="Z30" i="181"/>
  <c r="C30" i="181"/>
  <c r="Y30" i="181" s="1"/>
  <c r="D30" i="181"/>
  <c r="E30" i="181"/>
  <c r="F30" i="181"/>
  <c r="G30" i="181"/>
  <c r="H30" i="181"/>
  <c r="B30" i="181"/>
  <c r="AA29" i="181"/>
  <c r="Z29" i="181"/>
  <c r="C29" i="181"/>
  <c r="D29" i="181"/>
  <c r="E29" i="181"/>
  <c r="F29" i="181"/>
  <c r="G29" i="181"/>
  <c r="H29" i="181"/>
  <c r="Y29" i="181"/>
  <c r="B29" i="181"/>
  <c r="AA28" i="181"/>
  <c r="Z28" i="181"/>
  <c r="C28" i="181"/>
  <c r="Y28" i="181" s="1"/>
  <c r="D28" i="181"/>
  <c r="E28" i="181"/>
  <c r="F28" i="181"/>
  <c r="G28" i="181"/>
  <c r="H28" i="181"/>
  <c r="B28" i="181"/>
  <c r="AA27" i="181"/>
  <c r="Z27" i="181"/>
  <c r="C27" i="181"/>
  <c r="D27" i="181"/>
  <c r="E27" i="181"/>
  <c r="F27" i="181"/>
  <c r="G27" i="181"/>
  <c r="H27" i="181"/>
  <c r="Y27" i="181"/>
  <c r="B27" i="181"/>
  <c r="AA26" i="181"/>
  <c r="Z26" i="181"/>
  <c r="C26" i="181"/>
  <c r="Y26" i="181" s="1"/>
  <c r="D26" i="181"/>
  <c r="E26" i="181"/>
  <c r="F26" i="181"/>
  <c r="G26" i="181"/>
  <c r="H26" i="181"/>
  <c r="B26" i="181"/>
  <c r="AA25" i="181"/>
  <c r="Z25" i="181"/>
  <c r="C25" i="181"/>
  <c r="D25" i="181"/>
  <c r="E25" i="181"/>
  <c r="F25" i="181"/>
  <c r="G25" i="181"/>
  <c r="H25" i="181"/>
  <c r="Y25" i="181"/>
  <c r="B25" i="181"/>
  <c r="AA24" i="181"/>
  <c r="Z24" i="181"/>
  <c r="C24" i="181"/>
  <c r="Y24" i="181" s="1"/>
  <c r="D24" i="181"/>
  <c r="E24" i="181"/>
  <c r="F24" i="181"/>
  <c r="G24" i="181"/>
  <c r="H24" i="181"/>
  <c r="B24" i="181"/>
  <c r="AA23" i="181"/>
  <c r="Z23" i="181"/>
  <c r="C23" i="181"/>
  <c r="D23" i="181"/>
  <c r="E23" i="181"/>
  <c r="F23" i="181"/>
  <c r="G23" i="181"/>
  <c r="H23" i="181"/>
  <c r="Y23" i="181"/>
  <c r="B23" i="181"/>
  <c r="AA22" i="181"/>
  <c r="Z22" i="181"/>
  <c r="C22" i="181"/>
  <c r="Y22" i="181" s="1"/>
  <c r="D22" i="181"/>
  <c r="E22" i="181"/>
  <c r="F22" i="181"/>
  <c r="G22" i="181"/>
  <c r="H22" i="181"/>
  <c r="B22" i="181"/>
  <c r="AA21" i="181"/>
  <c r="Z21" i="181"/>
  <c r="C21" i="181"/>
  <c r="D21" i="181"/>
  <c r="E21" i="181"/>
  <c r="F21" i="181"/>
  <c r="G21" i="181"/>
  <c r="H21" i="181"/>
  <c r="Y21" i="181"/>
  <c r="B21" i="181"/>
  <c r="AA20" i="181"/>
  <c r="Z20" i="181"/>
  <c r="C20" i="181"/>
  <c r="Y20" i="181" s="1"/>
  <c r="D20" i="181"/>
  <c r="E20" i="181"/>
  <c r="F20" i="181"/>
  <c r="G20" i="181"/>
  <c r="H20" i="181"/>
  <c r="B20" i="181"/>
  <c r="AA19" i="181"/>
  <c r="Z19" i="181"/>
  <c r="C19" i="181"/>
  <c r="D19" i="181"/>
  <c r="E19" i="181"/>
  <c r="F19" i="181"/>
  <c r="G19" i="181"/>
  <c r="H19" i="181"/>
  <c r="Y19" i="181"/>
  <c r="B19" i="181"/>
  <c r="AA18" i="181"/>
  <c r="Z18" i="181"/>
  <c r="C18" i="181"/>
  <c r="Y18" i="181" s="1"/>
  <c r="D18" i="181"/>
  <c r="E18" i="181"/>
  <c r="F18" i="181"/>
  <c r="G18" i="181"/>
  <c r="H18" i="181"/>
  <c r="B18" i="181"/>
  <c r="AA17" i="181"/>
  <c r="Z17" i="181"/>
  <c r="C17" i="181"/>
  <c r="D17" i="181"/>
  <c r="E17" i="181"/>
  <c r="F17" i="181"/>
  <c r="G17" i="181"/>
  <c r="H17" i="181"/>
  <c r="Y17" i="181"/>
  <c r="B17" i="181"/>
  <c r="AA16" i="181"/>
  <c r="Z16" i="181"/>
  <c r="C16" i="181"/>
  <c r="Y16" i="181" s="1"/>
  <c r="D16" i="181"/>
  <c r="E16" i="181"/>
  <c r="F16" i="181"/>
  <c r="G16" i="181"/>
  <c r="H16" i="181"/>
  <c r="B16" i="181"/>
  <c r="AA15" i="181"/>
  <c r="Z15" i="181"/>
  <c r="C15" i="181"/>
  <c r="D15" i="181"/>
  <c r="E15" i="181"/>
  <c r="F15" i="181"/>
  <c r="G15" i="181"/>
  <c r="H15" i="181"/>
  <c r="Y15" i="181"/>
  <c r="B15" i="181"/>
  <c r="AA14" i="181"/>
  <c r="Z14" i="181"/>
  <c r="C14" i="181"/>
  <c r="Y14" i="181" s="1"/>
  <c r="D14" i="181"/>
  <c r="E14" i="181"/>
  <c r="F14" i="181"/>
  <c r="G14" i="181"/>
  <c r="H14" i="181"/>
  <c r="B14" i="181"/>
  <c r="AA13" i="181"/>
  <c r="Z13" i="181"/>
  <c r="C13" i="181"/>
  <c r="D13" i="181"/>
  <c r="E13" i="181"/>
  <c r="F13" i="181"/>
  <c r="G13" i="181"/>
  <c r="H13" i="181"/>
  <c r="Y13" i="181"/>
  <c r="B13" i="181"/>
  <c r="AA12" i="181"/>
  <c r="Z12" i="181"/>
  <c r="C12" i="181"/>
  <c r="Y12" i="181" s="1"/>
  <c r="D12" i="181"/>
  <c r="E12" i="181"/>
  <c r="F12" i="181"/>
  <c r="G12" i="181"/>
  <c r="H12" i="181"/>
  <c r="B12" i="181"/>
  <c r="AA11" i="181"/>
  <c r="Z11" i="181"/>
  <c r="C11" i="181"/>
  <c r="D11" i="181"/>
  <c r="E11" i="181"/>
  <c r="F11" i="181"/>
  <c r="G11" i="181"/>
  <c r="H11" i="181"/>
  <c r="Y11" i="181"/>
  <c r="B11" i="181"/>
  <c r="AA10" i="181"/>
  <c r="Z10" i="181"/>
  <c r="C10" i="181"/>
  <c r="Y10" i="181" s="1"/>
  <c r="D10" i="181"/>
  <c r="E10" i="181"/>
  <c r="F10" i="181"/>
  <c r="G10" i="181"/>
  <c r="H10" i="181"/>
  <c r="B10" i="181"/>
  <c r="J116" i="180"/>
  <c r="I116" i="180"/>
  <c r="R116" i="180" s="1"/>
  <c r="H116" i="180"/>
  <c r="G116" i="180"/>
  <c r="P116" i="180" s="1"/>
  <c r="F116" i="180"/>
  <c r="N116" i="180"/>
  <c r="E116" i="180"/>
  <c r="M116" i="180" s="1"/>
  <c r="D116" i="180"/>
  <c r="C116" i="180"/>
  <c r="B116" i="180"/>
  <c r="J115" i="180"/>
  <c r="I115" i="180"/>
  <c r="R115" i="180" s="1"/>
  <c r="H115" i="180"/>
  <c r="G115" i="180"/>
  <c r="P115" i="180" s="1"/>
  <c r="F115" i="180"/>
  <c r="N115" i="180"/>
  <c r="E115" i="180"/>
  <c r="M115" i="180" s="1"/>
  <c r="D115" i="180"/>
  <c r="C115" i="180"/>
  <c r="B115" i="180"/>
  <c r="J114" i="180"/>
  <c r="I114" i="180"/>
  <c r="R114" i="180" s="1"/>
  <c r="H114" i="180"/>
  <c r="G114" i="180"/>
  <c r="P114" i="180" s="1"/>
  <c r="F114" i="180"/>
  <c r="N114" i="180"/>
  <c r="E114" i="180"/>
  <c r="M114" i="180" s="1"/>
  <c r="D114" i="180"/>
  <c r="C114" i="180"/>
  <c r="B114" i="180"/>
  <c r="J113" i="180"/>
  <c r="I113" i="180"/>
  <c r="R113" i="180" s="1"/>
  <c r="H113" i="180"/>
  <c r="G113" i="180"/>
  <c r="P113" i="180" s="1"/>
  <c r="F113" i="180"/>
  <c r="N113" i="180"/>
  <c r="E113" i="180"/>
  <c r="M113" i="180" s="1"/>
  <c r="D113" i="180"/>
  <c r="C113" i="180"/>
  <c r="B113" i="180"/>
  <c r="J112" i="180"/>
  <c r="I112" i="180"/>
  <c r="R112" i="180" s="1"/>
  <c r="H112" i="180"/>
  <c r="G112" i="180"/>
  <c r="P112" i="180" s="1"/>
  <c r="F112" i="180"/>
  <c r="N112" i="180"/>
  <c r="E112" i="180"/>
  <c r="M112" i="180" s="1"/>
  <c r="D112" i="180"/>
  <c r="C112" i="180"/>
  <c r="B112" i="180"/>
  <c r="J111" i="180"/>
  <c r="I111" i="180"/>
  <c r="R111" i="180" s="1"/>
  <c r="H111" i="180"/>
  <c r="G111" i="180"/>
  <c r="P111" i="180" s="1"/>
  <c r="F111" i="180"/>
  <c r="N111" i="180"/>
  <c r="E111" i="180"/>
  <c r="M111" i="180" s="1"/>
  <c r="D111" i="180"/>
  <c r="C111" i="180"/>
  <c r="B111" i="180"/>
  <c r="J110" i="180"/>
  <c r="I110" i="180"/>
  <c r="R110" i="180" s="1"/>
  <c r="H110" i="180"/>
  <c r="G110" i="180"/>
  <c r="P110" i="180" s="1"/>
  <c r="F110" i="180"/>
  <c r="N110" i="180"/>
  <c r="E110" i="180"/>
  <c r="M110" i="180" s="1"/>
  <c r="D110" i="180"/>
  <c r="C110" i="180"/>
  <c r="B110" i="180"/>
  <c r="J109" i="180"/>
  <c r="I109" i="180"/>
  <c r="R109" i="180" s="1"/>
  <c r="H109" i="180"/>
  <c r="G109" i="180"/>
  <c r="P109" i="180" s="1"/>
  <c r="F109" i="180"/>
  <c r="N109" i="180"/>
  <c r="E109" i="180"/>
  <c r="M109" i="180" s="1"/>
  <c r="D109" i="180"/>
  <c r="C109" i="180"/>
  <c r="B109" i="180"/>
  <c r="J108" i="180"/>
  <c r="I108" i="180"/>
  <c r="R108" i="180" s="1"/>
  <c r="H108" i="180"/>
  <c r="G108" i="180"/>
  <c r="P108" i="180" s="1"/>
  <c r="F108" i="180"/>
  <c r="N108" i="180"/>
  <c r="E108" i="180"/>
  <c r="M108" i="180" s="1"/>
  <c r="D108" i="180"/>
  <c r="C108" i="180"/>
  <c r="B108" i="180"/>
  <c r="J107" i="180"/>
  <c r="I107" i="180"/>
  <c r="R107" i="180" s="1"/>
  <c r="H107" i="180"/>
  <c r="G107" i="180"/>
  <c r="P107" i="180" s="1"/>
  <c r="F107" i="180"/>
  <c r="N107" i="180"/>
  <c r="E107" i="180"/>
  <c r="M107" i="180" s="1"/>
  <c r="D107" i="180"/>
  <c r="C107" i="180"/>
  <c r="B107" i="180"/>
  <c r="J106" i="180"/>
  <c r="I106" i="180"/>
  <c r="R106" i="180" s="1"/>
  <c r="H106" i="180"/>
  <c r="G106" i="180"/>
  <c r="P106" i="180" s="1"/>
  <c r="F106" i="180"/>
  <c r="N106" i="180"/>
  <c r="E106" i="180"/>
  <c r="M106" i="180" s="1"/>
  <c r="D106" i="180"/>
  <c r="C106" i="180"/>
  <c r="B106" i="180"/>
  <c r="J105" i="180"/>
  <c r="I105" i="180"/>
  <c r="R105" i="180" s="1"/>
  <c r="H105" i="180"/>
  <c r="G105" i="180"/>
  <c r="P105" i="180" s="1"/>
  <c r="F105" i="180"/>
  <c r="N105" i="180"/>
  <c r="E105" i="180"/>
  <c r="M105" i="180" s="1"/>
  <c r="D105" i="180"/>
  <c r="C105" i="180"/>
  <c r="B105" i="180"/>
  <c r="J104" i="180"/>
  <c r="I104" i="180"/>
  <c r="R104" i="180" s="1"/>
  <c r="H104" i="180"/>
  <c r="G104" i="180"/>
  <c r="P104" i="180" s="1"/>
  <c r="F104" i="180"/>
  <c r="N104" i="180"/>
  <c r="E104" i="180"/>
  <c r="M104" i="180" s="1"/>
  <c r="D104" i="180"/>
  <c r="C104" i="180"/>
  <c r="B104" i="180"/>
  <c r="J103" i="180"/>
  <c r="I103" i="180"/>
  <c r="R103" i="180" s="1"/>
  <c r="H103" i="180"/>
  <c r="G103" i="180"/>
  <c r="P103" i="180" s="1"/>
  <c r="F103" i="180"/>
  <c r="N103" i="180"/>
  <c r="E103" i="180"/>
  <c r="M103" i="180" s="1"/>
  <c r="D103" i="180"/>
  <c r="C103" i="180"/>
  <c r="B103" i="180"/>
  <c r="J102" i="180"/>
  <c r="I102" i="180"/>
  <c r="R102" i="180" s="1"/>
  <c r="H102" i="180"/>
  <c r="G102" i="180"/>
  <c r="P102" i="180" s="1"/>
  <c r="F102" i="180"/>
  <c r="N102" i="180"/>
  <c r="E102" i="180"/>
  <c r="M102" i="180" s="1"/>
  <c r="D102" i="180"/>
  <c r="C102" i="180"/>
  <c r="B102" i="180"/>
  <c r="J101" i="180"/>
  <c r="I101" i="180"/>
  <c r="R101" i="180" s="1"/>
  <c r="H101" i="180"/>
  <c r="G101" i="180"/>
  <c r="P101" i="180" s="1"/>
  <c r="F101" i="180"/>
  <c r="N101" i="180"/>
  <c r="E101" i="180"/>
  <c r="M101" i="180" s="1"/>
  <c r="D101" i="180"/>
  <c r="C101" i="180"/>
  <c r="B101" i="180"/>
  <c r="J100" i="180"/>
  <c r="I100" i="180"/>
  <c r="R100" i="180" s="1"/>
  <c r="H100" i="180"/>
  <c r="G100" i="180"/>
  <c r="P100" i="180" s="1"/>
  <c r="F100" i="180"/>
  <c r="N100" i="180"/>
  <c r="E100" i="180"/>
  <c r="M100" i="180" s="1"/>
  <c r="D100" i="180"/>
  <c r="C100" i="180"/>
  <c r="B100" i="180"/>
  <c r="J99" i="180"/>
  <c r="I99" i="180"/>
  <c r="R99" i="180" s="1"/>
  <c r="H99" i="180"/>
  <c r="G99" i="180"/>
  <c r="P99" i="180" s="1"/>
  <c r="F99" i="180"/>
  <c r="N99" i="180"/>
  <c r="E99" i="180"/>
  <c r="M99" i="180" s="1"/>
  <c r="D99" i="180"/>
  <c r="C99" i="180"/>
  <c r="B99" i="180"/>
  <c r="J98" i="180"/>
  <c r="I98" i="180"/>
  <c r="R98" i="180" s="1"/>
  <c r="H98" i="180"/>
  <c r="G98" i="180"/>
  <c r="P98" i="180" s="1"/>
  <c r="F98" i="180"/>
  <c r="N98" i="180"/>
  <c r="E98" i="180"/>
  <c r="M98" i="180" s="1"/>
  <c r="D98" i="180"/>
  <c r="C98" i="180"/>
  <c r="B98" i="180"/>
  <c r="J97" i="180"/>
  <c r="I97" i="180"/>
  <c r="R97" i="180" s="1"/>
  <c r="H97" i="180"/>
  <c r="G97" i="180"/>
  <c r="P97" i="180" s="1"/>
  <c r="F97" i="180"/>
  <c r="N97" i="180"/>
  <c r="E97" i="180"/>
  <c r="M97" i="180" s="1"/>
  <c r="D97" i="180"/>
  <c r="C97" i="180"/>
  <c r="B97" i="180"/>
  <c r="J96" i="180"/>
  <c r="I96" i="180"/>
  <c r="R96" i="180" s="1"/>
  <c r="H96" i="180"/>
  <c r="G96" i="180"/>
  <c r="P96" i="180" s="1"/>
  <c r="F96" i="180"/>
  <c r="N96" i="180"/>
  <c r="E96" i="180"/>
  <c r="M96" i="180" s="1"/>
  <c r="D96" i="180"/>
  <c r="C96" i="180"/>
  <c r="B96" i="180"/>
  <c r="J95" i="180"/>
  <c r="I95" i="180"/>
  <c r="R95" i="180" s="1"/>
  <c r="H95" i="180"/>
  <c r="G95" i="180"/>
  <c r="P95" i="180" s="1"/>
  <c r="F95" i="180"/>
  <c r="N95" i="180"/>
  <c r="E95" i="180"/>
  <c r="M95" i="180" s="1"/>
  <c r="D95" i="180"/>
  <c r="C95" i="180"/>
  <c r="B95" i="180"/>
  <c r="J94" i="180"/>
  <c r="I94" i="180"/>
  <c r="R94" i="180" s="1"/>
  <c r="H94" i="180"/>
  <c r="G94" i="180"/>
  <c r="P94" i="180" s="1"/>
  <c r="F94" i="180"/>
  <c r="N94" i="180"/>
  <c r="E94" i="180"/>
  <c r="M94" i="180" s="1"/>
  <c r="D94" i="180"/>
  <c r="C94" i="180"/>
  <c r="B94" i="180"/>
  <c r="J93" i="180"/>
  <c r="I93" i="180"/>
  <c r="R93" i="180" s="1"/>
  <c r="H93" i="180"/>
  <c r="G93" i="180"/>
  <c r="P93" i="180" s="1"/>
  <c r="F93" i="180"/>
  <c r="N93" i="180"/>
  <c r="E93" i="180"/>
  <c r="M93" i="180" s="1"/>
  <c r="D93" i="180"/>
  <c r="C93" i="180"/>
  <c r="B93" i="180"/>
  <c r="J92" i="180"/>
  <c r="I92" i="180"/>
  <c r="R92" i="180" s="1"/>
  <c r="H92" i="180"/>
  <c r="G92" i="180"/>
  <c r="P92" i="180" s="1"/>
  <c r="F92" i="180"/>
  <c r="N92" i="180"/>
  <c r="E92" i="180"/>
  <c r="M92" i="180" s="1"/>
  <c r="D92" i="180"/>
  <c r="C92" i="180"/>
  <c r="B92" i="180"/>
  <c r="J91" i="180"/>
  <c r="I91" i="180"/>
  <c r="R91" i="180" s="1"/>
  <c r="H91" i="180"/>
  <c r="G91" i="180"/>
  <c r="P91" i="180" s="1"/>
  <c r="F91" i="180"/>
  <c r="N91" i="180"/>
  <c r="E91" i="180"/>
  <c r="M91" i="180" s="1"/>
  <c r="D91" i="180"/>
  <c r="C91" i="180"/>
  <c r="B91" i="180"/>
  <c r="J90" i="180"/>
  <c r="I90" i="180"/>
  <c r="R90" i="180" s="1"/>
  <c r="H90" i="180"/>
  <c r="G90" i="180"/>
  <c r="P90" i="180" s="1"/>
  <c r="F90" i="180"/>
  <c r="N90" i="180"/>
  <c r="E90" i="180"/>
  <c r="M90" i="180" s="1"/>
  <c r="D90" i="180"/>
  <c r="C90" i="180"/>
  <c r="B90" i="180"/>
  <c r="J89" i="180"/>
  <c r="I89" i="180"/>
  <c r="R89" i="180" s="1"/>
  <c r="H89" i="180"/>
  <c r="G89" i="180"/>
  <c r="P89" i="180" s="1"/>
  <c r="F89" i="180"/>
  <c r="N89" i="180"/>
  <c r="E89" i="180"/>
  <c r="M89" i="180" s="1"/>
  <c r="D89" i="180"/>
  <c r="C89" i="180"/>
  <c r="B89" i="180"/>
  <c r="J88" i="180"/>
  <c r="I88" i="180"/>
  <c r="R88" i="180" s="1"/>
  <c r="H88" i="180"/>
  <c r="G88" i="180"/>
  <c r="P88" i="180" s="1"/>
  <c r="F88" i="180"/>
  <c r="N88" i="180"/>
  <c r="E88" i="180"/>
  <c r="M88" i="180" s="1"/>
  <c r="D88" i="180"/>
  <c r="C88" i="180"/>
  <c r="B88" i="180"/>
  <c r="J87" i="180"/>
  <c r="I87" i="180"/>
  <c r="R87" i="180" s="1"/>
  <c r="H87" i="180"/>
  <c r="G87" i="180"/>
  <c r="P87" i="180" s="1"/>
  <c r="F87" i="180"/>
  <c r="N87" i="180"/>
  <c r="E87" i="180"/>
  <c r="M87" i="180" s="1"/>
  <c r="D87" i="180"/>
  <c r="C87" i="180"/>
  <c r="B87" i="180"/>
  <c r="J86" i="180"/>
  <c r="I86" i="180"/>
  <c r="R86" i="180" s="1"/>
  <c r="H86" i="180"/>
  <c r="G86" i="180"/>
  <c r="P86" i="180" s="1"/>
  <c r="F86" i="180"/>
  <c r="N86" i="180"/>
  <c r="E86" i="180"/>
  <c r="M86" i="180" s="1"/>
  <c r="D86" i="180"/>
  <c r="C86" i="180"/>
  <c r="B86" i="180"/>
  <c r="J85" i="180"/>
  <c r="I85" i="180"/>
  <c r="R85" i="180" s="1"/>
  <c r="H85" i="180"/>
  <c r="G85" i="180"/>
  <c r="P85" i="180" s="1"/>
  <c r="F85" i="180"/>
  <c r="N85" i="180"/>
  <c r="E85" i="180"/>
  <c r="M85" i="180" s="1"/>
  <c r="D85" i="180"/>
  <c r="C85" i="180"/>
  <c r="B85" i="180"/>
  <c r="J84" i="180"/>
  <c r="I84" i="180"/>
  <c r="R84" i="180" s="1"/>
  <c r="H84" i="180"/>
  <c r="G84" i="180"/>
  <c r="P84" i="180" s="1"/>
  <c r="F84" i="180"/>
  <c r="N84" i="180"/>
  <c r="E84" i="180"/>
  <c r="M84" i="180" s="1"/>
  <c r="D84" i="180"/>
  <c r="C84" i="180"/>
  <c r="B84" i="180"/>
  <c r="J83" i="180"/>
  <c r="I83" i="180"/>
  <c r="R83" i="180" s="1"/>
  <c r="H83" i="180"/>
  <c r="G83" i="180"/>
  <c r="P83" i="180" s="1"/>
  <c r="F83" i="180"/>
  <c r="N83" i="180"/>
  <c r="E83" i="180"/>
  <c r="M83" i="180" s="1"/>
  <c r="D83" i="180"/>
  <c r="C83" i="180"/>
  <c r="B83" i="180"/>
  <c r="J82" i="180"/>
  <c r="I82" i="180"/>
  <c r="R82" i="180" s="1"/>
  <c r="H82" i="180"/>
  <c r="G82" i="180"/>
  <c r="P82" i="180" s="1"/>
  <c r="F82" i="180"/>
  <c r="N82" i="180"/>
  <c r="E82" i="180"/>
  <c r="M82" i="180" s="1"/>
  <c r="D82" i="180"/>
  <c r="C82" i="180"/>
  <c r="B82" i="180"/>
  <c r="J81" i="180"/>
  <c r="I81" i="180"/>
  <c r="R81" i="180" s="1"/>
  <c r="H81" i="180"/>
  <c r="G81" i="180"/>
  <c r="P81" i="180" s="1"/>
  <c r="F81" i="180"/>
  <c r="N81" i="180"/>
  <c r="E81" i="180"/>
  <c r="M81" i="180" s="1"/>
  <c r="D81" i="180"/>
  <c r="C81" i="180"/>
  <c r="B81" i="180"/>
  <c r="J80" i="180"/>
  <c r="I80" i="180"/>
  <c r="R80" i="180" s="1"/>
  <c r="H80" i="180"/>
  <c r="G80" i="180"/>
  <c r="P80" i="180" s="1"/>
  <c r="F80" i="180"/>
  <c r="N80" i="180"/>
  <c r="E80" i="180"/>
  <c r="M80" i="180" s="1"/>
  <c r="D80" i="180"/>
  <c r="C80" i="180"/>
  <c r="B80" i="180"/>
  <c r="J79" i="180"/>
  <c r="I79" i="180"/>
  <c r="R79" i="180" s="1"/>
  <c r="H79" i="180"/>
  <c r="G79" i="180"/>
  <c r="P79" i="180" s="1"/>
  <c r="F79" i="180"/>
  <c r="N79" i="180"/>
  <c r="E79" i="180"/>
  <c r="M79" i="180" s="1"/>
  <c r="D79" i="180"/>
  <c r="C79" i="180"/>
  <c r="B79" i="180"/>
  <c r="J78" i="180"/>
  <c r="I78" i="180"/>
  <c r="R78" i="180" s="1"/>
  <c r="H78" i="180"/>
  <c r="G78" i="180"/>
  <c r="P78" i="180" s="1"/>
  <c r="F78" i="180"/>
  <c r="N78" i="180"/>
  <c r="E78" i="180"/>
  <c r="M78" i="180" s="1"/>
  <c r="D78" i="180"/>
  <c r="C78" i="180"/>
  <c r="B78" i="180"/>
  <c r="J77" i="180"/>
  <c r="I77" i="180"/>
  <c r="R77" i="180" s="1"/>
  <c r="H77" i="180"/>
  <c r="G77" i="180"/>
  <c r="P77" i="180" s="1"/>
  <c r="F77" i="180"/>
  <c r="N77" i="180"/>
  <c r="E77" i="180"/>
  <c r="M77" i="180" s="1"/>
  <c r="D77" i="180"/>
  <c r="C77" i="180"/>
  <c r="B77" i="180"/>
  <c r="J76" i="180"/>
  <c r="I76" i="180"/>
  <c r="R76" i="180" s="1"/>
  <c r="H76" i="180"/>
  <c r="G76" i="180"/>
  <c r="P76" i="180" s="1"/>
  <c r="F76" i="180"/>
  <c r="N76" i="180"/>
  <c r="E76" i="180"/>
  <c r="M76" i="180" s="1"/>
  <c r="D76" i="180"/>
  <c r="C76" i="180"/>
  <c r="B76" i="180"/>
  <c r="J75" i="180"/>
  <c r="I75" i="180"/>
  <c r="R75" i="180" s="1"/>
  <c r="H75" i="180"/>
  <c r="G75" i="180"/>
  <c r="P75" i="180" s="1"/>
  <c r="F75" i="180"/>
  <c r="N75" i="180"/>
  <c r="E75" i="180"/>
  <c r="M75" i="180" s="1"/>
  <c r="D75" i="180"/>
  <c r="C75" i="180"/>
  <c r="B75" i="180"/>
  <c r="J74" i="180"/>
  <c r="I74" i="180"/>
  <c r="R74" i="180" s="1"/>
  <c r="H74" i="180"/>
  <c r="G74" i="180"/>
  <c r="P74" i="180" s="1"/>
  <c r="F74" i="180"/>
  <c r="N74" i="180"/>
  <c r="E74" i="180"/>
  <c r="M74" i="180" s="1"/>
  <c r="D74" i="180"/>
  <c r="C74" i="180"/>
  <c r="B74" i="180"/>
  <c r="J73" i="180"/>
  <c r="I73" i="180"/>
  <c r="R73" i="180" s="1"/>
  <c r="H73" i="180"/>
  <c r="G73" i="180"/>
  <c r="P73" i="180" s="1"/>
  <c r="F73" i="180"/>
  <c r="N73" i="180"/>
  <c r="E73" i="180"/>
  <c r="M73" i="180" s="1"/>
  <c r="D73" i="180"/>
  <c r="C73" i="180"/>
  <c r="B73" i="180"/>
  <c r="J72" i="180"/>
  <c r="I72" i="180"/>
  <c r="R72" i="180" s="1"/>
  <c r="H72" i="180"/>
  <c r="G72" i="180"/>
  <c r="P72" i="180" s="1"/>
  <c r="F72" i="180"/>
  <c r="N72" i="180"/>
  <c r="E72" i="180"/>
  <c r="M72" i="180" s="1"/>
  <c r="D72" i="180"/>
  <c r="C72" i="180"/>
  <c r="B72" i="180"/>
  <c r="J71" i="180"/>
  <c r="I71" i="180"/>
  <c r="R71" i="180" s="1"/>
  <c r="H71" i="180"/>
  <c r="G71" i="180"/>
  <c r="P71" i="180" s="1"/>
  <c r="F71" i="180"/>
  <c r="N71" i="180"/>
  <c r="E71" i="180"/>
  <c r="M71" i="180" s="1"/>
  <c r="D71" i="180"/>
  <c r="C71" i="180"/>
  <c r="B71" i="180"/>
  <c r="J70" i="180"/>
  <c r="I70" i="180"/>
  <c r="R70" i="180" s="1"/>
  <c r="H70" i="180"/>
  <c r="G70" i="180"/>
  <c r="P70" i="180" s="1"/>
  <c r="F70" i="180"/>
  <c r="N70" i="180"/>
  <c r="E70" i="180"/>
  <c r="M70" i="180" s="1"/>
  <c r="D70" i="180"/>
  <c r="C70" i="180"/>
  <c r="B70" i="180"/>
  <c r="J69" i="180"/>
  <c r="I69" i="180"/>
  <c r="R69" i="180" s="1"/>
  <c r="H69" i="180"/>
  <c r="G69" i="180"/>
  <c r="P69" i="180" s="1"/>
  <c r="F69" i="180"/>
  <c r="N69" i="180"/>
  <c r="E69" i="180"/>
  <c r="M69" i="180" s="1"/>
  <c r="D69" i="180"/>
  <c r="C69" i="180"/>
  <c r="B69" i="180"/>
  <c r="J68" i="180"/>
  <c r="I68" i="180"/>
  <c r="R68" i="180" s="1"/>
  <c r="H68" i="180"/>
  <c r="G68" i="180"/>
  <c r="P68" i="180" s="1"/>
  <c r="F68" i="180"/>
  <c r="N68" i="180"/>
  <c r="E68" i="180"/>
  <c r="M68" i="180" s="1"/>
  <c r="D68" i="180"/>
  <c r="C68" i="180"/>
  <c r="B68" i="180"/>
  <c r="J67" i="180"/>
  <c r="I67" i="180"/>
  <c r="R67" i="180" s="1"/>
  <c r="H67" i="180"/>
  <c r="G67" i="180"/>
  <c r="P67" i="180" s="1"/>
  <c r="F67" i="180"/>
  <c r="N67" i="180"/>
  <c r="E67" i="180"/>
  <c r="M67" i="180" s="1"/>
  <c r="D67" i="180"/>
  <c r="C67" i="180"/>
  <c r="B67" i="180"/>
  <c r="J66" i="180"/>
  <c r="I66" i="180"/>
  <c r="R66" i="180" s="1"/>
  <c r="H66" i="180"/>
  <c r="G66" i="180"/>
  <c r="P66" i="180" s="1"/>
  <c r="F66" i="180"/>
  <c r="N66" i="180"/>
  <c r="E66" i="180"/>
  <c r="M66" i="180" s="1"/>
  <c r="D66" i="180"/>
  <c r="C66" i="180"/>
  <c r="B66" i="180"/>
  <c r="J65" i="180"/>
  <c r="I65" i="180"/>
  <c r="R65" i="180" s="1"/>
  <c r="H65" i="180"/>
  <c r="G65" i="180"/>
  <c r="P65" i="180" s="1"/>
  <c r="F65" i="180"/>
  <c r="N65" i="180"/>
  <c r="E65" i="180"/>
  <c r="M65" i="180" s="1"/>
  <c r="D65" i="180"/>
  <c r="C65" i="180"/>
  <c r="B65" i="180"/>
  <c r="J64" i="180"/>
  <c r="I64" i="180"/>
  <c r="R64" i="180" s="1"/>
  <c r="H64" i="180"/>
  <c r="G64" i="180"/>
  <c r="P64" i="180" s="1"/>
  <c r="F64" i="180"/>
  <c r="N64" i="180"/>
  <c r="E64" i="180"/>
  <c r="M64" i="180" s="1"/>
  <c r="D64" i="180"/>
  <c r="C64" i="180"/>
  <c r="B64" i="180"/>
  <c r="J63" i="180"/>
  <c r="I63" i="180"/>
  <c r="R63" i="180" s="1"/>
  <c r="H63" i="180"/>
  <c r="G63" i="180"/>
  <c r="P63" i="180" s="1"/>
  <c r="F63" i="180"/>
  <c r="N63" i="180"/>
  <c r="E63" i="180"/>
  <c r="M63" i="180" s="1"/>
  <c r="D63" i="180"/>
  <c r="C63" i="180"/>
  <c r="B63" i="180"/>
  <c r="J62" i="180"/>
  <c r="I62" i="180"/>
  <c r="R62" i="180" s="1"/>
  <c r="H62" i="180"/>
  <c r="G62" i="180"/>
  <c r="P62" i="180" s="1"/>
  <c r="F62" i="180"/>
  <c r="N62" i="180"/>
  <c r="E62" i="180"/>
  <c r="M62" i="180" s="1"/>
  <c r="D62" i="180"/>
  <c r="C62" i="180"/>
  <c r="B62" i="180"/>
  <c r="J61" i="180"/>
  <c r="I61" i="180"/>
  <c r="R61" i="180" s="1"/>
  <c r="H61" i="180"/>
  <c r="G61" i="180"/>
  <c r="P61" i="180" s="1"/>
  <c r="F61" i="180"/>
  <c r="N61" i="180"/>
  <c r="E61" i="180"/>
  <c r="M61" i="180" s="1"/>
  <c r="D61" i="180"/>
  <c r="C61" i="180"/>
  <c r="B61" i="180"/>
  <c r="J60" i="180"/>
  <c r="I60" i="180"/>
  <c r="R60" i="180" s="1"/>
  <c r="H60" i="180"/>
  <c r="G60" i="180"/>
  <c r="P60" i="180" s="1"/>
  <c r="F60" i="180"/>
  <c r="N60" i="180"/>
  <c r="E60" i="180"/>
  <c r="M60" i="180" s="1"/>
  <c r="D60" i="180"/>
  <c r="C60" i="180"/>
  <c r="B60" i="180"/>
  <c r="J59" i="180"/>
  <c r="I59" i="180"/>
  <c r="R59" i="180" s="1"/>
  <c r="H59" i="180"/>
  <c r="G59" i="180"/>
  <c r="P59" i="180" s="1"/>
  <c r="F59" i="180"/>
  <c r="N59" i="180"/>
  <c r="E59" i="180"/>
  <c r="M59" i="180" s="1"/>
  <c r="D59" i="180"/>
  <c r="C59" i="180"/>
  <c r="B59" i="180"/>
  <c r="I58" i="180"/>
  <c r="R58" i="180" s="1"/>
  <c r="J58" i="180"/>
  <c r="H58" i="180"/>
  <c r="Q58" i="180" s="1"/>
  <c r="G58" i="180"/>
  <c r="O58" i="180"/>
  <c r="F58" i="180"/>
  <c r="N58" i="180" s="1"/>
  <c r="E58" i="180"/>
  <c r="M58" i="180"/>
  <c r="L58" i="180"/>
  <c r="B58" i="180"/>
  <c r="I57" i="180"/>
  <c r="R57" i="180" s="1"/>
  <c r="J57" i="180"/>
  <c r="H57" i="180"/>
  <c r="Q57" i="180" s="1"/>
  <c r="G57" i="180"/>
  <c r="O57" i="180"/>
  <c r="F57" i="180"/>
  <c r="N57" i="180" s="1"/>
  <c r="E57" i="180"/>
  <c r="M57" i="180"/>
  <c r="L57" i="180"/>
  <c r="B57" i="180"/>
  <c r="I56" i="180"/>
  <c r="R56" i="180" s="1"/>
  <c r="J56" i="180"/>
  <c r="H56" i="180"/>
  <c r="Q56" i="180" s="1"/>
  <c r="G56" i="180"/>
  <c r="O56" i="180"/>
  <c r="F56" i="180"/>
  <c r="N56" i="180" s="1"/>
  <c r="E56" i="180"/>
  <c r="M56" i="180"/>
  <c r="L56" i="180"/>
  <c r="B56" i="180"/>
  <c r="I55" i="180"/>
  <c r="R55" i="180" s="1"/>
  <c r="J55" i="180"/>
  <c r="H55" i="180"/>
  <c r="Q55" i="180" s="1"/>
  <c r="G55" i="180"/>
  <c r="O55" i="180"/>
  <c r="F55" i="180"/>
  <c r="N55" i="180" s="1"/>
  <c r="E55" i="180"/>
  <c r="M55" i="180"/>
  <c r="L55" i="180"/>
  <c r="B55" i="180"/>
  <c r="I54" i="180"/>
  <c r="R54" i="180" s="1"/>
  <c r="J54" i="180"/>
  <c r="H54" i="180"/>
  <c r="Q54" i="180" s="1"/>
  <c r="G54" i="180"/>
  <c r="O54" i="180"/>
  <c r="F54" i="180"/>
  <c r="N54" i="180" s="1"/>
  <c r="E54" i="180"/>
  <c r="M54" i="180"/>
  <c r="L54" i="180"/>
  <c r="B54" i="180"/>
  <c r="I53" i="180"/>
  <c r="R53" i="180" s="1"/>
  <c r="J53" i="180"/>
  <c r="H53" i="180"/>
  <c r="Q53" i="180" s="1"/>
  <c r="G53" i="180"/>
  <c r="O53" i="180"/>
  <c r="F53" i="180"/>
  <c r="N53" i="180" s="1"/>
  <c r="E53" i="180"/>
  <c r="M53" i="180"/>
  <c r="L53" i="180"/>
  <c r="B53" i="180"/>
  <c r="I52" i="180"/>
  <c r="R52" i="180" s="1"/>
  <c r="J52" i="180"/>
  <c r="H52" i="180"/>
  <c r="Q52" i="180" s="1"/>
  <c r="G52" i="180"/>
  <c r="O52" i="180"/>
  <c r="F52" i="180"/>
  <c r="N52" i="180" s="1"/>
  <c r="E52" i="180"/>
  <c r="M52" i="180"/>
  <c r="L52" i="180"/>
  <c r="B52" i="180"/>
  <c r="I51" i="180"/>
  <c r="R51" i="180" s="1"/>
  <c r="J51" i="180"/>
  <c r="H51" i="180"/>
  <c r="Q51" i="180" s="1"/>
  <c r="G51" i="180"/>
  <c r="O51" i="180"/>
  <c r="F51" i="180"/>
  <c r="N51" i="180" s="1"/>
  <c r="E51" i="180"/>
  <c r="M51" i="180"/>
  <c r="L51" i="180"/>
  <c r="B51" i="180"/>
  <c r="I50" i="180"/>
  <c r="R50" i="180" s="1"/>
  <c r="J50" i="180"/>
  <c r="H50" i="180"/>
  <c r="Q50" i="180" s="1"/>
  <c r="G50" i="180"/>
  <c r="O50" i="180"/>
  <c r="F50" i="180"/>
  <c r="N50" i="180" s="1"/>
  <c r="E50" i="180"/>
  <c r="M50" i="180"/>
  <c r="L50" i="180"/>
  <c r="B50" i="180"/>
  <c r="I49" i="180"/>
  <c r="R49" i="180" s="1"/>
  <c r="J49" i="180"/>
  <c r="H49" i="180"/>
  <c r="Q49" i="180" s="1"/>
  <c r="G49" i="180"/>
  <c r="O49" i="180"/>
  <c r="F49" i="180"/>
  <c r="N49" i="180" s="1"/>
  <c r="E49" i="180"/>
  <c r="M49" i="180"/>
  <c r="L49" i="180"/>
  <c r="B49" i="180"/>
  <c r="I48" i="180"/>
  <c r="R48" i="180" s="1"/>
  <c r="J48" i="180"/>
  <c r="H48" i="180"/>
  <c r="Q48" i="180" s="1"/>
  <c r="G48" i="180"/>
  <c r="O48" i="180"/>
  <c r="F48" i="180"/>
  <c r="N48" i="180" s="1"/>
  <c r="E48" i="180"/>
  <c r="M48" i="180"/>
  <c r="L48" i="180"/>
  <c r="B48" i="180"/>
  <c r="I47" i="180"/>
  <c r="R47" i="180" s="1"/>
  <c r="J47" i="180"/>
  <c r="H47" i="180"/>
  <c r="Q47" i="180" s="1"/>
  <c r="G47" i="180"/>
  <c r="O47" i="180"/>
  <c r="F47" i="180"/>
  <c r="N47" i="180" s="1"/>
  <c r="E47" i="180"/>
  <c r="M47" i="180"/>
  <c r="L47" i="180"/>
  <c r="B47" i="180"/>
  <c r="I46" i="180"/>
  <c r="R46" i="180" s="1"/>
  <c r="J46" i="180"/>
  <c r="H46" i="180"/>
  <c r="Q46" i="180" s="1"/>
  <c r="G46" i="180"/>
  <c r="O46" i="180"/>
  <c r="F46" i="180"/>
  <c r="N46" i="180" s="1"/>
  <c r="E46" i="180"/>
  <c r="M46" i="180"/>
  <c r="L46" i="180"/>
  <c r="B46" i="180"/>
  <c r="I45" i="180"/>
  <c r="R45" i="180" s="1"/>
  <c r="J45" i="180"/>
  <c r="H45" i="180"/>
  <c r="Q45" i="180" s="1"/>
  <c r="G45" i="180"/>
  <c r="O45" i="180"/>
  <c r="F45" i="180"/>
  <c r="N45" i="180" s="1"/>
  <c r="E45" i="180"/>
  <c r="M45" i="180"/>
  <c r="L45" i="180"/>
  <c r="B45" i="180"/>
  <c r="I44" i="180"/>
  <c r="R44" i="180" s="1"/>
  <c r="J44" i="180"/>
  <c r="H44" i="180"/>
  <c r="Q44" i="180" s="1"/>
  <c r="G44" i="180"/>
  <c r="O44" i="180"/>
  <c r="F44" i="180"/>
  <c r="N44" i="180" s="1"/>
  <c r="E44" i="180"/>
  <c r="M44" i="180"/>
  <c r="L44" i="180"/>
  <c r="B44" i="180"/>
  <c r="I43" i="180"/>
  <c r="R43" i="180" s="1"/>
  <c r="J43" i="180"/>
  <c r="H43" i="180"/>
  <c r="Q43" i="180" s="1"/>
  <c r="G43" i="180"/>
  <c r="O43" i="180"/>
  <c r="F43" i="180"/>
  <c r="N43" i="180" s="1"/>
  <c r="E43" i="180"/>
  <c r="M43" i="180"/>
  <c r="L43" i="180"/>
  <c r="B43" i="180"/>
  <c r="I42" i="180"/>
  <c r="R42" i="180" s="1"/>
  <c r="J42" i="180"/>
  <c r="H42" i="180"/>
  <c r="Q42" i="180" s="1"/>
  <c r="G42" i="180"/>
  <c r="O42" i="180"/>
  <c r="F42" i="180"/>
  <c r="N42" i="180" s="1"/>
  <c r="E42" i="180"/>
  <c r="M42" i="180"/>
  <c r="L42" i="180"/>
  <c r="B42" i="180"/>
  <c r="I41" i="180"/>
  <c r="R41" i="180" s="1"/>
  <c r="J41" i="180"/>
  <c r="H41" i="180"/>
  <c r="Q41" i="180" s="1"/>
  <c r="G41" i="180"/>
  <c r="O41" i="180"/>
  <c r="F41" i="180"/>
  <c r="N41" i="180" s="1"/>
  <c r="E41" i="180"/>
  <c r="M41" i="180"/>
  <c r="L41" i="180"/>
  <c r="B41" i="180"/>
  <c r="I40" i="180"/>
  <c r="R40" i="180" s="1"/>
  <c r="J40" i="180"/>
  <c r="H40" i="180"/>
  <c r="Q40" i="180" s="1"/>
  <c r="G40" i="180"/>
  <c r="O40" i="180"/>
  <c r="F40" i="180"/>
  <c r="N40" i="180" s="1"/>
  <c r="E40" i="180"/>
  <c r="M40" i="180"/>
  <c r="L40" i="180"/>
  <c r="B40" i="180"/>
  <c r="I39" i="180"/>
  <c r="R39" i="180" s="1"/>
  <c r="J39" i="180"/>
  <c r="H39" i="180"/>
  <c r="Q39" i="180" s="1"/>
  <c r="G39" i="180"/>
  <c r="O39" i="180"/>
  <c r="F39" i="180"/>
  <c r="N39" i="180" s="1"/>
  <c r="E39" i="180"/>
  <c r="M39" i="180"/>
  <c r="L39" i="180"/>
  <c r="B39" i="180"/>
  <c r="I38" i="180"/>
  <c r="R38" i="180" s="1"/>
  <c r="J38" i="180"/>
  <c r="H38" i="180"/>
  <c r="Q38" i="180" s="1"/>
  <c r="G38" i="180"/>
  <c r="O38" i="180"/>
  <c r="F38" i="180"/>
  <c r="N38" i="180" s="1"/>
  <c r="E38" i="180"/>
  <c r="M38" i="180"/>
  <c r="L38" i="180"/>
  <c r="B38" i="180"/>
  <c r="I37" i="180"/>
  <c r="R37" i="180" s="1"/>
  <c r="J37" i="180"/>
  <c r="H37" i="180"/>
  <c r="Q37" i="180" s="1"/>
  <c r="G37" i="180"/>
  <c r="O37" i="180"/>
  <c r="F37" i="180"/>
  <c r="N37" i="180" s="1"/>
  <c r="E37" i="180"/>
  <c r="M37" i="180"/>
  <c r="L37" i="180"/>
  <c r="B37" i="180"/>
  <c r="I36" i="180"/>
  <c r="R36" i="180" s="1"/>
  <c r="J36" i="180"/>
  <c r="H36" i="180"/>
  <c r="Q36" i="180" s="1"/>
  <c r="G36" i="180"/>
  <c r="O36" i="180"/>
  <c r="F36" i="180"/>
  <c r="N36" i="180" s="1"/>
  <c r="E36" i="180"/>
  <c r="M36" i="180"/>
  <c r="L36" i="180"/>
  <c r="B36" i="180"/>
  <c r="I35" i="180"/>
  <c r="R35" i="180" s="1"/>
  <c r="J35" i="180"/>
  <c r="H35" i="180"/>
  <c r="Q35" i="180" s="1"/>
  <c r="G35" i="180"/>
  <c r="O35" i="180"/>
  <c r="F35" i="180"/>
  <c r="N35" i="180" s="1"/>
  <c r="E35" i="180"/>
  <c r="M35" i="180"/>
  <c r="L35" i="180"/>
  <c r="B35" i="180"/>
  <c r="I34" i="180"/>
  <c r="R34" i="180" s="1"/>
  <c r="J34" i="180"/>
  <c r="H34" i="180"/>
  <c r="Q34" i="180" s="1"/>
  <c r="G34" i="180"/>
  <c r="O34" i="180"/>
  <c r="F34" i="180"/>
  <c r="N34" i="180" s="1"/>
  <c r="E34" i="180"/>
  <c r="M34" i="180"/>
  <c r="L34" i="180"/>
  <c r="B34" i="180"/>
  <c r="I33" i="180"/>
  <c r="R33" i="180" s="1"/>
  <c r="J33" i="180"/>
  <c r="H33" i="180"/>
  <c r="Q33" i="180" s="1"/>
  <c r="G33" i="180"/>
  <c r="O33" i="180"/>
  <c r="F33" i="180"/>
  <c r="N33" i="180" s="1"/>
  <c r="E33" i="180"/>
  <c r="M33" i="180"/>
  <c r="L33" i="180"/>
  <c r="B33" i="180"/>
  <c r="I32" i="180"/>
  <c r="R32" i="180" s="1"/>
  <c r="J32" i="180"/>
  <c r="H32" i="180"/>
  <c r="Q32" i="180" s="1"/>
  <c r="G32" i="180"/>
  <c r="O32" i="180"/>
  <c r="F32" i="180"/>
  <c r="N32" i="180" s="1"/>
  <c r="E32" i="180"/>
  <c r="M32" i="180"/>
  <c r="L32" i="180"/>
  <c r="B32" i="180"/>
  <c r="I31" i="180"/>
  <c r="R31" i="180" s="1"/>
  <c r="J31" i="180"/>
  <c r="H31" i="180"/>
  <c r="Q31" i="180" s="1"/>
  <c r="G31" i="180"/>
  <c r="O31" i="180"/>
  <c r="F31" i="180"/>
  <c r="N31" i="180" s="1"/>
  <c r="E31" i="180"/>
  <c r="M31" i="180"/>
  <c r="L31" i="180"/>
  <c r="B31" i="180"/>
  <c r="I30" i="180"/>
  <c r="R30" i="180" s="1"/>
  <c r="J30" i="180"/>
  <c r="H30" i="180"/>
  <c r="Q30" i="180" s="1"/>
  <c r="G30" i="180"/>
  <c r="O30" i="180"/>
  <c r="F30" i="180"/>
  <c r="N30" i="180" s="1"/>
  <c r="E30" i="180"/>
  <c r="M30" i="180"/>
  <c r="L30" i="180"/>
  <c r="B30" i="180"/>
  <c r="I29" i="180"/>
  <c r="R29" i="180" s="1"/>
  <c r="J29" i="180"/>
  <c r="H29" i="180"/>
  <c r="Q29" i="180" s="1"/>
  <c r="G29" i="180"/>
  <c r="O29" i="180"/>
  <c r="F29" i="180"/>
  <c r="N29" i="180" s="1"/>
  <c r="E29" i="180"/>
  <c r="M29" i="180"/>
  <c r="L29" i="180"/>
  <c r="B29" i="180"/>
  <c r="I28" i="180"/>
  <c r="R28" i="180" s="1"/>
  <c r="J28" i="180"/>
  <c r="H28" i="180"/>
  <c r="Q28" i="180" s="1"/>
  <c r="G28" i="180"/>
  <c r="O28" i="180"/>
  <c r="F28" i="180"/>
  <c r="N28" i="180" s="1"/>
  <c r="E28" i="180"/>
  <c r="M28" i="180"/>
  <c r="L28" i="180"/>
  <c r="B28" i="180"/>
  <c r="I27" i="180"/>
  <c r="R27" i="180" s="1"/>
  <c r="J27" i="180"/>
  <c r="H27" i="180"/>
  <c r="Q27" i="180" s="1"/>
  <c r="G27" i="180"/>
  <c r="O27" i="180"/>
  <c r="F27" i="180"/>
  <c r="N27" i="180" s="1"/>
  <c r="E27" i="180"/>
  <c r="M27" i="180"/>
  <c r="L27" i="180"/>
  <c r="B27" i="180"/>
  <c r="I26" i="180"/>
  <c r="R26" i="180" s="1"/>
  <c r="J26" i="180"/>
  <c r="H26" i="180"/>
  <c r="Q26" i="180" s="1"/>
  <c r="G26" i="180"/>
  <c r="O26" i="180"/>
  <c r="F26" i="180"/>
  <c r="N26" i="180" s="1"/>
  <c r="E26" i="180"/>
  <c r="M26" i="180"/>
  <c r="L26" i="180"/>
  <c r="B26" i="180"/>
  <c r="I25" i="180"/>
  <c r="R25" i="180" s="1"/>
  <c r="J25" i="180"/>
  <c r="H25" i="180"/>
  <c r="Q25" i="180" s="1"/>
  <c r="G25" i="180"/>
  <c r="O25" i="180"/>
  <c r="F25" i="180"/>
  <c r="N25" i="180" s="1"/>
  <c r="E25" i="180"/>
  <c r="M25" i="180"/>
  <c r="L25" i="180"/>
  <c r="B25" i="180"/>
  <c r="I24" i="180"/>
  <c r="R24" i="180" s="1"/>
  <c r="J24" i="180"/>
  <c r="H24" i="180"/>
  <c r="Q24" i="180" s="1"/>
  <c r="G24" i="180"/>
  <c r="O24" i="180"/>
  <c r="F24" i="180"/>
  <c r="N24" i="180" s="1"/>
  <c r="E24" i="180"/>
  <c r="M24" i="180"/>
  <c r="L24" i="180"/>
  <c r="B24" i="180"/>
  <c r="I23" i="180"/>
  <c r="R23" i="180" s="1"/>
  <c r="J23" i="180"/>
  <c r="H23" i="180"/>
  <c r="Q23" i="180" s="1"/>
  <c r="G23" i="180"/>
  <c r="O23" i="180"/>
  <c r="F23" i="180"/>
  <c r="N23" i="180" s="1"/>
  <c r="E23" i="180"/>
  <c r="M23" i="180"/>
  <c r="L23" i="180"/>
  <c r="B23" i="180"/>
  <c r="I22" i="180"/>
  <c r="R22" i="180" s="1"/>
  <c r="J22" i="180"/>
  <c r="H22" i="180"/>
  <c r="Q22" i="180" s="1"/>
  <c r="G22" i="180"/>
  <c r="O22" i="180"/>
  <c r="F22" i="180"/>
  <c r="N22" i="180" s="1"/>
  <c r="E22" i="180"/>
  <c r="M22" i="180"/>
  <c r="L22" i="180"/>
  <c r="B22" i="180"/>
  <c r="I21" i="180"/>
  <c r="R21" i="180" s="1"/>
  <c r="J21" i="180"/>
  <c r="H21" i="180"/>
  <c r="Q21" i="180" s="1"/>
  <c r="G21" i="180"/>
  <c r="O21" i="180"/>
  <c r="F21" i="180"/>
  <c r="N21" i="180" s="1"/>
  <c r="E21" i="180"/>
  <c r="M21" i="180"/>
  <c r="L21" i="180"/>
  <c r="B21" i="180"/>
  <c r="I20" i="180"/>
  <c r="R20" i="180" s="1"/>
  <c r="J20" i="180"/>
  <c r="H20" i="180"/>
  <c r="Q20" i="180" s="1"/>
  <c r="G20" i="180"/>
  <c r="O20" i="180"/>
  <c r="F20" i="180"/>
  <c r="N20" i="180" s="1"/>
  <c r="E20" i="180"/>
  <c r="M20" i="180"/>
  <c r="L20" i="180"/>
  <c r="B20" i="180"/>
  <c r="I19" i="180"/>
  <c r="R19" i="180" s="1"/>
  <c r="J19" i="180"/>
  <c r="H19" i="180"/>
  <c r="Q19" i="180" s="1"/>
  <c r="G19" i="180"/>
  <c r="O19" i="180"/>
  <c r="F19" i="180"/>
  <c r="N19" i="180" s="1"/>
  <c r="E19" i="180"/>
  <c r="M19" i="180"/>
  <c r="L19" i="180"/>
  <c r="B19" i="180"/>
  <c r="I18" i="180"/>
  <c r="R18" i="180" s="1"/>
  <c r="J18" i="180"/>
  <c r="H18" i="180"/>
  <c r="Q18" i="180" s="1"/>
  <c r="G18" i="180"/>
  <c r="O18" i="180"/>
  <c r="F18" i="180"/>
  <c r="N18" i="180" s="1"/>
  <c r="E18" i="180"/>
  <c r="M18" i="180"/>
  <c r="L18" i="180"/>
  <c r="B18" i="180"/>
  <c r="I17" i="180"/>
  <c r="R17" i="180" s="1"/>
  <c r="J17" i="180"/>
  <c r="H17" i="180"/>
  <c r="Q17" i="180" s="1"/>
  <c r="G17" i="180"/>
  <c r="O17" i="180"/>
  <c r="F17" i="180"/>
  <c r="N17" i="180" s="1"/>
  <c r="E17" i="180"/>
  <c r="M17" i="180"/>
  <c r="L17" i="180"/>
  <c r="B17" i="180"/>
  <c r="I16" i="180"/>
  <c r="R16" i="180" s="1"/>
  <c r="J16" i="180"/>
  <c r="H16" i="180"/>
  <c r="Q16" i="180" s="1"/>
  <c r="G16" i="180"/>
  <c r="O16" i="180"/>
  <c r="F16" i="180"/>
  <c r="N16" i="180" s="1"/>
  <c r="E16" i="180"/>
  <c r="M16" i="180"/>
  <c r="L16" i="180"/>
  <c r="B16" i="180"/>
  <c r="I15" i="180"/>
  <c r="R15" i="180" s="1"/>
  <c r="J15" i="180"/>
  <c r="H15" i="180"/>
  <c r="Q15" i="180" s="1"/>
  <c r="G15" i="180"/>
  <c r="O15" i="180"/>
  <c r="F15" i="180"/>
  <c r="N15" i="180" s="1"/>
  <c r="E15" i="180"/>
  <c r="M15" i="180"/>
  <c r="L15" i="180"/>
  <c r="B15" i="180"/>
  <c r="I14" i="180"/>
  <c r="R14" i="180" s="1"/>
  <c r="J14" i="180"/>
  <c r="H14" i="180"/>
  <c r="Q14" i="180" s="1"/>
  <c r="G14" i="180"/>
  <c r="O14" i="180"/>
  <c r="F14" i="180"/>
  <c r="N14" i="180" s="1"/>
  <c r="E14" i="180"/>
  <c r="M14" i="180"/>
  <c r="L14" i="180"/>
  <c r="B14" i="180"/>
  <c r="I13" i="180"/>
  <c r="R13" i="180" s="1"/>
  <c r="J13" i="180"/>
  <c r="H13" i="180"/>
  <c r="Q13" i="180" s="1"/>
  <c r="G13" i="180"/>
  <c r="O13" i="180"/>
  <c r="E13" i="180"/>
  <c r="M13" i="180" s="1"/>
  <c r="F13" i="180"/>
  <c r="L13" i="180"/>
  <c r="B13" i="180"/>
  <c r="I12" i="180"/>
  <c r="R12" i="180" s="1"/>
  <c r="J12" i="180"/>
  <c r="H12" i="180"/>
  <c r="Q12" i="180"/>
  <c r="G12" i="180"/>
  <c r="P12" i="180" s="1"/>
  <c r="E12" i="180"/>
  <c r="M12" i="180" s="1"/>
  <c r="F12" i="180"/>
  <c r="B12" i="180"/>
  <c r="I11" i="180"/>
  <c r="J11" i="180"/>
  <c r="R11" i="180" s="1"/>
  <c r="H11" i="180"/>
  <c r="Q11" i="180"/>
  <c r="G11" i="180"/>
  <c r="P11" i="180" s="1"/>
  <c r="E11" i="180"/>
  <c r="L11" i="180" s="1"/>
  <c r="F11" i="180"/>
  <c r="M11" i="180" s="1"/>
  <c r="B11" i="180"/>
  <c r="I10" i="180"/>
  <c r="J10" i="180"/>
  <c r="R10" i="180"/>
  <c r="H10" i="180"/>
  <c r="Q10" i="180" s="1"/>
  <c r="G10" i="180"/>
  <c r="P10" i="180"/>
  <c r="O10" i="180"/>
  <c r="E10" i="180"/>
  <c r="F10" i="180"/>
  <c r="M10" i="180"/>
  <c r="L10" i="180"/>
  <c r="B10" i="180"/>
  <c r="G68" i="172"/>
  <c r="F68" i="172"/>
  <c r="E68" i="172"/>
  <c r="D68" i="172"/>
  <c r="C68" i="172"/>
  <c r="B68" i="172"/>
  <c r="G67" i="172"/>
  <c r="F67" i="172"/>
  <c r="E67" i="172"/>
  <c r="D67" i="172"/>
  <c r="C67" i="172"/>
  <c r="B67" i="172"/>
  <c r="G66" i="172"/>
  <c r="F66" i="172"/>
  <c r="E66" i="172"/>
  <c r="D66" i="172"/>
  <c r="C66" i="172"/>
  <c r="B66" i="172"/>
  <c r="G65" i="172"/>
  <c r="F65" i="172"/>
  <c r="E65" i="172"/>
  <c r="D65" i="172"/>
  <c r="C65" i="172"/>
  <c r="B65" i="172"/>
  <c r="G64" i="172"/>
  <c r="F64" i="172"/>
  <c r="E64" i="172"/>
  <c r="D64" i="172"/>
  <c r="C64" i="172"/>
  <c r="B64" i="172"/>
  <c r="G63" i="172"/>
  <c r="F63" i="172"/>
  <c r="E63" i="172"/>
  <c r="D63" i="172"/>
  <c r="C63" i="172"/>
  <c r="B63" i="172"/>
  <c r="G62" i="172"/>
  <c r="F62" i="172"/>
  <c r="E62" i="172"/>
  <c r="D62" i="172"/>
  <c r="C62" i="172"/>
  <c r="B62" i="172"/>
  <c r="G61" i="172"/>
  <c r="F61" i="172"/>
  <c r="E61" i="172"/>
  <c r="D61" i="172"/>
  <c r="C61" i="172"/>
  <c r="B61" i="172"/>
  <c r="G60" i="172"/>
  <c r="F60" i="172"/>
  <c r="E60" i="172"/>
  <c r="D60" i="172"/>
  <c r="C60" i="172"/>
  <c r="B60" i="172"/>
  <c r="G59" i="172"/>
  <c r="F59" i="172"/>
  <c r="E59" i="172"/>
  <c r="D59" i="172"/>
  <c r="C59" i="172"/>
  <c r="B59" i="172"/>
  <c r="G58" i="172"/>
  <c r="F58" i="172"/>
  <c r="E58" i="172"/>
  <c r="D58" i="172"/>
  <c r="C58" i="172"/>
  <c r="B58" i="172"/>
  <c r="G57" i="172"/>
  <c r="F57" i="172"/>
  <c r="E57" i="172"/>
  <c r="D57" i="172"/>
  <c r="C57" i="172"/>
  <c r="B57" i="172"/>
  <c r="G56" i="172"/>
  <c r="F56" i="172"/>
  <c r="E56" i="172"/>
  <c r="D56" i="172"/>
  <c r="C56" i="172"/>
  <c r="B56" i="172"/>
  <c r="G55" i="172"/>
  <c r="F55" i="172"/>
  <c r="E55" i="172"/>
  <c r="D55" i="172"/>
  <c r="C55" i="172"/>
  <c r="B55" i="172"/>
  <c r="G54" i="172"/>
  <c r="F54" i="172"/>
  <c r="E54" i="172"/>
  <c r="D54" i="172"/>
  <c r="C54" i="172"/>
  <c r="B54" i="172"/>
  <c r="G53" i="172"/>
  <c r="F53" i="172"/>
  <c r="E53" i="172"/>
  <c r="D53" i="172"/>
  <c r="C53" i="172"/>
  <c r="B53" i="172"/>
  <c r="G52" i="172"/>
  <c r="F52" i="172"/>
  <c r="E52" i="172"/>
  <c r="D52" i="172"/>
  <c r="C52" i="172"/>
  <c r="B52" i="172"/>
  <c r="G51" i="172"/>
  <c r="F51" i="172"/>
  <c r="E51" i="172"/>
  <c r="D51" i="172"/>
  <c r="C51" i="172"/>
  <c r="B51" i="172"/>
  <c r="G50" i="172"/>
  <c r="F50" i="172"/>
  <c r="E50" i="172"/>
  <c r="D50" i="172"/>
  <c r="C50" i="172"/>
  <c r="B50" i="172"/>
  <c r="G49" i="172"/>
  <c r="F49" i="172"/>
  <c r="E49" i="172"/>
  <c r="D49" i="172"/>
  <c r="C49" i="172"/>
  <c r="B49" i="172"/>
  <c r="G48" i="172"/>
  <c r="F48" i="172"/>
  <c r="E48" i="172"/>
  <c r="D48" i="172"/>
  <c r="C48" i="172"/>
  <c r="B48" i="172"/>
  <c r="G47" i="172"/>
  <c r="F47" i="172"/>
  <c r="E47" i="172"/>
  <c r="D47" i="172"/>
  <c r="C47" i="172"/>
  <c r="B47" i="172"/>
  <c r="G46" i="172"/>
  <c r="F46" i="172"/>
  <c r="E46" i="172"/>
  <c r="D46" i="172"/>
  <c r="C46" i="172"/>
  <c r="B46" i="172"/>
  <c r="G45" i="172"/>
  <c r="F45" i="172"/>
  <c r="E45" i="172"/>
  <c r="D45" i="172"/>
  <c r="C45" i="172"/>
  <c r="B45" i="172"/>
  <c r="G44" i="172"/>
  <c r="F44" i="172"/>
  <c r="E44" i="172"/>
  <c r="D44" i="172"/>
  <c r="C44" i="172"/>
  <c r="B44" i="172"/>
  <c r="G43" i="172"/>
  <c r="F43" i="172"/>
  <c r="E43" i="172"/>
  <c r="D43" i="172"/>
  <c r="C43" i="172"/>
  <c r="B43" i="172"/>
  <c r="G42" i="172"/>
  <c r="F42" i="172"/>
  <c r="E42" i="172"/>
  <c r="D42" i="172"/>
  <c r="C42" i="172"/>
  <c r="B42" i="172"/>
  <c r="G41" i="172"/>
  <c r="F41" i="172"/>
  <c r="E41" i="172"/>
  <c r="D41" i="172"/>
  <c r="C41" i="172"/>
  <c r="B41" i="172"/>
  <c r="G40" i="172"/>
  <c r="F40" i="172"/>
  <c r="E40" i="172"/>
  <c r="D40" i="172"/>
  <c r="C40" i="172"/>
  <c r="B40" i="172"/>
  <c r="G39" i="172"/>
  <c r="F39" i="172"/>
  <c r="E39" i="172"/>
  <c r="D39" i="172"/>
  <c r="C39" i="172"/>
  <c r="B39" i="172"/>
  <c r="G38" i="172"/>
  <c r="F38" i="172"/>
  <c r="E38" i="172"/>
  <c r="D38" i="172"/>
  <c r="C38" i="172"/>
  <c r="B38" i="172"/>
  <c r="G37" i="172"/>
  <c r="F37" i="172"/>
  <c r="E37" i="172"/>
  <c r="D37" i="172"/>
  <c r="C37" i="172"/>
  <c r="B37" i="172"/>
  <c r="G36" i="172"/>
  <c r="F36" i="172"/>
  <c r="E36" i="172"/>
  <c r="D36" i="172"/>
  <c r="C36" i="172"/>
  <c r="B36" i="172"/>
  <c r="G35" i="172"/>
  <c r="F35" i="172"/>
  <c r="E35" i="172"/>
  <c r="D35" i="172"/>
  <c r="C35" i="172"/>
  <c r="B35" i="172"/>
  <c r="G34" i="172"/>
  <c r="F34" i="172"/>
  <c r="E34" i="172"/>
  <c r="D34" i="172"/>
  <c r="C34" i="172"/>
  <c r="B34" i="172"/>
  <c r="G33" i="172"/>
  <c r="F33" i="172"/>
  <c r="E33" i="172"/>
  <c r="D33" i="172"/>
  <c r="C33" i="172"/>
  <c r="B33" i="172"/>
  <c r="G32" i="172"/>
  <c r="F32" i="172"/>
  <c r="E32" i="172"/>
  <c r="D32" i="172"/>
  <c r="C32" i="172"/>
  <c r="B32" i="172"/>
  <c r="G31" i="172"/>
  <c r="F31" i="172"/>
  <c r="E31" i="172"/>
  <c r="D31" i="172"/>
  <c r="C31" i="172"/>
  <c r="B31" i="172"/>
  <c r="G30" i="172"/>
  <c r="F30" i="172"/>
  <c r="E30" i="172"/>
  <c r="D30" i="172"/>
  <c r="C30" i="172"/>
  <c r="B30" i="172"/>
  <c r="G29" i="172"/>
  <c r="F29" i="172"/>
  <c r="E29" i="172"/>
  <c r="D29" i="172"/>
  <c r="C29" i="172"/>
  <c r="B29" i="172"/>
  <c r="G28" i="172"/>
  <c r="F28" i="172"/>
  <c r="E28" i="172"/>
  <c r="D28" i="172"/>
  <c r="C28" i="172"/>
  <c r="B28" i="172"/>
  <c r="G27" i="172"/>
  <c r="F27" i="172"/>
  <c r="E27" i="172"/>
  <c r="D27" i="172"/>
  <c r="C27" i="172"/>
  <c r="B27" i="172"/>
  <c r="G26" i="172"/>
  <c r="F26" i="172"/>
  <c r="E26" i="172"/>
  <c r="D26" i="172"/>
  <c r="C26" i="172"/>
  <c r="B26" i="172"/>
  <c r="G25" i="172"/>
  <c r="F25" i="172"/>
  <c r="E25" i="172"/>
  <c r="D25" i="172"/>
  <c r="C25" i="172"/>
  <c r="B25" i="172"/>
  <c r="G24" i="172"/>
  <c r="F24" i="172"/>
  <c r="E24" i="172"/>
  <c r="D24" i="172"/>
  <c r="C24" i="172"/>
  <c r="B24" i="172"/>
  <c r="G23" i="172"/>
  <c r="F23" i="172"/>
  <c r="E23" i="172"/>
  <c r="D23" i="172"/>
  <c r="C23" i="172"/>
  <c r="B23" i="172"/>
  <c r="G22" i="172"/>
  <c r="F22" i="172"/>
  <c r="E22" i="172"/>
  <c r="D22" i="172"/>
  <c r="C22" i="172"/>
  <c r="B22" i="172"/>
  <c r="G21" i="172"/>
  <c r="F21" i="172"/>
  <c r="E21" i="172"/>
  <c r="D21" i="172"/>
  <c r="C21" i="172"/>
  <c r="B21" i="172"/>
  <c r="G20" i="172"/>
  <c r="F20" i="172"/>
  <c r="E20" i="172"/>
  <c r="D20" i="172"/>
  <c r="C20" i="172"/>
  <c r="B20" i="172"/>
  <c r="G19" i="172"/>
  <c r="F19" i="172"/>
  <c r="E19" i="172"/>
  <c r="D19" i="172"/>
  <c r="C19" i="172"/>
  <c r="B19" i="172"/>
  <c r="G18" i="172"/>
  <c r="F18" i="172"/>
  <c r="E18" i="172"/>
  <c r="D18" i="172"/>
  <c r="C18" i="172"/>
  <c r="B18" i="172"/>
  <c r="G17" i="172"/>
  <c r="F17" i="172"/>
  <c r="E17" i="172"/>
  <c r="D17" i="172"/>
  <c r="C17" i="172"/>
  <c r="B17" i="172"/>
  <c r="G16" i="172"/>
  <c r="F16" i="172"/>
  <c r="E16" i="172"/>
  <c r="D16" i="172"/>
  <c r="C16" i="172"/>
  <c r="B16" i="172"/>
  <c r="G15" i="172"/>
  <c r="F15" i="172"/>
  <c r="E15" i="172"/>
  <c r="D15" i="172"/>
  <c r="C15" i="172"/>
  <c r="B15" i="172"/>
  <c r="G14" i="172"/>
  <c r="F14" i="172"/>
  <c r="E14" i="172"/>
  <c r="D14" i="172"/>
  <c r="C14" i="172"/>
  <c r="B14" i="172"/>
  <c r="G13" i="172"/>
  <c r="F13" i="172"/>
  <c r="E13" i="172"/>
  <c r="D13" i="172"/>
  <c r="C13" i="172"/>
  <c r="B13" i="172"/>
  <c r="G12" i="172"/>
  <c r="F12" i="172"/>
  <c r="E12" i="172"/>
  <c r="D12" i="172"/>
  <c r="C12" i="172"/>
  <c r="B12" i="172"/>
  <c r="G11" i="172"/>
  <c r="F11" i="172"/>
  <c r="E11" i="172"/>
  <c r="D11" i="172"/>
  <c r="C11" i="172"/>
  <c r="B11" i="172"/>
  <c r="B115" i="171"/>
  <c r="B115" i="164"/>
  <c r="H115" i="171" s="1"/>
  <c r="P115" i="171" s="1"/>
  <c r="S116" i="162"/>
  <c r="J116" i="161"/>
  <c r="G115" i="171"/>
  <c r="M115" i="171" s="1"/>
  <c r="F115" i="164"/>
  <c r="F115" i="171"/>
  <c r="L115" i="171" s="1"/>
  <c r="E115" i="164"/>
  <c r="E115" i="171"/>
  <c r="D115" i="164"/>
  <c r="K115" i="171" s="1"/>
  <c r="D115" i="171"/>
  <c r="C115" i="164"/>
  <c r="J115" i="171"/>
  <c r="C115" i="171"/>
  <c r="I115" i="171" s="1"/>
  <c r="B114" i="171"/>
  <c r="B114" i="164"/>
  <c r="H114" i="171" s="1"/>
  <c r="P114" i="171" s="1"/>
  <c r="S115" i="162"/>
  <c r="J115" i="161"/>
  <c r="G114" i="171"/>
  <c r="M114" i="171" s="1"/>
  <c r="F114" i="164"/>
  <c r="F114" i="171"/>
  <c r="L114" i="171" s="1"/>
  <c r="E114" i="164"/>
  <c r="E114" i="171"/>
  <c r="D114" i="164"/>
  <c r="K114" i="171" s="1"/>
  <c r="D114" i="171"/>
  <c r="C114" i="164"/>
  <c r="J114" i="171"/>
  <c r="C114" i="171"/>
  <c r="I114" i="171" s="1"/>
  <c r="B113" i="171"/>
  <c r="B113" i="164"/>
  <c r="H113" i="171" s="1"/>
  <c r="P113" i="171" s="1"/>
  <c r="S114" i="162"/>
  <c r="J114" i="161"/>
  <c r="G113" i="171"/>
  <c r="M113" i="171" s="1"/>
  <c r="F113" i="164"/>
  <c r="F113" i="171"/>
  <c r="L113" i="171" s="1"/>
  <c r="E113" i="164"/>
  <c r="E113" i="171"/>
  <c r="D113" i="164"/>
  <c r="K113" i="171" s="1"/>
  <c r="D113" i="171"/>
  <c r="C113" i="164"/>
  <c r="J113" i="171"/>
  <c r="C113" i="171"/>
  <c r="I113" i="171" s="1"/>
  <c r="B112" i="171"/>
  <c r="B112" i="164"/>
  <c r="H112" i="171" s="1"/>
  <c r="P112" i="171" s="1"/>
  <c r="S113" i="162"/>
  <c r="J113" i="161"/>
  <c r="G112" i="171"/>
  <c r="M112" i="171" s="1"/>
  <c r="F112" i="164"/>
  <c r="F112" i="171"/>
  <c r="L112" i="171" s="1"/>
  <c r="E112" i="164"/>
  <c r="E112" i="171"/>
  <c r="D112" i="164"/>
  <c r="K112" i="171" s="1"/>
  <c r="D112" i="171"/>
  <c r="C112" i="164"/>
  <c r="J112" i="171"/>
  <c r="C112" i="171"/>
  <c r="I112" i="171" s="1"/>
  <c r="B111" i="171"/>
  <c r="B111" i="164"/>
  <c r="H111" i="171" s="1"/>
  <c r="P111" i="171" s="1"/>
  <c r="S112" i="162"/>
  <c r="J112" i="161"/>
  <c r="G111" i="171"/>
  <c r="M111" i="171" s="1"/>
  <c r="F111" i="164"/>
  <c r="F111" i="171"/>
  <c r="L111" i="171" s="1"/>
  <c r="E111" i="164"/>
  <c r="E111" i="171"/>
  <c r="D111" i="164"/>
  <c r="K111" i="171" s="1"/>
  <c r="D111" i="171"/>
  <c r="C111" i="164"/>
  <c r="J111" i="171"/>
  <c r="C111" i="171"/>
  <c r="I111" i="171" s="1"/>
  <c r="B110" i="171"/>
  <c r="H110" i="171" s="1"/>
  <c r="P110" i="171" s="1"/>
  <c r="B110" i="164"/>
  <c r="I110" i="171" s="1"/>
  <c r="S111" i="162"/>
  <c r="J111" i="161"/>
  <c r="G110" i="171"/>
  <c r="F110" i="164"/>
  <c r="M110" i="171"/>
  <c r="F110" i="171"/>
  <c r="L110" i="171" s="1"/>
  <c r="E110" i="164"/>
  <c r="E110" i="171"/>
  <c r="K110" i="171" s="1"/>
  <c r="D110" i="164"/>
  <c r="D110" i="171"/>
  <c r="C110" i="164"/>
  <c r="J110" i="171"/>
  <c r="C110" i="171"/>
  <c r="B109" i="171"/>
  <c r="H109" i="171" s="1"/>
  <c r="P109" i="171" s="1"/>
  <c r="B109" i="164"/>
  <c r="I109" i="171" s="1"/>
  <c r="S110" i="162"/>
  <c r="J110" i="161"/>
  <c r="G109" i="171"/>
  <c r="F109" i="164"/>
  <c r="M109" i="171"/>
  <c r="F109" i="171"/>
  <c r="L109" i="171" s="1"/>
  <c r="E109" i="164"/>
  <c r="E109" i="171"/>
  <c r="K109" i="171" s="1"/>
  <c r="D109" i="164"/>
  <c r="D109" i="171"/>
  <c r="C109" i="164"/>
  <c r="J109" i="171"/>
  <c r="C109" i="171"/>
  <c r="B108" i="171"/>
  <c r="H108" i="171" s="1"/>
  <c r="P108" i="171" s="1"/>
  <c r="B108" i="164"/>
  <c r="I108" i="171" s="1"/>
  <c r="S109" i="162"/>
  <c r="J109" i="161"/>
  <c r="G108" i="171"/>
  <c r="F108" i="164"/>
  <c r="M108" i="171"/>
  <c r="F108" i="171"/>
  <c r="L108" i="171" s="1"/>
  <c r="E108" i="164"/>
  <c r="E108" i="171"/>
  <c r="K108" i="171" s="1"/>
  <c r="D108" i="164"/>
  <c r="D108" i="171"/>
  <c r="C108" i="164"/>
  <c r="J108" i="171"/>
  <c r="C108" i="171"/>
  <c r="B107" i="171"/>
  <c r="H107" i="171" s="1"/>
  <c r="P107" i="171" s="1"/>
  <c r="B107" i="164"/>
  <c r="I107" i="171" s="1"/>
  <c r="S108" i="162"/>
  <c r="J108" i="161"/>
  <c r="G107" i="171"/>
  <c r="F107" i="164"/>
  <c r="M107" i="171"/>
  <c r="F107" i="171"/>
  <c r="L107" i="171" s="1"/>
  <c r="E107" i="164"/>
  <c r="E107" i="171"/>
  <c r="K107" i="171" s="1"/>
  <c r="D107" i="164"/>
  <c r="D107" i="171"/>
  <c r="C107" i="164"/>
  <c r="J107" i="171"/>
  <c r="C107" i="171"/>
  <c r="B106" i="171"/>
  <c r="H106" i="171" s="1"/>
  <c r="P106" i="171" s="1"/>
  <c r="B106" i="164"/>
  <c r="S107" i="162"/>
  <c r="J107" i="161"/>
  <c r="G106" i="171"/>
  <c r="F106" i="164"/>
  <c r="M106" i="171"/>
  <c r="F106" i="171"/>
  <c r="L106" i="171" s="1"/>
  <c r="E106" i="164"/>
  <c r="E106" i="171"/>
  <c r="K106" i="171" s="1"/>
  <c r="D106" i="164"/>
  <c r="D106" i="171"/>
  <c r="C106" i="164"/>
  <c r="J106" i="171"/>
  <c r="C106" i="171"/>
  <c r="I106" i="171" s="1"/>
  <c r="B105" i="171"/>
  <c r="H105" i="171" s="1"/>
  <c r="P105" i="171" s="1"/>
  <c r="B105" i="164"/>
  <c r="I105" i="171" s="1"/>
  <c r="S106" i="162"/>
  <c r="J106" i="161"/>
  <c r="G105" i="171"/>
  <c r="F105" i="164"/>
  <c r="M105" i="171"/>
  <c r="F105" i="171"/>
  <c r="L105" i="171" s="1"/>
  <c r="E105" i="164"/>
  <c r="E105" i="171"/>
  <c r="K105" i="171" s="1"/>
  <c r="D105" i="164"/>
  <c r="D105" i="171"/>
  <c r="C105" i="164"/>
  <c r="J105" i="171"/>
  <c r="C105" i="171"/>
  <c r="B104" i="171"/>
  <c r="H104" i="171" s="1"/>
  <c r="P104" i="171" s="1"/>
  <c r="B104" i="164"/>
  <c r="I104" i="171" s="1"/>
  <c r="S105" i="162"/>
  <c r="J105" i="161"/>
  <c r="G104" i="171"/>
  <c r="F104" i="164"/>
  <c r="M104" i="171"/>
  <c r="F104" i="171"/>
  <c r="L104" i="171" s="1"/>
  <c r="E104" i="164"/>
  <c r="E104" i="171"/>
  <c r="K104" i="171" s="1"/>
  <c r="D104" i="164"/>
  <c r="D104" i="171"/>
  <c r="C104" i="164"/>
  <c r="J104" i="171"/>
  <c r="C104" i="171"/>
  <c r="B103" i="171"/>
  <c r="H103" i="171" s="1"/>
  <c r="P103" i="171" s="1"/>
  <c r="B103" i="164"/>
  <c r="I103" i="171" s="1"/>
  <c r="S104" i="162"/>
  <c r="J104" i="161"/>
  <c r="G103" i="171"/>
  <c r="F103" i="164"/>
  <c r="M103" i="171"/>
  <c r="F103" i="171"/>
  <c r="L103" i="171" s="1"/>
  <c r="E103" i="164"/>
  <c r="E103" i="171"/>
  <c r="K103" i="171" s="1"/>
  <c r="D103" i="164"/>
  <c r="D103" i="171"/>
  <c r="C103" i="164"/>
  <c r="J103" i="171"/>
  <c r="C103" i="171"/>
  <c r="B102" i="171"/>
  <c r="H102" i="171" s="1"/>
  <c r="P102" i="171" s="1"/>
  <c r="B102" i="164"/>
  <c r="S103" i="162"/>
  <c r="J103" i="161"/>
  <c r="G102" i="171"/>
  <c r="F102" i="164"/>
  <c r="M102" i="171"/>
  <c r="F102" i="171"/>
  <c r="L102" i="171" s="1"/>
  <c r="E102" i="164"/>
  <c r="E102" i="171"/>
  <c r="K102" i="171" s="1"/>
  <c r="D102" i="164"/>
  <c r="D102" i="171"/>
  <c r="C102" i="164"/>
  <c r="J102" i="171"/>
  <c r="C102" i="171"/>
  <c r="I102" i="171" s="1"/>
  <c r="B101" i="171"/>
  <c r="H101" i="171" s="1"/>
  <c r="P101" i="171" s="1"/>
  <c r="B101" i="164"/>
  <c r="S102" i="162"/>
  <c r="J102" i="161"/>
  <c r="G101" i="171"/>
  <c r="F101" i="164"/>
  <c r="M101" i="171"/>
  <c r="F101" i="171"/>
  <c r="L101" i="171" s="1"/>
  <c r="E101" i="164"/>
  <c r="E101" i="171"/>
  <c r="K101" i="171" s="1"/>
  <c r="D101" i="164"/>
  <c r="D101" i="171"/>
  <c r="C101" i="164"/>
  <c r="J101" i="171"/>
  <c r="C101" i="171"/>
  <c r="I101" i="171" s="1"/>
  <c r="B100" i="171"/>
  <c r="H100" i="171" s="1"/>
  <c r="P100" i="171" s="1"/>
  <c r="B100" i="164"/>
  <c r="I100" i="171" s="1"/>
  <c r="S101" i="162"/>
  <c r="J101" i="161"/>
  <c r="G100" i="171"/>
  <c r="F100" i="164"/>
  <c r="M100" i="171"/>
  <c r="F100" i="171"/>
  <c r="L100" i="171" s="1"/>
  <c r="E100" i="164"/>
  <c r="E100" i="171"/>
  <c r="K100" i="171" s="1"/>
  <c r="D100" i="164"/>
  <c r="D100" i="171"/>
  <c r="C100" i="164"/>
  <c r="J100" i="171"/>
  <c r="C100" i="171"/>
  <c r="B99" i="171"/>
  <c r="H99" i="171" s="1"/>
  <c r="P99" i="171" s="1"/>
  <c r="B99" i="164"/>
  <c r="I99" i="171" s="1"/>
  <c r="S100" i="162"/>
  <c r="J100" i="161"/>
  <c r="G99" i="171"/>
  <c r="F99" i="164"/>
  <c r="M99" i="171"/>
  <c r="F99" i="171"/>
  <c r="L99" i="171" s="1"/>
  <c r="E99" i="164"/>
  <c r="E99" i="171"/>
  <c r="K99" i="171" s="1"/>
  <c r="D99" i="164"/>
  <c r="D99" i="171"/>
  <c r="C99" i="164"/>
  <c r="J99" i="171"/>
  <c r="C99" i="171"/>
  <c r="B98" i="171"/>
  <c r="H98" i="171" s="1"/>
  <c r="P98" i="171" s="1"/>
  <c r="B98" i="164"/>
  <c r="I98" i="171" s="1"/>
  <c r="S99" i="162"/>
  <c r="J99" i="161"/>
  <c r="G98" i="171"/>
  <c r="F98" i="164"/>
  <c r="M98" i="171"/>
  <c r="F98" i="171"/>
  <c r="L98" i="171" s="1"/>
  <c r="E98" i="164"/>
  <c r="E98" i="171"/>
  <c r="K98" i="171" s="1"/>
  <c r="D98" i="164"/>
  <c r="D98" i="171"/>
  <c r="C98" i="164"/>
  <c r="J98" i="171"/>
  <c r="C98" i="171"/>
  <c r="B97" i="171"/>
  <c r="H97" i="171" s="1"/>
  <c r="P97" i="171" s="1"/>
  <c r="B97" i="164"/>
  <c r="I97" i="171" s="1"/>
  <c r="S98" i="162"/>
  <c r="J98" i="161"/>
  <c r="G97" i="171"/>
  <c r="F97" i="164"/>
  <c r="M97" i="171"/>
  <c r="F97" i="171"/>
  <c r="L97" i="171" s="1"/>
  <c r="E97" i="164"/>
  <c r="E97" i="171"/>
  <c r="K97" i="171" s="1"/>
  <c r="D97" i="164"/>
  <c r="D97" i="171"/>
  <c r="C97" i="164"/>
  <c r="J97" i="171"/>
  <c r="C97" i="171"/>
  <c r="B96" i="171"/>
  <c r="H96" i="171" s="1"/>
  <c r="P96" i="171" s="1"/>
  <c r="B96" i="164"/>
  <c r="I96" i="171" s="1"/>
  <c r="S97" i="162"/>
  <c r="J97" i="161"/>
  <c r="G96" i="171"/>
  <c r="F96" i="164"/>
  <c r="M96" i="171"/>
  <c r="F96" i="171"/>
  <c r="L96" i="171" s="1"/>
  <c r="E96" i="164"/>
  <c r="E96" i="171"/>
  <c r="K96" i="171" s="1"/>
  <c r="D96" i="164"/>
  <c r="D96" i="171"/>
  <c r="C96" i="164"/>
  <c r="J96" i="171"/>
  <c r="C96" i="171"/>
  <c r="B95" i="171"/>
  <c r="H95" i="171" s="1"/>
  <c r="P95" i="171" s="1"/>
  <c r="B95" i="164"/>
  <c r="I95" i="171" s="1"/>
  <c r="S96" i="162"/>
  <c r="J96" i="161"/>
  <c r="G95" i="171"/>
  <c r="F95" i="164"/>
  <c r="M95" i="171"/>
  <c r="F95" i="171"/>
  <c r="L95" i="171" s="1"/>
  <c r="E95" i="164"/>
  <c r="E95" i="171"/>
  <c r="K95" i="171" s="1"/>
  <c r="D95" i="164"/>
  <c r="D95" i="171"/>
  <c r="C95" i="164"/>
  <c r="J95" i="171"/>
  <c r="C95" i="171"/>
  <c r="B94" i="171"/>
  <c r="H94" i="171" s="1"/>
  <c r="P94" i="171" s="1"/>
  <c r="B94" i="164"/>
  <c r="I94" i="171" s="1"/>
  <c r="S95" i="162"/>
  <c r="J95" i="161"/>
  <c r="G94" i="171"/>
  <c r="F94" i="164"/>
  <c r="M94" i="171"/>
  <c r="F94" i="171"/>
  <c r="L94" i="171" s="1"/>
  <c r="E94" i="164"/>
  <c r="E94" i="171"/>
  <c r="K94" i="171" s="1"/>
  <c r="D94" i="164"/>
  <c r="D94" i="171"/>
  <c r="C94" i="164"/>
  <c r="J94" i="171"/>
  <c r="C94" i="171"/>
  <c r="B93" i="171"/>
  <c r="H93" i="171" s="1"/>
  <c r="P93" i="171" s="1"/>
  <c r="B93" i="164"/>
  <c r="I93" i="171" s="1"/>
  <c r="S94" i="162"/>
  <c r="J94" i="161"/>
  <c r="G93" i="171"/>
  <c r="F93" i="164"/>
  <c r="M93" i="171"/>
  <c r="F93" i="171"/>
  <c r="L93" i="171" s="1"/>
  <c r="E93" i="164"/>
  <c r="E93" i="171"/>
  <c r="K93" i="171" s="1"/>
  <c r="D93" i="164"/>
  <c r="D93" i="171"/>
  <c r="C93" i="164"/>
  <c r="J93" i="171"/>
  <c r="C93" i="171"/>
  <c r="B92" i="171"/>
  <c r="H92" i="171" s="1"/>
  <c r="P92" i="171" s="1"/>
  <c r="B92" i="164"/>
  <c r="S93" i="162"/>
  <c r="J93" i="161"/>
  <c r="G92" i="171"/>
  <c r="F92" i="164"/>
  <c r="M92" i="171"/>
  <c r="F92" i="171"/>
  <c r="L92" i="171" s="1"/>
  <c r="E92" i="164"/>
  <c r="E92" i="171"/>
  <c r="K92" i="171" s="1"/>
  <c r="D92" i="164"/>
  <c r="D92" i="171"/>
  <c r="C92" i="164"/>
  <c r="J92" i="171"/>
  <c r="C92" i="171"/>
  <c r="I92" i="171" s="1"/>
  <c r="B91" i="171"/>
  <c r="H91" i="171" s="1"/>
  <c r="P91" i="171" s="1"/>
  <c r="B91" i="164"/>
  <c r="I91" i="171" s="1"/>
  <c r="S92" i="162"/>
  <c r="J92" i="161"/>
  <c r="G91" i="171"/>
  <c r="F91" i="164"/>
  <c r="M91" i="171"/>
  <c r="F91" i="171"/>
  <c r="L91" i="171" s="1"/>
  <c r="E91" i="164"/>
  <c r="E91" i="171"/>
  <c r="K91" i="171" s="1"/>
  <c r="D91" i="164"/>
  <c r="D91" i="171"/>
  <c r="C91" i="164"/>
  <c r="J91" i="171"/>
  <c r="C91" i="171"/>
  <c r="B90" i="171"/>
  <c r="H90" i="171" s="1"/>
  <c r="P90" i="171" s="1"/>
  <c r="B90" i="164"/>
  <c r="I90" i="171" s="1"/>
  <c r="S91" i="162"/>
  <c r="J91" i="161"/>
  <c r="G90" i="171"/>
  <c r="F90" i="164"/>
  <c r="M90" i="171"/>
  <c r="F90" i="171"/>
  <c r="L90" i="171" s="1"/>
  <c r="E90" i="164"/>
  <c r="E90" i="171"/>
  <c r="K90" i="171" s="1"/>
  <c r="D90" i="164"/>
  <c r="D90" i="171"/>
  <c r="C90" i="164"/>
  <c r="J90" i="171"/>
  <c r="C90" i="171"/>
  <c r="B89" i="171"/>
  <c r="H89" i="171" s="1"/>
  <c r="P89" i="171" s="1"/>
  <c r="B89" i="164"/>
  <c r="I89" i="171" s="1"/>
  <c r="S90" i="162"/>
  <c r="J90" i="161"/>
  <c r="G89" i="171"/>
  <c r="F89" i="164"/>
  <c r="M89" i="171"/>
  <c r="F89" i="171"/>
  <c r="L89" i="171" s="1"/>
  <c r="E89" i="164"/>
  <c r="E89" i="171"/>
  <c r="K89" i="171" s="1"/>
  <c r="D89" i="164"/>
  <c r="D89" i="171"/>
  <c r="C89" i="164"/>
  <c r="J89" i="171"/>
  <c r="C89" i="171"/>
  <c r="B88" i="171"/>
  <c r="H88" i="171" s="1"/>
  <c r="P88" i="171" s="1"/>
  <c r="B88" i="164"/>
  <c r="S89" i="162"/>
  <c r="J89" i="161"/>
  <c r="G88" i="171"/>
  <c r="F88" i="164"/>
  <c r="M88" i="171"/>
  <c r="F88" i="171"/>
  <c r="L88" i="171" s="1"/>
  <c r="E88" i="164"/>
  <c r="E88" i="171"/>
  <c r="K88" i="171" s="1"/>
  <c r="D88" i="164"/>
  <c r="D88" i="171"/>
  <c r="C88" i="164"/>
  <c r="J88" i="171"/>
  <c r="C88" i="171"/>
  <c r="I88" i="171" s="1"/>
  <c r="B87" i="171"/>
  <c r="H87" i="171" s="1"/>
  <c r="P87" i="171" s="1"/>
  <c r="B87" i="164"/>
  <c r="S88" i="162"/>
  <c r="J88" i="161"/>
  <c r="G87" i="171"/>
  <c r="F87" i="164"/>
  <c r="M87" i="171"/>
  <c r="F87" i="171"/>
  <c r="L87" i="171" s="1"/>
  <c r="E87" i="164"/>
  <c r="E87" i="171"/>
  <c r="K87" i="171" s="1"/>
  <c r="D87" i="164"/>
  <c r="D87" i="171"/>
  <c r="C87" i="164"/>
  <c r="J87" i="171"/>
  <c r="C87" i="171"/>
  <c r="I87" i="171" s="1"/>
  <c r="B86" i="171"/>
  <c r="H86" i="171" s="1"/>
  <c r="P86" i="171" s="1"/>
  <c r="B86" i="164"/>
  <c r="I86" i="171" s="1"/>
  <c r="S87" i="162"/>
  <c r="J87" i="161"/>
  <c r="G86" i="171"/>
  <c r="F86" i="164"/>
  <c r="M86" i="171"/>
  <c r="F86" i="171"/>
  <c r="L86" i="171" s="1"/>
  <c r="E86" i="164"/>
  <c r="E86" i="171"/>
  <c r="K86" i="171" s="1"/>
  <c r="D86" i="164"/>
  <c r="D86" i="171"/>
  <c r="C86" i="164"/>
  <c r="J86" i="171"/>
  <c r="C86" i="171"/>
  <c r="B85" i="171"/>
  <c r="H85" i="171" s="1"/>
  <c r="P85" i="171" s="1"/>
  <c r="B85" i="164"/>
  <c r="S86" i="162"/>
  <c r="J86" i="161"/>
  <c r="G85" i="171"/>
  <c r="F85" i="164"/>
  <c r="M85" i="171"/>
  <c r="F85" i="171"/>
  <c r="L85" i="171" s="1"/>
  <c r="E85" i="164"/>
  <c r="E85" i="171"/>
  <c r="K85" i="171" s="1"/>
  <c r="D85" i="164"/>
  <c r="D85" i="171"/>
  <c r="C85" i="164"/>
  <c r="J85" i="171"/>
  <c r="C85" i="171"/>
  <c r="I85" i="171" s="1"/>
  <c r="B84" i="171"/>
  <c r="H84" i="171" s="1"/>
  <c r="P84" i="171" s="1"/>
  <c r="B84" i="164"/>
  <c r="I84" i="171" s="1"/>
  <c r="S85" i="162"/>
  <c r="J85" i="161"/>
  <c r="G84" i="171"/>
  <c r="F84" i="164"/>
  <c r="M84" i="171"/>
  <c r="F84" i="171"/>
  <c r="L84" i="171" s="1"/>
  <c r="E84" i="164"/>
  <c r="E84" i="171"/>
  <c r="K84" i="171" s="1"/>
  <c r="D84" i="164"/>
  <c r="D84" i="171"/>
  <c r="C84" i="164"/>
  <c r="J84" i="171"/>
  <c r="C84" i="171"/>
  <c r="B83" i="171"/>
  <c r="H83" i="171" s="1"/>
  <c r="P83" i="171" s="1"/>
  <c r="B83" i="164"/>
  <c r="I83" i="171" s="1"/>
  <c r="S84" i="162"/>
  <c r="J84" i="161"/>
  <c r="G83" i="171"/>
  <c r="F83" i="164"/>
  <c r="M83" i="171"/>
  <c r="F83" i="171"/>
  <c r="L83" i="171" s="1"/>
  <c r="E83" i="164"/>
  <c r="E83" i="171"/>
  <c r="K83" i="171" s="1"/>
  <c r="D83" i="164"/>
  <c r="D83" i="171"/>
  <c r="C83" i="164"/>
  <c r="J83" i="171"/>
  <c r="C83" i="171"/>
  <c r="B82" i="171"/>
  <c r="H82" i="171" s="1"/>
  <c r="P82" i="171" s="1"/>
  <c r="B82" i="164"/>
  <c r="I82" i="171" s="1"/>
  <c r="S83" i="162"/>
  <c r="J83" i="161"/>
  <c r="G82" i="171"/>
  <c r="F82" i="164"/>
  <c r="M82" i="171"/>
  <c r="F82" i="171"/>
  <c r="L82" i="171" s="1"/>
  <c r="E82" i="164"/>
  <c r="E82" i="171"/>
  <c r="K82" i="171" s="1"/>
  <c r="D82" i="164"/>
  <c r="D82" i="171"/>
  <c r="C82" i="164"/>
  <c r="J82" i="171"/>
  <c r="C82" i="171"/>
  <c r="B81" i="171"/>
  <c r="H81" i="171" s="1"/>
  <c r="P81" i="171" s="1"/>
  <c r="B81" i="164"/>
  <c r="I81" i="171" s="1"/>
  <c r="S82" i="162"/>
  <c r="J82" i="161"/>
  <c r="G81" i="171"/>
  <c r="F81" i="164"/>
  <c r="M81" i="171"/>
  <c r="F81" i="171"/>
  <c r="L81" i="171" s="1"/>
  <c r="E81" i="164"/>
  <c r="E81" i="171"/>
  <c r="K81" i="171" s="1"/>
  <c r="D81" i="164"/>
  <c r="D81" i="171"/>
  <c r="C81" i="164"/>
  <c r="J81" i="171"/>
  <c r="C81" i="171"/>
  <c r="B80" i="171"/>
  <c r="H80" i="171" s="1"/>
  <c r="P80" i="171" s="1"/>
  <c r="B80" i="164"/>
  <c r="I80" i="171" s="1"/>
  <c r="S81" i="162"/>
  <c r="J81" i="161"/>
  <c r="G80" i="171"/>
  <c r="F80" i="164"/>
  <c r="M80" i="171"/>
  <c r="F80" i="171"/>
  <c r="L80" i="171" s="1"/>
  <c r="E80" i="164"/>
  <c r="E80" i="171"/>
  <c r="K80" i="171" s="1"/>
  <c r="D80" i="164"/>
  <c r="D80" i="171"/>
  <c r="C80" i="164"/>
  <c r="J80" i="171"/>
  <c r="C80" i="171"/>
  <c r="B79" i="171"/>
  <c r="H79" i="171" s="1"/>
  <c r="P79" i="171" s="1"/>
  <c r="B79" i="164"/>
  <c r="S80" i="162"/>
  <c r="J80" i="161"/>
  <c r="G79" i="171"/>
  <c r="F79" i="164"/>
  <c r="M79" i="171"/>
  <c r="F79" i="171"/>
  <c r="L79" i="171" s="1"/>
  <c r="E79" i="164"/>
  <c r="E79" i="171"/>
  <c r="K79" i="171" s="1"/>
  <c r="D79" i="164"/>
  <c r="D79" i="171"/>
  <c r="C79" i="164"/>
  <c r="J79" i="171"/>
  <c r="C79" i="171"/>
  <c r="I79" i="171" s="1"/>
  <c r="B78" i="171"/>
  <c r="H78" i="171" s="1"/>
  <c r="P78" i="171" s="1"/>
  <c r="B78" i="164"/>
  <c r="I78" i="171" s="1"/>
  <c r="S79" i="162"/>
  <c r="J79" i="161"/>
  <c r="G78" i="171"/>
  <c r="F78" i="164"/>
  <c r="M78" i="171"/>
  <c r="F78" i="171"/>
  <c r="L78" i="171" s="1"/>
  <c r="E78" i="164"/>
  <c r="E78" i="171"/>
  <c r="K78" i="171" s="1"/>
  <c r="D78" i="164"/>
  <c r="D78" i="171"/>
  <c r="C78" i="164"/>
  <c r="J78" i="171"/>
  <c r="C78" i="171"/>
  <c r="B77" i="171"/>
  <c r="H77" i="171" s="1"/>
  <c r="P77" i="171" s="1"/>
  <c r="B77" i="164"/>
  <c r="S78" i="162"/>
  <c r="J78" i="161"/>
  <c r="G77" i="171"/>
  <c r="F77" i="164"/>
  <c r="M77" i="171"/>
  <c r="F77" i="171"/>
  <c r="L77" i="171" s="1"/>
  <c r="E77" i="164"/>
  <c r="E77" i="171"/>
  <c r="K77" i="171" s="1"/>
  <c r="D77" i="164"/>
  <c r="D77" i="171"/>
  <c r="C77" i="164"/>
  <c r="J77" i="171"/>
  <c r="C77" i="171"/>
  <c r="I77" i="171" s="1"/>
  <c r="B76" i="171"/>
  <c r="H76" i="171" s="1"/>
  <c r="P76" i="171" s="1"/>
  <c r="B76" i="164"/>
  <c r="I76" i="171" s="1"/>
  <c r="S77" i="162"/>
  <c r="J77" i="161"/>
  <c r="G76" i="171"/>
  <c r="F76" i="164"/>
  <c r="M76" i="171"/>
  <c r="F76" i="171"/>
  <c r="L76" i="171" s="1"/>
  <c r="E76" i="164"/>
  <c r="E76" i="171"/>
  <c r="K76" i="171" s="1"/>
  <c r="D76" i="164"/>
  <c r="D76" i="171"/>
  <c r="C76" i="164"/>
  <c r="J76" i="171"/>
  <c r="C76" i="171"/>
  <c r="B75" i="171"/>
  <c r="H75" i="171" s="1"/>
  <c r="P75" i="171" s="1"/>
  <c r="B75" i="164"/>
  <c r="S76" i="162"/>
  <c r="J76" i="161"/>
  <c r="G75" i="171"/>
  <c r="F75" i="164"/>
  <c r="M75" i="171"/>
  <c r="F75" i="171"/>
  <c r="L75" i="171" s="1"/>
  <c r="E75" i="164"/>
  <c r="E75" i="171"/>
  <c r="K75" i="171" s="1"/>
  <c r="D75" i="164"/>
  <c r="D75" i="171"/>
  <c r="C75" i="164"/>
  <c r="J75" i="171"/>
  <c r="C75" i="171"/>
  <c r="I75" i="171" s="1"/>
  <c r="B74" i="171"/>
  <c r="H74" i="171" s="1"/>
  <c r="P74" i="171" s="1"/>
  <c r="B74" i="164"/>
  <c r="I74" i="171" s="1"/>
  <c r="S75" i="162"/>
  <c r="J75" i="161"/>
  <c r="G74" i="171"/>
  <c r="F74" i="164"/>
  <c r="M74" i="171"/>
  <c r="F74" i="171"/>
  <c r="L74" i="171" s="1"/>
  <c r="E74" i="164"/>
  <c r="E74" i="171"/>
  <c r="K74" i="171" s="1"/>
  <c r="D74" i="164"/>
  <c r="D74" i="171"/>
  <c r="C74" i="164"/>
  <c r="J74" i="171"/>
  <c r="C74" i="171"/>
  <c r="B73" i="171"/>
  <c r="H73" i="171" s="1"/>
  <c r="P73" i="171" s="1"/>
  <c r="B73" i="164"/>
  <c r="S74" i="162"/>
  <c r="J74" i="161"/>
  <c r="G73" i="171"/>
  <c r="F73" i="164"/>
  <c r="M73" i="171"/>
  <c r="F73" i="171"/>
  <c r="L73" i="171" s="1"/>
  <c r="E73" i="164"/>
  <c r="E73" i="171"/>
  <c r="K73" i="171" s="1"/>
  <c r="D73" i="164"/>
  <c r="D73" i="171"/>
  <c r="C73" i="164"/>
  <c r="J73" i="171"/>
  <c r="C73" i="171"/>
  <c r="I73" i="171" s="1"/>
  <c r="B72" i="171"/>
  <c r="H72" i="171" s="1"/>
  <c r="P72" i="171" s="1"/>
  <c r="B72" i="164"/>
  <c r="I72" i="171" s="1"/>
  <c r="S73" i="162"/>
  <c r="J73" i="161"/>
  <c r="G72" i="171"/>
  <c r="F72" i="164"/>
  <c r="M72" i="171"/>
  <c r="F72" i="171"/>
  <c r="L72" i="171" s="1"/>
  <c r="E72" i="164"/>
  <c r="E72" i="171"/>
  <c r="K72" i="171" s="1"/>
  <c r="D72" i="164"/>
  <c r="D72" i="171"/>
  <c r="C72" i="164"/>
  <c r="J72" i="171"/>
  <c r="C72" i="171"/>
  <c r="B71" i="171"/>
  <c r="H71" i="171" s="1"/>
  <c r="P71" i="171" s="1"/>
  <c r="B71" i="164"/>
  <c r="S72" i="162"/>
  <c r="J72" i="161"/>
  <c r="G71" i="171"/>
  <c r="F71" i="164"/>
  <c r="M71" i="171"/>
  <c r="F71" i="171"/>
  <c r="L71" i="171" s="1"/>
  <c r="E71" i="164"/>
  <c r="E71" i="171"/>
  <c r="K71" i="171" s="1"/>
  <c r="D71" i="164"/>
  <c r="D71" i="171"/>
  <c r="C71" i="164"/>
  <c r="J71" i="171"/>
  <c r="C71" i="171"/>
  <c r="I71" i="171" s="1"/>
  <c r="B70" i="171"/>
  <c r="B70" i="164"/>
  <c r="H70" i="170" s="1"/>
  <c r="S71" i="162"/>
  <c r="J71" i="161"/>
  <c r="G70" i="171"/>
  <c r="F70" i="164"/>
  <c r="M70" i="171"/>
  <c r="F70" i="171"/>
  <c r="L70" i="171" s="1"/>
  <c r="E70" i="164"/>
  <c r="E70" i="171"/>
  <c r="D70" i="164"/>
  <c r="D70" i="171"/>
  <c r="C70" i="164"/>
  <c r="J70" i="171"/>
  <c r="C70" i="171"/>
  <c r="B69" i="171"/>
  <c r="B69" i="164"/>
  <c r="S70" i="162"/>
  <c r="J70" i="161"/>
  <c r="G69" i="171"/>
  <c r="F69" i="164"/>
  <c r="M69" i="171"/>
  <c r="F69" i="171"/>
  <c r="L69" i="171" s="1"/>
  <c r="E69" i="164"/>
  <c r="E69" i="171"/>
  <c r="D69" i="164"/>
  <c r="D69" i="171"/>
  <c r="C69" i="164"/>
  <c r="J69" i="171"/>
  <c r="C69" i="171"/>
  <c r="B68" i="171"/>
  <c r="B68" i="164"/>
  <c r="S69" i="162"/>
  <c r="J69" i="161"/>
  <c r="G68" i="171"/>
  <c r="F68" i="164"/>
  <c r="M68" i="171"/>
  <c r="F68" i="171"/>
  <c r="L68" i="171" s="1"/>
  <c r="E68" i="164"/>
  <c r="E68" i="171"/>
  <c r="D68" i="164"/>
  <c r="D68" i="171"/>
  <c r="C68" i="164"/>
  <c r="J68" i="171"/>
  <c r="C68" i="171"/>
  <c r="B67" i="171"/>
  <c r="B67" i="164"/>
  <c r="S68" i="162"/>
  <c r="J68" i="161"/>
  <c r="G67" i="171"/>
  <c r="F67" i="164"/>
  <c r="M67" i="171"/>
  <c r="F67" i="171"/>
  <c r="L67" i="171" s="1"/>
  <c r="E67" i="164"/>
  <c r="E67" i="171"/>
  <c r="D67" i="164"/>
  <c r="D67" i="171"/>
  <c r="C67" i="164"/>
  <c r="J67" i="171"/>
  <c r="C67" i="171"/>
  <c r="B66" i="171"/>
  <c r="B66" i="164"/>
  <c r="H66" i="170" s="1"/>
  <c r="S67" i="162"/>
  <c r="J67" i="161"/>
  <c r="G66" i="171"/>
  <c r="F66" i="164"/>
  <c r="M66" i="171"/>
  <c r="F66" i="171"/>
  <c r="L66" i="171" s="1"/>
  <c r="E66" i="164"/>
  <c r="E66" i="171"/>
  <c r="D66" i="164"/>
  <c r="D66" i="171"/>
  <c r="C66" i="164"/>
  <c r="J66" i="171"/>
  <c r="C66" i="171"/>
  <c r="B65" i="171"/>
  <c r="B65" i="164"/>
  <c r="S66" i="162"/>
  <c r="J66" i="161"/>
  <c r="G65" i="171"/>
  <c r="F65" i="164"/>
  <c r="M65" i="171"/>
  <c r="F65" i="171"/>
  <c r="L65" i="171" s="1"/>
  <c r="E65" i="164"/>
  <c r="E65" i="171"/>
  <c r="D65" i="164"/>
  <c r="D65" i="171"/>
  <c r="C65" i="164"/>
  <c r="J65" i="171"/>
  <c r="C65" i="171"/>
  <c r="B64" i="171"/>
  <c r="B64" i="164"/>
  <c r="S65" i="162"/>
  <c r="J65" i="161"/>
  <c r="G64" i="171"/>
  <c r="F64" i="164"/>
  <c r="M64" i="171"/>
  <c r="F64" i="171"/>
  <c r="L64" i="171" s="1"/>
  <c r="E64" i="164"/>
  <c r="E64" i="171"/>
  <c r="K64" i="171" s="1"/>
  <c r="D64" i="164"/>
  <c r="D64" i="171"/>
  <c r="C64" i="164"/>
  <c r="J64" i="171"/>
  <c r="C64" i="171"/>
  <c r="B63" i="171"/>
  <c r="B63" i="164"/>
  <c r="S64" i="162"/>
  <c r="J64" i="161"/>
  <c r="G63" i="171"/>
  <c r="F63" i="164"/>
  <c r="M63" i="171"/>
  <c r="F63" i="171"/>
  <c r="L63" i="171" s="1"/>
  <c r="E63" i="164"/>
  <c r="E63" i="171"/>
  <c r="K63" i="171" s="1"/>
  <c r="D63" i="164"/>
  <c r="D63" i="171"/>
  <c r="C63" i="164"/>
  <c r="J63" i="171"/>
  <c r="C63" i="171"/>
  <c r="B62" i="171"/>
  <c r="B62" i="164"/>
  <c r="H62" i="170" s="1"/>
  <c r="S63" i="162"/>
  <c r="J63" i="161"/>
  <c r="G62" i="171"/>
  <c r="F62" i="164"/>
  <c r="M62" i="171"/>
  <c r="F62" i="171"/>
  <c r="L62" i="171" s="1"/>
  <c r="E62" i="164"/>
  <c r="E62" i="171"/>
  <c r="K62" i="171" s="1"/>
  <c r="D62" i="164"/>
  <c r="D62" i="171"/>
  <c r="C62" i="164"/>
  <c r="J62" i="171"/>
  <c r="C62" i="171"/>
  <c r="B61" i="171"/>
  <c r="B61" i="164"/>
  <c r="S62" i="162"/>
  <c r="J62" i="161"/>
  <c r="G61" i="171"/>
  <c r="F61" i="164"/>
  <c r="M61" i="171"/>
  <c r="F61" i="171"/>
  <c r="L61" i="171" s="1"/>
  <c r="E61" i="164"/>
  <c r="E61" i="171"/>
  <c r="K61" i="171" s="1"/>
  <c r="D61" i="164"/>
  <c r="D61" i="171"/>
  <c r="C61" i="164"/>
  <c r="J61" i="171"/>
  <c r="C61" i="171"/>
  <c r="B60" i="171"/>
  <c r="B60" i="164"/>
  <c r="S61" i="162"/>
  <c r="J61" i="161"/>
  <c r="G60" i="171"/>
  <c r="F60" i="164"/>
  <c r="M60" i="171"/>
  <c r="F60" i="171"/>
  <c r="L60" i="171" s="1"/>
  <c r="E60" i="164"/>
  <c r="E60" i="171"/>
  <c r="K60" i="171" s="1"/>
  <c r="D60" i="164"/>
  <c r="D60" i="171"/>
  <c r="C60" i="164"/>
  <c r="J60" i="171"/>
  <c r="C60" i="171"/>
  <c r="B59" i="171"/>
  <c r="B59" i="164"/>
  <c r="S60" i="162"/>
  <c r="J60" i="161"/>
  <c r="G59" i="171"/>
  <c r="F59" i="164"/>
  <c r="M59" i="171"/>
  <c r="F59" i="171"/>
  <c r="L59" i="171" s="1"/>
  <c r="E59" i="164"/>
  <c r="E59" i="171"/>
  <c r="K59" i="171" s="1"/>
  <c r="D59" i="164"/>
  <c r="D59" i="171"/>
  <c r="C59" i="164"/>
  <c r="J59" i="171"/>
  <c r="C59" i="171"/>
  <c r="B58" i="171"/>
  <c r="B58" i="164"/>
  <c r="H58" i="170" s="1"/>
  <c r="S59" i="162"/>
  <c r="J59" i="161"/>
  <c r="G58" i="171"/>
  <c r="F58" i="164"/>
  <c r="M58" i="171"/>
  <c r="F58" i="171"/>
  <c r="L58" i="171" s="1"/>
  <c r="E58" i="164"/>
  <c r="E58" i="171"/>
  <c r="K58" i="171" s="1"/>
  <c r="D58" i="164"/>
  <c r="D58" i="171"/>
  <c r="C58" i="164"/>
  <c r="J58" i="171"/>
  <c r="C58" i="171"/>
  <c r="B57" i="171"/>
  <c r="B57" i="164"/>
  <c r="S58" i="162"/>
  <c r="J58" i="161"/>
  <c r="G57" i="171"/>
  <c r="F57" i="164"/>
  <c r="M57" i="171"/>
  <c r="C57" i="171"/>
  <c r="B56" i="171"/>
  <c r="B56" i="164"/>
  <c r="H56" i="171"/>
  <c r="P56" i="171" s="1"/>
  <c r="S57" i="162"/>
  <c r="J57" i="161"/>
  <c r="G56" i="171"/>
  <c r="M56" i="171" s="1"/>
  <c r="F56" i="164"/>
  <c r="C56" i="171"/>
  <c r="I56" i="171"/>
  <c r="B55" i="171"/>
  <c r="B55" i="164"/>
  <c r="H55" i="171"/>
  <c r="S56" i="162"/>
  <c r="J56" i="161" s="1"/>
  <c r="G55" i="171"/>
  <c r="F55" i="164"/>
  <c r="C55" i="171"/>
  <c r="I55" i="171"/>
  <c r="B54" i="171"/>
  <c r="H54" i="171" s="1"/>
  <c r="B54" i="164"/>
  <c r="S55" i="162"/>
  <c r="J55" i="161"/>
  <c r="G54" i="171"/>
  <c r="F54" i="164"/>
  <c r="M54" i="171"/>
  <c r="C54" i="171"/>
  <c r="I54" i="171" s="1"/>
  <c r="B53" i="171"/>
  <c r="H53" i="171" s="1"/>
  <c r="B53" i="164"/>
  <c r="S54" i="162"/>
  <c r="J54" i="161"/>
  <c r="P53" i="171"/>
  <c r="G53" i="171"/>
  <c r="F53" i="164"/>
  <c r="M53" i="171"/>
  <c r="C53" i="171"/>
  <c r="I53" i="171" s="1"/>
  <c r="B52" i="171"/>
  <c r="B52" i="164"/>
  <c r="H52" i="171"/>
  <c r="P52" i="171" s="1"/>
  <c r="S53" i="162"/>
  <c r="J53" i="161"/>
  <c r="G52" i="171"/>
  <c r="M52" i="171" s="1"/>
  <c r="F52" i="164"/>
  <c r="C52" i="171"/>
  <c r="I52" i="171"/>
  <c r="B51" i="171"/>
  <c r="B51" i="164"/>
  <c r="H51" i="171"/>
  <c r="S52" i="162"/>
  <c r="J52" i="161" s="1"/>
  <c r="G51" i="171"/>
  <c r="F51" i="164"/>
  <c r="C51" i="171"/>
  <c r="I51" i="171"/>
  <c r="B50" i="171"/>
  <c r="H50" i="171" s="1"/>
  <c r="P50" i="171" s="1"/>
  <c r="B50" i="164"/>
  <c r="S51" i="162"/>
  <c r="J51" i="161"/>
  <c r="G50" i="171"/>
  <c r="F50" i="164"/>
  <c r="M50" i="171"/>
  <c r="C50" i="171"/>
  <c r="I50" i="171" s="1"/>
  <c r="B49" i="171"/>
  <c r="B49" i="164"/>
  <c r="S50" i="162"/>
  <c r="J50" i="161"/>
  <c r="G49" i="171"/>
  <c r="F49" i="164"/>
  <c r="M49" i="171"/>
  <c r="C49" i="171"/>
  <c r="B48" i="171"/>
  <c r="B48" i="164"/>
  <c r="H48" i="171"/>
  <c r="P48" i="171" s="1"/>
  <c r="S49" i="162"/>
  <c r="J49" i="161"/>
  <c r="G48" i="171"/>
  <c r="M48" i="171" s="1"/>
  <c r="F48" i="164"/>
  <c r="C48" i="171"/>
  <c r="I48" i="171"/>
  <c r="B47" i="171"/>
  <c r="B47" i="164"/>
  <c r="H47" i="171"/>
  <c r="S48" i="162"/>
  <c r="J48" i="161" s="1"/>
  <c r="G47" i="171"/>
  <c r="F47" i="164"/>
  <c r="C47" i="171"/>
  <c r="I47" i="171"/>
  <c r="B46" i="171"/>
  <c r="H46" i="171" s="1"/>
  <c r="B46" i="164"/>
  <c r="S47" i="162"/>
  <c r="J47" i="161"/>
  <c r="G46" i="171"/>
  <c r="F46" i="164"/>
  <c r="M46" i="171"/>
  <c r="C46" i="171"/>
  <c r="I46" i="171" s="1"/>
  <c r="B45" i="171"/>
  <c r="H45" i="171" s="1"/>
  <c r="B45" i="164"/>
  <c r="S46" i="162"/>
  <c r="J46" i="161"/>
  <c r="P45" i="171"/>
  <c r="G45" i="171"/>
  <c r="F45" i="164"/>
  <c r="M45" i="171"/>
  <c r="C45" i="171"/>
  <c r="I45" i="171" s="1"/>
  <c r="B44" i="171"/>
  <c r="B44" i="164"/>
  <c r="H44" i="171"/>
  <c r="P44" i="171" s="1"/>
  <c r="S45" i="162"/>
  <c r="J45" i="161"/>
  <c r="G44" i="171"/>
  <c r="M44" i="171" s="1"/>
  <c r="F44" i="164"/>
  <c r="C44" i="171"/>
  <c r="I44" i="171"/>
  <c r="B43" i="171"/>
  <c r="B43" i="164"/>
  <c r="H43" i="171"/>
  <c r="P43" i="171" s="1"/>
  <c r="S44" i="162"/>
  <c r="J44" i="161" s="1"/>
  <c r="G43" i="171"/>
  <c r="F43" i="164"/>
  <c r="C43" i="171"/>
  <c r="I43" i="171"/>
  <c r="B42" i="171"/>
  <c r="H42" i="171" s="1"/>
  <c r="P42" i="171" s="1"/>
  <c r="B42" i="164"/>
  <c r="S43" i="162"/>
  <c r="J43" i="161"/>
  <c r="G42" i="171"/>
  <c r="F42" i="164"/>
  <c r="M42" i="171"/>
  <c r="C42" i="171"/>
  <c r="I42" i="171" s="1"/>
  <c r="B41" i="171"/>
  <c r="B41" i="164"/>
  <c r="S42" i="162"/>
  <c r="J42" i="161"/>
  <c r="G41" i="171"/>
  <c r="F41" i="164"/>
  <c r="M41" i="171"/>
  <c r="C41" i="171"/>
  <c r="B40" i="171"/>
  <c r="B40" i="164"/>
  <c r="H40" i="171"/>
  <c r="P40" i="171" s="1"/>
  <c r="S41" i="162"/>
  <c r="J41" i="161"/>
  <c r="G40" i="171"/>
  <c r="M40" i="171" s="1"/>
  <c r="F40" i="164"/>
  <c r="C40" i="171"/>
  <c r="I40" i="171"/>
  <c r="B39" i="171"/>
  <c r="B39" i="164"/>
  <c r="H39" i="171"/>
  <c r="S40" i="162"/>
  <c r="J40" i="161" s="1"/>
  <c r="G39" i="171"/>
  <c r="F39" i="164"/>
  <c r="C39" i="171"/>
  <c r="I39" i="171"/>
  <c r="B38" i="171"/>
  <c r="H38" i="171" s="1"/>
  <c r="B38" i="164"/>
  <c r="S39" i="162"/>
  <c r="J39" i="161"/>
  <c r="G38" i="171"/>
  <c r="F38" i="164"/>
  <c r="M38" i="171"/>
  <c r="C38" i="171"/>
  <c r="I38" i="171" s="1"/>
  <c r="B37" i="171"/>
  <c r="H37" i="171" s="1"/>
  <c r="B37" i="164"/>
  <c r="S38" i="162"/>
  <c r="J38" i="161"/>
  <c r="P37" i="171"/>
  <c r="G37" i="171"/>
  <c r="F37" i="164"/>
  <c r="M37" i="171"/>
  <c r="C37" i="171"/>
  <c r="I37" i="171" s="1"/>
  <c r="B36" i="171"/>
  <c r="B36" i="164"/>
  <c r="H36" i="171"/>
  <c r="P36" i="171" s="1"/>
  <c r="S37" i="162"/>
  <c r="J37" i="161"/>
  <c r="G36" i="171"/>
  <c r="M36" i="171" s="1"/>
  <c r="F36" i="164"/>
  <c r="C36" i="171"/>
  <c r="I36" i="171"/>
  <c r="B35" i="171"/>
  <c r="B35" i="164"/>
  <c r="H35" i="171"/>
  <c r="P35" i="171" s="1"/>
  <c r="S36" i="162"/>
  <c r="J36" i="161" s="1"/>
  <c r="G35" i="171"/>
  <c r="F35" i="164"/>
  <c r="C35" i="171"/>
  <c r="I35" i="171"/>
  <c r="B34" i="171"/>
  <c r="H34" i="171" s="1"/>
  <c r="P34" i="171" s="1"/>
  <c r="B34" i="164"/>
  <c r="S35" i="162"/>
  <c r="J35" i="161"/>
  <c r="G34" i="171"/>
  <c r="F34" i="164"/>
  <c r="C34" i="171"/>
  <c r="I34" i="171" s="1"/>
  <c r="B33" i="171"/>
  <c r="B33" i="164"/>
  <c r="S34" i="162"/>
  <c r="J34" i="161"/>
  <c r="G33" i="171"/>
  <c r="F33" i="164"/>
  <c r="M33" i="171"/>
  <c r="C33" i="171"/>
  <c r="B32" i="171"/>
  <c r="B32" i="164"/>
  <c r="H32" i="171"/>
  <c r="P32" i="171" s="1"/>
  <c r="S33" i="162"/>
  <c r="J33" i="161"/>
  <c r="G32" i="171"/>
  <c r="M32" i="171" s="1"/>
  <c r="F32" i="164"/>
  <c r="C32" i="171"/>
  <c r="I32" i="171" s="1"/>
  <c r="B31" i="171"/>
  <c r="B31" i="164"/>
  <c r="H31" i="171"/>
  <c r="P31" i="171" s="1"/>
  <c r="S32" i="162"/>
  <c r="J32" i="161" s="1"/>
  <c r="G31" i="171"/>
  <c r="F31" i="164"/>
  <c r="C31" i="171"/>
  <c r="I31" i="171"/>
  <c r="B30" i="171"/>
  <c r="H30" i="171" s="1"/>
  <c r="B30" i="164"/>
  <c r="S31" i="162"/>
  <c r="J31" i="161" s="1"/>
  <c r="G30" i="171"/>
  <c r="F30" i="164"/>
  <c r="M30" i="171"/>
  <c r="C30" i="171"/>
  <c r="I30" i="171" s="1"/>
  <c r="B29" i="171"/>
  <c r="B29" i="164"/>
  <c r="S30" i="162"/>
  <c r="J30" i="161"/>
  <c r="G29" i="171"/>
  <c r="F29" i="164"/>
  <c r="M29" i="171"/>
  <c r="C29" i="171"/>
  <c r="B28" i="171"/>
  <c r="B28" i="164"/>
  <c r="S29" i="162"/>
  <c r="J29" i="161"/>
  <c r="G28" i="171"/>
  <c r="M28" i="171" s="1"/>
  <c r="F28" i="164"/>
  <c r="C28" i="171"/>
  <c r="I28" i="171"/>
  <c r="B27" i="171"/>
  <c r="B27" i="164"/>
  <c r="H27" i="171"/>
  <c r="S28" i="162"/>
  <c r="J28" i="161" s="1"/>
  <c r="G27" i="171"/>
  <c r="M27" i="171" s="1"/>
  <c r="F27" i="164"/>
  <c r="C27" i="171"/>
  <c r="I27" i="171"/>
  <c r="B26" i="171"/>
  <c r="H26" i="171" s="1"/>
  <c r="B26" i="164"/>
  <c r="S27" i="162"/>
  <c r="J27" i="161"/>
  <c r="G26" i="171"/>
  <c r="F26" i="164"/>
  <c r="M26" i="171"/>
  <c r="C26" i="171"/>
  <c r="I26" i="171" s="1"/>
  <c r="B25" i="171"/>
  <c r="H25" i="171" s="1"/>
  <c r="B25" i="164"/>
  <c r="S26" i="162"/>
  <c r="J26" i="161"/>
  <c r="P25" i="171" s="1"/>
  <c r="G25" i="171"/>
  <c r="F25" i="164"/>
  <c r="M25" i="171"/>
  <c r="C25" i="171"/>
  <c r="I25" i="171" s="1"/>
  <c r="B24" i="171"/>
  <c r="B24" i="164"/>
  <c r="H24" i="171"/>
  <c r="P24" i="171" s="1"/>
  <c r="S25" i="162"/>
  <c r="J25" i="161"/>
  <c r="G24" i="171"/>
  <c r="M24" i="171" s="1"/>
  <c r="F24" i="164"/>
  <c r="C24" i="171"/>
  <c r="I24" i="171"/>
  <c r="B23" i="171"/>
  <c r="B23" i="164"/>
  <c r="H23" i="171"/>
  <c r="S24" i="162"/>
  <c r="J24" i="161" s="1"/>
  <c r="G23" i="171"/>
  <c r="M23" i="171" s="1"/>
  <c r="F23" i="164"/>
  <c r="C23" i="171"/>
  <c r="I23" i="171"/>
  <c r="B22" i="171"/>
  <c r="H22" i="171" s="1"/>
  <c r="P22" i="171" s="1"/>
  <c r="B22" i="164"/>
  <c r="S23" i="162"/>
  <c r="J23" i="161"/>
  <c r="G22" i="171"/>
  <c r="F22" i="164"/>
  <c r="M22" i="171" s="1"/>
  <c r="C22" i="171"/>
  <c r="I22" i="171" s="1"/>
  <c r="B21" i="171"/>
  <c r="H21" i="171" s="1"/>
  <c r="B21" i="164"/>
  <c r="S22" i="162"/>
  <c r="J22" i="161"/>
  <c r="P21" i="171"/>
  <c r="G21" i="171"/>
  <c r="F21" i="164"/>
  <c r="M21" i="171"/>
  <c r="C21" i="171"/>
  <c r="I21" i="171" s="1"/>
  <c r="B20" i="171"/>
  <c r="B20" i="164"/>
  <c r="H20" i="171"/>
  <c r="P20" i="171" s="1"/>
  <c r="S21" i="162"/>
  <c r="J21" i="161"/>
  <c r="G20" i="171"/>
  <c r="M20" i="171" s="1"/>
  <c r="F20" i="164"/>
  <c r="C20" i="171"/>
  <c r="I20" i="171" s="1"/>
  <c r="B19" i="171"/>
  <c r="B19" i="164"/>
  <c r="H19" i="171"/>
  <c r="S20" i="162"/>
  <c r="J20" i="161" s="1"/>
  <c r="G19" i="171"/>
  <c r="F19" i="164"/>
  <c r="C19" i="171"/>
  <c r="I19" i="171"/>
  <c r="B18" i="171"/>
  <c r="H18" i="171" s="1"/>
  <c r="P18" i="171" s="1"/>
  <c r="B18" i="164"/>
  <c r="S19" i="162"/>
  <c r="J19" i="161"/>
  <c r="G18" i="171"/>
  <c r="F18" i="164"/>
  <c r="M18" i="170" s="1"/>
  <c r="C18" i="171"/>
  <c r="I18" i="171" s="1"/>
  <c r="B17" i="171"/>
  <c r="B17" i="164"/>
  <c r="S18" i="162"/>
  <c r="J18" i="161" s="1"/>
  <c r="G17" i="171"/>
  <c r="M17" i="171" s="1"/>
  <c r="F17" i="164"/>
  <c r="C17" i="171"/>
  <c r="I17" i="171"/>
  <c r="B16" i="171"/>
  <c r="B16" i="164"/>
  <c r="H16" i="171"/>
  <c r="S17" i="162"/>
  <c r="J17" i="161" s="1"/>
  <c r="G16" i="171"/>
  <c r="M16" i="171" s="1"/>
  <c r="F16" i="164"/>
  <c r="C16" i="171"/>
  <c r="I16" i="171"/>
  <c r="B15" i="171"/>
  <c r="H15" i="171" s="1"/>
  <c r="P15" i="171" s="1"/>
  <c r="B15" i="164"/>
  <c r="S16" i="162"/>
  <c r="J16" i="161"/>
  <c r="G15" i="171"/>
  <c r="F15" i="164"/>
  <c r="M15" i="171"/>
  <c r="C15" i="171"/>
  <c r="I15" i="171" s="1"/>
  <c r="B14" i="171"/>
  <c r="H14" i="171" s="1"/>
  <c r="B14" i="164"/>
  <c r="S15" i="162"/>
  <c r="J15" i="161"/>
  <c r="P14" i="171"/>
  <c r="G14" i="171"/>
  <c r="F14" i="164"/>
  <c r="M14" i="171"/>
  <c r="C14" i="171"/>
  <c r="I14" i="171" s="1"/>
  <c r="B13" i="171"/>
  <c r="B13" i="164"/>
  <c r="H13" i="171"/>
  <c r="P13" i="171" s="1"/>
  <c r="S14" i="162"/>
  <c r="J14" i="161"/>
  <c r="G13" i="171"/>
  <c r="M13" i="171" s="1"/>
  <c r="F13" i="164"/>
  <c r="C13" i="171"/>
  <c r="I13" i="171"/>
  <c r="B12" i="171"/>
  <c r="B12" i="164"/>
  <c r="H12" i="171"/>
  <c r="P12" i="171" s="1"/>
  <c r="S13" i="162"/>
  <c r="J13" i="161" s="1"/>
  <c r="G12" i="171"/>
  <c r="F12" i="164"/>
  <c r="C12" i="171"/>
  <c r="I12" i="171"/>
  <c r="B11" i="171"/>
  <c r="H11" i="171" s="1"/>
  <c r="P11" i="171" s="1"/>
  <c r="B11" i="164"/>
  <c r="S12" i="162"/>
  <c r="J12" i="161"/>
  <c r="G11" i="171"/>
  <c r="F11" i="164"/>
  <c r="M11" i="171"/>
  <c r="C11" i="171"/>
  <c r="I11" i="171" s="1"/>
  <c r="B10" i="171"/>
  <c r="B10" i="164"/>
  <c r="H10" i="170" s="1"/>
  <c r="S11" i="162"/>
  <c r="J11" i="161"/>
  <c r="G10" i="171"/>
  <c r="F10" i="164"/>
  <c r="M10" i="171"/>
  <c r="C10" i="171"/>
  <c r="B9" i="171"/>
  <c r="B9" i="164"/>
  <c r="H9" i="171"/>
  <c r="P9" i="171" s="1"/>
  <c r="S10" i="162"/>
  <c r="J10" i="161"/>
  <c r="G9" i="171"/>
  <c r="M9" i="171" s="1"/>
  <c r="F9" i="164"/>
  <c r="C9" i="171"/>
  <c r="I9" i="171"/>
  <c r="G115" i="170"/>
  <c r="M115" i="170"/>
  <c r="F115" i="170"/>
  <c r="L115" i="170"/>
  <c r="E115" i="170"/>
  <c r="K115" i="170"/>
  <c r="D115" i="170"/>
  <c r="J115" i="170"/>
  <c r="C115" i="170"/>
  <c r="I115" i="170"/>
  <c r="B115" i="170"/>
  <c r="H115" i="170"/>
  <c r="G114" i="170"/>
  <c r="M114" i="170"/>
  <c r="F114" i="170"/>
  <c r="L114" i="170"/>
  <c r="E114" i="170"/>
  <c r="K114" i="170"/>
  <c r="D114" i="170"/>
  <c r="J114" i="170"/>
  <c r="C114" i="170"/>
  <c r="I114" i="170"/>
  <c r="B114" i="170"/>
  <c r="H114" i="170"/>
  <c r="G113" i="170"/>
  <c r="M113" i="170"/>
  <c r="F113" i="170"/>
  <c r="L113" i="170"/>
  <c r="E113" i="170"/>
  <c r="K113" i="170"/>
  <c r="D113" i="170"/>
  <c r="J113" i="170"/>
  <c r="C113" i="170"/>
  <c r="I113" i="170"/>
  <c r="B113" i="170"/>
  <c r="H113" i="170"/>
  <c r="G112" i="170"/>
  <c r="M112" i="170"/>
  <c r="F112" i="170"/>
  <c r="L112" i="170"/>
  <c r="E112" i="170"/>
  <c r="K112" i="170"/>
  <c r="D112" i="170"/>
  <c r="J112" i="170"/>
  <c r="C112" i="170"/>
  <c r="I112" i="170"/>
  <c r="B112" i="170"/>
  <c r="H112" i="170"/>
  <c r="G111" i="170"/>
  <c r="M111" i="170"/>
  <c r="F111" i="170"/>
  <c r="L111" i="170"/>
  <c r="E111" i="170"/>
  <c r="K111" i="170"/>
  <c r="D111" i="170"/>
  <c r="J111" i="170"/>
  <c r="C111" i="170"/>
  <c r="I111" i="170"/>
  <c r="B111" i="170"/>
  <c r="H111" i="170"/>
  <c r="G110" i="170"/>
  <c r="M110" i="170"/>
  <c r="F110" i="170"/>
  <c r="L110" i="170"/>
  <c r="E110" i="170"/>
  <c r="K110" i="170"/>
  <c r="D110" i="170"/>
  <c r="J110" i="170"/>
  <c r="C110" i="170"/>
  <c r="I110" i="170"/>
  <c r="B110" i="170"/>
  <c r="H110" i="170"/>
  <c r="G109" i="170"/>
  <c r="M109" i="170"/>
  <c r="F109" i="170"/>
  <c r="L109" i="170"/>
  <c r="E109" i="170"/>
  <c r="K109" i="170"/>
  <c r="D109" i="170"/>
  <c r="J109" i="170"/>
  <c r="C109" i="170"/>
  <c r="I109" i="170"/>
  <c r="B109" i="170"/>
  <c r="H109" i="170"/>
  <c r="G108" i="170"/>
  <c r="M108" i="170"/>
  <c r="F108" i="170"/>
  <c r="L108" i="170"/>
  <c r="E108" i="170"/>
  <c r="K108" i="170"/>
  <c r="D108" i="170"/>
  <c r="J108" i="170"/>
  <c r="C108" i="170"/>
  <c r="I108" i="170"/>
  <c r="B108" i="170"/>
  <c r="H108" i="170"/>
  <c r="G107" i="170"/>
  <c r="M107" i="170"/>
  <c r="F107" i="170"/>
  <c r="L107" i="170"/>
  <c r="E107" i="170"/>
  <c r="K107" i="170"/>
  <c r="D107" i="170"/>
  <c r="J107" i="170"/>
  <c r="C107" i="170"/>
  <c r="I107" i="170"/>
  <c r="B107" i="170"/>
  <c r="H107" i="170"/>
  <c r="G106" i="170"/>
  <c r="M106" i="170"/>
  <c r="F106" i="170"/>
  <c r="L106" i="170"/>
  <c r="E106" i="170"/>
  <c r="K106" i="170"/>
  <c r="D106" i="170"/>
  <c r="J106" i="170"/>
  <c r="C106" i="170"/>
  <c r="I106" i="170"/>
  <c r="B106" i="170"/>
  <c r="H106" i="170"/>
  <c r="G105" i="170"/>
  <c r="M105" i="170"/>
  <c r="F105" i="170"/>
  <c r="L105" i="170"/>
  <c r="E105" i="170"/>
  <c r="K105" i="170"/>
  <c r="D105" i="170"/>
  <c r="J105" i="170"/>
  <c r="C105" i="170"/>
  <c r="I105" i="170"/>
  <c r="B105" i="170"/>
  <c r="H105" i="170"/>
  <c r="G104" i="170"/>
  <c r="M104" i="170"/>
  <c r="F104" i="170"/>
  <c r="L104" i="170"/>
  <c r="E104" i="170"/>
  <c r="K104" i="170"/>
  <c r="D104" i="170"/>
  <c r="J104" i="170"/>
  <c r="C104" i="170"/>
  <c r="I104" i="170"/>
  <c r="B104" i="170"/>
  <c r="H104" i="170"/>
  <c r="G103" i="170"/>
  <c r="M103" i="170"/>
  <c r="F103" i="170"/>
  <c r="L103" i="170"/>
  <c r="E103" i="170"/>
  <c r="K103" i="170"/>
  <c r="D103" i="170"/>
  <c r="J103" i="170"/>
  <c r="C103" i="170"/>
  <c r="I103" i="170"/>
  <c r="B103" i="170"/>
  <c r="H103" i="170"/>
  <c r="G102" i="170"/>
  <c r="M102" i="170"/>
  <c r="F102" i="170"/>
  <c r="L102" i="170"/>
  <c r="E102" i="170"/>
  <c r="K102" i="170"/>
  <c r="D102" i="170"/>
  <c r="J102" i="170"/>
  <c r="C102" i="170"/>
  <c r="I102" i="170"/>
  <c r="B102" i="170"/>
  <c r="H102" i="170"/>
  <c r="G101" i="170"/>
  <c r="M101" i="170"/>
  <c r="F101" i="170"/>
  <c r="L101" i="170"/>
  <c r="E101" i="170"/>
  <c r="K101" i="170"/>
  <c r="D101" i="170"/>
  <c r="J101" i="170"/>
  <c r="C101" i="170"/>
  <c r="I101" i="170"/>
  <c r="B101" i="170"/>
  <c r="H101" i="170"/>
  <c r="G100" i="170"/>
  <c r="M100" i="170"/>
  <c r="F100" i="170"/>
  <c r="L100" i="170"/>
  <c r="E100" i="170"/>
  <c r="K100" i="170"/>
  <c r="D100" i="170"/>
  <c r="J100" i="170"/>
  <c r="C100" i="170"/>
  <c r="I100" i="170"/>
  <c r="B100" i="170"/>
  <c r="H100" i="170"/>
  <c r="G99" i="170"/>
  <c r="M99" i="170"/>
  <c r="F99" i="170"/>
  <c r="L99" i="170"/>
  <c r="E99" i="170"/>
  <c r="K99" i="170"/>
  <c r="D99" i="170"/>
  <c r="J99" i="170"/>
  <c r="C99" i="170"/>
  <c r="I99" i="170"/>
  <c r="B99" i="170"/>
  <c r="H99" i="170"/>
  <c r="G98" i="170"/>
  <c r="M98" i="170"/>
  <c r="F98" i="170"/>
  <c r="L98" i="170"/>
  <c r="E98" i="170"/>
  <c r="K98" i="170"/>
  <c r="D98" i="170"/>
  <c r="J98" i="170"/>
  <c r="C98" i="170"/>
  <c r="I98" i="170"/>
  <c r="B98" i="170"/>
  <c r="H98" i="170"/>
  <c r="G97" i="170"/>
  <c r="M97" i="170"/>
  <c r="F97" i="170"/>
  <c r="L97" i="170"/>
  <c r="E97" i="170"/>
  <c r="K97" i="170"/>
  <c r="D97" i="170"/>
  <c r="J97" i="170"/>
  <c r="C97" i="170"/>
  <c r="I97" i="170"/>
  <c r="B97" i="170"/>
  <c r="H97" i="170"/>
  <c r="G96" i="170"/>
  <c r="M96" i="170"/>
  <c r="F96" i="170"/>
  <c r="L96" i="170"/>
  <c r="E96" i="170"/>
  <c r="K96" i="170"/>
  <c r="D96" i="170"/>
  <c r="J96" i="170"/>
  <c r="C96" i="170"/>
  <c r="I96" i="170"/>
  <c r="B96" i="170"/>
  <c r="H96" i="170"/>
  <c r="G95" i="170"/>
  <c r="M95" i="170"/>
  <c r="F95" i="170"/>
  <c r="L95" i="170"/>
  <c r="E95" i="170"/>
  <c r="K95" i="170"/>
  <c r="D95" i="170"/>
  <c r="J95" i="170"/>
  <c r="C95" i="170"/>
  <c r="I95" i="170"/>
  <c r="B95" i="170"/>
  <c r="H95" i="170"/>
  <c r="G94" i="170"/>
  <c r="M94" i="170"/>
  <c r="F94" i="170"/>
  <c r="L94" i="170"/>
  <c r="E94" i="170"/>
  <c r="K94" i="170"/>
  <c r="D94" i="170"/>
  <c r="J94" i="170"/>
  <c r="C94" i="170"/>
  <c r="I94" i="170"/>
  <c r="B94" i="170"/>
  <c r="H94" i="170"/>
  <c r="G93" i="170"/>
  <c r="M93" i="170"/>
  <c r="F93" i="170"/>
  <c r="L93" i="170"/>
  <c r="E93" i="170"/>
  <c r="K93" i="170"/>
  <c r="D93" i="170"/>
  <c r="J93" i="170"/>
  <c r="C93" i="170"/>
  <c r="I93" i="170"/>
  <c r="B93" i="170"/>
  <c r="H93" i="170"/>
  <c r="G92" i="170"/>
  <c r="M92" i="170"/>
  <c r="F92" i="170"/>
  <c r="L92" i="170"/>
  <c r="E92" i="170"/>
  <c r="K92" i="170"/>
  <c r="D92" i="170"/>
  <c r="J92" i="170"/>
  <c r="C92" i="170"/>
  <c r="I92" i="170"/>
  <c r="B92" i="170"/>
  <c r="H92" i="170"/>
  <c r="G91" i="170"/>
  <c r="M91" i="170"/>
  <c r="F91" i="170"/>
  <c r="L91" i="170"/>
  <c r="E91" i="170"/>
  <c r="K91" i="170"/>
  <c r="D91" i="170"/>
  <c r="J91" i="170"/>
  <c r="C91" i="170"/>
  <c r="I91" i="170"/>
  <c r="B91" i="170"/>
  <c r="H91" i="170"/>
  <c r="G90" i="170"/>
  <c r="M90" i="170"/>
  <c r="F90" i="170"/>
  <c r="L90" i="170"/>
  <c r="E90" i="170"/>
  <c r="K90" i="170"/>
  <c r="D90" i="170"/>
  <c r="J90" i="170"/>
  <c r="C90" i="170"/>
  <c r="I90" i="170"/>
  <c r="B90" i="170"/>
  <c r="H90" i="170"/>
  <c r="G89" i="170"/>
  <c r="M89" i="170"/>
  <c r="F89" i="170"/>
  <c r="L89" i="170"/>
  <c r="E89" i="170"/>
  <c r="K89" i="170"/>
  <c r="D89" i="170"/>
  <c r="J89" i="170"/>
  <c r="C89" i="170"/>
  <c r="I89" i="170"/>
  <c r="B89" i="170"/>
  <c r="H89" i="170"/>
  <c r="G88" i="170"/>
  <c r="M88" i="170"/>
  <c r="F88" i="170"/>
  <c r="L88" i="170"/>
  <c r="E88" i="170"/>
  <c r="K88" i="170"/>
  <c r="D88" i="170"/>
  <c r="J88" i="170"/>
  <c r="C88" i="170"/>
  <c r="I88" i="170"/>
  <c r="B88" i="170"/>
  <c r="H88" i="170"/>
  <c r="G87" i="170"/>
  <c r="M87" i="170"/>
  <c r="F87" i="170"/>
  <c r="L87" i="170"/>
  <c r="E87" i="170"/>
  <c r="K87" i="170"/>
  <c r="D87" i="170"/>
  <c r="J87" i="170"/>
  <c r="C87" i="170"/>
  <c r="I87" i="170"/>
  <c r="B87" i="170"/>
  <c r="H87" i="170"/>
  <c r="G86" i="170"/>
  <c r="M86" i="170"/>
  <c r="F86" i="170"/>
  <c r="L86" i="170"/>
  <c r="E86" i="170"/>
  <c r="K86" i="170"/>
  <c r="D86" i="170"/>
  <c r="J86" i="170"/>
  <c r="C86" i="170"/>
  <c r="I86" i="170"/>
  <c r="B86" i="170"/>
  <c r="H86" i="170"/>
  <c r="G85" i="170"/>
  <c r="M85" i="170"/>
  <c r="F85" i="170"/>
  <c r="L85" i="170"/>
  <c r="E85" i="170"/>
  <c r="K85" i="170"/>
  <c r="D85" i="170"/>
  <c r="J85" i="170"/>
  <c r="C85" i="170"/>
  <c r="I85" i="170"/>
  <c r="B85" i="170"/>
  <c r="H85" i="170"/>
  <c r="G84" i="170"/>
  <c r="M84" i="170"/>
  <c r="F84" i="170"/>
  <c r="L84" i="170"/>
  <c r="E84" i="170"/>
  <c r="K84" i="170"/>
  <c r="D84" i="170"/>
  <c r="J84" i="170"/>
  <c r="C84" i="170"/>
  <c r="I84" i="170"/>
  <c r="B84" i="170"/>
  <c r="H84" i="170"/>
  <c r="G83" i="170"/>
  <c r="M83" i="170"/>
  <c r="F83" i="170"/>
  <c r="L83" i="170"/>
  <c r="E83" i="170"/>
  <c r="K83" i="170"/>
  <c r="D83" i="170"/>
  <c r="J83" i="170"/>
  <c r="C83" i="170"/>
  <c r="I83" i="170"/>
  <c r="B83" i="170"/>
  <c r="H83" i="170"/>
  <c r="G82" i="170"/>
  <c r="M82" i="170"/>
  <c r="F82" i="170"/>
  <c r="L82" i="170"/>
  <c r="E82" i="170"/>
  <c r="K82" i="170"/>
  <c r="D82" i="170"/>
  <c r="J82" i="170"/>
  <c r="C82" i="170"/>
  <c r="I82" i="170"/>
  <c r="B82" i="170"/>
  <c r="H82" i="170"/>
  <c r="G81" i="170"/>
  <c r="M81" i="170"/>
  <c r="F81" i="170"/>
  <c r="L81" i="170"/>
  <c r="E81" i="170"/>
  <c r="K81" i="170"/>
  <c r="D81" i="170"/>
  <c r="J81" i="170"/>
  <c r="C81" i="170"/>
  <c r="I81" i="170"/>
  <c r="B81" i="170"/>
  <c r="H81" i="170"/>
  <c r="G80" i="170"/>
  <c r="M80" i="170"/>
  <c r="F80" i="170"/>
  <c r="L80" i="170"/>
  <c r="E80" i="170"/>
  <c r="K80" i="170"/>
  <c r="D80" i="170"/>
  <c r="J80" i="170"/>
  <c r="C80" i="170"/>
  <c r="I80" i="170"/>
  <c r="B80" i="170"/>
  <c r="H80" i="170"/>
  <c r="G79" i="170"/>
  <c r="M79" i="170"/>
  <c r="F79" i="170"/>
  <c r="L79" i="170"/>
  <c r="E79" i="170"/>
  <c r="K79" i="170"/>
  <c r="D79" i="170"/>
  <c r="J79" i="170"/>
  <c r="C79" i="170"/>
  <c r="I79" i="170"/>
  <c r="B79" i="170"/>
  <c r="H79" i="170"/>
  <c r="G78" i="170"/>
  <c r="M78" i="170"/>
  <c r="F78" i="170"/>
  <c r="L78" i="170"/>
  <c r="E78" i="170"/>
  <c r="K78" i="170"/>
  <c r="D78" i="170"/>
  <c r="J78" i="170"/>
  <c r="C78" i="170"/>
  <c r="I78" i="170"/>
  <c r="B78" i="170"/>
  <c r="H78" i="170"/>
  <c r="G77" i="170"/>
  <c r="M77" i="170"/>
  <c r="F77" i="170"/>
  <c r="L77" i="170"/>
  <c r="E77" i="170"/>
  <c r="K77" i="170"/>
  <c r="D77" i="170"/>
  <c r="J77" i="170"/>
  <c r="C77" i="170"/>
  <c r="I77" i="170"/>
  <c r="B77" i="170"/>
  <c r="H77" i="170"/>
  <c r="G76" i="170"/>
  <c r="M76" i="170"/>
  <c r="F76" i="170"/>
  <c r="L76" i="170"/>
  <c r="E76" i="170"/>
  <c r="K76" i="170"/>
  <c r="D76" i="170"/>
  <c r="J76" i="170"/>
  <c r="C76" i="170"/>
  <c r="I76" i="170"/>
  <c r="B76" i="170"/>
  <c r="H76" i="170"/>
  <c r="G75" i="170"/>
  <c r="M75" i="170"/>
  <c r="F75" i="170"/>
  <c r="L75" i="170"/>
  <c r="E75" i="170"/>
  <c r="K75" i="170"/>
  <c r="D75" i="170"/>
  <c r="J75" i="170"/>
  <c r="C75" i="170"/>
  <c r="I75" i="170"/>
  <c r="B75" i="170"/>
  <c r="H75" i="170"/>
  <c r="G74" i="170"/>
  <c r="M74" i="170"/>
  <c r="F74" i="170"/>
  <c r="L74" i="170"/>
  <c r="E74" i="170"/>
  <c r="K74" i="170"/>
  <c r="D74" i="170"/>
  <c r="J74" i="170"/>
  <c r="C74" i="170"/>
  <c r="I74" i="170"/>
  <c r="B74" i="170"/>
  <c r="H74" i="170"/>
  <c r="G73" i="170"/>
  <c r="M73" i="170"/>
  <c r="F73" i="170"/>
  <c r="L73" i="170"/>
  <c r="E73" i="170"/>
  <c r="K73" i="170"/>
  <c r="D73" i="170"/>
  <c r="J73" i="170"/>
  <c r="C73" i="170"/>
  <c r="I73" i="170"/>
  <c r="B73" i="170"/>
  <c r="H73" i="170"/>
  <c r="G72" i="170"/>
  <c r="M72" i="170"/>
  <c r="F72" i="170"/>
  <c r="L72" i="170"/>
  <c r="E72" i="170"/>
  <c r="K72" i="170"/>
  <c r="D72" i="170"/>
  <c r="J72" i="170"/>
  <c r="C72" i="170"/>
  <c r="I72" i="170"/>
  <c r="B72" i="170"/>
  <c r="H72" i="170"/>
  <c r="G71" i="170"/>
  <c r="M71" i="170"/>
  <c r="F71" i="170"/>
  <c r="L71" i="170"/>
  <c r="E71" i="170"/>
  <c r="K71" i="170"/>
  <c r="D71" i="170"/>
  <c r="J71" i="170"/>
  <c r="C71" i="170"/>
  <c r="I71" i="170"/>
  <c r="B71" i="170"/>
  <c r="H71" i="170"/>
  <c r="G70" i="170"/>
  <c r="M70" i="170"/>
  <c r="F70" i="170"/>
  <c r="L70" i="170"/>
  <c r="E70" i="170"/>
  <c r="K70" i="170"/>
  <c r="D70" i="170"/>
  <c r="J70" i="170"/>
  <c r="C70" i="170"/>
  <c r="B70" i="170"/>
  <c r="G69" i="170"/>
  <c r="M69" i="170"/>
  <c r="F69" i="170"/>
  <c r="L69" i="170"/>
  <c r="E69" i="170"/>
  <c r="K69" i="170"/>
  <c r="D69" i="170"/>
  <c r="J69" i="170"/>
  <c r="C69" i="170"/>
  <c r="B69" i="170"/>
  <c r="H69" i="170"/>
  <c r="G68" i="170"/>
  <c r="M68" i="170"/>
  <c r="F68" i="170"/>
  <c r="L68" i="170"/>
  <c r="E68" i="170"/>
  <c r="K68" i="170"/>
  <c r="D68" i="170"/>
  <c r="J68" i="170"/>
  <c r="C68" i="170"/>
  <c r="B68" i="170"/>
  <c r="H68" i="170"/>
  <c r="G67" i="170"/>
  <c r="M67" i="170"/>
  <c r="F67" i="170"/>
  <c r="L67" i="170"/>
  <c r="E67" i="170"/>
  <c r="K67" i="170"/>
  <c r="D67" i="170"/>
  <c r="J67" i="170"/>
  <c r="C67" i="170"/>
  <c r="B67" i="170"/>
  <c r="G66" i="170"/>
  <c r="M66" i="170"/>
  <c r="F66" i="170"/>
  <c r="L66" i="170"/>
  <c r="E66" i="170"/>
  <c r="K66" i="170"/>
  <c r="D66" i="170"/>
  <c r="J66" i="170"/>
  <c r="C66" i="170"/>
  <c r="B66" i="170"/>
  <c r="G65" i="170"/>
  <c r="M65" i="170"/>
  <c r="F65" i="170"/>
  <c r="L65" i="170"/>
  <c r="E65" i="170"/>
  <c r="K65" i="170"/>
  <c r="D65" i="170"/>
  <c r="J65" i="170"/>
  <c r="C65" i="170"/>
  <c r="B65" i="170"/>
  <c r="H65" i="170"/>
  <c r="G64" i="170"/>
  <c r="M64" i="170"/>
  <c r="F64" i="170"/>
  <c r="L64" i="170"/>
  <c r="E64" i="170"/>
  <c r="K64" i="170"/>
  <c r="D64" i="170"/>
  <c r="J64" i="170"/>
  <c r="C64" i="170"/>
  <c r="B64" i="170"/>
  <c r="H64" i="170"/>
  <c r="G63" i="170"/>
  <c r="M63" i="170"/>
  <c r="F63" i="170"/>
  <c r="L63" i="170"/>
  <c r="E63" i="170"/>
  <c r="K63" i="170"/>
  <c r="D63" i="170"/>
  <c r="J63" i="170"/>
  <c r="C63" i="170"/>
  <c r="B63" i="170"/>
  <c r="G62" i="170"/>
  <c r="M62" i="170"/>
  <c r="F62" i="170"/>
  <c r="L62" i="170"/>
  <c r="E62" i="170"/>
  <c r="K62" i="170"/>
  <c r="D62" i="170"/>
  <c r="J62" i="170"/>
  <c r="C62" i="170"/>
  <c r="B62" i="170"/>
  <c r="G61" i="170"/>
  <c r="M61" i="170"/>
  <c r="F61" i="170"/>
  <c r="L61" i="170"/>
  <c r="E61" i="170"/>
  <c r="K61" i="170"/>
  <c r="D61" i="170"/>
  <c r="J61" i="170"/>
  <c r="C61" i="170"/>
  <c r="B61" i="170"/>
  <c r="H61" i="170"/>
  <c r="G60" i="170"/>
  <c r="M60" i="170"/>
  <c r="F60" i="170"/>
  <c r="L60" i="170"/>
  <c r="E60" i="170"/>
  <c r="K60" i="170"/>
  <c r="D60" i="170"/>
  <c r="J60" i="170"/>
  <c r="C60" i="170"/>
  <c r="B60" i="170"/>
  <c r="H60" i="170"/>
  <c r="G59" i="170"/>
  <c r="M59" i="170"/>
  <c r="F59" i="170"/>
  <c r="L59" i="170"/>
  <c r="E59" i="170"/>
  <c r="K59" i="170"/>
  <c r="D59" i="170"/>
  <c r="J59" i="170"/>
  <c r="C59" i="170"/>
  <c r="B59" i="170"/>
  <c r="G58" i="170"/>
  <c r="M58" i="170"/>
  <c r="F58" i="170"/>
  <c r="L58" i="170"/>
  <c r="E58" i="170"/>
  <c r="K58" i="170"/>
  <c r="D58" i="170"/>
  <c r="J58" i="170"/>
  <c r="C58" i="170"/>
  <c r="B58" i="170"/>
  <c r="G57" i="170"/>
  <c r="M57" i="170"/>
  <c r="C57" i="170"/>
  <c r="I57" i="170"/>
  <c r="B57" i="170"/>
  <c r="G56" i="170"/>
  <c r="M56" i="170"/>
  <c r="C56" i="170"/>
  <c r="I56" i="170"/>
  <c r="B56" i="170"/>
  <c r="H56" i="170"/>
  <c r="G55" i="170"/>
  <c r="M55" i="170"/>
  <c r="C55" i="170"/>
  <c r="I55" i="170"/>
  <c r="B55" i="170"/>
  <c r="H55" i="170"/>
  <c r="G54" i="170"/>
  <c r="M54" i="170"/>
  <c r="C54" i="170"/>
  <c r="I54" i="170"/>
  <c r="B54" i="170"/>
  <c r="H54" i="170"/>
  <c r="G53" i="170"/>
  <c r="M53" i="170"/>
  <c r="C53" i="170"/>
  <c r="I53" i="170"/>
  <c r="B53" i="170"/>
  <c r="H53" i="170"/>
  <c r="G52" i="170"/>
  <c r="M52" i="170"/>
  <c r="C52" i="170"/>
  <c r="I52" i="170"/>
  <c r="B52" i="170"/>
  <c r="H52" i="170"/>
  <c r="G51" i="170"/>
  <c r="C51" i="170"/>
  <c r="I51" i="170"/>
  <c r="B51" i="170"/>
  <c r="H51" i="170"/>
  <c r="G50" i="170"/>
  <c r="M50" i="170"/>
  <c r="C50" i="170"/>
  <c r="I50" i="170"/>
  <c r="B50" i="170"/>
  <c r="H50" i="170"/>
  <c r="G49" i="170"/>
  <c r="M49" i="170"/>
  <c r="C49" i="170"/>
  <c r="I49" i="170"/>
  <c r="B49" i="170"/>
  <c r="G48" i="170"/>
  <c r="M48" i="170"/>
  <c r="C48" i="170"/>
  <c r="I48" i="170"/>
  <c r="B48" i="170"/>
  <c r="H48" i="170"/>
  <c r="G47" i="170"/>
  <c r="M47" i="170"/>
  <c r="C47" i="170"/>
  <c r="I47" i="170"/>
  <c r="B47" i="170"/>
  <c r="H47" i="170"/>
  <c r="G46" i="170"/>
  <c r="M46" i="170"/>
  <c r="C46" i="170"/>
  <c r="I46" i="170"/>
  <c r="B46" i="170"/>
  <c r="H46" i="170"/>
  <c r="G45" i="170"/>
  <c r="M45" i="170"/>
  <c r="C45" i="170"/>
  <c r="I45" i="170"/>
  <c r="B45" i="170"/>
  <c r="H45" i="170"/>
  <c r="G44" i="170"/>
  <c r="M44" i="170"/>
  <c r="C44" i="170"/>
  <c r="I44" i="170"/>
  <c r="B44" i="170"/>
  <c r="H44" i="170"/>
  <c r="G43" i="170"/>
  <c r="C43" i="170"/>
  <c r="I43" i="170"/>
  <c r="B43" i="170"/>
  <c r="H43" i="170"/>
  <c r="G42" i="170"/>
  <c r="M42" i="170"/>
  <c r="C42" i="170"/>
  <c r="I42" i="170"/>
  <c r="B42" i="170"/>
  <c r="H42" i="170"/>
  <c r="G41" i="170"/>
  <c r="M41" i="170"/>
  <c r="C41" i="170"/>
  <c r="B41" i="170"/>
  <c r="G40" i="170"/>
  <c r="M40" i="170"/>
  <c r="C40" i="170"/>
  <c r="I40" i="170"/>
  <c r="B40" i="170"/>
  <c r="H40" i="170"/>
  <c r="G39" i="170"/>
  <c r="M39" i="170"/>
  <c r="C39" i="170"/>
  <c r="I39" i="170"/>
  <c r="B39" i="170"/>
  <c r="H39" i="170"/>
  <c r="G38" i="170"/>
  <c r="M38" i="170"/>
  <c r="C38" i="170"/>
  <c r="I38" i="170"/>
  <c r="B38" i="170"/>
  <c r="H38" i="170"/>
  <c r="G37" i="170"/>
  <c r="M37" i="170"/>
  <c r="C37" i="170"/>
  <c r="I37" i="170"/>
  <c r="B37" i="170"/>
  <c r="H37" i="170"/>
  <c r="G36" i="170"/>
  <c r="M36" i="170"/>
  <c r="C36" i="170"/>
  <c r="I36" i="170"/>
  <c r="B36" i="170"/>
  <c r="H36" i="170"/>
  <c r="G35" i="170"/>
  <c r="C35" i="170"/>
  <c r="I35" i="170"/>
  <c r="B35" i="170"/>
  <c r="H35" i="170"/>
  <c r="G34" i="170"/>
  <c r="M34" i="170"/>
  <c r="C34" i="170"/>
  <c r="I34" i="170"/>
  <c r="B34" i="170"/>
  <c r="H34" i="170"/>
  <c r="G33" i="170"/>
  <c r="M33" i="170"/>
  <c r="C33" i="170"/>
  <c r="I33" i="170"/>
  <c r="B33" i="170"/>
  <c r="G32" i="170"/>
  <c r="M32" i="170"/>
  <c r="C32" i="170"/>
  <c r="I32" i="170"/>
  <c r="B32" i="170"/>
  <c r="H32" i="170"/>
  <c r="G31" i="170"/>
  <c r="M31" i="170"/>
  <c r="C31" i="170"/>
  <c r="I31" i="170"/>
  <c r="B31" i="170"/>
  <c r="H31" i="170"/>
  <c r="G30" i="170"/>
  <c r="M30" i="170"/>
  <c r="C30" i="170"/>
  <c r="I30" i="170"/>
  <c r="B30" i="170"/>
  <c r="H30" i="170"/>
  <c r="G29" i="170"/>
  <c r="M29" i="170"/>
  <c r="C29" i="170"/>
  <c r="I29" i="170"/>
  <c r="B29" i="170"/>
  <c r="H29" i="170"/>
  <c r="G28" i="170"/>
  <c r="M28" i="170"/>
  <c r="C28" i="170"/>
  <c r="B28" i="170"/>
  <c r="H28" i="170"/>
  <c r="G27" i="170"/>
  <c r="M27" i="170"/>
  <c r="C27" i="170"/>
  <c r="I27" i="170"/>
  <c r="B27" i="170"/>
  <c r="H27" i="170"/>
  <c r="G26" i="170"/>
  <c r="M26" i="170"/>
  <c r="C26" i="170"/>
  <c r="I26" i="170"/>
  <c r="B26" i="170"/>
  <c r="H26" i="170"/>
  <c r="G25" i="170"/>
  <c r="M25" i="170"/>
  <c r="C25" i="170"/>
  <c r="I25" i="170"/>
  <c r="B25" i="170"/>
  <c r="H25" i="170"/>
  <c r="G24" i="170"/>
  <c r="M24" i="170"/>
  <c r="C24" i="170"/>
  <c r="I24" i="170"/>
  <c r="B24" i="170"/>
  <c r="H24" i="170"/>
  <c r="G23" i="170"/>
  <c r="M23" i="170"/>
  <c r="C23" i="170"/>
  <c r="I23" i="170"/>
  <c r="B23" i="170"/>
  <c r="H23" i="170"/>
  <c r="G22" i="170"/>
  <c r="M22" i="170"/>
  <c r="C22" i="170"/>
  <c r="I22" i="170"/>
  <c r="B22" i="170"/>
  <c r="H22" i="170"/>
  <c r="G21" i="170"/>
  <c r="M21" i="170"/>
  <c r="C21" i="170"/>
  <c r="I21" i="170"/>
  <c r="B21" i="170"/>
  <c r="H21" i="170"/>
  <c r="G20" i="170"/>
  <c r="M20" i="170"/>
  <c r="C20" i="170"/>
  <c r="I20" i="170"/>
  <c r="B20" i="170"/>
  <c r="H20" i="170"/>
  <c r="G19" i="170"/>
  <c r="C19" i="170"/>
  <c r="I19" i="170"/>
  <c r="B19" i="170"/>
  <c r="H19" i="170"/>
  <c r="G18" i="170"/>
  <c r="C18" i="170"/>
  <c r="I18" i="170"/>
  <c r="B18" i="170"/>
  <c r="H18" i="170"/>
  <c r="G17" i="170"/>
  <c r="M17" i="170"/>
  <c r="C17" i="170"/>
  <c r="I17" i="170"/>
  <c r="B17" i="170"/>
  <c r="G16" i="170"/>
  <c r="M16" i="170"/>
  <c r="C16" i="170"/>
  <c r="I16" i="170"/>
  <c r="B16" i="170"/>
  <c r="H16" i="170"/>
  <c r="G15" i="170"/>
  <c r="M15" i="170"/>
  <c r="C15" i="170"/>
  <c r="I15" i="170"/>
  <c r="B15" i="170"/>
  <c r="H15" i="170"/>
  <c r="G14" i="170"/>
  <c r="M14" i="170"/>
  <c r="C14" i="170"/>
  <c r="B14" i="170"/>
  <c r="H14" i="170"/>
  <c r="G13" i="170"/>
  <c r="M13" i="170"/>
  <c r="C13" i="170"/>
  <c r="I13" i="170"/>
  <c r="B13" i="170"/>
  <c r="H13" i="170"/>
  <c r="G12" i="170"/>
  <c r="M12" i="170"/>
  <c r="C12" i="170"/>
  <c r="I12" i="170"/>
  <c r="B12" i="170"/>
  <c r="H12" i="170"/>
  <c r="G11" i="170"/>
  <c r="M11" i="170"/>
  <c r="C11" i="170"/>
  <c r="I11" i="170"/>
  <c r="B11" i="170"/>
  <c r="H11" i="170"/>
  <c r="G10" i="170"/>
  <c r="M10" i="170"/>
  <c r="C10" i="170"/>
  <c r="B10" i="170"/>
  <c r="G9" i="170"/>
  <c r="M9" i="170"/>
  <c r="C9" i="170"/>
  <c r="I9" i="170"/>
  <c r="B9" i="170"/>
  <c r="H9" i="170"/>
  <c r="G115" i="169"/>
  <c r="M115" i="169"/>
  <c r="F115" i="169"/>
  <c r="L115" i="169"/>
  <c r="E115" i="169"/>
  <c r="K115" i="169"/>
  <c r="D115" i="169"/>
  <c r="J115" i="169"/>
  <c r="C115" i="169"/>
  <c r="I115" i="169"/>
  <c r="B115" i="169"/>
  <c r="H115" i="169"/>
  <c r="G114" i="169"/>
  <c r="M114" i="169"/>
  <c r="F114" i="169"/>
  <c r="L114" i="169"/>
  <c r="E114" i="169"/>
  <c r="K114" i="169"/>
  <c r="D114" i="169"/>
  <c r="J114" i="169"/>
  <c r="C114" i="169"/>
  <c r="I114" i="169"/>
  <c r="B114" i="169"/>
  <c r="H114" i="169"/>
  <c r="G113" i="169"/>
  <c r="M113" i="169"/>
  <c r="F113" i="169"/>
  <c r="L113" i="169"/>
  <c r="E113" i="169"/>
  <c r="K113" i="169"/>
  <c r="D113" i="169"/>
  <c r="J113" i="169"/>
  <c r="C113" i="169"/>
  <c r="I113" i="169"/>
  <c r="B113" i="169"/>
  <c r="H113" i="169"/>
  <c r="G112" i="169"/>
  <c r="M112" i="169"/>
  <c r="F112" i="169"/>
  <c r="L112" i="169"/>
  <c r="E112" i="169"/>
  <c r="K112" i="169"/>
  <c r="D112" i="169"/>
  <c r="J112" i="169"/>
  <c r="C112" i="169"/>
  <c r="I112" i="169"/>
  <c r="B112" i="169"/>
  <c r="H112" i="169"/>
  <c r="G111" i="169"/>
  <c r="M111" i="169"/>
  <c r="F111" i="169"/>
  <c r="L111" i="169"/>
  <c r="E111" i="169"/>
  <c r="K111" i="169"/>
  <c r="D111" i="169"/>
  <c r="J111" i="169"/>
  <c r="C111" i="169"/>
  <c r="I111" i="169"/>
  <c r="B111" i="169"/>
  <c r="H111" i="169"/>
  <c r="G110" i="169"/>
  <c r="M110" i="169"/>
  <c r="F110" i="169"/>
  <c r="L110" i="169"/>
  <c r="E110" i="169"/>
  <c r="K110" i="169"/>
  <c r="D110" i="169"/>
  <c r="J110" i="169"/>
  <c r="C110" i="169"/>
  <c r="I110" i="169"/>
  <c r="B110" i="169"/>
  <c r="H110" i="169"/>
  <c r="G109" i="169"/>
  <c r="M109" i="169"/>
  <c r="F109" i="169"/>
  <c r="L109" i="169"/>
  <c r="E109" i="169"/>
  <c r="K109" i="169"/>
  <c r="D109" i="169"/>
  <c r="J109" i="169"/>
  <c r="C109" i="169"/>
  <c r="I109" i="169"/>
  <c r="B109" i="169"/>
  <c r="H109" i="169"/>
  <c r="G108" i="169"/>
  <c r="M108" i="169"/>
  <c r="F108" i="169"/>
  <c r="L108" i="169"/>
  <c r="E108" i="169"/>
  <c r="K108" i="169"/>
  <c r="D108" i="169"/>
  <c r="J108" i="169"/>
  <c r="C108" i="169"/>
  <c r="I108" i="169"/>
  <c r="B108" i="169"/>
  <c r="H108" i="169"/>
  <c r="G107" i="169"/>
  <c r="M107" i="169"/>
  <c r="F107" i="169"/>
  <c r="L107" i="169"/>
  <c r="E107" i="169"/>
  <c r="K107" i="169"/>
  <c r="D107" i="169"/>
  <c r="J107" i="169"/>
  <c r="C107" i="169"/>
  <c r="I107" i="169"/>
  <c r="B107" i="169"/>
  <c r="H107" i="169"/>
  <c r="G106" i="169"/>
  <c r="M106" i="169"/>
  <c r="F106" i="169"/>
  <c r="L106" i="169"/>
  <c r="E106" i="169"/>
  <c r="K106" i="169"/>
  <c r="D106" i="169"/>
  <c r="J106" i="169"/>
  <c r="C106" i="169"/>
  <c r="I106" i="169"/>
  <c r="B106" i="169"/>
  <c r="H106" i="169"/>
  <c r="G105" i="169"/>
  <c r="M105" i="169"/>
  <c r="F105" i="169"/>
  <c r="L105" i="169"/>
  <c r="E105" i="169"/>
  <c r="K105" i="169"/>
  <c r="D105" i="169"/>
  <c r="J105" i="169"/>
  <c r="C105" i="169"/>
  <c r="I105" i="169"/>
  <c r="B105" i="169"/>
  <c r="H105" i="169"/>
  <c r="G104" i="169"/>
  <c r="M104" i="169"/>
  <c r="F104" i="169"/>
  <c r="L104" i="169"/>
  <c r="E104" i="169"/>
  <c r="K104" i="169"/>
  <c r="D104" i="169"/>
  <c r="J104" i="169"/>
  <c r="C104" i="169"/>
  <c r="I104" i="169"/>
  <c r="B104" i="169"/>
  <c r="H104" i="169"/>
  <c r="G103" i="169"/>
  <c r="M103" i="169"/>
  <c r="F103" i="169"/>
  <c r="L103" i="169"/>
  <c r="E103" i="169"/>
  <c r="K103" i="169"/>
  <c r="D103" i="169"/>
  <c r="J103" i="169"/>
  <c r="C103" i="169"/>
  <c r="I103" i="169"/>
  <c r="B103" i="169"/>
  <c r="H103" i="169"/>
  <c r="G102" i="169"/>
  <c r="M102" i="169"/>
  <c r="F102" i="169"/>
  <c r="L102" i="169"/>
  <c r="E102" i="169"/>
  <c r="K102" i="169"/>
  <c r="D102" i="169"/>
  <c r="J102" i="169"/>
  <c r="C102" i="169"/>
  <c r="I102" i="169"/>
  <c r="B102" i="169"/>
  <c r="H102" i="169"/>
  <c r="G101" i="169"/>
  <c r="M101" i="169"/>
  <c r="F101" i="169"/>
  <c r="L101" i="169"/>
  <c r="E101" i="169"/>
  <c r="K101" i="169"/>
  <c r="D101" i="169"/>
  <c r="J101" i="169"/>
  <c r="C101" i="169"/>
  <c r="I101" i="169"/>
  <c r="B101" i="169"/>
  <c r="H101" i="169"/>
  <c r="G100" i="169"/>
  <c r="M100" i="169"/>
  <c r="F100" i="169"/>
  <c r="L100" i="169"/>
  <c r="E100" i="169"/>
  <c r="K100" i="169"/>
  <c r="D100" i="169"/>
  <c r="J100" i="169"/>
  <c r="C100" i="169"/>
  <c r="I100" i="169"/>
  <c r="B100" i="169"/>
  <c r="H100" i="169"/>
  <c r="G99" i="169"/>
  <c r="M99" i="169"/>
  <c r="F99" i="169"/>
  <c r="L99" i="169"/>
  <c r="E99" i="169"/>
  <c r="K99" i="169"/>
  <c r="D99" i="169"/>
  <c r="J99" i="169"/>
  <c r="C99" i="169"/>
  <c r="I99" i="169"/>
  <c r="B99" i="169"/>
  <c r="H99" i="169"/>
  <c r="G98" i="169"/>
  <c r="M98" i="169"/>
  <c r="F98" i="169"/>
  <c r="L98" i="169"/>
  <c r="E98" i="169"/>
  <c r="K98" i="169"/>
  <c r="D98" i="169"/>
  <c r="J98" i="169"/>
  <c r="C98" i="169"/>
  <c r="I98" i="169"/>
  <c r="B98" i="169"/>
  <c r="H98" i="169"/>
  <c r="G97" i="169"/>
  <c r="M97" i="169"/>
  <c r="F97" i="169"/>
  <c r="L97" i="169"/>
  <c r="E97" i="169"/>
  <c r="K97" i="169"/>
  <c r="D97" i="169"/>
  <c r="J97" i="169"/>
  <c r="C97" i="169"/>
  <c r="I97" i="169"/>
  <c r="B97" i="169"/>
  <c r="H97" i="169"/>
  <c r="G96" i="169"/>
  <c r="M96" i="169"/>
  <c r="F96" i="169"/>
  <c r="L96" i="169"/>
  <c r="E96" i="169"/>
  <c r="K96" i="169"/>
  <c r="D96" i="169"/>
  <c r="J96" i="169"/>
  <c r="C96" i="169"/>
  <c r="I96" i="169"/>
  <c r="B96" i="169"/>
  <c r="H96" i="169"/>
  <c r="G95" i="169"/>
  <c r="M95" i="169"/>
  <c r="F95" i="169"/>
  <c r="L95" i="169"/>
  <c r="E95" i="169"/>
  <c r="K95" i="169"/>
  <c r="D95" i="169"/>
  <c r="J95" i="169"/>
  <c r="C95" i="169"/>
  <c r="I95" i="169"/>
  <c r="B95" i="169"/>
  <c r="H95" i="169"/>
  <c r="G94" i="169"/>
  <c r="M94" i="169"/>
  <c r="F94" i="169"/>
  <c r="L94" i="169"/>
  <c r="E94" i="169"/>
  <c r="K94" i="169"/>
  <c r="D94" i="169"/>
  <c r="J94" i="169"/>
  <c r="C94" i="169"/>
  <c r="I94" i="169"/>
  <c r="B94" i="169"/>
  <c r="H94" i="169"/>
  <c r="G93" i="169"/>
  <c r="M93" i="169"/>
  <c r="F93" i="169"/>
  <c r="L93" i="169"/>
  <c r="E93" i="169"/>
  <c r="K93" i="169"/>
  <c r="D93" i="169"/>
  <c r="J93" i="169"/>
  <c r="C93" i="169"/>
  <c r="I93" i="169"/>
  <c r="B93" i="169"/>
  <c r="H93" i="169"/>
  <c r="G92" i="169"/>
  <c r="M92" i="169"/>
  <c r="F92" i="169"/>
  <c r="L92" i="169"/>
  <c r="E92" i="169"/>
  <c r="K92" i="169"/>
  <c r="D92" i="169"/>
  <c r="J92" i="169"/>
  <c r="C92" i="169"/>
  <c r="I92" i="169"/>
  <c r="B92" i="169"/>
  <c r="H92" i="169"/>
  <c r="G91" i="169"/>
  <c r="M91" i="169"/>
  <c r="F91" i="169"/>
  <c r="L91" i="169"/>
  <c r="E91" i="169"/>
  <c r="K91" i="169"/>
  <c r="D91" i="169"/>
  <c r="J91" i="169"/>
  <c r="C91" i="169"/>
  <c r="I91" i="169"/>
  <c r="B91" i="169"/>
  <c r="H91" i="169"/>
  <c r="G90" i="169"/>
  <c r="M90" i="169"/>
  <c r="F90" i="169"/>
  <c r="L90" i="169"/>
  <c r="E90" i="169"/>
  <c r="K90" i="169"/>
  <c r="D90" i="169"/>
  <c r="J90" i="169"/>
  <c r="C90" i="169"/>
  <c r="I90" i="169"/>
  <c r="B90" i="169"/>
  <c r="H90" i="169"/>
  <c r="G89" i="169"/>
  <c r="M89" i="169"/>
  <c r="F89" i="169"/>
  <c r="L89" i="169"/>
  <c r="E89" i="169"/>
  <c r="K89" i="169"/>
  <c r="D89" i="169"/>
  <c r="J89" i="169"/>
  <c r="C89" i="169"/>
  <c r="I89" i="169"/>
  <c r="B89" i="169"/>
  <c r="H89" i="169"/>
  <c r="G88" i="169"/>
  <c r="M88" i="169"/>
  <c r="F88" i="169"/>
  <c r="L88" i="169"/>
  <c r="E88" i="169"/>
  <c r="K88" i="169"/>
  <c r="D88" i="169"/>
  <c r="J88" i="169"/>
  <c r="C88" i="169"/>
  <c r="I88" i="169"/>
  <c r="B88" i="169"/>
  <c r="H88" i="169"/>
  <c r="G87" i="169"/>
  <c r="M87" i="169"/>
  <c r="F87" i="169"/>
  <c r="L87" i="169"/>
  <c r="E87" i="169"/>
  <c r="K87" i="169"/>
  <c r="D87" i="169"/>
  <c r="J87" i="169"/>
  <c r="C87" i="169"/>
  <c r="I87" i="169"/>
  <c r="B87" i="169"/>
  <c r="H87" i="169"/>
  <c r="G86" i="169"/>
  <c r="M86" i="169"/>
  <c r="F86" i="169"/>
  <c r="L86" i="169"/>
  <c r="E86" i="169"/>
  <c r="K86" i="169"/>
  <c r="D86" i="169"/>
  <c r="J86" i="169"/>
  <c r="C86" i="169"/>
  <c r="I86" i="169"/>
  <c r="B86" i="169"/>
  <c r="H86" i="169"/>
  <c r="G85" i="169"/>
  <c r="M85" i="169"/>
  <c r="F85" i="169"/>
  <c r="L85" i="169"/>
  <c r="E85" i="169"/>
  <c r="K85" i="169"/>
  <c r="D85" i="169"/>
  <c r="J85" i="169"/>
  <c r="C85" i="169"/>
  <c r="I85" i="169"/>
  <c r="B85" i="169"/>
  <c r="H85" i="169"/>
  <c r="G84" i="169"/>
  <c r="M84" i="169"/>
  <c r="F84" i="169"/>
  <c r="L84" i="169"/>
  <c r="E84" i="169"/>
  <c r="K84" i="169"/>
  <c r="D84" i="169"/>
  <c r="J84" i="169"/>
  <c r="C84" i="169"/>
  <c r="I84" i="169"/>
  <c r="B84" i="169"/>
  <c r="H84" i="169"/>
  <c r="G83" i="169"/>
  <c r="M83" i="169"/>
  <c r="F83" i="169"/>
  <c r="L83" i="169"/>
  <c r="E83" i="169"/>
  <c r="K83" i="169"/>
  <c r="D83" i="169"/>
  <c r="J83" i="169"/>
  <c r="C83" i="169"/>
  <c r="I83" i="169"/>
  <c r="B83" i="169"/>
  <c r="H83" i="169"/>
  <c r="G82" i="169"/>
  <c r="M82" i="169"/>
  <c r="F82" i="169"/>
  <c r="L82" i="169"/>
  <c r="E82" i="169"/>
  <c r="K82" i="169"/>
  <c r="D82" i="169"/>
  <c r="J82" i="169"/>
  <c r="C82" i="169"/>
  <c r="I82" i="169"/>
  <c r="B82" i="169"/>
  <c r="H82" i="169"/>
  <c r="G81" i="169"/>
  <c r="M81" i="169"/>
  <c r="F81" i="169"/>
  <c r="L81" i="169"/>
  <c r="E81" i="169"/>
  <c r="K81" i="169"/>
  <c r="D81" i="169"/>
  <c r="J81" i="169"/>
  <c r="C81" i="169"/>
  <c r="I81" i="169"/>
  <c r="B81" i="169"/>
  <c r="H81" i="169"/>
  <c r="G80" i="169"/>
  <c r="M80" i="169"/>
  <c r="F80" i="169"/>
  <c r="L80" i="169"/>
  <c r="E80" i="169"/>
  <c r="K80" i="169"/>
  <c r="D80" i="169"/>
  <c r="J80" i="169"/>
  <c r="C80" i="169"/>
  <c r="I80" i="169"/>
  <c r="B80" i="169"/>
  <c r="H80" i="169"/>
  <c r="G79" i="169"/>
  <c r="M79" i="169"/>
  <c r="F79" i="169"/>
  <c r="L79" i="169"/>
  <c r="E79" i="169"/>
  <c r="K79" i="169"/>
  <c r="D79" i="169"/>
  <c r="J79" i="169"/>
  <c r="C79" i="169"/>
  <c r="I79" i="169"/>
  <c r="B79" i="169"/>
  <c r="H79" i="169"/>
  <c r="G78" i="169"/>
  <c r="M78" i="169"/>
  <c r="F78" i="169"/>
  <c r="L78" i="169"/>
  <c r="E78" i="169"/>
  <c r="K78" i="169"/>
  <c r="D78" i="169"/>
  <c r="J78" i="169"/>
  <c r="C78" i="169"/>
  <c r="I78" i="169"/>
  <c r="B78" i="169"/>
  <c r="H78" i="169"/>
  <c r="G77" i="169"/>
  <c r="M77" i="169"/>
  <c r="F77" i="169"/>
  <c r="L77" i="169"/>
  <c r="E77" i="169"/>
  <c r="K77" i="169"/>
  <c r="D77" i="169"/>
  <c r="J77" i="169"/>
  <c r="C77" i="169"/>
  <c r="I77" i="169"/>
  <c r="B77" i="169"/>
  <c r="H77" i="169"/>
  <c r="G76" i="169"/>
  <c r="M76" i="169"/>
  <c r="F76" i="169"/>
  <c r="L76" i="169"/>
  <c r="E76" i="169"/>
  <c r="K76" i="169"/>
  <c r="D76" i="169"/>
  <c r="J76" i="169"/>
  <c r="C76" i="169"/>
  <c r="I76" i="169"/>
  <c r="B76" i="169"/>
  <c r="H76" i="169"/>
  <c r="G75" i="169"/>
  <c r="M75" i="169"/>
  <c r="F75" i="169"/>
  <c r="L75" i="169"/>
  <c r="E75" i="169"/>
  <c r="K75" i="169"/>
  <c r="D75" i="169"/>
  <c r="J75" i="169"/>
  <c r="C75" i="169"/>
  <c r="I75" i="169"/>
  <c r="B75" i="169"/>
  <c r="H75" i="169"/>
  <c r="G74" i="169"/>
  <c r="M74" i="169"/>
  <c r="F74" i="169"/>
  <c r="L74" i="169"/>
  <c r="E74" i="169"/>
  <c r="K74" i="169"/>
  <c r="D74" i="169"/>
  <c r="J74" i="169"/>
  <c r="C74" i="169"/>
  <c r="I74" i="169"/>
  <c r="B74" i="169"/>
  <c r="H74" i="169"/>
  <c r="G73" i="169"/>
  <c r="M73" i="169"/>
  <c r="F73" i="169"/>
  <c r="L73" i="169"/>
  <c r="E73" i="169"/>
  <c r="K73" i="169"/>
  <c r="D73" i="169"/>
  <c r="J73" i="169"/>
  <c r="C73" i="169"/>
  <c r="I73" i="169"/>
  <c r="B73" i="169"/>
  <c r="H73" i="169"/>
  <c r="G72" i="169"/>
  <c r="M72" i="169"/>
  <c r="F72" i="169"/>
  <c r="L72" i="169"/>
  <c r="E72" i="169"/>
  <c r="K72" i="169"/>
  <c r="D72" i="169"/>
  <c r="J72" i="169"/>
  <c r="C72" i="169"/>
  <c r="I72" i="169"/>
  <c r="B72" i="169"/>
  <c r="H72" i="169"/>
  <c r="G71" i="169"/>
  <c r="M71" i="169"/>
  <c r="F71" i="169"/>
  <c r="L71" i="169"/>
  <c r="E71" i="169"/>
  <c r="K71" i="169"/>
  <c r="D71" i="169"/>
  <c r="J71" i="169"/>
  <c r="C71" i="169"/>
  <c r="I71" i="169"/>
  <c r="B71" i="169"/>
  <c r="H71" i="169"/>
  <c r="G70" i="169"/>
  <c r="M70" i="169"/>
  <c r="F70" i="169"/>
  <c r="L70" i="169"/>
  <c r="E70" i="169"/>
  <c r="K70" i="169"/>
  <c r="D70" i="169"/>
  <c r="J70" i="169"/>
  <c r="C70" i="169"/>
  <c r="I70" i="169"/>
  <c r="B70" i="169"/>
  <c r="G69" i="169"/>
  <c r="M69" i="169"/>
  <c r="F69" i="169"/>
  <c r="L69" i="169"/>
  <c r="E69" i="169"/>
  <c r="K69" i="169"/>
  <c r="D69" i="169"/>
  <c r="J69" i="169"/>
  <c r="C69" i="169"/>
  <c r="I69" i="169"/>
  <c r="B69" i="169"/>
  <c r="G68" i="169"/>
  <c r="M68" i="169"/>
  <c r="F68" i="169"/>
  <c r="L68" i="169"/>
  <c r="E68" i="169"/>
  <c r="K68" i="169"/>
  <c r="D68" i="169"/>
  <c r="J68" i="169"/>
  <c r="C68" i="169"/>
  <c r="I68" i="169"/>
  <c r="B68" i="169"/>
  <c r="G67" i="169"/>
  <c r="M67" i="169"/>
  <c r="F67" i="169"/>
  <c r="L67" i="169"/>
  <c r="E67" i="169"/>
  <c r="K67" i="169"/>
  <c r="D67" i="169"/>
  <c r="J67" i="169"/>
  <c r="C67" i="169"/>
  <c r="B67" i="169"/>
  <c r="G66" i="169"/>
  <c r="M66" i="169"/>
  <c r="F66" i="169"/>
  <c r="L66" i="169"/>
  <c r="E66" i="169"/>
  <c r="K66" i="169"/>
  <c r="D66" i="169"/>
  <c r="J66" i="169"/>
  <c r="C66" i="169"/>
  <c r="I66" i="169"/>
  <c r="B66" i="169"/>
  <c r="G65" i="169"/>
  <c r="M65" i="169"/>
  <c r="F65" i="169"/>
  <c r="L65" i="169"/>
  <c r="E65" i="169"/>
  <c r="K65" i="169"/>
  <c r="D65" i="169"/>
  <c r="J65" i="169"/>
  <c r="C65" i="169"/>
  <c r="I65" i="169"/>
  <c r="B65" i="169"/>
  <c r="G64" i="169"/>
  <c r="M64" i="169"/>
  <c r="F64" i="169"/>
  <c r="L64" i="169"/>
  <c r="E64" i="169"/>
  <c r="K64" i="169"/>
  <c r="D64" i="169"/>
  <c r="J64" i="169"/>
  <c r="C64" i="169"/>
  <c r="I64" i="169"/>
  <c r="B64" i="169"/>
  <c r="G63" i="169"/>
  <c r="M63" i="169"/>
  <c r="F63" i="169"/>
  <c r="L63" i="169"/>
  <c r="E63" i="169"/>
  <c r="K63" i="169"/>
  <c r="D63" i="169"/>
  <c r="J63" i="169"/>
  <c r="C63" i="169"/>
  <c r="B63" i="169"/>
  <c r="G62" i="169"/>
  <c r="M62" i="169"/>
  <c r="F62" i="169"/>
  <c r="L62" i="169"/>
  <c r="E62" i="169"/>
  <c r="K62" i="169"/>
  <c r="D62" i="169"/>
  <c r="J62" i="169"/>
  <c r="C62" i="169"/>
  <c r="I62" i="169"/>
  <c r="B62" i="169"/>
  <c r="G61" i="169"/>
  <c r="M61" i="169"/>
  <c r="F61" i="169"/>
  <c r="L61" i="169"/>
  <c r="E61" i="169"/>
  <c r="K61" i="169"/>
  <c r="D61" i="169"/>
  <c r="J61" i="169"/>
  <c r="C61" i="169"/>
  <c r="I61" i="169"/>
  <c r="B61" i="169"/>
  <c r="G60" i="169"/>
  <c r="M60" i="169"/>
  <c r="F60" i="169"/>
  <c r="L60" i="169"/>
  <c r="E60" i="169"/>
  <c r="K60" i="169"/>
  <c r="D60" i="169"/>
  <c r="J60" i="169"/>
  <c r="C60" i="169"/>
  <c r="I60" i="169"/>
  <c r="B60" i="169"/>
  <c r="G59" i="169"/>
  <c r="M59" i="169"/>
  <c r="F59" i="169"/>
  <c r="L59" i="169"/>
  <c r="E59" i="169"/>
  <c r="K59" i="169"/>
  <c r="D59" i="169"/>
  <c r="J59" i="169"/>
  <c r="C59" i="169"/>
  <c r="B59" i="169"/>
  <c r="G58" i="169"/>
  <c r="M58" i="169"/>
  <c r="F58" i="169"/>
  <c r="L58" i="169"/>
  <c r="E58" i="169"/>
  <c r="K58" i="169"/>
  <c r="D58" i="169"/>
  <c r="J58" i="169"/>
  <c r="C58" i="169"/>
  <c r="I58" i="169"/>
  <c r="B58" i="169"/>
  <c r="G57" i="169"/>
  <c r="M57" i="169"/>
  <c r="C57" i="169"/>
  <c r="B57" i="169"/>
  <c r="H57" i="169"/>
  <c r="G56" i="169"/>
  <c r="M56" i="169"/>
  <c r="C56" i="169"/>
  <c r="I56" i="169"/>
  <c r="B56" i="169"/>
  <c r="H56" i="169"/>
  <c r="G55" i="169"/>
  <c r="M55" i="169"/>
  <c r="C55" i="169"/>
  <c r="I55" i="169"/>
  <c r="B55" i="169"/>
  <c r="H55" i="169"/>
  <c r="G54" i="169"/>
  <c r="M54" i="169"/>
  <c r="C54" i="169"/>
  <c r="I54" i="169"/>
  <c r="B54" i="169"/>
  <c r="H54" i="169"/>
  <c r="G53" i="169"/>
  <c r="M53" i="169"/>
  <c r="C53" i="169"/>
  <c r="I53" i="169"/>
  <c r="B53" i="169"/>
  <c r="H53" i="169"/>
  <c r="G52" i="169"/>
  <c r="M52" i="169"/>
  <c r="C52" i="169"/>
  <c r="I52" i="169"/>
  <c r="B52" i="169"/>
  <c r="H52" i="169"/>
  <c r="G51" i="169"/>
  <c r="M51" i="169"/>
  <c r="C51" i="169"/>
  <c r="I51" i="169"/>
  <c r="B51" i="169"/>
  <c r="H51" i="169"/>
  <c r="G50" i="169"/>
  <c r="M50" i="169"/>
  <c r="C50" i="169"/>
  <c r="I50" i="169"/>
  <c r="B50" i="169"/>
  <c r="H50" i="169"/>
  <c r="G49" i="169"/>
  <c r="M49" i="169"/>
  <c r="C49" i="169"/>
  <c r="B49" i="169"/>
  <c r="H49" i="169"/>
  <c r="G48" i="169"/>
  <c r="M48" i="169"/>
  <c r="C48" i="169"/>
  <c r="I48" i="169"/>
  <c r="B48" i="169"/>
  <c r="H48" i="169"/>
  <c r="G47" i="169"/>
  <c r="M47" i="169"/>
  <c r="C47" i="169"/>
  <c r="I47" i="169"/>
  <c r="B47" i="169"/>
  <c r="H47" i="169"/>
  <c r="G46" i="169"/>
  <c r="M46" i="169"/>
  <c r="C46" i="169"/>
  <c r="I46" i="169"/>
  <c r="B46" i="169"/>
  <c r="H46" i="169"/>
  <c r="G45" i="169"/>
  <c r="M45" i="169"/>
  <c r="C45" i="169"/>
  <c r="I45" i="169"/>
  <c r="B45" i="169"/>
  <c r="H45" i="169"/>
  <c r="G44" i="169"/>
  <c r="M44" i="169"/>
  <c r="C44" i="169"/>
  <c r="I44" i="169"/>
  <c r="B44" i="169"/>
  <c r="H44" i="169"/>
  <c r="G43" i="169"/>
  <c r="C43" i="169"/>
  <c r="I43" i="169"/>
  <c r="B43" i="169"/>
  <c r="H43" i="169"/>
  <c r="G42" i="169"/>
  <c r="M42" i="169"/>
  <c r="C42" i="169"/>
  <c r="I42" i="169"/>
  <c r="B42" i="169"/>
  <c r="H42" i="169"/>
  <c r="G41" i="169"/>
  <c r="M41" i="169"/>
  <c r="C41" i="169"/>
  <c r="B41" i="169"/>
  <c r="G40" i="169"/>
  <c r="M40" i="169"/>
  <c r="C40" i="169"/>
  <c r="I40" i="169"/>
  <c r="B40" i="169"/>
  <c r="H40" i="169"/>
  <c r="G39" i="169"/>
  <c r="M39" i="169"/>
  <c r="C39" i="169"/>
  <c r="I39" i="169"/>
  <c r="B39" i="169"/>
  <c r="H39" i="169"/>
  <c r="G38" i="169"/>
  <c r="M38" i="169"/>
  <c r="C38" i="169"/>
  <c r="I38" i="169"/>
  <c r="B38" i="169"/>
  <c r="H38" i="169"/>
  <c r="G37" i="169"/>
  <c r="M37" i="169"/>
  <c r="C37" i="169"/>
  <c r="I37" i="169"/>
  <c r="B37" i="169"/>
  <c r="H37" i="169"/>
  <c r="G36" i="169"/>
  <c r="M36" i="169"/>
  <c r="C36" i="169"/>
  <c r="I36" i="169"/>
  <c r="B36" i="169"/>
  <c r="H36" i="169"/>
  <c r="G35" i="169"/>
  <c r="M35" i="169"/>
  <c r="C35" i="169"/>
  <c r="I35" i="169"/>
  <c r="B35" i="169"/>
  <c r="H35" i="169"/>
  <c r="G34" i="169"/>
  <c r="C34" i="169"/>
  <c r="I34" i="169"/>
  <c r="B34" i="169"/>
  <c r="H34" i="169"/>
  <c r="G33" i="169"/>
  <c r="M33" i="169"/>
  <c r="C33" i="169"/>
  <c r="B33" i="169"/>
  <c r="H33" i="169"/>
  <c r="G32" i="169"/>
  <c r="M32" i="169"/>
  <c r="C32" i="169"/>
  <c r="I32" i="169"/>
  <c r="B32" i="169"/>
  <c r="H32" i="169"/>
  <c r="G31" i="169"/>
  <c r="M31" i="169"/>
  <c r="C31" i="169"/>
  <c r="I31" i="169"/>
  <c r="B31" i="169"/>
  <c r="H31" i="169"/>
  <c r="G30" i="169"/>
  <c r="M30" i="169"/>
  <c r="C30" i="169"/>
  <c r="I30" i="169"/>
  <c r="B30" i="169"/>
  <c r="H30" i="169"/>
  <c r="G29" i="169"/>
  <c r="M29" i="169"/>
  <c r="C29" i="169"/>
  <c r="I29" i="169"/>
  <c r="B29" i="169"/>
  <c r="H29" i="169"/>
  <c r="G28" i="169"/>
  <c r="M28" i="169"/>
  <c r="C28" i="169"/>
  <c r="I28" i="169"/>
  <c r="B28" i="169"/>
  <c r="G27" i="169"/>
  <c r="M27" i="169"/>
  <c r="C27" i="169"/>
  <c r="I27" i="169"/>
  <c r="B27" i="169"/>
  <c r="H27" i="169"/>
  <c r="G26" i="169"/>
  <c r="M26" i="169"/>
  <c r="C26" i="169"/>
  <c r="I26" i="169"/>
  <c r="B26" i="169"/>
  <c r="H26" i="169"/>
  <c r="G25" i="169"/>
  <c r="M25" i="169"/>
  <c r="C25" i="169"/>
  <c r="I25" i="169"/>
  <c r="B25" i="169"/>
  <c r="H25" i="169"/>
  <c r="G24" i="169"/>
  <c r="M24" i="169"/>
  <c r="C24" i="169"/>
  <c r="I24" i="169"/>
  <c r="B24" i="169"/>
  <c r="H24" i="169"/>
  <c r="G23" i="169"/>
  <c r="M23" i="169"/>
  <c r="C23" i="169"/>
  <c r="I23" i="169"/>
  <c r="B23" i="169"/>
  <c r="H23" i="169"/>
  <c r="G22" i="169"/>
  <c r="M22" i="169"/>
  <c r="C22" i="169"/>
  <c r="I22" i="169"/>
  <c r="B22" i="169"/>
  <c r="H22" i="169"/>
  <c r="G21" i="169"/>
  <c r="M21" i="169"/>
  <c r="C21" i="169"/>
  <c r="I21" i="169"/>
  <c r="B21" i="169"/>
  <c r="H21" i="169"/>
  <c r="G20" i="169"/>
  <c r="M20" i="169"/>
  <c r="C20" i="169"/>
  <c r="I20" i="169"/>
  <c r="B20" i="169"/>
  <c r="H20" i="169"/>
  <c r="G19" i="169"/>
  <c r="M19" i="169"/>
  <c r="C19" i="169"/>
  <c r="I19" i="169"/>
  <c r="B19" i="169"/>
  <c r="H19" i="169"/>
  <c r="G18" i="169"/>
  <c r="C18" i="169"/>
  <c r="I18" i="169"/>
  <c r="B18" i="169"/>
  <c r="H18" i="169"/>
  <c r="G17" i="169"/>
  <c r="M17" i="169"/>
  <c r="C17" i="169"/>
  <c r="B17" i="169"/>
  <c r="H17" i="169"/>
  <c r="G16" i="169"/>
  <c r="C16" i="169"/>
  <c r="I16" i="169"/>
  <c r="B16" i="169"/>
  <c r="H16" i="169"/>
  <c r="G15" i="169"/>
  <c r="M15" i="169"/>
  <c r="C15" i="169"/>
  <c r="I15" i="169"/>
  <c r="B15" i="169"/>
  <c r="H15" i="169"/>
  <c r="G14" i="169"/>
  <c r="M14" i="169"/>
  <c r="C14" i="169"/>
  <c r="I14" i="169"/>
  <c r="B14" i="169"/>
  <c r="G13" i="169"/>
  <c r="M13" i="169"/>
  <c r="C13" i="169"/>
  <c r="I13" i="169"/>
  <c r="B13" i="169"/>
  <c r="H13" i="169"/>
  <c r="G12" i="169"/>
  <c r="C12" i="169"/>
  <c r="I12" i="169"/>
  <c r="B12" i="169"/>
  <c r="H12" i="169"/>
  <c r="G11" i="169"/>
  <c r="M11" i="169"/>
  <c r="C11" i="169"/>
  <c r="I11" i="169"/>
  <c r="B11" i="169"/>
  <c r="H11" i="169"/>
  <c r="G10" i="169"/>
  <c r="M10" i="169"/>
  <c r="C10" i="169"/>
  <c r="I10" i="169"/>
  <c r="B10" i="169"/>
  <c r="G9" i="169"/>
  <c r="M9" i="169"/>
  <c r="C9" i="169"/>
  <c r="I9" i="169"/>
  <c r="B9" i="169"/>
  <c r="H9" i="169"/>
  <c r="G115" i="168"/>
  <c r="M115" i="168"/>
  <c r="F115" i="168"/>
  <c r="L115" i="168"/>
  <c r="E115" i="168"/>
  <c r="K115" i="168"/>
  <c r="D115" i="168"/>
  <c r="J115" i="168"/>
  <c r="C115" i="168"/>
  <c r="I115" i="168"/>
  <c r="B115" i="168"/>
  <c r="H115" i="168"/>
  <c r="G114" i="168"/>
  <c r="M114" i="168"/>
  <c r="F114" i="168"/>
  <c r="L114" i="168"/>
  <c r="E114" i="168"/>
  <c r="K114" i="168"/>
  <c r="D114" i="168"/>
  <c r="J114" i="168"/>
  <c r="C114" i="168"/>
  <c r="I114" i="168"/>
  <c r="B114" i="168"/>
  <c r="H114" i="168"/>
  <c r="G113" i="168"/>
  <c r="M113" i="168"/>
  <c r="F113" i="168"/>
  <c r="L113" i="168"/>
  <c r="E113" i="168"/>
  <c r="K113" i="168"/>
  <c r="D113" i="168"/>
  <c r="J113" i="168"/>
  <c r="C113" i="168"/>
  <c r="I113" i="168"/>
  <c r="B113" i="168"/>
  <c r="H113" i="168"/>
  <c r="G112" i="168"/>
  <c r="M112" i="168"/>
  <c r="F112" i="168"/>
  <c r="L112" i="168"/>
  <c r="E112" i="168"/>
  <c r="K112" i="168"/>
  <c r="D112" i="168"/>
  <c r="J112" i="168"/>
  <c r="C112" i="168"/>
  <c r="I112" i="168"/>
  <c r="B112" i="168"/>
  <c r="H112" i="168"/>
  <c r="G111" i="168"/>
  <c r="M111" i="168"/>
  <c r="F111" i="168"/>
  <c r="L111" i="168"/>
  <c r="E111" i="168"/>
  <c r="K111" i="168"/>
  <c r="D111" i="168"/>
  <c r="J111" i="168"/>
  <c r="C111" i="168"/>
  <c r="I111" i="168"/>
  <c r="B111" i="168"/>
  <c r="H111" i="168"/>
  <c r="G110" i="168"/>
  <c r="M110" i="168"/>
  <c r="F110" i="168"/>
  <c r="L110" i="168"/>
  <c r="E110" i="168"/>
  <c r="K110" i="168"/>
  <c r="D110" i="168"/>
  <c r="J110" i="168"/>
  <c r="C110" i="168"/>
  <c r="I110" i="168"/>
  <c r="B110" i="168"/>
  <c r="H110" i="168"/>
  <c r="G109" i="168"/>
  <c r="M109" i="168"/>
  <c r="F109" i="168"/>
  <c r="L109" i="168"/>
  <c r="E109" i="168"/>
  <c r="K109" i="168"/>
  <c r="D109" i="168"/>
  <c r="J109" i="168"/>
  <c r="C109" i="168"/>
  <c r="I109" i="168"/>
  <c r="B109" i="168"/>
  <c r="H109" i="168"/>
  <c r="G108" i="168"/>
  <c r="M108" i="168"/>
  <c r="F108" i="168"/>
  <c r="L108" i="168"/>
  <c r="E108" i="168"/>
  <c r="K108" i="168"/>
  <c r="D108" i="168"/>
  <c r="J108" i="168"/>
  <c r="C108" i="168"/>
  <c r="I108" i="168"/>
  <c r="B108" i="168"/>
  <c r="H108" i="168"/>
  <c r="G107" i="168"/>
  <c r="M107" i="168"/>
  <c r="F107" i="168"/>
  <c r="L107" i="168"/>
  <c r="E107" i="168"/>
  <c r="K107" i="168"/>
  <c r="D107" i="168"/>
  <c r="J107" i="168"/>
  <c r="C107" i="168"/>
  <c r="I107" i="168"/>
  <c r="B107" i="168"/>
  <c r="H107" i="168"/>
  <c r="G106" i="168"/>
  <c r="M106" i="168"/>
  <c r="F106" i="168"/>
  <c r="L106" i="168"/>
  <c r="E106" i="168"/>
  <c r="K106" i="168"/>
  <c r="D106" i="168"/>
  <c r="J106" i="168"/>
  <c r="C106" i="168"/>
  <c r="I106" i="168"/>
  <c r="B106" i="168"/>
  <c r="H106" i="168"/>
  <c r="G105" i="168"/>
  <c r="M105" i="168"/>
  <c r="F105" i="168"/>
  <c r="L105" i="168"/>
  <c r="E105" i="168"/>
  <c r="K105" i="168"/>
  <c r="D105" i="168"/>
  <c r="J105" i="168"/>
  <c r="C105" i="168"/>
  <c r="I105" i="168"/>
  <c r="B105" i="168"/>
  <c r="H105" i="168"/>
  <c r="G104" i="168"/>
  <c r="M104" i="168"/>
  <c r="F104" i="168"/>
  <c r="L104" i="168"/>
  <c r="E104" i="168"/>
  <c r="K104" i="168"/>
  <c r="D104" i="168"/>
  <c r="J104" i="168"/>
  <c r="C104" i="168"/>
  <c r="I104" i="168"/>
  <c r="B104" i="168"/>
  <c r="H104" i="168"/>
  <c r="G103" i="168"/>
  <c r="M103" i="168"/>
  <c r="F103" i="168"/>
  <c r="L103" i="168"/>
  <c r="E103" i="168"/>
  <c r="K103" i="168"/>
  <c r="D103" i="168"/>
  <c r="J103" i="168"/>
  <c r="C103" i="168"/>
  <c r="I103" i="168"/>
  <c r="B103" i="168"/>
  <c r="H103" i="168"/>
  <c r="G102" i="168"/>
  <c r="M102" i="168"/>
  <c r="F102" i="168"/>
  <c r="L102" i="168"/>
  <c r="E102" i="168"/>
  <c r="K102" i="168"/>
  <c r="D102" i="168"/>
  <c r="J102" i="168"/>
  <c r="C102" i="168"/>
  <c r="I102" i="168"/>
  <c r="B102" i="168"/>
  <c r="H102" i="168"/>
  <c r="G101" i="168"/>
  <c r="M101" i="168"/>
  <c r="F101" i="168"/>
  <c r="L101" i="168"/>
  <c r="E101" i="168"/>
  <c r="K101" i="168"/>
  <c r="D101" i="168"/>
  <c r="J101" i="168"/>
  <c r="C101" i="168"/>
  <c r="I101" i="168"/>
  <c r="B101" i="168"/>
  <c r="H101" i="168"/>
  <c r="G100" i="168"/>
  <c r="M100" i="168"/>
  <c r="F100" i="168"/>
  <c r="L100" i="168"/>
  <c r="E100" i="168"/>
  <c r="K100" i="168"/>
  <c r="D100" i="168"/>
  <c r="J100" i="168"/>
  <c r="C100" i="168"/>
  <c r="I100" i="168"/>
  <c r="B100" i="168"/>
  <c r="H100" i="168"/>
  <c r="G99" i="168"/>
  <c r="M99" i="168"/>
  <c r="F99" i="168"/>
  <c r="L99" i="168"/>
  <c r="E99" i="168"/>
  <c r="K99" i="168"/>
  <c r="D99" i="168"/>
  <c r="J99" i="168"/>
  <c r="C99" i="168"/>
  <c r="I99" i="168"/>
  <c r="B99" i="168"/>
  <c r="H99" i="168"/>
  <c r="G98" i="168"/>
  <c r="M98" i="168"/>
  <c r="F98" i="168"/>
  <c r="L98" i="168"/>
  <c r="E98" i="168"/>
  <c r="K98" i="168"/>
  <c r="D98" i="168"/>
  <c r="J98" i="168"/>
  <c r="C98" i="168"/>
  <c r="I98" i="168"/>
  <c r="B98" i="168"/>
  <c r="H98" i="168"/>
  <c r="G97" i="168"/>
  <c r="M97" i="168"/>
  <c r="F97" i="168"/>
  <c r="L97" i="168"/>
  <c r="E97" i="168"/>
  <c r="K97" i="168"/>
  <c r="D97" i="168"/>
  <c r="J97" i="168"/>
  <c r="C97" i="168"/>
  <c r="I97" i="168"/>
  <c r="B97" i="168"/>
  <c r="H97" i="168"/>
  <c r="G96" i="168"/>
  <c r="M96" i="168"/>
  <c r="F96" i="168"/>
  <c r="L96" i="168"/>
  <c r="E96" i="168"/>
  <c r="K96" i="168"/>
  <c r="D96" i="168"/>
  <c r="J96" i="168"/>
  <c r="C96" i="168"/>
  <c r="I96" i="168"/>
  <c r="B96" i="168"/>
  <c r="H96" i="168"/>
  <c r="G95" i="168"/>
  <c r="M95" i="168"/>
  <c r="F95" i="168"/>
  <c r="L95" i="168"/>
  <c r="E95" i="168"/>
  <c r="K95" i="168"/>
  <c r="D95" i="168"/>
  <c r="J95" i="168"/>
  <c r="C95" i="168"/>
  <c r="I95" i="168"/>
  <c r="B95" i="168"/>
  <c r="H95" i="168"/>
  <c r="G94" i="168"/>
  <c r="M94" i="168"/>
  <c r="F94" i="168"/>
  <c r="L94" i="168"/>
  <c r="E94" i="168"/>
  <c r="K94" i="168"/>
  <c r="D94" i="168"/>
  <c r="J94" i="168"/>
  <c r="C94" i="168"/>
  <c r="I94" i="168"/>
  <c r="B94" i="168"/>
  <c r="H94" i="168"/>
  <c r="G93" i="168"/>
  <c r="M93" i="168"/>
  <c r="F93" i="168"/>
  <c r="L93" i="168"/>
  <c r="E93" i="168"/>
  <c r="K93" i="168"/>
  <c r="D93" i="168"/>
  <c r="J93" i="168"/>
  <c r="C93" i="168"/>
  <c r="I93" i="168"/>
  <c r="B93" i="168"/>
  <c r="H93" i="168"/>
  <c r="G92" i="168"/>
  <c r="M92" i="168"/>
  <c r="F92" i="168"/>
  <c r="L92" i="168"/>
  <c r="E92" i="168"/>
  <c r="K92" i="168"/>
  <c r="D92" i="168"/>
  <c r="J92" i="168"/>
  <c r="C92" i="168"/>
  <c r="I92" i="168"/>
  <c r="B92" i="168"/>
  <c r="H92" i="168"/>
  <c r="G91" i="168"/>
  <c r="M91" i="168"/>
  <c r="F91" i="168"/>
  <c r="L91" i="168"/>
  <c r="E91" i="168"/>
  <c r="K91" i="168"/>
  <c r="D91" i="168"/>
  <c r="J91" i="168"/>
  <c r="C91" i="168"/>
  <c r="I91" i="168"/>
  <c r="B91" i="168"/>
  <c r="H91" i="168"/>
  <c r="G90" i="168"/>
  <c r="M90" i="168"/>
  <c r="F90" i="168"/>
  <c r="L90" i="168"/>
  <c r="E90" i="168"/>
  <c r="K90" i="168"/>
  <c r="D90" i="168"/>
  <c r="J90" i="168"/>
  <c r="C90" i="168"/>
  <c r="I90" i="168"/>
  <c r="B90" i="168"/>
  <c r="H90" i="168"/>
  <c r="G89" i="168"/>
  <c r="M89" i="168"/>
  <c r="F89" i="168"/>
  <c r="L89" i="168"/>
  <c r="E89" i="168"/>
  <c r="K89" i="168"/>
  <c r="D89" i="168"/>
  <c r="J89" i="168"/>
  <c r="C89" i="168"/>
  <c r="I89" i="168"/>
  <c r="B89" i="168"/>
  <c r="H89" i="168"/>
  <c r="G88" i="168"/>
  <c r="M88" i="168"/>
  <c r="F88" i="168"/>
  <c r="L88" i="168"/>
  <c r="E88" i="168"/>
  <c r="K88" i="168"/>
  <c r="D88" i="168"/>
  <c r="J88" i="168"/>
  <c r="C88" i="168"/>
  <c r="I88" i="168"/>
  <c r="B88" i="168"/>
  <c r="H88" i="168"/>
  <c r="G87" i="168"/>
  <c r="M87" i="168"/>
  <c r="F87" i="168"/>
  <c r="L87" i="168"/>
  <c r="E87" i="168"/>
  <c r="K87" i="168"/>
  <c r="D87" i="168"/>
  <c r="J87" i="168"/>
  <c r="C87" i="168"/>
  <c r="I87" i="168"/>
  <c r="B87" i="168"/>
  <c r="H87" i="168"/>
  <c r="G86" i="168"/>
  <c r="M86" i="168"/>
  <c r="F86" i="168"/>
  <c r="L86" i="168"/>
  <c r="E86" i="168"/>
  <c r="K86" i="168"/>
  <c r="D86" i="168"/>
  <c r="J86" i="168"/>
  <c r="C86" i="168"/>
  <c r="I86" i="168"/>
  <c r="B86" i="168"/>
  <c r="H86" i="168"/>
  <c r="G85" i="168"/>
  <c r="M85" i="168"/>
  <c r="F85" i="168"/>
  <c r="L85" i="168"/>
  <c r="E85" i="168"/>
  <c r="K85" i="168"/>
  <c r="D85" i="168"/>
  <c r="J85" i="168"/>
  <c r="C85" i="168"/>
  <c r="I85" i="168"/>
  <c r="B85" i="168"/>
  <c r="H85" i="168"/>
  <c r="G84" i="168"/>
  <c r="M84" i="168"/>
  <c r="F84" i="168"/>
  <c r="L84" i="168"/>
  <c r="E84" i="168"/>
  <c r="K84" i="168"/>
  <c r="D84" i="168"/>
  <c r="J84" i="168"/>
  <c r="C84" i="168"/>
  <c r="I84" i="168"/>
  <c r="B84" i="168"/>
  <c r="H84" i="168"/>
  <c r="G83" i="168"/>
  <c r="M83" i="168"/>
  <c r="F83" i="168"/>
  <c r="L83" i="168"/>
  <c r="E83" i="168"/>
  <c r="K83" i="168"/>
  <c r="D83" i="168"/>
  <c r="J83" i="168"/>
  <c r="C83" i="168"/>
  <c r="I83" i="168"/>
  <c r="B83" i="168"/>
  <c r="H83" i="168"/>
  <c r="G82" i="168"/>
  <c r="M82" i="168"/>
  <c r="F82" i="168"/>
  <c r="L82" i="168"/>
  <c r="E82" i="168"/>
  <c r="K82" i="168"/>
  <c r="D82" i="168"/>
  <c r="J82" i="168"/>
  <c r="C82" i="168"/>
  <c r="I82" i="168"/>
  <c r="B82" i="168"/>
  <c r="H82" i="168"/>
  <c r="G81" i="168"/>
  <c r="M81" i="168"/>
  <c r="F81" i="168"/>
  <c r="L81" i="168"/>
  <c r="E81" i="168"/>
  <c r="K81" i="168"/>
  <c r="D81" i="168"/>
  <c r="J81" i="168"/>
  <c r="C81" i="168"/>
  <c r="I81" i="168"/>
  <c r="B81" i="168"/>
  <c r="H81" i="168"/>
  <c r="G80" i="168"/>
  <c r="M80" i="168"/>
  <c r="F80" i="168"/>
  <c r="L80" i="168"/>
  <c r="E80" i="168"/>
  <c r="K80" i="168"/>
  <c r="D80" i="168"/>
  <c r="J80" i="168"/>
  <c r="C80" i="168"/>
  <c r="I80" i="168"/>
  <c r="B80" i="168"/>
  <c r="H80" i="168"/>
  <c r="G79" i="168"/>
  <c r="M79" i="168"/>
  <c r="F79" i="168"/>
  <c r="L79" i="168"/>
  <c r="E79" i="168"/>
  <c r="K79" i="168"/>
  <c r="D79" i="168"/>
  <c r="J79" i="168"/>
  <c r="C79" i="168"/>
  <c r="I79" i="168"/>
  <c r="B79" i="168"/>
  <c r="H79" i="168"/>
  <c r="G78" i="168"/>
  <c r="M78" i="168"/>
  <c r="F78" i="168"/>
  <c r="L78" i="168"/>
  <c r="E78" i="168"/>
  <c r="K78" i="168"/>
  <c r="D78" i="168"/>
  <c r="J78" i="168"/>
  <c r="C78" i="168"/>
  <c r="I78" i="168"/>
  <c r="B78" i="168"/>
  <c r="H78" i="168"/>
  <c r="G77" i="168"/>
  <c r="M77" i="168"/>
  <c r="F77" i="168"/>
  <c r="L77" i="168"/>
  <c r="E77" i="168"/>
  <c r="K77" i="168"/>
  <c r="D77" i="168"/>
  <c r="J77" i="168"/>
  <c r="C77" i="168"/>
  <c r="I77" i="168"/>
  <c r="B77" i="168"/>
  <c r="H77" i="168"/>
  <c r="G76" i="168"/>
  <c r="M76" i="168"/>
  <c r="F76" i="168"/>
  <c r="L76" i="168"/>
  <c r="E76" i="168"/>
  <c r="K76" i="168"/>
  <c r="D76" i="168"/>
  <c r="J76" i="168"/>
  <c r="C76" i="168"/>
  <c r="I76" i="168"/>
  <c r="B76" i="168"/>
  <c r="H76" i="168"/>
  <c r="G75" i="168"/>
  <c r="M75" i="168"/>
  <c r="F75" i="168"/>
  <c r="L75" i="168"/>
  <c r="E75" i="168"/>
  <c r="K75" i="168"/>
  <c r="D75" i="168"/>
  <c r="J75" i="168"/>
  <c r="C75" i="168"/>
  <c r="I75" i="168"/>
  <c r="B75" i="168"/>
  <c r="H75" i="168"/>
  <c r="G74" i="168"/>
  <c r="M74" i="168"/>
  <c r="F74" i="168"/>
  <c r="L74" i="168"/>
  <c r="E74" i="168"/>
  <c r="K74" i="168"/>
  <c r="D74" i="168"/>
  <c r="J74" i="168"/>
  <c r="C74" i="168"/>
  <c r="I74" i="168"/>
  <c r="B74" i="168"/>
  <c r="H74" i="168"/>
  <c r="G73" i="168"/>
  <c r="M73" i="168"/>
  <c r="F73" i="168"/>
  <c r="L73" i="168"/>
  <c r="E73" i="168"/>
  <c r="K73" i="168"/>
  <c r="D73" i="168"/>
  <c r="J73" i="168"/>
  <c r="C73" i="168"/>
  <c r="I73" i="168"/>
  <c r="B73" i="168"/>
  <c r="H73" i="168"/>
  <c r="G72" i="168"/>
  <c r="M72" i="168"/>
  <c r="F72" i="168"/>
  <c r="L72" i="168"/>
  <c r="E72" i="168"/>
  <c r="K72" i="168"/>
  <c r="D72" i="168"/>
  <c r="J72" i="168"/>
  <c r="C72" i="168"/>
  <c r="I72" i="168"/>
  <c r="B72" i="168"/>
  <c r="H72" i="168"/>
  <c r="G71" i="168"/>
  <c r="M71" i="168"/>
  <c r="F71" i="168"/>
  <c r="L71" i="168"/>
  <c r="E71" i="168"/>
  <c r="K71" i="168"/>
  <c r="D71" i="168"/>
  <c r="J71" i="168"/>
  <c r="C71" i="168"/>
  <c r="I71" i="168"/>
  <c r="B71" i="168"/>
  <c r="H71" i="168"/>
  <c r="G70" i="168"/>
  <c r="M70" i="168"/>
  <c r="F70" i="168"/>
  <c r="L70" i="168"/>
  <c r="E70" i="168"/>
  <c r="K70" i="168"/>
  <c r="D70" i="168"/>
  <c r="J70" i="168"/>
  <c r="C70" i="168"/>
  <c r="B70" i="168"/>
  <c r="H70" i="168"/>
  <c r="G69" i="168"/>
  <c r="M69" i="168"/>
  <c r="F69" i="168"/>
  <c r="L69" i="168"/>
  <c r="E69" i="168"/>
  <c r="K69" i="168"/>
  <c r="D69" i="168"/>
  <c r="J69" i="168"/>
  <c r="C69" i="168"/>
  <c r="B69" i="168"/>
  <c r="H69" i="168"/>
  <c r="G68" i="168"/>
  <c r="M68" i="168"/>
  <c r="F68" i="168"/>
  <c r="L68" i="168"/>
  <c r="E68" i="168"/>
  <c r="K68" i="168"/>
  <c r="D68" i="168"/>
  <c r="J68" i="168"/>
  <c r="C68" i="168"/>
  <c r="B68" i="168"/>
  <c r="H68" i="168"/>
  <c r="G67" i="168"/>
  <c r="M67" i="168"/>
  <c r="F67" i="168"/>
  <c r="L67" i="168"/>
  <c r="E67" i="168"/>
  <c r="K67" i="168"/>
  <c r="D67" i="168"/>
  <c r="J67" i="168"/>
  <c r="C67" i="168"/>
  <c r="B67" i="168"/>
  <c r="G66" i="168"/>
  <c r="M66" i="168"/>
  <c r="F66" i="168"/>
  <c r="L66" i="168"/>
  <c r="E66" i="168"/>
  <c r="K66" i="168"/>
  <c r="D66" i="168"/>
  <c r="J66" i="168"/>
  <c r="C66" i="168"/>
  <c r="B66" i="168"/>
  <c r="H66" i="168"/>
  <c r="G65" i="168"/>
  <c r="M65" i="168"/>
  <c r="F65" i="168"/>
  <c r="L65" i="168"/>
  <c r="E65" i="168"/>
  <c r="K65" i="168"/>
  <c r="D65" i="168"/>
  <c r="J65" i="168"/>
  <c r="C65" i="168"/>
  <c r="B65" i="168"/>
  <c r="H65" i="168"/>
  <c r="G64" i="168"/>
  <c r="M64" i="168"/>
  <c r="F64" i="168"/>
  <c r="L64" i="168"/>
  <c r="E64" i="168"/>
  <c r="K64" i="168"/>
  <c r="D64" i="168"/>
  <c r="J64" i="168"/>
  <c r="C64" i="168"/>
  <c r="B64" i="168"/>
  <c r="H64" i="168"/>
  <c r="G63" i="168"/>
  <c r="M63" i="168"/>
  <c r="F63" i="168"/>
  <c r="L63" i="168"/>
  <c r="E63" i="168"/>
  <c r="K63" i="168"/>
  <c r="D63" i="168"/>
  <c r="J63" i="168"/>
  <c r="C63" i="168"/>
  <c r="B63" i="168"/>
  <c r="G62" i="168"/>
  <c r="M62" i="168"/>
  <c r="F62" i="168"/>
  <c r="L62" i="168"/>
  <c r="E62" i="168"/>
  <c r="K62" i="168"/>
  <c r="D62" i="168"/>
  <c r="J62" i="168"/>
  <c r="C62" i="168"/>
  <c r="B62" i="168"/>
  <c r="H62" i="168"/>
  <c r="G61" i="168"/>
  <c r="M61" i="168"/>
  <c r="F61" i="168"/>
  <c r="L61" i="168"/>
  <c r="E61" i="168"/>
  <c r="K61" i="168"/>
  <c r="D61" i="168"/>
  <c r="J61" i="168"/>
  <c r="C61" i="168"/>
  <c r="B61" i="168"/>
  <c r="H61" i="168"/>
  <c r="G60" i="168"/>
  <c r="M60" i="168"/>
  <c r="F60" i="168"/>
  <c r="L60" i="168"/>
  <c r="E60" i="168"/>
  <c r="K60" i="168"/>
  <c r="D60" i="168"/>
  <c r="J60" i="168"/>
  <c r="C60" i="168"/>
  <c r="B60" i="168"/>
  <c r="H60" i="168"/>
  <c r="G59" i="168"/>
  <c r="M59" i="168"/>
  <c r="F59" i="168"/>
  <c r="L59" i="168"/>
  <c r="E59" i="168"/>
  <c r="K59" i="168"/>
  <c r="D59" i="168"/>
  <c r="J59" i="168"/>
  <c r="C59" i="168"/>
  <c r="B59" i="168"/>
  <c r="G58" i="168"/>
  <c r="M58" i="168"/>
  <c r="F58" i="168"/>
  <c r="L58" i="168"/>
  <c r="E58" i="168"/>
  <c r="K58" i="168"/>
  <c r="D58" i="168"/>
  <c r="J58" i="168"/>
  <c r="C58" i="168"/>
  <c r="B58" i="168"/>
  <c r="H58" i="168"/>
  <c r="G57" i="168"/>
  <c r="M57" i="168"/>
  <c r="C57" i="168"/>
  <c r="I57" i="168"/>
  <c r="B57" i="168"/>
  <c r="G56" i="168"/>
  <c r="M56" i="168"/>
  <c r="C56" i="168"/>
  <c r="I56" i="168"/>
  <c r="B56" i="168"/>
  <c r="H56" i="168"/>
  <c r="G55" i="168"/>
  <c r="M55" i="168"/>
  <c r="C55" i="168"/>
  <c r="I55" i="168"/>
  <c r="B55" i="168"/>
  <c r="H55" i="168"/>
  <c r="G54" i="168"/>
  <c r="M54" i="168"/>
  <c r="C54" i="168"/>
  <c r="I54" i="168"/>
  <c r="B54" i="168"/>
  <c r="H54" i="168"/>
  <c r="G53" i="168"/>
  <c r="M53" i="168"/>
  <c r="C53" i="168"/>
  <c r="I53" i="168"/>
  <c r="B53" i="168"/>
  <c r="H53" i="168"/>
  <c r="G52" i="168"/>
  <c r="M52" i="168"/>
  <c r="C52" i="168"/>
  <c r="I52" i="168"/>
  <c r="B52" i="168"/>
  <c r="H52" i="168"/>
  <c r="G51" i="168"/>
  <c r="C51" i="168"/>
  <c r="I51" i="168"/>
  <c r="B51" i="168"/>
  <c r="H51" i="168"/>
  <c r="G50" i="168"/>
  <c r="M50" i="168"/>
  <c r="C50" i="168"/>
  <c r="I50" i="168"/>
  <c r="B50" i="168"/>
  <c r="H50" i="168"/>
  <c r="G49" i="168"/>
  <c r="M49" i="168"/>
  <c r="C49" i="168"/>
  <c r="I49" i="168"/>
  <c r="B49" i="168"/>
  <c r="G48" i="168"/>
  <c r="M48" i="168"/>
  <c r="C48" i="168"/>
  <c r="I48" i="168"/>
  <c r="B48" i="168"/>
  <c r="H48" i="168"/>
  <c r="G47" i="168"/>
  <c r="M47" i="168"/>
  <c r="C47" i="168"/>
  <c r="I47" i="168"/>
  <c r="B47" i="168"/>
  <c r="H47" i="168"/>
  <c r="G46" i="168"/>
  <c r="M46" i="168"/>
  <c r="C46" i="168"/>
  <c r="I46" i="168"/>
  <c r="B46" i="168"/>
  <c r="H46" i="168"/>
  <c r="G45" i="168"/>
  <c r="M45" i="168"/>
  <c r="C45" i="168"/>
  <c r="I45" i="168"/>
  <c r="B45" i="168"/>
  <c r="H45" i="168"/>
  <c r="G44" i="168"/>
  <c r="M44" i="168"/>
  <c r="C44" i="168"/>
  <c r="I44" i="168"/>
  <c r="B44" i="168"/>
  <c r="H44" i="168"/>
  <c r="G43" i="168"/>
  <c r="C43" i="168"/>
  <c r="I43" i="168"/>
  <c r="B43" i="168"/>
  <c r="H43" i="168"/>
  <c r="G42" i="168"/>
  <c r="M42" i="168"/>
  <c r="C42" i="168"/>
  <c r="I42" i="168"/>
  <c r="B42" i="168"/>
  <c r="H42" i="168"/>
  <c r="G41" i="168"/>
  <c r="M41" i="168"/>
  <c r="C41" i="168"/>
  <c r="I41" i="168"/>
  <c r="B41" i="168"/>
  <c r="G40" i="168"/>
  <c r="M40" i="168"/>
  <c r="C40" i="168"/>
  <c r="I40" i="168"/>
  <c r="B40" i="168"/>
  <c r="H40" i="168"/>
  <c r="G39" i="168"/>
  <c r="M39" i="168"/>
  <c r="C39" i="168"/>
  <c r="I39" i="168"/>
  <c r="B39" i="168"/>
  <c r="H39" i="168"/>
  <c r="G38" i="168"/>
  <c r="M38" i="168"/>
  <c r="C38" i="168"/>
  <c r="I38" i="168"/>
  <c r="B38" i="168"/>
  <c r="H38" i="168"/>
  <c r="G37" i="168"/>
  <c r="M37" i="168"/>
  <c r="C37" i="168"/>
  <c r="I37" i="168"/>
  <c r="B37" i="168"/>
  <c r="H37" i="168"/>
  <c r="G36" i="168"/>
  <c r="M36" i="168"/>
  <c r="C36" i="168"/>
  <c r="I36" i="168"/>
  <c r="B36" i="168"/>
  <c r="H36" i="168"/>
  <c r="G35" i="168"/>
  <c r="C35" i="168"/>
  <c r="I35" i="168"/>
  <c r="B35" i="168"/>
  <c r="H35" i="168"/>
  <c r="G34" i="168"/>
  <c r="M34" i="168"/>
  <c r="C34" i="168"/>
  <c r="I34" i="168"/>
  <c r="B34" i="168"/>
  <c r="H34" i="168"/>
  <c r="G33" i="168"/>
  <c r="M33" i="168"/>
  <c r="C33" i="168"/>
  <c r="I33" i="168"/>
  <c r="B33" i="168"/>
  <c r="G32" i="168"/>
  <c r="M32" i="168"/>
  <c r="C32" i="168"/>
  <c r="I32" i="168"/>
  <c r="B32" i="168"/>
  <c r="H32" i="168"/>
  <c r="G31" i="168"/>
  <c r="M31" i="168"/>
  <c r="C31" i="168"/>
  <c r="I31" i="168"/>
  <c r="B31" i="168"/>
  <c r="H31" i="168"/>
  <c r="G30" i="168"/>
  <c r="M30" i="168"/>
  <c r="C30" i="168"/>
  <c r="I30" i="168"/>
  <c r="B30" i="168"/>
  <c r="H30" i="168"/>
  <c r="G29" i="168"/>
  <c r="M29" i="168"/>
  <c r="C29" i="168"/>
  <c r="I29" i="168"/>
  <c r="B29" i="168"/>
  <c r="H29" i="168"/>
  <c r="G28" i="168"/>
  <c r="M28" i="168"/>
  <c r="C28" i="168"/>
  <c r="B28" i="168"/>
  <c r="H28" i="168"/>
  <c r="G27" i="168"/>
  <c r="M27" i="168"/>
  <c r="C27" i="168"/>
  <c r="I27" i="168"/>
  <c r="B27" i="168"/>
  <c r="H27" i="168"/>
  <c r="G26" i="168"/>
  <c r="M26" i="168"/>
  <c r="C26" i="168"/>
  <c r="I26" i="168"/>
  <c r="B26" i="168"/>
  <c r="H26" i="168"/>
  <c r="G25" i="168"/>
  <c r="M25" i="168"/>
  <c r="C25" i="168"/>
  <c r="I25" i="168"/>
  <c r="B25" i="168"/>
  <c r="H25" i="168"/>
  <c r="G24" i="168"/>
  <c r="M24" i="168"/>
  <c r="C24" i="168"/>
  <c r="I24" i="168"/>
  <c r="B24" i="168"/>
  <c r="H24" i="168"/>
  <c r="G23" i="168"/>
  <c r="M23" i="168"/>
  <c r="C23" i="168"/>
  <c r="I23" i="168"/>
  <c r="B23" i="168"/>
  <c r="H23" i="168"/>
  <c r="G22" i="168"/>
  <c r="M22" i="168"/>
  <c r="C22" i="168"/>
  <c r="I22" i="168"/>
  <c r="B22" i="168"/>
  <c r="H22" i="168"/>
  <c r="G21" i="168"/>
  <c r="M21" i="168"/>
  <c r="C21" i="168"/>
  <c r="I21" i="168"/>
  <c r="B21" i="168"/>
  <c r="H21" i="168"/>
  <c r="G20" i="168"/>
  <c r="M20" i="168"/>
  <c r="C20" i="168"/>
  <c r="I20" i="168"/>
  <c r="B20" i="168"/>
  <c r="H20" i="168"/>
  <c r="G19" i="168"/>
  <c r="C19" i="168"/>
  <c r="I19" i="168"/>
  <c r="B19" i="168"/>
  <c r="H19" i="168"/>
  <c r="G18" i="168"/>
  <c r="M18" i="168"/>
  <c r="C18" i="168"/>
  <c r="I18" i="168"/>
  <c r="B18" i="168"/>
  <c r="H18" i="168"/>
  <c r="G17" i="168"/>
  <c r="M17" i="168"/>
  <c r="C17" i="168"/>
  <c r="I17" i="168"/>
  <c r="B17" i="168"/>
  <c r="G16" i="168"/>
  <c r="M16" i="168"/>
  <c r="C16" i="168"/>
  <c r="I16" i="168"/>
  <c r="B16" i="168"/>
  <c r="H16" i="168"/>
  <c r="G15" i="168"/>
  <c r="M15" i="168"/>
  <c r="C15" i="168"/>
  <c r="I15" i="168"/>
  <c r="B15" i="168"/>
  <c r="H15" i="168"/>
  <c r="G14" i="168"/>
  <c r="M14" i="168"/>
  <c r="C14" i="168"/>
  <c r="B14" i="168"/>
  <c r="H14" i="168"/>
  <c r="G13" i="168"/>
  <c r="M13" i="168"/>
  <c r="C13" i="168"/>
  <c r="I13" i="168"/>
  <c r="B13" i="168"/>
  <c r="H13" i="168"/>
  <c r="G12" i="168"/>
  <c r="M12" i="168"/>
  <c r="C12" i="168"/>
  <c r="I12" i="168"/>
  <c r="B12" i="168"/>
  <c r="H12" i="168"/>
  <c r="G11" i="168"/>
  <c r="M11" i="168"/>
  <c r="C11" i="168"/>
  <c r="I11" i="168"/>
  <c r="B11" i="168"/>
  <c r="H11" i="168"/>
  <c r="G10" i="168"/>
  <c r="M10" i="168"/>
  <c r="C10" i="168"/>
  <c r="B10" i="168"/>
  <c r="H10" i="168"/>
  <c r="G9" i="168"/>
  <c r="M9" i="168"/>
  <c r="C9" i="168"/>
  <c r="I9" i="168"/>
  <c r="B9" i="168"/>
  <c r="H9" i="168"/>
  <c r="G115" i="167"/>
  <c r="M115" i="167"/>
  <c r="F115" i="167"/>
  <c r="L115" i="167"/>
  <c r="E115" i="167"/>
  <c r="K115" i="167"/>
  <c r="D115" i="167"/>
  <c r="J115" i="167"/>
  <c r="C115" i="167"/>
  <c r="I115" i="167"/>
  <c r="B115" i="167"/>
  <c r="H115" i="167"/>
  <c r="G114" i="167"/>
  <c r="M114" i="167"/>
  <c r="F114" i="167"/>
  <c r="L114" i="167"/>
  <c r="E114" i="167"/>
  <c r="K114" i="167"/>
  <c r="D114" i="167"/>
  <c r="J114" i="167"/>
  <c r="C114" i="167"/>
  <c r="I114" i="167"/>
  <c r="B114" i="167"/>
  <c r="H114" i="167"/>
  <c r="G113" i="167"/>
  <c r="M113" i="167"/>
  <c r="F113" i="167"/>
  <c r="L113" i="167"/>
  <c r="E113" i="167"/>
  <c r="K113" i="167"/>
  <c r="D113" i="167"/>
  <c r="J113" i="167"/>
  <c r="C113" i="167"/>
  <c r="I113" i="167"/>
  <c r="B113" i="167"/>
  <c r="H113" i="167"/>
  <c r="G112" i="167"/>
  <c r="M112" i="167"/>
  <c r="F112" i="167"/>
  <c r="L112" i="167"/>
  <c r="E112" i="167"/>
  <c r="K112" i="167"/>
  <c r="D112" i="167"/>
  <c r="J112" i="167"/>
  <c r="C112" i="167"/>
  <c r="I112" i="167"/>
  <c r="B112" i="167"/>
  <c r="H112" i="167"/>
  <c r="G111" i="167"/>
  <c r="M111" i="167"/>
  <c r="F111" i="167"/>
  <c r="L111" i="167"/>
  <c r="E111" i="167"/>
  <c r="K111" i="167"/>
  <c r="D111" i="167"/>
  <c r="J111" i="167"/>
  <c r="C111" i="167"/>
  <c r="I111" i="167"/>
  <c r="B111" i="167"/>
  <c r="H111" i="167"/>
  <c r="G110" i="167"/>
  <c r="M110" i="167"/>
  <c r="F110" i="167"/>
  <c r="L110" i="167"/>
  <c r="E110" i="167"/>
  <c r="K110" i="167"/>
  <c r="D110" i="167"/>
  <c r="J110" i="167"/>
  <c r="C110" i="167"/>
  <c r="I110" i="167"/>
  <c r="B110" i="167"/>
  <c r="H110" i="167"/>
  <c r="G109" i="167"/>
  <c r="M109" i="167"/>
  <c r="F109" i="167"/>
  <c r="L109" i="167"/>
  <c r="E109" i="167"/>
  <c r="K109" i="167"/>
  <c r="D109" i="167"/>
  <c r="J109" i="167"/>
  <c r="C109" i="167"/>
  <c r="I109" i="167"/>
  <c r="B109" i="167"/>
  <c r="H109" i="167"/>
  <c r="G108" i="167"/>
  <c r="M108" i="167"/>
  <c r="F108" i="167"/>
  <c r="L108" i="167"/>
  <c r="E108" i="167"/>
  <c r="K108" i="167"/>
  <c r="D108" i="167"/>
  <c r="J108" i="167"/>
  <c r="C108" i="167"/>
  <c r="I108" i="167"/>
  <c r="B108" i="167"/>
  <c r="H108" i="167"/>
  <c r="G107" i="167"/>
  <c r="M107" i="167"/>
  <c r="F107" i="167"/>
  <c r="L107" i="167"/>
  <c r="E107" i="167"/>
  <c r="K107" i="167"/>
  <c r="D107" i="167"/>
  <c r="J107" i="167"/>
  <c r="C107" i="167"/>
  <c r="I107" i="167"/>
  <c r="B107" i="167"/>
  <c r="H107" i="167"/>
  <c r="G106" i="167"/>
  <c r="M106" i="167"/>
  <c r="F106" i="167"/>
  <c r="L106" i="167"/>
  <c r="E106" i="167"/>
  <c r="K106" i="167"/>
  <c r="D106" i="167"/>
  <c r="J106" i="167"/>
  <c r="C106" i="167"/>
  <c r="I106" i="167"/>
  <c r="B106" i="167"/>
  <c r="H106" i="167"/>
  <c r="G105" i="167"/>
  <c r="M105" i="167"/>
  <c r="F105" i="167"/>
  <c r="L105" i="167"/>
  <c r="E105" i="167"/>
  <c r="K105" i="167"/>
  <c r="D105" i="167"/>
  <c r="J105" i="167"/>
  <c r="C105" i="167"/>
  <c r="I105" i="167"/>
  <c r="B105" i="167"/>
  <c r="H105" i="167"/>
  <c r="G104" i="167"/>
  <c r="M104" i="167"/>
  <c r="F104" i="167"/>
  <c r="L104" i="167"/>
  <c r="E104" i="167"/>
  <c r="K104" i="167"/>
  <c r="D104" i="167"/>
  <c r="J104" i="167"/>
  <c r="C104" i="167"/>
  <c r="I104" i="167"/>
  <c r="B104" i="167"/>
  <c r="H104" i="167"/>
  <c r="G103" i="167"/>
  <c r="M103" i="167"/>
  <c r="F103" i="167"/>
  <c r="L103" i="167"/>
  <c r="E103" i="167"/>
  <c r="K103" i="167"/>
  <c r="D103" i="167"/>
  <c r="J103" i="167"/>
  <c r="C103" i="167"/>
  <c r="I103" i="167"/>
  <c r="B103" i="167"/>
  <c r="H103" i="167"/>
  <c r="G102" i="167"/>
  <c r="M102" i="167"/>
  <c r="F102" i="167"/>
  <c r="L102" i="167"/>
  <c r="E102" i="167"/>
  <c r="K102" i="167"/>
  <c r="D102" i="167"/>
  <c r="J102" i="167"/>
  <c r="C102" i="167"/>
  <c r="I102" i="167"/>
  <c r="B102" i="167"/>
  <c r="H102" i="167"/>
  <c r="G101" i="167"/>
  <c r="M101" i="167"/>
  <c r="F101" i="167"/>
  <c r="L101" i="167"/>
  <c r="E101" i="167"/>
  <c r="K101" i="167"/>
  <c r="D101" i="167"/>
  <c r="J101" i="167"/>
  <c r="C101" i="167"/>
  <c r="I101" i="167"/>
  <c r="B101" i="167"/>
  <c r="H101" i="167"/>
  <c r="G100" i="167"/>
  <c r="M100" i="167"/>
  <c r="F100" i="167"/>
  <c r="L100" i="167"/>
  <c r="E100" i="167"/>
  <c r="K100" i="167"/>
  <c r="D100" i="167"/>
  <c r="J100" i="167"/>
  <c r="C100" i="167"/>
  <c r="I100" i="167"/>
  <c r="B100" i="167"/>
  <c r="H100" i="167"/>
  <c r="G99" i="167"/>
  <c r="M99" i="167"/>
  <c r="F99" i="167"/>
  <c r="L99" i="167"/>
  <c r="E99" i="167"/>
  <c r="K99" i="167"/>
  <c r="D99" i="167"/>
  <c r="J99" i="167"/>
  <c r="C99" i="167"/>
  <c r="I99" i="167"/>
  <c r="B99" i="167"/>
  <c r="H99" i="167"/>
  <c r="G98" i="167"/>
  <c r="M98" i="167"/>
  <c r="F98" i="167"/>
  <c r="L98" i="167"/>
  <c r="E98" i="167"/>
  <c r="K98" i="167"/>
  <c r="D98" i="167"/>
  <c r="J98" i="167"/>
  <c r="C98" i="167"/>
  <c r="I98" i="167"/>
  <c r="B98" i="167"/>
  <c r="H98" i="167"/>
  <c r="G97" i="167"/>
  <c r="M97" i="167"/>
  <c r="F97" i="167"/>
  <c r="L97" i="167"/>
  <c r="E97" i="167"/>
  <c r="K97" i="167"/>
  <c r="D97" i="167"/>
  <c r="J97" i="167"/>
  <c r="C97" i="167"/>
  <c r="I97" i="167"/>
  <c r="B97" i="167"/>
  <c r="H97" i="167"/>
  <c r="G96" i="167"/>
  <c r="M96" i="167"/>
  <c r="F96" i="167"/>
  <c r="L96" i="167"/>
  <c r="E96" i="167"/>
  <c r="K96" i="167"/>
  <c r="D96" i="167"/>
  <c r="J96" i="167"/>
  <c r="C96" i="167"/>
  <c r="I96" i="167"/>
  <c r="B96" i="167"/>
  <c r="H96" i="167"/>
  <c r="G95" i="167"/>
  <c r="M95" i="167"/>
  <c r="F95" i="167"/>
  <c r="L95" i="167"/>
  <c r="E95" i="167"/>
  <c r="K95" i="167"/>
  <c r="D95" i="167"/>
  <c r="J95" i="167"/>
  <c r="C95" i="167"/>
  <c r="I95" i="167"/>
  <c r="B95" i="167"/>
  <c r="H95" i="167"/>
  <c r="G94" i="167"/>
  <c r="M94" i="167"/>
  <c r="F94" i="167"/>
  <c r="L94" i="167"/>
  <c r="E94" i="167"/>
  <c r="K94" i="167"/>
  <c r="D94" i="167"/>
  <c r="J94" i="167"/>
  <c r="C94" i="167"/>
  <c r="I94" i="167"/>
  <c r="B94" i="167"/>
  <c r="H94" i="167"/>
  <c r="G93" i="167"/>
  <c r="M93" i="167"/>
  <c r="F93" i="167"/>
  <c r="L93" i="167"/>
  <c r="E93" i="167"/>
  <c r="K93" i="167"/>
  <c r="D93" i="167"/>
  <c r="J93" i="167"/>
  <c r="C93" i="167"/>
  <c r="I93" i="167"/>
  <c r="B93" i="167"/>
  <c r="H93" i="167"/>
  <c r="G92" i="167"/>
  <c r="M92" i="167"/>
  <c r="F92" i="167"/>
  <c r="L92" i="167"/>
  <c r="E92" i="167"/>
  <c r="K92" i="167"/>
  <c r="D92" i="167"/>
  <c r="J92" i="167"/>
  <c r="C92" i="167"/>
  <c r="I92" i="167"/>
  <c r="B92" i="167"/>
  <c r="H92" i="167"/>
  <c r="G91" i="167"/>
  <c r="M91" i="167"/>
  <c r="F91" i="167"/>
  <c r="L91" i="167"/>
  <c r="E91" i="167"/>
  <c r="K91" i="167"/>
  <c r="D91" i="167"/>
  <c r="J91" i="167"/>
  <c r="C91" i="167"/>
  <c r="I91" i="167"/>
  <c r="B91" i="167"/>
  <c r="H91" i="167"/>
  <c r="G90" i="167"/>
  <c r="M90" i="167"/>
  <c r="F90" i="167"/>
  <c r="L90" i="167"/>
  <c r="E90" i="167"/>
  <c r="K90" i="167"/>
  <c r="D90" i="167"/>
  <c r="J90" i="167"/>
  <c r="C90" i="167"/>
  <c r="I90" i="167"/>
  <c r="B90" i="167"/>
  <c r="H90" i="167"/>
  <c r="G89" i="167"/>
  <c r="M89" i="167"/>
  <c r="F89" i="167"/>
  <c r="L89" i="167"/>
  <c r="E89" i="167"/>
  <c r="K89" i="167"/>
  <c r="D89" i="167"/>
  <c r="J89" i="167"/>
  <c r="C89" i="167"/>
  <c r="I89" i="167"/>
  <c r="B89" i="167"/>
  <c r="H89" i="167"/>
  <c r="G88" i="167"/>
  <c r="M88" i="167"/>
  <c r="F88" i="167"/>
  <c r="L88" i="167"/>
  <c r="E88" i="167"/>
  <c r="K88" i="167"/>
  <c r="D88" i="167"/>
  <c r="J88" i="167"/>
  <c r="C88" i="167"/>
  <c r="I88" i="167"/>
  <c r="B88" i="167"/>
  <c r="H88" i="167"/>
  <c r="G87" i="167"/>
  <c r="M87" i="167"/>
  <c r="F87" i="167"/>
  <c r="L87" i="167"/>
  <c r="E87" i="167"/>
  <c r="K87" i="167"/>
  <c r="D87" i="167"/>
  <c r="J87" i="167"/>
  <c r="C87" i="167"/>
  <c r="I87" i="167"/>
  <c r="B87" i="167"/>
  <c r="H87" i="167"/>
  <c r="G86" i="167"/>
  <c r="M86" i="167"/>
  <c r="F86" i="167"/>
  <c r="L86" i="167"/>
  <c r="E86" i="167"/>
  <c r="K86" i="167"/>
  <c r="D86" i="167"/>
  <c r="J86" i="167"/>
  <c r="C86" i="167"/>
  <c r="I86" i="167"/>
  <c r="B86" i="167"/>
  <c r="H86" i="167"/>
  <c r="G85" i="167"/>
  <c r="M85" i="167"/>
  <c r="F85" i="167"/>
  <c r="L85" i="167"/>
  <c r="E85" i="167"/>
  <c r="K85" i="167"/>
  <c r="D85" i="167"/>
  <c r="J85" i="167"/>
  <c r="C85" i="167"/>
  <c r="I85" i="167"/>
  <c r="B85" i="167"/>
  <c r="H85" i="167"/>
  <c r="G84" i="167"/>
  <c r="M84" i="167"/>
  <c r="F84" i="167"/>
  <c r="L84" i="167"/>
  <c r="E84" i="167"/>
  <c r="K84" i="167"/>
  <c r="D84" i="167"/>
  <c r="J84" i="167"/>
  <c r="C84" i="167"/>
  <c r="I84" i="167"/>
  <c r="B84" i="167"/>
  <c r="H84" i="167"/>
  <c r="G83" i="167"/>
  <c r="M83" i="167"/>
  <c r="F83" i="167"/>
  <c r="L83" i="167"/>
  <c r="E83" i="167"/>
  <c r="K83" i="167"/>
  <c r="D83" i="167"/>
  <c r="J83" i="167"/>
  <c r="C83" i="167"/>
  <c r="I83" i="167"/>
  <c r="B83" i="167"/>
  <c r="H83" i="167"/>
  <c r="G82" i="167"/>
  <c r="M82" i="167"/>
  <c r="F82" i="167"/>
  <c r="L82" i="167"/>
  <c r="E82" i="167"/>
  <c r="K82" i="167"/>
  <c r="D82" i="167"/>
  <c r="J82" i="167"/>
  <c r="C82" i="167"/>
  <c r="I82" i="167"/>
  <c r="B82" i="167"/>
  <c r="H82" i="167"/>
  <c r="G81" i="167"/>
  <c r="M81" i="167"/>
  <c r="F81" i="167"/>
  <c r="L81" i="167"/>
  <c r="E81" i="167"/>
  <c r="K81" i="167"/>
  <c r="D81" i="167"/>
  <c r="J81" i="167"/>
  <c r="C81" i="167"/>
  <c r="I81" i="167"/>
  <c r="B81" i="167"/>
  <c r="H81" i="167"/>
  <c r="G80" i="167"/>
  <c r="M80" i="167"/>
  <c r="F80" i="167"/>
  <c r="L80" i="167"/>
  <c r="E80" i="167"/>
  <c r="K80" i="167"/>
  <c r="D80" i="167"/>
  <c r="J80" i="167"/>
  <c r="C80" i="167"/>
  <c r="I80" i="167"/>
  <c r="B80" i="167"/>
  <c r="H80" i="167"/>
  <c r="G79" i="167"/>
  <c r="M79" i="167"/>
  <c r="F79" i="167"/>
  <c r="L79" i="167"/>
  <c r="E79" i="167"/>
  <c r="K79" i="167"/>
  <c r="D79" i="167"/>
  <c r="J79" i="167"/>
  <c r="C79" i="167"/>
  <c r="I79" i="167"/>
  <c r="B79" i="167"/>
  <c r="H79" i="167"/>
  <c r="G78" i="167"/>
  <c r="M78" i="167"/>
  <c r="F78" i="167"/>
  <c r="L78" i="167"/>
  <c r="E78" i="167"/>
  <c r="K78" i="167"/>
  <c r="D78" i="167"/>
  <c r="J78" i="167"/>
  <c r="C78" i="167"/>
  <c r="I78" i="167"/>
  <c r="B78" i="167"/>
  <c r="H78" i="167"/>
  <c r="G77" i="167"/>
  <c r="M77" i="167"/>
  <c r="F77" i="167"/>
  <c r="L77" i="167"/>
  <c r="E77" i="167"/>
  <c r="K77" i="167"/>
  <c r="D77" i="167"/>
  <c r="J77" i="167"/>
  <c r="C77" i="167"/>
  <c r="I77" i="167"/>
  <c r="B77" i="167"/>
  <c r="H77" i="167"/>
  <c r="G76" i="167"/>
  <c r="M76" i="167"/>
  <c r="F76" i="167"/>
  <c r="L76" i="167"/>
  <c r="E76" i="167"/>
  <c r="K76" i="167"/>
  <c r="D76" i="167"/>
  <c r="J76" i="167"/>
  <c r="C76" i="167"/>
  <c r="I76" i="167"/>
  <c r="B76" i="167"/>
  <c r="H76" i="167"/>
  <c r="G75" i="167"/>
  <c r="M75" i="167"/>
  <c r="F75" i="167"/>
  <c r="L75" i="167"/>
  <c r="E75" i="167"/>
  <c r="K75" i="167"/>
  <c r="D75" i="167"/>
  <c r="J75" i="167"/>
  <c r="C75" i="167"/>
  <c r="I75" i="167"/>
  <c r="B75" i="167"/>
  <c r="H75" i="167"/>
  <c r="G74" i="167"/>
  <c r="M74" i="167"/>
  <c r="F74" i="167"/>
  <c r="L74" i="167"/>
  <c r="E74" i="167"/>
  <c r="K74" i="167"/>
  <c r="D74" i="167"/>
  <c r="J74" i="167"/>
  <c r="C74" i="167"/>
  <c r="I74" i="167"/>
  <c r="B74" i="167"/>
  <c r="H74" i="167"/>
  <c r="G73" i="167"/>
  <c r="M73" i="167"/>
  <c r="F73" i="167"/>
  <c r="L73" i="167"/>
  <c r="E73" i="167"/>
  <c r="K73" i="167"/>
  <c r="D73" i="167"/>
  <c r="J73" i="167"/>
  <c r="C73" i="167"/>
  <c r="I73" i="167"/>
  <c r="B73" i="167"/>
  <c r="H73" i="167"/>
  <c r="G72" i="167"/>
  <c r="M72" i="167"/>
  <c r="F72" i="167"/>
  <c r="L72" i="167"/>
  <c r="E72" i="167"/>
  <c r="K72" i="167"/>
  <c r="D72" i="167"/>
  <c r="J72" i="167"/>
  <c r="C72" i="167"/>
  <c r="I72" i="167"/>
  <c r="B72" i="167"/>
  <c r="H72" i="167"/>
  <c r="G71" i="167"/>
  <c r="M71" i="167"/>
  <c r="F71" i="167"/>
  <c r="L71" i="167"/>
  <c r="E71" i="167"/>
  <c r="K71" i="167"/>
  <c r="D71" i="167"/>
  <c r="J71" i="167"/>
  <c r="C71" i="167"/>
  <c r="I71" i="167"/>
  <c r="B71" i="167"/>
  <c r="H71" i="167"/>
  <c r="G70" i="167"/>
  <c r="M70" i="167"/>
  <c r="F70" i="167"/>
  <c r="L70" i="167"/>
  <c r="E70" i="167"/>
  <c r="K70" i="167"/>
  <c r="D70" i="167"/>
  <c r="J70" i="167"/>
  <c r="C70" i="167"/>
  <c r="I70" i="167"/>
  <c r="B70" i="167"/>
  <c r="G69" i="167"/>
  <c r="M69" i="167"/>
  <c r="F69" i="167"/>
  <c r="L69" i="167"/>
  <c r="E69" i="167"/>
  <c r="K69" i="167"/>
  <c r="D69" i="167"/>
  <c r="J69" i="167"/>
  <c r="C69" i="167"/>
  <c r="I69" i="167"/>
  <c r="B69" i="167"/>
  <c r="G68" i="167"/>
  <c r="M68" i="167"/>
  <c r="F68" i="167"/>
  <c r="L68" i="167"/>
  <c r="E68" i="167"/>
  <c r="K68" i="167"/>
  <c r="D68" i="167"/>
  <c r="J68" i="167"/>
  <c r="C68" i="167"/>
  <c r="I68" i="167"/>
  <c r="B68" i="167"/>
  <c r="G67" i="167"/>
  <c r="M67" i="167"/>
  <c r="F67" i="167"/>
  <c r="L67" i="167"/>
  <c r="E67" i="167"/>
  <c r="K67" i="167"/>
  <c r="D67" i="167"/>
  <c r="J67" i="167"/>
  <c r="C67" i="167"/>
  <c r="B67" i="167"/>
  <c r="G66" i="167"/>
  <c r="M66" i="167"/>
  <c r="F66" i="167"/>
  <c r="L66" i="167"/>
  <c r="E66" i="167"/>
  <c r="K66" i="167"/>
  <c r="D66" i="167"/>
  <c r="J66" i="167"/>
  <c r="C66" i="167"/>
  <c r="I66" i="167"/>
  <c r="B66" i="167"/>
  <c r="G65" i="167"/>
  <c r="M65" i="167"/>
  <c r="F65" i="167"/>
  <c r="L65" i="167"/>
  <c r="E65" i="167"/>
  <c r="K65" i="167"/>
  <c r="D65" i="167"/>
  <c r="J65" i="167"/>
  <c r="C65" i="167"/>
  <c r="I65" i="167"/>
  <c r="B65" i="167"/>
  <c r="G64" i="167"/>
  <c r="M64" i="167"/>
  <c r="F64" i="167"/>
  <c r="L64" i="167"/>
  <c r="E64" i="167"/>
  <c r="K64" i="167"/>
  <c r="D64" i="167"/>
  <c r="J64" i="167"/>
  <c r="C64" i="167"/>
  <c r="I64" i="167"/>
  <c r="B64" i="167"/>
  <c r="G63" i="167"/>
  <c r="M63" i="167"/>
  <c r="F63" i="167"/>
  <c r="L63" i="167"/>
  <c r="E63" i="167"/>
  <c r="K63" i="167"/>
  <c r="D63" i="167"/>
  <c r="J63" i="167"/>
  <c r="C63" i="167"/>
  <c r="B63" i="167"/>
  <c r="G62" i="167"/>
  <c r="M62" i="167"/>
  <c r="F62" i="167"/>
  <c r="L62" i="167"/>
  <c r="E62" i="167"/>
  <c r="K62" i="167"/>
  <c r="D62" i="167"/>
  <c r="J62" i="167"/>
  <c r="C62" i="167"/>
  <c r="I62" i="167"/>
  <c r="B62" i="167"/>
  <c r="G61" i="167"/>
  <c r="M61" i="167"/>
  <c r="F61" i="167"/>
  <c r="L61" i="167"/>
  <c r="E61" i="167"/>
  <c r="K61" i="167"/>
  <c r="D61" i="167"/>
  <c r="J61" i="167"/>
  <c r="C61" i="167"/>
  <c r="I61" i="167"/>
  <c r="B61" i="167"/>
  <c r="G60" i="167"/>
  <c r="M60" i="167"/>
  <c r="F60" i="167"/>
  <c r="L60" i="167"/>
  <c r="E60" i="167"/>
  <c r="K60" i="167"/>
  <c r="D60" i="167"/>
  <c r="J60" i="167"/>
  <c r="C60" i="167"/>
  <c r="I60" i="167"/>
  <c r="B60" i="167"/>
  <c r="G59" i="167"/>
  <c r="M59" i="167"/>
  <c r="F59" i="167"/>
  <c r="L59" i="167"/>
  <c r="E59" i="167"/>
  <c r="K59" i="167"/>
  <c r="D59" i="167"/>
  <c r="J59" i="167"/>
  <c r="C59" i="167"/>
  <c r="B59" i="167"/>
  <c r="G58" i="167"/>
  <c r="M58" i="167"/>
  <c r="F58" i="167"/>
  <c r="L58" i="167"/>
  <c r="E58" i="167"/>
  <c r="K58" i="167"/>
  <c r="D58" i="167"/>
  <c r="J58" i="167"/>
  <c r="C58" i="167"/>
  <c r="I58" i="167"/>
  <c r="B58" i="167"/>
  <c r="B42" i="165"/>
  <c r="B58" i="165"/>
  <c r="B115" i="272"/>
  <c r="P115" i="272"/>
  <c r="B114" i="272"/>
  <c r="Q114" i="272" s="1"/>
  <c r="P114" i="272"/>
  <c r="F114" i="272"/>
  <c r="B113" i="272"/>
  <c r="P113" i="272"/>
  <c r="B112" i="272"/>
  <c r="Q112" i="272" s="1"/>
  <c r="P112" i="272"/>
  <c r="F112" i="272"/>
  <c r="B111" i="272"/>
  <c r="P111" i="272"/>
  <c r="B110" i="272"/>
  <c r="Q110" i="272" s="1"/>
  <c r="P110" i="272"/>
  <c r="F110" i="272"/>
  <c r="B109" i="272"/>
  <c r="P109" i="272"/>
  <c r="B108" i="272"/>
  <c r="Q108" i="272" s="1"/>
  <c r="P108" i="272"/>
  <c r="F108" i="272"/>
  <c r="B107" i="272"/>
  <c r="P107" i="272"/>
  <c r="B106" i="272"/>
  <c r="Q106" i="272" s="1"/>
  <c r="P106" i="272"/>
  <c r="F106" i="272"/>
  <c r="B105" i="272"/>
  <c r="P105" i="272"/>
  <c r="B104" i="272"/>
  <c r="Q104" i="272" s="1"/>
  <c r="P104" i="272"/>
  <c r="F104" i="272"/>
  <c r="B103" i="272"/>
  <c r="P103" i="272"/>
  <c r="B102" i="272"/>
  <c r="Q102" i="272" s="1"/>
  <c r="P102" i="272"/>
  <c r="F102" i="272"/>
  <c r="B101" i="272"/>
  <c r="P101" i="272"/>
  <c r="B100" i="272"/>
  <c r="Q100" i="272" s="1"/>
  <c r="P100" i="272"/>
  <c r="F100" i="272"/>
  <c r="B99" i="272"/>
  <c r="P99" i="272"/>
  <c r="B98" i="272"/>
  <c r="Q98" i="272" s="1"/>
  <c r="P98" i="272"/>
  <c r="F98" i="272"/>
  <c r="B97" i="272"/>
  <c r="P97" i="272"/>
  <c r="B96" i="272"/>
  <c r="Q96" i="272" s="1"/>
  <c r="P96" i="272"/>
  <c r="F96" i="272"/>
  <c r="B95" i="272"/>
  <c r="P95" i="272"/>
  <c r="B94" i="272"/>
  <c r="Q94" i="272" s="1"/>
  <c r="P94" i="272"/>
  <c r="F94" i="272"/>
  <c r="B93" i="272"/>
  <c r="P93" i="272"/>
  <c r="B92" i="272"/>
  <c r="Q92" i="272" s="1"/>
  <c r="P92" i="272"/>
  <c r="F92" i="272"/>
  <c r="B91" i="272"/>
  <c r="P91" i="272"/>
  <c r="B90" i="272"/>
  <c r="Q90" i="272" s="1"/>
  <c r="P90" i="272"/>
  <c r="F90" i="272"/>
  <c r="B89" i="272"/>
  <c r="P89" i="272"/>
  <c r="B88" i="272"/>
  <c r="Q88" i="272" s="1"/>
  <c r="P88" i="272"/>
  <c r="F88" i="272"/>
  <c r="B87" i="272"/>
  <c r="P87" i="272"/>
  <c r="B86" i="272"/>
  <c r="Q86" i="272" s="1"/>
  <c r="P86" i="272"/>
  <c r="F86" i="272"/>
  <c r="B85" i="272"/>
  <c r="P85" i="272"/>
  <c r="B84" i="272"/>
  <c r="Q84" i="272" s="1"/>
  <c r="P84" i="272"/>
  <c r="F84" i="272"/>
  <c r="B83" i="272"/>
  <c r="P83" i="272"/>
  <c r="B82" i="272"/>
  <c r="Q82" i="272" s="1"/>
  <c r="P82" i="272"/>
  <c r="F82" i="272"/>
  <c r="B81" i="272"/>
  <c r="P81" i="272"/>
  <c r="B80" i="272"/>
  <c r="Q80" i="272" s="1"/>
  <c r="P80" i="272"/>
  <c r="F80" i="272"/>
  <c r="B79" i="272"/>
  <c r="P79" i="272"/>
  <c r="B78" i="272"/>
  <c r="Q78" i="272" s="1"/>
  <c r="P78" i="272"/>
  <c r="F78" i="272"/>
  <c r="B77" i="272"/>
  <c r="P77" i="272"/>
  <c r="B76" i="272"/>
  <c r="Q76" i="272" s="1"/>
  <c r="P76" i="272"/>
  <c r="F76" i="272"/>
  <c r="B75" i="272"/>
  <c r="P75" i="272"/>
  <c r="B115" i="251"/>
  <c r="F115" i="251" s="1"/>
  <c r="K116" i="91"/>
  <c r="K116" i="217" s="1"/>
  <c r="Q115" i="251" s="1"/>
  <c r="P115" i="251"/>
  <c r="B114" i="251"/>
  <c r="K115" i="217"/>
  <c r="Q114" i="251" s="1"/>
  <c r="K115" i="91"/>
  <c r="P114" i="251"/>
  <c r="F114" i="251"/>
  <c r="B113" i="251"/>
  <c r="K114" i="217"/>
  <c r="K114" i="91"/>
  <c r="B112" i="251"/>
  <c r="K113" i="91"/>
  <c r="K113" i="217"/>
  <c r="Q112" i="251" s="1"/>
  <c r="P112" i="251"/>
  <c r="F112" i="251"/>
  <c r="B111" i="251"/>
  <c r="F111" i="251" s="1"/>
  <c r="K112" i="91"/>
  <c r="K112" i="217" s="1"/>
  <c r="Q111" i="251" s="1"/>
  <c r="P111" i="251"/>
  <c r="B110" i="251"/>
  <c r="K111" i="217"/>
  <c r="Q110" i="251" s="1"/>
  <c r="K111" i="91"/>
  <c r="P110" i="251"/>
  <c r="F110" i="251"/>
  <c r="B109" i="251"/>
  <c r="F109" i="251" s="1"/>
  <c r="K110" i="217"/>
  <c r="K110" i="91"/>
  <c r="Q109" i="251"/>
  <c r="B108" i="251"/>
  <c r="K109" i="91"/>
  <c r="K109" i="217"/>
  <c r="Q108" i="251" s="1"/>
  <c r="P108" i="251"/>
  <c r="F108" i="251"/>
  <c r="B107" i="251"/>
  <c r="F107" i="251" s="1"/>
  <c r="K108" i="91"/>
  <c r="P107" i="251"/>
  <c r="B106" i="251"/>
  <c r="K107" i="91"/>
  <c r="P106" i="251"/>
  <c r="F106" i="251"/>
  <c r="B105" i="251"/>
  <c r="F105" i="251" s="1"/>
  <c r="K106" i="217"/>
  <c r="K106" i="91"/>
  <c r="P105" i="251"/>
  <c r="B104" i="251"/>
  <c r="K105" i="91"/>
  <c r="K105" i="217"/>
  <c r="Q104" i="251" s="1"/>
  <c r="P104" i="251"/>
  <c r="F104" i="251"/>
  <c r="B103" i="251"/>
  <c r="F103" i="251" s="1"/>
  <c r="K104" i="91"/>
  <c r="K104" i="217" s="1"/>
  <c r="Q103" i="251" s="1"/>
  <c r="P103" i="251"/>
  <c r="B102" i="251"/>
  <c r="K103" i="217"/>
  <c r="Q102" i="251" s="1"/>
  <c r="K103" i="91"/>
  <c r="P102" i="251"/>
  <c r="F102" i="251"/>
  <c r="B101" i="251"/>
  <c r="F101" i="251" s="1"/>
  <c r="K102" i="217"/>
  <c r="K102" i="91"/>
  <c r="P101" i="251"/>
  <c r="B100" i="251"/>
  <c r="K101" i="91"/>
  <c r="K101" i="217"/>
  <c r="Q100" i="251" s="1"/>
  <c r="P100" i="251"/>
  <c r="F100" i="251"/>
  <c r="B99" i="251"/>
  <c r="F99" i="251" s="1"/>
  <c r="K100" i="217"/>
  <c r="Q99" i="251" s="1"/>
  <c r="K100" i="91"/>
  <c r="P99" i="251"/>
  <c r="B98" i="251"/>
  <c r="K99" i="217"/>
  <c r="Q98" i="251" s="1"/>
  <c r="K99" i="91"/>
  <c r="P98" i="251"/>
  <c r="F98" i="251"/>
  <c r="B97" i="251"/>
  <c r="K98" i="91"/>
  <c r="K98" i="217" s="1"/>
  <c r="B96" i="251"/>
  <c r="K97" i="91"/>
  <c r="K97" i="217"/>
  <c r="Q96" i="251" s="1"/>
  <c r="P96" i="251"/>
  <c r="F96" i="251"/>
  <c r="B95" i="251"/>
  <c r="F95" i="251" s="1"/>
  <c r="K96" i="91"/>
  <c r="P95" i="251"/>
  <c r="B94" i="251"/>
  <c r="K95" i="217"/>
  <c r="Q94" i="251" s="1"/>
  <c r="K95" i="91"/>
  <c r="P94" i="251"/>
  <c r="F94" i="251"/>
  <c r="B93" i="251"/>
  <c r="F93" i="251" s="1"/>
  <c r="K94" i="91"/>
  <c r="K94" i="217" s="1"/>
  <c r="Q93" i="251"/>
  <c r="B92" i="251"/>
  <c r="K93" i="91"/>
  <c r="K93" i="217"/>
  <c r="Q92" i="251" s="1"/>
  <c r="P92" i="251"/>
  <c r="F92" i="251"/>
  <c r="B91" i="251"/>
  <c r="F91" i="251" s="1"/>
  <c r="K92" i="91"/>
  <c r="P91" i="251"/>
  <c r="B90" i="251"/>
  <c r="K91" i="91"/>
  <c r="P90" i="251"/>
  <c r="F90" i="251"/>
  <c r="B89" i="251"/>
  <c r="F89" i="251" s="1"/>
  <c r="K90" i="217"/>
  <c r="K90" i="91"/>
  <c r="P89" i="251"/>
  <c r="B88" i="251"/>
  <c r="K89" i="91"/>
  <c r="K89" i="217"/>
  <c r="Q88" i="251" s="1"/>
  <c r="P88" i="251"/>
  <c r="F88" i="251"/>
  <c r="B87" i="251"/>
  <c r="F87" i="251" s="1"/>
  <c r="K88" i="91"/>
  <c r="K88" i="217" s="1"/>
  <c r="Q87" i="251" s="1"/>
  <c r="P87" i="251"/>
  <c r="B86" i="251"/>
  <c r="K87" i="217"/>
  <c r="Q86" i="251" s="1"/>
  <c r="K87" i="91"/>
  <c r="P86" i="251"/>
  <c r="F86" i="251"/>
  <c r="B85" i="251"/>
  <c r="F85" i="251" s="1"/>
  <c r="K86" i="217"/>
  <c r="K86" i="91"/>
  <c r="P85" i="251"/>
  <c r="B84" i="251"/>
  <c r="K85" i="91"/>
  <c r="K85" i="217"/>
  <c r="Q84" i="251" s="1"/>
  <c r="P84" i="251"/>
  <c r="F84" i="251"/>
  <c r="B83" i="251"/>
  <c r="F83" i="251" s="1"/>
  <c r="K84" i="91"/>
  <c r="K84" i="217" s="1"/>
  <c r="Q83" i="251" s="1"/>
  <c r="P83" i="251"/>
  <c r="B82" i="251"/>
  <c r="K83" i="217"/>
  <c r="Q82" i="251" s="1"/>
  <c r="K83" i="91"/>
  <c r="P82" i="251"/>
  <c r="F82" i="251"/>
  <c r="B81" i="251"/>
  <c r="K82" i="217"/>
  <c r="K82" i="91"/>
  <c r="B80" i="251"/>
  <c r="K81" i="91"/>
  <c r="K81" i="217"/>
  <c r="Q80" i="251" s="1"/>
  <c r="P80" i="251"/>
  <c r="F80" i="251"/>
  <c r="B79" i="251"/>
  <c r="F79" i="251" s="1"/>
  <c r="K80" i="91"/>
  <c r="K80" i="217" s="1"/>
  <c r="Q79" i="251" s="1"/>
  <c r="P79" i="251"/>
  <c r="B78" i="251"/>
  <c r="K79" i="217"/>
  <c r="Q78" i="251" s="1"/>
  <c r="K79" i="91"/>
  <c r="P78" i="251"/>
  <c r="F78" i="251"/>
  <c r="B77" i="251"/>
  <c r="F77" i="251" s="1"/>
  <c r="K78" i="217"/>
  <c r="K78" i="91"/>
  <c r="Q77" i="251"/>
  <c r="B76" i="251"/>
  <c r="K77" i="91"/>
  <c r="K77" i="217"/>
  <c r="Q76" i="251" s="1"/>
  <c r="P76" i="251"/>
  <c r="F76" i="251"/>
  <c r="B75" i="251"/>
  <c r="F75" i="251" s="1"/>
  <c r="K76" i="91"/>
  <c r="K76" i="217" s="1"/>
  <c r="Q75" i="251" s="1"/>
  <c r="P75" i="251"/>
  <c r="G115" i="166"/>
  <c r="M115" i="166"/>
  <c r="F115" i="166"/>
  <c r="L115" i="166"/>
  <c r="E115" i="166"/>
  <c r="K115" i="166"/>
  <c r="D115" i="166"/>
  <c r="J115" i="166"/>
  <c r="C115" i="166"/>
  <c r="I115" i="166"/>
  <c r="B115" i="166"/>
  <c r="H115" i="166"/>
  <c r="G114" i="166"/>
  <c r="M114" i="166"/>
  <c r="F114" i="166"/>
  <c r="L114" i="166"/>
  <c r="E114" i="166"/>
  <c r="K114" i="166"/>
  <c r="D114" i="166"/>
  <c r="J114" i="166"/>
  <c r="C114" i="166"/>
  <c r="I114" i="166"/>
  <c r="B114" i="166"/>
  <c r="H114" i="166"/>
  <c r="G113" i="166"/>
  <c r="M113" i="166"/>
  <c r="F113" i="166"/>
  <c r="L113" i="166"/>
  <c r="E113" i="166"/>
  <c r="K113" i="166"/>
  <c r="D113" i="166"/>
  <c r="J113" i="166"/>
  <c r="C113" i="166"/>
  <c r="I113" i="166"/>
  <c r="B113" i="166"/>
  <c r="H113" i="166"/>
  <c r="G112" i="166"/>
  <c r="M112" i="166"/>
  <c r="F112" i="166"/>
  <c r="L112" i="166"/>
  <c r="E112" i="166"/>
  <c r="K112" i="166"/>
  <c r="D112" i="166"/>
  <c r="J112" i="166"/>
  <c r="C112" i="166"/>
  <c r="I112" i="166"/>
  <c r="B112" i="166"/>
  <c r="H112" i="166"/>
  <c r="G111" i="166"/>
  <c r="M111" i="166"/>
  <c r="F111" i="166"/>
  <c r="L111" i="166"/>
  <c r="E111" i="166"/>
  <c r="K111" i="166"/>
  <c r="D111" i="166"/>
  <c r="J111" i="166"/>
  <c r="C111" i="166"/>
  <c r="I111" i="166"/>
  <c r="B111" i="166"/>
  <c r="H111" i="166"/>
  <c r="G110" i="166"/>
  <c r="M110" i="166"/>
  <c r="F110" i="166"/>
  <c r="L110" i="166"/>
  <c r="E110" i="166"/>
  <c r="K110" i="166"/>
  <c r="D110" i="166"/>
  <c r="J110" i="166"/>
  <c r="C110" i="166"/>
  <c r="I110" i="166"/>
  <c r="B110" i="166"/>
  <c r="H110" i="166"/>
  <c r="G109" i="166"/>
  <c r="M109" i="166"/>
  <c r="F109" i="166"/>
  <c r="L109" i="166"/>
  <c r="E109" i="166"/>
  <c r="K109" i="166"/>
  <c r="D109" i="166"/>
  <c r="J109" i="166"/>
  <c r="C109" i="166"/>
  <c r="I109" i="166"/>
  <c r="B109" i="166"/>
  <c r="H109" i="166"/>
  <c r="G108" i="166"/>
  <c r="M108" i="166"/>
  <c r="F108" i="166"/>
  <c r="L108" i="166"/>
  <c r="E108" i="166"/>
  <c r="K108" i="166"/>
  <c r="D108" i="166"/>
  <c r="J108" i="166"/>
  <c r="C108" i="166"/>
  <c r="I108" i="166"/>
  <c r="B108" i="166"/>
  <c r="H108" i="166"/>
  <c r="G107" i="166"/>
  <c r="M107" i="166"/>
  <c r="F107" i="166"/>
  <c r="L107" i="166"/>
  <c r="E107" i="166"/>
  <c r="K107" i="166"/>
  <c r="D107" i="166"/>
  <c r="J107" i="166"/>
  <c r="C107" i="166"/>
  <c r="I107" i="166"/>
  <c r="B107" i="166"/>
  <c r="H107" i="166"/>
  <c r="G106" i="166"/>
  <c r="M106" i="166"/>
  <c r="F106" i="166"/>
  <c r="L106" i="166"/>
  <c r="E106" i="166"/>
  <c r="K106" i="166"/>
  <c r="D106" i="166"/>
  <c r="J106" i="166"/>
  <c r="C106" i="166"/>
  <c r="I106" i="166"/>
  <c r="B106" i="166"/>
  <c r="H106" i="166"/>
  <c r="G105" i="166"/>
  <c r="M105" i="166"/>
  <c r="F105" i="166"/>
  <c r="L105" i="166"/>
  <c r="E105" i="166"/>
  <c r="K105" i="166"/>
  <c r="D105" i="166"/>
  <c r="J105" i="166"/>
  <c r="C105" i="166"/>
  <c r="I105" i="166"/>
  <c r="B105" i="166"/>
  <c r="H105" i="166"/>
  <c r="G104" i="166"/>
  <c r="M104" i="166"/>
  <c r="F104" i="166"/>
  <c r="L104" i="166"/>
  <c r="E104" i="166"/>
  <c r="K104" i="166"/>
  <c r="D104" i="166"/>
  <c r="J104" i="166"/>
  <c r="C104" i="166"/>
  <c r="I104" i="166"/>
  <c r="B104" i="166"/>
  <c r="H104" i="166"/>
  <c r="G103" i="166"/>
  <c r="M103" i="166"/>
  <c r="F103" i="166"/>
  <c r="L103" i="166"/>
  <c r="E103" i="166"/>
  <c r="K103" i="166"/>
  <c r="D103" i="166"/>
  <c r="J103" i="166"/>
  <c r="C103" i="166"/>
  <c r="I103" i="166"/>
  <c r="B103" i="166"/>
  <c r="H103" i="166"/>
  <c r="G102" i="166"/>
  <c r="M102" i="166"/>
  <c r="F102" i="166"/>
  <c r="L102" i="166"/>
  <c r="E102" i="166"/>
  <c r="K102" i="166"/>
  <c r="D102" i="166"/>
  <c r="J102" i="166"/>
  <c r="C102" i="166"/>
  <c r="I102" i="166"/>
  <c r="B102" i="166"/>
  <c r="H102" i="166"/>
  <c r="G101" i="166"/>
  <c r="M101" i="166"/>
  <c r="F101" i="166"/>
  <c r="L101" i="166"/>
  <c r="E101" i="166"/>
  <c r="K101" i="166"/>
  <c r="D101" i="166"/>
  <c r="J101" i="166"/>
  <c r="C101" i="166"/>
  <c r="I101" i="166"/>
  <c r="B101" i="166"/>
  <c r="H101" i="166"/>
  <c r="G100" i="166"/>
  <c r="M100" i="166"/>
  <c r="F100" i="166"/>
  <c r="L100" i="166"/>
  <c r="E100" i="166"/>
  <c r="K100" i="166"/>
  <c r="D100" i="166"/>
  <c r="J100" i="166"/>
  <c r="C100" i="166"/>
  <c r="I100" i="166"/>
  <c r="B100" i="166"/>
  <c r="H100" i="166"/>
  <c r="G99" i="166"/>
  <c r="M99" i="166"/>
  <c r="F99" i="166"/>
  <c r="L99" i="166"/>
  <c r="E99" i="166"/>
  <c r="K99" i="166"/>
  <c r="D99" i="166"/>
  <c r="J99" i="166"/>
  <c r="C99" i="166"/>
  <c r="I99" i="166"/>
  <c r="B99" i="166"/>
  <c r="H99" i="166"/>
  <c r="G98" i="166"/>
  <c r="M98" i="166"/>
  <c r="F98" i="166"/>
  <c r="L98" i="166"/>
  <c r="E98" i="166"/>
  <c r="K98" i="166"/>
  <c r="D98" i="166"/>
  <c r="J98" i="166"/>
  <c r="C98" i="166"/>
  <c r="I98" i="166"/>
  <c r="B98" i="166"/>
  <c r="H98" i="166"/>
  <c r="G97" i="166"/>
  <c r="M97" i="166"/>
  <c r="F97" i="166"/>
  <c r="L97" i="166"/>
  <c r="E97" i="166"/>
  <c r="K97" i="166"/>
  <c r="D97" i="166"/>
  <c r="J97" i="166"/>
  <c r="C97" i="166"/>
  <c r="I97" i="166"/>
  <c r="B97" i="166"/>
  <c r="H97" i="166"/>
  <c r="G96" i="166"/>
  <c r="M96" i="166"/>
  <c r="F96" i="166"/>
  <c r="L96" i="166"/>
  <c r="E96" i="166"/>
  <c r="K96" i="166"/>
  <c r="D96" i="166"/>
  <c r="J96" i="166"/>
  <c r="C96" i="166"/>
  <c r="I96" i="166"/>
  <c r="B96" i="166"/>
  <c r="H96" i="166"/>
  <c r="G95" i="166"/>
  <c r="M95" i="166"/>
  <c r="F95" i="166"/>
  <c r="L95" i="166"/>
  <c r="E95" i="166"/>
  <c r="K95" i="166"/>
  <c r="D95" i="166"/>
  <c r="J95" i="166"/>
  <c r="C95" i="166"/>
  <c r="I95" i="166"/>
  <c r="B95" i="166"/>
  <c r="H95" i="166"/>
  <c r="G94" i="166"/>
  <c r="M94" i="166"/>
  <c r="F94" i="166"/>
  <c r="L94" i="166"/>
  <c r="E94" i="166"/>
  <c r="K94" i="166"/>
  <c r="D94" i="166"/>
  <c r="J94" i="166"/>
  <c r="C94" i="166"/>
  <c r="I94" i="166"/>
  <c r="B94" i="166"/>
  <c r="H94" i="166"/>
  <c r="G93" i="166"/>
  <c r="M93" i="166"/>
  <c r="F93" i="166"/>
  <c r="L93" i="166"/>
  <c r="E93" i="166"/>
  <c r="K93" i="166"/>
  <c r="D93" i="166"/>
  <c r="J93" i="166"/>
  <c r="C93" i="166"/>
  <c r="I93" i="166"/>
  <c r="B93" i="166"/>
  <c r="H93" i="166"/>
  <c r="G92" i="166"/>
  <c r="M92" i="166"/>
  <c r="F92" i="166"/>
  <c r="L92" i="166"/>
  <c r="E92" i="166"/>
  <c r="K92" i="166"/>
  <c r="D92" i="166"/>
  <c r="J92" i="166"/>
  <c r="C92" i="166"/>
  <c r="I92" i="166"/>
  <c r="B92" i="166"/>
  <c r="H92" i="166"/>
  <c r="G91" i="166"/>
  <c r="M91" i="166"/>
  <c r="F91" i="166"/>
  <c r="L91" i="166"/>
  <c r="E91" i="166"/>
  <c r="K91" i="166"/>
  <c r="D91" i="166"/>
  <c r="J91" i="166"/>
  <c r="C91" i="166"/>
  <c r="I91" i="166"/>
  <c r="B91" i="166"/>
  <c r="H91" i="166"/>
  <c r="G90" i="166"/>
  <c r="M90" i="166"/>
  <c r="F90" i="166"/>
  <c r="L90" i="166"/>
  <c r="E90" i="166"/>
  <c r="K90" i="166"/>
  <c r="D90" i="166"/>
  <c r="J90" i="166"/>
  <c r="C90" i="166"/>
  <c r="I90" i="166"/>
  <c r="B90" i="166"/>
  <c r="H90" i="166"/>
  <c r="G89" i="166"/>
  <c r="M89" i="166"/>
  <c r="F89" i="166"/>
  <c r="L89" i="166"/>
  <c r="E89" i="166"/>
  <c r="K89" i="166"/>
  <c r="D89" i="166"/>
  <c r="J89" i="166"/>
  <c r="C89" i="166"/>
  <c r="I89" i="166"/>
  <c r="B89" i="166"/>
  <c r="H89" i="166"/>
  <c r="G88" i="166"/>
  <c r="M88" i="166"/>
  <c r="F88" i="166"/>
  <c r="L88" i="166"/>
  <c r="E88" i="166"/>
  <c r="K88" i="166"/>
  <c r="D88" i="166"/>
  <c r="J88" i="166"/>
  <c r="C88" i="166"/>
  <c r="I88" i="166"/>
  <c r="B88" i="166"/>
  <c r="H88" i="166"/>
  <c r="G87" i="166"/>
  <c r="M87" i="166"/>
  <c r="F87" i="166"/>
  <c r="L87" i="166"/>
  <c r="E87" i="166"/>
  <c r="K87" i="166"/>
  <c r="D87" i="166"/>
  <c r="J87" i="166"/>
  <c r="C87" i="166"/>
  <c r="I87" i="166"/>
  <c r="B87" i="166"/>
  <c r="H87" i="166"/>
  <c r="G86" i="166"/>
  <c r="M86" i="166"/>
  <c r="F86" i="166"/>
  <c r="L86" i="166"/>
  <c r="E86" i="166"/>
  <c r="K86" i="166"/>
  <c r="D86" i="166"/>
  <c r="J86" i="166"/>
  <c r="C86" i="166"/>
  <c r="I86" i="166"/>
  <c r="B86" i="166"/>
  <c r="H86" i="166"/>
  <c r="G85" i="166"/>
  <c r="M85" i="166"/>
  <c r="F85" i="166"/>
  <c r="L85" i="166"/>
  <c r="E85" i="166"/>
  <c r="K85" i="166"/>
  <c r="D85" i="166"/>
  <c r="J85" i="166"/>
  <c r="C85" i="166"/>
  <c r="I85" i="166"/>
  <c r="B85" i="166"/>
  <c r="H85" i="166"/>
  <c r="G84" i="166"/>
  <c r="M84" i="166"/>
  <c r="F84" i="166"/>
  <c r="L84" i="166"/>
  <c r="E84" i="166"/>
  <c r="K84" i="166"/>
  <c r="D84" i="166"/>
  <c r="J84" i="166"/>
  <c r="C84" i="166"/>
  <c r="I84" i="166"/>
  <c r="B84" i="166"/>
  <c r="H84" i="166"/>
  <c r="G83" i="166"/>
  <c r="M83" i="166"/>
  <c r="F83" i="166"/>
  <c r="L83" i="166"/>
  <c r="E83" i="166"/>
  <c r="K83" i="166"/>
  <c r="D83" i="166"/>
  <c r="J83" i="166"/>
  <c r="C83" i="166"/>
  <c r="I83" i="166"/>
  <c r="B83" i="166"/>
  <c r="H83" i="166"/>
  <c r="G82" i="166"/>
  <c r="M82" i="166"/>
  <c r="F82" i="166"/>
  <c r="L82" i="166"/>
  <c r="E82" i="166"/>
  <c r="K82" i="166"/>
  <c r="D82" i="166"/>
  <c r="J82" i="166"/>
  <c r="C82" i="166"/>
  <c r="I82" i="166"/>
  <c r="B82" i="166"/>
  <c r="H82" i="166"/>
  <c r="G81" i="166"/>
  <c r="M81" i="166"/>
  <c r="F81" i="166"/>
  <c r="L81" i="166"/>
  <c r="E81" i="166"/>
  <c r="K81" i="166"/>
  <c r="D81" i="166"/>
  <c r="J81" i="166"/>
  <c r="C81" i="166"/>
  <c r="I81" i="166"/>
  <c r="B81" i="166"/>
  <c r="H81" i="166"/>
  <c r="G80" i="166"/>
  <c r="M80" i="166"/>
  <c r="F80" i="166"/>
  <c r="L80" i="166"/>
  <c r="E80" i="166"/>
  <c r="K80" i="166"/>
  <c r="D80" i="166"/>
  <c r="J80" i="166"/>
  <c r="C80" i="166"/>
  <c r="I80" i="166"/>
  <c r="B80" i="166"/>
  <c r="H80" i="166"/>
  <c r="G79" i="166"/>
  <c r="M79" i="166"/>
  <c r="F79" i="166"/>
  <c r="L79" i="166"/>
  <c r="E79" i="166"/>
  <c r="K79" i="166"/>
  <c r="D79" i="166"/>
  <c r="J79" i="166"/>
  <c r="C79" i="166"/>
  <c r="I79" i="166"/>
  <c r="B79" i="166"/>
  <c r="H79" i="166"/>
  <c r="G78" i="166"/>
  <c r="M78" i="166"/>
  <c r="F78" i="166"/>
  <c r="L78" i="166"/>
  <c r="E78" i="166"/>
  <c r="K78" i="166"/>
  <c r="D78" i="166"/>
  <c r="J78" i="166"/>
  <c r="C78" i="166"/>
  <c r="I78" i="166"/>
  <c r="B78" i="166"/>
  <c r="H78" i="166"/>
  <c r="G77" i="166"/>
  <c r="M77" i="166"/>
  <c r="F77" i="166"/>
  <c r="L77" i="166"/>
  <c r="E77" i="166"/>
  <c r="K77" i="166"/>
  <c r="D77" i="166"/>
  <c r="J77" i="166"/>
  <c r="C77" i="166"/>
  <c r="I77" i="166"/>
  <c r="B77" i="166"/>
  <c r="H77" i="166"/>
  <c r="G76" i="166"/>
  <c r="M76" i="166"/>
  <c r="F76" i="166"/>
  <c r="L76" i="166"/>
  <c r="E76" i="166"/>
  <c r="K76" i="166"/>
  <c r="D76" i="166"/>
  <c r="J76" i="166"/>
  <c r="C76" i="166"/>
  <c r="I76" i="166"/>
  <c r="B76" i="166"/>
  <c r="H76" i="166"/>
  <c r="G75" i="166"/>
  <c r="M75" i="166"/>
  <c r="F75" i="166"/>
  <c r="L75" i="166"/>
  <c r="E75" i="166"/>
  <c r="K75" i="166"/>
  <c r="D75" i="166"/>
  <c r="J75" i="166"/>
  <c r="C75" i="166"/>
  <c r="I75" i="166"/>
  <c r="B75" i="166"/>
  <c r="H75" i="166"/>
  <c r="G74" i="166"/>
  <c r="M74" i="166"/>
  <c r="F74" i="166"/>
  <c r="L74" i="166"/>
  <c r="E74" i="166"/>
  <c r="K74" i="166"/>
  <c r="D74" i="166"/>
  <c r="J74" i="166"/>
  <c r="C74" i="166"/>
  <c r="I74" i="166"/>
  <c r="B74" i="166"/>
  <c r="H74" i="166"/>
  <c r="G73" i="166"/>
  <c r="M73" i="166"/>
  <c r="F73" i="166"/>
  <c r="L73" i="166"/>
  <c r="E73" i="166"/>
  <c r="K73" i="166"/>
  <c r="D73" i="166"/>
  <c r="J73" i="166"/>
  <c r="C73" i="166"/>
  <c r="I73" i="166"/>
  <c r="B73" i="166"/>
  <c r="H73" i="166"/>
  <c r="G72" i="166"/>
  <c r="M72" i="166"/>
  <c r="F72" i="166"/>
  <c r="L72" i="166"/>
  <c r="E72" i="166"/>
  <c r="K72" i="166"/>
  <c r="D72" i="166"/>
  <c r="J72" i="166"/>
  <c r="C72" i="166"/>
  <c r="I72" i="166"/>
  <c r="B72" i="166"/>
  <c r="H72" i="166"/>
  <c r="G71" i="166"/>
  <c r="M71" i="166"/>
  <c r="F71" i="166"/>
  <c r="L71" i="166"/>
  <c r="E71" i="166"/>
  <c r="K71" i="166"/>
  <c r="D71" i="166"/>
  <c r="J71" i="166"/>
  <c r="C71" i="166"/>
  <c r="I71" i="166"/>
  <c r="B71" i="166"/>
  <c r="H71" i="166"/>
  <c r="G70" i="166"/>
  <c r="M70" i="166"/>
  <c r="F70" i="166"/>
  <c r="L70" i="166"/>
  <c r="E70" i="166"/>
  <c r="K70" i="166"/>
  <c r="D70" i="166"/>
  <c r="J70" i="166"/>
  <c r="C70" i="166"/>
  <c r="I70" i="166"/>
  <c r="B70" i="166"/>
  <c r="G69" i="166"/>
  <c r="M69" i="166"/>
  <c r="F69" i="166"/>
  <c r="L69" i="166"/>
  <c r="E69" i="166"/>
  <c r="K69" i="166"/>
  <c r="D69" i="166"/>
  <c r="J69" i="166"/>
  <c r="C69" i="166"/>
  <c r="I69" i="166"/>
  <c r="B69" i="166"/>
  <c r="G68" i="166"/>
  <c r="M68" i="166"/>
  <c r="F68" i="166"/>
  <c r="L68" i="166"/>
  <c r="E68" i="166"/>
  <c r="K68" i="166"/>
  <c r="D68" i="166"/>
  <c r="J68" i="166"/>
  <c r="C68" i="166"/>
  <c r="I68" i="166"/>
  <c r="B68" i="166"/>
  <c r="G67" i="166"/>
  <c r="M67" i="166"/>
  <c r="F67" i="166"/>
  <c r="L67" i="166"/>
  <c r="E67" i="166"/>
  <c r="K67" i="166"/>
  <c r="D67" i="166"/>
  <c r="J67" i="166"/>
  <c r="C67" i="166"/>
  <c r="B67" i="166"/>
  <c r="G66" i="166"/>
  <c r="M66" i="166"/>
  <c r="F66" i="166"/>
  <c r="L66" i="166"/>
  <c r="E66" i="166"/>
  <c r="K66" i="166"/>
  <c r="D66" i="166"/>
  <c r="J66" i="166"/>
  <c r="C66" i="166"/>
  <c r="I66" i="166"/>
  <c r="B66" i="166"/>
  <c r="G65" i="166"/>
  <c r="M65" i="166"/>
  <c r="F65" i="166"/>
  <c r="L65" i="166"/>
  <c r="E65" i="166"/>
  <c r="K65" i="166"/>
  <c r="D65" i="166"/>
  <c r="J65" i="166"/>
  <c r="C65" i="166"/>
  <c r="I65" i="166"/>
  <c r="B65" i="166"/>
  <c r="G64" i="166"/>
  <c r="M64" i="166"/>
  <c r="F64" i="166"/>
  <c r="L64" i="166"/>
  <c r="E64" i="166"/>
  <c r="K64" i="166"/>
  <c r="D64" i="166"/>
  <c r="J64" i="166"/>
  <c r="C64" i="166"/>
  <c r="I64" i="166"/>
  <c r="B64" i="166"/>
  <c r="G63" i="166"/>
  <c r="M63" i="166"/>
  <c r="F63" i="166"/>
  <c r="L63" i="166"/>
  <c r="E63" i="166"/>
  <c r="K63" i="166"/>
  <c r="D63" i="166"/>
  <c r="J63" i="166"/>
  <c r="C63" i="166"/>
  <c r="B63" i="166"/>
  <c r="G62" i="166"/>
  <c r="M62" i="166"/>
  <c r="F62" i="166"/>
  <c r="L62" i="166"/>
  <c r="E62" i="166"/>
  <c r="K62" i="166"/>
  <c r="D62" i="166"/>
  <c r="J62" i="166"/>
  <c r="C62" i="166"/>
  <c r="I62" i="166"/>
  <c r="B62" i="166"/>
  <c r="G61" i="166"/>
  <c r="M61" i="166"/>
  <c r="F61" i="166"/>
  <c r="L61" i="166"/>
  <c r="E61" i="166"/>
  <c r="K61" i="166"/>
  <c r="D61" i="166"/>
  <c r="J61" i="166"/>
  <c r="C61" i="166"/>
  <c r="I61" i="166"/>
  <c r="B61" i="166"/>
  <c r="G60" i="166"/>
  <c r="M60" i="166"/>
  <c r="F60" i="166"/>
  <c r="L60" i="166"/>
  <c r="E60" i="166"/>
  <c r="K60" i="166"/>
  <c r="D60" i="166"/>
  <c r="J60" i="166"/>
  <c r="C60" i="166"/>
  <c r="I60" i="166"/>
  <c r="B60" i="166"/>
  <c r="G59" i="166"/>
  <c r="M59" i="166"/>
  <c r="F59" i="166"/>
  <c r="L59" i="166"/>
  <c r="E59" i="166"/>
  <c r="K59" i="166"/>
  <c r="D59" i="166"/>
  <c r="J59" i="166"/>
  <c r="C59" i="166"/>
  <c r="B59" i="166"/>
  <c r="G58" i="166"/>
  <c r="M58" i="166"/>
  <c r="F58" i="166"/>
  <c r="L58" i="166"/>
  <c r="E58" i="166"/>
  <c r="K58" i="166"/>
  <c r="D58" i="166"/>
  <c r="J58" i="166"/>
  <c r="C58" i="166"/>
  <c r="I58" i="166"/>
  <c r="B58" i="166"/>
  <c r="B115" i="165"/>
  <c r="H115" i="165" s="1"/>
  <c r="S116" i="91"/>
  <c r="G116" i="91" s="1"/>
  <c r="P115" i="165"/>
  <c r="G115" i="165"/>
  <c r="M115" i="165"/>
  <c r="F115" i="165"/>
  <c r="L115" i="165"/>
  <c r="E115" i="165"/>
  <c r="K115" i="165"/>
  <c r="D115" i="165"/>
  <c r="J115" i="165"/>
  <c r="C115" i="165"/>
  <c r="I115" i="165"/>
  <c r="B114" i="165"/>
  <c r="H114" i="165"/>
  <c r="P114" i="165" s="1"/>
  <c r="S115" i="91"/>
  <c r="G115" i="91"/>
  <c r="G114" i="165"/>
  <c r="M114" i="165" s="1"/>
  <c r="F114" i="165"/>
  <c r="L114" i="165" s="1"/>
  <c r="E114" i="165"/>
  <c r="K114" i="165" s="1"/>
  <c r="D114" i="165"/>
  <c r="J114" i="165" s="1"/>
  <c r="C114" i="165"/>
  <c r="I114" i="165" s="1"/>
  <c r="B113" i="165"/>
  <c r="H113" i="165" s="1"/>
  <c r="P113" i="165" s="1"/>
  <c r="S114" i="91"/>
  <c r="G114" i="91" s="1"/>
  <c r="G113" i="165"/>
  <c r="M113" i="165"/>
  <c r="F113" i="165"/>
  <c r="L113" i="165"/>
  <c r="E113" i="165"/>
  <c r="K113" i="165"/>
  <c r="D113" i="165"/>
  <c r="J113" i="165"/>
  <c r="C113" i="165"/>
  <c r="I113" i="165"/>
  <c r="B112" i="165"/>
  <c r="H112" i="165"/>
  <c r="S113" i="91"/>
  <c r="G113" i="91"/>
  <c r="G112" i="165"/>
  <c r="M112" i="165" s="1"/>
  <c r="F112" i="165"/>
  <c r="L112" i="165" s="1"/>
  <c r="E112" i="165"/>
  <c r="K112" i="165" s="1"/>
  <c r="D112" i="165"/>
  <c r="J112" i="165" s="1"/>
  <c r="C112" i="165"/>
  <c r="I112" i="165" s="1"/>
  <c r="B111" i="165"/>
  <c r="H111" i="165" s="1"/>
  <c r="S112" i="91"/>
  <c r="G112" i="91" s="1"/>
  <c r="P111" i="165"/>
  <c r="G111" i="165"/>
  <c r="M111" i="165"/>
  <c r="F111" i="165"/>
  <c r="L111" i="165"/>
  <c r="E111" i="165"/>
  <c r="K111" i="165"/>
  <c r="D111" i="165"/>
  <c r="J111" i="165"/>
  <c r="C111" i="165"/>
  <c r="I111" i="165"/>
  <c r="B110" i="165"/>
  <c r="H110" i="165"/>
  <c r="P110" i="165" s="1"/>
  <c r="S111" i="91"/>
  <c r="G111" i="91"/>
  <c r="G110" i="165"/>
  <c r="M110" i="165" s="1"/>
  <c r="F110" i="165"/>
  <c r="L110" i="165" s="1"/>
  <c r="E110" i="165"/>
  <c r="K110" i="165" s="1"/>
  <c r="D110" i="165"/>
  <c r="J110" i="165" s="1"/>
  <c r="C110" i="165"/>
  <c r="I110" i="165" s="1"/>
  <c r="B109" i="165"/>
  <c r="H109" i="165" s="1"/>
  <c r="S110" i="91"/>
  <c r="G109" i="165"/>
  <c r="M109" i="165"/>
  <c r="F109" i="165"/>
  <c r="L109" i="165"/>
  <c r="E109" i="165"/>
  <c r="K109" i="165"/>
  <c r="D109" i="165"/>
  <c r="J109" i="165"/>
  <c r="C109" i="165"/>
  <c r="I109" i="165"/>
  <c r="B108" i="165"/>
  <c r="H108" i="165"/>
  <c r="P108" i="165" s="1"/>
  <c r="S109" i="91"/>
  <c r="G109" i="91"/>
  <c r="G108" i="165"/>
  <c r="M108" i="165" s="1"/>
  <c r="F108" i="165"/>
  <c r="L108" i="165" s="1"/>
  <c r="E108" i="165"/>
  <c r="K108" i="165" s="1"/>
  <c r="D108" i="165"/>
  <c r="J108" i="165" s="1"/>
  <c r="C108" i="165"/>
  <c r="I108" i="165" s="1"/>
  <c r="B107" i="165"/>
  <c r="H107" i="165" s="1"/>
  <c r="P107" i="165" s="1"/>
  <c r="S108" i="91"/>
  <c r="G108" i="91" s="1"/>
  <c r="G107" i="165"/>
  <c r="M107" i="165"/>
  <c r="F107" i="165"/>
  <c r="L107" i="165"/>
  <c r="E107" i="165"/>
  <c r="K107" i="165"/>
  <c r="D107" i="165"/>
  <c r="J107" i="165"/>
  <c r="C107" i="165"/>
  <c r="I107" i="165"/>
  <c r="B106" i="165"/>
  <c r="H106" i="165"/>
  <c r="P106" i="165" s="1"/>
  <c r="S107" i="91"/>
  <c r="G107" i="91"/>
  <c r="G106" i="165"/>
  <c r="M106" i="165" s="1"/>
  <c r="F106" i="165"/>
  <c r="L106" i="165" s="1"/>
  <c r="E106" i="165"/>
  <c r="K106" i="165" s="1"/>
  <c r="D106" i="165"/>
  <c r="J106" i="165" s="1"/>
  <c r="C106" i="165"/>
  <c r="I106" i="165" s="1"/>
  <c r="B105" i="165"/>
  <c r="H105" i="165" s="1"/>
  <c r="S106" i="91"/>
  <c r="G106" i="91" s="1"/>
  <c r="G105" i="165"/>
  <c r="M105" i="165"/>
  <c r="F105" i="165"/>
  <c r="L105" i="165"/>
  <c r="E105" i="165"/>
  <c r="K105" i="165"/>
  <c r="D105" i="165"/>
  <c r="J105" i="165"/>
  <c r="C105" i="165"/>
  <c r="I105" i="165"/>
  <c r="B104" i="165"/>
  <c r="H104" i="165"/>
  <c r="P104" i="165" s="1"/>
  <c r="S105" i="91"/>
  <c r="G105" i="91"/>
  <c r="G104" i="165"/>
  <c r="M104" i="165" s="1"/>
  <c r="F104" i="165"/>
  <c r="L104" i="165" s="1"/>
  <c r="E104" i="165"/>
  <c r="K104" i="165" s="1"/>
  <c r="D104" i="165"/>
  <c r="J104" i="165" s="1"/>
  <c r="C104" i="165"/>
  <c r="I104" i="165" s="1"/>
  <c r="B103" i="165"/>
  <c r="H103" i="165" s="1"/>
  <c r="P103" i="165" s="1"/>
  <c r="S104" i="91"/>
  <c r="G104" i="91" s="1"/>
  <c r="G103" i="165"/>
  <c r="M103" i="165"/>
  <c r="F103" i="165"/>
  <c r="L103" i="165"/>
  <c r="E103" i="165"/>
  <c r="K103" i="165"/>
  <c r="D103" i="165"/>
  <c r="J103" i="165"/>
  <c r="C103" i="165"/>
  <c r="I103" i="165"/>
  <c r="B102" i="165"/>
  <c r="H102" i="165"/>
  <c r="P102" i="165" s="1"/>
  <c r="S103" i="91"/>
  <c r="G103" i="91"/>
  <c r="G102" i="165"/>
  <c r="M102" i="165" s="1"/>
  <c r="F102" i="165"/>
  <c r="L102" i="165" s="1"/>
  <c r="E102" i="165"/>
  <c r="K102" i="165" s="1"/>
  <c r="D102" i="165"/>
  <c r="J102" i="165" s="1"/>
  <c r="C102" i="165"/>
  <c r="I102" i="165" s="1"/>
  <c r="B101" i="165"/>
  <c r="H101" i="165" s="1"/>
  <c r="P101" i="165" s="1"/>
  <c r="S102" i="91"/>
  <c r="G102" i="91" s="1"/>
  <c r="G101" i="165"/>
  <c r="M101" i="165"/>
  <c r="F101" i="165"/>
  <c r="L101" i="165"/>
  <c r="E101" i="165"/>
  <c r="K101" i="165"/>
  <c r="D101" i="165"/>
  <c r="J101" i="165"/>
  <c r="C101" i="165"/>
  <c r="I101" i="165"/>
  <c r="B100" i="165"/>
  <c r="H100" i="165"/>
  <c r="S101" i="91"/>
  <c r="G101" i="91"/>
  <c r="G100" i="165"/>
  <c r="M100" i="165" s="1"/>
  <c r="F100" i="165"/>
  <c r="L100" i="165" s="1"/>
  <c r="E100" i="165"/>
  <c r="K100" i="165" s="1"/>
  <c r="D100" i="165"/>
  <c r="J100" i="165" s="1"/>
  <c r="C100" i="165"/>
  <c r="I100" i="165" s="1"/>
  <c r="B99" i="165"/>
  <c r="H99" i="165" s="1"/>
  <c r="S100" i="91"/>
  <c r="G100" i="91" s="1"/>
  <c r="P99" i="165"/>
  <c r="G99" i="165"/>
  <c r="M99" i="165"/>
  <c r="F99" i="165"/>
  <c r="L99" i="165"/>
  <c r="E99" i="165"/>
  <c r="K99" i="165"/>
  <c r="D99" i="165"/>
  <c r="J99" i="165"/>
  <c r="C99" i="165"/>
  <c r="I99" i="165"/>
  <c r="B98" i="165"/>
  <c r="H98" i="165"/>
  <c r="P98" i="165" s="1"/>
  <c r="S99" i="91"/>
  <c r="G99" i="91"/>
  <c r="G98" i="165"/>
  <c r="M98" i="165" s="1"/>
  <c r="F98" i="165"/>
  <c r="L98" i="165" s="1"/>
  <c r="E98" i="165"/>
  <c r="K98" i="165" s="1"/>
  <c r="D98" i="165"/>
  <c r="J98" i="165" s="1"/>
  <c r="C98" i="165"/>
  <c r="I98" i="165" s="1"/>
  <c r="B97" i="165"/>
  <c r="H97" i="165" s="1"/>
  <c r="P97" i="165" s="1"/>
  <c r="S98" i="91"/>
  <c r="G98" i="91" s="1"/>
  <c r="G97" i="165"/>
  <c r="M97" i="165"/>
  <c r="F97" i="165"/>
  <c r="L97" i="165"/>
  <c r="E97" i="165"/>
  <c r="K97" i="165"/>
  <c r="D97" i="165"/>
  <c r="J97" i="165"/>
  <c r="C97" i="165"/>
  <c r="I97" i="165"/>
  <c r="B96" i="165"/>
  <c r="H96" i="165"/>
  <c r="S97" i="91"/>
  <c r="G97" i="91"/>
  <c r="G96" i="165"/>
  <c r="M96" i="165" s="1"/>
  <c r="F96" i="165"/>
  <c r="L96" i="165" s="1"/>
  <c r="E96" i="165"/>
  <c r="K96" i="165" s="1"/>
  <c r="D96" i="165"/>
  <c r="J96" i="165" s="1"/>
  <c r="C96" i="165"/>
  <c r="I96" i="165" s="1"/>
  <c r="B95" i="165"/>
  <c r="H95" i="165" s="1"/>
  <c r="S96" i="91"/>
  <c r="G96" i="91" s="1"/>
  <c r="P95" i="165"/>
  <c r="G95" i="165"/>
  <c r="M95" i="165"/>
  <c r="F95" i="165"/>
  <c r="L95" i="165"/>
  <c r="E95" i="165"/>
  <c r="K95" i="165"/>
  <c r="D95" i="165"/>
  <c r="J95" i="165"/>
  <c r="C95" i="165"/>
  <c r="I95" i="165"/>
  <c r="B94" i="165"/>
  <c r="H94" i="165"/>
  <c r="P94" i="165" s="1"/>
  <c r="S95" i="91"/>
  <c r="G95" i="91"/>
  <c r="G94" i="165"/>
  <c r="M94" i="165" s="1"/>
  <c r="F94" i="165"/>
  <c r="L94" i="165" s="1"/>
  <c r="E94" i="165"/>
  <c r="K94" i="165" s="1"/>
  <c r="D94" i="165"/>
  <c r="J94" i="165" s="1"/>
  <c r="C94" i="165"/>
  <c r="I94" i="165" s="1"/>
  <c r="B93" i="165"/>
  <c r="H93" i="165" s="1"/>
  <c r="S94" i="91"/>
  <c r="G93" i="165"/>
  <c r="M93" i="165"/>
  <c r="F93" i="165"/>
  <c r="L93" i="165"/>
  <c r="E93" i="165"/>
  <c r="K93" i="165"/>
  <c r="D93" i="165"/>
  <c r="J93" i="165"/>
  <c r="C93" i="165"/>
  <c r="I93" i="165"/>
  <c r="B92" i="165"/>
  <c r="H92" i="165"/>
  <c r="P92" i="165" s="1"/>
  <c r="S93" i="91"/>
  <c r="G93" i="91"/>
  <c r="G92" i="165"/>
  <c r="M92" i="165" s="1"/>
  <c r="F92" i="165"/>
  <c r="L92" i="165" s="1"/>
  <c r="E92" i="165"/>
  <c r="K92" i="165" s="1"/>
  <c r="D92" i="165"/>
  <c r="J92" i="165" s="1"/>
  <c r="C92" i="165"/>
  <c r="I92" i="165" s="1"/>
  <c r="B91" i="165"/>
  <c r="H91" i="165" s="1"/>
  <c r="P91" i="165" s="1"/>
  <c r="S92" i="91"/>
  <c r="G92" i="91" s="1"/>
  <c r="G91" i="165"/>
  <c r="M91" i="165"/>
  <c r="F91" i="165"/>
  <c r="L91" i="165"/>
  <c r="E91" i="165"/>
  <c r="K91" i="165"/>
  <c r="D91" i="165"/>
  <c r="J91" i="165"/>
  <c r="C91" i="165"/>
  <c r="I91" i="165"/>
  <c r="B90" i="165"/>
  <c r="H90" i="165"/>
  <c r="P90" i="165" s="1"/>
  <c r="S91" i="91"/>
  <c r="G91" i="91"/>
  <c r="G90" i="165"/>
  <c r="M90" i="165" s="1"/>
  <c r="F90" i="165"/>
  <c r="L90" i="165" s="1"/>
  <c r="E90" i="165"/>
  <c r="K90" i="165" s="1"/>
  <c r="D90" i="165"/>
  <c r="J90" i="165" s="1"/>
  <c r="C90" i="165"/>
  <c r="I90" i="165" s="1"/>
  <c r="B89" i="165"/>
  <c r="H89" i="165" s="1"/>
  <c r="S90" i="91"/>
  <c r="G90" i="91" s="1"/>
  <c r="G89" i="165"/>
  <c r="M89" i="165"/>
  <c r="F89" i="165"/>
  <c r="L89" i="165"/>
  <c r="E89" i="165"/>
  <c r="K89" i="165"/>
  <c r="D89" i="165"/>
  <c r="J89" i="165"/>
  <c r="C89" i="165"/>
  <c r="I89" i="165"/>
  <c r="B88" i="165"/>
  <c r="H88" i="165"/>
  <c r="P88" i="165" s="1"/>
  <c r="S89" i="91"/>
  <c r="G89" i="91"/>
  <c r="G88" i="165"/>
  <c r="M88" i="165" s="1"/>
  <c r="F88" i="165"/>
  <c r="L88" i="165" s="1"/>
  <c r="E88" i="165"/>
  <c r="K88" i="165" s="1"/>
  <c r="D88" i="165"/>
  <c r="J88" i="165" s="1"/>
  <c r="C88" i="165"/>
  <c r="I88" i="165" s="1"/>
  <c r="B87" i="165"/>
  <c r="H87" i="165" s="1"/>
  <c r="P87" i="165" s="1"/>
  <c r="S88" i="91"/>
  <c r="G88" i="91" s="1"/>
  <c r="G87" i="165"/>
  <c r="M87" i="165"/>
  <c r="F87" i="165"/>
  <c r="L87" i="165"/>
  <c r="E87" i="165"/>
  <c r="K87" i="165"/>
  <c r="D87" i="165"/>
  <c r="J87" i="165"/>
  <c r="C87" i="165"/>
  <c r="I87" i="165"/>
  <c r="B86" i="165"/>
  <c r="H86" i="165"/>
  <c r="P86" i="165" s="1"/>
  <c r="S87" i="91"/>
  <c r="G87" i="91"/>
  <c r="G86" i="165"/>
  <c r="M86" i="165" s="1"/>
  <c r="F86" i="165"/>
  <c r="L86" i="165" s="1"/>
  <c r="E86" i="165"/>
  <c r="K86" i="165" s="1"/>
  <c r="D86" i="165"/>
  <c r="J86" i="165" s="1"/>
  <c r="C86" i="165"/>
  <c r="I86" i="165" s="1"/>
  <c r="B85" i="165"/>
  <c r="H85" i="165" s="1"/>
  <c r="P85" i="165" s="1"/>
  <c r="S86" i="91"/>
  <c r="G86" i="91" s="1"/>
  <c r="G85" i="165"/>
  <c r="M85" i="165"/>
  <c r="F85" i="165"/>
  <c r="L85" i="165"/>
  <c r="E85" i="165"/>
  <c r="K85" i="165"/>
  <c r="D85" i="165"/>
  <c r="J85" i="165"/>
  <c r="C85" i="165"/>
  <c r="I85" i="165"/>
  <c r="B84" i="165"/>
  <c r="H84" i="165"/>
  <c r="S85" i="91"/>
  <c r="G85" i="91"/>
  <c r="G84" i="165"/>
  <c r="M84" i="165" s="1"/>
  <c r="F84" i="165"/>
  <c r="L84" i="165" s="1"/>
  <c r="E84" i="165"/>
  <c r="K84" i="165" s="1"/>
  <c r="D84" i="165"/>
  <c r="J84" i="165" s="1"/>
  <c r="C84" i="165"/>
  <c r="I84" i="165" s="1"/>
  <c r="B83" i="165"/>
  <c r="H83" i="165" s="1"/>
  <c r="S84" i="91"/>
  <c r="G84" i="91" s="1"/>
  <c r="P83" i="165"/>
  <c r="G83" i="165"/>
  <c r="M83" i="165"/>
  <c r="F83" i="165"/>
  <c r="L83" i="165"/>
  <c r="E83" i="165"/>
  <c r="K83" i="165"/>
  <c r="D83" i="165"/>
  <c r="J83" i="165"/>
  <c r="C83" i="165"/>
  <c r="I83" i="165"/>
  <c r="B82" i="165"/>
  <c r="H82" i="165"/>
  <c r="P82" i="165" s="1"/>
  <c r="S83" i="91"/>
  <c r="G83" i="91"/>
  <c r="G82" i="165"/>
  <c r="M82" i="165" s="1"/>
  <c r="F82" i="165"/>
  <c r="L82" i="165" s="1"/>
  <c r="E82" i="165"/>
  <c r="K82" i="165" s="1"/>
  <c r="D82" i="165"/>
  <c r="J82" i="165" s="1"/>
  <c r="C82" i="165"/>
  <c r="I82" i="165" s="1"/>
  <c r="B81" i="165"/>
  <c r="H81" i="165" s="1"/>
  <c r="P81" i="165" s="1"/>
  <c r="S82" i="91"/>
  <c r="G82" i="91" s="1"/>
  <c r="G81" i="165"/>
  <c r="M81" i="165"/>
  <c r="F81" i="165"/>
  <c r="L81" i="165"/>
  <c r="E81" i="165"/>
  <c r="K81" i="165"/>
  <c r="D81" i="165"/>
  <c r="J81" i="165"/>
  <c r="C81" i="165"/>
  <c r="I81" i="165"/>
  <c r="B80" i="165"/>
  <c r="H80" i="165"/>
  <c r="S81" i="91"/>
  <c r="G81" i="91"/>
  <c r="G80" i="165"/>
  <c r="M80" i="165" s="1"/>
  <c r="F80" i="165"/>
  <c r="L80" i="165" s="1"/>
  <c r="E80" i="165"/>
  <c r="K80" i="165" s="1"/>
  <c r="D80" i="165"/>
  <c r="J80" i="165" s="1"/>
  <c r="C80" i="165"/>
  <c r="I80" i="165" s="1"/>
  <c r="B79" i="165"/>
  <c r="H79" i="165" s="1"/>
  <c r="S80" i="91"/>
  <c r="G80" i="91" s="1"/>
  <c r="P79" i="165"/>
  <c r="G79" i="165"/>
  <c r="M79" i="165"/>
  <c r="F79" i="165"/>
  <c r="L79" i="165"/>
  <c r="E79" i="165"/>
  <c r="K79" i="165"/>
  <c r="D79" i="165"/>
  <c r="J79" i="165"/>
  <c r="C79" i="165"/>
  <c r="I79" i="165"/>
  <c r="B78" i="165"/>
  <c r="H78" i="165"/>
  <c r="P78" i="165" s="1"/>
  <c r="S79" i="91"/>
  <c r="G79" i="91"/>
  <c r="G78" i="165"/>
  <c r="M78" i="165" s="1"/>
  <c r="F78" i="165"/>
  <c r="L78" i="165" s="1"/>
  <c r="E78" i="165"/>
  <c r="K78" i="165" s="1"/>
  <c r="D78" i="165"/>
  <c r="J78" i="165" s="1"/>
  <c r="C78" i="165"/>
  <c r="I78" i="165" s="1"/>
  <c r="B77" i="165"/>
  <c r="H77" i="165" s="1"/>
  <c r="S78" i="91"/>
  <c r="G78" i="91" s="1"/>
  <c r="G77" i="165"/>
  <c r="M77" i="165"/>
  <c r="F77" i="165"/>
  <c r="L77" i="165"/>
  <c r="E77" i="165"/>
  <c r="K77" i="165"/>
  <c r="D77" i="165"/>
  <c r="J77" i="165"/>
  <c r="C77" i="165"/>
  <c r="I77" i="165"/>
  <c r="B76" i="165"/>
  <c r="H76" i="165"/>
  <c r="P76" i="165" s="1"/>
  <c r="S77" i="91"/>
  <c r="G77" i="91"/>
  <c r="G76" i="165"/>
  <c r="M76" i="165" s="1"/>
  <c r="F76" i="165"/>
  <c r="L76" i="165" s="1"/>
  <c r="E76" i="165"/>
  <c r="K76" i="165" s="1"/>
  <c r="D76" i="165"/>
  <c r="J76" i="165" s="1"/>
  <c r="C76" i="165"/>
  <c r="I76" i="165" s="1"/>
  <c r="B75" i="165"/>
  <c r="H75" i="165" s="1"/>
  <c r="P75" i="165" s="1"/>
  <c r="S76" i="91"/>
  <c r="G76" i="91" s="1"/>
  <c r="G75" i="165"/>
  <c r="M75" i="165"/>
  <c r="F75" i="165"/>
  <c r="L75" i="165"/>
  <c r="E75" i="165"/>
  <c r="K75" i="165"/>
  <c r="D75" i="165"/>
  <c r="J75" i="165"/>
  <c r="C75" i="165"/>
  <c r="I75" i="165"/>
  <c r="B74" i="165"/>
  <c r="H74" i="165"/>
  <c r="P74" i="165" s="1"/>
  <c r="S75" i="91"/>
  <c r="G75" i="91"/>
  <c r="G74" i="165"/>
  <c r="M74" i="165" s="1"/>
  <c r="F74" i="165"/>
  <c r="L74" i="165" s="1"/>
  <c r="E74" i="165"/>
  <c r="K74" i="165" s="1"/>
  <c r="D74" i="165"/>
  <c r="J74" i="165" s="1"/>
  <c r="C74" i="165"/>
  <c r="I74" i="165" s="1"/>
  <c r="B73" i="165"/>
  <c r="H73" i="165" s="1"/>
  <c r="S74" i="91"/>
  <c r="G74" i="91" s="1"/>
  <c r="G73" i="165"/>
  <c r="M73" i="165"/>
  <c r="F73" i="165"/>
  <c r="L73" i="165"/>
  <c r="E73" i="165"/>
  <c r="K73" i="165"/>
  <c r="D73" i="165"/>
  <c r="J73" i="165"/>
  <c r="C73" i="165"/>
  <c r="I73" i="165"/>
  <c r="B72" i="165"/>
  <c r="H72" i="165"/>
  <c r="P72" i="165" s="1"/>
  <c r="S73" i="91"/>
  <c r="G73" i="91"/>
  <c r="G72" i="165"/>
  <c r="M72" i="165" s="1"/>
  <c r="F72" i="165"/>
  <c r="L72" i="165" s="1"/>
  <c r="E72" i="165"/>
  <c r="K72" i="165" s="1"/>
  <c r="D72" i="165"/>
  <c r="J72" i="165" s="1"/>
  <c r="C72" i="165"/>
  <c r="I72" i="165" s="1"/>
  <c r="B71" i="165"/>
  <c r="H71" i="165" s="1"/>
  <c r="P71" i="165" s="1"/>
  <c r="S72" i="91"/>
  <c r="G72" i="91" s="1"/>
  <c r="G71" i="165"/>
  <c r="M71" i="165"/>
  <c r="F71" i="165"/>
  <c r="L71" i="165"/>
  <c r="E71" i="165"/>
  <c r="K71" i="165"/>
  <c r="D71" i="165"/>
  <c r="J71" i="165"/>
  <c r="C71" i="165"/>
  <c r="I71" i="165"/>
  <c r="B70" i="165"/>
  <c r="H70" i="165"/>
  <c r="P70" i="165" s="1"/>
  <c r="S71" i="91"/>
  <c r="G71" i="91"/>
  <c r="G70" i="165"/>
  <c r="M70" i="165" s="1"/>
  <c r="F70" i="165"/>
  <c r="L70" i="165" s="1"/>
  <c r="E70" i="165"/>
  <c r="K70" i="165" s="1"/>
  <c r="D70" i="165"/>
  <c r="J70" i="165" s="1"/>
  <c r="C70" i="165"/>
  <c r="I70" i="165" s="1"/>
  <c r="B69" i="165"/>
  <c r="H69" i="165" s="1"/>
  <c r="P69" i="165" s="1"/>
  <c r="S70" i="91"/>
  <c r="G70" i="91" s="1"/>
  <c r="G69" i="165"/>
  <c r="M69" i="165"/>
  <c r="F69" i="165"/>
  <c r="L69" i="165"/>
  <c r="E69" i="165"/>
  <c r="K69" i="165"/>
  <c r="D69" i="165"/>
  <c r="J69" i="165"/>
  <c r="C69" i="165"/>
  <c r="I69" i="165"/>
  <c r="B68" i="165"/>
  <c r="S69" i="91"/>
  <c r="G69" i="91"/>
  <c r="G68" i="165"/>
  <c r="M68" i="165" s="1"/>
  <c r="F68" i="165"/>
  <c r="L68" i="165" s="1"/>
  <c r="E68" i="165"/>
  <c r="K68" i="165" s="1"/>
  <c r="D68" i="165"/>
  <c r="J68" i="165" s="1"/>
  <c r="C68" i="165"/>
  <c r="I68" i="165" s="1"/>
  <c r="B67" i="165"/>
  <c r="S68" i="91"/>
  <c r="G68" i="91" s="1"/>
  <c r="G67" i="165"/>
  <c r="M67" i="165"/>
  <c r="F67" i="165"/>
  <c r="L67" i="165"/>
  <c r="E67" i="165"/>
  <c r="K67" i="165"/>
  <c r="D67" i="165"/>
  <c r="J67" i="165"/>
  <c r="C67" i="165"/>
  <c r="B66" i="165"/>
  <c r="H66" i="165"/>
  <c r="P66" i="165" s="1"/>
  <c r="S67" i="91"/>
  <c r="G67" i="91"/>
  <c r="G66" i="165"/>
  <c r="M66" i="165" s="1"/>
  <c r="F66" i="165"/>
  <c r="L66" i="165" s="1"/>
  <c r="E66" i="165"/>
  <c r="K66" i="165" s="1"/>
  <c r="D66" i="165"/>
  <c r="J66" i="165" s="1"/>
  <c r="C66" i="165"/>
  <c r="I66" i="165" s="1"/>
  <c r="B65" i="165"/>
  <c r="H65" i="165" s="1"/>
  <c r="S66" i="91"/>
  <c r="G66" i="91" s="1"/>
  <c r="G65" i="165"/>
  <c r="M65" i="165"/>
  <c r="F65" i="165"/>
  <c r="L65" i="165"/>
  <c r="E65" i="165"/>
  <c r="K65" i="165"/>
  <c r="D65" i="165"/>
  <c r="J65" i="165"/>
  <c r="C65" i="165"/>
  <c r="I65" i="165"/>
  <c r="B64" i="165"/>
  <c r="S65" i="91"/>
  <c r="G65" i="91"/>
  <c r="G64" i="165"/>
  <c r="M64" i="165" s="1"/>
  <c r="F64" i="165"/>
  <c r="L64" i="165" s="1"/>
  <c r="E64" i="165"/>
  <c r="K64" i="165" s="1"/>
  <c r="D64" i="165"/>
  <c r="J64" i="165" s="1"/>
  <c r="C64" i="165"/>
  <c r="I64" i="165" s="1"/>
  <c r="B63" i="165"/>
  <c r="S64" i="91"/>
  <c r="G64" i="91" s="1"/>
  <c r="G63" i="165"/>
  <c r="M63" i="165"/>
  <c r="F63" i="165"/>
  <c r="L63" i="165"/>
  <c r="E63" i="165"/>
  <c r="K63" i="165"/>
  <c r="D63" i="165"/>
  <c r="J63" i="165"/>
  <c r="C63" i="165"/>
  <c r="B62" i="165"/>
  <c r="H62" i="165"/>
  <c r="P62" i="165" s="1"/>
  <c r="S63" i="91"/>
  <c r="G63" i="91"/>
  <c r="G62" i="165"/>
  <c r="M62" i="165" s="1"/>
  <c r="F62" i="165"/>
  <c r="L62" i="165" s="1"/>
  <c r="E62" i="165"/>
  <c r="K62" i="165" s="1"/>
  <c r="D62" i="165"/>
  <c r="J62" i="165" s="1"/>
  <c r="C62" i="165"/>
  <c r="I62" i="165" s="1"/>
  <c r="B61" i="165"/>
  <c r="H61" i="165" s="1"/>
  <c r="S62" i="91"/>
  <c r="G62" i="91" s="1"/>
  <c r="G61" i="165"/>
  <c r="M61" i="165"/>
  <c r="F61" i="165"/>
  <c r="L61" i="165"/>
  <c r="E61" i="165"/>
  <c r="K61" i="165"/>
  <c r="D61" i="165"/>
  <c r="J61" i="165"/>
  <c r="C61" i="165"/>
  <c r="I61" i="165"/>
  <c r="B60" i="165"/>
  <c r="S61" i="91"/>
  <c r="G61" i="91"/>
  <c r="G60" i="165"/>
  <c r="M60" i="165" s="1"/>
  <c r="F60" i="165"/>
  <c r="L60" i="165" s="1"/>
  <c r="E60" i="165"/>
  <c r="K60" i="165" s="1"/>
  <c r="D60" i="165"/>
  <c r="J60" i="165" s="1"/>
  <c r="C60" i="165"/>
  <c r="I60" i="165" s="1"/>
  <c r="B59" i="165"/>
  <c r="S60" i="91"/>
  <c r="G60" i="91" s="1"/>
  <c r="G59" i="165"/>
  <c r="M59" i="165"/>
  <c r="F59" i="165"/>
  <c r="L59" i="165"/>
  <c r="E59" i="165"/>
  <c r="K59" i="165"/>
  <c r="D59" i="165"/>
  <c r="J59" i="165"/>
  <c r="C59" i="165"/>
  <c r="S59" i="91"/>
  <c r="G59" i="91" s="1"/>
  <c r="G58" i="165"/>
  <c r="M58" i="165"/>
  <c r="F58" i="165"/>
  <c r="L58" i="165"/>
  <c r="E58" i="165"/>
  <c r="K58" i="165"/>
  <c r="D58" i="165"/>
  <c r="J58" i="165"/>
  <c r="C58" i="165"/>
  <c r="I58" i="165"/>
  <c r="B57" i="165"/>
  <c r="S58" i="91"/>
  <c r="G58" i="91"/>
  <c r="G57" i="165"/>
  <c r="M57" i="165" s="1"/>
  <c r="C57" i="165"/>
  <c r="I57" i="165" s="1"/>
  <c r="B56" i="165"/>
  <c r="H56" i="165" s="1"/>
  <c r="S57" i="91"/>
  <c r="G57" i="91" s="1"/>
  <c r="G56" i="165"/>
  <c r="M56" i="165"/>
  <c r="C56" i="165"/>
  <c r="I56" i="165"/>
  <c r="B55" i="165"/>
  <c r="H55" i="165"/>
  <c r="P55" i="165" s="1"/>
  <c r="S56" i="91"/>
  <c r="G56" i="91"/>
  <c r="G55" i="165"/>
  <c r="M55" i="165" s="1"/>
  <c r="C55" i="165"/>
  <c r="I55" i="165" s="1"/>
  <c r="B54" i="165"/>
  <c r="H54" i="165" s="1"/>
  <c r="P54" i="165" s="1"/>
  <c r="S55" i="91"/>
  <c r="G55" i="91" s="1"/>
  <c r="G54" i="165"/>
  <c r="M54" i="165"/>
  <c r="C54" i="165"/>
  <c r="I54" i="165"/>
  <c r="B53" i="165"/>
  <c r="H53" i="165"/>
  <c r="P53" i="165" s="1"/>
  <c r="S54" i="91"/>
  <c r="G54" i="91"/>
  <c r="G53" i="165"/>
  <c r="M53" i="165" s="1"/>
  <c r="C53" i="165"/>
  <c r="I53" i="165" s="1"/>
  <c r="B52" i="165"/>
  <c r="H52" i="165" s="1"/>
  <c r="P52" i="165" s="1"/>
  <c r="S53" i="91"/>
  <c r="G53" i="91" s="1"/>
  <c r="G52" i="165"/>
  <c r="M52" i="165"/>
  <c r="C52" i="165"/>
  <c r="I52" i="165"/>
  <c r="B51" i="165"/>
  <c r="H51" i="165"/>
  <c r="P51" i="165" s="1"/>
  <c r="S52" i="91"/>
  <c r="G52" i="91"/>
  <c r="G51" i="165"/>
  <c r="M51" i="165" s="1"/>
  <c r="C51" i="165"/>
  <c r="I51" i="165" s="1"/>
  <c r="B50" i="165"/>
  <c r="H50" i="165" s="1"/>
  <c r="P50" i="165" s="1"/>
  <c r="S51" i="91"/>
  <c r="G51" i="91" s="1"/>
  <c r="G50" i="165"/>
  <c r="M50" i="165"/>
  <c r="C50" i="165"/>
  <c r="I50" i="165"/>
  <c r="B49" i="165"/>
  <c r="S50" i="91"/>
  <c r="G50" i="91"/>
  <c r="G49" i="165"/>
  <c r="M49" i="165" s="1"/>
  <c r="C49" i="165"/>
  <c r="I49" i="165" s="1"/>
  <c r="B48" i="165"/>
  <c r="H48" i="165" s="1"/>
  <c r="P48" i="165" s="1"/>
  <c r="S49" i="91"/>
  <c r="G49" i="91" s="1"/>
  <c r="G48" i="165"/>
  <c r="M48" i="165"/>
  <c r="C48" i="165"/>
  <c r="I48" i="165"/>
  <c r="B47" i="165"/>
  <c r="H47" i="165"/>
  <c r="P47" i="165" s="1"/>
  <c r="S48" i="91"/>
  <c r="G48" i="91"/>
  <c r="G47" i="165"/>
  <c r="M47" i="165" s="1"/>
  <c r="C47" i="165"/>
  <c r="I47" i="165" s="1"/>
  <c r="B46" i="165"/>
  <c r="H46" i="165" s="1"/>
  <c r="P46" i="165" s="1"/>
  <c r="S47" i="91"/>
  <c r="G47" i="91" s="1"/>
  <c r="G46" i="165"/>
  <c r="M46" i="165"/>
  <c r="C46" i="165"/>
  <c r="I46" i="165"/>
  <c r="B45" i="165"/>
  <c r="H45" i="165"/>
  <c r="P45" i="165" s="1"/>
  <c r="S46" i="91"/>
  <c r="G46" i="91"/>
  <c r="G45" i="165"/>
  <c r="M45" i="165" s="1"/>
  <c r="C45" i="165"/>
  <c r="I45" i="165" s="1"/>
  <c r="B44" i="165"/>
  <c r="H44" i="165" s="1"/>
  <c r="S45" i="91"/>
  <c r="G45" i="91" s="1"/>
  <c r="G44" i="165"/>
  <c r="M44" i="165"/>
  <c r="C44" i="165"/>
  <c r="I44" i="165"/>
  <c r="B43" i="165"/>
  <c r="H43" i="165"/>
  <c r="P43" i="165" s="1"/>
  <c r="S44" i="91"/>
  <c r="G44" i="91"/>
  <c r="G43" i="165"/>
  <c r="C43" i="165"/>
  <c r="I43" i="165" s="1"/>
  <c r="H42" i="165"/>
  <c r="P42" i="165" s="1"/>
  <c r="S43" i="91"/>
  <c r="G43" i="91"/>
  <c r="G42" i="165"/>
  <c r="M42" i="165" s="1"/>
  <c r="C42" i="165"/>
  <c r="I42" i="165" s="1"/>
  <c r="B41" i="165"/>
  <c r="S42" i="91"/>
  <c r="G42" i="91" s="1"/>
  <c r="G41" i="165"/>
  <c r="M41" i="165"/>
  <c r="C41" i="165"/>
  <c r="I41" i="165"/>
  <c r="B40" i="165"/>
  <c r="H40" i="165"/>
  <c r="S41" i="91"/>
  <c r="G41" i="91"/>
  <c r="G40" i="165"/>
  <c r="M40" i="165" s="1"/>
  <c r="C40" i="165"/>
  <c r="I40" i="165" s="1"/>
  <c r="B39" i="165"/>
  <c r="H39" i="165" s="1"/>
  <c r="S40" i="91"/>
  <c r="G40" i="91" s="1"/>
  <c r="G39" i="165"/>
  <c r="M39" i="165"/>
  <c r="C39" i="165"/>
  <c r="I39" i="165"/>
  <c r="B38" i="165"/>
  <c r="H38" i="165"/>
  <c r="P38" i="165" s="1"/>
  <c r="S39" i="91"/>
  <c r="G39" i="91"/>
  <c r="G38" i="165"/>
  <c r="M38" i="165" s="1"/>
  <c r="C38" i="165"/>
  <c r="I38" i="165" s="1"/>
  <c r="B37" i="165"/>
  <c r="H37" i="165" s="1"/>
  <c r="S38" i="91"/>
  <c r="G38" i="91" s="1"/>
  <c r="G37" i="165"/>
  <c r="M37" i="165"/>
  <c r="C37" i="165"/>
  <c r="I37" i="165"/>
  <c r="B36" i="165"/>
  <c r="H36" i="165"/>
  <c r="S37" i="91"/>
  <c r="G37" i="91"/>
  <c r="G36" i="165"/>
  <c r="M36" i="165" s="1"/>
  <c r="C36" i="165"/>
  <c r="I36" i="165" s="1"/>
  <c r="B35" i="165"/>
  <c r="H35" i="165" s="1"/>
  <c r="P35" i="165" s="1"/>
  <c r="S36" i="91"/>
  <c r="G36" i="91" s="1"/>
  <c r="G35" i="165"/>
  <c r="M35" i="165"/>
  <c r="C35" i="165"/>
  <c r="I35" i="165"/>
  <c r="B34" i="165"/>
  <c r="H34" i="165"/>
  <c r="P34" i="165" s="1"/>
  <c r="S35" i="91"/>
  <c r="G35" i="91"/>
  <c r="G34" i="165"/>
  <c r="M34" i="165" s="1"/>
  <c r="C34" i="165"/>
  <c r="I34" i="165" s="1"/>
  <c r="B33" i="165"/>
  <c r="H33" i="165" s="1"/>
  <c r="P33" i="165" s="1"/>
  <c r="S34" i="91"/>
  <c r="G34" i="91" s="1"/>
  <c r="G33" i="165"/>
  <c r="M33" i="165"/>
  <c r="C33" i="165"/>
  <c r="I33" i="165"/>
  <c r="B32" i="165"/>
  <c r="H32" i="165"/>
  <c r="P32" i="165" s="1"/>
  <c r="S33" i="91"/>
  <c r="G33" i="91"/>
  <c r="G32" i="165"/>
  <c r="M32" i="165" s="1"/>
  <c r="C32" i="165"/>
  <c r="I32" i="165" s="1"/>
  <c r="B31" i="165"/>
  <c r="H31" i="165" s="1"/>
  <c r="S32" i="91"/>
  <c r="G32" i="91" s="1"/>
  <c r="G31" i="165"/>
  <c r="M31" i="165"/>
  <c r="C31" i="165"/>
  <c r="I31" i="165"/>
  <c r="B30" i="165"/>
  <c r="H30" i="165"/>
  <c r="P30" i="165" s="1"/>
  <c r="S31" i="91"/>
  <c r="G31" i="91"/>
  <c r="G30" i="165"/>
  <c r="M30" i="165" s="1"/>
  <c r="C30" i="165"/>
  <c r="I30" i="165" s="1"/>
  <c r="B29" i="165"/>
  <c r="H29" i="165" s="1"/>
  <c r="S30" i="91"/>
  <c r="G30" i="91" s="1"/>
  <c r="P29" i="165" s="1"/>
  <c r="G29" i="165"/>
  <c r="M29" i="165"/>
  <c r="C29" i="165"/>
  <c r="I29" i="165"/>
  <c r="B28" i="165"/>
  <c r="S29" i="91"/>
  <c r="G29" i="91"/>
  <c r="G28" i="165"/>
  <c r="M28" i="165" s="1"/>
  <c r="C28" i="165"/>
  <c r="I28" i="165" s="1"/>
  <c r="B27" i="165"/>
  <c r="H27" i="165" s="1"/>
  <c r="S28" i="91"/>
  <c r="G28" i="91" s="1"/>
  <c r="G27" i="165"/>
  <c r="M27" i="165"/>
  <c r="C27" i="165"/>
  <c r="I27" i="165"/>
  <c r="B26" i="165"/>
  <c r="H26" i="165"/>
  <c r="P26" i="165" s="1"/>
  <c r="S27" i="91"/>
  <c r="G27" i="91"/>
  <c r="G26" i="165"/>
  <c r="M26" i="165" s="1"/>
  <c r="C26" i="165"/>
  <c r="I26" i="165" s="1"/>
  <c r="B25" i="165"/>
  <c r="H25" i="165" s="1"/>
  <c r="S26" i="91"/>
  <c r="G26" i="91" s="1"/>
  <c r="P25" i="165" s="1"/>
  <c r="G25" i="165"/>
  <c r="M25" i="165"/>
  <c r="C25" i="165"/>
  <c r="I25" i="165"/>
  <c r="B24" i="165"/>
  <c r="H24" i="165"/>
  <c r="S25" i="91"/>
  <c r="G25" i="91"/>
  <c r="G24" i="165"/>
  <c r="M24" i="165" s="1"/>
  <c r="C24" i="165"/>
  <c r="I24" i="165" s="1"/>
  <c r="B23" i="165"/>
  <c r="H23" i="165" s="1"/>
  <c r="S24" i="91"/>
  <c r="G24" i="91" s="1"/>
  <c r="G23" i="165"/>
  <c r="M23" i="165"/>
  <c r="C23" i="165"/>
  <c r="I23" i="165"/>
  <c r="B22" i="165"/>
  <c r="H22" i="165"/>
  <c r="P22" i="165" s="1"/>
  <c r="S23" i="91"/>
  <c r="G23" i="91"/>
  <c r="G22" i="165"/>
  <c r="M22" i="165" s="1"/>
  <c r="C22" i="165"/>
  <c r="I22" i="165" s="1"/>
  <c r="B21" i="165"/>
  <c r="H21" i="165" s="1"/>
  <c r="S22" i="91"/>
  <c r="G22" i="91" s="1"/>
  <c r="P21" i="165"/>
  <c r="G21" i="165"/>
  <c r="M21" i="165"/>
  <c r="C21" i="165"/>
  <c r="I21" i="165"/>
  <c r="B20" i="165"/>
  <c r="H20" i="165"/>
  <c r="S21" i="91"/>
  <c r="G21" i="91"/>
  <c r="G20" i="165"/>
  <c r="M20" i="165" s="1"/>
  <c r="C20" i="165"/>
  <c r="I20" i="165" s="1"/>
  <c r="B19" i="165"/>
  <c r="H19" i="165" s="1"/>
  <c r="S20" i="91"/>
  <c r="G20" i="91" s="1"/>
  <c r="G19" i="165"/>
  <c r="M19" i="165"/>
  <c r="C19" i="165"/>
  <c r="I19" i="165"/>
  <c r="B18" i="165"/>
  <c r="H18" i="165"/>
  <c r="P18" i="165" s="1"/>
  <c r="S19" i="91"/>
  <c r="G19" i="91"/>
  <c r="G18" i="165"/>
  <c r="M18" i="165" s="1"/>
  <c r="C18" i="165"/>
  <c r="I18" i="165" s="1"/>
  <c r="B17" i="165"/>
  <c r="H17" i="165" s="1"/>
  <c r="S18" i="91"/>
  <c r="G18" i="91" s="1"/>
  <c r="P17" i="165" s="1"/>
  <c r="G17" i="165"/>
  <c r="M17" i="165"/>
  <c r="C17" i="165"/>
  <c r="I17" i="165"/>
  <c r="B16" i="165"/>
  <c r="H16" i="165"/>
  <c r="S17" i="91"/>
  <c r="G17" i="91"/>
  <c r="G16" i="165"/>
  <c r="M16" i="165" s="1"/>
  <c r="C16" i="165"/>
  <c r="I16" i="165" s="1"/>
  <c r="B15" i="165"/>
  <c r="H15" i="165" s="1"/>
  <c r="P15" i="165" s="1"/>
  <c r="S16" i="91"/>
  <c r="G16" i="91" s="1"/>
  <c r="G15" i="165"/>
  <c r="M15" i="165"/>
  <c r="C15" i="165"/>
  <c r="I15" i="165"/>
  <c r="B14" i="165"/>
  <c r="H14" i="165"/>
  <c r="P14" i="165" s="1"/>
  <c r="S15" i="91"/>
  <c r="G15" i="91"/>
  <c r="G14" i="165"/>
  <c r="M14" i="165" s="1"/>
  <c r="C14" i="165"/>
  <c r="I14" i="165" s="1"/>
  <c r="B13" i="165"/>
  <c r="H13" i="165" s="1"/>
  <c r="P13" i="165" s="1"/>
  <c r="S14" i="91"/>
  <c r="G14" i="91" s="1"/>
  <c r="G13" i="165"/>
  <c r="M13" i="165"/>
  <c r="C13" i="165"/>
  <c r="I13" i="165"/>
  <c r="B12" i="165"/>
  <c r="H12" i="165"/>
  <c r="P12" i="165" s="1"/>
  <c r="S13" i="91"/>
  <c r="G13" i="91"/>
  <c r="G12" i="165"/>
  <c r="M12" i="165" s="1"/>
  <c r="C12" i="165"/>
  <c r="I12" i="165" s="1"/>
  <c r="B11" i="165"/>
  <c r="H11" i="165" s="1"/>
  <c r="S12" i="91"/>
  <c r="G12" i="91" s="1"/>
  <c r="G11" i="165"/>
  <c r="M11" i="165"/>
  <c r="C11" i="165"/>
  <c r="I11" i="165"/>
  <c r="B10" i="165"/>
  <c r="H10" i="165"/>
  <c r="P10" i="165" s="1"/>
  <c r="S11" i="91"/>
  <c r="G11" i="91"/>
  <c r="G10" i="165"/>
  <c r="M10" i="165" s="1"/>
  <c r="C10" i="165"/>
  <c r="I10" i="165" s="1"/>
  <c r="B9" i="165"/>
  <c r="H9" i="165" s="1"/>
  <c r="S10" i="91"/>
  <c r="G10" i="91" s="1"/>
  <c r="P9" i="165" s="1"/>
  <c r="G9" i="165"/>
  <c r="M9" i="165"/>
  <c r="C9" i="165"/>
  <c r="I9" i="165"/>
  <c r="K115" i="164"/>
  <c r="J115" i="164"/>
  <c r="I115" i="164"/>
  <c r="H115" i="164"/>
  <c r="G115" i="164"/>
  <c r="K114" i="164"/>
  <c r="J114" i="164"/>
  <c r="I114" i="164"/>
  <c r="H114" i="164"/>
  <c r="G114" i="164"/>
  <c r="K113" i="164"/>
  <c r="J113" i="164"/>
  <c r="I113" i="164"/>
  <c r="H113" i="164"/>
  <c r="G113" i="164"/>
  <c r="K112" i="164"/>
  <c r="J112" i="164"/>
  <c r="I112" i="164"/>
  <c r="H112" i="164"/>
  <c r="G112" i="164"/>
  <c r="K111" i="164"/>
  <c r="J111" i="164"/>
  <c r="I111" i="164"/>
  <c r="H111" i="164"/>
  <c r="G111" i="164"/>
  <c r="K110" i="164"/>
  <c r="J110" i="164"/>
  <c r="I110" i="164"/>
  <c r="H110" i="164"/>
  <c r="G110" i="164"/>
  <c r="K109" i="164"/>
  <c r="J109" i="164"/>
  <c r="I109" i="164"/>
  <c r="H109" i="164"/>
  <c r="G109" i="164"/>
  <c r="K108" i="164"/>
  <c r="J108" i="164"/>
  <c r="I108" i="164"/>
  <c r="H108" i="164"/>
  <c r="G108" i="164"/>
  <c r="K107" i="164"/>
  <c r="J107" i="164"/>
  <c r="I107" i="164"/>
  <c r="H107" i="164"/>
  <c r="G107" i="164"/>
  <c r="K106" i="164"/>
  <c r="J106" i="164"/>
  <c r="I106" i="164"/>
  <c r="H106" i="164"/>
  <c r="G106" i="164"/>
  <c r="K105" i="164"/>
  <c r="J105" i="164"/>
  <c r="I105" i="164"/>
  <c r="H105" i="164"/>
  <c r="G105" i="164"/>
  <c r="K104" i="164"/>
  <c r="J104" i="164"/>
  <c r="I104" i="164"/>
  <c r="H104" i="164"/>
  <c r="G104" i="164"/>
  <c r="K103" i="164"/>
  <c r="J103" i="164"/>
  <c r="I103" i="164"/>
  <c r="H103" i="164"/>
  <c r="G103" i="164"/>
  <c r="K102" i="164"/>
  <c r="J102" i="164"/>
  <c r="I102" i="164"/>
  <c r="H102" i="164"/>
  <c r="G102" i="164"/>
  <c r="K101" i="164"/>
  <c r="J101" i="164"/>
  <c r="I101" i="164"/>
  <c r="H101" i="164"/>
  <c r="G101" i="164"/>
  <c r="K100" i="164"/>
  <c r="J100" i="164"/>
  <c r="I100" i="164"/>
  <c r="H100" i="164"/>
  <c r="G100" i="164"/>
  <c r="K99" i="164"/>
  <c r="J99" i="164"/>
  <c r="I99" i="164"/>
  <c r="H99" i="164"/>
  <c r="G99" i="164"/>
  <c r="K98" i="164"/>
  <c r="J98" i="164"/>
  <c r="I98" i="164"/>
  <c r="H98" i="164"/>
  <c r="G98" i="164"/>
  <c r="K97" i="164"/>
  <c r="J97" i="164"/>
  <c r="I97" i="164"/>
  <c r="H97" i="164"/>
  <c r="G97" i="164"/>
  <c r="K96" i="164"/>
  <c r="J96" i="164"/>
  <c r="I96" i="164"/>
  <c r="H96" i="164"/>
  <c r="G96" i="164"/>
  <c r="K95" i="164"/>
  <c r="J95" i="164"/>
  <c r="I95" i="164"/>
  <c r="H95" i="164"/>
  <c r="G95" i="164"/>
  <c r="K94" i="164"/>
  <c r="J94" i="164"/>
  <c r="I94" i="164"/>
  <c r="H94" i="164"/>
  <c r="G94" i="164"/>
  <c r="K93" i="164"/>
  <c r="J93" i="164"/>
  <c r="I93" i="164"/>
  <c r="H93" i="164"/>
  <c r="G93" i="164"/>
  <c r="K92" i="164"/>
  <c r="J92" i="164"/>
  <c r="I92" i="164"/>
  <c r="H92" i="164"/>
  <c r="G92" i="164"/>
  <c r="K91" i="164"/>
  <c r="J91" i="164"/>
  <c r="I91" i="164"/>
  <c r="H91" i="164"/>
  <c r="G91" i="164"/>
  <c r="K90" i="164"/>
  <c r="J90" i="164"/>
  <c r="I90" i="164"/>
  <c r="H90" i="164"/>
  <c r="G90" i="164"/>
  <c r="K89" i="164"/>
  <c r="J89" i="164"/>
  <c r="I89" i="164"/>
  <c r="H89" i="164"/>
  <c r="G89" i="164"/>
  <c r="K88" i="164"/>
  <c r="J88" i="164"/>
  <c r="I88" i="164"/>
  <c r="H88" i="164"/>
  <c r="G88" i="164"/>
  <c r="K87" i="164"/>
  <c r="J87" i="164"/>
  <c r="I87" i="164"/>
  <c r="H87" i="164"/>
  <c r="G87" i="164"/>
  <c r="K86" i="164"/>
  <c r="J86" i="164"/>
  <c r="I86" i="164"/>
  <c r="H86" i="164"/>
  <c r="G86" i="164"/>
  <c r="K85" i="164"/>
  <c r="J85" i="164"/>
  <c r="I85" i="164"/>
  <c r="H85" i="164"/>
  <c r="G85" i="164"/>
  <c r="K84" i="164"/>
  <c r="J84" i="164"/>
  <c r="I84" i="164"/>
  <c r="H84" i="164"/>
  <c r="G84" i="164"/>
  <c r="K83" i="164"/>
  <c r="J83" i="164"/>
  <c r="I83" i="164"/>
  <c r="H83" i="164"/>
  <c r="G83" i="164"/>
  <c r="K82" i="164"/>
  <c r="J82" i="164"/>
  <c r="I82" i="164"/>
  <c r="H82" i="164"/>
  <c r="G82" i="164"/>
  <c r="K81" i="164"/>
  <c r="J81" i="164"/>
  <c r="I81" i="164"/>
  <c r="H81" i="164"/>
  <c r="G81" i="164"/>
  <c r="K80" i="164"/>
  <c r="J80" i="164"/>
  <c r="I80" i="164"/>
  <c r="H80" i="164"/>
  <c r="G80" i="164"/>
  <c r="K79" i="164"/>
  <c r="J79" i="164"/>
  <c r="I79" i="164"/>
  <c r="H79" i="164"/>
  <c r="G79" i="164"/>
  <c r="K78" i="164"/>
  <c r="J78" i="164"/>
  <c r="I78" i="164"/>
  <c r="H78" i="164"/>
  <c r="G78" i="164"/>
  <c r="K77" i="164"/>
  <c r="J77" i="164"/>
  <c r="I77" i="164"/>
  <c r="H77" i="164"/>
  <c r="G77" i="164"/>
  <c r="K76" i="164"/>
  <c r="J76" i="164"/>
  <c r="I76" i="164"/>
  <c r="H76" i="164"/>
  <c r="G76" i="164"/>
  <c r="K75" i="164"/>
  <c r="J75" i="164"/>
  <c r="I75" i="164"/>
  <c r="H75" i="164"/>
  <c r="G75" i="164"/>
  <c r="K74" i="164"/>
  <c r="J74" i="164"/>
  <c r="I74" i="164"/>
  <c r="H74" i="164"/>
  <c r="G74" i="164"/>
  <c r="K73" i="164"/>
  <c r="J73" i="164"/>
  <c r="I73" i="164"/>
  <c r="H73" i="164"/>
  <c r="G73" i="164"/>
  <c r="K72" i="164"/>
  <c r="J72" i="164"/>
  <c r="I72" i="164"/>
  <c r="H72" i="164"/>
  <c r="G72" i="164"/>
  <c r="K71" i="164"/>
  <c r="J71" i="164"/>
  <c r="I71" i="164"/>
  <c r="H71" i="164"/>
  <c r="G71" i="164"/>
  <c r="I70" i="164"/>
  <c r="J69" i="164"/>
  <c r="K68" i="164"/>
  <c r="G68" i="164"/>
  <c r="I66" i="164"/>
  <c r="J65" i="164"/>
  <c r="K64" i="164"/>
  <c r="G64" i="164"/>
  <c r="I62" i="164"/>
  <c r="J61" i="164"/>
  <c r="K60" i="164"/>
  <c r="G60" i="164"/>
  <c r="I58" i="164"/>
  <c r="G57" i="164"/>
  <c r="K56" i="164"/>
  <c r="G56" i="164"/>
  <c r="K55" i="164"/>
  <c r="G55" i="164"/>
  <c r="K54" i="164"/>
  <c r="G54" i="164"/>
  <c r="K53" i="164"/>
  <c r="G53" i="164"/>
  <c r="K52" i="164"/>
  <c r="G52" i="164"/>
  <c r="G51" i="164"/>
  <c r="K50" i="164"/>
  <c r="G50" i="164"/>
  <c r="G49" i="164"/>
  <c r="K48" i="164"/>
  <c r="G48" i="164"/>
  <c r="K47" i="164"/>
  <c r="G47" i="164"/>
  <c r="K46" i="164"/>
  <c r="G46" i="164"/>
  <c r="K45" i="164"/>
  <c r="G45" i="164"/>
  <c r="K44" i="164"/>
  <c r="G44" i="164"/>
  <c r="G43" i="164"/>
  <c r="K42" i="164"/>
  <c r="G42" i="164"/>
  <c r="K40" i="164"/>
  <c r="G40" i="164"/>
  <c r="K39" i="164"/>
  <c r="G39" i="164"/>
  <c r="K38" i="164"/>
  <c r="G38" i="164"/>
  <c r="K37" i="164"/>
  <c r="G37" i="164"/>
  <c r="K36" i="164"/>
  <c r="G36" i="164"/>
  <c r="G35" i="164"/>
  <c r="G34" i="164"/>
  <c r="G33" i="164"/>
  <c r="K32" i="164"/>
  <c r="G32" i="164"/>
  <c r="K31" i="164"/>
  <c r="G31" i="164"/>
  <c r="K30" i="164"/>
  <c r="G30" i="164"/>
  <c r="K29" i="164"/>
  <c r="G29" i="164"/>
  <c r="K27" i="164"/>
  <c r="G27" i="164"/>
  <c r="K26" i="164"/>
  <c r="G26" i="164"/>
  <c r="K25" i="164"/>
  <c r="G25" i="164"/>
  <c r="K24" i="164"/>
  <c r="G24" i="164"/>
  <c r="K23" i="164"/>
  <c r="G23" i="164"/>
  <c r="K22" i="164"/>
  <c r="G22" i="164"/>
  <c r="K21" i="164"/>
  <c r="G21" i="164"/>
  <c r="K20" i="164"/>
  <c r="G20" i="164"/>
  <c r="G19" i="164"/>
  <c r="G18" i="164"/>
  <c r="G17" i="164"/>
  <c r="G16" i="164"/>
  <c r="K15" i="164"/>
  <c r="G15" i="164"/>
  <c r="K13" i="164"/>
  <c r="G13" i="164"/>
  <c r="G12" i="164"/>
  <c r="K11" i="164"/>
  <c r="G11" i="164"/>
  <c r="K9" i="164"/>
  <c r="G9" i="164"/>
  <c r="E131" i="288"/>
  <c r="E105" i="288"/>
  <c r="E89" i="288"/>
  <c r="E73" i="288"/>
  <c r="E57" i="288"/>
  <c r="E41" i="288"/>
  <c r="E25" i="288"/>
  <c r="C69" i="271"/>
  <c r="E69" i="271" s="1"/>
  <c r="C68" i="271"/>
  <c r="E68" i="271" s="1"/>
  <c r="C67" i="271"/>
  <c r="E67" i="271" s="1"/>
  <c r="C66" i="271"/>
  <c r="E66" i="271" s="1"/>
  <c r="C65" i="271"/>
  <c r="E65" i="271" s="1"/>
  <c r="C64" i="271"/>
  <c r="E64" i="271" s="1"/>
  <c r="C63" i="271"/>
  <c r="E63" i="271" s="1"/>
  <c r="C62" i="271"/>
  <c r="E62" i="271" s="1"/>
  <c r="C61" i="271"/>
  <c r="E61" i="271" s="1"/>
  <c r="C60" i="271"/>
  <c r="E60" i="271" s="1"/>
  <c r="C59" i="271"/>
  <c r="E59" i="271" s="1"/>
  <c r="C58" i="271"/>
  <c r="E58" i="271" s="1"/>
  <c r="C57" i="271"/>
  <c r="E57" i="271" s="1"/>
  <c r="C56" i="271"/>
  <c r="E56" i="271" s="1"/>
  <c r="C55" i="271"/>
  <c r="E55" i="271" s="1"/>
  <c r="C54" i="271"/>
  <c r="E54" i="271" s="1"/>
  <c r="C53" i="271"/>
  <c r="E53" i="271" s="1"/>
  <c r="C52" i="271"/>
  <c r="E52" i="271" s="1"/>
  <c r="C51" i="271"/>
  <c r="E51" i="271" s="1"/>
  <c r="C50" i="271"/>
  <c r="E50" i="271" s="1"/>
  <c r="C49" i="271"/>
  <c r="E49" i="271" s="1"/>
  <c r="C48" i="271"/>
  <c r="E48" i="271" s="1"/>
  <c r="C47" i="271"/>
  <c r="E47" i="271" s="1"/>
  <c r="C46" i="271"/>
  <c r="E46" i="271" s="1"/>
  <c r="C45" i="271"/>
  <c r="E45" i="271" s="1"/>
  <c r="C44" i="271"/>
  <c r="E44" i="271" s="1"/>
  <c r="C43" i="271"/>
  <c r="E43" i="271" s="1"/>
  <c r="C42" i="271"/>
  <c r="E42" i="271" s="1"/>
  <c r="C41" i="271"/>
  <c r="E41" i="271" s="1"/>
  <c r="C40" i="271"/>
  <c r="E40" i="271" s="1"/>
  <c r="C39" i="271"/>
  <c r="E39" i="271" s="1"/>
  <c r="C38" i="271"/>
  <c r="E38" i="271" s="1"/>
  <c r="C37" i="271"/>
  <c r="E37" i="271" s="1"/>
  <c r="C36" i="271"/>
  <c r="E36" i="271" s="1"/>
  <c r="C35" i="271"/>
  <c r="E35" i="271" s="1"/>
  <c r="C34" i="271"/>
  <c r="E34" i="271" s="1"/>
  <c r="C33" i="271"/>
  <c r="E33" i="271" s="1"/>
  <c r="C32" i="271"/>
  <c r="E32" i="271" s="1"/>
  <c r="C31" i="271"/>
  <c r="E31" i="271" s="1"/>
  <c r="C30" i="271"/>
  <c r="E30" i="271" s="1"/>
  <c r="C29" i="271"/>
  <c r="E29" i="271" s="1"/>
  <c r="C28" i="271"/>
  <c r="E28" i="271" s="1"/>
  <c r="C27" i="271"/>
  <c r="E27" i="271" s="1"/>
  <c r="C26" i="271"/>
  <c r="E26" i="271" s="1"/>
  <c r="C25" i="271"/>
  <c r="E25" i="271" s="1"/>
  <c r="C24" i="271"/>
  <c r="E24" i="271" s="1"/>
  <c r="C23" i="271"/>
  <c r="E23" i="271" s="1"/>
  <c r="C22" i="271"/>
  <c r="E22" i="271" s="1"/>
  <c r="C21" i="271"/>
  <c r="E21" i="271" s="1"/>
  <c r="C20" i="271"/>
  <c r="E20" i="271" s="1"/>
  <c r="C19" i="271"/>
  <c r="E19" i="271" s="1"/>
  <c r="C18" i="271"/>
  <c r="E18" i="271" s="1"/>
  <c r="C17" i="271"/>
  <c r="E17" i="271" s="1"/>
  <c r="I15" i="271"/>
  <c r="C16" i="271"/>
  <c r="E16" i="271" s="1"/>
  <c r="K15" i="271"/>
  <c r="J15" i="271"/>
  <c r="H15" i="271"/>
  <c r="G15" i="271"/>
  <c r="B15" i="271"/>
  <c r="K13" i="271"/>
  <c r="J13" i="271"/>
  <c r="I13" i="271"/>
  <c r="H13" i="271"/>
  <c r="G13" i="271"/>
  <c r="C12" i="271"/>
  <c r="E12" i="271"/>
  <c r="B13" i="271"/>
  <c r="C69" i="268"/>
  <c r="C67" i="268"/>
  <c r="E67" i="268" s="1"/>
  <c r="C65" i="268"/>
  <c r="C63" i="268"/>
  <c r="C61" i="268"/>
  <c r="C59" i="268"/>
  <c r="E59" i="268" s="1"/>
  <c r="C57" i="268"/>
  <c r="C55" i="268"/>
  <c r="C53" i="268"/>
  <c r="C51" i="268"/>
  <c r="E51" i="268" s="1"/>
  <c r="C49" i="268"/>
  <c r="C47" i="268"/>
  <c r="C45" i="268"/>
  <c r="C43" i="268"/>
  <c r="E43" i="268" s="1"/>
  <c r="C41" i="268"/>
  <c r="C39" i="268"/>
  <c r="C37" i="268"/>
  <c r="C35" i="268"/>
  <c r="C33" i="268"/>
  <c r="C31" i="268"/>
  <c r="C29" i="268"/>
  <c r="C27" i="268"/>
  <c r="C25" i="268"/>
  <c r="C23" i="268"/>
  <c r="E23" i="268" s="1"/>
  <c r="C21" i="268"/>
  <c r="C19" i="268"/>
  <c r="C17" i="268"/>
  <c r="K15" i="268"/>
  <c r="J15" i="268"/>
  <c r="I15" i="268"/>
  <c r="H15" i="268"/>
  <c r="G15" i="268"/>
  <c r="F15" i="268"/>
  <c r="K13" i="268"/>
  <c r="J13" i="268"/>
  <c r="I13" i="268"/>
  <c r="H13" i="268"/>
  <c r="G13" i="268"/>
  <c r="F13" i="268"/>
  <c r="V116" i="91"/>
  <c r="V116" i="217" s="1"/>
  <c r="U116" i="91"/>
  <c r="U116" i="217" s="1"/>
  <c r="T116" i="91"/>
  <c r="T116" i="217" s="1"/>
  <c r="S116" i="217"/>
  <c r="M116" i="91"/>
  <c r="M116" i="217" s="1"/>
  <c r="I116" i="91"/>
  <c r="I116" i="217" s="1"/>
  <c r="Q116" i="91"/>
  <c r="Q116" i="217" s="1"/>
  <c r="D116" i="91"/>
  <c r="H116" i="91" s="1"/>
  <c r="L116" i="91"/>
  <c r="L116" i="217" s="1"/>
  <c r="O116" i="91"/>
  <c r="O116" i="217"/>
  <c r="G116" i="217"/>
  <c r="E116" i="217"/>
  <c r="D116" i="217"/>
  <c r="C116" i="217"/>
  <c r="V115" i="91"/>
  <c r="V115" i="217" s="1"/>
  <c r="U115" i="91"/>
  <c r="U115" i="217" s="1"/>
  <c r="T115" i="91"/>
  <c r="T115" i="217" s="1"/>
  <c r="S115" i="217"/>
  <c r="M115" i="91"/>
  <c r="M115" i="217" s="1"/>
  <c r="I115" i="91"/>
  <c r="I115" i="217" s="1"/>
  <c r="Q115" i="91"/>
  <c r="Q115" i="217" s="1"/>
  <c r="D115" i="91"/>
  <c r="H115" i="91" s="1"/>
  <c r="L115" i="91"/>
  <c r="L115" i="217" s="1"/>
  <c r="O115" i="91"/>
  <c r="O115" i="217"/>
  <c r="G115" i="217"/>
  <c r="E115" i="217"/>
  <c r="D115" i="217"/>
  <c r="C115" i="217"/>
  <c r="V114" i="91"/>
  <c r="V114" i="217" s="1"/>
  <c r="U114" i="91"/>
  <c r="U114" i="217" s="1"/>
  <c r="T114" i="91"/>
  <c r="T114" i="217" s="1"/>
  <c r="S114" i="217"/>
  <c r="M114" i="91"/>
  <c r="M114" i="217" s="1"/>
  <c r="I114" i="91"/>
  <c r="I114" i="217" s="1"/>
  <c r="Q114" i="91"/>
  <c r="Q114" i="217" s="1"/>
  <c r="D114" i="91"/>
  <c r="H114" i="91" s="1"/>
  <c r="L114" i="91"/>
  <c r="L114" i="217" s="1"/>
  <c r="O114" i="91"/>
  <c r="O114" i="217"/>
  <c r="G114" i="217"/>
  <c r="E114" i="217"/>
  <c r="D114" i="217"/>
  <c r="C114" i="217"/>
  <c r="V113" i="91"/>
  <c r="V113" i="217" s="1"/>
  <c r="U113" i="91"/>
  <c r="U113" i="217" s="1"/>
  <c r="T113" i="91"/>
  <c r="T113" i="217" s="1"/>
  <c r="S113" i="217"/>
  <c r="M113" i="91"/>
  <c r="M113" i="217" s="1"/>
  <c r="I113" i="91"/>
  <c r="I113" i="217" s="1"/>
  <c r="Q113" i="91"/>
  <c r="Q113" i="217" s="1"/>
  <c r="D113" i="91"/>
  <c r="H113" i="91" s="1"/>
  <c r="L113" i="91"/>
  <c r="L113" i="217" s="1"/>
  <c r="O113" i="91"/>
  <c r="O113" i="217"/>
  <c r="G113" i="217"/>
  <c r="E113" i="217"/>
  <c r="D113" i="217"/>
  <c r="C113" i="217"/>
  <c r="V112" i="91"/>
  <c r="V112" i="217" s="1"/>
  <c r="U112" i="91"/>
  <c r="U112" i="217" s="1"/>
  <c r="T112" i="91"/>
  <c r="T112" i="217" s="1"/>
  <c r="S112" i="217"/>
  <c r="M112" i="91"/>
  <c r="M112" i="217" s="1"/>
  <c r="I112" i="91"/>
  <c r="Q112" i="91"/>
  <c r="Q112" i="217" s="1"/>
  <c r="D112" i="91"/>
  <c r="H112" i="91" s="1"/>
  <c r="L112" i="91"/>
  <c r="L112" i="217" s="1"/>
  <c r="O112" i="91"/>
  <c r="O112" i="217"/>
  <c r="I112" i="217"/>
  <c r="G112" i="217"/>
  <c r="F112" i="217"/>
  <c r="E112" i="217"/>
  <c r="D112" i="217"/>
  <c r="C112" i="217"/>
  <c r="V111" i="91"/>
  <c r="V111" i="217" s="1"/>
  <c r="U111" i="91"/>
  <c r="U111" i="217" s="1"/>
  <c r="T111" i="91"/>
  <c r="T111" i="217" s="1"/>
  <c r="S111" i="217"/>
  <c r="M111" i="91"/>
  <c r="M111" i="217" s="1"/>
  <c r="I111" i="91"/>
  <c r="Q111" i="91"/>
  <c r="Q111" i="217" s="1"/>
  <c r="D111" i="91"/>
  <c r="H111" i="91" s="1"/>
  <c r="L111" i="91"/>
  <c r="L111" i="217" s="1"/>
  <c r="O111" i="91"/>
  <c r="O111" i="217"/>
  <c r="I111" i="217"/>
  <c r="G111" i="217"/>
  <c r="F111" i="217"/>
  <c r="E111" i="217"/>
  <c r="D111" i="217"/>
  <c r="C111" i="217"/>
  <c r="V110" i="91"/>
  <c r="V110" i="217" s="1"/>
  <c r="U110" i="91"/>
  <c r="U110" i="217" s="1"/>
  <c r="T110" i="91"/>
  <c r="T110" i="217" s="1"/>
  <c r="M110" i="91"/>
  <c r="M110" i="217" s="1"/>
  <c r="I110" i="91"/>
  <c r="Q110" i="91"/>
  <c r="Q110" i="217" s="1"/>
  <c r="D110" i="91"/>
  <c r="H110" i="91" s="1"/>
  <c r="L110" i="91"/>
  <c r="L110" i="217" s="1"/>
  <c r="I110" i="217"/>
  <c r="E110" i="217"/>
  <c r="D110" i="217"/>
  <c r="C110" i="217"/>
  <c r="V109" i="91"/>
  <c r="V109" i="217" s="1"/>
  <c r="U109" i="91"/>
  <c r="U109" i="217" s="1"/>
  <c r="T109" i="91"/>
  <c r="T109" i="217" s="1"/>
  <c r="S109" i="217"/>
  <c r="M109" i="91"/>
  <c r="M109" i="217" s="1"/>
  <c r="I109" i="91"/>
  <c r="Q109" i="91"/>
  <c r="Q109" i="217" s="1"/>
  <c r="D109" i="91"/>
  <c r="H109" i="91" s="1"/>
  <c r="L109" i="91"/>
  <c r="L109" i="217" s="1"/>
  <c r="O109" i="91"/>
  <c r="O109" i="217"/>
  <c r="I109" i="217"/>
  <c r="G109" i="217"/>
  <c r="F109" i="217"/>
  <c r="E109" i="217"/>
  <c r="D109" i="217"/>
  <c r="C109" i="217"/>
  <c r="V108" i="91"/>
  <c r="V108" i="217" s="1"/>
  <c r="U108" i="91"/>
  <c r="U108" i="217" s="1"/>
  <c r="T108" i="91"/>
  <c r="T108" i="217" s="1"/>
  <c r="S108" i="217"/>
  <c r="M108" i="91"/>
  <c r="M108" i="217" s="1"/>
  <c r="I108" i="91"/>
  <c r="Q108" i="91"/>
  <c r="Q108" i="217" s="1"/>
  <c r="D108" i="91"/>
  <c r="H108" i="91" s="1"/>
  <c r="L108" i="91"/>
  <c r="L108" i="217" s="1"/>
  <c r="I108" i="217"/>
  <c r="G108" i="217"/>
  <c r="E108" i="217"/>
  <c r="D108" i="217"/>
  <c r="C108" i="217"/>
  <c r="V107" i="91"/>
  <c r="U107" i="91"/>
  <c r="T107" i="91"/>
  <c r="M107" i="91"/>
  <c r="I107" i="91"/>
  <c r="Q107" i="91"/>
  <c r="D107" i="91"/>
  <c r="H107" i="91" s="1"/>
  <c r="P107" i="91" s="1"/>
  <c r="L107" i="91"/>
  <c r="O107" i="91"/>
  <c r="O107" i="217"/>
  <c r="V106" i="91"/>
  <c r="V106" i="217" s="1"/>
  <c r="U106" i="91"/>
  <c r="U106" i="217" s="1"/>
  <c r="T106" i="91"/>
  <c r="T106" i="217" s="1"/>
  <c r="S106" i="217"/>
  <c r="M106" i="91"/>
  <c r="M106" i="217" s="1"/>
  <c r="I106" i="91"/>
  <c r="Q106" i="91"/>
  <c r="Q106" i="217" s="1"/>
  <c r="D106" i="91"/>
  <c r="H106" i="91" s="1"/>
  <c r="L106" i="91"/>
  <c r="L106" i="217" s="1"/>
  <c r="O106" i="91"/>
  <c r="O106" i="217"/>
  <c r="I106" i="217"/>
  <c r="G106" i="217"/>
  <c r="F106" i="217"/>
  <c r="E106" i="217"/>
  <c r="D106" i="217"/>
  <c r="C106" i="217"/>
  <c r="V105" i="91"/>
  <c r="V105" i="217" s="1"/>
  <c r="U105" i="91"/>
  <c r="U105" i="217" s="1"/>
  <c r="T105" i="91"/>
  <c r="T105" i="217" s="1"/>
  <c r="S105" i="217"/>
  <c r="M105" i="91"/>
  <c r="M105" i="217" s="1"/>
  <c r="I105" i="91"/>
  <c r="Q105" i="91"/>
  <c r="Q105" i="217" s="1"/>
  <c r="D105" i="91"/>
  <c r="H105" i="91" s="1"/>
  <c r="L105" i="91"/>
  <c r="L105" i="217" s="1"/>
  <c r="O105" i="91"/>
  <c r="O105" i="217"/>
  <c r="I105" i="217"/>
  <c r="G105" i="217"/>
  <c r="F105" i="217"/>
  <c r="E105" i="217"/>
  <c r="D105" i="217"/>
  <c r="C105" i="217"/>
  <c r="V104" i="91"/>
  <c r="V104" i="217" s="1"/>
  <c r="U104" i="91"/>
  <c r="U104" i="217" s="1"/>
  <c r="T104" i="91"/>
  <c r="T104" i="217" s="1"/>
  <c r="S104" i="217"/>
  <c r="M104" i="91"/>
  <c r="M104" i="217" s="1"/>
  <c r="I104" i="91"/>
  <c r="D104" i="91"/>
  <c r="H104" i="91" s="1"/>
  <c r="L104" i="91"/>
  <c r="L104" i="217" s="1"/>
  <c r="I104" i="217"/>
  <c r="F104" i="217"/>
  <c r="E104" i="217"/>
  <c r="D104" i="217"/>
  <c r="C104" i="217"/>
  <c r="V103" i="91"/>
  <c r="V103" i="217" s="1"/>
  <c r="U103" i="91"/>
  <c r="U103" i="217" s="1"/>
  <c r="T103" i="91"/>
  <c r="T103" i="217" s="1"/>
  <c r="S103" i="217"/>
  <c r="M103" i="91"/>
  <c r="M103" i="217" s="1"/>
  <c r="I103" i="91"/>
  <c r="Q103" i="91"/>
  <c r="Q103" i="217" s="1"/>
  <c r="D103" i="91"/>
  <c r="H103" i="91" s="1"/>
  <c r="L103" i="91"/>
  <c r="L103" i="217" s="1"/>
  <c r="O103" i="91"/>
  <c r="O103" i="217"/>
  <c r="I103" i="217"/>
  <c r="G103" i="217"/>
  <c r="F103" i="217"/>
  <c r="E103" i="217"/>
  <c r="D103" i="217"/>
  <c r="C103" i="217"/>
  <c r="V102" i="91"/>
  <c r="V102" i="217" s="1"/>
  <c r="U102" i="91"/>
  <c r="U102" i="217" s="1"/>
  <c r="T102" i="91"/>
  <c r="T102" i="217" s="1"/>
  <c r="S102" i="217"/>
  <c r="M102" i="91"/>
  <c r="M102" i="217" s="1"/>
  <c r="D102" i="91"/>
  <c r="H102" i="91" s="1"/>
  <c r="L102" i="91"/>
  <c r="L102" i="217" s="1"/>
  <c r="O102" i="91"/>
  <c r="O102" i="217"/>
  <c r="G102" i="217"/>
  <c r="F102" i="217"/>
  <c r="E102" i="217"/>
  <c r="D102" i="217"/>
  <c r="C102" i="217"/>
  <c r="V101" i="91"/>
  <c r="V101" i="217" s="1"/>
  <c r="U101" i="91"/>
  <c r="U101" i="217" s="1"/>
  <c r="T101" i="91"/>
  <c r="T101" i="217" s="1"/>
  <c r="S101" i="217"/>
  <c r="M101" i="91"/>
  <c r="M101" i="217" s="1"/>
  <c r="I101" i="91"/>
  <c r="Q101" i="91"/>
  <c r="Q101" i="217" s="1"/>
  <c r="D101" i="91"/>
  <c r="H101" i="91" s="1"/>
  <c r="L101" i="91"/>
  <c r="L101" i="217" s="1"/>
  <c r="I101" i="217"/>
  <c r="E101" i="217"/>
  <c r="D101" i="217"/>
  <c r="C101" i="217"/>
  <c r="V100" i="91"/>
  <c r="V100" i="217" s="1"/>
  <c r="U100" i="91"/>
  <c r="U100" i="217" s="1"/>
  <c r="T100" i="91"/>
  <c r="T100" i="217" s="1"/>
  <c r="S100" i="217"/>
  <c r="M100" i="91"/>
  <c r="M100" i="217" s="1"/>
  <c r="I100" i="91"/>
  <c r="Q100" i="91"/>
  <c r="Q100" i="217" s="1"/>
  <c r="D100" i="91"/>
  <c r="H100" i="91" s="1"/>
  <c r="L100" i="91"/>
  <c r="L100" i="217" s="1"/>
  <c r="O100" i="91"/>
  <c r="O100" i="217"/>
  <c r="I100" i="217"/>
  <c r="G100" i="217"/>
  <c r="F100" i="217"/>
  <c r="E100" i="217"/>
  <c r="D100" i="217"/>
  <c r="C100" i="217"/>
  <c r="V99" i="91"/>
  <c r="V99" i="217" s="1"/>
  <c r="U99" i="91"/>
  <c r="U99" i="217" s="1"/>
  <c r="T99" i="91"/>
  <c r="T99" i="217" s="1"/>
  <c r="S99" i="217"/>
  <c r="M99" i="91"/>
  <c r="M99" i="217" s="1"/>
  <c r="I99" i="91"/>
  <c r="Q99" i="91"/>
  <c r="Q99" i="217" s="1"/>
  <c r="D99" i="91"/>
  <c r="H99" i="91" s="1"/>
  <c r="L99" i="91"/>
  <c r="L99" i="217" s="1"/>
  <c r="O99" i="91"/>
  <c r="O99" i="217"/>
  <c r="I99" i="217"/>
  <c r="G99" i="217"/>
  <c r="F99" i="217"/>
  <c r="E99" i="217"/>
  <c r="D99" i="217"/>
  <c r="C99" i="217"/>
  <c r="V98" i="91"/>
  <c r="V98" i="217" s="1"/>
  <c r="U98" i="91"/>
  <c r="U98" i="217" s="1"/>
  <c r="T98" i="91"/>
  <c r="T98" i="217" s="1"/>
  <c r="S98" i="217"/>
  <c r="M98" i="91"/>
  <c r="M98" i="217" s="1"/>
  <c r="I98" i="91"/>
  <c r="D98" i="91"/>
  <c r="H98" i="91" s="1"/>
  <c r="L98" i="91"/>
  <c r="L98" i="217" s="1"/>
  <c r="O98" i="91"/>
  <c r="O98" i="217"/>
  <c r="I98" i="217"/>
  <c r="G98" i="217"/>
  <c r="F98" i="217"/>
  <c r="E98" i="217"/>
  <c r="D98" i="217"/>
  <c r="C98" i="217"/>
  <c r="V97" i="91"/>
  <c r="V97" i="217" s="1"/>
  <c r="U97" i="91"/>
  <c r="U97" i="217" s="1"/>
  <c r="T97" i="91"/>
  <c r="T97" i="217" s="1"/>
  <c r="S97" i="217"/>
  <c r="M97" i="91"/>
  <c r="M97" i="217" s="1"/>
  <c r="I97" i="91"/>
  <c r="D97" i="91"/>
  <c r="H97" i="91" s="1"/>
  <c r="L97" i="91"/>
  <c r="L97" i="217" s="1"/>
  <c r="O97" i="91"/>
  <c r="O97" i="217"/>
  <c r="I97" i="217"/>
  <c r="G97" i="217"/>
  <c r="F97" i="217"/>
  <c r="E97" i="217"/>
  <c r="D97" i="217"/>
  <c r="C97" i="217"/>
  <c r="V96" i="91"/>
  <c r="V96" i="217" s="1"/>
  <c r="U96" i="91"/>
  <c r="U96" i="217" s="1"/>
  <c r="T96" i="91"/>
  <c r="T96" i="217" s="1"/>
  <c r="S96" i="217"/>
  <c r="M96" i="91"/>
  <c r="M96" i="217" s="1"/>
  <c r="I96" i="91"/>
  <c r="I96" i="217" s="1"/>
  <c r="Q96" i="91"/>
  <c r="Q96" i="217" s="1"/>
  <c r="D96" i="91"/>
  <c r="H96" i="91" s="1"/>
  <c r="L96" i="91"/>
  <c r="L96" i="217" s="1"/>
  <c r="O96" i="91"/>
  <c r="O96" i="217"/>
  <c r="G96" i="217"/>
  <c r="E96" i="217"/>
  <c r="D96" i="217"/>
  <c r="C96" i="217"/>
  <c r="V95" i="91"/>
  <c r="V95" i="217" s="1"/>
  <c r="U95" i="91"/>
  <c r="U95" i="217" s="1"/>
  <c r="T95" i="91"/>
  <c r="T95" i="217" s="1"/>
  <c r="S95" i="217"/>
  <c r="M95" i="91"/>
  <c r="M95" i="217" s="1"/>
  <c r="I95" i="91"/>
  <c r="I95" i="217" s="1"/>
  <c r="Q95" i="91"/>
  <c r="Q95" i="217" s="1"/>
  <c r="D95" i="91"/>
  <c r="H95" i="91" s="1"/>
  <c r="L95" i="91"/>
  <c r="L95" i="217" s="1"/>
  <c r="O95" i="91"/>
  <c r="O95" i="217"/>
  <c r="G95" i="217"/>
  <c r="E95" i="217"/>
  <c r="D95" i="217"/>
  <c r="C95" i="217"/>
  <c r="V94" i="91"/>
  <c r="V94" i="217" s="1"/>
  <c r="U94" i="91"/>
  <c r="U94" i="217" s="1"/>
  <c r="T94" i="91"/>
  <c r="T94" i="217" s="1"/>
  <c r="M94" i="91"/>
  <c r="M94" i="217" s="1"/>
  <c r="I94" i="91"/>
  <c r="I94" i="217" s="1"/>
  <c r="D94" i="91"/>
  <c r="H94" i="91" s="1"/>
  <c r="L94" i="91"/>
  <c r="L94" i="217" s="1"/>
  <c r="F94" i="217"/>
  <c r="E94" i="217"/>
  <c r="D94" i="217"/>
  <c r="C94" i="217"/>
  <c r="V93" i="91"/>
  <c r="V93" i="217" s="1"/>
  <c r="U93" i="91"/>
  <c r="U93" i="217" s="1"/>
  <c r="T93" i="91"/>
  <c r="T93" i="217" s="1"/>
  <c r="S93" i="217"/>
  <c r="M93" i="91"/>
  <c r="M93" i="217" s="1"/>
  <c r="I93" i="91"/>
  <c r="I93" i="217" s="1"/>
  <c r="Q93" i="91"/>
  <c r="Q93" i="217" s="1"/>
  <c r="D93" i="91"/>
  <c r="H93" i="91" s="1"/>
  <c r="L93" i="91"/>
  <c r="L93" i="217" s="1"/>
  <c r="O93" i="91"/>
  <c r="O93" i="217"/>
  <c r="G93" i="217"/>
  <c r="E93" i="217"/>
  <c r="D93" i="217"/>
  <c r="C93" i="217"/>
  <c r="V92" i="91"/>
  <c r="V92" i="217" s="1"/>
  <c r="U92" i="91"/>
  <c r="U92" i="217" s="1"/>
  <c r="T92" i="91"/>
  <c r="T92" i="217" s="1"/>
  <c r="S92" i="217"/>
  <c r="M92" i="91"/>
  <c r="M92" i="217" s="1"/>
  <c r="I92" i="91"/>
  <c r="I92" i="217" s="1"/>
  <c r="Q92" i="91"/>
  <c r="Q92" i="217" s="1"/>
  <c r="D92" i="91"/>
  <c r="H92" i="91" s="1"/>
  <c r="L92" i="91"/>
  <c r="L92" i="217" s="1"/>
  <c r="G92" i="217"/>
  <c r="E92" i="217"/>
  <c r="D92" i="217"/>
  <c r="C92" i="217"/>
  <c r="V91" i="91"/>
  <c r="U91" i="91"/>
  <c r="T91" i="91"/>
  <c r="M91" i="91"/>
  <c r="Q91" i="91" s="1"/>
  <c r="Q91" i="96" s="1"/>
  <c r="I91" i="91"/>
  <c r="D91" i="91"/>
  <c r="L91" i="91"/>
  <c r="O91" i="91"/>
  <c r="O91" i="217"/>
  <c r="F91" i="217"/>
  <c r="V90" i="91"/>
  <c r="V90" i="217" s="1"/>
  <c r="U90" i="91"/>
  <c r="U90" i="217" s="1"/>
  <c r="T90" i="91"/>
  <c r="T90" i="217" s="1"/>
  <c r="S90" i="217"/>
  <c r="O90" i="91"/>
  <c r="O90" i="217"/>
  <c r="G90" i="217"/>
  <c r="F90" i="217"/>
  <c r="C90" i="217"/>
  <c r="V89" i="91"/>
  <c r="V89" i="217" s="1"/>
  <c r="U89" i="91"/>
  <c r="U89" i="217" s="1"/>
  <c r="T89" i="91"/>
  <c r="T89" i="217" s="1"/>
  <c r="S89" i="217"/>
  <c r="O89" i="91"/>
  <c r="O89" i="217"/>
  <c r="G89" i="217"/>
  <c r="F89" i="217"/>
  <c r="C89" i="217"/>
  <c r="V88" i="91"/>
  <c r="V88" i="217" s="1"/>
  <c r="U88" i="91"/>
  <c r="U88" i="217" s="1"/>
  <c r="T88" i="91"/>
  <c r="T88" i="217" s="1"/>
  <c r="S88" i="217"/>
  <c r="M88" i="91"/>
  <c r="M88" i="217" s="1"/>
  <c r="I88" i="91"/>
  <c r="I88" i="217" s="1"/>
  <c r="Q88" i="91"/>
  <c r="Q88" i="217" s="1"/>
  <c r="D88" i="91"/>
  <c r="H88" i="91" s="1"/>
  <c r="L88" i="91"/>
  <c r="L88" i="217" s="1"/>
  <c r="E88" i="217"/>
  <c r="D88" i="217"/>
  <c r="C88" i="217"/>
  <c r="V87" i="91"/>
  <c r="V87" i="217" s="1"/>
  <c r="U87" i="91"/>
  <c r="U87" i="217" s="1"/>
  <c r="T87" i="91"/>
  <c r="T87" i="217" s="1"/>
  <c r="S87" i="217"/>
  <c r="M87" i="91"/>
  <c r="M87" i="217" s="1"/>
  <c r="I87" i="91"/>
  <c r="I87" i="217" s="1"/>
  <c r="D87" i="91"/>
  <c r="H87" i="91" s="1"/>
  <c r="L87" i="91"/>
  <c r="L87" i="217" s="1"/>
  <c r="O87" i="91"/>
  <c r="O87" i="217"/>
  <c r="G87" i="217"/>
  <c r="E87" i="217"/>
  <c r="D87" i="217"/>
  <c r="C87" i="217"/>
  <c r="V86" i="91"/>
  <c r="V86" i="217" s="1"/>
  <c r="U86" i="91"/>
  <c r="U86" i="217" s="1"/>
  <c r="T86" i="91"/>
  <c r="T86" i="217" s="1"/>
  <c r="S86" i="217"/>
  <c r="J86" i="91"/>
  <c r="N86" i="91"/>
  <c r="N86" i="217" s="1"/>
  <c r="M86" i="91"/>
  <c r="I86" i="91"/>
  <c r="I86" i="217" s="1"/>
  <c r="Q86" i="91"/>
  <c r="Q86" i="217" s="1"/>
  <c r="D86" i="91"/>
  <c r="H86" i="91" s="1"/>
  <c r="O86" i="91"/>
  <c r="O86" i="217"/>
  <c r="M86" i="217"/>
  <c r="J86" i="217"/>
  <c r="G86" i="217"/>
  <c r="F86" i="217"/>
  <c r="E86" i="217"/>
  <c r="D86" i="217"/>
  <c r="C86" i="217"/>
  <c r="V85" i="91"/>
  <c r="V85" i="217" s="1"/>
  <c r="U85" i="91"/>
  <c r="U85" i="217" s="1"/>
  <c r="T85" i="91"/>
  <c r="T85" i="217" s="1"/>
  <c r="S85" i="217"/>
  <c r="J85" i="91"/>
  <c r="R85" i="91" s="1"/>
  <c r="R85" i="217" s="1"/>
  <c r="N85" i="91"/>
  <c r="M85" i="91"/>
  <c r="M85" i="217" s="1"/>
  <c r="O85" i="91"/>
  <c r="O85" i="217"/>
  <c r="N85" i="217"/>
  <c r="G85" i="217"/>
  <c r="F85" i="217"/>
  <c r="E85" i="217"/>
  <c r="C85" i="217"/>
  <c r="V84" i="91"/>
  <c r="V84" i="217"/>
  <c r="U84" i="91"/>
  <c r="U84" i="217" s="1"/>
  <c r="T84" i="91"/>
  <c r="T84" i="217"/>
  <c r="S84" i="217"/>
  <c r="J84" i="91"/>
  <c r="R84" i="91" s="1"/>
  <c r="R84" i="217" s="1"/>
  <c r="N84" i="91"/>
  <c r="M84" i="91"/>
  <c r="M84" i="217" s="1"/>
  <c r="O84" i="91"/>
  <c r="O84" i="217"/>
  <c r="N84" i="217"/>
  <c r="G84" i="217"/>
  <c r="F84" i="217"/>
  <c r="E84" i="217"/>
  <c r="C84" i="217"/>
  <c r="V83" i="91"/>
  <c r="V83" i="217"/>
  <c r="U83" i="91"/>
  <c r="U83" i="217" s="1"/>
  <c r="T83" i="91"/>
  <c r="T83" i="217"/>
  <c r="S83" i="217"/>
  <c r="J83" i="91"/>
  <c r="R83" i="91" s="1"/>
  <c r="N83" i="91"/>
  <c r="M83" i="91"/>
  <c r="O83" i="91"/>
  <c r="O83" i="217"/>
  <c r="N83" i="217"/>
  <c r="G83" i="217"/>
  <c r="F83" i="217"/>
  <c r="E83" i="217"/>
  <c r="C83" i="217"/>
  <c r="V82" i="91"/>
  <c r="V82" i="217"/>
  <c r="U82" i="91"/>
  <c r="U82" i="217" s="1"/>
  <c r="T82" i="91"/>
  <c r="T82" i="217"/>
  <c r="S82" i="217"/>
  <c r="J82" i="91"/>
  <c r="R82" i="91" s="1"/>
  <c r="N82" i="91"/>
  <c r="M82" i="91"/>
  <c r="O82" i="91"/>
  <c r="O82" i="217"/>
  <c r="N82" i="217"/>
  <c r="G82" i="217"/>
  <c r="F82" i="217"/>
  <c r="E82" i="217"/>
  <c r="C82" i="217"/>
  <c r="V81" i="91"/>
  <c r="V81" i="217"/>
  <c r="U81" i="91"/>
  <c r="U81" i="217" s="1"/>
  <c r="T81" i="91"/>
  <c r="T81" i="217"/>
  <c r="S81" i="217"/>
  <c r="J81" i="91"/>
  <c r="R81" i="91" s="1"/>
  <c r="R81" i="217" s="1"/>
  <c r="N81" i="91"/>
  <c r="M81" i="91"/>
  <c r="M81" i="217" s="1"/>
  <c r="O81" i="91"/>
  <c r="O81" i="217"/>
  <c r="N81" i="217"/>
  <c r="G81" i="217"/>
  <c r="F81" i="217"/>
  <c r="E81" i="217"/>
  <c r="C81" i="217"/>
  <c r="V80" i="91"/>
  <c r="V80" i="217"/>
  <c r="U80" i="91"/>
  <c r="U80" i="217" s="1"/>
  <c r="T80" i="91"/>
  <c r="T80" i="217"/>
  <c r="S80" i="217"/>
  <c r="J80" i="91"/>
  <c r="R80" i="91" s="1"/>
  <c r="R80" i="217" s="1"/>
  <c r="N80" i="91"/>
  <c r="M80" i="91"/>
  <c r="M80" i="217" s="1"/>
  <c r="O80" i="91"/>
  <c r="O80" i="217"/>
  <c r="N80" i="217"/>
  <c r="G80" i="217"/>
  <c r="F80" i="217"/>
  <c r="E80" i="217"/>
  <c r="C80" i="217"/>
  <c r="V79" i="91"/>
  <c r="V79" i="217"/>
  <c r="U79" i="91"/>
  <c r="U79" i="217" s="1"/>
  <c r="T79" i="91"/>
  <c r="T79" i="217"/>
  <c r="S79" i="217"/>
  <c r="J79" i="91"/>
  <c r="R79" i="91" s="1"/>
  <c r="R79" i="217" s="1"/>
  <c r="N79" i="91"/>
  <c r="M79" i="91"/>
  <c r="O79" i="91"/>
  <c r="O79" i="217"/>
  <c r="N79" i="217"/>
  <c r="G79" i="217"/>
  <c r="F79" i="217"/>
  <c r="E79" i="217"/>
  <c r="C79" i="217"/>
  <c r="V78" i="91"/>
  <c r="V78" i="217"/>
  <c r="U78" i="91"/>
  <c r="U78" i="217" s="1"/>
  <c r="T78" i="91"/>
  <c r="T78" i="217"/>
  <c r="S78" i="217"/>
  <c r="J78" i="91"/>
  <c r="R78" i="91" s="1"/>
  <c r="N78" i="91"/>
  <c r="M78" i="91"/>
  <c r="O78" i="91"/>
  <c r="O78" i="217"/>
  <c r="N78" i="217"/>
  <c r="G78" i="217"/>
  <c r="F78" i="217"/>
  <c r="E78" i="217"/>
  <c r="C78" i="217"/>
  <c r="V77" i="91"/>
  <c r="V77" i="217"/>
  <c r="U77" i="91"/>
  <c r="U77" i="217" s="1"/>
  <c r="T77" i="91"/>
  <c r="T77" i="217"/>
  <c r="S77" i="217"/>
  <c r="J77" i="91"/>
  <c r="R77" i="91" s="1"/>
  <c r="R77" i="217" s="1"/>
  <c r="N77" i="91"/>
  <c r="M77" i="91"/>
  <c r="M77" i="217" s="1"/>
  <c r="O77" i="91"/>
  <c r="O77" i="217"/>
  <c r="N77" i="217"/>
  <c r="G77" i="217"/>
  <c r="F77" i="217"/>
  <c r="E77" i="217"/>
  <c r="C77" i="217"/>
  <c r="V76" i="91"/>
  <c r="V76" i="217"/>
  <c r="U76" i="91"/>
  <c r="U76" i="217" s="1"/>
  <c r="T76" i="91"/>
  <c r="T76" i="217"/>
  <c r="S76" i="217"/>
  <c r="J76" i="91"/>
  <c r="R76" i="91" s="1"/>
  <c r="R76" i="217" s="1"/>
  <c r="N76" i="91"/>
  <c r="M76" i="91"/>
  <c r="M76" i="217" s="1"/>
  <c r="O76" i="91"/>
  <c r="O76" i="217"/>
  <c r="N76" i="217"/>
  <c r="G76" i="217"/>
  <c r="F76" i="217"/>
  <c r="E76" i="217"/>
  <c r="C76" i="217"/>
  <c r="S75" i="217"/>
  <c r="V75" i="91"/>
  <c r="V75" i="217" s="1"/>
  <c r="U75" i="91"/>
  <c r="U75" i="217"/>
  <c r="T75" i="91"/>
  <c r="T75" i="217" s="1"/>
  <c r="N75" i="91"/>
  <c r="I75" i="91"/>
  <c r="K75" i="91"/>
  <c r="O75" i="91"/>
  <c r="O75" i="217" s="1"/>
  <c r="K75" i="217"/>
  <c r="G75" i="217"/>
  <c r="C75" i="217"/>
  <c r="V74" i="91"/>
  <c r="V74" i="217"/>
  <c r="U74" i="91"/>
  <c r="U74" i="217" s="1"/>
  <c r="T74" i="91"/>
  <c r="T74" i="217"/>
  <c r="S74" i="217"/>
  <c r="J74" i="91"/>
  <c r="R74" i="91" s="1"/>
  <c r="N74" i="91"/>
  <c r="M74" i="91"/>
  <c r="K74" i="91"/>
  <c r="O74" i="91"/>
  <c r="O74" i="217"/>
  <c r="N74" i="217"/>
  <c r="K74" i="217"/>
  <c r="G74" i="217"/>
  <c r="F74" i="217"/>
  <c r="C74" i="217"/>
  <c r="V73" i="91"/>
  <c r="U73" i="91"/>
  <c r="U73" i="217" s="1"/>
  <c r="T73" i="91"/>
  <c r="S73" i="217"/>
  <c r="K73" i="91"/>
  <c r="O73" i="91" s="1"/>
  <c r="V72" i="217"/>
  <c r="V72" i="91"/>
  <c r="U72" i="91"/>
  <c r="U72" i="217"/>
  <c r="T72" i="91"/>
  <c r="K72" i="91"/>
  <c r="O72" i="91" s="1"/>
  <c r="V71" i="91"/>
  <c r="V71" i="217" s="1"/>
  <c r="U71" i="91"/>
  <c r="U71" i="217"/>
  <c r="T71" i="91"/>
  <c r="T71" i="217" s="1"/>
  <c r="S71" i="217"/>
  <c r="N71" i="91"/>
  <c r="I71" i="91"/>
  <c r="K71" i="91"/>
  <c r="O71" i="91"/>
  <c r="O71" i="217" s="1"/>
  <c r="K71" i="217"/>
  <c r="G71" i="217"/>
  <c r="C71" i="217"/>
  <c r="V70" i="91"/>
  <c r="V70" i="217"/>
  <c r="U70" i="91"/>
  <c r="U70" i="217" s="1"/>
  <c r="T70" i="91"/>
  <c r="T70" i="217"/>
  <c r="S70" i="217"/>
  <c r="M70" i="91"/>
  <c r="K70" i="91"/>
  <c r="O70" i="91" s="1"/>
  <c r="K70" i="217"/>
  <c r="G70" i="217"/>
  <c r="C70" i="217"/>
  <c r="V69" i="91"/>
  <c r="U69" i="91"/>
  <c r="U69" i="217" s="1"/>
  <c r="T69" i="91"/>
  <c r="S69" i="217"/>
  <c r="K69" i="91"/>
  <c r="O69" i="91" s="1"/>
  <c r="V68" i="217"/>
  <c r="V68" i="91"/>
  <c r="U68" i="91"/>
  <c r="U68" i="217"/>
  <c r="T68" i="91"/>
  <c r="K68" i="91"/>
  <c r="O68" i="91" s="1"/>
  <c r="V67" i="91"/>
  <c r="V67" i="217" s="1"/>
  <c r="U67" i="91"/>
  <c r="U67" i="217"/>
  <c r="T67" i="91"/>
  <c r="T67" i="217" s="1"/>
  <c r="S67" i="217"/>
  <c r="N67" i="91"/>
  <c r="I67" i="91"/>
  <c r="K67" i="91"/>
  <c r="O67" i="91"/>
  <c r="O67" i="217" s="1"/>
  <c r="K67" i="217"/>
  <c r="G67" i="217"/>
  <c r="C67" i="217"/>
  <c r="V66" i="91"/>
  <c r="V66" i="217"/>
  <c r="U66" i="91"/>
  <c r="U66" i="217" s="1"/>
  <c r="T66" i="91"/>
  <c r="T66" i="217"/>
  <c r="S66" i="217"/>
  <c r="M66" i="91"/>
  <c r="K66" i="91"/>
  <c r="O66" i="91"/>
  <c r="O66" i="217"/>
  <c r="K66" i="217"/>
  <c r="G66" i="217"/>
  <c r="C66" i="217"/>
  <c r="V65" i="91"/>
  <c r="U65" i="91"/>
  <c r="U65" i="217" s="1"/>
  <c r="T65" i="91"/>
  <c r="S65" i="217"/>
  <c r="K65" i="91"/>
  <c r="O65" i="91" s="1"/>
  <c r="V64" i="217"/>
  <c r="V64" i="91"/>
  <c r="U64" i="91"/>
  <c r="U64" i="217"/>
  <c r="T64" i="91"/>
  <c r="K64" i="91"/>
  <c r="O64" i="91" s="1"/>
  <c r="V63" i="91"/>
  <c r="V63" i="217" s="1"/>
  <c r="U63" i="91"/>
  <c r="U63" i="217"/>
  <c r="T63" i="91"/>
  <c r="T63" i="217" s="1"/>
  <c r="S63" i="217"/>
  <c r="N63" i="91"/>
  <c r="I63" i="91"/>
  <c r="K63" i="91"/>
  <c r="O63" i="91"/>
  <c r="O63" i="217" s="1"/>
  <c r="K63" i="217"/>
  <c r="G63" i="217"/>
  <c r="C63" i="217"/>
  <c r="V62" i="91"/>
  <c r="V62" i="217"/>
  <c r="U62" i="91"/>
  <c r="U62" i="217" s="1"/>
  <c r="T62" i="91"/>
  <c r="T62" i="217"/>
  <c r="S62" i="217"/>
  <c r="M62" i="91"/>
  <c r="K62" i="91"/>
  <c r="O62" i="91" s="1"/>
  <c r="K62" i="217"/>
  <c r="G62" i="217"/>
  <c r="C62" i="217"/>
  <c r="V61" i="91"/>
  <c r="U61" i="91"/>
  <c r="U61" i="217" s="1"/>
  <c r="T61" i="91"/>
  <c r="S61" i="217"/>
  <c r="K61" i="91"/>
  <c r="O61" i="91" s="1"/>
  <c r="V60" i="217"/>
  <c r="V60" i="91"/>
  <c r="U60" i="91"/>
  <c r="U60" i="217"/>
  <c r="T60" i="91"/>
  <c r="K60" i="91"/>
  <c r="O60" i="91" s="1"/>
  <c r="V59" i="91"/>
  <c r="V59" i="217" s="1"/>
  <c r="U59" i="91"/>
  <c r="U59" i="217"/>
  <c r="T59" i="91"/>
  <c r="T59" i="217" s="1"/>
  <c r="S59" i="217"/>
  <c r="N59" i="91"/>
  <c r="I59" i="91"/>
  <c r="K59" i="91"/>
  <c r="O59" i="91"/>
  <c r="O59" i="217" s="1"/>
  <c r="K59" i="217"/>
  <c r="G59" i="217"/>
  <c r="C59" i="217"/>
  <c r="V58" i="91"/>
  <c r="V58" i="217"/>
  <c r="U58" i="91"/>
  <c r="U58" i="217" s="1"/>
  <c r="T58" i="91"/>
  <c r="T58" i="217"/>
  <c r="S58" i="217"/>
  <c r="I58" i="91"/>
  <c r="D58" i="91"/>
  <c r="H58" i="91" s="1"/>
  <c r="G58" i="217"/>
  <c r="E58" i="217"/>
  <c r="C58" i="217"/>
  <c r="H57" i="217"/>
  <c r="V57" i="91"/>
  <c r="U57" i="91"/>
  <c r="U57" i="217" s="1"/>
  <c r="T57" i="91"/>
  <c r="S57" i="217"/>
  <c r="I57" i="91"/>
  <c r="D57" i="91"/>
  <c r="H57" i="91" s="1"/>
  <c r="E57" i="217"/>
  <c r="V56" i="217"/>
  <c r="V56" i="91"/>
  <c r="U56" i="91"/>
  <c r="U56" i="217"/>
  <c r="T56" i="91"/>
  <c r="J56" i="91"/>
  <c r="D56" i="91"/>
  <c r="E56" i="217"/>
  <c r="V55" i="91"/>
  <c r="V55" i="217" s="1"/>
  <c r="U55" i="91"/>
  <c r="U55" i="217"/>
  <c r="T55" i="91"/>
  <c r="T55" i="217" s="1"/>
  <c r="S55" i="217"/>
  <c r="F55" i="217"/>
  <c r="D55" i="91"/>
  <c r="I55" i="91"/>
  <c r="I55" i="217" s="1"/>
  <c r="G55" i="217"/>
  <c r="E55" i="217"/>
  <c r="C55" i="217"/>
  <c r="V54" i="91"/>
  <c r="V54" i="217"/>
  <c r="U54" i="91"/>
  <c r="U54" i="217" s="1"/>
  <c r="T54" i="91"/>
  <c r="T54" i="217"/>
  <c r="S54" i="217"/>
  <c r="J54" i="91"/>
  <c r="J54" i="217" s="1"/>
  <c r="D54" i="91"/>
  <c r="H54" i="91" s="1"/>
  <c r="G54" i="217"/>
  <c r="F54" i="217"/>
  <c r="E54" i="217"/>
  <c r="C54" i="217"/>
  <c r="V53" i="91"/>
  <c r="U53" i="91"/>
  <c r="U53" i="217" s="1"/>
  <c r="T53" i="91"/>
  <c r="S53" i="217"/>
  <c r="I53" i="91"/>
  <c r="D53" i="91"/>
  <c r="H53" i="91" s="1"/>
  <c r="E53" i="217"/>
  <c r="V52" i="217"/>
  <c r="V52" i="91"/>
  <c r="U52" i="91"/>
  <c r="U52" i="217"/>
  <c r="T52" i="91"/>
  <c r="J52" i="91"/>
  <c r="D52" i="91"/>
  <c r="E52" i="217"/>
  <c r="V51" i="91"/>
  <c r="V51" i="217" s="1"/>
  <c r="U51" i="91"/>
  <c r="U51" i="217"/>
  <c r="T51" i="91"/>
  <c r="T51" i="217" s="1"/>
  <c r="S51" i="217"/>
  <c r="F51" i="217"/>
  <c r="D51" i="91"/>
  <c r="I51" i="91"/>
  <c r="I51" i="217" s="1"/>
  <c r="G51" i="217"/>
  <c r="E51" i="217"/>
  <c r="C51" i="217"/>
  <c r="V50" i="91"/>
  <c r="V50" i="217"/>
  <c r="U50" i="91"/>
  <c r="U50" i="217" s="1"/>
  <c r="T50" i="91"/>
  <c r="T50" i="217"/>
  <c r="S50" i="217"/>
  <c r="J50" i="91"/>
  <c r="J50" i="217" s="1"/>
  <c r="D50" i="91"/>
  <c r="H50" i="91" s="1"/>
  <c r="G50" i="217"/>
  <c r="F50" i="217"/>
  <c r="E50" i="217"/>
  <c r="C50" i="217"/>
  <c r="H49" i="217"/>
  <c r="V49" i="91"/>
  <c r="U49" i="91"/>
  <c r="U49" i="217" s="1"/>
  <c r="T49" i="91"/>
  <c r="S49" i="217"/>
  <c r="I49" i="91"/>
  <c r="D49" i="91"/>
  <c r="H49" i="91" s="1"/>
  <c r="E49" i="217"/>
  <c r="V48" i="217"/>
  <c r="V48" i="91"/>
  <c r="U48" i="91"/>
  <c r="U48" i="217"/>
  <c r="T48" i="91"/>
  <c r="J48" i="91"/>
  <c r="D48" i="91"/>
  <c r="E48" i="217"/>
  <c r="V47" i="91"/>
  <c r="V47" i="217" s="1"/>
  <c r="U47" i="91"/>
  <c r="U47" i="217" s="1"/>
  <c r="T47" i="91"/>
  <c r="T47" i="217" s="1"/>
  <c r="S47" i="217"/>
  <c r="F47" i="217"/>
  <c r="D47" i="91"/>
  <c r="I47" i="91"/>
  <c r="I47" i="217" s="1"/>
  <c r="G47" i="217"/>
  <c r="E47" i="217"/>
  <c r="C47" i="217"/>
  <c r="V46" i="91"/>
  <c r="V46" i="217"/>
  <c r="U46" i="91"/>
  <c r="U46" i="217" s="1"/>
  <c r="T46" i="91"/>
  <c r="T46" i="217"/>
  <c r="S46" i="217"/>
  <c r="J46" i="91"/>
  <c r="J46" i="217" s="1"/>
  <c r="I46" i="91"/>
  <c r="D46" i="91"/>
  <c r="H46" i="91" s="1"/>
  <c r="G46" i="217"/>
  <c r="F46" i="217"/>
  <c r="E46" i="217"/>
  <c r="C46" i="217"/>
  <c r="V45" i="91"/>
  <c r="U45" i="91"/>
  <c r="U45" i="217" s="1"/>
  <c r="T45" i="91"/>
  <c r="S45" i="217"/>
  <c r="I45" i="91"/>
  <c r="D45" i="91"/>
  <c r="H45" i="91" s="1"/>
  <c r="E45" i="217"/>
  <c r="V44" i="217"/>
  <c r="V44" i="91"/>
  <c r="U44" i="91"/>
  <c r="U44" i="217"/>
  <c r="T44" i="91"/>
  <c r="J44" i="91"/>
  <c r="D44" i="91"/>
  <c r="E44" i="217"/>
  <c r="V43" i="91"/>
  <c r="V43" i="217" s="1"/>
  <c r="U43" i="91"/>
  <c r="U43" i="217"/>
  <c r="T43" i="91"/>
  <c r="T43" i="217" s="1"/>
  <c r="S43" i="217"/>
  <c r="F43" i="217"/>
  <c r="D43" i="91"/>
  <c r="I43" i="91"/>
  <c r="I43" i="217" s="1"/>
  <c r="G43" i="217"/>
  <c r="E43" i="217"/>
  <c r="C43" i="217"/>
  <c r="V42" i="91"/>
  <c r="V42" i="217"/>
  <c r="U42" i="91"/>
  <c r="U42" i="217" s="1"/>
  <c r="T42" i="91"/>
  <c r="T42" i="217"/>
  <c r="S42" i="217"/>
  <c r="J42" i="91"/>
  <c r="J42" i="217" s="1"/>
  <c r="I42" i="91"/>
  <c r="D42" i="91"/>
  <c r="H42" i="91" s="1"/>
  <c r="G42" i="217"/>
  <c r="F42" i="217"/>
  <c r="E42" i="217"/>
  <c r="C42" i="217"/>
  <c r="H41" i="217"/>
  <c r="V41" i="91"/>
  <c r="U41" i="91"/>
  <c r="U41" i="217" s="1"/>
  <c r="T41" i="91"/>
  <c r="S41" i="217"/>
  <c r="I41" i="91"/>
  <c r="D41" i="91"/>
  <c r="H41" i="91" s="1"/>
  <c r="E41" i="217"/>
  <c r="V40" i="217"/>
  <c r="V40" i="91"/>
  <c r="U40" i="91"/>
  <c r="U40" i="217"/>
  <c r="T40" i="91"/>
  <c r="J40" i="91"/>
  <c r="D40" i="91"/>
  <c r="E40" i="217"/>
  <c r="V39" i="91"/>
  <c r="V39" i="217" s="1"/>
  <c r="U39" i="91"/>
  <c r="U39" i="217"/>
  <c r="T39" i="91"/>
  <c r="T39" i="217" s="1"/>
  <c r="S39" i="217"/>
  <c r="F39" i="217"/>
  <c r="D39" i="91"/>
  <c r="I39" i="91"/>
  <c r="I39" i="217" s="1"/>
  <c r="G39" i="217"/>
  <c r="E39" i="217"/>
  <c r="C39" i="217"/>
  <c r="V38" i="91"/>
  <c r="V38" i="217"/>
  <c r="U38" i="91"/>
  <c r="U38" i="217" s="1"/>
  <c r="T38" i="91"/>
  <c r="T38" i="217"/>
  <c r="S38" i="217"/>
  <c r="J38" i="91"/>
  <c r="J38" i="217" s="1"/>
  <c r="D38" i="91"/>
  <c r="H38" i="91" s="1"/>
  <c r="G38" i="217"/>
  <c r="F38" i="217"/>
  <c r="E38" i="217"/>
  <c r="C38" i="217"/>
  <c r="V37" i="91"/>
  <c r="U37" i="91"/>
  <c r="U37" i="217" s="1"/>
  <c r="T37" i="91"/>
  <c r="S37" i="217"/>
  <c r="I37" i="91"/>
  <c r="D37" i="91"/>
  <c r="H37" i="91" s="1"/>
  <c r="E37" i="217"/>
  <c r="V36" i="217"/>
  <c r="V36" i="91"/>
  <c r="U36" i="91"/>
  <c r="U36" i="217"/>
  <c r="T36" i="91"/>
  <c r="J36" i="91"/>
  <c r="D36" i="91"/>
  <c r="E36" i="217"/>
  <c r="S35" i="217"/>
  <c r="V35" i="91"/>
  <c r="V35" i="217" s="1"/>
  <c r="U35" i="91"/>
  <c r="U35" i="217"/>
  <c r="T35" i="91"/>
  <c r="T35" i="217" s="1"/>
  <c r="F35" i="217"/>
  <c r="D35" i="91"/>
  <c r="I35" i="91"/>
  <c r="I35" i="217" s="1"/>
  <c r="G35" i="217"/>
  <c r="E35" i="217"/>
  <c r="C35" i="217"/>
  <c r="V34" i="91"/>
  <c r="V34" i="217"/>
  <c r="U34" i="91"/>
  <c r="U34" i="217" s="1"/>
  <c r="T34" i="91"/>
  <c r="T34" i="217"/>
  <c r="S34" i="217"/>
  <c r="J34" i="91"/>
  <c r="J34" i="217" s="1"/>
  <c r="D34" i="91"/>
  <c r="H34" i="91" s="1"/>
  <c r="G34" i="217"/>
  <c r="F34" i="217"/>
  <c r="E34" i="217"/>
  <c r="C34" i="217"/>
  <c r="V33" i="91"/>
  <c r="U33" i="91"/>
  <c r="U33" i="217" s="1"/>
  <c r="T33" i="91"/>
  <c r="S33" i="217"/>
  <c r="I33" i="91"/>
  <c r="D33" i="91"/>
  <c r="H33" i="91" s="1"/>
  <c r="E33" i="217"/>
  <c r="V32" i="217"/>
  <c r="V32" i="91"/>
  <c r="U32" i="91"/>
  <c r="U32" i="217"/>
  <c r="T32" i="91"/>
  <c r="J32" i="91"/>
  <c r="D32" i="91"/>
  <c r="E32" i="217"/>
  <c r="V31" i="91"/>
  <c r="V31" i="217" s="1"/>
  <c r="U31" i="91"/>
  <c r="U31" i="217"/>
  <c r="T31" i="91"/>
  <c r="T31" i="217" s="1"/>
  <c r="S31" i="217"/>
  <c r="F31" i="217"/>
  <c r="D31" i="91"/>
  <c r="I31" i="91"/>
  <c r="I31" i="217" s="1"/>
  <c r="G31" i="217"/>
  <c r="E31" i="217"/>
  <c r="C31" i="217"/>
  <c r="V30" i="91"/>
  <c r="V30" i="217"/>
  <c r="U30" i="91"/>
  <c r="U30" i="217" s="1"/>
  <c r="T30" i="91"/>
  <c r="T30" i="217"/>
  <c r="S30" i="217"/>
  <c r="J30" i="91"/>
  <c r="J30" i="217" s="1"/>
  <c r="D30" i="91"/>
  <c r="H30" i="91" s="1"/>
  <c r="G30" i="217"/>
  <c r="F30" i="217"/>
  <c r="E30" i="217"/>
  <c r="C30" i="217"/>
  <c r="H29" i="217"/>
  <c r="V29" i="91"/>
  <c r="U29" i="91"/>
  <c r="U29" i="217" s="1"/>
  <c r="T29" i="91"/>
  <c r="S29" i="217"/>
  <c r="I29" i="91"/>
  <c r="D29" i="91"/>
  <c r="H29" i="91" s="1"/>
  <c r="E29" i="217"/>
  <c r="V28" i="217"/>
  <c r="V28" i="91"/>
  <c r="U28" i="91"/>
  <c r="U28" i="217"/>
  <c r="T28" i="91"/>
  <c r="J28" i="91"/>
  <c r="D28" i="91"/>
  <c r="E28" i="217"/>
  <c r="V27" i="91"/>
  <c r="V27" i="217" s="1"/>
  <c r="U27" i="91"/>
  <c r="U27" i="217"/>
  <c r="T27" i="91"/>
  <c r="T27" i="217" s="1"/>
  <c r="S27" i="217"/>
  <c r="F27" i="217"/>
  <c r="D27" i="91"/>
  <c r="I27" i="91"/>
  <c r="I27" i="217" s="1"/>
  <c r="G27" i="217"/>
  <c r="E27" i="217"/>
  <c r="C27" i="217"/>
  <c r="V26" i="91"/>
  <c r="V26" i="217"/>
  <c r="U26" i="91"/>
  <c r="U26" i="217" s="1"/>
  <c r="T26" i="91"/>
  <c r="T26" i="217"/>
  <c r="S26" i="217"/>
  <c r="J26" i="91"/>
  <c r="J26" i="217" s="1"/>
  <c r="I26" i="91"/>
  <c r="D26" i="91"/>
  <c r="H26" i="91" s="1"/>
  <c r="G26" i="217"/>
  <c r="F26" i="217"/>
  <c r="E26" i="217"/>
  <c r="C26" i="217"/>
  <c r="V25" i="91"/>
  <c r="U25" i="91"/>
  <c r="U25" i="217" s="1"/>
  <c r="T25" i="91"/>
  <c r="S25" i="217"/>
  <c r="I25" i="91"/>
  <c r="D25" i="91"/>
  <c r="H25" i="91" s="1"/>
  <c r="E25" i="217"/>
  <c r="V24" i="217"/>
  <c r="V24" i="91"/>
  <c r="U24" i="91"/>
  <c r="U24" i="217"/>
  <c r="T24" i="91"/>
  <c r="J24" i="91"/>
  <c r="D24" i="91"/>
  <c r="E24" i="217"/>
  <c r="V23" i="91"/>
  <c r="V23" i="217" s="1"/>
  <c r="U23" i="91"/>
  <c r="U23" i="217"/>
  <c r="T23" i="91"/>
  <c r="T23" i="217" s="1"/>
  <c r="S23" i="217"/>
  <c r="F23" i="217"/>
  <c r="D23" i="91"/>
  <c r="I23" i="91"/>
  <c r="I23" i="217" s="1"/>
  <c r="G23" i="217"/>
  <c r="E23" i="217"/>
  <c r="C23" i="217"/>
  <c r="V22" i="91"/>
  <c r="V22" i="217"/>
  <c r="U22" i="91"/>
  <c r="U22" i="217" s="1"/>
  <c r="T22" i="91"/>
  <c r="T22" i="217"/>
  <c r="S22" i="217"/>
  <c r="J22" i="91"/>
  <c r="J22" i="217" s="1"/>
  <c r="D22" i="91"/>
  <c r="H22" i="91" s="1"/>
  <c r="G22" i="217"/>
  <c r="F22" i="217"/>
  <c r="E22" i="217"/>
  <c r="C22" i="217"/>
  <c r="H21" i="217"/>
  <c r="V21" i="91"/>
  <c r="U21" i="91"/>
  <c r="U21" i="217" s="1"/>
  <c r="T21" i="91"/>
  <c r="S21" i="217"/>
  <c r="I21" i="91"/>
  <c r="D21" i="91"/>
  <c r="H21" i="91" s="1"/>
  <c r="E21" i="217"/>
  <c r="V20" i="217"/>
  <c r="V20" i="91"/>
  <c r="U20" i="91"/>
  <c r="U20" i="217"/>
  <c r="T20" i="91"/>
  <c r="J20" i="91"/>
  <c r="D20" i="91"/>
  <c r="E20" i="217"/>
  <c r="V19" i="91"/>
  <c r="V19" i="217" s="1"/>
  <c r="U19" i="91"/>
  <c r="U19" i="217"/>
  <c r="T19" i="91"/>
  <c r="T19" i="217" s="1"/>
  <c r="S19" i="217"/>
  <c r="F19" i="217"/>
  <c r="D19" i="91"/>
  <c r="I19" i="91"/>
  <c r="I19" i="217" s="1"/>
  <c r="G19" i="217"/>
  <c r="E19" i="217"/>
  <c r="C19" i="217"/>
  <c r="V18" i="91"/>
  <c r="V18" i="217"/>
  <c r="U18" i="91"/>
  <c r="U18" i="217" s="1"/>
  <c r="T18" i="91"/>
  <c r="T18" i="217"/>
  <c r="S18" i="217"/>
  <c r="I18" i="91"/>
  <c r="D18" i="91"/>
  <c r="H18" i="91" s="1"/>
  <c r="H18" i="217" s="1"/>
  <c r="G18" i="217"/>
  <c r="E18" i="217"/>
  <c r="C18" i="217"/>
  <c r="H17" i="217"/>
  <c r="V17" i="91"/>
  <c r="U17" i="91"/>
  <c r="U17" i="217" s="1"/>
  <c r="T17" i="91"/>
  <c r="S17" i="217"/>
  <c r="I17" i="91"/>
  <c r="D17" i="91"/>
  <c r="H17" i="91" s="1"/>
  <c r="E17" i="217"/>
  <c r="V16" i="217"/>
  <c r="V16" i="91"/>
  <c r="U16" i="91"/>
  <c r="U16" i="217"/>
  <c r="T16" i="91"/>
  <c r="J16" i="91"/>
  <c r="D16" i="91"/>
  <c r="E16" i="217"/>
  <c r="V15" i="91"/>
  <c r="V15" i="217" s="1"/>
  <c r="U15" i="91"/>
  <c r="U15" i="217"/>
  <c r="T15" i="91"/>
  <c r="T15" i="217" s="1"/>
  <c r="S15" i="217"/>
  <c r="F15" i="217"/>
  <c r="D15" i="91"/>
  <c r="I15" i="91"/>
  <c r="I15" i="217" s="1"/>
  <c r="G15" i="217"/>
  <c r="E15" i="217"/>
  <c r="C15" i="217"/>
  <c r="V14" i="91"/>
  <c r="V14" i="217"/>
  <c r="U14" i="91"/>
  <c r="U14" i="217" s="1"/>
  <c r="T14" i="91"/>
  <c r="T14" i="217"/>
  <c r="S14" i="217"/>
  <c r="J14" i="91"/>
  <c r="J14" i="217" s="1"/>
  <c r="I14" i="91"/>
  <c r="D14" i="91"/>
  <c r="H14" i="91" s="1"/>
  <c r="G14" i="217"/>
  <c r="F14" i="217"/>
  <c r="E14" i="217"/>
  <c r="C14" i="217"/>
  <c r="E13" i="217"/>
  <c r="D13" i="91"/>
  <c r="C13" i="217"/>
  <c r="F12" i="217"/>
  <c r="E12" i="217"/>
  <c r="D12" i="91"/>
  <c r="D12" i="217" s="1"/>
  <c r="C12" i="217"/>
  <c r="C11" i="217"/>
  <c r="F10" i="96"/>
  <c r="D10" i="91"/>
  <c r="H10" i="91" s="1"/>
  <c r="C10" i="217"/>
  <c r="V116" i="96"/>
  <c r="T116" i="96"/>
  <c r="S116" i="96"/>
  <c r="O116" i="96"/>
  <c r="L116" i="96"/>
  <c r="K116" i="96"/>
  <c r="H116" i="96"/>
  <c r="G116" i="96"/>
  <c r="D116" i="96"/>
  <c r="C116" i="96"/>
  <c r="V115" i="96"/>
  <c r="U115" i="96"/>
  <c r="T115" i="96"/>
  <c r="S115" i="96"/>
  <c r="Q115" i="96"/>
  <c r="O115" i="96"/>
  <c r="M115" i="96"/>
  <c r="L115" i="96"/>
  <c r="K115" i="96"/>
  <c r="I115" i="96"/>
  <c r="H115" i="96"/>
  <c r="G115" i="96"/>
  <c r="F115" i="96"/>
  <c r="E115" i="96"/>
  <c r="D115" i="96"/>
  <c r="C115" i="96"/>
  <c r="V114" i="96"/>
  <c r="U114" i="96"/>
  <c r="T114" i="96"/>
  <c r="S114" i="96"/>
  <c r="Q114" i="96"/>
  <c r="O114" i="96"/>
  <c r="M114" i="96"/>
  <c r="L114" i="96"/>
  <c r="K114" i="96"/>
  <c r="I114" i="96"/>
  <c r="H114" i="96"/>
  <c r="G114" i="96"/>
  <c r="F114" i="96"/>
  <c r="E114" i="96"/>
  <c r="D114" i="96"/>
  <c r="C114" i="96"/>
  <c r="U113" i="96"/>
  <c r="S113" i="96"/>
  <c r="O113" i="96"/>
  <c r="K113" i="96"/>
  <c r="G113" i="96"/>
  <c r="C113" i="96"/>
  <c r="V112" i="96"/>
  <c r="T112" i="96"/>
  <c r="S112" i="96"/>
  <c r="O112" i="96"/>
  <c r="L112" i="96"/>
  <c r="K112" i="96"/>
  <c r="H112" i="96"/>
  <c r="G112" i="96"/>
  <c r="D112" i="96"/>
  <c r="C112" i="96"/>
  <c r="V111" i="96"/>
  <c r="U111" i="96"/>
  <c r="T111" i="96"/>
  <c r="S111" i="96"/>
  <c r="Q111" i="96"/>
  <c r="O111" i="96"/>
  <c r="M111" i="96"/>
  <c r="L111" i="96"/>
  <c r="K111" i="96"/>
  <c r="I111" i="96"/>
  <c r="H111" i="96"/>
  <c r="G111" i="96"/>
  <c r="F111" i="96"/>
  <c r="E111" i="96"/>
  <c r="D111" i="96"/>
  <c r="C111" i="96"/>
  <c r="V110" i="96"/>
  <c r="U110" i="96"/>
  <c r="T110" i="96"/>
  <c r="S110" i="96"/>
  <c r="Q110" i="96"/>
  <c r="M110" i="96"/>
  <c r="L110" i="96"/>
  <c r="K110" i="96"/>
  <c r="I110" i="96"/>
  <c r="H110" i="96"/>
  <c r="F110" i="96"/>
  <c r="E110" i="96"/>
  <c r="D110" i="96"/>
  <c r="C110" i="96"/>
  <c r="U109" i="96"/>
  <c r="S109" i="96"/>
  <c r="O109" i="96"/>
  <c r="K109" i="96"/>
  <c r="G109" i="96"/>
  <c r="C109" i="96"/>
  <c r="V108" i="96"/>
  <c r="T108" i="96"/>
  <c r="S108" i="96"/>
  <c r="L108" i="96"/>
  <c r="K108" i="96"/>
  <c r="H108" i="96"/>
  <c r="G108" i="96"/>
  <c r="D108" i="96"/>
  <c r="C108" i="96"/>
  <c r="V107" i="96"/>
  <c r="U107" i="96"/>
  <c r="T107" i="96"/>
  <c r="S107" i="96"/>
  <c r="Q107" i="96"/>
  <c r="P107" i="96"/>
  <c r="O107" i="96"/>
  <c r="M107" i="96"/>
  <c r="L107" i="96"/>
  <c r="K107" i="96"/>
  <c r="I107" i="96"/>
  <c r="H107" i="96"/>
  <c r="G107" i="96"/>
  <c r="F107" i="96"/>
  <c r="E107" i="96"/>
  <c r="D107" i="96"/>
  <c r="C107" i="96"/>
  <c r="V106" i="96"/>
  <c r="U106" i="96"/>
  <c r="T106" i="96"/>
  <c r="S106" i="96"/>
  <c r="Q106" i="96"/>
  <c r="O106" i="96"/>
  <c r="M106" i="96"/>
  <c r="L106" i="96"/>
  <c r="K106" i="96"/>
  <c r="I106" i="96"/>
  <c r="H106" i="96"/>
  <c r="G106" i="96"/>
  <c r="F106" i="96"/>
  <c r="E106" i="96"/>
  <c r="D106" i="96"/>
  <c r="C106" i="96"/>
  <c r="U105" i="96"/>
  <c r="S105" i="96"/>
  <c r="O105" i="96"/>
  <c r="K105" i="96"/>
  <c r="G105" i="96"/>
  <c r="C105" i="96"/>
  <c r="V104" i="96"/>
  <c r="T104" i="96"/>
  <c r="S104" i="96"/>
  <c r="L104" i="96"/>
  <c r="K104" i="96"/>
  <c r="H104" i="96"/>
  <c r="G104" i="96"/>
  <c r="D104" i="96"/>
  <c r="C104" i="96"/>
  <c r="V103" i="96"/>
  <c r="U103" i="96"/>
  <c r="T103" i="96"/>
  <c r="S103" i="96"/>
  <c r="Q103" i="96"/>
  <c r="O103" i="96"/>
  <c r="M103" i="96"/>
  <c r="L103" i="96"/>
  <c r="K103" i="96"/>
  <c r="I103" i="96"/>
  <c r="H103" i="96"/>
  <c r="G103" i="96"/>
  <c r="F103" i="96"/>
  <c r="E103" i="96"/>
  <c r="D103" i="96"/>
  <c r="C103" i="96"/>
  <c r="V102" i="96"/>
  <c r="U102" i="96"/>
  <c r="T102" i="96"/>
  <c r="S102" i="96"/>
  <c r="O102" i="96"/>
  <c r="M102" i="96"/>
  <c r="L102" i="96"/>
  <c r="K102" i="96"/>
  <c r="H102" i="96"/>
  <c r="G102" i="96"/>
  <c r="F102" i="96"/>
  <c r="E102" i="96"/>
  <c r="D102" i="96"/>
  <c r="C102" i="96"/>
  <c r="U101" i="96"/>
  <c r="S101" i="96"/>
  <c r="K101" i="96"/>
  <c r="G101" i="96"/>
  <c r="C101" i="96"/>
  <c r="V100" i="96"/>
  <c r="T100" i="96"/>
  <c r="S100" i="96"/>
  <c r="O100" i="96"/>
  <c r="L100" i="96"/>
  <c r="K100" i="96"/>
  <c r="H100" i="96"/>
  <c r="G100" i="96"/>
  <c r="D100" i="96"/>
  <c r="C100" i="96"/>
  <c r="V99" i="96"/>
  <c r="U99" i="96"/>
  <c r="T99" i="96"/>
  <c r="S99" i="96"/>
  <c r="Q99" i="96"/>
  <c r="O99" i="96"/>
  <c r="M99" i="96"/>
  <c r="L99" i="96"/>
  <c r="K99" i="96"/>
  <c r="I99" i="96"/>
  <c r="H99" i="96"/>
  <c r="G99" i="96"/>
  <c r="F99" i="96"/>
  <c r="E99" i="96"/>
  <c r="D99" i="96"/>
  <c r="C99" i="96"/>
  <c r="V98" i="96"/>
  <c r="U98" i="96"/>
  <c r="T98" i="96"/>
  <c r="S98" i="96"/>
  <c r="O98" i="96"/>
  <c r="M98" i="96"/>
  <c r="L98" i="96"/>
  <c r="K98" i="96"/>
  <c r="I98" i="96"/>
  <c r="H98" i="96"/>
  <c r="G98" i="96"/>
  <c r="F98" i="96"/>
  <c r="E98" i="96"/>
  <c r="D98" i="96"/>
  <c r="C98" i="96"/>
  <c r="U97" i="96"/>
  <c r="S97" i="96"/>
  <c r="O97" i="96"/>
  <c r="K97" i="96"/>
  <c r="G97" i="96"/>
  <c r="C97" i="96"/>
  <c r="V96" i="96"/>
  <c r="T96" i="96"/>
  <c r="S96" i="96"/>
  <c r="O96" i="96"/>
  <c r="L96" i="96"/>
  <c r="K96" i="96"/>
  <c r="H96" i="96"/>
  <c r="G96" i="96"/>
  <c r="D96" i="96"/>
  <c r="C96" i="96"/>
  <c r="V95" i="96"/>
  <c r="U95" i="96"/>
  <c r="T95" i="96"/>
  <c r="S95" i="96"/>
  <c r="Q95" i="96"/>
  <c r="O95" i="96"/>
  <c r="M95" i="96"/>
  <c r="L95" i="96"/>
  <c r="K95" i="96"/>
  <c r="I95" i="96"/>
  <c r="H95" i="96"/>
  <c r="G95" i="96"/>
  <c r="F95" i="96"/>
  <c r="E95" i="96"/>
  <c r="D95" i="96"/>
  <c r="C95" i="96"/>
  <c r="V94" i="96"/>
  <c r="U94" i="96"/>
  <c r="T94" i="96"/>
  <c r="S94" i="96"/>
  <c r="M94" i="96"/>
  <c r="L94" i="96"/>
  <c r="K94" i="96"/>
  <c r="I94" i="96"/>
  <c r="H94" i="96"/>
  <c r="F94" i="96"/>
  <c r="E94" i="96"/>
  <c r="D94" i="96"/>
  <c r="C94" i="96"/>
  <c r="U93" i="96"/>
  <c r="S93" i="96"/>
  <c r="O93" i="96"/>
  <c r="K93" i="96"/>
  <c r="G93" i="96"/>
  <c r="C93" i="96"/>
  <c r="V92" i="96"/>
  <c r="T92" i="96"/>
  <c r="S92" i="96"/>
  <c r="L92" i="96"/>
  <c r="K92" i="96"/>
  <c r="H92" i="96"/>
  <c r="G92" i="96"/>
  <c r="D92" i="96"/>
  <c r="C92" i="96"/>
  <c r="V91" i="96"/>
  <c r="U91" i="96"/>
  <c r="T91" i="96"/>
  <c r="S91" i="96"/>
  <c r="O91" i="96"/>
  <c r="M91" i="96"/>
  <c r="L91" i="96"/>
  <c r="K91" i="96"/>
  <c r="I91" i="96"/>
  <c r="G91" i="96"/>
  <c r="F91" i="96"/>
  <c r="E91" i="96"/>
  <c r="D91" i="96"/>
  <c r="C91" i="96"/>
  <c r="V90" i="96"/>
  <c r="U90" i="96"/>
  <c r="T90" i="96"/>
  <c r="S90" i="96"/>
  <c r="O90" i="96"/>
  <c r="K90" i="96"/>
  <c r="G90" i="96"/>
  <c r="F90" i="96"/>
  <c r="E90" i="96"/>
  <c r="C90" i="96"/>
  <c r="U89" i="96"/>
  <c r="S89" i="96"/>
  <c r="O89" i="96"/>
  <c r="K89" i="96"/>
  <c r="G89" i="96"/>
  <c r="C89" i="96"/>
  <c r="V88" i="96"/>
  <c r="T88" i="96"/>
  <c r="S88" i="96"/>
  <c r="L88" i="96"/>
  <c r="K88" i="96"/>
  <c r="H88" i="96"/>
  <c r="G88" i="96"/>
  <c r="D88" i="96"/>
  <c r="C88" i="96"/>
  <c r="V87" i="96"/>
  <c r="U87" i="96"/>
  <c r="T87" i="96"/>
  <c r="S87" i="96"/>
  <c r="O87" i="96"/>
  <c r="M87" i="96"/>
  <c r="L87" i="96"/>
  <c r="K87" i="96"/>
  <c r="I87" i="96"/>
  <c r="H87" i="96"/>
  <c r="G87" i="96"/>
  <c r="F87" i="96"/>
  <c r="E87" i="96"/>
  <c r="D87" i="96"/>
  <c r="C87" i="96"/>
  <c r="T86" i="96"/>
  <c r="V86" i="96"/>
  <c r="U86" i="96"/>
  <c r="S86" i="96"/>
  <c r="Q86" i="96"/>
  <c r="O86" i="96"/>
  <c r="N86" i="96"/>
  <c r="M86" i="96"/>
  <c r="K86" i="96"/>
  <c r="J86" i="96"/>
  <c r="I86" i="96"/>
  <c r="H86" i="96"/>
  <c r="G86" i="96"/>
  <c r="F86" i="96"/>
  <c r="E86" i="96"/>
  <c r="D86" i="96"/>
  <c r="C86" i="96"/>
  <c r="U85" i="96"/>
  <c r="S85" i="96"/>
  <c r="O85" i="96"/>
  <c r="K85" i="96"/>
  <c r="G85" i="96"/>
  <c r="C85" i="96"/>
  <c r="V84" i="96"/>
  <c r="T84" i="96"/>
  <c r="S84" i="96"/>
  <c r="O84" i="96"/>
  <c r="K84" i="96"/>
  <c r="G84" i="96"/>
  <c r="C84" i="96"/>
  <c r="V83" i="96"/>
  <c r="U83" i="96"/>
  <c r="T83" i="96"/>
  <c r="S83" i="96"/>
  <c r="O83" i="96"/>
  <c r="N83" i="96"/>
  <c r="K83" i="96"/>
  <c r="J83" i="96"/>
  <c r="G83" i="96"/>
  <c r="F83" i="96"/>
  <c r="E83" i="96"/>
  <c r="C83" i="96"/>
  <c r="V82" i="96"/>
  <c r="U82" i="96"/>
  <c r="T82" i="96"/>
  <c r="S82" i="96"/>
  <c r="O82" i="96"/>
  <c r="N82" i="96"/>
  <c r="K82" i="96"/>
  <c r="J82" i="96"/>
  <c r="G82" i="96"/>
  <c r="F82" i="96"/>
  <c r="E82" i="96"/>
  <c r="C82" i="96"/>
  <c r="U81" i="96"/>
  <c r="S81" i="96"/>
  <c r="O81" i="96"/>
  <c r="K81" i="96"/>
  <c r="G81" i="96"/>
  <c r="C81" i="96"/>
  <c r="V80" i="96"/>
  <c r="T80" i="96"/>
  <c r="S80" i="96"/>
  <c r="O80" i="96"/>
  <c r="K80" i="96"/>
  <c r="G80" i="96"/>
  <c r="C80" i="96"/>
  <c r="V79" i="96"/>
  <c r="U79" i="96"/>
  <c r="T79" i="96"/>
  <c r="S79" i="96"/>
  <c r="O79" i="96"/>
  <c r="N79" i="96"/>
  <c r="K79" i="96"/>
  <c r="J79" i="96"/>
  <c r="G79" i="96"/>
  <c r="F79" i="96"/>
  <c r="E79" i="96"/>
  <c r="C79" i="96"/>
  <c r="V78" i="96"/>
  <c r="U78" i="96"/>
  <c r="T78" i="96"/>
  <c r="S78" i="96"/>
  <c r="O78" i="96"/>
  <c r="N78" i="96"/>
  <c r="K78" i="96"/>
  <c r="J78" i="96"/>
  <c r="G78" i="96"/>
  <c r="F78" i="96"/>
  <c r="E78" i="96"/>
  <c r="C78" i="96"/>
  <c r="U77" i="96"/>
  <c r="S77" i="96"/>
  <c r="O77" i="96"/>
  <c r="K77" i="96"/>
  <c r="G77" i="96"/>
  <c r="C77" i="96"/>
  <c r="V76" i="96"/>
  <c r="T76" i="96"/>
  <c r="S76" i="96"/>
  <c r="O76" i="96"/>
  <c r="K76" i="96"/>
  <c r="G76" i="96"/>
  <c r="C76" i="96"/>
  <c r="V75" i="96"/>
  <c r="U75" i="96"/>
  <c r="T75" i="96"/>
  <c r="S75" i="96"/>
  <c r="O75" i="96"/>
  <c r="K75" i="96"/>
  <c r="G75" i="96"/>
  <c r="F75" i="96"/>
  <c r="E75" i="96"/>
  <c r="C75" i="96"/>
  <c r="V74" i="96"/>
  <c r="U74" i="96"/>
  <c r="T74" i="96"/>
  <c r="S74" i="96"/>
  <c r="O74" i="96"/>
  <c r="N74" i="96"/>
  <c r="K74" i="96"/>
  <c r="J74" i="96"/>
  <c r="G74" i="96"/>
  <c r="F74" i="96"/>
  <c r="E74" i="96"/>
  <c r="C74" i="96"/>
  <c r="U73" i="96"/>
  <c r="S73" i="96"/>
  <c r="K73" i="96"/>
  <c r="G73" i="96"/>
  <c r="C73" i="96"/>
  <c r="V72" i="96"/>
  <c r="T72" i="96"/>
  <c r="S72" i="96"/>
  <c r="K72" i="96"/>
  <c r="G72" i="96"/>
  <c r="C72" i="96"/>
  <c r="V71" i="96"/>
  <c r="U71" i="96"/>
  <c r="T71" i="96"/>
  <c r="S71" i="96"/>
  <c r="O71" i="96"/>
  <c r="K71" i="96"/>
  <c r="G71" i="96"/>
  <c r="F71" i="96"/>
  <c r="E71" i="96"/>
  <c r="C71" i="96"/>
  <c r="V70" i="96"/>
  <c r="U70" i="96"/>
  <c r="T70" i="96"/>
  <c r="S70" i="96"/>
  <c r="K70" i="96"/>
  <c r="G70" i="96"/>
  <c r="E70" i="96"/>
  <c r="C70" i="96"/>
  <c r="U69" i="96"/>
  <c r="S69" i="96"/>
  <c r="K69" i="96"/>
  <c r="G69" i="96"/>
  <c r="C69" i="96"/>
  <c r="V68" i="96"/>
  <c r="T68" i="96"/>
  <c r="S68" i="96"/>
  <c r="K68" i="96"/>
  <c r="G68" i="96"/>
  <c r="C68" i="96"/>
  <c r="V67" i="96"/>
  <c r="U67" i="96"/>
  <c r="T67" i="96"/>
  <c r="S67" i="96"/>
  <c r="O67" i="96"/>
  <c r="K67" i="96"/>
  <c r="G67" i="96"/>
  <c r="F67" i="96"/>
  <c r="E67" i="96"/>
  <c r="C67" i="96"/>
  <c r="V66" i="96"/>
  <c r="U66" i="96"/>
  <c r="T66" i="96"/>
  <c r="S66" i="96"/>
  <c r="O66" i="96"/>
  <c r="K66" i="96"/>
  <c r="G66" i="96"/>
  <c r="E66" i="96"/>
  <c r="C66" i="96"/>
  <c r="U65" i="96"/>
  <c r="S65" i="96"/>
  <c r="K65" i="96"/>
  <c r="G65" i="96"/>
  <c r="C65" i="96"/>
  <c r="V64" i="96"/>
  <c r="T64" i="96"/>
  <c r="S64" i="96"/>
  <c r="K64" i="96"/>
  <c r="G64" i="96"/>
  <c r="C64" i="96"/>
  <c r="V63" i="96"/>
  <c r="U63" i="96"/>
  <c r="T63" i="96"/>
  <c r="S63" i="96"/>
  <c r="O63" i="96"/>
  <c r="K63" i="96"/>
  <c r="G63" i="96"/>
  <c r="F63" i="96"/>
  <c r="E63" i="96"/>
  <c r="C63" i="96"/>
  <c r="V62" i="96"/>
  <c r="U62" i="96"/>
  <c r="T62" i="96"/>
  <c r="S62" i="96"/>
  <c r="K62" i="96"/>
  <c r="G62" i="96"/>
  <c r="E62" i="96"/>
  <c r="C62" i="96"/>
  <c r="U61" i="96"/>
  <c r="S61" i="96"/>
  <c r="K61" i="96"/>
  <c r="G61" i="96"/>
  <c r="C61" i="96"/>
  <c r="V60" i="96"/>
  <c r="T60" i="96"/>
  <c r="S60" i="96"/>
  <c r="K60" i="96"/>
  <c r="G60" i="96"/>
  <c r="C60" i="96"/>
  <c r="V59" i="96"/>
  <c r="U59" i="96"/>
  <c r="T59" i="96"/>
  <c r="S59" i="96"/>
  <c r="O59" i="96"/>
  <c r="K59" i="96"/>
  <c r="G59" i="96"/>
  <c r="F59" i="96"/>
  <c r="E59" i="96"/>
  <c r="C59" i="96"/>
  <c r="V58" i="96"/>
  <c r="U58" i="96"/>
  <c r="T58" i="96"/>
  <c r="S58" i="96"/>
  <c r="G58" i="96"/>
  <c r="E58" i="96"/>
  <c r="D58" i="96"/>
  <c r="C58" i="96"/>
  <c r="U57" i="96"/>
  <c r="S57" i="96"/>
  <c r="G57" i="96"/>
  <c r="C57" i="96"/>
  <c r="V56" i="96"/>
  <c r="T56" i="96"/>
  <c r="S56" i="96"/>
  <c r="G56" i="96"/>
  <c r="C56" i="96"/>
  <c r="V55" i="96"/>
  <c r="U55" i="96"/>
  <c r="T55" i="96"/>
  <c r="S55" i="96"/>
  <c r="I55" i="96"/>
  <c r="G55" i="96"/>
  <c r="F55" i="96"/>
  <c r="E55" i="96"/>
  <c r="C55" i="96"/>
  <c r="V54" i="96"/>
  <c r="U54" i="96"/>
  <c r="T54" i="96"/>
  <c r="S54" i="96"/>
  <c r="J54" i="96"/>
  <c r="G54" i="96"/>
  <c r="F54" i="96"/>
  <c r="E54" i="96"/>
  <c r="D54" i="96"/>
  <c r="C54" i="96"/>
  <c r="U53" i="96"/>
  <c r="S53" i="96"/>
  <c r="G53" i="96"/>
  <c r="C53" i="96"/>
  <c r="V52" i="96"/>
  <c r="T52" i="96"/>
  <c r="S52" i="96"/>
  <c r="G52" i="96"/>
  <c r="C52" i="96"/>
  <c r="V51" i="96"/>
  <c r="U51" i="96"/>
  <c r="T51" i="96"/>
  <c r="S51" i="96"/>
  <c r="I51" i="96"/>
  <c r="G51" i="96"/>
  <c r="F51" i="96"/>
  <c r="E51" i="96"/>
  <c r="C51" i="96"/>
  <c r="V50" i="96"/>
  <c r="U50" i="96"/>
  <c r="T50" i="96"/>
  <c r="S50" i="96"/>
  <c r="J50" i="96"/>
  <c r="G50" i="96"/>
  <c r="F50" i="96"/>
  <c r="E50" i="96"/>
  <c r="D50" i="96"/>
  <c r="C50" i="96"/>
  <c r="U49" i="96"/>
  <c r="S49" i="96"/>
  <c r="G49" i="96"/>
  <c r="C49" i="96"/>
  <c r="V48" i="96"/>
  <c r="T48" i="96"/>
  <c r="S48" i="96"/>
  <c r="G48" i="96"/>
  <c r="C48" i="96"/>
  <c r="V47" i="96"/>
  <c r="U47" i="96"/>
  <c r="T47" i="96"/>
  <c r="S47" i="96"/>
  <c r="I47" i="96"/>
  <c r="G47" i="96"/>
  <c r="F47" i="96"/>
  <c r="E47" i="96"/>
  <c r="C47" i="96"/>
  <c r="V46" i="96"/>
  <c r="U46" i="96"/>
  <c r="T46" i="96"/>
  <c r="S46" i="96"/>
  <c r="J46" i="96"/>
  <c r="G46" i="96"/>
  <c r="F46" i="96"/>
  <c r="E46" i="96"/>
  <c r="D46" i="96"/>
  <c r="C46" i="96"/>
  <c r="U45" i="96"/>
  <c r="S45" i="96"/>
  <c r="G45" i="96"/>
  <c r="C45" i="96"/>
  <c r="V44" i="96"/>
  <c r="T44" i="96"/>
  <c r="S44" i="96"/>
  <c r="G44" i="96"/>
  <c r="C44" i="96"/>
  <c r="V43" i="96"/>
  <c r="U43" i="96"/>
  <c r="T43" i="96"/>
  <c r="S43" i="96"/>
  <c r="I43" i="96"/>
  <c r="G43" i="96"/>
  <c r="F43" i="96"/>
  <c r="E43" i="96"/>
  <c r="C43" i="96"/>
  <c r="V42" i="96"/>
  <c r="U42" i="96"/>
  <c r="T42" i="96"/>
  <c r="S42" i="96"/>
  <c r="J42" i="96"/>
  <c r="G42" i="96"/>
  <c r="F42" i="96"/>
  <c r="E42" i="96"/>
  <c r="D42" i="96"/>
  <c r="C42" i="96"/>
  <c r="U41" i="96"/>
  <c r="S41" i="96"/>
  <c r="G41" i="96"/>
  <c r="C41" i="96"/>
  <c r="V40" i="96"/>
  <c r="T40" i="96"/>
  <c r="S40" i="96"/>
  <c r="G40" i="96"/>
  <c r="C40" i="96"/>
  <c r="V39" i="96"/>
  <c r="U39" i="96"/>
  <c r="T39" i="96"/>
  <c r="S39" i="96"/>
  <c r="I39" i="96"/>
  <c r="G39" i="96"/>
  <c r="F39" i="96"/>
  <c r="E39" i="96"/>
  <c r="C39" i="96"/>
  <c r="V38" i="96"/>
  <c r="U38" i="96"/>
  <c r="T38" i="96"/>
  <c r="S38" i="96"/>
  <c r="J38" i="96"/>
  <c r="G38" i="96"/>
  <c r="F38" i="96"/>
  <c r="E38" i="96"/>
  <c r="D38" i="96"/>
  <c r="C38" i="96"/>
  <c r="U37" i="96"/>
  <c r="S37" i="96"/>
  <c r="G37" i="96"/>
  <c r="C37" i="96"/>
  <c r="V36" i="96"/>
  <c r="T36" i="96"/>
  <c r="S36" i="96"/>
  <c r="G36" i="96"/>
  <c r="C36" i="96"/>
  <c r="V35" i="96"/>
  <c r="U35" i="96"/>
  <c r="T35" i="96"/>
  <c r="S35" i="96"/>
  <c r="I35" i="96"/>
  <c r="G35" i="96"/>
  <c r="F35" i="96"/>
  <c r="E35" i="96"/>
  <c r="C35" i="96"/>
  <c r="V34" i="96"/>
  <c r="U34" i="96"/>
  <c r="T34" i="96"/>
  <c r="S34" i="96"/>
  <c r="J34" i="96"/>
  <c r="G34" i="96"/>
  <c r="F34" i="96"/>
  <c r="E34" i="96"/>
  <c r="D34" i="96"/>
  <c r="C34" i="96"/>
  <c r="U33" i="96"/>
  <c r="S33" i="96"/>
  <c r="G33" i="96"/>
  <c r="C33" i="96"/>
  <c r="V32" i="96"/>
  <c r="T32" i="96"/>
  <c r="S32" i="96"/>
  <c r="G32" i="96"/>
  <c r="C32" i="96"/>
  <c r="V31" i="96"/>
  <c r="U31" i="96"/>
  <c r="T31" i="96"/>
  <c r="S31" i="96"/>
  <c r="I31" i="96"/>
  <c r="G31" i="96"/>
  <c r="F31" i="96"/>
  <c r="E31" i="96"/>
  <c r="C31" i="96"/>
  <c r="V30" i="96"/>
  <c r="U30" i="96"/>
  <c r="T30" i="96"/>
  <c r="S30" i="96"/>
  <c r="J30" i="96"/>
  <c r="G30" i="96"/>
  <c r="F30" i="96"/>
  <c r="E30" i="96"/>
  <c r="D30" i="96"/>
  <c r="C30" i="96"/>
  <c r="U29" i="96"/>
  <c r="S29" i="96"/>
  <c r="G29" i="96"/>
  <c r="C29" i="96"/>
  <c r="V28" i="96"/>
  <c r="T28" i="96"/>
  <c r="S28" i="96"/>
  <c r="G28" i="96"/>
  <c r="C28" i="96"/>
  <c r="V27" i="96"/>
  <c r="U27" i="96"/>
  <c r="T27" i="96"/>
  <c r="S27" i="96"/>
  <c r="I27" i="96"/>
  <c r="G27" i="96"/>
  <c r="F27" i="96"/>
  <c r="E27" i="96"/>
  <c r="C27" i="96"/>
  <c r="V26" i="96"/>
  <c r="U26" i="96"/>
  <c r="T26" i="96"/>
  <c r="S26" i="96"/>
  <c r="J26" i="96"/>
  <c r="G26" i="96"/>
  <c r="F26" i="96"/>
  <c r="E26" i="96"/>
  <c r="D26" i="96"/>
  <c r="C26" i="96"/>
  <c r="U25" i="96"/>
  <c r="S25" i="96"/>
  <c r="G25" i="96"/>
  <c r="C25" i="96"/>
  <c r="V24" i="96"/>
  <c r="T24" i="96"/>
  <c r="S24" i="96"/>
  <c r="G24" i="96"/>
  <c r="C24" i="96"/>
  <c r="V23" i="96"/>
  <c r="U23" i="96"/>
  <c r="T23" i="96"/>
  <c r="S23" i="96"/>
  <c r="I23" i="96"/>
  <c r="G23" i="96"/>
  <c r="F23" i="96"/>
  <c r="E23" i="96"/>
  <c r="C23" i="96"/>
  <c r="V22" i="96"/>
  <c r="U22" i="96"/>
  <c r="T22" i="96"/>
  <c r="S22" i="96"/>
  <c r="J22" i="96"/>
  <c r="G22" i="96"/>
  <c r="F22" i="96"/>
  <c r="E22" i="96"/>
  <c r="D22" i="96"/>
  <c r="C22" i="96"/>
  <c r="U21" i="96"/>
  <c r="S21" i="96"/>
  <c r="G21" i="96"/>
  <c r="C21" i="96"/>
  <c r="V20" i="96"/>
  <c r="T20" i="96"/>
  <c r="S20" i="96"/>
  <c r="G20" i="96"/>
  <c r="C20" i="96"/>
  <c r="V19" i="96"/>
  <c r="U19" i="96"/>
  <c r="T19" i="96"/>
  <c r="S19" i="96"/>
  <c r="I19" i="96"/>
  <c r="G19" i="96"/>
  <c r="F19" i="96"/>
  <c r="E19" i="96"/>
  <c r="C19" i="96"/>
  <c r="T18" i="96"/>
  <c r="V18" i="96"/>
  <c r="U18" i="96"/>
  <c r="S18" i="96"/>
  <c r="G18" i="96"/>
  <c r="E18" i="96"/>
  <c r="D18" i="96"/>
  <c r="C18" i="96"/>
  <c r="U17" i="96"/>
  <c r="S17" i="96"/>
  <c r="G17" i="96"/>
  <c r="C17" i="96"/>
  <c r="V16" i="96"/>
  <c r="T16" i="96"/>
  <c r="S16" i="96"/>
  <c r="G16" i="96"/>
  <c r="C16" i="96"/>
  <c r="V15" i="96"/>
  <c r="U15" i="96"/>
  <c r="T15" i="96"/>
  <c r="S15" i="96"/>
  <c r="I15" i="96"/>
  <c r="G15" i="96"/>
  <c r="F15" i="96"/>
  <c r="E15" i="96"/>
  <c r="C15" i="96"/>
  <c r="T14" i="96"/>
  <c r="V14" i="96"/>
  <c r="U14" i="96"/>
  <c r="S14" i="96"/>
  <c r="J14" i="96"/>
  <c r="G14" i="96"/>
  <c r="F14" i="96"/>
  <c r="E14" i="96"/>
  <c r="D14" i="96"/>
  <c r="C14" i="96"/>
  <c r="E13" i="96"/>
  <c r="C13" i="96"/>
  <c r="F12" i="96"/>
  <c r="D12" i="96"/>
  <c r="C12" i="96"/>
  <c r="C11" i="96"/>
  <c r="E10" i="96"/>
  <c r="C10" i="96"/>
  <c r="K116" i="85"/>
  <c r="J116" i="85"/>
  <c r="I116" i="85"/>
  <c r="H116" i="85"/>
  <c r="G116" i="85"/>
  <c r="F116" i="85"/>
  <c r="E116" i="85"/>
  <c r="D116" i="85"/>
  <c r="C116" i="85"/>
  <c r="B116" i="85"/>
  <c r="B115" i="85"/>
  <c r="B114" i="103"/>
  <c r="O115" i="85"/>
  <c r="K115" i="85"/>
  <c r="J115" i="85"/>
  <c r="I115" i="85"/>
  <c r="H115" i="85"/>
  <c r="G115" i="85"/>
  <c r="F115" i="85"/>
  <c r="E115" i="85"/>
  <c r="D115" i="85"/>
  <c r="C115" i="85"/>
  <c r="B114" i="85"/>
  <c r="B113" i="103"/>
  <c r="O114" i="85"/>
  <c r="K114" i="85"/>
  <c r="J114" i="85"/>
  <c r="I114" i="85"/>
  <c r="H114" i="85"/>
  <c r="G114" i="85"/>
  <c r="F114" i="85"/>
  <c r="E114" i="85"/>
  <c r="D114" i="85"/>
  <c r="C114" i="85"/>
  <c r="B113" i="85"/>
  <c r="B112" i="103"/>
  <c r="O113" i="85"/>
  <c r="K113" i="85"/>
  <c r="J113" i="85"/>
  <c r="I113" i="85"/>
  <c r="H113" i="85"/>
  <c r="G113" i="85"/>
  <c r="F113" i="85"/>
  <c r="E113" i="85"/>
  <c r="D113" i="85"/>
  <c r="C113" i="85"/>
  <c r="B112" i="85"/>
  <c r="B111" i="103"/>
  <c r="O112" i="85"/>
  <c r="K112" i="85"/>
  <c r="J112" i="85"/>
  <c r="I112" i="85"/>
  <c r="H112" i="85"/>
  <c r="G112" i="85"/>
  <c r="F112" i="85"/>
  <c r="E112" i="85"/>
  <c r="D112" i="85"/>
  <c r="C112" i="85"/>
  <c r="B111" i="85"/>
  <c r="B110" i="103"/>
  <c r="O111" i="85"/>
  <c r="K111" i="85"/>
  <c r="J111" i="85"/>
  <c r="I111" i="85"/>
  <c r="H111" i="85"/>
  <c r="G111" i="85"/>
  <c r="F111" i="85"/>
  <c r="E111" i="85"/>
  <c r="D111" i="85"/>
  <c r="C111" i="85"/>
  <c r="B110" i="85"/>
  <c r="B109" i="103"/>
  <c r="O110" i="85"/>
  <c r="K110" i="85"/>
  <c r="J110" i="85"/>
  <c r="I110" i="85"/>
  <c r="H110" i="85"/>
  <c r="G110" i="85"/>
  <c r="F110" i="85"/>
  <c r="E110" i="85"/>
  <c r="D110" i="85"/>
  <c r="C110" i="85"/>
  <c r="B109" i="85"/>
  <c r="B108" i="103"/>
  <c r="O109" i="85"/>
  <c r="K109" i="85"/>
  <c r="J109" i="85"/>
  <c r="I109" i="85"/>
  <c r="H109" i="85"/>
  <c r="G109" i="85"/>
  <c r="F109" i="85"/>
  <c r="E109" i="85"/>
  <c r="D109" i="85"/>
  <c r="C109" i="85"/>
  <c r="B108" i="85"/>
  <c r="B107" i="103"/>
  <c r="O108" i="85"/>
  <c r="K108" i="85"/>
  <c r="J108" i="85"/>
  <c r="I108" i="85"/>
  <c r="H108" i="85"/>
  <c r="G108" i="85"/>
  <c r="F108" i="85"/>
  <c r="E108" i="85"/>
  <c r="D108" i="85"/>
  <c r="C108" i="85"/>
  <c r="B107" i="85"/>
  <c r="B106" i="103"/>
  <c r="O107" i="85"/>
  <c r="K107" i="85"/>
  <c r="J107" i="85"/>
  <c r="I107" i="85"/>
  <c r="H107" i="85"/>
  <c r="G107" i="85"/>
  <c r="F107" i="85"/>
  <c r="E107" i="85"/>
  <c r="D107" i="85"/>
  <c r="C107" i="85"/>
  <c r="B106" i="85"/>
  <c r="B105" i="103"/>
  <c r="O106" i="85"/>
  <c r="K106" i="85"/>
  <c r="J106" i="85"/>
  <c r="I106" i="85"/>
  <c r="H106" i="85"/>
  <c r="G106" i="85"/>
  <c r="F106" i="85"/>
  <c r="E106" i="85"/>
  <c r="D106" i="85"/>
  <c r="C106" i="85"/>
  <c r="B105" i="85"/>
  <c r="B104" i="103"/>
  <c r="O105" i="85"/>
  <c r="K105" i="85"/>
  <c r="J105" i="85"/>
  <c r="I105" i="85"/>
  <c r="H105" i="85"/>
  <c r="G105" i="85"/>
  <c r="F105" i="85"/>
  <c r="E105" i="85"/>
  <c r="D105" i="85"/>
  <c r="C105" i="85"/>
  <c r="B104" i="85"/>
  <c r="B103" i="103"/>
  <c r="O104" i="85"/>
  <c r="K104" i="85"/>
  <c r="J104" i="85"/>
  <c r="I104" i="85"/>
  <c r="H104" i="85"/>
  <c r="G104" i="85"/>
  <c r="F104" i="85"/>
  <c r="E104" i="85"/>
  <c r="D104" i="85"/>
  <c r="C104" i="85"/>
  <c r="B103" i="85"/>
  <c r="B102" i="103"/>
  <c r="O103" i="85"/>
  <c r="K103" i="85"/>
  <c r="J103" i="85"/>
  <c r="I103" i="85"/>
  <c r="H103" i="85"/>
  <c r="G103" i="85"/>
  <c r="F103" i="85"/>
  <c r="E103" i="85"/>
  <c r="D103" i="85"/>
  <c r="C103" i="85"/>
  <c r="B102" i="85"/>
  <c r="B101" i="103"/>
  <c r="O102" i="85"/>
  <c r="K102" i="85"/>
  <c r="J102" i="85"/>
  <c r="I102" i="85"/>
  <c r="H102" i="85"/>
  <c r="G102" i="85"/>
  <c r="F102" i="85"/>
  <c r="E102" i="85"/>
  <c r="D102" i="85"/>
  <c r="C102" i="85"/>
  <c r="B101" i="85"/>
  <c r="B100" i="103"/>
  <c r="O101" i="85"/>
  <c r="K101" i="85"/>
  <c r="J101" i="85"/>
  <c r="I101" i="85"/>
  <c r="H101" i="85"/>
  <c r="G101" i="85"/>
  <c r="F101" i="85"/>
  <c r="E101" i="85"/>
  <c r="D101" i="85"/>
  <c r="C101" i="85"/>
  <c r="B100" i="85"/>
  <c r="B99" i="103"/>
  <c r="O100" i="85"/>
  <c r="K100" i="85"/>
  <c r="J100" i="85"/>
  <c r="I100" i="85"/>
  <c r="H100" i="85"/>
  <c r="G100" i="85"/>
  <c r="F100" i="85"/>
  <c r="E100" i="85"/>
  <c r="D100" i="85"/>
  <c r="C100" i="85"/>
  <c r="B99" i="85"/>
  <c r="B98" i="103"/>
  <c r="O99" i="85"/>
  <c r="K99" i="85"/>
  <c r="J99" i="85"/>
  <c r="I99" i="85"/>
  <c r="H99" i="85"/>
  <c r="G99" i="85"/>
  <c r="F99" i="85"/>
  <c r="E99" i="85"/>
  <c r="D99" i="85"/>
  <c r="C99" i="85"/>
  <c r="B98" i="85"/>
  <c r="B97" i="103"/>
  <c r="O98" i="85"/>
  <c r="K98" i="85"/>
  <c r="J98" i="85"/>
  <c r="I98" i="85"/>
  <c r="H98" i="85"/>
  <c r="G98" i="85"/>
  <c r="F98" i="85"/>
  <c r="E98" i="85"/>
  <c r="D98" i="85"/>
  <c r="C98" i="85"/>
  <c r="B97" i="85"/>
  <c r="B96" i="103"/>
  <c r="O97" i="85"/>
  <c r="K97" i="85"/>
  <c r="J97" i="85"/>
  <c r="I97" i="85"/>
  <c r="H97" i="85"/>
  <c r="G97" i="85"/>
  <c r="F97" i="85"/>
  <c r="E97" i="85"/>
  <c r="D97" i="85"/>
  <c r="C97" i="85"/>
  <c r="B96" i="85"/>
  <c r="B95" i="103"/>
  <c r="O96" i="85"/>
  <c r="K96" i="85"/>
  <c r="J96" i="85"/>
  <c r="I96" i="85"/>
  <c r="H96" i="85"/>
  <c r="G96" i="85"/>
  <c r="F96" i="85"/>
  <c r="E96" i="85"/>
  <c r="D96" i="85"/>
  <c r="C96" i="85"/>
  <c r="B95" i="85"/>
  <c r="B94" i="103"/>
  <c r="O95" i="85"/>
  <c r="K95" i="85"/>
  <c r="J95" i="85"/>
  <c r="I95" i="85"/>
  <c r="H95" i="85"/>
  <c r="G95" i="85"/>
  <c r="F95" i="85"/>
  <c r="E95" i="85"/>
  <c r="D95" i="85"/>
  <c r="C95" i="85"/>
  <c r="B94" i="85"/>
  <c r="B93" i="103"/>
  <c r="O94" i="85"/>
  <c r="K94" i="85"/>
  <c r="J94" i="85"/>
  <c r="I94" i="85"/>
  <c r="H94" i="85"/>
  <c r="G94" i="85"/>
  <c r="F94" i="85"/>
  <c r="E94" i="85"/>
  <c r="D94" i="85"/>
  <c r="C94" i="85"/>
  <c r="B93" i="85"/>
  <c r="B92" i="103"/>
  <c r="O93" i="85"/>
  <c r="K93" i="85"/>
  <c r="J93" i="85"/>
  <c r="I93" i="85"/>
  <c r="H93" i="85"/>
  <c r="G93" i="85"/>
  <c r="F93" i="85"/>
  <c r="E93" i="85"/>
  <c r="D93" i="85"/>
  <c r="C93" i="85"/>
  <c r="B92" i="85"/>
  <c r="B91" i="103"/>
  <c r="O92" i="85"/>
  <c r="K92" i="85"/>
  <c r="J92" i="85"/>
  <c r="I92" i="85"/>
  <c r="H92" i="85"/>
  <c r="G92" i="85"/>
  <c r="F92" i="85"/>
  <c r="E92" i="85"/>
  <c r="D92" i="85"/>
  <c r="C92" i="85"/>
  <c r="B91" i="85"/>
  <c r="B90" i="103"/>
  <c r="O91" i="85"/>
  <c r="K91" i="85"/>
  <c r="J91" i="85"/>
  <c r="I91" i="85"/>
  <c r="H91" i="85"/>
  <c r="G91" i="85"/>
  <c r="F91" i="85"/>
  <c r="E91" i="85"/>
  <c r="D91" i="85"/>
  <c r="C91" i="85"/>
  <c r="B90" i="85"/>
  <c r="B89" i="103"/>
  <c r="O90" i="85"/>
  <c r="K90" i="85"/>
  <c r="J90" i="85"/>
  <c r="I90" i="85"/>
  <c r="H90" i="85"/>
  <c r="G90" i="85"/>
  <c r="F90" i="85"/>
  <c r="E90" i="85"/>
  <c r="D90" i="85"/>
  <c r="C90" i="85"/>
  <c r="B89" i="85"/>
  <c r="B88" i="103"/>
  <c r="O89" i="85"/>
  <c r="K89" i="85"/>
  <c r="J89" i="85"/>
  <c r="I89" i="85"/>
  <c r="H89" i="85"/>
  <c r="G89" i="85"/>
  <c r="F89" i="85"/>
  <c r="E89" i="85"/>
  <c r="D89" i="85"/>
  <c r="C89" i="85"/>
  <c r="B88" i="85"/>
  <c r="B87" i="103"/>
  <c r="O88" i="85"/>
  <c r="K88" i="85"/>
  <c r="J88" i="85"/>
  <c r="I88" i="85"/>
  <c r="H88" i="85"/>
  <c r="G88" i="85"/>
  <c r="F88" i="85"/>
  <c r="E88" i="85"/>
  <c r="D88" i="85"/>
  <c r="C88" i="85"/>
  <c r="B87" i="85"/>
  <c r="B86" i="103"/>
  <c r="O87" i="85"/>
  <c r="K87" i="85"/>
  <c r="J87" i="85"/>
  <c r="I87" i="85"/>
  <c r="H87" i="85"/>
  <c r="G87" i="85"/>
  <c r="F87" i="85"/>
  <c r="E87" i="85"/>
  <c r="D87" i="85"/>
  <c r="C87" i="85"/>
  <c r="B86" i="85"/>
  <c r="B85" i="103"/>
  <c r="O86" i="85"/>
  <c r="K86" i="85"/>
  <c r="J86" i="85"/>
  <c r="I86" i="85"/>
  <c r="H86" i="85"/>
  <c r="G86" i="85"/>
  <c r="F86" i="85"/>
  <c r="E86" i="85"/>
  <c r="D86" i="85"/>
  <c r="C86" i="85"/>
  <c r="B85" i="85"/>
  <c r="B84" i="103"/>
  <c r="O85" i="85"/>
  <c r="K85" i="85"/>
  <c r="J85" i="85"/>
  <c r="I85" i="85"/>
  <c r="H85" i="85"/>
  <c r="G85" i="85"/>
  <c r="F85" i="85"/>
  <c r="E85" i="85"/>
  <c r="D85" i="85"/>
  <c r="C85" i="85"/>
  <c r="B84" i="85"/>
  <c r="B83" i="103"/>
  <c r="O84" i="85"/>
  <c r="K84" i="85"/>
  <c r="J84" i="85"/>
  <c r="I84" i="85"/>
  <c r="H84" i="85"/>
  <c r="G84" i="85"/>
  <c r="F84" i="85"/>
  <c r="E84" i="85"/>
  <c r="D84" i="85"/>
  <c r="C84" i="85"/>
  <c r="B83" i="85"/>
  <c r="B82" i="103"/>
  <c r="O83" i="85"/>
  <c r="K83" i="85"/>
  <c r="J83" i="85"/>
  <c r="I83" i="85"/>
  <c r="H83" i="85"/>
  <c r="G83" i="85"/>
  <c r="F83" i="85"/>
  <c r="E83" i="85"/>
  <c r="D83" i="85"/>
  <c r="C83" i="85"/>
  <c r="B82" i="85"/>
  <c r="B81" i="103"/>
  <c r="O82" i="85"/>
  <c r="K82" i="85"/>
  <c r="J82" i="85"/>
  <c r="I82" i="85"/>
  <c r="H82" i="85"/>
  <c r="G82" i="85"/>
  <c r="F82" i="85"/>
  <c r="E82" i="85"/>
  <c r="D82" i="85"/>
  <c r="C82" i="85"/>
  <c r="B81" i="85"/>
  <c r="B80" i="103"/>
  <c r="O81" i="85"/>
  <c r="K81" i="85"/>
  <c r="J81" i="85"/>
  <c r="I81" i="85"/>
  <c r="H81" i="85"/>
  <c r="G81" i="85"/>
  <c r="F81" i="85"/>
  <c r="E81" i="85"/>
  <c r="D81" i="85"/>
  <c r="C81" i="85"/>
  <c r="B80" i="85"/>
  <c r="B79" i="103"/>
  <c r="O80" i="85"/>
  <c r="K80" i="85"/>
  <c r="J80" i="85"/>
  <c r="I80" i="85"/>
  <c r="H80" i="85"/>
  <c r="G80" i="85"/>
  <c r="F80" i="85"/>
  <c r="E80" i="85"/>
  <c r="D80" i="85"/>
  <c r="C80" i="85"/>
  <c r="B79" i="85"/>
  <c r="B78" i="103"/>
  <c r="O79" i="85"/>
  <c r="K79" i="85"/>
  <c r="J79" i="85"/>
  <c r="I79" i="85"/>
  <c r="H79" i="85"/>
  <c r="G79" i="85"/>
  <c r="F79" i="85"/>
  <c r="E79" i="85"/>
  <c r="D79" i="85"/>
  <c r="C79" i="85"/>
  <c r="B78" i="85"/>
  <c r="B77" i="103"/>
  <c r="O78" i="85"/>
  <c r="K78" i="85"/>
  <c r="J78" i="85"/>
  <c r="I78" i="85"/>
  <c r="H78" i="85"/>
  <c r="G78" i="85"/>
  <c r="F78" i="85"/>
  <c r="E78" i="85"/>
  <c r="D78" i="85"/>
  <c r="C78" i="85"/>
  <c r="B77" i="85"/>
  <c r="B76" i="103"/>
  <c r="O77" i="85"/>
  <c r="K77" i="85"/>
  <c r="J77" i="85"/>
  <c r="I77" i="85"/>
  <c r="H77" i="85"/>
  <c r="G77" i="85"/>
  <c r="F77" i="85"/>
  <c r="E77" i="85"/>
  <c r="D77" i="85"/>
  <c r="C77" i="85"/>
  <c r="B76" i="85"/>
  <c r="B75" i="103"/>
  <c r="O76" i="85"/>
  <c r="K76" i="85"/>
  <c r="J76" i="85"/>
  <c r="I76" i="85"/>
  <c r="H76" i="85"/>
  <c r="G76" i="85"/>
  <c r="F76" i="85"/>
  <c r="E76" i="85"/>
  <c r="D76" i="85"/>
  <c r="C76" i="85"/>
  <c r="B75" i="85"/>
  <c r="B74" i="103"/>
  <c r="O75" i="85"/>
  <c r="K75" i="85"/>
  <c r="J75" i="85"/>
  <c r="I75" i="85"/>
  <c r="H75" i="85"/>
  <c r="G75" i="85"/>
  <c r="F75" i="85"/>
  <c r="E75" i="85"/>
  <c r="D75" i="85"/>
  <c r="C75" i="85"/>
  <c r="B74" i="85"/>
  <c r="B73" i="103"/>
  <c r="O74" i="85"/>
  <c r="K74" i="85"/>
  <c r="J74" i="85"/>
  <c r="I74" i="85"/>
  <c r="H74" i="85"/>
  <c r="G74" i="85"/>
  <c r="F74" i="85"/>
  <c r="E74" i="85"/>
  <c r="D74" i="85"/>
  <c r="C74" i="85"/>
  <c r="B73" i="85"/>
  <c r="B72" i="103"/>
  <c r="O73" i="85"/>
  <c r="K73" i="85"/>
  <c r="J73" i="85"/>
  <c r="I73" i="85"/>
  <c r="H73" i="85"/>
  <c r="G73" i="85"/>
  <c r="F73" i="85"/>
  <c r="E73" i="85"/>
  <c r="D73" i="85"/>
  <c r="C73" i="85"/>
  <c r="B72" i="85"/>
  <c r="B71" i="103"/>
  <c r="O72" i="85"/>
  <c r="K72" i="85"/>
  <c r="J72" i="85"/>
  <c r="I72" i="85"/>
  <c r="H72" i="85"/>
  <c r="G72" i="85"/>
  <c r="F72" i="85"/>
  <c r="E72" i="85"/>
  <c r="D72" i="85"/>
  <c r="C72" i="85"/>
  <c r="B71" i="85"/>
  <c r="B70" i="103"/>
  <c r="O71" i="85"/>
  <c r="K71" i="85"/>
  <c r="J71" i="85"/>
  <c r="I71" i="85"/>
  <c r="H71" i="85"/>
  <c r="G71" i="85"/>
  <c r="F71" i="85"/>
  <c r="E71" i="85"/>
  <c r="D71" i="85"/>
  <c r="C71" i="85"/>
  <c r="B70" i="85"/>
  <c r="B69" i="103"/>
  <c r="O70" i="85"/>
  <c r="K70" i="85"/>
  <c r="J70" i="85"/>
  <c r="I70" i="85"/>
  <c r="H70" i="85"/>
  <c r="G70" i="85"/>
  <c r="F70" i="85"/>
  <c r="E70" i="85"/>
  <c r="D70" i="85"/>
  <c r="C70" i="85"/>
  <c r="B69" i="85"/>
  <c r="B68" i="103"/>
  <c r="O69" i="85"/>
  <c r="K69" i="85"/>
  <c r="J69" i="85"/>
  <c r="I69" i="85"/>
  <c r="H69" i="85"/>
  <c r="G69" i="85"/>
  <c r="F69" i="85"/>
  <c r="E69" i="85"/>
  <c r="D69" i="85"/>
  <c r="C69" i="85"/>
  <c r="B68" i="85"/>
  <c r="B67" i="103"/>
  <c r="O68" i="85"/>
  <c r="K68" i="85"/>
  <c r="J68" i="85"/>
  <c r="I68" i="85"/>
  <c r="H68" i="85"/>
  <c r="G68" i="85"/>
  <c r="F68" i="85"/>
  <c r="E68" i="85"/>
  <c r="D68" i="85"/>
  <c r="C68" i="85"/>
  <c r="B67" i="85"/>
  <c r="B66" i="103"/>
  <c r="O67" i="85"/>
  <c r="K67" i="85"/>
  <c r="J67" i="85"/>
  <c r="I67" i="85"/>
  <c r="H67" i="85"/>
  <c r="G67" i="85"/>
  <c r="F67" i="85"/>
  <c r="E67" i="85"/>
  <c r="D67" i="85"/>
  <c r="C67" i="85"/>
  <c r="B66" i="85"/>
  <c r="B65" i="103"/>
  <c r="O66" i="85"/>
  <c r="K66" i="85"/>
  <c r="J66" i="85"/>
  <c r="I66" i="85"/>
  <c r="H66" i="85"/>
  <c r="G66" i="85"/>
  <c r="F66" i="85"/>
  <c r="E66" i="85"/>
  <c r="D66" i="85"/>
  <c r="C66" i="85"/>
  <c r="B65" i="85"/>
  <c r="B64" i="103"/>
  <c r="O65" i="85"/>
  <c r="K65" i="85"/>
  <c r="J65" i="85"/>
  <c r="I65" i="85"/>
  <c r="H65" i="85"/>
  <c r="G65" i="85"/>
  <c r="F65" i="85"/>
  <c r="E65" i="85"/>
  <c r="D65" i="85"/>
  <c r="C65" i="85"/>
  <c r="B64" i="85"/>
  <c r="B63" i="103"/>
  <c r="O64" i="85"/>
  <c r="K64" i="85"/>
  <c r="J64" i="85"/>
  <c r="I64" i="85"/>
  <c r="H64" i="85"/>
  <c r="G64" i="85"/>
  <c r="F64" i="85"/>
  <c r="E64" i="85"/>
  <c r="D64" i="85"/>
  <c r="C64" i="85"/>
  <c r="B63" i="85"/>
  <c r="B62" i="103"/>
  <c r="O63" i="85"/>
  <c r="K63" i="85"/>
  <c r="J63" i="85"/>
  <c r="I63" i="85"/>
  <c r="H63" i="85"/>
  <c r="G63" i="85"/>
  <c r="F63" i="85"/>
  <c r="E63" i="85"/>
  <c r="D63" i="85"/>
  <c r="C63" i="85"/>
  <c r="B62" i="85"/>
  <c r="B61" i="103"/>
  <c r="O62" i="85"/>
  <c r="K62" i="85"/>
  <c r="J62" i="85"/>
  <c r="I62" i="85"/>
  <c r="H62" i="85"/>
  <c r="G62" i="85"/>
  <c r="F62" i="85"/>
  <c r="E62" i="85"/>
  <c r="D62" i="85"/>
  <c r="C62" i="85"/>
  <c r="B61" i="85"/>
  <c r="B60" i="103"/>
  <c r="O61" i="85"/>
  <c r="K61" i="85"/>
  <c r="J61" i="85"/>
  <c r="I61" i="85"/>
  <c r="H61" i="85"/>
  <c r="G61" i="85"/>
  <c r="F61" i="85"/>
  <c r="E61" i="85"/>
  <c r="D61" i="85"/>
  <c r="C61" i="85"/>
  <c r="B60" i="85"/>
  <c r="B59" i="103"/>
  <c r="O60" i="85"/>
  <c r="K60" i="85"/>
  <c r="J60" i="85"/>
  <c r="I60" i="85"/>
  <c r="H60" i="85"/>
  <c r="G60" i="85"/>
  <c r="F60" i="85"/>
  <c r="E60" i="85"/>
  <c r="D60" i="85"/>
  <c r="C60" i="85"/>
  <c r="B59" i="85"/>
  <c r="B58" i="103"/>
  <c r="O59" i="85"/>
  <c r="K59" i="85"/>
  <c r="J59" i="85"/>
  <c r="I59" i="85"/>
  <c r="H59" i="85"/>
  <c r="G59" i="85"/>
  <c r="F59" i="85"/>
  <c r="E59" i="85"/>
  <c r="D59" i="85"/>
  <c r="C59" i="85"/>
  <c r="B58" i="85"/>
  <c r="O58" i="85" s="1"/>
  <c r="B57" i="103"/>
  <c r="K58" i="85"/>
  <c r="J58" i="85"/>
  <c r="I58" i="85"/>
  <c r="H58" i="85"/>
  <c r="G58" i="85"/>
  <c r="F58" i="85"/>
  <c r="C58" i="85"/>
  <c r="B57" i="85"/>
  <c r="B56" i="103"/>
  <c r="O57" i="85" s="1"/>
  <c r="K57" i="85"/>
  <c r="J57" i="85"/>
  <c r="I57" i="85"/>
  <c r="H57" i="85"/>
  <c r="G57" i="85"/>
  <c r="F57" i="85"/>
  <c r="C57" i="85"/>
  <c r="B56" i="85"/>
  <c r="O56" i="85" s="1"/>
  <c r="B55" i="103"/>
  <c r="K56" i="85"/>
  <c r="J56" i="85"/>
  <c r="I56" i="85"/>
  <c r="H56" i="85"/>
  <c r="G56" i="85"/>
  <c r="F56" i="85"/>
  <c r="C56" i="85"/>
  <c r="B55" i="85"/>
  <c r="B54" i="103"/>
  <c r="O55" i="85" s="1"/>
  <c r="K55" i="85"/>
  <c r="J55" i="85"/>
  <c r="I55" i="85"/>
  <c r="H55" i="85"/>
  <c r="G55" i="85"/>
  <c r="F55" i="85"/>
  <c r="C55" i="85"/>
  <c r="B54" i="85"/>
  <c r="O54" i="85" s="1"/>
  <c r="B53" i="103"/>
  <c r="K54" i="85"/>
  <c r="J54" i="85"/>
  <c r="I54" i="85"/>
  <c r="H54" i="85"/>
  <c r="G54" i="85"/>
  <c r="F54" i="85"/>
  <c r="C54" i="85"/>
  <c r="B53" i="85"/>
  <c r="B52" i="103"/>
  <c r="O53" i="85" s="1"/>
  <c r="K53" i="85"/>
  <c r="J53" i="85"/>
  <c r="I53" i="85"/>
  <c r="H53" i="85"/>
  <c r="G53" i="85"/>
  <c r="F53" i="85"/>
  <c r="C53" i="85"/>
  <c r="B52" i="85"/>
  <c r="O52" i="85" s="1"/>
  <c r="B51" i="103"/>
  <c r="K52" i="85"/>
  <c r="J52" i="85"/>
  <c r="I52" i="85"/>
  <c r="H52" i="85"/>
  <c r="G52" i="85"/>
  <c r="F52" i="85"/>
  <c r="C52" i="85"/>
  <c r="B51" i="85"/>
  <c r="B50" i="103"/>
  <c r="O51" i="85" s="1"/>
  <c r="K51" i="85"/>
  <c r="J51" i="85"/>
  <c r="I51" i="85"/>
  <c r="H51" i="85"/>
  <c r="G51" i="85"/>
  <c r="F51" i="85"/>
  <c r="C51" i="85"/>
  <c r="B50" i="85"/>
  <c r="O50" i="85" s="1"/>
  <c r="B49" i="103"/>
  <c r="K50" i="85"/>
  <c r="J50" i="85"/>
  <c r="I50" i="85"/>
  <c r="H50" i="85"/>
  <c r="G50" i="85"/>
  <c r="F50" i="85"/>
  <c r="C50" i="85"/>
  <c r="B49" i="85"/>
  <c r="B48" i="103"/>
  <c r="O49" i="85" s="1"/>
  <c r="K49" i="85"/>
  <c r="J49" i="85"/>
  <c r="I49" i="85"/>
  <c r="H49" i="85"/>
  <c r="G49" i="85"/>
  <c r="F49" i="85"/>
  <c r="C49" i="85"/>
  <c r="B48" i="85"/>
  <c r="O48" i="85" s="1"/>
  <c r="B47" i="103"/>
  <c r="K48" i="85"/>
  <c r="J48" i="85"/>
  <c r="I48" i="85"/>
  <c r="H48" i="85"/>
  <c r="G48" i="85"/>
  <c r="F48" i="85"/>
  <c r="C48" i="85"/>
  <c r="B47" i="85"/>
  <c r="B46" i="103"/>
  <c r="O47" i="85" s="1"/>
  <c r="K47" i="85"/>
  <c r="J47" i="85"/>
  <c r="I47" i="85"/>
  <c r="H47" i="85"/>
  <c r="G47" i="85"/>
  <c r="F47" i="85"/>
  <c r="C47" i="85"/>
  <c r="B46" i="85"/>
  <c r="O46" i="85" s="1"/>
  <c r="B45" i="103"/>
  <c r="K46" i="85"/>
  <c r="J46" i="85"/>
  <c r="I46" i="85"/>
  <c r="H46" i="85"/>
  <c r="G46" i="85"/>
  <c r="F46" i="85"/>
  <c r="C46" i="85"/>
  <c r="B45" i="85"/>
  <c r="B44" i="103"/>
  <c r="O45" i="85" s="1"/>
  <c r="K45" i="85"/>
  <c r="J45" i="85"/>
  <c r="I45" i="85"/>
  <c r="H45" i="85"/>
  <c r="G45" i="85"/>
  <c r="F45" i="85"/>
  <c r="C45" i="85"/>
  <c r="B44" i="85"/>
  <c r="O44" i="85" s="1"/>
  <c r="B43" i="103"/>
  <c r="K44" i="85"/>
  <c r="J44" i="85"/>
  <c r="I44" i="85"/>
  <c r="H44" i="85"/>
  <c r="G44" i="85"/>
  <c r="F44" i="85"/>
  <c r="C44" i="85"/>
  <c r="B43" i="85"/>
  <c r="B42" i="103"/>
  <c r="O43" i="85" s="1"/>
  <c r="K43" i="85"/>
  <c r="J43" i="85"/>
  <c r="I43" i="85"/>
  <c r="H43" i="85"/>
  <c r="G43" i="85"/>
  <c r="F43" i="85"/>
  <c r="C43" i="85"/>
  <c r="B42" i="85"/>
  <c r="O42" i="85" s="1"/>
  <c r="B41" i="103"/>
  <c r="K42" i="85"/>
  <c r="J42" i="85"/>
  <c r="I42" i="85"/>
  <c r="H42" i="85"/>
  <c r="G42" i="85"/>
  <c r="F42" i="85"/>
  <c r="C42" i="85"/>
  <c r="B41" i="85"/>
  <c r="B40" i="103"/>
  <c r="O41" i="85" s="1"/>
  <c r="K41" i="85"/>
  <c r="J41" i="85"/>
  <c r="I41" i="85"/>
  <c r="H41" i="85"/>
  <c r="G41" i="85"/>
  <c r="F41" i="85"/>
  <c r="C41" i="85"/>
  <c r="B40" i="85"/>
  <c r="O40" i="85" s="1"/>
  <c r="B39" i="103"/>
  <c r="K40" i="85"/>
  <c r="J40" i="85"/>
  <c r="I40" i="85"/>
  <c r="H40" i="85"/>
  <c r="G40" i="85"/>
  <c r="F40" i="85"/>
  <c r="C40" i="85"/>
  <c r="B39" i="85"/>
  <c r="B38" i="103"/>
  <c r="O39" i="85" s="1"/>
  <c r="K39" i="85"/>
  <c r="J39" i="85"/>
  <c r="I39" i="85"/>
  <c r="H39" i="85"/>
  <c r="G39" i="85"/>
  <c r="F39" i="85"/>
  <c r="C39" i="85"/>
  <c r="B38" i="85"/>
  <c r="O38" i="85" s="1"/>
  <c r="B37" i="103"/>
  <c r="K38" i="85"/>
  <c r="J38" i="85"/>
  <c r="I38" i="85"/>
  <c r="H38" i="85"/>
  <c r="G38" i="85"/>
  <c r="F38" i="85"/>
  <c r="C38" i="85"/>
  <c r="B37" i="85"/>
  <c r="B36" i="103"/>
  <c r="O37" i="85" s="1"/>
  <c r="K37" i="85"/>
  <c r="J37" i="85"/>
  <c r="I37" i="85"/>
  <c r="H37" i="85"/>
  <c r="G37" i="85"/>
  <c r="F37" i="85"/>
  <c r="C37" i="85"/>
  <c r="B36" i="85"/>
  <c r="O36" i="85" s="1"/>
  <c r="B35" i="103"/>
  <c r="K36" i="85"/>
  <c r="J36" i="85"/>
  <c r="I36" i="85"/>
  <c r="H36" i="85"/>
  <c r="G36" i="85"/>
  <c r="F36" i="85"/>
  <c r="C36" i="85"/>
  <c r="B35" i="85"/>
  <c r="B34" i="103"/>
  <c r="O35" i="85" s="1"/>
  <c r="K35" i="85"/>
  <c r="J35" i="85"/>
  <c r="I35" i="85"/>
  <c r="H35" i="85"/>
  <c r="G35" i="85"/>
  <c r="F35" i="85"/>
  <c r="C35" i="85"/>
  <c r="B34" i="85"/>
  <c r="O34" i="85" s="1"/>
  <c r="B33" i="103"/>
  <c r="K34" i="85"/>
  <c r="J34" i="85"/>
  <c r="I34" i="85"/>
  <c r="H34" i="85"/>
  <c r="G34" i="85"/>
  <c r="F34" i="85"/>
  <c r="C34" i="85"/>
  <c r="B33" i="85"/>
  <c r="B32" i="103"/>
  <c r="O33" i="85" s="1"/>
  <c r="K33" i="85"/>
  <c r="J33" i="85"/>
  <c r="I33" i="85"/>
  <c r="H33" i="85"/>
  <c r="G33" i="85"/>
  <c r="F33" i="85"/>
  <c r="C33" i="85"/>
  <c r="B32" i="85"/>
  <c r="O32" i="85" s="1"/>
  <c r="B31" i="103"/>
  <c r="K32" i="85"/>
  <c r="J32" i="85"/>
  <c r="I32" i="85"/>
  <c r="H32" i="85"/>
  <c r="G32" i="85"/>
  <c r="F32" i="85"/>
  <c r="C32" i="85"/>
  <c r="B31" i="85"/>
  <c r="B30" i="103"/>
  <c r="O31" i="85" s="1"/>
  <c r="K31" i="85"/>
  <c r="J31" i="85"/>
  <c r="I31" i="85"/>
  <c r="H31" i="85"/>
  <c r="G31" i="85"/>
  <c r="F31" i="85"/>
  <c r="C31" i="85"/>
  <c r="B30" i="85"/>
  <c r="O30" i="85" s="1"/>
  <c r="B29" i="103"/>
  <c r="K30" i="85"/>
  <c r="J30" i="85"/>
  <c r="I30" i="85"/>
  <c r="H30" i="85"/>
  <c r="G30" i="85"/>
  <c r="F30" i="85"/>
  <c r="C30" i="85"/>
  <c r="B29" i="85"/>
  <c r="B28" i="103"/>
  <c r="O29" i="85" s="1"/>
  <c r="K29" i="85"/>
  <c r="J29" i="85"/>
  <c r="I29" i="85"/>
  <c r="H29" i="85"/>
  <c r="G29" i="85"/>
  <c r="F29" i="85"/>
  <c r="C29" i="85"/>
  <c r="B28" i="85"/>
  <c r="O28" i="85" s="1"/>
  <c r="B27" i="103"/>
  <c r="K28" i="85"/>
  <c r="J28" i="85"/>
  <c r="I28" i="85"/>
  <c r="H28" i="85"/>
  <c r="G28" i="85"/>
  <c r="F28" i="85"/>
  <c r="C28" i="85"/>
  <c r="B27" i="85"/>
  <c r="B26" i="103"/>
  <c r="O27" i="85" s="1"/>
  <c r="K27" i="85"/>
  <c r="J27" i="85"/>
  <c r="I27" i="85"/>
  <c r="H27" i="85"/>
  <c r="G27" i="85"/>
  <c r="F27" i="85"/>
  <c r="C27" i="85"/>
  <c r="B26" i="85"/>
  <c r="O26" i="85" s="1"/>
  <c r="B25" i="103"/>
  <c r="K26" i="85"/>
  <c r="J26" i="85"/>
  <c r="I26" i="85"/>
  <c r="H26" i="85"/>
  <c r="G26" i="85"/>
  <c r="F26" i="85"/>
  <c r="C26" i="85"/>
  <c r="B25" i="85"/>
  <c r="O25" i="85" s="1"/>
  <c r="B24" i="103"/>
  <c r="K25" i="85"/>
  <c r="J25" i="85"/>
  <c r="I25" i="85"/>
  <c r="H25" i="85"/>
  <c r="G25" i="85"/>
  <c r="F25" i="85"/>
  <c r="C25" i="85"/>
  <c r="B24" i="85"/>
  <c r="B23" i="103"/>
  <c r="O24" i="85"/>
  <c r="K24" i="85"/>
  <c r="J24" i="85"/>
  <c r="I24" i="85"/>
  <c r="H24" i="85"/>
  <c r="G24" i="85"/>
  <c r="F24" i="85"/>
  <c r="C24" i="85"/>
  <c r="B23" i="85"/>
  <c r="O23" i="85" s="1"/>
  <c r="B22" i="103"/>
  <c r="K23" i="85"/>
  <c r="J23" i="85"/>
  <c r="I23" i="85"/>
  <c r="H23" i="85"/>
  <c r="G23" i="85"/>
  <c r="F23" i="85"/>
  <c r="C23" i="85"/>
  <c r="B22" i="85"/>
  <c r="B21" i="103"/>
  <c r="O22" i="85"/>
  <c r="K22" i="85"/>
  <c r="J22" i="85"/>
  <c r="I22" i="85"/>
  <c r="H22" i="85"/>
  <c r="G22" i="85"/>
  <c r="F22" i="85"/>
  <c r="C22" i="85"/>
  <c r="B21" i="85"/>
  <c r="O21" i="85" s="1"/>
  <c r="B20" i="103"/>
  <c r="K21" i="85"/>
  <c r="J21" i="85"/>
  <c r="I21" i="85"/>
  <c r="H21" i="85"/>
  <c r="G21" i="85"/>
  <c r="F21" i="85"/>
  <c r="C21" i="85"/>
  <c r="B20" i="85"/>
  <c r="B19" i="103"/>
  <c r="O20" i="85"/>
  <c r="K20" i="85"/>
  <c r="J20" i="85"/>
  <c r="I20" i="85"/>
  <c r="H20" i="85"/>
  <c r="G20" i="85"/>
  <c r="F20" i="85"/>
  <c r="C20" i="85"/>
  <c r="B19" i="85"/>
  <c r="O19" i="85" s="1"/>
  <c r="B18" i="103"/>
  <c r="K19" i="85"/>
  <c r="J19" i="85"/>
  <c r="I19" i="85"/>
  <c r="H19" i="85"/>
  <c r="G19" i="85"/>
  <c r="F19" i="85"/>
  <c r="C19" i="85"/>
  <c r="B18" i="85"/>
  <c r="B17" i="103"/>
  <c r="O18" i="85"/>
  <c r="K18" i="85"/>
  <c r="J18" i="85"/>
  <c r="I18" i="85"/>
  <c r="H18" i="85"/>
  <c r="G18" i="85"/>
  <c r="F18" i="85"/>
  <c r="C18" i="85"/>
  <c r="B17" i="85"/>
  <c r="O17" i="85" s="1"/>
  <c r="B16" i="103"/>
  <c r="K17" i="85"/>
  <c r="J17" i="85"/>
  <c r="I17" i="85"/>
  <c r="H17" i="85"/>
  <c r="G17" i="85"/>
  <c r="F17" i="85"/>
  <c r="C17" i="85"/>
  <c r="B16" i="85"/>
  <c r="B15" i="103"/>
  <c r="O16" i="85"/>
  <c r="K16" i="85"/>
  <c r="J16" i="85"/>
  <c r="I16" i="85"/>
  <c r="H16" i="85"/>
  <c r="G16" i="85"/>
  <c r="F16" i="85"/>
  <c r="C16" i="85"/>
  <c r="B15" i="85"/>
  <c r="O15" i="85" s="1"/>
  <c r="B14" i="103"/>
  <c r="K15" i="85"/>
  <c r="J15" i="85"/>
  <c r="I15" i="85"/>
  <c r="H15" i="85"/>
  <c r="G15" i="85"/>
  <c r="F15" i="85"/>
  <c r="C15" i="85"/>
  <c r="B14" i="85"/>
  <c r="B13" i="103"/>
  <c r="O14" i="85"/>
  <c r="K14" i="85"/>
  <c r="J14" i="85"/>
  <c r="I14" i="85"/>
  <c r="H14" i="85"/>
  <c r="G14" i="85"/>
  <c r="F14" i="85"/>
  <c r="C14" i="85"/>
  <c r="B13" i="85"/>
  <c r="O13" i="85" s="1"/>
  <c r="B12" i="103"/>
  <c r="K13" i="85"/>
  <c r="J13" i="85"/>
  <c r="I13" i="85"/>
  <c r="H13" i="85"/>
  <c r="G13" i="85"/>
  <c r="F13" i="85"/>
  <c r="C13" i="85"/>
  <c r="B12" i="85"/>
  <c r="B11" i="103"/>
  <c r="O12" i="85"/>
  <c r="K12" i="85"/>
  <c r="J12" i="85"/>
  <c r="I12" i="85"/>
  <c r="H12" i="85"/>
  <c r="G12" i="85"/>
  <c r="F12" i="85"/>
  <c r="C12" i="85"/>
  <c r="B11" i="85"/>
  <c r="O11" i="85" s="1"/>
  <c r="B10" i="103"/>
  <c r="K11" i="85"/>
  <c r="J11" i="85"/>
  <c r="I11" i="85"/>
  <c r="H11" i="85"/>
  <c r="G11" i="85"/>
  <c r="F11" i="85"/>
  <c r="C11" i="85"/>
  <c r="B10" i="85"/>
  <c r="B9" i="103"/>
  <c r="O10" i="85"/>
  <c r="K10" i="85"/>
  <c r="J10" i="85"/>
  <c r="I10" i="85"/>
  <c r="H10" i="85"/>
  <c r="G10" i="85"/>
  <c r="F10" i="85"/>
  <c r="C10" i="85"/>
  <c r="T116" i="162"/>
  <c r="AC116" i="162" s="1"/>
  <c r="U116" i="162"/>
  <c r="O116" i="162"/>
  <c r="P116" i="162"/>
  <c r="AB116" i="162" s="1"/>
  <c r="Q116" i="162"/>
  <c r="K116" i="162"/>
  <c r="L116" i="162"/>
  <c r="AA116" i="162" s="1"/>
  <c r="M116" i="162"/>
  <c r="G116" i="162"/>
  <c r="H116" i="162"/>
  <c r="Z116" i="162" s="1"/>
  <c r="I116" i="162"/>
  <c r="C116" i="162"/>
  <c r="D116" i="162"/>
  <c r="Y116" i="162" s="1"/>
  <c r="E116" i="162"/>
  <c r="V116" i="162"/>
  <c r="R116" i="162"/>
  <c r="N116" i="162"/>
  <c r="J116" i="162"/>
  <c r="F116" i="162"/>
  <c r="T115" i="162"/>
  <c r="AC115" i="162" s="1"/>
  <c r="U115" i="162"/>
  <c r="O115" i="162"/>
  <c r="AB115" i="162" s="1"/>
  <c r="P115" i="162"/>
  <c r="Q115" i="162"/>
  <c r="K115" i="162"/>
  <c r="L115" i="162"/>
  <c r="M115" i="162"/>
  <c r="G115" i="162"/>
  <c r="Z115" i="162" s="1"/>
  <c r="H115" i="162"/>
  <c r="I115" i="162"/>
  <c r="C115" i="162"/>
  <c r="Y115" i="162" s="1"/>
  <c r="D115" i="162"/>
  <c r="E115" i="162"/>
  <c r="V115" i="162"/>
  <c r="R115" i="162"/>
  <c r="N115" i="162"/>
  <c r="J115" i="162"/>
  <c r="F115" i="162"/>
  <c r="T114" i="162"/>
  <c r="U114" i="162"/>
  <c r="AC114" i="162"/>
  <c r="O114" i="162"/>
  <c r="P114" i="162"/>
  <c r="Q114" i="162"/>
  <c r="AB114" i="162"/>
  <c r="K114" i="162"/>
  <c r="L114" i="162"/>
  <c r="M114" i="162"/>
  <c r="AA114" i="162"/>
  <c r="G114" i="162"/>
  <c r="H114" i="162"/>
  <c r="I114" i="162"/>
  <c r="Z114" i="162"/>
  <c r="C114" i="162"/>
  <c r="D114" i="162"/>
  <c r="E114" i="162"/>
  <c r="Y114" i="162"/>
  <c r="V114" i="162"/>
  <c r="R114" i="162"/>
  <c r="N114" i="162"/>
  <c r="J114" i="162"/>
  <c r="F114" i="162"/>
  <c r="T113" i="162"/>
  <c r="U113" i="162"/>
  <c r="AC113" i="162" s="1"/>
  <c r="O113" i="162"/>
  <c r="P113" i="162"/>
  <c r="Q113" i="162"/>
  <c r="AB113" i="162" s="1"/>
  <c r="K113" i="162"/>
  <c r="L113" i="162"/>
  <c r="M113" i="162"/>
  <c r="AA113" i="162" s="1"/>
  <c r="G113" i="162"/>
  <c r="H113" i="162"/>
  <c r="I113" i="162"/>
  <c r="Z113" i="162" s="1"/>
  <c r="C113" i="162"/>
  <c r="D113" i="162"/>
  <c r="E113" i="162"/>
  <c r="Y113" i="162" s="1"/>
  <c r="V113" i="162"/>
  <c r="R113" i="162"/>
  <c r="N113" i="162"/>
  <c r="J113" i="162"/>
  <c r="F113" i="162"/>
  <c r="T112" i="162"/>
  <c r="AC112" i="162" s="1"/>
  <c r="U112" i="162"/>
  <c r="O112" i="162"/>
  <c r="P112" i="162"/>
  <c r="AB112" i="162" s="1"/>
  <c r="Q112" i="162"/>
  <c r="K112" i="162"/>
  <c r="L112" i="162"/>
  <c r="AA112" i="162" s="1"/>
  <c r="M112" i="162"/>
  <c r="G112" i="162"/>
  <c r="H112" i="162"/>
  <c r="Z112" i="162" s="1"/>
  <c r="I112" i="162"/>
  <c r="C112" i="162"/>
  <c r="D112" i="162"/>
  <c r="Y112" i="162" s="1"/>
  <c r="E112" i="162"/>
  <c r="V112" i="162"/>
  <c r="R112" i="162"/>
  <c r="N112" i="162"/>
  <c r="J112" i="162"/>
  <c r="F112" i="162"/>
  <c r="T111" i="162"/>
  <c r="AC111" i="162" s="1"/>
  <c r="U111" i="162"/>
  <c r="O111" i="162"/>
  <c r="AB111" i="162" s="1"/>
  <c r="P111" i="162"/>
  <c r="Q111" i="162"/>
  <c r="K111" i="162"/>
  <c r="AA111" i="162" s="1"/>
  <c r="L111" i="162"/>
  <c r="M111" i="162"/>
  <c r="G111" i="162"/>
  <c r="H111" i="162"/>
  <c r="I111" i="162"/>
  <c r="C111" i="162"/>
  <c r="Y111" i="162" s="1"/>
  <c r="D111" i="162"/>
  <c r="E111" i="162"/>
  <c r="V111" i="162"/>
  <c r="R111" i="162"/>
  <c r="N111" i="162"/>
  <c r="J111" i="162"/>
  <c r="F111" i="162"/>
  <c r="T110" i="162"/>
  <c r="U110" i="162"/>
  <c r="AC110" i="162"/>
  <c r="O110" i="162"/>
  <c r="P110" i="162"/>
  <c r="Q110" i="162"/>
  <c r="AB110" i="162"/>
  <c r="K110" i="162"/>
  <c r="L110" i="162"/>
  <c r="M110" i="162"/>
  <c r="AA110" i="162"/>
  <c r="G110" i="162"/>
  <c r="H110" i="162"/>
  <c r="I110" i="162"/>
  <c r="Z110" i="162"/>
  <c r="C110" i="162"/>
  <c r="D110" i="162"/>
  <c r="E110" i="162"/>
  <c r="Y110" i="162"/>
  <c r="V110" i="162"/>
  <c r="R110" i="162"/>
  <c r="N110" i="162"/>
  <c r="J110" i="162"/>
  <c r="F110" i="162"/>
  <c r="T109" i="162"/>
  <c r="U109" i="162"/>
  <c r="AC109" i="162" s="1"/>
  <c r="O109" i="162"/>
  <c r="P109" i="162"/>
  <c r="Q109" i="162"/>
  <c r="AB109" i="162" s="1"/>
  <c r="K109" i="162"/>
  <c r="L109" i="162"/>
  <c r="M109" i="162"/>
  <c r="AA109" i="162" s="1"/>
  <c r="G109" i="162"/>
  <c r="H109" i="162"/>
  <c r="I109" i="162"/>
  <c r="Z109" i="162" s="1"/>
  <c r="C109" i="162"/>
  <c r="D109" i="162"/>
  <c r="E109" i="162"/>
  <c r="Y109" i="162" s="1"/>
  <c r="V109" i="162"/>
  <c r="R109" i="162"/>
  <c r="N109" i="162"/>
  <c r="J109" i="162"/>
  <c r="F109" i="162"/>
  <c r="T108" i="162"/>
  <c r="AC108" i="162" s="1"/>
  <c r="U108" i="162"/>
  <c r="O108" i="162"/>
  <c r="P108" i="162"/>
  <c r="AB108" i="162" s="1"/>
  <c r="Q108" i="162"/>
  <c r="K108" i="162"/>
  <c r="L108" i="162"/>
  <c r="AA108" i="162" s="1"/>
  <c r="M108" i="162"/>
  <c r="G108" i="162"/>
  <c r="H108" i="162"/>
  <c r="Z108" i="162" s="1"/>
  <c r="I108" i="162"/>
  <c r="C108" i="162"/>
  <c r="D108" i="162"/>
  <c r="Y108" i="162" s="1"/>
  <c r="E108" i="162"/>
  <c r="V108" i="162"/>
  <c r="R108" i="162"/>
  <c r="N108" i="162"/>
  <c r="J108" i="162"/>
  <c r="F108" i="162"/>
  <c r="T107" i="162"/>
  <c r="AC107" i="162" s="1"/>
  <c r="U107" i="162"/>
  <c r="O107" i="162"/>
  <c r="AB107" i="162" s="1"/>
  <c r="P107" i="162"/>
  <c r="Q107" i="162"/>
  <c r="K107" i="162"/>
  <c r="AA107" i="162" s="1"/>
  <c r="L107" i="162"/>
  <c r="M107" i="162"/>
  <c r="G107" i="162"/>
  <c r="Z107" i="162" s="1"/>
  <c r="H107" i="162"/>
  <c r="I107" i="162"/>
  <c r="C107" i="162"/>
  <c r="D107" i="162"/>
  <c r="E107" i="162"/>
  <c r="V107" i="162"/>
  <c r="R107" i="162"/>
  <c r="N107" i="162"/>
  <c r="J107" i="162"/>
  <c r="F107" i="162"/>
  <c r="T106" i="162"/>
  <c r="U106" i="162"/>
  <c r="AC106" i="162"/>
  <c r="O106" i="162"/>
  <c r="P106" i="162"/>
  <c r="Q106" i="162"/>
  <c r="AB106" i="162"/>
  <c r="K106" i="162"/>
  <c r="L106" i="162"/>
  <c r="M106" i="162"/>
  <c r="AA106" i="162"/>
  <c r="G106" i="162"/>
  <c r="H106" i="162"/>
  <c r="I106" i="162"/>
  <c r="Z106" i="162"/>
  <c r="C106" i="162"/>
  <c r="D106" i="162"/>
  <c r="E106" i="162"/>
  <c r="Y106" i="162"/>
  <c r="V106" i="162"/>
  <c r="R106" i="162"/>
  <c r="N106" i="162"/>
  <c r="J106" i="162"/>
  <c r="F106" i="162"/>
  <c r="T105" i="162"/>
  <c r="U105" i="162"/>
  <c r="AC105" i="162" s="1"/>
  <c r="O105" i="162"/>
  <c r="P105" i="162"/>
  <c r="Q105" i="162"/>
  <c r="AB105" i="162" s="1"/>
  <c r="K105" i="162"/>
  <c r="L105" i="162"/>
  <c r="M105" i="162"/>
  <c r="AA105" i="162" s="1"/>
  <c r="G105" i="162"/>
  <c r="H105" i="162"/>
  <c r="I105" i="162"/>
  <c r="Z105" i="162" s="1"/>
  <c r="C105" i="162"/>
  <c r="D105" i="162"/>
  <c r="E105" i="162"/>
  <c r="Y105" i="162" s="1"/>
  <c r="V105" i="162"/>
  <c r="R105" i="162"/>
  <c r="N105" i="162"/>
  <c r="J105" i="162"/>
  <c r="F105" i="162"/>
  <c r="T104" i="162"/>
  <c r="AC104" i="162" s="1"/>
  <c r="U104" i="162"/>
  <c r="O104" i="162"/>
  <c r="P104" i="162"/>
  <c r="AB104" i="162" s="1"/>
  <c r="Q104" i="162"/>
  <c r="K104" i="162"/>
  <c r="L104" i="162"/>
  <c r="AA104" i="162" s="1"/>
  <c r="M104" i="162"/>
  <c r="G104" i="162"/>
  <c r="H104" i="162"/>
  <c r="Z104" i="162" s="1"/>
  <c r="I104" i="162"/>
  <c r="C104" i="162"/>
  <c r="D104" i="162"/>
  <c r="Y104" i="162" s="1"/>
  <c r="E104" i="162"/>
  <c r="V104" i="162"/>
  <c r="R104" i="162"/>
  <c r="N104" i="162"/>
  <c r="J104" i="162"/>
  <c r="F104" i="162"/>
  <c r="T103" i="162"/>
  <c r="AC103" i="162" s="1"/>
  <c r="U103" i="162"/>
  <c r="O103" i="162"/>
  <c r="P103" i="162"/>
  <c r="Q103" i="162"/>
  <c r="K103" i="162"/>
  <c r="AA103" i="162" s="1"/>
  <c r="L103" i="162"/>
  <c r="M103" i="162"/>
  <c r="G103" i="162"/>
  <c r="Z103" i="162" s="1"/>
  <c r="H103" i="162"/>
  <c r="I103" i="162"/>
  <c r="C103" i="162"/>
  <c r="Y103" i="162" s="1"/>
  <c r="D103" i="162"/>
  <c r="E103" i="162"/>
  <c r="V103" i="162"/>
  <c r="R103" i="162"/>
  <c r="N103" i="162"/>
  <c r="J103" i="162"/>
  <c r="F103" i="162"/>
  <c r="T102" i="162"/>
  <c r="U102" i="162"/>
  <c r="AC102" i="162"/>
  <c r="O102" i="162"/>
  <c r="P102" i="162"/>
  <c r="Q102" i="162"/>
  <c r="AB102" i="162"/>
  <c r="K102" i="162"/>
  <c r="L102" i="162"/>
  <c r="M102" i="162"/>
  <c r="AA102" i="162"/>
  <c r="G102" i="162"/>
  <c r="H102" i="162"/>
  <c r="I102" i="162"/>
  <c r="Z102" i="162"/>
  <c r="C102" i="162"/>
  <c r="D102" i="162"/>
  <c r="E102" i="162"/>
  <c r="Y102" i="162"/>
  <c r="V102" i="162"/>
  <c r="R102" i="162"/>
  <c r="N102" i="162"/>
  <c r="J102" i="162"/>
  <c r="F102" i="162"/>
  <c r="T101" i="162"/>
  <c r="U101" i="162"/>
  <c r="AC101" i="162" s="1"/>
  <c r="O101" i="162"/>
  <c r="P101" i="162"/>
  <c r="Q101" i="162"/>
  <c r="AB101" i="162" s="1"/>
  <c r="K101" i="162"/>
  <c r="L101" i="162"/>
  <c r="M101" i="162"/>
  <c r="AA101" i="162" s="1"/>
  <c r="G101" i="162"/>
  <c r="H101" i="162"/>
  <c r="I101" i="162"/>
  <c r="Z101" i="162" s="1"/>
  <c r="C101" i="162"/>
  <c r="D101" i="162"/>
  <c r="E101" i="162"/>
  <c r="Y101" i="162" s="1"/>
  <c r="V101" i="162"/>
  <c r="R101" i="162"/>
  <c r="N101" i="162"/>
  <c r="J101" i="162"/>
  <c r="F101" i="162"/>
  <c r="T100" i="162"/>
  <c r="AC100" i="162" s="1"/>
  <c r="U100" i="162"/>
  <c r="O100" i="162"/>
  <c r="P100" i="162"/>
  <c r="AB100" i="162" s="1"/>
  <c r="Q100" i="162"/>
  <c r="K100" i="162"/>
  <c r="L100" i="162"/>
  <c r="AA100" i="162" s="1"/>
  <c r="M100" i="162"/>
  <c r="G100" i="162"/>
  <c r="H100" i="162"/>
  <c r="Z100" i="162" s="1"/>
  <c r="I100" i="162"/>
  <c r="C100" i="162"/>
  <c r="D100" i="162"/>
  <c r="Y100" i="162" s="1"/>
  <c r="E100" i="162"/>
  <c r="V100" i="162"/>
  <c r="R100" i="162"/>
  <c r="N100" i="162"/>
  <c r="J100" i="162"/>
  <c r="F100" i="162"/>
  <c r="T99" i="162"/>
  <c r="AC99" i="162" s="1"/>
  <c r="U99" i="162"/>
  <c r="O99" i="162"/>
  <c r="AB99" i="162" s="1"/>
  <c r="P99" i="162"/>
  <c r="Q99" i="162"/>
  <c r="K99" i="162"/>
  <c r="L99" i="162"/>
  <c r="M99" i="162"/>
  <c r="G99" i="162"/>
  <c r="Z99" i="162" s="1"/>
  <c r="H99" i="162"/>
  <c r="I99" i="162"/>
  <c r="C99" i="162"/>
  <c r="Y99" i="162" s="1"/>
  <c r="D99" i="162"/>
  <c r="E99" i="162"/>
  <c r="V99" i="162"/>
  <c r="R99" i="162"/>
  <c r="N99" i="162"/>
  <c r="J99" i="162"/>
  <c r="F99" i="162"/>
  <c r="T98" i="162"/>
  <c r="U98" i="162"/>
  <c r="AC98" i="162"/>
  <c r="O98" i="162"/>
  <c r="P98" i="162"/>
  <c r="Q98" i="162"/>
  <c r="AB98" i="162"/>
  <c r="K98" i="162"/>
  <c r="L98" i="162"/>
  <c r="M98" i="162"/>
  <c r="AA98" i="162"/>
  <c r="G98" i="162"/>
  <c r="H98" i="162"/>
  <c r="I98" i="162"/>
  <c r="Z98" i="162"/>
  <c r="C98" i="162"/>
  <c r="D98" i="162"/>
  <c r="E98" i="162"/>
  <c r="Y98" i="162"/>
  <c r="V98" i="162"/>
  <c r="R98" i="162"/>
  <c r="N98" i="162"/>
  <c r="J98" i="162"/>
  <c r="F98" i="162"/>
  <c r="T97" i="162"/>
  <c r="U97" i="162"/>
  <c r="AC97" i="162" s="1"/>
  <c r="O97" i="162"/>
  <c r="P97" i="162"/>
  <c r="Q97" i="162"/>
  <c r="AB97" i="162" s="1"/>
  <c r="K97" i="162"/>
  <c r="L97" i="162"/>
  <c r="M97" i="162"/>
  <c r="AA97" i="162" s="1"/>
  <c r="G97" i="162"/>
  <c r="H97" i="162"/>
  <c r="I97" i="162"/>
  <c r="Z97" i="162" s="1"/>
  <c r="C97" i="162"/>
  <c r="D97" i="162"/>
  <c r="E97" i="162"/>
  <c r="Y97" i="162" s="1"/>
  <c r="V97" i="162"/>
  <c r="R97" i="162"/>
  <c r="N97" i="162"/>
  <c r="J97" i="162"/>
  <c r="F97" i="162"/>
  <c r="T96" i="162"/>
  <c r="AC96" i="162" s="1"/>
  <c r="U96" i="162"/>
  <c r="O96" i="162"/>
  <c r="P96" i="162"/>
  <c r="AB96" i="162" s="1"/>
  <c r="Q96" i="162"/>
  <c r="K96" i="162"/>
  <c r="L96" i="162"/>
  <c r="AA96" i="162" s="1"/>
  <c r="M96" i="162"/>
  <c r="G96" i="162"/>
  <c r="H96" i="162"/>
  <c r="Z96" i="162" s="1"/>
  <c r="I96" i="162"/>
  <c r="C96" i="162"/>
  <c r="D96" i="162"/>
  <c r="Y96" i="162" s="1"/>
  <c r="E96" i="162"/>
  <c r="V96" i="162"/>
  <c r="R96" i="162"/>
  <c r="N96" i="162"/>
  <c r="J96" i="162"/>
  <c r="F96" i="162"/>
  <c r="T95" i="162"/>
  <c r="AC95" i="162" s="1"/>
  <c r="U95" i="162"/>
  <c r="O95" i="162"/>
  <c r="AB95" i="162" s="1"/>
  <c r="P95" i="162"/>
  <c r="Q95" i="162"/>
  <c r="K95" i="162"/>
  <c r="AA95" i="162" s="1"/>
  <c r="L95" i="162"/>
  <c r="M95" i="162"/>
  <c r="G95" i="162"/>
  <c r="H95" i="162"/>
  <c r="I95" i="162"/>
  <c r="C95" i="162"/>
  <c r="Y95" i="162" s="1"/>
  <c r="D95" i="162"/>
  <c r="E95" i="162"/>
  <c r="V95" i="162"/>
  <c r="R95" i="162"/>
  <c r="N95" i="162"/>
  <c r="J95" i="162"/>
  <c r="F95" i="162"/>
  <c r="T94" i="162"/>
  <c r="U94" i="162"/>
  <c r="AC94" i="162"/>
  <c r="O94" i="162"/>
  <c r="P94" i="162"/>
  <c r="Q94" i="162"/>
  <c r="AB94" i="162"/>
  <c r="K94" i="162"/>
  <c r="L94" i="162"/>
  <c r="M94" i="162"/>
  <c r="AA94" i="162"/>
  <c r="G94" i="162"/>
  <c r="H94" i="162"/>
  <c r="I94" i="162"/>
  <c r="Z94" i="162"/>
  <c r="C94" i="162"/>
  <c r="D94" i="162"/>
  <c r="E94" i="162"/>
  <c r="Y94" i="162"/>
  <c r="V94" i="162"/>
  <c r="R94" i="162"/>
  <c r="N94" i="162"/>
  <c r="J94" i="162"/>
  <c r="F94" i="162"/>
  <c r="T93" i="162"/>
  <c r="U93" i="162"/>
  <c r="AC93" i="162" s="1"/>
  <c r="O93" i="162"/>
  <c r="P93" i="162"/>
  <c r="Q93" i="162"/>
  <c r="AB93" i="162" s="1"/>
  <c r="K93" i="162"/>
  <c r="L93" i="162"/>
  <c r="M93" i="162"/>
  <c r="AA93" i="162" s="1"/>
  <c r="G93" i="162"/>
  <c r="H93" i="162"/>
  <c r="I93" i="162"/>
  <c r="Z93" i="162" s="1"/>
  <c r="C93" i="162"/>
  <c r="D93" i="162"/>
  <c r="E93" i="162"/>
  <c r="Y93" i="162" s="1"/>
  <c r="V93" i="162"/>
  <c r="R93" i="162"/>
  <c r="N93" i="162"/>
  <c r="J93" i="162"/>
  <c r="F93" i="162"/>
  <c r="T92" i="162"/>
  <c r="AC92" i="162" s="1"/>
  <c r="U92" i="162"/>
  <c r="O92" i="162"/>
  <c r="P92" i="162"/>
  <c r="AB92" i="162" s="1"/>
  <c r="Q92" i="162"/>
  <c r="K92" i="162"/>
  <c r="L92" i="162"/>
  <c r="AA92" i="162" s="1"/>
  <c r="M92" i="162"/>
  <c r="G92" i="162"/>
  <c r="H92" i="162"/>
  <c r="Z92" i="162" s="1"/>
  <c r="I92" i="162"/>
  <c r="C92" i="162"/>
  <c r="D92" i="162"/>
  <c r="Y92" i="162" s="1"/>
  <c r="E92" i="162"/>
  <c r="V92" i="162"/>
  <c r="R92" i="162"/>
  <c r="N92" i="162"/>
  <c r="J92" i="162"/>
  <c r="F92" i="162"/>
  <c r="T91" i="162"/>
  <c r="AC91" i="162" s="1"/>
  <c r="U91" i="162"/>
  <c r="O91" i="162"/>
  <c r="AB91" i="162" s="1"/>
  <c r="P91" i="162"/>
  <c r="Q91" i="162"/>
  <c r="K91" i="162"/>
  <c r="AA91" i="162" s="1"/>
  <c r="L91" i="162"/>
  <c r="M91" i="162"/>
  <c r="G91" i="162"/>
  <c r="Z91" i="162" s="1"/>
  <c r="H91" i="162"/>
  <c r="I91" i="162"/>
  <c r="C91" i="162"/>
  <c r="D91" i="162"/>
  <c r="E91" i="162"/>
  <c r="V91" i="162"/>
  <c r="R91" i="162"/>
  <c r="N91" i="162"/>
  <c r="J91" i="162"/>
  <c r="F91" i="162"/>
  <c r="T90" i="162"/>
  <c r="U90" i="162"/>
  <c r="AC90" i="162"/>
  <c r="O90" i="162"/>
  <c r="P90" i="162"/>
  <c r="Q90" i="162"/>
  <c r="AB90" i="162"/>
  <c r="K90" i="162"/>
  <c r="L90" i="162"/>
  <c r="M90" i="162"/>
  <c r="AA90" i="162"/>
  <c r="G90" i="162"/>
  <c r="H90" i="162"/>
  <c r="I90" i="162"/>
  <c r="Z90" i="162"/>
  <c r="C90" i="162"/>
  <c r="D90" i="162"/>
  <c r="E90" i="162"/>
  <c r="Y90" i="162"/>
  <c r="V90" i="162"/>
  <c r="R90" i="162"/>
  <c r="N90" i="162"/>
  <c r="J90" i="162"/>
  <c r="F90" i="162"/>
  <c r="T89" i="162"/>
  <c r="U89" i="162"/>
  <c r="AC89" i="162" s="1"/>
  <c r="O89" i="162"/>
  <c r="P89" i="162"/>
  <c r="Q89" i="162"/>
  <c r="AB89" i="162" s="1"/>
  <c r="K89" i="162"/>
  <c r="L89" i="162"/>
  <c r="M89" i="162"/>
  <c r="AA89" i="162" s="1"/>
  <c r="G89" i="162"/>
  <c r="H89" i="162"/>
  <c r="I89" i="162"/>
  <c r="Z89" i="162" s="1"/>
  <c r="C89" i="162"/>
  <c r="D89" i="162"/>
  <c r="E89" i="162"/>
  <c r="Y89" i="162" s="1"/>
  <c r="V89" i="162"/>
  <c r="R89" i="162"/>
  <c r="N89" i="162"/>
  <c r="J89" i="162"/>
  <c r="F89" i="162"/>
  <c r="T88" i="162"/>
  <c r="AC88" i="162" s="1"/>
  <c r="U88" i="162"/>
  <c r="O88" i="162"/>
  <c r="P88" i="162"/>
  <c r="AB88" i="162" s="1"/>
  <c r="Q88" i="162"/>
  <c r="K88" i="162"/>
  <c r="L88" i="162"/>
  <c r="AA88" i="162" s="1"/>
  <c r="M88" i="162"/>
  <c r="G88" i="162"/>
  <c r="H88" i="162"/>
  <c r="Z88" i="162" s="1"/>
  <c r="I88" i="162"/>
  <c r="C88" i="162"/>
  <c r="D88" i="162"/>
  <c r="Y88" i="162" s="1"/>
  <c r="E88" i="162"/>
  <c r="V88" i="162"/>
  <c r="R88" i="162"/>
  <c r="N88" i="162"/>
  <c r="J88" i="162"/>
  <c r="F88" i="162"/>
  <c r="T87" i="162"/>
  <c r="AC87" i="162" s="1"/>
  <c r="U87" i="162"/>
  <c r="O87" i="162"/>
  <c r="P87" i="162"/>
  <c r="Q87" i="162"/>
  <c r="K87" i="162"/>
  <c r="AA87" i="162" s="1"/>
  <c r="L87" i="162"/>
  <c r="M87" i="162"/>
  <c r="G87" i="162"/>
  <c r="Z87" i="162" s="1"/>
  <c r="H87" i="162"/>
  <c r="I87" i="162"/>
  <c r="C87" i="162"/>
  <c r="Y87" i="162" s="1"/>
  <c r="D87" i="162"/>
  <c r="E87" i="162"/>
  <c r="V87" i="162"/>
  <c r="R87" i="162"/>
  <c r="N87" i="162"/>
  <c r="J87" i="162"/>
  <c r="F87" i="162"/>
  <c r="T86" i="162"/>
  <c r="U86" i="162"/>
  <c r="AC86" i="162"/>
  <c r="O86" i="162"/>
  <c r="P86" i="162"/>
  <c r="Q86" i="162"/>
  <c r="AB86" i="162"/>
  <c r="K86" i="162"/>
  <c r="L86" i="162"/>
  <c r="M86" i="162"/>
  <c r="AA86" i="162"/>
  <c r="G86" i="162"/>
  <c r="H86" i="162"/>
  <c r="I86" i="162"/>
  <c r="Z86" i="162"/>
  <c r="C86" i="162"/>
  <c r="D86" i="162"/>
  <c r="E86" i="162"/>
  <c r="Y86" i="162"/>
  <c r="V86" i="162"/>
  <c r="R86" i="162"/>
  <c r="N86" i="162"/>
  <c r="J86" i="162"/>
  <c r="F86" i="162"/>
  <c r="T85" i="162"/>
  <c r="U85" i="162"/>
  <c r="AC85" i="162" s="1"/>
  <c r="O85" i="162"/>
  <c r="P85" i="162"/>
  <c r="Q85" i="162"/>
  <c r="AB85" i="162" s="1"/>
  <c r="K85" i="162"/>
  <c r="L85" i="162"/>
  <c r="M85" i="162"/>
  <c r="AA85" i="162" s="1"/>
  <c r="G85" i="162"/>
  <c r="H85" i="162"/>
  <c r="I85" i="162"/>
  <c r="Z85" i="162" s="1"/>
  <c r="C85" i="162"/>
  <c r="D85" i="162"/>
  <c r="E85" i="162"/>
  <c r="Y85" i="162" s="1"/>
  <c r="V85" i="162"/>
  <c r="R85" i="162"/>
  <c r="N85" i="162"/>
  <c r="J85" i="162"/>
  <c r="F85" i="162"/>
  <c r="T84" i="162"/>
  <c r="AC84" i="162" s="1"/>
  <c r="U84" i="162"/>
  <c r="O84" i="162"/>
  <c r="P84" i="162"/>
  <c r="AB84" i="162" s="1"/>
  <c r="Q84" i="162"/>
  <c r="K84" i="162"/>
  <c r="L84" i="162"/>
  <c r="AA84" i="162" s="1"/>
  <c r="M84" i="162"/>
  <c r="G84" i="162"/>
  <c r="H84" i="162"/>
  <c r="Z84" i="162" s="1"/>
  <c r="I84" i="162"/>
  <c r="C84" i="162"/>
  <c r="D84" i="162"/>
  <c r="Y84" i="162" s="1"/>
  <c r="E84" i="162"/>
  <c r="V84" i="162"/>
  <c r="R84" i="162"/>
  <c r="N84" i="162"/>
  <c r="J84" i="162"/>
  <c r="F84" i="162"/>
  <c r="T83" i="162"/>
  <c r="AC83" i="162" s="1"/>
  <c r="U83" i="162"/>
  <c r="O83" i="162"/>
  <c r="AB83" i="162" s="1"/>
  <c r="P83" i="162"/>
  <c r="Q83" i="162"/>
  <c r="K83" i="162"/>
  <c r="L83" i="162"/>
  <c r="M83" i="162"/>
  <c r="G83" i="162"/>
  <c r="Z83" i="162" s="1"/>
  <c r="H83" i="162"/>
  <c r="I83" i="162"/>
  <c r="C83" i="162"/>
  <c r="Y83" i="162" s="1"/>
  <c r="D83" i="162"/>
  <c r="E83" i="162"/>
  <c r="V83" i="162"/>
  <c r="R83" i="162"/>
  <c r="N83" i="162"/>
  <c r="J83" i="162"/>
  <c r="F83" i="162"/>
  <c r="T82" i="162"/>
  <c r="U82" i="162"/>
  <c r="AC82" i="162"/>
  <c r="O82" i="162"/>
  <c r="P82" i="162"/>
  <c r="Q82" i="162"/>
  <c r="AB82" i="162"/>
  <c r="K82" i="162"/>
  <c r="L82" i="162"/>
  <c r="M82" i="162"/>
  <c r="AA82" i="162"/>
  <c r="G82" i="162"/>
  <c r="H82" i="162"/>
  <c r="I82" i="162"/>
  <c r="Z82" i="162"/>
  <c r="C82" i="162"/>
  <c r="D82" i="162"/>
  <c r="E82" i="162"/>
  <c r="Y82" i="162"/>
  <c r="V82" i="162"/>
  <c r="R82" i="162"/>
  <c r="N82" i="162"/>
  <c r="J82" i="162"/>
  <c r="F82" i="162"/>
  <c r="T81" i="162"/>
  <c r="U81" i="162"/>
  <c r="AC81" i="162" s="1"/>
  <c r="O81" i="162"/>
  <c r="P81" i="162"/>
  <c r="Q81" i="162"/>
  <c r="AB81" i="162" s="1"/>
  <c r="K81" i="162"/>
  <c r="L81" i="162"/>
  <c r="M81" i="162"/>
  <c r="AA81" i="162" s="1"/>
  <c r="G81" i="162"/>
  <c r="H81" i="162"/>
  <c r="I81" i="162"/>
  <c r="Z81" i="162" s="1"/>
  <c r="C81" i="162"/>
  <c r="D81" i="162"/>
  <c r="E81" i="162"/>
  <c r="Y81" i="162" s="1"/>
  <c r="V81" i="162"/>
  <c r="R81" i="162"/>
  <c r="N81" i="162"/>
  <c r="J81" i="162"/>
  <c r="F81" i="162"/>
  <c r="T80" i="162"/>
  <c r="AC80" i="162" s="1"/>
  <c r="U80" i="162"/>
  <c r="O80" i="162"/>
  <c r="P80" i="162"/>
  <c r="AB80" i="162" s="1"/>
  <c r="Q80" i="162"/>
  <c r="K80" i="162"/>
  <c r="L80" i="162"/>
  <c r="AA80" i="162" s="1"/>
  <c r="M80" i="162"/>
  <c r="G80" i="162"/>
  <c r="H80" i="162"/>
  <c r="Z80" i="162" s="1"/>
  <c r="I80" i="162"/>
  <c r="C80" i="162"/>
  <c r="D80" i="162"/>
  <c r="Y80" i="162" s="1"/>
  <c r="E80" i="162"/>
  <c r="V80" i="162"/>
  <c r="R80" i="162"/>
  <c r="N80" i="162"/>
  <c r="J80" i="162"/>
  <c r="F80" i="162"/>
  <c r="T79" i="162"/>
  <c r="AC79" i="162" s="1"/>
  <c r="U79" i="162"/>
  <c r="O79" i="162"/>
  <c r="AB79" i="162" s="1"/>
  <c r="P79" i="162"/>
  <c r="Q79" i="162"/>
  <c r="K79" i="162"/>
  <c r="AA79" i="162" s="1"/>
  <c r="L79" i="162"/>
  <c r="M79" i="162"/>
  <c r="G79" i="162"/>
  <c r="H79" i="162"/>
  <c r="I79" i="162"/>
  <c r="C79" i="162"/>
  <c r="Y79" i="162" s="1"/>
  <c r="D79" i="162"/>
  <c r="E79" i="162"/>
  <c r="V79" i="162"/>
  <c r="R79" i="162"/>
  <c r="N79" i="162"/>
  <c r="J79" i="162"/>
  <c r="F79" i="162"/>
  <c r="T78" i="162"/>
  <c r="U78" i="162"/>
  <c r="AC78" i="162"/>
  <c r="O78" i="162"/>
  <c r="P78" i="162"/>
  <c r="Q78" i="162"/>
  <c r="AB78" i="162"/>
  <c r="K78" i="162"/>
  <c r="L78" i="162"/>
  <c r="M78" i="162"/>
  <c r="AA78" i="162"/>
  <c r="G78" i="162"/>
  <c r="H78" i="162"/>
  <c r="I78" i="162"/>
  <c r="Z78" i="162"/>
  <c r="C78" i="162"/>
  <c r="D78" i="162"/>
  <c r="E78" i="162"/>
  <c r="Y78" i="162"/>
  <c r="V78" i="162"/>
  <c r="R78" i="162"/>
  <c r="N78" i="162"/>
  <c r="J78" i="162"/>
  <c r="F78" i="162"/>
  <c r="T77" i="162"/>
  <c r="U77" i="162"/>
  <c r="AC77" i="162" s="1"/>
  <c r="O77" i="162"/>
  <c r="P77" i="162"/>
  <c r="Q77" i="162"/>
  <c r="AB77" i="162" s="1"/>
  <c r="K77" i="162"/>
  <c r="L77" i="162"/>
  <c r="M77" i="162"/>
  <c r="AA77" i="162" s="1"/>
  <c r="G77" i="162"/>
  <c r="H77" i="162"/>
  <c r="I77" i="162"/>
  <c r="Z77" i="162" s="1"/>
  <c r="C77" i="162"/>
  <c r="D77" i="162"/>
  <c r="E77" i="162"/>
  <c r="Y77" i="162" s="1"/>
  <c r="V77" i="162"/>
  <c r="R77" i="162"/>
  <c r="N77" i="162"/>
  <c r="J77" i="162"/>
  <c r="F77" i="162"/>
  <c r="T76" i="162"/>
  <c r="AC76" i="162" s="1"/>
  <c r="U76" i="162"/>
  <c r="O76" i="162"/>
  <c r="P76" i="162"/>
  <c r="AB76" i="162" s="1"/>
  <c r="Q76" i="162"/>
  <c r="K76" i="162"/>
  <c r="L76" i="162"/>
  <c r="AA76" i="162" s="1"/>
  <c r="M76" i="162"/>
  <c r="G76" i="162"/>
  <c r="H76" i="162"/>
  <c r="Z76" i="162" s="1"/>
  <c r="I76" i="162"/>
  <c r="C76" i="162"/>
  <c r="D76" i="162"/>
  <c r="Y76" i="162" s="1"/>
  <c r="E76" i="162"/>
  <c r="V76" i="162"/>
  <c r="R76" i="162"/>
  <c r="N76" i="162"/>
  <c r="J76" i="162"/>
  <c r="F76" i="162"/>
  <c r="T75" i="162"/>
  <c r="AC75" i="162" s="1"/>
  <c r="U75" i="162"/>
  <c r="O75" i="162"/>
  <c r="AB75" i="162" s="1"/>
  <c r="P75" i="162"/>
  <c r="Q75" i="162"/>
  <c r="K75" i="162"/>
  <c r="AA75" i="162" s="1"/>
  <c r="L75" i="162"/>
  <c r="M75" i="162"/>
  <c r="G75" i="162"/>
  <c r="Z75" i="162" s="1"/>
  <c r="H75" i="162"/>
  <c r="I75" i="162"/>
  <c r="C75" i="162"/>
  <c r="D75" i="162"/>
  <c r="E75" i="162"/>
  <c r="V75" i="162"/>
  <c r="R75" i="162"/>
  <c r="N75" i="162"/>
  <c r="J75" i="162"/>
  <c r="F75" i="162"/>
  <c r="T74" i="162"/>
  <c r="U74" i="162"/>
  <c r="AC74" i="162"/>
  <c r="O74" i="162"/>
  <c r="P74" i="162"/>
  <c r="Q74" i="162"/>
  <c r="AB74" i="162"/>
  <c r="K74" i="162"/>
  <c r="L74" i="162"/>
  <c r="M74" i="162"/>
  <c r="AA74" i="162"/>
  <c r="G74" i="162"/>
  <c r="H74" i="162"/>
  <c r="I74" i="162"/>
  <c r="Z74" i="162"/>
  <c r="C74" i="162"/>
  <c r="D74" i="162"/>
  <c r="E74" i="162"/>
  <c r="Y74" i="162"/>
  <c r="V74" i="162"/>
  <c r="R74" i="162"/>
  <c r="N74" i="162"/>
  <c r="J74" i="162"/>
  <c r="F74" i="162"/>
  <c r="T73" i="162"/>
  <c r="U73" i="162"/>
  <c r="AC73" i="162" s="1"/>
  <c r="O73" i="162"/>
  <c r="P73" i="162"/>
  <c r="Q73" i="162"/>
  <c r="AB73" i="162" s="1"/>
  <c r="K73" i="162"/>
  <c r="L73" i="162"/>
  <c r="M73" i="162"/>
  <c r="AA73" i="162" s="1"/>
  <c r="G73" i="162"/>
  <c r="H73" i="162"/>
  <c r="I73" i="162"/>
  <c r="Z73" i="162" s="1"/>
  <c r="C73" i="162"/>
  <c r="D73" i="162"/>
  <c r="E73" i="162"/>
  <c r="Y73" i="162" s="1"/>
  <c r="V73" i="162"/>
  <c r="R73" i="162"/>
  <c r="N73" i="162"/>
  <c r="J73" i="162"/>
  <c r="F73" i="162"/>
  <c r="T72" i="162"/>
  <c r="AC72" i="162" s="1"/>
  <c r="U72" i="162"/>
  <c r="O72" i="162"/>
  <c r="P72" i="162"/>
  <c r="AB72" i="162" s="1"/>
  <c r="Q72" i="162"/>
  <c r="K72" i="162"/>
  <c r="L72" i="162"/>
  <c r="AA72" i="162" s="1"/>
  <c r="M72" i="162"/>
  <c r="G72" i="162"/>
  <c r="H72" i="162"/>
  <c r="Z72" i="162" s="1"/>
  <c r="I72" i="162"/>
  <c r="C72" i="162"/>
  <c r="D72" i="162"/>
  <c r="Y72" i="162" s="1"/>
  <c r="E72" i="162"/>
  <c r="V72" i="162"/>
  <c r="R72" i="162"/>
  <c r="N72" i="162"/>
  <c r="J72" i="162"/>
  <c r="F72" i="162"/>
  <c r="T71" i="162"/>
  <c r="AC71" i="162" s="1"/>
  <c r="U71" i="162"/>
  <c r="O71" i="162"/>
  <c r="P71" i="162"/>
  <c r="Q71" i="162"/>
  <c r="K71" i="162"/>
  <c r="AA71" i="162" s="1"/>
  <c r="L71" i="162"/>
  <c r="M71" i="162"/>
  <c r="G71" i="162"/>
  <c r="Z71" i="162" s="1"/>
  <c r="H71" i="162"/>
  <c r="I71" i="162"/>
  <c r="C71" i="162"/>
  <c r="Y71" i="162" s="1"/>
  <c r="D71" i="162"/>
  <c r="E71" i="162"/>
  <c r="V71" i="162"/>
  <c r="R71" i="162"/>
  <c r="N71" i="162"/>
  <c r="J71" i="162"/>
  <c r="F71" i="162"/>
  <c r="T70" i="162"/>
  <c r="U70" i="162"/>
  <c r="AC70" i="162"/>
  <c r="O70" i="162"/>
  <c r="P70" i="162"/>
  <c r="Q70" i="162"/>
  <c r="AB70" i="162"/>
  <c r="K70" i="162"/>
  <c r="L70" i="162"/>
  <c r="M70" i="162"/>
  <c r="AA70" i="162"/>
  <c r="G70" i="162"/>
  <c r="H70" i="162"/>
  <c r="I70" i="162"/>
  <c r="Z70" i="162"/>
  <c r="C70" i="162"/>
  <c r="D70" i="162"/>
  <c r="E70" i="162"/>
  <c r="Y70" i="162"/>
  <c r="V70" i="162"/>
  <c r="R70" i="162"/>
  <c r="N70" i="162"/>
  <c r="J70" i="162"/>
  <c r="F70" i="162"/>
  <c r="T69" i="162"/>
  <c r="U69" i="162"/>
  <c r="AC69" i="162" s="1"/>
  <c r="O69" i="162"/>
  <c r="P69" i="162"/>
  <c r="Q69" i="162"/>
  <c r="AB69" i="162" s="1"/>
  <c r="K69" i="162"/>
  <c r="L69" i="162"/>
  <c r="M69" i="162"/>
  <c r="AA69" i="162" s="1"/>
  <c r="G69" i="162"/>
  <c r="H69" i="162"/>
  <c r="I69" i="162"/>
  <c r="Z69" i="162" s="1"/>
  <c r="C69" i="162"/>
  <c r="D69" i="162"/>
  <c r="E69" i="162"/>
  <c r="Y69" i="162" s="1"/>
  <c r="V69" i="162"/>
  <c r="R69" i="162"/>
  <c r="N69" i="162"/>
  <c r="J69" i="162"/>
  <c r="F69" i="162"/>
  <c r="T68" i="162"/>
  <c r="AC68" i="162" s="1"/>
  <c r="U68" i="162"/>
  <c r="O68" i="162"/>
  <c r="P68" i="162"/>
  <c r="AB68" i="162" s="1"/>
  <c r="Q68" i="162"/>
  <c r="K68" i="162"/>
  <c r="L68" i="162"/>
  <c r="AA68" i="162" s="1"/>
  <c r="M68" i="162"/>
  <c r="G68" i="162"/>
  <c r="H68" i="162"/>
  <c r="Z68" i="162" s="1"/>
  <c r="I68" i="162"/>
  <c r="C68" i="162"/>
  <c r="D68" i="162"/>
  <c r="Y68" i="162" s="1"/>
  <c r="E68" i="162"/>
  <c r="V68" i="162"/>
  <c r="R68" i="162"/>
  <c r="N68" i="162"/>
  <c r="J68" i="162"/>
  <c r="F68" i="162"/>
  <c r="T67" i="162"/>
  <c r="AC67" i="162" s="1"/>
  <c r="U67" i="162"/>
  <c r="O67" i="162"/>
  <c r="AB67" i="162" s="1"/>
  <c r="P67" i="162"/>
  <c r="Q67" i="162"/>
  <c r="K67" i="162"/>
  <c r="L67" i="162"/>
  <c r="M67" i="162"/>
  <c r="G67" i="162"/>
  <c r="Z67" i="162" s="1"/>
  <c r="H67" i="162"/>
  <c r="I67" i="162"/>
  <c r="C67" i="162"/>
  <c r="Y67" i="162" s="1"/>
  <c r="D67" i="162"/>
  <c r="E67" i="162"/>
  <c r="V67" i="162"/>
  <c r="R67" i="162"/>
  <c r="N67" i="162"/>
  <c r="J67" i="162"/>
  <c r="F67" i="162"/>
  <c r="T66" i="162"/>
  <c r="U66" i="162"/>
  <c r="AC66" i="162"/>
  <c r="O66" i="162"/>
  <c r="P66" i="162"/>
  <c r="Q66" i="162"/>
  <c r="AB66" i="162"/>
  <c r="K66" i="162"/>
  <c r="L66" i="162"/>
  <c r="M66" i="162"/>
  <c r="AA66" i="162"/>
  <c r="G66" i="162"/>
  <c r="H66" i="162"/>
  <c r="I66" i="162"/>
  <c r="Z66" i="162"/>
  <c r="C66" i="162"/>
  <c r="D66" i="162"/>
  <c r="E66" i="162"/>
  <c r="Y66" i="162"/>
  <c r="V66" i="162"/>
  <c r="R66" i="162"/>
  <c r="N66" i="162"/>
  <c r="J66" i="162"/>
  <c r="F66" i="162"/>
  <c r="T65" i="162"/>
  <c r="U65" i="162"/>
  <c r="AC65" i="162" s="1"/>
  <c r="O65" i="162"/>
  <c r="P65" i="162"/>
  <c r="Q65" i="162"/>
  <c r="AB65" i="162" s="1"/>
  <c r="K65" i="162"/>
  <c r="L65" i="162"/>
  <c r="M65" i="162"/>
  <c r="AA65" i="162" s="1"/>
  <c r="G65" i="162"/>
  <c r="H65" i="162"/>
  <c r="I65" i="162"/>
  <c r="Z65" i="162" s="1"/>
  <c r="C65" i="162"/>
  <c r="D65" i="162"/>
  <c r="E65" i="162"/>
  <c r="Y65" i="162" s="1"/>
  <c r="V65" i="162"/>
  <c r="R65" i="162"/>
  <c r="N65" i="162"/>
  <c r="J65" i="162"/>
  <c r="F65" i="162"/>
  <c r="T64" i="162"/>
  <c r="AC64" i="162" s="1"/>
  <c r="U64" i="162"/>
  <c r="O64" i="162"/>
  <c r="P64" i="162"/>
  <c r="AB64" i="162" s="1"/>
  <c r="Q64" i="162"/>
  <c r="K64" i="162"/>
  <c r="L64" i="162"/>
  <c r="AA64" i="162" s="1"/>
  <c r="M64" i="162"/>
  <c r="G64" i="162"/>
  <c r="H64" i="162"/>
  <c r="Z64" i="162" s="1"/>
  <c r="I64" i="162"/>
  <c r="C64" i="162"/>
  <c r="D64" i="162"/>
  <c r="Y64" i="162" s="1"/>
  <c r="E64" i="162"/>
  <c r="V64" i="162"/>
  <c r="R64" i="162"/>
  <c r="N64" i="162"/>
  <c r="J64" i="162"/>
  <c r="F64" i="162"/>
  <c r="T63" i="162"/>
  <c r="AC63" i="162" s="1"/>
  <c r="U63" i="162"/>
  <c r="O63" i="162"/>
  <c r="AB63" i="162" s="1"/>
  <c r="P63" i="162"/>
  <c r="Q63" i="162"/>
  <c r="K63" i="162"/>
  <c r="AA63" i="162" s="1"/>
  <c r="L63" i="162"/>
  <c r="M63" i="162"/>
  <c r="G63" i="162"/>
  <c r="H63" i="162"/>
  <c r="I63" i="162"/>
  <c r="C63" i="162"/>
  <c r="Y63" i="162" s="1"/>
  <c r="D63" i="162"/>
  <c r="E63" i="162"/>
  <c r="V63" i="162"/>
  <c r="R63" i="162"/>
  <c r="N63" i="162"/>
  <c r="J63" i="162"/>
  <c r="F63" i="162"/>
  <c r="T62" i="162"/>
  <c r="U62" i="162"/>
  <c r="AC62" i="162"/>
  <c r="O62" i="162"/>
  <c r="P62" i="162"/>
  <c r="Q62" i="162"/>
  <c r="AB62" i="162"/>
  <c r="K62" i="162"/>
  <c r="L62" i="162"/>
  <c r="M62" i="162"/>
  <c r="AA62" i="162"/>
  <c r="G62" i="162"/>
  <c r="H62" i="162"/>
  <c r="I62" i="162"/>
  <c r="Z62" i="162"/>
  <c r="C62" i="162"/>
  <c r="D62" i="162"/>
  <c r="E62" i="162"/>
  <c r="Y62" i="162"/>
  <c r="V62" i="162"/>
  <c r="R62" i="162"/>
  <c r="N62" i="162"/>
  <c r="J62" i="162"/>
  <c r="F62" i="162"/>
  <c r="T61" i="162"/>
  <c r="U61" i="162"/>
  <c r="AC61" i="162" s="1"/>
  <c r="O61" i="162"/>
  <c r="P61" i="162"/>
  <c r="Q61" i="162"/>
  <c r="AB61" i="162" s="1"/>
  <c r="K61" i="162"/>
  <c r="L61" i="162"/>
  <c r="M61" i="162"/>
  <c r="AA61" i="162" s="1"/>
  <c r="G61" i="162"/>
  <c r="H61" i="162"/>
  <c r="I61" i="162"/>
  <c r="Z61" i="162" s="1"/>
  <c r="C61" i="162"/>
  <c r="D61" i="162"/>
  <c r="E61" i="162"/>
  <c r="Y61" i="162" s="1"/>
  <c r="V61" i="162"/>
  <c r="R61" i="162"/>
  <c r="N61" i="162"/>
  <c r="J61" i="162"/>
  <c r="F61" i="162"/>
  <c r="T60" i="162"/>
  <c r="AC60" i="162" s="1"/>
  <c r="U60" i="162"/>
  <c r="O60" i="162"/>
  <c r="P60" i="162"/>
  <c r="AB60" i="162" s="1"/>
  <c r="Q60" i="162"/>
  <c r="K60" i="162"/>
  <c r="L60" i="162"/>
  <c r="AA60" i="162" s="1"/>
  <c r="M60" i="162"/>
  <c r="G60" i="162"/>
  <c r="H60" i="162"/>
  <c r="Z60" i="162" s="1"/>
  <c r="I60" i="162"/>
  <c r="C60" i="162"/>
  <c r="D60" i="162"/>
  <c r="Y60" i="162" s="1"/>
  <c r="E60" i="162"/>
  <c r="V60" i="162"/>
  <c r="R60" i="162"/>
  <c r="N60" i="162"/>
  <c r="J60" i="162"/>
  <c r="F60" i="162"/>
  <c r="T59" i="162"/>
  <c r="AC59" i="162" s="1"/>
  <c r="U59" i="162"/>
  <c r="O59" i="162"/>
  <c r="AB59" i="162" s="1"/>
  <c r="P59" i="162"/>
  <c r="Q59" i="162"/>
  <c r="K59" i="162"/>
  <c r="L59" i="162"/>
  <c r="M59" i="162"/>
  <c r="G59" i="162"/>
  <c r="H59" i="162"/>
  <c r="I59" i="162"/>
  <c r="C59" i="162"/>
  <c r="D59" i="162"/>
  <c r="E59" i="162"/>
  <c r="V59" i="162"/>
  <c r="R59" i="162"/>
  <c r="N59" i="162"/>
  <c r="J59" i="162"/>
  <c r="F59" i="162"/>
  <c r="T58" i="162"/>
  <c r="U58" i="162"/>
  <c r="AC58" i="162"/>
  <c r="O58" i="162"/>
  <c r="P58" i="162"/>
  <c r="Q58" i="162"/>
  <c r="AB58" i="162"/>
  <c r="K58" i="162"/>
  <c r="L58" i="162"/>
  <c r="M58" i="162"/>
  <c r="AA58" i="162"/>
  <c r="G58" i="162"/>
  <c r="H58" i="162"/>
  <c r="I58" i="162"/>
  <c r="Z58" i="162"/>
  <c r="C58" i="162"/>
  <c r="D58" i="162"/>
  <c r="E58" i="162"/>
  <c r="Y58" i="162"/>
  <c r="V58" i="162"/>
  <c r="R58" i="162"/>
  <c r="N58" i="162"/>
  <c r="J58" i="162"/>
  <c r="F58" i="162"/>
  <c r="T57" i="162"/>
  <c r="U57" i="162"/>
  <c r="AC57" i="162" s="1"/>
  <c r="O57" i="162"/>
  <c r="P57" i="162"/>
  <c r="Q57" i="162"/>
  <c r="AB57" i="162" s="1"/>
  <c r="K57" i="162"/>
  <c r="L57" i="162"/>
  <c r="M57" i="162"/>
  <c r="AA57" i="162" s="1"/>
  <c r="G57" i="162"/>
  <c r="H57" i="162"/>
  <c r="I57" i="162"/>
  <c r="Z57" i="162" s="1"/>
  <c r="C57" i="162"/>
  <c r="D57" i="162"/>
  <c r="E57" i="162"/>
  <c r="Y57" i="162" s="1"/>
  <c r="V57" i="162"/>
  <c r="R57" i="162"/>
  <c r="N57" i="162"/>
  <c r="J57" i="162"/>
  <c r="F57" i="162"/>
  <c r="T56" i="162"/>
  <c r="AC56" i="162" s="1"/>
  <c r="U56" i="162"/>
  <c r="O56" i="162"/>
  <c r="P56" i="162"/>
  <c r="AB56" i="162" s="1"/>
  <c r="Q56" i="162"/>
  <c r="K56" i="162"/>
  <c r="L56" i="162"/>
  <c r="AA56" i="162" s="1"/>
  <c r="M56" i="162"/>
  <c r="G56" i="162"/>
  <c r="H56" i="162"/>
  <c r="Z56" i="162" s="1"/>
  <c r="I56" i="162"/>
  <c r="C56" i="162"/>
  <c r="D56" i="162"/>
  <c r="Y56" i="162" s="1"/>
  <c r="E56" i="162"/>
  <c r="V56" i="162"/>
  <c r="R56" i="162"/>
  <c r="N56" i="162"/>
  <c r="J56" i="162"/>
  <c r="F56" i="162"/>
  <c r="T55" i="162"/>
  <c r="AC55" i="162" s="1"/>
  <c r="U55" i="162"/>
  <c r="O55" i="162"/>
  <c r="P55" i="162"/>
  <c r="Q55" i="162"/>
  <c r="K55" i="162"/>
  <c r="L55" i="162"/>
  <c r="M55" i="162"/>
  <c r="G55" i="162"/>
  <c r="Z55" i="162" s="1"/>
  <c r="H55" i="162"/>
  <c r="I55" i="162"/>
  <c r="C55" i="162"/>
  <c r="Y55" i="162" s="1"/>
  <c r="D55" i="162"/>
  <c r="E55" i="162"/>
  <c r="V55" i="162"/>
  <c r="R55" i="162"/>
  <c r="N55" i="162"/>
  <c r="J55" i="162"/>
  <c r="F55" i="162"/>
  <c r="T54" i="162"/>
  <c r="U54" i="162"/>
  <c r="AC54" i="162"/>
  <c r="O54" i="162"/>
  <c r="P54" i="162"/>
  <c r="Q54" i="162"/>
  <c r="AB54" i="162"/>
  <c r="K54" i="162"/>
  <c r="L54" i="162"/>
  <c r="M54" i="162"/>
  <c r="AA54" i="162"/>
  <c r="G54" i="162"/>
  <c r="H54" i="162"/>
  <c r="I54" i="162"/>
  <c r="Z54" i="162"/>
  <c r="C54" i="162"/>
  <c r="D54" i="162"/>
  <c r="E54" i="162"/>
  <c r="Y54" i="162"/>
  <c r="V54" i="162"/>
  <c r="R54" i="162"/>
  <c r="N54" i="162"/>
  <c r="J54" i="162"/>
  <c r="F54" i="162"/>
  <c r="T53" i="162"/>
  <c r="U53" i="162"/>
  <c r="AC53" i="162" s="1"/>
  <c r="O53" i="162"/>
  <c r="P53" i="162"/>
  <c r="Q53" i="162"/>
  <c r="AB53" i="162" s="1"/>
  <c r="K53" i="162"/>
  <c r="L53" i="162"/>
  <c r="M53" i="162"/>
  <c r="AA53" i="162" s="1"/>
  <c r="G53" i="162"/>
  <c r="H53" i="162"/>
  <c r="I53" i="162"/>
  <c r="Z53" i="162" s="1"/>
  <c r="C53" i="162"/>
  <c r="D53" i="162"/>
  <c r="E53" i="162"/>
  <c r="Y53" i="162" s="1"/>
  <c r="V53" i="162"/>
  <c r="R53" i="162"/>
  <c r="N53" i="162"/>
  <c r="J53" i="162"/>
  <c r="F53" i="162"/>
  <c r="T52" i="162"/>
  <c r="AC52" i="162" s="1"/>
  <c r="U52" i="162"/>
  <c r="O52" i="162"/>
  <c r="P52" i="162"/>
  <c r="AB52" i="162" s="1"/>
  <c r="Q52" i="162"/>
  <c r="K52" i="162"/>
  <c r="L52" i="162"/>
  <c r="AA52" i="162" s="1"/>
  <c r="M52" i="162"/>
  <c r="G52" i="162"/>
  <c r="H52" i="162"/>
  <c r="Z52" i="162" s="1"/>
  <c r="I52" i="162"/>
  <c r="C52" i="162"/>
  <c r="D52" i="162"/>
  <c r="Y52" i="162" s="1"/>
  <c r="E52" i="162"/>
  <c r="V52" i="162"/>
  <c r="R52" i="162"/>
  <c r="N52" i="162"/>
  <c r="J52" i="162"/>
  <c r="F52" i="162"/>
  <c r="T51" i="162"/>
  <c r="AC51" i="162" s="1"/>
  <c r="U51" i="162"/>
  <c r="O51" i="162"/>
  <c r="P51" i="162"/>
  <c r="Q51" i="162"/>
  <c r="K51" i="162"/>
  <c r="L51" i="162"/>
  <c r="M51" i="162"/>
  <c r="G51" i="162"/>
  <c r="Z51" i="162" s="1"/>
  <c r="H51" i="162"/>
  <c r="I51" i="162"/>
  <c r="C51" i="162"/>
  <c r="Y51" i="162" s="1"/>
  <c r="D51" i="162"/>
  <c r="E51" i="162"/>
  <c r="V51" i="162"/>
  <c r="R51" i="162"/>
  <c r="N51" i="162"/>
  <c r="J51" i="162"/>
  <c r="F51" i="162"/>
  <c r="T50" i="162"/>
  <c r="U50" i="162"/>
  <c r="AC50" i="162"/>
  <c r="O50" i="162"/>
  <c r="P50" i="162"/>
  <c r="Q50" i="162"/>
  <c r="AB50" i="162"/>
  <c r="K50" i="162"/>
  <c r="L50" i="162"/>
  <c r="M50" i="162"/>
  <c r="AA50" i="162"/>
  <c r="G50" i="162"/>
  <c r="H50" i="162"/>
  <c r="I50" i="162"/>
  <c r="Z50" i="162"/>
  <c r="C50" i="162"/>
  <c r="D50" i="162"/>
  <c r="E50" i="162"/>
  <c r="Y50" i="162"/>
  <c r="V50" i="162"/>
  <c r="R50" i="162"/>
  <c r="N50" i="162"/>
  <c r="J50" i="162"/>
  <c r="F50" i="162"/>
  <c r="T49" i="162"/>
  <c r="U49" i="162"/>
  <c r="AC49" i="162" s="1"/>
  <c r="O49" i="162"/>
  <c r="P49" i="162"/>
  <c r="Q49" i="162"/>
  <c r="AB49" i="162" s="1"/>
  <c r="K49" i="162"/>
  <c r="L49" i="162"/>
  <c r="M49" i="162"/>
  <c r="AA49" i="162" s="1"/>
  <c r="G49" i="162"/>
  <c r="H49" i="162"/>
  <c r="I49" i="162"/>
  <c r="Z49" i="162" s="1"/>
  <c r="C49" i="162"/>
  <c r="D49" i="162"/>
  <c r="E49" i="162"/>
  <c r="Y49" i="162" s="1"/>
  <c r="V49" i="162"/>
  <c r="R49" i="162"/>
  <c r="N49" i="162"/>
  <c r="J49" i="162"/>
  <c r="F49" i="162"/>
  <c r="T48" i="162"/>
  <c r="AC48" i="162" s="1"/>
  <c r="U48" i="162"/>
  <c r="O48" i="162"/>
  <c r="P48" i="162"/>
  <c r="AB48" i="162" s="1"/>
  <c r="Q48" i="162"/>
  <c r="K48" i="162"/>
  <c r="L48" i="162"/>
  <c r="AA48" i="162" s="1"/>
  <c r="M48" i="162"/>
  <c r="G48" i="162"/>
  <c r="H48" i="162"/>
  <c r="Z48" i="162" s="1"/>
  <c r="I48" i="162"/>
  <c r="C48" i="162"/>
  <c r="D48" i="162"/>
  <c r="Y48" i="162" s="1"/>
  <c r="E48" i="162"/>
  <c r="V48" i="162"/>
  <c r="R48" i="162"/>
  <c r="N48" i="162"/>
  <c r="J48" i="162"/>
  <c r="F48" i="162"/>
  <c r="T47" i="162"/>
  <c r="AC47" i="162" s="1"/>
  <c r="U47" i="162"/>
  <c r="O47" i="162"/>
  <c r="P47" i="162"/>
  <c r="Q47" i="162"/>
  <c r="K47" i="162"/>
  <c r="L47" i="162"/>
  <c r="M47" i="162"/>
  <c r="G47" i="162"/>
  <c r="H47" i="162"/>
  <c r="I47" i="162"/>
  <c r="C47" i="162"/>
  <c r="Y47" i="162" s="1"/>
  <c r="D47" i="162"/>
  <c r="E47" i="162"/>
  <c r="V47" i="162"/>
  <c r="R47" i="162"/>
  <c r="N47" i="162"/>
  <c r="J47" i="162"/>
  <c r="F47" i="162"/>
  <c r="T46" i="162"/>
  <c r="U46" i="162"/>
  <c r="AC46" i="162"/>
  <c r="O46" i="162"/>
  <c r="P46" i="162"/>
  <c r="Q46" i="162"/>
  <c r="AB46" i="162"/>
  <c r="K46" i="162"/>
  <c r="L46" i="162"/>
  <c r="M46" i="162"/>
  <c r="AA46" i="162"/>
  <c r="G46" i="162"/>
  <c r="H46" i="162"/>
  <c r="I46" i="162"/>
  <c r="Z46" i="162"/>
  <c r="C46" i="162"/>
  <c r="D46" i="162"/>
  <c r="E46" i="162"/>
  <c r="Y46" i="162"/>
  <c r="V46" i="162"/>
  <c r="R46" i="162"/>
  <c r="N46" i="162"/>
  <c r="J46" i="162"/>
  <c r="F46" i="162"/>
  <c r="T45" i="162"/>
  <c r="U45" i="162"/>
  <c r="AC45" i="162" s="1"/>
  <c r="O45" i="162"/>
  <c r="P45" i="162"/>
  <c r="Q45" i="162"/>
  <c r="AB45" i="162" s="1"/>
  <c r="K45" i="162"/>
  <c r="L45" i="162"/>
  <c r="M45" i="162"/>
  <c r="AA45" i="162" s="1"/>
  <c r="G45" i="162"/>
  <c r="H45" i="162"/>
  <c r="I45" i="162"/>
  <c r="Z45" i="162" s="1"/>
  <c r="C45" i="162"/>
  <c r="D45" i="162"/>
  <c r="E45" i="162"/>
  <c r="Y45" i="162" s="1"/>
  <c r="V45" i="162"/>
  <c r="R45" i="162"/>
  <c r="N45" i="162"/>
  <c r="J45" i="162"/>
  <c r="F45" i="162"/>
  <c r="T44" i="162"/>
  <c r="AC44" i="162" s="1"/>
  <c r="U44" i="162"/>
  <c r="O44" i="162"/>
  <c r="P44" i="162"/>
  <c r="AB44" i="162" s="1"/>
  <c r="Q44" i="162"/>
  <c r="K44" i="162"/>
  <c r="L44" i="162"/>
  <c r="AA44" i="162" s="1"/>
  <c r="M44" i="162"/>
  <c r="G44" i="162"/>
  <c r="H44" i="162"/>
  <c r="Z44" i="162" s="1"/>
  <c r="I44" i="162"/>
  <c r="C44" i="162"/>
  <c r="D44" i="162"/>
  <c r="Y44" i="162" s="1"/>
  <c r="E44" i="162"/>
  <c r="V44" i="162"/>
  <c r="R44" i="162"/>
  <c r="N44" i="162"/>
  <c r="J44" i="162"/>
  <c r="F44" i="162"/>
  <c r="T43" i="162"/>
  <c r="AC43" i="162" s="1"/>
  <c r="U43" i="162"/>
  <c r="O43" i="162"/>
  <c r="AB43" i="162" s="1"/>
  <c r="P43" i="162"/>
  <c r="Q43" i="162"/>
  <c r="K43" i="162"/>
  <c r="AA43" i="162" s="1"/>
  <c r="L43" i="162"/>
  <c r="M43" i="162"/>
  <c r="G43" i="162"/>
  <c r="Z43" i="162" s="1"/>
  <c r="H43" i="162"/>
  <c r="I43" i="162"/>
  <c r="C43" i="162"/>
  <c r="D43" i="162"/>
  <c r="E43" i="162"/>
  <c r="V43" i="162"/>
  <c r="R43" i="162"/>
  <c r="N43" i="162"/>
  <c r="J43" i="162"/>
  <c r="F43" i="162"/>
  <c r="T42" i="162"/>
  <c r="U42" i="162"/>
  <c r="AC42" i="162"/>
  <c r="O42" i="162"/>
  <c r="P42" i="162"/>
  <c r="Q42" i="162"/>
  <c r="AB42" i="162"/>
  <c r="K42" i="162"/>
  <c r="L42" i="162"/>
  <c r="M42" i="162"/>
  <c r="AA42" i="162"/>
  <c r="G42" i="162"/>
  <c r="H42" i="162"/>
  <c r="I42" i="162"/>
  <c r="Z42" i="162"/>
  <c r="C42" i="162"/>
  <c r="D42" i="162"/>
  <c r="E42" i="162"/>
  <c r="Y42" i="162"/>
  <c r="V42" i="162"/>
  <c r="R42" i="162"/>
  <c r="N42" i="162"/>
  <c r="J42" i="162"/>
  <c r="F42" i="162"/>
  <c r="T41" i="162"/>
  <c r="U41" i="162"/>
  <c r="AC41" i="162" s="1"/>
  <c r="O41" i="162"/>
  <c r="P41" i="162"/>
  <c r="Q41" i="162"/>
  <c r="AB41" i="162" s="1"/>
  <c r="K41" i="162"/>
  <c r="L41" i="162"/>
  <c r="M41" i="162"/>
  <c r="AA41" i="162" s="1"/>
  <c r="G41" i="162"/>
  <c r="H41" i="162"/>
  <c r="I41" i="162"/>
  <c r="Z41" i="162" s="1"/>
  <c r="C41" i="162"/>
  <c r="D41" i="162"/>
  <c r="E41" i="162"/>
  <c r="Y41" i="162" s="1"/>
  <c r="V41" i="162"/>
  <c r="R41" i="162"/>
  <c r="N41" i="162"/>
  <c r="J41" i="162"/>
  <c r="F41" i="162"/>
  <c r="T40" i="162"/>
  <c r="AC40" i="162" s="1"/>
  <c r="U40" i="162"/>
  <c r="O40" i="162"/>
  <c r="P40" i="162"/>
  <c r="AB40" i="162" s="1"/>
  <c r="Q40" i="162"/>
  <c r="K40" i="162"/>
  <c r="L40" i="162"/>
  <c r="AA40" i="162" s="1"/>
  <c r="M40" i="162"/>
  <c r="G40" i="162"/>
  <c r="H40" i="162"/>
  <c r="Z40" i="162" s="1"/>
  <c r="I40" i="162"/>
  <c r="C40" i="162"/>
  <c r="D40" i="162"/>
  <c r="Y40" i="162" s="1"/>
  <c r="E40" i="162"/>
  <c r="V40" i="162"/>
  <c r="R40" i="162"/>
  <c r="N40" i="162"/>
  <c r="J40" i="162"/>
  <c r="F40" i="162"/>
  <c r="T39" i="162"/>
  <c r="AC39" i="162" s="1"/>
  <c r="U39" i="162"/>
  <c r="O39" i="162"/>
  <c r="P39" i="162"/>
  <c r="Q39" i="162"/>
  <c r="K39" i="162"/>
  <c r="AA39" i="162" s="1"/>
  <c r="L39" i="162"/>
  <c r="M39" i="162"/>
  <c r="G39" i="162"/>
  <c r="Z39" i="162" s="1"/>
  <c r="H39" i="162"/>
  <c r="I39" i="162"/>
  <c r="C39" i="162"/>
  <c r="Y39" i="162" s="1"/>
  <c r="D39" i="162"/>
  <c r="E39" i="162"/>
  <c r="V39" i="162"/>
  <c r="R39" i="162"/>
  <c r="N39" i="162"/>
  <c r="J39" i="162"/>
  <c r="F39" i="162"/>
  <c r="T38" i="162"/>
  <c r="U38" i="162"/>
  <c r="AC38" i="162"/>
  <c r="O38" i="162"/>
  <c r="P38" i="162"/>
  <c r="Q38" i="162"/>
  <c r="AB38" i="162"/>
  <c r="K38" i="162"/>
  <c r="L38" i="162"/>
  <c r="M38" i="162"/>
  <c r="AA38" i="162"/>
  <c r="G38" i="162"/>
  <c r="H38" i="162"/>
  <c r="I38" i="162"/>
  <c r="Z38" i="162"/>
  <c r="C38" i="162"/>
  <c r="D38" i="162"/>
  <c r="E38" i="162"/>
  <c r="Y38" i="162"/>
  <c r="V38" i="162"/>
  <c r="R38" i="162"/>
  <c r="N38" i="162"/>
  <c r="J38" i="162"/>
  <c r="F38" i="162"/>
  <c r="T37" i="162"/>
  <c r="U37" i="162"/>
  <c r="AC37" i="162" s="1"/>
  <c r="O37" i="162"/>
  <c r="P37" i="162"/>
  <c r="Q37" i="162"/>
  <c r="AB37" i="162" s="1"/>
  <c r="K37" i="162"/>
  <c r="L37" i="162"/>
  <c r="M37" i="162"/>
  <c r="AA37" i="162" s="1"/>
  <c r="G37" i="162"/>
  <c r="H37" i="162"/>
  <c r="I37" i="162"/>
  <c r="Z37" i="162" s="1"/>
  <c r="C37" i="162"/>
  <c r="D37" i="162"/>
  <c r="E37" i="162"/>
  <c r="Y37" i="162" s="1"/>
  <c r="V37" i="162"/>
  <c r="R37" i="162"/>
  <c r="N37" i="162"/>
  <c r="J37" i="162"/>
  <c r="F37" i="162"/>
  <c r="T36" i="162"/>
  <c r="AC36" i="162" s="1"/>
  <c r="U36" i="162"/>
  <c r="O36" i="162"/>
  <c r="P36" i="162"/>
  <c r="AB36" i="162" s="1"/>
  <c r="Q36" i="162"/>
  <c r="K36" i="162"/>
  <c r="L36" i="162"/>
  <c r="AA36" i="162" s="1"/>
  <c r="M36" i="162"/>
  <c r="G36" i="162"/>
  <c r="H36" i="162"/>
  <c r="Z36" i="162" s="1"/>
  <c r="I36" i="162"/>
  <c r="C36" i="162"/>
  <c r="D36" i="162"/>
  <c r="Y36" i="162" s="1"/>
  <c r="E36" i="162"/>
  <c r="V36" i="162"/>
  <c r="R36" i="162"/>
  <c r="N36" i="162"/>
  <c r="J36" i="162"/>
  <c r="F36" i="162"/>
  <c r="T35" i="162"/>
  <c r="AC35" i="162" s="1"/>
  <c r="U35" i="162"/>
  <c r="O35" i="162"/>
  <c r="AB35" i="162" s="1"/>
  <c r="P35" i="162"/>
  <c r="Q35" i="162"/>
  <c r="K35" i="162"/>
  <c r="L35" i="162"/>
  <c r="M35" i="162"/>
  <c r="G35" i="162"/>
  <c r="Z35" i="162" s="1"/>
  <c r="H35" i="162"/>
  <c r="I35" i="162"/>
  <c r="C35" i="162"/>
  <c r="Y35" i="162" s="1"/>
  <c r="D35" i="162"/>
  <c r="E35" i="162"/>
  <c r="V35" i="162"/>
  <c r="R35" i="162"/>
  <c r="N35" i="162"/>
  <c r="J35" i="162"/>
  <c r="F35" i="162"/>
  <c r="T34" i="162"/>
  <c r="U34" i="162"/>
  <c r="AC34" i="162"/>
  <c r="O34" i="162"/>
  <c r="P34" i="162"/>
  <c r="Q34" i="162"/>
  <c r="AB34" i="162"/>
  <c r="K34" i="162"/>
  <c r="L34" i="162"/>
  <c r="M34" i="162"/>
  <c r="AA34" i="162"/>
  <c r="G34" i="162"/>
  <c r="H34" i="162"/>
  <c r="I34" i="162"/>
  <c r="Z34" i="162"/>
  <c r="C34" i="162"/>
  <c r="D34" i="162"/>
  <c r="E34" i="162"/>
  <c r="Y34" i="162"/>
  <c r="V34" i="162"/>
  <c r="R34" i="162"/>
  <c r="N34" i="162"/>
  <c r="J34" i="162"/>
  <c r="F34" i="162"/>
  <c r="T33" i="162"/>
  <c r="U33" i="162"/>
  <c r="AC33" i="162" s="1"/>
  <c r="O33" i="162"/>
  <c r="P33" i="162"/>
  <c r="Q33" i="162"/>
  <c r="AB33" i="162" s="1"/>
  <c r="K33" i="162"/>
  <c r="L33" i="162"/>
  <c r="M33" i="162"/>
  <c r="AA33" i="162" s="1"/>
  <c r="G33" i="162"/>
  <c r="H33" i="162"/>
  <c r="I33" i="162"/>
  <c r="Z33" i="162" s="1"/>
  <c r="C33" i="162"/>
  <c r="D33" i="162"/>
  <c r="E33" i="162"/>
  <c r="Y33" i="162" s="1"/>
  <c r="V33" i="162"/>
  <c r="R33" i="162"/>
  <c r="N33" i="162"/>
  <c r="J33" i="162"/>
  <c r="F33" i="162"/>
  <c r="T32" i="162"/>
  <c r="AC32" i="162" s="1"/>
  <c r="U32" i="162"/>
  <c r="O32" i="162"/>
  <c r="P32" i="162"/>
  <c r="AB32" i="162" s="1"/>
  <c r="Q32" i="162"/>
  <c r="K32" i="162"/>
  <c r="L32" i="162"/>
  <c r="AA32" i="162" s="1"/>
  <c r="M32" i="162"/>
  <c r="G32" i="162"/>
  <c r="H32" i="162"/>
  <c r="Z32" i="162" s="1"/>
  <c r="I32" i="162"/>
  <c r="C32" i="162"/>
  <c r="D32" i="162"/>
  <c r="Y32" i="162" s="1"/>
  <c r="E32" i="162"/>
  <c r="V32" i="162"/>
  <c r="R32" i="162"/>
  <c r="N32" i="162"/>
  <c r="J32" i="162"/>
  <c r="F32" i="162"/>
  <c r="T31" i="162"/>
  <c r="AC31" i="162" s="1"/>
  <c r="U31" i="162"/>
  <c r="O31" i="162"/>
  <c r="AB31" i="162" s="1"/>
  <c r="P31" i="162"/>
  <c r="Q31" i="162"/>
  <c r="K31" i="162"/>
  <c r="AA31" i="162" s="1"/>
  <c r="L31" i="162"/>
  <c r="M31" i="162"/>
  <c r="G31" i="162"/>
  <c r="H31" i="162"/>
  <c r="I31" i="162"/>
  <c r="C31" i="162"/>
  <c r="Y31" i="162" s="1"/>
  <c r="D31" i="162"/>
  <c r="E31" i="162"/>
  <c r="V31" i="162"/>
  <c r="R31" i="162"/>
  <c r="N31" i="162"/>
  <c r="J31" i="162"/>
  <c r="F31" i="162"/>
  <c r="T30" i="162"/>
  <c r="U30" i="162"/>
  <c r="AC30" i="162"/>
  <c r="O30" i="162"/>
  <c r="P30" i="162"/>
  <c r="Q30" i="162"/>
  <c r="AB30" i="162"/>
  <c r="K30" i="162"/>
  <c r="L30" i="162"/>
  <c r="M30" i="162"/>
  <c r="AA30" i="162"/>
  <c r="G30" i="162"/>
  <c r="H30" i="162"/>
  <c r="I30" i="162"/>
  <c r="Z30" i="162"/>
  <c r="C30" i="162"/>
  <c r="D30" i="162"/>
  <c r="E30" i="162"/>
  <c r="Y30" i="162"/>
  <c r="V30" i="162"/>
  <c r="R30" i="162"/>
  <c r="N30" i="162"/>
  <c r="J30" i="162"/>
  <c r="F30" i="162"/>
  <c r="T29" i="162"/>
  <c r="U29" i="162"/>
  <c r="AC29" i="162" s="1"/>
  <c r="O29" i="162"/>
  <c r="P29" i="162"/>
  <c r="Q29" i="162"/>
  <c r="AB29" i="162" s="1"/>
  <c r="K29" i="162"/>
  <c r="L29" i="162"/>
  <c r="M29" i="162"/>
  <c r="AA29" i="162" s="1"/>
  <c r="G29" i="162"/>
  <c r="H29" i="162"/>
  <c r="I29" i="162"/>
  <c r="Z29" i="162" s="1"/>
  <c r="C29" i="162"/>
  <c r="D29" i="162"/>
  <c r="E29" i="162"/>
  <c r="Y29" i="162" s="1"/>
  <c r="V29" i="162"/>
  <c r="R29" i="162"/>
  <c r="N29" i="162"/>
  <c r="J29" i="162"/>
  <c r="F29" i="162"/>
  <c r="T28" i="162"/>
  <c r="AC28" i="162" s="1"/>
  <c r="U28" i="162"/>
  <c r="O28" i="162"/>
  <c r="P28" i="162"/>
  <c r="AB28" i="162" s="1"/>
  <c r="Q28" i="162"/>
  <c r="K28" i="162"/>
  <c r="L28" i="162"/>
  <c r="AA28" i="162" s="1"/>
  <c r="M28" i="162"/>
  <c r="G28" i="162"/>
  <c r="H28" i="162"/>
  <c r="Z28" i="162" s="1"/>
  <c r="I28" i="162"/>
  <c r="C28" i="162"/>
  <c r="D28" i="162"/>
  <c r="Y28" i="162" s="1"/>
  <c r="E28" i="162"/>
  <c r="V28" i="162"/>
  <c r="R28" i="162"/>
  <c r="N28" i="162"/>
  <c r="J28" i="162"/>
  <c r="F28" i="162"/>
  <c r="T27" i="162"/>
  <c r="AC27" i="162" s="1"/>
  <c r="U27" i="162"/>
  <c r="O27" i="162"/>
  <c r="AB27" i="162" s="1"/>
  <c r="P27" i="162"/>
  <c r="Q27" i="162"/>
  <c r="K27" i="162"/>
  <c r="AA27" i="162" s="1"/>
  <c r="L27" i="162"/>
  <c r="M27" i="162"/>
  <c r="G27" i="162"/>
  <c r="Z27" i="162" s="1"/>
  <c r="H27" i="162"/>
  <c r="I27" i="162"/>
  <c r="C27" i="162"/>
  <c r="Y27" i="162" s="1"/>
  <c r="D27" i="162"/>
  <c r="E27" i="162"/>
  <c r="V27" i="162"/>
  <c r="R27" i="162"/>
  <c r="N27" i="162"/>
  <c r="J27" i="162"/>
  <c r="F27" i="162"/>
  <c r="T26" i="162"/>
  <c r="U26" i="162"/>
  <c r="AC26" i="162"/>
  <c r="O26" i="162"/>
  <c r="P26" i="162"/>
  <c r="Q26" i="162"/>
  <c r="AB26" i="162"/>
  <c r="K26" i="162"/>
  <c r="L26" i="162"/>
  <c r="M26" i="162"/>
  <c r="AA26" i="162"/>
  <c r="G26" i="162"/>
  <c r="H26" i="162"/>
  <c r="I26" i="162"/>
  <c r="Z26" i="162"/>
  <c r="C26" i="162"/>
  <c r="D26" i="162"/>
  <c r="E26" i="162"/>
  <c r="Y26" i="162"/>
  <c r="V26" i="162"/>
  <c r="R26" i="162"/>
  <c r="N26" i="162"/>
  <c r="J26" i="162"/>
  <c r="F26" i="162"/>
  <c r="T25" i="162"/>
  <c r="U25" i="162"/>
  <c r="AC25" i="162" s="1"/>
  <c r="O25" i="162"/>
  <c r="P25" i="162"/>
  <c r="Q25" i="162"/>
  <c r="AB25" i="162" s="1"/>
  <c r="K25" i="162"/>
  <c r="L25" i="162"/>
  <c r="M25" i="162"/>
  <c r="AA25" i="162" s="1"/>
  <c r="G25" i="162"/>
  <c r="H25" i="162"/>
  <c r="I25" i="162"/>
  <c r="Z25" i="162" s="1"/>
  <c r="C25" i="162"/>
  <c r="D25" i="162"/>
  <c r="E25" i="162"/>
  <c r="Y25" i="162" s="1"/>
  <c r="V25" i="162"/>
  <c r="R25" i="162"/>
  <c r="N25" i="162"/>
  <c r="J25" i="162"/>
  <c r="F25" i="162"/>
  <c r="T24" i="162"/>
  <c r="AC24" i="162" s="1"/>
  <c r="U24" i="162"/>
  <c r="O24" i="162"/>
  <c r="P24" i="162"/>
  <c r="AB24" i="162" s="1"/>
  <c r="Q24" i="162"/>
  <c r="K24" i="162"/>
  <c r="L24" i="162"/>
  <c r="AA24" i="162" s="1"/>
  <c r="M24" i="162"/>
  <c r="G24" i="162"/>
  <c r="H24" i="162"/>
  <c r="Z24" i="162" s="1"/>
  <c r="I24" i="162"/>
  <c r="C24" i="162"/>
  <c r="D24" i="162"/>
  <c r="Y24" i="162" s="1"/>
  <c r="E24" i="162"/>
  <c r="V24" i="162"/>
  <c r="R24" i="162"/>
  <c r="N24" i="162"/>
  <c r="J24" i="162"/>
  <c r="F24" i="162"/>
  <c r="T23" i="162"/>
  <c r="AC23" i="162" s="1"/>
  <c r="U23" i="162"/>
  <c r="O23" i="162"/>
  <c r="P23" i="162"/>
  <c r="Q23" i="162"/>
  <c r="K23" i="162"/>
  <c r="AA23" i="162" s="1"/>
  <c r="L23" i="162"/>
  <c r="M23" i="162"/>
  <c r="G23" i="162"/>
  <c r="Z23" i="162" s="1"/>
  <c r="H23" i="162"/>
  <c r="I23" i="162"/>
  <c r="C23" i="162"/>
  <c r="Y23" i="162" s="1"/>
  <c r="D23" i="162"/>
  <c r="E23" i="162"/>
  <c r="V23" i="162"/>
  <c r="R23" i="162"/>
  <c r="N23" i="162"/>
  <c r="J23" i="162"/>
  <c r="F23" i="162"/>
  <c r="T22" i="162"/>
  <c r="U22" i="162"/>
  <c r="AC22" i="162"/>
  <c r="O22" i="162"/>
  <c r="P22" i="162"/>
  <c r="Q22" i="162"/>
  <c r="AB22" i="162"/>
  <c r="K22" i="162"/>
  <c r="L22" i="162"/>
  <c r="M22" i="162"/>
  <c r="AA22" i="162"/>
  <c r="G22" i="162"/>
  <c r="H22" i="162"/>
  <c r="I22" i="162"/>
  <c r="Z22" i="162"/>
  <c r="C22" i="162"/>
  <c r="D22" i="162"/>
  <c r="E22" i="162"/>
  <c r="Y22" i="162"/>
  <c r="V22" i="162"/>
  <c r="R22" i="162"/>
  <c r="N22" i="162"/>
  <c r="J22" i="162"/>
  <c r="F22" i="162"/>
  <c r="T21" i="162"/>
  <c r="U21" i="162"/>
  <c r="AC21" i="162" s="1"/>
  <c r="O21" i="162"/>
  <c r="P21" i="162"/>
  <c r="Q21" i="162"/>
  <c r="AB21" i="162" s="1"/>
  <c r="K21" i="162"/>
  <c r="L21" i="162"/>
  <c r="M21" i="162"/>
  <c r="AA21" i="162" s="1"/>
  <c r="G21" i="162"/>
  <c r="H21" i="162"/>
  <c r="I21" i="162"/>
  <c r="Z21" i="162" s="1"/>
  <c r="C21" i="162"/>
  <c r="D21" i="162"/>
  <c r="E21" i="162"/>
  <c r="Y21" i="162" s="1"/>
  <c r="V21" i="162"/>
  <c r="R21" i="162"/>
  <c r="N21" i="162"/>
  <c r="J21" i="162"/>
  <c r="F21" i="162"/>
  <c r="T20" i="162"/>
  <c r="AC20" i="162" s="1"/>
  <c r="U20" i="162"/>
  <c r="O20" i="162"/>
  <c r="P20" i="162"/>
  <c r="AB20" i="162" s="1"/>
  <c r="Q20" i="162"/>
  <c r="K20" i="162"/>
  <c r="L20" i="162"/>
  <c r="AA20" i="162" s="1"/>
  <c r="M20" i="162"/>
  <c r="G20" i="162"/>
  <c r="H20" i="162"/>
  <c r="Z20" i="162" s="1"/>
  <c r="I20" i="162"/>
  <c r="C20" i="162"/>
  <c r="D20" i="162"/>
  <c r="Y20" i="162" s="1"/>
  <c r="E20" i="162"/>
  <c r="V20" i="162"/>
  <c r="R20" i="162"/>
  <c r="N20" i="162"/>
  <c r="J20" i="162"/>
  <c r="F20" i="162"/>
  <c r="T19" i="162"/>
  <c r="AC19" i="162" s="1"/>
  <c r="U19" i="162"/>
  <c r="O19" i="162"/>
  <c r="AB19" i="162" s="1"/>
  <c r="P19" i="162"/>
  <c r="Q19" i="162"/>
  <c r="K19" i="162"/>
  <c r="L19" i="162"/>
  <c r="M19" i="162"/>
  <c r="G19" i="162"/>
  <c r="Z19" i="162" s="1"/>
  <c r="H19" i="162"/>
  <c r="I19" i="162"/>
  <c r="C19" i="162"/>
  <c r="Y19" i="162" s="1"/>
  <c r="D19" i="162"/>
  <c r="E19" i="162"/>
  <c r="V19" i="162"/>
  <c r="R19" i="162"/>
  <c r="N19" i="162"/>
  <c r="J19" i="162"/>
  <c r="F19" i="162"/>
  <c r="T18" i="162"/>
  <c r="U18" i="162"/>
  <c r="AC18" i="162"/>
  <c r="O18" i="162"/>
  <c r="P18" i="162"/>
  <c r="Q18" i="162"/>
  <c r="AB18" i="162"/>
  <c r="K18" i="162"/>
  <c r="L18" i="162"/>
  <c r="M18" i="162"/>
  <c r="AA18" i="162"/>
  <c r="G18" i="162"/>
  <c r="H18" i="162"/>
  <c r="I18" i="162"/>
  <c r="Z18" i="162"/>
  <c r="C18" i="162"/>
  <c r="D18" i="162"/>
  <c r="E18" i="162"/>
  <c r="Y18" i="162"/>
  <c r="V18" i="162"/>
  <c r="R18" i="162"/>
  <c r="N18" i="162"/>
  <c r="J18" i="162"/>
  <c r="F18" i="162"/>
  <c r="T17" i="162"/>
  <c r="U17" i="162"/>
  <c r="AC17" i="162" s="1"/>
  <c r="O17" i="162"/>
  <c r="P17" i="162"/>
  <c r="Q17" i="162"/>
  <c r="AB17" i="162" s="1"/>
  <c r="K17" i="162"/>
  <c r="L17" i="162"/>
  <c r="M17" i="162"/>
  <c r="AA17" i="162" s="1"/>
  <c r="G17" i="162"/>
  <c r="H17" i="162"/>
  <c r="I17" i="162"/>
  <c r="Z17" i="162" s="1"/>
  <c r="C17" i="162"/>
  <c r="D17" i="162"/>
  <c r="E17" i="162"/>
  <c r="Y17" i="162" s="1"/>
  <c r="V17" i="162"/>
  <c r="R17" i="162"/>
  <c r="N17" i="162"/>
  <c r="J17" i="162"/>
  <c r="F17" i="162"/>
  <c r="T16" i="162"/>
  <c r="AC16" i="162" s="1"/>
  <c r="U16" i="162"/>
  <c r="O16" i="162"/>
  <c r="P16" i="162"/>
  <c r="AB16" i="162" s="1"/>
  <c r="Q16" i="162"/>
  <c r="K16" i="162"/>
  <c r="L16" i="162"/>
  <c r="AA16" i="162" s="1"/>
  <c r="M16" i="162"/>
  <c r="G16" i="162"/>
  <c r="H16" i="162"/>
  <c r="Z16" i="162" s="1"/>
  <c r="I16" i="162"/>
  <c r="C16" i="162"/>
  <c r="D16" i="162"/>
  <c r="Y16" i="162" s="1"/>
  <c r="E16" i="162"/>
  <c r="V16" i="162"/>
  <c r="R16" i="162"/>
  <c r="N16" i="162"/>
  <c r="J16" i="162"/>
  <c r="F16" i="162"/>
  <c r="T15" i="162"/>
  <c r="AC15" i="162" s="1"/>
  <c r="U15" i="162"/>
  <c r="O15" i="162"/>
  <c r="AB15" i="162" s="1"/>
  <c r="P15" i="162"/>
  <c r="Q15" i="162"/>
  <c r="K15" i="162"/>
  <c r="AA15" i="162" s="1"/>
  <c r="L15" i="162"/>
  <c r="M15" i="162"/>
  <c r="G15" i="162"/>
  <c r="H15" i="162"/>
  <c r="I15" i="162"/>
  <c r="C15" i="162"/>
  <c r="Y15" i="162" s="1"/>
  <c r="D15" i="162"/>
  <c r="E15" i="162"/>
  <c r="V15" i="162"/>
  <c r="R15" i="162"/>
  <c r="N15" i="162"/>
  <c r="J15" i="162"/>
  <c r="F15" i="162"/>
  <c r="T14" i="162"/>
  <c r="U14" i="162"/>
  <c r="AC14" i="162"/>
  <c r="O14" i="162"/>
  <c r="P14" i="162"/>
  <c r="Q14" i="162"/>
  <c r="AB14" i="162"/>
  <c r="K14" i="162"/>
  <c r="L14" i="162"/>
  <c r="M14" i="162"/>
  <c r="AA14" i="162"/>
  <c r="G14" i="162"/>
  <c r="H14" i="162"/>
  <c r="I14" i="162"/>
  <c r="Z14" i="162"/>
  <c r="C14" i="162"/>
  <c r="D14" i="162"/>
  <c r="E14" i="162"/>
  <c r="Y14" i="162"/>
  <c r="V14" i="162"/>
  <c r="R14" i="162"/>
  <c r="N14" i="162"/>
  <c r="J14" i="162"/>
  <c r="F14" i="162"/>
  <c r="T13" i="162"/>
  <c r="U13" i="162"/>
  <c r="AC13" i="162" s="1"/>
  <c r="O13" i="162"/>
  <c r="P13" i="162"/>
  <c r="Q13" i="162"/>
  <c r="AB13" i="162" s="1"/>
  <c r="K13" i="162"/>
  <c r="L13" i="162"/>
  <c r="M13" i="162"/>
  <c r="AA13" i="162" s="1"/>
  <c r="G13" i="162"/>
  <c r="H13" i="162"/>
  <c r="I13" i="162"/>
  <c r="Z13" i="162" s="1"/>
  <c r="C13" i="162"/>
  <c r="D13" i="162"/>
  <c r="E13" i="162"/>
  <c r="Y13" i="162" s="1"/>
  <c r="V13" i="162"/>
  <c r="R13" i="162"/>
  <c r="N13" i="162"/>
  <c r="J13" i="162"/>
  <c r="F13" i="162"/>
  <c r="T12" i="162"/>
  <c r="AC12" i="162" s="1"/>
  <c r="U12" i="162"/>
  <c r="O12" i="162"/>
  <c r="P12" i="162"/>
  <c r="AB12" i="162" s="1"/>
  <c r="Q12" i="162"/>
  <c r="K12" i="162"/>
  <c r="L12" i="162"/>
  <c r="AA12" i="162" s="1"/>
  <c r="M12" i="162"/>
  <c r="G12" i="162"/>
  <c r="H12" i="162"/>
  <c r="Z12" i="162" s="1"/>
  <c r="I12" i="162"/>
  <c r="C12" i="162"/>
  <c r="D12" i="162"/>
  <c r="Y12" i="162" s="1"/>
  <c r="E12" i="162"/>
  <c r="V12" i="162"/>
  <c r="R12" i="162"/>
  <c r="N12" i="162"/>
  <c r="J12" i="162"/>
  <c r="F12" i="162"/>
  <c r="T11" i="162"/>
  <c r="AC11" i="162" s="1"/>
  <c r="U11" i="162"/>
  <c r="O11" i="162"/>
  <c r="P11" i="162"/>
  <c r="Q11" i="162"/>
  <c r="K11" i="162"/>
  <c r="L11" i="162"/>
  <c r="M11" i="162"/>
  <c r="G11" i="162"/>
  <c r="Z11" i="162" s="1"/>
  <c r="H11" i="162"/>
  <c r="I11" i="162"/>
  <c r="C11" i="162"/>
  <c r="D11" i="162"/>
  <c r="E11" i="162"/>
  <c r="V11" i="162"/>
  <c r="R11" i="162"/>
  <c r="N11" i="162"/>
  <c r="J11" i="162"/>
  <c r="F11" i="162"/>
  <c r="T10" i="162"/>
  <c r="U10" i="162"/>
  <c r="AC10" i="162"/>
  <c r="O10" i="162"/>
  <c r="P10" i="162"/>
  <c r="Q10" i="162"/>
  <c r="AB10" i="162"/>
  <c r="K10" i="162"/>
  <c r="L10" i="162"/>
  <c r="M10" i="162"/>
  <c r="AA10" i="162"/>
  <c r="G10" i="162"/>
  <c r="H10" i="162"/>
  <c r="I10" i="162"/>
  <c r="Z10" i="162"/>
  <c r="C10" i="162"/>
  <c r="D10" i="162"/>
  <c r="E10" i="162"/>
  <c r="Y10" i="162"/>
  <c r="V10" i="162"/>
  <c r="R10" i="162"/>
  <c r="N10" i="162"/>
  <c r="J10" i="162"/>
  <c r="F10" i="162"/>
  <c r="AC116" i="91"/>
  <c r="AB116" i="91"/>
  <c r="Z116" i="91"/>
  <c r="AC115" i="91"/>
  <c r="AB115" i="91"/>
  <c r="Z115" i="91"/>
  <c r="AB114" i="91"/>
  <c r="Z114" i="91"/>
  <c r="AC113" i="91"/>
  <c r="AB113" i="91"/>
  <c r="Z113" i="91"/>
  <c r="AC112" i="91"/>
  <c r="AB112" i="91"/>
  <c r="Z112" i="91"/>
  <c r="AC111" i="91"/>
  <c r="AB111" i="91"/>
  <c r="AA111" i="91"/>
  <c r="Z111" i="91"/>
  <c r="AC110" i="91"/>
  <c r="AB110" i="91"/>
  <c r="Z110" i="91"/>
  <c r="AC109" i="91"/>
  <c r="AB109" i="91"/>
  <c r="Z109" i="91"/>
  <c r="AC108" i="91"/>
  <c r="AB108" i="91"/>
  <c r="Z108" i="91"/>
  <c r="AC107" i="91"/>
  <c r="AB107" i="91"/>
  <c r="Z107" i="91"/>
  <c r="AB106" i="91"/>
  <c r="Z106" i="91"/>
  <c r="AC105" i="91"/>
  <c r="AB105" i="91"/>
  <c r="Z105" i="91"/>
  <c r="AC104" i="91"/>
  <c r="AB104" i="91"/>
  <c r="Z104" i="91"/>
  <c r="AC103" i="91"/>
  <c r="AB103" i="91"/>
  <c r="Z103" i="91"/>
  <c r="AC102" i="91"/>
  <c r="AB102" i="91"/>
  <c r="Z102" i="91"/>
  <c r="AC101" i="91"/>
  <c r="AB101" i="91"/>
  <c r="Z101" i="91"/>
  <c r="AC100" i="91"/>
  <c r="AB100" i="91"/>
  <c r="Z100" i="91"/>
  <c r="AC99" i="91"/>
  <c r="AB99" i="91"/>
  <c r="Z99" i="91"/>
  <c r="AB98" i="91"/>
  <c r="Z98" i="91"/>
  <c r="AC97" i="91"/>
  <c r="AB97" i="91"/>
  <c r="Z97" i="91"/>
  <c r="AC96" i="91"/>
  <c r="AB96" i="91"/>
  <c r="Z96" i="91"/>
  <c r="AB95" i="91"/>
  <c r="Z95" i="91"/>
  <c r="Z94" i="91"/>
  <c r="Z93" i="91"/>
  <c r="AC92" i="91"/>
  <c r="AB92" i="91"/>
  <c r="Z92" i="91"/>
  <c r="AC91" i="91"/>
  <c r="AB91" i="91"/>
  <c r="Z91" i="91"/>
  <c r="AC90" i="91"/>
  <c r="Z90" i="91"/>
  <c r="Z89" i="91"/>
  <c r="Z88" i="91"/>
  <c r="Z87" i="91"/>
  <c r="Z86" i="91"/>
  <c r="Z85" i="91"/>
  <c r="Z84" i="91"/>
  <c r="Z83" i="91"/>
  <c r="Z82" i="91"/>
  <c r="Z81" i="91"/>
  <c r="Z80" i="91"/>
  <c r="Z79" i="91"/>
  <c r="Z78" i="91"/>
  <c r="Z77" i="91"/>
  <c r="Z76" i="91"/>
  <c r="Z75" i="91"/>
  <c r="Z74" i="91"/>
  <c r="Z73" i="91"/>
  <c r="Z72" i="91"/>
  <c r="Z71" i="91"/>
  <c r="Z70" i="91"/>
  <c r="Z69" i="91"/>
  <c r="Z68" i="91"/>
  <c r="Z67" i="91"/>
  <c r="Z66" i="91"/>
  <c r="Z65" i="91"/>
  <c r="Z64" i="91"/>
  <c r="Z63" i="91"/>
  <c r="Z62" i="91"/>
  <c r="Z61" i="91"/>
  <c r="Z60" i="91"/>
  <c r="Z59" i="91"/>
  <c r="Z58" i="91"/>
  <c r="Z57" i="91"/>
  <c r="Z56" i="91"/>
  <c r="Z55" i="91"/>
  <c r="Z54" i="91"/>
  <c r="Z53" i="91"/>
  <c r="Z52" i="91"/>
  <c r="Z51" i="91"/>
  <c r="Z50" i="91"/>
  <c r="Z49" i="91"/>
  <c r="Z48" i="91"/>
  <c r="Z47" i="91"/>
  <c r="Z46" i="91"/>
  <c r="Z45" i="91"/>
  <c r="Z44" i="91"/>
  <c r="Z43" i="91"/>
  <c r="Z42" i="91"/>
  <c r="Z41" i="91"/>
  <c r="Z40" i="91"/>
  <c r="Z39" i="91"/>
  <c r="Z38" i="91"/>
  <c r="Z37" i="91"/>
  <c r="Z36" i="91"/>
  <c r="Z35" i="91"/>
  <c r="Z34" i="91"/>
  <c r="Z33" i="91"/>
  <c r="Z32" i="91"/>
  <c r="Z31" i="91"/>
  <c r="Z30" i="91"/>
  <c r="Z29" i="91"/>
  <c r="Z28" i="91"/>
  <c r="Z27" i="91"/>
  <c r="Z26" i="91"/>
  <c r="Z25" i="91"/>
  <c r="Z24" i="91"/>
  <c r="Z23" i="91"/>
  <c r="Z22" i="91"/>
  <c r="Z21" i="91"/>
  <c r="Z20" i="91"/>
  <c r="Z19" i="91"/>
  <c r="Z18" i="91"/>
  <c r="Z17" i="91"/>
  <c r="Z16" i="91"/>
  <c r="Z15" i="91"/>
  <c r="Z14" i="91"/>
  <c r="T13" i="91"/>
  <c r="U13" i="91"/>
  <c r="Z13" i="91" s="1"/>
  <c r="V13" i="91"/>
  <c r="T12" i="91"/>
  <c r="U12" i="91"/>
  <c r="V12" i="91"/>
  <c r="I12" i="91"/>
  <c r="H12" i="91"/>
  <c r="T11" i="91"/>
  <c r="U11" i="91"/>
  <c r="V11" i="91"/>
  <c r="Z11" i="91"/>
  <c r="T10" i="91"/>
  <c r="Z10" i="91" s="1"/>
  <c r="U10" i="91"/>
  <c r="V10" i="91"/>
  <c r="J10" i="91"/>
  <c r="I10" i="91"/>
  <c r="R116" i="270"/>
  <c r="Q116" i="270"/>
  <c r="D116" i="270"/>
  <c r="R115" i="270"/>
  <c r="Q115" i="270"/>
  <c r="N115" i="270"/>
  <c r="L115" i="270"/>
  <c r="D115" i="270"/>
  <c r="R114" i="270"/>
  <c r="Q114" i="270"/>
  <c r="D114" i="270"/>
  <c r="R113" i="270"/>
  <c r="Q113" i="270"/>
  <c r="N113" i="270"/>
  <c r="L113" i="270"/>
  <c r="D113" i="270"/>
  <c r="R112" i="270"/>
  <c r="Q112" i="270"/>
  <c r="M112" i="270"/>
  <c r="D112" i="270"/>
  <c r="R111" i="270"/>
  <c r="Q111" i="270"/>
  <c r="N111" i="270"/>
  <c r="L111" i="270"/>
  <c r="M111" i="270"/>
  <c r="D111" i="270"/>
  <c r="R110" i="270"/>
  <c r="Q110" i="270"/>
  <c r="N110" i="270"/>
  <c r="L110" i="270"/>
  <c r="M110" i="270"/>
  <c r="R109" i="270"/>
  <c r="Q109" i="270"/>
  <c r="M109" i="270"/>
  <c r="D109" i="270"/>
  <c r="R108" i="270"/>
  <c r="Q108" i="270"/>
  <c r="M108" i="270"/>
  <c r="R107" i="270"/>
  <c r="Q107" i="270"/>
  <c r="N107" i="270"/>
  <c r="L107" i="270"/>
  <c r="M107" i="270"/>
  <c r="D107" i="270"/>
  <c r="R106" i="270"/>
  <c r="Q106" i="270"/>
  <c r="N106" i="270"/>
  <c r="L106" i="270"/>
  <c r="M106" i="270"/>
  <c r="D106" i="270"/>
  <c r="R105" i="270"/>
  <c r="Q105" i="270"/>
  <c r="M105" i="270"/>
  <c r="D105" i="270"/>
  <c r="R104" i="270"/>
  <c r="Q104" i="270"/>
  <c r="M104" i="270"/>
  <c r="R103" i="270"/>
  <c r="Q103" i="270"/>
  <c r="N103" i="270"/>
  <c r="L103" i="270"/>
  <c r="M103" i="270"/>
  <c r="D103" i="270"/>
  <c r="R102" i="270"/>
  <c r="Q102" i="270"/>
  <c r="N102" i="270"/>
  <c r="L102" i="270"/>
  <c r="M102" i="270"/>
  <c r="D102" i="270"/>
  <c r="R101" i="270"/>
  <c r="Q101" i="270"/>
  <c r="M101" i="270"/>
  <c r="R100" i="270"/>
  <c r="Q100" i="270"/>
  <c r="M100" i="270"/>
  <c r="D100" i="270"/>
  <c r="R99" i="270"/>
  <c r="Q99" i="270"/>
  <c r="N99" i="270"/>
  <c r="L99" i="270"/>
  <c r="M99" i="270"/>
  <c r="D99" i="270"/>
  <c r="R98" i="270"/>
  <c r="Q98" i="270"/>
  <c r="N98" i="270"/>
  <c r="L98" i="270"/>
  <c r="M98" i="270"/>
  <c r="D98" i="270"/>
  <c r="R97" i="270"/>
  <c r="Q97" i="270"/>
  <c r="M97" i="270"/>
  <c r="D97" i="270"/>
  <c r="R96" i="270"/>
  <c r="Q96" i="270"/>
  <c r="M96" i="270"/>
  <c r="D96" i="270"/>
  <c r="R95" i="270"/>
  <c r="Q95" i="270"/>
  <c r="N95" i="270"/>
  <c r="L95" i="270"/>
  <c r="M95" i="270"/>
  <c r="D95" i="270"/>
  <c r="R94" i="270"/>
  <c r="Q94" i="270"/>
  <c r="O94" i="270"/>
  <c r="N94" i="270"/>
  <c r="L94" i="270"/>
  <c r="M94" i="270"/>
  <c r="R93" i="270"/>
  <c r="Q93" i="270"/>
  <c r="O93" i="270"/>
  <c r="N93" i="270"/>
  <c r="L93" i="270"/>
  <c r="M93" i="270"/>
  <c r="D93" i="270"/>
  <c r="R92" i="270"/>
  <c r="Q92" i="270"/>
  <c r="O92" i="270"/>
  <c r="N92" i="270"/>
  <c r="L92" i="270"/>
  <c r="M92" i="270"/>
  <c r="R91" i="270"/>
  <c r="Q91" i="270"/>
  <c r="O91" i="270"/>
  <c r="N91" i="270"/>
  <c r="L91" i="270"/>
  <c r="M91" i="270"/>
  <c r="D91" i="270"/>
  <c r="R90" i="270"/>
  <c r="Q90" i="270"/>
  <c r="O90" i="270"/>
  <c r="N90" i="270"/>
  <c r="L90" i="270"/>
  <c r="M90" i="270"/>
  <c r="D90" i="270"/>
  <c r="R89" i="270"/>
  <c r="Q89" i="270"/>
  <c r="O89" i="270"/>
  <c r="N89" i="270"/>
  <c r="L89" i="270"/>
  <c r="M89" i="270"/>
  <c r="D89" i="270"/>
  <c r="R88" i="270"/>
  <c r="Q88" i="270"/>
  <c r="O88" i="270"/>
  <c r="N88" i="270"/>
  <c r="L88" i="270"/>
  <c r="M88" i="270"/>
  <c r="R87" i="270"/>
  <c r="Q87" i="270"/>
  <c r="O87" i="270"/>
  <c r="N87" i="270"/>
  <c r="L87" i="270"/>
  <c r="M87" i="270"/>
  <c r="D87" i="270"/>
  <c r="R86" i="270"/>
  <c r="Q86" i="270"/>
  <c r="O86" i="270"/>
  <c r="N86" i="270"/>
  <c r="L86" i="270"/>
  <c r="M86" i="270"/>
  <c r="D86" i="270"/>
  <c r="R85" i="270"/>
  <c r="Q85" i="270"/>
  <c r="O85" i="270"/>
  <c r="N85" i="270"/>
  <c r="L85" i="270"/>
  <c r="M85" i="270"/>
  <c r="D85" i="270"/>
  <c r="R84" i="270"/>
  <c r="Q84" i="270"/>
  <c r="O84" i="270"/>
  <c r="N84" i="270"/>
  <c r="L84" i="270"/>
  <c r="M84" i="270"/>
  <c r="D84" i="270"/>
  <c r="R83" i="270"/>
  <c r="Q83" i="270"/>
  <c r="O83" i="270"/>
  <c r="N83" i="270"/>
  <c r="L83" i="270"/>
  <c r="M83" i="270"/>
  <c r="D83" i="270"/>
  <c r="R82" i="270"/>
  <c r="Q82" i="270"/>
  <c r="O82" i="270"/>
  <c r="N82" i="270"/>
  <c r="L82" i="270"/>
  <c r="M82" i="270"/>
  <c r="D82" i="270"/>
  <c r="R81" i="270"/>
  <c r="Q81" i="270"/>
  <c r="O81" i="270"/>
  <c r="N81" i="270"/>
  <c r="L81" i="270"/>
  <c r="M81" i="270"/>
  <c r="D81" i="270"/>
  <c r="R80" i="270"/>
  <c r="Q80" i="270"/>
  <c r="O80" i="270"/>
  <c r="N80" i="270"/>
  <c r="L80" i="270"/>
  <c r="M80" i="270"/>
  <c r="D80" i="270"/>
  <c r="R79" i="270"/>
  <c r="Q79" i="270"/>
  <c r="O79" i="270"/>
  <c r="N79" i="270"/>
  <c r="L79" i="270"/>
  <c r="M79" i="270"/>
  <c r="D79" i="270"/>
  <c r="R78" i="270"/>
  <c r="Q78" i="270"/>
  <c r="O78" i="270"/>
  <c r="N78" i="270"/>
  <c r="L78" i="270"/>
  <c r="M78" i="270"/>
  <c r="D78" i="270"/>
  <c r="R77" i="270"/>
  <c r="Q77" i="270"/>
  <c r="O77" i="270"/>
  <c r="N77" i="270"/>
  <c r="L77" i="270"/>
  <c r="M77" i="270"/>
  <c r="D77" i="270"/>
  <c r="R76" i="270"/>
  <c r="Q76" i="270"/>
  <c r="O76" i="270"/>
  <c r="N76" i="270"/>
  <c r="L76" i="270"/>
  <c r="M76" i="270"/>
  <c r="D76" i="270"/>
  <c r="R75" i="270"/>
  <c r="Q75" i="270"/>
  <c r="O75" i="270"/>
  <c r="N75" i="270"/>
  <c r="L75" i="270"/>
  <c r="M75" i="270"/>
  <c r="D75" i="270"/>
  <c r="R74" i="270"/>
  <c r="Q74" i="270"/>
  <c r="O74" i="270"/>
  <c r="N74" i="270"/>
  <c r="L74" i="270"/>
  <c r="M74" i="270"/>
  <c r="D74" i="270"/>
  <c r="R73" i="270"/>
  <c r="Q73" i="270"/>
  <c r="O73" i="270"/>
  <c r="N73" i="270"/>
  <c r="L73" i="270"/>
  <c r="M73" i="270"/>
  <c r="R72" i="270"/>
  <c r="Q72" i="270"/>
  <c r="O72" i="270"/>
  <c r="N72" i="270"/>
  <c r="L72" i="270"/>
  <c r="M72" i="270"/>
  <c r="D72" i="270"/>
  <c r="R71" i="270"/>
  <c r="Q71" i="270"/>
  <c r="O71" i="270"/>
  <c r="N71" i="270"/>
  <c r="L71" i="270"/>
  <c r="M71" i="270"/>
  <c r="D71" i="270"/>
  <c r="R70" i="270"/>
  <c r="Q70" i="270"/>
  <c r="O70" i="270"/>
  <c r="N70" i="270"/>
  <c r="L70" i="270"/>
  <c r="M70" i="270"/>
  <c r="D70" i="270"/>
  <c r="R69" i="270"/>
  <c r="Q69" i="270"/>
  <c r="O69" i="270"/>
  <c r="N69" i="270"/>
  <c r="L69" i="270"/>
  <c r="M69" i="270"/>
  <c r="D69" i="270"/>
  <c r="R68" i="270"/>
  <c r="Q68" i="270"/>
  <c r="O68" i="270"/>
  <c r="N68" i="270"/>
  <c r="L68" i="270"/>
  <c r="M68" i="270"/>
  <c r="R67" i="270"/>
  <c r="Q67" i="270"/>
  <c r="O67" i="270"/>
  <c r="N67" i="270"/>
  <c r="L67" i="270"/>
  <c r="M67" i="270"/>
  <c r="D67" i="270"/>
  <c r="R66" i="270"/>
  <c r="Q66" i="270"/>
  <c r="O66" i="270"/>
  <c r="N66" i="270"/>
  <c r="L66" i="270"/>
  <c r="M66" i="270"/>
  <c r="D66" i="270"/>
  <c r="R65" i="270"/>
  <c r="Q65" i="270"/>
  <c r="O65" i="270"/>
  <c r="N65" i="270"/>
  <c r="L65" i="270"/>
  <c r="M65" i="270"/>
  <c r="R64" i="270"/>
  <c r="Q64" i="270"/>
  <c r="O64" i="270"/>
  <c r="N64" i="270"/>
  <c r="L64" i="270"/>
  <c r="M64" i="270"/>
  <c r="D64" i="270"/>
  <c r="R63" i="270"/>
  <c r="O63" i="270"/>
  <c r="N63" i="270"/>
  <c r="L63" i="270"/>
  <c r="M63" i="270"/>
  <c r="D63" i="270"/>
  <c r="Q61" i="270"/>
  <c r="N61" i="270"/>
  <c r="I62" i="270"/>
  <c r="G62" i="270"/>
  <c r="F62" i="270"/>
  <c r="C62" i="270"/>
  <c r="B62" i="270"/>
  <c r="Q59" i="270"/>
  <c r="Q60" i="270" s="1"/>
  <c r="N59" i="270"/>
  <c r="I60" i="270"/>
  <c r="H60" i="270"/>
  <c r="G60" i="270"/>
  <c r="F60" i="270"/>
  <c r="C60" i="270"/>
  <c r="B60" i="270"/>
  <c r="I58" i="161"/>
  <c r="I59" i="161"/>
  <c r="I58" i="270" s="1"/>
  <c r="J58" i="270"/>
  <c r="J57" i="270" s="1"/>
  <c r="J56" i="270" s="1"/>
  <c r="J55" i="270" s="1"/>
  <c r="J54" i="270" s="1"/>
  <c r="J53" i="270" s="1"/>
  <c r="J52" i="270" s="1"/>
  <c r="J51" i="270" s="1"/>
  <c r="J50" i="270" s="1"/>
  <c r="J49" i="270" s="1"/>
  <c r="J48" i="270" s="1"/>
  <c r="J47" i="270" s="1"/>
  <c r="J46" i="270" s="1"/>
  <c r="J45" i="270" s="1"/>
  <c r="J44" i="270" s="1"/>
  <c r="J43" i="270" s="1"/>
  <c r="J42" i="270" s="1"/>
  <c r="J41" i="270" s="1"/>
  <c r="J40" i="270" s="1"/>
  <c r="J39" i="270" s="1"/>
  <c r="J38" i="270" s="1"/>
  <c r="J37" i="270" s="1"/>
  <c r="J36" i="270" s="1"/>
  <c r="J35" i="270" s="1"/>
  <c r="J34" i="270" s="1"/>
  <c r="J33" i="270" s="1"/>
  <c r="J32" i="270" s="1"/>
  <c r="J31" i="270" s="1"/>
  <c r="J30" i="270" s="1"/>
  <c r="J29" i="270" s="1"/>
  <c r="J28" i="270" s="1"/>
  <c r="J27" i="270" s="1"/>
  <c r="J26" i="270" s="1"/>
  <c r="J25" i="270" s="1"/>
  <c r="J24" i="270" s="1"/>
  <c r="J23" i="270" s="1"/>
  <c r="J22" i="270" s="1"/>
  <c r="J21" i="270" s="1"/>
  <c r="J20" i="270" s="1"/>
  <c r="J19" i="270" s="1"/>
  <c r="J18" i="270" s="1"/>
  <c r="J17" i="270" s="1"/>
  <c r="J16" i="270" s="1"/>
  <c r="J15" i="270" s="1"/>
  <c r="J14" i="270" s="1"/>
  <c r="J13" i="270" s="1"/>
  <c r="J12" i="270" s="1"/>
  <c r="J11" i="270" s="1"/>
  <c r="J10" i="270" s="1"/>
  <c r="H58" i="161"/>
  <c r="G58" i="161"/>
  <c r="F58" i="161"/>
  <c r="E58" i="161"/>
  <c r="E59" i="161"/>
  <c r="B58" i="161"/>
  <c r="B58" i="270" s="1"/>
  <c r="B57" i="270" s="1"/>
  <c r="B56" i="270" s="1"/>
  <c r="B55" i="270" s="1"/>
  <c r="B54" i="270" s="1"/>
  <c r="B53" i="270" s="1"/>
  <c r="B52" i="270" s="1"/>
  <c r="B51" i="270" s="1"/>
  <c r="B50" i="270" s="1"/>
  <c r="B49" i="270" s="1"/>
  <c r="B48" i="270" s="1"/>
  <c r="B47" i="270" s="1"/>
  <c r="B46" i="270" s="1"/>
  <c r="B45" i="270" s="1"/>
  <c r="B44" i="270" s="1"/>
  <c r="B43" i="270" s="1"/>
  <c r="B42" i="270" s="1"/>
  <c r="B41" i="270" s="1"/>
  <c r="B40" i="270" s="1"/>
  <c r="B39" i="270" s="1"/>
  <c r="B38" i="270" s="1"/>
  <c r="B37" i="270" s="1"/>
  <c r="B36" i="270" s="1"/>
  <c r="B35" i="270" s="1"/>
  <c r="B34" i="270" s="1"/>
  <c r="B33" i="270" s="1"/>
  <c r="B32" i="270" s="1"/>
  <c r="B31" i="270" s="1"/>
  <c r="B30" i="270" s="1"/>
  <c r="B29" i="270" s="1"/>
  <c r="B28" i="270" s="1"/>
  <c r="B59" i="161"/>
  <c r="I57" i="161"/>
  <c r="I57" i="270"/>
  <c r="H57" i="161"/>
  <c r="G57" i="161"/>
  <c r="F57" i="161"/>
  <c r="E57" i="161"/>
  <c r="B57" i="161"/>
  <c r="I56" i="161"/>
  <c r="H56" i="161"/>
  <c r="G56" i="161"/>
  <c r="F56" i="161"/>
  <c r="E56" i="161"/>
  <c r="B56" i="161"/>
  <c r="G55" i="161"/>
  <c r="F55" i="161"/>
  <c r="E55" i="161"/>
  <c r="B55" i="161"/>
  <c r="I54" i="161"/>
  <c r="H54" i="161"/>
  <c r="G54" i="161"/>
  <c r="F54" i="161"/>
  <c r="E54" i="161"/>
  <c r="B54" i="161"/>
  <c r="I53" i="161"/>
  <c r="H53" i="161"/>
  <c r="G53" i="161"/>
  <c r="F53" i="161"/>
  <c r="N53" i="161" s="1"/>
  <c r="E53" i="161"/>
  <c r="B53" i="161"/>
  <c r="I52" i="161"/>
  <c r="H52" i="161"/>
  <c r="G52" i="161"/>
  <c r="L52" i="161" s="1"/>
  <c r="F52" i="161"/>
  <c r="E52" i="161"/>
  <c r="B52" i="161"/>
  <c r="G51" i="161"/>
  <c r="F51" i="161"/>
  <c r="E51" i="161"/>
  <c r="B51" i="161"/>
  <c r="I50" i="161"/>
  <c r="H50" i="161"/>
  <c r="G50" i="161"/>
  <c r="F50" i="161"/>
  <c r="M50" i="161" s="1"/>
  <c r="E50" i="161"/>
  <c r="B50" i="161"/>
  <c r="I49" i="161"/>
  <c r="H49" i="161"/>
  <c r="G49" i="161"/>
  <c r="F49" i="161"/>
  <c r="E49" i="161"/>
  <c r="B49" i="161"/>
  <c r="I48" i="161"/>
  <c r="H48" i="161"/>
  <c r="G48" i="161"/>
  <c r="F48" i="161"/>
  <c r="E48" i="161"/>
  <c r="B48" i="161"/>
  <c r="F47" i="161"/>
  <c r="E47" i="161"/>
  <c r="B47" i="161"/>
  <c r="I46" i="161"/>
  <c r="H46" i="161"/>
  <c r="G46" i="161"/>
  <c r="F46" i="161"/>
  <c r="E46" i="161"/>
  <c r="B46" i="161"/>
  <c r="I45" i="161"/>
  <c r="H45" i="161"/>
  <c r="G45" i="161"/>
  <c r="F45" i="161"/>
  <c r="E45" i="161"/>
  <c r="B45" i="161"/>
  <c r="I44" i="161"/>
  <c r="H44" i="161"/>
  <c r="G44" i="161"/>
  <c r="F44" i="161"/>
  <c r="E44" i="161"/>
  <c r="B44" i="161"/>
  <c r="I43" i="161"/>
  <c r="O43" i="161" s="1"/>
  <c r="H43" i="161"/>
  <c r="G43" i="161"/>
  <c r="E43" i="161"/>
  <c r="B43" i="161"/>
  <c r="I42" i="161"/>
  <c r="H42" i="161"/>
  <c r="G42" i="161"/>
  <c r="F42" i="161"/>
  <c r="E42" i="161"/>
  <c r="B42" i="161"/>
  <c r="I41" i="161"/>
  <c r="H41" i="161"/>
  <c r="G41" i="161"/>
  <c r="F41" i="161"/>
  <c r="E41" i="161"/>
  <c r="B41" i="161"/>
  <c r="I40" i="161"/>
  <c r="H40" i="161"/>
  <c r="G40" i="161"/>
  <c r="F40" i="161"/>
  <c r="E40" i="161"/>
  <c r="B40" i="161"/>
  <c r="H39" i="161"/>
  <c r="G39" i="161"/>
  <c r="F39" i="161"/>
  <c r="E39" i="161"/>
  <c r="B39" i="161"/>
  <c r="I38" i="161"/>
  <c r="H38" i="161"/>
  <c r="G38" i="161"/>
  <c r="F38" i="161"/>
  <c r="E38" i="161"/>
  <c r="B38" i="161"/>
  <c r="I37" i="161"/>
  <c r="H37" i="161"/>
  <c r="G37" i="161"/>
  <c r="F37" i="161"/>
  <c r="E37" i="161"/>
  <c r="B37" i="161"/>
  <c r="I36" i="161"/>
  <c r="H36" i="161"/>
  <c r="G36" i="161"/>
  <c r="P36" i="161" s="1"/>
  <c r="F36" i="161"/>
  <c r="E36" i="161"/>
  <c r="B36" i="161"/>
  <c r="I35" i="161"/>
  <c r="G35" i="161"/>
  <c r="F35" i="161"/>
  <c r="E35" i="161"/>
  <c r="B35" i="161"/>
  <c r="I34" i="161"/>
  <c r="H34" i="161"/>
  <c r="G34" i="161"/>
  <c r="F34" i="161"/>
  <c r="E34" i="161"/>
  <c r="B34" i="161"/>
  <c r="I33" i="161"/>
  <c r="H33" i="161"/>
  <c r="G33" i="161"/>
  <c r="F33" i="161"/>
  <c r="E33" i="161"/>
  <c r="B33" i="161"/>
  <c r="I32" i="161"/>
  <c r="H32" i="161"/>
  <c r="G32" i="161"/>
  <c r="F32" i="161"/>
  <c r="E32" i="161"/>
  <c r="B32" i="161"/>
  <c r="I31" i="161"/>
  <c r="H31" i="161"/>
  <c r="F31" i="161"/>
  <c r="E31" i="161"/>
  <c r="B31" i="161"/>
  <c r="I30" i="161"/>
  <c r="H30" i="161"/>
  <c r="G30" i="161"/>
  <c r="F30" i="161"/>
  <c r="E30" i="161"/>
  <c r="B30" i="161"/>
  <c r="I29" i="161"/>
  <c r="H29" i="161"/>
  <c r="G29" i="161"/>
  <c r="F29" i="161"/>
  <c r="E29" i="161"/>
  <c r="B29" i="161"/>
  <c r="I28" i="161"/>
  <c r="H28" i="161"/>
  <c r="G28" i="161"/>
  <c r="F28" i="161"/>
  <c r="E28" i="161"/>
  <c r="B28" i="161"/>
  <c r="I27" i="161"/>
  <c r="H27" i="161"/>
  <c r="G27" i="161"/>
  <c r="E27" i="161"/>
  <c r="B27" i="161"/>
  <c r="B27" i="270"/>
  <c r="B26" i="270" s="1"/>
  <c r="B25" i="270" s="1"/>
  <c r="B24" i="270" s="1"/>
  <c r="B23" i="270" s="1"/>
  <c r="B22" i="270" s="1"/>
  <c r="B21" i="270" s="1"/>
  <c r="B20" i="270" s="1"/>
  <c r="B19" i="270" s="1"/>
  <c r="B18" i="270" s="1"/>
  <c r="B17" i="270" s="1"/>
  <c r="B16" i="270" s="1"/>
  <c r="B15" i="270" s="1"/>
  <c r="B14" i="270" s="1"/>
  <c r="B13" i="270" s="1"/>
  <c r="B12" i="270" s="1"/>
  <c r="B11" i="270" s="1"/>
  <c r="B10" i="270" s="1"/>
  <c r="I26" i="161"/>
  <c r="H26" i="161"/>
  <c r="G26" i="161"/>
  <c r="F26" i="161"/>
  <c r="E26" i="161"/>
  <c r="B26" i="161"/>
  <c r="I25" i="161"/>
  <c r="H25" i="161"/>
  <c r="G25" i="161"/>
  <c r="F25" i="161"/>
  <c r="E25" i="161"/>
  <c r="B25" i="161"/>
  <c r="I24" i="161"/>
  <c r="H24" i="161"/>
  <c r="G24" i="161"/>
  <c r="L24" i="161" s="1"/>
  <c r="F24" i="161"/>
  <c r="E24" i="161"/>
  <c r="B24" i="161"/>
  <c r="H23" i="161"/>
  <c r="G23" i="161"/>
  <c r="F23" i="161"/>
  <c r="E23" i="161"/>
  <c r="B23" i="161"/>
  <c r="I22" i="161"/>
  <c r="H22" i="161"/>
  <c r="G22" i="161"/>
  <c r="F22" i="161"/>
  <c r="E22" i="161"/>
  <c r="B22" i="161"/>
  <c r="I21" i="161"/>
  <c r="H21" i="161"/>
  <c r="G21" i="161"/>
  <c r="F21" i="161"/>
  <c r="E21" i="161"/>
  <c r="B21" i="161"/>
  <c r="I20" i="161"/>
  <c r="H20" i="161"/>
  <c r="G20" i="161"/>
  <c r="F20" i="161"/>
  <c r="E20" i="161"/>
  <c r="B20" i="161"/>
  <c r="I19" i="161"/>
  <c r="R19" i="161" s="1"/>
  <c r="G19" i="161"/>
  <c r="F19" i="161"/>
  <c r="E19" i="161"/>
  <c r="B19" i="161"/>
  <c r="I18" i="161"/>
  <c r="H18" i="161"/>
  <c r="G18" i="161"/>
  <c r="F18" i="161"/>
  <c r="E18" i="161"/>
  <c r="B18" i="161"/>
  <c r="I17" i="161"/>
  <c r="H17" i="161"/>
  <c r="G17" i="161"/>
  <c r="F17" i="161"/>
  <c r="E17" i="161"/>
  <c r="B17" i="161"/>
  <c r="I16" i="161"/>
  <c r="H16" i="161"/>
  <c r="G16" i="161"/>
  <c r="P16" i="161" s="1"/>
  <c r="F16" i="161"/>
  <c r="E16" i="161"/>
  <c r="B16" i="161"/>
  <c r="I15" i="161"/>
  <c r="H15" i="161"/>
  <c r="F15" i="161"/>
  <c r="E15" i="161"/>
  <c r="B15" i="161"/>
  <c r="I14" i="161"/>
  <c r="H14" i="161"/>
  <c r="G14" i="161"/>
  <c r="F14" i="161"/>
  <c r="E14" i="161"/>
  <c r="B14" i="161"/>
  <c r="I13" i="161"/>
  <c r="H13" i="161"/>
  <c r="G13" i="161"/>
  <c r="E13" i="161"/>
  <c r="F13" i="161"/>
  <c r="M13" i="161" s="1"/>
  <c r="B13" i="161"/>
  <c r="I12" i="161"/>
  <c r="H12" i="161"/>
  <c r="G12" i="161"/>
  <c r="E12" i="161"/>
  <c r="F12" i="161"/>
  <c r="M12" i="161" s="1"/>
  <c r="B12" i="161"/>
  <c r="G11" i="161"/>
  <c r="E11" i="161"/>
  <c r="B11" i="161"/>
  <c r="I10" i="161"/>
  <c r="H10" i="161"/>
  <c r="G10" i="161"/>
  <c r="E10" i="161"/>
  <c r="F10" i="161"/>
  <c r="B10" i="161"/>
  <c r="I116" i="161"/>
  <c r="R116" i="161"/>
  <c r="H116" i="161"/>
  <c r="Q116" i="161" s="1"/>
  <c r="G116" i="161"/>
  <c r="F116" i="161"/>
  <c r="N116" i="161"/>
  <c r="E116" i="161"/>
  <c r="M116" i="161"/>
  <c r="D116" i="161"/>
  <c r="C116" i="161"/>
  <c r="B116" i="161"/>
  <c r="I115" i="161"/>
  <c r="R115" i="161"/>
  <c r="G115" i="161"/>
  <c r="O115" i="161" s="1"/>
  <c r="F115" i="161"/>
  <c r="N115" i="161"/>
  <c r="E115" i="161"/>
  <c r="D115" i="161"/>
  <c r="C115" i="161"/>
  <c r="B115" i="161"/>
  <c r="I114" i="161"/>
  <c r="H114" i="161"/>
  <c r="G114" i="161"/>
  <c r="F114" i="161"/>
  <c r="N114" i="161"/>
  <c r="E114" i="161"/>
  <c r="M114" i="161" s="1"/>
  <c r="D114" i="161"/>
  <c r="C114" i="161"/>
  <c r="B114" i="161"/>
  <c r="I113" i="161"/>
  <c r="R113" i="161"/>
  <c r="H113" i="161"/>
  <c r="P113" i="161" s="1"/>
  <c r="Q113" i="161"/>
  <c r="G113" i="161"/>
  <c r="O113" i="161"/>
  <c r="F113" i="161"/>
  <c r="E113" i="161"/>
  <c r="L113" i="161"/>
  <c r="D113" i="161"/>
  <c r="C113" i="161"/>
  <c r="B113" i="161"/>
  <c r="I112" i="161"/>
  <c r="R112" i="161"/>
  <c r="H112" i="161"/>
  <c r="G112" i="161"/>
  <c r="O112" i="161"/>
  <c r="F112" i="161"/>
  <c r="N112" i="161"/>
  <c r="E112" i="161"/>
  <c r="L112" i="161" s="1"/>
  <c r="M112" i="161"/>
  <c r="D112" i="161"/>
  <c r="C112" i="161"/>
  <c r="B112" i="161"/>
  <c r="I111" i="161"/>
  <c r="Q111" i="161" s="1"/>
  <c r="R111" i="161"/>
  <c r="H111" i="161"/>
  <c r="F111" i="161"/>
  <c r="E111" i="161"/>
  <c r="D111" i="161"/>
  <c r="C111" i="161"/>
  <c r="B111" i="161"/>
  <c r="I110" i="161"/>
  <c r="H110" i="161"/>
  <c r="G110" i="161"/>
  <c r="F110" i="161"/>
  <c r="M110" i="161" s="1"/>
  <c r="N110" i="161"/>
  <c r="E110" i="161"/>
  <c r="C110" i="161"/>
  <c r="I109" i="161"/>
  <c r="R109" i="161"/>
  <c r="H109" i="161"/>
  <c r="P109" i="161" s="1"/>
  <c r="Q109" i="161"/>
  <c r="G109" i="161"/>
  <c r="O109" i="161"/>
  <c r="F109" i="161"/>
  <c r="E109" i="161"/>
  <c r="L109" i="161"/>
  <c r="D109" i="161"/>
  <c r="C109" i="161"/>
  <c r="B109" i="161"/>
  <c r="I108" i="161"/>
  <c r="R108" i="161"/>
  <c r="H108" i="161"/>
  <c r="G108" i="161"/>
  <c r="O108" i="161"/>
  <c r="F108" i="161"/>
  <c r="N108" i="161"/>
  <c r="E108" i="161"/>
  <c r="L108" i="161" s="1"/>
  <c r="M108" i="161"/>
  <c r="C108" i="161"/>
  <c r="B108" i="161"/>
  <c r="I107" i="161"/>
  <c r="Q107" i="161" s="1"/>
  <c r="R107" i="161"/>
  <c r="H107" i="161"/>
  <c r="G107" i="161"/>
  <c r="O107" i="161" s="1"/>
  <c r="P107" i="161"/>
  <c r="E107" i="161"/>
  <c r="D107" i="161"/>
  <c r="C107" i="161"/>
  <c r="B107" i="161"/>
  <c r="I106" i="161"/>
  <c r="H106" i="161"/>
  <c r="G106" i="161"/>
  <c r="N106" i="161" s="1"/>
  <c r="F106" i="161"/>
  <c r="M106" i="161" s="1"/>
  <c r="E106" i="161"/>
  <c r="D106" i="161"/>
  <c r="C106" i="161"/>
  <c r="B106" i="161"/>
  <c r="I105" i="161"/>
  <c r="R105" i="161"/>
  <c r="H105" i="161"/>
  <c r="P105" i="161" s="1"/>
  <c r="Q105" i="161"/>
  <c r="G105" i="161"/>
  <c r="O105" i="161"/>
  <c r="F105" i="161"/>
  <c r="E105" i="161"/>
  <c r="L105" i="161"/>
  <c r="D105" i="161"/>
  <c r="C105" i="161"/>
  <c r="B105" i="161"/>
  <c r="I104" i="161"/>
  <c r="R104" i="161"/>
  <c r="H104" i="161"/>
  <c r="G104" i="161"/>
  <c r="O104" i="161"/>
  <c r="F104" i="161"/>
  <c r="N104" i="161"/>
  <c r="E104" i="161"/>
  <c r="L104" i="161" s="1"/>
  <c r="M104" i="161"/>
  <c r="C104" i="161"/>
  <c r="B104" i="161"/>
  <c r="H103" i="161"/>
  <c r="G103" i="161"/>
  <c r="P103" i="161"/>
  <c r="F103" i="161"/>
  <c r="N103" i="161"/>
  <c r="E103" i="161"/>
  <c r="D103" i="161"/>
  <c r="C103" i="161"/>
  <c r="B103" i="161"/>
  <c r="I102" i="161"/>
  <c r="H102" i="161"/>
  <c r="G102" i="161"/>
  <c r="N102" i="161" s="1"/>
  <c r="F102" i="161"/>
  <c r="M102" i="161" s="1"/>
  <c r="E102" i="161"/>
  <c r="D102" i="161"/>
  <c r="C102" i="161"/>
  <c r="B102" i="161"/>
  <c r="I101" i="161"/>
  <c r="R101" i="161"/>
  <c r="H101" i="161"/>
  <c r="P101" i="161" s="1"/>
  <c r="Q101" i="161"/>
  <c r="G101" i="161"/>
  <c r="O101" i="161"/>
  <c r="F101" i="161"/>
  <c r="E101" i="161"/>
  <c r="L101" i="161"/>
  <c r="C101" i="161"/>
  <c r="B101" i="161"/>
  <c r="I100" i="161"/>
  <c r="R100" i="161"/>
  <c r="H100" i="161"/>
  <c r="G100" i="161"/>
  <c r="O100" i="161"/>
  <c r="F100" i="161"/>
  <c r="N100" i="161"/>
  <c r="E100" i="161"/>
  <c r="L100" i="161" s="1"/>
  <c r="M100" i="161"/>
  <c r="D100" i="161"/>
  <c r="C100" i="161"/>
  <c r="B100" i="161"/>
  <c r="I99" i="161"/>
  <c r="R99" i="161"/>
  <c r="G99" i="161"/>
  <c r="O99" i="161" s="1"/>
  <c r="F99" i="161"/>
  <c r="N99" i="161"/>
  <c r="E99" i="161"/>
  <c r="D99" i="161"/>
  <c r="C99" i="161"/>
  <c r="B99" i="161"/>
  <c r="I98" i="161"/>
  <c r="H98" i="161"/>
  <c r="G98" i="161"/>
  <c r="N98" i="161" s="1"/>
  <c r="F98" i="161"/>
  <c r="M98" i="161" s="1"/>
  <c r="E98" i="161"/>
  <c r="D98" i="161"/>
  <c r="C98" i="161"/>
  <c r="B98" i="161"/>
  <c r="I97" i="161"/>
  <c r="R97" i="161"/>
  <c r="H97" i="161"/>
  <c r="P97" i="161" s="1"/>
  <c r="Q97" i="161"/>
  <c r="G97" i="161"/>
  <c r="O97" i="161"/>
  <c r="F97" i="161"/>
  <c r="E97" i="161"/>
  <c r="L97" i="161"/>
  <c r="D97" i="161"/>
  <c r="C97" i="161"/>
  <c r="B97" i="161"/>
  <c r="I96" i="161"/>
  <c r="R96" i="161"/>
  <c r="H96" i="161"/>
  <c r="G96" i="161"/>
  <c r="O96" i="161"/>
  <c r="F96" i="161"/>
  <c r="N96" i="161"/>
  <c r="E96" i="161"/>
  <c r="L96" i="161" s="1"/>
  <c r="M96" i="161"/>
  <c r="D96" i="161"/>
  <c r="C96" i="161"/>
  <c r="B96" i="161"/>
  <c r="I95" i="161"/>
  <c r="Q95" i="161" s="1"/>
  <c r="R95" i="161"/>
  <c r="H95" i="161"/>
  <c r="F95" i="161"/>
  <c r="E95" i="161"/>
  <c r="D95" i="161"/>
  <c r="C95" i="161"/>
  <c r="B95" i="161"/>
  <c r="I94" i="161"/>
  <c r="H94" i="161"/>
  <c r="G94" i="161"/>
  <c r="N94" i="161" s="1"/>
  <c r="F94" i="161"/>
  <c r="M94" i="161" s="1"/>
  <c r="E94" i="161"/>
  <c r="C94" i="161"/>
  <c r="I93" i="161"/>
  <c r="R93" i="161"/>
  <c r="H93" i="161"/>
  <c r="P93" i="161" s="1"/>
  <c r="Q93" i="161"/>
  <c r="G93" i="161"/>
  <c r="O93" i="161"/>
  <c r="F93" i="161"/>
  <c r="E93" i="161"/>
  <c r="L93" i="161"/>
  <c r="D93" i="161"/>
  <c r="C93" i="161"/>
  <c r="B93" i="161"/>
  <c r="I92" i="161"/>
  <c r="R92" i="161"/>
  <c r="H92" i="161"/>
  <c r="G92" i="161"/>
  <c r="O92" i="161"/>
  <c r="F92" i="161"/>
  <c r="N92" i="161"/>
  <c r="E92" i="161"/>
  <c r="L92" i="161" s="1"/>
  <c r="M92" i="161"/>
  <c r="C92" i="161"/>
  <c r="B92" i="161"/>
  <c r="I91" i="161"/>
  <c r="Q91" i="161" s="1"/>
  <c r="R91" i="161"/>
  <c r="H91" i="161"/>
  <c r="G91" i="161"/>
  <c r="O91" i="161" s="1"/>
  <c r="P91" i="161"/>
  <c r="E91" i="161"/>
  <c r="D91" i="161"/>
  <c r="C91" i="161"/>
  <c r="B91" i="161"/>
  <c r="I90" i="161"/>
  <c r="H90" i="161"/>
  <c r="G90" i="161"/>
  <c r="F90" i="161"/>
  <c r="M90" i="161" s="1"/>
  <c r="N90" i="161"/>
  <c r="E90" i="161"/>
  <c r="D90" i="161"/>
  <c r="C90" i="161"/>
  <c r="B90" i="161"/>
  <c r="I89" i="161"/>
  <c r="R89" i="161"/>
  <c r="H89" i="161"/>
  <c r="P89" i="161" s="1"/>
  <c r="Q89" i="161"/>
  <c r="G89" i="161"/>
  <c r="O89" i="161"/>
  <c r="F89" i="161"/>
  <c r="E89" i="161"/>
  <c r="L89" i="161"/>
  <c r="D89" i="161"/>
  <c r="C89" i="161"/>
  <c r="B89" i="161"/>
  <c r="I88" i="161"/>
  <c r="R88" i="161"/>
  <c r="H88" i="161"/>
  <c r="G88" i="161"/>
  <c r="O88" i="161"/>
  <c r="F88" i="161"/>
  <c r="N88" i="161"/>
  <c r="E88" i="161"/>
  <c r="L88" i="161" s="1"/>
  <c r="M88" i="161"/>
  <c r="C88" i="161"/>
  <c r="B88" i="161"/>
  <c r="H87" i="161"/>
  <c r="G87" i="161"/>
  <c r="P87" i="161"/>
  <c r="F87" i="161"/>
  <c r="N87" i="161"/>
  <c r="E87" i="161"/>
  <c r="D87" i="161"/>
  <c r="C87" i="161"/>
  <c r="B87" i="161"/>
  <c r="I86" i="161"/>
  <c r="H86" i="161"/>
  <c r="G86" i="161"/>
  <c r="F86" i="161"/>
  <c r="M86" i="161" s="1"/>
  <c r="N86" i="161"/>
  <c r="E86" i="161"/>
  <c r="D86" i="161"/>
  <c r="C86" i="161"/>
  <c r="B86" i="161"/>
  <c r="I85" i="161"/>
  <c r="R85" i="161"/>
  <c r="H85" i="161"/>
  <c r="P85" i="161" s="1"/>
  <c r="Q85" i="161"/>
  <c r="G85" i="161"/>
  <c r="O85" i="161"/>
  <c r="F85" i="161"/>
  <c r="E85" i="161"/>
  <c r="L85" i="161"/>
  <c r="D85" i="161"/>
  <c r="C85" i="161"/>
  <c r="B85" i="161"/>
  <c r="I84" i="161"/>
  <c r="R84" i="161"/>
  <c r="H84" i="161"/>
  <c r="G84" i="161"/>
  <c r="O84" i="161"/>
  <c r="F84" i="161"/>
  <c r="N84" i="161"/>
  <c r="E84" i="161"/>
  <c r="L84" i="161" s="1"/>
  <c r="M84" i="161"/>
  <c r="D84" i="161"/>
  <c r="C84" i="161"/>
  <c r="B84" i="161"/>
  <c r="I83" i="161"/>
  <c r="R83" i="161"/>
  <c r="G83" i="161"/>
  <c r="O83" i="161" s="1"/>
  <c r="F83" i="161"/>
  <c r="N83" i="161"/>
  <c r="E83" i="161"/>
  <c r="D83" i="161"/>
  <c r="C83" i="161"/>
  <c r="B83" i="161"/>
  <c r="I82" i="161"/>
  <c r="H82" i="161"/>
  <c r="G82" i="161"/>
  <c r="F82" i="161"/>
  <c r="M82" i="161" s="1"/>
  <c r="E82" i="161"/>
  <c r="D82" i="161"/>
  <c r="C82" i="161"/>
  <c r="B82" i="161"/>
  <c r="I81" i="161"/>
  <c r="R81" i="161"/>
  <c r="H81" i="161"/>
  <c r="P81" i="161" s="1"/>
  <c r="Q81" i="161"/>
  <c r="G81" i="161"/>
  <c r="O81" i="161"/>
  <c r="F81" i="161"/>
  <c r="E81" i="161"/>
  <c r="L81" i="161"/>
  <c r="D81" i="161"/>
  <c r="C81" i="161"/>
  <c r="B81" i="161"/>
  <c r="I80" i="161"/>
  <c r="R80" i="161"/>
  <c r="H80" i="161"/>
  <c r="G80" i="161"/>
  <c r="O80" i="161"/>
  <c r="F80" i="161"/>
  <c r="N80" i="161"/>
  <c r="E80" i="161"/>
  <c r="L80" i="161" s="1"/>
  <c r="M80" i="161"/>
  <c r="D80" i="161"/>
  <c r="C80" i="161"/>
  <c r="B80" i="161"/>
  <c r="I79" i="161"/>
  <c r="Q79" i="161" s="1"/>
  <c r="R79" i="161"/>
  <c r="H79" i="161"/>
  <c r="F79" i="161"/>
  <c r="E79" i="161"/>
  <c r="D79" i="161"/>
  <c r="C79" i="161"/>
  <c r="B79" i="161"/>
  <c r="I78" i="161"/>
  <c r="H78" i="161"/>
  <c r="G78" i="161"/>
  <c r="F78" i="161"/>
  <c r="M78" i="161" s="1"/>
  <c r="E78" i="161"/>
  <c r="D78" i="161"/>
  <c r="C78" i="161"/>
  <c r="B78" i="161"/>
  <c r="I77" i="161"/>
  <c r="R77" i="161"/>
  <c r="H77" i="161"/>
  <c r="P77" i="161" s="1"/>
  <c r="Q77" i="161"/>
  <c r="G77" i="161"/>
  <c r="O77" i="161"/>
  <c r="F77" i="161"/>
  <c r="E77" i="161"/>
  <c r="L77" i="161"/>
  <c r="D77" i="161"/>
  <c r="C77" i="161"/>
  <c r="B77" i="161"/>
  <c r="I76" i="161"/>
  <c r="R76" i="161"/>
  <c r="H76" i="161"/>
  <c r="G76" i="161"/>
  <c r="O76" i="161"/>
  <c r="F76" i="161"/>
  <c r="N76" i="161"/>
  <c r="E76" i="161"/>
  <c r="L76" i="161" s="1"/>
  <c r="M76" i="161"/>
  <c r="D76" i="161"/>
  <c r="C76" i="161"/>
  <c r="B76" i="161"/>
  <c r="I75" i="161"/>
  <c r="Q75" i="161" s="1"/>
  <c r="R75" i="161"/>
  <c r="H75" i="161"/>
  <c r="G75" i="161"/>
  <c r="O75" i="161" s="1"/>
  <c r="P75" i="161"/>
  <c r="E75" i="161"/>
  <c r="D75" i="161"/>
  <c r="C75" i="161"/>
  <c r="B75" i="161"/>
  <c r="I74" i="161"/>
  <c r="H74" i="161"/>
  <c r="G74" i="161"/>
  <c r="F74" i="161"/>
  <c r="M74" i="161" s="1"/>
  <c r="E74" i="161"/>
  <c r="D74" i="161"/>
  <c r="C74" i="161"/>
  <c r="B74" i="161"/>
  <c r="I73" i="161"/>
  <c r="R73" i="161"/>
  <c r="H73" i="161"/>
  <c r="P73" i="161" s="1"/>
  <c r="Q73" i="161"/>
  <c r="G73" i="161"/>
  <c r="O73" i="161"/>
  <c r="F73" i="161"/>
  <c r="E73" i="161"/>
  <c r="L73" i="161"/>
  <c r="C73" i="161"/>
  <c r="B73" i="161"/>
  <c r="I72" i="161"/>
  <c r="R72" i="161"/>
  <c r="H72" i="161"/>
  <c r="G72" i="161"/>
  <c r="O72" i="161"/>
  <c r="F72" i="161"/>
  <c r="N72" i="161"/>
  <c r="E72" i="161"/>
  <c r="L72" i="161" s="1"/>
  <c r="M72" i="161"/>
  <c r="D72" i="161"/>
  <c r="C72" i="161"/>
  <c r="B72" i="161"/>
  <c r="H71" i="161"/>
  <c r="G71" i="161"/>
  <c r="P71" i="161"/>
  <c r="F71" i="161"/>
  <c r="N71" i="161"/>
  <c r="E71" i="161"/>
  <c r="D71" i="161"/>
  <c r="C71" i="161"/>
  <c r="B71" i="161"/>
  <c r="I70" i="161"/>
  <c r="H70" i="161"/>
  <c r="G70" i="161"/>
  <c r="F70" i="161"/>
  <c r="M70" i="161" s="1"/>
  <c r="E70" i="161"/>
  <c r="D70" i="161"/>
  <c r="C70" i="161"/>
  <c r="B70" i="161"/>
  <c r="I69" i="161"/>
  <c r="R69" i="161"/>
  <c r="H69" i="161"/>
  <c r="P69" i="161" s="1"/>
  <c r="Q69" i="161"/>
  <c r="G69" i="161"/>
  <c r="O69" i="161"/>
  <c r="F69" i="161"/>
  <c r="E69" i="161"/>
  <c r="L69" i="161"/>
  <c r="D69" i="161"/>
  <c r="C69" i="161"/>
  <c r="B69" i="161"/>
  <c r="I68" i="161"/>
  <c r="R68" i="161"/>
  <c r="H68" i="161"/>
  <c r="G68" i="161"/>
  <c r="O68" i="161"/>
  <c r="F68" i="161"/>
  <c r="N68" i="161"/>
  <c r="E68" i="161"/>
  <c r="L68" i="161" s="1"/>
  <c r="M68" i="161"/>
  <c r="C68" i="161"/>
  <c r="B68" i="161"/>
  <c r="I67" i="161"/>
  <c r="R67" i="161"/>
  <c r="G67" i="161"/>
  <c r="O67" i="161" s="1"/>
  <c r="F67" i="161"/>
  <c r="N67" i="161"/>
  <c r="E67" i="161"/>
  <c r="D67" i="161"/>
  <c r="C67" i="161"/>
  <c r="B67" i="161"/>
  <c r="I66" i="161"/>
  <c r="H66" i="161"/>
  <c r="G66" i="161"/>
  <c r="F66" i="161"/>
  <c r="M66" i="161" s="1"/>
  <c r="E66" i="161"/>
  <c r="D66" i="161"/>
  <c r="C66" i="161"/>
  <c r="B66" i="161"/>
  <c r="I65" i="161"/>
  <c r="R65" i="161"/>
  <c r="H65" i="161"/>
  <c r="P65" i="161" s="1"/>
  <c r="Q65" i="161"/>
  <c r="G65" i="161"/>
  <c r="O65" i="161"/>
  <c r="F65" i="161"/>
  <c r="E65" i="161"/>
  <c r="L65" i="161"/>
  <c r="C65" i="161"/>
  <c r="B65" i="161"/>
  <c r="I64" i="161"/>
  <c r="R64" i="161"/>
  <c r="H64" i="161"/>
  <c r="G64" i="161"/>
  <c r="O64" i="161"/>
  <c r="F64" i="161"/>
  <c r="N64" i="161"/>
  <c r="E64" i="161"/>
  <c r="L64" i="161" s="1"/>
  <c r="M64" i="161"/>
  <c r="D64" i="161"/>
  <c r="C64" i="161"/>
  <c r="B64" i="161"/>
  <c r="I63" i="161"/>
  <c r="Q63" i="161" s="1"/>
  <c r="R63" i="161"/>
  <c r="H63" i="161"/>
  <c r="F63" i="161"/>
  <c r="E63" i="161"/>
  <c r="D63" i="161"/>
  <c r="C63" i="161"/>
  <c r="B63" i="161"/>
  <c r="I62" i="161"/>
  <c r="H62" i="161"/>
  <c r="G62" i="161"/>
  <c r="F62" i="161"/>
  <c r="M62" i="161" s="1"/>
  <c r="N62" i="161"/>
  <c r="E62" i="161"/>
  <c r="D62" i="161"/>
  <c r="C62" i="161"/>
  <c r="B62" i="161"/>
  <c r="I61" i="161"/>
  <c r="R61" i="161"/>
  <c r="H61" i="161"/>
  <c r="P61" i="161" s="1"/>
  <c r="Q61" i="161"/>
  <c r="G61" i="161"/>
  <c r="O61" i="161"/>
  <c r="F61" i="161"/>
  <c r="E61" i="161"/>
  <c r="L61" i="161"/>
  <c r="D61" i="161"/>
  <c r="C61" i="161"/>
  <c r="B61" i="161"/>
  <c r="I60" i="161"/>
  <c r="R60" i="161"/>
  <c r="H60" i="161"/>
  <c r="G60" i="161"/>
  <c r="O60" i="161"/>
  <c r="F60" i="161"/>
  <c r="N60" i="161"/>
  <c r="E60" i="161"/>
  <c r="L60" i="161" s="1"/>
  <c r="M60" i="161"/>
  <c r="C60" i="161"/>
  <c r="B60" i="161"/>
  <c r="R59" i="161"/>
  <c r="D59" i="161"/>
  <c r="C59" i="161"/>
  <c r="R58" i="161"/>
  <c r="Q58" i="161"/>
  <c r="P58" i="161"/>
  <c r="O58" i="161"/>
  <c r="N58" i="161"/>
  <c r="M58" i="161"/>
  <c r="L58" i="161"/>
  <c r="R57" i="161"/>
  <c r="Q57" i="161"/>
  <c r="M57" i="161"/>
  <c r="R56" i="161"/>
  <c r="Q56" i="161"/>
  <c r="P56" i="161"/>
  <c r="O56" i="161"/>
  <c r="L56" i="161"/>
  <c r="L55" i="161"/>
  <c r="R54" i="161"/>
  <c r="Q54" i="161"/>
  <c r="N54" i="161"/>
  <c r="M54" i="161"/>
  <c r="R53" i="161"/>
  <c r="Q53" i="161"/>
  <c r="P53" i="161"/>
  <c r="O53" i="161"/>
  <c r="M53" i="161"/>
  <c r="L53" i="161"/>
  <c r="R52" i="161"/>
  <c r="Q52" i="161"/>
  <c r="P52" i="161"/>
  <c r="M52" i="161"/>
  <c r="M51" i="161"/>
  <c r="R50" i="161"/>
  <c r="Q50" i="161"/>
  <c r="P50" i="161"/>
  <c r="O50" i="161"/>
  <c r="N50" i="161"/>
  <c r="L50" i="161"/>
  <c r="R49" i="161"/>
  <c r="Q49" i="161"/>
  <c r="M49" i="161"/>
  <c r="R48" i="161"/>
  <c r="Q48" i="161"/>
  <c r="P48" i="161"/>
  <c r="O48" i="161"/>
  <c r="L48" i="161"/>
  <c r="R46" i="161"/>
  <c r="O46" i="161"/>
  <c r="N46" i="161"/>
  <c r="M46" i="161"/>
  <c r="L46" i="161"/>
  <c r="R45" i="161"/>
  <c r="Q45" i="161"/>
  <c r="P45" i="161"/>
  <c r="O45" i="161"/>
  <c r="N45" i="161"/>
  <c r="M45" i="161"/>
  <c r="L45" i="161"/>
  <c r="R44" i="161"/>
  <c r="Q44" i="161"/>
  <c r="M44" i="161"/>
  <c r="P43" i="161"/>
  <c r="L43" i="161"/>
  <c r="R42" i="161"/>
  <c r="O42" i="161"/>
  <c r="N42" i="161"/>
  <c r="M42" i="161"/>
  <c r="L42" i="161"/>
  <c r="R41" i="161"/>
  <c r="Q41" i="161"/>
  <c r="P41" i="161"/>
  <c r="O41" i="161"/>
  <c r="N41" i="161"/>
  <c r="M41" i="161"/>
  <c r="L41" i="161"/>
  <c r="R40" i="161"/>
  <c r="Q40" i="161"/>
  <c r="P40" i="161"/>
  <c r="M40" i="161"/>
  <c r="L40" i="161"/>
  <c r="P39" i="161"/>
  <c r="L39" i="161"/>
  <c r="R38" i="161"/>
  <c r="O38" i="161"/>
  <c r="N38" i="161"/>
  <c r="M38" i="161"/>
  <c r="L38" i="161"/>
  <c r="R37" i="161"/>
  <c r="Q37" i="161"/>
  <c r="P37" i="161"/>
  <c r="O37" i="161"/>
  <c r="N37" i="161"/>
  <c r="M37" i="161"/>
  <c r="L37" i="161"/>
  <c r="R36" i="161"/>
  <c r="Q36" i="161"/>
  <c r="M36" i="161"/>
  <c r="L36" i="161"/>
  <c r="L35" i="161"/>
  <c r="R34" i="161"/>
  <c r="O34" i="161"/>
  <c r="N34" i="161"/>
  <c r="M34" i="161"/>
  <c r="L34" i="161"/>
  <c r="R33" i="161"/>
  <c r="Q33" i="161"/>
  <c r="P33" i="161"/>
  <c r="O33" i="161"/>
  <c r="N33" i="161"/>
  <c r="M33" i="161"/>
  <c r="L33" i="161"/>
  <c r="R32" i="161"/>
  <c r="Q32" i="161"/>
  <c r="M32" i="161"/>
  <c r="L32" i="161"/>
  <c r="R30" i="161"/>
  <c r="O30" i="161"/>
  <c r="N30" i="161"/>
  <c r="M30" i="161"/>
  <c r="L30" i="161"/>
  <c r="R29" i="161"/>
  <c r="Q29" i="161"/>
  <c r="P29" i="161"/>
  <c r="O29" i="161"/>
  <c r="N29" i="161"/>
  <c r="M29" i="161"/>
  <c r="L29" i="161"/>
  <c r="R28" i="161"/>
  <c r="Q28" i="161"/>
  <c r="P28" i="161"/>
  <c r="M28" i="161"/>
  <c r="L28" i="161"/>
  <c r="P27" i="161"/>
  <c r="O27" i="161"/>
  <c r="L27" i="161"/>
  <c r="R26" i="161"/>
  <c r="O26" i="161"/>
  <c r="N26" i="161"/>
  <c r="M26" i="161"/>
  <c r="L26" i="161"/>
  <c r="R25" i="161"/>
  <c r="Q25" i="161"/>
  <c r="P25" i="161"/>
  <c r="O25" i="161"/>
  <c r="N25" i="161"/>
  <c r="M25" i="161"/>
  <c r="L25" i="161"/>
  <c r="R24" i="161"/>
  <c r="Q24" i="161"/>
  <c r="P24" i="161"/>
  <c r="M24" i="161"/>
  <c r="P23" i="161"/>
  <c r="L23" i="161"/>
  <c r="R22" i="161"/>
  <c r="O22" i="161"/>
  <c r="N22" i="161"/>
  <c r="M22" i="161"/>
  <c r="L22" i="161"/>
  <c r="R21" i="161"/>
  <c r="Q21" i="161"/>
  <c r="P21" i="161"/>
  <c r="O21" i="161"/>
  <c r="N21" i="161"/>
  <c r="M21" i="161"/>
  <c r="L21" i="161"/>
  <c r="R20" i="161"/>
  <c r="Q20" i="161"/>
  <c r="P20" i="161"/>
  <c r="M20" i="161"/>
  <c r="L19" i="161"/>
  <c r="R18" i="161"/>
  <c r="O18" i="161"/>
  <c r="N18" i="161"/>
  <c r="M18" i="161"/>
  <c r="L18" i="161"/>
  <c r="R17" i="161"/>
  <c r="Q17" i="161"/>
  <c r="P17" i="161"/>
  <c r="O17" i="161"/>
  <c r="N17" i="161"/>
  <c r="M17" i="161"/>
  <c r="L17" i="161"/>
  <c r="R16" i="161"/>
  <c r="Q16" i="161"/>
  <c r="M16" i="161"/>
  <c r="L16" i="161"/>
  <c r="R14" i="161"/>
  <c r="O14" i="161"/>
  <c r="N14" i="161"/>
  <c r="M14" i="161"/>
  <c r="L14" i="161"/>
  <c r="R13" i="161"/>
  <c r="Q13" i="161"/>
  <c r="P13" i="161"/>
  <c r="O13" i="161"/>
  <c r="L13" i="161"/>
  <c r="P12" i="161"/>
  <c r="O12" i="161"/>
  <c r="L12" i="161"/>
  <c r="L11" i="161"/>
  <c r="R10" i="161"/>
  <c r="Q10" i="161"/>
  <c r="O10" i="161"/>
  <c r="M10" i="161"/>
  <c r="R65" i="283"/>
  <c r="K65" i="283"/>
  <c r="R64" i="283"/>
  <c r="F64" i="283"/>
  <c r="R63" i="283"/>
  <c r="F63" i="283"/>
  <c r="R62" i="283"/>
  <c r="F62" i="283"/>
  <c r="R61" i="283"/>
  <c r="F61" i="283"/>
  <c r="R60" i="283"/>
  <c r="F60" i="283"/>
  <c r="R59" i="283"/>
  <c r="F59" i="283"/>
  <c r="R58" i="283"/>
  <c r="F58" i="283"/>
  <c r="R57" i="283"/>
  <c r="K57" i="283"/>
  <c r="I57" i="283" s="1"/>
  <c r="D57" i="283" s="1"/>
  <c r="F57" i="283"/>
  <c r="R56" i="283"/>
  <c r="F56" i="283"/>
  <c r="R55" i="283"/>
  <c r="F55" i="283"/>
  <c r="R54" i="283"/>
  <c r="F54" i="283"/>
  <c r="R53" i="283"/>
  <c r="K53" i="283"/>
  <c r="I53" i="283" s="1"/>
  <c r="D53" i="283" s="1"/>
  <c r="F53" i="283"/>
  <c r="R52" i="283"/>
  <c r="F52" i="283"/>
  <c r="R51" i="283"/>
  <c r="F51" i="283"/>
  <c r="R50" i="283"/>
  <c r="F50" i="283"/>
  <c r="R49" i="283"/>
  <c r="K49" i="283"/>
  <c r="I49" i="283" s="1"/>
  <c r="D49" i="283" s="1"/>
  <c r="F49" i="283"/>
  <c r="R48" i="283"/>
  <c r="F48" i="283"/>
  <c r="R47" i="283"/>
  <c r="F47" i="283"/>
  <c r="R46" i="283"/>
  <c r="F46" i="283"/>
  <c r="R45" i="283"/>
  <c r="K45" i="283"/>
  <c r="I45" i="283" s="1"/>
  <c r="D45" i="283" s="1"/>
  <c r="F45" i="283"/>
  <c r="R44" i="283"/>
  <c r="F44" i="283"/>
  <c r="R43" i="283"/>
  <c r="F43" i="283"/>
  <c r="R42" i="283"/>
  <c r="F42" i="283"/>
  <c r="R41" i="283"/>
  <c r="K41" i="283"/>
  <c r="I41" i="283" s="1"/>
  <c r="D41" i="283" s="1"/>
  <c r="F41" i="283"/>
  <c r="R40" i="283"/>
  <c r="F40" i="283"/>
  <c r="R39" i="283"/>
  <c r="F39" i="283"/>
  <c r="R38" i="283"/>
  <c r="F38" i="283"/>
  <c r="R37" i="283"/>
  <c r="K37" i="283"/>
  <c r="I37" i="283" s="1"/>
  <c r="D37" i="283" s="1"/>
  <c r="F37" i="283"/>
  <c r="R36" i="283"/>
  <c r="F36" i="283"/>
  <c r="R35" i="283"/>
  <c r="F35" i="283"/>
  <c r="R34" i="283"/>
  <c r="F34" i="283"/>
  <c r="R33" i="283"/>
  <c r="K33" i="283"/>
  <c r="I33" i="283" s="1"/>
  <c r="D33" i="283" s="1"/>
  <c r="F33" i="283"/>
  <c r="R32" i="283"/>
  <c r="F32" i="283"/>
  <c r="R31" i="283"/>
  <c r="F31" i="283"/>
  <c r="R30" i="283"/>
  <c r="F30" i="283"/>
  <c r="R29" i="283"/>
  <c r="K29" i="283"/>
  <c r="I29" i="283" s="1"/>
  <c r="D29" i="283" s="1"/>
  <c r="F29" i="283"/>
  <c r="R28" i="283"/>
  <c r="F28" i="283"/>
  <c r="R27" i="283"/>
  <c r="F27" i="283"/>
  <c r="R26" i="283"/>
  <c r="F26" i="283"/>
  <c r="R25" i="283"/>
  <c r="K25" i="283"/>
  <c r="I25" i="283" s="1"/>
  <c r="D25" i="283" s="1"/>
  <c r="F25" i="283"/>
  <c r="R24" i="283"/>
  <c r="F24" i="283"/>
  <c r="R23" i="283"/>
  <c r="F23" i="283"/>
  <c r="R22" i="283"/>
  <c r="F22" i="283"/>
  <c r="R21" i="283"/>
  <c r="K21" i="283"/>
  <c r="I21" i="283" s="1"/>
  <c r="D21" i="283" s="1"/>
  <c r="F21" i="283"/>
  <c r="R20" i="283"/>
  <c r="F20" i="283"/>
  <c r="R19" i="283"/>
  <c r="F19" i="283"/>
  <c r="R18" i="283"/>
  <c r="F18" i="283"/>
  <c r="R17" i="283"/>
  <c r="K17" i="283"/>
  <c r="I17" i="283" s="1"/>
  <c r="D17" i="283" s="1"/>
  <c r="F17" i="283"/>
  <c r="R16" i="283"/>
  <c r="F16" i="283"/>
  <c r="R15" i="283"/>
  <c r="F15" i="283"/>
  <c r="R14" i="283"/>
  <c r="F14" i="283"/>
  <c r="R13" i="283"/>
  <c r="K13" i="283"/>
  <c r="I13" i="283" s="1"/>
  <c r="D13" i="283" s="1"/>
  <c r="F13" i="283"/>
  <c r="R12" i="283"/>
  <c r="F12" i="283"/>
  <c r="R11" i="283"/>
  <c r="F11" i="283"/>
  <c r="R10" i="283"/>
  <c r="G10" i="283"/>
  <c r="K9" i="283"/>
  <c r="R9" i="283"/>
  <c r="R8" i="283"/>
  <c r="G8" i="283"/>
  <c r="K7" i="283"/>
  <c r="R7" i="283"/>
  <c r="J69" i="267"/>
  <c r="L69" i="267" s="1"/>
  <c r="F69" i="267"/>
  <c r="H69" i="267" s="1"/>
  <c r="D69" i="267"/>
  <c r="E69" i="267"/>
  <c r="J68" i="267"/>
  <c r="L68" i="267" s="1"/>
  <c r="F68" i="267"/>
  <c r="H68" i="267" s="1"/>
  <c r="D68" i="267"/>
  <c r="E68" i="267"/>
  <c r="J67" i="267"/>
  <c r="L67" i="267" s="1"/>
  <c r="F67" i="267"/>
  <c r="H67" i="267" s="1"/>
  <c r="D67" i="267"/>
  <c r="E67" i="267"/>
  <c r="J66" i="267"/>
  <c r="L66" i="267" s="1"/>
  <c r="F66" i="267"/>
  <c r="H66" i="267" s="1"/>
  <c r="D66" i="267"/>
  <c r="E66" i="267"/>
  <c r="J65" i="267"/>
  <c r="L65" i="267" s="1"/>
  <c r="F65" i="267"/>
  <c r="H65" i="267" s="1"/>
  <c r="D65" i="267"/>
  <c r="E65" i="267"/>
  <c r="J64" i="267"/>
  <c r="L64" i="267" s="1"/>
  <c r="F64" i="267"/>
  <c r="H64" i="267" s="1"/>
  <c r="D64" i="267"/>
  <c r="E64" i="267"/>
  <c r="J63" i="267"/>
  <c r="L63" i="267" s="1"/>
  <c r="F63" i="267"/>
  <c r="H63" i="267" s="1"/>
  <c r="D63" i="267"/>
  <c r="E63" i="267"/>
  <c r="J62" i="267"/>
  <c r="L62" i="267" s="1"/>
  <c r="F62" i="267"/>
  <c r="H62" i="267" s="1"/>
  <c r="D62" i="267"/>
  <c r="E62" i="267"/>
  <c r="J61" i="267"/>
  <c r="L61" i="267" s="1"/>
  <c r="F61" i="267"/>
  <c r="H61" i="267" s="1"/>
  <c r="D61" i="267"/>
  <c r="E61" i="267"/>
  <c r="J60" i="267"/>
  <c r="L60" i="267" s="1"/>
  <c r="F60" i="267"/>
  <c r="H60" i="267" s="1"/>
  <c r="D60" i="267"/>
  <c r="E60" i="267"/>
  <c r="J59" i="267"/>
  <c r="L59" i="267" s="1"/>
  <c r="F59" i="267"/>
  <c r="H59" i="267" s="1"/>
  <c r="D59" i="267"/>
  <c r="E59" i="267"/>
  <c r="J58" i="267"/>
  <c r="L58" i="267" s="1"/>
  <c r="F58" i="267"/>
  <c r="H58" i="267" s="1"/>
  <c r="D58" i="267"/>
  <c r="E58" i="267"/>
  <c r="J57" i="267"/>
  <c r="L57" i="267" s="1"/>
  <c r="F57" i="267"/>
  <c r="H57" i="267" s="1"/>
  <c r="D57" i="267"/>
  <c r="E57" i="267"/>
  <c r="J56" i="267"/>
  <c r="L56" i="267" s="1"/>
  <c r="F56" i="267"/>
  <c r="H56" i="267" s="1"/>
  <c r="D56" i="267"/>
  <c r="E56" i="267"/>
  <c r="J55" i="267"/>
  <c r="L55" i="267" s="1"/>
  <c r="F55" i="267"/>
  <c r="H55" i="267" s="1"/>
  <c r="D55" i="267"/>
  <c r="E55" i="267"/>
  <c r="J54" i="267"/>
  <c r="L54" i="267" s="1"/>
  <c r="F54" i="267"/>
  <c r="H54" i="267" s="1"/>
  <c r="D54" i="267"/>
  <c r="E54" i="267"/>
  <c r="J53" i="267"/>
  <c r="L53" i="267" s="1"/>
  <c r="F53" i="267"/>
  <c r="H53" i="267" s="1"/>
  <c r="D53" i="267"/>
  <c r="E53" i="267"/>
  <c r="J52" i="267"/>
  <c r="L52" i="267" s="1"/>
  <c r="F52" i="267"/>
  <c r="H52" i="267" s="1"/>
  <c r="D52" i="267"/>
  <c r="E52" i="267"/>
  <c r="J51" i="267"/>
  <c r="L51" i="267" s="1"/>
  <c r="F51" i="267"/>
  <c r="H51" i="267" s="1"/>
  <c r="D51" i="267"/>
  <c r="E51" i="267"/>
  <c r="J50" i="267"/>
  <c r="L50" i="267" s="1"/>
  <c r="F50" i="267"/>
  <c r="H50" i="267" s="1"/>
  <c r="D50" i="267"/>
  <c r="E50" i="267"/>
  <c r="J49" i="267"/>
  <c r="L49" i="267" s="1"/>
  <c r="F49" i="267"/>
  <c r="H49" i="267" s="1"/>
  <c r="D49" i="267"/>
  <c r="E49" i="267"/>
  <c r="J48" i="267"/>
  <c r="L48" i="267" s="1"/>
  <c r="F48" i="267"/>
  <c r="H48" i="267" s="1"/>
  <c r="D48" i="267"/>
  <c r="E48" i="267"/>
  <c r="J47" i="267"/>
  <c r="L47" i="267" s="1"/>
  <c r="F47" i="267"/>
  <c r="H47" i="267" s="1"/>
  <c r="D47" i="267"/>
  <c r="E47" i="267"/>
  <c r="J46" i="267"/>
  <c r="L46" i="267" s="1"/>
  <c r="F46" i="267"/>
  <c r="H46" i="267" s="1"/>
  <c r="D46" i="267"/>
  <c r="E46" i="267"/>
  <c r="J45" i="267"/>
  <c r="L45" i="267" s="1"/>
  <c r="F45" i="267"/>
  <c r="H45" i="267" s="1"/>
  <c r="D45" i="267"/>
  <c r="E45" i="267"/>
  <c r="J44" i="267"/>
  <c r="L44" i="267" s="1"/>
  <c r="F44" i="267"/>
  <c r="H44" i="267" s="1"/>
  <c r="D44" i="267"/>
  <c r="E44" i="267"/>
  <c r="J43" i="267"/>
  <c r="L43" i="267" s="1"/>
  <c r="F43" i="267"/>
  <c r="H43" i="267" s="1"/>
  <c r="D43" i="267"/>
  <c r="E43" i="267"/>
  <c r="J42" i="267"/>
  <c r="L42" i="267" s="1"/>
  <c r="F42" i="267"/>
  <c r="H42" i="267" s="1"/>
  <c r="D42" i="267"/>
  <c r="E42" i="267"/>
  <c r="J41" i="267"/>
  <c r="L41" i="267" s="1"/>
  <c r="F41" i="267"/>
  <c r="H41" i="267" s="1"/>
  <c r="D41" i="267"/>
  <c r="E41" i="267"/>
  <c r="J40" i="267"/>
  <c r="L40" i="267" s="1"/>
  <c r="F40" i="267"/>
  <c r="H40" i="267" s="1"/>
  <c r="D40" i="267"/>
  <c r="E40" i="267"/>
  <c r="J39" i="267"/>
  <c r="L39" i="267" s="1"/>
  <c r="F39" i="267"/>
  <c r="H39" i="267" s="1"/>
  <c r="D39" i="267"/>
  <c r="E39" i="267"/>
  <c r="J38" i="267"/>
  <c r="L38" i="267" s="1"/>
  <c r="F38" i="267"/>
  <c r="H38" i="267" s="1"/>
  <c r="D38" i="267"/>
  <c r="E38" i="267"/>
  <c r="J37" i="267"/>
  <c r="L37" i="267" s="1"/>
  <c r="F37" i="267"/>
  <c r="H37" i="267" s="1"/>
  <c r="D37" i="267"/>
  <c r="E37" i="267"/>
  <c r="J36" i="267"/>
  <c r="L36" i="267" s="1"/>
  <c r="F36" i="267"/>
  <c r="H36" i="267" s="1"/>
  <c r="D36" i="267"/>
  <c r="E36" i="267"/>
  <c r="J35" i="267"/>
  <c r="L35" i="267" s="1"/>
  <c r="F35" i="267"/>
  <c r="H35" i="267" s="1"/>
  <c r="D35" i="267"/>
  <c r="E35" i="267"/>
  <c r="J34" i="267"/>
  <c r="L34" i="267" s="1"/>
  <c r="F34" i="267"/>
  <c r="H34" i="267" s="1"/>
  <c r="D34" i="267"/>
  <c r="E34" i="267"/>
  <c r="J33" i="267"/>
  <c r="L33" i="267" s="1"/>
  <c r="F33" i="267"/>
  <c r="H33" i="267" s="1"/>
  <c r="D33" i="267"/>
  <c r="E33" i="267"/>
  <c r="J32" i="267"/>
  <c r="L32" i="267" s="1"/>
  <c r="F32" i="267"/>
  <c r="H32" i="267" s="1"/>
  <c r="D32" i="267"/>
  <c r="E32" i="267"/>
  <c r="J31" i="267"/>
  <c r="L31" i="267" s="1"/>
  <c r="F31" i="267"/>
  <c r="H31" i="267" s="1"/>
  <c r="D31" i="267"/>
  <c r="E31" i="267"/>
  <c r="J30" i="267"/>
  <c r="L30" i="267" s="1"/>
  <c r="F30" i="267"/>
  <c r="H30" i="267" s="1"/>
  <c r="D30" i="267"/>
  <c r="E30" i="267"/>
  <c r="J29" i="267"/>
  <c r="L29" i="267" s="1"/>
  <c r="F29" i="267"/>
  <c r="H29" i="267" s="1"/>
  <c r="D29" i="267"/>
  <c r="E29" i="267"/>
  <c r="J28" i="267"/>
  <c r="L28" i="267" s="1"/>
  <c r="F28" i="267"/>
  <c r="H28" i="267" s="1"/>
  <c r="D28" i="267"/>
  <c r="E28" i="267"/>
  <c r="J27" i="267"/>
  <c r="L27" i="267" s="1"/>
  <c r="F27" i="267"/>
  <c r="H27" i="267" s="1"/>
  <c r="D27" i="267"/>
  <c r="E27" i="267"/>
  <c r="J26" i="267"/>
  <c r="L26" i="267" s="1"/>
  <c r="F26" i="267"/>
  <c r="H26" i="267" s="1"/>
  <c r="D26" i="267"/>
  <c r="E26" i="267"/>
  <c r="J25" i="267"/>
  <c r="L25" i="267" s="1"/>
  <c r="F25" i="267"/>
  <c r="H25" i="267" s="1"/>
  <c r="D25" i="267"/>
  <c r="E25" i="267"/>
  <c r="J24" i="267"/>
  <c r="L24" i="267" s="1"/>
  <c r="F24" i="267"/>
  <c r="H24" i="267" s="1"/>
  <c r="D24" i="267"/>
  <c r="E24" i="267"/>
  <c r="J23" i="267"/>
  <c r="L23" i="267" s="1"/>
  <c r="F23" i="267"/>
  <c r="H23" i="267" s="1"/>
  <c r="D23" i="267"/>
  <c r="E23" i="267"/>
  <c r="J22" i="267"/>
  <c r="L22" i="267" s="1"/>
  <c r="F22" i="267"/>
  <c r="H22" i="267" s="1"/>
  <c r="D22" i="267"/>
  <c r="E22" i="267"/>
  <c r="J21" i="267"/>
  <c r="L21" i="267" s="1"/>
  <c r="F21" i="267"/>
  <c r="H21" i="267" s="1"/>
  <c r="D21" i="267"/>
  <c r="E21" i="267"/>
  <c r="J20" i="267"/>
  <c r="L20" i="267" s="1"/>
  <c r="F20" i="267"/>
  <c r="H20" i="267" s="1"/>
  <c r="D20" i="267"/>
  <c r="E20" i="267"/>
  <c r="J19" i="267"/>
  <c r="L19" i="267" s="1"/>
  <c r="F19" i="267"/>
  <c r="H19" i="267" s="1"/>
  <c r="D19" i="267"/>
  <c r="E19" i="267"/>
  <c r="J18" i="267"/>
  <c r="L18" i="267" s="1"/>
  <c r="F18" i="267"/>
  <c r="H18" i="267" s="1"/>
  <c r="D18" i="267"/>
  <c r="E18" i="267"/>
  <c r="J17" i="267"/>
  <c r="L17" i="267" s="1"/>
  <c r="F17" i="267"/>
  <c r="H17" i="267" s="1"/>
  <c r="D17" i="267"/>
  <c r="E17" i="267"/>
  <c r="J16" i="267"/>
  <c r="L16" i="267" s="1"/>
  <c r="F16" i="267"/>
  <c r="H16" i="267" s="1"/>
  <c r="D16" i="267"/>
  <c r="D15" i="267" s="1"/>
  <c r="E16" i="267"/>
  <c r="J14" i="267"/>
  <c r="M15" i="267"/>
  <c r="K15" i="267"/>
  <c r="F14" i="267"/>
  <c r="I15" i="267"/>
  <c r="G15" i="267"/>
  <c r="B15" i="267"/>
  <c r="E14" i="267"/>
  <c r="D14" i="267"/>
  <c r="C15" i="267"/>
  <c r="J12" i="267"/>
  <c r="M13" i="267"/>
  <c r="K13" i="267"/>
  <c r="F12" i="267"/>
  <c r="I13" i="267"/>
  <c r="G13" i="267"/>
  <c r="B13" i="267"/>
  <c r="E12" i="267"/>
  <c r="E13" i="267" s="1"/>
  <c r="D12" i="267"/>
  <c r="D13" i="267"/>
  <c r="C13" i="267"/>
  <c r="G120" i="153"/>
  <c r="F120" i="153"/>
  <c r="E120" i="153"/>
  <c r="D120" i="153"/>
  <c r="C120" i="153"/>
  <c r="B120" i="153"/>
  <c r="G68" i="153"/>
  <c r="F68" i="153"/>
  <c r="E68" i="153"/>
  <c r="D68" i="153"/>
  <c r="C68" i="153"/>
  <c r="B68" i="153"/>
  <c r="G67" i="153"/>
  <c r="F67" i="153"/>
  <c r="E67" i="153"/>
  <c r="D67" i="153"/>
  <c r="C67" i="153"/>
  <c r="B67" i="153"/>
  <c r="G66" i="153"/>
  <c r="F66" i="153"/>
  <c r="E66" i="153"/>
  <c r="D66" i="153"/>
  <c r="C66" i="153"/>
  <c r="B66" i="153"/>
  <c r="G65" i="153"/>
  <c r="F65" i="153"/>
  <c r="E65" i="153"/>
  <c r="D65" i="153"/>
  <c r="C65" i="153"/>
  <c r="B65" i="153"/>
  <c r="G64" i="153"/>
  <c r="F64" i="153"/>
  <c r="E64" i="153"/>
  <c r="D64" i="153"/>
  <c r="C64" i="153"/>
  <c r="B64" i="153"/>
  <c r="G63" i="153"/>
  <c r="F63" i="153"/>
  <c r="E63" i="153"/>
  <c r="D63" i="153"/>
  <c r="C63" i="153"/>
  <c r="B63" i="153"/>
  <c r="G62" i="153"/>
  <c r="F62" i="153"/>
  <c r="E62" i="153"/>
  <c r="D62" i="153"/>
  <c r="C62" i="153"/>
  <c r="B62" i="153"/>
  <c r="G61" i="153"/>
  <c r="F61" i="153"/>
  <c r="E61" i="153"/>
  <c r="D61" i="153"/>
  <c r="C61" i="153"/>
  <c r="B61" i="153"/>
  <c r="G60" i="153"/>
  <c r="F60" i="153"/>
  <c r="E60" i="153"/>
  <c r="D60" i="153"/>
  <c r="C60" i="153"/>
  <c r="B60" i="153"/>
  <c r="G59" i="153"/>
  <c r="F59" i="153"/>
  <c r="E59" i="153"/>
  <c r="D59" i="153"/>
  <c r="C59" i="153"/>
  <c r="B59" i="153"/>
  <c r="G58" i="153"/>
  <c r="F58" i="153"/>
  <c r="E58" i="153"/>
  <c r="D58" i="153"/>
  <c r="C58" i="153"/>
  <c r="B58" i="153"/>
  <c r="G57" i="153"/>
  <c r="F57" i="153"/>
  <c r="E57" i="153"/>
  <c r="D57" i="153"/>
  <c r="C57" i="153"/>
  <c r="B57" i="153"/>
  <c r="G56" i="153"/>
  <c r="F56" i="153"/>
  <c r="E56" i="153"/>
  <c r="D56" i="153"/>
  <c r="C56" i="153"/>
  <c r="B56" i="153"/>
  <c r="G55" i="153"/>
  <c r="F55" i="153"/>
  <c r="E55" i="153"/>
  <c r="D55" i="153"/>
  <c r="C55" i="153"/>
  <c r="B55" i="153"/>
  <c r="G54" i="153"/>
  <c r="F54" i="153"/>
  <c r="E54" i="153"/>
  <c r="D54" i="153"/>
  <c r="C54" i="153"/>
  <c r="B54" i="153"/>
  <c r="G53" i="153"/>
  <c r="F53" i="153"/>
  <c r="E53" i="153"/>
  <c r="D53" i="153"/>
  <c r="C53" i="153"/>
  <c r="B53" i="153"/>
  <c r="G52" i="153"/>
  <c r="F52" i="153"/>
  <c r="E52" i="153"/>
  <c r="D52" i="153"/>
  <c r="C52" i="153"/>
  <c r="B52" i="153"/>
  <c r="G51" i="153"/>
  <c r="F51" i="153"/>
  <c r="E51" i="153"/>
  <c r="D51" i="153"/>
  <c r="C51" i="153"/>
  <c r="B51" i="153"/>
  <c r="G50" i="153"/>
  <c r="F50" i="153"/>
  <c r="E50" i="153"/>
  <c r="D50" i="153"/>
  <c r="C50" i="153"/>
  <c r="B50" i="153"/>
  <c r="G49" i="153"/>
  <c r="F49" i="153"/>
  <c r="E49" i="153"/>
  <c r="D49" i="153"/>
  <c r="C49" i="153"/>
  <c r="B49" i="153"/>
  <c r="G48" i="153"/>
  <c r="F48" i="153"/>
  <c r="E48" i="153"/>
  <c r="D48" i="153"/>
  <c r="C48" i="153"/>
  <c r="B48" i="153"/>
  <c r="G47" i="153"/>
  <c r="F47" i="153"/>
  <c r="E47" i="153"/>
  <c r="D47" i="153"/>
  <c r="C47" i="153"/>
  <c r="B47" i="153"/>
  <c r="G46" i="153"/>
  <c r="F46" i="153"/>
  <c r="E46" i="153"/>
  <c r="D46" i="153"/>
  <c r="C46" i="153"/>
  <c r="B46" i="153"/>
  <c r="G45" i="153"/>
  <c r="F45" i="153"/>
  <c r="E45" i="153"/>
  <c r="D45" i="153"/>
  <c r="C45" i="153"/>
  <c r="B45" i="153"/>
  <c r="G44" i="153"/>
  <c r="F44" i="153"/>
  <c r="E44" i="153"/>
  <c r="D44" i="153"/>
  <c r="C44" i="153"/>
  <c r="B44" i="153"/>
  <c r="G43" i="153"/>
  <c r="F43" i="153"/>
  <c r="E43" i="153"/>
  <c r="D43" i="153"/>
  <c r="C43" i="153"/>
  <c r="B43" i="153"/>
  <c r="G42" i="153"/>
  <c r="F42" i="153"/>
  <c r="E42" i="153"/>
  <c r="D42" i="153"/>
  <c r="C42" i="153"/>
  <c r="B42" i="153"/>
  <c r="G41" i="153"/>
  <c r="F41" i="153"/>
  <c r="E41" i="153"/>
  <c r="D41" i="153"/>
  <c r="C41" i="153"/>
  <c r="B41" i="153"/>
  <c r="G40" i="153"/>
  <c r="F40" i="153"/>
  <c r="E40" i="153"/>
  <c r="D40" i="153"/>
  <c r="C40" i="153"/>
  <c r="B40" i="153"/>
  <c r="G39" i="153"/>
  <c r="F39" i="153"/>
  <c r="E39" i="153"/>
  <c r="D39" i="153"/>
  <c r="C39" i="153"/>
  <c r="B39" i="153"/>
  <c r="G38" i="153"/>
  <c r="F38" i="153"/>
  <c r="E38" i="153"/>
  <c r="D38" i="153"/>
  <c r="C38" i="153"/>
  <c r="B38" i="153"/>
  <c r="G37" i="153"/>
  <c r="F37" i="153"/>
  <c r="E37" i="153"/>
  <c r="D37" i="153"/>
  <c r="C37" i="153"/>
  <c r="B37" i="153"/>
  <c r="G36" i="153"/>
  <c r="F36" i="153"/>
  <c r="E36" i="153"/>
  <c r="D36" i="153"/>
  <c r="C36" i="153"/>
  <c r="B36" i="153"/>
  <c r="G35" i="153"/>
  <c r="F35" i="153"/>
  <c r="E35" i="153"/>
  <c r="D35" i="153"/>
  <c r="C35" i="153"/>
  <c r="B35" i="153"/>
  <c r="G34" i="153"/>
  <c r="F34" i="153"/>
  <c r="E34" i="153"/>
  <c r="D34" i="153"/>
  <c r="C34" i="153"/>
  <c r="B34" i="153"/>
  <c r="G33" i="153"/>
  <c r="F33" i="153"/>
  <c r="E33" i="153"/>
  <c r="D33" i="153"/>
  <c r="C33" i="153"/>
  <c r="B33" i="153"/>
  <c r="G32" i="153"/>
  <c r="F32" i="153"/>
  <c r="E32" i="153"/>
  <c r="D32" i="153"/>
  <c r="C32" i="153"/>
  <c r="B32" i="153"/>
  <c r="G31" i="153"/>
  <c r="F31" i="153"/>
  <c r="E31" i="153"/>
  <c r="D31" i="153"/>
  <c r="C31" i="153"/>
  <c r="B31" i="153"/>
  <c r="G30" i="153"/>
  <c r="F30" i="153"/>
  <c r="E30" i="153"/>
  <c r="D30" i="153"/>
  <c r="C30" i="153"/>
  <c r="B30" i="153"/>
  <c r="G29" i="153"/>
  <c r="F29" i="153"/>
  <c r="E29" i="153"/>
  <c r="D29" i="153"/>
  <c r="C29" i="153"/>
  <c r="B29" i="153"/>
  <c r="G28" i="153"/>
  <c r="F28" i="153"/>
  <c r="E28" i="153"/>
  <c r="D28" i="153"/>
  <c r="C28" i="153"/>
  <c r="B28" i="153"/>
  <c r="G27" i="153"/>
  <c r="F27" i="153"/>
  <c r="E27" i="153"/>
  <c r="D27" i="153"/>
  <c r="C27" i="153"/>
  <c r="B27" i="153"/>
  <c r="G26" i="153"/>
  <c r="F26" i="153"/>
  <c r="E26" i="153"/>
  <c r="D26" i="153"/>
  <c r="C26" i="153"/>
  <c r="B26" i="153"/>
  <c r="G25" i="153"/>
  <c r="F25" i="153"/>
  <c r="E25" i="153"/>
  <c r="D25" i="153"/>
  <c r="C25" i="153"/>
  <c r="B25" i="153"/>
  <c r="G24" i="153"/>
  <c r="F24" i="153"/>
  <c r="E24" i="153"/>
  <c r="D24" i="153"/>
  <c r="C24" i="153"/>
  <c r="B24" i="153"/>
  <c r="G23" i="153"/>
  <c r="F23" i="153"/>
  <c r="E23" i="153"/>
  <c r="D23" i="153"/>
  <c r="C23" i="153"/>
  <c r="B23" i="153"/>
  <c r="G22" i="153"/>
  <c r="F22" i="153"/>
  <c r="E22" i="153"/>
  <c r="D22" i="153"/>
  <c r="C22" i="153"/>
  <c r="B22" i="153"/>
  <c r="G21" i="153"/>
  <c r="F21" i="153"/>
  <c r="E21" i="153"/>
  <c r="D21" i="153"/>
  <c r="C21" i="153"/>
  <c r="B21" i="153"/>
  <c r="G20" i="153"/>
  <c r="F20" i="153"/>
  <c r="E20" i="153"/>
  <c r="D20" i="153"/>
  <c r="C20" i="153"/>
  <c r="B20" i="153"/>
  <c r="G19" i="153"/>
  <c r="F19" i="153"/>
  <c r="E19" i="153"/>
  <c r="D19" i="153"/>
  <c r="C19" i="153"/>
  <c r="B19" i="153"/>
  <c r="G18" i="153"/>
  <c r="F18" i="153"/>
  <c r="E18" i="153"/>
  <c r="D18" i="153"/>
  <c r="C18" i="153"/>
  <c r="B18" i="153"/>
  <c r="G17" i="153"/>
  <c r="F17" i="153"/>
  <c r="E17" i="153"/>
  <c r="D17" i="153"/>
  <c r="C17" i="153"/>
  <c r="B17" i="153"/>
  <c r="G16" i="153"/>
  <c r="F16" i="153"/>
  <c r="E16" i="153"/>
  <c r="D16" i="153"/>
  <c r="C16" i="153"/>
  <c r="B16" i="153"/>
  <c r="G15" i="153"/>
  <c r="F15" i="153"/>
  <c r="E15" i="153"/>
  <c r="D15" i="153"/>
  <c r="C15" i="153"/>
  <c r="B15" i="153"/>
  <c r="J14" i="153"/>
  <c r="I14" i="153"/>
  <c r="H14" i="153"/>
  <c r="G14" i="153"/>
  <c r="F14" i="153"/>
  <c r="E14" i="153"/>
  <c r="D14" i="153"/>
  <c r="C14" i="153"/>
  <c r="B14" i="153"/>
  <c r="G13" i="153"/>
  <c r="F13" i="153"/>
  <c r="E13" i="153"/>
  <c r="D13" i="153"/>
  <c r="C13" i="153"/>
  <c r="B13" i="153"/>
  <c r="J12" i="153"/>
  <c r="I12" i="153"/>
  <c r="H12" i="153"/>
  <c r="G12" i="153"/>
  <c r="F12" i="153"/>
  <c r="E12" i="153"/>
  <c r="D12" i="153"/>
  <c r="C12" i="153"/>
  <c r="B12" i="153"/>
  <c r="G11" i="153"/>
  <c r="F11" i="153"/>
  <c r="E11" i="153"/>
  <c r="D11" i="153"/>
  <c r="C11" i="153"/>
  <c r="B11" i="153"/>
  <c r="B115" i="152"/>
  <c r="H115" i="152" s="1"/>
  <c r="B115" i="145"/>
  <c r="R116" i="158"/>
  <c r="J116" i="155"/>
  <c r="P115" i="152"/>
  <c r="G115" i="152"/>
  <c r="F115" i="145"/>
  <c r="M115" i="152"/>
  <c r="F115" i="152"/>
  <c r="L115" i="152" s="1"/>
  <c r="E115" i="145"/>
  <c r="E115" i="152"/>
  <c r="D115" i="145"/>
  <c r="D115" i="152"/>
  <c r="C115" i="145"/>
  <c r="J115" i="152"/>
  <c r="C115" i="152"/>
  <c r="I115" i="152" s="1"/>
  <c r="B114" i="152"/>
  <c r="H114" i="152" s="1"/>
  <c r="B114" i="145"/>
  <c r="R115" i="158"/>
  <c r="J115" i="155"/>
  <c r="P114" i="152"/>
  <c r="G114" i="152"/>
  <c r="F114" i="145"/>
  <c r="M114" i="152"/>
  <c r="F114" i="152"/>
  <c r="L114" i="152" s="1"/>
  <c r="E114" i="145"/>
  <c r="E114" i="152"/>
  <c r="D114" i="145"/>
  <c r="D114" i="152"/>
  <c r="C114" i="145"/>
  <c r="J114" i="152"/>
  <c r="C114" i="152"/>
  <c r="I114" i="152" s="1"/>
  <c r="B113" i="152"/>
  <c r="H113" i="152" s="1"/>
  <c r="B113" i="145"/>
  <c r="R114" i="158"/>
  <c r="J114" i="155"/>
  <c r="P113" i="152"/>
  <c r="G113" i="152"/>
  <c r="F113" i="145"/>
  <c r="M113" i="152"/>
  <c r="F113" i="152"/>
  <c r="L113" i="152" s="1"/>
  <c r="E113" i="145"/>
  <c r="E113" i="152"/>
  <c r="D113" i="145"/>
  <c r="D113" i="152"/>
  <c r="C113" i="145"/>
  <c r="J113" i="152"/>
  <c r="C113" i="152"/>
  <c r="I113" i="152" s="1"/>
  <c r="B112" i="152"/>
  <c r="H112" i="152" s="1"/>
  <c r="B112" i="145"/>
  <c r="R113" i="158"/>
  <c r="J113" i="155"/>
  <c r="P112" i="152"/>
  <c r="G112" i="152"/>
  <c r="F112" i="145"/>
  <c r="M112" i="152"/>
  <c r="F112" i="152"/>
  <c r="L112" i="152" s="1"/>
  <c r="E112" i="145"/>
  <c r="E112" i="152"/>
  <c r="D112" i="145"/>
  <c r="D112" i="152"/>
  <c r="C112" i="145"/>
  <c r="J112" i="152"/>
  <c r="C112" i="152"/>
  <c r="I112" i="152" s="1"/>
  <c r="B111" i="152"/>
  <c r="H111" i="152" s="1"/>
  <c r="B111" i="145"/>
  <c r="R112" i="158"/>
  <c r="J112" i="155"/>
  <c r="P111" i="152"/>
  <c r="G111" i="152"/>
  <c r="F111" i="145"/>
  <c r="M111" i="152"/>
  <c r="F111" i="152"/>
  <c r="L111" i="152" s="1"/>
  <c r="E111" i="145"/>
  <c r="E111" i="152"/>
  <c r="D111" i="145"/>
  <c r="D111" i="152"/>
  <c r="C111" i="145"/>
  <c r="J111" i="152"/>
  <c r="C111" i="152"/>
  <c r="I111" i="152" s="1"/>
  <c r="B110" i="152"/>
  <c r="H110" i="152" s="1"/>
  <c r="B110" i="145"/>
  <c r="R111" i="158"/>
  <c r="J111" i="155"/>
  <c r="P110" i="152"/>
  <c r="G110" i="152"/>
  <c r="F110" i="145"/>
  <c r="M110" i="152"/>
  <c r="F110" i="152"/>
  <c r="L110" i="152" s="1"/>
  <c r="E110" i="145"/>
  <c r="E110" i="152"/>
  <c r="D110" i="145"/>
  <c r="D110" i="152"/>
  <c r="C110" i="145"/>
  <c r="J110" i="152"/>
  <c r="C110" i="152"/>
  <c r="I110" i="152" s="1"/>
  <c r="B109" i="152"/>
  <c r="H109" i="152" s="1"/>
  <c r="B109" i="145"/>
  <c r="R110" i="158"/>
  <c r="J110" i="155"/>
  <c r="P109" i="152"/>
  <c r="G109" i="152"/>
  <c r="F109" i="145"/>
  <c r="M109" i="152"/>
  <c r="F109" i="152"/>
  <c r="L109" i="152" s="1"/>
  <c r="E109" i="145"/>
  <c r="E109" i="152"/>
  <c r="D109" i="145"/>
  <c r="D109" i="152"/>
  <c r="C109" i="145"/>
  <c r="J109" i="152"/>
  <c r="C109" i="152"/>
  <c r="I109" i="152" s="1"/>
  <c r="B108" i="152"/>
  <c r="H108" i="152" s="1"/>
  <c r="B108" i="145"/>
  <c r="R109" i="158"/>
  <c r="J109" i="155"/>
  <c r="P108" i="152"/>
  <c r="G108" i="152"/>
  <c r="F108" i="145"/>
  <c r="M108" i="152"/>
  <c r="F108" i="152"/>
  <c r="L108" i="152" s="1"/>
  <c r="E108" i="145"/>
  <c r="E108" i="152"/>
  <c r="D108" i="145"/>
  <c r="D108" i="152"/>
  <c r="C108" i="145"/>
  <c r="J108" i="152"/>
  <c r="C108" i="152"/>
  <c r="I108" i="152" s="1"/>
  <c r="B107" i="152"/>
  <c r="H107" i="152" s="1"/>
  <c r="B107" i="145"/>
  <c r="R108" i="158"/>
  <c r="J108" i="155"/>
  <c r="P107" i="152"/>
  <c r="G107" i="152"/>
  <c r="F107" i="145"/>
  <c r="M107" i="152"/>
  <c r="F107" i="152"/>
  <c r="L107" i="152" s="1"/>
  <c r="E107" i="145"/>
  <c r="E107" i="152"/>
  <c r="D107" i="145"/>
  <c r="D107" i="152"/>
  <c r="C107" i="145"/>
  <c r="J107" i="152"/>
  <c r="C107" i="152"/>
  <c r="I107" i="152" s="1"/>
  <c r="B106" i="152"/>
  <c r="H106" i="152" s="1"/>
  <c r="B106" i="145"/>
  <c r="R107" i="158"/>
  <c r="J107" i="155"/>
  <c r="P106" i="152"/>
  <c r="G106" i="152"/>
  <c r="F106" i="145"/>
  <c r="M106" i="152"/>
  <c r="F106" i="152"/>
  <c r="L106" i="152" s="1"/>
  <c r="E106" i="145"/>
  <c r="E106" i="152"/>
  <c r="D106" i="145"/>
  <c r="D106" i="152"/>
  <c r="C106" i="145"/>
  <c r="J106" i="152"/>
  <c r="C106" i="152"/>
  <c r="I106" i="152" s="1"/>
  <c r="B105" i="152"/>
  <c r="H105" i="152" s="1"/>
  <c r="B105" i="145"/>
  <c r="R106" i="158"/>
  <c r="J106" i="155"/>
  <c r="P105" i="152"/>
  <c r="G105" i="152"/>
  <c r="F105" i="145"/>
  <c r="M105" i="152"/>
  <c r="F105" i="152"/>
  <c r="L105" i="152" s="1"/>
  <c r="E105" i="145"/>
  <c r="E105" i="152"/>
  <c r="D105" i="145"/>
  <c r="D105" i="152"/>
  <c r="C105" i="145"/>
  <c r="J105" i="152"/>
  <c r="C105" i="152"/>
  <c r="I105" i="152" s="1"/>
  <c r="B104" i="152"/>
  <c r="H104" i="152" s="1"/>
  <c r="B104" i="145"/>
  <c r="R105" i="158"/>
  <c r="J105" i="155"/>
  <c r="P104" i="152"/>
  <c r="G104" i="152"/>
  <c r="F104" i="145"/>
  <c r="M104" i="152"/>
  <c r="F104" i="152"/>
  <c r="L104" i="152" s="1"/>
  <c r="E104" i="145"/>
  <c r="E104" i="152"/>
  <c r="D104" i="145"/>
  <c r="D104" i="152"/>
  <c r="C104" i="145"/>
  <c r="J104" i="152"/>
  <c r="C104" i="152"/>
  <c r="I104" i="152" s="1"/>
  <c r="B103" i="152"/>
  <c r="H103" i="152" s="1"/>
  <c r="B103" i="145"/>
  <c r="R104" i="158"/>
  <c r="J104" i="155"/>
  <c r="P103" i="152"/>
  <c r="G103" i="152"/>
  <c r="F103" i="145"/>
  <c r="M103" i="152"/>
  <c r="F103" i="152"/>
  <c r="L103" i="152" s="1"/>
  <c r="E103" i="145"/>
  <c r="E103" i="152"/>
  <c r="D103" i="145"/>
  <c r="D103" i="152"/>
  <c r="C103" i="145"/>
  <c r="J103" i="152"/>
  <c r="C103" i="152"/>
  <c r="I103" i="152" s="1"/>
  <c r="B102" i="152"/>
  <c r="H102" i="152" s="1"/>
  <c r="B102" i="145"/>
  <c r="R103" i="158"/>
  <c r="J103" i="155"/>
  <c r="P102" i="152"/>
  <c r="G102" i="152"/>
  <c r="F102" i="145"/>
  <c r="M102" i="152"/>
  <c r="F102" i="152"/>
  <c r="L102" i="152" s="1"/>
  <c r="E102" i="145"/>
  <c r="E102" i="152"/>
  <c r="D102" i="145"/>
  <c r="D102" i="152"/>
  <c r="C102" i="145"/>
  <c r="J102" i="152"/>
  <c r="C102" i="152"/>
  <c r="I102" i="152" s="1"/>
  <c r="B101" i="152"/>
  <c r="H101" i="152" s="1"/>
  <c r="B101" i="145"/>
  <c r="R102" i="158"/>
  <c r="J102" i="155"/>
  <c r="P101" i="152"/>
  <c r="G101" i="152"/>
  <c r="F101" i="145"/>
  <c r="M101" i="152"/>
  <c r="F101" i="152"/>
  <c r="L101" i="152" s="1"/>
  <c r="E101" i="145"/>
  <c r="E101" i="152"/>
  <c r="D101" i="145"/>
  <c r="D101" i="152"/>
  <c r="C101" i="145"/>
  <c r="J101" i="152"/>
  <c r="C101" i="152"/>
  <c r="I101" i="152" s="1"/>
  <c r="B100" i="152"/>
  <c r="H100" i="152" s="1"/>
  <c r="B100" i="145"/>
  <c r="R101" i="158"/>
  <c r="J101" i="155"/>
  <c r="P100" i="152"/>
  <c r="G100" i="152"/>
  <c r="F100" i="145"/>
  <c r="M100" i="152"/>
  <c r="F100" i="152"/>
  <c r="L100" i="152" s="1"/>
  <c r="E100" i="145"/>
  <c r="E100" i="152"/>
  <c r="D100" i="145"/>
  <c r="D100" i="152"/>
  <c r="C100" i="145"/>
  <c r="J100" i="152"/>
  <c r="C100" i="152"/>
  <c r="I100" i="152" s="1"/>
  <c r="B99" i="152"/>
  <c r="H99" i="152" s="1"/>
  <c r="B99" i="145"/>
  <c r="R100" i="158"/>
  <c r="J100" i="155"/>
  <c r="P99" i="152"/>
  <c r="G99" i="152"/>
  <c r="F99" i="145"/>
  <c r="M99" i="152"/>
  <c r="F99" i="152"/>
  <c r="L99" i="152" s="1"/>
  <c r="E99" i="145"/>
  <c r="E99" i="152"/>
  <c r="D99" i="145"/>
  <c r="D99" i="152"/>
  <c r="C99" i="145"/>
  <c r="J99" i="152"/>
  <c r="C99" i="152"/>
  <c r="I99" i="152" s="1"/>
  <c r="B98" i="152"/>
  <c r="H98" i="152" s="1"/>
  <c r="B98" i="145"/>
  <c r="R99" i="158"/>
  <c r="J99" i="155"/>
  <c r="P98" i="152"/>
  <c r="G98" i="152"/>
  <c r="F98" i="145"/>
  <c r="M98" i="152"/>
  <c r="F98" i="152"/>
  <c r="L98" i="152" s="1"/>
  <c r="E98" i="145"/>
  <c r="E98" i="152"/>
  <c r="D98" i="145"/>
  <c r="D98" i="152"/>
  <c r="C98" i="145"/>
  <c r="J98" i="152"/>
  <c r="C98" i="152"/>
  <c r="I98" i="152" s="1"/>
  <c r="B97" i="152"/>
  <c r="H97" i="152" s="1"/>
  <c r="B97" i="145"/>
  <c r="R98" i="158"/>
  <c r="J98" i="155"/>
  <c r="P97" i="152"/>
  <c r="G97" i="152"/>
  <c r="F97" i="145"/>
  <c r="M97" i="152"/>
  <c r="F97" i="152"/>
  <c r="L97" i="152" s="1"/>
  <c r="E97" i="145"/>
  <c r="E97" i="152"/>
  <c r="D97" i="145"/>
  <c r="D97" i="152"/>
  <c r="C97" i="145"/>
  <c r="J97" i="152"/>
  <c r="C97" i="152"/>
  <c r="I97" i="152" s="1"/>
  <c r="B96" i="152"/>
  <c r="H96" i="152" s="1"/>
  <c r="B96" i="145"/>
  <c r="R97" i="158"/>
  <c r="J97" i="155"/>
  <c r="P96" i="152"/>
  <c r="G96" i="152"/>
  <c r="F96" i="145"/>
  <c r="M96" i="152"/>
  <c r="F96" i="152"/>
  <c r="L96" i="152" s="1"/>
  <c r="E96" i="145"/>
  <c r="E96" i="152"/>
  <c r="D96" i="145"/>
  <c r="D96" i="152"/>
  <c r="C96" i="145"/>
  <c r="J96" i="152"/>
  <c r="C96" i="152"/>
  <c r="I96" i="152" s="1"/>
  <c r="B95" i="152"/>
  <c r="H95" i="152" s="1"/>
  <c r="B95" i="145"/>
  <c r="R96" i="158"/>
  <c r="J96" i="155"/>
  <c r="P95" i="152"/>
  <c r="G95" i="152"/>
  <c r="F95" i="145"/>
  <c r="M95" i="152"/>
  <c r="F95" i="152"/>
  <c r="L95" i="152" s="1"/>
  <c r="E95" i="145"/>
  <c r="E95" i="152"/>
  <c r="D95" i="145"/>
  <c r="D95" i="152"/>
  <c r="C95" i="145"/>
  <c r="J95" i="152"/>
  <c r="C95" i="152"/>
  <c r="I95" i="152" s="1"/>
  <c r="B94" i="152"/>
  <c r="H94" i="152" s="1"/>
  <c r="B94" i="145"/>
  <c r="R95" i="158"/>
  <c r="J95" i="155"/>
  <c r="P94" i="152"/>
  <c r="G94" i="152"/>
  <c r="F94" i="145"/>
  <c r="M94" i="152"/>
  <c r="F94" i="152"/>
  <c r="L94" i="152" s="1"/>
  <c r="E94" i="145"/>
  <c r="E94" i="152"/>
  <c r="D94" i="145"/>
  <c r="D94" i="152"/>
  <c r="C94" i="145"/>
  <c r="J94" i="152"/>
  <c r="C94" i="152"/>
  <c r="I94" i="152" s="1"/>
  <c r="B93" i="152"/>
  <c r="H93" i="152" s="1"/>
  <c r="B93" i="145"/>
  <c r="R94" i="158"/>
  <c r="J94" i="155"/>
  <c r="P93" i="152"/>
  <c r="G93" i="152"/>
  <c r="F93" i="145"/>
  <c r="M93" i="152"/>
  <c r="F93" i="152"/>
  <c r="L93" i="152" s="1"/>
  <c r="E93" i="145"/>
  <c r="E93" i="152"/>
  <c r="D93" i="145"/>
  <c r="D93" i="152"/>
  <c r="C93" i="145"/>
  <c r="J93" i="152"/>
  <c r="C93" i="152"/>
  <c r="I93" i="152" s="1"/>
  <c r="B92" i="152"/>
  <c r="H92" i="152" s="1"/>
  <c r="B92" i="145"/>
  <c r="R93" i="158"/>
  <c r="J93" i="155"/>
  <c r="P92" i="152"/>
  <c r="G92" i="152"/>
  <c r="F92" i="145"/>
  <c r="M92" i="152"/>
  <c r="F92" i="152"/>
  <c r="L92" i="152" s="1"/>
  <c r="E92" i="145"/>
  <c r="E92" i="152"/>
  <c r="D92" i="145"/>
  <c r="D92" i="152"/>
  <c r="C92" i="145"/>
  <c r="J92" i="152"/>
  <c r="C92" i="152"/>
  <c r="I92" i="152" s="1"/>
  <c r="B91" i="152"/>
  <c r="H91" i="152" s="1"/>
  <c r="B91" i="145"/>
  <c r="R92" i="158"/>
  <c r="J92" i="155"/>
  <c r="P91" i="152"/>
  <c r="G91" i="152"/>
  <c r="F91" i="145"/>
  <c r="M91" i="152"/>
  <c r="F91" i="152"/>
  <c r="L91" i="152" s="1"/>
  <c r="E91" i="145"/>
  <c r="E91" i="152"/>
  <c r="D91" i="145"/>
  <c r="D91" i="152"/>
  <c r="C91" i="145"/>
  <c r="J91" i="152"/>
  <c r="C91" i="152"/>
  <c r="I91" i="152" s="1"/>
  <c r="B90" i="152"/>
  <c r="H90" i="152" s="1"/>
  <c r="B90" i="145"/>
  <c r="R91" i="158"/>
  <c r="J91" i="155"/>
  <c r="P90" i="152"/>
  <c r="G90" i="152"/>
  <c r="F90" i="145"/>
  <c r="M90" i="152"/>
  <c r="F90" i="152"/>
  <c r="L90" i="152" s="1"/>
  <c r="E90" i="145"/>
  <c r="E90" i="152"/>
  <c r="D90" i="145"/>
  <c r="D90" i="152"/>
  <c r="C90" i="145"/>
  <c r="J90" i="152"/>
  <c r="C90" i="152"/>
  <c r="I90" i="152" s="1"/>
  <c r="B89" i="152"/>
  <c r="H89" i="152" s="1"/>
  <c r="B89" i="145"/>
  <c r="R90" i="158"/>
  <c r="J90" i="155"/>
  <c r="P89" i="152"/>
  <c r="G89" i="152"/>
  <c r="F89" i="145"/>
  <c r="M89" i="152"/>
  <c r="F89" i="152"/>
  <c r="L89" i="152" s="1"/>
  <c r="E89" i="145"/>
  <c r="E89" i="152"/>
  <c r="D89" i="145"/>
  <c r="D89" i="152"/>
  <c r="C89" i="145"/>
  <c r="J89" i="152"/>
  <c r="C89" i="152"/>
  <c r="I89" i="152" s="1"/>
  <c r="B88" i="152"/>
  <c r="H88" i="152" s="1"/>
  <c r="B88" i="145"/>
  <c r="R89" i="158"/>
  <c r="J89" i="155"/>
  <c r="P88" i="152"/>
  <c r="G88" i="152"/>
  <c r="F88" i="145"/>
  <c r="M88" i="152"/>
  <c r="F88" i="152"/>
  <c r="L88" i="152" s="1"/>
  <c r="E88" i="145"/>
  <c r="E88" i="152"/>
  <c r="D88" i="145"/>
  <c r="D88" i="152"/>
  <c r="C88" i="145"/>
  <c r="J88" i="152"/>
  <c r="C88" i="152"/>
  <c r="I88" i="152" s="1"/>
  <c r="B87" i="152"/>
  <c r="H87" i="152" s="1"/>
  <c r="B87" i="145"/>
  <c r="R88" i="158"/>
  <c r="J88" i="155"/>
  <c r="P87" i="152"/>
  <c r="G87" i="152"/>
  <c r="F87" i="145"/>
  <c r="M87" i="152"/>
  <c r="F87" i="152"/>
  <c r="L87" i="152" s="1"/>
  <c r="E87" i="145"/>
  <c r="E87" i="152"/>
  <c r="D87" i="145"/>
  <c r="D87" i="152"/>
  <c r="C87" i="145"/>
  <c r="J87" i="152"/>
  <c r="C87" i="152"/>
  <c r="I87" i="152" s="1"/>
  <c r="B86" i="152"/>
  <c r="H86" i="152" s="1"/>
  <c r="B86" i="145"/>
  <c r="R87" i="158"/>
  <c r="J87" i="155"/>
  <c r="P86" i="152"/>
  <c r="G86" i="152"/>
  <c r="F86" i="145"/>
  <c r="M86" i="152"/>
  <c r="F86" i="152"/>
  <c r="L86" i="152" s="1"/>
  <c r="E86" i="145"/>
  <c r="E86" i="152"/>
  <c r="D86" i="145"/>
  <c r="D86" i="152"/>
  <c r="C86" i="145"/>
  <c r="J86" i="152"/>
  <c r="C86" i="152"/>
  <c r="I86" i="152" s="1"/>
  <c r="B85" i="152"/>
  <c r="H85" i="152" s="1"/>
  <c r="B85" i="145"/>
  <c r="R86" i="158"/>
  <c r="J86" i="155"/>
  <c r="P85" i="152"/>
  <c r="G85" i="152"/>
  <c r="F85" i="145"/>
  <c r="M85" i="152"/>
  <c r="F85" i="152"/>
  <c r="L85" i="152" s="1"/>
  <c r="E85" i="145"/>
  <c r="E85" i="152"/>
  <c r="D85" i="145"/>
  <c r="D85" i="152"/>
  <c r="C85" i="145"/>
  <c r="J85" i="152"/>
  <c r="C85" i="152"/>
  <c r="I85" i="152" s="1"/>
  <c r="B84" i="152"/>
  <c r="H84" i="152" s="1"/>
  <c r="B84" i="145"/>
  <c r="R85" i="158"/>
  <c r="J85" i="155"/>
  <c r="P84" i="152"/>
  <c r="G84" i="152"/>
  <c r="F84" i="145"/>
  <c r="M84" i="152"/>
  <c r="F84" i="152"/>
  <c r="L84" i="152" s="1"/>
  <c r="E84" i="145"/>
  <c r="E84" i="152"/>
  <c r="D84" i="145"/>
  <c r="D84" i="152"/>
  <c r="C84" i="145"/>
  <c r="J84" i="152"/>
  <c r="C84" i="152"/>
  <c r="I84" i="152" s="1"/>
  <c r="B83" i="152"/>
  <c r="H83" i="152" s="1"/>
  <c r="B83" i="145"/>
  <c r="R84" i="158"/>
  <c r="J84" i="155"/>
  <c r="P83" i="152"/>
  <c r="G83" i="152"/>
  <c r="F83" i="145"/>
  <c r="M83" i="152"/>
  <c r="F83" i="152"/>
  <c r="L83" i="152" s="1"/>
  <c r="E83" i="145"/>
  <c r="E83" i="152"/>
  <c r="D83" i="145"/>
  <c r="D83" i="152"/>
  <c r="C83" i="145"/>
  <c r="J83" i="152"/>
  <c r="C83" i="152"/>
  <c r="I83" i="152" s="1"/>
  <c r="B82" i="152"/>
  <c r="H82" i="152" s="1"/>
  <c r="B82" i="145"/>
  <c r="R83" i="158"/>
  <c r="J83" i="155"/>
  <c r="P82" i="152"/>
  <c r="G82" i="152"/>
  <c r="F82" i="145"/>
  <c r="M82" i="152"/>
  <c r="F82" i="152"/>
  <c r="L82" i="152" s="1"/>
  <c r="E82" i="145"/>
  <c r="E82" i="152"/>
  <c r="D82" i="145"/>
  <c r="D82" i="152"/>
  <c r="C82" i="145"/>
  <c r="J82" i="152"/>
  <c r="C82" i="152"/>
  <c r="I82" i="152" s="1"/>
  <c r="B81" i="152"/>
  <c r="H81" i="152" s="1"/>
  <c r="B81" i="145"/>
  <c r="R82" i="158"/>
  <c r="J82" i="155"/>
  <c r="P81" i="152"/>
  <c r="G81" i="152"/>
  <c r="F81" i="145"/>
  <c r="M81" i="152"/>
  <c r="F81" i="152"/>
  <c r="L81" i="152" s="1"/>
  <c r="E81" i="145"/>
  <c r="E81" i="152"/>
  <c r="D81" i="145"/>
  <c r="D81" i="152"/>
  <c r="C81" i="145"/>
  <c r="J81" i="152"/>
  <c r="C81" i="152"/>
  <c r="I81" i="152" s="1"/>
  <c r="B80" i="152"/>
  <c r="H80" i="152" s="1"/>
  <c r="B80" i="145"/>
  <c r="R81" i="158"/>
  <c r="J81" i="155"/>
  <c r="P80" i="152"/>
  <c r="G80" i="152"/>
  <c r="F80" i="145"/>
  <c r="M80" i="152"/>
  <c r="F80" i="152"/>
  <c r="L80" i="152" s="1"/>
  <c r="E80" i="145"/>
  <c r="E80" i="152"/>
  <c r="D80" i="145"/>
  <c r="D80" i="152"/>
  <c r="C80" i="145"/>
  <c r="J80" i="152"/>
  <c r="C80" i="152"/>
  <c r="I80" i="152" s="1"/>
  <c r="B79" i="152"/>
  <c r="H79" i="152" s="1"/>
  <c r="B79" i="145"/>
  <c r="R80" i="158"/>
  <c r="J80" i="155"/>
  <c r="P79" i="152"/>
  <c r="G79" i="152"/>
  <c r="F79" i="145"/>
  <c r="M79" i="152"/>
  <c r="F79" i="152"/>
  <c r="L79" i="152" s="1"/>
  <c r="E79" i="145"/>
  <c r="E79" i="152"/>
  <c r="D79" i="145"/>
  <c r="D79" i="152"/>
  <c r="C79" i="145"/>
  <c r="J79" i="152"/>
  <c r="C79" i="152"/>
  <c r="I79" i="152" s="1"/>
  <c r="B78" i="152"/>
  <c r="H78" i="152" s="1"/>
  <c r="B78" i="145"/>
  <c r="R79" i="158"/>
  <c r="J79" i="155"/>
  <c r="P78" i="152"/>
  <c r="G78" i="152"/>
  <c r="F78" i="145"/>
  <c r="M78" i="152"/>
  <c r="F78" i="152"/>
  <c r="L78" i="152" s="1"/>
  <c r="E78" i="145"/>
  <c r="E78" i="152"/>
  <c r="D78" i="145"/>
  <c r="D78" i="152"/>
  <c r="C78" i="145"/>
  <c r="J78" i="152"/>
  <c r="C78" i="152"/>
  <c r="I78" i="152" s="1"/>
  <c r="B77" i="152"/>
  <c r="H77" i="152" s="1"/>
  <c r="B77" i="145"/>
  <c r="R78" i="158"/>
  <c r="J78" i="155"/>
  <c r="P77" i="152"/>
  <c r="G77" i="152"/>
  <c r="F77" i="145"/>
  <c r="M77" i="152"/>
  <c r="F77" i="152"/>
  <c r="L77" i="152" s="1"/>
  <c r="E77" i="145"/>
  <c r="E77" i="152"/>
  <c r="D77" i="145"/>
  <c r="D77" i="152"/>
  <c r="C77" i="145"/>
  <c r="J77" i="152"/>
  <c r="C77" i="152"/>
  <c r="I77" i="152" s="1"/>
  <c r="B76" i="152"/>
  <c r="H76" i="152" s="1"/>
  <c r="B76" i="145"/>
  <c r="R77" i="158"/>
  <c r="J77" i="155"/>
  <c r="P76" i="152"/>
  <c r="G76" i="152"/>
  <c r="F76" i="145"/>
  <c r="M76" i="152"/>
  <c r="F76" i="152"/>
  <c r="L76" i="152" s="1"/>
  <c r="E76" i="145"/>
  <c r="E76" i="152"/>
  <c r="D76" i="145"/>
  <c r="D76" i="152"/>
  <c r="C76" i="145"/>
  <c r="J76" i="152"/>
  <c r="C76" i="152"/>
  <c r="I76" i="152" s="1"/>
  <c r="B75" i="152"/>
  <c r="H75" i="152" s="1"/>
  <c r="B75" i="145"/>
  <c r="R76" i="158"/>
  <c r="J76" i="155"/>
  <c r="P75" i="152"/>
  <c r="G75" i="152"/>
  <c r="F75" i="145"/>
  <c r="M75" i="152"/>
  <c r="F75" i="152"/>
  <c r="L75" i="152" s="1"/>
  <c r="E75" i="145"/>
  <c r="E75" i="152"/>
  <c r="D75" i="145"/>
  <c r="D75" i="152"/>
  <c r="C75" i="145"/>
  <c r="J75" i="152"/>
  <c r="C75" i="152"/>
  <c r="I75" i="152" s="1"/>
  <c r="B74" i="152"/>
  <c r="H74" i="152" s="1"/>
  <c r="B74" i="145"/>
  <c r="R75" i="158"/>
  <c r="J75" i="155"/>
  <c r="P74" i="152"/>
  <c r="G74" i="152"/>
  <c r="F74" i="145"/>
  <c r="M74" i="152"/>
  <c r="F74" i="152"/>
  <c r="L74" i="152" s="1"/>
  <c r="E74" i="145"/>
  <c r="E74" i="152"/>
  <c r="D74" i="145"/>
  <c r="D74" i="152"/>
  <c r="C74" i="145"/>
  <c r="J74" i="152"/>
  <c r="C74" i="152"/>
  <c r="I74" i="152" s="1"/>
  <c r="B73" i="152"/>
  <c r="H73" i="152" s="1"/>
  <c r="B73" i="145"/>
  <c r="R74" i="158"/>
  <c r="J74" i="155"/>
  <c r="P73" i="152"/>
  <c r="G73" i="152"/>
  <c r="F73" i="145"/>
  <c r="M73" i="152"/>
  <c r="F73" i="152"/>
  <c r="L73" i="152" s="1"/>
  <c r="E73" i="145"/>
  <c r="E73" i="152"/>
  <c r="D73" i="145"/>
  <c r="D73" i="152"/>
  <c r="C73" i="145"/>
  <c r="J73" i="152"/>
  <c r="C73" i="152"/>
  <c r="I73" i="152" s="1"/>
  <c r="B72" i="152"/>
  <c r="H72" i="152" s="1"/>
  <c r="B72" i="145"/>
  <c r="R73" i="158"/>
  <c r="J73" i="155"/>
  <c r="P72" i="152"/>
  <c r="G72" i="152"/>
  <c r="F72" i="145"/>
  <c r="M72" i="152"/>
  <c r="F72" i="152"/>
  <c r="L72" i="152" s="1"/>
  <c r="E72" i="145"/>
  <c r="E72" i="152"/>
  <c r="D72" i="145"/>
  <c r="D72" i="152"/>
  <c r="C72" i="145"/>
  <c r="J72" i="152"/>
  <c r="C72" i="152"/>
  <c r="I72" i="152" s="1"/>
  <c r="B71" i="152"/>
  <c r="H71" i="152" s="1"/>
  <c r="B71" i="145"/>
  <c r="R72" i="158"/>
  <c r="J72" i="155"/>
  <c r="P71" i="152"/>
  <c r="G71" i="152"/>
  <c r="F71" i="145"/>
  <c r="M71" i="152"/>
  <c r="F71" i="152"/>
  <c r="L71" i="152" s="1"/>
  <c r="E71" i="145"/>
  <c r="E71" i="152"/>
  <c r="D71" i="145"/>
  <c r="D71" i="152"/>
  <c r="C71" i="145"/>
  <c r="J71" i="152"/>
  <c r="C71" i="152"/>
  <c r="I71" i="152" s="1"/>
  <c r="B70" i="152"/>
  <c r="H70" i="152" s="1"/>
  <c r="B70" i="145"/>
  <c r="R71" i="158"/>
  <c r="J71" i="155"/>
  <c r="P70" i="152"/>
  <c r="G70" i="152"/>
  <c r="F70" i="145"/>
  <c r="M70" i="152"/>
  <c r="F70" i="152"/>
  <c r="L70" i="152" s="1"/>
  <c r="E70" i="145"/>
  <c r="E70" i="152"/>
  <c r="D70" i="145"/>
  <c r="D70" i="152"/>
  <c r="C70" i="145"/>
  <c r="J70" i="152"/>
  <c r="C70" i="152"/>
  <c r="I70" i="152" s="1"/>
  <c r="B69" i="152"/>
  <c r="H69" i="152" s="1"/>
  <c r="B69" i="145"/>
  <c r="R70" i="158"/>
  <c r="J70" i="155"/>
  <c r="P69" i="152"/>
  <c r="G69" i="152"/>
  <c r="F69" i="145"/>
  <c r="M69" i="152"/>
  <c r="F69" i="152"/>
  <c r="L69" i="152" s="1"/>
  <c r="E69" i="145"/>
  <c r="E69" i="152"/>
  <c r="D69" i="145"/>
  <c r="D69" i="152"/>
  <c r="C69" i="145"/>
  <c r="J69" i="152"/>
  <c r="C69" i="152"/>
  <c r="I69" i="152" s="1"/>
  <c r="B68" i="152"/>
  <c r="H68" i="152" s="1"/>
  <c r="B68" i="145"/>
  <c r="R69" i="158"/>
  <c r="J69" i="155"/>
  <c r="P68" i="152"/>
  <c r="G68" i="152"/>
  <c r="F68" i="145"/>
  <c r="M68" i="152"/>
  <c r="F68" i="152"/>
  <c r="L68" i="152" s="1"/>
  <c r="E68" i="145"/>
  <c r="E68" i="152"/>
  <c r="D68" i="145"/>
  <c r="D68" i="152"/>
  <c r="C68" i="145"/>
  <c r="J68" i="152"/>
  <c r="C68" i="152"/>
  <c r="I68" i="152" s="1"/>
  <c r="B67" i="152"/>
  <c r="H67" i="152" s="1"/>
  <c r="B67" i="145"/>
  <c r="R68" i="158"/>
  <c r="J68" i="155"/>
  <c r="P67" i="152"/>
  <c r="G67" i="152"/>
  <c r="F67" i="145"/>
  <c r="M67" i="152"/>
  <c r="F67" i="152"/>
  <c r="L67" i="152" s="1"/>
  <c r="E67" i="145"/>
  <c r="E67" i="152"/>
  <c r="D67" i="145"/>
  <c r="D67" i="152"/>
  <c r="C67" i="145"/>
  <c r="J67" i="152"/>
  <c r="C67" i="152"/>
  <c r="I67" i="152" s="1"/>
  <c r="B66" i="152"/>
  <c r="H66" i="152" s="1"/>
  <c r="B66" i="145"/>
  <c r="R67" i="158"/>
  <c r="J67" i="155"/>
  <c r="P66" i="152"/>
  <c r="G66" i="152"/>
  <c r="F66" i="145"/>
  <c r="M66" i="152"/>
  <c r="F66" i="152"/>
  <c r="L66" i="152" s="1"/>
  <c r="E66" i="145"/>
  <c r="E66" i="152"/>
  <c r="D66" i="145"/>
  <c r="D66" i="152"/>
  <c r="C66" i="145"/>
  <c r="J66" i="152"/>
  <c r="C66" i="152"/>
  <c r="I66" i="152" s="1"/>
  <c r="B65" i="152"/>
  <c r="H65" i="152" s="1"/>
  <c r="B65" i="145"/>
  <c r="R66" i="158"/>
  <c r="J66" i="155"/>
  <c r="P65" i="152"/>
  <c r="G65" i="152"/>
  <c r="F65" i="145"/>
  <c r="M65" i="152"/>
  <c r="F65" i="152"/>
  <c r="L65" i="152" s="1"/>
  <c r="E65" i="145"/>
  <c r="E65" i="152"/>
  <c r="D65" i="145"/>
  <c r="D65" i="152"/>
  <c r="C65" i="145"/>
  <c r="J65" i="152"/>
  <c r="C65" i="152"/>
  <c r="I65" i="152" s="1"/>
  <c r="B64" i="152"/>
  <c r="H64" i="152" s="1"/>
  <c r="B64" i="145"/>
  <c r="R65" i="158"/>
  <c r="J65" i="155"/>
  <c r="P64" i="152"/>
  <c r="G64" i="152"/>
  <c r="F64" i="145"/>
  <c r="M64" i="152"/>
  <c r="F64" i="152"/>
  <c r="L64" i="152" s="1"/>
  <c r="E64" i="145"/>
  <c r="E64" i="152"/>
  <c r="D64" i="145"/>
  <c r="D64" i="152"/>
  <c r="C64" i="145"/>
  <c r="J64" i="152"/>
  <c r="C64" i="152"/>
  <c r="I64" i="152" s="1"/>
  <c r="B63" i="152"/>
  <c r="H63" i="152" s="1"/>
  <c r="B63" i="145"/>
  <c r="R64" i="158"/>
  <c r="J64" i="155"/>
  <c r="P63" i="152"/>
  <c r="G63" i="152"/>
  <c r="F63" i="145"/>
  <c r="M63" i="152"/>
  <c r="F63" i="152"/>
  <c r="L63" i="152" s="1"/>
  <c r="E63" i="145"/>
  <c r="E63" i="152"/>
  <c r="D63" i="145"/>
  <c r="D63" i="152"/>
  <c r="C63" i="145"/>
  <c r="J63" i="152"/>
  <c r="C63" i="152"/>
  <c r="I63" i="152" s="1"/>
  <c r="B62" i="152"/>
  <c r="H62" i="152" s="1"/>
  <c r="B62" i="145"/>
  <c r="R63" i="158"/>
  <c r="J63" i="155"/>
  <c r="P62" i="152"/>
  <c r="G62" i="152"/>
  <c r="F62" i="145"/>
  <c r="M62" i="152"/>
  <c r="F62" i="152"/>
  <c r="L62" i="152" s="1"/>
  <c r="E62" i="145"/>
  <c r="E62" i="152"/>
  <c r="D62" i="145"/>
  <c r="D62" i="152"/>
  <c r="C62" i="145"/>
  <c r="J62" i="152"/>
  <c r="C62" i="152"/>
  <c r="I62" i="152" s="1"/>
  <c r="B61" i="152"/>
  <c r="H61" i="152" s="1"/>
  <c r="B61" i="145"/>
  <c r="R62" i="158"/>
  <c r="J62" i="155"/>
  <c r="P61" i="152"/>
  <c r="G61" i="152"/>
  <c r="F61" i="145"/>
  <c r="M61" i="152"/>
  <c r="F61" i="152"/>
  <c r="L61" i="152" s="1"/>
  <c r="E61" i="145"/>
  <c r="E61" i="152"/>
  <c r="D61" i="145"/>
  <c r="D61" i="152"/>
  <c r="C61" i="145"/>
  <c r="J61" i="152"/>
  <c r="C61" i="152"/>
  <c r="I61" i="152" s="1"/>
  <c r="B60" i="152"/>
  <c r="H60" i="152" s="1"/>
  <c r="B60" i="145"/>
  <c r="R61" i="158"/>
  <c r="J61" i="155"/>
  <c r="P60" i="152"/>
  <c r="G60" i="152"/>
  <c r="F60" i="145"/>
  <c r="M60" i="152"/>
  <c r="F60" i="152"/>
  <c r="L60" i="152" s="1"/>
  <c r="E60" i="145"/>
  <c r="E60" i="152"/>
  <c r="D60" i="145"/>
  <c r="D60" i="152"/>
  <c r="C60" i="145"/>
  <c r="J60" i="152"/>
  <c r="C60" i="152"/>
  <c r="I60" i="152" s="1"/>
  <c r="B59" i="152"/>
  <c r="H59" i="152" s="1"/>
  <c r="B59" i="145"/>
  <c r="R60" i="158"/>
  <c r="J60" i="155"/>
  <c r="P59" i="152"/>
  <c r="G59" i="152"/>
  <c r="F59" i="145"/>
  <c r="M59" i="152"/>
  <c r="F59" i="152"/>
  <c r="L59" i="152" s="1"/>
  <c r="E59" i="145"/>
  <c r="E59" i="152"/>
  <c r="D59" i="145"/>
  <c r="D59" i="152"/>
  <c r="C59" i="145"/>
  <c r="J59" i="152"/>
  <c r="C59" i="152"/>
  <c r="I59" i="152" s="1"/>
  <c r="B58" i="152"/>
  <c r="H58" i="152" s="1"/>
  <c r="B58" i="145"/>
  <c r="R59" i="158"/>
  <c r="J59" i="155"/>
  <c r="P58" i="152"/>
  <c r="G58" i="152"/>
  <c r="F58" i="145"/>
  <c r="M58" i="152"/>
  <c r="F58" i="152"/>
  <c r="L58" i="152" s="1"/>
  <c r="E58" i="145"/>
  <c r="E58" i="152"/>
  <c r="D58" i="145"/>
  <c r="D58" i="152"/>
  <c r="C58" i="145"/>
  <c r="J58" i="152"/>
  <c r="C58" i="152"/>
  <c r="I58" i="152" s="1"/>
  <c r="B57" i="152"/>
  <c r="H57" i="152" s="1"/>
  <c r="B57" i="145"/>
  <c r="R58" i="158"/>
  <c r="J58" i="155"/>
  <c r="P57" i="152"/>
  <c r="G57" i="152"/>
  <c r="F57" i="145"/>
  <c r="M57" i="152"/>
  <c r="C57" i="152"/>
  <c r="I57" i="152" s="1"/>
  <c r="B56" i="152"/>
  <c r="B56" i="145"/>
  <c r="H56" i="152"/>
  <c r="P56" i="152" s="1"/>
  <c r="R57" i="158"/>
  <c r="J57" i="155"/>
  <c r="G56" i="152"/>
  <c r="M56" i="152" s="1"/>
  <c r="F56" i="145"/>
  <c r="C56" i="152"/>
  <c r="I56" i="152"/>
  <c r="B55" i="152"/>
  <c r="B55" i="145"/>
  <c r="H55" i="152"/>
  <c r="P55" i="152" s="1"/>
  <c r="R56" i="158"/>
  <c r="J56" i="155" s="1"/>
  <c r="G55" i="152"/>
  <c r="F55" i="145"/>
  <c r="C55" i="152"/>
  <c r="I55" i="152"/>
  <c r="B54" i="152"/>
  <c r="H54" i="152" s="1"/>
  <c r="B54" i="145"/>
  <c r="R55" i="158"/>
  <c r="J55" i="155"/>
  <c r="G54" i="152"/>
  <c r="F54" i="145"/>
  <c r="M54" i="152"/>
  <c r="C54" i="152"/>
  <c r="I54" i="152"/>
  <c r="B53" i="152"/>
  <c r="H53" i="152" s="1"/>
  <c r="B53" i="145"/>
  <c r="I53" i="150" s="1"/>
  <c r="R54" i="158"/>
  <c r="J54" i="155"/>
  <c r="P53" i="152"/>
  <c r="G53" i="152"/>
  <c r="F53" i="145"/>
  <c r="M53" i="152"/>
  <c r="C53" i="152"/>
  <c r="I53" i="152" s="1"/>
  <c r="B52" i="152"/>
  <c r="B52" i="145"/>
  <c r="H52" i="152"/>
  <c r="P52" i="152" s="1"/>
  <c r="R53" i="158"/>
  <c r="J53" i="155"/>
  <c r="G52" i="152"/>
  <c r="M52" i="152" s="1"/>
  <c r="F52" i="145"/>
  <c r="C52" i="152"/>
  <c r="I52" i="152"/>
  <c r="B51" i="152"/>
  <c r="B51" i="145"/>
  <c r="H51" i="152"/>
  <c r="P51" i="152" s="1"/>
  <c r="R52" i="158"/>
  <c r="J52" i="155" s="1"/>
  <c r="G51" i="152"/>
  <c r="M51" i="152" s="1"/>
  <c r="F51" i="145"/>
  <c r="M51" i="150" s="1"/>
  <c r="C51" i="152"/>
  <c r="I51" i="152"/>
  <c r="B50" i="152"/>
  <c r="H50" i="152" s="1"/>
  <c r="B50" i="145"/>
  <c r="R51" i="158"/>
  <c r="J51" i="155"/>
  <c r="G50" i="152"/>
  <c r="F50" i="145"/>
  <c r="M50" i="152"/>
  <c r="C50" i="152"/>
  <c r="I50" i="152" s="1"/>
  <c r="B49" i="152"/>
  <c r="H49" i="152" s="1"/>
  <c r="B49" i="145"/>
  <c r="R50" i="158"/>
  <c r="J50" i="155"/>
  <c r="P49" i="152"/>
  <c r="G49" i="152"/>
  <c r="F49" i="145"/>
  <c r="M49" i="152"/>
  <c r="C49" i="152"/>
  <c r="I49" i="152" s="1"/>
  <c r="B48" i="152"/>
  <c r="B48" i="145"/>
  <c r="H48" i="152"/>
  <c r="P48" i="152" s="1"/>
  <c r="R49" i="158"/>
  <c r="J49" i="155"/>
  <c r="G48" i="152"/>
  <c r="M48" i="152" s="1"/>
  <c r="F48" i="145"/>
  <c r="C48" i="152"/>
  <c r="I48" i="152"/>
  <c r="B47" i="152"/>
  <c r="B47" i="145"/>
  <c r="H47" i="152"/>
  <c r="P47" i="152" s="1"/>
  <c r="R48" i="158"/>
  <c r="J48" i="155" s="1"/>
  <c r="G47" i="152"/>
  <c r="M47" i="152" s="1"/>
  <c r="F47" i="145"/>
  <c r="M47" i="150" s="1"/>
  <c r="C47" i="152"/>
  <c r="I47" i="152"/>
  <c r="B46" i="152"/>
  <c r="H46" i="152" s="1"/>
  <c r="P46" i="152" s="1"/>
  <c r="B46" i="145"/>
  <c r="R47" i="158"/>
  <c r="J47" i="155"/>
  <c r="G46" i="152"/>
  <c r="F46" i="145"/>
  <c r="M46" i="152"/>
  <c r="C46" i="152"/>
  <c r="I46" i="152" s="1"/>
  <c r="B45" i="152"/>
  <c r="H45" i="152" s="1"/>
  <c r="B45" i="145"/>
  <c r="H45" i="151" s="1"/>
  <c r="R46" i="158"/>
  <c r="J46" i="155"/>
  <c r="P45" i="152"/>
  <c r="G45" i="152"/>
  <c r="F45" i="145"/>
  <c r="M45" i="152"/>
  <c r="C45" i="152"/>
  <c r="I45" i="152" s="1"/>
  <c r="B44" i="152"/>
  <c r="B44" i="145"/>
  <c r="H44" i="152"/>
  <c r="P44" i="152" s="1"/>
  <c r="R45" i="158"/>
  <c r="J45" i="155"/>
  <c r="G44" i="152"/>
  <c r="M44" i="152" s="1"/>
  <c r="F44" i="145"/>
  <c r="C44" i="152"/>
  <c r="I44" i="152"/>
  <c r="B43" i="152"/>
  <c r="B43" i="145"/>
  <c r="H43" i="152"/>
  <c r="P43" i="152" s="1"/>
  <c r="R44" i="158"/>
  <c r="J44" i="155" s="1"/>
  <c r="G43" i="152"/>
  <c r="M43" i="152" s="1"/>
  <c r="F43" i="145"/>
  <c r="M43" i="150" s="1"/>
  <c r="C43" i="152"/>
  <c r="I43" i="152"/>
  <c r="B42" i="152"/>
  <c r="H42" i="152" s="1"/>
  <c r="B42" i="145"/>
  <c r="R43" i="158"/>
  <c r="J43" i="155"/>
  <c r="G42" i="152"/>
  <c r="F42" i="145"/>
  <c r="M42" i="152"/>
  <c r="C42" i="152"/>
  <c r="I42" i="152"/>
  <c r="B41" i="152"/>
  <c r="B41" i="145"/>
  <c r="R42" i="158"/>
  <c r="J42" i="155"/>
  <c r="G41" i="152"/>
  <c r="F41" i="145"/>
  <c r="M41" i="152"/>
  <c r="C41" i="152"/>
  <c r="B40" i="152"/>
  <c r="B40" i="145"/>
  <c r="H40" i="152"/>
  <c r="P40" i="152" s="1"/>
  <c r="R41" i="158"/>
  <c r="J41" i="155"/>
  <c r="G40" i="152"/>
  <c r="M40" i="152" s="1"/>
  <c r="F40" i="145"/>
  <c r="C40" i="152"/>
  <c r="I40" i="152"/>
  <c r="B39" i="152"/>
  <c r="B39" i="145"/>
  <c r="H39" i="152"/>
  <c r="R40" i="158"/>
  <c r="J40" i="155" s="1"/>
  <c r="G39" i="152"/>
  <c r="M39" i="152" s="1"/>
  <c r="F39" i="145"/>
  <c r="M39" i="150" s="1"/>
  <c r="C39" i="152"/>
  <c r="I39" i="152"/>
  <c r="B38" i="152"/>
  <c r="H38" i="152" s="1"/>
  <c r="B38" i="145"/>
  <c r="R39" i="158"/>
  <c r="J39" i="155"/>
  <c r="G38" i="152"/>
  <c r="F38" i="145"/>
  <c r="M38" i="152"/>
  <c r="C38" i="152"/>
  <c r="I38" i="152" s="1"/>
  <c r="B37" i="152"/>
  <c r="H37" i="152" s="1"/>
  <c r="B37" i="145"/>
  <c r="R38" i="158"/>
  <c r="J38" i="155"/>
  <c r="P37" i="152"/>
  <c r="G37" i="152"/>
  <c r="F37" i="145"/>
  <c r="M37" i="152"/>
  <c r="C37" i="152"/>
  <c r="I37" i="152" s="1"/>
  <c r="B36" i="152"/>
  <c r="B36" i="145"/>
  <c r="H36" i="152"/>
  <c r="P36" i="152" s="1"/>
  <c r="R37" i="158"/>
  <c r="J37" i="155"/>
  <c r="G36" i="152"/>
  <c r="M36" i="152" s="1"/>
  <c r="F36" i="145"/>
  <c r="C36" i="152"/>
  <c r="I36" i="152"/>
  <c r="B35" i="152"/>
  <c r="B35" i="145"/>
  <c r="H35" i="152"/>
  <c r="P35" i="152" s="1"/>
  <c r="R36" i="158"/>
  <c r="J36" i="155" s="1"/>
  <c r="G35" i="152"/>
  <c r="F35" i="145"/>
  <c r="C35" i="152"/>
  <c r="I35" i="152"/>
  <c r="B34" i="152"/>
  <c r="H34" i="152" s="1"/>
  <c r="B34" i="145"/>
  <c r="R35" i="158"/>
  <c r="J35" i="155"/>
  <c r="G34" i="152"/>
  <c r="F34" i="145"/>
  <c r="M34" i="152"/>
  <c r="C34" i="152"/>
  <c r="I34" i="152" s="1"/>
  <c r="B33" i="152"/>
  <c r="B33" i="145"/>
  <c r="R34" i="158"/>
  <c r="J34" i="155"/>
  <c r="G33" i="152"/>
  <c r="F33" i="145"/>
  <c r="M33" i="152"/>
  <c r="C33" i="152"/>
  <c r="B32" i="152"/>
  <c r="B32" i="145"/>
  <c r="H32" i="152"/>
  <c r="P32" i="152" s="1"/>
  <c r="R33" i="158"/>
  <c r="J33" i="155"/>
  <c r="G32" i="152"/>
  <c r="M32" i="152" s="1"/>
  <c r="F32" i="145"/>
  <c r="C32" i="152"/>
  <c r="I32" i="152"/>
  <c r="B31" i="152"/>
  <c r="B31" i="145"/>
  <c r="H31" i="152"/>
  <c r="R32" i="158"/>
  <c r="J32" i="155" s="1"/>
  <c r="G31" i="152"/>
  <c r="M31" i="152" s="1"/>
  <c r="F31" i="145"/>
  <c r="M31" i="150" s="1"/>
  <c r="C31" i="152"/>
  <c r="I31" i="152"/>
  <c r="B30" i="152"/>
  <c r="H30" i="152" s="1"/>
  <c r="B30" i="145"/>
  <c r="R31" i="158"/>
  <c r="J31" i="155"/>
  <c r="G30" i="152"/>
  <c r="F30" i="145"/>
  <c r="M30" i="152"/>
  <c r="C30" i="152"/>
  <c r="I30" i="152" s="1"/>
  <c r="B29" i="152"/>
  <c r="H29" i="152" s="1"/>
  <c r="B29" i="145"/>
  <c r="R30" i="158"/>
  <c r="J30" i="155"/>
  <c r="P29" i="152"/>
  <c r="G29" i="152"/>
  <c r="F29" i="145"/>
  <c r="M29" i="152"/>
  <c r="C29" i="152"/>
  <c r="I29" i="152" s="1"/>
  <c r="B28" i="152"/>
  <c r="B28" i="145"/>
  <c r="H28" i="152"/>
  <c r="P28" i="152" s="1"/>
  <c r="R29" i="158"/>
  <c r="J29" i="155"/>
  <c r="G28" i="152"/>
  <c r="M28" i="152" s="1"/>
  <c r="F28" i="145"/>
  <c r="C28" i="152"/>
  <c r="I28" i="152"/>
  <c r="B27" i="152"/>
  <c r="B27" i="145"/>
  <c r="H27" i="152"/>
  <c r="P27" i="152" s="1"/>
  <c r="R28" i="158"/>
  <c r="J28" i="155" s="1"/>
  <c r="G27" i="152"/>
  <c r="F27" i="145"/>
  <c r="C27" i="152"/>
  <c r="I27" i="152"/>
  <c r="B26" i="152"/>
  <c r="H26" i="152" s="1"/>
  <c r="B26" i="145"/>
  <c r="R27" i="158"/>
  <c r="J27" i="155"/>
  <c r="G26" i="152"/>
  <c r="F26" i="145"/>
  <c r="M26" i="152"/>
  <c r="C26" i="152"/>
  <c r="I26" i="152" s="1"/>
  <c r="B25" i="152"/>
  <c r="B25" i="145"/>
  <c r="R26" i="158"/>
  <c r="J26" i="155"/>
  <c r="G25" i="152"/>
  <c r="F25" i="145"/>
  <c r="M25" i="152"/>
  <c r="C25" i="152"/>
  <c r="B24" i="152"/>
  <c r="B24" i="145"/>
  <c r="H24" i="152"/>
  <c r="P24" i="152" s="1"/>
  <c r="R25" i="158"/>
  <c r="J25" i="155"/>
  <c r="G24" i="152"/>
  <c r="M24" i="152" s="1"/>
  <c r="F24" i="145"/>
  <c r="C24" i="152"/>
  <c r="I24" i="152"/>
  <c r="B23" i="152"/>
  <c r="B23" i="145"/>
  <c r="H23" i="152"/>
  <c r="R24" i="158"/>
  <c r="J24" i="155" s="1"/>
  <c r="G23" i="152"/>
  <c r="M23" i="152" s="1"/>
  <c r="F23" i="145"/>
  <c r="M23" i="150" s="1"/>
  <c r="C23" i="152"/>
  <c r="I23" i="152"/>
  <c r="B22" i="152"/>
  <c r="H22" i="152" s="1"/>
  <c r="B22" i="145"/>
  <c r="R23" i="158"/>
  <c r="J23" i="155"/>
  <c r="G22" i="152"/>
  <c r="F22" i="145"/>
  <c r="M22" i="152"/>
  <c r="C22" i="152"/>
  <c r="I22" i="152" s="1"/>
  <c r="B21" i="152"/>
  <c r="H21" i="152" s="1"/>
  <c r="B21" i="145"/>
  <c r="R22" i="158"/>
  <c r="J22" i="155"/>
  <c r="P21" i="152"/>
  <c r="G21" i="152"/>
  <c r="F21" i="145"/>
  <c r="M21" i="152"/>
  <c r="C21" i="152"/>
  <c r="I21" i="152" s="1"/>
  <c r="B20" i="152"/>
  <c r="B20" i="145"/>
  <c r="H20" i="152"/>
  <c r="P20" i="152" s="1"/>
  <c r="R21" i="158"/>
  <c r="J21" i="155"/>
  <c r="G20" i="152"/>
  <c r="M20" i="152" s="1"/>
  <c r="F20" i="145"/>
  <c r="C20" i="152"/>
  <c r="I20" i="152"/>
  <c r="B19" i="152"/>
  <c r="B19" i="145"/>
  <c r="H19" i="152"/>
  <c r="P19" i="152" s="1"/>
  <c r="R20" i="158"/>
  <c r="J20" i="155" s="1"/>
  <c r="G19" i="152"/>
  <c r="F19" i="145"/>
  <c r="M19" i="151" s="1"/>
  <c r="C19" i="152"/>
  <c r="I19" i="152"/>
  <c r="B18" i="152"/>
  <c r="H18" i="152" s="1"/>
  <c r="B18" i="145"/>
  <c r="R19" i="158"/>
  <c r="J19" i="155"/>
  <c r="G18" i="152"/>
  <c r="F18" i="145"/>
  <c r="M18" i="152"/>
  <c r="C18" i="152"/>
  <c r="I18" i="152"/>
  <c r="B17" i="152"/>
  <c r="H17" i="152" s="1"/>
  <c r="B17" i="145"/>
  <c r="H17" i="151" s="1"/>
  <c r="R18" i="158"/>
  <c r="J18" i="155"/>
  <c r="P17" i="152"/>
  <c r="G17" i="152"/>
  <c r="F17" i="145"/>
  <c r="M17" i="152"/>
  <c r="C17" i="152"/>
  <c r="I17" i="152" s="1"/>
  <c r="B16" i="152"/>
  <c r="B16" i="145"/>
  <c r="H16" i="152"/>
  <c r="P16" i="152" s="1"/>
  <c r="R17" i="158"/>
  <c r="J17" i="155"/>
  <c r="G16" i="152"/>
  <c r="M16" i="152" s="1"/>
  <c r="F16" i="145"/>
  <c r="C16" i="152"/>
  <c r="I16" i="152"/>
  <c r="B15" i="152"/>
  <c r="B15" i="145"/>
  <c r="H15" i="152"/>
  <c r="P15" i="152" s="1"/>
  <c r="R16" i="158"/>
  <c r="J16" i="155" s="1"/>
  <c r="G15" i="152"/>
  <c r="M15" i="152" s="1"/>
  <c r="F15" i="145"/>
  <c r="M15" i="150" s="1"/>
  <c r="C15" i="152"/>
  <c r="I15" i="152"/>
  <c r="B14" i="152"/>
  <c r="H14" i="152" s="1"/>
  <c r="B14" i="145"/>
  <c r="R15" i="158"/>
  <c r="J15" i="155"/>
  <c r="G14" i="152"/>
  <c r="F14" i="145"/>
  <c r="M14" i="152"/>
  <c r="C14" i="152"/>
  <c r="I14" i="152" s="1"/>
  <c r="B13" i="152"/>
  <c r="H13" i="152" s="1"/>
  <c r="B13" i="145"/>
  <c r="R14" i="158"/>
  <c r="J14" i="155"/>
  <c r="P13" i="152"/>
  <c r="G13" i="152"/>
  <c r="F13" i="145"/>
  <c r="M13" i="152"/>
  <c r="C13" i="152"/>
  <c r="I13" i="152" s="1"/>
  <c r="B12" i="152"/>
  <c r="B12" i="145"/>
  <c r="H12" i="152"/>
  <c r="P12" i="152" s="1"/>
  <c r="R13" i="158"/>
  <c r="J13" i="155" s="1"/>
  <c r="G12" i="152"/>
  <c r="M12" i="152" s="1"/>
  <c r="F12" i="145"/>
  <c r="C12" i="152"/>
  <c r="I12" i="152"/>
  <c r="B11" i="152"/>
  <c r="B11" i="145"/>
  <c r="H11" i="152"/>
  <c r="P11" i="152" s="1"/>
  <c r="R12" i="158"/>
  <c r="J12" i="155" s="1"/>
  <c r="G11" i="152"/>
  <c r="F11" i="145"/>
  <c r="C11" i="152"/>
  <c r="I11" i="152"/>
  <c r="B10" i="152"/>
  <c r="H10" i="152" s="1"/>
  <c r="B10" i="145"/>
  <c r="R11" i="158"/>
  <c r="J11" i="155"/>
  <c r="G10" i="152"/>
  <c r="F10" i="145"/>
  <c r="M10" i="152"/>
  <c r="C10" i="152"/>
  <c r="I10" i="152" s="1"/>
  <c r="B9" i="152"/>
  <c r="B9" i="145"/>
  <c r="R10" i="158"/>
  <c r="J10" i="155"/>
  <c r="G9" i="152"/>
  <c r="F9" i="145"/>
  <c r="M9" i="152"/>
  <c r="C9" i="152"/>
  <c r="P115" i="252"/>
  <c r="B115" i="252"/>
  <c r="P114" i="252"/>
  <c r="B114" i="252"/>
  <c r="F114" i="252"/>
  <c r="P113" i="252"/>
  <c r="B113" i="252"/>
  <c r="F113" i="252" s="1"/>
  <c r="P112" i="252"/>
  <c r="B112" i="252"/>
  <c r="F112" i="252" s="1"/>
  <c r="B111" i="252"/>
  <c r="P110" i="252"/>
  <c r="B110" i="252"/>
  <c r="F110" i="252"/>
  <c r="P109" i="252"/>
  <c r="B109" i="252"/>
  <c r="F109" i="252" s="1"/>
  <c r="B108" i="252"/>
  <c r="F108" i="252" s="1"/>
  <c r="P107" i="252"/>
  <c r="B107" i="252"/>
  <c r="P106" i="252"/>
  <c r="B106" i="252"/>
  <c r="F106" i="252"/>
  <c r="P105" i="252"/>
  <c r="B105" i="252"/>
  <c r="F105" i="252" s="1"/>
  <c r="P104" i="252"/>
  <c r="B104" i="252"/>
  <c r="B103" i="252"/>
  <c r="P102" i="252"/>
  <c r="B102" i="252"/>
  <c r="F102" i="252"/>
  <c r="P101" i="252"/>
  <c r="B101" i="252"/>
  <c r="F101" i="252" s="1"/>
  <c r="B100" i="252"/>
  <c r="P99" i="252"/>
  <c r="B99" i="252"/>
  <c r="P98" i="252"/>
  <c r="B98" i="252"/>
  <c r="F98" i="252"/>
  <c r="P97" i="252"/>
  <c r="B97" i="252"/>
  <c r="F97" i="252" s="1"/>
  <c r="P96" i="252"/>
  <c r="B96" i="252"/>
  <c r="F96" i="252" s="1"/>
  <c r="B95" i="252"/>
  <c r="P94" i="252"/>
  <c r="B94" i="252"/>
  <c r="F94" i="252"/>
  <c r="P93" i="252"/>
  <c r="B93" i="252"/>
  <c r="F93" i="252" s="1"/>
  <c r="B92" i="252"/>
  <c r="F92" i="252" s="1"/>
  <c r="P91" i="252"/>
  <c r="B91" i="252"/>
  <c r="P90" i="252"/>
  <c r="B90" i="252"/>
  <c r="F90" i="252"/>
  <c r="P89" i="252"/>
  <c r="B89" i="252"/>
  <c r="F89" i="252" s="1"/>
  <c r="P88" i="252"/>
  <c r="B88" i="252"/>
  <c r="B87" i="252"/>
  <c r="P86" i="252"/>
  <c r="B86" i="252"/>
  <c r="F86" i="252"/>
  <c r="P85" i="252"/>
  <c r="B85" i="252"/>
  <c r="F85" i="252" s="1"/>
  <c r="B84" i="252"/>
  <c r="P83" i="252"/>
  <c r="B83" i="252"/>
  <c r="P82" i="252"/>
  <c r="B82" i="252"/>
  <c r="F82" i="252"/>
  <c r="P81" i="252"/>
  <c r="B81" i="252"/>
  <c r="F81" i="252" s="1"/>
  <c r="P80" i="252"/>
  <c r="B80" i="252"/>
  <c r="B79" i="252"/>
  <c r="P78" i="252"/>
  <c r="B78" i="252"/>
  <c r="F78" i="252"/>
  <c r="P77" i="252"/>
  <c r="B77" i="252"/>
  <c r="F77" i="252" s="1"/>
  <c r="B76" i="252"/>
  <c r="P75" i="252"/>
  <c r="B75" i="252"/>
  <c r="G115" i="151"/>
  <c r="M115" i="151"/>
  <c r="F115" i="151"/>
  <c r="L115" i="151"/>
  <c r="E115" i="151"/>
  <c r="K115" i="151"/>
  <c r="D115" i="151"/>
  <c r="J115" i="151"/>
  <c r="C115" i="151"/>
  <c r="I115" i="151"/>
  <c r="B115" i="151"/>
  <c r="G114" i="151"/>
  <c r="M114" i="151"/>
  <c r="F114" i="151"/>
  <c r="L114" i="151"/>
  <c r="E114" i="151"/>
  <c r="D114" i="151"/>
  <c r="J114" i="151"/>
  <c r="C114" i="151"/>
  <c r="I114" i="151"/>
  <c r="B114" i="151"/>
  <c r="G113" i="151"/>
  <c r="M113" i="151"/>
  <c r="F113" i="151"/>
  <c r="L113" i="151"/>
  <c r="E113" i="151"/>
  <c r="D113" i="151"/>
  <c r="J113" i="151"/>
  <c r="C113" i="151"/>
  <c r="I113" i="151"/>
  <c r="B113" i="151"/>
  <c r="G112" i="151"/>
  <c r="M112" i="151"/>
  <c r="F112" i="151"/>
  <c r="L112" i="151"/>
  <c r="E112" i="151"/>
  <c r="D112" i="151"/>
  <c r="J112" i="151"/>
  <c r="C112" i="151"/>
  <c r="I112" i="151"/>
  <c r="B112" i="151"/>
  <c r="G111" i="151"/>
  <c r="M111" i="151"/>
  <c r="F111" i="151"/>
  <c r="L111" i="151"/>
  <c r="E111" i="151"/>
  <c r="K111" i="151"/>
  <c r="D111" i="151"/>
  <c r="J111" i="151"/>
  <c r="C111" i="151"/>
  <c r="I111" i="151"/>
  <c r="B111" i="151"/>
  <c r="G110" i="151"/>
  <c r="M110" i="151"/>
  <c r="F110" i="151"/>
  <c r="L110" i="151"/>
  <c r="E110" i="151"/>
  <c r="D110" i="151"/>
  <c r="J110" i="151"/>
  <c r="C110" i="151"/>
  <c r="I110" i="151"/>
  <c r="B110" i="151"/>
  <c r="G109" i="151"/>
  <c r="M109" i="151"/>
  <c r="F109" i="151"/>
  <c r="L109" i="151"/>
  <c r="E109" i="151"/>
  <c r="D109" i="151"/>
  <c r="J109" i="151"/>
  <c r="C109" i="151"/>
  <c r="I109" i="151"/>
  <c r="B109" i="151"/>
  <c r="G108" i="151"/>
  <c r="M108" i="151"/>
  <c r="F108" i="151"/>
  <c r="L108" i="151"/>
  <c r="E108" i="151"/>
  <c r="D108" i="151"/>
  <c r="J108" i="151"/>
  <c r="C108" i="151"/>
  <c r="I108" i="151"/>
  <c r="B108" i="151"/>
  <c r="G107" i="151"/>
  <c r="M107" i="151"/>
  <c r="F107" i="151"/>
  <c r="L107" i="151"/>
  <c r="E107" i="151"/>
  <c r="D107" i="151"/>
  <c r="J107" i="151"/>
  <c r="C107" i="151"/>
  <c r="I107" i="151"/>
  <c r="B107" i="151"/>
  <c r="G106" i="151"/>
  <c r="M106" i="151"/>
  <c r="F106" i="151"/>
  <c r="L106" i="151"/>
  <c r="E106" i="151"/>
  <c r="D106" i="151"/>
  <c r="J106" i="151"/>
  <c r="C106" i="151"/>
  <c r="I106" i="151"/>
  <c r="B106" i="151"/>
  <c r="G105" i="151"/>
  <c r="M105" i="151"/>
  <c r="F105" i="151"/>
  <c r="L105" i="151"/>
  <c r="E105" i="151"/>
  <c r="D105" i="151"/>
  <c r="J105" i="151"/>
  <c r="C105" i="151"/>
  <c r="I105" i="151"/>
  <c r="B105" i="151"/>
  <c r="G104" i="151"/>
  <c r="M104" i="151"/>
  <c r="F104" i="151"/>
  <c r="L104" i="151"/>
  <c r="E104" i="151"/>
  <c r="D104" i="151"/>
  <c r="J104" i="151"/>
  <c r="C104" i="151"/>
  <c r="I104" i="151"/>
  <c r="B104" i="151"/>
  <c r="G103" i="151"/>
  <c r="M103" i="151"/>
  <c r="F103" i="151"/>
  <c r="L103" i="151"/>
  <c r="E103" i="151"/>
  <c r="D103" i="151"/>
  <c r="J103" i="151"/>
  <c r="C103" i="151"/>
  <c r="I103" i="151"/>
  <c r="B103" i="151"/>
  <c r="G102" i="151"/>
  <c r="M102" i="151"/>
  <c r="F102" i="151"/>
  <c r="L102" i="151"/>
  <c r="E102" i="151"/>
  <c r="D102" i="151"/>
  <c r="J102" i="151"/>
  <c r="C102" i="151"/>
  <c r="I102" i="151"/>
  <c r="B102" i="151"/>
  <c r="G101" i="151"/>
  <c r="M101" i="151"/>
  <c r="F101" i="151"/>
  <c r="L101" i="151"/>
  <c r="E101" i="151"/>
  <c r="D101" i="151"/>
  <c r="J101" i="151"/>
  <c r="C101" i="151"/>
  <c r="I101" i="151"/>
  <c r="B101" i="151"/>
  <c r="G100" i="151"/>
  <c r="M100" i="151"/>
  <c r="F100" i="151"/>
  <c r="L100" i="151"/>
  <c r="E100" i="151"/>
  <c r="D100" i="151"/>
  <c r="J100" i="151"/>
  <c r="C100" i="151"/>
  <c r="I100" i="151"/>
  <c r="B100" i="151"/>
  <c r="G99" i="151"/>
  <c r="M99" i="151"/>
  <c r="F99" i="151"/>
  <c r="L99" i="151"/>
  <c r="E99" i="151"/>
  <c r="K99" i="151"/>
  <c r="D99" i="151"/>
  <c r="J99" i="151"/>
  <c r="C99" i="151"/>
  <c r="I99" i="151"/>
  <c r="B99" i="151"/>
  <c r="G98" i="151"/>
  <c r="M98" i="151"/>
  <c r="F98" i="151"/>
  <c r="L98" i="151"/>
  <c r="E98" i="151"/>
  <c r="D98" i="151"/>
  <c r="J98" i="151"/>
  <c r="C98" i="151"/>
  <c r="I98" i="151"/>
  <c r="B98" i="151"/>
  <c r="G97" i="151"/>
  <c r="M97" i="151"/>
  <c r="F97" i="151"/>
  <c r="L97" i="151"/>
  <c r="E97" i="151"/>
  <c r="D97" i="151"/>
  <c r="J97" i="151"/>
  <c r="C97" i="151"/>
  <c r="I97" i="151"/>
  <c r="B97" i="151"/>
  <c r="G96" i="151"/>
  <c r="M96" i="151"/>
  <c r="F96" i="151"/>
  <c r="L96" i="151"/>
  <c r="E96" i="151"/>
  <c r="D96" i="151"/>
  <c r="J96" i="151"/>
  <c r="C96" i="151"/>
  <c r="I96" i="151"/>
  <c r="B96" i="151"/>
  <c r="G95" i="151"/>
  <c r="M95" i="151"/>
  <c r="F95" i="151"/>
  <c r="L95" i="151"/>
  <c r="E95" i="151"/>
  <c r="K95" i="151"/>
  <c r="D95" i="151"/>
  <c r="J95" i="151"/>
  <c r="C95" i="151"/>
  <c r="I95" i="151"/>
  <c r="B95" i="151"/>
  <c r="G94" i="151"/>
  <c r="M94" i="151"/>
  <c r="F94" i="151"/>
  <c r="L94" i="151"/>
  <c r="E94" i="151"/>
  <c r="D94" i="151"/>
  <c r="J94" i="151"/>
  <c r="C94" i="151"/>
  <c r="I94" i="151"/>
  <c r="B94" i="151"/>
  <c r="G93" i="151"/>
  <c r="M93" i="151"/>
  <c r="F93" i="151"/>
  <c r="L93" i="151"/>
  <c r="E93" i="151"/>
  <c r="D93" i="151"/>
  <c r="J93" i="151"/>
  <c r="C93" i="151"/>
  <c r="I93" i="151"/>
  <c r="B93" i="151"/>
  <c r="G92" i="151"/>
  <c r="M92" i="151"/>
  <c r="F92" i="151"/>
  <c r="L92" i="151"/>
  <c r="E92" i="151"/>
  <c r="D92" i="151"/>
  <c r="J92" i="151"/>
  <c r="C92" i="151"/>
  <c r="I92" i="151"/>
  <c r="B92" i="151"/>
  <c r="G91" i="151"/>
  <c r="M91" i="151"/>
  <c r="F91" i="151"/>
  <c r="L91" i="151"/>
  <c r="E91" i="151"/>
  <c r="D91" i="151"/>
  <c r="J91" i="151"/>
  <c r="C91" i="151"/>
  <c r="I91" i="151"/>
  <c r="B91" i="151"/>
  <c r="G90" i="151"/>
  <c r="M90" i="151"/>
  <c r="F90" i="151"/>
  <c r="L90" i="151"/>
  <c r="E90" i="151"/>
  <c r="D90" i="151"/>
  <c r="J90" i="151"/>
  <c r="C90" i="151"/>
  <c r="I90" i="151"/>
  <c r="B90" i="151"/>
  <c r="G89" i="151"/>
  <c r="M89" i="151"/>
  <c r="F89" i="151"/>
  <c r="L89" i="151"/>
  <c r="E89" i="151"/>
  <c r="D89" i="151"/>
  <c r="J89" i="151"/>
  <c r="C89" i="151"/>
  <c r="I89" i="151"/>
  <c r="B89" i="151"/>
  <c r="G88" i="151"/>
  <c r="M88" i="151"/>
  <c r="F88" i="151"/>
  <c r="L88" i="151"/>
  <c r="E88" i="151"/>
  <c r="D88" i="151"/>
  <c r="J88" i="151"/>
  <c r="C88" i="151"/>
  <c r="I88" i="151"/>
  <c r="B88" i="151"/>
  <c r="G87" i="151"/>
  <c r="M87" i="151"/>
  <c r="F87" i="151"/>
  <c r="L87" i="151"/>
  <c r="E87" i="151"/>
  <c r="D87" i="151"/>
  <c r="J87" i="151"/>
  <c r="C87" i="151"/>
  <c r="I87" i="151"/>
  <c r="B87" i="151"/>
  <c r="G86" i="151"/>
  <c r="M86" i="151"/>
  <c r="F86" i="151"/>
  <c r="L86" i="151"/>
  <c r="E86" i="151"/>
  <c r="D86" i="151"/>
  <c r="J86" i="151"/>
  <c r="C86" i="151"/>
  <c r="I86" i="151"/>
  <c r="B86" i="151"/>
  <c r="G85" i="151"/>
  <c r="M85" i="151"/>
  <c r="F85" i="151"/>
  <c r="L85" i="151"/>
  <c r="E85" i="151"/>
  <c r="D85" i="151"/>
  <c r="J85" i="151"/>
  <c r="C85" i="151"/>
  <c r="I85" i="151"/>
  <c r="B85" i="151"/>
  <c r="G84" i="151"/>
  <c r="M84" i="151"/>
  <c r="F84" i="151"/>
  <c r="L84" i="151"/>
  <c r="E84" i="151"/>
  <c r="D84" i="151"/>
  <c r="J84" i="151"/>
  <c r="C84" i="151"/>
  <c r="I84" i="151"/>
  <c r="B84" i="151"/>
  <c r="G83" i="151"/>
  <c r="M83" i="151"/>
  <c r="F83" i="151"/>
  <c r="L83" i="151"/>
  <c r="E83" i="151"/>
  <c r="K83" i="151"/>
  <c r="D83" i="151"/>
  <c r="J83" i="151"/>
  <c r="C83" i="151"/>
  <c r="I83" i="151"/>
  <c r="B83" i="151"/>
  <c r="G82" i="151"/>
  <c r="M82" i="151"/>
  <c r="F82" i="151"/>
  <c r="L82" i="151"/>
  <c r="E82" i="151"/>
  <c r="D82" i="151"/>
  <c r="J82" i="151"/>
  <c r="C82" i="151"/>
  <c r="I82" i="151"/>
  <c r="B82" i="151"/>
  <c r="G81" i="151"/>
  <c r="M81" i="151"/>
  <c r="F81" i="151"/>
  <c r="L81" i="151"/>
  <c r="E81" i="151"/>
  <c r="D81" i="151"/>
  <c r="J81" i="151"/>
  <c r="C81" i="151"/>
  <c r="I81" i="151"/>
  <c r="B81" i="151"/>
  <c r="G80" i="151"/>
  <c r="M80" i="151"/>
  <c r="F80" i="151"/>
  <c r="L80" i="151"/>
  <c r="E80" i="151"/>
  <c r="D80" i="151"/>
  <c r="J80" i="151"/>
  <c r="C80" i="151"/>
  <c r="I80" i="151"/>
  <c r="B80" i="151"/>
  <c r="G79" i="151"/>
  <c r="M79" i="151"/>
  <c r="F79" i="151"/>
  <c r="L79" i="151"/>
  <c r="E79" i="151"/>
  <c r="K79" i="151"/>
  <c r="D79" i="151"/>
  <c r="J79" i="151"/>
  <c r="C79" i="151"/>
  <c r="I79" i="151"/>
  <c r="B79" i="151"/>
  <c r="G78" i="151"/>
  <c r="M78" i="151"/>
  <c r="F78" i="151"/>
  <c r="L78" i="151"/>
  <c r="E78" i="151"/>
  <c r="D78" i="151"/>
  <c r="J78" i="151"/>
  <c r="C78" i="151"/>
  <c r="I78" i="151"/>
  <c r="B78" i="151"/>
  <c r="G77" i="151"/>
  <c r="M77" i="151"/>
  <c r="F77" i="151"/>
  <c r="L77" i="151"/>
  <c r="E77" i="151"/>
  <c r="D77" i="151"/>
  <c r="J77" i="151"/>
  <c r="C77" i="151"/>
  <c r="I77" i="151"/>
  <c r="B77" i="151"/>
  <c r="G76" i="151"/>
  <c r="M76" i="151"/>
  <c r="F76" i="151"/>
  <c r="L76" i="151"/>
  <c r="E76" i="151"/>
  <c r="D76" i="151"/>
  <c r="J76" i="151"/>
  <c r="C76" i="151"/>
  <c r="I76" i="151"/>
  <c r="B76" i="151"/>
  <c r="G75" i="151"/>
  <c r="M75" i="151"/>
  <c r="F75" i="151"/>
  <c r="L75" i="151"/>
  <c r="E75" i="151"/>
  <c r="D75" i="151"/>
  <c r="J75" i="151"/>
  <c r="C75" i="151"/>
  <c r="I75" i="151"/>
  <c r="B75" i="151"/>
  <c r="G74" i="151"/>
  <c r="M74" i="151"/>
  <c r="F74" i="151"/>
  <c r="L74" i="151"/>
  <c r="E74" i="151"/>
  <c r="D74" i="151"/>
  <c r="J74" i="151"/>
  <c r="C74" i="151"/>
  <c r="I74" i="151"/>
  <c r="B74" i="151"/>
  <c r="G73" i="151"/>
  <c r="M73" i="151"/>
  <c r="F73" i="151"/>
  <c r="L73" i="151"/>
  <c r="E73" i="151"/>
  <c r="D73" i="151"/>
  <c r="J73" i="151"/>
  <c r="C73" i="151"/>
  <c r="I73" i="151"/>
  <c r="B73" i="151"/>
  <c r="G72" i="151"/>
  <c r="M72" i="151"/>
  <c r="F72" i="151"/>
  <c r="L72" i="151"/>
  <c r="E72" i="151"/>
  <c r="D72" i="151"/>
  <c r="J72" i="151"/>
  <c r="C72" i="151"/>
  <c r="I72" i="151"/>
  <c r="B72" i="151"/>
  <c r="G71" i="151"/>
  <c r="M71" i="151"/>
  <c r="F71" i="151"/>
  <c r="L71" i="151"/>
  <c r="E71" i="151"/>
  <c r="D71" i="151"/>
  <c r="J71" i="151"/>
  <c r="C71" i="151"/>
  <c r="I71" i="151"/>
  <c r="B71" i="151"/>
  <c r="G70" i="151"/>
  <c r="M70" i="151"/>
  <c r="F70" i="151"/>
  <c r="L70" i="151"/>
  <c r="E70" i="151"/>
  <c r="D70" i="151"/>
  <c r="J70" i="151"/>
  <c r="C70" i="151"/>
  <c r="I70" i="151"/>
  <c r="B70" i="151"/>
  <c r="G69" i="151"/>
  <c r="M69" i="151"/>
  <c r="F69" i="151"/>
  <c r="L69" i="151"/>
  <c r="E69" i="151"/>
  <c r="D69" i="151"/>
  <c r="J69" i="151"/>
  <c r="C69" i="151"/>
  <c r="I69" i="151"/>
  <c r="B69" i="151"/>
  <c r="G68" i="151"/>
  <c r="M68" i="151"/>
  <c r="F68" i="151"/>
  <c r="L68" i="151"/>
  <c r="E68" i="151"/>
  <c r="D68" i="151"/>
  <c r="J68" i="151"/>
  <c r="C68" i="151"/>
  <c r="I68" i="151"/>
  <c r="B68" i="151"/>
  <c r="G67" i="151"/>
  <c r="M67" i="151"/>
  <c r="F67" i="151"/>
  <c r="L67" i="151"/>
  <c r="E67" i="151"/>
  <c r="K67" i="151"/>
  <c r="D67" i="151"/>
  <c r="J67" i="151"/>
  <c r="C67" i="151"/>
  <c r="I67" i="151"/>
  <c r="B67" i="151"/>
  <c r="G66" i="151"/>
  <c r="M66" i="151"/>
  <c r="F66" i="151"/>
  <c r="L66" i="151"/>
  <c r="E66" i="151"/>
  <c r="D66" i="151"/>
  <c r="J66" i="151"/>
  <c r="C66" i="151"/>
  <c r="I66" i="151"/>
  <c r="B66" i="151"/>
  <c r="G65" i="151"/>
  <c r="M65" i="151"/>
  <c r="F65" i="151"/>
  <c r="L65" i="151"/>
  <c r="E65" i="151"/>
  <c r="D65" i="151"/>
  <c r="J65" i="151"/>
  <c r="C65" i="151"/>
  <c r="I65" i="151"/>
  <c r="B65" i="151"/>
  <c r="G64" i="151"/>
  <c r="M64" i="151"/>
  <c r="F64" i="151"/>
  <c r="L64" i="151"/>
  <c r="E64" i="151"/>
  <c r="D64" i="151"/>
  <c r="J64" i="151"/>
  <c r="C64" i="151"/>
  <c r="I64" i="151"/>
  <c r="B64" i="151"/>
  <c r="G63" i="151"/>
  <c r="M63" i="151"/>
  <c r="F63" i="151"/>
  <c r="L63" i="151"/>
  <c r="E63" i="151"/>
  <c r="K63" i="151"/>
  <c r="D63" i="151"/>
  <c r="J63" i="151"/>
  <c r="C63" i="151"/>
  <c r="I63" i="151"/>
  <c r="B63" i="151"/>
  <c r="G62" i="151"/>
  <c r="M62" i="151"/>
  <c r="F62" i="151"/>
  <c r="L62" i="151"/>
  <c r="E62" i="151"/>
  <c r="D62" i="151"/>
  <c r="J62" i="151"/>
  <c r="C62" i="151"/>
  <c r="I62" i="151"/>
  <c r="B62" i="151"/>
  <c r="G61" i="151"/>
  <c r="M61" i="151"/>
  <c r="F61" i="151"/>
  <c r="L61" i="151"/>
  <c r="E61" i="151"/>
  <c r="D61" i="151"/>
  <c r="J61" i="151"/>
  <c r="C61" i="151"/>
  <c r="I61" i="151"/>
  <c r="B61" i="151"/>
  <c r="G60" i="151"/>
  <c r="M60" i="151"/>
  <c r="F60" i="151"/>
  <c r="L60" i="151"/>
  <c r="E60" i="151"/>
  <c r="D60" i="151"/>
  <c r="J60" i="151"/>
  <c r="C60" i="151"/>
  <c r="I60" i="151"/>
  <c r="B60" i="151"/>
  <c r="G59" i="151"/>
  <c r="M59" i="151"/>
  <c r="F59" i="151"/>
  <c r="L59" i="151"/>
  <c r="E59" i="151"/>
  <c r="D59" i="151"/>
  <c r="J59" i="151"/>
  <c r="C59" i="151"/>
  <c r="I59" i="151"/>
  <c r="B59" i="151"/>
  <c r="G58" i="151"/>
  <c r="M58" i="151"/>
  <c r="F58" i="151"/>
  <c r="L58" i="151"/>
  <c r="E58" i="151"/>
  <c r="D58" i="151"/>
  <c r="J58" i="151"/>
  <c r="C58" i="151"/>
  <c r="I58" i="151"/>
  <c r="B58" i="151"/>
  <c r="G57" i="151"/>
  <c r="M57" i="151"/>
  <c r="C57" i="151"/>
  <c r="B57" i="151"/>
  <c r="H57" i="151"/>
  <c r="G56" i="151"/>
  <c r="M56" i="151"/>
  <c r="C56" i="151"/>
  <c r="I56" i="151"/>
  <c r="B56" i="151"/>
  <c r="H56" i="151"/>
  <c r="G55" i="151"/>
  <c r="C55" i="151"/>
  <c r="I55" i="151"/>
  <c r="B55" i="151"/>
  <c r="H55" i="151"/>
  <c r="G54" i="151"/>
  <c r="M54" i="151"/>
  <c r="C54" i="151"/>
  <c r="I54" i="151"/>
  <c r="B54" i="151"/>
  <c r="H54" i="151"/>
  <c r="G53" i="151"/>
  <c r="M53" i="151"/>
  <c r="C53" i="151"/>
  <c r="B53" i="151"/>
  <c r="H53" i="151"/>
  <c r="G52" i="151"/>
  <c r="M52" i="151"/>
  <c r="C52" i="151"/>
  <c r="I52" i="151"/>
  <c r="B52" i="151"/>
  <c r="H52" i="151"/>
  <c r="G51" i="151"/>
  <c r="M51" i="151"/>
  <c r="C51" i="151"/>
  <c r="I51" i="151"/>
  <c r="B51" i="151"/>
  <c r="H51" i="151"/>
  <c r="G50" i="151"/>
  <c r="M50" i="151"/>
  <c r="C50" i="151"/>
  <c r="I50" i="151"/>
  <c r="B50" i="151"/>
  <c r="H50" i="151"/>
  <c r="G49" i="151"/>
  <c r="M49" i="151"/>
  <c r="C49" i="151"/>
  <c r="B49" i="151"/>
  <c r="H49" i="151"/>
  <c r="G48" i="151"/>
  <c r="M48" i="151"/>
  <c r="C48" i="151"/>
  <c r="I48" i="151"/>
  <c r="B48" i="151"/>
  <c r="H48" i="151"/>
  <c r="G47" i="151"/>
  <c r="C47" i="151"/>
  <c r="I47" i="151"/>
  <c r="B47" i="151"/>
  <c r="H47" i="151"/>
  <c r="G46" i="151"/>
  <c r="M46" i="151"/>
  <c r="C46" i="151"/>
  <c r="I46" i="151"/>
  <c r="B46" i="151"/>
  <c r="H46" i="151"/>
  <c r="G45" i="151"/>
  <c r="M45" i="151"/>
  <c r="C45" i="151"/>
  <c r="B45" i="151"/>
  <c r="G44" i="151"/>
  <c r="M44" i="151"/>
  <c r="C44" i="151"/>
  <c r="I44" i="151"/>
  <c r="B44" i="151"/>
  <c r="H44" i="151"/>
  <c r="G43" i="151"/>
  <c r="M43" i="151"/>
  <c r="C43" i="151"/>
  <c r="I43" i="151"/>
  <c r="B43" i="151"/>
  <c r="H43" i="151"/>
  <c r="G42" i="151"/>
  <c r="M42" i="151"/>
  <c r="C42" i="151"/>
  <c r="I42" i="151"/>
  <c r="B42" i="151"/>
  <c r="H42" i="151"/>
  <c r="G41" i="151"/>
  <c r="M41" i="151"/>
  <c r="C41" i="151"/>
  <c r="B41" i="151"/>
  <c r="G40" i="151"/>
  <c r="M40" i="151"/>
  <c r="C40" i="151"/>
  <c r="I40" i="151"/>
  <c r="B40" i="151"/>
  <c r="H40" i="151"/>
  <c r="G39" i="151"/>
  <c r="M39" i="151"/>
  <c r="C39" i="151"/>
  <c r="I39" i="151"/>
  <c r="B39" i="151"/>
  <c r="H39" i="151"/>
  <c r="G38" i="151"/>
  <c r="M38" i="151"/>
  <c r="C38" i="151"/>
  <c r="I38" i="151"/>
  <c r="B38" i="151"/>
  <c r="H38" i="151"/>
  <c r="G37" i="151"/>
  <c r="M37" i="151"/>
  <c r="C37" i="151"/>
  <c r="B37" i="151"/>
  <c r="H37" i="151"/>
  <c r="G36" i="151"/>
  <c r="M36" i="151"/>
  <c r="C36" i="151"/>
  <c r="I36" i="151"/>
  <c r="B36" i="151"/>
  <c r="H36" i="151"/>
  <c r="G35" i="151"/>
  <c r="M35" i="151"/>
  <c r="C35" i="151"/>
  <c r="I35" i="151"/>
  <c r="B35" i="151"/>
  <c r="H35" i="151"/>
  <c r="G34" i="151"/>
  <c r="M34" i="151"/>
  <c r="C34" i="151"/>
  <c r="I34" i="151"/>
  <c r="B34" i="151"/>
  <c r="H34" i="151"/>
  <c r="G33" i="151"/>
  <c r="M33" i="151"/>
  <c r="C33" i="151"/>
  <c r="B33" i="151"/>
  <c r="G32" i="151"/>
  <c r="M32" i="151"/>
  <c r="C32" i="151"/>
  <c r="I32" i="151"/>
  <c r="B32" i="151"/>
  <c r="H32" i="151"/>
  <c r="G31" i="151"/>
  <c r="M31" i="151"/>
  <c r="C31" i="151"/>
  <c r="I31" i="151"/>
  <c r="B31" i="151"/>
  <c r="H31" i="151"/>
  <c r="G30" i="151"/>
  <c r="M30" i="151"/>
  <c r="C30" i="151"/>
  <c r="I30" i="151"/>
  <c r="B30" i="151"/>
  <c r="H30" i="151"/>
  <c r="G29" i="151"/>
  <c r="M29" i="151"/>
  <c r="C29" i="151"/>
  <c r="B29" i="151"/>
  <c r="H29" i="151"/>
  <c r="G28" i="151"/>
  <c r="M28" i="151"/>
  <c r="C28" i="151"/>
  <c r="I28" i="151"/>
  <c r="B28" i="151"/>
  <c r="H28" i="151"/>
  <c r="G27" i="151"/>
  <c r="C27" i="151"/>
  <c r="I27" i="151"/>
  <c r="B27" i="151"/>
  <c r="H27" i="151"/>
  <c r="G26" i="151"/>
  <c r="M26" i="151"/>
  <c r="C26" i="151"/>
  <c r="I26" i="151"/>
  <c r="B26" i="151"/>
  <c r="H26" i="151"/>
  <c r="G25" i="151"/>
  <c r="M25" i="151"/>
  <c r="C25" i="151"/>
  <c r="B25" i="151"/>
  <c r="G24" i="151"/>
  <c r="M24" i="151"/>
  <c r="C24" i="151"/>
  <c r="I24" i="151"/>
  <c r="B24" i="151"/>
  <c r="H24" i="151"/>
  <c r="G23" i="151"/>
  <c r="M23" i="151"/>
  <c r="C23" i="151"/>
  <c r="I23" i="151"/>
  <c r="B23" i="151"/>
  <c r="H23" i="151"/>
  <c r="G22" i="151"/>
  <c r="M22" i="151"/>
  <c r="C22" i="151"/>
  <c r="I22" i="151"/>
  <c r="B22" i="151"/>
  <c r="H22" i="151"/>
  <c r="G21" i="151"/>
  <c r="M21" i="151"/>
  <c r="C21" i="151"/>
  <c r="B21" i="151"/>
  <c r="H21" i="151"/>
  <c r="G20" i="151"/>
  <c r="M20" i="151"/>
  <c r="C20" i="151"/>
  <c r="I20" i="151"/>
  <c r="B20" i="151"/>
  <c r="H20" i="151"/>
  <c r="G19" i="151"/>
  <c r="C19" i="151"/>
  <c r="I19" i="151"/>
  <c r="B19" i="151"/>
  <c r="H19" i="151"/>
  <c r="G18" i="151"/>
  <c r="M18" i="151"/>
  <c r="C18" i="151"/>
  <c r="I18" i="151"/>
  <c r="B18" i="151"/>
  <c r="H18" i="151"/>
  <c r="G17" i="151"/>
  <c r="M17" i="151"/>
  <c r="C17" i="151"/>
  <c r="B17" i="151"/>
  <c r="G16" i="151"/>
  <c r="M16" i="151"/>
  <c r="C16" i="151"/>
  <c r="I16" i="151"/>
  <c r="B16" i="151"/>
  <c r="H16" i="151"/>
  <c r="G15" i="151"/>
  <c r="M15" i="151"/>
  <c r="C15" i="151"/>
  <c r="I15" i="151"/>
  <c r="B15" i="151"/>
  <c r="H15" i="151"/>
  <c r="G14" i="151"/>
  <c r="M14" i="151"/>
  <c r="C14" i="151"/>
  <c r="I14" i="151"/>
  <c r="B14" i="151"/>
  <c r="H14" i="151"/>
  <c r="G13" i="151"/>
  <c r="M13" i="151"/>
  <c r="C13" i="151"/>
  <c r="B13" i="151"/>
  <c r="H13" i="151"/>
  <c r="G12" i="151"/>
  <c r="M12" i="151"/>
  <c r="C12" i="151"/>
  <c r="I12" i="151"/>
  <c r="B12" i="151"/>
  <c r="H12" i="151"/>
  <c r="G11" i="151"/>
  <c r="C11" i="151"/>
  <c r="I11" i="151"/>
  <c r="B11" i="151"/>
  <c r="H11" i="151"/>
  <c r="G10" i="151"/>
  <c r="M10" i="151"/>
  <c r="C10" i="151"/>
  <c r="I10" i="151"/>
  <c r="B10" i="151"/>
  <c r="H10" i="151"/>
  <c r="G9" i="151"/>
  <c r="M9" i="151"/>
  <c r="C9" i="151"/>
  <c r="B9" i="151"/>
  <c r="G115" i="150"/>
  <c r="M115" i="150"/>
  <c r="F115" i="150"/>
  <c r="L115" i="150"/>
  <c r="E115" i="150"/>
  <c r="D115" i="150"/>
  <c r="J115" i="150"/>
  <c r="C115" i="150"/>
  <c r="B115" i="150"/>
  <c r="H115" i="150"/>
  <c r="G114" i="150"/>
  <c r="M114" i="150"/>
  <c r="F114" i="150"/>
  <c r="L114" i="150"/>
  <c r="E114" i="150"/>
  <c r="D114" i="150"/>
  <c r="J114" i="150"/>
  <c r="C114" i="150"/>
  <c r="B114" i="150"/>
  <c r="H114" i="150"/>
  <c r="G113" i="150"/>
  <c r="M113" i="150"/>
  <c r="F113" i="150"/>
  <c r="L113" i="150"/>
  <c r="E113" i="150"/>
  <c r="D113" i="150"/>
  <c r="J113" i="150"/>
  <c r="C113" i="150"/>
  <c r="B113" i="150"/>
  <c r="H113" i="150"/>
  <c r="G112" i="150"/>
  <c r="M112" i="150"/>
  <c r="F112" i="150"/>
  <c r="L112" i="150"/>
  <c r="E112" i="150"/>
  <c r="D112" i="150"/>
  <c r="J112" i="150"/>
  <c r="C112" i="150"/>
  <c r="B112" i="150"/>
  <c r="H112" i="150"/>
  <c r="G111" i="150"/>
  <c r="M111" i="150"/>
  <c r="F111" i="150"/>
  <c r="L111" i="150"/>
  <c r="E111" i="150"/>
  <c r="D111" i="150"/>
  <c r="J111" i="150"/>
  <c r="C111" i="150"/>
  <c r="B111" i="150"/>
  <c r="H111" i="150"/>
  <c r="G110" i="150"/>
  <c r="M110" i="150"/>
  <c r="F110" i="150"/>
  <c r="L110" i="150"/>
  <c r="E110" i="150"/>
  <c r="D110" i="150"/>
  <c r="J110" i="150"/>
  <c r="C110" i="150"/>
  <c r="B110" i="150"/>
  <c r="H110" i="150"/>
  <c r="G109" i="150"/>
  <c r="M109" i="150"/>
  <c r="F109" i="150"/>
  <c r="L109" i="150"/>
  <c r="E109" i="150"/>
  <c r="D109" i="150"/>
  <c r="J109" i="150"/>
  <c r="C109" i="150"/>
  <c r="B109" i="150"/>
  <c r="H109" i="150"/>
  <c r="G108" i="150"/>
  <c r="M108" i="150"/>
  <c r="F108" i="150"/>
  <c r="L108" i="150"/>
  <c r="E108" i="150"/>
  <c r="D108" i="150"/>
  <c r="J108" i="150"/>
  <c r="C108" i="150"/>
  <c r="B108" i="150"/>
  <c r="H108" i="150"/>
  <c r="G107" i="150"/>
  <c r="M107" i="150"/>
  <c r="F107" i="150"/>
  <c r="L107" i="150"/>
  <c r="E107" i="150"/>
  <c r="D107" i="150"/>
  <c r="J107" i="150"/>
  <c r="C107" i="150"/>
  <c r="B107" i="150"/>
  <c r="H107" i="150"/>
  <c r="G106" i="150"/>
  <c r="M106" i="150"/>
  <c r="F106" i="150"/>
  <c r="L106" i="150"/>
  <c r="E106" i="150"/>
  <c r="D106" i="150"/>
  <c r="J106" i="150"/>
  <c r="C106" i="150"/>
  <c r="B106" i="150"/>
  <c r="H106" i="150"/>
  <c r="G105" i="150"/>
  <c r="M105" i="150"/>
  <c r="F105" i="150"/>
  <c r="L105" i="150"/>
  <c r="E105" i="150"/>
  <c r="D105" i="150"/>
  <c r="J105" i="150"/>
  <c r="C105" i="150"/>
  <c r="B105" i="150"/>
  <c r="H105" i="150"/>
  <c r="G104" i="150"/>
  <c r="M104" i="150"/>
  <c r="F104" i="150"/>
  <c r="L104" i="150"/>
  <c r="E104" i="150"/>
  <c r="D104" i="150"/>
  <c r="J104" i="150"/>
  <c r="C104" i="150"/>
  <c r="B104" i="150"/>
  <c r="H104" i="150"/>
  <c r="G103" i="150"/>
  <c r="M103" i="150"/>
  <c r="F103" i="150"/>
  <c r="L103" i="150"/>
  <c r="E103" i="150"/>
  <c r="D103" i="150"/>
  <c r="J103" i="150"/>
  <c r="C103" i="150"/>
  <c r="B103" i="150"/>
  <c r="H103" i="150"/>
  <c r="G102" i="150"/>
  <c r="M102" i="150"/>
  <c r="F102" i="150"/>
  <c r="L102" i="150"/>
  <c r="E102" i="150"/>
  <c r="D102" i="150"/>
  <c r="J102" i="150"/>
  <c r="C102" i="150"/>
  <c r="B102" i="150"/>
  <c r="H102" i="150"/>
  <c r="G101" i="150"/>
  <c r="M101" i="150"/>
  <c r="F101" i="150"/>
  <c r="L101" i="150"/>
  <c r="E101" i="150"/>
  <c r="D101" i="150"/>
  <c r="J101" i="150"/>
  <c r="C101" i="150"/>
  <c r="B101" i="150"/>
  <c r="H101" i="150"/>
  <c r="G100" i="150"/>
  <c r="M100" i="150"/>
  <c r="F100" i="150"/>
  <c r="L100" i="150"/>
  <c r="E100" i="150"/>
  <c r="D100" i="150"/>
  <c r="J100" i="150"/>
  <c r="C100" i="150"/>
  <c r="B100" i="150"/>
  <c r="H100" i="150"/>
  <c r="G99" i="150"/>
  <c r="M99" i="150"/>
  <c r="F99" i="150"/>
  <c r="L99" i="150"/>
  <c r="E99" i="150"/>
  <c r="D99" i="150"/>
  <c r="J99" i="150"/>
  <c r="C99" i="150"/>
  <c r="B99" i="150"/>
  <c r="H99" i="150"/>
  <c r="G98" i="150"/>
  <c r="M98" i="150"/>
  <c r="F98" i="150"/>
  <c r="L98" i="150"/>
  <c r="E98" i="150"/>
  <c r="D98" i="150"/>
  <c r="J98" i="150"/>
  <c r="C98" i="150"/>
  <c r="B98" i="150"/>
  <c r="H98" i="150"/>
  <c r="G97" i="150"/>
  <c r="M97" i="150"/>
  <c r="F97" i="150"/>
  <c r="L97" i="150"/>
  <c r="E97" i="150"/>
  <c r="D97" i="150"/>
  <c r="J97" i="150"/>
  <c r="C97" i="150"/>
  <c r="B97" i="150"/>
  <c r="H97" i="150"/>
  <c r="G96" i="150"/>
  <c r="M96" i="150"/>
  <c r="F96" i="150"/>
  <c r="L96" i="150"/>
  <c r="E96" i="150"/>
  <c r="D96" i="150"/>
  <c r="J96" i="150"/>
  <c r="C96" i="150"/>
  <c r="B96" i="150"/>
  <c r="H96" i="150"/>
  <c r="G95" i="150"/>
  <c r="M95" i="150"/>
  <c r="F95" i="150"/>
  <c r="L95" i="150"/>
  <c r="E95" i="150"/>
  <c r="D95" i="150"/>
  <c r="J95" i="150"/>
  <c r="C95" i="150"/>
  <c r="B95" i="150"/>
  <c r="H95" i="150"/>
  <c r="G94" i="150"/>
  <c r="M94" i="150"/>
  <c r="F94" i="150"/>
  <c r="L94" i="150"/>
  <c r="E94" i="150"/>
  <c r="D94" i="150"/>
  <c r="J94" i="150"/>
  <c r="C94" i="150"/>
  <c r="B94" i="150"/>
  <c r="H94" i="150"/>
  <c r="G93" i="150"/>
  <c r="M93" i="150"/>
  <c r="F93" i="150"/>
  <c r="L93" i="150"/>
  <c r="E93" i="150"/>
  <c r="D93" i="150"/>
  <c r="J93" i="150"/>
  <c r="C93" i="150"/>
  <c r="B93" i="150"/>
  <c r="H93" i="150"/>
  <c r="G92" i="150"/>
  <c r="M92" i="150"/>
  <c r="F92" i="150"/>
  <c r="L92" i="150"/>
  <c r="E92" i="150"/>
  <c r="D92" i="150"/>
  <c r="J92" i="150"/>
  <c r="C92" i="150"/>
  <c r="B92" i="150"/>
  <c r="H92" i="150"/>
  <c r="G91" i="150"/>
  <c r="M91" i="150"/>
  <c r="F91" i="150"/>
  <c r="L91" i="150"/>
  <c r="E91" i="150"/>
  <c r="D91" i="150"/>
  <c r="J91" i="150"/>
  <c r="C91" i="150"/>
  <c r="B91" i="150"/>
  <c r="H91" i="150"/>
  <c r="G90" i="150"/>
  <c r="M90" i="150"/>
  <c r="F90" i="150"/>
  <c r="L90" i="150"/>
  <c r="E90" i="150"/>
  <c r="D90" i="150"/>
  <c r="J90" i="150"/>
  <c r="C90" i="150"/>
  <c r="B90" i="150"/>
  <c r="H90" i="150"/>
  <c r="G89" i="150"/>
  <c r="M89" i="150"/>
  <c r="F89" i="150"/>
  <c r="L89" i="150"/>
  <c r="E89" i="150"/>
  <c r="D89" i="150"/>
  <c r="J89" i="150"/>
  <c r="C89" i="150"/>
  <c r="B89" i="150"/>
  <c r="H89" i="150"/>
  <c r="G88" i="150"/>
  <c r="M88" i="150"/>
  <c r="F88" i="150"/>
  <c r="L88" i="150"/>
  <c r="E88" i="150"/>
  <c r="D88" i="150"/>
  <c r="J88" i="150"/>
  <c r="C88" i="150"/>
  <c r="B88" i="150"/>
  <c r="H88" i="150"/>
  <c r="G87" i="150"/>
  <c r="M87" i="150"/>
  <c r="F87" i="150"/>
  <c r="L87" i="150"/>
  <c r="E87" i="150"/>
  <c r="D87" i="150"/>
  <c r="J87" i="150"/>
  <c r="C87" i="150"/>
  <c r="B87" i="150"/>
  <c r="H87" i="150"/>
  <c r="G86" i="150"/>
  <c r="M86" i="150"/>
  <c r="F86" i="150"/>
  <c r="L86" i="150"/>
  <c r="E86" i="150"/>
  <c r="D86" i="150"/>
  <c r="J86" i="150"/>
  <c r="C86" i="150"/>
  <c r="B86" i="150"/>
  <c r="H86" i="150"/>
  <c r="G85" i="150"/>
  <c r="M85" i="150"/>
  <c r="F85" i="150"/>
  <c r="L85" i="150"/>
  <c r="E85" i="150"/>
  <c r="D85" i="150"/>
  <c r="J85" i="150"/>
  <c r="C85" i="150"/>
  <c r="B85" i="150"/>
  <c r="H85" i="150"/>
  <c r="G84" i="150"/>
  <c r="M84" i="150"/>
  <c r="F84" i="150"/>
  <c r="L84" i="150"/>
  <c r="E84" i="150"/>
  <c r="D84" i="150"/>
  <c r="J84" i="150"/>
  <c r="C84" i="150"/>
  <c r="B84" i="150"/>
  <c r="H84" i="150"/>
  <c r="G83" i="150"/>
  <c r="M83" i="150"/>
  <c r="F83" i="150"/>
  <c r="L83" i="150"/>
  <c r="E83" i="150"/>
  <c r="D83" i="150"/>
  <c r="J83" i="150"/>
  <c r="C83" i="150"/>
  <c r="B83" i="150"/>
  <c r="H83" i="150"/>
  <c r="G82" i="150"/>
  <c r="M82" i="150"/>
  <c r="F82" i="150"/>
  <c r="L82" i="150"/>
  <c r="E82" i="150"/>
  <c r="D82" i="150"/>
  <c r="J82" i="150"/>
  <c r="C82" i="150"/>
  <c r="B82" i="150"/>
  <c r="H82" i="150"/>
  <c r="G81" i="150"/>
  <c r="M81" i="150"/>
  <c r="F81" i="150"/>
  <c r="L81" i="150"/>
  <c r="E81" i="150"/>
  <c r="D81" i="150"/>
  <c r="J81" i="150"/>
  <c r="C81" i="150"/>
  <c r="B81" i="150"/>
  <c r="H81" i="150"/>
  <c r="G80" i="150"/>
  <c r="M80" i="150"/>
  <c r="F80" i="150"/>
  <c r="L80" i="150"/>
  <c r="E80" i="150"/>
  <c r="D80" i="150"/>
  <c r="J80" i="150"/>
  <c r="C80" i="150"/>
  <c r="B80" i="150"/>
  <c r="H80" i="150"/>
  <c r="G79" i="150"/>
  <c r="M79" i="150"/>
  <c r="F79" i="150"/>
  <c r="L79" i="150"/>
  <c r="E79" i="150"/>
  <c r="D79" i="150"/>
  <c r="J79" i="150"/>
  <c r="C79" i="150"/>
  <c r="B79" i="150"/>
  <c r="H79" i="150"/>
  <c r="G78" i="150"/>
  <c r="M78" i="150"/>
  <c r="F78" i="150"/>
  <c r="L78" i="150"/>
  <c r="E78" i="150"/>
  <c r="D78" i="150"/>
  <c r="J78" i="150"/>
  <c r="C78" i="150"/>
  <c r="B78" i="150"/>
  <c r="H78" i="150"/>
  <c r="G77" i="150"/>
  <c r="M77" i="150"/>
  <c r="F77" i="150"/>
  <c r="L77" i="150"/>
  <c r="E77" i="150"/>
  <c r="D77" i="150"/>
  <c r="J77" i="150"/>
  <c r="C77" i="150"/>
  <c r="B77" i="150"/>
  <c r="H77" i="150"/>
  <c r="G76" i="150"/>
  <c r="M76" i="150"/>
  <c r="F76" i="150"/>
  <c r="L76" i="150"/>
  <c r="E76" i="150"/>
  <c r="D76" i="150"/>
  <c r="J76" i="150"/>
  <c r="C76" i="150"/>
  <c r="B76" i="150"/>
  <c r="H76" i="150"/>
  <c r="G75" i="150"/>
  <c r="M75" i="150"/>
  <c r="F75" i="150"/>
  <c r="L75" i="150"/>
  <c r="E75" i="150"/>
  <c r="D75" i="150"/>
  <c r="J75" i="150"/>
  <c r="C75" i="150"/>
  <c r="B75" i="150"/>
  <c r="H75" i="150"/>
  <c r="G74" i="150"/>
  <c r="M74" i="150"/>
  <c r="F74" i="150"/>
  <c r="L74" i="150"/>
  <c r="E74" i="150"/>
  <c r="D74" i="150"/>
  <c r="J74" i="150"/>
  <c r="C74" i="150"/>
  <c r="B74" i="150"/>
  <c r="H74" i="150"/>
  <c r="G73" i="150"/>
  <c r="M73" i="150"/>
  <c r="F73" i="150"/>
  <c r="L73" i="150"/>
  <c r="E73" i="150"/>
  <c r="D73" i="150"/>
  <c r="J73" i="150"/>
  <c r="C73" i="150"/>
  <c r="B73" i="150"/>
  <c r="H73" i="150"/>
  <c r="G72" i="150"/>
  <c r="M72" i="150"/>
  <c r="F72" i="150"/>
  <c r="L72" i="150"/>
  <c r="E72" i="150"/>
  <c r="D72" i="150"/>
  <c r="J72" i="150"/>
  <c r="C72" i="150"/>
  <c r="B72" i="150"/>
  <c r="H72" i="150"/>
  <c r="G71" i="150"/>
  <c r="M71" i="150"/>
  <c r="F71" i="150"/>
  <c r="L71" i="150"/>
  <c r="E71" i="150"/>
  <c r="D71" i="150"/>
  <c r="J71" i="150"/>
  <c r="C71" i="150"/>
  <c r="B71" i="150"/>
  <c r="H71" i="150"/>
  <c r="G70" i="150"/>
  <c r="M70" i="150"/>
  <c r="F70" i="150"/>
  <c r="L70" i="150"/>
  <c r="E70" i="150"/>
  <c r="D70" i="150"/>
  <c r="J70" i="150"/>
  <c r="C70" i="150"/>
  <c r="B70" i="150"/>
  <c r="H70" i="150"/>
  <c r="G69" i="150"/>
  <c r="M69" i="150"/>
  <c r="F69" i="150"/>
  <c r="L69" i="150"/>
  <c r="E69" i="150"/>
  <c r="D69" i="150"/>
  <c r="J69" i="150"/>
  <c r="C69" i="150"/>
  <c r="B69" i="150"/>
  <c r="H69" i="150"/>
  <c r="G68" i="150"/>
  <c r="M68" i="150"/>
  <c r="F68" i="150"/>
  <c r="L68" i="150"/>
  <c r="E68" i="150"/>
  <c r="D68" i="150"/>
  <c r="J68" i="150"/>
  <c r="C68" i="150"/>
  <c r="B68" i="150"/>
  <c r="H68" i="150"/>
  <c r="G67" i="150"/>
  <c r="M67" i="150"/>
  <c r="F67" i="150"/>
  <c r="L67" i="150"/>
  <c r="E67" i="150"/>
  <c r="D67" i="150"/>
  <c r="J67" i="150"/>
  <c r="C67" i="150"/>
  <c r="B67" i="150"/>
  <c r="H67" i="150"/>
  <c r="G66" i="150"/>
  <c r="M66" i="150"/>
  <c r="F66" i="150"/>
  <c r="L66" i="150"/>
  <c r="E66" i="150"/>
  <c r="D66" i="150"/>
  <c r="J66" i="150"/>
  <c r="C66" i="150"/>
  <c r="B66" i="150"/>
  <c r="H66" i="150"/>
  <c r="G65" i="150"/>
  <c r="M65" i="150"/>
  <c r="F65" i="150"/>
  <c r="L65" i="150"/>
  <c r="E65" i="150"/>
  <c r="D65" i="150"/>
  <c r="J65" i="150"/>
  <c r="C65" i="150"/>
  <c r="B65" i="150"/>
  <c r="H65" i="150"/>
  <c r="G64" i="150"/>
  <c r="M64" i="150"/>
  <c r="F64" i="150"/>
  <c r="L64" i="150"/>
  <c r="E64" i="150"/>
  <c r="D64" i="150"/>
  <c r="J64" i="150"/>
  <c r="C64" i="150"/>
  <c r="B64" i="150"/>
  <c r="H64" i="150"/>
  <c r="G63" i="150"/>
  <c r="M63" i="150"/>
  <c r="F63" i="150"/>
  <c r="L63" i="150"/>
  <c r="E63" i="150"/>
  <c r="D63" i="150"/>
  <c r="J63" i="150"/>
  <c r="C63" i="150"/>
  <c r="B63" i="150"/>
  <c r="H63" i="150"/>
  <c r="G62" i="150"/>
  <c r="M62" i="150"/>
  <c r="F62" i="150"/>
  <c r="L62" i="150"/>
  <c r="E62" i="150"/>
  <c r="D62" i="150"/>
  <c r="J62" i="150"/>
  <c r="C62" i="150"/>
  <c r="B62" i="150"/>
  <c r="H62" i="150"/>
  <c r="G61" i="150"/>
  <c r="M61" i="150"/>
  <c r="F61" i="150"/>
  <c r="L61" i="150"/>
  <c r="E61" i="150"/>
  <c r="D61" i="150"/>
  <c r="J61" i="150"/>
  <c r="C61" i="150"/>
  <c r="B61" i="150"/>
  <c r="H61" i="150"/>
  <c r="G60" i="150"/>
  <c r="M60" i="150"/>
  <c r="F60" i="150"/>
  <c r="L60" i="150"/>
  <c r="E60" i="150"/>
  <c r="D60" i="150"/>
  <c r="J60" i="150"/>
  <c r="C60" i="150"/>
  <c r="B60" i="150"/>
  <c r="H60" i="150"/>
  <c r="G59" i="150"/>
  <c r="M59" i="150"/>
  <c r="F59" i="150"/>
  <c r="L59" i="150"/>
  <c r="E59" i="150"/>
  <c r="D59" i="150"/>
  <c r="J59" i="150"/>
  <c r="C59" i="150"/>
  <c r="B59" i="150"/>
  <c r="H59" i="150"/>
  <c r="G58" i="150"/>
  <c r="M58" i="150"/>
  <c r="F58" i="150"/>
  <c r="L58" i="150"/>
  <c r="E58" i="150"/>
  <c r="D58" i="150"/>
  <c r="J58" i="150"/>
  <c r="C58" i="150"/>
  <c r="B58" i="150"/>
  <c r="H58" i="150"/>
  <c r="G57" i="150"/>
  <c r="M57" i="150"/>
  <c r="C57" i="150"/>
  <c r="I57" i="150"/>
  <c r="B57" i="150"/>
  <c r="G56" i="150"/>
  <c r="M56" i="150"/>
  <c r="C56" i="150"/>
  <c r="I56" i="150"/>
  <c r="B56" i="150"/>
  <c r="H56" i="150"/>
  <c r="G55" i="150"/>
  <c r="C55" i="150"/>
  <c r="I55" i="150"/>
  <c r="B55" i="150"/>
  <c r="H55" i="150"/>
  <c r="G54" i="150"/>
  <c r="M54" i="150"/>
  <c r="C54" i="150"/>
  <c r="I54" i="150"/>
  <c r="B54" i="150"/>
  <c r="H54" i="150"/>
  <c r="G53" i="150"/>
  <c r="M53" i="150"/>
  <c r="C53" i="150"/>
  <c r="B53" i="150"/>
  <c r="G52" i="150"/>
  <c r="M52" i="150"/>
  <c r="C52" i="150"/>
  <c r="I52" i="150"/>
  <c r="B52" i="150"/>
  <c r="H52" i="150"/>
  <c r="G51" i="150"/>
  <c r="C51" i="150"/>
  <c r="I51" i="150"/>
  <c r="B51" i="150"/>
  <c r="H51" i="150"/>
  <c r="G50" i="150"/>
  <c r="M50" i="150"/>
  <c r="C50" i="150"/>
  <c r="I50" i="150"/>
  <c r="B50" i="150"/>
  <c r="H50" i="150"/>
  <c r="G49" i="150"/>
  <c r="M49" i="150"/>
  <c r="C49" i="150"/>
  <c r="I49" i="150"/>
  <c r="B49" i="150"/>
  <c r="G48" i="150"/>
  <c r="M48" i="150"/>
  <c r="C48" i="150"/>
  <c r="I48" i="150"/>
  <c r="B48" i="150"/>
  <c r="H48" i="150"/>
  <c r="G47" i="150"/>
  <c r="C47" i="150"/>
  <c r="I47" i="150"/>
  <c r="B47" i="150"/>
  <c r="H47" i="150"/>
  <c r="G46" i="150"/>
  <c r="M46" i="150"/>
  <c r="C46" i="150"/>
  <c r="I46" i="150"/>
  <c r="B46" i="150"/>
  <c r="H46" i="150"/>
  <c r="G45" i="150"/>
  <c r="M45" i="150"/>
  <c r="C45" i="150"/>
  <c r="B45" i="150"/>
  <c r="G44" i="150"/>
  <c r="M44" i="150"/>
  <c r="C44" i="150"/>
  <c r="I44" i="150"/>
  <c r="B44" i="150"/>
  <c r="H44" i="150"/>
  <c r="G43" i="150"/>
  <c r="C43" i="150"/>
  <c r="I43" i="150"/>
  <c r="B43" i="150"/>
  <c r="H43" i="150"/>
  <c r="G42" i="150"/>
  <c r="M42" i="150"/>
  <c r="C42" i="150"/>
  <c r="I42" i="150"/>
  <c r="B42" i="150"/>
  <c r="H42" i="150"/>
  <c r="G41" i="150"/>
  <c r="M41" i="150"/>
  <c r="C41" i="150"/>
  <c r="B41" i="150"/>
  <c r="G40" i="150"/>
  <c r="M40" i="150"/>
  <c r="C40" i="150"/>
  <c r="I40" i="150"/>
  <c r="B40" i="150"/>
  <c r="H40" i="150"/>
  <c r="G39" i="150"/>
  <c r="C39" i="150"/>
  <c r="I39" i="150"/>
  <c r="B39" i="150"/>
  <c r="H39" i="150"/>
  <c r="G38" i="150"/>
  <c r="M38" i="150"/>
  <c r="C38" i="150"/>
  <c r="I38" i="150"/>
  <c r="B38" i="150"/>
  <c r="H38" i="150"/>
  <c r="G37" i="150"/>
  <c r="M37" i="150"/>
  <c r="C37" i="150"/>
  <c r="I37" i="150"/>
  <c r="B37" i="150"/>
  <c r="G36" i="150"/>
  <c r="M36" i="150"/>
  <c r="C36" i="150"/>
  <c r="I36" i="150"/>
  <c r="B36" i="150"/>
  <c r="H36" i="150"/>
  <c r="G35" i="150"/>
  <c r="C35" i="150"/>
  <c r="I35" i="150"/>
  <c r="B35" i="150"/>
  <c r="H35" i="150"/>
  <c r="G34" i="150"/>
  <c r="M34" i="150"/>
  <c r="C34" i="150"/>
  <c r="I34" i="150"/>
  <c r="B34" i="150"/>
  <c r="H34" i="150"/>
  <c r="G33" i="150"/>
  <c r="M33" i="150"/>
  <c r="C33" i="150"/>
  <c r="B33" i="150"/>
  <c r="G32" i="150"/>
  <c r="M32" i="150"/>
  <c r="C32" i="150"/>
  <c r="I32" i="150"/>
  <c r="B32" i="150"/>
  <c r="H32" i="150"/>
  <c r="G31" i="150"/>
  <c r="C31" i="150"/>
  <c r="I31" i="150"/>
  <c r="B31" i="150"/>
  <c r="H31" i="150"/>
  <c r="G30" i="150"/>
  <c r="M30" i="150"/>
  <c r="C30" i="150"/>
  <c r="I30" i="150"/>
  <c r="B30" i="150"/>
  <c r="H30" i="150"/>
  <c r="G29" i="150"/>
  <c r="M29" i="150"/>
  <c r="C29" i="150"/>
  <c r="I29" i="150"/>
  <c r="B29" i="150"/>
  <c r="G28" i="150"/>
  <c r="M28" i="150"/>
  <c r="C28" i="150"/>
  <c r="I28" i="150"/>
  <c r="B28" i="150"/>
  <c r="H28" i="150"/>
  <c r="G27" i="150"/>
  <c r="C27" i="150"/>
  <c r="I27" i="150"/>
  <c r="B27" i="150"/>
  <c r="H27" i="150"/>
  <c r="G26" i="150"/>
  <c r="M26" i="150"/>
  <c r="C26" i="150"/>
  <c r="I26" i="150"/>
  <c r="B26" i="150"/>
  <c r="H26" i="150"/>
  <c r="G25" i="150"/>
  <c r="M25" i="150"/>
  <c r="C25" i="150"/>
  <c r="B25" i="150"/>
  <c r="G24" i="150"/>
  <c r="M24" i="150"/>
  <c r="C24" i="150"/>
  <c r="I24" i="150"/>
  <c r="B24" i="150"/>
  <c r="H24" i="150"/>
  <c r="G23" i="150"/>
  <c r="C23" i="150"/>
  <c r="I23" i="150"/>
  <c r="B23" i="150"/>
  <c r="H23" i="150"/>
  <c r="G22" i="150"/>
  <c r="M22" i="150"/>
  <c r="C22" i="150"/>
  <c r="I22" i="150"/>
  <c r="B22" i="150"/>
  <c r="H22" i="150"/>
  <c r="G21" i="150"/>
  <c r="M21" i="150"/>
  <c r="C21" i="150"/>
  <c r="I21" i="150"/>
  <c r="B21" i="150"/>
  <c r="G20" i="150"/>
  <c r="M20" i="150"/>
  <c r="C20" i="150"/>
  <c r="I20" i="150"/>
  <c r="B20" i="150"/>
  <c r="H20" i="150"/>
  <c r="G19" i="150"/>
  <c r="C19" i="150"/>
  <c r="I19" i="150"/>
  <c r="B19" i="150"/>
  <c r="H19" i="150"/>
  <c r="G18" i="150"/>
  <c r="M18" i="150"/>
  <c r="C18" i="150"/>
  <c r="I18" i="150"/>
  <c r="B18" i="150"/>
  <c r="H18" i="150"/>
  <c r="G17" i="150"/>
  <c r="M17" i="150"/>
  <c r="C17" i="150"/>
  <c r="I17" i="150"/>
  <c r="B17" i="150"/>
  <c r="G16" i="150"/>
  <c r="M16" i="150"/>
  <c r="C16" i="150"/>
  <c r="I16" i="150"/>
  <c r="B16" i="150"/>
  <c r="H16" i="150"/>
  <c r="G15" i="150"/>
  <c r="C15" i="150"/>
  <c r="I15" i="150"/>
  <c r="B15" i="150"/>
  <c r="H15" i="150"/>
  <c r="G14" i="150"/>
  <c r="M14" i="150"/>
  <c r="C14" i="150"/>
  <c r="I14" i="150"/>
  <c r="B14" i="150"/>
  <c r="H14" i="150"/>
  <c r="G13" i="150"/>
  <c r="M13" i="150"/>
  <c r="C13" i="150"/>
  <c r="I13" i="150"/>
  <c r="B13" i="150"/>
  <c r="G12" i="150"/>
  <c r="M12" i="150"/>
  <c r="C12" i="150"/>
  <c r="I12" i="150"/>
  <c r="B12" i="150"/>
  <c r="H12" i="150"/>
  <c r="G11" i="150"/>
  <c r="C11" i="150"/>
  <c r="I11" i="150"/>
  <c r="B11" i="150"/>
  <c r="H11" i="150"/>
  <c r="G10" i="150"/>
  <c r="M10" i="150"/>
  <c r="C10" i="150"/>
  <c r="I10" i="150"/>
  <c r="B10" i="150"/>
  <c r="H10" i="150"/>
  <c r="G9" i="150"/>
  <c r="M9" i="150"/>
  <c r="C9" i="150"/>
  <c r="B9" i="150"/>
  <c r="G115" i="149"/>
  <c r="M115" i="149"/>
  <c r="F115" i="149"/>
  <c r="L115" i="149"/>
  <c r="E115" i="149"/>
  <c r="K115" i="149"/>
  <c r="D115" i="149"/>
  <c r="J115" i="149"/>
  <c r="C115" i="149"/>
  <c r="I115" i="149"/>
  <c r="B115" i="149"/>
  <c r="G114" i="149"/>
  <c r="M114" i="149"/>
  <c r="F114" i="149"/>
  <c r="L114" i="149"/>
  <c r="E114" i="149"/>
  <c r="D114" i="149"/>
  <c r="J114" i="149"/>
  <c r="C114" i="149"/>
  <c r="I114" i="149"/>
  <c r="B114" i="149"/>
  <c r="G113" i="149"/>
  <c r="M113" i="149"/>
  <c r="F113" i="149"/>
  <c r="L113" i="149"/>
  <c r="E113" i="149"/>
  <c r="D113" i="149"/>
  <c r="J113" i="149"/>
  <c r="C113" i="149"/>
  <c r="I113" i="149"/>
  <c r="B113" i="149"/>
  <c r="G112" i="149"/>
  <c r="M112" i="149"/>
  <c r="F112" i="149"/>
  <c r="L112" i="149"/>
  <c r="E112" i="149"/>
  <c r="D112" i="149"/>
  <c r="J112" i="149"/>
  <c r="C112" i="149"/>
  <c r="I112" i="149"/>
  <c r="B112" i="149"/>
  <c r="G111" i="149"/>
  <c r="M111" i="149"/>
  <c r="F111" i="149"/>
  <c r="L111" i="149"/>
  <c r="E111" i="149"/>
  <c r="K111" i="149"/>
  <c r="D111" i="149"/>
  <c r="J111" i="149"/>
  <c r="C111" i="149"/>
  <c r="I111" i="149"/>
  <c r="B111" i="149"/>
  <c r="G110" i="149"/>
  <c r="M110" i="149"/>
  <c r="F110" i="149"/>
  <c r="L110" i="149"/>
  <c r="E110" i="149"/>
  <c r="D110" i="149"/>
  <c r="J110" i="149"/>
  <c r="C110" i="149"/>
  <c r="I110" i="149"/>
  <c r="B110" i="149"/>
  <c r="G109" i="149"/>
  <c r="M109" i="149"/>
  <c r="F109" i="149"/>
  <c r="L109" i="149"/>
  <c r="E109" i="149"/>
  <c r="D109" i="149"/>
  <c r="J109" i="149"/>
  <c r="C109" i="149"/>
  <c r="I109" i="149"/>
  <c r="B109" i="149"/>
  <c r="G108" i="149"/>
  <c r="M108" i="149"/>
  <c r="F108" i="149"/>
  <c r="L108" i="149"/>
  <c r="E108" i="149"/>
  <c r="D108" i="149"/>
  <c r="J108" i="149"/>
  <c r="C108" i="149"/>
  <c r="I108" i="149"/>
  <c r="B108" i="149"/>
  <c r="G107" i="149"/>
  <c r="M107" i="149"/>
  <c r="F107" i="149"/>
  <c r="L107" i="149"/>
  <c r="E107" i="149"/>
  <c r="K107" i="149"/>
  <c r="D107" i="149"/>
  <c r="J107" i="149"/>
  <c r="C107" i="149"/>
  <c r="I107" i="149"/>
  <c r="B107" i="149"/>
  <c r="G106" i="149"/>
  <c r="M106" i="149"/>
  <c r="F106" i="149"/>
  <c r="L106" i="149"/>
  <c r="E106" i="149"/>
  <c r="D106" i="149"/>
  <c r="J106" i="149"/>
  <c r="C106" i="149"/>
  <c r="I106" i="149"/>
  <c r="B106" i="149"/>
  <c r="G105" i="149"/>
  <c r="M105" i="149"/>
  <c r="F105" i="149"/>
  <c r="L105" i="149"/>
  <c r="E105" i="149"/>
  <c r="D105" i="149"/>
  <c r="J105" i="149"/>
  <c r="C105" i="149"/>
  <c r="I105" i="149"/>
  <c r="B105" i="149"/>
  <c r="G104" i="149"/>
  <c r="M104" i="149"/>
  <c r="F104" i="149"/>
  <c r="L104" i="149"/>
  <c r="E104" i="149"/>
  <c r="D104" i="149"/>
  <c r="J104" i="149"/>
  <c r="C104" i="149"/>
  <c r="I104" i="149"/>
  <c r="B104" i="149"/>
  <c r="G103" i="149"/>
  <c r="M103" i="149"/>
  <c r="F103" i="149"/>
  <c r="L103" i="149"/>
  <c r="E103" i="149"/>
  <c r="K103" i="149"/>
  <c r="D103" i="149"/>
  <c r="J103" i="149"/>
  <c r="C103" i="149"/>
  <c r="I103" i="149"/>
  <c r="B103" i="149"/>
  <c r="G102" i="149"/>
  <c r="M102" i="149"/>
  <c r="F102" i="149"/>
  <c r="L102" i="149"/>
  <c r="E102" i="149"/>
  <c r="D102" i="149"/>
  <c r="J102" i="149"/>
  <c r="C102" i="149"/>
  <c r="I102" i="149"/>
  <c r="B102" i="149"/>
  <c r="G101" i="149"/>
  <c r="M101" i="149"/>
  <c r="F101" i="149"/>
  <c r="L101" i="149"/>
  <c r="E101" i="149"/>
  <c r="D101" i="149"/>
  <c r="J101" i="149"/>
  <c r="C101" i="149"/>
  <c r="I101" i="149"/>
  <c r="B101" i="149"/>
  <c r="G100" i="149"/>
  <c r="M100" i="149"/>
  <c r="F100" i="149"/>
  <c r="L100" i="149"/>
  <c r="E100" i="149"/>
  <c r="D100" i="149"/>
  <c r="J100" i="149"/>
  <c r="C100" i="149"/>
  <c r="I100" i="149"/>
  <c r="B100" i="149"/>
  <c r="G99" i="149"/>
  <c r="M99" i="149"/>
  <c r="F99" i="149"/>
  <c r="L99" i="149"/>
  <c r="E99" i="149"/>
  <c r="K99" i="149"/>
  <c r="D99" i="149"/>
  <c r="J99" i="149"/>
  <c r="C99" i="149"/>
  <c r="I99" i="149"/>
  <c r="B99" i="149"/>
  <c r="G98" i="149"/>
  <c r="M98" i="149"/>
  <c r="F98" i="149"/>
  <c r="L98" i="149"/>
  <c r="E98" i="149"/>
  <c r="D98" i="149"/>
  <c r="J98" i="149"/>
  <c r="C98" i="149"/>
  <c r="I98" i="149"/>
  <c r="B98" i="149"/>
  <c r="G97" i="149"/>
  <c r="M97" i="149"/>
  <c r="F97" i="149"/>
  <c r="L97" i="149"/>
  <c r="E97" i="149"/>
  <c r="D97" i="149"/>
  <c r="J97" i="149"/>
  <c r="C97" i="149"/>
  <c r="I97" i="149"/>
  <c r="B97" i="149"/>
  <c r="G96" i="149"/>
  <c r="M96" i="149"/>
  <c r="F96" i="149"/>
  <c r="L96" i="149"/>
  <c r="E96" i="149"/>
  <c r="D96" i="149"/>
  <c r="J96" i="149"/>
  <c r="C96" i="149"/>
  <c r="I96" i="149"/>
  <c r="B96" i="149"/>
  <c r="G95" i="149"/>
  <c r="M95" i="149"/>
  <c r="F95" i="149"/>
  <c r="L95" i="149"/>
  <c r="E95" i="149"/>
  <c r="D95" i="149"/>
  <c r="J95" i="149"/>
  <c r="C95" i="149"/>
  <c r="I95" i="149"/>
  <c r="B95" i="149"/>
  <c r="G94" i="149"/>
  <c r="M94" i="149"/>
  <c r="F94" i="149"/>
  <c r="L94" i="149"/>
  <c r="E94" i="149"/>
  <c r="D94" i="149"/>
  <c r="J94" i="149"/>
  <c r="C94" i="149"/>
  <c r="I94" i="149"/>
  <c r="B94" i="149"/>
  <c r="G93" i="149"/>
  <c r="M93" i="149"/>
  <c r="F93" i="149"/>
  <c r="L93" i="149"/>
  <c r="E93" i="149"/>
  <c r="D93" i="149"/>
  <c r="J93" i="149"/>
  <c r="C93" i="149"/>
  <c r="I93" i="149"/>
  <c r="B93" i="149"/>
  <c r="G92" i="149"/>
  <c r="M92" i="149"/>
  <c r="F92" i="149"/>
  <c r="L92" i="149"/>
  <c r="E92" i="149"/>
  <c r="D92" i="149"/>
  <c r="J92" i="149"/>
  <c r="C92" i="149"/>
  <c r="I92" i="149"/>
  <c r="B92" i="149"/>
  <c r="G91" i="149"/>
  <c r="M91" i="149"/>
  <c r="F91" i="149"/>
  <c r="L91" i="149"/>
  <c r="E91" i="149"/>
  <c r="D91" i="149"/>
  <c r="J91" i="149"/>
  <c r="C91" i="149"/>
  <c r="I91" i="149"/>
  <c r="B91" i="149"/>
  <c r="G90" i="149"/>
  <c r="M90" i="149"/>
  <c r="F90" i="149"/>
  <c r="L90" i="149"/>
  <c r="E90" i="149"/>
  <c r="D90" i="149"/>
  <c r="J90" i="149"/>
  <c r="C90" i="149"/>
  <c r="I90" i="149"/>
  <c r="B90" i="149"/>
  <c r="G89" i="149"/>
  <c r="M89" i="149"/>
  <c r="F89" i="149"/>
  <c r="L89" i="149"/>
  <c r="E89" i="149"/>
  <c r="D89" i="149"/>
  <c r="J89" i="149"/>
  <c r="C89" i="149"/>
  <c r="I89" i="149"/>
  <c r="B89" i="149"/>
  <c r="G88" i="149"/>
  <c r="M88" i="149"/>
  <c r="F88" i="149"/>
  <c r="L88" i="149"/>
  <c r="E88" i="149"/>
  <c r="D88" i="149"/>
  <c r="J88" i="149"/>
  <c r="C88" i="149"/>
  <c r="I88" i="149"/>
  <c r="B88" i="149"/>
  <c r="G87" i="149"/>
  <c r="M87" i="149"/>
  <c r="F87" i="149"/>
  <c r="L87" i="149"/>
  <c r="E87" i="149"/>
  <c r="K87" i="149"/>
  <c r="D87" i="149"/>
  <c r="J87" i="149"/>
  <c r="C87" i="149"/>
  <c r="I87" i="149"/>
  <c r="B87" i="149"/>
  <c r="G86" i="149"/>
  <c r="M86" i="149"/>
  <c r="F86" i="149"/>
  <c r="L86" i="149"/>
  <c r="E86" i="149"/>
  <c r="D86" i="149"/>
  <c r="J86" i="149"/>
  <c r="C86" i="149"/>
  <c r="I86" i="149"/>
  <c r="B86" i="149"/>
  <c r="G85" i="149"/>
  <c r="M85" i="149"/>
  <c r="F85" i="149"/>
  <c r="L85" i="149"/>
  <c r="E85" i="149"/>
  <c r="D85" i="149"/>
  <c r="J85" i="149"/>
  <c r="C85" i="149"/>
  <c r="I85" i="149"/>
  <c r="B85" i="149"/>
  <c r="G84" i="149"/>
  <c r="M84" i="149"/>
  <c r="F84" i="149"/>
  <c r="L84" i="149"/>
  <c r="E84" i="149"/>
  <c r="D84" i="149"/>
  <c r="J84" i="149"/>
  <c r="C84" i="149"/>
  <c r="I84" i="149"/>
  <c r="B84" i="149"/>
  <c r="G83" i="149"/>
  <c r="M83" i="149"/>
  <c r="F83" i="149"/>
  <c r="L83" i="149"/>
  <c r="E83" i="149"/>
  <c r="K83" i="149"/>
  <c r="D83" i="149"/>
  <c r="J83" i="149"/>
  <c r="C83" i="149"/>
  <c r="I83" i="149"/>
  <c r="B83" i="149"/>
  <c r="G82" i="149"/>
  <c r="M82" i="149"/>
  <c r="F82" i="149"/>
  <c r="L82" i="149"/>
  <c r="E82" i="149"/>
  <c r="D82" i="149"/>
  <c r="J82" i="149"/>
  <c r="C82" i="149"/>
  <c r="I82" i="149"/>
  <c r="B82" i="149"/>
  <c r="G81" i="149"/>
  <c r="M81" i="149"/>
  <c r="F81" i="149"/>
  <c r="L81" i="149"/>
  <c r="E81" i="149"/>
  <c r="D81" i="149"/>
  <c r="J81" i="149"/>
  <c r="C81" i="149"/>
  <c r="I81" i="149"/>
  <c r="B81" i="149"/>
  <c r="G80" i="149"/>
  <c r="M80" i="149"/>
  <c r="F80" i="149"/>
  <c r="L80" i="149"/>
  <c r="E80" i="149"/>
  <c r="D80" i="149"/>
  <c r="J80" i="149"/>
  <c r="C80" i="149"/>
  <c r="I80" i="149"/>
  <c r="B80" i="149"/>
  <c r="G79" i="149"/>
  <c r="M79" i="149"/>
  <c r="F79" i="149"/>
  <c r="L79" i="149"/>
  <c r="E79" i="149"/>
  <c r="D79" i="149"/>
  <c r="J79" i="149"/>
  <c r="C79" i="149"/>
  <c r="I79" i="149"/>
  <c r="B79" i="149"/>
  <c r="G78" i="149"/>
  <c r="M78" i="149"/>
  <c r="F78" i="149"/>
  <c r="L78" i="149"/>
  <c r="E78" i="149"/>
  <c r="D78" i="149"/>
  <c r="J78" i="149"/>
  <c r="C78" i="149"/>
  <c r="I78" i="149"/>
  <c r="B78" i="149"/>
  <c r="G77" i="149"/>
  <c r="M77" i="149"/>
  <c r="F77" i="149"/>
  <c r="L77" i="149"/>
  <c r="E77" i="149"/>
  <c r="D77" i="149"/>
  <c r="J77" i="149"/>
  <c r="C77" i="149"/>
  <c r="I77" i="149"/>
  <c r="B77" i="149"/>
  <c r="G76" i="149"/>
  <c r="M76" i="149"/>
  <c r="F76" i="149"/>
  <c r="L76" i="149"/>
  <c r="E76" i="149"/>
  <c r="D76" i="149"/>
  <c r="J76" i="149"/>
  <c r="C76" i="149"/>
  <c r="I76" i="149"/>
  <c r="B76" i="149"/>
  <c r="G75" i="149"/>
  <c r="M75" i="149"/>
  <c r="F75" i="149"/>
  <c r="L75" i="149"/>
  <c r="E75" i="149"/>
  <c r="D75" i="149"/>
  <c r="J75" i="149"/>
  <c r="C75" i="149"/>
  <c r="I75" i="149"/>
  <c r="B75" i="149"/>
  <c r="G74" i="149"/>
  <c r="M74" i="149"/>
  <c r="F74" i="149"/>
  <c r="L74" i="149"/>
  <c r="E74" i="149"/>
  <c r="D74" i="149"/>
  <c r="J74" i="149"/>
  <c r="C74" i="149"/>
  <c r="I74" i="149"/>
  <c r="B74" i="149"/>
  <c r="G73" i="149"/>
  <c r="M73" i="149"/>
  <c r="F73" i="149"/>
  <c r="L73" i="149"/>
  <c r="E73" i="149"/>
  <c r="D73" i="149"/>
  <c r="J73" i="149"/>
  <c r="C73" i="149"/>
  <c r="I73" i="149"/>
  <c r="B73" i="149"/>
  <c r="G72" i="149"/>
  <c r="M72" i="149"/>
  <c r="F72" i="149"/>
  <c r="L72" i="149"/>
  <c r="E72" i="149"/>
  <c r="D72" i="149"/>
  <c r="J72" i="149"/>
  <c r="C72" i="149"/>
  <c r="I72" i="149"/>
  <c r="B72" i="149"/>
  <c r="G71" i="149"/>
  <c r="M71" i="149"/>
  <c r="F71" i="149"/>
  <c r="L71" i="149"/>
  <c r="E71" i="149"/>
  <c r="K71" i="149"/>
  <c r="D71" i="149"/>
  <c r="J71" i="149"/>
  <c r="C71" i="149"/>
  <c r="I71" i="149"/>
  <c r="B71" i="149"/>
  <c r="G70" i="149"/>
  <c r="M70" i="149"/>
  <c r="F70" i="149"/>
  <c r="L70" i="149"/>
  <c r="E70" i="149"/>
  <c r="D70" i="149"/>
  <c r="J70" i="149"/>
  <c r="C70" i="149"/>
  <c r="I70" i="149"/>
  <c r="B70" i="149"/>
  <c r="G69" i="149"/>
  <c r="M69" i="149"/>
  <c r="F69" i="149"/>
  <c r="L69" i="149"/>
  <c r="E69" i="149"/>
  <c r="D69" i="149"/>
  <c r="J69" i="149"/>
  <c r="C69" i="149"/>
  <c r="I69" i="149"/>
  <c r="B69" i="149"/>
  <c r="G68" i="149"/>
  <c r="M68" i="149"/>
  <c r="F68" i="149"/>
  <c r="L68" i="149"/>
  <c r="E68" i="149"/>
  <c r="D68" i="149"/>
  <c r="J68" i="149"/>
  <c r="C68" i="149"/>
  <c r="I68" i="149"/>
  <c r="B68" i="149"/>
  <c r="G67" i="149"/>
  <c r="M67" i="149"/>
  <c r="F67" i="149"/>
  <c r="L67" i="149"/>
  <c r="E67" i="149"/>
  <c r="K67" i="149"/>
  <c r="D67" i="149"/>
  <c r="J67" i="149"/>
  <c r="C67" i="149"/>
  <c r="I67" i="149"/>
  <c r="B67" i="149"/>
  <c r="G66" i="149"/>
  <c r="M66" i="149"/>
  <c r="F66" i="149"/>
  <c r="L66" i="149"/>
  <c r="E66" i="149"/>
  <c r="D66" i="149"/>
  <c r="J66" i="149"/>
  <c r="C66" i="149"/>
  <c r="I66" i="149"/>
  <c r="B66" i="149"/>
  <c r="G65" i="149"/>
  <c r="M65" i="149"/>
  <c r="F65" i="149"/>
  <c r="L65" i="149"/>
  <c r="E65" i="149"/>
  <c r="D65" i="149"/>
  <c r="J65" i="149"/>
  <c r="C65" i="149"/>
  <c r="I65" i="149"/>
  <c r="B65" i="149"/>
  <c r="G64" i="149"/>
  <c r="M64" i="149"/>
  <c r="F64" i="149"/>
  <c r="L64" i="149"/>
  <c r="E64" i="149"/>
  <c r="D64" i="149"/>
  <c r="J64" i="149"/>
  <c r="C64" i="149"/>
  <c r="I64" i="149"/>
  <c r="B64" i="149"/>
  <c r="G63" i="149"/>
  <c r="M63" i="149"/>
  <c r="F63" i="149"/>
  <c r="L63" i="149"/>
  <c r="E63" i="149"/>
  <c r="D63" i="149"/>
  <c r="J63" i="149"/>
  <c r="C63" i="149"/>
  <c r="I63" i="149"/>
  <c r="B63" i="149"/>
  <c r="G62" i="149"/>
  <c r="M62" i="149"/>
  <c r="F62" i="149"/>
  <c r="L62" i="149"/>
  <c r="E62" i="149"/>
  <c r="D62" i="149"/>
  <c r="J62" i="149"/>
  <c r="C62" i="149"/>
  <c r="I62" i="149"/>
  <c r="B62" i="149"/>
  <c r="G61" i="149"/>
  <c r="M61" i="149"/>
  <c r="F61" i="149"/>
  <c r="L61" i="149"/>
  <c r="E61" i="149"/>
  <c r="D61" i="149"/>
  <c r="J61" i="149"/>
  <c r="C61" i="149"/>
  <c r="I61" i="149"/>
  <c r="B61" i="149"/>
  <c r="G60" i="149"/>
  <c r="M60" i="149"/>
  <c r="F60" i="149"/>
  <c r="L60" i="149"/>
  <c r="E60" i="149"/>
  <c r="D60" i="149"/>
  <c r="J60" i="149"/>
  <c r="C60" i="149"/>
  <c r="I60" i="149"/>
  <c r="B60" i="149"/>
  <c r="G59" i="149"/>
  <c r="M59" i="149"/>
  <c r="F59" i="149"/>
  <c r="L59" i="149"/>
  <c r="E59" i="149"/>
  <c r="D59" i="149"/>
  <c r="J59" i="149"/>
  <c r="C59" i="149"/>
  <c r="I59" i="149"/>
  <c r="B59" i="149"/>
  <c r="G58" i="149"/>
  <c r="M58" i="149"/>
  <c r="F58" i="149"/>
  <c r="L58" i="149"/>
  <c r="E58" i="149"/>
  <c r="D58" i="149"/>
  <c r="J58" i="149"/>
  <c r="C58" i="149"/>
  <c r="I58" i="149"/>
  <c r="B58" i="149"/>
  <c r="G57" i="149"/>
  <c r="M57" i="149"/>
  <c r="C57" i="149"/>
  <c r="B57" i="149"/>
  <c r="H57" i="149"/>
  <c r="G56" i="149"/>
  <c r="M56" i="149"/>
  <c r="C56" i="149"/>
  <c r="I56" i="149"/>
  <c r="B56" i="149"/>
  <c r="H56" i="149"/>
  <c r="G55" i="149"/>
  <c r="C55" i="149"/>
  <c r="I55" i="149"/>
  <c r="B55" i="149"/>
  <c r="H55" i="149"/>
  <c r="G54" i="149"/>
  <c r="M54" i="149"/>
  <c r="C54" i="149"/>
  <c r="I54" i="149"/>
  <c r="B54" i="149"/>
  <c r="H54" i="149"/>
  <c r="G53" i="149"/>
  <c r="M53" i="149"/>
  <c r="C53" i="149"/>
  <c r="B53" i="149"/>
  <c r="H53" i="149"/>
  <c r="G52" i="149"/>
  <c r="M52" i="149"/>
  <c r="C52" i="149"/>
  <c r="I52" i="149"/>
  <c r="B52" i="149"/>
  <c r="H52" i="149"/>
  <c r="G51" i="149"/>
  <c r="M51" i="149"/>
  <c r="C51" i="149"/>
  <c r="I51" i="149"/>
  <c r="B51" i="149"/>
  <c r="H51" i="149"/>
  <c r="G50" i="149"/>
  <c r="M50" i="149"/>
  <c r="C50" i="149"/>
  <c r="I50" i="149"/>
  <c r="B50" i="149"/>
  <c r="H50" i="149"/>
  <c r="G49" i="149"/>
  <c r="M49" i="149"/>
  <c r="C49" i="149"/>
  <c r="B49" i="149"/>
  <c r="H49" i="149"/>
  <c r="G48" i="149"/>
  <c r="M48" i="149"/>
  <c r="C48" i="149"/>
  <c r="I48" i="149"/>
  <c r="B48" i="149"/>
  <c r="H48" i="149"/>
  <c r="G47" i="149"/>
  <c r="C47" i="149"/>
  <c r="I47" i="149"/>
  <c r="B47" i="149"/>
  <c r="H47" i="149"/>
  <c r="G46" i="149"/>
  <c r="M46" i="149"/>
  <c r="C46" i="149"/>
  <c r="I46" i="149"/>
  <c r="B46" i="149"/>
  <c r="H46" i="149"/>
  <c r="G45" i="149"/>
  <c r="M45" i="149"/>
  <c r="C45" i="149"/>
  <c r="B45" i="149"/>
  <c r="G44" i="149"/>
  <c r="M44" i="149"/>
  <c r="C44" i="149"/>
  <c r="I44" i="149"/>
  <c r="B44" i="149"/>
  <c r="H44" i="149"/>
  <c r="G43" i="149"/>
  <c r="M43" i="149"/>
  <c r="C43" i="149"/>
  <c r="I43" i="149"/>
  <c r="B43" i="149"/>
  <c r="H43" i="149"/>
  <c r="G42" i="149"/>
  <c r="M42" i="149"/>
  <c r="C42" i="149"/>
  <c r="I42" i="149"/>
  <c r="B42" i="149"/>
  <c r="H42" i="149"/>
  <c r="G41" i="149"/>
  <c r="M41" i="149"/>
  <c r="C41" i="149"/>
  <c r="B41" i="149"/>
  <c r="G40" i="149"/>
  <c r="M40" i="149"/>
  <c r="C40" i="149"/>
  <c r="I40" i="149"/>
  <c r="B40" i="149"/>
  <c r="H40" i="149"/>
  <c r="G39" i="149"/>
  <c r="M39" i="149"/>
  <c r="C39" i="149"/>
  <c r="I39" i="149"/>
  <c r="B39" i="149"/>
  <c r="H39" i="149"/>
  <c r="G38" i="149"/>
  <c r="M38" i="149"/>
  <c r="C38" i="149"/>
  <c r="I38" i="149"/>
  <c r="B38" i="149"/>
  <c r="H38" i="149"/>
  <c r="G37" i="149"/>
  <c r="M37" i="149"/>
  <c r="C37" i="149"/>
  <c r="B37" i="149"/>
  <c r="H37" i="149"/>
  <c r="G36" i="149"/>
  <c r="M36" i="149"/>
  <c r="C36" i="149"/>
  <c r="I36" i="149"/>
  <c r="B36" i="149"/>
  <c r="H36" i="149"/>
  <c r="G35" i="149"/>
  <c r="M35" i="149"/>
  <c r="C35" i="149"/>
  <c r="I35" i="149"/>
  <c r="B35" i="149"/>
  <c r="H35" i="149"/>
  <c r="G34" i="149"/>
  <c r="M34" i="149"/>
  <c r="C34" i="149"/>
  <c r="I34" i="149"/>
  <c r="B34" i="149"/>
  <c r="H34" i="149"/>
  <c r="G33" i="149"/>
  <c r="M33" i="149"/>
  <c r="C33" i="149"/>
  <c r="B33" i="149"/>
  <c r="G32" i="149"/>
  <c r="M32" i="149"/>
  <c r="C32" i="149"/>
  <c r="I32" i="149"/>
  <c r="B32" i="149"/>
  <c r="H32" i="149"/>
  <c r="G31" i="149"/>
  <c r="M31" i="149"/>
  <c r="C31" i="149"/>
  <c r="I31" i="149"/>
  <c r="B31" i="149"/>
  <c r="H31" i="149"/>
  <c r="G30" i="149"/>
  <c r="M30" i="149"/>
  <c r="C30" i="149"/>
  <c r="I30" i="149"/>
  <c r="B30" i="149"/>
  <c r="H30" i="149"/>
  <c r="G29" i="149"/>
  <c r="M29" i="149"/>
  <c r="C29" i="149"/>
  <c r="B29" i="149"/>
  <c r="H29" i="149"/>
  <c r="G28" i="149"/>
  <c r="M28" i="149"/>
  <c r="C28" i="149"/>
  <c r="I28" i="149"/>
  <c r="B28" i="149"/>
  <c r="H28" i="149"/>
  <c r="G27" i="149"/>
  <c r="C27" i="149"/>
  <c r="I27" i="149"/>
  <c r="B27" i="149"/>
  <c r="H27" i="149"/>
  <c r="G26" i="149"/>
  <c r="M26" i="149"/>
  <c r="C26" i="149"/>
  <c r="I26" i="149"/>
  <c r="B26" i="149"/>
  <c r="H26" i="149"/>
  <c r="G25" i="149"/>
  <c r="M25" i="149"/>
  <c r="C25" i="149"/>
  <c r="B25" i="149"/>
  <c r="G24" i="149"/>
  <c r="M24" i="149"/>
  <c r="C24" i="149"/>
  <c r="I24" i="149"/>
  <c r="B24" i="149"/>
  <c r="H24" i="149"/>
  <c r="G23" i="149"/>
  <c r="M23" i="149"/>
  <c r="C23" i="149"/>
  <c r="I23" i="149"/>
  <c r="B23" i="149"/>
  <c r="H23" i="149"/>
  <c r="G22" i="149"/>
  <c r="M22" i="149"/>
  <c r="C22" i="149"/>
  <c r="I22" i="149"/>
  <c r="B22" i="149"/>
  <c r="H22" i="149"/>
  <c r="G21" i="149"/>
  <c r="M21" i="149"/>
  <c r="C21" i="149"/>
  <c r="B21" i="149"/>
  <c r="H21" i="149"/>
  <c r="G20" i="149"/>
  <c r="M20" i="149"/>
  <c r="C20" i="149"/>
  <c r="I20" i="149"/>
  <c r="B20" i="149"/>
  <c r="H20" i="149"/>
  <c r="G19" i="149"/>
  <c r="M19" i="149"/>
  <c r="C19" i="149"/>
  <c r="I19" i="149"/>
  <c r="B19" i="149"/>
  <c r="H19" i="149"/>
  <c r="G18" i="149"/>
  <c r="M18" i="149"/>
  <c r="C18" i="149"/>
  <c r="I18" i="149"/>
  <c r="B18" i="149"/>
  <c r="H18" i="149"/>
  <c r="G17" i="149"/>
  <c r="M17" i="149"/>
  <c r="C17" i="149"/>
  <c r="B17" i="149"/>
  <c r="G16" i="149"/>
  <c r="M16" i="149"/>
  <c r="C16" i="149"/>
  <c r="I16" i="149"/>
  <c r="B16" i="149"/>
  <c r="H16" i="149"/>
  <c r="G15" i="149"/>
  <c r="M15" i="149"/>
  <c r="C15" i="149"/>
  <c r="I15" i="149"/>
  <c r="B15" i="149"/>
  <c r="H15" i="149"/>
  <c r="G14" i="149"/>
  <c r="M14" i="149"/>
  <c r="C14" i="149"/>
  <c r="I14" i="149"/>
  <c r="B14" i="149"/>
  <c r="H14" i="149"/>
  <c r="G13" i="149"/>
  <c r="M13" i="149"/>
  <c r="C13" i="149"/>
  <c r="B13" i="149"/>
  <c r="H13" i="149"/>
  <c r="G12" i="149"/>
  <c r="M12" i="149"/>
  <c r="C12" i="149"/>
  <c r="I12" i="149"/>
  <c r="B12" i="149"/>
  <c r="H12" i="149"/>
  <c r="G11" i="149"/>
  <c r="C11" i="149"/>
  <c r="I11" i="149"/>
  <c r="B11" i="149"/>
  <c r="H11" i="149"/>
  <c r="G10" i="149"/>
  <c r="M10" i="149"/>
  <c r="C10" i="149"/>
  <c r="I10" i="149"/>
  <c r="B10" i="149"/>
  <c r="H10" i="149"/>
  <c r="G9" i="149"/>
  <c r="M9" i="149"/>
  <c r="C9" i="149"/>
  <c r="B9" i="149"/>
  <c r="G115" i="148"/>
  <c r="M115" i="148"/>
  <c r="F115" i="148"/>
  <c r="L115" i="148"/>
  <c r="E115" i="148"/>
  <c r="D115" i="148"/>
  <c r="J115" i="148"/>
  <c r="C115" i="148"/>
  <c r="B115" i="148"/>
  <c r="H115" i="148"/>
  <c r="G114" i="148"/>
  <c r="M114" i="148"/>
  <c r="F114" i="148"/>
  <c r="L114" i="148"/>
  <c r="E114" i="148"/>
  <c r="D114" i="148"/>
  <c r="J114" i="148"/>
  <c r="C114" i="148"/>
  <c r="B114" i="148"/>
  <c r="H114" i="148"/>
  <c r="G113" i="148"/>
  <c r="M113" i="148"/>
  <c r="F113" i="148"/>
  <c r="L113" i="148"/>
  <c r="E113" i="148"/>
  <c r="D113" i="148"/>
  <c r="J113" i="148"/>
  <c r="C113" i="148"/>
  <c r="B113" i="148"/>
  <c r="H113" i="148"/>
  <c r="G112" i="148"/>
  <c r="M112" i="148"/>
  <c r="F112" i="148"/>
  <c r="L112" i="148"/>
  <c r="E112" i="148"/>
  <c r="D112" i="148"/>
  <c r="J112" i="148"/>
  <c r="C112" i="148"/>
  <c r="B112" i="148"/>
  <c r="H112" i="148"/>
  <c r="G111" i="148"/>
  <c r="M111" i="148"/>
  <c r="F111" i="148"/>
  <c r="L111" i="148"/>
  <c r="E111" i="148"/>
  <c r="D111" i="148"/>
  <c r="J111" i="148"/>
  <c r="C111" i="148"/>
  <c r="B111" i="148"/>
  <c r="H111" i="148"/>
  <c r="G110" i="148"/>
  <c r="M110" i="148"/>
  <c r="F110" i="148"/>
  <c r="L110" i="148"/>
  <c r="E110" i="148"/>
  <c r="D110" i="148"/>
  <c r="J110" i="148"/>
  <c r="C110" i="148"/>
  <c r="B110" i="148"/>
  <c r="H110" i="148"/>
  <c r="G109" i="148"/>
  <c r="M109" i="148"/>
  <c r="F109" i="148"/>
  <c r="L109" i="148"/>
  <c r="E109" i="148"/>
  <c r="D109" i="148"/>
  <c r="J109" i="148"/>
  <c r="C109" i="148"/>
  <c r="B109" i="148"/>
  <c r="H109" i="148"/>
  <c r="G108" i="148"/>
  <c r="M108" i="148"/>
  <c r="F108" i="148"/>
  <c r="L108" i="148"/>
  <c r="E108" i="148"/>
  <c r="D108" i="148"/>
  <c r="J108" i="148"/>
  <c r="C108" i="148"/>
  <c r="B108" i="148"/>
  <c r="H108" i="148"/>
  <c r="G107" i="148"/>
  <c r="M107" i="148"/>
  <c r="F107" i="148"/>
  <c r="L107" i="148"/>
  <c r="E107" i="148"/>
  <c r="D107" i="148"/>
  <c r="J107" i="148"/>
  <c r="C107" i="148"/>
  <c r="B107" i="148"/>
  <c r="H107" i="148"/>
  <c r="G106" i="148"/>
  <c r="M106" i="148"/>
  <c r="F106" i="148"/>
  <c r="L106" i="148"/>
  <c r="E106" i="148"/>
  <c r="D106" i="148"/>
  <c r="J106" i="148"/>
  <c r="C106" i="148"/>
  <c r="B106" i="148"/>
  <c r="H106" i="148"/>
  <c r="G105" i="148"/>
  <c r="M105" i="148"/>
  <c r="F105" i="148"/>
  <c r="L105" i="148"/>
  <c r="E105" i="148"/>
  <c r="D105" i="148"/>
  <c r="J105" i="148"/>
  <c r="C105" i="148"/>
  <c r="B105" i="148"/>
  <c r="H105" i="148"/>
  <c r="G104" i="148"/>
  <c r="M104" i="148"/>
  <c r="F104" i="148"/>
  <c r="L104" i="148"/>
  <c r="E104" i="148"/>
  <c r="D104" i="148"/>
  <c r="J104" i="148"/>
  <c r="C104" i="148"/>
  <c r="B104" i="148"/>
  <c r="H104" i="148"/>
  <c r="G103" i="148"/>
  <c r="M103" i="148"/>
  <c r="F103" i="148"/>
  <c r="L103" i="148"/>
  <c r="E103" i="148"/>
  <c r="D103" i="148"/>
  <c r="J103" i="148"/>
  <c r="C103" i="148"/>
  <c r="B103" i="148"/>
  <c r="H103" i="148"/>
  <c r="G102" i="148"/>
  <c r="M102" i="148"/>
  <c r="F102" i="148"/>
  <c r="L102" i="148"/>
  <c r="E102" i="148"/>
  <c r="D102" i="148"/>
  <c r="J102" i="148"/>
  <c r="C102" i="148"/>
  <c r="B102" i="148"/>
  <c r="H102" i="148"/>
  <c r="G101" i="148"/>
  <c r="M101" i="148"/>
  <c r="F101" i="148"/>
  <c r="L101" i="148"/>
  <c r="E101" i="148"/>
  <c r="D101" i="148"/>
  <c r="J101" i="148"/>
  <c r="C101" i="148"/>
  <c r="B101" i="148"/>
  <c r="H101" i="148"/>
  <c r="G100" i="148"/>
  <c r="M100" i="148"/>
  <c r="F100" i="148"/>
  <c r="L100" i="148"/>
  <c r="E100" i="148"/>
  <c r="D100" i="148"/>
  <c r="J100" i="148"/>
  <c r="C100" i="148"/>
  <c r="B100" i="148"/>
  <c r="H100" i="148"/>
  <c r="G99" i="148"/>
  <c r="M99" i="148"/>
  <c r="F99" i="148"/>
  <c r="L99" i="148"/>
  <c r="E99" i="148"/>
  <c r="D99" i="148"/>
  <c r="J99" i="148"/>
  <c r="C99" i="148"/>
  <c r="B99" i="148"/>
  <c r="H99" i="148"/>
  <c r="G98" i="148"/>
  <c r="M98" i="148"/>
  <c r="F98" i="148"/>
  <c r="L98" i="148"/>
  <c r="E98" i="148"/>
  <c r="D98" i="148"/>
  <c r="J98" i="148"/>
  <c r="C98" i="148"/>
  <c r="B98" i="148"/>
  <c r="H98" i="148"/>
  <c r="G97" i="148"/>
  <c r="M97" i="148"/>
  <c r="F97" i="148"/>
  <c r="L97" i="148"/>
  <c r="E97" i="148"/>
  <c r="D97" i="148"/>
  <c r="J97" i="148"/>
  <c r="C97" i="148"/>
  <c r="B97" i="148"/>
  <c r="H97" i="148"/>
  <c r="G96" i="148"/>
  <c r="M96" i="148"/>
  <c r="F96" i="148"/>
  <c r="L96" i="148"/>
  <c r="E96" i="148"/>
  <c r="D96" i="148"/>
  <c r="J96" i="148"/>
  <c r="C96" i="148"/>
  <c r="B96" i="148"/>
  <c r="H96" i="148"/>
  <c r="G95" i="148"/>
  <c r="M95" i="148"/>
  <c r="F95" i="148"/>
  <c r="L95" i="148"/>
  <c r="E95" i="148"/>
  <c r="D95" i="148"/>
  <c r="J95" i="148"/>
  <c r="C95" i="148"/>
  <c r="B95" i="148"/>
  <c r="H95" i="148"/>
  <c r="G94" i="148"/>
  <c r="M94" i="148"/>
  <c r="F94" i="148"/>
  <c r="L94" i="148"/>
  <c r="E94" i="148"/>
  <c r="D94" i="148"/>
  <c r="J94" i="148"/>
  <c r="C94" i="148"/>
  <c r="B94" i="148"/>
  <c r="H94" i="148"/>
  <c r="G93" i="148"/>
  <c r="M93" i="148"/>
  <c r="F93" i="148"/>
  <c r="L93" i="148"/>
  <c r="E93" i="148"/>
  <c r="D93" i="148"/>
  <c r="J93" i="148"/>
  <c r="C93" i="148"/>
  <c r="B93" i="148"/>
  <c r="H93" i="148"/>
  <c r="G92" i="148"/>
  <c r="M92" i="148"/>
  <c r="F92" i="148"/>
  <c r="L92" i="148"/>
  <c r="E92" i="148"/>
  <c r="D92" i="148"/>
  <c r="J92" i="148"/>
  <c r="C92" i="148"/>
  <c r="B92" i="148"/>
  <c r="H92" i="148"/>
  <c r="G91" i="148"/>
  <c r="M91" i="148"/>
  <c r="F91" i="148"/>
  <c r="L91" i="148"/>
  <c r="E91" i="148"/>
  <c r="D91" i="148"/>
  <c r="J91" i="148"/>
  <c r="C91" i="148"/>
  <c r="B91" i="148"/>
  <c r="H91" i="148"/>
  <c r="G90" i="148"/>
  <c r="M90" i="148"/>
  <c r="F90" i="148"/>
  <c r="L90" i="148"/>
  <c r="E90" i="148"/>
  <c r="D90" i="148"/>
  <c r="J90" i="148"/>
  <c r="C90" i="148"/>
  <c r="B90" i="148"/>
  <c r="H90" i="148"/>
  <c r="G89" i="148"/>
  <c r="M89" i="148"/>
  <c r="F89" i="148"/>
  <c r="L89" i="148"/>
  <c r="E89" i="148"/>
  <c r="D89" i="148"/>
  <c r="J89" i="148"/>
  <c r="C89" i="148"/>
  <c r="B89" i="148"/>
  <c r="H89" i="148"/>
  <c r="G88" i="148"/>
  <c r="M88" i="148"/>
  <c r="F88" i="148"/>
  <c r="L88" i="148"/>
  <c r="E88" i="148"/>
  <c r="D88" i="148"/>
  <c r="J88" i="148"/>
  <c r="C88" i="148"/>
  <c r="B88" i="148"/>
  <c r="H88" i="148"/>
  <c r="G87" i="148"/>
  <c r="M87" i="148"/>
  <c r="F87" i="148"/>
  <c r="L87" i="148"/>
  <c r="E87" i="148"/>
  <c r="D87" i="148"/>
  <c r="J87" i="148"/>
  <c r="C87" i="148"/>
  <c r="B87" i="148"/>
  <c r="H87" i="148"/>
  <c r="G86" i="148"/>
  <c r="M86" i="148"/>
  <c r="F86" i="148"/>
  <c r="L86" i="148"/>
  <c r="E86" i="148"/>
  <c r="D86" i="148"/>
  <c r="J86" i="148"/>
  <c r="C86" i="148"/>
  <c r="B86" i="148"/>
  <c r="H86" i="148"/>
  <c r="G85" i="148"/>
  <c r="M85" i="148"/>
  <c r="F85" i="148"/>
  <c r="L85" i="148"/>
  <c r="E85" i="148"/>
  <c r="D85" i="148"/>
  <c r="J85" i="148"/>
  <c r="C85" i="148"/>
  <c r="B85" i="148"/>
  <c r="H85" i="148"/>
  <c r="G84" i="148"/>
  <c r="M84" i="148"/>
  <c r="F84" i="148"/>
  <c r="L84" i="148"/>
  <c r="E84" i="148"/>
  <c r="D84" i="148"/>
  <c r="J84" i="148"/>
  <c r="C84" i="148"/>
  <c r="B84" i="148"/>
  <c r="H84" i="148"/>
  <c r="G83" i="148"/>
  <c r="M83" i="148"/>
  <c r="F83" i="148"/>
  <c r="L83" i="148"/>
  <c r="E83" i="148"/>
  <c r="D83" i="148"/>
  <c r="J83" i="148"/>
  <c r="C83" i="148"/>
  <c r="B83" i="148"/>
  <c r="H83" i="148"/>
  <c r="G82" i="148"/>
  <c r="M82" i="148"/>
  <c r="F82" i="148"/>
  <c r="L82" i="148"/>
  <c r="E82" i="148"/>
  <c r="D82" i="148"/>
  <c r="J82" i="148"/>
  <c r="C82" i="148"/>
  <c r="B82" i="148"/>
  <c r="H82" i="148"/>
  <c r="G81" i="148"/>
  <c r="M81" i="148"/>
  <c r="F81" i="148"/>
  <c r="L81" i="148"/>
  <c r="E81" i="148"/>
  <c r="D81" i="148"/>
  <c r="J81" i="148"/>
  <c r="C81" i="148"/>
  <c r="B81" i="148"/>
  <c r="H81" i="148"/>
  <c r="G80" i="148"/>
  <c r="M80" i="148"/>
  <c r="F80" i="148"/>
  <c r="L80" i="148"/>
  <c r="E80" i="148"/>
  <c r="D80" i="148"/>
  <c r="J80" i="148"/>
  <c r="C80" i="148"/>
  <c r="B80" i="148"/>
  <c r="H80" i="148"/>
  <c r="G79" i="148"/>
  <c r="M79" i="148"/>
  <c r="F79" i="148"/>
  <c r="L79" i="148"/>
  <c r="E79" i="148"/>
  <c r="D79" i="148"/>
  <c r="J79" i="148"/>
  <c r="C79" i="148"/>
  <c r="B79" i="148"/>
  <c r="H79" i="148"/>
  <c r="G78" i="148"/>
  <c r="M78" i="148"/>
  <c r="F78" i="148"/>
  <c r="L78" i="148"/>
  <c r="E78" i="148"/>
  <c r="D78" i="148"/>
  <c r="J78" i="148"/>
  <c r="C78" i="148"/>
  <c r="B78" i="148"/>
  <c r="H78" i="148"/>
  <c r="G77" i="148"/>
  <c r="M77" i="148"/>
  <c r="F77" i="148"/>
  <c r="L77" i="148"/>
  <c r="E77" i="148"/>
  <c r="D77" i="148"/>
  <c r="J77" i="148"/>
  <c r="C77" i="148"/>
  <c r="B77" i="148"/>
  <c r="H77" i="148"/>
  <c r="G76" i="148"/>
  <c r="M76" i="148"/>
  <c r="F76" i="148"/>
  <c r="L76" i="148"/>
  <c r="E76" i="148"/>
  <c r="D76" i="148"/>
  <c r="J76" i="148"/>
  <c r="C76" i="148"/>
  <c r="B76" i="148"/>
  <c r="H76" i="148"/>
  <c r="G75" i="148"/>
  <c r="M75" i="148"/>
  <c r="F75" i="148"/>
  <c r="L75" i="148"/>
  <c r="E75" i="148"/>
  <c r="D75" i="148"/>
  <c r="J75" i="148"/>
  <c r="C75" i="148"/>
  <c r="B75" i="148"/>
  <c r="H75" i="148"/>
  <c r="G74" i="148"/>
  <c r="M74" i="148"/>
  <c r="F74" i="148"/>
  <c r="L74" i="148"/>
  <c r="E74" i="148"/>
  <c r="D74" i="148"/>
  <c r="J74" i="148"/>
  <c r="C74" i="148"/>
  <c r="B74" i="148"/>
  <c r="H74" i="148"/>
  <c r="G73" i="148"/>
  <c r="M73" i="148"/>
  <c r="F73" i="148"/>
  <c r="L73" i="148"/>
  <c r="E73" i="148"/>
  <c r="D73" i="148"/>
  <c r="J73" i="148"/>
  <c r="C73" i="148"/>
  <c r="B73" i="148"/>
  <c r="H73" i="148"/>
  <c r="G72" i="148"/>
  <c r="M72" i="148"/>
  <c r="F72" i="148"/>
  <c r="L72" i="148"/>
  <c r="E72" i="148"/>
  <c r="D72" i="148"/>
  <c r="J72" i="148"/>
  <c r="C72" i="148"/>
  <c r="B72" i="148"/>
  <c r="H72" i="148"/>
  <c r="G71" i="148"/>
  <c r="M71" i="148"/>
  <c r="F71" i="148"/>
  <c r="L71" i="148"/>
  <c r="E71" i="148"/>
  <c r="D71" i="148"/>
  <c r="J71" i="148"/>
  <c r="C71" i="148"/>
  <c r="B71" i="148"/>
  <c r="H71" i="148"/>
  <c r="G70" i="148"/>
  <c r="M70" i="148"/>
  <c r="F70" i="148"/>
  <c r="L70" i="148"/>
  <c r="E70" i="148"/>
  <c r="D70" i="148"/>
  <c r="J70" i="148"/>
  <c r="C70" i="148"/>
  <c r="B70" i="148"/>
  <c r="H70" i="148"/>
  <c r="G69" i="148"/>
  <c r="M69" i="148"/>
  <c r="F69" i="148"/>
  <c r="L69" i="148"/>
  <c r="E69" i="148"/>
  <c r="D69" i="148"/>
  <c r="J69" i="148"/>
  <c r="C69" i="148"/>
  <c r="B69" i="148"/>
  <c r="H69" i="148"/>
  <c r="G68" i="148"/>
  <c r="M68" i="148"/>
  <c r="F68" i="148"/>
  <c r="L68" i="148"/>
  <c r="E68" i="148"/>
  <c r="D68" i="148"/>
  <c r="J68" i="148"/>
  <c r="C68" i="148"/>
  <c r="B68" i="148"/>
  <c r="H68" i="148"/>
  <c r="G67" i="148"/>
  <c r="M67" i="148"/>
  <c r="F67" i="148"/>
  <c r="L67" i="148"/>
  <c r="E67" i="148"/>
  <c r="D67" i="148"/>
  <c r="J67" i="148"/>
  <c r="C67" i="148"/>
  <c r="B67" i="148"/>
  <c r="H67" i="148"/>
  <c r="G66" i="148"/>
  <c r="M66" i="148"/>
  <c r="F66" i="148"/>
  <c r="L66" i="148"/>
  <c r="E66" i="148"/>
  <c r="D66" i="148"/>
  <c r="J66" i="148"/>
  <c r="C66" i="148"/>
  <c r="B66" i="148"/>
  <c r="H66" i="148"/>
  <c r="G65" i="148"/>
  <c r="M65" i="148"/>
  <c r="F65" i="148"/>
  <c r="L65" i="148"/>
  <c r="E65" i="148"/>
  <c r="D65" i="148"/>
  <c r="J65" i="148"/>
  <c r="C65" i="148"/>
  <c r="B65" i="148"/>
  <c r="H65" i="148"/>
  <c r="G64" i="148"/>
  <c r="M64" i="148"/>
  <c r="F64" i="148"/>
  <c r="L64" i="148"/>
  <c r="E64" i="148"/>
  <c r="D64" i="148"/>
  <c r="J64" i="148"/>
  <c r="C64" i="148"/>
  <c r="B64" i="148"/>
  <c r="H64" i="148"/>
  <c r="G63" i="148"/>
  <c r="M63" i="148"/>
  <c r="F63" i="148"/>
  <c r="L63" i="148"/>
  <c r="E63" i="148"/>
  <c r="D63" i="148"/>
  <c r="J63" i="148"/>
  <c r="C63" i="148"/>
  <c r="B63" i="148"/>
  <c r="H63" i="148"/>
  <c r="G62" i="148"/>
  <c r="M62" i="148"/>
  <c r="F62" i="148"/>
  <c r="L62" i="148"/>
  <c r="E62" i="148"/>
  <c r="D62" i="148"/>
  <c r="J62" i="148"/>
  <c r="C62" i="148"/>
  <c r="B62" i="148"/>
  <c r="H62" i="148"/>
  <c r="G61" i="148"/>
  <c r="M61" i="148"/>
  <c r="F61" i="148"/>
  <c r="L61" i="148"/>
  <c r="E61" i="148"/>
  <c r="D61" i="148"/>
  <c r="J61" i="148"/>
  <c r="C61" i="148"/>
  <c r="B61" i="148"/>
  <c r="H61" i="148"/>
  <c r="G60" i="148"/>
  <c r="M60" i="148"/>
  <c r="F60" i="148"/>
  <c r="L60" i="148"/>
  <c r="E60" i="148"/>
  <c r="D60" i="148"/>
  <c r="J60" i="148"/>
  <c r="C60" i="148"/>
  <c r="B60" i="148"/>
  <c r="H60" i="148"/>
  <c r="G59" i="148"/>
  <c r="M59" i="148"/>
  <c r="F59" i="148"/>
  <c r="L59" i="148"/>
  <c r="E59" i="148"/>
  <c r="D59" i="148"/>
  <c r="J59" i="148"/>
  <c r="C59" i="148"/>
  <c r="B59" i="148"/>
  <c r="H59" i="148"/>
  <c r="G58" i="148"/>
  <c r="M58" i="148"/>
  <c r="F58" i="148"/>
  <c r="L58" i="148"/>
  <c r="E58" i="148"/>
  <c r="D58" i="148"/>
  <c r="J58" i="148"/>
  <c r="C58" i="148"/>
  <c r="B58" i="148"/>
  <c r="H58" i="148"/>
  <c r="B42" i="146"/>
  <c r="B58" i="146"/>
  <c r="B42" i="148" s="1"/>
  <c r="B115" i="250"/>
  <c r="F115" i="250"/>
  <c r="B114" i="250"/>
  <c r="F114" i="250"/>
  <c r="B113" i="250"/>
  <c r="F113" i="250"/>
  <c r="B112" i="250"/>
  <c r="F112" i="250"/>
  <c r="B111" i="250"/>
  <c r="F111" i="250"/>
  <c r="B110" i="250"/>
  <c r="F110" i="250"/>
  <c r="B109" i="250"/>
  <c r="F109" i="250"/>
  <c r="B108" i="250"/>
  <c r="F108" i="250"/>
  <c r="B107" i="250"/>
  <c r="F107" i="250"/>
  <c r="B106" i="250"/>
  <c r="F106" i="250"/>
  <c r="B105" i="250"/>
  <c r="F105" i="250"/>
  <c r="B104" i="250"/>
  <c r="F104" i="250"/>
  <c r="B103" i="250"/>
  <c r="F103" i="250"/>
  <c r="B102" i="250"/>
  <c r="F102" i="250"/>
  <c r="B101" i="250"/>
  <c r="F101" i="250"/>
  <c r="B100" i="250"/>
  <c r="F100" i="250"/>
  <c r="B99" i="250"/>
  <c r="F99" i="250"/>
  <c r="B98" i="250"/>
  <c r="F98" i="250"/>
  <c r="B97" i="250"/>
  <c r="F97" i="250"/>
  <c r="B96" i="250"/>
  <c r="F96" i="250"/>
  <c r="B95" i="250"/>
  <c r="F95" i="250"/>
  <c r="B94" i="250"/>
  <c r="F94" i="250"/>
  <c r="B93" i="250"/>
  <c r="F93" i="250"/>
  <c r="B92" i="250"/>
  <c r="F92" i="250"/>
  <c r="B91" i="250"/>
  <c r="F91" i="250"/>
  <c r="B90" i="250"/>
  <c r="F90" i="250"/>
  <c r="B89" i="250"/>
  <c r="F89" i="250"/>
  <c r="B88" i="250"/>
  <c r="F88" i="250"/>
  <c r="B87" i="250"/>
  <c r="F87" i="250"/>
  <c r="B86" i="250"/>
  <c r="F86" i="250"/>
  <c r="B85" i="250"/>
  <c r="F85" i="250"/>
  <c r="B84" i="250"/>
  <c r="F84" i="250"/>
  <c r="B83" i="250"/>
  <c r="F83" i="250"/>
  <c r="B82" i="250"/>
  <c r="F82" i="250"/>
  <c r="B81" i="250"/>
  <c r="F81" i="250"/>
  <c r="B80" i="250"/>
  <c r="F80" i="250"/>
  <c r="B79" i="250"/>
  <c r="F79" i="250"/>
  <c r="B78" i="250"/>
  <c r="F78" i="250"/>
  <c r="B77" i="250"/>
  <c r="F77" i="250"/>
  <c r="B76" i="250"/>
  <c r="F76" i="250" s="1"/>
  <c r="B75" i="250"/>
  <c r="F75" i="250" s="1"/>
  <c r="G115" i="147"/>
  <c r="M115" i="147"/>
  <c r="F115" i="147"/>
  <c r="L115" i="147"/>
  <c r="E115" i="147"/>
  <c r="D115" i="147"/>
  <c r="J115" i="147"/>
  <c r="C115" i="147"/>
  <c r="B115" i="147"/>
  <c r="H115" i="147"/>
  <c r="G114" i="147"/>
  <c r="M114" i="147"/>
  <c r="F114" i="147"/>
  <c r="L114" i="147"/>
  <c r="E114" i="147"/>
  <c r="D114" i="147"/>
  <c r="J114" i="147"/>
  <c r="C114" i="147"/>
  <c r="B114" i="147"/>
  <c r="H114" i="147"/>
  <c r="G113" i="147"/>
  <c r="M113" i="147"/>
  <c r="F113" i="147"/>
  <c r="L113" i="147"/>
  <c r="E113" i="147"/>
  <c r="D113" i="147"/>
  <c r="J113" i="147"/>
  <c r="C113" i="147"/>
  <c r="B113" i="147"/>
  <c r="H113" i="147"/>
  <c r="G112" i="147"/>
  <c r="M112" i="147"/>
  <c r="F112" i="147"/>
  <c r="L112" i="147"/>
  <c r="E112" i="147"/>
  <c r="D112" i="147"/>
  <c r="J112" i="147"/>
  <c r="C112" i="147"/>
  <c r="B112" i="147"/>
  <c r="H112" i="147"/>
  <c r="G111" i="147"/>
  <c r="M111" i="147"/>
  <c r="F111" i="147"/>
  <c r="L111" i="147"/>
  <c r="E111" i="147"/>
  <c r="D111" i="147"/>
  <c r="J111" i="147"/>
  <c r="C111" i="147"/>
  <c r="B111" i="147"/>
  <c r="H111" i="147"/>
  <c r="G110" i="147"/>
  <c r="M110" i="147"/>
  <c r="F110" i="147"/>
  <c r="L110" i="147"/>
  <c r="E110" i="147"/>
  <c r="D110" i="147"/>
  <c r="J110" i="147"/>
  <c r="C110" i="147"/>
  <c r="B110" i="147"/>
  <c r="H110" i="147"/>
  <c r="G109" i="147"/>
  <c r="M109" i="147"/>
  <c r="F109" i="147"/>
  <c r="L109" i="147"/>
  <c r="E109" i="147"/>
  <c r="D109" i="147"/>
  <c r="J109" i="147"/>
  <c r="C109" i="147"/>
  <c r="B109" i="147"/>
  <c r="H109" i="147"/>
  <c r="G108" i="147"/>
  <c r="M108" i="147"/>
  <c r="F108" i="147"/>
  <c r="L108" i="147"/>
  <c r="E108" i="147"/>
  <c r="D108" i="147"/>
  <c r="J108" i="147"/>
  <c r="C108" i="147"/>
  <c r="B108" i="147"/>
  <c r="H108" i="147"/>
  <c r="G107" i="147"/>
  <c r="M107" i="147"/>
  <c r="F107" i="147"/>
  <c r="L107" i="147"/>
  <c r="E107" i="147"/>
  <c r="D107" i="147"/>
  <c r="J107" i="147"/>
  <c r="C107" i="147"/>
  <c r="B107" i="147"/>
  <c r="H107" i="147"/>
  <c r="G106" i="147"/>
  <c r="M106" i="147"/>
  <c r="F106" i="147"/>
  <c r="L106" i="147"/>
  <c r="E106" i="147"/>
  <c r="D106" i="147"/>
  <c r="J106" i="147"/>
  <c r="C106" i="147"/>
  <c r="B106" i="147"/>
  <c r="H106" i="147"/>
  <c r="G105" i="147"/>
  <c r="M105" i="147"/>
  <c r="F105" i="147"/>
  <c r="L105" i="147"/>
  <c r="E105" i="147"/>
  <c r="D105" i="147"/>
  <c r="J105" i="147"/>
  <c r="C105" i="147"/>
  <c r="B105" i="147"/>
  <c r="H105" i="147"/>
  <c r="G104" i="147"/>
  <c r="M104" i="147"/>
  <c r="F104" i="147"/>
  <c r="L104" i="147"/>
  <c r="E104" i="147"/>
  <c r="D104" i="147"/>
  <c r="J104" i="147"/>
  <c r="C104" i="147"/>
  <c r="B104" i="147"/>
  <c r="H104" i="147"/>
  <c r="G103" i="147"/>
  <c r="M103" i="147"/>
  <c r="F103" i="147"/>
  <c r="L103" i="147"/>
  <c r="E103" i="147"/>
  <c r="D103" i="147"/>
  <c r="J103" i="147"/>
  <c r="C103" i="147"/>
  <c r="B103" i="147"/>
  <c r="H103" i="147"/>
  <c r="G102" i="147"/>
  <c r="M102" i="147"/>
  <c r="F102" i="147"/>
  <c r="L102" i="147"/>
  <c r="E102" i="147"/>
  <c r="D102" i="147"/>
  <c r="J102" i="147"/>
  <c r="C102" i="147"/>
  <c r="B102" i="147"/>
  <c r="H102" i="147"/>
  <c r="G101" i="147"/>
  <c r="M101" i="147"/>
  <c r="F101" i="147"/>
  <c r="L101" i="147"/>
  <c r="E101" i="147"/>
  <c r="D101" i="147"/>
  <c r="J101" i="147"/>
  <c r="C101" i="147"/>
  <c r="B101" i="147"/>
  <c r="H101" i="147"/>
  <c r="G100" i="147"/>
  <c r="M100" i="147"/>
  <c r="F100" i="147"/>
  <c r="L100" i="147"/>
  <c r="E100" i="147"/>
  <c r="D100" i="147"/>
  <c r="J100" i="147"/>
  <c r="C100" i="147"/>
  <c r="B100" i="147"/>
  <c r="H100" i="147"/>
  <c r="G99" i="147"/>
  <c r="M99" i="147"/>
  <c r="F99" i="147"/>
  <c r="L99" i="147"/>
  <c r="E99" i="147"/>
  <c r="D99" i="147"/>
  <c r="J99" i="147"/>
  <c r="C99" i="147"/>
  <c r="B99" i="147"/>
  <c r="H99" i="147"/>
  <c r="G98" i="147"/>
  <c r="M98" i="147"/>
  <c r="F98" i="147"/>
  <c r="L98" i="147"/>
  <c r="E98" i="147"/>
  <c r="D98" i="147"/>
  <c r="J98" i="147"/>
  <c r="C98" i="147"/>
  <c r="B98" i="147"/>
  <c r="H98" i="147"/>
  <c r="G97" i="147"/>
  <c r="M97" i="147"/>
  <c r="F97" i="147"/>
  <c r="L97" i="147"/>
  <c r="E97" i="147"/>
  <c r="D97" i="147"/>
  <c r="J97" i="147"/>
  <c r="C97" i="147"/>
  <c r="B97" i="147"/>
  <c r="H97" i="147"/>
  <c r="G96" i="147"/>
  <c r="M96" i="147"/>
  <c r="F96" i="147"/>
  <c r="L96" i="147"/>
  <c r="E96" i="147"/>
  <c r="D96" i="147"/>
  <c r="J96" i="147"/>
  <c r="C96" i="147"/>
  <c r="B96" i="147"/>
  <c r="H96" i="147"/>
  <c r="G95" i="147"/>
  <c r="M95" i="147"/>
  <c r="F95" i="147"/>
  <c r="L95" i="147"/>
  <c r="E95" i="147"/>
  <c r="D95" i="147"/>
  <c r="J95" i="147"/>
  <c r="C95" i="147"/>
  <c r="B95" i="147"/>
  <c r="H95" i="147"/>
  <c r="G94" i="147"/>
  <c r="M94" i="147"/>
  <c r="F94" i="147"/>
  <c r="L94" i="147"/>
  <c r="E94" i="147"/>
  <c r="D94" i="147"/>
  <c r="J94" i="147"/>
  <c r="C94" i="147"/>
  <c r="B94" i="147"/>
  <c r="H94" i="147"/>
  <c r="G93" i="147"/>
  <c r="M93" i="147"/>
  <c r="F93" i="147"/>
  <c r="L93" i="147"/>
  <c r="E93" i="147"/>
  <c r="D93" i="147"/>
  <c r="J93" i="147"/>
  <c r="C93" i="147"/>
  <c r="B93" i="147"/>
  <c r="H93" i="147"/>
  <c r="G92" i="147"/>
  <c r="M92" i="147"/>
  <c r="F92" i="147"/>
  <c r="L92" i="147"/>
  <c r="E92" i="147"/>
  <c r="D92" i="147"/>
  <c r="J92" i="147"/>
  <c r="C92" i="147"/>
  <c r="B92" i="147"/>
  <c r="H92" i="147"/>
  <c r="G91" i="147"/>
  <c r="M91" i="147"/>
  <c r="F91" i="147"/>
  <c r="L91" i="147"/>
  <c r="E91" i="147"/>
  <c r="D91" i="147"/>
  <c r="J91" i="147"/>
  <c r="C91" i="147"/>
  <c r="B91" i="147"/>
  <c r="H91" i="147"/>
  <c r="G90" i="147"/>
  <c r="M90" i="147"/>
  <c r="F90" i="147"/>
  <c r="L90" i="147"/>
  <c r="E90" i="147"/>
  <c r="D90" i="147"/>
  <c r="J90" i="147"/>
  <c r="C90" i="147"/>
  <c r="B90" i="147"/>
  <c r="H90" i="147"/>
  <c r="G89" i="147"/>
  <c r="M89" i="147"/>
  <c r="F89" i="147"/>
  <c r="L89" i="147"/>
  <c r="E89" i="147"/>
  <c r="D89" i="147"/>
  <c r="J89" i="147"/>
  <c r="C89" i="147"/>
  <c r="B89" i="147"/>
  <c r="H89" i="147"/>
  <c r="G88" i="147"/>
  <c r="M88" i="147"/>
  <c r="F88" i="147"/>
  <c r="L88" i="147"/>
  <c r="E88" i="147"/>
  <c r="D88" i="147"/>
  <c r="J88" i="147"/>
  <c r="C88" i="147"/>
  <c r="B88" i="147"/>
  <c r="H88" i="147"/>
  <c r="G87" i="147"/>
  <c r="M87" i="147"/>
  <c r="F87" i="147"/>
  <c r="L87" i="147"/>
  <c r="E87" i="147"/>
  <c r="D87" i="147"/>
  <c r="J87" i="147"/>
  <c r="C87" i="147"/>
  <c r="B87" i="147"/>
  <c r="H87" i="147"/>
  <c r="G86" i="147"/>
  <c r="M86" i="147"/>
  <c r="F86" i="147"/>
  <c r="L86" i="147"/>
  <c r="E86" i="147"/>
  <c r="D86" i="147"/>
  <c r="J86" i="147"/>
  <c r="C86" i="147"/>
  <c r="B86" i="147"/>
  <c r="H86" i="147"/>
  <c r="G85" i="147"/>
  <c r="M85" i="147"/>
  <c r="F85" i="147"/>
  <c r="L85" i="147"/>
  <c r="E85" i="147"/>
  <c r="D85" i="147"/>
  <c r="J85" i="147"/>
  <c r="C85" i="147"/>
  <c r="B85" i="147"/>
  <c r="H85" i="147"/>
  <c r="G84" i="147"/>
  <c r="M84" i="147"/>
  <c r="F84" i="147"/>
  <c r="L84" i="147"/>
  <c r="E84" i="147"/>
  <c r="D84" i="147"/>
  <c r="J84" i="147"/>
  <c r="C84" i="147"/>
  <c r="B84" i="147"/>
  <c r="H84" i="147"/>
  <c r="G83" i="147"/>
  <c r="M83" i="147"/>
  <c r="F83" i="147"/>
  <c r="L83" i="147"/>
  <c r="E83" i="147"/>
  <c r="D83" i="147"/>
  <c r="J83" i="147"/>
  <c r="C83" i="147"/>
  <c r="B83" i="147"/>
  <c r="H83" i="147"/>
  <c r="G82" i="147"/>
  <c r="M82" i="147"/>
  <c r="F82" i="147"/>
  <c r="L82" i="147"/>
  <c r="E82" i="147"/>
  <c r="D82" i="147"/>
  <c r="J82" i="147"/>
  <c r="C82" i="147"/>
  <c r="B82" i="147"/>
  <c r="H82" i="147"/>
  <c r="G81" i="147"/>
  <c r="M81" i="147"/>
  <c r="F81" i="147"/>
  <c r="L81" i="147"/>
  <c r="E81" i="147"/>
  <c r="D81" i="147"/>
  <c r="J81" i="147"/>
  <c r="C81" i="147"/>
  <c r="B81" i="147"/>
  <c r="H81" i="147"/>
  <c r="G80" i="147"/>
  <c r="M80" i="147"/>
  <c r="F80" i="147"/>
  <c r="L80" i="147"/>
  <c r="E80" i="147"/>
  <c r="D80" i="147"/>
  <c r="J80" i="147"/>
  <c r="C80" i="147"/>
  <c r="B80" i="147"/>
  <c r="H80" i="147"/>
  <c r="G79" i="147"/>
  <c r="M79" i="147"/>
  <c r="F79" i="147"/>
  <c r="L79" i="147"/>
  <c r="E79" i="147"/>
  <c r="D79" i="147"/>
  <c r="J79" i="147"/>
  <c r="C79" i="147"/>
  <c r="B79" i="147"/>
  <c r="H79" i="147"/>
  <c r="G78" i="147"/>
  <c r="M78" i="147"/>
  <c r="F78" i="147"/>
  <c r="L78" i="147"/>
  <c r="E78" i="147"/>
  <c r="D78" i="147"/>
  <c r="J78" i="147"/>
  <c r="C78" i="147"/>
  <c r="B78" i="147"/>
  <c r="H78" i="147"/>
  <c r="G77" i="147"/>
  <c r="M77" i="147"/>
  <c r="F77" i="147"/>
  <c r="L77" i="147"/>
  <c r="E77" i="147"/>
  <c r="D77" i="147"/>
  <c r="J77" i="147"/>
  <c r="C77" i="147"/>
  <c r="B77" i="147"/>
  <c r="H77" i="147"/>
  <c r="G76" i="147"/>
  <c r="M76" i="147"/>
  <c r="F76" i="147"/>
  <c r="L76" i="147"/>
  <c r="E76" i="147"/>
  <c r="D76" i="147"/>
  <c r="J76" i="147"/>
  <c r="C76" i="147"/>
  <c r="B76" i="147"/>
  <c r="H76" i="147"/>
  <c r="G75" i="147"/>
  <c r="M75" i="147"/>
  <c r="F75" i="147"/>
  <c r="L75" i="147"/>
  <c r="E75" i="147"/>
  <c r="D75" i="147"/>
  <c r="J75" i="147"/>
  <c r="C75" i="147"/>
  <c r="B75" i="147"/>
  <c r="H75" i="147"/>
  <c r="G74" i="147"/>
  <c r="M74" i="147"/>
  <c r="F74" i="147"/>
  <c r="L74" i="147"/>
  <c r="E74" i="147"/>
  <c r="D74" i="147"/>
  <c r="J74" i="147"/>
  <c r="C74" i="147"/>
  <c r="B74" i="147"/>
  <c r="H74" i="147"/>
  <c r="G73" i="147"/>
  <c r="M73" i="147"/>
  <c r="F73" i="147"/>
  <c r="L73" i="147"/>
  <c r="E73" i="147"/>
  <c r="D73" i="147"/>
  <c r="J73" i="147"/>
  <c r="C73" i="147"/>
  <c r="I73" i="147"/>
  <c r="B73" i="147"/>
  <c r="H73" i="147"/>
  <c r="G72" i="147"/>
  <c r="M72" i="147"/>
  <c r="F72" i="147"/>
  <c r="L72" i="147"/>
  <c r="E72" i="147"/>
  <c r="D72" i="147"/>
  <c r="J72" i="147"/>
  <c r="C72" i="147"/>
  <c r="I72" i="147"/>
  <c r="B72" i="147"/>
  <c r="H72" i="147"/>
  <c r="G71" i="147"/>
  <c r="M71" i="147"/>
  <c r="F71" i="147"/>
  <c r="L71" i="147"/>
  <c r="E71" i="147"/>
  <c r="D71" i="147"/>
  <c r="J71" i="147"/>
  <c r="C71" i="147"/>
  <c r="I71" i="147"/>
  <c r="B71" i="147"/>
  <c r="H71" i="147"/>
  <c r="G70" i="147"/>
  <c r="M70" i="147"/>
  <c r="F70" i="147"/>
  <c r="L70" i="147"/>
  <c r="E70" i="147"/>
  <c r="D70" i="147"/>
  <c r="J70" i="147"/>
  <c r="C70" i="147"/>
  <c r="I70" i="147"/>
  <c r="B70" i="147"/>
  <c r="H70" i="147"/>
  <c r="G69" i="147"/>
  <c r="M69" i="147"/>
  <c r="F69" i="147"/>
  <c r="L69" i="147"/>
  <c r="E69" i="147"/>
  <c r="D69" i="147"/>
  <c r="J69" i="147"/>
  <c r="C69" i="147"/>
  <c r="I69" i="147"/>
  <c r="B69" i="147"/>
  <c r="H69" i="147"/>
  <c r="G68" i="147"/>
  <c r="M68" i="147"/>
  <c r="F68" i="147"/>
  <c r="L68" i="147"/>
  <c r="E68" i="147"/>
  <c r="D68" i="147"/>
  <c r="J68" i="147"/>
  <c r="C68" i="147"/>
  <c r="I68" i="147"/>
  <c r="B68" i="147"/>
  <c r="H68" i="147"/>
  <c r="G67" i="147"/>
  <c r="M67" i="147"/>
  <c r="F67" i="147"/>
  <c r="L67" i="147"/>
  <c r="E67" i="147"/>
  <c r="D67" i="147"/>
  <c r="J67" i="147"/>
  <c r="C67" i="147"/>
  <c r="I67" i="147"/>
  <c r="B67" i="147"/>
  <c r="H67" i="147"/>
  <c r="G66" i="147"/>
  <c r="M66" i="147"/>
  <c r="F66" i="147"/>
  <c r="L66" i="147"/>
  <c r="E66" i="147"/>
  <c r="D66" i="147"/>
  <c r="J66" i="147"/>
  <c r="C66" i="147"/>
  <c r="I66" i="147"/>
  <c r="B66" i="147"/>
  <c r="H66" i="147"/>
  <c r="G65" i="147"/>
  <c r="M65" i="147"/>
  <c r="F65" i="147"/>
  <c r="L65" i="147"/>
  <c r="E65" i="147"/>
  <c r="D65" i="147"/>
  <c r="J65" i="147"/>
  <c r="C65" i="147"/>
  <c r="I65" i="147"/>
  <c r="B65" i="147"/>
  <c r="H65" i="147"/>
  <c r="G64" i="147"/>
  <c r="M64" i="147"/>
  <c r="F64" i="147"/>
  <c r="L64" i="147"/>
  <c r="E64" i="147"/>
  <c r="D64" i="147"/>
  <c r="J64" i="147"/>
  <c r="C64" i="147"/>
  <c r="I64" i="147"/>
  <c r="B64" i="147"/>
  <c r="H64" i="147"/>
  <c r="G63" i="147"/>
  <c r="M63" i="147"/>
  <c r="F63" i="147"/>
  <c r="L63" i="147"/>
  <c r="E63" i="147"/>
  <c r="D63" i="147"/>
  <c r="J63" i="147"/>
  <c r="C63" i="147"/>
  <c r="I63" i="147"/>
  <c r="B63" i="147"/>
  <c r="H63" i="147"/>
  <c r="G62" i="147"/>
  <c r="M62" i="147"/>
  <c r="F62" i="147"/>
  <c r="L62" i="147"/>
  <c r="E62" i="147"/>
  <c r="D62" i="147"/>
  <c r="J62" i="147"/>
  <c r="C62" i="147"/>
  <c r="I62" i="147"/>
  <c r="B62" i="147"/>
  <c r="H62" i="147"/>
  <c r="G61" i="147"/>
  <c r="M61" i="147"/>
  <c r="F61" i="147"/>
  <c r="L61" i="147"/>
  <c r="E61" i="147"/>
  <c r="D61" i="147"/>
  <c r="J61" i="147"/>
  <c r="C61" i="147"/>
  <c r="I61" i="147"/>
  <c r="B61" i="147"/>
  <c r="H61" i="147"/>
  <c r="G60" i="147"/>
  <c r="M60" i="147"/>
  <c r="F60" i="147"/>
  <c r="L60" i="147"/>
  <c r="E60" i="147"/>
  <c r="D60" i="147"/>
  <c r="J60" i="147"/>
  <c r="C60" i="147"/>
  <c r="I60" i="147"/>
  <c r="B60" i="147"/>
  <c r="H60" i="147"/>
  <c r="G59" i="147"/>
  <c r="M59" i="147"/>
  <c r="F59" i="147"/>
  <c r="L59" i="147"/>
  <c r="E59" i="147"/>
  <c r="D59" i="147"/>
  <c r="J59" i="147"/>
  <c r="C59" i="147"/>
  <c r="I59" i="147"/>
  <c r="B59" i="147"/>
  <c r="H59" i="147"/>
  <c r="G58" i="147"/>
  <c r="M58" i="147"/>
  <c r="F58" i="147"/>
  <c r="L58" i="147"/>
  <c r="E58" i="147"/>
  <c r="D58" i="147"/>
  <c r="J58" i="147"/>
  <c r="C58" i="147"/>
  <c r="I58" i="147"/>
  <c r="B58" i="147"/>
  <c r="B42" i="147" s="1"/>
  <c r="H58" i="147"/>
  <c r="B115" i="146"/>
  <c r="H115" i="146" s="1"/>
  <c r="B116" i="157"/>
  <c r="B116" i="156" s="1"/>
  <c r="P115" i="146"/>
  <c r="G115" i="146"/>
  <c r="M115" i="146"/>
  <c r="F115" i="146"/>
  <c r="L115" i="146"/>
  <c r="E115" i="146"/>
  <c r="D115" i="146"/>
  <c r="J115" i="146"/>
  <c r="C115" i="146"/>
  <c r="I115" i="146"/>
  <c r="B114" i="146"/>
  <c r="H114" i="146"/>
  <c r="P114" i="146" s="1"/>
  <c r="B115" i="157"/>
  <c r="B115" i="156"/>
  <c r="G114" i="146"/>
  <c r="M114" i="146" s="1"/>
  <c r="F114" i="146"/>
  <c r="L114" i="146" s="1"/>
  <c r="E114" i="146"/>
  <c r="D114" i="146"/>
  <c r="J114" i="146" s="1"/>
  <c r="C114" i="146"/>
  <c r="I114" i="146" s="1"/>
  <c r="B113" i="146"/>
  <c r="H113" i="146" s="1"/>
  <c r="P113" i="146" s="1"/>
  <c r="B114" i="157"/>
  <c r="B114" i="156" s="1"/>
  <c r="G113" i="146"/>
  <c r="M113" i="146"/>
  <c r="F113" i="146"/>
  <c r="L113" i="146"/>
  <c r="E113" i="146"/>
  <c r="K113" i="146"/>
  <c r="D113" i="146"/>
  <c r="J113" i="146"/>
  <c r="C113" i="146"/>
  <c r="I113" i="146"/>
  <c r="B112" i="146"/>
  <c r="H112" i="146"/>
  <c r="B113" i="157"/>
  <c r="B113" i="156"/>
  <c r="G112" i="146"/>
  <c r="M112" i="146" s="1"/>
  <c r="F112" i="146"/>
  <c r="L112" i="146" s="1"/>
  <c r="E112" i="146"/>
  <c r="D112" i="146"/>
  <c r="J112" i="146" s="1"/>
  <c r="C112" i="146"/>
  <c r="I112" i="146" s="1"/>
  <c r="B111" i="146"/>
  <c r="H111" i="146" s="1"/>
  <c r="B112" i="157"/>
  <c r="B112" i="156" s="1"/>
  <c r="P111" i="146"/>
  <c r="G111" i="146"/>
  <c r="M111" i="146"/>
  <c r="F111" i="146"/>
  <c r="L111" i="146"/>
  <c r="E111" i="146"/>
  <c r="D111" i="146"/>
  <c r="J111" i="146"/>
  <c r="C111" i="146"/>
  <c r="I111" i="146"/>
  <c r="B110" i="146"/>
  <c r="H110" i="146"/>
  <c r="P110" i="146" s="1"/>
  <c r="B111" i="157"/>
  <c r="B111" i="156"/>
  <c r="G110" i="146"/>
  <c r="M110" i="146" s="1"/>
  <c r="F110" i="146"/>
  <c r="L110" i="146" s="1"/>
  <c r="E110" i="146"/>
  <c r="D110" i="146"/>
  <c r="J110" i="146" s="1"/>
  <c r="C110" i="146"/>
  <c r="I110" i="146" s="1"/>
  <c r="B109" i="146"/>
  <c r="H109" i="146" s="1"/>
  <c r="P109" i="146" s="1"/>
  <c r="B110" i="157"/>
  <c r="B110" i="156" s="1"/>
  <c r="G109" i="146"/>
  <c r="M109" i="146"/>
  <c r="F109" i="146"/>
  <c r="L109" i="146"/>
  <c r="E109" i="146"/>
  <c r="K109" i="146"/>
  <c r="D109" i="146"/>
  <c r="J109" i="146"/>
  <c r="C109" i="146"/>
  <c r="I109" i="146"/>
  <c r="B108" i="146"/>
  <c r="H108" i="146"/>
  <c r="B109" i="157"/>
  <c r="B109" i="156"/>
  <c r="G108" i="146"/>
  <c r="M108" i="146" s="1"/>
  <c r="F108" i="146"/>
  <c r="L108" i="146" s="1"/>
  <c r="E108" i="146"/>
  <c r="D108" i="146"/>
  <c r="J108" i="146" s="1"/>
  <c r="C108" i="146"/>
  <c r="I108" i="146" s="1"/>
  <c r="B107" i="146"/>
  <c r="H107" i="146" s="1"/>
  <c r="B108" i="157"/>
  <c r="B108" i="156" s="1"/>
  <c r="P107" i="146"/>
  <c r="G107" i="146"/>
  <c r="M107" i="146"/>
  <c r="F107" i="146"/>
  <c r="L107" i="146"/>
  <c r="E107" i="146"/>
  <c r="D107" i="146"/>
  <c r="J107" i="146"/>
  <c r="C107" i="146"/>
  <c r="I107" i="146"/>
  <c r="B106" i="146"/>
  <c r="H106" i="146"/>
  <c r="P106" i="146" s="1"/>
  <c r="B107" i="157"/>
  <c r="B107" i="156"/>
  <c r="G106" i="146"/>
  <c r="M106" i="146" s="1"/>
  <c r="F106" i="146"/>
  <c r="L106" i="146" s="1"/>
  <c r="E106" i="146"/>
  <c r="D106" i="146"/>
  <c r="J106" i="146" s="1"/>
  <c r="C106" i="146"/>
  <c r="I106" i="146" s="1"/>
  <c r="B105" i="146"/>
  <c r="H105" i="146" s="1"/>
  <c r="P105" i="146" s="1"/>
  <c r="B106" i="157"/>
  <c r="B106" i="156" s="1"/>
  <c r="G105" i="146"/>
  <c r="M105" i="146"/>
  <c r="F105" i="146"/>
  <c r="L105" i="146"/>
  <c r="E105" i="146"/>
  <c r="K105" i="146"/>
  <c r="D105" i="146"/>
  <c r="J105" i="146"/>
  <c r="C105" i="146"/>
  <c r="I105" i="146"/>
  <c r="B104" i="146"/>
  <c r="H104" i="146"/>
  <c r="B105" i="157"/>
  <c r="B105" i="156"/>
  <c r="G104" i="146"/>
  <c r="M104" i="146" s="1"/>
  <c r="F104" i="146"/>
  <c r="L104" i="146" s="1"/>
  <c r="E104" i="146"/>
  <c r="D104" i="146"/>
  <c r="J104" i="146" s="1"/>
  <c r="C104" i="146"/>
  <c r="I104" i="146" s="1"/>
  <c r="B103" i="146"/>
  <c r="H103" i="146" s="1"/>
  <c r="B104" i="157"/>
  <c r="B104" i="156" s="1"/>
  <c r="P103" i="146"/>
  <c r="G103" i="146"/>
  <c r="M103" i="146"/>
  <c r="F103" i="146"/>
  <c r="L103" i="146"/>
  <c r="E103" i="146"/>
  <c r="D103" i="146"/>
  <c r="J103" i="146"/>
  <c r="C103" i="146"/>
  <c r="I103" i="146"/>
  <c r="B102" i="146"/>
  <c r="H102" i="146"/>
  <c r="P102" i="146" s="1"/>
  <c r="B103" i="157"/>
  <c r="B103" i="156"/>
  <c r="G102" i="146"/>
  <c r="M102" i="146" s="1"/>
  <c r="F102" i="146"/>
  <c r="L102" i="146" s="1"/>
  <c r="E102" i="146"/>
  <c r="D102" i="146"/>
  <c r="J102" i="146" s="1"/>
  <c r="C102" i="146"/>
  <c r="I102" i="146" s="1"/>
  <c r="B101" i="146"/>
  <c r="H101" i="146" s="1"/>
  <c r="P101" i="146" s="1"/>
  <c r="B102" i="157"/>
  <c r="B102" i="156" s="1"/>
  <c r="G101" i="146"/>
  <c r="M101" i="146"/>
  <c r="F101" i="146"/>
  <c r="L101" i="146"/>
  <c r="E101" i="146"/>
  <c r="K101" i="146"/>
  <c r="D101" i="146"/>
  <c r="J101" i="146"/>
  <c r="C101" i="146"/>
  <c r="I101" i="146"/>
  <c r="B100" i="146"/>
  <c r="H100" i="146"/>
  <c r="B101" i="157"/>
  <c r="B101" i="156"/>
  <c r="G100" i="146"/>
  <c r="M100" i="146" s="1"/>
  <c r="F100" i="146"/>
  <c r="L100" i="146" s="1"/>
  <c r="E100" i="146"/>
  <c r="D100" i="146"/>
  <c r="J100" i="146" s="1"/>
  <c r="C100" i="146"/>
  <c r="I100" i="146" s="1"/>
  <c r="B99" i="146"/>
  <c r="H99" i="146" s="1"/>
  <c r="B100" i="157"/>
  <c r="B100" i="156" s="1"/>
  <c r="P99" i="146"/>
  <c r="G99" i="146"/>
  <c r="M99" i="146"/>
  <c r="F99" i="146"/>
  <c r="L99" i="146"/>
  <c r="E99" i="146"/>
  <c r="D99" i="146"/>
  <c r="J99" i="146"/>
  <c r="C99" i="146"/>
  <c r="I99" i="146"/>
  <c r="B98" i="146"/>
  <c r="H98" i="146"/>
  <c r="P98" i="146" s="1"/>
  <c r="B99" i="157"/>
  <c r="B99" i="156"/>
  <c r="G98" i="146"/>
  <c r="M98" i="146" s="1"/>
  <c r="F98" i="146"/>
  <c r="L98" i="146" s="1"/>
  <c r="E98" i="146"/>
  <c r="D98" i="146"/>
  <c r="J98" i="146" s="1"/>
  <c r="C98" i="146"/>
  <c r="I98" i="146" s="1"/>
  <c r="B97" i="146"/>
  <c r="H97" i="146" s="1"/>
  <c r="P97" i="146" s="1"/>
  <c r="B98" i="157"/>
  <c r="B98" i="156" s="1"/>
  <c r="G97" i="146"/>
  <c r="M97" i="146"/>
  <c r="F97" i="146"/>
  <c r="L97" i="146"/>
  <c r="E97" i="146"/>
  <c r="K97" i="146"/>
  <c r="D97" i="146"/>
  <c r="J97" i="146"/>
  <c r="C97" i="146"/>
  <c r="I97" i="146"/>
  <c r="B96" i="146"/>
  <c r="H96" i="146"/>
  <c r="B97" i="157"/>
  <c r="B97" i="156"/>
  <c r="G96" i="146"/>
  <c r="M96" i="146" s="1"/>
  <c r="F96" i="146"/>
  <c r="L96" i="146" s="1"/>
  <c r="E96" i="146"/>
  <c r="D96" i="146"/>
  <c r="J96" i="146" s="1"/>
  <c r="C96" i="146"/>
  <c r="I96" i="146" s="1"/>
  <c r="B95" i="146"/>
  <c r="H95" i="146" s="1"/>
  <c r="B96" i="157"/>
  <c r="B96" i="156" s="1"/>
  <c r="P95" i="146"/>
  <c r="G95" i="146"/>
  <c r="M95" i="146"/>
  <c r="F95" i="146"/>
  <c r="L95" i="146"/>
  <c r="E95" i="146"/>
  <c r="D95" i="146"/>
  <c r="J95" i="146"/>
  <c r="C95" i="146"/>
  <c r="I95" i="146"/>
  <c r="B94" i="146"/>
  <c r="H94" i="146"/>
  <c r="P94" i="146" s="1"/>
  <c r="B95" i="157"/>
  <c r="B95" i="156"/>
  <c r="G94" i="146"/>
  <c r="M94" i="146" s="1"/>
  <c r="F94" i="146"/>
  <c r="L94" i="146" s="1"/>
  <c r="E94" i="146"/>
  <c r="D94" i="146"/>
  <c r="J94" i="146" s="1"/>
  <c r="C94" i="146"/>
  <c r="I94" i="146" s="1"/>
  <c r="B93" i="146"/>
  <c r="H93" i="146" s="1"/>
  <c r="P93" i="146" s="1"/>
  <c r="B94" i="157"/>
  <c r="B94" i="156" s="1"/>
  <c r="G93" i="146"/>
  <c r="M93" i="146"/>
  <c r="F93" i="146"/>
  <c r="L93" i="146"/>
  <c r="E93" i="146"/>
  <c r="K93" i="146"/>
  <c r="D93" i="146"/>
  <c r="J93" i="146"/>
  <c r="C93" i="146"/>
  <c r="I93" i="146"/>
  <c r="B92" i="146"/>
  <c r="H92" i="146"/>
  <c r="B93" i="157"/>
  <c r="B93" i="156"/>
  <c r="G92" i="146"/>
  <c r="M92" i="146" s="1"/>
  <c r="F92" i="146"/>
  <c r="L92" i="146" s="1"/>
  <c r="E92" i="146"/>
  <c r="D92" i="146"/>
  <c r="J92" i="146" s="1"/>
  <c r="C92" i="146"/>
  <c r="I92" i="146" s="1"/>
  <c r="B91" i="146"/>
  <c r="H91" i="146" s="1"/>
  <c r="B92" i="157"/>
  <c r="B92" i="156" s="1"/>
  <c r="P91" i="146"/>
  <c r="G91" i="146"/>
  <c r="M91" i="146"/>
  <c r="F91" i="146"/>
  <c r="L91" i="146"/>
  <c r="E91" i="146"/>
  <c r="D91" i="146"/>
  <c r="J91" i="146"/>
  <c r="C91" i="146"/>
  <c r="I91" i="146"/>
  <c r="B90" i="146"/>
  <c r="H90" i="146"/>
  <c r="P90" i="146" s="1"/>
  <c r="B91" i="157"/>
  <c r="B91" i="156"/>
  <c r="G90" i="146"/>
  <c r="M90" i="146" s="1"/>
  <c r="F90" i="146"/>
  <c r="L90" i="146" s="1"/>
  <c r="E90" i="146"/>
  <c r="D90" i="146"/>
  <c r="J90" i="146" s="1"/>
  <c r="C90" i="146"/>
  <c r="I90" i="146" s="1"/>
  <c r="B89" i="146"/>
  <c r="H89" i="146" s="1"/>
  <c r="P89" i="146" s="1"/>
  <c r="B90" i="157"/>
  <c r="B90" i="156" s="1"/>
  <c r="G89" i="146"/>
  <c r="M89" i="146"/>
  <c r="F89" i="146"/>
  <c r="L89" i="146"/>
  <c r="E89" i="146"/>
  <c r="K89" i="146"/>
  <c r="D89" i="146"/>
  <c r="J89" i="146"/>
  <c r="C89" i="146"/>
  <c r="I89" i="146"/>
  <c r="B88" i="146"/>
  <c r="H88" i="146"/>
  <c r="B89" i="157"/>
  <c r="B89" i="156"/>
  <c r="G88" i="146"/>
  <c r="M88" i="146" s="1"/>
  <c r="F88" i="146"/>
  <c r="L88" i="146" s="1"/>
  <c r="E88" i="146"/>
  <c r="D88" i="146"/>
  <c r="J88" i="146" s="1"/>
  <c r="C88" i="146"/>
  <c r="I88" i="146" s="1"/>
  <c r="B87" i="146"/>
  <c r="H87" i="146" s="1"/>
  <c r="B88" i="157"/>
  <c r="B88" i="156" s="1"/>
  <c r="P87" i="146"/>
  <c r="G87" i="146"/>
  <c r="M87" i="146"/>
  <c r="F87" i="146"/>
  <c r="L87" i="146"/>
  <c r="E87" i="146"/>
  <c r="D87" i="146"/>
  <c r="J87" i="146"/>
  <c r="C87" i="146"/>
  <c r="I87" i="146"/>
  <c r="B86" i="146"/>
  <c r="H86" i="146"/>
  <c r="P86" i="146" s="1"/>
  <c r="B87" i="157"/>
  <c r="B87" i="156"/>
  <c r="G86" i="146"/>
  <c r="M86" i="146" s="1"/>
  <c r="F86" i="146"/>
  <c r="L86" i="146" s="1"/>
  <c r="E86" i="146"/>
  <c r="D86" i="146"/>
  <c r="J86" i="146" s="1"/>
  <c r="C86" i="146"/>
  <c r="I86" i="146" s="1"/>
  <c r="B85" i="146"/>
  <c r="H85" i="146" s="1"/>
  <c r="P85" i="146" s="1"/>
  <c r="B86" i="157"/>
  <c r="B86" i="156" s="1"/>
  <c r="G85" i="146"/>
  <c r="M85" i="146"/>
  <c r="F85" i="146"/>
  <c r="L85" i="146"/>
  <c r="E85" i="146"/>
  <c r="K85" i="146"/>
  <c r="D85" i="146"/>
  <c r="J85" i="146"/>
  <c r="C85" i="146"/>
  <c r="I85" i="146"/>
  <c r="B84" i="146"/>
  <c r="H84" i="146"/>
  <c r="B85" i="157"/>
  <c r="B85" i="156"/>
  <c r="G84" i="146"/>
  <c r="M84" i="146" s="1"/>
  <c r="F84" i="146"/>
  <c r="L84" i="146" s="1"/>
  <c r="E84" i="146"/>
  <c r="D84" i="146"/>
  <c r="J84" i="146" s="1"/>
  <c r="C84" i="146"/>
  <c r="I84" i="146" s="1"/>
  <c r="B83" i="146"/>
  <c r="H83" i="146" s="1"/>
  <c r="B84" i="157"/>
  <c r="B84" i="156" s="1"/>
  <c r="P83" i="146"/>
  <c r="G83" i="146"/>
  <c r="M83" i="146"/>
  <c r="F83" i="146"/>
  <c r="L83" i="146"/>
  <c r="E83" i="146"/>
  <c r="D83" i="146"/>
  <c r="J83" i="146"/>
  <c r="C83" i="146"/>
  <c r="I83" i="146"/>
  <c r="B82" i="146"/>
  <c r="H82" i="146"/>
  <c r="P82" i="146" s="1"/>
  <c r="B83" i="157"/>
  <c r="B83" i="156"/>
  <c r="G82" i="146"/>
  <c r="M82" i="146" s="1"/>
  <c r="F82" i="146"/>
  <c r="L82" i="146" s="1"/>
  <c r="E82" i="146"/>
  <c r="D82" i="146"/>
  <c r="J82" i="146" s="1"/>
  <c r="C82" i="146"/>
  <c r="I82" i="146" s="1"/>
  <c r="B81" i="146"/>
  <c r="H81" i="146" s="1"/>
  <c r="P81" i="146" s="1"/>
  <c r="B82" i="157"/>
  <c r="B82" i="156" s="1"/>
  <c r="G81" i="146"/>
  <c r="M81" i="146"/>
  <c r="F81" i="146"/>
  <c r="L81" i="146"/>
  <c r="E81" i="146"/>
  <c r="K81" i="146"/>
  <c r="D81" i="146"/>
  <c r="J81" i="146"/>
  <c r="C81" i="146"/>
  <c r="I81" i="146"/>
  <c r="B80" i="146"/>
  <c r="H80" i="146"/>
  <c r="B81" i="157"/>
  <c r="B81" i="156"/>
  <c r="G80" i="146"/>
  <c r="M80" i="146" s="1"/>
  <c r="F80" i="146"/>
  <c r="L80" i="146" s="1"/>
  <c r="E80" i="146"/>
  <c r="D80" i="146"/>
  <c r="J80" i="146" s="1"/>
  <c r="C80" i="146"/>
  <c r="I80" i="146" s="1"/>
  <c r="B79" i="146"/>
  <c r="H79" i="146" s="1"/>
  <c r="B80" i="157"/>
  <c r="B80" i="156" s="1"/>
  <c r="P79" i="146"/>
  <c r="G79" i="146"/>
  <c r="M79" i="146"/>
  <c r="F79" i="146"/>
  <c r="L79" i="146"/>
  <c r="E79" i="146"/>
  <c r="D79" i="146"/>
  <c r="J79" i="146"/>
  <c r="C79" i="146"/>
  <c r="I79" i="146"/>
  <c r="B78" i="146"/>
  <c r="H78" i="146"/>
  <c r="P78" i="146" s="1"/>
  <c r="B79" i="157"/>
  <c r="B79" i="156"/>
  <c r="G78" i="146"/>
  <c r="M78" i="146" s="1"/>
  <c r="F78" i="146"/>
  <c r="L78" i="146" s="1"/>
  <c r="E78" i="146"/>
  <c r="D78" i="146"/>
  <c r="J78" i="146" s="1"/>
  <c r="C78" i="146"/>
  <c r="I78" i="146" s="1"/>
  <c r="B77" i="146"/>
  <c r="H77" i="146" s="1"/>
  <c r="P77" i="146" s="1"/>
  <c r="B78" i="157"/>
  <c r="B78" i="156" s="1"/>
  <c r="G77" i="146"/>
  <c r="M77" i="146"/>
  <c r="F77" i="146"/>
  <c r="L77" i="146"/>
  <c r="E77" i="146"/>
  <c r="K77" i="146"/>
  <c r="D77" i="146"/>
  <c r="J77" i="146"/>
  <c r="C77" i="146"/>
  <c r="I77" i="146"/>
  <c r="B76" i="146"/>
  <c r="H76" i="146"/>
  <c r="B77" i="157"/>
  <c r="B77" i="156"/>
  <c r="G76" i="146"/>
  <c r="M76" i="146" s="1"/>
  <c r="F76" i="146"/>
  <c r="L76" i="146" s="1"/>
  <c r="E76" i="146"/>
  <c r="D76" i="146"/>
  <c r="J76" i="146" s="1"/>
  <c r="C76" i="146"/>
  <c r="I76" i="146" s="1"/>
  <c r="B75" i="146"/>
  <c r="H75" i="146" s="1"/>
  <c r="B76" i="157"/>
  <c r="B76" i="156" s="1"/>
  <c r="P75" i="146"/>
  <c r="G75" i="146"/>
  <c r="M75" i="146"/>
  <c r="F75" i="146"/>
  <c r="L75" i="146"/>
  <c r="E75" i="146"/>
  <c r="D75" i="146"/>
  <c r="J75" i="146"/>
  <c r="C75" i="146"/>
  <c r="I75" i="146"/>
  <c r="B74" i="146"/>
  <c r="H74" i="146"/>
  <c r="P74" i="146" s="1"/>
  <c r="B75" i="157"/>
  <c r="B75" i="156"/>
  <c r="G74" i="146"/>
  <c r="M74" i="146" s="1"/>
  <c r="F74" i="146"/>
  <c r="L74" i="146" s="1"/>
  <c r="E74" i="146"/>
  <c r="D74" i="146"/>
  <c r="J74" i="146" s="1"/>
  <c r="C74" i="146"/>
  <c r="I74" i="146" s="1"/>
  <c r="B73" i="146"/>
  <c r="H73" i="146" s="1"/>
  <c r="P73" i="146" s="1"/>
  <c r="B74" i="157"/>
  <c r="B74" i="156" s="1"/>
  <c r="G73" i="146"/>
  <c r="M73" i="146"/>
  <c r="F73" i="146"/>
  <c r="L73" i="146"/>
  <c r="E73" i="146"/>
  <c r="K73" i="146"/>
  <c r="D73" i="146"/>
  <c r="J73" i="146"/>
  <c r="C73" i="146"/>
  <c r="I73" i="146"/>
  <c r="B72" i="146"/>
  <c r="H72" i="146"/>
  <c r="B73" i="157"/>
  <c r="B73" i="156"/>
  <c r="G72" i="146"/>
  <c r="M72" i="146" s="1"/>
  <c r="F72" i="146"/>
  <c r="L72" i="146" s="1"/>
  <c r="E72" i="146"/>
  <c r="D72" i="146"/>
  <c r="J72" i="146" s="1"/>
  <c r="C72" i="146"/>
  <c r="I72" i="146" s="1"/>
  <c r="B71" i="146"/>
  <c r="H71" i="146" s="1"/>
  <c r="B72" i="157"/>
  <c r="B72" i="156" s="1"/>
  <c r="P71" i="146"/>
  <c r="G71" i="146"/>
  <c r="M71" i="146"/>
  <c r="F71" i="146"/>
  <c r="L71" i="146"/>
  <c r="E71" i="146"/>
  <c r="D71" i="146"/>
  <c r="J71" i="146"/>
  <c r="C71" i="146"/>
  <c r="I71" i="146"/>
  <c r="B70" i="146"/>
  <c r="H70" i="146"/>
  <c r="P70" i="146" s="1"/>
  <c r="B71" i="157"/>
  <c r="B71" i="156"/>
  <c r="G70" i="146"/>
  <c r="M70" i="146" s="1"/>
  <c r="F70" i="146"/>
  <c r="L70" i="146" s="1"/>
  <c r="E70" i="146"/>
  <c r="D70" i="146"/>
  <c r="J70" i="146" s="1"/>
  <c r="C70" i="146"/>
  <c r="I70" i="146" s="1"/>
  <c r="B69" i="146"/>
  <c r="H69" i="146" s="1"/>
  <c r="P69" i="146" s="1"/>
  <c r="B70" i="157"/>
  <c r="B70" i="156" s="1"/>
  <c r="G69" i="146"/>
  <c r="M69" i="146"/>
  <c r="F69" i="146"/>
  <c r="L69" i="146"/>
  <c r="E69" i="146"/>
  <c r="K69" i="146"/>
  <c r="D69" i="146"/>
  <c r="J69" i="146"/>
  <c r="C69" i="146"/>
  <c r="I69" i="146"/>
  <c r="B68" i="146"/>
  <c r="H68" i="146"/>
  <c r="B69" i="157"/>
  <c r="B69" i="156"/>
  <c r="G68" i="146"/>
  <c r="M68" i="146" s="1"/>
  <c r="F68" i="146"/>
  <c r="L68" i="146" s="1"/>
  <c r="E68" i="146"/>
  <c r="D68" i="146"/>
  <c r="J68" i="146" s="1"/>
  <c r="C68" i="146"/>
  <c r="I68" i="146" s="1"/>
  <c r="B67" i="146"/>
  <c r="H67" i="146" s="1"/>
  <c r="B68" i="157"/>
  <c r="B68" i="156" s="1"/>
  <c r="P67" i="146"/>
  <c r="G67" i="146"/>
  <c r="M67" i="146"/>
  <c r="F67" i="146"/>
  <c r="L67" i="146"/>
  <c r="E67" i="146"/>
  <c r="D67" i="146"/>
  <c r="J67" i="146"/>
  <c r="C67" i="146"/>
  <c r="I67" i="146"/>
  <c r="B66" i="146"/>
  <c r="H66" i="146"/>
  <c r="P66" i="146" s="1"/>
  <c r="B67" i="157"/>
  <c r="B67" i="156"/>
  <c r="G66" i="146"/>
  <c r="M66" i="146" s="1"/>
  <c r="F66" i="146"/>
  <c r="L66" i="146" s="1"/>
  <c r="E66" i="146"/>
  <c r="D66" i="146"/>
  <c r="J66" i="146" s="1"/>
  <c r="C66" i="146"/>
  <c r="I66" i="146" s="1"/>
  <c r="B65" i="146"/>
  <c r="H65" i="146" s="1"/>
  <c r="P65" i="146" s="1"/>
  <c r="B66" i="157"/>
  <c r="B66" i="156" s="1"/>
  <c r="G65" i="146"/>
  <c r="M65" i="146"/>
  <c r="F65" i="146"/>
  <c r="L65" i="146"/>
  <c r="E65" i="146"/>
  <c r="K65" i="146"/>
  <c r="D65" i="146"/>
  <c r="J65" i="146"/>
  <c r="C65" i="146"/>
  <c r="I65" i="146"/>
  <c r="B64" i="146"/>
  <c r="H64" i="146"/>
  <c r="B65" i="157"/>
  <c r="B65" i="156"/>
  <c r="G64" i="146"/>
  <c r="M64" i="146" s="1"/>
  <c r="F64" i="146"/>
  <c r="L64" i="146" s="1"/>
  <c r="E64" i="146"/>
  <c r="D64" i="146"/>
  <c r="J64" i="146" s="1"/>
  <c r="C64" i="146"/>
  <c r="I64" i="146" s="1"/>
  <c r="B63" i="146"/>
  <c r="H63" i="146" s="1"/>
  <c r="B64" i="157"/>
  <c r="B64" i="156" s="1"/>
  <c r="P63" i="146"/>
  <c r="G63" i="146"/>
  <c r="M63" i="146"/>
  <c r="F63" i="146"/>
  <c r="L63" i="146"/>
  <c r="E63" i="146"/>
  <c r="D63" i="146"/>
  <c r="J63" i="146"/>
  <c r="C63" i="146"/>
  <c r="I63" i="146"/>
  <c r="B62" i="146"/>
  <c r="H62" i="146"/>
  <c r="P62" i="146" s="1"/>
  <c r="B63" i="157"/>
  <c r="B63" i="156"/>
  <c r="G62" i="146"/>
  <c r="M62" i="146" s="1"/>
  <c r="F62" i="146"/>
  <c r="L62" i="146" s="1"/>
  <c r="E62" i="146"/>
  <c r="D62" i="146"/>
  <c r="J62" i="146" s="1"/>
  <c r="C62" i="146"/>
  <c r="I62" i="146" s="1"/>
  <c r="B61" i="146"/>
  <c r="H61" i="146" s="1"/>
  <c r="P61" i="146" s="1"/>
  <c r="B62" i="157"/>
  <c r="B62" i="156" s="1"/>
  <c r="G61" i="146"/>
  <c r="M61" i="146"/>
  <c r="F61" i="146"/>
  <c r="L61" i="146"/>
  <c r="E61" i="146"/>
  <c r="K61" i="146"/>
  <c r="D61" i="146"/>
  <c r="J61" i="146"/>
  <c r="C61" i="146"/>
  <c r="I61" i="146"/>
  <c r="B60" i="146"/>
  <c r="H60" i="146"/>
  <c r="B61" i="157"/>
  <c r="B61" i="156"/>
  <c r="G60" i="146"/>
  <c r="M60" i="146" s="1"/>
  <c r="F60" i="146"/>
  <c r="L60" i="146" s="1"/>
  <c r="E60" i="146"/>
  <c r="D60" i="146"/>
  <c r="J60" i="146" s="1"/>
  <c r="C60" i="146"/>
  <c r="I60" i="146" s="1"/>
  <c r="B59" i="146"/>
  <c r="H59" i="146" s="1"/>
  <c r="B60" i="157"/>
  <c r="B60" i="156" s="1"/>
  <c r="P59" i="146"/>
  <c r="G59" i="146"/>
  <c r="M59" i="146"/>
  <c r="F59" i="146"/>
  <c r="L59" i="146"/>
  <c r="E59" i="146"/>
  <c r="D59" i="146"/>
  <c r="J59" i="146"/>
  <c r="C59" i="146"/>
  <c r="I59" i="146"/>
  <c r="B59" i="157"/>
  <c r="B59" i="156" s="1"/>
  <c r="G58" i="146"/>
  <c r="M58" i="146"/>
  <c r="F58" i="146"/>
  <c r="L58" i="146"/>
  <c r="E58" i="146"/>
  <c r="D58" i="146"/>
  <c r="J58" i="146"/>
  <c r="C58" i="146"/>
  <c r="I58" i="146"/>
  <c r="B57" i="146"/>
  <c r="H57" i="146"/>
  <c r="P57" i="146" s="1"/>
  <c r="B58" i="157"/>
  <c r="B58" i="156"/>
  <c r="G57" i="146"/>
  <c r="M57" i="146" s="1"/>
  <c r="C57" i="146"/>
  <c r="I57" i="146" s="1"/>
  <c r="B56" i="146"/>
  <c r="H56" i="146" s="1"/>
  <c r="P56" i="146" s="1"/>
  <c r="B57" i="157"/>
  <c r="B57" i="156" s="1"/>
  <c r="G56" i="146"/>
  <c r="M56" i="146"/>
  <c r="C56" i="146"/>
  <c r="I56" i="146"/>
  <c r="B55" i="146"/>
  <c r="H55" i="146"/>
  <c r="P55" i="146" s="1"/>
  <c r="B56" i="157"/>
  <c r="B56" i="156"/>
  <c r="G55" i="146"/>
  <c r="M55" i="146" s="1"/>
  <c r="C55" i="146"/>
  <c r="I55" i="146" s="1"/>
  <c r="B54" i="146"/>
  <c r="H54" i="146" s="1"/>
  <c r="B55" i="157"/>
  <c r="B55" i="156" s="1"/>
  <c r="P54" i="146"/>
  <c r="G54" i="146"/>
  <c r="M54" i="146"/>
  <c r="C54" i="146"/>
  <c r="I54" i="146"/>
  <c r="B53" i="146"/>
  <c r="H53" i="146"/>
  <c r="B54" i="157"/>
  <c r="B54" i="156"/>
  <c r="G53" i="146"/>
  <c r="M53" i="146" s="1"/>
  <c r="C53" i="146"/>
  <c r="I53" i="146" s="1"/>
  <c r="B52" i="146"/>
  <c r="H52" i="146" s="1"/>
  <c r="B53" i="157"/>
  <c r="B53" i="156" s="1"/>
  <c r="P52" i="146" s="1"/>
  <c r="G52" i="146"/>
  <c r="M52" i="146"/>
  <c r="C52" i="146"/>
  <c r="I52" i="146"/>
  <c r="B51" i="146"/>
  <c r="H51" i="146"/>
  <c r="B52" i="157"/>
  <c r="B52" i="156"/>
  <c r="G51" i="146"/>
  <c r="M51" i="146" s="1"/>
  <c r="C51" i="146"/>
  <c r="I51" i="146" s="1"/>
  <c r="B50" i="146"/>
  <c r="H50" i="146" s="1"/>
  <c r="P50" i="146" s="1"/>
  <c r="B51" i="157"/>
  <c r="B51" i="156" s="1"/>
  <c r="G50" i="146"/>
  <c r="M50" i="146"/>
  <c r="C50" i="146"/>
  <c r="I50" i="146"/>
  <c r="B49" i="146"/>
  <c r="H49" i="146"/>
  <c r="P49" i="146" s="1"/>
  <c r="B50" i="157"/>
  <c r="B50" i="156"/>
  <c r="G49" i="146"/>
  <c r="M49" i="146" s="1"/>
  <c r="C49" i="146"/>
  <c r="I49" i="146" s="1"/>
  <c r="B48" i="146"/>
  <c r="H48" i="146" s="1"/>
  <c r="P48" i="146" s="1"/>
  <c r="B49" i="157"/>
  <c r="B49" i="156" s="1"/>
  <c r="G48" i="146"/>
  <c r="M48" i="146"/>
  <c r="C48" i="146"/>
  <c r="I48" i="146"/>
  <c r="B47" i="146"/>
  <c r="H47" i="146"/>
  <c r="P47" i="146" s="1"/>
  <c r="B48" i="157"/>
  <c r="B48" i="156"/>
  <c r="G47" i="146"/>
  <c r="M47" i="146" s="1"/>
  <c r="C47" i="146"/>
  <c r="I47" i="146" s="1"/>
  <c r="B46" i="146"/>
  <c r="H46" i="146" s="1"/>
  <c r="B47" i="157"/>
  <c r="B47" i="156" s="1"/>
  <c r="P46" i="146"/>
  <c r="G46" i="146"/>
  <c r="M46" i="146"/>
  <c r="C46" i="146"/>
  <c r="I46" i="146"/>
  <c r="B45" i="146"/>
  <c r="H45" i="146"/>
  <c r="B46" i="157"/>
  <c r="B46" i="156"/>
  <c r="G45" i="146"/>
  <c r="M45" i="146" s="1"/>
  <c r="C45" i="146"/>
  <c r="I45" i="146" s="1"/>
  <c r="B44" i="146"/>
  <c r="H44" i="146" s="1"/>
  <c r="B45" i="157"/>
  <c r="B45" i="156" s="1"/>
  <c r="P44" i="146" s="1"/>
  <c r="G44" i="146"/>
  <c r="M44" i="146"/>
  <c r="C44" i="146"/>
  <c r="I44" i="146"/>
  <c r="B43" i="146"/>
  <c r="H43" i="146"/>
  <c r="B44" i="157"/>
  <c r="B44" i="156"/>
  <c r="G43" i="146"/>
  <c r="M43" i="146" s="1"/>
  <c r="C43" i="146"/>
  <c r="I43" i="146" s="1"/>
  <c r="H42" i="146"/>
  <c r="P42" i="146" s="1"/>
  <c r="B43" i="157"/>
  <c r="B43" i="156"/>
  <c r="G42" i="146"/>
  <c r="M42" i="146" s="1"/>
  <c r="C42" i="146"/>
  <c r="I42" i="146" s="1"/>
  <c r="B41" i="146"/>
  <c r="B42" i="157"/>
  <c r="B42" i="156" s="1"/>
  <c r="G41" i="146"/>
  <c r="M41" i="146"/>
  <c r="C41" i="146"/>
  <c r="B40" i="146"/>
  <c r="H40" i="146"/>
  <c r="P40" i="146" s="1"/>
  <c r="B41" i="157"/>
  <c r="B41" i="156"/>
  <c r="G40" i="146"/>
  <c r="M40" i="146" s="1"/>
  <c r="C40" i="146"/>
  <c r="I40" i="146" s="1"/>
  <c r="B39" i="146"/>
  <c r="H39" i="146" s="1"/>
  <c r="B40" i="157"/>
  <c r="B40" i="156" s="1"/>
  <c r="P39" i="146"/>
  <c r="G39" i="146"/>
  <c r="M39" i="146"/>
  <c r="C39" i="146"/>
  <c r="I39" i="146"/>
  <c r="B38" i="146"/>
  <c r="H38" i="146"/>
  <c r="B39" i="157"/>
  <c r="B39" i="156"/>
  <c r="G38" i="146"/>
  <c r="M38" i="146" s="1"/>
  <c r="C38" i="146"/>
  <c r="I38" i="146" s="1"/>
  <c r="B37" i="146"/>
  <c r="H37" i="146" s="1"/>
  <c r="B38" i="157"/>
  <c r="B38" i="156" s="1"/>
  <c r="P37" i="146" s="1"/>
  <c r="G37" i="146"/>
  <c r="M37" i="146"/>
  <c r="C37" i="146"/>
  <c r="I37" i="146"/>
  <c r="B36" i="146"/>
  <c r="H36" i="146"/>
  <c r="B37" i="157"/>
  <c r="B37" i="156"/>
  <c r="G36" i="146"/>
  <c r="M36" i="146" s="1"/>
  <c r="C36" i="146"/>
  <c r="I36" i="146" s="1"/>
  <c r="B35" i="146"/>
  <c r="H35" i="146" s="1"/>
  <c r="P35" i="146" s="1"/>
  <c r="B36" i="157"/>
  <c r="B36" i="156" s="1"/>
  <c r="G35" i="146"/>
  <c r="M35" i="146"/>
  <c r="C35" i="146"/>
  <c r="I35" i="146"/>
  <c r="B34" i="146"/>
  <c r="H34" i="146"/>
  <c r="P34" i="146" s="1"/>
  <c r="B35" i="157"/>
  <c r="B35" i="156"/>
  <c r="G34" i="146"/>
  <c r="M34" i="146" s="1"/>
  <c r="C34" i="146"/>
  <c r="I34" i="146" s="1"/>
  <c r="B33" i="146"/>
  <c r="B34" i="157"/>
  <c r="B34" i="156" s="1"/>
  <c r="G33" i="146"/>
  <c r="M33" i="146"/>
  <c r="C33" i="146"/>
  <c r="B32" i="146"/>
  <c r="H32" i="146"/>
  <c r="P32" i="146" s="1"/>
  <c r="B33" i="157"/>
  <c r="B33" i="156"/>
  <c r="G32" i="146"/>
  <c r="M32" i="146" s="1"/>
  <c r="C32" i="146"/>
  <c r="I32" i="146" s="1"/>
  <c r="B31" i="146"/>
  <c r="H31" i="146" s="1"/>
  <c r="B32" i="157"/>
  <c r="B32" i="156" s="1"/>
  <c r="P31" i="146"/>
  <c r="G31" i="146"/>
  <c r="M31" i="146"/>
  <c r="C31" i="146"/>
  <c r="I31" i="146"/>
  <c r="B30" i="146"/>
  <c r="H30" i="146"/>
  <c r="B31" i="157"/>
  <c r="B31" i="156"/>
  <c r="G30" i="146"/>
  <c r="M30" i="146" s="1"/>
  <c r="C30" i="146"/>
  <c r="I30" i="146" s="1"/>
  <c r="B29" i="146"/>
  <c r="H29" i="146" s="1"/>
  <c r="B30" i="157"/>
  <c r="B30" i="156" s="1"/>
  <c r="P29" i="146" s="1"/>
  <c r="G29" i="146"/>
  <c r="M29" i="146"/>
  <c r="C29" i="146"/>
  <c r="I29" i="146"/>
  <c r="B28" i="146"/>
  <c r="H28" i="146"/>
  <c r="B29" i="157"/>
  <c r="B29" i="156"/>
  <c r="G28" i="146"/>
  <c r="M28" i="146" s="1"/>
  <c r="C28" i="146"/>
  <c r="I28" i="146" s="1"/>
  <c r="B27" i="146"/>
  <c r="H27" i="146" s="1"/>
  <c r="P27" i="146" s="1"/>
  <c r="B28" i="157"/>
  <c r="B28" i="156" s="1"/>
  <c r="G27" i="146"/>
  <c r="M27" i="146"/>
  <c r="C27" i="146"/>
  <c r="I27" i="146"/>
  <c r="B26" i="146"/>
  <c r="H26" i="146"/>
  <c r="P26" i="146" s="1"/>
  <c r="B27" i="157"/>
  <c r="B27" i="156"/>
  <c r="G26" i="146"/>
  <c r="M26" i="146" s="1"/>
  <c r="C26" i="146"/>
  <c r="I26" i="146" s="1"/>
  <c r="B25" i="146"/>
  <c r="B26" i="157"/>
  <c r="B26" i="156" s="1"/>
  <c r="G25" i="146"/>
  <c r="M25" i="146"/>
  <c r="C25" i="146"/>
  <c r="B24" i="146"/>
  <c r="H24" i="146"/>
  <c r="P24" i="146" s="1"/>
  <c r="B25" i="157"/>
  <c r="B25" i="156"/>
  <c r="G24" i="146"/>
  <c r="M24" i="146" s="1"/>
  <c r="C24" i="146"/>
  <c r="I24" i="146" s="1"/>
  <c r="B23" i="146"/>
  <c r="H23" i="146" s="1"/>
  <c r="B24" i="157"/>
  <c r="B24" i="156" s="1"/>
  <c r="P23" i="146"/>
  <c r="G23" i="146"/>
  <c r="M23" i="146"/>
  <c r="C23" i="146"/>
  <c r="I23" i="146"/>
  <c r="B22" i="146"/>
  <c r="H22" i="146" s="1"/>
  <c r="P22" i="146" s="1"/>
  <c r="B23" i="157"/>
  <c r="B23" i="156"/>
  <c r="G22" i="146"/>
  <c r="M22" i="146" s="1"/>
  <c r="C22" i="146"/>
  <c r="I22" i="146" s="1"/>
  <c r="B21" i="146"/>
  <c r="H21" i="146" s="1"/>
  <c r="B22" i="157"/>
  <c r="B22" i="156" s="1"/>
  <c r="G21" i="146"/>
  <c r="M21" i="146"/>
  <c r="C21" i="146"/>
  <c r="I21" i="146" s="1"/>
  <c r="B20" i="146"/>
  <c r="H20" i="146"/>
  <c r="B21" i="157"/>
  <c r="B21" i="156" s="1"/>
  <c r="G20" i="146"/>
  <c r="M20" i="146" s="1"/>
  <c r="C20" i="146"/>
  <c r="I20" i="146" s="1"/>
  <c r="B19" i="146"/>
  <c r="H19" i="146" s="1"/>
  <c r="P19" i="146" s="1"/>
  <c r="B20" i="157"/>
  <c r="B20" i="156" s="1"/>
  <c r="G19" i="146"/>
  <c r="M19" i="146" s="1"/>
  <c r="C19" i="146"/>
  <c r="I19" i="146"/>
  <c r="B18" i="146"/>
  <c r="H18" i="146" s="1"/>
  <c r="B19" i="157"/>
  <c r="B19" i="156"/>
  <c r="G18" i="146"/>
  <c r="M18" i="146" s="1"/>
  <c r="C18" i="146"/>
  <c r="I18" i="146" s="1"/>
  <c r="B17" i="146"/>
  <c r="H17" i="146" s="1"/>
  <c r="B18" i="157"/>
  <c r="B18" i="156" s="1"/>
  <c r="G17" i="146"/>
  <c r="M17" i="146"/>
  <c r="C17" i="146"/>
  <c r="I17" i="146" s="1"/>
  <c r="B16" i="146"/>
  <c r="H16" i="146"/>
  <c r="P16" i="146" s="1"/>
  <c r="B17" i="157"/>
  <c r="B17" i="156" s="1"/>
  <c r="G16" i="146"/>
  <c r="M16" i="146" s="1"/>
  <c r="C16" i="146"/>
  <c r="I16" i="146" s="1"/>
  <c r="B15" i="146"/>
  <c r="H15" i="146" s="1"/>
  <c r="P15" i="146" s="1"/>
  <c r="B16" i="157"/>
  <c r="B16" i="156"/>
  <c r="G15" i="146"/>
  <c r="M15" i="146" s="1"/>
  <c r="C15" i="146"/>
  <c r="I15" i="146"/>
  <c r="B14" i="146"/>
  <c r="H14" i="146" s="1"/>
  <c r="P14" i="146" s="1"/>
  <c r="B15" i="157"/>
  <c r="B15" i="156"/>
  <c r="G14" i="146"/>
  <c r="M14" i="146"/>
  <c r="C14" i="146"/>
  <c r="I14" i="146" s="1"/>
  <c r="B13" i="146"/>
  <c r="H13" i="146"/>
  <c r="B14" i="157"/>
  <c r="B14" i="156" s="1"/>
  <c r="P13" i="146" s="1"/>
  <c r="G13" i="146"/>
  <c r="M13" i="146"/>
  <c r="C13" i="146"/>
  <c r="I13" i="146" s="1"/>
  <c r="B12" i="146"/>
  <c r="H12" i="146"/>
  <c r="P12" i="146" s="1"/>
  <c r="B13" i="157"/>
  <c r="B13" i="156" s="1"/>
  <c r="G12" i="146"/>
  <c r="M12" i="146" s="1"/>
  <c r="C12" i="146"/>
  <c r="I12" i="146" s="1"/>
  <c r="B11" i="146"/>
  <c r="H11" i="146" s="1"/>
  <c r="P11" i="146" s="1"/>
  <c r="B12" i="157"/>
  <c r="B12" i="156" s="1"/>
  <c r="G11" i="146"/>
  <c r="M11" i="146" s="1"/>
  <c r="C11" i="146"/>
  <c r="I11" i="146"/>
  <c r="B10" i="146"/>
  <c r="H10" i="146" s="1"/>
  <c r="B11" i="157"/>
  <c r="B11" i="156"/>
  <c r="G10" i="146"/>
  <c r="M10" i="146"/>
  <c r="C10" i="146"/>
  <c r="I10" i="146" s="1"/>
  <c r="B9" i="146"/>
  <c r="B10" i="157"/>
  <c r="B10" i="156" s="1"/>
  <c r="G9" i="146"/>
  <c r="M9" i="146"/>
  <c r="C9" i="146"/>
  <c r="I9" i="146" s="1"/>
  <c r="K115" i="145"/>
  <c r="J115" i="145"/>
  <c r="H115" i="145"/>
  <c r="G115" i="145"/>
  <c r="K114" i="145"/>
  <c r="J114" i="145"/>
  <c r="I114" i="145"/>
  <c r="H114" i="145"/>
  <c r="G114" i="145"/>
  <c r="K113" i="145"/>
  <c r="J113" i="145"/>
  <c r="H113" i="145"/>
  <c r="G113" i="145"/>
  <c r="K112" i="145"/>
  <c r="J112" i="145"/>
  <c r="I112" i="145"/>
  <c r="H112" i="145"/>
  <c r="G112" i="145"/>
  <c r="K111" i="145"/>
  <c r="J111" i="145"/>
  <c r="H111" i="145"/>
  <c r="G111" i="145"/>
  <c r="K110" i="145"/>
  <c r="J110" i="145"/>
  <c r="I110" i="145"/>
  <c r="H110" i="145"/>
  <c r="G110" i="145"/>
  <c r="K109" i="145"/>
  <c r="J109" i="145"/>
  <c r="H109" i="145"/>
  <c r="G109" i="145"/>
  <c r="K108" i="145"/>
  <c r="J108" i="145"/>
  <c r="I108" i="145"/>
  <c r="H108" i="145"/>
  <c r="G108" i="145"/>
  <c r="K107" i="145"/>
  <c r="J107" i="145"/>
  <c r="H107" i="145"/>
  <c r="G107" i="145"/>
  <c r="K106" i="145"/>
  <c r="J106" i="145"/>
  <c r="I106" i="145"/>
  <c r="H106" i="145"/>
  <c r="G106" i="145"/>
  <c r="K105" i="145"/>
  <c r="J105" i="145"/>
  <c r="H105" i="145"/>
  <c r="G105" i="145"/>
  <c r="K104" i="145"/>
  <c r="J104" i="145"/>
  <c r="I104" i="145"/>
  <c r="H104" i="145"/>
  <c r="G104" i="145"/>
  <c r="K103" i="145"/>
  <c r="J103" i="145"/>
  <c r="H103" i="145"/>
  <c r="G103" i="145"/>
  <c r="K102" i="145"/>
  <c r="J102" i="145"/>
  <c r="I102" i="145"/>
  <c r="H102" i="145"/>
  <c r="G102" i="145"/>
  <c r="K101" i="145"/>
  <c r="J101" i="145"/>
  <c r="H101" i="145"/>
  <c r="G101" i="145"/>
  <c r="K100" i="145"/>
  <c r="J100" i="145"/>
  <c r="I100" i="145"/>
  <c r="H100" i="145"/>
  <c r="G100" i="145"/>
  <c r="K99" i="145"/>
  <c r="J99" i="145"/>
  <c r="H99" i="145"/>
  <c r="G99" i="145"/>
  <c r="K98" i="145"/>
  <c r="J98" i="145"/>
  <c r="I98" i="145"/>
  <c r="H98" i="145"/>
  <c r="G98" i="145"/>
  <c r="K97" i="145"/>
  <c r="J97" i="145"/>
  <c r="H97" i="145"/>
  <c r="G97" i="145"/>
  <c r="K96" i="145"/>
  <c r="J96" i="145"/>
  <c r="I96" i="145"/>
  <c r="H96" i="145"/>
  <c r="G96" i="145"/>
  <c r="K95" i="145"/>
  <c r="J95" i="145"/>
  <c r="H95" i="145"/>
  <c r="G95" i="145"/>
  <c r="K94" i="145"/>
  <c r="J94" i="145"/>
  <c r="I94" i="145"/>
  <c r="H94" i="145"/>
  <c r="G94" i="145"/>
  <c r="K93" i="145"/>
  <c r="J93" i="145"/>
  <c r="H93" i="145"/>
  <c r="G93" i="145"/>
  <c r="K92" i="145"/>
  <c r="J92" i="145"/>
  <c r="I92" i="145"/>
  <c r="H92" i="145"/>
  <c r="G92" i="145"/>
  <c r="K91" i="145"/>
  <c r="J91" i="145"/>
  <c r="H91" i="145"/>
  <c r="G91" i="145"/>
  <c r="K90" i="145"/>
  <c r="J90" i="145"/>
  <c r="I90" i="145"/>
  <c r="H90" i="145"/>
  <c r="G90" i="145"/>
  <c r="K89" i="145"/>
  <c r="J89" i="145"/>
  <c r="H89" i="145"/>
  <c r="G89" i="145"/>
  <c r="K88" i="145"/>
  <c r="J88" i="145"/>
  <c r="I88" i="145"/>
  <c r="H88" i="145"/>
  <c r="G88" i="145"/>
  <c r="K87" i="145"/>
  <c r="J87" i="145"/>
  <c r="H87" i="145"/>
  <c r="G87" i="145"/>
  <c r="K86" i="145"/>
  <c r="J86" i="145"/>
  <c r="I86" i="145"/>
  <c r="H86" i="145"/>
  <c r="G86" i="145"/>
  <c r="K85" i="145"/>
  <c r="J85" i="145"/>
  <c r="H85" i="145"/>
  <c r="G85" i="145"/>
  <c r="K84" i="145"/>
  <c r="J84" i="145"/>
  <c r="I84" i="145"/>
  <c r="H84" i="145"/>
  <c r="G84" i="145"/>
  <c r="K83" i="145"/>
  <c r="J83" i="145"/>
  <c r="H83" i="145"/>
  <c r="G83" i="145"/>
  <c r="K82" i="145"/>
  <c r="J82" i="145"/>
  <c r="I82" i="145"/>
  <c r="H82" i="145"/>
  <c r="G82" i="145"/>
  <c r="K81" i="145"/>
  <c r="J81" i="145"/>
  <c r="H81" i="145"/>
  <c r="G81" i="145"/>
  <c r="K80" i="145"/>
  <c r="J80" i="145"/>
  <c r="I80" i="145"/>
  <c r="H80" i="145"/>
  <c r="G80" i="145"/>
  <c r="K79" i="145"/>
  <c r="J79" i="145"/>
  <c r="H79" i="145"/>
  <c r="G79" i="145"/>
  <c r="K78" i="145"/>
  <c r="J78" i="145"/>
  <c r="I78" i="145"/>
  <c r="H78" i="145"/>
  <c r="G78" i="145"/>
  <c r="K77" i="145"/>
  <c r="J77" i="145"/>
  <c r="H77" i="145"/>
  <c r="G77" i="145"/>
  <c r="K76" i="145"/>
  <c r="J76" i="145"/>
  <c r="I76" i="145"/>
  <c r="H76" i="145"/>
  <c r="G76" i="145"/>
  <c r="K75" i="145"/>
  <c r="J75" i="145"/>
  <c r="H75" i="145"/>
  <c r="G75" i="145"/>
  <c r="K74" i="145"/>
  <c r="J74" i="145"/>
  <c r="I74" i="145"/>
  <c r="H74" i="145"/>
  <c r="G74" i="145"/>
  <c r="K73" i="145"/>
  <c r="J73" i="145"/>
  <c r="H73" i="145"/>
  <c r="G73" i="145"/>
  <c r="K72" i="145"/>
  <c r="J72" i="145"/>
  <c r="I72" i="145"/>
  <c r="H72" i="145"/>
  <c r="G72" i="145"/>
  <c r="K71" i="145"/>
  <c r="J71" i="145"/>
  <c r="H71" i="145"/>
  <c r="G71" i="145"/>
  <c r="K70" i="145"/>
  <c r="J70" i="145"/>
  <c r="I70" i="145"/>
  <c r="H70" i="145"/>
  <c r="G70" i="145"/>
  <c r="K69" i="145"/>
  <c r="J69" i="145"/>
  <c r="H69" i="145"/>
  <c r="G69" i="145"/>
  <c r="K68" i="145"/>
  <c r="J68" i="145"/>
  <c r="I68" i="145"/>
  <c r="H68" i="145"/>
  <c r="G68" i="145"/>
  <c r="K67" i="145"/>
  <c r="J67" i="145"/>
  <c r="H67" i="145"/>
  <c r="G67" i="145"/>
  <c r="K66" i="145"/>
  <c r="J66" i="145"/>
  <c r="I66" i="145"/>
  <c r="H66" i="145"/>
  <c r="G66" i="145"/>
  <c r="K65" i="145"/>
  <c r="J65" i="145"/>
  <c r="H65" i="145"/>
  <c r="G65" i="145"/>
  <c r="K64" i="145"/>
  <c r="J64" i="145"/>
  <c r="I64" i="145"/>
  <c r="H64" i="145"/>
  <c r="G64" i="145"/>
  <c r="K63" i="145"/>
  <c r="J63" i="145"/>
  <c r="H63" i="145"/>
  <c r="G63" i="145"/>
  <c r="K62" i="145"/>
  <c r="J62" i="145"/>
  <c r="I62" i="145"/>
  <c r="H62" i="145"/>
  <c r="G62" i="145"/>
  <c r="K61" i="145"/>
  <c r="J61" i="145"/>
  <c r="H61" i="145"/>
  <c r="G61" i="145"/>
  <c r="K60" i="145"/>
  <c r="J60" i="145"/>
  <c r="I60" i="145"/>
  <c r="H60" i="145"/>
  <c r="G60" i="145"/>
  <c r="K59" i="145"/>
  <c r="J59" i="145"/>
  <c r="H59" i="145"/>
  <c r="G59" i="145"/>
  <c r="K58" i="145"/>
  <c r="J58" i="145"/>
  <c r="I58" i="145"/>
  <c r="H58" i="145"/>
  <c r="G58" i="145"/>
  <c r="K57" i="145"/>
  <c r="G57" i="145"/>
  <c r="K56" i="145"/>
  <c r="G56" i="145"/>
  <c r="G55" i="145"/>
  <c r="K54" i="145"/>
  <c r="G54" i="145"/>
  <c r="K53" i="145"/>
  <c r="G53" i="145"/>
  <c r="K52" i="145"/>
  <c r="G52" i="145"/>
  <c r="K51" i="145"/>
  <c r="G51" i="145"/>
  <c r="K50" i="145"/>
  <c r="G50" i="145"/>
  <c r="K49" i="145"/>
  <c r="G49" i="145"/>
  <c r="K48" i="145"/>
  <c r="G48" i="145"/>
  <c r="K47" i="145"/>
  <c r="G47" i="145"/>
  <c r="K46" i="145"/>
  <c r="G46" i="145"/>
  <c r="K45" i="145"/>
  <c r="G45" i="145"/>
  <c r="K44" i="145"/>
  <c r="G44" i="145"/>
  <c r="K43" i="145"/>
  <c r="G43" i="145"/>
  <c r="K42" i="145"/>
  <c r="G42" i="145"/>
  <c r="K41" i="145"/>
  <c r="K40" i="145"/>
  <c r="G40" i="145"/>
  <c r="K39" i="145"/>
  <c r="G39" i="145"/>
  <c r="K38" i="145"/>
  <c r="G38" i="145"/>
  <c r="K37" i="145"/>
  <c r="G37" i="145"/>
  <c r="K36" i="145"/>
  <c r="G36" i="145"/>
  <c r="G35" i="145"/>
  <c r="K34" i="145"/>
  <c r="G34" i="145"/>
  <c r="K33" i="145"/>
  <c r="K32" i="145"/>
  <c r="G32" i="145"/>
  <c r="K31" i="145"/>
  <c r="G31" i="145"/>
  <c r="K30" i="145"/>
  <c r="G30" i="145"/>
  <c r="K29" i="145"/>
  <c r="G29" i="145"/>
  <c r="K28" i="145"/>
  <c r="G28" i="145"/>
  <c r="G27" i="145"/>
  <c r="K26" i="145"/>
  <c r="G26" i="145"/>
  <c r="K25" i="145"/>
  <c r="K24" i="145"/>
  <c r="G24" i="145"/>
  <c r="K23" i="145"/>
  <c r="G23" i="145"/>
  <c r="K22" i="145"/>
  <c r="G22" i="145"/>
  <c r="K21" i="145"/>
  <c r="G21" i="145"/>
  <c r="K20" i="145"/>
  <c r="G20" i="145"/>
  <c r="G19" i="145"/>
  <c r="K18" i="145"/>
  <c r="G18" i="145"/>
  <c r="K17" i="145"/>
  <c r="G17" i="145"/>
  <c r="K16" i="145"/>
  <c r="G16" i="145"/>
  <c r="K15" i="145"/>
  <c r="G15" i="145"/>
  <c r="K14" i="145"/>
  <c r="G14" i="145"/>
  <c r="K13" i="145"/>
  <c r="G13" i="145"/>
  <c r="K12" i="145"/>
  <c r="G12" i="145"/>
  <c r="G11" i="145"/>
  <c r="K10" i="145"/>
  <c r="G10" i="145"/>
  <c r="K9" i="145"/>
  <c r="E134" i="281"/>
  <c r="BJ132" i="281"/>
  <c r="E130" i="281"/>
  <c r="BJ128" i="281"/>
  <c r="E124" i="281"/>
  <c r="BJ114" i="281"/>
  <c r="E112" i="281"/>
  <c r="BJ110" i="281"/>
  <c r="E108" i="281"/>
  <c r="BJ98" i="281"/>
  <c r="E96" i="281"/>
  <c r="BJ94" i="281"/>
  <c r="E92" i="281"/>
  <c r="BJ82" i="281"/>
  <c r="E80" i="281"/>
  <c r="BJ78" i="281"/>
  <c r="E76" i="281"/>
  <c r="E68" i="281"/>
  <c r="BJ66" i="281"/>
  <c r="BJ54" i="281"/>
  <c r="E52" i="281"/>
  <c r="BJ50" i="281"/>
  <c r="E48" i="281"/>
  <c r="C48" i="281"/>
  <c r="BJ38" i="281"/>
  <c r="E36" i="281"/>
  <c r="BJ34" i="281"/>
  <c r="C32" i="281"/>
  <c r="E32" i="281"/>
  <c r="BJ30" i="281"/>
  <c r="E29" i="281"/>
  <c r="C29" i="281"/>
  <c r="E28" i="281"/>
  <c r="BJ26" i="281"/>
  <c r="E25" i="281"/>
  <c r="E24" i="281"/>
  <c r="C24" i="281"/>
  <c r="BJ22" i="281"/>
  <c r="E21" i="281"/>
  <c r="C21" i="281"/>
  <c r="E20" i="281"/>
  <c r="BJ18" i="281"/>
  <c r="E17" i="281"/>
  <c r="E16" i="281"/>
  <c r="C16" i="281"/>
  <c r="BJ14" i="281"/>
  <c r="E13" i="281"/>
  <c r="C13" i="281"/>
  <c r="C12" i="281"/>
  <c r="BJ10" i="281"/>
  <c r="E9" i="281"/>
  <c r="E135" i="144"/>
  <c r="E131" i="144"/>
  <c r="E128" i="144"/>
  <c r="E35" i="144"/>
  <c r="E34" i="144"/>
  <c r="E33" i="144"/>
  <c r="E32" i="144"/>
  <c r="E31" i="144"/>
  <c r="E30" i="144"/>
  <c r="E29" i="144"/>
  <c r="E28" i="144"/>
  <c r="E27" i="144"/>
  <c r="E26" i="144"/>
  <c r="E25" i="144"/>
  <c r="E24" i="144"/>
  <c r="E23" i="144"/>
  <c r="E22" i="144"/>
  <c r="E21" i="144"/>
  <c r="E20" i="144"/>
  <c r="E19" i="144"/>
  <c r="E18" i="144"/>
  <c r="E17" i="144"/>
  <c r="E16" i="144"/>
  <c r="E15" i="144"/>
  <c r="E14" i="144"/>
  <c r="E13" i="144"/>
  <c r="E12" i="144"/>
  <c r="E11" i="144"/>
  <c r="E10" i="144"/>
  <c r="E9" i="144"/>
  <c r="B115" i="103"/>
  <c r="K115" i="103"/>
  <c r="J115" i="103"/>
  <c r="I115" i="103"/>
  <c r="H115" i="103"/>
  <c r="G115" i="103"/>
  <c r="F115" i="103"/>
  <c r="E115" i="103"/>
  <c r="D115" i="103"/>
  <c r="C115" i="103"/>
  <c r="K114" i="103"/>
  <c r="J114" i="103"/>
  <c r="I114" i="103"/>
  <c r="H114" i="103"/>
  <c r="G114" i="103"/>
  <c r="F114" i="103"/>
  <c r="E114" i="103"/>
  <c r="D114" i="103"/>
  <c r="C114" i="103"/>
  <c r="K113" i="103"/>
  <c r="J113" i="103"/>
  <c r="I113" i="103"/>
  <c r="H113" i="103"/>
  <c r="G113" i="103"/>
  <c r="F113" i="103"/>
  <c r="E113" i="103"/>
  <c r="D113" i="103"/>
  <c r="C113" i="103"/>
  <c r="K112" i="103"/>
  <c r="J112" i="103"/>
  <c r="I112" i="103"/>
  <c r="H112" i="103"/>
  <c r="G112" i="103"/>
  <c r="F112" i="103"/>
  <c r="E112" i="103"/>
  <c r="D112" i="103"/>
  <c r="C112" i="103"/>
  <c r="K111" i="103"/>
  <c r="J111" i="103"/>
  <c r="I111" i="103"/>
  <c r="H111" i="103"/>
  <c r="G111" i="103"/>
  <c r="F111" i="103"/>
  <c r="E111" i="103"/>
  <c r="D111" i="103"/>
  <c r="C111" i="103"/>
  <c r="K110" i="103"/>
  <c r="J110" i="103"/>
  <c r="I110" i="103"/>
  <c r="H110" i="103"/>
  <c r="G110" i="103"/>
  <c r="F110" i="103"/>
  <c r="E110" i="103"/>
  <c r="D110" i="103"/>
  <c r="C110" i="103"/>
  <c r="K109" i="103"/>
  <c r="J109" i="103"/>
  <c r="I109" i="103"/>
  <c r="H109" i="103"/>
  <c r="G109" i="103"/>
  <c r="F109" i="103"/>
  <c r="E109" i="103"/>
  <c r="D109" i="103"/>
  <c r="C109" i="103"/>
  <c r="K108" i="103"/>
  <c r="J108" i="103"/>
  <c r="I108" i="103"/>
  <c r="H108" i="103"/>
  <c r="G108" i="103"/>
  <c r="F108" i="103"/>
  <c r="E108" i="103"/>
  <c r="D108" i="103"/>
  <c r="C108" i="103"/>
  <c r="K107" i="103"/>
  <c r="J107" i="103"/>
  <c r="I107" i="103"/>
  <c r="H107" i="103"/>
  <c r="G107" i="103"/>
  <c r="F107" i="103"/>
  <c r="E107" i="103"/>
  <c r="D107" i="103"/>
  <c r="C107" i="103"/>
  <c r="K106" i="103"/>
  <c r="J106" i="103"/>
  <c r="I106" i="103"/>
  <c r="H106" i="103"/>
  <c r="G106" i="103"/>
  <c r="F106" i="103"/>
  <c r="E106" i="103"/>
  <c r="D106" i="103"/>
  <c r="C106" i="103"/>
  <c r="K105" i="103"/>
  <c r="J105" i="103"/>
  <c r="I105" i="103"/>
  <c r="H105" i="103"/>
  <c r="G105" i="103"/>
  <c r="F105" i="103"/>
  <c r="E105" i="103"/>
  <c r="D105" i="103"/>
  <c r="C105" i="103"/>
  <c r="K104" i="103"/>
  <c r="J104" i="103"/>
  <c r="I104" i="103"/>
  <c r="H104" i="103"/>
  <c r="G104" i="103"/>
  <c r="F104" i="103"/>
  <c r="E104" i="103"/>
  <c r="D104" i="103"/>
  <c r="C104" i="103"/>
  <c r="K103" i="103"/>
  <c r="J103" i="103"/>
  <c r="I103" i="103"/>
  <c r="H103" i="103"/>
  <c r="G103" i="103"/>
  <c r="F103" i="103"/>
  <c r="E103" i="103"/>
  <c r="D103" i="103"/>
  <c r="C103" i="103"/>
  <c r="K102" i="103"/>
  <c r="J102" i="103"/>
  <c r="I102" i="103"/>
  <c r="H102" i="103"/>
  <c r="G102" i="103"/>
  <c r="F102" i="103"/>
  <c r="E102" i="103"/>
  <c r="D102" i="103"/>
  <c r="C102" i="103"/>
  <c r="K101" i="103"/>
  <c r="J101" i="103"/>
  <c r="I101" i="103"/>
  <c r="H101" i="103"/>
  <c r="G101" i="103"/>
  <c r="F101" i="103"/>
  <c r="E101" i="103"/>
  <c r="D101" i="103"/>
  <c r="C101" i="103"/>
  <c r="K100" i="103"/>
  <c r="J100" i="103"/>
  <c r="I100" i="103"/>
  <c r="H100" i="103"/>
  <c r="G100" i="103"/>
  <c r="F100" i="103"/>
  <c r="E100" i="103"/>
  <c r="D100" i="103"/>
  <c r="C100" i="103"/>
  <c r="K99" i="103"/>
  <c r="J99" i="103"/>
  <c r="I99" i="103"/>
  <c r="H99" i="103"/>
  <c r="G99" i="103"/>
  <c r="F99" i="103"/>
  <c r="E99" i="103"/>
  <c r="D99" i="103"/>
  <c r="C99" i="103"/>
  <c r="K98" i="103"/>
  <c r="J98" i="103"/>
  <c r="I98" i="103"/>
  <c r="H98" i="103"/>
  <c r="G98" i="103"/>
  <c r="F98" i="103"/>
  <c r="E98" i="103"/>
  <c r="D98" i="103"/>
  <c r="C98" i="103"/>
  <c r="K97" i="103"/>
  <c r="J97" i="103"/>
  <c r="I97" i="103"/>
  <c r="H97" i="103"/>
  <c r="G97" i="103"/>
  <c r="F97" i="103"/>
  <c r="E97" i="103"/>
  <c r="D97" i="103"/>
  <c r="C97" i="103"/>
  <c r="K96" i="103"/>
  <c r="J96" i="103"/>
  <c r="I96" i="103"/>
  <c r="H96" i="103"/>
  <c r="G96" i="103"/>
  <c r="F96" i="103"/>
  <c r="E96" i="103"/>
  <c r="D96" i="103"/>
  <c r="C96" i="103"/>
  <c r="K95" i="103"/>
  <c r="J95" i="103"/>
  <c r="I95" i="103"/>
  <c r="H95" i="103"/>
  <c r="G95" i="103"/>
  <c r="F95" i="103"/>
  <c r="E95" i="103"/>
  <c r="D95" i="103"/>
  <c r="C95" i="103"/>
  <c r="K94" i="103"/>
  <c r="J94" i="103"/>
  <c r="I94" i="103"/>
  <c r="H94" i="103"/>
  <c r="G94" i="103"/>
  <c r="F94" i="103"/>
  <c r="E94" i="103"/>
  <c r="D94" i="103"/>
  <c r="C94" i="103"/>
  <c r="K93" i="103"/>
  <c r="J93" i="103"/>
  <c r="I93" i="103"/>
  <c r="H93" i="103"/>
  <c r="G93" i="103"/>
  <c r="F93" i="103"/>
  <c r="E93" i="103"/>
  <c r="D93" i="103"/>
  <c r="C93" i="103"/>
  <c r="K92" i="103"/>
  <c r="J92" i="103"/>
  <c r="I92" i="103"/>
  <c r="H92" i="103"/>
  <c r="G92" i="103"/>
  <c r="F92" i="103"/>
  <c r="E92" i="103"/>
  <c r="D92" i="103"/>
  <c r="C92" i="103"/>
  <c r="K91" i="103"/>
  <c r="J91" i="103"/>
  <c r="I91" i="103"/>
  <c r="H91" i="103"/>
  <c r="G91" i="103"/>
  <c r="F91" i="103"/>
  <c r="E91" i="103"/>
  <c r="D91" i="103"/>
  <c r="C91" i="103"/>
  <c r="K90" i="103"/>
  <c r="J90" i="103"/>
  <c r="I90" i="103"/>
  <c r="H90" i="103"/>
  <c r="G90" i="103"/>
  <c r="F90" i="103"/>
  <c r="E90" i="103"/>
  <c r="D90" i="103"/>
  <c r="C90" i="103"/>
  <c r="K89" i="103"/>
  <c r="J89" i="103"/>
  <c r="I89" i="103"/>
  <c r="H89" i="103"/>
  <c r="G89" i="103"/>
  <c r="F89" i="103"/>
  <c r="E89" i="103"/>
  <c r="D89" i="103"/>
  <c r="C89" i="103"/>
  <c r="K88" i="103"/>
  <c r="J88" i="103"/>
  <c r="I88" i="103"/>
  <c r="H88" i="103"/>
  <c r="G88" i="103"/>
  <c r="F88" i="103"/>
  <c r="E88" i="103"/>
  <c r="D88" i="103"/>
  <c r="C88" i="103"/>
  <c r="K87" i="103"/>
  <c r="J87" i="103"/>
  <c r="I87" i="103"/>
  <c r="H87" i="103"/>
  <c r="G87" i="103"/>
  <c r="F87" i="103"/>
  <c r="E87" i="103"/>
  <c r="D87" i="103"/>
  <c r="C87" i="103"/>
  <c r="K86" i="103"/>
  <c r="J86" i="103"/>
  <c r="I86" i="103"/>
  <c r="H86" i="103"/>
  <c r="G86" i="103"/>
  <c r="F86" i="103"/>
  <c r="E86" i="103"/>
  <c r="D86" i="103"/>
  <c r="C86" i="103"/>
  <c r="K85" i="103"/>
  <c r="J85" i="103"/>
  <c r="I85" i="103"/>
  <c r="H85" i="103"/>
  <c r="G85" i="103"/>
  <c r="F85" i="103"/>
  <c r="E85" i="103"/>
  <c r="D85" i="103"/>
  <c r="C85" i="103"/>
  <c r="K84" i="103"/>
  <c r="J84" i="103"/>
  <c r="I84" i="103"/>
  <c r="H84" i="103"/>
  <c r="G84" i="103"/>
  <c r="F84" i="103"/>
  <c r="E84" i="103"/>
  <c r="D84" i="103"/>
  <c r="C84" i="103"/>
  <c r="K83" i="103"/>
  <c r="J83" i="103"/>
  <c r="I83" i="103"/>
  <c r="H83" i="103"/>
  <c r="G83" i="103"/>
  <c r="F83" i="103"/>
  <c r="E83" i="103"/>
  <c r="D83" i="103"/>
  <c r="C83" i="103"/>
  <c r="K82" i="103"/>
  <c r="J82" i="103"/>
  <c r="I82" i="103"/>
  <c r="H82" i="103"/>
  <c r="G82" i="103"/>
  <c r="F82" i="103"/>
  <c r="E82" i="103"/>
  <c r="D82" i="103"/>
  <c r="C82" i="103"/>
  <c r="K81" i="103"/>
  <c r="J81" i="103"/>
  <c r="I81" i="103"/>
  <c r="H81" i="103"/>
  <c r="G81" i="103"/>
  <c r="F81" i="103"/>
  <c r="E81" i="103"/>
  <c r="D81" i="103"/>
  <c r="C81" i="103"/>
  <c r="K80" i="103"/>
  <c r="J80" i="103"/>
  <c r="I80" i="103"/>
  <c r="H80" i="103"/>
  <c r="G80" i="103"/>
  <c r="F80" i="103"/>
  <c r="E80" i="103"/>
  <c r="D80" i="103"/>
  <c r="C80" i="103"/>
  <c r="K79" i="103"/>
  <c r="J79" i="103"/>
  <c r="I79" i="103"/>
  <c r="H79" i="103"/>
  <c r="G79" i="103"/>
  <c r="F79" i="103"/>
  <c r="E79" i="103"/>
  <c r="D79" i="103"/>
  <c r="C79" i="103"/>
  <c r="K78" i="103"/>
  <c r="J78" i="103"/>
  <c r="I78" i="103"/>
  <c r="H78" i="103"/>
  <c r="G78" i="103"/>
  <c r="F78" i="103"/>
  <c r="E78" i="103"/>
  <c r="D78" i="103"/>
  <c r="C78" i="103"/>
  <c r="K77" i="103"/>
  <c r="J77" i="103"/>
  <c r="I77" i="103"/>
  <c r="H77" i="103"/>
  <c r="G77" i="103"/>
  <c r="F77" i="103"/>
  <c r="E77" i="103"/>
  <c r="D77" i="103"/>
  <c r="C77" i="103"/>
  <c r="K76" i="103"/>
  <c r="J76" i="103"/>
  <c r="I76" i="103"/>
  <c r="H76" i="103"/>
  <c r="G76" i="103"/>
  <c r="F76" i="103"/>
  <c r="E76" i="103"/>
  <c r="D76" i="103"/>
  <c r="C76" i="103"/>
  <c r="K75" i="103"/>
  <c r="J75" i="103"/>
  <c r="I75" i="103"/>
  <c r="H75" i="103"/>
  <c r="G75" i="103"/>
  <c r="F75" i="103"/>
  <c r="E75" i="103"/>
  <c r="D75" i="103"/>
  <c r="C75" i="103"/>
  <c r="K74" i="103"/>
  <c r="J74" i="103"/>
  <c r="I74" i="103"/>
  <c r="H74" i="103"/>
  <c r="G74" i="103"/>
  <c r="F74" i="103"/>
  <c r="E74" i="103"/>
  <c r="D74" i="103"/>
  <c r="C74" i="103"/>
  <c r="K73" i="103"/>
  <c r="J73" i="103"/>
  <c r="I73" i="103"/>
  <c r="H73" i="103"/>
  <c r="G73" i="103"/>
  <c r="F73" i="103"/>
  <c r="E73" i="103"/>
  <c r="D73" i="103"/>
  <c r="C73" i="103"/>
  <c r="K72" i="103"/>
  <c r="J72" i="103"/>
  <c r="I72" i="103"/>
  <c r="H72" i="103"/>
  <c r="G72" i="103"/>
  <c r="F72" i="103"/>
  <c r="E72" i="103"/>
  <c r="D72" i="103"/>
  <c r="C72" i="103"/>
  <c r="K71" i="103"/>
  <c r="J71" i="103"/>
  <c r="I71" i="103"/>
  <c r="H71" i="103"/>
  <c r="G71" i="103"/>
  <c r="F71" i="103"/>
  <c r="E71" i="103"/>
  <c r="D71" i="103"/>
  <c r="C71" i="103"/>
  <c r="K70" i="103"/>
  <c r="J70" i="103"/>
  <c r="I70" i="103"/>
  <c r="H70" i="103"/>
  <c r="G70" i="103"/>
  <c r="F70" i="103"/>
  <c r="E70" i="103"/>
  <c r="D70" i="103"/>
  <c r="C70" i="103"/>
  <c r="K69" i="103"/>
  <c r="J69" i="103"/>
  <c r="I69" i="103"/>
  <c r="H69" i="103"/>
  <c r="G69" i="103"/>
  <c r="F69" i="103"/>
  <c r="E69" i="103"/>
  <c r="D69" i="103"/>
  <c r="C69" i="103"/>
  <c r="K68" i="103"/>
  <c r="J68" i="103"/>
  <c r="I68" i="103"/>
  <c r="H68" i="103"/>
  <c r="G68" i="103"/>
  <c r="F68" i="103"/>
  <c r="E68" i="103"/>
  <c r="D68" i="103"/>
  <c r="C68" i="103"/>
  <c r="K67" i="103"/>
  <c r="J67" i="103"/>
  <c r="I67" i="103"/>
  <c r="H67" i="103"/>
  <c r="G67" i="103"/>
  <c r="F67" i="103"/>
  <c r="E67" i="103"/>
  <c r="D67" i="103"/>
  <c r="C67" i="103"/>
  <c r="K66" i="103"/>
  <c r="J66" i="103"/>
  <c r="I66" i="103"/>
  <c r="H66" i="103"/>
  <c r="G66" i="103"/>
  <c r="F66" i="103"/>
  <c r="E66" i="103"/>
  <c r="D66" i="103"/>
  <c r="C66" i="103"/>
  <c r="K65" i="103"/>
  <c r="J65" i="103"/>
  <c r="I65" i="103"/>
  <c r="H65" i="103"/>
  <c r="G65" i="103"/>
  <c r="F65" i="103"/>
  <c r="E65" i="103"/>
  <c r="D65" i="103"/>
  <c r="C65" i="103"/>
  <c r="K64" i="103"/>
  <c r="J64" i="103"/>
  <c r="I64" i="103"/>
  <c r="H64" i="103"/>
  <c r="G64" i="103"/>
  <c r="F64" i="103"/>
  <c r="E64" i="103"/>
  <c r="D64" i="103"/>
  <c r="C64" i="103"/>
  <c r="K63" i="103"/>
  <c r="J63" i="103"/>
  <c r="I63" i="103"/>
  <c r="H63" i="103"/>
  <c r="G63" i="103"/>
  <c r="F63" i="103"/>
  <c r="E63" i="103"/>
  <c r="D63" i="103"/>
  <c r="C63" i="103"/>
  <c r="K62" i="103"/>
  <c r="J62" i="103"/>
  <c r="I62" i="103"/>
  <c r="H62" i="103"/>
  <c r="G62" i="103"/>
  <c r="F62" i="103"/>
  <c r="E62" i="103"/>
  <c r="D62" i="103"/>
  <c r="C62" i="103"/>
  <c r="K61" i="103"/>
  <c r="J61" i="103"/>
  <c r="I61" i="103"/>
  <c r="H61" i="103"/>
  <c r="G61" i="103"/>
  <c r="F61" i="103"/>
  <c r="E61" i="103"/>
  <c r="D61" i="103"/>
  <c r="C61" i="103"/>
  <c r="K60" i="103"/>
  <c r="J60" i="103"/>
  <c r="I60" i="103"/>
  <c r="H60" i="103"/>
  <c r="G60" i="103"/>
  <c r="F60" i="103"/>
  <c r="E60" i="103"/>
  <c r="D60" i="103"/>
  <c r="C60" i="103"/>
  <c r="K59" i="103"/>
  <c r="J59" i="103"/>
  <c r="I59" i="103"/>
  <c r="H59" i="103"/>
  <c r="G59" i="103"/>
  <c r="F59" i="103"/>
  <c r="E59" i="103"/>
  <c r="D59" i="103"/>
  <c r="C59" i="103"/>
  <c r="K58" i="103"/>
  <c r="J58" i="103"/>
  <c r="I58" i="103"/>
  <c r="H58" i="103"/>
  <c r="G58" i="103"/>
  <c r="F58" i="103"/>
  <c r="E58" i="103"/>
  <c r="D58" i="103"/>
  <c r="C58" i="103"/>
  <c r="K57" i="103"/>
  <c r="J57" i="103"/>
  <c r="I57" i="103"/>
  <c r="H57" i="103"/>
  <c r="G57" i="103"/>
  <c r="F57" i="103"/>
  <c r="C57" i="103"/>
  <c r="K56" i="103"/>
  <c r="J56" i="103"/>
  <c r="I56" i="103"/>
  <c r="H56" i="103"/>
  <c r="G56" i="103"/>
  <c r="F56" i="103"/>
  <c r="C56" i="103"/>
  <c r="K55" i="103"/>
  <c r="J55" i="103"/>
  <c r="I55" i="103"/>
  <c r="H55" i="103"/>
  <c r="G55" i="103"/>
  <c r="F55" i="103"/>
  <c r="C55" i="103"/>
  <c r="K54" i="103"/>
  <c r="J54" i="103"/>
  <c r="I54" i="103"/>
  <c r="H54" i="103"/>
  <c r="G54" i="103"/>
  <c r="F54" i="103"/>
  <c r="C54" i="103"/>
  <c r="K53" i="103"/>
  <c r="J53" i="103"/>
  <c r="I53" i="103"/>
  <c r="H53" i="103"/>
  <c r="G53" i="103"/>
  <c r="F53" i="103"/>
  <c r="C53" i="103"/>
  <c r="K52" i="103"/>
  <c r="J52" i="103"/>
  <c r="I52" i="103"/>
  <c r="H52" i="103"/>
  <c r="G52" i="103"/>
  <c r="F52" i="103"/>
  <c r="C52" i="103"/>
  <c r="K51" i="103"/>
  <c r="J51" i="103"/>
  <c r="I51" i="103"/>
  <c r="H51" i="103"/>
  <c r="G51" i="103"/>
  <c r="F51" i="103"/>
  <c r="C51" i="103"/>
  <c r="K50" i="103"/>
  <c r="J50" i="103"/>
  <c r="I50" i="103"/>
  <c r="H50" i="103"/>
  <c r="G50" i="103"/>
  <c r="F50" i="103"/>
  <c r="C50" i="103"/>
  <c r="K49" i="103"/>
  <c r="J49" i="103"/>
  <c r="I49" i="103"/>
  <c r="H49" i="103"/>
  <c r="G49" i="103"/>
  <c r="F49" i="103"/>
  <c r="C49" i="103"/>
  <c r="K48" i="103"/>
  <c r="J48" i="103"/>
  <c r="I48" i="103"/>
  <c r="H48" i="103"/>
  <c r="G48" i="103"/>
  <c r="F48" i="103"/>
  <c r="C48" i="103"/>
  <c r="K47" i="103"/>
  <c r="J47" i="103"/>
  <c r="I47" i="103"/>
  <c r="H47" i="103"/>
  <c r="G47" i="103"/>
  <c r="F47" i="103"/>
  <c r="C47" i="103"/>
  <c r="K46" i="103"/>
  <c r="J46" i="103"/>
  <c r="I46" i="103"/>
  <c r="H46" i="103"/>
  <c r="G46" i="103"/>
  <c r="F46" i="103"/>
  <c r="C46" i="103"/>
  <c r="K45" i="103"/>
  <c r="J45" i="103"/>
  <c r="I45" i="103"/>
  <c r="H45" i="103"/>
  <c r="G45" i="103"/>
  <c r="F45" i="103"/>
  <c r="C45" i="103"/>
  <c r="K44" i="103"/>
  <c r="J44" i="103"/>
  <c r="I44" i="103"/>
  <c r="H44" i="103"/>
  <c r="G44" i="103"/>
  <c r="F44" i="103"/>
  <c r="C44" i="103"/>
  <c r="K43" i="103"/>
  <c r="J43" i="103"/>
  <c r="I43" i="103"/>
  <c r="H43" i="103"/>
  <c r="G43" i="103"/>
  <c r="F43" i="103"/>
  <c r="C43" i="103"/>
  <c r="K42" i="103"/>
  <c r="J42" i="103"/>
  <c r="I42" i="103"/>
  <c r="H42" i="103"/>
  <c r="G42" i="103"/>
  <c r="F42" i="103"/>
  <c r="C42" i="103"/>
  <c r="K41" i="103"/>
  <c r="J41" i="103"/>
  <c r="I41" i="103"/>
  <c r="H41" i="103"/>
  <c r="G41" i="103"/>
  <c r="F41" i="103"/>
  <c r="C41" i="103"/>
  <c r="K40" i="103"/>
  <c r="J40" i="103"/>
  <c r="I40" i="103"/>
  <c r="H40" i="103"/>
  <c r="G40" i="103"/>
  <c r="F40" i="103"/>
  <c r="C40" i="103"/>
  <c r="K39" i="103"/>
  <c r="J39" i="103"/>
  <c r="I39" i="103"/>
  <c r="H39" i="103"/>
  <c r="G39" i="103"/>
  <c r="F39" i="103"/>
  <c r="C39" i="103"/>
  <c r="K38" i="103"/>
  <c r="J38" i="103"/>
  <c r="I38" i="103"/>
  <c r="H38" i="103"/>
  <c r="G38" i="103"/>
  <c r="F38" i="103"/>
  <c r="C38" i="103"/>
  <c r="K37" i="103"/>
  <c r="J37" i="103"/>
  <c r="I37" i="103"/>
  <c r="H37" i="103"/>
  <c r="G37" i="103"/>
  <c r="F37" i="103"/>
  <c r="C37" i="103"/>
  <c r="K36" i="103"/>
  <c r="J36" i="103"/>
  <c r="I36" i="103"/>
  <c r="H36" i="103"/>
  <c r="G36" i="103"/>
  <c r="F36" i="103"/>
  <c r="C36" i="103"/>
  <c r="K35" i="103"/>
  <c r="J35" i="103"/>
  <c r="I35" i="103"/>
  <c r="H35" i="103"/>
  <c r="G35" i="103"/>
  <c r="F35" i="103"/>
  <c r="C35" i="103"/>
  <c r="K34" i="103"/>
  <c r="J34" i="103"/>
  <c r="I34" i="103"/>
  <c r="H34" i="103"/>
  <c r="G34" i="103"/>
  <c r="F34" i="103"/>
  <c r="C34" i="103"/>
  <c r="K33" i="103"/>
  <c r="J33" i="103"/>
  <c r="I33" i="103"/>
  <c r="H33" i="103"/>
  <c r="G33" i="103"/>
  <c r="F33" i="103"/>
  <c r="C33" i="103"/>
  <c r="K32" i="103"/>
  <c r="J32" i="103"/>
  <c r="I32" i="103"/>
  <c r="H32" i="103"/>
  <c r="G32" i="103"/>
  <c r="F32" i="103"/>
  <c r="C32" i="103"/>
  <c r="K31" i="103"/>
  <c r="J31" i="103"/>
  <c r="I31" i="103"/>
  <c r="H31" i="103"/>
  <c r="G31" i="103"/>
  <c r="F31" i="103"/>
  <c r="C31" i="103"/>
  <c r="K30" i="103"/>
  <c r="J30" i="103"/>
  <c r="I30" i="103"/>
  <c r="H30" i="103"/>
  <c r="G30" i="103"/>
  <c r="F30" i="103"/>
  <c r="C30" i="103"/>
  <c r="K29" i="103"/>
  <c r="J29" i="103"/>
  <c r="I29" i="103"/>
  <c r="H29" i="103"/>
  <c r="G29" i="103"/>
  <c r="F29" i="103"/>
  <c r="C29" i="103"/>
  <c r="K28" i="103"/>
  <c r="J28" i="103"/>
  <c r="I28" i="103"/>
  <c r="H28" i="103"/>
  <c r="G28" i="103"/>
  <c r="F28" i="103"/>
  <c r="C28" i="103"/>
  <c r="K27" i="103"/>
  <c r="J27" i="103"/>
  <c r="I27" i="103"/>
  <c r="H27" i="103"/>
  <c r="G27" i="103"/>
  <c r="F27" i="103"/>
  <c r="C27" i="103"/>
  <c r="K26" i="103"/>
  <c r="J26" i="103"/>
  <c r="I26" i="103"/>
  <c r="H26" i="103"/>
  <c r="G26" i="103"/>
  <c r="F26" i="103"/>
  <c r="C26" i="103"/>
  <c r="K25" i="103"/>
  <c r="J25" i="103"/>
  <c r="I25" i="103"/>
  <c r="H25" i="103"/>
  <c r="G25" i="103"/>
  <c r="F25" i="103"/>
  <c r="C25" i="103"/>
  <c r="K24" i="103"/>
  <c r="J24" i="103"/>
  <c r="I24" i="103"/>
  <c r="H24" i="103"/>
  <c r="G24" i="103"/>
  <c r="F24" i="103"/>
  <c r="C24" i="103"/>
  <c r="K23" i="103"/>
  <c r="J23" i="103"/>
  <c r="I23" i="103"/>
  <c r="H23" i="103"/>
  <c r="G23" i="103"/>
  <c r="F23" i="103"/>
  <c r="C23" i="103"/>
  <c r="K22" i="103"/>
  <c r="J22" i="103"/>
  <c r="I22" i="103"/>
  <c r="H22" i="103"/>
  <c r="G22" i="103"/>
  <c r="F22" i="103"/>
  <c r="C22" i="103"/>
  <c r="K21" i="103"/>
  <c r="J21" i="103"/>
  <c r="I21" i="103"/>
  <c r="H21" i="103"/>
  <c r="G21" i="103"/>
  <c r="F21" i="103"/>
  <c r="C21" i="103"/>
  <c r="K20" i="103"/>
  <c r="J20" i="103"/>
  <c r="I20" i="103"/>
  <c r="H20" i="103"/>
  <c r="G20" i="103"/>
  <c r="F20" i="103"/>
  <c r="C20" i="103"/>
  <c r="K19" i="103"/>
  <c r="J19" i="103"/>
  <c r="I19" i="103"/>
  <c r="H19" i="103"/>
  <c r="G19" i="103"/>
  <c r="F19" i="103"/>
  <c r="C19" i="103"/>
  <c r="K18" i="103"/>
  <c r="J18" i="103"/>
  <c r="I18" i="103"/>
  <c r="H18" i="103"/>
  <c r="G18" i="103"/>
  <c r="F18" i="103"/>
  <c r="C18" i="103"/>
  <c r="K17" i="103"/>
  <c r="J17" i="103"/>
  <c r="I17" i="103"/>
  <c r="H17" i="103"/>
  <c r="G17" i="103"/>
  <c r="F17" i="103"/>
  <c r="C17" i="103"/>
  <c r="K16" i="103"/>
  <c r="J16" i="103"/>
  <c r="I16" i="103"/>
  <c r="H16" i="103"/>
  <c r="G16" i="103"/>
  <c r="F16" i="103"/>
  <c r="C16" i="103"/>
  <c r="K15" i="103"/>
  <c r="J15" i="103"/>
  <c r="I15" i="103"/>
  <c r="H15" i="103"/>
  <c r="G15" i="103"/>
  <c r="F15" i="103"/>
  <c r="C15" i="103"/>
  <c r="K14" i="103"/>
  <c r="J14" i="103"/>
  <c r="I14" i="103"/>
  <c r="H14" i="103"/>
  <c r="G14" i="103"/>
  <c r="F14" i="103"/>
  <c r="C14" i="103"/>
  <c r="K13" i="103"/>
  <c r="J13" i="103"/>
  <c r="I13" i="103"/>
  <c r="H13" i="103"/>
  <c r="G13" i="103"/>
  <c r="F13" i="103"/>
  <c r="C13" i="103"/>
  <c r="K12" i="103"/>
  <c r="J12" i="103"/>
  <c r="I12" i="103"/>
  <c r="H12" i="103"/>
  <c r="G12" i="103"/>
  <c r="F12" i="103"/>
  <c r="C12" i="103"/>
  <c r="K11" i="103"/>
  <c r="J11" i="103"/>
  <c r="I11" i="103"/>
  <c r="H11" i="103"/>
  <c r="G11" i="103"/>
  <c r="F11" i="103"/>
  <c r="C11" i="103"/>
  <c r="K10" i="103"/>
  <c r="J10" i="103"/>
  <c r="I10" i="103"/>
  <c r="H10" i="103"/>
  <c r="G10" i="103"/>
  <c r="F10" i="103"/>
  <c r="C10" i="103"/>
  <c r="K9" i="103"/>
  <c r="J9" i="103"/>
  <c r="I9" i="103"/>
  <c r="H9" i="103"/>
  <c r="G9" i="103"/>
  <c r="F9" i="103"/>
  <c r="C9" i="103"/>
  <c r="F115" i="289"/>
  <c r="H128" i="289" s="1"/>
  <c r="F97" i="289"/>
  <c r="E115" i="289"/>
  <c r="H127" i="289" s="1"/>
  <c r="E97" i="289"/>
  <c r="G115" i="289"/>
  <c r="G97" i="289"/>
  <c r="H126" i="289" s="1"/>
  <c r="O115" i="289"/>
  <c r="O97" i="289"/>
  <c r="T115" i="157"/>
  <c r="D115" i="289" s="1"/>
  <c r="U115" i="157"/>
  <c r="T97" i="157"/>
  <c r="U97" i="157"/>
  <c r="D97" i="289"/>
  <c r="H115" i="289"/>
  <c r="H97" i="289"/>
  <c r="H124" i="289"/>
  <c r="M115" i="289"/>
  <c r="M97" i="289"/>
  <c r="H123" i="289"/>
  <c r="W115" i="157"/>
  <c r="P115" i="289" s="1"/>
  <c r="J115" i="289"/>
  <c r="W97" i="157"/>
  <c r="P97" i="289" s="1"/>
  <c r="J97" i="289"/>
  <c r="X115" i="157"/>
  <c r="L115" i="289"/>
  <c r="K115" i="289" s="1"/>
  <c r="X97" i="157"/>
  <c r="L97" i="289" s="1"/>
  <c r="K97" i="289" s="1"/>
  <c r="S97" i="289" s="1"/>
  <c r="R115" i="157"/>
  <c r="B115" i="289" s="1"/>
  <c r="R97" i="157"/>
  <c r="B97" i="289"/>
  <c r="R97" i="289" s="1"/>
  <c r="T116" i="157"/>
  <c r="D116" i="289" s="1"/>
  <c r="C116" i="289" s="1"/>
  <c r="U116" i="157"/>
  <c r="E116" i="289"/>
  <c r="F116" i="289"/>
  <c r="G116" i="289"/>
  <c r="H116" i="289"/>
  <c r="J116" i="289"/>
  <c r="V116" i="157"/>
  <c r="I116" i="289"/>
  <c r="R116" i="157"/>
  <c r="B116" i="289"/>
  <c r="S116" i="289" s="1"/>
  <c r="S116" i="157"/>
  <c r="G116" i="211" s="1"/>
  <c r="W116" i="157"/>
  <c r="X116" i="157"/>
  <c r="L116" i="289"/>
  <c r="M116" i="289"/>
  <c r="P116" i="289"/>
  <c r="O116" i="289"/>
  <c r="Y116" i="157"/>
  <c r="N116" i="289"/>
  <c r="K116" i="289"/>
  <c r="V115" i="157"/>
  <c r="I115" i="289" s="1"/>
  <c r="S115" i="157"/>
  <c r="G115" i="211" s="1"/>
  <c r="Y115" i="157"/>
  <c r="N115" i="289"/>
  <c r="T114" i="157"/>
  <c r="U114" i="157"/>
  <c r="D114" i="289"/>
  <c r="E114" i="289"/>
  <c r="F114" i="289"/>
  <c r="G114" i="289"/>
  <c r="H114" i="289"/>
  <c r="I114" i="289" s="1"/>
  <c r="J114" i="289"/>
  <c r="V114" i="157"/>
  <c r="R114" i="157"/>
  <c r="B114" i="289" s="1"/>
  <c r="S114" i="157"/>
  <c r="G114" i="211" s="1"/>
  <c r="W114" i="157"/>
  <c r="P114" i="289" s="1"/>
  <c r="X114" i="157"/>
  <c r="L114" i="289"/>
  <c r="K114" i="289" s="1"/>
  <c r="M114" i="289"/>
  <c r="O114" i="289"/>
  <c r="Y114" i="157"/>
  <c r="N114" i="289" s="1"/>
  <c r="T113" i="157"/>
  <c r="U113" i="157"/>
  <c r="D113" i="289"/>
  <c r="E113" i="289"/>
  <c r="F113" i="289"/>
  <c r="G113" i="289"/>
  <c r="H113" i="289"/>
  <c r="I113" i="289" s="1"/>
  <c r="C113" i="289" s="1"/>
  <c r="J113" i="289"/>
  <c r="V113" i="157"/>
  <c r="R113" i="157"/>
  <c r="B113" i="289"/>
  <c r="S113" i="157"/>
  <c r="G113" i="211" s="1"/>
  <c r="W113" i="157"/>
  <c r="P113" i="289" s="1"/>
  <c r="X113" i="157"/>
  <c r="L113" i="289" s="1"/>
  <c r="M113" i="289"/>
  <c r="O113" i="289"/>
  <c r="Y113" i="157"/>
  <c r="N113" i="289" s="1"/>
  <c r="R113" i="289"/>
  <c r="T112" i="157"/>
  <c r="D112" i="289" s="1"/>
  <c r="C112" i="289" s="1"/>
  <c r="U112" i="157"/>
  <c r="E112" i="289"/>
  <c r="F112" i="289"/>
  <c r="G112" i="289"/>
  <c r="H112" i="289"/>
  <c r="J112" i="289"/>
  <c r="V112" i="157"/>
  <c r="I112" i="289"/>
  <c r="R112" i="157"/>
  <c r="B112" i="289"/>
  <c r="S112" i="157"/>
  <c r="G112" i="211" s="1"/>
  <c r="W112" i="157"/>
  <c r="X112" i="157"/>
  <c r="L112" i="289"/>
  <c r="M112" i="289"/>
  <c r="P112" i="289"/>
  <c r="O112" i="289"/>
  <c r="Y112" i="157"/>
  <c r="N112" i="289"/>
  <c r="K112" i="289"/>
  <c r="T111" i="157"/>
  <c r="D111" i="289" s="1"/>
  <c r="C111" i="289" s="1"/>
  <c r="T111" i="289" s="1"/>
  <c r="U111" i="157"/>
  <c r="E111" i="289"/>
  <c r="F111" i="289"/>
  <c r="G111" i="289"/>
  <c r="H111" i="289"/>
  <c r="J111" i="289"/>
  <c r="V111" i="157"/>
  <c r="I111" i="289" s="1"/>
  <c r="R111" i="157"/>
  <c r="B111" i="289"/>
  <c r="S111" i="157"/>
  <c r="W111" i="157"/>
  <c r="P111" i="289" s="1"/>
  <c r="G111" i="211"/>
  <c r="X111" i="157"/>
  <c r="L111" i="289"/>
  <c r="K111" i="289" s="1"/>
  <c r="M111" i="289"/>
  <c r="O111" i="289"/>
  <c r="Y111" i="157"/>
  <c r="N111" i="289"/>
  <c r="T110" i="157"/>
  <c r="U110" i="157"/>
  <c r="D110" i="289"/>
  <c r="E110" i="289"/>
  <c r="C110" i="289" s="1"/>
  <c r="F110" i="289"/>
  <c r="G110" i="289"/>
  <c r="H110" i="289"/>
  <c r="J110" i="289"/>
  <c r="V110" i="157"/>
  <c r="I110" i="289" s="1"/>
  <c r="R110" i="157"/>
  <c r="B110" i="289" s="1"/>
  <c r="S110" i="157"/>
  <c r="W110" i="157"/>
  <c r="G110" i="211" s="1"/>
  <c r="X110" i="157"/>
  <c r="L110" i="289"/>
  <c r="M110" i="289"/>
  <c r="O110" i="289"/>
  <c r="Y110" i="157"/>
  <c r="N110" i="289" s="1"/>
  <c r="T109" i="157"/>
  <c r="U109" i="157"/>
  <c r="D109" i="289"/>
  <c r="E109" i="289"/>
  <c r="F109" i="289"/>
  <c r="G109" i="289"/>
  <c r="H109" i="289"/>
  <c r="I109" i="289" s="1"/>
  <c r="C109" i="289" s="1"/>
  <c r="J109" i="289"/>
  <c r="V109" i="157"/>
  <c r="R109" i="157"/>
  <c r="B109" i="289" s="1"/>
  <c r="S109" i="157"/>
  <c r="G109" i="211" s="1"/>
  <c r="W109" i="157"/>
  <c r="P109" i="289" s="1"/>
  <c r="X109" i="157"/>
  <c r="L109" i="289" s="1"/>
  <c r="M109" i="289"/>
  <c r="O109" i="289"/>
  <c r="Y109" i="157"/>
  <c r="N109" i="289" s="1"/>
  <c r="T108" i="157"/>
  <c r="D108" i="289" s="1"/>
  <c r="C108" i="289" s="1"/>
  <c r="U108" i="157"/>
  <c r="E108" i="289"/>
  <c r="F108" i="289"/>
  <c r="G108" i="289"/>
  <c r="H108" i="289"/>
  <c r="J108" i="289"/>
  <c r="V108" i="157"/>
  <c r="I108" i="289"/>
  <c r="R108" i="157"/>
  <c r="B108" i="289"/>
  <c r="S108" i="289" s="1"/>
  <c r="S108" i="157"/>
  <c r="G108" i="211" s="1"/>
  <c r="W108" i="157"/>
  <c r="X108" i="157"/>
  <c r="L108" i="289"/>
  <c r="M108" i="289"/>
  <c r="P108" i="289"/>
  <c r="O108" i="289"/>
  <c r="Y108" i="157"/>
  <c r="N108" i="289"/>
  <c r="K108" i="289"/>
  <c r="T107" i="157"/>
  <c r="D107" i="289" s="1"/>
  <c r="U107" i="157"/>
  <c r="E107" i="289"/>
  <c r="F107" i="289"/>
  <c r="G107" i="289"/>
  <c r="H107" i="289"/>
  <c r="J107" i="289"/>
  <c r="P107" i="289" s="1"/>
  <c r="V107" i="157"/>
  <c r="I107" i="289" s="1"/>
  <c r="R107" i="157"/>
  <c r="B107" i="289"/>
  <c r="S107" i="157"/>
  <c r="W107" i="157"/>
  <c r="G107" i="211"/>
  <c r="X107" i="157"/>
  <c r="L107" i="289"/>
  <c r="K107" i="289" s="1"/>
  <c r="M107" i="289"/>
  <c r="O107" i="289"/>
  <c r="Y107" i="157"/>
  <c r="N107" i="289"/>
  <c r="T106" i="157"/>
  <c r="U106" i="157"/>
  <c r="D106" i="289"/>
  <c r="E106" i="289"/>
  <c r="F106" i="289"/>
  <c r="G106" i="289"/>
  <c r="H106" i="289"/>
  <c r="I106" i="289" s="1"/>
  <c r="J106" i="289"/>
  <c r="V106" i="157"/>
  <c r="R106" i="157"/>
  <c r="B106" i="289" s="1"/>
  <c r="S106" i="157"/>
  <c r="W106" i="157"/>
  <c r="G106" i="211" s="1"/>
  <c r="X106" i="157"/>
  <c r="L106" i="289"/>
  <c r="M106" i="289"/>
  <c r="O106" i="289"/>
  <c r="Y106" i="157"/>
  <c r="N106" i="289" s="1"/>
  <c r="T105" i="157"/>
  <c r="U105" i="157"/>
  <c r="D105" i="289"/>
  <c r="E105" i="289"/>
  <c r="F105" i="289"/>
  <c r="G105" i="289"/>
  <c r="H105" i="289"/>
  <c r="I105" i="289" s="1"/>
  <c r="C105" i="289" s="1"/>
  <c r="J105" i="289"/>
  <c r="V105" i="157"/>
  <c r="R105" i="157"/>
  <c r="B105" i="289" s="1"/>
  <c r="S105" i="157"/>
  <c r="G105" i="211" s="1"/>
  <c r="W105" i="157"/>
  <c r="P105" i="289" s="1"/>
  <c r="X105" i="157"/>
  <c r="L105" i="289" s="1"/>
  <c r="M105" i="289"/>
  <c r="O105" i="289"/>
  <c r="Y105" i="157"/>
  <c r="N105" i="289" s="1"/>
  <c r="T104" i="157"/>
  <c r="D104" i="289" s="1"/>
  <c r="C104" i="289" s="1"/>
  <c r="T104" i="289" s="1"/>
  <c r="U104" i="157"/>
  <c r="E104" i="289"/>
  <c r="F104" i="289"/>
  <c r="G104" i="289"/>
  <c r="H104" i="289"/>
  <c r="J104" i="289"/>
  <c r="V104" i="157"/>
  <c r="I104" i="289"/>
  <c r="R104" i="157"/>
  <c r="B104" i="289"/>
  <c r="S104" i="289" s="1"/>
  <c r="S104" i="157"/>
  <c r="G104" i="211" s="1"/>
  <c r="W104" i="157"/>
  <c r="X104" i="157"/>
  <c r="L104" i="289"/>
  <c r="M104" i="289"/>
  <c r="P104" i="289"/>
  <c r="O104" i="289"/>
  <c r="Y104" i="157"/>
  <c r="N104" i="289"/>
  <c r="K104" i="289"/>
  <c r="T103" i="157"/>
  <c r="D103" i="289" s="1"/>
  <c r="U103" i="157"/>
  <c r="E103" i="289"/>
  <c r="F103" i="289"/>
  <c r="G103" i="289"/>
  <c r="H103" i="289"/>
  <c r="J103" i="289"/>
  <c r="P103" i="289" s="1"/>
  <c r="V103" i="157"/>
  <c r="I103" i="289" s="1"/>
  <c r="R103" i="157"/>
  <c r="B103" i="289"/>
  <c r="S103" i="157"/>
  <c r="W103" i="157"/>
  <c r="G103" i="211"/>
  <c r="X103" i="157"/>
  <c r="L103" i="289"/>
  <c r="M103" i="289"/>
  <c r="O103" i="289"/>
  <c r="Y103" i="157"/>
  <c r="N103" i="289"/>
  <c r="T102" i="157"/>
  <c r="U102" i="157"/>
  <c r="D102" i="289"/>
  <c r="E102" i="289"/>
  <c r="F102" i="289"/>
  <c r="G102" i="289"/>
  <c r="H102" i="289"/>
  <c r="I102" i="289" s="1"/>
  <c r="J102" i="289"/>
  <c r="V102" i="157"/>
  <c r="R102" i="157"/>
  <c r="B102" i="289" s="1"/>
  <c r="S102" i="157"/>
  <c r="W102" i="157"/>
  <c r="G102" i="211" s="1"/>
  <c r="X102" i="157"/>
  <c r="L102" i="289"/>
  <c r="M102" i="289"/>
  <c r="O102" i="289"/>
  <c r="Y102" i="157"/>
  <c r="N102" i="289" s="1"/>
  <c r="T101" i="157"/>
  <c r="U101" i="157"/>
  <c r="D101" i="289"/>
  <c r="E101" i="289"/>
  <c r="F101" i="289"/>
  <c r="G101" i="289"/>
  <c r="H101" i="289"/>
  <c r="I101" i="289" s="1"/>
  <c r="C101" i="289" s="1"/>
  <c r="J101" i="289"/>
  <c r="V101" i="157"/>
  <c r="R101" i="157"/>
  <c r="B101" i="289" s="1"/>
  <c r="S101" i="157"/>
  <c r="G101" i="211" s="1"/>
  <c r="W101" i="157"/>
  <c r="P101" i="289" s="1"/>
  <c r="X101" i="157"/>
  <c r="L101" i="289" s="1"/>
  <c r="M101" i="289"/>
  <c r="O101" i="289"/>
  <c r="Y101" i="157"/>
  <c r="N101" i="289" s="1"/>
  <c r="T100" i="157"/>
  <c r="D100" i="289" s="1"/>
  <c r="C100" i="289" s="1"/>
  <c r="T100" i="289" s="1"/>
  <c r="U100" i="157"/>
  <c r="E100" i="289"/>
  <c r="F100" i="289"/>
  <c r="G100" i="289"/>
  <c r="H100" i="289"/>
  <c r="J100" i="289"/>
  <c r="V100" i="157"/>
  <c r="I100" i="289"/>
  <c r="R100" i="157"/>
  <c r="B100" i="289"/>
  <c r="S100" i="157"/>
  <c r="G100" i="211" s="1"/>
  <c r="W100" i="157"/>
  <c r="X100" i="157"/>
  <c r="L100" i="289"/>
  <c r="M100" i="289"/>
  <c r="P100" i="289"/>
  <c r="O100" i="289"/>
  <c r="Y100" i="157"/>
  <c r="N100" i="289"/>
  <c r="K100" i="289"/>
  <c r="T99" i="157"/>
  <c r="D99" i="289" s="1"/>
  <c r="C99" i="289" s="1"/>
  <c r="T99" i="289" s="1"/>
  <c r="U99" i="157"/>
  <c r="E99" i="289"/>
  <c r="F99" i="289"/>
  <c r="G99" i="289"/>
  <c r="H99" i="289"/>
  <c r="J99" i="289"/>
  <c r="V99" i="157"/>
  <c r="I99" i="289" s="1"/>
  <c r="R99" i="157"/>
  <c r="B99" i="289"/>
  <c r="S99" i="289" s="1"/>
  <c r="S99" i="157"/>
  <c r="W99" i="157"/>
  <c r="P99" i="289" s="1"/>
  <c r="G99" i="211"/>
  <c r="X99" i="157"/>
  <c r="L99" i="289"/>
  <c r="K99" i="289" s="1"/>
  <c r="M99" i="289"/>
  <c r="O99" i="289"/>
  <c r="Y99" i="157"/>
  <c r="N99" i="289"/>
  <c r="T98" i="157"/>
  <c r="U98" i="157"/>
  <c r="D98" i="289"/>
  <c r="E98" i="289"/>
  <c r="C98" i="289" s="1"/>
  <c r="F98" i="289"/>
  <c r="G98" i="289"/>
  <c r="H98" i="289"/>
  <c r="I98" i="289" s="1"/>
  <c r="J98" i="289"/>
  <c r="V98" i="157"/>
  <c r="R98" i="157"/>
  <c r="B98" i="289" s="1"/>
  <c r="S98" i="157"/>
  <c r="G98" i="211" s="1"/>
  <c r="W98" i="157"/>
  <c r="P98" i="289" s="1"/>
  <c r="X98" i="157"/>
  <c r="L98" i="289"/>
  <c r="K98" i="289" s="1"/>
  <c r="M98" i="289"/>
  <c r="O98" i="289"/>
  <c r="Y98" i="157"/>
  <c r="N98" i="289" s="1"/>
  <c r="V97" i="157"/>
  <c r="I97" i="289"/>
  <c r="C97" i="289"/>
  <c r="S97" i="157"/>
  <c r="G97" i="211"/>
  <c r="T97" i="289"/>
  <c r="Y97" i="157"/>
  <c r="N97" i="289"/>
  <c r="T96" i="157"/>
  <c r="D96" i="289" s="1"/>
  <c r="C96" i="289" s="1"/>
  <c r="U96" i="157"/>
  <c r="E96" i="289"/>
  <c r="F96" i="289"/>
  <c r="G96" i="289"/>
  <c r="H96" i="289"/>
  <c r="J96" i="289"/>
  <c r="V96" i="157"/>
  <c r="I96" i="289"/>
  <c r="R96" i="157"/>
  <c r="B96" i="289"/>
  <c r="S96" i="289" s="1"/>
  <c r="S96" i="157"/>
  <c r="G96" i="211" s="1"/>
  <c r="W96" i="157"/>
  <c r="X96" i="157"/>
  <c r="L96" i="289"/>
  <c r="M96" i="289"/>
  <c r="P96" i="289"/>
  <c r="O96" i="289"/>
  <c r="Y96" i="157"/>
  <c r="N96" i="289"/>
  <c r="K96" i="289"/>
  <c r="T95" i="157"/>
  <c r="D95" i="289" s="1"/>
  <c r="C95" i="289" s="1"/>
  <c r="T95" i="289" s="1"/>
  <c r="U95" i="157"/>
  <c r="E95" i="289"/>
  <c r="F95" i="289"/>
  <c r="G95" i="289"/>
  <c r="H95" i="289"/>
  <c r="J95" i="289"/>
  <c r="V95" i="157"/>
  <c r="I95" i="289" s="1"/>
  <c r="R95" i="157"/>
  <c r="B95" i="289"/>
  <c r="S95" i="157"/>
  <c r="W95" i="157"/>
  <c r="P95" i="289" s="1"/>
  <c r="G95" i="211"/>
  <c r="X95" i="157"/>
  <c r="L95" i="289"/>
  <c r="K95" i="289" s="1"/>
  <c r="M95" i="289"/>
  <c r="O95" i="289"/>
  <c r="Y95" i="157"/>
  <c r="N95" i="289"/>
  <c r="T94" i="157"/>
  <c r="U94" i="157"/>
  <c r="D94" i="289"/>
  <c r="E94" i="289"/>
  <c r="C94" i="289" s="1"/>
  <c r="F94" i="289"/>
  <c r="G94" i="289"/>
  <c r="H94" i="289"/>
  <c r="I94" i="289" s="1"/>
  <c r="J94" i="289"/>
  <c r="V94" i="157"/>
  <c r="R94" i="157"/>
  <c r="B94" i="289" s="1"/>
  <c r="S94" i="157"/>
  <c r="W94" i="157"/>
  <c r="G94" i="211" s="1"/>
  <c r="X94" i="157"/>
  <c r="L94" i="289"/>
  <c r="M94" i="289"/>
  <c r="O94" i="289"/>
  <c r="Y94" i="157"/>
  <c r="N94" i="289" s="1"/>
  <c r="T93" i="157"/>
  <c r="U93" i="157"/>
  <c r="D93" i="289"/>
  <c r="E93" i="289"/>
  <c r="F93" i="289"/>
  <c r="G93" i="289"/>
  <c r="H93" i="289"/>
  <c r="I93" i="289" s="1"/>
  <c r="C93" i="289" s="1"/>
  <c r="J93" i="289"/>
  <c r="V93" i="157"/>
  <c r="R93" i="157"/>
  <c r="B93" i="289" s="1"/>
  <c r="S93" i="157"/>
  <c r="G93" i="211" s="1"/>
  <c r="W93" i="157"/>
  <c r="P93" i="289" s="1"/>
  <c r="X93" i="157"/>
  <c r="L93" i="289" s="1"/>
  <c r="M93" i="289"/>
  <c r="O93" i="289"/>
  <c r="Y93" i="157"/>
  <c r="N93" i="289" s="1"/>
  <c r="T92" i="157"/>
  <c r="D92" i="289" s="1"/>
  <c r="C92" i="289" s="1"/>
  <c r="T92" i="289" s="1"/>
  <c r="U92" i="157"/>
  <c r="E92" i="289"/>
  <c r="F92" i="289"/>
  <c r="G92" i="289"/>
  <c r="H92" i="289"/>
  <c r="J92" i="289"/>
  <c r="V92" i="157"/>
  <c r="I92" i="289"/>
  <c r="R92" i="157"/>
  <c r="B92" i="289"/>
  <c r="S92" i="289" s="1"/>
  <c r="S92" i="157"/>
  <c r="G92" i="211" s="1"/>
  <c r="W92" i="157"/>
  <c r="X92" i="157"/>
  <c r="L92" i="289"/>
  <c r="M92" i="289"/>
  <c r="P92" i="289"/>
  <c r="O92" i="289"/>
  <c r="Y92" i="157"/>
  <c r="N92" i="289"/>
  <c r="K92" i="289"/>
  <c r="T91" i="157"/>
  <c r="D91" i="289" s="1"/>
  <c r="U91" i="157"/>
  <c r="E91" i="289"/>
  <c r="F91" i="289"/>
  <c r="G91" i="289"/>
  <c r="H91" i="289"/>
  <c r="J91" i="289"/>
  <c r="P91" i="289" s="1"/>
  <c r="V91" i="157"/>
  <c r="I91" i="289" s="1"/>
  <c r="R91" i="157"/>
  <c r="B91" i="289"/>
  <c r="S91" i="157"/>
  <c r="W91" i="157"/>
  <c r="G91" i="211"/>
  <c r="X91" i="157"/>
  <c r="L91" i="289"/>
  <c r="K91" i="289" s="1"/>
  <c r="M91" i="289"/>
  <c r="O91" i="289"/>
  <c r="Y91" i="157"/>
  <c r="N91" i="289"/>
  <c r="T90" i="157"/>
  <c r="U90" i="157"/>
  <c r="D90" i="289"/>
  <c r="E90" i="289"/>
  <c r="F90" i="289"/>
  <c r="G90" i="289"/>
  <c r="H90" i="289"/>
  <c r="J90" i="289"/>
  <c r="V90" i="157"/>
  <c r="I90" i="289" s="1"/>
  <c r="R90" i="157"/>
  <c r="B90" i="289" s="1"/>
  <c r="S90" i="157"/>
  <c r="W90" i="157"/>
  <c r="G90" i="211" s="1"/>
  <c r="X90" i="157"/>
  <c r="L90" i="289"/>
  <c r="M90" i="289"/>
  <c r="O90" i="289"/>
  <c r="Y90" i="157"/>
  <c r="N90" i="289" s="1"/>
  <c r="T89" i="157"/>
  <c r="U89" i="157"/>
  <c r="D89" i="289"/>
  <c r="E89" i="289"/>
  <c r="F89" i="289"/>
  <c r="G89" i="289"/>
  <c r="H89" i="289"/>
  <c r="I89" i="289" s="1"/>
  <c r="C89" i="289" s="1"/>
  <c r="J89" i="289"/>
  <c r="V89" i="157"/>
  <c r="R89" i="157"/>
  <c r="B89" i="289" s="1"/>
  <c r="S89" i="157"/>
  <c r="G89" i="211" s="1"/>
  <c r="W89" i="157"/>
  <c r="P89" i="289" s="1"/>
  <c r="X89" i="157"/>
  <c r="L89" i="289" s="1"/>
  <c r="M89" i="289"/>
  <c r="O89" i="289"/>
  <c r="Y89" i="157"/>
  <c r="N89" i="289" s="1"/>
  <c r="T88" i="157"/>
  <c r="D88" i="289" s="1"/>
  <c r="C88" i="289" s="1"/>
  <c r="T88" i="289" s="1"/>
  <c r="U88" i="157"/>
  <c r="E88" i="289"/>
  <c r="F88" i="289"/>
  <c r="G88" i="289"/>
  <c r="H88" i="289"/>
  <c r="J88" i="289"/>
  <c r="V88" i="157"/>
  <c r="I88" i="289"/>
  <c r="R88" i="157"/>
  <c r="B88" i="289"/>
  <c r="S88" i="157"/>
  <c r="G88" i="211" s="1"/>
  <c r="W88" i="157"/>
  <c r="X88" i="157"/>
  <c r="L88" i="289"/>
  <c r="M88" i="289"/>
  <c r="P88" i="289"/>
  <c r="O88" i="289"/>
  <c r="Y88" i="157"/>
  <c r="N88" i="289"/>
  <c r="K88" i="289"/>
  <c r="T87" i="157"/>
  <c r="D87" i="289" s="1"/>
  <c r="C87" i="289" s="1"/>
  <c r="T87" i="289" s="1"/>
  <c r="U87" i="157"/>
  <c r="E87" i="289"/>
  <c r="F87" i="289"/>
  <c r="G87" i="289"/>
  <c r="H87" i="289"/>
  <c r="J87" i="289"/>
  <c r="P87" i="289" s="1"/>
  <c r="V87" i="157"/>
  <c r="I87" i="289" s="1"/>
  <c r="R87" i="157"/>
  <c r="B87" i="289"/>
  <c r="S87" i="157"/>
  <c r="W87" i="157"/>
  <c r="G87" i="211"/>
  <c r="X87" i="157"/>
  <c r="L87" i="289"/>
  <c r="K87" i="289" s="1"/>
  <c r="M87" i="289"/>
  <c r="O87" i="289"/>
  <c r="Y87" i="157"/>
  <c r="N87" i="289"/>
  <c r="T86" i="157"/>
  <c r="U86" i="157"/>
  <c r="D86" i="289"/>
  <c r="E86" i="289"/>
  <c r="C86" i="289" s="1"/>
  <c r="F86" i="289"/>
  <c r="G86" i="289"/>
  <c r="H86" i="289"/>
  <c r="I86" i="289" s="1"/>
  <c r="J86" i="289"/>
  <c r="V86" i="157"/>
  <c r="R86" i="157"/>
  <c r="B86" i="289" s="1"/>
  <c r="S86" i="157"/>
  <c r="W86" i="157"/>
  <c r="G86" i="211" s="1"/>
  <c r="X86" i="157"/>
  <c r="L86" i="289"/>
  <c r="M86" i="289"/>
  <c r="O86" i="289"/>
  <c r="Y86" i="157"/>
  <c r="N86" i="289" s="1"/>
  <c r="T85" i="157"/>
  <c r="U85" i="157"/>
  <c r="D85" i="289"/>
  <c r="E85" i="289"/>
  <c r="F85" i="289"/>
  <c r="G85" i="289"/>
  <c r="H85" i="289"/>
  <c r="I85" i="289" s="1"/>
  <c r="C85" i="289" s="1"/>
  <c r="J85" i="289"/>
  <c r="V85" i="157"/>
  <c r="R85" i="157"/>
  <c r="B85" i="289" s="1"/>
  <c r="S85" i="157"/>
  <c r="G85" i="211" s="1"/>
  <c r="W85" i="157"/>
  <c r="P85" i="289" s="1"/>
  <c r="X85" i="157"/>
  <c r="L85" i="289" s="1"/>
  <c r="M85" i="289"/>
  <c r="O85" i="289"/>
  <c r="Y85" i="157"/>
  <c r="N85" i="289" s="1"/>
  <c r="T84" i="157"/>
  <c r="D84" i="289" s="1"/>
  <c r="C84" i="289" s="1"/>
  <c r="T84" i="289" s="1"/>
  <c r="U84" i="157"/>
  <c r="E84" i="289"/>
  <c r="F84" i="289"/>
  <c r="G84" i="289"/>
  <c r="H84" i="289"/>
  <c r="J84" i="289"/>
  <c r="V84" i="157"/>
  <c r="I84" i="289"/>
  <c r="R84" i="157"/>
  <c r="B84" i="289"/>
  <c r="S84" i="289" s="1"/>
  <c r="S84" i="157"/>
  <c r="G84" i="211" s="1"/>
  <c r="W84" i="157"/>
  <c r="X84" i="157"/>
  <c r="L84" i="289"/>
  <c r="M84" i="289"/>
  <c r="P84" i="289"/>
  <c r="O84" i="289"/>
  <c r="Y84" i="157"/>
  <c r="N84" i="289"/>
  <c r="K84" i="289"/>
  <c r="T83" i="157"/>
  <c r="D83" i="289" s="1"/>
  <c r="U83" i="157"/>
  <c r="E83" i="289"/>
  <c r="F83" i="289"/>
  <c r="G83" i="289"/>
  <c r="H83" i="289"/>
  <c r="J83" i="289"/>
  <c r="V83" i="157"/>
  <c r="I83" i="289" s="1"/>
  <c r="R83" i="157"/>
  <c r="B83" i="289"/>
  <c r="S83" i="157"/>
  <c r="W83" i="157"/>
  <c r="P83" i="289" s="1"/>
  <c r="G83" i="211"/>
  <c r="X83" i="157"/>
  <c r="L83" i="289"/>
  <c r="K83" i="289" s="1"/>
  <c r="M83" i="289"/>
  <c r="O83" i="289"/>
  <c r="Y83" i="157"/>
  <c r="N83" i="289"/>
  <c r="T82" i="157"/>
  <c r="U82" i="157"/>
  <c r="D82" i="289"/>
  <c r="E82" i="289"/>
  <c r="F82" i="289"/>
  <c r="G82" i="289"/>
  <c r="H82" i="289"/>
  <c r="I82" i="289" s="1"/>
  <c r="J82" i="289"/>
  <c r="V82" i="157"/>
  <c r="R82" i="157"/>
  <c r="B82" i="289" s="1"/>
  <c r="S82" i="157"/>
  <c r="W82" i="157"/>
  <c r="G82" i="211" s="1"/>
  <c r="X82" i="157"/>
  <c r="L82" i="289"/>
  <c r="M82" i="289"/>
  <c r="O82" i="289"/>
  <c r="Y82" i="157"/>
  <c r="N82" i="289" s="1"/>
  <c r="T81" i="157"/>
  <c r="U81" i="157"/>
  <c r="D81" i="289"/>
  <c r="E81" i="289"/>
  <c r="F81" i="289"/>
  <c r="G81" i="289"/>
  <c r="H81" i="289"/>
  <c r="I81" i="289" s="1"/>
  <c r="C81" i="289" s="1"/>
  <c r="J81" i="289"/>
  <c r="V81" i="157"/>
  <c r="R81" i="157"/>
  <c r="B81" i="289" s="1"/>
  <c r="S81" i="157"/>
  <c r="G81" i="211" s="1"/>
  <c r="W81" i="157"/>
  <c r="P81" i="289" s="1"/>
  <c r="X81" i="157"/>
  <c r="L81" i="289" s="1"/>
  <c r="M81" i="289"/>
  <c r="O81" i="289"/>
  <c r="Y81" i="157"/>
  <c r="N81" i="289" s="1"/>
  <c r="T80" i="157"/>
  <c r="D80" i="289" s="1"/>
  <c r="C80" i="289" s="1"/>
  <c r="U80" i="157"/>
  <c r="E80" i="289"/>
  <c r="F80" i="289"/>
  <c r="G80" i="289"/>
  <c r="H80" i="289"/>
  <c r="J80" i="289"/>
  <c r="V80" i="157"/>
  <c r="I80" i="289"/>
  <c r="R80" i="157"/>
  <c r="B80" i="289"/>
  <c r="S80" i="289" s="1"/>
  <c r="S80" i="157"/>
  <c r="G80" i="211" s="1"/>
  <c r="W80" i="157"/>
  <c r="X80" i="157"/>
  <c r="L80" i="289"/>
  <c r="M80" i="289"/>
  <c r="P80" i="289"/>
  <c r="O80" i="289"/>
  <c r="Y80" i="157"/>
  <c r="N80" i="289"/>
  <c r="K80" i="289"/>
  <c r="T79" i="157"/>
  <c r="D79" i="289" s="1"/>
  <c r="C79" i="289" s="1"/>
  <c r="T79" i="289" s="1"/>
  <c r="U79" i="157"/>
  <c r="E79" i="289"/>
  <c r="F79" i="289"/>
  <c r="G79" i="289"/>
  <c r="H79" i="289"/>
  <c r="J79" i="289"/>
  <c r="P79" i="289" s="1"/>
  <c r="V79" i="157"/>
  <c r="I79" i="289" s="1"/>
  <c r="R79" i="157"/>
  <c r="B79" i="289"/>
  <c r="S79" i="157"/>
  <c r="W79" i="157"/>
  <c r="G79" i="211"/>
  <c r="X79" i="157"/>
  <c r="L79" i="289"/>
  <c r="K79" i="289" s="1"/>
  <c r="M79" i="289"/>
  <c r="O79" i="289"/>
  <c r="Y79" i="157"/>
  <c r="N79" i="289"/>
  <c r="T78" i="157"/>
  <c r="U78" i="157"/>
  <c r="D78" i="289"/>
  <c r="E78" i="289"/>
  <c r="C78" i="289" s="1"/>
  <c r="F78" i="289"/>
  <c r="G78" i="289"/>
  <c r="H78" i="289"/>
  <c r="I78" i="289" s="1"/>
  <c r="J78" i="289"/>
  <c r="V78" i="157"/>
  <c r="R78" i="157"/>
  <c r="B78" i="289" s="1"/>
  <c r="S78" i="157"/>
  <c r="W78" i="157"/>
  <c r="G78" i="211" s="1"/>
  <c r="X78" i="157"/>
  <c r="L78" i="289"/>
  <c r="M78" i="289"/>
  <c r="O78" i="289"/>
  <c r="Y78" i="157"/>
  <c r="N78" i="289" s="1"/>
  <c r="T77" i="157"/>
  <c r="U77" i="157"/>
  <c r="D77" i="289"/>
  <c r="E77" i="289"/>
  <c r="F77" i="289"/>
  <c r="G77" i="289"/>
  <c r="H77" i="289"/>
  <c r="I77" i="289" s="1"/>
  <c r="C77" i="289" s="1"/>
  <c r="J77" i="289"/>
  <c r="V77" i="157"/>
  <c r="R77" i="157"/>
  <c r="B77" i="289" s="1"/>
  <c r="S77" i="157"/>
  <c r="G77" i="211" s="1"/>
  <c r="W77" i="157"/>
  <c r="P77" i="289" s="1"/>
  <c r="X77" i="157"/>
  <c r="L77" i="289" s="1"/>
  <c r="M77" i="289"/>
  <c r="O77" i="289"/>
  <c r="Y77" i="157"/>
  <c r="N77" i="289" s="1"/>
  <c r="T76" i="157"/>
  <c r="D76" i="289" s="1"/>
  <c r="C76" i="289" s="1"/>
  <c r="T76" i="289" s="1"/>
  <c r="U76" i="157"/>
  <c r="E76" i="289"/>
  <c r="F76" i="289"/>
  <c r="G76" i="289"/>
  <c r="H76" i="289"/>
  <c r="J76" i="289"/>
  <c r="V76" i="157"/>
  <c r="I76" i="289"/>
  <c r="R76" i="157"/>
  <c r="B76" i="289"/>
  <c r="S76" i="157"/>
  <c r="G76" i="211" s="1"/>
  <c r="W76" i="157"/>
  <c r="X76" i="157"/>
  <c r="L76" i="289"/>
  <c r="M76" i="289"/>
  <c r="P76" i="289"/>
  <c r="O76" i="289"/>
  <c r="Y76" i="157"/>
  <c r="N76" i="289"/>
  <c r="K76" i="289"/>
  <c r="T75" i="157"/>
  <c r="D75" i="289" s="1"/>
  <c r="U75" i="157"/>
  <c r="E75" i="289"/>
  <c r="F75" i="289"/>
  <c r="G75" i="289"/>
  <c r="H75" i="289"/>
  <c r="J75" i="289"/>
  <c r="P75" i="289" s="1"/>
  <c r="V75" i="157"/>
  <c r="I75" i="289" s="1"/>
  <c r="R75" i="157"/>
  <c r="B75" i="289"/>
  <c r="S75" i="157"/>
  <c r="W75" i="157"/>
  <c r="G75" i="211"/>
  <c r="X75" i="157"/>
  <c r="L75" i="289"/>
  <c r="K75" i="289" s="1"/>
  <c r="M75" i="289"/>
  <c r="O75" i="289"/>
  <c r="Y75" i="157"/>
  <c r="N75" i="289"/>
  <c r="T74" i="157"/>
  <c r="U74" i="157"/>
  <c r="D74" i="289"/>
  <c r="E74" i="289"/>
  <c r="F74" i="289"/>
  <c r="G74" i="289"/>
  <c r="H74" i="289"/>
  <c r="I74" i="289" s="1"/>
  <c r="J74" i="289"/>
  <c r="V74" i="157"/>
  <c r="R74" i="157"/>
  <c r="B74" i="289" s="1"/>
  <c r="S74" i="157"/>
  <c r="W74" i="157"/>
  <c r="G74" i="211" s="1"/>
  <c r="X74" i="157"/>
  <c r="L74" i="289"/>
  <c r="M74" i="289"/>
  <c r="O74" i="289"/>
  <c r="Y74" i="157"/>
  <c r="N74" i="289" s="1"/>
  <c r="T73" i="157"/>
  <c r="U73" i="157"/>
  <c r="D73" i="289"/>
  <c r="E73" i="289"/>
  <c r="F73" i="289"/>
  <c r="G73" i="289"/>
  <c r="H73" i="289"/>
  <c r="I73" i="289" s="1"/>
  <c r="C73" i="289" s="1"/>
  <c r="J73" i="289"/>
  <c r="V73" i="157"/>
  <c r="R73" i="157"/>
  <c r="B73" i="289" s="1"/>
  <c r="S73" i="157"/>
  <c r="G73" i="211" s="1"/>
  <c r="W73" i="157"/>
  <c r="P73" i="289" s="1"/>
  <c r="X73" i="157"/>
  <c r="L73" i="289" s="1"/>
  <c r="M73" i="289"/>
  <c r="O73" i="289"/>
  <c r="Y73" i="157"/>
  <c r="N73" i="289" s="1"/>
  <c r="T72" i="157"/>
  <c r="D72" i="289" s="1"/>
  <c r="C72" i="289" s="1"/>
  <c r="T72" i="289" s="1"/>
  <c r="U72" i="157"/>
  <c r="E72" i="289"/>
  <c r="F72" i="289"/>
  <c r="G72" i="289"/>
  <c r="H72" i="289"/>
  <c r="J72" i="289"/>
  <c r="V72" i="157"/>
  <c r="I72" i="289"/>
  <c r="R72" i="157"/>
  <c r="B72" i="289"/>
  <c r="S72" i="157"/>
  <c r="G72" i="211" s="1"/>
  <c r="W72" i="157"/>
  <c r="X72" i="157"/>
  <c r="L72" i="289"/>
  <c r="M72" i="289"/>
  <c r="P72" i="289"/>
  <c r="O72" i="289"/>
  <c r="Y72" i="157"/>
  <c r="N72" i="289"/>
  <c r="K72" i="289"/>
  <c r="T71" i="157"/>
  <c r="D71" i="289" s="1"/>
  <c r="C71" i="289" s="1"/>
  <c r="T71" i="289" s="1"/>
  <c r="U71" i="157"/>
  <c r="E71" i="289"/>
  <c r="F71" i="289"/>
  <c r="G71" i="289"/>
  <c r="H71" i="289"/>
  <c r="J71" i="289"/>
  <c r="P71" i="289" s="1"/>
  <c r="V71" i="157"/>
  <c r="I71" i="289" s="1"/>
  <c r="R71" i="157"/>
  <c r="B71" i="289"/>
  <c r="S71" i="289" s="1"/>
  <c r="S71" i="157"/>
  <c r="W71" i="157"/>
  <c r="G71" i="211"/>
  <c r="X71" i="157"/>
  <c r="L71" i="289"/>
  <c r="K71" i="289" s="1"/>
  <c r="M71" i="289"/>
  <c r="O71" i="289"/>
  <c r="Y71" i="157"/>
  <c r="N71" i="289"/>
  <c r="T70" i="157"/>
  <c r="U70" i="157"/>
  <c r="D70" i="289"/>
  <c r="E70" i="289"/>
  <c r="C70" i="289" s="1"/>
  <c r="F70" i="289"/>
  <c r="G70" i="289"/>
  <c r="H70" i="289"/>
  <c r="I70" i="289" s="1"/>
  <c r="J70" i="289"/>
  <c r="V70" i="157"/>
  <c r="R70" i="157"/>
  <c r="B70" i="289" s="1"/>
  <c r="S70" i="157"/>
  <c r="W70" i="157"/>
  <c r="G70" i="211" s="1"/>
  <c r="X70" i="157"/>
  <c r="L70" i="289"/>
  <c r="M70" i="289"/>
  <c r="O70" i="289"/>
  <c r="Y70" i="157"/>
  <c r="N70" i="289" s="1"/>
  <c r="T69" i="157"/>
  <c r="U69" i="157"/>
  <c r="D69" i="289"/>
  <c r="E69" i="289"/>
  <c r="F69" i="289"/>
  <c r="G69" i="289"/>
  <c r="H69" i="289"/>
  <c r="I69" i="289" s="1"/>
  <c r="C69" i="289" s="1"/>
  <c r="J69" i="289"/>
  <c r="V69" i="157"/>
  <c r="R69" i="157"/>
  <c r="B69" i="289" s="1"/>
  <c r="S69" i="157"/>
  <c r="G69" i="211" s="1"/>
  <c r="W69" i="157"/>
  <c r="P69" i="289" s="1"/>
  <c r="X69" i="157"/>
  <c r="L69" i="289" s="1"/>
  <c r="M69" i="289"/>
  <c r="O69" i="289"/>
  <c r="Y69" i="157"/>
  <c r="N69" i="289" s="1"/>
  <c r="T68" i="157"/>
  <c r="D68" i="289" s="1"/>
  <c r="C68" i="289" s="1"/>
  <c r="U68" i="157"/>
  <c r="E68" i="289"/>
  <c r="F68" i="289"/>
  <c r="G68" i="289"/>
  <c r="H68" i="289"/>
  <c r="J68" i="289"/>
  <c r="V68" i="157"/>
  <c r="I68" i="289"/>
  <c r="R68" i="157"/>
  <c r="B68" i="289"/>
  <c r="S68" i="289" s="1"/>
  <c r="S68" i="157"/>
  <c r="G68" i="211" s="1"/>
  <c r="W68" i="157"/>
  <c r="X68" i="157"/>
  <c r="L68" i="289"/>
  <c r="M68" i="289"/>
  <c r="P68" i="289"/>
  <c r="O68" i="289"/>
  <c r="Y68" i="157"/>
  <c r="N68" i="289"/>
  <c r="K68" i="289"/>
  <c r="T67" i="157"/>
  <c r="D67" i="289" s="1"/>
  <c r="U67" i="157"/>
  <c r="E67" i="289"/>
  <c r="F67" i="289"/>
  <c r="G67" i="289"/>
  <c r="H67" i="289"/>
  <c r="J67" i="289"/>
  <c r="P67" i="289" s="1"/>
  <c r="V67" i="157"/>
  <c r="I67" i="289" s="1"/>
  <c r="R67" i="157"/>
  <c r="B67" i="289"/>
  <c r="S67" i="157"/>
  <c r="W67" i="157"/>
  <c r="G67" i="211"/>
  <c r="X67" i="157"/>
  <c r="L67" i="289"/>
  <c r="K67" i="289" s="1"/>
  <c r="M67" i="289"/>
  <c r="O67" i="289"/>
  <c r="Y67" i="157"/>
  <c r="N67" i="289"/>
  <c r="T66" i="157"/>
  <c r="U66" i="157"/>
  <c r="D66" i="289"/>
  <c r="E66" i="289"/>
  <c r="F66" i="289"/>
  <c r="G66" i="289"/>
  <c r="H66" i="289"/>
  <c r="I66" i="289" s="1"/>
  <c r="J66" i="289"/>
  <c r="V66" i="157"/>
  <c r="R66" i="157"/>
  <c r="B66" i="289" s="1"/>
  <c r="S66" i="157"/>
  <c r="W66" i="157"/>
  <c r="G66" i="211" s="1"/>
  <c r="X66" i="157"/>
  <c r="L66" i="289"/>
  <c r="M66" i="289"/>
  <c r="O66" i="289"/>
  <c r="Y66" i="157"/>
  <c r="N66" i="289" s="1"/>
  <c r="T65" i="157"/>
  <c r="U65" i="157"/>
  <c r="D65" i="289"/>
  <c r="E65" i="289"/>
  <c r="F65" i="289"/>
  <c r="G65" i="289"/>
  <c r="H65" i="289"/>
  <c r="I65" i="289" s="1"/>
  <c r="C65" i="289" s="1"/>
  <c r="J65" i="289"/>
  <c r="V65" i="157"/>
  <c r="R65" i="157"/>
  <c r="B65" i="289" s="1"/>
  <c r="S65" i="157"/>
  <c r="G65" i="211" s="1"/>
  <c r="W65" i="157"/>
  <c r="P65" i="289" s="1"/>
  <c r="X65" i="157"/>
  <c r="L65" i="289" s="1"/>
  <c r="M65" i="289"/>
  <c r="O65" i="289"/>
  <c r="Y65" i="157"/>
  <c r="N65" i="289" s="1"/>
  <c r="T64" i="157"/>
  <c r="D64" i="289" s="1"/>
  <c r="C64" i="289" s="1"/>
  <c r="T64" i="289" s="1"/>
  <c r="U64" i="157"/>
  <c r="E64" i="289"/>
  <c r="F64" i="289"/>
  <c r="G64" i="289"/>
  <c r="H64" i="289"/>
  <c r="J64" i="289"/>
  <c r="V64" i="157"/>
  <c r="I64" i="289"/>
  <c r="R64" i="157"/>
  <c r="B64" i="289"/>
  <c r="S64" i="157"/>
  <c r="G64" i="211" s="1"/>
  <c r="W64" i="157"/>
  <c r="X64" i="157"/>
  <c r="L64" i="289"/>
  <c r="M64" i="289"/>
  <c r="P64" i="289"/>
  <c r="O64" i="289"/>
  <c r="Y64" i="157"/>
  <c r="N64" i="289"/>
  <c r="K64" i="289"/>
  <c r="T63" i="157"/>
  <c r="D63" i="289" s="1"/>
  <c r="U63" i="157"/>
  <c r="E63" i="289"/>
  <c r="F63" i="289"/>
  <c r="G63" i="289"/>
  <c r="H63" i="289"/>
  <c r="J63" i="289"/>
  <c r="J62" i="289" s="1"/>
  <c r="P62" i="289" s="1"/>
  <c r="V63" i="157"/>
  <c r="I63" i="289" s="1"/>
  <c r="I62" i="289" s="1"/>
  <c r="R63" i="157"/>
  <c r="B63" i="289"/>
  <c r="S63" i="157"/>
  <c r="W63" i="157"/>
  <c r="P63" i="289" s="1"/>
  <c r="G63" i="211"/>
  <c r="X63" i="157"/>
  <c r="L63" i="289"/>
  <c r="K63" i="289" s="1"/>
  <c r="M63" i="289"/>
  <c r="O63" i="289"/>
  <c r="Y63" i="157"/>
  <c r="N63" i="289"/>
  <c r="T62" i="157"/>
  <c r="U62" i="157"/>
  <c r="D62" i="289"/>
  <c r="S62" i="157"/>
  <c r="E62" i="289" s="1"/>
  <c r="H61" i="289"/>
  <c r="H62" i="289"/>
  <c r="J61" i="289"/>
  <c r="I61" i="289"/>
  <c r="R62" i="157"/>
  <c r="B62" i="289"/>
  <c r="V62" i="157"/>
  <c r="W62" i="157"/>
  <c r="R62" i="211"/>
  <c r="G62" i="211"/>
  <c r="X62" i="157"/>
  <c r="L62" i="289"/>
  <c r="K62" i="289" s="1"/>
  <c r="M61" i="289"/>
  <c r="M62" i="289" s="1"/>
  <c r="Y61" i="157"/>
  <c r="N61" i="289"/>
  <c r="N62" i="289" s="1"/>
  <c r="T61" i="157"/>
  <c r="U61" i="157"/>
  <c r="D61" i="289"/>
  <c r="S61" i="157"/>
  <c r="E61" i="289" s="1"/>
  <c r="R61" i="157"/>
  <c r="B61" i="289" s="1"/>
  <c r="V61" i="157"/>
  <c r="W61" i="157"/>
  <c r="G61" i="211"/>
  <c r="X61" i="157"/>
  <c r="L61" i="289"/>
  <c r="K61" i="289" s="1"/>
  <c r="P61" i="289"/>
  <c r="T60" i="157"/>
  <c r="U60" i="157"/>
  <c r="D60" i="289"/>
  <c r="S60" i="157"/>
  <c r="E60" i="289" s="1"/>
  <c r="H59" i="289"/>
  <c r="H60" i="289"/>
  <c r="J59" i="289"/>
  <c r="J60" i="289"/>
  <c r="I59" i="289"/>
  <c r="I60" i="289"/>
  <c r="R60" i="157"/>
  <c r="B60" i="289"/>
  <c r="V60" i="157"/>
  <c r="W60" i="157"/>
  <c r="R60" i="211"/>
  <c r="G60" i="211"/>
  <c r="X60" i="157"/>
  <c r="L60" i="289"/>
  <c r="M59" i="289"/>
  <c r="M60" i="289" s="1"/>
  <c r="P60" i="289"/>
  <c r="Y59" i="157"/>
  <c r="N59" i="289"/>
  <c r="N60" i="289" s="1"/>
  <c r="T59" i="157"/>
  <c r="U59" i="157"/>
  <c r="D59" i="289"/>
  <c r="S59" i="157"/>
  <c r="E59" i="289" s="1"/>
  <c r="R59" i="157"/>
  <c r="B59" i="289" s="1"/>
  <c r="V59" i="157"/>
  <c r="W59" i="157"/>
  <c r="G59" i="211"/>
  <c r="X59" i="157"/>
  <c r="L59" i="289"/>
  <c r="K59" i="289" s="1"/>
  <c r="P59" i="289"/>
  <c r="T58" i="157"/>
  <c r="U58" i="157"/>
  <c r="D58" i="289"/>
  <c r="S58" i="157"/>
  <c r="E58" i="289" s="1"/>
  <c r="V58" i="157"/>
  <c r="H58" i="289"/>
  <c r="R58" i="211"/>
  <c r="J58" i="289" s="1"/>
  <c r="W58" i="157"/>
  <c r="R58" i="157"/>
  <c r="B58" i="289"/>
  <c r="X58" i="157"/>
  <c r="L58" i="289"/>
  <c r="Y58" i="157"/>
  <c r="M58" i="289" s="1"/>
  <c r="T57" i="157"/>
  <c r="D57" i="289" s="1"/>
  <c r="U57" i="157"/>
  <c r="S57" i="157"/>
  <c r="E57" i="289"/>
  <c r="F57" i="289"/>
  <c r="V57" i="157"/>
  <c r="H57" i="289"/>
  <c r="R57" i="211"/>
  <c r="R56" i="211" s="1"/>
  <c r="W57" i="157"/>
  <c r="R57" i="157"/>
  <c r="B57" i="289" s="1"/>
  <c r="X57" i="157"/>
  <c r="L57" i="289" s="1"/>
  <c r="Y57" i="157"/>
  <c r="M57" i="289"/>
  <c r="T56" i="157"/>
  <c r="D56" i="289" s="1"/>
  <c r="U56" i="157"/>
  <c r="S56" i="157"/>
  <c r="F56" i="289" s="1"/>
  <c r="E56" i="289"/>
  <c r="V56" i="157"/>
  <c r="H56" i="289"/>
  <c r="W56" i="157"/>
  <c r="R56" i="157"/>
  <c r="B56" i="289" s="1"/>
  <c r="X56" i="157"/>
  <c r="L56" i="289" s="1"/>
  <c r="Y56" i="157"/>
  <c r="M56" i="289"/>
  <c r="T55" i="157"/>
  <c r="U55" i="157"/>
  <c r="D55" i="289"/>
  <c r="S55" i="157"/>
  <c r="E55" i="289" s="1"/>
  <c r="V55" i="157"/>
  <c r="H55" i="289"/>
  <c r="W55" i="157"/>
  <c r="R55" i="157"/>
  <c r="B55" i="289"/>
  <c r="X55" i="157"/>
  <c r="L55" i="289"/>
  <c r="Y55" i="157"/>
  <c r="M55" i="289" s="1"/>
  <c r="T54" i="157"/>
  <c r="U54" i="157"/>
  <c r="D54" i="289"/>
  <c r="S54" i="157"/>
  <c r="E54" i="289" s="1"/>
  <c r="F54" i="289"/>
  <c r="V54" i="157"/>
  <c r="H54" i="289" s="1"/>
  <c r="W54" i="157"/>
  <c r="R54" i="157"/>
  <c r="B54" i="289"/>
  <c r="X54" i="157"/>
  <c r="L54" i="289"/>
  <c r="Y54" i="157"/>
  <c r="M54" i="289" s="1"/>
  <c r="T53" i="157"/>
  <c r="D53" i="289" s="1"/>
  <c r="U53" i="157"/>
  <c r="S53" i="157"/>
  <c r="E53" i="289"/>
  <c r="F53" i="289"/>
  <c r="V53" i="157"/>
  <c r="H53" i="289" s="1"/>
  <c r="W53" i="157"/>
  <c r="R53" i="157"/>
  <c r="B53" i="289" s="1"/>
  <c r="X53" i="157"/>
  <c r="L53" i="289" s="1"/>
  <c r="Y53" i="157"/>
  <c r="M53" i="289"/>
  <c r="T52" i="157"/>
  <c r="D52" i="289" s="1"/>
  <c r="U52" i="157"/>
  <c r="S52" i="157"/>
  <c r="F52" i="289" s="1"/>
  <c r="E52" i="289"/>
  <c r="V52" i="157"/>
  <c r="H52" i="289"/>
  <c r="W52" i="157"/>
  <c r="R52" i="157"/>
  <c r="B52" i="289" s="1"/>
  <c r="X52" i="157"/>
  <c r="L52" i="289"/>
  <c r="Y52" i="157"/>
  <c r="M52" i="289"/>
  <c r="T51" i="157"/>
  <c r="U51" i="157"/>
  <c r="D51" i="289"/>
  <c r="S51" i="157"/>
  <c r="E51" i="289" s="1"/>
  <c r="V51" i="157"/>
  <c r="H51" i="289"/>
  <c r="W51" i="157"/>
  <c r="R51" i="157"/>
  <c r="B51" i="289"/>
  <c r="X51" i="157"/>
  <c r="L51" i="289"/>
  <c r="Y51" i="157"/>
  <c r="M51" i="289" s="1"/>
  <c r="T50" i="157"/>
  <c r="U50" i="157"/>
  <c r="D50" i="289"/>
  <c r="S50" i="157"/>
  <c r="E50" i="289" s="1"/>
  <c r="F50" i="289"/>
  <c r="V50" i="157"/>
  <c r="H50" i="289" s="1"/>
  <c r="W50" i="157"/>
  <c r="R50" i="157"/>
  <c r="B50" i="289"/>
  <c r="X50" i="157"/>
  <c r="L50" i="289"/>
  <c r="Y50" i="157"/>
  <c r="M50" i="289" s="1"/>
  <c r="T49" i="157"/>
  <c r="D49" i="289" s="1"/>
  <c r="U49" i="157"/>
  <c r="S49" i="157"/>
  <c r="E49" i="289"/>
  <c r="F49" i="289"/>
  <c r="V49" i="157"/>
  <c r="H49" i="289"/>
  <c r="W49" i="157"/>
  <c r="R49" i="157"/>
  <c r="B49" i="289" s="1"/>
  <c r="X49" i="157"/>
  <c r="L49" i="289" s="1"/>
  <c r="Y49" i="157"/>
  <c r="M49" i="289"/>
  <c r="T48" i="157"/>
  <c r="D48" i="289" s="1"/>
  <c r="U48" i="157"/>
  <c r="S48" i="157"/>
  <c r="F48" i="289" s="1"/>
  <c r="E48" i="289"/>
  <c r="V48" i="157"/>
  <c r="H48" i="289"/>
  <c r="W48" i="157"/>
  <c r="R48" i="157"/>
  <c r="B48" i="289"/>
  <c r="X48" i="157"/>
  <c r="L48" i="289"/>
  <c r="Y48" i="157"/>
  <c r="M48" i="289"/>
  <c r="T47" i="157"/>
  <c r="U47" i="157"/>
  <c r="D47" i="289"/>
  <c r="S47" i="157"/>
  <c r="E47" i="289" s="1"/>
  <c r="V47" i="157"/>
  <c r="H47" i="289"/>
  <c r="W47" i="157"/>
  <c r="R47" i="157"/>
  <c r="B47" i="289"/>
  <c r="X47" i="157"/>
  <c r="L47" i="289"/>
  <c r="Y47" i="157"/>
  <c r="M47" i="289" s="1"/>
  <c r="T46" i="157"/>
  <c r="U46" i="157"/>
  <c r="D46" i="289"/>
  <c r="S46" i="157"/>
  <c r="E46" i="289" s="1"/>
  <c r="F46" i="289"/>
  <c r="V46" i="157"/>
  <c r="H46" i="289" s="1"/>
  <c r="W46" i="157"/>
  <c r="R46" i="157"/>
  <c r="B46" i="289"/>
  <c r="X46" i="157"/>
  <c r="L46" i="289"/>
  <c r="Y46" i="157"/>
  <c r="M46" i="289" s="1"/>
  <c r="T45" i="157"/>
  <c r="D45" i="289" s="1"/>
  <c r="U45" i="157"/>
  <c r="S45" i="157"/>
  <c r="E45" i="289"/>
  <c r="F45" i="289"/>
  <c r="V45" i="157"/>
  <c r="H45" i="289" s="1"/>
  <c r="W45" i="157"/>
  <c r="R45" i="157"/>
  <c r="B45" i="289" s="1"/>
  <c r="X45" i="157"/>
  <c r="L45" i="289" s="1"/>
  <c r="Y45" i="157"/>
  <c r="M45" i="289"/>
  <c r="T44" i="157"/>
  <c r="D44" i="289" s="1"/>
  <c r="U44" i="157"/>
  <c r="S44" i="157"/>
  <c r="F44" i="289" s="1"/>
  <c r="E44" i="289"/>
  <c r="V44" i="157"/>
  <c r="H44" i="289"/>
  <c r="W44" i="157"/>
  <c r="R44" i="157"/>
  <c r="B44" i="289"/>
  <c r="X44" i="157"/>
  <c r="L44" i="289"/>
  <c r="Y44" i="157"/>
  <c r="M44" i="289"/>
  <c r="T43" i="157"/>
  <c r="U43" i="157"/>
  <c r="D43" i="289"/>
  <c r="S43" i="157"/>
  <c r="E43" i="289" s="1"/>
  <c r="V43" i="157"/>
  <c r="H43" i="289"/>
  <c r="W43" i="157"/>
  <c r="R43" i="157"/>
  <c r="B43" i="289"/>
  <c r="X43" i="157"/>
  <c r="L43" i="289"/>
  <c r="Y43" i="157"/>
  <c r="M43" i="289" s="1"/>
  <c r="T42" i="157"/>
  <c r="U42" i="157"/>
  <c r="D42" i="289"/>
  <c r="S42" i="157"/>
  <c r="E42" i="289" s="1"/>
  <c r="F42" i="289"/>
  <c r="V42" i="157"/>
  <c r="H42" i="289" s="1"/>
  <c r="W42" i="157"/>
  <c r="R42" i="157"/>
  <c r="B42" i="289"/>
  <c r="X42" i="157"/>
  <c r="L42" i="289"/>
  <c r="Y42" i="157"/>
  <c r="M42" i="289" s="1"/>
  <c r="T41" i="157"/>
  <c r="D41" i="289" s="1"/>
  <c r="U41" i="157"/>
  <c r="S41" i="157"/>
  <c r="E41" i="289"/>
  <c r="F41" i="289"/>
  <c r="V41" i="157"/>
  <c r="H41" i="289"/>
  <c r="W41" i="157"/>
  <c r="R41" i="157"/>
  <c r="B41" i="289" s="1"/>
  <c r="X41" i="157"/>
  <c r="L41" i="289" s="1"/>
  <c r="Y41" i="157"/>
  <c r="M41" i="289"/>
  <c r="T40" i="157"/>
  <c r="D40" i="289" s="1"/>
  <c r="U40" i="157"/>
  <c r="S40" i="157"/>
  <c r="F40" i="289" s="1"/>
  <c r="E40" i="289"/>
  <c r="V40" i="157"/>
  <c r="H40" i="289"/>
  <c r="W40" i="157"/>
  <c r="R40" i="157"/>
  <c r="B40" i="289"/>
  <c r="X40" i="157"/>
  <c r="L40" i="289"/>
  <c r="Y40" i="157"/>
  <c r="M40" i="289"/>
  <c r="T39" i="157"/>
  <c r="U39" i="157"/>
  <c r="D39" i="289"/>
  <c r="S39" i="157"/>
  <c r="E39" i="289" s="1"/>
  <c r="V39" i="157"/>
  <c r="H39" i="289"/>
  <c r="W39" i="157"/>
  <c r="R39" i="157"/>
  <c r="B39" i="289"/>
  <c r="X39" i="157"/>
  <c r="L39" i="289"/>
  <c r="Y39" i="157"/>
  <c r="M39" i="289" s="1"/>
  <c r="T38" i="157"/>
  <c r="U38" i="157"/>
  <c r="D38" i="289"/>
  <c r="S38" i="157"/>
  <c r="E38" i="289" s="1"/>
  <c r="F38" i="289"/>
  <c r="V38" i="157"/>
  <c r="H38" i="289" s="1"/>
  <c r="W38" i="157"/>
  <c r="R38" i="157"/>
  <c r="B38" i="289"/>
  <c r="X38" i="157"/>
  <c r="L38" i="289"/>
  <c r="Y38" i="157"/>
  <c r="M38" i="289" s="1"/>
  <c r="T37" i="157"/>
  <c r="D37" i="289" s="1"/>
  <c r="U37" i="157"/>
  <c r="S37" i="157"/>
  <c r="E37" i="289"/>
  <c r="F37" i="289"/>
  <c r="V37" i="157"/>
  <c r="H37" i="289"/>
  <c r="W37" i="157"/>
  <c r="R37" i="157"/>
  <c r="B37" i="289" s="1"/>
  <c r="X37" i="157"/>
  <c r="L37" i="289" s="1"/>
  <c r="Y37" i="157"/>
  <c r="M37" i="289"/>
  <c r="T36" i="157"/>
  <c r="D36" i="289" s="1"/>
  <c r="U36" i="157"/>
  <c r="S36" i="157"/>
  <c r="F36" i="289" s="1"/>
  <c r="E36" i="289"/>
  <c r="V36" i="157"/>
  <c r="H36" i="289"/>
  <c r="W36" i="157"/>
  <c r="R36" i="157"/>
  <c r="B36" i="289" s="1"/>
  <c r="X36" i="157"/>
  <c r="L36" i="289" s="1"/>
  <c r="Y36" i="157"/>
  <c r="M36" i="289"/>
  <c r="T35" i="157"/>
  <c r="U35" i="157"/>
  <c r="D35" i="289"/>
  <c r="S35" i="157"/>
  <c r="E35" i="289" s="1"/>
  <c r="V35" i="157"/>
  <c r="H35" i="289"/>
  <c r="W35" i="157"/>
  <c r="R35" i="157"/>
  <c r="B35" i="289"/>
  <c r="X35" i="157"/>
  <c r="L35" i="289"/>
  <c r="Y35" i="157"/>
  <c r="M35" i="289" s="1"/>
  <c r="T34" i="157"/>
  <c r="U34" i="157"/>
  <c r="D34" i="289"/>
  <c r="S34" i="157"/>
  <c r="E34" i="289" s="1"/>
  <c r="F34" i="289"/>
  <c r="V34" i="157"/>
  <c r="H34" i="289" s="1"/>
  <c r="W34" i="157"/>
  <c r="R34" i="157"/>
  <c r="B34" i="289"/>
  <c r="X34" i="157"/>
  <c r="L34" i="289"/>
  <c r="Y34" i="157"/>
  <c r="M34" i="289" s="1"/>
  <c r="T33" i="157"/>
  <c r="D33" i="289" s="1"/>
  <c r="U33" i="157"/>
  <c r="S33" i="157"/>
  <c r="E33" i="289"/>
  <c r="F33" i="289"/>
  <c r="V33" i="157"/>
  <c r="H33" i="289"/>
  <c r="W33" i="157"/>
  <c r="R33" i="157"/>
  <c r="B33" i="289" s="1"/>
  <c r="X33" i="157"/>
  <c r="L33" i="289" s="1"/>
  <c r="Y33" i="157"/>
  <c r="M33" i="289"/>
  <c r="T32" i="157"/>
  <c r="D32" i="289" s="1"/>
  <c r="U32" i="157"/>
  <c r="S32" i="157"/>
  <c r="F32" i="289" s="1"/>
  <c r="E32" i="289"/>
  <c r="V32" i="157"/>
  <c r="H32" i="289"/>
  <c r="W32" i="157"/>
  <c r="R32" i="157"/>
  <c r="B32" i="289"/>
  <c r="X32" i="157"/>
  <c r="L32" i="289"/>
  <c r="Y32" i="157"/>
  <c r="M32" i="289"/>
  <c r="T31" i="157"/>
  <c r="U31" i="157"/>
  <c r="D31" i="289"/>
  <c r="S31" i="157"/>
  <c r="E31" i="289" s="1"/>
  <c r="V31" i="157"/>
  <c r="H31" i="289"/>
  <c r="W31" i="157"/>
  <c r="R31" i="157"/>
  <c r="B31" i="289"/>
  <c r="X31" i="157"/>
  <c r="L31" i="289"/>
  <c r="Y31" i="157"/>
  <c r="M31" i="289" s="1"/>
  <c r="T30" i="157"/>
  <c r="U30" i="157"/>
  <c r="D30" i="289"/>
  <c r="S30" i="157"/>
  <c r="E30" i="289" s="1"/>
  <c r="F30" i="289"/>
  <c r="V30" i="157"/>
  <c r="H30" i="289" s="1"/>
  <c r="W30" i="157"/>
  <c r="R30" i="157"/>
  <c r="B30" i="289"/>
  <c r="X30" i="157"/>
  <c r="L30" i="289"/>
  <c r="Y30" i="157"/>
  <c r="M30" i="289"/>
  <c r="T29" i="157"/>
  <c r="D29" i="289" s="1"/>
  <c r="U29" i="157"/>
  <c r="S29" i="157"/>
  <c r="E29" i="289"/>
  <c r="F29" i="289"/>
  <c r="V29" i="157"/>
  <c r="H29" i="289"/>
  <c r="W29" i="157"/>
  <c r="R29" i="157"/>
  <c r="B29" i="289" s="1"/>
  <c r="X29" i="157"/>
  <c r="L29" i="289" s="1"/>
  <c r="Y29" i="157"/>
  <c r="M29" i="289"/>
  <c r="T28" i="157"/>
  <c r="D28" i="289" s="1"/>
  <c r="U28" i="157"/>
  <c r="S28" i="157"/>
  <c r="F28" i="289" s="1"/>
  <c r="E28" i="289"/>
  <c r="V28" i="157"/>
  <c r="H28" i="289"/>
  <c r="W28" i="157"/>
  <c r="R28" i="157"/>
  <c r="B28" i="289"/>
  <c r="X28" i="157"/>
  <c r="L28" i="289"/>
  <c r="Y28" i="157"/>
  <c r="M28" i="289"/>
  <c r="T27" i="157"/>
  <c r="U27" i="157"/>
  <c r="D27" i="289"/>
  <c r="S27" i="157"/>
  <c r="E27" i="289" s="1"/>
  <c r="V27" i="157"/>
  <c r="H27" i="289"/>
  <c r="W27" i="157"/>
  <c r="R27" i="157"/>
  <c r="B27" i="289"/>
  <c r="X27" i="157"/>
  <c r="L27" i="289"/>
  <c r="Y27" i="157"/>
  <c r="M27" i="289" s="1"/>
  <c r="T26" i="157"/>
  <c r="U26" i="157"/>
  <c r="D26" i="289"/>
  <c r="S26" i="157"/>
  <c r="E26" i="289" s="1"/>
  <c r="F26" i="289"/>
  <c r="V26" i="157"/>
  <c r="H26" i="289" s="1"/>
  <c r="W26" i="157"/>
  <c r="R26" i="157"/>
  <c r="B26" i="289"/>
  <c r="X26" i="157"/>
  <c r="L26" i="289"/>
  <c r="Y26" i="157"/>
  <c r="M26" i="289" s="1"/>
  <c r="T25" i="157"/>
  <c r="D25" i="289" s="1"/>
  <c r="U25" i="157"/>
  <c r="S25" i="157"/>
  <c r="E25" i="289"/>
  <c r="F25" i="289"/>
  <c r="V25" i="157"/>
  <c r="H25" i="289"/>
  <c r="W25" i="157"/>
  <c r="R25" i="157"/>
  <c r="B25" i="289" s="1"/>
  <c r="X25" i="157"/>
  <c r="L25" i="289" s="1"/>
  <c r="Y25" i="157"/>
  <c r="M25" i="289"/>
  <c r="T24" i="157"/>
  <c r="D24" i="289" s="1"/>
  <c r="U24" i="157"/>
  <c r="S24" i="157"/>
  <c r="F24" i="289" s="1"/>
  <c r="E24" i="289"/>
  <c r="V24" i="157"/>
  <c r="H24" i="289"/>
  <c r="W24" i="157"/>
  <c r="R24" i="157"/>
  <c r="B24" i="289" s="1"/>
  <c r="X24" i="157"/>
  <c r="L24" i="289" s="1"/>
  <c r="Y24" i="157"/>
  <c r="M24" i="289"/>
  <c r="T23" i="157"/>
  <c r="U23" i="157"/>
  <c r="D23" i="289"/>
  <c r="S23" i="157"/>
  <c r="E23" i="289" s="1"/>
  <c r="V23" i="157"/>
  <c r="H23" i="289"/>
  <c r="W23" i="157"/>
  <c r="R23" i="157"/>
  <c r="B23" i="289"/>
  <c r="X23" i="157"/>
  <c r="L23" i="289"/>
  <c r="Y23" i="157"/>
  <c r="M23" i="289" s="1"/>
  <c r="T22" i="157"/>
  <c r="U22" i="157"/>
  <c r="D22" i="289"/>
  <c r="S22" i="157"/>
  <c r="E22" i="289" s="1"/>
  <c r="F22" i="289"/>
  <c r="V22" i="157"/>
  <c r="H22" i="289" s="1"/>
  <c r="W22" i="157"/>
  <c r="R22" i="157"/>
  <c r="B22" i="289"/>
  <c r="X22" i="157"/>
  <c r="L22" i="289"/>
  <c r="Y22" i="157"/>
  <c r="M22" i="289" s="1"/>
  <c r="T21" i="157"/>
  <c r="D21" i="289" s="1"/>
  <c r="U21" i="157"/>
  <c r="S21" i="157"/>
  <c r="E21" i="289"/>
  <c r="F21" i="289"/>
  <c r="V21" i="157"/>
  <c r="H21" i="289"/>
  <c r="W21" i="157"/>
  <c r="R21" i="157"/>
  <c r="B21" i="289" s="1"/>
  <c r="X21" i="157"/>
  <c r="L21" i="289" s="1"/>
  <c r="Y21" i="157"/>
  <c r="M21" i="289"/>
  <c r="T20" i="157"/>
  <c r="D20" i="289" s="1"/>
  <c r="U20" i="157"/>
  <c r="S20" i="157"/>
  <c r="F20" i="289" s="1"/>
  <c r="E20" i="289"/>
  <c r="V20" i="157"/>
  <c r="H20" i="289"/>
  <c r="W20" i="157"/>
  <c r="R20" i="157"/>
  <c r="B20" i="289" s="1"/>
  <c r="X20" i="157"/>
  <c r="L20" i="289" s="1"/>
  <c r="Y20" i="157"/>
  <c r="M20" i="289"/>
  <c r="T19" i="157"/>
  <c r="U19" i="157"/>
  <c r="D19" i="289"/>
  <c r="S19" i="157"/>
  <c r="E19" i="289" s="1"/>
  <c r="V19" i="157"/>
  <c r="H19" i="289"/>
  <c r="W19" i="157"/>
  <c r="R19" i="157"/>
  <c r="B19" i="289"/>
  <c r="X19" i="157"/>
  <c r="L19" i="289"/>
  <c r="Y19" i="157"/>
  <c r="M19" i="289" s="1"/>
  <c r="T18" i="157"/>
  <c r="U18" i="157"/>
  <c r="D18" i="289"/>
  <c r="S18" i="157"/>
  <c r="E18" i="289" s="1"/>
  <c r="F18" i="289"/>
  <c r="V18" i="157"/>
  <c r="H18" i="289" s="1"/>
  <c r="W18" i="157"/>
  <c r="R18" i="157"/>
  <c r="B18" i="289"/>
  <c r="X18" i="157"/>
  <c r="L18" i="289"/>
  <c r="Y18" i="157"/>
  <c r="M18" i="289"/>
  <c r="T17" i="157"/>
  <c r="D17" i="289" s="1"/>
  <c r="U17" i="157"/>
  <c r="S17" i="157"/>
  <c r="E17" i="289"/>
  <c r="F17" i="289"/>
  <c r="V17" i="157"/>
  <c r="H17" i="289"/>
  <c r="W17" i="157"/>
  <c r="R17" i="157"/>
  <c r="B17" i="289" s="1"/>
  <c r="X17" i="157"/>
  <c r="L17" i="289" s="1"/>
  <c r="Y17" i="157"/>
  <c r="M17" i="289"/>
  <c r="T16" i="157"/>
  <c r="D16" i="289" s="1"/>
  <c r="U16" i="157"/>
  <c r="S16" i="157"/>
  <c r="F16" i="289" s="1"/>
  <c r="E16" i="289"/>
  <c r="V16" i="157"/>
  <c r="H16" i="289"/>
  <c r="W16" i="157"/>
  <c r="R16" i="157"/>
  <c r="B16" i="289"/>
  <c r="X16" i="157"/>
  <c r="L16" i="289"/>
  <c r="Y16" i="157"/>
  <c r="M16" i="289"/>
  <c r="T15" i="157"/>
  <c r="U15" i="157"/>
  <c r="D15" i="289"/>
  <c r="S15" i="157"/>
  <c r="E15" i="289" s="1"/>
  <c r="V15" i="157"/>
  <c r="H15" i="289"/>
  <c r="W15" i="157"/>
  <c r="R15" i="157"/>
  <c r="B15" i="289"/>
  <c r="X15" i="157"/>
  <c r="L15" i="289"/>
  <c r="Y15" i="157"/>
  <c r="M15" i="289" s="1"/>
  <c r="T14" i="157"/>
  <c r="U14" i="157"/>
  <c r="D14" i="289"/>
  <c r="S14" i="157"/>
  <c r="E14" i="289" s="1"/>
  <c r="F14" i="289"/>
  <c r="V14" i="157"/>
  <c r="H14" i="289" s="1"/>
  <c r="W14" i="157"/>
  <c r="R14" i="157"/>
  <c r="B14" i="289"/>
  <c r="X14" i="157"/>
  <c r="L14" i="289"/>
  <c r="Y14" i="157"/>
  <c r="M14" i="289" s="1"/>
  <c r="T13" i="157"/>
  <c r="D13" i="289" s="1"/>
  <c r="U13" i="157"/>
  <c r="S13" i="157"/>
  <c r="E13" i="289"/>
  <c r="F13" i="289"/>
  <c r="V13" i="157"/>
  <c r="H13" i="289"/>
  <c r="W13" i="157"/>
  <c r="R13" i="157"/>
  <c r="B13" i="289" s="1"/>
  <c r="X13" i="157"/>
  <c r="L13" i="289" s="1"/>
  <c r="Y13" i="157"/>
  <c r="M13" i="289"/>
  <c r="T12" i="157"/>
  <c r="D12" i="289" s="1"/>
  <c r="U12" i="157"/>
  <c r="S12" i="157"/>
  <c r="F12" i="289" s="1"/>
  <c r="E12" i="289"/>
  <c r="V12" i="157"/>
  <c r="H12" i="289"/>
  <c r="W12" i="157"/>
  <c r="R12" i="157"/>
  <c r="B12" i="289"/>
  <c r="X12" i="157"/>
  <c r="L12" i="289"/>
  <c r="Y12" i="157"/>
  <c r="M12" i="289"/>
  <c r="T11" i="157"/>
  <c r="U11" i="157"/>
  <c r="D11" i="289"/>
  <c r="S11" i="157"/>
  <c r="E11" i="289" s="1"/>
  <c r="V11" i="157"/>
  <c r="H11" i="289"/>
  <c r="W11" i="157"/>
  <c r="R11" i="157"/>
  <c r="B11" i="289"/>
  <c r="X11" i="157"/>
  <c r="L11" i="289"/>
  <c r="Y11" i="157"/>
  <c r="M11" i="289" s="1"/>
  <c r="T10" i="157"/>
  <c r="U10" i="157"/>
  <c r="D10" i="289"/>
  <c r="S10" i="157"/>
  <c r="E10" i="289" s="1"/>
  <c r="F10" i="289"/>
  <c r="V10" i="157"/>
  <c r="H10" i="289" s="1"/>
  <c r="W10" i="157"/>
  <c r="R10" i="157"/>
  <c r="B10" i="289"/>
  <c r="X10" i="157"/>
  <c r="L10" i="289"/>
  <c r="Y10" i="157"/>
  <c r="M10" i="289" s="1"/>
  <c r="B69" i="266"/>
  <c r="AB69" i="266"/>
  <c r="C116" i="156"/>
  <c r="D116" i="156"/>
  <c r="E116" i="156"/>
  <c r="F116" i="156"/>
  <c r="B116" i="211" s="1"/>
  <c r="G116" i="156"/>
  <c r="K116" i="156"/>
  <c r="L116" i="156"/>
  <c r="M116" i="156"/>
  <c r="N116" i="156"/>
  <c r="O116" i="156"/>
  <c r="J116" i="156"/>
  <c r="C116" i="155" s="1"/>
  <c r="F69" i="266" s="1"/>
  <c r="C116" i="211"/>
  <c r="L69" i="266"/>
  <c r="B68" i="266"/>
  <c r="AB68" i="266"/>
  <c r="C115" i="156"/>
  <c r="D115" i="156"/>
  <c r="E115" i="156"/>
  <c r="F115" i="156"/>
  <c r="G115" i="156"/>
  <c r="B115" i="211"/>
  <c r="E68" i="266" s="1"/>
  <c r="K115" i="156"/>
  <c r="C115" i="211" s="1"/>
  <c r="I68" i="266" s="1"/>
  <c r="L115" i="156"/>
  <c r="M115" i="156"/>
  <c r="N115" i="156"/>
  <c r="O115" i="156"/>
  <c r="J115" i="156"/>
  <c r="C115" i="155" s="1"/>
  <c r="F68" i="266" s="1"/>
  <c r="L68" i="266"/>
  <c r="B67" i="266"/>
  <c r="AB67" i="266" s="1"/>
  <c r="C114" i="156"/>
  <c r="B114" i="211" s="1"/>
  <c r="D114" i="156"/>
  <c r="E114" i="156"/>
  <c r="F114" i="156"/>
  <c r="G114" i="156"/>
  <c r="K114" i="156"/>
  <c r="C114" i="211" s="1"/>
  <c r="I67" i="266" s="1"/>
  <c r="L114" i="156"/>
  <c r="M114" i="156"/>
  <c r="N114" i="156"/>
  <c r="O114" i="156"/>
  <c r="J114" i="156"/>
  <c r="C114" i="155"/>
  <c r="F67" i="266"/>
  <c r="G67" i="266" s="1"/>
  <c r="L67" i="266"/>
  <c r="J67" i="266"/>
  <c r="B66" i="266"/>
  <c r="AB66" i="266" s="1"/>
  <c r="C113" i="156"/>
  <c r="B113" i="211" s="1"/>
  <c r="D113" i="156"/>
  <c r="E113" i="156"/>
  <c r="F113" i="156"/>
  <c r="G113" i="156"/>
  <c r="K113" i="156"/>
  <c r="C113" i="211" s="1"/>
  <c r="I66" i="266" s="1"/>
  <c r="L113" i="156"/>
  <c r="M113" i="156"/>
  <c r="N113" i="156"/>
  <c r="O113" i="156"/>
  <c r="J113" i="156"/>
  <c r="C113" i="155"/>
  <c r="F66" i="266" s="1"/>
  <c r="L66" i="266"/>
  <c r="B65" i="266"/>
  <c r="AB65" i="266"/>
  <c r="C112" i="156"/>
  <c r="D112" i="156"/>
  <c r="E112" i="156"/>
  <c r="F112" i="156"/>
  <c r="B112" i="211" s="1"/>
  <c r="G112" i="156"/>
  <c r="K112" i="156"/>
  <c r="L112" i="156"/>
  <c r="M112" i="156"/>
  <c r="N112" i="156"/>
  <c r="O112" i="156"/>
  <c r="J112" i="156"/>
  <c r="C112" i="155" s="1"/>
  <c r="F65" i="266" s="1"/>
  <c r="C112" i="211"/>
  <c r="L65" i="266"/>
  <c r="B64" i="266"/>
  <c r="AB64" i="266"/>
  <c r="C111" i="156"/>
  <c r="D111" i="156"/>
  <c r="E111" i="156"/>
  <c r="F111" i="156"/>
  <c r="G111" i="156"/>
  <c r="B111" i="211"/>
  <c r="E64" i="266" s="1"/>
  <c r="K111" i="156"/>
  <c r="L111" i="156"/>
  <c r="C111" i="211" s="1"/>
  <c r="I64" i="266" s="1"/>
  <c r="M111" i="156"/>
  <c r="N111" i="156"/>
  <c r="O111" i="156"/>
  <c r="J111" i="156"/>
  <c r="C111" i="155" s="1"/>
  <c r="F64" i="266" s="1"/>
  <c r="L64" i="266"/>
  <c r="B63" i="266"/>
  <c r="AB63" i="266" s="1"/>
  <c r="C110" i="156"/>
  <c r="B110" i="211" s="1"/>
  <c r="D110" i="156"/>
  <c r="E110" i="156"/>
  <c r="F110" i="156"/>
  <c r="G110" i="156"/>
  <c r="K110" i="156"/>
  <c r="C110" i="211" s="1"/>
  <c r="I63" i="266" s="1"/>
  <c r="L110" i="156"/>
  <c r="M110" i="156"/>
  <c r="N110" i="156"/>
  <c r="O110" i="156"/>
  <c r="J110" i="156"/>
  <c r="C110" i="155"/>
  <c r="F63" i="266"/>
  <c r="G63" i="266" s="1"/>
  <c r="L63" i="266"/>
  <c r="J63" i="266"/>
  <c r="B62" i="266"/>
  <c r="AB62" i="266" s="1"/>
  <c r="C109" i="156"/>
  <c r="B109" i="211" s="1"/>
  <c r="D109" i="156"/>
  <c r="E109" i="156"/>
  <c r="F109" i="156"/>
  <c r="G109" i="156"/>
  <c r="K109" i="156"/>
  <c r="C109" i="211" s="1"/>
  <c r="I62" i="266" s="1"/>
  <c r="L109" i="156"/>
  <c r="M109" i="156"/>
  <c r="N109" i="156"/>
  <c r="O109" i="156"/>
  <c r="J109" i="156"/>
  <c r="C109" i="155"/>
  <c r="F62" i="266" s="1"/>
  <c r="L62" i="266"/>
  <c r="B61" i="266"/>
  <c r="AB61" i="266"/>
  <c r="C108" i="156"/>
  <c r="D108" i="156"/>
  <c r="E108" i="156"/>
  <c r="F108" i="156"/>
  <c r="B108" i="211" s="1"/>
  <c r="G108" i="156"/>
  <c r="K108" i="156"/>
  <c r="L108" i="156"/>
  <c r="M108" i="156"/>
  <c r="N108" i="156"/>
  <c r="O108" i="156"/>
  <c r="J108" i="156"/>
  <c r="C108" i="155" s="1"/>
  <c r="F61" i="266" s="1"/>
  <c r="C108" i="211"/>
  <c r="L61" i="266"/>
  <c r="B60" i="266"/>
  <c r="AB60" i="266"/>
  <c r="C107" i="156"/>
  <c r="D107" i="156"/>
  <c r="E107" i="156"/>
  <c r="F107" i="156"/>
  <c r="G107" i="156"/>
  <c r="B107" i="211"/>
  <c r="E60" i="266" s="1"/>
  <c r="K107" i="156"/>
  <c r="L107" i="156"/>
  <c r="C107" i="211" s="1"/>
  <c r="I60" i="266" s="1"/>
  <c r="M107" i="156"/>
  <c r="N107" i="156"/>
  <c r="O107" i="156"/>
  <c r="J107" i="156"/>
  <c r="C107" i="155" s="1"/>
  <c r="F60" i="266" s="1"/>
  <c r="L60" i="266"/>
  <c r="B59" i="266"/>
  <c r="AB59" i="266" s="1"/>
  <c r="C106" i="156"/>
  <c r="B106" i="211" s="1"/>
  <c r="D106" i="156"/>
  <c r="E106" i="156"/>
  <c r="F106" i="156"/>
  <c r="G106" i="156"/>
  <c r="K106" i="156"/>
  <c r="C106" i="211" s="1"/>
  <c r="I59" i="266" s="1"/>
  <c r="L106" i="156"/>
  <c r="M106" i="156"/>
  <c r="N106" i="156"/>
  <c r="O106" i="156"/>
  <c r="J106" i="156"/>
  <c r="C106" i="155"/>
  <c r="F59" i="266"/>
  <c r="G59" i="266" s="1"/>
  <c r="L59" i="266"/>
  <c r="J59" i="266"/>
  <c r="B58" i="266"/>
  <c r="AB58" i="266" s="1"/>
  <c r="C105" i="156"/>
  <c r="B105" i="211" s="1"/>
  <c r="D105" i="156"/>
  <c r="E105" i="156"/>
  <c r="F105" i="156"/>
  <c r="G105" i="156"/>
  <c r="K105" i="156"/>
  <c r="C105" i="211" s="1"/>
  <c r="I58" i="266" s="1"/>
  <c r="L105" i="156"/>
  <c r="M105" i="156"/>
  <c r="N105" i="156"/>
  <c r="O105" i="156"/>
  <c r="J105" i="156"/>
  <c r="C105" i="155"/>
  <c r="F58" i="266" s="1"/>
  <c r="L58" i="266"/>
  <c r="B57" i="266"/>
  <c r="AB57" i="266"/>
  <c r="C104" i="156"/>
  <c r="D104" i="156"/>
  <c r="E104" i="156"/>
  <c r="F104" i="156"/>
  <c r="B104" i="211" s="1"/>
  <c r="G104" i="156"/>
  <c r="K104" i="156"/>
  <c r="L104" i="156"/>
  <c r="M104" i="156"/>
  <c r="N104" i="156"/>
  <c r="O104" i="156"/>
  <c r="J104" i="156"/>
  <c r="C104" i="155" s="1"/>
  <c r="F57" i="266" s="1"/>
  <c r="C104" i="211"/>
  <c r="L57" i="266"/>
  <c r="B56" i="266"/>
  <c r="AB56" i="266"/>
  <c r="C103" i="156"/>
  <c r="D103" i="156"/>
  <c r="E103" i="156"/>
  <c r="F103" i="156"/>
  <c r="G103" i="156"/>
  <c r="B103" i="211"/>
  <c r="E56" i="266" s="1"/>
  <c r="K103" i="156"/>
  <c r="L103" i="156"/>
  <c r="C103" i="211" s="1"/>
  <c r="I56" i="266" s="1"/>
  <c r="M103" i="156"/>
  <c r="N103" i="156"/>
  <c r="O103" i="156"/>
  <c r="J103" i="156"/>
  <c r="C103" i="155" s="1"/>
  <c r="F56" i="266" s="1"/>
  <c r="L56" i="266"/>
  <c r="B55" i="266"/>
  <c r="AB55" i="266" s="1"/>
  <c r="C102" i="156"/>
  <c r="B102" i="211" s="1"/>
  <c r="D102" i="156"/>
  <c r="E102" i="156"/>
  <c r="F102" i="156"/>
  <c r="G102" i="156"/>
  <c r="K102" i="156"/>
  <c r="C102" i="211" s="1"/>
  <c r="I55" i="266" s="1"/>
  <c r="L102" i="156"/>
  <c r="M102" i="156"/>
  <c r="N102" i="156"/>
  <c r="O102" i="156"/>
  <c r="J102" i="156"/>
  <c r="C102" i="155"/>
  <c r="F55" i="266"/>
  <c r="G55" i="266" s="1"/>
  <c r="L55" i="266"/>
  <c r="J55" i="266"/>
  <c r="B54" i="266"/>
  <c r="AB54" i="266" s="1"/>
  <c r="C101" i="156"/>
  <c r="B101" i="211" s="1"/>
  <c r="D101" i="156"/>
  <c r="E101" i="156"/>
  <c r="F101" i="156"/>
  <c r="G101" i="156"/>
  <c r="K101" i="156"/>
  <c r="C101" i="211" s="1"/>
  <c r="I54" i="266" s="1"/>
  <c r="L101" i="156"/>
  <c r="M101" i="156"/>
  <c r="N101" i="156"/>
  <c r="O101" i="156"/>
  <c r="J101" i="156"/>
  <c r="C101" i="155"/>
  <c r="F54" i="266" s="1"/>
  <c r="L54" i="266"/>
  <c r="B53" i="266"/>
  <c r="AB53" i="266"/>
  <c r="C100" i="156"/>
  <c r="D100" i="156"/>
  <c r="E100" i="156"/>
  <c r="F100" i="156"/>
  <c r="B100" i="211" s="1"/>
  <c r="G100" i="156"/>
  <c r="K100" i="156"/>
  <c r="L100" i="156"/>
  <c r="M100" i="156"/>
  <c r="N100" i="156"/>
  <c r="O100" i="156"/>
  <c r="J100" i="156"/>
  <c r="C100" i="155" s="1"/>
  <c r="F53" i="266" s="1"/>
  <c r="C100" i="211"/>
  <c r="L53" i="266"/>
  <c r="B52" i="266"/>
  <c r="AB52" i="266"/>
  <c r="C99" i="156"/>
  <c r="D99" i="156"/>
  <c r="E99" i="156"/>
  <c r="F99" i="156"/>
  <c r="G99" i="156"/>
  <c r="B99" i="211"/>
  <c r="E52" i="266" s="1"/>
  <c r="K99" i="156"/>
  <c r="L99" i="156"/>
  <c r="C99" i="211" s="1"/>
  <c r="I52" i="266" s="1"/>
  <c r="M99" i="156"/>
  <c r="N99" i="156"/>
  <c r="O99" i="156"/>
  <c r="J99" i="156"/>
  <c r="C99" i="155" s="1"/>
  <c r="F52" i="266" s="1"/>
  <c r="L52" i="266"/>
  <c r="B51" i="266"/>
  <c r="AB51" i="266" s="1"/>
  <c r="C98" i="156"/>
  <c r="B98" i="211" s="1"/>
  <c r="D98" i="156"/>
  <c r="E98" i="156"/>
  <c r="F98" i="156"/>
  <c r="G98" i="156"/>
  <c r="K98" i="156"/>
  <c r="C98" i="211" s="1"/>
  <c r="I51" i="266" s="1"/>
  <c r="L98" i="156"/>
  <c r="M98" i="156"/>
  <c r="N98" i="156"/>
  <c r="O98" i="156"/>
  <c r="J98" i="156"/>
  <c r="C98" i="155"/>
  <c r="F51" i="266"/>
  <c r="G51" i="266" s="1"/>
  <c r="L51" i="266"/>
  <c r="J51" i="266"/>
  <c r="B50" i="266"/>
  <c r="AB50" i="266" s="1"/>
  <c r="C97" i="156"/>
  <c r="B97" i="211" s="1"/>
  <c r="D97" i="156"/>
  <c r="E97" i="156"/>
  <c r="F97" i="156"/>
  <c r="G97" i="156"/>
  <c r="K97" i="156"/>
  <c r="C97" i="211" s="1"/>
  <c r="I50" i="266" s="1"/>
  <c r="L97" i="156"/>
  <c r="M97" i="156"/>
  <c r="N97" i="156"/>
  <c r="O97" i="156"/>
  <c r="J97" i="156"/>
  <c r="C97" i="155"/>
  <c r="F50" i="266" s="1"/>
  <c r="L50" i="266"/>
  <c r="B49" i="266"/>
  <c r="AB49" i="266"/>
  <c r="C96" i="156"/>
  <c r="D96" i="156"/>
  <c r="E96" i="156"/>
  <c r="F96" i="156"/>
  <c r="B96" i="211" s="1"/>
  <c r="G96" i="156"/>
  <c r="K96" i="156"/>
  <c r="L96" i="156"/>
  <c r="M96" i="156"/>
  <c r="N96" i="156"/>
  <c r="O96" i="156"/>
  <c r="J96" i="156"/>
  <c r="C96" i="155" s="1"/>
  <c r="F49" i="266" s="1"/>
  <c r="C96" i="211"/>
  <c r="L49" i="266"/>
  <c r="B48" i="266"/>
  <c r="AB48" i="266"/>
  <c r="C95" i="156"/>
  <c r="D95" i="156"/>
  <c r="E95" i="156"/>
  <c r="F95" i="156"/>
  <c r="G95" i="156"/>
  <c r="B95" i="211"/>
  <c r="E48" i="266" s="1"/>
  <c r="K95" i="156"/>
  <c r="L95" i="156"/>
  <c r="C95" i="211" s="1"/>
  <c r="I48" i="266" s="1"/>
  <c r="M95" i="156"/>
  <c r="N95" i="156"/>
  <c r="O95" i="156"/>
  <c r="J95" i="156"/>
  <c r="C95" i="155" s="1"/>
  <c r="F48" i="266" s="1"/>
  <c r="L48" i="266"/>
  <c r="B47" i="266"/>
  <c r="AB47" i="266" s="1"/>
  <c r="C94" i="156"/>
  <c r="B94" i="211" s="1"/>
  <c r="D94" i="156"/>
  <c r="E94" i="156"/>
  <c r="F94" i="156"/>
  <c r="G94" i="156"/>
  <c r="K94" i="156"/>
  <c r="C94" i="211" s="1"/>
  <c r="I47" i="266" s="1"/>
  <c r="L94" i="156"/>
  <c r="M94" i="156"/>
  <c r="N94" i="156"/>
  <c r="O94" i="156"/>
  <c r="J94" i="156"/>
  <c r="C94" i="155"/>
  <c r="F47" i="266"/>
  <c r="G47" i="266" s="1"/>
  <c r="L47" i="266"/>
  <c r="J47" i="266"/>
  <c r="B46" i="266"/>
  <c r="AB46" i="266" s="1"/>
  <c r="C93" i="156"/>
  <c r="B93" i="211" s="1"/>
  <c r="D93" i="156"/>
  <c r="E93" i="156"/>
  <c r="F93" i="156"/>
  <c r="G93" i="156"/>
  <c r="K93" i="156"/>
  <c r="C93" i="211" s="1"/>
  <c r="I46" i="266" s="1"/>
  <c r="L93" i="156"/>
  <c r="M93" i="156"/>
  <c r="N93" i="156"/>
  <c r="O93" i="156"/>
  <c r="J93" i="156"/>
  <c r="C93" i="155"/>
  <c r="F46" i="266" s="1"/>
  <c r="L46" i="266"/>
  <c r="B45" i="266"/>
  <c r="AB45" i="266"/>
  <c r="C92" i="156"/>
  <c r="D92" i="156"/>
  <c r="E92" i="156"/>
  <c r="F92" i="156"/>
  <c r="B92" i="211" s="1"/>
  <c r="G92" i="156"/>
  <c r="K92" i="156"/>
  <c r="L92" i="156"/>
  <c r="M92" i="156"/>
  <c r="N92" i="156"/>
  <c r="O92" i="156"/>
  <c r="J92" i="156"/>
  <c r="C92" i="155" s="1"/>
  <c r="F45" i="266" s="1"/>
  <c r="C92" i="211"/>
  <c r="L45" i="266"/>
  <c r="B44" i="266"/>
  <c r="AB44" i="266"/>
  <c r="C91" i="156"/>
  <c r="D91" i="156"/>
  <c r="E91" i="156"/>
  <c r="F91" i="156"/>
  <c r="G91" i="156"/>
  <c r="B91" i="211"/>
  <c r="E44" i="266" s="1"/>
  <c r="K91" i="156"/>
  <c r="L91" i="156"/>
  <c r="C91" i="211" s="1"/>
  <c r="I44" i="266" s="1"/>
  <c r="M91" i="156"/>
  <c r="N91" i="156"/>
  <c r="O91" i="156"/>
  <c r="J91" i="156"/>
  <c r="C91" i="155" s="1"/>
  <c r="F44" i="266" s="1"/>
  <c r="L44" i="266"/>
  <c r="B43" i="266"/>
  <c r="AB43" i="266" s="1"/>
  <c r="C90" i="156"/>
  <c r="B90" i="211" s="1"/>
  <c r="D90" i="156"/>
  <c r="E90" i="156"/>
  <c r="F90" i="156"/>
  <c r="G90" i="156"/>
  <c r="K90" i="156"/>
  <c r="C90" i="211" s="1"/>
  <c r="I43" i="266" s="1"/>
  <c r="L90" i="156"/>
  <c r="M90" i="156"/>
  <c r="N90" i="156"/>
  <c r="O90" i="156"/>
  <c r="J90" i="156"/>
  <c r="C90" i="155"/>
  <c r="F43" i="266"/>
  <c r="G43" i="266" s="1"/>
  <c r="L43" i="266"/>
  <c r="J43" i="266"/>
  <c r="B42" i="266"/>
  <c r="AB42" i="266" s="1"/>
  <c r="C89" i="156"/>
  <c r="B89" i="211" s="1"/>
  <c r="D89" i="156"/>
  <c r="E89" i="156"/>
  <c r="F89" i="156"/>
  <c r="G89" i="156"/>
  <c r="K89" i="156"/>
  <c r="C89" i="211" s="1"/>
  <c r="I42" i="266" s="1"/>
  <c r="L89" i="156"/>
  <c r="M89" i="156"/>
  <c r="N89" i="156"/>
  <c r="O89" i="156"/>
  <c r="J89" i="156"/>
  <c r="C89" i="155"/>
  <c r="F42" i="266" s="1"/>
  <c r="L42" i="266"/>
  <c r="B41" i="266"/>
  <c r="AB41" i="266"/>
  <c r="C88" i="156"/>
  <c r="D88" i="156"/>
  <c r="E88" i="156"/>
  <c r="F88" i="156"/>
  <c r="B88" i="211" s="1"/>
  <c r="G88" i="156"/>
  <c r="K88" i="156"/>
  <c r="L88" i="156"/>
  <c r="M88" i="156"/>
  <c r="N88" i="156"/>
  <c r="O88" i="156"/>
  <c r="J88" i="156"/>
  <c r="C88" i="155" s="1"/>
  <c r="F41" i="266" s="1"/>
  <c r="C88" i="211"/>
  <c r="L41" i="266"/>
  <c r="B40" i="266"/>
  <c r="AB40" i="266"/>
  <c r="C87" i="156"/>
  <c r="D87" i="156"/>
  <c r="E87" i="156"/>
  <c r="F87" i="156"/>
  <c r="G87" i="156"/>
  <c r="B87" i="211"/>
  <c r="E40" i="266" s="1"/>
  <c r="K87" i="156"/>
  <c r="L87" i="156"/>
  <c r="C87" i="211" s="1"/>
  <c r="I40" i="266" s="1"/>
  <c r="M87" i="156"/>
  <c r="N87" i="156"/>
  <c r="O87" i="156"/>
  <c r="J87" i="156"/>
  <c r="C87" i="155" s="1"/>
  <c r="F40" i="266" s="1"/>
  <c r="L40" i="266"/>
  <c r="B39" i="266"/>
  <c r="AB39" i="266" s="1"/>
  <c r="C86" i="156"/>
  <c r="B86" i="211" s="1"/>
  <c r="D86" i="156"/>
  <c r="E86" i="156"/>
  <c r="F86" i="156"/>
  <c r="G86" i="156"/>
  <c r="K86" i="156"/>
  <c r="C86" i="211" s="1"/>
  <c r="I39" i="266" s="1"/>
  <c r="L86" i="156"/>
  <c r="M86" i="156"/>
  <c r="N86" i="156"/>
  <c r="O86" i="156"/>
  <c r="J86" i="156"/>
  <c r="C86" i="155"/>
  <c r="F39" i="266"/>
  <c r="G39" i="266" s="1"/>
  <c r="L39" i="266"/>
  <c r="J39" i="266"/>
  <c r="B38" i="266"/>
  <c r="AB38" i="266" s="1"/>
  <c r="C85" i="156"/>
  <c r="B85" i="211" s="1"/>
  <c r="D85" i="156"/>
  <c r="E85" i="156"/>
  <c r="F85" i="156"/>
  <c r="G85" i="156"/>
  <c r="K85" i="156"/>
  <c r="C85" i="211" s="1"/>
  <c r="I38" i="266" s="1"/>
  <c r="L85" i="156"/>
  <c r="M85" i="156"/>
  <c r="N85" i="156"/>
  <c r="O85" i="156"/>
  <c r="J85" i="156"/>
  <c r="C85" i="155"/>
  <c r="F38" i="266" s="1"/>
  <c r="L38" i="266"/>
  <c r="B37" i="266"/>
  <c r="AB37" i="266"/>
  <c r="C84" i="156"/>
  <c r="D84" i="156"/>
  <c r="E84" i="156"/>
  <c r="F84" i="156"/>
  <c r="B84" i="211" s="1"/>
  <c r="G84" i="156"/>
  <c r="K84" i="156"/>
  <c r="L84" i="156"/>
  <c r="M84" i="156"/>
  <c r="N84" i="156"/>
  <c r="O84" i="156"/>
  <c r="J84" i="156"/>
  <c r="C84" i="155" s="1"/>
  <c r="F37" i="266" s="1"/>
  <c r="C84" i="211"/>
  <c r="L37" i="266"/>
  <c r="B36" i="266"/>
  <c r="AB36" i="266"/>
  <c r="C83" i="156"/>
  <c r="D83" i="156"/>
  <c r="E83" i="156"/>
  <c r="F83" i="156"/>
  <c r="G83" i="156"/>
  <c r="B83" i="211"/>
  <c r="E36" i="266" s="1"/>
  <c r="K83" i="156"/>
  <c r="L83" i="156"/>
  <c r="C83" i="211" s="1"/>
  <c r="I36" i="266" s="1"/>
  <c r="M83" i="156"/>
  <c r="N83" i="156"/>
  <c r="O83" i="156"/>
  <c r="J83" i="156"/>
  <c r="C83" i="155" s="1"/>
  <c r="F36" i="266" s="1"/>
  <c r="L36" i="266"/>
  <c r="B35" i="266"/>
  <c r="AB35" i="266" s="1"/>
  <c r="C82" i="156"/>
  <c r="B82" i="211" s="1"/>
  <c r="D82" i="156"/>
  <c r="E82" i="156"/>
  <c r="F82" i="156"/>
  <c r="G82" i="156"/>
  <c r="K82" i="156"/>
  <c r="C82" i="211" s="1"/>
  <c r="I35" i="266" s="1"/>
  <c r="L82" i="156"/>
  <c r="M82" i="156"/>
  <c r="N82" i="156"/>
  <c r="O82" i="156"/>
  <c r="J82" i="156"/>
  <c r="C82" i="155"/>
  <c r="F35" i="266"/>
  <c r="G35" i="266" s="1"/>
  <c r="L35" i="266"/>
  <c r="J35" i="266"/>
  <c r="B34" i="266"/>
  <c r="AB34" i="266" s="1"/>
  <c r="C81" i="156"/>
  <c r="B81" i="211" s="1"/>
  <c r="D81" i="156"/>
  <c r="E81" i="156"/>
  <c r="F81" i="156"/>
  <c r="G81" i="156"/>
  <c r="K81" i="156"/>
  <c r="C81" i="211" s="1"/>
  <c r="I34" i="266" s="1"/>
  <c r="L81" i="156"/>
  <c r="M81" i="156"/>
  <c r="N81" i="156"/>
  <c r="O81" i="156"/>
  <c r="J81" i="156"/>
  <c r="C81" i="155"/>
  <c r="F34" i="266" s="1"/>
  <c r="L34" i="266"/>
  <c r="B33" i="266"/>
  <c r="AB33" i="266"/>
  <c r="C80" i="156"/>
  <c r="D80" i="156"/>
  <c r="E80" i="156"/>
  <c r="F80" i="156"/>
  <c r="B80" i="211" s="1"/>
  <c r="G80" i="156"/>
  <c r="K80" i="156"/>
  <c r="L80" i="156"/>
  <c r="M80" i="156"/>
  <c r="N80" i="156"/>
  <c r="O80" i="156"/>
  <c r="J80" i="156"/>
  <c r="C80" i="155" s="1"/>
  <c r="F33" i="266" s="1"/>
  <c r="C80" i="211"/>
  <c r="L33" i="266"/>
  <c r="B32" i="266"/>
  <c r="AB32" i="266"/>
  <c r="C79" i="156"/>
  <c r="D79" i="156"/>
  <c r="E79" i="156"/>
  <c r="F79" i="156"/>
  <c r="G79" i="156"/>
  <c r="B79" i="211"/>
  <c r="E32" i="266" s="1"/>
  <c r="K79" i="156"/>
  <c r="L79" i="156"/>
  <c r="C79" i="211" s="1"/>
  <c r="I32" i="266" s="1"/>
  <c r="M79" i="156"/>
  <c r="N79" i="156"/>
  <c r="O79" i="156"/>
  <c r="J79" i="156"/>
  <c r="C79" i="155" s="1"/>
  <c r="F32" i="266" s="1"/>
  <c r="L32" i="266"/>
  <c r="B31" i="266"/>
  <c r="AB31" i="266" s="1"/>
  <c r="C78" i="156"/>
  <c r="B78" i="211" s="1"/>
  <c r="D78" i="156"/>
  <c r="E78" i="156"/>
  <c r="F78" i="156"/>
  <c r="G78" i="156"/>
  <c r="K78" i="156"/>
  <c r="C78" i="211" s="1"/>
  <c r="I31" i="266" s="1"/>
  <c r="L78" i="156"/>
  <c r="M78" i="156"/>
  <c r="N78" i="156"/>
  <c r="O78" i="156"/>
  <c r="J78" i="156"/>
  <c r="C78" i="155"/>
  <c r="F31" i="266"/>
  <c r="G31" i="266" s="1"/>
  <c r="L31" i="266"/>
  <c r="J31" i="266"/>
  <c r="B30" i="266"/>
  <c r="AB30" i="266" s="1"/>
  <c r="C77" i="156"/>
  <c r="B77" i="211" s="1"/>
  <c r="D77" i="156"/>
  <c r="E77" i="156"/>
  <c r="F77" i="156"/>
  <c r="G77" i="156"/>
  <c r="K77" i="156"/>
  <c r="C77" i="211" s="1"/>
  <c r="I30" i="266" s="1"/>
  <c r="L77" i="156"/>
  <c r="M77" i="156"/>
  <c r="N77" i="156"/>
  <c r="O77" i="156"/>
  <c r="J77" i="156"/>
  <c r="C77" i="155"/>
  <c r="F30" i="266" s="1"/>
  <c r="L30" i="266"/>
  <c r="B29" i="266"/>
  <c r="AB29" i="266"/>
  <c r="C76" i="156"/>
  <c r="D76" i="156"/>
  <c r="E76" i="156"/>
  <c r="F76" i="156"/>
  <c r="B76" i="211" s="1"/>
  <c r="G76" i="156"/>
  <c r="K76" i="156"/>
  <c r="L76" i="156"/>
  <c r="M76" i="156"/>
  <c r="N76" i="156"/>
  <c r="O76" i="156"/>
  <c r="J76" i="156"/>
  <c r="C76" i="155" s="1"/>
  <c r="F29" i="266" s="1"/>
  <c r="C76" i="211"/>
  <c r="L29" i="266"/>
  <c r="B28" i="266"/>
  <c r="AB28" i="266"/>
  <c r="C75" i="156"/>
  <c r="D75" i="156"/>
  <c r="E75" i="156"/>
  <c r="F75" i="156"/>
  <c r="G75" i="156"/>
  <c r="B75" i="211"/>
  <c r="E28" i="266" s="1"/>
  <c r="K75" i="156"/>
  <c r="L75" i="156"/>
  <c r="C75" i="211" s="1"/>
  <c r="I28" i="266" s="1"/>
  <c r="M75" i="156"/>
  <c r="N75" i="156"/>
  <c r="O75" i="156"/>
  <c r="J75" i="156"/>
  <c r="C75" i="155" s="1"/>
  <c r="F28" i="266" s="1"/>
  <c r="L28" i="266"/>
  <c r="B27" i="266"/>
  <c r="AB27" i="266" s="1"/>
  <c r="C74" i="156"/>
  <c r="B74" i="211" s="1"/>
  <c r="D74" i="156"/>
  <c r="E74" i="156"/>
  <c r="F74" i="156"/>
  <c r="G74" i="156"/>
  <c r="K74" i="156"/>
  <c r="C74" i="211" s="1"/>
  <c r="I27" i="266" s="1"/>
  <c r="L74" i="156"/>
  <c r="M74" i="156"/>
  <c r="N74" i="156"/>
  <c r="O74" i="156"/>
  <c r="J74" i="156"/>
  <c r="C74" i="155"/>
  <c r="F27" i="266"/>
  <c r="G27" i="266" s="1"/>
  <c r="L27" i="266"/>
  <c r="J27" i="266"/>
  <c r="B26" i="266"/>
  <c r="AB26" i="266" s="1"/>
  <c r="C73" i="156"/>
  <c r="B73" i="211" s="1"/>
  <c r="D73" i="156"/>
  <c r="E73" i="156"/>
  <c r="F73" i="156"/>
  <c r="G73" i="156"/>
  <c r="K73" i="156"/>
  <c r="C73" i="211" s="1"/>
  <c r="I26" i="266" s="1"/>
  <c r="L73" i="156"/>
  <c r="M73" i="156"/>
  <c r="N73" i="156"/>
  <c r="O73" i="156"/>
  <c r="J73" i="156"/>
  <c r="C73" i="155"/>
  <c r="F26" i="266" s="1"/>
  <c r="L26" i="266"/>
  <c r="B25" i="266"/>
  <c r="AB25" i="266"/>
  <c r="C72" i="156"/>
  <c r="D72" i="156"/>
  <c r="E72" i="156"/>
  <c r="F72" i="156"/>
  <c r="B72" i="211" s="1"/>
  <c r="G72" i="156"/>
  <c r="K72" i="156"/>
  <c r="L72" i="156"/>
  <c r="M72" i="156"/>
  <c r="N72" i="156"/>
  <c r="O72" i="156"/>
  <c r="J72" i="156"/>
  <c r="C72" i="155" s="1"/>
  <c r="F25" i="266" s="1"/>
  <c r="C72" i="211"/>
  <c r="L25" i="266"/>
  <c r="B24" i="266"/>
  <c r="AB24" i="266"/>
  <c r="C71" i="156"/>
  <c r="D71" i="156"/>
  <c r="E71" i="156"/>
  <c r="F71" i="156"/>
  <c r="G71" i="156"/>
  <c r="B71" i="211"/>
  <c r="E24" i="266" s="1"/>
  <c r="K71" i="156"/>
  <c r="L71" i="156"/>
  <c r="C71" i="211" s="1"/>
  <c r="I24" i="266" s="1"/>
  <c r="M71" i="156"/>
  <c r="N71" i="156"/>
  <c r="O71" i="156"/>
  <c r="J71" i="156"/>
  <c r="C71" i="155" s="1"/>
  <c r="F24" i="266" s="1"/>
  <c r="L24" i="266"/>
  <c r="B23" i="266"/>
  <c r="AB23" i="266" s="1"/>
  <c r="C70" i="156"/>
  <c r="B70" i="211" s="1"/>
  <c r="D70" i="156"/>
  <c r="E70" i="156"/>
  <c r="F70" i="156"/>
  <c r="G70" i="156"/>
  <c r="K70" i="156"/>
  <c r="C70" i="211" s="1"/>
  <c r="I23" i="266" s="1"/>
  <c r="L70" i="156"/>
  <c r="M70" i="156"/>
  <c r="N70" i="156"/>
  <c r="O70" i="156"/>
  <c r="J70" i="156"/>
  <c r="C70" i="155"/>
  <c r="F23" i="266"/>
  <c r="G23" i="266" s="1"/>
  <c r="L23" i="266"/>
  <c r="J23" i="266"/>
  <c r="B22" i="266"/>
  <c r="AB22" i="266" s="1"/>
  <c r="C69" i="156"/>
  <c r="B69" i="211" s="1"/>
  <c r="D69" i="156"/>
  <c r="E69" i="156"/>
  <c r="F69" i="156"/>
  <c r="G69" i="156"/>
  <c r="K69" i="156"/>
  <c r="C69" i="211" s="1"/>
  <c r="I22" i="266" s="1"/>
  <c r="L69" i="156"/>
  <c r="M69" i="156"/>
  <c r="N69" i="156"/>
  <c r="O69" i="156"/>
  <c r="J69" i="156"/>
  <c r="C69" i="155"/>
  <c r="F22" i="266" s="1"/>
  <c r="L22" i="266"/>
  <c r="B21" i="266"/>
  <c r="AB21" i="266"/>
  <c r="C68" i="156"/>
  <c r="D68" i="156"/>
  <c r="E68" i="156"/>
  <c r="F68" i="156"/>
  <c r="B68" i="211" s="1"/>
  <c r="G68" i="156"/>
  <c r="K68" i="156"/>
  <c r="L68" i="156"/>
  <c r="M68" i="156"/>
  <c r="N68" i="156"/>
  <c r="O68" i="156"/>
  <c r="J68" i="156"/>
  <c r="C68" i="155" s="1"/>
  <c r="F21" i="266" s="1"/>
  <c r="C68" i="211"/>
  <c r="L21" i="266"/>
  <c r="B20" i="266"/>
  <c r="AB20" i="266"/>
  <c r="C67" i="156"/>
  <c r="D67" i="156"/>
  <c r="E67" i="156"/>
  <c r="F67" i="156"/>
  <c r="G67" i="156"/>
  <c r="B67" i="211"/>
  <c r="E20" i="266" s="1"/>
  <c r="K67" i="156"/>
  <c r="L67" i="156"/>
  <c r="C67" i="211" s="1"/>
  <c r="I20" i="266" s="1"/>
  <c r="M67" i="156"/>
  <c r="N67" i="156"/>
  <c r="O67" i="156"/>
  <c r="J67" i="156"/>
  <c r="C67" i="155" s="1"/>
  <c r="F20" i="266" s="1"/>
  <c r="L20" i="266"/>
  <c r="B19" i="266"/>
  <c r="AB19" i="266" s="1"/>
  <c r="C66" i="156"/>
  <c r="B66" i="211" s="1"/>
  <c r="D66" i="156"/>
  <c r="E66" i="156"/>
  <c r="F66" i="156"/>
  <c r="G66" i="156"/>
  <c r="K66" i="156"/>
  <c r="C66" i="211" s="1"/>
  <c r="I19" i="266" s="1"/>
  <c r="L66" i="156"/>
  <c r="M66" i="156"/>
  <c r="N66" i="156"/>
  <c r="O66" i="156"/>
  <c r="J66" i="156"/>
  <c r="C66" i="155"/>
  <c r="F19" i="266"/>
  <c r="G19" i="266" s="1"/>
  <c r="L19" i="266"/>
  <c r="J19" i="266"/>
  <c r="B18" i="266"/>
  <c r="AB18" i="266"/>
  <c r="C65" i="156"/>
  <c r="B65" i="211" s="1"/>
  <c r="D65" i="156"/>
  <c r="E65" i="156"/>
  <c r="F65" i="156"/>
  <c r="G65" i="156"/>
  <c r="K65" i="156"/>
  <c r="C65" i="211" s="1"/>
  <c r="L65" i="156"/>
  <c r="M65" i="156"/>
  <c r="N65" i="156"/>
  <c r="O65" i="156"/>
  <c r="J65" i="156"/>
  <c r="C65" i="155"/>
  <c r="F18" i="266" s="1"/>
  <c r="L18" i="266"/>
  <c r="B17" i="266"/>
  <c r="AB17" i="266"/>
  <c r="C64" i="156"/>
  <c r="D64" i="156"/>
  <c r="E64" i="156"/>
  <c r="F64" i="156"/>
  <c r="B64" i="211" s="1"/>
  <c r="G64" i="156"/>
  <c r="K64" i="156"/>
  <c r="L64" i="156"/>
  <c r="M64" i="156"/>
  <c r="N64" i="156"/>
  <c r="O64" i="156"/>
  <c r="J64" i="156"/>
  <c r="C64" i="155" s="1"/>
  <c r="F17" i="266" s="1"/>
  <c r="C64" i="211"/>
  <c r="I17" i="266" s="1"/>
  <c r="L17" i="266"/>
  <c r="B16" i="266"/>
  <c r="AB16" i="266"/>
  <c r="C63" i="156"/>
  <c r="D63" i="156"/>
  <c r="E63" i="156"/>
  <c r="F63" i="156"/>
  <c r="G63" i="156"/>
  <c r="B63" i="211"/>
  <c r="E16" i="266" s="1"/>
  <c r="K63" i="156"/>
  <c r="L63" i="156"/>
  <c r="C63" i="211" s="1"/>
  <c r="M63" i="156"/>
  <c r="N63" i="156"/>
  <c r="O63" i="156"/>
  <c r="J63" i="156"/>
  <c r="C63" i="155" s="1"/>
  <c r="F16" i="266" s="1"/>
  <c r="L16" i="266"/>
  <c r="B15" i="266"/>
  <c r="AB15" i="266" s="1"/>
  <c r="C61" i="156"/>
  <c r="B61" i="211" s="1"/>
  <c r="D61" i="156"/>
  <c r="E61" i="156"/>
  <c r="F61" i="156"/>
  <c r="G61" i="156"/>
  <c r="W62" i="211"/>
  <c r="B14" i="266"/>
  <c r="K61" i="156"/>
  <c r="C61" i="211" s="1"/>
  <c r="I14" i="266" s="1"/>
  <c r="L61" i="156"/>
  <c r="M61" i="156"/>
  <c r="N61" i="156"/>
  <c r="O61" i="156"/>
  <c r="J61" i="156"/>
  <c r="C61" i="155"/>
  <c r="F14" i="266" s="1"/>
  <c r="H13" i="266"/>
  <c r="L14" i="266"/>
  <c r="L15" i="266" s="1"/>
  <c r="K62" i="156"/>
  <c r="C62" i="211" s="1"/>
  <c r="I15" i="266" s="1"/>
  <c r="L62" i="156"/>
  <c r="M62" i="156"/>
  <c r="N62" i="156"/>
  <c r="O62" i="156"/>
  <c r="V62" i="211"/>
  <c r="J62" i="156"/>
  <c r="C62" i="155"/>
  <c r="F15" i="266"/>
  <c r="C62" i="156"/>
  <c r="D62" i="156"/>
  <c r="E62" i="156"/>
  <c r="F62" i="156"/>
  <c r="G62" i="156"/>
  <c r="AB14" i="266"/>
  <c r="B13" i="266"/>
  <c r="AB13" i="266"/>
  <c r="C59" i="156"/>
  <c r="D59" i="156"/>
  <c r="E59" i="156"/>
  <c r="F59" i="156"/>
  <c r="B59" i="211" s="1"/>
  <c r="G59" i="156"/>
  <c r="B12" i="266"/>
  <c r="K59" i="156"/>
  <c r="L59" i="156"/>
  <c r="C59" i="211" s="1"/>
  <c r="M59" i="156"/>
  <c r="N59" i="156"/>
  <c r="O59" i="156"/>
  <c r="V60" i="211"/>
  <c r="C60" i="211" s="1"/>
  <c r="J59" i="156"/>
  <c r="C59" i="155" s="1"/>
  <c r="F12" i="266" s="1"/>
  <c r="L12" i="266"/>
  <c r="K60" i="156"/>
  <c r="L60" i="156"/>
  <c r="M60" i="156"/>
  <c r="N60" i="156"/>
  <c r="O60" i="156"/>
  <c r="J60" i="156"/>
  <c r="C60" i="155" s="1"/>
  <c r="F13" i="266" s="1"/>
  <c r="C60" i="156"/>
  <c r="D60" i="156"/>
  <c r="E60" i="156"/>
  <c r="F60" i="156"/>
  <c r="G60" i="156"/>
  <c r="B116" i="155"/>
  <c r="E116" i="155"/>
  <c r="C116" i="157"/>
  <c r="E116" i="211" s="1"/>
  <c r="D116" i="157"/>
  <c r="E116" i="157"/>
  <c r="F116" i="157"/>
  <c r="G116" i="157"/>
  <c r="S116" i="158"/>
  <c r="K116" i="211" s="1"/>
  <c r="T116" i="158"/>
  <c r="U116" i="158"/>
  <c r="V116" i="158"/>
  <c r="W116" i="158"/>
  <c r="K116" i="158"/>
  <c r="J116" i="211" s="1"/>
  <c r="L116" i="158"/>
  <c r="M116" i="158"/>
  <c r="N116" i="158"/>
  <c r="O116" i="158"/>
  <c r="J116" i="158"/>
  <c r="C116" i="158"/>
  <c r="D116" i="158"/>
  <c r="E116" i="158"/>
  <c r="F116" i="158"/>
  <c r="G116" i="158"/>
  <c r="B116" i="158"/>
  <c r="I116" i="211"/>
  <c r="H116" i="211"/>
  <c r="K116" i="157"/>
  <c r="L116" i="157"/>
  <c r="M116" i="157"/>
  <c r="N116" i="157"/>
  <c r="O116" i="157"/>
  <c r="J116" i="157"/>
  <c r="F116" i="211"/>
  <c r="S116" i="156"/>
  <c r="T116" i="156"/>
  <c r="U116" i="156"/>
  <c r="V116" i="156"/>
  <c r="D116" i="211" s="1"/>
  <c r="W116" i="156"/>
  <c r="R116" i="156"/>
  <c r="B115" i="155"/>
  <c r="E115" i="155"/>
  <c r="C115" i="157"/>
  <c r="D115" i="157"/>
  <c r="E115" i="157"/>
  <c r="F115" i="157"/>
  <c r="G115" i="157"/>
  <c r="E115" i="211"/>
  <c r="S115" i="158"/>
  <c r="K115" i="211" s="1"/>
  <c r="T115" i="158"/>
  <c r="U115" i="158"/>
  <c r="V115" i="158"/>
  <c r="W115" i="158"/>
  <c r="K115" i="158"/>
  <c r="L115" i="158"/>
  <c r="M115" i="158"/>
  <c r="N115" i="158"/>
  <c r="O115" i="158"/>
  <c r="J115" i="158"/>
  <c r="J115" i="211"/>
  <c r="C115" i="158"/>
  <c r="D115" i="158"/>
  <c r="E115" i="158"/>
  <c r="F115" i="158"/>
  <c r="I115" i="211" s="1"/>
  <c r="G115" i="158"/>
  <c r="B115" i="158"/>
  <c r="H115" i="211"/>
  <c r="K115" i="157"/>
  <c r="L115" i="157"/>
  <c r="M115" i="157"/>
  <c r="N115" i="157"/>
  <c r="F115" i="211" s="1"/>
  <c r="O115" i="157"/>
  <c r="J115" i="157"/>
  <c r="S115" i="156"/>
  <c r="D115" i="211" s="1"/>
  <c r="T115" i="156"/>
  <c r="U115" i="156"/>
  <c r="V115" i="156"/>
  <c r="W115" i="156"/>
  <c r="R115" i="156"/>
  <c r="B114" i="155"/>
  <c r="E114" i="155"/>
  <c r="C114" i="157"/>
  <c r="D114" i="157"/>
  <c r="E114" i="157"/>
  <c r="F114" i="157"/>
  <c r="E114" i="211" s="1"/>
  <c r="G114" i="157"/>
  <c r="S114" i="158"/>
  <c r="T114" i="158"/>
  <c r="U114" i="158"/>
  <c r="V114" i="158"/>
  <c r="W114" i="158"/>
  <c r="K114" i="211"/>
  <c r="K114" i="158"/>
  <c r="L114" i="158"/>
  <c r="M114" i="158"/>
  <c r="N114" i="158"/>
  <c r="J114" i="211" s="1"/>
  <c r="O114" i="158"/>
  <c r="J114" i="158"/>
  <c r="C114" i="158"/>
  <c r="I114" i="211" s="1"/>
  <c r="D114" i="158"/>
  <c r="E114" i="158"/>
  <c r="F114" i="158"/>
  <c r="G114" i="158"/>
  <c r="B114" i="158"/>
  <c r="H114" i="211"/>
  <c r="K114" i="157"/>
  <c r="F114" i="211" s="1"/>
  <c r="L114" i="157"/>
  <c r="M114" i="157"/>
  <c r="N114" i="157"/>
  <c r="O114" i="157"/>
  <c r="J114" i="157"/>
  <c r="S114" i="156"/>
  <c r="D114" i="211" s="1"/>
  <c r="T114" i="156"/>
  <c r="U114" i="156"/>
  <c r="V114" i="156"/>
  <c r="W114" i="156"/>
  <c r="R114" i="156"/>
  <c r="B113" i="155"/>
  <c r="E113" i="155"/>
  <c r="C113" i="157"/>
  <c r="E113" i="211" s="1"/>
  <c r="D113" i="157"/>
  <c r="E113" i="157"/>
  <c r="F113" i="157"/>
  <c r="G113" i="157"/>
  <c r="S113" i="158"/>
  <c r="T113" i="158"/>
  <c r="U113" i="158"/>
  <c r="K113" i="211" s="1"/>
  <c r="V113" i="158"/>
  <c r="W113" i="158"/>
  <c r="K113" i="158"/>
  <c r="J113" i="211" s="1"/>
  <c r="L113" i="158"/>
  <c r="M113" i="158"/>
  <c r="N113" i="158"/>
  <c r="O113" i="158"/>
  <c r="J113" i="158"/>
  <c r="C113" i="158"/>
  <c r="I113" i="211" s="1"/>
  <c r="D113" i="158"/>
  <c r="E113" i="158"/>
  <c r="F113" i="158"/>
  <c r="G113" i="158"/>
  <c r="B113" i="158"/>
  <c r="H113" i="211"/>
  <c r="K113" i="157"/>
  <c r="F113" i="211" s="1"/>
  <c r="L113" i="157"/>
  <c r="M113" i="157"/>
  <c r="N113" i="157"/>
  <c r="O113" i="157"/>
  <c r="J113" i="157"/>
  <c r="S113" i="156"/>
  <c r="T113" i="156"/>
  <c r="U113" i="156"/>
  <c r="V113" i="156"/>
  <c r="W113" i="156"/>
  <c r="R113" i="156"/>
  <c r="D113" i="211"/>
  <c r="B112" i="155"/>
  <c r="E112" i="155"/>
  <c r="C112" i="157"/>
  <c r="E112" i="211" s="1"/>
  <c r="D112" i="157"/>
  <c r="E112" i="157"/>
  <c r="F112" i="157"/>
  <c r="G112" i="157"/>
  <c r="S112" i="158"/>
  <c r="T112" i="158"/>
  <c r="U112" i="158"/>
  <c r="K112" i="211" s="1"/>
  <c r="V112" i="158"/>
  <c r="W112" i="158"/>
  <c r="K112" i="158"/>
  <c r="J112" i="211" s="1"/>
  <c r="L112" i="158"/>
  <c r="M112" i="158"/>
  <c r="N112" i="158"/>
  <c r="O112" i="158"/>
  <c r="J112" i="158"/>
  <c r="C112" i="158"/>
  <c r="D112" i="158"/>
  <c r="E112" i="158"/>
  <c r="F112" i="158"/>
  <c r="G112" i="158"/>
  <c r="B112" i="158"/>
  <c r="I112" i="211"/>
  <c r="H112" i="211"/>
  <c r="K112" i="157"/>
  <c r="L112" i="157"/>
  <c r="M112" i="157"/>
  <c r="N112" i="157"/>
  <c r="O112" i="157"/>
  <c r="J112" i="157"/>
  <c r="F112" i="211"/>
  <c r="S112" i="156"/>
  <c r="T112" i="156"/>
  <c r="U112" i="156"/>
  <c r="V112" i="156"/>
  <c r="D112" i="211" s="1"/>
  <c r="W112" i="156"/>
  <c r="R112" i="156"/>
  <c r="B111" i="155"/>
  <c r="E111" i="155"/>
  <c r="C111" i="157"/>
  <c r="D111" i="157"/>
  <c r="E111" i="157"/>
  <c r="F111" i="157"/>
  <c r="G111" i="157"/>
  <c r="E111" i="211"/>
  <c r="S111" i="158"/>
  <c r="K111" i="211" s="1"/>
  <c r="T111" i="158"/>
  <c r="U111" i="158"/>
  <c r="V111" i="158"/>
  <c r="W111" i="158"/>
  <c r="K111" i="158"/>
  <c r="L111" i="158"/>
  <c r="M111" i="158"/>
  <c r="N111" i="158"/>
  <c r="O111" i="158"/>
  <c r="J111" i="158"/>
  <c r="J111" i="211"/>
  <c r="C111" i="158"/>
  <c r="D111" i="158"/>
  <c r="E111" i="158"/>
  <c r="F111" i="158"/>
  <c r="I111" i="211" s="1"/>
  <c r="G111" i="158"/>
  <c r="B111" i="158"/>
  <c r="H111" i="211"/>
  <c r="K111" i="157"/>
  <c r="L111" i="157"/>
  <c r="M111" i="157"/>
  <c r="N111" i="157"/>
  <c r="F111" i="211" s="1"/>
  <c r="O111" i="157"/>
  <c r="J111" i="157"/>
  <c r="S111" i="156"/>
  <c r="D111" i="211" s="1"/>
  <c r="T111" i="156"/>
  <c r="U111" i="156"/>
  <c r="V111" i="156"/>
  <c r="W111" i="156"/>
  <c r="R111" i="156"/>
  <c r="B110" i="155"/>
  <c r="E110" i="155"/>
  <c r="C110" i="157"/>
  <c r="D110" i="157"/>
  <c r="E110" i="157"/>
  <c r="F110" i="157"/>
  <c r="E110" i="211" s="1"/>
  <c r="G110" i="157"/>
  <c r="S110" i="158"/>
  <c r="T110" i="158"/>
  <c r="U110" i="158"/>
  <c r="V110" i="158"/>
  <c r="W110" i="158"/>
  <c r="K110" i="211"/>
  <c r="K110" i="158"/>
  <c r="L110" i="158"/>
  <c r="M110" i="158"/>
  <c r="N110" i="158"/>
  <c r="J110" i="211" s="1"/>
  <c r="O110" i="158"/>
  <c r="J110" i="158"/>
  <c r="C110" i="158"/>
  <c r="I110" i="211" s="1"/>
  <c r="D110" i="158"/>
  <c r="E110" i="158"/>
  <c r="F110" i="158"/>
  <c r="G110" i="158"/>
  <c r="B110" i="158"/>
  <c r="H110" i="211"/>
  <c r="K110" i="157"/>
  <c r="F110" i="211" s="1"/>
  <c r="L110" i="157"/>
  <c r="M110" i="157"/>
  <c r="N110" i="157"/>
  <c r="O110" i="157"/>
  <c r="J110" i="157"/>
  <c r="S110" i="156"/>
  <c r="D110" i="211" s="1"/>
  <c r="T110" i="156"/>
  <c r="U110" i="156"/>
  <c r="V110" i="156"/>
  <c r="W110" i="156"/>
  <c r="R110" i="156"/>
  <c r="B109" i="155"/>
  <c r="E109" i="155"/>
  <c r="C109" i="157"/>
  <c r="E109" i="211" s="1"/>
  <c r="D109" i="157"/>
  <c r="E109" i="157"/>
  <c r="F109" i="157"/>
  <c r="G109" i="157"/>
  <c r="S109" i="158"/>
  <c r="T109" i="158"/>
  <c r="U109" i="158"/>
  <c r="K109" i="211" s="1"/>
  <c r="V109" i="158"/>
  <c r="W109" i="158"/>
  <c r="K109" i="158"/>
  <c r="J109" i="211" s="1"/>
  <c r="L109" i="158"/>
  <c r="M109" i="158"/>
  <c r="N109" i="158"/>
  <c r="O109" i="158"/>
  <c r="J109" i="158"/>
  <c r="C109" i="158"/>
  <c r="I109" i="211" s="1"/>
  <c r="D109" i="158"/>
  <c r="E109" i="158"/>
  <c r="F109" i="158"/>
  <c r="G109" i="158"/>
  <c r="B109" i="158"/>
  <c r="H109" i="211"/>
  <c r="K109" i="157"/>
  <c r="F109" i="211" s="1"/>
  <c r="L109" i="157"/>
  <c r="M109" i="157"/>
  <c r="N109" i="157"/>
  <c r="O109" i="157"/>
  <c r="J109" i="157"/>
  <c r="S109" i="156"/>
  <c r="T109" i="156"/>
  <c r="U109" i="156"/>
  <c r="V109" i="156"/>
  <c r="W109" i="156"/>
  <c r="R109" i="156"/>
  <c r="D109" i="211"/>
  <c r="B108" i="155"/>
  <c r="E108" i="155"/>
  <c r="C108" i="157"/>
  <c r="E108" i="211" s="1"/>
  <c r="D108" i="157"/>
  <c r="E108" i="157"/>
  <c r="F108" i="157"/>
  <c r="G108" i="157"/>
  <c r="S108" i="158"/>
  <c r="T108" i="158"/>
  <c r="U108" i="158"/>
  <c r="K108" i="211" s="1"/>
  <c r="V108" i="158"/>
  <c r="W108" i="158"/>
  <c r="K108" i="158"/>
  <c r="J108" i="211" s="1"/>
  <c r="L108" i="158"/>
  <c r="M108" i="158"/>
  <c r="N108" i="158"/>
  <c r="O108" i="158"/>
  <c r="J108" i="158"/>
  <c r="C108" i="158"/>
  <c r="D108" i="158"/>
  <c r="E108" i="158"/>
  <c r="F108" i="158"/>
  <c r="G108" i="158"/>
  <c r="B108" i="158"/>
  <c r="I108" i="211"/>
  <c r="H108" i="211"/>
  <c r="K108" i="157"/>
  <c r="L108" i="157"/>
  <c r="M108" i="157"/>
  <c r="N108" i="157"/>
  <c r="O108" i="157"/>
  <c r="J108" i="157"/>
  <c r="F108" i="211"/>
  <c r="S108" i="156"/>
  <c r="T108" i="156"/>
  <c r="U108" i="156"/>
  <c r="V108" i="156"/>
  <c r="D108" i="211" s="1"/>
  <c r="W108" i="156"/>
  <c r="R108" i="156"/>
  <c r="B107" i="155"/>
  <c r="E107" i="155"/>
  <c r="C107" i="157"/>
  <c r="D107" i="157"/>
  <c r="E107" i="157"/>
  <c r="F107" i="157"/>
  <c r="G107" i="157"/>
  <c r="E107" i="211"/>
  <c r="S107" i="158"/>
  <c r="K107" i="211" s="1"/>
  <c r="T107" i="158"/>
  <c r="U107" i="158"/>
  <c r="V107" i="158"/>
  <c r="W107" i="158"/>
  <c r="K107" i="158"/>
  <c r="L107" i="158"/>
  <c r="M107" i="158"/>
  <c r="N107" i="158"/>
  <c r="O107" i="158"/>
  <c r="J107" i="158"/>
  <c r="J107" i="211"/>
  <c r="C107" i="158"/>
  <c r="D107" i="158"/>
  <c r="E107" i="158"/>
  <c r="F107" i="158"/>
  <c r="I107" i="211" s="1"/>
  <c r="G107" i="158"/>
  <c r="B107" i="158"/>
  <c r="H107" i="211"/>
  <c r="K107" i="157"/>
  <c r="L107" i="157"/>
  <c r="M107" i="157"/>
  <c r="N107" i="157"/>
  <c r="F107" i="211" s="1"/>
  <c r="O107" i="157"/>
  <c r="J107" i="157"/>
  <c r="S107" i="156"/>
  <c r="D107" i="211" s="1"/>
  <c r="T107" i="156"/>
  <c r="U107" i="156"/>
  <c r="V107" i="156"/>
  <c r="W107" i="156"/>
  <c r="R107" i="156"/>
  <c r="B106" i="155"/>
  <c r="E106" i="155"/>
  <c r="C106" i="157"/>
  <c r="D106" i="157"/>
  <c r="E106" i="157"/>
  <c r="F106" i="157"/>
  <c r="E106" i="211" s="1"/>
  <c r="G106" i="157"/>
  <c r="S106" i="158"/>
  <c r="T106" i="158"/>
  <c r="U106" i="158"/>
  <c r="V106" i="158"/>
  <c r="W106" i="158"/>
  <c r="K106" i="211"/>
  <c r="K106" i="158"/>
  <c r="L106" i="158"/>
  <c r="M106" i="158"/>
  <c r="N106" i="158"/>
  <c r="J106" i="211" s="1"/>
  <c r="O106" i="158"/>
  <c r="J106" i="158"/>
  <c r="C106" i="158"/>
  <c r="I106" i="211" s="1"/>
  <c r="D106" i="158"/>
  <c r="E106" i="158"/>
  <c r="F106" i="158"/>
  <c r="G106" i="158"/>
  <c r="B106" i="158"/>
  <c r="H106" i="211"/>
  <c r="K106" i="157"/>
  <c r="F106" i="211" s="1"/>
  <c r="L106" i="157"/>
  <c r="M106" i="157"/>
  <c r="N106" i="157"/>
  <c r="O106" i="157"/>
  <c r="J106" i="157"/>
  <c r="S106" i="156"/>
  <c r="D106" i="211" s="1"/>
  <c r="T106" i="156"/>
  <c r="U106" i="156"/>
  <c r="V106" i="156"/>
  <c r="W106" i="156"/>
  <c r="R106" i="156"/>
  <c r="B105" i="155"/>
  <c r="E105" i="155"/>
  <c r="C105" i="157"/>
  <c r="E105" i="211" s="1"/>
  <c r="D105" i="157"/>
  <c r="E105" i="157"/>
  <c r="F105" i="157"/>
  <c r="G105" i="157"/>
  <c r="S105" i="158"/>
  <c r="T105" i="158"/>
  <c r="U105" i="158"/>
  <c r="K105" i="211" s="1"/>
  <c r="V105" i="158"/>
  <c r="W105" i="158"/>
  <c r="K105" i="158"/>
  <c r="J105" i="211" s="1"/>
  <c r="L105" i="158"/>
  <c r="M105" i="158"/>
  <c r="N105" i="158"/>
  <c r="O105" i="158"/>
  <c r="J105" i="158"/>
  <c r="C105" i="158"/>
  <c r="I105" i="211" s="1"/>
  <c r="D105" i="158"/>
  <c r="E105" i="158"/>
  <c r="F105" i="158"/>
  <c r="G105" i="158"/>
  <c r="B105" i="158"/>
  <c r="H105" i="211"/>
  <c r="K105" i="157"/>
  <c r="F105" i="211" s="1"/>
  <c r="L105" i="157"/>
  <c r="M105" i="157"/>
  <c r="N105" i="157"/>
  <c r="O105" i="157"/>
  <c r="J105" i="157"/>
  <c r="S105" i="156"/>
  <c r="T105" i="156"/>
  <c r="U105" i="156"/>
  <c r="V105" i="156"/>
  <c r="W105" i="156"/>
  <c r="R105" i="156"/>
  <c r="D105" i="211"/>
  <c r="B104" i="155"/>
  <c r="E104" i="155"/>
  <c r="C104" i="157"/>
  <c r="E104" i="211" s="1"/>
  <c r="D104" i="157"/>
  <c r="E104" i="157"/>
  <c r="F104" i="157"/>
  <c r="G104" i="157"/>
  <c r="S104" i="158"/>
  <c r="T104" i="158"/>
  <c r="U104" i="158"/>
  <c r="K104" i="211" s="1"/>
  <c r="V104" i="158"/>
  <c r="W104" i="158"/>
  <c r="K104" i="158"/>
  <c r="J104" i="211" s="1"/>
  <c r="L104" i="158"/>
  <c r="M104" i="158"/>
  <c r="N104" i="158"/>
  <c r="O104" i="158"/>
  <c r="J104" i="158"/>
  <c r="C104" i="158"/>
  <c r="D104" i="158"/>
  <c r="E104" i="158"/>
  <c r="F104" i="158"/>
  <c r="G104" i="158"/>
  <c r="B104" i="158"/>
  <c r="I104" i="211"/>
  <c r="H104" i="211"/>
  <c r="K104" i="157"/>
  <c r="L104" i="157"/>
  <c r="M104" i="157"/>
  <c r="N104" i="157"/>
  <c r="O104" i="157"/>
  <c r="J104" i="157"/>
  <c r="F104" i="211"/>
  <c r="S104" i="156"/>
  <c r="T104" i="156"/>
  <c r="U104" i="156"/>
  <c r="V104" i="156"/>
  <c r="D104" i="211" s="1"/>
  <c r="W104" i="156"/>
  <c r="R104" i="156"/>
  <c r="B103" i="155"/>
  <c r="E103" i="155"/>
  <c r="C103" i="157"/>
  <c r="D103" i="157"/>
  <c r="E103" i="157"/>
  <c r="F103" i="157"/>
  <c r="G103" i="157"/>
  <c r="E103" i="211"/>
  <c r="S103" i="158"/>
  <c r="K103" i="211" s="1"/>
  <c r="T103" i="158"/>
  <c r="U103" i="158"/>
  <c r="V103" i="158"/>
  <c r="W103" i="158"/>
  <c r="K103" i="158"/>
  <c r="L103" i="158"/>
  <c r="M103" i="158"/>
  <c r="N103" i="158"/>
  <c r="O103" i="158"/>
  <c r="J103" i="158"/>
  <c r="J103" i="211"/>
  <c r="C103" i="158"/>
  <c r="D103" i="158"/>
  <c r="E103" i="158"/>
  <c r="F103" i="158"/>
  <c r="I103" i="211" s="1"/>
  <c r="G103" i="158"/>
  <c r="B103" i="158"/>
  <c r="H103" i="211"/>
  <c r="K103" i="157"/>
  <c r="L103" i="157"/>
  <c r="M103" i="157"/>
  <c r="N103" i="157"/>
  <c r="F103" i="211" s="1"/>
  <c r="O103" i="157"/>
  <c r="J103" i="157"/>
  <c r="S103" i="156"/>
  <c r="D103" i="211" s="1"/>
  <c r="T103" i="156"/>
  <c r="U103" i="156"/>
  <c r="V103" i="156"/>
  <c r="W103" i="156"/>
  <c r="R103" i="156"/>
  <c r="B102" i="155"/>
  <c r="E102" i="155"/>
  <c r="C102" i="157"/>
  <c r="D102" i="157"/>
  <c r="E102" i="157"/>
  <c r="F102" i="157"/>
  <c r="E102" i="211" s="1"/>
  <c r="G102" i="157"/>
  <c r="S102" i="158"/>
  <c r="T102" i="158"/>
  <c r="U102" i="158"/>
  <c r="V102" i="158"/>
  <c r="W102" i="158"/>
  <c r="K102" i="211"/>
  <c r="K102" i="158"/>
  <c r="L102" i="158"/>
  <c r="M102" i="158"/>
  <c r="N102" i="158"/>
  <c r="J102" i="211" s="1"/>
  <c r="O102" i="158"/>
  <c r="J102" i="158"/>
  <c r="C102" i="158"/>
  <c r="I102" i="211" s="1"/>
  <c r="D102" i="158"/>
  <c r="E102" i="158"/>
  <c r="F102" i="158"/>
  <c r="G102" i="158"/>
  <c r="B102" i="158"/>
  <c r="H102" i="211"/>
  <c r="K102" i="157"/>
  <c r="F102" i="211" s="1"/>
  <c r="L102" i="157"/>
  <c r="M102" i="157"/>
  <c r="N102" i="157"/>
  <c r="O102" i="157"/>
  <c r="J102" i="157"/>
  <c r="S102" i="156"/>
  <c r="D102" i="211" s="1"/>
  <c r="T102" i="156"/>
  <c r="U102" i="156"/>
  <c r="V102" i="156"/>
  <c r="W102" i="156"/>
  <c r="R102" i="156"/>
  <c r="B101" i="155"/>
  <c r="E101" i="155"/>
  <c r="C101" i="157"/>
  <c r="E101" i="211" s="1"/>
  <c r="D101" i="157"/>
  <c r="E101" i="157"/>
  <c r="F101" i="157"/>
  <c r="G101" i="157"/>
  <c r="S101" i="158"/>
  <c r="T101" i="158"/>
  <c r="U101" i="158"/>
  <c r="K101" i="211" s="1"/>
  <c r="V101" i="158"/>
  <c r="W101" i="158"/>
  <c r="K101" i="158"/>
  <c r="J101" i="211" s="1"/>
  <c r="L101" i="158"/>
  <c r="M101" i="158"/>
  <c r="N101" i="158"/>
  <c r="O101" i="158"/>
  <c r="J101" i="158"/>
  <c r="C101" i="158"/>
  <c r="I101" i="211" s="1"/>
  <c r="D101" i="158"/>
  <c r="E101" i="158"/>
  <c r="F101" i="158"/>
  <c r="G101" i="158"/>
  <c r="B101" i="158"/>
  <c r="H101" i="211"/>
  <c r="K101" i="157"/>
  <c r="F101" i="211" s="1"/>
  <c r="L101" i="157"/>
  <c r="M101" i="157"/>
  <c r="N101" i="157"/>
  <c r="O101" i="157"/>
  <c r="J101" i="157"/>
  <c r="S101" i="156"/>
  <c r="T101" i="156"/>
  <c r="U101" i="156"/>
  <c r="V101" i="156"/>
  <c r="W101" i="156"/>
  <c r="R101" i="156"/>
  <c r="D101" i="211"/>
  <c r="B100" i="155"/>
  <c r="E100" i="155"/>
  <c r="C100" i="157"/>
  <c r="E100" i="211" s="1"/>
  <c r="D100" i="157"/>
  <c r="E100" i="157"/>
  <c r="F100" i="157"/>
  <c r="G100" i="157"/>
  <c r="S100" i="158"/>
  <c r="T100" i="158"/>
  <c r="U100" i="158"/>
  <c r="K100" i="211" s="1"/>
  <c r="V100" i="158"/>
  <c r="W100" i="158"/>
  <c r="K100" i="158"/>
  <c r="J100" i="211" s="1"/>
  <c r="L100" i="158"/>
  <c r="M100" i="158"/>
  <c r="N100" i="158"/>
  <c r="O100" i="158"/>
  <c r="J100" i="158"/>
  <c r="C100" i="158"/>
  <c r="D100" i="158"/>
  <c r="E100" i="158"/>
  <c r="F100" i="158"/>
  <c r="G100" i="158"/>
  <c r="B100" i="158"/>
  <c r="I100" i="211"/>
  <c r="H100" i="211"/>
  <c r="K100" i="157"/>
  <c r="L100" i="157"/>
  <c r="M100" i="157"/>
  <c r="N100" i="157"/>
  <c r="O100" i="157"/>
  <c r="J100" i="157"/>
  <c r="F100" i="211"/>
  <c r="S100" i="156"/>
  <c r="T100" i="156"/>
  <c r="U100" i="156"/>
  <c r="V100" i="156"/>
  <c r="D100" i="211" s="1"/>
  <c r="W100" i="156"/>
  <c r="R100" i="156"/>
  <c r="B99" i="155"/>
  <c r="E99" i="155"/>
  <c r="C99" i="157"/>
  <c r="D99" i="157"/>
  <c r="E99" i="157"/>
  <c r="F99" i="157"/>
  <c r="G99" i="157"/>
  <c r="E99" i="211"/>
  <c r="S99" i="158"/>
  <c r="K99" i="211" s="1"/>
  <c r="T99" i="158"/>
  <c r="U99" i="158"/>
  <c r="V99" i="158"/>
  <c r="W99" i="158"/>
  <c r="K99" i="158"/>
  <c r="L99" i="158"/>
  <c r="M99" i="158"/>
  <c r="N99" i="158"/>
  <c r="O99" i="158"/>
  <c r="J99" i="158"/>
  <c r="J99" i="211"/>
  <c r="C99" i="158"/>
  <c r="D99" i="158"/>
  <c r="E99" i="158"/>
  <c r="F99" i="158"/>
  <c r="I99" i="211" s="1"/>
  <c r="G99" i="158"/>
  <c r="B99" i="158"/>
  <c r="H99" i="211"/>
  <c r="K99" i="157"/>
  <c r="L99" i="157"/>
  <c r="M99" i="157"/>
  <c r="N99" i="157"/>
  <c r="F99" i="211" s="1"/>
  <c r="O99" i="157"/>
  <c r="J99" i="157"/>
  <c r="S99" i="156"/>
  <c r="D99" i="211" s="1"/>
  <c r="T99" i="156"/>
  <c r="U99" i="156"/>
  <c r="V99" i="156"/>
  <c r="W99" i="156"/>
  <c r="R99" i="156"/>
  <c r="B98" i="155"/>
  <c r="E98" i="155"/>
  <c r="C98" i="157"/>
  <c r="D98" i="157"/>
  <c r="E98" i="157"/>
  <c r="F98" i="157"/>
  <c r="E98" i="211" s="1"/>
  <c r="G98" i="157"/>
  <c r="S98" i="158"/>
  <c r="T98" i="158"/>
  <c r="U98" i="158"/>
  <c r="V98" i="158"/>
  <c r="W98" i="158"/>
  <c r="K98" i="211"/>
  <c r="K98" i="158"/>
  <c r="L98" i="158"/>
  <c r="M98" i="158"/>
  <c r="N98" i="158"/>
  <c r="J98" i="211" s="1"/>
  <c r="O98" i="158"/>
  <c r="J98" i="158"/>
  <c r="C98" i="158"/>
  <c r="I98" i="211" s="1"/>
  <c r="D98" i="158"/>
  <c r="E98" i="158"/>
  <c r="F98" i="158"/>
  <c r="G98" i="158"/>
  <c r="B98" i="158"/>
  <c r="H98" i="211"/>
  <c r="K98" i="157"/>
  <c r="F98" i="211" s="1"/>
  <c r="L98" i="157"/>
  <c r="M98" i="157"/>
  <c r="N98" i="157"/>
  <c r="O98" i="157"/>
  <c r="J98" i="157"/>
  <c r="S98" i="156"/>
  <c r="D98" i="211" s="1"/>
  <c r="T98" i="156"/>
  <c r="U98" i="156"/>
  <c r="V98" i="156"/>
  <c r="W98" i="156"/>
  <c r="R98" i="156"/>
  <c r="B97" i="155"/>
  <c r="E97" i="155"/>
  <c r="C97" i="157"/>
  <c r="E97" i="211" s="1"/>
  <c r="D97" i="157"/>
  <c r="E97" i="157"/>
  <c r="F97" i="157"/>
  <c r="G97" i="157"/>
  <c r="S97" i="158"/>
  <c r="T97" i="158"/>
  <c r="U97" i="158"/>
  <c r="K97" i="211" s="1"/>
  <c r="V97" i="158"/>
  <c r="W97" i="158"/>
  <c r="K97" i="158"/>
  <c r="J97" i="211" s="1"/>
  <c r="L97" i="158"/>
  <c r="M97" i="158"/>
  <c r="N97" i="158"/>
  <c r="O97" i="158"/>
  <c r="J97" i="158"/>
  <c r="C97" i="158"/>
  <c r="I97" i="211" s="1"/>
  <c r="D97" i="158"/>
  <c r="E97" i="158"/>
  <c r="F97" i="158"/>
  <c r="G97" i="158"/>
  <c r="B97" i="158"/>
  <c r="H97" i="211"/>
  <c r="K97" i="157"/>
  <c r="F97" i="211" s="1"/>
  <c r="L97" i="157"/>
  <c r="M97" i="157"/>
  <c r="N97" i="157"/>
  <c r="O97" i="157"/>
  <c r="J97" i="157"/>
  <c r="S97" i="156"/>
  <c r="T97" i="156"/>
  <c r="U97" i="156"/>
  <c r="V97" i="156"/>
  <c r="W97" i="156"/>
  <c r="R97" i="156"/>
  <c r="D97" i="211"/>
  <c r="B96" i="155"/>
  <c r="E96" i="155"/>
  <c r="C96" i="157"/>
  <c r="E96" i="211" s="1"/>
  <c r="D96" i="157"/>
  <c r="E96" i="157"/>
  <c r="F96" i="157"/>
  <c r="G96" i="157"/>
  <c r="S96" i="158"/>
  <c r="T96" i="158"/>
  <c r="U96" i="158"/>
  <c r="K96" i="211" s="1"/>
  <c r="V96" i="158"/>
  <c r="W96" i="158"/>
  <c r="K96" i="158"/>
  <c r="J96" i="211" s="1"/>
  <c r="L96" i="158"/>
  <c r="M96" i="158"/>
  <c r="N96" i="158"/>
  <c r="O96" i="158"/>
  <c r="J96" i="158"/>
  <c r="C96" i="158"/>
  <c r="D96" i="158"/>
  <c r="E96" i="158"/>
  <c r="F96" i="158"/>
  <c r="G96" i="158"/>
  <c r="B96" i="158"/>
  <c r="I96" i="211"/>
  <c r="H96" i="211"/>
  <c r="K96" i="157"/>
  <c r="L96" i="157"/>
  <c r="M96" i="157"/>
  <c r="N96" i="157"/>
  <c r="O96" i="157"/>
  <c r="J96" i="157"/>
  <c r="F96" i="211"/>
  <c r="S96" i="156"/>
  <c r="T96" i="156"/>
  <c r="U96" i="156"/>
  <c r="V96" i="156"/>
  <c r="D96" i="211" s="1"/>
  <c r="W96" i="156"/>
  <c r="R96" i="156"/>
  <c r="B95" i="155"/>
  <c r="E95" i="155"/>
  <c r="C95" i="157"/>
  <c r="D95" i="157"/>
  <c r="E95" i="157"/>
  <c r="F95" i="157"/>
  <c r="G95" i="157"/>
  <c r="E95" i="211"/>
  <c r="S95" i="158"/>
  <c r="K95" i="211" s="1"/>
  <c r="T95" i="158"/>
  <c r="U95" i="158"/>
  <c r="V95" i="158"/>
  <c r="W95" i="158"/>
  <c r="K95" i="158"/>
  <c r="L95" i="158"/>
  <c r="M95" i="158"/>
  <c r="N95" i="158"/>
  <c r="O95" i="158"/>
  <c r="J95" i="158"/>
  <c r="J95" i="211"/>
  <c r="C95" i="158"/>
  <c r="D95" i="158"/>
  <c r="E95" i="158"/>
  <c r="F95" i="158"/>
  <c r="I95" i="211" s="1"/>
  <c r="G95" i="158"/>
  <c r="B95" i="158"/>
  <c r="H95" i="211"/>
  <c r="K95" i="157"/>
  <c r="L95" i="157"/>
  <c r="M95" i="157"/>
  <c r="N95" i="157"/>
  <c r="F95" i="211" s="1"/>
  <c r="O95" i="157"/>
  <c r="J95" i="157"/>
  <c r="S95" i="156"/>
  <c r="D95" i="211" s="1"/>
  <c r="T95" i="156"/>
  <c r="U95" i="156"/>
  <c r="V95" i="156"/>
  <c r="W95" i="156"/>
  <c r="R95" i="156"/>
  <c r="B94" i="155"/>
  <c r="E94" i="155"/>
  <c r="C94" i="157"/>
  <c r="D94" i="157"/>
  <c r="E94" i="157"/>
  <c r="F94" i="157"/>
  <c r="E94" i="211" s="1"/>
  <c r="G94" i="157"/>
  <c r="S94" i="158"/>
  <c r="T94" i="158"/>
  <c r="U94" i="158"/>
  <c r="V94" i="158"/>
  <c r="W94" i="158"/>
  <c r="K94" i="211"/>
  <c r="K94" i="158"/>
  <c r="L94" i="158"/>
  <c r="M94" i="158"/>
  <c r="N94" i="158"/>
  <c r="J94" i="211" s="1"/>
  <c r="O94" i="158"/>
  <c r="J94" i="158"/>
  <c r="C94" i="158"/>
  <c r="I94" i="211" s="1"/>
  <c r="D94" i="158"/>
  <c r="E94" i="158"/>
  <c r="F94" i="158"/>
  <c r="G94" i="158"/>
  <c r="B94" i="158"/>
  <c r="H94" i="211"/>
  <c r="K94" i="157"/>
  <c r="F94" i="211" s="1"/>
  <c r="L94" i="157"/>
  <c r="M94" i="157"/>
  <c r="N94" i="157"/>
  <c r="O94" i="157"/>
  <c r="J94" i="157"/>
  <c r="S94" i="156"/>
  <c r="D94" i="211" s="1"/>
  <c r="T94" i="156"/>
  <c r="U94" i="156"/>
  <c r="V94" i="156"/>
  <c r="W94" i="156"/>
  <c r="R94" i="156"/>
  <c r="B93" i="155"/>
  <c r="E93" i="155"/>
  <c r="C93" i="157"/>
  <c r="E93" i="211" s="1"/>
  <c r="D93" i="157"/>
  <c r="E93" i="157"/>
  <c r="F93" i="157"/>
  <c r="G93" i="157"/>
  <c r="S93" i="158"/>
  <c r="T93" i="158"/>
  <c r="U93" i="158"/>
  <c r="K93" i="211" s="1"/>
  <c r="V93" i="158"/>
  <c r="W93" i="158"/>
  <c r="K93" i="158"/>
  <c r="J93" i="211" s="1"/>
  <c r="L93" i="158"/>
  <c r="M93" i="158"/>
  <c r="N93" i="158"/>
  <c r="O93" i="158"/>
  <c r="J93" i="158"/>
  <c r="C93" i="158"/>
  <c r="I93" i="211" s="1"/>
  <c r="D93" i="158"/>
  <c r="E93" i="158"/>
  <c r="F93" i="158"/>
  <c r="G93" i="158"/>
  <c r="B93" i="158"/>
  <c r="H93" i="211"/>
  <c r="K93" i="157"/>
  <c r="F93" i="211" s="1"/>
  <c r="L93" i="157"/>
  <c r="M93" i="157"/>
  <c r="N93" i="157"/>
  <c r="O93" i="157"/>
  <c r="J93" i="157"/>
  <c r="S93" i="156"/>
  <c r="T93" i="156"/>
  <c r="U93" i="156"/>
  <c r="V93" i="156"/>
  <c r="W93" i="156"/>
  <c r="R93" i="156"/>
  <c r="D93" i="211"/>
  <c r="B92" i="155"/>
  <c r="E92" i="155"/>
  <c r="C92" i="157"/>
  <c r="E92" i="211" s="1"/>
  <c r="D92" i="157"/>
  <c r="E92" i="157"/>
  <c r="F92" i="157"/>
  <c r="G92" i="157"/>
  <c r="S92" i="158"/>
  <c r="T92" i="158"/>
  <c r="U92" i="158"/>
  <c r="K92" i="211" s="1"/>
  <c r="V92" i="158"/>
  <c r="W92" i="158"/>
  <c r="K92" i="158"/>
  <c r="J92" i="211" s="1"/>
  <c r="L92" i="158"/>
  <c r="M92" i="158"/>
  <c r="N92" i="158"/>
  <c r="O92" i="158"/>
  <c r="J92" i="158"/>
  <c r="C92" i="158"/>
  <c r="D92" i="158"/>
  <c r="E92" i="158"/>
  <c r="F92" i="158"/>
  <c r="G92" i="158"/>
  <c r="B92" i="158"/>
  <c r="I92" i="211"/>
  <c r="H92" i="211"/>
  <c r="K92" i="157"/>
  <c r="L92" i="157"/>
  <c r="M92" i="157"/>
  <c r="N92" i="157"/>
  <c r="O92" i="157"/>
  <c r="J92" i="157"/>
  <c r="F92" i="211"/>
  <c r="S92" i="156"/>
  <c r="T92" i="156"/>
  <c r="U92" i="156"/>
  <c r="V92" i="156"/>
  <c r="D92" i="211" s="1"/>
  <c r="W92" i="156"/>
  <c r="R92" i="156"/>
  <c r="B91" i="155"/>
  <c r="E91" i="155"/>
  <c r="C91" i="157"/>
  <c r="D91" i="157"/>
  <c r="E91" i="157"/>
  <c r="F91" i="157"/>
  <c r="G91" i="157"/>
  <c r="E91" i="211"/>
  <c r="S91" i="158"/>
  <c r="K91" i="211" s="1"/>
  <c r="T91" i="158"/>
  <c r="U91" i="158"/>
  <c r="V91" i="158"/>
  <c r="W91" i="158"/>
  <c r="K91" i="158"/>
  <c r="L91" i="158"/>
  <c r="M91" i="158"/>
  <c r="N91" i="158"/>
  <c r="O91" i="158"/>
  <c r="J91" i="158"/>
  <c r="J91" i="211"/>
  <c r="C91" i="158"/>
  <c r="D91" i="158"/>
  <c r="E91" i="158"/>
  <c r="F91" i="158"/>
  <c r="I91" i="211" s="1"/>
  <c r="G91" i="158"/>
  <c r="B91" i="158"/>
  <c r="H91" i="211"/>
  <c r="K91" i="157"/>
  <c r="L91" i="157"/>
  <c r="M91" i="157"/>
  <c r="N91" i="157"/>
  <c r="F91" i="211" s="1"/>
  <c r="O91" i="157"/>
  <c r="J91" i="157"/>
  <c r="S91" i="156"/>
  <c r="D91" i="211" s="1"/>
  <c r="T91" i="156"/>
  <c r="U91" i="156"/>
  <c r="V91" i="156"/>
  <c r="W91" i="156"/>
  <c r="R91" i="156"/>
  <c r="B90" i="155"/>
  <c r="E90" i="155"/>
  <c r="C90" i="157"/>
  <c r="D90" i="157"/>
  <c r="E90" i="157"/>
  <c r="F90" i="157"/>
  <c r="E90" i="211" s="1"/>
  <c r="G90" i="157"/>
  <c r="S90" i="158"/>
  <c r="T90" i="158"/>
  <c r="U90" i="158"/>
  <c r="V90" i="158"/>
  <c r="W90" i="158"/>
  <c r="K90" i="211"/>
  <c r="K90" i="158"/>
  <c r="L90" i="158"/>
  <c r="M90" i="158"/>
  <c r="N90" i="158"/>
  <c r="J90" i="211" s="1"/>
  <c r="O90" i="158"/>
  <c r="J90" i="158"/>
  <c r="C90" i="158"/>
  <c r="I90" i="211" s="1"/>
  <c r="D90" i="158"/>
  <c r="E90" i="158"/>
  <c r="F90" i="158"/>
  <c r="G90" i="158"/>
  <c r="B90" i="158"/>
  <c r="H90" i="211"/>
  <c r="K90" i="157"/>
  <c r="F90" i="211" s="1"/>
  <c r="L90" i="157"/>
  <c r="M90" i="157"/>
  <c r="N90" i="157"/>
  <c r="O90" i="157"/>
  <c r="J90" i="157"/>
  <c r="S90" i="156"/>
  <c r="D90" i="211" s="1"/>
  <c r="T90" i="156"/>
  <c r="U90" i="156"/>
  <c r="V90" i="156"/>
  <c r="W90" i="156"/>
  <c r="R90" i="156"/>
  <c r="B89" i="155"/>
  <c r="E89" i="155"/>
  <c r="C89" i="157"/>
  <c r="E89" i="211" s="1"/>
  <c r="D89" i="157"/>
  <c r="E89" i="157"/>
  <c r="F89" i="157"/>
  <c r="G89" i="157"/>
  <c r="S89" i="158"/>
  <c r="T89" i="158"/>
  <c r="U89" i="158"/>
  <c r="K89" i="211" s="1"/>
  <c r="V89" i="158"/>
  <c r="W89" i="158"/>
  <c r="K89" i="158"/>
  <c r="J89" i="211" s="1"/>
  <c r="L89" i="158"/>
  <c r="M89" i="158"/>
  <c r="N89" i="158"/>
  <c r="O89" i="158"/>
  <c r="J89" i="158"/>
  <c r="C89" i="158"/>
  <c r="I89" i="211" s="1"/>
  <c r="D89" i="158"/>
  <c r="E89" i="158"/>
  <c r="F89" i="158"/>
  <c r="G89" i="158"/>
  <c r="B89" i="158"/>
  <c r="H89" i="211"/>
  <c r="K89" i="157"/>
  <c r="F89" i="211" s="1"/>
  <c r="L89" i="157"/>
  <c r="M89" i="157"/>
  <c r="N89" i="157"/>
  <c r="O89" i="157"/>
  <c r="J89" i="157"/>
  <c r="S89" i="156"/>
  <c r="T89" i="156"/>
  <c r="U89" i="156"/>
  <c r="V89" i="156"/>
  <c r="W89" i="156"/>
  <c r="R89" i="156"/>
  <c r="D89" i="211"/>
  <c r="B88" i="155"/>
  <c r="E88" i="155"/>
  <c r="C88" i="157"/>
  <c r="E88" i="211" s="1"/>
  <c r="D88" i="157"/>
  <c r="E88" i="157"/>
  <c r="F88" i="157"/>
  <c r="G88" i="157"/>
  <c r="S88" i="158"/>
  <c r="T88" i="158"/>
  <c r="U88" i="158"/>
  <c r="K88" i="211" s="1"/>
  <c r="V88" i="158"/>
  <c r="W88" i="158"/>
  <c r="K88" i="158"/>
  <c r="J88" i="211" s="1"/>
  <c r="L88" i="158"/>
  <c r="M88" i="158"/>
  <c r="N88" i="158"/>
  <c r="O88" i="158"/>
  <c r="J88" i="158"/>
  <c r="C88" i="158"/>
  <c r="D88" i="158"/>
  <c r="E88" i="158"/>
  <c r="F88" i="158"/>
  <c r="G88" i="158"/>
  <c r="B88" i="158"/>
  <c r="I88" i="211"/>
  <c r="H88" i="211"/>
  <c r="K88" i="157"/>
  <c r="L88" i="157"/>
  <c r="M88" i="157"/>
  <c r="N88" i="157"/>
  <c r="O88" i="157"/>
  <c r="J88" i="157"/>
  <c r="F88" i="211"/>
  <c r="S88" i="156"/>
  <c r="T88" i="156"/>
  <c r="U88" i="156"/>
  <c r="V88" i="156"/>
  <c r="D88" i="211" s="1"/>
  <c r="W88" i="156"/>
  <c r="R88" i="156"/>
  <c r="B87" i="155"/>
  <c r="E87" i="155"/>
  <c r="C87" i="157"/>
  <c r="D87" i="157"/>
  <c r="E87" i="157"/>
  <c r="F87" i="157"/>
  <c r="G87" i="157"/>
  <c r="E87" i="211"/>
  <c r="S87" i="158"/>
  <c r="K87" i="211" s="1"/>
  <c r="T87" i="158"/>
  <c r="U87" i="158"/>
  <c r="V87" i="158"/>
  <c r="W87" i="158"/>
  <c r="K87" i="158"/>
  <c r="L87" i="158"/>
  <c r="M87" i="158"/>
  <c r="N87" i="158"/>
  <c r="O87" i="158"/>
  <c r="J87" i="158"/>
  <c r="J87" i="211"/>
  <c r="C87" i="158"/>
  <c r="D87" i="158"/>
  <c r="E87" i="158"/>
  <c r="F87" i="158"/>
  <c r="I87" i="211" s="1"/>
  <c r="G87" i="158"/>
  <c r="B87" i="158"/>
  <c r="H87" i="211"/>
  <c r="K87" i="157"/>
  <c r="L87" i="157"/>
  <c r="M87" i="157"/>
  <c r="N87" i="157"/>
  <c r="F87" i="211" s="1"/>
  <c r="O87" i="157"/>
  <c r="J87" i="157"/>
  <c r="S87" i="156"/>
  <c r="D87" i="211" s="1"/>
  <c r="T87" i="156"/>
  <c r="U87" i="156"/>
  <c r="V87" i="156"/>
  <c r="W87" i="156"/>
  <c r="R87" i="156"/>
  <c r="B86" i="155"/>
  <c r="E86" i="155"/>
  <c r="C86" i="157"/>
  <c r="D86" i="157"/>
  <c r="E86" i="157"/>
  <c r="F86" i="157"/>
  <c r="E86" i="211" s="1"/>
  <c r="G86" i="157"/>
  <c r="S86" i="158"/>
  <c r="T86" i="158"/>
  <c r="U86" i="158"/>
  <c r="V86" i="158"/>
  <c r="W86" i="158"/>
  <c r="K86" i="211"/>
  <c r="K86" i="158"/>
  <c r="L86" i="158"/>
  <c r="M86" i="158"/>
  <c r="N86" i="158"/>
  <c r="J86" i="211" s="1"/>
  <c r="O86" i="158"/>
  <c r="J86" i="158"/>
  <c r="C86" i="158"/>
  <c r="I86" i="211" s="1"/>
  <c r="D86" i="158"/>
  <c r="E86" i="158"/>
  <c r="F86" i="158"/>
  <c r="G86" i="158"/>
  <c r="B86" i="158"/>
  <c r="H86" i="211"/>
  <c r="K86" i="157"/>
  <c r="F86" i="211" s="1"/>
  <c r="L86" i="157"/>
  <c r="M86" i="157"/>
  <c r="N86" i="157"/>
  <c r="O86" i="157"/>
  <c r="J86" i="157"/>
  <c r="S86" i="156"/>
  <c r="D86" i="211" s="1"/>
  <c r="T86" i="156"/>
  <c r="U86" i="156"/>
  <c r="V86" i="156"/>
  <c r="W86" i="156"/>
  <c r="R86" i="156"/>
  <c r="B85" i="155"/>
  <c r="E85" i="155"/>
  <c r="C85" i="157"/>
  <c r="E85" i="211" s="1"/>
  <c r="D85" i="157"/>
  <c r="E85" i="157"/>
  <c r="F85" i="157"/>
  <c r="G85" i="157"/>
  <c r="S85" i="158"/>
  <c r="T85" i="158"/>
  <c r="U85" i="158"/>
  <c r="K85" i="211" s="1"/>
  <c r="V85" i="158"/>
  <c r="W85" i="158"/>
  <c r="K85" i="158"/>
  <c r="J85" i="211" s="1"/>
  <c r="L85" i="158"/>
  <c r="M85" i="158"/>
  <c r="N85" i="158"/>
  <c r="O85" i="158"/>
  <c r="J85" i="158"/>
  <c r="C85" i="158"/>
  <c r="I85" i="211" s="1"/>
  <c r="D85" i="158"/>
  <c r="E85" i="158"/>
  <c r="F85" i="158"/>
  <c r="G85" i="158"/>
  <c r="B85" i="158"/>
  <c r="H85" i="211"/>
  <c r="K85" i="157"/>
  <c r="F85" i="211" s="1"/>
  <c r="L85" i="157"/>
  <c r="M85" i="157"/>
  <c r="N85" i="157"/>
  <c r="O85" i="157"/>
  <c r="J85" i="157"/>
  <c r="S85" i="156"/>
  <c r="T85" i="156"/>
  <c r="U85" i="156"/>
  <c r="V85" i="156"/>
  <c r="W85" i="156"/>
  <c r="R85" i="156"/>
  <c r="D85" i="211"/>
  <c r="B84" i="155"/>
  <c r="E84" i="155"/>
  <c r="C84" i="157"/>
  <c r="E84" i="211" s="1"/>
  <c r="D84" i="157"/>
  <c r="E84" i="157"/>
  <c r="F84" i="157"/>
  <c r="G84" i="157"/>
  <c r="S84" i="158"/>
  <c r="T84" i="158"/>
  <c r="U84" i="158"/>
  <c r="K84" i="211" s="1"/>
  <c r="V84" i="158"/>
  <c r="AD84" i="158" s="1"/>
  <c r="W84" i="158"/>
  <c r="K84" i="158"/>
  <c r="J84" i="211" s="1"/>
  <c r="L84" i="158"/>
  <c r="M84" i="158"/>
  <c r="N84" i="158"/>
  <c r="O84" i="158"/>
  <c r="J84" i="158"/>
  <c r="C84" i="158"/>
  <c r="D84" i="158"/>
  <c r="E84" i="158"/>
  <c r="AB84" i="158" s="1"/>
  <c r="F84" i="158"/>
  <c r="G84" i="158"/>
  <c r="B84" i="158"/>
  <c r="I84" i="211"/>
  <c r="H84" i="211"/>
  <c r="K84" i="157"/>
  <c r="L84" i="157"/>
  <c r="M84" i="157"/>
  <c r="N84" i="157"/>
  <c r="O84" i="157"/>
  <c r="J84" i="157"/>
  <c r="F84" i="211"/>
  <c r="S84" i="156"/>
  <c r="T84" i="156"/>
  <c r="U84" i="156"/>
  <c r="V84" i="156"/>
  <c r="D84" i="211" s="1"/>
  <c r="W84" i="156"/>
  <c r="R84" i="156"/>
  <c r="B83" i="155"/>
  <c r="E83" i="155"/>
  <c r="C83" i="157"/>
  <c r="D83" i="157"/>
  <c r="E83" i="157"/>
  <c r="F83" i="157"/>
  <c r="G83" i="157"/>
  <c r="E83" i="211"/>
  <c r="S83" i="158"/>
  <c r="K83" i="211" s="1"/>
  <c r="T83" i="158"/>
  <c r="U83" i="158"/>
  <c r="V83" i="158"/>
  <c r="W83" i="158"/>
  <c r="K83" i="158"/>
  <c r="L83" i="158"/>
  <c r="M83" i="158"/>
  <c r="AC83" i="158" s="1"/>
  <c r="N83" i="158"/>
  <c r="O83" i="158"/>
  <c r="J83" i="158"/>
  <c r="J83" i="211"/>
  <c r="C83" i="158"/>
  <c r="D83" i="158"/>
  <c r="E83" i="158"/>
  <c r="F83" i="158"/>
  <c r="I83" i="211" s="1"/>
  <c r="G83" i="158"/>
  <c r="B83" i="158"/>
  <c r="H83" i="211"/>
  <c r="K83" i="157"/>
  <c r="L83" i="157"/>
  <c r="M83" i="157"/>
  <c r="N83" i="157"/>
  <c r="F83" i="211" s="1"/>
  <c r="O83" i="157"/>
  <c r="J83" i="157"/>
  <c r="S83" i="156"/>
  <c r="D83" i="211" s="1"/>
  <c r="T83" i="156"/>
  <c r="U83" i="156"/>
  <c r="V83" i="156"/>
  <c r="W83" i="156"/>
  <c r="R83" i="156"/>
  <c r="B82" i="155"/>
  <c r="E82" i="155"/>
  <c r="C82" i="157"/>
  <c r="D82" i="157"/>
  <c r="E82" i="157"/>
  <c r="F82" i="157"/>
  <c r="E82" i="211" s="1"/>
  <c r="G82" i="157"/>
  <c r="S82" i="158"/>
  <c r="T82" i="158"/>
  <c r="AD82" i="158" s="1"/>
  <c r="U82" i="158"/>
  <c r="V82" i="158"/>
  <c r="W82" i="158"/>
  <c r="K82" i="211"/>
  <c r="K82" i="158"/>
  <c r="L82" i="158"/>
  <c r="M82" i="158"/>
  <c r="N82" i="158"/>
  <c r="AC82" i="158" s="1"/>
  <c r="O82" i="158"/>
  <c r="J82" i="158"/>
  <c r="C82" i="158"/>
  <c r="AB82" i="158" s="1"/>
  <c r="D82" i="158"/>
  <c r="E82" i="158"/>
  <c r="F82" i="158"/>
  <c r="G82" i="158"/>
  <c r="B82" i="158"/>
  <c r="H82" i="211"/>
  <c r="K82" i="157"/>
  <c r="F82" i="211" s="1"/>
  <c r="L82" i="157"/>
  <c r="M82" i="157"/>
  <c r="N82" i="157"/>
  <c r="O82" i="157"/>
  <c r="J82" i="157"/>
  <c r="S82" i="156"/>
  <c r="D82" i="211" s="1"/>
  <c r="T82" i="156"/>
  <c r="U82" i="156"/>
  <c r="V82" i="156"/>
  <c r="W82" i="156"/>
  <c r="R82" i="156"/>
  <c r="B81" i="155"/>
  <c r="E81" i="155"/>
  <c r="C81" i="157"/>
  <c r="E81" i="211" s="1"/>
  <c r="D81" i="157"/>
  <c r="E81" i="157"/>
  <c r="F81" i="157"/>
  <c r="G81" i="157"/>
  <c r="S81" i="158"/>
  <c r="T81" i="158"/>
  <c r="U81" i="158"/>
  <c r="K81" i="211" s="1"/>
  <c r="V81" i="158"/>
  <c r="W81" i="158"/>
  <c r="K81" i="158"/>
  <c r="J81" i="211" s="1"/>
  <c r="L81" i="158"/>
  <c r="M81" i="158"/>
  <c r="N81" i="158"/>
  <c r="O81" i="158"/>
  <c r="J81" i="158"/>
  <c r="C81" i="158"/>
  <c r="I81" i="211" s="1"/>
  <c r="D81" i="158"/>
  <c r="E81" i="158"/>
  <c r="F81" i="158"/>
  <c r="G81" i="158"/>
  <c r="B81" i="158"/>
  <c r="AB81" i="158" s="1"/>
  <c r="H81" i="211"/>
  <c r="K81" i="157"/>
  <c r="F81" i="211" s="1"/>
  <c r="L81" i="157"/>
  <c r="M81" i="157"/>
  <c r="N81" i="157"/>
  <c r="O81" i="157"/>
  <c r="J81" i="157"/>
  <c r="S81" i="156"/>
  <c r="T81" i="156"/>
  <c r="U81" i="156"/>
  <c r="V81" i="156"/>
  <c r="W81" i="156"/>
  <c r="R81" i="156"/>
  <c r="D81" i="211"/>
  <c r="B80" i="155"/>
  <c r="E80" i="155"/>
  <c r="C80" i="157"/>
  <c r="E80" i="211" s="1"/>
  <c r="D80" i="157"/>
  <c r="E80" i="157"/>
  <c r="F80" i="157"/>
  <c r="G80" i="157"/>
  <c r="S80" i="158"/>
  <c r="T80" i="158"/>
  <c r="U80" i="158"/>
  <c r="K80" i="211" s="1"/>
  <c r="V80" i="158"/>
  <c r="AD80" i="158" s="1"/>
  <c r="W80" i="158"/>
  <c r="K80" i="158"/>
  <c r="J80" i="211" s="1"/>
  <c r="L80" i="158"/>
  <c r="M80" i="158"/>
  <c r="N80" i="158"/>
  <c r="O80" i="158"/>
  <c r="J80" i="158"/>
  <c r="C80" i="158"/>
  <c r="D80" i="158"/>
  <c r="E80" i="158"/>
  <c r="AB80" i="158" s="1"/>
  <c r="F80" i="158"/>
  <c r="G80" i="158"/>
  <c r="B80" i="158"/>
  <c r="I80" i="211"/>
  <c r="H80" i="211"/>
  <c r="K80" i="157"/>
  <c r="L80" i="157"/>
  <c r="M80" i="157"/>
  <c r="N80" i="157"/>
  <c r="O80" i="157"/>
  <c r="J80" i="157"/>
  <c r="F80" i="211"/>
  <c r="S80" i="156"/>
  <c r="T80" i="156"/>
  <c r="U80" i="156"/>
  <c r="V80" i="156"/>
  <c r="D80" i="211" s="1"/>
  <c r="W80" i="156"/>
  <c r="R80" i="156"/>
  <c r="B79" i="155"/>
  <c r="E79" i="155"/>
  <c r="C79" i="157"/>
  <c r="D79" i="157"/>
  <c r="E79" i="157"/>
  <c r="F79" i="157"/>
  <c r="G79" i="157"/>
  <c r="E79" i="211"/>
  <c r="S79" i="158"/>
  <c r="K79" i="211" s="1"/>
  <c r="T79" i="158"/>
  <c r="U79" i="158"/>
  <c r="V79" i="158"/>
  <c r="W79" i="158"/>
  <c r="K79" i="158"/>
  <c r="L79" i="158"/>
  <c r="M79" i="158"/>
  <c r="AC79" i="158" s="1"/>
  <c r="N79" i="158"/>
  <c r="O79" i="158"/>
  <c r="J79" i="158"/>
  <c r="J79" i="211"/>
  <c r="C79" i="158"/>
  <c r="D79" i="158"/>
  <c r="E79" i="158"/>
  <c r="F79" i="158"/>
  <c r="I79" i="211" s="1"/>
  <c r="G79" i="158"/>
  <c r="B79" i="158"/>
  <c r="H79" i="211"/>
  <c r="K79" i="157"/>
  <c r="L79" i="157"/>
  <c r="M79" i="157"/>
  <c r="N79" i="157"/>
  <c r="F79" i="211" s="1"/>
  <c r="O79" i="157"/>
  <c r="J79" i="157"/>
  <c r="S79" i="156"/>
  <c r="D79" i="211" s="1"/>
  <c r="T79" i="156"/>
  <c r="U79" i="156"/>
  <c r="V79" i="156"/>
  <c r="W79" i="156"/>
  <c r="R79" i="156"/>
  <c r="B78" i="155"/>
  <c r="E78" i="155"/>
  <c r="C78" i="157"/>
  <c r="D78" i="157"/>
  <c r="E78" i="157"/>
  <c r="F78" i="157"/>
  <c r="E78" i="211" s="1"/>
  <c r="G78" i="157"/>
  <c r="S78" i="158"/>
  <c r="T78" i="158"/>
  <c r="AD78" i="158" s="1"/>
  <c r="U78" i="158"/>
  <c r="V78" i="158"/>
  <c r="W78" i="158"/>
  <c r="K78" i="211"/>
  <c r="K78" i="158"/>
  <c r="L78" i="158"/>
  <c r="M78" i="158"/>
  <c r="N78" i="158"/>
  <c r="AC78" i="158" s="1"/>
  <c r="O78" i="158"/>
  <c r="J78" i="158"/>
  <c r="C78" i="158"/>
  <c r="AB78" i="158" s="1"/>
  <c r="D78" i="158"/>
  <c r="E78" i="158"/>
  <c r="F78" i="158"/>
  <c r="G78" i="158"/>
  <c r="B78" i="158"/>
  <c r="H78" i="211"/>
  <c r="K78" i="157"/>
  <c r="F78" i="211" s="1"/>
  <c r="L78" i="157"/>
  <c r="M78" i="157"/>
  <c r="N78" i="157"/>
  <c r="O78" i="157"/>
  <c r="J78" i="157"/>
  <c r="S78" i="156"/>
  <c r="D78" i="211" s="1"/>
  <c r="T78" i="156"/>
  <c r="U78" i="156"/>
  <c r="V78" i="156"/>
  <c r="W78" i="156"/>
  <c r="R78" i="156"/>
  <c r="B77" i="155"/>
  <c r="E77" i="155"/>
  <c r="C77" i="157"/>
  <c r="E77" i="211" s="1"/>
  <c r="D77" i="157"/>
  <c r="E77" i="157"/>
  <c r="F77" i="157"/>
  <c r="G77" i="157"/>
  <c r="S77" i="158"/>
  <c r="T77" i="158"/>
  <c r="U77" i="158"/>
  <c r="K77" i="211" s="1"/>
  <c r="V77" i="158"/>
  <c r="W77" i="158"/>
  <c r="K77" i="158"/>
  <c r="J77" i="211" s="1"/>
  <c r="L77" i="158"/>
  <c r="M77" i="158"/>
  <c r="N77" i="158"/>
  <c r="O77" i="158"/>
  <c r="J77" i="158"/>
  <c r="C77" i="158"/>
  <c r="I77" i="211" s="1"/>
  <c r="D77" i="158"/>
  <c r="E77" i="158"/>
  <c r="F77" i="158"/>
  <c r="G77" i="158"/>
  <c r="B77" i="158"/>
  <c r="AB77" i="158" s="1"/>
  <c r="H77" i="211"/>
  <c r="K77" i="157"/>
  <c r="F77" i="211" s="1"/>
  <c r="L77" i="157"/>
  <c r="M77" i="157"/>
  <c r="N77" i="157"/>
  <c r="O77" i="157"/>
  <c r="J77" i="157"/>
  <c r="S77" i="156"/>
  <c r="T77" i="156"/>
  <c r="U77" i="156"/>
  <c r="V77" i="156"/>
  <c r="W77" i="156"/>
  <c r="R77" i="156"/>
  <c r="D77" i="211"/>
  <c r="B76" i="155"/>
  <c r="E76" i="155"/>
  <c r="C76" i="157"/>
  <c r="E76" i="211" s="1"/>
  <c r="D76" i="157"/>
  <c r="E76" i="157"/>
  <c r="F76" i="157"/>
  <c r="G76" i="157"/>
  <c r="S76" i="158"/>
  <c r="T76" i="158"/>
  <c r="U76" i="158"/>
  <c r="K76" i="211" s="1"/>
  <c r="V76" i="158"/>
  <c r="AD76" i="158" s="1"/>
  <c r="W76" i="158"/>
  <c r="K76" i="158"/>
  <c r="J76" i="211" s="1"/>
  <c r="L76" i="158"/>
  <c r="M76" i="158"/>
  <c r="N76" i="158"/>
  <c r="O76" i="158"/>
  <c r="J76" i="158"/>
  <c r="C76" i="158"/>
  <c r="D76" i="158"/>
  <c r="E76" i="158"/>
  <c r="AB76" i="158" s="1"/>
  <c r="F76" i="158"/>
  <c r="G76" i="158"/>
  <c r="B76" i="158"/>
  <c r="I76" i="211"/>
  <c r="H76" i="211"/>
  <c r="K76" i="157"/>
  <c r="L76" i="157"/>
  <c r="M76" i="157"/>
  <c r="N76" i="157"/>
  <c r="O76" i="157"/>
  <c r="J76" i="157"/>
  <c r="F76" i="211"/>
  <c r="S76" i="156"/>
  <c r="T76" i="156"/>
  <c r="U76" i="156"/>
  <c r="V76" i="156"/>
  <c r="D76" i="211" s="1"/>
  <c r="W76" i="156"/>
  <c r="R76" i="156"/>
  <c r="B75" i="155"/>
  <c r="E75" i="155"/>
  <c r="C75" i="157"/>
  <c r="D75" i="157"/>
  <c r="E75" i="157"/>
  <c r="F75" i="157"/>
  <c r="G75" i="157"/>
  <c r="E75" i="211"/>
  <c r="S75" i="158"/>
  <c r="K75" i="211" s="1"/>
  <c r="T75" i="158"/>
  <c r="U75" i="158"/>
  <c r="V75" i="158"/>
  <c r="W75" i="158"/>
  <c r="K75" i="158"/>
  <c r="L75" i="158"/>
  <c r="M75" i="158"/>
  <c r="AC75" i="158" s="1"/>
  <c r="N75" i="158"/>
  <c r="O75" i="158"/>
  <c r="J75" i="158"/>
  <c r="J75" i="211"/>
  <c r="C75" i="158"/>
  <c r="D75" i="158"/>
  <c r="E75" i="158"/>
  <c r="F75" i="158"/>
  <c r="I75" i="211" s="1"/>
  <c r="G75" i="158"/>
  <c r="B75" i="158"/>
  <c r="H75" i="211"/>
  <c r="K75" i="157"/>
  <c r="L75" i="157"/>
  <c r="M75" i="157"/>
  <c r="N75" i="157"/>
  <c r="F75" i="211" s="1"/>
  <c r="O75" i="157"/>
  <c r="J75" i="157"/>
  <c r="S75" i="156"/>
  <c r="D75" i="211" s="1"/>
  <c r="T75" i="156"/>
  <c r="U75" i="156"/>
  <c r="V75" i="156"/>
  <c r="W75" i="156"/>
  <c r="R75" i="156"/>
  <c r="B74" i="155"/>
  <c r="E74" i="155"/>
  <c r="C74" i="157"/>
  <c r="D74" i="157"/>
  <c r="E74" i="157"/>
  <c r="F74" i="157"/>
  <c r="E74" i="211" s="1"/>
  <c r="G74" i="157"/>
  <c r="S74" i="158"/>
  <c r="T74" i="158"/>
  <c r="AD74" i="158" s="1"/>
  <c r="U74" i="158"/>
  <c r="V74" i="158"/>
  <c r="W74" i="158"/>
  <c r="K74" i="211"/>
  <c r="K74" i="158"/>
  <c r="L74" i="158"/>
  <c r="M74" i="158"/>
  <c r="N74" i="158"/>
  <c r="AC74" i="158" s="1"/>
  <c r="O74" i="158"/>
  <c r="J74" i="158"/>
  <c r="C74" i="158"/>
  <c r="AB74" i="158" s="1"/>
  <c r="D74" i="158"/>
  <c r="E74" i="158"/>
  <c r="F74" i="158"/>
  <c r="G74" i="158"/>
  <c r="B74" i="158"/>
  <c r="H74" i="211"/>
  <c r="K74" i="157"/>
  <c r="F74" i="211" s="1"/>
  <c r="L74" i="157"/>
  <c r="M74" i="157"/>
  <c r="N74" i="157"/>
  <c r="O74" i="157"/>
  <c r="J74" i="157"/>
  <c r="S74" i="156"/>
  <c r="D74" i="211" s="1"/>
  <c r="T74" i="156"/>
  <c r="U74" i="156"/>
  <c r="V74" i="156"/>
  <c r="W74" i="156"/>
  <c r="R74" i="156"/>
  <c r="B73" i="155"/>
  <c r="E73" i="155"/>
  <c r="C73" i="157"/>
  <c r="E73" i="211" s="1"/>
  <c r="D73" i="157"/>
  <c r="E73" i="157"/>
  <c r="F73" i="157"/>
  <c r="G73" i="157"/>
  <c r="S73" i="158"/>
  <c r="T73" i="158"/>
  <c r="U73" i="158"/>
  <c r="K73" i="211" s="1"/>
  <c r="V73" i="158"/>
  <c r="W73" i="158"/>
  <c r="K73" i="158"/>
  <c r="J73" i="211" s="1"/>
  <c r="L73" i="158"/>
  <c r="M73" i="158"/>
  <c r="N73" i="158"/>
  <c r="O73" i="158"/>
  <c r="J73" i="158"/>
  <c r="C73" i="158"/>
  <c r="I73" i="211" s="1"/>
  <c r="D73" i="158"/>
  <c r="E73" i="158"/>
  <c r="F73" i="158"/>
  <c r="G73" i="158"/>
  <c r="B73" i="158"/>
  <c r="AB73" i="158" s="1"/>
  <c r="H73" i="211"/>
  <c r="K73" i="157"/>
  <c r="F73" i="211" s="1"/>
  <c r="L73" i="157"/>
  <c r="M73" i="157"/>
  <c r="N73" i="157"/>
  <c r="O73" i="157"/>
  <c r="J73" i="157"/>
  <c r="S73" i="156"/>
  <c r="T73" i="156"/>
  <c r="U73" i="156"/>
  <c r="V73" i="156"/>
  <c r="W73" i="156"/>
  <c r="R73" i="156"/>
  <c r="D73" i="211"/>
  <c r="B72" i="155"/>
  <c r="E72" i="155"/>
  <c r="C72" i="157"/>
  <c r="E72" i="211" s="1"/>
  <c r="D72" i="157"/>
  <c r="E72" i="157"/>
  <c r="F72" i="157"/>
  <c r="G72" i="157"/>
  <c r="S72" i="158"/>
  <c r="T72" i="158"/>
  <c r="U72" i="158"/>
  <c r="K72" i="211" s="1"/>
  <c r="V72" i="158"/>
  <c r="AD72" i="158" s="1"/>
  <c r="W72" i="158"/>
  <c r="K72" i="158"/>
  <c r="J72" i="211" s="1"/>
  <c r="L72" i="158"/>
  <c r="M72" i="158"/>
  <c r="N72" i="158"/>
  <c r="O72" i="158"/>
  <c r="J72" i="158"/>
  <c r="C72" i="158"/>
  <c r="D72" i="158"/>
  <c r="E72" i="158"/>
  <c r="AB72" i="158" s="1"/>
  <c r="F72" i="158"/>
  <c r="G72" i="158"/>
  <c r="B72" i="158"/>
  <c r="I72" i="211"/>
  <c r="H72" i="211"/>
  <c r="K72" i="157"/>
  <c r="L72" i="157"/>
  <c r="M72" i="157"/>
  <c r="AC72" i="157" s="1"/>
  <c r="N72" i="157"/>
  <c r="O72" i="157"/>
  <c r="J72" i="157"/>
  <c r="F72" i="211"/>
  <c r="S72" i="156"/>
  <c r="T72" i="156"/>
  <c r="U72" i="156"/>
  <c r="V72" i="156"/>
  <c r="D72" i="211" s="1"/>
  <c r="W72" i="156"/>
  <c r="R72" i="156"/>
  <c r="B71" i="155"/>
  <c r="E71" i="155"/>
  <c r="C71" i="157"/>
  <c r="D71" i="157"/>
  <c r="E71" i="157"/>
  <c r="AB71" i="157" s="1"/>
  <c r="F71" i="157"/>
  <c r="G71" i="157"/>
  <c r="E71" i="211"/>
  <c r="S71" i="158"/>
  <c r="K71" i="211" s="1"/>
  <c r="T71" i="158"/>
  <c r="U71" i="158"/>
  <c r="V71" i="158"/>
  <c r="W71" i="158"/>
  <c r="K71" i="158"/>
  <c r="L71" i="158"/>
  <c r="M71" i="158"/>
  <c r="AC71" i="158" s="1"/>
  <c r="N71" i="158"/>
  <c r="O71" i="158"/>
  <c r="J71" i="158"/>
  <c r="J71" i="211"/>
  <c r="C71" i="158"/>
  <c r="D71" i="158"/>
  <c r="E71" i="158"/>
  <c r="F71" i="158"/>
  <c r="I71" i="211" s="1"/>
  <c r="G71" i="158"/>
  <c r="B71" i="158"/>
  <c r="H71" i="211"/>
  <c r="K71" i="157"/>
  <c r="L71" i="157"/>
  <c r="M71" i="157"/>
  <c r="N71" i="157"/>
  <c r="F71" i="211" s="1"/>
  <c r="O71" i="157"/>
  <c r="J71" i="157"/>
  <c r="S71" i="156"/>
  <c r="D71" i="211" s="1"/>
  <c r="T71" i="156"/>
  <c r="U71" i="156"/>
  <c r="V71" i="156"/>
  <c r="W71" i="156"/>
  <c r="R71" i="156"/>
  <c r="B70" i="155"/>
  <c r="E70" i="155"/>
  <c r="C70" i="157"/>
  <c r="D70" i="157"/>
  <c r="E70" i="157"/>
  <c r="F70" i="157"/>
  <c r="AB70" i="157" s="1"/>
  <c r="G70" i="157"/>
  <c r="S70" i="158"/>
  <c r="T70" i="158"/>
  <c r="AD70" i="158" s="1"/>
  <c r="U70" i="158"/>
  <c r="V70" i="158"/>
  <c r="W70" i="158"/>
  <c r="K70" i="211"/>
  <c r="K70" i="158"/>
  <c r="L70" i="158"/>
  <c r="M70" i="158"/>
  <c r="N70" i="158"/>
  <c r="AC70" i="158" s="1"/>
  <c r="O70" i="158"/>
  <c r="J70" i="158"/>
  <c r="C70" i="158"/>
  <c r="AB70" i="158" s="1"/>
  <c r="D70" i="158"/>
  <c r="E70" i="158"/>
  <c r="F70" i="158"/>
  <c r="G70" i="158"/>
  <c r="B70" i="158"/>
  <c r="H70" i="211"/>
  <c r="K70" i="157"/>
  <c r="F70" i="211" s="1"/>
  <c r="L70" i="157"/>
  <c r="M70" i="157"/>
  <c r="N70" i="157"/>
  <c r="O70" i="157"/>
  <c r="J70" i="157"/>
  <c r="S70" i="156"/>
  <c r="D70" i="211" s="1"/>
  <c r="T70" i="156"/>
  <c r="U70" i="156"/>
  <c r="V70" i="156"/>
  <c r="W70" i="156"/>
  <c r="R70" i="156"/>
  <c r="B69" i="155"/>
  <c r="E69" i="155"/>
  <c r="C69" i="157"/>
  <c r="AB69" i="157" s="1"/>
  <c r="D69" i="157"/>
  <c r="E69" i="157"/>
  <c r="F69" i="157"/>
  <c r="G69" i="157"/>
  <c r="S69" i="158"/>
  <c r="T69" i="158"/>
  <c r="U69" i="158"/>
  <c r="K69" i="211" s="1"/>
  <c r="V69" i="158"/>
  <c r="W69" i="158"/>
  <c r="K69" i="158"/>
  <c r="J69" i="211" s="1"/>
  <c r="L69" i="158"/>
  <c r="M69" i="158"/>
  <c r="N69" i="158"/>
  <c r="O69" i="158"/>
  <c r="J69" i="158"/>
  <c r="C69" i="158"/>
  <c r="I69" i="211" s="1"/>
  <c r="D69" i="158"/>
  <c r="E69" i="158"/>
  <c r="F69" i="158"/>
  <c r="G69" i="158"/>
  <c r="B69" i="158"/>
  <c r="AB69" i="158" s="1"/>
  <c r="H69" i="211"/>
  <c r="K69" i="157"/>
  <c r="F69" i="211" s="1"/>
  <c r="L69" i="157"/>
  <c r="M69" i="157"/>
  <c r="N69" i="157"/>
  <c r="O69" i="157"/>
  <c r="J69" i="157"/>
  <c r="AC69" i="157" s="1"/>
  <c r="S69" i="156"/>
  <c r="T69" i="156"/>
  <c r="U69" i="156"/>
  <c r="V69" i="156"/>
  <c r="W69" i="156"/>
  <c r="R69" i="156"/>
  <c r="D69" i="211"/>
  <c r="B68" i="155"/>
  <c r="E68" i="155"/>
  <c r="C68" i="157"/>
  <c r="E68" i="211" s="1"/>
  <c r="D68" i="157"/>
  <c r="E68" i="157"/>
  <c r="F68" i="157"/>
  <c r="G68" i="157"/>
  <c r="S68" i="158"/>
  <c r="T68" i="158"/>
  <c r="U68" i="158"/>
  <c r="K68" i="211" s="1"/>
  <c r="V68" i="158"/>
  <c r="AD68" i="158" s="1"/>
  <c r="W68" i="158"/>
  <c r="K68" i="158"/>
  <c r="J68" i="211" s="1"/>
  <c r="L68" i="158"/>
  <c r="M68" i="158"/>
  <c r="N68" i="158"/>
  <c r="O68" i="158"/>
  <c r="J68" i="158"/>
  <c r="C68" i="158"/>
  <c r="D68" i="158"/>
  <c r="E68" i="158"/>
  <c r="AB68" i="158" s="1"/>
  <c r="F68" i="158"/>
  <c r="G68" i="158"/>
  <c r="B68" i="158"/>
  <c r="I68" i="211"/>
  <c r="H68" i="211"/>
  <c r="K68" i="157"/>
  <c r="L68" i="157"/>
  <c r="M68" i="157"/>
  <c r="AC68" i="157" s="1"/>
  <c r="N68" i="157"/>
  <c r="O68" i="157"/>
  <c r="J68" i="157"/>
  <c r="F68" i="211"/>
  <c r="S68" i="156"/>
  <c r="T68" i="156"/>
  <c r="U68" i="156"/>
  <c r="V68" i="156"/>
  <c r="D68" i="211" s="1"/>
  <c r="W68" i="156"/>
  <c r="R68" i="156"/>
  <c r="B67" i="155"/>
  <c r="E67" i="155"/>
  <c r="C67" i="157"/>
  <c r="D67" i="157"/>
  <c r="E67" i="157"/>
  <c r="AB67" i="157" s="1"/>
  <c r="F67" i="157"/>
  <c r="G67" i="157"/>
  <c r="E67" i="211"/>
  <c r="S67" i="158"/>
  <c r="K67" i="211" s="1"/>
  <c r="T67" i="158"/>
  <c r="U67" i="158"/>
  <c r="V67" i="158"/>
  <c r="W67" i="158"/>
  <c r="K67" i="158"/>
  <c r="L67" i="158"/>
  <c r="M67" i="158"/>
  <c r="AC67" i="158" s="1"/>
  <c r="N67" i="158"/>
  <c r="O67" i="158"/>
  <c r="J67" i="158"/>
  <c r="J67" i="211"/>
  <c r="C67" i="158"/>
  <c r="D67" i="158"/>
  <c r="E67" i="158"/>
  <c r="F67" i="158"/>
  <c r="I67" i="211" s="1"/>
  <c r="G67" i="158"/>
  <c r="B67" i="158"/>
  <c r="H67" i="211"/>
  <c r="K67" i="157"/>
  <c r="L67" i="157"/>
  <c r="M67" i="157"/>
  <c r="N67" i="157"/>
  <c r="F67" i="211" s="1"/>
  <c r="O67" i="157"/>
  <c r="J67" i="157"/>
  <c r="S67" i="156"/>
  <c r="D67" i="211" s="1"/>
  <c r="T67" i="156"/>
  <c r="U67" i="156"/>
  <c r="V67" i="156"/>
  <c r="W67" i="156"/>
  <c r="R67" i="156"/>
  <c r="B66" i="155"/>
  <c r="E66" i="155"/>
  <c r="C66" i="157"/>
  <c r="D66" i="157"/>
  <c r="E66" i="157"/>
  <c r="F66" i="157"/>
  <c r="AB66" i="157" s="1"/>
  <c r="G66" i="157"/>
  <c r="S66" i="158"/>
  <c r="T66" i="158"/>
  <c r="AD66" i="158" s="1"/>
  <c r="U66" i="158"/>
  <c r="V66" i="158"/>
  <c r="W66" i="158"/>
  <c r="K66" i="211"/>
  <c r="K66" i="158"/>
  <c r="L66" i="158"/>
  <c r="M66" i="158"/>
  <c r="N66" i="158"/>
  <c r="AC66" i="158" s="1"/>
  <c r="O66" i="158"/>
  <c r="J66" i="158"/>
  <c r="C66" i="158"/>
  <c r="AB66" i="158" s="1"/>
  <c r="D66" i="158"/>
  <c r="E66" i="158"/>
  <c r="F66" i="158"/>
  <c r="G66" i="158"/>
  <c r="B66" i="158"/>
  <c r="H66" i="211"/>
  <c r="K66" i="157"/>
  <c r="F66" i="211" s="1"/>
  <c r="L66" i="157"/>
  <c r="M66" i="157"/>
  <c r="N66" i="157"/>
  <c r="O66" i="157"/>
  <c r="J66" i="157"/>
  <c r="S66" i="156"/>
  <c r="D66" i="211" s="1"/>
  <c r="T66" i="156"/>
  <c r="U66" i="156"/>
  <c r="V66" i="156"/>
  <c r="W66" i="156"/>
  <c r="R66" i="156"/>
  <c r="B65" i="155"/>
  <c r="E65" i="155"/>
  <c r="C65" i="157"/>
  <c r="AB65" i="157" s="1"/>
  <c r="D65" i="157"/>
  <c r="E65" i="157"/>
  <c r="F65" i="157"/>
  <c r="G65" i="157"/>
  <c r="S65" i="158"/>
  <c r="T65" i="158"/>
  <c r="U65" i="158"/>
  <c r="K65" i="211" s="1"/>
  <c r="V65" i="158"/>
  <c r="W65" i="158"/>
  <c r="K65" i="158"/>
  <c r="J65" i="211" s="1"/>
  <c r="L65" i="158"/>
  <c r="M65" i="158"/>
  <c r="N65" i="158"/>
  <c r="O65" i="158"/>
  <c r="J65" i="158"/>
  <c r="C65" i="158"/>
  <c r="I65" i="211" s="1"/>
  <c r="D65" i="158"/>
  <c r="E65" i="158"/>
  <c r="F65" i="158"/>
  <c r="G65" i="158"/>
  <c r="B65" i="158"/>
  <c r="AB65" i="158" s="1"/>
  <c r="H65" i="211"/>
  <c r="K65" i="157"/>
  <c r="F65" i="211" s="1"/>
  <c r="L65" i="157"/>
  <c r="M65" i="157"/>
  <c r="N65" i="157"/>
  <c r="O65" i="157"/>
  <c r="J65" i="157"/>
  <c r="AC65" i="157" s="1"/>
  <c r="S65" i="156"/>
  <c r="T65" i="156"/>
  <c r="U65" i="156"/>
  <c r="V65" i="156"/>
  <c r="W65" i="156"/>
  <c r="R65" i="156"/>
  <c r="D65" i="211"/>
  <c r="B64" i="155"/>
  <c r="E64" i="155"/>
  <c r="C64" i="157"/>
  <c r="E64" i="211" s="1"/>
  <c r="D64" i="157"/>
  <c r="E64" i="157"/>
  <c r="F64" i="157"/>
  <c r="G64" i="157"/>
  <c r="S64" i="158"/>
  <c r="T64" i="158"/>
  <c r="U64" i="158"/>
  <c r="K64" i="211" s="1"/>
  <c r="V64" i="158"/>
  <c r="AD64" i="158" s="1"/>
  <c r="W64" i="158"/>
  <c r="K64" i="158"/>
  <c r="J64" i="211" s="1"/>
  <c r="L64" i="158"/>
  <c r="M64" i="158"/>
  <c r="N64" i="158"/>
  <c r="O64" i="158"/>
  <c r="J64" i="158"/>
  <c r="C64" i="158"/>
  <c r="D64" i="158"/>
  <c r="E64" i="158"/>
  <c r="AB64" i="158" s="1"/>
  <c r="F64" i="158"/>
  <c r="G64" i="158"/>
  <c r="B64" i="158"/>
  <c r="I64" i="211"/>
  <c r="H64" i="211"/>
  <c r="K64" i="157"/>
  <c r="L64" i="157"/>
  <c r="M64" i="157"/>
  <c r="AC64" i="157" s="1"/>
  <c r="N64" i="157"/>
  <c r="O64" i="157"/>
  <c r="J64" i="157"/>
  <c r="F64" i="211"/>
  <c r="S64" i="156"/>
  <c r="T64" i="156"/>
  <c r="U64" i="156"/>
  <c r="V64" i="156"/>
  <c r="D64" i="211" s="1"/>
  <c r="W64" i="156"/>
  <c r="R64" i="156"/>
  <c r="B63" i="155"/>
  <c r="E63" i="155"/>
  <c r="C63" i="157"/>
  <c r="D63" i="157"/>
  <c r="E63" i="157"/>
  <c r="AB63" i="157" s="1"/>
  <c r="F63" i="157"/>
  <c r="G63" i="157"/>
  <c r="E63" i="211"/>
  <c r="S63" i="158"/>
  <c r="K63" i="211" s="1"/>
  <c r="T63" i="158"/>
  <c r="U63" i="158"/>
  <c r="V63" i="158"/>
  <c r="W63" i="158"/>
  <c r="K63" i="158"/>
  <c r="L63" i="158"/>
  <c r="M63" i="158"/>
  <c r="AC63" i="158" s="1"/>
  <c r="N63" i="158"/>
  <c r="O63" i="158"/>
  <c r="J63" i="158"/>
  <c r="J63" i="211"/>
  <c r="C63" i="158"/>
  <c r="D63" i="158"/>
  <c r="E63" i="158"/>
  <c r="F63" i="158"/>
  <c r="I63" i="211" s="1"/>
  <c r="G63" i="158"/>
  <c r="B63" i="158"/>
  <c r="H63" i="211"/>
  <c r="H62" i="211" s="1"/>
  <c r="K63" i="157"/>
  <c r="L63" i="157"/>
  <c r="M63" i="157"/>
  <c r="N63" i="157"/>
  <c r="F63" i="211" s="1"/>
  <c r="O63" i="157"/>
  <c r="J63" i="157"/>
  <c r="S63" i="156"/>
  <c r="D63" i="211" s="1"/>
  <c r="T63" i="156"/>
  <c r="U63" i="156"/>
  <c r="V63" i="156"/>
  <c r="W63" i="156"/>
  <c r="R63" i="156"/>
  <c r="B62" i="155"/>
  <c r="E62" i="155"/>
  <c r="C62" i="157"/>
  <c r="D62" i="157"/>
  <c r="E62" i="157"/>
  <c r="F62" i="157"/>
  <c r="AB62" i="157" s="1"/>
  <c r="G62" i="157"/>
  <c r="P62" i="211"/>
  <c r="E62" i="211"/>
  <c r="X62" i="211"/>
  <c r="D62" i="211" s="1"/>
  <c r="U62" i="211"/>
  <c r="T62" i="211"/>
  <c r="S62" i="211"/>
  <c r="Q62" i="211"/>
  <c r="O62" i="211"/>
  <c r="S62" i="158"/>
  <c r="T62" i="158"/>
  <c r="U62" i="158"/>
  <c r="K62" i="211" s="1"/>
  <c r="V62" i="158"/>
  <c r="AD62" i="158" s="1"/>
  <c r="W62" i="158"/>
  <c r="K62" i="158"/>
  <c r="J62" i="211" s="1"/>
  <c r="L62" i="158"/>
  <c r="M62" i="158"/>
  <c r="N62" i="158"/>
  <c r="O62" i="158"/>
  <c r="J62" i="158"/>
  <c r="AC62" i="158" s="1"/>
  <c r="C62" i="158"/>
  <c r="D62" i="158"/>
  <c r="E62" i="158"/>
  <c r="AB62" i="158" s="1"/>
  <c r="F62" i="158"/>
  <c r="G62" i="158"/>
  <c r="B62" i="158"/>
  <c r="I62" i="211"/>
  <c r="H61" i="211"/>
  <c r="K62" i="157"/>
  <c r="F62" i="211" s="1"/>
  <c r="L62" i="157"/>
  <c r="M62" i="157"/>
  <c r="N62" i="157"/>
  <c r="O62" i="157"/>
  <c r="J62" i="157"/>
  <c r="S62" i="156"/>
  <c r="T62" i="156"/>
  <c r="U62" i="156"/>
  <c r="AD62" i="156" s="1"/>
  <c r="V62" i="156"/>
  <c r="W62" i="156"/>
  <c r="R62" i="156"/>
  <c r="B61" i="155"/>
  <c r="E61" i="155"/>
  <c r="C61" i="157"/>
  <c r="D61" i="157"/>
  <c r="AB61" i="157" s="1"/>
  <c r="E61" i="157"/>
  <c r="F61" i="157"/>
  <c r="G61" i="157"/>
  <c r="E61" i="211"/>
  <c r="S61" i="158"/>
  <c r="T61" i="158"/>
  <c r="U61" i="158"/>
  <c r="K61" i="211" s="1"/>
  <c r="V61" i="158"/>
  <c r="W61" i="158"/>
  <c r="K61" i="158"/>
  <c r="J61" i="211" s="1"/>
  <c r="L61" i="158"/>
  <c r="M61" i="158"/>
  <c r="N61" i="158"/>
  <c r="O61" i="158"/>
  <c r="J61" i="158"/>
  <c r="AC61" i="158" s="1"/>
  <c r="C61" i="158"/>
  <c r="D61" i="158"/>
  <c r="E61" i="158"/>
  <c r="AB61" i="158" s="1"/>
  <c r="F61" i="158"/>
  <c r="G61" i="158"/>
  <c r="B61" i="158"/>
  <c r="I61" i="211"/>
  <c r="K61" i="157"/>
  <c r="L61" i="157"/>
  <c r="M61" i="157"/>
  <c r="N61" i="157"/>
  <c r="F61" i="211" s="1"/>
  <c r="O61" i="157"/>
  <c r="J61" i="157"/>
  <c r="S61" i="156"/>
  <c r="D61" i="211" s="1"/>
  <c r="T61" i="156"/>
  <c r="U61" i="156"/>
  <c r="V61" i="156"/>
  <c r="W61" i="156"/>
  <c r="R61" i="156"/>
  <c r="B60" i="155"/>
  <c r="E60" i="155"/>
  <c r="C60" i="157"/>
  <c r="D60" i="157"/>
  <c r="E60" i="157"/>
  <c r="F60" i="157"/>
  <c r="AB60" i="157" s="1"/>
  <c r="G60" i="157"/>
  <c r="P60" i="211"/>
  <c r="E60" i="211"/>
  <c r="X60" i="211"/>
  <c r="D60" i="211" s="1"/>
  <c r="U60" i="211"/>
  <c r="T60" i="211"/>
  <c r="S60" i="211"/>
  <c r="Q60" i="211"/>
  <c r="O60" i="211"/>
  <c r="S60" i="158"/>
  <c r="T60" i="158"/>
  <c r="U60" i="158"/>
  <c r="K60" i="211" s="1"/>
  <c r="V60" i="158"/>
  <c r="AD60" i="158" s="1"/>
  <c r="W60" i="158"/>
  <c r="K60" i="158"/>
  <c r="J60" i="211" s="1"/>
  <c r="L60" i="158"/>
  <c r="M60" i="158"/>
  <c r="N60" i="158"/>
  <c r="O60" i="158"/>
  <c r="J60" i="158"/>
  <c r="C60" i="158"/>
  <c r="D60" i="158"/>
  <c r="E60" i="158"/>
  <c r="AB60" i="158" s="1"/>
  <c r="F60" i="158"/>
  <c r="G60" i="158"/>
  <c r="B60" i="158"/>
  <c r="I60" i="211"/>
  <c r="H59" i="211"/>
  <c r="H60" i="211"/>
  <c r="K60" i="157"/>
  <c r="F60" i="211" s="1"/>
  <c r="L60" i="157"/>
  <c r="M60" i="157"/>
  <c r="N60" i="157"/>
  <c r="O60" i="157"/>
  <c r="J60" i="157"/>
  <c r="AC60" i="157" s="1"/>
  <c r="S60" i="156"/>
  <c r="T60" i="156"/>
  <c r="U60" i="156"/>
  <c r="AD60" i="156" s="1"/>
  <c r="V60" i="156"/>
  <c r="W60" i="156"/>
  <c r="R60" i="156"/>
  <c r="B59" i="155"/>
  <c r="E59" i="155"/>
  <c r="C59" i="157"/>
  <c r="D59" i="157"/>
  <c r="AB59" i="157" s="1"/>
  <c r="E59" i="157"/>
  <c r="F59" i="157"/>
  <c r="G59" i="157"/>
  <c r="E59" i="211"/>
  <c r="S59" i="158"/>
  <c r="K59" i="211" s="1"/>
  <c r="T59" i="158"/>
  <c r="U59" i="158"/>
  <c r="V59" i="158"/>
  <c r="W59" i="158"/>
  <c r="K59" i="158"/>
  <c r="L59" i="158"/>
  <c r="M59" i="158"/>
  <c r="AC59" i="158" s="1"/>
  <c r="N59" i="158"/>
  <c r="O59" i="158"/>
  <c r="J59" i="158"/>
  <c r="J59" i="211"/>
  <c r="C59" i="158"/>
  <c r="D59" i="158"/>
  <c r="E59" i="158"/>
  <c r="F59" i="158"/>
  <c r="I59" i="211" s="1"/>
  <c r="G59" i="158"/>
  <c r="B59" i="158"/>
  <c r="K59" i="157"/>
  <c r="F59" i="211" s="1"/>
  <c r="L59" i="157"/>
  <c r="M59" i="157"/>
  <c r="N59" i="157"/>
  <c r="O59" i="157"/>
  <c r="J59" i="157"/>
  <c r="S59" i="156"/>
  <c r="D59" i="211" s="1"/>
  <c r="T59" i="156"/>
  <c r="U59" i="156"/>
  <c r="V59" i="156"/>
  <c r="W59" i="156"/>
  <c r="R59" i="156"/>
  <c r="C58" i="156"/>
  <c r="D58" i="156"/>
  <c r="E58" i="156"/>
  <c r="AB58" i="156" s="1"/>
  <c r="F58" i="156"/>
  <c r="G58" i="156"/>
  <c r="W58" i="211"/>
  <c r="B58" i="211"/>
  <c r="AA58" i="211" s="1"/>
  <c r="AE58" i="211" s="1"/>
  <c r="B58" i="155"/>
  <c r="E58" i="155"/>
  <c r="C58" i="157"/>
  <c r="E58" i="211" s="1"/>
  <c r="D58" i="157"/>
  <c r="E58" i="157"/>
  <c r="F58" i="157"/>
  <c r="G58" i="157"/>
  <c r="P58" i="211"/>
  <c r="P57" i="211" s="1"/>
  <c r="P56" i="211" s="1"/>
  <c r="P55" i="211" s="1"/>
  <c r="V58" i="211"/>
  <c r="U58" i="211"/>
  <c r="T58" i="211"/>
  <c r="T57" i="211" s="1"/>
  <c r="T56" i="211" s="1"/>
  <c r="T55" i="211" s="1"/>
  <c r="T54" i="211" s="1"/>
  <c r="S58" i="211"/>
  <c r="O58" i="211"/>
  <c r="S58" i="158"/>
  <c r="K58" i="211" s="1"/>
  <c r="T58" i="158"/>
  <c r="U58" i="158"/>
  <c r="V58" i="158"/>
  <c r="W58" i="158"/>
  <c r="K58" i="158"/>
  <c r="L58" i="158"/>
  <c r="M58" i="158"/>
  <c r="AC58" i="158" s="1"/>
  <c r="N58" i="158"/>
  <c r="O58" i="158"/>
  <c r="J58" i="158"/>
  <c r="J58" i="211"/>
  <c r="C58" i="158"/>
  <c r="D58" i="158"/>
  <c r="E58" i="158"/>
  <c r="F58" i="158"/>
  <c r="AB58" i="158" s="1"/>
  <c r="G58" i="158"/>
  <c r="B58" i="158"/>
  <c r="K58" i="157"/>
  <c r="AC58" i="157" s="1"/>
  <c r="L58" i="157"/>
  <c r="M58" i="157"/>
  <c r="N58" i="157"/>
  <c r="O58" i="157"/>
  <c r="J58" i="157"/>
  <c r="C57" i="156"/>
  <c r="B57" i="211" s="1"/>
  <c r="D57" i="156"/>
  <c r="E57" i="156"/>
  <c r="F57" i="156"/>
  <c r="G57" i="156"/>
  <c r="W57" i="211"/>
  <c r="W56" i="211" s="1"/>
  <c r="W55" i="211" s="1"/>
  <c r="W54" i="211" s="1"/>
  <c r="B57" i="155"/>
  <c r="E57" i="155"/>
  <c r="C57" i="157"/>
  <c r="E57" i="211" s="1"/>
  <c r="D57" i="157"/>
  <c r="E57" i="157"/>
  <c r="F57" i="157"/>
  <c r="G57" i="157"/>
  <c r="V57" i="211"/>
  <c r="U57" i="211"/>
  <c r="U56" i="211" s="1"/>
  <c r="U55" i="211" s="1"/>
  <c r="S57" i="211"/>
  <c r="O57" i="211"/>
  <c r="O56" i="211" s="1"/>
  <c r="O55" i="211" s="1"/>
  <c r="O54" i="211" s="1"/>
  <c r="O53" i="211" s="1"/>
  <c r="O52" i="211" s="1"/>
  <c r="O51" i="211" s="1"/>
  <c r="O50" i="211" s="1"/>
  <c r="O49" i="211" s="1"/>
  <c r="O48" i="211" s="1"/>
  <c r="O47" i="211" s="1"/>
  <c r="O46" i="211" s="1"/>
  <c r="O45" i="211" s="1"/>
  <c r="O44" i="211" s="1"/>
  <c r="O43" i="211" s="1"/>
  <c r="O42" i="211" s="1"/>
  <c r="O41" i="211" s="1"/>
  <c r="O40" i="211" s="1"/>
  <c r="O39" i="211" s="1"/>
  <c r="O38" i="211" s="1"/>
  <c r="O37" i="211" s="1"/>
  <c r="O36" i="211" s="1"/>
  <c r="O35" i="211" s="1"/>
  <c r="O34" i="211" s="1"/>
  <c r="O33" i="211" s="1"/>
  <c r="O32" i="211" s="1"/>
  <c r="O31" i="211" s="1"/>
  <c r="O30" i="211" s="1"/>
  <c r="O29" i="211" s="1"/>
  <c r="O28" i="211" s="1"/>
  <c r="O27" i="211" s="1"/>
  <c r="O26" i="211" s="1"/>
  <c r="O25" i="211" s="1"/>
  <c r="O24" i="211" s="1"/>
  <c r="O23" i="211" s="1"/>
  <c r="O22" i="211" s="1"/>
  <c r="O21" i="211" s="1"/>
  <c r="O20" i="211" s="1"/>
  <c r="O19" i="211" s="1"/>
  <c r="O18" i="211" s="1"/>
  <c r="O17" i="211" s="1"/>
  <c r="O16" i="211" s="1"/>
  <c r="O15" i="211" s="1"/>
  <c r="O14" i="211" s="1"/>
  <c r="O13" i="211" s="1"/>
  <c r="O12" i="211" s="1"/>
  <c r="O11" i="211" s="1"/>
  <c r="O10" i="211" s="1"/>
  <c r="S57" i="158"/>
  <c r="T57" i="158"/>
  <c r="U57" i="158"/>
  <c r="K57" i="211" s="1"/>
  <c r="V57" i="158"/>
  <c r="W57" i="158"/>
  <c r="K57" i="158"/>
  <c r="J57" i="211" s="1"/>
  <c r="L57" i="158"/>
  <c r="M57" i="158"/>
  <c r="N57" i="158"/>
  <c r="O57" i="158"/>
  <c r="J57" i="158"/>
  <c r="AC57" i="158" s="1"/>
  <c r="C57" i="158"/>
  <c r="D57" i="158"/>
  <c r="E57" i="158"/>
  <c r="AB57" i="158" s="1"/>
  <c r="F57" i="158"/>
  <c r="G57" i="158"/>
  <c r="B57" i="158"/>
  <c r="I57" i="211"/>
  <c r="K57" i="157"/>
  <c r="L57" i="157"/>
  <c r="M57" i="157"/>
  <c r="N57" i="157"/>
  <c r="O57" i="157"/>
  <c r="J57" i="157"/>
  <c r="C56" i="156"/>
  <c r="AB56" i="156" s="1"/>
  <c r="D56" i="156"/>
  <c r="E56" i="156"/>
  <c r="F56" i="156"/>
  <c r="G56" i="156"/>
  <c r="B56" i="155"/>
  <c r="E56" i="155"/>
  <c r="C56" i="157"/>
  <c r="D56" i="157"/>
  <c r="E56" i="157"/>
  <c r="F56" i="157"/>
  <c r="AB56" i="157" s="1"/>
  <c r="G56" i="157"/>
  <c r="V56" i="211"/>
  <c r="V55" i="211" s="1"/>
  <c r="V54" i="211" s="1"/>
  <c r="V53" i="211" s="1"/>
  <c r="V52" i="211" s="1"/>
  <c r="V51" i="211" s="1"/>
  <c r="V50" i="211" s="1"/>
  <c r="V49" i="211" s="1"/>
  <c r="V48" i="211" s="1"/>
  <c r="V47" i="211" s="1"/>
  <c r="V46" i="211" s="1"/>
  <c r="V45" i="211" s="1"/>
  <c r="V44" i="211" s="1"/>
  <c r="V43" i="211" s="1"/>
  <c r="V42" i="211" s="1"/>
  <c r="V41" i="211" s="1"/>
  <c r="V40" i="211" s="1"/>
  <c r="V39" i="211" s="1"/>
  <c r="V38" i="211" s="1"/>
  <c r="V37" i="211" s="1"/>
  <c r="V36" i="211" s="1"/>
  <c r="V35" i="211" s="1"/>
  <c r="V34" i="211" s="1"/>
  <c r="V33" i="211" s="1"/>
  <c r="V32" i="211" s="1"/>
  <c r="V31" i="211" s="1"/>
  <c r="V30" i="211" s="1"/>
  <c r="V29" i="211" s="1"/>
  <c r="V28" i="211" s="1"/>
  <c r="V27" i="211" s="1"/>
  <c r="V26" i="211" s="1"/>
  <c r="V25" i="211" s="1"/>
  <c r="V24" i="211" s="1"/>
  <c r="V23" i="211" s="1"/>
  <c r="V22" i="211" s="1"/>
  <c r="V21" i="211" s="1"/>
  <c r="V20" i="211" s="1"/>
  <c r="V19" i="211" s="1"/>
  <c r="V18" i="211" s="1"/>
  <c r="V17" i="211" s="1"/>
  <c r="V16" i="211" s="1"/>
  <c r="V15" i="211" s="1"/>
  <c r="V14" i="211" s="1"/>
  <c r="V13" i="211" s="1"/>
  <c r="V12" i="211" s="1"/>
  <c r="V11" i="211" s="1"/>
  <c r="V10" i="211" s="1"/>
  <c r="S56" i="211"/>
  <c r="S56" i="158"/>
  <c r="T56" i="158"/>
  <c r="U56" i="158"/>
  <c r="AD56" i="158" s="1"/>
  <c r="V56" i="158"/>
  <c r="W56" i="158"/>
  <c r="K56" i="158"/>
  <c r="J56" i="211" s="1"/>
  <c r="L56" i="158"/>
  <c r="M56" i="158"/>
  <c r="N56" i="158"/>
  <c r="O56" i="158"/>
  <c r="J56" i="158"/>
  <c r="C56" i="158"/>
  <c r="I56" i="211" s="1"/>
  <c r="D56" i="158"/>
  <c r="E56" i="158"/>
  <c r="F56" i="158"/>
  <c r="G56" i="158"/>
  <c r="B56" i="158"/>
  <c r="AB56" i="158" s="1"/>
  <c r="K56" i="157"/>
  <c r="L56" i="157"/>
  <c r="M56" i="157"/>
  <c r="AC56" i="157" s="1"/>
  <c r="N56" i="157"/>
  <c r="O56" i="157"/>
  <c r="J56" i="157"/>
  <c r="C55" i="156"/>
  <c r="D55" i="156"/>
  <c r="E55" i="156"/>
  <c r="F55" i="156"/>
  <c r="AB55" i="156" s="1"/>
  <c r="G55" i="156"/>
  <c r="B55" i="155"/>
  <c r="E55" i="155"/>
  <c r="C55" i="157"/>
  <c r="D55" i="157"/>
  <c r="E55" i="157"/>
  <c r="AB55" i="157" s="1"/>
  <c r="F55" i="157"/>
  <c r="G55" i="157"/>
  <c r="S55" i="211"/>
  <c r="S54" i="211" s="1"/>
  <c r="S53" i="211" s="1"/>
  <c r="S55" i="158"/>
  <c r="T55" i="158"/>
  <c r="AD55" i="158" s="1"/>
  <c r="U55" i="158"/>
  <c r="V55" i="158"/>
  <c r="W55" i="158"/>
  <c r="K55" i="158"/>
  <c r="L55" i="158"/>
  <c r="M55" i="158"/>
  <c r="N55" i="158"/>
  <c r="AC55" i="158" s="1"/>
  <c r="O55" i="158"/>
  <c r="J55" i="158"/>
  <c r="C55" i="158"/>
  <c r="I55" i="211" s="1"/>
  <c r="D55" i="158"/>
  <c r="E55" i="158"/>
  <c r="F55" i="158"/>
  <c r="G55" i="158"/>
  <c r="B55" i="158"/>
  <c r="K55" i="157"/>
  <c r="L55" i="157"/>
  <c r="M55" i="157"/>
  <c r="N55" i="157"/>
  <c r="O55" i="157"/>
  <c r="J55" i="157"/>
  <c r="AC55" i="157" s="1"/>
  <c r="C54" i="156"/>
  <c r="D54" i="156"/>
  <c r="E54" i="156"/>
  <c r="AB54" i="156" s="1"/>
  <c r="F54" i="156"/>
  <c r="G54" i="156"/>
  <c r="B54" i="155"/>
  <c r="E54" i="155"/>
  <c r="C54" i="157"/>
  <c r="D54" i="157"/>
  <c r="E54" i="157"/>
  <c r="F54" i="157"/>
  <c r="G54" i="157"/>
  <c r="S54" i="158"/>
  <c r="T54" i="158"/>
  <c r="U54" i="158"/>
  <c r="V54" i="158"/>
  <c r="W54" i="158"/>
  <c r="K54" i="158"/>
  <c r="L54" i="158"/>
  <c r="M54" i="158"/>
  <c r="AC54" i="158" s="1"/>
  <c r="N54" i="158"/>
  <c r="O54" i="158"/>
  <c r="J54" i="158"/>
  <c r="C54" i="158"/>
  <c r="D54" i="158"/>
  <c r="E54" i="158"/>
  <c r="F54" i="158"/>
  <c r="AB54" i="158" s="1"/>
  <c r="G54" i="158"/>
  <c r="B54" i="158"/>
  <c r="K54" i="157"/>
  <c r="AC54" i="157" s="1"/>
  <c r="L54" i="157"/>
  <c r="M54" i="157"/>
  <c r="N54" i="157"/>
  <c r="O54" i="157"/>
  <c r="J54" i="157"/>
  <c r="C53" i="156"/>
  <c r="D53" i="156"/>
  <c r="E53" i="156"/>
  <c r="F53" i="156"/>
  <c r="G53" i="156"/>
  <c r="B53" i="155"/>
  <c r="E53" i="155"/>
  <c r="C53" i="157"/>
  <c r="D53" i="157"/>
  <c r="E53" i="157"/>
  <c r="F53" i="157"/>
  <c r="G53" i="157"/>
  <c r="S53" i="158"/>
  <c r="T53" i="158"/>
  <c r="U53" i="158"/>
  <c r="V53" i="158"/>
  <c r="W53" i="158"/>
  <c r="K53" i="158"/>
  <c r="L53" i="158"/>
  <c r="M53" i="158"/>
  <c r="N53" i="158"/>
  <c r="O53" i="158"/>
  <c r="J53" i="158"/>
  <c r="AC53" i="158" s="1"/>
  <c r="C53" i="158"/>
  <c r="D53" i="158"/>
  <c r="E53" i="158"/>
  <c r="AB53" i="158" s="1"/>
  <c r="F53" i="158"/>
  <c r="G53" i="158"/>
  <c r="B53" i="158"/>
  <c r="K53" i="157"/>
  <c r="L53" i="157"/>
  <c r="M53" i="157"/>
  <c r="N53" i="157"/>
  <c r="O53" i="157"/>
  <c r="J53" i="157"/>
  <c r="C52" i="156"/>
  <c r="AB52" i="156" s="1"/>
  <c r="D52" i="156"/>
  <c r="E52" i="156"/>
  <c r="F52" i="156"/>
  <c r="G52" i="156"/>
  <c r="B52" i="155"/>
  <c r="E52" i="155"/>
  <c r="C52" i="157"/>
  <c r="D52" i="157"/>
  <c r="E52" i="157"/>
  <c r="F52" i="157"/>
  <c r="AB52" i="157" s="1"/>
  <c r="G52" i="157"/>
  <c r="S52" i="158"/>
  <c r="T52" i="158"/>
  <c r="U52" i="158"/>
  <c r="AD52" i="158" s="1"/>
  <c r="V52" i="158"/>
  <c r="W52" i="158"/>
  <c r="K52" i="158"/>
  <c r="L52" i="158"/>
  <c r="M52" i="158"/>
  <c r="N52" i="158"/>
  <c r="O52" i="158"/>
  <c r="J52" i="158"/>
  <c r="C52" i="158"/>
  <c r="D52" i="158"/>
  <c r="E52" i="158"/>
  <c r="F52" i="158"/>
  <c r="G52" i="158"/>
  <c r="B52" i="158"/>
  <c r="AB52" i="158" s="1"/>
  <c r="K52" i="157"/>
  <c r="L52" i="157"/>
  <c r="M52" i="157"/>
  <c r="AC52" i="157" s="1"/>
  <c r="N52" i="157"/>
  <c r="O52" i="157"/>
  <c r="J52" i="157"/>
  <c r="C51" i="156"/>
  <c r="D51" i="156"/>
  <c r="E51" i="156"/>
  <c r="F51" i="156"/>
  <c r="AB51" i="156" s="1"/>
  <c r="G51" i="156"/>
  <c r="B51" i="155"/>
  <c r="E51" i="155"/>
  <c r="C51" i="157"/>
  <c r="D51" i="157"/>
  <c r="E51" i="157"/>
  <c r="AB51" i="157" s="1"/>
  <c r="F51" i="157"/>
  <c r="G51" i="157"/>
  <c r="S51" i="158"/>
  <c r="T51" i="158"/>
  <c r="AD51" i="158" s="1"/>
  <c r="U51" i="158"/>
  <c r="V51" i="158"/>
  <c r="W51" i="158"/>
  <c r="K51" i="158"/>
  <c r="L51" i="158"/>
  <c r="M51" i="158"/>
  <c r="N51" i="158"/>
  <c r="AC51" i="158" s="1"/>
  <c r="O51" i="158"/>
  <c r="J51" i="158"/>
  <c r="C51" i="158"/>
  <c r="D51" i="158"/>
  <c r="E51" i="158"/>
  <c r="F51" i="158"/>
  <c r="G51" i="158"/>
  <c r="B51" i="158"/>
  <c r="K51" i="157"/>
  <c r="L51" i="157"/>
  <c r="M51" i="157"/>
  <c r="N51" i="157"/>
  <c r="O51" i="157"/>
  <c r="J51" i="157"/>
  <c r="AC51" i="157" s="1"/>
  <c r="C50" i="156"/>
  <c r="D50" i="156"/>
  <c r="E50" i="156"/>
  <c r="AB50" i="156" s="1"/>
  <c r="F50" i="156"/>
  <c r="G50" i="156"/>
  <c r="B50" i="155"/>
  <c r="E50" i="155"/>
  <c r="C50" i="157"/>
  <c r="D50" i="157"/>
  <c r="E50" i="157"/>
  <c r="F50" i="157"/>
  <c r="G50" i="157"/>
  <c r="S50" i="158"/>
  <c r="T50" i="158"/>
  <c r="U50" i="158"/>
  <c r="V50" i="158"/>
  <c r="W50" i="158"/>
  <c r="K50" i="158"/>
  <c r="L50" i="158"/>
  <c r="M50" i="158"/>
  <c r="AC50" i="158" s="1"/>
  <c r="N50" i="158"/>
  <c r="O50" i="158"/>
  <c r="J50" i="158"/>
  <c r="C50" i="158"/>
  <c r="D50" i="158"/>
  <c r="E50" i="158"/>
  <c r="F50" i="158"/>
  <c r="AB50" i="158" s="1"/>
  <c r="G50" i="158"/>
  <c r="B50" i="158"/>
  <c r="K50" i="157"/>
  <c r="AC50" i="157" s="1"/>
  <c r="L50" i="157"/>
  <c r="M50" i="157"/>
  <c r="N50" i="157"/>
  <c r="O50" i="157"/>
  <c r="J50" i="157"/>
  <c r="C49" i="156"/>
  <c r="D49" i="156"/>
  <c r="E49" i="156"/>
  <c r="F49" i="156"/>
  <c r="G49" i="156"/>
  <c r="B49" i="155"/>
  <c r="E49" i="155"/>
  <c r="C49" i="157"/>
  <c r="D49" i="157"/>
  <c r="E49" i="157"/>
  <c r="F49" i="157"/>
  <c r="G49" i="157"/>
  <c r="S49" i="158"/>
  <c r="T49" i="158"/>
  <c r="U49" i="158"/>
  <c r="V49" i="158"/>
  <c r="W49" i="158"/>
  <c r="K49" i="158"/>
  <c r="L49" i="158"/>
  <c r="M49" i="158"/>
  <c r="N49" i="158"/>
  <c r="O49" i="158"/>
  <c r="J49" i="158"/>
  <c r="AC49" i="158" s="1"/>
  <c r="C49" i="158"/>
  <c r="D49" i="158"/>
  <c r="E49" i="158"/>
  <c r="AB49" i="158" s="1"/>
  <c r="F49" i="158"/>
  <c r="G49" i="158"/>
  <c r="B49" i="158"/>
  <c r="K49" i="157"/>
  <c r="L49" i="157"/>
  <c r="M49" i="157"/>
  <c r="N49" i="157"/>
  <c r="O49" i="157"/>
  <c r="J49" i="157"/>
  <c r="C48" i="156"/>
  <c r="AB48" i="156" s="1"/>
  <c r="D48" i="156"/>
  <c r="E48" i="156"/>
  <c r="F48" i="156"/>
  <c r="G48" i="156"/>
  <c r="B48" i="155"/>
  <c r="E48" i="155"/>
  <c r="C48" i="157"/>
  <c r="D48" i="157"/>
  <c r="E48" i="157"/>
  <c r="F48" i="157"/>
  <c r="AB48" i="157" s="1"/>
  <c r="G48" i="157"/>
  <c r="S48" i="158"/>
  <c r="T48" i="158"/>
  <c r="U48" i="158"/>
  <c r="AD48" i="158" s="1"/>
  <c r="V48" i="158"/>
  <c r="W48" i="158"/>
  <c r="K48" i="158"/>
  <c r="L48" i="158"/>
  <c r="M48" i="158"/>
  <c r="N48" i="158"/>
  <c r="O48" i="158"/>
  <c r="J48" i="158"/>
  <c r="C48" i="158"/>
  <c r="D48" i="158"/>
  <c r="E48" i="158"/>
  <c r="F48" i="158"/>
  <c r="G48" i="158"/>
  <c r="B48" i="158"/>
  <c r="AB48" i="158" s="1"/>
  <c r="K48" i="157"/>
  <c r="L48" i="157"/>
  <c r="M48" i="157"/>
  <c r="AC48" i="157" s="1"/>
  <c r="N48" i="157"/>
  <c r="O48" i="157"/>
  <c r="J48" i="157"/>
  <c r="C47" i="156"/>
  <c r="D47" i="156"/>
  <c r="E47" i="156"/>
  <c r="F47" i="156"/>
  <c r="AB47" i="156" s="1"/>
  <c r="G47" i="156"/>
  <c r="B47" i="155"/>
  <c r="E47" i="155"/>
  <c r="C47" i="157"/>
  <c r="D47" i="157"/>
  <c r="E47" i="157"/>
  <c r="AB47" i="157" s="1"/>
  <c r="F47" i="157"/>
  <c r="G47" i="157"/>
  <c r="S47" i="158"/>
  <c r="T47" i="158"/>
  <c r="AD47" i="158" s="1"/>
  <c r="U47" i="158"/>
  <c r="V47" i="158"/>
  <c r="W47" i="158"/>
  <c r="K47" i="158"/>
  <c r="L47" i="158"/>
  <c r="M47" i="158"/>
  <c r="N47" i="158"/>
  <c r="AC47" i="158" s="1"/>
  <c r="O47" i="158"/>
  <c r="J47" i="158"/>
  <c r="C47" i="158"/>
  <c r="D47" i="158"/>
  <c r="E47" i="158"/>
  <c r="F47" i="158"/>
  <c r="G47" i="158"/>
  <c r="B47" i="158"/>
  <c r="K47" i="157"/>
  <c r="L47" i="157"/>
  <c r="M47" i="157"/>
  <c r="N47" i="157"/>
  <c r="O47" i="157"/>
  <c r="J47" i="157"/>
  <c r="AC47" i="157" s="1"/>
  <c r="C46" i="156"/>
  <c r="D46" i="156"/>
  <c r="E46" i="156"/>
  <c r="AB46" i="156" s="1"/>
  <c r="F46" i="156"/>
  <c r="G46" i="156"/>
  <c r="B46" i="155"/>
  <c r="E46" i="155"/>
  <c r="C46" i="157"/>
  <c r="D46" i="157"/>
  <c r="E46" i="157"/>
  <c r="F46" i="157"/>
  <c r="G46" i="157"/>
  <c r="S46" i="158"/>
  <c r="T46" i="158"/>
  <c r="U46" i="158"/>
  <c r="V46" i="158"/>
  <c r="W46" i="158"/>
  <c r="K46" i="158"/>
  <c r="L46" i="158"/>
  <c r="M46" i="158"/>
  <c r="AC46" i="158" s="1"/>
  <c r="N46" i="158"/>
  <c r="O46" i="158"/>
  <c r="J46" i="158"/>
  <c r="C46" i="158"/>
  <c r="D46" i="158"/>
  <c r="E46" i="158"/>
  <c r="F46" i="158"/>
  <c r="AB46" i="158" s="1"/>
  <c r="G46" i="158"/>
  <c r="B46" i="158"/>
  <c r="K46" i="157"/>
  <c r="AC46" i="157" s="1"/>
  <c r="L46" i="157"/>
  <c r="M46" i="157"/>
  <c r="N46" i="157"/>
  <c r="O46" i="157"/>
  <c r="J46" i="157"/>
  <c r="C45" i="156"/>
  <c r="D45" i="156"/>
  <c r="E45" i="156"/>
  <c r="F45" i="156"/>
  <c r="G45" i="156"/>
  <c r="B45" i="155"/>
  <c r="E45" i="155"/>
  <c r="C45" i="157"/>
  <c r="D45" i="157"/>
  <c r="E45" i="157"/>
  <c r="F45" i="157"/>
  <c r="G45" i="157"/>
  <c r="S45" i="158"/>
  <c r="T45" i="158"/>
  <c r="U45" i="158"/>
  <c r="V45" i="158"/>
  <c r="W45" i="158"/>
  <c r="K45" i="158"/>
  <c r="L45" i="158"/>
  <c r="M45" i="158"/>
  <c r="N45" i="158"/>
  <c r="O45" i="158"/>
  <c r="J45" i="158"/>
  <c r="AC45" i="158" s="1"/>
  <c r="C45" i="158"/>
  <c r="D45" i="158"/>
  <c r="E45" i="158"/>
  <c r="AB45" i="158" s="1"/>
  <c r="F45" i="158"/>
  <c r="G45" i="158"/>
  <c r="B45" i="158"/>
  <c r="K45" i="157"/>
  <c r="L45" i="157"/>
  <c r="M45" i="157"/>
  <c r="N45" i="157"/>
  <c r="O45" i="157"/>
  <c r="J45" i="157"/>
  <c r="C44" i="156"/>
  <c r="AB44" i="156" s="1"/>
  <c r="D44" i="156"/>
  <c r="E44" i="156"/>
  <c r="F44" i="156"/>
  <c r="G44" i="156"/>
  <c r="B44" i="155"/>
  <c r="E44" i="155"/>
  <c r="L44" i="155" s="1"/>
  <c r="C44" i="157"/>
  <c r="D44" i="157"/>
  <c r="E44" i="157"/>
  <c r="F44" i="157"/>
  <c r="AB44" i="157" s="1"/>
  <c r="G44" i="157"/>
  <c r="S44" i="158"/>
  <c r="T44" i="158"/>
  <c r="U44" i="158"/>
  <c r="AD44" i="158" s="1"/>
  <c r="V44" i="158"/>
  <c r="W44" i="158"/>
  <c r="K44" i="158"/>
  <c r="L44" i="158"/>
  <c r="M44" i="158"/>
  <c r="N44" i="158"/>
  <c r="O44" i="158"/>
  <c r="J44" i="158"/>
  <c r="C44" i="158"/>
  <c r="D44" i="158"/>
  <c r="E44" i="158"/>
  <c r="F44" i="158"/>
  <c r="G44" i="158"/>
  <c r="B44" i="158"/>
  <c r="H44" i="155" s="1"/>
  <c r="K44" i="157"/>
  <c r="L44" i="157"/>
  <c r="M44" i="157"/>
  <c r="AC44" i="157" s="1"/>
  <c r="N44" i="157"/>
  <c r="O44" i="157"/>
  <c r="J44" i="157"/>
  <c r="C43" i="156"/>
  <c r="D43" i="156"/>
  <c r="E43" i="156"/>
  <c r="F43" i="156"/>
  <c r="AB43" i="156" s="1"/>
  <c r="G43" i="156"/>
  <c r="B43" i="155"/>
  <c r="E43" i="155"/>
  <c r="C43" i="157"/>
  <c r="D43" i="157"/>
  <c r="E43" i="157"/>
  <c r="AB43" i="157" s="1"/>
  <c r="F43" i="157"/>
  <c r="G43" i="157"/>
  <c r="S43" i="158"/>
  <c r="T43" i="158"/>
  <c r="AD43" i="158" s="1"/>
  <c r="U43" i="158"/>
  <c r="V43" i="158"/>
  <c r="W43" i="158"/>
  <c r="K43" i="158"/>
  <c r="L43" i="158"/>
  <c r="M43" i="158"/>
  <c r="N43" i="158"/>
  <c r="AC43" i="158" s="1"/>
  <c r="O43" i="158"/>
  <c r="J43" i="158"/>
  <c r="C43" i="158"/>
  <c r="D43" i="158"/>
  <c r="E43" i="158"/>
  <c r="F43" i="158"/>
  <c r="G43" i="158"/>
  <c r="B43" i="158"/>
  <c r="K43" i="157"/>
  <c r="L43" i="157"/>
  <c r="M43" i="157"/>
  <c r="N43" i="157"/>
  <c r="O43" i="157"/>
  <c r="J43" i="157"/>
  <c r="F43" i="155" s="1"/>
  <c r="C42" i="156"/>
  <c r="D42" i="156"/>
  <c r="E42" i="156"/>
  <c r="AB42" i="156" s="1"/>
  <c r="F42" i="156"/>
  <c r="G42" i="156"/>
  <c r="B42" i="155"/>
  <c r="E42" i="155"/>
  <c r="C42" i="157"/>
  <c r="D42" i="157"/>
  <c r="E42" i="157"/>
  <c r="F42" i="157"/>
  <c r="G42" i="157"/>
  <c r="S42" i="158"/>
  <c r="T42" i="158"/>
  <c r="U42" i="158"/>
  <c r="V42" i="158"/>
  <c r="W42" i="158"/>
  <c r="K42" i="158"/>
  <c r="L42" i="158"/>
  <c r="M42" i="158"/>
  <c r="AC42" i="158" s="1"/>
  <c r="N42" i="158"/>
  <c r="O42" i="158"/>
  <c r="J42" i="158"/>
  <c r="C42" i="158"/>
  <c r="D42" i="158"/>
  <c r="E42" i="158"/>
  <c r="F42" i="158"/>
  <c r="AB42" i="158" s="1"/>
  <c r="G42" i="158"/>
  <c r="B42" i="158"/>
  <c r="K42" i="157"/>
  <c r="AC42" i="157" s="1"/>
  <c r="L42" i="157"/>
  <c r="M42" i="157"/>
  <c r="N42" i="157"/>
  <c r="O42" i="157"/>
  <c r="J42" i="157"/>
  <c r="C41" i="156"/>
  <c r="D41" i="156"/>
  <c r="E41" i="156"/>
  <c r="F41" i="156"/>
  <c r="G41" i="156"/>
  <c r="B41" i="155"/>
  <c r="E41" i="155"/>
  <c r="C41" i="157"/>
  <c r="D41" i="157"/>
  <c r="E41" i="157"/>
  <c r="F41" i="157"/>
  <c r="G41" i="157"/>
  <c r="S41" i="158"/>
  <c r="T41" i="158"/>
  <c r="U41" i="158"/>
  <c r="V41" i="158"/>
  <c r="W41" i="158"/>
  <c r="K41" i="158"/>
  <c r="L41" i="158"/>
  <c r="M41" i="158"/>
  <c r="N41" i="158"/>
  <c r="O41" i="158"/>
  <c r="J41" i="158"/>
  <c r="AC41" i="158" s="1"/>
  <c r="C41" i="158"/>
  <c r="D41" i="158"/>
  <c r="E41" i="158"/>
  <c r="AB41" i="158" s="1"/>
  <c r="F41" i="158"/>
  <c r="G41" i="158"/>
  <c r="B41" i="158"/>
  <c r="K41" i="157"/>
  <c r="L41" i="157"/>
  <c r="M41" i="157"/>
  <c r="N41" i="157"/>
  <c r="O41" i="157"/>
  <c r="J41" i="157"/>
  <c r="C40" i="156"/>
  <c r="AB40" i="156" s="1"/>
  <c r="D40" i="156"/>
  <c r="E40" i="156"/>
  <c r="F40" i="156"/>
  <c r="G40" i="156"/>
  <c r="B40" i="155"/>
  <c r="E40" i="155"/>
  <c r="L40" i="155" s="1"/>
  <c r="C40" i="157"/>
  <c r="D40" i="157"/>
  <c r="E40" i="157"/>
  <c r="F40" i="157"/>
  <c r="AB40" i="157" s="1"/>
  <c r="G40" i="157"/>
  <c r="S40" i="158"/>
  <c r="T40" i="158"/>
  <c r="U40" i="158"/>
  <c r="AD40" i="158" s="1"/>
  <c r="V40" i="158"/>
  <c r="W40" i="158"/>
  <c r="K40" i="158"/>
  <c r="L40" i="158"/>
  <c r="M40" i="158"/>
  <c r="N40" i="158"/>
  <c r="O40" i="158"/>
  <c r="J40" i="158"/>
  <c r="C40" i="158"/>
  <c r="D40" i="158"/>
  <c r="E40" i="158"/>
  <c r="F40" i="158"/>
  <c r="G40" i="158"/>
  <c r="B40" i="158"/>
  <c r="H40" i="155" s="1"/>
  <c r="K40" i="157"/>
  <c r="L40" i="157"/>
  <c r="M40" i="157"/>
  <c r="AC40" i="157" s="1"/>
  <c r="N40" i="157"/>
  <c r="O40" i="157"/>
  <c r="J40" i="157"/>
  <c r="C39" i="156"/>
  <c r="D39" i="156"/>
  <c r="E39" i="156"/>
  <c r="F39" i="156"/>
  <c r="AB39" i="156" s="1"/>
  <c r="G39" i="156"/>
  <c r="B39" i="155"/>
  <c r="E39" i="155"/>
  <c r="C39" i="157"/>
  <c r="D39" i="157"/>
  <c r="E39" i="157"/>
  <c r="AB39" i="157" s="1"/>
  <c r="F39" i="157"/>
  <c r="G39" i="157"/>
  <c r="S39" i="158"/>
  <c r="T39" i="158"/>
  <c r="AD39" i="158" s="1"/>
  <c r="U39" i="158"/>
  <c r="V39" i="158"/>
  <c r="W39" i="158"/>
  <c r="K39" i="158"/>
  <c r="L39" i="158"/>
  <c r="M39" i="158"/>
  <c r="N39" i="158"/>
  <c r="AC39" i="158" s="1"/>
  <c r="O39" i="158"/>
  <c r="J39" i="158"/>
  <c r="C39" i="158"/>
  <c r="D39" i="158"/>
  <c r="E39" i="158"/>
  <c r="F39" i="158"/>
  <c r="G39" i="158"/>
  <c r="B39" i="158"/>
  <c r="K39" i="157"/>
  <c r="L39" i="157"/>
  <c r="M39" i="157"/>
  <c r="N39" i="157"/>
  <c r="O39" i="157"/>
  <c r="J39" i="157"/>
  <c r="F39" i="155" s="1"/>
  <c r="C38" i="156"/>
  <c r="D38" i="156"/>
  <c r="E38" i="156"/>
  <c r="AB38" i="156" s="1"/>
  <c r="F38" i="156"/>
  <c r="G38" i="156"/>
  <c r="B38" i="155"/>
  <c r="E38" i="155"/>
  <c r="C38" i="157"/>
  <c r="D38" i="157"/>
  <c r="E38" i="157"/>
  <c r="F38" i="157"/>
  <c r="G38" i="157"/>
  <c r="S38" i="158"/>
  <c r="T38" i="158"/>
  <c r="U38" i="158"/>
  <c r="V38" i="158"/>
  <c r="W38" i="158"/>
  <c r="K38" i="158"/>
  <c r="L38" i="158"/>
  <c r="M38" i="158"/>
  <c r="AC38" i="158" s="1"/>
  <c r="N38" i="158"/>
  <c r="O38" i="158"/>
  <c r="J38" i="158"/>
  <c r="C38" i="158"/>
  <c r="D38" i="158"/>
  <c r="E38" i="158"/>
  <c r="F38" i="158"/>
  <c r="AB38" i="158" s="1"/>
  <c r="G38" i="158"/>
  <c r="B38" i="158"/>
  <c r="K38" i="157"/>
  <c r="AC38" i="157" s="1"/>
  <c r="L38" i="157"/>
  <c r="M38" i="157"/>
  <c r="N38" i="157"/>
  <c r="O38" i="157"/>
  <c r="J38" i="157"/>
  <c r="C37" i="156"/>
  <c r="D37" i="156"/>
  <c r="E37" i="156"/>
  <c r="F37" i="156"/>
  <c r="G37" i="156"/>
  <c r="B37" i="155"/>
  <c r="E37" i="155"/>
  <c r="C37" i="157"/>
  <c r="D37" i="157"/>
  <c r="E37" i="157"/>
  <c r="F37" i="157"/>
  <c r="G37" i="157"/>
  <c r="S37" i="158"/>
  <c r="T37" i="158"/>
  <c r="U37" i="158"/>
  <c r="V37" i="158"/>
  <c r="W37" i="158"/>
  <c r="K37" i="158"/>
  <c r="L37" i="158"/>
  <c r="M37" i="158"/>
  <c r="N37" i="158"/>
  <c r="O37" i="158"/>
  <c r="J37" i="158"/>
  <c r="AC37" i="158" s="1"/>
  <c r="C37" i="158"/>
  <c r="D37" i="158"/>
  <c r="E37" i="158"/>
  <c r="AB37" i="158" s="1"/>
  <c r="F37" i="158"/>
  <c r="G37" i="158"/>
  <c r="B37" i="158"/>
  <c r="K37" i="157"/>
  <c r="L37" i="157"/>
  <c r="M37" i="157"/>
  <c r="N37" i="157"/>
  <c r="O37" i="157"/>
  <c r="J37" i="157"/>
  <c r="C36" i="156"/>
  <c r="AB36" i="156" s="1"/>
  <c r="D36" i="156"/>
  <c r="E36" i="156"/>
  <c r="F36" i="156"/>
  <c r="G36" i="156"/>
  <c r="B36" i="155"/>
  <c r="E36" i="155"/>
  <c r="L36" i="155" s="1"/>
  <c r="C36" i="157"/>
  <c r="D36" i="157"/>
  <c r="E36" i="157"/>
  <c r="F36" i="157"/>
  <c r="AB36" i="157" s="1"/>
  <c r="G36" i="157"/>
  <c r="S36" i="158"/>
  <c r="T36" i="158"/>
  <c r="U36" i="158"/>
  <c r="AD36" i="158" s="1"/>
  <c r="V36" i="158"/>
  <c r="W36" i="158"/>
  <c r="K36" i="158"/>
  <c r="L36" i="158"/>
  <c r="M36" i="158"/>
  <c r="N36" i="158"/>
  <c r="O36" i="158"/>
  <c r="J36" i="158"/>
  <c r="C36" i="158"/>
  <c r="D36" i="158"/>
  <c r="E36" i="158"/>
  <c r="F36" i="158"/>
  <c r="G36" i="158"/>
  <c r="B36" i="158"/>
  <c r="H36" i="155" s="1"/>
  <c r="K36" i="157"/>
  <c r="L36" i="157"/>
  <c r="M36" i="157"/>
  <c r="AC36" i="157" s="1"/>
  <c r="N36" i="157"/>
  <c r="O36" i="157"/>
  <c r="J36" i="157"/>
  <c r="C35" i="156"/>
  <c r="D35" i="156"/>
  <c r="E35" i="156"/>
  <c r="F35" i="156"/>
  <c r="AB35" i="156" s="1"/>
  <c r="G35" i="156"/>
  <c r="B35" i="155"/>
  <c r="E35" i="155"/>
  <c r="C35" i="157"/>
  <c r="D35" i="157"/>
  <c r="E35" i="157"/>
  <c r="AB35" i="157" s="1"/>
  <c r="F35" i="157"/>
  <c r="G35" i="157"/>
  <c r="S35" i="158"/>
  <c r="T35" i="158"/>
  <c r="AD35" i="158" s="1"/>
  <c r="U35" i="158"/>
  <c r="V35" i="158"/>
  <c r="W35" i="158"/>
  <c r="K35" i="158"/>
  <c r="L35" i="158"/>
  <c r="M35" i="158"/>
  <c r="N35" i="158"/>
  <c r="AC35" i="158" s="1"/>
  <c r="O35" i="158"/>
  <c r="J35" i="158"/>
  <c r="C35" i="158"/>
  <c r="D35" i="158"/>
  <c r="E35" i="158"/>
  <c r="F35" i="158"/>
  <c r="G35" i="158"/>
  <c r="B35" i="158"/>
  <c r="K35" i="157"/>
  <c r="L35" i="157"/>
  <c r="M35" i="157"/>
  <c r="N35" i="157"/>
  <c r="O35" i="157"/>
  <c r="J35" i="157"/>
  <c r="F35" i="155" s="1"/>
  <c r="C34" i="156"/>
  <c r="D34" i="156"/>
  <c r="E34" i="156"/>
  <c r="AB34" i="156" s="1"/>
  <c r="F34" i="156"/>
  <c r="G34" i="156"/>
  <c r="B34" i="155"/>
  <c r="E34" i="155"/>
  <c r="C34" i="157"/>
  <c r="D34" i="157"/>
  <c r="E34" i="157"/>
  <c r="F34" i="157"/>
  <c r="G34" i="157"/>
  <c r="S34" i="158"/>
  <c r="T34" i="158"/>
  <c r="U34" i="158"/>
  <c r="V34" i="158"/>
  <c r="W34" i="158"/>
  <c r="K34" i="158"/>
  <c r="L34" i="158"/>
  <c r="M34" i="158"/>
  <c r="AC34" i="158" s="1"/>
  <c r="N34" i="158"/>
  <c r="O34" i="158"/>
  <c r="J34" i="158"/>
  <c r="C34" i="158"/>
  <c r="D34" i="158"/>
  <c r="E34" i="158"/>
  <c r="F34" i="158"/>
  <c r="AB34" i="158" s="1"/>
  <c r="G34" i="158"/>
  <c r="B34" i="158"/>
  <c r="K34" i="157"/>
  <c r="AC34" i="157" s="1"/>
  <c r="L34" i="157"/>
  <c r="M34" i="157"/>
  <c r="N34" i="157"/>
  <c r="O34" i="157"/>
  <c r="J34" i="157"/>
  <c r="C33" i="156"/>
  <c r="D33" i="156"/>
  <c r="E33" i="156"/>
  <c r="F33" i="156"/>
  <c r="G33" i="156"/>
  <c r="B33" i="155"/>
  <c r="E33" i="155"/>
  <c r="C33" i="157"/>
  <c r="D33" i="157"/>
  <c r="E33" i="157"/>
  <c r="F33" i="157"/>
  <c r="G33" i="157"/>
  <c r="S33" i="158"/>
  <c r="T33" i="158"/>
  <c r="U33" i="158"/>
  <c r="V33" i="158"/>
  <c r="W33" i="158"/>
  <c r="K33" i="158"/>
  <c r="L33" i="158"/>
  <c r="M33" i="158"/>
  <c r="N33" i="158"/>
  <c r="O33" i="158"/>
  <c r="J33" i="158"/>
  <c r="AC33" i="158" s="1"/>
  <c r="C33" i="158"/>
  <c r="D33" i="158"/>
  <c r="E33" i="158"/>
  <c r="AB33" i="158" s="1"/>
  <c r="F33" i="158"/>
  <c r="G33" i="158"/>
  <c r="B33" i="158"/>
  <c r="K33" i="157"/>
  <c r="L33" i="157"/>
  <c r="M33" i="157"/>
  <c r="N33" i="157"/>
  <c r="O33" i="157"/>
  <c r="J33" i="157"/>
  <c r="C32" i="156"/>
  <c r="AB32" i="156" s="1"/>
  <c r="D32" i="156"/>
  <c r="E32" i="156"/>
  <c r="F32" i="156"/>
  <c r="G32" i="156"/>
  <c r="B32" i="155"/>
  <c r="E32" i="155"/>
  <c r="L32" i="155" s="1"/>
  <c r="C32" i="157"/>
  <c r="D32" i="157"/>
  <c r="E32" i="157"/>
  <c r="F32" i="157"/>
  <c r="AB32" i="157" s="1"/>
  <c r="G32" i="157"/>
  <c r="S32" i="158"/>
  <c r="T32" i="158"/>
  <c r="U32" i="158"/>
  <c r="AD32" i="158" s="1"/>
  <c r="V32" i="158"/>
  <c r="W32" i="158"/>
  <c r="K32" i="158"/>
  <c r="L32" i="158"/>
  <c r="M32" i="158"/>
  <c r="N32" i="158"/>
  <c r="O32" i="158"/>
  <c r="J32" i="158"/>
  <c r="C32" i="158"/>
  <c r="D32" i="158"/>
  <c r="E32" i="158"/>
  <c r="F32" i="158"/>
  <c r="G32" i="158"/>
  <c r="B32" i="158"/>
  <c r="H32" i="155" s="1"/>
  <c r="K32" i="157"/>
  <c r="L32" i="157"/>
  <c r="M32" i="157"/>
  <c r="AC32" i="157" s="1"/>
  <c r="N32" i="157"/>
  <c r="O32" i="157"/>
  <c r="J32" i="157"/>
  <c r="C31" i="156"/>
  <c r="D31" i="156"/>
  <c r="E31" i="156"/>
  <c r="F31" i="156"/>
  <c r="AB31" i="156" s="1"/>
  <c r="G31" i="156"/>
  <c r="B31" i="155"/>
  <c r="E31" i="155"/>
  <c r="C31" i="157"/>
  <c r="D31" i="157"/>
  <c r="E31" i="157"/>
  <c r="AB31" i="157" s="1"/>
  <c r="F31" i="157"/>
  <c r="G31" i="157"/>
  <c r="S31" i="158"/>
  <c r="T31" i="158"/>
  <c r="AD31" i="158" s="1"/>
  <c r="U31" i="158"/>
  <c r="V31" i="158"/>
  <c r="W31" i="158"/>
  <c r="K31" i="158"/>
  <c r="L31" i="158"/>
  <c r="M31" i="158"/>
  <c r="N31" i="158"/>
  <c r="AC31" i="158" s="1"/>
  <c r="O31" i="158"/>
  <c r="J31" i="158"/>
  <c r="C31" i="158"/>
  <c r="D31" i="158"/>
  <c r="E31" i="158"/>
  <c r="F31" i="158"/>
  <c r="G31" i="158"/>
  <c r="B31" i="158"/>
  <c r="K31" i="157"/>
  <c r="L31" i="157"/>
  <c r="M31" i="157"/>
  <c r="N31" i="157"/>
  <c r="O31" i="157"/>
  <c r="J31" i="157"/>
  <c r="F31" i="155" s="1"/>
  <c r="C30" i="156"/>
  <c r="D30" i="156"/>
  <c r="E30" i="156"/>
  <c r="AB30" i="156" s="1"/>
  <c r="F30" i="156"/>
  <c r="G30" i="156"/>
  <c r="B30" i="155"/>
  <c r="E30" i="155"/>
  <c r="C30" i="157"/>
  <c r="D30" i="157"/>
  <c r="E30" i="157"/>
  <c r="F30" i="157"/>
  <c r="G30" i="157"/>
  <c r="S30" i="158"/>
  <c r="T30" i="158"/>
  <c r="U30" i="158"/>
  <c r="V30" i="158"/>
  <c r="W30" i="158"/>
  <c r="K30" i="158"/>
  <c r="L30" i="158"/>
  <c r="M30" i="158"/>
  <c r="AC30" i="158" s="1"/>
  <c r="N30" i="158"/>
  <c r="O30" i="158"/>
  <c r="J30" i="158"/>
  <c r="C30" i="158"/>
  <c r="D30" i="158"/>
  <c r="E30" i="158"/>
  <c r="F30" i="158"/>
  <c r="AB30" i="158" s="1"/>
  <c r="G30" i="158"/>
  <c r="B30" i="158"/>
  <c r="K30" i="157"/>
  <c r="AC30" i="157" s="1"/>
  <c r="L30" i="157"/>
  <c r="M30" i="157"/>
  <c r="N30" i="157"/>
  <c r="O30" i="157"/>
  <c r="J30" i="157"/>
  <c r="C29" i="156"/>
  <c r="D29" i="156"/>
  <c r="E29" i="156"/>
  <c r="F29" i="156"/>
  <c r="G29" i="156"/>
  <c r="B29" i="155"/>
  <c r="E29" i="155"/>
  <c r="C29" i="157"/>
  <c r="D29" i="157"/>
  <c r="E29" i="157"/>
  <c r="F29" i="157"/>
  <c r="G29" i="157"/>
  <c r="S29" i="158"/>
  <c r="T29" i="158"/>
  <c r="U29" i="158"/>
  <c r="V29" i="158"/>
  <c r="W29" i="158"/>
  <c r="K29" i="158"/>
  <c r="L29" i="158"/>
  <c r="M29" i="158"/>
  <c r="N29" i="158"/>
  <c r="O29" i="158"/>
  <c r="J29" i="158"/>
  <c r="AC29" i="158" s="1"/>
  <c r="C29" i="158"/>
  <c r="D29" i="158"/>
  <c r="E29" i="158"/>
  <c r="AB29" i="158" s="1"/>
  <c r="F29" i="158"/>
  <c r="G29" i="158"/>
  <c r="B29" i="158"/>
  <c r="K29" i="157"/>
  <c r="L29" i="157"/>
  <c r="M29" i="157"/>
  <c r="N29" i="157"/>
  <c r="O29" i="157"/>
  <c r="J29" i="157"/>
  <c r="C28" i="156"/>
  <c r="AB28" i="156" s="1"/>
  <c r="D28" i="156"/>
  <c r="E28" i="156"/>
  <c r="F28" i="156"/>
  <c r="G28" i="156"/>
  <c r="B28" i="155"/>
  <c r="E28" i="155"/>
  <c r="L28" i="155" s="1"/>
  <c r="C28" i="157"/>
  <c r="D28" i="157"/>
  <c r="E28" i="157"/>
  <c r="F28" i="157"/>
  <c r="AB28" i="157" s="1"/>
  <c r="G28" i="157"/>
  <c r="S28" i="158"/>
  <c r="T28" i="158"/>
  <c r="U28" i="158"/>
  <c r="AD28" i="158" s="1"/>
  <c r="V28" i="158"/>
  <c r="W28" i="158"/>
  <c r="K28" i="158"/>
  <c r="L28" i="158"/>
  <c r="M28" i="158"/>
  <c r="N28" i="158"/>
  <c r="O28" i="158"/>
  <c r="J28" i="158"/>
  <c r="C28" i="158"/>
  <c r="D28" i="158"/>
  <c r="E28" i="158"/>
  <c r="F28" i="158"/>
  <c r="G28" i="158"/>
  <c r="B28" i="158"/>
  <c r="H28" i="155" s="1"/>
  <c r="K28" i="157"/>
  <c r="L28" i="157"/>
  <c r="M28" i="157"/>
  <c r="AC28" i="157" s="1"/>
  <c r="N28" i="157"/>
  <c r="O28" i="157"/>
  <c r="J28" i="157"/>
  <c r="C27" i="156"/>
  <c r="D27" i="156"/>
  <c r="E27" i="156"/>
  <c r="F27" i="156"/>
  <c r="AB27" i="156" s="1"/>
  <c r="G27" i="156"/>
  <c r="B27" i="155"/>
  <c r="E27" i="155"/>
  <c r="C27" i="157"/>
  <c r="D27" i="157"/>
  <c r="E27" i="157"/>
  <c r="AB27" i="157" s="1"/>
  <c r="F27" i="157"/>
  <c r="G27" i="157"/>
  <c r="S27" i="158"/>
  <c r="T27" i="158"/>
  <c r="AD27" i="158" s="1"/>
  <c r="U27" i="158"/>
  <c r="V27" i="158"/>
  <c r="W27" i="158"/>
  <c r="K27" i="158"/>
  <c r="L27" i="158"/>
  <c r="M27" i="158"/>
  <c r="N27" i="158"/>
  <c r="AC27" i="158" s="1"/>
  <c r="O27" i="158"/>
  <c r="J27" i="158"/>
  <c r="C27" i="158"/>
  <c r="D27" i="158"/>
  <c r="E27" i="158"/>
  <c r="F27" i="158"/>
  <c r="G27" i="158"/>
  <c r="B27" i="158"/>
  <c r="K27" i="157"/>
  <c r="L27" i="157"/>
  <c r="M27" i="157"/>
  <c r="N27" i="157"/>
  <c r="O27" i="157"/>
  <c r="J27" i="157"/>
  <c r="F27" i="155" s="1"/>
  <c r="C26" i="156"/>
  <c r="D26" i="156"/>
  <c r="E26" i="156"/>
  <c r="AB26" i="156" s="1"/>
  <c r="F26" i="156"/>
  <c r="G26" i="156"/>
  <c r="B26" i="155"/>
  <c r="E26" i="155"/>
  <c r="C26" i="157"/>
  <c r="D26" i="157"/>
  <c r="E26" i="157"/>
  <c r="F26" i="157"/>
  <c r="G26" i="157"/>
  <c r="S26" i="158"/>
  <c r="T26" i="158"/>
  <c r="U26" i="158"/>
  <c r="V26" i="158"/>
  <c r="W26" i="158"/>
  <c r="K26" i="158"/>
  <c r="L26" i="158"/>
  <c r="M26" i="158"/>
  <c r="AC26" i="158" s="1"/>
  <c r="N26" i="158"/>
  <c r="O26" i="158"/>
  <c r="J26" i="158"/>
  <c r="C26" i="158"/>
  <c r="D26" i="158"/>
  <c r="E26" i="158"/>
  <c r="F26" i="158"/>
  <c r="AB26" i="158" s="1"/>
  <c r="G26" i="158"/>
  <c r="B26" i="158"/>
  <c r="K26" i="157"/>
  <c r="AC26" i="157" s="1"/>
  <c r="L26" i="157"/>
  <c r="M26" i="157"/>
  <c r="N26" i="157"/>
  <c r="O26" i="157"/>
  <c r="J26" i="157"/>
  <c r="C25" i="156"/>
  <c r="D25" i="156"/>
  <c r="E25" i="156"/>
  <c r="F25" i="156"/>
  <c r="G25" i="156"/>
  <c r="B25" i="155"/>
  <c r="E25" i="155"/>
  <c r="C25" i="157"/>
  <c r="D25" i="157"/>
  <c r="E25" i="157"/>
  <c r="F25" i="157"/>
  <c r="G25" i="157"/>
  <c r="S25" i="158"/>
  <c r="T25" i="158"/>
  <c r="U25" i="158"/>
  <c r="V25" i="158"/>
  <c r="W25" i="158"/>
  <c r="K25" i="158"/>
  <c r="L25" i="158"/>
  <c r="M25" i="158"/>
  <c r="N25" i="158"/>
  <c r="O25" i="158"/>
  <c r="J25" i="158"/>
  <c r="AC25" i="158" s="1"/>
  <c r="C25" i="158"/>
  <c r="D25" i="158"/>
  <c r="E25" i="158"/>
  <c r="AB25" i="158" s="1"/>
  <c r="F25" i="158"/>
  <c r="G25" i="158"/>
  <c r="B25" i="158"/>
  <c r="K25" i="157"/>
  <c r="L25" i="157"/>
  <c r="M25" i="157"/>
  <c r="N25" i="157"/>
  <c r="O25" i="157"/>
  <c r="J25" i="157"/>
  <c r="C24" i="156"/>
  <c r="AB24" i="156" s="1"/>
  <c r="D24" i="156"/>
  <c r="E24" i="156"/>
  <c r="F24" i="156"/>
  <c r="G24" i="156"/>
  <c r="B24" i="155"/>
  <c r="E24" i="155"/>
  <c r="L24" i="155" s="1"/>
  <c r="C24" i="157"/>
  <c r="D24" i="157"/>
  <c r="E24" i="157"/>
  <c r="F24" i="157"/>
  <c r="AB24" i="157" s="1"/>
  <c r="G24" i="157"/>
  <c r="S24" i="158"/>
  <c r="T24" i="158"/>
  <c r="U24" i="158"/>
  <c r="AD24" i="158" s="1"/>
  <c r="V24" i="158"/>
  <c r="W24" i="158"/>
  <c r="K24" i="158"/>
  <c r="L24" i="158"/>
  <c r="M24" i="158"/>
  <c r="N24" i="158"/>
  <c r="O24" i="158"/>
  <c r="J24" i="158"/>
  <c r="C24" i="158"/>
  <c r="D24" i="158"/>
  <c r="E24" i="158"/>
  <c r="F24" i="158"/>
  <c r="G24" i="158"/>
  <c r="B24" i="158"/>
  <c r="H24" i="155" s="1"/>
  <c r="K24" i="157"/>
  <c r="L24" i="157"/>
  <c r="M24" i="157"/>
  <c r="AC24" i="157" s="1"/>
  <c r="N24" i="157"/>
  <c r="O24" i="157"/>
  <c r="J24" i="157"/>
  <c r="C23" i="156"/>
  <c r="D23" i="156"/>
  <c r="E23" i="156"/>
  <c r="F23" i="156"/>
  <c r="AB23" i="156" s="1"/>
  <c r="G23" i="156"/>
  <c r="B23" i="155"/>
  <c r="E23" i="155"/>
  <c r="C23" i="157"/>
  <c r="D23" i="157"/>
  <c r="E23" i="157"/>
  <c r="AB23" i="157" s="1"/>
  <c r="F23" i="157"/>
  <c r="G23" i="157"/>
  <c r="S23" i="158"/>
  <c r="T23" i="158"/>
  <c r="AD23" i="158" s="1"/>
  <c r="U23" i="158"/>
  <c r="V23" i="158"/>
  <c r="W23" i="158"/>
  <c r="K23" i="158"/>
  <c r="L23" i="158"/>
  <c r="M23" i="158"/>
  <c r="N23" i="158"/>
  <c r="AC23" i="158" s="1"/>
  <c r="O23" i="158"/>
  <c r="J23" i="158"/>
  <c r="C23" i="158"/>
  <c r="D23" i="158"/>
  <c r="E23" i="158"/>
  <c r="F23" i="158"/>
  <c r="G23" i="158"/>
  <c r="B23" i="158"/>
  <c r="K23" i="157"/>
  <c r="L23" i="157"/>
  <c r="M23" i="157"/>
  <c r="N23" i="157"/>
  <c r="O23" i="157"/>
  <c r="J23" i="157"/>
  <c r="F23" i="155" s="1"/>
  <c r="C22" i="156"/>
  <c r="D22" i="156"/>
  <c r="E22" i="156"/>
  <c r="AB22" i="156" s="1"/>
  <c r="F22" i="156"/>
  <c r="G22" i="156"/>
  <c r="B22" i="155"/>
  <c r="E22" i="155"/>
  <c r="C22" i="157"/>
  <c r="D22" i="157"/>
  <c r="E22" i="157"/>
  <c r="F22" i="157"/>
  <c r="G22" i="157"/>
  <c r="S22" i="158"/>
  <c r="T22" i="158"/>
  <c r="U22" i="158"/>
  <c r="V22" i="158"/>
  <c r="W22" i="158"/>
  <c r="K22" i="158"/>
  <c r="L22" i="158"/>
  <c r="M22" i="158"/>
  <c r="AC22" i="158" s="1"/>
  <c r="N22" i="158"/>
  <c r="O22" i="158"/>
  <c r="J22" i="158"/>
  <c r="C22" i="158"/>
  <c r="D22" i="158"/>
  <c r="E22" i="158"/>
  <c r="F22" i="158"/>
  <c r="AB22" i="158" s="1"/>
  <c r="G22" i="158"/>
  <c r="B22" i="158"/>
  <c r="K22" i="157"/>
  <c r="AC22" i="157" s="1"/>
  <c r="L22" i="157"/>
  <c r="M22" i="157"/>
  <c r="N22" i="157"/>
  <c r="O22" i="157"/>
  <c r="J22" i="157"/>
  <c r="C21" i="156"/>
  <c r="D21" i="156"/>
  <c r="E21" i="156"/>
  <c r="F21" i="156"/>
  <c r="G21" i="156"/>
  <c r="B21" i="155"/>
  <c r="E21" i="155"/>
  <c r="C21" i="157"/>
  <c r="D21" i="157"/>
  <c r="E21" i="157"/>
  <c r="F21" i="157"/>
  <c r="G21" i="157"/>
  <c r="S21" i="158"/>
  <c r="T21" i="158"/>
  <c r="U21" i="158"/>
  <c r="V21" i="158"/>
  <c r="W21" i="158"/>
  <c r="K21" i="158"/>
  <c r="L21" i="158"/>
  <c r="M21" i="158"/>
  <c r="N21" i="158"/>
  <c r="O21" i="158"/>
  <c r="J21" i="158"/>
  <c r="AC21" i="158" s="1"/>
  <c r="C21" i="158"/>
  <c r="D21" i="158"/>
  <c r="E21" i="158"/>
  <c r="AB21" i="158" s="1"/>
  <c r="F21" i="158"/>
  <c r="G21" i="158"/>
  <c r="B21" i="158"/>
  <c r="K21" i="157"/>
  <c r="L21" i="157"/>
  <c r="M21" i="157"/>
  <c r="N21" i="157"/>
  <c r="O21" i="157"/>
  <c r="J21" i="157"/>
  <c r="C20" i="156"/>
  <c r="AB20" i="156" s="1"/>
  <c r="D20" i="156"/>
  <c r="E20" i="156"/>
  <c r="F20" i="156"/>
  <c r="G20" i="156"/>
  <c r="B20" i="155"/>
  <c r="E20" i="155"/>
  <c r="L20" i="155" s="1"/>
  <c r="C20" i="157"/>
  <c r="D20" i="157"/>
  <c r="E20" i="157"/>
  <c r="F20" i="157"/>
  <c r="AB20" i="157" s="1"/>
  <c r="G20" i="157"/>
  <c r="S20" i="158"/>
  <c r="T20" i="158"/>
  <c r="U20" i="158"/>
  <c r="AD20" i="158" s="1"/>
  <c r="V20" i="158"/>
  <c r="W20" i="158"/>
  <c r="K20" i="158"/>
  <c r="L20" i="158"/>
  <c r="M20" i="158"/>
  <c r="N20" i="158"/>
  <c r="O20" i="158"/>
  <c r="J20" i="158"/>
  <c r="C20" i="158"/>
  <c r="D20" i="158"/>
  <c r="E20" i="158"/>
  <c r="F20" i="158"/>
  <c r="G20" i="158"/>
  <c r="B20" i="158"/>
  <c r="H20" i="155" s="1"/>
  <c r="K20" i="157"/>
  <c r="L20" i="157"/>
  <c r="M20" i="157"/>
  <c r="AC20" i="157" s="1"/>
  <c r="N20" i="157"/>
  <c r="O20" i="157"/>
  <c r="J20" i="157"/>
  <c r="C19" i="156"/>
  <c r="D19" i="156"/>
  <c r="E19" i="156"/>
  <c r="F19" i="156"/>
  <c r="AB19" i="156" s="1"/>
  <c r="G19" i="156"/>
  <c r="B19" i="155"/>
  <c r="E19" i="155"/>
  <c r="C19" i="157"/>
  <c r="D19" i="157"/>
  <c r="E19" i="157"/>
  <c r="AB19" i="157" s="1"/>
  <c r="F19" i="157"/>
  <c r="G19" i="157"/>
  <c r="S19" i="158"/>
  <c r="T19" i="158"/>
  <c r="AD19" i="158" s="1"/>
  <c r="U19" i="158"/>
  <c r="V19" i="158"/>
  <c r="W19" i="158"/>
  <c r="K19" i="158"/>
  <c r="L19" i="158"/>
  <c r="M19" i="158"/>
  <c r="N19" i="158"/>
  <c r="AC19" i="158" s="1"/>
  <c r="O19" i="158"/>
  <c r="J19" i="158"/>
  <c r="C19" i="158"/>
  <c r="D19" i="158"/>
  <c r="E19" i="158"/>
  <c r="F19" i="158"/>
  <c r="G19" i="158"/>
  <c r="B19" i="158"/>
  <c r="K19" i="157"/>
  <c r="L19" i="157"/>
  <c r="M19" i="157"/>
  <c r="N19" i="157"/>
  <c r="O19" i="157"/>
  <c r="J19" i="157"/>
  <c r="F19" i="155" s="1"/>
  <c r="C18" i="156"/>
  <c r="D18" i="156"/>
  <c r="E18" i="156"/>
  <c r="AB18" i="156" s="1"/>
  <c r="F18" i="156"/>
  <c r="G18" i="156"/>
  <c r="B18" i="155"/>
  <c r="E18" i="155"/>
  <c r="C18" i="157"/>
  <c r="D18" i="157"/>
  <c r="E18" i="157"/>
  <c r="F18" i="157"/>
  <c r="G18" i="157"/>
  <c r="S18" i="158"/>
  <c r="T18" i="158"/>
  <c r="U18" i="158"/>
  <c r="V18" i="158"/>
  <c r="W18" i="158"/>
  <c r="K18" i="158"/>
  <c r="L18" i="158"/>
  <c r="M18" i="158"/>
  <c r="AC18" i="158" s="1"/>
  <c r="N18" i="158"/>
  <c r="O18" i="158"/>
  <c r="J18" i="158"/>
  <c r="C18" i="158"/>
  <c r="D18" i="158"/>
  <c r="E18" i="158"/>
  <c r="F18" i="158"/>
  <c r="AB18" i="158" s="1"/>
  <c r="G18" i="158"/>
  <c r="B18" i="158"/>
  <c r="K18" i="157"/>
  <c r="AC18" i="157" s="1"/>
  <c r="L18" i="157"/>
  <c r="M18" i="157"/>
  <c r="N18" i="157"/>
  <c r="O18" i="157"/>
  <c r="J18" i="157"/>
  <c r="C17" i="156"/>
  <c r="D17" i="156"/>
  <c r="E17" i="156"/>
  <c r="F17" i="156"/>
  <c r="G17" i="156"/>
  <c r="B17" i="155"/>
  <c r="E17" i="155"/>
  <c r="C17" i="157"/>
  <c r="D17" i="157"/>
  <c r="E17" i="157"/>
  <c r="F17" i="157"/>
  <c r="G17" i="157"/>
  <c r="S17" i="158"/>
  <c r="T17" i="158"/>
  <c r="U17" i="158"/>
  <c r="V17" i="158"/>
  <c r="W17" i="158"/>
  <c r="K17" i="158"/>
  <c r="L17" i="158"/>
  <c r="M17" i="158"/>
  <c r="N17" i="158"/>
  <c r="O17" i="158"/>
  <c r="J17" i="158"/>
  <c r="AC17" i="158" s="1"/>
  <c r="C17" i="158"/>
  <c r="D17" i="158"/>
  <c r="E17" i="158"/>
  <c r="AB17" i="158" s="1"/>
  <c r="F17" i="158"/>
  <c r="G17" i="158"/>
  <c r="B17" i="158"/>
  <c r="K17" i="157"/>
  <c r="L17" i="157"/>
  <c r="M17" i="157"/>
  <c r="N17" i="157"/>
  <c r="O17" i="157"/>
  <c r="J17" i="157"/>
  <c r="C16" i="156"/>
  <c r="AB16" i="156" s="1"/>
  <c r="D16" i="156"/>
  <c r="E16" i="156"/>
  <c r="F16" i="156"/>
  <c r="G16" i="156"/>
  <c r="B16" i="155"/>
  <c r="E16" i="155"/>
  <c r="L16" i="155" s="1"/>
  <c r="C16" i="157"/>
  <c r="D16" i="157"/>
  <c r="E16" i="157"/>
  <c r="F16" i="157"/>
  <c r="AB16" i="157" s="1"/>
  <c r="G16" i="157"/>
  <c r="S16" i="158"/>
  <c r="T16" i="158"/>
  <c r="U16" i="158"/>
  <c r="AD16" i="158" s="1"/>
  <c r="V16" i="158"/>
  <c r="W16" i="158"/>
  <c r="K16" i="158"/>
  <c r="L16" i="158"/>
  <c r="M16" i="158"/>
  <c r="N16" i="158"/>
  <c r="O16" i="158"/>
  <c r="J16" i="158"/>
  <c r="C16" i="158"/>
  <c r="D16" i="158"/>
  <c r="E16" i="158"/>
  <c r="F16" i="158"/>
  <c r="G16" i="158"/>
  <c r="B16" i="158"/>
  <c r="H16" i="155" s="1"/>
  <c r="K16" i="157"/>
  <c r="L16" i="157"/>
  <c r="M16" i="157"/>
  <c r="AC16" i="157" s="1"/>
  <c r="N16" i="157"/>
  <c r="O16" i="157"/>
  <c r="J16" i="157"/>
  <c r="C15" i="156"/>
  <c r="D15" i="156"/>
  <c r="E15" i="156"/>
  <c r="F15" i="156"/>
  <c r="AB15" i="156" s="1"/>
  <c r="G15" i="156"/>
  <c r="B15" i="155"/>
  <c r="E15" i="155"/>
  <c r="C15" i="157"/>
  <c r="D15" i="157"/>
  <c r="E15" i="157"/>
  <c r="AB15" i="157" s="1"/>
  <c r="F15" i="157"/>
  <c r="G15" i="157"/>
  <c r="S15" i="158"/>
  <c r="T15" i="158"/>
  <c r="AD15" i="158" s="1"/>
  <c r="U15" i="158"/>
  <c r="V15" i="158"/>
  <c r="W15" i="158"/>
  <c r="K15" i="158"/>
  <c r="L15" i="158"/>
  <c r="M15" i="158"/>
  <c r="N15" i="158"/>
  <c r="AC15" i="158" s="1"/>
  <c r="O15" i="158"/>
  <c r="J15" i="158"/>
  <c r="C15" i="158"/>
  <c r="D15" i="158"/>
  <c r="E15" i="158"/>
  <c r="F15" i="158"/>
  <c r="G15" i="158"/>
  <c r="B15" i="158"/>
  <c r="K15" i="157"/>
  <c r="L15" i="157"/>
  <c r="M15" i="157"/>
  <c r="N15" i="157"/>
  <c r="O15" i="157"/>
  <c r="J15" i="157"/>
  <c r="F15" i="155" s="1"/>
  <c r="C14" i="156"/>
  <c r="D14" i="156"/>
  <c r="E14" i="156"/>
  <c r="AB14" i="156" s="1"/>
  <c r="F14" i="156"/>
  <c r="G14" i="156"/>
  <c r="B14" i="155"/>
  <c r="E14" i="155"/>
  <c r="C14" i="157"/>
  <c r="D14" i="157"/>
  <c r="E14" i="157"/>
  <c r="F14" i="157"/>
  <c r="G14" i="157"/>
  <c r="S14" i="158"/>
  <c r="T14" i="158"/>
  <c r="U14" i="158"/>
  <c r="V14" i="158"/>
  <c r="W14" i="158"/>
  <c r="K14" i="158"/>
  <c r="L14" i="158"/>
  <c r="M14" i="158"/>
  <c r="AC14" i="158" s="1"/>
  <c r="N14" i="158"/>
  <c r="O14" i="158"/>
  <c r="J14" i="158"/>
  <c r="C14" i="158"/>
  <c r="D14" i="158"/>
  <c r="E14" i="158"/>
  <c r="F14" i="158"/>
  <c r="AB14" i="158" s="1"/>
  <c r="G14" i="158"/>
  <c r="B14" i="158"/>
  <c r="K14" i="157"/>
  <c r="AC14" i="157" s="1"/>
  <c r="L14" i="157"/>
  <c r="M14" i="157"/>
  <c r="N14" i="157"/>
  <c r="O14" i="157"/>
  <c r="J14" i="157"/>
  <c r="C13" i="156"/>
  <c r="D13" i="156"/>
  <c r="E13" i="156"/>
  <c r="F13" i="156"/>
  <c r="G13" i="156"/>
  <c r="B13" i="155"/>
  <c r="E13" i="155"/>
  <c r="C13" i="157"/>
  <c r="D13" i="157"/>
  <c r="E13" i="157"/>
  <c r="F13" i="157"/>
  <c r="G13" i="157"/>
  <c r="S13" i="158"/>
  <c r="T13" i="158"/>
  <c r="U13" i="158"/>
  <c r="V13" i="158"/>
  <c r="W13" i="158"/>
  <c r="K13" i="158"/>
  <c r="L13" i="158"/>
  <c r="M13" i="158"/>
  <c r="N13" i="158"/>
  <c r="O13" i="158"/>
  <c r="J13" i="158"/>
  <c r="AC13" i="158" s="1"/>
  <c r="C13" i="158"/>
  <c r="D13" i="158"/>
  <c r="E13" i="158"/>
  <c r="AB13" i="158" s="1"/>
  <c r="F13" i="158"/>
  <c r="G13" i="158"/>
  <c r="B13" i="158"/>
  <c r="K13" i="157"/>
  <c r="L13" i="157"/>
  <c r="M13" i="157"/>
  <c r="N13" i="157"/>
  <c r="O13" i="157"/>
  <c r="J13" i="157"/>
  <c r="C12" i="156"/>
  <c r="AB12" i="156" s="1"/>
  <c r="D12" i="156"/>
  <c r="E12" i="156"/>
  <c r="F12" i="156"/>
  <c r="G12" i="156"/>
  <c r="B12" i="155"/>
  <c r="E12" i="155"/>
  <c r="M12" i="155" s="1"/>
  <c r="C12" i="157"/>
  <c r="D12" i="157"/>
  <c r="E12" i="157"/>
  <c r="F12" i="157"/>
  <c r="AB12" i="157" s="1"/>
  <c r="G12" i="157"/>
  <c r="S12" i="158"/>
  <c r="T12" i="158"/>
  <c r="U12" i="158"/>
  <c r="AD12" i="158" s="1"/>
  <c r="V12" i="158"/>
  <c r="W12" i="158"/>
  <c r="K12" i="158"/>
  <c r="L12" i="158"/>
  <c r="M12" i="158"/>
  <c r="N12" i="158"/>
  <c r="O12" i="158"/>
  <c r="J12" i="158"/>
  <c r="C12" i="158"/>
  <c r="D12" i="158"/>
  <c r="E12" i="158"/>
  <c r="F12" i="158"/>
  <c r="G12" i="158"/>
  <c r="B12" i="158"/>
  <c r="AB12" i="158" s="1"/>
  <c r="K12" i="157"/>
  <c r="L12" i="157"/>
  <c r="M12" i="157"/>
  <c r="AC12" i="157" s="1"/>
  <c r="N12" i="157"/>
  <c r="O12" i="157"/>
  <c r="J12" i="157"/>
  <c r="C11" i="156"/>
  <c r="D11" i="156"/>
  <c r="E11" i="156"/>
  <c r="F11" i="156"/>
  <c r="AB11" i="156" s="1"/>
  <c r="G11" i="156"/>
  <c r="B11" i="155"/>
  <c r="E11" i="155"/>
  <c r="C11" i="157"/>
  <c r="D11" i="157"/>
  <c r="E11" i="157"/>
  <c r="AB11" i="157" s="1"/>
  <c r="F11" i="157"/>
  <c r="G11" i="157"/>
  <c r="S11" i="158"/>
  <c r="T11" i="158"/>
  <c r="AD11" i="158" s="1"/>
  <c r="U11" i="158"/>
  <c r="V11" i="158"/>
  <c r="W11" i="158"/>
  <c r="K11" i="158"/>
  <c r="L11" i="158"/>
  <c r="M11" i="158"/>
  <c r="N11" i="158"/>
  <c r="AC11" i="158" s="1"/>
  <c r="O11" i="158"/>
  <c r="J11" i="158"/>
  <c r="C11" i="158"/>
  <c r="D11" i="158"/>
  <c r="E11" i="158"/>
  <c r="F11" i="158"/>
  <c r="G11" i="158"/>
  <c r="B11" i="158"/>
  <c r="K11" i="157"/>
  <c r="L11" i="157"/>
  <c r="M11" i="157"/>
  <c r="N11" i="157"/>
  <c r="O11" i="157"/>
  <c r="J11" i="157"/>
  <c r="AC11" i="157" s="1"/>
  <c r="C10" i="156"/>
  <c r="D10" i="156"/>
  <c r="E10" i="156"/>
  <c r="AB10" i="156" s="1"/>
  <c r="F10" i="156"/>
  <c r="G10" i="156"/>
  <c r="B10" i="155"/>
  <c r="E10" i="155"/>
  <c r="C10" i="157"/>
  <c r="D10" i="157"/>
  <c r="E10" i="157"/>
  <c r="F10" i="157"/>
  <c r="G10" i="157"/>
  <c r="S10" i="158"/>
  <c r="T10" i="158"/>
  <c r="U10" i="158"/>
  <c r="V10" i="158"/>
  <c r="W10" i="158"/>
  <c r="K10" i="158"/>
  <c r="L10" i="158"/>
  <c r="M10" i="158"/>
  <c r="AC10" i="158" s="1"/>
  <c r="N10" i="158"/>
  <c r="O10" i="158"/>
  <c r="J10" i="158"/>
  <c r="C10" i="158"/>
  <c r="D10" i="158"/>
  <c r="E10" i="158"/>
  <c r="F10" i="158"/>
  <c r="AB10" i="158" s="1"/>
  <c r="G10" i="158"/>
  <c r="B10" i="158"/>
  <c r="K10" i="157"/>
  <c r="AC10" i="157" s="1"/>
  <c r="L10" i="157"/>
  <c r="M10" i="157"/>
  <c r="N10" i="157"/>
  <c r="O10" i="157"/>
  <c r="J10" i="157"/>
  <c r="X116" i="158"/>
  <c r="AD116" i="158" s="1"/>
  <c r="Y116" i="158"/>
  <c r="P116" i="158"/>
  <c r="Q116" i="158"/>
  <c r="AC116" i="158"/>
  <c r="H116" i="158"/>
  <c r="I116" i="158"/>
  <c r="AB116" i="158"/>
  <c r="X115" i="158"/>
  <c r="AD115" i="158" s="1"/>
  <c r="Y115" i="158"/>
  <c r="P115" i="158"/>
  <c r="AC115" i="158" s="1"/>
  <c r="Q115" i="158"/>
  <c r="H115" i="158"/>
  <c r="I115" i="158"/>
  <c r="AB115" i="158"/>
  <c r="X114" i="158"/>
  <c r="Y114" i="158"/>
  <c r="AD114" i="158"/>
  <c r="P114" i="158"/>
  <c r="AC114" i="158" s="1"/>
  <c r="Q114" i="158"/>
  <c r="H114" i="158"/>
  <c r="AB114" i="158" s="1"/>
  <c r="I114" i="158"/>
  <c r="X113" i="158"/>
  <c r="Y113" i="158"/>
  <c r="AD113" i="158"/>
  <c r="P113" i="158"/>
  <c r="Q113" i="158"/>
  <c r="AC113" i="158"/>
  <c r="H113" i="158"/>
  <c r="AB113" i="158" s="1"/>
  <c r="I113" i="158"/>
  <c r="X112" i="158"/>
  <c r="AD112" i="158" s="1"/>
  <c r="Y112" i="158"/>
  <c r="P112" i="158"/>
  <c r="Q112" i="158"/>
  <c r="AC112" i="158"/>
  <c r="H112" i="158"/>
  <c r="I112" i="158"/>
  <c r="AB112" i="158"/>
  <c r="X111" i="158"/>
  <c r="AD111" i="158" s="1"/>
  <c r="Y111" i="158"/>
  <c r="P111" i="158"/>
  <c r="AC111" i="158" s="1"/>
  <c r="Q111" i="158"/>
  <c r="H111" i="158"/>
  <c r="I111" i="158"/>
  <c r="AB111" i="158"/>
  <c r="X110" i="158"/>
  <c r="Y110" i="158"/>
  <c r="AD110" i="158"/>
  <c r="P110" i="158"/>
  <c r="AC110" i="158" s="1"/>
  <c r="Q110" i="158"/>
  <c r="H110" i="158"/>
  <c r="AB110" i="158" s="1"/>
  <c r="I110" i="158"/>
  <c r="X109" i="158"/>
  <c r="Y109" i="158"/>
  <c r="AD109" i="158"/>
  <c r="P109" i="158"/>
  <c r="Q109" i="158"/>
  <c r="AC109" i="158"/>
  <c r="H109" i="158"/>
  <c r="AB109" i="158" s="1"/>
  <c r="I109" i="158"/>
  <c r="X108" i="158"/>
  <c r="AD108" i="158" s="1"/>
  <c r="Y108" i="158"/>
  <c r="P108" i="158"/>
  <c r="Q108" i="158"/>
  <c r="AC108" i="158"/>
  <c r="H108" i="158"/>
  <c r="I108" i="158"/>
  <c r="AB108" i="158"/>
  <c r="X107" i="158"/>
  <c r="AD107" i="158" s="1"/>
  <c r="Y107" i="158"/>
  <c r="P107" i="158"/>
  <c r="AC107" i="158" s="1"/>
  <c r="Q107" i="158"/>
  <c r="H107" i="158"/>
  <c r="I107" i="158"/>
  <c r="AB107" i="158"/>
  <c r="X106" i="158"/>
  <c r="Y106" i="158"/>
  <c r="AD106" i="158"/>
  <c r="P106" i="158"/>
  <c r="AC106" i="158" s="1"/>
  <c r="Q106" i="158"/>
  <c r="H106" i="158"/>
  <c r="AB106" i="158" s="1"/>
  <c r="I106" i="158"/>
  <c r="X105" i="158"/>
  <c r="Y105" i="158"/>
  <c r="AD105" i="158"/>
  <c r="P105" i="158"/>
  <c r="Q105" i="158"/>
  <c r="AC105" i="158"/>
  <c r="H105" i="158"/>
  <c r="AB105" i="158" s="1"/>
  <c r="I105" i="158"/>
  <c r="X104" i="158"/>
  <c r="AD104" i="158" s="1"/>
  <c r="Y104" i="158"/>
  <c r="P104" i="158"/>
  <c r="Q104" i="158"/>
  <c r="AC104" i="158"/>
  <c r="H104" i="158"/>
  <c r="I104" i="158"/>
  <c r="AB104" i="158"/>
  <c r="X103" i="158"/>
  <c r="AD103" i="158" s="1"/>
  <c r="Y103" i="158"/>
  <c r="P103" i="158"/>
  <c r="AC103" i="158" s="1"/>
  <c r="Q103" i="158"/>
  <c r="H103" i="158"/>
  <c r="I103" i="158"/>
  <c r="AB103" i="158"/>
  <c r="X102" i="158"/>
  <c r="Y102" i="158"/>
  <c r="AD102" i="158"/>
  <c r="P102" i="158"/>
  <c r="AC102" i="158" s="1"/>
  <c r="Q102" i="158"/>
  <c r="H102" i="158"/>
  <c r="AB102" i="158" s="1"/>
  <c r="I102" i="158"/>
  <c r="X101" i="158"/>
  <c r="Y101" i="158"/>
  <c r="AD101" i="158"/>
  <c r="P101" i="158"/>
  <c r="Q101" i="158"/>
  <c r="AC101" i="158"/>
  <c r="H101" i="158"/>
  <c r="AB101" i="158" s="1"/>
  <c r="I101" i="158"/>
  <c r="X100" i="158"/>
  <c r="AD100" i="158" s="1"/>
  <c r="Y100" i="158"/>
  <c r="P100" i="158"/>
  <c r="Q100" i="158"/>
  <c r="AC100" i="158"/>
  <c r="H100" i="158"/>
  <c r="I100" i="158"/>
  <c r="AB100" i="158"/>
  <c r="X99" i="158"/>
  <c r="AD99" i="158" s="1"/>
  <c r="Y99" i="158"/>
  <c r="P99" i="158"/>
  <c r="AC99" i="158" s="1"/>
  <c r="Q99" i="158"/>
  <c r="H99" i="158"/>
  <c r="I99" i="158"/>
  <c r="AB99" i="158"/>
  <c r="X98" i="158"/>
  <c r="Y98" i="158"/>
  <c r="AD98" i="158"/>
  <c r="P98" i="158"/>
  <c r="AC98" i="158" s="1"/>
  <c r="Q98" i="158"/>
  <c r="H98" i="158"/>
  <c r="AB98" i="158" s="1"/>
  <c r="I98" i="158"/>
  <c r="X97" i="158"/>
  <c r="Y97" i="158"/>
  <c r="AD97" i="158"/>
  <c r="P97" i="158"/>
  <c r="Q97" i="158"/>
  <c r="AC97" i="158"/>
  <c r="H97" i="158"/>
  <c r="AB97" i="158" s="1"/>
  <c r="I97" i="158"/>
  <c r="X96" i="158"/>
  <c r="AD96" i="158" s="1"/>
  <c r="Y96" i="158"/>
  <c r="P96" i="158"/>
  <c r="Q96" i="158"/>
  <c r="AC96" i="158"/>
  <c r="H96" i="158"/>
  <c r="I96" i="158"/>
  <c r="AB96" i="158"/>
  <c r="X95" i="158"/>
  <c r="AD95" i="158" s="1"/>
  <c r="Y95" i="158"/>
  <c r="P95" i="158"/>
  <c r="AC95" i="158" s="1"/>
  <c r="Q95" i="158"/>
  <c r="H95" i="158"/>
  <c r="I95" i="158"/>
  <c r="AB95" i="158"/>
  <c r="X94" i="158"/>
  <c r="Y94" i="158"/>
  <c r="AD94" i="158"/>
  <c r="P94" i="158"/>
  <c r="AC94" i="158" s="1"/>
  <c r="Q94" i="158"/>
  <c r="H94" i="158"/>
  <c r="AB94" i="158" s="1"/>
  <c r="I94" i="158"/>
  <c r="X93" i="158"/>
  <c r="Y93" i="158"/>
  <c r="AD93" i="158"/>
  <c r="P93" i="158"/>
  <c r="Q93" i="158"/>
  <c r="AC93" i="158"/>
  <c r="H93" i="158"/>
  <c r="AB93" i="158" s="1"/>
  <c r="I93" i="158"/>
  <c r="X92" i="158"/>
  <c r="AD92" i="158" s="1"/>
  <c r="Y92" i="158"/>
  <c r="P92" i="158"/>
  <c r="Q92" i="158"/>
  <c r="AC92" i="158"/>
  <c r="H92" i="158"/>
  <c r="I92" i="158"/>
  <c r="AB92" i="158"/>
  <c r="X91" i="158"/>
  <c r="AD91" i="158" s="1"/>
  <c r="Y91" i="158"/>
  <c r="P91" i="158"/>
  <c r="AC91" i="158" s="1"/>
  <c r="Q91" i="158"/>
  <c r="H91" i="158"/>
  <c r="I91" i="158"/>
  <c r="AB91" i="158"/>
  <c r="X90" i="158"/>
  <c r="Y90" i="158"/>
  <c r="AD90" i="158"/>
  <c r="P90" i="158"/>
  <c r="AC90" i="158" s="1"/>
  <c r="Q90" i="158"/>
  <c r="H90" i="158"/>
  <c r="AB90" i="158" s="1"/>
  <c r="I90" i="158"/>
  <c r="X89" i="158"/>
  <c r="Y89" i="158"/>
  <c r="AD89" i="158"/>
  <c r="P89" i="158"/>
  <c r="Q89" i="158"/>
  <c r="AC89" i="158"/>
  <c r="H89" i="158"/>
  <c r="AB89" i="158" s="1"/>
  <c r="I89" i="158"/>
  <c r="X88" i="158"/>
  <c r="AD88" i="158" s="1"/>
  <c r="Y88" i="158"/>
  <c r="P88" i="158"/>
  <c r="Q88" i="158"/>
  <c r="AC88" i="158"/>
  <c r="H88" i="158"/>
  <c r="I88" i="158"/>
  <c r="AB88" i="158"/>
  <c r="X87" i="158"/>
  <c r="AD87" i="158" s="1"/>
  <c r="Y87" i="158"/>
  <c r="P87" i="158"/>
  <c r="Q87" i="158"/>
  <c r="AC87" i="158" s="1"/>
  <c r="H87" i="158"/>
  <c r="I87" i="158"/>
  <c r="AB87" i="158"/>
  <c r="X86" i="158"/>
  <c r="Y86" i="158"/>
  <c r="AD86" i="158"/>
  <c r="P86" i="158"/>
  <c r="AC86" i="158" s="1"/>
  <c r="Q86" i="158"/>
  <c r="H86" i="158"/>
  <c r="I86" i="158"/>
  <c r="AB86" i="158" s="1"/>
  <c r="X85" i="158"/>
  <c r="Y85" i="158"/>
  <c r="AD85" i="158"/>
  <c r="P85" i="158"/>
  <c r="Q85" i="158"/>
  <c r="AC85" i="158"/>
  <c r="H85" i="158"/>
  <c r="AB85" i="158" s="1"/>
  <c r="I85" i="158"/>
  <c r="X84" i="158"/>
  <c r="Y84" i="158"/>
  <c r="P84" i="158"/>
  <c r="Q84" i="158"/>
  <c r="AC84" i="158"/>
  <c r="H84" i="158"/>
  <c r="I84" i="158"/>
  <c r="X83" i="158"/>
  <c r="Y83" i="158"/>
  <c r="P83" i="158"/>
  <c r="Q83" i="158"/>
  <c r="H83" i="158"/>
  <c r="I83" i="158"/>
  <c r="AB83" i="158"/>
  <c r="X82" i="158"/>
  <c r="Y82" i="158"/>
  <c r="P82" i="158"/>
  <c r="Q82" i="158"/>
  <c r="H82" i="158"/>
  <c r="I82" i="158"/>
  <c r="X81" i="158"/>
  <c r="Y81" i="158"/>
  <c r="AD81" i="158"/>
  <c r="P81" i="158"/>
  <c r="Q81" i="158"/>
  <c r="H81" i="158"/>
  <c r="I81" i="158"/>
  <c r="X80" i="158"/>
  <c r="Y80" i="158"/>
  <c r="P80" i="158"/>
  <c r="Q80" i="158"/>
  <c r="AC80" i="158"/>
  <c r="H80" i="158"/>
  <c r="I80" i="158"/>
  <c r="X79" i="158"/>
  <c r="Y79" i="158"/>
  <c r="P79" i="158"/>
  <c r="Q79" i="158"/>
  <c r="H79" i="158"/>
  <c r="I79" i="158"/>
  <c r="AB79" i="158"/>
  <c r="X78" i="158"/>
  <c r="Y78" i="158"/>
  <c r="P78" i="158"/>
  <c r="Q78" i="158"/>
  <c r="H78" i="158"/>
  <c r="I78" i="158"/>
  <c r="X77" i="158"/>
  <c r="Y77" i="158"/>
  <c r="AD77" i="158"/>
  <c r="P77" i="158"/>
  <c r="Q77" i="158"/>
  <c r="H77" i="158"/>
  <c r="I77" i="158"/>
  <c r="X76" i="158"/>
  <c r="Y76" i="158"/>
  <c r="P76" i="158"/>
  <c r="Q76" i="158"/>
  <c r="AC76" i="158"/>
  <c r="H76" i="158"/>
  <c r="I76" i="158"/>
  <c r="X75" i="158"/>
  <c r="Y75" i="158"/>
  <c r="P75" i="158"/>
  <c r="Q75" i="158"/>
  <c r="H75" i="158"/>
  <c r="I75" i="158"/>
  <c r="AB75" i="158"/>
  <c r="X74" i="158"/>
  <c r="Y74" i="158"/>
  <c r="P74" i="158"/>
  <c r="Q74" i="158"/>
  <c r="H74" i="158"/>
  <c r="I74" i="158"/>
  <c r="X73" i="158"/>
  <c r="Y73" i="158"/>
  <c r="AD73" i="158"/>
  <c r="P73" i="158"/>
  <c r="Q73" i="158"/>
  <c r="H73" i="158"/>
  <c r="I73" i="158"/>
  <c r="X72" i="158"/>
  <c r="Y72" i="158"/>
  <c r="P72" i="158"/>
  <c r="Q72" i="158"/>
  <c r="AC72" i="158"/>
  <c r="H72" i="158"/>
  <c r="I72" i="158"/>
  <c r="X71" i="158"/>
  <c r="Y71" i="158"/>
  <c r="P71" i="158"/>
  <c r="Q71" i="158"/>
  <c r="H71" i="158"/>
  <c r="I71" i="158"/>
  <c r="AB71" i="158"/>
  <c r="X70" i="158"/>
  <c r="Y70" i="158"/>
  <c r="P70" i="158"/>
  <c r="Q70" i="158"/>
  <c r="H70" i="158"/>
  <c r="I70" i="158"/>
  <c r="X69" i="158"/>
  <c r="Y69" i="158"/>
  <c r="AD69" i="158"/>
  <c r="P69" i="158"/>
  <c r="Q69" i="158"/>
  <c r="H69" i="158"/>
  <c r="I69" i="158"/>
  <c r="X68" i="158"/>
  <c r="Y68" i="158"/>
  <c r="P68" i="158"/>
  <c r="Q68" i="158"/>
  <c r="AC68" i="158"/>
  <c r="H68" i="158"/>
  <c r="I68" i="158"/>
  <c r="X67" i="158"/>
  <c r="Y67" i="158"/>
  <c r="P67" i="158"/>
  <c r="Q67" i="158"/>
  <c r="H67" i="158"/>
  <c r="I67" i="158"/>
  <c r="AB67" i="158"/>
  <c r="X66" i="158"/>
  <c r="Y66" i="158"/>
  <c r="P66" i="158"/>
  <c r="Q66" i="158"/>
  <c r="H66" i="158"/>
  <c r="I66" i="158"/>
  <c r="X65" i="158"/>
  <c r="Y65" i="158"/>
  <c r="AD65" i="158"/>
  <c r="P65" i="158"/>
  <c r="Q65" i="158"/>
  <c r="H65" i="158"/>
  <c r="I65" i="158"/>
  <c r="X64" i="158"/>
  <c r="Y64" i="158"/>
  <c r="P64" i="158"/>
  <c r="Q64" i="158"/>
  <c r="AC64" i="158"/>
  <c r="H64" i="158"/>
  <c r="I64" i="158"/>
  <c r="X63" i="158"/>
  <c r="Y63" i="158"/>
  <c r="P63" i="158"/>
  <c r="Q63" i="158"/>
  <c r="H63" i="158"/>
  <c r="I63" i="158"/>
  <c r="AB63" i="158"/>
  <c r="X62" i="158"/>
  <c r="Y62" i="158"/>
  <c r="P62" i="158"/>
  <c r="Q62" i="158"/>
  <c r="H62" i="158"/>
  <c r="I62" i="158"/>
  <c r="X61" i="158"/>
  <c r="Y61" i="158"/>
  <c r="AD61" i="158"/>
  <c r="P61" i="158"/>
  <c r="Q61" i="158"/>
  <c r="H61" i="158"/>
  <c r="I61" i="158"/>
  <c r="X60" i="158"/>
  <c r="Y60" i="158"/>
  <c r="P60" i="158"/>
  <c r="Q60" i="158"/>
  <c r="AC60" i="158"/>
  <c r="H60" i="158"/>
  <c r="I60" i="158"/>
  <c r="X59" i="158"/>
  <c r="Y59" i="158"/>
  <c r="P59" i="158"/>
  <c r="Q59" i="158"/>
  <c r="H59" i="158"/>
  <c r="I59" i="158"/>
  <c r="AB59" i="158"/>
  <c r="X58" i="158"/>
  <c r="Y58" i="158"/>
  <c r="P58" i="158"/>
  <c r="Q58" i="158"/>
  <c r="H58" i="158"/>
  <c r="I58" i="158"/>
  <c r="X57" i="158"/>
  <c r="Y57" i="158"/>
  <c r="AD57" i="158"/>
  <c r="P57" i="158"/>
  <c r="Q57" i="158"/>
  <c r="H57" i="158"/>
  <c r="I57" i="158"/>
  <c r="X56" i="158"/>
  <c r="Y56" i="158"/>
  <c r="P56" i="158"/>
  <c r="Q56" i="158"/>
  <c r="AC56" i="158"/>
  <c r="H56" i="158"/>
  <c r="I56" i="158"/>
  <c r="X55" i="158"/>
  <c r="Y55" i="158"/>
  <c r="P55" i="158"/>
  <c r="Q55" i="158"/>
  <c r="H55" i="158"/>
  <c r="I55" i="158"/>
  <c r="AB55" i="158"/>
  <c r="X54" i="158"/>
  <c r="Y54" i="158"/>
  <c r="P54" i="158"/>
  <c r="Q54" i="158"/>
  <c r="H54" i="158"/>
  <c r="I54" i="158"/>
  <c r="X53" i="158"/>
  <c r="Y53" i="158"/>
  <c r="AD53" i="158"/>
  <c r="P53" i="158"/>
  <c r="Q53" i="158"/>
  <c r="H53" i="158"/>
  <c r="I53" i="158"/>
  <c r="X52" i="158"/>
  <c r="Y52" i="158"/>
  <c r="P52" i="158"/>
  <c r="Q52" i="158"/>
  <c r="AC52" i="158"/>
  <c r="H52" i="158"/>
  <c r="I52" i="158"/>
  <c r="X51" i="158"/>
  <c r="Y51" i="158"/>
  <c r="P51" i="158"/>
  <c r="Q51" i="158"/>
  <c r="H51" i="158"/>
  <c r="I51" i="158"/>
  <c r="AB51" i="158"/>
  <c r="X50" i="158"/>
  <c r="Y50" i="158"/>
  <c r="P50" i="158"/>
  <c r="Q50" i="158"/>
  <c r="H50" i="158"/>
  <c r="I50" i="158"/>
  <c r="X49" i="158"/>
  <c r="Y49" i="158"/>
  <c r="AD49" i="158"/>
  <c r="P49" i="158"/>
  <c r="Q49" i="158"/>
  <c r="H49" i="158"/>
  <c r="I49" i="158"/>
  <c r="X48" i="158"/>
  <c r="Y48" i="158"/>
  <c r="P48" i="158"/>
  <c r="Q48" i="158"/>
  <c r="AC48" i="158"/>
  <c r="H48" i="158"/>
  <c r="I48" i="158"/>
  <c r="X47" i="158"/>
  <c r="Y47" i="158"/>
  <c r="P47" i="158"/>
  <c r="Q47" i="158"/>
  <c r="H47" i="158"/>
  <c r="I47" i="158"/>
  <c r="AB47" i="158"/>
  <c r="X46" i="158"/>
  <c r="Y46" i="158"/>
  <c r="P46" i="158"/>
  <c r="Q46" i="158"/>
  <c r="H46" i="158"/>
  <c r="I46" i="158"/>
  <c r="X45" i="158"/>
  <c r="Y45" i="158"/>
  <c r="AD45" i="158"/>
  <c r="P45" i="158"/>
  <c r="Q45" i="158"/>
  <c r="H45" i="158"/>
  <c r="I45" i="158"/>
  <c r="X44" i="158"/>
  <c r="Y44" i="158"/>
  <c r="P44" i="158"/>
  <c r="Q44" i="158"/>
  <c r="AC44" i="158"/>
  <c r="H44" i="158"/>
  <c r="I44" i="158"/>
  <c r="X43" i="158"/>
  <c r="Y43" i="158"/>
  <c r="P43" i="158"/>
  <c r="Q43" i="158"/>
  <c r="H43" i="158"/>
  <c r="I43" i="158"/>
  <c r="AB43" i="158"/>
  <c r="X42" i="158"/>
  <c r="Y42" i="158"/>
  <c r="P42" i="158"/>
  <c r="Q42" i="158"/>
  <c r="H42" i="158"/>
  <c r="I42" i="158"/>
  <c r="X41" i="158"/>
  <c r="Y41" i="158"/>
  <c r="AD41" i="158"/>
  <c r="P41" i="158"/>
  <c r="Q41" i="158"/>
  <c r="H41" i="158"/>
  <c r="I41" i="158"/>
  <c r="X40" i="158"/>
  <c r="Y40" i="158"/>
  <c r="P40" i="158"/>
  <c r="Q40" i="158"/>
  <c r="AC40" i="158"/>
  <c r="H40" i="158"/>
  <c r="I40" i="158"/>
  <c r="X39" i="158"/>
  <c r="Y39" i="158"/>
  <c r="P39" i="158"/>
  <c r="Q39" i="158"/>
  <c r="H39" i="158"/>
  <c r="I39" i="158"/>
  <c r="AB39" i="158"/>
  <c r="X38" i="158"/>
  <c r="Y38" i="158"/>
  <c r="P38" i="158"/>
  <c r="Q38" i="158"/>
  <c r="H38" i="158"/>
  <c r="I38" i="158"/>
  <c r="X37" i="158"/>
  <c r="Y37" i="158"/>
  <c r="AD37" i="158"/>
  <c r="P37" i="158"/>
  <c r="Q37" i="158"/>
  <c r="H37" i="158"/>
  <c r="I37" i="158"/>
  <c r="X36" i="158"/>
  <c r="Y36" i="158"/>
  <c r="P36" i="158"/>
  <c r="Q36" i="158"/>
  <c r="AC36" i="158"/>
  <c r="H36" i="158"/>
  <c r="I36" i="158"/>
  <c r="X35" i="158"/>
  <c r="Y35" i="158"/>
  <c r="P35" i="158"/>
  <c r="Q35" i="158"/>
  <c r="H35" i="158"/>
  <c r="I35" i="158"/>
  <c r="AB35" i="158"/>
  <c r="X34" i="158"/>
  <c r="Y34" i="158"/>
  <c r="P34" i="158"/>
  <c r="Q34" i="158"/>
  <c r="H34" i="158"/>
  <c r="I34" i="158"/>
  <c r="X33" i="158"/>
  <c r="Y33" i="158"/>
  <c r="AD33" i="158"/>
  <c r="P33" i="158"/>
  <c r="Q33" i="158"/>
  <c r="H33" i="158"/>
  <c r="I33" i="158"/>
  <c r="X32" i="158"/>
  <c r="Y32" i="158"/>
  <c r="P32" i="158"/>
  <c r="Q32" i="158"/>
  <c r="AC32" i="158"/>
  <c r="H32" i="158"/>
  <c r="I32" i="158"/>
  <c r="X31" i="158"/>
  <c r="Y31" i="158"/>
  <c r="P31" i="158"/>
  <c r="Q31" i="158"/>
  <c r="H31" i="158"/>
  <c r="I31" i="158"/>
  <c r="AB31" i="158"/>
  <c r="X30" i="158"/>
  <c r="Y30" i="158"/>
  <c r="P30" i="158"/>
  <c r="Q30" i="158"/>
  <c r="H30" i="158"/>
  <c r="I30" i="158"/>
  <c r="X29" i="158"/>
  <c r="Y29" i="158"/>
  <c r="AD29" i="158"/>
  <c r="P29" i="158"/>
  <c r="Q29" i="158"/>
  <c r="H29" i="158"/>
  <c r="I29" i="158"/>
  <c r="X28" i="158"/>
  <c r="Y28" i="158"/>
  <c r="P28" i="158"/>
  <c r="Q28" i="158"/>
  <c r="AC28" i="158"/>
  <c r="H28" i="158"/>
  <c r="I28" i="158"/>
  <c r="X27" i="158"/>
  <c r="Y27" i="158"/>
  <c r="P27" i="158"/>
  <c r="Q27" i="158"/>
  <c r="H27" i="158"/>
  <c r="I27" i="158"/>
  <c r="AB27" i="158"/>
  <c r="X26" i="158"/>
  <c r="Y26" i="158"/>
  <c r="P26" i="158"/>
  <c r="Q26" i="158"/>
  <c r="H26" i="158"/>
  <c r="I26" i="158"/>
  <c r="X25" i="158"/>
  <c r="Y25" i="158"/>
  <c r="AD25" i="158"/>
  <c r="P25" i="158"/>
  <c r="Q25" i="158"/>
  <c r="H25" i="158"/>
  <c r="I25" i="158"/>
  <c r="X24" i="158"/>
  <c r="Y24" i="158"/>
  <c r="P24" i="158"/>
  <c r="Q24" i="158"/>
  <c r="AC24" i="158"/>
  <c r="H24" i="158"/>
  <c r="I24" i="158"/>
  <c r="X23" i="158"/>
  <c r="Y23" i="158"/>
  <c r="P23" i="158"/>
  <c r="Q23" i="158"/>
  <c r="H23" i="158"/>
  <c r="I23" i="158"/>
  <c r="AB23" i="158"/>
  <c r="X22" i="158"/>
  <c r="Y22" i="158"/>
  <c r="P22" i="158"/>
  <c r="Q22" i="158"/>
  <c r="H22" i="158"/>
  <c r="I22" i="158"/>
  <c r="X21" i="158"/>
  <c r="Y21" i="158"/>
  <c r="AD21" i="158"/>
  <c r="P21" i="158"/>
  <c r="Q21" i="158"/>
  <c r="H21" i="158"/>
  <c r="I21" i="158"/>
  <c r="X20" i="158"/>
  <c r="Y20" i="158"/>
  <c r="P20" i="158"/>
  <c r="Q20" i="158"/>
  <c r="AC20" i="158"/>
  <c r="H20" i="158"/>
  <c r="I20" i="158"/>
  <c r="X19" i="158"/>
  <c r="Y19" i="158"/>
  <c r="P19" i="158"/>
  <c r="Q19" i="158"/>
  <c r="H19" i="158"/>
  <c r="I19" i="158"/>
  <c r="AB19" i="158"/>
  <c r="X18" i="158"/>
  <c r="Y18" i="158"/>
  <c r="P18" i="158"/>
  <c r="Q18" i="158"/>
  <c r="H18" i="158"/>
  <c r="I18" i="158"/>
  <c r="X17" i="158"/>
  <c r="Y17" i="158"/>
  <c r="AD17" i="158"/>
  <c r="P17" i="158"/>
  <c r="Q17" i="158"/>
  <c r="H17" i="158"/>
  <c r="I17" i="158"/>
  <c r="X16" i="158"/>
  <c r="Y16" i="158"/>
  <c r="P16" i="158"/>
  <c r="Q16" i="158"/>
  <c r="AC16" i="158"/>
  <c r="H16" i="158"/>
  <c r="I16" i="158"/>
  <c r="X15" i="158"/>
  <c r="Y15" i="158"/>
  <c r="P15" i="158"/>
  <c r="Q15" i="158"/>
  <c r="H15" i="158"/>
  <c r="I15" i="158"/>
  <c r="AB15" i="158"/>
  <c r="X14" i="158"/>
  <c r="Y14" i="158"/>
  <c r="P14" i="158"/>
  <c r="Q14" i="158"/>
  <c r="H14" i="158"/>
  <c r="I14" i="158"/>
  <c r="X13" i="158"/>
  <c r="Y13" i="158"/>
  <c r="AD13" i="158"/>
  <c r="P13" i="158"/>
  <c r="Q13" i="158"/>
  <c r="H13" i="158"/>
  <c r="I13" i="158"/>
  <c r="X12" i="158"/>
  <c r="Y12" i="158"/>
  <c r="P12" i="158"/>
  <c r="Q12" i="158"/>
  <c r="AC12" i="158"/>
  <c r="H12" i="158"/>
  <c r="I12" i="158"/>
  <c r="X11" i="158"/>
  <c r="Y11" i="158"/>
  <c r="P11" i="158"/>
  <c r="Q11" i="158"/>
  <c r="H11" i="158"/>
  <c r="I11" i="158"/>
  <c r="AB11" i="158"/>
  <c r="X10" i="158"/>
  <c r="Y10" i="158"/>
  <c r="P10" i="158"/>
  <c r="Q10" i="158"/>
  <c r="H10" i="158"/>
  <c r="I10" i="158"/>
  <c r="AD116" i="157"/>
  <c r="P116" i="157"/>
  <c r="Q116" i="157"/>
  <c r="AC116" i="157" s="1"/>
  <c r="H116" i="157"/>
  <c r="I116" i="157"/>
  <c r="AB116" i="157"/>
  <c r="AD115" i="157"/>
  <c r="P115" i="157"/>
  <c r="Q115" i="157"/>
  <c r="AC115" i="157"/>
  <c r="H115" i="157"/>
  <c r="AB115" i="157" s="1"/>
  <c r="I115" i="157"/>
  <c r="AD114" i="157"/>
  <c r="P114" i="157"/>
  <c r="AC114" i="157" s="1"/>
  <c r="Q114" i="157"/>
  <c r="H114" i="157"/>
  <c r="AB114" i="157" s="1"/>
  <c r="I114" i="157"/>
  <c r="AD113" i="157"/>
  <c r="P113" i="157"/>
  <c r="AC113" i="157" s="1"/>
  <c r="Q113" i="157"/>
  <c r="H113" i="157"/>
  <c r="I113" i="157"/>
  <c r="AB113" i="157" s="1"/>
  <c r="AD112" i="157"/>
  <c r="P112" i="157"/>
  <c r="Q112" i="157"/>
  <c r="AC112" i="157" s="1"/>
  <c r="H112" i="157"/>
  <c r="I112" i="157"/>
  <c r="AB112" i="157"/>
  <c r="AD111" i="157"/>
  <c r="P111" i="157"/>
  <c r="Q111" i="157"/>
  <c r="AC111" i="157"/>
  <c r="H111" i="157"/>
  <c r="AB111" i="157" s="1"/>
  <c r="I111" i="157"/>
  <c r="AD110" i="157"/>
  <c r="P110" i="157"/>
  <c r="AC110" i="157" s="1"/>
  <c r="Q110" i="157"/>
  <c r="H110" i="157"/>
  <c r="AB110" i="157" s="1"/>
  <c r="I110" i="157"/>
  <c r="AD109" i="157"/>
  <c r="P109" i="157"/>
  <c r="AC109" i="157" s="1"/>
  <c r="Q109" i="157"/>
  <c r="H109" i="157"/>
  <c r="I109" i="157"/>
  <c r="AB109" i="157" s="1"/>
  <c r="AD108" i="157"/>
  <c r="P108" i="157"/>
  <c r="Q108" i="157"/>
  <c r="AC108" i="157" s="1"/>
  <c r="H108" i="157"/>
  <c r="I108" i="157"/>
  <c r="AB108" i="157"/>
  <c r="AD107" i="157"/>
  <c r="P107" i="157"/>
  <c r="Q107" i="157"/>
  <c r="AC107" i="157"/>
  <c r="H107" i="157"/>
  <c r="AB107" i="157" s="1"/>
  <c r="I107" i="157"/>
  <c r="AD106" i="157"/>
  <c r="P106" i="157"/>
  <c r="AC106" i="157" s="1"/>
  <c r="Q106" i="157"/>
  <c r="H106" i="157"/>
  <c r="AB106" i="157" s="1"/>
  <c r="I106" i="157"/>
  <c r="AD105" i="157"/>
  <c r="P105" i="157"/>
  <c r="AC105" i="157" s="1"/>
  <c r="Q105" i="157"/>
  <c r="H105" i="157"/>
  <c r="I105" i="157"/>
  <c r="AB105" i="157" s="1"/>
  <c r="AD104" i="157"/>
  <c r="P104" i="157"/>
  <c r="Q104" i="157"/>
  <c r="AC104" i="157" s="1"/>
  <c r="H104" i="157"/>
  <c r="I104" i="157"/>
  <c r="AB104" i="157"/>
  <c r="AD103" i="157"/>
  <c r="P103" i="157"/>
  <c r="Q103" i="157"/>
  <c r="AC103" i="157"/>
  <c r="H103" i="157"/>
  <c r="AB103" i="157" s="1"/>
  <c r="I103" i="157"/>
  <c r="AD102" i="157"/>
  <c r="P102" i="157"/>
  <c r="AC102" i="157" s="1"/>
  <c r="Q102" i="157"/>
  <c r="H102" i="157"/>
  <c r="AB102" i="157" s="1"/>
  <c r="I102" i="157"/>
  <c r="AD101" i="157"/>
  <c r="P101" i="157"/>
  <c r="AC101" i="157" s="1"/>
  <c r="Q101" i="157"/>
  <c r="H101" i="157"/>
  <c r="I101" i="157"/>
  <c r="AB101" i="157" s="1"/>
  <c r="AD100" i="157"/>
  <c r="P100" i="157"/>
  <c r="Q100" i="157"/>
  <c r="AC100" i="157" s="1"/>
  <c r="H100" i="157"/>
  <c r="I100" i="157"/>
  <c r="AB100" i="157"/>
  <c r="AD99" i="157"/>
  <c r="P99" i="157"/>
  <c r="Q99" i="157"/>
  <c r="AC99" i="157"/>
  <c r="H99" i="157"/>
  <c r="AB99" i="157" s="1"/>
  <c r="I99" i="157"/>
  <c r="AD98" i="157"/>
  <c r="P98" i="157"/>
  <c r="AC98" i="157" s="1"/>
  <c r="Q98" i="157"/>
  <c r="H98" i="157"/>
  <c r="AB98" i="157" s="1"/>
  <c r="I98" i="157"/>
  <c r="AD97" i="157"/>
  <c r="P97" i="157"/>
  <c r="AC97" i="157" s="1"/>
  <c r="Q97" i="157"/>
  <c r="H97" i="157"/>
  <c r="I97" i="157"/>
  <c r="AB97" i="157" s="1"/>
  <c r="AD96" i="157"/>
  <c r="P96" i="157"/>
  <c r="Q96" i="157"/>
  <c r="AC96" i="157" s="1"/>
  <c r="H96" i="157"/>
  <c r="I96" i="157"/>
  <c r="AB96" i="157"/>
  <c r="AD95" i="157"/>
  <c r="P95" i="157"/>
  <c r="Q95" i="157"/>
  <c r="AC95" i="157"/>
  <c r="H95" i="157"/>
  <c r="AB95" i="157" s="1"/>
  <c r="I95" i="157"/>
  <c r="AD94" i="157"/>
  <c r="P94" i="157"/>
  <c r="AC94" i="157" s="1"/>
  <c r="Q94" i="157"/>
  <c r="H94" i="157"/>
  <c r="AB94" i="157" s="1"/>
  <c r="I94" i="157"/>
  <c r="AD93" i="157"/>
  <c r="P93" i="157"/>
  <c r="AC93" i="157" s="1"/>
  <c r="Q93" i="157"/>
  <c r="H93" i="157"/>
  <c r="I93" i="157"/>
  <c r="AB93" i="157" s="1"/>
  <c r="AD92" i="157"/>
  <c r="P92" i="157"/>
  <c r="Q92" i="157"/>
  <c r="AC92" i="157" s="1"/>
  <c r="H92" i="157"/>
  <c r="I92" i="157"/>
  <c r="AB92" i="157"/>
  <c r="AD91" i="157"/>
  <c r="P91" i="157"/>
  <c r="Q91" i="157"/>
  <c r="AC91" i="157"/>
  <c r="H91" i="157"/>
  <c r="AB91" i="157" s="1"/>
  <c r="I91" i="157"/>
  <c r="AD90" i="157"/>
  <c r="P90" i="157"/>
  <c r="AC90" i="157" s="1"/>
  <c r="Q90" i="157"/>
  <c r="H90" i="157"/>
  <c r="AB90" i="157" s="1"/>
  <c r="I90" i="157"/>
  <c r="AD89" i="157"/>
  <c r="P89" i="157"/>
  <c r="AC89" i="157" s="1"/>
  <c r="Q89" i="157"/>
  <c r="H89" i="157"/>
  <c r="I89" i="157"/>
  <c r="AB89" i="157" s="1"/>
  <c r="AD88" i="157"/>
  <c r="P88" i="157"/>
  <c r="Q88" i="157"/>
  <c r="AC88" i="157" s="1"/>
  <c r="H88" i="157"/>
  <c r="I88" i="157"/>
  <c r="AB88" i="157"/>
  <c r="AD87" i="157"/>
  <c r="P87" i="157"/>
  <c r="Q87" i="157"/>
  <c r="AC87" i="157"/>
  <c r="H87" i="157"/>
  <c r="AB87" i="157" s="1"/>
  <c r="I87" i="157"/>
  <c r="AD86" i="157"/>
  <c r="P86" i="157"/>
  <c r="AC86" i="157" s="1"/>
  <c r="Q86" i="157"/>
  <c r="H86" i="157"/>
  <c r="AB86" i="157" s="1"/>
  <c r="I86" i="157"/>
  <c r="AD85" i="157"/>
  <c r="P85" i="157"/>
  <c r="AC85" i="157" s="1"/>
  <c r="Q85" i="157"/>
  <c r="H85" i="157"/>
  <c r="I85" i="157"/>
  <c r="AB85" i="157" s="1"/>
  <c r="AD84" i="157"/>
  <c r="P84" i="157"/>
  <c r="Q84" i="157"/>
  <c r="AC84" i="157" s="1"/>
  <c r="H84" i="157"/>
  <c r="I84" i="157"/>
  <c r="AB84" i="157"/>
  <c r="AD83" i="157"/>
  <c r="P83" i="157"/>
  <c r="Q83" i="157"/>
  <c r="AC83" i="157"/>
  <c r="H83" i="157"/>
  <c r="AB83" i="157" s="1"/>
  <c r="I83" i="157"/>
  <c r="AD82" i="157"/>
  <c r="P82" i="157"/>
  <c r="AC82" i="157" s="1"/>
  <c r="Q82" i="157"/>
  <c r="H82" i="157"/>
  <c r="AB82" i="157" s="1"/>
  <c r="I82" i="157"/>
  <c r="AD81" i="157"/>
  <c r="P81" i="157"/>
  <c r="AC81" i="157" s="1"/>
  <c r="Q81" i="157"/>
  <c r="H81" i="157"/>
  <c r="I81" i="157"/>
  <c r="AB81" i="157" s="1"/>
  <c r="AD80" i="157"/>
  <c r="P80" i="157"/>
  <c r="Q80" i="157"/>
  <c r="AC80" i="157" s="1"/>
  <c r="H80" i="157"/>
  <c r="I80" i="157"/>
  <c r="AB80" i="157"/>
  <c r="AD79" i="157"/>
  <c r="P79" i="157"/>
  <c r="Q79" i="157"/>
  <c r="AC79" i="157"/>
  <c r="H79" i="157"/>
  <c r="AB79" i="157" s="1"/>
  <c r="I79" i="157"/>
  <c r="AD78" i="157"/>
  <c r="P78" i="157"/>
  <c r="AC78" i="157" s="1"/>
  <c r="Q78" i="157"/>
  <c r="H78" i="157"/>
  <c r="AB78" i="157" s="1"/>
  <c r="I78" i="157"/>
  <c r="AD77" i="157"/>
  <c r="P77" i="157"/>
  <c r="AC77" i="157" s="1"/>
  <c r="Q77" i="157"/>
  <c r="H77" i="157"/>
  <c r="I77" i="157"/>
  <c r="AB77" i="157" s="1"/>
  <c r="AD76" i="157"/>
  <c r="P76" i="157"/>
  <c r="Q76" i="157"/>
  <c r="AC76" i="157" s="1"/>
  <c r="H76" i="157"/>
  <c r="I76" i="157"/>
  <c r="AB76" i="157"/>
  <c r="AD75" i="157"/>
  <c r="P75" i="157"/>
  <c r="Q75" i="157"/>
  <c r="AC75" i="157"/>
  <c r="H75" i="157"/>
  <c r="AB75" i="157" s="1"/>
  <c r="I75" i="157"/>
  <c r="AD74" i="157"/>
  <c r="P74" i="157"/>
  <c r="AC74" i="157" s="1"/>
  <c r="Q74" i="157"/>
  <c r="H74" i="157"/>
  <c r="AB74" i="157" s="1"/>
  <c r="I74" i="157"/>
  <c r="AD73" i="157"/>
  <c r="P73" i="157"/>
  <c r="AC73" i="157" s="1"/>
  <c r="Q73" i="157"/>
  <c r="H73" i="157"/>
  <c r="I73" i="157"/>
  <c r="AB73" i="157" s="1"/>
  <c r="AD72" i="157"/>
  <c r="P72" i="157"/>
  <c r="Q72" i="157"/>
  <c r="H72" i="157"/>
  <c r="I72" i="157"/>
  <c r="AB72" i="157"/>
  <c r="AD71" i="157"/>
  <c r="P71" i="157"/>
  <c r="Q71" i="157"/>
  <c r="AC71" i="157"/>
  <c r="H71" i="157"/>
  <c r="I71" i="157"/>
  <c r="AD70" i="157"/>
  <c r="P70" i="157"/>
  <c r="Q70" i="157"/>
  <c r="H70" i="157"/>
  <c r="I70" i="157"/>
  <c r="AD69" i="157"/>
  <c r="P69" i="157"/>
  <c r="Q69" i="157"/>
  <c r="H69" i="157"/>
  <c r="I69" i="157"/>
  <c r="AD68" i="157"/>
  <c r="P68" i="157"/>
  <c r="Q68" i="157"/>
  <c r="H68" i="157"/>
  <c r="I68" i="157"/>
  <c r="AB68" i="157"/>
  <c r="AD67" i="157"/>
  <c r="P67" i="157"/>
  <c r="Q67" i="157"/>
  <c r="AC67" i="157"/>
  <c r="H67" i="157"/>
  <c r="I67" i="157"/>
  <c r="AD66" i="157"/>
  <c r="P66" i="157"/>
  <c r="Q66" i="157"/>
  <c r="H66" i="157"/>
  <c r="I66" i="157"/>
  <c r="AD65" i="157"/>
  <c r="P65" i="157"/>
  <c r="Q65" i="157"/>
  <c r="H65" i="157"/>
  <c r="I65" i="157"/>
  <c r="AD64" i="157"/>
  <c r="P64" i="157"/>
  <c r="Q64" i="157"/>
  <c r="H64" i="157"/>
  <c r="I64" i="157"/>
  <c r="AB64" i="157"/>
  <c r="AD63" i="157"/>
  <c r="P63" i="157"/>
  <c r="Q63" i="157"/>
  <c r="AC63" i="157"/>
  <c r="H63" i="157"/>
  <c r="I63" i="157"/>
  <c r="Y62" i="157"/>
  <c r="AD62" i="157" s="1"/>
  <c r="P62" i="157"/>
  <c r="Q62" i="157"/>
  <c r="AC62" i="157"/>
  <c r="H62" i="157"/>
  <c r="I62" i="157"/>
  <c r="AD61" i="157"/>
  <c r="P61" i="157"/>
  <c r="Q61" i="157"/>
  <c r="H61" i="157"/>
  <c r="I61" i="157"/>
  <c r="Y60" i="157"/>
  <c r="AD60" i="157"/>
  <c r="P60" i="157"/>
  <c r="Q60" i="157"/>
  <c r="H60" i="157"/>
  <c r="I60" i="157"/>
  <c r="AD59" i="157"/>
  <c r="P59" i="157"/>
  <c r="Q59" i="157"/>
  <c r="H59" i="157"/>
  <c r="I59" i="157"/>
  <c r="AD58" i="157"/>
  <c r="P58" i="157"/>
  <c r="Q58" i="157"/>
  <c r="H58" i="157"/>
  <c r="I58" i="157"/>
  <c r="AB58" i="157"/>
  <c r="AD57" i="157"/>
  <c r="P57" i="157"/>
  <c r="Q57" i="157"/>
  <c r="AC57" i="157"/>
  <c r="H57" i="157"/>
  <c r="I57" i="157"/>
  <c r="AD56" i="157"/>
  <c r="P56" i="157"/>
  <c r="Q56" i="157"/>
  <c r="H56" i="157"/>
  <c r="I56" i="157"/>
  <c r="AD55" i="157"/>
  <c r="P55" i="157"/>
  <c r="Q55" i="157"/>
  <c r="H55" i="157"/>
  <c r="I55" i="157"/>
  <c r="AD54" i="157"/>
  <c r="P54" i="157"/>
  <c r="Q54" i="157"/>
  <c r="H54" i="157"/>
  <c r="I54" i="157"/>
  <c r="AB54" i="157"/>
  <c r="AD53" i="157"/>
  <c r="P53" i="157"/>
  <c r="Q53" i="157"/>
  <c r="AC53" i="157"/>
  <c r="H53" i="157"/>
  <c r="I53" i="157"/>
  <c r="AD52" i="157"/>
  <c r="P52" i="157"/>
  <c r="Q52" i="157"/>
  <c r="H52" i="157"/>
  <c r="I52" i="157"/>
  <c r="AD51" i="157"/>
  <c r="P51" i="157"/>
  <c r="Q51" i="157"/>
  <c r="H51" i="157"/>
  <c r="I51" i="157"/>
  <c r="AD50" i="157"/>
  <c r="P50" i="157"/>
  <c r="Q50" i="157"/>
  <c r="H50" i="157"/>
  <c r="I50" i="157"/>
  <c r="AB50" i="157"/>
  <c r="AD49" i="157"/>
  <c r="P49" i="157"/>
  <c r="Q49" i="157"/>
  <c r="AC49" i="157"/>
  <c r="H49" i="157"/>
  <c r="I49" i="157"/>
  <c r="AD48" i="157"/>
  <c r="P48" i="157"/>
  <c r="Q48" i="157"/>
  <c r="H48" i="157"/>
  <c r="I48" i="157"/>
  <c r="AD47" i="157"/>
  <c r="P47" i="157"/>
  <c r="Q47" i="157"/>
  <c r="H47" i="157"/>
  <c r="I47" i="157"/>
  <c r="AD46" i="157"/>
  <c r="P46" i="157"/>
  <c r="Q46" i="157"/>
  <c r="H46" i="157"/>
  <c r="I46" i="157"/>
  <c r="AB46" i="157"/>
  <c r="AD45" i="157"/>
  <c r="P45" i="157"/>
  <c r="Q45" i="157"/>
  <c r="AC45" i="157"/>
  <c r="H45" i="157"/>
  <c r="I45" i="157"/>
  <c r="AD44" i="157"/>
  <c r="P44" i="157"/>
  <c r="Q44" i="157"/>
  <c r="H44" i="157"/>
  <c r="I44" i="157"/>
  <c r="AD43" i="157"/>
  <c r="P43" i="157"/>
  <c r="Q43" i="157"/>
  <c r="H43" i="157"/>
  <c r="I43" i="157"/>
  <c r="AD42" i="157"/>
  <c r="P42" i="157"/>
  <c r="Q42" i="157"/>
  <c r="H42" i="157"/>
  <c r="I42" i="157"/>
  <c r="AB42" i="157"/>
  <c r="AD41" i="157"/>
  <c r="P41" i="157"/>
  <c r="Q41" i="157"/>
  <c r="AC41" i="157"/>
  <c r="H41" i="157"/>
  <c r="I41" i="157"/>
  <c r="AD40" i="157"/>
  <c r="P40" i="157"/>
  <c r="Q40" i="157"/>
  <c r="H40" i="157"/>
  <c r="I40" i="157"/>
  <c r="AD39" i="157"/>
  <c r="P39" i="157"/>
  <c r="Q39" i="157"/>
  <c r="H39" i="157"/>
  <c r="I39" i="157"/>
  <c r="AD38" i="157"/>
  <c r="P38" i="157"/>
  <c r="Q38" i="157"/>
  <c r="H38" i="157"/>
  <c r="I38" i="157"/>
  <c r="AB38" i="157"/>
  <c r="AD37" i="157"/>
  <c r="P37" i="157"/>
  <c r="Q37" i="157"/>
  <c r="AC37" i="157"/>
  <c r="H37" i="157"/>
  <c r="I37" i="157"/>
  <c r="AD36" i="157"/>
  <c r="P36" i="157"/>
  <c r="Q36" i="157"/>
  <c r="H36" i="157"/>
  <c r="I36" i="157"/>
  <c r="AD35" i="157"/>
  <c r="P35" i="157"/>
  <c r="Q35" i="157"/>
  <c r="H35" i="157"/>
  <c r="I35" i="157"/>
  <c r="AD34" i="157"/>
  <c r="P34" i="157"/>
  <c r="Q34" i="157"/>
  <c r="H34" i="157"/>
  <c r="I34" i="157"/>
  <c r="AB34" i="157"/>
  <c r="AD33" i="157"/>
  <c r="P33" i="157"/>
  <c r="Q33" i="157"/>
  <c r="AC33" i="157"/>
  <c r="H33" i="157"/>
  <c r="I33" i="157"/>
  <c r="AD32" i="157"/>
  <c r="P32" i="157"/>
  <c r="Q32" i="157"/>
  <c r="H32" i="157"/>
  <c r="I32" i="157"/>
  <c r="AD31" i="157"/>
  <c r="P31" i="157"/>
  <c r="Q31" i="157"/>
  <c r="H31" i="157"/>
  <c r="I31" i="157"/>
  <c r="AD30" i="157"/>
  <c r="P30" i="157"/>
  <c r="Q30" i="157"/>
  <c r="H30" i="157"/>
  <c r="I30" i="157"/>
  <c r="AB30" i="157"/>
  <c r="AD29" i="157"/>
  <c r="P29" i="157"/>
  <c r="Q29" i="157"/>
  <c r="AC29" i="157"/>
  <c r="H29" i="157"/>
  <c r="I29" i="157"/>
  <c r="AD28" i="157"/>
  <c r="P28" i="157"/>
  <c r="Q28" i="157"/>
  <c r="H28" i="157"/>
  <c r="I28" i="157"/>
  <c r="AD27" i="157"/>
  <c r="P27" i="157"/>
  <c r="Q27" i="157"/>
  <c r="H27" i="157"/>
  <c r="I27" i="157"/>
  <c r="AD26" i="157"/>
  <c r="P26" i="157"/>
  <c r="Q26" i="157"/>
  <c r="H26" i="157"/>
  <c r="I26" i="157"/>
  <c r="AB26" i="157"/>
  <c r="AD25" i="157"/>
  <c r="P25" i="157"/>
  <c r="Q25" i="157"/>
  <c r="AC25" i="157"/>
  <c r="H25" i="157"/>
  <c r="I25" i="157"/>
  <c r="AD24" i="157"/>
  <c r="P24" i="157"/>
  <c r="Q24" i="157"/>
  <c r="H24" i="157"/>
  <c r="I24" i="157"/>
  <c r="AD23" i="157"/>
  <c r="P23" i="157"/>
  <c r="Q23" i="157"/>
  <c r="H23" i="157"/>
  <c r="I23" i="157"/>
  <c r="AD22" i="157"/>
  <c r="P22" i="157"/>
  <c r="Q22" i="157"/>
  <c r="H22" i="157"/>
  <c r="I22" i="157"/>
  <c r="AB22" i="157"/>
  <c r="AD21" i="157"/>
  <c r="P21" i="157"/>
  <c r="Q21" i="157"/>
  <c r="AC21" i="157"/>
  <c r="H21" i="157"/>
  <c r="I21" i="157"/>
  <c r="AD20" i="157"/>
  <c r="P20" i="157"/>
  <c r="Q20" i="157"/>
  <c r="H20" i="157"/>
  <c r="I20" i="157"/>
  <c r="AD19" i="157"/>
  <c r="P19" i="157"/>
  <c r="Q19" i="157"/>
  <c r="H19" i="157"/>
  <c r="I19" i="157"/>
  <c r="AD18" i="157"/>
  <c r="P18" i="157"/>
  <c r="Q18" i="157"/>
  <c r="H18" i="157"/>
  <c r="I18" i="157"/>
  <c r="AB18" i="157"/>
  <c r="AD17" i="157"/>
  <c r="P17" i="157"/>
  <c r="Q17" i="157"/>
  <c r="AC17" i="157"/>
  <c r="H17" i="157"/>
  <c r="I17" i="157"/>
  <c r="AD16" i="157"/>
  <c r="P16" i="157"/>
  <c r="Q16" i="157"/>
  <c r="H16" i="157"/>
  <c r="I16" i="157"/>
  <c r="AD15" i="157"/>
  <c r="P15" i="157"/>
  <c r="Q15" i="157"/>
  <c r="H15" i="157"/>
  <c r="I15" i="157"/>
  <c r="AD14" i="157"/>
  <c r="P14" i="157"/>
  <c r="Q14" i="157"/>
  <c r="H14" i="157"/>
  <c r="I14" i="157"/>
  <c r="AB14" i="157"/>
  <c r="AD13" i="157"/>
  <c r="P13" i="157"/>
  <c r="Q13" i="157"/>
  <c r="AC13" i="157"/>
  <c r="H13" i="157"/>
  <c r="I13" i="157"/>
  <c r="AD12" i="157"/>
  <c r="P12" i="157"/>
  <c r="Q12" i="157"/>
  <c r="H12" i="157"/>
  <c r="I12" i="157"/>
  <c r="AD11" i="157"/>
  <c r="P11" i="157"/>
  <c r="Q11" i="157"/>
  <c r="H11" i="157"/>
  <c r="I11" i="157"/>
  <c r="AD10" i="157"/>
  <c r="P10" i="157"/>
  <c r="Q10" i="157"/>
  <c r="H10" i="157"/>
  <c r="I10" i="157"/>
  <c r="AB10" i="157"/>
  <c r="X116" i="156"/>
  <c r="Y116" i="156"/>
  <c r="AD116" i="156" s="1"/>
  <c r="P116" i="156"/>
  <c r="AC116" i="156" s="1"/>
  <c r="Q116" i="156"/>
  <c r="H116" i="156"/>
  <c r="I116" i="156"/>
  <c r="AB116" i="156" s="1"/>
  <c r="X115" i="156"/>
  <c r="Y115" i="156"/>
  <c r="AD115" i="156"/>
  <c r="P115" i="156"/>
  <c r="Q115" i="156"/>
  <c r="AC115" i="156" s="1"/>
  <c r="H115" i="156"/>
  <c r="AB115" i="156" s="1"/>
  <c r="I115" i="156"/>
  <c r="X114" i="156"/>
  <c r="AD114" i="156" s="1"/>
  <c r="Y114" i="156"/>
  <c r="P114" i="156"/>
  <c r="Q114" i="156"/>
  <c r="AC114" i="156"/>
  <c r="H114" i="156"/>
  <c r="I114" i="156"/>
  <c r="AB114" i="156" s="1"/>
  <c r="X113" i="156"/>
  <c r="AD113" i="156" s="1"/>
  <c r="Y113" i="156"/>
  <c r="P113" i="156"/>
  <c r="AC113" i="156" s="1"/>
  <c r="Q113" i="156"/>
  <c r="H113" i="156"/>
  <c r="I113" i="156"/>
  <c r="AB113" i="156"/>
  <c r="X112" i="156"/>
  <c r="Y112" i="156"/>
  <c r="AD112" i="156" s="1"/>
  <c r="P112" i="156"/>
  <c r="AC112" i="156" s="1"/>
  <c r="Q112" i="156"/>
  <c r="H112" i="156"/>
  <c r="I112" i="156"/>
  <c r="AB112" i="156" s="1"/>
  <c r="X111" i="156"/>
  <c r="Y111" i="156"/>
  <c r="AD111" i="156"/>
  <c r="P111" i="156"/>
  <c r="Q111" i="156"/>
  <c r="AC111" i="156" s="1"/>
  <c r="H111" i="156"/>
  <c r="AB111" i="156" s="1"/>
  <c r="I111" i="156"/>
  <c r="X110" i="156"/>
  <c r="Y110" i="156"/>
  <c r="AD110" i="156" s="1"/>
  <c r="P110" i="156"/>
  <c r="Q110" i="156"/>
  <c r="AC110" i="156"/>
  <c r="H110" i="156"/>
  <c r="I110" i="156"/>
  <c r="AB110" i="156" s="1"/>
  <c r="X109" i="156"/>
  <c r="AD109" i="156" s="1"/>
  <c r="Y109" i="156"/>
  <c r="P109" i="156"/>
  <c r="AC109" i="156" s="1"/>
  <c r="Q109" i="156"/>
  <c r="H109" i="156"/>
  <c r="I109" i="156"/>
  <c r="AB109" i="156"/>
  <c r="X108" i="156"/>
  <c r="Y108" i="156"/>
  <c r="AD108" i="156" s="1"/>
  <c r="P108" i="156"/>
  <c r="AC108" i="156" s="1"/>
  <c r="Q108" i="156"/>
  <c r="H108" i="156"/>
  <c r="I108" i="156"/>
  <c r="AB108" i="156" s="1"/>
  <c r="X107" i="156"/>
  <c r="Y107" i="156"/>
  <c r="AD107" i="156"/>
  <c r="P107" i="156"/>
  <c r="Q107" i="156"/>
  <c r="AC107" i="156" s="1"/>
  <c r="H107" i="156"/>
  <c r="AB107" i="156" s="1"/>
  <c r="I107" i="156"/>
  <c r="X106" i="156"/>
  <c r="AD106" i="156" s="1"/>
  <c r="Y106" i="156"/>
  <c r="P106" i="156"/>
  <c r="Q106" i="156"/>
  <c r="AC106" i="156"/>
  <c r="H106" i="156"/>
  <c r="I106" i="156"/>
  <c r="AB106" i="156" s="1"/>
  <c r="X105" i="156"/>
  <c r="AD105" i="156" s="1"/>
  <c r="Y105" i="156"/>
  <c r="P105" i="156"/>
  <c r="AC105" i="156" s="1"/>
  <c r="Q105" i="156"/>
  <c r="H105" i="156"/>
  <c r="I105" i="156"/>
  <c r="AB105" i="156"/>
  <c r="X104" i="156"/>
  <c r="Y104" i="156"/>
  <c r="AD104" i="156" s="1"/>
  <c r="P104" i="156"/>
  <c r="AC104" i="156" s="1"/>
  <c r="Q104" i="156"/>
  <c r="H104" i="156"/>
  <c r="I104" i="156"/>
  <c r="AB104" i="156" s="1"/>
  <c r="X103" i="156"/>
  <c r="Y103" i="156"/>
  <c r="AD103" i="156"/>
  <c r="P103" i="156"/>
  <c r="Q103" i="156"/>
  <c r="AC103" i="156" s="1"/>
  <c r="H103" i="156"/>
  <c r="AB103" i="156" s="1"/>
  <c r="I103" i="156"/>
  <c r="X102" i="156"/>
  <c r="Y102" i="156"/>
  <c r="AD102" i="156" s="1"/>
  <c r="P102" i="156"/>
  <c r="Q102" i="156"/>
  <c r="AC102" i="156"/>
  <c r="H102" i="156"/>
  <c r="I102" i="156"/>
  <c r="AB102" i="156" s="1"/>
  <c r="X101" i="156"/>
  <c r="AD101" i="156" s="1"/>
  <c r="Y101" i="156"/>
  <c r="P101" i="156"/>
  <c r="Q101" i="156"/>
  <c r="AC101" i="156" s="1"/>
  <c r="H101" i="156"/>
  <c r="I101" i="156"/>
  <c r="AB101" i="156"/>
  <c r="X100" i="156"/>
  <c r="Y100" i="156"/>
  <c r="AD100" i="156" s="1"/>
  <c r="P100" i="156"/>
  <c r="AC100" i="156" s="1"/>
  <c r="Q100" i="156"/>
  <c r="H100" i="156"/>
  <c r="AB100" i="156" s="1"/>
  <c r="I100" i="156"/>
  <c r="X99" i="156"/>
  <c r="Y99" i="156"/>
  <c r="AD99" i="156"/>
  <c r="P99" i="156"/>
  <c r="Q99" i="156"/>
  <c r="AC99" i="156" s="1"/>
  <c r="H99" i="156"/>
  <c r="AB99" i="156" s="1"/>
  <c r="I99" i="156"/>
  <c r="X98" i="156"/>
  <c r="Y98" i="156"/>
  <c r="AD98" i="156" s="1"/>
  <c r="P98" i="156"/>
  <c r="Q98" i="156"/>
  <c r="AC98" i="156"/>
  <c r="H98" i="156"/>
  <c r="I98" i="156"/>
  <c r="AB98" i="156" s="1"/>
  <c r="X97" i="156"/>
  <c r="AD97" i="156" s="1"/>
  <c r="Y97" i="156"/>
  <c r="P97" i="156"/>
  <c r="Q97" i="156"/>
  <c r="AC97" i="156" s="1"/>
  <c r="H97" i="156"/>
  <c r="I97" i="156"/>
  <c r="AB97" i="156"/>
  <c r="X96" i="156"/>
  <c r="Y96" i="156"/>
  <c r="AD96" i="156" s="1"/>
  <c r="P96" i="156"/>
  <c r="AC96" i="156" s="1"/>
  <c r="Q96" i="156"/>
  <c r="H96" i="156"/>
  <c r="AB96" i="156" s="1"/>
  <c r="I96" i="156"/>
  <c r="X95" i="156"/>
  <c r="Y95" i="156"/>
  <c r="AD95" i="156"/>
  <c r="P95" i="156"/>
  <c r="Q95" i="156"/>
  <c r="AC95" i="156" s="1"/>
  <c r="H95" i="156"/>
  <c r="AB95" i="156" s="1"/>
  <c r="I95" i="156"/>
  <c r="X94" i="156"/>
  <c r="AD94" i="156" s="1"/>
  <c r="Y94" i="156"/>
  <c r="P94" i="156"/>
  <c r="Q94" i="156"/>
  <c r="AC94" i="156"/>
  <c r="H94" i="156"/>
  <c r="I94" i="156"/>
  <c r="AB94" i="156" s="1"/>
  <c r="X93" i="156"/>
  <c r="AD93" i="156" s="1"/>
  <c r="Y93" i="156"/>
  <c r="P93" i="156"/>
  <c r="Q93" i="156"/>
  <c r="AC93" i="156" s="1"/>
  <c r="H93" i="156"/>
  <c r="I93" i="156"/>
  <c r="AB93" i="156"/>
  <c r="X92" i="156"/>
  <c r="Y92" i="156"/>
  <c r="AD92" i="156" s="1"/>
  <c r="P92" i="156"/>
  <c r="AC92" i="156" s="1"/>
  <c r="Q92" i="156"/>
  <c r="H92" i="156"/>
  <c r="I92" i="156"/>
  <c r="AB92" i="156" s="1"/>
  <c r="X91" i="156"/>
  <c r="Y91" i="156"/>
  <c r="AD91" i="156"/>
  <c r="P91" i="156"/>
  <c r="Q91" i="156"/>
  <c r="AC91" i="156" s="1"/>
  <c r="H91" i="156"/>
  <c r="AB91" i="156" s="1"/>
  <c r="I91" i="156"/>
  <c r="X90" i="156"/>
  <c r="Y90" i="156"/>
  <c r="AD90" i="156" s="1"/>
  <c r="P90" i="156"/>
  <c r="Q90" i="156"/>
  <c r="AC90" i="156"/>
  <c r="H90" i="156"/>
  <c r="I90" i="156"/>
  <c r="AB90" i="156" s="1"/>
  <c r="X89" i="156"/>
  <c r="AD89" i="156" s="1"/>
  <c r="Y89" i="156"/>
  <c r="P89" i="156"/>
  <c r="Q89" i="156"/>
  <c r="AC89" i="156" s="1"/>
  <c r="H89" i="156"/>
  <c r="I89" i="156"/>
  <c r="AB89" i="156"/>
  <c r="X88" i="156"/>
  <c r="Y88" i="156"/>
  <c r="AD88" i="156" s="1"/>
  <c r="P88" i="156"/>
  <c r="AC88" i="156" s="1"/>
  <c r="Q88" i="156"/>
  <c r="H88" i="156"/>
  <c r="I88" i="156"/>
  <c r="AB88" i="156" s="1"/>
  <c r="X87" i="156"/>
  <c r="Y87" i="156"/>
  <c r="AD87" i="156"/>
  <c r="P87" i="156"/>
  <c r="Q87" i="156"/>
  <c r="AC87" i="156" s="1"/>
  <c r="H87" i="156"/>
  <c r="AB87" i="156" s="1"/>
  <c r="I87" i="156"/>
  <c r="X86" i="156"/>
  <c r="Y86" i="156"/>
  <c r="AD86" i="156" s="1"/>
  <c r="P86" i="156"/>
  <c r="Q86" i="156"/>
  <c r="AC86" i="156"/>
  <c r="H86" i="156"/>
  <c r="I86" i="156"/>
  <c r="AB86" i="156" s="1"/>
  <c r="X85" i="156"/>
  <c r="AD85" i="156" s="1"/>
  <c r="Y85" i="156"/>
  <c r="P85" i="156"/>
  <c r="Q85" i="156"/>
  <c r="AC85" i="156" s="1"/>
  <c r="H85" i="156"/>
  <c r="I85" i="156"/>
  <c r="AB85" i="156"/>
  <c r="X84" i="156"/>
  <c r="Y84" i="156"/>
  <c r="AD84" i="156" s="1"/>
  <c r="P84" i="156"/>
  <c r="AC84" i="156" s="1"/>
  <c r="Q84" i="156"/>
  <c r="H84" i="156"/>
  <c r="I84" i="156"/>
  <c r="AB84" i="156" s="1"/>
  <c r="X83" i="156"/>
  <c r="Y83" i="156"/>
  <c r="AD83" i="156"/>
  <c r="P83" i="156"/>
  <c r="Q83" i="156"/>
  <c r="AC83" i="156" s="1"/>
  <c r="H83" i="156"/>
  <c r="AB83" i="156" s="1"/>
  <c r="I83" i="156"/>
  <c r="X82" i="156"/>
  <c r="Y82" i="156"/>
  <c r="AD82" i="156" s="1"/>
  <c r="P82" i="156"/>
  <c r="Q82" i="156"/>
  <c r="AC82" i="156"/>
  <c r="H82" i="156"/>
  <c r="I82" i="156"/>
  <c r="AB82" i="156" s="1"/>
  <c r="X81" i="156"/>
  <c r="AD81" i="156" s="1"/>
  <c r="Y81" i="156"/>
  <c r="P81" i="156"/>
  <c r="Q81" i="156"/>
  <c r="AC81" i="156" s="1"/>
  <c r="H81" i="156"/>
  <c r="I81" i="156"/>
  <c r="AB81" i="156"/>
  <c r="X80" i="156"/>
  <c r="Y80" i="156"/>
  <c r="AD80" i="156" s="1"/>
  <c r="P80" i="156"/>
  <c r="AC80" i="156" s="1"/>
  <c r="Q80" i="156"/>
  <c r="H80" i="156"/>
  <c r="I80" i="156"/>
  <c r="AB80" i="156" s="1"/>
  <c r="X79" i="156"/>
  <c r="Y79" i="156"/>
  <c r="AD79" i="156"/>
  <c r="P79" i="156"/>
  <c r="Q79" i="156"/>
  <c r="AC79" i="156" s="1"/>
  <c r="H79" i="156"/>
  <c r="AB79" i="156" s="1"/>
  <c r="I79" i="156"/>
  <c r="X78" i="156"/>
  <c r="Y78" i="156"/>
  <c r="AD78" i="156" s="1"/>
  <c r="P78" i="156"/>
  <c r="Q78" i="156"/>
  <c r="AC78" i="156"/>
  <c r="H78" i="156"/>
  <c r="I78" i="156"/>
  <c r="AB78" i="156" s="1"/>
  <c r="X77" i="156"/>
  <c r="AD77" i="156" s="1"/>
  <c r="Y77" i="156"/>
  <c r="P77" i="156"/>
  <c r="Q77" i="156"/>
  <c r="AC77" i="156" s="1"/>
  <c r="H77" i="156"/>
  <c r="I77" i="156"/>
  <c r="AB77" i="156"/>
  <c r="X76" i="156"/>
  <c r="Y76" i="156"/>
  <c r="AD76" i="156" s="1"/>
  <c r="P76" i="156"/>
  <c r="AC76" i="156" s="1"/>
  <c r="Q76" i="156"/>
  <c r="H76" i="156"/>
  <c r="I76" i="156"/>
  <c r="AB76" i="156" s="1"/>
  <c r="X75" i="156"/>
  <c r="Y75" i="156"/>
  <c r="AD75" i="156"/>
  <c r="P75" i="156"/>
  <c r="Q75" i="156"/>
  <c r="AC75" i="156" s="1"/>
  <c r="H75" i="156"/>
  <c r="AB75" i="156" s="1"/>
  <c r="I75" i="156"/>
  <c r="X74" i="156"/>
  <c r="Y74" i="156"/>
  <c r="AD74" i="156" s="1"/>
  <c r="P74" i="156"/>
  <c r="Q74" i="156"/>
  <c r="AC74" i="156"/>
  <c r="H74" i="156"/>
  <c r="AB74" i="156" s="1"/>
  <c r="I74" i="156"/>
  <c r="X73" i="156"/>
  <c r="AD73" i="156" s="1"/>
  <c r="Y73" i="156"/>
  <c r="P73" i="156"/>
  <c r="Q73" i="156"/>
  <c r="AC73" i="156" s="1"/>
  <c r="H73" i="156"/>
  <c r="I73" i="156"/>
  <c r="AB73" i="156"/>
  <c r="X72" i="156"/>
  <c r="AD72" i="156" s="1"/>
  <c r="Y72" i="156"/>
  <c r="P72" i="156"/>
  <c r="AC72" i="156" s="1"/>
  <c r="Q72" i="156"/>
  <c r="H72" i="156"/>
  <c r="I72" i="156"/>
  <c r="AB72" i="156" s="1"/>
  <c r="X71" i="156"/>
  <c r="Y71" i="156"/>
  <c r="AD71" i="156"/>
  <c r="P71" i="156"/>
  <c r="AC71" i="156" s="1"/>
  <c r="Q71" i="156"/>
  <c r="H71" i="156"/>
  <c r="AB71" i="156" s="1"/>
  <c r="I71" i="156"/>
  <c r="X70" i="156"/>
  <c r="Y70" i="156"/>
  <c r="AD70" i="156" s="1"/>
  <c r="P70" i="156"/>
  <c r="Q70" i="156"/>
  <c r="AC70" i="156"/>
  <c r="H70" i="156"/>
  <c r="AB70" i="156" s="1"/>
  <c r="I70" i="156"/>
  <c r="X69" i="156"/>
  <c r="AD69" i="156" s="1"/>
  <c r="Y69" i="156"/>
  <c r="P69" i="156"/>
  <c r="Q69" i="156"/>
  <c r="AC69" i="156" s="1"/>
  <c r="H69" i="156"/>
  <c r="I69" i="156"/>
  <c r="AB69" i="156"/>
  <c r="X68" i="156"/>
  <c r="AD68" i="156" s="1"/>
  <c r="Y68" i="156"/>
  <c r="P68" i="156"/>
  <c r="AC68" i="156" s="1"/>
  <c r="Q68" i="156"/>
  <c r="H68" i="156"/>
  <c r="I68" i="156"/>
  <c r="AB68" i="156" s="1"/>
  <c r="X67" i="156"/>
  <c r="Y67" i="156"/>
  <c r="AD67" i="156"/>
  <c r="P67" i="156"/>
  <c r="AC67" i="156" s="1"/>
  <c r="Q67" i="156"/>
  <c r="H67" i="156"/>
  <c r="AB67" i="156" s="1"/>
  <c r="I67" i="156"/>
  <c r="X66" i="156"/>
  <c r="Y66" i="156"/>
  <c r="AD66" i="156" s="1"/>
  <c r="P66" i="156"/>
  <c r="Q66" i="156"/>
  <c r="AC66" i="156"/>
  <c r="H66" i="156"/>
  <c r="AB66" i="156" s="1"/>
  <c r="I66" i="156"/>
  <c r="X65" i="156"/>
  <c r="AD65" i="156" s="1"/>
  <c r="Y65" i="156"/>
  <c r="P65" i="156"/>
  <c r="Q65" i="156"/>
  <c r="AC65" i="156" s="1"/>
  <c r="H65" i="156"/>
  <c r="I65" i="156"/>
  <c r="AB65" i="156"/>
  <c r="X64" i="156"/>
  <c r="AD64" i="156" s="1"/>
  <c r="Y64" i="156"/>
  <c r="P64" i="156"/>
  <c r="AC64" i="156" s="1"/>
  <c r="Q64" i="156"/>
  <c r="H64" i="156"/>
  <c r="I64" i="156"/>
  <c r="AB64" i="156" s="1"/>
  <c r="X63" i="156"/>
  <c r="Y63" i="156"/>
  <c r="AD63" i="156"/>
  <c r="P63" i="156"/>
  <c r="AC63" i="156" s="1"/>
  <c r="Q63" i="156"/>
  <c r="H63" i="156"/>
  <c r="AB63" i="156" s="1"/>
  <c r="I63" i="156"/>
  <c r="X62" i="156"/>
  <c r="Y62" i="156"/>
  <c r="P62" i="156"/>
  <c r="Q62" i="156"/>
  <c r="AC62" i="156"/>
  <c r="H62" i="156"/>
  <c r="AB62" i="156" s="1"/>
  <c r="I62" i="156"/>
  <c r="X61" i="156"/>
  <c r="AD61" i="156" s="1"/>
  <c r="Y61" i="156"/>
  <c r="P61" i="156"/>
  <c r="Q61" i="156"/>
  <c r="AC61" i="156" s="1"/>
  <c r="H61" i="156"/>
  <c r="I61" i="156"/>
  <c r="AB61" i="156"/>
  <c r="X60" i="156"/>
  <c r="Y60" i="156"/>
  <c r="P60" i="156"/>
  <c r="AC60" i="156" s="1"/>
  <c r="Q60" i="156"/>
  <c r="H60" i="156"/>
  <c r="I60" i="156"/>
  <c r="AB60" i="156" s="1"/>
  <c r="X59" i="156"/>
  <c r="Y59" i="156"/>
  <c r="AD59" i="156"/>
  <c r="P59" i="156"/>
  <c r="AC59" i="156" s="1"/>
  <c r="Q59" i="156"/>
  <c r="H59" i="156"/>
  <c r="AB59" i="156" s="1"/>
  <c r="I59" i="156"/>
  <c r="AD58" i="156"/>
  <c r="AC58" i="156"/>
  <c r="H58" i="156"/>
  <c r="I58" i="156"/>
  <c r="AD57" i="156"/>
  <c r="AC57" i="156"/>
  <c r="H57" i="156"/>
  <c r="I57" i="156"/>
  <c r="AB57" i="156"/>
  <c r="AD56" i="156"/>
  <c r="AC56" i="156"/>
  <c r="H56" i="156"/>
  <c r="I56" i="156"/>
  <c r="AD55" i="156"/>
  <c r="AC55" i="156"/>
  <c r="H55" i="156"/>
  <c r="I55" i="156"/>
  <c r="AD54" i="156"/>
  <c r="AC54" i="156"/>
  <c r="H54" i="156"/>
  <c r="I54" i="156"/>
  <c r="AD53" i="156"/>
  <c r="AC53" i="156"/>
  <c r="H53" i="156"/>
  <c r="I53" i="156"/>
  <c r="AB53" i="156"/>
  <c r="AD52" i="156"/>
  <c r="AC52" i="156"/>
  <c r="H52" i="156"/>
  <c r="I52" i="156"/>
  <c r="AD51" i="156"/>
  <c r="AC51" i="156"/>
  <c r="H51" i="156"/>
  <c r="I51" i="156"/>
  <c r="AD50" i="156"/>
  <c r="AC50" i="156"/>
  <c r="H50" i="156"/>
  <c r="I50" i="156"/>
  <c r="AD49" i="156"/>
  <c r="AC49" i="156"/>
  <c r="H49" i="156"/>
  <c r="I49" i="156"/>
  <c r="AB49" i="156"/>
  <c r="AD48" i="156"/>
  <c r="AC48" i="156"/>
  <c r="H48" i="156"/>
  <c r="I48" i="156"/>
  <c r="AD47" i="156"/>
  <c r="AC47" i="156"/>
  <c r="H47" i="156"/>
  <c r="I47" i="156"/>
  <c r="AD46" i="156"/>
  <c r="AC46" i="156"/>
  <c r="H46" i="156"/>
  <c r="I46" i="156"/>
  <c r="AD45" i="156"/>
  <c r="AC45" i="156"/>
  <c r="H45" i="156"/>
  <c r="I45" i="156"/>
  <c r="AB45" i="156"/>
  <c r="AD44" i="156"/>
  <c r="AC44" i="156"/>
  <c r="H44" i="156"/>
  <c r="I44" i="156"/>
  <c r="AD43" i="156"/>
  <c r="AC43" i="156"/>
  <c r="H43" i="156"/>
  <c r="I43" i="156"/>
  <c r="AD42" i="156"/>
  <c r="AC42" i="156"/>
  <c r="H42" i="156"/>
  <c r="I42" i="156"/>
  <c r="AD41" i="156"/>
  <c r="AC41" i="156"/>
  <c r="H41" i="156"/>
  <c r="I41" i="156"/>
  <c r="AB41" i="156"/>
  <c r="AD40" i="156"/>
  <c r="AC40" i="156"/>
  <c r="H40" i="156"/>
  <c r="I40" i="156"/>
  <c r="AD39" i="156"/>
  <c r="AC39" i="156"/>
  <c r="H39" i="156"/>
  <c r="I39" i="156"/>
  <c r="AD38" i="156"/>
  <c r="AC38" i="156"/>
  <c r="H38" i="156"/>
  <c r="I38" i="156"/>
  <c r="AD37" i="156"/>
  <c r="AC37" i="156"/>
  <c r="H37" i="156"/>
  <c r="I37" i="156"/>
  <c r="AB37" i="156"/>
  <c r="AD36" i="156"/>
  <c r="AC36" i="156"/>
  <c r="H36" i="156"/>
  <c r="I36" i="156"/>
  <c r="AD35" i="156"/>
  <c r="AC35" i="156"/>
  <c r="H35" i="156"/>
  <c r="I35" i="156"/>
  <c r="AD34" i="156"/>
  <c r="AC34" i="156"/>
  <c r="H34" i="156"/>
  <c r="I34" i="156"/>
  <c r="AD33" i="156"/>
  <c r="AC33" i="156"/>
  <c r="H33" i="156"/>
  <c r="I33" i="156"/>
  <c r="AB33" i="156"/>
  <c r="AD32" i="156"/>
  <c r="AC32" i="156"/>
  <c r="H32" i="156"/>
  <c r="I32" i="156"/>
  <c r="AD31" i="156"/>
  <c r="AC31" i="156"/>
  <c r="H31" i="156"/>
  <c r="I31" i="156"/>
  <c r="AD30" i="156"/>
  <c r="AC30" i="156"/>
  <c r="H30" i="156"/>
  <c r="I30" i="156"/>
  <c r="AD29" i="156"/>
  <c r="AC29" i="156"/>
  <c r="H29" i="156"/>
  <c r="I29" i="156"/>
  <c r="AB29" i="156"/>
  <c r="AD28" i="156"/>
  <c r="AC28" i="156"/>
  <c r="H28" i="156"/>
  <c r="I28" i="156"/>
  <c r="AD27" i="156"/>
  <c r="AC27" i="156"/>
  <c r="H27" i="156"/>
  <c r="I27" i="156"/>
  <c r="AD26" i="156"/>
  <c r="AC26" i="156"/>
  <c r="H26" i="156"/>
  <c r="I26" i="156"/>
  <c r="AD25" i="156"/>
  <c r="AC25" i="156"/>
  <c r="H25" i="156"/>
  <c r="I25" i="156"/>
  <c r="AB25" i="156"/>
  <c r="AD24" i="156"/>
  <c r="AC24" i="156"/>
  <c r="H24" i="156"/>
  <c r="I24" i="156"/>
  <c r="AD23" i="156"/>
  <c r="AC23" i="156"/>
  <c r="H23" i="156"/>
  <c r="I23" i="156"/>
  <c r="AD22" i="156"/>
  <c r="AC22" i="156"/>
  <c r="H22" i="156"/>
  <c r="I22" i="156"/>
  <c r="AD21" i="156"/>
  <c r="AC21" i="156"/>
  <c r="H21" i="156"/>
  <c r="I21" i="156"/>
  <c r="AB21" i="156"/>
  <c r="AD20" i="156"/>
  <c r="AC20" i="156"/>
  <c r="H20" i="156"/>
  <c r="I20" i="156"/>
  <c r="AD19" i="156"/>
  <c r="AC19" i="156"/>
  <c r="H19" i="156"/>
  <c r="I19" i="156"/>
  <c r="AD18" i="156"/>
  <c r="AC18" i="156"/>
  <c r="H18" i="156"/>
  <c r="I18" i="156"/>
  <c r="AD17" i="156"/>
  <c r="AC17" i="156"/>
  <c r="H17" i="156"/>
  <c r="I17" i="156"/>
  <c r="AB17" i="156"/>
  <c r="AD16" i="156"/>
  <c r="AC16" i="156"/>
  <c r="H16" i="156"/>
  <c r="I16" i="156"/>
  <c r="AD15" i="156"/>
  <c r="AC15" i="156"/>
  <c r="H15" i="156"/>
  <c r="I15" i="156"/>
  <c r="AD14" i="156"/>
  <c r="AC14" i="156"/>
  <c r="H14" i="156"/>
  <c r="I14" i="156"/>
  <c r="AD13" i="156"/>
  <c r="AC13" i="156"/>
  <c r="H13" i="156"/>
  <c r="I13" i="156"/>
  <c r="AB13" i="156"/>
  <c r="AD12" i="156"/>
  <c r="AC12" i="156"/>
  <c r="H12" i="156"/>
  <c r="I12" i="156"/>
  <c r="AD11" i="156"/>
  <c r="AC11" i="156"/>
  <c r="H11" i="156"/>
  <c r="I11" i="156"/>
  <c r="AD10" i="156"/>
  <c r="AC10" i="156"/>
  <c r="H10" i="156"/>
  <c r="I10" i="156"/>
  <c r="I116" i="155"/>
  <c r="R116" i="155"/>
  <c r="H116" i="155"/>
  <c r="Q116" i="155"/>
  <c r="G116" i="155"/>
  <c r="O116" i="155" s="1"/>
  <c r="P116" i="155"/>
  <c r="F116" i="155"/>
  <c r="N116" i="155" s="1"/>
  <c r="M116" i="155"/>
  <c r="L116" i="155"/>
  <c r="D116" i="155"/>
  <c r="I115" i="155"/>
  <c r="R115" i="155"/>
  <c r="H115" i="155"/>
  <c r="Q115" i="155"/>
  <c r="G115" i="155"/>
  <c r="O115" i="155" s="1"/>
  <c r="P115" i="155"/>
  <c r="F115" i="155"/>
  <c r="N115" i="155" s="1"/>
  <c r="L115" i="155"/>
  <c r="D115" i="155"/>
  <c r="I114" i="155"/>
  <c r="R114" i="155"/>
  <c r="H114" i="155"/>
  <c r="Q114" i="155"/>
  <c r="G114" i="155"/>
  <c r="O114" i="155" s="1"/>
  <c r="P114" i="155"/>
  <c r="F114" i="155"/>
  <c r="N114" i="155" s="1"/>
  <c r="M114" i="155"/>
  <c r="L114" i="155"/>
  <c r="D114" i="155"/>
  <c r="I113" i="155"/>
  <c r="R113" i="155"/>
  <c r="H113" i="155"/>
  <c r="Q113" i="155"/>
  <c r="G113" i="155"/>
  <c r="P113" i="155"/>
  <c r="O113" i="155"/>
  <c r="F113" i="155"/>
  <c r="N113" i="155" s="1"/>
  <c r="L113" i="155"/>
  <c r="D113" i="155"/>
  <c r="I112" i="155"/>
  <c r="R112" i="155"/>
  <c r="H112" i="155"/>
  <c r="Q112" i="155"/>
  <c r="G112" i="155"/>
  <c r="P112" i="155"/>
  <c r="O112" i="155"/>
  <c r="F112" i="155"/>
  <c r="N112" i="155" s="1"/>
  <c r="M112" i="155"/>
  <c r="L112" i="155"/>
  <c r="D112" i="155"/>
  <c r="I111" i="155"/>
  <c r="R111" i="155"/>
  <c r="H111" i="155"/>
  <c r="Q111" i="155"/>
  <c r="G111" i="155"/>
  <c r="O111" i="155" s="1"/>
  <c r="P111" i="155"/>
  <c r="F111" i="155"/>
  <c r="N111" i="155" s="1"/>
  <c r="D111" i="155"/>
  <c r="I110" i="155"/>
  <c r="R110" i="155"/>
  <c r="H110" i="155"/>
  <c r="Q110" i="155"/>
  <c r="G110" i="155"/>
  <c r="P110" i="155"/>
  <c r="O110" i="155"/>
  <c r="F110" i="155"/>
  <c r="N110" i="155" s="1"/>
  <c r="M110" i="155"/>
  <c r="L110" i="155"/>
  <c r="D110" i="155"/>
  <c r="I109" i="155"/>
  <c r="R109" i="155"/>
  <c r="H109" i="155"/>
  <c r="Q109" i="155"/>
  <c r="G109" i="155"/>
  <c r="O109" i="155" s="1"/>
  <c r="P109" i="155"/>
  <c r="F109" i="155"/>
  <c r="N109" i="155" s="1"/>
  <c r="D109" i="155"/>
  <c r="I108" i="155"/>
  <c r="R108" i="155"/>
  <c r="H108" i="155"/>
  <c r="Q108" i="155"/>
  <c r="G108" i="155"/>
  <c r="P108" i="155"/>
  <c r="O108" i="155"/>
  <c r="F108" i="155"/>
  <c r="N108" i="155" s="1"/>
  <c r="M108" i="155"/>
  <c r="L108" i="155"/>
  <c r="D108" i="155"/>
  <c r="I107" i="155"/>
  <c r="R107" i="155"/>
  <c r="H107" i="155"/>
  <c r="Q107" i="155"/>
  <c r="G107" i="155"/>
  <c r="O107" i="155" s="1"/>
  <c r="P107" i="155"/>
  <c r="F107" i="155"/>
  <c r="N107" i="155" s="1"/>
  <c r="D107" i="155"/>
  <c r="I106" i="155"/>
  <c r="R106" i="155"/>
  <c r="H106" i="155"/>
  <c r="Q106" i="155"/>
  <c r="G106" i="155"/>
  <c r="P106" i="155"/>
  <c r="O106" i="155"/>
  <c r="F106" i="155"/>
  <c r="N106" i="155" s="1"/>
  <c r="M106" i="155"/>
  <c r="L106" i="155"/>
  <c r="D106" i="155"/>
  <c r="I105" i="155"/>
  <c r="R105" i="155"/>
  <c r="H105" i="155"/>
  <c r="Q105" i="155"/>
  <c r="G105" i="155"/>
  <c r="P105" i="155"/>
  <c r="O105" i="155"/>
  <c r="F105" i="155"/>
  <c r="N105" i="155" s="1"/>
  <c r="L105" i="155"/>
  <c r="D105" i="155"/>
  <c r="I104" i="155"/>
  <c r="R104" i="155"/>
  <c r="H104" i="155"/>
  <c r="Q104" i="155"/>
  <c r="G104" i="155"/>
  <c r="P104" i="155"/>
  <c r="O104" i="155"/>
  <c r="F104" i="155"/>
  <c r="N104" i="155" s="1"/>
  <c r="M104" i="155"/>
  <c r="L104" i="155"/>
  <c r="D104" i="155"/>
  <c r="I103" i="155"/>
  <c r="R103" i="155"/>
  <c r="H103" i="155"/>
  <c r="Q103" i="155"/>
  <c r="G103" i="155"/>
  <c r="O103" i="155" s="1"/>
  <c r="P103" i="155"/>
  <c r="F103" i="155"/>
  <c r="N103" i="155" s="1"/>
  <c r="D103" i="155"/>
  <c r="I102" i="155"/>
  <c r="R102" i="155"/>
  <c r="H102" i="155"/>
  <c r="Q102" i="155"/>
  <c r="G102" i="155"/>
  <c r="P102" i="155"/>
  <c r="O102" i="155"/>
  <c r="F102" i="155"/>
  <c r="N102" i="155" s="1"/>
  <c r="M102" i="155"/>
  <c r="L102" i="155"/>
  <c r="D102" i="155"/>
  <c r="I101" i="155"/>
  <c r="R101" i="155"/>
  <c r="H101" i="155"/>
  <c r="Q101" i="155"/>
  <c r="G101" i="155"/>
  <c r="O101" i="155" s="1"/>
  <c r="P101" i="155"/>
  <c r="F101" i="155"/>
  <c r="N101" i="155" s="1"/>
  <c r="D101" i="155"/>
  <c r="I100" i="155"/>
  <c r="R100" i="155"/>
  <c r="H100" i="155"/>
  <c r="Q100" i="155"/>
  <c r="G100" i="155"/>
  <c r="P100" i="155"/>
  <c r="O100" i="155"/>
  <c r="F100" i="155"/>
  <c r="N100" i="155" s="1"/>
  <c r="M100" i="155"/>
  <c r="L100" i="155"/>
  <c r="D100" i="155"/>
  <c r="I99" i="155"/>
  <c r="R99" i="155"/>
  <c r="H99" i="155"/>
  <c r="Q99" i="155"/>
  <c r="G99" i="155"/>
  <c r="O99" i="155" s="1"/>
  <c r="P99" i="155"/>
  <c r="F99" i="155"/>
  <c r="N99" i="155" s="1"/>
  <c r="D99" i="155"/>
  <c r="I98" i="155"/>
  <c r="R98" i="155"/>
  <c r="H98" i="155"/>
  <c r="Q98" i="155"/>
  <c r="G98" i="155"/>
  <c r="P98" i="155"/>
  <c r="O98" i="155"/>
  <c r="F98" i="155"/>
  <c r="N98" i="155" s="1"/>
  <c r="M98" i="155"/>
  <c r="L98" i="155"/>
  <c r="D98" i="155"/>
  <c r="I97" i="155"/>
  <c r="R97" i="155"/>
  <c r="H97" i="155"/>
  <c r="Q97" i="155"/>
  <c r="G97" i="155"/>
  <c r="O97" i="155" s="1"/>
  <c r="P97" i="155"/>
  <c r="F97" i="155"/>
  <c r="N97" i="155" s="1"/>
  <c r="D97" i="155"/>
  <c r="I96" i="155"/>
  <c r="R96" i="155"/>
  <c r="H96" i="155"/>
  <c r="Q96" i="155"/>
  <c r="G96" i="155"/>
  <c r="P96" i="155"/>
  <c r="O96" i="155"/>
  <c r="F96" i="155"/>
  <c r="N96" i="155" s="1"/>
  <c r="M96" i="155"/>
  <c r="L96" i="155"/>
  <c r="D96" i="155"/>
  <c r="I95" i="155"/>
  <c r="R95" i="155"/>
  <c r="H95" i="155"/>
  <c r="Q95" i="155"/>
  <c r="G95" i="155"/>
  <c r="O95" i="155" s="1"/>
  <c r="P95" i="155"/>
  <c r="F95" i="155"/>
  <c r="N95" i="155" s="1"/>
  <c r="D95" i="155"/>
  <c r="I94" i="155"/>
  <c r="R94" i="155"/>
  <c r="H94" i="155"/>
  <c r="Q94" i="155"/>
  <c r="G94" i="155"/>
  <c r="P94" i="155"/>
  <c r="O94" i="155"/>
  <c r="F94" i="155"/>
  <c r="N94" i="155" s="1"/>
  <c r="M94" i="155"/>
  <c r="L94" i="155"/>
  <c r="D94" i="155"/>
  <c r="I93" i="155"/>
  <c r="R93" i="155"/>
  <c r="H93" i="155"/>
  <c r="Q93" i="155"/>
  <c r="G93" i="155"/>
  <c r="O93" i="155" s="1"/>
  <c r="P93" i="155"/>
  <c r="F93" i="155"/>
  <c r="N93" i="155" s="1"/>
  <c r="D93" i="155"/>
  <c r="I92" i="155"/>
  <c r="R92" i="155"/>
  <c r="H92" i="155"/>
  <c r="Q92" i="155"/>
  <c r="G92" i="155"/>
  <c r="P92" i="155"/>
  <c r="O92" i="155"/>
  <c r="F92" i="155"/>
  <c r="N92" i="155" s="1"/>
  <c r="M92" i="155"/>
  <c r="L92" i="155"/>
  <c r="D92" i="155"/>
  <c r="I91" i="155"/>
  <c r="R91" i="155"/>
  <c r="H91" i="155"/>
  <c r="Q91" i="155"/>
  <c r="G91" i="155"/>
  <c r="O91" i="155" s="1"/>
  <c r="P91" i="155"/>
  <c r="F91" i="155"/>
  <c r="N91" i="155" s="1"/>
  <c r="L91" i="155"/>
  <c r="D91" i="155"/>
  <c r="I90" i="155"/>
  <c r="R90" i="155"/>
  <c r="H90" i="155"/>
  <c r="Q90" i="155"/>
  <c r="G90" i="155"/>
  <c r="O90" i="155" s="1"/>
  <c r="P90" i="155"/>
  <c r="F90" i="155"/>
  <c r="N90" i="155" s="1"/>
  <c r="M90" i="155"/>
  <c r="L90" i="155"/>
  <c r="D90" i="155"/>
  <c r="I89" i="155"/>
  <c r="R89" i="155"/>
  <c r="H89" i="155"/>
  <c r="Q89" i="155"/>
  <c r="G89" i="155"/>
  <c r="O89" i="155" s="1"/>
  <c r="P89" i="155"/>
  <c r="F89" i="155"/>
  <c r="N89" i="155" s="1"/>
  <c r="D89" i="155"/>
  <c r="I88" i="155"/>
  <c r="R88" i="155"/>
  <c r="H88" i="155"/>
  <c r="Q88" i="155"/>
  <c r="G88" i="155"/>
  <c r="P88" i="155"/>
  <c r="O88" i="155"/>
  <c r="F88" i="155"/>
  <c r="N88" i="155" s="1"/>
  <c r="M88" i="155"/>
  <c r="L88" i="155"/>
  <c r="D88" i="155"/>
  <c r="I87" i="155"/>
  <c r="R87" i="155"/>
  <c r="H87" i="155"/>
  <c r="Q87" i="155"/>
  <c r="G87" i="155"/>
  <c r="O87" i="155" s="1"/>
  <c r="P87" i="155"/>
  <c r="F87" i="155"/>
  <c r="N87" i="155" s="1"/>
  <c r="L87" i="155"/>
  <c r="D87" i="155"/>
  <c r="I86" i="155"/>
  <c r="R86" i="155"/>
  <c r="H86" i="155"/>
  <c r="Q86" i="155"/>
  <c r="G86" i="155"/>
  <c r="O86" i="155" s="1"/>
  <c r="P86" i="155"/>
  <c r="F86" i="155"/>
  <c r="N86" i="155" s="1"/>
  <c r="M86" i="155"/>
  <c r="L86" i="155"/>
  <c r="D86" i="155"/>
  <c r="I85" i="155"/>
  <c r="R85" i="155"/>
  <c r="H85" i="155"/>
  <c r="Q85" i="155"/>
  <c r="G85" i="155"/>
  <c r="O85" i="155" s="1"/>
  <c r="P85" i="155"/>
  <c r="F85" i="155"/>
  <c r="N85" i="155" s="1"/>
  <c r="L85" i="155"/>
  <c r="D85" i="155"/>
  <c r="I84" i="155"/>
  <c r="R84" i="155"/>
  <c r="H84" i="155"/>
  <c r="Q84" i="155"/>
  <c r="G84" i="155"/>
  <c r="O84" i="155" s="1"/>
  <c r="P84" i="155"/>
  <c r="F84" i="155"/>
  <c r="N84" i="155" s="1"/>
  <c r="M84" i="155"/>
  <c r="L84" i="155"/>
  <c r="D84" i="155"/>
  <c r="I83" i="155"/>
  <c r="R83" i="155"/>
  <c r="H83" i="155"/>
  <c r="Q83" i="155"/>
  <c r="G83" i="155"/>
  <c r="P83" i="155"/>
  <c r="O83" i="155"/>
  <c r="F83" i="155"/>
  <c r="N83" i="155" s="1"/>
  <c r="L83" i="155"/>
  <c r="D83" i="155"/>
  <c r="I82" i="155"/>
  <c r="R82" i="155"/>
  <c r="H82" i="155"/>
  <c r="Q82" i="155"/>
  <c r="G82" i="155"/>
  <c r="O82" i="155" s="1"/>
  <c r="P82" i="155"/>
  <c r="F82" i="155"/>
  <c r="N82" i="155" s="1"/>
  <c r="M82" i="155"/>
  <c r="D82" i="155"/>
  <c r="I81" i="155"/>
  <c r="R81" i="155"/>
  <c r="H81" i="155"/>
  <c r="Q81" i="155"/>
  <c r="G81" i="155"/>
  <c r="P81" i="155"/>
  <c r="O81" i="155"/>
  <c r="F81" i="155"/>
  <c r="N81" i="155" s="1"/>
  <c r="L81" i="155"/>
  <c r="D81" i="155"/>
  <c r="I80" i="155"/>
  <c r="R80" i="155"/>
  <c r="H80" i="155"/>
  <c r="Q80" i="155"/>
  <c r="G80" i="155"/>
  <c r="O80" i="155" s="1"/>
  <c r="P80" i="155"/>
  <c r="F80" i="155"/>
  <c r="N80" i="155" s="1"/>
  <c r="M80" i="155"/>
  <c r="D80" i="155"/>
  <c r="I79" i="155"/>
  <c r="R79" i="155"/>
  <c r="H79" i="155"/>
  <c r="Q79" i="155"/>
  <c r="G79" i="155"/>
  <c r="P79" i="155"/>
  <c r="O79" i="155"/>
  <c r="F79" i="155"/>
  <c r="N79" i="155" s="1"/>
  <c r="L79" i="155"/>
  <c r="D79" i="155"/>
  <c r="I78" i="155"/>
  <c r="R78" i="155"/>
  <c r="H78" i="155"/>
  <c r="Q78" i="155"/>
  <c r="G78" i="155"/>
  <c r="O78" i="155" s="1"/>
  <c r="P78" i="155"/>
  <c r="F78" i="155"/>
  <c r="N78" i="155" s="1"/>
  <c r="M78" i="155"/>
  <c r="D78" i="155"/>
  <c r="I77" i="155"/>
  <c r="R77" i="155"/>
  <c r="H77" i="155"/>
  <c r="Q77" i="155"/>
  <c r="G77" i="155"/>
  <c r="P77" i="155"/>
  <c r="O77" i="155"/>
  <c r="F77" i="155"/>
  <c r="N77" i="155" s="1"/>
  <c r="L77" i="155"/>
  <c r="D77" i="155"/>
  <c r="I76" i="155"/>
  <c r="R76" i="155"/>
  <c r="H76" i="155"/>
  <c r="Q76" i="155"/>
  <c r="G76" i="155"/>
  <c r="P76" i="155"/>
  <c r="O76" i="155"/>
  <c r="F76" i="155"/>
  <c r="N76" i="155" s="1"/>
  <c r="M76" i="155"/>
  <c r="L76" i="155"/>
  <c r="D76" i="155"/>
  <c r="I75" i="155"/>
  <c r="R75" i="155"/>
  <c r="H75" i="155"/>
  <c r="Q75" i="155"/>
  <c r="G75" i="155"/>
  <c r="O75" i="155" s="1"/>
  <c r="P75" i="155"/>
  <c r="F75" i="155"/>
  <c r="N75" i="155" s="1"/>
  <c r="L75" i="155"/>
  <c r="D75" i="155"/>
  <c r="I74" i="155"/>
  <c r="R74" i="155"/>
  <c r="H74" i="155"/>
  <c r="Q74" i="155"/>
  <c r="G74" i="155"/>
  <c r="O74" i="155" s="1"/>
  <c r="P74" i="155"/>
  <c r="F74" i="155"/>
  <c r="N74" i="155" s="1"/>
  <c r="M74" i="155"/>
  <c r="L74" i="155"/>
  <c r="D74" i="155"/>
  <c r="I73" i="155"/>
  <c r="R73" i="155"/>
  <c r="H73" i="155"/>
  <c r="Q73" i="155"/>
  <c r="G73" i="155"/>
  <c r="P73" i="155"/>
  <c r="O73" i="155"/>
  <c r="F73" i="155"/>
  <c r="N73" i="155" s="1"/>
  <c r="L73" i="155"/>
  <c r="D73" i="155"/>
  <c r="I72" i="155"/>
  <c r="R72" i="155"/>
  <c r="H72" i="155"/>
  <c r="Q72" i="155"/>
  <c r="G72" i="155"/>
  <c r="O72" i="155" s="1"/>
  <c r="P72" i="155"/>
  <c r="F72" i="155"/>
  <c r="N72" i="155" s="1"/>
  <c r="M72" i="155"/>
  <c r="L72" i="155"/>
  <c r="D72" i="155"/>
  <c r="I71" i="155"/>
  <c r="R71" i="155"/>
  <c r="H71" i="155"/>
  <c r="Q71" i="155"/>
  <c r="G71" i="155"/>
  <c r="O71" i="155" s="1"/>
  <c r="P71" i="155"/>
  <c r="F71" i="155"/>
  <c r="N71" i="155" s="1"/>
  <c r="L71" i="155"/>
  <c r="D71" i="155"/>
  <c r="I70" i="155"/>
  <c r="R70" i="155"/>
  <c r="H70" i="155"/>
  <c r="Q70" i="155"/>
  <c r="G70" i="155"/>
  <c r="O70" i="155" s="1"/>
  <c r="P70" i="155"/>
  <c r="F70" i="155"/>
  <c r="N70" i="155" s="1"/>
  <c r="M70" i="155"/>
  <c r="L70" i="155"/>
  <c r="D70" i="155"/>
  <c r="I69" i="155"/>
  <c r="R69" i="155"/>
  <c r="H69" i="155"/>
  <c r="Q69" i="155"/>
  <c r="G69" i="155"/>
  <c r="O69" i="155" s="1"/>
  <c r="P69" i="155"/>
  <c r="F69" i="155"/>
  <c r="N69" i="155" s="1"/>
  <c r="L69" i="155"/>
  <c r="D69" i="155"/>
  <c r="I68" i="155"/>
  <c r="R68" i="155"/>
  <c r="H68" i="155"/>
  <c r="Q68" i="155"/>
  <c r="G68" i="155"/>
  <c r="P68" i="155"/>
  <c r="O68" i="155"/>
  <c r="F68" i="155"/>
  <c r="N68" i="155" s="1"/>
  <c r="M68" i="155"/>
  <c r="L68" i="155"/>
  <c r="D68" i="155"/>
  <c r="I67" i="155"/>
  <c r="R67" i="155"/>
  <c r="H67" i="155"/>
  <c r="Q67" i="155"/>
  <c r="G67" i="155"/>
  <c r="O67" i="155" s="1"/>
  <c r="P67" i="155"/>
  <c r="F67" i="155"/>
  <c r="N67" i="155" s="1"/>
  <c r="D67" i="155"/>
  <c r="I66" i="155"/>
  <c r="R66" i="155"/>
  <c r="H66" i="155"/>
  <c r="Q66" i="155"/>
  <c r="G66" i="155"/>
  <c r="P66" i="155"/>
  <c r="O66" i="155"/>
  <c r="F66" i="155"/>
  <c r="N66" i="155" s="1"/>
  <c r="M66" i="155"/>
  <c r="L66" i="155"/>
  <c r="D66" i="155"/>
  <c r="I65" i="155"/>
  <c r="R65" i="155"/>
  <c r="H65" i="155"/>
  <c r="Q65" i="155"/>
  <c r="G65" i="155"/>
  <c r="O65" i="155" s="1"/>
  <c r="P65" i="155"/>
  <c r="F65" i="155"/>
  <c r="N65" i="155" s="1"/>
  <c r="L65" i="155"/>
  <c r="D65" i="155"/>
  <c r="I64" i="155"/>
  <c r="R64" i="155"/>
  <c r="H64" i="155"/>
  <c r="Q64" i="155"/>
  <c r="G64" i="155"/>
  <c r="O64" i="155" s="1"/>
  <c r="P64" i="155"/>
  <c r="F64" i="155"/>
  <c r="N64" i="155" s="1"/>
  <c r="M64" i="155"/>
  <c r="L64" i="155"/>
  <c r="D64" i="155"/>
  <c r="I63" i="155"/>
  <c r="R63" i="155"/>
  <c r="H63" i="155"/>
  <c r="Q63" i="155"/>
  <c r="G63" i="155"/>
  <c r="O63" i="155" s="1"/>
  <c r="P63" i="155"/>
  <c r="F63" i="155"/>
  <c r="N63" i="155" s="1"/>
  <c r="L63" i="155"/>
  <c r="D63" i="155"/>
  <c r="I62" i="155"/>
  <c r="R62" i="155"/>
  <c r="H62" i="155"/>
  <c r="Q62" i="155"/>
  <c r="G62" i="155"/>
  <c r="O62" i="155" s="1"/>
  <c r="P62" i="155"/>
  <c r="F62" i="155"/>
  <c r="N62" i="155" s="1"/>
  <c r="M62" i="155"/>
  <c r="L62" i="155"/>
  <c r="D62" i="155"/>
  <c r="I61" i="155"/>
  <c r="R61" i="155"/>
  <c r="H61" i="155"/>
  <c r="Q61" i="155"/>
  <c r="G61" i="155"/>
  <c r="O61" i="155" s="1"/>
  <c r="P61" i="155"/>
  <c r="F61" i="155"/>
  <c r="N61" i="155" s="1"/>
  <c r="D61" i="155"/>
  <c r="I60" i="155"/>
  <c r="R60" i="155"/>
  <c r="H60" i="155"/>
  <c r="Q60" i="155"/>
  <c r="G60" i="155"/>
  <c r="P60" i="155"/>
  <c r="O60" i="155"/>
  <c r="F60" i="155"/>
  <c r="N60" i="155" s="1"/>
  <c r="M60" i="155"/>
  <c r="L60" i="155"/>
  <c r="D60" i="155"/>
  <c r="I59" i="155"/>
  <c r="R59" i="155"/>
  <c r="H59" i="155"/>
  <c r="Q59" i="155"/>
  <c r="G59" i="155"/>
  <c r="O59" i="155" s="1"/>
  <c r="P59" i="155"/>
  <c r="F59" i="155"/>
  <c r="N59" i="155" s="1"/>
  <c r="D59" i="155"/>
  <c r="I58" i="155"/>
  <c r="R58" i="155"/>
  <c r="H58" i="155"/>
  <c r="Q58" i="155"/>
  <c r="G58" i="155"/>
  <c r="O58" i="155" s="1"/>
  <c r="P58" i="155"/>
  <c r="F58" i="155"/>
  <c r="N58" i="155" s="1"/>
  <c r="I57" i="155"/>
  <c r="R57" i="155" s="1"/>
  <c r="H57" i="155"/>
  <c r="Q57" i="155" s="1"/>
  <c r="G57" i="155"/>
  <c r="P57" i="155" s="1"/>
  <c r="F57" i="155"/>
  <c r="N57" i="155"/>
  <c r="M57" i="155"/>
  <c r="I56" i="155"/>
  <c r="R56" i="155"/>
  <c r="H56" i="155"/>
  <c r="Q56" i="155"/>
  <c r="G56" i="155"/>
  <c r="P56" i="155"/>
  <c r="O56" i="155"/>
  <c r="F56" i="155"/>
  <c r="N56" i="155" s="1"/>
  <c r="M56" i="155"/>
  <c r="L56" i="155"/>
  <c r="I55" i="155"/>
  <c r="R55" i="155" s="1"/>
  <c r="H55" i="155"/>
  <c r="Q55" i="155" s="1"/>
  <c r="G55" i="155"/>
  <c r="P55" i="155" s="1"/>
  <c r="O55" i="155"/>
  <c r="F55" i="155"/>
  <c r="N55" i="155"/>
  <c r="M55" i="155"/>
  <c r="L55" i="155"/>
  <c r="I54" i="155"/>
  <c r="R54" i="155"/>
  <c r="H54" i="155"/>
  <c r="Q54" i="155"/>
  <c r="G54" i="155"/>
  <c r="P54" i="155"/>
  <c r="O54" i="155"/>
  <c r="F54" i="155"/>
  <c r="N54" i="155" s="1"/>
  <c r="L54" i="155"/>
  <c r="I53" i="155"/>
  <c r="R53" i="155" s="1"/>
  <c r="H53" i="155"/>
  <c r="Q53" i="155" s="1"/>
  <c r="G53" i="155"/>
  <c r="P53" i="155" s="1"/>
  <c r="F53" i="155"/>
  <c r="N53" i="155"/>
  <c r="M53" i="155"/>
  <c r="I52" i="155"/>
  <c r="R52" i="155"/>
  <c r="H52" i="155"/>
  <c r="Q52" i="155"/>
  <c r="G52" i="155"/>
  <c r="P52" i="155"/>
  <c r="O52" i="155"/>
  <c r="F52" i="155"/>
  <c r="N52" i="155" s="1"/>
  <c r="M52" i="155"/>
  <c r="L52" i="155"/>
  <c r="I51" i="155"/>
  <c r="R51" i="155" s="1"/>
  <c r="H51" i="155"/>
  <c r="Q51" i="155" s="1"/>
  <c r="G51" i="155"/>
  <c r="P51" i="155" s="1"/>
  <c r="O51" i="155"/>
  <c r="F51" i="155"/>
  <c r="M51" i="155" s="1"/>
  <c r="N51" i="155"/>
  <c r="L51" i="155"/>
  <c r="I50" i="155"/>
  <c r="R50" i="155"/>
  <c r="H50" i="155"/>
  <c r="Q50" i="155"/>
  <c r="G50" i="155"/>
  <c r="O50" i="155" s="1"/>
  <c r="P50" i="155"/>
  <c r="F50" i="155"/>
  <c r="N50" i="155" s="1"/>
  <c r="L50" i="155"/>
  <c r="I49" i="155"/>
  <c r="R49" i="155" s="1"/>
  <c r="H49" i="155"/>
  <c r="Q49" i="155" s="1"/>
  <c r="G49" i="155"/>
  <c r="P49" i="155" s="1"/>
  <c r="F49" i="155"/>
  <c r="M49" i="155" s="1"/>
  <c r="N49" i="155"/>
  <c r="I48" i="155"/>
  <c r="R48" i="155"/>
  <c r="H48" i="155"/>
  <c r="Q48" i="155"/>
  <c r="G48" i="155"/>
  <c r="O48" i="155" s="1"/>
  <c r="P48" i="155"/>
  <c r="F48" i="155"/>
  <c r="N48" i="155" s="1"/>
  <c r="M48" i="155"/>
  <c r="L48" i="155"/>
  <c r="I47" i="155"/>
  <c r="R47" i="155" s="1"/>
  <c r="H47" i="155"/>
  <c r="Q47" i="155" s="1"/>
  <c r="G47" i="155"/>
  <c r="P47" i="155" s="1"/>
  <c r="O47" i="155"/>
  <c r="F47" i="155"/>
  <c r="M47" i="155" s="1"/>
  <c r="N47" i="155"/>
  <c r="L47" i="155"/>
  <c r="I46" i="155"/>
  <c r="R46" i="155"/>
  <c r="H46" i="155"/>
  <c r="Q46" i="155"/>
  <c r="G46" i="155"/>
  <c r="O46" i="155" s="1"/>
  <c r="P46" i="155"/>
  <c r="F46" i="155"/>
  <c r="N46" i="155" s="1"/>
  <c r="L46" i="155"/>
  <c r="I45" i="155"/>
  <c r="R45" i="155" s="1"/>
  <c r="H45" i="155"/>
  <c r="Q45" i="155" s="1"/>
  <c r="G45" i="155"/>
  <c r="P45" i="155" s="1"/>
  <c r="F45" i="155"/>
  <c r="M45" i="155" s="1"/>
  <c r="N45" i="155"/>
  <c r="I44" i="155"/>
  <c r="R44" i="155"/>
  <c r="G44" i="155"/>
  <c r="O44" i="155" s="1"/>
  <c r="F44" i="155"/>
  <c r="N44" i="155" s="1"/>
  <c r="M44" i="155"/>
  <c r="I43" i="155"/>
  <c r="R43" i="155" s="1"/>
  <c r="H43" i="155"/>
  <c r="Q43" i="155" s="1"/>
  <c r="G43" i="155"/>
  <c r="P43" i="155" s="1"/>
  <c r="O43" i="155"/>
  <c r="L43" i="155"/>
  <c r="I42" i="155"/>
  <c r="R42" i="155"/>
  <c r="H42" i="155"/>
  <c r="Q42" i="155"/>
  <c r="G42" i="155"/>
  <c r="P42" i="155"/>
  <c r="O42" i="155"/>
  <c r="F42" i="155"/>
  <c r="N42" i="155" s="1"/>
  <c r="L42" i="155"/>
  <c r="I41" i="155"/>
  <c r="R41" i="155" s="1"/>
  <c r="H41" i="155"/>
  <c r="Q41" i="155" s="1"/>
  <c r="G41" i="155"/>
  <c r="P41" i="155" s="1"/>
  <c r="F41" i="155"/>
  <c r="N41" i="155"/>
  <c r="M41" i="155"/>
  <c r="I40" i="155"/>
  <c r="R40" i="155"/>
  <c r="G40" i="155"/>
  <c r="O40" i="155"/>
  <c r="F40" i="155"/>
  <c r="N40" i="155" s="1"/>
  <c r="M40" i="155"/>
  <c r="I39" i="155"/>
  <c r="R39" i="155" s="1"/>
  <c r="H39" i="155"/>
  <c r="Q39" i="155" s="1"/>
  <c r="G39" i="155"/>
  <c r="P39" i="155" s="1"/>
  <c r="O39" i="155"/>
  <c r="L39" i="155"/>
  <c r="I38" i="155"/>
  <c r="R38" i="155"/>
  <c r="H38" i="155"/>
  <c r="Q38" i="155"/>
  <c r="G38" i="155"/>
  <c r="O38" i="155" s="1"/>
  <c r="P38" i="155"/>
  <c r="F38" i="155"/>
  <c r="N38" i="155" s="1"/>
  <c r="L38" i="155"/>
  <c r="I37" i="155"/>
  <c r="R37" i="155" s="1"/>
  <c r="H37" i="155"/>
  <c r="Q37" i="155" s="1"/>
  <c r="G37" i="155"/>
  <c r="P37" i="155" s="1"/>
  <c r="F37" i="155"/>
  <c r="N37" i="155"/>
  <c r="M37" i="155"/>
  <c r="I36" i="155"/>
  <c r="R36" i="155"/>
  <c r="G36" i="155"/>
  <c r="O36" i="155"/>
  <c r="F36" i="155"/>
  <c r="N36" i="155" s="1"/>
  <c r="M36" i="155"/>
  <c r="I35" i="155"/>
  <c r="R35" i="155" s="1"/>
  <c r="H35" i="155"/>
  <c r="Q35" i="155" s="1"/>
  <c r="G35" i="155"/>
  <c r="P35" i="155" s="1"/>
  <c r="O35" i="155"/>
  <c r="L35" i="155"/>
  <c r="I34" i="155"/>
  <c r="R34" i="155"/>
  <c r="H34" i="155"/>
  <c r="Q34" i="155"/>
  <c r="G34" i="155"/>
  <c r="O34" i="155" s="1"/>
  <c r="P34" i="155"/>
  <c r="F34" i="155"/>
  <c r="N34" i="155" s="1"/>
  <c r="L34" i="155"/>
  <c r="I33" i="155"/>
  <c r="R33" i="155" s="1"/>
  <c r="H33" i="155"/>
  <c r="Q33" i="155" s="1"/>
  <c r="G33" i="155"/>
  <c r="P33" i="155" s="1"/>
  <c r="F33" i="155"/>
  <c r="M33" i="155" s="1"/>
  <c r="N33" i="155"/>
  <c r="I32" i="155"/>
  <c r="R32" i="155"/>
  <c r="G32" i="155"/>
  <c r="O32" i="155"/>
  <c r="F32" i="155"/>
  <c r="N32" i="155" s="1"/>
  <c r="M32" i="155"/>
  <c r="I31" i="155"/>
  <c r="R31" i="155" s="1"/>
  <c r="H31" i="155"/>
  <c r="Q31" i="155" s="1"/>
  <c r="G31" i="155"/>
  <c r="P31" i="155" s="1"/>
  <c r="O31" i="155"/>
  <c r="L31" i="155"/>
  <c r="I30" i="155"/>
  <c r="R30" i="155"/>
  <c r="H30" i="155"/>
  <c r="Q30" i="155"/>
  <c r="G30" i="155"/>
  <c r="P30" i="155"/>
  <c r="O30" i="155"/>
  <c r="F30" i="155"/>
  <c r="N30" i="155" s="1"/>
  <c r="L30" i="155"/>
  <c r="I29" i="155"/>
  <c r="R29" i="155" s="1"/>
  <c r="H29" i="155"/>
  <c r="Q29" i="155" s="1"/>
  <c r="G29" i="155"/>
  <c r="P29" i="155" s="1"/>
  <c r="F29" i="155"/>
  <c r="M29" i="155" s="1"/>
  <c r="N29" i="155"/>
  <c r="I28" i="155"/>
  <c r="R28" i="155"/>
  <c r="G28" i="155"/>
  <c r="O28" i="155" s="1"/>
  <c r="F28" i="155"/>
  <c r="N28" i="155" s="1"/>
  <c r="M28" i="155"/>
  <c r="I27" i="155"/>
  <c r="R27" i="155" s="1"/>
  <c r="H27" i="155"/>
  <c r="Q27" i="155" s="1"/>
  <c r="G27" i="155"/>
  <c r="P27" i="155" s="1"/>
  <c r="O27" i="155"/>
  <c r="L27" i="155"/>
  <c r="I26" i="155"/>
  <c r="R26" i="155"/>
  <c r="H26" i="155"/>
  <c r="Q26" i="155"/>
  <c r="G26" i="155"/>
  <c r="P26" i="155"/>
  <c r="O26" i="155"/>
  <c r="F26" i="155"/>
  <c r="N26" i="155" s="1"/>
  <c r="L26" i="155"/>
  <c r="I25" i="155"/>
  <c r="R25" i="155" s="1"/>
  <c r="H25" i="155"/>
  <c r="Q25" i="155" s="1"/>
  <c r="G25" i="155"/>
  <c r="P25" i="155" s="1"/>
  <c r="F25" i="155"/>
  <c r="M25" i="155" s="1"/>
  <c r="N25" i="155"/>
  <c r="I24" i="155"/>
  <c r="R24" i="155"/>
  <c r="G24" i="155"/>
  <c r="O24" i="155" s="1"/>
  <c r="F24" i="155"/>
  <c r="N24" i="155" s="1"/>
  <c r="M24" i="155"/>
  <c r="I23" i="155"/>
  <c r="R23" i="155" s="1"/>
  <c r="H23" i="155"/>
  <c r="Q23" i="155" s="1"/>
  <c r="G23" i="155"/>
  <c r="P23" i="155" s="1"/>
  <c r="O23" i="155"/>
  <c r="L23" i="155"/>
  <c r="I22" i="155"/>
  <c r="R22" i="155"/>
  <c r="H22" i="155"/>
  <c r="Q22" i="155"/>
  <c r="G22" i="155"/>
  <c r="P22" i="155"/>
  <c r="O22" i="155"/>
  <c r="F22" i="155"/>
  <c r="N22" i="155" s="1"/>
  <c r="L22" i="155"/>
  <c r="I21" i="155"/>
  <c r="R21" i="155" s="1"/>
  <c r="H21" i="155"/>
  <c r="Q21" i="155" s="1"/>
  <c r="G21" i="155"/>
  <c r="P21" i="155" s="1"/>
  <c r="F21" i="155"/>
  <c r="M21" i="155" s="1"/>
  <c r="N21" i="155"/>
  <c r="I20" i="155"/>
  <c r="R20" i="155"/>
  <c r="G20" i="155"/>
  <c r="O20" i="155"/>
  <c r="F20" i="155"/>
  <c r="N20" i="155" s="1"/>
  <c r="M20" i="155"/>
  <c r="I19" i="155"/>
  <c r="R19" i="155" s="1"/>
  <c r="H19" i="155"/>
  <c r="Q19" i="155" s="1"/>
  <c r="G19" i="155"/>
  <c r="P19" i="155" s="1"/>
  <c r="O19" i="155"/>
  <c r="L19" i="155"/>
  <c r="I18" i="155"/>
  <c r="R18" i="155"/>
  <c r="H18" i="155"/>
  <c r="Q18" i="155"/>
  <c r="G18" i="155"/>
  <c r="O18" i="155" s="1"/>
  <c r="P18" i="155"/>
  <c r="F18" i="155"/>
  <c r="N18" i="155" s="1"/>
  <c r="L18" i="155"/>
  <c r="I17" i="155"/>
  <c r="R17" i="155" s="1"/>
  <c r="H17" i="155"/>
  <c r="Q17" i="155" s="1"/>
  <c r="G17" i="155"/>
  <c r="P17" i="155" s="1"/>
  <c r="F17" i="155"/>
  <c r="N17" i="155"/>
  <c r="M17" i="155"/>
  <c r="I16" i="155"/>
  <c r="R16" i="155"/>
  <c r="G16" i="155"/>
  <c r="O16" i="155"/>
  <c r="F16" i="155"/>
  <c r="N16" i="155" s="1"/>
  <c r="M16" i="155"/>
  <c r="I15" i="155"/>
  <c r="R15" i="155" s="1"/>
  <c r="H15" i="155"/>
  <c r="Q15" i="155" s="1"/>
  <c r="G15" i="155"/>
  <c r="P15" i="155" s="1"/>
  <c r="O15" i="155"/>
  <c r="L15" i="155"/>
  <c r="I14" i="155"/>
  <c r="R14" i="155"/>
  <c r="H14" i="155"/>
  <c r="Q14" i="155"/>
  <c r="G14" i="155"/>
  <c r="O14" i="155" s="1"/>
  <c r="P14" i="155"/>
  <c r="F14" i="155"/>
  <c r="N14" i="155" s="1"/>
  <c r="I13" i="155"/>
  <c r="R13" i="155" s="1"/>
  <c r="H13" i="155"/>
  <c r="Q13" i="155" s="1"/>
  <c r="G13" i="155"/>
  <c r="P13" i="155" s="1"/>
  <c r="F13" i="155"/>
  <c r="M13" i="155"/>
  <c r="I12" i="155"/>
  <c r="R12" i="155" s="1"/>
  <c r="H12" i="155"/>
  <c r="Q12" i="155" s="1"/>
  <c r="G12" i="155"/>
  <c r="P12" i="155" s="1"/>
  <c r="O12" i="155"/>
  <c r="F12" i="155"/>
  <c r="I11" i="155"/>
  <c r="R11" i="155" s="1"/>
  <c r="H11" i="155"/>
  <c r="Q11" i="155" s="1"/>
  <c r="G11" i="155"/>
  <c r="P11" i="155" s="1"/>
  <c r="I10" i="155"/>
  <c r="R10" i="155" s="1"/>
  <c r="H10" i="155"/>
  <c r="Q10" i="155" s="1"/>
  <c r="G10" i="155"/>
  <c r="P10" i="155" s="1"/>
  <c r="O10" i="155"/>
  <c r="F10" i="155"/>
  <c r="M10" i="155"/>
  <c r="G68" i="134"/>
  <c r="F68" i="134"/>
  <c r="E68" i="134"/>
  <c r="D68" i="134"/>
  <c r="C68" i="134"/>
  <c r="B68" i="134"/>
  <c r="G67" i="134"/>
  <c r="F67" i="134"/>
  <c r="E67" i="134"/>
  <c r="D67" i="134"/>
  <c r="C67" i="134"/>
  <c r="B67" i="134"/>
  <c r="G66" i="134"/>
  <c r="F66" i="134"/>
  <c r="E66" i="134"/>
  <c r="D66" i="134"/>
  <c r="C66" i="134"/>
  <c r="B66" i="134"/>
  <c r="G65" i="134"/>
  <c r="F65" i="134"/>
  <c r="E65" i="134"/>
  <c r="D65" i="134"/>
  <c r="C65" i="134"/>
  <c r="B65" i="134"/>
  <c r="G64" i="134"/>
  <c r="F64" i="134"/>
  <c r="E64" i="134"/>
  <c r="D64" i="134"/>
  <c r="C64" i="134"/>
  <c r="B64" i="134"/>
  <c r="G63" i="134"/>
  <c r="F63" i="134"/>
  <c r="E63" i="134"/>
  <c r="D63" i="134"/>
  <c r="C63" i="134"/>
  <c r="B63" i="134"/>
  <c r="G62" i="134"/>
  <c r="F62" i="134"/>
  <c r="E62" i="134"/>
  <c r="D62" i="134"/>
  <c r="C62" i="134"/>
  <c r="B62" i="134"/>
  <c r="G61" i="134"/>
  <c r="F61" i="134"/>
  <c r="E61" i="134"/>
  <c r="D61" i="134"/>
  <c r="C61" i="134"/>
  <c r="B61" i="134"/>
  <c r="G60" i="134"/>
  <c r="F60" i="134"/>
  <c r="E60" i="134"/>
  <c r="D60" i="134"/>
  <c r="C60" i="134"/>
  <c r="B60" i="134"/>
  <c r="G59" i="134"/>
  <c r="F59" i="134"/>
  <c r="E59" i="134"/>
  <c r="D59" i="134"/>
  <c r="C59" i="134"/>
  <c r="B59" i="134"/>
  <c r="G58" i="134"/>
  <c r="F58" i="134"/>
  <c r="E58" i="134"/>
  <c r="D58" i="134"/>
  <c r="C58" i="134"/>
  <c r="B58" i="134"/>
  <c r="G57" i="134"/>
  <c r="F57" i="134"/>
  <c r="E57" i="134"/>
  <c r="D57" i="134"/>
  <c r="C57" i="134"/>
  <c r="B57" i="134"/>
  <c r="G56" i="134"/>
  <c r="F56" i="134"/>
  <c r="E56" i="134"/>
  <c r="D56" i="134"/>
  <c r="C56" i="134"/>
  <c r="B56" i="134"/>
  <c r="G55" i="134"/>
  <c r="F55" i="134"/>
  <c r="E55" i="134"/>
  <c r="D55" i="134"/>
  <c r="C55" i="134"/>
  <c r="B55" i="134"/>
  <c r="G54" i="134"/>
  <c r="F54" i="134"/>
  <c r="E54" i="134"/>
  <c r="D54" i="134"/>
  <c r="C54" i="134"/>
  <c r="B54" i="134"/>
  <c r="G53" i="134"/>
  <c r="F53" i="134"/>
  <c r="E53" i="134"/>
  <c r="D53" i="134"/>
  <c r="C53" i="134"/>
  <c r="B53" i="134"/>
  <c r="G52" i="134"/>
  <c r="F52" i="134"/>
  <c r="E52" i="134"/>
  <c r="D52" i="134"/>
  <c r="C52" i="134"/>
  <c r="B52" i="134"/>
  <c r="G51" i="134"/>
  <c r="F51" i="134"/>
  <c r="E51" i="134"/>
  <c r="D51" i="134"/>
  <c r="C51" i="134"/>
  <c r="B51" i="134"/>
  <c r="G50" i="134"/>
  <c r="F50" i="134"/>
  <c r="E50" i="134"/>
  <c r="D50" i="134"/>
  <c r="C50" i="134"/>
  <c r="B50" i="134"/>
  <c r="G49" i="134"/>
  <c r="F49" i="134"/>
  <c r="E49" i="134"/>
  <c r="D49" i="134"/>
  <c r="C49" i="134"/>
  <c r="B49" i="134"/>
  <c r="G48" i="134"/>
  <c r="F48" i="134"/>
  <c r="E48" i="134"/>
  <c r="D48" i="134"/>
  <c r="C48" i="134"/>
  <c r="B48" i="134"/>
  <c r="G47" i="134"/>
  <c r="F47" i="134"/>
  <c r="E47" i="134"/>
  <c r="D47" i="134"/>
  <c r="C47" i="134"/>
  <c r="B47" i="134"/>
  <c r="G46" i="134"/>
  <c r="F46" i="134"/>
  <c r="E46" i="134"/>
  <c r="D46" i="134"/>
  <c r="C46" i="134"/>
  <c r="B46" i="134"/>
  <c r="G45" i="134"/>
  <c r="F45" i="134"/>
  <c r="E45" i="134"/>
  <c r="D45" i="134"/>
  <c r="C45" i="134"/>
  <c r="B45" i="134"/>
  <c r="G44" i="134"/>
  <c r="F44" i="134"/>
  <c r="E44" i="134"/>
  <c r="D44" i="134"/>
  <c r="C44" i="134"/>
  <c r="B44" i="134"/>
  <c r="G43" i="134"/>
  <c r="F43" i="134"/>
  <c r="E43" i="134"/>
  <c r="D43" i="134"/>
  <c r="C43" i="134"/>
  <c r="B43" i="134"/>
  <c r="G42" i="134"/>
  <c r="F42" i="134"/>
  <c r="E42" i="134"/>
  <c r="D42" i="134"/>
  <c r="C42" i="134"/>
  <c r="B42" i="134"/>
  <c r="G41" i="134"/>
  <c r="F41" i="134"/>
  <c r="E41" i="134"/>
  <c r="D41" i="134"/>
  <c r="C41" i="134"/>
  <c r="B41" i="134"/>
  <c r="G40" i="134"/>
  <c r="F40" i="134"/>
  <c r="E40" i="134"/>
  <c r="D40" i="134"/>
  <c r="C40" i="134"/>
  <c r="B40" i="134"/>
  <c r="G39" i="134"/>
  <c r="F39" i="134"/>
  <c r="E39" i="134"/>
  <c r="D39" i="134"/>
  <c r="C39" i="134"/>
  <c r="B39" i="134"/>
  <c r="G38" i="134"/>
  <c r="F38" i="134"/>
  <c r="E38" i="134"/>
  <c r="D38" i="134"/>
  <c r="C38" i="134"/>
  <c r="B38" i="134"/>
  <c r="G37" i="134"/>
  <c r="F37" i="134"/>
  <c r="E37" i="134"/>
  <c r="D37" i="134"/>
  <c r="C37" i="134"/>
  <c r="B37" i="134"/>
  <c r="G36" i="134"/>
  <c r="F36" i="134"/>
  <c r="E36" i="134"/>
  <c r="D36" i="134"/>
  <c r="C36" i="134"/>
  <c r="B36" i="134"/>
  <c r="G35" i="134"/>
  <c r="F35" i="134"/>
  <c r="E35" i="134"/>
  <c r="D35" i="134"/>
  <c r="C35" i="134"/>
  <c r="B35" i="134"/>
  <c r="G34" i="134"/>
  <c r="F34" i="134"/>
  <c r="E34" i="134"/>
  <c r="D34" i="134"/>
  <c r="C34" i="134"/>
  <c r="B34" i="134"/>
  <c r="G33" i="134"/>
  <c r="F33" i="134"/>
  <c r="E33" i="134"/>
  <c r="D33" i="134"/>
  <c r="C33" i="134"/>
  <c r="B33" i="134"/>
  <c r="G32" i="134"/>
  <c r="F32" i="134"/>
  <c r="E32" i="134"/>
  <c r="D32" i="134"/>
  <c r="C32" i="134"/>
  <c r="B32" i="134"/>
  <c r="G31" i="134"/>
  <c r="F31" i="134"/>
  <c r="E31" i="134"/>
  <c r="D31" i="134"/>
  <c r="C31" i="134"/>
  <c r="B31" i="134"/>
  <c r="G30" i="134"/>
  <c r="F30" i="134"/>
  <c r="E30" i="134"/>
  <c r="D30" i="134"/>
  <c r="C30" i="134"/>
  <c r="B30" i="134"/>
  <c r="G29" i="134"/>
  <c r="F29" i="134"/>
  <c r="E29" i="134"/>
  <c r="D29" i="134"/>
  <c r="C29" i="134"/>
  <c r="B29" i="134"/>
  <c r="G28" i="134"/>
  <c r="F28" i="134"/>
  <c r="E28" i="134"/>
  <c r="D28" i="134"/>
  <c r="C28" i="134"/>
  <c r="B28" i="134"/>
  <c r="G27" i="134"/>
  <c r="F27" i="134"/>
  <c r="E27" i="134"/>
  <c r="D27" i="134"/>
  <c r="C27" i="134"/>
  <c r="B27" i="134"/>
  <c r="G26" i="134"/>
  <c r="F26" i="134"/>
  <c r="E26" i="134"/>
  <c r="D26" i="134"/>
  <c r="C26" i="134"/>
  <c r="B26" i="134"/>
  <c r="G25" i="134"/>
  <c r="F25" i="134"/>
  <c r="E25" i="134"/>
  <c r="D25" i="134"/>
  <c r="C25" i="134"/>
  <c r="B25" i="134"/>
  <c r="G24" i="134"/>
  <c r="F24" i="134"/>
  <c r="E24" i="134"/>
  <c r="D24" i="134"/>
  <c r="C24" i="134"/>
  <c r="B24" i="134"/>
  <c r="G23" i="134"/>
  <c r="F23" i="134"/>
  <c r="E23" i="134"/>
  <c r="D23" i="134"/>
  <c r="C23" i="134"/>
  <c r="B23" i="134"/>
  <c r="G22" i="134"/>
  <c r="F22" i="134"/>
  <c r="E22" i="134"/>
  <c r="D22" i="134"/>
  <c r="C22" i="134"/>
  <c r="B22" i="134"/>
  <c r="G21" i="134"/>
  <c r="F21" i="134"/>
  <c r="E21" i="134"/>
  <c r="D21" i="134"/>
  <c r="C21" i="134"/>
  <c r="B21" i="134"/>
  <c r="G20" i="134"/>
  <c r="F20" i="134"/>
  <c r="E20" i="134"/>
  <c r="D20" i="134"/>
  <c r="C20" i="134"/>
  <c r="B20" i="134"/>
  <c r="G19" i="134"/>
  <c r="F19" i="134"/>
  <c r="E19" i="134"/>
  <c r="D19" i="134"/>
  <c r="C19" i="134"/>
  <c r="B19" i="134"/>
  <c r="G18" i="134"/>
  <c r="F18" i="134"/>
  <c r="E18" i="134"/>
  <c r="D18" i="134"/>
  <c r="C18" i="134"/>
  <c r="B18" i="134"/>
  <c r="G17" i="134"/>
  <c r="F17" i="134"/>
  <c r="E17" i="134"/>
  <c r="D17" i="134"/>
  <c r="C17" i="134"/>
  <c r="B17" i="134"/>
  <c r="G16" i="134"/>
  <c r="F16" i="134"/>
  <c r="E16" i="134"/>
  <c r="D16" i="134"/>
  <c r="C16" i="134"/>
  <c r="B16" i="134"/>
  <c r="G15" i="134"/>
  <c r="F15" i="134"/>
  <c r="E15" i="134"/>
  <c r="D15" i="134"/>
  <c r="C15" i="134"/>
  <c r="B15" i="134"/>
  <c r="G14" i="134"/>
  <c r="F14" i="134"/>
  <c r="E14" i="134"/>
  <c r="D14" i="134"/>
  <c r="C14" i="134"/>
  <c r="B14" i="134"/>
  <c r="G13" i="134"/>
  <c r="F13" i="134"/>
  <c r="E13" i="134"/>
  <c r="D13" i="134"/>
  <c r="C13" i="134"/>
  <c r="B13" i="134"/>
  <c r="G12" i="134"/>
  <c r="F12" i="134"/>
  <c r="E12" i="134"/>
  <c r="D12" i="134"/>
  <c r="C12" i="134"/>
  <c r="B12" i="134"/>
  <c r="G11" i="134"/>
  <c r="F11" i="134"/>
  <c r="E11" i="134"/>
  <c r="D11" i="134"/>
  <c r="C11" i="134"/>
  <c r="B11" i="134"/>
  <c r="B115" i="142"/>
  <c r="H115" i="142" s="1"/>
  <c r="P115" i="142" s="1"/>
  <c r="B115" i="135"/>
  <c r="R116" i="14"/>
  <c r="J116" i="4"/>
  <c r="G115" i="142"/>
  <c r="F115" i="135"/>
  <c r="M115" i="142"/>
  <c r="F115" i="142"/>
  <c r="L115" i="142" s="1"/>
  <c r="E115" i="135"/>
  <c r="E115" i="142"/>
  <c r="K115" i="142" s="1"/>
  <c r="D115" i="135"/>
  <c r="D115" i="142"/>
  <c r="C115" i="135"/>
  <c r="J115" i="142" s="1"/>
  <c r="C115" i="142"/>
  <c r="I115" i="142" s="1"/>
  <c r="B114" i="142"/>
  <c r="H114" i="142" s="1"/>
  <c r="P114" i="142" s="1"/>
  <c r="B114" i="135"/>
  <c r="R115" i="14"/>
  <c r="J115" i="4"/>
  <c r="G114" i="142"/>
  <c r="F114" i="135"/>
  <c r="M114" i="142"/>
  <c r="F114" i="142"/>
  <c r="L114" i="142" s="1"/>
  <c r="E114" i="135"/>
  <c r="E114" i="142"/>
  <c r="K114" i="142" s="1"/>
  <c r="D114" i="135"/>
  <c r="D114" i="142"/>
  <c r="C114" i="135"/>
  <c r="J114" i="142" s="1"/>
  <c r="C114" i="142"/>
  <c r="I114" i="142" s="1"/>
  <c r="B113" i="142"/>
  <c r="H113" i="142" s="1"/>
  <c r="P113" i="142" s="1"/>
  <c r="B113" i="135"/>
  <c r="R114" i="14"/>
  <c r="J114" i="4"/>
  <c r="G113" i="142"/>
  <c r="F113" i="135"/>
  <c r="M113" i="142"/>
  <c r="F113" i="142"/>
  <c r="L113" i="142" s="1"/>
  <c r="E113" i="135"/>
  <c r="E113" i="142"/>
  <c r="K113" i="142" s="1"/>
  <c r="D113" i="135"/>
  <c r="D113" i="142"/>
  <c r="C113" i="135"/>
  <c r="J113" i="142" s="1"/>
  <c r="C113" i="142"/>
  <c r="I113" i="142" s="1"/>
  <c r="B112" i="142"/>
  <c r="H112" i="142" s="1"/>
  <c r="P112" i="142" s="1"/>
  <c r="B112" i="135"/>
  <c r="R113" i="14"/>
  <c r="J113" i="4"/>
  <c r="G112" i="142"/>
  <c r="F112" i="135"/>
  <c r="M112" i="142"/>
  <c r="F112" i="142"/>
  <c r="L112" i="142" s="1"/>
  <c r="E112" i="135"/>
  <c r="E112" i="142"/>
  <c r="K112" i="142" s="1"/>
  <c r="D112" i="135"/>
  <c r="D112" i="142"/>
  <c r="C112" i="135"/>
  <c r="J112" i="142" s="1"/>
  <c r="C112" i="142"/>
  <c r="I112" i="142" s="1"/>
  <c r="B111" i="142"/>
  <c r="H111" i="142" s="1"/>
  <c r="P111" i="142" s="1"/>
  <c r="B111" i="135"/>
  <c r="R112" i="14"/>
  <c r="J112" i="4"/>
  <c r="G111" i="142"/>
  <c r="F111" i="135"/>
  <c r="M111" i="142"/>
  <c r="F111" i="142"/>
  <c r="L111" i="142" s="1"/>
  <c r="E111" i="135"/>
  <c r="E111" i="142"/>
  <c r="K111" i="142" s="1"/>
  <c r="D111" i="135"/>
  <c r="D111" i="142"/>
  <c r="C111" i="135"/>
  <c r="J111" i="142" s="1"/>
  <c r="C111" i="142"/>
  <c r="I111" i="142" s="1"/>
  <c r="B110" i="142"/>
  <c r="H110" i="142" s="1"/>
  <c r="P110" i="142" s="1"/>
  <c r="B110" i="135"/>
  <c r="R111" i="14"/>
  <c r="J111" i="4"/>
  <c r="G110" i="142"/>
  <c r="F110" i="135"/>
  <c r="M110" i="142"/>
  <c r="F110" i="142"/>
  <c r="L110" i="142" s="1"/>
  <c r="E110" i="135"/>
  <c r="E110" i="142"/>
  <c r="K110" i="142" s="1"/>
  <c r="D110" i="135"/>
  <c r="D110" i="142"/>
  <c r="C110" i="135"/>
  <c r="J110" i="142" s="1"/>
  <c r="C110" i="142"/>
  <c r="I110" i="142" s="1"/>
  <c r="B109" i="142"/>
  <c r="H109" i="142" s="1"/>
  <c r="P109" i="142" s="1"/>
  <c r="B109" i="135"/>
  <c r="R110" i="14"/>
  <c r="J110" i="4"/>
  <c r="G109" i="142"/>
  <c r="F109" i="135"/>
  <c r="M109" i="142"/>
  <c r="F109" i="142"/>
  <c r="L109" i="142" s="1"/>
  <c r="E109" i="135"/>
  <c r="E109" i="142"/>
  <c r="K109" i="142" s="1"/>
  <c r="D109" i="135"/>
  <c r="D109" i="142"/>
  <c r="C109" i="135"/>
  <c r="J109" i="142" s="1"/>
  <c r="C109" i="142"/>
  <c r="I109" i="142" s="1"/>
  <c r="B108" i="142"/>
  <c r="H108" i="142" s="1"/>
  <c r="P108" i="142" s="1"/>
  <c r="B108" i="135"/>
  <c r="R109" i="14"/>
  <c r="J109" i="4"/>
  <c r="G108" i="142"/>
  <c r="F108" i="135"/>
  <c r="M108" i="142"/>
  <c r="F108" i="142"/>
  <c r="L108" i="142" s="1"/>
  <c r="E108" i="135"/>
  <c r="E108" i="142"/>
  <c r="K108" i="142" s="1"/>
  <c r="D108" i="135"/>
  <c r="D108" i="142"/>
  <c r="C108" i="135"/>
  <c r="J108" i="142" s="1"/>
  <c r="C108" i="142"/>
  <c r="I108" i="142" s="1"/>
  <c r="B107" i="142"/>
  <c r="H107" i="142" s="1"/>
  <c r="P107" i="142" s="1"/>
  <c r="B107" i="135"/>
  <c r="R108" i="14"/>
  <c r="J108" i="4"/>
  <c r="G107" i="142"/>
  <c r="F107" i="135"/>
  <c r="M107" i="142"/>
  <c r="F107" i="142"/>
  <c r="L107" i="142" s="1"/>
  <c r="E107" i="135"/>
  <c r="E107" i="142"/>
  <c r="K107" i="142" s="1"/>
  <c r="D107" i="135"/>
  <c r="D107" i="142"/>
  <c r="C107" i="135"/>
  <c r="J107" i="142" s="1"/>
  <c r="C107" i="142"/>
  <c r="I107" i="142" s="1"/>
  <c r="B106" i="142"/>
  <c r="H106" i="142" s="1"/>
  <c r="P106" i="142" s="1"/>
  <c r="B106" i="135"/>
  <c r="R107" i="14"/>
  <c r="J107" i="4"/>
  <c r="G106" i="142"/>
  <c r="F106" i="135"/>
  <c r="M106" i="142"/>
  <c r="F106" i="142"/>
  <c r="E106" i="135"/>
  <c r="L106" i="142" s="1"/>
  <c r="E106" i="142"/>
  <c r="K106" i="142" s="1"/>
  <c r="D106" i="135"/>
  <c r="D106" i="142"/>
  <c r="J106" i="142" s="1"/>
  <c r="C106" i="135"/>
  <c r="J106" i="141" s="1"/>
  <c r="C106" i="142"/>
  <c r="I106" i="142" s="1"/>
  <c r="B105" i="142"/>
  <c r="H105" i="142" s="1"/>
  <c r="P105" i="142" s="1"/>
  <c r="B105" i="135"/>
  <c r="R106" i="14"/>
  <c r="J106" i="4"/>
  <c r="G105" i="142"/>
  <c r="F105" i="135"/>
  <c r="M105" i="142"/>
  <c r="F105" i="142"/>
  <c r="E105" i="135"/>
  <c r="L105" i="142" s="1"/>
  <c r="E105" i="142"/>
  <c r="K105" i="142" s="1"/>
  <c r="D105" i="135"/>
  <c r="D105" i="142"/>
  <c r="J105" i="142" s="1"/>
  <c r="C105" i="135"/>
  <c r="J105" i="141" s="1"/>
  <c r="C105" i="142"/>
  <c r="I105" i="142" s="1"/>
  <c r="B104" i="142"/>
  <c r="H104" i="142" s="1"/>
  <c r="P104" i="142" s="1"/>
  <c r="B104" i="135"/>
  <c r="R105" i="14"/>
  <c r="J105" i="4"/>
  <c r="G104" i="142"/>
  <c r="F104" i="135"/>
  <c r="M104" i="142"/>
  <c r="F104" i="142"/>
  <c r="E104" i="135"/>
  <c r="L104" i="142" s="1"/>
  <c r="E104" i="142"/>
  <c r="K104" i="142" s="1"/>
  <c r="D104" i="135"/>
  <c r="D104" i="142"/>
  <c r="J104" i="142" s="1"/>
  <c r="C104" i="135"/>
  <c r="J104" i="141" s="1"/>
  <c r="C104" i="142"/>
  <c r="I104" i="142" s="1"/>
  <c r="B103" i="142"/>
  <c r="H103" i="142" s="1"/>
  <c r="P103" i="142" s="1"/>
  <c r="B103" i="135"/>
  <c r="R104" i="14"/>
  <c r="J104" i="4"/>
  <c r="G103" i="142"/>
  <c r="F103" i="135"/>
  <c r="M103" i="142"/>
  <c r="F103" i="142"/>
  <c r="E103" i="135"/>
  <c r="L103" i="142" s="1"/>
  <c r="E103" i="142"/>
  <c r="K103" i="142" s="1"/>
  <c r="D103" i="135"/>
  <c r="D103" i="142"/>
  <c r="J103" i="142" s="1"/>
  <c r="C103" i="135"/>
  <c r="J103" i="141" s="1"/>
  <c r="C103" i="142"/>
  <c r="I103" i="142" s="1"/>
  <c r="B102" i="142"/>
  <c r="H102" i="142" s="1"/>
  <c r="P102" i="142" s="1"/>
  <c r="B102" i="135"/>
  <c r="R103" i="14"/>
  <c r="J103" i="4"/>
  <c r="G102" i="142"/>
  <c r="F102" i="135"/>
  <c r="M102" i="142"/>
  <c r="F102" i="142"/>
  <c r="E102" i="135"/>
  <c r="L102" i="142" s="1"/>
  <c r="E102" i="142"/>
  <c r="K102" i="142" s="1"/>
  <c r="D102" i="135"/>
  <c r="D102" i="142"/>
  <c r="J102" i="142" s="1"/>
  <c r="C102" i="135"/>
  <c r="J102" i="141" s="1"/>
  <c r="C102" i="142"/>
  <c r="I102" i="142" s="1"/>
  <c r="B101" i="142"/>
  <c r="H101" i="142" s="1"/>
  <c r="P101" i="142" s="1"/>
  <c r="B101" i="135"/>
  <c r="R102" i="14"/>
  <c r="J102" i="4"/>
  <c r="G101" i="142"/>
  <c r="F101" i="135"/>
  <c r="M101" i="142"/>
  <c r="F101" i="142"/>
  <c r="E101" i="135"/>
  <c r="L101" i="142" s="1"/>
  <c r="E101" i="142"/>
  <c r="K101" i="142" s="1"/>
  <c r="D101" i="135"/>
  <c r="D101" i="142"/>
  <c r="J101" i="142" s="1"/>
  <c r="C101" i="135"/>
  <c r="J101" i="141" s="1"/>
  <c r="C101" i="142"/>
  <c r="I101" i="142" s="1"/>
  <c r="B100" i="142"/>
  <c r="H100" i="142" s="1"/>
  <c r="P100" i="142" s="1"/>
  <c r="B100" i="135"/>
  <c r="R101" i="14"/>
  <c r="J101" i="4"/>
  <c r="G100" i="142"/>
  <c r="F100" i="135"/>
  <c r="M100" i="142"/>
  <c r="F100" i="142"/>
  <c r="E100" i="135"/>
  <c r="L100" i="142" s="1"/>
  <c r="E100" i="142"/>
  <c r="K100" i="142" s="1"/>
  <c r="D100" i="135"/>
  <c r="D100" i="142"/>
  <c r="J100" i="142" s="1"/>
  <c r="C100" i="135"/>
  <c r="J100" i="141" s="1"/>
  <c r="C100" i="142"/>
  <c r="I100" i="142" s="1"/>
  <c r="B99" i="142"/>
  <c r="H99" i="142" s="1"/>
  <c r="P99" i="142" s="1"/>
  <c r="B99" i="135"/>
  <c r="R100" i="14"/>
  <c r="J100" i="4"/>
  <c r="G99" i="142"/>
  <c r="F99" i="135"/>
  <c r="M99" i="142"/>
  <c r="F99" i="142"/>
  <c r="E99" i="135"/>
  <c r="L99" i="142" s="1"/>
  <c r="E99" i="142"/>
  <c r="K99" i="142" s="1"/>
  <c r="D99" i="135"/>
  <c r="D99" i="142"/>
  <c r="J99" i="142" s="1"/>
  <c r="C99" i="135"/>
  <c r="J99" i="141" s="1"/>
  <c r="C99" i="142"/>
  <c r="I99" i="142" s="1"/>
  <c r="B98" i="142"/>
  <c r="H98" i="142" s="1"/>
  <c r="P98" i="142" s="1"/>
  <c r="B98" i="135"/>
  <c r="R99" i="14"/>
  <c r="J99" i="4"/>
  <c r="G98" i="142"/>
  <c r="F98" i="135"/>
  <c r="M98" i="142"/>
  <c r="F98" i="142"/>
  <c r="L98" i="142" s="1"/>
  <c r="E98" i="135"/>
  <c r="E98" i="142"/>
  <c r="K98" i="142" s="1"/>
  <c r="D98" i="135"/>
  <c r="D98" i="142"/>
  <c r="C98" i="135"/>
  <c r="J98" i="142" s="1"/>
  <c r="C98" i="142"/>
  <c r="I98" i="142" s="1"/>
  <c r="B97" i="142"/>
  <c r="H97" i="142" s="1"/>
  <c r="P97" i="142" s="1"/>
  <c r="B97" i="135"/>
  <c r="R98" i="14"/>
  <c r="J98" i="4"/>
  <c r="G97" i="142"/>
  <c r="F97" i="135"/>
  <c r="M97" i="142"/>
  <c r="F97" i="142"/>
  <c r="L97" i="142" s="1"/>
  <c r="E97" i="135"/>
  <c r="E97" i="142"/>
  <c r="K97" i="142" s="1"/>
  <c r="D97" i="135"/>
  <c r="D97" i="142"/>
  <c r="C97" i="135"/>
  <c r="J97" i="142" s="1"/>
  <c r="C97" i="142"/>
  <c r="I97" i="142" s="1"/>
  <c r="B96" i="142"/>
  <c r="H96" i="142" s="1"/>
  <c r="P96" i="142" s="1"/>
  <c r="B96" i="135"/>
  <c r="R97" i="14"/>
  <c r="J97" i="4"/>
  <c r="G96" i="142"/>
  <c r="F96" i="135"/>
  <c r="M96" i="142"/>
  <c r="F96" i="142"/>
  <c r="E96" i="135"/>
  <c r="L96" i="142" s="1"/>
  <c r="E96" i="142"/>
  <c r="K96" i="142" s="1"/>
  <c r="D96" i="135"/>
  <c r="D96" i="142"/>
  <c r="J96" i="142" s="1"/>
  <c r="C96" i="135"/>
  <c r="J96" i="141" s="1"/>
  <c r="C96" i="142"/>
  <c r="I96" i="142" s="1"/>
  <c r="B95" i="142"/>
  <c r="H95" i="142" s="1"/>
  <c r="P95" i="142" s="1"/>
  <c r="B95" i="135"/>
  <c r="R96" i="14"/>
  <c r="J96" i="4"/>
  <c r="G95" i="142"/>
  <c r="F95" i="135"/>
  <c r="M95" i="142"/>
  <c r="F95" i="142"/>
  <c r="L95" i="142" s="1"/>
  <c r="E95" i="135"/>
  <c r="E95" i="142"/>
  <c r="K95" i="142" s="1"/>
  <c r="D95" i="135"/>
  <c r="D95" i="142"/>
  <c r="C95" i="135"/>
  <c r="J95" i="142" s="1"/>
  <c r="C95" i="142"/>
  <c r="I95" i="142" s="1"/>
  <c r="B94" i="142"/>
  <c r="H94" i="142" s="1"/>
  <c r="P94" i="142" s="1"/>
  <c r="B94" i="135"/>
  <c r="R95" i="14"/>
  <c r="J95" i="4"/>
  <c r="G94" i="142"/>
  <c r="F94" i="135"/>
  <c r="M94" i="142"/>
  <c r="F94" i="142"/>
  <c r="L94" i="142" s="1"/>
  <c r="E94" i="135"/>
  <c r="E94" i="142"/>
  <c r="K94" i="142" s="1"/>
  <c r="D94" i="135"/>
  <c r="D94" i="142"/>
  <c r="C94" i="135"/>
  <c r="J94" i="142" s="1"/>
  <c r="C94" i="142"/>
  <c r="I94" i="142" s="1"/>
  <c r="B93" i="142"/>
  <c r="H93" i="142" s="1"/>
  <c r="P93" i="142" s="1"/>
  <c r="B93" i="135"/>
  <c r="R94" i="14"/>
  <c r="J94" i="4"/>
  <c r="G93" i="142"/>
  <c r="F93" i="135"/>
  <c r="M93" i="142"/>
  <c r="F93" i="142"/>
  <c r="E93" i="135"/>
  <c r="L93" i="142" s="1"/>
  <c r="E93" i="142"/>
  <c r="K93" i="142" s="1"/>
  <c r="D93" i="135"/>
  <c r="D93" i="142"/>
  <c r="J93" i="142" s="1"/>
  <c r="C93" i="135"/>
  <c r="J93" i="141" s="1"/>
  <c r="C93" i="142"/>
  <c r="I93" i="142" s="1"/>
  <c r="B92" i="142"/>
  <c r="H92" i="142" s="1"/>
  <c r="P92" i="142" s="1"/>
  <c r="B92" i="135"/>
  <c r="R93" i="14"/>
  <c r="J93" i="4"/>
  <c r="G92" i="142"/>
  <c r="F92" i="135"/>
  <c r="M92" i="142"/>
  <c r="F92" i="142"/>
  <c r="L92" i="142" s="1"/>
  <c r="E92" i="135"/>
  <c r="E92" i="142"/>
  <c r="K92" i="142" s="1"/>
  <c r="D92" i="135"/>
  <c r="D92" i="142"/>
  <c r="C92" i="135"/>
  <c r="J92" i="142" s="1"/>
  <c r="C92" i="142"/>
  <c r="I92" i="142" s="1"/>
  <c r="B91" i="142"/>
  <c r="H91" i="142" s="1"/>
  <c r="P91" i="142" s="1"/>
  <c r="B91" i="135"/>
  <c r="R92" i="14"/>
  <c r="J92" i="4"/>
  <c r="G91" i="142"/>
  <c r="F91" i="135"/>
  <c r="M91" i="142"/>
  <c r="F91" i="142"/>
  <c r="L91" i="142" s="1"/>
  <c r="E91" i="135"/>
  <c r="E91" i="142"/>
  <c r="K91" i="142" s="1"/>
  <c r="D91" i="135"/>
  <c r="D91" i="142"/>
  <c r="C91" i="135"/>
  <c r="J91" i="142" s="1"/>
  <c r="C91" i="142"/>
  <c r="I91" i="142" s="1"/>
  <c r="B90" i="142"/>
  <c r="H90" i="142" s="1"/>
  <c r="P90" i="142" s="1"/>
  <c r="B90" i="135"/>
  <c r="R91" i="14"/>
  <c r="J91" i="4"/>
  <c r="G90" i="142"/>
  <c r="F90" i="135"/>
  <c r="M90" i="142"/>
  <c r="F90" i="142"/>
  <c r="L90" i="142" s="1"/>
  <c r="E90" i="135"/>
  <c r="E90" i="142"/>
  <c r="K90" i="142" s="1"/>
  <c r="D90" i="135"/>
  <c r="D90" i="142"/>
  <c r="C90" i="135"/>
  <c r="J90" i="142" s="1"/>
  <c r="C90" i="142"/>
  <c r="I90" i="142" s="1"/>
  <c r="B89" i="142"/>
  <c r="H89" i="142" s="1"/>
  <c r="P89" i="142" s="1"/>
  <c r="B89" i="135"/>
  <c r="R90" i="14"/>
  <c r="J90" i="4"/>
  <c r="G89" i="142"/>
  <c r="F89" i="135"/>
  <c r="M89" i="142"/>
  <c r="F89" i="142"/>
  <c r="L89" i="142" s="1"/>
  <c r="E89" i="135"/>
  <c r="E89" i="142"/>
  <c r="K89" i="142" s="1"/>
  <c r="D89" i="135"/>
  <c r="D89" i="142"/>
  <c r="C89" i="135"/>
  <c r="J89" i="142" s="1"/>
  <c r="C89" i="142"/>
  <c r="I89" i="142" s="1"/>
  <c r="B88" i="142"/>
  <c r="H88" i="142" s="1"/>
  <c r="P88" i="142" s="1"/>
  <c r="B88" i="135"/>
  <c r="R89" i="14"/>
  <c r="J89" i="4"/>
  <c r="G88" i="142"/>
  <c r="F88" i="135"/>
  <c r="M88" i="142"/>
  <c r="F88" i="142"/>
  <c r="E88" i="135"/>
  <c r="L88" i="142" s="1"/>
  <c r="E88" i="142"/>
  <c r="K88" i="142" s="1"/>
  <c r="D88" i="135"/>
  <c r="D88" i="142"/>
  <c r="J88" i="142" s="1"/>
  <c r="C88" i="135"/>
  <c r="J88" i="141" s="1"/>
  <c r="C88" i="142"/>
  <c r="I88" i="142" s="1"/>
  <c r="B87" i="142"/>
  <c r="H87" i="142" s="1"/>
  <c r="P87" i="142" s="1"/>
  <c r="B87" i="135"/>
  <c r="R88" i="14"/>
  <c r="J88" i="4"/>
  <c r="G87" i="142"/>
  <c r="F87" i="135"/>
  <c r="M87" i="142"/>
  <c r="F87" i="142"/>
  <c r="L87" i="142" s="1"/>
  <c r="E87" i="135"/>
  <c r="E87" i="142"/>
  <c r="K87" i="142" s="1"/>
  <c r="D87" i="135"/>
  <c r="D87" i="142"/>
  <c r="C87" i="135"/>
  <c r="J87" i="142" s="1"/>
  <c r="C87" i="142"/>
  <c r="I87" i="142" s="1"/>
  <c r="B86" i="142"/>
  <c r="H86" i="142" s="1"/>
  <c r="P86" i="142" s="1"/>
  <c r="B86" i="135"/>
  <c r="R87" i="14"/>
  <c r="J87" i="4"/>
  <c r="G86" i="142"/>
  <c r="F86" i="135"/>
  <c r="M86" i="142"/>
  <c r="F86" i="142"/>
  <c r="L86" i="142" s="1"/>
  <c r="E86" i="135"/>
  <c r="E86" i="142"/>
  <c r="K86" i="142" s="1"/>
  <c r="D86" i="135"/>
  <c r="D86" i="142"/>
  <c r="C86" i="135"/>
  <c r="J86" i="142" s="1"/>
  <c r="C86" i="142"/>
  <c r="I86" i="142" s="1"/>
  <c r="B85" i="142"/>
  <c r="H85" i="142" s="1"/>
  <c r="P85" i="142" s="1"/>
  <c r="B85" i="135"/>
  <c r="R86" i="14"/>
  <c r="J86" i="4"/>
  <c r="G85" i="142"/>
  <c r="F85" i="135"/>
  <c r="M85" i="142"/>
  <c r="F85" i="142"/>
  <c r="L85" i="142" s="1"/>
  <c r="E85" i="135"/>
  <c r="E85" i="142"/>
  <c r="K85" i="142" s="1"/>
  <c r="D85" i="135"/>
  <c r="D85" i="142"/>
  <c r="C85" i="135"/>
  <c r="J85" i="142" s="1"/>
  <c r="C85" i="142"/>
  <c r="I85" i="142" s="1"/>
  <c r="B84" i="142"/>
  <c r="H84" i="142" s="1"/>
  <c r="P84" i="142" s="1"/>
  <c r="B84" i="135"/>
  <c r="R85" i="14"/>
  <c r="J85" i="4"/>
  <c r="G84" i="142"/>
  <c r="F84" i="135"/>
  <c r="M84" i="142"/>
  <c r="F84" i="142"/>
  <c r="E84" i="135"/>
  <c r="L84" i="142" s="1"/>
  <c r="E84" i="142"/>
  <c r="K84" i="142" s="1"/>
  <c r="D84" i="135"/>
  <c r="D84" i="142"/>
  <c r="J84" i="142" s="1"/>
  <c r="C84" i="135"/>
  <c r="J84" i="141" s="1"/>
  <c r="C84" i="142"/>
  <c r="I84" i="142" s="1"/>
  <c r="B83" i="142"/>
  <c r="H83" i="142" s="1"/>
  <c r="P83" i="142" s="1"/>
  <c r="B83" i="135"/>
  <c r="R84" i="14"/>
  <c r="J84" i="4"/>
  <c r="G83" i="142"/>
  <c r="F83" i="135"/>
  <c r="M83" i="142"/>
  <c r="F83" i="142"/>
  <c r="E83" i="135"/>
  <c r="L83" i="142" s="1"/>
  <c r="E83" i="142"/>
  <c r="K83" i="142" s="1"/>
  <c r="D83" i="135"/>
  <c r="D83" i="142"/>
  <c r="C83" i="135"/>
  <c r="J83" i="142" s="1"/>
  <c r="C83" i="142"/>
  <c r="I83" i="142" s="1"/>
  <c r="B82" i="142"/>
  <c r="H82" i="142" s="1"/>
  <c r="P82" i="142" s="1"/>
  <c r="B82" i="135"/>
  <c r="R83" i="14"/>
  <c r="J83" i="4"/>
  <c r="G82" i="142"/>
  <c r="F82" i="135"/>
  <c r="M82" i="142"/>
  <c r="F82" i="142"/>
  <c r="E82" i="135"/>
  <c r="L82" i="142" s="1"/>
  <c r="E82" i="142"/>
  <c r="K82" i="142" s="1"/>
  <c r="D82" i="135"/>
  <c r="D82" i="142"/>
  <c r="C82" i="135"/>
  <c r="J82" i="142" s="1"/>
  <c r="C82" i="142"/>
  <c r="I82" i="142" s="1"/>
  <c r="B81" i="142"/>
  <c r="H81" i="142" s="1"/>
  <c r="P81" i="142" s="1"/>
  <c r="B81" i="135"/>
  <c r="R82" i="14"/>
  <c r="J82" i="4"/>
  <c r="G81" i="142"/>
  <c r="F81" i="135"/>
  <c r="M81" i="142"/>
  <c r="F81" i="142"/>
  <c r="E81" i="135"/>
  <c r="L81" i="142" s="1"/>
  <c r="E81" i="142"/>
  <c r="K81" i="142" s="1"/>
  <c r="D81" i="135"/>
  <c r="D81" i="142"/>
  <c r="J81" i="142" s="1"/>
  <c r="C81" i="135"/>
  <c r="J81" i="141" s="1"/>
  <c r="C81" i="142"/>
  <c r="I81" i="142" s="1"/>
  <c r="B80" i="142"/>
  <c r="H80" i="142" s="1"/>
  <c r="P80" i="142" s="1"/>
  <c r="B80" i="135"/>
  <c r="R81" i="14"/>
  <c r="J81" i="4"/>
  <c r="G80" i="142"/>
  <c r="F80" i="135"/>
  <c r="M80" i="142"/>
  <c r="F80" i="142"/>
  <c r="L80" i="142" s="1"/>
  <c r="E80" i="135"/>
  <c r="E80" i="142"/>
  <c r="K80" i="142" s="1"/>
  <c r="D80" i="135"/>
  <c r="D80" i="142"/>
  <c r="C80" i="135"/>
  <c r="J80" i="142" s="1"/>
  <c r="C80" i="142"/>
  <c r="I80" i="142" s="1"/>
  <c r="B79" i="142"/>
  <c r="H79" i="142" s="1"/>
  <c r="P79" i="142" s="1"/>
  <c r="B79" i="135"/>
  <c r="R80" i="14"/>
  <c r="J80" i="4"/>
  <c r="G79" i="142"/>
  <c r="F79" i="135"/>
  <c r="M79" i="142"/>
  <c r="F79" i="142"/>
  <c r="L79" i="142" s="1"/>
  <c r="E79" i="135"/>
  <c r="E79" i="142"/>
  <c r="K79" i="142" s="1"/>
  <c r="D79" i="135"/>
  <c r="D79" i="142"/>
  <c r="C79" i="135"/>
  <c r="J79" i="142" s="1"/>
  <c r="C79" i="142"/>
  <c r="I79" i="142" s="1"/>
  <c r="B78" i="142"/>
  <c r="H78" i="142" s="1"/>
  <c r="P78" i="142" s="1"/>
  <c r="B78" i="135"/>
  <c r="R79" i="14"/>
  <c r="J79" i="4"/>
  <c r="G78" i="142"/>
  <c r="F78" i="135"/>
  <c r="M78" i="142"/>
  <c r="F78" i="142"/>
  <c r="L78" i="142" s="1"/>
  <c r="E78" i="135"/>
  <c r="E78" i="142"/>
  <c r="K78" i="142" s="1"/>
  <c r="D78" i="135"/>
  <c r="D78" i="142"/>
  <c r="C78" i="135"/>
  <c r="J78" i="142" s="1"/>
  <c r="C78" i="142"/>
  <c r="I78" i="142" s="1"/>
  <c r="B77" i="142"/>
  <c r="H77" i="142" s="1"/>
  <c r="P77" i="142" s="1"/>
  <c r="B77" i="135"/>
  <c r="R78" i="14"/>
  <c r="J78" i="4"/>
  <c r="G77" i="142"/>
  <c r="F77" i="135"/>
  <c r="M77" i="142"/>
  <c r="F77" i="142"/>
  <c r="L77" i="142" s="1"/>
  <c r="E77" i="135"/>
  <c r="E77" i="142"/>
  <c r="K77" i="142" s="1"/>
  <c r="D77" i="135"/>
  <c r="D77" i="142"/>
  <c r="C77" i="135"/>
  <c r="J77" i="142" s="1"/>
  <c r="C77" i="142"/>
  <c r="I77" i="142" s="1"/>
  <c r="B76" i="142"/>
  <c r="H76" i="142" s="1"/>
  <c r="P76" i="142" s="1"/>
  <c r="B76" i="135"/>
  <c r="R77" i="14"/>
  <c r="J77" i="4"/>
  <c r="G76" i="142"/>
  <c r="F76" i="135"/>
  <c r="M76" i="142"/>
  <c r="F76" i="142"/>
  <c r="E76" i="135"/>
  <c r="L76" i="142" s="1"/>
  <c r="E76" i="142"/>
  <c r="K76" i="142" s="1"/>
  <c r="D76" i="135"/>
  <c r="D76" i="142"/>
  <c r="C76" i="135"/>
  <c r="J76" i="142" s="1"/>
  <c r="C76" i="142"/>
  <c r="I76" i="142" s="1"/>
  <c r="B75" i="142"/>
  <c r="H75" i="142" s="1"/>
  <c r="P75" i="142" s="1"/>
  <c r="B75" i="135"/>
  <c r="R76" i="14"/>
  <c r="J76" i="4"/>
  <c r="G75" i="142"/>
  <c r="F75" i="135"/>
  <c r="M75" i="142"/>
  <c r="F75" i="142"/>
  <c r="E75" i="135"/>
  <c r="L75" i="142" s="1"/>
  <c r="E75" i="142"/>
  <c r="K75" i="142" s="1"/>
  <c r="D75" i="135"/>
  <c r="D75" i="142"/>
  <c r="J75" i="142" s="1"/>
  <c r="C75" i="135"/>
  <c r="J75" i="141" s="1"/>
  <c r="C75" i="142"/>
  <c r="I75" i="142" s="1"/>
  <c r="B74" i="142"/>
  <c r="H74" i="142" s="1"/>
  <c r="P74" i="142" s="1"/>
  <c r="B74" i="135"/>
  <c r="R75" i="14"/>
  <c r="J75" i="4"/>
  <c r="G74" i="142"/>
  <c r="F74" i="135"/>
  <c r="M74" i="142"/>
  <c r="F74" i="142"/>
  <c r="L74" i="142" s="1"/>
  <c r="E74" i="135"/>
  <c r="E74" i="142"/>
  <c r="K74" i="142" s="1"/>
  <c r="D74" i="135"/>
  <c r="D74" i="142"/>
  <c r="C74" i="135"/>
  <c r="J74" i="142" s="1"/>
  <c r="C74" i="142"/>
  <c r="I74" i="142" s="1"/>
  <c r="B73" i="142"/>
  <c r="H73" i="142" s="1"/>
  <c r="P73" i="142" s="1"/>
  <c r="B73" i="135"/>
  <c r="R74" i="14"/>
  <c r="J74" i="4"/>
  <c r="G73" i="142"/>
  <c r="F73" i="135"/>
  <c r="M73" i="142"/>
  <c r="F73" i="142"/>
  <c r="L73" i="142" s="1"/>
  <c r="E73" i="135"/>
  <c r="E73" i="142"/>
  <c r="K73" i="142" s="1"/>
  <c r="D73" i="135"/>
  <c r="D73" i="142"/>
  <c r="C73" i="135"/>
  <c r="J73" i="142" s="1"/>
  <c r="C73" i="142"/>
  <c r="I73" i="142" s="1"/>
  <c r="B72" i="142"/>
  <c r="H72" i="142" s="1"/>
  <c r="P72" i="142" s="1"/>
  <c r="B72" i="135"/>
  <c r="R73" i="14"/>
  <c r="J73" i="4"/>
  <c r="G72" i="142"/>
  <c r="F72" i="135"/>
  <c r="M72" i="142"/>
  <c r="F72" i="142"/>
  <c r="E72" i="135"/>
  <c r="L72" i="142" s="1"/>
  <c r="E72" i="142"/>
  <c r="K72" i="142" s="1"/>
  <c r="D72" i="135"/>
  <c r="D72" i="142"/>
  <c r="J72" i="142" s="1"/>
  <c r="C72" i="135"/>
  <c r="J72" i="141" s="1"/>
  <c r="C72" i="142"/>
  <c r="I72" i="142" s="1"/>
  <c r="B71" i="142"/>
  <c r="H71" i="142" s="1"/>
  <c r="P71" i="142" s="1"/>
  <c r="B71" i="135"/>
  <c r="R72" i="14"/>
  <c r="J72" i="4"/>
  <c r="G71" i="142"/>
  <c r="F71" i="135"/>
  <c r="M71" i="142"/>
  <c r="F71" i="142"/>
  <c r="E71" i="135"/>
  <c r="L71" i="142" s="1"/>
  <c r="E71" i="142"/>
  <c r="K71" i="142" s="1"/>
  <c r="D71" i="135"/>
  <c r="D71" i="142"/>
  <c r="J71" i="142" s="1"/>
  <c r="C71" i="135"/>
  <c r="J71" i="141" s="1"/>
  <c r="C71" i="142"/>
  <c r="I71" i="142" s="1"/>
  <c r="B70" i="142"/>
  <c r="H70" i="142" s="1"/>
  <c r="P70" i="142" s="1"/>
  <c r="B70" i="135"/>
  <c r="R71" i="14"/>
  <c r="J71" i="4"/>
  <c r="G70" i="142"/>
  <c r="F70" i="135"/>
  <c r="M70" i="142"/>
  <c r="F70" i="142"/>
  <c r="E70" i="135"/>
  <c r="L70" i="142" s="1"/>
  <c r="E70" i="142"/>
  <c r="K70" i="142" s="1"/>
  <c r="D70" i="135"/>
  <c r="D70" i="142"/>
  <c r="J70" i="142" s="1"/>
  <c r="C70" i="135"/>
  <c r="J70" i="141" s="1"/>
  <c r="C70" i="142"/>
  <c r="I70" i="142" s="1"/>
  <c r="B69" i="142"/>
  <c r="H69" i="142" s="1"/>
  <c r="P69" i="142" s="1"/>
  <c r="B69" i="135"/>
  <c r="R70" i="14"/>
  <c r="J70" i="4"/>
  <c r="G69" i="142"/>
  <c r="F69" i="135"/>
  <c r="M69" i="142"/>
  <c r="F69" i="142"/>
  <c r="L69" i="142" s="1"/>
  <c r="E69" i="135"/>
  <c r="E69" i="142"/>
  <c r="K69" i="142" s="1"/>
  <c r="D69" i="135"/>
  <c r="D69" i="142"/>
  <c r="C69" i="135"/>
  <c r="J69" i="142" s="1"/>
  <c r="C69" i="142"/>
  <c r="I69" i="142" s="1"/>
  <c r="B68" i="142"/>
  <c r="H68" i="142" s="1"/>
  <c r="P68" i="142" s="1"/>
  <c r="B68" i="135"/>
  <c r="R69" i="14"/>
  <c r="J69" i="4"/>
  <c r="G68" i="142"/>
  <c r="F68" i="135"/>
  <c r="M68" i="142"/>
  <c r="F68" i="142"/>
  <c r="E68" i="135"/>
  <c r="L68" i="142" s="1"/>
  <c r="E68" i="142"/>
  <c r="K68" i="142" s="1"/>
  <c r="D68" i="135"/>
  <c r="D68" i="142"/>
  <c r="J68" i="142" s="1"/>
  <c r="C68" i="135"/>
  <c r="J68" i="141" s="1"/>
  <c r="C68" i="142"/>
  <c r="I68" i="142" s="1"/>
  <c r="B67" i="142"/>
  <c r="H67" i="142" s="1"/>
  <c r="P67" i="142" s="1"/>
  <c r="B67" i="135"/>
  <c r="R68" i="14"/>
  <c r="J68" i="4"/>
  <c r="G67" i="142"/>
  <c r="F67" i="135"/>
  <c r="M67" i="142"/>
  <c r="F67" i="142"/>
  <c r="E67" i="135"/>
  <c r="L67" i="142" s="1"/>
  <c r="E67" i="142"/>
  <c r="K67" i="142" s="1"/>
  <c r="D67" i="135"/>
  <c r="D67" i="142"/>
  <c r="C67" i="135"/>
  <c r="J67" i="142" s="1"/>
  <c r="C67" i="142"/>
  <c r="I67" i="142" s="1"/>
  <c r="B66" i="142"/>
  <c r="H66" i="142" s="1"/>
  <c r="P66" i="142" s="1"/>
  <c r="B66" i="135"/>
  <c r="R67" i="14"/>
  <c r="J67" i="4"/>
  <c r="G66" i="142"/>
  <c r="F66" i="135"/>
  <c r="M66" i="142"/>
  <c r="F66" i="142"/>
  <c r="E66" i="135"/>
  <c r="L66" i="142" s="1"/>
  <c r="E66" i="142"/>
  <c r="K66" i="142" s="1"/>
  <c r="D66" i="135"/>
  <c r="D66" i="142"/>
  <c r="C66" i="135"/>
  <c r="J66" i="142" s="1"/>
  <c r="C66" i="142"/>
  <c r="I66" i="142" s="1"/>
  <c r="B65" i="142"/>
  <c r="H65" i="142" s="1"/>
  <c r="P65" i="142" s="1"/>
  <c r="B65" i="135"/>
  <c r="R66" i="14"/>
  <c r="J66" i="4"/>
  <c r="G65" i="142"/>
  <c r="F65" i="135"/>
  <c r="M65" i="142"/>
  <c r="F65" i="142"/>
  <c r="L65" i="142" s="1"/>
  <c r="E65" i="135"/>
  <c r="E65" i="142"/>
  <c r="K65" i="142" s="1"/>
  <c r="D65" i="135"/>
  <c r="D65" i="142"/>
  <c r="C65" i="135"/>
  <c r="J65" i="142" s="1"/>
  <c r="C65" i="142"/>
  <c r="I65" i="142" s="1"/>
  <c r="B64" i="142"/>
  <c r="H64" i="142" s="1"/>
  <c r="P64" i="142" s="1"/>
  <c r="B64" i="135"/>
  <c r="R65" i="14"/>
  <c r="J65" i="4"/>
  <c r="G64" i="142"/>
  <c r="F64" i="135"/>
  <c r="M64" i="142"/>
  <c r="F64" i="142"/>
  <c r="L64" i="142" s="1"/>
  <c r="E64" i="135"/>
  <c r="E64" i="142"/>
  <c r="K64" i="142" s="1"/>
  <c r="D64" i="135"/>
  <c r="D64" i="142"/>
  <c r="C64" i="135"/>
  <c r="J64" i="142" s="1"/>
  <c r="C64" i="142"/>
  <c r="I64" i="142" s="1"/>
  <c r="B63" i="142"/>
  <c r="H63" i="142" s="1"/>
  <c r="P63" i="142" s="1"/>
  <c r="B63" i="135"/>
  <c r="R64" i="14"/>
  <c r="J64" i="4"/>
  <c r="G63" i="142"/>
  <c r="F63" i="135"/>
  <c r="M63" i="142"/>
  <c r="F63" i="142"/>
  <c r="L63" i="142" s="1"/>
  <c r="E63" i="135"/>
  <c r="E63" i="142"/>
  <c r="K63" i="142" s="1"/>
  <c r="D63" i="135"/>
  <c r="D63" i="142"/>
  <c r="C63" i="135"/>
  <c r="J63" i="142" s="1"/>
  <c r="C63" i="142"/>
  <c r="I63" i="142" s="1"/>
  <c r="B62" i="142"/>
  <c r="H62" i="142" s="1"/>
  <c r="P62" i="142" s="1"/>
  <c r="B62" i="135"/>
  <c r="R63" i="14"/>
  <c r="J63" i="4"/>
  <c r="G62" i="142"/>
  <c r="F62" i="135"/>
  <c r="M62" i="142"/>
  <c r="F62" i="142"/>
  <c r="E62" i="135"/>
  <c r="L62" i="142" s="1"/>
  <c r="E62" i="142"/>
  <c r="K62" i="142" s="1"/>
  <c r="D62" i="135"/>
  <c r="D62" i="142"/>
  <c r="J62" i="142" s="1"/>
  <c r="C62" i="135"/>
  <c r="J62" i="141" s="1"/>
  <c r="C62" i="142"/>
  <c r="I62" i="142" s="1"/>
  <c r="B61" i="142"/>
  <c r="H61" i="142" s="1"/>
  <c r="P61" i="142" s="1"/>
  <c r="B61" i="135"/>
  <c r="R62" i="14"/>
  <c r="J62" i="4"/>
  <c r="G61" i="142"/>
  <c r="F61" i="135"/>
  <c r="M61" i="142"/>
  <c r="F61" i="142"/>
  <c r="E61" i="135"/>
  <c r="L61" i="142" s="1"/>
  <c r="E61" i="142"/>
  <c r="K61" i="142" s="1"/>
  <c r="D61" i="135"/>
  <c r="D61" i="142"/>
  <c r="J61" i="142" s="1"/>
  <c r="C61" i="135"/>
  <c r="J61" i="141" s="1"/>
  <c r="C61" i="142"/>
  <c r="I61" i="142" s="1"/>
  <c r="B60" i="142"/>
  <c r="H60" i="142" s="1"/>
  <c r="P60" i="142" s="1"/>
  <c r="B60" i="135"/>
  <c r="R61" i="14"/>
  <c r="J61" i="4"/>
  <c r="G60" i="142"/>
  <c r="F60" i="135"/>
  <c r="M60" i="142"/>
  <c r="F60" i="142"/>
  <c r="E60" i="135"/>
  <c r="L60" i="142" s="1"/>
  <c r="E60" i="142"/>
  <c r="K60" i="142" s="1"/>
  <c r="D60" i="135"/>
  <c r="D60" i="142"/>
  <c r="J60" i="142" s="1"/>
  <c r="C60" i="135"/>
  <c r="J60" i="141" s="1"/>
  <c r="C60" i="142"/>
  <c r="I60" i="142" s="1"/>
  <c r="B59" i="142"/>
  <c r="H59" i="142" s="1"/>
  <c r="P59" i="142" s="1"/>
  <c r="B59" i="135"/>
  <c r="R60" i="14"/>
  <c r="J60" i="4"/>
  <c r="G59" i="142"/>
  <c r="F59" i="135"/>
  <c r="M59" i="142"/>
  <c r="F59" i="142"/>
  <c r="E59" i="135"/>
  <c r="L59" i="142" s="1"/>
  <c r="E59" i="142"/>
  <c r="K59" i="142" s="1"/>
  <c r="D59" i="135"/>
  <c r="D59" i="142"/>
  <c r="J59" i="142" s="1"/>
  <c r="C59" i="135"/>
  <c r="J59" i="141" s="1"/>
  <c r="C59" i="142"/>
  <c r="I59" i="142" s="1"/>
  <c r="B58" i="142"/>
  <c r="H58" i="142" s="1"/>
  <c r="P58" i="142" s="1"/>
  <c r="B58" i="135"/>
  <c r="R59" i="14"/>
  <c r="J59" i="4"/>
  <c r="G58" i="142"/>
  <c r="F58" i="135"/>
  <c r="M58" i="142"/>
  <c r="F58" i="142"/>
  <c r="E58" i="135"/>
  <c r="L58" i="142" s="1"/>
  <c r="E58" i="142"/>
  <c r="K58" i="142" s="1"/>
  <c r="D58" i="135"/>
  <c r="D58" i="142"/>
  <c r="J58" i="142" s="1"/>
  <c r="C58" i="135"/>
  <c r="J58" i="141" s="1"/>
  <c r="C58" i="142"/>
  <c r="I58" i="142" s="1"/>
  <c r="B57" i="142"/>
  <c r="H57" i="142" s="1"/>
  <c r="P57" i="142" s="1"/>
  <c r="B57" i="135"/>
  <c r="R58" i="14"/>
  <c r="J58" i="4"/>
  <c r="G57" i="142"/>
  <c r="F57" i="135"/>
  <c r="M57" i="142"/>
  <c r="C57" i="142"/>
  <c r="I57" i="142"/>
  <c r="B56" i="142"/>
  <c r="H56" i="142" s="1"/>
  <c r="B56" i="135"/>
  <c r="H56" i="141" s="1"/>
  <c r="R57" i="14"/>
  <c r="J57" i="4" s="1"/>
  <c r="G56" i="142"/>
  <c r="F56" i="135"/>
  <c r="M56" i="142" s="1"/>
  <c r="C56" i="142"/>
  <c r="I56" i="142" s="1"/>
  <c r="B55" i="142"/>
  <c r="B55" i="135"/>
  <c r="H55" i="142"/>
  <c r="P55" i="142" s="1"/>
  <c r="R56" i="14"/>
  <c r="J56" i="4"/>
  <c r="G55" i="142"/>
  <c r="M55" i="142" s="1"/>
  <c r="F55" i="135"/>
  <c r="C55" i="142"/>
  <c r="I55" i="142"/>
  <c r="B54" i="142"/>
  <c r="B54" i="135"/>
  <c r="H54" i="142" s="1"/>
  <c r="R55" i="14"/>
  <c r="J55" i="4" s="1"/>
  <c r="G54" i="142"/>
  <c r="F54" i="135"/>
  <c r="M54" i="142" s="1"/>
  <c r="C54" i="142"/>
  <c r="I54" i="142" s="1"/>
  <c r="B53" i="142"/>
  <c r="H53" i="142" s="1"/>
  <c r="P53" i="142" s="1"/>
  <c r="B53" i="135"/>
  <c r="R54" i="14"/>
  <c r="J54" i="4"/>
  <c r="G53" i="142"/>
  <c r="F53" i="135"/>
  <c r="M53" i="142"/>
  <c r="C53" i="142"/>
  <c r="I53" i="142"/>
  <c r="B52" i="142"/>
  <c r="B52" i="135"/>
  <c r="H52" i="142" s="1"/>
  <c r="R53" i="14"/>
  <c r="J53" i="4" s="1"/>
  <c r="G52" i="142"/>
  <c r="F52" i="135"/>
  <c r="M52" i="142" s="1"/>
  <c r="C52" i="142"/>
  <c r="I52" i="142" s="1"/>
  <c r="B51" i="142"/>
  <c r="B51" i="135"/>
  <c r="H51" i="142"/>
  <c r="P51" i="142" s="1"/>
  <c r="R52" i="14"/>
  <c r="J52" i="4"/>
  <c r="G51" i="142"/>
  <c r="M51" i="142" s="1"/>
  <c r="F51" i="135"/>
  <c r="C51" i="142"/>
  <c r="I51" i="142"/>
  <c r="B50" i="142"/>
  <c r="H50" i="142" s="1"/>
  <c r="P50" i="142" s="1"/>
  <c r="B50" i="135"/>
  <c r="R51" i="14"/>
  <c r="J51" i="4" s="1"/>
  <c r="G50" i="142"/>
  <c r="F50" i="135"/>
  <c r="M50" i="142" s="1"/>
  <c r="C50" i="142"/>
  <c r="I50" i="142" s="1"/>
  <c r="B49" i="142"/>
  <c r="H49" i="142" s="1"/>
  <c r="P49" i="142" s="1"/>
  <c r="B49" i="135"/>
  <c r="R50" i="14"/>
  <c r="J50" i="4"/>
  <c r="G49" i="142"/>
  <c r="F49" i="135"/>
  <c r="M49" i="142"/>
  <c r="C49" i="142"/>
  <c r="I49" i="142"/>
  <c r="B48" i="142"/>
  <c r="B48" i="135"/>
  <c r="H48" i="142" s="1"/>
  <c r="R49" i="14"/>
  <c r="J49" i="4" s="1"/>
  <c r="G48" i="142"/>
  <c r="M48" i="142" s="1"/>
  <c r="F48" i="135"/>
  <c r="C48" i="142"/>
  <c r="I48" i="142" s="1"/>
  <c r="B47" i="142"/>
  <c r="B47" i="135"/>
  <c r="H47" i="142"/>
  <c r="P47" i="142" s="1"/>
  <c r="R48" i="14"/>
  <c r="J48" i="4"/>
  <c r="G47" i="142"/>
  <c r="M47" i="142" s="1"/>
  <c r="F47" i="135"/>
  <c r="C47" i="142"/>
  <c r="I47" i="142"/>
  <c r="B46" i="142"/>
  <c r="B46" i="135"/>
  <c r="H46" i="142" s="1"/>
  <c r="R47" i="14"/>
  <c r="J47" i="4" s="1"/>
  <c r="G46" i="142"/>
  <c r="F46" i="135"/>
  <c r="M46" i="142" s="1"/>
  <c r="C46" i="142"/>
  <c r="I46" i="142" s="1"/>
  <c r="B45" i="142"/>
  <c r="H45" i="142" s="1"/>
  <c r="P45" i="142" s="1"/>
  <c r="B45" i="135"/>
  <c r="R46" i="14"/>
  <c r="J46" i="4"/>
  <c r="G45" i="142"/>
  <c r="F45" i="135"/>
  <c r="M45" i="142"/>
  <c r="C45" i="142"/>
  <c r="I45" i="142"/>
  <c r="B44" i="142"/>
  <c r="B44" i="135"/>
  <c r="H44" i="142" s="1"/>
  <c r="R45" i="14"/>
  <c r="J45" i="4" s="1"/>
  <c r="G44" i="142"/>
  <c r="F44" i="135"/>
  <c r="M44" i="142" s="1"/>
  <c r="C44" i="142"/>
  <c r="I44" i="142" s="1"/>
  <c r="B43" i="142"/>
  <c r="B43" i="135"/>
  <c r="H43" i="142"/>
  <c r="P43" i="142" s="1"/>
  <c r="R44" i="14"/>
  <c r="J44" i="4"/>
  <c r="G43" i="142"/>
  <c r="M43" i="142" s="1"/>
  <c r="F43" i="135"/>
  <c r="C43" i="142"/>
  <c r="I43" i="142"/>
  <c r="B42" i="142"/>
  <c r="B42" i="135"/>
  <c r="H42" i="142" s="1"/>
  <c r="P42" i="142" s="1"/>
  <c r="R43" i="14"/>
  <c r="J43" i="4" s="1"/>
  <c r="G42" i="142"/>
  <c r="F42" i="135"/>
  <c r="M42" i="142" s="1"/>
  <c r="C42" i="142"/>
  <c r="I42" i="142" s="1"/>
  <c r="B41" i="142"/>
  <c r="H41" i="142" s="1"/>
  <c r="P41" i="142" s="1"/>
  <c r="B41" i="135"/>
  <c r="R42" i="14"/>
  <c r="J42" i="4"/>
  <c r="G41" i="142"/>
  <c r="F41" i="135"/>
  <c r="M41" i="142"/>
  <c r="C41" i="142"/>
  <c r="I41" i="142"/>
  <c r="B40" i="142"/>
  <c r="B40" i="135"/>
  <c r="H40" i="142" s="1"/>
  <c r="P40" i="142" s="1"/>
  <c r="R41" i="14"/>
  <c r="J41" i="4" s="1"/>
  <c r="G40" i="142"/>
  <c r="F40" i="135"/>
  <c r="M40" i="142" s="1"/>
  <c r="C40" i="142"/>
  <c r="I40" i="142" s="1"/>
  <c r="B39" i="142"/>
  <c r="B39" i="135"/>
  <c r="H39" i="142"/>
  <c r="P39" i="142" s="1"/>
  <c r="R40" i="14"/>
  <c r="J40" i="4"/>
  <c r="G39" i="142"/>
  <c r="M39" i="142" s="1"/>
  <c r="F39" i="135"/>
  <c r="C39" i="142"/>
  <c r="I39" i="142"/>
  <c r="B38" i="142"/>
  <c r="B38" i="135"/>
  <c r="H38" i="142" s="1"/>
  <c r="R39" i="14"/>
  <c r="J39" i="4" s="1"/>
  <c r="G38" i="142"/>
  <c r="F38" i="135"/>
  <c r="M38" i="142" s="1"/>
  <c r="C38" i="142"/>
  <c r="I38" i="142" s="1"/>
  <c r="B37" i="142"/>
  <c r="H37" i="142" s="1"/>
  <c r="P37" i="142" s="1"/>
  <c r="B37" i="135"/>
  <c r="R38" i="14"/>
  <c r="J38" i="4"/>
  <c r="G37" i="142"/>
  <c r="F37" i="135"/>
  <c r="M37" i="142"/>
  <c r="C37" i="142"/>
  <c r="I37" i="142"/>
  <c r="B36" i="142"/>
  <c r="H36" i="142" s="1"/>
  <c r="P36" i="142" s="1"/>
  <c r="B36" i="135"/>
  <c r="H36" i="141" s="1"/>
  <c r="R37" i="14"/>
  <c r="J37" i="4" s="1"/>
  <c r="G36" i="142"/>
  <c r="F36" i="135"/>
  <c r="M36" i="142" s="1"/>
  <c r="C36" i="142"/>
  <c r="I36" i="142" s="1"/>
  <c r="B35" i="142"/>
  <c r="B35" i="135"/>
  <c r="H35" i="142"/>
  <c r="P35" i="142" s="1"/>
  <c r="R36" i="14"/>
  <c r="J36" i="4"/>
  <c r="G35" i="142"/>
  <c r="M35" i="142" s="1"/>
  <c r="F35" i="135"/>
  <c r="C35" i="142"/>
  <c r="I35" i="142"/>
  <c r="B34" i="142"/>
  <c r="B34" i="135"/>
  <c r="H34" i="142" s="1"/>
  <c r="P34" i="142" s="1"/>
  <c r="R35" i="14"/>
  <c r="J35" i="4" s="1"/>
  <c r="G34" i="142"/>
  <c r="F34" i="135"/>
  <c r="M34" i="142" s="1"/>
  <c r="C34" i="142"/>
  <c r="I34" i="142" s="1"/>
  <c r="B33" i="142"/>
  <c r="H33" i="142" s="1"/>
  <c r="P33" i="142" s="1"/>
  <c r="B33" i="135"/>
  <c r="R34" i="14"/>
  <c r="J34" i="4"/>
  <c r="G33" i="142"/>
  <c r="F33" i="135"/>
  <c r="M33" i="142"/>
  <c r="C33" i="142"/>
  <c r="I33" i="142"/>
  <c r="B32" i="142"/>
  <c r="B32" i="135"/>
  <c r="H32" i="142" s="1"/>
  <c r="R33" i="14"/>
  <c r="J33" i="4" s="1"/>
  <c r="G32" i="142"/>
  <c r="M32" i="142" s="1"/>
  <c r="F32" i="135"/>
  <c r="C32" i="142"/>
  <c r="I32" i="142" s="1"/>
  <c r="B31" i="142"/>
  <c r="B31" i="135"/>
  <c r="H31" i="142"/>
  <c r="P31" i="142" s="1"/>
  <c r="R32" i="14"/>
  <c r="J32" i="4"/>
  <c r="G31" i="142"/>
  <c r="M31" i="142" s="1"/>
  <c r="F31" i="135"/>
  <c r="C31" i="142"/>
  <c r="I31" i="142"/>
  <c r="B30" i="142"/>
  <c r="B30" i="135"/>
  <c r="H30" i="142" s="1"/>
  <c r="R31" i="14"/>
  <c r="J31" i="4" s="1"/>
  <c r="G30" i="142"/>
  <c r="F30" i="135"/>
  <c r="M30" i="142" s="1"/>
  <c r="C30" i="142"/>
  <c r="I30" i="142" s="1"/>
  <c r="B29" i="142"/>
  <c r="H29" i="142" s="1"/>
  <c r="P29" i="142" s="1"/>
  <c r="B29" i="135"/>
  <c r="R30" i="14"/>
  <c r="J30" i="4"/>
  <c r="G29" i="142"/>
  <c r="F29" i="135"/>
  <c r="M29" i="142"/>
  <c r="C29" i="142"/>
  <c r="I29" i="142"/>
  <c r="B28" i="142"/>
  <c r="B28" i="135"/>
  <c r="H28" i="142" s="1"/>
  <c r="R29" i="14"/>
  <c r="J29" i="4" s="1"/>
  <c r="G28" i="142"/>
  <c r="F28" i="135"/>
  <c r="M28" i="142" s="1"/>
  <c r="C28" i="142"/>
  <c r="I28" i="142" s="1"/>
  <c r="B27" i="142"/>
  <c r="B27" i="135"/>
  <c r="H27" i="142"/>
  <c r="P27" i="142" s="1"/>
  <c r="R28" i="14"/>
  <c r="J28" i="4"/>
  <c r="G27" i="142"/>
  <c r="M27" i="142" s="1"/>
  <c r="F27" i="135"/>
  <c r="C27" i="142"/>
  <c r="I27" i="142"/>
  <c r="B26" i="142"/>
  <c r="B26" i="135"/>
  <c r="H26" i="142" s="1"/>
  <c r="P26" i="142" s="1"/>
  <c r="R27" i="14"/>
  <c r="J27" i="4" s="1"/>
  <c r="G26" i="142"/>
  <c r="M26" i="142" s="1"/>
  <c r="F26" i="135"/>
  <c r="M26" i="141" s="1"/>
  <c r="C26" i="142"/>
  <c r="I26" i="142" s="1"/>
  <c r="B25" i="142"/>
  <c r="H25" i="142" s="1"/>
  <c r="P25" i="142" s="1"/>
  <c r="B25" i="135"/>
  <c r="R26" i="14"/>
  <c r="J26" i="4"/>
  <c r="G25" i="142"/>
  <c r="F25" i="135"/>
  <c r="M25" i="142"/>
  <c r="C25" i="142"/>
  <c r="I25" i="142"/>
  <c r="B24" i="142"/>
  <c r="B24" i="135"/>
  <c r="H24" i="142" s="1"/>
  <c r="P24" i="142" s="1"/>
  <c r="R25" i="14"/>
  <c r="J25" i="4" s="1"/>
  <c r="G24" i="142"/>
  <c r="F24" i="135"/>
  <c r="M24" i="142" s="1"/>
  <c r="C24" i="142"/>
  <c r="I24" i="142" s="1"/>
  <c r="B23" i="142"/>
  <c r="B23" i="135"/>
  <c r="H23" i="142"/>
  <c r="P23" i="142" s="1"/>
  <c r="R24" i="14"/>
  <c r="J24" i="4"/>
  <c r="G23" i="142"/>
  <c r="M23" i="142" s="1"/>
  <c r="F23" i="135"/>
  <c r="C23" i="142"/>
  <c r="I23" i="142"/>
  <c r="B22" i="142"/>
  <c r="B22" i="135"/>
  <c r="H22" i="142" s="1"/>
  <c r="R23" i="14"/>
  <c r="J23" i="4" s="1"/>
  <c r="G22" i="142"/>
  <c r="F22" i="135"/>
  <c r="M22" i="142" s="1"/>
  <c r="C22" i="142"/>
  <c r="I22" i="142" s="1"/>
  <c r="B21" i="142"/>
  <c r="H21" i="142" s="1"/>
  <c r="P21" i="142" s="1"/>
  <c r="B21" i="135"/>
  <c r="R22" i="14"/>
  <c r="J22" i="4"/>
  <c r="G21" i="142"/>
  <c r="F21" i="135"/>
  <c r="M21" i="142"/>
  <c r="C21" i="142"/>
  <c r="I21" i="142"/>
  <c r="B20" i="142"/>
  <c r="B20" i="135"/>
  <c r="H20" i="142" s="1"/>
  <c r="R21" i="14"/>
  <c r="J21" i="4" s="1"/>
  <c r="G20" i="142"/>
  <c r="F20" i="135"/>
  <c r="M20" i="142" s="1"/>
  <c r="C20" i="142"/>
  <c r="I20" i="142" s="1"/>
  <c r="B19" i="142"/>
  <c r="B19" i="135"/>
  <c r="H19" i="142"/>
  <c r="P19" i="142" s="1"/>
  <c r="R20" i="14"/>
  <c r="J20" i="4"/>
  <c r="G19" i="142"/>
  <c r="M19" i="142" s="1"/>
  <c r="F19" i="135"/>
  <c r="C19" i="142"/>
  <c r="I19" i="142"/>
  <c r="B18" i="142"/>
  <c r="B18" i="135"/>
  <c r="H18" i="142" s="1"/>
  <c r="P18" i="142" s="1"/>
  <c r="R19" i="14"/>
  <c r="J19" i="4" s="1"/>
  <c r="G18" i="142"/>
  <c r="F18" i="135"/>
  <c r="M18" i="142" s="1"/>
  <c r="C18" i="142"/>
  <c r="I18" i="142" s="1"/>
  <c r="B17" i="142"/>
  <c r="H17" i="142" s="1"/>
  <c r="P17" i="142" s="1"/>
  <c r="B17" i="135"/>
  <c r="R18" i="14"/>
  <c r="J18" i="4"/>
  <c r="G17" i="142"/>
  <c r="F17" i="135"/>
  <c r="M17" i="142"/>
  <c r="C17" i="142"/>
  <c r="I17" i="142"/>
  <c r="B16" i="142"/>
  <c r="B16" i="135"/>
  <c r="H16" i="142" s="1"/>
  <c r="P16" i="142" s="1"/>
  <c r="R17" i="14"/>
  <c r="J17" i="4" s="1"/>
  <c r="G16" i="142"/>
  <c r="M16" i="142" s="1"/>
  <c r="F16" i="135"/>
  <c r="C16" i="142"/>
  <c r="I16" i="142" s="1"/>
  <c r="B15" i="142"/>
  <c r="B15" i="135"/>
  <c r="H15" i="142"/>
  <c r="P15" i="142" s="1"/>
  <c r="R16" i="14"/>
  <c r="J16" i="4"/>
  <c r="G15" i="142"/>
  <c r="M15" i="142" s="1"/>
  <c r="F15" i="135"/>
  <c r="C15" i="142"/>
  <c r="I15" i="142"/>
  <c r="B14" i="142"/>
  <c r="B14" i="135"/>
  <c r="H14" i="142" s="1"/>
  <c r="R15" i="14"/>
  <c r="J15" i="4" s="1"/>
  <c r="G14" i="142"/>
  <c r="F14" i="135"/>
  <c r="M14" i="142" s="1"/>
  <c r="C14" i="142"/>
  <c r="I14" i="142" s="1"/>
  <c r="B13" i="142"/>
  <c r="H13" i="142" s="1"/>
  <c r="P13" i="142" s="1"/>
  <c r="B13" i="135"/>
  <c r="R14" i="14"/>
  <c r="J14" i="4"/>
  <c r="G13" i="142"/>
  <c r="F13" i="135"/>
  <c r="M13" i="142"/>
  <c r="C13" i="142"/>
  <c r="I13" i="142"/>
  <c r="B12" i="142"/>
  <c r="B12" i="135"/>
  <c r="H12" i="142" s="1"/>
  <c r="P12" i="142" s="1"/>
  <c r="R13" i="14"/>
  <c r="J13" i="4" s="1"/>
  <c r="G12" i="142"/>
  <c r="M12" i="142" s="1"/>
  <c r="F12" i="135"/>
  <c r="C12" i="142"/>
  <c r="I12" i="142" s="1"/>
  <c r="B11" i="142"/>
  <c r="B11" i="135"/>
  <c r="H11" i="142"/>
  <c r="P11" i="142" s="1"/>
  <c r="R12" i="14"/>
  <c r="J12" i="4"/>
  <c r="G11" i="142"/>
  <c r="M11" i="142" s="1"/>
  <c r="F11" i="135"/>
  <c r="C11" i="142"/>
  <c r="I11" i="142"/>
  <c r="B10" i="142"/>
  <c r="B10" i="135"/>
  <c r="H10" i="142" s="1"/>
  <c r="P10" i="142" s="1"/>
  <c r="R11" i="14"/>
  <c r="J11" i="4" s="1"/>
  <c r="G10" i="142"/>
  <c r="F10" i="135"/>
  <c r="M10" i="142" s="1"/>
  <c r="C10" i="142"/>
  <c r="I10" i="142" s="1"/>
  <c r="B9" i="142"/>
  <c r="H9" i="142" s="1"/>
  <c r="P9" i="142" s="1"/>
  <c r="B9" i="135"/>
  <c r="R10" i="14"/>
  <c r="J10" i="4"/>
  <c r="G9" i="142"/>
  <c r="F9" i="135"/>
  <c r="M9" i="142"/>
  <c r="C9" i="142"/>
  <c r="I9" i="142"/>
  <c r="G115" i="141"/>
  <c r="M115" i="141"/>
  <c r="F115" i="141"/>
  <c r="L115" i="141"/>
  <c r="E115" i="141"/>
  <c r="K115" i="141"/>
  <c r="D115" i="141"/>
  <c r="C115" i="141"/>
  <c r="I115" i="141"/>
  <c r="B115" i="141"/>
  <c r="H115" i="141"/>
  <c r="G114" i="141"/>
  <c r="M114" i="141"/>
  <c r="F114" i="141"/>
  <c r="L114" i="141"/>
  <c r="E114" i="141"/>
  <c r="K114" i="141"/>
  <c r="D114" i="141"/>
  <c r="C114" i="141"/>
  <c r="I114" i="141"/>
  <c r="B114" i="141"/>
  <c r="H114" i="141"/>
  <c r="G113" i="141"/>
  <c r="M113" i="141"/>
  <c r="F113" i="141"/>
  <c r="L113" i="141"/>
  <c r="E113" i="141"/>
  <c r="K113" i="141"/>
  <c r="D113" i="141"/>
  <c r="C113" i="141"/>
  <c r="I113" i="141"/>
  <c r="B113" i="141"/>
  <c r="H113" i="141"/>
  <c r="G112" i="141"/>
  <c r="M112" i="141"/>
  <c r="F112" i="141"/>
  <c r="L112" i="141"/>
  <c r="E112" i="141"/>
  <c r="K112" i="141"/>
  <c r="D112" i="141"/>
  <c r="C112" i="141"/>
  <c r="I112" i="141"/>
  <c r="B112" i="141"/>
  <c r="H112" i="141"/>
  <c r="G111" i="141"/>
  <c r="M111" i="141"/>
  <c r="F111" i="141"/>
  <c r="L111" i="141"/>
  <c r="E111" i="141"/>
  <c r="K111" i="141"/>
  <c r="D111" i="141"/>
  <c r="C111" i="141"/>
  <c r="I111" i="141"/>
  <c r="B111" i="141"/>
  <c r="H111" i="141"/>
  <c r="G110" i="141"/>
  <c r="M110" i="141"/>
  <c r="F110" i="141"/>
  <c r="L110" i="141"/>
  <c r="E110" i="141"/>
  <c r="K110" i="141"/>
  <c r="D110" i="141"/>
  <c r="C110" i="141"/>
  <c r="I110" i="141"/>
  <c r="B110" i="141"/>
  <c r="H110" i="141"/>
  <c r="G109" i="141"/>
  <c r="M109" i="141"/>
  <c r="F109" i="141"/>
  <c r="L109" i="141"/>
  <c r="E109" i="141"/>
  <c r="K109" i="141"/>
  <c r="D109" i="141"/>
  <c r="C109" i="141"/>
  <c r="I109" i="141"/>
  <c r="B109" i="141"/>
  <c r="H109" i="141"/>
  <c r="G108" i="141"/>
  <c r="M108" i="141"/>
  <c r="F108" i="141"/>
  <c r="L108" i="141"/>
  <c r="E108" i="141"/>
  <c r="K108" i="141"/>
  <c r="D108" i="141"/>
  <c r="C108" i="141"/>
  <c r="I108" i="141"/>
  <c r="B108" i="141"/>
  <c r="H108" i="141"/>
  <c r="G107" i="141"/>
  <c r="M107" i="141"/>
  <c r="F107" i="141"/>
  <c r="L107" i="141"/>
  <c r="E107" i="141"/>
  <c r="K107" i="141"/>
  <c r="D107" i="141"/>
  <c r="C107" i="141"/>
  <c r="I107" i="141"/>
  <c r="B107" i="141"/>
  <c r="H107" i="141"/>
  <c r="G106" i="141"/>
  <c r="M106" i="141"/>
  <c r="F106" i="141"/>
  <c r="L106" i="141"/>
  <c r="E106" i="141"/>
  <c r="K106" i="141"/>
  <c r="D106" i="141"/>
  <c r="C106" i="141"/>
  <c r="I106" i="141"/>
  <c r="B106" i="141"/>
  <c r="H106" i="141"/>
  <c r="G105" i="141"/>
  <c r="M105" i="141"/>
  <c r="F105" i="141"/>
  <c r="L105" i="141"/>
  <c r="E105" i="141"/>
  <c r="K105" i="141"/>
  <c r="D105" i="141"/>
  <c r="C105" i="141"/>
  <c r="I105" i="141"/>
  <c r="B105" i="141"/>
  <c r="H105" i="141"/>
  <c r="G104" i="141"/>
  <c r="M104" i="141"/>
  <c r="F104" i="141"/>
  <c r="L104" i="141"/>
  <c r="E104" i="141"/>
  <c r="K104" i="141"/>
  <c r="D104" i="141"/>
  <c r="C104" i="141"/>
  <c r="I104" i="141"/>
  <c r="B104" i="141"/>
  <c r="H104" i="141"/>
  <c r="G103" i="141"/>
  <c r="M103" i="141"/>
  <c r="F103" i="141"/>
  <c r="L103" i="141"/>
  <c r="E103" i="141"/>
  <c r="K103" i="141"/>
  <c r="D103" i="141"/>
  <c r="C103" i="141"/>
  <c r="I103" i="141"/>
  <c r="B103" i="141"/>
  <c r="H103" i="141"/>
  <c r="G102" i="141"/>
  <c r="M102" i="141"/>
  <c r="F102" i="141"/>
  <c r="L102" i="141"/>
  <c r="E102" i="141"/>
  <c r="K102" i="141"/>
  <c r="D102" i="141"/>
  <c r="C102" i="141"/>
  <c r="I102" i="141"/>
  <c r="B102" i="141"/>
  <c r="H102" i="141"/>
  <c r="G101" i="141"/>
  <c r="M101" i="141"/>
  <c r="F101" i="141"/>
  <c r="L101" i="141"/>
  <c r="E101" i="141"/>
  <c r="K101" i="141"/>
  <c r="D101" i="141"/>
  <c r="C101" i="141"/>
  <c r="I101" i="141"/>
  <c r="B101" i="141"/>
  <c r="H101" i="141"/>
  <c r="G100" i="141"/>
  <c r="M100" i="141"/>
  <c r="F100" i="141"/>
  <c r="L100" i="141"/>
  <c r="E100" i="141"/>
  <c r="K100" i="141"/>
  <c r="D100" i="141"/>
  <c r="C100" i="141"/>
  <c r="I100" i="141"/>
  <c r="B100" i="141"/>
  <c r="H100" i="141"/>
  <c r="G99" i="141"/>
  <c r="M99" i="141"/>
  <c r="F99" i="141"/>
  <c r="L99" i="141"/>
  <c r="E99" i="141"/>
  <c r="K99" i="141"/>
  <c r="D99" i="141"/>
  <c r="C99" i="141"/>
  <c r="I99" i="141"/>
  <c r="B99" i="141"/>
  <c r="H99" i="141"/>
  <c r="G98" i="141"/>
  <c r="M98" i="141"/>
  <c r="F98" i="141"/>
  <c r="L98" i="141"/>
  <c r="E98" i="141"/>
  <c r="K98" i="141"/>
  <c r="D98" i="141"/>
  <c r="C98" i="141"/>
  <c r="I98" i="141"/>
  <c r="B98" i="141"/>
  <c r="H98" i="141"/>
  <c r="G97" i="141"/>
  <c r="M97" i="141"/>
  <c r="F97" i="141"/>
  <c r="L97" i="141"/>
  <c r="E97" i="141"/>
  <c r="K97" i="141"/>
  <c r="D97" i="141"/>
  <c r="C97" i="141"/>
  <c r="I97" i="141"/>
  <c r="B97" i="141"/>
  <c r="H97" i="141"/>
  <c r="G96" i="141"/>
  <c r="M96" i="141"/>
  <c r="F96" i="141"/>
  <c r="L96" i="141"/>
  <c r="E96" i="141"/>
  <c r="K96" i="141"/>
  <c r="D96" i="141"/>
  <c r="C96" i="141"/>
  <c r="I96" i="141"/>
  <c r="B96" i="141"/>
  <c r="H96" i="141"/>
  <c r="G95" i="141"/>
  <c r="M95" i="141"/>
  <c r="F95" i="141"/>
  <c r="L95" i="141"/>
  <c r="E95" i="141"/>
  <c r="K95" i="141"/>
  <c r="D95" i="141"/>
  <c r="C95" i="141"/>
  <c r="I95" i="141"/>
  <c r="B95" i="141"/>
  <c r="H95" i="141"/>
  <c r="G94" i="141"/>
  <c r="M94" i="141"/>
  <c r="F94" i="141"/>
  <c r="L94" i="141"/>
  <c r="E94" i="141"/>
  <c r="K94" i="141"/>
  <c r="D94" i="141"/>
  <c r="C94" i="141"/>
  <c r="I94" i="141"/>
  <c r="B94" i="141"/>
  <c r="H94" i="141"/>
  <c r="G93" i="141"/>
  <c r="M93" i="141"/>
  <c r="F93" i="141"/>
  <c r="L93" i="141"/>
  <c r="E93" i="141"/>
  <c r="K93" i="141"/>
  <c r="D93" i="141"/>
  <c r="C93" i="141"/>
  <c r="I93" i="141"/>
  <c r="B93" i="141"/>
  <c r="H93" i="141"/>
  <c r="G92" i="141"/>
  <c r="M92" i="141"/>
  <c r="F92" i="141"/>
  <c r="L92" i="141"/>
  <c r="E92" i="141"/>
  <c r="K92" i="141"/>
  <c r="D92" i="141"/>
  <c r="C92" i="141"/>
  <c r="I92" i="141"/>
  <c r="B92" i="141"/>
  <c r="H92" i="141"/>
  <c r="G91" i="141"/>
  <c r="M91" i="141"/>
  <c r="F91" i="141"/>
  <c r="L91" i="141"/>
  <c r="E91" i="141"/>
  <c r="K91" i="141"/>
  <c r="D91" i="141"/>
  <c r="C91" i="141"/>
  <c r="I91" i="141"/>
  <c r="B91" i="141"/>
  <c r="H91" i="141"/>
  <c r="G90" i="141"/>
  <c r="M90" i="141"/>
  <c r="F90" i="141"/>
  <c r="L90" i="141"/>
  <c r="E90" i="141"/>
  <c r="K90" i="141"/>
  <c r="D90" i="141"/>
  <c r="C90" i="141"/>
  <c r="I90" i="141"/>
  <c r="B90" i="141"/>
  <c r="H90" i="141"/>
  <c r="G89" i="141"/>
  <c r="M89" i="141"/>
  <c r="F89" i="141"/>
  <c r="L89" i="141"/>
  <c r="E89" i="141"/>
  <c r="K89" i="141"/>
  <c r="D89" i="141"/>
  <c r="C89" i="141"/>
  <c r="I89" i="141"/>
  <c r="B89" i="141"/>
  <c r="H89" i="141"/>
  <c r="G88" i="141"/>
  <c r="M88" i="141"/>
  <c r="F88" i="141"/>
  <c r="L88" i="141"/>
  <c r="E88" i="141"/>
  <c r="K88" i="141"/>
  <c r="D88" i="141"/>
  <c r="C88" i="141"/>
  <c r="I88" i="141"/>
  <c r="B88" i="141"/>
  <c r="H88" i="141"/>
  <c r="G87" i="141"/>
  <c r="M87" i="141"/>
  <c r="F87" i="141"/>
  <c r="L87" i="141"/>
  <c r="E87" i="141"/>
  <c r="K87" i="141"/>
  <c r="D87" i="141"/>
  <c r="C87" i="141"/>
  <c r="I87" i="141"/>
  <c r="B87" i="141"/>
  <c r="H87" i="141"/>
  <c r="G86" i="141"/>
  <c r="M86" i="141"/>
  <c r="F86" i="141"/>
  <c r="L86" i="141"/>
  <c r="E86" i="141"/>
  <c r="K86" i="141"/>
  <c r="D86" i="141"/>
  <c r="C86" i="141"/>
  <c r="I86" i="141"/>
  <c r="B86" i="141"/>
  <c r="H86" i="141"/>
  <c r="G85" i="141"/>
  <c r="M85" i="141"/>
  <c r="F85" i="141"/>
  <c r="L85" i="141"/>
  <c r="E85" i="141"/>
  <c r="K85" i="141"/>
  <c r="D85" i="141"/>
  <c r="C85" i="141"/>
  <c r="I85" i="141"/>
  <c r="B85" i="141"/>
  <c r="H85" i="141"/>
  <c r="G84" i="141"/>
  <c r="M84" i="141"/>
  <c r="F84" i="141"/>
  <c r="L84" i="141"/>
  <c r="E84" i="141"/>
  <c r="K84" i="141"/>
  <c r="D84" i="141"/>
  <c r="C84" i="141"/>
  <c r="I84" i="141"/>
  <c r="B84" i="141"/>
  <c r="H84" i="141"/>
  <c r="G83" i="141"/>
  <c r="M83" i="141"/>
  <c r="F83" i="141"/>
  <c r="L83" i="141"/>
  <c r="E83" i="141"/>
  <c r="K83" i="141"/>
  <c r="D83" i="141"/>
  <c r="C83" i="141"/>
  <c r="I83" i="141"/>
  <c r="B83" i="141"/>
  <c r="H83" i="141"/>
  <c r="G82" i="141"/>
  <c r="M82" i="141"/>
  <c r="F82" i="141"/>
  <c r="L82" i="141"/>
  <c r="E82" i="141"/>
  <c r="K82" i="141"/>
  <c r="D82" i="141"/>
  <c r="C82" i="141"/>
  <c r="I82" i="141"/>
  <c r="B82" i="141"/>
  <c r="H82" i="141"/>
  <c r="G81" i="141"/>
  <c r="M81" i="141"/>
  <c r="F81" i="141"/>
  <c r="L81" i="141"/>
  <c r="E81" i="141"/>
  <c r="K81" i="141"/>
  <c r="D81" i="141"/>
  <c r="C81" i="141"/>
  <c r="I81" i="141"/>
  <c r="B81" i="141"/>
  <c r="H81" i="141"/>
  <c r="G80" i="141"/>
  <c r="M80" i="141"/>
  <c r="F80" i="141"/>
  <c r="L80" i="141"/>
  <c r="E80" i="141"/>
  <c r="K80" i="141"/>
  <c r="D80" i="141"/>
  <c r="C80" i="141"/>
  <c r="I80" i="141"/>
  <c r="B80" i="141"/>
  <c r="H80" i="141"/>
  <c r="G79" i="141"/>
  <c r="M79" i="141"/>
  <c r="F79" i="141"/>
  <c r="L79" i="141"/>
  <c r="E79" i="141"/>
  <c r="K79" i="141"/>
  <c r="D79" i="141"/>
  <c r="C79" i="141"/>
  <c r="I79" i="141"/>
  <c r="B79" i="141"/>
  <c r="H79" i="141"/>
  <c r="G78" i="141"/>
  <c r="M78" i="141"/>
  <c r="F78" i="141"/>
  <c r="L78" i="141"/>
  <c r="E78" i="141"/>
  <c r="K78" i="141"/>
  <c r="D78" i="141"/>
  <c r="C78" i="141"/>
  <c r="I78" i="141"/>
  <c r="B78" i="141"/>
  <c r="H78" i="141"/>
  <c r="G77" i="141"/>
  <c r="M77" i="141"/>
  <c r="F77" i="141"/>
  <c r="L77" i="141"/>
  <c r="E77" i="141"/>
  <c r="K77" i="141"/>
  <c r="D77" i="141"/>
  <c r="C77" i="141"/>
  <c r="I77" i="141"/>
  <c r="B77" i="141"/>
  <c r="H77" i="141"/>
  <c r="G76" i="141"/>
  <c r="M76" i="141"/>
  <c r="F76" i="141"/>
  <c r="L76" i="141"/>
  <c r="E76" i="141"/>
  <c r="K76" i="141"/>
  <c r="D76" i="141"/>
  <c r="C76" i="141"/>
  <c r="I76" i="141"/>
  <c r="B76" i="141"/>
  <c r="H76" i="141"/>
  <c r="G75" i="141"/>
  <c r="M75" i="141"/>
  <c r="F75" i="141"/>
  <c r="L75" i="141"/>
  <c r="E75" i="141"/>
  <c r="K75" i="141"/>
  <c r="D75" i="141"/>
  <c r="C75" i="141"/>
  <c r="I75" i="141"/>
  <c r="B75" i="141"/>
  <c r="H75" i="141"/>
  <c r="G74" i="141"/>
  <c r="M74" i="141"/>
  <c r="F74" i="141"/>
  <c r="L74" i="141"/>
  <c r="E74" i="141"/>
  <c r="K74" i="141"/>
  <c r="D74" i="141"/>
  <c r="C74" i="141"/>
  <c r="I74" i="141"/>
  <c r="B74" i="141"/>
  <c r="H74" i="141"/>
  <c r="G73" i="141"/>
  <c r="M73" i="141"/>
  <c r="F73" i="141"/>
  <c r="L73" i="141"/>
  <c r="E73" i="141"/>
  <c r="K73" i="141"/>
  <c r="D73" i="141"/>
  <c r="C73" i="141"/>
  <c r="I73" i="141"/>
  <c r="B73" i="141"/>
  <c r="H73" i="141"/>
  <c r="G72" i="141"/>
  <c r="M72" i="141"/>
  <c r="F72" i="141"/>
  <c r="L72" i="141"/>
  <c r="E72" i="141"/>
  <c r="K72" i="141"/>
  <c r="D72" i="141"/>
  <c r="C72" i="141"/>
  <c r="I72" i="141"/>
  <c r="B72" i="141"/>
  <c r="H72" i="141"/>
  <c r="G71" i="141"/>
  <c r="M71" i="141"/>
  <c r="F71" i="141"/>
  <c r="L71" i="141"/>
  <c r="E71" i="141"/>
  <c r="K71" i="141"/>
  <c r="D71" i="141"/>
  <c r="C71" i="141"/>
  <c r="I71" i="141"/>
  <c r="B71" i="141"/>
  <c r="H71" i="141"/>
  <c r="G70" i="141"/>
  <c r="M70" i="141"/>
  <c r="F70" i="141"/>
  <c r="L70" i="141"/>
  <c r="E70" i="141"/>
  <c r="K70" i="141"/>
  <c r="D70" i="141"/>
  <c r="C70" i="141"/>
  <c r="I70" i="141"/>
  <c r="B70" i="141"/>
  <c r="H70" i="141"/>
  <c r="G69" i="141"/>
  <c r="M69" i="141"/>
  <c r="F69" i="141"/>
  <c r="L69" i="141"/>
  <c r="E69" i="141"/>
  <c r="K69" i="141"/>
  <c r="D69" i="141"/>
  <c r="C69" i="141"/>
  <c r="I69" i="141"/>
  <c r="B69" i="141"/>
  <c r="H69" i="141"/>
  <c r="G68" i="141"/>
  <c r="M68" i="141"/>
  <c r="F68" i="141"/>
  <c r="L68" i="141"/>
  <c r="E68" i="141"/>
  <c r="K68" i="141"/>
  <c r="D68" i="141"/>
  <c r="C68" i="141"/>
  <c r="I68" i="141"/>
  <c r="B68" i="141"/>
  <c r="H68" i="141"/>
  <c r="G67" i="141"/>
  <c r="M67" i="141"/>
  <c r="F67" i="141"/>
  <c r="L67" i="141"/>
  <c r="E67" i="141"/>
  <c r="K67" i="141"/>
  <c r="D67" i="141"/>
  <c r="C67" i="141"/>
  <c r="I67" i="141"/>
  <c r="B67" i="141"/>
  <c r="H67" i="141"/>
  <c r="G66" i="141"/>
  <c r="M66" i="141"/>
  <c r="F66" i="141"/>
  <c r="L66" i="141"/>
  <c r="E66" i="141"/>
  <c r="K66" i="141"/>
  <c r="D66" i="141"/>
  <c r="C66" i="141"/>
  <c r="I66" i="141"/>
  <c r="B66" i="141"/>
  <c r="H66" i="141"/>
  <c r="G65" i="141"/>
  <c r="M65" i="141"/>
  <c r="F65" i="141"/>
  <c r="L65" i="141"/>
  <c r="E65" i="141"/>
  <c r="K65" i="141"/>
  <c r="D65" i="141"/>
  <c r="C65" i="141"/>
  <c r="I65" i="141"/>
  <c r="B65" i="141"/>
  <c r="H65" i="141"/>
  <c r="G64" i="141"/>
  <c r="M64" i="141"/>
  <c r="F64" i="141"/>
  <c r="L64" i="141"/>
  <c r="E64" i="141"/>
  <c r="K64" i="141"/>
  <c r="D64" i="141"/>
  <c r="C64" i="141"/>
  <c r="I64" i="141"/>
  <c r="B64" i="141"/>
  <c r="H64" i="141"/>
  <c r="G63" i="141"/>
  <c r="M63" i="141"/>
  <c r="F63" i="141"/>
  <c r="L63" i="141"/>
  <c r="E63" i="141"/>
  <c r="K63" i="141"/>
  <c r="D63" i="141"/>
  <c r="C63" i="141"/>
  <c r="I63" i="141"/>
  <c r="B63" i="141"/>
  <c r="H63" i="141"/>
  <c r="G62" i="141"/>
  <c r="M62" i="141"/>
  <c r="F62" i="141"/>
  <c r="L62" i="141"/>
  <c r="E62" i="141"/>
  <c r="K62" i="141"/>
  <c r="D62" i="141"/>
  <c r="C62" i="141"/>
  <c r="I62" i="141"/>
  <c r="B62" i="141"/>
  <c r="H62" i="141"/>
  <c r="G61" i="141"/>
  <c r="M61" i="141"/>
  <c r="F61" i="141"/>
  <c r="L61" i="141"/>
  <c r="E61" i="141"/>
  <c r="K61" i="141"/>
  <c r="D61" i="141"/>
  <c r="C61" i="141"/>
  <c r="I61" i="141"/>
  <c r="B61" i="141"/>
  <c r="H61" i="141"/>
  <c r="G60" i="141"/>
  <c r="M60" i="141"/>
  <c r="F60" i="141"/>
  <c r="L60" i="141"/>
  <c r="E60" i="141"/>
  <c r="K60" i="141"/>
  <c r="D60" i="141"/>
  <c r="C60" i="141"/>
  <c r="I60" i="141"/>
  <c r="B60" i="141"/>
  <c r="H60" i="141"/>
  <c r="G59" i="141"/>
  <c r="M59" i="141"/>
  <c r="F59" i="141"/>
  <c r="L59" i="141"/>
  <c r="E59" i="141"/>
  <c r="K59" i="141"/>
  <c r="D59" i="141"/>
  <c r="C59" i="141"/>
  <c r="I59" i="141"/>
  <c r="B59" i="141"/>
  <c r="H59" i="141"/>
  <c r="G58" i="141"/>
  <c r="M58" i="141"/>
  <c r="F58" i="141"/>
  <c r="L58" i="141"/>
  <c r="E58" i="141"/>
  <c r="K58" i="141"/>
  <c r="D58" i="141"/>
  <c r="C58" i="141"/>
  <c r="I58" i="141"/>
  <c r="B58" i="141"/>
  <c r="H58" i="141"/>
  <c r="G57" i="141"/>
  <c r="M57" i="141"/>
  <c r="C57" i="141"/>
  <c r="I57" i="141"/>
  <c r="B57" i="141"/>
  <c r="H57" i="141"/>
  <c r="G56" i="141"/>
  <c r="M56" i="141"/>
  <c r="C56" i="141"/>
  <c r="I56" i="141"/>
  <c r="B56" i="141"/>
  <c r="G55" i="141"/>
  <c r="M55" i="141"/>
  <c r="C55" i="141"/>
  <c r="I55" i="141"/>
  <c r="B55" i="141"/>
  <c r="H55" i="141"/>
  <c r="G54" i="141"/>
  <c r="C54" i="141"/>
  <c r="I54" i="141"/>
  <c r="B54" i="141"/>
  <c r="H54" i="141"/>
  <c r="G53" i="141"/>
  <c r="M53" i="141"/>
  <c r="C53" i="141"/>
  <c r="I53" i="141"/>
  <c r="B53" i="141"/>
  <c r="H53" i="141"/>
  <c r="G52" i="141"/>
  <c r="M52" i="141"/>
  <c r="C52" i="141"/>
  <c r="I52" i="141"/>
  <c r="B52" i="141"/>
  <c r="G51" i="141"/>
  <c r="M51" i="141"/>
  <c r="C51" i="141"/>
  <c r="I51" i="141"/>
  <c r="B51" i="141"/>
  <c r="H51" i="141"/>
  <c r="G50" i="141"/>
  <c r="C50" i="141"/>
  <c r="I50" i="141"/>
  <c r="B50" i="141"/>
  <c r="H50" i="141"/>
  <c r="G49" i="141"/>
  <c r="M49" i="141"/>
  <c r="C49" i="141"/>
  <c r="I49" i="141"/>
  <c r="B49" i="141"/>
  <c r="H49" i="141"/>
  <c r="G48" i="141"/>
  <c r="M48" i="141"/>
  <c r="C48" i="141"/>
  <c r="I48" i="141"/>
  <c r="B48" i="141"/>
  <c r="G47" i="141"/>
  <c r="M47" i="141"/>
  <c r="C47" i="141"/>
  <c r="I47" i="141"/>
  <c r="B47" i="141"/>
  <c r="H47" i="141"/>
  <c r="G46" i="141"/>
  <c r="C46" i="141"/>
  <c r="I46" i="141"/>
  <c r="B46" i="141"/>
  <c r="H46" i="141"/>
  <c r="G45" i="141"/>
  <c r="M45" i="141"/>
  <c r="C45" i="141"/>
  <c r="I45" i="141"/>
  <c r="B45" i="141"/>
  <c r="H45" i="141"/>
  <c r="G44" i="141"/>
  <c r="M44" i="141"/>
  <c r="C44" i="141"/>
  <c r="I44" i="141"/>
  <c r="B44" i="141"/>
  <c r="G43" i="141"/>
  <c r="M43" i="141"/>
  <c r="C43" i="141"/>
  <c r="I43" i="141"/>
  <c r="B43" i="141"/>
  <c r="H43" i="141"/>
  <c r="G42" i="141"/>
  <c r="C42" i="141"/>
  <c r="I42" i="141"/>
  <c r="B42" i="141"/>
  <c r="H42" i="141"/>
  <c r="G41" i="141"/>
  <c r="M41" i="141"/>
  <c r="C41" i="141"/>
  <c r="I41" i="141"/>
  <c r="B41" i="141"/>
  <c r="H41" i="141"/>
  <c r="G40" i="141"/>
  <c r="M40" i="141"/>
  <c r="C40" i="141"/>
  <c r="I40" i="141"/>
  <c r="B40" i="141"/>
  <c r="G39" i="141"/>
  <c r="M39" i="141"/>
  <c r="C39" i="141"/>
  <c r="I39" i="141"/>
  <c r="B39" i="141"/>
  <c r="H39" i="141"/>
  <c r="G38" i="141"/>
  <c r="C38" i="141"/>
  <c r="I38" i="141"/>
  <c r="B38" i="141"/>
  <c r="H38" i="141"/>
  <c r="G37" i="141"/>
  <c r="M37" i="141"/>
  <c r="C37" i="141"/>
  <c r="I37" i="141"/>
  <c r="B37" i="141"/>
  <c r="H37" i="141"/>
  <c r="G36" i="141"/>
  <c r="M36" i="141"/>
  <c r="C36" i="141"/>
  <c r="I36" i="141"/>
  <c r="B36" i="141"/>
  <c r="G35" i="141"/>
  <c r="M35" i="141"/>
  <c r="C35" i="141"/>
  <c r="I35" i="141"/>
  <c r="B35" i="141"/>
  <c r="H35" i="141"/>
  <c r="G34" i="141"/>
  <c r="C34" i="141"/>
  <c r="I34" i="141"/>
  <c r="B34" i="141"/>
  <c r="H34" i="141"/>
  <c r="G33" i="141"/>
  <c r="M33" i="141"/>
  <c r="C33" i="141"/>
  <c r="I33" i="141"/>
  <c r="B33" i="141"/>
  <c r="H33" i="141"/>
  <c r="G32" i="141"/>
  <c r="M32" i="141"/>
  <c r="C32" i="141"/>
  <c r="I32" i="141"/>
  <c r="B32" i="141"/>
  <c r="G31" i="141"/>
  <c r="M31" i="141"/>
  <c r="C31" i="141"/>
  <c r="I31" i="141"/>
  <c r="B31" i="141"/>
  <c r="H31" i="141"/>
  <c r="G30" i="141"/>
  <c r="C30" i="141"/>
  <c r="I30" i="141"/>
  <c r="B30" i="141"/>
  <c r="H30" i="141"/>
  <c r="G29" i="141"/>
  <c r="M29" i="141"/>
  <c r="C29" i="141"/>
  <c r="I29" i="141"/>
  <c r="B29" i="141"/>
  <c r="H29" i="141"/>
  <c r="G28" i="141"/>
  <c r="M28" i="141"/>
  <c r="C28" i="141"/>
  <c r="I28" i="141"/>
  <c r="B28" i="141"/>
  <c r="G27" i="141"/>
  <c r="M27" i="141"/>
  <c r="C27" i="141"/>
  <c r="I27" i="141"/>
  <c r="B27" i="141"/>
  <c r="H27" i="141"/>
  <c r="G26" i="141"/>
  <c r="C26" i="141"/>
  <c r="I26" i="141"/>
  <c r="B26" i="141"/>
  <c r="H26" i="141"/>
  <c r="G25" i="141"/>
  <c r="M25" i="141"/>
  <c r="C25" i="141"/>
  <c r="I25" i="141"/>
  <c r="B25" i="141"/>
  <c r="H25" i="141"/>
  <c r="G24" i="141"/>
  <c r="M24" i="141"/>
  <c r="C24" i="141"/>
  <c r="I24" i="141"/>
  <c r="B24" i="141"/>
  <c r="G23" i="141"/>
  <c r="M23" i="141"/>
  <c r="C23" i="141"/>
  <c r="I23" i="141"/>
  <c r="B23" i="141"/>
  <c r="H23" i="141"/>
  <c r="G22" i="141"/>
  <c r="C22" i="141"/>
  <c r="I22" i="141"/>
  <c r="B22" i="141"/>
  <c r="H22" i="141"/>
  <c r="G21" i="141"/>
  <c r="M21" i="141"/>
  <c r="C21" i="141"/>
  <c r="I21" i="141"/>
  <c r="B21" i="141"/>
  <c r="H21" i="141"/>
  <c r="G20" i="141"/>
  <c r="M20" i="141"/>
  <c r="C20" i="141"/>
  <c r="I20" i="141"/>
  <c r="B20" i="141"/>
  <c r="G19" i="141"/>
  <c r="M19" i="141"/>
  <c r="C19" i="141"/>
  <c r="I19" i="141"/>
  <c r="B19" i="141"/>
  <c r="H19" i="141"/>
  <c r="G18" i="141"/>
  <c r="C18" i="141"/>
  <c r="I18" i="141"/>
  <c r="B18" i="141"/>
  <c r="H18" i="141"/>
  <c r="G17" i="141"/>
  <c r="M17" i="141"/>
  <c r="C17" i="141"/>
  <c r="I17" i="141"/>
  <c r="B17" i="141"/>
  <c r="H17" i="141"/>
  <c r="G16" i="141"/>
  <c r="M16" i="141"/>
  <c r="C16" i="141"/>
  <c r="I16" i="141"/>
  <c r="B16" i="141"/>
  <c r="G15" i="141"/>
  <c r="M15" i="141"/>
  <c r="C15" i="141"/>
  <c r="I15" i="141"/>
  <c r="B15" i="141"/>
  <c r="H15" i="141"/>
  <c r="G14" i="141"/>
  <c r="C14" i="141"/>
  <c r="I14" i="141"/>
  <c r="B14" i="141"/>
  <c r="H14" i="141"/>
  <c r="G13" i="141"/>
  <c r="M13" i="141"/>
  <c r="C13" i="141"/>
  <c r="I13" i="141"/>
  <c r="B13" i="141"/>
  <c r="H13" i="141"/>
  <c r="G12" i="141"/>
  <c r="M12" i="141"/>
  <c r="C12" i="141"/>
  <c r="I12" i="141"/>
  <c r="B12" i="141"/>
  <c r="G11" i="141"/>
  <c r="M11" i="141"/>
  <c r="C11" i="141"/>
  <c r="I11" i="141"/>
  <c r="B11" i="141"/>
  <c r="H11" i="141"/>
  <c r="G10" i="141"/>
  <c r="C10" i="141"/>
  <c r="I10" i="141"/>
  <c r="B10" i="141"/>
  <c r="H10" i="141"/>
  <c r="G9" i="141"/>
  <c r="M9" i="141"/>
  <c r="C9" i="141"/>
  <c r="I9" i="141"/>
  <c r="B9" i="141"/>
  <c r="H9" i="141"/>
  <c r="G115" i="140"/>
  <c r="M115" i="140"/>
  <c r="F115" i="140"/>
  <c r="L115" i="140"/>
  <c r="E115" i="140"/>
  <c r="K115" i="140"/>
  <c r="D115" i="140"/>
  <c r="J115" i="140"/>
  <c r="C115" i="140"/>
  <c r="I115" i="140"/>
  <c r="B115" i="140"/>
  <c r="H115" i="140"/>
  <c r="G114" i="140"/>
  <c r="M114" i="140"/>
  <c r="F114" i="140"/>
  <c r="L114" i="140"/>
  <c r="E114" i="140"/>
  <c r="K114" i="140"/>
  <c r="D114" i="140"/>
  <c r="J114" i="140"/>
  <c r="C114" i="140"/>
  <c r="I114" i="140"/>
  <c r="B114" i="140"/>
  <c r="H114" i="140"/>
  <c r="G113" i="140"/>
  <c r="M113" i="140"/>
  <c r="F113" i="140"/>
  <c r="L113" i="140"/>
  <c r="E113" i="140"/>
  <c r="K113" i="140"/>
  <c r="D113" i="140"/>
  <c r="J113" i="140"/>
  <c r="C113" i="140"/>
  <c r="I113" i="140"/>
  <c r="B113" i="140"/>
  <c r="H113" i="140"/>
  <c r="G112" i="140"/>
  <c r="M112" i="140"/>
  <c r="F112" i="140"/>
  <c r="L112" i="140"/>
  <c r="E112" i="140"/>
  <c r="K112" i="140"/>
  <c r="D112" i="140"/>
  <c r="J112" i="140"/>
  <c r="C112" i="140"/>
  <c r="I112" i="140"/>
  <c r="B112" i="140"/>
  <c r="H112" i="140"/>
  <c r="G111" i="140"/>
  <c r="M111" i="140"/>
  <c r="F111" i="140"/>
  <c r="L111" i="140"/>
  <c r="E111" i="140"/>
  <c r="K111" i="140"/>
  <c r="D111" i="140"/>
  <c r="J111" i="140"/>
  <c r="C111" i="140"/>
  <c r="I111" i="140"/>
  <c r="B111" i="140"/>
  <c r="H111" i="140"/>
  <c r="G110" i="140"/>
  <c r="M110" i="140"/>
  <c r="F110" i="140"/>
  <c r="L110" i="140"/>
  <c r="E110" i="140"/>
  <c r="K110" i="140"/>
  <c r="D110" i="140"/>
  <c r="J110" i="140"/>
  <c r="C110" i="140"/>
  <c r="I110" i="140"/>
  <c r="B110" i="140"/>
  <c r="H110" i="140"/>
  <c r="G109" i="140"/>
  <c r="M109" i="140"/>
  <c r="F109" i="140"/>
  <c r="L109" i="140"/>
  <c r="E109" i="140"/>
  <c r="K109" i="140"/>
  <c r="D109" i="140"/>
  <c r="J109" i="140"/>
  <c r="C109" i="140"/>
  <c r="I109" i="140"/>
  <c r="B109" i="140"/>
  <c r="H109" i="140"/>
  <c r="G108" i="140"/>
  <c r="M108" i="140"/>
  <c r="F108" i="140"/>
  <c r="L108" i="140"/>
  <c r="E108" i="140"/>
  <c r="K108" i="140"/>
  <c r="D108" i="140"/>
  <c r="J108" i="140"/>
  <c r="C108" i="140"/>
  <c r="I108" i="140"/>
  <c r="B108" i="140"/>
  <c r="H108" i="140"/>
  <c r="G107" i="140"/>
  <c r="M107" i="140"/>
  <c r="F107" i="140"/>
  <c r="L107" i="140"/>
  <c r="E107" i="140"/>
  <c r="K107" i="140"/>
  <c r="D107" i="140"/>
  <c r="J107" i="140"/>
  <c r="C107" i="140"/>
  <c r="I107" i="140"/>
  <c r="B107" i="140"/>
  <c r="H107" i="140"/>
  <c r="G106" i="140"/>
  <c r="M106" i="140"/>
  <c r="F106" i="140"/>
  <c r="L106" i="140"/>
  <c r="E106" i="140"/>
  <c r="K106" i="140"/>
  <c r="D106" i="140"/>
  <c r="J106" i="140"/>
  <c r="C106" i="140"/>
  <c r="I106" i="140"/>
  <c r="B106" i="140"/>
  <c r="H106" i="140"/>
  <c r="G105" i="140"/>
  <c r="M105" i="140"/>
  <c r="F105" i="140"/>
  <c r="L105" i="140"/>
  <c r="E105" i="140"/>
  <c r="K105" i="140"/>
  <c r="D105" i="140"/>
  <c r="J105" i="140"/>
  <c r="C105" i="140"/>
  <c r="I105" i="140"/>
  <c r="B105" i="140"/>
  <c r="H105" i="140"/>
  <c r="G104" i="140"/>
  <c r="M104" i="140"/>
  <c r="F104" i="140"/>
  <c r="L104" i="140"/>
  <c r="E104" i="140"/>
  <c r="K104" i="140"/>
  <c r="D104" i="140"/>
  <c r="J104" i="140"/>
  <c r="C104" i="140"/>
  <c r="I104" i="140"/>
  <c r="B104" i="140"/>
  <c r="H104" i="140"/>
  <c r="G103" i="140"/>
  <c r="M103" i="140"/>
  <c r="F103" i="140"/>
  <c r="L103" i="140"/>
  <c r="E103" i="140"/>
  <c r="K103" i="140"/>
  <c r="D103" i="140"/>
  <c r="J103" i="140"/>
  <c r="C103" i="140"/>
  <c r="I103" i="140"/>
  <c r="B103" i="140"/>
  <c r="H103" i="140"/>
  <c r="G102" i="140"/>
  <c r="M102" i="140"/>
  <c r="F102" i="140"/>
  <c r="L102" i="140"/>
  <c r="E102" i="140"/>
  <c r="K102" i="140"/>
  <c r="D102" i="140"/>
  <c r="J102" i="140"/>
  <c r="C102" i="140"/>
  <c r="I102" i="140"/>
  <c r="B102" i="140"/>
  <c r="H102" i="140"/>
  <c r="G101" i="140"/>
  <c r="M101" i="140"/>
  <c r="F101" i="140"/>
  <c r="L101" i="140"/>
  <c r="E101" i="140"/>
  <c r="K101" i="140"/>
  <c r="D101" i="140"/>
  <c r="J101" i="140"/>
  <c r="C101" i="140"/>
  <c r="I101" i="140"/>
  <c r="B101" i="140"/>
  <c r="H101" i="140"/>
  <c r="G100" i="140"/>
  <c r="M100" i="140"/>
  <c r="F100" i="140"/>
  <c r="L100" i="140"/>
  <c r="E100" i="140"/>
  <c r="K100" i="140"/>
  <c r="D100" i="140"/>
  <c r="J100" i="140"/>
  <c r="C100" i="140"/>
  <c r="I100" i="140"/>
  <c r="B100" i="140"/>
  <c r="H100" i="140"/>
  <c r="G99" i="140"/>
  <c r="M99" i="140"/>
  <c r="F99" i="140"/>
  <c r="L99" i="140"/>
  <c r="E99" i="140"/>
  <c r="K99" i="140"/>
  <c r="D99" i="140"/>
  <c r="J99" i="140"/>
  <c r="C99" i="140"/>
  <c r="I99" i="140"/>
  <c r="B99" i="140"/>
  <c r="H99" i="140"/>
  <c r="G98" i="140"/>
  <c r="M98" i="140"/>
  <c r="F98" i="140"/>
  <c r="L98" i="140"/>
  <c r="E98" i="140"/>
  <c r="K98" i="140"/>
  <c r="D98" i="140"/>
  <c r="J98" i="140"/>
  <c r="C98" i="140"/>
  <c r="I98" i="140"/>
  <c r="B98" i="140"/>
  <c r="H98" i="140"/>
  <c r="G97" i="140"/>
  <c r="M97" i="140"/>
  <c r="F97" i="140"/>
  <c r="L97" i="140"/>
  <c r="E97" i="140"/>
  <c r="K97" i="140"/>
  <c r="D97" i="140"/>
  <c r="J97" i="140"/>
  <c r="C97" i="140"/>
  <c r="I97" i="140"/>
  <c r="B97" i="140"/>
  <c r="H97" i="140"/>
  <c r="G96" i="140"/>
  <c r="M96" i="140"/>
  <c r="F96" i="140"/>
  <c r="L96" i="140"/>
  <c r="E96" i="140"/>
  <c r="K96" i="140"/>
  <c r="D96" i="140"/>
  <c r="J96" i="140"/>
  <c r="C96" i="140"/>
  <c r="I96" i="140"/>
  <c r="B96" i="140"/>
  <c r="H96" i="140"/>
  <c r="G95" i="140"/>
  <c r="M95" i="140"/>
  <c r="F95" i="140"/>
  <c r="L95" i="140"/>
  <c r="E95" i="140"/>
  <c r="K95" i="140"/>
  <c r="D95" i="140"/>
  <c r="J95" i="140"/>
  <c r="C95" i="140"/>
  <c r="I95" i="140"/>
  <c r="B95" i="140"/>
  <c r="H95" i="140"/>
  <c r="G94" i="140"/>
  <c r="M94" i="140"/>
  <c r="F94" i="140"/>
  <c r="L94" i="140"/>
  <c r="E94" i="140"/>
  <c r="K94" i="140"/>
  <c r="D94" i="140"/>
  <c r="J94" i="140"/>
  <c r="C94" i="140"/>
  <c r="I94" i="140"/>
  <c r="B94" i="140"/>
  <c r="H94" i="140"/>
  <c r="G93" i="140"/>
  <c r="M93" i="140"/>
  <c r="F93" i="140"/>
  <c r="L93" i="140"/>
  <c r="E93" i="140"/>
  <c r="K93" i="140"/>
  <c r="D93" i="140"/>
  <c r="J93" i="140"/>
  <c r="C93" i="140"/>
  <c r="I93" i="140"/>
  <c r="B93" i="140"/>
  <c r="H93" i="140"/>
  <c r="G92" i="140"/>
  <c r="M92" i="140"/>
  <c r="F92" i="140"/>
  <c r="L92" i="140"/>
  <c r="E92" i="140"/>
  <c r="K92" i="140"/>
  <c r="D92" i="140"/>
  <c r="J92" i="140"/>
  <c r="C92" i="140"/>
  <c r="I92" i="140"/>
  <c r="B92" i="140"/>
  <c r="H92" i="140"/>
  <c r="G91" i="140"/>
  <c r="M91" i="140"/>
  <c r="F91" i="140"/>
  <c r="L91" i="140"/>
  <c r="E91" i="140"/>
  <c r="K91" i="140"/>
  <c r="D91" i="140"/>
  <c r="J91" i="140"/>
  <c r="C91" i="140"/>
  <c r="I91" i="140"/>
  <c r="B91" i="140"/>
  <c r="H91" i="140"/>
  <c r="G90" i="140"/>
  <c r="M90" i="140"/>
  <c r="F90" i="140"/>
  <c r="L90" i="140"/>
  <c r="E90" i="140"/>
  <c r="K90" i="140"/>
  <c r="D90" i="140"/>
  <c r="J90" i="140"/>
  <c r="C90" i="140"/>
  <c r="I90" i="140"/>
  <c r="B90" i="140"/>
  <c r="H90" i="140"/>
  <c r="G89" i="140"/>
  <c r="M89" i="140"/>
  <c r="F89" i="140"/>
  <c r="L89" i="140"/>
  <c r="E89" i="140"/>
  <c r="K89" i="140"/>
  <c r="D89" i="140"/>
  <c r="J89" i="140"/>
  <c r="C89" i="140"/>
  <c r="I89" i="140"/>
  <c r="B89" i="140"/>
  <c r="H89" i="140"/>
  <c r="G88" i="140"/>
  <c r="M88" i="140"/>
  <c r="F88" i="140"/>
  <c r="L88" i="140"/>
  <c r="E88" i="140"/>
  <c r="K88" i="140"/>
  <c r="D88" i="140"/>
  <c r="J88" i="140"/>
  <c r="C88" i="140"/>
  <c r="I88" i="140"/>
  <c r="B88" i="140"/>
  <c r="H88" i="140"/>
  <c r="G87" i="140"/>
  <c r="M87" i="140"/>
  <c r="F87" i="140"/>
  <c r="L87" i="140"/>
  <c r="E87" i="140"/>
  <c r="K87" i="140"/>
  <c r="D87" i="140"/>
  <c r="J87" i="140"/>
  <c r="C87" i="140"/>
  <c r="I87" i="140"/>
  <c r="B87" i="140"/>
  <c r="H87" i="140"/>
  <c r="G86" i="140"/>
  <c r="M86" i="140"/>
  <c r="F86" i="140"/>
  <c r="L86" i="140"/>
  <c r="E86" i="140"/>
  <c r="K86" i="140"/>
  <c r="D86" i="140"/>
  <c r="J86" i="140"/>
  <c r="C86" i="140"/>
  <c r="I86" i="140"/>
  <c r="B86" i="140"/>
  <c r="H86" i="140"/>
  <c r="G85" i="140"/>
  <c r="M85" i="140"/>
  <c r="F85" i="140"/>
  <c r="L85" i="140"/>
  <c r="E85" i="140"/>
  <c r="K85" i="140"/>
  <c r="D85" i="140"/>
  <c r="J85" i="140"/>
  <c r="C85" i="140"/>
  <c r="I85" i="140"/>
  <c r="B85" i="140"/>
  <c r="H85" i="140"/>
  <c r="G84" i="140"/>
  <c r="M84" i="140"/>
  <c r="F84" i="140"/>
  <c r="L84" i="140"/>
  <c r="E84" i="140"/>
  <c r="K84" i="140"/>
  <c r="D84" i="140"/>
  <c r="J84" i="140"/>
  <c r="C84" i="140"/>
  <c r="I84" i="140"/>
  <c r="B84" i="140"/>
  <c r="H84" i="140"/>
  <c r="G83" i="140"/>
  <c r="M83" i="140"/>
  <c r="F83" i="140"/>
  <c r="L83" i="140"/>
  <c r="E83" i="140"/>
  <c r="K83" i="140"/>
  <c r="D83" i="140"/>
  <c r="J83" i="140"/>
  <c r="C83" i="140"/>
  <c r="I83" i="140"/>
  <c r="B83" i="140"/>
  <c r="H83" i="140"/>
  <c r="G82" i="140"/>
  <c r="M82" i="140"/>
  <c r="F82" i="140"/>
  <c r="L82" i="140"/>
  <c r="E82" i="140"/>
  <c r="K82" i="140"/>
  <c r="D82" i="140"/>
  <c r="J82" i="140"/>
  <c r="C82" i="140"/>
  <c r="I82" i="140"/>
  <c r="B82" i="140"/>
  <c r="H82" i="140"/>
  <c r="G81" i="140"/>
  <c r="M81" i="140"/>
  <c r="F81" i="140"/>
  <c r="L81" i="140"/>
  <c r="E81" i="140"/>
  <c r="K81" i="140"/>
  <c r="D81" i="140"/>
  <c r="J81" i="140"/>
  <c r="C81" i="140"/>
  <c r="I81" i="140"/>
  <c r="B81" i="140"/>
  <c r="H81" i="140"/>
  <c r="G80" i="140"/>
  <c r="M80" i="140"/>
  <c r="F80" i="140"/>
  <c r="L80" i="140"/>
  <c r="E80" i="140"/>
  <c r="K80" i="140"/>
  <c r="D80" i="140"/>
  <c r="J80" i="140"/>
  <c r="C80" i="140"/>
  <c r="I80" i="140"/>
  <c r="B80" i="140"/>
  <c r="H80" i="140"/>
  <c r="G79" i="140"/>
  <c r="M79" i="140"/>
  <c r="F79" i="140"/>
  <c r="L79" i="140"/>
  <c r="E79" i="140"/>
  <c r="K79" i="140"/>
  <c r="D79" i="140"/>
  <c r="J79" i="140"/>
  <c r="C79" i="140"/>
  <c r="I79" i="140"/>
  <c r="B79" i="140"/>
  <c r="H79" i="140"/>
  <c r="G78" i="140"/>
  <c r="M78" i="140"/>
  <c r="F78" i="140"/>
  <c r="L78" i="140"/>
  <c r="E78" i="140"/>
  <c r="K78" i="140"/>
  <c r="D78" i="140"/>
  <c r="J78" i="140"/>
  <c r="C78" i="140"/>
  <c r="I78" i="140"/>
  <c r="B78" i="140"/>
  <c r="H78" i="140"/>
  <c r="G77" i="140"/>
  <c r="M77" i="140"/>
  <c r="F77" i="140"/>
  <c r="L77" i="140"/>
  <c r="E77" i="140"/>
  <c r="K77" i="140"/>
  <c r="D77" i="140"/>
  <c r="J77" i="140"/>
  <c r="C77" i="140"/>
  <c r="I77" i="140"/>
  <c r="B77" i="140"/>
  <c r="H77" i="140"/>
  <c r="G76" i="140"/>
  <c r="M76" i="140"/>
  <c r="F76" i="140"/>
  <c r="L76" i="140"/>
  <c r="E76" i="140"/>
  <c r="K76" i="140"/>
  <c r="D76" i="140"/>
  <c r="J76" i="140"/>
  <c r="C76" i="140"/>
  <c r="I76" i="140"/>
  <c r="B76" i="140"/>
  <c r="H76" i="140"/>
  <c r="G75" i="140"/>
  <c r="M75" i="140"/>
  <c r="F75" i="140"/>
  <c r="L75" i="140"/>
  <c r="E75" i="140"/>
  <c r="K75" i="140"/>
  <c r="D75" i="140"/>
  <c r="J75" i="140"/>
  <c r="C75" i="140"/>
  <c r="I75" i="140"/>
  <c r="B75" i="140"/>
  <c r="H75" i="140"/>
  <c r="G74" i="140"/>
  <c r="M74" i="140"/>
  <c r="F74" i="140"/>
  <c r="L74" i="140"/>
  <c r="E74" i="140"/>
  <c r="K74" i="140"/>
  <c r="D74" i="140"/>
  <c r="J74" i="140"/>
  <c r="C74" i="140"/>
  <c r="I74" i="140"/>
  <c r="B74" i="140"/>
  <c r="H74" i="140"/>
  <c r="G73" i="140"/>
  <c r="M73" i="140"/>
  <c r="F73" i="140"/>
  <c r="L73" i="140"/>
  <c r="E73" i="140"/>
  <c r="K73" i="140"/>
  <c r="D73" i="140"/>
  <c r="J73" i="140"/>
  <c r="C73" i="140"/>
  <c r="I73" i="140"/>
  <c r="B73" i="140"/>
  <c r="H73" i="140"/>
  <c r="G72" i="140"/>
  <c r="M72" i="140"/>
  <c r="F72" i="140"/>
  <c r="L72" i="140"/>
  <c r="E72" i="140"/>
  <c r="K72" i="140"/>
  <c r="D72" i="140"/>
  <c r="J72" i="140"/>
  <c r="C72" i="140"/>
  <c r="I72" i="140"/>
  <c r="B72" i="140"/>
  <c r="H72" i="140"/>
  <c r="G71" i="140"/>
  <c r="M71" i="140"/>
  <c r="F71" i="140"/>
  <c r="L71" i="140"/>
  <c r="E71" i="140"/>
  <c r="K71" i="140"/>
  <c r="D71" i="140"/>
  <c r="J71" i="140"/>
  <c r="C71" i="140"/>
  <c r="I71" i="140"/>
  <c r="B71" i="140"/>
  <c r="H71" i="140"/>
  <c r="G70" i="140"/>
  <c r="M70" i="140"/>
  <c r="F70" i="140"/>
  <c r="L70" i="140"/>
  <c r="E70" i="140"/>
  <c r="K70" i="140"/>
  <c r="D70" i="140"/>
  <c r="J70" i="140"/>
  <c r="C70" i="140"/>
  <c r="I70" i="140"/>
  <c r="B70" i="140"/>
  <c r="H70" i="140"/>
  <c r="G69" i="140"/>
  <c r="M69" i="140"/>
  <c r="F69" i="140"/>
  <c r="L69" i="140"/>
  <c r="E69" i="140"/>
  <c r="K69" i="140"/>
  <c r="D69" i="140"/>
  <c r="J69" i="140"/>
  <c r="C69" i="140"/>
  <c r="I69" i="140"/>
  <c r="B69" i="140"/>
  <c r="H69" i="140"/>
  <c r="G68" i="140"/>
  <c r="M68" i="140"/>
  <c r="F68" i="140"/>
  <c r="L68" i="140"/>
  <c r="E68" i="140"/>
  <c r="K68" i="140"/>
  <c r="D68" i="140"/>
  <c r="J68" i="140"/>
  <c r="C68" i="140"/>
  <c r="I68" i="140"/>
  <c r="B68" i="140"/>
  <c r="H68" i="140"/>
  <c r="G67" i="140"/>
  <c r="M67" i="140"/>
  <c r="F67" i="140"/>
  <c r="L67" i="140"/>
  <c r="E67" i="140"/>
  <c r="K67" i="140"/>
  <c r="D67" i="140"/>
  <c r="J67" i="140"/>
  <c r="C67" i="140"/>
  <c r="I67" i="140"/>
  <c r="B67" i="140"/>
  <c r="H67" i="140"/>
  <c r="G66" i="140"/>
  <c r="M66" i="140"/>
  <c r="F66" i="140"/>
  <c r="L66" i="140"/>
  <c r="E66" i="140"/>
  <c r="K66" i="140"/>
  <c r="D66" i="140"/>
  <c r="J66" i="140"/>
  <c r="C66" i="140"/>
  <c r="I66" i="140"/>
  <c r="B66" i="140"/>
  <c r="H66" i="140"/>
  <c r="G65" i="140"/>
  <c r="M65" i="140"/>
  <c r="F65" i="140"/>
  <c r="L65" i="140"/>
  <c r="E65" i="140"/>
  <c r="K65" i="140"/>
  <c r="D65" i="140"/>
  <c r="J65" i="140"/>
  <c r="C65" i="140"/>
  <c r="I65" i="140"/>
  <c r="B65" i="140"/>
  <c r="H65" i="140"/>
  <c r="G64" i="140"/>
  <c r="M64" i="140"/>
  <c r="F64" i="140"/>
  <c r="L64" i="140"/>
  <c r="E64" i="140"/>
  <c r="K64" i="140"/>
  <c r="D64" i="140"/>
  <c r="J64" i="140"/>
  <c r="C64" i="140"/>
  <c r="I64" i="140"/>
  <c r="B64" i="140"/>
  <c r="H64" i="140"/>
  <c r="G63" i="140"/>
  <c r="M63" i="140"/>
  <c r="F63" i="140"/>
  <c r="L63" i="140"/>
  <c r="E63" i="140"/>
  <c r="K63" i="140"/>
  <c r="D63" i="140"/>
  <c r="J63" i="140"/>
  <c r="C63" i="140"/>
  <c r="I63" i="140"/>
  <c r="B63" i="140"/>
  <c r="H63" i="140"/>
  <c r="G62" i="140"/>
  <c r="M62" i="140"/>
  <c r="F62" i="140"/>
  <c r="L62" i="140"/>
  <c r="E62" i="140"/>
  <c r="K62" i="140"/>
  <c r="D62" i="140"/>
  <c r="J62" i="140"/>
  <c r="C62" i="140"/>
  <c r="I62" i="140"/>
  <c r="B62" i="140"/>
  <c r="H62" i="140"/>
  <c r="G61" i="140"/>
  <c r="M61" i="140"/>
  <c r="F61" i="140"/>
  <c r="L61" i="140"/>
  <c r="E61" i="140"/>
  <c r="K61" i="140"/>
  <c r="D61" i="140"/>
  <c r="J61" i="140"/>
  <c r="C61" i="140"/>
  <c r="I61" i="140"/>
  <c r="B61" i="140"/>
  <c r="H61" i="140"/>
  <c r="G60" i="140"/>
  <c r="M60" i="140"/>
  <c r="F60" i="140"/>
  <c r="L60" i="140"/>
  <c r="E60" i="140"/>
  <c r="K60" i="140"/>
  <c r="D60" i="140"/>
  <c r="J60" i="140"/>
  <c r="C60" i="140"/>
  <c r="I60" i="140"/>
  <c r="B60" i="140"/>
  <c r="H60" i="140"/>
  <c r="G59" i="140"/>
  <c r="M59" i="140"/>
  <c r="F59" i="140"/>
  <c r="L59" i="140"/>
  <c r="E59" i="140"/>
  <c r="K59" i="140"/>
  <c r="D59" i="140"/>
  <c r="J59" i="140"/>
  <c r="C59" i="140"/>
  <c r="I59" i="140"/>
  <c r="B59" i="140"/>
  <c r="H59" i="140"/>
  <c r="G58" i="140"/>
  <c r="M58" i="140"/>
  <c r="F58" i="140"/>
  <c r="L58" i="140"/>
  <c r="E58" i="140"/>
  <c r="K58" i="140"/>
  <c r="D58" i="140"/>
  <c r="J58" i="140"/>
  <c r="C58" i="140"/>
  <c r="I58" i="140"/>
  <c r="B58" i="140"/>
  <c r="H58" i="140"/>
  <c r="G57" i="140"/>
  <c r="M57" i="140"/>
  <c r="C57" i="140"/>
  <c r="I57" i="140"/>
  <c r="B57" i="140"/>
  <c r="H57" i="140"/>
  <c r="G56" i="140"/>
  <c r="M56" i="140"/>
  <c r="C56" i="140"/>
  <c r="B56" i="140"/>
  <c r="H56" i="140"/>
  <c r="G55" i="140"/>
  <c r="M55" i="140"/>
  <c r="C55" i="140"/>
  <c r="I55" i="140"/>
  <c r="B55" i="140"/>
  <c r="H55" i="140"/>
  <c r="G54" i="140"/>
  <c r="M54" i="140"/>
  <c r="C54" i="140"/>
  <c r="I54" i="140"/>
  <c r="B54" i="140"/>
  <c r="H54" i="140"/>
  <c r="G53" i="140"/>
  <c r="M53" i="140"/>
  <c r="C53" i="140"/>
  <c r="I53" i="140"/>
  <c r="B53" i="140"/>
  <c r="H53" i="140"/>
  <c r="G52" i="140"/>
  <c r="M52" i="140"/>
  <c r="C52" i="140"/>
  <c r="B52" i="140"/>
  <c r="H52" i="140"/>
  <c r="G51" i="140"/>
  <c r="M51" i="140"/>
  <c r="C51" i="140"/>
  <c r="I51" i="140"/>
  <c r="B51" i="140"/>
  <c r="H51" i="140"/>
  <c r="G50" i="140"/>
  <c r="M50" i="140"/>
  <c r="C50" i="140"/>
  <c r="I50" i="140"/>
  <c r="B50" i="140"/>
  <c r="H50" i="140"/>
  <c r="G49" i="140"/>
  <c r="M49" i="140"/>
  <c r="C49" i="140"/>
  <c r="I49" i="140"/>
  <c r="B49" i="140"/>
  <c r="H49" i="140"/>
  <c r="G48" i="140"/>
  <c r="M48" i="140"/>
  <c r="C48" i="140"/>
  <c r="B48" i="140"/>
  <c r="H48" i="140"/>
  <c r="G47" i="140"/>
  <c r="M47" i="140"/>
  <c r="C47" i="140"/>
  <c r="I47" i="140"/>
  <c r="B47" i="140"/>
  <c r="H47" i="140"/>
  <c r="G46" i="140"/>
  <c r="M46" i="140"/>
  <c r="C46" i="140"/>
  <c r="I46" i="140"/>
  <c r="B46" i="140"/>
  <c r="H46" i="140"/>
  <c r="G45" i="140"/>
  <c r="M45" i="140"/>
  <c r="C45" i="140"/>
  <c r="I45" i="140"/>
  <c r="B45" i="140"/>
  <c r="H45" i="140"/>
  <c r="G44" i="140"/>
  <c r="M44" i="140"/>
  <c r="C44" i="140"/>
  <c r="B44" i="140"/>
  <c r="H44" i="140"/>
  <c r="G43" i="140"/>
  <c r="M43" i="140"/>
  <c r="C43" i="140"/>
  <c r="I43" i="140"/>
  <c r="B43" i="140"/>
  <c r="H43" i="140"/>
  <c r="G42" i="140"/>
  <c r="M42" i="140"/>
  <c r="C42" i="140"/>
  <c r="I42" i="140"/>
  <c r="B42" i="140"/>
  <c r="H42" i="140"/>
  <c r="G41" i="140"/>
  <c r="M41" i="140"/>
  <c r="C41" i="140"/>
  <c r="I41" i="140"/>
  <c r="B41" i="140"/>
  <c r="H41" i="140"/>
  <c r="G40" i="140"/>
  <c r="M40" i="140"/>
  <c r="C40" i="140"/>
  <c r="B40" i="140"/>
  <c r="H40" i="140"/>
  <c r="G39" i="140"/>
  <c r="M39" i="140"/>
  <c r="C39" i="140"/>
  <c r="I39" i="140"/>
  <c r="B39" i="140"/>
  <c r="H39" i="140"/>
  <c r="G38" i="140"/>
  <c r="M38" i="140"/>
  <c r="C38" i="140"/>
  <c r="I38" i="140"/>
  <c r="B38" i="140"/>
  <c r="H38" i="140"/>
  <c r="G37" i="140"/>
  <c r="M37" i="140"/>
  <c r="C37" i="140"/>
  <c r="I37" i="140"/>
  <c r="B37" i="140"/>
  <c r="H37" i="140"/>
  <c r="G36" i="140"/>
  <c r="M36" i="140"/>
  <c r="C36" i="140"/>
  <c r="B36" i="140"/>
  <c r="H36" i="140"/>
  <c r="G35" i="140"/>
  <c r="M35" i="140"/>
  <c r="C35" i="140"/>
  <c r="I35" i="140"/>
  <c r="B35" i="140"/>
  <c r="H35" i="140"/>
  <c r="G34" i="140"/>
  <c r="M34" i="140"/>
  <c r="C34" i="140"/>
  <c r="I34" i="140"/>
  <c r="B34" i="140"/>
  <c r="H34" i="140"/>
  <c r="G33" i="140"/>
  <c r="M33" i="140"/>
  <c r="C33" i="140"/>
  <c r="I33" i="140"/>
  <c r="B33" i="140"/>
  <c r="H33" i="140"/>
  <c r="G32" i="140"/>
  <c r="M32" i="140"/>
  <c r="C32" i="140"/>
  <c r="B32" i="140"/>
  <c r="H32" i="140"/>
  <c r="G31" i="140"/>
  <c r="M31" i="140"/>
  <c r="C31" i="140"/>
  <c r="I31" i="140"/>
  <c r="B31" i="140"/>
  <c r="H31" i="140"/>
  <c r="G30" i="140"/>
  <c r="M30" i="140"/>
  <c r="C30" i="140"/>
  <c r="I30" i="140"/>
  <c r="B30" i="140"/>
  <c r="H30" i="140"/>
  <c r="G29" i="140"/>
  <c r="M29" i="140"/>
  <c r="C29" i="140"/>
  <c r="I29" i="140"/>
  <c r="B29" i="140"/>
  <c r="H29" i="140"/>
  <c r="G28" i="140"/>
  <c r="M28" i="140"/>
  <c r="C28" i="140"/>
  <c r="B28" i="140"/>
  <c r="H28" i="140"/>
  <c r="G27" i="140"/>
  <c r="M27" i="140"/>
  <c r="C27" i="140"/>
  <c r="I27" i="140"/>
  <c r="B27" i="140"/>
  <c r="H27" i="140"/>
  <c r="G26" i="140"/>
  <c r="M26" i="140"/>
  <c r="C26" i="140"/>
  <c r="I26" i="140"/>
  <c r="B26" i="140"/>
  <c r="H26" i="140"/>
  <c r="G25" i="140"/>
  <c r="M25" i="140"/>
  <c r="C25" i="140"/>
  <c r="I25" i="140"/>
  <c r="B25" i="140"/>
  <c r="H25" i="140"/>
  <c r="G24" i="140"/>
  <c r="M24" i="140"/>
  <c r="C24" i="140"/>
  <c r="B24" i="140"/>
  <c r="H24" i="140"/>
  <c r="G23" i="140"/>
  <c r="M23" i="140"/>
  <c r="C23" i="140"/>
  <c r="I23" i="140"/>
  <c r="B23" i="140"/>
  <c r="H23" i="140"/>
  <c r="G22" i="140"/>
  <c r="M22" i="140"/>
  <c r="C22" i="140"/>
  <c r="I22" i="140"/>
  <c r="B22" i="140"/>
  <c r="H22" i="140"/>
  <c r="G21" i="140"/>
  <c r="M21" i="140"/>
  <c r="C21" i="140"/>
  <c r="I21" i="140"/>
  <c r="B21" i="140"/>
  <c r="H21" i="140"/>
  <c r="G20" i="140"/>
  <c r="M20" i="140"/>
  <c r="C20" i="140"/>
  <c r="B20" i="140"/>
  <c r="H20" i="140"/>
  <c r="G19" i="140"/>
  <c r="M19" i="140"/>
  <c r="C19" i="140"/>
  <c r="I19" i="140"/>
  <c r="B19" i="140"/>
  <c r="H19" i="140"/>
  <c r="G18" i="140"/>
  <c r="M18" i="140"/>
  <c r="C18" i="140"/>
  <c r="I18" i="140"/>
  <c r="B18" i="140"/>
  <c r="H18" i="140"/>
  <c r="G17" i="140"/>
  <c r="M17" i="140"/>
  <c r="C17" i="140"/>
  <c r="I17" i="140"/>
  <c r="B17" i="140"/>
  <c r="H17" i="140"/>
  <c r="G16" i="140"/>
  <c r="M16" i="140"/>
  <c r="C16" i="140"/>
  <c r="B16" i="140"/>
  <c r="H16" i="140"/>
  <c r="G15" i="140"/>
  <c r="M15" i="140"/>
  <c r="C15" i="140"/>
  <c r="I15" i="140"/>
  <c r="B15" i="140"/>
  <c r="H15" i="140"/>
  <c r="G14" i="140"/>
  <c r="M14" i="140"/>
  <c r="C14" i="140"/>
  <c r="I14" i="140"/>
  <c r="B14" i="140"/>
  <c r="H14" i="140"/>
  <c r="G13" i="140"/>
  <c r="M13" i="140"/>
  <c r="C13" i="140"/>
  <c r="I13" i="140"/>
  <c r="B13" i="140"/>
  <c r="H13" i="140"/>
  <c r="G12" i="140"/>
  <c r="M12" i="140"/>
  <c r="C12" i="140"/>
  <c r="B12" i="140"/>
  <c r="H12" i="140"/>
  <c r="G11" i="140"/>
  <c r="M11" i="140"/>
  <c r="C11" i="140"/>
  <c r="I11" i="140"/>
  <c r="B11" i="140"/>
  <c r="H11" i="140"/>
  <c r="G10" i="140"/>
  <c r="M10" i="140"/>
  <c r="C10" i="140"/>
  <c r="I10" i="140"/>
  <c r="B10" i="140"/>
  <c r="H10" i="140"/>
  <c r="G9" i="140"/>
  <c r="M9" i="140"/>
  <c r="C9" i="140"/>
  <c r="I9" i="140"/>
  <c r="B9" i="140"/>
  <c r="H9" i="140"/>
  <c r="G115" i="139"/>
  <c r="M115" i="139"/>
  <c r="F115" i="139"/>
  <c r="L115" i="139"/>
  <c r="E115" i="139"/>
  <c r="K115" i="139"/>
  <c r="D115" i="139"/>
  <c r="C115" i="139"/>
  <c r="I115" i="139"/>
  <c r="B115" i="139"/>
  <c r="H115" i="139"/>
  <c r="G114" i="139"/>
  <c r="M114" i="139"/>
  <c r="F114" i="139"/>
  <c r="L114" i="139"/>
  <c r="E114" i="139"/>
  <c r="K114" i="139"/>
  <c r="D114" i="139"/>
  <c r="C114" i="139"/>
  <c r="I114" i="139"/>
  <c r="B114" i="139"/>
  <c r="H114" i="139"/>
  <c r="G113" i="139"/>
  <c r="M113" i="139"/>
  <c r="F113" i="139"/>
  <c r="L113" i="139"/>
  <c r="E113" i="139"/>
  <c r="K113" i="139"/>
  <c r="D113" i="139"/>
  <c r="C113" i="139"/>
  <c r="I113" i="139"/>
  <c r="B113" i="139"/>
  <c r="H113" i="139"/>
  <c r="G112" i="139"/>
  <c r="M112" i="139"/>
  <c r="F112" i="139"/>
  <c r="L112" i="139"/>
  <c r="E112" i="139"/>
  <c r="K112" i="139"/>
  <c r="D112" i="139"/>
  <c r="C112" i="139"/>
  <c r="I112" i="139"/>
  <c r="B112" i="139"/>
  <c r="H112" i="139"/>
  <c r="G111" i="139"/>
  <c r="M111" i="139"/>
  <c r="F111" i="139"/>
  <c r="L111" i="139"/>
  <c r="E111" i="139"/>
  <c r="K111" i="139"/>
  <c r="D111" i="139"/>
  <c r="C111" i="139"/>
  <c r="I111" i="139"/>
  <c r="B111" i="139"/>
  <c r="H111" i="139"/>
  <c r="G110" i="139"/>
  <c r="M110" i="139"/>
  <c r="F110" i="139"/>
  <c r="L110" i="139"/>
  <c r="E110" i="139"/>
  <c r="K110" i="139"/>
  <c r="D110" i="139"/>
  <c r="C110" i="139"/>
  <c r="I110" i="139"/>
  <c r="B110" i="139"/>
  <c r="H110" i="139"/>
  <c r="G109" i="139"/>
  <c r="M109" i="139"/>
  <c r="F109" i="139"/>
  <c r="L109" i="139"/>
  <c r="E109" i="139"/>
  <c r="K109" i="139"/>
  <c r="D109" i="139"/>
  <c r="C109" i="139"/>
  <c r="I109" i="139"/>
  <c r="B109" i="139"/>
  <c r="H109" i="139"/>
  <c r="G108" i="139"/>
  <c r="M108" i="139"/>
  <c r="F108" i="139"/>
  <c r="L108" i="139"/>
  <c r="E108" i="139"/>
  <c r="K108" i="139"/>
  <c r="D108" i="139"/>
  <c r="C108" i="139"/>
  <c r="I108" i="139"/>
  <c r="B108" i="139"/>
  <c r="H108" i="139"/>
  <c r="G107" i="139"/>
  <c r="M107" i="139"/>
  <c r="F107" i="139"/>
  <c r="L107" i="139"/>
  <c r="E107" i="139"/>
  <c r="K107" i="139"/>
  <c r="D107" i="139"/>
  <c r="C107" i="139"/>
  <c r="I107" i="139"/>
  <c r="B107" i="139"/>
  <c r="H107" i="139"/>
  <c r="G106" i="139"/>
  <c r="M106" i="139"/>
  <c r="F106" i="139"/>
  <c r="L106" i="139"/>
  <c r="E106" i="139"/>
  <c r="K106" i="139"/>
  <c r="D106" i="139"/>
  <c r="C106" i="139"/>
  <c r="I106" i="139"/>
  <c r="B106" i="139"/>
  <c r="H106" i="139"/>
  <c r="G105" i="139"/>
  <c r="M105" i="139"/>
  <c r="F105" i="139"/>
  <c r="L105" i="139"/>
  <c r="E105" i="139"/>
  <c r="K105" i="139"/>
  <c r="D105" i="139"/>
  <c r="C105" i="139"/>
  <c r="I105" i="139"/>
  <c r="B105" i="139"/>
  <c r="H105" i="139"/>
  <c r="G104" i="139"/>
  <c r="M104" i="139"/>
  <c r="F104" i="139"/>
  <c r="L104" i="139"/>
  <c r="E104" i="139"/>
  <c r="K104" i="139"/>
  <c r="D104" i="139"/>
  <c r="C104" i="139"/>
  <c r="I104" i="139"/>
  <c r="B104" i="139"/>
  <c r="H104" i="139"/>
  <c r="G103" i="139"/>
  <c r="M103" i="139"/>
  <c r="F103" i="139"/>
  <c r="L103" i="139"/>
  <c r="E103" i="139"/>
  <c r="K103" i="139"/>
  <c r="D103" i="139"/>
  <c r="C103" i="139"/>
  <c r="I103" i="139"/>
  <c r="B103" i="139"/>
  <c r="H103" i="139"/>
  <c r="G102" i="139"/>
  <c r="M102" i="139"/>
  <c r="F102" i="139"/>
  <c r="L102" i="139"/>
  <c r="E102" i="139"/>
  <c r="K102" i="139"/>
  <c r="D102" i="139"/>
  <c r="C102" i="139"/>
  <c r="I102" i="139"/>
  <c r="B102" i="139"/>
  <c r="H102" i="139"/>
  <c r="G101" i="139"/>
  <c r="M101" i="139"/>
  <c r="F101" i="139"/>
  <c r="L101" i="139"/>
  <c r="E101" i="139"/>
  <c r="K101" i="139"/>
  <c r="D101" i="139"/>
  <c r="C101" i="139"/>
  <c r="I101" i="139"/>
  <c r="B101" i="139"/>
  <c r="H101" i="139"/>
  <c r="G100" i="139"/>
  <c r="M100" i="139"/>
  <c r="F100" i="139"/>
  <c r="L100" i="139"/>
  <c r="E100" i="139"/>
  <c r="K100" i="139"/>
  <c r="D100" i="139"/>
  <c r="C100" i="139"/>
  <c r="I100" i="139"/>
  <c r="B100" i="139"/>
  <c r="H100" i="139"/>
  <c r="G99" i="139"/>
  <c r="M99" i="139"/>
  <c r="F99" i="139"/>
  <c r="L99" i="139"/>
  <c r="E99" i="139"/>
  <c r="K99" i="139"/>
  <c r="D99" i="139"/>
  <c r="C99" i="139"/>
  <c r="I99" i="139"/>
  <c r="B99" i="139"/>
  <c r="H99" i="139"/>
  <c r="G98" i="139"/>
  <c r="M98" i="139"/>
  <c r="F98" i="139"/>
  <c r="L98" i="139"/>
  <c r="E98" i="139"/>
  <c r="K98" i="139"/>
  <c r="D98" i="139"/>
  <c r="C98" i="139"/>
  <c r="I98" i="139"/>
  <c r="B98" i="139"/>
  <c r="H98" i="139"/>
  <c r="G97" i="139"/>
  <c r="M97" i="139"/>
  <c r="F97" i="139"/>
  <c r="L97" i="139"/>
  <c r="E97" i="139"/>
  <c r="K97" i="139"/>
  <c r="D97" i="139"/>
  <c r="C97" i="139"/>
  <c r="I97" i="139"/>
  <c r="B97" i="139"/>
  <c r="H97" i="139"/>
  <c r="G96" i="139"/>
  <c r="M96" i="139"/>
  <c r="F96" i="139"/>
  <c r="L96" i="139"/>
  <c r="E96" i="139"/>
  <c r="K96" i="139"/>
  <c r="D96" i="139"/>
  <c r="C96" i="139"/>
  <c r="I96" i="139"/>
  <c r="B96" i="139"/>
  <c r="H96" i="139"/>
  <c r="G95" i="139"/>
  <c r="M95" i="139"/>
  <c r="F95" i="139"/>
  <c r="L95" i="139"/>
  <c r="E95" i="139"/>
  <c r="K95" i="139"/>
  <c r="D95" i="139"/>
  <c r="C95" i="139"/>
  <c r="I95" i="139"/>
  <c r="B95" i="139"/>
  <c r="H95" i="139"/>
  <c r="G94" i="139"/>
  <c r="M94" i="139"/>
  <c r="F94" i="139"/>
  <c r="L94" i="139"/>
  <c r="E94" i="139"/>
  <c r="K94" i="139"/>
  <c r="D94" i="139"/>
  <c r="C94" i="139"/>
  <c r="I94" i="139"/>
  <c r="B94" i="139"/>
  <c r="H94" i="139"/>
  <c r="G93" i="139"/>
  <c r="M93" i="139"/>
  <c r="F93" i="139"/>
  <c r="L93" i="139"/>
  <c r="E93" i="139"/>
  <c r="K93" i="139"/>
  <c r="D93" i="139"/>
  <c r="C93" i="139"/>
  <c r="I93" i="139"/>
  <c r="B93" i="139"/>
  <c r="H93" i="139"/>
  <c r="G92" i="139"/>
  <c r="M92" i="139"/>
  <c r="F92" i="139"/>
  <c r="L92" i="139"/>
  <c r="E92" i="139"/>
  <c r="K92" i="139"/>
  <c r="D92" i="139"/>
  <c r="C92" i="139"/>
  <c r="I92" i="139"/>
  <c r="B92" i="139"/>
  <c r="H92" i="139"/>
  <c r="G91" i="139"/>
  <c r="M91" i="139"/>
  <c r="F91" i="139"/>
  <c r="L91" i="139"/>
  <c r="E91" i="139"/>
  <c r="K91" i="139"/>
  <c r="D91" i="139"/>
  <c r="C91" i="139"/>
  <c r="I91" i="139"/>
  <c r="B91" i="139"/>
  <c r="H91" i="139"/>
  <c r="G90" i="139"/>
  <c r="M90" i="139"/>
  <c r="F90" i="139"/>
  <c r="L90" i="139"/>
  <c r="E90" i="139"/>
  <c r="K90" i="139"/>
  <c r="D90" i="139"/>
  <c r="C90" i="139"/>
  <c r="I90" i="139"/>
  <c r="B90" i="139"/>
  <c r="H90" i="139"/>
  <c r="G89" i="139"/>
  <c r="M89" i="139"/>
  <c r="F89" i="139"/>
  <c r="L89" i="139"/>
  <c r="E89" i="139"/>
  <c r="K89" i="139"/>
  <c r="D89" i="139"/>
  <c r="C89" i="139"/>
  <c r="I89" i="139"/>
  <c r="B89" i="139"/>
  <c r="H89" i="139"/>
  <c r="G88" i="139"/>
  <c r="M88" i="139"/>
  <c r="F88" i="139"/>
  <c r="L88" i="139"/>
  <c r="E88" i="139"/>
  <c r="K88" i="139"/>
  <c r="D88" i="139"/>
  <c r="C88" i="139"/>
  <c r="I88" i="139"/>
  <c r="B88" i="139"/>
  <c r="H88" i="139"/>
  <c r="G87" i="139"/>
  <c r="M87" i="139"/>
  <c r="F87" i="139"/>
  <c r="L87" i="139"/>
  <c r="E87" i="139"/>
  <c r="K87" i="139"/>
  <c r="D87" i="139"/>
  <c r="C87" i="139"/>
  <c r="I87" i="139"/>
  <c r="B87" i="139"/>
  <c r="H87" i="139"/>
  <c r="G86" i="139"/>
  <c r="M86" i="139"/>
  <c r="F86" i="139"/>
  <c r="L86" i="139"/>
  <c r="E86" i="139"/>
  <c r="K86" i="139"/>
  <c r="D86" i="139"/>
  <c r="C86" i="139"/>
  <c r="I86" i="139"/>
  <c r="B86" i="139"/>
  <c r="H86" i="139"/>
  <c r="G85" i="139"/>
  <c r="M85" i="139"/>
  <c r="F85" i="139"/>
  <c r="L85" i="139"/>
  <c r="E85" i="139"/>
  <c r="K85" i="139"/>
  <c r="D85" i="139"/>
  <c r="C85" i="139"/>
  <c r="I85" i="139"/>
  <c r="B85" i="139"/>
  <c r="H85" i="139"/>
  <c r="G84" i="139"/>
  <c r="M84" i="139"/>
  <c r="F84" i="139"/>
  <c r="L84" i="139"/>
  <c r="E84" i="139"/>
  <c r="K84" i="139"/>
  <c r="D84" i="139"/>
  <c r="C84" i="139"/>
  <c r="I84" i="139"/>
  <c r="B84" i="139"/>
  <c r="H84" i="139"/>
  <c r="G83" i="139"/>
  <c r="M83" i="139"/>
  <c r="F83" i="139"/>
  <c r="L83" i="139"/>
  <c r="E83" i="139"/>
  <c r="K83" i="139"/>
  <c r="D83" i="139"/>
  <c r="C83" i="139"/>
  <c r="I83" i="139"/>
  <c r="B83" i="139"/>
  <c r="H83" i="139"/>
  <c r="G82" i="139"/>
  <c r="M82" i="139"/>
  <c r="F82" i="139"/>
  <c r="L82" i="139"/>
  <c r="E82" i="139"/>
  <c r="K82" i="139"/>
  <c r="D82" i="139"/>
  <c r="C82" i="139"/>
  <c r="I82" i="139"/>
  <c r="B82" i="139"/>
  <c r="H82" i="139"/>
  <c r="G81" i="139"/>
  <c r="M81" i="139"/>
  <c r="F81" i="139"/>
  <c r="L81" i="139"/>
  <c r="E81" i="139"/>
  <c r="K81" i="139"/>
  <c r="D81" i="139"/>
  <c r="C81" i="139"/>
  <c r="I81" i="139"/>
  <c r="B81" i="139"/>
  <c r="H81" i="139"/>
  <c r="G80" i="139"/>
  <c r="M80" i="139"/>
  <c r="F80" i="139"/>
  <c r="L80" i="139"/>
  <c r="E80" i="139"/>
  <c r="K80" i="139"/>
  <c r="D80" i="139"/>
  <c r="C80" i="139"/>
  <c r="I80" i="139"/>
  <c r="B80" i="139"/>
  <c r="H80" i="139"/>
  <c r="G79" i="139"/>
  <c r="M79" i="139"/>
  <c r="F79" i="139"/>
  <c r="L79" i="139"/>
  <c r="E79" i="139"/>
  <c r="K79" i="139"/>
  <c r="D79" i="139"/>
  <c r="C79" i="139"/>
  <c r="I79" i="139"/>
  <c r="B79" i="139"/>
  <c r="H79" i="139"/>
  <c r="G78" i="139"/>
  <c r="M78" i="139"/>
  <c r="F78" i="139"/>
  <c r="L78" i="139"/>
  <c r="E78" i="139"/>
  <c r="K78" i="139"/>
  <c r="D78" i="139"/>
  <c r="C78" i="139"/>
  <c r="I78" i="139"/>
  <c r="B78" i="139"/>
  <c r="H78" i="139"/>
  <c r="G77" i="139"/>
  <c r="M77" i="139"/>
  <c r="F77" i="139"/>
  <c r="L77" i="139"/>
  <c r="E77" i="139"/>
  <c r="K77" i="139"/>
  <c r="D77" i="139"/>
  <c r="C77" i="139"/>
  <c r="I77" i="139"/>
  <c r="B77" i="139"/>
  <c r="H77" i="139"/>
  <c r="G76" i="139"/>
  <c r="M76" i="139"/>
  <c r="F76" i="139"/>
  <c r="L76" i="139"/>
  <c r="E76" i="139"/>
  <c r="K76" i="139"/>
  <c r="D76" i="139"/>
  <c r="C76" i="139"/>
  <c r="I76" i="139"/>
  <c r="B76" i="139"/>
  <c r="H76" i="139"/>
  <c r="G75" i="139"/>
  <c r="M75" i="139"/>
  <c r="F75" i="139"/>
  <c r="L75" i="139"/>
  <c r="E75" i="139"/>
  <c r="K75" i="139"/>
  <c r="D75" i="139"/>
  <c r="C75" i="139"/>
  <c r="I75" i="139"/>
  <c r="B75" i="139"/>
  <c r="H75" i="139"/>
  <c r="G74" i="139"/>
  <c r="M74" i="139"/>
  <c r="F74" i="139"/>
  <c r="L74" i="139"/>
  <c r="E74" i="139"/>
  <c r="K74" i="139"/>
  <c r="D74" i="139"/>
  <c r="C74" i="139"/>
  <c r="I74" i="139"/>
  <c r="B74" i="139"/>
  <c r="H74" i="139"/>
  <c r="G73" i="139"/>
  <c r="M73" i="139"/>
  <c r="F73" i="139"/>
  <c r="L73" i="139"/>
  <c r="E73" i="139"/>
  <c r="K73" i="139"/>
  <c r="D73" i="139"/>
  <c r="C73" i="139"/>
  <c r="I73" i="139"/>
  <c r="B73" i="139"/>
  <c r="H73" i="139"/>
  <c r="G72" i="139"/>
  <c r="M72" i="139"/>
  <c r="F72" i="139"/>
  <c r="L72" i="139"/>
  <c r="E72" i="139"/>
  <c r="K72" i="139"/>
  <c r="D72" i="139"/>
  <c r="C72" i="139"/>
  <c r="I72" i="139"/>
  <c r="B72" i="139"/>
  <c r="H72" i="139"/>
  <c r="G71" i="139"/>
  <c r="M71" i="139"/>
  <c r="F71" i="139"/>
  <c r="L71" i="139"/>
  <c r="E71" i="139"/>
  <c r="K71" i="139"/>
  <c r="D71" i="139"/>
  <c r="C71" i="139"/>
  <c r="I71" i="139"/>
  <c r="B71" i="139"/>
  <c r="H71" i="139"/>
  <c r="G70" i="139"/>
  <c r="M70" i="139"/>
  <c r="F70" i="139"/>
  <c r="L70" i="139"/>
  <c r="E70" i="139"/>
  <c r="K70" i="139"/>
  <c r="D70" i="139"/>
  <c r="C70" i="139"/>
  <c r="I70" i="139"/>
  <c r="B70" i="139"/>
  <c r="H70" i="139"/>
  <c r="G69" i="139"/>
  <c r="M69" i="139"/>
  <c r="F69" i="139"/>
  <c r="L69" i="139"/>
  <c r="E69" i="139"/>
  <c r="K69" i="139"/>
  <c r="D69" i="139"/>
  <c r="C69" i="139"/>
  <c r="I69" i="139"/>
  <c r="B69" i="139"/>
  <c r="H69" i="139"/>
  <c r="G68" i="139"/>
  <c r="M68" i="139"/>
  <c r="F68" i="139"/>
  <c r="L68" i="139"/>
  <c r="E68" i="139"/>
  <c r="K68" i="139"/>
  <c r="D68" i="139"/>
  <c r="C68" i="139"/>
  <c r="I68" i="139"/>
  <c r="B68" i="139"/>
  <c r="H68" i="139"/>
  <c r="G67" i="139"/>
  <c r="M67" i="139"/>
  <c r="F67" i="139"/>
  <c r="L67" i="139"/>
  <c r="E67" i="139"/>
  <c r="K67" i="139"/>
  <c r="D67" i="139"/>
  <c r="C67" i="139"/>
  <c r="I67" i="139"/>
  <c r="B67" i="139"/>
  <c r="H67" i="139"/>
  <c r="G66" i="139"/>
  <c r="M66" i="139"/>
  <c r="F66" i="139"/>
  <c r="L66" i="139"/>
  <c r="E66" i="139"/>
  <c r="K66" i="139"/>
  <c r="D66" i="139"/>
  <c r="C66" i="139"/>
  <c r="I66" i="139"/>
  <c r="B66" i="139"/>
  <c r="H66" i="139"/>
  <c r="G65" i="139"/>
  <c r="M65" i="139"/>
  <c r="F65" i="139"/>
  <c r="L65" i="139"/>
  <c r="E65" i="139"/>
  <c r="K65" i="139"/>
  <c r="D65" i="139"/>
  <c r="C65" i="139"/>
  <c r="I65" i="139"/>
  <c r="B65" i="139"/>
  <c r="H65" i="139"/>
  <c r="G64" i="139"/>
  <c r="M64" i="139"/>
  <c r="F64" i="139"/>
  <c r="L64" i="139"/>
  <c r="E64" i="139"/>
  <c r="K64" i="139"/>
  <c r="D64" i="139"/>
  <c r="C64" i="139"/>
  <c r="I64" i="139"/>
  <c r="B64" i="139"/>
  <c r="H64" i="139"/>
  <c r="G63" i="139"/>
  <c r="M63" i="139"/>
  <c r="F63" i="139"/>
  <c r="L63" i="139"/>
  <c r="E63" i="139"/>
  <c r="K63" i="139"/>
  <c r="D63" i="139"/>
  <c r="C63" i="139"/>
  <c r="I63" i="139"/>
  <c r="B63" i="139"/>
  <c r="H63" i="139"/>
  <c r="G62" i="139"/>
  <c r="M62" i="139"/>
  <c r="F62" i="139"/>
  <c r="L62" i="139"/>
  <c r="E62" i="139"/>
  <c r="K62" i="139"/>
  <c r="D62" i="139"/>
  <c r="C62" i="139"/>
  <c r="I62" i="139"/>
  <c r="B62" i="139"/>
  <c r="H62" i="139"/>
  <c r="G61" i="139"/>
  <c r="M61" i="139"/>
  <c r="F61" i="139"/>
  <c r="L61" i="139"/>
  <c r="E61" i="139"/>
  <c r="K61" i="139"/>
  <c r="D61" i="139"/>
  <c r="C61" i="139"/>
  <c r="I61" i="139"/>
  <c r="B61" i="139"/>
  <c r="H61" i="139"/>
  <c r="G60" i="139"/>
  <c r="M60" i="139"/>
  <c r="F60" i="139"/>
  <c r="L60" i="139"/>
  <c r="E60" i="139"/>
  <c r="K60" i="139"/>
  <c r="D60" i="139"/>
  <c r="C60" i="139"/>
  <c r="I60" i="139"/>
  <c r="B60" i="139"/>
  <c r="H60" i="139"/>
  <c r="G59" i="139"/>
  <c r="M59" i="139"/>
  <c r="F59" i="139"/>
  <c r="L59" i="139"/>
  <c r="E59" i="139"/>
  <c r="K59" i="139"/>
  <c r="D59" i="139"/>
  <c r="C59" i="139"/>
  <c r="I59" i="139"/>
  <c r="B59" i="139"/>
  <c r="H59" i="139"/>
  <c r="G58" i="139"/>
  <c r="M58" i="139"/>
  <c r="F58" i="139"/>
  <c r="L58" i="139"/>
  <c r="E58" i="139"/>
  <c r="K58" i="139"/>
  <c r="D58" i="139"/>
  <c r="C58" i="139"/>
  <c r="I58" i="139"/>
  <c r="B58" i="139"/>
  <c r="H58" i="139"/>
  <c r="G57" i="139"/>
  <c r="M57" i="139"/>
  <c r="C57" i="139"/>
  <c r="I57" i="139"/>
  <c r="B57" i="139"/>
  <c r="H57" i="139"/>
  <c r="G56" i="139"/>
  <c r="M56" i="139"/>
  <c r="C56" i="139"/>
  <c r="I56" i="139"/>
  <c r="B56" i="139"/>
  <c r="G55" i="139"/>
  <c r="M55" i="139"/>
  <c r="C55" i="139"/>
  <c r="I55" i="139"/>
  <c r="B55" i="139"/>
  <c r="H55" i="139"/>
  <c r="G54" i="139"/>
  <c r="C54" i="139"/>
  <c r="I54" i="139"/>
  <c r="B54" i="139"/>
  <c r="H54" i="139"/>
  <c r="G53" i="139"/>
  <c r="M53" i="139"/>
  <c r="C53" i="139"/>
  <c r="I53" i="139"/>
  <c r="B53" i="139"/>
  <c r="H53" i="139"/>
  <c r="G52" i="139"/>
  <c r="M52" i="139"/>
  <c r="C52" i="139"/>
  <c r="I52" i="139"/>
  <c r="B52" i="139"/>
  <c r="G51" i="139"/>
  <c r="M51" i="139"/>
  <c r="C51" i="139"/>
  <c r="I51" i="139"/>
  <c r="B51" i="139"/>
  <c r="H51" i="139"/>
  <c r="G50" i="139"/>
  <c r="C50" i="139"/>
  <c r="I50" i="139"/>
  <c r="B50" i="139"/>
  <c r="H50" i="139"/>
  <c r="G49" i="139"/>
  <c r="M49" i="139"/>
  <c r="C49" i="139"/>
  <c r="I49" i="139"/>
  <c r="B49" i="139"/>
  <c r="H49" i="139"/>
  <c r="G48" i="139"/>
  <c r="M48" i="139"/>
  <c r="C48" i="139"/>
  <c r="I48" i="139"/>
  <c r="B48" i="139"/>
  <c r="G47" i="139"/>
  <c r="M47" i="139"/>
  <c r="C47" i="139"/>
  <c r="I47" i="139"/>
  <c r="B47" i="139"/>
  <c r="H47" i="139"/>
  <c r="G46" i="139"/>
  <c r="C46" i="139"/>
  <c r="I46" i="139"/>
  <c r="B46" i="139"/>
  <c r="H46" i="139"/>
  <c r="G45" i="139"/>
  <c r="M45" i="139"/>
  <c r="C45" i="139"/>
  <c r="I45" i="139"/>
  <c r="B45" i="139"/>
  <c r="H45" i="139"/>
  <c r="G44" i="139"/>
  <c r="M44" i="139"/>
  <c r="C44" i="139"/>
  <c r="I44" i="139"/>
  <c r="B44" i="139"/>
  <c r="G43" i="139"/>
  <c r="M43" i="139"/>
  <c r="C43" i="139"/>
  <c r="I43" i="139"/>
  <c r="B43" i="139"/>
  <c r="H43" i="139"/>
  <c r="G42" i="139"/>
  <c r="C42" i="139"/>
  <c r="I42" i="139"/>
  <c r="B42" i="139"/>
  <c r="H42" i="139"/>
  <c r="G41" i="139"/>
  <c r="M41" i="139"/>
  <c r="C41" i="139"/>
  <c r="I41" i="139"/>
  <c r="B41" i="139"/>
  <c r="H41" i="139"/>
  <c r="G40" i="139"/>
  <c r="M40" i="139"/>
  <c r="C40" i="139"/>
  <c r="I40" i="139"/>
  <c r="B40" i="139"/>
  <c r="G39" i="139"/>
  <c r="M39" i="139"/>
  <c r="C39" i="139"/>
  <c r="I39" i="139"/>
  <c r="B39" i="139"/>
  <c r="H39" i="139"/>
  <c r="G38" i="139"/>
  <c r="C38" i="139"/>
  <c r="I38" i="139"/>
  <c r="B38" i="139"/>
  <c r="H38" i="139"/>
  <c r="G37" i="139"/>
  <c r="M37" i="139"/>
  <c r="C37" i="139"/>
  <c r="I37" i="139"/>
  <c r="B37" i="139"/>
  <c r="H37" i="139"/>
  <c r="G36" i="139"/>
  <c r="M36" i="139"/>
  <c r="C36" i="139"/>
  <c r="I36" i="139"/>
  <c r="B36" i="139"/>
  <c r="G35" i="139"/>
  <c r="M35" i="139"/>
  <c r="C35" i="139"/>
  <c r="I35" i="139"/>
  <c r="B35" i="139"/>
  <c r="H35" i="139"/>
  <c r="G34" i="139"/>
  <c r="C34" i="139"/>
  <c r="I34" i="139"/>
  <c r="B34" i="139"/>
  <c r="H34" i="139"/>
  <c r="G33" i="139"/>
  <c r="M33" i="139"/>
  <c r="C33" i="139"/>
  <c r="I33" i="139"/>
  <c r="B33" i="139"/>
  <c r="H33" i="139"/>
  <c r="G32" i="139"/>
  <c r="M32" i="139"/>
  <c r="C32" i="139"/>
  <c r="I32" i="139"/>
  <c r="B32" i="139"/>
  <c r="G31" i="139"/>
  <c r="M31" i="139"/>
  <c r="C31" i="139"/>
  <c r="I31" i="139"/>
  <c r="B31" i="139"/>
  <c r="H31" i="139"/>
  <c r="G30" i="139"/>
  <c r="C30" i="139"/>
  <c r="I30" i="139"/>
  <c r="B30" i="139"/>
  <c r="H30" i="139"/>
  <c r="G29" i="139"/>
  <c r="M29" i="139"/>
  <c r="C29" i="139"/>
  <c r="I29" i="139"/>
  <c r="B29" i="139"/>
  <c r="H29" i="139"/>
  <c r="G28" i="139"/>
  <c r="M28" i="139"/>
  <c r="C28" i="139"/>
  <c r="I28" i="139"/>
  <c r="B28" i="139"/>
  <c r="G27" i="139"/>
  <c r="M27" i="139"/>
  <c r="C27" i="139"/>
  <c r="I27" i="139"/>
  <c r="B27" i="139"/>
  <c r="H27" i="139"/>
  <c r="G26" i="139"/>
  <c r="C26" i="139"/>
  <c r="I26" i="139"/>
  <c r="B26" i="139"/>
  <c r="H26" i="139"/>
  <c r="G25" i="139"/>
  <c r="M25" i="139"/>
  <c r="C25" i="139"/>
  <c r="I25" i="139"/>
  <c r="B25" i="139"/>
  <c r="H25" i="139"/>
  <c r="G24" i="139"/>
  <c r="M24" i="139"/>
  <c r="C24" i="139"/>
  <c r="I24" i="139"/>
  <c r="B24" i="139"/>
  <c r="G23" i="139"/>
  <c r="M23" i="139"/>
  <c r="C23" i="139"/>
  <c r="I23" i="139"/>
  <c r="B23" i="139"/>
  <c r="H23" i="139"/>
  <c r="G22" i="139"/>
  <c r="C22" i="139"/>
  <c r="I22" i="139"/>
  <c r="B22" i="139"/>
  <c r="H22" i="139"/>
  <c r="G21" i="139"/>
  <c r="M21" i="139"/>
  <c r="C21" i="139"/>
  <c r="I21" i="139"/>
  <c r="B21" i="139"/>
  <c r="H21" i="139"/>
  <c r="G20" i="139"/>
  <c r="M20" i="139"/>
  <c r="C20" i="139"/>
  <c r="I20" i="139"/>
  <c r="B20" i="139"/>
  <c r="G19" i="139"/>
  <c r="M19" i="139"/>
  <c r="C19" i="139"/>
  <c r="I19" i="139"/>
  <c r="B19" i="139"/>
  <c r="H19" i="139"/>
  <c r="G18" i="139"/>
  <c r="C18" i="139"/>
  <c r="I18" i="139"/>
  <c r="B18" i="139"/>
  <c r="H18" i="139"/>
  <c r="G17" i="139"/>
  <c r="M17" i="139"/>
  <c r="C17" i="139"/>
  <c r="I17" i="139"/>
  <c r="B17" i="139"/>
  <c r="H17" i="139"/>
  <c r="G16" i="139"/>
  <c r="M16" i="139"/>
  <c r="C16" i="139"/>
  <c r="I16" i="139"/>
  <c r="B16" i="139"/>
  <c r="G15" i="139"/>
  <c r="M15" i="139"/>
  <c r="C15" i="139"/>
  <c r="I15" i="139"/>
  <c r="B15" i="139"/>
  <c r="H15" i="139"/>
  <c r="G14" i="139"/>
  <c r="C14" i="139"/>
  <c r="I14" i="139"/>
  <c r="B14" i="139"/>
  <c r="H14" i="139"/>
  <c r="G13" i="139"/>
  <c r="M13" i="139"/>
  <c r="C13" i="139"/>
  <c r="I13" i="139"/>
  <c r="B13" i="139"/>
  <c r="H13" i="139"/>
  <c r="G12" i="139"/>
  <c r="M12" i="139"/>
  <c r="C12" i="139"/>
  <c r="I12" i="139"/>
  <c r="B12" i="139"/>
  <c r="G11" i="139"/>
  <c r="M11" i="139"/>
  <c r="C11" i="139"/>
  <c r="I11" i="139"/>
  <c r="B11" i="139"/>
  <c r="H11" i="139"/>
  <c r="G10" i="139"/>
  <c r="C10" i="139"/>
  <c r="I10" i="139"/>
  <c r="B10" i="139"/>
  <c r="H10" i="139"/>
  <c r="G9" i="139"/>
  <c r="M9" i="139"/>
  <c r="C9" i="139"/>
  <c r="I9" i="139"/>
  <c r="B9" i="139"/>
  <c r="H9" i="139"/>
  <c r="G115" i="138"/>
  <c r="M115" i="138"/>
  <c r="F115" i="138"/>
  <c r="L115" i="138"/>
  <c r="E115" i="138"/>
  <c r="K115" i="138"/>
  <c r="D115" i="138"/>
  <c r="J115" i="138"/>
  <c r="C115" i="138"/>
  <c r="I115" i="138"/>
  <c r="B115" i="138"/>
  <c r="H115" i="138"/>
  <c r="G114" i="138"/>
  <c r="M114" i="138"/>
  <c r="F114" i="138"/>
  <c r="L114" i="138"/>
  <c r="E114" i="138"/>
  <c r="K114" i="138"/>
  <c r="D114" i="138"/>
  <c r="J114" i="138"/>
  <c r="C114" i="138"/>
  <c r="I114" i="138"/>
  <c r="B114" i="138"/>
  <c r="H114" i="138"/>
  <c r="G113" i="138"/>
  <c r="M113" i="138"/>
  <c r="F113" i="138"/>
  <c r="L113" i="138"/>
  <c r="E113" i="138"/>
  <c r="K113" i="138"/>
  <c r="D113" i="138"/>
  <c r="J113" i="138"/>
  <c r="C113" i="138"/>
  <c r="I113" i="138"/>
  <c r="B113" i="138"/>
  <c r="H113" i="138"/>
  <c r="G112" i="138"/>
  <c r="M112" i="138"/>
  <c r="F112" i="138"/>
  <c r="L112" i="138"/>
  <c r="E112" i="138"/>
  <c r="K112" i="138"/>
  <c r="D112" i="138"/>
  <c r="J112" i="138"/>
  <c r="C112" i="138"/>
  <c r="I112" i="138"/>
  <c r="B112" i="138"/>
  <c r="H112" i="138"/>
  <c r="G111" i="138"/>
  <c r="M111" i="138"/>
  <c r="F111" i="138"/>
  <c r="L111" i="138"/>
  <c r="E111" i="138"/>
  <c r="K111" i="138"/>
  <c r="D111" i="138"/>
  <c r="J111" i="138"/>
  <c r="C111" i="138"/>
  <c r="I111" i="138"/>
  <c r="B111" i="138"/>
  <c r="H111" i="138"/>
  <c r="G110" i="138"/>
  <c r="M110" i="138"/>
  <c r="F110" i="138"/>
  <c r="L110" i="138"/>
  <c r="E110" i="138"/>
  <c r="K110" i="138"/>
  <c r="D110" i="138"/>
  <c r="J110" i="138"/>
  <c r="C110" i="138"/>
  <c r="I110" i="138"/>
  <c r="B110" i="138"/>
  <c r="H110" i="138"/>
  <c r="G109" i="138"/>
  <c r="M109" i="138"/>
  <c r="F109" i="138"/>
  <c r="L109" i="138"/>
  <c r="E109" i="138"/>
  <c r="K109" i="138"/>
  <c r="D109" i="138"/>
  <c r="J109" i="138"/>
  <c r="C109" i="138"/>
  <c r="I109" i="138"/>
  <c r="B109" i="138"/>
  <c r="H109" i="138"/>
  <c r="G108" i="138"/>
  <c r="M108" i="138"/>
  <c r="F108" i="138"/>
  <c r="L108" i="138"/>
  <c r="E108" i="138"/>
  <c r="K108" i="138"/>
  <c r="D108" i="138"/>
  <c r="J108" i="138"/>
  <c r="C108" i="138"/>
  <c r="I108" i="138"/>
  <c r="B108" i="138"/>
  <c r="H108" i="138"/>
  <c r="G107" i="138"/>
  <c r="M107" i="138"/>
  <c r="F107" i="138"/>
  <c r="L107" i="138"/>
  <c r="E107" i="138"/>
  <c r="K107" i="138"/>
  <c r="D107" i="138"/>
  <c r="J107" i="138"/>
  <c r="C107" i="138"/>
  <c r="I107" i="138"/>
  <c r="B107" i="138"/>
  <c r="H107" i="138"/>
  <c r="G106" i="138"/>
  <c r="M106" i="138"/>
  <c r="F106" i="138"/>
  <c r="L106" i="138"/>
  <c r="E106" i="138"/>
  <c r="K106" i="138"/>
  <c r="D106" i="138"/>
  <c r="J106" i="138"/>
  <c r="C106" i="138"/>
  <c r="I106" i="138"/>
  <c r="B106" i="138"/>
  <c r="H106" i="138"/>
  <c r="G105" i="138"/>
  <c r="M105" i="138"/>
  <c r="F105" i="138"/>
  <c r="L105" i="138"/>
  <c r="E105" i="138"/>
  <c r="K105" i="138"/>
  <c r="D105" i="138"/>
  <c r="J105" i="138"/>
  <c r="C105" i="138"/>
  <c r="I105" i="138"/>
  <c r="B105" i="138"/>
  <c r="H105" i="138"/>
  <c r="G104" i="138"/>
  <c r="M104" i="138"/>
  <c r="F104" i="138"/>
  <c r="L104" i="138"/>
  <c r="E104" i="138"/>
  <c r="K104" i="138"/>
  <c r="D104" i="138"/>
  <c r="J104" i="138"/>
  <c r="C104" i="138"/>
  <c r="I104" i="138"/>
  <c r="B104" i="138"/>
  <c r="H104" i="138"/>
  <c r="G103" i="138"/>
  <c r="M103" i="138"/>
  <c r="F103" i="138"/>
  <c r="L103" i="138"/>
  <c r="E103" i="138"/>
  <c r="K103" i="138"/>
  <c r="D103" i="138"/>
  <c r="J103" i="138"/>
  <c r="C103" i="138"/>
  <c r="I103" i="138"/>
  <c r="B103" i="138"/>
  <c r="H103" i="138"/>
  <c r="G102" i="138"/>
  <c r="M102" i="138"/>
  <c r="F102" i="138"/>
  <c r="L102" i="138"/>
  <c r="E102" i="138"/>
  <c r="K102" i="138"/>
  <c r="D102" i="138"/>
  <c r="J102" i="138"/>
  <c r="C102" i="138"/>
  <c r="I102" i="138"/>
  <c r="B102" i="138"/>
  <c r="H102" i="138"/>
  <c r="G101" i="138"/>
  <c r="M101" i="138"/>
  <c r="F101" i="138"/>
  <c r="L101" i="138"/>
  <c r="E101" i="138"/>
  <c r="K101" i="138"/>
  <c r="D101" i="138"/>
  <c r="J101" i="138"/>
  <c r="C101" i="138"/>
  <c r="I101" i="138"/>
  <c r="B101" i="138"/>
  <c r="H101" i="138"/>
  <c r="G100" i="138"/>
  <c r="M100" i="138"/>
  <c r="F100" i="138"/>
  <c r="L100" i="138"/>
  <c r="E100" i="138"/>
  <c r="K100" i="138"/>
  <c r="D100" i="138"/>
  <c r="J100" i="138"/>
  <c r="C100" i="138"/>
  <c r="I100" i="138"/>
  <c r="B100" i="138"/>
  <c r="H100" i="138"/>
  <c r="G99" i="138"/>
  <c r="M99" i="138"/>
  <c r="F99" i="138"/>
  <c r="L99" i="138"/>
  <c r="E99" i="138"/>
  <c r="K99" i="138"/>
  <c r="D99" i="138"/>
  <c r="J99" i="138"/>
  <c r="C99" i="138"/>
  <c r="I99" i="138"/>
  <c r="B99" i="138"/>
  <c r="H99" i="138"/>
  <c r="G98" i="138"/>
  <c r="M98" i="138"/>
  <c r="F98" i="138"/>
  <c r="L98" i="138"/>
  <c r="E98" i="138"/>
  <c r="K98" i="138"/>
  <c r="D98" i="138"/>
  <c r="J98" i="138"/>
  <c r="C98" i="138"/>
  <c r="I98" i="138"/>
  <c r="B98" i="138"/>
  <c r="H98" i="138"/>
  <c r="G97" i="138"/>
  <c r="M97" i="138"/>
  <c r="F97" i="138"/>
  <c r="L97" i="138"/>
  <c r="E97" i="138"/>
  <c r="K97" i="138"/>
  <c r="D97" i="138"/>
  <c r="J97" i="138"/>
  <c r="C97" i="138"/>
  <c r="I97" i="138"/>
  <c r="B97" i="138"/>
  <c r="H97" i="138"/>
  <c r="G96" i="138"/>
  <c r="M96" i="138"/>
  <c r="F96" i="138"/>
  <c r="L96" i="138"/>
  <c r="E96" i="138"/>
  <c r="K96" i="138"/>
  <c r="D96" i="138"/>
  <c r="J96" i="138"/>
  <c r="C96" i="138"/>
  <c r="I96" i="138"/>
  <c r="B96" i="138"/>
  <c r="H96" i="138"/>
  <c r="G95" i="138"/>
  <c r="M95" i="138"/>
  <c r="F95" i="138"/>
  <c r="L95" i="138"/>
  <c r="E95" i="138"/>
  <c r="K95" i="138"/>
  <c r="D95" i="138"/>
  <c r="J95" i="138"/>
  <c r="C95" i="138"/>
  <c r="I95" i="138"/>
  <c r="B95" i="138"/>
  <c r="H95" i="138"/>
  <c r="G94" i="138"/>
  <c r="M94" i="138"/>
  <c r="F94" i="138"/>
  <c r="L94" i="138"/>
  <c r="E94" i="138"/>
  <c r="K94" i="138"/>
  <c r="D94" i="138"/>
  <c r="J94" i="138"/>
  <c r="C94" i="138"/>
  <c r="I94" i="138"/>
  <c r="B94" i="138"/>
  <c r="H94" i="138"/>
  <c r="G93" i="138"/>
  <c r="M93" i="138"/>
  <c r="F93" i="138"/>
  <c r="L93" i="138"/>
  <c r="E93" i="138"/>
  <c r="K93" i="138"/>
  <c r="D93" i="138"/>
  <c r="J93" i="138"/>
  <c r="C93" i="138"/>
  <c r="I93" i="138"/>
  <c r="B93" i="138"/>
  <c r="H93" i="138"/>
  <c r="G92" i="138"/>
  <c r="M92" i="138"/>
  <c r="F92" i="138"/>
  <c r="L92" i="138"/>
  <c r="E92" i="138"/>
  <c r="K92" i="138"/>
  <c r="D92" i="138"/>
  <c r="J92" i="138"/>
  <c r="C92" i="138"/>
  <c r="I92" i="138"/>
  <c r="B92" i="138"/>
  <c r="H92" i="138"/>
  <c r="G91" i="138"/>
  <c r="M91" i="138"/>
  <c r="F91" i="138"/>
  <c r="L91" i="138"/>
  <c r="E91" i="138"/>
  <c r="K91" i="138"/>
  <c r="D91" i="138"/>
  <c r="J91" i="138"/>
  <c r="C91" i="138"/>
  <c r="I91" i="138"/>
  <c r="B91" i="138"/>
  <c r="H91" i="138"/>
  <c r="G90" i="138"/>
  <c r="M90" i="138"/>
  <c r="F90" i="138"/>
  <c r="L90" i="138"/>
  <c r="E90" i="138"/>
  <c r="K90" i="138"/>
  <c r="D90" i="138"/>
  <c r="J90" i="138"/>
  <c r="C90" i="138"/>
  <c r="I90" i="138"/>
  <c r="B90" i="138"/>
  <c r="H90" i="138"/>
  <c r="G89" i="138"/>
  <c r="M89" i="138"/>
  <c r="F89" i="138"/>
  <c r="L89" i="138"/>
  <c r="E89" i="138"/>
  <c r="K89" i="138"/>
  <c r="D89" i="138"/>
  <c r="J89" i="138"/>
  <c r="C89" i="138"/>
  <c r="I89" i="138"/>
  <c r="B89" i="138"/>
  <c r="H89" i="138"/>
  <c r="G88" i="138"/>
  <c r="M88" i="138"/>
  <c r="F88" i="138"/>
  <c r="L88" i="138"/>
  <c r="E88" i="138"/>
  <c r="K88" i="138"/>
  <c r="D88" i="138"/>
  <c r="J88" i="138"/>
  <c r="C88" i="138"/>
  <c r="I88" i="138"/>
  <c r="B88" i="138"/>
  <c r="H88" i="138"/>
  <c r="G87" i="138"/>
  <c r="M87" i="138"/>
  <c r="F87" i="138"/>
  <c r="L87" i="138"/>
  <c r="E87" i="138"/>
  <c r="K87" i="138"/>
  <c r="D87" i="138"/>
  <c r="J87" i="138"/>
  <c r="C87" i="138"/>
  <c r="I87" i="138"/>
  <c r="B87" i="138"/>
  <c r="H87" i="138"/>
  <c r="G86" i="138"/>
  <c r="M86" i="138"/>
  <c r="F86" i="138"/>
  <c r="L86" i="138"/>
  <c r="E86" i="138"/>
  <c r="K86" i="138"/>
  <c r="D86" i="138"/>
  <c r="J86" i="138"/>
  <c r="C86" i="138"/>
  <c r="I86" i="138"/>
  <c r="B86" i="138"/>
  <c r="H86" i="138"/>
  <c r="G85" i="138"/>
  <c r="M85" i="138"/>
  <c r="F85" i="138"/>
  <c r="L85" i="138"/>
  <c r="E85" i="138"/>
  <c r="K85" i="138"/>
  <c r="D85" i="138"/>
  <c r="J85" i="138"/>
  <c r="C85" i="138"/>
  <c r="I85" i="138"/>
  <c r="B85" i="138"/>
  <c r="H85" i="138"/>
  <c r="G84" i="138"/>
  <c r="M84" i="138"/>
  <c r="F84" i="138"/>
  <c r="L84" i="138"/>
  <c r="E84" i="138"/>
  <c r="K84" i="138"/>
  <c r="D84" i="138"/>
  <c r="J84" i="138"/>
  <c r="C84" i="138"/>
  <c r="I84" i="138"/>
  <c r="B84" i="138"/>
  <c r="H84" i="138"/>
  <c r="G83" i="138"/>
  <c r="M83" i="138"/>
  <c r="F83" i="138"/>
  <c r="L83" i="138"/>
  <c r="E83" i="138"/>
  <c r="K83" i="138"/>
  <c r="D83" i="138"/>
  <c r="J83" i="138"/>
  <c r="C83" i="138"/>
  <c r="I83" i="138"/>
  <c r="B83" i="138"/>
  <c r="H83" i="138"/>
  <c r="G82" i="138"/>
  <c r="M82" i="138"/>
  <c r="F82" i="138"/>
  <c r="L82" i="138"/>
  <c r="E82" i="138"/>
  <c r="K82" i="138"/>
  <c r="D82" i="138"/>
  <c r="J82" i="138"/>
  <c r="C82" i="138"/>
  <c r="I82" i="138"/>
  <c r="B82" i="138"/>
  <c r="H82" i="138"/>
  <c r="G81" i="138"/>
  <c r="M81" i="138"/>
  <c r="F81" i="138"/>
  <c r="L81" i="138"/>
  <c r="E81" i="138"/>
  <c r="K81" i="138"/>
  <c r="D81" i="138"/>
  <c r="J81" i="138"/>
  <c r="C81" i="138"/>
  <c r="I81" i="138"/>
  <c r="B81" i="138"/>
  <c r="H81" i="138"/>
  <c r="G80" i="138"/>
  <c r="M80" i="138"/>
  <c r="F80" i="138"/>
  <c r="L80" i="138"/>
  <c r="E80" i="138"/>
  <c r="K80" i="138"/>
  <c r="D80" i="138"/>
  <c r="J80" i="138"/>
  <c r="C80" i="138"/>
  <c r="I80" i="138"/>
  <c r="B80" i="138"/>
  <c r="H80" i="138"/>
  <c r="G79" i="138"/>
  <c r="M79" i="138"/>
  <c r="F79" i="138"/>
  <c r="L79" i="138"/>
  <c r="E79" i="138"/>
  <c r="K79" i="138"/>
  <c r="D79" i="138"/>
  <c r="J79" i="138"/>
  <c r="C79" i="138"/>
  <c r="I79" i="138"/>
  <c r="B79" i="138"/>
  <c r="H79" i="138"/>
  <c r="G78" i="138"/>
  <c r="M78" i="138"/>
  <c r="F78" i="138"/>
  <c r="L78" i="138"/>
  <c r="E78" i="138"/>
  <c r="K78" i="138"/>
  <c r="D78" i="138"/>
  <c r="J78" i="138"/>
  <c r="C78" i="138"/>
  <c r="I78" i="138"/>
  <c r="B78" i="138"/>
  <c r="H78" i="138"/>
  <c r="G77" i="138"/>
  <c r="M77" i="138"/>
  <c r="F77" i="138"/>
  <c r="L77" i="138"/>
  <c r="E77" i="138"/>
  <c r="K77" i="138"/>
  <c r="D77" i="138"/>
  <c r="J77" i="138"/>
  <c r="C77" i="138"/>
  <c r="I77" i="138"/>
  <c r="B77" i="138"/>
  <c r="H77" i="138"/>
  <c r="G76" i="138"/>
  <c r="M76" i="138"/>
  <c r="F76" i="138"/>
  <c r="L76" i="138"/>
  <c r="E76" i="138"/>
  <c r="K76" i="138"/>
  <c r="D76" i="138"/>
  <c r="J76" i="138"/>
  <c r="C76" i="138"/>
  <c r="I76" i="138"/>
  <c r="B76" i="138"/>
  <c r="H76" i="138"/>
  <c r="G75" i="138"/>
  <c r="M75" i="138"/>
  <c r="F75" i="138"/>
  <c r="L75" i="138"/>
  <c r="E75" i="138"/>
  <c r="K75" i="138"/>
  <c r="D75" i="138"/>
  <c r="J75" i="138"/>
  <c r="C75" i="138"/>
  <c r="I75" i="138"/>
  <c r="B75" i="138"/>
  <c r="H75" i="138"/>
  <c r="G74" i="138"/>
  <c r="M74" i="138"/>
  <c r="F74" i="138"/>
  <c r="L74" i="138"/>
  <c r="E74" i="138"/>
  <c r="K74" i="138"/>
  <c r="D74" i="138"/>
  <c r="J74" i="138"/>
  <c r="C74" i="138"/>
  <c r="I74" i="138"/>
  <c r="B74" i="138"/>
  <c r="H74" i="138"/>
  <c r="G73" i="138"/>
  <c r="M73" i="138"/>
  <c r="F73" i="138"/>
  <c r="L73" i="138"/>
  <c r="E73" i="138"/>
  <c r="K73" i="138"/>
  <c r="D73" i="138"/>
  <c r="J73" i="138"/>
  <c r="C73" i="138"/>
  <c r="I73" i="138"/>
  <c r="B73" i="138"/>
  <c r="H73" i="138"/>
  <c r="G72" i="138"/>
  <c r="M72" i="138"/>
  <c r="F72" i="138"/>
  <c r="L72" i="138"/>
  <c r="E72" i="138"/>
  <c r="K72" i="138"/>
  <c r="D72" i="138"/>
  <c r="J72" i="138"/>
  <c r="C72" i="138"/>
  <c r="I72" i="138"/>
  <c r="B72" i="138"/>
  <c r="H72" i="138"/>
  <c r="G71" i="138"/>
  <c r="M71" i="138"/>
  <c r="F71" i="138"/>
  <c r="L71" i="138"/>
  <c r="E71" i="138"/>
  <c r="K71" i="138"/>
  <c r="D71" i="138"/>
  <c r="J71" i="138"/>
  <c r="C71" i="138"/>
  <c r="I71" i="138"/>
  <c r="B71" i="138"/>
  <c r="H71" i="138"/>
  <c r="G70" i="138"/>
  <c r="M70" i="138"/>
  <c r="F70" i="138"/>
  <c r="L70" i="138"/>
  <c r="E70" i="138"/>
  <c r="K70" i="138"/>
  <c r="D70" i="138"/>
  <c r="J70" i="138"/>
  <c r="C70" i="138"/>
  <c r="I70" i="138"/>
  <c r="B70" i="138"/>
  <c r="H70" i="138"/>
  <c r="G69" i="138"/>
  <c r="M69" i="138"/>
  <c r="F69" i="138"/>
  <c r="L69" i="138"/>
  <c r="E69" i="138"/>
  <c r="K69" i="138"/>
  <c r="D69" i="138"/>
  <c r="J69" i="138"/>
  <c r="C69" i="138"/>
  <c r="I69" i="138"/>
  <c r="B69" i="138"/>
  <c r="H69" i="138"/>
  <c r="G68" i="138"/>
  <c r="M68" i="138"/>
  <c r="F68" i="138"/>
  <c r="L68" i="138"/>
  <c r="E68" i="138"/>
  <c r="K68" i="138"/>
  <c r="D68" i="138"/>
  <c r="J68" i="138"/>
  <c r="C68" i="138"/>
  <c r="I68" i="138"/>
  <c r="B68" i="138"/>
  <c r="H68" i="138"/>
  <c r="G67" i="138"/>
  <c r="M67" i="138"/>
  <c r="F67" i="138"/>
  <c r="L67" i="138"/>
  <c r="E67" i="138"/>
  <c r="K67" i="138"/>
  <c r="D67" i="138"/>
  <c r="J67" i="138"/>
  <c r="C67" i="138"/>
  <c r="I67" i="138"/>
  <c r="B67" i="138"/>
  <c r="H67" i="138"/>
  <c r="G66" i="138"/>
  <c r="M66" i="138"/>
  <c r="F66" i="138"/>
  <c r="L66" i="138"/>
  <c r="E66" i="138"/>
  <c r="K66" i="138"/>
  <c r="D66" i="138"/>
  <c r="J66" i="138"/>
  <c r="C66" i="138"/>
  <c r="I66" i="138"/>
  <c r="B66" i="138"/>
  <c r="H66" i="138"/>
  <c r="G65" i="138"/>
  <c r="M65" i="138"/>
  <c r="F65" i="138"/>
  <c r="L65" i="138"/>
  <c r="E65" i="138"/>
  <c r="K65" i="138"/>
  <c r="D65" i="138"/>
  <c r="J65" i="138"/>
  <c r="C65" i="138"/>
  <c r="I65" i="138"/>
  <c r="B65" i="138"/>
  <c r="H65" i="138"/>
  <c r="G64" i="138"/>
  <c r="M64" i="138"/>
  <c r="F64" i="138"/>
  <c r="L64" i="138"/>
  <c r="E64" i="138"/>
  <c r="K64" i="138"/>
  <c r="D64" i="138"/>
  <c r="J64" i="138"/>
  <c r="C64" i="138"/>
  <c r="I64" i="138"/>
  <c r="B64" i="138"/>
  <c r="H64" i="138"/>
  <c r="G63" i="138"/>
  <c r="M63" i="138"/>
  <c r="F63" i="138"/>
  <c r="L63" i="138"/>
  <c r="E63" i="138"/>
  <c r="K63" i="138"/>
  <c r="D63" i="138"/>
  <c r="J63" i="138"/>
  <c r="C63" i="138"/>
  <c r="I63" i="138"/>
  <c r="B63" i="138"/>
  <c r="H63" i="138"/>
  <c r="G62" i="138"/>
  <c r="M62" i="138"/>
  <c r="F62" i="138"/>
  <c r="L62" i="138"/>
  <c r="E62" i="138"/>
  <c r="K62" i="138"/>
  <c r="D62" i="138"/>
  <c r="J62" i="138"/>
  <c r="C62" i="138"/>
  <c r="I62" i="138"/>
  <c r="B62" i="138"/>
  <c r="H62" i="138"/>
  <c r="G61" i="138"/>
  <c r="M61" i="138"/>
  <c r="F61" i="138"/>
  <c r="L61" i="138"/>
  <c r="E61" i="138"/>
  <c r="K61" i="138"/>
  <c r="D61" i="138"/>
  <c r="J61" i="138"/>
  <c r="C61" i="138"/>
  <c r="I61" i="138"/>
  <c r="B61" i="138"/>
  <c r="H61" i="138"/>
  <c r="G60" i="138"/>
  <c r="M60" i="138"/>
  <c r="F60" i="138"/>
  <c r="L60" i="138"/>
  <c r="E60" i="138"/>
  <c r="K60" i="138"/>
  <c r="D60" i="138"/>
  <c r="J60" i="138"/>
  <c r="C60" i="138"/>
  <c r="I60" i="138"/>
  <c r="B60" i="138"/>
  <c r="H60" i="138"/>
  <c r="G59" i="138"/>
  <c r="M59" i="138"/>
  <c r="F59" i="138"/>
  <c r="L59" i="138"/>
  <c r="E59" i="138"/>
  <c r="K59" i="138"/>
  <c r="D59" i="138"/>
  <c r="J59" i="138"/>
  <c r="C59" i="138"/>
  <c r="I59" i="138"/>
  <c r="B59" i="138"/>
  <c r="H59" i="138"/>
  <c r="G58" i="138"/>
  <c r="M58" i="138"/>
  <c r="F58" i="138"/>
  <c r="L58" i="138"/>
  <c r="E58" i="138"/>
  <c r="K58" i="138"/>
  <c r="D58" i="138"/>
  <c r="J58" i="138"/>
  <c r="C58" i="138"/>
  <c r="I58" i="138"/>
  <c r="B58" i="138"/>
  <c r="H58" i="138"/>
  <c r="B42" i="136"/>
  <c r="B58" i="136"/>
  <c r="B42" i="138" s="1"/>
  <c r="G110" i="137"/>
  <c r="G76" i="137"/>
  <c r="F110" i="137"/>
  <c r="F76" i="137"/>
  <c r="E110" i="137"/>
  <c r="E76" i="137"/>
  <c r="E120" i="137"/>
  <c r="D110" i="137"/>
  <c r="D120" i="137" s="1"/>
  <c r="D76" i="137"/>
  <c r="J76" i="137" s="1"/>
  <c r="C110" i="137"/>
  <c r="C76" i="137"/>
  <c r="B110" i="137"/>
  <c r="B76" i="137"/>
  <c r="G115" i="137"/>
  <c r="M115" i="137" s="1"/>
  <c r="F115" i="137"/>
  <c r="L115" i="137" s="1"/>
  <c r="E115" i="137"/>
  <c r="K115" i="137" s="1"/>
  <c r="D115" i="137"/>
  <c r="J115" i="137" s="1"/>
  <c r="C115" i="137"/>
  <c r="I115" i="137" s="1"/>
  <c r="B115" i="137"/>
  <c r="H115" i="137" s="1"/>
  <c r="G114" i="137"/>
  <c r="M114" i="137" s="1"/>
  <c r="F114" i="137"/>
  <c r="L114" i="137" s="1"/>
  <c r="E114" i="137"/>
  <c r="K114" i="137" s="1"/>
  <c r="D114" i="137"/>
  <c r="J114" i="137" s="1"/>
  <c r="C114" i="137"/>
  <c r="I114" i="137" s="1"/>
  <c r="B114" i="137"/>
  <c r="H114" i="137" s="1"/>
  <c r="G113" i="137"/>
  <c r="M113" i="137" s="1"/>
  <c r="F113" i="137"/>
  <c r="L113" i="137" s="1"/>
  <c r="E113" i="137"/>
  <c r="K113" i="137" s="1"/>
  <c r="D113" i="137"/>
  <c r="J113" i="137" s="1"/>
  <c r="C113" i="137"/>
  <c r="I113" i="137" s="1"/>
  <c r="B113" i="137"/>
  <c r="H113" i="137" s="1"/>
  <c r="G112" i="137"/>
  <c r="M112" i="137" s="1"/>
  <c r="F112" i="137"/>
  <c r="L112" i="137" s="1"/>
  <c r="E112" i="137"/>
  <c r="K112" i="137" s="1"/>
  <c r="D112" i="137"/>
  <c r="J112" i="137" s="1"/>
  <c r="C112" i="137"/>
  <c r="I112" i="137" s="1"/>
  <c r="B112" i="137"/>
  <c r="H112" i="137" s="1"/>
  <c r="G111" i="137"/>
  <c r="M111" i="137" s="1"/>
  <c r="F111" i="137"/>
  <c r="L111" i="137" s="1"/>
  <c r="E111" i="137"/>
  <c r="K111" i="137" s="1"/>
  <c r="D111" i="137"/>
  <c r="J111" i="137" s="1"/>
  <c r="C111" i="137"/>
  <c r="I111" i="137" s="1"/>
  <c r="B111" i="137"/>
  <c r="H111" i="137" s="1"/>
  <c r="L110" i="137"/>
  <c r="K110" i="137"/>
  <c r="H110" i="137"/>
  <c r="G109" i="137"/>
  <c r="M109" i="137" s="1"/>
  <c r="F109" i="137"/>
  <c r="L109" i="137" s="1"/>
  <c r="E109" i="137"/>
  <c r="K109" i="137" s="1"/>
  <c r="D109" i="137"/>
  <c r="J109" i="137" s="1"/>
  <c r="C109" i="137"/>
  <c r="I109" i="137" s="1"/>
  <c r="B109" i="137"/>
  <c r="H109" i="137" s="1"/>
  <c r="G108" i="137"/>
  <c r="M108" i="137" s="1"/>
  <c r="F108" i="137"/>
  <c r="L108" i="137" s="1"/>
  <c r="E108" i="137"/>
  <c r="K108" i="137" s="1"/>
  <c r="D108" i="137"/>
  <c r="J108" i="137" s="1"/>
  <c r="C108" i="137"/>
  <c r="I108" i="137" s="1"/>
  <c r="B108" i="137"/>
  <c r="H108" i="137" s="1"/>
  <c r="G107" i="137"/>
  <c r="M107" i="137" s="1"/>
  <c r="F107" i="137"/>
  <c r="L107" i="137" s="1"/>
  <c r="E107" i="137"/>
  <c r="K107" i="137" s="1"/>
  <c r="D107" i="137"/>
  <c r="J107" i="137" s="1"/>
  <c r="C107" i="137"/>
  <c r="I107" i="137" s="1"/>
  <c r="B107" i="137"/>
  <c r="H107" i="137" s="1"/>
  <c r="G106" i="137"/>
  <c r="M106" i="137" s="1"/>
  <c r="F106" i="137"/>
  <c r="L106" i="137" s="1"/>
  <c r="E106" i="137"/>
  <c r="K106" i="137" s="1"/>
  <c r="D106" i="137"/>
  <c r="J106" i="137" s="1"/>
  <c r="C106" i="137"/>
  <c r="I106" i="137" s="1"/>
  <c r="B106" i="137"/>
  <c r="H106" i="137" s="1"/>
  <c r="G105" i="137"/>
  <c r="M105" i="137" s="1"/>
  <c r="F105" i="137"/>
  <c r="L105" i="137" s="1"/>
  <c r="E105" i="137"/>
  <c r="K105" i="137" s="1"/>
  <c r="D105" i="137"/>
  <c r="J105" i="137" s="1"/>
  <c r="C105" i="137"/>
  <c r="I105" i="137" s="1"/>
  <c r="B105" i="137"/>
  <c r="H105" i="137" s="1"/>
  <c r="G104" i="137"/>
  <c r="M104" i="137" s="1"/>
  <c r="F104" i="137"/>
  <c r="L104" i="137" s="1"/>
  <c r="E104" i="137"/>
  <c r="K104" i="137" s="1"/>
  <c r="D104" i="137"/>
  <c r="J104" i="137" s="1"/>
  <c r="C104" i="137"/>
  <c r="I104" i="137" s="1"/>
  <c r="B104" i="137"/>
  <c r="H104" i="137" s="1"/>
  <c r="G103" i="137"/>
  <c r="M103" i="137" s="1"/>
  <c r="F103" i="137"/>
  <c r="L103" i="137" s="1"/>
  <c r="E103" i="137"/>
  <c r="K103" i="137" s="1"/>
  <c r="D103" i="137"/>
  <c r="J103" i="137" s="1"/>
  <c r="C103" i="137"/>
  <c r="I103" i="137" s="1"/>
  <c r="B103" i="137"/>
  <c r="H103" i="137" s="1"/>
  <c r="G102" i="137"/>
  <c r="M102" i="137" s="1"/>
  <c r="F102" i="137"/>
  <c r="L102" i="137" s="1"/>
  <c r="E102" i="137"/>
  <c r="K102" i="137" s="1"/>
  <c r="D102" i="137"/>
  <c r="J102" i="137" s="1"/>
  <c r="C102" i="137"/>
  <c r="I102" i="137" s="1"/>
  <c r="B102" i="137"/>
  <c r="H102" i="137" s="1"/>
  <c r="G101" i="137"/>
  <c r="M101" i="137" s="1"/>
  <c r="F101" i="137"/>
  <c r="L101" i="137" s="1"/>
  <c r="E101" i="137"/>
  <c r="K101" i="137" s="1"/>
  <c r="D101" i="137"/>
  <c r="J101" i="137" s="1"/>
  <c r="C101" i="137"/>
  <c r="I101" i="137" s="1"/>
  <c r="B101" i="137"/>
  <c r="H101" i="137" s="1"/>
  <c r="G100" i="137"/>
  <c r="M100" i="137" s="1"/>
  <c r="F100" i="137"/>
  <c r="L100" i="137" s="1"/>
  <c r="E100" i="137"/>
  <c r="K100" i="137" s="1"/>
  <c r="D100" i="137"/>
  <c r="J100" i="137" s="1"/>
  <c r="C100" i="137"/>
  <c r="I100" i="137" s="1"/>
  <c r="B100" i="137"/>
  <c r="H100" i="137" s="1"/>
  <c r="G99" i="137"/>
  <c r="M99" i="137" s="1"/>
  <c r="F99" i="137"/>
  <c r="L99" i="137" s="1"/>
  <c r="E99" i="137"/>
  <c r="K99" i="137" s="1"/>
  <c r="D99" i="137"/>
  <c r="J99" i="137" s="1"/>
  <c r="C99" i="137"/>
  <c r="I99" i="137" s="1"/>
  <c r="B99" i="137"/>
  <c r="H99" i="137" s="1"/>
  <c r="G98" i="137"/>
  <c r="M98" i="137" s="1"/>
  <c r="F98" i="137"/>
  <c r="L98" i="137" s="1"/>
  <c r="E98" i="137"/>
  <c r="K98" i="137" s="1"/>
  <c r="D98" i="137"/>
  <c r="J98" i="137" s="1"/>
  <c r="C98" i="137"/>
  <c r="I98" i="137" s="1"/>
  <c r="B98" i="137"/>
  <c r="H98" i="137" s="1"/>
  <c r="G97" i="137"/>
  <c r="M97" i="137" s="1"/>
  <c r="F97" i="137"/>
  <c r="L97" i="137" s="1"/>
  <c r="E97" i="137"/>
  <c r="K97" i="137" s="1"/>
  <c r="D97" i="137"/>
  <c r="J97" i="137" s="1"/>
  <c r="C97" i="137"/>
  <c r="I97" i="137" s="1"/>
  <c r="B97" i="137"/>
  <c r="H97" i="137" s="1"/>
  <c r="G96" i="137"/>
  <c r="M96" i="137" s="1"/>
  <c r="F96" i="137"/>
  <c r="L96" i="137" s="1"/>
  <c r="E96" i="137"/>
  <c r="K96" i="137" s="1"/>
  <c r="D96" i="137"/>
  <c r="J96" i="137" s="1"/>
  <c r="C96" i="137"/>
  <c r="I96" i="137" s="1"/>
  <c r="B96" i="137"/>
  <c r="H96" i="137" s="1"/>
  <c r="G95" i="137"/>
  <c r="M95" i="137" s="1"/>
  <c r="F95" i="137"/>
  <c r="L95" i="137" s="1"/>
  <c r="E95" i="137"/>
  <c r="K95" i="137" s="1"/>
  <c r="D95" i="137"/>
  <c r="J95" i="137" s="1"/>
  <c r="C95" i="137"/>
  <c r="I95" i="137" s="1"/>
  <c r="B95" i="137"/>
  <c r="H95" i="137" s="1"/>
  <c r="G94" i="137"/>
  <c r="M94" i="137" s="1"/>
  <c r="F94" i="137"/>
  <c r="L94" i="137" s="1"/>
  <c r="E94" i="137"/>
  <c r="K94" i="137" s="1"/>
  <c r="D94" i="137"/>
  <c r="J94" i="137" s="1"/>
  <c r="C94" i="137"/>
  <c r="I94" i="137" s="1"/>
  <c r="B94" i="137"/>
  <c r="H94" i="137" s="1"/>
  <c r="G93" i="137"/>
  <c r="M93" i="137" s="1"/>
  <c r="F93" i="137"/>
  <c r="L93" i="137" s="1"/>
  <c r="E93" i="137"/>
  <c r="K93" i="137" s="1"/>
  <c r="D93" i="137"/>
  <c r="J93" i="137" s="1"/>
  <c r="C93" i="137"/>
  <c r="I93" i="137" s="1"/>
  <c r="B93" i="137"/>
  <c r="H93" i="137" s="1"/>
  <c r="G92" i="137"/>
  <c r="M92" i="137" s="1"/>
  <c r="F92" i="137"/>
  <c r="L92" i="137" s="1"/>
  <c r="E92" i="137"/>
  <c r="K92" i="137" s="1"/>
  <c r="D92" i="137"/>
  <c r="J92" i="137" s="1"/>
  <c r="C92" i="137"/>
  <c r="I92" i="137" s="1"/>
  <c r="B92" i="137"/>
  <c r="H92" i="137" s="1"/>
  <c r="G91" i="137"/>
  <c r="M91" i="137" s="1"/>
  <c r="F91" i="137"/>
  <c r="L91" i="137" s="1"/>
  <c r="E91" i="137"/>
  <c r="K91" i="137" s="1"/>
  <c r="D91" i="137"/>
  <c r="J91" i="137" s="1"/>
  <c r="C91" i="137"/>
  <c r="I91" i="137" s="1"/>
  <c r="B91" i="137"/>
  <c r="H91" i="137" s="1"/>
  <c r="G90" i="137"/>
  <c r="M90" i="137" s="1"/>
  <c r="F90" i="137"/>
  <c r="L90" i="137" s="1"/>
  <c r="E90" i="137"/>
  <c r="K90" i="137" s="1"/>
  <c r="D90" i="137"/>
  <c r="J90" i="137" s="1"/>
  <c r="C90" i="137"/>
  <c r="I90" i="137" s="1"/>
  <c r="B90" i="137"/>
  <c r="H90" i="137" s="1"/>
  <c r="G89" i="137"/>
  <c r="M89" i="137" s="1"/>
  <c r="F89" i="137"/>
  <c r="L89" i="137" s="1"/>
  <c r="E89" i="137"/>
  <c r="K89" i="137" s="1"/>
  <c r="D89" i="137"/>
  <c r="J89" i="137" s="1"/>
  <c r="C89" i="137"/>
  <c r="I89" i="137" s="1"/>
  <c r="B89" i="137"/>
  <c r="H89" i="137" s="1"/>
  <c r="G88" i="137"/>
  <c r="M88" i="137" s="1"/>
  <c r="F88" i="137"/>
  <c r="L88" i="137" s="1"/>
  <c r="E88" i="137"/>
  <c r="K88" i="137" s="1"/>
  <c r="D88" i="137"/>
  <c r="J88" i="137" s="1"/>
  <c r="C88" i="137"/>
  <c r="I88" i="137" s="1"/>
  <c r="B88" i="137"/>
  <c r="H88" i="137" s="1"/>
  <c r="G87" i="137"/>
  <c r="M87" i="137" s="1"/>
  <c r="F87" i="137"/>
  <c r="L87" i="137" s="1"/>
  <c r="E87" i="137"/>
  <c r="K87" i="137" s="1"/>
  <c r="D87" i="137"/>
  <c r="J87" i="137" s="1"/>
  <c r="C87" i="137"/>
  <c r="I87" i="137" s="1"/>
  <c r="B87" i="137"/>
  <c r="H87" i="137" s="1"/>
  <c r="G86" i="137"/>
  <c r="M86" i="137" s="1"/>
  <c r="F86" i="137"/>
  <c r="L86" i="137" s="1"/>
  <c r="E86" i="137"/>
  <c r="K86" i="137" s="1"/>
  <c r="D86" i="137"/>
  <c r="J86" i="137" s="1"/>
  <c r="C86" i="137"/>
  <c r="I86" i="137" s="1"/>
  <c r="B86" i="137"/>
  <c r="H86" i="137" s="1"/>
  <c r="G85" i="137"/>
  <c r="M85" i="137" s="1"/>
  <c r="F85" i="137"/>
  <c r="L85" i="137" s="1"/>
  <c r="E85" i="137"/>
  <c r="K85" i="137" s="1"/>
  <c r="D85" i="137"/>
  <c r="J85" i="137" s="1"/>
  <c r="C85" i="137"/>
  <c r="I85" i="137" s="1"/>
  <c r="B85" i="137"/>
  <c r="H85" i="137" s="1"/>
  <c r="G84" i="137"/>
  <c r="M84" i="137" s="1"/>
  <c r="F84" i="137"/>
  <c r="L84" i="137" s="1"/>
  <c r="E84" i="137"/>
  <c r="K84" i="137" s="1"/>
  <c r="D84" i="137"/>
  <c r="J84" i="137" s="1"/>
  <c r="C84" i="137"/>
  <c r="I84" i="137" s="1"/>
  <c r="B84" i="137"/>
  <c r="H84" i="137" s="1"/>
  <c r="G83" i="137"/>
  <c r="M83" i="137" s="1"/>
  <c r="F83" i="137"/>
  <c r="L83" i="137" s="1"/>
  <c r="E83" i="137"/>
  <c r="K83" i="137" s="1"/>
  <c r="D83" i="137"/>
  <c r="J83" i="137" s="1"/>
  <c r="C83" i="137"/>
  <c r="I83" i="137" s="1"/>
  <c r="B83" i="137"/>
  <c r="H83" i="137" s="1"/>
  <c r="G82" i="137"/>
  <c r="M82" i="137" s="1"/>
  <c r="F82" i="137"/>
  <c r="L82" i="137" s="1"/>
  <c r="E82" i="137"/>
  <c r="K82" i="137" s="1"/>
  <c r="D82" i="137"/>
  <c r="J82" i="137" s="1"/>
  <c r="C82" i="137"/>
  <c r="I82" i="137" s="1"/>
  <c r="B82" i="137"/>
  <c r="H82" i="137" s="1"/>
  <c r="G81" i="137"/>
  <c r="M81" i="137" s="1"/>
  <c r="F81" i="137"/>
  <c r="L81" i="137" s="1"/>
  <c r="E81" i="137"/>
  <c r="K81" i="137" s="1"/>
  <c r="D81" i="137"/>
  <c r="J81" i="137" s="1"/>
  <c r="C81" i="137"/>
  <c r="I81" i="137" s="1"/>
  <c r="B81" i="137"/>
  <c r="H81" i="137" s="1"/>
  <c r="G80" i="137"/>
  <c r="M80" i="137" s="1"/>
  <c r="F80" i="137"/>
  <c r="L80" i="137" s="1"/>
  <c r="E80" i="137"/>
  <c r="K80" i="137" s="1"/>
  <c r="D80" i="137"/>
  <c r="J80" i="137" s="1"/>
  <c r="C80" i="137"/>
  <c r="I80" i="137" s="1"/>
  <c r="B80" i="137"/>
  <c r="H80" i="137" s="1"/>
  <c r="G79" i="137"/>
  <c r="M79" i="137" s="1"/>
  <c r="F79" i="137"/>
  <c r="L79" i="137" s="1"/>
  <c r="E79" i="137"/>
  <c r="K79" i="137" s="1"/>
  <c r="D79" i="137"/>
  <c r="J79" i="137" s="1"/>
  <c r="C79" i="137"/>
  <c r="I79" i="137" s="1"/>
  <c r="B79" i="137"/>
  <c r="H79" i="137" s="1"/>
  <c r="G78" i="137"/>
  <c r="M78" i="137" s="1"/>
  <c r="F78" i="137"/>
  <c r="L78" i="137" s="1"/>
  <c r="E78" i="137"/>
  <c r="K78" i="137" s="1"/>
  <c r="D78" i="137"/>
  <c r="J78" i="137" s="1"/>
  <c r="C78" i="137"/>
  <c r="I78" i="137" s="1"/>
  <c r="B78" i="137"/>
  <c r="H78" i="137" s="1"/>
  <c r="G77" i="137"/>
  <c r="M77" i="137" s="1"/>
  <c r="F77" i="137"/>
  <c r="L77" i="137" s="1"/>
  <c r="E77" i="137"/>
  <c r="K77" i="137" s="1"/>
  <c r="D77" i="137"/>
  <c r="J77" i="137" s="1"/>
  <c r="C77" i="137"/>
  <c r="I77" i="137" s="1"/>
  <c r="B77" i="137"/>
  <c r="H77" i="137" s="1"/>
  <c r="M76" i="137"/>
  <c r="K76" i="137"/>
  <c r="I76" i="137"/>
  <c r="G75" i="137"/>
  <c r="M75" i="137" s="1"/>
  <c r="F75" i="137"/>
  <c r="L75" i="137" s="1"/>
  <c r="E75" i="137"/>
  <c r="K75" i="137" s="1"/>
  <c r="D75" i="137"/>
  <c r="J75" i="137" s="1"/>
  <c r="C75" i="137"/>
  <c r="I75" i="137" s="1"/>
  <c r="B75" i="137"/>
  <c r="H75" i="137" s="1"/>
  <c r="G74" i="137"/>
  <c r="M74" i="137" s="1"/>
  <c r="F74" i="137"/>
  <c r="L74" i="137" s="1"/>
  <c r="E74" i="137"/>
  <c r="K74" i="137" s="1"/>
  <c r="D74" i="137"/>
  <c r="J74" i="137" s="1"/>
  <c r="C74" i="137"/>
  <c r="I74" i="137" s="1"/>
  <c r="B74" i="137"/>
  <c r="H74" i="137" s="1"/>
  <c r="G73" i="137"/>
  <c r="M73" i="137" s="1"/>
  <c r="F73" i="137"/>
  <c r="L73" i="137" s="1"/>
  <c r="E73" i="137"/>
  <c r="K73" i="137" s="1"/>
  <c r="D73" i="137"/>
  <c r="J73" i="137" s="1"/>
  <c r="C73" i="137"/>
  <c r="I73" i="137" s="1"/>
  <c r="B73" i="137"/>
  <c r="H73" i="137" s="1"/>
  <c r="G72" i="137"/>
  <c r="M72" i="137" s="1"/>
  <c r="F72" i="137"/>
  <c r="L72" i="137" s="1"/>
  <c r="E72" i="137"/>
  <c r="K72" i="137" s="1"/>
  <c r="D72" i="137"/>
  <c r="J72" i="137" s="1"/>
  <c r="C72" i="137"/>
  <c r="I72" i="137" s="1"/>
  <c r="B72" i="137"/>
  <c r="H72" i="137" s="1"/>
  <c r="G71" i="137"/>
  <c r="M71" i="137" s="1"/>
  <c r="F71" i="137"/>
  <c r="L71" i="137" s="1"/>
  <c r="E71" i="137"/>
  <c r="K71" i="137" s="1"/>
  <c r="D71" i="137"/>
  <c r="J71" i="137" s="1"/>
  <c r="C71" i="137"/>
  <c r="I71" i="137" s="1"/>
  <c r="B71" i="137"/>
  <c r="H71" i="137" s="1"/>
  <c r="G70" i="137"/>
  <c r="M70" i="137" s="1"/>
  <c r="F70" i="137"/>
  <c r="L70" i="137" s="1"/>
  <c r="E70" i="137"/>
  <c r="K70" i="137" s="1"/>
  <c r="D70" i="137"/>
  <c r="J70" i="137" s="1"/>
  <c r="C70" i="137"/>
  <c r="I70" i="137" s="1"/>
  <c r="B70" i="137"/>
  <c r="H70" i="137" s="1"/>
  <c r="G69" i="137"/>
  <c r="M69" i="137" s="1"/>
  <c r="F69" i="137"/>
  <c r="L69" i="137" s="1"/>
  <c r="E69" i="137"/>
  <c r="K69" i="137" s="1"/>
  <c r="D69" i="137"/>
  <c r="J69" i="137" s="1"/>
  <c r="C69" i="137"/>
  <c r="I69" i="137" s="1"/>
  <c r="B69" i="137"/>
  <c r="H69" i="137" s="1"/>
  <c r="G68" i="137"/>
  <c r="M68" i="137" s="1"/>
  <c r="F68" i="137"/>
  <c r="L68" i="137" s="1"/>
  <c r="E68" i="137"/>
  <c r="K68" i="137" s="1"/>
  <c r="D68" i="137"/>
  <c r="J68" i="137" s="1"/>
  <c r="C68" i="137"/>
  <c r="I68" i="137" s="1"/>
  <c r="B68" i="137"/>
  <c r="H68" i="137" s="1"/>
  <c r="G67" i="137"/>
  <c r="M67" i="137" s="1"/>
  <c r="F67" i="137"/>
  <c r="L67" i="137" s="1"/>
  <c r="E67" i="137"/>
  <c r="K67" i="137" s="1"/>
  <c r="D67" i="137"/>
  <c r="J67" i="137" s="1"/>
  <c r="C67" i="137"/>
  <c r="I67" i="137" s="1"/>
  <c r="B67" i="137"/>
  <c r="H67" i="137" s="1"/>
  <c r="G66" i="137"/>
  <c r="M66" i="137" s="1"/>
  <c r="F66" i="137"/>
  <c r="L66" i="137" s="1"/>
  <c r="E66" i="137"/>
  <c r="K66" i="137" s="1"/>
  <c r="D66" i="137"/>
  <c r="J66" i="137" s="1"/>
  <c r="C66" i="137"/>
  <c r="I66" i="137" s="1"/>
  <c r="B66" i="137"/>
  <c r="H66" i="137" s="1"/>
  <c r="G65" i="137"/>
  <c r="M65" i="137" s="1"/>
  <c r="F65" i="137"/>
  <c r="L65" i="137" s="1"/>
  <c r="E65" i="137"/>
  <c r="K65" i="137" s="1"/>
  <c r="D65" i="137"/>
  <c r="J65" i="137" s="1"/>
  <c r="C65" i="137"/>
  <c r="I65" i="137" s="1"/>
  <c r="B65" i="137"/>
  <c r="H65" i="137" s="1"/>
  <c r="G64" i="137"/>
  <c r="M64" i="137" s="1"/>
  <c r="F64" i="137"/>
  <c r="L64" i="137" s="1"/>
  <c r="E64" i="137"/>
  <c r="K64" i="137" s="1"/>
  <c r="D64" i="137"/>
  <c r="J64" i="137" s="1"/>
  <c r="C64" i="137"/>
  <c r="I64" i="137" s="1"/>
  <c r="B64" i="137"/>
  <c r="H64" i="137" s="1"/>
  <c r="G63" i="137"/>
  <c r="M63" i="137" s="1"/>
  <c r="F63" i="137"/>
  <c r="L63" i="137" s="1"/>
  <c r="E63" i="137"/>
  <c r="K63" i="137" s="1"/>
  <c r="D63" i="137"/>
  <c r="J63" i="137" s="1"/>
  <c r="C63" i="137"/>
  <c r="I63" i="137" s="1"/>
  <c r="B63" i="137"/>
  <c r="H63" i="137" s="1"/>
  <c r="G62" i="137"/>
  <c r="M62" i="137" s="1"/>
  <c r="F62" i="137"/>
  <c r="L62" i="137" s="1"/>
  <c r="E62" i="137"/>
  <c r="K62" i="137" s="1"/>
  <c r="D62" i="137"/>
  <c r="J62" i="137" s="1"/>
  <c r="C62" i="137"/>
  <c r="I62" i="137" s="1"/>
  <c r="B62" i="137"/>
  <c r="H62" i="137" s="1"/>
  <c r="G61" i="137"/>
  <c r="M61" i="137" s="1"/>
  <c r="F61" i="137"/>
  <c r="L61" i="137" s="1"/>
  <c r="E61" i="137"/>
  <c r="K61" i="137" s="1"/>
  <c r="D61" i="137"/>
  <c r="J61" i="137" s="1"/>
  <c r="C61" i="137"/>
  <c r="I61" i="137" s="1"/>
  <c r="B61" i="137"/>
  <c r="H61" i="137" s="1"/>
  <c r="G60" i="137"/>
  <c r="M60" i="137" s="1"/>
  <c r="F60" i="137"/>
  <c r="L60" i="137" s="1"/>
  <c r="E60" i="137"/>
  <c r="K60" i="137" s="1"/>
  <c r="D60" i="137"/>
  <c r="J60" i="137" s="1"/>
  <c r="C60" i="137"/>
  <c r="I60" i="137" s="1"/>
  <c r="B60" i="137"/>
  <c r="H60" i="137" s="1"/>
  <c r="G59" i="137"/>
  <c r="M59" i="137" s="1"/>
  <c r="F59" i="137"/>
  <c r="L59" i="137" s="1"/>
  <c r="E59" i="137"/>
  <c r="K59" i="137" s="1"/>
  <c r="D59" i="137"/>
  <c r="J59" i="137" s="1"/>
  <c r="C59" i="137"/>
  <c r="I59" i="137" s="1"/>
  <c r="B59" i="137"/>
  <c r="H59" i="137" s="1"/>
  <c r="G58" i="137"/>
  <c r="M58" i="137" s="1"/>
  <c r="F58" i="137"/>
  <c r="L58" i="137" s="1"/>
  <c r="E58" i="137"/>
  <c r="K58" i="137" s="1"/>
  <c r="D58" i="137"/>
  <c r="J58" i="137" s="1"/>
  <c r="C58" i="137"/>
  <c r="I58" i="137" s="1"/>
  <c r="B58" i="137"/>
  <c r="B115" i="136"/>
  <c r="H115" i="136"/>
  <c r="P115" i="136" s="1"/>
  <c r="B116" i="13"/>
  <c r="B116" i="12"/>
  <c r="G115" i="136"/>
  <c r="M115" i="136" s="1"/>
  <c r="F115" i="136"/>
  <c r="L115" i="136" s="1"/>
  <c r="E115" i="136"/>
  <c r="K115" i="136" s="1"/>
  <c r="D115" i="136"/>
  <c r="J115" i="136" s="1"/>
  <c r="C115" i="136"/>
  <c r="I115" i="136" s="1"/>
  <c r="B114" i="136"/>
  <c r="H114" i="136" s="1"/>
  <c r="B115" i="13"/>
  <c r="B115" i="12" s="1"/>
  <c r="G114" i="136"/>
  <c r="M114" i="136"/>
  <c r="F114" i="136"/>
  <c r="L114" i="136"/>
  <c r="E114" i="136"/>
  <c r="K114" i="136"/>
  <c r="D114" i="136"/>
  <c r="J114" i="136"/>
  <c r="C114" i="136"/>
  <c r="I114" i="136"/>
  <c r="B113" i="136"/>
  <c r="H113" i="136"/>
  <c r="P113" i="136" s="1"/>
  <c r="B114" i="13"/>
  <c r="B114" i="12"/>
  <c r="G113" i="136"/>
  <c r="M113" i="136" s="1"/>
  <c r="F113" i="136"/>
  <c r="L113" i="136" s="1"/>
  <c r="E113" i="136"/>
  <c r="K113" i="136" s="1"/>
  <c r="D113" i="136"/>
  <c r="J113" i="136" s="1"/>
  <c r="C113" i="136"/>
  <c r="I113" i="136" s="1"/>
  <c r="B112" i="136"/>
  <c r="H112" i="136" s="1"/>
  <c r="P112" i="136" s="1"/>
  <c r="B113" i="13"/>
  <c r="B113" i="12" s="1"/>
  <c r="G112" i="136"/>
  <c r="M112" i="136"/>
  <c r="F112" i="136"/>
  <c r="L112" i="136"/>
  <c r="E112" i="136"/>
  <c r="K112" i="136"/>
  <c r="D112" i="136"/>
  <c r="J112" i="136"/>
  <c r="C112" i="136"/>
  <c r="I112" i="136"/>
  <c r="B111" i="136"/>
  <c r="H111" i="136"/>
  <c r="P111" i="136" s="1"/>
  <c r="B112" i="13"/>
  <c r="B112" i="12"/>
  <c r="G111" i="136"/>
  <c r="M111" i="136" s="1"/>
  <c r="F111" i="136"/>
  <c r="L111" i="136" s="1"/>
  <c r="E111" i="136"/>
  <c r="K111" i="136" s="1"/>
  <c r="D111" i="136"/>
  <c r="J111" i="136" s="1"/>
  <c r="C111" i="136"/>
  <c r="I111" i="136" s="1"/>
  <c r="B110" i="136"/>
  <c r="H110" i="136" s="1"/>
  <c r="P110" i="136" s="1"/>
  <c r="B111" i="13"/>
  <c r="B111" i="12" s="1"/>
  <c r="G110" i="136"/>
  <c r="M110" i="136"/>
  <c r="F110" i="136"/>
  <c r="L110" i="136"/>
  <c r="E110" i="136"/>
  <c r="K110" i="136"/>
  <c r="D110" i="136"/>
  <c r="J110" i="136"/>
  <c r="C110" i="136"/>
  <c r="I110" i="136"/>
  <c r="B109" i="136"/>
  <c r="H109" i="136"/>
  <c r="P109" i="136" s="1"/>
  <c r="B110" i="13"/>
  <c r="B110" i="12"/>
  <c r="G109" i="136"/>
  <c r="M109" i="136" s="1"/>
  <c r="F109" i="136"/>
  <c r="L109" i="136" s="1"/>
  <c r="E109" i="136"/>
  <c r="K109" i="136" s="1"/>
  <c r="D109" i="136"/>
  <c r="J109" i="136" s="1"/>
  <c r="C109" i="136"/>
  <c r="I109" i="136" s="1"/>
  <c r="B108" i="136"/>
  <c r="H108" i="136" s="1"/>
  <c r="P108" i="136" s="1"/>
  <c r="B109" i="13"/>
  <c r="B109" i="12" s="1"/>
  <c r="G108" i="136"/>
  <c r="M108" i="136"/>
  <c r="F108" i="136"/>
  <c r="L108" i="136"/>
  <c r="E108" i="136"/>
  <c r="K108" i="136"/>
  <c r="D108" i="136"/>
  <c r="J108" i="136"/>
  <c r="C108" i="136"/>
  <c r="I108" i="136"/>
  <c r="B107" i="136"/>
  <c r="H107" i="136"/>
  <c r="P107" i="136" s="1"/>
  <c r="B108" i="13"/>
  <c r="B108" i="12"/>
  <c r="G107" i="136"/>
  <c r="M107" i="136" s="1"/>
  <c r="F107" i="136"/>
  <c r="L107" i="136" s="1"/>
  <c r="E107" i="136"/>
  <c r="K107" i="136" s="1"/>
  <c r="D107" i="136"/>
  <c r="J107" i="136" s="1"/>
  <c r="C107" i="136"/>
  <c r="I107" i="136" s="1"/>
  <c r="B106" i="136"/>
  <c r="H106" i="136" s="1"/>
  <c r="B107" i="13"/>
  <c r="B107" i="12" s="1"/>
  <c r="G106" i="136"/>
  <c r="M106" i="136"/>
  <c r="F106" i="136"/>
  <c r="L106" i="136"/>
  <c r="E106" i="136"/>
  <c r="K106" i="136"/>
  <c r="D106" i="136"/>
  <c r="J106" i="136"/>
  <c r="C106" i="136"/>
  <c r="I106" i="136"/>
  <c r="B105" i="136"/>
  <c r="H105" i="136"/>
  <c r="B106" i="13"/>
  <c r="B106" i="12"/>
  <c r="G105" i="136"/>
  <c r="M105" i="136" s="1"/>
  <c r="F105" i="136"/>
  <c r="L105" i="136" s="1"/>
  <c r="E105" i="136"/>
  <c r="K105" i="136" s="1"/>
  <c r="D105" i="136"/>
  <c r="J105" i="136" s="1"/>
  <c r="C105" i="136"/>
  <c r="I105" i="136" s="1"/>
  <c r="B104" i="136"/>
  <c r="H104" i="136" s="1"/>
  <c r="B105" i="13"/>
  <c r="B105" i="12" s="1"/>
  <c r="P104" i="136"/>
  <c r="G104" i="136"/>
  <c r="M104" i="136"/>
  <c r="F104" i="136"/>
  <c r="L104" i="136"/>
  <c r="E104" i="136"/>
  <c r="K104" i="136"/>
  <c r="D104" i="136"/>
  <c r="J104" i="136"/>
  <c r="C104" i="136"/>
  <c r="I104" i="136"/>
  <c r="B103" i="136"/>
  <c r="H103" i="136"/>
  <c r="P103" i="136" s="1"/>
  <c r="B104" i="13"/>
  <c r="B104" i="12"/>
  <c r="G103" i="136"/>
  <c r="M103" i="136" s="1"/>
  <c r="F103" i="136"/>
  <c r="L103" i="136" s="1"/>
  <c r="E103" i="136"/>
  <c r="K103" i="136" s="1"/>
  <c r="D103" i="136"/>
  <c r="J103" i="136" s="1"/>
  <c r="C103" i="136"/>
  <c r="I103" i="136" s="1"/>
  <c r="B102" i="136"/>
  <c r="H102" i="136" s="1"/>
  <c r="P102" i="136" s="1"/>
  <c r="B103" i="13"/>
  <c r="B103" i="12" s="1"/>
  <c r="G102" i="136"/>
  <c r="M102" i="136"/>
  <c r="F102" i="136"/>
  <c r="L102" i="136"/>
  <c r="E102" i="136"/>
  <c r="K102" i="136"/>
  <c r="D102" i="136"/>
  <c r="J102" i="136"/>
  <c r="C102" i="136"/>
  <c r="I102" i="136"/>
  <c r="B101" i="136"/>
  <c r="H101" i="136"/>
  <c r="B102" i="13"/>
  <c r="B102" i="12"/>
  <c r="G101" i="136"/>
  <c r="M101" i="136" s="1"/>
  <c r="F101" i="136"/>
  <c r="L101" i="136" s="1"/>
  <c r="E101" i="136"/>
  <c r="K101" i="136" s="1"/>
  <c r="D101" i="136"/>
  <c r="J101" i="136" s="1"/>
  <c r="C101" i="136"/>
  <c r="I101" i="136" s="1"/>
  <c r="B100" i="136"/>
  <c r="H100" i="136" s="1"/>
  <c r="P100" i="136" s="1"/>
  <c r="B101" i="13"/>
  <c r="B101" i="12" s="1"/>
  <c r="G100" i="136"/>
  <c r="M100" i="136"/>
  <c r="F100" i="136"/>
  <c r="L100" i="136"/>
  <c r="E100" i="136"/>
  <c r="K100" i="136"/>
  <c r="D100" i="136"/>
  <c r="J100" i="136"/>
  <c r="C100" i="136"/>
  <c r="I100" i="136"/>
  <c r="B99" i="136"/>
  <c r="H99" i="136"/>
  <c r="P99" i="136" s="1"/>
  <c r="B100" i="13"/>
  <c r="B100" i="12"/>
  <c r="G99" i="136"/>
  <c r="M99" i="136" s="1"/>
  <c r="F99" i="136"/>
  <c r="L99" i="136" s="1"/>
  <c r="E99" i="136"/>
  <c r="K99" i="136" s="1"/>
  <c r="D99" i="136"/>
  <c r="J99" i="136" s="1"/>
  <c r="C99" i="136"/>
  <c r="I99" i="136" s="1"/>
  <c r="B98" i="136"/>
  <c r="H98" i="136" s="1"/>
  <c r="B99" i="13"/>
  <c r="B99" i="12" s="1"/>
  <c r="G98" i="136"/>
  <c r="M98" i="136"/>
  <c r="F98" i="136"/>
  <c r="L98" i="136"/>
  <c r="E98" i="136"/>
  <c r="K98" i="136"/>
  <c r="D98" i="136"/>
  <c r="J98" i="136"/>
  <c r="C98" i="136"/>
  <c r="I98" i="136"/>
  <c r="B97" i="136"/>
  <c r="H97" i="136"/>
  <c r="P97" i="136" s="1"/>
  <c r="B98" i="13"/>
  <c r="B98" i="12"/>
  <c r="G97" i="136"/>
  <c r="M97" i="136" s="1"/>
  <c r="F97" i="136"/>
  <c r="L97" i="136" s="1"/>
  <c r="E97" i="136"/>
  <c r="K97" i="136" s="1"/>
  <c r="D97" i="136"/>
  <c r="J97" i="136" s="1"/>
  <c r="C97" i="136"/>
  <c r="I97" i="136" s="1"/>
  <c r="B96" i="136"/>
  <c r="H96" i="136" s="1"/>
  <c r="P96" i="136" s="1"/>
  <c r="B97" i="13"/>
  <c r="B97" i="12" s="1"/>
  <c r="G96" i="136"/>
  <c r="M96" i="136"/>
  <c r="F96" i="136"/>
  <c r="L96" i="136"/>
  <c r="E96" i="136"/>
  <c r="K96" i="136"/>
  <c r="D96" i="136"/>
  <c r="J96" i="136"/>
  <c r="C96" i="136"/>
  <c r="I96" i="136"/>
  <c r="B95" i="136"/>
  <c r="H95" i="136"/>
  <c r="P95" i="136" s="1"/>
  <c r="B96" i="13"/>
  <c r="B96" i="12"/>
  <c r="G95" i="136"/>
  <c r="M95" i="136" s="1"/>
  <c r="F95" i="136"/>
  <c r="L95" i="136" s="1"/>
  <c r="E95" i="136"/>
  <c r="K95" i="136" s="1"/>
  <c r="D95" i="136"/>
  <c r="J95" i="136" s="1"/>
  <c r="C95" i="136"/>
  <c r="I95" i="136" s="1"/>
  <c r="B94" i="136"/>
  <c r="H94" i="136" s="1"/>
  <c r="P94" i="136" s="1"/>
  <c r="B95" i="13"/>
  <c r="B95" i="12" s="1"/>
  <c r="G94" i="136"/>
  <c r="M94" i="136"/>
  <c r="F94" i="136"/>
  <c r="L94" i="136"/>
  <c r="E94" i="136"/>
  <c r="K94" i="136"/>
  <c r="D94" i="136"/>
  <c r="J94" i="136"/>
  <c r="C94" i="136"/>
  <c r="I94" i="136"/>
  <c r="B93" i="136"/>
  <c r="H93" i="136"/>
  <c r="P93" i="136" s="1"/>
  <c r="B94" i="13"/>
  <c r="B94" i="12"/>
  <c r="G93" i="136"/>
  <c r="M93" i="136" s="1"/>
  <c r="F93" i="136"/>
  <c r="L93" i="136" s="1"/>
  <c r="E93" i="136"/>
  <c r="K93" i="136" s="1"/>
  <c r="D93" i="136"/>
  <c r="J93" i="136" s="1"/>
  <c r="C93" i="136"/>
  <c r="I93" i="136" s="1"/>
  <c r="B92" i="136"/>
  <c r="H92" i="136" s="1"/>
  <c r="P92" i="136" s="1"/>
  <c r="B93" i="13"/>
  <c r="B93" i="12" s="1"/>
  <c r="G92" i="136"/>
  <c r="M92" i="136"/>
  <c r="F92" i="136"/>
  <c r="L92" i="136"/>
  <c r="E92" i="136"/>
  <c r="K92" i="136"/>
  <c r="D92" i="136"/>
  <c r="J92" i="136"/>
  <c r="C92" i="136"/>
  <c r="I92" i="136"/>
  <c r="B91" i="136"/>
  <c r="H91" i="136"/>
  <c r="P91" i="136" s="1"/>
  <c r="B92" i="13"/>
  <c r="B92" i="12"/>
  <c r="G91" i="136"/>
  <c r="M91" i="136" s="1"/>
  <c r="F91" i="136"/>
  <c r="L91" i="136" s="1"/>
  <c r="E91" i="136"/>
  <c r="K91" i="136" s="1"/>
  <c r="D91" i="136"/>
  <c r="J91" i="136" s="1"/>
  <c r="C91" i="136"/>
  <c r="I91" i="136" s="1"/>
  <c r="B90" i="136"/>
  <c r="H90" i="136" s="1"/>
  <c r="B91" i="13"/>
  <c r="B91" i="12" s="1"/>
  <c r="G90" i="136"/>
  <c r="M90" i="136"/>
  <c r="F90" i="136"/>
  <c r="L90" i="136"/>
  <c r="E90" i="136"/>
  <c r="K90" i="136"/>
  <c r="D90" i="136"/>
  <c r="J90" i="136"/>
  <c r="C90" i="136"/>
  <c r="I90" i="136"/>
  <c r="B89" i="136"/>
  <c r="H89" i="136"/>
  <c r="B90" i="13"/>
  <c r="B90" i="12"/>
  <c r="G89" i="136"/>
  <c r="M89" i="136" s="1"/>
  <c r="F89" i="136"/>
  <c r="L89" i="136" s="1"/>
  <c r="E89" i="136"/>
  <c r="K89" i="136" s="1"/>
  <c r="D89" i="136"/>
  <c r="J89" i="136" s="1"/>
  <c r="C89" i="136"/>
  <c r="I89" i="136" s="1"/>
  <c r="B88" i="136"/>
  <c r="H88" i="136" s="1"/>
  <c r="B89" i="13"/>
  <c r="B89" i="12" s="1"/>
  <c r="P88" i="136"/>
  <c r="G88" i="136"/>
  <c r="M88" i="136"/>
  <c r="F88" i="136"/>
  <c r="L88" i="136"/>
  <c r="E88" i="136"/>
  <c r="K88" i="136"/>
  <c r="D88" i="136"/>
  <c r="J88" i="136"/>
  <c r="C88" i="136"/>
  <c r="I88" i="136"/>
  <c r="B87" i="136"/>
  <c r="H87" i="136"/>
  <c r="P87" i="136" s="1"/>
  <c r="B88" i="13"/>
  <c r="B88" i="12"/>
  <c r="G87" i="136"/>
  <c r="M87" i="136" s="1"/>
  <c r="F87" i="136"/>
  <c r="L87" i="136" s="1"/>
  <c r="E87" i="136"/>
  <c r="K87" i="136" s="1"/>
  <c r="D87" i="136"/>
  <c r="J87" i="136" s="1"/>
  <c r="C87" i="136"/>
  <c r="I87" i="136" s="1"/>
  <c r="B86" i="136"/>
  <c r="H86" i="136" s="1"/>
  <c r="P86" i="136" s="1"/>
  <c r="B87" i="13"/>
  <c r="B87" i="12" s="1"/>
  <c r="G86" i="136"/>
  <c r="M86" i="136"/>
  <c r="F86" i="136"/>
  <c r="L86" i="136"/>
  <c r="E86" i="136"/>
  <c r="K86" i="136"/>
  <c r="D86" i="136"/>
  <c r="J86" i="136"/>
  <c r="C86" i="136"/>
  <c r="I86" i="136"/>
  <c r="B85" i="136"/>
  <c r="H85" i="136"/>
  <c r="B86" i="13"/>
  <c r="B86" i="12"/>
  <c r="G85" i="136"/>
  <c r="M85" i="136" s="1"/>
  <c r="F85" i="136"/>
  <c r="L85" i="136" s="1"/>
  <c r="E85" i="136"/>
  <c r="K85" i="136" s="1"/>
  <c r="D85" i="136"/>
  <c r="J85" i="136" s="1"/>
  <c r="C85" i="136"/>
  <c r="I85" i="136" s="1"/>
  <c r="B84" i="136"/>
  <c r="H84" i="136" s="1"/>
  <c r="P84" i="136" s="1"/>
  <c r="B85" i="13"/>
  <c r="B85" i="12" s="1"/>
  <c r="G84" i="136"/>
  <c r="M84" i="136"/>
  <c r="F84" i="136"/>
  <c r="L84" i="136"/>
  <c r="E84" i="136"/>
  <c r="K84" i="136"/>
  <c r="D84" i="136"/>
  <c r="J84" i="136"/>
  <c r="C84" i="136"/>
  <c r="I84" i="136"/>
  <c r="B83" i="136"/>
  <c r="H83" i="136"/>
  <c r="P83" i="136" s="1"/>
  <c r="B84" i="13"/>
  <c r="B84" i="12"/>
  <c r="G83" i="136"/>
  <c r="M83" i="136" s="1"/>
  <c r="F83" i="136"/>
  <c r="L83" i="136" s="1"/>
  <c r="E83" i="136"/>
  <c r="K83" i="136" s="1"/>
  <c r="D83" i="136"/>
  <c r="J83" i="136" s="1"/>
  <c r="C83" i="136"/>
  <c r="I83" i="136" s="1"/>
  <c r="B82" i="136"/>
  <c r="H82" i="136" s="1"/>
  <c r="P82" i="136" s="1"/>
  <c r="B83" i="13"/>
  <c r="B83" i="12" s="1"/>
  <c r="G82" i="136"/>
  <c r="M82" i="136"/>
  <c r="F82" i="136"/>
  <c r="L82" i="136"/>
  <c r="E82" i="136"/>
  <c r="K82" i="136"/>
  <c r="D82" i="136"/>
  <c r="J82" i="136"/>
  <c r="C82" i="136"/>
  <c r="I82" i="136"/>
  <c r="B81" i="136"/>
  <c r="H81" i="136"/>
  <c r="B82" i="13"/>
  <c r="B82" i="12"/>
  <c r="G81" i="136"/>
  <c r="M81" i="136" s="1"/>
  <c r="F81" i="136"/>
  <c r="L81" i="136" s="1"/>
  <c r="E81" i="136"/>
  <c r="K81" i="136" s="1"/>
  <c r="D81" i="136"/>
  <c r="J81" i="136" s="1"/>
  <c r="C81" i="136"/>
  <c r="I81" i="136" s="1"/>
  <c r="B80" i="136"/>
  <c r="H80" i="136" s="1"/>
  <c r="B81" i="13"/>
  <c r="B81" i="12" s="1"/>
  <c r="P80" i="136" s="1"/>
  <c r="G80" i="136"/>
  <c r="M80" i="136"/>
  <c r="F80" i="136"/>
  <c r="L80" i="136"/>
  <c r="E80" i="136"/>
  <c r="K80" i="136"/>
  <c r="D80" i="136"/>
  <c r="J80" i="136"/>
  <c r="C80" i="136"/>
  <c r="I80" i="136"/>
  <c r="B79" i="136"/>
  <c r="H79" i="136"/>
  <c r="P79" i="136" s="1"/>
  <c r="B80" i="13"/>
  <c r="B80" i="12"/>
  <c r="G79" i="136"/>
  <c r="M79" i="136" s="1"/>
  <c r="F79" i="136"/>
  <c r="L79" i="136" s="1"/>
  <c r="E79" i="136"/>
  <c r="K79" i="136" s="1"/>
  <c r="D79" i="136"/>
  <c r="J79" i="136" s="1"/>
  <c r="C79" i="136"/>
  <c r="I79" i="136" s="1"/>
  <c r="B78" i="136"/>
  <c r="H78" i="136" s="1"/>
  <c r="P78" i="136" s="1"/>
  <c r="B79" i="13"/>
  <c r="B79" i="12" s="1"/>
  <c r="G78" i="136"/>
  <c r="M78" i="136"/>
  <c r="F78" i="136"/>
  <c r="L78" i="136"/>
  <c r="E78" i="136"/>
  <c r="K78" i="136"/>
  <c r="D78" i="136"/>
  <c r="J78" i="136"/>
  <c r="C78" i="136"/>
  <c r="I78" i="136"/>
  <c r="B77" i="136"/>
  <c r="H77" i="136"/>
  <c r="B78" i="13"/>
  <c r="B78" i="12"/>
  <c r="G77" i="136"/>
  <c r="M77" i="136" s="1"/>
  <c r="F77" i="136"/>
  <c r="L77" i="136" s="1"/>
  <c r="E77" i="136"/>
  <c r="K77" i="136" s="1"/>
  <c r="D77" i="136"/>
  <c r="J77" i="136" s="1"/>
  <c r="C77" i="136"/>
  <c r="I77" i="136" s="1"/>
  <c r="B76" i="136"/>
  <c r="H76" i="136" s="1"/>
  <c r="B77" i="13"/>
  <c r="B77" i="12" s="1"/>
  <c r="P76" i="136" s="1"/>
  <c r="G76" i="136"/>
  <c r="M76" i="136"/>
  <c r="F76" i="136"/>
  <c r="L76" i="136"/>
  <c r="E76" i="136"/>
  <c r="K76" i="136"/>
  <c r="D76" i="136"/>
  <c r="J76" i="136"/>
  <c r="C76" i="136"/>
  <c r="I76" i="136"/>
  <c r="B75" i="136"/>
  <c r="H75" i="136"/>
  <c r="P75" i="136" s="1"/>
  <c r="B76" i="13"/>
  <c r="B76" i="12"/>
  <c r="G75" i="136"/>
  <c r="M75" i="136" s="1"/>
  <c r="F75" i="136"/>
  <c r="L75" i="136" s="1"/>
  <c r="E75" i="136"/>
  <c r="K75" i="136" s="1"/>
  <c r="D75" i="136"/>
  <c r="J75" i="136" s="1"/>
  <c r="C75" i="136"/>
  <c r="I75" i="136" s="1"/>
  <c r="B74" i="136"/>
  <c r="H74" i="136" s="1"/>
  <c r="P74" i="136" s="1"/>
  <c r="B75" i="13"/>
  <c r="B75" i="12" s="1"/>
  <c r="G74" i="136"/>
  <c r="M74" i="136"/>
  <c r="F74" i="136"/>
  <c r="L74" i="136"/>
  <c r="E74" i="136"/>
  <c r="K74" i="136"/>
  <c r="D74" i="136"/>
  <c r="J74" i="136"/>
  <c r="C74" i="136"/>
  <c r="I74" i="136"/>
  <c r="B73" i="136"/>
  <c r="H73" i="136"/>
  <c r="B74" i="13"/>
  <c r="B74" i="12"/>
  <c r="G73" i="136"/>
  <c r="M73" i="136" s="1"/>
  <c r="F73" i="136"/>
  <c r="L73" i="136" s="1"/>
  <c r="E73" i="136"/>
  <c r="K73" i="136" s="1"/>
  <c r="D73" i="136"/>
  <c r="J73" i="136" s="1"/>
  <c r="C73" i="136"/>
  <c r="I73" i="136" s="1"/>
  <c r="B72" i="136"/>
  <c r="H72" i="136" s="1"/>
  <c r="B73" i="13"/>
  <c r="B73" i="12" s="1"/>
  <c r="P72" i="136" s="1"/>
  <c r="G72" i="136"/>
  <c r="M72" i="136"/>
  <c r="F72" i="136"/>
  <c r="L72" i="136"/>
  <c r="E72" i="136"/>
  <c r="K72" i="136"/>
  <c r="D72" i="136"/>
  <c r="J72" i="136"/>
  <c r="C72" i="136"/>
  <c r="I72" i="136"/>
  <c r="B71" i="136"/>
  <c r="H71" i="136"/>
  <c r="P71" i="136" s="1"/>
  <c r="B72" i="13"/>
  <c r="B72" i="12"/>
  <c r="G71" i="136"/>
  <c r="M71" i="136" s="1"/>
  <c r="F71" i="136"/>
  <c r="L71" i="136" s="1"/>
  <c r="E71" i="136"/>
  <c r="K71" i="136" s="1"/>
  <c r="D71" i="136"/>
  <c r="J71" i="136" s="1"/>
  <c r="C71" i="136"/>
  <c r="I71" i="136" s="1"/>
  <c r="B70" i="136"/>
  <c r="H70" i="136" s="1"/>
  <c r="P70" i="136" s="1"/>
  <c r="B71" i="13"/>
  <c r="B71" i="12" s="1"/>
  <c r="G70" i="136"/>
  <c r="M70" i="136"/>
  <c r="F70" i="136"/>
  <c r="L70" i="136"/>
  <c r="E70" i="136"/>
  <c r="K70" i="136"/>
  <c r="D70" i="136"/>
  <c r="J70" i="136"/>
  <c r="C70" i="136"/>
  <c r="I70" i="136"/>
  <c r="B69" i="136"/>
  <c r="H69" i="136"/>
  <c r="B70" i="13"/>
  <c r="B70" i="12"/>
  <c r="G69" i="136"/>
  <c r="M69" i="136" s="1"/>
  <c r="F69" i="136"/>
  <c r="L69" i="136" s="1"/>
  <c r="E69" i="136"/>
  <c r="K69" i="136" s="1"/>
  <c r="D69" i="136"/>
  <c r="J69" i="136" s="1"/>
  <c r="C69" i="136"/>
  <c r="I69" i="136" s="1"/>
  <c r="B68" i="136"/>
  <c r="H68" i="136" s="1"/>
  <c r="B69" i="13"/>
  <c r="B69" i="12" s="1"/>
  <c r="P68" i="136" s="1"/>
  <c r="G68" i="136"/>
  <c r="M68" i="136"/>
  <c r="F68" i="136"/>
  <c r="L68" i="136"/>
  <c r="E68" i="136"/>
  <c r="K68" i="136"/>
  <c r="D68" i="136"/>
  <c r="J68" i="136"/>
  <c r="C68" i="136"/>
  <c r="I68" i="136"/>
  <c r="B67" i="136"/>
  <c r="H67" i="136"/>
  <c r="B68" i="13"/>
  <c r="B68" i="12"/>
  <c r="G67" i="136"/>
  <c r="M67" i="136" s="1"/>
  <c r="F67" i="136"/>
  <c r="L67" i="136" s="1"/>
  <c r="E67" i="136"/>
  <c r="K67" i="136" s="1"/>
  <c r="D67" i="136"/>
  <c r="J67" i="136" s="1"/>
  <c r="C67" i="136"/>
  <c r="I67" i="136" s="1"/>
  <c r="B66" i="136"/>
  <c r="H66" i="136" s="1"/>
  <c r="P66" i="136" s="1"/>
  <c r="B67" i="13"/>
  <c r="B67" i="12" s="1"/>
  <c r="G66" i="136"/>
  <c r="M66" i="136"/>
  <c r="F66" i="136"/>
  <c r="L66" i="136"/>
  <c r="E66" i="136"/>
  <c r="K66" i="136"/>
  <c r="D66" i="136"/>
  <c r="J66" i="136"/>
  <c r="C66" i="136"/>
  <c r="I66" i="136"/>
  <c r="B65" i="136"/>
  <c r="H65" i="136"/>
  <c r="B66" i="13"/>
  <c r="B66" i="12"/>
  <c r="G65" i="136"/>
  <c r="M65" i="136" s="1"/>
  <c r="F65" i="136"/>
  <c r="L65" i="136" s="1"/>
  <c r="E65" i="136"/>
  <c r="K65" i="136" s="1"/>
  <c r="D65" i="136"/>
  <c r="J65" i="136" s="1"/>
  <c r="C65" i="136"/>
  <c r="I65" i="136" s="1"/>
  <c r="B64" i="136"/>
  <c r="H64" i="136" s="1"/>
  <c r="P64" i="136" s="1"/>
  <c r="B65" i="13"/>
  <c r="B65" i="12" s="1"/>
  <c r="G64" i="136"/>
  <c r="M64" i="136"/>
  <c r="F64" i="136"/>
  <c r="L64" i="136"/>
  <c r="E64" i="136"/>
  <c r="K64" i="136"/>
  <c r="D64" i="136"/>
  <c r="J64" i="136"/>
  <c r="C64" i="136"/>
  <c r="I64" i="136"/>
  <c r="B63" i="136"/>
  <c r="H63" i="136"/>
  <c r="B64" i="13"/>
  <c r="B64" i="12"/>
  <c r="G63" i="136"/>
  <c r="M63" i="136" s="1"/>
  <c r="F63" i="136"/>
  <c r="L63" i="136" s="1"/>
  <c r="E63" i="136"/>
  <c r="K63" i="136" s="1"/>
  <c r="D63" i="136"/>
  <c r="J63" i="136" s="1"/>
  <c r="C63" i="136"/>
  <c r="I63" i="136" s="1"/>
  <c r="B62" i="136"/>
  <c r="H62" i="136" s="1"/>
  <c r="B63" i="13"/>
  <c r="B63" i="12" s="1"/>
  <c r="P62" i="136" s="1"/>
  <c r="G62" i="136"/>
  <c r="M62" i="136"/>
  <c r="F62" i="136"/>
  <c r="L62" i="136"/>
  <c r="E62" i="136"/>
  <c r="K62" i="136"/>
  <c r="D62" i="136"/>
  <c r="J62" i="136"/>
  <c r="C62" i="136"/>
  <c r="I62" i="136"/>
  <c r="B61" i="136"/>
  <c r="H61" i="136"/>
  <c r="P61" i="136" s="1"/>
  <c r="B62" i="13"/>
  <c r="B62" i="12"/>
  <c r="G61" i="136"/>
  <c r="M61" i="136" s="1"/>
  <c r="F61" i="136"/>
  <c r="L61" i="136" s="1"/>
  <c r="E61" i="136"/>
  <c r="K61" i="136" s="1"/>
  <c r="D61" i="136"/>
  <c r="J61" i="136" s="1"/>
  <c r="C61" i="136"/>
  <c r="I61" i="136" s="1"/>
  <c r="B60" i="136"/>
  <c r="H60" i="136" s="1"/>
  <c r="P60" i="136" s="1"/>
  <c r="B61" i="13"/>
  <c r="B61" i="12" s="1"/>
  <c r="G60" i="136"/>
  <c r="M60" i="136"/>
  <c r="F60" i="136"/>
  <c r="L60" i="136"/>
  <c r="E60" i="136"/>
  <c r="K60" i="136"/>
  <c r="D60" i="136"/>
  <c r="J60" i="136"/>
  <c r="C60" i="136"/>
  <c r="I60" i="136"/>
  <c r="B59" i="136"/>
  <c r="H59" i="136"/>
  <c r="B60" i="13"/>
  <c r="B60" i="12"/>
  <c r="G59" i="136"/>
  <c r="M59" i="136" s="1"/>
  <c r="F59" i="136"/>
  <c r="L59" i="136" s="1"/>
  <c r="E59" i="136"/>
  <c r="K59" i="136" s="1"/>
  <c r="D59" i="136"/>
  <c r="J59" i="136" s="1"/>
  <c r="C59" i="136"/>
  <c r="I59" i="136" s="1"/>
  <c r="H58" i="136"/>
  <c r="B59" i="13"/>
  <c r="B59" i="12"/>
  <c r="G58" i="136"/>
  <c r="M58" i="136" s="1"/>
  <c r="F58" i="136"/>
  <c r="L58" i="136" s="1"/>
  <c r="E58" i="136"/>
  <c r="K58" i="136" s="1"/>
  <c r="D58" i="136"/>
  <c r="J58" i="136" s="1"/>
  <c r="C58" i="136"/>
  <c r="I58" i="136" s="1"/>
  <c r="B57" i="136"/>
  <c r="H57" i="136" s="1"/>
  <c r="B58" i="13"/>
  <c r="B58" i="12" s="1"/>
  <c r="P57" i="136" s="1"/>
  <c r="G57" i="136"/>
  <c r="M57" i="136"/>
  <c r="C57" i="136"/>
  <c r="I57" i="136"/>
  <c r="B56" i="136"/>
  <c r="H56" i="136"/>
  <c r="B57" i="13"/>
  <c r="B57" i="12"/>
  <c r="G56" i="136"/>
  <c r="M56" i="136" s="1"/>
  <c r="C56" i="136"/>
  <c r="I56" i="136" s="1"/>
  <c r="B55" i="136"/>
  <c r="H55" i="136" s="1"/>
  <c r="P55" i="136" s="1"/>
  <c r="B56" i="13"/>
  <c r="B56" i="12" s="1"/>
  <c r="G55" i="136"/>
  <c r="M55" i="136"/>
  <c r="C55" i="136"/>
  <c r="I55" i="136"/>
  <c r="B54" i="136"/>
  <c r="H54" i="136"/>
  <c r="P54" i="136" s="1"/>
  <c r="B55" i="13"/>
  <c r="B55" i="12"/>
  <c r="G54" i="136"/>
  <c r="M54" i="136" s="1"/>
  <c r="C54" i="136"/>
  <c r="I54" i="136" s="1"/>
  <c r="B53" i="136"/>
  <c r="H53" i="136" s="1"/>
  <c r="P53" i="136" s="1"/>
  <c r="B54" i="13"/>
  <c r="B54" i="12" s="1"/>
  <c r="G53" i="136"/>
  <c r="M53" i="136"/>
  <c r="C53" i="136"/>
  <c r="I53" i="136"/>
  <c r="B52" i="136"/>
  <c r="H52" i="136"/>
  <c r="P52" i="136" s="1"/>
  <c r="B53" i="13"/>
  <c r="B53" i="12"/>
  <c r="G52" i="136"/>
  <c r="M52" i="136" s="1"/>
  <c r="C52" i="136"/>
  <c r="I52" i="136" s="1"/>
  <c r="B51" i="136"/>
  <c r="H51" i="136" s="1"/>
  <c r="B52" i="13"/>
  <c r="B52" i="12" s="1"/>
  <c r="P51" i="136"/>
  <c r="G51" i="136"/>
  <c r="M51" i="136"/>
  <c r="C51" i="136"/>
  <c r="I51" i="136"/>
  <c r="B50" i="136"/>
  <c r="H50" i="136"/>
  <c r="B51" i="13"/>
  <c r="B51" i="12"/>
  <c r="G50" i="136"/>
  <c r="M50" i="136" s="1"/>
  <c r="C50" i="136"/>
  <c r="I50" i="136" s="1"/>
  <c r="B49" i="136"/>
  <c r="H49" i="136" s="1"/>
  <c r="B50" i="13"/>
  <c r="B50" i="12" s="1"/>
  <c r="P49" i="136" s="1"/>
  <c r="G49" i="136"/>
  <c r="M49" i="136"/>
  <c r="C49" i="136"/>
  <c r="I49" i="136"/>
  <c r="B48" i="136"/>
  <c r="H48" i="136"/>
  <c r="B49" i="13"/>
  <c r="B49" i="12"/>
  <c r="G48" i="136"/>
  <c r="M48" i="136" s="1"/>
  <c r="C48" i="136"/>
  <c r="I48" i="136" s="1"/>
  <c r="B47" i="136"/>
  <c r="H47" i="136" s="1"/>
  <c r="P47" i="136" s="1"/>
  <c r="B48" i="13"/>
  <c r="B48" i="12" s="1"/>
  <c r="G47" i="136"/>
  <c r="M47" i="136"/>
  <c r="C47" i="136"/>
  <c r="I47" i="136"/>
  <c r="B46" i="136"/>
  <c r="H46" i="136"/>
  <c r="P46" i="136" s="1"/>
  <c r="B47" i="13"/>
  <c r="B47" i="12"/>
  <c r="G46" i="136"/>
  <c r="M46" i="136" s="1"/>
  <c r="C46" i="136"/>
  <c r="I46" i="136" s="1"/>
  <c r="B45" i="136"/>
  <c r="H45" i="136" s="1"/>
  <c r="P45" i="136" s="1"/>
  <c r="B46" i="13"/>
  <c r="B46" i="12" s="1"/>
  <c r="G45" i="136"/>
  <c r="M45" i="136"/>
  <c r="C45" i="136"/>
  <c r="I45" i="136"/>
  <c r="B44" i="136"/>
  <c r="H44" i="136"/>
  <c r="P44" i="136" s="1"/>
  <c r="B45" i="13"/>
  <c r="B45" i="12"/>
  <c r="G44" i="136"/>
  <c r="M44" i="136" s="1"/>
  <c r="C44" i="136"/>
  <c r="I44" i="136" s="1"/>
  <c r="B43" i="136"/>
  <c r="H43" i="136" s="1"/>
  <c r="B44" i="13"/>
  <c r="B44" i="12" s="1"/>
  <c r="P43" i="136"/>
  <c r="G43" i="136"/>
  <c r="M43" i="136"/>
  <c r="C43" i="136"/>
  <c r="I43" i="136"/>
  <c r="H42" i="136"/>
  <c r="B43" i="13"/>
  <c r="B43" i="12" s="1"/>
  <c r="P42" i="136"/>
  <c r="G42" i="136"/>
  <c r="M42" i="136"/>
  <c r="C42" i="136"/>
  <c r="I42" i="136"/>
  <c r="B41" i="136"/>
  <c r="H41" i="136"/>
  <c r="P41" i="136" s="1"/>
  <c r="B42" i="13"/>
  <c r="B42" i="12"/>
  <c r="G41" i="136"/>
  <c r="M41" i="136" s="1"/>
  <c r="C41" i="136"/>
  <c r="I41" i="136" s="1"/>
  <c r="B40" i="136"/>
  <c r="H40" i="136" s="1"/>
  <c r="B41" i="13"/>
  <c r="B41" i="12" s="1"/>
  <c r="P40" i="136"/>
  <c r="G40" i="136"/>
  <c r="M40" i="136"/>
  <c r="C40" i="136"/>
  <c r="I40" i="136"/>
  <c r="B39" i="136"/>
  <c r="H39" i="136"/>
  <c r="B40" i="13"/>
  <c r="B40" i="12"/>
  <c r="G39" i="136"/>
  <c r="M39" i="136" s="1"/>
  <c r="C39" i="136"/>
  <c r="I39" i="136" s="1"/>
  <c r="B38" i="136"/>
  <c r="H38" i="136" s="1"/>
  <c r="B39" i="13"/>
  <c r="B39" i="12" s="1"/>
  <c r="P38" i="136" s="1"/>
  <c r="G38" i="136"/>
  <c r="M38" i="136"/>
  <c r="C38" i="136"/>
  <c r="I38" i="136"/>
  <c r="B37" i="136"/>
  <c r="H37" i="136"/>
  <c r="B38" i="13"/>
  <c r="B38" i="12"/>
  <c r="G37" i="136"/>
  <c r="M37" i="136" s="1"/>
  <c r="C37" i="136"/>
  <c r="I37" i="136" s="1"/>
  <c r="B36" i="136"/>
  <c r="H36" i="136" s="1"/>
  <c r="P36" i="136" s="1"/>
  <c r="B37" i="13"/>
  <c r="B37" i="12" s="1"/>
  <c r="G36" i="136"/>
  <c r="M36" i="136"/>
  <c r="C36" i="136"/>
  <c r="I36" i="136"/>
  <c r="B35" i="136"/>
  <c r="H35" i="136"/>
  <c r="P35" i="136" s="1"/>
  <c r="B36" i="13"/>
  <c r="B36" i="12"/>
  <c r="G35" i="136"/>
  <c r="M35" i="136" s="1"/>
  <c r="C35" i="136"/>
  <c r="I35" i="136" s="1"/>
  <c r="B34" i="136"/>
  <c r="H34" i="136" s="1"/>
  <c r="P34" i="136" s="1"/>
  <c r="B35" i="13"/>
  <c r="B35" i="12" s="1"/>
  <c r="G34" i="136"/>
  <c r="M34" i="136"/>
  <c r="C34" i="136"/>
  <c r="I34" i="136"/>
  <c r="B33" i="136"/>
  <c r="H33" i="136"/>
  <c r="P33" i="136" s="1"/>
  <c r="B34" i="13"/>
  <c r="B34" i="12"/>
  <c r="G33" i="136"/>
  <c r="M33" i="136" s="1"/>
  <c r="C33" i="136"/>
  <c r="I33" i="136" s="1"/>
  <c r="B32" i="136"/>
  <c r="H32" i="136" s="1"/>
  <c r="B33" i="13"/>
  <c r="B33" i="12" s="1"/>
  <c r="P32" i="136"/>
  <c r="G32" i="136"/>
  <c r="M32" i="136"/>
  <c r="C32" i="136"/>
  <c r="I32" i="136"/>
  <c r="B31" i="136"/>
  <c r="H31" i="136"/>
  <c r="B32" i="13"/>
  <c r="B32" i="12"/>
  <c r="G31" i="136"/>
  <c r="M31" i="136" s="1"/>
  <c r="C31" i="136"/>
  <c r="I31" i="136" s="1"/>
  <c r="B30" i="136"/>
  <c r="H30" i="136" s="1"/>
  <c r="B31" i="13"/>
  <c r="B31" i="12" s="1"/>
  <c r="P30" i="136" s="1"/>
  <c r="G30" i="136"/>
  <c r="M30" i="136"/>
  <c r="C30" i="136"/>
  <c r="I30" i="136"/>
  <c r="B29" i="136"/>
  <c r="H29" i="136"/>
  <c r="B30" i="13"/>
  <c r="B30" i="12"/>
  <c r="G29" i="136"/>
  <c r="M29" i="136" s="1"/>
  <c r="C29" i="136"/>
  <c r="I29" i="136" s="1"/>
  <c r="B28" i="136"/>
  <c r="H28" i="136" s="1"/>
  <c r="P28" i="136" s="1"/>
  <c r="B29" i="13"/>
  <c r="B29" i="12" s="1"/>
  <c r="G28" i="136"/>
  <c r="M28" i="136"/>
  <c r="C28" i="136"/>
  <c r="I28" i="136"/>
  <c r="B27" i="136"/>
  <c r="H27" i="136"/>
  <c r="P27" i="136" s="1"/>
  <c r="B28" i="13"/>
  <c r="B28" i="12"/>
  <c r="G27" i="136"/>
  <c r="M27" i="136" s="1"/>
  <c r="C27" i="136"/>
  <c r="I27" i="136" s="1"/>
  <c r="B26" i="136"/>
  <c r="H26" i="136" s="1"/>
  <c r="P26" i="136" s="1"/>
  <c r="B27" i="13"/>
  <c r="B27" i="12" s="1"/>
  <c r="G26" i="136"/>
  <c r="M26" i="136"/>
  <c r="C26" i="136"/>
  <c r="I26" i="136"/>
  <c r="B25" i="136"/>
  <c r="H25" i="136"/>
  <c r="P25" i="136" s="1"/>
  <c r="B26" i="13"/>
  <c r="B26" i="12"/>
  <c r="G25" i="136"/>
  <c r="M25" i="136" s="1"/>
  <c r="C25" i="136"/>
  <c r="I25" i="136" s="1"/>
  <c r="B24" i="136"/>
  <c r="H24" i="136" s="1"/>
  <c r="B25" i="13"/>
  <c r="B25" i="12" s="1"/>
  <c r="P24" i="136"/>
  <c r="G24" i="136"/>
  <c r="M24" i="136"/>
  <c r="C24" i="136"/>
  <c r="I24" i="136"/>
  <c r="B23" i="136"/>
  <c r="H23" i="136"/>
  <c r="B24" i="13"/>
  <c r="B24" i="12"/>
  <c r="G23" i="136"/>
  <c r="M23" i="136" s="1"/>
  <c r="C23" i="136"/>
  <c r="I23" i="136" s="1"/>
  <c r="B22" i="136"/>
  <c r="H22" i="136" s="1"/>
  <c r="B23" i="13"/>
  <c r="B23" i="12" s="1"/>
  <c r="P22" i="136" s="1"/>
  <c r="G22" i="136"/>
  <c r="M22" i="136"/>
  <c r="C22" i="136"/>
  <c r="I22" i="136"/>
  <c r="B21" i="136"/>
  <c r="H21" i="136"/>
  <c r="B22" i="13"/>
  <c r="B22" i="12"/>
  <c r="G21" i="136"/>
  <c r="M21" i="136" s="1"/>
  <c r="C21" i="136"/>
  <c r="I21" i="136" s="1"/>
  <c r="B20" i="136"/>
  <c r="H20" i="136" s="1"/>
  <c r="P20" i="136" s="1"/>
  <c r="B21" i="13"/>
  <c r="B21" i="12" s="1"/>
  <c r="G20" i="136"/>
  <c r="M20" i="136"/>
  <c r="C20" i="136"/>
  <c r="I20" i="136"/>
  <c r="B19" i="136"/>
  <c r="H19" i="136"/>
  <c r="P19" i="136" s="1"/>
  <c r="B20" i="13"/>
  <c r="B20" i="12"/>
  <c r="G19" i="136"/>
  <c r="M19" i="136" s="1"/>
  <c r="C19" i="136"/>
  <c r="I19" i="136" s="1"/>
  <c r="B18" i="136"/>
  <c r="H18" i="136" s="1"/>
  <c r="P18" i="136" s="1"/>
  <c r="B19" i="13"/>
  <c r="B19" i="12" s="1"/>
  <c r="G18" i="136"/>
  <c r="M18" i="136"/>
  <c r="C18" i="136"/>
  <c r="I18" i="136"/>
  <c r="B17" i="136"/>
  <c r="H17" i="136"/>
  <c r="P17" i="136" s="1"/>
  <c r="B18" i="13"/>
  <c r="B18" i="12"/>
  <c r="G17" i="136"/>
  <c r="M17" i="136" s="1"/>
  <c r="C17" i="136"/>
  <c r="I17" i="136" s="1"/>
  <c r="B16" i="136"/>
  <c r="H16" i="136" s="1"/>
  <c r="B17" i="13"/>
  <c r="B17" i="12" s="1"/>
  <c r="P16" i="136"/>
  <c r="G16" i="136"/>
  <c r="M16" i="136"/>
  <c r="C16" i="136"/>
  <c r="I16" i="136"/>
  <c r="B15" i="136"/>
  <c r="H15" i="136"/>
  <c r="B16" i="13"/>
  <c r="B16" i="12"/>
  <c r="G15" i="136"/>
  <c r="M15" i="136" s="1"/>
  <c r="C15" i="136"/>
  <c r="I15" i="136" s="1"/>
  <c r="B14" i="136"/>
  <c r="H14" i="136" s="1"/>
  <c r="B15" i="13"/>
  <c r="B15" i="12" s="1"/>
  <c r="P14" i="136" s="1"/>
  <c r="G14" i="136"/>
  <c r="M14" i="136"/>
  <c r="C14" i="136"/>
  <c r="I14" i="136"/>
  <c r="B13" i="136"/>
  <c r="H13" i="136"/>
  <c r="B14" i="13"/>
  <c r="B14" i="12"/>
  <c r="G13" i="136"/>
  <c r="M13" i="136" s="1"/>
  <c r="C13" i="136"/>
  <c r="I13" i="136" s="1"/>
  <c r="B12" i="136"/>
  <c r="H12" i="136" s="1"/>
  <c r="P12" i="136" s="1"/>
  <c r="B13" i="13"/>
  <c r="B13" i="12" s="1"/>
  <c r="G12" i="136"/>
  <c r="M12" i="136"/>
  <c r="C12" i="136"/>
  <c r="I12" i="136"/>
  <c r="B11" i="136"/>
  <c r="H11" i="136"/>
  <c r="P11" i="136" s="1"/>
  <c r="B12" i="13"/>
  <c r="B12" i="12"/>
  <c r="G11" i="136"/>
  <c r="M11" i="136" s="1"/>
  <c r="C11" i="136"/>
  <c r="I11" i="136" s="1"/>
  <c r="B10" i="136"/>
  <c r="H10" i="136" s="1"/>
  <c r="P10" i="136" s="1"/>
  <c r="B11" i="13"/>
  <c r="B11" i="12" s="1"/>
  <c r="G10" i="136"/>
  <c r="M10" i="136"/>
  <c r="C10" i="136"/>
  <c r="I10" i="136"/>
  <c r="B9" i="136"/>
  <c r="H9" i="136"/>
  <c r="P9" i="136" s="1"/>
  <c r="B10" i="13"/>
  <c r="B10" i="12"/>
  <c r="G9" i="136"/>
  <c r="M9" i="136" s="1"/>
  <c r="C9" i="136"/>
  <c r="I9" i="136" s="1"/>
  <c r="K115" i="135"/>
  <c r="J115" i="135"/>
  <c r="I115" i="135"/>
  <c r="H115" i="135"/>
  <c r="G115" i="135"/>
  <c r="K114" i="135"/>
  <c r="J114" i="135"/>
  <c r="I114" i="135"/>
  <c r="H114" i="135"/>
  <c r="G114" i="135"/>
  <c r="K113" i="135"/>
  <c r="J113" i="135"/>
  <c r="I113" i="135"/>
  <c r="H113" i="135"/>
  <c r="G113" i="135"/>
  <c r="K112" i="135"/>
  <c r="J112" i="135"/>
  <c r="I112" i="135"/>
  <c r="H112" i="135"/>
  <c r="G112" i="135"/>
  <c r="K111" i="135"/>
  <c r="J111" i="135"/>
  <c r="I111" i="135"/>
  <c r="H111" i="135"/>
  <c r="G111" i="135"/>
  <c r="K110" i="135"/>
  <c r="J110" i="135"/>
  <c r="I110" i="135"/>
  <c r="H110" i="135"/>
  <c r="G110" i="135"/>
  <c r="K109" i="135"/>
  <c r="J109" i="135"/>
  <c r="I109" i="135"/>
  <c r="H109" i="135"/>
  <c r="G109" i="135"/>
  <c r="K108" i="135"/>
  <c r="J108" i="135"/>
  <c r="I108" i="135"/>
  <c r="H108" i="135"/>
  <c r="G108" i="135"/>
  <c r="K107" i="135"/>
  <c r="J107" i="135"/>
  <c r="I107" i="135"/>
  <c r="H107" i="135"/>
  <c r="G107" i="135"/>
  <c r="K106" i="135"/>
  <c r="J106" i="135"/>
  <c r="I106" i="135"/>
  <c r="H106" i="135"/>
  <c r="G106" i="135"/>
  <c r="K105" i="135"/>
  <c r="J105" i="135"/>
  <c r="I105" i="135"/>
  <c r="H105" i="135"/>
  <c r="G105" i="135"/>
  <c r="K104" i="135"/>
  <c r="J104" i="135"/>
  <c r="I104" i="135"/>
  <c r="H104" i="135"/>
  <c r="G104" i="135"/>
  <c r="K103" i="135"/>
  <c r="J103" i="135"/>
  <c r="I103" i="135"/>
  <c r="H103" i="135"/>
  <c r="G103" i="135"/>
  <c r="K102" i="135"/>
  <c r="J102" i="135"/>
  <c r="I102" i="135"/>
  <c r="H102" i="135"/>
  <c r="G102" i="135"/>
  <c r="K101" i="135"/>
  <c r="J101" i="135"/>
  <c r="I101" i="135"/>
  <c r="H101" i="135"/>
  <c r="G101" i="135"/>
  <c r="K100" i="135"/>
  <c r="J100" i="135"/>
  <c r="I100" i="135"/>
  <c r="H100" i="135"/>
  <c r="G100" i="135"/>
  <c r="K99" i="135"/>
  <c r="J99" i="135"/>
  <c r="I99" i="135"/>
  <c r="H99" i="135"/>
  <c r="G99" i="135"/>
  <c r="K98" i="135"/>
  <c r="J98" i="135"/>
  <c r="I98" i="135"/>
  <c r="H98" i="135"/>
  <c r="G98" i="135"/>
  <c r="K97" i="135"/>
  <c r="J97" i="135"/>
  <c r="I97" i="135"/>
  <c r="H97" i="135"/>
  <c r="G97" i="135"/>
  <c r="K96" i="135"/>
  <c r="J96" i="135"/>
  <c r="I96" i="135"/>
  <c r="H96" i="135"/>
  <c r="G96" i="135"/>
  <c r="K95" i="135"/>
  <c r="J95" i="135"/>
  <c r="I95" i="135"/>
  <c r="H95" i="135"/>
  <c r="G95" i="135"/>
  <c r="K94" i="135"/>
  <c r="J94" i="135"/>
  <c r="I94" i="135"/>
  <c r="H94" i="135"/>
  <c r="G94" i="135"/>
  <c r="K93" i="135"/>
  <c r="J93" i="135"/>
  <c r="I93" i="135"/>
  <c r="H93" i="135"/>
  <c r="G93" i="135"/>
  <c r="K92" i="135"/>
  <c r="J92" i="135"/>
  <c r="I92" i="135"/>
  <c r="H92" i="135"/>
  <c r="G92" i="135"/>
  <c r="K91" i="135"/>
  <c r="J91" i="135"/>
  <c r="I91" i="135"/>
  <c r="H91" i="135"/>
  <c r="G91" i="135"/>
  <c r="K90" i="135"/>
  <c r="J90" i="135"/>
  <c r="I90" i="135"/>
  <c r="H90" i="135"/>
  <c r="G90" i="135"/>
  <c r="K89" i="135"/>
  <c r="J89" i="135"/>
  <c r="I89" i="135"/>
  <c r="H89" i="135"/>
  <c r="G89" i="135"/>
  <c r="K88" i="135"/>
  <c r="J88" i="135"/>
  <c r="I88" i="135"/>
  <c r="H88" i="135"/>
  <c r="G88" i="135"/>
  <c r="K87" i="135"/>
  <c r="J87" i="135"/>
  <c r="I87" i="135"/>
  <c r="H87" i="135"/>
  <c r="G87" i="135"/>
  <c r="K86" i="135"/>
  <c r="J86" i="135"/>
  <c r="I86" i="135"/>
  <c r="H86" i="135"/>
  <c r="G86" i="135"/>
  <c r="K85" i="135"/>
  <c r="J85" i="135"/>
  <c r="I85" i="135"/>
  <c r="H85" i="135"/>
  <c r="G85" i="135"/>
  <c r="K84" i="135"/>
  <c r="J84" i="135"/>
  <c r="I84" i="135"/>
  <c r="H84" i="135"/>
  <c r="G84" i="135"/>
  <c r="K83" i="135"/>
  <c r="J83" i="135"/>
  <c r="I83" i="135"/>
  <c r="H83" i="135"/>
  <c r="G83" i="135"/>
  <c r="K82" i="135"/>
  <c r="J82" i="135"/>
  <c r="I82" i="135"/>
  <c r="H82" i="135"/>
  <c r="G82" i="135"/>
  <c r="K81" i="135"/>
  <c r="J81" i="135"/>
  <c r="I81" i="135"/>
  <c r="H81" i="135"/>
  <c r="G81" i="135"/>
  <c r="K80" i="135"/>
  <c r="J80" i="135"/>
  <c r="I80" i="135"/>
  <c r="H80" i="135"/>
  <c r="G80" i="135"/>
  <c r="K79" i="135"/>
  <c r="J79" i="135"/>
  <c r="I79" i="135"/>
  <c r="H79" i="135"/>
  <c r="G79" i="135"/>
  <c r="K78" i="135"/>
  <c r="J78" i="135"/>
  <c r="I78" i="135"/>
  <c r="H78" i="135"/>
  <c r="G78" i="135"/>
  <c r="K77" i="135"/>
  <c r="J77" i="135"/>
  <c r="I77" i="135"/>
  <c r="H77" i="135"/>
  <c r="G77" i="135"/>
  <c r="K76" i="135"/>
  <c r="J76" i="135"/>
  <c r="I76" i="135"/>
  <c r="H76" i="135"/>
  <c r="G76" i="135"/>
  <c r="K75" i="135"/>
  <c r="J75" i="135"/>
  <c r="I75" i="135"/>
  <c r="H75" i="135"/>
  <c r="G75" i="135"/>
  <c r="K74" i="135"/>
  <c r="J74" i="135"/>
  <c r="I74" i="135"/>
  <c r="H74" i="135"/>
  <c r="G74" i="135"/>
  <c r="K73" i="135"/>
  <c r="J73" i="135"/>
  <c r="I73" i="135"/>
  <c r="H73" i="135"/>
  <c r="G73" i="135"/>
  <c r="K72" i="135"/>
  <c r="J72" i="135"/>
  <c r="I72" i="135"/>
  <c r="H72" i="135"/>
  <c r="G72" i="135"/>
  <c r="K71" i="135"/>
  <c r="J71" i="135"/>
  <c r="I71" i="135"/>
  <c r="H71" i="135"/>
  <c r="G71" i="135"/>
  <c r="K70" i="135"/>
  <c r="J70" i="135"/>
  <c r="I70" i="135"/>
  <c r="H70" i="135"/>
  <c r="G70" i="135"/>
  <c r="K69" i="135"/>
  <c r="J69" i="135"/>
  <c r="I69" i="135"/>
  <c r="H69" i="135"/>
  <c r="G69" i="135"/>
  <c r="K68" i="135"/>
  <c r="J68" i="135"/>
  <c r="I68" i="135"/>
  <c r="H68" i="135"/>
  <c r="G68" i="135"/>
  <c r="K67" i="135"/>
  <c r="J67" i="135"/>
  <c r="I67" i="135"/>
  <c r="H67" i="135"/>
  <c r="G67" i="135"/>
  <c r="K66" i="135"/>
  <c r="J66" i="135"/>
  <c r="I66" i="135"/>
  <c r="H66" i="135"/>
  <c r="G66" i="135"/>
  <c r="K65" i="135"/>
  <c r="J65" i="135"/>
  <c r="I65" i="135"/>
  <c r="H65" i="135"/>
  <c r="G65" i="135"/>
  <c r="K64" i="135"/>
  <c r="J64" i="135"/>
  <c r="I64" i="135"/>
  <c r="H64" i="135"/>
  <c r="G64" i="135"/>
  <c r="K63" i="135"/>
  <c r="J63" i="135"/>
  <c r="I63" i="135"/>
  <c r="H63" i="135"/>
  <c r="G63" i="135"/>
  <c r="K62" i="135"/>
  <c r="J62" i="135"/>
  <c r="I62" i="135"/>
  <c r="H62" i="135"/>
  <c r="G62" i="135"/>
  <c r="K61" i="135"/>
  <c r="J61" i="135"/>
  <c r="I61" i="135"/>
  <c r="H61" i="135"/>
  <c r="G61" i="135"/>
  <c r="K60" i="135"/>
  <c r="J60" i="135"/>
  <c r="I60" i="135"/>
  <c r="H60" i="135"/>
  <c r="G60" i="135"/>
  <c r="K59" i="135"/>
  <c r="J59" i="135"/>
  <c r="I59" i="135"/>
  <c r="H59" i="135"/>
  <c r="G59" i="135"/>
  <c r="K58" i="135"/>
  <c r="J58" i="135"/>
  <c r="I58" i="135"/>
  <c r="H58" i="135"/>
  <c r="G58" i="135"/>
  <c r="K57" i="135"/>
  <c r="G57" i="135"/>
  <c r="K56" i="135"/>
  <c r="G56" i="135"/>
  <c r="K55" i="135"/>
  <c r="G55" i="135"/>
  <c r="K54" i="135"/>
  <c r="G54" i="135"/>
  <c r="K53" i="135"/>
  <c r="G53" i="135"/>
  <c r="K52" i="135"/>
  <c r="G52" i="135"/>
  <c r="K51" i="135"/>
  <c r="G51" i="135"/>
  <c r="K50" i="135"/>
  <c r="G50" i="135"/>
  <c r="K49" i="135"/>
  <c r="G49" i="135"/>
  <c r="K48" i="135"/>
  <c r="G48" i="135"/>
  <c r="K47" i="135"/>
  <c r="G47" i="135"/>
  <c r="K46" i="135"/>
  <c r="G46" i="135"/>
  <c r="K45" i="135"/>
  <c r="G45" i="135"/>
  <c r="K44" i="135"/>
  <c r="G44" i="135"/>
  <c r="K43" i="135"/>
  <c r="G43" i="135"/>
  <c r="K42" i="135"/>
  <c r="G42" i="135"/>
  <c r="K41" i="135"/>
  <c r="G41" i="135"/>
  <c r="K40" i="135"/>
  <c r="G40" i="135"/>
  <c r="K39" i="135"/>
  <c r="G39" i="135"/>
  <c r="K38" i="135"/>
  <c r="G38" i="135"/>
  <c r="K37" i="135"/>
  <c r="G37" i="135"/>
  <c r="K36" i="135"/>
  <c r="G36" i="135"/>
  <c r="K35" i="135"/>
  <c r="G35" i="135"/>
  <c r="K34" i="135"/>
  <c r="G34" i="135"/>
  <c r="K33" i="135"/>
  <c r="G33" i="135"/>
  <c r="K32" i="135"/>
  <c r="G32" i="135"/>
  <c r="K31" i="135"/>
  <c r="G31" i="135"/>
  <c r="K30" i="135"/>
  <c r="G30" i="135"/>
  <c r="K29" i="135"/>
  <c r="G29" i="135"/>
  <c r="K28" i="135"/>
  <c r="G28" i="135"/>
  <c r="K27" i="135"/>
  <c r="G27" i="135"/>
  <c r="K26" i="135"/>
  <c r="G26" i="135"/>
  <c r="K25" i="135"/>
  <c r="G25" i="135"/>
  <c r="K24" i="135"/>
  <c r="G24" i="135"/>
  <c r="K23" i="135"/>
  <c r="G23" i="135"/>
  <c r="K22" i="135"/>
  <c r="G22" i="135"/>
  <c r="K21" i="135"/>
  <c r="G21" i="135"/>
  <c r="K20" i="135"/>
  <c r="G20" i="135"/>
  <c r="K19" i="135"/>
  <c r="G19" i="135"/>
  <c r="K18" i="135"/>
  <c r="G18" i="135"/>
  <c r="K17" i="135"/>
  <c r="G17" i="135"/>
  <c r="K16" i="135"/>
  <c r="K15" i="135"/>
  <c r="G15" i="135"/>
  <c r="K14" i="135"/>
  <c r="G14" i="135"/>
  <c r="K13" i="135"/>
  <c r="G13" i="135"/>
  <c r="K12" i="135"/>
  <c r="K11" i="135"/>
  <c r="G11" i="135"/>
  <c r="K10" i="135"/>
  <c r="G10" i="135"/>
  <c r="K9" i="135"/>
  <c r="G9" i="135"/>
  <c r="C107" i="133"/>
  <c r="C106" i="133"/>
  <c r="C105" i="133"/>
  <c r="C104" i="133"/>
  <c r="C103" i="133"/>
  <c r="C102" i="133"/>
  <c r="C101" i="133"/>
  <c r="C100" i="133"/>
  <c r="C99" i="133"/>
  <c r="C98" i="133"/>
  <c r="C97" i="133"/>
  <c r="C96" i="133"/>
  <c r="C95" i="133"/>
  <c r="C94" i="133"/>
  <c r="C93" i="133"/>
  <c r="C92" i="133"/>
  <c r="C91" i="133"/>
  <c r="C90" i="133"/>
  <c r="C89" i="133"/>
  <c r="C88" i="133"/>
  <c r="C87" i="133"/>
  <c r="C86" i="133"/>
  <c r="C85" i="133"/>
  <c r="C84" i="133"/>
  <c r="C83" i="133"/>
  <c r="C82" i="133"/>
  <c r="C81" i="133"/>
  <c r="C80" i="133"/>
  <c r="C79" i="133"/>
  <c r="C78" i="133"/>
  <c r="C77" i="133"/>
  <c r="C76" i="133"/>
  <c r="C75" i="133"/>
  <c r="C74" i="133"/>
  <c r="C73" i="133"/>
  <c r="C72" i="133"/>
  <c r="C71" i="133"/>
  <c r="C70" i="133"/>
  <c r="C69" i="133"/>
  <c r="C68" i="133"/>
  <c r="C67" i="133"/>
  <c r="C66" i="133"/>
  <c r="C65" i="133"/>
  <c r="C64" i="133"/>
  <c r="C63" i="133"/>
  <c r="C62" i="133"/>
  <c r="C61" i="133"/>
  <c r="C60" i="133"/>
  <c r="C59" i="133"/>
  <c r="C58" i="133"/>
  <c r="C57" i="133"/>
  <c r="C56" i="133"/>
  <c r="C55" i="133"/>
  <c r="C54" i="133"/>
  <c r="C53" i="133"/>
  <c r="C52" i="133"/>
  <c r="C51" i="133"/>
  <c r="C50" i="133"/>
  <c r="C49" i="133"/>
  <c r="C48" i="133"/>
  <c r="C47" i="133"/>
  <c r="C46" i="133"/>
  <c r="C45" i="133"/>
  <c r="C44" i="133"/>
  <c r="C43" i="133"/>
  <c r="C42" i="133"/>
  <c r="C41" i="133"/>
  <c r="C40" i="133"/>
  <c r="C39" i="133"/>
  <c r="C38" i="133"/>
  <c r="C37" i="133"/>
  <c r="C36" i="133"/>
  <c r="C35" i="133"/>
  <c r="C34" i="133"/>
  <c r="C33" i="133"/>
  <c r="C32" i="133"/>
  <c r="C31" i="133"/>
  <c r="C30" i="133"/>
  <c r="C29" i="133"/>
  <c r="C28" i="133"/>
  <c r="C27" i="133"/>
  <c r="C26" i="133"/>
  <c r="C25" i="133"/>
  <c r="C24" i="133"/>
  <c r="C23" i="133"/>
  <c r="C22" i="133"/>
  <c r="C21" i="133"/>
  <c r="C20" i="133"/>
  <c r="C19" i="133"/>
  <c r="C18" i="133"/>
  <c r="C17" i="133"/>
  <c r="C16" i="133"/>
  <c r="C15" i="133"/>
  <c r="C14" i="133"/>
  <c r="C13" i="133"/>
  <c r="C12" i="133"/>
  <c r="C11" i="133"/>
  <c r="C10" i="133"/>
  <c r="C9" i="133"/>
  <c r="B116" i="6"/>
  <c r="K116" i="6"/>
  <c r="J116" i="6"/>
  <c r="I116" i="6"/>
  <c r="H116" i="6"/>
  <c r="G116" i="6"/>
  <c r="F116" i="6"/>
  <c r="E116" i="6"/>
  <c r="D116" i="6"/>
  <c r="C116" i="6"/>
  <c r="B115" i="6"/>
  <c r="K115" i="6"/>
  <c r="J115" i="6"/>
  <c r="I115" i="6"/>
  <c r="H115" i="6"/>
  <c r="G115" i="6"/>
  <c r="F115" i="6"/>
  <c r="E115" i="6"/>
  <c r="D115" i="6"/>
  <c r="C115" i="6"/>
  <c r="B114" i="6"/>
  <c r="K114" i="6"/>
  <c r="J114" i="6"/>
  <c r="I114" i="6"/>
  <c r="H114" i="6"/>
  <c r="G114" i="6"/>
  <c r="F114" i="6"/>
  <c r="E114" i="6"/>
  <c r="D114" i="6"/>
  <c r="C114" i="6"/>
  <c r="B113" i="6"/>
  <c r="K113" i="6"/>
  <c r="J113" i="6"/>
  <c r="I113" i="6"/>
  <c r="H113" i="6"/>
  <c r="G113" i="6"/>
  <c r="F113" i="6"/>
  <c r="E113" i="6"/>
  <c r="D113" i="6"/>
  <c r="C113" i="6"/>
  <c r="B112" i="6"/>
  <c r="K112" i="6"/>
  <c r="J112" i="6"/>
  <c r="I112" i="6"/>
  <c r="H112" i="6"/>
  <c r="G112" i="6"/>
  <c r="F112" i="6"/>
  <c r="E112" i="6"/>
  <c r="D112" i="6"/>
  <c r="C112" i="6"/>
  <c r="B111" i="6"/>
  <c r="K111" i="6"/>
  <c r="J111" i="6"/>
  <c r="I111" i="6"/>
  <c r="H111" i="6"/>
  <c r="G111" i="6"/>
  <c r="F111" i="6"/>
  <c r="E111" i="6"/>
  <c r="D111" i="6"/>
  <c r="C111" i="6"/>
  <c r="B110" i="6"/>
  <c r="K110" i="6"/>
  <c r="J110" i="6"/>
  <c r="I110" i="6"/>
  <c r="H110" i="6"/>
  <c r="G110" i="6"/>
  <c r="F110" i="6"/>
  <c r="E110" i="6"/>
  <c r="D110" i="6"/>
  <c r="C110" i="6"/>
  <c r="B109" i="6"/>
  <c r="K109" i="6"/>
  <c r="J109" i="6"/>
  <c r="I109" i="6"/>
  <c r="H109" i="6"/>
  <c r="G109" i="6"/>
  <c r="F109" i="6"/>
  <c r="E109" i="6"/>
  <c r="D109" i="6"/>
  <c r="C109" i="6"/>
  <c r="B108" i="6"/>
  <c r="K108" i="6"/>
  <c r="J108" i="6"/>
  <c r="I108" i="6"/>
  <c r="H108" i="6"/>
  <c r="G108" i="6"/>
  <c r="F108" i="6"/>
  <c r="E108" i="6"/>
  <c r="D108" i="6"/>
  <c r="C108" i="6"/>
  <c r="B107" i="6"/>
  <c r="K107" i="6"/>
  <c r="J107" i="6"/>
  <c r="I107" i="6"/>
  <c r="H107" i="6"/>
  <c r="G107" i="6"/>
  <c r="F107" i="6"/>
  <c r="E107" i="6"/>
  <c r="D107" i="6"/>
  <c r="C107" i="6"/>
  <c r="B106" i="6"/>
  <c r="K106" i="6"/>
  <c r="J106" i="6"/>
  <c r="I106" i="6"/>
  <c r="H106" i="6"/>
  <c r="G106" i="6"/>
  <c r="F106" i="6"/>
  <c r="E106" i="6"/>
  <c r="D106" i="6"/>
  <c r="C106" i="6"/>
  <c r="B105" i="6"/>
  <c r="K105" i="6"/>
  <c r="J105" i="6"/>
  <c r="I105" i="6"/>
  <c r="H105" i="6"/>
  <c r="G105" i="6"/>
  <c r="F105" i="6"/>
  <c r="E105" i="6"/>
  <c r="D105" i="6"/>
  <c r="C105" i="6"/>
  <c r="B104" i="6"/>
  <c r="K104" i="6"/>
  <c r="J104" i="6"/>
  <c r="I104" i="6"/>
  <c r="H104" i="6"/>
  <c r="G104" i="6"/>
  <c r="F104" i="6"/>
  <c r="E104" i="6"/>
  <c r="D104" i="6"/>
  <c r="C104" i="6"/>
  <c r="B103" i="6"/>
  <c r="K103" i="6"/>
  <c r="J103" i="6"/>
  <c r="I103" i="6"/>
  <c r="H103" i="6"/>
  <c r="G103" i="6"/>
  <c r="F103" i="6"/>
  <c r="E103" i="6"/>
  <c r="D103" i="6"/>
  <c r="C103" i="6"/>
  <c r="B102" i="6"/>
  <c r="K102" i="6"/>
  <c r="J102" i="6"/>
  <c r="I102" i="6"/>
  <c r="H102" i="6"/>
  <c r="G102" i="6"/>
  <c r="F102" i="6"/>
  <c r="E102" i="6"/>
  <c r="D102" i="6"/>
  <c r="C102" i="6"/>
  <c r="B101" i="6"/>
  <c r="K101" i="6"/>
  <c r="J101" i="6"/>
  <c r="I101" i="6"/>
  <c r="H101" i="6"/>
  <c r="G101" i="6"/>
  <c r="F101" i="6"/>
  <c r="E101" i="6"/>
  <c r="D101" i="6"/>
  <c r="C101" i="6"/>
  <c r="B100" i="6"/>
  <c r="K100" i="6"/>
  <c r="J100" i="6"/>
  <c r="I100" i="6"/>
  <c r="H100" i="6"/>
  <c r="G100" i="6"/>
  <c r="F100" i="6"/>
  <c r="E100" i="6"/>
  <c r="D100" i="6"/>
  <c r="C100" i="6"/>
  <c r="B99" i="6"/>
  <c r="K99" i="6"/>
  <c r="J99" i="6"/>
  <c r="I99" i="6"/>
  <c r="H99" i="6"/>
  <c r="G99" i="6"/>
  <c r="F99" i="6"/>
  <c r="E99" i="6"/>
  <c r="D99" i="6"/>
  <c r="C99" i="6"/>
  <c r="B98" i="6"/>
  <c r="K98" i="6"/>
  <c r="J98" i="6"/>
  <c r="I98" i="6"/>
  <c r="H98" i="6"/>
  <c r="G98" i="6"/>
  <c r="F98" i="6"/>
  <c r="E98" i="6"/>
  <c r="D98" i="6"/>
  <c r="C98" i="6"/>
  <c r="B97" i="6"/>
  <c r="K97" i="6"/>
  <c r="J97" i="6"/>
  <c r="I97" i="6"/>
  <c r="H97" i="6"/>
  <c r="G97" i="6"/>
  <c r="F97" i="6"/>
  <c r="E97" i="6"/>
  <c r="D97" i="6"/>
  <c r="C97" i="6"/>
  <c r="B96" i="6"/>
  <c r="K96" i="6"/>
  <c r="J96" i="6"/>
  <c r="I96" i="6"/>
  <c r="H96" i="6"/>
  <c r="G96" i="6"/>
  <c r="F96" i="6"/>
  <c r="E96" i="6"/>
  <c r="D96" i="6"/>
  <c r="C96" i="6"/>
  <c r="B95" i="6"/>
  <c r="K95" i="6"/>
  <c r="J95" i="6"/>
  <c r="I95" i="6"/>
  <c r="H95" i="6"/>
  <c r="G95" i="6"/>
  <c r="F95" i="6"/>
  <c r="E95" i="6"/>
  <c r="D95" i="6"/>
  <c r="C95" i="6"/>
  <c r="B94" i="6"/>
  <c r="K94" i="6"/>
  <c r="J94" i="6"/>
  <c r="I94" i="6"/>
  <c r="H94" i="6"/>
  <c r="G94" i="6"/>
  <c r="F94" i="6"/>
  <c r="E94" i="6"/>
  <c r="D94" i="6"/>
  <c r="C94" i="6"/>
  <c r="B93" i="6"/>
  <c r="K93" i="6"/>
  <c r="J93" i="6"/>
  <c r="I93" i="6"/>
  <c r="H93" i="6"/>
  <c r="G93" i="6"/>
  <c r="F93" i="6"/>
  <c r="E93" i="6"/>
  <c r="D93" i="6"/>
  <c r="C93" i="6"/>
  <c r="B92" i="6"/>
  <c r="K92" i="6"/>
  <c r="J92" i="6"/>
  <c r="I92" i="6"/>
  <c r="H92" i="6"/>
  <c r="G92" i="6"/>
  <c r="F92" i="6"/>
  <c r="E92" i="6"/>
  <c r="D92" i="6"/>
  <c r="C92" i="6"/>
  <c r="B91" i="6"/>
  <c r="K91" i="6"/>
  <c r="J91" i="6"/>
  <c r="I91" i="6"/>
  <c r="H91" i="6"/>
  <c r="G91" i="6"/>
  <c r="F91" i="6"/>
  <c r="E91" i="6"/>
  <c r="D91" i="6"/>
  <c r="C91" i="6"/>
  <c r="B90" i="6"/>
  <c r="K90" i="6"/>
  <c r="J90" i="6"/>
  <c r="I90" i="6"/>
  <c r="H90" i="6"/>
  <c r="G90" i="6"/>
  <c r="F90" i="6"/>
  <c r="E90" i="6"/>
  <c r="D90" i="6"/>
  <c r="C90" i="6"/>
  <c r="B89" i="6"/>
  <c r="K89" i="6"/>
  <c r="J89" i="6"/>
  <c r="I89" i="6"/>
  <c r="H89" i="6"/>
  <c r="G89" i="6"/>
  <c r="F89" i="6"/>
  <c r="E89" i="6"/>
  <c r="D89" i="6"/>
  <c r="C89" i="6"/>
  <c r="B88" i="6"/>
  <c r="K88" i="6"/>
  <c r="J88" i="6"/>
  <c r="I88" i="6"/>
  <c r="H88" i="6"/>
  <c r="G88" i="6"/>
  <c r="F88" i="6"/>
  <c r="E88" i="6"/>
  <c r="D88" i="6"/>
  <c r="C88" i="6"/>
  <c r="B87" i="6"/>
  <c r="K87" i="6"/>
  <c r="J87" i="6"/>
  <c r="I87" i="6"/>
  <c r="H87" i="6"/>
  <c r="G87" i="6"/>
  <c r="F87" i="6"/>
  <c r="E87" i="6"/>
  <c r="D87" i="6"/>
  <c r="C87" i="6"/>
  <c r="B86" i="6"/>
  <c r="K86" i="6"/>
  <c r="J86" i="6"/>
  <c r="I86" i="6"/>
  <c r="H86" i="6"/>
  <c r="G86" i="6"/>
  <c r="F86" i="6"/>
  <c r="E86" i="6"/>
  <c r="D86" i="6"/>
  <c r="C86" i="6"/>
  <c r="B85" i="6"/>
  <c r="K85" i="6"/>
  <c r="J85" i="6"/>
  <c r="I85" i="6"/>
  <c r="H85" i="6"/>
  <c r="G85" i="6"/>
  <c r="F85" i="6"/>
  <c r="E85" i="6"/>
  <c r="D85" i="6"/>
  <c r="C85" i="6"/>
  <c r="B84" i="6"/>
  <c r="K84" i="6"/>
  <c r="J84" i="6"/>
  <c r="I84" i="6"/>
  <c r="H84" i="6"/>
  <c r="G84" i="6"/>
  <c r="F84" i="6"/>
  <c r="E84" i="6"/>
  <c r="D84" i="6"/>
  <c r="C84" i="6"/>
  <c r="B83" i="6"/>
  <c r="K83" i="6"/>
  <c r="J83" i="6"/>
  <c r="I83" i="6"/>
  <c r="H83" i="6"/>
  <c r="G83" i="6"/>
  <c r="F83" i="6"/>
  <c r="E83" i="6"/>
  <c r="D83" i="6"/>
  <c r="C83" i="6"/>
  <c r="B82" i="6"/>
  <c r="K82" i="6"/>
  <c r="J82" i="6"/>
  <c r="I82" i="6"/>
  <c r="H82" i="6"/>
  <c r="G82" i="6"/>
  <c r="F82" i="6"/>
  <c r="E82" i="6"/>
  <c r="D82" i="6"/>
  <c r="C82" i="6"/>
  <c r="B81" i="6"/>
  <c r="K81" i="6"/>
  <c r="J81" i="6"/>
  <c r="I81" i="6"/>
  <c r="H81" i="6"/>
  <c r="G81" i="6"/>
  <c r="F81" i="6"/>
  <c r="E81" i="6"/>
  <c r="D81" i="6"/>
  <c r="C81" i="6"/>
  <c r="B80" i="6"/>
  <c r="K80" i="6"/>
  <c r="J80" i="6"/>
  <c r="I80" i="6"/>
  <c r="H80" i="6"/>
  <c r="G80" i="6"/>
  <c r="F80" i="6"/>
  <c r="E80" i="6"/>
  <c r="D80" i="6"/>
  <c r="C80" i="6"/>
  <c r="B79" i="6"/>
  <c r="K79" i="6"/>
  <c r="J79" i="6"/>
  <c r="I79" i="6"/>
  <c r="H79" i="6"/>
  <c r="G79" i="6"/>
  <c r="F79" i="6"/>
  <c r="E79" i="6"/>
  <c r="D79" i="6"/>
  <c r="C79" i="6"/>
  <c r="B78" i="6"/>
  <c r="K78" i="6"/>
  <c r="J78" i="6"/>
  <c r="I78" i="6"/>
  <c r="H78" i="6"/>
  <c r="G78" i="6"/>
  <c r="F78" i="6"/>
  <c r="E78" i="6"/>
  <c r="D78" i="6"/>
  <c r="C78" i="6"/>
  <c r="B77" i="6"/>
  <c r="K77" i="6"/>
  <c r="J77" i="6"/>
  <c r="I77" i="6"/>
  <c r="H77" i="6"/>
  <c r="G77" i="6"/>
  <c r="F77" i="6"/>
  <c r="E77" i="6"/>
  <c r="D77" i="6"/>
  <c r="C77" i="6"/>
  <c r="B76" i="6"/>
  <c r="K76" i="6"/>
  <c r="J76" i="6"/>
  <c r="I76" i="6"/>
  <c r="H76" i="6"/>
  <c r="G76" i="6"/>
  <c r="F76" i="6"/>
  <c r="E76" i="6"/>
  <c r="D76" i="6"/>
  <c r="C76" i="6"/>
  <c r="B75" i="6"/>
  <c r="K75" i="6"/>
  <c r="J75" i="6"/>
  <c r="I75" i="6"/>
  <c r="H75" i="6"/>
  <c r="G75" i="6"/>
  <c r="F75" i="6"/>
  <c r="E75" i="6"/>
  <c r="D75" i="6"/>
  <c r="C75" i="6"/>
  <c r="B74" i="6"/>
  <c r="K74" i="6"/>
  <c r="J74" i="6"/>
  <c r="I74" i="6"/>
  <c r="H74" i="6"/>
  <c r="G74" i="6"/>
  <c r="F74" i="6"/>
  <c r="E74" i="6"/>
  <c r="D74" i="6"/>
  <c r="C74" i="6"/>
  <c r="B73" i="6"/>
  <c r="K73" i="6"/>
  <c r="J73" i="6"/>
  <c r="I73" i="6"/>
  <c r="H73" i="6"/>
  <c r="G73" i="6"/>
  <c r="F73" i="6"/>
  <c r="E73" i="6"/>
  <c r="D73" i="6"/>
  <c r="C73" i="6"/>
  <c r="B72" i="6"/>
  <c r="K72" i="6"/>
  <c r="J72" i="6"/>
  <c r="I72" i="6"/>
  <c r="H72" i="6"/>
  <c r="G72" i="6"/>
  <c r="F72" i="6"/>
  <c r="E72" i="6"/>
  <c r="D72" i="6"/>
  <c r="C72" i="6"/>
  <c r="B71" i="6"/>
  <c r="K71" i="6"/>
  <c r="J71" i="6"/>
  <c r="I71" i="6"/>
  <c r="H71" i="6"/>
  <c r="G71" i="6"/>
  <c r="F71" i="6"/>
  <c r="E71" i="6"/>
  <c r="D71" i="6"/>
  <c r="C71" i="6"/>
  <c r="B70" i="6"/>
  <c r="K70" i="6"/>
  <c r="J70" i="6"/>
  <c r="I70" i="6"/>
  <c r="H70" i="6"/>
  <c r="G70" i="6"/>
  <c r="F70" i="6"/>
  <c r="E70" i="6"/>
  <c r="D70" i="6"/>
  <c r="C70" i="6"/>
  <c r="B69" i="6"/>
  <c r="K69" i="6"/>
  <c r="J69" i="6"/>
  <c r="I69" i="6"/>
  <c r="H69" i="6"/>
  <c r="G69" i="6"/>
  <c r="F69" i="6"/>
  <c r="E69" i="6"/>
  <c r="D69" i="6"/>
  <c r="C69" i="6"/>
  <c r="B68" i="6"/>
  <c r="K68" i="6"/>
  <c r="J68" i="6"/>
  <c r="I68" i="6"/>
  <c r="H68" i="6"/>
  <c r="G68" i="6"/>
  <c r="F68" i="6"/>
  <c r="E68" i="6"/>
  <c r="D68" i="6"/>
  <c r="C68" i="6"/>
  <c r="B67" i="6"/>
  <c r="K67" i="6"/>
  <c r="J67" i="6"/>
  <c r="I67" i="6"/>
  <c r="H67" i="6"/>
  <c r="G67" i="6"/>
  <c r="F67" i="6"/>
  <c r="E67" i="6"/>
  <c r="D67" i="6"/>
  <c r="C67" i="6"/>
  <c r="B66" i="6"/>
  <c r="K66" i="6"/>
  <c r="J66" i="6"/>
  <c r="I66" i="6"/>
  <c r="H66" i="6"/>
  <c r="G66" i="6"/>
  <c r="F66" i="6"/>
  <c r="E66" i="6"/>
  <c r="D66" i="6"/>
  <c r="C66" i="6"/>
  <c r="B65" i="6"/>
  <c r="K65" i="6"/>
  <c r="J65" i="6"/>
  <c r="I65" i="6"/>
  <c r="H65" i="6"/>
  <c r="G65" i="6"/>
  <c r="F65" i="6"/>
  <c r="E65" i="6"/>
  <c r="D65" i="6"/>
  <c r="C65" i="6"/>
  <c r="B64" i="6"/>
  <c r="K64" i="6"/>
  <c r="J64" i="6"/>
  <c r="I64" i="6"/>
  <c r="H64" i="6"/>
  <c r="G64" i="6"/>
  <c r="F64" i="6"/>
  <c r="E64" i="6"/>
  <c r="D64" i="6"/>
  <c r="C64" i="6"/>
  <c r="B63" i="6"/>
  <c r="K63" i="6"/>
  <c r="J63" i="6"/>
  <c r="I63" i="6"/>
  <c r="H63" i="6"/>
  <c r="G63" i="6"/>
  <c r="F63" i="6"/>
  <c r="E63" i="6"/>
  <c r="D63" i="6"/>
  <c r="C63" i="6"/>
  <c r="B62" i="6"/>
  <c r="K62" i="6"/>
  <c r="J62" i="6"/>
  <c r="I62" i="6"/>
  <c r="H62" i="6"/>
  <c r="G62" i="6"/>
  <c r="F62" i="6"/>
  <c r="E62" i="6"/>
  <c r="D62" i="6"/>
  <c r="C62" i="6"/>
  <c r="B61" i="6"/>
  <c r="K61" i="6"/>
  <c r="J61" i="6"/>
  <c r="I61" i="6"/>
  <c r="H61" i="6"/>
  <c r="G61" i="6"/>
  <c r="F61" i="6"/>
  <c r="E61" i="6"/>
  <c r="D61" i="6"/>
  <c r="C61" i="6"/>
  <c r="B60" i="6"/>
  <c r="K60" i="6"/>
  <c r="J60" i="6"/>
  <c r="I60" i="6"/>
  <c r="H60" i="6"/>
  <c r="G60" i="6"/>
  <c r="F60" i="6"/>
  <c r="E60" i="6"/>
  <c r="D60" i="6"/>
  <c r="C60" i="6"/>
  <c r="B59" i="6"/>
  <c r="K59" i="6"/>
  <c r="J59" i="6"/>
  <c r="I59" i="6"/>
  <c r="H59" i="6"/>
  <c r="G59" i="6"/>
  <c r="F59" i="6"/>
  <c r="E59" i="6"/>
  <c r="D59" i="6"/>
  <c r="C59" i="6"/>
  <c r="B58" i="6"/>
  <c r="K58" i="6"/>
  <c r="J58" i="6"/>
  <c r="I58" i="6"/>
  <c r="H58" i="6"/>
  <c r="G58" i="6"/>
  <c r="F58" i="6"/>
  <c r="C58" i="6"/>
  <c r="B57" i="6"/>
  <c r="K57" i="6"/>
  <c r="J57" i="6"/>
  <c r="I57" i="6"/>
  <c r="H57" i="6"/>
  <c r="G57" i="6"/>
  <c r="F57" i="6"/>
  <c r="C57" i="6"/>
  <c r="B56" i="6"/>
  <c r="K56" i="6"/>
  <c r="J56" i="6"/>
  <c r="I56" i="6"/>
  <c r="H56" i="6"/>
  <c r="G56" i="6"/>
  <c r="F56" i="6"/>
  <c r="C56" i="6"/>
  <c r="B55" i="6"/>
  <c r="K55" i="6"/>
  <c r="J55" i="6"/>
  <c r="I55" i="6"/>
  <c r="H55" i="6"/>
  <c r="G55" i="6"/>
  <c r="F55" i="6"/>
  <c r="C55" i="6"/>
  <c r="B54" i="6"/>
  <c r="K54" i="6"/>
  <c r="J54" i="6"/>
  <c r="I54" i="6"/>
  <c r="H54" i="6"/>
  <c r="G54" i="6"/>
  <c r="F54" i="6"/>
  <c r="C54" i="6"/>
  <c r="B53" i="6"/>
  <c r="K53" i="6"/>
  <c r="J53" i="6"/>
  <c r="I53" i="6"/>
  <c r="H53" i="6"/>
  <c r="G53" i="6"/>
  <c r="F53" i="6"/>
  <c r="C53" i="6"/>
  <c r="B52" i="6"/>
  <c r="K52" i="6"/>
  <c r="J52" i="6"/>
  <c r="I52" i="6"/>
  <c r="H52" i="6"/>
  <c r="G52" i="6"/>
  <c r="F52" i="6"/>
  <c r="C52" i="6"/>
  <c r="B51" i="6"/>
  <c r="K51" i="6"/>
  <c r="J51" i="6"/>
  <c r="I51" i="6"/>
  <c r="H51" i="6"/>
  <c r="G51" i="6"/>
  <c r="F51" i="6"/>
  <c r="C51" i="6"/>
  <c r="B50" i="6"/>
  <c r="K50" i="6"/>
  <c r="J50" i="6"/>
  <c r="I50" i="6"/>
  <c r="H50" i="6"/>
  <c r="G50" i="6"/>
  <c r="F50" i="6"/>
  <c r="C50" i="6"/>
  <c r="B49" i="6"/>
  <c r="K49" i="6"/>
  <c r="J49" i="6"/>
  <c r="I49" i="6"/>
  <c r="H49" i="6"/>
  <c r="G49" i="6"/>
  <c r="F49" i="6"/>
  <c r="C49" i="6"/>
  <c r="B48" i="6"/>
  <c r="K48" i="6"/>
  <c r="J48" i="6"/>
  <c r="I48" i="6"/>
  <c r="H48" i="6"/>
  <c r="G48" i="6"/>
  <c r="F48" i="6"/>
  <c r="C48" i="6"/>
  <c r="B47" i="6"/>
  <c r="K47" i="6"/>
  <c r="J47" i="6"/>
  <c r="I47" i="6"/>
  <c r="H47" i="6"/>
  <c r="G47" i="6"/>
  <c r="F47" i="6"/>
  <c r="C47" i="6"/>
  <c r="B46" i="6"/>
  <c r="K46" i="6"/>
  <c r="J46" i="6"/>
  <c r="I46" i="6"/>
  <c r="H46" i="6"/>
  <c r="G46" i="6"/>
  <c r="F46" i="6"/>
  <c r="C46" i="6"/>
  <c r="B45" i="6"/>
  <c r="K45" i="6"/>
  <c r="J45" i="6"/>
  <c r="I45" i="6"/>
  <c r="H45" i="6"/>
  <c r="G45" i="6"/>
  <c r="F45" i="6"/>
  <c r="C45" i="6"/>
  <c r="B44" i="6"/>
  <c r="K44" i="6"/>
  <c r="J44" i="6"/>
  <c r="I44" i="6"/>
  <c r="H44" i="6"/>
  <c r="G44" i="6"/>
  <c r="F44" i="6"/>
  <c r="C44" i="6"/>
  <c r="B43" i="6"/>
  <c r="K43" i="6"/>
  <c r="J43" i="6"/>
  <c r="I43" i="6"/>
  <c r="H43" i="6"/>
  <c r="G43" i="6"/>
  <c r="F43" i="6"/>
  <c r="C43" i="6"/>
  <c r="B42" i="6"/>
  <c r="K42" i="6"/>
  <c r="J42" i="6"/>
  <c r="I42" i="6"/>
  <c r="H42" i="6"/>
  <c r="G42" i="6"/>
  <c r="F42" i="6"/>
  <c r="C42" i="6"/>
  <c r="B41" i="6"/>
  <c r="K41" i="6"/>
  <c r="J41" i="6"/>
  <c r="I41" i="6"/>
  <c r="H41" i="6"/>
  <c r="G41" i="6"/>
  <c r="F41" i="6"/>
  <c r="C41" i="6"/>
  <c r="B40" i="6"/>
  <c r="K40" i="6"/>
  <c r="J40" i="6"/>
  <c r="I40" i="6"/>
  <c r="H40" i="6"/>
  <c r="G40" i="6"/>
  <c r="F40" i="6"/>
  <c r="C40" i="6"/>
  <c r="B39" i="6"/>
  <c r="K39" i="6"/>
  <c r="J39" i="6"/>
  <c r="I39" i="6"/>
  <c r="H39" i="6"/>
  <c r="G39" i="6"/>
  <c r="F39" i="6"/>
  <c r="C39" i="6"/>
  <c r="B38" i="6"/>
  <c r="K38" i="6"/>
  <c r="J38" i="6"/>
  <c r="I38" i="6"/>
  <c r="H38" i="6"/>
  <c r="G38" i="6"/>
  <c r="F38" i="6"/>
  <c r="C38" i="6"/>
  <c r="B37" i="6"/>
  <c r="K37" i="6"/>
  <c r="J37" i="6"/>
  <c r="I37" i="6"/>
  <c r="H37" i="6"/>
  <c r="G37" i="6"/>
  <c r="F37" i="6"/>
  <c r="C37" i="6"/>
  <c r="B36" i="6"/>
  <c r="K36" i="6"/>
  <c r="J36" i="6"/>
  <c r="I36" i="6"/>
  <c r="H36" i="6"/>
  <c r="G36" i="6"/>
  <c r="F36" i="6"/>
  <c r="C36" i="6"/>
  <c r="B35" i="6"/>
  <c r="K35" i="6"/>
  <c r="J35" i="6"/>
  <c r="I35" i="6"/>
  <c r="H35" i="6"/>
  <c r="G35" i="6"/>
  <c r="F35" i="6"/>
  <c r="C35" i="6"/>
  <c r="B34" i="6"/>
  <c r="K34" i="6"/>
  <c r="J34" i="6"/>
  <c r="I34" i="6"/>
  <c r="H34" i="6"/>
  <c r="G34" i="6"/>
  <c r="F34" i="6"/>
  <c r="C34" i="6"/>
  <c r="B33" i="6"/>
  <c r="K33" i="6"/>
  <c r="J33" i="6"/>
  <c r="I33" i="6"/>
  <c r="H33" i="6"/>
  <c r="G33" i="6"/>
  <c r="F33" i="6"/>
  <c r="C33" i="6"/>
  <c r="B32" i="6"/>
  <c r="K32" i="6"/>
  <c r="J32" i="6"/>
  <c r="I32" i="6"/>
  <c r="H32" i="6"/>
  <c r="G32" i="6"/>
  <c r="F32" i="6"/>
  <c r="C32" i="6"/>
  <c r="B31" i="6"/>
  <c r="K31" i="6"/>
  <c r="J31" i="6"/>
  <c r="I31" i="6"/>
  <c r="H31" i="6"/>
  <c r="G31" i="6"/>
  <c r="F31" i="6"/>
  <c r="C31" i="6"/>
  <c r="B30" i="6"/>
  <c r="K30" i="6"/>
  <c r="J30" i="6"/>
  <c r="I30" i="6"/>
  <c r="H30" i="6"/>
  <c r="G30" i="6"/>
  <c r="F30" i="6"/>
  <c r="C30" i="6"/>
  <c r="B29" i="6"/>
  <c r="K29" i="6"/>
  <c r="J29" i="6"/>
  <c r="I29" i="6"/>
  <c r="H29" i="6"/>
  <c r="G29" i="6"/>
  <c r="F29" i="6"/>
  <c r="C29" i="6"/>
  <c r="B28" i="6"/>
  <c r="K28" i="6"/>
  <c r="J28" i="6"/>
  <c r="I28" i="6"/>
  <c r="H28" i="6"/>
  <c r="G28" i="6"/>
  <c r="F28" i="6"/>
  <c r="C28" i="6"/>
  <c r="B27" i="6"/>
  <c r="K27" i="6"/>
  <c r="J27" i="6"/>
  <c r="I27" i="6"/>
  <c r="H27" i="6"/>
  <c r="G27" i="6"/>
  <c r="F27" i="6"/>
  <c r="C27" i="6"/>
  <c r="B26" i="6"/>
  <c r="K26" i="6"/>
  <c r="J26" i="6"/>
  <c r="I26" i="6"/>
  <c r="H26" i="6"/>
  <c r="G26" i="6"/>
  <c r="F26" i="6"/>
  <c r="C26" i="6"/>
  <c r="B25" i="6"/>
  <c r="K25" i="6"/>
  <c r="J25" i="6"/>
  <c r="I25" i="6"/>
  <c r="H25" i="6"/>
  <c r="G25" i="6"/>
  <c r="F25" i="6"/>
  <c r="C25" i="6"/>
  <c r="B24" i="6"/>
  <c r="K24" i="6"/>
  <c r="J24" i="6"/>
  <c r="I24" i="6"/>
  <c r="H24" i="6"/>
  <c r="G24" i="6"/>
  <c r="F24" i="6"/>
  <c r="C24" i="6"/>
  <c r="B23" i="6"/>
  <c r="K23" i="6"/>
  <c r="J23" i="6"/>
  <c r="I23" i="6"/>
  <c r="H23" i="6"/>
  <c r="G23" i="6"/>
  <c r="F23" i="6"/>
  <c r="C23" i="6"/>
  <c r="B22" i="6"/>
  <c r="K22" i="6"/>
  <c r="J22" i="6"/>
  <c r="I22" i="6"/>
  <c r="H22" i="6"/>
  <c r="G22" i="6"/>
  <c r="F22" i="6"/>
  <c r="C22" i="6"/>
  <c r="B21" i="6"/>
  <c r="K21" i="6"/>
  <c r="J21" i="6"/>
  <c r="I21" i="6"/>
  <c r="H21" i="6"/>
  <c r="G21" i="6"/>
  <c r="F21" i="6"/>
  <c r="C21" i="6"/>
  <c r="B20" i="6"/>
  <c r="K20" i="6"/>
  <c r="J20" i="6"/>
  <c r="I20" i="6"/>
  <c r="H20" i="6"/>
  <c r="G20" i="6"/>
  <c r="F20" i="6"/>
  <c r="C20" i="6"/>
  <c r="B19" i="6"/>
  <c r="K19" i="6"/>
  <c r="J19" i="6"/>
  <c r="I19" i="6"/>
  <c r="H19" i="6"/>
  <c r="G19" i="6"/>
  <c r="F19" i="6"/>
  <c r="C19" i="6"/>
  <c r="B18" i="6"/>
  <c r="K18" i="6"/>
  <c r="J18" i="6"/>
  <c r="I18" i="6"/>
  <c r="H18" i="6"/>
  <c r="G18" i="6"/>
  <c r="F18" i="6"/>
  <c r="C18" i="6"/>
  <c r="B17" i="6"/>
  <c r="K17" i="6"/>
  <c r="J17" i="6"/>
  <c r="I17" i="6"/>
  <c r="H17" i="6"/>
  <c r="G17" i="6"/>
  <c r="F17" i="6"/>
  <c r="C17" i="6"/>
  <c r="B16" i="6"/>
  <c r="K16" i="6"/>
  <c r="J16" i="6"/>
  <c r="I16" i="6"/>
  <c r="H16" i="6"/>
  <c r="G16" i="6"/>
  <c r="F16" i="6"/>
  <c r="C16" i="6"/>
  <c r="B15" i="6"/>
  <c r="K15" i="6"/>
  <c r="J15" i="6"/>
  <c r="I15" i="6"/>
  <c r="H15" i="6"/>
  <c r="G15" i="6"/>
  <c r="F15" i="6"/>
  <c r="C15" i="6"/>
  <c r="B14" i="6"/>
  <c r="K14" i="6"/>
  <c r="J14" i="6"/>
  <c r="I14" i="6"/>
  <c r="H14" i="6"/>
  <c r="G14" i="6"/>
  <c r="F14" i="6"/>
  <c r="C14" i="6"/>
  <c r="B13" i="6"/>
  <c r="K13" i="6"/>
  <c r="J13" i="6"/>
  <c r="I13" i="6"/>
  <c r="H13" i="6"/>
  <c r="G13" i="6"/>
  <c r="F13" i="6"/>
  <c r="C13" i="6"/>
  <c r="B12" i="6"/>
  <c r="K12" i="6"/>
  <c r="J12" i="6"/>
  <c r="I12" i="6"/>
  <c r="H12" i="6"/>
  <c r="G12" i="6"/>
  <c r="F12" i="6"/>
  <c r="C12" i="6"/>
  <c r="B11" i="6"/>
  <c r="K11" i="6"/>
  <c r="J11" i="6"/>
  <c r="I11" i="6"/>
  <c r="H11" i="6"/>
  <c r="G11" i="6"/>
  <c r="F11" i="6"/>
  <c r="C11" i="6"/>
  <c r="B10" i="6"/>
  <c r="K10" i="6"/>
  <c r="J10" i="6"/>
  <c r="I10" i="6"/>
  <c r="H10" i="6"/>
  <c r="G10" i="6"/>
  <c r="F10" i="6"/>
  <c r="C10" i="6"/>
  <c r="S116" i="14"/>
  <c r="T116" i="14"/>
  <c r="AD116" i="14" s="1"/>
  <c r="U116" i="14"/>
  <c r="V116" i="14"/>
  <c r="W116" i="14"/>
  <c r="X116" i="14"/>
  <c r="Y116" i="14"/>
  <c r="J116" i="14"/>
  <c r="K116" i="14"/>
  <c r="AC116" i="14" s="1"/>
  <c r="L116" i="14"/>
  <c r="M116" i="14"/>
  <c r="N116" i="14"/>
  <c r="O116" i="14"/>
  <c r="P116" i="14"/>
  <c r="Q116" i="14"/>
  <c r="B116" i="14"/>
  <c r="C116" i="14"/>
  <c r="D116" i="14"/>
  <c r="E116" i="14"/>
  <c r="F116" i="14"/>
  <c r="G116" i="14"/>
  <c r="H116" i="14"/>
  <c r="I116" i="14"/>
  <c r="AB116" i="14"/>
  <c r="S115" i="14"/>
  <c r="T115" i="14"/>
  <c r="U115" i="14"/>
  <c r="V115" i="14"/>
  <c r="W115" i="14"/>
  <c r="X115" i="14"/>
  <c r="Y115" i="14"/>
  <c r="AD115" i="14"/>
  <c r="J115" i="14"/>
  <c r="K115" i="14"/>
  <c r="AC115" i="14" s="1"/>
  <c r="L115" i="14"/>
  <c r="M115" i="14"/>
  <c r="N115" i="14"/>
  <c r="O115" i="14"/>
  <c r="P115" i="14"/>
  <c r="Q115" i="14"/>
  <c r="B115" i="14"/>
  <c r="C115" i="14"/>
  <c r="D115" i="14"/>
  <c r="AB115" i="14" s="1"/>
  <c r="E115" i="14"/>
  <c r="F115" i="14"/>
  <c r="G115" i="14"/>
  <c r="H115" i="14"/>
  <c r="I115" i="14"/>
  <c r="S114" i="14"/>
  <c r="T114" i="14"/>
  <c r="AD114" i="14" s="1"/>
  <c r="U114" i="14"/>
  <c r="V114" i="14"/>
  <c r="W114" i="14"/>
  <c r="X114" i="14"/>
  <c r="Y114" i="14"/>
  <c r="J114" i="14"/>
  <c r="K114" i="14"/>
  <c r="AC114" i="14" s="1"/>
  <c r="L114" i="14"/>
  <c r="M114" i="14"/>
  <c r="N114" i="14"/>
  <c r="O114" i="14"/>
  <c r="P114" i="14"/>
  <c r="Q114" i="14"/>
  <c r="B114" i="14"/>
  <c r="C114" i="14"/>
  <c r="D114" i="14"/>
  <c r="E114" i="14"/>
  <c r="F114" i="14"/>
  <c r="G114" i="14"/>
  <c r="H114" i="14"/>
  <c r="I114" i="14"/>
  <c r="AB114" i="14"/>
  <c r="S113" i="14"/>
  <c r="T113" i="14"/>
  <c r="U113" i="14"/>
  <c r="V113" i="14"/>
  <c r="W113" i="14"/>
  <c r="X113" i="14"/>
  <c r="Y113" i="14"/>
  <c r="AD113" i="14"/>
  <c r="J113" i="14"/>
  <c r="K113" i="14"/>
  <c r="AC113" i="14" s="1"/>
  <c r="L113" i="14"/>
  <c r="M113" i="14"/>
  <c r="N113" i="14"/>
  <c r="O113" i="14"/>
  <c r="P113" i="14"/>
  <c r="Q113" i="14"/>
  <c r="B113" i="14"/>
  <c r="C113" i="14"/>
  <c r="D113" i="14"/>
  <c r="AB113" i="14" s="1"/>
  <c r="E113" i="14"/>
  <c r="F113" i="14"/>
  <c r="G113" i="14"/>
  <c r="H113" i="14"/>
  <c r="I113" i="14"/>
  <c r="S112" i="14"/>
  <c r="T112" i="14"/>
  <c r="AD112" i="14" s="1"/>
  <c r="U112" i="14"/>
  <c r="V112" i="14"/>
  <c r="W112" i="14"/>
  <c r="X112" i="14"/>
  <c r="Y112" i="14"/>
  <c r="J112" i="14"/>
  <c r="K112" i="14"/>
  <c r="AC112" i="14" s="1"/>
  <c r="L112" i="14"/>
  <c r="M112" i="14"/>
  <c r="N112" i="14"/>
  <c r="O112" i="14"/>
  <c r="P112" i="14"/>
  <c r="Q112" i="14"/>
  <c r="B112" i="14"/>
  <c r="C112" i="14"/>
  <c r="D112" i="14"/>
  <c r="E112" i="14"/>
  <c r="F112" i="14"/>
  <c r="G112" i="14"/>
  <c r="H112" i="14"/>
  <c r="I112" i="14"/>
  <c r="AB112" i="14"/>
  <c r="S111" i="14"/>
  <c r="T111" i="14"/>
  <c r="U111" i="14"/>
  <c r="V111" i="14"/>
  <c r="W111" i="14"/>
  <c r="X111" i="14"/>
  <c r="Y111" i="14"/>
  <c r="AD111" i="14"/>
  <c r="J111" i="14"/>
  <c r="K111" i="14"/>
  <c r="AC111" i="14" s="1"/>
  <c r="L111" i="14"/>
  <c r="M111" i="14"/>
  <c r="N111" i="14"/>
  <c r="O111" i="14"/>
  <c r="P111" i="14"/>
  <c r="Q111" i="14"/>
  <c r="B111" i="14"/>
  <c r="C111" i="14"/>
  <c r="D111" i="14"/>
  <c r="AB111" i="14" s="1"/>
  <c r="E111" i="14"/>
  <c r="F111" i="14"/>
  <c r="G111" i="14"/>
  <c r="H111" i="14"/>
  <c r="I111" i="14"/>
  <c r="S110" i="14"/>
  <c r="T110" i="14"/>
  <c r="AD110" i="14" s="1"/>
  <c r="U110" i="14"/>
  <c r="V110" i="14"/>
  <c r="W110" i="14"/>
  <c r="X110" i="14"/>
  <c r="Y110" i="14"/>
  <c r="J110" i="14"/>
  <c r="K110" i="14"/>
  <c r="AC110" i="14" s="1"/>
  <c r="L110" i="14"/>
  <c r="M110" i="14"/>
  <c r="N110" i="14"/>
  <c r="O110" i="14"/>
  <c r="P110" i="14"/>
  <c r="Q110" i="14"/>
  <c r="B110" i="14"/>
  <c r="C110" i="14"/>
  <c r="D110" i="14"/>
  <c r="E110" i="14"/>
  <c r="F110" i="14"/>
  <c r="G110" i="14"/>
  <c r="H110" i="14"/>
  <c r="I110" i="14"/>
  <c r="AB110" i="14"/>
  <c r="S109" i="14"/>
  <c r="T109" i="14"/>
  <c r="U109" i="14"/>
  <c r="V109" i="14"/>
  <c r="W109" i="14"/>
  <c r="X109" i="14"/>
  <c r="Y109" i="14"/>
  <c r="AD109" i="14"/>
  <c r="J109" i="14"/>
  <c r="K109" i="14"/>
  <c r="AC109" i="14" s="1"/>
  <c r="L109" i="14"/>
  <c r="M109" i="14"/>
  <c r="N109" i="14"/>
  <c r="O109" i="14"/>
  <c r="P109" i="14"/>
  <c r="Q109" i="14"/>
  <c r="B109" i="14"/>
  <c r="C109" i="14"/>
  <c r="D109" i="14"/>
  <c r="AB109" i="14" s="1"/>
  <c r="E109" i="14"/>
  <c r="F109" i="14"/>
  <c r="G109" i="14"/>
  <c r="H109" i="14"/>
  <c r="I109" i="14"/>
  <c r="S108" i="14"/>
  <c r="T108" i="14"/>
  <c r="AD108" i="14" s="1"/>
  <c r="U108" i="14"/>
  <c r="V108" i="14"/>
  <c r="W108" i="14"/>
  <c r="X108" i="14"/>
  <c r="Y108" i="14"/>
  <c r="J108" i="14"/>
  <c r="K108" i="14"/>
  <c r="AC108" i="14" s="1"/>
  <c r="L108" i="14"/>
  <c r="M108" i="14"/>
  <c r="N108" i="14"/>
  <c r="O108" i="14"/>
  <c r="P108" i="14"/>
  <c r="Q108" i="14"/>
  <c r="B108" i="14"/>
  <c r="C108" i="14"/>
  <c r="D108" i="14"/>
  <c r="E108" i="14"/>
  <c r="F108" i="14"/>
  <c r="G108" i="14"/>
  <c r="H108" i="14"/>
  <c r="I108" i="14"/>
  <c r="AB108" i="14"/>
  <c r="S107" i="14"/>
  <c r="T107" i="14"/>
  <c r="U107" i="14"/>
  <c r="V107" i="14"/>
  <c r="W107" i="14"/>
  <c r="X107" i="14"/>
  <c r="Y107" i="14"/>
  <c r="AD107" i="14"/>
  <c r="J107" i="14"/>
  <c r="K107" i="14"/>
  <c r="AC107" i="14" s="1"/>
  <c r="L107" i="14"/>
  <c r="M107" i="14"/>
  <c r="N107" i="14"/>
  <c r="O107" i="14"/>
  <c r="P107" i="14"/>
  <c r="Q107" i="14"/>
  <c r="B107" i="14"/>
  <c r="C107" i="14"/>
  <c r="D107" i="14"/>
  <c r="AB107" i="14" s="1"/>
  <c r="E107" i="14"/>
  <c r="F107" i="14"/>
  <c r="G107" i="14"/>
  <c r="H107" i="14"/>
  <c r="I107" i="14"/>
  <c r="S106" i="14"/>
  <c r="T106" i="14"/>
  <c r="AD106" i="14" s="1"/>
  <c r="U106" i="14"/>
  <c r="V106" i="14"/>
  <c r="W106" i="14"/>
  <c r="X106" i="14"/>
  <c r="Y106" i="14"/>
  <c r="J106" i="14"/>
  <c r="K106" i="14"/>
  <c r="AC106" i="14" s="1"/>
  <c r="L106" i="14"/>
  <c r="M106" i="14"/>
  <c r="N106" i="14"/>
  <c r="O106" i="14"/>
  <c r="P106" i="14"/>
  <c r="Q106" i="14"/>
  <c r="B106" i="14"/>
  <c r="C106" i="14"/>
  <c r="D106" i="14"/>
  <c r="E106" i="14"/>
  <c r="F106" i="14"/>
  <c r="G106" i="14"/>
  <c r="H106" i="14"/>
  <c r="I106" i="14"/>
  <c r="AB106" i="14"/>
  <c r="S105" i="14"/>
  <c r="T105" i="14"/>
  <c r="U105" i="14"/>
  <c r="V105" i="14"/>
  <c r="W105" i="14"/>
  <c r="X105" i="14"/>
  <c r="Y105" i="14"/>
  <c r="AD105" i="14"/>
  <c r="J105" i="14"/>
  <c r="K105" i="14"/>
  <c r="AC105" i="14" s="1"/>
  <c r="L105" i="14"/>
  <c r="M105" i="14"/>
  <c r="N105" i="14"/>
  <c r="O105" i="14"/>
  <c r="P105" i="14"/>
  <c r="Q105" i="14"/>
  <c r="B105" i="14"/>
  <c r="C105" i="14"/>
  <c r="D105" i="14"/>
  <c r="AB105" i="14" s="1"/>
  <c r="E105" i="14"/>
  <c r="F105" i="14"/>
  <c r="G105" i="14"/>
  <c r="H105" i="14"/>
  <c r="I105" i="14"/>
  <c r="S104" i="14"/>
  <c r="T104" i="14"/>
  <c r="AD104" i="14" s="1"/>
  <c r="U104" i="14"/>
  <c r="V104" i="14"/>
  <c r="W104" i="14"/>
  <c r="X104" i="14"/>
  <c r="Y104" i="14"/>
  <c r="J104" i="14"/>
  <c r="K104" i="14"/>
  <c r="AC104" i="14" s="1"/>
  <c r="L104" i="14"/>
  <c r="M104" i="14"/>
  <c r="N104" i="14"/>
  <c r="O104" i="14"/>
  <c r="P104" i="14"/>
  <c r="Q104" i="14"/>
  <c r="B104" i="14"/>
  <c r="C104" i="14"/>
  <c r="D104" i="14"/>
  <c r="E104" i="14"/>
  <c r="F104" i="14"/>
  <c r="G104" i="14"/>
  <c r="H104" i="14"/>
  <c r="I104" i="14"/>
  <c r="AB104" i="14"/>
  <c r="S103" i="14"/>
  <c r="T103" i="14"/>
  <c r="U103" i="14"/>
  <c r="V103" i="14"/>
  <c r="W103" i="14"/>
  <c r="X103" i="14"/>
  <c r="Y103" i="14"/>
  <c r="AD103" i="14"/>
  <c r="J103" i="14"/>
  <c r="K103" i="14"/>
  <c r="AC103" i="14" s="1"/>
  <c r="L103" i="14"/>
  <c r="M103" i="14"/>
  <c r="N103" i="14"/>
  <c r="O103" i="14"/>
  <c r="P103" i="14"/>
  <c r="Q103" i="14"/>
  <c r="B103" i="14"/>
  <c r="C103" i="14"/>
  <c r="D103" i="14"/>
  <c r="AB103" i="14" s="1"/>
  <c r="E103" i="14"/>
  <c r="F103" i="14"/>
  <c r="G103" i="14"/>
  <c r="H103" i="14"/>
  <c r="I103" i="14"/>
  <c r="S102" i="14"/>
  <c r="T102" i="14"/>
  <c r="AD102" i="14" s="1"/>
  <c r="U102" i="14"/>
  <c r="V102" i="14"/>
  <c r="W102" i="14"/>
  <c r="X102" i="14"/>
  <c r="Y102" i="14"/>
  <c r="J102" i="14"/>
  <c r="K102" i="14"/>
  <c r="AC102" i="14" s="1"/>
  <c r="L102" i="14"/>
  <c r="M102" i="14"/>
  <c r="N102" i="14"/>
  <c r="O102" i="14"/>
  <c r="P102" i="14"/>
  <c r="Q102" i="14"/>
  <c r="B102" i="14"/>
  <c r="C102" i="14"/>
  <c r="D102" i="14"/>
  <c r="E102" i="14"/>
  <c r="F102" i="14"/>
  <c r="G102" i="14"/>
  <c r="H102" i="14"/>
  <c r="I102" i="14"/>
  <c r="AB102" i="14"/>
  <c r="S101" i="14"/>
  <c r="T101" i="14"/>
  <c r="U101" i="14"/>
  <c r="V101" i="14"/>
  <c r="W101" i="14"/>
  <c r="X101" i="14"/>
  <c r="Y101" i="14"/>
  <c r="AD101" i="14"/>
  <c r="J101" i="14"/>
  <c r="K101" i="14"/>
  <c r="AC101" i="14" s="1"/>
  <c r="L101" i="14"/>
  <c r="M101" i="14"/>
  <c r="N101" i="14"/>
  <c r="O101" i="14"/>
  <c r="P101" i="14"/>
  <c r="Q101" i="14"/>
  <c r="B101" i="14"/>
  <c r="C101" i="14"/>
  <c r="D101" i="14"/>
  <c r="AB101" i="14" s="1"/>
  <c r="E101" i="14"/>
  <c r="F101" i="14"/>
  <c r="G101" i="14"/>
  <c r="H101" i="14"/>
  <c r="I101" i="14"/>
  <c r="S100" i="14"/>
  <c r="T100" i="14"/>
  <c r="AD100" i="14" s="1"/>
  <c r="U100" i="14"/>
  <c r="V100" i="14"/>
  <c r="W100" i="14"/>
  <c r="X100" i="14"/>
  <c r="Y100" i="14"/>
  <c r="J100" i="14"/>
  <c r="K100" i="14"/>
  <c r="AC100" i="14" s="1"/>
  <c r="L100" i="14"/>
  <c r="M100" i="14"/>
  <c r="N100" i="14"/>
  <c r="O100" i="14"/>
  <c r="P100" i="14"/>
  <c r="Q100" i="14"/>
  <c r="B100" i="14"/>
  <c r="C100" i="14"/>
  <c r="D100" i="14"/>
  <c r="E100" i="14"/>
  <c r="F100" i="14"/>
  <c r="G100" i="14"/>
  <c r="H100" i="14"/>
  <c r="I100" i="14"/>
  <c r="AB100" i="14"/>
  <c r="S99" i="14"/>
  <c r="T99" i="14"/>
  <c r="U99" i="14"/>
  <c r="V99" i="14"/>
  <c r="W99" i="14"/>
  <c r="X99" i="14"/>
  <c r="Y99" i="14"/>
  <c r="AD99" i="14"/>
  <c r="J99" i="14"/>
  <c r="K99" i="14"/>
  <c r="AC99" i="14" s="1"/>
  <c r="L99" i="14"/>
  <c r="M99" i="14"/>
  <c r="N99" i="14"/>
  <c r="O99" i="14"/>
  <c r="P99" i="14"/>
  <c r="Q99" i="14"/>
  <c r="B99" i="14"/>
  <c r="C99" i="14"/>
  <c r="D99" i="14"/>
  <c r="AB99" i="14" s="1"/>
  <c r="E99" i="14"/>
  <c r="F99" i="14"/>
  <c r="G99" i="14"/>
  <c r="H99" i="14"/>
  <c r="I99" i="14"/>
  <c r="S98" i="14"/>
  <c r="T98" i="14"/>
  <c r="AD98" i="14" s="1"/>
  <c r="U98" i="14"/>
  <c r="V98" i="14"/>
  <c r="W98" i="14"/>
  <c r="X98" i="14"/>
  <c r="Y98" i="14"/>
  <c r="J98" i="14"/>
  <c r="K98" i="14"/>
  <c r="AC98" i="14" s="1"/>
  <c r="L98" i="14"/>
  <c r="M98" i="14"/>
  <c r="N98" i="14"/>
  <c r="O98" i="14"/>
  <c r="P98" i="14"/>
  <c r="Q98" i="14"/>
  <c r="B98" i="14"/>
  <c r="C98" i="14"/>
  <c r="D98" i="14"/>
  <c r="E98" i="14"/>
  <c r="F98" i="14"/>
  <c r="G98" i="14"/>
  <c r="H98" i="14"/>
  <c r="I98" i="14"/>
  <c r="AB98" i="14"/>
  <c r="S97" i="14"/>
  <c r="T97" i="14"/>
  <c r="U97" i="14"/>
  <c r="V97" i="14"/>
  <c r="W97" i="14"/>
  <c r="X97" i="14"/>
  <c r="Y97" i="14"/>
  <c r="AD97" i="14"/>
  <c r="J97" i="14"/>
  <c r="K97" i="14"/>
  <c r="AC97" i="14" s="1"/>
  <c r="L97" i="14"/>
  <c r="M97" i="14"/>
  <c r="N97" i="14"/>
  <c r="O97" i="14"/>
  <c r="P97" i="14"/>
  <c r="Q97" i="14"/>
  <c r="B97" i="14"/>
  <c r="C97" i="14"/>
  <c r="D97" i="14"/>
  <c r="AB97" i="14" s="1"/>
  <c r="E97" i="14"/>
  <c r="F97" i="14"/>
  <c r="G97" i="14"/>
  <c r="H97" i="14"/>
  <c r="I97" i="14"/>
  <c r="S96" i="14"/>
  <c r="T96" i="14"/>
  <c r="AD96" i="14" s="1"/>
  <c r="U96" i="14"/>
  <c r="V96" i="14"/>
  <c r="W96" i="14"/>
  <c r="X96" i="14"/>
  <c r="Y96" i="14"/>
  <c r="J96" i="14"/>
  <c r="K96" i="14"/>
  <c r="AC96" i="14" s="1"/>
  <c r="L96" i="14"/>
  <c r="M96" i="14"/>
  <c r="N96" i="14"/>
  <c r="O96" i="14"/>
  <c r="P96" i="14"/>
  <c r="Q96" i="14"/>
  <c r="B96" i="14"/>
  <c r="C96" i="14"/>
  <c r="D96" i="14"/>
  <c r="E96" i="14"/>
  <c r="F96" i="14"/>
  <c r="G96" i="14"/>
  <c r="H96" i="14"/>
  <c r="I96" i="14"/>
  <c r="AB96" i="14"/>
  <c r="S95" i="14"/>
  <c r="T95" i="14"/>
  <c r="U95" i="14"/>
  <c r="V95" i="14"/>
  <c r="W95" i="14"/>
  <c r="X95" i="14"/>
  <c r="Y95" i="14"/>
  <c r="AD95" i="14"/>
  <c r="J95" i="14"/>
  <c r="K95" i="14"/>
  <c r="L95" i="14"/>
  <c r="M95" i="14"/>
  <c r="AC95" i="14" s="1"/>
  <c r="N95" i="14"/>
  <c r="O95" i="14"/>
  <c r="P95" i="14"/>
  <c r="Q95" i="14"/>
  <c r="B95" i="14"/>
  <c r="C95" i="14"/>
  <c r="D95" i="14"/>
  <c r="AB95" i="14" s="1"/>
  <c r="E95" i="14"/>
  <c r="F95" i="14"/>
  <c r="G95" i="14"/>
  <c r="H95" i="14"/>
  <c r="I95" i="14"/>
  <c r="S94" i="14"/>
  <c r="T94" i="14"/>
  <c r="AD94" i="14" s="1"/>
  <c r="U94" i="14"/>
  <c r="V94" i="14"/>
  <c r="W94" i="14"/>
  <c r="X94" i="14"/>
  <c r="Y94" i="14"/>
  <c r="J94" i="14"/>
  <c r="K94" i="14"/>
  <c r="AC94" i="14" s="1"/>
  <c r="L94" i="14"/>
  <c r="M94" i="14"/>
  <c r="N94" i="14"/>
  <c r="O94" i="14"/>
  <c r="P94" i="14"/>
  <c r="Q94" i="14"/>
  <c r="B94" i="14"/>
  <c r="C94" i="14"/>
  <c r="D94" i="14"/>
  <c r="E94" i="14"/>
  <c r="F94" i="14"/>
  <c r="G94" i="14"/>
  <c r="H94" i="14"/>
  <c r="I94" i="14"/>
  <c r="AB94" i="14"/>
  <c r="S93" i="14"/>
  <c r="T93" i="14"/>
  <c r="U93" i="14"/>
  <c r="V93" i="14"/>
  <c r="W93" i="14"/>
  <c r="X93" i="14"/>
  <c r="Y93" i="14"/>
  <c r="AD93" i="14"/>
  <c r="J93" i="14"/>
  <c r="K93" i="14"/>
  <c r="L93" i="14"/>
  <c r="M93" i="14"/>
  <c r="AC93" i="14" s="1"/>
  <c r="N93" i="14"/>
  <c r="O93" i="14"/>
  <c r="P93" i="14"/>
  <c r="Q93" i="14"/>
  <c r="B93" i="14"/>
  <c r="C93" i="14"/>
  <c r="D93" i="14"/>
  <c r="AB93" i="14" s="1"/>
  <c r="E93" i="14"/>
  <c r="F93" i="14"/>
  <c r="G93" i="14"/>
  <c r="H93" i="14"/>
  <c r="I93" i="14"/>
  <c r="S92" i="14"/>
  <c r="T92" i="14"/>
  <c r="AD92" i="14" s="1"/>
  <c r="U92" i="14"/>
  <c r="V92" i="14"/>
  <c r="W92" i="14"/>
  <c r="X92" i="14"/>
  <c r="Y92" i="14"/>
  <c r="J92" i="14"/>
  <c r="K92" i="14"/>
  <c r="AC92" i="14" s="1"/>
  <c r="L92" i="14"/>
  <c r="M92" i="14"/>
  <c r="N92" i="14"/>
  <c r="O92" i="14"/>
  <c r="P92" i="14"/>
  <c r="Q92" i="14"/>
  <c r="B92" i="14"/>
  <c r="C92" i="14"/>
  <c r="D92" i="14"/>
  <c r="E92" i="14"/>
  <c r="F92" i="14"/>
  <c r="G92" i="14"/>
  <c r="H92" i="14"/>
  <c r="I92" i="14"/>
  <c r="AB92" i="14"/>
  <c r="S91" i="14"/>
  <c r="T91" i="14"/>
  <c r="U91" i="14"/>
  <c r="V91" i="14"/>
  <c r="W91" i="14"/>
  <c r="X91" i="14"/>
  <c r="Y91" i="14"/>
  <c r="AD91" i="14"/>
  <c r="J91" i="14"/>
  <c r="K91" i="14"/>
  <c r="L91" i="14"/>
  <c r="M91" i="14"/>
  <c r="AC91" i="14" s="1"/>
  <c r="N91" i="14"/>
  <c r="O91" i="14"/>
  <c r="P91" i="14"/>
  <c r="Q91" i="14"/>
  <c r="B91" i="14"/>
  <c r="C91" i="14"/>
  <c r="D91" i="14"/>
  <c r="AB91" i="14" s="1"/>
  <c r="E91" i="14"/>
  <c r="F91" i="14"/>
  <c r="G91" i="14"/>
  <c r="H91" i="14"/>
  <c r="I91" i="14"/>
  <c r="S90" i="14"/>
  <c r="T90" i="14"/>
  <c r="AD90" i="14" s="1"/>
  <c r="U90" i="14"/>
  <c r="V90" i="14"/>
  <c r="W90" i="14"/>
  <c r="X90" i="14"/>
  <c r="Y90" i="14"/>
  <c r="J90" i="14"/>
  <c r="K90" i="14"/>
  <c r="AC90" i="14" s="1"/>
  <c r="L90" i="14"/>
  <c r="M90" i="14"/>
  <c r="N90" i="14"/>
  <c r="O90" i="14"/>
  <c r="P90" i="14"/>
  <c r="Q90" i="14"/>
  <c r="B90" i="14"/>
  <c r="C90" i="14"/>
  <c r="D90" i="14"/>
  <c r="E90" i="14"/>
  <c r="F90" i="14"/>
  <c r="G90" i="14"/>
  <c r="H90" i="14"/>
  <c r="I90" i="14"/>
  <c r="AB90" i="14"/>
  <c r="S89" i="14"/>
  <c r="T89" i="14"/>
  <c r="U89" i="14"/>
  <c r="V89" i="14"/>
  <c r="W89" i="14"/>
  <c r="X89" i="14"/>
  <c r="Y89" i="14"/>
  <c r="AD89" i="14"/>
  <c r="J89" i="14"/>
  <c r="K89" i="14"/>
  <c r="L89" i="14"/>
  <c r="M89" i="14"/>
  <c r="AC89" i="14" s="1"/>
  <c r="N89" i="14"/>
  <c r="O89" i="14"/>
  <c r="P89" i="14"/>
  <c r="Q89" i="14"/>
  <c r="B89" i="14"/>
  <c r="C89" i="14"/>
  <c r="D89" i="14"/>
  <c r="AB89" i="14" s="1"/>
  <c r="E89" i="14"/>
  <c r="F89" i="14"/>
  <c r="G89" i="14"/>
  <c r="H89" i="14"/>
  <c r="I89" i="14"/>
  <c r="S88" i="14"/>
  <c r="T88" i="14"/>
  <c r="AD88" i="14" s="1"/>
  <c r="U88" i="14"/>
  <c r="V88" i="14"/>
  <c r="W88" i="14"/>
  <c r="X88" i="14"/>
  <c r="Y88" i="14"/>
  <c r="J88" i="14"/>
  <c r="K88" i="14"/>
  <c r="AC88" i="14" s="1"/>
  <c r="L88" i="14"/>
  <c r="M88" i="14"/>
  <c r="N88" i="14"/>
  <c r="O88" i="14"/>
  <c r="P88" i="14"/>
  <c r="Q88" i="14"/>
  <c r="B88" i="14"/>
  <c r="C88" i="14"/>
  <c r="D88" i="14"/>
  <c r="E88" i="14"/>
  <c r="F88" i="14"/>
  <c r="G88" i="14"/>
  <c r="H88" i="14"/>
  <c r="I88" i="14"/>
  <c r="AB88" i="14"/>
  <c r="S87" i="14"/>
  <c r="T87" i="14"/>
  <c r="U87" i="14"/>
  <c r="V87" i="14"/>
  <c r="W87" i="14"/>
  <c r="X87" i="14"/>
  <c r="Y87" i="14"/>
  <c r="AD87" i="14"/>
  <c r="J87" i="14"/>
  <c r="K87" i="14"/>
  <c r="L87" i="14"/>
  <c r="M87" i="14"/>
  <c r="AC87" i="14" s="1"/>
  <c r="N87" i="14"/>
  <c r="O87" i="14"/>
  <c r="P87" i="14"/>
  <c r="Q87" i="14"/>
  <c r="B87" i="14"/>
  <c r="C87" i="14"/>
  <c r="D87" i="14"/>
  <c r="AB87" i="14" s="1"/>
  <c r="E87" i="14"/>
  <c r="F87" i="14"/>
  <c r="G87" i="14"/>
  <c r="H87" i="14"/>
  <c r="I87" i="14"/>
  <c r="S86" i="14"/>
  <c r="T86" i="14"/>
  <c r="AD86" i="14" s="1"/>
  <c r="U86" i="14"/>
  <c r="V86" i="14"/>
  <c r="W86" i="14"/>
  <c r="X86" i="14"/>
  <c r="Y86" i="14"/>
  <c r="J86" i="14"/>
  <c r="K86" i="14"/>
  <c r="AC86" i="14" s="1"/>
  <c r="L86" i="14"/>
  <c r="M86" i="14"/>
  <c r="N86" i="14"/>
  <c r="O86" i="14"/>
  <c r="P86" i="14"/>
  <c r="Q86" i="14"/>
  <c r="B86" i="14"/>
  <c r="C86" i="14"/>
  <c r="D86" i="14"/>
  <c r="E86" i="14"/>
  <c r="F86" i="14"/>
  <c r="G86" i="14"/>
  <c r="H86" i="14"/>
  <c r="I86" i="14"/>
  <c r="AB86" i="14"/>
  <c r="S85" i="14"/>
  <c r="T85" i="14"/>
  <c r="U85" i="14"/>
  <c r="V85" i="14"/>
  <c r="W85" i="14"/>
  <c r="X85" i="14"/>
  <c r="Y85" i="14"/>
  <c r="AD85" i="14"/>
  <c r="J85" i="14"/>
  <c r="K85" i="14"/>
  <c r="L85" i="14"/>
  <c r="M85" i="14"/>
  <c r="AC85" i="14" s="1"/>
  <c r="N85" i="14"/>
  <c r="O85" i="14"/>
  <c r="P85" i="14"/>
  <c r="Q85" i="14"/>
  <c r="B85" i="14"/>
  <c r="C85" i="14"/>
  <c r="D85" i="14"/>
  <c r="AB85" i="14" s="1"/>
  <c r="E85" i="14"/>
  <c r="F85" i="14"/>
  <c r="G85" i="14"/>
  <c r="H85" i="14"/>
  <c r="I85" i="14"/>
  <c r="S84" i="14"/>
  <c r="T84" i="14"/>
  <c r="AD84" i="14" s="1"/>
  <c r="U84" i="14"/>
  <c r="V84" i="14"/>
  <c r="W84" i="14"/>
  <c r="X84" i="14"/>
  <c r="Y84" i="14"/>
  <c r="J84" i="14"/>
  <c r="K84" i="14"/>
  <c r="AC84" i="14" s="1"/>
  <c r="L84" i="14"/>
  <c r="M84" i="14"/>
  <c r="N84" i="14"/>
  <c r="O84" i="14"/>
  <c r="P84" i="14"/>
  <c r="Q84" i="14"/>
  <c r="B84" i="14"/>
  <c r="C84" i="14"/>
  <c r="D84" i="14"/>
  <c r="E84" i="14"/>
  <c r="F84" i="14"/>
  <c r="G84" i="14"/>
  <c r="H84" i="14"/>
  <c r="I84" i="14"/>
  <c r="AB84" i="14"/>
  <c r="S83" i="14"/>
  <c r="T83" i="14"/>
  <c r="U83" i="14"/>
  <c r="V83" i="14"/>
  <c r="W83" i="14"/>
  <c r="X83" i="14"/>
  <c r="Y83" i="14"/>
  <c r="AD83" i="14"/>
  <c r="J83" i="14"/>
  <c r="K83" i="14"/>
  <c r="L83" i="14"/>
  <c r="M83" i="14"/>
  <c r="AC83" i="14" s="1"/>
  <c r="N83" i="14"/>
  <c r="O83" i="14"/>
  <c r="P83" i="14"/>
  <c r="Q83" i="14"/>
  <c r="B83" i="14"/>
  <c r="C83" i="14"/>
  <c r="D83" i="14"/>
  <c r="AB83" i="14" s="1"/>
  <c r="E83" i="14"/>
  <c r="F83" i="14"/>
  <c r="G83" i="14"/>
  <c r="H83" i="14"/>
  <c r="I83" i="14"/>
  <c r="S82" i="14"/>
  <c r="T82" i="14"/>
  <c r="AD82" i="14" s="1"/>
  <c r="U82" i="14"/>
  <c r="V82" i="14"/>
  <c r="W82" i="14"/>
  <c r="X82" i="14"/>
  <c r="Y82" i="14"/>
  <c r="J82" i="14"/>
  <c r="K82" i="14"/>
  <c r="AC82" i="14" s="1"/>
  <c r="L82" i="14"/>
  <c r="M82" i="14"/>
  <c r="N82" i="14"/>
  <c r="O82" i="14"/>
  <c r="P82" i="14"/>
  <c r="Q82" i="14"/>
  <c r="B82" i="14"/>
  <c r="C82" i="14"/>
  <c r="D82" i="14"/>
  <c r="E82" i="14"/>
  <c r="F82" i="14"/>
  <c r="G82" i="14"/>
  <c r="H82" i="14"/>
  <c r="I82" i="14"/>
  <c r="AB82" i="14"/>
  <c r="S81" i="14"/>
  <c r="T81" i="14"/>
  <c r="U81" i="14"/>
  <c r="V81" i="14"/>
  <c r="W81" i="14"/>
  <c r="X81" i="14"/>
  <c r="Y81" i="14"/>
  <c r="AD81" i="14"/>
  <c r="J81" i="14"/>
  <c r="K81" i="14"/>
  <c r="L81" i="14"/>
  <c r="M81" i="14"/>
  <c r="AC81" i="14" s="1"/>
  <c r="N81" i="14"/>
  <c r="O81" i="14"/>
  <c r="P81" i="14"/>
  <c r="Q81" i="14"/>
  <c r="B81" i="14"/>
  <c r="C81" i="14"/>
  <c r="D81" i="14"/>
  <c r="AB81" i="14" s="1"/>
  <c r="E81" i="14"/>
  <c r="F81" i="14"/>
  <c r="G81" i="14"/>
  <c r="H81" i="14"/>
  <c r="I81" i="14"/>
  <c r="S80" i="14"/>
  <c r="T80" i="14"/>
  <c r="AD80" i="14" s="1"/>
  <c r="U80" i="14"/>
  <c r="V80" i="14"/>
  <c r="W80" i="14"/>
  <c r="X80" i="14"/>
  <c r="Y80" i="14"/>
  <c r="J80" i="14"/>
  <c r="K80" i="14"/>
  <c r="AC80" i="14" s="1"/>
  <c r="L80" i="14"/>
  <c r="M80" i="14"/>
  <c r="N80" i="14"/>
  <c r="O80" i="14"/>
  <c r="P80" i="14"/>
  <c r="Q80" i="14"/>
  <c r="B80" i="14"/>
  <c r="C80" i="14"/>
  <c r="D80" i="14"/>
  <c r="E80" i="14"/>
  <c r="F80" i="14"/>
  <c r="G80" i="14"/>
  <c r="H80" i="14"/>
  <c r="I80" i="14"/>
  <c r="AB80" i="14"/>
  <c r="S79" i="14"/>
  <c r="T79" i="14"/>
  <c r="U79" i="14"/>
  <c r="V79" i="14"/>
  <c r="W79" i="14"/>
  <c r="X79" i="14"/>
  <c r="Y79" i="14"/>
  <c r="AD79" i="14"/>
  <c r="J79" i="14"/>
  <c r="K79" i="14"/>
  <c r="L79" i="14"/>
  <c r="M79" i="14"/>
  <c r="AC79" i="14" s="1"/>
  <c r="N79" i="14"/>
  <c r="O79" i="14"/>
  <c r="P79" i="14"/>
  <c r="Q79" i="14"/>
  <c r="B79" i="14"/>
  <c r="C79" i="14"/>
  <c r="D79" i="14"/>
  <c r="AB79" i="14" s="1"/>
  <c r="E79" i="14"/>
  <c r="F79" i="14"/>
  <c r="G79" i="14"/>
  <c r="H79" i="14"/>
  <c r="I79" i="14"/>
  <c r="S78" i="14"/>
  <c r="T78" i="14"/>
  <c r="AD78" i="14" s="1"/>
  <c r="U78" i="14"/>
  <c r="V78" i="14"/>
  <c r="W78" i="14"/>
  <c r="X78" i="14"/>
  <c r="Y78" i="14"/>
  <c r="J78" i="14"/>
  <c r="K78" i="14"/>
  <c r="AC78" i="14" s="1"/>
  <c r="L78" i="14"/>
  <c r="M78" i="14"/>
  <c r="N78" i="14"/>
  <c r="O78" i="14"/>
  <c r="P78" i="14"/>
  <c r="Q78" i="14"/>
  <c r="B78" i="14"/>
  <c r="C78" i="14"/>
  <c r="D78" i="14"/>
  <c r="E78" i="14"/>
  <c r="F78" i="14"/>
  <c r="G78" i="14"/>
  <c r="H78" i="14"/>
  <c r="I78" i="14"/>
  <c r="AB78" i="14"/>
  <c r="S77" i="14"/>
  <c r="T77" i="14"/>
  <c r="U77" i="14"/>
  <c r="V77" i="14"/>
  <c r="W77" i="14"/>
  <c r="X77" i="14"/>
  <c r="Y77" i="14"/>
  <c r="AD77" i="14"/>
  <c r="J77" i="14"/>
  <c r="K77" i="14"/>
  <c r="L77" i="14"/>
  <c r="M77" i="14"/>
  <c r="AC77" i="14" s="1"/>
  <c r="N77" i="14"/>
  <c r="O77" i="14"/>
  <c r="P77" i="14"/>
  <c r="Q77" i="14"/>
  <c r="B77" i="14"/>
  <c r="C77" i="14"/>
  <c r="D77" i="14"/>
  <c r="AB77" i="14" s="1"/>
  <c r="E77" i="14"/>
  <c r="F77" i="14"/>
  <c r="G77" i="14"/>
  <c r="H77" i="14"/>
  <c r="I77" i="14"/>
  <c r="S76" i="14"/>
  <c r="T76" i="14"/>
  <c r="AD76" i="14" s="1"/>
  <c r="U76" i="14"/>
  <c r="V76" i="14"/>
  <c r="W76" i="14"/>
  <c r="X76" i="14"/>
  <c r="Y76" i="14"/>
  <c r="J76" i="14"/>
  <c r="K76" i="14"/>
  <c r="AC76" i="14" s="1"/>
  <c r="L76" i="14"/>
  <c r="M76" i="14"/>
  <c r="N76" i="14"/>
  <c r="O76" i="14"/>
  <c r="P76" i="14"/>
  <c r="Q76" i="14"/>
  <c r="B76" i="14"/>
  <c r="C76" i="14"/>
  <c r="D76" i="14"/>
  <c r="E76" i="14"/>
  <c r="F76" i="14"/>
  <c r="G76" i="14"/>
  <c r="H76" i="14"/>
  <c r="I76" i="14"/>
  <c r="AB76" i="14"/>
  <c r="S75" i="14"/>
  <c r="T75" i="14"/>
  <c r="U75" i="14"/>
  <c r="V75" i="14"/>
  <c r="W75" i="14"/>
  <c r="X75" i="14"/>
  <c r="Y75" i="14"/>
  <c r="AD75" i="14"/>
  <c r="J75" i="14"/>
  <c r="K75" i="14"/>
  <c r="L75" i="14"/>
  <c r="M75" i="14"/>
  <c r="AC75" i="14" s="1"/>
  <c r="N75" i="14"/>
  <c r="O75" i="14"/>
  <c r="P75" i="14"/>
  <c r="Q75" i="14"/>
  <c r="B75" i="14"/>
  <c r="C75" i="14"/>
  <c r="D75" i="14"/>
  <c r="AB75" i="14" s="1"/>
  <c r="E75" i="14"/>
  <c r="F75" i="14"/>
  <c r="G75" i="14"/>
  <c r="H75" i="14"/>
  <c r="I75" i="14"/>
  <c r="S74" i="14"/>
  <c r="T74" i="14"/>
  <c r="AD74" i="14" s="1"/>
  <c r="U74" i="14"/>
  <c r="V74" i="14"/>
  <c r="W74" i="14"/>
  <c r="X74" i="14"/>
  <c r="Y74" i="14"/>
  <c r="J74" i="14"/>
  <c r="K74" i="14"/>
  <c r="AC74" i="14" s="1"/>
  <c r="L74" i="14"/>
  <c r="M74" i="14"/>
  <c r="N74" i="14"/>
  <c r="O74" i="14"/>
  <c r="P74" i="14"/>
  <c r="Q74" i="14"/>
  <c r="B74" i="14"/>
  <c r="C74" i="14"/>
  <c r="D74" i="14"/>
  <c r="E74" i="14"/>
  <c r="F74" i="14"/>
  <c r="G74" i="14"/>
  <c r="H74" i="14"/>
  <c r="I74" i="14"/>
  <c r="AB74" i="14"/>
  <c r="S73" i="14"/>
  <c r="T73" i="14"/>
  <c r="U73" i="14"/>
  <c r="V73" i="14"/>
  <c r="W73" i="14"/>
  <c r="X73" i="14"/>
  <c r="Y73" i="14"/>
  <c r="AD73" i="14"/>
  <c r="J73" i="14"/>
  <c r="K73" i="14"/>
  <c r="L73" i="14"/>
  <c r="M73" i="14"/>
  <c r="AC73" i="14" s="1"/>
  <c r="N73" i="14"/>
  <c r="O73" i="14"/>
  <c r="P73" i="14"/>
  <c r="Q73" i="14"/>
  <c r="B73" i="14"/>
  <c r="C73" i="14"/>
  <c r="D73" i="14"/>
  <c r="AB73" i="14" s="1"/>
  <c r="E73" i="14"/>
  <c r="F73" i="14"/>
  <c r="G73" i="14"/>
  <c r="H73" i="14"/>
  <c r="I73" i="14"/>
  <c r="S72" i="14"/>
  <c r="T72" i="14"/>
  <c r="AD72" i="14" s="1"/>
  <c r="U72" i="14"/>
  <c r="V72" i="14"/>
  <c r="W72" i="14"/>
  <c r="X72" i="14"/>
  <c r="Y72" i="14"/>
  <c r="J72" i="14"/>
  <c r="K72" i="14"/>
  <c r="AC72" i="14" s="1"/>
  <c r="L72" i="14"/>
  <c r="M72" i="14"/>
  <c r="N72" i="14"/>
  <c r="O72" i="14"/>
  <c r="P72" i="14"/>
  <c r="Q72" i="14"/>
  <c r="B72" i="14"/>
  <c r="C72" i="14"/>
  <c r="D72" i="14"/>
  <c r="E72" i="14"/>
  <c r="F72" i="14"/>
  <c r="G72" i="14"/>
  <c r="H72" i="14"/>
  <c r="I72" i="14"/>
  <c r="AB72" i="14"/>
  <c r="S71" i="14"/>
  <c r="T71" i="14"/>
  <c r="U71" i="14"/>
  <c r="V71" i="14"/>
  <c r="W71" i="14"/>
  <c r="X71" i="14"/>
  <c r="Y71" i="14"/>
  <c r="AD71" i="14"/>
  <c r="J71" i="14"/>
  <c r="K71" i="14"/>
  <c r="L71" i="14"/>
  <c r="M71" i="14"/>
  <c r="AC71" i="14" s="1"/>
  <c r="N71" i="14"/>
  <c r="O71" i="14"/>
  <c r="P71" i="14"/>
  <c r="Q71" i="14"/>
  <c r="B71" i="14"/>
  <c r="C71" i="14"/>
  <c r="D71" i="14"/>
  <c r="AB71" i="14" s="1"/>
  <c r="E71" i="14"/>
  <c r="F71" i="14"/>
  <c r="G71" i="14"/>
  <c r="H71" i="14"/>
  <c r="I71" i="14"/>
  <c r="S70" i="14"/>
  <c r="T70" i="14"/>
  <c r="AD70" i="14" s="1"/>
  <c r="U70" i="14"/>
  <c r="V70" i="14"/>
  <c r="W70" i="14"/>
  <c r="X70" i="14"/>
  <c r="Y70" i="14"/>
  <c r="J70" i="14"/>
  <c r="K70" i="14"/>
  <c r="AC70" i="14" s="1"/>
  <c r="L70" i="14"/>
  <c r="M70" i="14"/>
  <c r="N70" i="14"/>
  <c r="O70" i="14"/>
  <c r="P70" i="14"/>
  <c r="Q70" i="14"/>
  <c r="B70" i="14"/>
  <c r="C70" i="14"/>
  <c r="D70" i="14"/>
  <c r="E70" i="14"/>
  <c r="F70" i="14"/>
  <c r="G70" i="14"/>
  <c r="H70" i="14"/>
  <c r="I70" i="14"/>
  <c r="AB70" i="14"/>
  <c r="S69" i="14"/>
  <c r="T69" i="14"/>
  <c r="U69" i="14"/>
  <c r="V69" i="14"/>
  <c r="W69" i="14"/>
  <c r="X69" i="14"/>
  <c r="Y69" i="14"/>
  <c r="AD69" i="14"/>
  <c r="J69" i="14"/>
  <c r="K69" i="14"/>
  <c r="L69" i="14"/>
  <c r="M69" i="14"/>
  <c r="AC69" i="14" s="1"/>
  <c r="N69" i="14"/>
  <c r="O69" i="14"/>
  <c r="P69" i="14"/>
  <c r="Q69" i="14"/>
  <c r="B69" i="14"/>
  <c r="C69" i="14"/>
  <c r="D69" i="14"/>
  <c r="AB69" i="14" s="1"/>
  <c r="E69" i="14"/>
  <c r="F69" i="14"/>
  <c r="G69" i="14"/>
  <c r="H69" i="14"/>
  <c r="I69" i="14"/>
  <c r="S68" i="14"/>
  <c r="T68" i="14"/>
  <c r="AD68" i="14" s="1"/>
  <c r="U68" i="14"/>
  <c r="V68" i="14"/>
  <c r="W68" i="14"/>
  <c r="X68" i="14"/>
  <c r="Y68" i="14"/>
  <c r="J68" i="14"/>
  <c r="K68" i="14"/>
  <c r="AC68" i="14" s="1"/>
  <c r="L68" i="14"/>
  <c r="M68" i="14"/>
  <c r="N68" i="14"/>
  <c r="O68" i="14"/>
  <c r="P68" i="14"/>
  <c r="Q68" i="14"/>
  <c r="B68" i="14"/>
  <c r="C68" i="14"/>
  <c r="D68" i="14"/>
  <c r="E68" i="14"/>
  <c r="F68" i="14"/>
  <c r="G68" i="14"/>
  <c r="H68" i="14"/>
  <c r="I68" i="14"/>
  <c r="AB68" i="14"/>
  <c r="S67" i="14"/>
  <c r="T67" i="14"/>
  <c r="U67" i="14"/>
  <c r="V67" i="14"/>
  <c r="W67" i="14"/>
  <c r="X67" i="14"/>
  <c r="Y67" i="14"/>
  <c r="AD67" i="14"/>
  <c r="J67" i="14"/>
  <c r="K67" i="14"/>
  <c r="L67" i="14"/>
  <c r="M67" i="14"/>
  <c r="AC67" i="14" s="1"/>
  <c r="N67" i="14"/>
  <c r="O67" i="14"/>
  <c r="P67" i="14"/>
  <c r="Q67" i="14"/>
  <c r="B67" i="14"/>
  <c r="C67" i="14"/>
  <c r="D67" i="14"/>
  <c r="AB67" i="14" s="1"/>
  <c r="E67" i="14"/>
  <c r="F67" i="14"/>
  <c r="G67" i="14"/>
  <c r="H67" i="14"/>
  <c r="I67" i="14"/>
  <c r="S66" i="14"/>
  <c r="T66" i="14"/>
  <c r="AD66" i="14" s="1"/>
  <c r="U66" i="14"/>
  <c r="V66" i="14"/>
  <c r="W66" i="14"/>
  <c r="X66" i="14"/>
  <c r="Y66" i="14"/>
  <c r="J66" i="14"/>
  <c r="K66" i="14"/>
  <c r="AC66" i="14" s="1"/>
  <c r="L66" i="14"/>
  <c r="M66" i="14"/>
  <c r="N66" i="14"/>
  <c r="O66" i="14"/>
  <c r="P66" i="14"/>
  <c r="Q66" i="14"/>
  <c r="B66" i="14"/>
  <c r="C66" i="14"/>
  <c r="D66" i="14"/>
  <c r="E66" i="14"/>
  <c r="F66" i="14"/>
  <c r="G66" i="14"/>
  <c r="H66" i="14"/>
  <c r="I66" i="14"/>
  <c r="AB66" i="14"/>
  <c r="S65" i="14"/>
  <c r="T65" i="14"/>
  <c r="U65" i="14"/>
  <c r="V65" i="14"/>
  <c r="W65" i="14"/>
  <c r="X65" i="14"/>
  <c r="Y65" i="14"/>
  <c r="AD65" i="14"/>
  <c r="J65" i="14"/>
  <c r="K65" i="14"/>
  <c r="L65" i="14"/>
  <c r="M65" i="14"/>
  <c r="AC65" i="14" s="1"/>
  <c r="N65" i="14"/>
  <c r="O65" i="14"/>
  <c r="P65" i="14"/>
  <c r="Q65" i="14"/>
  <c r="B65" i="14"/>
  <c r="C65" i="14"/>
  <c r="D65" i="14"/>
  <c r="AB65" i="14" s="1"/>
  <c r="E65" i="14"/>
  <c r="F65" i="14"/>
  <c r="G65" i="14"/>
  <c r="H65" i="14"/>
  <c r="I65" i="14"/>
  <c r="S64" i="14"/>
  <c r="T64" i="14"/>
  <c r="AD64" i="14" s="1"/>
  <c r="U64" i="14"/>
  <c r="V64" i="14"/>
  <c r="W64" i="14"/>
  <c r="X64" i="14"/>
  <c r="Y64" i="14"/>
  <c r="J64" i="14"/>
  <c r="K64" i="14"/>
  <c r="AC64" i="14" s="1"/>
  <c r="L64" i="14"/>
  <c r="M64" i="14"/>
  <c r="N64" i="14"/>
  <c r="O64" i="14"/>
  <c r="P64" i="14"/>
  <c r="Q64" i="14"/>
  <c r="B64" i="14"/>
  <c r="C64" i="14"/>
  <c r="D64" i="14"/>
  <c r="E64" i="14"/>
  <c r="F64" i="14"/>
  <c r="G64" i="14"/>
  <c r="H64" i="14"/>
  <c r="I64" i="14"/>
  <c r="AB64" i="14"/>
  <c r="S63" i="14"/>
  <c r="T63" i="14"/>
  <c r="U63" i="14"/>
  <c r="V63" i="14"/>
  <c r="W63" i="14"/>
  <c r="X63" i="14"/>
  <c r="Y63" i="14"/>
  <c r="AD63" i="14"/>
  <c r="J63" i="14"/>
  <c r="K63" i="14"/>
  <c r="L63" i="14"/>
  <c r="M63" i="14"/>
  <c r="AC63" i="14" s="1"/>
  <c r="N63" i="14"/>
  <c r="O63" i="14"/>
  <c r="P63" i="14"/>
  <c r="Q63" i="14"/>
  <c r="B63" i="14"/>
  <c r="C63" i="14"/>
  <c r="D63" i="14"/>
  <c r="AB63" i="14" s="1"/>
  <c r="E63" i="14"/>
  <c r="F63" i="14"/>
  <c r="G63" i="14"/>
  <c r="H63" i="14"/>
  <c r="I63" i="14"/>
  <c r="S62" i="14"/>
  <c r="T62" i="14"/>
  <c r="AD62" i="14" s="1"/>
  <c r="U62" i="14"/>
  <c r="V62" i="14"/>
  <c r="W62" i="14"/>
  <c r="X62" i="14"/>
  <c r="Y62" i="14"/>
  <c r="J62" i="14"/>
  <c r="K62" i="14"/>
  <c r="AC62" i="14" s="1"/>
  <c r="L62" i="14"/>
  <c r="M62" i="14"/>
  <c r="N62" i="14"/>
  <c r="O62" i="14"/>
  <c r="P62" i="14"/>
  <c r="Q62" i="14"/>
  <c r="B62" i="14"/>
  <c r="C62" i="14"/>
  <c r="D62" i="14"/>
  <c r="E62" i="14"/>
  <c r="F62" i="14"/>
  <c r="G62" i="14"/>
  <c r="H62" i="14"/>
  <c r="I62" i="14"/>
  <c r="AB62" i="14"/>
  <c r="S61" i="14"/>
  <c r="T61" i="14"/>
  <c r="U61" i="14"/>
  <c r="V61" i="14"/>
  <c r="W61" i="14"/>
  <c r="X61" i="14"/>
  <c r="Y61" i="14"/>
  <c r="AD61" i="14"/>
  <c r="J61" i="14"/>
  <c r="K61" i="14"/>
  <c r="L61" i="14"/>
  <c r="M61" i="14"/>
  <c r="AC61" i="14" s="1"/>
  <c r="N61" i="14"/>
  <c r="O61" i="14"/>
  <c r="P61" i="14"/>
  <c r="Q61" i="14"/>
  <c r="B61" i="14"/>
  <c r="C61" i="14"/>
  <c r="D61" i="14"/>
  <c r="AB61" i="14" s="1"/>
  <c r="E61" i="14"/>
  <c r="F61" i="14"/>
  <c r="G61" i="14"/>
  <c r="H61" i="14"/>
  <c r="I61" i="14"/>
  <c r="S60" i="14"/>
  <c r="T60" i="14"/>
  <c r="AD60" i="14" s="1"/>
  <c r="U60" i="14"/>
  <c r="V60" i="14"/>
  <c r="W60" i="14"/>
  <c r="X60" i="14"/>
  <c r="Y60" i="14"/>
  <c r="J60" i="14"/>
  <c r="K60" i="14"/>
  <c r="AC60" i="14" s="1"/>
  <c r="L60" i="14"/>
  <c r="M60" i="14"/>
  <c r="N60" i="14"/>
  <c r="O60" i="14"/>
  <c r="P60" i="14"/>
  <c r="Q60" i="14"/>
  <c r="B60" i="14"/>
  <c r="C60" i="14"/>
  <c r="D60" i="14"/>
  <c r="E60" i="14"/>
  <c r="F60" i="14"/>
  <c r="G60" i="14"/>
  <c r="H60" i="14"/>
  <c r="I60" i="14"/>
  <c r="AB60" i="14"/>
  <c r="S59" i="14"/>
  <c r="T59" i="14"/>
  <c r="U59" i="14"/>
  <c r="V59" i="14"/>
  <c r="W59" i="14"/>
  <c r="X59" i="14"/>
  <c r="Y59" i="14"/>
  <c r="AD59" i="14"/>
  <c r="J59" i="14"/>
  <c r="K59" i="14"/>
  <c r="L59" i="14"/>
  <c r="M59" i="14"/>
  <c r="AC59" i="14" s="1"/>
  <c r="N59" i="14"/>
  <c r="O59" i="14"/>
  <c r="P59" i="14"/>
  <c r="Q59" i="14"/>
  <c r="B59" i="14"/>
  <c r="C59" i="14"/>
  <c r="D59" i="14"/>
  <c r="AB59" i="14" s="1"/>
  <c r="E59" i="14"/>
  <c r="F59" i="14"/>
  <c r="G59" i="14"/>
  <c r="H59" i="14"/>
  <c r="I59" i="14"/>
  <c r="S58" i="14"/>
  <c r="T58" i="14"/>
  <c r="AD58" i="14" s="1"/>
  <c r="U58" i="14"/>
  <c r="V58" i="14"/>
  <c r="W58" i="14"/>
  <c r="X58" i="14"/>
  <c r="Y58" i="14"/>
  <c r="J58" i="14"/>
  <c r="K58" i="14"/>
  <c r="AC58" i="14" s="1"/>
  <c r="L58" i="14"/>
  <c r="M58" i="14"/>
  <c r="N58" i="14"/>
  <c r="O58" i="14"/>
  <c r="P58" i="14"/>
  <c r="Q58" i="14"/>
  <c r="B58" i="14"/>
  <c r="C58" i="14"/>
  <c r="D58" i="14"/>
  <c r="E58" i="14"/>
  <c r="F58" i="14"/>
  <c r="G58" i="14"/>
  <c r="H58" i="14"/>
  <c r="I58" i="14"/>
  <c r="AB58" i="14"/>
  <c r="S57" i="14"/>
  <c r="T57" i="14"/>
  <c r="U57" i="14"/>
  <c r="V57" i="14"/>
  <c r="W57" i="14"/>
  <c r="X57" i="14"/>
  <c r="Y57" i="14"/>
  <c r="AD57" i="14"/>
  <c r="J57" i="14"/>
  <c r="K57" i="14"/>
  <c r="L57" i="14"/>
  <c r="M57" i="14"/>
  <c r="AC57" i="14" s="1"/>
  <c r="N57" i="14"/>
  <c r="O57" i="14"/>
  <c r="P57" i="14"/>
  <c r="Q57" i="14"/>
  <c r="B57" i="14"/>
  <c r="C57" i="14"/>
  <c r="D57" i="14"/>
  <c r="AB57" i="14" s="1"/>
  <c r="E57" i="14"/>
  <c r="F57" i="14"/>
  <c r="G57" i="14"/>
  <c r="H57" i="14"/>
  <c r="I57" i="14"/>
  <c r="S56" i="14"/>
  <c r="T56" i="14"/>
  <c r="U56" i="14"/>
  <c r="V56" i="14"/>
  <c r="W56" i="14"/>
  <c r="X56" i="14"/>
  <c r="AD56" i="14" s="1"/>
  <c r="Y56" i="14"/>
  <c r="J56" i="14"/>
  <c r="K56" i="14"/>
  <c r="AC56" i="14" s="1"/>
  <c r="L56" i="14"/>
  <c r="M56" i="14"/>
  <c r="N56" i="14"/>
  <c r="O56" i="14"/>
  <c r="P56" i="14"/>
  <c r="Q56" i="14"/>
  <c r="B56" i="14"/>
  <c r="C56" i="14"/>
  <c r="D56" i="14"/>
  <c r="E56" i="14"/>
  <c r="F56" i="14"/>
  <c r="G56" i="14"/>
  <c r="H56" i="14"/>
  <c r="I56" i="14"/>
  <c r="AB56" i="14"/>
  <c r="S55" i="14"/>
  <c r="T55" i="14"/>
  <c r="U55" i="14"/>
  <c r="V55" i="14"/>
  <c r="W55" i="14"/>
  <c r="X55" i="14"/>
  <c r="Y55" i="14"/>
  <c r="AD55" i="14"/>
  <c r="J55" i="14"/>
  <c r="K55" i="14"/>
  <c r="L55" i="14"/>
  <c r="M55" i="14"/>
  <c r="N55" i="14"/>
  <c r="O55" i="14"/>
  <c r="P55" i="14"/>
  <c r="Q55" i="14"/>
  <c r="AC55" i="14"/>
  <c r="B55" i="14"/>
  <c r="C55" i="14"/>
  <c r="D55" i="14"/>
  <c r="E55" i="14"/>
  <c r="AB55" i="14" s="1"/>
  <c r="F55" i="14"/>
  <c r="G55" i="14"/>
  <c r="H55" i="14"/>
  <c r="I55" i="14"/>
  <c r="S54" i="14"/>
  <c r="T54" i="14"/>
  <c r="U54" i="14"/>
  <c r="V54" i="14"/>
  <c r="W54" i="14"/>
  <c r="X54" i="14"/>
  <c r="Y54" i="14"/>
  <c r="AD54" i="14"/>
  <c r="J54" i="14"/>
  <c r="K54" i="14"/>
  <c r="AC54" i="14" s="1"/>
  <c r="L54" i="14"/>
  <c r="M54" i="14"/>
  <c r="N54" i="14"/>
  <c r="O54" i="14"/>
  <c r="P54" i="14"/>
  <c r="Q54" i="14"/>
  <c r="B54" i="14"/>
  <c r="C54" i="14"/>
  <c r="D54" i="14"/>
  <c r="E54" i="14"/>
  <c r="F54" i="14"/>
  <c r="G54" i="14"/>
  <c r="H54" i="14"/>
  <c r="I54" i="14"/>
  <c r="AB54" i="14"/>
  <c r="S53" i="14"/>
  <c r="T53" i="14"/>
  <c r="U53" i="14"/>
  <c r="V53" i="14"/>
  <c r="W53" i="14"/>
  <c r="X53" i="14"/>
  <c r="Y53" i="14"/>
  <c r="AD53" i="14"/>
  <c r="J53" i="14"/>
  <c r="K53" i="14"/>
  <c r="L53" i="14"/>
  <c r="M53" i="14"/>
  <c r="AC53" i="14" s="1"/>
  <c r="N53" i="14"/>
  <c r="O53" i="14"/>
  <c r="P53" i="14"/>
  <c r="Q53" i="14"/>
  <c r="B53" i="14"/>
  <c r="C53" i="14"/>
  <c r="D53" i="14"/>
  <c r="E53" i="14"/>
  <c r="F53" i="14"/>
  <c r="G53" i="14"/>
  <c r="H53" i="14"/>
  <c r="I53" i="14"/>
  <c r="AB53" i="14"/>
  <c r="S52" i="14"/>
  <c r="T52" i="14"/>
  <c r="U52" i="14"/>
  <c r="V52" i="14"/>
  <c r="W52" i="14"/>
  <c r="X52" i="14"/>
  <c r="Y52" i="14"/>
  <c r="AD52" i="14"/>
  <c r="J52" i="14"/>
  <c r="K52" i="14"/>
  <c r="AC52" i="14" s="1"/>
  <c r="L52" i="14"/>
  <c r="M52" i="14"/>
  <c r="N52" i="14"/>
  <c r="O52" i="14"/>
  <c r="P52" i="14"/>
  <c r="Q52" i="14"/>
  <c r="B52" i="14"/>
  <c r="C52" i="14"/>
  <c r="D52" i="14"/>
  <c r="E52" i="14"/>
  <c r="F52" i="14"/>
  <c r="G52" i="14"/>
  <c r="H52" i="14"/>
  <c r="AB52" i="14" s="1"/>
  <c r="I52" i="14"/>
  <c r="S51" i="14"/>
  <c r="T51" i="14"/>
  <c r="U51" i="14"/>
  <c r="V51" i="14"/>
  <c r="W51" i="14"/>
  <c r="X51" i="14"/>
  <c r="Y51" i="14"/>
  <c r="AD51" i="14"/>
  <c r="J51" i="14"/>
  <c r="K51" i="14"/>
  <c r="L51" i="14"/>
  <c r="M51" i="14"/>
  <c r="AC51" i="14" s="1"/>
  <c r="N51" i="14"/>
  <c r="O51" i="14"/>
  <c r="P51" i="14"/>
  <c r="Q51" i="14"/>
  <c r="B51" i="14"/>
  <c r="C51" i="14"/>
  <c r="D51" i="14"/>
  <c r="E51" i="14"/>
  <c r="F51" i="14"/>
  <c r="G51" i="14"/>
  <c r="H51" i="14"/>
  <c r="I51" i="14"/>
  <c r="AB51" i="14"/>
  <c r="S50" i="14"/>
  <c r="T50" i="14"/>
  <c r="U50" i="14"/>
  <c r="V50" i="14"/>
  <c r="W50" i="14"/>
  <c r="X50" i="14"/>
  <c r="Y50" i="14"/>
  <c r="AD50" i="14"/>
  <c r="J50" i="14"/>
  <c r="K50" i="14"/>
  <c r="L50" i="14"/>
  <c r="M50" i="14"/>
  <c r="AC50" i="14" s="1"/>
  <c r="N50" i="14"/>
  <c r="O50" i="14"/>
  <c r="P50" i="14"/>
  <c r="Q50" i="14"/>
  <c r="B50" i="14"/>
  <c r="C50" i="14"/>
  <c r="D50" i="14"/>
  <c r="AB50" i="14" s="1"/>
  <c r="E50" i="14"/>
  <c r="F50" i="14"/>
  <c r="G50" i="14"/>
  <c r="H50" i="14"/>
  <c r="I50" i="14"/>
  <c r="S49" i="14"/>
  <c r="T49" i="14"/>
  <c r="U49" i="14"/>
  <c r="V49" i="14"/>
  <c r="W49" i="14"/>
  <c r="X49" i="14"/>
  <c r="Y49" i="14"/>
  <c r="AD49" i="14"/>
  <c r="J49" i="14"/>
  <c r="K49" i="14"/>
  <c r="L49" i="14"/>
  <c r="M49" i="14"/>
  <c r="AC49" i="14" s="1"/>
  <c r="N49" i="14"/>
  <c r="O49" i="14"/>
  <c r="P49" i="14"/>
  <c r="Q49" i="14"/>
  <c r="B49" i="14"/>
  <c r="C49" i="14"/>
  <c r="D49" i="14"/>
  <c r="E49" i="14"/>
  <c r="F49" i="14"/>
  <c r="G49" i="14"/>
  <c r="H49" i="14"/>
  <c r="I49" i="14"/>
  <c r="AB49" i="14"/>
  <c r="S48" i="14"/>
  <c r="T48" i="14"/>
  <c r="U48" i="14"/>
  <c r="V48" i="14"/>
  <c r="W48" i="14"/>
  <c r="X48" i="14"/>
  <c r="Y48" i="14"/>
  <c r="AD48" i="14"/>
  <c r="J48" i="14"/>
  <c r="K48" i="14"/>
  <c r="L48" i="14"/>
  <c r="M48" i="14"/>
  <c r="N48" i="14"/>
  <c r="O48" i="14"/>
  <c r="P48" i="14"/>
  <c r="Q48" i="14"/>
  <c r="AC48" i="14"/>
  <c r="B48" i="14"/>
  <c r="C48" i="14"/>
  <c r="D48" i="14"/>
  <c r="E48" i="14"/>
  <c r="F48" i="14"/>
  <c r="G48" i="14"/>
  <c r="H48" i="14"/>
  <c r="I48" i="14"/>
  <c r="AB48" i="14"/>
  <c r="S47" i="14"/>
  <c r="T47" i="14"/>
  <c r="U47" i="14"/>
  <c r="V47" i="14"/>
  <c r="W47" i="14"/>
  <c r="X47" i="14"/>
  <c r="Y47" i="14"/>
  <c r="AD47" i="14"/>
  <c r="J47" i="14"/>
  <c r="K47" i="14"/>
  <c r="L47" i="14"/>
  <c r="M47" i="14"/>
  <c r="AC47" i="14" s="1"/>
  <c r="N47" i="14"/>
  <c r="O47" i="14"/>
  <c r="P47" i="14"/>
  <c r="Q47" i="14"/>
  <c r="B47" i="14"/>
  <c r="C47" i="14"/>
  <c r="D47" i="14"/>
  <c r="E47" i="14"/>
  <c r="F47" i="14"/>
  <c r="G47" i="14"/>
  <c r="H47" i="14"/>
  <c r="AB47" i="14" s="1"/>
  <c r="I47" i="14"/>
  <c r="S46" i="14"/>
  <c r="T46" i="14"/>
  <c r="U46" i="14"/>
  <c r="V46" i="14"/>
  <c r="W46" i="14"/>
  <c r="X46" i="14"/>
  <c r="Y46" i="14"/>
  <c r="AD46" i="14"/>
  <c r="J46" i="14"/>
  <c r="K46" i="14"/>
  <c r="L46" i="14"/>
  <c r="M46" i="14"/>
  <c r="AC46" i="14" s="1"/>
  <c r="N46" i="14"/>
  <c r="O46" i="14"/>
  <c r="P46" i="14"/>
  <c r="Q46" i="14"/>
  <c r="B46" i="14"/>
  <c r="C46" i="14"/>
  <c r="D46" i="14"/>
  <c r="E46" i="14"/>
  <c r="F46" i="14"/>
  <c r="G46" i="14"/>
  <c r="H46" i="14"/>
  <c r="I46" i="14"/>
  <c r="AB46" i="14"/>
  <c r="S45" i="14"/>
  <c r="T45" i="14"/>
  <c r="U45" i="14"/>
  <c r="V45" i="14"/>
  <c r="W45" i="14"/>
  <c r="X45" i="14"/>
  <c r="Y45" i="14"/>
  <c r="AD45" i="14"/>
  <c r="J45" i="14"/>
  <c r="K45" i="14"/>
  <c r="L45" i="14"/>
  <c r="M45" i="14"/>
  <c r="N45" i="14"/>
  <c r="O45" i="14"/>
  <c r="P45" i="14"/>
  <c r="Q45" i="14"/>
  <c r="AC45" i="14"/>
  <c r="B45" i="14"/>
  <c r="C45" i="14"/>
  <c r="D45" i="14"/>
  <c r="E45" i="14"/>
  <c r="F45" i="14"/>
  <c r="G45" i="14"/>
  <c r="H45" i="14"/>
  <c r="I45" i="14"/>
  <c r="AB45" i="14" s="1"/>
  <c r="S44" i="14"/>
  <c r="T44" i="14"/>
  <c r="U44" i="14"/>
  <c r="V44" i="14"/>
  <c r="W44" i="14"/>
  <c r="X44" i="14"/>
  <c r="Y44" i="14"/>
  <c r="AD44" i="14"/>
  <c r="J44" i="14"/>
  <c r="K44" i="14"/>
  <c r="L44" i="14"/>
  <c r="M44" i="14"/>
  <c r="N44" i="14"/>
  <c r="O44" i="14"/>
  <c r="P44" i="14"/>
  <c r="Q44" i="14"/>
  <c r="AC44" i="14" s="1"/>
  <c r="B44" i="14"/>
  <c r="C44" i="14"/>
  <c r="D44" i="14"/>
  <c r="E44" i="14"/>
  <c r="F44" i="14"/>
  <c r="G44" i="14"/>
  <c r="H44" i="14"/>
  <c r="AB44" i="14" s="1"/>
  <c r="I44" i="14"/>
  <c r="S43" i="14"/>
  <c r="T43" i="14"/>
  <c r="U43" i="14"/>
  <c r="V43" i="14"/>
  <c r="W43" i="14"/>
  <c r="X43" i="14"/>
  <c r="Y43" i="14"/>
  <c r="AD43" i="14"/>
  <c r="J43" i="14"/>
  <c r="K43" i="14"/>
  <c r="L43" i="14"/>
  <c r="M43" i="14"/>
  <c r="N43" i="14"/>
  <c r="O43" i="14"/>
  <c r="P43" i="14"/>
  <c r="Q43" i="14"/>
  <c r="AC43" i="14"/>
  <c r="B43" i="14"/>
  <c r="C43" i="14"/>
  <c r="D43" i="14"/>
  <c r="E43" i="14"/>
  <c r="F43" i="14"/>
  <c r="G43" i="14"/>
  <c r="H43" i="14"/>
  <c r="I43" i="14"/>
  <c r="AB43" i="14"/>
  <c r="S42" i="14"/>
  <c r="T42" i="14"/>
  <c r="U42" i="14"/>
  <c r="V42" i="14"/>
  <c r="W42" i="14"/>
  <c r="X42" i="14"/>
  <c r="Y42" i="14"/>
  <c r="AD42" i="14"/>
  <c r="J42" i="14"/>
  <c r="K42" i="14"/>
  <c r="L42" i="14"/>
  <c r="M42" i="14"/>
  <c r="AC42" i="14" s="1"/>
  <c r="N42" i="14"/>
  <c r="O42" i="14"/>
  <c r="P42" i="14"/>
  <c r="Q42" i="14"/>
  <c r="B42" i="14"/>
  <c r="C42" i="14"/>
  <c r="D42" i="14"/>
  <c r="E42" i="14"/>
  <c r="F42" i="14"/>
  <c r="G42" i="14"/>
  <c r="H42" i="14"/>
  <c r="I42" i="14"/>
  <c r="AB42" i="14"/>
  <c r="S41" i="14"/>
  <c r="T41" i="14"/>
  <c r="U41" i="14"/>
  <c r="V41" i="14"/>
  <c r="W41" i="14"/>
  <c r="X41" i="14"/>
  <c r="Y41" i="14"/>
  <c r="AD41" i="14"/>
  <c r="J41" i="14"/>
  <c r="K41" i="14"/>
  <c r="L41" i="14"/>
  <c r="M41" i="14"/>
  <c r="AC41" i="14" s="1"/>
  <c r="N41" i="14"/>
  <c r="O41" i="14"/>
  <c r="P41" i="14"/>
  <c r="Q41" i="14"/>
  <c r="B41" i="14"/>
  <c r="C41" i="14"/>
  <c r="D41" i="14"/>
  <c r="E41" i="14"/>
  <c r="F41" i="14"/>
  <c r="G41" i="14"/>
  <c r="H41" i="14"/>
  <c r="I41" i="14"/>
  <c r="AB41" i="14"/>
  <c r="S40" i="14"/>
  <c r="T40" i="14"/>
  <c r="U40" i="14"/>
  <c r="V40" i="14"/>
  <c r="W40" i="14"/>
  <c r="X40" i="14"/>
  <c r="Y40" i="14"/>
  <c r="AD40" i="14"/>
  <c r="J40" i="14"/>
  <c r="K40" i="14"/>
  <c r="L40" i="14"/>
  <c r="M40" i="14"/>
  <c r="N40" i="14"/>
  <c r="O40" i="14"/>
  <c r="P40" i="14"/>
  <c r="Q40" i="14"/>
  <c r="AC40" i="14"/>
  <c r="B40" i="14"/>
  <c r="C40" i="14"/>
  <c r="D40" i="14"/>
  <c r="E40" i="14"/>
  <c r="F40" i="14"/>
  <c r="G40" i="14"/>
  <c r="H40" i="14"/>
  <c r="I40" i="14"/>
  <c r="AB40" i="14"/>
  <c r="S39" i="14"/>
  <c r="T39" i="14"/>
  <c r="U39" i="14"/>
  <c r="V39" i="14"/>
  <c r="W39" i="14"/>
  <c r="X39" i="14"/>
  <c r="Y39" i="14"/>
  <c r="AD39" i="14"/>
  <c r="J39" i="14"/>
  <c r="K39" i="14"/>
  <c r="L39" i="14"/>
  <c r="M39" i="14"/>
  <c r="N39" i="14"/>
  <c r="O39" i="14"/>
  <c r="P39" i="14"/>
  <c r="Q39" i="14"/>
  <c r="AC39" i="14" s="1"/>
  <c r="B39" i="14"/>
  <c r="C39" i="14"/>
  <c r="D39" i="14"/>
  <c r="E39" i="14"/>
  <c r="F39" i="14"/>
  <c r="G39" i="14"/>
  <c r="H39" i="14"/>
  <c r="I39" i="14"/>
  <c r="AB39" i="14"/>
  <c r="S38" i="14"/>
  <c r="T38" i="14"/>
  <c r="U38" i="14"/>
  <c r="V38" i="14"/>
  <c r="W38" i="14"/>
  <c r="X38" i="14"/>
  <c r="Y38" i="14"/>
  <c r="AD38" i="14"/>
  <c r="J38" i="14"/>
  <c r="K38" i="14"/>
  <c r="L38" i="14"/>
  <c r="M38" i="14"/>
  <c r="N38" i="14"/>
  <c r="O38" i="14"/>
  <c r="P38" i="14"/>
  <c r="Q38" i="14"/>
  <c r="AC38" i="14" s="1"/>
  <c r="B38" i="14"/>
  <c r="C38" i="14"/>
  <c r="D38" i="14"/>
  <c r="E38" i="14"/>
  <c r="F38" i="14"/>
  <c r="G38" i="14"/>
  <c r="H38" i="14"/>
  <c r="I38" i="14"/>
  <c r="AB38" i="14"/>
  <c r="S37" i="14"/>
  <c r="T37" i="14"/>
  <c r="U37" i="14"/>
  <c r="V37" i="14"/>
  <c r="W37" i="14"/>
  <c r="X37" i="14"/>
  <c r="Y37" i="14"/>
  <c r="AD37" i="14"/>
  <c r="J37" i="14"/>
  <c r="K37" i="14"/>
  <c r="L37" i="14"/>
  <c r="M37" i="14"/>
  <c r="N37" i="14"/>
  <c r="O37" i="14"/>
  <c r="P37" i="14"/>
  <c r="Q37" i="14"/>
  <c r="AC37" i="14" s="1"/>
  <c r="B37" i="14"/>
  <c r="C37" i="14"/>
  <c r="D37" i="14"/>
  <c r="E37" i="14"/>
  <c r="F37" i="14"/>
  <c r="G37" i="14"/>
  <c r="H37" i="14"/>
  <c r="AB37" i="14" s="1"/>
  <c r="I37" i="14"/>
  <c r="S36" i="14"/>
  <c r="T36" i="14"/>
  <c r="U36" i="14"/>
  <c r="V36" i="14"/>
  <c r="W36" i="14"/>
  <c r="X36" i="14"/>
  <c r="Y36" i="14"/>
  <c r="AD36" i="14"/>
  <c r="J36" i="14"/>
  <c r="K36" i="14"/>
  <c r="L36" i="14"/>
  <c r="M36" i="14"/>
  <c r="N36" i="14"/>
  <c r="O36" i="14"/>
  <c r="AC36" i="14" s="1"/>
  <c r="P36" i="14"/>
  <c r="Q36" i="14"/>
  <c r="B36" i="14"/>
  <c r="C36" i="14"/>
  <c r="D36" i="14"/>
  <c r="E36" i="14"/>
  <c r="F36" i="14"/>
  <c r="G36" i="14"/>
  <c r="H36" i="14"/>
  <c r="I36" i="14"/>
  <c r="AB36" i="14"/>
  <c r="S35" i="14"/>
  <c r="T35" i="14"/>
  <c r="U35" i="14"/>
  <c r="V35" i="14"/>
  <c r="W35" i="14"/>
  <c r="X35" i="14"/>
  <c r="Y35" i="14"/>
  <c r="AD35" i="14"/>
  <c r="J35" i="14"/>
  <c r="K35" i="14"/>
  <c r="L35" i="14"/>
  <c r="M35" i="14"/>
  <c r="N35" i="14"/>
  <c r="O35" i="14"/>
  <c r="P35" i="14"/>
  <c r="Q35" i="14"/>
  <c r="AC35" i="14"/>
  <c r="B35" i="14"/>
  <c r="C35" i="14"/>
  <c r="D35" i="14"/>
  <c r="E35" i="14"/>
  <c r="AB35" i="14" s="1"/>
  <c r="F35" i="14"/>
  <c r="G35" i="14"/>
  <c r="H35" i="14"/>
  <c r="I35" i="14"/>
  <c r="S34" i="14"/>
  <c r="T34" i="14"/>
  <c r="U34" i="14"/>
  <c r="V34" i="14"/>
  <c r="W34" i="14"/>
  <c r="X34" i="14"/>
  <c r="Y34" i="14"/>
  <c r="AD34" i="14" s="1"/>
  <c r="J34" i="14"/>
  <c r="K34" i="14"/>
  <c r="L34" i="14"/>
  <c r="M34" i="14"/>
  <c r="AC34" i="14" s="1"/>
  <c r="N34" i="14"/>
  <c r="O34" i="14"/>
  <c r="P34" i="14"/>
  <c r="Q34" i="14"/>
  <c r="B34" i="14"/>
  <c r="C34" i="14"/>
  <c r="D34" i="14"/>
  <c r="E34" i="14"/>
  <c r="F34" i="14"/>
  <c r="G34" i="14"/>
  <c r="H34" i="14"/>
  <c r="I34" i="14"/>
  <c r="AB34" i="14"/>
  <c r="S33" i="14"/>
  <c r="T33" i="14"/>
  <c r="U33" i="14"/>
  <c r="V33" i="14"/>
  <c r="W33" i="14"/>
  <c r="X33" i="14"/>
  <c r="Y33" i="14"/>
  <c r="AD33" i="14"/>
  <c r="J33" i="14"/>
  <c r="K33" i="14"/>
  <c r="L33" i="14"/>
  <c r="M33" i="14"/>
  <c r="N33" i="14"/>
  <c r="O33" i="14"/>
  <c r="P33" i="14"/>
  <c r="Q33" i="14"/>
  <c r="AC33" i="14"/>
  <c r="B33" i="14"/>
  <c r="C33" i="14"/>
  <c r="D33" i="14"/>
  <c r="E33" i="14"/>
  <c r="F33" i="14"/>
  <c r="G33" i="14"/>
  <c r="H33" i="14"/>
  <c r="I33" i="14"/>
  <c r="AB33" i="14" s="1"/>
  <c r="S32" i="14"/>
  <c r="T32" i="14"/>
  <c r="U32" i="14"/>
  <c r="V32" i="14"/>
  <c r="W32" i="14"/>
  <c r="X32" i="14"/>
  <c r="Y32" i="14"/>
  <c r="AD32" i="14"/>
  <c r="J32" i="14"/>
  <c r="K32" i="14"/>
  <c r="L32" i="14"/>
  <c r="M32" i="14"/>
  <c r="N32" i="14"/>
  <c r="O32" i="14"/>
  <c r="P32" i="14"/>
  <c r="Q32" i="14"/>
  <c r="AC32" i="14"/>
  <c r="B32" i="14"/>
  <c r="C32" i="14"/>
  <c r="D32" i="14"/>
  <c r="E32" i="14"/>
  <c r="F32" i="14"/>
  <c r="G32" i="14"/>
  <c r="H32" i="14"/>
  <c r="I32" i="14"/>
  <c r="AB32" i="14" s="1"/>
  <c r="S31" i="14"/>
  <c r="T31" i="14"/>
  <c r="U31" i="14"/>
  <c r="V31" i="14"/>
  <c r="W31" i="14"/>
  <c r="X31" i="14"/>
  <c r="Y31" i="14"/>
  <c r="AD31" i="14"/>
  <c r="J31" i="14"/>
  <c r="K31" i="14"/>
  <c r="L31" i="14"/>
  <c r="M31" i="14"/>
  <c r="AC31" i="14" s="1"/>
  <c r="N31" i="14"/>
  <c r="O31" i="14"/>
  <c r="P31" i="14"/>
  <c r="Q31" i="14"/>
  <c r="B31" i="14"/>
  <c r="C31" i="14"/>
  <c r="D31" i="14"/>
  <c r="E31" i="14"/>
  <c r="F31" i="14"/>
  <c r="G31" i="14"/>
  <c r="H31" i="14"/>
  <c r="I31" i="14"/>
  <c r="AB31" i="14"/>
  <c r="S30" i="14"/>
  <c r="T30" i="14"/>
  <c r="U30" i="14"/>
  <c r="V30" i="14"/>
  <c r="W30" i="14"/>
  <c r="X30" i="14"/>
  <c r="Y30" i="14"/>
  <c r="AD30" i="14"/>
  <c r="J30" i="14"/>
  <c r="K30" i="14"/>
  <c r="L30" i="14"/>
  <c r="M30" i="14"/>
  <c r="N30" i="14"/>
  <c r="O30" i="14"/>
  <c r="P30" i="14"/>
  <c r="Q30" i="14"/>
  <c r="AC30" i="14" s="1"/>
  <c r="B30" i="14"/>
  <c r="C30" i="14"/>
  <c r="D30" i="14"/>
  <c r="E30" i="14"/>
  <c r="F30" i="14"/>
  <c r="G30" i="14"/>
  <c r="H30" i="14"/>
  <c r="I30" i="14"/>
  <c r="AB30" i="14"/>
  <c r="S29" i="14"/>
  <c r="T29" i="14"/>
  <c r="U29" i="14"/>
  <c r="V29" i="14"/>
  <c r="W29" i="14"/>
  <c r="X29" i="14"/>
  <c r="Y29" i="14"/>
  <c r="AD29" i="14"/>
  <c r="J29" i="14"/>
  <c r="K29" i="14"/>
  <c r="L29" i="14"/>
  <c r="M29" i="14"/>
  <c r="N29" i="14"/>
  <c r="O29" i="14"/>
  <c r="P29" i="14"/>
  <c r="Q29" i="14"/>
  <c r="AC29" i="14" s="1"/>
  <c r="B29" i="14"/>
  <c r="C29" i="14"/>
  <c r="D29" i="14"/>
  <c r="E29" i="14"/>
  <c r="F29" i="14"/>
  <c r="G29" i="14"/>
  <c r="H29" i="14"/>
  <c r="I29" i="14"/>
  <c r="AB29" i="14"/>
  <c r="S28" i="14"/>
  <c r="T28" i="14"/>
  <c r="U28" i="14"/>
  <c r="V28" i="14"/>
  <c r="W28" i="14"/>
  <c r="X28" i="14"/>
  <c r="Y28" i="14"/>
  <c r="AD28" i="14"/>
  <c r="J28" i="14"/>
  <c r="K28" i="14"/>
  <c r="L28" i="14"/>
  <c r="M28" i="14"/>
  <c r="N28" i="14"/>
  <c r="O28" i="14"/>
  <c r="P28" i="14"/>
  <c r="Q28" i="14"/>
  <c r="AC28" i="14" s="1"/>
  <c r="B28" i="14"/>
  <c r="C28" i="14"/>
  <c r="D28" i="14"/>
  <c r="AB28" i="14" s="1"/>
  <c r="E28" i="14"/>
  <c r="F28" i="14"/>
  <c r="G28" i="14"/>
  <c r="H28" i="14"/>
  <c r="I28" i="14"/>
  <c r="S27" i="14"/>
  <c r="T27" i="14"/>
  <c r="U27" i="14"/>
  <c r="V27" i="14"/>
  <c r="W27" i="14"/>
  <c r="X27" i="14"/>
  <c r="AD27" i="14" s="1"/>
  <c r="Y27" i="14"/>
  <c r="J27" i="14"/>
  <c r="K27" i="14"/>
  <c r="AC27" i="14" s="1"/>
  <c r="L27" i="14"/>
  <c r="M27" i="14"/>
  <c r="N27" i="14"/>
  <c r="O27" i="14"/>
  <c r="P27" i="14"/>
  <c r="Q27" i="14"/>
  <c r="B27" i="14"/>
  <c r="C27" i="14"/>
  <c r="D27" i="14"/>
  <c r="E27" i="14"/>
  <c r="F27" i="14"/>
  <c r="G27" i="14"/>
  <c r="H27" i="14"/>
  <c r="I27" i="14"/>
  <c r="AB27" i="14"/>
  <c r="S26" i="14"/>
  <c r="T26" i="14"/>
  <c r="U26" i="14"/>
  <c r="V26" i="14"/>
  <c r="W26" i="14"/>
  <c r="X26" i="14"/>
  <c r="Y26" i="14"/>
  <c r="AD26" i="14"/>
  <c r="J26" i="14"/>
  <c r="K26" i="14"/>
  <c r="L26" i="14"/>
  <c r="M26" i="14"/>
  <c r="N26" i="14"/>
  <c r="O26" i="14"/>
  <c r="P26" i="14"/>
  <c r="Q26" i="14"/>
  <c r="AC26" i="14"/>
  <c r="B26" i="14"/>
  <c r="C26" i="14"/>
  <c r="D26" i="14"/>
  <c r="E26" i="14"/>
  <c r="F26" i="14"/>
  <c r="G26" i="14"/>
  <c r="H26" i="14"/>
  <c r="AB26" i="14" s="1"/>
  <c r="I26" i="14"/>
  <c r="S25" i="14"/>
  <c r="T25" i="14"/>
  <c r="U25" i="14"/>
  <c r="V25" i="14"/>
  <c r="W25" i="14"/>
  <c r="X25" i="14"/>
  <c r="Y25" i="14"/>
  <c r="AD25" i="14"/>
  <c r="J25" i="14"/>
  <c r="K25" i="14"/>
  <c r="L25" i="14"/>
  <c r="M25" i="14"/>
  <c r="AC25" i="14" s="1"/>
  <c r="N25" i="14"/>
  <c r="O25" i="14"/>
  <c r="P25" i="14"/>
  <c r="Q25" i="14"/>
  <c r="B25" i="14"/>
  <c r="C25" i="14"/>
  <c r="D25" i="14"/>
  <c r="E25" i="14"/>
  <c r="F25" i="14"/>
  <c r="G25" i="14"/>
  <c r="H25" i="14"/>
  <c r="I25" i="14"/>
  <c r="AB25" i="14"/>
  <c r="S24" i="14"/>
  <c r="T24" i="14"/>
  <c r="U24" i="14"/>
  <c r="V24" i="14"/>
  <c r="W24" i="14"/>
  <c r="X24" i="14"/>
  <c r="Y24" i="14"/>
  <c r="AD24" i="14"/>
  <c r="J24" i="14"/>
  <c r="K24" i="14"/>
  <c r="L24" i="14"/>
  <c r="M24" i="14"/>
  <c r="N24" i="14"/>
  <c r="O24" i="14"/>
  <c r="P24" i="14"/>
  <c r="Q24" i="14"/>
  <c r="AC24" i="14" s="1"/>
  <c r="B24" i="14"/>
  <c r="C24" i="14"/>
  <c r="D24" i="14"/>
  <c r="E24" i="14"/>
  <c r="F24" i="14"/>
  <c r="G24" i="14"/>
  <c r="H24" i="14"/>
  <c r="I24" i="14"/>
  <c r="AB24" i="14"/>
  <c r="S23" i="14"/>
  <c r="T23" i="14"/>
  <c r="U23" i="14"/>
  <c r="V23" i="14"/>
  <c r="W23" i="14"/>
  <c r="X23" i="14"/>
  <c r="Y23" i="14"/>
  <c r="AD23" i="14"/>
  <c r="J23" i="14"/>
  <c r="K23" i="14"/>
  <c r="AC23" i="14" s="1"/>
  <c r="L23" i="14"/>
  <c r="M23" i="14"/>
  <c r="N23" i="14"/>
  <c r="O23" i="14"/>
  <c r="P23" i="14"/>
  <c r="Q23" i="14"/>
  <c r="B23" i="14"/>
  <c r="C23" i="14"/>
  <c r="D23" i="14"/>
  <c r="AB23" i="14" s="1"/>
  <c r="E23" i="14"/>
  <c r="F23" i="14"/>
  <c r="G23" i="14"/>
  <c r="H23" i="14"/>
  <c r="I23" i="14"/>
  <c r="S22" i="14"/>
  <c r="T22" i="14"/>
  <c r="AD22" i="14" s="1"/>
  <c r="U22" i="14"/>
  <c r="V22" i="14"/>
  <c r="W22" i="14"/>
  <c r="X22" i="14"/>
  <c r="Y22" i="14"/>
  <c r="J22" i="14"/>
  <c r="K22" i="14"/>
  <c r="AC22" i="14" s="1"/>
  <c r="L22" i="14"/>
  <c r="M22" i="14"/>
  <c r="N22" i="14"/>
  <c r="O22" i="14"/>
  <c r="P22" i="14"/>
  <c r="Q22" i="14"/>
  <c r="B22" i="14"/>
  <c r="C22" i="14"/>
  <c r="D22" i="14"/>
  <c r="E22" i="14"/>
  <c r="F22" i="14"/>
  <c r="G22" i="14"/>
  <c r="H22" i="14"/>
  <c r="I22" i="14"/>
  <c r="AB22" i="14"/>
  <c r="S21" i="14"/>
  <c r="T21" i="14"/>
  <c r="U21" i="14"/>
  <c r="V21" i="14"/>
  <c r="W21" i="14"/>
  <c r="X21" i="14"/>
  <c r="Y21" i="14"/>
  <c r="AD21" i="14"/>
  <c r="J21" i="14"/>
  <c r="K21" i="14"/>
  <c r="L21" i="14"/>
  <c r="M21" i="14"/>
  <c r="N21" i="14"/>
  <c r="O21" i="14"/>
  <c r="P21" i="14"/>
  <c r="Q21" i="14"/>
  <c r="AC21" i="14"/>
  <c r="B21" i="14"/>
  <c r="C21" i="14"/>
  <c r="D21" i="14"/>
  <c r="E21" i="14"/>
  <c r="F21" i="14"/>
  <c r="G21" i="14"/>
  <c r="H21" i="14"/>
  <c r="I21" i="14"/>
  <c r="AB21" i="14"/>
  <c r="S20" i="14"/>
  <c r="T20" i="14"/>
  <c r="U20" i="14"/>
  <c r="V20" i="14"/>
  <c r="W20" i="14"/>
  <c r="X20" i="14"/>
  <c r="Y20" i="14"/>
  <c r="AD20" i="14"/>
  <c r="J20" i="14"/>
  <c r="K20" i="14"/>
  <c r="L20" i="14"/>
  <c r="M20" i="14"/>
  <c r="N20" i="14"/>
  <c r="O20" i="14"/>
  <c r="P20" i="14"/>
  <c r="Q20" i="14"/>
  <c r="AC20" i="14"/>
  <c r="B20" i="14"/>
  <c r="C20" i="14"/>
  <c r="D20" i="14"/>
  <c r="E20" i="14"/>
  <c r="F20" i="14"/>
  <c r="G20" i="14"/>
  <c r="H20" i="14"/>
  <c r="I20" i="14"/>
  <c r="AB20" i="14"/>
  <c r="S19" i="14"/>
  <c r="T19" i="14"/>
  <c r="U19" i="14"/>
  <c r="V19" i="14"/>
  <c r="W19" i="14"/>
  <c r="X19" i="14"/>
  <c r="Y19" i="14"/>
  <c r="AD19" i="14"/>
  <c r="J19" i="14"/>
  <c r="K19" i="14"/>
  <c r="L19" i="14"/>
  <c r="M19" i="14"/>
  <c r="AC19" i="14" s="1"/>
  <c r="N19" i="14"/>
  <c r="O19" i="14"/>
  <c r="P19" i="14"/>
  <c r="Q19" i="14"/>
  <c r="B19" i="14"/>
  <c r="C19" i="14"/>
  <c r="D19" i="14"/>
  <c r="E19" i="14"/>
  <c r="F19" i="14"/>
  <c r="G19" i="14"/>
  <c r="H19" i="14"/>
  <c r="AB19" i="14" s="1"/>
  <c r="I19" i="14"/>
  <c r="S18" i="14"/>
  <c r="T18" i="14"/>
  <c r="U18" i="14"/>
  <c r="V18" i="14"/>
  <c r="W18" i="14"/>
  <c r="X18" i="14"/>
  <c r="Y18" i="14"/>
  <c r="AD18" i="14"/>
  <c r="J18" i="14"/>
  <c r="K18" i="14"/>
  <c r="L18" i="14"/>
  <c r="M18" i="14"/>
  <c r="N18" i="14"/>
  <c r="O18" i="14"/>
  <c r="P18" i="14"/>
  <c r="Q18" i="14"/>
  <c r="AC18" i="14" s="1"/>
  <c r="B18" i="14"/>
  <c r="C18" i="14"/>
  <c r="D18" i="14"/>
  <c r="E18" i="14"/>
  <c r="F18" i="14"/>
  <c r="G18" i="14"/>
  <c r="H18" i="14"/>
  <c r="I18" i="14"/>
  <c r="AB18" i="14"/>
  <c r="S17" i="14"/>
  <c r="T17" i="14"/>
  <c r="U17" i="14"/>
  <c r="V17" i="14"/>
  <c r="W17" i="14"/>
  <c r="X17" i="14"/>
  <c r="Y17" i="14"/>
  <c r="AD17" i="14"/>
  <c r="J17" i="14"/>
  <c r="K17" i="14"/>
  <c r="L17" i="14"/>
  <c r="M17" i="14"/>
  <c r="AC17" i="14" s="1"/>
  <c r="N17" i="14"/>
  <c r="O17" i="14"/>
  <c r="P17" i="14"/>
  <c r="Q17" i="14"/>
  <c r="B17" i="14"/>
  <c r="C17" i="14"/>
  <c r="D17" i="14"/>
  <c r="E17" i="14"/>
  <c r="F17" i="14"/>
  <c r="G17" i="14"/>
  <c r="H17" i="14"/>
  <c r="AB17" i="14" s="1"/>
  <c r="I17" i="14"/>
  <c r="S16" i="14"/>
  <c r="T16" i="14"/>
  <c r="U16" i="14"/>
  <c r="V16" i="14"/>
  <c r="W16" i="14"/>
  <c r="X16" i="14"/>
  <c r="Y16" i="14"/>
  <c r="AD16" i="14"/>
  <c r="J16" i="14"/>
  <c r="K16" i="14"/>
  <c r="L16" i="14"/>
  <c r="M16" i="14"/>
  <c r="AC16" i="14" s="1"/>
  <c r="N16" i="14"/>
  <c r="O16" i="14"/>
  <c r="P16" i="14"/>
  <c r="Q16" i="14"/>
  <c r="B16" i="14"/>
  <c r="C16" i="14"/>
  <c r="D16" i="14"/>
  <c r="E16" i="14"/>
  <c r="F16" i="14"/>
  <c r="G16" i="14"/>
  <c r="H16" i="14"/>
  <c r="I16" i="14"/>
  <c r="AB16" i="14"/>
  <c r="S15" i="14"/>
  <c r="T15" i="14"/>
  <c r="U15" i="14"/>
  <c r="V15" i="14"/>
  <c r="W15" i="14"/>
  <c r="X15" i="14"/>
  <c r="Y15" i="14"/>
  <c r="AD15" i="14"/>
  <c r="J15" i="14"/>
  <c r="K15" i="14"/>
  <c r="L15" i="14"/>
  <c r="M15" i="14"/>
  <c r="AC15" i="14" s="1"/>
  <c r="N15" i="14"/>
  <c r="O15" i="14"/>
  <c r="P15" i="14"/>
  <c r="Q15" i="14"/>
  <c r="B15" i="14"/>
  <c r="C15" i="14"/>
  <c r="D15" i="14"/>
  <c r="E15" i="14"/>
  <c r="F15" i="14"/>
  <c r="G15" i="14"/>
  <c r="H15" i="14"/>
  <c r="I15" i="14"/>
  <c r="AB15" i="14"/>
  <c r="S14" i="14"/>
  <c r="T14" i="14"/>
  <c r="U14" i="14"/>
  <c r="V14" i="14"/>
  <c r="W14" i="14"/>
  <c r="X14" i="14"/>
  <c r="Y14" i="14"/>
  <c r="AD14" i="14"/>
  <c r="J14" i="14"/>
  <c r="K14" i="14"/>
  <c r="L14" i="14"/>
  <c r="M14" i="14"/>
  <c r="AC14" i="14" s="1"/>
  <c r="N14" i="14"/>
  <c r="O14" i="14"/>
  <c r="P14" i="14"/>
  <c r="Q14" i="14"/>
  <c r="B14" i="14"/>
  <c r="C14" i="14"/>
  <c r="D14" i="14"/>
  <c r="E14" i="14"/>
  <c r="F14" i="14"/>
  <c r="G14" i="14"/>
  <c r="H14" i="14"/>
  <c r="I14" i="14"/>
  <c r="AB14" i="14"/>
  <c r="S13" i="14"/>
  <c r="T13" i="14"/>
  <c r="U13" i="14"/>
  <c r="V13" i="14"/>
  <c r="W13" i="14"/>
  <c r="X13" i="14"/>
  <c r="Y13" i="14"/>
  <c r="AD13" i="14"/>
  <c r="J13" i="14"/>
  <c r="K13" i="14"/>
  <c r="AC13" i="14" s="1"/>
  <c r="L13" i="14"/>
  <c r="M13" i="14"/>
  <c r="N13" i="14"/>
  <c r="O13" i="14"/>
  <c r="P13" i="14"/>
  <c r="Q13" i="14"/>
  <c r="B13" i="14"/>
  <c r="C13" i="14"/>
  <c r="D13" i="14"/>
  <c r="E13" i="14"/>
  <c r="F13" i="14"/>
  <c r="G13" i="14"/>
  <c r="H13" i="14"/>
  <c r="AB13" i="14" s="1"/>
  <c r="I13" i="14"/>
  <c r="S12" i="14"/>
  <c r="T12" i="14"/>
  <c r="U12" i="14"/>
  <c r="V12" i="14"/>
  <c r="W12" i="14"/>
  <c r="X12" i="14"/>
  <c r="Y12" i="14"/>
  <c r="AD12" i="14"/>
  <c r="J12" i="14"/>
  <c r="K12" i="14"/>
  <c r="L12" i="14"/>
  <c r="M12" i="14"/>
  <c r="AC12" i="14" s="1"/>
  <c r="N12" i="14"/>
  <c r="O12" i="14"/>
  <c r="P12" i="14"/>
  <c r="Q12" i="14"/>
  <c r="B12" i="14"/>
  <c r="C12" i="14"/>
  <c r="D12" i="14"/>
  <c r="E12" i="14"/>
  <c r="F12" i="14"/>
  <c r="G12" i="14"/>
  <c r="H12" i="14"/>
  <c r="I12" i="14"/>
  <c r="AB12" i="14"/>
  <c r="S11" i="14"/>
  <c r="T11" i="14"/>
  <c r="U11" i="14"/>
  <c r="V11" i="14"/>
  <c r="W11" i="14"/>
  <c r="X11" i="14"/>
  <c r="Y11" i="14"/>
  <c r="AD11" i="14"/>
  <c r="J11" i="14"/>
  <c r="K11" i="14"/>
  <c r="AC11" i="14" s="1"/>
  <c r="L11" i="14"/>
  <c r="M11" i="14"/>
  <c r="N11" i="14"/>
  <c r="O11" i="14"/>
  <c r="P11" i="14"/>
  <c r="Q11" i="14"/>
  <c r="B11" i="14"/>
  <c r="C11" i="14"/>
  <c r="D11" i="14"/>
  <c r="E11" i="14"/>
  <c r="F11" i="14"/>
  <c r="G11" i="14"/>
  <c r="H11" i="14"/>
  <c r="AB11" i="14" s="1"/>
  <c r="I11" i="14"/>
  <c r="S10" i="14"/>
  <c r="T10" i="14"/>
  <c r="U10" i="14"/>
  <c r="V10" i="14"/>
  <c r="W10" i="14"/>
  <c r="X10" i="14"/>
  <c r="Y10" i="14"/>
  <c r="AD10" i="14"/>
  <c r="J10" i="14"/>
  <c r="K10" i="14"/>
  <c r="L10" i="14"/>
  <c r="M10" i="14"/>
  <c r="N10" i="14"/>
  <c r="O10" i="14"/>
  <c r="P10" i="14"/>
  <c r="Q10" i="14"/>
  <c r="AC10" i="14" s="1"/>
  <c r="B10" i="14"/>
  <c r="C10" i="14"/>
  <c r="D10" i="14"/>
  <c r="E10" i="14"/>
  <c r="F10" i="14"/>
  <c r="G10" i="14"/>
  <c r="H10" i="14"/>
  <c r="I10" i="14"/>
  <c r="AB10" i="14"/>
  <c r="R116" i="13"/>
  <c r="S116" i="13"/>
  <c r="T116" i="13"/>
  <c r="U116" i="13"/>
  <c r="V116" i="13"/>
  <c r="W116" i="13"/>
  <c r="X116" i="13"/>
  <c r="Y116" i="13"/>
  <c r="AD116" i="13"/>
  <c r="J116" i="13"/>
  <c r="K116" i="13"/>
  <c r="L116" i="13"/>
  <c r="M116" i="13"/>
  <c r="N116" i="13"/>
  <c r="O116" i="13"/>
  <c r="P116" i="13"/>
  <c r="Q116" i="13"/>
  <c r="AC116" i="13"/>
  <c r="C116" i="13"/>
  <c r="D116" i="13"/>
  <c r="E116" i="13"/>
  <c r="F116" i="13"/>
  <c r="G116" i="13"/>
  <c r="H116" i="13"/>
  <c r="I116" i="13"/>
  <c r="AB116" i="13"/>
  <c r="R115" i="13"/>
  <c r="S115" i="13"/>
  <c r="T115" i="13"/>
  <c r="U115" i="13"/>
  <c r="V115" i="13"/>
  <c r="W115" i="13"/>
  <c r="X115" i="13"/>
  <c r="Y115" i="13"/>
  <c r="AD115" i="13" s="1"/>
  <c r="J115" i="13"/>
  <c r="K115" i="13"/>
  <c r="L115" i="13"/>
  <c r="M115" i="13"/>
  <c r="N115" i="13"/>
  <c r="O115" i="13"/>
  <c r="P115" i="13"/>
  <c r="AC115" i="13" s="1"/>
  <c r="Q115" i="13"/>
  <c r="C115" i="13"/>
  <c r="D115" i="13"/>
  <c r="E115" i="13"/>
  <c r="F115" i="13"/>
  <c r="G115" i="13"/>
  <c r="H115" i="13"/>
  <c r="I115" i="13"/>
  <c r="AB115" i="13"/>
  <c r="R114" i="13"/>
  <c r="S114" i="13"/>
  <c r="T114" i="13"/>
  <c r="U114" i="13"/>
  <c r="AD114" i="13" s="1"/>
  <c r="V114" i="13"/>
  <c r="W114" i="13"/>
  <c r="X114" i="13"/>
  <c r="Y114" i="13"/>
  <c r="J114" i="13"/>
  <c r="K114" i="13"/>
  <c r="L114" i="13"/>
  <c r="M114" i="13"/>
  <c r="N114" i="13"/>
  <c r="O114" i="13"/>
  <c r="P114" i="13"/>
  <c r="Q114" i="13"/>
  <c r="AC114" i="13"/>
  <c r="C114" i="13"/>
  <c r="D114" i="13"/>
  <c r="E114" i="13"/>
  <c r="F114" i="13"/>
  <c r="G114" i="13"/>
  <c r="H114" i="13"/>
  <c r="I114" i="13"/>
  <c r="AB114" i="13"/>
  <c r="R113" i="13"/>
  <c r="S113" i="13"/>
  <c r="T113" i="13"/>
  <c r="U113" i="13"/>
  <c r="V113" i="13"/>
  <c r="W113" i="13"/>
  <c r="X113" i="13"/>
  <c r="Y113" i="13"/>
  <c r="AD113" i="13"/>
  <c r="J113" i="13"/>
  <c r="K113" i="13"/>
  <c r="L113" i="13"/>
  <c r="M113" i="13"/>
  <c r="AC113" i="13" s="1"/>
  <c r="N113" i="13"/>
  <c r="O113" i="13"/>
  <c r="P113" i="13"/>
  <c r="Q113" i="13"/>
  <c r="C113" i="13"/>
  <c r="D113" i="13"/>
  <c r="E113" i="13"/>
  <c r="F113" i="13"/>
  <c r="G113" i="13"/>
  <c r="H113" i="13"/>
  <c r="I113" i="13"/>
  <c r="AB113" i="13" s="1"/>
  <c r="R112" i="13"/>
  <c r="S112" i="13"/>
  <c r="T112" i="13"/>
  <c r="U112" i="13"/>
  <c r="V112" i="13"/>
  <c r="W112" i="13"/>
  <c r="AD112" i="13" s="1"/>
  <c r="X112" i="13"/>
  <c r="Y112" i="13"/>
  <c r="J112" i="13"/>
  <c r="K112" i="13"/>
  <c r="L112" i="13"/>
  <c r="M112" i="13"/>
  <c r="N112" i="13"/>
  <c r="O112" i="13"/>
  <c r="P112" i="13"/>
  <c r="Q112" i="13"/>
  <c r="AC112" i="13"/>
  <c r="C112" i="13"/>
  <c r="D112" i="13"/>
  <c r="E112" i="13"/>
  <c r="F112" i="13"/>
  <c r="G112" i="13"/>
  <c r="H112" i="13"/>
  <c r="I112" i="13"/>
  <c r="AB112" i="13"/>
  <c r="R111" i="13"/>
  <c r="S111" i="13"/>
  <c r="T111" i="13"/>
  <c r="U111" i="13"/>
  <c r="V111" i="13"/>
  <c r="W111" i="13"/>
  <c r="X111" i="13"/>
  <c r="Y111" i="13"/>
  <c r="AD111" i="13"/>
  <c r="J111" i="13"/>
  <c r="K111" i="13"/>
  <c r="L111" i="13"/>
  <c r="M111" i="13"/>
  <c r="AC111" i="13" s="1"/>
  <c r="N111" i="13"/>
  <c r="O111" i="13"/>
  <c r="P111" i="13"/>
  <c r="Q111" i="13"/>
  <c r="C111" i="13"/>
  <c r="D111" i="13"/>
  <c r="E111" i="13"/>
  <c r="F111" i="13"/>
  <c r="G111" i="13"/>
  <c r="H111" i="13"/>
  <c r="I111" i="13"/>
  <c r="AB111" i="13"/>
  <c r="R110" i="13"/>
  <c r="S110" i="13"/>
  <c r="AD110" i="13" s="1"/>
  <c r="T110" i="13"/>
  <c r="U110" i="13"/>
  <c r="V110" i="13"/>
  <c r="W110" i="13"/>
  <c r="X110" i="13"/>
  <c r="Y110" i="13"/>
  <c r="J110" i="13"/>
  <c r="K110" i="13"/>
  <c r="L110" i="13"/>
  <c r="M110" i="13"/>
  <c r="N110" i="13"/>
  <c r="O110" i="13"/>
  <c r="P110" i="13"/>
  <c r="Q110" i="13"/>
  <c r="AC110" i="13"/>
  <c r="C110" i="13"/>
  <c r="D110" i="13"/>
  <c r="E110" i="13"/>
  <c r="F110" i="13"/>
  <c r="G110" i="13"/>
  <c r="H110" i="13"/>
  <c r="I110" i="13"/>
  <c r="AB110" i="13"/>
  <c r="R109" i="13"/>
  <c r="S109" i="13"/>
  <c r="T109" i="13"/>
  <c r="U109" i="13"/>
  <c r="V109" i="13"/>
  <c r="W109" i="13"/>
  <c r="X109" i="13"/>
  <c r="Y109" i="13"/>
  <c r="AD109" i="13" s="1"/>
  <c r="J109" i="13"/>
  <c r="K109" i="13"/>
  <c r="L109" i="13"/>
  <c r="M109" i="13"/>
  <c r="N109" i="13"/>
  <c r="O109" i="13"/>
  <c r="P109" i="13"/>
  <c r="AC109" i="13" s="1"/>
  <c r="Q109" i="13"/>
  <c r="C109" i="13"/>
  <c r="D109" i="13"/>
  <c r="E109" i="13"/>
  <c r="F109" i="13"/>
  <c r="G109" i="13"/>
  <c r="H109" i="13"/>
  <c r="I109" i="13"/>
  <c r="AB109" i="13"/>
  <c r="R108" i="13"/>
  <c r="S108" i="13"/>
  <c r="AD108" i="13" s="1"/>
  <c r="T108" i="13"/>
  <c r="U108" i="13"/>
  <c r="V108" i="13"/>
  <c r="W108" i="13"/>
  <c r="X108" i="13"/>
  <c r="Y108" i="13"/>
  <c r="J108" i="13"/>
  <c r="K108" i="13"/>
  <c r="L108" i="13"/>
  <c r="M108" i="13"/>
  <c r="N108" i="13"/>
  <c r="O108" i="13"/>
  <c r="P108" i="13"/>
  <c r="Q108" i="13"/>
  <c r="AC108" i="13"/>
  <c r="C108" i="13"/>
  <c r="D108" i="13"/>
  <c r="E108" i="13"/>
  <c r="F108" i="13"/>
  <c r="G108" i="13"/>
  <c r="H108" i="13"/>
  <c r="I108" i="13"/>
  <c r="AB108" i="13"/>
  <c r="R107" i="13"/>
  <c r="S107" i="13"/>
  <c r="T107" i="13"/>
  <c r="U107" i="13"/>
  <c r="AD107" i="13" s="1"/>
  <c r="V107" i="13"/>
  <c r="W107" i="13"/>
  <c r="X107" i="13"/>
  <c r="Y107" i="13"/>
  <c r="J107" i="13"/>
  <c r="K107" i="13"/>
  <c r="L107" i="13"/>
  <c r="M107" i="13"/>
  <c r="N107" i="13"/>
  <c r="O107" i="13"/>
  <c r="P107" i="13"/>
  <c r="Q107" i="13"/>
  <c r="AC107" i="13"/>
  <c r="C107" i="13"/>
  <c r="D107" i="13"/>
  <c r="E107" i="13"/>
  <c r="F107" i="13"/>
  <c r="G107" i="13"/>
  <c r="H107" i="13"/>
  <c r="I107" i="13"/>
  <c r="AB107" i="13"/>
  <c r="R106" i="13"/>
  <c r="S106" i="13"/>
  <c r="T106" i="13"/>
  <c r="AD106" i="13" s="1"/>
  <c r="U106" i="13"/>
  <c r="V106" i="13"/>
  <c r="W106" i="13"/>
  <c r="X106" i="13"/>
  <c r="Y106" i="13"/>
  <c r="J106" i="13"/>
  <c r="K106" i="13"/>
  <c r="L106" i="13"/>
  <c r="M106" i="13"/>
  <c r="N106" i="13"/>
  <c r="O106" i="13"/>
  <c r="P106" i="13"/>
  <c r="Q106" i="13"/>
  <c r="AC106" i="13"/>
  <c r="C106" i="13"/>
  <c r="D106" i="13"/>
  <c r="E106" i="13"/>
  <c r="F106" i="13"/>
  <c r="G106" i="13"/>
  <c r="H106" i="13"/>
  <c r="I106" i="13"/>
  <c r="AB106" i="13"/>
  <c r="R105" i="13"/>
  <c r="S105" i="13"/>
  <c r="T105" i="13"/>
  <c r="U105" i="13"/>
  <c r="AD105" i="13" s="1"/>
  <c r="V105" i="13"/>
  <c r="W105" i="13"/>
  <c r="X105" i="13"/>
  <c r="Y105" i="13"/>
  <c r="J105" i="13"/>
  <c r="K105" i="13"/>
  <c r="L105" i="13"/>
  <c r="M105" i="13"/>
  <c r="N105" i="13"/>
  <c r="O105" i="13"/>
  <c r="P105" i="13"/>
  <c r="Q105" i="13"/>
  <c r="AC105" i="13"/>
  <c r="C105" i="13"/>
  <c r="D105" i="13"/>
  <c r="E105" i="13"/>
  <c r="F105" i="13"/>
  <c r="G105" i="13"/>
  <c r="H105" i="13"/>
  <c r="I105" i="13"/>
  <c r="AB105" i="13"/>
  <c r="R104" i="13"/>
  <c r="S104" i="13"/>
  <c r="T104" i="13"/>
  <c r="U104" i="13"/>
  <c r="AD104" i="13" s="1"/>
  <c r="V104" i="13"/>
  <c r="W104" i="13"/>
  <c r="X104" i="13"/>
  <c r="Y104" i="13"/>
  <c r="J104" i="13"/>
  <c r="K104" i="13"/>
  <c r="L104" i="13"/>
  <c r="M104" i="13"/>
  <c r="N104" i="13"/>
  <c r="O104" i="13"/>
  <c r="P104" i="13"/>
  <c r="Q104" i="13"/>
  <c r="AC104" i="13"/>
  <c r="C104" i="13"/>
  <c r="D104" i="13"/>
  <c r="E104" i="13"/>
  <c r="F104" i="13"/>
  <c r="G104" i="13"/>
  <c r="H104" i="13"/>
  <c r="I104" i="13"/>
  <c r="AB104" i="13"/>
  <c r="R103" i="13"/>
  <c r="S103" i="13"/>
  <c r="T103" i="13"/>
  <c r="U103" i="13"/>
  <c r="V103" i="13"/>
  <c r="W103" i="13"/>
  <c r="X103" i="13"/>
  <c r="Y103" i="13"/>
  <c r="AD103" i="13"/>
  <c r="J103" i="13"/>
  <c r="K103" i="13"/>
  <c r="L103" i="13"/>
  <c r="M103" i="13"/>
  <c r="N103" i="13"/>
  <c r="O103" i="13"/>
  <c r="P103" i="13"/>
  <c r="Q103" i="13"/>
  <c r="AC103" i="13" s="1"/>
  <c r="C103" i="13"/>
  <c r="D103" i="13"/>
  <c r="E103" i="13"/>
  <c r="F103" i="13"/>
  <c r="G103" i="13"/>
  <c r="H103" i="13"/>
  <c r="I103" i="13"/>
  <c r="AB103" i="13"/>
  <c r="R102" i="13"/>
  <c r="S102" i="13"/>
  <c r="AD102" i="13" s="1"/>
  <c r="T102" i="13"/>
  <c r="U102" i="13"/>
  <c r="V102" i="13"/>
  <c r="W102" i="13"/>
  <c r="X102" i="13"/>
  <c r="Y102" i="13"/>
  <c r="J102" i="13"/>
  <c r="K102" i="13"/>
  <c r="L102" i="13"/>
  <c r="M102" i="13"/>
  <c r="N102" i="13"/>
  <c r="O102" i="13"/>
  <c r="P102" i="13"/>
  <c r="Q102" i="13"/>
  <c r="AC102" i="13"/>
  <c r="C102" i="13"/>
  <c r="D102" i="13"/>
  <c r="E102" i="13"/>
  <c r="F102" i="13"/>
  <c r="G102" i="13"/>
  <c r="H102" i="13"/>
  <c r="I102" i="13"/>
  <c r="AB102" i="13"/>
  <c r="R101" i="13"/>
  <c r="S101" i="13"/>
  <c r="T101" i="13"/>
  <c r="U101" i="13"/>
  <c r="V101" i="13"/>
  <c r="W101" i="13"/>
  <c r="X101" i="13"/>
  <c r="Y101" i="13"/>
  <c r="AD101" i="13" s="1"/>
  <c r="J101" i="13"/>
  <c r="K101" i="13"/>
  <c r="L101" i="13"/>
  <c r="M101" i="13"/>
  <c r="N101" i="13"/>
  <c r="O101" i="13"/>
  <c r="P101" i="13"/>
  <c r="AC101" i="13" s="1"/>
  <c r="Q101" i="13"/>
  <c r="C101" i="13"/>
  <c r="D101" i="13"/>
  <c r="E101" i="13"/>
  <c r="F101" i="13"/>
  <c r="G101" i="13"/>
  <c r="H101" i="13"/>
  <c r="I101" i="13"/>
  <c r="AB101" i="13"/>
  <c r="R100" i="13"/>
  <c r="S100" i="13"/>
  <c r="AD100" i="13" s="1"/>
  <c r="T100" i="13"/>
  <c r="U100" i="13"/>
  <c r="V100" i="13"/>
  <c r="W100" i="13"/>
  <c r="X100" i="13"/>
  <c r="Y100" i="13"/>
  <c r="J100" i="13"/>
  <c r="K100" i="13"/>
  <c r="L100" i="13"/>
  <c r="M100" i="13"/>
  <c r="N100" i="13"/>
  <c r="O100" i="13"/>
  <c r="P100" i="13"/>
  <c r="Q100" i="13"/>
  <c r="AC100" i="13"/>
  <c r="C100" i="13"/>
  <c r="D100" i="13"/>
  <c r="E100" i="13"/>
  <c r="F100" i="13"/>
  <c r="G100" i="13"/>
  <c r="H100" i="13"/>
  <c r="I100" i="13"/>
  <c r="AB100" i="13"/>
  <c r="R99" i="13"/>
  <c r="S99" i="13"/>
  <c r="T99" i="13"/>
  <c r="U99" i="13"/>
  <c r="AD99" i="13" s="1"/>
  <c r="V99" i="13"/>
  <c r="W99" i="13"/>
  <c r="X99" i="13"/>
  <c r="Y99" i="13"/>
  <c r="J99" i="13"/>
  <c r="K99" i="13"/>
  <c r="L99" i="13"/>
  <c r="M99" i="13"/>
  <c r="N99" i="13"/>
  <c r="O99" i="13"/>
  <c r="P99" i="13"/>
  <c r="Q99" i="13"/>
  <c r="AC99" i="13"/>
  <c r="C99" i="13"/>
  <c r="D99" i="13"/>
  <c r="E99" i="13"/>
  <c r="F99" i="13"/>
  <c r="G99" i="13"/>
  <c r="H99" i="13"/>
  <c r="I99" i="13"/>
  <c r="AB99" i="13"/>
  <c r="R98" i="13"/>
  <c r="S98" i="13"/>
  <c r="AD98" i="13" s="1"/>
  <c r="T98" i="13"/>
  <c r="U98" i="13"/>
  <c r="V98" i="13"/>
  <c r="W98" i="13"/>
  <c r="X98" i="13"/>
  <c r="Y98" i="13"/>
  <c r="J98" i="13"/>
  <c r="K98" i="13"/>
  <c r="L98" i="13"/>
  <c r="M98" i="13"/>
  <c r="N98" i="13"/>
  <c r="O98" i="13"/>
  <c r="P98" i="13"/>
  <c r="AC98" i="13" s="1"/>
  <c r="Q98" i="13"/>
  <c r="C98" i="13"/>
  <c r="D98" i="13"/>
  <c r="E98" i="13"/>
  <c r="F98" i="13"/>
  <c r="G98" i="13"/>
  <c r="H98" i="13"/>
  <c r="I98" i="13"/>
  <c r="AB98" i="13"/>
  <c r="R97" i="13"/>
  <c r="S97" i="13"/>
  <c r="AD97" i="13" s="1"/>
  <c r="T97" i="13"/>
  <c r="U97" i="13"/>
  <c r="V97" i="13"/>
  <c r="W97" i="13"/>
  <c r="X97" i="13"/>
  <c r="Y97" i="13"/>
  <c r="J97" i="13"/>
  <c r="K97" i="13"/>
  <c r="L97" i="13"/>
  <c r="M97" i="13"/>
  <c r="N97" i="13"/>
  <c r="O97" i="13"/>
  <c r="P97" i="13"/>
  <c r="Q97" i="13"/>
  <c r="AC97" i="13"/>
  <c r="C97" i="13"/>
  <c r="D97" i="13"/>
  <c r="E97" i="13"/>
  <c r="F97" i="13"/>
  <c r="G97" i="13"/>
  <c r="H97" i="13"/>
  <c r="I97" i="13"/>
  <c r="AB97" i="13"/>
  <c r="R96" i="13"/>
  <c r="S96" i="13"/>
  <c r="AD96" i="13" s="1"/>
  <c r="T96" i="13"/>
  <c r="U96" i="13"/>
  <c r="V96" i="13"/>
  <c r="W96" i="13"/>
  <c r="X96" i="13"/>
  <c r="Y96" i="13"/>
  <c r="J96" i="13"/>
  <c r="K96" i="13"/>
  <c r="L96" i="13"/>
  <c r="AC96" i="13" s="1"/>
  <c r="M96" i="13"/>
  <c r="N96" i="13"/>
  <c r="O96" i="13"/>
  <c r="P96" i="13"/>
  <c r="Q96" i="13"/>
  <c r="C96" i="13"/>
  <c r="D96" i="13"/>
  <c r="E96" i="13"/>
  <c r="F96" i="13"/>
  <c r="G96" i="13"/>
  <c r="H96" i="13"/>
  <c r="I96" i="13"/>
  <c r="AB96" i="13"/>
  <c r="R95" i="13"/>
  <c r="S95" i="13"/>
  <c r="AD95" i="13" s="1"/>
  <c r="T95" i="13"/>
  <c r="U95" i="13"/>
  <c r="V95" i="13"/>
  <c r="W95" i="13"/>
  <c r="X95" i="13"/>
  <c r="Y95" i="13"/>
  <c r="J95" i="13"/>
  <c r="K95" i="13"/>
  <c r="L95" i="13"/>
  <c r="M95" i="13"/>
  <c r="N95" i="13"/>
  <c r="O95" i="13"/>
  <c r="P95" i="13"/>
  <c r="Q95" i="13"/>
  <c r="AC95" i="13"/>
  <c r="C95" i="13"/>
  <c r="D95" i="13"/>
  <c r="E95" i="13"/>
  <c r="F95" i="13"/>
  <c r="G95" i="13"/>
  <c r="H95" i="13"/>
  <c r="I95" i="13"/>
  <c r="AB95" i="13"/>
  <c r="R94" i="13"/>
  <c r="S94" i="13"/>
  <c r="AD94" i="13" s="1"/>
  <c r="T94" i="13"/>
  <c r="U94" i="13"/>
  <c r="V94" i="13"/>
  <c r="W94" i="13"/>
  <c r="X94" i="13"/>
  <c r="Y94" i="13"/>
  <c r="J94" i="13"/>
  <c r="K94" i="13"/>
  <c r="L94" i="13"/>
  <c r="AC94" i="13" s="1"/>
  <c r="M94" i="13"/>
  <c r="N94" i="13"/>
  <c r="O94" i="13"/>
  <c r="P94" i="13"/>
  <c r="Q94" i="13"/>
  <c r="C94" i="13"/>
  <c r="D94" i="13"/>
  <c r="E94" i="13"/>
  <c r="F94" i="13"/>
  <c r="G94" i="13"/>
  <c r="H94" i="13"/>
  <c r="AB94" i="13" s="1"/>
  <c r="I94" i="13"/>
  <c r="R93" i="13"/>
  <c r="S93" i="13"/>
  <c r="AD93" i="13" s="1"/>
  <c r="T93" i="13"/>
  <c r="U93" i="13"/>
  <c r="V93" i="13"/>
  <c r="W93" i="13"/>
  <c r="X93" i="13"/>
  <c r="Y93" i="13"/>
  <c r="J93" i="13"/>
  <c r="K93" i="13"/>
  <c r="L93" i="13"/>
  <c r="M93" i="13"/>
  <c r="N93" i="13"/>
  <c r="O93" i="13"/>
  <c r="P93" i="13"/>
  <c r="Q93" i="13"/>
  <c r="AC93" i="13"/>
  <c r="C93" i="13"/>
  <c r="D93" i="13"/>
  <c r="E93" i="13"/>
  <c r="F93" i="13"/>
  <c r="G93" i="13"/>
  <c r="H93" i="13"/>
  <c r="I93" i="13"/>
  <c r="AB93" i="13"/>
  <c r="R92" i="13"/>
  <c r="S92" i="13"/>
  <c r="AD92" i="13" s="1"/>
  <c r="T92" i="13"/>
  <c r="U92" i="13"/>
  <c r="V92" i="13"/>
  <c r="W92" i="13"/>
  <c r="X92" i="13"/>
  <c r="Y92" i="13"/>
  <c r="J92" i="13"/>
  <c r="K92" i="13"/>
  <c r="L92" i="13"/>
  <c r="AC92" i="13" s="1"/>
  <c r="M92" i="13"/>
  <c r="N92" i="13"/>
  <c r="O92" i="13"/>
  <c r="P92" i="13"/>
  <c r="Q92" i="13"/>
  <c r="C92" i="13"/>
  <c r="D92" i="13"/>
  <c r="AB92" i="13" s="1"/>
  <c r="E92" i="13"/>
  <c r="F92" i="13"/>
  <c r="G92" i="13"/>
  <c r="H92" i="13"/>
  <c r="I92" i="13"/>
  <c r="R91" i="13"/>
  <c r="S91" i="13"/>
  <c r="AD91" i="13" s="1"/>
  <c r="T91" i="13"/>
  <c r="U91" i="13"/>
  <c r="V91" i="13"/>
  <c r="W91" i="13"/>
  <c r="X91" i="13"/>
  <c r="Y91" i="13"/>
  <c r="J91" i="13"/>
  <c r="K91" i="13"/>
  <c r="L91" i="13"/>
  <c r="M91" i="13"/>
  <c r="N91" i="13"/>
  <c r="O91" i="13"/>
  <c r="P91" i="13"/>
  <c r="Q91" i="13"/>
  <c r="AC91" i="13"/>
  <c r="C91" i="13"/>
  <c r="D91" i="13"/>
  <c r="E91" i="13"/>
  <c r="F91" i="13"/>
  <c r="G91" i="13"/>
  <c r="H91" i="13"/>
  <c r="I91" i="13"/>
  <c r="AB91" i="13"/>
  <c r="R90" i="13"/>
  <c r="S90" i="13"/>
  <c r="AD90" i="13" s="1"/>
  <c r="T90" i="13"/>
  <c r="U90" i="13"/>
  <c r="V90" i="13"/>
  <c r="W90" i="13"/>
  <c r="X90" i="13"/>
  <c r="Y90" i="13"/>
  <c r="J90" i="13"/>
  <c r="K90" i="13"/>
  <c r="L90" i="13"/>
  <c r="AC90" i="13" s="1"/>
  <c r="M90" i="13"/>
  <c r="N90" i="13"/>
  <c r="O90" i="13"/>
  <c r="P90" i="13"/>
  <c r="Q90" i="13"/>
  <c r="C90" i="13"/>
  <c r="D90" i="13"/>
  <c r="E90" i="13"/>
  <c r="F90" i="13"/>
  <c r="G90" i="13"/>
  <c r="H90" i="13"/>
  <c r="AB90" i="13" s="1"/>
  <c r="I90" i="13"/>
  <c r="R89" i="13"/>
  <c r="S89" i="13"/>
  <c r="AD89" i="13" s="1"/>
  <c r="T89" i="13"/>
  <c r="U89" i="13"/>
  <c r="V89" i="13"/>
  <c r="W89" i="13"/>
  <c r="X89" i="13"/>
  <c r="Y89" i="13"/>
  <c r="J89" i="13"/>
  <c r="K89" i="13"/>
  <c r="L89" i="13"/>
  <c r="M89" i="13"/>
  <c r="N89" i="13"/>
  <c r="O89" i="13"/>
  <c r="P89" i="13"/>
  <c r="Q89" i="13"/>
  <c r="AC89" i="13"/>
  <c r="C89" i="13"/>
  <c r="D89" i="13"/>
  <c r="E89" i="13"/>
  <c r="F89" i="13"/>
  <c r="G89" i="13"/>
  <c r="H89" i="13"/>
  <c r="I89" i="13"/>
  <c r="AB89" i="13"/>
  <c r="R88" i="13"/>
  <c r="S88" i="13"/>
  <c r="T88" i="13"/>
  <c r="U88" i="13"/>
  <c r="AD88" i="13" s="1"/>
  <c r="V88" i="13"/>
  <c r="W88" i="13"/>
  <c r="X88" i="13"/>
  <c r="Y88" i="13"/>
  <c r="J88" i="13"/>
  <c r="K88" i="13"/>
  <c r="L88" i="13"/>
  <c r="AC88" i="13" s="1"/>
  <c r="M88" i="13"/>
  <c r="N88" i="13"/>
  <c r="O88" i="13"/>
  <c r="P88" i="13"/>
  <c r="Q88" i="13"/>
  <c r="C88" i="13"/>
  <c r="D88" i="13"/>
  <c r="AB88" i="13" s="1"/>
  <c r="E88" i="13"/>
  <c r="F88" i="13"/>
  <c r="G88" i="13"/>
  <c r="H88" i="13"/>
  <c r="I88" i="13"/>
  <c r="R87" i="13"/>
  <c r="S87" i="13"/>
  <c r="AD87" i="13" s="1"/>
  <c r="T87" i="13"/>
  <c r="U87" i="13"/>
  <c r="V87" i="13"/>
  <c r="W87" i="13"/>
  <c r="X87" i="13"/>
  <c r="Y87" i="13"/>
  <c r="J87" i="13"/>
  <c r="K87" i="13"/>
  <c r="L87" i="13"/>
  <c r="M87" i="13"/>
  <c r="N87" i="13"/>
  <c r="O87" i="13"/>
  <c r="P87" i="13"/>
  <c r="Q87" i="13"/>
  <c r="AC87" i="13"/>
  <c r="C87" i="13"/>
  <c r="D87" i="13"/>
  <c r="E87" i="13"/>
  <c r="F87" i="13"/>
  <c r="G87" i="13"/>
  <c r="H87" i="13"/>
  <c r="I87" i="13"/>
  <c r="AB87" i="13"/>
  <c r="R86" i="13"/>
  <c r="S86" i="13"/>
  <c r="T86" i="13"/>
  <c r="U86" i="13"/>
  <c r="AD86" i="13" s="1"/>
  <c r="V86" i="13"/>
  <c r="W86" i="13"/>
  <c r="X86" i="13"/>
  <c r="Y86" i="13"/>
  <c r="J86" i="13"/>
  <c r="K86" i="13"/>
  <c r="L86" i="13"/>
  <c r="AC86" i="13" s="1"/>
  <c r="M86" i="13"/>
  <c r="N86" i="13"/>
  <c r="O86" i="13"/>
  <c r="P86" i="13"/>
  <c r="Q86" i="13"/>
  <c r="C86" i="13"/>
  <c r="D86" i="13"/>
  <c r="E86" i="13"/>
  <c r="F86" i="13"/>
  <c r="G86" i="13"/>
  <c r="H86" i="13"/>
  <c r="AB86" i="13" s="1"/>
  <c r="I86" i="13"/>
  <c r="R85" i="13"/>
  <c r="S85" i="13"/>
  <c r="AD85" i="13" s="1"/>
  <c r="T85" i="13"/>
  <c r="U85" i="13"/>
  <c r="V85" i="13"/>
  <c r="W85" i="13"/>
  <c r="X85" i="13"/>
  <c r="Y85" i="13"/>
  <c r="J85" i="13"/>
  <c r="K85" i="13"/>
  <c r="L85" i="13"/>
  <c r="M85" i="13"/>
  <c r="N85" i="13"/>
  <c r="O85" i="13"/>
  <c r="P85" i="13"/>
  <c r="Q85" i="13"/>
  <c r="AC85" i="13"/>
  <c r="C85" i="13"/>
  <c r="D85" i="13"/>
  <c r="E85" i="13"/>
  <c r="F85" i="13"/>
  <c r="G85" i="13"/>
  <c r="H85" i="13"/>
  <c r="I85" i="13"/>
  <c r="AB85" i="13"/>
  <c r="R84" i="13"/>
  <c r="S84" i="13"/>
  <c r="T84" i="13"/>
  <c r="U84" i="13"/>
  <c r="AD84" i="13" s="1"/>
  <c r="V84" i="13"/>
  <c r="W84" i="13"/>
  <c r="X84" i="13"/>
  <c r="Y84" i="13"/>
  <c r="J84" i="13"/>
  <c r="K84" i="13"/>
  <c r="L84" i="13"/>
  <c r="M84" i="13"/>
  <c r="N84" i="13"/>
  <c r="O84" i="13"/>
  <c r="P84" i="13"/>
  <c r="Q84" i="13"/>
  <c r="AC84" i="13"/>
  <c r="C84" i="13"/>
  <c r="D84" i="13"/>
  <c r="E84" i="13"/>
  <c r="F84" i="13"/>
  <c r="G84" i="13"/>
  <c r="H84" i="13"/>
  <c r="I84" i="13"/>
  <c r="AB84" i="13"/>
  <c r="R83" i="13"/>
  <c r="S83" i="13"/>
  <c r="AD83" i="13" s="1"/>
  <c r="T83" i="13"/>
  <c r="U83" i="13"/>
  <c r="V83" i="13"/>
  <c r="W83" i="13"/>
  <c r="X83" i="13"/>
  <c r="Y83" i="13"/>
  <c r="J83" i="13"/>
  <c r="K83" i="13"/>
  <c r="L83" i="13"/>
  <c r="M83" i="13"/>
  <c r="N83" i="13"/>
  <c r="O83" i="13"/>
  <c r="P83" i="13"/>
  <c r="AC83" i="13" s="1"/>
  <c r="Q83" i="13"/>
  <c r="C83" i="13"/>
  <c r="D83" i="13"/>
  <c r="E83" i="13"/>
  <c r="F83" i="13"/>
  <c r="G83" i="13"/>
  <c r="H83" i="13"/>
  <c r="I83" i="13"/>
  <c r="AB83" i="13"/>
  <c r="R82" i="13"/>
  <c r="S82" i="13"/>
  <c r="T82" i="13"/>
  <c r="U82" i="13"/>
  <c r="V82" i="13"/>
  <c r="W82" i="13"/>
  <c r="X82" i="13"/>
  <c r="Y82" i="13"/>
  <c r="AD82" i="13" s="1"/>
  <c r="J82" i="13"/>
  <c r="K82" i="13"/>
  <c r="L82" i="13"/>
  <c r="M82" i="13"/>
  <c r="N82" i="13"/>
  <c r="O82" i="13"/>
  <c r="P82" i="13"/>
  <c r="Q82" i="13"/>
  <c r="AC82" i="13"/>
  <c r="C82" i="13"/>
  <c r="D82" i="13"/>
  <c r="E82" i="13"/>
  <c r="F82" i="13"/>
  <c r="G82" i="13"/>
  <c r="H82" i="13"/>
  <c r="I82" i="13"/>
  <c r="AB82" i="13"/>
  <c r="R81" i="13"/>
  <c r="S81" i="13"/>
  <c r="AD81" i="13" s="1"/>
  <c r="T81" i="13"/>
  <c r="U81" i="13"/>
  <c r="V81" i="13"/>
  <c r="W81" i="13"/>
  <c r="X81" i="13"/>
  <c r="Y81" i="13"/>
  <c r="J81" i="13"/>
  <c r="K81" i="13"/>
  <c r="L81" i="13"/>
  <c r="M81" i="13"/>
  <c r="N81" i="13"/>
  <c r="O81" i="13"/>
  <c r="P81" i="13"/>
  <c r="AC81" i="13" s="1"/>
  <c r="Q81" i="13"/>
  <c r="C81" i="13"/>
  <c r="D81" i="13"/>
  <c r="E81" i="13"/>
  <c r="F81" i="13"/>
  <c r="G81" i="13"/>
  <c r="H81" i="13"/>
  <c r="I81" i="13"/>
  <c r="AB81" i="13"/>
  <c r="R80" i="13"/>
  <c r="S80" i="13"/>
  <c r="T80" i="13"/>
  <c r="U80" i="13"/>
  <c r="AD80" i="13" s="1"/>
  <c r="V80" i="13"/>
  <c r="W80" i="13"/>
  <c r="X80" i="13"/>
  <c r="Y80" i="13"/>
  <c r="J80" i="13"/>
  <c r="K80" i="13"/>
  <c r="L80" i="13"/>
  <c r="M80" i="13"/>
  <c r="N80" i="13"/>
  <c r="O80" i="13"/>
  <c r="P80" i="13"/>
  <c r="Q80" i="13"/>
  <c r="AC80" i="13"/>
  <c r="C80" i="13"/>
  <c r="D80" i="13"/>
  <c r="E80" i="13"/>
  <c r="F80" i="13"/>
  <c r="G80" i="13"/>
  <c r="H80" i="13"/>
  <c r="I80" i="13"/>
  <c r="AB80" i="13"/>
  <c r="R79" i="13"/>
  <c r="S79" i="13"/>
  <c r="AD79" i="13" s="1"/>
  <c r="T79" i="13"/>
  <c r="U79" i="13"/>
  <c r="V79" i="13"/>
  <c r="W79" i="13"/>
  <c r="X79" i="13"/>
  <c r="Y79" i="13"/>
  <c r="J79" i="13"/>
  <c r="K79" i="13"/>
  <c r="L79" i="13"/>
  <c r="M79" i="13"/>
  <c r="N79" i="13"/>
  <c r="O79" i="13"/>
  <c r="P79" i="13"/>
  <c r="AC79" i="13" s="1"/>
  <c r="Q79" i="13"/>
  <c r="C79" i="13"/>
  <c r="D79" i="13"/>
  <c r="E79" i="13"/>
  <c r="F79" i="13"/>
  <c r="G79" i="13"/>
  <c r="H79" i="13"/>
  <c r="I79" i="13"/>
  <c r="AB79" i="13"/>
  <c r="R78" i="13"/>
  <c r="S78" i="13"/>
  <c r="AD78" i="13" s="1"/>
  <c r="T78" i="13"/>
  <c r="U78" i="13"/>
  <c r="V78" i="13"/>
  <c r="W78" i="13"/>
  <c r="X78" i="13"/>
  <c r="Y78" i="13"/>
  <c r="J78" i="13"/>
  <c r="K78" i="13"/>
  <c r="L78" i="13"/>
  <c r="M78" i="13"/>
  <c r="N78" i="13"/>
  <c r="O78" i="13"/>
  <c r="P78" i="13"/>
  <c r="Q78" i="13"/>
  <c r="AC78" i="13"/>
  <c r="C78" i="13"/>
  <c r="D78" i="13"/>
  <c r="E78" i="13"/>
  <c r="F78" i="13"/>
  <c r="G78" i="13"/>
  <c r="H78" i="13"/>
  <c r="I78" i="13"/>
  <c r="AB78" i="13"/>
  <c r="R77" i="13"/>
  <c r="S77" i="13"/>
  <c r="AD77" i="13" s="1"/>
  <c r="T77" i="13"/>
  <c r="U77" i="13"/>
  <c r="V77" i="13"/>
  <c r="W77" i="13"/>
  <c r="X77" i="13"/>
  <c r="Y77" i="13"/>
  <c r="J77" i="13"/>
  <c r="K77" i="13"/>
  <c r="L77" i="13"/>
  <c r="M77" i="13"/>
  <c r="N77" i="13"/>
  <c r="O77" i="13"/>
  <c r="P77" i="13"/>
  <c r="AC77" i="13" s="1"/>
  <c r="Q77" i="13"/>
  <c r="C77" i="13"/>
  <c r="D77" i="13"/>
  <c r="E77" i="13"/>
  <c r="F77" i="13"/>
  <c r="G77" i="13"/>
  <c r="H77" i="13"/>
  <c r="I77" i="13"/>
  <c r="AB77" i="13"/>
  <c r="R76" i="13"/>
  <c r="S76" i="13"/>
  <c r="AD76" i="13" s="1"/>
  <c r="T76" i="13"/>
  <c r="U76" i="13"/>
  <c r="V76" i="13"/>
  <c r="W76" i="13"/>
  <c r="X76" i="13"/>
  <c r="Y76" i="13"/>
  <c r="J76" i="13"/>
  <c r="K76" i="13"/>
  <c r="L76" i="13"/>
  <c r="M76" i="13"/>
  <c r="N76" i="13"/>
  <c r="O76" i="13"/>
  <c r="P76" i="13"/>
  <c r="Q76" i="13"/>
  <c r="AC76" i="13"/>
  <c r="C76" i="13"/>
  <c r="D76" i="13"/>
  <c r="E76" i="13"/>
  <c r="F76" i="13"/>
  <c r="G76" i="13"/>
  <c r="H76" i="13"/>
  <c r="I76" i="13"/>
  <c r="AB76" i="13"/>
  <c r="R75" i="13"/>
  <c r="S75" i="13"/>
  <c r="AD75" i="13" s="1"/>
  <c r="T75" i="13"/>
  <c r="U75" i="13"/>
  <c r="V75" i="13"/>
  <c r="W75" i="13"/>
  <c r="X75" i="13"/>
  <c r="Y75" i="13"/>
  <c r="J75" i="13"/>
  <c r="K75" i="13"/>
  <c r="L75" i="13"/>
  <c r="M75" i="13"/>
  <c r="N75" i="13"/>
  <c r="O75" i="13"/>
  <c r="P75" i="13"/>
  <c r="AC75" i="13" s="1"/>
  <c r="Q75" i="13"/>
  <c r="C75" i="13"/>
  <c r="D75" i="13"/>
  <c r="E75" i="13"/>
  <c r="F75" i="13"/>
  <c r="G75" i="13"/>
  <c r="H75" i="13"/>
  <c r="I75" i="13"/>
  <c r="AB75" i="13"/>
  <c r="R74" i="13"/>
  <c r="S74" i="13"/>
  <c r="AD74" i="13" s="1"/>
  <c r="T74" i="13"/>
  <c r="U74" i="13"/>
  <c r="V74" i="13"/>
  <c r="W74" i="13"/>
  <c r="X74" i="13"/>
  <c r="Y74" i="13"/>
  <c r="J74" i="13"/>
  <c r="K74" i="13"/>
  <c r="L74" i="13"/>
  <c r="M74" i="13"/>
  <c r="N74" i="13"/>
  <c r="O74" i="13"/>
  <c r="P74" i="13"/>
  <c r="Q74" i="13"/>
  <c r="AC74" i="13"/>
  <c r="C74" i="13"/>
  <c r="D74" i="13"/>
  <c r="E74" i="13"/>
  <c r="F74" i="13"/>
  <c r="G74" i="13"/>
  <c r="H74" i="13"/>
  <c r="I74" i="13"/>
  <c r="AB74" i="13"/>
  <c r="R73" i="13"/>
  <c r="S73" i="13"/>
  <c r="AD73" i="13" s="1"/>
  <c r="T73" i="13"/>
  <c r="U73" i="13"/>
  <c r="V73" i="13"/>
  <c r="W73" i="13"/>
  <c r="X73" i="13"/>
  <c r="Y73" i="13"/>
  <c r="J73" i="13"/>
  <c r="K73" i="13"/>
  <c r="L73" i="13"/>
  <c r="AC73" i="13" s="1"/>
  <c r="M73" i="13"/>
  <c r="N73" i="13"/>
  <c r="O73" i="13"/>
  <c r="P73" i="13"/>
  <c r="Q73" i="13"/>
  <c r="C73" i="13"/>
  <c r="D73" i="13"/>
  <c r="AB73" i="13" s="1"/>
  <c r="E73" i="13"/>
  <c r="F73" i="13"/>
  <c r="G73" i="13"/>
  <c r="H73" i="13"/>
  <c r="I73" i="13"/>
  <c r="R72" i="13"/>
  <c r="S72" i="13"/>
  <c r="AD72" i="13" s="1"/>
  <c r="T72" i="13"/>
  <c r="U72" i="13"/>
  <c r="V72" i="13"/>
  <c r="W72" i="13"/>
  <c r="X72" i="13"/>
  <c r="Y72" i="13"/>
  <c r="J72" i="13"/>
  <c r="K72" i="13"/>
  <c r="L72" i="13"/>
  <c r="M72" i="13"/>
  <c r="N72" i="13"/>
  <c r="O72" i="13"/>
  <c r="P72" i="13"/>
  <c r="Q72" i="13"/>
  <c r="AC72" i="13"/>
  <c r="C72" i="13"/>
  <c r="D72" i="13"/>
  <c r="E72" i="13"/>
  <c r="F72" i="13"/>
  <c r="G72" i="13"/>
  <c r="H72" i="13"/>
  <c r="I72" i="13"/>
  <c r="AB72" i="13"/>
  <c r="R71" i="13"/>
  <c r="S71" i="13"/>
  <c r="T71" i="13"/>
  <c r="U71" i="13"/>
  <c r="AD71" i="13" s="1"/>
  <c r="V71" i="13"/>
  <c r="W71" i="13"/>
  <c r="X71" i="13"/>
  <c r="Y71" i="13"/>
  <c r="J71" i="13"/>
  <c r="K71" i="13"/>
  <c r="L71" i="13"/>
  <c r="AC71" i="13" s="1"/>
  <c r="M71" i="13"/>
  <c r="N71" i="13"/>
  <c r="O71" i="13"/>
  <c r="P71" i="13"/>
  <c r="Q71" i="13"/>
  <c r="C71" i="13"/>
  <c r="D71" i="13"/>
  <c r="E71" i="13"/>
  <c r="F71" i="13"/>
  <c r="G71" i="13"/>
  <c r="H71" i="13"/>
  <c r="AB71" i="13" s="1"/>
  <c r="I71" i="13"/>
  <c r="R70" i="13"/>
  <c r="S70" i="13"/>
  <c r="T70" i="13"/>
  <c r="U70" i="13"/>
  <c r="AD70" i="13" s="1"/>
  <c r="V70" i="13"/>
  <c r="W70" i="13"/>
  <c r="X70" i="13"/>
  <c r="Y70" i="13"/>
  <c r="J70" i="13"/>
  <c r="K70" i="13"/>
  <c r="L70" i="13"/>
  <c r="M70" i="13"/>
  <c r="N70" i="13"/>
  <c r="O70" i="13"/>
  <c r="P70" i="13"/>
  <c r="Q70" i="13"/>
  <c r="AC70" i="13"/>
  <c r="C70" i="13"/>
  <c r="D70" i="13"/>
  <c r="E70" i="13"/>
  <c r="F70" i="13"/>
  <c r="G70" i="13"/>
  <c r="H70" i="13"/>
  <c r="I70" i="13"/>
  <c r="AB70" i="13"/>
  <c r="R69" i="13"/>
  <c r="S69" i="13"/>
  <c r="T69" i="13"/>
  <c r="U69" i="13"/>
  <c r="V69" i="13"/>
  <c r="W69" i="13"/>
  <c r="X69" i="13"/>
  <c r="Y69" i="13"/>
  <c r="AD69" i="13" s="1"/>
  <c r="J69" i="13"/>
  <c r="K69" i="13"/>
  <c r="L69" i="13"/>
  <c r="M69" i="13"/>
  <c r="N69" i="13"/>
  <c r="O69" i="13"/>
  <c r="P69" i="13"/>
  <c r="AC69" i="13" s="1"/>
  <c r="Q69" i="13"/>
  <c r="C69" i="13"/>
  <c r="D69" i="13"/>
  <c r="E69" i="13"/>
  <c r="F69" i="13"/>
  <c r="G69" i="13"/>
  <c r="H69" i="13"/>
  <c r="I69" i="13"/>
  <c r="AB69" i="13"/>
  <c r="R68" i="13"/>
  <c r="S68" i="13"/>
  <c r="T68" i="13"/>
  <c r="U68" i="13"/>
  <c r="AD68" i="13" s="1"/>
  <c r="V68" i="13"/>
  <c r="W68" i="13"/>
  <c r="X68" i="13"/>
  <c r="Y68" i="13"/>
  <c r="J68" i="13"/>
  <c r="K68" i="13"/>
  <c r="L68" i="13"/>
  <c r="M68" i="13"/>
  <c r="N68" i="13"/>
  <c r="O68" i="13"/>
  <c r="P68" i="13"/>
  <c r="AC68" i="13" s="1"/>
  <c r="Q68" i="13"/>
  <c r="C68" i="13"/>
  <c r="D68" i="13"/>
  <c r="E68" i="13"/>
  <c r="F68" i="13"/>
  <c r="G68" i="13"/>
  <c r="H68" i="13"/>
  <c r="I68" i="13"/>
  <c r="AB68" i="13"/>
  <c r="R67" i="13"/>
  <c r="S67" i="13"/>
  <c r="T67" i="13"/>
  <c r="U67" i="13"/>
  <c r="V67" i="13"/>
  <c r="W67" i="13"/>
  <c r="X67" i="13"/>
  <c r="Y67" i="13"/>
  <c r="AD67" i="13"/>
  <c r="J67" i="13"/>
  <c r="K67" i="13"/>
  <c r="L67" i="13"/>
  <c r="M67" i="13"/>
  <c r="N67" i="13"/>
  <c r="O67" i="13"/>
  <c r="P67" i="13"/>
  <c r="Q67" i="13"/>
  <c r="AC67" i="13" s="1"/>
  <c r="C67" i="13"/>
  <c r="D67" i="13"/>
  <c r="E67" i="13"/>
  <c r="F67" i="13"/>
  <c r="G67" i="13"/>
  <c r="H67" i="13"/>
  <c r="I67" i="13"/>
  <c r="AB67" i="13"/>
  <c r="R66" i="13"/>
  <c r="S66" i="13"/>
  <c r="T66" i="13"/>
  <c r="U66" i="13"/>
  <c r="AD66" i="13" s="1"/>
  <c r="V66" i="13"/>
  <c r="W66" i="13"/>
  <c r="X66" i="13"/>
  <c r="Y66" i="13"/>
  <c r="J66" i="13"/>
  <c r="K66" i="13"/>
  <c r="L66" i="13"/>
  <c r="M66" i="13"/>
  <c r="N66" i="13"/>
  <c r="O66" i="13"/>
  <c r="P66" i="13"/>
  <c r="AC66" i="13" s="1"/>
  <c r="Q66" i="13"/>
  <c r="C66" i="13"/>
  <c r="D66" i="13"/>
  <c r="E66" i="13"/>
  <c r="F66" i="13"/>
  <c r="G66" i="13"/>
  <c r="H66" i="13"/>
  <c r="I66" i="13"/>
  <c r="AB66" i="13"/>
  <c r="R65" i="13"/>
  <c r="S65" i="13"/>
  <c r="T65" i="13"/>
  <c r="U65" i="13"/>
  <c r="AD65" i="13" s="1"/>
  <c r="V65" i="13"/>
  <c r="W65" i="13"/>
  <c r="X65" i="13"/>
  <c r="Y65" i="13"/>
  <c r="J65" i="13"/>
  <c r="K65" i="13"/>
  <c r="L65" i="13"/>
  <c r="M65" i="13"/>
  <c r="N65" i="13"/>
  <c r="O65" i="13"/>
  <c r="P65" i="13"/>
  <c r="Q65" i="13"/>
  <c r="AC65" i="13"/>
  <c r="C65" i="13"/>
  <c r="D65" i="13"/>
  <c r="E65" i="13"/>
  <c r="F65" i="13"/>
  <c r="G65" i="13"/>
  <c r="H65" i="13"/>
  <c r="I65" i="13"/>
  <c r="AB65" i="13"/>
  <c r="R64" i="13"/>
  <c r="S64" i="13"/>
  <c r="T64" i="13"/>
  <c r="U64" i="13"/>
  <c r="AD64" i="13" s="1"/>
  <c r="V64" i="13"/>
  <c r="W64" i="13"/>
  <c r="X64" i="13"/>
  <c r="Y64" i="13"/>
  <c r="J64" i="13"/>
  <c r="K64" i="13"/>
  <c r="L64" i="13"/>
  <c r="M64" i="13"/>
  <c r="N64" i="13"/>
  <c r="O64" i="13"/>
  <c r="P64" i="13"/>
  <c r="Q64" i="13"/>
  <c r="AC64" i="13"/>
  <c r="C64" i="13"/>
  <c r="D64" i="13"/>
  <c r="E64" i="13"/>
  <c r="F64" i="13"/>
  <c r="G64" i="13"/>
  <c r="H64" i="13"/>
  <c r="I64" i="13"/>
  <c r="AB64" i="13"/>
  <c r="R63" i="13"/>
  <c r="S63" i="13"/>
  <c r="T63" i="13"/>
  <c r="U63" i="13"/>
  <c r="AD63" i="13" s="1"/>
  <c r="V63" i="13"/>
  <c r="W63" i="13"/>
  <c r="X63" i="13"/>
  <c r="Y63" i="13"/>
  <c r="J63" i="13"/>
  <c r="K63" i="13"/>
  <c r="L63" i="13"/>
  <c r="M63" i="13"/>
  <c r="N63" i="13"/>
  <c r="O63" i="13"/>
  <c r="P63" i="13"/>
  <c r="Q63" i="13"/>
  <c r="AC63" i="13"/>
  <c r="C63" i="13"/>
  <c r="D63" i="13"/>
  <c r="E63" i="13"/>
  <c r="F63" i="13"/>
  <c r="G63" i="13"/>
  <c r="H63" i="13"/>
  <c r="I63" i="13"/>
  <c r="AB63" i="13"/>
  <c r="R62" i="13"/>
  <c r="S62" i="13"/>
  <c r="T62" i="13"/>
  <c r="U62" i="13"/>
  <c r="V62" i="13"/>
  <c r="W62" i="13"/>
  <c r="X62" i="13"/>
  <c r="Y62" i="13"/>
  <c r="AD62" i="13" s="1"/>
  <c r="J62" i="13"/>
  <c r="K62" i="13"/>
  <c r="L62" i="13"/>
  <c r="M62" i="13"/>
  <c r="N62" i="13"/>
  <c r="O62" i="13"/>
  <c r="P62" i="13"/>
  <c r="Q62" i="13"/>
  <c r="AC62" i="13"/>
  <c r="C62" i="13"/>
  <c r="D62" i="13"/>
  <c r="E62" i="13"/>
  <c r="F62" i="13"/>
  <c r="G62" i="13"/>
  <c r="H62" i="13"/>
  <c r="I62" i="13"/>
  <c r="AB62" i="13"/>
  <c r="R61" i="13"/>
  <c r="S61" i="13"/>
  <c r="T61" i="13"/>
  <c r="U61" i="13"/>
  <c r="V61" i="13"/>
  <c r="W61" i="13"/>
  <c r="X61" i="13"/>
  <c r="Y61" i="13"/>
  <c r="AD61" i="13" s="1"/>
  <c r="J61" i="13"/>
  <c r="K61" i="13"/>
  <c r="L61" i="13"/>
  <c r="M61" i="13"/>
  <c r="N61" i="13"/>
  <c r="O61" i="13"/>
  <c r="P61" i="13"/>
  <c r="Q61" i="13"/>
  <c r="AC61" i="13"/>
  <c r="C61" i="13"/>
  <c r="D61" i="13"/>
  <c r="E61" i="13"/>
  <c r="F61" i="13"/>
  <c r="G61" i="13"/>
  <c r="H61" i="13"/>
  <c r="I61" i="13"/>
  <c r="AB61" i="13"/>
  <c r="R60" i="13"/>
  <c r="S60" i="13"/>
  <c r="T60" i="13"/>
  <c r="U60" i="13"/>
  <c r="AD60" i="13" s="1"/>
  <c r="V60" i="13"/>
  <c r="W60" i="13"/>
  <c r="X60" i="13"/>
  <c r="Y60" i="13"/>
  <c r="J60" i="13"/>
  <c r="K60" i="13"/>
  <c r="L60" i="13"/>
  <c r="M60" i="13"/>
  <c r="N60" i="13"/>
  <c r="O60" i="13"/>
  <c r="P60" i="13"/>
  <c r="Q60" i="13"/>
  <c r="AC60" i="13"/>
  <c r="C60" i="13"/>
  <c r="D60" i="13"/>
  <c r="E60" i="13"/>
  <c r="F60" i="13"/>
  <c r="G60" i="13"/>
  <c r="H60" i="13"/>
  <c r="I60" i="13"/>
  <c r="AB60" i="13"/>
  <c r="R59" i="13"/>
  <c r="S59" i="13"/>
  <c r="T59" i="13"/>
  <c r="U59" i="13"/>
  <c r="AD59" i="13" s="1"/>
  <c r="V59" i="13"/>
  <c r="W59" i="13"/>
  <c r="X59" i="13"/>
  <c r="Y59" i="13"/>
  <c r="J59" i="13"/>
  <c r="K59" i="13"/>
  <c r="L59" i="13"/>
  <c r="M59" i="13"/>
  <c r="N59" i="13"/>
  <c r="O59" i="13"/>
  <c r="P59" i="13"/>
  <c r="AC59" i="13" s="1"/>
  <c r="Q59" i="13"/>
  <c r="C59" i="13"/>
  <c r="D59" i="13"/>
  <c r="E59" i="13"/>
  <c r="F59" i="13"/>
  <c r="G59" i="13"/>
  <c r="H59" i="13"/>
  <c r="I59" i="13"/>
  <c r="AB59" i="13"/>
  <c r="R58" i="13"/>
  <c r="S58" i="13"/>
  <c r="T58" i="13"/>
  <c r="U58" i="13"/>
  <c r="AD58" i="13" s="1"/>
  <c r="V58" i="13"/>
  <c r="W58" i="13"/>
  <c r="X58" i="13"/>
  <c r="Y58" i="13"/>
  <c r="J58" i="13"/>
  <c r="K58" i="13"/>
  <c r="L58" i="13"/>
  <c r="M58" i="13"/>
  <c r="N58" i="13"/>
  <c r="O58" i="13"/>
  <c r="P58" i="13"/>
  <c r="Q58" i="13"/>
  <c r="AC58" i="13"/>
  <c r="C58" i="13"/>
  <c r="D58" i="13"/>
  <c r="E58" i="13"/>
  <c r="F58" i="13"/>
  <c r="G58" i="13"/>
  <c r="H58" i="13"/>
  <c r="I58" i="13"/>
  <c r="AB58" i="13"/>
  <c r="R57" i="13"/>
  <c r="S57" i="13"/>
  <c r="AD57" i="13" s="1"/>
  <c r="T57" i="13"/>
  <c r="U57" i="13"/>
  <c r="V57" i="13"/>
  <c r="W57" i="13"/>
  <c r="X57" i="13"/>
  <c r="Y57" i="13"/>
  <c r="J57" i="13"/>
  <c r="K57" i="13"/>
  <c r="L57" i="13"/>
  <c r="AC57" i="13" s="1"/>
  <c r="M57" i="13"/>
  <c r="N57" i="13"/>
  <c r="O57" i="13"/>
  <c r="P57" i="13"/>
  <c r="Q57" i="13"/>
  <c r="C57" i="13"/>
  <c r="D57" i="13"/>
  <c r="E57" i="13"/>
  <c r="F57" i="13"/>
  <c r="G57" i="13"/>
  <c r="H57" i="13"/>
  <c r="I57" i="13"/>
  <c r="AB57" i="13"/>
  <c r="R56" i="13"/>
  <c r="S56" i="13"/>
  <c r="T56" i="13"/>
  <c r="U56" i="13"/>
  <c r="AD56" i="13" s="1"/>
  <c r="V56" i="13"/>
  <c r="W56" i="13"/>
  <c r="X56" i="13"/>
  <c r="Y56" i="13"/>
  <c r="J56" i="13"/>
  <c r="K56" i="13"/>
  <c r="L56" i="13"/>
  <c r="M56" i="13"/>
  <c r="N56" i="13"/>
  <c r="O56" i="13"/>
  <c r="P56" i="13"/>
  <c r="Q56" i="13"/>
  <c r="AC56" i="13"/>
  <c r="C56" i="13"/>
  <c r="D56" i="13"/>
  <c r="E56" i="13"/>
  <c r="F56" i="13"/>
  <c r="G56" i="13"/>
  <c r="H56" i="13"/>
  <c r="I56" i="13"/>
  <c r="AB56" i="13"/>
  <c r="R55" i="13"/>
  <c r="S55" i="13"/>
  <c r="T55" i="13"/>
  <c r="U55" i="13"/>
  <c r="AD55" i="13" s="1"/>
  <c r="V55" i="13"/>
  <c r="W55" i="13"/>
  <c r="X55" i="13"/>
  <c r="Y55" i="13"/>
  <c r="J55" i="13"/>
  <c r="K55" i="13"/>
  <c r="L55" i="13"/>
  <c r="M55" i="13"/>
  <c r="N55" i="13"/>
  <c r="O55" i="13"/>
  <c r="P55" i="13"/>
  <c r="Q55" i="13"/>
  <c r="AC55" i="13"/>
  <c r="C55" i="13"/>
  <c r="D55" i="13"/>
  <c r="E55" i="13"/>
  <c r="F55" i="13"/>
  <c r="G55" i="13"/>
  <c r="H55" i="13"/>
  <c r="I55" i="13"/>
  <c r="AB55" i="13"/>
  <c r="R54" i="13"/>
  <c r="S54" i="13"/>
  <c r="T54" i="13"/>
  <c r="U54" i="13"/>
  <c r="V54" i="13"/>
  <c r="W54" i="13"/>
  <c r="X54" i="13"/>
  <c r="Y54" i="13"/>
  <c r="AD54" i="13" s="1"/>
  <c r="J54" i="13"/>
  <c r="K54" i="13"/>
  <c r="L54" i="13"/>
  <c r="M54" i="13"/>
  <c r="N54" i="13"/>
  <c r="O54" i="13"/>
  <c r="P54" i="13"/>
  <c r="AC54" i="13" s="1"/>
  <c r="Q54" i="13"/>
  <c r="C54" i="13"/>
  <c r="D54" i="13"/>
  <c r="E54" i="13"/>
  <c r="F54" i="13"/>
  <c r="G54" i="13"/>
  <c r="H54" i="13"/>
  <c r="I54" i="13"/>
  <c r="AB54" i="13"/>
  <c r="R53" i="13"/>
  <c r="S53" i="13"/>
  <c r="T53" i="13"/>
  <c r="U53" i="13"/>
  <c r="V53" i="13"/>
  <c r="W53" i="13"/>
  <c r="X53" i="13"/>
  <c r="Y53" i="13"/>
  <c r="AD53" i="13" s="1"/>
  <c r="J53" i="13"/>
  <c r="K53" i="13"/>
  <c r="L53" i="13"/>
  <c r="M53" i="13"/>
  <c r="N53" i="13"/>
  <c r="O53" i="13"/>
  <c r="P53" i="13"/>
  <c r="Q53" i="13"/>
  <c r="AC53" i="13"/>
  <c r="C53" i="13"/>
  <c r="D53" i="13"/>
  <c r="E53" i="13"/>
  <c r="F53" i="13"/>
  <c r="G53" i="13"/>
  <c r="H53" i="13"/>
  <c r="I53" i="13"/>
  <c r="AB53" i="13"/>
  <c r="R52" i="13"/>
  <c r="S52" i="13"/>
  <c r="T52" i="13"/>
  <c r="U52" i="13"/>
  <c r="V52" i="13"/>
  <c r="W52" i="13"/>
  <c r="X52" i="13"/>
  <c r="Y52" i="13"/>
  <c r="AD52" i="13" s="1"/>
  <c r="J52" i="13"/>
  <c r="K52" i="13"/>
  <c r="L52" i="13"/>
  <c r="M52" i="13"/>
  <c r="N52" i="13"/>
  <c r="O52" i="13"/>
  <c r="P52" i="13"/>
  <c r="AC52" i="13" s="1"/>
  <c r="Q52" i="13"/>
  <c r="C52" i="13"/>
  <c r="D52" i="13"/>
  <c r="E52" i="13"/>
  <c r="F52" i="13"/>
  <c r="G52" i="13"/>
  <c r="H52" i="13"/>
  <c r="I52" i="13"/>
  <c r="AB52" i="13"/>
  <c r="R51" i="13"/>
  <c r="S51" i="13"/>
  <c r="AD51" i="13" s="1"/>
  <c r="T51" i="13"/>
  <c r="U51" i="13"/>
  <c r="V51" i="13"/>
  <c r="W51" i="13"/>
  <c r="X51" i="13"/>
  <c r="Y51" i="13"/>
  <c r="J51" i="13"/>
  <c r="K51" i="13"/>
  <c r="L51" i="13"/>
  <c r="M51" i="13"/>
  <c r="N51" i="13"/>
  <c r="O51" i="13"/>
  <c r="P51" i="13"/>
  <c r="Q51" i="13"/>
  <c r="AC51" i="13"/>
  <c r="C51" i="13"/>
  <c r="D51" i="13"/>
  <c r="E51" i="13"/>
  <c r="F51" i="13"/>
  <c r="G51" i="13"/>
  <c r="H51" i="13"/>
  <c r="I51" i="13"/>
  <c r="AB51" i="13"/>
  <c r="R50" i="13"/>
  <c r="S50" i="13"/>
  <c r="T50" i="13"/>
  <c r="U50" i="13"/>
  <c r="V50" i="13"/>
  <c r="W50" i="13"/>
  <c r="X50" i="13"/>
  <c r="Y50" i="13"/>
  <c r="AD50" i="13"/>
  <c r="J50" i="13"/>
  <c r="K50" i="13"/>
  <c r="L50" i="13"/>
  <c r="M50" i="13"/>
  <c r="N50" i="13"/>
  <c r="O50" i="13"/>
  <c r="P50" i="13"/>
  <c r="Q50" i="13"/>
  <c r="AC50" i="13"/>
  <c r="C50" i="13"/>
  <c r="D50" i="13"/>
  <c r="E50" i="13"/>
  <c r="F50" i="13"/>
  <c r="G50" i="13"/>
  <c r="H50" i="13"/>
  <c r="I50" i="13"/>
  <c r="AB50" i="13"/>
  <c r="R49" i="13"/>
  <c r="S49" i="13"/>
  <c r="T49" i="13"/>
  <c r="U49" i="13"/>
  <c r="AD49" i="13" s="1"/>
  <c r="V49" i="13"/>
  <c r="W49" i="13"/>
  <c r="X49" i="13"/>
  <c r="Y49" i="13"/>
  <c r="J49" i="13"/>
  <c r="K49" i="13"/>
  <c r="L49" i="13"/>
  <c r="M49" i="13"/>
  <c r="N49" i="13"/>
  <c r="O49" i="13"/>
  <c r="P49" i="13"/>
  <c r="Q49" i="13"/>
  <c r="AC49" i="13"/>
  <c r="C49" i="13"/>
  <c r="D49" i="13"/>
  <c r="E49" i="13"/>
  <c r="F49" i="13"/>
  <c r="G49" i="13"/>
  <c r="H49" i="13"/>
  <c r="I49" i="13"/>
  <c r="AB49" i="13"/>
  <c r="R48" i="13"/>
  <c r="S48" i="13"/>
  <c r="T48" i="13"/>
  <c r="U48" i="13"/>
  <c r="AD48" i="13" s="1"/>
  <c r="V48" i="13"/>
  <c r="W48" i="13"/>
  <c r="X48" i="13"/>
  <c r="Y48" i="13"/>
  <c r="J48" i="13"/>
  <c r="K48" i="13"/>
  <c r="L48" i="13"/>
  <c r="M48" i="13"/>
  <c r="N48" i="13"/>
  <c r="O48" i="13"/>
  <c r="P48" i="13"/>
  <c r="Q48" i="13"/>
  <c r="AC48" i="13"/>
  <c r="C48" i="13"/>
  <c r="D48" i="13"/>
  <c r="E48" i="13"/>
  <c r="F48" i="13"/>
  <c r="G48" i="13"/>
  <c r="H48" i="13"/>
  <c r="I48" i="13"/>
  <c r="AB48" i="13"/>
  <c r="R47" i="13"/>
  <c r="S47" i="13"/>
  <c r="AD47" i="13" s="1"/>
  <c r="T47" i="13"/>
  <c r="U47" i="13"/>
  <c r="V47" i="13"/>
  <c r="W47" i="13"/>
  <c r="X47" i="13"/>
  <c r="Y47" i="13"/>
  <c r="J47" i="13"/>
  <c r="K47" i="13"/>
  <c r="L47" i="13"/>
  <c r="AC47" i="13" s="1"/>
  <c r="M47" i="13"/>
  <c r="N47" i="13"/>
  <c r="O47" i="13"/>
  <c r="P47" i="13"/>
  <c r="Q47" i="13"/>
  <c r="C47" i="13"/>
  <c r="D47" i="13"/>
  <c r="E47" i="13"/>
  <c r="F47" i="13"/>
  <c r="G47" i="13"/>
  <c r="H47" i="13"/>
  <c r="AB47" i="13" s="1"/>
  <c r="I47" i="13"/>
  <c r="R46" i="13"/>
  <c r="S46" i="13"/>
  <c r="T46" i="13"/>
  <c r="U46" i="13"/>
  <c r="V46" i="13"/>
  <c r="W46" i="13"/>
  <c r="AD46" i="13" s="1"/>
  <c r="X46" i="13"/>
  <c r="Y46" i="13"/>
  <c r="J46" i="13"/>
  <c r="K46" i="13"/>
  <c r="L46" i="13"/>
  <c r="M46" i="13"/>
  <c r="N46" i="13"/>
  <c r="O46" i="13"/>
  <c r="P46" i="13"/>
  <c r="Q46" i="13"/>
  <c r="AC46" i="13"/>
  <c r="C46" i="13"/>
  <c r="D46" i="13"/>
  <c r="E46" i="13"/>
  <c r="F46" i="13"/>
  <c r="G46" i="13"/>
  <c r="H46" i="13"/>
  <c r="I46" i="13"/>
  <c r="AB46" i="13"/>
  <c r="R45" i="13"/>
  <c r="S45" i="13"/>
  <c r="T45" i="13"/>
  <c r="AD45" i="13" s="1"/>
  <c r="U45" i="13"/>
  <c r="V45" i="13"/>
  <c r="W45" i="13"/>
  <c r="X45" i="13"/>
  <c r="Y45" i="13"/>
  <c r="J45" i="13"/>
  <c r="K45" i="13"/>
  <c r="L45" i="13"/>
  <c r="AC45" i="13" s="1"/>
  <c r="M45" i="13"/>
  <c r="N45" i="13"/>
  <c r="O45" i="13"/>
  <c r="P45" i="13"/>
  <c r="Q45" i="13"/>
  <c r="C45" i="13"/>
  <c r="D45" i="13"/>
  <c r="AB45" i="13" s="1"/>
  <c r="E45" i="13"/>
  <c r="F45" i="13"/>
  <c r="G45" i="13"/>
  <c r="H45" i="13"/>
  <c r="I45" i="13"/>
  <c r="R44" i="13"/>
  <c r="S44" i="13"/>
  <c r="AD44" i="13" s="1"/>
  <c r="T44" i="13"/>
  <c r="U44" i="13"/>
  <c r="V44" i="13"/>
  <c r="W44" i="13"/>
  <c r="X44" i="13"/>
  <c r="Y44" i="13"/>
  <c r="J44" i="13"/>
  <c r="K44" i="13"/>
  <c r="L44" i="13"/>
  <c r="M44" i="13"/>
  <c r="N44" i="13"/>
  <c r="O44" i="13"/>
  <c r="P44" i="13"/>
  <c r="Q44" i="13"/>
  <c r="AC44" i="13"/>
  <c r="C44" i="13"/>
  <c r="D44" i="13"/>
  <c r="E44" i="13"/>
  <c r="F44" i="13"/>
  <c r="G44" i="13"/>
  <c r="H44" i="13"/>
  <c r="I44" i="13"/>
  <c r="AB44" i="13"/>
  <c r="R43" i="13"/>
  <c r="S43" i="13"/>
  <c r="T43" i="13"/>
  <c r="U43" i="13"/>
  <c r="AD43" i="13" s="1"/>
  <c r="V43" i="13"/>
  <c r="W43" i="13"/>
  <c r="X43" i="13"/>
  <c r="Y43" i="13"/>
  <c r="J43" i="13"/>
  <c r="K43" i="13"/>
  <c r="L43" i="13"/>
  <c r="AC43" i="13" s="1"/>
  <c r="M43" i="13"/>
  <c r="N43" i="13"/>
  <c r="O43" i="13"/>
  <c r="P43" i="13"/>
  <c r="Q43" i="13"/>
  <c r="C43" i="13"/>
  <c r="D43" i="13"/>
  <c r="AB43" i="13" s="1"/>
  <c r="E43" i="13"/>
  <c r="F43" i="13"/>
  <c r="G43" i="13"/>
  <c r="H43" i="13"/>
  <c r="I43" i="13"/>
  <c r="R42" i="13"/>
  <c r="S42" i="13"/>
  <c r="T42" i="13"/>
  <c r="U42" i="13"/>
  <c r="V42" i="13"/>
  <c r="W42" i="13"/>
  <c r="AD42" i="13" s="1"/>
  <c r="X42" i="13"/>
  <c r="Y42" i="13"/>
  <c r="J42" i="13"/>
  <c r="K42" i="13"/>
  <c r="L42" i="13"/>
  <c r="M42" i="13"/>
  <c r="N42" i="13"/>
  <c r="O42" i="13"/>
  <c r="P42" i="13"/>
  <c r="Q42" i="13"/>
  <c r="AC42" i="13"/>
  <c r="C42" i="13"/>
  <c r="D42" i="13"/>
  <c r="E42" i="13"/>
  <c r="F42" i="13"/>
  <c r="G42" i="13"/>
  <c r="H42" i="13"/>
  <c r="I42" i="13"/>
  <c r="AB42" i="13"/>
  <c r="R41" i="13"/>
  <c r="S41" i="13"/>
  <c r="T41" i="13"/>
  <c r="U41" i="13"/>
  <c r="V41" i="13"/>
  <c r="W41" i="13"/>
  <c r="X41" i="13"/>
  <c r="Y41" i="13"/>
  <c r="AD41" i="13" s="1"/>
  <c r="J41" i="13"/>
  <c r="K41" i="13"/>
  <c r="L41" i="13"/>
  <c r="M41" i="13"/>
  <c r="N41" i="13"/>
  <c r="O41" i="13"/>
  <c r="P41" i="13"/>
  <c r="AC41" i="13" s="1"/>
  <c r="Q41" i="13"/>
  <c r="C41" i="13"/>
  <c r="D41" i="13"/>
  <c r="E41" i="13"/>
  <c r="F41" i="13"/>
  <c r="G41" i="13"/>
  <c r="H41" i="13"/>
  <c r="I41" i="13"/>
  <c r="AB41" i="13"/>
  <c r="R40" i="13"/>
  <c r="S40" i="13"/>
  <c r="T40" i="13"/>
  <c r="U40" i="13"/>
  <c r="V40" i="13"/>
  <c r="W40" i="13"/>
  <c r="X40" i="13"/>
  <c r="Y40" i="13"/>
  <c r="AD40" i="13"/>
  <c r="J40" i="13"/>
  <c r="K40" i="13"/>
  <c r="L40" i="13"/>
  <c r="M40" i="13"/>
  <c r="N40" i="13"/>
  <c r="O40" i="13"/>
  <c r="P40" i="13"/>
  <c r="Q40" i="13"/>
  <c r="AC40" i="13"/>
  <c r="C40" i="13"/>
  <c r="D40" i="13"/>
  <c r="E40" i="13"/>
  <c r="F40" i="13"/>
  <c r="G40" i="13"/>
  <c r="H40" i="13"/>
  <c r="I40" i="13"/>
  <c r="AB40" i="13"/>
  <c r="R39" i="13"/>
  <c r="S39" i="13"/>
  <c r="T39" i="13"/>
  <c r="U39" i="13"/>
  <c r="V39" i="13"/>
  <c r="W39" i="13"/>
  <c r="X39" i="13"/>
  <c r="Y39" i="13"/>
  <c r="AD39" i="13"/>
  <c r="J39" i="13"/>
  <c r="K39" i="13"/>
  <c r="L39" i="13"/>
  <c r="M39" i="13"/>
  <c r="N39" i="13"/>
  <c r="O39" i="13"/>
  <c r="P39" i="13"/>
  <c r="Q39" i="13"/>
  <c r="AC39" i="13"/>
  <c r="C39" i="13"/>
  <c r="D39" i="13"/>
  <c r="E39" i="13"/>
  <c r="F39" i="13"/>
  <c r="G39" i="13"/>
  <c r="H39" i="13"/>
  <c r="I39" i="13"/>
  <c r="AB39" i="13"/>
  <c r="R38" i="13"/>
  <c r="S38" i="13"/>
  <c r="T38" i="13"/>
  <c r="U38" i="13"/>
  <c r="AD38" i="13" s="1"/>
  <c r="V38" i="13"/>
  <c r="W38" i="13"/>
  <c r="X38" i="13"/>
  <c r="Y38" i="13"/>
  <c r="J38" i="13"/>
  <c r="K38" i="13"/>
  <c r="L38" i="13"/>
  <c r="M38" i="13"/>
  <c r="N38" i="13"/>
  <c r="O38" i="13"/>
  <c r="P38" i="13"/>
  <c r="Q38" i="13"/>
  <c r="AC38" i="13"/>
  <c r="C38" i="13"/>
  <c r="D38" i="13"/>
  <c r="E38" i="13"/>
  <c r="F38" i="13"/>
  <c r="G38" i="13"/>
  <c r="H38" i="13"/>
  <c r="I38" i="13"/>
  <c r="AB38" i="13"/>
  <c r="R37" i="13"/>
  <c r="S37" i="13"/>
  <c r="T37" i="13"/>
  <c r="U37" i="13"/>
  <c r="AD37" i="13" s="1"/>
  <c r="V37" i="13"/>
  <c r="W37" i="13"/>
  <c r="X37" i="13"/>
  <c r="Y37" i="13"/>
  <c r="J37" i="13"/>
  <c r="K37" i="13"/>
  <c r="L37" i="13"/>
  <c r="M37" i="13"/>
  <c r="N37" i="13"/>
  <c r="O37" i="13"/>
  <c r="P37" i="13"/>
  <c r="Q37" i="13"/>
  <c r="AC37" i="13"/>
  <c r="C37" i="13"/>
  <c r="D37" i="13"/>
  <c r="E37" i="13"/>
  <c r="F37" i="13"/>
  <c r="G37" i="13"/>
  <c r="H37" i="13"/>
  <c r="I37" i="13"/>
  <c r="AB37" i="13"/>
  <c r="R36" i="13"/>
  <c r="S36" i="13"/>
  <c r="T36" i="13"/>
  <c r="U36" i="13"/>
  <c r="V36" i="13"/>
  <c r="W36" i="13"/>
  <c r="X36" i="13"/>
  <c r="Y36" i="13"/>
  <c r="AD36" i="13" s="1"/>
  <c r="J36" i="13"/>
  <c r="K36" i="13"/>
  <c r="L36" i="13"/>
  <c r="M36" i="13"/>
  <c r="N36" i="13"/>
  <c r="O36" i="13"/>
  <c r="P36" i="13"/>
  <c r="AC36" i="13" s="1"/>
  <c r="Q36" i="13"/>
  <c r="C36" i="13"/>
  <c r="D36" i="13"/>
  <c r="E36" i="13"/>
  <c r="F36" i="13"/>
  <c r="G36" i="13"/>
  <c r="H36" i="13"/>
  <c r="I36" i="13"/>
  <c r="AB36" i="13"/>
  <c r="R35" i="13"/>
  <c r="S35" i="13"/>
  <c r="T35" i="13"/>
  <c r="U35" i="13"/>
  <c r="AD35" i="13" s="1"/>
  <c r="V35" i="13"/>
  <c r="W35" i="13"/>
  <c r="X35" i="13"/>
  <c r="Y35" i="13"/>
  <c r="J35" i="13"/>
  <c r="K35" i="13"/>
  <c r="L35" i="13"/>
  <c r="M35" i="13"/>
  <c r="N35" i="13"/>
  <c r="O35" i="13"/>
  <c r="P35" i="13"/>
  <c r="Q35" i="13"/>
  <c r="AC35" i="13"/>
  <c r="C35" i="13"/>
  <c r="D35" i="13"/>
  <c r="E35" i="13"/>
  <c r="F35" i="13"/>
  <c r="G35" i="13"/>
  <c r="H35" i="13"/>
  <c r="I35" i="13"/>
  <c r="AB35" i="13"/>
  <c r="R34" i="13"/>
  <c r="S34" i="13"/>
  <c r="T34" i="13"/>
  <c r="U34" i="13"/>
  <c r="AD34" i="13" s="1"/>
  <c r="V34" i="13"/>
  <c r="W34" i="13"/>
  <c r="X34" i="13"/>
  <c r="Y34" i="13"/>
  <c r="J34" i="13"/>
  <c r="K34" i="13"/>
  <c r="L34" i="13"/>
  <c r="M34" i="13"/>
  <c r="N34" i="13"/>
  <c r="O34" i="13"/>
  <c r="P34" i="13"/>
  <c r="Q34" i="13"/>
  <c r="AC34" i="13"/>
  <c r="C34" i="13"/>
  <c r="D34" i="13"/>
  <c r="E34" i="13"/>
  <c r="F34" i="13"/>
  <c r="G34" i="13"/>
  <c r="H34" i="13"/>
  <c r="I34" i="13"/>
  <c r="AB34" i="13"/>
  <c r="R33" i="13"/>
  <c r="S33" i="13"/>
  <c r="T33" i="13"/>
  <c r="U33" i="13"/>
  <c r="AD33" i="13" s="1"/>
  <c r="V33" i="13"/>
  <c r="W33" i="13"/>
  <c r="X33" i="13"/>
  <c r="Y33" i="13"/>
  <c r="J33" i="13"/>
  <c r="K33" i="13"/>
  <c r="L33" i="13"/>
  <c r="M33" i="13"/>
  <c r="N33" i="13"/>
  <c r="O33" i="13"/>
  <c r="P33" i="13"/>
  <c r="Q33" i="13"/>
  <c r="AC33" i="13"/>
  <c r="C33" i="13"/>
  <c r="D33" i="13"/>
  <c r="E33" i="13"/>
  <c r="F33" i="13"/>
  <c r="G33" i="13"/>
  <c r="H33" i="13"/>
  <c r="I33" i="13"/>
  <c r="AB33" i="13"/>
  <c r="R32" i="13"/>
  <c r="S32" i="13"/>
  <c r="T32" i="13"/>
  <c r="U32" i="13"/>
  <c r="AD32" i="13" s="1"/>
  <c r="V32" i="13"/>
  <c r="W32" i="13"/>
  <c r="X32" i="13"/>
  <c r="Y32" i="13"/>
  <c r="J32" i="13"/>
  <c r="K32" i="13"/>
  <c r="L32" i="13"/>
  <c r="M32" i="13"/>
  <c r="N32" i="13"/>
  <c r="O32" i="13"/>
  <c r="P32" i="13"/>
  <c r="Q32" i="13"/>
  <c r="AC32" i="13"/>
  <c r="C32" i="13"/>
  <c r="D32" i="13"/>
  <c r="E32" i="13"/>
  <c r="F32" i="13"/>
  <c r="G32" i="13"/>
  <c r="H32" i="13"/>
  <c r="I32" i="13"/>
  <c r="AB32" i="13"/>
  <c r="R31" i="13"/>
  <c r="S31" i="13"/>
  <c r="T31" i="13"/>
  <c r="U31" i="13"/>
  <c r="AD31" i="13" s="1"/>
  <c r="V31" i="13"/>
  <c r="W31" i="13"/>
  <c r="X31" i="13"/>
  <c r="Y31" i="13"/>
  <c r="J31" i="13"/>
  <c r="K31" i="13"/>
  <c r="L31" i="13"/>
  <c r="M31" i="13"/>
  <c r="N31" i="13"/>
  <c r="O31" i="13"/>
  <c r="P31" i="13"/>
  <c r="Q31" i="13"/>
  <c r="AC31" i="13"/>
  <c r="C31" i="13"/>
  <c r="D31" i="13"/>
  <c r="E31" i="13"/>
  <c r="F31" i="13"/>
  <c r="G31" i="13"/>
  <c r="H31" i="13"/>
  <c r="I31" i="13"/>
  <c r="AB31" i="13"/>
  <c r="R30" i="13"/>
  <c r="S30" i="13"/>
  <c r="AD30" i="13" s="1"/>
  <c r="T30" i="13"/>
  <c r="U30" i="13"/>
  <c r="V30" i="13"/>
  <c r="W30" i="13"/>
  <c r="X30" i="13"/>
  <c r="Y30" i="13"/>
  <c r="J30" i="13"/>
  <c r="K30" i="13"/>
  <c r="L30" i="13"/>
  <c r="M30" i="13"/>
  <c r="N30" i="13"/>
  <c r="O30" i="13"/>
  <c r="P30" i="13"/>
  <c r="Q30" i="13"/>
  <c r="AC30" i="13"/>
  <c r="C30" i="13"/>
  <c r="D30" i="13"/>
  <c r="E30" i="13"/>
  <c r="F30" i="13"/>
  <c r="G30" i="13"/>
  <c r="H30" i="13"/>
  <c r="I30" i="13"/>
  <c r="AB30" i="13"/>
  <c r="R29" i="13"/>
  <c r="S29" i="13"/>
  <c r="T29" i="13"/>
  <c r="U29" i="13"/>
  <c r="V29" i="13"/>
  <c r="W29" i="13"/>
  <c r="X29" i="13"/>
  <c r="Y29" i="13"/>
  <c r="AD29" i="13"/>
  <c r="J29" i="13"/>
  <c r="K29" i="13"/>
  <c r="L29" i="13"/>
  <c r="M29" i="13"/>
  <c r="N29" i="13"/>
  <c r="O29" i="13"/>
  <c r="P29" i="13"/>
  <c r="Q29" i="13"/>
  <c r="AC29" i="13" s="1"/>
  <c r="C29" i="13"/>
  <c r="D29" i="13"/>
  <c r="E29" i="13"/>
  <c r="F29" i="13"/>
  <c r="G29" i="13"/>
  <c r="H29" i="13"/>
  <c r="I29" i="13"/>
  <c r="AB29" i="13"/>
  <c r="R28" i="13"/>
  <c r="S28" i="13"/>
  <c r="T28" i="13"/>
  <c r="AD28" i="13" s="1"/>
  <c r="U28" i="13"/>
  <c r="V28" i="13"/>
  <c r="W28" i="13"/>
  <c r="X28" i="13"/>
  <c r="Y28" i="13"/>
  <c r="J28" i="13"/>
  <c r="K28" i="13"/>
  <c r="L28" i="13"/>
  <c r="M28" i="13"/>
  <c r="N28" i="13"/>
  <c r="O28" i="13"/>
  <c r="P28" i="13"/>
  <c r="AC28" i="13" s="1"/>
  <c r="Q28" i="13"/>
  <c r="C28" i="13"/>
  <c r="D28" i="13"/>
  <c r="E28" i="13"/>
  <c r="F28" i="13"/>
  <c r="G28" i="13"/>
  <c r="H28" i="13"/>
  <c r="I28" i="13"/>
  <c r="AB28" i="13"/>
  <c r="R27" i="13"/>
  <c r="S27" i="13"/>
  <c r="T27" i="13"/>
  <c r="U27" i="13"/>
  <c r="AD27" i="13" s="1"/>
  <c r="V27" i="13"/>
  <c r="W27" i="13"/>
  <c r="X27" i="13"/>
  <c r="Y27" i="13"/>
  <c r="J27" i="13"/>
  <c r="K27" i="13"/>
  <c r="L27" i="13"/>
  <c r="M27" i="13"/>
  <c r="N27" i="13"/>
  <c r="O27" i="13"/>
  <c r="P27" i="13"/>
  <c r="Q27" i="13"/>
  <c r="AC27" i="13"/>
  <c r="C27" i="13"/>
  <c r="D27" i="13"/>
  <c r="E27" i="13"/>
  <c r="F27" i="13"/>
  <c r="G27" i="13"/>
  <c r="H27" i="13"/>
  <c r="I27" i="13"/>
  <c r="AB27" i="13"/>
  <c r="R26" i="13"/>
  <c r="S26" i="13"/>
  <c r="AD26" i="13" s="1"/>
  <c r="T26" i="13"/>
  <c r="U26" i="13"/>
  <c r="V26" i="13"/>
  <c r="W26" i="13"/>
  <c r="X26" i="13"/>
  <c r="Y26" i="13"/>
  <c r="J26" i="13"/>
  <c r="K26" i="13"/>
  <c r="L26" i="13"/>
  <c r="M26" i="13"/>
  <c r="N26" i="13"/>
  <c r="O26" i="13"/>
  <c r="P26" i="13"/>
  <c r="Q26" i="13"/>
  <c r="AC26" i="13"/>
  <c r="C26" i="13"/>
  <c r="D26" i="13"/>
  <c r="E26" i="13"/>
  <c r="F26" i="13"/>
  <c r="G26" i="13"/>
  <c r="H26" i="13"/>
  <c r="I26" i="13"/>
  <c r="AB26" i="13"/>
  <c r="R25" i="13"/>
  <c r="S25" i="13"/>
  <c r="T25" i="13"/>
  <c r="U25" i="13"/>
  <c r="AD25" i="13" s="1"/>
  <c r="V25" i="13"/>
  <c r="W25" i="13"/>
  <c r="X25" i="13"/>
  <c r="Y25" i="13"/>
  <c r="J25" i="13"/>
  <c r="K25" i="13"/>
  <c r="L25" i="13"/>
  <c r="M25" i="13"/>
  <c r="N25" i="13"/>
  <c r="O25" i="13"/>
  <c r="P25" i="13"/>
  <c r="Q25" i="13"/>
  <c r="AC25" i="13"/>
  <c r="C25" i="13"/>
  <c r="D25" i="13"/>
  <c r="E25" i="13"/>
  <c r="F25" i="13"/>
  <c r="G25" i="13"/>
  <c r="H25" i="13"/>
  <c r="I25" i="13"/>
  <c r="AB25" i="13"/>
  <c r="R24" i="13"/>
  <c r="S24" i="13"/>
  <c r="AD24" i="13" s="1"/>
  <c r="T24" i="13"/>
  <c r="U24" i="13"/>
  <c r="V24" i="13"/>
  <c r="W24" i="13"/>
  <c r="X24" i="13"/>
  <c r="Y24" i="13"/>
  <c r="J24" i="13"/>
  <c r="K24" i="13"/>
  <c r="L24" i="13"/>
  <c r="M24" i="13"/>
  <c r="N24" i="13"/>
  <c r="O24" i="13"/>
  <c r="P24" i="13"/>
  <c r="AC24" i="13" s="1"/>
  <c r="Q24" i="13"/>
  <c r="C24" i="13"/>
  <c r="D24" i="13"/>
  <c r="E24" i="13"/>
  <c r="F24" i="13"/>
  <c r="G24" i="13"/>
  <c r="H24" i="13"/>
  <c r="I24" i="13"/>
  <c r="AB24" i="13"/>
  <c r="R23" i="13"/>
  <c r="S23" i="13"/>
  <c r="T23" i="13"/>
  <c r="U23" i="13"/>
  <c r="AD23" i="13" s="1"/>
  <c r="V23" i="13"/>
  <c r="W23" i="13"/>
  <c r="X23" i="13"/>
  <c r="Y23" i="13"/>
  <c r="J23" i="13"/>
  <c r="K23" i="13"/>
  <c r="L23" i="13"/>
  <c r="M23" i="13"/>
  <c r="N23" i="13"/>
  <c r="O23" i="13"/>
  <c r="P23" i="13"/>
  <c r="Q23" i="13"/>
  <c r="AC23" i="13"/>
  <c r="C23" i="13"/>
  <c r="D23" i="13"/>
  <c r="E23" i="13"/>
  <c r="F23" i="13"/>
  <c r="G23" i="13"/>
  <c r="H23" i="13"/>
  <c r="I23" i="13"/>
  <c r="AB23" i="13"/>
  <c r="R22" i="13"/>
  <c r="S22" i="13"/>
  <c r="AD22" i="13" s="1"/>
  <c r="T22" i="13"/>
  <c r="U22" i="13"/>
  <c r="V22" i="13"/>
  <c r="W22" i="13"/>
  <c r="X22" i="13"/>
  <c r="Y22" i="13"/>
  <c r="J22" i="13"/>
  <c r="K22" i="13"/>
  <c r="L22" i="13"/>
  <c r="AC22" i="13" s="1"/>
  <c r="M22" i="13"/>
  <c r="N22" i="13"/>
  <c r="O22" i="13"/>
  <c r="P22" i="13"/>
  <c r="Q22" i="13"/>
  <c r="C22" i="13"/>
  <c r="D22" i="13"/>
  <c r="E22" i="13"/>
  <c r="F22" i="13"/>
  <c r="G22" i="13"/>
  <c r="H22" i="13"/>
  <c r="AB22" i="13" s="1"/>
  <c r="I22" i="13"/>
  <c r="R21" i="13"/>
  <c r="S21" i="13"/>
  <c r="AD21" i="13" s="1"/>
  <c r="T21" i="13"/>
  <c r="U21" i="13"/>
  <c r="V21" i="13"/>
  <c r="W21" i="13"/>
  <c r="X21" i="13"/>
  <c r="Y21" i="13"/>
  <c r="J21" i="13"/>
  <c r="K21" i="13"/>
  <c r="L21" i="13"/>
  <c r="M21" i="13"/>
  <c r="N21" i="13"/>
  <c r="O21" i="13"/>
  <c r="P21" i="13"/>
  <c r="Q21" i="13"/>
  <c r="AC21" i="13"/>
  <c r="C21" i="13"/>
  <c r="D21" i="13"/>
  <c r="E21" i="13"/>
  <c r="F21" i="13"/>
  <c r="G21" i="13"/>
  <c r="H21" i="13"/>
  <c r="I21" i="13"/>
  <c r="AB21" i="13"/>
  <c r="R20" i="13"/>
  <c r="S20" i="13"/>
  <c r="AD20" i="13" s="1"/>
  <c r="T20" i="13"/>
  <c r="U20" i="13"/>
  <c r="V20" i="13"/>
  <c r="W20" i="13"/>
  <c r="X20" i="13"/>
  <c r="Y20" i="13"/>
  <c r="J20" i="13"/>
  <c r="K20" i="13"/>
  <c r="L20" i="13"/>
  <c r="AC20" i="13" s="1"/>
  <c r="M20" i="13"/>
  <c r="N20" i="13"/>
  <c r="O20" i="13"/>
  <c r="P20" i="13"/>
  <c r="Q20" i="13"/>
  <c r="C20" i="13"/>
  <c r="D20" i="13"/>
  <c r="E20" i="13"/>
  <c r="F20" i="13"/>
  <c r="G20" i="13"/>
  <c r="H20" i="13"/>
  <c r="AB20" i="13" s="1"/>
  <c r="I20" i="13"/>
  <c r="R19" i="13"/>
  <c r="S19" i="13"/>
  <c r="AD19" i="13" s="1"/>
  <c r="T19" i="13"/>
  <c r="U19" i="13"/>
  <c r="V19" i="13"/>
  <c r="W19" i="13"/>
  <c r="X19" i="13"/>
  <c r="Y19" i="13"/>
  <c r="J19" i="13"/>
  <c r="K19" i="13"/>
  <c r="L19" i="13"/>
  <c r="M19" i="13"/>
  <c r="N19" i="13"/>
  <c r="O19" i="13"/>
  <c r="P19" i="13"/>
  <c r="Q19" i="13"/>
  <c r="AC19" i="13"/>
  <c r="C19" i="13"/>
  <c r="D19" i="13"/>
  <c r="E19" i="13"/>
  <c r="F19" i="13"/>
  <c r="G19" i="13"/>
  <c r="H19" i="13"/>
  <c r="I19" i="13"/>
  <c r="AB19" i="13"/>
  <c r="R18" i="13"/>
  <c r="S18" i="13"/>
  <c r="AD18" i="13" s="1"/>
  <c r="T18" i="13"/>
  <c r="U18" i="13"/>
  <c r="V18" i="13"/>
  <c r="W18" i="13"/>
  <c r="X18" i="13"/>
  <c r="Y18" i="13"/>
  <c r="J18" i="13"/>
  <c r="K18" i="13"/>
  <c r="L18" i="13"/>
  <c r="AC18" i="13" s="1"/>
  <c r="M18" i="13"/>
  <c r="N18" i="13"/>
  <c r="O18" i="13"/>
  <c r="P18" i="13"/>
  <c r="Q18" i="13"/>
  <c r="C18" i="13"/>
  <c r="D18" i="13"/>
  <c r="AB18" i="13" s="1"/>
  <c r="E18" i="13"/>
  <c r="F18" i="13"/>
  <c r="G18" i="13"/>
  <c r="H18" i="13"/>
  <c r="I18" i="13"/>
  <c r="R17" i="13"/>
  <c r="S17" i="13"/>
  <c r="AD17" i="13" s="1"/>
  <c r="T17" i="13"/>
  <c r="U17" i="13"/>
  <c r="V17" i="13"/>
  <c r="W17" i="13"/>
  <c r="X17" i="13"/>
  <c r="Y17" i="13"/>
  <c r="J17" i="13"/>
  <c r="K17" i="13"/>
  <c r="L17" i="13"/>
  <c r="M17" i="13"/>
  <c r="N17" i="13"/>
  <c r="O17" i="13"/>
  <c r="P17" i="13"/>
  <c r="Q17" i="13"/>
  <c r="AC17" i="13"/>
  <c r="C17" i="13"/>
  <c r="D17" i="13"/>
  <c r="E17" i="13"/>
  <c r="F17" i="13"/>
  <c r="G17" i="13"/>
  <c r="H17" i="13"/>
  <c r="I17" i="13"/>
  <c r="AB17" i="13"/>
  <c r="R16" i="13"/>
  <c r="S16" i="13"/>
  <c r="AD16" i="13" s="1"/>
  <c r="T16" i="13"/>
  <c r="U16" i="13"/>
  <c r="V16" i="13"/>
  <c r="W16" i="13"/>
  <c r="X16" i="13"/>
  <c r="Y16" i="13"/>
  <c r="J16" i="13"/>
  <c r="K16" i="13"/>
  <c r="L16" i="13"/>
  <c r="AC16" i="13" s="1"/>
  <c r="M16" i="13"/>
  <c r="N16" i="13"/>
  <c r="O16" i="13"/>
  <c r="P16" i="13"/>
  <c r="Q16" i="13"/>
  <c r="C16" i="13"/>
  <c r="D16" i="13"/>
  <c r="AB16" i="13" s="1"/>
  <c r="E16" i="13"/>
  <c r="F16" i="13"/>
  <c r="G16" i="13"/>
  <c r="H16" i="13"/>
  <c r="I16" i="13"/>
  <c r="R15" i="13"/>
  <c r="S15" i="13"/>
  <c r="AD15" i="13" s="1"/>
  <c r="T15" i="13"/>
  <c r="U15" i="13"/>
  <c r="V15" i="13"/>
  <c r="W15" i="13"/>
  <c r="X15" i="13"/>
  <c r="Y15" i="13"/>
  <c r="J15" i="13"/>
  <c r="K15" i="13"/>
  <c r="L15" i="13"/>
  <c r="M15" i="13"/>
  <c r="N15" i="13"/>
  <c r="O15" i="13"/>
  <c r="P15" i="13"/>
  <c r="Q15" i="13"/>
  <c r="AC15" i="13"/>
  <c r="C15" i="13"/>
  <c r="D15" i="13"/>
  <c r="E15" i="13"/>
  <c r="F15" i="13"/>
  <c r="G15" i="13"/>
  <c r="H15" i="13"/>
  <c r="I15" i="13"/>
  <c r="AB15" i="13"/>
  <c r="R14" i="13"/>
  <c r="S14" i="13"/>
  <c r="T14" i="13"/>
  <c r="U14" i="13"/>
  <c r="AD14" i="13" s="1"/>
  <c r="V14" i="13"/>
  <c r="W14" i="13"/>
  <c r="X14" i="13"/>
  <c r="Y14" i="13"/>
  <c r="J14" i="13"/>
  <c r="K14" i="13"/>
  <c r="L14" i="13"/>
  <c r="AC14" i="13" s="1"/>
  <c r="M14" i="13"/>
  <c r="N14" i="13"/>
  <c r="O14" i="13"/>
  <c r="P14" i="13"/>
  <c r="Q14" i="13"/>
  <c r="C14" i="13"/>
  <c r="D14" i="13"/>
  <c r="AB14" i="13" s="1"/>
  <c r="E14" i="13"/>
  <c r="F14" i="13"/>
  <c r="G14" i="13"/>
  <c r="H14" i="13"/>
  <c r="I14" i="13"/>
  <c r="R13" i="13"/>
  <c r="S13" i="13"/>
  <c r="AD13" i="13" s="1"/>
  <c r="T13" i="13"/>
  <c r="U13" i="13"/>
  <c r="V13" i="13"/>
  <c r="W13" i="13"/>
  <c r="X13" i="13"/>
  <c r="Y13" i="13"/>
  <c r="J13" i="13"/>
  <c r="K13" i="13"/>
  <c r="L13" i="13"/>
  <c r="M13" i="13"/>
  <c r="N13" i="13"/>
  <c r="O13" i="13"/>
  <c r="P13" i="13"/>
  <c r="Q13" i="13"/>
  <c r="AC13" i="13"/>
  <c r="C13" i="13"/>
  <c r="D13" i="13"/>
  <c r="E13" i="13"/>
  <c r="F13" i="13"/>
  <c r="G13" i="13"/>
  <c r="H13" i="13"/>
  <c r="I13" i="13"/>
  <c r="AB13" i="13"/>
  <c r="R12" i="13"/>
  <c r="S12" i="13"/>
  <c r="T12" i="13"/>
  <c r="U12" i="13"/>
  <c r="V12" i="13"/>
  <c r="W12" i="13"/>
  <c r="X12" i="13"/>
  <c r="Y12" i="13"/>
  <c r="AD12" i="13"/>
  <c r="J12" i="13"/>
  <c r="K12" i="13"/>
  <c r="L12" i="13"/>
  <c r="M12" i="13"/>
  <c r="N12" i="13"/>
  <c r="O12" i="13"/>
  <c r="P12" i="13"/>
  <c r="Q12" i="13"/>
  <c r="AC12" i="13"/>
  <c r="C12" i="13"/>
  <c r="D12" i="13"/>
  <c r="E12" i="13"/>
  <c r="F12" i="13"/>
  <c r="G12" i="13"/>
  <c r="H12" i="13"/>
  <c r="I12" i="13"/>
  <c r="AB12" i="13"/>
  <c r="R11" i="13"/>
  <c r="S11" i="13"/>
  <c r="T11" i="13"/>
  <c r="U11" i="13"/>
  <c r="AD11" i="13" s="1"/>
  <c r="V11" i="13"/>
  <c r="W11" i="13"/>
  <c r="X11" i="13"/>
  <c r="Y11" i="13"/>
  <c r="J11" i="13"/>
  <c r="K11" i="13"/>
  <c r="L11" i="13"/>
  <c r="M11" i="13"/>
  <c r="N11" i="13"/>
  <c r="O11" i="13"/>
  <c r="P11" i="13"/>
  <c r="AC11" i="13" s="1"/>
  <c r="Q11" i="13"/>
  <c r="C11" i="13"/>
  <c r="D11" i="13"/>
  <c r="E11" i="13"/>
  <c r="F11" i="13"/>
  <c r="G11" i="13"/>
  <c r="H11" i="13"/>
  <c r="I11" i="13"/>
  <c r="AB11" i="13"/>
  <c r="R10" i="13"/>
  <c r="S10" i="13"/>
  <c r="T10" i="13"/>
  <c r="U10" i="13"/>
  <c r="AD10" i="13" s="1"/>
  <c r="V10" i="13"/>
  <c r="W10" i="13"/>
  <c r="X10" i="13"/>
  <c r="Y10" i="13"/>
  <c r="J10" i="13"/>
  <c r="K10" i="13"/>
  <c r="L10" i="13"/>
  <c r="M10" i="13"/>
  <c r="N10" i="13"/>
  <c r="O10" i="13"/>
  <c r="P10" i="13"/>
  <c r="AC10" i="13" s="1"/>
  <c r="Q10" i="13"/>
  <c r="C10" i="13"/>
  <c r="D10" i="13"/>
  <c r="E10" i="13"/>
  <c r="F10" i="13"/>
  <c r="G10" i="13"/>
  <c r="H10" i="13"/>
  <c r="I10" i="13"/>
  <c r="AB10" i="13"/>
  <c r="R116" i="12"/>
  <c r="S116" i="12"/>
  <c r="T116" i="12"/>
  <c r="U116" i="12"/>
  <c r="V116" i="12"/>
  <c r="W116" i="12"/>
  <c r="X116" i="12"/>
  <c r="Y116" i="12"/>
  <c r="AD116" i="12"/>
  <c r="J116" i="12"/>
  <c r="K116" i="12"/>
  <c r="L116" i="12"/>
  <c r="M116" i="12"/>
  <c r="N116" i="12"/>
  <c r="O116" i="12"/>
  <c r="P116" i="12"/>
  <c r="Q116" i="12"/>
  <c r="AC116" i="12"/>
  <c r="C116" i="12"/>
  <c r="D116" i="12"/>
  <c r="E116" i="12"/>
  <c r="F116" i="12"/>
  <c r="G116" i="12"/>
  <c r="H116" i="12"/>
  <c r="I116" i="12"/>
  <c r="AB116" i="12"/>
  <c r="R115" i="12"/>
  <c r="S115" i="12"/>
  <c r="T115" i="12"/>
  <c r="U115" i="12"/>
  <c r="AD115" i="12" s="1"/>
  <c r="V115" i="12"/>
  <c r="W115" i="12"/>
  <c r="X115" i="12"/>
  <c r="Y115" i="12"/>
  <c r="J115" i="12"/>
  <c r="K115" i="12"/>
  <c r="L115" i="12"/>
  <c r="M115" i="12"/>
  <c r="N115" i="12"/>
  <c r="O115" i="12"/>
  <c r="P115" i="12"/>
  <c r="AC115" i="12" s="1"/>
  <c r="Q115" i="12"/>
  <c r="C115" i="12"/>
  <c r="D115" i="12"/>
  <c r="E115" i="12"/>
  <c r="F115" i="12"/>
  <c r="G115" i="12"/>
  <c r="H115" i="12"/>
  <c r="I115" i="12"/>
  <c r="AB115" i="12"/>
  <c r="R114" i="12"/>
  <c r="S114" i="12"/>
  <c r="T114" i="12"/>
  <c r="U114" i="12"/>
  <c r="AD114" i="12" s="1"/>
  <c r="V114" i="12"/>
  <c r="W114" i="12"/>
  <c r="X114" i="12"/>
  <c r="Y114" i="12"/>
  <c r="J114" i="12"/>
  <c r="K114" i="12"/>
  <c r="L114" i="12"/>
  <c r="M114" i="12"/>
  <c r="N114" i="12"/>
  <c r="O114" i="12"/>
  <c r="P114" i="12"/>
  <c r="Q114" i="12"/>
  <c r="AC114" i="12"/>
  <c r="C114" i="12"/>
  <c r="D114" i="12"/>
  <c r="E114" i="12"/>
  <c r="F114" i="12"/>
  <c r="G114" i="12"/>
  <c r="H114" i="12"/>
  <c r="I114" i="12"/>
  <c r="AB114" i="12"/>
  <c r="R113" i="12"/>
  <c r="S113" i="12"/>
  <c r="AD113" i="12" s="1"/>
  <c r="T113" i="12"/>
  <c r="U113" i="12"/>
  <c r="V113" i="12"/>
  <c r="W113" i="12"/>
  <c r="X113" i="12"/>
  <c r="Y113" i="12"/>
  <c r="J113" i="12"/>
  <c r="K113" i="12"/>
  <c r="L113" i="12"/>
  <c r="M113" i="12"/>
  <c r="N113" i="12"/>
  <c r="O113" i="12"/>
  <c r="P113" i="12"/>
  <c r="Q113" i="12"/>
  <c r="AC113" i="12"/>
  <c r="C113" i="12"/>
  <c r="D113" i="12"/>
  <c r="E113" i="12"/>
  <c r="F113" i="12"/>
  <c r="G113" i="12"/>
  <c r="H113" i="12"/>
  <c r="I113" i="12"/>
  <c r="AB113" i="12"/>
  <c r="R112" i="12"/>
  <c r="S112" i="12"/>
  <c r="T112" i="12"/>
  <c r="U112" i="12"/>
  <c r="V112" i="12"/>
  <c r="W112" i="12"/>
  <c r="X112" i="12"/>
  <c r="Y112" i="12"/>
  <c r="AD112" i="12"/>
  <c r="J112" i="12"/>
  <c r="K112" i="12"/>
  <c r="L112" i="12"/>
  <c r="M112" i="12"/>
  <c r="N112" i="12"/>
  <c r="O112" i="12"/>
  <c r="P112" i="12"/>
  <c r="Q112" i="12"/>
  <c r="AC112" i="12"/>
  <c r="C112" i="12"/>
  <c r="D112" i="12"/>
  <c r="E112" i="12"/>
  <c r="F112" i="12"/>
  <c r="G112" i="12"/>
  <c r="H112" i="12"/>
  <c r="I112" i="12"/>
  <c r="AB112" i="12"/>
  <c r="R111" i="12"/>
  <c r="S111" i="12"/>
  <c r="T111" i="12"/>
  <c r="U111" i="12"/>
  <c r="V111" i="12"/>
  <c r="W111" i="12"/>
  <c r="X111" i="12"/>
  <c r="Y111" i="12"/>
  <c r="AD111" i="12"/>
  <c r="J111" i="12"/>
  <c r="K111" i="12"/>
  <c r="L111" i="12"/>
  <c r="M111" i="12"/>
  <c r="N111" i="12"/>
  <c r="O111" i="12"/>
  <c r="P111" i="12"/>
  <c r="Q111" i="12"/>
  <c r="AC111" i="12"/>
  <c r="C111" i="12"/>
  <c r="D111" i="12"/>
  <c r="E111" i="12"/>
  <c r="F111" i="12"/>
  <c r="G111" i="12"/>
  <c r="H111" i="12"/>
  <c r="I111" i="12"/>
  <c r="AB111" i="12"/>
  <c r="R110" i="12"/>
  <c r="S110" i="12"/>
  <c r="T110" i="12"/>
  <c r="U110" i="12"/>
  <c r="V110" i="12"/>
  <c r="W110" i="12"/>
  <c r="X110" i="12"/>
  <c r="Y110" i="12"/>
  <c r="AD110" i="12"/>
  <c r="J110" i="12"/>
  <c r="K110" i="12"/>
  <c r="L110" i="12"/>
  <c r="M110" i="12"/>
  <c r="AC110" i="12" s="1"/>
  <c r="N110" i="12"/>
  <c r="O110" i="12"/>
  <c r="P110" i="12"/>
  <c r="Q110" i="12"/>
  <c r="C110" i="12"/>
  <c r="D110" i="12"/>
  <c r="E110" i="12"/>
  <c r="F110" i="12"/>
  <c r="G110" i="12"/>
  <c r="H110" i="12"/>
  <c r="I110" i="12"/>
  <c r="AB110" i="12"/>
  <c r="R109" i="12"/>
  <c r="S109" i="12"/>
  <c r="AD109" i="12" s="1"/>
  <c r="T109" i="12"/>
  <c r="U109" i="12"/>
  <c r="V109" i="12"/>
  <c r="W109" i="12"/>
  <c r="X109" i="12"/>
  <c r="Y109" i="12"/>
  <c r="J109" i="12"/>
  <c r="K109" i="12"/>
  <c r="L109" i="12"/>
  <c r="M109" i="12"/>
  <c r="N109" i="12"/>
  <c r="O109" i="12"/>
  <c r="P109" i="12"/>
  <c r="Q109" i="12"/>
  <c r="AC109" i="12"/>
  <c r="C109" i="12"/>
  <c r="D109" i="12"/>
  <c r="E109" i="12"/>
  <c r="F109" i="12"/>
  <c r="G109" i="12"/>
  <c r="H109" i="12"/>
  <c r="I109" i="12"/>
  <c r="AB109" i="12"/>
  <c r="R108" i="12"/>
  <c r="S108" i="12"/>
  <c r="T108" i="12"/>
  <c r="U108" i="12"/>
  <c r="AD108" i="12" s="1"/>
  <c r="V108" i="12"/>
  <c r="W108" i="12"/>
  <c r="X108" i="12"/>
  <c r="Y108" i="12"/>
  <c r="J108" i="12"/>
  <c r="K108" i="12"/>
  <c r="L108" i="12"/>
  <c r="M108" i="12"/>
  <c r="N108" i="12"/>
  <c r="O108" i="12"/>
  <c r="P108" i="12"/>
  <c r="Q108" i="12"/>
  <c r="AC108" i="12"/>
  <c r="C108" i="12"/>
  <c r="D108" i="12"/>
  <c r="E108" i="12"/>
  <c r="F108" i="12"/>
  <c r="G108" i="12"/>
  <c r="H108" i="12"/>
  <c r="I108" i="12"/>
  <c r="AB108" i="12"/>
  <c r="R107" i="12"/>
  <c r="S107" i="12"/>
  <c r="AD107" i="12" s="1"/>
  <c r="T107" i="12"/>
  <c r="U107" i="12"/>
  <c r="V107" i="12"/>
  <c r="W107" i="12"/>
  <c r="X107" i="12"/>
  <c r="Y107" i="12"/>
  <c r="J107" i="12"/>
  <c r="K107" i="12"/>
  <c r="L107" i="12"/>
  <c r="AC107" i="12" s="1"/>
  <c r="M107" i="12"/>
  <c r="N107" i="12"/>
  <c r="O107" i="12"/>
  <c r="P107" i="12"/>
  <c r="Q107" i="12"/>
  <c r="C107" i="12"/>
  <c r="D107" i="12"/>
  <c r="E107" i="12"/>
  <c r="F107" i="12"/>
  <c r="G107" i="12"/>
  <c r="H107" i="12"/>
  <c r="AB107" i="12" s="1"/>
  <c r="I107" i="12"/>
  <c r="R106" i="12"/>
  <c r="S106" i="12"/>
  <c r="AD106" i="12" s="1"/>
  <c r="T106" i="12"/>
  <c r="U106" i="12"/>
  <c r="V106" i="12"/>
  <c r="W106" i="12"/>
  <c r="X106" i="12"/>
  <c r="Y106" i="12"/>
  <c r="J106" i="12"/>
  <c r="K106" i="12"/>
  <c r="L106" i="12"/>
  <c r="M106" i="12"/>
  <c r="N106" i="12"/>
  <c r="O106" i="12"/>
  <c r="P106" i="12"/>
  <c r="Q106" i="12"/>
  <c r="AC106" i="12"/>
  <c r="C106" i="12"/>
  <c r="D106" i="12"/>
  <c r="E106" i="12"/>
  <c r="F106" i="12"/>
  <c r="G106" i="12"/>
  <c r="H106" i="12"/>
  <c r="I106" i="12"/>
  <c r="AB106" i="12"/>
  <c r="R105" i="12"/>
  <c r="S105" i="12"/>
  <c r="AD105" i="12" s="1"/>
  <c r="T105" i="12"/>
  <c r="U105" i="12"/>
  <c r="V105" i="12"/>
  <c r="W105" i="12"/>
  <c r="X105" i="12"/>
  <c r="Y105" i="12"/>
  <c r="J105" i="12"/>
  <c r="K105" i="12"/>
  <c r="L105" i="12"/>
  <c r="AC105" i="12" s="1"/>
  <c r="M105" i="12"/>
  <c r="N105" i="12"/>
  <c r="O105" i="12"/>
  <c r="P105" i="12"/>
  <c r="Q105" i="12"/>
  <c r="C105" i="12"/>
  <c r="D105" i="12"/>
  <c r="AB105" i="12" s="1"/>
  <c r="E105" i="12"/>
  <c r="F105" i="12"/>
  <c r="G105" i="12"/>
  <c r="H105" i="12"/>
  <c r="I105" i="12"/>
  <c r="R104" i="12"/>
  <c r="S104" i="12"/>
  <c r="AD104" i="12" s="1"/>
  <c r="T104" i="12"/>
  <c r="U104" i="12"/>
  <c r="V104" i="12"/>
  <c r="W104" i="12"/>
  <c r="X104" i="12"/>
  <c r="Y104" i="12"/>
  <c r="J104" i="12"/>
  <c r="K104" i="12"/>
  <c r="L104" i="12"/>
  <c r="M104" i="12"/>
  <c r="N104" i="12"/>
  <c r="O104" i="12"/>
  <c r="P104" i="12"/>
  <c r="Q104" i="12"/>
  <c r="AC104" i="12"/>
  <c r="C104" i="12"/>
  <c r="D104" i="12"/>
  <c r="E104" i="12"/>
  <c r="F104" i="12"/>
  <c r="G104" i="12"/>
  <c r="H104" i="12"/>
  <c r="I104" i="12"/>
  <c r="AB104" i="12"/>
  <c r="R103" i="12"/>
  <c r="S103" i="12"/>
  <c r="T103" i="12"/>
  <c r="U103" i="12"/>
  <c r="AD103" i="12" s="1"/>
  <c r="V103" i="12"/>
  <c r="W103" i="12"/>
  <c r="X103" i="12"/>
  <c r="Y103" i="12"/>
  <c r="J103" i="12"/>
  <c r="K103" i="12"/>
  <c r="L103" i="12"/>
  <c r="AC103" i="12" s="1"/>
  <c r="M103" i="12"/>
  <c r="N103" i="12"/>
  <c r="O103" i="12"/>
  <c r="P103" i="12"/>
  <c r="Q103" i="12"/>
  <c r="C103" i="12"/>
  <c r="D103" i="12"/>
  <c r="AB103" i="12" s="1"/>
  <c r="E103" i="12"/>
  <c r="F103" i="12"/>
  <c r="G103" i="12"/>
  <c r="H103" i="12"/>
  <c r="I103" i="12"/>
  <c r="R102" i="12"/>
  <c r="S102" i="12"/>
  <c r="AD102" i="12" s="1"/>
  <c r="T102" i="12"/>
  <c r="U102" i="12"/>
  <c r="V102" i="12"/>
  <c r="W102" i="12"/>
  <c r="X102" i="12"/>
  <c r="Y102" i="12"/>
  <c r="J102" i="12"/>
  <c r="K102" i="12"/>
  <c r="L102" i="12"/>
  <c r="M102" i="12"/>
  <c r="N102" i="12"/>
  <c r="O102" i="12"/>
  <c r="P102" i="12"/>
  <c r="Q102" i="12"/>
  <c r="AC102" i="12"/>
  <c r="C102" i="12"/>
  <c r="D102" i="12"/>
  <c r="E102" i="12"/>
  <c r="F102" i="12"/>
  <c r="G102" i="12"/>
  <c r="H102" i="12"/>
  <c r="I102" i="12"/>
  <c r="AB102" i="12"/>
  <c r="R101" i="12"/>
  <c r="S101" i="12"/>
  <c r="T101" i="12"/>
  <c r="U101" i="12"/>
  <c r="AD101" i="12" s="1"/>
  <c r="V101" i="12"/>
  <c r="W101" i="12"/>
  <c r="X101" i="12"/>
  <c r="Y101" i="12"/>
  <c r="J101" i="12"/>
  <c r="K101" i="12"/>
  <c r="L101" i="12"/>
  <c r="AC101" i="12" s="1"/>
  <c r="M101" i="12"/>
  <c r="N101" i="12"/>
  <c r="O101" i="12"/>
  <c r="P101" i="12"/>
  <c r="Q101" i="12"/>
  <c r="C101" i="12"/>
  <c r="D101" i="12"/>
  <c r="AB101" i="12" s="1"/>
  <c r="E101" i="12"/>
  <c r="F101" i="12"/>
  <c r="G101" i="12"/>
  <c r="H101" i="12"/>
  <c r="I101" i="12"/>
  <c r="R100" i="12"/>
  <c r="S100" i="12"/>
  <c r="AD100" i="12" s="1"/>
  <c r="T100" i="12"/>
  <c r="U100" i="12"/>
  <c r="V100" i="12"/>
  <c r="W100" i="12"/>
  <c r="X100" i="12"/>
  <c r="Y100" i="12"/>
  <c r="J100" i="12"/>
  <c r="K100" i="12"/>
  <c r="L100" i="12"/>
  <c r="M100" i="12"/>
  <c r="N100" i="12"/>
  <c r="O100" i="12"/>
  <c r="P100" i="12"/>
  <c r="Q100" i="12"/>
  <c r="AC100" i="12"/>
  <c r="C100" i="12"/>
  <c r="D100" i="12"/>
  <c r="E100" i="12"/>
  <c r="F100" i="12"/>
  <c r="G100" i="12"/>
  <c r="H100" i="12"/>
  <c r="I100" i="12"/>
  <c r="AB100" i="12"/>
  <c r="R99" i="12"/>
  <c r="S99" i="12"/>
  <c r="AD99" i="12" s="1"/>
  <c r="T99" i="12"/>
  <c r="U99" i="12"/>
  <c r="V99" i="12"/>
  <c r="W99" i="12"/>
  <c r="X99" i="12"/>
  <c r="Y99" i="12"/>
  <c r="J99" i="12"/>
  <c r="K99" i="12"/>
  <c r="L99" i="12"/>
  <c r="AC99" i="12" s="1"/>
  <c r="M99" i="12"/>
  <c r="N99" i="12"/>
  <c r="O99" i="12"/>
  <c r="P99" i="12"/>
  <c r="Q99" i="12"/>
  <c r="C99" i="12"/>
  <c r="D99" i="12"/>
  <c r="AB99" i="12" s="1"/>
  <c r="E99" i="12"/>
  <c r="F99" i="12"/>
  <c r="G99" i="12"/>
  <c r="H99" i="12"/>
  <c r="I99" i="12"/>
  <c r="R98" i="12"/>
  <c r="S98" i="12"/>
  <c r="AD98" i="12" s="1"/>
  <c r="T98" i="12"/>
  <c r="U98" i="12"/>
  <c r="V98" i="12"/>
  <c r="W98" i="12"/>
  <c r="X98" i="12"/>
  <c r="Y98" i="12"/>
  <c r="J98" i="12"/>
  <c r="K98" i="12"/>
  <c r="L98" i="12"/>
  <c r="M98" i="12"/>
  <c r="N98" i="12"/>
  <c r="O98" i="12"/>
  <c r="P98" i="12"/>
  <c r="Q98" i="12"/>
  <c r="AC98" i="12"/>
  <c r="C98" i="12"/>
  <c r="D98" i="12"/>
  <c r="E98" i="12"/>
  <c r="F98" i="12"/>
  <c r="G98" i="12"/>
  <c r="H98" i="12"/>
  <c r="I98" i="12"/>
  <c r="AB98" i="12"/>
  <c r="R97" i="12"/>
  <c r="S97" i="12"/>
  <c r="T97" i="12"/>
  <c r="U97" i="12"/>
  <c r="AD97" i="12" s="1"/>
  <c r="V97" i="12"/>
  <c r="W97" i="12"/>
  <c r="X97" i="12"/>
  <c r="Y97" i="12"/>
  <c r="J97" i="12"/>
  <c r="K97" i="12"/>
  <c r="L97" i="12"/>
  <c r="M97" i="12"/>
  <c r="N97" i="12"/>
  <c r="O97" i="12"/>
  <c r="P97" i="12"/>
  <c r="Q97" i="12"/>
  <c r="AC97" i="12"/>
  <c r="C97" i="12"/>
  <c r="D97" i="12"/>
  <c r="E97" i="12"/>
  <c r="F97" i="12"/>
  <c r="G97" i="12"/>
  <c r="H97" i="12"/>
  <c r="I97" i="12"/>
  <c r="AB97" i="12"/>
  <c r="R96" i="12"/>
  <c r="S96" i="12"/>
  <c r="T96" i="12"/>
  <c r="U96" i="12"/>
  <c r="AD96" i="12" s="1"/>
  <c r="V96" i="12"/>
  <c r="W96" i="12"/>
  <c r="X96" i="12"/>
  <c r="Y96" i="12"/>
  <c r="J96" i="12"/>
  <c r="K96" i="12"/>
  <c r="L96" i="12"/>
  <c r="M96" i="12"/>
  <c r="N96" i="12"/>
  <c r="O96" i="12"/>
  <c r="P96" i="12"/>
  <c r="AC96" i="12" s="1"/>
  <c r="Q96" i="12"/>
  <c r="C96" i="12"/>
  <c r="D96" i="12"/>
  <c r="E96" i="12"/>
  <c r="F96" i="12"/>
  <c r="G96" i="12"/>
  <c r="H96" i="12"/>
  <c r="I96" i="12"/>
  <c r="AB96" i="12"/>
  <c r="R95" i="12"/>
  <c r="S95" i="12"/>
  <c r="T95" i="12"/>
  <c r="U95" i="12"/>
  <c r="AD95" i="12" s="1"/>
  <c r="V95" i="12"/>
  <c r="W95" i="12"/>
  <c r="X95" i="12"/>
  <c r="Y95" i="12"/>
  <c r="J95" i="12"/>
  <c r="K95" i="12"/>
  <c r="L95" i="12"/>
  <c r="M95" i="12"/>
  <c r="N95" i="12"/>
  <c r="O95" i="12"/>
  <c r="P95" i="12"/>
  <c r="Q95" i="12"/>
  <c r="AC95" i="12"/>
  <c r="C95" i="12"/>
  <c r="D95" i="12"/>
  <c r="E95" i="12"/>
  <c r="F95" i="12"/>
  <c r="G95" i="12"/>
  <c r="H95" i="12"/>
  <c r="I95" i="12"/>
  <c r="AB95" i="12"/>
  <c r="R94" i="12"/>
  <c r="S94" i="12"/>
  <c r="T94" i="12"/>
  <c r="U94" i="12"/>
  <c r="AD94" i="12" s="1"/>
  <c r="V94" i="12"/>
  <c r="W94" i="12"/>
  <c r="X94" i="12"/>
  <c r="Y94" i="12"/>
  <c r="J94" i="12"/>
  <c r="K94" i="12"/>
  <c r="L94" i="12"/>
  <c r="M94" i="12"/>
  <c r="N94" i="12"/>
  <c r="O94" i="12"/>
  <c r="P94" i="12"/>
  <c r="AC94" i="12" s="1"/>
  <c r="Q94" i="12"/>
  <c r="C94" i="12"/>
  <c r="D94" i="12"/>
  <c r="E94" i="12"/>
  <c r="F94" i="12"/>
  <c r="G94" i="12"/>
  <c r="H94" i="12"/>
  <c r="I94" i="12"/>
  <c r="AB94" i="12"/>
  <c r="R93" i="12"/>
  <c r="S93" i="12"/>
  <c r="T93" i="12"/>
  <c r="U93" i="12"/>
  <c r="AD93" i="12" s="1"/>
  <c r="V93" i="12"/>
  <c r="W93" i="12"/>
  <c r="X93" i="12"/>
  <c r="Y93" i="12"/>
  <c r="J93" i="12"/>
  <c r="K93" i="12"/>
  <c r="L93" i="12"/>
  <c r="M93" i="12"/>
  <c r="N93" i="12"/>
  <c r="O93" i="12"/>
  <c r="P93" i="12"/>
  <c r="Q93" i="12"/>
  <c r="AC93" i="12"/>
  <c r="C93" i="12"/>
  <c r="D93" i="12"/>
  <c r="E93" i="12"/>
  <c r="F93" i="12"/>
  <c r="G93" i="12"/>
  <c r="H93" i="12"/>
  <c r="I93" i="12"/>
  <c r="AB93" i="12"/>
  <c r="R92" i="12"/>
  <c r="S92" i="12"/>
  <c r="T92" i="12"/>
  <c r="U92" i="12"/>
  <c r="AD92" i="12" s="1"/>
  <c r="V92" i="12"/>
  <c r="W92" i="12"/>
  <c r="X92" i="12"/>
  <c r="Y92" i="12"/>
  <c r="J92" i="12"/>
  <c r="K92" i="12"/>
  <c r="L92" i="12"/>
  <c r="M92" i="12"/>
  <c r="N92" i="12"/>
  <c r="O92" i="12"/>
  <c r="P92" i="12"/>
  <c r="AC92" i="12" s="1"/>
  <c r="Q92" i="12"/>
  <c r="C92" i="12"/>
  <c r="D92" i="12"/>
  <c r="E92" i="12"/>
  <c r="F92" i="12"/>
  <c r="G92" i="12"/>
  <c r="H92" i="12"/>
  <c r="I92" i="12"/>
  <c r="AB92" i="12"/>
  <c r="R91" i="12"/>
  <c r="S91" i="12"/>
  <c r="AD91" i="12" s="1"/>
  <c r="T91" i="12"/>
  <c r="U91" i="12"/>
  <c r="V91" i="12"/>
  <c r="W91" i="12"/>
  <c r="X91" i="12"/>
  <c r="Y91" i="12"/>
  <c r="J91" i="12"/>
  <c r="K91" i="12"/>
  <c r="L91" i="12"/>
  <c r="M91" i="12"/>
  <c r="N91" i="12"/>
  <c r="O91" i="12"/>
  <c r="P91" i="12"/>
  <c r="Q91" i="12"/>
  <c r="AC91" i="12"/>
  <c r="C91" i="12"/>
  <c r="D91" i="12"/>
  <c r="E91" i="12"/>
  <c r="F91" i="12"/>
  <c r="G91" i="12"/>
  <c r="H91" i="12"/>
  <c r="I91" i="12"/>
  <c r="AB91" i="12"/>
  <c r="R90" i="12"/>
  <c r="S90" i="12"/>
  <c r="T90" i="12"/>
  <c r="U90" i="12"/>
  <c r="AD90" i="12" s="1"/>
  <c r="V90" i="12"/>
  <c r="W90" i="12"/>
  <c r="X90" i="12"/>
  <c r="Y90" i="12"/>
  <c r="J90" i="12"/>
  <c r="K90" i="12"/>
  <c r="L90" i="12"/>
  <c r="M90" i="12"/>
  <c r="N90" i="12"/>
  <c r="O90" i="12"/>
  <c r="P90" i="12"/>
  <c r="Q90" i="12"/>
  <c r="AC90" i="12"/>
  <c r="C90" i="12"/>
  <c r="D90" i="12"/>
  <c r="E90" i="12"/>
  <c r="F90" i="12"/>
  <c r="G90" i="12"/>
  <c r="H90" i="12"/>
  <c r="I90" i="12"/>
  <c r="AB90" i="12"/>
  <c r="R89" i="12"/>
  <c r="S89" i="12"/>
  <c r="T89" i="12"/>
  <c r="U89" i="12"/>
  <c r="AD89" i="12" s="1"/>
  <c r="V89" i="12"/>
  <c r="W89" i="12"/>
  <c r="X89" i="12"/>
  <c r="Y89" i="12"/>
  <c r="J89" i="12"/>
  <c r="K89" i="12"/>
  <c r="L89" i="12"/>
  <c r="AC89" i="12" s="1"/>
  <c r="M89" i="12"/>
  <c r="N89" i="12"/>
  <c r="O89" i="12"/>
  <c r="P89" i="12"/>
  <c r="Q89" i="12"/>
  <c r="C89" i="12"/>
  <c r="D89" i="12"/>
  <c r="E89" i="12"/>
  <c r="F89" i="12"/>
  <c r="G89" i="12"/>
  <c r="H89" i="12"/>
  <c r="AB89" i="12" s="1"/>
  <c r="I89" i="12"/>
  <c r="R88" i="12"/>
  <c r="S88" i="12"/>
  <c r="T88" i="12"/>
  <c r="U88" i="12"/>
  <c r="AD88" i="12" s="1"/>
  <c r="V88" i="12"/>
  <c r="W88" i="12"/>
  <c r="X88" i="12"/>
  <c r="Y88" i="12"/>
  <c r="J88" i="12"/>
  <c r="K88" i="12"/>
  <c r="L88" i="12"/>
  <c r="M88" i="12"/>
  <c r="N88" i="12"/>
  <c r="O88" i="12"/>
  <c r="P88" i="12"/>
  <c r="Q88" i="12"/>
  <c r="AC88" i="12"/>
  <c r="C88" i="12"/>
  <c r="D88" i="12"/>
  <c r="E88" i="12"/>
  <c r="F88" i="12"/>
  <c r="G88" i="12"/>
  <c r="H88" i="12"/>
  <c r="I88" i="12"/>
  <c r="AB88" i="12"/>
  <c r="R87" i="12"/>
  <c r="S87" i="12"/>
  <c r="T87" i="12"/>
  <c r="U87" i="12"/>
  <c r="AD87" i="12" s="1"/>
  <c r="V87" i="12"/>
  <c r="W87" i="12"/>
  <c r="X87" i="12"/>
  <c r="Y87" i="12"/>
  <c r="J87" i="12"/>
  <c r="K87" i="12"/>
  <c r="L87" i="12"/>
  <c r="AC87" i="12" s="1"/>
  <c r="M87" i="12"/>
  <c r="N87" i="12"/>
  <c r="O87" i="12"/>
  <c r="P87" i="12"/>
  <c r="Q87" i="12"/>
  <c r="C87" i="12"/>
  <c r="D87" i="12"/>
  <c r="E87" i="12"/>
  <c r="F87" i="12"/>
  <c r="G87" i="12"/>
  <c r="H87" i="12"/>
  <c r="I87" i="12"/>
  <c r="AB87" i="12"/>
  <c r="R86" i="12"/>
  <c r="S86" i="12"/>
  <c r="AD86" i="12" s="1"/>
  <c r="T86" i="12"/>
  <c r="U86" i="12"/>
  <c r="V86" i="12"/>
  <c r="W86" i="12"/>
  <c r="X86" i="12"/>
  <c r="Y86" i="12"/>
  <c r="J86" i="12"/>
  <c r="K86" i="12"/>
  <c r="L86" i="12"/>
  <c r="M86" i="12"/>
  <c r="N86" i="12"/>
  <c r="O86" i="12"/>
  <c r="P86" i="12"/>
  <c r="Q86" i="12"/>
  <c r="AC86" i="12"/>
  <c r="C86" i="12"/>
  <c r="D86" i="12"/>
  <c r="E86" i="12"/>
  <c r="F86" i="12"/>
  <c r="G86" i="12"/>
  <c r="H86" i="12"/>
  <c r="I86" i="12"/>
  <c r="AB86" i="12"/>
  <c r="R85" i="12"/>
  <c r="S85" i="12"/>
  <c r="T85" i="12"/>
  <c r="U85" i="12"/>
  <c r="V85" i="12"/>
  <c r="W85" i="12"/>
  <c r="X85" i="12"/>
  <c r="Y85" i="12"/>
  <c r="AD85" i="12" s="1"/>
  <c r="J85" i="12"/>
  <c r="K85" i="12"/>
  <c r="L85" i="12"/>
  <c r="M85" i="12"/>
  <c r="N85" i="12"/>
  <c r="O85" i="12"/>
  <c r="P85" i="12"/>
  <c r="Q85" i="12"/>
  <c r="AC85" i="12"/>
  <c r="C85" i="12"/>
  <c r="D85" i="12"/>
  <c r="E85" i="12"/>
  <c r="F85" i="12"/>
  <c r="G85" i="12"/>
  <c r="H85" i="12"/>
  <c r="I85" i="12"/>
  <c r="AB85" i="12"/>
  <c r="R84" i="12"/>
  <c r="S84" i="12"/>
  <c r="T84" i="12"/>
  <c r="U84" i="12"/>
  <c r="AD84" i="12" s="1"/>
  <c r="V84" i="12"/>
  <c r="W84" i="12"/>
  <c r="X84" i="12"/>
  <c r="Y84" i="12"/>
  <c r="J84" i="12"/>
  <c r="K84" i="12"/>
  <c r="L84" i="12"/>
  <c r="M84" i="12"/>
  <c r="N84" i="12"/>
  <c r="O84" i="12"/>
  <c r="P84" i="12"/>
  <c r="Q84" i="12"/>
  <c r="AC84" i="12"/>
  <c r="C84" i="12"/>
  <c r="D84" i="12"/>
  <c r="E84" i="12"/>
  <c r="F84" i="12"/>
  <c r="G84" i="12"/>
  <c r="H84" i="12"/>
  <c r="I84" i="12"/>
  <c r="AB84" i="12"/>
  <c r="R83" i="12"/>
  <c r="S83" i="12"/>
  <c r="T83" i="12"/>
  <c r="U83" i="12"/>
  <c r="AD83" i="12" s="1"/>
  <c r="V83" i="12"/>
  <c r="W83" i="12"/>
  <c r="X83" i="12"/>
  <c r="Y83" i="12"/>
  <c r="J83" i="12"/>
  <c r="K83" i="12"/>
  <c r="L83" i="12"/>
  <c r="M83" i="12"/>
  <c r="N83" i="12"/>
  <c r="O83" i="12"/>
  <c r="P83" i="12"/>
  <c r="AC83" i="12" s="1"/>
  <c r="Q83" i="12"/>
  <c r="C83" i="12"/>
  <c r="D83" i="12"/>
  <c r="E83" i="12"/>
  <c r="F83" i="12"/>
  <c r="G83" i="12"/>
  <c r="H83" i="12"/>
  <c r="I83" i="12"/>
  <c r="AB83" i="12"/>
  <c r="R82" i="12"/>
  <c r="S82" i="12"/>
  <c r="T82" i="12"/>
  <c r="U82" i="12"/>
  <c r="AD82" i="12" s="1"/>
  <c r="V82" i="12"/>
  <c r="W82" i="12"/>
  <c r="X82" i="12"/>
  <c r="Y82" i="12"/>
  <c r="J82" i="12"/>
  <c r="K82" i="12"/>
  <c r="L82" i="12"/>
  <c r="M82" i="12"/>
  <c r="N82" i="12"/>
  <c r="O82" i="12"/>
  <c r="P82" i="12"/>
  <c r="Q82" i="12"/>
  <c r="AC82" i="12"/>
  <c r="C82" i="12"/>
  <c r="D82" i="12"/>
  <c r="E82" i="12"/>
  <c r="F82" i="12"/>
  <c r="G82" i="12"/>
  <c r="H82" i="12"/>
  <c r="I82" i="12"/>
  <c r="AB82" i="12"/>
  <c r="R81" i="12"/>
  <c r="S81" i="12"/>
  <c r="T81" i="12"/>
  <c r="U81" i="12"/>
  <c r="AD81" i="12" s="1"/>
  <c r="V81" i="12"/>
  <c r="W81" i="12"/>
  <c r="X81" i="12"/>
  <c r="Y81" i="12"/>
  <c r="J81" i="12"/>
  <c r="K81" i="12"/>
  <c r="L81" i="12"/>
  <c r="M81" i="12"/>
  <c r="N81" i="12"/>
  <c r="O81" i="12"/>
  <c r="P81" i="12"/>
  <c r="Q81" i="12"/>
  <c r="AC81" i="12"/>
  <c r="C81" i="12"/>
  <c r="D81" i="12"/>
  <c r="E81" i="12"/>
  <c r="F81" i="12"/>
  <c r="G81" i="12"/>
  <c r="H81" i="12"/>
  <c r="I81" i="12"/>
  <c r="AB81" i="12"/>
  <c r="R80" i="12"/>
  <c r="S80" i="12"/>
  <c r="T80" i="12"/>
  <c r="U80" i="12"/>
  <c r="AD80" i="12" s="1"/>
  <c r="V80" i="12"/>
  <c r="W80" i="12"/>
  <c r="X80" i="12"/>
  <c r="Y80" i="12"/>
  <c r="J80" i="12"/>
  <c r="K80" i="12"/>
  <c r="L80" i="12"/>
  <c r="M80" i="12"/>
  <c r="N80" i="12"/>
  <c r="O80" i="12"/>
  <c r="P80" i="12"/>
  <c r="Q80" i="12"/>
  <c r="AC80" i="12"/>
  <c r="C80" i="12"/>
  <c r="D80" i="12"/>
  <c r="E80" i="12"/>
  <c r="F80" i="12"/>
  <c r="G80" i="12"/>
  <c r="H80" i="12"/>
  <c r="I80" i="12"/>
  <c r="AB80" i="12"/>
  <c r="R79" i="12"/>
  <c r="S79" i="12"/>
  <c r="T79" i="12"/>
  <c r="U79" i="12"/>
  <c r="AD79" i="12" s="1"/>
  <c r="V79" i="12"/>
  <c r="W79" i="12"/>
  <c r="X79" i="12"/>
  <c r="Y79" i="12"/>
  <c r="J79" i="12"/>
  <c r="K79" i="12"/>
  <c r="L79" i="12"/>
  <c r="M79" i="12"/>
  <c r="N79" i="12"/>
  <c r="O79" i="12"/>
  <c r="P79" i="12"/>
  <c r="Q79" i="12"/>
  <c r="AC79" i="12"/>
  <c r="C79" i="12"/>
  <c r="D79" i="12"/>
  <c r="E79" i="12"/>
  <c r="F79" i="12"/>
  <c r="G79" i="12"/>
  <c r="H79" i="12"/>
  <c r="I79" i="12"/>
  <c r="AB79" i="12"/>
  <c r="R78" i="12"/>
  <c r="S78" i="12"/>
  <c r="T78" i="12"/>
  <c r="U78" i="12"/>
  <c r="AD78" i="12" s="1"/>
  <c r="V78" i="12"/>
  <c r="W78" i="12"/>
  <c r="X78" i="12"/>
  <c r="Y78" i="12"/>
  <c r="J78" i="12"/>
  <c r="K78" i="12"/>
  <c r="L78" i="12"/>
  <c r="M78" i="12"/>
  <c r="N78" i="12"/>
  <c r="O78" i="12"/>
  <c r="P78" i="12"/>
  <c r="AC78" i="12" s="1"/>
  <c r="Q78" i="12"/>
  <c r="C78" i="12"/>
  <c r="D78" i="12"/>
  <c r="E78" i="12"/>
  <c r="F78" i="12"/>
  <c r="G78" i="12"/>
  <c r="H78" i="12"/>
  <c r="I78" i="12"/>
  <c r="AB78" i="12"/>
  <c r="R77" i="12"/>
  <c r="S77" i="12"/>
  <c r="T77" i="12"/>
  <c r="U77" i="12"/>
  <c r="AD77" i="12" s="1"/>
  <c r="V77" i="12"/>
  <c r="W77" i="12"/>
  <c r="X77" i="12"/>
  <c r="Y77" i="12"/>
  <c r="J77" i="12"/>
  <c r="K77" i="12"/>
  <c r="L77" i="12"/>
  <c r="M77" i="12"/>
  <c r="N77" i="12"/>
  <c r="O77" i="12"/>
  <c r="P77" i="12"/>
  <c r="Q77" i="12"/>
  <c r="AC77" i="12"/>
  <c r="C77" i="12"/>
  <c r="D77" i="12"/>
  <c r="E77" i="12"/>
  <c r="F77" i="12"/>
  <c r="G77" i="12"/>
  <c r="H77" i="12"/>
  <c r="I77" i="12"/>
  <c r="AB77" i="12"/>
  <c r="R76" i="12"/>
  <c r="S76" i="12"/>
  <c r="T76" i="12"/>
  <c r="U76" i="12"/>
  <c r="AD76" i="12" s="1"/>
  <c r="V76" i="12"/>
  <c r="W76" i="12"/>
  <c r="X76" i="12"/>
  <c r="Y76" i="12"/>
  <c r="J76" i="12"/>
  <c r="K76" i="12"/>
  <c r="L76" i="12"/>
  <c r="M76" i="12"/>
  <c r="N76" i="12"/>
  <c r="O76" i="12"/>
  <c r="P76" i="12"/>
  <c r="Q76" i="12"/>
  <c r="AC76" i="12"/>
  <c r="C76" i="12"/>
  <c r="D76" i="12"/>
  <c r="E76" i="12"/>
  <c r="F76" i="12"/>
  <c r="G76" i="12"/>
  <c r="H76" i="12"/>
  <c r="I76" i="12"/>
  <c r="AB76" i="12"/>
  <c r="R75" i="12"/>
  <c r="S75" i="12"/>
  <c r="T75" i="12"/>
  <c r="U75" i="12"/>
  <c r="AD75" i="12" s="1"/>
  <c r="V75" i="12"/>
  <c r="W75" i="12"/>
  <c r="X75" i="12"/>
  <c r="Y75" i="12"/>
  <c r="J75" i="12"/>
  <c r="K75" i="12"/>
  <c r="L75" i="12"/>
  <c r="M75" i="12"/>
  <c r="N75" i="12"/>
  <c r="O75" i="12"/>
  <c r="P75" i="12"/>
  <c r="Q75" i="12"/>
  <c r="AC75" i="12"/>
  <c r="C75" i="12"/>
  <c r="D75" i="12"/>
  <c r="E75" i="12"/>
  <c r="F75" i="12"/>
  <c r="G75" i="12"/>
  <c r="H75" i="12"/>
  <c r="I75" i="12"/>
  <c r="AB75" i="12"/>
  <c r="R74" i="12"/>
  <c r="S74" i="12"/>
  <c r="T74" i="12"/>
  <c r="U74" i="12"/>
  <c r="V74" i="12"/>
  <c r="W74" i="12"/>
  <c r="X74" i="12"/>
  <c r="Y74" i="12"/>
  <c r="AD74" i="12"/>
  <c r="J74" i="12"/>
  <c r="K74" i="12"/>
  <c r="L74" i="12"/>
  <c r="M74" i="12"/>
  <c r="N74" i="12"/>
  <c r="O74" i="12"/>
  <c r="P74" i="12"/>
  <c r="Q74" i="12"/>
  <c r="AC74" i="12"/>
  <c r="C74" i="12"/>
  <c r="D74" i="12"/>
  <c r="E74" i="12"/>
  <c r="F74" i="12"/>
  <c r="G74" i="12"/>
  <c r="H74" i="12"/>
  <c r="I74" i="12"/>
  <c r="AB74" i="12"/>
  <c r="R73" i="12"/>
  <c r="S73" i="12"/>
  <c r="AD73" i="12" s="1"/>
  <c r="T73" i="12"/>
  <c r="U73" i="12"/>
  <c r="V73" i="12"/>
  <c r="W73" i="12"/>
  <c r="X73" i="12"/>
  <c r="Y73" i="12"/>
  <c r="J73" i="12"/>
  <c r="K73" i="12"/>
  <c r="L73" i="12"/>
  <c r="M73" i="12"/>
  <c r="N73" i="12"/>
  <c r="O73" i="12"/>
  <c r="P73" i="12"/>
  <c r="AC73" i="12" s="1"/>
  <c r="Q73" i="12"/>
  <c r="C73" i="12"/>
  <c r="D73" i="12"/>
  <c r="E73" i="12"/>
  <c r="F73" i="12"/>
  <c r="G73" i="12"/>
  <c r="H73" i="12"/>
  <c r="I73" i="12"/>
  <c r="AB73" i="12"/>
  <c r="R72" i="12"/>
  <c r="S72" i="12"/>
  <c r="AD72" i="12" s="1"/>
  <c r="T72" i="12"/>
  <c r="U72" i="12"/>
  <c r="V72" i="12"/>
  <c r="W72" i="12"/>
  <c r="X72" i="12"/>
  <c r="Y72" i="12"/>
  <c r="J72" i="12"/>
  <c r="K72" i="12"/>
  <c r="L72" i="12"/>
  <c r="M72" i="12"/>
  <c r="N72" i="12"/>
  <c r="O72" i="12"/>
  <c r="P72" i="12"/>
  <c r="Q72" i="12"/>
  <c r="AC72" i="12"/>
  <c r="C72" i="12"/>
  <c r="D72" i="12"/>
  <c r="E72" i="12"/>
  <c r="F72" i="12"/>
  <c r="G72" i="12"/>
  <c r="H72" i="12"/>
  <c r="I72" i="12"/>
  <c r="AB72" i="12"/>
  <c r="R71" i="12"/>
  <c r="S71" i="12"/>
  <c r="AD71" i="12" s="1"/>
  <c r="T71" i="12"/>
  <c r="U71" i="12"/>
  <c r="V71" i="12"/>
  <c r="W71" i="12"/>
  <c r="X71" i="12"/>
  <c r="Y71" i="12"/>
  <c r="J71" i="12"/>
  <c r="K71" i="12"/>
  <c r="L71" i="12"/>
  <c r="AC71" i="12" s="1"/>
  <c r="M71" i="12"/>
  <c r="N71" i="12"/>
  <c r="O71" i="12"/>
  <c r="P71" i="12"/>
  <c r="Q71" i="12"/>
  <c r="C71" i="12"/>
  <c r="D71" i="12"/>
  <c r="AB71" i="12" s="1"/>
  <c r="E71" i="12"/>
  <c r="F71" i="12"/>
  <c r="G71" i="12"/>
  <c r="H71" i="12"/>
  <c r="I71" i="12"/>
  <c r="R70" i="12"/>
  <c r="S70" i="12"/>
  <c r="AD70" i="12" s="1"/>
  <c r="T70" i="12"/>
  <c r="U70" i="12"/>
  <c r="V70" i="12"/>
  <c r="W70" i="12"/>
  <c r="X70" i="12"/>
  <c r="Y70" i="12"/>
  <c r="J70" i="12"/>
  <c r="K70" i="12"/>
  <c r="L70" i="12"/>
  <c r="M70" i="12"/>
  <c r="N70" i="12"/>
  <c r="O70" i="12"/>
  <c r="P70" i="12"/>
  <c r="Q70" i="12"/>
  <c r="AC70" i="12"/>
  <c r="C70" i="12"/>
  <c r="D70" i="12"/>
  <c r="E70" i="12"/>
  <c r="F70" i="12"/>
  <c r="G70" i="12"/>
  <c r="H70" i="12"/>
  <c r="I70" i="12"/>
  <c r="AB70" i="12"/>
  <c r="R69" i="12"/>
  <c r="S69" i="12"/>
  <c r="T69" i="12"/>
  <c r="U69" i="12"/>
  <c r="AD69" i="12" s="1"/>
  <c r="V69" i="12"/>
  <c r="W69" i="12"/>
  <c r="X69" i="12"/>
  <c r="Y69" i="12"/>
  <c r="J69" i="12"/>
  <c r="K69" i="12"/>
  <c r="L69" i="12"/>
  <c r="AC69" i="12" s="1"/>
  <c r="M69" i="12"/>
  <c r="N69" i="12"/>
  <c r="O69" i="12"/>
  <c r="P69" i="12"/>
  <c r="Q69" i="12"/>
  <c r="C69" i="12"/>
  <c r="D69" i="12"/>
  <c r="AB69" i="12" s="1"/>
  <c r="E69" i="12"/>
  <c r="F69" i="12"/>
  <c r="G69" i="12"/>
  <c r="H69" i="12"/>
  <c r="I69" i="12"/>
  <c r="R68" i="12"/>
  <c r="S68" i="12"/>
  <c r="AD68" i="12" s="1"/>
  <c r="T68" i="12"/>
  <c r="U68" i="12"/>
  <c r="V68" i="12"/>
  <c r="W68" i="12"/>
  <c r="X68" i="12"/>
  <c r="Y68" i="12"/>
  <c r="J68" i="12"/>
  <c r="K68" i="12"/>
  <c r="L68" i="12"/>
  <c r="M68" i="12"/>
  <c r="N68" i="12"/>
  <c r="O68" i="12"/>
  <c r="P68" i="12"/>
  <c r="Q68" i="12"/>
  <c r="AC68" i="12"/>
  <c r="C68" i="12"/>
  <c r="D68" i="12"/>
  <c r="E68" i="12"/>
  <c r="F68" i="12"/>
  <c r="G68" i="12"/>
  <c r="H68" i="12"/>
  <c r="I68" i="12"/>
  <c r="AB68" i="12"/>
  <c r="R67" i="12"/>
  <c r="S67" i="12"/>
  <c r="T67" i="12"/>
  <c r="U67" i="12"/>
  <c r="AD67" i="12" s="1"/>
  <c r="V67" i="12"/>
  <c r="W67" i="12"/>
  <c r="X67" i="12"/>
  <c r="Y67" i="12"/>
  <c r="J67" i="12"/>
  <c r="K67" i="12"/>
  <c r="L67" i="12"/>
  <c r="AC67" i="12" s="1"/>
  <c r="M67" i="12"/>
  <c r="N67" i="12"/>
  <c r="O67" i="12"/>
  <c r="P67" i="12"/>
  <c r="Q67" i="12"/>
  <c r="C67" i="12"/>
  <c r="D67" i="12"/>
  <c r="AB67" i="12" s="1"/>
  <c r="E67" i="12"/>
  <c r="F67" i="12"/>
  <c r="G67" i="12"/>
  <c r="H67" i="12"/>
  <c r="I67" i="12"/>
  <c r="R66" i="12"/>
  <c r="S66" i="12"/>
  <c r="AD66" i="12" s="1"/>
  <c r="T66" i="12"/>
  <c r="U66" i="12"/>
  <c r="V66" i="12"/>
  <c r="W66" i="12"/>
  <c r="X66" i="12"/>
  <c r="Y66" i="12"/>
  <c r="J66" i="12"/>
  <c r="K66" i="12"/>
  <c r="L66" i="12"/>
  <c r="M66" i="12"/>
  <c r="N66" i="12"/>
  <c r="O66" i="12"/>
  <c r="P66" i="12"/>
  <c r="Q66" i="12"/>
  <c r="AC66" i="12"/>
  <c r="C66" i="12"/>
  <c r="D66" i="12"/>
  <c r="E66" i="12"/>
  <c r="F66" i="12"/>
  <c r="G66" i="12"/>
  <c r="H66" i="12"/>
  <c r="I66" i="12"/>
  <c r="AB66" i="12"/>
  <c r="R65" i="12"/>
  <c r="S65" i="12"/>
  <c r="T65" i="12"/>
  <c r="U65" i="12"/>
  <c r="AD65" i="12" s="1"/>
  <c r="V65" i="12"/>
  <c r="W65" i="12"/>
  <c r="X65" i="12"/>
  <c r="Y65" i="12"/>
  <c r="J65" i="12"/>
  <c r="K65" i="12"/>
  <c r="L65" i="12"/>
  <c r="AC65" i="12" s="1"/>
  <c r="M65" i="12"/>
  <c r="N65" i="12"/>
  <c r="O65" i="12"/>
  <c r="P65" i="12"/>
  <c r="Q65" i="12"/>
  <c r="C65" i="12"/>
  <c r="D65" i="12"/>
  <c r="E65" i="12"/>
  <c r="F65" i="12"/>
  <c r="G65" i="12"/>
  <c r="H65" i="12"/>
  <c r="AB65" i="12" s="1"/>
  <c r="I65" i="12"/>
  <c r="R64" i="12"/>
  <c r="S64" i="12"/>
  <c r="AD64" i="12" s="1"/>
  <c r="T64" i="12"/>
  <c r="U64" i="12"/>
  <c r="V64" i="12"/>
  <c r="W64" i="12"/>
  <c r="X64" i="12"/>
  <c r="Y64" i="12"/>
  <c r="J64" i="12"/>
  <c r="K64" i="12"/>
  <c r="L64" i="12"/>
  <c r="M64" i="12"/>
  <c r="N64" i="12"/>
  <c r="O64" i="12"/>
  <c r="P64" i="12"/>
  <c r="Q64" i="12"/>
  <c r="AC64" i="12"/>
  <c r="C64" i="12"/>
  <c r="D64" i="12"/>
  <c r="E64" i="12"/>
  <c r="F64" i="12"/>
  <c r="G64" i="12"/>
  <c r="H64" i="12"/>
  <c r="I64" i="12"/>
  <c r="AB64" i="12"/>
  <c r="R63" i="12"/>
  <c r="S63" i="12"/>
  <c r="T63" i="12"/>
  <c r="U63" i="12"/>
  <c r="AD63" i="12" s="1"/>
  <c r="V63" i="12"/>
  <c r="W63" i="12"/>
  <c r="X63" i="12"/>
  <c r="Y63" i="12"/>
  <c r="J63" i="12"/>
  <c r="K63" i="12"/>
  <c r="L63" i="12"/>
  <c r="AC63" i="12" s="1"/>
  <c r="M63" i="12"/>
  <c r="N63" i="12"/>
  <c r="O63" i="12"/>
  <c r="P63" i="12"/>
  <c r="Q63" i="12"/>
  <c r="C63" i="12"/>
  <c r="D63" i="12"/>
  <c r="E63" i="12"/>
  <c r="F63" i="12"/>
  <c r="G63" i="12"/>
  <c r="H63" i="12"/>
  <c r="I63" i="12"/>
  <c r="AB63" i="12"/>
  <c r="R62" i="12"/>
  <c r="S62" i="12"/>
  <c r="T62" i="12"/>
  <c r="U62" i="12"/>
  <c r="V62" i="12"/>
  <c r="W62" i="12"/>
  <c r="X62" i="12"/>
  <c r="Y62" i="12"/>
  <c r="AD62" i="12" s="1"/>
  <c r="J62" i="12"/>
  <c r="K62" i="12"/>
  <c r="L62" i="12"/>
  <c r="M62" i="12"/>
  <c r="N62" i="12"/>
  <c r="O62" i="12"/>
  <c r="P62" i="12"/>
  <c r="Q62" i="12"/>
  <c r="AC62" i="12"/>
  <c r="C62" i="12"/>
  <c r="D62" i="12"/>
  <c r="E62" i="12"/>
  <c r="F62" i="12"/>
  <c r="G62" i="12"/>
  <c r="H62" i="12"/>
  <c r="I62" i="12"/>
  <c r="AB62" i="12"/>
  <c r="R61" i="12"/>
  <c r="S61" i="12"/>
  <c r="T61" i="12"/>
  <c r="U61" i="12"/>
  <c r="AD61" i="12" s="1"/>
  <c r="V61" i="12"/>
  <c r="W61" i="12"/>
  <c r="X61" i="12"/>
  <c r="Y61" i="12"/>
  <c r="J61" i="12"/>
  <c r="K61" i="12"/>
  <c r="L61" i="12"/>
  <c r="M61" i="12"/>
  <c r="N61" i="12"/>
  <c r="O61" i="12"/>
  <c r="P61" i="12"/>
  <c r="Q61" i="12"/>
  <c r="AC61" i="12"/>
  <c r="C61" i="12"/>
  <c r="D61" i="12"/>
  <c r="E61" i="12"/>
  <c r="F61" i="12"/>
  <c r="G61" i="12"/>
  <c r="H61" i="12"/>
  <c r="I61" i="12"/>
  <c r="AB61" i="12"/>
  <c r="R60" i="12"/>
  <c r="S60" i="12"/>
  <c r="T60" i="12"/>
  <c r="U60" i="12"/>
  <c r="V60" i="12"/>
  <c r="W60" i="12"/>
  <c r="X60" i="12"/>
  <c r="Y60" i="12"/>
  <c r="AD60" i="12" s="1"/>
  <c r="J60" i="12"/>
  <c r="K60" i="12"/>
  <c r="L60" i="12"/>
  <c r="M60" i="12"/>
  <c r="N60" i="12"/>
  <c r="O60" i="12"/>
  <c r="P60" i="12"/>
  <c r="Q60" i="12"/>
  <c r="AC60" i="12"/>
  <c r="C60" i="12"/>
  <c r="D60" i="12"/>
  <c r="E60" i="12"/>
  <c r="F60" i="12"/>
  <c r="G60" i="12"/>
  <c r="H60" i="12"/>
  <c r="I60" i="12"/>
  <c r="AB60" i="12"/>
  <c r="R59" i="12"/>
  <c r="S59" i="12"/>
  <c r="T59" i="12"/>
  <c r="U59" i="12"/>
  <c r="AD59" i="12" s="1"/>
  <c r="V59" i="12"/>
  <c r="W59" i="12"/>
  <c r="X59" i="12"/>
  <c r="Y59" i="12"/>
  <c r="J59" i="12"/>
  <c r="K59" i="12"/>
  <c r="L59" i="12"/>
  <c r="M59" i="12"/>
  <c r="N59" i="12"/>
  <c r="O59" i="12"/>
  <c r="P59" i="12"/>
  <c r="Q59" i="12"/>
  <c r="AC59" i="12"/>
  <c r="C59" i="12"/>
  <c r="D59" i="12"/>
  <c r="E59" i="12"/>
  <c r="F59" i="12"/>
  <c r="G59" i="12"/>
  <c r="H59" i="12"/>
  <c r="I59" i="12"/>
  <c r="AB59" i="12"/>
  <c r="AD58" i="12"/>
  <c r="AC58" i="12"/>
  <c r="C58" i="12"/>
  <c r="D58" i="12"/>
  <c r="E58" i="12"/>
  <c r="F58" i="12"/>
  <c r="G58" i="12"/>
  <c r="H58" i="12"/>
  <c r="I58" i="12"/>
  <c r="AB58" i="12"/>
  <c r="AD57" i="12"/>
  <c r="AC57" i="12"/>
  <c r="C57" i="12"/>
  <c r="D57" i="12"/>
  <c r="E57" i="12"/>
  <c r="F57" i="12"/>
  <c r="G57" i="12"/>
  <c r="H57" i="12"/>
  <c r="AB57" i="12" s="1"/>
  <c r="I57" i="12"/>
  <c r="AD56" i="12"/>
  <c r="AC56" i="12"/>
  <c r="C56" i="12"/>
  <c r="D56" i="12"/>
  <c r="E56" i="12"/>
  <c r="F56" i="12"/>
  <c r="G56" i="12"/>
  <c r="H56" i="12"/>
  <c r="I56" i="12"/>
  <c r="AB56" i="12"/>
  <c r="AD55" i="12"/>
  <c r="AC55" i="12"/>
  <c r="C55" i="12"/>
  <c r="D55" i="12"/>
  <c r="E55" i="12"/>
  <c r="F55" i="12"/>
  <c r="G55" i="12"/>
  <c r="H55" i="12"/>
  <c r="AB55" i="12" s="1"/>
  <c r="I55" i="12"/>
  <c r="AD54" i="12"/>
  <c r="AC54" i="12"/>
  <c r="C54" i="12"/>
  <c r="D54" i="12"/>
  <c r="E54" i="12"/>
  <c r="F54" i="12"/>
  <c r="G54" i="12"/>
  <c r="H54" i="12"/>
  <c r="I54" i="12"/>
  <c r="AB54" i="12"/>
  <c r="AD53" i="12"/>
  <c r="AC53" i="12"/>
  <c r="C53" i="12"/>
  <c r="D53" i="12"/>
  <c r="E53" i="12"/>
  <c r="F53" i="12"/>
  <c r="G53" i="12"/>
  <c r="H53" i="12"/>
  <c r="I53" i="12"/>
  <c r="AB53" i="12"/>
  <c r="AD52" i="12"/>
  <c r="AC52" i="12"/>
  <c r="C52" i="12"/>
  <c r="D52" i="12"/>
  <c r="E52" i="12"/>
  <c r="F52" i="12"/>
  <c r="G52" i="12"/>
  <c r="H52" i="12"/>
  <c r="I52" i="12"/>
  <c r="AB52" i="12"/>
  <c r="AD51" i="12"/>
  <c r="AC51" i="12"/>
  <c r="C51" i="12"/>
  <c r="D51" i="12"/>
  <c r="E51" i="12"/>
  <c r="F51" i="12"/>
  <c r="G51" i="12"/>
  <c r="H51" i="12"/>
  <c r="I51" i="12"/>
  <c r="AB51" i="12"/>
  <c r="AD50" i="12"/>
  <c r="AC50" i="12"/>
  <c r="C50" i="12"/>
  <c r="D50" i="12"/>
  <c r="E50" i="12"/>
  <c r="F50" i="12"/>
  <c r="G50" i="12"/>
  <c r="H50" i="12"/>
  <c r="I50" i="12"/>
  <c r="AB50" i="12"/>
  <c r="AD49" i="12"/>
  <c r="AC49" i="12"/>
  <c r="C49" i="12"/>
  <c r="D49" i="12"/>
  <c r="E49" i="12"/>
  <c r="F49" i="12"/>
  <c r="G49" i="12"/>
  <c r="H49" i="12"/>
  <c r="I49" i="12"/>
  <c r="AB49" i="12"/>
  <c r="AD48" i="12"/>
  <c r="AC48" i="12"/>
  <c r="C48" i="12"/>
  <c r="D48" i="12"/>
  <c r="E48" i="12"/>
  <c r="F48" i="12"/>
  <c r="G48" i="12"/>
  <c r="H48" i="12"/>
  <c r="I48" i="12"/>
  <c r="AB48" i="12"/>
  <c r="AD47" i="12"/>
  <c r="AC47" i="12"/>
  <c r="C47" i="12"/>
  <c r="D47" i="12"/>
  <c r="E47" i="12"/>
  <c r="F47" i="12"/>
  <c r="G47" i="12"/>
  <c r="H47" i="12"/>
  <c r="I47" i="12"/>
  <c r="AB47" i="12"/>
  <c r="AD46" i="12"/>
  <c r="AC46" i="12"/>
  <c r="C46" i="12"/>
  <c r="D46" i="12"/>
  <c r="E46" i="12"/>
  <c r="F46" i="12"/>
  <c r="G46" i="12"/>
  <c r="H46" i="12"/>
  <c r="I46" i="12"/>
  <c r="AB46" i="12"/>
  <c r="AD45" i="12"/>
  <c r="AC45" i="12"/>
  <c r="C45" i="12"/>
  <c r="D45" i="12"/>
  <c r="E45" i="12"/>
  <c r="F45" i="12"/>
  <c r="G45" i="12"/>
  <c r="H45" i="12"/>
  <c r="I45" i="12"/>
  <c r="AB45" i="12"/>
  <c r="AD44" i="12"/>
  <c r="AC44" i="12"/>
  <c r="C44" i="12"/>
  <c r="D44" i="12"/>
  <c r="E44" i="12"/>
  <c r="F44" i="12"/>
  <c r="G44" i="12"/>
  <c r="H44" i="12"/>
  <c r="I44" i="12"/>
  <c r="AB44" i="12"/>
  <c r="AD43" i="12"/>
  <c r="AC43" i="12"/>
  <c r="C43" i="12"/>
  <c r="D43" i="12"/>
  <c r="E43" i="12"/>
  <c r="F43" i="12"/>
  <c r="G43" i="12"/>
  <c r="H43" i="12"/>
  <c r="AB43" i="12" s="1"/>
  <c r="I43" i="12"/>
  <c r="AD42" i="12"/>
  <c r="AC42" i="12"/>
  <c r="C42" i="12"/>
  <c r="D42" i="12"/>
  <c r="E42" i="12"/>
  <c r="F42" i="12"/>
  <c r="G42" i="12"/>
  <c r="H42" i="12"/>
  <c r="I42" i="12"/>
  <c r="AB42" i="12"/>
  <c r="AD41" i="12"/>
  <c r="AC41" i="12"/>
  <c r="C41" i="12"/>
  <c r="D41" i="12"/>
  <c r="E41" i="12"/>
  <c r="F41" i="12"/>
  <c r="G41" i="12"/>
  <c r="H41" i="12"/>
  <c r="AB41" i="12" s="1"/>
  <c r="I41" i="12"/>
  <c r="AD40" i="12"/>
  <c r="AC40" i="12"/>
  <c r="C40" i="12"/>
  <c r="D40" i="12"/>
  <c r="E40" i="12"/>
  <c r="F40" i="12"/>
  <c r="G40" i="12"/>
  <c r="H40" i="12"/>
  <c r="I40" i="12"/>
  <c r="AB40" i="12"/>
  <c r="AD39" i="12"/>
  <c r="AC39" i="12"/>
  <c r="C39" i="12"/>
  <c r="D39" i="12"/>
  <c r="AB39" i="12" s="1"/>
  <c r="E39" i="12"/>
  <c r="F39" i="12"/>
  <c r="G39" i="12"/>
  <c r="H39" i="12"/>
  <c r="I39" i="12"/>
  <c r="AD38" i="12"/>
  <c r="AC38" i="12"/>
  <c r="C38" i="12"/>
  <c r="D38" i="12"/>
  <c r="E38" i="12"/>
  <c r="F38" i="12"/>
  <c r="G38" i="12"/>
  <c r="H38" i="12"/>
  <c r="I38" i="12"/>
  <c r="AB38" i="12"/>
  <c r="AD37" i="12"/>
  <c r="AC37" i="12"/>
  <c r="C37" i="12"/>
  <c r="D37" i="12"/>
  <c r="AB37" i="12" s="1"/>
  <c r="E37" i="12"/>
  <c r="F37" i="12"/>
  <c r="G37" i="12"/>
  <c r="H37" i="12"/>
  <c r="I37" i="12"/>
  <c r="AD36" i="12"/>
  <c r="AC36" i="12"/>
  <c r="C36" i="12"/>
  <c r="D36" i="12"/>
  <c r="E36" i="12"/>
  <c r="F36" i="12"/>
  <c r="G36" i="12"/>
  <c r="H36" i="12"/>
  <c r="I36" i="12"/>
  <c r="AB36" i="12"/>
  <c r="AD35" i="12"/>
  <c r="AC35" i="12"/>
  <c r="C35" i="12"/>
  <c r="D35" i="12"/>
  <c r="AB35" i="12" s="1"/>
  <c r="E35" i="12"/>
  <c r="F35" i="12"/>
  <c r="G35" i="12"/>
  <c r="H35" i="12"/>
  <c r="I35" i="12"/>
  <c r="AD34" i="12"/>
  <c r="AC34" i="12"/>
  <c r="C34" i="12"/>
  <c r="D34" i="12"/>
  <c r="E34" i="12"/>
  <c r="F34" i="12"/>
  <c r="G34" i="12"/>
  <c r="H34" i="12"/>
  <c r="I34" i="12"/>
  <c r="AB34" i="12"/>
  <c r="AD33" i="12"/>
  <c r="AC33" i="12"/>
  <c r="C33" i="12"/>
  <c r="D33" i="12"/>
  <c r="AB33" i="12" s="1"/>
  <c r="E33" i="12"/>
  <c r="F33" i="12"/>
  <c r="G33" i="12"/>
  <c r="H33" i="12"/>
  <c r="I33" i="12"/>
  <c r="AD32" i="12"/>
  <c r="AC32" i="12"/>
  <c r="C32" i="12"/>
  <c r="D32" i="12"/>
  <c r="E32" i="12"/>
  <c r="F32" i="12"/>
  <c r="G32" i="12"/>
  <c r="H32" i="12"/>
  <c r="I32" i="12"/>
  <c r="AB32" i="12"/>
  <c r="AD31" i="12"/>
  <c r="AC31" i="12"/>
  <c r="C31" i="12"/>
  <c r="D31" i="12"/>
  <c r="AB31" i="12" s="1"/>
  <c r="E31" i="12"/>
  <c r="F31" i="12"/>
  <c r="G31" i="12"/>
  <c r="H31" i="12"/>
  <c r="I31" i="12"/>
  <c r="AD30" i="12"/>
  <c r="AC30" i="12"/>
  <c r="C30" i="12"/>
  <c r="D30" i="12"/>
  <c r="E30" i="12"/>
  <c r="F30" i="12"/>
  <c r="G30" i="12"/>
  <c r="H30" i="12"/>
  <c r="I30" i="12"/>
  <c r="AB30" i="12"/>
  <c r="AD29" i="12"/>
  <c r="AC29" i="12"/>
  <c r="C29" i="12"/>
  <c r="D29" i="12"/>
  <c r="AB29" i="12" s="1"/>
  <c r="E29" i="12"/>
  <c r="F29" i="12"/>
  <c r="G29" i="12"/>
  <c r="H29" i="12"/>
  <c r="I29" i="12"/>
  <c r="AD28" i="12"/>
  <c r="AC28" i="12"/>
  <c r="C28" i="12"/>
  <c r="D28" i="12"/>
  <c r="E28" i="12"/>
  <c r="F28" i="12"/>
  <c r="G28" i="12"/>
  <c r="H28" i="12"/>
  <c r="I28" i="12"/>
  <c r="AB28" i="12"/>
  <c r="AD27" i="12"/>
  <c r="AC27" i="12"/>
  <c r="C27" i="12"/>
  <c r="D27" i="12"/>
  <c r="AB27" i="12" s="1"/>
  <c r="E27" i="12"/>
  <c r="F27" i="12"/>
  <c r="G27" i="12"/>
  <c r="H27" i="12"/>
  <c r="I27" i="12"/>
  <c r="AD26" i="12"/>
  <c r="AC26" i="12"/>
  <c r="C26" i="12"/>
  <c r="D26" i="12"/>
  <c r="E26" i="12"/>
  <c r="F26" i="12"/>
  <c r="G26" i="12"/>
  <c r="H26" i="12"/>
  <c r="I26" i="12"/>
  <c r="AB26" i="12"/>
  <c r="AD25" i="12"/>
  <c r="AC25" i="12"/>
  <c r="C25" i="12"/>
  <c r="D25" i="12"/>
  <c r="AB25" i="12" s="1"/>
  <c r="E25" i="12"/>
  <c r="F25" i="12"/>
  <c r="G25" i="12"/>
  <c r="H25" i="12"/>
  <c r="I25" i="12"/>
  <c r="AD24" i="12"/>
  <c r="AC24" i="12"/>
  <c r="C24" i="12"/>
  <c r="D24" i="12"/>
  <c r="E24" i="12"/>
  <c r="F24" i="12"/>
  <c r="G24" i="12"/>
  <c r="H24" i="12"/>
  <c r="I24" i="12"/>
  <c r="AB24" i="12"/>
  <c r="AD23" i="12"/>
  <c r="AC23" i="12"/>
  <c r="C23" i="12"/>
  <c r="D23" i="12"/>
  <c r="AB23" i="12" s="1"/>
  <c r="E23" i="12"/>
  <c r="F23" i="12"/>
  <c r="G23" i="12"/>
  <c r="H23" i="12"/>
  <c r="I23" i="12"/>
  <c r="AD22" i="12"/>
  <c r="AC22" i="12"/>
  <c r="C22" i="12"/>
  <c r="D22" i="12"/>
  <c r="E22" i="12"/>
  <c r="F22" i="12"/>
  <c r="G22" i="12"/>
  <c r="H22" i="12"/>
  <c r="I22" i="12"/>
  <c r="AB22" i="12"/>
  <c r="AD21" i="12"/>
  <c r="AC21" i="12"/>
  <c r="C21" i="12"/>
  <c r="D21" i="12"/>
  <c r="AB21" i="12" s="1"/>
  <c r="E21" i="12"/>
  <c r="F21" i="12"/>
  <c r="G21" i="12"/>
  <c r="H21" i="12"/>
  <c r="I21" i="12"/>
  <c r="AD20" i="12"/>
  <c r="AC20" i="12"/>
  <c r="C20" i="12"/>
  <c r="D20" i="12"/>
  <c r="E20" i="12"/>
  <c r="F20" i="12"/>
  <c r="G20" i="12"/>
  <c r="H20" i="12"/>
  <c r="I20" i="12"/>
  <c r="AB20" i="12"/>
  <c r="AD19" i="12"/>
  <c r="AC19" i="12"/>
  <c r="C19" i="12"/>
  <c r="D19" i="12"/>
  <c r="AB19" i="12" s="1"/>
  <c r="E19" i="12"/>
  <c r="F19" i="12"/>
  <c r="G19" i="12"/>
  <c r="H19" i="12"/>
  <c r="I19" i="12"/>
  <c r="AD18" i="12"/>
  <c r="AC18" i="12"/>
  <c r="C18" i="12"/>
  <c r="D18" i="12"/>
  <c r="E18" i="12"/>
  <c r="F18" i="12"/>
  <c r="G18" i="12"/>
  <c r="H18" i="12"/>
  <c r="I18" i="12"/>
  <c r="AB18" i="12"/>
  <c r="AD17" i="12"/>
  <c r="AC17" i="12"/>
  <c r="C17" i="12"/>
  <c r="D17" i="12"/>
  <c r="AB17" i="12" s="1"/>
  <c r="E17" i="12"/>
  <c r="F17" i="12"/>
  <c r="G17" i="12"/>
  <c r="H17" i="12"/>
  <c r="I17" i="12"/>
  <c r="AD16" i="12"/>
  <c r="AC16" i="12"/>
  <c r="C16" i="12"/>
  <c r="D16" i="12"/>
  <c r="E16" i="12"/>
  <c r="F16" i="12"/>
  <c r="G16" i="12"/>
  <c r="H16" i="12"/>
  <c r="I16" i="12"/>
  <c r="AB16" i="12"/>
  <c r="AD15" i="12"/>
  <c r="AC15" i="12"/>
  <c r="C15" i="12"/>
  <c r="D15" i="12"/>
  <c r="AB15" i="12" s="1"/>
  <c r="E15" i="12"/>
  <c r="F15" i="12"/>
  <c r="G15" i="12"/>
  <c r="H15" i="12"/>
  <c r="I15" i="12"/>
  <c r="AD14" i="12"/>
  <c r="AC14" i="12"/>
  <c r="C14" i="12"/>
  <c r="D14" i="12"/>
  <c r="E14" i="12"/>
  <c r="F14" i="12"/>
  <c r="G14" i="12"/>
  <c r="H14" i="12"/>
  <c r="I14" i="12"/>
  <c r="AB14" i="12"/>
  <c r="AD13" i="12"/>
  <c r="AC13" i="12"/>
  <c r="C13" i="12"/>
  <c r="D13" i="12"/>
  <c r="AB13" i="12" s="1"/>
  <c r="E13" i="12"/>
  <c r="F13" i="12"/>
  <c r="G13" i="12"/>
  <c r="H13" i="12"/>
  <c r="I13" i="12"/>
  <c r="AD12" i="12"/>
  <c r="AC12" i="12"/>
  <c r="C12" i="12"/>
  <c r="D12" i="12"/>
  <c r="E12" i="12"/>
  <c r="F12" i="12"/>
  <c r="G12" i="12"/>
  <c r="H12" i="12"/>
  <c r="I12" i="12"/>
  <c r="AB12" i="12"/>
  <c r="AD11" i="12"/>
  <c r="AC11" i="12"/>
  <c r="C11" i="12"/>
  <c r="D11" i="12"/>
  <c r="AB11" i="12" s="1"/>
  <c r="E11" i="12"/>
  <c r="F11" i="12"/>
  <c r="G11" i="12"/>
  <c r="H11" i="12"/>
  <c r="I11" i="12"/>
  <c r="AD10" i="12"/>
  <c r="AC10" i="12"/>
  <c r="C10" i="12"/>
  <c r="D10" i="12"/>
  <c r="E10" i="12"/>
  <c r="F10" i="12"/>
  <c r="G10" i="12"/>
  <c r="H10" i="12"/>
  <c r="I10" i="12"/>
  <c r="AB10" i="12"/>
  <c r="I116" i="4"/>
  <c r="R116" i="4"/>
  <c r="H116" i="4"/>
  <c r="Q116" i="4" s="1"/>
  <c r="G116" i="4"/>
  <c r="O116" i="4" s="1"/>
  <c r="P116" i="4"/>
  <c r="F116" i="4"/>
  <c r="N116" i="4"/>
  <c r="E116" i="4"/>
  <c r="L116" i="4" s="1"/>
  <c r="D116" i="4"/>
  <c r="C116" i="4"/>
  <c r="B116" i="4"/>
  <c r="I115" i="4"/>
  <c r="Q115" i="4" s="1"/>
  <c r="H115" i="4"/>
  <c r="G115" i="4"/>
  <c r="O115" i="4" s="1"/>
  <c r="F115" i="4"/>
  <c r="N115" i="4"/>
  <c r="E115" i="4"/>
  <c r="M115" i="4" s="1"/>
  <c r="D115" i="4"/>
  <c r="C115" i="4"/>
  <c r="B115" i="4"/>
  <c r="I114" i="4"/>
  <c r="R114" i="4" s="1"/>
  <c r="H114" i="4"/>
  <c r="Q114" i="4"/>
  <c r="G114" i="4"/>
  <c r="P114" i="4" s="1"/>
  <c r="O114" i="4"/>
  <c r="F114" i="4"/>
  <c r="M114" i="4" s="1"/>
  <c r="E114" i="4"/>
  <c r="L114" i="4"/>
  <c r="D114" i="4"/>
  <c r="C114" i="4"/>
  <c r="B114" i="4"/>
  <c r="I113" i="4"/>
  <c r="R113" i="4"/>
  <c r="H113" i="4"/>
  <c r="P113" i="4" s="1"/>
  <c r="G113" i="4"/>
  <c r="O113" i="4"/>
  <c r="F113" i="4"/>
  <c r="N113" i="4"/>
  <c r="E113" i="4"/>
  <c r="L113" i="4" s="1"/>
  <c r="M113" i="4"/>
  <c r="D113" i="4"/>
  <c r="C113" i="4"/>
  <c r="B113" i="4"/>
  <c r="I112" i="4"/>
  <c r="Q112" i="4" s="1"/>
  <c r="R112" i="4"/>
  <c r="H112" i="4"/>
  <c r="G112" i="4"/>
  <c r="O112" i="4" s="1"/>
  <c r="P112" i="4"/>
  <c r="F112" i="4"/>
  <c r="N112" i="4"/>
  <c r="E112" i="4"/>
  <c r="L112" i="4" s="1"/>
  <c r="D112" i="4"/>
  <c r="C112" i="4"/>
  <c r="B112" i="4"/>
  <c r="I111" i="4"/>
  <c r="Q111" i="4" s="1"/>
  <c r="H111" i="4"/>
  <c r="G111" i="4"/>
  <c r="O111" i="4" s="1"/>
  <c r="F111" i="4"/>
  <c r="N111" i="4"/>
  <c r="E111" i="4"/>
  <c r="M111" i="4" s="1"/>
  <c r="D111" i="4"/>
  <c r="C111" i="4"/>
  <c r="B111" i="4"/>
  <c r="I110" i="4"/>
  <c r="R110" i="4" s="1"/>
  <c r="H110" i="4"/>
  <c r="Q110" i="4"/>
  <c r="G110" i="4"/>
  <c r="P110" i="4" s="1"/>
  <c r="O110" i="4"/>
  <c r="F110" i="4"/>
  <c r="M110" i="4" s="1"/>
  <c r="E110" i="4"/>
  <c r="L110" i="4"/>
  <c r="D110" i="4"/>
  <c r="C110" i="4"/>
  <c r="B110" i="4"/>
  <c r="I109" i="4"/>
  <c r="R109" i="4"/>
  <c r="H109" i="4"/>
  <c r="P109" i="4" s="1"/>
  <c r="G109" i="4"/>
  <c r="O109" i="4"/>
  <c r="F109" i="4"/>
  <c r="N109" i="4"/>
  <c r="E109" i="4"/>
  <c r="L109" i="4" s="1"/>
  <c r="M109" i="4"/>
  <c r="D109" i="4"/>
  <c r="C109" i="4"/>
  <c r="B109" i="4"/>
  <c r="I108" i="4"/>
  <c r="Q108" i="4" s="1"/>
  <c r="R108" i="4"/>
  <c r="H108" i="4"/>
  <c r="G108" i="4"/>
  <c r="O108" i="4" s="1"/>
  <c r="P108" i="4"/>
  <c r="F108" i="4"/>
  <c r="N108" i="4"/>
  <c r="E108" i="4"/>
  <c r="L108" i="4" s="1"/>
  <c r="D108" i="4"/>
  <c r="C108" i="4"/>
  <c r="B108" i="4"/>
  <c r="I107" i="4"/>
  <c r="Q107" i="4" s="1"/>
  <c r="H107" i="4"/>
  <c r="G107" i="4"/>
  <c r="O107" i="4" s="1"/>
  <c r="F107" i="4"/>
  <c r="N107" i="4"/>
  <c r="E107" i="4"/>
  <c r="M107" i="4" s="1"/>
  <c r="D107" i="4"/>
  <c r="C107" i="4"/>
  <c r="B107" i="4"/>
  <c r="I106" i="4"/>
  <c r="R106" i="4" s="1"/>
  <c r="H106" i="4"/>
  <c r="Q106" i="4"/>
  <c r="G106" i="4"/>
  <c r="P106" i="4" s="1"/>
  <c r="O106" i="4"/>
  <c r="F106" i="4"/>
  <c r="M106" i="4" s="1"/>
  <c r="E106" i="4"/>
  <c r="L106" i="4"/>
  <c r="D106" i="4"/>
  <c r="C106" i="4"/>
  <c r="B106" i="4"/>
  <c r="I105" i="4"/>
  <c r="R105" i="4"/>
  <c r="H105" i="4"/>
  <c r="P105" i="4" s="1"/>
  <c r="G105" i="4"/>
  <c r="O105" i="4"/>
  <c r="F105" i="4"/>
  <c r="N105" i="4" s="1"/>
  <c r="E105" i="4"/>
  <c r="L105" i="4" s="1"/>
  <c r="M105" i="4"/>
  <c r="D105" i="4"/>
  <c r="C105" i="4"/>
  <c r="B105" i="4"/>
  <c r="I104" i="4"/>
  <c r="R104" i="4"/>
  <c r="H104" i="4"/>
  <c r="Q104" i="4" s="1"/>
  <c r="G104" i="4"/>
  <c r="O104" i="4" s="1"/>
  <c r="P104" i="4"/>
  <c r="F104" i="4"/>
  <c r="N104" i="4"/>
  <c r="E104" i="4"/>
  <c r="L104" i="4" s="1"/>
  <c r="D104" i="4"/>
  <c r="C104" i="4"/>
  <c r="B104" i="4"/>
  <c r="I103" i="4"/>
  <c r="Q103" i="4" s="1"/>
  <c r="H103" i="4"/>
  <c r="G103" i="4"/>
  <c r="O103" i="4" s="1"/>
  <c r="F103" i="4"/>
  <c r="N103" i="4"/>
  <c r="E103" i="4"/>
  <c r="M103" i="4" s="1"/>
  <c r="D103" i="4"/>
  <c r="C103" i="4"/>
  <c r="B103" i="4"/>
  <c r="I102" i="4"/>
  <c r="R102" i="4" s="1"/>
  <c r="H102" i="4"/>
  <c r="Q102" i="4"/>
  <c r="G102" i="4"/>
  <c r="P102" i="4" s="1"/>
  <c r="O102" i="4"/>
  <c r="F102" i="4"/>
  <c r="M102" i="4" s="1"/>
  <c r="E102" i="4"/>
  <c r="L102" i="4"/>
  <c r="D102" i="4"/>
  <c r="C102" i="4"/>
  <c r="B102" i="4"/>
  <c r="I101" i="4"/>
  <c r="R101" i="4"/>
  <c r="H101" i="4"/>
  <c r="P101" i="4" s="1"/>
  <c r="G101" i="4"/>
  <c r="O101" i="4"/>
  <c r="F101" i="4"/>
  <c r="N101" i="4" s="1"/>
  <c r="E101" i="4"/>
  <c r="L101" i="4" s="1"/>
  <c r="M101" i="4"/>
  <c r="D101" i="4"/>
  <c r="C101" i="4"/>
  <c r="B101" i="4"/>
  <c r="I100" i="4"/>
  <c r="Q100" i="4" s="1"/>
  <c r="R100" i="4"/>
  <c r="H100" i="4"/>
  <c r="G100" i="4"/>
  <c r="O100" i="4" s="1"/>
  <c r="P100" i="4"/>
  <c r="F100" i="4"/>
  <c r="N100" i="4"/>
  <c r="E100" i="4"/>
  <c r="L100" i="4" s="1"/>
  <c r="D100" i="4"/>
  <c r="C100" i="4"/>
  <c r="B100" i="4"/>
  <c r="I99" i="4"/>
  <c r="Q99" i="4" s="1"/>
  <c r="H99" i="4"/>
  <c r="G99" i="4"/>
  <c r="O99" i="4" s="1"/>
  <c r="F99" i="4"/>
  <c r="M99" i="4" s="1"/>
  <c r="N99" i="4"/>
  <c r="E99" i="4"/>
  <c r="D99" i="4"/>
  <c r="C99" i="4"/>
  <c r="B99" i="4"/>
  <c r="I98" i="4"/>
  <c r="R98" i="4"/>
  <c r="H98" i="4"/>
  <c r="P98" i="4" s="1"/>
  <c r="Q98" i="4"/>
  <c r="G98" i="4"/>
  <c r="O98" i="4"/>
  <c r="F98" i="4"/>
  <c r="M98" i="4" s="1"/>
  <c r="E98" i="4"/>
  <c r="L98" i="4"/>
  <c r="D98" i="4"/>
  <c r="C98" i="4"/>
  <c r="B98" i="4"/>
  <c r="I97" i="4"/>
  <c r="R97" i="4"/>
  <c r="H97" i="4"/>
  <c r="P97" i="4" s="1"/>
  <c r="G97" i="4"/>
  <c r="O97" i="4"/>
  <c r="F97" i="4"/>
  <c r="N97" i="4"/>
  <c r="E97" i="4"/>
  <c r="L97" i="4" s="1"/>
  <c r="M97" i="4"/>
  <c r="D97" i="4"/>
  <c r="C97" i="4"/>
  <c r="B97" i="4"/>
  <c r="I96" i="4"/>
  <c r="Q96" i="4" s="1"/>
  <c r="R96" i="4"/>
  <c r="H96" i="4"/>
  <c r="G96" i="4"/>
  <c r="O96" i="4" s="1"/>
  <c r="P96" i="4"/>
  <c r="F96" i="4"/>
  <c r="N96" i="4"/>
  <c r="E96" i="4"/>
  <c r="L96" i="4" s="1"/>
  <c r="D96" i="4"/>
  <c r="C96" i="4"/>
  <c r="B96" i="4"/>
  <c r="I95" i="4"/>
  <c r="Q95" i="4" s="1"/>
  <c r="H95" i="4"/>
  <c r="G95" i="4"/>
  <c r="O95" i="4" s="1"/>
  <c r="F95" i="4"/>
  <c r="M95" i="4" s="1"/>
  <c r="N95" i="4"/>
  <c r="E95" i="4"/>
  <c r="D95" i="4"/>
  <c r="C95" i="4"/>
  <c r="B95" i="4"/>
  <c r="I94" i="4"/>
  <c r="R94" i="4"/>
  <c r="H94" i="4"/>
  <c r="P94" i="4" s="1"/>
  <c r="Q94" i="4"/>
  <c r="G94" i="4"/>
  <c r="O94" i="4"/>
  <c r="F94" i="4"/>
  <c r="M94" i="4" s="1"/>
  <c r="E94" i="4"/>
  <c r="L94" i="4"/>
  <c r="D94" i="4"/>
  <c r="C94" i="4"/>
  <c r="B94" i="4"/>
  <c r="I93" i="4"/>
  <c r="R93" i="4"/>
  <c r="H93" i="4"/>
  <c r="P93" i="4" s="1"/>
  <c r="G93" i="4"/>
  <c r="O93" i="4"/>
  <c r="F93" i="4"/>
  <c r="N93" i="4"/>
  <c r="E93" i="4"/>
  <c r="L93" i="4" s="1"/>
  <c r="M93" i="4"/>
  <c r="D93" i="4"/>
  <c r="C93" i="4"/>
  <c r="B93" i="4"/>
  <c r="I92" i="4"/>
  <c r="Q92" i="4" s="1"/>
  <c r="R92" i="4"/>
  <c r="H92" i="4"/>
  <c r="G92" i="4"/>
  <c r="O92" i="4" s="1"/>
  <c r="P92" i="4"/>
  <c r="F92" i="4"/>
  <c r="N92" i="4"/>
  <c r="E92" i="4"/>
  <c r="L92" i="4" s="1"/>
  <c r="D92" i="4"/>
  <c r="C92" i="4"/>
  <c r="B92" i="4"/>
  <c r="I91" i="4"/>
  <c r="Q91" i="4" s="1"/>
  <c r="H91" i="4"/>
  <c r="G91" i="4"/>
  <c r="O91" i="4" s="1"/>
  <c r="F91" i="4"/>
  <c r="M91" i="4" s="1"/>
  <c r="N91" i="4"/>
  <c r="E91" i="4"/>
  <c r="D91" i="4"/>
  <c r="C91" i="4"/>
  <c r="B91" i="4"/>
  <c r="I90" i="4"/>
  <c r="R90" i="4"/>
  <c r="H90" i="4"/>
  <c r="P90" i="4" s="1"/>
  <c r="Q90" i="4"/>
  <c r="G90" i="4"/>
  <c r="O90" i="4"/>
  <c r="F90" i="4"/>
  <c r="M90" i="4" s="1"/>
  <c r="E90" i="4"/>
  <c r="L90" i="4"/>
  <c r="D90" i="4"/>
  <c r="C90" i="4"/>
  <c r="B90" i="4"/>
  <c r="I89" i="4"/>
  <c r="R89" i="4"/>
  <c r="H89" i="4"/>
  <c r="P89" i="4" s="1"/>
  <c r="G89" i="4"/>
  <c r="O89" i="4"/>
  <c r="F89" i="4"/>
  <c r="N89" i="4"/>
  <c r="E89" i="4"/>
  <c r="L89" i="4" s="1"/>
  <c r="M89" i="4"/>
  <c r="D89" i="4"/>
  <c r="C89" i="4"/>
  <c r="B89" i="4"/>
  <c r="I88" i="4"/>
  <c r="Q88" i="4" s="1"/>
  <c r="R88" i="4"/>
  <c r="H88" i="4"/>
  <c r="G88" i="4"/>
  <c r="O88" i="4" s="1"/>
  <c r="P88" i="4"/>
  <c r="F88" i="4"/>
  <c r="N88" i="4"/>
  <c r="E88" i="4"/>
  <c r="L88" i="4" s="1"/>
  <c r="D88" i="4"/>
  <c r="C88" i="4"/>
  <c r="B88" i="4"/>
  <c r="I87" i="4"/>
  <c r="Q87" i="4" s="1"/>
  <c r="H87" i="4"/>
  <c r="G87" i="4"/>
  <c r="O87" i="4" s="1"/>
  <c r="F87" i="4"/>
  <c r="M87" i="4" s="1"/>
  <c r="N87" i="4"/>
  <c r="E87" i="4"/>
  <c r="D87" i="4"/>
  <c r="C87" i="4"/>
  <c r="B87" i="4"/>
  <c r="I86" i="4"/>
  <c r="R86" i="4"/>
  <c r="H86" i="4"/>
  <c r="P86" i="4" s="1"/>
  <c r="Q86" i="4"/>
  <c r="G86" i="4"/>
  <c r="O86" i="4"/>
  <c r="F86" i="4"/>
  <c r="M86" i="4" s="1"/>
  <c r="E86" i="4"/>
  <c r="L86" i="4"/>
  <c r="D86" i="4"/>
  <c r="C86" i="4"/>
  <c r="B86" i="4"/>
  <c r="I85" i="4"/>
  <c r="R85" i="4"/>
  <c r="H85" i="4"/>
  <c r="P85" i="4" s="1"/>
  <c r="G85" i="4"/>
  <c r="O85" i="4"/>
  <c r="F85" i="4"/>
  <c r="N85" i="4"/>
  <c r="E85" i="4"/>
  <c r="L85" i="4" s="1"/>
  <c r="M85" i="4"/>
  <c r="D85" i="4"/>
  <c r="C85" i="4"/>
  <c r="B85" i="4"/>
  <c r="I84" i="4"/>
  <c r="Q84" i="4" s="1"/>
  <c r="R84" i="4"/>
  <c r="H84" i="4"/>
  <c r="G84" i="4"/>
  <c r="O84" i="4" s="1"/>
  <c r="P84" i="4"/>
  <c r="F84" i="4"/>
  <c r="N84" i="4"/>
  <c r="E84" i="4"/>
  <c r="L84" i="4" s="1"/>
  <c r="D84" i="4"/>
  <c r="C84" i="4"/>
  <c r="B84" i="4"/>
  <c r="I83" i="4"/>
  <c r="Q83" i="4" s="1"/>
  <c r="H83" i="4"/>
  <c r="G83" i="4"/>
  <c r="O83" i="4" s="1"/>
  <c r="F83" i="4"/>
  <c r="M83" i="4" s="1"/>
  <c r="N83" i="4"/>
  <c r="E83" i="4"/>
  <c r="D83" i="4"/>
  <c r="C83" i="4"/>
  <c r="B83" i="4"/>
  <c r="I82" i="4"/>
  <c r="R82" i="4"/>
  <c r="H82" i="4"/>
  <c r="P82" i="4" s="1"/>
  <c r="Q82" i="4"/>
  <c r="G82" i="4"/>
  <c r="O82" i="4"/>
  <c r="F82" i="4"/>
  <c r="M82" i="4" s="1"/>
  <c r="E82" i="4"/>
  <c r="L82" i="4"/>
  <c r="D82" i="4"/>
  <c r="C82" i="4"/>
  <c r="B82" i="4"/>
  <c r="I81" i="4"/>
  <c r="R81" i="4"/>
  <c r="H81" i="4"/>
  <c r="P81" i="4" s="1"/>
  <c r="G81" i="4"/>
  <c r="O81" i="4"/>
  <c r="F81" i="4"/>
  <c r="N81" i="4"/>
  <c r="E81" i="4"/>
  <c r="L81" i="4" s="1"/>
  <c r="M81" i="4"/>
  <c r="D81" i="4"/>
  <c r="C81" i="4"/>
  <c r="B81" i="4"/>
  <c r="I80" i="4"/>
  <c r="Q80" i="4" s="1"/>
  <c r="R80" i="4"/>
  <c r="H80" i="4"/>
  <c r="G80" i="4"/>
  <c r="O80" i="4" s="1"/>
  <c r="P80" i="4"/>
  <c r="F80" i="4"/>
  <c r="N80" i="4"/>
  <c r="E80" i="4"/>
  <c r="L80" i="4" s="1"/>
  <c r="D80" i="4"/>
  <c r="C80" i="4"/>
  <c r="B80" i="4"/>
  <c r="I79" i="4"/>
  <c r="Q79" i="4" s="1"/>
  <c r="H79" i="4"/>
  <c r="G79" i="4"/>
  <c r="O79" i="4" s="1"/>
  <c r="F79" i="4"/>
  <c r="M79" i="4" s="1"/>
  <c r="N79" i="4"/>
  <c r="E79" i="4"/>
  <c r="D79" i="4"/>
  <c r="C79" i="4"/>
  <c r="B79" i="4"/>
  <c r="I78" i="4"/>
  <c r="R78" i="4"/>
  <c r="H78" i="4"/>
  <c r="P78" i="4" s="1"/>
  <c r="Q78" i="4"/>
  <c r="G78" i="4"/>
  <c r="O78" i="4"/>
  <c r="F78" i="4"/>
  <c r="M78" i="4" s="1"/>
  <c r="E78" i="4"/>
  <c r="L78" i="4"/>
  <c r="D78" i="4"/>
  <c r="C78" i="4"/>
  <c r="B78" i="4"/>
  <c r="I77" i="4"/>
  <c r="R77" i="4"/>
  <c r="H77" i="4"/>
  <c r="P77" i="4" s="1"/>
  <c r="G77" i="4"/>
  <c r="O77" i="4"/>
  <c r="F77" i="4"/>
  <c r="N77" i="4"/>
  <c r="E77" i="4"/>
  <c r="L77" i="4" s="1"/>
  <c r="M77" i="4"/>
  <c r="D77" i="4"/>
  <c r="C77" i="4"/>
  <c r="B77" i="4"/>
  <c r="I76" i="4"/>
  <c r="Q76" i="4" s="1"/>
  <c r="R76" i="4"/>
  <c r="H76" i="4"/>
  <c r="G76" i="4"/>
  <c r="O76" i="4" s="1"/>
  <c r="P76" i="4"/>
  <c r="F76" i="4"/>
  <c r="N76" i="4"/>
  <c r="E76" i="4"/>
  <c r="L76" i="4" s="1"/>
  <c r="D76" i="4"/>
  <c r="C76" i="4"/>
  <c r="B76" i="4"/>
  <c r="I75" i="4"/>
  <c r="Q75" i="4" s="1"/>
  <c r="H75" i="4"/>
  <c r="G75" i="4"/>
  <c r="O75" i="4" s="1"/>
  <c r="F75" i="4"/>
  <c r="M75" i="4" s="1"/>
  <c r="N75" i="4"/>
  <c r="E75" i="4"/>
  <c r="D75" i="4"/>
  <c r="C75" i="4"/>
  <c r="B75" i="4"/>
  <c r="I74" i="4"/>
  <c r="R74" i="4"/>
  <c r="H74" i="4"/>
  <c r="P74" i="4" s="1"/>
  <c r="Q74" i="4"/>
  <c r="G74" i="4"/>
  <c r="O74" i="4"/>
  <c r="F74" i="4"/>
  <c r="M74" i="4" s="1"/>
  <c r="E74" i="4"/>
  <c r="L74" i="4"/>
  <c r="D74" i="4"/>
  <c r="C74" i="4"/>
  <c r="B74" i="4"/>
  <c r="I73" i="4"/>
  <c r="R73" i="4"/>
  <c r="H73" i="4"/>
  <c r="P73" i="4" s="1"/>
  <c r="G73" i="4"/>
  <c r="O73" i="4"/>
  <c r="F73" i="4"/>
  <c r="N73" i="4"/>
  <c r="E73" i="4"/>
  <c r="L73" i="4" s="1"/>
  <c r="M73" i="4"/>
  <c r="D73" i="4"/>
  <c r="C73" i="4"/>
  <c r="B73" i="4"/>
  <c r="I72" i="4"/>
  <c r="Q72" i="4" s="1"/>
  <c r="R72" i="4"/>
  <c r="H72" i="4"/>
  <c r="G72" i="4"/>
  <c r="O72" i="4" s="1"/>
  <c r="P72" i="4"/>
  <c r="F72" i="4"/>
  <c r="N72" i="4"/>
  <c r="E72" i="4"/>
  <c r="L72" i="4" s="1"/>
  <c r="D72" i="4"/>
  <c r="C72" i="4"/>
  <c r="B72" i="4"/>
  <c r="I71" i="4"/>
  <c r="Q71" i="4" s="1"/>
  <c r="H71" i="4"/>
  <c r="G71" i="4"/>
  <c r="O71" i="4" s="1"/>
  <c r="F71" i="4"/>
  <c r="M71" i="4" s="1"/>
  <c r="N71" i="4"/>
  <c r="E71" i="4"/>
  <c r="D71" i="4"/>
  <c r="C71" i="4"/>
  <c r="B71" i="4"/>
  <c r="I70" i="4"/>
  <c r="R70" i="4"/>
  <c r="H70" i="4"/>
  <c r="P70" i="4" s="1"/>
  <c r="Q70" i="4"/>
  <c r="G70" i="4"/>
  <c r="O70" i="4"/>
  <c r="F70" i="4"/>
  <c r="M70" i="4" s="1"/>
  <c r="E70" i="4"/>
  <c r="L70" i="4"/>
  <c r="D70" i="4"/>
  <c r="C70" i="4"/>
  <c r="B70" i="4"/>
  <c r="I69" i="4"/>
  <c r="R69" i="4"/>
  <c r="H69" i="4"/>
  <c r="P69" i="4" s="1"/>
  <c r="G69" i="4"/>
  <c r="O69" i="4"/>
  <c r="F69" i="4"/>
  <c r="N69" i="4"/>
  <c r="E69" i="4"/>
  <c r="L69" i="4" s="1"/>
  <c r="M69" i="4"/>
  <c r="D69" i="4"/>
  <c r="C69" i="4"/>
  <c r="B69" i="4"/>
  <c r="I68" i="4"/>
  <c r="Q68" i="4" s="1"/>
  <c r="R68" i="4"/>
  <c r="H68" i="4"/>
  <c r="G68" i="4"/>
  <c r="O68" i="4" s="1"/>
  <c r="P68" i="4"/>
  <c r="F68" i="4"/>
  <c r="N68" i="4"/>
  <c r="E68" i="4"/>
  <c r="L68" i="4" s="1"/>
  <c r="D68" i="4"/>
  <c r="C68" i="4"/>
  <c r="B68" i="4"/>
  <c r="I67" i="4"/>
  <c r="Q67" i="4" s="1"/>
  <c r="H67" i="4"/>
  <c r="G67" i="4"/>
  <c r="O67" i="4" s="1"/>
  <c r="F67" i="4"/>
  <c r="M67" i="4" s="1"/>
  <c r="N67" i="4"/>
  <c r="E67" i="4"/>
  <c r="D67" i="4"/>
  <c r="C67" i="4"/>
  <c r="B67" i="4"/>
  <c r="I66" i="4"/>
  <c r="R66" i="4"/>
  <c r="H66" i="4"/>
  <c r="P66" i="4" s="1"/>
  <c r="Q66" i="4"/>
  <c r="G66" i="4"/>
  <c r="O66" i="4"/>
  <c r="F66" i="4"/>
  <c r="M66" i="4" s="1"/>
  <c r="E66" i="4"/>
  <c r="L66" i="4"/>
  <c r="D66" i="4"/>
  <c r="C66" i="4"/>
  <c r="B66" i="4"/>
  <c r="I65" i="4"/>
  <c r="R65" i="4"/>
  <c r="H65" i="4"/>
  <c r="P65" i="4" s="1"/>
  <c r="G65" i="4"/>
  <c r="O65" i="4"/>
  <c r="F65" i="4"/>
  <c r="N65" i="4"/>
  <c r="E65" i="4"/>
  <c r="L65" i="4" s="1"/>
  <c r="M65" i="4"/>
  <c r="D65" i="4"/>
  <c r="C65" i="4"/>
  <c r="B65" i="4"/>
  <c r="I64" i="4"/>
  <c r="Q64" i="4" s="1"/>
  <c r="R64" i="4"/>
  <c r="H64" i="4"/>
  <c r="G64" i="4"/>
  <c r="O64" i="4" s="1"/>
  <c r="P64" i="4"/>
  <c r="F64" i="4"/>
  <c r="N64" i="4"/>
  <c r="E64" i="4"/>
  <c r="L64" i="4" s="1"/>
  <c r="D64" i="4"/>
  <c r="C64" i="4"/>
  <c r="B64" i="4"/>
  <c r="I63" i="4"/>
  <c r="Q63" i="4" s="1"/>
  <c r="H63" i="4"/>
  <c r="G63" i="4"/>
  <c r="O63" i="4" s="1"/>
  <c r="F63" i="4"/>
  <c r="M63" i="4" s="1"/>
  <c r="N63" i="4"/>
  <c r="E63" i="4"/>
  <c r="D63" i="4"/>
  <c r="C63" i="4"/>
  <c r="B63" i="4"/>
  <c r="I62" i="4"/>
  <c r="R62" i="4"/>
  <c r="H62" i="4"/>
  <c r="P62" i="4" s="1"/>
  <c r="Q62" i="4"/>
  <c r="G62" i="4"/>
  <c r="O62" i="4"/>
  <c r="F62" i="4"/>
  <c r="M62" i="4" s="1"/>
  <c r="E62" i="4"/>
  <c r="L62" i="4"/>
  <c r="D62" i="4"/>
  <c r="C62" i="4"/>
  <c r="B62" i="4"/>
  <c r="I61" i="4"/>
  <c r="R61" i="4"/>
  <c r="H61" i="4"/>
  <c r="P61" i="4" s="1"/>
  <c r="G61" i="4"/>
  <c r="O61" i="4"/>
  <c r="F61" i="4"/>
  <c r="N61" i="4"/>
  <c r="E61" i="4"/>
  <c r="L61" i="4" s="1"/>
  <c r="M61" i="4"/>
  <c r="D61" i="4"/>
  <c r="C61" i="4"/>
  <c r="B61" i="4"/>
  <c r="I60" i="4"/>
  <c r="Q60" i="4" s="1"/>
  <c r="R60" i="4"/>
  <c r="H60" i="4"/>
  <c r="G60" i="4"/>
  <c r="O60" i="4" s="1"/>
  <c r="P60" i="4"/>
  <c r="F60" i="4"/>
  <c r="N60" i="4"/>
  <c r="E60" i="4"/>
  <c r="L60" i="4" s="1"/>
  <c r="D60" i="4"/>
  <c r="C60" i="4"/>
  <c r="B60" i="4"/>
  <c r="I59" i="4"/>
  <c r="Q59" i="4" s="1"/>
  <c r="H59" i="4"/>
  <c r="G59" i="4"/>
  <c r="O59" i="4" s="1"/>
  <c r="F59" i="4"/>
  <c r="M59" i="4" s="1"/>
  <c r="N59" i="4"/>
  <c r="E59" i="4"/>
  <c r="D59" i="4"/>
  <c r="C59" i="4"/>
  <c r="B59" i="4"/>
  <c r="I58" i="4"/>
  <c r="Q58" i="4" s="1"/>
  <c r="R58" i="4"/>
  <c r="H58" i="4"/>
  <c r="G58" i="4"/>
  <c r="O58" i="4" s="1"/>
  <c r="P58" i="4"/>
  <c r="F58" i="4"/>
  <c r="N58" i="4"/>
  <c r="E58" i="4"/>
  <c r="L58" i="4" s="1"/>
  <c r="B58" i="4"/>
  <c r="I57" i="4"/>
  <c r="Q57" i="4" s="1"/>
  <c r="H57" i="4"/>
  <c r="G57" i="4"/>
  <c r="O57" i="4" s="1"/>
  <c r="F57" i="4"/>
  <c r="N57" i="4"/>
  <c r="E57" i="4"/>
  <c r="M57" i="4" s="1"/>
  <c r="B57" i="4"/>
  <c r="I56" i="4"/>
  <c r="R56" i="4" s="1"/>
  <c r="H56" i="4"/>
  <c r="Q56" i="4"/>
  <c r="G56" i="4"/>
  <c r="P56" i="4" s="1"/>
  <c r="O56" i="4"/>
  <c r="F56" i="4"/>
  <c r="M56" i="4" s="1"/>
  <c r="E56" i="4"/>
  <c r="L56" i="4"/>
  <c r="B56" i="4"/>
  <c r="I55" i="4"/>
  <c r="R55" i="4"/>
  <c r="H55" i="4"/>
  <c r="P55" i="4" s="1"/>
  <c r="G55" i="4"/>
  <c r="O55" i="4"/>
  <c r="F55" i="4"/>
  <c r="N55" i="4"/>
  <c r="E55" i="4"/>
  <c r="L55" i="4" s="1"/>
  <c r="M55" i="4"/>
  <c r="B55" i="4"/>
  <c r="I54" i="4"/>
  <c r="R54" i="4"/>
  <c r="H54" i="4"/>
  <c r="Q54" i="4" s="1"/>
  <c r="G54" i="4"/>
  <c r="O54" i="4" s="1"/>
  <c r="P54" i="4"/>
  <c r="F54" i="4"/>
  <c r="N54" i="4"/>
  <c r="E54" i="4"/>
  <c r="L54" i="4" s="1"/>
  <c r="B54" i="4"/>
  <c r="I53" i="4"/>
  <c r="Q53" i="4" s="1"/>
  <c r="H53" i="4"/>
  <c r="G53" i="4"/>
  <c r="O53" i="4" s="1"/>
  <c r="F53" i="4"/>
  <c r="N53" i="4"/>
  <c r="E53" i="4"/>
  <c r="M53" i="4" s="1"/>
  <c r="B53" i="4"/>
  <c r="I52" i="4"/>
  <c r="R52" i="4" s="1"/>
  <c r="H52" i="4"/>
  <c r="Q52" i="4"/>
  <c r="G52" i="4"/>
  <c r="P52" i="4" s="1"/>
  <c r="O52" i="4"/>
  <c r="F52" i="4"/>
  <c r="M52" i="4" s="1"/>
  <c r="E52" i="4"/>
  <c r="L52" i="4"/>
  <c r="B52" i="4"/>
  <c r="I51" i="4"/>
  <c r="R51" i="4"/>
  <c r="H51" i="4"/>
  <c r="P51" i="4" s="1"/>
  <c r="G51" i="4"/>
  <c r="O51" i="4"/>
  <c r="F51" i="4"/>
  <c r="N51" i="4" s="1"/>
  <c r="E51" i="4"/>
  <c r="L51" i="4" s="1"/>
  <c r="M51" i="4"/>
  <c r="B51" i="4"/>
  <c r="I50" i="4"/>
  <c r="R50" i="4"/>
  <c r="H50" i="4"/>
  <c r="Q50" i="4" s="1"/>
  <c r="G50" i="4"/>
  <c r="O50" i="4" s="1"/>
  <c r="P50" i="4"/>
  <c r="F50" i="4"/>
  <c r="N50" i="4"/>
  <c r="E50" i="4"/>
  <c r="L50" i="4" s="1"/>
  <c r="B50" i="4"/>
  <c r="I49" i="4"/>
  <c r="Q49" i="4" s="1"/>
  <c r="H49" i="4"/>
  <c r="G49" i="4"/>
  <c r="O49" i="4" s="1"/>
  <c r="F49" i="4"/>
  <c r="N49" i="4"/>
  <c r="E49" i="4"/>
  <c r="M49" i="4" s="1"/>
  <c r="B49" i="4"/>
  <c r="I48" i="4"/>
  <c r="R48" i="4"/>
  <c r="H48" i="4"/>
  <c r="P48" i="4" s="1"/>
  <c r="Q48" i="4"/>
  <c r="G48" i="4"/>
  <c r="O48" i="4"/>
  <c r="F48" i="4"/>
  <c r="M48" i="4" s="1"/>
  <c r="E48" i="4"/>
  <c r="L48" i="4"/>
  <c r="B48" i="4"/>
  <c r="I47" i="4"/>
  <c r="R47" i="4"/>
  <c r="H47" i="4"/>
  <c r="P47" i="4" s="1"/>
  <c r="G47" i="4"/>
  <c r="O47" i="4"/>
  <c r="F47" i="4"/>
  <c r="N47" i="4" s="1"/>
  <c r="E47" i="4"/>
  <c r="L47" i="4" s="1"/>
  <c r="M47" i="4"/>
  <c r="B47" i="4"/>
  <c r="I46" i="4"/>
  <c r="R46" i="4"/>
  <c r="H46" i="4"/>
  <c r="Q46" i="4" s="1"/>
  <c r="G46" i="4"/>
  <c r="O46" i="4" s="1"/>
  <c r="P46" i="4"/>
  <c r="F46" i="4"/>
  <c r="N46" i="4"/>
  <c r="E46" i="4"/>
  <c r="L46" i="4" s="1"/>
  <c r="B46" i="4"/>
  <c r="I45" i="4"/>
  <c r="Q45" i="4" s="1"/>
  <c r="H45" i="4"/>
  <c r="G45" i="4"/>
  <c r="O45" i="4" s="1"/>
  <c r="F45" i="4"/>
  <c r="N45" i="4"/>
  <c r="E45" i="4"/>
  <c r="M45" i="4" s="1"/>
  <c r="B45" i="4"/>
  <c r="I44" i="4"/>
  <c r="R44" i="4" s="1"/>
  <c r="H44" i="4"/>
  <c r="Q44" i="4"/>
  <c r="G44" i="4"/>
  <c r="P44" i="4" s="1"/>
  <c r="O44" i="4"/>
  <c r="F44" i="4"/>
  <c r="M44" i="4" s="1"/>
  <c r="E44" i="4"/>
  <c r="L44" i="4"/>
  <c r="B44" i="4"/>
  <c r="I43" i="4"/>
  <c r="R43" i="4"/>
  <c r="H43" i="4"/>
  <c r="P43" i="4" s="1"/>
  <c r="G43" i="4"/>
  <c r="O43" i="4"/>
  <c r="F43" i="4"/>
  <c r="N43" i="4"/>
  <c r="E43" i="4"/>
  <c r="L43" i="4" s="1"/>
  <c r="M43" i="4"/>
  <c r="B43" i="4"/>
  <c r="I42" i="4"/>
  <c r="Q42" i="4" s="1"/>
  <c r="R42" i="4"/>
  <c r="H42" i="4"/>
  <c r="G42" i="4"/>
  <c r="O42" i="4" s="1"/>
  <c r="P42" i="4"/>
  <c r="F42" i="4"/>
  <c r="N42" i="4"/>
  <c r="E42" i="4"/>
  <c r="L42" i="4" s="1"/>
  <c r="B42" i="4"/>
  <c r="I41" i="4"/>
  <c r="Q41" i="4" s="1"/>
  <c r="H41" i="4"/>
  <c r="G41" i="4"/>
  <c r="O41" i="4" s="1"/>
  <c r="F41" i="4"/>
  <c r="M41" i="4" s="1"/>
  <c r="N41" i="4"/>
  <c r="E41" i="4"/>
  <c r="B41" i="4"/>
  <c r="I40" i="4"/>
  <c r="R40" i="4"/>
  <c r="H40" i="4"/>
  <c r="P40" i="4" s="1"/>
  <c r="Q40" i="4"/>
  <c r="G40" i="4"/>
  <c r="O40" i="4"/>
  <c r="F40" i="4"/>
  <c r="M40" i="4" s="1"/>
  <c r="E40" i="4"/>
  <c r="L40" i="4"/>
  <c r="B40" i="4"/>
  <c r="I39" i="4"/>
  <c r="R39" i="4"/>
  <c r="H39" i="4"/>
  <c r="P39" i="4" s="1"/>
  <c r="G39" i="4"/>
  <c r="O39" i="4"/>
  <c r="F39" i="4"/>
  <c r="N39" i="4" s="1"/>
  <c r="E39" i="4"/>
  <c r="L39" i="4" s="1"/>
  <c r="M39" i="4"/>
  <c r="B39" i="4"/>
  <c r="I38" i="4"/>
  <c r="Q38" i="4" s="1"/>
  <c r="R38" i="4"/>
  <c r="H38" i="4"/>
  <c r="G38" i="4"/>
  <c r="O38" i="4" s="1"/>
  <c r="P38" i="4"/>
  <c r="F38" i="4"/>
  <c r="N38" i="4"/>
  <c r="E38" i="4"/>
  <c r="L38" i="4" s="1"/>
  <c r="B38" i="4"/>
  <c r="I37" i="4"/>
  <c r="Q37" i="4" s="1"/>
  <c r="H37" i="4"/>
  <c r="G37" i="4"/>
  <c r="O37" i="4" s="1"/>
  <c r="F37" i="4"/>
  <c r="M37" i="4" s="1"/>
  <c r="N37" i="4"/>
  <c r="E37" i="4"/>
  <c r="B37" i="4"/>
  <c r="I36" i="4"/>
  <c r="R36" i="4"/>
  <c r="H36" i="4"/>
  <c r="P36" i="4" s="1"/>
  <c r="Q36" i="4"/>
  <c r="G36" i="4"/>
  <c r="O36" i="4"/>
  <c r="F36" i="4"/>
  <c r="M36" i="4" s="1"/>
  <c r="E36" i="4"/>
  <c r="L36" i="4"/>
  <c r="B36" i="4"/>
  <c r="I35" i="4"/>
  <c r="R35" i="4"/>
  <c r="H35" i="4"/>
  <c r="P35" i="4" s="1"/>
  <c r="G35" i="4"/>
  <c r="O35" i="4"/>
  <c r="F35" i="4"/>
  <c r="N35" i="4"/>
  <c r="E35" i="4"/>
  <c r="L35" i="4" s="1"/>
  <c r="M35" i="4"/>
  <c r="B35" i="4"/>
  <c r="I34" i="4"/>
  <c r="Q34" i="4" s="1"/>
  <c r="R34" i="4"/>
  <c r="H34" i="4"/>
  <c r="G34" i="4"/>
  <c r="O34" i="4" s="1"/>
  <c r="P34" i="4"/>
  <c r="F34" i="4"/>
  <c r="N34" i="4"/>
  <c r="E34" i="4"/>
  <c r="L34" i="4" s="1"/>
  <c r="B34" i="4"/>
  <c r="I33" i="4"/>
  <c r="Q33" i="4" s="1"/>
  <c r="H33" i="4"/>
  <c r="G33" i="4"/>
  <c r="O33" i="4" s="1"/>
  <c r="F33" i="4"/>
  <c r="M33" i="4" s="1"/>
  <c r="N33" i="4"/>
  <c r="E33" i="4"/>
  <c r="B33" i="4"/>
  <c r="I32" i="4"/>
  <c r="R32" i="4"/>
  <c r="H32" i="4"/>
  <c r="P32" i="4" s="1"/>
  <c r="Q32" i="4"/>
  <c r="G32" i="4"/>
  <c r="O32" i="4"/>
  <c r="F32" i="4"/>
  <c r="M32" i="4" s="1"/>
  <c r="E32" i="4"/>
  <c r="L32" i="4"/>
  <c r="B32" i="4"/>
  <c r="I31" i="4"/>
  <c r="R31" i="4"/>
  <c r="H31" i="4"/>
  <c r="P31" i="4" s="1"/>
  <c r="G31" i="4"/>
  <c r="O31" i="4"/>
  <c r="F31" i="4"/>
  <c r="N31" i="4"/>
  <c r="E31" i="4"/>
  <c r="L31" i="4" s="1"/>
  <c r="M31" i="4"/>
  <c r="B31" i="4"/>
  <c r="I30" i="4"/>
  <c r="Q30" i="4" s="1"/>
  <c r="R30" i="4"/>
  <c r="H30" i="4"/>
  <c r="G30" i="4"/>
  <c r="O30" i="4" s="1"/>
  <c r="P30" i="4"/>
  <c r="F30" i="4"/>
  <c r="N30" i="4"/>
  <c r="E30" i="4"/>
  <c r="L30" i="4" s="1"/>
  <c r="B30" i="4"/>
  <c r="I29" i="4"/>
  <c r="Q29" i="4" s="1"/>
  <c r="H29" i="4"/>
  <c r="G29" i="4"/>
  <c r="O29" i="4" s="1"/>
  <c r="F29" i="4"/>
  <c r="M29" i="4" s="1"/>
  <c r="N29" i="4"/>
  <c r="E29" i="4"/>
  <c r="B29" i="4"/>
  <c r="I28" i="4"/>
  <c r="R28" i="4"/>
  <c r="H28" i="4"/>
  <c r="P28" i="4" s="1"/>
  <c r="Q28" i="4"/>
  <c r="G28" i="4"/>
  <c r="O28" i="4"/>
  <c r="F28" i="4"/>
  <c r="M28" i="4" s="1"/>
  <c r="E28" i="4"/>
  <c r="L28" i="4"/>
  <c r="B28" i="4"/>
  <c r="I27" i="4"/>
  <c r="R27" i="4"/>
  <c r="H27" i="4"/>
  <c r="P27" i="4" s="1"/>
  <c r="G27" i="4"/>
  <c r="O27" i="4"/>
  <c r="F27" i="4"/>
  <c r="N27" i="4"/>
  <c r="E27" i="4"/>
  <c r="L27" i="4" s="1"/>
  <c r="M27" i="4"/>
  <c r="B27" i="4"/>
  <c r="I26" i="4"/>
  <c r="Q26" i="4" s="1"/>
  <c r="R26" i="4"/>
  <c r="H26" i="4"/>
  <c r="G26" i="4"/>
  <c r="O26" i="4" s="1"/>
  <c r="P26" i="4"/>
  <c r="F26" i="4"/>
  <c r="N26" i="4"/>
  <c r="E26" i="4"/>
  <c r="L26" i="4" s="1"/>
  <c r="B26" i="4"/>
  <c r="I25" i="4"/>
  <c r="Q25" i="4" s="1"/>
  <c r="H25" i="4"/>
  <c r="G25" i="4"/>
  <c r="O25" i="4" s="1"/>
  <c r="F25" i="4"/>
  <c r="M25" i="4" s="1"/>
  <c r="N25" i="4"/>
  <c r="E25" i="4"/>
  <c r="B25" i="4"/>
  <c r="I24" i="4"/>
  <c r="R24" i="4"/>
  <c r="H24" i="4"/>
  <c r="P24" i="4" s="1"/>
  <c r="Q24" i="4"/>
  <c r="G24" i="4"/>
  <c r="O24" i="4"/>
  <c r="F24" i="4"/>
  <c r="M24" i="4" s="1"/>
  <c r="E24" i="4"/>
  <c r="L24" i="4"/>
  <c r="B24" i="4"/>
  <c r="I23" i="4"/>
  <c r="R23" i="4"/>
  <c r="H23" i="4"/>
  <c r="P23" i="4" s="1"/>
  <c r="G23" i="4"/>
  <c r="O23" i="4"/>
  <c r="F23" i="4"/>
  <c r="N23" i="4"/>
  <c r="E23" i="4"/>
  <c r="L23" i="4" s="1"/>
  <c r="M23" i="4"/>
  <c r="B23" i="4"/>
  <c r="I22" i="4"/>
  <c r="Q22" i="4" s="1"/>
  <c r="R22" i="4"/>
  <c r="H22" i="4"/>
  <c r="G22" i="4"/>
  <c r="O22" i="4" s="1"/>
  <c r="P22" i="4"/>
  <c r="F22" i="4"/>
  <c r="N22" i="4"/>
  <c r="E22" i="4"/>
  <c r="L22" i="4" s="1"/>
  <c r="B22" i="4"/>
  <c r="I21" i="4"/>
  <c r="Q21" i="4" s="1"/>
  <c r="H21" i="4"/>
  <c r="G21" i="4"/>
  <c r="O21" i="4" s="1"/>
  <c r="F21" i="4"/>
  <c r="M21" i="4" s="1"/>
  <c r="N21" i="4"/>
  <c r="E21" i="4"/>
  <c r="B21" i="4"/>
  <c r="I20" i="4"/>
  <c r="R20" i="4"/>
  <c r="H20" i="4"/>
  <c r="P20" i="4" s="1"/>
  <c r="Q20" i="4"/>
  <c r="G20" i="4"/>
  <c r="O20" i="4"/>
  <c r="F20" i="4"/>
  <c r="M20" i="4" s="1"/>
  <c r="E20" i="4"/>
  <c r="L20" i="4"/>
  <c r="B20" i="4"/>
  <c r="I19" i="4"/>
  <c r="R19" i="4"/>
  <c r="H19" i="4"/>
  <c r="P19" i="4" s="1"/>
  <c r="G19" i="4"/>
  <c r="O19" i="4"/>
  <c r="F19" i="4"/>
  <c r="N19" i="4"/>
  <c r="E19" i="4"/>
  <c r="L19" i="4" s="1"/>
  <c r="M19" i="4"/>
  <c r="B19" i="4"/>
  <c r="I18" i="4"/>
  <c r="Q18" i="4" s="1"/>
  <c r="R18" i="4"/>
  <c r="H18" i="4"/>
  <c r="G18" i="4"/>
  <c r="O18" i="4" s="1"/>
  <c r="P18" i="4"/>
  <c r="F18" i="4"/>
  <c r="N18" i="4"/>
  <c r="E18" i="4"/>
  <c r="L18" i="4" s="1"/>
  <c r="B18" i="4"/>
  <c r="I17" i="4"/>
  <c r="Q17" i="4" s="1"/>
  <c r="H17" i="4"/>
  <c r="G17" i="4"/>
  <c r="O17" i="4" s="1"/>
  <c r="F17" i="4"/>
  <c r="M17" i="4" s="1"/>
  <c r="N17" i="4"/>
  <c r="E17" i="4"/>
  <c r="B17" i="4"/>
  <c r="I16" i="4"/>
  <c r="R16" i="4"/>
  <c r="H16" i="4"/>
  <c r="P16" i="4" s="1"/>
  <c r="Q16" i="4"/>
  <c r="G16" i="4"/>
  <c r="O16" i="4"/>
  <c r="F16" i="4"/>
  <c r="M16" i="4" s="1"/>
  <c r="E16" i="4"/>
  <c r="L16" i="4"/>
  <c r="B16" i="4"/>
  <c r="I15" i="4"/>
  <c r="R15" i="4"/>
  <c r="H15" i="4"/>
  <c r="P15" i="4" s="1"/>
  <c r="G15" i="4"/>
  <c r="O15" i="4"/>
  <c r="F15" i="4"/>
  <c r="N15" i="4"/>
  <c r="E15" i="4"/>
  <c r="L15" i="4" s="1"/>
  <c r="M15" i="4"/>
  <c r="B15" i="4"/>
  <c r="I14" i="4"/>
  <c r="R14" i="4"/>
  <c r="H14" i="4"/>
  <c r="Q14" i="4" s="1"/>
  <c r="G14" i="4"/>
  <c r="O14" i="4" s="1"/>
  <c r="P14" i="4"/>
  <c r="F14" i="4"/>
  <c r="N14" i="4"/>
  <c r="E14" i="4"/>
  <c r="L14" i="4" s="1"/>
  <c r="B14" i="4"/>
  <c r="I13" i="4"/>
  <c r="Q13" i="4" s="1"/>
  <c r="H13" i="4"/>
  <c r="G13" i="4"/>
  <c r="O13" i="4" s="1"/>
  <c r="E13" i="4"/>
  <c r="L13" i="4" s="1"/>
  <c r="F13" i="4"/>
  <c r="B13" i="4"/>
  <c r="I12" i="4"/>
  <c r="Q12" i="4" s="1"/>
  <c r="H12" i="4"/>
  <c r="G12" i="4"/>
  <c r="O12" i="4" s="1"/>
  <c r="E12" i="4"/>
  <c r="L12" i="4" s="1"/>
  <c r="F12" i="4"/>
  <c r="B12" i="4"/>
  <c r="I11" i="4"/>
  <c r="Q11" i="4" s="1"/>
  <c r="H11" i="4"/>
  <c r="G11" i="4"/>
  <c r="O11" i="4" s="1"/>
  <c r="E11" i="4"/>
  <c r="L11" i="4" s="1"/>
  <c r="F11" i="4"/>
  <c r="B11" i="4"/>
  <c r="I10" i="4"/>
  <c r="Q10" i="4" s="1"/>
  <c r="H10" i="4"/>
  <c r="G10" i="4"/>
  <c r="O10" i="4" s="1"/>
  <c r="E10" i="4"/>
  <c r="L10" i="4" s="1"/>
  <c r="F10" i="4"/>
  <c r="B10" i="4"/>
  <c r="C128" i="132"/>
  <c r="C127" i="132"/>
  <c r="C126" i="132"/>
  <c r="C125" i="132"/>
  <c r="C124" i="132"/>
  <c r="C123" i="132"/>
  <c r="C122" i="132"/>
  <c r="C121" i="132"/>
  <c r="C120" i="132"/>
  <c r="C116" i="132"/>
  <c r="C115" i="132"/>
  <c r="C114" i="132"/>
  <c r="C109" i="132"/>
  <c r="C108" i="132"/>
  <c r="C107" i="132"/>
  <c r="C106" i="132"/>
  <c r="C105" i="132"/>
  <c r="C104" i="132"/>
  <c r="C103" i="132"/>
  <c r="C102" i="132"/>
  <c r="C101" i="132"/>
  <c r="C100" i="132"/>
  <c r="C99" i="132"/>
  <c r="C98" i="132"/>
  <c r="C97" i="132"/>
  <c r="C96" i="132"/>
  <c r="C95" i="132"/>
  <c r="C92" i="132"/>
  <c r="C91" i="132"/>
  <c r="C90" i="132"/>
  <c r="C89" i="132"/>
  <c r="C88" i="132"/>
  <c r="C87" i="132"/>
  <c r="C86" i="132"/>
  <c r="C85" i="132"/>
  <c r="C84" i="132"/>
  <c r="C83" i="132"/>
  <c r="C82" i="132"/>
  <c r="C81" i="132"/>
  <c r="C80" i="132"/>
  <c r="C79" i="132"/>
  <c r="C78" i="132"/>
  <c r="C74" i="132"/>
  <c r="C73" i="132"/>
  <c r="C72" i="132"/>
  <c r="C71" i="132"/>
  <c r="C70" i="132"/>
  <c r="C69" i="132"/>
  <c r="C68" i="132"/>
  <c r="C67" i="132"/>
  <c r="C66" i="132"/>
  <c r="C65" i="132"/>
  <c r="C64" i="132"/>
  <c r="C63" i="132"/>
  <c r="C62" i="132"/>
  <c r="C61" i="132"/>
  <c r="C60" i="132"/>
  <c r="C59" i="132"/>
  <c r="C58" i="132"/>
  <c r="C57" i="132"/>
  <c r="C56" i="132"/>
  <c r="C55" i="132"/>
  <c r="C54" i="132"/>
  <c r="C53" i="132"/>
  <c r="C50" i="132"/>
  <c r="C49" i="132"/>
  <c r="C48" i="132"/>
  <c r="C47" i="132"/>
  <c r="C46" i="132"/>
  <c r="C45" i="132"/>
  <c r="C44" i="132"/>
  <c r="C43" i="132"/>
  <c r="C42" i="132"/>
  <c r="C41" i="132"/>
  <c r="C40" i="132"/>
  <c r="C39" i="132"/>
  <c r="C38" i="132"/>
  <c r="C37" i="132"/>
  <c r="C36" i="132"/>
  <c r="C35" i="132"/>
  <c r="C34" i="132"/>
  <c r="C33" i="132"/>
  <c r="C32" i="132"/>
  <c r="C31" i="132"/>
  <c r="C30" i="132"/>
  <c r="C29" i="132"/>
  <c r="C28" i="132"/>
  <c r="C24" i="132"/>
  <c r="C23" i="132"/>
  <c r="C22" i="132"/>
  <c r="C21" i="132"/>
  <c r="C20" i="132"/>
  <c r="C19" i="132"/>
  <c r="C18" i="132"/>
  <c r="C17" i="132"/>
  <c r="C16" i="132"/>
  <c r="C15" i="132"/>
  <c r="C14" i="132"/>
  <c r="C13" i="132"/>
  <c r="C12" i="132"/>
  <c r="C11" i="132"/>
  <c r="C10" i="132"/>
  <c r="D7" i="132"/>
  <c r="M10" i="4" l="1"/>
  <c r="P10" i="4"/>
  <c r="R10" i="4"/>
  <c r="M11" i="4"/>
  <c r="P11" i="4"/>
  <c r="R11" i="4"/>
  <c r="M12" i="4"/>
  <c r="P12" i="4"/>
  <c r="R12" i="4"/>
  <c r="M13" i="4"/>
  <c r="P13" i="4"/>
  <c r="R13" i="4"/>
  <c r="M14" i="4"/>
  <c r="Q15" i="4"/>
  <c r="N16" i="4"/>
  <c r="P17" i="4"/>
  <c r="R17" i="4"/>
  <c r="M18" i="4"/>
  <c r="Q19" i="4"/>
  <c r="N20" i="4"/>
  <c r="P21" i="4"/>
  <c r="R21" i="4"/>
  <c r="M22" i="4"/>
  <c r="Q23" i="4"/>
  <c r="N24" i="4"/>
  <c r="P25" i="4"/>
  <c r="R25" i="4"/>
  <c r="M26" i="4"/>
  <c r="Q27" i="4"/>
  <c r="N28" i="4"/>
  <c r="P29" i="4"/>
  <c r="R29" i="4"/>
  <c r="M30" i="4"/>
  <c r="Q31" i="4"/>
  <c r="N32" i="4"/>
  <c r="P33" i="4"/>
  <c r="R33" i="4"/>
  <c r="M34" i="4"/>
  <c r="Q35" i="4"/>
  <c r="N36" i="4"/>
  <c r="P37" i="4"/>
  <c r="R37" i="4"/>
  <c r="M38" i="4"/>
  <c r="Q39" i="4"/>
  <c r="N40" i="4"/>
  <c r="P41" i="4"/>
  <c r="R41" i="4"/>
  <c r="M42" i="4"/>
  <c r="Q43" i="4"/>
  <c r="N44" i="4"/>
  <c r="P45" i="4"/>
  <c r="R45" i="4"/>
  <c r="M46" i="4"/>
  <c r="Q47" i="4"/>
  <c r="N48" i="4"/>
  <c r="P49" i="4"/>
  <c r="R49" i="4"/>
  <c r="M50" i="4"/>
  <c r="Q51" i="4"/>
  <c r="N52" i="4"/>
  <c r="P53" i="4"/>
  <c r="R53" i="4"/>
  <c r="M54" i="4"/>
  <c r="Q55" i="4"/>
  <c r="N56" i="4"/>
  <c r="P57" i="4"/>
  <c r="R57" i="4"/>
  <c r="M58" i="4"/>
  <c r="P59" i="4"/>
  <c r="R59" i="4"/>
  <c r="M60" i="4"/>
  <c r="Q61" i="4"/>
  <c r="N62" i="4"/>
  <c r="P63" i="4"/>
  <c r="R63" i="4"/>
  <c r="M64" i="4"/>
  <c r="Q65" i="4"/>
  <c r="N66" i="4"/>
  <c r="P67" i="4"/>
  <c r="R67" i="4"/>
  <c r="M68" i="4"/>
  <c r="Q69" i="4"/>
  <c r="N70" i="4"/>
  <c r="P71" i="4"/>
  <c r="R71" i="4"/>
  <c r="M72" i="4"/>
  <c r="Q73" i="4"/>
  <c r="N74" i="4"/>
  <c r="P75" i="4"/>
  <c r="R75" i="4"/>
  <c r="M76" i="4"/>
  <c r="Q77" i="4"/>
  <c r="N78" i="4"/>
  <c r="P79" i="4"/>
  <c r="R79" i="4"/>
  <c r="M80" i="4"/>
  <c r="Q81" i="4"/>
  <c r="N82" i="4"/>
  <c r="P83" i="4"/>
  <c r="R83" i="4"/>
  <c r="M84" i="4"/>
  <c r="Q85" i="4"/>
  <c r="N86" i="4"/>
  <c r="P87" i="4"/>
  <c r="R87" i="4"/>
  <c r="M88" i="4"/>
  <c r="Q89" i="4"/>
  <c r="N90" i="4"/>
  <c r="P91" i="4"/>
  <c r="R91" i="4"/>
  <c r="M92" i="4"/>
  <c r="Q93" i="4"/>
  <c r="N94" i="4"/>
  <c r="P95" i="4"/>
  <c r="R95" i="4"/>
  <c r="M96" i="4"/>
  <c r="Q97" i="4"/>
  <c r="N98" i="4"/>
  <c r="P99" i="4"/>
  <c r="R99" i="4"/>
  <c r="M100" i="4"/>
  <c r="Q101" i="4"/>
  <c r="N102" i="4"/>
  <c r="P103" i="4"/>
  <c r="R103" i="4"/>
  <c r="M104" i="4"/>
  <c r="Q105" i="4"/>
  <c r="N106" i="4"/>
  <c r="P107" i="4"/>
  <c r="R107" i="4"/>
  <c r="M108" i="4"/>
  <c r="Q109" i="4"/>
  <c r="N110" i="4"/>
  <c r="P111" i="4"/>
  <c r="R111" i="4"/>
  <c r="M112" i="4"/>
  <c r="Q113" i="4"/>
  <c r="N114" i="4"/>
  <c r="P115" i="4"/>
  <c r="R115" i="4"/>
  <c r="M116" i="4"/>
  <c r="C120" i="137"/>
  <c r="I110" i="137"/>
  <c r="P32" i="142"/>
  <c r="P48" i="142"/>
  <c r="P16" i="155"/>
  <c r="Q16" i="155"/>
  <c r="P20" i="155"/>
  <c r="Q20" i="155"/>
  <c r="P24" i="155"/>
  <c r="Q24" i="155"/>
  <c r="P28" i="155"/>
  <c r="Q28" i="155"/>
  <c r="P32" i="155"/>
  <c r="Q32" i="155"/>
  <c r="P36" i="155"/>
  <c r="Q36" i="155"/>
  <c r="P40" i="155"/>
  <c r="Q40" i="155"/>
  <c r="P44" i="155"/>
  <c r="Q44" i="155"/>
  <c r="AA61" i="211"/>
  <c r="AE61" i="211" s="1"/>
  <c r="E14" i="266"/>
  <c r="G16" i="266"/>
  <c r="J16" i="266"/>
  <c r="E18" i="266"/>
  <c r="AA65" i="211"/>
  <c r="AE65" i="211" s="1"/>
  <c r="E21" i="266"/>
  <c r="AA68" i="211"/>
  <c r="AE68" i="211" s="1"/>
  <c r="E25" i="266"/>
  <c r="AA72" i="211"/>
  <c r="AE72" i="211" s="1"/>
  <c r="E29" i="266"/>
  <c r="AA76" i="211"/>
  <c r="AE76" i="211" s="1"/>
  <c r="E33" i="266"/>
  <c r="AA80" i="211"/>
  <c r="AE80" i="211" s="1"/>
  <c r="E37" i="266"/>
  <c r="AA84" i="211"/>
  <c r="AE84" i="211" s="1"/>
  <c r="E41" i="266"/>
  <c r="AA88" i="211"/>
  <c r="AE88" i="211" s="1"/>
  <c r="E45" i="266"/>
  <c r="AA92" i="211"/>
  <c r="AE92" i="211" s="1"/>
  <c r="E49" i="266"/>
  <c r="AA96" i="211"/>
  <c r="AE96" i="211" s="1"/>
  <c r="E53" i="266"/>
  <c r="AA100" i="211"/>
  <c r="AE100" i="211" s="1"/>
  <c r="E57" i="266"/>
  <c r="AA104" i="211"/>
  <c r="AE104" i="211" s="1"/>
  <c r="E61" i="266"/>
  <c r="AA108" i="211"/>
  <c r="AE108" i="211" s="1"/>
  <c r="E65" i="266"/>
  <c r="AA112" i="211"/>
  <c r="AE112" i="211" s="1"/>
  <c r="R55" i="211"/>
  <c r="J56" i="289"/>
  <c r="P56" i="289" s="1"/>
  <c r="K56" i="289" s="1"/>
  <c r="R59" i="289"/>
  <c r="R61" i="289"/>
  <c r="T70" i="289"/>
  <c r="K73" i="289"/>
  <c r="S73" i="289" s="1"/>
  <c r="R73" i="289"/>
  <c r="T77" i="289"/>
  <c r="R78" i="289"/>
  <c r="T86" i="289"/>
  <c r="K89" i="289"/>
  <c r="S89" i="289"/>
  <c r="R89" i="289"/>
  <c r="T93" i="289"/>
  <c r="R94" i="289"/>
  <c r="S100" i="289"/>
  <c r="C102" i="289"/>
  <c r="T102" i="289" s="1"/>
  <c r="C103" i="289"/>
  <c r="T103" i="289" s="1"/>
  <c r="K105" i="289"/>
  <c r="S105" i="289"/>
  <c r="R105" i="289"/>
  <c r="T108" i="289"/>
  <c r="T109" i="289"/>
  <c r="R110" i="289"/>
  <c r="H125" i="289"/>
  <c r="C115" i="289"/>
  <c r="T115" i="289" s="1"/>
  <c r="C109" i="133"/>
  <c r="C130" i="133"/>
  <c r="C133" i="133"/>
  <c r="P13" i="136"/>
  <c r="P21" i="136"/>
  <c r="P29" i="136"/>
  <c r="P37" i="136"/>
  <c r="P48" i="136"/>
  <c r="P56" i="136"/>
  <c r="P58" i="136"/>
  <c r="P59" i="136"/>
  <c r="P63" i="136"/>
  <c r="P67" i="136"/>
  <c r="P98" i="136"/>
  <c r="P114" i="136"/>
  <c r="B120" i="137"/>
  <c r="H76" i="137"/>
  <c r="G120" i="137"/>
  <c r="M110" i="137"/>
  <c r="P14" i="142"/>
  <c r="P22" i="142"/>
  <c r="P30" i="142"/>
  <c r="P38" i="142"/>
  <c r="P46" i="142"/>
  <c r="P54" i="142"/>
  <c r="P56" i="142"/>
  <c r="I52" i="211"/>
  <c r="I53" i="211"/>
  <c r="S52" i="211"/>
  <c r="S51" i="211" s="1"/>
  <c r="S50" i="211" s="1"/>
  <c r="S49" i="211" s="1"/>
  <c r="B54" i="211"/>
  <c r="W53" i="211"/>
  <c r="W52" i="211" s="1"/>
  <c r="W51" i="211" s="1"/>
  <c r="W50" i="211" s="1"/>
  <c r="J54" i="211"/>
  <c r="T53" i="211"/>
  <c r="T52" i="211" s="1"/>
  <c r="T51" i="211" s="1"/>
  <c r="T50" i="211" s="1"/>
  <c r="E55" i="211"/>
  <c r="P54" i="211"/>
  <c r="P53" i="211" s="1"/>
  <c r="P52" i="211" s="1"/>
  <c r="P51" i="211" s="1"/>
  <c r="I13" i="266"/>
  <c r="I12" i="266"/>
  <c r="B62" i="211"/>
  <c r="I16" i="266"/>
  <c r="J17" i="266"/>
  <c r="G17" i="266"/>
  <c r="M20" i="266"/>
  <c r="C20" i="266"/>
  <c r="J22" i="266"/>
  <c r="G22" i="266"/>
  <c r="M24" i="266"/>
  <c r="C24" i="266"/>
  <c r="J26" i="266"/>
  <c r="G26" i="266"/>
  <c r="M28" i="266"/>
  <c r="C28" i="266"/>
  <c r="J30" i="266"/>
  <c r="G30" i="266"/>
  <c r="M32" i="266"/>
  <c r="C32" i="266"/>
  <c r="J34" i="266"/>
  <c r="G34" i="266"/>
  <c r="M36" i="266"/>
  <c r="C36" i="266"/>
  <c r="J38" i="266"/>
  <c r="G38" i="266"/>
  <c r="M40" i="266"/>
  <c r="C40" i="266"/>
  <c r="J42" i="266"/>
  <c r="G42" i="266"/>
  <c r="M44" i="266"/>
  <c r="C44" i="266"/>
  <c r="J46" i="266"/>
  <c r="G46" i="266"/>
  <c r="M48" i="266"/>
  <c r="C48" i="266"/>
  <c r="J50" i="266"/>
  <c r="G50" i="266"/>
  <c r="M52" i="266"/>
  <c r="C52" i="266"/>
  <c r="J54" i="266"/>
  <c r="G54" i="266"/>
  <c r="M56" i="266"/>
  <c r="C56" i="266"/>
  <c r="J58" i="266"/>
  <c r="G58" i="266"/>
  <c r="M60" i="266"/>
  <c r="C60" i="266"/>
  <c r="J62" i="266"/>
  <c r="G62" i="266"/>
  <c r="M64" i="266"/>
  <c r="C64" i="266"/>
  <c r="J66" i="266"/>
  <c r="G66" i="266"/>
  <c r="M68" i="266"/>
  <c r="C68" i="266"/>
  <c r="I69" i="266"/>
  <c r="C56" i="289"/>
  <c r="T56" i="289" s="1"/>
  <c r="T65" i="289"/>
  <c r="R66" i="289"/>
  <c r="S72" i="289"/>
  <c r="C74" i="289"/>
  <c r="T74" i="289" s="1"/>
  <c r="C75" i="289"/>
  <c r="T75" i="289" s="1"/>
  <c r="K77" i="289"/>
  <c r="S77" i="289"/>
  <c r="R77" i="289"/>
  <c r="S79" i="289"/>
  <c r="T80" i="289"/>
  <c r="T81" i="289"/>
  <c r="R82" i="289"/>
  <c r="S88" i="289"/>
  <c r="C90" i="289"/>
  <c r="T90" i="289" s="1"/>
  <c r="C91" i="289"/>
  <c r="T91" i="289" s="1"/>
  <c r="K93" i="289"/>
  <c r="S93" i="289"/>
  <c r="R93" i="289"/>
  <c r="S95" i="289"/>
  <c r="T96" i="289"/>
  <c r="R98" i="289"/>
  <c r="S98" i="289"/>
  <c r="K103" i="289"/>
  <c r="C106" i="289"/>
  <c r="T106" i="289" s="1"/>
  <c r="C107" i="289"/>
  <c r="T107" i="289" s="1"/>
  <c r="K109" i="289"/>
  <c r="S109" i="289" s="1"/>
  <c r="R109" i="289"/>
  <c r="S111" i="289"/>
  <c r="T112" i="289"/>
  <c r="C114" i="289"/>
  <c r="T114" i="289" s="1"/>
  <c r="T116" i="289"/>
  <c r="H122" i="289"/>
  <c r="C10" i="281"/>
  <c r="L17" i="4"/>
  <c r="L21" i="4"/>
  <c r="L25" i="4"/>
  <c r="L29" i="4"/>
  <c r="L33" i="4"/>
  <c r="L37" i="4"/>
  <c r="L41" i="4"/>
  <c r="L45" i="4"/>
  <c r="L49" i="4"/>
  <c r="L53" i="4"/>
  <c r="L57" i="4"/>
  <c r="L59" i="4"/>
  <c r="L63" i="4"/>
  <c r="L67" i="4"/>
  <c r="L71" i="4"/>
  <c r="L75" i="4"/>
  <c r="L79" i="4"/>
  <c r="L83" i="4"/>
  <c r="L87" i="4"/>
  <c r="L91" i="4"/>
  <c r="L95" i="4"/>
  <c r="L99" i="4"/>
  <c r="L103" i="4"/>
  <c r="L107" i="4"/>
  <c r="L111" i="4"/>
  <c r="L115" i="4"/>
  <c r="C131" i="133"/>
  <c r="C134" i="133"/>
  <c r="P15" i="136"/>
  <c r="P23" i="136"/>
  <c r="P31" i="136"/>
  <c r="P39" i="136"/>
  <c r="P50" i="136"/>
  <c r="P89" i="136"/>
  <c r="P105" i="136"/>
  <c r="F120" i="137"/>
  <c r="L76" i="137"/>
  <c r="P20" i="142"/>
  <c r="P28" i="142"/>
  <c r="P44" i="142"/>
  <c r="P52" i="142"/>
  <c r="N15" i="155"/>
  <c r="M15" i="155"/>
  <c r="N19" i="155"/>
  <c r="M19" i="155"/>
  <c r="N23" i="155"/>
  <c r="M23" i="155"/>
  <c r="N27" i="155"/>
  <c r="M27" i="155"/>
  <c r="N31" i="155"/>
  <c r="M31" i="155"/>
  <c r="N35" i="155"/>
  <c r="M35" i="155"/>
  <c r="N39" i="155"/>
  <c r="M39" i="155"/>
  <c r="N43" i="155"/>
  <c r="M43" i="155"/>
  <c r="E53" i="211"/>
  <c r="E54" i="211"/>
  <c r="AA57" i="211"/>
  <c r="AE57" i="211" s="1"/>
  <c r="E12" i="266"/>
  <c r="AA59" i="211"/>
  <c r="AE59" i="211" s="1"/>
  <c r="G14" i="266"/>
  <c r="J14" i="266"/>
  <c r="E17" i="266"/>
  <c r="AA64" i="211"/>
  <c r="AE64" i="211" s="1"/>
  <c r="I18" i="266"/>
  <c r="E19" i="266"/>
  <c r="G20" i="266"/>
  <c r="J20" i="266"/>
  <c r="I21" i="266"/>
  <c r="E22" i="266"/>
  <c r="E23" i="266"/>
  <c r="G24" i="266"/>
  <c r="J24" i="266"/>
  <c r="I25" i="266"/>
  <c r="E26" i="266"/>
  <c r="AA73" i="211"/>
  <c r="AE73" i="211" s="1"/>
  <c r="AA74" i="211"/>
  <c r="AE74" i="211" s="1"/>
  <c r="E27" i="266"/>
  <c r="G28" i="266"/>
  <c r="J28" i="266"/>
  <c r="I29" i="266"/>
  <c r="E30" i="266"/>
  <c r="AA77" i="211"/>
  <c r="AE77" i="211" s="1"/>
  <c r="AA78" i="211"/>
  <c r="AE78" i="211" s="1"/>
  <c r="E31" i="266"/>
  <c r="G32" i="266"/>
  <c r="J32" i="266"/>
  <c r="I33" i="266"/>
  <c r="E34" i="266"/>
  <c r="AA81" i="211"/>
  <c r="AE81" i="211" s="1"/>
  <c r="AA82" i="211"/>
  <c r="AE82" i="211" s="1"/>
  <c r="E35" i="266"/>
  <c r="G36" i="266"/>
  <c r="J36" i="266"/>
  <c r="I37" i="266"/>
  <c r="E38" i="266"/>
  <c r="AA85" i="211"/>
  <c r="AE85" i="211" s="1"/>
  <c r="AA86" i="211"/>
  <c r="AE86" i="211" s="1"/>
  <c r="E39" i="266"/>
  <c r="G40" i="266"/>
  <c r="J40" i="266"/>
  <c r="I41" i="266"/>
  <c r="E42" i="266"/>
  <c r="AA89" i="211"/>
  <c r="AE89" i="211" s="1"/>
  <c r="AA90" i="211"/>
  <c r="AE90" i="211" s="1"/>
  <c r="E43" i="266"/>
  <c r="G44" i="266"/>
  <c r="J44" i="266"/>
  <c r="I45" i="266"/>
  <c r="E46" i="266"/>
  <c r="AA93" i="211"/>
  <c r="AE93" i="211" s="1"/>
  <c r="AA94" i="211"/>
  <c r="AE94" i="211" s="1"/>
  <c r="E47" i="266"/>
  <c r="G48" i="266"/>
  <c r="J48" i="266"/>
  <c r="I49" i="266"/>
  <c r="E50" i="266"/>
  <c r="AA97" i="211"/>
  <c r="AE97" i="211" s="1"/>
  <c r="AA98" i="211"/>
  <c r="AE98" i="211" s="1"/>
  <c r="E51" i="266"/>
  <c r="G52" i="266"/>
  <c r="J52" i="266"/>
  <c r="I53" i="266"/>
  <c r="E54" i="266"/>
  <c r="AA101" i="211"/>
  <c r="AE101" i="211" s="1"/>
  <c r="AA102" i="211"/>
  <c r="AE102" i="211" s="1"/>
  <c r="E55" i="266"/>
  <c r="G56" i="266"/>
  <c r="J56" i="266"/>
  <c r="I57" i="266"/>
  <c r="E58" i="266"/>
  <c r="AA105" i="211"/>
  <c r="AE105" i="211" s="1"/>
  <c r="AA106" i="211"/>
  <c r="AE106" i="211" s="1"/>
  <c r="E59" i="266"/>
  <c r="G60" i="266"/>
  <c r="J60" i="266"/>
  <c r="I61" i="266"/>
  <c r="E62" i="266"/>
  <c r="AA109" i="211"/>
  <c r="AE109" i="211" s="1"/>
  <c r="AA110" i="211"/>
  <c r="AE110" i="211" s="1"/>
  <c r="E63" i="266"/>
  <c r="G64" i="266"/>
  <c r="J64" i="266"/>
  <c r="I65" i="266"/>
  <c r="E66" i="266"/>
  <c r="AA113" i="211"/>
  <c r="AE113" i="211" s="1"/>
  <c r="AA114" i="211"/>
  <c r="AE114" i="211" s="1"/>
  <c r="E67" i="266"/>
  <c r="G68" i="266"/>
  <c r="J68" i="266"/>
  <c r="J69" i="266"/>
  <c r="K58" i="289"/>
  <c r="K60" i="289"/>
  <c r="C63" i="289"/>
  <c r="T63" i="289" s="1"/>
  <c r="K65" i="289"/>
  <c r="S65" i="289"/>
  <c r="R65" i="289"/>
  <c r="S67" i="289"/>
  <c r="T68" i="289"/>
  <c r="T69" i="289"/>
  <c r="R70" i="289"/>
  <c r="S76" i="289"/>
  <c r="T78" i="289"/>
  <c r="K81" i="289"/>
  <c r="S81" i="289" s="1"/>
  <c r="R81" i="289"/>
  <c r="T85" i="289"/>
  <c r="R86" i="289"/>
  <c r="T94" i="289"/>
  <c r="T101" i="289"/>
  <c r="R102" i="289"/>
  <c r="K106" i="289"/>
  <c r="S106" i="289" s="1"/>
  <c r="T110" i="289"/>
  <c r="H120" i="289"/>
  <c r="R115" i="289"/>
  <c r="C128" i="133"/>
  <c r="C132" i="133"/>
  <c r="P65" i="136"/>
  <c r="P69" i="136"/>
  <c r="P73" i="136"/>
  <c r="P77" i="136"/>
  <c r="P81" i="136"/>
  <c r="P85" i="136"/>
  <c r="P90" i="136"/>
  <c r="P101" i="136"/>
  <c r="P106" i="136"/>
  <c r="H58" i="137"/>
  <c r="B42" i="137"/>
  <c r="J52" i="211"/>
  <c r="J53" i="211"/>
  <c r="K55" i="211"/>
  <c r="U54" i="211"/>
  <c r="U53" i="211" s="1"/>
  <c r="U52" i="211" s="1"/>
  <c r="U51" i="211" s="1"/>
  <c r="L13" i="266"/>
  <c r="C12" i="266"/>
  <c r="M16" i="266"/>
  <c r="C16" i="266"/>
  <c r="J18" i="266"/>
  <c r="G18" i="266"/>
  <c r="J21" i="266"/>
  <c r="J25" i="266"/>
  <c r="J29" i="266"/>
  <c r="G29" i="266"/>
  <c r="J33" i="266"/>
  <c r="J37" i="266"/>
  <c r="J41" i="266"/>
  <c r="J45" i="266"/>
  <c r="G45" i="266"/>
  <c r="J49" i="266"/>
  <c r="J53" i="266"/>
  <c r="J57" i="266"/>
  <c r="J61" i="266"/>
  <c r="G61" i="266"/>
  <c r="J65" i="266"/>
  <c r="E69" i="266"/>
  <c r="AA116" i="211"/>
  <c r="AE116" i="211" s="1"/>
  <c r="P58" i="289"/>
  <c r="S64" i="289"/>
  <c r="C66" i="289"/>
  <c r="T66" i="289" s="1"/>
  <c r="C67" i="289"/>
  <c r="T67" i="289" s="1"/>
  <c r="K69" i="289"/>
  <c r="S69" i="289"/>
  <c r="R69" i="289"/>
  <c r="T73" i="289"/>
  <c r="R74" i="289"/>
  <c r="C82" i="289"/>
  <c r="T82" i="289" s="1"/>
  <c r="C83" i="289"/>
  <c r="T83" i="289" s="1"/>
  <c r="K85" i="289"/>
  <c r="S85" i="289" s="1"/>
  <c r="R85" i="289"/>
  <c r="S87" i="289"/>
  <c r="T89" i="289"/>
  <c r="R90" i="289"/>
  <c r="T98" i="289"/>
  <c r="K101" i="289"/>
  <c r="S101" i="289"/>
  <c r="R101" i="289"/>
  <c r="S103" i="289"/>
  <c r="T105" i="289"/>
  <c r="R106" i="289"/>
  <c r="S112" i="289"/>
  <c r="K113" i="289"/>
  <c r="S113" i="289"/>
  <c r="T113" i="289"/>
  <c r="R114" i="289"/>
  <c r="S114" i="289"/>
  <c r="L10" i="155"/>
  <c r="F11" i="155"/>
  <c r="M11" i="155" s="1"/>
  <c r="L12" i="155"/>
  <c r="L14" i="155"/>
  <c r="L58" i="155"/>
  <c r="L59" i="155"/>
  <c r="L61" i="155"/>
  <c r="L67" i="155"/>
  <c r="L89" i="155"/>
  <c r="L93" i="155"/>
  <c r="L95" i="155"/>
  <c r="L97" i="155"/>
  <c r="L99" i="155"/>
  <c r="L101" i="155"/>
  <c r="L103" i="155"/>
  <c r="L107" i="155"/>
  <c r="L109" i="155"/>
  <c r="L111" i="155"/>
  <c r="AB13" i="157"/>
  <c r="AB17" i="157"/>
  <c r="AB21" i="157"/>
  <c r="AB25" i="157"/>
  <c r="AB29" i="157"/>
  <c r="AB33" i="157"/>
  <c r="AB37" i="157"/>
  <c r="AB41" i="157"/>
  <c r="AB45" i="157"/>
  <c r="AB49" i="157"/>
  <c r="AB53" i="157"/>
  <c r="AB57" i="157"/>
  <c r="AC61" i="157"/>
  <c r="AC66" i="157"/>
  <c r="AC70" i="157"/>
  <c r="AD10" i="158"/>
  <c r="AD14" i="158"/>
  <c r="AB16" i="158"/>
  <c r="AD18" i="158"/>
  <c r="AB20" i="158"/>
  <c r="AD22" i="158"/>
  <c r="AB24" i="158"/>
  <c r="AD26" i="158"/>
  <c r="AB28" i="158"/>
  <c r="AD30" i="158"/>
  <c r="AB32" i="158"/>
  <c r="AD34" i="158"/>
  <c r="AB36" i="158"/>
  <c r="AD38" i="158"/>
  <c r="AB40" i="158"/>
  <c r="AD42" i="158"/>
  <c r="AB44" i="158"/>
  <c r="AD46" i="158"/>
  <c r="AD50" i="158"/>
  <c r="AD54" i="158"/>
  <c r="AD58" i="158"/>
  <c r="AC65" i="158"/>
  <c r="AC69" i="158"/>
  <c r="AC73" i="158"/>
  <c r="AC77" i="158"/>
  <c r="AC81" i="158"/>
  <c r="I50" i="211"/>
  <c r="J51" i="211"/>
  <c r="B51" i="211"/>
  <c r="K52" i="211"/>
  <c r="E52" i="211"/>
  <c r="I54" i="211"/>
  <c r="J55" i="211"/>
  <c r="B55" i="211"/>
  <c r="AA55" i="211" s="1"/>
  <c r="AE55" i="211" s="1"/>
  <c r="K56" i="211"/>
  <c r="E56" i="211"/>
  <c r="I58" i="211"/>
  <c r="J66" i="211"/>
  <c r="E66" i="211"/>
  <c r="AA66" i="211" s="1"/>
  <c r="AE66" i="211" s="1"/>
  <c r="J70" i="211"/>
  <c r="E70" i="211"/>
  <c r="AA70" i="211" s="1"/>
  <c r="AE70" i="211" s="1"/>
  <c r="J74" i="211"/>
  <c r="J78" i="211"/>
  <c r="J82" i="211"/>
  <c r="AB12" i="266"/>
  <c r="D13" i="266"/>
  <c r="W60" i="211"/>
  <c r="B60" i="211" s="1"/>
  <c r="H15" i="266"/>
  <c r="G56" i="211"/>
  <c r="R63" i="289"/>
  <c r="R67" i="289"/>
  <c r="R71" i="289"/>
  <c r="R75" i="289"/>
  <c r="R79" i="289"/>
  <c r="R83" i="289"/>
  <c r="R87" i="289"/>
  <c r="R91" i="289"/>
  <c r="R95" i="289"/>
  <c r="R99" i="289"/>
  <c r="R103" i="289"/>
  <c r="R107" i="289"/>
  <c r="R111" i="289"/>
  <c r="H121" i="289"/>
  <c r="E126" i="144"/>
  <c r="E125" i="144"/>
  <c r="E124" i="144"/>
  <c r="E123" i="144"/>
  <c r="E122" i="144"/>
  <c r="E121" i="144"/>
  <c r="E120" i="144"/>
  <c r="E119" i="144"/>
  <c r="E118" i="144"/>
  <c r="E117" i="144"/>
  <c r="E116" i="144"/>
  <c r="E115" i="144"/>
  <c r="E114" i="144"/>
  <c r="E113" i="144"/>
  <c r="E112" i="144"/>
  <c r="E111" i="144"/>
  <c r="E110" i="144"/>
  <c r="E109" i="144"/>
  <c r="E108" i="144"/>
  <c r="E107" i="144"/>
  <c r="E106" i="144"/>
  <c r="E105" i="144"/>
  <c r="E104" i="144"/>
  <c r="E103" i="144"/>
  <c r="E102" i="144"/>
  <c r="E101" i="144"/>
  <c r="E100" i="144"/>
  <c r="E99" i="144"/>
  <c r="E98" i="144"/>
  <c r="E97" i="144"/>
  <c r="E96" i="144"/>
  <c r="E95" i="144"/>
  <c r="E94" i="144"/>
  <c r="E93" i="144"/>
  <c r="E92" i="144"/>
  <c r="E91" i="144"/>
  <c r="E90" i="144"/>
  <c r="E89" i="144"/>
  <c r="E88" i="144"/>
  <c r="E87" i="144"/>
  <c r="E86" i="144"/>
  <c r="E85" i="144"/>
  <c r="E84" i="144"/>
  <c r="E83" i="144"/>
  <c r="E82" i="144"/>
  <c r="E81" i="144"/>
  <c r="E80" i="144"/>
  <c r="E79" i="144"/>
  <c r="E78" i="144"/>
  <c r="E77" i="144"/>
  <c r="E76" i="144"/>
  <c r="E75" i="144"/>
  <c r="E74" i="144"/>
  <c r="E73" i="144"/>
  <c r="E72" i="144"/>
  <c r="E71" i="144"/>
  <c r="E70" i="144"/>
  <c r="E69" i="144"/>
  <c r="E68" i="144"/>
  <c r="E67" i="144"/>
  <c r="E66" i="144"/>
  <c r="E65" i="144"/>
  <c r="E64" i="144"/>
  <c r="E63" i="144"/>
  <c r="E62" i="144"/>
  <c r="E61" i="144"/>
  <c r="E60" i="144"/>
  <c r="E59" i="144"/>
  <c r="E58" i="144"/>
  <c r="E57" i="144"/>
  <c r="E56" i="144"/>
  <c r="E55" i="144"/>
  <c r="E54" i="144"/>
  <c r="E53" i="144"/>
  <c r="E52" i="144"/>
  <c r="E51" i="144"/>
  <c r="E50" i="144"/>
  <c r="E49" i="144"/>
  <c r="E48" i="144"/>
  <c r="E47" i="144"/>
  <c r="E46" i="144"/>
  <c r="E45" i="144"/>
  <c r="E44" i="144"/>
  <c r="BJ11" i="281"/>
  <c r="BJ19" i="281"/>
  <c r="BJ27" i="281"/>
  <c r="C34" i="281"/>
  <c r="C50" i="281"/>
  <c r="E64" i="281"/>
  <c r="C64" i="281"/>
  <c r="BJ64" i="281"/>
  <c r="C71" i="281"/>
  <c r="BJ76" i="281"/>
  <c r="BJ87" i="281"/>
  <c r="C98" i="281"/>
  <c r="BJ126" i="281"/>
  <c r="BJ119" i="281"/>
  <c r="BJ103" i="281"/>
  <c r="BJ95" i="281"/>
  <c r="BJ79" i="281"/>
  <c r="BJ71" i="281"/>
  <c r="BJ63" i="281"/>
  <c r="BJ55" i="281"/>
  <c r="BJ47" i="281"/>
  <c r="BJ39" i="281"/>
  <c r="BJ134" i="281"/>
  <c r="BJ124" i="281"/>
  <c r="BJ108" i="281"/>
  <c r="BJ100" i="281"/>
  <c r="BJ92" i="281"/>
  <c r="BJ84" i="281"/>
  <c r="BJ48" i="281"/>
  <c r="BJ32" i="281"/>
  <c r="BJ24" i="281"/>
  <c r="BJ16" i="281"/>
  <c r="BJ135" i="281"/>
  <c r="BJ131" i="281"/>
  <c r="BJ127" i="281"/>
  <c r="BJ125" i="281"/>
  <c r="BJ121" i="281"/>
  <c r="BJ117" i="281"/>
  <c r="BJ113" i="281"/>
  <c r="BJ109" i="281"/>
  <c r="BJ105" i="281"/>
  <c r="BJ101" i="281"/>
  <c r="BJ97" i="281"/>
  <c r="BJ93" i="281"/>
  <c r="BJ89" i="281"/>
  <c r="BJ85" i="281"/>
  <c r="BJ81" i="281"/>
  <c r="BJ77" i="281"/>
  <c r="BJ73" i="281"/>
  <c r="BJ69" i="281"/>
  <c r="BJ65" i="281"/>
  <c r="BJ61" i="281"/>
  <c r="BJ57" i="281"/>
  <c r="BJ53" i="281"/>
  <c r="BJ49" i="281"/>
  <c r="BJ45" i="281"/>
  <c r="BJ41" i="281"/>
  <c r="BJ37" i="281"/>
  <c r="BJ33" i="281"/>
  <c r="BJ29" i="281"/>
  <c r="BJ25" i="281"/>
  <c r="BJ21" i="281"/>
  <c r="BJ17" i="281"/>
  <c r="BJ13" i="281"/>
  <c r="BJ9" i="281"/>
  <c r="E135" i="281"/>
  <c r="E131" i="281"/>
  <c r="E125" i="281"/>
  <c r="E121" i="281"/>
  <c r="E117" i="281"/>
  <c r="E113" i="281"/>
  <c r="E109" i="281"/>
  <c r="E105" i="281"/>
  <c r="E101" i="281"/>
  <c r="E97" i="281"/>
  <c r="E93" i="281"/>
  <c r="E89" i="281"/>
  <c r="E85" i="281"/>
  <c r="E81" i="281"/>
  <c r="E77" i="281"/>
  <c r="E73" i="281"/>
  <c r="E132" i="281"/>
  <c r="E128" i="281"/>
  <c r="E126" i="281"/>
  <c r="E122" i="281"/>
  <c r="E118" i="281"/>
  <c r="E114" i="281"/>
  <c r="E110" i="281"/>
  <c r="E106" i="281"/>
  <c r="E102" i="281"/>
  <c r="E98" i="281"/>
  <c r="E94" i="281"/>
  <c r="E90" i="281"/>
  <c r="E86" i="281"/>
  <c r="E82" i="281"/>
  <c r="E78" i="281"/>
  <c r="E74" i="281"/>
  <c r="E70" i="281"/>
  <c r="E66" i="281"/>
  <c r="E62" i="281"/>
  <c r="E58" i="281"/>
  <c r="E54" i="281"/>
  <c r="E50" i="281"/>
  <c r="E46" i="281"/>
  <c r="E42" i="281"/>
  <c r="E38" i="281"/>
  <c r="E34" i="281"/>
  <c r="E26" i="281"/>
  <c r="E18" i="281"/>
  <c r="E10" i="281"/>
  <c r="E133" i="281"/>
  <c r="E129" i="281"/>
  <c r="E123" i="281"/>
  <c r="E119" i="281"/>
  <c r="E115" i="281"/>
  <c r="E111" i="281"/>
  <c r="E107" i="281"/>
  <c r="E103" i="281"/>
  <c r="E99" i="281"/>
  <c r="E95" i="281"/>
  <c r="E91" i="281"/>
  <c r="E87" i="281"/>
  <c r="E83" i="281"/>
  <c r="E79" i="281"/>
  <c r="E75" i="281"/>
  <c r="E71" i="281"/>
  <c r="E67" i="281"/>
  <c r="E63" i="281"/>
  <c r="E59" i="281"/>
  <c r="E55" i="281"/>
  <c r="E51" i="281"/>
  <c r="E47" i="281"/>
  <c r="E43" i="281"/>
  <c r="E39" i="281"/>
  <c r="E35" i="281"/>
  <c r="E31" i="281"/>
  <c r="E27" i="281"/>
  <c r="E23" i="281"/>
  <c r="E19" i="281"/>
  <c r="E15" i="281"/>
  <c r="E11" i="281"/>
  <c r="P20" i="146"/>
  <c r="I41" i="151"/>
  <c r="H41" i="150"/>
  <c r="I41" i="149"/>
  <c r="H41" i="151"/>
  <c r="I41" i="150"/>
  <c r="H41" i="149"/>
  <c r="G41" i="145"/>
  <c r="I41" i="146"/>
  <c r="M55" i="150"/>
  <c r="M55" i="151"/>
  <c r="M55" i="149"/>
  <c r="K55" i="145"/>
  <c r="K58" i="150"/>
  <c r="K58" i="148"/>
  <c r="K58" i="146"/>
  <c r="K58" i="151"/>
  <c r="K58" i="149"/>
  <c r="K58" i="147"/>
  <c r="K59" i="150"/>
  <c r="K59" i="148"/>
  <c r="K59" i="146"/>
  <c r="I59" i="145"/>
  <c r="K59" i="147"/>
  <c r="K60" i="150"/>
  <c r="K60" i="148"/>
  <c r="K60" i="151"/>
  <c r="K60" i="149"/>
  <c r="K60" i="147"/>
  <c r="K61" i="150"/>
  <c r="K61" i="148"/>
  <c r="K61" i="151"/>
  <c r="K61" i="149"/>
  <c r="I61" i="145"/>
  <c r="K61" i="147"/>
  <c r="K62" i="150"/>
  <c r="K62" i="148"/>
  <c r="K62" i="151"/>
  <c r="K62" i="149"/>
  <c r="K62" i="147"/>
  <c r="K63" i="150"/>
  <c r="K63" i="148"/>
  <c r="K63" i="146"/>
  <c r="I63" i="145"/>
  <c r="K63" i="147"/>
  <c r="K64" i="150"/>
  <c r="K64" i="148"/>
  <c r="K64" i="151"/>
  <c r="K64" i="149"/>
  <c r="K64" i="147"/>
  <c r="K65" i="150"/>
  <c r="K65" i="148"/>
  <c r="K65" i="151"/>
  <c r="K65" i="149"/>
  <c r="I65" i="145"/>
  <c r="K65" i="147"/>
  <c r="K66" i="150"/>
  <c r="K66" i="148"/>
  <c r="K66" i="151"/>
  <c r="K66" i="149"/>
  <c r="K66" i="147"/>
  <c r="K67" i="150"/>
  <c r="K67" i="148"/>
  <c r="K67" i="146"/>
  <c r="I67" i="145"/>
  <c r="K67" i="147"/>
  <c r="K68" i="150"/>
  <c r="K68" i="148"/>
  <c r="K68" i="151"/>
  <c r="K68" i="149"/>
  <c r="K68" i="147"/>
  <c r="K69" i="150"/>
  <c r="K69" i="148"/>
  <c r="K69" i="151"/>
  <c r="K69" i="149"/>
  <c r="I69" i="145"/>
  <c r="K69" i="147"/>
  <c r="K70" i="150"/>
  <c r="K70" i="148"/>
  <c r="K70" i="151"/>
  <c r="K70" i="149"/>
  <c r="K70" i="147"/>
  <c r="K71" i="150"/>
  <c r="K71" i="148"/>
  <c r="K71" i="146"/>
  <c r="I71" i="145"/>
  <c r="K71" i="147"/>
  <c r="K72" i="150"/>
  <c r="K72" i="148"/>
  <c r="K72" i="151"/>
  <c r="K72" i="149"/>
  <c r="K72" i="147"/>
  <c r="K73" i="150"/>
  <c r="K73" i="148"/>
  <c r="K73" i="147"/>
  <c r="K73" i="151"/>
  <c r="K73" i="149"/>
  <c r="I73" i="145"/>
  <c r="K74" i="150"/>
  <c r="K74" i="148"/>
  <c r="K74" i="147"/>
  <c r="K74" i="151"/>
  <c r="K74" i="149"/>
  <c r="K75" i="150"/>
  <c r="K75" i="148"/>
  <c r="K75" i="147"/>
  <c r="K75" i="146"/>
  <c r="I75" i="145"/>
  <c r="K76" i="150"/>
  <c r="K76" i="148"/>
  <c r="K76" i="147"/>
  <c r="K76" i="151"/>
  <c r="K76" i="149"/>
  <c r="K77" i="150"/>
  <c r="K77" i="148"/>
  <c r="K77" i="147"/>
  <c r="K77" i="151"/>
  <c r="K77" i="149"/>
  <c r="I77" i="145"/>
  <c r="K78" i="150"/>
  <c r="K78" i="148"/>
  <c r="K78" i="147"/>
  <c r="K78" i="151"/>
  <c r="K78" i="149"/>
  <c r="K79" i="150"/>
  <c r="K79" i="148"/>
  <c r="K79" i="147"/>
  <c r="K79" i="146"/>
  <c r="I79" i="145"/>
  <c r="K80" i="150"/>
  <c r="K80" i="148"/>
  <c r="K80" i="147"/>
  <c r="K80" i="151"/>
  <c r="K80" i="149"/>
  <c r="K81" i="150"/>
  <c r="K81" i="148"/>
  <c r="K81" i="147"/>
  <c r="K81" i="151"/>
  <c r="K81" i="149"/>
  <c r="I81" i="145"/>
  <c r="K82" i="150"/>
  <c r="K82" i="148"/>
  <c r="K82" i="147"/>
  <c r="K82" i="151"/>
  <c r="K82" i="149"/>
  <c r="K83" i="150"/>
  <c r="K83" i="148"/>
  <c r="K83" i="147"/>
  <c r="K83" i="146"/>
  <c r="I83" i="145"/>
  <c r="K84" i="150"/>
  <c r="K84" i="148"/>
  <c r="K84" i="147"/>
  <c r="K84" i="151"/>
  <c r="K84" i="149"/>
  <c r="K85" i="150"/>
  <c r="K85" i="148"/>
  <c r="K85" i="147"/>
  <c r="K85" i="151"/>
  <c r="K85" i="149"/>
  <c r="I85" i="145"/>
  <c r="K86" i="150"/>
  <c r="K86" i="148"/>
  <c r="K86" i="147"/>
  <c r="K86" i="151"/>
  <c r="K86" i="149"/>
  <c r="K87" i="150"/>
  <c r="K87" i="148"/>
  <c r="K87" i="147"/>
  <c r="K87" i="146"/>
  <c r="I87" i="145"/>
  <c r="K88" i="150"/>
  <c r="K88" i="148"/>
  <c r="K88" i="147"/>
  <c r="K88" i="151"/>
  <c r="K88" i="149"/>
  <c r="K89" i="150"/>
  <c r="K89" i="148"/>
  <c r="K89" i="147"/>
  <c r="K89" i="151"/>
  <c r="K89" i="149"/>
  <c r="I89" i="145"/>
  <c r="K90" i="150"/>
  <c r="K90" i="148"/>
  <c r="K90" i="147"/>
  <c r="K90" i="151"/>
  <c r="K90" i="149"/>
  <c r="K91" i="150"/>
  <c r="K91" i="148"/>
  <c r="K91" i="147"/>
  <c r="K91" i="146"/>
  <c r="I91" i="145"/>
  <c r="K92" i="150"/>
  <c r="K92" i="148"/>
  <c r="K92" i="147"/>
  <c r="K92" i="151"/>
  <c r="K92" i="149"/>
  <c r="K93" i="150"/>
  <c r="K93" i="148"/>
  <c r="K93" i="147"/>
  <c r="K93" i="151"/>
  <c r="K93" i="149"/>
  <c r="I93" i="145"/>
  <c r="K94" i="150"/>
  <c r="K94" i="148"/>
  <c r="K94" i="147"/>
  <c r="K94" i="151"/>
  <c r="K94" i="149"/>
  <c r="K95" i="150"/>
  <c r="K95" i="148"/>
  <c r="K95" i="147"/>
  <c r="K95" i="146"/>
  <c r="I95" i="145"/>
  <c r="K96" i="150"/>
  <c r="K96" i="148"/>
  <c r="K96" i="147"/>
  <c r="K96" i="151"/>
  <c r="K96" i="149"/>
  <c r="K97" i="150"/>
  <c r="K97" i="148"/>
  <c r="K97" i="147"/>
  <c r="K97" i="151"/>
  <c r="K97" i="149"/>
  <c r="I97" i="145"/>
  <c r="K98" i="150"/>
  <c r="K98" i="148"/>
  <c r="K98" i="147"/>
  <c r="K98" i="151"/>
  <c r="K98" i="149"/>
  <c r="K99" i="150"/>
  <c r="K99" i="148"/>
  <c r="K99" i="147"/>
  <c r="K99" i="146"/>
  <c r="I99" i="145"/>
  <c r="K100" i="150"/>
  <c r="K100" i="148"/>
  <c r="K100" i="147"/>
  <c r="K100" i="151"/>
  <c r="K100" i="149"/>
  <c r="K101" i="150"/>
  <c r="K101" i="148"/>
  <c r="K101" i="147"/>
  <c r="K101" i="151"/>
  <c r="K101" i="149"/>
  <c r="I101" i="145"/>
  <c r="K102" i="150"/>
  <c r="K102" i="148"/>
  <c r="K102" i="147"/>
  <c r="K102" i="151"/>
  <c r="K102" i="149"/>
  <c r="K103" i="150"/>
  <c r="K103" i="148"/>
  <c r="K103" i="147"/>
  <c r="K103" i="146"/>
  <c r="I103" i="145"/>
  <c r="K104" i="150"/>
  <c r="K104" i="148"/>
  <c r="K104" i="147"/>
  <c r="K104" i="151"/>
  <c r="K104" i="149"/>
  <c r="K105" i="150"/>
  <c r="K105" i="148"/>
  <c r="K105" i="147"/>
  <c r="K105" i="151"/>
  <c r="K105" i="149"/>
  <c r="I105" i="145"/>
  <c r="K106" i="150"/>
  <c r="K106" i="148"/>
  <c r="K106" i="147"/>
  <c r="K106" i="151"/>
  <c r="K106" i="149"/>
  <c r="K107" i="150"/>
  <c r="K107" i="148"/>
  <c r="K107" i="147"/>
  <c r="K107" i="146"/>
  <c r="I107" i="145"/>
  <c r="K108" i="150"/>
  <c r="K108" i="148"/>
  <c r="K108" i="147"/>
  <c r="K108" i="151"/>
  <c r="K108" i="149"/>
  <c r="K109" i="150"/>
  <c r="K109" i="148"/>
  <c r="K109" i="147"/>
  <c r="K109" i="151"/>
  <c r="K109" i="149"/>
  <c r="I109" i="145"/>
  <c r="K110" i="150"/>
  <c r="K110" i="148"/>
  <c r="K110" i="147"/>
  <c r="K110" i="151"/>
  <c r="K110" i="149"/>
  <c r="K111" i="150"/>
  <c r="K111" i="148"/>
  <c r="K111" i="147"/>
  <c r="K111" i="146"/>
  <c r="I111" i="145"/>
  <c r="K112" i="150"/>
  <c r="K112" i="148"/>
  <c r="K112" i="147"/>
  <c r="K112" i="151"/>
  <c r="K112" i="149"/>
  <c r="K113" i="150"/>
  <c r="K113" i="148"/>
  <c r="K113" i="147"/>
  <c r="K113" i="151"/>
  <c r="K113" i="149"/>
  <c r="I113" i="145"/>
  <c r="K114" i="150"/>
  <c r="K114" i="148"/>
  <c r="K114" i="147"/>
  <c r="K114" i="151"/>
  <c r="K114" i="149"/>
  <c r="K115" i="150"/>
  <c r="K115" i="148"/>
  <c r="K115" i="147"/>
  <c r="K115" i="146"/>
  <c r="I115" i="145"/>
  <c r="H10" i="283"/>
  <c r="F10" i="283" s="1"/>
  <c r="F9" i="283"/>
  <c r="K64" i="283"/>
  <c r="I64" i="283" s="1"/>
  <c r="D64" i="283" s="1"/>
  <c r="P74" i="161"/>
  <c r="O74" i="161"/>
  <c r="L74" i="161"/>
  <c r="N74" i="161"/>
  <c r="P82" i="161"/>
  <c r="O82" i="161"/>
  <c r="L82" i="161"/>
  <c r="N82" i="161"/>
  <c r="R15" i="161"/>
  <c r="Q15" i="161"/>
  <c r="Q42" i="161"/>
  <c r="P42" i="161"/>
  <c r="Y11" i="162"/>
  <c r="F11" i="161"/>
  <c r="M11" i="161" s="1"/>
  <c r="Z15" i="162"/>
  <c r="G15" i="161"/>
  <c r="AA19" i="162"/>
  <c r="H19" i="161"/>
  <c r="AB23" i="162"/>
  <c r="I23" i="161"/>
  <c r="Z31" i="162"/>
  <c r="G31" i="161"/>
  <c r="AA35" i="162"/>
  <c r="H35" i="161"/>
  <c r="AB39" i="162"/>
  <c r="I39" i="161"/>
  <c r="Y43" i="162"/>
  <c r="F43" i="161"/>
  <c r="Z47" i="162"/>
  <c r="G47" i="161"/>
  <c r="AA51" i="162"/>
  <c r="H51" i="161"/>
  <c r="AB55" i="162"/>
  <c r="I55" i="161"/>
  <c r="Y59" i="162"/>
  <c r="F59" i="161"/>
  <c r="Z63" i="162"/>
  <c r="G63" i="161"/>
  <c r="AA67" i="162"/>
  <c r="H67" i="161"/>
  <c r="AB71" i="162"/>
  <c r="I71" i="161"/>
  <c r="Y75" i="162"/>
  <c r="F75" i="161"/>
  <c r="N75" i="161" s="1"/>
  <c r="Z79" i="162"/>
  <c r="G79" i="161"/>
  <c r="AA83" i="162"/>
  <c r="H83" i="161"/>
  <c r="AB87" i="162"/>
  <c r="I87" i="161"/>
  <c r="Y91" i="162"/>
  <c r="F91" i="161"/>
  <c r="N91" i="161" s="1"/>
  <c r="Z95" i="162"/>
  <c r="G95" i="161"/>
  <c r="AA99" i="162"/>
  <c r="H99" i="161"/>
  <c r="AB103" i="162"/>
  <c r="I103" i="161"/>
  <c r="Y107" i="162"/>
  <c r="F107" i="161"/>
  <c r="N107" i="161" s="1"/>
  <c r="Z111" i="162"/>
  <c r="G111" i="161"/>
  <c r="AA115" i="162"/>
  <c r="H115" i="161"/>
  <c r="E11" i="217"/>
  <c r="E11" i="96"/>
  <c r="D11" i="91"/>
  <c r="I11" i="91"/>
  <c r="H14" i="96"/>
  <c r="H14" i="217"/>
  <c r="H15" i="91"/>
  <c r="D15" i="217"/>
  <c r="D15" i="96"/>
  <c r="J17" i="91"/>
  <c r="J17" i="217" s="1"/>
  <c r="F17" i="217"/>
  <c r="I26" i="217"/>
  <c r="I26" i="96"/>
  <c r="H36" i="91"/>
  <c r="H36" i="96" s="1"/>
  <c r="D36" i="96"/>
  <c r="H38" i="96"/>
  <c r="H38" i="217"/>
  <c r="H39" i="91"/>
  <c r="D39" i="217"/>
  <c r="D39" i="96"/>
  <c r="J41" i="91"/>
  <c r="J41" i="217" s="1"/>
  <c r="F41" i="217"/>
  <c r="H44" i="91"/>
  <c r="H44" i="96" s="1"/>
  <c r="D44" i="96"/>
  <c r="H46" i="96"/>
  <c r="H46" i="217"/>
  <c r="H47" i="91"/>
  <c r="D47" i="217"/>
  <c r="D47" i="96"/>
  <c r="H58" i="96"/>
  <c r="H58" i="217"/>
  <c r="N59" i="217"/>
  <c r="N59" i="96"/>
  <c r="O60" i="96"/>
  <c r="D60" i="161"/>
  <c r="J61" i="91"/>
  <c r="N61" i="91"/>
  <c r="N61" i="217" s="1"/>
  <c r="F61" i="217"/>
  <c r="I63" i="217"/>
  <c r="I63" i="96"/>
  <c r="O65" i="96"/>
  <c r="D65" i="161"/>
  <c r="D65" i="270"/>
  <c r="N67" i="217"/>
  <c r="N67" i="96"/>
  <c r="O68" i="96"/>
  <c r="D68" i="161"/>
  <c r="D68" i="270"/>
  <c r="J69" i="91"/>
  <c r="N69" i="91"/>
  <c r="N69" i="217" s="1"/>
  <c r="F69" i="217"/>
  <c r="I71" i="217"/>
  <c r="I71" i="96"/>
  <c r="O73" i="96"/>
  <c r="D73" i="161"/>
  <c r="D73" i="270"/>
  <c r="I75" i="217"/>
  <c r="I75" i="96"/>
  <c r="M10" i="139"/>
  <c r="H12" i="139"/>
  <c r="M14" i="139"/>
  <c r="H16" i="139"/>
  <c r="M18" i="139"/>
  <c r="H20" i="139"/>
  <c r="M22" i="139"/>
  <c r="H24" i="139"/>
  <c r="M26" i="139"/>
  <c r="H28" i="139"/>
  <c r="M30" i="139"/>
  <c r="H32" i="139"/>
  <c r="M34" i="139"/>
  <c r="H36" i="139"/>
  <c r="M38" i="139"/>
  <c r="H40" i="139"/>
  <c r="M42" i="139"/>
  <c r="H44" i="139"/>
  <c r="M46" i="139"/>
  <c r="H48" i="139"/>
  <c r="M50" i="139"/>
  <c r="H52" i="139"/>
  <c r="M54" i="139"/>
  <c r="H56" i="139"/>
  <c r="J58" i="139"/>
  <c r="J59" i="139"/>
  <c r="J60" i="139"/>
  <c r="J61" i="139"/>
  <c r="J62" i="139"/>
  <c r="J63" i="139"/>
  <c r="J64" i="139"/>
  <c r="J65" i="139"/>
  <c r="J66" i="139"/>
  <c r="J67" i="139"/>
  <c r="J68" i="139"/>
  <c r="J69" i="139"/>
  <c r="J70" i="139"/>
  <c r="J71" i="139"/>
  <c r="J72" i="139"/>
  <c r="J73" i="139"/>
  <c r="J74" i="139"/>
  <c r="J75" i="139"/>
  <c r="J76" i="139"/>
  <c r="J77" i="139"/>
  <c r="J78" i="139"/>
  <c r="J79" i="139"/>
  <c r="J80" i="139"/>
  <c r="J81" i="139"/>
  <c r="J82" i="139"/>
  <c r="J83" i="139"/>
  <c r="J84" i="139"/>
  <c r="J85" i="139"/>
  <c r="J86" i="139"/>
  <c r="J87" i="139"/>
  <c r="J88" i="139"/>
  <c r="J89" i="139"/>
  <c r="J90" i="139"/>
  <c r="J91" i="139"/>
  <c r="J92" i="139"/>
  <c r="J93" i="139"/>
  <c r="J94" i="139"/>
  <c r="J95" i="139"/>
  <c r="J96" i="139"/>
  <c r="J97" i="139"/>
  <c r="J98" i="139"/>
  <c r="J99" i="139"/>
  <c r="J100" i="139"/>
  <c r="J101" i="139"/>
  <c r="J102" i="139"/>
  <c r="J103" i="139"/>
  <c r="J104" i="139"/>
  <c r="J105" i="139"/>
  <c r="J106" i="139"/>
  <c r="J107" i="139"/>
  <c r="J108" i="139"/>
  <c r="J109" i="139"/>
  <c r="J110" i="139"/>
  <c r="J111" i="139"/>
  <c r="J112" i="139"/>
  <c r="J113" i="139"/>
  <c r="J114" i="139"/>
  <c r="J115" i="139"/>
  <c r="I12" i="140"/>
  <c r="I16" i="140"/>
  <c r="I20" i="140"/>
  <c r="I24" i="140"/>
  <c r="I28" i="140"/>
  <c r="I32" i="140"/>
  <c r="I36" i="140"/>
  <c r="I40" i="140"/>
  <c r="I44" i="140"/>
  <c r="I48" i="140"/>
  <c r="I52" i="140"/>
  <c r="I56" i="140"/>
  <c r="M10" i="141"/>
  <c r="H12" i="141"/>
  <c r="M14" i="141"/>
  <c r="H16" i="141"/>
  <c r="M18" i="141"/>
  <c r="H20" i="141"/>
  <c r="M22" i="141"/>
  <c r="H24" i="141"/>
  <c r="H28" i="141"/>
  <c r="M30" i="141"/>
  <c r="H32" i="141"/>
  <c r="M34" i="141"/>
  <c r="M38" i="141"/>
  <c r="H40" i="141"/>
  <c r="M42" i="141"/>
  <c r="H44" i="141"/>
  <c r="M46" i="141"/>
  <c r="H48" i="141"/>
  <c r="M50" i="141"/>
  <c r="H52" i="141"/>
  <c r="M54" i="141"/>
  <c r="J63" i="141"/>
  <c r="J64" i="141"/>
  <c r="J65" i="141"/>
  <c r="J66" i="141"/>
  <c r="J67" i="141"/>
  <c r="J69" i="141"/>
  <c r="J73" i="141"/>
  <c r="J74" i="141"/>
  <c r="J76" i="141"/>
  <c r="J77" i="141"/>
  <c r="J78" i="141"/>
  <c r="J79" i="141"/>
  <c r="J80" i="141"/>
  <c r="J82" i="141"/>
  <c r="J83" i="141"/>
  <c r="J85" i="141"/>
  <c r="J86" i="141"/>
  <c r="J87" i="141"/>
  <c r="J89" i="141"/>
  <c r="J90" i="141"/>
  <c r="J91" i="141"/>
  <c r="J92" i="141"/>
  <c r="J94" i="141"/>
  <c r="J95" i="141"/>
  <c r="J97" i="141"/>
  <c r="J98" i="141"/>
  <c r="J107" i="141"/>
  <c r="J108" i="141"/>
  <c r="J109" i="141"/>
  <c r="J110" i="141"/>
  <c r="J111" i="141"/>
  <c r="J112" i="141"/>
  <c r="J113" i="141"/>
  <c r="J114" i="141"/>
  <c r="J115" i="141"/>
  <c r="O11" i="155"/>
  <c r="O13" i="155"/>
  <c r="M14" i="155"/>
  <c r="L17" i="155"/>
  <c r="O17" i="155"/>
  <c r="M18" i="155"/>
  <c r="L21" i="155"/>
  <c r="O21" i="155"/>
  <c r="M22" i="155"/>
  <c r="L25" i="155"/>
  <c r="O25" i="155"/>
  <c r="M26" i="155"/>
  <c r="L29" i="155"/>
  <c r="O29" i="155"/>
  <c r="M30" i="155"/>
  <c r="L33" i="155"/>
  <c r="O33" i="155"/>
  <c r="M34" i="155"/>
  <c r="L37" i="155"/>
  <c r="O37" i="155"/>
  <c r="M38" i="155"/>
  <c r="L41" i="155"/>
  <c r="O41" i="155"/>
  <c r="M42" i="155"/>
  <c r="L45" i="155"/>
  <c r="O45" i="155"/>
  <c r="M46" i="155"/>
  <c r="L49" i="155"/>
  <c r="O49" i="155"/>
  <c r="M50" i="155"/>
  <c r="L53" i="155"/>
  <c r="O53" i="155"/>
  <c r="M54" i="155"/>
  <c r="L57" i="155"/>
  <c r="O57" i="155"/>
  <c r="M58" i="155"/>
  <c r="M59" i="155"/>
  <c r="M61" i="155"/>
  <c r="M63" i="155"/>
  <c r="M65" i="155"/>
  <c r="M67" i="155"/>
  <c r="M69" i="155"/>
  <c r="M71" i="155"/>
  <c r="M73" i="155"/>
  <c r="M75" i="155"/>
  <c r="M77" i="155"/>
  <c r="M79" i="155"/>
  <c r="M81" i="155"/>
  <c r="M83" i="155"/>
  <c r="M85" i="155"/>
  <c r="M87" i="155"/>
  <c r="M89" i="155"/>
  <c r="M91" i="155"/>
  <c r="M93" i="155"/>
  <c r="M95" i="155"/>
  <c r="M97" i="155"/>
  <c r="M99" i="155"/>
  <c r="M101" i="155"/>
  <c r="M103" i="155"/>
  <c r="M105" i="155"/>
  <c r="M107" i="155"/>
  <c r="M109" i="155"/>
  <c r="M111" i="155"/>
  <c r="M113" i="155"/>
  <c r="M115" i="155"/>
  <c r="AC15" i="157"/>
  <c r="AC19" i="157"/>
  <c r="AC23" i="157"/>
  <c r="AC27" i="157"/>
  <c r="AC31" i="157"/>
  <c r="AC35" i="157"/>
  <c r="AC39" i="157"/>
  <c r="AC43" i="157"/>
  <c r="AC59" i="157"/>
  <c r="AD59" i="158"/>
  <c r="AD63" i="158"/>
  <c r="AD67" i="158"/>
  <c r="AD71" i="158"/>
  <c r="AD75" i="158"/>
  <c r="AD79" i="158"/>
  <c r="AD83" i="158"/>
  <c r="B52" i="211"/>
  <c r="AA52" i="211" s="1"/>
  <c r="AE52" i="211" s="1"/>
  <c r="B56" i="211"/>
  <c r="AA56" i="211" s="1"/>
  <c r="AE56" i="211" s="1"/>
  <c r="Q58" i="211"/>
  <c r="Q57" i="211" s="1"/>
  <c r="Q56" i="211" s="1"/>
  <c r="E65" i="211"/>
  <c r="I66" i="211"/>
  <c r="E69" i="211"/>
  <c r="AA69" i="211" s="1"/>
  <c r="AE69" i="211" s="1"/>
  <c r="I70" i="211"/>
  <c r="I74" i="211"/>
  <c r="I78" i="211"/>
  <c r="I82" i="211"/>
  <c r="J12" i="266"/>
  <c r="F11" i="289"/>
  <c r="F15" i="289"/>
  <c r="F19" i="289"/>
  <c r="F23" i="289"/>
  <c r="F27" i="289"/>
  <c r="F31" i="289"/>
  <c r="F35" i="289"/>
  <c r="F39" i="289"/>
  <c r="F43" i="289"/>
  <c r="F47" i="289"/>
  <c r="F51" i="289"/>
  <c r="F55" i="289"/>
  <c r="G57" i="211"/>
  <c r="J57" i="289"/>
  <c r="P57" i="289" s="1"/>
  <c r="K57" i="289" s="1"/>
  <c r="F58" i="289"/>
  <c r="C58" i="289" s="1"/>
  <c r="F59" i="289"/>
  <c r="C59" i="289" s="1"/>
  <c r="F60" i="289"/>
  <c r="C60" i="289" s="1"/>
  <c r="F61" i="289"/>
  <c r="C61" i="289" s="1"/>
  <c r="F62" i="289"/>
  <c r="C62" i="289" s="1"/>
  <c r="R64" i="289"/>
  <c r="P66" i="289"/>
  <c r="K66" i="289" s="1"/>
  <c r="S66" i="289" s="1"/>
  <c r="R68" i="289"/>
  <c r="P70" i="289"/>
  <c r="K70" i="289" s="1"/>
  <c r="S70" i="289" s="1"/>
  <c r="R72" i="289"/>
  <c r="P74" i="289"/>
  <c r="K74" i="289" s="1"/>
  <c r="S74" i="289" s="1"/>
  <c r="R76" i="289"/>
  <c r="P78" i="289"/>
  <c r="K78" i="289" s="1"/>
  <c r="S78" i="289" s="1"/>
  <c r="R80" i="289"/>
  <c r="P82" i="289"/>
  <c r="K82" i="289" s="1"/>
  <c r="S82" i="289" s="1"/>
  <c r="R84" i="289"/>
  <c r="P86" i="289"/>
  <c r="K86" i="289" s="1"/>
  <c r="S86" i="289" s="1"/>
  <c r="R88" i="289"/>
  <c r="P90" i="289"/>
  <c r="K90" i="289" s="1"/>
  <c r="S90" i="289" s="1"/>
  <c r="R92" i="289"/>
  <c r="P94" i="289"/>
  <c r="K94" i="289" s="1"/>
  <c r="S94" i="289" s="1"/>
  <c r="R96" i="289"/>
  <c r="R100" i="289"/>
  <c r="P102" i="289"/>
  <c r="K102" i="289" s="1"/>
  <c r="S102" i="289" s="1"/>
  <c r="R104" i="289"/>
  <c r="P106" i="289"/>
  <c r="R108" i="289"/>
  <c r="P110" i="289"/>
  <c r="K110" i="289" s="1"/>
  <c r="S110" i="289" s="1"/>
  <c r="R112" i="289"/>
  <c r="R116" i="289"/>
  <c r="E36" i="144"/>
  <c r="E37" i="144"/>
  <c r="E38" i="144"/>
  <c r="E39" i="144"/>
  <c r="E40" i="144"/>
  <c r="E41" i="144"/>
  <c r="E42" i="144"/>
  <c r="E43" i="144"/>
  <c r="E130" i="144"/>
  <c r="E134" i="144"/>
  <c r="C9" i="281"/>
  <c r="C15" i="281"/>
  <c r="C17" i="281"/>
  <c r="C20" i="281"/>
  <c r="C23" i="281"/>
  <c r="C25" i="281"/>
  <c r="C28" i="281"/>
  <c r="C31" i="281"/>
  <c r="BJ35" i="281"/>
  <c r="C39" i="281"/>
  <c r="E44" i="281"/>
  <c r="BJ44" i="281"/>
  <c r="C46" i="281"/>
  <c r="BJ46" i="281"/>
  <c r="BJ51" i="281"/>
  <c r="C55" i="281"/>
  <c r="BJ60" i="281"/>
  <c r="C62" i="281"/>
  <c r="BJ62" i="281"/>
  <c r="BJ67" i="281"/>
  <c r="E72" i="281"/>
  <c r="BJ72" i="281"/>
  <c r="BJ74" i="281"/>
  <c r="C83" i="281"/>
  <c r="BJ83" i="281"/>
  <c r="E88" i="281"/>
  <c r="BJ88" i="281"/>
  <c r="BJ90" i="281"/>
  <c r="C99" i="281"/>
  <c r="BJ99" i="281"/>
  <c r="E104" i="281"/>
  <c r="BJ104" i="281"/>
  <c r="BJ106" i="281"/>
  <c r="C110" i="281"/>
  <c r="C115" i="281"/>
  <c r="BJ115" i="281"/>
  <c r="E120" i="281"/>
  <c r="BJ120" i="281"/>
  <c r="BJ122" i="281"/>
  <c r="E127" i="281"/>
  <c r="C128" i="281"/>
  <c r="C133" i="281"/>
  <c r="C134" i="281"/>
  <c r="P10" i="146"/>
  <c r="P17" i="146"/>
  <c r="K59" i="149"/>
  <c r="K75" i="149"/>
  <c r="K91" i="149"/>
  <c r="K71" i="151"/>
  <c r="K87" i="151"/>
  <c r="K103" i="151"/>
  <c r="I33" i="151"/>
  <c r="H33" i="150"/>
  <c r="I33" i="149"/>
  <c r="I33" i="150"/>
  <c r="G33" i="145"/>
  <c r="H33" i="151"/>
  <c r="H33" i="149"/>
  <c r="I33" i="146"/>
  <c r="M35" i="150"/>
  <c r="K35" i="145"/>
  <c r="J15" i="267"/>
  <c r="L14" i="267"/>
  <c r="L15" i="267" s="1"/>
  <c r="E9" i="283"/>
  <c r="O32" i="161"/>
  <c r="N32" i="161"/>
  <c r="P32" i="161"/>
  <c r="R35" i="161"/>
  <c r="O35" i="161"/>
  <c r="O44" i="161"/>
  <c r="N44" i="161"/>
  <c r="L44" i="161"/>
  <c r="P44" i="161"/>
  <c r="N55" i="161"/>
  <c r="M55" i="161"/>
  <c r="P105" i="270"/>
  <c r="O105" i="270"/>
  <c r="N105" i="270"/>
  <c r="G12" i="135"/>
  <c r="G16" i="135"/>
  <c r="J110" i="137"/>
  <c r="L11" i="155"/>
  <c r="L13" i="155"/>
  <c r="L78" i="155"/>
  <c r="L80" i="155"/>
  <c r="L82" i="155"/>
  <c r="X58" i="211"/>
  <c r="X57" i="211" s="1"/>
  <c r="X56" i="211" s="1"/>
  <c r="X55" i="211" s="1"/>
  <c r="X54" i="211" s="1"/>
  <c r="X53" i="211" s="1"/>
  <c r="X52" i="211" s="1"/>
  <c r="X51" i="211" s="1"/>
  <c r="X50" i="211" s="1"/>
  <c r="X49" i="211" s="1"/>
  <c r="X48" i="211" s="1"/>
  <c r="X47" i="211" s="1"/>
  <c r="X46" i="211" s="1"/>
  <c r="X45" i="211" s="1"/>
  <c r="X44" i="211" s="1"/>
  <c r="X43" i="211" s="1"/>
  <c r="X42" i="211" s="1"/>
  <c r="X41" i="211" s="1"/>
  <c r="X40" i="211" s="1"/>
  <c r="X39" i="211" s="1"/>
  <c r="X38" i="211" s="1"/>
  <c r="X37" i="211" s="1"/>
  <c r="X36" i="211" s="1"/>
  <c r="X35" i="211" s="1"/>
  <c r="X34" i="211" s="1"/>
  <c r="X33" i="211" s="1"/>
  <c r="X32" i="211" s="1"/>
  <c r="X31" i="211" s="1"/>
  <c r="X30" i="211" s="1"/>
  <c r="X29" i="211" s="1"/>
  <c r="X28" i="211" s="1"/>
  <c r="X27" i="211" s="1"/>
  <c r="X26" i="211" s="1"/>
  <c r="X25" i="211" s="1"/>
  <c r="X24" i="211" s="1"/>
  <c r="X23" i="211" s="1"/>
  <c r="X22" i="211" s="1"/>
  <c r="X21" i="211" s="1"/>
  <c r="X20" i="211" s="1"/>
  <c r="X19" i="211" s="1"/>
  <c r="X18" i="211" s="1"/>
  <c r="X17" i="211" s="1"/>
  <c r="X16" i="211" s="1"/>
  <c r="X15" i="211" s="1"/>
  <c r="X14" i="211" s="1"/>
  <c r="X13" i="211" s="1"/>
  <c r="X12" i="211" s="1"/>
  <c r="X11" i="211" s="1"/>
  <c r="X10" i="211" s="1"/>
  <c r="AA63" i="211"/>
  <c r="AE63" i="211" s="1"/>
  <c r="AA67" i="211"/>
  <c r="AE67" i="211" s="1"/>
  <c r="AA71" i="211"/>
  <c r="AE71" i="211" s="1"/>
  <c r="AA75" i="211"/>
  <c r="AE75" i="211" s="1"/>
  <c r="AA79" i="211"/>
  <c r="AE79" i="211" s="1"/>
  <c r="AA83" i="211"/>
  <c r="AE83" i="211" s="1"/>
  <c r="AA87" i="211"/>
  <c r="AE87" i="211" s="1"/>
  <c r="AA91" i="211"/>
  <c r="AE91" i="211" s="1"/>
  <c r="AA95" i="211"/>
  <c r="AE95" i="211" s="1"/>
  <c r="AA99" i="211"/>
  <c r="AE99" i="211" s="1"/>
  <c r="AA103" i="211"/>
  <c r="AE103" i="211" s="1"/>
  <c r="AA107" i="211"/>
  <c r="AE107" i="211" s="1"/>
  <c r="AA111" i="211"/>
  <c r="AE111" i="211" s="1"/>
  <c r="AA115" i="211"/>
  <c r="AE115" i="211" s="1"/>
  <c r="D15" i="266"/>
  <c r="G58" i="211"/>
  <c r="E127" i="144"/>
  <c r="E129" i="144"/>
  <c r="E132" i="144"/>
  <c r="E133" i="144"/>
  <c r="E12" i="281"/>
  <c r="BJ12" i="281"/>
  <c r="BJ15" i="281"/>
  <c r="BJ20" i="281"/>
  <c r="BJ23" i="281"/>
  <c r="BJ28" i="281"/>
  <c r="BJ31" i="281"/>
  <c r="C35" i="281"/>
  <c r="C36" i="281"/>
  <c r="E40" i="281"/>
  <c r="BJ40" i="281"/>
  <c r="C42" i="281"/>
  <c r="BJ42" i="281"/>
  <c r="C51" i="281"/>
  <c r="C52" i="281"/>
  <c r="E56" i="281"/>
  <c r="BJ56" i="281"/>
  <c r="C58" i="281"/>
  <c r="BJ58" i="281"/>
  <c r="C67" i="281"/>
  <c r="C68" i="281"/>
  <c r="BJ70" i="281"/>
  <c r="C74" i="281"/>
  <c r="C79" i="281"/>
  <c r="E84" i="281"/>
  <c r="BJ86" i="281"/>
  <c r="C90" i="281"/>
  <c r="C95" i="281"/>
  <c r="E100" i="281"/>
  <c r="BJ102" i="281"/>
  <c r="C106" i="281"/>
  <c r="C111" i="281"/>
  <c r="BJ111" i="281"/>
  <c r="E116" i="281"/>
  <c r="BJ116" i="281"/>
  <c r="BJ118" i="281"/>
  <c r="C122" i="281"/>
  <c r="C129" i="281"/>
  <c r="BJ129" i="281"/>
  <c r="P18" i="146"/>
  <c r="P21" i="146"/>
  <c r="K63" i="149"/>
  <c r="K79" i="149"/>
  <c r="K95" i="149"/>
  <c r="K59" i="151"/>
  <c r="K75" i="151"/>
  <c r="K91" i="151"/>
  <c r="K107" i="151"/>
  <c r="I25" i="151"/>
  <c r="H25" i="150"/>
  <c r="I25" i="149"/>
  <c r="H25" i="151"/>
  <c r="I25" i="150"/>
  <c r="H25" i="149"/>
  <c r="G25" i="145"/>
  <c r="I25" i="146"/>
  <c r="M27" i="150"/>
  <c r="M27" i="151"/>
  <c r="M27" i="149"/>
  <c r="K27" i="145"/>
  <c r="P66" i="161"/>
  <c r="O66" i="161"/>
  <c r="L66" i="161"/>
  <c r="N66" i="161"/>
  <c r="P78" i="161"/>
  <c r="O78" i="161"/>
  <c r="L78" i="161"/>
  <c r="N78" i="161"/>
  <c r="Q96" i="161"/>
  <c r="P96" i="161"/>
  <c r="Q104" i="161"/>
  <c r="P104" i="161"/>
  <c r="O20" i="161"/>
  <c r="N20" i="161"/>
  <c r="L20" i="161"/>
  <c r="R27" i="161"/>
  <c r="Q27" i="161"/>
  <c r="Q63" i="270"/>
  <c r="H62" i="270"/>
  <c r="C19" i="281"/>
  <c r="BJ36" i="281"/>
  <c r="C38" i="281"/>
  <c r="BJ43" i="281"/>
  <c r="C47" i="281"/>
  <c r="BJ52" i="281"/>
  <c r="C54" i="281"/>
  <c r="BJ59" i="281"/>
  <c r="C63" i="281"/>
  <c r="BJ68" i="281"/>
  <c r="C70" i="281"/>
  <c r="BJ75" i="281"/>
  <c r="BJ80" i="281"/>
  <c r="C86" i="281"/>
  <c r="BJ91" i="281"/>
  <c r="BJ96" i="281"/>
  <c r="C102" i="281"/>
  <c r="BJ107" i="281"/>
  <c r="BJ112" i="281"/>
  <c r="C118" i="281"/>
  <c r="BJ123" i="281"/>
  <c r="BJ130" i="281"/>
  <c r="BJ133" i="281"/>
  <c r="I9" i="151"/>
  <c r="H9" i="150"/>
  <c r="I9" i="149"/>
  <c r="H9" i="151"/>
  <c r="I9" i="150"/>
  <c r="H9" i="149"/>
  <c r="G9" i="145"/>
  <c r="H9" i="146"/>
  <c r="P9" i="146" s="1"/>
  <c r="M11" i="150"/>
  <c r="M11" i="151"/>
  <c r="M11" i="149"/>
  <c r="K11" i="145"/>
  <c r="M19" i="150"/>
  <c r="K19" i="145"/>
  <c r="J13" i="267"/>
  <c r="L12" i="267"/>
  <c r="L13" i="267" s="1"/>
  <c r="P70" i="161"/>
  <c r="O70" i="161"/>
  <c r="L70" i="161"/>
  <c r="N70" i="161"/>
  <c r="N109" i="161"/>
  <c r="M109" i="161"/>
  <c r="F27" i="161"/>
  <c r="R57" i="270"/>
  <c r="I56" i="270"/>
  <c r="C73" i="281"/>
  <c r="C77" i="281"/>
  <c r="C81" i="281"/>
  <c r="C89" i="281"/>
  <c r="C93" i="281"/>
  <c r="C97" i="281"/>
  <c r="C105" i="281"/>
  <c r="C109" i="281"/>
  <c r="C113" i="281"/>
  <c r="C121" i="281"/>
  <c r="C125" i="281"/>
  <c r="C131" i="281"/>
  <c r="P28" i="146"/>
  <c r="P36" i="146"/>
  <c r="P43" i="146"/>
  <c r="P51" i="146"/>
  <c r="K60" i="146"/>
  <c r="K64" i="146"/>
  <c r="K68" i="146"/>
  <c r="K72" i="146"/>
  <c r="K76" i="146"/>
  <c r="K80" i="146"/>
  <c r="K84" i="146"/>
  <c r="K88" i="146"/>
  <c r="K92" i="146"/>
  <c r="K96" i="146"/>
  <c r="K100" i="146"/>
  <c r="K104" i="146"/>
  <c r="K108" i="146"/>
  <c r="K112" i="146"/>
  <c r="H17" i="149"/>
  <c r="M47" i="149"/>
  <c r="I45" i="150"/>
  <c r="M47" i="151"/>
  <c r="P79" i="252"/>
  <c r="P87" i="252"/>
  <c r="P92" i="252"/>
  <c r="P95" i="252"/>
  <c r="P100" i="252"/>
  <c r="P103" i="252"/>
  <c r="P108" i="252"/>
  <c r="P111" i="252"/>
  <c r="I9" i="152"/>
  <c r="H9" i="152"/>
  <c r="P9" i="152" s="1"/>
  <c r="P10" i="152"/>
  <c r="M11" i="152"/>
  <c r="I13" i="151"/>
  <c r="H13" i="150"/>
  <c r="I13" i="149"/>
  <c r="P18" i="152"/>
  <c r="M19" i="152"/>
  <c r="P23" i="152"/>
  <c r="I25" i="152"/>
  <c r="H25" i="152"/>
  <c r="P25" i="152" s="1"/>
  <c r="P26" i="152"/>
  <c r="M27" i="152"/>
  <c r="P31" i="152"/>
  <c r="I33" i="152"/>
  <c r="H33" i="152"/>
  <c r="P33" i="152" s="1"/>
  <c r="P34" i="152"/>
  <c r="M35" i="152"/>
  <c r="P39" i="152"/>
  <c r="I41" i="152"/>
  <c r="H41" i="152"/>
  <c r="P41" i="152" s="1"/>
  <c r="I49" i="151"/>
  <c r="H49" i="150"/>
  <c r="I49" i="149"/>
  <c r="P54" i="152"/>
  <c r="M55" i="152"/>
  <c r="K58" i="152"/>
  <c r="K59" i="152"/>
  <c r="K60" i="152"/>
  <c r="K61" i="152"/>
  <c r="K62" i="152"/>
  <c r="K63" i="152"/>
  <c r="K64" i="152"/>
  <c r="K65" i="152"/>
  <c r="K66" i="152"/>
  <c r="K67" i="152"/>
  <c r="K68" i="152"/>
  <c r="K69" i="152"/>
  <c r="K70" i="152"/>
  <c r="K71" i="152"/>
  <c r="K72" i="152"/>
  <c r="K73" i="152"/>
  <c r="K74" i="152"/>
  <c r="K75" i="152"/>
  <c r="K76" i="152"/>
  <c r="K77" i="152"/>
  <c r="K78" i="152"/>
  <c r="K79" i="152"/>
  <c r="K80" i="152"/>
  <c r="K81" i="152"/>
  <c r="K82" i="152"/>
  <c r="K83" i="152"/>
  <c r="K84" i="152"/>
  <c r="K85" i="152"/>
  <c r="K86" i="152"/>
  <c r="K87" i="152"/>
  <c r="K88" i="152"/>
  <c r="K89" i="152"/>
  <c r="K90" i="152"/>
  <c r="K91" i="152"/>
  <c r="K92" i="152"/>
  <c r="K93" i="152"/>
  <c r="K94" i="152"/>
  <c r="K95" i="152"/>
  <c r="K96" i="152"/>
  <c r="K97" i="152"/>
  <c r="K98" i="152"/>
  <c r="K99" i="152"/>
  <c r="K100" i="152"/>
  <c r="K101" i="152"/>
  <c r="K102" i="152"/>
  <c r="K103" i="152"/>
  <c r="K104" i="152"/>
  <c r="K105" i="152"/>
  <c r="K106" i="152"/>
  <c r="K107" i="152"/>
  <c r="K108" i="152"/>
  <c r="K109" i="152"/>
  <c r="K110" i="152"/>
  <c r="K111" i="152"/>
  <c r="K112" i="152"/>
  <c r="K113" i="152"/>
  <c r="K114" i="152"/>
  <c r="K115" i="152"/>
  <c r="E15" i="267"/>
  <c r="K10" i="283"/>
  <c r="I10" i="283" s="1"/>
  <c r="K14" i="283"/>
  <c r="I14" i="283" s="1"/>
  <c r="D14" i="283" s="1"/>
  <c r="K18" i="283"/>
  <c r="I18" i="283" s="1"/>
  <c r="D18" i="283" s="1"/>
  <c r="K22" i="283"/>
  <c r="I22" i="283" s="1"/>
  <c r="D22" i="283" s="1"/>
  <c r="K26" i="283"/>
  <c r="I26" i="283" s="1"/>
  <c r="D26" i="283" s="1"/>
  <c r="K30" i="283"/>
  <c r="I30" i="283" s="1"/>
  <c r="D30" i="283" s="1"/>
  <c r="K34" i="283"/>
  <c r="I34" i="283" s="1"/>
  <c r="D34" i="283" s="1"/>
  <c r="K38" i="283"/>
  <c r="I38" i="283" s="1"/>
  <c r="D38" i="283" s="1"/>
  <c r="K42" i="283"/>
  <c r="I42" i="283" s="1"/>
  <c r="D42" i="283" s="1"/>
  <c r="K46" i="283"/>
  <c r="I46" i="283" s="1"/>
  <c r="D46" i="283" s="1"/>
  <c r="K50" i="283"/>
  <c r="I50" i="283" s="1"/>
  <c r="D50" i="283" s="1"/>
  <c r="K54" i="283"/>
  <c r="I54" i="283" s="1"/>
  <c r="D54" i="283" s="1"/>
  <c r="K58" i="283"/>
  <c r="I58" i="283" s="1"/>
  <c r="D58" i="283" s="1"/>
  <c r="K61" i="283"/>
  <c r="I61" i="283" s="1"/>
  <c r="D61" i="283" s="1"/>
  <c r="O19" i="161"/>
  <c r="P62" i="161"/>
  <c r="O62" i="161"/>
  <c r="L62" i="161"/>
  <c r="Q68" i="161"/>
  <c r="P68" i="161"/>
  <c r="Q76" i="161"/>
  <c r="P76" i="161"/>
  <c r="Q80" i="161"/>
  <c r="P80" i="161"/>
  <c r="P86" i="161"/>
  <c r="O86" i="161"/>
  <c r="L86" i="161"/>
  <c r="P90" i="161"/>
  <c r="O90" i="161"/>
  <c r="L90" i="161"/>
  <c r="Q92" i="161"/>
  <c r="P92" i="161"/>
  <c r="R94" i="161"/>
  <c r="Q94" i="161"/>
  <c r="M95" i="161"/>
  <c r="N97" i="161"/>
  <c r="M97" i="161"/>
  <c r="R98" i="161"/>
  <c r="Q98" i="161"/>
  <c r="M99" i="161"/>
  <c r="L99" i="161"/>
  <c r="Q100" i="161"/>
  <c r="P100" i="161"/>
  <c r="N101" i="161"/>
  <c r="M101" i="161"/>
  <c r="R102" i="161"/>
  <c r="Q102" i="161"/>
  <c r="M103" i="161"/>
  <c r="L103" i="161"/>
  <c r="O103" i="161"/>
  <c r="N105" i="161"/>
  <c r="M105" i="161"/>
  <c r="R106" i="161"/>
  <c r="Q106" i="161"/>
  <c r="M107" i="161"/>
  <c r="L107" i="161"/>
  <c r="P110" i="161"/>
  <c r="O110" i="161"/>
  <c r="L110" i="161"/>
  <c r="P114" i="161"/>
  <c r="O114" i="161"/>
  <c r="L114" i="161"/>
  <c r="P116" i="161"/>
  <c r="O116" i="161"/>
  <c r="R12" i="161"/>
  <c r="Q12" i="161"/>
  <c r="N15" i="161"/>
  <c r="M15" i="161"/>
  <c r="Q18" i="161"/>
  <c r="P18" i="161"/>
  <c r="N23" i="161"/>
  <c r="M23" i="161"/>
  <c r="Q30" i="161"/>
  <c r="P30" i="161"/>
  <c r="N35" i="161"/>
  <c r="M35" i="161"/>
  <c r="Q38" i="161"/>
  <c r="P38" i="161"/>
  <c r="O40" i="161"/>
  <c r="N40" i="161"/>
  <c r="M47" i="161"/>
  <c r="N51" i="161"/>
  <c r="P51" i="161"/>
  <c r="L51" i="161"/>
  <c r="P54" i="161"/>
  <c r="L54" i="161"/>
  <c r="O54" i="161"/>
  <c r="P97" i="270"/>
  <c r="O97" i="270"/>
  <c r="N97" i="270"/>
  <c r="C72" i="281"/>
  <c r="C76" i="281"/>
  <c r="C80" i="281"/>
  <c r="C84" i="281"/>
  <c r="C88" i="281"/>
  <c r="C92" i="281"/>
  <c r="C96" i="281"/>
  <c r="C104" i="281"/>
  <c r="C108" i="281"/>
  <c r="C112" i="281"/>
  <c r="C116" i="281"/>
  <c r="C124" i="281"/>
  <c r="C130" i="281"/>
  <c r="P30" i="146"/>
  <c r="P38" i="146"/>
  <c r="P45" i="146"/>
  <c r="P53" i="146"/>
  <c r="P60" i="146"/>
  <c r="P64" i="146"/>
  <c r="P68" i="146"/>
  <c r="P72" i="146"/>
  <c r="P76" i="146"/>
  <c r="P80" i="146"/>
  <c r="P84" i="146"/>
  <c r="P88" i="146"/>
  <c r="P92" i="146"/>
  <c r="P96" i="146"/>
  <c r="P100" i="146"/>
  <c r="P104" i="146"/>
  <c r="P108" i="146"/>
  <c r="P112" i="146"/>
  <c r="H45" i="149"/>
  <c r="P76" i="252"/>
  <c r="P84" i="252"/>
  <c r="P14" i="152"/>
  <c r="I21" i="151"/>
  <c r="H21" i="150"/>
  <c r="I21" i="149"/>
  <c r="I29" i="151"/>
  <c r="H29" i="150"/>
  <c r="I29" i="149"/>
  <c r="I37" i="151"/>
  <c r="H37" i="150"/>
  <c r="I37" i="149"/>
  <c r="P42" i="152"/>
  <c r="P50" i="152"/>
  <c r="I57" i="151"/>
  <c r="H57" i="150"/>
  <c r="I57" i="149"/>
  <c r="H58" i="146"/>
  <c r="P58" i="146" s="1"/>
  <c r="H58" i="151"/>
  <c r="I58" i="150"/>
  <c r="H58" i="149"/>
  <c r="I58" i="148"/>
  <c r="H59" i="151"/>
  <c r="I59" i="150"/>
  <c r="H59" i="149"/>
  <c r="I59" i="148"/>
  <c r="H60" i="151"/>
  <c r="I60" i="150"/>
  <c r="H60" i="149"/>
  <c r="I60" i="148"/>
  <c r="H61" i="151"/>
  <c r="I61" i="150"/>
  <c r="H61" i="149"/>
  <c r="I61" i="148"/>
  <c r="H62" i="151"/>
  <c r="I62" i="150"/>
  <c r="H62" i="149"/>
  <c r="I62" i="148"/>
  <c r="H63" i="151"/>
  <c r="I63" i="150"/>
  <c r="H63" i="149"/>
  <c r="I63" i="148"/>
  <c r="H64" i="151"/>
  <c r="I64" i="150"/>
  <c r="H64" i="149"/>
  <c r="I64" i="148"/>
  <c r="H65" i="151"/>
  <c r="I65" i="150"/>
  <c r="H65" i="149"/>
  <c r="I65" i="148"/>
  <c r="H66" i="151"/>
  <c r="I66" i="150"/>
  <c r="H66" i="149"/>
  <c r="I66" i="148"/>
  <c r="H67" i="151"/>
  <c r="I67" i="150"/>
  <c r="H67" i="149"/>
  <c r="I67" i="148"/>
  <c r="H68" i="151"/>
  <c r="I68" i="150"/>
  <c r="H68" i="149"/>
  <c r="I68" i="148"/>
  <c r="H69" i="151"/>
  <c r="I69" i="150"/>
  <c r="H69" i="149"/>
  <c r="I69" i="148"/>
  <c r="H70" i="151"/>
  <c r="I70" i="150"/>
  <c r="H70" i="149"/>
  <c r="I70" i="148"/>
  <c r="H71" i="151"/>
  <c r="I71" i="150"/>
  <c r="H71" i="149"/>
  <c r="I71" i="148"/>
  <c r="H72" i="151"/>
  <c r="I72" i="150"/>
  <c r="H72" i="149"/>
  <c r="I72" i="148"/>
  <c r="H73" i="151"/>
  <c r="I73" i="150"/>
  <c r="H73" i="149"/>
  <c r="I73" i="148"/>
  <c r="H74" i="151"/>
  <c r="I74" i="150"/>
  <c r="H74" i="149"/>
  <c r="I74" i="148"/>
  <c r="I74" i="147"/>
  <c r="H75" i="151"/>
  <c r="I75" i="150"/>
  <c r="H75" i="149"/>
  <c r="I75" i="148"/>
  <c r="I75" i="147"/>
  <c r="F75" i="252"/>
  <c r="F76" i="252"/>
  <c r="H76" i="151"/>
  <c r="I76" i="150"/>
  <c r="H76" i="149"/>
  <c r="I76" i="148"/>
  <c r="I76" i="147"/>
  <c r="H77" i="151"/>
  <c r="I77" i="150"/>
  <c r="H77" i="149"/>
  <c r="I77" i="148"/>
  <c r="I77" i="147"/>
  <c r="H78" i="151"/>
  <c r="I78" i="150"/>
  <c r="H78" i="149"/>
  <c r="I78" i="148"/>
  <c r="I78" i="147"/>
  <c r="H79" i="151"/>
  <c r="I79" i="150"/>
  <c r="H79" i="149"/>
  <c r="I79" i="148"/>
  <c r="I79" i="147"/>
  <c r="F79" i="252"/>
  <c r="F80" i="252"/>
  <c r="H80" i="151"/>
  <c r="I80" i="150"/>
  <c r="H80" i="149"/>
  <c r="I80" i="148"/>
  <c r="I80" i="147"/>
  <c r="H81" i="151"/>
  <c r="I81" i="150"/>
  <c r="H81" i="149"/>
  <c r="I81" i="148"/>
  <c r="I81" i="147"/>
  <c r="H82" i="151"/>
  <c r="I82" i="150"/>
  <c r="H82" i="149"/>
  <c r="I82" i="148"/>
  <c r="I82" i="147"/>
  <c r="H83" i="151"/>
  <c r="I83" i="150"/>
  <c r="H83" i="149"/>
  <c r="I83" i="148"/>
  <c r="I83" i="147"/>
  <c r="F83" i="252"/>
  <c r="F84" i="252"/>
  <c r="H84" i="151"/>
  <c r="I84" i="150"/>
  <c r="H84" i="149"/>
  <c r="I84" i="148"/>
  <c r="I84" i="147"/>
  <c r="H85" i="151"/>
  <c r="I85" i="150"/>
  <c r="H85" i="149"/>
  <c r="I85" i="148"/>
  <c r="I85" i="147"/>
  <c r="H86" i="151"/>
  <c r="I86" i="150"/>
  <c r="H86" i="149"/>
  <c r="I86" i="148"/>
  <c r="I86" i="147"/>
  <c r="H87" i="151"/>
  <c r="I87" i="150"/>
  <c r="H87" i="149"/>
  <c r="I87" i="148"/>
  <c r="I87" i="147"/>
  <c r="F87" i="252"/>
  <c r="F88" i="252"/>
  <c r="H88" i="151"/>
  <c r="I88" i="150"/>
  <c r="H88" i="149"/>
  <c r="I88" i="148"/>
  <c r="I88" i="147"/>
  <c r="H89" i="151"/>
  <c r="I89" i="150"/>
  <c r="H89" i="149"/>
  <c r="I89" i="148"/>
  <c r="I89" i="147"/>
  <c r="H90" i="151"/>
  <c r="I90" i="150"/>
  <c r="H90" i="149"/>
  <c r="I90" i="148"/>
  <c r="I90" i="147"/>
  <c r="H91" i="151"/>
  <c r="I91" i="150"/>
  <c r="H91" i="149"/>
  <c r="I91" i="148"/>
  <c r="I91" i="147"/>
  <c r="F91" i="252"/>
  <c r="H92" i="151"/>
  <c r="I92" i="150"/>
  <c r="H92" i="149"/>
  <c r="I92" i="148"/>
  <c r="I92" i="147"/>
  <c r="H93" i="151"/>
  <c r="I93" i="150"/>
  <c r="H93" i="149"/>
  <c r="I93" i="148"/>
  <c r="I93" i="147"/>
  <c r="H94" i="151"/>
  <c r="I94" i="150"/>
  <c r="H94" i="149"/>
  <c r="I94" i="148"/>
  <c r="I94" i="147"/>
  <c r="H95" i="151"/>
  <c r="I95" i="150"/>
  <c r="H95" i="149"/>
  <c r="I95" i="148"/>
  <c r="I95" i="147"/>
  <c r="F95" i="252"/>
  <c r="H96" i="151"/>
  <c r="I96" i="150"/>
  <c r="H96" i="149"/>
  <c r="I96" i="148"/>
  <c r="I96" i="147"/>
  <c r="H97" i="151"/>
  <c r="I97" i="150"/>
  <c r="H97" i="149"/>
  <c r="I97" i="148"/>
  <c r="I97" i="147"/>
  <c r="H98" i="151"/>
  <c r="I98" i="150"/>
  <c r="H98" i="149"/>
  <c r="I98" i="148"/>
  <c r="I98" i="147"/>
  <c r="H99" i="151"/>
  <c r="I99" i="150"/>
  <c r="H99" i="149"/>
  <c r="I99" i="148"/>
  <c r="I99" i="147"/>
  <c r="F99" i="252"/>
  <c r="F100" i="252"/>
  <c r="H100" i="151"/>
  <c r="I100" i="150"/>
  <c r="H100" i="149"/>
  <c r="I100" i="148"/>
  <c r="I100" i="147"/>
  <c r="H101" i="151"/>
  <c r="I101" i="150"/>
  <c r="H101" i="149"/>
  <c r="I101" i="148"/>
  <c r="I101" i="147"/>
  <c r="H102" i="151"/>
  <c r="I102" i="150"/>
  <c r="H102" i="149"/>
  <c r="I102" i="148"/>
  <c r="I102" i="147"/>
  <c r="H103" i="151"/>
  <c r="I103" i="150"/>
  <c r="H103" i="149"/>
  <c r="I103" i="148"/>
  <c r="I103" i="147"/>
  <c r="F103" i="252"/>
  <c r="F104" i="252"/>
  <c r="H104" i="151"/>
  <c r="I104" i="150"/>
  <c r="H104" i="149"/>
  <c r="I104" i="148"/>
  <c r="I104" i="147"/>
  <c r="H105" i="151"/>
  <c r="I105" i="150"/>
  <c r="H105" i="149"/>
  <c r="I105" i="148"/>
  <c r="I105" i="147"/>
  <c r="H106" i="151"/>
  <c r="I106" i="150"/>
  <c r="H106" i="149"/>
  <c r="I106" i="148"/>
  <c r="I106" i="147"/>
  <c r="H107" i="151"/>
  <c r="I107" i="150"/>
  <c r="H107" i="149"/>
  <c r="I107" i="148"/>
  <c r="I107" i="147"/>
  <c r="F107" i="252"/>
  <c r="H108" i="151"/>
  <c r="I108" i="150"/>
  <c r="H108" i="149"/>
  <c r="I108" i="148"/>
  <c r="I108" i="147"/>
  <c r="H109" i="151"/>
  <c r="I109" i="150"/>
  <c r="H109" i="149"/>
  <c r="I109" i="148"/>
  <c r="I109" i="147"/>
  <c r="H110" i="151"/>
  <c r="I110" i="150"/>
  <c r="H110" i="149"/>
  <c r="I110" i="148"/>
  <c r="I110" i="147"/>
  <c r="H111" i="151"/>
  <c r="I111" i="150"/>
  <c r="H111" i="149"/>
  <c r="I111" i="148"/>
  <c r="I111" i="147"/>
  <c r="F111" i="252"/>
  <c r="H112" i="151"/>
  <c r="I112" i="150"/>
  <c r="H112" i="149"/>
  <c r="I112" i="148"/>
  <c r="I112" i="147"/>
  <c r="H113" i="151"/>
  <c r="I113" i="150"/>
  <c r="H113" i="149"/>
  <c r="I113" i="148"/>
  <c r="I113" i="147"/>
  <c r="H114" i="151"/>
  <c r="I114" i="150"/>
  <c r="H114" i="149"/>
  <c r="I114" i="148"/>
  <c r="I114" i="147"/>
  <c r="H115" i="151"/>
  <c r="I115" i="150"/>
  <c r="H115" i="149"/>
  <c r="I115" i="148"/>
  <c r="I115" i="147"/>
  <c r="F115" i="252"/>
  <c r="H8" i="283"/>
  <c r="F8" i="283" s="1"/>
  <c r="F7" i="283"/>
  <c r="K11" i="283"/>
  <c r="I11" i="283" s="1"/>
  <c r="D11" i="283" s="1"/>
  <c r="K15" i="283"/>
  <c r="I15" i="283" s="1"/>
  <c r="D15" i="283" s="1"/>
  <c r="K19" i="283"/>
  <c r="I19" i="283" s="1"/>
  <c r="D19" i="283" s="1"/>
  <c r="K23" i="283"/>
  <c r="I23" i="283" s="1"/>
  <c r="D23" i="283" s="1"/>
  <c r="K27" i="283"/>
  <c r="I27" i="283" s="1"/>
  <c r="D27" i="283" s="1"/>
  <c r="K31" i="283"/>
  <c r="I31" i="283" s="1"/>
  <c r="D31" i="283" s="1"/>
  <c r="K35" i="283"/>
  <c r="I35" i="283" s="1"/>
  <c r="D35" i="283" s="1"/>
  <c r="K39" i="283"/>
  <c r="I39" i="283" s="1"/>
  <c r="D39" i="283" s="1"/>
  <c r="K43" i="283"/>
  <c r="I43" i="283" s="1"/>
  <c r="D43" i="283" s="1"/>
  <c r="K47" i="283"/>
  <c r="I47" i="283" s="1"/>
  <c r="D47" i="283" s="1"/>
  <c r="K51" i="283"/>
  <c r="I51" i="283" s="1"/>
  <c r="D51" i="283" s="1"/>
  <c r="K55" i="283"/>
  <c r="I55" i="283" s="1"/>
  <c r="D55" i="283" s="1"/>
  <c r="K59" i="283"/>
  <c r="I59" i="283" s="1"/>
  <c r="D59" i="283" s="1"/>
  <c r="K62" i="283"/>
  <c r="I62" i="283" s="1"/>
  <c r="D62" i="283" s="1"/>
  <c r="Q60" i="161"/>
  <c r="P60" i="161"/>
  <c r="Q64" i="161"/>
  <c r="P64" i="161"/>
  <c r="N65" i="161"/>
  <c r="M65" i="161"/>
  <c r="R66" i="161"/>
  <c r="Q66" i="161"/>
  <c r="M67" i="161"/>
  <c r="L67" i="161"/>
  <c r="N69" i="161"/>
  <c r="M69" i="161"/>
  <c r="R70" i="161"/>
  <c r="Q70" i="161"/>
  <c r="M71" i="161"/>
  <c r="L71" i="161"/>
  <c r="O71" i="161"/>
  <c r="Q72" i="161"/>
  <c r="P72" i="161"/>
  <c r="N73" i="161"/>
  <c r="M73" i="161"/>
  <c r="R74" i="161"/>
  <c r="Q74" i="161"/>
  <c r="M75" i="161"/>
  <c r="L75" i="161"/>
  <c r="N77" i="161"/>
  <c r="M77" i="161"/>
  <c r="R78" i="161"/>
  <c r="Q78" i="161"/>
  <c r="M79" i="161"/>
  <c r="L79" i="161"/>
  <c r="N81" i="161"/>
  <c r="M81" i="161"/>
  <c r="R82" i="161"/>
  <c r="Q82" i="161"/>
  <c r="M83" i="161"/>
  <c r="L83" i="161"/>
  <c r="Q84" i="161"/>
  <c r="P84" i="161"/>
  <c r="Q88" i="161"/>
  <c r="P88" i="161"/>
  <c r="N93" i="161"/>
  <c r="M93" i="161"/>
  <c r="Q112" i="161"/>
  <c r="P112" i="161"/>
  <c r="O16" i="161"/>
  <c r="N16" i="161"/>
  <c r="Q26" i="161"/>
  <c r="P26" i="161"/>
  <c r="O28" i="161"/>
  <c r="N28" i="161"/>
  <c r="R31" i="161"/>
  <c r="Q31" i="161"/>
  <c r="O36" i="161"/>
  <c r="N36" i="161"/>
  <c r="R43" i="161"/>
  <c r="Q43" i="161"/>
  <c r="N48" i="161"/>
  <c r="M48" i="161"/>
  <c r="P49" i="161"/>
  <c r="L49" i="161"/>
  <c r="O49" i="161"/>
  <c r="N49" i="161"/>
  <c r="O52" i="161"/>
  <c r="N52" i="161"/>
  <c r="N56" i="161"/>
  <c r="M56" i="161"/>
  <c r="P57" i="161"/>
  <c r="L57" i="161"/>
  <c r="O57" i="161"/>
  <c r="N57" i="161"/>
  <c r="M61" i="270"/>
  <c r="M62" i="270" s="1"/>
  <c r="L61" i="270"/>
  <c r="L62" i="270" s="1"/>
  <c r="E60" i="270"/>
  <c r="E62" i="270"/>
  <c r="P101" i="270"/>
  <c r="O101" i="270"/>
  <c r="N101" i="270"/>
  <c r="P109" i="270"/>
  <c r="O109" i="270"/>
  <c r="N109" i="270"/>
  <c r="Z12" i="91"/>
  <c r="J12" i="91"/>
  <c r="H25" i="146"/>
  <c r="P25" i="146" s="1"/>
  <c r="H33" i="146"/>
  <c r="P33" i="146" s="1"/>
  <c r="H41" i="146"/>
  <c r="P41" i="146" s="1"/>
  <c r="K62" i="146"/>
  <c r="K66" i="146"/>
  <c r="K70" i="146"/>
  <c r="K74" i="146"/>
  <c r="K78" i="146"/>
  <c r="K82" i="146"/>
  <c r="K86" i="146"/>
  <c r="K90" i="146"/>
  <c r="K94" i="146"/>
  <c r="K98" i="146"/>
  <c r="K102" i="146"/>
  <c r="K106" i="146"/>
  <c r="K110" i="146"/>
  <c r="K114" i="146"/>
  <c r="I17" i="151"/>
  <c r="H17" i="150"/>
  <c r="I17" i="149"/>
  <c r="P22" i="152"/>
  <c r="P30" i="152"/>
  <c r="P38" i="152"/>
  <c r="I45" i="151"/>
  <c r="H45" i="150"/>
  <c r="I45" i="149"/>
  <c r="I53" i="151"/>
  <c r="H53" i="150"/>
  <c r="I53" i="149"/>
  <c r="F13" i="267"/>
  <c r="H12" i="267"/>
  <c r="H13" i="267" s="1"/>
  <c r="F15" i="267"/>
  <c r="H14" i="267"/>
  <c r="H15" i="267" s="1"/>
  <c r="K8" i="283"/>
  <c r="I8" i="283" s="1"/>
  <c r="D8" i="283" s="1"/>
  <c r="K12" i="283"/>
  <c r="I12" i="283" s="1"/>
  <c r="D12" i="283" s="1"/>
  <c r="K16" i="283"/>
  <c r="I16" i="283" s="1"/>
  <c r="D16" i="283" s="1"/>
  <c r="K20" i="283"/>
  <c r="I20" i="283" s="1"/>
  <c r="D20" i="283" s="1"/>
  <c r="K24" i="283"/>
  <c r="I24" i="283" s="1"/>
  <c r="D24" i="283" s="1"/>
  <c r="K28" i="283"/>
  <c r="I28" i="283" s="1"/>
  <c r="D28" i="283" s="1"/>
  <c r="K32" i="283"/>
  <c r="I32" i="283" s="1"/>
  <c r="D32" i="283" s="1"/>
  <c r="K36" i="283"/>
  <c r="I36" i="283" s="1"/>
  <c r="D36" i="283" s="1"/>
  <c r="K40" i="283"/>
  <c r="I40" i="283" s="1"/>
  <c r="D40" i="283" s="1"/>
  <c r="K44" i="283"/>
  <c r="I44" i="283" s="1"/>
  <c r="D44" i="283" s="1"/>
  <c r="K48" i="283"/>
  <c r="I48" i="283" s="1"/>
  <c r="D48" i="283" s="1"/>
  <c r="K52" i="283"/>
  <c r="I52" i="283" s="1"/>
  <c r="D52" i="283" s="1"/>
  <c r="K56" i="283"/>
  <c r="I56" i="283" s="1"/>
  <c r="D56" i="283" s="1"/>
  <c r="K60" i="283"/>
  <c r="I60" i="283" s="1"/>
  <c r="D60" i="283" s="1"/>
  <c r="K63" i="283"/>
  <c r="I63" i="283" s="1"/>
  <c r="D63" i="283" s="1"/>
  <c r="N61" i="161"/>
  <c r="M61" i="161"/>
  <c r="R62" i="161"/>
  <c r="Q62" i="161"/>
  <c r="M63" i="161"/>
  <c r="L63" i="161"/>
  <c r="N85" i="161"/>
  <c r="M85" i="161"/>
  <c r="R86" i="161"/>
  <c r="Q86" i="161"/>
  <c r="M87" i="161"/>
  <c r="L87" i="161"/>
  <c r="O87" i="161"/>
  <c r="N89" i="161"/>
  <c r="M89" i="161"/>
  <c r="R90" i="161"/>
  <c r="Q90" i="161"/>
  <c r="M91" i="161"/>
  <c r="L91" i="161"/>
  <c r="P94" i="161"/>
  <c r="O94" i="161"/>
  <c r="L94" i="161"/>
  <c r="P98" i="161"/>
  <c r="O98" i="161"/>
  <c r="L98" i="161"/>
  <c r="P102" i="161"/>
  <c r="O102" i="161"/>
  <c r="L102" i="161"/>
  <c r="P106" i="161"/>
  <c r="O106" i="161"/>
  <c r="L106" i="161"/>
  <c r="Q108" i="161"/>
  <c r="P108" i="161"/>
  <c r="R110" i="161"/>
  <c r="Q110" i="161"/>
  <c r="M111" i="161"/>
  <c r="L111" i="161"/>
  <c r="N113" i="161"/>
  <c r="M113" i="161"/>
  <c r="R114" i="161"/>
  <c r="Q114" i="161"/>
  <c r="M115" i="161"/>
  <c r="L115" i="161"/>
  <c r="L10" i="161"/>
  <c r="P10" i="161"/>
  <c r="Q14" i="161"/>
  <c r="P14" i="161"/>
  <c r="N19" i="161"/>
  <c r="M19" i="161"/>
  <c r="Q22" i="161"/>
  <c r="P22" i="161"/>
  <c r="O24" i="161"/>
  <c r="N24" i="161"/>
  <c r="N31" i="161"/>
  <c r="M31" i="161"/>
  <c r="Q34" i="161"/>
  <c r="P34" i="161"/>
  <c r="N39" i="161"/>
  <c r="M39" i="161"/>
  <c r="Q46" i="161"/>
  <c r="P46" i="161"/>
  <c r="R58" i="270"/>
  <c r="N62" i="270"/>
  <c r="P61" i="270"/>
  <c r="O61" i="270"/>
  <c r="O62" i="270" s="1"/>
  <c r="J62" i="270"/>
  <c r="R61" i="270"/>
  <c r="R62" i="270" s="1"/>
  <c r="P96" i="270"/>
  <c r="O96" i="270"/>
  <c r="L97" i="270"/>
  <c r="P100" i="270"/>
  <c r="O100" i="270"/>
  <c r="L101" i="270"/>
  <c r="P104" i="270"/>
  <c r="O104" i="270"/>
  <c r="L105" i="270"/>
  <c r="P108" i="270"/>
  <c r="O108" i="270"/>
  <c r="L109" i="270"/>
  <c r="P112" i="270"/>
  <c r="O112" i="270"/>
  <c r="P114" i="270"/>
  <c r="O114" i="270"/>
  <c r="P116" i="270"/>
  <c r="O116" i="270"/>
  <c r="AB11" i="162"/>
  <c r="I11" i="161"/>
  <c r="AA55" i="162"/>
  <c r="H55" i="161"/>
  <c r="D13" i="217"/>
  <c r="H13" i="91"/>
  <c r="I14" i="217"/>
  <c r="I14" i="96"/>
  <c r="H20" i="91"/>
  <c r="H20" i="96" s="1"/>
  <c r="D20" i="96"/>
  <c r="H22" i="96"/>
  <c r="H22" i="217"/>
  <c r="H23" i="91"/>
  <c r="D23" i="217"/>
  <c r="D23" i="96"/>
  <c r="J25" i="91"/>
  <c r="J25" i="217" s="1"/>
  <c r="F25" i="217"/>
  <c r="H28" i="91"/>
  <c r="H28" i="96" s="1"/>
  <c r="D28" i="96"/>
  <c r="H30" i="96"/>
  <c r="H30" i="217"/>
  <c r="H31" i="91"/>
  <c r="D31" i="217"/>
  <c r="D31" i="96"/>
  <c r="J33" i="91"/>
  <c r="J33" i="217" s="1"/>
  <c r="F33" i="217"/>
  <c r="I46" i="217"/>
  <c r="I46" i="96"/>
  <c r="H48" i="91"/>
  <c r="H48" i="96" s="1"/>
  <c r="D48" i="96"/>
  <c r="H50" i="96"/>
  <c r="H50" i="217"/>
  <c r="H51" i="91"/>
  <c r="D51" i="217"/>
  <c r="D51" i="96"/>
  <c r="J53" i="91"/>
  <c r="J53" i="217" s="1"/>
  <c r="F53" i="217"/>
  <c r="H56" i="91"/>
  <c r="H56" i="96" s="1"/>
  <c r="D56" i="96"/>
  <c r="I58" i="217"/>
  <c r="I58" i="96"/>
  <c r="I60" i="91"/>
  <c r="D60" i="91"/>
  <c r="M60" i="91"/>
  <c r="M60" i="217" s="1"/>
  <c r="E60" i="217"/>
  <c r="O62" i="96"/>
  <c r="O62" i="217"/>
  <c r="N63" i="217"/>
  <c r="N63" i="96"/>
  <c r="O64" i="96"/>
  <c r="J65" i="91"/>
  <c r="N65" i="91"/>
  <c r="N65" i="217" s="1"/>
  <c r="F65" i="217"/>
  <c r="M66" i="217"/>
  <c r="M66" i="96"/>
  <c r="I68" i="91"/>
  <c r="D68" i="91"/>
  <c r="M68" i="91"/>
  <c r="M68" i="217" s="1"/>
  <c r="E68" i="217"/>
  <c r="O70" i="96"/>
  <c r="O70" i="217"/>
  <c r="N71" i="217"/>
  <c r="N71" i="96"/>
  <c r="O72" i="96"/>
  <c r="J73" i="91"/>
  <c r="N73" i="91"/>
  <c r="N73" i="217" s="1"/>
  <c r="F73" i="217"/>
  <c r="R74" i="217"/>
  <c r="R74" i="96"/>
  <c r="N75" i="217"/>
  <c r="N75" i="96"/>
  <c r="R78" i="217"/>
  <c r="R78" i="96"/>
  <c r="M79" i="96"/>
  <c r="M79" i="217"/>
  <c r="R82" i="217"/>
  <c r="R82" i="96"/>
  <c r="M83" i="96"/>
  <c r="M83" i="217"/>
  <c r="I7" i="283"/>
  <c r="D7" i="283" s="1"/>
  <c r="I9" i="283"/>
  <c r="D9" i="283" s="1"/>
  <c r="B9" i="283" s="1"/>
  <c r="F58" i="270"/>
  <c r="D59" i="270"/>
  <c r="M59" i="270"/>
  <c r="M60" i="270" s="1"/>
  <c r="E58" i="270"/>
  <c r="L59" i="270"/>
  <c r="L60" i="270" s="1"/>
  <c r="Q62" i="270"/>
  <c r="P95" i="270"/>
  <c r="O95" i="270"/>
  <c r="L96" i="270"/>
  <c r="P99" i="270"/>
  <c r="O99" i="270"/>
  <c r="L100" i="270"/>
  <c r="P103" i="270"/>
  <c r="O103" i="270"/>
  <c r="L104" i="270"/>
  <c r="P107" i="270"/>
  <c r="O107" i="270"/>
  <c r="L108" i="270"/>
  <c r="P111" i="270"/>
  <c r="O111" i="270"/>
  <c r="L112" i="270"/>
  <c r="L114" i="270"/>
  <c r="L116" i="270"/>
  <c r="AA11" i="162"/>
  <c r="H11" i="161"/>
  <c r="AB47" i="162"/>
  <c r="I47" i="161"/>
  <c r="R47" i="161" s="1"/>
  <c r="AA59" i="162"/>
  <c r="H59" i="161"/>
  <c r="Q59" i="161" s="1"/>
  <c r="F10" i="217"/>
  <c r="J13" i="91"/>
  <c r="F13" i="217"/>
  <c r="H16" i="91"/>
  <c r="H16" i="96" s="1"/>
  <c r="D16" i="96"/>
  <c r="I18" i="217"/>
  <c r="I18" i="96"/>
  <c r="H25" i="217"/>
  <c r="H33" i="217"/>
  <c r="J37" i="91"/>
  <c r="J37" i="217" s="1"/>
  <c r="F37" i="217"/>
  <c r="H40" i="91"/>
  <c r="H40" i="96" s="1"/>
  <c r="D40" i="96"/>
  <c r="H42" i="96"/>
  <c r="H42" i="217"/>
  <c r="H43" i="91"/>
  <c r="D43" i="217"/>
  <c r="D43" i="96"/>
  <c r="J45" i="91"/>
  <c r="J45" i="217" s="1"/>
  <c r="F45" i="217"/>
  <c r="H53" i="217"/>
  <c r="J58" i="91"/>
  <c r="F58" i="96"/>
  <c r="F58" i="217"/>
  <c r="M62" i="217"/>
  <c r="M62" i="96"/>
  <c r="I64" i="91"/>
  <c r="D64" i="91"/>
  <c r="M64" i="91"/>
  <c r="M64" i="217" s="1"/>
  <c r="E64" i="217"/>
  <c r="J66" i="91"/>
  <c r="F66" i="96"/>
  <c r="N66" i="91"/>
  <c r="F66" i="217"/>
  <c r="M70" i="217"/>
  <c r="M70" i="96"/>
  <c r="I72" i="91"/>
  <c r="D72" i="91"/>
  <c r="M72" i="91"/>
  <c r="M72" i="217" s="1"/>
  <c r="E72" i="217"/>
  <c r="L116" i="161"/>
  <c r="N60" i="270"/>
  <c r="P59" i="270"/>
  <c r="P60" i="270" s="1"/>
  <c r="O59" i="270"/>
  <c r="O60" i="270" s="1"/>
  <c r="J60" i="270"/>
  <c r="R59" i="270"/>
  <c r="R60" i="270" s="1"/>
  <c r="P63" i="270"/>
  <c r="P64" i="270"/>
  <c r="P65" i="270"/>
  <c r="P66" i="270"/>
  <c r="P67" i="270"/>
  <c r="P68" i="270"/>
  <c r="P69" i="270"/>
  <c r="P70" i="270"/>
  <c r="P71" i="270"/>
  <c r="P72" i="270"/>
  <c r="P73" i="270"/>
  <c r="P74" i="270"/>
  <c r="P75" i="270"/>
  <c r="P76" i="270"/>
  <c r="P77" i="270"/>
  <c r="P78" i="270"/>
  <c r="P79" i="270"/>
  <c r="P80" i="270"/>
  <c r="P81" i="270"/>
  <c r="P82" i="270"/>
  <c r="P83" i="270"/>
  <c r="P84" i="270"/>
  <c r="P85" i="270"/>
  <c r="P86" i="270"/>
  <c r="P87" i="270"/>
  <c r="P88" i="270"/>
  <c r="P89" i="270"/>
  <c r="P90" i="270"/>
  <c r="P91" i="270"/>
  <c r="P92" i="270"/>
  <c r="P93" i="270"/>
  <c r="P94" i="270"/>
  <c r="N96" i="270"/>
  <c r="P98" i="270"/>
  <c r="O98" i="270"/>
  <c r="N100" i="270"/>
  <c r="P102" i="270"/>
  <c r="O102" i="270"/>
  <c r="N104" i="270"/>
  <c r="P106" i="270"/>
  <c r="O106" i="270"/>
  <c r="N108" i="270"/>
  <c r="P110" i="270"/>
  <c r="O110" i="270"/>
  <c r="N112" i="270"/>
  <c r="P113" i="270"/>
  <c r="O113" i="270"/>
  <c r="N114" i="270"/>
  <c r="P115" i="270"/>
  <c r="O115" i="270"/>
  <c r="N116" i="270"/>
  <c r="I13" i="91"/>
  <c r="AA47" i="162"/>
  <c r="H47" i="161"/>
  <c r="Q47" i="161" s="1"/>
  <c r="AB51" i="162"/>
  <c r="I51" i="161"/>
  <c r="Z59" i="162"/>
  <c r="G59" i="161"/>
  <c r="D10" i="96"/>
  <c r="J18" i="91"/>
  <c r="F18" i="96"/>
  <c r="F18" i="217"/>
  <c r="H19" i="91"/>
  <c r="D19" i="217"/>
  <c r="D19" i="96"/>
  <c r="J21" i="91"/>
  <c r="J21" i="217" s="1"/>
  <c r="F21" i="217"/>
  <c r="H24" i="91"/>
  <c r="H24" i="96" s="1"/>
  <c r="D24" i="96"/>
  <c r="H26" i="96"/>
  <c r="H26" i="217"/>
  <c r="H27" i="91"/>
  <c r="D27" i="217"/>
  <c r="D27" i="96"/>
  <c r="J29" i="91"/>
  <c r="J29" i="217" s="1"/>
  <c r="F29" i="217"/>
  <c r="H32" i="91"/>
  <c r="H32" i="96" s="1"/>
  <c r="D32" i="96"/>
  <c r="H34" i="96"/>
  <c r="H34" i="217"/>
  <c r="H35" i="91"/>
  <c r="D35" i="217"/>
  <c r="D35" i="96"/>
  <c r="H37" i="217"/>
  <c r="I42" i="217"/>
  <c r="I42" i="96"/>
  <c r="H45" i="217"/>
  <c r="J49" i="91"/>
  <c r="J49" i="217" s="1"/>
  <c r="F49" i="217"/>
  <c r="H52" i="91"/>
  <c r="H52" i="96" s="1"/>
  <c r="D52" i="96"/>
  <c r="H54" i="96"/>
  <c r="H54" i="217"/>
  <c r="H55" i="91"/>
  <c r="D55" i="217"/>
  <c r="D55" i="96"/>
  <c r="J57" i="91"/>
  <c r="J57" i="217" s="1"/>
  <c r="F57" i="217"/>
  <c r="I59" i="217"/>
  <c r="I59" i="96"/>
  <c r="O61" i="96"/>
  <c r="D61" i="270"/>
  <c r="D62" i="270" s="1"/>
  <c r="J62" i="91"/>
  <c r="F62" i="96"/>
  <c r="N62" i="91"/>
  <c r="F62" i="217"/>
  <c r="I67" i="217"/>
  <c r="Q67" i="91"/>
  <c r="I67" i="96"/>
  <c r="O69" i="96"/>
  <c r="J70" i="91"/>
  <c r="F70" i="96"/>
  <c r="N70" i="91"/>
  <c r="F70" i="217"/>
  <c r="M74" i="217"/>
  <c r="M74" i="96"/>
  <c r="M78" i="217"/>
  <c r="M78" i="96"/>
  <c r="M82" i="217"/>
  <c r="M82" i="96"/>
  <c r="R83" i="217"/>
  <c r="R83" i="96"/>
  <c r="M113" i="270"/>
  <c r="M114" i="270"/>
  <c r="M115" i="270"/>
  <c r="M116" i="270"/>
  <c r="F13" i="96"/>
  <c r="F17" i="96"/>
  <c r="J17" i="96"/>
  <c r="V17" i="96"/>
  <c r="F21" i="96"/>
  <c r="V21" i="96"/>
  <c r="F25" i="96"/>
  <c r="J25" i="96"/>
  <c r="V25" i="96"/>
  <c r="F29" i="96"/>
  <c r="J29" i="96"/>
  <c r="V29" i="96"/>
  <c r="F33" i="96"/>
  <c r="J33" i="96"/>
  <c r="V33" i="96"/>
  <c r="F37" i="96"/>
  <c r="V37" i="96"/>
  <c r="F41" i="96"/>
  <c r="J41" i="96"/>
  <c r="V41" i="96"/>
  <c r="F45" i="96"/>
  <c r="J45" i="96"/>
  <c r="V45" i="96"/>
  <c r="F49" i="96"/>
  <c r="J49" i="96"/>
  <c r="V49" i="96"/>
  <c r="F53" i="96"/>
  <c r="V53" i="96"/>
  <c r="F57" i="96"/>
  <c r="J57" i="96"/>
  <c r="V57" i="96"/>
  <c r="F61" i="96"/>
  <c r="J61" i="96"/>
  <c r="N61" i="96"/>
  <c r="V61" i="96"/>
  <c r="F65" i="96"/>
  <c r="J65" i="96"/>
  <c r="N65" i="96"/>
  <c r="V65" i="96"/>
  <c r="F69" i="96"/>
  <c r="J69" i="96"/>
  <c r="N69" i="96"/>
  <c r="V69" i="96"/>
  <c r="F73" i="96"/>
  <c r="J73" i="96"/>
  <c r="N73" i="96"/>
  <c r="V73" i="96"/>
  <c r="F77" i="96"/>
  <c r="J77" i="96"/>
  <c r="N77" i="96"/>
  <c r="R77" i="96"/>
  <c r="V77" i="96"/>
  <c r="F81" i="96"/>
  <c r="J81" i="96"/>
  <c r="N81" i="96"/>
  <c r="R81" i="96"/>
  <c r="V81" i="96"/>
  <c r="F85" i="96"/>
  <c r="J85" i="96"/>
  <c r="N85" i="96"/>
  <c r="R85" i="96"/>
  <c r="V85" i="96"/>
  <c r="F89" i="96"/>
  <c r="V89" i="96"/>
  <c r="F93" i="96"/>
  <c r="N93" i="96"/>
  <c r="V93" i="96"/>
  <c r="F97" i="96"/>
  <c r="J97" i="96"/>
  <c r="V97" i="96"/>
  <c r="F101" i="96"/>
  <c r="V101" i="96"/>
  <c r="F105" i="96"/>
  <c r="V105" i="96"/>
  <c r="F109" i="96"/>
  <c r="N109" i="96"/>
  <c r="V109" i="96"/>
  <c r="F113" i="96"/>
  <c r="J113" i="96"/>
  <c r="V113" i="96"/>
  <c r="E10" i="217"/>
  <c r="J15" i="91"/>
  <c r="D16" i="217"/>
  <c r="H16" i="217"/>
  <c r="I16" i="91"/>
  <c r="J19" i="91"/>
  <c r="D20" i="217"/>
  <c r="H20" i="217"/>
  <c r="I20" i="91"/>
  <c r="J23" i="91"/>
  <c r="D24" i="217"/>
  <c r="H24" i="217"/>
  <c r="I24" i="91"/>
  <c r="J27" i="91"/>
  <c r="D28" i="217"/>
  <c r="H28" i="217"/>
  <c r="I28" i="91"/>
  <c r="J31" i="91"/>
  <c r="D32" i="217"/>
  <c r="H32" i="217"/>
  <c r="I32" i="91"/>
  <c r="J35" i="91"/>
  <c r="D36" i="217"/>
  <c r="H36" i="217"/>
  <c r="I36" i="91"/>
  <c r="J39" i="91"/>
  <c r="D40" i="217"/>
  <c r="H40" i="217"/>
  <c r="I40" i="91"/>
  <c r="J43" i="91"/>
  <c r="D44" i="217"/>
  <c r="H44" i="217"/>
  <c r="I44" i="91"/>
  <c r="J47" i="91"/>
  <c r="D48" i="217"/>
  <c r="H48" i="217"/>
  <c r="I48" i="91"/>
  <c r="J51" i="91"/>
  <c r="D52" i="217"/>
  <c r="H52" i="217"/>
  <c r="I52" i="91"/>
  <c r="J55" i="91"/>
  <c r="D56" i="217"/>
  <c r="H56" i="217"/>
  <c r="I56" i="91"/>
  <c r="J59" i="91"/>
  <c r="D60" i="217"/>
  <c r="D62" i="91"/>
  <c r="I62" i="91"/>
  <c r="J63" i="91"/>
  <c r="D64" i="217"/>
  <c r="D66" i="91"/>
  <c r="I66" i="91"/>
  <c r="J67" i="91"/>
  <c r="D68" i="217"/>
  <c r="D70" i="91"/>
  <c r="I70" i="91"/>
  <c r="J71" i="91"/>
  <c r="D72" i="217"/>
  <c r="J74" i="217"/>
  <c r="D74" i="91"/>
  <c r="I74" i="91"/>
  <c r="J75" i="91"/>
  <c r="D76" i="91"/>
  <c r="I76" i="91"/>
  <c r="D77" i="91"/>
  <c r="I77" i="91"/>
  <c r="D78" i="91"/>
  <c r="I78" i="91"/>
  <c r="D79" i="91"/>
  <c r="I79" i="91"/>
  <c r="D80" i="91"/>
  <c r="I80" i="91"/>
  <c r="D81" i="91"/>
  <c r="I81" i="91"/>
  <c r="D82" i="91"/>
  <c r="I82" i="91"/>
  <c r="D83" i="91"/>
  <c r="I83" i="91"/>
  <c r="D84" i="91"/>
  <c r="I84" i="91"/>
  <c r="D85" i="91"/>
  <c r="I85" i="91"/>
  <c r="P86" i="91"/>
  <c r="J88" i="91"/>
  <c r="N88" i="91"/>
  <c r="N88" i="217" s="1"/>
  <c r="M89" i="91"/>
  <c r="M89" i="217" s="1"/>
  <c r="E89" i="217"/>
  <c r="I89" i="91"/>
  <c r="D89" i="91"/>
  <c r="J92" i="91"/>
  <c r="N92" i="91"/>
  <c r="N92" i="217" s="1"/>
  <c r="J93" i="91"/>
  <c r="J93" i="96" s="1"/>
  <c r="N93" i="91"/>
  <c r="N93" i="217" s="1"/>
  <c r="P95" i="91"/>
  <c r="H95" i="217"/>
  <c r="P96" i="91"/>
  <c r="H96" i="217"/>
  <c r="J99" i="91"/>
  <c r="N99" i="91"/>
  <c r="P100" i="91"/>
  <c r="H100" i="217"/>
  <c r="J101" i="91"/>
  <c r="N101" i="91"/>
  <c r="N101" i="217" s="1"/>
  <c r="J103" i="91"/>
  <c r="N103" i="91"/>
  <c r="J105" i="91"/>
  <c r="N105" i="91"/>
  <c r="N105" i="217" s="1"/>
  <c r="P106" i="91"/>
  <c r="H106" i="217"/>
  <c r="J108" i="91"/>
  <c r="N108" i="91"/>
  <c r="N108" i="217" s="1"/>
  <c r="P109" i="91"/>
  <c r="H109" i="217"/>
  <c r="J110" i="91"/>
  <c r="N110" i="91"/>
  <c r="J111" i="91"/>
  <c r="N111" i="91"/>
  <c r="P112" i="91"/>
  <c r="H112" i="217"/>
  <c r="P113" i="91"/>
  <c r="P113" i="217" s="1"/>
  <c r="H113" i="217"/>
  <c r="P114" i="91"/>
  <c r="H114" i="217"/>
  <c r="P115" i="91"/>
  <c r="H115" i="217"/>
  <c r="P116" i="91"/>
  <c r="H116" i="217"/>
  <c r="B13" i="268"/>
  <c r="C12" i="268"/>
  <c r="B15" i="268"/>
  <c r="C14" i="268"/>
  <c r="C22" i="268"/>
  <c r="C42" i="268"/>
  <c r="C50" i="268"/>
  <c r="C58" i="268"/>
  <c r="C66" i="268"/>
  <c r="O104" i="91"/>
  <c r="G104" i="217"/>
  <c r="F97" i="251"/>
  <c r="Q97" i="251"/>
  <c r="Q115" i="272"/>
  <c r="F115" i="272"/>
  <c r="H86" i="217"/>
  <c r="P87" i="91"/>
  <c r="H87" i="217"/>
  <c r="H91" i="91"/>
  <c r="F93" i="217"/>
  <c r="P94" i="91"/>
  <c r="H94" i="217"/>
  <c r="J95" i="91"/>
  <c r="N95" i="91"/>
  <c r="J96" i="91"/>
  <c r="N96" i="91"/>
  <c r="N96" i="217" s="1"/>
  <c r="P97" i="91"/>
  <c r="H97" i="217"/>
  <c r="J100" i="91"/>
  <c r="N100" i="91"/>
  <c r="N100" i="217" s="1"/>
  <c r="J106" i="91"/>
  <c r="N106" i="91"/>
  <c r="J107" i="91"/>
  <c r="N107" i="91"/>
  <c r="N107" i="96" s="1"/>
  <c r="F108" i="217"/>
  <c r="J109" i="91"/>
  <c r="J109" i="96" s="1"/>
  <c r="N109" i="91"/>
  <c r="N109" i="217" s="1"/>
  <c r="J112" i="91"/>
  <c r="N112" i="91"/>
  <c r="N112" i="217" s="1"/>
  <c r="J113" i="91"/>
  <c r="N113" i="91"/>
  <c r="N113" i="217" s="1"/>
  <c r="J114" i="91"/>
  <c r="N114" i="91"/>
  <c r="J115" i="91"/>
  <c r="N115" i="91"/>
  <c r="J116" i="91"/>
  <c r="N116" i="91"/>
  <c r="N116" i="217" s="1"/>
  <c r="C20" i="268"/>
  <c r="E20" i="268" s="1"/>
  <c r="E21" i="268"/>
  <c r="C28" i="268"/>
  <c r="E29" i="268"/>
  <c r="C30" i="268"/>
  <c r="E30" i="268" s="1"/>
  <c r="E31" i="268"/>
  <c r="C32" i="268"/>
  <c r="E33" i="268"/>
  <c r="C34" i="268"/>
  <c r="E34" i="268" s="1"/>
  <c r="E35" i="268"/>
  <c r="C36" i="268"/>
  <c r="E37" i="268"/>
  <c r="C38" i="268"/>
  <c r="E38" i="268" s="1"/>
  <c r="E39" i="268"/>
  <c r="C40" i="268"/>
  <c r="E41" i="268"/>
  <c r="C48" i="268"/>
  <c r="E48" i="268" s="1"/>
  <c r="E49" i="268"/>
  <c r="C56" i="268"/>
  <c r="E57" i="268"/>
  <c r="C64" i="268"/>
  <c r="E64" i="268" s="1"/>
  <c r="E65" i="268"/>
  <c r="F15" i="271"/>
  <c r="C14" i="271"/>
  <c r="C13" i="271" s="1"/>
  <c r="C35" i="288"/>
  <c r="C130" i="288"/>
  <c r="C112" i="288"/>
  <c r="C96" i="288"/>
  <c r="C80" i="288"/>
  <c r="C64" i="288"/>
  <c r="C48" i="288"/>
  <c r="C32" i="288"/>
  <c r="C16" i="288"/>
  <c r="C131" i="288"/>
  <c r="C117" i="288"/>
  <c r="C105" i="288"/>
  <c r="C101" i="288"/>
  <c r="C89" i="288"/>
  <c r="C85" i="288"/>
  <c r="C73" i="288"/>
  <c r="C57" i="288"/>
  <c r="C53" i="288"/>
  <c r="C41" i="288"/>
  <c r="C37" i="288"/>
  <c r="C25" i="288"/>
  <c r="C21" i="288"/>
  <c r="C126" i="288"/>
  <c r="C110" i="288"/>
  <c r="C94" i="288"/>
  <c r="C78" i="288"/>
  <c r="C62" i="288"/>
  <c r="C46" i="288"/>
  <c r="C30" i="288"/>
  <c r="C14" i="288"/>
  <c r="C111" i="288"/>
  <c r="C47" i="288"/>
  <c r="C103" i="288"/>
  <c r="C39" i="288"/>
  <c r="E132" i="288"/>
  <c r="E126" i="288"/>
  <c r="E122" i="288"/>
  <c r="E118" i="288"/>
  <c r="E114" i="288"/>
  <c r="E110" i="288"/>
  <c r="E106" i="288"/>
  <c r="E102" i="288"/>
  <c r="E98" i="288"/>
  <c r="E94" i="288"/>
  <c r="E90" i="288"/>
  <c r="E86" i="288"/>
  <c r="E82" i="288"/>
  <c r="E78" i="288"/>
  <c r="E74" i="288"/>
  <c r="E70" i="288"/>
  <c r="E66" i="288"/>
  <c r="E62" i="288"/>
  <c r="E58" i="288"/>
  <c r="E54" i="288"/>
  <c r="E50" i="288"/>
  <c r="E46" i="288"/>
  <c r="E42" i="288"/>
  <c r="E38" i="288"/>
  <c r="E34" i="288"/>
  <c r="E30" i="288"/>
  <c r="E26" i="288"/>
  <c r="E22" i="288"/>
  <c r="E18" i="288"/>
  <c r="E14" i="288"/>
  <c r="E11" i="288"/>
  <c r="E9" i="288"/>
  <c r="E133" i="288"/>
  <c r="E129" i="288"/>
  <c r="E127" i="288"/>
  <c r="E123" i="288"/>
  <c r="E119" i="288"/>
  <c r="E115" i="288"/>
  <c r="E111" i="288"/>
  <c r="E107" i="288"/>
  <c r="E103" i="288"/>
  <c r="E99" i="288"/>
  <c r="E95" i="288"/>
  <c r="E91" i="288"/>
  <c r="E87" i="288"/>
  <c r="E83" i="288"/>
  <c r="E79" i="288"/>
  <c r="E75" i="288"/>
  <c r="E71" i="288"/>
  <c r="E67" i="288"/>
  <c r="E63" i="288"/>
  <c r="E59" i="288"/>
  <c r="E55" i="288"/>
  <c r="E51" i="288"/>
  <c r="E47" i="288"/>
  <c r="E43" i="288"/>
  <c r="E39" i="288"/>
  <c r="E35" i="288"/>
  <c r="E31" i="288"/>
  <c r="E27" i="288"/>
  <c r="E23" i="288"/>
  <c r="E19" i="288"/>
  <c r="E15" i="288"/>
  <c r="E134" i="288"/>
  <c r="E130" i="288"/>
  <c r="E124" i="288"/>
  <c r="E120" i="288"/>
  <c r="E116" i="288"/>
  <c r="E112" i="288"/>
  <c r="E108" i="288"/>
  <c r="E104" i="288"/>
  <c r="E100" i="288"/>
  <c r="E96" i="288"/>
  <c r="E92" i="288"/>
  <c r="E88" i="288"/>
  <c r="E84" i="288"/>
  <c r="E80" i="288"/>
  <c r="E76" i="288"/>
  <c r="E72" i="288"/>
  <c r="E68" i="288"/>
  <c r="E64" i="288"/>
  <c r="E60" i="288"/>
  <c r="E56" i="288"/>
  <c r="E52" i="288"/>
  <c r="E48" i="288"/>
  <c r="E44" i="288"/>
  <c r="E40" i="288"/>
  <c r="E36" i="288"/>
  <c r="E32" i="288"/>
  <c r="E28" i="288"/>
  <c r="E24" i="288"/>
  <c r="E20" i="288"/>
  <c r="E16" i="288"/>
  <c r="E12" i="288"/>
  <c r="E10" i="288"/>
  <c r="E135" i="288"/>
  <c r="E117" i="288"/>
  <c r="E101" i="288"/>
  <c r="E85" i="288"/>
  <c r="E69" i="288"/>
  <c r="E53" i="288"/>
  <c r="E37" i="288"/>
  <c r="E21" i="288"/>
  <c r="E128" i="288"/>
  <c r="E125" i="288"/>
  <c r="E109" i="288"/>
  <c r="E93" i="288"/>
  <c r="E77" i="288"/>
  <c r="E61" i="288"/>
  <c r="E45" i="288"/>
  <c r="E29" i="288"/>
  <c r="E13" i="288"/>
  <c r="E113" i="288"/>
  <c r="E97" i="288"/>
  <c r="E81" i="288"/>
  <c r="E65" i="288"/>
  <c r="E49" i="288"/>
  <c r="E33" i="288"/>
  <c r="E17" i="288"/>
  <c r="G94" i="91"/>
  <c r="S94" i="217"/>
  <c r="O101" i="91"/>
  <c r="G101" i="217"/>
  <c r="K91" i="217"/>
  <c r="Q90" i="251" s="1"/>
  <c r="U91" i="217"/>
  <c r="L91" i="217"/>
  <c r="G91" i="217"/>
  <c r="C91" i="217"/>
  <c r="V91" i="217"/>
  <c r="T91" i="217"/>
  <c r="Q91" i="217"/>
  <c r="N91" i="217"/>
  <c r="I91" i="217"/>
  <c r="E91" i="217"/>
  <c r="S91" i="217"/>
  <c r="M91" i="217"/>
  <c r="H91" i="217"/>
  <c r="D91" i="217"/>
  <c r="K92" i="217"/>
  <c r="Q91" i="251" s="1"/>
  <c r="O92" i="91"/>
  <c r="F113" i="251"/>
  <c r="Q113" i="251"/>
  <c r="E12" i="96"/>
  <c r="D13" i="96"/>
  <c r="E16" i="96"/>
  <c r="I16" i="96"/>
  <c r="U16" i="96"/>
  <c r="D17" i="96"/>
  <c r="H17" i="96"/>
  <c r="T17" i="96"/>
  <c r="E20" i="96"/>
  <c r="I20" i="96"/>
  <c r="U20" i="96"/>
  <c r="D21" i="96"/>
  <c r="H21" i="96"/>
  <c r="T21" i="96"/>
  <c r="E24" i="96"/>
  <c r="I24" i="96"/>
  <c r="U24" i="96"/>
  <c r="D25" i="96"/>
  <c r="H25" i="96"/>
  <c r="T25" i="96"/>
  <c r="E28" i="96"/>
  <c r="I28" i="96"/>
  <c r="U28" i="96"/>
  <c r="D29" i="96"/>
  <c r="H29" i="96"/>
  <c r="T29" i="96"/>
  <c r="E32" i="96"/>
  <c r="I32" i="96"/>
  <c r="U32" i="96"/>
  <c r="D33" i="96"/>
  <c r="H33" i="96"/>
  <c r="T33" i="96"/>
  <c r="E36" i="96"/>
  <c r="I36" i="96"/>
  <c r="U36" i="96"/>
  <c r="D37" i="96"/>
  <c r="H37" i="96"/>
  <c r="T37" i="96"/>
  <c r="E40" i="96"/>
  <c r="I40" i="96"/>
  <c r="U40" i="96"/>
  <c r="D41" i="96"/>
  <c r="H41" i="96"/>
  <c r="T41" i="96"/>
  <c r="E44" i="96"/>
  <c r="I44" i="96"/>
  <c r="U44" i="96"/>
  <c r="D45" i="96"/>
  <c r="H45" i="96"/>
  <c r="T45" i="96"/>
  <c r="E48" i="96"/>
  <c r="I48" i="96"/>
  <c r="U48" i="96"/>
  <c r="D49" i="96"/>
  <c r="H49" i="96"/>
  <c r="T49" i="96"/>
  <c r="E52" i="96"/>
  <c r="I52" i="96"/>
  <c r="U52" i="96"/>
  <c r="D53" i="96"/>
  <c r="H53" i="96"/>
  <c r="T53" i="96"/>
  <c r="E56" i="96"/>
  <c r="I56" i="96"/>
  <c r="U56" i="96"/>
  <c r="D57" i="96"/>
  <c r="H57" i="96"/>
  <c r="T57" i="96"/>
  <c r="E60" i="96"/>
  <c r="I60" i="96"/>
  <c r="U60" i="96"/>
  <c r="T61" i="96"/>
  <c r="E64" i="96"/>
  <c r="I64" i="96"/>
  <c r="M64" i="96"/>
  <c r="U64" i="96"/>
  <c r="T65" i="96"/>
  <c r="E68" i="96"/>
  <c r="I68" i="96"/>
  <c r="U68" i="96"/>
  <c r="T69" i="96"/>
  <c r="E72" i="96"/>
  <c r="M72" i="96"/>
  <c r="U72" i="96"/>
  <c r="T73" i="96"/>
  <c r="E76" i="96"/>
  <c r="I76" i="96"/>
  <c r="M76" i="96"/>
  <c r="U76" i="96"/>
  <c r="D77" i="96"/>
  <c r="T77" i="96"/>
  <c r="R79" i="96"/>
  <c r="E80" i="96"/>
  <c r="I80" i="96"/>
  <c r="M80" i="96"/>
  <c r="U80" i="96"/>
  <c r="D81" i="96"/>
  <c r="T81" i="96"/>
  <c r="E84" i="96"/>
  <c r="I84" i="96"/>
  <c r="M84" i="96"/>
  <c r="U84" i="96"/>
  <c r="D85" i="96"/>
  <c r="T85" i="96"/>
  <c r="E88" i="96"/>
  <c r="I88" i="96"/>
  <c r="M88" i="96"/>
  <c r="Q88" i="96"/>
  <c r="U88" i="96"/>
  <c r="D89" i="96"/>
  <c r="T89" i="96"/>
  <c r="E92" i="96"/>
  <c r="I92" i="96"/>
  <c r="M92" i="96"/>
  <c r="Q92" i="96"/>
  <c r="U92" i="96"/>
  <c r="D93" i="96"/>
  <c r="H93" i="96"/>
  <c r="L93" i="96"/>
  <c r="T93" i="96"/>
  <c r="E96" i="96"/>
  <c r="I96" i="96"/>
  <c r="M96" i="96"/>
  <c r="Q96" i="96"/>
  <c r="U96" i="96"/>
  <c r="D97" i="96"/>
  <c r="H97" i="96"/>
  <c r="L97" i="96"/>
  <c r="P97" i="96"/>
  <c r="T97" i="96"/>
  <c r="E100" i="96"/>
  <c r="I100" i="96"/>
  <c r="M100" i="96"/>
  <c r="Q100" i="96"/>
  <c r="U100" i="96"/>
  <c r="D101" i="96"/>
  <c r="H101" i="96"/>
  <c r="L101" i="96"/>
  <c r="T101" i="96"/>
  <c r="E104" i="96"/>
  <c r="I104" i="96"/>
  <c r="M104" i="96"/>
  <c r="Q104" i="96"/>
  <c r="U104" i="96"/>
  <c r="D105" i="96"/>
  <c r="H105" i="96"/>
  <c r="L105" i="96"/>
  <c r="T105" i="96"/>
  <c r="E108" i="96"/>
  <c r="I108" i="96"/>
  <c r="M108" i="96"/>
  <c r="Q108" i="96"/>
  <c r="U108" i="96"/>
  <c r="D109" i="96"/>
  <c r="H109" i="96"/>
  <c r="L109" i="96"/>
  <c r="P109" i="96"/>
  <c r="T109" i="96"/>
  <c r="E112" i="96"/>
  <c r="I112" i="96"/>
  <c r="M112" i="96"/>
  <c r="Q112" i="96"/>
  <c r="U112" i="96"/>
  <c r="D113" i="96"/>
  <c r="H113" i="96"/>
  <c r="L113" i="96"/>
  <c r="P113" i="96"/>
  <c r="T113" i="96"/>
  <c r="E116" i="96"/>
  <c r="I116" i="96"/>
  <c r="M116" i="96"/>
  <c r="Q116" i="96"/>
  <c r="U116" i="96"/>
  <c r="D10" i="217"/>
  <c r="D14" i="217"/>
  <c r="F16" i="217"/>
  <c r="J16" i="217"/>
  <c r="S16" i="217"/>
  <c r="C17" i="217"/>
  <c r="G17" i="217"/>
  <c r="I17" i="217"/>
  <c r="T17" i="217"/>
  <c r="V17" i="217"/>
  <c r="D18" i="217"/>
  <c r="F20" i="217"/>
  <c r="J20" i="217"/>
  <c r="S20" i="217"/>
  <c r="C21" i="217"/>
  <c r="G21" i="217"/>
  <c r="I21" i="217"/>
  <c r="T21" i="217"/>
  <c r="V21" i="217"/>
  <c r="D22" i="217"/>
  <c r="I22" i="91"/>
  <c r="F24" i="217"/>
  <c r="J24" i="217"/>
  <c r="S24" i="217"/>
  <c r="C25" i="217"/>
  <c r="G25" i="217"/>
  <c r="I25" i="217"/>
  <c r="T25" i="217"/>
  <c r="V25" i="217"/>
  <c r="D26" i="217"/>
  <c r="F28" i="217"/>
  <c r="J28" i="217"/>
  <c r="S28" i="217"/>
  <c r="C29" i="217"/>
  <c r="G29" i="217"/>
  <c r="I29" i="217"/>
  <c r="T29" i="217"/>
  <c r="V29" i="217"/>
  <c r="D30" i="217"/>
  <c r="I30" i="91"/>
  <c r="F32" i="217"/>
  <c r="J32" i="217"/>
  <c r="S32" i="217"/>
  <c r="C33" i="217"/>
  <c r="G33" i="217"/>
  <c r="I33" i="217"/>
  <c r="T33" i="217"/>
  <c r="V33" i="217"/>
  <c r="D34" i="217"/>
  <c r="I34" i="91"/>
  <c r="F36" i="217"/>
  <c r="J36" i="217"/>
  <c r="S36" i="217"/>
  <c r="C37" i="217"/>
  <c r="G37" i="217"/>
  <c r="I37" i="217"/>
  <c r="T37" i="217"/>
  <c r="V37" i="217"/>
  <c r="D38" i="217"/>
  <c r="I38" i="91"/>
  <c r="F40" i="217"/>
  <c r="J40" i="217"/>
  <c r="S40" i="217"/>
  <c r="C41" i="217"/>
  <c r="G41" i="217"/>
  <c r="I41" i="217"/>
  <c r="T41" i="217"/>
  <c r="V41" i="217"/>
  <c r="D42" i="217"/>
  <c r="F44" i="217"/>
  <c r="J44" i="217"/>
  <c r="S44" i="217"/>
  <c r="C45" i="217"/>
  <c r="G45" i="217"/>
  <c r="I45" i="217"/>
  <c r="T45" i="217"/>
  <c r="V45" i="217"/>
  <c r="D46" i="217"/>
  <c r="F48" i="217"/>
  <c r="J48" i="217"/>
  <c r="S48" i="217"/>
  <c r="C49" i="217"/>
  <c r="G49" i="217"/>
  <c r="I49" i="217"/>
  <c r="T49" i="217"/>
  <c r="V49" i="217"/>
  <c r="D50" i="217"/>
  <c r="I50" i="91"/>
  <c r="F52" i="217"/>
  <c r="J52" i="217"/>
  <c r="S52" i="217"/>
  <c r="C53" i="217"/>
  <c r="G53" i="217"/>
  <c r="I53" i="217"/>
  <c r="T53" i="217"/>
  <c r="V53" i="217"/>
  <c r="D54" i="217"/>
  <c r="I54" i="91"/>
  <c r="F56" i="217"/>
  <c r="J56" i="217"/>
  <c r="S56" i="217"/>
  <c r="C57" i="217"/>
  <c r="G57" i="217"/>
  <c r="I57" i="217"/>
  <c r="T57" i="217"/>
  <c r="V57" i="217"/>
  <c r="D58" i="217"/>
  <c r="E59" i="217"/>
  <c r="M59" i="91"/>
  <c r="Q59" i="91" s="1"/>
  <c r="F60" i="217"/>
  <c r="S60" i="217"/>
  <c r="C61" i="217"/>
  <c r="G61" i="217"/>
  <c r="K61" i="217"/>
  <c r="O61" i="217"/>
  <c r="T61" i="217"/>
  <c r="V61" i="217"/>
  <c r="E63" i="217"/>
  <c r="M63" i="91"/>
  <c r="F64" i="217"/>
  <c r="S64" i="217"/>
  <c r="C65" i="217"/>
  <c r="G65" i="217"/>
  <c r="K65" i="217"/>
  <c r="O65" i="217"/>
  <c r="T65" i="217"/>
  <c r="V65" i="217"/>
  <c r="E67" i="217"/>
  <c r="M67" i="91"/>
  <c r="F68" i="217"/>
  <c r="S68" i="217"/>
  <c r="C69" i="217"/>
  <c r="G69" i="217"/>
  <c r="K69" i="217"/>
  <c r="O69" i="217"/>
  <c r="T69" i="217"/>
  <c r="V69" i="217"/>
  <c r="E71" i="217"/>
  <c r="M71" i="91"/>
  <c r="Q71" i="91" s="1"/>
  <c r="F72" i="217"/>
  <c r="S72" i="217"/>
  <c r="C73" i="217"/>
  <c r="G73" i="217"/>
  <c r="K73" i="217"/>
  <c r="O73" i="217"/>
  <c r="T73" i="217"/>
  <c r="V73" i="217"/>
  <c r="E75" i="217"/>
  <c r="M75" i="91"/>
  <c r="Q75" i="91" s="1"/>
  <c r="J76" i="217"/>
  <c r="J77" i="217"/>
  <c r="J78" i="217"/>
  <c r="J79" i="217"/>
  <c r="J80" i="217"/>
  <c r="J81" i="217"/>
  <c r="J82" i="217"/>
  <c r="J83" i="217"/>
  <c r="J84" i="217"/>
  <c r="J85" i="217"/>
  <c r="R86" i="91"/>
  <c r="Q87" i="91"/>
  <c r="J87" i="91"/>
  <c r="N87" i="91"/>
  <c r="J90" i="91"/>
  <c r="N90" i="91"/>
  <c r="J91" i="91"/>
  <c r="N91" i="91"/>
  <c r="N91" i="96" s="1"/>
  <c r="F92" i="217"/>
  <c r="Q94" i="91"/>
  <c r="J94" i="91"/>
  <c r="N94" i="91"/>
  <c r="F95" i="217"/>
  <c r="F96" i="217"/>
  <c r="Q97" i="91"/>
  <c r="Q97" i="217" s="1"/>
  <c r="J97" i="91"/>
  <c r="N97" i="91"/>
  <c r="N97" i="217" s="1"/>
  <c r="P98" i="91"/>
  <c r="H98" i="217"/>
  <c r="F101" i="217"/>
  <c r="P104" i="91"/>
  <c r="H104" i="217"/>
  <c r="F110" i="217"/>
  <c r="F113" i="217"/>
  <c r="F114" i="217"/>
  <c r="F115" i="217"/>
  <c r="F116" i="217"/>
  <c r="C18" i="268"/>
  <c r="E19" i="268"/>
  <c r="C26" i="268"/>
  <c r="E26" i="268" s="1"/>
  <c r="E27" i="268"/>
  <c r="C46" i="268"/>
  <c r="E47" i="268"/>
  <c r="C54" i="268"/>
  <c r="E54" i="268" s="1"/>
  <c r="E55" i="268"/>
  <c r="C62" i="268"/>
  <c r="E63" i="268"/>
  <c r="F13" i="271"/>
  <c r="C51" i="288"/>
  <c r="C115" i="288"/>
  <c r="E121" i="288"/>
  <c r="O88" i="91"/>
  <c r="G88" i="217"/>
  <c r="K107" i="217"/>
  <c r="Q106" i="251" s="1"/>
  <c r="U107" i="217"/>
  <c r="L107" i="217"/>
  <c r="G107" i="217"/>
  <c r="C107" i="217"/>
  <c r="V107" i="217"/>
  <c r="T107" i="217"/>
  <c r="Q107" i="217"/>
  <c r="I107" i="217"/>
  <c r="E107" i="217"/>
  <c r="S107" i="217"/>
  <c r="P107" i="217"/>
  <c r="M107" i="217"/>
  <c r="H107" i="217"/>
  <c r="D107" i="217"/>
  <c r="K108" i="217"/>
  <c r="Q107" i="251" s="1"/>
  <c r="O108" i="91"/>
  <c r="H41" i="170"/>
  <c r="I41" i="169"/>
  <c r="H41" i="168"/>
  <c r="K41" i="164"/>
  <c r="G41" i="164"/>
  <c r="I41" i="170"/>
  <c r="H41" i="169"/>
  <c r="M43" i="170"/>
  <c r="M43" i="168"/>
  <c r="K43" i="164"/>
  <c r="M43" i="169"/>
  <c r="I59" i="171"/>
  <c r="K59" i="164"/>
  <c r="G59" i="164"/>
  <c r="I59" i="170"/>
  <c r="H59" i="169"/>
  <c r="I59" i="168"/>
  <c r="H59" i="167"/>
  <c r="H59" i="166"/>
  <c r="I59" i="165"/>
  <c r="J59" i="164"/>
  <c r="I59" i="164"/>
  <c r="H59" i="170"/>
  <c r="I59" i="169"/>
  <c r="H59" i="164"/>
  <c r="H59" i="168"/>
  <c r="I59" i="167"/>
  <c r="I59" i="166"/>
  <c r="I63" i="171"/>
  <c r="K63" i="164"/>
  <c r="G63" i="164"/>
  <c r="I63" i="170"/>
  <c r="H63" i="169"/>
  <c r="I63" i="168"/>
  <c r="H63" i="167"/>
  <c r="H63" i="166"/>
  <c r="I63" i="165"/>
  <c r="J63" i="164"/>
  <c r="I63" i="164"/>
  <c r="H63" i="170"/>
  <c r="I63" i="169"/>
  <c r="H63" i="168"/>
  <c r="I63" i="167"/>
  <c r="I63" i="166"/>
  <c r="H63" i="164"/>
  <c r="I67" i="171"/>
  <c r="K67" i="164"/>
  <c r="G67" i="164"/>
  <c r="I67" i="170"/>
  <c r="H67" i="169"/>
  <c r="I67" i="168"/>
  <c r="H67" i="167"/>
  <c r="H67" i="166"/>
  <c r="I67" i="165"/>
  <c r="J67" i="164"/>
  <c r="I67" i="164"/>
  <c r="H67" i="170"/>
  <c r="I67" i="169"/>
  <c r="H67" i="168"/>
  <c r="I67" i="167"/>
  <c r="I67" i="166"/>
  <c r="H67" i="164"/>
  <c r="F16" i="96"/>
  <c r="J16" i="96"/>
  <c r="E17" i="96"/>
  <c r="I17" i="96"/>
  <c r="H18" i="96"/>
  <c r="F20" i="96"/>
  <c r="J20" i="96"/>
  <c r="E21" i="96"/>
  <c r="I21" i="96"/>
  <c r="F24" i="96"/>
  <c r="J24" i="96"/>
  <c r="E25" i="96"/>
  <c r="I25" i="96"/>
  <c r="F28" i="96"/>
  <c r="J28" i="96"/>
  <c r="E29" i="96"/>
  <c r="I29" i="96"/>
  <c r="F32" i="96"/>
  <c r="J32" i="96"/>
  <c r="E33" i="96"/>
  <c r="I33" i="96"/>
  <c r="F36" i="96"/>
  <c r="J36" i="96"/>
  <c r="E37" i="96"/>
  <c r="I37" i="96"/>
  <c r="F40" i="96"/>
  <c r="J40" i="96"/>
  <c r="E41" i="96"/>
  <c r="I41" i="96"/>
  <c r="F44" i="96"/>
  <c r="J44" i="96"/>
  <c r="E45" i="96"/>
  <c r="I45" i="96"/>
  <c r="F48" i="96"/>
  <c r="J48" i="96"/>
  <c r="E49" i="96"/>
  <c r="I49" i="96"/>
  <c r="F52" i="96"/>
  <c r="J52" i="96"/>
  <c r="E53" i="96"/>
  <c r="I53" i="96"/>
  <c r="F56" i="96"/>
  <c r="J56" i="96"/>
  <c r="E57" i="96"/>
  <c r="I57" i="96"/>
  <c r="F60" i="96"/>
  <c r="F64" i="96"/>
  <c r="E65" i="96"/>
  <c r="F68" i="96"/>
  <c r="E69" i="96"/>
  <c r="F72" i="96"/>
  <c r="E73" i="96"/>
  <c r="F76" i="96"/>
  <c r="J76" i="96"/>
  <c r="N76" i="96"/>
  <c r="R76" i="96"/>
  <c r="E77" i="96"/>
  <c r="I77" i="96"/>
  <c r="M77" i="96"/>
  <c r="F80" i="96"/>
  <c r="J80" i="96"/>
  <c r="N80" i="96"/>
  <c r="R80" i="96"/>
  <c r="E81" i="96"/>
  <c r="I81" i="96"/>
  <c r="M81" i="96"/>
  <c r="F84" i="96"/>
  <c r="J84" i="96"/>
  <c r="N84" i="96"/>
  <c r="R84" i="96"/>
  <c r="E85" i="96"/>
  <c r="I85" i="96"/>
  <c r="M85" i="96"/>
  <c r="F88" i="96"/>
  <c r="J88" i="96"/>
  <c r="N88" i="96"/>
  <c r="E89" i="96"/>
  <c r="I89" i="96"/>
  <c r="M89" i="96"/>
  <c r="F92" i="96"/>
  <c r="J92" i="96"/>
  <c r="N92" i="96"/>
  <c r="E93" i="96"/>
  <c r="I93" i="96"/>
  <c r="M93" i="96"/>
  <c r="Q93" i="96"/>
  <c r="F96" i="96"/>
  <c r="J96" i="96"/>
  <c r="N96" i="96"/>
  <c r="E97" i="96"/>
  <c r="I97" i="96"/>
  <c r="M97" i="96"/>
  <c r="Q97" i="96"/>
  <c r="F100" i="96"/>
  <c r="J100" i="96"/>
  <c r="N100" i="96"/>
  <c r="E101" i="96"/>
  <c r="I101" i="96"/>
  <c r="M101" i="96"/>
  <c r="Q101" i="96"/>
  <c r="F104" i="96"/>
  <c r="N104" i="96"/>
  <c r="E105" i="96"/>
  <c r="I105" i="96"/>
  <c r="M105" i="96"/>
  <c r="Q105" i="96"/>
  <c r="F108" i="96"/>
  <c r="J108" i="96"/>
  <c r="N108" i="96"/>
  <c r="E109" i="96"/>
  <c r="I109" i="96"/>
  <c r="M109" i="96"/>
  <c r="Q109" i="96"/>
  <c r="F112" i="96"/>
  <c r="N112" i="96"/>
  <c r="E113" i="96"/>
  <c r="I113" i="96"/>
  <c r="M113" i="96"/>
  <c r="Q113" i="96"/>
  <c r="F116" i="96"/>
  <c r="N116" i="96"/>
  <c r="C16" i="217"/>
  <c r="G16" i="217"/>
  <c r="I16" i="217"/>
  <c r="T16" i="217"/>
  <c r="D17" i="217"/>
  <c r="C20" i="217"/>
  <c r="G20" i="217"/>
  <c r="I20" i="217"/>
  <c r="T20" i="217"/>
  <c r="D21" i="217"/>
  <c r="C24" i="217"/>
  <c r="G24" i="217"/>
  <c r="I24" i="217"/>
  <c r="T24" i="217"/>
  <c r="D25" i="217"/>
  <c r="C28" i="217"/>
  <c r="G28" i="217"/>
  <c r="I28" i="217"/>
  <c r="T28" i="217"/>
  <c r="D29" i="217"/>
  <c r="C32" i="217"/>
  <c r="G32" i="217"/>
  <c r="I32" i="217"/>
  <c r="T32" i="217"/>
  <c r="D33" i="217"/>
  <c r="C36" i="217"/>
  <c r="G36" i="217"/>
  <c r="I36" i="217"/>
  <c r="T36" i="217"/>
  <c r="D37" i="217"/>
  <c r="C40" i="217"/>
  <c r="G40" i="217"/>
  <c r="I40" i="217"/>
  <c r="T40" i="217"/>
  <c r="D41" i="217"/>
  <c r="C44" i="217"/>
  <c r="G44" i="217"/>
  <c r="I44" i="217"/>
  <c r="T44" i="217"/>
  <c r="D45" i="217"/>
  <c r="C48" i="217"/>
  <c r="G48" i="217"/>
  <c r="I48" i="217"/>
  <c r="T48" i="217"/>
  <c r="D49" i="217"/>
  <c r="C52" i="217"/>
  <c r="G52" i="217"/>
  <c r="I52" i="217"/>
  <c r="T52" i="217"/>
  <c r="D53" i="217"/>
  <c r="C56" i="217"/>
  <c r="G56" i="217"/>
  <c r="I56" i="217"/>
  <c r="T56" i="217"/>
  <c r="D57" i="217"/>
  <c r="F59" i="217"/>
  <c r="D59" i="91"/>
  <c r="C60" i="217"/>
  <c r="G60" i="217"/>
  <c r="K60" i="217"/>
  <c r="O60" i="217"/>
  <c r="T60" i="217"/>
  <c r="E62" i="217"/>
  <c r="F63" i="217"/>
  <c r="D63" i="91"/>
  <c r="C64" i="217"/>
  <c r="G64" i="217"/>
  <c r="K64" i="217"/>
  <c r="O64" i="217"/>
  <c r="T64" i="217"/>
  <c r="E66" i="217"/>
  <c r="F67" i="217"/>
  <c r="D67" i="91"/>
  <c r="C68" i="217"/>
  <c r="G68" i="217"/>
  <c r="K68" i="217"/>
  <c r="O68" i="217"/>
  <c r="T68" i="217"/>
  <c r="E70" i="217"/>
  <c r="F71" i="217"/>
  <c r="D71" i="91"/>
  <c r="C72" i="217"/>
  <c r="G72" i="217"/>
  <c r="K72" i="217"/>
  <c r="O72" i="217"/>
  <c r="T72" i="217"/>
  <c r="E74" i="217"/>
  <c r="F75" i="217"/>
  <c r="D75" i="91"/>
  <c r="L86" i="91"/>
  <c r="F87" i="217"/>
  <c r="F88" i="217"/>
  <c r="P88" i="91"/>
  <c r="H88" i="217"/>
  <c r="J89" i="91"/>
  <c r="N89" i="91"/>
  <c r="N89" i="217" s="1"/>
  <c r="M90" i="91"/>
  <c r="E90" i="217"/>
  <c r="I90" i="91"/>
  <c r="D90" i="91"/>
  <c r="P92" i="91"/>
  <c r="H92" i="217"/>
  <c r="P93" i="91"/>
  <c r="H93" i="217"/>
  <c r="Q98" i="91"/>
  <c r="J98" i="91"/>
  <c r="N98" i="91"/>
  <c r="P99" i="91"/>
  <c r="H99" i="217"/>
  <c r="P101" i="91"/>
  <c r="P101" i="217" s="1"/>
  <c r="H101" i="217"/>
  <c r="P102" i="91"/>
  <c r="H102" i="217"/>
  <c r="J102" i="91"/>
  <c r="N102" i="91"/>
  <c r="P103" i="91"/>
  <c r="H103" i="217"/>
  <c r="Q104" i="91"/>
  <c r="Q104" i="217" s="1"/>
  <c r="J104" i="91"/>
  <c r="N104" i="91"/>
  <c r="N104" i="217" s="1"/>
  <c r="P105" i="91"/>
  <c r="H105" i="217"/>
  <c r="F107" i="217"/>
  <c r="P108" i="91"/>
  <c r="H108" i="217"/>
  <c r="P110" i="91"/>
  <c r="H110" i="217"/>
  <c r="P111" i="91"/>
  <c r="H111" i="217"/>
  <c r="C16" i="268"/>
  <c r="E17" i="268"/>
  <c r="C24" i="268"/>
  <c r="E24" i="268" s="1"/>
  <c r="E25" i="268"/>
  <c r="C44" i="268"/>
  <c r="E45" i="268"/>
  <c r="C52" i="268"/>
  <c r="E52" i="268" s="1"/>
  <c r="E53" i="268"/>
  <c r="C60" i="268"/>
  <c r="E61" i="268"/>
  <c r="C68" i="268"/>
  <c r="E68" i="268" s="1"/>
  <c r="E69" i="268"/>
  <c r="C67" i="288"/>
  <c r="P37" i="165"/>
  <c r="G110" i="91"/>
  <c r="S110" i="217"/>
  <c r="F81" i="251"/>
  <c r="Q81" i="251"/>
  <c r="I102" i="91"/>
  <c r="P20" i="165"/>
  <c r="P23" i="165"/>
  <c r="P40" i="165"/>
  <c r="H41" i="165"/>
  <c r="P41" i="165" s="1"/>
  <c r="H63" i="165"/>
  <c r="P63" i="165" s="1"/>
  <c r="P65" i="165"/>
  <c r="P73" i="165"/>
  <c r="P84" i="165"/>
  <c r="P89" i="165"/>
  <c r="P100" i="165"/>
  <c r="P105" i="165"/>
  <c r="P77" i="251"/>
  <c r="Q85" i="251"/>
  <c r="P93" i="251"/>
  <c r="K96" i="217"/>
  <c r="Q95" i="251" s="1"/>
  <c r="Q101" i="251"/>
  <c r="P109" i="251"/>
  <c r="I10" i="171"/>
  <c r="H10" i="171"/>
  <c r="P10" i="171" s="1"/>
  <c r="M12" i="171"/>
  <c r="P16" i="171"/>
  <c r="H17" i="170"/>
  <c r="I17" i="169"/>
  <c r="H17" i="168"/>
  <c r="K17" i="164"/>
  <c r="H33" i="170"/>
  <c r="I33" i="169"/>
  <c r="H33" i="168"/>
  <c r="K33" i="164"/>
  <c r="H57" i="170"/>
  <c r="I57" i="169"/>
  <c r="H57" i="168"/>
  <c r="H57" i="165"/>
  <c r="P57" i="165" s="1"/>
  <c r="K57" i="164"/>
  <c r="I61" i="171"/>
  <c r="I61" i="164"/>
  <c r="I61" i="170"/>
  <c r="H61" i="169"/>
  <c r="I61" i="168"/>
  <c r="H61" i="167"/>
  <c r="H61" i="166"/>
  <c r="H61" i="164"/>
  <c r="K61" i="164"/>
  <c r="G61" i="164"/>
  <c r="I65" i="171"/>
  <c r="I65" i="164"/>
  <c r="I65" i="170"/>
  <c r="H65" i="169"/>
  <c r="I65" i="168"/>
  <c r="H65" i="167"/>
  <c r="H65" i="166"/>
  <c r="H65" i="164"/>
  <c r="K65" i="164"/>
  <c r="G65" i="164"/>
  <c r="I69" i="164"/>
  <c r="I69" i="170"/>
  <c r="H69" i="169"/>
  <c r="I69" i="168"/>
  <c r="H69" i="167"/>
  <c r="H69" i="166"/>
  <c r="H69" i="164"/>
  <c r="K69" i="164"/>
  <c r="G69" i="164"/>
  <c r="P11" i="165"/>
  <c r="P24" i="165"/>
  <c r="P27" i="165"/>
  <c r="P31" i="165"/>
  <c r="P44" i="165"/>
  <c r="H67" i="165"/>
  <c r="P67" i="165" s="1"/>
  <c r="P80" i="165"/>
  <c r="P96" i="165"/>
  <c r="P112" i="165"/>
  <c r="P81" i="251"/>
  <c r="Q89" i="251"/>
  <c r="P97" i="251"/>
  <c r="Q105" i="251"/>
  <c r="P113" i="251"/>
  <c r="Q75" i="272"/>
  <c r="F75" i="272"/>
  <c r="Q77" i="272"/>
  <c r="F77" i="272"/>
  <c r="Q79" i="272"/>
  <c r="F79" i="272"/>
  <c r="Q81" i="272"/>
  <c r="F81" i="272"/>
  <c r="Q83" i="272"/>
  <c r="F83" i="272"/>
  <c r="Q85" i="272"/>
  <c r="F85" i="272"/>
  <c r="Q87" i="272"/>
  <c r="F87" i="272"/>
  <c r="Q89" i="272"/>
  <c r="F89" i="272"/>
  <c r="Q91" i="272"/>
  <c r="F91" i="272"/>
  <c r="Q93" i="272"/>
  <c r="F93" i="272"/>
  <c r="Q95" i="272"/>
  <c r="F95" i="272"/>
  <c r="Q97" i="272"/>
  <c r="F97" i="272"/>
  <c r="Q99" i="272"/>
  <c r="F99" i="272"/>
  <c r="Q101" i="272"/>
  <c r="F101" i="272"/>
  <c r="Q103" i="272"/>
  <c r="F103" i="272"/>
  <c r="Q105" i="272"/>
  <c r="F105" i="272"/>
  <c r="Q107" i="272"/>
  <c r="F107" i="272"/>
  <c r="Q109" i="272"/>
  <c r="F109" i="272"/>
  <c r="Q111" i="272"/>
  <c r="F111" i="272"/>
  <c r="Q113" i="272"/>
  <c r="F113" i="272"/>
  <c r="K14" i="164"/>
  <c r="I14" i="170"/>
  <c r="H14" i="169"/>
  <c r="I14" i="168"/>
  <c r="G14" i="164"/>
  <c r="K16" i="164"/>
  <c r="M16" i="169"/>
  <c r="H28" i="171"/>
  <c r="P28" i="171" s="1"/>
  <c r="K28" i="164"/>
  <c r="I28" i="170"/>
  <c r="H28" i="169"/>
  <c r="I28" i="168"/>
  <c r="H28" i="165"/>
  <c r="P28" i="165" s="1"/>
  <c r="G28" i="164"/>
  <c r="H49" i="170"/>
  <c r="I49" i="169"/>
  <c r="H49" i="168"/>
  <c r="H49" i="165"/>
  <c r="P49" i="165" s="1"/>
  <c r="K49" i="164"/>
  <c r="M51" i="170"/>
  <c r="M51" i="168"/>
  <c r="K51" i="164"/>
  <c r="J60" i="164"/>
  <c r="I60" i="170"/>
  <c r="H60" i="169"/>
  <c r="I60" i="168"/>
  <c r="H60" i="167"/>
  <c r="H60" i="166"/>
  <c r="H60" i="165"/>
  <c r="P60" i="165" s="1"/>
  <c r="I60" i="164"/>
  <c r="H60" i="164"/>
  <c r="J64" i="164"/>
  <c r="I64" i="170"/>
  <c r="H64" i="169"/>
  <c r="I64" i="168"/>
  <c r="H64" i="167"/>
  <c r="H64" i="166"/>
  <c r="H64" i="165"/>
  <c r="P64" i="165" s="1"/>
  <c r="I64" i="164"/>
  <c r="H64" i="164"/>
  <c r="I68" i="171"/>
  <c r="J68" i="164"/>
  <c r="I68" i="170"/>
  <c r="H68" i="169"/>
  <c r="I68" i="168"/>
  <c r="H68" i="167"/>
  <c r="H68" i="166"/>
  <c r="H68" i="165"/>
  <c r="P68" i="165" s="1"/>
  <c r="I68" i="164"/>
  <c r="H68" i="164"/>
  <c r="P16" i="165"/>
  <c r="P19" i="165"/>
  <c r="P36" i="165"/>
  <c r="P39" i="165"/>
  <c r="M43" i="165"/>
  <c r="P56" i="165"/>
  <c r="H59" i="165"/>
  <c r="P59" i="165" s="1"/>
  <c r="P61" i="165"/>
  <c r="P77" i="165"/>
  <c r="P93" i="165"/>
  <c r="B42" i="167"/>
  <c r="B42" i="166"/>
  <c r="H58" i="165"/>
  <c r="P58" i="165" s="1"/>
  <c r="K10" i="164"/>
  <c r="I10" i="170"/>
  <c r="H10" i="169"/>
  <c r="I10" i="168"/>
  <c r="G10" i="164"/>
  <c r="K12" i="164"/>
  <c r="M12" i="169"/>
  <c r="M18" i="171"/>
  <c r="K18" i="164"/>
  <c r="M18" i="169"/>
  <c r="M19" i="170"/>
  <c r="M19" i="168"/>
  <c r="K19" i="164"/>
  <c r="M34" i="171"/>
  <c r="K34" i="164"/>
  <c r="M34" i="169"/>
  <c r="M35" i="170"/>
  <c r="M35" i="168"/>
  <c r="K35" i="164"/>
  <c r="I58" i="171"/>
  <c r="H58" i="164"/>
  <c r="I58" i="170"/>
  <c r="H58" i="169"/>
  <c r="I58" i="168"/>
  <c r="H58" i="167"/>
  <c r="H58" i="166"/>
  <c r="K58" i="164"/>
  <c r="G58" i="164"/>
  <c r="J58" i="164"/>
  <c r="I62" i="171"/>
  <c r="H62" i="164"/>
  <c r="I62" i="170"/>
  <c r="H62" i="169"/>
  <c r="I62" i="168"/>
  <c r="H62" i="167"/>
  <c r="H62" i="166"/>
  <c r="K62" i="164"/>
  <c r="G62" i="164"/>
  <c r="J62" i="164"/>
  <c r="I66" i="171"/>
  <c r="H66" i="164"/>
  <c r="I66" i="170"/>
  <c r="H66" i="169"/>
  <c r="I66" i="168"/>
  <c r="H66" i="167"/>
  <c r="H66" i="166"/>
  <c r="K66" i="164"/>
  <c r="G66" i="164"/>
  <c r="J66" i="164"/>
  <c r="I70" i="171"/>
  <c r="H70" i="164"/>
  <c r="I70" i="170"/>
  <c r="H70" i="169"/>
  <c r="I70" i="168"/>
  <c r="H70" i="167"/>
  <c r="H70" i="166"/>
  <c r="K70" i="164"/>
  <c r="G70" i="164"/>
  <c r="J70" i="164"/>
  <c r="H17" i="171"/>
  <c r="P17" i="171" s="1"/>
  <c r="M19" i="171"/>
  <c r="P27" i="171"/>
  <c r="I33" i="171"/>
  <c r="H33" i="171"/>
  <c r="P33" i="171" s="1"/>
  <c r="M35" i="171"/>
  <c r="P39" i="171"/>
  <c r="I41" i="171"/>
  <c r="H41" i="171"/>
  <c r="P41" i="171" s="1"/>
  <c r="M43" i="171"/>
  <c r="P47" i="171"/>
  <c r="I49" i="171"/>
  <c r="H49" i="171"/>
  <c r="P49" i="171" s="1"/>
  <c r="M51" i="171"/>
  <c r="P55" i="171"/>
  <c r="I57" i="171"/>
  <c r="H57" i="171"/>
  <c r="P57" i="171" s="1"/>
  <c r="H58" i="171"/>
  <c r="P58" i="171" s="1"/>
  <c r="H59" i="171"/>
  <c r="P59" i="171" s="1"/>
  <c r="H60" i="171"/>
  <c r="P60" i="171" s="1"/>
  <c r="H61" i="171"/>
  <c r="P61" i="171" s="1"/>
  <c r="H62" i="171"/>
  <c r="P62" i="171" s="1"/>
  <c r="H63" i="171"/>
  <c r="P63" i="171" s="1"/>
  <c r="H64" i="171"/>
  <c r="P64" i="171" s="1"/>
  <c r="H65" i="171"/>
  <c r="P65" i="171" s="1"/>
  <c r="H66" i="171"/>
  <c r="P66" i="171" s="1"/>
  <c r="H67" i="171"/>
  <c r="P67" i="171" s="1"/>
  <c r="H68" i="171"/>
  <c r="P68" i="171" s="1"/>
  <c r="H69" i="171"/>
  <c r="P69" i="171" s="1"/>
  <c r="H70" i="171"/>
  <c r="P70" i="171" s="1"/>
  <c r="P23" i="171"/>
  <c r="I29" i="171"/>
  <c r="H29" i="171"/>
  <c r="P29" i="171" s="1"/>
  <c r="P30" i="171"/>
  <c r="M31" i="171"/>
  <c r="I60" i="171"/>
  <c r="I64" i="171"/>
  <c r="I69" i="171"/>
  <c r="P19" i="171"/>
  <c r="P26" i="171"/>
  <c r="P38" i="171"/>
  <c r="M39" i="171"/>
  <c r="P46" i="171"/>
  <c r="M47" i="171"/>
  <c r="P51" i="171"/>
  <c r="P54" i="171"/>
  <c r="M55" i="171"/>
  <c r="K65" i="171"/>
  <c r="K66" i="171"/>
  <c r="K67" i="171"/>
  <c r="K68" i="171"/>
  <c r="K69" i="171"/>
  <c r="K70" i="171"/>
  <c r="L12" i="180"/>
  <c r="O12" i="180"/>
  <c r="P13" i="180"/>
  <c r="P14" i="180"/>
  <c r="P15" i="180"/>
  <c r="P16" i="180"/>
  <c r="P17" i="180"/>
  <c r="P18" i="180"/>
  <c r="P19" i="180"/>
  <c r="P20" i="180"/>
  <c r="P21" i="180"/>
  <c r="P22" i="180"/>
  <c r="P23" i="180"/>
  <c r="P24" i="180"/>
  <c r="P25" i="180"/>
  <c r="P26" i="180"/>
  <c r="P27" i="180"/>
  <c r="P28" i="180"/>
  <c r="P29" i="180"/>
  <c r="P30" i="180"/>
  <c r="P31" i="180"/>
  <c r="P32" i="180"/>
  <c r="P33" i="180"/>
  <c r="P34" i="180"/>
  <c r="P35" i="180"/>
  <c r="P36" i="180"/>
  <c r="P37" i="180"/>
  <c r="P38" i="180"/>
  <c r="P39" i="180"/>
  <c r="P40" i="180"/>
  <c r="P41" i="180"/>
  <c r="P42" i="180"/>
  <c r="P43" i="180"/>
  <c r="P44" i="180"/>
  <c r="P45" i="180"/>
  <c r="P46" i="180"/>
  <c r="P47" i="180"/>
  <c r="P48" i="180"/>
  <c r="P49" i="180"/>
  <c r="P50" i="180"/>
  <c r="P51" i="180"/>
  <c r="P52" i="180"/>
  <c r="P53" i="180"/>
  <c r="P54" i="180"/>
  <c r="P55" i="180"/>
  <c r="P56" i="180"/>
  <c r="P57" i="180"/>
  <c r="P58" i="180"/>
  <c r="L59" i="180"/>
  <c r="Q59" i="180"/>
  <c r="L60" i="180"/>
  <c r="Q60" i="180"/>
  <c r="L61" i="180"/>
  <c r="Q61" i="180"/>
  <c r="L62" i="180"/>
  <c r="Q62" i="180"/>
  <c r="L63" i="180"/>
  <c r="Q63" i="180"/>
  <c r="L64" i="180"/>
  <c r="Q64" i="180"/>
  <c r="L65" i="180"/>
  <c r="Q65" i="180"/>
  <c r="L66" i="180"/>
  <c r="Q66" i="180"/>
  <c r="L67" i="180"/>
  <c r="Q67" i="180"/>
  <c r="L68" i="180"/>
  <c r="Q68" i="180"/>
  <c r="L69" i="180"/>
  <c r="Q69" i="180"/>
  <c r="L70" i="180"/>
  <c r="Q70" i="180"/>
  <c r="L71" i="180"/>
  <c r="Q71" i="180"/>
  <c r="L72" i="180"/>
  <c r="Q72" i="180"/>
  <c r="L73" i="180"/>
  <c r="Q73" i="180"/>
  <c r="L74" i="180"/>
  <c r="Q74" i="180"/>
  <c r="L75" i="180"/>
  <c r="Q75" i="180"/>
  <c r="L76" i="180"/>
  <c r="Q76" i="180"/>
  <c r="L77" i="180"/>
  <c r="Q77" i="180"/>
  <c r="L78" i="180"/>
  <c r="Q78" i="180"/>
  <c r="L79" i="180"/>
  <c r="Q79" i="180"/>
  <c r="L80" i="180"/>
  <c r="Q80" i="180"/>
  <c r="L81" i="180"/>
  <c r="Q81" i="180"/>
  <c r="L82" i="180"/>
  <c r="Q82" i="180"/>
  <c r="L83" i="180"/>
  <c r="Q83" i="180"/>
  <c r="L84" i="180"/>
  <c r="Q84" i="180"/>
  <c r="L85" i="180"/>
  <c r="Q85" i="180"/>
  <c r="L86" i="180"/>
  <c r="Q86" i="180"/>
  <c r="L87" i="180"/>
  <c r="Q87" i="180"/>
  <c r="L88" i="180"/>
  <c r="Q88" i="180"/>
  <c r="L89" i="180"/>
  <c r="Q89" i="180"/>
  <c r="L90" i="180"/>
  <c r="Q90" i="180"/>
  <c r="L91" i="180"/>
  <c r="Q91" i="180"/>
  <c r="L92" i="180"/>
  <c r="Q92" i="180"/>
  <c r="L93" i="180"/>
  <c r="Q93" i="180"/>
  <c r="L94" i="180"/>
  <c r="Q94" i="180"/>
  <c r="L95" i="180"/>
  <c r="Q95" i="180"/>
  <c r="L96" i="180"/>
  <c r="Q96" i="180"/>
  <c r="L97" i="180"/>
  <c r="Q97" i="180"/>
  <c r="L98" i="180"/>
  <c r="Q98" i="180"/>
  <c r="L99" i="180"/>
  <c r="Q99" i="180"/>
  <c r="L100" i="180"/>
  <c r="Q100" i="180"/>
  <c r="L101" i="180"/>
  <c r="Q101" i="180"/>
  <c r="L102" i="180"/>
  <c r="Q102" i="180"/>
  <c r="L103" i="180"/>
  <c r="Q103" i="180"/>
  <c r="L104" i="180"/>
  <c r="Q104" i="180"/>
  <c r="L105" i="180"/>
  <c r="Q105" i="180"/>
  <c r="L106" i="180"/>
  <c r="Q106" i="180"/>
  <c r="L107" i="180"/>
  <c r="Q107" i="180"/>
  <c r="L108" i="180"/>
  <c r="Q108" i="180"/>
  <c r="L109" i="180"/>
  <c r="Q109" i="180"/>
  <c r="L110" i="180"/>
  <c r="Q110" i="180"/>
  <c r="L111" i="180"/>
  <c r="Q111" i="180"/>
  <c r="L112" i="180"/>
  <c r="Q112" i="180"/>
  <c r="L113" i="180"/>
  <c r="Q113" i="180"/>
  <c r="L114" i="180"/>
  <c r="Q114" i="180"/>
  <c r="L115" i="180"/>
  <c r="Q115" i="180"/>
  <c r="L116" i="180"/>
  <c r="Q116" i="180"/>
  <c r="X72" i="183"/>
  <c r="X76" i="183"/>
  <c r="X80" i="183"/>
  <c r="X84" i="183"/>
  <c r="X88" i="183"/>
  <c r="X92" i="183"/>
  <c r="C36" i="185"/>
  <c r="C40" i="185"/>
  <c r="C44" i="185"/>
  <c r="C48" i="185"/>
  <c r="C52" i="185"/>
  <c r="C56" i="185"/>
  <c r="C60" i="185"/>
  <c r="C64" i="185"/>
  <c r="C68" i="185"/>
  <c r="C72" i="185"/>
  <c r="C76" i="185"/>
  <c r="C80" i="185"/>
  <c r="C84" i="185"/>
  <c r="C88" i="185"/>
  <c r="C92" i="185"/>
  <c r="C96" i="185"/>
  <c r="C100" i="185"/>
  <c r="C104" i="185"/>
  <c r="C108" i="185"/>
  <c r="C112" i="185"/>
  <c r="C116" i="185"/>
  <c r="C120" i="185"/>
  <c r="C124" i="185"/>
  <c r="O11" i="180"/>
  <c r="O59" i="180"/>
  <c r="O60" i="180"/>
  <c r="O61" i="180"/>
  <c r="O62" i="180"/>
  <c r="O63" i="180"/>
  <c r="O64" i="180"/>
  <c r="O65" i="180"/>
  <c r="O66" i="180"/>
  <c r="O67" i="180"/>
  <c r="O68" i="180"/>
  <c r="O69" i="180"/>
  <c r="O70" i="180"/>
  <c r="O71" i="180"/>
  <c r="O72" i="180"/>
  <c r="O73" i="180"/>
  <c r="O74" i="180"/>
  <c r="O75" i="180"/>
  <c r="O76" i="180"/>
  <c r="O77" i="180"/>
  <c r="O78" i="180"/>
  <c r="O79" i="180"/>
  <c r="O80" i="180"/>
  <c r="O81" i="180"/>
  <c r="O82" i="180"/>
  <c r="O83" i="180"/>
  <c r="O84" i="180"/>
  <c r="O85" i="180"/>
  <c r="O86" i="180"/>
  <c r="O87" i="180"/>
  <c r="O88" i="180"/>
  <c r="O89" i="180"/>
  <c r="O90" i="180"/>
  <c r="O91" i="180"/>
  <c r="O92" i="180"/>
  <c r="O93" i="180"/>
  <c r="O94" i="180"/>
  <c r="O95" i="180"/>
  <c r="O96" i="180"/>
  <c r="O97" i="180"/>
  <c r="O98" i="180"/>
  <c r="O99" i="180"/>
  <c r="O100" i="180"/>
  <c r="O101" i="180"/>
  <c r="O102" i="180"/>
  <c r="O103" i="180"/>
  <c r="O104" i="180"/>
  <c r="O105" i="180"/>
  <c r="O106" i="180"/>
  <c r="O107" i="180"/>
  <c r="O108" i="180"/>
  <c r="O109" i="180"/>
  <c r="O110" i="180"/>
  <c r="O111" i="180"/>
  <c r="O112" i="180"/>
  <c r="O113" i="180"/>
  <c r="O114" i="180"/>
  <c r="O115" i="180"/>
  <c r="O116" i="180"/>
  <c r="X71" i="183"/>
  <c r="X75" i="183"/>
  <c r="X79" i="183"/>
  <c r="X83" i="183"/>
  <c r="X87" i="183"/>
  <c r="X91" i="183"/>
  <c r="X95" i="183"/>
  <c r="Z95" i="183"/>
  <c r="X97" i="183"/>
  <c r="Z97" i="183"/>
  <c r="X99" i="183"/>
  <c r="Z99" i="183"/>
  <c r="X101" i="183"/>
  <c r="Z101" i="183"/>
  <c r="X103" i="183"/>
  <c r="Z103" i="183"/>
  <c r="X105" i="183"/>
  <c r="Z105" i="183"/>
  <c r="X107" i="183"/>
  <c r="Z107" i="183"/>
  <c r="X109" i="183"/>
  <c r="Z109" i="183"/>
  <c r="X111" i="183"/>
  <c r="Z111" i="183"/>
  <c r="X113" i="183"/>
  <c r="Z113" i="183"/>
  <c r="X115" i="183"/>
  <c r="Z115" i="183"/>
  <c r="X70" i="183"/>
  <c r="X74" i="183"/>
  <c r="X78" i="183"/>
  <c r="X82" i="183"/>
  <c r="X86" i="183"/>
  <c r="X90" i="183"/>
  <c r="X94" i="183"/>
  <c r="C34" i="185"/>
  <c r="C38" i="185"/>
  <c r="C42" i="185"/>
  <c r="C46" i="185"/>
  <c r="C50" i="185"/>
  <c r="C54" i="185"/>
  <c r="C58" i="185"/>
  <c r="C62" i="185"/>
  <c r="C66" i="185"/>
  <c r="C70" i="185"/>
  <c r="C74" i="185"/>
  <c r="C78" i="185"/>
  <c r="C82" i="185"/>
  <c r="C86" i="185"/>
  <c r="C90" i="185"/>
  <c r="C94" i="185"/>
  <c r="C98" i="185"/>
  <c r="C102" i="185"/>
  <c r="C106" i="185"/>
  <c r="C110" i="185"/>
  <c r="C114" i="185"/>
  <c r="C118" i="185"/>
  <c r="C122" i="185"/>
  <c r="C126" i="185"/>
  <c r="X73" i="183"/>
  <c r="X77" i="183"/>
  <c r="X81" i="183"/>
  <c r="X85" i="183"/>
  <c r="X89" i="183"/>
  <c r="X93" i="183"/>
  <c r="X96" i="183"/>
  <c r="Z96" i="183"/>
  <c r="X98" i="183"/>
  <c r="Z98" i="183"/>
  <c r="X100" i="183"/>
  <c r="Z100" i="183"/>
  <c r="X102" i="183"/>
  <c r="Z102" i="183"/>
  <c r="X104" i="183"/>
  <c r="Z104" i="183"/>
  <c r="X106" i="183"/>
  <c r="Z106" i="183"/>
  <c r="X108" i="183"/>
  <c r="Z108" i="183"/>
  <c r="X110" i="183"/>
  <c r="Z110" i="183"/>
  <c r="X112" i="183"/>
  <c r="Z112" i="183"/>
  <c r="X114" i="183"/>
  <c r="Z114" i="183"/>
  <c r="X116" i="183"/>
  <c r="Z116" i="183"/>
  <c r="C128" i="185"/>
  <c r="C127" i="185"/>
  <c r="C134" i="185"/>
  <c r="C132" i="185"/>
  <c r="C130" i="185"/>
  <c r="C133" i="185"/>
  <c r="C131" i="185"/>
  <c r="C129" i="185"/>
  <c r="R60" i="246"/>
  <c r="R62" i="246"/>
  <c r="Q10" i="230"/>
  <c r="M12" i="230"/>
  <c r="P12" i="230"/>
  <c r="N14" i="230"/>
  <c r="M15" i="230"/>
  <c r="N16" i="230"/>
  <c r="M17" i="230"/>
  <c r="N18" i="230"/>
  <c r="M19" i="230"/>
  <c r="N20" i="230"/>
  <c r="M21" i="230"/>
  <c r="N22" i="230"/>
  <c r="M23" i="230"/>
  <c r="N24" i="230"/>
  <c r="M25" i="230"/>
  <c r="N26" i="230"/>
  <c r="M27" i="230"/>
  <c r="N28" i="230"/>
  <c r="M29" i="230"/>
  <c r="N30" i="230"/>
  <c r="M31" i="230"/>
  <c r="N32" i="230"/>
  <c r="M33" i="230"/>
  <c r="N34" i="230"/>
  <c r="M35" i="230"/>
  <c r="N36" i="230"/>
  <c r="M37" i="230"/>
  <c r="N38" i="230"/>
  <c r="M39" i="230"/>
  <c r="N40" i="230"/>
  <c r="M41" i="230"/>
  <c r="N42" i="230"/>
  <c r="M43" i="230"/>
  <c r="N44" i="230"/>
  <c r="M45" i="230"/>
  <c r="N46" i="230"/>
  <c r="M47" i="230"/>
  <c r="N48" i="230"/>
  <c r="M49" i="230"/>
  <c r="N50" i="230"/>
  <c r="M51" i="230"/>
  <c r="N52" i="230"/>
  <c r="M53" i="230"/>
  <c r="N54" i="230"/>
  <c r="M55" i="230"/>
  <c r="N56" i="230"/>
  <c r="M57" i="230"/>
  <c r="N58" i="230"/>
  <c r="N59" i="230"/>
  <c r="M60" i="230"/>
  <c r="N61" i="230"/>
  <c r="M62" i="230"/>
  <c r="N63" i="230"/>
  <c r="M64" i="230"/>
  <c r="N65" i="230"/>
  <c r="M66" i="230"/>
  <c r="N67" i="230"/>
  <c r="M68" i="230"/>
  <c r="N69" i="230"/>
  <c r="M70" i="230"/>
  <c r="N71" i="230"/>
  <c r="M72" i="230"/>
  <c r="N73" i="230"/>
  <c r="M74" i="230"/>
  <c r="N75" i="230"/>
  <c r="M76" i="230"/>
  <c r="N77" i="230"/>
  <c r="M78" i="230"/>
  <c r="N79" i="230"/>
  <c r="M80" i="230"/>
  <c r="N81" i="230"/>
  <c r="M82" i="230"/>
  <c r="N83" i="230"/>
  <c r="M84" i="230"/>
  <c r="N85" i="230"/>
  <c r="M86" i="230"/>
  <c r="N87" i="230"/>
  <c r="M88" i="230"/>
  <c r="N89" i="230"/>
  <c r="M90" i="230"/>
  <c r="N91" i="230"/>
  <c r="M92" i="230"/>
  <c r="N93" i="230"/>
  <c r="M94" i="230"/>
  <c r="N95" i="230"/>
  <c r="M96" i="230"/>
  <c r="N97" i="230"/>
  <c r="M98" i="230"/>
  <c r="N99" i="230"/>
  <c r="M100" i="230"/>
  <c r="N101" i="230"/>
  <c r="M102" i="230"/>
  <c r="N103" i="230"/>
  <c r="M104" i="230"/>
  <c r="N105" i="230"/>
  <c r="M106" i="230"/>
  <c r="N107" i="230"/>
  <c r="M108" i="230"/>
  <c r="N109" i="230"/>
  <c r="M110" i="230"/>
  <c r="N111" i="230"/>
  <c r="M112" i="230"/>
  <c r="N113" i="230"/>
  <c r="M114" i="230"/>
  <c r="N115" i="230"/>
  <c r="M116" i="230"/>
  <c r="B60" i="246"/>
  <c r="H60" i="246"/>
  <c r="Q60" i="246" s="1"/>
  <c r="B62" i="246"/>
  <c r="P62" i="246"/>
  <c r="H62" i="246"/>
  <c r="Q62" i="246" s="1"/>
  <c r="D63" i="246"/>
  <c r="P63" i="246"/>
  <c r="P64" i="246"/>
  <c r="P65" i="246"/>
  <c r="P66" i="246"/>
  <c r="P67" i="246"/>
  <c r="P68" i="246"/>
  <c r="P69" i="246"/>
  <c r="P70" i="246"/>
  <c r="P71" i="246"/>
  <c r="P72" i="246"/>
  <c r="P73" i="246"/>
  <c r="P74" i="246"/>
  <c r="P75" i="246"/>
  <c r="P76" i="246"/>
  <c r="P77" i="246"/>
  <c r="P78" i="246"/>
  <c r="P79" i="246"/>
  <c r="P80" i="246"/>
  <c r="P81" i="246"/>
  <c r="P82" i="246"/>
  <c r="P83" i="246"/>
  <c r="P84" i="246"/>
  <c r="P85" i="246"/>
  <c r="P86" i="246"/>
  <c r="P87" i="246"/>
  <c r="P88" i="246"/>
  <c r="P89" i="246"/>
  <c r="P90" i="246"/>
  <c r="P91" i="246"/>
  <c r="P92" i="246"/>
  <c r="P93" i="246"/>
  <c r="P94" i="246"/>
  <c r="P95" i="246"/>
  <c r="P96" i="246"/>
  <c r="P97" i="246"/>
  <c r="P98" i="246"/>
  <c r="P99" i="246"/>
  <c r="P100" i="246"/>
  <c r="P101" i="246"/>
  <c r="P102" i="246"/>
  <c r="P103" i="246"/>
  <c r="P104" i="246"/>
  <c r="P105" i="246"/>
  <c r="P106" i="246"/>
  <c r="P107" i="246"/>
  <c r="P108" i="246"/>
  <c r="P109" i="246"/>
  <c r="P110" i="246"/>
  <c r="P111" i="246"/>
  <c r="P112" i="246"/>
  <c r="P113" i="246"/>
  <c r="P114" i="246"/>
  <c r="P115" i="246"/>
  <c r="P116" i="246"/>
  <c r="U35" i="232"/>
  <c r="W36" i="232"/>
  <c r="W37" i="232"/>
  <c r="V39" i="232"/>
  <c r="V40" i="232"/>
  <c r="U42" i="232"/>
  <c r="U43" i="232"/>
  <c r="W44" i="232"/>
  <c r="W45" i="232"/>
  <c r="W48" i="232"/>
  <c r="U51" i="232"/>
  <c r="U54" i="232"/>
  <c r="V56" i="232"/>
  <c r="V59" i="232"/>
  <c r="W61" i="232"/>
  <c r="W64" i="232"/>
  <c r="U67" i="232"/>
  <c r="U70" i="232"/>
  <c r="V72" i="232"/>
  <c r="V75" i="232"/>
  <c r="W77" i="232"/>
  <c r="W80" i="232"/>
  <c r="U83" i="232"/>
  <c r="U50" i="232"/>
  <c r="V55" i="232"/>
  <c r="W60" i="232"/>
  <c r="U66" i="232"/>
  <c r="V71" i="232"/>
  <c r="W76" i="232"/>
  <c r="U82" i="232"/>
  <c r="H58" i="193"/>
  <c r="H62" i="193"/>
  <c r="H66" i="193"/>
  <c r="H70" i="193"/>
  <c r="H74" i="193"/>
  <c r="L11" i="230"/>
  <c r="O11" i="230"/>
  <c r="O14" i="230"/>
  <c r="O16" i="230"/>
  <c r="O18" i="230"/>
  <c r="O20" i="230"/>
  <c r="O22" i="230"/>
  <c r="O24" i="230"/>
  <c r="O26" i="230"/>
  <c r="O28" i="230"/>
  <c r="O30" i="230"/>
  <c r="O32" i="230"/>
  <c r="O34" i="230"/>
  <c r="O36" i="230"/>
  <c r="O38" i="230"/>
  <c r="O40" i="230"/>
  <c r="O42" i="230"/>
  <c r="O44" i="230"/>
  <c r="O46" i="230"/>
  <c r="O48" i="230"/>
  <c r="O50" i="230"/>
  <c r="O52" i="230"/>
  <c r="O54" i="230"/>
  <c r="O56" i="230"/>
  <c r="O58" i="230"/>
  <c r="L63" i="246"/>
  <c r="L64" i="246"/>
  <c r="L65" i="246"/>
  <c r="L66" i="246"/>
  <c r="L67" i="246"/>
  <c r="L68" i="246"/>
  <c r="L69" i="246"/>
  <c r="L70" i="246"/>
  <c r="L71" i="246"/>
  <c r="L72" i="246"/>
  <c r="L73" i="246"/>
  <c r="L74" i="246"/>
  <c r="L75" i="246"/>
  <c r="L76" i="246"/>
  <c r="L77" i="246"/>
  <c r="L78" i="246"/>
  <c r="L79" i="246"/>
  <c r="L80" i="246"/>
  <c r="L81" i="246"/>
  <c r="L82" i="246"/>
  <c r="L83" i="246"/>
  <c r="L84" i="246"/>
  <c r="L85" i="246"/>
  <c r="L86" i="246"/>
  <c r="L87" i="246"/>
  <c r="L88" i="246"/>
  <c r="L89" i="246"/>
  <c r="L90" i="246"/>
  <c r="L91" i="246"/>
  <c r="L92" i="246"/>
  <c r="L93" i="246"/>
  <c r="L94" i="246"/>
  <c r="L95" i="246"/>
  <c r="L96" i="246"/>
  <c r="L97" i="246"/>
  <c r="L98" i="246"/>
  <c r="L99" i="246"/>
  <c r="L100" i="246"/>
  <c r="L101" i="246"/>
  <c r="L102" i="246"/>
  <c r="L103" i="246"/>
  <c r="L104" i="246"/>
  <c r="L105" i="246"/>
  <c r="L106" i="246"/>
  <c r="L107" i="246"/>
  <c r="L108" i="246"/>
  <c r="L109" i="246"/>
  <c r="L110" i="246"/>
  <c r="L111" i="246"/>
  <c r="L112" i="246"/>
  <c r="L113" i="246"/>
  <c r="L114" i="246"/>
  <c r="L115" i="246"/>
  <c r="L116" i="246"/>
  <c r="V35" i="232"/>
  <c r="V36" i="232"/>
  <c r="U38" i="232"/>
  <c r="U39" i="232"/>
  <c r="W40" i="232"/>
  <c r="W41" i="232"/>
  <c r="V43" i="232"/>
  <c r="V44" i="232"/>
  <c r="U46" i="232"/>
  <c r="V48" i="232"/>
  <c r="V51" i="232"/>
  <c r="W53" i="232"/>
  <c r="W56" i="232"/>
  <c r="U59" i="232"/>
  <c r="U62" i="232"/>
  <c r="V64" i="232"/>
  <c r="V67" i="232"/>
  <c r="W69" i="232"/>
  <c r="W72" i="232"/>
  <c r="U75" i="232"/>
  <c r="U78" i="232"/>
  <c r="V80" i="232"/>
  <c r="V83" i="232"/>
  <c r="B59" i="246"/>
  <c r="B61" i="246"/>
  <c r="B68" i="246"/>
  <c r="B69" i="246"/>
  <c r="B72" i="246"/>
  <c r="B73" i="246"/>
  <c r="B74" i="246"/>
  <c r="B75" i="246"/>
  <c r="B78" i="246"/>
  <c r="B82" i="246"/>
  <c r="B83" i="246"/>
  <c r="B85" i="246"/>
  <c r="B90" i="246"/>
  <c r="B91" i="246"/>
  <c r="B97" i="246"/>
  <c r="B106" i="246"/>
  <c r="B107" i="246"/>
  <c r="B110" i="246"/>
  <c r="B111" i="246"/>
  <c r="B113" i="246"/>
  <c r="B114" i="246"/>
  <c r="B115" i="246"/>
  <c r="B116" i="246"/>
  <c r="V47" i="232"/>
  <c r="W52" i="232"/>
  <c r="U58" i="232"/>
  <c r="V63" i="232"/>
  <c r="W68" i="232"/>
  <c r="U74" i="232"/>
  <c r="V79" i="232"/>
  <c r="W84" i="232"/>
  <c r="C34" i="235"/>
  <c r="C38" i="235"/>
  <c r="C42" i="235"/>
  <c r="C114" i="235"/>
  <c r="C36" i="235"/>
  <c r="C40" i="235"/>
  <c r="C128" i="235"/>
  <c r="C132" i="235"/>
  <c r="C123" i="235"/>
  <c r="C115" i="235"/>
  <c r="C129" i="235"/>
  <c r="C120" i="235"/>
  <c r="E135" i="235"/>
  <c r="E133" i="235"/>
  <c r="E131" i="235"/>
  <c r="E129" i="235"/>
  <c r="E126" i="235"/>
  <c r="E124" i="235"/>
  <c r="E122" i="235"/>
  <c r="E120" i="235"/>
  <c r="E118" i="235"/>
  <c r="E114" i="235"/>
  <c r="E134" i="235"/>
  <c r="E132" i="235"/>
  <c r="E130" i="235"/>
  <c r="E127" i="235"/>
  <c r="E125" i="235"/>
  <c r="E123" i="235"/>
  <c r="E121" i="235"/>
  <c r="E119" i="235"/>
  <c r="E117" i="235"/>
  <c r="C12" i="248"/>
  <c r="E12" i="248"/>
  <c r="G12" i="248"/>
  <c r="I12" i="248"/>
  <c r="K12" i="248"/>
  <c r="N12" i="248"/>
  <c r="R12" i="248"/>
  <c r="L34" i="248"/>
  <c r="L35" i="248" s="1"/>
  <c r="L58" i="254"/>
  <c r="L57" i="254" s="1"/>
  <c r="L56" i="254" s="1"/>
  <c r="L55" i="254" s="1"/>
  <c r="L54" i="254" s="1"/>
  <c r="L53" i="254" s="1"/>
  <c r="L52" i="254" s="1"/>
  <c r="L51" i="254" s="1"/>
  <c r="L50" i="254" s="1"/>
  <c r="L49" i="254" s="1"/>
  <c r="L48" i="254" s="1"/>
  <c r="L47" i="254" s="1"/>
  <c r="L46" i="254" s="1"/>
  <c r="L45" i="254" s="1"/>
  <c r="L44" i="254" s="1"/>
  <c r="L43" i="254" s="1"/>
  <c r="L42" i="254" s="1"/>
  <c r="L41" i="254" s="1"/>
  <c r="L40" i="254" s="1"/>
  <c r="L39" i="254" s="1"/>
  <c r="L38" i="254" s="1"/>
  <c r="L37" i="254" s="1"/>
  <c r="L36" i="254" s="1"/>
  <c r="L35" i="254" s="1"/>
  <c r="L34" i="254" s="1"/>
  <c r="L33" i="254" s="1"/>
  <c r="L32" i="254" s="1"/>
  <c r="L31" i="254" s="1"/>
  <c r="L30" i="254" s="1"/>
  <c r="L29" i="254" s="1"/>
  <c r="L28" i="254" s="1"/>
  <c r="L27" i="254" s="1"/>
  <c r="L26" i="254" s="1"/>
  <c r="L25" i="254" s="1"/>
  <c r="J57" i="254"/>
  <c r="N58" i="254"/>
  <c r="N57" i="254" s="1"/>
  <c r="N56" i="254" s="1"/>
  <c r="N55" i="254" s="1"/>
  <c r="N54" i="254" s="1"/>
  <c r="N53" i="254" s="1"/>
  <c r="N52" i="254" s="1"/>
  <c r="N51" i="254" s="1"/>
  <c r="N50" i="254" s="1"/>
  <c r="N49" i="254" s="1"/>
  <c r="N48" i="254" s="1"/>
  <c r="N47" i="254" s="1"/>
  <c r="N46" i="254" s="1"/>
  <c r="N45" i="254" s="1"/>
  <c r="N44" i="254" s="1"/>
  <c r="N43" i="254" s="1"/>
  <c r="N42" i="254" s="1"/>
  <c r="N41" i="254" s="1"/>
  <c r="N40" i="254" s="1"/>
  <c r="N39" i="254" s="1"/>
  <c r="N38" i="254" s="1"/>
  <c r="N37" i="254" s="1"/>
  <c r="N36" i="254" s="1"/>
  <c r="N35" i="254" s="1"/>
  <c r="N34" i="254" s="1"/>
  <c r="N33" i="254" s="1"/>
  <c r="N32" i="254" s="1"/>
  <c r="N31" i="254" s="1"/>
  <c r="N30" i="254" s="1"/>
  <c r="N29" i="254" s="1"/>
  <c r="N28" i="254" s="1"/>
  <c r="N27" i="254" s="1"/>
  <c r="N26" i="254" s="1"/>
  <c r="N25" i="254" s="1"/>
  <c r="N24" i="254" s="1"/>
  <c r="N23" i="254" s="1"/>
  <c r="N22" i="254" s="1"/>
  <c r="N21" i="254" s="1"/>
  <c r="N20" i="254" s="1"/>
  <c r="N19" i="254" s="1"/>
  <c r="N18" i="254" s="1"/>
  <c r="N17" i="254" s="1"/>
  <c r="N16" i="254" s="1"/>
  <c r="N15" i="254" s="1"/>
  <c r="N14" i="254" s="1"/>
  <c r="N13" i="254" s="1"/>
  <c r="N12" i="254" s="1"/>
  <c r="N11" i="254" s="1"/>
  <c r="N10" i="254" s="1"/>
  <c r="M13" i="249"/>
  <c r="Y34" i="249"/>
  <c r="Y66" i="249"/>
  <c r="H59" i="243"/>
  <c r="H63" i="243"/>
  <c r="H67" i="243"/>
  <c r="H71" i="243"/>
  <c r="H75" i="243"/>
  <c r="H79" i="243"/>
  <c r="K56" i="254"/>
  <c r="K55" i="254" s="1"/>
  <c r="K54" i="254" s="1"/>
  <c r="K53" i="254" s="1"/>
  <c r="K52" i="254" s="1"/>
  <c r="K51" i="254" s="1"/>
  <c r="K50" i="254" s="1"/>
  <c r="K49" i="254" s="1"/>
  <c r="K48" i="254" s="1"/>
  <c r="K47" i="254" s="1"/>
  <c r="K46" i="254" s="1"/>
  <c r="K45" i="254" s="1"/>
  <c r="K44" i="254" s="1"/>
  <c r="K43" i="254" s="1"/>
  <c r="K42" i="254" s="1"/>
  <c r="K41" i="254" s="1"/>
  <c r="K40" i="254" s="1"/>
  <c r="K39" i="254" s="1"/>
  <c r="K38" i="254" s="1"/>
  <c r="K37" i="254" s="1"/>
  <c r="K36" i="254" s="1"/>
  <c r="K35" i="254" s="1"/>
  <c r="K34" i="254" s="1"/>
  <c r="K33" i="254" s="1"/>
  <c r="K32" i="254" s="1"/>
  <c r="K31" i="254" s="1"/>
  <c r="K30" i="254" s="1"/>
  <c r="K29" i="254" s="1"/>
  <c r="K28" i="254" s="1"/>
  <c r="K27" i="254" s="1"/>
  <c r="K26" i="254" s="1"/>
  <c r="K25" i="254" s="1"/>
  <c r="K24" i="254" s="1"/>
  <c r="K23" i="254" s="1"/>
  <c r="K22" i="254" s="1"/>
  <c r="K21" i="254" s="1"/>
  <c r="K20" i="254" s="1"/>
  <c r="K19" i="254" s="1"/>
  <c r="K18" i="254" s="1"/>
  <c r="K17" i="254" s="1"/>
  <c r="K16" i="254" s="1"/>
  <c r="K15" i="254" s="1"/>
  <c r="K14" i="254" s="1"/>
  <c r="K13" i="254" s="1"/>
  <c r="K12" i="254" s="1"/>
  <c r="K11" i="254" s="1"/>
  <c r="K10" i="254" s="1"/>
  <c r="J13" i="249"/>
  <c r="H15" i="249"/>
  <c r="H13" i="249"/>
  <c r="Y17" i="249"/>
  <c r="Y33" i="249"/>
  <c r="Y38" i="249"/>
  <c r="Y49" i="249"/>
  <c r="Y65" i="249"/>
  <c r="Y21" i="249"/>
  <c r="G26" i="249"/>
  <c r="Y37" i="249"/>
  <c r="Y53" i="249"/>
  <c r="Y69" i="249"/>
  <c r="L13" i="249"/>
  <c r="Y25" i="249"/>
  <c r="Y41" i="249"/>
  <c r="Y57" i="249"/>
  <c r="Y22" i="261"/>
  <c r="Y32" i="261"/>
  <c r="G32" i="261"/>
  <c r="G21" i="261"/>
  <c r="Y24" i="261"/>
  <c r="Y33" i="261"/>
  <c r="Y36" i="261"/>
  <c r="Y41" i="261"/>
  <c r="Y48" i="261"/>
  <c r="G17" i="249"/>
  <c r="G21" i="249"/>
  <c r="G25" i="249"/>
  <c r="G29" i="249"/>
  <c r="G33" i="249"/>
  <c r="G37" i="249"/>
  <c r="G41" i="249"/>
  <c r="G45" i="249"/>
  <c r="G49" i="249"/>
  <c r="G53" i="249"/>
  <c r="G57" i="249"/>
  <c r="G61" i="249"/>
  <c r="G65" i="249"/>
  <c r="G69" i="249"/>
  <c r="Y25" i="261"/>
  <c r="Y37" i="261"/>
  <c r="Y40" i="261"/>
  <c r="G12" i="249"/>
  <c r="Y17" i="261"/>
  <c r="Y28" i="261"/>
  <c r="Y44" i="261"/>
  <c r="Y26" i="261"/>
  <c r="Y30" i="261"/>
  <c r="Y34" i="261"/>
  <c r="Y38" i="261"/>
  <c r="Y42" i="261"/>
  <c r="Y46" i="261"/>
  <c r="Y57" i="261"/>
  <c r="M15" i="262"/>
  <c r="Y24" i="262"/>
  <c r="G24" i="262"/>
  <c r="Y60" i="261"/>
  <c r="Y61" i="261"/>
  <c r="E15" i="262"/>
  <c r="Y15" i="262" s="1"/>
  <c r="E13" i="262"/>
  <c r="Y16" i="262"/>
  <c r="Y19" i="262"/>
  <c r="G19" i="262"/>
  <c r="Y20" i="262"/>
  <c r="Y22" i="262"/>
  <c r="Y59" i="261"/>
  <c r="Y65" i="261"/>
  <c r="Y69" i="261"/>
  <c r="Y12" i="262"/>
  <c r="G51" i="261"/>
  <c r="Y53" i="261"/>
  <c r="Y67" i="261"/>
  <c r="Y18" i="262"/>
  <c r="Y23" i="262"/>
  <c r="Y31" i="262"/>
  <c r="Y35" i="262"/>
  <c r="Y39" i="262"/>
  <c r="Y43" i="262"/>
  <c r="G52" i="262"/>
  <c r="G60" i="262"/>
  <c r="K13" i="262"/>
  <c r="H13" i="262"/>
  <c r="Y28" i="262"/>
  <c r="Y53" i="262"/>
  <c r="Y57" i="262"/>
  <c r="G57" i="262"/>
  <c r="Y58" i="262"/>
  <c r="Y61" i="262"/>
  <c r="G61" i="262"/>
  <c r="Y52" i="261"/>
  <c r="Y56" i="261"/>
  <c r="Y64" i="261"/>
  <c r="Y68" i="261"/>
  <c r="Y27" i="262"/>
  <c r="G27" i="262"/>
  <c r="Y29" i="262"/>
  <c r="Y32" i="262"/>
  <c r="Y33" i="262"/>
  <c r="Y36" i="262"/>
  <c r="Y37" i="262"/>
  <c r="Y40" i="262"/>
  <c r="Y41" i="262"/>
  <c r="Y44" i="262"/>
  <c r="Y45" i="262"/>
  <c r="Y48" i="262"/>
  <c r="Y49" i="262"/>
  <c r="G14" i="262"/>
  <c r="G18" i="262"/>
  <c r="G22" i="262"/>
  <c r="Y50" i="262"/>
  <c r="G50" i="262"/>
  <c r="Y51" i="262"/>
  <c r="Y22" i="274"/>
  <c r="Y34" i="274"/>
  <c r="Y38" i="274"/>
  <c r="G31" i="262"/>
  <c r="G35" i="262"/>
  <c r="G39" i="262"/>
  <c r="G43" i="262"/>
  <c r="G47" i="262"/>
  <c r="G51" i="262"/>
  <c r="G55" i="262"/>
  <c r="G59" i="262"/>
  <c r="Y66" i="262"/>
  <c r="G66" i="262"/>
  <c r="G19" i="274"/>
  <c r="Y26" i="274"/>
  <c r="J13" i="274"/>
  <c r="H13" i="274"/>
  <c r="Y52" i="274"/>
  <c r="Y55" i="274"/>
  <c r="Y41" i="274"/>
  <c r="G46" i="274"/>
  <c r="Y50" i="274"/>
  <c r="G50" i="274"/>
  <c r="E15" i="274"/>
  <c r="Y15" i="274" s="1"/>
  <c r="G18" i="274"/>
  <c r="G22" i="274"/>
  <c r="G26" i="274"/>
  <c r="G30" i="274"/>
  <c r="G34" i="274"/>
  <c r="G38" i="274"/>
  <c r="G51" i="274"/>
  <c r="Y57" i="274"/>
  <c r="Y65" i="274"/>
  <c r="Y61" i="274"/>
  <c r="G69" i="274"/>
  <c r="T62" i="289" l="1"/>
  <c r="S62" i="289"/>
  <c r="T58" i="289"/>
  <c r="S58" i="289"/>
  <c r="Q71" i="96"/>
  <c r="Q71" i="217"/>
  <c r="T61" i="289"/>
  <c r="S61" i="289"/>
  <c r="Q75" i="96"/>
  <c r="Q75" i="217"/>
  <c r="Q59" i="96"/>
  <c r="Q59" i="217"/>
  <c r="T60" i="289"/>
  <c r="S60" i="289"/>
  <c r="G13" i="262"/>
  <c r="T59" i="289"/>
  <c r="S59" i="289"/>
  <c r="Y36" i="274"/>
  <c r="G36" i="274"/>
  <c r="M15" i="274"/>
  <c r="G25" i="274"/>
  <c r="Y25" i="274"/>
  <c r="Y13" i="262"/>
  <c r="G50" i="261"/>
  <c r="Y50" i="261"/>
  <c r="K15" i="261"/>
  <c r="K15" i="249"/>
  <c r="K13" i="249"/>
  <c r="J15" i="261"/>
  <c r="Y67" i="249"/>
  <c r="G67" i="249"/>
  <c r="Y59" i="249"/>
  <c r="G59" i="249"/>
  <c r="Y51" i="249"/>
  <c r="G51" i="249"/>
  <c r="Y43" i="249"/>
  <c r="G43" i="249"/>
  <c r="Y35" i="249"/>
  <c r="G35" i="249"/>
  <c r="Y27" i="249"/>
  <c r="G27" i="249"/>
  <c r="Y19" i="249"/>
  <c r="G19" i="249"/>
  <c r="F15" i="249"/>
  <c r="F13" i="249"/>
  <c r="H15" i="261"/>
  <c r="G64" i="249"/>
  <c r="Y64" i="249"/>
  <c r="G48" i="249"/>
  <c r="Y48" i="249"/>
  <c r="G32" i="249"/>
  <c r="Y32" i="249"/>
  <c r="G16" i="249"/>
  <c r="Y16" i="249"/>
  <c r="F15" i="261"/>
  <c r="M15" i="261"/>
  <c r="Y62" i="249"/>
  <c r="G54" i="249"/>
  <c r="E116" i="235"/>
  <c r="C116" i="235"/>
  <c r="E132" i="163"/>
  <c r="E134" i="163"/>
  <c r="E129" i="163"/>
  <c r="E127" i="163"/>
  <c r="E123" i="163"/>
  <c r="E119" i="163"/>
  <c r="E115" i="163"/>
  <c r="E135" i="163"/>
  <c r="K59" i="161" s="1" a="1"/>
  <c r="E124" i="163"/>
  <c r="E112" i="163"/>
  <c r="E130" i="163"/>
  <c r="E116" i="163"/>
  <c r="E120" i="163"/>
  <c r="BL134" i="163"/>
  <c r="BL135" i="163"/>
  <c r="BL132" i="163"/>
  <c r="BL125" i="163"/>
  <c r="BL121" i="163"/>
  <c r="BL117" i="163"/>
  <c r="BL113" i="163"/>
  <c r="BL109" i="163"/>
  <c r="BL105" i="163"/>
  <c r="BL101" i="163"/>
  <c r="BL97" i="163"/>
  <c r="BL93" i="163"/>
  <c r="BL89" i="163"/>
  <c r="BL85" i="163"/>
  <c r="BL81" i="163"/>
  <c r="BL77" i="163"/>
  <c r="BL73" i="163"/>
  <c r="BL69" i="163"/>
  <c r="BL65" i="163"/>
  <c r="BL61" i="163"/>
  <c r="BL57" i="163"/>
  <c r="BL53" i="163"/>
  <c r="BL49" i="163"/>
  <c r="BL45" i="163"/>
  <c r="BL41" i="163"/>
  <c r="BL37" i="163"/>
  <c r="BL33" i="163"/>
  <c r="BL29" i="163"/>
  <c r="BL25" i="163"/>
  <c r="BL21" i="163"/>
  <c r="BL17" i="163"/>
  <c r="BL13" i="163"/>
  <c r="BL129" i="163"/>
  <c r="BL123" i="163"/>
  <c r="BL119" i="163"/>
  <c r="BL115" i="163"/>
  <c r="BL111" i="163"/>
  <c r="BL107" i="163"/>
  <c r="BL103" i="163"/>
  <c r="BL99" i="163"/>
  <c r="BL95" i="163"/>
  <c r="BL91" i="163"/>
  <c r="BL87" i="163"/>
  <c r="BL83" i="163"/>
  <c r="BL79" i="163"/>
  <c r="BL75" i="163"/>
  <c r="BL71" i="163"/>
  <c r="BL67" i="163"/>
  <c r="BL63" i="163"/>
  <c r="BL59" i="163"/>
  <c r="BL55" i="163"/>
  <c r="BL51" i="163"/>
  <c r="BL47" i="163"/>
  <c r="BL43" i="163"/>
  <c r="BL39" i="163"/>
  <c r="BL35" i="163"/>
  <c r="BL31" i="163"/>
  <c r="BL27" i="163"/>
  <c r="BL23" i="163"/>
  <c r="BL19" i="163"/>
  <c r="BL15" i="163"/>
  <c r="BL130" i="163"/>
  <c r="BL127" i="163"/>
  <c r="BL124" i="163"/>
  <c r="BL120" i="163"/>
  <c r="BL116" i="163"/>
  <c r="BL112" i="163"/>
  <c r="BL108" i="163"/>
  <c r="BL104" i="163"/>
  <c r="BL100" i="163"/>
  <c r="BL96" i="163"/>
  <c r="BL92" i="163"/>
  <c r="BL88" i="163"/>
  <c r="BL84" i="163"/>
  <c r="BL80" i="163"/>
  <c r="BL76" i="163"/>
  <c r="BL72" i="163"/>
  <c r="BL68" i="163"/>
  <c r="BL64" i="163"/>
  <c r="BL60" i="163"/>
  <c r="BL56" i="163"/>
  <c r="BL52" i="163"/>
  <c r="BL48" i="163"/>
  <c r="BL44" i="163"/>
  <c r="BL40" i="163"/>
  <c r="BL36" i="163"/>
  <c r="BL32" i="163"/>
  <c r="BL28" i="163"/>
  <c r="BL24" i="163"/>
  <c r="BL20" i="163"/>
  <c r="BL16" i="163"/>
  <c r="BL12" i="163"/>
  <c r="BL128" i="163"/>
  <c r="BL114" i="163"/>
  <c r="BL110" i="163"/>
  <c r="BL94" i="163"/>
  <c r="BL78" i="163"/>
  <c r="BL62" i="163"/>
  <c r="BL46" i="163"/>
  <c r="BL30" i="163"/>
  <c r="BL14" i="163"/>
  <c r="BL118" i="163"/>
  <c r="BL106" i="163"/>
  <c r="BL90" i="163"/>
  <c r="BL74" i="163"/>
  <c r="BL58" i="163"/>
  <c r="BL42" i="163"/>
  <c r="BL26" i="163"/>
  <c r="BL122" i="163"/>
  <c r="BL102" i="163"/>
  <c r="BL86" i="163"/>
  <c r="BL70" i="163"/>
  <c r="BL54" i="163"/>
  <c r="BL38" i="163"/>
  <c r="BL22" i="163"/>
  <c r="BL133" i="163"/>
  <c r="BL131" i="163"/>
  <c r="BL126" i="163"/>
  <c r="BL98" i="163"/>
  <c r="BL82" i="163"/>
  <c r="BL66" i="163"/>
  <c r="BL50" i="163"/>
  <c r="BL34" i="163"/>
  <c r="BL18" i="163"/>
  <c r="C129" i="163"/>
  <c r="C115" i="163"/>
  <c r="C124" i="163"/>
  <c r="I102" i="217"/>
  <c r="Q102" i="91"/>
  <c r="I102" i="96"/>
  <c r="AC106" i="91"/>
  <c r="O110" i="91"/>
  <c r="G110" i="217"/>
  <c r="G110" i="96"/>
  <c r="AC114" i="91"/>
  <c r="B110" i="161"/>
  <c r="R104" i="91"/>
  <c r="J104" i="217"/>
  <c r="N102" i="217"/>
  <c r="N102" i="96"/>
  <c r="N98" i="217"/>
  <c r="N98" i="96"/>
  <c r="P93" i="217"/>
  <c r="AA97" i="91"/>
  <c r="I90" i="217"/>
  <c r="Q90" i="91"/>
  <c r="I90" i="96"/>
  <c r="R89" i="91"/>
  <c r="J89" i="217"/>
  <c r="P104" i="217"/>
  <c r="P104" i="96"/>
  <c r="R90" i="91"/>
  <c r="J90" i="96"/>
  <c r="J90" i="217"/>
  <c r="R86" i="96"/>
  <c r="R86" i="217"/>
  <c r="M63" i="217"/>
  <c r="M63" i="96"/>
  <c r="I61" i="91"/>
  <c r="D61" i="91"/>
  <c r="M61" i="91"/>
  <c r="E61" i="217"/>
  <c r="I50" i="217"/>
  <c r="I50" i="96"/>
  <c r="I38" i="217"/>
  <c r="I38" i="96"/>
  <c r="I30" i="217"/>
  <c r="I30" i="96"/>
  <c r="O94" i="91"/>
  <c r="G94" i="217"/>
  <c r="G94" i="96"/>
  <c r="AC98" i="91"/>
  <c r="B94" i="161"/>
  <c r="C27" i="288"/>
  <c r="C91" i="288"/>
  <c r="C69" i="288"/>
  <c r="R116" i="91"/>
  <c r="J116" i="217"/>
  <c r="R114" i="91"/>
  <c r="J114" i="96"/>
  <c r="J114" i="217"/>
  <c r="R112" i="91"/>
  <c r="J112" i="217"/>
  <c r="O104" i="217"/>
  <c r="O104" i="96"/>
  <c r="AA108" i="91"/>
  <c r="D104" i="161"/>
  <c r="D104" i="270"/>
  <c r="N110" i="217"/>
  <c r="N110" i="96"/>
  <c r="N99" i="217"/>
  <c r="N99" i="96"/>
  <c r="P86" i="96"/>
  <c r="P86" i="217"/>
  <c r="AA90" i="91"/>
  <c r="H84" i="91"/>
  <c r="L84" i="91"/>
  <c r="D84" i="96"/>
  <c r="D84" i="217"/>
  <c r="H82" i="91"/>
  <c r="D82" i="96"/>
  <c r="L82" i="91"/>
  <c r="D82" i="217"/>
  <c r="H80" i="91"/>
  <c r="L80" i="91"/>
  <c r="D80" i="96"/>
  <c r="D80" i="217"/>
  <c r="H78" i="91"/>
  <c r="D78" i="96"/>
  <c r="L78" i="91"/>
  <c r="D78" i="217"/>
  <c r="H76" i="91"/>
  <c r="L76" i="91"/>
  <c r="D76" i="96"/>
  <c r="D76" i="217"/>
  <c r="H70" i="91"/>
  <c r="D70" i="96"/>
  <c r="L70" i="91"/>
  <c r="D70" i="217"/>
  <c r="H66" i="91"/>
  <c r="D66" i="96"/>
  <c r="L66" i="91"/>
  <c r="D66" i="217"/>
  <c r="H62" i="91"/>
  <c r="D62" i="96"/>
  <c r="L62" i="91"/>
  <c r="D62" i="217"/>
  <c r="R70" i="91"/>
  <c r="J70" i="96"/>
  <c r="J70" i="217"/>
  <c r="Q67" i="96"/>
  <c r="Q67" i="217"/>
  <c r="H55" i="217"/>
  <c r="H55" i="96"/>
  <c r="P59" i="161"/>
  <c r="L59" i="161"/>
  <c r="O59" i="161"/>
  <c r="G58" i="270"/>
  <c r="I72" i="217"/>
  <c r="Q72" i="91"/>
  <c r="N66" i="96"/>
  <c r="N66" i="217"/>
  <c r="J58" i="96"/>
  <c r="J58" i="217"/>
  <c r="Q55" i="161"/>
  <c r="P55" i="161"/>
  <c r="B59" i="283"/>
  <c r="E59" i="283"/>
  <c r="B51" i="283"/>
  <c r="E51" i="283"/>
  <c r="B43" i="283"/>
  <c r="E43" i="283"/>
  <c r="B35" i="283"/>
  <c r="E35" i="283"/>
  <c r="B27" i="283"/>
  <c r="E27" i="283"/>
  <c r="B19" i="283"/>
  <c r="E19" i="283"/>
  <c r="B11" i="283"/>
  <c r="E11" i="283"/>
  <c r="B54" i="283"/>
  <c r="E54" i="283"/>
  <c r="B46" i="283"/>
  <c r="E46" i="283"/>
  <c r="B38" i="283"/>
  <c r="E38" i="283"/>
  <c r="B30" i="283"/>
  <c r="E30" i="283"/>
  <c r="B22" i="283"/>
  <c r="E22" i="283"/>
  <c r="B14" i="283"/>
  <c r="E14" i="283"/>
  <c r="B7" i="283"/>
  <c r="C8" i="283"/>
  <c r="E7" i="283"/>
  <c r="B57" i="283"/>
  <c r="E57" i="283"/>
  <c r="B49" i="283"/>
  <c r="E49" i="283"/>
  <c r="B41" i="283"/>
  <c r="E41" i="283"/>
  <c r="B33" i="283"/>
  <c r="E33" i="283"/>
  <c r="B25" i="283"/>
  <c r="E25" i="283"/>
  <c r="B17" i="283"/>
  <c r="E17" i="283"/>
  <c r="B60" i="283"/>
  <c r="E60" i="283"/>
  <c r="B40" i="283"/>
  <c r="E40" i="283"/>
  <c r="B52" i="283"/>
  <c r="E52" i="283"/>
  <c r="C10" i="283"/>
  <c r="F56" i="211"/>
  <c r="Q55" i="211"/>
  <c r="H39" i="217"/>
  <c r="H39" i="96"/>
  <c r="O111" i="161"/>
  <c r="N111" i="161"/>
  <c r="P111" i="161"/>
  <c r="Q103" i="161"/>
  <c r="R103" i="161"/>
  <c r="O95" i="161"/>
  <c r="N95" i="161"/>
  <c r="P95" i="161"/>
  <c r="Q87" i="161"/>
  <c r="R87" i="161"/>
  <c r="O79" i="161"/>
  <c r="N79" i="161"/>
  <c r="P79" i="161"/>
  <c r="Q71" i="161"/>
  <c r="R71" i="161"/>
  <c r="O63" i="161"/>
  <c r="N63" i="161"/>
  <c r="P63" i="161"/>
  <c r="R55" i="161"/>
  <c r="O55" i="161"/>
  <c r="P47" i="161"/>
  <c r="L47" i="161"/>
  <c r="O47" i="161"/>
  <c r="R39" i="161"/>
  <c r="Q39" i="161"/>
  <c r="O39" i="161"/>
  <c r="P31" i="161"/>
  <c r="L31" i="161"/>
  <c r="O31" i="161"/>
  <c r="Q19" i="161"/>
  <c r="P19" i="161"/>
  <c r="E14" i="281"/>
  <c r="C14" i="281"/>
  <c r="E30" i="281"/>
  <c r="C30" i="281"/>
  <c r="E37" i="281"/>
  <c r="C37" i="281"/>
  <c r="E53" i="281"/>
  <c r="C53" i="281"/>
  <c r="E69" i="281"/>
  <c r="C69" i="281"/>
  <c r="C59" i="281"/>
  <c r="C43" i="281"/>
  <c r="C67" i="266"/>
  <c r="M67" i="266"/>
  <c r="C63" i="266"/>
  <c r="M63" i="266"/>
  <c r="C59" i="266"/>
  <c r="M59" i="266"/>
  <c r="C55" i="266"/>
  <c r="M55" i="266"/>
  <c r="C51" i="266"/>
  <c r="M51" i="266"/>
  <c r="C47" i="266"/>
  <c r="M47" i="266"/>
  <c r="C43" i="266"/>
  <c r="M43" i="266"/>
  <c r="C39" i="266"/>
  <c r="M39" i="266"/>
  <c r="C35" i="266"/>
  <c r="M35" i="266"/>
  <c r="C31" i="266"/>
  <c r="M31" i="266"/>
  <c r="C27" i="266"/>
  <c r="M27" i="266"/>
  <c r="C23" i="266"/>
  <c r="M23" i="266"/>
  <c r="C19" i="266"/>
  <c r="M19" i="266"/>
  <c r="M17" i="266"/>
  <c r="C17" i="266"/>
  <c r="G15" i="266"/>
  <c r="AA62" i="211"/>
  <c r="AE62" i="211" s="1"/>
  <c r="E15" i="266"/>
  <c r="AA54" i="211"/>
  <c r="AE54" i="211" s="1"/>
  <c r="S91" i="289"/>
  <c r="C115" i="133"/>
  <c r="C123" i="133"/>
  <c r="C110" i="133"/>
  <c r="C118" i="133"/>
  <c r="C126" i="133"/>
  <c r="L76" i="250"/>
  <c r="G67" i="274"/>
  <c r="Y20" i="274"/>
  <c r="G20" i="274"/>
  <c r="Y63" i="262"/>
  <c r="G63" i="262"/>
  <c r="Y66" i="261"/>
  <c r="G66" i="261"/>
  <c r="G28" i="262"/>
  <c r="BJ128" i="144"/>
  <c r="BJ132" i="144"/>
  <c r="BJ122" i="144"/>
  <c r="BJ126" i="144"/>
  <c r="BJ112" i="144"/>
  <c r="BJ116" i="144"/>
  <c r="BJ109" i="144"/>
  <c r="BJ19" i="144"/>
  <c r="BJ23" i="144"/>
  <c r="BJ27" i="144"/>
  <c r="BJ31" i="144"/>
  <c r="BJ35" i="144"/>
  <c r="BJ39" i="144"/>
  <c r="BJ43" i="144"/>
  <c r="BJ47" i="144"/>
  <c r="BJ51" i="144"/>
  <c r="BJ55" i="144"/>
  <c r="BJ59" i="144"/>
  <c r="BJ63" i="144"/>
  <c r="BJ67" i="144"/>
  <c r="BJ71" i="144"/>
  <c r="BJ75" i="144"/>
  <c r="BJ79" i="144"/>
  <c r="BJ83" i="144"/>
  <c r="BJ87" i="144"/>
  <c r="BJ91" i="144"/>
  <c r="BJ131" i="144"/>
  <c r="BJ135" i="144"/>
  <c r="BJ121" i="144"/>
  <c r="BJ125" i="144"/>
  <c r="BJ118" i="144"/>
  <c r="BJ130" i="144"/>
  <c r="BJ127" i="144"/>
  <c r="BJ120" i="144"/>
  <c r="BJ113" i="144"/>
  <c r="BJ115" i="144"/>
  <c r="BJ20" i="144"/>
  <c r="BJ22" i="144"/>
  <c r="BJ29" i="144"/>
  <c r="BJ36" i="144"/>
  <c r="BJ38" i="144"/>
  <c r="BJ45" i="144"/>
  <c r="BJ52" i="144"/>
  <c r="BJ54" i="144"/>
  <c r="BJ61" i="144"/>
  <c r="BJ68" i="144"/>
  <c r="BJ70" i="144"/>
  <c r="BJ77" i="144"/>
  <c r="BJ84" i="144"/>
  <c r="BJ86" i="144"/>
  <c r="BJ93" i="144"/>
  <c r="BJ96" i="144"/>
  <c r="BJ100" i="144"/>
  <c r="BJ104" i="144"/>
  <c r="BJ108" i="144"/>
  <c r="BJ133" i="144"/>
  <c r="BJ123" i="144"/>
  <c r="BJ110" i="144"/>
  <c r="BJ117" i="144"/>
  <c r="BJ24" i="144"/>
  <c r="BJ26" i="144"/>
  <c r="BJ33" i="144"/>
  <c r="BJ40" i="144"/>
  <c r="BJ42" i="144"/>
  <c r="BJ49" i="144"/>
  <c r="BJ56" i="144"/>
  <c r="BJ58" i="144"/>
  <c r="BJ65" i="144"/>
  <c r="BJ72" i="144"/>
  <c r="BJ74" i="144"/>
  <c r="BJ81" i="144"/>
  <c r="BJ88" i="144"/>
  <c r="BJ90" i="144"/>
  <c r="BJ95" i="144"/>
  <c r="BJ99" i="144"/>
  <c r="BJ103" i="144"/>
  <c r="BJ107" i="144"/>
  <c r="BJ129" i="144"/>
  <c r="BJ119" i="144"/>
  <c r="BJ111" i="144"/>
  <c r="BJ25" i="144"/>
  <c r="BJ32" i="144"/>
  <c r="BJ34" i="144"/>
  <c r="BJ41" i="144"/>
  <c r="BJ48" i="144"/>
  <c r="BJ50" i="144"/>
  <c r="BJ57" i="144"/>
  <c r="BJ64" i="144"/>
  <c r="BJ66" i="144"/>
  <c r="BJ73" i="144"/>
  <c r="BJ80" i="144"/>
  <c r="BJ82" i="144"/>
  <c r="BJ89" i="144"/>
  <c r="BJ97" i="144"/>
  <c r="BJ101" i="144"/>
  <c r="BJ105" i="144"/>
  <c r="BJ124" i="144"/>
  <c r="BJ114" i="144"/>
  <c r="BJ62" i="144"/>
  <c r="BJ69" i="144"/>
  <c r="BJ76" i="144"/>
  <c r="BJ102" i="144"/>
  <c r="BJ134" i="144"/>
  <c r="BJ21" i="144"/>
  <c r="BJ28" i="144"/>
  <c r="BJ78" i="144"/>
  <c r="BJ85" i="144"/>
  <c r="BJ92" i="144"/>
  <c r="BJ98" i="144"/>
  <c r="BJ30" i="144"/>
  <c r="BJ37" i="144"/>
  <c r="BJ44" i="144"/>
  <c r="BJ94" i="144"/>
  <c r="BJ46" i="144"/>
  <c r="BJ53" i="144"/>
  <c r="BJ60" i="144"/>
  <c r="BJ106" i="144"/>
  <c r="G65" i="274"/>
  <c r="Y67" i="274"/>
  <c r="G42" i="274"/>
  <c r="Y24" i="274"/>
  <c r="G24" i="274"/>
  <c r="I15" i="274"/>
  <c r="G65" i="262"/>
  <c r="Y46" i="274"/>
  <c r="G37" i="274"/>
  <c r="Y37" i="274"/>
  <c r="G21" i="274"/>
  <c r="Y21" i="274"/>
  <c r="F13" i="274"/>
  <c r="Y23" i="274"/>
  <c r="G31" i="274"/>
  <c r="Y19" i="274"/>
  <c r="M13" i="274"/>
  <c r="G49" i="262"/>
  <c r="G45" i="262"/>
  <c r="G41" i="262"/>
  <c r="G37" i="262"/>
  <c r="G33" i="262"/>
  <c r="G29" i="262"/>
  <c r="G64" i="261"/>
  <c r="G56" i="261"/>
  <c r="Y17" i="262"/>
  <c r="G17" i="262"/>
  <c r="J15" i="262"/>
  <c r="Y60" i="262"/>
  <c r="Y52" i="262"/>
  <c r="G53" i="261"/>
  <c r="Y49" i="261"/>
  <c r="G49" i="261"/>
  <c r="Y14" i="262"/>
  <c r="G57" i="261"/>
  <c r="G30" i="261"/>
  <c r="K13" i="261"/>
  <c r="Y12" i="261"/>
  <c r="E13" i="261"/>
  <c r="G12" i="261"/>
  <c r="M13" i="261"/>
  <c r="G60" i="249"/>
  <c r="Y60" i="249"/>
  <c r="G44" i="249"/>
  <c r="Y44" i="249"/>
  <c r="G28" i="249"/>
  <c r="Y28" i="249"/>
  <c r="M15" i="249"/>
  <c r="L15" i="261"/>
  <c r="G30" i="249"/>
  <c r="G42" i="249"/>
  <c r="Y26" i="249"/>
  <c r="Y54" i="249"/>
  <c r="G50" i="249"/>
  <c r="G18" i="249"/>
  <c r="C122" i="235"/>
  <c r="C131" i="235"/>
  <c r="C117" i="235"/>
  <c r="C125" i="235"/>
  <c r="C134" i="235"/>
  <c r="BL134" i="288"/>
  <c r="BL130" i="288"/>
  <c r="BL127" i="288"/>
  <c r="BL124" i="288"/>
  <c r="BL120" i="288"/>
  <c r="BL116" i="288"/>
  <c r="BL112" i="288"/>
  <c r="BL108" i="288"/>
  <c r="BL104" i="288"/>
  <c r="BL100" i="288"/>
  <c r="BL96" i="288"/>
  <c r="BL92" i="288"/>
  <c r="BL88" i="288"/>
  <c r="BL84" i="288"/>
  <c r="BL80" i="288"/>
  <c r="BL76" i="288"/>
  <c r="BL72" i="288"/>
  <c r="BL68" i="288"/>
  <c r="BL64" i="288"/>
  <c r="BL60" i="288"/>
  <c r="BL56" i="288"/>
  <c r="BL52" i="288"/>
  <c r="BL48" i="288"/>
  <c r="BL44" i="288"/>
  <c r="BL40" i="288"/>
  <c r="BL36" i="288"/>
  <c r="BL32" i="288"/>
  <c r="BL28" i="288"/>
  <c r="BL24" i="288"/>
  <c r="BL20" i="288"/>
  <c r="BL16" i="288"/>
  <c r="BL12" i="288"/>
  <c r="BL135" i="288"/>
  <c r="BL131" i="288"/>
  <c r="BL125" i="288"/>
  <c r="BL121" i="288"/>
  <c r="BL117" i="288"/>
  <c r="BL113" i="288"/>
  <c r="BL109" i="288"/>
  <c r="BL105" i="288"/>
  <c r="BL101" i="288"/>
  <c r="BL97" i="288"/>
  <c r="BL93" i="288"/>
  <c r="BL89" i="288"/>
  <c r="BL85" i="288"/>
  <c r="BL81" i="288"/>
  <c r="BL77" i="288"/>
  <c r="BL73" i="288"/>
  <c r="BL69" i="288"/>
  <c r="BL65" i="288"/>
  <c r="BL61" i="288"/>
  <c r="BL57" i="288"/>
  <c r="BL53" i="288"/>
  <c r="BL49" i="288"/>
  <c r="BL45" i="288"/>
  <c r="BL41" i="288"/>
  <c r="BL37" i="288"/>
  <c r="BL33" i="288"/>
  <c r="BL29" i="288"/>
  <c r="BL25" i="288"/>
  <c r="BL21" i="288"/>
  <c r="BL17" i="288"/>
  <c r="BL13" i="288"/>
  <c r="BL132" i="288"/>
  <c r="BL128" i="288"/>
  <c r="BL126" i="288"/>
  <c r="BL122" i="288"/>
  <c r="BL118" i="288"/>
  <c r="BL114" i="288"/>
  <c r="BL110" i="288"/>
  <c r="BL106" i="288"/>
  <c r="BL102" i="288"/>
  <c r="BL98" i="288"/>
  <c r="BL94" i="288"/>
  <c r="BL90" i="288"/>
  <c r="BL86" i="288"/>
  <c r="BL82" i="288"/>
  <c r="BL78" i="288"/>
  <c r="BL74" i="288"/>
  <c r="BL70" i="288"/>
  <c r="BL66" i="288"/>
  <c r="BL62" i="288"/>
  <c r="BL58" i="288"/>
  <c r="BL54" i="288"/>
  <c r="BL50" i="288"/>
  <c r="BL46" i="288"/>
  <c r="BL42" i="288"/>
  <c r="BL38" i="288"/>
  <c r="BL34" i="288"/>
  <c r="BL30" i="288"/>
  <c r="BL26" i="288"/>
  <c r="BL22" i="288"/>
  <c r="BL18" i="288"/>
  <c r="BL14" i="288"/>
  <c r="BL129" i="288"/>
  <c r="BL115" i="288"/>
  <c r="BL99" i="288"/>
  <c r="BL83" i="288"/>
  <c r="BL67" i="288"/>
  <c r="BL51" i="288"/>
  <c r="BL35" i="288"/>
  <c r="BL19" i="288"/>
  <c r="BL123" i="288"/>
  <c r="BL107" i="288"/>
  <c r="BL91" i="288"/>
  <c r="BL75" i="288"/>
  <c r="BL59" i="288"/>
  <c r="BL43" i="288"/>
  <c r="BL27" i="288"/>
  <c r="BL111" i="288"/>
  <c r="BL95" i="288"/>
  <c r="BL79" i="288"/>
  <c r="BL63" i="288"/>
  <c r="BL47" i="288"/>
  <c r="BL31" i="288"/>
  <c r="BL15" i="288"/>
  <c r="BL87" i="288"/>
  <c r="BL23" i="288"/>
  <c r="BL71" i="288"/>
  <c r="BL119" i="288"/>
  <c r="BL55" i="288"/>
  <c r="BL133" i="288"/>
  <c r="BL103" i="288"/>
  <c r="BL39" i="288"/>
  <c r="C135" i="163"/>
  <c r="C127" i="163"/>
  <c r="C120" i="163"/>
  <c r="E60" i="268"/>
  <c r="E16" i="268"/>
  <c r="P110" i="217"/>
  <c r="P110" i="96"/>
  <c r="R102" i="91"/>
  <c r="J102" i="217"/>
  <c r="J102" i="96"/>
  <c r="R98" i="91"/>
  <c r="J98" i="217"/>
  <c r="J98" i="96"/>
  <c r="L86" i="217"/>
  <c r="L86" i="96"/>
  <c r="AB90" i="91"/>
  <c r="J116" i="96"/>
  <c r="J112" i="96"/>
  <c r="J104" i="96"/>
  <c r="O88" i="217"/>
  <c r="O88" i="96"/>
  <c r="AA92" i="91"/>
  <c r="D88" i="161"/>
  <c r="D88" i="270"/>
  <c r="E62" i="268"/>
  <c r="E18" i="268"/>
  <c r="R97" i="91"/>
  <c r="J97" i="217"/>
  <c r="N94" i="217"/>
  <c r="N94" i="96"/>
  <c r="N87" i="217"/>
  <c r="N87" i="96"/>
  <c r="M67" i="217"/>
  <c r="M67" i="96"/>
  <c r="I65" i="91"/>
  <c r="D65" i="91"/>
  <c r="M65" i="91"/>
  <c r="E65" i="217"/>
  <c r="P101" i="96"/>
  <c r="P93" i="96"/>
  <c r="M68" i="96"/>
  <c r="C43" i="288"/>
  <c r="C107" i="288"/>
  <c r="C55" i="288"/>
  <c r="C119" i="288"/>
  <c r="C63" i="288"/>
  <c r="C127" i="288"/>
  <c r="C18" i="288"/>
  <c r="C34" i="288"/>
  <c r="C50" i="288"/>
  <c r="C66" i="288"/>
  <c r="C82" i="288"/>
  <c r="C98" i="288"/>
  <c r="C114" i="288"/>
  <c r="C132" i="288"/>
  <c r="C121" i="288"/>
  <c r="C135" i="288"/>
  <c r="C20" i="288"/>
  <c r="C36" i="288"/>
  <c r="C52" i="288"/>
  <c r="C68" i="288"/>
  <c r="C84" i="288"/>
  <c r="C100" i="288"/>
  <c r="C116" i="288"/>
  <c r="C134" i="288"/>
  <c r="C99" i="288"/>
  <c r="E40" i="268"/>
  <c r="E32" i="268"/>
  <c r="N115" i="217"/>
  <c r="N115" i="96"/>
  <c r="R107" i="91"/>
  <c r="J107" i="96"/>
  <c r="J107" i="217"/>
  <c r="R100" i="91"/>
  <c r="J100" i="217"/>
  <c r="R96" i="91"/>
  <c r="J96" i="217"/>
  <c r="P94" i="217"/>
  <c r="P94" i="96"/>
  <c r="P87" i="217"/>
  <c r="AA91" i="91"/>
  <c r="P87" i="96"/>
  <c r="E66" i="268"/>
  <c r="E50" i="268"/>
  <c r="E22" i="268"/>
  <c r="D13" i="268"/>
  <c r="P116" i="217"/>
  <c r="P116" i="96"/>
  <c r="P114" i="217"/>
  <c r="P114" i="96"/>
  <c r="P112" i="217"/>
  <c r="P112" i="96"/>
  <c r="AA116" i="91"/>
  <c r="R110" i="91"/>
  <c r="J110" i="96"/>
  <c r="J110" i="217"/>
  <c r="R108" i="91"/>
  <c r="J108" i="217"/>
  <c r="R105" i="91"/>
  <c r="J105" i="217"/>
  <c r="R101" i="91"/>
  <c r="J101" i="217"/>
  <c r="R99" i="91"/>
  <c r="J99" i="217"/>
  <c r="J99" i="96"/>
  <c r="P95" i="217"/>
  <c r="AA99" i="91"/>
  <c r="P95" i="96"/>
  <c r="R92" i="91"/>
  <c r="J92" i="217"/>
  <c r="Q85" i="91"/>
  <c r="I85" i="217"/>
  <c r="Q83" i="91"/>
  <c r="I83" i="217"/>
  <c r="I83" i="96"/>
  <c r="Q81" i="91"/>
  <c r="I81" i="217"/>
  <c r="Q79" i="91"/>
  <c r="I79" i="217"/>
  <c r="I79" i="96"/>
  <c r="Q77" i="91"/>
  <c r="I77" i="217"/>
  <c r="J75" i="217"/>
  <c r="R75" i="91"/>
  <c r="J75" i="96"/>
  <c r="J72" i="91"/>
  <c r="N72" i="91"/>
  <c r="J68" i="91"/>
  <c r="N68" i="91"/>
  <c r="J64" i="91"/>
  <c r="N64" i="91"/>
  <c r="J60" i="91"/>
  <c r="N60" i="91"/>
  <c r="N105" i="96"/>
  <c r="N89" i="96"/>
  <c r="R62" i="91"/>
  <c r="J62" i="96"/>
  <c r="J62" i="217"/>
  <c r="H35" i="217"/>
  <c r="H35" i="96"/>
  <c r="D60" i="270"/>
  <c r="H68" i="91"/>
  <c r="D68" i="96"/>
  <c r="L68" i="91"/>
  <c r="H60" i="91"/>
  <c r="D60" i="96"/>
  <c r="L60" i="91"/>
  <c r="P62" i="270"/>
  <c r="B63" i="283"/>
  <c r="E63" i="283"/>
  <c r="C100" i="281"/>
  <c r="N47" i="161"/>
  <c r="N27" i="161"/>
  <c r="M27" i="161"/>
  <c r="C27" i="281"/>
  <c r="C126" i="281"/>
  <c r="F58" i="211"/>
  <c r="J69" i="217"/>
  <c r="R69" i="91"/>
  <c r="Q63" i="91"/>
  <c r="J61" i="217"/>
  <c r="R61" i="91"/>
  <c r="E41" i="281"/>
  <c r="C41" i="281"/>
  <c r="E57" i="281"/>
  <c r="C57" i="281"/>
  <c r="C132" i="281"/>
  <c r="C114" i="281"/>
  <c r="C87" i="281"/>
  <c r="C26" i="281"/>
  <c r="G65" i="266"/>
  <c r="G49" i="266"/>
  <c r="G33" i="266"/>
  <c r="K51" i="211"/>
  <c r="U50" i="211"/>
  <c r="S115" i="289"/>
  <c r="S83" i="289"/>
  <c r="S56" i="289"/>
  <c r="K68" i="266"/>
  <c r="K60" i="266"/>
  <c r="K52" i="266"/>
  <c r="K44" i="266"/>
  <c r="K36" i="266"/>
  <c r="K28" i="266"/>
  <c r="K20" i="266"/>
  <c r="J50" i="211"/>
  <c r="T49" i="211"/>
  <c r="I49" i="211"/>
  <c r="S48" i="211"/>
  <c r="I51" i="211"/>
  <c r="S75" i="289"/>
  <c r="J55" i="289"/>
  <c r="P55" i="289" s="1"/>
  <c r="K55" i="289" s="1"/>
  <c r="G55" i="211"/>
  <c r="R54" i="211"/>
  <c r="M65" i="266"/>
  <c r="C65" i="266"/>
  <c r="M57" i="266"/>
  <c r="C57" i="266"/>
  <c r="M49" i="266"/>
  <c r="C49" i="266"/>
  <c r="M41" i="266"/>
  <c r="C41" i="266"/>
  <c r="M33" i="266"/>
  <c r="C33" i="266"/>
  <c r="M25" i="266"/>
  <c r="C25" i="266"/>
  <c r="C18" i="266"/>
  <c r="M18" i="266"/>
  <c r="M14" i="266"/>
  <c r="C14" i="266"/>
  <c r="G13" i="266"/>
  <c r="C117" i="133"/>
  <c r="C125" i="133"/>
  <c r="C112" i="133"/>
  <c r="C120" i="133"/>
  <c r="Y49" i="274"/>
  <c r="G49" i="274"/>
  <c r="F15" i="274"/>
  <c r="L13" i="274"/>
  <c r="Y64" i="262"/>
  <c r="G64" i="262"/>
  <c r="G14" i="274"/>
  <c r="C128" i="144"/>
  <c r="C130" i="144"/>
  <c r="C134" i="144"/>
  <c r="C127" i="144"/>
  <c r="C120" i="144"/>
  <c r="C124" i="144"/>
  <c r="C110" i="144"/>
  <c r="C114" i="144"/>
  <c r="C13" i="144"/>
  <c r="C17" i="144"/>
  <c r="C21" i="144"/>
  <c r="C25" i="144"/>
  <c r="C29" i="144"/>
  <c r="C33" i="144"/>
  <c r="C37" i="144"/>
  <c r="C41" i="144"/>
  <c r="C45" i="144"/>
  <c r="C49" i="144"/>
  <c r="C53" i="144"/>
  <c r="C57" i="144"/>
  <c r="C61" i="144"/>
  <c r="C65" i="144"/>
  <c r="C69" i="144"/>
  <c r="C73" i="144"/>
  <c r="C77" i="144"/>
  <c r="C81" i="144"/>
  <c r="C85" i="144"/>
  <c r="C89" i="144"/>
  <c r="C93" i="144"/>
  <c r="C129" i="144"/>
  <c r="C133" i="144"/>
  <c r="C119" i="144"/>
  <c r="C123" i="144"/>
  <c r="C126" i="144"/>
  <c r="C112" i="144"/>
  <c r="C10" i="144"/>
  <c r="C12" i="144"/>
  <c r="C19" i="144"/>
  <c r="C26" i="144"/>
  <c r="C28" i="144"/>
  <c r="C35" i="144"/>
  <c r="C42" i="144"/>
  <c r="C44" i="144"/>
  <c r="C51" i="144"/>
  <c r="C58" i="144"/>
  <c r="C60" i="144"/>
  <c r="C67" i="144"/>
  <c r="C74" i="144"/>
  <c r="C76" i="144"/>
  <c r="C83" i="144"/>
  <c r="C90" i="144"/>
  <c r="C92" i="144"/>
  <c r="C98" i="144"/>
  <c r="C102" i="144"/>
  <c r="C106" i="144"/>
  <c r="C131" i="144"/>
  <c r="C121" i="144"/>
  <c r="C116" i="144"/>
  <c r="C14" i="144"/>
  <c r="C16" i="144"/>
  <c r="C23" i="144"/>
  <c r="C30" i="144"/>
  <c r="C32" i="144"/>
  <c r="C39" i="144"/>
  <c r="C46" i="144"/>
  <c r="C48" i="144"/>
  <c r="C55" i="144"/>
  <c r="C62" i="144"/>
  <c r="C64" i="144"/>
  <c r="C71" i="144"/>
  <c r="C78" i="144"/>
  <c r="C80" i="144"/>
  <c r="C87" i="144"/>
  <c r="C94" i="144"/>
  <c r="C97" i="144"/>
  <c r="C101" i="144"/>
  <c r="C105" i="144"/>
  <c r="C125" i="144"/>
  <c r="C118" i="144"/>
  <c r="C115" i="144"/>
  <c r="C117" i="144"/>
  <c r="C109" i="144"/>
  <c r="C15" i="144"/>
  <c r="C22" i="144"/>
  <c r="C24" i="144"/>
  <c r="C31" i="144"/>
  <c r="C38" i="144"/>
  <c r="C40" i="144"/>
  <c r="C47" i="144"/>
  <c r="C54" i="144"/>
  <c r="C56" i="144"/>
  <c r="C63" i="144"/>
  <c r="C70" i="144"/>
  <c r="C72" i="144"/>
  <c r="C79" i="144"/>
  <c r="C86" i="144"/>
  <c r="C88" i="144"/>
  <c r="C95" i="144"/>
  <c r="C99" i="144"/>
  <c r="C103" i="144"/>
  <c r="C107" i="144"/>
  <c r="C9" i="144"/>
  <c r="C132" i="144"/>
  <c r="C20" i="144"/>
  <c r="C27" i="144"/>
  <c r="C34" i="144"/>
  <c r="C84" i="144"/>
  <c r="C91" i="144"/>
  <c r="C108" i="144"/>
  <c r="C36" i="144"/>
  <c r="C43" i="144"/>
  <c r="C50" i="144"/>
  <c r="C104" i="144"/>
  <c r="C111" i="144"/>
  <c r="C52" i="144"/>
  <c r="C59" i="144"/>
  <c r="C66" i="144"/>
  <c r="C100" i="144"/>
  <c r="C122" i="144"/>
  <c r="C113" i="144"/>
  <c r="C11" i="144"/>
  <c r="C18" i="144"/>
  <c r="C68" i="144"/>
  <c r="C75" i="144"/>
  <c r="C82" i="144"/>
  <c r="C96" i="144"/>
  <c r="G63" i="274"/>
  <c r="Y63" i="274"/>
  <c r="G61" i="274"/>
  <c r="G62" i="274"/>
  <c r="G58" i="274"/>
  <c r="Y47" i="274"/>
  <c r="G47" i="274"/>
  <c r="G41" i="274"/>
  <c r="G48" i="274"/>
  <c r="Y48" i="274"/>
  <c r="G44" i="274"/>
  <c r="Y44" i="274"/>
  <c r="G40" i="274"/>
  <c r="Y40" i="274"/>
  <c r="Y54" i="274"/>
  <c r="G54" i="274"/>
  <c r="Y45" i="274"/>
  <c r="G45" i="274"/>
  <c r="Y42" i="274"/>
  <c r="Y28" i="274"/>
  <c r="G28" i="274"/>
  <c r="G33" i="274"/>
  <c r="Y33" i="274"/>
  <c r="G17" i="274"/>
  <c r="Y17" i="274"/>
  <c r="J15" i="274"/>
  <c r="G52" i="274"/>
  <c r="Y39" i="274"/>
  <c r="G39" i="274"/>
  <c r="G35" i="274"/>
  <c r="Y31" i="274"/>
  <c r="I13" i="274"/>
  <c r="Y68" i="262"/>
  <c r="G68" i="262"/>
  <c r="G27" i="274"/>
  <c r="Y14" i="274"/>
  <c r="G69" i="262"/>
  <c r="L15" i="262"/>
  <c r="L13" i="262"/>
  <c r="I15" i="262"/>
  <c r="Y62" i="261"/>
  <c r="G62" i="261"/>
  <c r="Y54" i="261"/>
  <c r="G54" i="261"/>
  <c r="G58" i="262"/>
  <c r="G53" i="262"/>
  <c r="Y25" i="262"/>
  <c r="G25" i="262"/>
  <c r="Y21" i="262"/>
  <c r="G21" i="262"/>
  <c r="G56" i="262"/>
  <c r="G23" i="262"/>
  <c r="J13" i="262"/>
  <c r="G65" i="261"/>
  <c r="Y45" i="261"/>
  <c r="G45" i="261"/>
  <c r="G20" i="262"/>
  <c r="G16" i="262"/>
  <c r="G61" i="261"/>
  <c r="Y47" i="261"/>
  <c r="G47" i="261"/>
  <c r="Y39" i="261"/>
  <c r="G39" i="261"/>
  <c r="Y35" i="261"/>
  <c r="G35" i="261"/>
  <c r="Y31" i="261"/>
  <c r="G31" i="261"/>
  <c r="Y27" i="261"/>
  <c r="G27" i="261"/>
  <c r="Y23" i="261"/>
  <c r="G23" i="261"/>
  <c r="Y19" i="261"/>
  <c r="G19" i="261"/>
  <c r="G28" i="261"/>
  <c r="Y20" i="261"/>
  <c r="G20" i="261"/>
  <c r="G40" i="261"/>
  <c r="L13" i="261"/>
  <c r="Y63" i="249"/>
  <c r="G63" i="249"/>
  <c r="Y55" i="249"/>
  <c r="G55" i="249"/>
  <c r="Y47" i="249"/>
  <c r="G47" i="249"/>
  <c r="Y39" i="249"/>
  <c r="G39" i="249"/>
  <c r="Y31" i="249"/>
  <c r="G31" i="249"/>
  <c r="Y23" i="249"/>
  <c r="G23" i="249"/>
  <c r="Y14" i="249"/>
  <c r="E15" i="249"/>
  <c r="Y15" i="249" s="1"/>
  <c r="G14" i="249"/>
  <c r="G38" i="261"/>
  <c r="G26" i="261"/>
  <c r="Y18" i="261"/>
  <c r="I13" i="261"/>
  <c r="G56" i="249"/>
  <c r="Y56" i="249"/>
  <c r="G40" i="249"/>
  <c r="Y40" i="249"/>
  <c r="G24" i="249"/>
  <c r="Y24" i="249"/>
  <c r="I15" i="249"/>
  <c r="E15" i="261"/>
  <c r="Y15" i="261" s="1"/>
  <c r="G14" i="261"/>
  <c r="Y14" i="261"/>
  <c r="H13" i="261"/>
  <c r="G46" i="249"/>
  <c r="Y30" i="249"/>
  <c r="G58" i="249"/>
  <c r="Y42" i="249"/>
  <c r="G22" i="249"/>
  <c r="I13" i="249"/>
  <c r="J13" i="261"/>
  <c r="Y50" i="249"/>
  <c r="Y18" i="249"/>
  <c r="I57" i="254"/>
  <c r="D57" i="214" s="1"/>
  <c r="J56" i="254"/>
  <c r="C124" i="235"/>
  <c r="C133" i="235"/>
  <c r="C119" i="235"/>
  <c r="C127" i="235"/>
  <c r="C135" i="185"/>
  <c r="K59" i="180" a="1"/>
  <c r="L59" i="184" a="1"/>
  <c r="C134" i="163"/>
  <c r="C123" i="163"/>
  <c r="C116" i="163"/>
  <c r="P105" i="217"/>
  <c r="AA109" i="91"/>
  <c r="Q98" i="217"/>
  <c r="Q98" i="96"/>
  <c r="P92" i="217"/>
  <c r="P92" i="96"/>
  <c r="M90" i="217"/>
  <c r="M90" i="96"/>
  <c r="P88" i="217"/>
  <c r="P88" i="96"/>
  <c r="H75" i="91"/>
  <c r="L75" i="91"/>
  <c r="D75" i="217"/>
  <c r="D75" i="96"/>
  <c r="H71" i="91"/>
  <c r="L71" i="91"/>
  <c r="D71" i="217"/>
  <c r="D71" i="96"/>
  <c r="H67" i="91"/>
  <c r="L67" i="91"/>
  <c r="D67" i="217"/>
  <c r="D67" i="96"/>
  <c r="H63" i="91"/>
  <c r="L63" i="91"/>
  <c r="D63" i="217"/>
  <c r="D63" i="96"/>
  <c r="H59" i="91"/>
  <c r="L59" i="91"/>
  <c r="D59" i="217"/>
  <c r="D59" i="96"/>
  <c r="E61" i="96"/>
  <c r="O108" i="217"/>
  <c r="O108" i="96"/>
  <c r="AA112" i="91"/>
  <c r="D108" i="161"/>
  <c r="D108" i="270"/>
  <c r="R94" i="91"/>
  <c r="J94" i="217"/>
  <c r="J94" i="96"/>
  <c r="R91" i="91"/>
  <c r="J91" i="96"/>
  <c r="J91" i="217"/>
  <c r="R87" i="91"/>
  <c r="J87" i="96"/>
  <c r="J87" i="217"/>
  <c r="M71" i="217"/>
  <c r="M71" i="96"/>
  <c r="I69" i="91"/>
  <c r="D69" i="91"/>
  <c r="M69" i="91"/>
  <c r="E69" i="217"/>
  <c r="I54" i="217"/>
  <c r="I54" i="96"/>
  <c r="I34" i="217"/>
  <c r="I34" i="96"/>
  <c r="M60" i="96"/>
  <c r="O101" i="217"/>
  <c r="O101" i="96"/>
  <c r="AA105" i="91"/>
  <c r="D101" i="270"/>
  <c r="D101" i="161"/>
  <c r="C59" i="288"/>
  <c r="C123" i="288"/>
  <c r="C71" i="288"/>
  <c r="C15" i="288"/>
  <c r="C79" i="288"/>
  <c r="C9" i="288"/>
  <c r="C22" i="288"/>
  <c r="C38" i="288"/>
  <c r="C54" i="288"/>
  <c r="C70" i="288"/>
  <c r="C86" i="288"/>
  <c r="C102" i="288"/>
  <c r="C118" i="288"/>
  <c r="C13" i="288"/>
  <c r="C29" i="288"/>
  <c r="C45" i="288"/>
  <c r="C61" i="288"/>
  <c r="C77" i="288"/>
  <c r="C93" i="288"/>
  <c r="C109" i="288"/>
  <c r="C125" i="288"/>
  <c r="C10" i="288"/>
  <c r="C24" i="288"/>
  <c r="C40" i="288"/>
  <c r="C56" i="288"/>
  <c r="C72" i="288"/>
  <c r="C88" i="288"/>
  <c r="C104" i="288"/>
  <c r="C120" i="288"/>
  <c r="C133" i="288"/>
  <c r="R115" i="91"/>
  <c r="J115" i="96"/>
  <c r="J115" i="217"/>
  <c r="R113" i="91"/>
  <c r="J113" i="217"/>
  <c r="R109" i="91"/>
  <c r="J109" i="217"/>
  <c r="N106" i="217"/>
  <c r="N106" i="96"/>
  <c r="N95" i="217"/>
  <c r="N95" i="96"/>
  <c r="D15" i="268"/>
  <c r="E12" i="268"/>
  <c r="C13" i="268"/>
  <c r="N111" i="217"/>
  <c r="N111" i="96"/>
  <c r="N103" i="217"/>
  <c r="N103" i="96"/>
  <c r="H89" i="91"/>
  <c r="D89" i="217"/>
  <c r="L89" i="91"/>
  <c r="H85" i="91"/>
  <c r="L85" i="91"/>
  <c r="D85" i="217"/>
  <c r="H83" i="91"/>
  <c r="L83" i="91"/>
  <c r="D83" i="217"/>
  <c r="D83" i="96"/>
  <c r="H81" i="91"/>
  <c r="L81" i="91"/>
  <c r="D81" i="217"/>
  <c r="H79" i="91"/>
  <c r="L79" i="91"/>
  <c r="D79" i="217"/>
  <c r="D79" i="96"/>
  <c r="H77" i="91"/>
  <c r="L77" i="91"/>
  <c r="D77" i="217"/>
  <c r="I74" i="217"/>
  <c r="Q74" i="91"/>
  <c r="I74" i="96"/>
  <c r="J71" i="217"/>
  <c r="R71" i="91"/>
  <c r="J71" i="96"/>
  <c r="J67" i="217"/>
  <c r="R67" i="91"/>
  <c r="J67" i="96"/>
  <c r="J63" i="217"/>
  <c r="R63" i="91"/>
  <c r="J63" i="96"/>
  <c r="J59" i="217"/>
  <c r="R59" i="91"/>
  <c r="J59" i="96"/>
  <c r="J55" i="217"/>
  <c r="J55" i="96"/>
  <c r="J51" i="217"/>
  <c r="J51" i="96"/>
  <c r="J47" i="217"/>
  <c r="J47" i="96"/>
  <c r="J43" i="217"/>
  <c r="J43" i="96"/>
  <c r="J39" i="217"/>
  <c r="J39" i="96"/>
  <c r="J35" i="217"/>
  <c r="J35" i="96"/>
  <c r="J31" i="217"/>
  <c r="J31" i="96"/>
  <c r="J27" i="217"/>
  <c r="J27" i="96"/>
  <c r="J23" i="217"/>
  <c r="J23" i="96"/>
  <c r="J19" i="217"/>
  <c r="J19" i="96"/>
  <c r="J15" i="217"/>
  <c r="J15" i="96"/>
  <c r="J105" i="96"/>
  <c r="N101" i="96"/>
  <c r="J89" i="96"/>
  <c r="N70" i="96"/>
  <c r="N70" i="217"/>
  <c r="H27" i="217"/>
  <c r="H27" i="96"/>
  <c r="J18" i="96"/>
  <c r="J18" i="217"/>
  <c r="R51" i="161"/>
  <c r="O51" i="161"/>
  <c r="R66" i="91"/>
  <c r="J66" i="96"/>
  <c r="J66" i="217"/>
  <c r="H64" i="91"/>
  <c r="D64" i="96"/>
  <c r="L64" i="91"/>
  <c r="H43" i="217"/>
  <c r="H43" i="96"/>
  <c r="P11" i="161"/>
  <c r="Q11" i="161"/>
  <c r="F57" i="270"/>
  <c r="N58" i="270"/>
  <c r="I68" i="217"/>
  <c r="Q68" i="91"/>
  <c r="I60" i="217"/>
  <c r="Q60" i="91"/>
  <c r="H31" i="217"/>
  <c r="H31" i="96"/>
  <c r="O11" i="161"/>
  <c r="R11" i="161"/>
  <c r="B55" i="283"/>
  <c r="E55" i="283"/>
  <c r="B47" i="283"/>
  <c r="E47" i="283"/>
  <c r="B39" i="283"/>
  <c r="E39" i="283"/>
  <c r="B31" i="283"/>
  <c r="E31" i="283"/>
  <c r="B23" i="283"/>
  <c r="E23" i="283"/>
  <c r="B15" i="283"/>
  <c r="E15" i="283"/>
  <c r="B58" i="283"/>
  <c r="E58" i="283"/>
  <c r="B50" i="283"/>
  <c r="E50" i="283"/>
  <c r="B42" i="283"/>
  <c r="E42" i="283"/>
  <c r="B34" i="283"/>
  <c r="E34" i="283"/>
  <c r="B26" i="283"/>
  <c r="E26" i="283"/>
  <c r="B18" i="283"/>
  <c r="E18" i="283"/>
  <c r="B53" i="283"/>
  <c r="E53" i="283"/>
  <c r="B45" i="283"/>
  <c r="E45" i="283"/>
  <c r="B37" i="283"/>
  <c r="E37" i="283"/>
  <c r="B29" i="283"/>
  <c r="E29" i="283"/>
  <c r="B21" i="283"/>
  <c r="E21" i="283"/>
  <c r="B13" i="283"/>
  <c r="E13" i="283"/>
  <c r="C135" i="281"/>
  <c r="C123" i="281"/>
  <c r="C107" i="281"/>
  <c r="C91" i="281"/>
  <c r="C75" i="281"/>
  <c r="C78" i="281"/>
  <c r="E60" i="281"/>
  <c r="C60" i="281"/>
  <c r="C56" i="281"/>
  <c r="C40" i="281"/>
  <c r="Q115" i="161"/>
  <c r="P115" i="161"/>
  <c r="Q99" i="161"/>
  <c r="P99" i="161"/>
  <c r="Q83" i="161"/>
  <c r="P83" i="161"/>
  <c r="Q67" i="161"/>
  <c r="P67" i="161"/>
  <c r="N59" i="161"/>
  <c r="M59" i="161"/>
  <c r="Q51" i="161"/>
  <c r="N43" i="161"/>
  <c r="M43" i="161"/>
  <c r="Q35" i="161"/>
  <c r="P35" i="161"/>
  <c r="R23" i="161"/>
  <c r="Q23" i="161"/>
  <c r="O23" i="161"/>
  <c r="P15" i="161"/>
  <c r="L15" i="161"/>
  <c r="O15" i="161"/>
  <c r="E22" i="281"/>
  <c r="C22" i="281"/>
  <c r="E45" i="281"/>
  <c r="C45" i="281"/>
  <c r="E61" i="281"/>
  <c r="C61" i="281"/>
  <c r="C103" i="281"/>
  <c r="C15" i="266"/>
  <c r="G53" i="266"/>
  <c r="G37" i="266"/>
  <c r="G21" i="266"/>
  <c r="J15" i="266"/>
  <c r="M12" i="266"/>
  <c r="K53" i="211"/>
  <c r="C135" i="133"/>
  <c r="S107" i="289"/>
  <c r="E132" i="133"/>
  <c r="E130" i="133"/>
  <c r="E128" i="133"/>
  <c r="E135" i="133"/>
  <c r="E131" i="133"/>
  <c r="E129" i="133"/>
  <c r="E126" i="133"/>
  <c r="E120" i="133"/>
  <c r="E118" i="133"/>
  <c r="E112" i="133"/>
  <c r="E110" i="133"/>
  <c r="E107" i="133"/>
  <c r="E105" i="133"/>
  <c r="E103" i="133"/>
  <c r="E101" i="133"/>
  <c r="E99" i="133"/>
  <c r="E97" i="133"/>
  <c r="E95" i="133"/>
  <c r="E93" i="133"/>
  <c r="E91" i="133"/>
  <c r="E89" i="133"/>
  <c r="E87" i="133"/>
  <c r="E85" i="133"/>
  <c r="E83" i="133"/>
  <c r="E81" i="133"/>
  <c r="E79" i="133"/>
  <c r="E77" i="133"/>
  <c r="E75" i="133"/>
  <c r="E73" i="133"/>
  <c r="E71" i="133"/>
  <c r="E69" i="133"/>
  <c r="E67" i="133"/>
  <c r="E65" i="133"/>
  <c r="E63" i="133"/>
  <c r="E61" i="133"/>
  <c r="E59" i="133"/>
  <c r="E57" i="133"/>
  <c r="E55" i="133"/>
  <c r="E53" i="133"/>
  <c r="E51" i="133"/>
  <c r="E49" i="133"/>
  <c r="E47" i="133"/>
  <c r="E45" i="133"/>
  <c r="E43" i="133"/>
  <c r="E41" i="133"/>
  <c r="E39" i="133"/>
  <c r="E37" i="133"/>
  <c r="E35" i="133"/>
  <c r="E33" i="133"/>
  <c r="E31" i="133"/>
  <c r="E29" i="133"/>
  <c r="E27" i="133"/>
  <c r="E25" i="133"/>
  <c r="E23" i="133"/>
  <c r="E21" i="133"/>
  <c r="E19" i="133"/>
  <c r="E17" i="133"/>
  <c r="E15" i="133"/>
  <c r="E13" i="133"/>
  <c r="E11" i="133"/>
  <c r="E9" i="133"/>
  <c r="E109" i="133"/>
  <c r="E125" i="133"/>
  <c r="E123" i="133"/>
  <c r="E117" i="133"/>
  <c r="E115" i="133"/>
  <c r="E106" i="133"/>
  <c r="E104" i="133"/>
  <c r="E102" i="133"/>
  <c r="E100" i="133"/>
  <c r="E98" i="133"/>
  <c r="E96" i="133"/>
  <c r="E94" i="133"/>
  <c r="E92" i="133"/>
  <c r="E90" i="133"/>
  <c r="E88" i="133"/>
  <c r="E86" i="133"/>
  <c r="E84" i="133"/>
  <c r="E82" i="133"/>
  <c r="E80" i="133"/>
  <c r="E78" i="133"/>
  <c r="E76" i="133"/>
  <c r="E74" i="133"/>
  <c r="E72" i="133"/>
  <c r="E70" i="133"/>
  <c r="E68" i="133"/>
  <c r="E66" i="133"/>
  <c r="E64" i="133"/>
  <c r="E62" i="133"/>
  <c r="E60" i="133"/>
  <c r="E58" i="133"/>
  <c r="E56" i="133"/>
  <c r="E54" i="133"/>
  <c r="E52" i="133"/>
  <c r="E50" i="133"/>
  <c r="E48" i="133"/>
  <c r="E46" i="133"/>
  <c r="E44" i="133"/>
  <c r="E42" i="133"/>
  <c r="E40" i="133"/>
  <c r="E38" i="133"/>
  <c r="E36" i="133"/>
  <c r="E34" i="133"/>
  <c r="E32" i="133"/>
  <c r="E30" i="133"/>
  <c r="E28" i="133"/>
  <c r="E26" i="133"/>
  <c r="E24" i="133"/>
  <c r="E22" i="133"/>
  <c r="E20" i="133"/>
  <c r="E18" i="133"/>
  <c r="E16" i="133"/>
  <c r="E14" i="133"/>
  <c r="E12" i="133"/>
  <c r="E10" i="133"/>
  <c r="E111" i="133"/>
  <c r="C111" i="133"/>
  <c r="E119" i="133"/>
  <c r="C119" i="133"/>
  <c r="E127" i="133"/>
  <c r="C127" i="133"/>
  <c r="C114" i="133"/>
  <c r="E114" i="133"/>
  <c r="C122" i="133"/>
  <c r="E122" i="133"/>
  <c r="G23" i="274"/>
  <c r="Y58" i="261"/>
  <c r="G58" i="261"/>
  <c r="G68" i="274"/>
  <c r="Y68" i="274"/>
  <c r="G59" i="274"/>
  <c r="Y59" i="274"/>
  <c r="Y66" i="274"/>
  <c r="G66" i="274"/>
  <c r="Y64" i="274"/>
  <c r="G64" i="274"/>
  <c r="Y60" i="274"/>
  <c r="G60" i="274"/>
  <c r="G56" i="274"/>
  <c r="Y56" i="274"/>
  <c r="Y62" i="274"/>
  <c r="Y58" i="274"/>
  <c r="Y43" i="274"/>
  <c r="G43" i="274"/>
  <c r="G57" i="274"/>
  <c r="Y53" i="274"/>
  <c r="G53" i="274"/>
  <c r="L15" i="274"/>
  <c r="Y32" i="274"/>
  <c r="G32" i="274"/>
  <c r="Y16" i="274"/>
  <c r="G16" i="274"/>
  <c r="K13" i="274"/>
  <c r="G29" i="274"/>
  <c r="Y29" i="274"/>
  <c r="Y12" i="274"/>
  <c r="E13" i="274"/>
  <c r="Y13" i="274" s="1"/>
  <c r="G12" i="274"/>
  <c r="G55" i="274"/>
  <c r="Y35" i="274"/>
  <c r="Y27" i="274"/>
  <c r="K15" i="274"/>
  <c r="Y67" i="262"/>
  <c r="G67" i="262"/>
  <c r="Y54" i="262"/>
  <c r="G54" i="262"/>
  <c r="F15" i="262"/>
  <c r="F13" i="262"/>
  <c r="G48" i="262"/>
  <c r="G44" i="262"/>
  <c r="G40" i="262"/>
  <c r="G36" i="262"/>
  <c r="G32" i="262"/>
  <c r="G68" i="261"/>
  <c r="G60" i="261"/>
  <c r="G52" i="261"/>
  <c r="Y56" i="262"/>
  <c r="I13" i="262"/>
  <c r="G69" i="261"/>
  <c r="Y43" i="261"/>
  <c r="G43" i="261"/>
  <c r="G44" i="261"/>
  <c r="F13" i="261"/>
  <c r="L15" i="249"/>
  <c r="G48" i="261"/>
  <c r="G36" i="261"/>
  <c r="G24" i="261"/>
  <c r="G18" i="261"/>
  <c r="Y16" i="261"/>
  <c r="G16" i="261"/>
  <c r="G68" i="249"/>
  <c r="Y68" i="249"/>
  <c r="G52" i="249"/>
  <c r="Y52" i="249"/>
  <c r="G36" i="249"/>
  <c r="Y36" i="249"/>
  <c r="G20" i="249"/>
  <c r="Y20" i="249"/>
  <c r="G34" i="261"/>
  <c r="G22" i="261"/>
  <c r="I15" i="261"/>
  <c r="G62" i="249"/>
  <c r="Y46" i="249"/>
  <c r="Y58" i="249"/>
  <c r="G38" i="249"/>
  <c r="Y22" i="249"/>
  <c r="G66" i="249"/>
  <c r="G34" i="249"/>
  <c r="E13" i="249"/>
  <c r="Y13" i="249" s="1"/>
  <c r="I58" i="254"/>
  <c r="D58" i="214" s="1"/>
  <c r="C118" i="235"/>
  <c r="C126" i="235"/>
  <c r="C135" i="235"/>
  <c r="L59" i="234" a="1"/>
  <c r="K59" i="230" a="1"/>
  <c r="C121" i="235"/>
  <c r="C130" i="235"/>
  <c r="P60" i="246"/>
  <c r="P109" i="165"/>
  <c r="C132" i="163"/>
  <c r="C119" i="163"/>
  <c r="C130" i="163"/>
  <c r="C112" i="163"/>
  <c r="E44" i="268"/>
  <c r="P111" i="217"/>
  <c r="AA115" i="91"/>
  <c r="P111" i="96"/>
  <c r="P108" i="217"/>
  <c r="P108" i="96"/>
  <c r="P103" i="217"/>
  <c r="AA107" i="91"/>
  <c r="P103" i="96"/>
  <c r="P102" i="217"/>
  <c r="P102" i="96"/>
  <c r="AA106" i="91"/>
  <c r="P99" i="217"/>
  <c r="AA103" i="91"/>
  <c r="P99" i="96"/>
  <c r="H90" i="91"/>
  <c r="D90" i="217"/>
  <c r="L90" i="91"/>
  <c r="D90" i="96"/>
  <c r="N107" i="217"/>
  <c r="E46" i="268"/>
  <c r="P98" i="217"/>
  <c r="P98" i="96"/>
  <c r="AA102" i="91"/>
  <c r="Q94" i="217"/>
  <c r="Q94" i="96"/>
  <c r="N90" i="217"/>
  <c r="N90" i="96"/>
  <c r="Q87" i="217"/>
  <c r="Q87" i="96"/>
  <c r="M75" i="217"/>
  <c r="M75" i="96"/>
  <c r="I73" i="91"/>
  <c r="D73" i="91"/>
  <c r="M73" i="91"/>
  <c r="E73" i="217"/>
  <c r="M59" i="217"/>
  <c r="M59" i="96"/>
  <c r="I22" i="217"/>
  <c r="I22" i="96"/>
  <c r="P105" i="96"/>
  <c r="I72" i="96"/>
  <c r="O92" i="217"/>
  <c r="O92" i="96"/>
  <c r="AA96" i="91"/>
  <c r="D92" i="161"/>
  <c r="D92" i="270"/>
  <c r="C75" i="288"/>
  <c r="C23" i="288"/>
  <c r="C87" i="288"/>
  <c r="C31" i="288"/>
  <c r="C95" i="288"/>
  <c r="C11" i="288"/>
  <c r="C26" i="288"/>
  <c r="C42" i="288"/>
  <c r="C58" i="288"/>
  <c r="C74" i="288"/>
  <c r="C90" i="288"/>
  <c r="C106" i="288"/>
  <c r="C122" i="288"/>
  <c r="C17" i="288"/>
  <c r="C33" i="288"/>
  <c r="C49" i="288"/>
  <c r="C65" i="288"/>
  <c r="C81" i="288"/>
  <c r="C97" i="288"/>
  <c r="C113" i="288"/>
  <c r="C128" i="288"/>
  <c r="C12" i="288"/>
  <c r="C28" i="288"/>
  <c r="C44" i="288"/>
  <c r="C60" i="288"/>
  <c r="C76" i="288"/>
  <c r="C92" i="288"/>
  <c r="C108" i="288"/>
  <c r="C124" i="288"/>
  <c r="C129" i="288"/>
  <c r="E14" i="271"/>
  <c r="C15" i="271"/>
  <c r="E56" i="268"/>
  <c r="E36" i="268"/>
  <c r="E28" i="268"/>
  <c r="N114" i="217"/>
  <c r="N114" i="96"/>
  <c r="R106" i="91"/>
  <c r="J106" i="96"/>
  <c r="J106" i="217"/>
  <c r="P97" i="217"/>
  <c r="AA101" i="91"/>
  <c r="R95" i="91"/>
  <c r="J95" i="96"/>
  <c r="J95" i="217"/>
  <c r="P91" i="91"/>
  <c r="AC95" i="91"/>
  <c r="H91" i="96"/>
  <c r="C83" i="288"/>
  <c r="C19" i="288"/>
  <c r="E58" i="268"/>
  <c r="E42" i="268"/>
  <c r="E14" i="268"/>
  <c r="E15" i="268" s="1"/>
  <c r="C15" i="268"/>
  <c r="P115" i="217"/>
  <c r="P115" i="96"/>
  <c r="R111" i="91"/>
  <c r="J111" i="217"/>
  <c r="J111" i="96"/>
  <c r="P109" i="217"/>
  <c r="AA113" i="91"/>
  <c r="P106" i="217"/>
  <c r="P106" i="96"/>
  <c r="AA110" i="91"/>
  <c r="R103" i="91"/>
  <c r="J103" i="217"/>
  <c r="J103" i="96"/>
  <c r="P100" i="217"/>
  <c r="P100" i="96"/>
  <c r="AA104" i="91"/>
  <c r="P96" i="217"/>
  <c r="P96" i="96"/>
  <c r="AA100" i="91"/>
  <c r="R93" i="91"/>
  <c r="J93" i="217"/>
  <c r="I89" i="217"/>
  <c r="Q89" i="91"/>
  <c r="R88" i="91"/>
  <c r="J88" i="217"/>
  <c r="Q84" i="91"/>
  <c r="I84" i="217"/>
  <c r="Q82" i="91"/>
  <c r="I82" i="217"/>
  <c r="I82" i="96"/>
  <c r="Q80" i="91"/>
  <c r="I80" i="217"/>
  <c r="Q78" i="91"/>
  <c r="I78" i="217"/>
  <c r="I78" i="96"/>
  <c r="Q76" i="91"/>
  <c r="I76" i="217"/>
  <c r="H74" i="91"/>
  <c r="D74" i="96"/>
  <c r="L74" i="91"/>
  <c r="D74" i="217"/>
  <c r="I70" i="217"/>
  <c r="Q70" i="91"/>
  <c r="I70" i="96"/>
  <c r="I66" i="217"/>
  <c r="Q66" i="91"/>
  <c r="I66" i="96"/>
  <c r="I62" i="217"/>
  <c r="Q62" i="91"/>
  <c r="I62" i="96"/>
  <c r="F11" i="217"/>
  <c r="F11" i="96"/>
  <c r="J11" i="91"/>
  <c r="N113" i="96"/>
  <c r="J101" i="96"/>
  <c r="N97" i="96"/>
  <c r="J53" i="96"/>
  <c r="J37" i="96"/>
  <c r="J21" i="96"/>
  <c r="N62" i="96"/>
  <c r="N62" i="217"/>
  <c r="H19" i="217"/>
  <c r="H19" i="96"/>
  <c r="H72" i="91"/>
  <c r="D72" i="96"/>
  <c r="L72" i="91"/>
  <c r="I64" i="217"/>
  <c r="Q64" i="91"/>
  <c r="L58" i="270"/>
  <c r="E57" i="270"/>
  <c r="M58" i="270"/>
  <c r="J73" i="217"/>
  <c r="R73" i="91"/>
  <c r="J65" i="217"/>
  <c r="R65" i="91"/>
  <c r="H51" i="217"/>
  <c r="H51" i="96"/>
  <c r="H23" i="217"/>
  <c r="H23" i="96"/>
  <c r="H58" i="270"/>
  <c r="C127" i="281"/>
  <c r="C120" i="281"/>
  <c r="L95" i="161"/>
  <c r="D10" i="283"/>
  <c r="C117" i="281"/>
  <c r="C101" i="281"/>
  <c r="C85" i="281"/>
  <c r="R56" i="270"/>
  <c r="I55" i="270"/>
  <c r="C11" i="281"/>
  <c r="C94" i="281"/>
  <c r="J13" i="266"/>
  <c r="H47" i="217"/>
  <c r="H47" i="96"/>
  <c r="H15" i="217"/>
  <c r="H15" i="96"/>
  <c r="D11" i="217"/>
  <c r="H11" i="91"/>
  <c r="D11" i="96"/>
  <c r="E33" i="281"/>
  <c r="C33" i="281"/>
  <c r="E49" i="281"/>
  <c r="C49" i="281"/>
  <c r="E65" i="281"/>
  <c r="C65" i="281"/>
  <c r="C119" i="281"/>
  <c r="C82" i="281"/>
  <c r="C66" i="281"/>
  <c r="C44" i="281"/>
  <c r="E13" i="266"/>
  <c r="AA60" i="211"/>
  <c r="AE60" i="211" s="1"/>
  <c r="M69" i="266"/>
  <c r="C69" i="266"/>
  <c r="G57" i="266"/>
  <c r="G41" i="266"/>
  <c r="G25" i="266"/>
  <c r="K16" i="266"/>
  <c r="F57" i="211"/>
  <c r="G69" i="266"/>
  <c r="C66" i="266"/>
  <c r="M66" i="266"/>
  <c r="C62" i="266"/>
  <c r="M62" i="266"/>
  <c r="C58" i="266"/>
  <c r="M58" i="266"/>
  <c r="C54" i="266"/>
  <c r="M54" i="266"/>
  <c r="C50" i="266"/>
  <c r="M50" i="266"/>
  <c r="C46" i="266"/>
  <c r="M46" i="266"/>
  <c r="C42" i="266"/>
  <c r="M42" i="266"/>
  <c r="C38" i="266"/>
  <c r="M38" i="266"/>
  <c r="C34" i="266"/>
  <c r="M34" i="266"/>
  <c r="C30" i="266"/>
  <c r="M30" i="266"/>
  <c r="C26" i="266"/>
  <c r="M26" i="266"/>
  <c r="C22" i="266"/>
  <c r="M22" i="266"/>
  <c r="E134" i="133"/>
  <c r="S63" i="289"/>
  <c r="K64" i="266"/>
  <c r="K56" i="266"/>
  <c r="K48" i="266"/>
  <c r="K40" i="266"/>
  <c r="K32" i="266"/>
  <c r="K24" i="266"/>
  <c r="E51" i="211"/>
  <c r="AA51" i="211" s="1"/>
  <c r="AE51" i="211" s="1"/>
  <c r="P50" i="211"/>
  <c r="B50" i="211"/>
  <c r="W49" i="211"/>
  <c r="B53" i="211"/>
  <c r="AA53" i="211" s="1"/>
  <c r="AE53" i="211" s="1"/>
  <c r="E133" i="133"/>
  <c r="C18" i="281"/>
  <c r="C57" i="289"/>
  <c r="M61" i="266"/>
  <c r="C61" i="266"/>
  <c r="M53" i="266"/>
  <c r="C53" i="266"/>
  <c r="M45" i="266"/>
  <c r="C45" i="266"/>
  <c r="M37" i="266"/>
  <c r="C37" i="266"/>
  <c r="M29" i="266"/>
  <c r="C29" i="266"/>
  <c r="M21" i="266"/>
  <c r="C21" i="266"/>
  <c r="G12" i="266"/>
  <c r="K54" i="211"/>
  <c r="E113" i="133"/>
  <c r="C113" i="133"/>
  <c r="E121" i="133"/>
  <c r="C121" i="133"/>
  <c r="E108" i="133"/>
  <c r="C116" i="133"/>
  <c r="E116" i="133"/>
  <c r="C124" i="133"/>
  <c r="E124" i="133"/>
  <c r="C129" i="133"/>
  <c r="C108" i="133"/>
  <c r="K115" i="161" l="1"/>
  <c r="S115" i="161" s="1"/>
  <c r="K111" i="161"/>
  <c r="S111" i="161" s="1"/>
  <c r="K107" i="161"/>
  <c r="S107" i="161" s="1"/>
  <c r="K103" i="161"/>
  <c r="S103" i="161" s="1"/>
  <c r="K99" i="161"/>
  <c r="S99" i="161" s="1"/>
  <c r="K95" i="161"/>
  <c r="S95" i="161" s="1"/>
  <c r="K91" i="161"/>
  <c r="S91" i="161" s="1"/>
  <c r="K87" i="161"/>
  <c r="S87" i="161" s="1"/>
  <c r="K83" i="161"/>
  <c r="S83" i="161" s="1"/>
  <c r="K79" i="161"/>
  <c r="S79" i="161" s="1"/>
  <c r="K75" i="161"/>
  <c r="S75" i="161" s="1"/>
  <c r="K71" i="161"/>
  <c r="S71" i="161" s="1"/>
  <c r="K67" i="161"/>
  <c r="S67" i="161" s="1"/>
  <c r="K63" i="161"/>
  <c r="S63" i="161" s="1"/>
  <c r="K59" i="161"/>
  <c r="S59" i="161" s="1"/>
  <c r="K114" i="161"/>
  <c r="S114" i="161" s="1"/>
  <c r="K110" i="161"/>
  <c r="S110" i="161" s="1"/>
  <c r="K106" i="161"/>
  <c r="S106" i="161" s="1"/>
  <c r="K102" i="161"/>
  <c r="S102" i="161" s="1"/>
  <c r="K98" i="161"/>
  <c r="S98" i="161" s="1"/>
  <c r="K94" i="161"/>
  <c r="S94" i="161" s="1"/>
  <c r="K90" i="161"/>
  <c r="S90" i="161" s="1"/>
  <c r="K86" i="161"/>
  <c r="S86" i="161" s="1"/>
  <c r="K82" i="161"/>
  <c r="S82" i="161" s="1"/>
  <c r="K78" i="161"/>
  <c r="S78" i="161" s="1"/>
  <c r="K74" i="161"/>
  <c r="S74" i="161" s="1"/>
  <c r="K70" i="161"/>
  <c r="S70" i="161" s="1"/>
  <c r="K66" i="161"/>
  <c r="S66" i="161" s="1"/>
  <c r="K62" i="161"/>
  <c r="S62" i="161" s="1"/>
  <c r="K113" i="161"/>
  <c r="S113" i="161" s="1"/>
  <c r="K109" i="161"/>
  <c r="S109" i="161" s="1"/>
  <c r="K105" i="161"/>
  <c r="S105" i="161" s="1"/>
  <c r="K101" i="161"/>
  <c r="S101" i="161" s="1"/>
  <c r="K97" i="161"/>
  <c r="S97" i="161" s="1"/>
  <c r="K93" i="161"/>
  <c r="S93" i="161" s="1"/>
  <c r="K89" i="161"/>
  <c r="S89" i="161" s="1"/>
  <c r="K85" i="161"/>
  <c r="S85" i="161" s="1"/>
  <c r="K81" i="161"/>
  <c r="S81" i="161" s="1"/>
  <c r="K77" i="161"/>
  <c r="S77" i="161" s="1"/>
  <c r="K73" i="161"/>
  <c r="S73" i="161" s="1"/>
  <c r="K69" i="161"/>
  <c r="S69" i="161" s="1"/>
  <c r="K65" i="161"/>
  <c r="S65" i="161" s="1"/>
  <c r="K61" i="161"/>
  <c r="S61" i="161" s="1"/>
  <c r="K104" i="161"/>
  <c r="S104" i="161" s="1"/>
  <c r="K96" i="161"/>
  <c r="S96" i="161" s="1"/>
  <c r="K108" i="161"/>
  <c r="S108" i="161" s="1"/>
  <c r="K116" i="161"/>
  <c r="S116" i="161" s="1"/>
  <c r="K112" i="161"/>
  <c r="S112" i="161" s="1"/>
  <c r="K88" i="161"/>
  <c r="S88" i="161" s="1"/>
  <c r="K84" i="161"/>
  <c r="S84" i="161" s="1"/>
  <c r="K72" i="161"/>
  <c r="S72" i="161" s="1"/>
  <c r="K64" i="161"/>
  <c r="S64" i="161" s="1"/>
  <c r="K60" i="161"/>
  <c r="S60" i="161" s="1"/>
  <c r="K92" i="161"/>
  <c r="S92" i="161" s="1"/>
  <c r="K80" i="161"/>
  <c r="S80" i="161" s="1"/>
  <c r="K68" i="161"/>
  <c r="S68" i="161" s="1"/>
  <c r="K100" i="161"/>
  <c r="S100" i="161" s="1"/>
  <c r="K76" i="161"/>
  <c r="S76" i="161" s="1"/>
  <c r="K21" i="266"/>
  <c r="K53" i="266"/>
  <c r="W48" i="211"/>
  <c r="B49" i="211"/>
  <c r="K30" i="266"/>
  <c r="K46" i="266"/>
  <c r="K62" i="266"/>
  <c r="B12" i="283"/>
  <c r="E12" i="283"/>
  <c r="Q58" i="270"/>
  <c r="H57" i="270"/>
  <c r="Q64" i="96"/>
  <c r="Q64" i="217"/>
  <c r="P72" i="91"/>
  <c r="H72" i="96"/>
  <c r="AC76" i="91"/>
  <c r="H72" i="217"/>
  <c r="L74" i="96"/>
  <c r="AB78" i="91"/>
  <c r="L74" i="217"/>
  <c r="Q76" i="217"/>
  <c r="Q76" i="96"/>
  <c r="Q82" i="217"/>
  <c r="Q82" i="96"/>
  <c r="R88" i="217"/>
  <c r="R88" i="96"/>
  <c r="R93" i="217"/>
  <c r="R93" i="96"/>
  <c r="AA95" i="91"/>
  <c r="P91" i="96"/>
  <c r="P91" i="217"/>
  <c r="R106" i="96"/>
  <c r="R106" i="217"/>
  <c r="Q73" i="91"/>
  <c r="I73" i="217"/>
  <c r="I73" i="96"/>
  <c r="Q68" i="217"/>
  <c r="Q68" i="96"/>
  <c r="L64" i="96"/>
  <c r="AB68" i="91"/>
  <c r="L64" i="217"/>
  <c r="R59" i="96"/>
  <c r="R59" i="217"/>
  <c r="Q74" i="217"/>
  <c r="Q74" i="96"/>
  <c r="AC81" i="91"/>
  <c r="P77" i="91"/>
  <c r="H77" i="217"/>
  <c r="H77" i="96"/>
  <c r="P79" i="91"/>
  <c r="AC83" i="91"/>
  <c r="H79" i="217"/>
  <c r="H79" i="96"/>
  <c r="R113" i="217"/>
  <c r="R113" i="96"/>
  <c r="R87" i="96"/>
  <c r="R87" i="217"/>
  <c r="H59" i="217"/>
  <c r="AC63" i="91"/>
  <c r="P59" i="91"/>
  <c r="H59" i="96"/>
  <c r="H63" i="217"/>
  <c r="AC67" i="91"/>
  <c r="P63" i="91"/>
  <c r="H63" i="96"/>
  <c r="H67" i="217"/>
  <c r="AC71" i="91"/>
  <c r="P67" i="91"/>
  <c r="H67" i="96"/>
  <c r="H71" i="217"/>
  <c r="AC75" i="91"/>
  <c r="P71" i="91"/>
  <c r="H71" i="96"/>
  <c r="H75" i="217"/>
  <c r="AC79" i="91"/>
  <c r="P75" i="91"/>
  <c r="H75" i="96"/>
  <c r="K41" i="266"/>
  <c r="R53" i="211"/>
  <c r="J54" i="289"/>
  <c r="G54" i="211"/>
  <c r="Q63" i="96"/>
  <c r="Q63" i="217"/>
  <c r="B44" i="283"/>
  <c r="E44" i="283"/>
  <c r="L68" i="96"/>
  <c r="AB72" i="91"/>
  <c r="L68" i="217"/>
  <c r="R62" i="217"/>
  <c r="R62" i="96"/>
  <c r="R60" i="91"/>
  <c r="J60" i="217"/>
  <c r="J60" i="96"/>
  <c r="R68" i="91"/>
  <c r="J68" i="217"/>
  <c r="J68" i="96"/>
  <c r="R75" i="96"/>
  <c r="R75" i="217"/>
  <c r="Q81" i="217"/>
  <c r="Q81" i="96"/>
  <c r="R96" i="217"/>
  <c r="R96" i="96"/>
  <c r="L65" i="91"/>
  <c r="H65" i="91"/>
  <c r="D65" i="217"/>
  <c r="D65" i="96"/>
  <c r="R102" i="217"/>
  <c r="R102" i="96"/>
  <c r="L59" i="85" a="1"/>
  <c r="K27" i="266"/>
  <c r="K43" i="266"/>
  <c r="K59" i="266"/>
  <c r="R114" i="96"/>
  <c r="R114" i="217"/>
  <c r="Q61" i="91"/>
  <c r="I61" i="217"/>
  <c r="I61" i="96"/>
  <c r="C36" i="163"/>
  <c r="E36" i="163"/>
  <c r="C100" i="163"/>
  <c r="E100" i="163"/>
  <c r="C56" i="163"/>
  <c r="E56" i="163"/>
  <c r="C44" i="163"/>
  <c r="E44" i="163"/>
  <c r="C108" i="163"/>
  <c r="E108" i="163"/>
  <c r="C48" i="163"/>
  <c r="E48" i="163"/>
  <c r="E18" i="163"/>
  <c r="C18" i="163"/>
  <c r="E34" i="163"/>
  <c r="C34" i="163"/>
  <c r="E50" i="163"/>
  <c r="C50" i="163"/>
  <c r="E66" i="163"/>
  <c r="C66" i="163"/>
  <c r="E82" i="163"/>
  <c r="C82" i="163"/>
  <c r="E98" i="163"/>
  <c r="C98" i="163"/>
  <c r="E114" i="163"/>
  <c r="C114" i="163"/>
  <c r="E13" i="163"/>
  <c r="C13" i="163"/>
  <c r="E29" i="163"/>
  <c r="C29" i="163"/>
  <c r="E45" i="163"/>
  <c r="C45" i="163"/>
  <c r="E61" i="163"/>
  <c r="C61" i="163"/>
  <c r="E77" i="163"/>
  <c r="C77" i="163"/>
  <c r="E93" i="163"/>
  <c r="C93" i="163"/>
  <c r="E109" i="163"/>
  <c r="C109" i="163"/>
  <c r="E125" i="163"/>
  <c r="C125" i="163"/>
  <c r="E15" i="163"/>
  <c r="C15" i="163"/>
  <c r="E31" i="163"/>
  <c r="C31" i="163"/>
  <c r="E47" i="163"/>
  <c r="C47" i="163"/>
  <c r="C63" i="163"/>
  <c r="E63" i="163"/>
  <c r="E79" i="163"/>
  <c r="C79" i="163"/>
  <c r="E95" i="163"/>
  <c r="C95" i="163"/>
  <c r="E111" i="163"/>
  <c r="C111" i="163"/>
  <c r="K45" i="266"/>
  <c r="K26" i="266"/>
  <c r="K42" i="266"/>
  <c r="K58" i="266"/>
  <c r="K69" i="266"/>
  <c r="I54" i="270"/>
  <c r="R55" i="270"/>
  <c r="R65" i="217"/>
  <c r="R65" i="96"/>
  <c r="Q70" i="217"/>
  <c r="Q70" i="96"/>
  <c r="Q80" i="217"/>
  <c r="Q80" i="96"/>
  <c r="Q89" i="217"/>
  <c r="Q89" i="96"/>
  <c r="R103" i="217"/>
  <c r="R103" i="96"/>
  <c r="R111" i="217"/>
  <c r="R111" i="96"/>
  <c r="P90" i="91"/>
  <c r="H90" i="217"/>
  <c r="H90" i="96"/>
  <c r="AC94" i="91"/>
  <c r="K115" i="230"/>
  <c r="S115" i="230" s="1"/>
  <c r="K113" i="230"/>
  <c r="S113" i="230" s="1"/>
  <c r="K111" i="230"/>
  <c r="S111" i="230" s="1"/>
  <c r="K109" i="230"/>
  <c r="S109" i="230" s="1"/>
  <c r="K107" i="230"/>
  <c r="S107" i="230" s="1"/>
  <c r="K105" i="230"/>
  <c r="S105" i="230" s="1"/>
  <c r="K103" i="230"/>
  <c r="S103" i="230" s="1"/>
  <c r="K101" i="230"/>
  <c r="S101" i="230" s="1"/>
  <c r="K99" i="230"/>
  <c r="S99" i="230" s="1"/>
  <c r="K97" i="230"/>
  <c r="S97" i="230" s="1"/>
  <c r="K95" i="230"/>
  <c r="S95" i="230" s="1"/>
  <c r="K93" i="230"/>
  <c r="S93" i="230" s="1"/>
  <c r="K91" i="230"/>
  <c r="S91" i="230" s="1"/>
  <c r="K89" i="230"/>
  <c r="S89" i="230" s="1"/>
  <c r="K87" i="230"/>
  <c r="S87" i="230" s="1"/>
  <c r="K85" i="230"/>
  <c r="S85" i="230" s="1"/>
  <c r="K83" i="230"/>
  <c r="S83" i="230" s="1"/>
  <c r="K81" i="230"/>
  <c r="S81" i="230" s="1"/>
  <c r="K79" i="230"/>
  <c r="S79" i="230" s="1"/>
  <c r="K77" i="230"/>
  <c r="S77" i="230" s="1"/>
  <c r="K75" i="230"/>
  <c r="S75" i="230" s="1"/>
  <c r="K73" i="230"/>
  <c r="S73" i="230" s="1"/>
  <c r="K71" i="230"/>
  <c r="S71" i="230" s="1"/>
  <c r="K69" i="230"/>
  <c r="S69" i="230" s="1"/>
  <c r="K67" i="230"/>
  <c r="S67" i="230" s="1"/>
  <c r="K65" i="230"/>
  <c r="S65" i="230" s="1"/>
  <c r="K63" i="230"/>
  <c r="S63" i="230" s="1"/>
  <c r="K61" i="230"/>
  <c r="S61" i="230" s="1"/>
  <c r="K59" i="230"/>
  <c r="S59" i="230" s="1"/>
  <c r="K116" i="230"/>
  <c r="S116" i="230" s="1"/>
  <c r="K114" i="230"/>
  <c r="S114" i="230" s="1"/>
  <c r="K112" i="230"/>
  <c r="S112" i="230" s="1"/>
  <c r="K110" i="230"/>
  <c r="S110" i="230" s="1"/>
  <c r="K108" i="230"/>
  <c r="S108" i="230" s="1"/>
  <c r="K106" i="230"/>
  <c r="S106" i="230" s="1"/>
  <c r="K104" i="230"/>
  <c r="S104" i="230" s="1"/>
  <c r="K102" i="230"/>
  <c r="S102" i="230" s="1"/>
  <c r="K100" i="230"/>
  <c r="S100" i="230" s="1"/>
  <c r="K98" i="230"/>
  <c r="S98" i="230" s="1"/>
  <c r="K96" i="230"/>
  <c r="S96" i="230" s="1"/>
  <c r="K94" i="230"/>
  <c r="S94" i="230" s="1"/>
  <c r="K92" i="230"/>
  <c r="S92" i="230" s="1"/>
  <c r="K90" i="230"/>
  <c r="S90" i="230" s="1"/>
  <c r="K88" i="230"/>
  <c r="S88" i="230" s="1"/>
  <c r="K86" i="230"/>
  <c r="S86" i="230" s="1"/>
  <c r="K84" i="230"/>
  <c r="S84" i="230" s="1"/>
  <c r="K82" i="230"/>
  <c r="S82" i="230" s="1"/>
  <c r="K80" i="230"/>
  <c r="S80" i="230" s="1"/>
  <c r="K78" i="230"/>
  <c r="S78" i="230" s="1"/>
  <c r="K76" i="230"/>
  <c r="S76" i="230" s="1"/>
  <c r="K74" i="230"/>
  <c r="S74" i="230" s="1"/>
  <c r="K72" i="230"/>
  <c r="S72" i="230" s="1"/>
  <c r="K70" i="230"/>
  <c r="S70" i="230" s="1"/>
  <c r="K68" i="230"/>
  <c r="S68" i="230" s="1"/>
  <c r="K66" i="230"/>
  <c r="S66" i="230" s="1"/>
  <c r="K64" i="230"/>
  <c r="S64" i="230" s="1"/>
  <c r="K62" i="230"/>
  <c r="S62" i="230" s="1"/>
  <c r="K60" i="230"/>
  <c r="S60" i="230" s="1"/>
  <c r="K59" i="4" a="1"/>
  <c r="L59" i="6" a="1"/>
  <c r="R66" i="217"/>
  <c r="R66" i="96"/>
  <c r="R71" i="217"/>
  <c r="R71" i="96"/>
  <c r="L85" i="217"/>
  <c r="AB89" i="91"/>
  <c r="L85" i="96"/>
  <c r="P89" i="91"/>
  <c r="H89" i="217"/>
  <c r="AC93" i="91"/>
  <c r="H89" i="96"/>
  <c r="M69" i="217"/>
  <c r="M69" i="96"/>
  <c r="L62" i="184"/>
  <c r="L66" i="184"/>
  <c r="L70" i="184"/>
  <c r="L74" i="184"/>
  <c r="L78" i="184"/>
  <c r="L82" i="184"/>
  <c r="L86" i="184"/>
  <c r="L90" i="184"/>
  <c r="L94" i="184"/>
  <c r="L98" i="184"/>
  <c r="L102" i="184"/>
  <c r="L106" i="184"/>
  <c r="L110" i="184"/>
  <c r="L114" i="184"/>
  <c r="L60" i="184"/>
  <c r="L64" i="184"/>
  <c r="L68" i="184"/>
  <c r="L72" i="184"/>
  <c r="L76" i="184"/>
  <c r="L80" i="184"/>
  <c r="L84" i="184"/>
  <c r="L88" i="184"/>
  <c r="L92" i="184"/>
  <c r="L96" i="184"/>
  <c r="L100" i="184"/>
  <c r="L104" i="184"/>
  <c r="L108" i="184"/>
  <c r="L112" i="184"/>
  <c r="L116" i="184"/>
  <c r="L61" i="184"/>
  <c r="L69" i="184"/>
  <c r="L77" i="184"/>
  <c r="L85" i="184"/>
  <c r="L93" i="184"/>
  <c r="L101" i="184"/>
  <c r="L109" i="184"/>
  <c r="L59" i="184"/>
  <c r="L63" i="184"/>
  <c r="L71" i="184"/>
  <c r="L79" i="184"/>
  <c r="L87" i="184"/>
  <c r="L95" i="184"/>
  <c r="L103" i="184"/>
  <c r="L111" i="184"/>
  <c r="L65" i="184"/>
  <c r="L73" i="184"/>
  <c r="L81" i="184"/>
  <c r="L89" i="184"/>
  <c r="L97" i="184"/>
  <c r="L105" i="184"/>
  <c r="L113" i="184"/>
  <c r="L67" i="184"/>
  <c r="L75" i="184"/>
  <c r="L83" i="184"/>
  <c r="L91" i="184"/>
  <c r="L99" i="184"/>
  <c r="L107" i="184"/>
  <c r="L115" i="184"/>
  <c r="J55" i="254"/>
  <c r="I56" i="254"/>
  <c r="D56" i="214" s="1"/>
  <c r="G15" i="249"/>
  <c r="G15" i="274"/>
  <c r="K14" i="266"/>
  <c r="K18" i="266"/>
  <c r="K33" i="266"/>
  <c r="K65" i="266"/>
  <c r="S47" i="211"/>
  <c r="I48" i="211"/>
  <c r="B32" i="283"/>
  <c r="E32" i="283"/>
  <c r="R69" i="217"/>
  <c r="R69" i="96"/>
  <c r="B36" i="283"/>
  <c r="E36" i="283"/>
  <c r="L60" i="96"/>
  <c r="AB64" i="91"/>
  <c r="L60" i="217"/>
  <c r="N64" i="217"/>
  <c r="N64" i="96"/>
  <c r="N72" i="217"/>
  <c r="N72" i="96"/>
  <c r="Q85" i="217"/>
  <c r="Q85" i="96"/>
  <c r="R99" i="217"/>
  <c r="R99" i="96"/>
  <c r="R105" i="217"/>
  <c r="R105" i="96"/>
  <c r="R107" i="96"/>
  <c r="R107" i="217"/>
  <c r="Q65" i="91"/>
  <c r="I65" i="217"/>
  <c r="I65" i="96"/>
  <c r="R97" i="217"/>
  <c r="R97" i="96"/>
  <c r="R98" i="217"/>
  <c r="R98" i="96"/>
  <c r="K17" i="266"/>
  <c r="K23" i="266"/>
  <c r="K39" i="266"/>
  <c r="K55" i="266"/>
  <c r="B48" i="283"/>
  <c r="E48" i="283"/>
  <c r="B10" i="283"/>
  <c r="E10" i="283"/>
  <c r="B8" i="283"/>
  <c r="E8" i="283"/>
  <c r="P58" i="270"/>
  <c r="G57" i="270"/>
  <c r="O58" i="270"/>
  <c r="L62" i="96"/>
  <c r="AB66" i="91"/>
  <c r="L62" i="217"/>
  <c r="L66" i="96"/>
  <c r="AB70" i="91"/>
  <c r="L66" i="217"/>
  <c r="L70" i="96"/>
  <c r="AB74" i="91"/>
  <c r="L70" i="217"/>
  <c r="L78" i="217"/>
  <c r="L78" i="96"/>
  <c r="AB82" i="91"/>
  <c r="L82" i="217"/>
  <c r="L82" i="96"/>
  <c r="AB86" i="91"/>
  <c r="R112" i="217"/>
  <c r="R112" i="96"/>
  <c r="Q90" i="217"/>
  <c r="Q90" i="96"/>
  <c r="C52" i="163"/>
  <c r="E52" i="163"/>
  <c r="C72" i="163"/>
  <c r="E72" i="163"/>
  <c r="C60" i="163"/>
  <c r="E60" i="163"/>
  <c r="C64" i="163"/>
  <c r="E64" i="163"/>
  <c r="E9" i="163"/>
  <c r="C9" i="163"/>
  <c r="E22" i="163"/>
  <c r="C22" i="163"/>
  <c r="E38" i="163"/>
  <c r="C38" i="163"/>
  <c r="E54" i="163"/>
  <c r="C54" i="163"/>
  <c r="E70" i="163"/>
  <c r="C70" i="163"/>
  <c r="E86" i="163"/>
  <c r="C86" i="163"/>
  <c r="E102" i="163"/>
  <c r="C102" i="163"/>
  <c r="E118" i="163"/>
  <c r="C118" i="163"/>
  <c r="E17" i="163"/>
  <c r="C17" i="163"/>
  <c r="E33" i="163"/>
  <c r="C33" i="163"/>
  <c r="E49" i="163"/>
  <c r="C49" i="163"/>
  <c r="E65" i="163"/>
  <c r="C65" i="163"/>
  <c r="E81" i="163"/>
  <c r="C81" i="163"/>
  <c r="E97" i="163"/>
  <c r="C97" i="163"/>
  <c r="E113" i="163"/>
  <c r="C113" i="163"/>
  <c r="E128" i="163"/>
  <c r="C128" i="163"/>
  <c r="E19" i="163"/>
  <c r="C19" i="163"/>
  <c r="E35" i="163"/>
  <c r="C35" i="163"/>
  <c r="E51" i="163"/>
  <c r="C51" i="163"/>
  <c r="E67" i="163"/>
  <c r="C67" i="163"/>
  <c r="E83" i="163"/>
  <c r="C83" i="163"/>
  <c r="E99" i="163"/>
  <c r="C99" i="163"/>
  <c r="C55" i="289"/>
  <c r="G15" i="262"/>
  <c r="K37" i="266"/>
  <c r="T57" i="289"/>
  <c r="S57" i="289"/>
  <c r="P49" i="211"/>
  <c r="E50" i="211"/>
  <c r="AA50" i="211" s="1"/>
  <c r="AE50" i="211" s="1"/>
  <c r="K22" i="266"/>
  <c r="K38" i="266"/>
  <c r="K54" i="266"/>
  <c r="B56" i="283"/>
  <c r="E56" i="283"/>
  <c r="M57" i="270"/>
  <c r="E56" i="270"/>
  <c r="L72" i="96"/>
  <c r="AB76" i="91"/>
  <c r="L72" i="217"/>
  <c r="Q66" i="217"/>
  <c r="Q66" i="96"/>
  <c r="H74" i="96"/>
  <c r="H74" i="217"/>
  <c r="P74" i="91"/>
  <c r="AC78" i="91"/>
  <c r="Q84" i="217"/>
  <c r="Q84" i="96"/>
  <c r="M73" i="217"/>
  <c r="M73" i="96"/>
  <c r="L62" i="234"/>
  <c r="L66" i="234"/>
  <c r="L70" i="234"/>
  <c r="L74" i="234"/>
  <c r="L78" i="234"/>
  <c r="L82" i="234"/>
  <c r="L86" i="234"/>
  <c r="L90" i="234"/>
  <c r="L94" i="234"/>
  <c r="L98" i="234"/>
  <c r="L102" i="234"/>
  <c r="L106" i="234"/>
  <c r="L110" i="234"/>
  <c r="L114" i="234"/>
  <c r="L63" i="234"/>
  <c r="L67" i="234"/>
  <c r="L71" i="234"/>
  <c r="L75" i="234"/>
  <c r="L79" i="234"/>
  <c r="L83" i="234"/>
  <c r="L87" i="234"/>
  <c r="L91" i="234"/>
  <c r="L95" i="234"/>
  <c r="L99" i="234"/>
  <c r="L103" i="234"/>
  <c r="L107" i="234"/>
  <c r="L111" i="234"/>
  <c r="L115" i="234"/>
  <c r="L60" i="234"/>
  <c r="L64" i="234"/>
  <c r="L68" i="234"/>
  <c r="L72" i="234"/>
  <c r="L76" i="234"/>
  <c r="L80" i="234"/>
  <c r="L84" i="234"/>
  <c r="L88" i="234"/>
  <c r="L92" i="234"/>
  <c r="L96" i="234"/>
  <c r="L100" i="234"/>
  <c r="L104" i="234"/>
  <c r="L108" i="234"/>
  <c r="L112" i="234"/>
  <c r="L116" i="234"/>
  <c r="L61" i="234"/>
  <c r="L65" i="234"/>
  <c r="L69" i="234"/>
  <c r="L73" i="234"/>
  <c r="L77" i="234"/>
  <c r="L81" i="234"/>
  <c r="L85" i="234"/>
  <c r="L89" i="234"/>
  <c r="L93" i="234"/>
  <c r="L97" i="234"/>
  <c r="L101" i="234"/>
  <c r="L105" i="234"/>
  <c r="L109" i="234"/>
  <c r="L113" i="234"/>
  <c r="L59" i="234"/>
  <c r="K12" i="266"/>
  <c r="B16" i="283"/>
  <c r="E16" i="283"/>
  <c r="B20" i="283"/>
  <c r="E20" i="283"/>
  <c r="Q60" i="96"/>
  <c r="Q60" i="217"/>
  <c r="P64" i="91"/>
  <c r="H64" i="96"/>
  <c r="AC68" i="91"/>
  <c r="H64" i="217"/>
  <c r="R67" i="96"/>
  <c r="R67" i="217"/>
  <c r="L81" i="217"/>
  <c r="AB85" i="91"/>
  <c r="L81" i="96"/>
  <c r="L83" i="217"/>
  <c r="L83" i="96"/>
  <c r="AB87" i="91"/>
  <c r="AC89" i="91"/>
  <c r="P85" i="91"/>
  <c r="H85" i="217"/>
  <c r="H85" i="96"/>
  <c r="R109" i="217"/>
  <c r="R109" i="96"/>
  <c r="L69" i="91"/>
  <c r="H69" i="91"/>
  <c r="D69" i="217"/>
  <c r="D69" i="96"/>
  <c r="R94" i="217"/>
  <c r="R94" i="96"/>
  <c r="K116" i="180"/>
  <c r="S116" i="180" s="1"/>
  <c r="K115" i="180"/>
  <c r="S115" i="180" s="1"/>
  <c r="K114" i="180"/>
  <c r="S114" i="180" s="1"/>
  <c r="K113" i="180"/>
  <c r="S113" i="180" s="1"/>
  <c r="K112" i="180"/>
  <c r="S112" i="180" s="1"/>
  <c r="K111" i="180"/>
  <c r="S111" i="180" s="1"/>
  <c r="K110" i="180"/>
  <c r="S110" i="180" s="1"/>
  <c r="K109" i="180"/>
  <c r="S109" i="180" s="1"/>
  <c r="K108" i="180"/>
  <c r="S108" i="180" s="1"/>
  <c r="K107" i="180"/>
  <c r="S107" i="180" s="1"/>
  <c r="K106" i="180"/>
  <c r="S106" i="180" s="1"/>
  <c r="K105" i="180"/>
  <c r="S105" i="180" s="1"/>
  <c r="K104" i="180"/>
  <c r="S104" i="180" s="1"/>
  <c r="K103" i="180"/>
  <c r="S103" i="180" s="1"/>
  <c r="K102" i="180"/>
  <c r="S102" i="180" s="1"/>
  <c r="K101" i="180"/>
  <c r="S101" i="180" s="1"/>
  <c r="K100" i="180"/>
  <c r="S100" i="180" s="1"/>
  <c r="K99" i="180"/>
  <c r="S99" i="180" s="1"/>
  <c r="K98" i="180"/>
  <c r="S98" i="180" s="1"/>
  <c r="K97" i="180"/>
  <c r="S97" i="180" s="1"/>
  <c r="K96" i="180"/>
  <c r="S96" i="180" s="1"/>
  <c r="K95" i="180"/>
  <c r="S95" i="180" s="1"/>
  <c r="K94" i="180"/>
  <c r="S94" i="180" s="1"/>
  <c r="K93" i="180"/>
  <c r="S93" i="180" s="1"/>
  <c r="K92" i="180"/>
  <c r="S92" i="180" s="1"/>
  <c r="K91" i="180"/>
  <c r="S91" i="180" s="1"/>
  <c r="K90" i="180"/>
  <c r="S90" i="180" s="1"/>
  <c r="K89" i="180"/>
  <c r="S89" i="180" s="1"/>
  <c r="K88" i="180"/>
  <c r="S88" i="180" s="1"/>
  <c r="K87" i="180"/>
  <c r="S87" i="180" s="1"/>
  <c r="K86" i="180"/>
  <c r="S86" i="180" s="1"/>
  <c r="K85" i="180"/>
  <c r="S85" i="180" s="1"/>
  <c r="K84" i="180"/>
  <c r="S84" i="180" s="1"/>
  <c r="K83" i="180"/>
  <c r="S83" i="180" s="1"/>
  <c r="K82" i="180"/>
  <c r="S82" i="180" s="1"/>
  <c r="K81" i="180"/>
  <c r="S81" i="180" s="1"/>
  <c r="K80" i="180"/>
  <c r="S80" i="180" s="1"/>
  <c r="K79" i="180"/>
  <c r="S79" i="180" s="1"/>
  <c r="K78" i="180"/>
  <c r="S78" i="180" s="1"/>
  <c r="K77" i="180"/>
  <c r="S77" i="180" s="1"/>
  <c r="K76" i="180"/>
  <c r="S76" i="180" s="1"/>
  <c r="K75" i="180"/>
  <c r="S75" i="180" s="1"/>
  <c r="K74" i="180"/>
  <c r="S74" i="180" s="1"/>
  <c r="K73" i="180"/>
  <c r="S73" i="180" s="1"/>
  <c r="K72" i="180"/>
  <c r="S72" i="180" s="1"/>
  <c r="K71" i="180"/>
  <c r="S71" i="180" s="1"/>
  <c r="K70" i="180"/>
  <c r="S70" i="180" s="1"/>
  <c r="K69" i="180"/>
  <c r="S69" i="180" s="1"/>
  <c r="K68" i="180"/>
  <c r="S68" i="180" s="1"/>
  <c r="K67" i="180"/>
  <c r="S67" i="180" s="1"/>
  <c r="K66" i="180"/>
  <c r="S66" i="180" s="1"/>
  <c r="K65" i="180"/>
  <c r="S65" i="180" s="1"/>
  <c r="K64" i="180"/>
  <c r="S64" i="180" s="1"/>
  <c r="K63" i="180"/>
  <c r="S63" i="180" s="1"/>
  <c r="K62" i="180"/>
  <c r="S62" i="180" s="1"/>
  <c r="K61" i="180"/>
  <c r="S61" i="180" s="1"/>
  <c r="K60" i="180"/>
  <c r="S60" i="180" s="1"/>
  <c r="K59" i="180"/>
  <c r="S59" i="180" s="1"/>
  <c r="G15" i="261"/>
  <c r="M15" i="266"/>
  <c r="K25" i="266"/>
  <c r="K57" i="266"/>
  <c r="R61" i="96"/>
  <c r="R61" i="217"/>
  <c r="B24" i="283"/>
  <c r="E24" i="283"/>
  <c r="P68" i="91"/>
  <c r="H68" i="96"/>
  <c r="AC72" i="91"/>
  <c r="H68" i="217"/>
  <c r="R64" i="91"/>
  <c r="J64" i="217"/>
  <c r="J64" i="96"/>
  <c r="R72" i="91"/>
  <c r="J72" i="96"/>
  <c r="J72" i="217"/>
  <c r="Q79" i="217"/>
  <c r="Q79" i="96"/>
  <c r="R110" i="217"/>
  <c r="R110" i="96"/>
  <c r="R100" i="217"/>
  <c r="R100" i="96"/>
  <c r="G13" i="261"/>
  <c r="G13" i="249"/>
  <c r="K19" i="266"/>
  <c r="K35" i="266"/>
  <c r="K51" i="266"/>
  <c r="K67" i="266"/>
  <c r="L76" i="217"/>
  <c r="L76" i="96"/>
  <c r="AB80" i="91"/>
  <c r="L80" i="217"/>
  <c r="L80" i="96"/>
  <c r="AB84" i="91"/>
  <c r="L84" i="217"/>
  <c r="L84" i="96"/>
  <c r="AB88" i="91"/>
  <c r="R116" i="217"/>
  <c r="R116" i="96"/>
  <c r="O94" i="217"/>
  <c r="O94" i="96"/>
  <c r="AA98" i="91"/>
  <c r="D94" i="270"/>
  <c r="D94" i="161"/>
  <c r="M61" i="217"/>
  <c r="M61" i="96"/>
  <c r="R104" i="217"/>
  <c r="R104" i="96"/>
  <c r="Q102" i="217"/>
  <c r="Q102" i="96"/>
  <c r="C10" i="163"/>
  <c r="E10" i="163"/>
  <c r="C68" i="163"/>
  <c r="E68" i="163"/>
  <c r="C24" i="163"/>
  <c r="E24" i="163"/>
  <c r="C88" i="163"/>
  <c r="E88" i="163"/>
  <c r="C12" i="163"/>
  <c r="E12" i="163"/>
  <c r="C76" i="163"/>
  <c r="E76" i="163"/>
  <c r="C16" i="163"/>
  <c r="E16" i="163"/>
  <c r="C80" i="163"/>
  <c r="E80" i="163"/>
  <c r="E11" i="163"/>
  <c r="C11" i="163"/>
  <c r="E26" i="163"/>
  <c r="C26" i="163"/>
  <c r="E42" i="163"/>
  <c r="C42" i="163"/>
  <c r="E58" i="163"/>
  <c r="C58" i="163"/>
  <c r="E74" i="163"/>
  <c r="C74" i="163"/>
  <c r="E90" i="163"/>
  <c r="C90" i="163"/>
  <c r="E106" i="163"/>
  <c r="C106" i="163"/>
  <c r="E122" i="163"/>
  <c r="C122" i="163"/>
  <c r="E21" i="163"/>
  <c r="C21" i="163"/>
  <c r="E37" i="163"/>
  <c r="C37" i="163"/>
  <c r="E53" i="163"/>
  <c r="C53" i="163"/>
  <c r="E69" i="163"/>
  <c r="C69" i="163"/>
  <c r="E85" i="163"/>
  <c r="C85" i="163"/>
  <c r="E101" i="163"/>
  <c r="C101" i="163"/>
  <c r="E117" i="163"/>
  <c r="C117" i="163"/>
  <c r="E131" i="163"/>
  <c r="C131" i="163"/>
  <c r="E23" i="163"/>
  <c r="C23" i="163"/>
  <c r="E39" i="163"/>
  <c r="C39" i="163"/>
  <c r="E55" i="163"/>
  <c r="C55" i="163"/>
  <c r="E71" i="163"/>
  <c r="C71" i="163"/>
  <c r="C87" i="163"/>
  <c r="E87" i="163"/>
  <c r="E103" i="163"/>
  <c r="C103" i="163"/>
  <c r="K29" i="266"/>
  <c r="K61" i="266"/>
  <c r="K34" i="266"/>
  <c r="K50" i="266"/>
  <c r="K66" i="266"/>
  <c r="B62" i="283"/>
  <c r="E62" i="283"/>
  <c r="R73" i="217"/>
  <c r="R73" i="96"/>
  <c r="Q62" i="217"/>
  <c r="Q62" i="96"/>
  <c r="Q78" i="217"/>
  <c r="Q78" i="96"/>
  <c r="R95" i="96"/>
  <c r="R95" i="217"/>
  <c r="E15" i="271"/>
  <c r="E13" i="271"/>
  <c r="L73" i="91"/>
  <c r="H73" i="91"/>
  <c r="D73" i="96"/>
  <c r="D73" i="217"/>
  <c r="L90" i="217"/>
  <c r="L90" i="96"/>
  <c r="AB94" i="91"/>
  <c r="G13" i="274"/>
  <c r="M13" i="266"/>
  <c r="B64" i="283"/>
  <c r="E64" i="283"/>
  <c r="B28" i="283"/>
  <c r="E28" i="283"/>
  <c r="F56" i="270"/>
  <c r="N57" i="270"/>
  <c r="R63" i="217"/>
  <c r="R63" i="96"/>
  <c r="L77" i="217"/>
  <c r="AB81" i="91"/>
  <c r="L77" i="96"/>
  <c r="L79" i="217"/>
  <c r="L79" i="96"/>
  <c r="AB83" i="91"/>
  <c r="AC85" i="91"/>
  <c r="P81" i="91"/>
  <c r="H81" i="217"/>
  <c r="H81" i="96"/>
  <c r="P83" i="91"/>
  <c r="AC87" i="91"/>
  <c r="H83" i="217"/>
  <c r="H83" i="96"/>
  <c r="L89" i="217"/>
  <c r="AB93" i="91"/>
  <c r="L89" i="96"/>
  <c r="E13" i="268"/>
  <c r="R115" i="217"/>
  <c r="R115" i="96"/>
  <c r="Q69" i="91"/>
  <c r="I69" i="217"/>
  <c r="I69" i="96"/>
  <c r="R91" i="96"/>
  <c r="R91" i="217"/>
  <c r="L59" i="217"/>
  <c r="L59" i="96"/>
  <c r="AB63" i="91"/>
  <c r="L63" i="217"/>
  <c r="L63" i="96"/>
  <c r="AB67" i="91"/>
  <c r="L67" i="217"/>
  <c r="L67" i="96"/>
  <c r="AB71" i="91"/>
  <c r="L71" i="217"/>
  <c r="L71" i="96"/>
  <c r="AB75" i="91"/>
  <c r="L75" i="217"/>
  <c r="L75" i="96"/>
  <c r="AB79" i="91"/>
  <c r="C135" i="144"/>
  <c r="K59" i="155" s="1" a="1"/>
  <c r="K49" i="266"/>
  <c r="T48" i="211"/>
  <c r="J49" i="211"/>
  <c r="U49" i="211"/>
  <c r="K50" i="211"/>
  <c r="B61" i="283"/>
  <c r="E61" i="283"/>
  <c r="P60" i="91"/>
  <c r="H60" i="96"/>
  <c r="AC64" i="91"/>
  <c r="H60" i="217"/>
  <c r="N60" i="217"/>
  <c r="N60" i="96"/>
  <c r="N68" i="217"/>
  <c r="N68" i="96"/>
  <c r="Q77" i="217"/>
  <c r="Q77" i="96"/>
  <c r="Q83" i="217"/>
  <c r="Q83" i="96"/>
  <c r="R92" i="217"/>
  <c r="R92" i="96"/>
  <c r="R101" i="217"/>
  <c r="R101" i="96"/>
  <c r="R108" i="217"/>
  <c r="R108" i="96"/>
  <c r="M65" i="217"/>
  <c r="M65" i="96"/>
  <c r="Y13" i="261"/>
  <c r="K31" i="266"/>
  <c r="K47" i="266"/>
  <c r="K63" i="266"/>
  <c r="C13" i="266"/>
  <c r="Q54" i="211"/>
  <c r="F55" i="211"/>
  <c r="Q72" i="96"/>
  <c r="Q72" i="217"/>
  <c r="R70" i="217"/>
  <c r="R70" i="96"/>
  <c r="H62" i="96"/>
  <c r="H62" i="217"/>
  <c r="P62" i="91"/>
  <c r="AC66" i="91"/>
  <c r="H66" i="96"/>
  <c r="H66" i="217"/>
  <c r="P66" i="91"/>
  <c r="AC70" i="91"/>
  <c r="H70" i="96"/>
  <c r="H70" i="217"/>
  <c r="P70" i="91"/>
  <c r="AC74" i="91"/>
  <c r="P76" i="91"/>
  <c r="H76" i="96"/>
  <c r="H76" i="217"/>
  <c r="AC80" i="91"/>
  <c r="H78" i="96"/>
  <c r="P78" i="91"/>
  <c r="H78" i="217"/>
  <c r="AC82" i="91"/>
  <c r="P80" i="91"/>
  <c r="H80" i="96"/>
  <c r="H80" i="217"/>
  <c r="AC84" i="91"/>
  <c r="H82" i="96"/>
  <c r="P82" i="91"/>
  <c r="H82" i="217"/>
  <c r="AC86" i="91"/>
  <c r="P84" i="91"/>
  <c r="H84" i="96"/>
  <c r="H84" i="217"/>
  <c r="AC88" i="91"/>
  <c r="L61" i="91"/>
  <c r="H61" i="91"/>
  <c r="D61" i="96"/>
  <c r="D61" i="217"/>
  <c r="R90" i="217"/>
  <c r="R90" i="96"/>
  <c r="R89" i="217"/>
  <c r="R89" i="96"/>
  <c r="O110" i="96"/>
  <c r="O110" i="217"/>
  <c r="D110" i="270"/>
  <c r="D110" i="161"/>
  <c r="AA114" i="91"/>
  <c r="C20" i="163"/>
  <c r="E20" i="163"/>
  <c r="C84" i="163"/>
  <c r="E84" i="163"/>
  <c r="C40" i="163"/>
  <c r="E40" i="163"/>
  <c r="C104" i="163"/>
  <c r="E104" i="163"/>
  <c r="C28" i="163"/>
  <c r="E28" i="163"/>
  <c r="C92" i="163"/>
  <c r="E92" i="163"/>
  <c r="C32" i="163"/>
  <c r="E32" i="163"/>
  <c r="C96" i="163"/>
  <c r="E96" i="163"/>
  <c r="E14" i="163"/>
  <c r="C14" i="163"/>
  <c r="E30" i="163"/>
  <c r="C30" i="163"/>
  <c r="E46" i="163"/>
  <c r="C46" i="163"/>
  <c r="E62" i="163"/>
  <c r="C62" i="163"/>
  <c r="E78" i="163"/>
  <c r="C78" i="163"/>
  <c r="E94" i="163"/>
  <c r="C94" i="163"/>
  <c r="E110" i="163"/>
  <c r="C110" i="163"/>
  <c r="E126" i="163"/>
  <c r="C126" i="163"/>
  <c r="E25" i="163"/>
  <c r="C25" i="163"/>
  <c r="E41" i="163"/>
  <c r="C41" i="163"/>
  <c r="E57" i="163"/>
  <c r="C57" i="163"/>
  <c r="E73" i="163"/>
  <c r="C73" i="163"/>
  <c r="E89" i="163"/>
  <c r="C89" i="163"/>
  <c r="E105" i="163"/>
  <c r="C105" i="163"/>
  <c r="E121" i="163"/>
  <c r="C121" i="163"/>
  <c r="E27" i="163"/>
  <c r="C27" i="163"/>
  <c r="E43" i="163"/>
  <c r="C43" i="163"/>
  <c r="E59" i="163"/>
  <c r="C59" i="163"/>
  <c r="E75" i="163"/>
  <c r="C75" i="163"/>
  <c r="E91" i="163"/>
  <c r="C91" i="163"/>
  <c r="E107" i="163"/>
  <c r="C107" i="163"/>
  <c r="E133" i="163"/>
  <c r="C133" i="163"/>
  <c r="K116" i="155" l="1"/>
  <c r="S116" i="155" s="1"/>
  <c r="K114" i="155"/>
  <c r="S114" i="155" s="1"/>
  <c r="K112" i="155"/>
  <c r="S112" i="155" s="1"/>
  <c r="K110" i="155"/>
  <c r="S110" i="155" s="1"/>
  <c r="K108" i="155"/>
  <c r="S108" i="155" s="1"/>
  <c r="K106" i="155"/>
  <c r="S106" i="155" s="1"/>
  <c r="K104" i="155"/>
  <c r="S104" i="155" s="1"/>
  <c r="K102" i="155"/>
  <c r="S102" i="155" s="1"/>
  <c r="K100" i="155"/>
  <c r="S100" i="155" s="1"/>
  <c r="K98" i="155"/>
  <c r="S98" i="155" s="1"/>
  <c r="K96" i="155"/>
  <c r="S96" i="155" s="1"/>
  <c r="K94" i="155"/>
  <c r="S94" i="155" s="1"/>
  <c r="K92" i="155"/>
  <c r="S92" i="155" s="1"/>
  <c r="K90" i="155"/>
  <c r="S90" i="155" s="1"/>
  <c r="K88" i="155"/>
  <c r="S88" i="155" s="1"/>
  <c r="K86" i="155"/>
  <c r="S86" i="155" s="1"/>
  <c r="K84" i="155"/>
  <c r="S84" i="155" s="1"/>
  <c r="K82" i="155"/>
  <c r="S82" i="155" s="1"/>
  <c r="K80" i="155"/>
  <c r="S80" i="155" s="1"/>
  <c r="K78" i="155"/>
  <c r="S78" i="155" s="1"/>
  <c r="K76" i="155"/>
  <c r="S76" i="155" s="1"/>
  <c r="K74" i="155"/>
  <c r="S74" i="155" s="1"/>
  <c r="K72" i="155"/>
  <c r="S72" i="155" s="1"/>
  <c r="K70" i="155"/>
  <c r="S70" i="155" s="1"/>
  <c r="K68" i="155"/>
  <c r="S68" i="155" s="1"/>
  <c r="K66" i="155"/>
  <c r="S66" i="155" s="1"/>
  <c r="K64" i="155"/>
  <c r="S64" i="155" s="1"/>
  <c r="K62" i="155"/>
  <c r="S62" i="155" s="1"/>
  <c r="K60" i="155"/>
  <c r="S60" i="155" s="1"/>
  <c r="K115" i="155"/>
  <c r="S115" i="155" s="1"/>
  <c r="K113" i="155"/>
  <c r="S113" i="155" s="1"/>
  <c r="K111" i="155"/>
  <c r="S111" i="155" s="1"/>
  <c r="K109" i="155"/>
  <c r="S109" i="155" s="1"/>
  <c r="K107" i="155"/>
  <c r="S107" i="155" s="1"/>
  <c r="K105" i="155"/>
  <c r="S105" i="155" s="1"/>
  <c r="K103" i="155"/>
  <c r="S103" i="155" s="1"/>
  <c r="K101" i="155"/>
  <c r="S101" i="155" s="1"/>
  <c r="K99" i="155"/>
  <c r="S99" i="155" s="1"/>
  <c r="K97" i="155"/>
  <c r="S97" i="155" s="1"/>
  <c r="K95" i="155"/>
  <c r="S95" i="155" s="1"/>
  <c r="K93" i="155"/>
  <c r="S93" i="155" s="1"/>
  <c r="K91" i="155"/>
  <c r="S91" i="155" s="1"/>
  <c r="K89" i="155"/>
  <c r="S89" i="155" s="1"/>
  <c r="K87" i="155"/>
  <c r="S87" i="155" s="1"/>
  <c r="K85" i="155"/>
  <c r="S85" i="155" s="1"/>
  <c r="K83" i="155"/>
  <c r="S83" i="155" s="1"/>
  <c r="K81" i="155"/>
  <c r="S81" i="155" s="1"/>
  <c r="K79" i="155"/>
  <c r="S79" i="155" s="1"/>
  <c r="K77" i="155"/>
  <c r="S77" i="155" s="1"/>
  <c r="K75" i="155"/>
  <c r="S75" i="155" s="1"/>
  <c r="K73" i="155"/>
  <c r="S73" i="155" s="1"/>
  <c r="K71" i="155"/>
  <c r="S71" i="155" s="1"/>
  <c r="K69" i="155"/>
  <c r="S69" i="155" s="1"/>
  <c r="K67" i="155"/>
  <c r="S67" i="155" s="1"/>
  <c r="K65" i="155"/>
  <c r="S65" i="155" s="1"/>
  <c r="K63" i="155"/>
  <c r="S63" i="155" s="1"/>
  <c r="K61" i="155"/>
  <c r="S61" i="155" s="1"/>
  <c r="K59" i="155"/>
  <c r="S59" i="155" s="1"/>
  <c r="AC77" i="91"/>
  <c r="P73" i="91"/>
  <c r="H73" i="96"/>
  <c r="H73" i="217"/>
  <c r="R64" i="96"/>
  <c r="R64" i="217"/>
  <c r="P68" i="96"/>
  <c r="P68" i="217"/>
  <c r="AA72" i="91"/>
  <c r="AB73" i="91"/>
  <c r="L69" i="217"/>
  <c r="L69" i="96"/>
  <c r="O57" i="270"/>
  <c r="G56" i="270"/>
  <c r="P57" i="270"/>
  <c r="K115" i="4"/>
  <c r="S115" i="4" s="1"/>
  <c r="K111" i="4"/>
  <c r="S111" i="4" s="1"/>
  <c r="K107" i="4"/>
  <c r="S107" i="4" s="1"/>
  <c r="K103" i="4"/>
  <c r="S103" i="4" s="1"/>
  <c r="K99" i="4"/>
  <c r="S99" i="4" s="1"/>
  <c r="K95" i="4"/>
  <c r="S95" i="4" s="1"/>
  <c r="K91" i="4"/>
  <c r="S91" i="4" s="1"/>
  <c r="K87" i="4"/>
  <c r="S87" i="4" s="1"/>
  <c r="K83" i="4"/>
  <c r="S83" i="4" s="1"/>
  <c r="K79" i="4"/>
  <c r="S79" i="4" s="1"/>
  <c r="K75" i="4"/>
  <c r="S75" i="4" s="1"/>
  <c r="K71" i="4"/>
  <c r="S71" i="4" s="1"/>
  <c r="K67" i="4"/>
  <c r="S67" i="4" s="1"/>
  <c r="K63" i="4"/>
  <c r="S63" i="4" s="1"/>
  <c r="K59" i="4"/>
  <c r="S59" i="4" s="1"/>
  <c r="K114" i="4"/>
  <c r="S114" i="4" s="1"/>
  <c r="K110" i="4"/>
  <c r="S110" i="4" s="1"/>
  <c r="K106" i="4"/>
  <c r="S106" i="4" s="1"/>
  <c r="K102" i="4"/>
  <c r="S102" i="4" s="1"/>
  <c r="K98" i="4"/>
  <c r="S98" i="4" s="1"/>
  <c r="K94" i="4"/>
  <c r="S94" i="4" s="1"/>
  <c r="K90" i="4"/>
  <c r="S90" i="4" s="1"/>
  <c r="K86" i="4"/>
  <c r="S86" i="4" s="1"/>
  <c r="K82" i="4"/>
  <c r="S82" i="4" s="1"/>
  <c r="K78" i="4"/>
  <c r="S78" i="4" s="1"/>
  <c r="K74" i="4"/>
  <c r="S74" i="4" s="1"/>
  <c r="K70" i="4"/>
  <c r="S70" i="4" s="1"/>
  <c r="K66" i="4"/>
  <c r="S66" i="4" s="1"/>
  <c r="K62" i="4"/>
  <c r="S62" i="4" s="1"/>
  <c r="K113" i="4"/>
  <c r="S113" i="4" s="1"/>
  <c r="K109" i="4"/>
  <c r="S109" i="4" s="1"/>
  <c r="K105" i="4"/>
  <c r="S105" i="4" s="1"/>
  <c r="K101" i="4"/>
  <c r="S101" i="4" s="1"/>
  <c r="K97" i="4"/>
  <c r="S97" i="4" s="1"/>
  <c r="K93" i="4"/>
  <c r="S93" i="4" s="1"/>
  <c r="K89" i="4"/>
  <c r="S89" i="4" s="1"/>
  <c r="K85" i="4"/>
  <c r="S85" i="4" s="1"/>
  <c r="K81" i="4"/>
  <c r="S81" i="4" s="1"/>
  <c r="K77" i="4"/>
  <c r="S77" i="4" s="1"/>
  <c r="K73" i="4"/>
  <c r="S73" i="4" s="1"/>
  <c r="K69" i="4"/>
  <c r="S69" i="4" s="1"/>
  <c r="K65" i="4"/>
  <c r="S65" i="4" s="1"/>
  <c r="K61" i="4"/>
  <c r="S61" i="4" s="1"/>
  <c r="K116" i="4"/>
  <c r="S116" i="4" s="1"/>
  <c r="K112" i="4"/>
  <c r="S112" i="4" s="1"/>
  <c r="K108" i="4"/>
  <c r="S108" i="4" s="1"/>
  <c r="K104" i="4"/>
  <c r="S104" i="4" s="1"/>
  <c r="K100" i="4"/>
  <c r="S100" i="4" s="1"/>
  <c r="K96" i="4"/>
  <c r="S96" i="4" s="1"/>
  <c r="K92" i="4"/>
  <c r="S92" i="4" s="1"/>
  <c r="K88" i="4"/>
  <c r="S88" i="4" s="1"/>
  <c r="K84" i="4"/>
  <c r="S84" i="4" s="1"/>
  <c r="K80" i="4"/>
  <c r="S80" i="4" s="1"/>
  <c r="K76" i="4"/>
  <c r="S76" i="4" s="1"/>
  <c r="K72" i="4"/>
  <c r="S72" i="4" s="1"/>
  <c r="K68" i="4"/>
  <c r="S68" i="4" s="1"/>
  <c r="K64" i="4"/>
  <c r="S64" i="4" s="1"/>
  <c r="K60" i="4"/>
  <c r="S60" i="4" s="1"/>
  <c r="R54" i="270"/>
  <c r="I53" i="270"/>
  <c r="AC69" i="91"/>
  <c r="P65" i="91"/>
  <c r="H65" i="96"/>
  <c r="H65" i="217"/>
  <c r="P54" i="289"/>
  <c r="K54" i="289" s="1"/>
  <c r="C54" i="289"/>
  <c r="AA49" i="211"/>
  <c r="AE49" i="211" s="1"/>
  <c r="AC65" i="91"/>
  <c r="P61" i="91"/>
  <c r="H61" i="96"/>
  <c r="H61" i="217"/>
  <c r="AA87" i="91"/>
  <c r="P83" i="217"/>
  <c r="P83" i="96"/>
  <c r="AB65" i="91"/>
  <c r="L61" i="96"/>
  <c r="L61" i="217"/>
  <c r="P80" i="96"/>
  <c r="P80" i="217"/>
  <c r="AA84" i="91"/>
  <c r="AB77" i="91"/>
  <c r="L73" i="96"/>
  <c r="L73" i="217"/>
  <c r="R72" i="96"/>
  <c r="R72" i="217"/>
  <c r="AA89" i="91"/>
  <c r="P85" i="217"/>
  <c r="P85" i="96"/>
  <c r="K13" i="266"/>
  <c r="P74" i="96"/>
  <c r="P74" i="217"/>
  <c r="AA78" i="91"/>
  <c r="M56" i="270"/>
  <c r="E55" i="270"/>
  <c r="P48" i="211"/>
  <c r="E49" i="211"/>
  <c r="S46" i="211"/>
  <c r="I47" i="211"/>
  <c r="K15" i="266"/>
  <c r="AB69" i="91"/>
  <c r="L65" i="96"/>
  <c r="L65" i="217"/>
  <c r="R60" i="96"/>
  <c r="R60" i="217"/>
  <c r="R52" i="211"/>
  <c r="J53" i="289"/>
  <c r="G53" i="211"/>
  <c r="P75" i="217"/>
  <c r="AA79" i="91"/>
  <c r="P75" i="96"/>
  <c r="P71" i="217"/>
  <c r="AA75" i="91"/>
  <c r="P71" i="96"/>
  <c r="P67" i="217"/>
  <c r="AA71" i="91"/>
  <c r="P67" i="96"/>
  <c r="P63" i="217"/>
  <c r="AA67" i="91"/>
  <c r="P63" i="96"/>
  <c r="P59" i="217"/>
  <c r="AA63" i="91"/>
  <c r="P59" i="96"/>
  <c r="W47" i="211"/>
  <c r="B48" i="211"/>
  <c r="P82" i="96"/>
  <c r="P82" i="217"/>
  <c r="AA86" i="91"/>
  <c r="P84" i="96"/>
  <c r="P84" i="217"/>
  <c r="AA88" i="91"/>
  <c r="P76" i="96"/>
  <c r="P76" i="217"/>
  <c r="AA80" i="91"/>
  <c r="T47" i="211"/>
  <c r="J48" i="211"/>
  <c r="L58" i="103" a="1"/>
  <c r="Q69" i="217"/>
  <c r="Q69" i="96"/>
  <c r="F55" i="270"/>
  <c r="N56" i="270"/>
  <c r="P64" i="96"/>
  <c r="AA68" i="91"/>
  <c r="P64" i="217"/>
  <c r="L57" i="270"/>
  <c r="Q65" i="96"/>
  <c r="Q65" i="217"/>
  <c r="P90" i="217"/>
  <c r="P90" i="96"/>
  <c r="AA94" i="91"/>
  <c r="Q61" i="96"/>
  <c r="Q61" i="217"/>
  <c r="R68" i="96"/>
  <c r="R68" i="217"/>
  <c r="AA81" i="91"/>
  <c r="P77" i="217"/>
  <c r="P77" i="96"/>
  <c r="Q57" i="270"/>
  <c r="H56" i="270"/>
  <c r="P78" i="96"/>
  <c r="P78" i="217"/>
  <c r="AA82" i="91"/>
  <c r="P70" i="96"/>
  <c r="P70" i="217"/>
  <c r="AA74" i="91"/>
  <c r="P66" i="96"/>
  <c r="P66" i="217"/>
  <c r="AA70" i="91"/>
  <c r="P62" i="96"/>
  <c r="P62" i="217"/>
  <c r="AA66" i="91"/>
  <c r="Q53" i="211"/>
  <c r="F54" i="211"/>
  <c r="P60" i="96"/>
  <c r="AA64" i="91"/>
  <c r="P60" i="217"/>
  <c r="U48" i="211"/>
  <c r="K49" i="211"/>
  <c r="AA85" i="91"/>
  <c r="P81" i="217"/>
  <c r="P81" i="96"/>
  <c r="AC73" i="91"/>
  <c r="P69" i="91"/>
  <c r="H69" i="217"/>
  <c r="H69" i="96"/>
  <c r="S55" i="289"/>
  <c r="T55" i="289"/>
  <c r="I55" i="254"/>
  <c r="D55" i="214" s="1"/>
  <c r="J54" i="254"/>
  <c r="P89" i="217"/>
  <c r="AA93" i="91"/>
  <c r="P89" i="96"/>
  <c r="L60" i="6"/>
  <c r="L64" i="6"/>
  <c r="L68" i="6"/>
  <c r="L72" i="6"/>
  <c r="L76" i="6"/>
  <c r="L80" i="6"/>
  <c r="L84" i="6"/>
  <c r="L88" i="6"/>
  <c r="L92" i="6"/>
  <c r="L96" i="6"/>
  <c r="L100" i="6"/>
  <c r="L104" i="6"/>
  <c r="L108" i="6"/>
  <c r="L112" i="6"/>
  <c r="L116" i="6"/>
  <c r="L61" i="6"/>
  <c r="L65" i="6"/>
  <c r="L69" i="6"/>
  <c r="L73" i="6"/>
  <c r="L77" i="6"/>
  <c r="L81" i="6"/>
  <c r="L85" i="6"/>
  <c r="L89" i="6"/>
  <c r="L93" i="6"/>
  <c r="L97" i="6"/>
  <c r="L101" i="6"/>
  <c r="L105" i="6"/>
  <c r="L109" i="6"/>
  <c r="L113" i="6"/>
  <c r="L59" i="6"/>
  <c r="L62" i="6"/>
  <c r="L66" i="6"/>
  <c r="L70" i="6"/>
  <c r="L74" i="6"/>
  <c r="L78" i="6"/>
  <c r="L82" i="6"/>
  <c r="L86" i="6"/>
  <c r="L90" i="6"/>
  <c r="L94" i="6"/>
  <c r="L98" i="6"/>
  <c r="L102" i="6"/>
  <c r="L106" i="6"/>
  <c r="L110" i="6"/>
  <c r="L114" i="6"/>
  <c r="L63" i="6"/>
  <c r="L67" i="6"/>
  <c r="L71" i="6"/>
  <c r="L75" i="6"/>
  <c r="L79" i="6"/>
  <c r="L83" i="6"/>
  <c r="L87" i="6"/>
  <c r="L91" i="6"/>
  <c r="L95" i="6"/>
  <c r="L99" i="6"/>
  <c r="L103" i="6"/>
  <c r="L107" i="6"/>
  <c r="L111" i="6"/>
  <c r="L115" i="6"/>
  <c r="L60" i="85"/>
  <c r="L64" i="85"/>
  <c r="L68" i="85"/>
  <c r="L72" i="85"/>
  <c r="L76" i="85"/>
  <c r="L80" i="85"/>
  <c r="L84" i="85"/>
  <c r="L88" i="85"/>
  <c r="L92" i="85"/>
  <c r="L96" i="85"/>
  <c r="L100" i="85"/>
  <c r="L104" i="85"/>
  <c r="L108" i="85"/>
  <c r="L112" i="85"/>
  <c r="L116" i="85"/>
  <c r="L61" i="85"/>
  <c r="L65" i="85"/>
  <c r="L69" i="85"/>
  <c r="L73" i="85"/>
  <c r="L77" i="85"/>
  <c r="L81" i="85"/>
  <c r="L85" i="85"/>
  <c r="L89" i="85"/>
  <c r="L93" i="85"/>
  <c r="L97" i="85"/>
  <c r="L101" i="85"/>
  <c r="L105" i="85"/>
  <c r="L109" i="85"/>
  <c r="L113" i="85"/>
  <c r="L59" i="85"/>
  <c r="L62" i="85"/>
  <c r="L66" i="85"/>
  <c r="L70" i="85"/>
  <c r="L74" i="85"/>
  <c r="L78" i="85"/>
  <c r="L82" i="85"/>
  <c r="L86" i="85"/>
  <c r="L90" i="85"/>
  <c r="L94" i="85"/>
  <c r="L98" i="85"/>
  <c r="L102" i="85"/>
  <c r="L106" i="85"/>
  <c r="L110" i="85"/>
  <c r="L114" i="85"/>
  <c r="L63" i="85"/>
  <c r="L67" i="85"/>
  <c r="L71" i="85"/>
  <c r="L75" i="85"/>
  <c r="L79" i="85"/>
  <c r="L83" i="85"/>
  <c r="L87" i="85"/>
  <c r="L91" i="85"/>
  <c r="L95" i="85"/>
  <c r="L99" i="85"/>
  <c r="L103" i="85"/>
  <c r="L107" i="85"/>
  <c r="L111" i="85"/>
  <c r="L115" i="85"/>
  <c r="AA83" i="91"/>
  <c r="P79" i="217"/>
  <c r="P79" i="96"/>
  <c r="Q73" i="96"/>
  <c r="Q73" i="217"/>
  <c r="P72" i="96"/>
  <c r="P72" i="217"/>
  <c r="AA76" i="91"/>
  <c r="I54" i="254" l="1"/>
  <c r="D54" i="214" s="1"/>
  <c r="J53" i="254"/>
  <c r="S45" i="211"/>
  <c r="I46" i="211"/>
  <c r="O56" i="270"/>
  <c r="G55" i="270"/>
  <c r="P56" i="270"/>
  <c r="P73" i="217"/>
  <c r="AA77" i="91"/>
  <c r="P73" i="96"/>
  <c r="U47" i="211"/>
  <c r="K48" i="211"/>
  <c r="T54" i="289"/>
  <c r="S54" i="289"/>
  <c r="L62" i="103"/>
  <c r="L66" i="103"/>
  <c r="L70" i="103"/>
  <c r="L74" i="103"/>
  <c r="L78" i="103"/>
  <c r="L82" i="103"/>
  <c r="L86" i="103"/>
  <c r="L90" i="103"/>
  <c r="L94" i="103"/>
  <c r="L98" i="103"/>
  <c r="L102" i="103"/>
  <c r="L106" i="103"/>
  <c r="L110" i="103"/>
  <c r="L114" i="103"/>
  <c r="L59" i="103"/>
  <c r="L63" i="103"/>
  <c r="L67" i="103"/>
  <c r="L71" i="103"/>
  <c r="L75" i="103"/>
  <c r="L79" i="103"/>
  <c r="L83" i="103"/>
  <c r="L87" i="103"/>
  <c r="L91" i="103"/>
  <c r="L95" i="103"/>
  <c r="L99" i="103"/>
  <c r="L103" i="103"/>
  <c r="L107" i="103"/>
  <c r="L111" i="103"/>
  <c r="L115" i="103"/>
  <c r="L60" i="103"/>
  <c r="L64" i="103"/>
  <c r="L68" i="103"/>
  <c r="L72" i="103"/>
  <c r="L76" i="103"/>
  <c r="L80" i="103"/>
  <c r="L84" i="103"/>
  <c r="L88" i="103"/>
  <c r="L92" i="103"/>
  <c r="L96" i="103"/>
  <c r="L100" i="103"/>
  <c r="L104" i="103"/>
  <c r="L108" i="103"/>
  <c r="L112" i="103"/>
  <c r="L58" i="103"/>
  <c r="L61" i="103"/>
  <c r="L65" i="103"/>
  <c r="L69" i="103"/>
  <c r="L73" i="103"/>
  <c r="L77" i="103"/>
  <c r="L81" i="103"/>
  <c r="L85" i="103"/>
  <c r="L89" i="103"/>
  <c r="L93" i="103"/>
  <c r="L97" i="103"/>
  <c r="L101" i="103"/>
  <c r="L105" i="103"/>
  <c r="L109" i="103"/>
  <c r="L113" i="103"/>
  <c r="M55" i="270"/>
  <c r="E54" i="270"/>
  <c r="L55" i="270"/>
  <c r="Q52" i="211"/>
  <c r="F53" i="211"/>
  <c r="F54" i="270"/>
  <c r="N55" i="270"/>
  <c r="P69" i="217"/>
  <c r="P69" i="96"/>
  <c r="AA73" i="91"/>
  <c r="Q56" i="270"/>
  <c r="H55" i="270"/>
  <c r="T46" i="211"/>
  <c r="J47" i="211"/>
  <c r="P53" i="289"/>
  <c r="K53" i="289" s="1"/>
  <c r="C53" i="289"/>
  <c r="P47" i="211"/>
  <c r="E48" i="211"/>
  <c r="P61" i="217"/>
  <c r="AA65" i="91"/>
  <c r="P61" i="96"/>
  <c r="AA48" i="211"/>
  <c r="AE48" i="211" s="1"/>
  <c r="W46" i="211"/>
  <c r="B47" i="211"/>
  <c r="P65" i="217"/>
  <c r="AA69" i="91"/>
  <c r="P65" i="96"/>
  <c r="R51" i="211"/>
  <c r="J52" i="289"/>
  <c r="G52" i="211"/>
  <c r="L56" i="270"/>
  <c r="R53" i="270"/>
  <c r="I52" i="270"/>
  <c r="P52" i="289" l="1"/>
  <c r="K52" i="289" s="1"/>
  <c r="C52" i="289"/>
  <c r="J46" i="211"/>
  <c r="T45" i="211"/>
  <c r="Q55" i="270"/>
  <c r="H54" i="270"/>
  <c r="B46" i="211"/>
  <c r="W45" i="211"/>
  <c r="K47" i="211"/>
  <c r="U46" i="211"/>
  <c r="I45" i="211"/>
  <c r="S44" i="211"/>
  <c r="R52" i="270"/>
  <c r="I51" i="270"/>
  <c r="E47" i="211"/>
  <c r="AA47" i="211" s="1"/>
  <c r="AE47" i="211" s="1"/>
  <c r="P46" i="211"/>
  <c r="J51" i="289"/>
  <c r="G51" i="211"/>
  <c r="R50" i="211"/>
  <c r="T53" i="289"/>
  <c r="S53" i="289"/>
  <c r="F52" i="211"/>
  <c r="Q51" i="211"/>
  <c r="F53" i="270"/>
  <c r="M54" i="270"/>
  <c r="L54" i="270"/>
  <c r="E53" i="270"/>
  <c r="O55" i="270"/>
  <c r="G54" i="270"/>
  <c r="P55" i="270"/>
  <c r="I53" i="254"/>
  <c r="D53" i="214" s="1"/>
  <c r="J52" i="254"/>
  <c r="Q50" i="211" l="1"/>
  <c r="F51" i="211"/>
  <c r="T44" i="211"/>
  <c r="J45" i="211"/>
  <c r="R49" i="211"/>
  <c r="J50" i="289"/>
  <c r="G50" i="211"/>
  <c r="O54" i="270"/>
  <c r="G53" i="270"/>
  <c r="P54" i="270"/>
  <c r="R51" i="270"/>
  <c r="I50" i="270"/>
  <c r="U45" i="211"/>
  <c r="K46" i="211"/>
  <c r="Q54" i="270"/>
  <c r="H53" i="270"/>
  <c r="F52" i="270"/>
  <c r="N53" i="270"/>
  <c r="J51" i="254"/>
  <c r="I52" i="254"/>
  <c r="D52" i="214" s="1"/>
  <c r="N54" i="270"/>
  <c r="P51" i="289"/>
  <c r="K51" i="289" s="1"/>
  <c r="C51" i="289"/>
  <c r="T52" i="289"/>
  <c r="S52" i="289"/>
  <c r="M53" i="270"/>
  <c r="E52" i="270"/>
  <c r="L53" i="270"/>
  <c r="P45" i="211"/>
  <c r="E46" i="211"/>
  <c r="AA46" i="211" s="1"/>
  <c r="AE46" i="211" s="1"/>
  <c r="S43" i="211"/>
  <c r="I44" i="211"/>
  <c r="W44" i="211"/>
  <c r="B45" i="211"/>
  <c r="S42" i="211" l="1"/>
  <c r="I43" i="211"/>
  <c r="M52" i="270"/>
  <c r="E51" i="270"/>
  <c r="S51" i="289"/>
  <c r="T51" i="289"/>
  <c r="I51" i="254"/>
  <c r="D51" i="214" s="1"/>
  <c r="J50" i="254"/>
  <c r="T43" i="211"/>
  <c r="J44" i="211"/>
  <c r="AA45" i="211"/>
  <c r="AE45" i="211" s="1"/>
  <c r="P50" i="289"/>
  <c r="K50" i="289" s="1"/>
  <c r="C50" i="289"/>
  <c r="W43" i="211"/>
  <c r="B44" i="211"/>
  <c r="P44" i="211"/>
  <c r="E45" i="211"/>
  <c r="F51" i="270"/>
  <c r="U44" i="211"/>
  <c r="K45" i="211"/>
  <c r="O53" i="270"/>
  <c r="G52" i="270"/>
  <c r="P53" i="270"/>
  <c r="R48" i="211"/>
  <c r="J49" i="289"/>
  <c r="G49" i="211"/>
  <c r="Q53" i="270"/>
  <c r="H52" i="270"/>
  <c r="R50" i="270"/>
  <c r="I49" i="270"/>
  <c r="Q49" i="211"/>
  <c r="F50" i="211"/>
  <c r="M51" i="270" l="1"/>
  <c r="E50" i="270"/>
  <c r="R49" i="270"/>
  <c r="I48" i="270"/>
  <c r="P49" i="289"/>
  <c r="K49" i="289" s="1"/>
  <c r="C49" i="289"/>
  <c r="W42" i="211"/>
  <c r="B43" i="211"/>
  <c r="Q52" i="270"/>
  <c r="H51" i="270"/>
  <c r="T50" i="289"/>
  <c r="S50" i="289"/>
  <c r="T42" i="211"/>
  <c r="J43" i="211"/>
  <c r="O52" i="270"/>
  <c r="G51" i="270"/>
  <c r="P52" i="270"/>
  <c r="N52" i="270"/>
  <c r="F50" i="270"/>
  <c r="R47" i="211"/>
  <c r="J48" i="289"/>
  <c r="G48" i="211"/>
  <c r="Q48" i="211"/>
  <c r="F49" i="211"/>
  <c r="U43" i="211"/>
  <c r="K44" i="211"/>
  <c r="P43" i="211"/>
  <c r="E44" i="211"/>
  <c r="AA44" i="211" s="1"/>
  <c r="AE44" i="211" s="1"/>
  <c r="I50" i="254"/>
  <c r="D50" i="214" s="1"/>
  <c r="J49" i="254"/>
  <c r="L52" i="270"/>
  <c r="S41" i="211"/>
  <c r="I42" i="211"/>
  <c r="K43" i="211" l="1"/>
  <c r="U42" i="211"/>
  <c r="Q51" i="270"/>
  <c r="H50" i="270"/>
  <c r="J47" i="289"/>
  <c r="G47" i="211"/>
  <c r="R46" i="211"/>
  <c r="J42" i="211"/>
  <c r="T41" i="211"/>
  <c r="M50" i="270"/>
  <c r="E49" i="270"/>
  <c r="E43" i="211"/>
  <c r="P42" i="211"/>
  <c r="O51" i="270"/>
  <c r="G50" i="270"/>
  <c r="L50" i="270" s="1"/>
  <c r="P51" i="270"/>
  <c r="AA43" i="211"/>
  <c r="AE43" i="211" s="1"/>
  <c r="L51" i="270"/>
  <c r="P48" i="289"/>
  <c r="K48" i="289" s="1"/>
  <c r="C48" i="289"/>
  <c r="T49" i="289"/>
  <c r="S49" i="289"/>
  <c r="I41" i="211"/>
  <c r="S40" i="211"/>
  <c r="F48" i="211"/>
  <c r="Q47" i="211"/>
  <c r="N51" i="270"/>
  <c r="I49" i="254"/>
  <c r="D49" i="214" s="1"/>
  <c r="J48" i="254"/>
  <c r="F49" i="270"/>
  <c r="N50" i="270"/>
  <c r="B42" i="211"/>
  <c r="W41" i="211"/>
  <c r="R48" i="270"/>
  <c r="I47" i="270"/>
  <c r="Q50" i="270" l="1"/>
  <c r="H49" i="270"/>
  <c r="J47" i="254"/>
  <c r="I48" i="254"/>
  <c r="D48" i="214" s="1"/>
  <c r="I46" i="270"/>
  <c r="R47" i="270"/>
  <c r="O50" i="270"/>
  <c r="G49" i="270"/>
  <c r="P50" i="270"/>
  <c r="F48" i="270"/>
  <c r="Q46" i="211"/>
  <c r="F47" i="211"/>
  <c r="M49" i="270"/>
  <c r="E48" i="270"/>
  <c r="R45" i="211"/>
  <c r="J46" i="289"/>
  <c r="G46" i="211"/>
  <c r="P41" i="211"/>
  <c r="E42" i="211"/>
  <c r="AA42" i="211" s="1"/>
  <c r="AE42" i="211" s="1"/>
  <c r="U41" i="211"/>
  <c r="K42" i="211"/>
  <c r="W40" i="211"/>
  <c r="B41" i="211"/>
  <c r="S39" i="211"/>
  <c r="I40" i="211"/>
  <c r="T48" i="289"/>
  <c r="S48" i="289"/>
  <c r="T40" i="211"/>
  <c r="J41" i="211"/>
  <c r="P47" i="289"/>
  <c r="K47" i="289" s="1"/>
  <c r="C47" i="289"/>
  <c r="W39" i="211" l="1"/>
  <c r="B40" i="211"/>
  <c r="M48" i="270"/>
  <c r="E47" i="270"/>
  <c r="O49" i="270"/>
  <c r="G48" i="270"/>
  <c r="P49" i="270"/>
  <c r="L49" i="270"/>
  <c r="N49" i="270"/>
  <c r="I47" i="254"/>
  <c r="D47" i="214" s="1"/>
  <c r="J46" i="254"/>
  <c r="T39" i="211"/>
  <c r="J40" i="211"/>
  <c r="U40" i="211"/>
  <c r="K41" i="211"/>
  <c r="F47" i="270"/>
  <c r="Q49" i="270"/>
  <c r="H48" i="270"/>
  <c r="S38" i="211"/>
  <c r="I39" i="211"/>
  <c r="C46" i="289"/>
  <c r="P46" i="289"/>
  <c r="K46" i="289" s="1"/>
  <c r="S47" i="289"/>
  <c r="T47" i="289"/>
  <c r="AA41" i="211"/>
  <c r="AE41" i="211" s="1"/>
  <c r="R44" i="211"/>
  <c r="J45" i="289"/>
  <c r="G45" i="211"/>
  <c r="R46" i="270"/>
  <c r="I45" i="270"/>
  <c r="P40" i="211"/>
  <c r="E41" i="211"/>
  <c r="Q45" i="211"/>
  <c r="F46" i="211"/>
  <c r="R43" i="211" l="1"/>
  <c r="J44" i="289"/>
  <c r="G44" i="211"/>
  <c r="Q48" i="270"/>
  <c r="H47" i="270"/>
  <c r="I46" i="254"/>
  <c r="D46" i="214" s="1"/>
  <c r="J45" i="254"/>
  <c r="M47" i="270"/>
  <c r="E46" i="270"/>
  <c r="I44" i="270"/>
  <c r="R45" i="270"/>
  <c r="T46" i="289"/>
  <c r="S46" i="289"/>
  <c r="Q44" i="211"/>
  <c r="F45" i="211"/>
  <c r="F46" i="270"/>
  <c r="U39" i="211"/>
  <c r="K40" i="211"/>
  <c r="O48" i="270"/>
  <c r="G47" i="270"/>
  <c r="P48" i="270"/>
  <c r="P39" i="211"/>
  <c r="E40" i="211"/>
  <c r="AA40" i="211" s="1"/>
  <c r="AE40" i="211" s="1"/>
  <c r="P45" i="289"/>
  <c r="K45" i="289" s="1"/>
  <c r="C45" i="289"/>
  <c r="S37" i="211"/>
  <c r="I38" i="211"/>
  <c r="N48" i="270"/>
  <c r="T38" i="211"/>
  <c r="J39" i="211"/>
  <c r="L48" i="270"/>
  <c r="W38" i="211"/>
  <c r="B39" i="211"/>
  <c r="AA39" i="211" l="1"/>
  <c r="AE39" i="211" s="1"/>
  <c r="J38" i="211"/>
  <c r="T37" i="211"/>
  <c r="T45" i="289"/>
  <c r="S45" i="289"/>
  <c r="K39" i="211"/>
  <c r="U38" i="211"/>
  <c r="B38" i="211"/>
  <c r="W37" i="211"/>
  <c r="O47" i="270"/>
  <c r="P47" i="270"/>
  <c r="G46" i="270"/>
  <c r="N46" i="270" s="1"/>
  <c r="F44" i="211"/>
  <c r="Q43" i="211"/>
  <c r="R44" i="270"/>
  <c r="I43" i="270"/>
  <c r="I45" i="254"/>
  <c r="D45" i="214" s="1"/>
  <c r="J44" i="254"/>
  <c r="F45" i="270"/>
  <c r="L47" i="270"/>
  <c r="P44" i="289"/>
  <c r="K44" i="289" s="1"/>
  <c r="C44" i="289"/>
  <c r="I37" i="211"/>
  <c r="S36" i="211"/>
  <c r="E39" i="211"/>
  <c r="P38" i="211"/>
  <c r="N47" i="270"/>
  <c r="M46" i="270"/>
  <c r="E45" i="270"/>
  <c r="Q47" i="270"/>
  <c r="H46" i="270"/>
  <c r="J43" i="289"/>
  <c r="G43" i="211"/>
  <c r="R42" i="211"/>
  <c r="Q46" i="270" l="1"/>
  <c r="H45" i="270"/>
  <c r="W36" i="211"/>
  <c r="B37" i="211"/>
  <c r="R41" i="211"/>
  <c r="J42" i="289"/>
  <c r="G42" i="211"/>
  <c r="N45" i="270"/>
  <c r="F44" i="270"/>
  <c r="L46" i="270"/>
  <c r="P37" i="211"/>
  <c r="E38" i="211"/>
  <c r="AA38" i="211" s="1"/>
  <c r="AE38" i="211" s="1"/>
  <c r="T44" i="289"/>
  <c r="S44" i="289"/>
  <c r="U37" i="211"/>
  <c r="K38" i="211"/>
  <c r="T36" i="211"/>
  <c r="J37" i="211"/>
  <c r="S35" i="211"/>
  <c r="I36" i="211"/>
  <c r="R43" i="270"/>
  <c r="I42" i="270"/>
  <c r="O46" i="270"/>
  <c r="P46" i="270"/>
  <c r="G45" i="270"/>
  <c r="P43" i="289"/>
  <c r="K43" i="289" s="1"/>
  <c r="C43" i="289"/>
  <c r="M45" i="270"/>
  <c r="E44" i="270"/>
  <c r="L45" i="270"/>
  <c r="J43" i="254"/>
  <c r="I44" i="254"/>
  <c r="D44" i="214" s="1"/>
  <c r="Q42" i="211"/>
  <c r="F43" i="211"/>
  <c r="U36" i="211" l="1"/>
  <c r="K37" i="211"/>
  <c r="I43" i="254"/>
  <c r="D43" i="214" s="1"/>
  <c r="J42" i="254"/>
  <c r="S34" i="211"/>
  <c r="I35" i="211"/>
  <c r="P36" i="211"/>
  <c r="E37" i="211"/>
  <c r="AA37" i="211" s="1"/>
  <c r="AE37" i="211" s="1"/>
  <c r="R42" i="270"/>
  <c r="I41" i="270"/>
  <c r="W35" i="211"/>
  <c r="B36" i="211"/>
  <c r="Q41" i="211"/>
  <c r="F42" i="211"/>
  <c r="E43" i="270"/>
  <c r="M44" i="270"/>
  <c r="O45" i="270"/>
  <c r="P45" i="270"/>
  <c r="G44" i="270"/>
  <c r="N44" i="270" s="1"/>
  <c r="T35" i="211"/>
  <c r="J36" i="211"/>
  <c r="P42" i="289"/>
  <c r="K42" i="289" s="1"/>
  <c r="C42" i="289"/>
  <c r="Q45" i="270"/>
  <c r="H44" i="270"/>
  <c r="S43" i="289"/>
  <c r="T43" i="289"/>
  <c r="F43" i="270"/>
  <c r="R40" i="211"/>
  <c r="J41" i="289"/>
  <c r="G41" i="211"/>
  <c r="I42" i="254" l="1"/>
  <c r="D42" i="214" s="1"/>
  <c r="J41" i="254"/>
  <c r="L44" i="270"/>
  <c r="W34" i="211"/>
  <c r="B35" i="211"/>
  <c r="P35" i="211"/>
  <c r="E36" i="211"/>
  <c r="AA36" i="211" s="1"/>
  <c r="AE36" i="211" s="1"/>
  <c r="Q44" i="270"/>
  <c r="H43" i="270"/>
  <c r="I40" i="270"/>
  <c r="R41" i="270"/>
  <c r="R39" i="211"/>
  <c r="J40" i="289"/>
  <c r="G40" i="211"/>
  <c r="T42" i="289"/>
  <c r="S42" i="289"/>
  <c r="O44" i="270"/>
  <c r="P44" i="270"/>
  <c r="G43" i="270"/>
  <c r="M43" i="270"/>
  <c r="E42" i="270"/>
  <c r="F42" i="270"/>
  <c r="P41" i="289"/>
  <c r="K41" i="289" s="1"/>
  <c r="C41" i="289"/>
  <c r="T34" i="211"/>
  <c r="J35" i="211"/>
  <c r="Q40" i="211"/>
  <c r="F41" i="211"/>
  <c r="S33" i="211"/>
  <c r="I34" i="211"/>
  <c r="U35" i="211"/>
  <c r="K36" i="211"/>
  <c r="R40" i="270" l="1"/>
  <c r="I39" i="270"/>
  <c r="I33" i="211"/>
  <c r="S32" i="211"/>
  <c r="O43" i="270"/>
  <c r="P43" i="270"/>
  <c r="G42" i="270"/>
  <c r="T41" i="289"/>
  <c r="S41" i="289"/>
  <c r="L43" i="270"/>
  <c r="E35" i="211"/>
  <c r="AA35" i="211" s="1"/>
  <c r="AE35" i="211" s="1"/>
  <c r="P34" i="211"/>
  <c r="K35" i="211"/>
  <c r="U34" i="211"/>
  <c r="F40" i="211"/>
  <c r="Q39" i="211"/>
  <c r="M42" i="270"/>
  <c r="E41" i="270"/>
  <c r="L42" i="270"/>
  <c r="P40" i="289"/>
  <c r="K40" i="289" s="1"/>
  <c r="C40" i="289"/>
  <c r="Q43" i="270"/>
  <c r="H42" i="270"/>
  <c r="J34" i="211"/>
  <c r="T33" i="211"/>
  <c r="N43" i="270"/>
  <c r="I41" i="254"/>
  <c r="D41" i="214" s="1"/>
  <c r="J40" i="254"/>
  <c r="F41" i="270"/>
  <c r="J39" i="289"/>
  <c r="G39" i="211"/>
  <c r="R38" i="211"/>
  <c r="B34" i="211"/>
  <c r="W33" i="211"/>
  <c r="W32" i="211" l="1"/>
  <c r="B33" i="211"/>
  <c r="P39" i="289"/>
  <c r="K39" i="289" s="1"/>
  <c r="C39" i="289"/>
  <c r="Q38" i="211"/>
  <c r="F39" i="211"/>
  <c r="P33" i="211"/>
  <c r="E34" i="211"/>
  <c r="AA34" i="211" s="1"/>
  <c r="AE34" i="211" s="1"/>
  <c r="S31" i="211"/>
  <c r="I32" i="211"/>
  <c r="Q42" i="270"/>
  <c r="H41" i="270"/>
  <c r="O42" i="270"/>
  <c r="P42" i="270"/>
  <c r="G41" i="270"/>
  <c r="F40" i="270"/>
  <c r="R37" i="211"/>
  <c r="J38" i="289"/>
  <c r="G38" i="211"/>
  <c r="N42" i="270"/>
  <c r="T32" i="211"/>
  <c r="J33" i="211"/>
  <c r="M41" i="270"/>
  <c r="E40" i="270"/>
  <c r="U33" i="211"/>
  <c r="K34" i="211"/>
  <c r="R39" i="270"/>
  <c r="I38" i="270"/>
  <c r="I40" i="254"/>
  <c r="D40" i="214" s="1"/>
  <c r="J39" i="254"/>
  <c r="T40" i="289"/>
  <c r="S40" i="289"/>
  <c r="F39" i="270" l="1"/>
  <c r="P32" i="211"/>
  <c r="E33" i="211"/>
  <c r="AA33" i="211" s="1"/>
  <c r="AE33" i="211" s="1"/>
  <c r="I39" i="254"/>
  <c r="D39" i="214" s="1"/>
  <c r="J38" i="254"/>
  <c r="O41" i="270"/>
  <c r="P41" i="270"/>
  <c r="G40" i="270"/>
  <c r="L41" i="270"/>
  <c r="R36" i="211"/>
  <c r="J37" i="289"/>
  <c r="G37" i="211"/>
  <c r="U32" i="211"/>
  <c r="K33" i="211"/>
  <c r="P38" i="289"/>
  <c r="K38" i="289" s="1"/>
  <c r="C38" i="289"/>
  <c r="R38" i="270"/>
  <c r="I37" i="270"/>
  <c r="T31" i="211"/>
  <c r="J32" i="211"/>
  <c r="L40" i="270"/>
  <c r="M40" i="270"/>
  <c r="E39" i="270"/>
  <c r="N41" i="270"/>
  <c r="S30" i="211"/>
  <c r="I31" i="211"/>
  <c r="Q37" i="211"/>
  <c r="F38" i="211"/>
  <c r="W31" i="211"/>
  <c r="B32" i="211"/>
  <c r="Q41" i="270"/>
  <c r="H40" i="270"/>
  <c r="S39" i="289"/>
  <c r="T39" i="289"/>
  <c r="R37" i="270" l="1"/>
  <c r="I36" i="270"/>
  <c r="P37" i="289"/>
  <c r="K37" i="289" s="1"/>
  <c r="C37" i="289"/>
  <c r="W30" i="211"/>
  <c r="B31" i="211"/>
  <c r="U31" i="211"/>
  <c r="K32" i="211"/>
  <c r="P31" i="211"/>
  <c r="E32" i="211"/>
  <c r="AA32" i="211" s="1"/>
  <c r="AE32" i="211" s="1"/>
  <c r="Q40" i="270"/>
  <c r="H39" i="270"/>
  <c r="T38" i="289"/>
  <c r="S38" i="289"/>
  <c r="I38" i="254"/>
  <c r="D38" i="214" s="1"/>
  <c r="J37" i="254"/>
  <c r="F38" i="270"/>
  <c r="S29" i="211"/>
  <c r="I30" i="211"/>
  <c r="R35" i="211"/>
  <c r="J36" i="289"/>
  <c r="G36" i="211"/>
  <c r="Q36" i="211"/>
  <c r="F37" i="211"/>
  <c r="M39" i="270"/>
  <c r="E38" i="270"/>
  <c r="L39" i="270"/>
  <c r="T30" i="211"/>
  <c r="J31" i="211"/>
  <c r="O40" i="270"/>
  <c r="P40" i="270"/>
  <c r="G39" i="270"/>
  <c r="N40" i="270"/>
  <c r="M38" i="270" l="1"/>
  <c r="E37" i="270"/>
  <c r="K31" i="211"/>
  <c r="U30" i="211"/>
  <c r="P36" i="289"/>
  <c r="K36" i="289" s="1"/>
  <c r="C36" i="289"/>
  <c r="R36" i="270"/>
  <c r="I35" i="270"/>
  <c r="O39" i="270"/>
  <c r="P39" i="270"/>
  <c r="G38" i="270"/>
  <c r="J30" i="211"/>
  <c r="T29" i="211"/>
  <c r="J35" i="289"/>
  <c r="G35" i="211"/>
  <c r="R34" i="211"/>
  <c r="N39" i="270"/>
  <c r="E31" i="211"/>
  <c r="AA31" i="211" s="1"/>
  <c r="AE31" i="211" s="1"/>
  <c r="P30" i="211"/>
  <c r="B30" i="211"/>
  <c r="W29" i="211"/>
  <c r="I29" i="211"/>
  <c r="S28" i="211"/>
  <c r="F37" i="270"/>
  <c r="F36" i="211"/>
  <c r="Q35" i="211"/>
  <c r="I37" i="254"/>
  <c r="D37" i="214" s="1"/>
  <c r="J36" i="254"/>
  <c r="Q39" i="270"/>
  <c r="H38" i="270"/>
  <c r="T37" i="289"/>
  <c r="S37" i="289"/>
  <c r="Q38" i="270" l="1"/>
  <c r="H37" i="270"/>
  <c r="S27" i="211"/>
  <c r="I28" i="211"/>
  <c r="P29" i="211"/>
  <c r="E30" i="211"/>
  <c r="O38" i="270"/>
  <c r="P38" i="270"/>
  <c r="G37" i="270"/>
  <c r="N37" i="270" s="1"/>
  <c r="P35" i="289"/>
  <c r="K35" i="289" s="1"/>
  <c r="C35" i="289"/>
  <c r="I36" i="254"/>
  <c r="D36" i="214" s="1"/>
  <c r="J35" i="254"/>
  <c r="F36" i="270"/>
  <c r="W28" i="211"/>
  <c r="B29" i="211"/>
  <c r="T28" i="211"/>
  <c r="J29" i="211"/>
  <c r="T36" i="289"/>
  <c r="S36" i="289"/>
  <c r="L38" i="270"/>
  <c r="Q34" i="211"/>
  <c r="F35" i="211"/>
  <c r="U29" i="211"/>
  <c r="K30" i="211"/>
  <c r="N38" i="270"/>
  <c r="AA30" i="211"/>
  <c r="AE30" i="211" s="1"/>
  <c r="R33" i="211"/>
  <c r="J34" i="289"/>
  <c r="G34" i="211"/>
  <c r="R35" i="270"/>
  <c r="I34" i="270"/>
  <c r="M37" i="270"/>
  <c r="E36" i="270"/>
  <c r="L37" i="270"/>
  <c r="E35" i="270" l="1"/>
  <c r="M36" i="270"/>
  <c r="Q33" i="211"/>
  <c r="F34" i="211"/>
  <c r="F35" i="270"/>
  <c r="S35" i="289"/>
  <c r="T35" i="289"/>
  <c r="S26" i="211"/>
  <c r="I27" i="211"/>
  <c r="C34" i="289"/>
  <c r="P34" i="289"/>
  <c r="K34" i="289" s="1"/>
  <c r="T27" i="211"/>
  <c r="J28" i="211"/>
  <c r="Q37" i="270"/>
  <c r="H36" i="270"/>
  <c r="W27" i="211"/>
  <c r="B28" i="211"/>
  <c r="R34" i="270"/>
  <c r="I33" i="270"/>
  <c r="R32" i="211"/>
  <c r="J33" i="289"/>
  <c r="G33" i="211"/>
  <c r="U28" i="211"/>
  <c r="K29" i="211"/>
  <c r="I35" i="254"/>
  <c r="D35" i="214" s="1"/>
  <c r="J34" i="254"/>
  <c r="O37" i="270"/>
  <c r="P37" i="270"/>
  <c r="G36" i="270"/>
  <c r="P28" i="211"/>
  <c r="E29" i="211"/>
  <c r="AA29" i="211" s="1"/>
  <c r="AE29" i="211" s="1"/>
  <c r="P27" i="211" l="1"/>
  <c r="E28" i="211"/>
  <c r="T34" i="289"/>
  <c r="S34" i="289"/>
  <c r="Q32" i="211"/>
  <c r="F33" i="211"/>
  <c r="I34" i="254"/>
  <c r="D34" i="214" s="1"/>
  <c r="J33" i="254"/>
  <c r="O36" i="270"/>
  <c r="P36" i="270"/>
  <c r="G35" i="270"/>
  <c r="P33" i="289"/>
  <c r="K33" i="289" s="1"/>
  <c r="C33" i="289"/>
  <c r="AA28" i="211"/>
  <c r="AE28" i="211" s="1"/>
  <c r="N35" i="270"/>
  <c r="F34" i="270"/>
  <c r="I32" i="270"/>
  <c r="R33" i="270"/>
  <c r="R31" i="211"/>
  <c r="J32" i="289"/>
  <c r="G32" i="211"/>
  <c r="W26" i="211"/>
  <c r="B27" i="211"/>
  <c r="T26" i="211"/>
  <c r="J27" i="211"/>
  <c r="S25" i="211"/>
  <c r="I26" i="211"/>
  <c r="N36" i="270"/>
  <c r="M35" i="270"/>
  <c r="E34" i="270"/>
  <c r="L35" i="270"/>
  <c r="U27" i="211"/>
  <c r="K28" i="211"/>
  <c r="Q36" i="270"/>
  <c r="H35" i="270"/>
  <c r="L36" i="270"/>
  <c r="K27" i="211" l="1"/>
  <c r="U26" i="211"/>
  <c r="J26" i="211"/>
  <c r="T25" i="211"/>
  <c r="P32" i="289"/>
  <c r="K32" i="289" s="1"/>
  <c r="C32" i="289"/>
  <c r="N34" i="270"/>
  <c r="F33" i="270"/>
  <c r="J32" i="254"/>
  <c r="I33" i="254"/>
  <c r="D33" i="214" s="1"/>
  <c r="AA27" i="211"/>
  <c r="AE27" i="211" s="1"/>
  <c r="J31" i="289"/>
  <c r="G31" i="211"/>
  <c r="R30" i="211"/>
  <c r="O35" i="270"/>
  <c r="P35" i="270"/>
  <c r="G34" i="270"/>
  <c r="Q35" i="270"/>
  <c r="H34" i="270"/>
  <c r="M34" i="270"/>
  <c r="E33" i="270"/>
  <c r="L34" i="270"/>
  <c r="I25" i="211"/>
  <c r="S24" i="211"/>
  <c r="B26" i="211"/>
  <c r="W25" i="211"/>
  <c r="R32" i="270"/>
  <c r="I31" i="270"/>
  <c r="T33" i="289"/>
  <c r="S33" i="289"/>
  <c r="F32" i="211"/>
  <c r="Q31" i="211"/>
  <c r="E27" i="211"/>
  <c r="P26" i="211"/>
  <c r="R31" i="270" l="1"/>
  <c r="I30" i="270"/>
  <c r="P31" i="289"/>
  <c r="K31" i="289" s="1"/>
  <c r="C31" i="289"/>
  <c r="T24" i="211"/>
  <c r="J25" i="211"/>
  <c r="P25" i="211"/>
  <c r="E26" i="211"/>
  <c r="W24" i="211"/>
  <c r="B25" i="211"/>
  <c r="R29" i="211"/>
  <c r="J30" i="289"/>
  <c r="G30" i="211"/>
  <c r="T32" i="289"/>
  <c r="S32" i="289"/>
  <c r="U25" i="211"/>
  <c r="K26" i="211"/>
  <c r="Q30" i="211"/>
  <c r="F31" i="211"/>
  <c r="S23" i="211"/>
  <c r="I24" i="211"/>
  <c r="N33" i="270"/>
  <c r="F32" i="270"/>
  <c r="Q34" i="270"/>
  <c r="H33" i="270"/>
  <c r="AA26" i="211"/>
  <c r="AE26" i="211" s="1"/>
  <c r="M33" i="270"/>
  <c r="E32" i="270"/>
  <c r="O34" i="270"/>
  <c r="P34" i="270"/>
  <c r="G33" i="270"/>
  <c r="J31" i="254"/>
  <c r="I32" i="254"/>
  <c r="D32" i="214" s="1"/>
  <c r="S22" i="211" l="1"/>
  <c r="I23" i="211"/>
  <c r="S31" i="289"/>
  <c r="T31" i="289"/>
  <c r="O33" i="270"/>
  <c r="P33" i="270"/>
  <c r="G32" i="270"/>
  <c r="L32" i="270"/>
  <c r="E31" i="270"/>
  <c r="M32" i="270"/>
  <c r="U24" i="211"/>
  <c r="K25" i="211"/>
  <c r="C30" i="289"/>
  <c r="P30" i="289"/>
  <c r="K30" i="289" s="1"/>
  <c r="N32" i="270"/>
  <c r="F31" i="270"/>
  <c r="R28" i="211"/>
  <c r="J29" i="289"/>
  <c r="G29" i="211"/>
  <c r="P24" i="211"/>
  <c r="E25" i="211"/>
  <c r="AA25" i="211" s="1"/>
  <c r="AE25" i="211" s="1"/>
  <c r="R30" i="270"/>
  <c r="I29" i="270"/>
  <c r="Q29" i="211"/>
  <c r="F30" i="211"/>
  <c r="J30" i="254"/>
  <c r="I31" i="254"/>
  <c r="D31" i="214" s="1"/>
  <c r="L33" i="270"/>
  <c r="Q33" i="270"/>
  <c r="H32" i="270"/>
  <c r="W23" i="211"/>
  <c r="B24" i="211"/>
  <c r="T23" i="211"/>
  <c r="J24" i="211"/>
  <c r="T30" i="289" l="1"/>
  <c r="S30" i="289"/>
  <c r="S21" i="211"/>
  <c r="I22" i="211"/>
  <c r="W22" i="211"/>
  <c r="B23" i="211"/>
  <c r="R29" i="270"/>
  <c r="I28" i="270"/>
  <c r="Q32" i="270"/>
  <c r="H31" i="270"/>
  <c r="J29" i="254"/>
  <c r="I30" i="254"/>
  <c r="D30" i="214" s="1"/>
  <c r="U23" i="211"/>
  <c r="K24" i="211"/>
  <c r="O32" i="270"/>
  <c r="P32" i="270"/>
  <c r="G31" i="270"/>
  <c r="Q28" i="211"/>
  <c r="F29" i="211"/>
  <c r="R27" i="211"/>
  <c r="J28" i="289"/>
  <c r="G28" i="211"/>
  <c r="M31" i="270"/>
  <c r="E30" i="270"/>
  <c r="L31" i="270"/>
  <c r="P23" i="211"/>
  <c r="E24" i="211"/>
  <c r="AA24" i="211" s="1"/>
  <c r="AE24" i="211" s="1"/>
  <c r="N31" i="270"/>
  <c r="F30" i="270"/>
  <c r="T22" i="211"/>
  <c r="J23" i="211"/>
  <c r="P29" i="289"/>
  <c r="K29" i="289" s="1"/>
  <c r="C29" i="289"/>
  <c r="J27" i="289" l="1"/>
  <c r="G27" i="211"/>
  <c r="R26" i="211"/>
  <c r="J28" i="254"/>
  <c r="I29" i="254"/>
  <c r="D29" i="214" s="1"/>
  <c r="I21" i="211"/>
  <c r="S20" i="211"/>
  <c r="F29" i="270"/>
  <c r="J22" i="211"/>
  <c r="T21" i="211"/>
  <c r="E23" i="211"/>
  <c r="P22" i="211"/>
  <c r="F28" i="211"/>
  <c r="Q27" i="211"/>
  <c r="Q31" i="270"/>
  <c r="H30" i="270"/>
  <c r="AA23" i="211"/>
  <c r="AE23" i="211" s="1"/>
  <c r="T29" i="289"/>
  <c r="S29" i="289"/>
  <c r="C28" i="289"/>
  <c r="P28" i="289"/>
  <c r="K28" i="289" s="1"/>
  <c r="O31" i="270"/>
  <c r="P31" i="270"/>
  <c r="G30" i="270"/>
  <c r="N30" i="270" s="1"/>
  <c r="K23" i="211"/>
  <c r="U22" i="211"/>
  <c r="B22" i="211"/>
  <c r="W21" i="211"/>
  <c r="M30" i="270"/>
  <c r="E29" i="270"/>
  <c r="R28" i="270"/>
  <c r="I27" i="270"/>
  <c r="W20" i="211" l="1"/>
  <c r="B21" i="211"/>
  <c r="T28" i="289"/>
  <c r="S28" i="289"/>
  <c r="Q30" i="270"/>
  <c r="H29" i="270"/>
  <c r="L30" i="270"/>
  <c r="J27" i="254"/>
  <c r="I28" i="254"/>
  <c r="D28" i="214" s="1"/>
  <c r="R27" i="270"/>
  <c r="I26" i="270"/>
  <c r="O30" i="270"/>
  <c r="P30" i="270"/>
  <c r="G29" i="270"/>
  <c r="M29" i="270"/>
  <c r="E28" i="270"/>
  <c r="U21" i="211"/>
  <c r="K22" i="211"/>
  <c r="Q26" i="211"/>
  <c r="F27" i="211"/>
  <c r="T20" i="211"/>
  <c r="J21" i="211"/>
  <c r="S19" i="211"/>
  <c r="I20" i="211"/>
  <c r="R25" i="211"/>
  <c r="J26" i="289"/>
  <c r="G26" i="211"/>
  <c r="P21" i="211"/>
  <c r="E22" i="211"/>
  <c r="AA22" i="211" s="1"/>
  <c r="AE22" i="211" s="1"/>
  <c r="F28" i="270"/>
  <c r="P27" i="289"/>
  <c r="K27" i="289" s="1"/>
  <c r="C27" i="289"/>
  <c r="J26" i="254" l="1"/>
  <c r="I27" i="254"/>
  <c r="D27" i="214" s="1"/>
  <c r="P20" i="211"/>
  <c r="E21" i="211"/>
  <c r="AA21" i="211" s="1"/>
  <c r="AE21" i="211" s="1"/>
  <c r="O29" i="270"/>
  <c r="P29" i="270"/>
  <c r="G28" i="270"/>
  <c r="Q29" i="270"/>
  <c r="H28" i="270"/>
  <c r="F27" i="270"/>
  <c r="N29" i="270"/>
  <c r="P26" i="289"/>
  <c r="K26" i="289" s="1"/>
  <c r="C26" i="289"/>
  <c r="S27" i="289"/>
  <c r="T27" i="289"/>
  <c r="R24" i="211"/>
  <c r="J25" i="289"/>
  <c r="G25" i="211"/>
  <c r="T19" i="211"/>
  <c r="J20" i="211"/>
  <c r="U20" i="211"/>
  <c r="K21" i="211"/>
  <c r="R26" i="270"/>
  <c r="I25" i="270"/>
  <c r="L29" i="270"/>
  <c r="S18" i="211"/>
  <c r="I19" i="211"/>
  <c r="Q25" i="211"/>
  <c r="F26" i="211"/>
  <c r="L28" i="270"/>
  <c r="M28" i="270"/>
  <c r="E27" i="270"/>
  <c r="W19" i="211"/>
  <c r="B20" i="211"/>
  <c r="T18" i="211" l="1"/>
  <c r="J19" i="211"/>
  <c r="F26" i="270"/>
  <c r="O28" i="270"/>
  <c r="P28" i="270"/>
  <c r="G27" i="270"/>
  <c r="P19" i="211"/>
  <c r="E20" i="211"/>
  <c r="AA20" i="211"/>
  <c r="AE20" i="211" s="1"/>
  <c r="S17" i="211"/>
  <c r="I18" i="211"/>
  <c r="W18" i="211"/>
  <c r="B19" i="211"/>
  <c r="U19" i="211"/>
  <c r="K20" i="211"/>
  <c r="P25" i="289"/>
  <c r="K25" i="289" s="1"/>
  <c r="C25" i="289"/>
  <c r="T26" i="289"/>
  <c r="S26" i="289"/>
  <c r="N28" i="270"/>
  <c r="M27" i="270"/>
  <c r="E26" i="270"/>
  <c r="L27" i="270"/>
  <c r="Q24" i="211"/>
  <c r="F25" i="211"/>
  <c r="R25" i="270"/>
  <c r="I24" i="270"/>
  <c r="R23" i="211"/>
  <c r="J24" i="289"/>
  <c r="G24" i="211"/>
  <c r="Q28" i="270"/>
  <c r="H27" i="270"/>
  <c r="J25" i="254"/>
  <c r="I26" i="254"/>
  <c r="D26" i="214" s="1"/>
  <c r="P24" i="289" l="1"/>
  <c r="K24" i="289" s="1"/>
  <c r="C24" i="289"/>
  <c r="T25" i="289"/>
  <c r="S25" i="289"/>
  <c r="Q27" i="270"/>
  <c r="H26" i="270"/>
  <c r="R24" i="270"/>
  <c r="I23" i="270"/>
  <c r="E19" i="211"/>
  <c r="AA19" i="211" s="1"/>
  <c r="AE19" i="211" s="1"/>
  <c r="P18" i="211"/>
  <c r="F25" i="270"/>
  <c r="I25" i="254"/>
  <c r="D25" i="214" s="1"/>
  <c r="J24" i="254"/>
  <c r="F24" i="211"/>
  <c r="Q23" i="211"/>
  <c r="M26" i="270"/>
  <c r="E25" i="270"/>
  <c r="L26" i="270"/>
  <c r="K19" i="211"/>
  <c r="U18" i="211"/>
  <c r="I17" i="211"/>
  <c r="S16" i="211"/>
  <c r="O27" i="270"/>
  <c r="P27" i="270"/>
  <c r="G26" i="270"/>
  <c r="N27" i="270"/>
  <c r="J23" i="289"/>
  <c r="G23" i="211"/>
  <c r="R22" i="211"/>
  <c r="B18" i="211"/>
  <c r="W17" i="211"/>
  <c r="J18" i="211"/>
  <c r="T17" i="211"/>
  <c r="P23" i="289" l="1"/>
  <c r="K23" i="289" s="1"/>
  <c r="C23" i="289"/>
  <c r="Q22" i="211"/>
  <c r="F23" i="211"/>
  <c r="N25" i="270"/>
  <c r="F24" i="270"/>
  <c r="R23" i="270"/>
  <c r="I22" i="270"/>
  <c r="W16" i="211"/>
  <c r="B17" i="211"/>
  <c r="S15" i="211"/>
  <c r="I16" i="211"/>
  <c r="T16" i="211"/>
  <c r="J17" i="211"/>
  <c r="R21" i="211"/>
  <c r="J22" i="289"/>
  <c r="G22" i="211"/>
  <c r="O26" i="270"/>
  <c r="G25" i="270"/>
  <c r="P26" i="270"/>
  <c r="M25" i="270"/>
  <c r="E24" i="270"/>
  <c r="L25" i="270"/>
  <c r="N26" i="270"/>
  <c r="U17" i="211"/>
  <c r="K18" i="211"/>
  <c r="I24" i="254"/>
  <c r="D24" i="214" s="1"/>
  <c r="J23" i="254"/>
  <c r="P17" i="211"/>
  <c r="E18" i="211"/>
  <c r="AA18" i="211" s="1"/>
  <c r="AE18" i="211" s="1"/>
  <c r="Q26" i="270"/>
  <c r="H25" i="270"/>
  <c r="T24" i="289"/>
  <c r="S24" i="289"/>
  <c r="P16" i="211" l="1"/>
  <c r="E17" i="211"/>
  <c r="AA17" i="211" s="1"/>
  <c r="AE17" i="211" s="1"/>
  <c r="S23" i="289"/>
  <c r="T23" i="289"/>
  <c r="O25" i="270"/>
  <c r="P25" i="270"/>
  <c r="G24" i="270"/>
  <c r="R20" i="211"/>
  <c r="J21" i="289"/>
  <c r="G21" i="211"/>
  <c r="S14" i="211"/>
  <c r="I15" i="211"/>
  <c r="U16" i="211"/>
  <c r="K17" i="211"/>
  <c r="T15" i="211"/>
  <c r="J16" i="211"/>
  <c r="L24" i="270"/>
  <c r="M24" i="270"/>
  <c r="E23" i="270"/>
  <c r="N24" i="270"/>
  <c r="F23" i="270"/>
  <c r="Q21" i="211"/>
  <c r="F22" i="211"/>
  <c r="W15" i="211"/>
  <c r="B16" i="211"/>
  <c r="Q25" i="270"/>
  <c r="H24" i="270"/>
  <c r="J22" i="254"/>
  <c r="I23" i="254"/>
  <c r="D23" i="214" s="1"/>
  <c r="P22" i="289"/>
  <c r="K22" i="289" s="1"/>
  <c r="C22" i="289"/>
  <c r="R22" i="270"/>
  <c r="I21" i="270"/>
  <c r="Q24" i="270" l="1"/>
  <c r="H23" i="270"/>
  <c r="R19" i="211"/>
  <c r="J20" i="289"/>
  <c r="G20" i="211"/>
  <c r="I20" i="270"/>
  <c r="R21" i="270"/>
  <c r="F22" i="270"/>
  <c r="T22" i="289"/>
  <c r="S22" i="289"/>
  <c r="Q20" i="211"/>
  <c r="F21" i="211"/>
  <c r="M23" i="270"/>
  <c r="E22" i="270"/>
  <c r="T14" i="211"/>
  <c r="J15" i="211"/>
  <c r="S13" i="211"/>
  <c r="I14" i="211"/>
  <c r="O24" i="270"/>
  <c r="P24" i="270"/>
  <c r="G23" i="270"/>
  <c r="N23" i="270" s="1"/>
  <c r="J21" i="254"/>
  <c r="I22" i="254"/>
  <c r="D22" i="214" s="1"/>
  <c r="W14" i="211"/>
  <c r="B15" i="211"/>
  <c r="U15" i="211"/>
  <c r="K16" i="211"/>
  <c r="P21" i="289"/>
  <c r="K21" i="289" s="1"/>
  <c r="C21" i="289"/>
  <c r="P15" i="211"/>
  <c r="E16" i="211"/>
  <c r="AA16" i="211" s="1"/>
  <c r="AE16" i="211" s="1"/>
  <c r="E15" i="211" l="1"/>
  <c r="P14" i="211"/>
  <c r="I21" i="254"/>
  <c r="D21" i="214" s="1"/>
  <c r="J20" i="254"/>
  <c r="J14" i="211"/>
  <c r="T13" i="211"/>
  <c r="F21" i="270"/>
  <c r="AA15" i="211"/>
  <c r="AE15" i="211" s="1"/>
  <c r="L23" i="270"/>
  <c r="F20" i="211"/>
  <c r="Q19" i="211"/>
  <c r="P20" i="289"/>
  <c r="K20" i="289" s="1"/>
  <c r="C20" i="289"/>
  <c r="K15" i="211"/>
  <c r="U14" i="211"/>
  <c r="T21" i="289"/>
  <c r="S21" i="289"/>
  <c r="B14" i="211"/>
  <c r="W13" i="211"/>
  <c r="O23" i="270"/>
  <c r="P23" i="270"/>
  <c r="G22" i="270"/>
  <c r="N22" i="270" s="1"/>
  <c r="I13" i="211"/>
  <c r="S12" i="211"/>
  <c r="M22" i="270"/>
  <c r="E21" i="270"/>
  <c r="L22" i="270"/>
  <c r="J19" i="289"/>
  <c r="G19" i="211"/>
  <c r="R18" i="211"/>
  <c r="R20" i="270"/>
  <c r="I19" i="270"/>
  <c r="Q23" i="270"/>
  <c r="H22" i="270"/>
  <c r="Q18" i="211" l="1"/>
  <c r="F19" i="211"/>
  <c r="I20" i="254"/>
  <c r="D20" i="214" s="1"/>
  <c r="J19" i="254"/>
  <c r="M21" i="270"/>
  <c r="E20" i="270"/>
  <c r="T20" i="289"/>
  <c r="S20" i="289"/>
  <c r="T12" i="211"/>
  <c r="J13" i="211"/>
  <c r="P13" i="211"/>
  <c r="E14" i="211"/>
  <c r="AA14" i="211" s="1"/>
  <c r="AE14" i="211" s="1"/>
  <c r="W12" i="211"/>
  <c r="B13" i="211"/>
  <c r="U13" i="211"/>
  <c r="K14" i="211"/>
  <c r="F20" i="270"/>
  <c r="Q22" i="270"/>
  <c r="H21" i="270"/>
  <c r="R17" i="211"/>
  <c r="J18" i="289"/>
  <c r="G18" i="211"/>
  <c r="O22" i="270"/>
  <c r="P22" i="270"/>
  <c r="G21" i="270"/>
  <c r="R19" i="270"/>
  <c r="I18" i="270"/>
  <c r="P19" i="289"/>
  <c r="K19" i="289" s="1"/>
  <c r="C19" i="289"/>
  <c r="S11" i="211"/>
  <c r="I12" i="211"/>
  <c r="O21" i="270" l="1"/>
  <c r="P21" i="270"/>
  <c r="G20" i="270"/>
  <c r="N20" i="270"/>
  <c r="F19" i="270"/>
  <c r="J18" i="254"/>
  <c r="I19" i="254"/>
  <c r="D19" i="214" s="1"/>
  <c r="R16" i="211"/>
  <c r="J17" i="289"/>
  <c r="G17" i="211"/>
  <c r="N21" i="270"/>
  <c r="W11" i="211"/>
  <c r="B12" i="211"/>
  <c r="T11" i="211"/>
  <c r="J12" i="211"/>
  <c r="L21" i="270"/>
  <c r="S19" i="289"/>
  <c r="T19" i="289"/>
  <c r="C18" i="289"/>
  <c r="P18" i="289"/>
  <c r="K18" i="289" s="1"/>
  <c r="R18" i="270"/>
  <c r="I17" i="270"/>
  <c r="Q21" i="270"/>
  <c r="H20" i="270"/>
  <c r="L20" i="270"/>
  <c r="E19" i="270"/>
  <c r="M20" i="270"/>
  <c r="S10" i="211"/>
  <c r="I10" i="211" s="1"/>
  <c r="I11" i="211"/>
  <c r="U12" i="211"/>
  <c r="K13" i="211"/>
  <c r="P12" i="211"/>
  <c r="E13" i="211"/>
  <c r="AA13" i="211" s="1"/>
  <c r="AE13" i="211" s="1"/>
  <c r="Q17" i="211"/>
  <c r="F18" i="211"/>
  <c r="T18" i="289" l="1"/>
  <c r="S18" i="289"/>
  <c r="Q16" i="211"/>
  <c r="F17" i="211"/>
  <c r="U11" i="211"/>
  <c r="K12" i="211"/>
  <c r="M19" i="270"/>
  <c r="E18" i="270"/>
  <c r="R17" i="270"/>
  <c r="I16" i="270"/>
  <c r="T10" i="211"/>
  <c r="J10" i="211" s="1"/>
  <c r="J11" i="211"/>
  <c r="J17" i="254"/>
  <c r="I18" i="254"/>
  <c r="D18" i="214" s="1"/>
  <c r="O20" i="270"/>
  <c r="P20" i="270"/>
  <c r="G19" i="270"/>
  <c r="P17" i="289"/>
  <c r="K17" i="289" s="1"/>
  <c r="C17" i="289"/>
  <c r="P11" i="211"/>
  <c r="E12" i="211"/>
  <c r="AA12" i="211" s="1"/>
  <c r="AE12" i="211" s="1"/>
  <c r="Q20" i="270"/>
  <c r="H19" i="270"/>
  <c r="W10" i="211"/>
  <c r="B10" i="211" s="1"/>
  <c r="B11" i="211"/>
  <c r="R15" i="211"/>
  <c r="J16" i="289"/>
  <c r="G16" i="211"/>
  <c r="N19" i="270"/>
  <c r="F18" i="270"/>
  <c r="F17" i="270" l="1"/>
  <c r="J15" i="289"/>
  <c r="G15" i="211"/>
  <c r="R14" i="211"/>
  <c r="M18" i="270"/>
  <c r="E17" i="270"/>
  <c r="R16" i="270"/>
  <c r="I15" i="270"/>
  <c r="F16" i="211"/>
  <c r="Q15" i="211"/>
  <c r="E11" i="211"/>
  <c r="AA11" i="211" s="1"/>
  <c r="AE11" i="211" s="1"/>
  <c r="P10" i="211"/>
  <c r="E10" i="211" s="1"/>
  <c r="AA10" i="211" s="1"/>
  <c r="AE10" i="211" s="1"/>
  <c r="O19" i="270"/>
  <c r="P19" i="270"/>
  <c r="G18" i="270"/>
  <c r="L18" i="270" s="1"/>
  <c r="I17" i="254"/>
  <c r="D17" i="214" s="1"/>
  <c r="J16" i="254"/>
  <c r="P16" i="289"/>
  <c r="K16" i="289" s="1"/>
  <c r="C16" i="289"/>
  <c r="Q19" i="270"/>
  <c r="H18" i="270"/>
  <c r="T17" i="289"/>
  <c r="S17" i="289"/>
  <c r="L19" i="270"/>
  <c r="K11" i="211"/>
  <c r="U10" i="211"/>
  <c r="K10" i="211" s="1"/>
  <c r="T16" i="289" l="1"/>
  <c r="S16" i="289"/>
  <c r="O18" i="270"/>
  <c r="P18" i="270"/>
  <c r="G17" i="270"/>
  <c r="R15" i="270"/>
  <c r="I14" i="270"/>
  <c r="M17" i="270"/>
  <c r="E16" i="270"/>
  <c r="L17" i="270"/>
  <c r="P15" i="289"/>
  <c r="K15" i="289" s="1"/>
  <c r="C15" i="289"/>
  <c r="N17" i="270"/>
  <c r="F16" i="270"/>
  <c r="Q18" i="270"/>
  <c r="H17" i="270"/>
  <c r="I16" i="254"/>
  <c r="D16" i="214" s="1"/>
  <c r="J15" i="254"/>
  <c r="Q14" i="211"/>
  <c r="F15" i="211"/>
  <c r="R13" i="211"/>
  <c r="J14" i="289"/>
  <c r="G14" i="211"/>
  <c r="N18" i="270"/>
  <c r="Q17" i="270" l="1"/>
  <c r="H16" i="270"/>
  <c r="S15" i="289"/>
  <c r="T15" i="289"/>
  <c r="C14" i="289"/>
  <c r="P14" i="289"/>
  <c r="K14" i="289" s="1"/>
  <c r="Q13" i="211"/>
  <c r="F14" i="211"/>
  <c r="R14" i="270"/>
  <c r="I13" i="270"/>
  <c r="F15" i="270"/>
  <c r="J14" i="254"/>
  <c r="I15" i="254"/>
  <c r="D15" i="214" s="1"/>
  <c r="R12" i="211"/>
  <c r="J13" i="289"/>
  <c r="G13" i="211"/>
  <c r="E15" i="270"/>
  <c r="M16" i="270"/>
  <c r="O17" i="270"/>
  <c r="P17" i="270"/>
  <c r="G16" i="270"/>
  <c r="P13" i="289" l="1"/>
  <c r="K13" i="289" s="1"/>
  <c r="C13" i="289"/>
  <c r="F14" i="270"/>
  <c r="M15" i="270"/>
  <c r="E14" i="270"/>
  <c r="Q12" i="211"/>
  <c r="F13" i="211"/>
  <c r="O16" i="270"/>
  <c r="P16" i="270"/>
  <c r="G15" i="270"/>
  <c r="R11" i="211"/>
  <c r="J12" i="289"/>
  <c r="G12" i="211"/>
  <c r="N16" i="270"/>
  <c r="L16" i="270"/>
  <c r="I12" i="270"/>
  <c r="R13" i="270"/>
  <c r="Q16" i="270"/>
  <c r="H15" i="270"/>
  <c r="J13" i="254"/>
  <c r="I14" i="254"/>
  <c r="D14" i="214" s="1"/>
  <c r="T14" i="289"/>
  <c r="S14" i="289"/>
  <c r="J11" i="289" l="1"/>
  <c r="G11" i="211"/>
  <c r="R10" i="211"/>
  <c r="O15" i="270"/>
  <c r="P15" i="270"/>
  <c r="G14" i="270"/>
  <c r="F12" i="211"/>
  <c r="Q11" i="211"/>
  <c r="F13" i="270"/>
  <c r="F12" i="270" s="1"/>
  <c r="F11" i="270" s="1"/>
  <c r="F10" i="270" s="1"/>
  <c r="N14" i="270"/>
  <c r="L15" i="270"/>
  <c r="N15" i="270"/>
  <c r="Q15" i="270"/>
  <c r="H14" i="270"/>
  <c r="I13" i="254"/>
  <c r="D13" i="214" s="1"/>
  <c r="J12" i="254"/>
  <c r="R12" i="270"/>
  <c r="I11" i="270"/>
  <c r="P12" i="289"/>
  <c r="K12" i="289" s="1"/>
  <c r="C12" i="289"/>
  <c r="M14" i="270"/>
  <c r="L14" i="270"/>
  <c r="E13" i="270"/>
  <c r="T13" i="289"/>
  <c r="S13" i="289"/>
  <c r="T12" i="289" l="1"/>
  <c r="S12" i="289"/>
  <c r="I12" i="254"/>
  <c r="D12" i="214" s="1"/>
  <c r="J11" i="254"/>
  <c r="Q10" i="211"/>
  <c r="F10" i="211" s="1"/>
  <c r="F11" i="211"/>
  <c r="J10" i="289"/>
  <c r="G10" i="211"/>
  <c r="M13" i="270"/>
  <c r="E12" i="270"/>
  <c r="I10" i="270"/>
  <c r="R10" i="270" s="1"/>
  <c r="R11" i="270"/>
  <c r="Q14" i="270"/>
  <c r="H13" i="270"/>
  <c r="O14" i="270"/>
  <c r="P14" i="270"/>
  <c r="G13" i="270"/>
  <c r="P11" i="289"/>
  <c r="K11" i="289" s="1"/>
  <c r="C11" i="289"/>
  <c r="M12" i="270" l="1"/>
  <c r="E11" i="270"/>
  <c r="O13" i="270"/>
  <c r="P13" i="270"/>
  <c r="G12" i="270"/>
  <c r="L13" i="270"/>
  <c r="S11" i="289"/>
  <c r="T11" i="289"/>
  <c r="J10" i="254"/>
  <c r="I10" i="254" s="1"/>
  <c r="D10" i="214" s="1"/>
  <c r="I11" i="254"/>
  <c r="D11" i="214" s="1"/>
  <c r="Q13" i="270"/>
  <c r="H12" i="270"/>
  <c r="C10" i="289"/>
  <c r="P10" i="289"/>
  <c r="K10" i="289" s="1"/>
  <c r="G11" i="270" l="1"/>
  <c r="O12" i="270"/>
  <c r="P12" i="270"/>
  <c r="L11" i="270"/>
  <c r="E10" i="270"/>
  <c r="M11" i="270"/>
  <c r="Q12" i="270"/>
  <c r="H11" i="270"/>
  <c r="L12" i="270"/>
  <c r="T10" i="289"/>
  <c r="S10" i="289"/>
  <c r="H10" i="270" l="1"/>
  <c r="Q10" i="270" s="1"/>
  <c r="Q11" i="270"/>
  <c r="M10" i="270"/>
  <c r="L10" i="270"/>
  <c r="G10" i="270"/>
  <c r="P11" i="270"/>
  <c r="O11" i="270"/>
  <c r="P10" i="270" l="1"/>
  <c r="O10" i="270"/>
</calcChain>
</file>

<file path=xl/sharedStrings.xml><?xml version="1.0" encoding="utf-8"?>
<sst xmlns="http://schemas.openxmlformats.org/spreadsheetml/2006/main" count="4319" uniqueCount="1426">
  <si>
    <t>top 1% PS mix (official)</t>
  </si>
  <si>
    <t>year</t>
  </si>
  <si>
    <t>Top 0.1% to 0.01%</t>
  </si>
  <si>
    <t>Top 0.5% to 0.1%</t>
  </si>
  <si>
    <t>Top 1% to 0.5%</t>
  </si>
  <si>
    <t>Top 1% to 0.1%</t>
  </si>
  <si>
    <t>Top 5% to 1%</t>
  </si>
  <si>
    <t>Top 10% to 5%</t>
  </si>
  <si>
    <t>Top 10% to 1%</t>
  </si>
  <si>
    <t>Top 0.01%</t>
  </si>
  <si>
    <t>Top 0.1%</t>
  </si>
  <si>
    <t>Top 0.5%</t>
  </si>
  <si>
    <t>Top 1%</t>
  </si>
  <si>
    <t>Top 5%</t>
  </si>
  <si>
    <t>Top 10%</t>
  </si>
  <si>
    <t>Bottom 50%</t>
  </si>
  <si>
    <t>Bottom 90%</t>
  </si>
  <si>
    <t>top 0.01% PS mix (official)</t>
  </si>
  <si>
    <t>top 0.1% PS mix (official)</t>
  </si>
  <si>
    <t>top 5% PS mix (official)</t>
  </si>
  <si>
    <t>top 10% PS mix (official)</t>
  </si>
  <si>
    <t>[16]</t>
  </si>
  <si>
    <t>[15]</t>
  </si>
  <si>
    <t>[14]</t>
  </si>
  <si>
    <t>[13]</t>
  </si>
  <si>
    <t>[12]</t>
  </si>
  <si>
    <t>[11]</t>
  </si>
  <si>
    <t>[10]</t>
  </si>
  <si>
    <t>[9]</t>
  </si>
  <si>
    <t>[8]</t>
  </si>
  <si>
    <t>[7]</t>
  </si>
  <si>
    <t>[6]</t>
  </si>
  <si>
    <t>[5]</t>
  </si>
  <si>
    <t>[4]</t>
  </si>
  <si>
    <t>[3]</t>
  </si>
  <si>
    <t>[2]</t>
  </si>
  <si>
    <t>[1]</t>
  </si>
  <si>
    <t>Back to index</t>
  </si>
  <si>
    <t>All</t>
  </si>
  <si>
    <t>check</t>
  </si>
  <si>
    <t xml:space="preserve">Labor component of mixed income </t>
  </si>
  <si>
    <t xml:space="preserve">Compensation of employees </t>
  </si>
  <si>
    <t>Capital component of mixed income</t>
  </si>
  <si>
    <t>Net interest</t>
  </si>
  <si>
    <r>
      <t>(% of</t>
    </r>
    <r>
      <rPr>
        <sz val="12"/>
        <rFont val="Arial"/>
        <family val="2"/>
      </rPr>
      <t xml:space="preserve"> national income</t>
    </r>
    <r>
      <rPr>
        <sz val="12"/>
        <rFont val="Arial"/>
        <family val="2"/>
      </rPr>
      <t>)</t>
    </r>
  </si>
  <si>
    <t xml:space="preserve">Top 0.5% </t>
  </si>
  <si>
    <t>(% of national income)</t>
  </si>
  <si>
    <t>[24]</t>
  </si>
  <si>
    <t>[23]</t>
  </si>
  <si>
    <t>[22]</t>
  </si>
  <si>
    <t>[21]</t>
  </si>
  <si>
    <t>[20]</t>
  </si>
  <si>
    <t>[19]</t>
  </si>
  <si>
    <t>[18]</t>
  </si>
  <si>
    <t>[17]</t>
  </si>
  <si>
    <r>
      <t>[</t>
    </r>
    <r>
      <rPr>
        <sz val="12"/>
        <rFont val="Arial"/>
        <family val="2"/>
      </rPr>
      <t>16</t>
    </r>
    <r>
      <rPr>
        <sz val="12"/>
        <rFont val="Arial"/>
        <family val="2"/>
      </rPr>
      <t>]</t>
    </r>
  </si>
  <si>
    <t>In following sheets: raw Stata outputs</t>
  </si>
  <si>
    <t>Tax units</t>
  </si>
  <si>
    <t>bottom 50%</t>
  </si>
  <si>
    <t>Middle 40%</t>
  </si>
  <si>
    <t>princ0</t>
  </si>
  <si>
    <t>princ1</t>
  </si>
  <si>
    <t>princ2</t>
  </si>
  <si>
    <t>princ3</t>
  </si>
  <si>
    <t>princ4</t>
  </si>
  <si>
    <t>princ5</t>
  </si>
  <si>
    <t>princ6</t>
  </si>
  <si>
    <t>princ7</t>
  </si>
  <si>
    <t>Factor labor income</t>
  </si>
  <si>
    <t>Factor capital income</t>
  </si>
  <si>
    <t>Post-tax income</t>
  </si>
  <si>
    <t>poinc0</t>
  </si>
  <si>
    <t>netinc0</t>
  </si>
  <si>
    <t>transf0</t>
  </si>
  <si>
    <t>poinc1</t>
  </si>
  <si>
    <t>netinc1</t>
  </si>
  <si>
    <t>transf1</t>
  </si>
  <si>
    <t>poinc2</t>
  </si>
  <si>
    <t>netinc2</t>
  </si>
  <si>
    <t>transf2</t>
  </si>
  <si>
    <t>poinc3</t>
  </si>
  <si>
    <t>netinc3</t>
  </si>
  <si>
    <t>transf3</t>
  </si>
  <si>
    <t>poinc4</t>
  </si>
  <si>
    <t>netinc4</t>
  </si>
  <si>
    <t>transf4</t>
  </si>
  <si>
    <t>poinc5</t>
  </si>
  <si>
    <t>netinc5</t>
  </si>
  <si>
    <t>transf5</t>
  </si>
  <si>
    <t>poinc6</t>
  </si>
  <si>
    <t>netinc6</t>
  </si>
  <si>
    <t>transf6</t>
  </si>
  <si>
    <t>poinc7</t>
  </si>
  <si>
    <t>netinc7</t>
  </si>
  <si>
    <t>transf7</t>
  </si>
  <si>
    <r>
      <t xml:space="preserve">(% of </t>
    </r>
    <r>
      <rPr>
        <sz val="12"/>
        <rFont val="Arial"/>
        <family val="2"/>
      </rPr>
      <t>national income)</t>
    </r>
  </si>
  <si>
    <t>Income net of taxes</t>
  </si>
  <si>
    <t>National income</t>
  </si>
  <si>
    <t>National income per adult</t>
  </si>
  <si>
    <t>Appendix II: Detailed distributional series</t>
  </si>
  <si>
    <t>Deflator</t>
  </si>
  <si>
    <t>Income from equity</t>
  </si>
  <si>
    <t>Housing rents</t>
  </si>
  <si>
    <t>Property income paid to pensions</t>
  </si>
  <si>
    <t>Composition of top 0.5%, top 0.1% and top 0.01% factor income shares</t>
  </si>
  <si>
    <t>Table A1</t>
  </si>
  <si>
    <t>Table A2</t>
  </si>
  <si>
    <t>Table A3</t>
  </si>
  <si>
    <t>Table A4</t>
  </si>
  <si>
    <t>Table A5</t>
  </si>
  <si>
    <t>Table A6</t>
  </si>
  <si>
    <t>Table A7</t>
  </si>
  <si>
    <t>Table A8</t>
  </si>
  <si>
    <t>Table A9</t>
  </si>
  <si>
    <t>Table A10</t>
  </si>
  <si>
    <t>Table A11</t>
  </si>
  <si>
    <t>Table A12</t>
  </si>
  <si>
    <t>Table A13</t>
  </si>
  <si>
    <t>Table A2b</t>
  </si>
  <si>
    <t>Table A2c</t>
  </si>
  <si>
    <t>Working-age individuals</t>
  </si>
  <si>
    <t>Men</t>
  </si>
  <si>
    <t>Women</t>
  </si>
  <si>
    <t>Share of population income</t>
  </si>
  <si>
    <t>Shares of total factor income</t>
  </si>
  <si>
    <t>Composition of top 10%, top 5% and top 1% factor income shares</t>
  </si>
  <si>
    <t>Average factor income by factor income group</t>
  </si>
  <si>
    <t>Average factor income by g-percentile of factor income</t>
  </si>
  <si>
    <t>Average factor income by population</t>
  </si>
  <si>
    <t>Bottom 90% factor income by population</t>
  </si>
  <si>
    <t>Bottom 50% factor income by population</t>
  </si>
  <si>
    <t>Middle 40% factor income by population</t>
  </si>
  <si>
    <t>Top 10% factor income by population</t>
  </si>
  <si>
    <t>Composition of bottom 90%, bottom 50%, and middle 40% factor income shares</t>
  </si>
  <si>
    <t>Top 1% factor income by population</t>
  </si>
  <si>
    <t>Top 0.1% factor income by population</t>
  </si>
  <si>
    <t>Top 0.01% factor income by population</t>
  </si>
  <si>
    <t>Median factor income by population</t>
  </si>
  <si>
    <t>Memo:</t>
  </si>
  <si>
    <t>Top 0.001%</t>
  </si>
  <si>
    <t>Top 0.01% to top 0.001%</t>
  </si>
  <si>
    <t>princ8</t>
  </si>
  <si>
    <t>princ9</t>
  </si>
  <si>
    <t>princ10</t>
  </si>
  <si>
    <t>avgprinc0indiv</t>
  </si>
  <si>
    <t>avgprinc0working</t>
  </si>
  <si>
    <t>avgprinc0male</t>
  </si>
  <si>
    <t>avgprinc0female</t>
  </si>
  <si>
    <t>avgprinc0taxu</t>
  </si>
  <si>
    <t>avgprinc1indiv</t>
  </si>
  <si>
    <t>avgprinc1equal</t>
  </si>
  <si>
    <t>avgprinc1working</t>
  </si>
  <si>
    <t>avgprinc1male</t>
  </si>
  <si>
    <t>avgprinc1female</t>
  </si>
  <si>
    <t>avgprinc1taxu</t>
  </si>
  <si>
    <t>avgprinc2indiv</t>
  </si>
  <si>
    <t>avgprinc2equal</t>
  </si>
  <si>
    <t>avgprinc2working</t>
  </si>
  <si>
    <t>avgprinc2male</t>
  </si>
  <si>
    <t>avgprinc2female</t>
  </si>
  <si>
    <t>avgprinc2taxu</t>
  </si>
  <si>
    <t>avgprinc3indiv</t>
  </si>
  <si>
    <t>avgprinc3equal</t>
  </si>
  <si>
    <t>avgprinc3working</t>
  </si>
  <si>
    <t>avgprinc3male</t>
  </si>
  <si>
    <t>avgprinc3female</t>
  </si>
  <si>
    <t>avgprinc3taxu</t>
  </si>
  <si>
    <t>avgprinc4indiv</t>
  </si>
  <si>
    <t>avgprinc4equal</t>
  </si>
  <si>
    <t>avgprinc4working</t>
  </si>
  <si>
    <t>avgprinc4male</t>
  </si>
  <si>
    <t>avgprinc4female</t>
  </si>
  <si>
    <t>avgprinc4taxu</t>
  </si>
  <si>
    <t>avgprinc5indiv</t>
  </si>
  <si>
    <t>avgprinc5equal</t>
  </si>
  <si>
    <t>avgprinc5working</t>
  </si>
  <si>
    <t>avgprinc5male</t>
  </si>
  <si>
    <t>avgprinc5female</t>
  </si>
  <si>
    <t>avgprinc5taxu</t>
  </si>
  <si>
    <t>avgprinc6indiv</t>
  </si>
  <si>
    <t>avgprinc6equal</t>
  </si>
  <si>
    <t>avgprinc6working</t>
  </si>
  <si>
    <t>avgprinc6male</t>
  </si>
  <si>
    <t>avgprinc6female</t>
  </si>
  <si>
    <t>avgprinc6taxu</t>
  </si>
  <si>
    <t>avgprinc7indiv</t>
  </si>
  <si>
    <t>avgprinc7equal</t>
  </si>
  <si>
    <t>avgprinc7working</t>
  </si>
  <si>
    <t>avgprinc7male</t>
  </si>
  <si>
    <t>avgprinc7female</t>
  </si>
  <si>
    <t>avgprinc7taxu</t>
  </si>
  <si>
    <t>avgprinc8indiv</t>
  </si>
  <si>
    <t>avgprinc8equal</t>
  </si>
  <si>
    <t>avgprinc8working</t>
  </si>
  <si>
    <t>avgprinc8male</t>
  </si>
  <si>
    <t>avgprinc8female</t>
  </si>
  <si>
    <t>avgprinc8taxu</t>
  </si>
  <si>
    <t>avgprinc9indiv</t>
  </si>
  <si>
    <t>avgprinc9equal</t>
  </si>
  <si>
    <t>avgprinc9working</t>
  </si>
  <si>
    <t>avgprinc9male</t>
  </si>
  <si>
    <t>avgprinc9female</t>
  </si>
  <si>
    <t>avgprinc9taxu</t>
  </si>
  <si>
    <t>avgprinc10indiv</t>
  </si>
  <si>
    <t>avgprinc10equal</t>
  </si>
  <si>
    <t>avgprinc10working</t>
  </si>
  <si>
    <t>avgprinc10male</t>
  </si>
  <si>
    <t>avgprinc10female</t>
  </si>
  <si>
    <t>avgprinc10taxu</t>
  </si>
  <si>
    <r>
      <t xml:space="preserve">% average </t>
    </r>
    <r>
      <rPr>
        <sz val="12"/>
        <rFont val="Arial"/>
        <family val="2"/>
      </rPr>
      <t>factor</t>
    </r>
    <r>
      <rPr>
        <sz val="12"/>
        <rFont val="Arial"/>
        <family val="2"/>
      </rPr>
      <t xml:space="preserve"> income</t>
    </r>
  </si>
  <si>
    <t>thresprinc1indiv</t>
  </si>
  <si>
    <t>thresprinc1equal</t>
  </si>
  <si>
    <t>thresprinc1working</t>
  </si>
  <si>
    <t>thresprinc1male</t>
  </si>
  <si>
    <t>thresprinc1female</t>
  </si>
  <si>
    <t>thresprinc1taxu</t>
  </si>
  <si>
    <t>Average pre-tax income by pre-tax income group</t>
  </si>
  <si>
    <r>
      <t>Top 0.</t>
    </r>
    <r>
      <rPr>
        <sz val="12"/>
        <color theme="1"/>
        <rFont val="Arial"/>
        <family val="2"/>
      </rPr>
      <t>0</t>
    </r>
    <r>
      <rPr>
        <sz val="12"/>
        <color theme="1"/>
        <rFont val="Arial"/>
        <family val="2"/>
      </rPr>
      <t>01%</t>
    </r>
  </si>
  <si>
    <t>Average pre-tax income by g-percentile of pre-tax income</t>
  </si>
  <si>
    <t>% average pre-tax income</t>
  </si>
  <si>
    <t>Average pre-tax income by population</t>
  </si>
  <si>
    <t>Bottom 90% pre-tax income by population</t>
  </si>
  <si>
    <t>Bottom 50% pre-tax income by population</t>
  </si>
  <si>
    <t>Middle 40% pre-tax income by population</t>
  </si>
  <si>
    <t>Top 10% pre-tax income by population</t>
  </si>
  <si>
    <t>Top 1% pre-tax income by population</t>
  </si>
  <si>
    <t>Top 0.1% pre-tax income by population</t>
  </si>
  <si>
    <t>Top 0.01% pre-tax income by population</t>
  </si>
  <si>
    <t>Median pre-tax income by population</t>
  </si>
  <si>
    <t>Shares of total pre-tax income</t>
  </si>
  <si>
    <t>Composition of bottom 90%, bottom 50%, and middle 40% pre-tax income shares</t>
  </si>
  <si>
    <t>Composition of top 10%, top 5% and top 1% pre-tax income shares</t>
  </si>
  <si>
    <t>Composition of top 0.5%, top 0.1% and top 0.01% pre-tax income shares</t>
  </si>
  <si>
    <t>Table B1</t>
  </si>
  <si>
    <t>Table B2</t>
  </si>
  <si>
    <t>Table B2b</t>
  </si>
  <si>
    <t>Table B2c</t>
  </si>
  <si>
    <t>Table B3</t>
  </si>
  <si>
    <t>Table B4</t>
  </si>
  <si>
    <t>Table B5</t>
  </si>
  <si>
    <t>Table B6</t>
  </si>
  <si>
    <t>Table B7</t>
  </si>
  <si>
    <t>Table B8</t>
  </si>
  <si>
    <t>Table B9</t>
  </si>
  <si>
    <t>Table B10</t>
  </si>
  <si>
    <t>Table B11</t>
  </si>
  <si>
    <t>Table B12</t>
  </si>
  <si>
    <t>Table B13</t>
  </si>
  <si>
    <t>Pension income</t>
  </si>
  <si>
    <t>Table C1</t>
  </si>
  <si>
    <t>Table C2</t>
  </si>
  <si>
    <t>Table C3</t>
  </si>
  <si>
    <t>Table C4</t>
  </si>
  <si>
    <t>Table C5</t>
  </si>
  <si>
    <t>Table C6</t>
  </si>
  <si>
    <t>Table C7</t>
  </si>
  <si>
    <t>Table C8</t>
  </si>
  <si>
    <t>Table C9</t>
  </si>
  <si>
    <t>Table C10</t>
  </si>
  <si>
    <t>Table C11</t>
  </si>
  <si>
    <t>Table C12</t>
  </si>
  <si>
    <t>Table C13</t>
  </si>
  <si>
    <t>Shares of total post-tax income</t>
  </si>
  <si>
    <t>Average post-tax income by g-percentile of post-tax income</t>
  </si>
  <si>
    <t>Average post-tax income by population</t>
  </si>
  <si>
    <t>Bottom 90% post-tax income by population</t>
  </si>
  <si>
    <t>Bottom 50% post-tax income by population</t>
  </si>
  <si>
    <t>Middle 40% post-tax income by population</t>
  </si>
  <si>
    <t>Top 10% post-tax income by population</t>
  </si>
  <si>
    <t>Top 1% post-tax income by population</t>
  </si>
  <si>
    <t>Top 0.1% post-tax income by population</t>
  </si>
  <si>
    <t>Top 0.01% post-tax income by population</t>
  </si>
  <si>
    <t>Median post-tax income by population</t>
  </si>
  <si>
    <t>Population: individuals (20+)</t>
  </si>
  <si>
    <t>Composition of bottom 90%, bottom 50%, and middle 40% and top 10% post-tax income shares</t>
  </si>
  <si>
    <r>
      <t>Top 0.0</t>
    </r>
    <r>
      <rPr>
        <sz val="12"/>
        <color theme="1"/>
        <rFont val="Arial"/>
        <family val="2"/>
      </rPr>
      <t>0</t>
    </r>
    <r>
      <rPr>
        <sz val="12"/>
        <color theme="1"/>
        <rFont val="Arial"/>
        <family val="2"/>
      </rPr>
      <t>1%</t>
    </r>
  </si>
  <si>
    <t>peinc0</t>
  </si>
  <si>
    <t>peinc1</t>
  </si>
  <si>
    <t>peinc2</t>
  </si>
  <si>
    <t>peinc3</t>
  </si>
  <si>
    <t>peinc4</t>
  </si>
  <si>
    <t>peinc5</t>
  </si>
  <si>
    <t>peinc6</t>
  </si>
  <si>
    <t>peinc7</t>
  </si>
  <si>
    <t>peinc8</t>
  </si>
  <si>
    <t>peinc9</t>
  </si>
  <si>
    <t>peinc10</t>
  </si>
  <si>
    <t>avgpeinc0indiv</t>
  </si>
  <si>
    <t>avgpeinc0working</t>
  </si>
  <si>
    <t>avgpeinc0male</t>
  </si>
  <si>
    <t>avgpeinc0female</t>
  </si>
  <si>
    <t>avgpeinc0taxu</t>
  </si>
  <si>
    <t>avgpeinc1indiv</t>
  </si>
  <si>
    <t>avgpeinc1equal</t>
  </si>
  <si>
    <t>avgpeinc1working</t>
  </si>
  <si>
    <t>avgpeinc1male</t>
  </si>
  <si>
    <t>avgpeinc1female</t>
  </si>
  <si>
    <t>avgpeinc1taxu</t>
  </si>
  <si>
    <t>avgpeinc2indiv</t>
  </si>
  <si>
    <t>avgpeinc2equal</t>
  </si>
  <si>
    <t>avgpeinc2working</t>
  </si>
  <si>
    <t>avgpeinc2male</t>
  </si>
  <si>
    <t>avgpeinc2female</t>
  </si>
  <si>
    <t>avgpeinc2taxu</t>
  </si>
  <si>
    <t>avgpeinc3indiv</t>
  </si>
  <si>
    <t>avgpeinc3equal</t>
  </si>
  <si>
    <t>avgpeinc3working</t>
  </si>
  <si>
    <t>avgpeinc3male</t>
  </si>
  <si>
    <t>avgpeinc3female</t>
  </si>
  <si>
    <t>avgpeinc3taxu</t>
  </si>
  <si>
    <t>avgpeinc4indiv</t>
  </si>
  <si>
    <t>avgpeinc4equal</t>
  </si>
  <si>
    <t>avgpeinc4working</t>
  </si>
  <si>
    <t>avgpeinc4male</t>
  </si>
  <si>
    <t>avgpeinc4female</t>
  </si>
  <si>
    <t>avgpeinc4taxu</t>
  </si>
  <si>
    <t>avgpeinc5indiv</t>
  </si>
  <si>
    <t>avgpeinc5equal</t>
  </si>
  <si>
    <t>avgpeinc5working</t>
  </si>
  <si>
    <t>avgpeinc5male</t>
  </si>
  <si>
    <t>avgpeinc5female</t>
  </si>
  <si>
    <t>avgpeinc5taxu</t>
  </si>
  <si>
    <t>avgpeinc6indiv</t>
  </si>
  <si>
    <t>avgpeinc6equal</t>
  </si>
  <si>
    <t>avgpeinc6working</t>
  </si>
  <si>
    <t>avgpeinc6male</t>
  </si>
  <si>
    <t>avgpeinc6female</t>
  </si>
  <si>
    <t>avgpeinc6taxu</t>
  </si>
  <si>
    <t>avgpeinc7indiv</t>
  </si>
  <si>
    <t>avgpeinc7equal</t>
  </si>
  <si>
    <t>avgpeinc7working</t>
  </si>
  <si>
    <t>avgpeinc7male</t>
  </si>
  <si>
    <t>avgpeinc7female</t>
  </si>
  <si>
    <t>avgpeinc7taxu</t>
  </si>
  <si>
    <t>avgpeinc8indiv</t>
  </si>
  <si>
    <t>avgpeinc8equal</t>
  </si>
  <si>
    <t>avgpeinc8working</t>
  </si>
  <si>
    <t>avgpeinc8male</t>
  </si>
  <si>
    <t>avgpeinc8female</t>
  </si>
  <si>
    <t>avgpeinc8taxu</t>
  </si>
  <si>
    <t>avgpeinc9indiv</t>
  </si>
  <si>
    <t>avgpeinc9equal</t>
  </si>
  <si>
    <t>avgpeinc9working</t>
  </si>
  <si>
    <t>avgpeinc9male</t>
  </si>
  <si>
    <t>avgpeinc9female</t>
  </si>
  <si>
    <t>avgpeinc9taxu</t>
  </si>
  <si>
    <t>avgpeinc10indiv</t>
  </si>
  <si>
    <t>avgpeinc10equal</t>
  </si>
  <si>
    <t>avgpeinc10working</t>
  </si>
  <si>
    <t>avgpeinc10male</t>
  </si>
  <si>
    <t>avgpeinc10female</t>
  </si>
  <si>
    <t>avgpeinc10taxu</t>
  </si>
  <si>
    <t>threspeinc1indiv</t>
  </si>
  <si>
    <t>threspeinc1equal</t>
  </si>
  <si>
    <t>threspeinc1working</t>
  </si>
  <si>
    <t>threspeinc1male</t>
  </si>
  <si>
    <t>threspeinc1female</t>
  </si>
  <si>
    <t>threspeinc1taxu</t>
  </si>
  <si>
    <t>poinc10</t>
  </si>
  <si>
    <t>poinc8</t>
  </si>
  <si>
    <t>poinc9</t>
  </si>
  <si>
    <t>transf8</t>
  </si>
  <si>
    <t>netinc8</t>
  </si>
  <si>
    <t>transf9</t>
  </si>
  <si>
    <t>netinc9</t>
  </si>
  <si>
    <t>transf10</t>
  </si>
  <si>
    <t>netinc10</t>
  </si>
  <si>
    <t>avgpoinc0indiv</t>
  </si>
  <si>
    <t>avgpoinc0working</t>
  </si>
  <si>
    <t>avgpoinc0male</t>
  </si>
  <si>
    <t>avgpoinc0female</t>
  </si>
  <si>
    <t>avgpoinc0taxu</t>
  </si>
  <si>
    <t>avgpoinc1indiv</t>
  </si>
  <si>
    <t>avgpoinc1equal</t>
  </si>
  <si>
    <t>avgpoinc1working</t>
  </si>
  <si>
    <t>avgpoinc1male</t>
  </si>
  <si>
    <t>avgpoinc1female</t>
  </si>
  <si>
    <t>avgpoinc1taxu</t>
  </si>
  <si>
    <t>avgpoinc2indiv</t>
  </si>
  <si>
    <t>avgpoinc2equal</t>
  </si>
  <si>
    <t>avgpoinc2working</t>
  </si>
  <si>
    <t>avgpoinc2male</t>
  </si>
  <si>
    <t>avgpoinc2female</t>
  </si>
  <si>
    <t>avgpoinc2taxu</t>
  </si>
  <si>
    <t>avgpoinc3indiv</t>
  </si>
  <si>
    <t>avgpoinc3equal</t>
  </si>
  <si>
    <t>avgpoinc3working</t>
  </si>
  <si>
    <t>avgpoinc3male</t>
  </si>
  <si>
    <t>avgpoinc3female</t>
  </si>
  <si>
    <t>avgpoinc3taxu</t>
  </si>
  <si>
    <t>avgpoinc4indiv</t>
  </si>
  <si>
    <t>avgpoinc4equal</t>
  </si>
  <si>
    <t>avgpoinc4working</t>
  </si>
  <si>
    <t>avgpoinc4male</t>
  </si>
  <si>
    <t>avgpoinc4female</t>
  </si>
  <si>
    <t>avgpoinc4taxu</t>
  </si>
  <si>
    <t>avgpoinc5indiv</t>
  </si>
  <si>
    <t>avgpoinc5equal</t>
  </si>
  <si>
    <t>avgpoinc5working</t>
  </si>
  <si>
    <t>avgpoinc5male</t>
  </si>
  <si>
    <t>avgpoinc5female</t>
  </si>
  <si>
    <t>avgpoinc5taxu</t>
  </si>
  <si>
    <t>avgpoinc6indiv</t>
  </si>
  <si>
    <t>avgpoinc6equal</t>
  </si>
  <si>
    <t>avgpoinc6working</t>
  </si>
  <si>
    <t>avgpoinc6male</t>
  </si>
  <si>
    <t>avgpoinc6female</t>
  </si>
  <si>
    <t>avgpoinc6taxu</t>
  </si>
  <si>
    <t>avgpoinc7indiv</t>
  </si>
  <si>
    <t>avgpoinc7equal</t>
  </si>
  <si>
    <t>avgpoinc7working</t>
  </si>
  <si>
    <t>avgpoinc7male</t>
  </si>
  <si>
    <t>avgpoinc7female</t>
  </si>
  <si>
    <t>avgpoinc7taxu</t>
  </si>
  <si>
    <t>avgpoinc8indiv</t>
  </si>
  <si>
    <t>avgpoinc8equal</t>
  </si>
  <si>
    <t>avgpoinc8working</t>
  </si>
  <si>
    <t>avgpoinc8male</t>
  </si>
  <si>
    <t>avgpoinc8female</t>
  </si>
  <si>
    <t>avgpoinc8taxu</t>
  </si>
  <si>
    <t>avgpoinc9indiv</t>
  </si>
  <si>
    <t>avgpoinc9equal</t>
  </si>
  <si>
    <t>avgpoinc9working</t>
  </si>
  <si>
    <t>avgpoinc9male</t>
  </si>
  <si>
    <t>avgpoinc9female</t>
  </si>
  <si>
    <t>avgpoinc9taxu</t>
  </si>
  <si>
    <t>avgpoinc10indiv</t>
  </si>
  <si>
    <t>avgpoinc10equal</t>
  </si>
  <si>
    <t>avgpoinc10working</t>
  </si>
  <si>
    <t>avgpoinc10male</t>
  </si>
  <si>
    <t>avgpoinc10female</t>
  </si>
  <si>
    <t>avgpoinc10taxu</t>
  </si>
  <si>
    <t>threspoinc1indiv</t>
  </si>
  <si>
    <t>threspoinc1equal</t>
  </si>
  <si>
    <t>threspoinc1working</t>
  </si>
  <si>
    <t>threspoinc1male</t>
  </si>
  <si>
    <t>threspoinc1female</t>
  </si>
  <si>
    <t>threspoinc1taxu</t>
  </si>
  <si>
    <t>Average post-tax real national income per adult (matching national income)</t>
  </si>
  <si>
    <t>Average post-tax income: net income vs. Transfers</t>
  </si>
  <si>
    <t>Check</t>
  </si>
  <si>
    <t>fiinc0</t>
  </si>
  <si>
    <t>fiinc1</t>
  </si>
  <si>
    <t>fiinc2</t>
  </si>
  <si>
    <t>fiinc3</t>
  </si>
  <si>
    <t>fiinc4</t>
  </si>
  <si>
    <t>fiinc5</t>
  </si>
  <si>
    <t>fiinc6</t>
  </si>
  <si>
    <t>fiinc7</t>
  </si>
  <si>
    <t>fiinc8</t>
  </si>
  <si>
    <t>fiinc9</t>
  </si>
  <si>
    <t>fiinc10</t>
  </si>
  <si>
    <t>avgfiinc0indiv</t>
  </si>
  <si>
    <t>avgfiinc0working</t>
  </si>
  <si>
    <t>avgfiinc0male</t>
  </si>
  <si>
    <t>avgfiinc0female</t>
  </si>
  <si>
    <t>avgfiinc0taxu</t>
  </si>
  <si>
    <t>avgfiinc1indiv</t>
  </si>
  <si>
    <t>avgfiinc1equal</t>
  </si>
  <si>
    <t>avgfiinc1working</t>
  </si>
  <si>
    <t>avgfiinc1male</t>
  </si>
  <si>
    <t>avgfiinc1female</t>
  </si>
  <si>
    <t>avgfiinc1taxu</t>
  </si>
  <si>
    <t>avgfiinc2indiv</t>
  </si>
  <si>
    <t>avgfiinc2equal</t>
  </si>
  <si>
    <t>avgfiinc2working</t>
  </si>
  <si>
    <t>avgfiinc2male</t>
  </si>
  <si>
    <t>avgfiinc2female</t>
  </si>
  <si>
    <t>avgfiinc2taxu</t>
  </si>
  <si>
    <t>avgfiinc3indiv</t>
  </si>
  <si>
    <t>avgfiinc3equal</t>
  </si>
  <si>
    <t>avgfiinc3working</t>
  </si>
  <si>
    <t>avgfiinc3male</t>
  </si>
  <si>
    <t>avgfiinc3female</t>
  </si>
  <si>
    <t>avgfiinc3taxu</t>
  </si>
  <si>
    <t>avgfiinc4indiv</t>
  </si>
  <si>
    <t>avgfiinc4equal</t>
  </si>
  <si>
    <t>avgfiinc4working</t>
  </si>
  <si>
    <t>avgfiinc4male</t>
  </si>
  <si>
    <t>avgfiinc4female</t>
  </si>
  <si>
    <t>avgfiinc4taxu</t>
  </si>
  <si>
    <t>avgfiinc5indiv</t>
  </si>
  <si>
    <t>avgfiinc5equal</t>
  </si>
  <si>
    <t>avgfiinc5working</t>
  </si>
  <si>
    <t>avgfiinc5male</t>
  </si>
  <si>
    <t>avgfiinc5female</t>
  </si>
  <si>
    <t>avgfiinc5taxu</t>
  </si>
  <si>
    <t>avgfiinc6indiv</t>
  </si>
  <si>
    <t>avgfiinc6equal</t>
  </si>
  <si>
    <t>avgfiinc6working</t>
  </si>
  <si>
    <t>avgfiinc6male</t>
  </si>
  <si>
    <t>avgfiinc6female</t>
  </si>
  <si>
    <t>avgfiinc6taxu</t>
  </si>
  <si>
    <t>avgfiinc7indiv</t>
  </si>
  <si>
    <t>avgfiinc7equal</t>
  </si>
  <si>
    <t>avgfiinc7working</t>
  </si>
  <si>
    <t>avgfiinc7male</t>
  </si>
  <si>
    <t>avgfiinc7female</t>
  </si>
  <si>
    <t>avgfiinc7taxu</t>
  </si>
  <si>
    <t>avgfiinc8indiv</t>
  </si>
  <si>
    <t>avgfiinc8equal</t>
  </si>
  <si>
    <t>avgfiinc8working</t>
  </si>
  <si>
    <t>avgfiinc8male</t>
  </si>
  <si>
    <t>avgfiinc8female</t>
  </si>
  <si>
    <t>avgfiinc8taxu</t>
  </si>
  <si>
    <t>avgfiinc9indiv</t>
  </si>
  <si>
    <t>avgfiinc9equal</t>
  </si>
  <si>
    <t>avgfiinc9working</t>
  </si>
  <si>
    <t>avgfiinc9male</t>
  </si>
  <si>
    <t>avgfiinc9female</t>
  </si>
  <si>
    <t>avgfiinc9taxu</t>
  </si>
  <si>
    <t>avgfiinc10indiv</t>
  </si>
  <si>
    <t>avgfiinc10equal</t>
  </si>
  <si>
    <t>avgfiinc10working</t>
  </si>
  <si>
    <t>avgfiinc10male</t>
  </si>
  <si>
    <t>avgfiinc10female</t>
  </si>
  <si>
    <t>avgfiinc10taxu</t>
  </si>
  <si>
    <t>thresfiinc1indiv</t>
  </si>
  <si>
    <t>thresfiinc1equal</t>
  </si>
  <si>
    <t>thresfiinc1working</t>
  </si>
  <si>
    <t>thresfiinc1male</t>
  </si>
  <si>
    <t>thresfiinc1female</t>
  </si>
  <si>
    <t>thresfiinc1taxu</t>
  </si>
  <si>
    <t>fninc0</t>
  </si>
  <si>
    <t>fnwag0</t>
  </si>
  <si>
    <t>fnbus0</t>
  </si>
  <si>
    <t>fndiv0</t>
  </si>
  <si>
    <t>fnint0</t>
  </si>
  <si>
    <t>fnren0</t>
  </si>
  <si>
    <t>fninc1</t>
  </si>
  <si>
    <t>fnwag1</t>
  </si>
  <si>
    <t>fnbus1</t>
  </si>
  <si>
    <t>fndiv1</t>
  </si>
  <si>
    <t>fnint1</t>
  </si>
  <si>
    <t>fnren1</t>
  </si>
  <si>
    <t>fninc2</t>
  </si>
  <si>
    <t>fnwag2</t>
  </si>
  <si>
    <t>fnbus2</t>
  </si>
  <si>
    <t>fndiv2</t>
  </si>
  <si>
    <t>fnint2</t>
  </si>
  <si>
    <t>fnren2</t>
  </si>
  <si>
    <t>fninc3</t>
  </si>
  <si>
    <t>fnwag3</t>
  </si>
  <si>
    <t>fnbus3</t>
  </si>
  <si>
    <t>fndiv3</t>
  </si>
  <si>
    <t>fnint3</t>
  </si>
  <si>
    <t>fnren3</t>
  </si>
  <si>
    <t>fninc4</t>
  </si>
  <si>
    <t>fnwag4</t>
  </si>
  <si>
    <t>fnbus4</t>
  </si>
  <si>
    <t>fndiv4</t>
  </si>
  <si>
    <t>fnint4</t>
  </si>
  <si>
    <t>fnren4</t>
  </si>
  <si>
    <t>fninc5</t>
  </si>
  <si>
    <t>fnwag5</t>
  </si>
  <si>
    <t>fnbus5</t>
  </si>
  <si>
    <t>fndiv5</t>
  </si>
  <si>
    <t>fnint5</t>
  </si>
  <si>
    <t>fnren5</t>
  </si>
  <si>
    <t>fninc6</t>
  </si>
  <si>
    <t>fnwag6</t>
  </si>
  <si>
    <t>fnbus6</t>
  </si>
  <si>
    <t>fndiv6</t>
  </si>
  <si>
    <t>fnint6</t>
  </si>
  <si>
    <t>fnren6</t>
  </si>
  <si>
    <t>fninc7</t>
  </si>
  <si>
    <t>fnwag7</t>
  </si>
  <si>
    <t>fnbus7</t>
  </si>
  <si>
    <t>fndiv7</t>
  </si>
  <si>
    <t>fnint7</t>
  </si>
  <si>
    <t>fnren7</t>
  </si>
  <si>
    <t>fninc8</t>
  </si>
  <si>
    <t>fnwag8</t>
  </si>
  <si>
    <t>fnbus8</t>
  </si>
  <si>
    <t>fndiv8</t>
  </si>
  <si>
    <t>fnint8</t>
  </si>
  <si>
    <t>fnren8</t>
  </si>
  <si>
    <t>fninc9</t>
  </si>
  <si>
    <t>fnwag9</t>
  </si>
  <si>
    <t>fnbus9</t>
  </si>
  <si>
    <t>fndiv9</t>
  </si>
  <si>
    <t>fnint9</t>
  </si>
  <si>
    <t>fnren9</t>
  </si>
  <si>
    <t>fninc10</t>
  </si>
  <si>
    <t>fnwag10</t>
  </si>
  <si>
    <t>fnbus10</t>
  </si>
  <si>
    <t>fndiv10</t>
  </si>
  <si>
    <t>fnint10</t>
  </si>
  <si>
    <t>fnren10</t>
  </si>
  <si>
    <t>Table B14</t>
  </si>
  <si>
    <t>Median fiscal income by population</t>
  </si>
  <si>
    <t>Top 0.01% fiscal income by population</t>
  </si>
  <si>
    <t>Top 0.1% fiscal income by population</t>
  </si>
  <si>
    <t>Top 1% fiscal income by population</t>
  </si>
  <si>
    <t>Top 10% fiscal income by population</t>
  </si>
  <si>
    <t>Middle 40% fiscal income by population</t>
  </si>
  <si>
    <t>Bottom 50% fiscal income by population</t>
  </si>
  <si>
    <t>Bottom 90% fiscal income by population</t>
  </si>
  <si>
    <t>Average fiscal income by population</t>
  </si>
  <si>
    <t>Average fiscal income by g-percentile of fiscal income</t>
  </si>
  <si>
    <t>Average fiscal income by fiscal income group</t>
  </si>
  <si>
    <t>Composition of top 0.5%, top 0.1% and top 0.01% fiscal income shares</t>
  </si>
  <si>
    <t>Composition of top 10%, top 5% and top 1% fiscal income shares</t>
  </si>
  <si>
    <t>Composition of bottom 90%, bottom 50%, and middle 40% fiscal income shares</t>
  </si>
  <si>
    <t>Population: Tax units</t>
  </si>
  <si>
    <t>(% of fiscal income)</t>
  </si>
  <si>
    <t>Bottom 90% (KG)</t>
  </si>
  <si>
    <t>Bottom 90% (no KG)</t>
  </si>
  <si>
    <t>Bottom 50% (KG)</t>
  </si>
  <si>
    <t>Bottom 50% (no KG)</t>
  </si>
  <si>
    <t>Wages &amp; pensions</t>
  </si>
  <si>
    <t>Business income</t>
  </si>
  <si>
    <t>Dividends</t>
  </si>
  <si>
    <t>Interest</t>
  </si>
  <si>
    <t>Rents</t>
  </si>
  <si>
    <t>Middle 40% (KG)</t>
  </si>
  <si>
    <t>Middle 40% (no KG)</t>
  </si>
  <si>
    <t>Top 10% (KG)</t>
  </si>
  <si>
    <t>Top 5% (KG)</t>
  </si>
  <si>
    <t>Top 1% (KG)</t>
  </si>
  <si>
    <t>Top 0.5% (KG)</t>
  </si>
  <si>
    <t>Top 0.1% (KG)</t>
  </si>
  <si>
    <t>Top 0.01% (KG)</t>
  </si>
  <si>
    <t>Top 0.5% (no KG)</t>
  </si>
  <si>
    <t>Top 0.1% (no KG)</t>
  </si>
  <si>
    <t>Top 0.01% (no KG)</t>
  </si>
  <si>
    <t>Top 10% (no KG)</t>
  </si>
  <si>
    <t>Top 5% (no KG)</t>
  </si>
  <si>
    <t>Top 1% (no KG)</t>
  </si>
  <si>
    <t>top 10% PS KG (official)</t>
  </si>
  <si>
    <t>top 5% PS KG (official)</t>
  </si>
  <si>
    <t>top 1% PS KG (official)</t>
  </si>
  <si>
    <t>top 0.1% PS KG (official)</t>
  </si>
  <si>
    <t>top 0.01% PS KG (official)</t>
  </si>
  <si>
    <t>Shares of total fiscal income, including capital gains</t>
  </si>
  <si>
    <r>
      <t>(% of fiscal income</t>
    </r>
    <r>
      <rPr>
        <sz val="12"/>
        <color theme="1"/>
        <rFont val="Arial"/>
        <family val="2"/>
      </rPr>
      <t xml:space="preserve"> including capital gains</t>
    </r>
    <r>
      <rPr>
        <sz val="12"/>
        <color theme="1"/>
        <rFont val="Arial"/>
        <family val="2"/>
      </rPr>
      <t>)</t>
    </r>
  </si>
  <si>
    <t>fnkgi0</t>
  </si>
  <si>
    <t>fnkgi2</t>
  </si>
  <si>
    <t>fnkgi3</t>
  </si>
  <si>
    <t>fnkgi4</t>
  </si>
  <si>
    <t>fnkgi5</t>
  </si>
  <si>
    <t>fnkgi6</t>
  </si>
  <si>
    <t>fnkgi7</t>
  </si>
  <si>
    <t>fnkgi9</t>
  </si>
  <si>
    <t>Table D1</t>
  </si>
  <si>
    <t>Table D2</t>
  </si>
  <si>
    <t>Table D3</t>
  </si>
  <si>
    <t>Table D4</t>
  </si>
  <si>
    <t>Table D5</t>
  </si>
  <si>
    <t>Table D6</t>
  </si>
  <si>
    <t>Table D7</t>
  </si>
  <si>
    <t>Table D8</t>
  </si>
  <si>
    <t>Table D9</t>
  </si>
  <si>
    <t>Table D10</t>
  </si>
  <si>
    <t>Table D11</t>
  </si>
  <si>
    <t>Table D12</t>
  </si>
  <si>
    <t>Table D13</t>
  </si>
  <si>
    <t>Shares of capital in pre-tax income, by pre-tax income group</t>
  </si>
  <si>
    <r>
      <t xml:space="preserve">(% of </t>
    </r>
    <r>
      <rPr>
        <sz val="12"/>
        <color theme="1"/>
        <rFont val="Arial"/>
        <family val="2"/>
      </rPr>
      <t>each group's income</t>
    </r>
    <r>
      <rPr>
        <sz val="12"/>
        <color theme="1"/>
        <rFont val="Arial"/>
        <family val="2"/>
      </rPr>
      <t>)</t>
    </r>
  </si>
  <si>
    <t>Average age by pre-tax income group</t>
  </si>
  <si>
    <t>Pre-tax income</t>
  </si>
  <si>
    <t>Factor income</t>
  </si>
  <si>
    <t>Pre-tax labor income</t>
  </si>
  <si>
    <t>Pre-tax capital income</t>
  </si>
  <si>
    <t>% of average income</t>
  </si>
  <si>
    <t>Wealth</t>
  </si>
  <si>
    <r>
      <rPr>
        <u/>
        <sz val="11"/>
        <rFont val="Arial"/>
        <family val="2"/>
      </rPr>
      <t>Note</t>
    </r>
    <r>
      <rPr>
        <sz val="11"/>
        <rFont val="Arial"/>
        <family val="2"/>
      </rPr>
      <t>: factor income, pre-tax income, and post-tax income do not match national income in this table</t>
    </r>
  </si>
  <si>
    <t>Table E1</t>
  </si>
  <si>
    <t>Table F1</t>
  </si>
  <si>
    <t>Table F2</t>
  </si>
  <si>
    <t>Of which: medicare + medicaid</t>
  </si>
  <si>
    <t>health0</t>
  </si>
  <si>
    <t>health1</t>
  </si>
  <si>
    <t>health2</t>
  </si>
  <si>
    <t>health3</t>
  </si>
  <si>
    <t>health4</t>
  </si>
  <si>
    <t>health5</t>
  </si>
  <si>
    <t>health6</t>
  </si>
  <si>
    <t>health7</t>
  </si>
  <si>
    <t>health8</t>
  </si>
  <si>
    <t>health9</t>
  </si>
  <si>
    <t>health10</t>
  </si>
  <si>
    <t>Composition of top 5%, top 1%, top 0.5%, top 0.1% and top 0.01% post-tax income shares</t>
  </si>
  <si>
    <t>Population: equal-split individuals</t>
  </si>
  <si>
    <t>Equities</t>
  </si>
  <si>
    <t>Fixed income claims</t>
  </si>
  <si>
    <t>Housing</t>
  </si>
  <si>
    <t>Business assets</t>
  </si>
  <si>
    <t>Pensions</t>
  </si>
  <si>
    <t>(% of household wealth)</t>
  </si>
  <si>
    <t>Top 0.01% household wealth by population</t>
  </si>
  <si>
    <t>Top 0.1% household wealth by population</t>
  </si>
  <si>
    <t>Top 1% household wealth by population</t>
  </si>
  <si>
    <t>Top 10% household wealth by population</t>
  </si>
  <si>
    <t>Middle 40% household wealth by population</t>
  </si>
  <si>
    <t>Bottom 50% household wealth by population</t>
  </si>
  <si>
    <t>Bottom 90% household wealth by population</t>
  </si>
  <si>
    <t>Average household wealth by population</t>
  </si>
  <si>
    <t>Average household wealth by g-percentile of household wealth</t>
  </si>
  <si>
    <t>Composition of top 0.5%, top 0.1% and top 0.01% household wealth shares</t>
  </si>
  <si>
    <t>Composition of top 10%, top 5% and top 1% household wealth shares</t>
  </si>
  <si>
    <t>Composition of bottom 90%, bottom 50%, and middle 40% household wealth shares</t>
  </si>
  <si>
    <t>hweal0</t>
  </si>
  <si>
    <t>hwequ0</t>
  </si>
  <si>
    <t>fix0</t>
  </si>
  <si>
    <t>housing0</t>
  </si>
  <si>
    <t>hwbus0</t>
  </si>
  <si>
    <t>hwpen0</t>
  </si>
  <si>
    <t>hweal1</t>
  </si>
  <si>
    <t>hwequ1</t>
  </si>
  <si>
    <t>fix1</t>
  </si>
  <si>
    <t>housing1</t>
  </si>
  <si>
    <t>hwbus1</t>
  </si>
  <si>
    <t>hwpen1</t>
  </si>
  <si>
    <t>hweal2</t>
  </si>
  <si>
    <t>hwequ2</t>
  </si>
  <si>
    <t>fix2</t>
  </si>
  <si>
    <t>housing2</t>
  </si>
  <si>
    <t>hwbus2</t>
  </si>
  <si>
    <t>hwpen2</t>
  </si>
  <si>
    <t>hweal3</t>
  </si>
  <si>
    <t>hwequ3</t>
  </si>
  <si>
    <t>fix3</t>
  </si>
  <si>
    <t>housing3</t>
  </si>
  <si>
    <t>hwbus3</t>
  </si>
  <si>
    <t>hwpen3</t>
  </si>
  <si>
    <t>hweal4</t>
  </si>
  <si>
    <t>hwequ4</t>
  </si>
  <si>
    <t>fix4</t>
  </si>
  <si>
    <t>housing4</t>
  </si>
  <si>
    <t>hwbus4</t>
  </si>
  <si>
    <t>hwpen4</t>
  </si>
  <si>
    <t>hweal5</t>
  </si>
  <si>
    <t>hwequ5</t>
  </si>
  <si>
    <t>fix5</t>
  </si>
  <si>
    <t>housing5</t>
  </si>
  <si>
    <t>hwbus5</t>
  </si>
  <si>
    <t>hwpen5</t>
  </si>
  <si>
    <t>hweal6</t>
  </si>
  <si>
    <t>hwequ6</t>
  </si>
  <si>
    <t>fix6</t>
  </si>
  <si>
    <t>housing6</t>
  </si>
  <si>
    <t>hwbus6</t>
  </si>
  <si>
    <t>hwpen6</t>
  </si>
  <si>
    <t>hweal7</t>
  </si>
  <si>
    <t>hwequ7</t>
  </si>
  <si>
    <t>fix7</t>
  </si>
  <si>
    <t>housing7</t>
  </si>
  <si>
    <t>hwbus7</t>
  </si>
  <si>
    <t>hwpen7</t>
  </si>
  <si>
    <t>hweal8</t>
  </si>
  <si>
    <t>hwequ8</t>
  </si>
  <si>
    <t>fix8</t>
  </si>
  <si>
    <t>housing8</t>
  </si>
  <si>
    <t>hwbus8</t>
  </si>
  <si>
    <t>hwpen8</t>
  </si>
  <si>
    <t>hweal9</t>
  </si>
  <si>
    <t>hwequ9</t>
  </si>
  <si>
    <t>fix9</t>
  </si>
  <si>
    <t>housing9</t>
  </si>
  <si>
    <t>hwbus9</t>
  </si>
  <si>
    <t>hwpen9</t>
  </si>
  <si>
    <t>hweal10</t>
  </si>
  <si>
    <t>hwequ10</t>
  </si>
  <si>
    <t>fix10</t>
  </si>
  <si>
    <t>housing10</t>
  </si>
  <si>
    <t>hwbus10</t>
  </si>
  <si>
    <t>hwpen10</t>
  </si>
  <si>
    <t>avghweal0indiv</t>
  </si>
  <si>
    <t>avghweal0working</t>
  </si>
  <si>
    <t>avghweal0male</t>
  </si>
  <si>
    <t>avghweal0female</t>
  </si>
  <si>
    <t>avghweal0taxu</t>
  </si>
  <si>
    <t>avghweal1indiv</t>
  </si>
  <si>
    <t>avghweal1equal</t>
  </si>
  <si>
    <t>avghweal1working</t>
  </si>
  <si>
    <t>avghweal1male</t>
  </si>
  <si>
    <t>avghweal1female</t>
  </si>
  <si>
    <t>avghweal1taxu</t>
  </si>
  <si>
    <t>avghweal2indiv</t>
  </si>
  <si>
    <t>avghweal2equal</t>
  </si>
  <si>
    <t>avghweal2working</t>
  </si>
  <si>
    <t>avghweal2male</t>
  </si>
  <si>
    <t>avghweal2female</t>
  </si>
  <si>
    <t>avghweal2taxu</t>
  </si>
  <si>
    <t>avghweal3indiv</t>
  </si>
  <si>
    <t>avghweal3equal</t>
  </si>
  <si>
    <t>avghweal3working</t>
  </si>
  <si>
    <t>avghweal3male</t>
  </si>
  <si>
    <t>avghweal3female</t>
  </si>
  <si>
    <t>avghweal3taxu</t>
  </si>
  <si>
    <t>avghweal4indiv</t>
  </si>
  <si>
    <t>avghweal4equal</t>
  </si>
  <si>
    <t>avghweal4working</t>
  </si>
  <si>
    <t>avghweal4male</t>
  </si>
  <si>
    <t>avghweal4female</t>
  </si>
  <si>
    <t>avghweal4taxu</t>
  </si>
  <si>
    <t>avghweal5indiv</t>
  </si>
  <si>
    <t>avghweal5equal</t>
  </si>
  <si>
    <t>avghweal5working</t>
  </si>
  <si>
    <t>avghweal5male</t>
  </si>
  <si>
    <t>avghweal5female</t>
  </si>
  <si>
    <t>avghweal5taxu</t>
  </si>
  <si>
    <t>avghweal6indiv</t>
  </si>
  <si>
    <t>avghweal6equal</t>
  </si>
  <si>
    <t>avghweal6working</t>
  </si>
  <si>
    <t>avghweal6male</t>
  </si>
  <si>
    <t>avghweal6female</t>
  </si>
  <si>
    <t>avghweal6taxu</t>
  </si>
  <si>
    <t>avghweal7indiv</t>
  </si>
  <si>
    <t>avghweal7equal</t>
  </si>
  <si>
    <t>avghweal7working</t>
  </si>
  <si>
    <t>avghweal7male</t>
  </si>
  <si>
    <t>avghweal7female</t>
  </si>
  <si>
    <t>avghweal7taxu</t>
  </si>
  <si>
    <t>avghweal8indiv</t>
  </si>
  <si>
    <t>avghweal8equal</t>
  </si>
  <si>
    <t>avghweal8working</t>
  </si>
  <si>
    <t>avghweal8male</t>
  </si>
  <si>
    <t>avghweal8female</t>
  </si>
  <si>
    <t>avghweal8taxu</t>
  </si>
  <si>
    <t>avghweal9indiv</t>
  </si>
  <si>
    <t>avghweal9equal</t>
  </si>
  <si>
    <t>avghweal9working</t>
  </si>
  <si>
    <t>avghweal9male</t>
  </si>
  <si>
    <t>avghweal9female</t>
  </si>
  <si>
    <t>avghweal9taxu</t>
  </si>
  <si>
    <t>avghweal10indiv</t>
  </si>
  <si>
    <t>avghweal10equal</t>
  </si>
  <si>
    <t>avghweal10working</t>
  </si>
  <si>
    <t>avghweal10male</t>
  </si>
  <si>
    <t>avghweal10female</t>
  </si>
  <si>
    <t>avghweal10taxu</t>
  </si>
  <si>
    <t xml:space="preserve">Middle 40% </t>
  </si>
  <si>
    <t>Shares of total household wealth</t>
  </si>
  <si>
    <t>Copied from hwealbypeincindiv99.xls</t>
  </si>
  <si>
    <t>Table E2</t>
  </si>
  <si>
    <t>Table E3</t>
  </si>
  <si>
    <t>Table E4</t>
  </si>
  <si>
    <t>Table E5</t>
  </si>
  <si>
    <t>Table E6</t>
  </si>
  <si>
    <t>Table E7</t>
  </si>
  <si>
    <t>Table E8</t>
  </si>
  <si>
    <t>Table E9</t>
  </si>
  <si>
    <t>Table E10</t>
  </si>
  <si>
    <t>Table E11</t>
  </si>
  <si>
    <t>Table E12</t>
  </si>
  <si>
    <r>
      <t>Table E1</t>
    </r>
    <r>
      <rPr>
        <sz val="12"/>
        <rFont val="Arial"/>
        <family val="2"/>
      </rPr>
      <t>b</t>
    </r>
  </si>
  <si>
    <t>Table E2b</t>
  </si>
  <si>
    <t>Table E2c</t>
  </si>
  <si>
    <t>Frac women with &gt; 0 labor income</t>
  </si>
  <si>
    <t>Factor labor income gender gap</t>
  </si>
  <si>
    <t>All age</t>
  </si>
  <si>
    <t>Average factor labor income of men/women</t>
  </si>
  <si>
    <t>Fraction of women in each factor labor income group</t>
  </si>
  <si>
    <t>Table F3</t>
  </si>
  <si>
    <t>Table G1</t>
  </si>
  <si>
    <t>Table G3</t>
  </si>
  <si>
    <t>20-64 years old</t>
  </si>
  <si>
    <t>(% of average national income)</t>
  </si>
  <si>
    <t>adult pop</t>
  </si>
  <si>
    <t>national inc $2012</t>
  </si>
  <si>
    <t>Table G4</t>
  </si>
  <si>
    <t>Shares of total household wealth, equal-split individuals ranked by pre-tax income</t>
  </si>
  <si>
    <t>Population: equal-split individuals (20+)</t>
  </si>
  <si>
    <t>equal-split individuals</t>
  </si>
  <si>
    <r>
      <rPr>
        <sz val="12"/>
        <color theme="1"/>
        <rFont val="Arial"/>
        <family val="2"/>
      </rPr>
      <t>I</t>
    </r>
    <r>
      <rPr>
        <sz val="12"/>
        <color theme="1"/>
        <rFont val="Arial"/>
        <family val="2"/>
      </rPr>
      <t>ndividuals</t>
    </r>
  </si>
  <si>
    <r>
      <t>Working-age</t>
    </r>
    <r>
      <rPr>
        <sz val="12"/>
        <color theme="1"/>
        <rFont val="Arial"/>
        <family val="2"/>
      </rPr>
      <t xml:space="preserve"> </t>
    </r>
    <r>
      <rPr>
        <sz val="12"/>
        <color theme="1"/>
        <rFont val="Arial"/>
        <family val="2"/>
      </rPr>
      <t>individuals</t>
    </r>
  </si>
  <si>
    <t>individuals</t>
  </si>
  <si>
    <t>20-45 years-old</t>
  </si>
  <si>
    <t>45-65 years-old</t>
  </si>
  <si>
    <t>65+ years-old</t>
  </si>
  <si>
    <t>Bottom 50% pre-tax income by age</t>
  </si>
  <si>
    <t>Population: equal-split individuals (age bins defined by average age of spouses for married couples)</t>
  </si>
  <si>
    <t>Pop</t>
  </si>
  <si>
    <t>Bottom 50% post-tax income by age</t>
  </si>
  <si>
    <t>Population: equal-split equaliduals (20+)</t>
  </si>
  <si>
    <t>1980-2010 growth</t>
  </si>
  <si>
    <t>Residential property tax</t>
  </si>
  <si>
    <t>Income tax</t>
  </si>
  <si>
    <t>Corporate (&amp; business property) tax</t>
  </si>
  <si>
    <t>Estate tax</t>
  </si>
  <si>
    <t>Sales tax</t>
  </si>
  <si>
    <t>Payroll tax</t>
  </si>
  <si>
    <t>Individualized transfers received (excluding Social Security), by post-tax income groups</t>
  </si>
  <si>
    <t>Individualized transfers received (including Social Security), by post-tax income groups</t>
  </si>
  <si>
    <t>Population: working-age individuals (20-64)</t>
  </si>
  <si>
    <t>estatetaxP99p99_P99p999</t>
  </si>
  <si>
    <t>corptaxP99p99_P99p999</t>
  </si>
  <si>
    <t>ditaxP99p99_P99p999</t>
  </si>
  <si>
    <t>paytaxP99p99_P99p999</t>
  </si>
  <si>
    <t>proprestaxP99p99_P99p999</t>
  </si>
  <si>
    <t>salestaxP99p99_P99p999</t>
  </si>
  <si>
    <t>taxP99p99_P99p999</t>
  </si>
  <si>
    <t>estatetaxP99p9_P99p99</t>
  </si>
  <si>
    <t>corptaxP99p9_P99p99</t>
  </si>
  <si>
    <t>ditaxP99p9_P99p99</t>
  </si>
  <si>
    <t>paytaxP99p9_P99p99</t>
  </si>
  <si>
    <t>proprestaxP99p9_P99p99</t>
  </si>
  <si>
    <t>salestaxP99p9_P99p99</t>
  </si>
  <si>
    <t>taxP99p9_P99p99</t>
  </si>
  <si>
    <t>estatetaxP99p5_P99p9</t>
  </si>
  <si>
    <t>corptaxP99p5_P99p9</t>
  </si>
  <si>
    <t>ditaxP99p5_P99p9</t>
  </si>
  <si>
    <t>paytaxP99p5_P99p9</t>
  </si>
  <si>
    <t>proprestaxP99p5_P99p9</t>
  </si>
  <si>
    <t>salestaxP99p5_P99p9</t>
  </si>
  <si>
    <t>taxP99p5_P99p9</t>
  </si>
  <si>
    <t>estatetaxP99_P99p5</t>
  </si>
  <si>
    <t>corptaxP99_P99p5</t>
  </si>
  <si>
    <t>ditaxP99_P99p5</t>
  </si>
  <si>
    <t>paytaxP99_P99p5</t>
  </si>
  <si>
    <t>proprestaxP99_P99p5</t>
  </si>
  <si>
    <t>salestaxP99_P99p5</t>
  </si>
  <si>
    <t>taxP99_P99p5</t>
  </si>
  <si>
    <t>estatetaxP95_P99</t>
  </si>
  <si>
    <t>corptaxP95_P99</t>
  </si>
  <si>
    <t>ditaxP95_P99</t>
  </si>
  <si>
    <t>paytaxP95_P99</t>
  </si>
  <si>
    <t>proprestaxP95_P99</t>
  </si>
  <si>
    <t>salestaxP95_P99</t>
  </si>
  <si>
    <t>taxP95_P99</t>
  </si>
  <si>
    <t>estatetaxP90_P95</t>
  </si>
  <si>
    <t>corptaxP90_P95</t>
  </si>
  <si>
    <t>ditaxP90_P95</t>
  </si>
  <si>
    <t>paytaxP90_P95</t>
  </si>
  <si>
    <t>proprestaxP90_P95</t>
  </si>
  <si>
    <t>salestaxP90_P95</t>
  </si>
  <si>
    <t>taxP90_P95</t>
  </si>
  <si>
    <t>estatetaxtop0p001</t>
  </si>
  <si>
    <t>corptaxtop0p001</t>
  </si>
  <si>
    <t>ditaxtop0p001</t>
  </si>
  <si>
    <t>paytaxtop0p001</t>
  </si>
  <si>
    <t>proprestaxtop0p001</t>
  </si>
  <si>
    <t>salestaxtop0p001</t>
  </si>
  <si>
    <t>taxtop0p001</t>
  </si>
  <si>
    <t>estatetaxtop0p01</t>
  </si>
  <si>
    <t>corptaxtop0p01</t>
  </si>
  <si>
    <t>ditaxtop0p01</t>
  </si>
  <si>
    <t>paytaxtop0p01</t>
  </si>
  <si>
    <t>proprestaxtop0p01</t>
  </si>
  <si>
    <t>salestaxtop0p01</t>
  </si>
  <si>
    <t>taxtop0p01</t>
  </si>
  <si>
    <t>estatetaxtop0p1</t>
  </si>
  <si>
    <t>corptaxtop0p1</t>
  </si>
  <si>
    <t>ditaxtop0p1</t>
  </si>
  <si>
    <t>paytaxtop0p1</t>
  </si>
  <si>
    <t>proprestaxtop0p1</t>
  </si>
  <si>
    <t>salestaxtop0p1</t>
  </si>
  <si>
    <t>taxtop0p1</t>
  </si>
  <si>
    <t>estatetaxtop0p5</t>
  </si>
  <si>
    <t>corptaxtop0p5</t>
  </si>
  <si>
    <t>ditaxtop0p5</t>
  </si>
  <si>
    <t>paytaxtop0p5</t>
  </si>
  <si>
    <t>proprestaxtop0p5</t>
  </si>
  <si>
    <t>salestaxtop0p5</t>
  </si>
  <si>
    <t>taxtop0p5</t>
  </si>
  <si>
    <t>estatetaxtop1</t>
  </si>
  <si>
    <t>corptaxtop1</t>
  </si>
  <si>
    <t>ditaxtop1</t>
  </si>
  <si>
    <t>paytaxtop1</t>
  </si>
  <si>
    <t>proprestaxtop1</t>
  </si>
  <si>
    <t>salestaxtop1</t>
  </si>
  <si>
    <t>taxtop1</t>
  </si>
  <si>
    <t>estatetaxtop5</t>
  </si>
  <si>
    <t>corptaxtop5</t>
  </si>
  <si>
    <t>ditaxtop5</t>
  </si>
  <si>
    <t>paytaxtop5</t>
  </si>
  <si>
    <t>proprestaxtop5</t>
  </si>
  <si>
    <t>salestaxtop5</t>
  </si>
  <si>
    <t>taxtop5</t>
  </si>
  <si>
    <t>estatetaxtop10</t>
  </si>
  <si>
    <t>corptaxtop10</t>
  </si>
  <si>
    <t>ditaxtop10</t>
  </si>
  <si>
    <t>paytaxtop10</t>
  </si>
  <si>
    <t>proprestaxtop10</t>
  </si>
  <si>
    <t>salestaxtop10</t>
  </si>
  <si>
    <t>taxtop10</t>
  </si>
  <si>
    <t>estatetaxmiddle40</t>
  </si>
  <si>
    <t>corptaxmiddle40</t>
  </si>
  <si>
    <t>ditaxmiddle40</t>
  </si>
  <si>
    <t>paytaxmiddle40</t>
  </si>
  <si>
    <t>proprestaxmiddle40</t>
  </si>
  <si>
    <t>salestaxmiddle40</t>
  </si>
  <si>
    <t>taxmiddle40</t>
  </si>
  <si>
    <t>estatetaxbot50</t>
  </si>
  <si>
    <t>corptaxbot50</t>
  </si>
  <si>
    <t>ditaxbot50</t>
  </si>
  <si>
    <t>paytaxbot50</t>
  </si>
  <si>
    <t>proprestaxbot50</t>
  </si>
  <si>
    <t>salestaxbot50</t>
  </si>
  <si>
    <t>taxbot50</t>
  </si>
  <si>
    <t>estatetaxbot90</t>
  </si>
  <si>
    <t>corptaxbot90</t>
  </si>
  <si>
    <t>ditaxbot90</t>
  </si>
  <si>
    <t>paytaxbot90</t>
  </si>
  <si>
    <t>proprestaxbot90</t>
  </si>
  <si>
    <t>salestaxbot90</t>
  </si>
  <si>
    <t>taxbot90</t>
  </si>
  <si>
    <t>estatetaxall</t>
  </si>
  <si>
    <t>corptaxall</t>
  </si>
  <si>
    <t>ditaxall</t>
  </si>
  <si>
    <t>paytaxall</t>
  </si>
  <si>
    <t>proprestaxall</t>
  </si>
  <si>
    <t>salestaxall</t>
  </si>
  <si>
    <t>taxall</t>
  </si>
  <si>
    <t>% average wealth</t>
  </si>
  <si>
    <t>Average income and wealth by age group, 2014</t>
  </si>
  <si>
    <t>20-44 years old</t>
  </si>
  <si>
    <t>45-64 years old</t>
  </si>
  <si>
    <r>
      <rPr>
        <u/>
        <sz val="12"/>
        <color theme="1"/>
        <rFont val="Arial"/>
        <family val="2"/>
      </rPr>
      <t>Notes</t>
    </r>
    <r>
      <rPr>
        <sz val="12"/>
        <color theme="1"/>
        <rFont val="Arial"/>
        <family val="2"/>
      </rPr>
      <t>: For columns 2 to 12, 1985 is the average of 1984 and 1986. For top 0.5% and above groups, the share of women is smoothed over 1984-1986.</t>
    </r>
  </si>
  <si>
    <t xml:space="preserve"> </t>
  </si>
  <si>
    <t>1980-2014</t>
  </si>
  <si>
    <r>
      <t xml:space="preserve">Working-age </t>
    </r>
    <r>
      <rPr>
        <sz val="12"/>
        <color theme="1"/>
        <rFont val="Arial"/>
        <family val="2"/>
      </rPr>
      <t>men</t>
    </r>
  </si>
  <si>
    <t>Working-age women</t>
  </si>
  <si>
    <r>
      <t xml:space="preserve">Average </t>
    </r>
    <r>
      <rPr>
        <sz val="12"/>
        <color theme="1"/>
        <rFont val="Arial"/>
        <family val="2"/>
      </rPr>
      <t>pre-tax</t>
    </r>
    <r>
      <rPr>
        <sz val="12"/>
        <color theme="1"/>
        <rFont val="Arial"/>
        <family val="2"/>
      </rPr>
      <t xml:space="preserve"> labor income of men/women</t>
    </r>
  </si>
  <si>
    <t>Labor income</t>
  </si>
  <si>
    <t>Capital income</t>
  </si>
  <si>
    <t>Taxable labor income</t>
  </si>
  <si>
    <t>Tax-exempt labor income</t>
  </si>
  <si>
    <t>Composition of bottom 90%, bottom 50%, and middle 40% pre-tax income shares: Taxable  vs. Tax-exempt income</t>
  </si>
  <si>
    <t>(% of pre-tax income)</t>
  </si>
  <si>
    <t>Macro share</t>
  </si>
  <si>
    <t>Weighted avg</t>
  </si>
  <si>
    <t>Top 50%</t>
  </si>
  <si>
    <t>Shares of labor income, taxable labor income, and tax-exempt labor income earned by pre-tax income groups</t>
  </si>
  <si>
    <t>Population: equal-split individuals (20+) (ranked by total pre-tax income)</t>
  </si>
  <si>
    <t>Average post-tax real national income per adult (matching national income, education lump sum per kid)</t>
  </si>
  <si>
    <t>Average wealth by wealth group</t>
  </si>
  <si>
    <t>Shares of total post-tax cash income</t>
  </si>
  <si>
    <t>Bottom 50% post-tax disposable income by age</t>
  </si>
  <si>
    <t>Individualized transfers received (excluding Social Security), by pre-tax income groups</t>
  </si>
  <si>
    <t>taxtop400</t>
  </si>
  <si>
    <t>salestaxtop400</t>
  </si>
  <si>
    <t>proprestaxtop400</t>
  </si>
  <si>
    <t>paytaxtop400</t>
  </si>
  <si>
    <t>ditaxtop400</t>
  </si>
  <si>
    <t>corptaxtop400</t>
  </si>
  <si>
    <t>estatetaxtop400</t>
  </si>
  <si>
    <r>
      <rPr>
        <b/>
        <u/>
        <sz val="12"/>
        <color theme="1"/>
        <rFont val="Arial"/>
        <family val="2"/>
      </rPr>
      <t>Note: Sample.</t>
    </r>
    <r>
      <rPr>
        <sz val="12"/>
        <color theme="1"/>
        <rFont val="Arial"/>
        <family val="2"/>
      </rPr>
      <t xml:space="preserve"> This table includes the full population, including adults with very low or negative pre-tax income.</t>
    </r>
  </si>
  <si>
    <t>Average pre-tax income by g-percentile of pre-tax income (conditional on pre-tax income above 1/2 minimum wage)</t>
  </si>
  <si>
    <r>
      <t>1980-201</t>
    </r>
    <r>
      <rPr>
        <sz val="12"/>
        <color theme="1"/>
        <rFont val="Arial"/>
        <family val="2"/>
      </rPr>
      <t>8</t>
    </r>
    <r>
      <rPr>
        <sz val="12"/>
        <color theme="1"/>
        <rFont val="Arial"/>
        <family val="2"/>
      </rPr>
      <t xml:space="preserve"> growth</t>
    </r>
  </si>
  <si>
    <t>Corporate tax</t>
  </si>
  <si>
    <t>Retained earnings</t>
  </si>
  <si>
    <t>Primary income of corporations</t>
  </si>
  <si>
    <t>Government</t>
  </si>
  <si>
    <t>Non-profits</t>
  </si>
  <si>
    <t>Pensions + life-insurance</t>
  </si>
  <si>
    <t>Households + trusts</t>
  </si>
  <si>
    <t>All US-owned corporated equities</t>
  </si>
  <si>
    <t>Share corporate retained earnings earned by top 1%</t>
  </si>
  <si>
    <t>Share corporate tax paid by top 1%</t>
  </si>
  <si>
    <t>Share corporate tax + retained earnings going to top 1%</t>
  </si>
  <si>
    <t>Memo: Equities owned directly and through trusts / all U.S.-owned corporate equities</t>
  </si>
  <si>
    <t>Memo: share equities held directly and through trusts owned by top 1%</t>
  </si>
  <si>
    <t>Memo: share pension wealth owned by top 1%</t>
  </si>
  <si>
    <t>Equities owned directly by U.S. households and through trusts</t>
  </si>
  <si>
    <t>All U.S.-owned equities</t>
  </si>
  <si>
    <t>($2018, national income deflator)</t>
  </si>
  <si>
    <t>$2018, national income deflator</t>
  </si>
  <si>
    <t xml:space="preserve">($2018, national income deflator)    </t>
  </si>
  <si>
    <t>Population: equal-split individuals (aged 20+)</t>
  </si>
  <si>
    <t>Distributional National Accounts: Methods and Estimates for the United States</t>
  </si>
  <si>
    <r>
      <t xml:space="preserve">Updated series from Piketty, Saez and Zucman </t>
    </r>
    <r>
      <rPr>
        <i/>
        <sz val="14"/>
        <rFont val="Arial"/>
        <family val="2"/>
      </rPr>
      <t xml:space="preserve">QJE </t>
    </r>
    <r>
      <rPr>
        <sz val="14"/>
        <rFont val="Arial"/>
        <family val="2"/>
      </rPr>
      <t>2018</t>
    </r>
  </si>
  <si>
    <t>Last update:</t>
  </si>
  <si>
    <t>Check: average factor income = average national income</t>
  </si>
  <si>
    <r>
      <t>Table B7</t>
    </r>
    <r>
      <rPr>
        <sz val="12"/>
        <rFont val="Arial"/>
        <family val="2"/>
      </rPr>
      <t>b</t>
    </r>
  </si>
  <si>
    <r>
      <t>Table B11</t>
    </r>
    <r>
      <rPr>
        <sz val="12"/>
        <rFont val="Arial"/>
        <family val="2"/>
      </rPr>
      <t>b</t>
    </r>
  </si>
  <si>
    <r>
      <t>Table B2</t>
    </r>
    <r>
      <rPr>
        <sz val="12"/>
        <rFont val="Arial"/>
        <family val="2"/>
      </rPr>
      <t>d</t>
    </r>
  </si>
  <si>
    <t>Table B2e</t>
  </si>
  <si>
    <t>Check: average pretax income = average national income</t>
  </si>
  <si>
    <r>
      <t>Table B4</t>
    </r>
    <r>
      <rPr>
        <sz val="12"/>
        <rFont val="Arial"/>
        <family val="2"/>
      </rPr>
      <t>b</t>
    </r>
  </si>
  <si>
    <r>
      <t>Pop</t>
    </r>
    <r>
      <rPr>
        <sz val="12"/>
        <color theme="1"/>
        <rFont val="Arial"/>
        <family val="2"/>
      </rPr>
      <t xml:space="preserve"> (millions)</t>
    </r>
  </si>
  <si>
    <t>Top 0.1% pre-tax income by age</t>
  </si>
  <si>
    <r>
      <t>Table G</t>
    </r>
    <r>
      <rPr>
        <sz val="12"/>
        <rFont val="Arial"/>
        <family val="2"/>
      </rPr>
      <t>2</t>
    </r>
  </si>
  <si>
    <t>Transfers (other than Social Security)</t>
  </si>
  <si>
    <r>
      <t>Table C7</t>
    </r>
    <r>
      <rPr>
        <sz val="12"/>
        <rFont val="Arial"/>
        <family val="2"/>
      </rPr>
      <t>b</t>
    </r>
  </si>
  <si>
    <t>Table C7c</t>
  </si>
  <si>
    <r>
      <t>Table C1</t>
    </r>
    <r>
      <rPr>
        <sz val="12"/>
        <rFont val="Arial"/>
        <family val="2"/>
      </rPr>
      <t>b</t>
    </r>
  </si>
  <si>
    <r>
      <t>Table C2</t>
    </r>
    <r>
      <rPr>
        <sz val="12"/>
        <rFont val="Arial"/>
        <family val="2"/>
      </rPr>
      <t>b</t>
    </r>
  </si>
  <si>
    <r>
      <t>Table C3</t>
    </r>
    <r>
      <rPr>
        <sz val="12"/>
        <rFont val="Arial"/>
        <family val="2"/>
      </rPr>
      <t>b</t>
    </r>
  </si>
  <si>
    <r>
      <t>Table C3</t>
    </r>
    <r>
      <rPr>
        <sz val="12"/>
        <rFont val="Arial"/>
        <family val="2"/>
      </rPr>
      <t>c</t>
    </r>
  </si>
  <si>
    <r>
      <t>Table C3</t>
    </r>
    <r>
      <rPr>
        <sz val="12"/>
        <rFont val="Arial"/>
        <family val="2"/>
      </rPr>
      <t>d</t>
    </r>
  </si>
  <si>
    <r>
      <t>Table C3</t>
    </r>
    <r>
      <rPr>
        <sz val="12"/>
        <rFont val="Arial"/>
        <family val="2"/>
      </rPr>
      <t>e</t>
    </r>
  </si>
  <si>
    <t>Population: tax units</t>
  </si>
  <si>
    <r>
      <t>Table D2</t>
    </r>
    <r>
      <rPr>
        <sz val="12"/>
        <rFont val="Arial"/>
        <family val="2"/>
      </rPr>
      <t>c</t>
    </r>
  </si>
  <si>
    <r>
      <t>Table D2</t>
    </r>
    <r>
      <rPr>
        <sz val="12"/>
        <rFont val="Arial"/>
        <family val="2"/>
      </rPr>
      <t>b</t>
    </r>
  </si>
  <si>
    <t>c1</t>
  </si>
  <si>
    <t>(% of pre-tax income including taxable pure capital gains)</t>
  </si>
  <si>
    <r>
      <rPr>
        <sz val="12"/>
        <rFont val="Arial"/>
        <family val="2"/>
      </rPr>
      <t xml:space="preserve">(% of </t>
    </r>
    <r>
      <rPr>
        <sz val="12"/>
        <rFont val="Arial"/>
        <family val="2"/>
      </rPr>
      <t>pre-tax income including taxable pure capital gains)</t>
    </r>
  </si>
  <si>
    <t xml:space="preserve"> (% of pre-tax income including pure taxable capital gains)</t>
  </si>
  <si>
    <t>Average tax rates by g-percentile of pre-tax income</t>
  </si>
  <si>
    <t>G-percentile</t>
  </si>
  <si>
    <t>Number of individuals</t>
  </si>
  <si>
    <t>Average tax paid</t>
  </si>
  <si>
    <t>Average tax rate</t>
  </si>
  <si>
    <t>Population: equal-split individuals with pre-tax income greater than 1/2 minimum wage</t>
  </si>
  <si>
    <r>
      <rPr>
        <b/>
        <u/>
        <sz val="12"/>
        <color theme="1"/>
        <rFont val="Arial"/>
        <family val="2"/>
      </rPr>
      <t>Note: Treatment of capital gains</t>
    </r>
    <r>
      <rPr>
        <sz val="12"/>
        <color theme="1"/>
        <rFont val="Arial"/>
        <family val="2"/>
      </rPr>
      <t>. Pre-tax income used at the denominator of effective tax rates of this and subsequent table includes pure capital gains, defined as the fraction of taxable realized capital gains in excess of 3% of national income.</t>
    </r>
  </si>
  <si>
    <t>Average tax rates by pre-tax income group</t>
  </si>
  <si>
    <t>Composition of taxes paid by bottom 90%, bottom 50%, and middle 40% of pre-tax income distribution</t>
  </si>
  <si>
    <t>Composition of taxes paid by top 10%, top 5% and top 1% of pre-tax income distribution</t>
  </si>
  <si>
    <t>Composition of taxes paid by top 0.5%, top 0.1% and top 0.01% of pre-tax income distribution</t>
  </si>
  <si>
    <t>Average income (excl. pure KG)</t>
  </si>
  <si>
    <r>
      <t>national inc $</t>
    </r>
    <r>
      <rPr>
        <sz val="12"/>
        <color theme="1"/>
        <rFont val="Arial"/>
        <family val="2"/>
      </rPr>
      <t>constant</t>
    </r>
  </si>
  <si>
    <r>
      <rPr>
        <u/>
        <sz val="12"/>
        <rFont val="Arial"/>
        <family val="2"/>
      </rPr>
      <t>Notes</t>
    </r>
    <r>
      <rPr>
        <sz val="12"/>
        <rFont val="Arial"/>
        <family val="2"/>
      </rPr>
      <t>: individual adults are ranked by pre-tax income matching national income, with income split equally among spouses. All figures are on a national income basis. That is, equity wealth includes all foreign equities owned by US residents, and excludes US equities owned by foreigners; retained earnings include the retained earnings of US direct investment abroad and exclude the retained earnings of foreign direct investments in the US; the corporate tax includes the taxes paid worldwide by US-owned firms (except foreign income taxes paid by US-owned foreign firms). Equities exclude S corporation equity.</t>
    </r>
  </si>
  <si>
    <r>
      <t>Table C4</t>
    </r>
    <r>
      <rPr>
        <sz val="12"/>
        <rFont val="Arial"/>
        <family val="2"/>
      </rPr>
      <t>b</t>
    </r>
  </si>
  <si>
    <t xml:space="preserve">Average post-tax disposable cash income per adult </t>
  </si>
  <si>
    <t>Average post-tax disposable cash income by g-percentile of post-tax disposable cash income</t>
  </si>
  <si>
    <r>
      <t>1980-201</t>
    </r>
    <r>
      <rPr>
        <sz val="12"/>
        <color theme="1"/>
        <rFont val="Arial"/>
        <family val="2"/>
      </rPr>
      <t>8</t>
    </r>
    <r>
      <rPr>
        <sz val="12"/>
        <color theme="1"/>
        <rFont val="Arial"/>
        <family val="2"/>
      </rPr>
      <t xml:space="preserve"> growth</t>
    </r>
  </si>
  <si>
    <t>Table G2b</t>
  </si>
  <si>
    <t>Table G2c</t>
  </si>
  <si>
    <r>
      <t>Table G4</t>
    </r>
    <r>
      <rPr>
        <sz val="12"/>
        <rFont val="Arial"/>
        <family val="2"/>
      </rPr>
      <t>b</t>
    </r>
  </si>
  <si>
    <r>
      <t>Table G4</t>
    </r>
    <r>
      <rPr>
        <sz val="12"/>
        <rFont val="Arial"/>
        <family val="2"/>
      </rPr>
      <t>c</t>
    </r>
  </si>
  <si>
    <r>
      <t>Table G4</t>
    </r>
    <r>
      <rPr>
        <sz val="12"/>
        <rFont val="Arial"/>
        <family val="2"/>
      </rPr>
      <t>d</t>
    </r>
  </si>
  <si>
    <t>Table B15</t>
  </si>
  <si>
    <t>Share of corporate tax and corporate retained earnings going to the top 1% pre-tax income earners</t>
  </si>
  <si>
    <t>Composition of top 1% pre-tax income share: details on capital income</t>
  </si>
  <si>
    <t>C-corporation dividends</t>
  </si>
  <si>
    <t>Capital component of pension income</t>
  </si>
  <si>
    <t>Pure Labor:</t>
  </si>
  <si>
    <t>Pension</t>
  </si>
  <si>
    <t>Mixed, L</t>
  </si>
  <si>
    <t>Mixed, K</t>
  </si>
  <si>
    <t>Pure K (Interest, rents)</t>
  </si>
  <si>
    <t>C corp divs</t>
  </si>
  <si>
    <t>Part A: Factor income (matching national income)</t>
  </si>
  <si>
    <t>Part B: Pre-tax income (matching national income)</t>
  </si>
  <si>
    <t>Part C: Post-tax income (matching national income)</t>
  </si>
  <si>
    <t>Part D: Fiscal income</t>
  </si>
  <si>
    <t>Part E: Wealth</t>
  </si>
  <si>
    <t>Part E: Age and gender profiles</t>
  </si>
  <si>
    <t>Part F: Taxes and transfers</t>
  </si>
  <si>
    <t>Table B2f</t>
  </si>
  <si>
    <t>Interest + housing rents</t>
  </si>
  <si>
    <t>prequ0</t>
  </si>
  <si>
    <t>print0</t>
  </si>
  <si>
    <t>prhou0</t>
  </si>
  <si>
    <t>prbus0</t>
  </si>
  <si>
    <t>prpen0</t>
  </si>
  <si>
    <t>premp0</t>
  </si>
  <si>
    <t>prmil0</t>
  </si>
  <si>
    <t>prequ1</t>
  </si>
  <si>
    <t>print1</t>
  </si>
  <si>
    <t>prhou1</t>
  </si>
  <si>
    <t>prbus1</t>
  </si>
  <si>
    <t>prpen1</t>
  </si>
  <si>
    <t>premp1</t>
  </si>
  <si>
    <t>prmil1</t>
  </si>
  <si>
    <t>prequ2</t>
  </si>
  <si>
    <t>print2</t>
  </si>
  <si>
    <t>prhou2</t>
  </si>
  <si>
    <t>prbus2</t>
  </si>
  <si>
    <t>prpen2</t>
  </si>
  <si>
    <t>premp2</t>
  </si>
  <si>
    <t>prmil2</t>
  </si>
  <si>
    <t>prequ3</t>
  </si>
  <si>
    <t>print3</t>
  </si>
  <si>
    <t>prhou3</t>
  </si>
  <si>
    <t>prbus3</t>
  </si>
  <si>
    <t>prpen3</t>
  </si>
  <si>
    <t>premp3</t>
  </si>
  <si>
    <t>prmil3</t>
  </si>
  <si>
    <t>prequ4</t>
  </si>
  <si>
    <t>print4</t>
  </si>
  <si>
    <t>prhou4</t>
  </si>
  <si>
    <t>prbus4</t>
  </si>
  <si>
    <t>prpen4</t>
  </si>
  <si>
    <t>premp4</t>
  </si>
  <si>
    <t>prmil4</t>
  </si>
  <si>
    <t>prequ5</t>
  </si>
  <si>
    <t>print5</t>
  </si>
  <si>
    <t>prhou5</t>
  </si>
  <si>
    <t>prbus5</t>
  </si>
  <si>
    <t>prpen5</t>
  </si>
  <si>
    <t>premp5</t>
  </si>
  <si>
    <t>prmil5</t>
  </si>
  <si>
    <t>prequ6</t>
  </si>
  <si>
    <t>print6</t>
  </si>
  <si>
    <t>prhou6</t>
  </si>
  <si>
    <t>prbus6</t>
  </si>
  <si>
    <t>prpen6</t>
  </si>
  <si>
    <t>premp6</t>
  </si>
  <si>
    <t>prmil6</t>
  </si>
  <si>
    <t>prequ7</t>
  </si>
  <si>
    <t>print7</t>
  </si>
  <si>
    <t>prhou7</t>
  </si>
  <si>
    <t>prbus7</t>
  </si>
  <si>
    <t>prpen7</t>
  </si>
  <si>
    <t>premp7</t>
  </si>
  <si>
    <t>prmil7</t>
  </si>
  <si>
    <t>prequ8</t>
  </si>
  <si>
    <t>print8</t>
  </si>
  <si>
    <t>prhou8</t>
  </si>
  <si>
    <t>prbus8</t>
  </si>
  <si>
    <t>prpen8</t>
  </si>
  <si>
    <t>premp8</t>
  </si>
  <si>
    <t>prmil8</t>
  </si>
  <si>
    <t>prequ9</t>
  </si>
  <si>
    <t>print9</t>
  </si>
  <si>
    <t>prhou9</t>
  </si>
  <si>
    <t>prbus9</t>
  </si>
  <si>
    <t>prpen9</t>
  </si>
  <si>
    <t>premp9</t>
  </si>
  <si>
    <t>prmil9</t>
  </si>
  <si>
    <t>prequ10</t>
  </si>
  <si>
    <t>print10</t>
  </si>
  <si>
    <t>prhou10</t>
  </si>
  <si>
    <t>prbus10</t>
  </si>
  <si>
    <t>prpen10</t>
  </si>
  <si>
    <t>premp10</t>
  </si>
  <si>
    <t>prmil10</t>
  </si>
  <si>
    <t>peequ0</t>
  </si>
  <si>
    <t>peint0</t>
  </si>
  <si>
    <t>pehou0</t>
  </si>
  <si>
    <t>pebus0</t>
  </si>
  <si>
    <t>peben0</t>
  </si>
  <si>
    <t>peemp0</t>
  </si>
  <si>
    <t>pemil0</t>
  </si>
  <si>
    <t>peequ1</t>
  </si>
  <si>
    <t>peint1</t>
  </si>
  <si>
    <t>pehou1</t>
  </si>
  <si>
    <t>pebus1</t>
  </si>
  <si>
    <t>peben1</t>
  </si>
  <si>
    <t>peemp1</t>
  </si>
  <si>
    <t>pemil1</t>
  </si>
  <si>
    <t>peequ2</t>
  </si>
  <si>
    <t>peint2</t>
  </si>
  <si>
    <t>pehou2</t>
  </si>
  <si>
    <t>pebus2</t>
  </si>
  <si>
    <t>peben2</t>
  </si>
  <si>
    <t>peemp2</t>
  </si>
  <si>
    <t>pemil2</t>
  </si>
  <si>
    <t>peequ3</t>
  </si>
  <si>
    <t>peint3</t>
  </si>
  <si>
    <t>pehou3</t>
  </si>
  <si>
    <t>pebus3</t>
  </si>
  <si>
    <t>peben3</t>
  </si>
  <si>
    <t>peemp3</t>
  </si>
  <si>
    <t>pemil3</t>
  </si>
  <si>
    <t>peequ4</t>
  </si>
  <si>
    <t>peint4</t>
  </si>
  <si>
    <t>pehou4</t>
  </si>
  <si>
    <t>pebus4</t>
  </si>
  <si>
    <t>peben4</t>
  </si>
  <si>
    <t>peemp4</t>
  </si>
  <si>
    <t>pemil4</t>
  </si>
  <si>
    <t>peequ5</t>
  </si>
  <si>
    <t>peint5</t>
  </si>
  <si>
    <t>pehou5</t>
  </si>
  <si>
    <t>pebus5</t>
  </si>
  <si>
    <t>peben5</t>
  </si>
  <si>
    <t>peemp5</t>
  </si>
  <si>
    <t>pemil5</t>
  </si>
  <si>
    <t>peequ6</t>
  </si>
  <si>
    <t>peint6</t>
  </si>
  <si>
    <t>pehou6</t>
  </si>
  <si>
    <t>pebus6</t>
  </si>
  <si>
    <t>peben6</t>
  </si>
  <si>
    <t>peemp6</t>
  </si>
  <si>
    <t>pemil6</t>
  </si>
  <si>
    <t>peequ7</t>
  </si>
  <si>
    <t>peint7</t>
  </si>
  <si>
    <t>pehou7</t>
  </si>
  <si>
    <t>pebus7</t>
  </si>
  <si>
    <t>peben7</t>
  </si>
  <si>
    <t>peemp7</t>
  </si>
  <si>
    <t>pemil7</t>
  </si>
  <si>
    <t>peequ8</t>
  </si>
  <si>
    <t>peint8</t>
  </si>
  <si>
    <t>pehou8</t>
  </si>
  <si>
    <t>pebus8</t>
  </si>
  <si>
    <t>peben8</t>
  </si>
  <si>
    <t>peemp8</t>
  </si>
  <si>
    <t>pemil8</t>
  </si>
  <si>
    <t>peequ9</t>
  </si>
  <si>
    <t>peint9</t>
  </si>
  <si>
    <t>pehou9</t>
  </si>
  <si>
    <t>pebus9</t>
  </si>
  <si>
    <t>peben9</t>
  </si>
  <si>
    <t>peemp9</t>
  </si>
  <si>
    <t>pemil9</t>
  </si>
  <si>
    <t>peequ10</t>
  </si>
  <si>
    <t>peint10</t>
  </si>
  <si>
    <t>pehou10</t>
  </si>
  <si>
    <t>pebus10</t>
  </si>
  <si>
    <t>peben10</t>
  </si>
  <si>
    <t>peemp10</t>
  </si>
  <si>
    <t>pemil10</t>
  </si>
  <si>
    <t>Checks</t>
  </si>
  <si>
    <t>top 10% transfers from ben_excl_sspoincequal</t>
  </si>
  <si>
    <t>Undistributed corporate profits</t>
  </si>
  <si>
    <t>Fraction C-corp profits that are distributed</t>
  </si>
  <si>
    <t>2000-2018 evolution of top 1%</t>
  </si>
  <si>
    <t>S corp</t>
  </si>
  <si>
    <t>Retained earnings + corp tax</t>
  </si>
  <si>
    <t>Capital component of S-corporation profits</t>
  </si>
  <si>
    <t>Labor component of S-corporation profit</t>
  </si>
  <si>
    <t>Labor component of pension income</t>
  </si>
  <si>
    <t>Memo: Capital share of pension income (macro)</t>
  </si>
  <si>
    <t>Assumes that 50% of S-corporation profits is labor income, and 50% is capital income</t>
  </si>
  <si>
    <t>mixl_p7</t>
  </si>
  <si>
    <t>mixl_s7</t>
  </si>
  <si>
    <t>mixk_p7</t>
  </si>
  <si>
    <t>mixk_s7</t>
  </si>
  <si>
    <t>mixl7</t>
  </si>
  <si>
    <t>comp7</t>
  </si>
  <si>
    <t>pen_l7</t>
  </si>
  <si>
    <t>pen_k7</t>
  </si>
  <si>
    <t>mixk7</t>
  </si>
  <si>
    <t>hous7</t>
  </si>
  <si>
    <t>inte7</t>
  </si>
  <si>
    <t>equi_s7</t>
  </si>
  <si>
    <t>ret_c7</t>
  </si>
  <si>
    <t>div_c7</t>
  </si>
  <si>
    <t>mixl_p6</t>
  </si>
  <si>
    <t>mixl_s6</t>
  </si>
  <si>
    <t>mixk_p6</t>
  </si>
  <si>
    <t>mixk_s6</t>
  </si>
  <si>
    <t>mixl6</t>
  </si>
  <si>
    <t>comp6</t>
  </si>
  <si>
    <t>pen_l6</t>
  </si>
  <si>
    <t>pen_k6</t>
  </si>
  <si>
    <t>mixk6</t>
  </si>
  <si>
    <t>hous6</t>
  </si>
  <si>
    <t>inte6</t>
  </si>
  <si>
    <t>equi_s6</t>
  </si>
  <si>
    <t>ret_c6</t>
  </si>
  <si>
    <t>div_c6</t>
  </si>
  <si>
    <t>mixl_p5</t>
  </si>
  <si>
    <t>mixl_s5</t>
  </si>
  <si>
    <t>mixk_p5</t>
  </si>
  <si>
    <t>mixk_s5</t>
  </si>
  <si>
    <t>mixl5</t>
  </si>
  <si>
    <t>comp5</t>
  </si>
  <si>
    <t>pen_l5</t>
  </si>
  <si>
    <t>pen_k5</t>
  </si>
  <si>
    <t>mixk5</t>
  </si>
  <si>
    <t>hous5</t>
  </si>
  <si>
    <t>inte5</t>
  </si>
  <si>
    <t>equi_s5</t>
  </si>
  <si>
    <t>ret_c5</t>
  </si>
  <si>
    <t>div_c5</t>
  </si>
  <si>
    <t>mixl_p4</t>
  </si>
  <si>
    <t>mixl_s4</t>
  </si>
  <si>
    <t>mixk_p4</t>
  </si>
  <si>
    <t>mixk_s4</t>
  </si>
  <si>
    <t>mixl4</t>
  </si>
  <si>
    <t>comp4</t>
  </si>
  <si>
    <t>pen_l4</t>
  </si>
  <si>
    <t>pen_k4</t>
  </si>
  <si>
    <t>mixk4</t>
  </si>
  <si>
    <t>hous4</t>
  </si>
  <si>
    <t>inte4</t>
  </si>
  <si>
    <t>equi_s4</t>
  </si>
  <si>
    <t>ret_c4</t>
  </si>
  <si>
    <t>div_c4</t>
  </si>
  <si>
    <t>mixl_p3</t>
  </si>
  <si>
    <t>mixl_s3</t>
  </si>
  <si>
    <t>mixk_p3</t>
  </si>
  <si>
    <t>mixk_s3</t>
  </si>
  <si>
    <t>mixl3</t>
  </si>
  <si>
    <t>comp3</t>
  </si>
  <si>
    <t>pen_l3</t>
  </si>
  <si>
    <t>pen_k3</t>
  </si>
  <si>
    <t>mixk3</t>
  </si>
  <si>
    <t>hous3</t>
  </si>
  <si>
    <t>inte3</t>
  </si>
  <si>
    <t>equi_s3</t>
  </si>
  <si>
    <t>ret_c3</t>
  </si>
  <si>
    <t>div_c3</t>
  </si>
  <si>
    <t>mixl_p2</t>
  </si>
  <si>
    <t>mixl_s2</t>
  </si>
  <si>
    <t>mixk_p2</t>
  </si>
  <si>
    <t>mixk_s2</t>
  </si>
  <si>
    <t>mixl2</t>
  </si>
  <si>
    <t>comp2</t>
  </si>
  <si>
    <t>pen_l2</t>
  </si>
  <si>
    <t>pen_k2</t>
  </si>
  <si>
    <t>mixk2</t>
  </si>
  <si>
    <t>hous2</t>
  </si>
  <si>
    <t>inte2</t>
  </si>
  <si>
    <t>equi_s2</t>
  </si>
  <si>
    <t>ret_c2</t>
  </si>
  <si>
    <t>div_c2</t>
  </si>
  <si>
    <t>mixl_p1</t>
  </si>
  <si>
    <t>mixl_s1</t>
  </si>
  <si>
    <t>mixk_p1</t>
  </si>
  <si>
    <t>mixk_s1</t>
  </si>
  <si>
    <t>mixl1</t>
  </si>
  <si>
    <t>comp1</t>
  </si>
  <si>
    <t>pen_l1</t>
  </si>
  <si>
    <t>pen_k1</t>
  </si>
  <si>
    <t>mixk1</t>
  </si>
  <si>
    <t>hous1</t>
  </si>
  <si>
    <t>inte1</t>
  </si>
  <si>
    <t>equi_s1</t>
  </si>
  <si>
    <t>ret_c1</t>
  </si>
  <si>
    <t>div_c1</t>
  </si>
  <si>
    <t>mixl_p0</t>
  </si>
  <si>
    <t>mixl_s0</t>
  </si>
  <si>
    <t>mixk_p0</t>
  </si>
  <si>
    <t>mixk_s0</t>
  </si>
  <si>
    <t>mixl0</t>
  </si>
  <si>
    <t>comp0</t>
  </si>
  <si>
    <t>pen_l0</t>
  </si>
  <si>
    <t>pen_k0</t>
  </si>
  <si>
    <t>mixk0</t>
  </si>
  <si>
    <t>hous0</t>
  </si>
  <si>
    <t>inte0</t>
  </si>
  <si>
    <t>equi_s0</t>
  </si>
  <si>
    <t>ret_c0</t>
  </si>
  <si>
    <t>div_c0</t>
  </si>
  <si>
    <t>Capital component of pension income: fkpen [= pension wealth x return on pension wealth, gross of all taxes]</t>
  </si>
  <si>
    <t>Total pension income = fkpen + plben [= total distributions] + prisupen [= primary surplus of pension system]</t>
  </si>
  <si>
    <t>Capital income = personal factor capital income (removing half of S-corp profits), minus government interest, plus non-profits capital income</t>
  </si>
  <si>
    <r>
      <t xml:space="preserve">Capital component of </t>
    </r>
    <r>
      <rPr>
        <sz val="12"/>
        <rFont val="Arial Narrow"/>
        <family val="2"/>
      </rPr>
      <t>partnership</t>
    </r>
    <r>
      <rPr>
        <sz val="12"/>
        <rFont val="Arial Narrow"/>
        <family val="2"/>
      </rPr>
      <t xml:space="preserve"> income</t>
    </r>
  </si>
  <si>
    <r>
      <t>Capital component of sole prop.</t>
    </r>
    <r>
      <rPr>
        <sz val="12"/>
        <rFont val="Arial Narrow"/>
        <family val="2"/>
      </rPr>
      <t xml:space="preserve"> income</t>
    </r>
  </si>
  <si>
    <r>
      <t xml:space="preserve">Labor component of partnership </t>
    </r>
    <r>
      <rPr>
        <sz val="12"/>
        <rFont val="Arial Narrow"/>
        <family val="2"/>
      </rPr>
      <t xml:space="preserve">income </t>
    </r>
  </si>
  <si>
    <r>
      <t xml:space="preserve">Labor component of sole prop. </t>
    </r>
    <r>
      <rPr>
        <sz val="12"/>
        <rFont val="Arial Narrow"/>
        <family val="2"/>
      </rPr>
      <t xml:space="preserve">income </t>
    </r>
  </si>
  <si>
    <t>Tiny discrepancy in 68-78 due to smoothing</t>
  </si>
  <si>
    <t>Top 1% excl. Top 0.1%</t>
  </si>
  <si>
    <r>
      <t>Pre-tax income, 2018</t>
    </r>
    <r>
      <rPr>
        <sz val="12"/>
        <rFont val="Arial"/>
        <family val="2"/>
      </rPr>
      <t xml:space="preserve"> US$</t>
    </r>
  </si>
  <si>
    <t>Pre-tax labor income, 2018 US$</t>
  </si>
  <si>
    <r>
      <t>201</t>
    </r>
    <r>
      <rPr>
        <sz val="12"/>
        <rFont val="Arial"/>
        <family val="2"/>
      </rPr>
      <t>8 US$</t>
    </r>
  </si>
  <si>
    <t>2018 US$</t>
  </si>
  <si>
    <r>
      <t>Factor income, 2018</t>
    </r>
    <r>
      <rPr>
        <sz val="12"/>
        <rFont val="Arial"/>
        <family val="2"/>
      </rPr>
      <t xml:space="preserve"> US$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</si>
</sst>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164" formatCode="_ * #,##0.00_)\ _€_ ;_ * \(#,##0.00\)\ _€_ ;_ * &quot;-&quot;??_)\ _€_ ;_ @_ "/>
    <numFmt numFmtId="165" formatCode="\$#,##0\ ;\(\$#,##0\)"/>
    <numFmt numFmtId="166" formatCode="0.0%"/>
    <numFmt numFmtId="167" formatCode="#,##0.0"/>
    <numFmt numFmtId="168" formatCode="0.0"/>
    <numFmt numFmtId="169" formatCode="0.000"/>
    <numFmt numFmtId="170" formatCode="0.000%"/>
  </numFmts>
  <fonts count="92" x14ac:knownFonts="1">
    <font>
      <sz val="12"/>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charset val="128"/>
    </font>
    <font>
      <sz val="12"/>
      <color theme="1"/>
      <name val="Arial"/>
      <family val="2"/>
      <charset val="128"/>
    </font>
    <font>
      <sz val="12"/>
      <color theme="1"/>
      <name val="Arial"/>
      <family val="2"/>
    </font>
    <font>
      <sz val="12"/>
      <color theme="1"/>
      <name val="Arial"/>
      <family val="2"/>
    </font>
    <font>
      <sz val="12"/>
      <color theme="1"/>
      <name val="Arial"/>
      <family val="2"/>
    </font>
    <font>
      <sz val="12"/>
      <color theme="1"/>
      <name val="Arial"/>
      <family val="2"/>
    </font>
    <font>
      <sz val="12"/>
      <name val="Arial"/>
      <family val="2"/>
    </font>
    <font>
      <sz val="12"/>
      <color theme="1"/>
      <name val="Arial"/>
      <family val="2"/>
    </font>
    <font>
      <sz val="12"/>
      <name val="Arial"/>
      <family val="2"/>
    </font>
    <font>
      <sz val="12"/>
      <color theme="1"/>
      <name val="Arial"/>
      <family val="2"/>
    </font>
    <font>
      <sz val="12"/>
      <name val="Arial"/>
      <family val="2"/>
    </font>
    <font>
      <sz val="12"/>
      <color theme="1"/>
      <name val="Arial"/>
      <family val="2"/>
    </font>
    <font>
      <sz val="12"/>
      <color theme="1"/>
      <name val="Arial"/>
      <family val="2"/>
    </font>
    <font>
      <sz val="12"/>
      <color theme="1"/>
      <name val="Arial"/>
      <family val="2"/>
    </font>
    <font>
      <sz val="12"/>
      <color theme="1"/>
      <name val="Arial"/>
      <family val="2"/>
    </font>
    <font>
      <sz val="12"/>
      <name val="Arial"/>
      <family val="2"/>
    </font>
    <font>
      <sz val="12"/>
      <color theme="1"/>
      <name val="Calibri"/>
      <family val="2"/>
      <scheme val="minor"/>
    </font>
    <font>
      <sz val="12"/>
      <color theme="1"/>
      <name val="Calibri"/>
      <family val="2"/>
      <scheme val="minor"/>
    </font>
    <font>
      <sz val="12"/>
      <color theme="1"/>
      <name val="Arial"/>
      <family val="2"/>
    </font>
    <font>
      <sz val="12"/>
      <name val="Arial"/>
      <family val="2"/>
    </font>
    <font>
      <sz val="12"/>
      <color theme="1"/>
      <name val="Arial"/>
      <family val="2"/>
    </font>
    <font>
      <sz val="12"/>
      <name val="Arial"/>
      <family val="2"/>
    </font>
    <font>
      <sz val="12"/>
      <color theme="1"/>
      <name val="Arial"/>
      <family val="2"/>
    </font>
    <font>
      <sz val="12"/>
      <color theme="1"/>
      <name val="Calibri"/>
      <family val="2"/>
      <scheme val="minor"/>
    </font>
    <font>
      <sz val="12"/>
      <color rgb="FFFF0000"/>
      <name val="Calibri"/>
      <family val="2"/>
      <scheme val="minor"/>
    </font>
    <font>
      <sz val="11"/>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color indexed="24"/>
      <name val="Arial"/>
      <family val="2"/>
    </font>
    <font>
      <b/>
      <sz val="8"/>
      <color indexed="24"/>
      <name val="Times New Roman"/>
      <family val="1"/>
    </font>
    <font>
      <sz val="8"/>
      <color indexed="24"/>
      <name val="Times New Roman"/>
      <family val="1"/>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u/>
      <sz val="12"/>
      <color indexed="12"/>
      <name val="Calibri"/>
      <family val="2"/>
    </font>
    <font>
      <sz val="11"/>
      <color indexed="52"/>
      <name val="Calibri"/>
      <family val="2"/>
    </font>
    <font>
      <sz val="12"/>
      <color theme="1"/>
      <name val="Arial"/>
      <family val="2"/>
    </font>
    <font>
      <sz val="10"/>
      <name val="Arial"/>
      <family val="2"/>
    </font>
    <font>
      <sz val="11"/>
      <color indexed="60"/>
      <name val="Calibri"/>
      <family val="2"/>
    </font>
    <font>
      <sz val="12"/>
      <color indexed="8"/>
      <name val="Calibri"/>
      <family val="2"/>
    </font>
    <font>
      <sz val="10"/>
      <name val="Verdana"/>
      <family val="2"/>
    </font>
    <font>
      <b/>
      <sz val="11"/>
      <color indexed="63"/>
      <name val="Calibri"/>
      <family val="2"/>
    </font>
    <font>
      <sz val="7"/>
      <name val="Helvetica"/>
      <family val="2"/>
    </font>
    <font>
      <b/>
      <sz val="18"/>
      <color indexed="56"/>
      <name val="Cambria"/>
      <family val="2"/>
    </font>
    <font>
      <sz val="11"/>
      <color indexed="10"/>
      <name val="Calibri"/>
      <family val="2"/>
    </font>
    <font>
      <sz val="11"/>
      <name val="Arial"/>
      <family val="2"/>
    </font>
    <font>
      <sz val="12"/>
      <name val="Arial"/>
      <family val="2"/>
    </font>
    <font>
      <sz val="12"/>
      <color theme="1"/>
      <name val="Arial Narrow"/>
      <family val="2"/>
    </font>
    <font>
      <b/>
      <sz val="12"/>
      <color theme="1"/>
      <name val="Arial"/>
      <family val="2"/>
    </font>
    <font>
      <sz val="10"/>
      <color theme="1"/>
      <name val="Arial"/>
      <family val="2"/>
    </font>
    <font>
      <u/>
      <sz val="12"/>
      <color indexed="12"/>
      <name val="Arial"/>
      <family val="2"/>
    </font>
    <font>
      <b/>
      <sz val="12"/>
      <name val="Arial"/>
      <family val="2"/>
    </font>
    <font>
      <sz val="12"/>
      <color rgb="FFFF0000"/>
      <name val="Arial"/>
      <family val="2"/>
    </font>
    <font>
      <b/>
      <sz val="12"/>
      <color rgb="FFFF0000"/>
      <name val="Arial"/>
      <family val="2"/>
    </font>
    <font>
      <b/>
      <sz val="14"/>
      <color theme="1"/>
      <name val="Arial"/>
      <family val="2"/>
    </font>
    <font>
      <u/>
      <sz val="12"/>
      <color theme="11"/>
      <name val="Calibri"/>
      <family val="2"/>
      <scheme val="minor"/>
    </font>
    <font>
      <sz val="4"/>
      <name val="Arial"/>
      <family val="2"/>
    </font>
    <font>
      <sz val="14"/>
      <name val="Arial"/>
      <family val="2"/>
    </font>
    <font>
      <b/>
      <sz val="20"/>
      <name val="Arial"/>
      <family val="2"/>
    </font>
    <font>
      <u/>
      <sz val="11"/>
      <name val="Arial"/>
      <family val="2"/>
    </font>
    <font>
      <b/>
      <sz val="12"/>
      <color theme="1"/>
      <name val="Arial Narrow"/>
      <family val="2"/>
    </font>
    <font>
      <sz val="12"/>
      <color rgb="FF000000"/>
      <name val="Arial"/>
      <family val="2"/>
    </font>
    <font>
      <sz val="8"/>
      <name val="Calibri"/>
      <family val="2"/>
      <scheme val="minor"/>
    </font>
    <font>
      <sz val="12"/>
      <name val="Arial Narrow"/>
      <family val="2"/>
    </font>
    <font>
      <sz val="10"/>
      <name val="Calibri"/>
      <family val="2"/>
    </font>
    <font>
      <sz val="10"/>
      <color rgb="FF000000"/>
      <name val="Arial"/>
      <family val="2"/>
    </font>
    <font>
      <u/>
      <sz val="12"/>
      <color theme="1"/>
      <name val="Arial"/>
      <family val="2"/>
    </font>
    <font>
      <sz val="12"/>
      <name val="Calibri"/>
      <family val="2"/>
      <scheme val="minor"/>
    </font>
    <font>
      <sz val="10"/>
      <color rgb="FFFF0000"/>
      <name val="Arial"/>
      <family val="2"/>
    </font>
    <font>
      <b/>
      <u/>
      <sz val="12"/>
      <color theme="1"/>
      <name val="Arial"/>
      <family val="2"/>
    </font>
    <font>
      <u/>
      <sz val="12"/>
      <name val="Arial"/>
      <family val="2"/>
    </font>
    <font>
      <b/>
      <sz val="14"/>
      <name val="Arial"/>
      <family val="2"/>
    </font>
    <font>
      <b/>
      <sz val="22"/>
      <name val="Arial"/>
      <family val="2"/>
    </font>
    <font>
      <i/>
      <sz val="14"/>
      <name val="Arial"/>
      <family val="2"/>
    </font>
    <font>
      <sz val="10"/>
      <color theme="1"/>
      <name val="Arial Narrow"/>
      <family val="2"/>
    </font>
    <font>
      <sz val="12"/>
      <name val="Arial Narrow"/>
      <family val="2"/>
    </font>
    <font>
      <sz val="10"/>
      <color theme="1"/>
      <name val="Arial Narrow"/>
      <family val="2"/>
    </font>
    <font>
      <sz val="11"/>
      <name val="Calibri"/>
      <family val="2"/>
    </font>
  </fonts>
  <fills count="2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rgb="FFF5F9FC"/>
        <bgColor indexed="64"/>
      </patternFill>
    </fill>
    <fill>
      <patternFill patternType="solid">
        <fgColor theme="7" tint="0.79995117038483843"/>
        <bgColor indexed="64"/>
      </patternFill>
    </fill>
    <fill>
      <patternFill patternType="solid">
        <fgColor theme="6" tint="0.39997558519241921"/>
        <bgColor indexed="64"/>
      </patternFill>
    </fill>
    <fill>
      <patternFill patternType="solid">
        <fgColor theme="0"/>
        <bgColor indexed="64"/>
      </patternFill>
    </fill>
    <fill>
      <patternFill patternType="solid">
        <fgColor theme="9" tint="0.59996337778862885"/>
        <bgColor indexed="64"/>
      </patternFill>
    </fill>
    <fill>
      <patternFill patternType="solid">
        <fgColor theme="6" tint="0.59996337778862885"/>
        <bgColor indexed="64"/>
      </patternFill>
    </fill>
    <fill>
      <patternFill patternType="solid">
        <fgColor theme="8" tint="0.59996337778862885"/>
        <bgColor indexed="64"/>
      </patternFill>
    </fill>
    <fill>
      <patternFill patternType="solid">
        <fgColor theme="4" tint="0.39997558519241921"/>
        <bgColor indexed="64"/>
      </patternFill>
    </fill>
    <fill>
      <patternFill patternType="solid">
        <fgColor theme="5" tint="0.39997558519241921"/>
        <bgColor indexed="64"/>
      </patternFill>
    </fill>
  </fills>
  <borders count="10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style="thin">
        <color auto="1"/>
      </left>
      <right/>
      <top/>
      <bottom/>
      <diagonal/>
    </border>
    <border>
      <left/>
      <right/>
      <top/>
      <bottom style="medium">
        <color auto="1"/>
      </bottom>
      <diagonal/>
    </border>
    <border>
      <left/>
      <right style="medium">
        <color auto="1"/>
      </right>
      <top/>
      <bottom/>
      <diagonal/>
    </border>
    <border>
      <left style="medium">
        <color auto="1"/>
      </left>
      <right/>
      <top/>
      <bottom/>
      <diagonal/>
    </border>
    <border>
      <left/>
      <right style="medium">
        <color auto="1"/>
      </right>
      <top style="medium">
        <color auto="1"/>
      </top>
      <bottom/>
      <diagonal/>
    </border>
    <border>
      <left/>
      <right/>
      <top style="medium">
        <color auto="1"/>
      </top>
      <bottom/>
      <diagonal/>
    </border>
    <border>
      <left/>
      <right style="thick">
        <color auto="1"/>
      </right>
      <top/>
      <bottom style="thick">
        <color auto="1"/>
      </bottom>
      <diagonal/>
    </border>
    <border>
      <left/>
      <right/>
      <top/>
      <bottom style="thick">
        <color auto="1"/>
      </bottom>
      <diagonal/>
    </border>
    <border>
      <left style="thin">
        <color auto="1"/>
      </left>
      <right/>
      <top/>
      <bottom style="thick">
        <color auto="1"/>
      </bottom>
      <diagonal/>
    </border>
    <border>
      <left style="thick">
        <color auto="1"/>
      </left>
      <right/>
      <top/>
      <bottom style="thick">
        <color auto="1"/>
      </bottom>
      <diagonal/>
    </border>
    <border>
      <left/>
      <right style="thick">
        <color auto="1"/>
      </right>
      <top/>
      <bottom/>
      <diagonal/>
    </border>
    <border>
      <left style="thick">
        <color auto="1"/>
      </left>
      <right/>
      <top/>
      <bottom/>
      <diagonal/>
    </border>
    <border>
      <left/>
      <right style="thick">
        <color auto="1"/>
      </right>
      <top/>
      <bottom style="dashed">
        <color auto="1"/>
      </bottom>
      <diagonal/>
    </border>
    <border>
      <left/>
      <right/>
      <top/>
      <bottom style="dashed">
        <color auto="1"/>
      </bottom>
      <diagonal/>
    </border>
    <border>
      <left style="medium">
        <color auto="1"/>
      </left>
      <right/>
      <top/>
      <bottom style="dashed">
        <color auto="1"/>
      </bottom>
      <diagonal/>
    </border>
    <border>
      <left style="thin">
        <color auto="1"/>
      </left>
      <right/>
      <top/>
      <bottom style="dashed">
        <color auto="1"/>
      </bottom>
      <diagonal/>
    </border>
    <border>
      <left style="thick">
        <color auto="1"/>
      </left>
      <right/>
      <top/>
      <bottom style="dashed">
        <color auto="1"/>
      </bottom>
      <diagonal/>
    </border>
    <border>
      <left/>
      <right style="thick">
        <color auto="1"/>
      </right>
      <top style="dashed">
        <color auto="1"/>
      </top>
      <bottom/>
      <diagonal/>
    </border>
    <border>
      <left/>
      <right/>
      <top style="dashed">
        <color auto="1"/>
      </top>
      <bottom/>
      <diagonal/>
    </border>
    <border>
      <left style="medium">
        <color auto="1"/>
      </left>
      <right/>
      <top style="dashed">
        <color auto="1"/>
      </top>
      <bottom/>
      <diagonal/>
    </border>
    <border>
      <left style="thin">
        <color auto="1"/>
      </left>
      <right/>
      <top style="dashed">
        <color auto="1"/>
      </top>
      <bottom/>
      <diagonal/>
    </border>
    <border>
      <left style="thick">
        <color auto="1"/>
      </left>
      <right/>
      <top style="dashed">
        <color auto="1"/>
      </top>
      <bottom/>
      <diagonal/>
    </border>
    <border>
      <left/>
      <right style="thick">
        <color auto="1"/>
      </right>
      <top style="thin">
        <color auto="1"/>
      </top>
      <bottom/>
      <diagonal/>
    </border>
    <border>
      <left/>
      <right/>
      <top style="thin">
        <color auto="1"/>
      </top>
      <bottom/>
      <diagonal/>
    </border>
    <border>
      <left style="medium">
        <color auto="1"/>
      </left>
      <right/>
      <top style="thin">
        <color auto="1"/>
      </top>
      <bottom/>
      <diagonal/>
    </border>
    <border>
      <left style="thin">
        <color auto="1"/>
      </left>
      <right/>
      <top style="thin">
        <color auto="1"/>
      </top>
      <bottom/>
      <diagonal/>
    </border>
    <border>
      <left style="thick">
        <color auto="1"/>
      </left>
      <right/>
      <top style="thin">
        <color auto="1"/>
      </top>
      <bottom/>
      <diagonal/>
    </border>
    <border>
      <left/>
      <right style="thick">
        <color auto="1"/>
      </right>
      <top/>
      <bottom style="thin">
        <color auto="1"/>
      </bottom>
      <diagonal/>
    </border>
    <border>
      <left/>
      <right/>
      <top/>
      <bottom style="thin">
        <color auto="1"/>
      </bottom>
      <diagonal/>
    </border>
    <border>
      <left style="medium">
        <color auto="1"/>
      </left>
      <right/>
      <top style="thin">
        <color auto="1"/>
      </top>
      <bottom style="thin">
        <color auto="1"/>
      </bottom>
      <diagonal/>
    </border>
    <border>
      <left style="thin">
        <color auto="1"/>
      </left>
      <right/>
      <top/>
      <bottom style="thin">
        <color auto="1"/>
      </bottom>
      <diagonal/>
    </border>
    <border>
      <left style="thick">
        <color auto="1"/>
      </left>
      <right/>
      <top/>
      <bottom style="thin">
        <color auto="1"/>
      </bottom>
      <diagonal/>
    </border>
    <border>
      <left/>
      <right style="thick">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style="thick">
        <color auto="1"/>
      </left>
      <right style="thin">
        <color auto="1"/>
      </right>
      <top style="thin">
        <color auto="1"/>
      </top>
      <bottom/>
      <diagonal/>
    </border>
    <border>
      <left/>
      <right style="thick">
        <color auto="1"/>
      </right>
      <top style="thick">
        <color auto="1"/>
      </top>
      <bottom/>
      <diagonal/>
    </border>
    <border>
      <left/>
      <right/>
      <top style="thick">
        <color auto="1"/>
      </top>
      <bottom/>
      <diagonal/>
    </border>
    <border>
      <left style="thick">
        <color auto="1"/>
      </left>
      <right/>
      <top style="thick">
        <color auto="1"/>
      </top>
      <bottom/>
      <diagonal/>
    </border>
    <border>
      <left/>
      <right style="medium">
        <color auto="1"/>
      </right>
      <top style="dashed">
        <color auto="1"/>
      </top>
      <bottom/>
      <diagonal/>
    </border>
    <border>
      <left/>
      <right style="medium">
        <color auto="1"/>
      </right>
      <top/>
      <bottom style="dashed">
        <color auto="1"/>
      </bottom>
      <diagonal/>
    </border>
    <border>
      <left/>
      <right style="medium">
        <color auto="1"/>
      </right>
      <top style="thin">
        <color auto="1"/>
      </top>
      <bottom/>
      <diagonal/>
    </border>
    <border>
      <left/>
      <right style="medium">
        <color auto="1"/>
      </right>
      <top style="thin">
        <color auto="1"/>
      </top>
      <bottom style="thin">
        <color auto="1"/>
      </bottom>
      <diagonal/>
    </border>
    <border>
      <left style="medium">
        <color auto="1"/>
      </left>
      <right/>
      <top/>
      <bottom style="thick">
        <color auto="1"/>
      </bottom>
      <diagonal/>
    </border>
    <border>
      <left style="medium">
        <color auto="1"/>
      </left>
      <right style="thin">
        <color auto="1"/>
      </right>
      <top/>
      <bottom/>
      <diagonal/>
    </border>
    <border>
      <left style="medium">
        <color auto="1"/>
      </left>
      <right style="thin">
        <color auto="1"/>
      </right>
      <top/>
      <bottom style="dashed">
        <color auto="1"/>
      </bottom>
      <diagonal/>
    </border>
    <border>
      <left style="medium">
        <color auto="1"/>
      </left>
      <right style="thin">
        <color auto="1"/>
      </right>
      <top style="dashed">
        <color auto="1"/>
      </top>
      <bottom/>
      <diagonal/>
    </border>
    <border>
      <left style="medium">
        <color auto="1"/>
      </left>
      <right style="thin">
        <color auto="1"/>
      </right>
      <top style="thin">
        <color auto="1"/>
      </top>
      <bottom style="thin">
        <color auto="1"/>
      </bottom>
      <diagonal/>
    </border>
    <border>
      <left style="thick">
        <color auto="1"/>
      </left>
      <right style="medium">
        <color auto="1"/>
      </right>
      <top/>
      <bottom style="dashed">
        <color auto="1"/>
      </bottom>
      <diagonal/>
    </border>
    <border>
      <left/>
      <right/>
      <top style="thin">
        <color auto="1"/>
      </top>
      <bottom style="medium">
        <color auto="1"/>
      </bottom>
      <diagonal/>
    </border>
    <border>
      <left style="medium">
        <color auto="1"/>
      </left>
      <right style="thin">
        <color auto="1"/>
      </right>
      <top style="thin">
        <color auto="1"/>
      </top>
      <bottom style="medium">
        <color auto="1"/>
      </bottom>
      <diagonal/>
    </border>
    <border>
      <left/>
      <right style="thick">
        <color auto="1"/>
      </right>
      <top style="medium">
        <color auto="1"/>
      </top>
      <bottom/>
      <diagonal/>
    </border>
    <border>
      <left style="medium">
        <color auto="1"/>
      </left>
      <right style="thin">
        <color auto="1"/>
      </right>
      <top style="medium">
        <color auto="1"/>
      </top>
      <bottom/>
      <diagonal/>
    </border>
    <border>
      <left/>
      <right style="thick">
        <color auto="1"/>
      </right>
      <top style="thin">
        <color auto="1"/>
      </top>
      <bottom style="medium">
        <color auto="1"/>
      </bottom>
      <diagonal/>
    </border>
    <border>
      <left/>
      <right/>
      <top/>
      <bottom style="double">
        <color auto="1"/>
      </bottom>
      <diagonal/>
    </border>
    <border>
      <left/>
      <right style="medium">
        <color auto="1"/>
      </right>
      <top/>
      <bottom style="thick">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dashed">
        <color auto="1"/>
      </bottom>
      <diagonal/>
    </border>
    <border>
      <left/>
      <right style="thin">
        <color auto="1"/>
      </right>
      <top style="dashed">
        <color auto="1"/>
      </top>
      <bottom/>
      <diagonal/>
    </border>
    <border>
      <left/>
      <right style="thin">
        <color auto="1"/>
      </right>
      <top/>
      <bottom style="thick">
        <color auto="1"/>
      </bottom>
      <diagonal/>
    </border>
    <border>
      <left/>
      <right style="medium">
        <color auto="1"/>
      </right>
      <top/>
      <bottom style="thin">
        <color auto="1"/>
      </bottom>
      <diagonal/>
    </border>
    <border>
      <left style="medium">
        <color auto="1"/>
      </left>
      <right/>
      <top/>
      <bottom style="thin">
        <color auto="1"/>
      </bottom>
      <diagonal/>
    </border>
    <border>
      <left style="medium">
        <color auto="1"/>
      </left>
      <right style="thin">
        <color auto="1"/>
      </right>
      <top/>
      <bottom style="medium">
        <color auto="1"/>
      </bottom>
      <diagonal/>
    </border>
    <border>
      <left style="thick">
        <color auto="1"/>
      </left>
      <right style="medium">
        <color auto="1"/>
      </right>
      <top/>
      <bottom style="thick">
        <color auto="1"/>
      </bottom>
      <diagonal/>
    </border>
    <border>
      <left style="thick">
        <color auto="1"/>
      </left>
      <right style="medium">
        <color auto="1"/>
      </right>
      <top/>
      <bottom/>
      <diagonal/>
    </border>
    <border>
      <left style="thick">
        <color auto="1"/>
      </left>
      <right style="medium">
        <color auto="1"/>
      </right>
      <top/>
      <bottom style="thin">
        <color auto="1"/>
      </bottom>
      <diagonal/>
    </border>
    <border>
      <left style="thick">
        <color auto="1"/>
      </left>
      <right style="medium">
        <color auto="1"/>
      </right>
      <top style="thin">
        <color auto="1"/>
      </top>
      <bottom/>
      <diagonal/>
    </border>
    <border>
      <left style="thick">
        <color auto="1"/>
      </left>
      <right style="medium">
        <color auto="1"/>
      </right>
      <top style="dashed">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thick">
        <color auto="1"/>
      </right>
      <top style="medium">
        <color auto="1"/>
      </top>
      <bottom style="thin">
        <color auto="1"/>
      </bottom>
      <diagonal/>
    </border>
    <border>
      <left/>
      <right style="thick">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medium">
        <color auto="1"/>
      </bottom>
      <diagonal/>
    </border>
    <border>
      <left style="medium">
        <color auto="1"/>
      </left>
      <right/>
      <top style="medium">
        <color auto="1"/>
      </top>
      <bottom/>
      <diagonal/>
    </border>
    <border>
      <left/>
      <right style="thin">
        <color auto="1"/>
      </right>
      <top style="thin">
        <color auto="1"/>
      </top>
      <bottom style="medium">
        <color auto="1"/>
      </bottom>
      <diagonal/>
    </border>
    <border>
      <left/>
      <right style="thin">
        <color auto="1"/>
      </right>
      <top style="medium">
        <color auto="1"/>
      </top>
      <bottom/>
      <diagonal/>
    </border>
    <border>
      <left/>
      <right style="medium">
        <color auto="1"/>
      </right>
      <top/>
      <bottom style="medium">
        <color auto="1"/>
      </bottom>
      <diagonal/>
    </border>
    <border>
      <left/>
      <right style="medium">
        <color auto="1"/>
      </right>
      <top style="thin">
        <color auto="1"/>
      </top>
      <bottom style="medium">
        <color auto="1"/>
      </bottom>
      <diagonal/>
    </border>
    <border>
      <left style="thick">
        <color auto="1"/>
      </left>
      <right/>
      <top style="thin">
        <color auto="1"/>
      </top>
      <bottom style="thin">
        <color auto="1"/>
      </bottom>
      <diagonal/>
    </border>
    <border>
      <left style="thick">
        <color auto="1"/>
      </left>
      <right style="thin">
        <color auto="1"/>
      </right>
      <top/>
      <bottom style="medium">
        <color auto="1"/>
      </bottom>
      <diagonal/>
    </border>
    <border>
      <left style="thick">
        <color auto="1"/>
      </left>
      <right style="thin">
        <color auto="1"/>
      </right>
      <top/>
      <bottom/>
      <diagonal/>
    </border>
    <border>
      <left style="thick">
        <color auto="1"/>
      </left>
      <right style="thin">
        <color auto="1"/>
      </right>
      <top style="dashed">
        <color auto="1"/>
      </top>
      <bottom/>
      <diagonal/>
    </border>
    <border>
      <left style="thick">
        <color auto="1"/>
      </left>
      <right style="thin">
        <color auto="1"/>
      </right>
      <top/>
      <bottom style="dashed">
        <color auto="1"/>
      </bottom>
      <diagonal/>
    </border>
    <border>
      <left style="medium">
        <color auto="1"/>
      </left>
      <right style="thin">
        <color auto="1"/>
      </right>
      <top/>
      <bottom style="thick">
        <color auto="1"/>
      </bottom>
      <diagonal/>
    </border>
    <border>
      <left style="thin">
        <color auto="1"/>
      </left>
      <right/>
      <top style="medium">
        <color auto="1"/>
      </top>
      <bottom/>
      <diagonal/>
    </border>
    <border>
      <left/>
      <right style="thin">
        <color auto="1"/>
      </right>
      <top/>
      <bottom style="thin">
        <color auto="1"/>
      </bottom>
      <diagonal/>
    </border>
  </borders>
  <cellStyleXfs count="1127">
    <xf numFmtId="0" fontId="0" fillId="0" borderId="0"/>
    <xf numFmtId="0" fontId="33" fillId="0" borderId="0"/>
    <xf numFmtId="0" fontId="34" fillId="2" borderId="0" applyNumberFormat="0" applyBorder="0" applyAlignment="0" applyProtection="0"/>
    <xf numFmtId="0" fontId="34" fillId="3" borderId="0" applyNumberFormat="0" applyBorder="0" applyAlignment="0" applyProtection="0"/>
    <xf numFmtId="0" fontId="34" fillId="4" borderId="0" applyNumberFormat="0" applyBorder="0" applyAlignment="0" applyProtection="0"/>
    <xf numFmtId="0" fontId="34" fillId="5" borderId="0" applyNumberFormat="0" applyBorder="0" applyAlignment="0" applyProtection="0"/>
    <xf numFmtId="0" fontId="34" fillId="6" borderId="0" applyNumberFormat="0" applyBorder="0" applyAlignment="0" applyProtection="0"/>
    <xf numFmtId="0" fontId="34" fillId="7" borderId="0" applyNumberFormat="0" applyBorder="0" applyAlignment="0" applyProtection="0"/>
    <xf numFmtId="0" fontId="34" fillId="8" borderId="0" applyNumberFormat="0" applyBorder="0" applyAlignment="0" applyProtection="0"/>
    <xf numFmtId="0" fontId="34" fillId="9" borderId="0" applyNumberFormat="0" applyBorder="0" applyAlignment="0" applyProtection="0"/>
    <xf numFmtId="0" fontId="34" fillId="10" borderId="0" applyNumberFormat="0" applyBorder="0" applyAlignment="0" applyProtection="0"/>
    <xf numFmtId="0" fontId="34" fillId="5" borderId="0" applyNumberFormat="0" applyBorder="0" applyAlignment="0" applyProtection="0"/>
    <xf numFmtId="0" fontId="34" fillId="8" borderId="0" applyNumberFormat="0" applyBorder="0" applyAlignment="0" applyProtection="0"/>
    <xf numFmtId="0" fontId="34" fillId="11" borderId="0" applyNumberFormat="0" applyBorder="0" applyAlignment="0" applyProtection="0"/>
    <xf numFmtId="0" fontId="35" fillId="12" borderId="0" applyNumberFormat="0" applyBorder="0" applyAlignment="0" applyProtection="0"/>
    <xf numFmtId="0" fontId="35" fillId="9" borderId="0" applyNumberFormat="0" applyBorder="0" applyAlignment="0" applyProtection="0"/>
    <xf numFmtId="0" fontId="35" fillId="10" borderId="0" applyNumberFormat="0" applyBorder="0" applyAlignment="0" applyProtection="0"/>
    <xf numFmtId="0" fontId="35" fillId="13" borderId="0" applyNumberFormat="0" applyBorder="0" applyAlignment="0" applyProtection="0"/>
    <xf numFmtId="0" fontId="35" fillId="14" borderId="0" applyNumberFormat="0" applyBorder="0" applyAlignment="0" applyProtection="0"/>
    <xf numFmtId="0" fontId="35" fillId="15" borderId="0" applyNumberFormat="0" applyBorder="0" applyAlignment="0" applyProtection="0"/>
    <xf numFmtId="0" fontId="36" fillId="3" borderId="0" applyNumberFormat="0" applyBorder="0" applyAlignment="0" applyProtection="0"/>
    <xf numFmtId="0" fontId="37" fillId="16" borderId="1" applyNumberFormat="0" applyAlignment="0" applyProtection="0"/>
    <xf numFmtId="0" fontId="38" fillId="17" borderId="2" applyNumberFormat="0" applyAlignment="0" applyProtection="0"/>
    <xf numFmtId="0" fontId="34" fillId="18" borderId="3" applyNumberFormat="0" applyFont="0" applyAlignment="0" applyProtection="0"/>
    <xf numFmtId="0" fontId="39" fillId="0" borderId="0" applyFon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3" fontId="39" fillId="0" borderId="0" applyFont="0" applyFill="0" applyBorder="0" applyAlignment="0" applyProtection="0"/>
    <xf numFmtId="0" fontId="43" fillId="4" borderId="0" applyNumberFormat="0" applyBorder="0" applyAlignment="0" applyProtection="0"/>
    <xf numFmtId="0" fontId="44" fillId="0" borderId="4" applyNumberFormat="0" applyFill="0" applyAlignment="0" applyProtection="0"/>
    <xf numFmtId="0" fontId="45" fillId="0" borderId="5" applyNumberFormat="0" applyFill="0" applyAlignment="0" applyProtection="0"/>
    <xf numFmtId="0" fontId="46" fillId="0" borderId="6" applyNumberFormat="0" applyFill="0" applyAlignment="0" applyProtection="0"/>
    <xf numFmtId="0" fontId="46" fillId="0" borderId="0" applyNumberFormat="0" applyFill="0" applyBorder="0" applyAlignment="0" applyProtection="0"/>
    <xf numFmtId="0" fontId="47" fillId="7" borderId="1" applyNumberFormat="0" applyAlignment="0" applyProtection="0"/>
    <xf numFmtId="0" fontId="48" fillId="0" borderId="0" applyNumberFormat="0" applyFill="0" applyBorder="0" applyAlignment="0" applyProtection="0"/>
    <xf numFmtId="0" fontId="49" fillId="0" borderId="7" applyNumberFormat="0" applyFill="0" applyAlignment="0" applyProtection="0"/>
    <xf numFmtId="164" fontId="50" fillId="0" borderId="0" applyFont="0" applyFill="0" applyBorder="0" applyAlignment="0" applyProtection="0"/>
    <xf numFmtId="165" fontId="39" fillId="0" borderId="0" applyFont="0" applyFill="0" applyBorder="0" applyAlignment="0" applyProtection="0"/>
    <xf numFmtId="0" fontId="51" fillId="0" borderId="0"/>
    <xf numFmtId="0" fontId="52" fillId="19" borderId="0" applyNumberFormat="0" applyBorder="0" applyAlignment="0" applyProtection="0"/>
    <xf numFmtId="0" fontId="50" fillId="0" borderId="0"/>
    <xf numFmtId="0" fontId="50" fillId="0" borderId="0"/>
    <xf numFmtId="0" fontId="31" fillId="0" borderId="0"/>
    <xf numFmtId="0" fontId="39" fillId="0" borderId="0"/>
    <xf numFmtId="0" fontId="39" fillId="0" borderId="0"/>
    <xf numFmtId="0" fontId="51" fillId="0" borderId="0"/>
    <xf numFmtId="0" fontId="50" fillId="0" borderId="0"/>
    <xf numFmtId="0" fontId="50" fillId="0" borderId="0"/>
    <xf numFmtId="0" fontId="51" fillId="0" borderId="0"/>
    <xf numFmtId="0" fontId="53" fillId="0" borderId="0"/>
    <xf numFmtId="0" fontId="54" fillId="0" borderId="0"/>
    <xf numFmtId="0" fontId="31" fillId="0" borderId="0"/>
    <xf numFmtId="0" fontId="31" fillId="0" borderId="0"/>
    <xf numFmtId="0" fontId="51" fillId="0" borderId="0"/>
    <xf numFmtId="0" fontId="31" fillId="0" borderId="0"/>
    <xf numFmtId="0" fontId="50" fillId="0" borderId="0"/>
    <xf numFmtId="0" fontId="50" fillId="0" borderId="0"/>
    <xf numFmtId="0" fontId="50" fillId="0" borderId="0"/>
    <xf numFmtId="0" fontId="51" fillId="18" borderId="3" applyNumberFormat="0" applyFont="0" applyAlignment="0" applyProtection="0"/>
    <xf numFmtId="0" fontId="55" fillId="16" borderId="8" applyNumberFormat="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1" fillId="0" borderId="0" applyFont="0" applyFill="0" applyBorder="0" applyAlignment="0" applyProtection="0"/>
    <xf numFmtId="9" fontId="53" fillId="0" borderId="0" applyFont="0" applyFill="0" applyBorder="0" applyAlignment="0" applyProtection="0"/>
    <xf numFmtId="9" fontId="51" fillId="0" borderId="0" applyFont="0" applyFill="0" applyBorder="0" applyAlignment="0" applyProtection="0"/>
    <xf numFmtId="9" fontId="31" fillId="0" borderId="0" applyFont="0" applyFill="0" applyBorder="0" applyAlignment="0" applyProtection="0"/>
    <xf numFmtId="9" fontId="53"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33"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0" fontId="43" fillId="4" borderId="0" applyNumberFormat="0" applyBorder="0" applyAlignment="0" applyProtection="0"/>
    <xf numFmtId="0" fontId="51" fillId="0" borderId="0"/>
    <xf numFmtId="0" fontId="51" fillId="0" borderId="0"/>
    <xf numFmtId="0" fontId="56" fillId="0" borderId="9">
      <alignment horizontal="center"/>
    </xf>
    <xf numFmtId="0" fontId="57" fillId="0" borderId="0" applyNumberFormat="0" applyFill="0" applyBorder="0" applyAlignment="0" applyProtection="0"/>
    <xf numFmtId="0" fontId="57" fillId="0" borderId="0" applyNumberFormat="0" applyFill="0" applyBorder="0" applyAlignment="0" applyProtection="0"/>
    <xf numFmtId="0" fontId="44" fillId="0" borderId="4" applyNumberFormat="0" applyFill="0" applyAlignment="0" applyProtection="0"/>
    <xf numFmtId="0" fontId="45" fillId="0" borderId="5" applyNumberFormat="0" applyFill="0" applyAlignment="0" applyProtection="0"/>
    <xf numFmtId="0" fontId="46" fillId="0" borderId="6" applyNumberFormat="0" applyFill="0" applyAlignment="0" applyProtection="0"/>
    <xf numFmtId="0" fontId="46" fillId="0" borderId="0" applyNumberFormat="0" applyFill="0" applyBorder="0" applyAlignment="0" applyProtection="0"/>
    <xf numFmtId="0" fontId="38" fillId="17" borderId="2" applyNumberFormat="0" applyAlignment="0" applyProtection="0"/>
    <xf numFmtId="2" fontId="39" fillId="0" borderId="0" applyFont="0" applyFill="0" applyBorder="0" applyAlignment="0" applyProtection="0"/>
    <xf numFmtId="0" fontId="58" fillId="0" borderId="0" applyNumberFormat="0" applyFill="0" applyBorder="0" applyAlignment="0" applyProtection="0"/>
    <xf numFmtId="0" fontId="69" fillId="0" borderId="0" applyNumberFormat="0" applyFill="0" applyBorder="0" applyAlignment="0" applyProtection="0"/>
    <xf numFmtId="9" fontId="31"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25" fillId="0" borderId="0"/>
    <xf numFmtId="9" fontId="25" fillId="0" borderId="0" applyFont="0" applyFill="0" applyBorder="0" applyAlignment="0" applyProtection="0"/>
    <xf numFmtId="0" fontId="26" fillId="0" borderId="0"/>
    <xf numFmtId="0" fontId="26" fillId="0" borderId="0"/>
    <xf numFmtId="0" fontId="26"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22" fillId="0" borderId="0"/>
    <xf numFmtId="9" fontId="22" fillId="0" borderId="0" applyFont="0" applyFill="0" applyBorder="0" applyAlignment="0" applyProtection="0"/>
    <xf numFmtId="9" fontId="22"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11" fillId="0" borderId="0"/>
    <xf numFmtId="9" fontId="11" fillId="0" borderId="0" applyFont="0" applyFill="0" applyBorder="0" applyAlignment="0" applyProtection="0"/>
    <xf numFmtId="0" fontId="33" fillId="0" borderId="0"/>
    <xf numFmtId="0" fontId="11" fillId="0" borderId="0"/>
    <xf numFmtId="0" fontId="11" fillId="0" borderId="0"/>
    <xf numFmtId="0" fontId="11" fillId="0" borderId="0"/>
    <xf numFmtId="0" fontId="24" fillId="0" borderId="0"/>
    <xf numFmtId="0" fontId="24" fillId="0" borderId="0"/>
    <xf numFmtId="0" fontId="24" fillId="0" borderId="0"/>
    <xf numFmtId="0" fontId="24"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11"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5" fillId="0" borderId="0"/>
    <xf numFmtId="0" fontId="5" fillId="0" borderId="0"/>
    <xf numFmtId="0" fontId="5" fillId="0" borderId="0"/>
    <xf numFmtId="9" fontId="24"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91" fillId="0" borderId="0"/>
  </cellStyleXfs>
  <cellXfs count="1495">
    <xf numFmtId="0" fontId="0" fillId="0" borderId="0" xfId="0"/>
    <xf numFmtId="0" fontId="33" fillId="0" borderId="0" xfId="1"/>
    <xf numFmtId="166" fontId="33" fillId="0" borderId="0" xfId="1" applyNumberFormat="1" applyAlignment="1">
      <alignment horizontal="center"/>
    </xf>
    <xf numFmtId="166" fontId="0" fillId="0" borderId="0" xfId="72" applyNumberFormat="1" applyFont="1"/>
    <xf numFmtId="0" fontId="50" fillId="0" borderId="0" xfId="57" applyFont="1"/>
    <xf numFmtId="9" fontId="59" fillId="0" borderId="0" xfId="73" applyFont="1" applyAlignment="1">
      <alignment horizontal="center"/>
    </xf>
    <xf numFmtId="166" fontId="50" fillId="0" borderId="15" xfId="72" applyNumberFormat="1" applyFont="1" applyFill="1" applyBorder="1" applyAlignment="1">
      <alignment horizontal="center"/>
    </xf>
    <xf numFmtId="166" fontId="50" fillId="0" borderId="16" xfId="72" applyNumberFormat="1" applyFont="1" applyBorder="1" applyAlignment="1">
      <alignment horizontal="center"/>
    </xf>
    <xf numFmtId="166" fontId="60" fillId="0" borderId="16" xfId="72" applyNumberFormat="1" applyFont="1" applyBorder="1" applyAlignment="1">
      <alignment horizontal="center"/>
    </xf>
    <xf numFmtId="166" fontId="60" fillId="0" borderId="16" xfId="73" applyNumberFormat="1" applyFont="1" applyBorder="1" applyAlignment="1">
      <alignment horizontal="center"/>
    </xf>
    <xf numFmtId="0" fontId="50" fillId="0" borderId="18" xfId="57" applyFont="1" applyBorder="1" applyAlignment="1">
      <alignment horizontal="center"/>
    </xf>
    <xf numFmtId="9" fontId="59" fillId="0" borderId="0" xfId="73" applyFont="1" applyAlignment="1">
      <alignment horizontal="center" wrapText="1"/>
    </xf>
    <xf numFmtId="166" fontId="50" fillId="0" borderId="19" xfId="72" applyNumberFormat="1" applyFont="1" applyFill="1" applyBorder="1" applyAlignment="1">
      <alignment horizontal="center"/>
    </xf>
    <xf numFmtId="166" fontId="50" fillId="0" borderId="0" xfId="72" applyNumberFormat="1" applyFont="1" applyFill="1" applyBorder="1" applyAlignment="1">
      <alignment horizontal="center"/>
    </xf>
    <xf numFmtId="166" fontId="60" fillId="0" borderId="0" xfId="73" applyNumberFormat="1" applyFont="1" applyFill="1" applyBorder="1" applyAlignment="1">
      <alignment horizontal="center"/>
    </xf>
    <xf numFmtId="166" fontId="60" fillId="0" borderId="11" xfId="73" applyNumberFormat="1" applyFont="1" applyFill="1" applyBorder="1" applyAlignment="1">
      <alignment horizontal="center"/>
    </xf>
    <xf numFmtId="0" fontId="50" fillId="0" borderId="20" xfId="57" applyFont="1" applyBorder="1" applyAlignment="1">
      <alignment horizontal="center"/>
    </xf>
    <xf numFmtId="166" fontId="50" fillId="0" borderId="21" xfId="72" applyNumberFormat="1" applyFont="1" applyFill="1" applyBorder="1" applyAlignment="1">
      <alignment horizontal="center"/>
    </xf>
    <xf numFmtId="166" fontId="50" fillId="0" borderId="22" xfId="72" applyNumberFormat="1" applyFont="1" applyFill="1" applyBorder="1" applyAlignment="1">
      <alignment horizontal="center"/>
    </xf>
    <xf numFmtId="166" fontId="60" fillId="0" borderId="22" xfId="73" applyNumberFormat="1" applyFont="1" applyFill="1" applyBorder="1" applyAlignment="1">
      <alignment horizontal="center"/>
    </xf>
    <xf numFmtId="0" fontId="50" fillId="0" borderId="25" xfId="57" applyFont="1" applyBorder="1" applyAlignment="1">
      <alignment horizontal="center"/>
    </xf>
    <xf numFmtId="166" fontId="50" fillId="0" borderId="26" xfId="72" applyNumberFormat="1" applyFont="1" applyFill="1" applyBorder="1" applyAlignment="1">
      <alignment horizontal="center"/>
    </xf>
    <xf numFmtId="166" fontId="50" fillId="0" borderId="27" xfId="72" applyNumberFormat="1" applyFont="1" applyFill="1" applyBorder="1" applyAlignment="1">
      <alignment horizontal="center"/>
    </xf>
    <xf numFmtId="166" fontId="60" fillId="0" borderId="27" xfId="73" applyNumberFormat="1" applyFont="1" applyFill="1" applyBorder="1" applyAlignment="1">
      <alignment horizontal="center"/>
    </xf>
    <xf numFmtId="0" fontId="50" fillId="0" borderId="30" xfId="57" applyFont="1" applyBorder="1" applyAlignment="1">
      <alignment horizontal="center"/>
    </xf>
    <xf numFmtId="166" fontId="60" fillId="0" borderId="0" xfId="73" applyNumberFormat="1" applyFont="1" applyBorder="1" applyAlignment="1">
      <alignment horizontal="center"/>
    </xf>
    <xf numFmtId="166" fontId="60" fillId="0" borderId="27" xfId="73" applyNumberFormat="1" applyFont="1" applyBorder="1" applyAlignment="1">
      <alignment horizontal="center"/>
    </xf>
    <xf numFmtId="0" fontId="50" fillId="0" borderId="0" xfId="57" applyFont="1" applyAlignment="1">
      <alignment wrapText="1"/>
    </xf>
    <xf numFmtId="166" fontId="60" fillId="0" borderId="22" xfId="73" applyNumberFormat="1" applyFont="1" applyBorder="1" applyAlignment="1">
      <alignment horizontal="center"/>
    </xf>
    <xf numFmtId="0" fontId="50" fillId="0" borderId="25" xfId="57" applyFont="1" applyBorder="1" applyAlignment="1">
      <alignment horizontal="center" wrapText="1"/>
    </xf>
    <xf numFmtId="0" fontId="50" fillId="0" borderId="20" xfId="57" applyFont="1" applyBorder="1" applyAlignment="1">
      <alignment horizontal="center" wrapText="1"/>
    </xf>
    <xf numFmtId="0" fontId="50" fillId="0" borderId="30" xfId="57" applyFont="1" applyBorder="1" applyAlignment="1">
      <alignment horizontal="center" wrapText="1"/>
    </xf>
    <xf numFmtId="0" fontId="50" fillId="0" borderId="0" xfId="57" applyFont="1" applyFill="1" applyBorder="1" applyAlignment="1">
      <alignment horizontal="center" vertical="center" wrapText="1"/>
    </xf>
    <xf numFmtId="166" fontId="60" fillId="0" borderId="0" xfId="73" applyNumberFormat="1" applyFont="1" applyBorder="1" applyAlignment="1">
      <alignment horizontal="center" vertical="center" wrapText="1"/>
    </xf>
    <xf numFmtId="166" fontId="50" fillId="0" borderId="31" xfId="72" applyNumberFormat="1" applyFont="1" applyFill="1" applyBorder="1" applyAlignment="1">
      <alignment horizontal="center"/>
    </xf>
    <xf numFmtId="166" fontId="50" fillId="0" borderId="32" xfId="72" applyNumberFormat="1" applyFont="1" applyFill="1" applyBorder="1" applyAlignment="1">
      <alignment horizontal="center"/>
    </xf>
    <xf numFmtId="0" fontId="50" fillId="0" borderId="32" xfId="57" applyFont="1" applyFill="1" applyBorder="1" applyAlignment="1">
      <alignment horizontal="center" vertical="center" wrapText="1"/>
    </xf>
    <xf numFmtId="166" fontId="60" fillId="0" borderId="32" xfId="73" applyNumberFormat="1" applyFont="1" applyBorder="1" applyAlignment="1">
      <alignment horizontal="center" vertical="center" wrapText="1"/>
    </xf>
    <xf numFmtId="0" fontId="50" fillId="0" borderId="35" xfId="57" applyFont="1" applyBorder="1" applyAlignment="1">
      <alignment horizontal="center" wrapText="1"/>
    </xf>
    <xf numFmtId="0" fontId="61" fillId="0" borderId="36" xfId="1" applyFont="1" applyBorder="1" applyAlignment="1">
      <alignment horizontal="center" vertical="center" wrapText="1"/>
    </xf>
    <xf numFmtId="0" fontId="61" fillId="0" borderId="37" xfId="1" applyFont="1" applyBorder="1" applyAlignment="1">
      <alignment horizontal="center" vertical="center" wrapText="1"/>
    </xf>
    <xf numFmtId="0" fontId="50" fillId="0" borderId="37" xfId="57" applyFont="1" applyBorder="1" applyAlignment="1">
      <alignment horizontal="center" vertical="center" wrapText="1"/>
    </xf>
    <xf numFmtId="0" fontId="50" fillId="0" borderId="40" xfId="57" applyFont="1" applyBorder="1" applyAlignment="1">
      <alignment wrapText="1"/>
    </xf>
    <xf numFmtId="0" fontId="50" fillId="0" borderId="44" xfId="57" applyFont="1" applyBorder="1"/>
    <xf numFmtId="0" fontId="51" fillId="0" borderId="19" xfId="46" applyFont="1" applyFill="1" applyBorder="1" applyAlignment="1">
      <alignment horizontal="center"/>
    </xf>
    <xf numFmtId="0" fontId="51" fillId="0" borderId="0" xfId="49" applyFont="1" applyFill="1" applyBorder="1" applyAlignment="1">
      <alignment horizontal="center"/>
    </xf>
    <xf numFmtId="0" fontId="51" fillId="0" borderId="0" xfId="46" applyFont="1" applyFill="1" applyBorder="1" applyAlignment="1">
      <alignment horizontal="center"/>
    </xf>
    <xf numFmtId="0" fontId="63" fillId="0" borderId="0" xfId="49" applyNumberFormat="1" applyFont="1" applyFill="1" applyBorder="1" applyAlignment="1" applyProtection="1">
      <alignment horizontal="center"/>
    </xf>
    <xf numFmtId="0" fontId="51" fillId="0" borderId="0" xfId="49" applyNumberFormat="1" applyFont="1" applyFill="1" applyBorder="1" applyAlignment="1" applyProtection="1">
      <alignment horizontal="center"/>
    </xf>
    <xf numFmtId="0" fontId="62" fillId="0" borderId="20" xfId="57" applyFont="1" applyBorder="1" applyAlignment="1">
      <alignment horizontal="center" vertical="center"/>
    </xf>
    <xf numFmtId="0" fontId="62" fillId="0" borderId="0" xfId="57" applyFont="1" applyBorder="1" applyAlignment="1">
      <alignment horizontal="center" vertical="center"/>
    </xf>
    <xf numFmtId="0" fontId="50" fillId="0" borderId="0" xfId="57" applyFont="1" applyFill="1"/>
    <xf numFmtId="0" fontId="64" fillId="0" borderId="0" xfId="35" applyFont="1"/>
    <xf numFmtId="166" fontId="50" fillId="0" borderId="12" xfId="72" applyNumberFormat="1" applyFont="1" applyFill="1" applyBorder="1" applyAlignment="1">
      <alignment horizontal="center"/>
    </xf>
    <xf numFmtId="166" fontId="50" fillId="0" borderId="23" xfId="72" applyNumberFormat="1" applyFont="1" applyFill="1" applyBorder="1" applyAlignment="1">
      <alignment horizontal="center"/>
    </xf>
    <xf numFmtId="166" fontId="50" fillId="0" borderId="28" xfId="72" applyNumberFormat="1" applyFont="1" applyFill="1" applyBorder="1" applyAlignment="1">
      <alignment horizontal="center"/>
    </xf>
    <xf numFmtId="0" fontId="50" fillId="0" borderId="0" xfId="41"/>
    <xf numFmtId="9" fontId="0" fillId="0" borderId="0" xfId="75" applyFont="1" applyAlignment="1">
      <alignment horizontal="center"/>
    </xf>
    <xf numFmtId="166" fontId="50" fillId="0" borderId="0" xfId="41" applyNumberFormat="1" applyBorder="1"/>
    <xf numFmtId="0" fontId="50" fillId="0" borderId="0" xfId="41" applyBorder="1"/>
    <xf numFmtId="9" fontId="0" fillId="0" borderId="0" xfId="75" applyFont="1" applyBorder="1" applyAlignment="1">
      <alignment horizontal="center"/>
    </xf>
    <xf numFmtId="0" fontId="50" fillId="0" borderId="0" xfId="41" applyBorder="1" applyAlignment="1">
      <alignment horizontal="center"/>
    </xf>
    <xf numFmtId="3" fontId="50" fillId="0" borderId="0" xfId="41" applyNumberFormat="1" applyFont="1" applyBorder="1" applyAlignment="1">
      <alignment horizontal="center" vertical="center"/>
    </xf>
    <xf numFmtId="3" fontId="62" fillId="0" borderId="0" xfId="41" applyNumberFormat="1" applyFont="1" applyBorder="1" applyAlignment="1">
      <alignment horizontal="center" vertical="center"/>
    </xf>
    <xf numFmtId="3" fontId="50" fillId="0" borderId="0" xfId="75" applyNumberFormat="1" applyFont="1" applyFill="1" applyBorder="1" applyAlignment="1">
      <alignment horizontal="center"/>
    </xf>
    <xf numFmtId="3" fontId="50" fillId="0" borderId="0" xfId="41" applyNumberFormat="1" applyFont="1" applyBorder="1" applyAlignment="1">
      <alignment horizontal="center" wrapText="1"/>
    </xf>
    <xf numFmtId="3" fontId="62" fillId="0" borderId="53" xfId="75" applyNumberFormat="1" applyFont="1" applyBorder="1" applyAlignment="1">
      <alignment horizontal="center"/>
    </xf>
    <xf numFmtId="0" fontId="50" fillId="0" borderId="20" xfId="41" applyBorder="1" applyAlignment="1">
      <alignment horizontal="center"/>
    </xf>
    <xf numFmtId="3" fontId="50" fillId="0" borderId="22" xfId="41" applyNumberFormat="1" applyFont="1" applyBorder="1" applyAlignment="1">
      <alignment horizontal="center" vertical="center"/>
    </xf>
    <xf numFmtId="3" fontId="62" fillId="0" borderId="22" xfId="41" applyNumberFormat="1" applyFont="1" applyBorder="1" applyAlignment="1">
      <alignment horizontal="center" vertical="center"/>
    </xf>
    <xf numFmtId="3" fontId="50" fillId="0" borderId="22" xfId="75" applyNumberFormat="1" applyFont="1" applyFill="1" applyBorder="1" applyAlignment="1">
      <alignment horizontal="center"/>
    </xf>
    <xf numFmtId="3" fontId="62" fillId="0" borderId="54" xfId="75" applyNumberFormat="1" applyFont="1" applyBorder="1" applyAlignment="1">
      <alignment horizontal="center"/>
    </xf>
    <xf numFmtId="0" fontId="50" fillId="0" borderId="25" xfId="41" applyBorder="1" applyAlignment="1">
      <alignment horizontal="center"/>
    </xf>
    <xf numFmtId="3" fontId="62" fillId="0" borderId="53" xfId="41" applyNumberFormat="1" applyFont="1" applyBorder="1" applyAlignment="1">
      <alignment horizontal="center" vertical="center"/>
    </xf>
    <xf numFmtId="3" fontId="50" fillId="0" borderId="27" xfId="41" applyNumberFormat="1" applyFont="1" applyBorder="1" applyAlignment="1">
      <alignment horizontal="center" vertical="center"/>
    </xf>
    <xf numFmtId="3" fontId="62" fillId="0" borderId="27" xfId="41" applyNumberFormat="1" applyFont="1" applyBorder="1" applyAlignment="1">
      <alignment horizontal="center" vertical="center"/>
    </xf>
    <xf numFmtId="3" fontId="62" fillId="0" borderId="55" xfId="41" applyNumberFormat="1" applyFont="1" applyBorder="1" applyAlignment="1">
      <alignment horizontal="center" vertical="center"/>
    </xf>
    <xf numFmtId="0" fontId="50" fillId="0" borderId="30" xfId="41" applyBorder="1" applyAlignment="1">
      <alignment horizontal="center"/>
    </xf>
    <xf numFmtId="3" fontId="62" fillId="0" borderId="54" xfId="41" applyNumberFormat="1" applyFont="1" applyBorder="1" applyAlignment="1">
      <alignment horizontal="center" vertical="center"/>
    </xf>
    <xf numFmtId="3" fontId="65" fillId="0" borderId="0" xfId="41" applyNumberFormat="1" applyFont="1" applyBorder="1" applyAlignment="1">
      <alignment horizontal="center" vertical="center"/>
    </xf>
    <xf numFmtId="3" fontId="65" fillId="0" borderId="22" xfId="41" applyNumberFormat="1" applyFont="1" applyBorder="1" applyAlignment="1">
      <alignment horizontal="center" vertical="center"/>
    </xf>
    <xf numFmtId="3" fontId="50" fillId="0" borderId="0" xfId="41" applyNumberFormat="1" applyFont="1" applyFill="1" applyBorder="1" applyAlignment="1">
      <alignment horizontal="center" vertical="center"/>
    </xf>
    <xf numFmtId="3" fontId="62" fillId="0" borderId="0" xfId="41" applyNumberFormat="1" applyFont="1" applyFill="1" applyBorder="1" applyAlignment="1">
      <alignment horizontal="center" vertical="center"/>
    </xf>
    <xf numFmtId="3" fontId="62" fillId="0" borderId="53" xfId="41" applyNumberFormat="1" applyFont="1" applyFill="1" applyBorder="1" applyAlignment="1">
      <alignment horizontal="center" vertical="center"/>
    </xf>
    <xf numFmtId="3" fontId="50" fillId="0" borderId="0" xfId="75" applyNumberFormat="1" applyFont="1" applyBorder="1" applyAlignment="1">
      <alignment horizontal="center" wrapText="1"/>
    </xf>
    <xf numFmtId="3" fontId="62" fillId="0" borderId="0" xfId="75" applyNumberFormat="1" applyFont="1" applyBorder="1" applyAlignment="1">
      <alignment horizontal="center" wrapText="1"/>
    </xf>
    <xf numFmtId="3" fontId="62" fillId="0" borderId="53" xfId="75" applyNumberFormat="1" applyFont="1" applyBorder="1" applyAlignment="1">
      <alignment horizontal="center" wrapText="1"/>
    </xf>
    <xf numFmtId="0" fontId="50" fillId="0" borderId="0" xfId="41" applyAlignment="1">
      <alignment wrapText="1"/>
    </xf>
    <xf numFmtId="3" fontId="50" fillId="0" borderId="22" xfId="75" applyNumberFormat="1" applyFont="1" applyBorder="1" applyAlignment="1">
      <alignment horizontal="center" wrapText="1"/>
    </xf>
    <xf numFmtId="3" fontId="62" fillId="0" borderId="22" xfId="75" applyNumberFormat="1" applyFont="1" applyBorder="1" applyAlignment="1">
      <alignment horizontal="center" wrapText="1"/>
    </xf>
    <xf numFmtId="3" fontId="62" fillId="0" borderId="54" xfId="75" applyNumberFormat="1" applyFont="1" applyBorder="1" applyAlignment="1">
      <alignment horizontal="center" wrapText="1"/>
    </xf>
    <xf numFmtId="0" fontId="50" fillId="0" borderId="25" xfId="41" applyBorder="1" applyAlignment="1">
      <alignment horizontal="center" wrapText="1"/>
    </xf>
    <xf numFmtId="0" fontId="50" fillId="0" borderId="20" xfId="41" applyBorder="1" applyAlignment="1">
      <alignment horizontal="center" wrapText="1"/>
    </xf>
    <xf numFmtId="0" fontId="50" fillId="0" borderId="35" xfId="41" applyBorder="1" applyAlignment="1">
      <alignment horizontal="center" wrapText="1"/>
    </xf>
    <xf numFmtId="0" fontId="50" fillId="0" borderId="42" xfId="41" applyBorder="1" applyAlignment="1">
      <alignment horizontal="center" vertical="center" wrapText="1"/>
    </xf>
    <xf numFmtId="0" fontId="50" fillId="0" borderId="40" xfId="41" applyBorder="1" applyAlignment="1">
      <alignment wrapText="1"/>
    </xf>
    <xf numFmtId="0" fontId="62" fillId="0" borderId="20" xfId="41" applyFont="1" applyBorder="1" applyAlignment="1">
      <alignment horizontal="center" vertical="center"/>
    </xf>
    <xf numFmtId="0" fontId="62" fillId="0" borderId="0" xfId="41" applyFont="1" applyBorder="1" applyAlignment="1">
      <alignment horizontal="center" vertical="center"/>
    </xf>
    <xf numFmtId="0" fontId="66" fillId="0" borderId="0" xfId="41" applyFont="1"/>
    <xf numFmtId="0" fontId="50" fillId="0" borderId="0" xfId="41" applyAlignment="1">
      <alignment vertical="center" wrapText="1"/>
    </xf>
    <xf numFmtId="0" fontId="51" fillId="0" borderId="0" xfId="41" applyFont="1" applyAlignment="1">
      <alignment horizontal="center"/>
    </xf>
    <xf numFmtId="0" fontId="33" fillId="0" borderId="0" xfId="1" applyBorder="1"/>
    <xf numFmtId="0" fontId="50" fillId="0" borderId="0" xfId="58"/>
    <xf numFmtId="0" fontId="50" fillId="0" borderId="16" xfId="58" applyBorder="1"/>
    <xf numFmtId="0" fontId="50" fillId="0" borderId="16" xfId="58" applyBorder="1" applyAlignment="1">
      <alignment horizontal="center"/>
    </xf>
    <xf numFmtId="166" fontId="60" fillId="0" borderId="0" xfId="74" applyNumberFormat="1" applyFont="1" applyFill="1" applyBorder="1" applyAlignment="1">
      <alignment horizontal="center"/>
    </xf>
    <xf numFmtId="166" fontId="65" fillId="0" borderId="53" xfId="74" applyNumberFormat="1" applyFont="1" applyFill="1" applyBorder="1" applyAlignment="1">
      <alignment horizontal="center"/>
    </xf>
    <xf numFmtId="0" fontId="60" fillId="0" borderId="20" xfId="58" applyFont="1" applyFill="1" applyBorder="1" applyAlignment="1">
      <alignment horizontal="center"/>
    </xf>
    <xf numFmtId="166" fontId="60" fillId="0" borderId="22" xfId="74" applyNumberFormat="1" applyFont="1" applyFill="1" applyBorder="1" applyAlignment="1">
      <alignment horizontal="center"/>
    </xf>
    <xf numFmtId="166" fontId="65" fillId="0" borderId="54" xfId="74" applyNumberFormat="1" applyFont="1" applyFill="1" applyBorder="1" applyAlignment="1">
      <alignment horizontal="center"/>
    </xf>
    <xf numFmtId="0" fontId="60" fillId="0" borderId="25" xfId="58" applyFont="1" applyFill="1" applyBorder="1" applyAlignment="1">
      <alignment horizontal="center"/>
    </xf>
    <xf numFmtId="166" fontId="60" fillId="0" borderId="27" xfId="74" applyNumberFormat="1" applyFont="1" applyFill="1" applyBorder="1" applyAlignment="1">
      <alignment horizontal="center"/>
    </xf>
    <xf numFmtId="166" fontId="65" fillId="0" borderId="55" xfId="74" applyNumberFormat="1" applyFont="1" applyFill="1" applyBorder="1" applyAlignment="1">
      <alignment horizontal="center"/>
    </xf>
    <xf numFmtId="0" fontId="60" fillId="0" borderId="30" xfId="58" applyFont="1" applyFill="1" applyBorder="1" applyAlignment="1">
      <alignment horizontal="center"/>
    </xf>
    <xf numFmtId="166" fontId="60" fillId="0" borderId="0" xfId="74" applyNumberFormat="1" applyFont="1" applyFill="1" applyBorder="1" applyAlignment="1">
      <alignment horizontal="center" wrapText="1"/>
    </xf>
    <xf numFmtId="0" fontId="60" fillId="0" borderId="20" xfId="58" applyFont="1" applyFill="1" applyBorder="1" applyAlignment="1">
      <alignment horizontal="center" wrapText="1"/>
    </xf>
    <xf numFmtId="166" fontId="60" fillId="0" borderId="22" xfId="74" applyNumberFormat="1" applyFont="1" applyFill="1" applyBorder="1" applyAlignment="1">
      <alignment horizontal="center" wrapText="1"/>
    </xf>
    <xf numFmtId="0" fontId="60" fillId="0" borderId="25" xfId="58" applyFont="1" applyFill="1" applyBorder="1" applyAlignment="1">
      <alignment horizontal="center" wrapText="1"/>
    </xf>
    <xf numFmtId="166" fontId="60" fillId="0" borderId="27" xfId="74" applyNumberFormat="1" applyFont="1" applyFill="1" applyBorder="1" applyAlignment="1">
      <alignment horizontal="center" wrapText="1"/>
    </xf>
    <xf numFmtId="0" fontId="60" fillId="0" borderId="30" xfId="58" applyFont="1" applyFill="1" applyBorder="1" applyAlignment="1">
      <alignment horizontal="center" wrapText="1"/>
    </xf>
    <xf numFmtId="0" fontId="60" fillId="0" borderId="57" xfId="58" applyFont="1" applyFill="1" applyBorder="1" applyAlignment="1">
      <alignment horizontal="center" wrapText="1"/>
    </xf>
    <xf numFmtId="166" fontId="60" fillId="0" borderId="14" xfId="74" applyNumberFormat="1" applyFont="1" applyFill="1" applyBorder="1" applyAlignment="1">
      <alignment horizontal="center" wrapText="1"/>
    </xf>
    <xf numFmtId="166" fontId="60" fillId="0" borderId="58" xfId="74" applyNumberFormat="1" applyFont="1" applyFill="1" applyBorder="1" applyAlignment="1">
      <alignment horizontal="center" vertical="center" wrapText="1"/>
    </xf>
    <xf numFmtId="166" fontId="65" fillId="0" borderId="59" xfId="74" applyNumberFormat="1" applyFont="1" applyFill="1" applyBorder="1" applyAlignment="1">
      <alignment horizontal="center" vertical="center" wrapText="1"/>
    </xf>
    <xf numFmtId="0" fontId="60" fillId="0" borderId="20" xfId="58" applyFont="1" applyFill="1" applyBorder="1"/>
    <xf numFmtId="0" fontId="50" fillId="0" borderId="0" xfId="58" applyAlignment="1">
      <alignment horizontal="center" vertical="center"/>
    </xf>
    <xf numFmtId="0" fontId="60" fillId="0" borderId="20" xfId="58" applyFont="1" applyFill="1" applyBorder="1" applyAlignment="1">
      <alignment horizontal="center" vertical="center"/>
    </xf>
    <xf numFmtId="0" fontId="60" fillId="0" borderId="0" xfId="49" applyFont="1" applyFill="1" applyBorder="1" applyAlignment="1">
      <alignment horizontal="center"/>
    </xf>
    <xf numFmtId="0" fontId="50" fillId="0" borderId="0" xfId="58" applyFont="1" applyFill="1" applyBorder="1"/>
    <xf numFmtId="0" fontId="50" fillId="0" borderId="20" xfId="58" applyFont="1" applyFill="1" applyBorder="1"/>
    <xf numFmtId="0" fontId="62" fillId="0" borderId="0" xfId="58" applyFont="1" applyAlignment="1">
      <alignment vertical="center"/>
    </xf>
    <xf numFmtId="0" fontId="50" fillId="0" borderId="0" xfId="58" applyFill="1"/>
    <xf numFmtId="0" fontId="50" fillId="0" borderId="16" xfId="58" applyFill="1" applyBorder="1"/>
    <xf numFmtId="0" fontId="50" fillId="0" borderId="16" xfId="58" applyFill="1" applyBorder="1" applyAlignment="1">
      <alignment horizontal="center"/>
    </xf>
    <xf numFmtId="166" fontId="60" fillId="0" borderId="19" xfId="74" applyNumberFormat="1" applyFont="1" applyFill="1" applyBorder="1" applyAlignment="1">
      <alignment horizontal="center"/>
    </xf>
    <xf numFmtId="166" fontId="62" fillId="0" borderId="53" xfId="58" applyNumberFormat="1" applyFont="1" applyFill="1" applyBorder="1" applyAlignment="1">
      <alignment horizontal="center"/>
    </xf>
    <xf numFmtId="166" fontId="50" fillId="0" borderId="0" xfId="58" applyNumberFormat="1" applyFont="1" applyFill="1" applyBorder="1" applyAlignment="1">
      <alignment horizontal="center"/>
    </xf>
    <xf numFmtId="0" fontId="50" fillId="0" borderId="20" xfId="58" applyFont="1" applyFill="1" applyBorder="1" applyAlignment="1">
      <alignment horizontal="center"/>
    </xf>
    <xf numFmtId="166" fontId="60" fillId="0" borderId="21" xfId="74" applyNumberFormat="1" applyFont="1" applyFill="1" applyBorder="1" applyAlignment="1">
      <alignment horizontal="center"/>
    </xf>
    <xf numFmtId="166" fontId="62" fillId="0" borderId="54" xfId="58" applyNumberFormat="1" applyFont="1" applyFill="1" applyBorder="1" applyAlignment="1">
      <alignment horizontal="center"/>
    </xf>
    <xf numFmtId="166" fontId="50" fillId="0" borderId="22" xfId="58" applyNumberFormat="1" applyFont="1" applyFill="1" applyBorder="1" applyAlignment="1">
      <alignment horizontal="center"/>
    </xf>
    <xf numFmtId="0" fontId="50" fillId="0" borderId="25" xfId="58" applyFont="1" applyFill="1" applyBorder="1" applyAlignment="1">
      <alignment horizontal="center"/>
    </xf>
    <xf numFmtId="166" fontId="50" fillId="0" borderId="19" xfId="58" applyNumberFormat="1" applyFont="1" applyFill="1" applyBorder="1" applyAlignment="1">
      <alignment horizontal="center"/>
    </xf>
    <xf numFmtId="166" fontId="50" fillId="0" borderId="21" xfId="58" applyNumberFormat="1" applyFont="1" applyFill="1" applyBorder="1" applyAlignment="1">
      <alignment horizontal="center"/>
    </xf>
    <xf numFmtId="166" fontId="50" fillId="0" borderId="26" xfId="58" applyNumberFormat="1" applyFont="1" applyFill="1" applyBorder="1" applyAlignment="1">
      <alignment horizontal="center"/>
    </xf>
    <xf numFmtId="166" fontId="50" fillId="0" borderId="27" xfId="58" applyNumberFormat="1" applyFont="1" applyFill="1" applyBorder="1" applyAlignment="1">
      <alignment horizontal="center"/>
    </xf>
    <xf numFmtId="166" fontId="62" fillId="0" borderId="55" xfId="58" applyNumberFormat="1" applyFont="1" applyFill="1" applyBorder="1" applyAlignment="1">
      <alignment horizontal="center"/>
    </xf>
    <xf numFmtId="0" fontId="50" fillId="0" borderId="30" xfId="58" applyFont="1" applyFill="1" applyBorder="1" applyAlignment="1">
      <alignment horizontal="center"/>
    </xf>
    <xf numFmtId="166" fontId="60" fillId="0" borderId="0" xfId="58" applyNumberFormat="1" applyFont="1" applyFill="1" applyBorder="1" applyAlignment="1">
      <alignment horizontal="center"/>
    </xf>
    <xf numFmtId="166" fontId="65" fillId="0" borderId="53" xfId="58" applyNumberFormat="1" applyFont="1" applyFill="1" applyBorder="1" applyAlignment="1">
      <alignment horizontal="center"/>
    </xf>
    <xf numFmtId="166" fontId="60" fillId="0" borderId="22" xfId="58" applyNumberFormat="1" applyFont="1" applyFill="1" applyBorder="1" applyAlignment="1">
      <alignment horizontal="center"/>
    </xf>
    <xf numFmtId="166" fontId="65" fillId="0" borderId="54" xfId="58" applyNumberFormat="1" applyFont="1" applyFill="1" applyBorder="1" applyAlignment="1">
      <alignment horizontal="center"/>
    </xf>
    <xf numFmtId="166" fontId="60" fillId="0" borderId="27" xfId="58" applyNumberFormat="1" applyFont="1" applyFill="1" applyBorder="1" applyAlignment="1">
      <alignment horizontal="center"/>
    </xf>
    <xf numFmtId="166" fontId="65" fillId="0" borderId="55" xfId="58" applyNumberFormat="1" applyFont="1" applyFill="1" applyBorder="1" applyAlignment="1">
      <alignment horizontal="center"/>
    </xf>
    <xf numFmtId="166" fontId="60" fillId="0" borderId="19" xfId="74" applyNumberFormat="1" applyFont="1" applyFill="1" applyBorder="1" applyAlignment="1">
      <alignment horizontal="center" wrapText="1"/>
    </xf>
    <xf numFmtId="0" fontId="50" fillId="0" borderId="20" xfId="58" applyFont="1" applyFill="1" applyBorder="1" applyAlignment="1">
      <alignment horizontal="center" wrapText="1"/>
    </xf>
    <xf numFmtId="166" fontId="60" fillId="0" borderId="21" xfId="74" applyNumberFormat="1" applyFont="1" applyFill="1" applyBorder="1" applyAlignment="1">
      <alignment horizontal="center" wrapText="1"/>
    </xf>
    <xf numFmtId="0" fontId="50" fillId="0" borderId="25" xfId="58" applyFont="1" applyFill="1" applyBorder="1" applyAlignment="1">
      <alignment horizontal="center" wrapText="1"/>
    </xf>
    <xf numFmtId="166" fontId="60" fillId="0" borderId="26" xfId="74" applyNumberFormat="1" applyFont="1" applyFill="1" applyBorder="1" applyAlignment="1">
      <alignment horizontal="center" wrapText="1"/>
    </xf>
    <xf numFmtId="0" fontId="50" fillId="0" borderId="30" xfId="58" applyFont="1" applyFill="1" applyBorder="1" applyAlignment="1">
      <alignment horizontal="center" wrapText="1"/>
    </xf>
    <xf numFmtId="0" fontId="50" fillId="0" borderId="57" xfId="58" applyFont="1" applyFill="1" applyBorder="1" applyAlignment="1">
      <alignment horizontal="center" wrapText="1"/>
    </xf>
    <xf numFmtId="166" fontId="60" fillId="0" borderId="0" xfId="72" applyNumberFormat="1" applyFont="1" applyFill="1" applyBorder="1" applyAlignment="1">
      <alignment horizontal="center" wrapText="1"/>
    </xf>
    <xf numFmtId="166" fontId="60" fillId="0" borderId="62" xfId="74" applyNumberFormat="1" applyFont="1" applyFill="1" applyBorder="1" applyAlignment="1">
      <alignment horizontal="center" vertical="center" wrapText="1"/>
    </xf>
    <xf numFmtId="166" fontId="62" fillId="0" borderId="59" xfId="58" applyNumberFormat="1" applyFont="1" applyFill="1" applyBorder="1" applyAlignment="1">
      <alignment horizontal="center" vertical="center" wrapText="1"/>
    </xf>
    <xf numFmtId="0" fontId="62" fillId="0" borderId="59" xfId="58" applyFont="1" applyFill="1" applyBorder="1" applyAlignment="1">
      <alignment horizontal="center" vertical="center" wrapText="1"/>
    </xf>
    <xf numFmtId="0" fontId="50" fillId="0" borderId="20" xfId="58" applyFont="1" applyFill="1" applyBorder="1" applyAlignment="1">
      <alignment horizontal="center" vertical="center"/>
    </xf>
    <xf numFmtId="0" fontId="50" fillId="0" borderId="0" xfId="49" applyNumberFormat="1" applyFont="1" applyFill="1" applyBorder="1" applyAlignment="1" applyProtection="1">
      <alignment horizontal="center"/>
    </xf>
    <xf numFmtId="0" fontId="60" fillId="0" borderId="0" xfId="49" applyNumberFormat="1" applyFont="1" applyFill="1" applyBorder="1" applyAlignment="1" applyProtection="1">
      <alignment horizontal="center"/>
    </xf>
    <xf numFmtId="0" fontId="50" fillId="0" borderId="19" xfId="58" applyFont="1" applyFill="1" applyBorder="1"/>
    <xf numFmtId="0" fontId="64" fillId="0" borderId="0" xfId="35" applyFont="1" applyFill="1"/>
    <xf numFmtId="166" fontId="62" fillId="0" borderId="53" xfId="74" applyNumberFormat="1" applyFont="1" applyFill="1" applyBorder="1" applyAlignment="1">
      <alignment horizontal="center"/>
    </xf>
    <xf numFmtId="166" fontId="62" fillId="0" borderId="54" xfId="74" applyNumberFormat="1" applyFont="1" applyFill="1" applyBorder="1" applyAlignment="1">
      <alignment horizontal="center"/>
    </xf>
    <xf numFmtId="166" fontId="60" fillId="0" borderId="26" xfId="74" applyNumberFormat="1" applyFont="1" applyFill="1" applyBorder="1" applyAlignment="1">
      <alignment horizontal="center"/>
    </xf>
    <xf numFmtId="166" fontId="62" fillId="0" borderId="55" xfId="74" applyNumberFormat="1" applyFont="1" applyFill="1" applyBorder="1" applyAlignment="1">
      <alignment horizontal="center"/>
    </xf>
    <xf numFmtId="166" fontId="62" fillId="0" borderId="53" xfId="74" applyNumberFormat="1" applyFont="1" applyFill="1" applyBorder="1" applyAlignment="1">
      <alignment horizontal="center" wrapText="1"/>
    </xf>
    <xf numFmtId="166" fontId="62" fillId="0" borderId="54" xfId="74" applyNumberFormat="1" applyFont="1" applyFill="1" applyBorder="1" applyAlignment="1">
      <alignment horizontal="center" wrapText="1"/>
    </xf>
    <xf numFmtId="166" fontId="62" fillId="0" borderId="55" xfId="74" applyNumberFormat="1" applyFont="1" applyFill="1" applyBorder="1" applyAlignment="1">
      <alignment horizontal="center" wrapText="1"/>
    </xf>
    <xf numFmtId="166" fontId="60" fillId="0" borderId="60" xfId="74" applyNumberFormat="1" applyFont="1" applyFill="1" applyBorder="1" applyAlignment="1">
      <alignment horizontal="center" wrapText="1"/>
    </xf>
    <xf numFmtId="166" fontId="65" fillId="0" borderId="61" xfId="74" applyNumberFormat="1" applyFont="1" applyFill="1" applyBorder="1" applyAlignment="1">
      <alignment horizontal="center"/>
    </xf>
    <xf numFmtId="0" fontId="50" fillId="0" borderId="0" xfId="58" applyFill="1" applyAlignment="1">
      <alignment horizontal="center" vertical="center"/>
    </xf>
    <xf numFmtId="0" fontId="60" fillId="0" borderId="41" xfId="49" applyFont="1" applyFill="1" applyBorder="1" applyAlignment="1">
      <alignment horizontal="center" vertical="center"/>
    </xf>
    <xf numFmtId="0" fontId="50" fillId="0" borderId="0" xfId="58" applyFont="1" applyBorder="1" applyAlignment="1">
      <alignment horizontal="center"/>
    </xf>
    <xf numFmtId="0" fontId="50" fillId="0" borderId="0" xfId="58" applyBorder="1"/>
    <xf numFmtId="166" fontId="60" fillId="0" borderId="11" xfId="74" applyNumberFormat="1" applyFont="1" applyFill="1" applyBorder="1" applyAlignment="1">
      <alignment horizontal="center"/>
    </xf>
    <xf numFmtId="166" fontId="60" fillId="0" borderId="49" xfId="74" applyNumberFormat="1" applyFont="1" applyFill="1" applyBorder="1" applyAlignment="1">
      <alignment horizontal="center"/>
    </xf>
    <xf numFmtId="166" fontId="60" fillId="0" borderId="48" xfId="74" applyNumberFormat="1" applyFont="1" applyFill="1" applyBorder="1" applyAlignment="1">
      <alignment horizontal="center"/>
    </xf>
    <xf numFmtId="166" fontId="65" fillId="0" borderId="53" xfId="74" applyNumberFormat="1" applyFont="1" applyFill="1" applyBorder="1" applyAlignment="1">
      <alignment horizontal="center" wrapText="1"/>
    </xf>
    <xf numFmtId="166" fontId="60" fillId="0" borderId="11" xfId="74" applyNumberFormat="1" applyFont="1" applyFill="1" applyBorder="1" applyAlignment="1">
      <alignment horizontal="center" wrapText="1"/>
    </xf>
    <xf numFmtId="166" fontId="65" fillId="0" borderId="54" xfId="74" applyNumberFormat="1" applyFont="1" applyFill="1" applyBorder="1" applyAlignment="1">
      <alignment horizontal="center" wrapText="1"/>
    </xf>
    <xf numFmtId="166" fontId="60" fillId="0" borderId="49" xfId="74" applyNumberFormat="1" applyFont="1" applyFill="1" applyBorder="1" applyAlignment="1">
      <alignment horizontal="center" wrapText="1"/>
    </xf>
    <xf numFmtId="166" fontId="65" fillId="0" borderId="55" xfId="74" applyNumberFormat="1" applyFont="1" applyFill="1" applyBorder="1" applyAlignment="1">
      <alignment horizontal="center" wrapText="1"/>
    </xf>
    <xf numFmtId="166" fontId="60" fillId="0" borderId="48" xfId="74" applyNumberFormat="1" applyFont="1" applyFill="1" applyBorder="1" applyAlignment="1">
      <alignment horizontal="center" wrapText="1"/>
    </xf>
    <xf numFmtId="166" fontId="65" fillId="0" borderId="61" xfId="74" applyNumberFormat="1" applyFont="1" applyFill="1" applyBorder="1" applyAlignment="1">
      <alignment horizontal="center" wrapText="1"/>
    </xf>
    <xf numFmtId="166" fontId="60" fillId="0" borderId="13" xfId="74" applyNumberFormat="1" applyFont="1" applyFill="1" applyBorder="1" applyAlignment="1">
      <alignment horizontal="center" wrapText="1"/>
    </xf>
    <xf numFmtId="0" fontId="50" fillId="0" borderId="19" xfId="58" applyFont="1" applyFill="1" applyBorder="1" applyAlignment="1">
      <alignment horizontal="center"/>
    </xf>
    <xf numFmtId="0" fontId="50" fillId="0" borderId="0" xfId="58" applyFont="1" applyFill="1" applyBorder="1" applyAlignment="1">
      <alignment horizontal="center"/>
    </xf>
    <xf numFmtId="0" fontId="50" fillId="0" borderId="0" xfId="58" applyFont="1" applyFill="1" applyAlignment="1">
      <alignment horizontal="center"/>
    </xf>
    <xf numFmtId="0" fontId="30" fillId="0" borderId="0" xfId="58" applyFont="1" applyFill="1"/>
    <xf numFmtId="0" fontId="30" fillId="0" borderId="0" xfId="57" applyFont="1"/>
    <xf numFmtId="0" fontId="30" fillId="0" borderId="0" xfId="57" applyFont="1" applyFill="1"/>
    <xf numFmtId="0" fontId="50" fillId="0" borderId="51" xfId="41" applyBorder="1" applyAlignment="1">
      <alignment horizontal="center" vertical="center" wrapText="1"/>
    </xf>
    <xf numFmtId="166" fontId="50" fillId="0" borderId="50" xfId="75" applyNumberFormat="1" applyFont="1" applyBorder="1" applyAlignment="1">
      <alignment horizontal="center" vertical="center" wrapText="1"/>
    </xf>
    <xf numFmtId="166" fontId="50" fillId="0" borderId="11" xfId="75" applyNumberFormat="1" applyFont="1" applyBorder="1" applyAlignment="1">
      <alignment horizontal="center" vertical="center" wrapText="1"/>
    </xf>
    <xf numFmtId="3" fontId="50" fillId="0" borderId="11" xfId="75" applyNumberFormat="1" applyFont="1" applyBorder="1" applyAlignment="1">
      <alignment horizontal="center" wrapText="1"/>
    </xf>
    <xf numFmtId="3" fontId="50" fillId="0" borderId="11" xfId="41" applyNumberFormat="1" applyFont="1" applyBorder="1" applyAlignment="1">
      <alignment horizontal="center" wrapText="1"/>
    </xf>
    <xf numFmtId="3" fontId="50" fillId="0" borderId="49" xfId="41" applyNumberFormat="1" applyFont="1" applyBorder="1" applyAlignment="1">
      <alignment horizontal="center" wrapText="1"/>
    </xf>
    <xf numFmtId="3" fontId="50" fillId="0" borderId="11" xfId="41" applyNumberFormat="1" applyFont="1" applyFill="1" applyBorder="1" applyAlignment="1">
      <alignment horizontal="center" wrapText="1"/>
    </xf>
    <xf numFmtId="3" fontId="50" fillId="0" borderId="48" xfId="41" applyNumberFormat="1" applyFont="1" applyBorder="1" applyAlignment="1">
      <alignment horizontal="center" wrapText="1"/>
    </xf>
    <xf numFmtId="0" fontId="50" fillId="0" borderId="19" xfId="41" applyBorder="1"/>
    <xf numFmtId="0" fontId="50" fillId="0" borderId="41" xfId="41" applyBorder="1" applyAlignment="1">
      <alignment horizontal="center" vertical="center" wrapText="1"/>
    </xf>
    <xf numFmtId="3" fontId="50" fillId="0" borderId="19" xfId="75" applyNumberFormat="1" applyFont="1" applyBorder="1" applyAlignment="1">
      <alignment horizontal="center" wrapText="1"/>
    </xf>
    <xf numFmtId="0" fontId="28" fillId="0" borderId="0" xfId="41" applyFont="1"/>
    <xf numFmtId="166" fontId="50" fillId="0" borderId="0" xfId="90" applyNumberFormat="1" applyFont="1"/>
    <xf numFmtId="0" fontId="59" fillId="0" borderId="0" xfId="1" applyFont="1"/>
    <xf numFmtId="0" fontId="26" fillId="0" borderId="0" xfId="0" applyFont="1"/>
    <xf numFmtId="0" fontId="50" fillId="0" borderId="0" xfId="58" applyFont="1" applyFill="1" applyBorder="1" applyAlignment="1">
      <alignment horizontal="center" vertical="center"/>
    </xf>
    <xf numFmtId="9" fontId="27" fillId="0" borderId="53" xfId="58" applyNumberFormat="1" applyFont="1" applyFill="1" applyBorder="1" applyAlignment="1">
      <alignment horizontal="center"/>
    </xf>
    <xf numFmtId="166" fontId="27" fillId="0" borderId="53" xfId="72" applyNumberFormat="1" applyFont="1" applyFill="1" applyBorder="1" applyAlignment="1">
      <alignment horizontal="center" wrapText="1"/>
    </xf>
    <xf numFmtId="166" fontId="27" fillId="0" borderId="53" xfId="74" applyNumberFormat="1" applyFont="1" applyFill="1" applyBorder="1" applyAlignment="1">
      <alignment horizontal="center" wrapText="1"/>
    </xf>
    <xf numFmtId="166" fontId="27" fillId="0" borderId="54" xfId="74" applyNumberFormat="1" applyFont="1" applyFill="1" applyBorder="1" applyAlignment="1">
      <alignment horizontal="center" wrapText="1"/>
    </xf>
    <xf numFmtId="166" fontId="27" fillId="0" borderId="55" xfId="74" applyNumberFormat="1" applyFont="1" applyFill="1" applyBorder="1" applyAlignment="1">
      <alignment horizontal="center" wrapText="1"/>
    </xf>
    <xf numFmtId="166" fontId="60" fillId="0" borderId="53" xfId="72" applyNumberFormat="1" applyFont="1" applyFill="1" applyBorder="1" applyAlignment="1">
      <alignment horizontal="center" wrapText="1"/>
    </xf>
    <xf numFmtId="166" fontId="60" fillId="0" borderId="53" xfId="74" applyNumberFormat="1" applyFont="1" applyFill="1" applyBorder="1" applyAlignment="1">
      <alignment horizontal="center" wrapText="1"/>
    </xf>
    <xf numFmtId="166" fontId="60" fillId="0" borderId="54" xfId="74" applyNumberFormat="1" applyFont="1" applyFill="1" applyBorder="1" applyAlignment="1">
      <alignment horizontal="center" wrapText="1"/>
    </xf>
    <xf numFmtId="166" fontId="60" fillId="0" borderId="55" xfId="74" applyNumberFormat="1" applyFont="1" applyFill="1" applyBorder="1" applyAlignment="1">
      <alignment horizontal="center" wrapText="1"/>
    </xf>
    <xf numFmtId="0" fontId="63" fillId="0" borderId="0" xfId="58" applyFont="1" applyBorder="1" applyAlignment="1">
      <alignment horizontal="center"/>
    </xf>
    <xf numFmtId="0" fontId="51" fillId="0" borderId="19" xfId="49" applyFont="1" applyFill="1" applyBorder="1" applyAlignment="1">
      <alignment horizontal="center"/>
    </xf>
    <xf numFmtId="0" fontId="50" fillId="0" borderId="15" xfId="58" applyBorder="1"/>
    <xf numFmtId="167" fontId="50" fillId="0" borderId="0" xfId="58" applyNumberFormat="1" applyFont="1" applyFill="1" applyBorder="1" applyAlignment="1">
      <alignment horizontal="center" wrapText="1"/>
    </xf>
    <xf numFmtId="167" fontId="50" fillId="0" borderId="22" xfId="58" applyNumberFormat="1" applyFont="1" applyFill="1" applyBorder="1" applyAlignment="1">
      <alignment horizontal="center" wrapText="1"/>
    </xf>
    <xf numFmtId="167" fontId="50" fillId="0" borderId="27" xfId="58" applyNumberFormat="1" applyFont="1" applyFill="1" applyBorder="1" applyAlignment="1">
      <alignment horizontal="center" wrapText="1"/>
    </xf>
    <xf numFmtId="167" fontId="50" fillId="0" borderId="0" xfId="58" applyNumberFormat="1" applyFont="1" applyFill="1" applyBorder="1" applyAlignment="1">
      <alignment horizontal="center"/>
    </xf>
    <xf numFmtId="167" fontId="50" fillId="0" borderId="27" xfId="58" applyNumberFormat="1" applyFont="1" applyFill="1" applyBorder="1" applyAlignment="1">
      <alignment horizontal="center"/>
    </xf>
    <xf numFmtId="167" fontId="50" fillId="0" borderId="22" xfId="58" applyNumberFormat="1" applyFont="1" applyFill="1" applyBorder="1" applyAlignment="1">
      <alignment horizontal="center"/>
    </xf>
    <xf numFmtId="0" fontId="26" fillId="0" borderId="0" xfId="58" applyFont="1" applyFill="1" applyBorder="1" applyAlignment="1">
      <alignment horizontal="center" wrapText="1"/>
    </xf>
    <xf numFmtId="3" fontId="50" fillId="0" borderId="0" xfId="58" applyNumberFormat="1" applyFont="1" applyFill="1" applyBorder="1" applyAlignment="1">
      <alignment horizontal="center" wrapText="1"/>
    </xf>
    <xf numFmtId="3" fontId="50" fillId="0" borderId="22" xfId="58" applyNumberFormat="1" applyFont="1" applyFill="1" applyBorder="1" applyAlignment="1">
      <alignment horizontal="center" wrapText="1"/>
    </xf>
    <xf numFmtId="3" fontId="50" fillId="0" borderId="27" xfId="58" applyNumberFormat="1" applyFont="1" applyFill="1" applyBorder="1" applyAlignment="1">
      <alignment horizontal="center" wrapText="1"/>
    </xf>
    <xf numFmtId="3" fontId="50" fillId="0" borderId="0" xfId="58" applyNumberFormat="1" applyFont="1" applyFill="1" applyBorder="1" applyAlignment="1">
      <alignment horizontal="center"/>
    </xf>
    <xf numFmtId="3" fontId="50" fillId="0" borderId="27" xfId="58" applyNumberFormat="1" applyFont="1" applyFill="1" applyBorder="1" applyAlignment="1">
      <alignment horizontal="center"/>
    </xf>
    <xf numFmtId="3" fontId="50" fillId="0" borderId="22" xfId="58" applyNumberFormat="1" applyFont="1" applyFill="1" applyBorder="1" applyAlignment="1">
      <alignment horizontal="center"/>
    </xf>
    <xf numFmtId="3" fontId="60" fillId="0" borderId="14" xfId="74" applyNumberFormat="1" applyFont="1" applyFill="1" applyBorder="1" applyAlignment="1">
      <alignment horizontal="center" wrapText="1"/>
    </xf>
    <xf numFmtId="3" fontId="62" fillId="0" borderId="61" xfId="58" applyNumberFormat="1" applyFont="1" applyFill="1" applyBorder="1" applyAlignment="1">
      <alignment horizontal="center"/>
    </xf>
    <xf numFmtId="3" fontId="27" fillId="0" borderId="61" xfId="74" applyNumberFormat="1" applyFont="1" applyFill="1" applyBorder="1" applyAlignment="1">
      <alignment horizontal="center" wrapText="1"/>
    </xf>
    <xf numFmtId="3" fontId="60" fillId="0" borderId="61" xfId="74" applyNumberFormat="1" applyFont="1" applyFill="1" applyBorder="1" applyAlignment="1">
      <alignment horizontal="center" wrapText="1"/>
    </xf>
    <xf numFmtId="3" fontId="60" fillId="0" borderId="60" xfId="74" applyNumberFormat="1" applyFont="1" applyFill="1" applyBorder="1" applyAlignment="1">
      <alignment horizontal="center" wrapText="1"/>
    </xf>
    <xf numFmtId="3" fontId="27" fillId="0" borderId="53" xfId="58" applyNumberFormat="1" applyFont="1" applyFill="1" applyBorder="1" applyAlignment="1">
      <alignment horizontal="center"/>
    </xf>
    <xf numFmtId="3" fontId="60" fillId="0" borderId="0" xfId="74" applyNumberFormat="1" applyFont="1" applyFill="1" applyBorder="1" applyAlignment="1">
      <alignment horizontal="center" wrapText="1"/>
    </xf>
    <xf numFmtId="3" fontId="62" fillId="0" borderId="53" xfId="58" applyNumberFormat="1" applyFont="1" applyFill="1" applyBorder="1" applyAlignment="1">
      <alignment horizontal="center"/>
    </xf>
    <xf numFmtId="3" fontId="27" fillId="0" borderId="53" xfId="74" applyNumberFormat="1" applyFont="1" applyFill="1" applyBorder="1" applyAlignment="1">
      <alignment horizontal="center" wrapText="1"/>
    </xf>
    <xf numFmtId="3" fontId="60" fillId="0" borderId="53" xfId="74" applyNumberFormat="1" applyFont="1" applyFill="1" applyBorder="1" applyAlignment="1">
      <alignment horizontal="center" wrapText="1"/>
    </xf>
    <xf numFmtId="3" fontId="60" fillId="0" borderId="19" xfId="74" applyNumberFormat="1" applyFont="1" applyFill="1" applyBorder="1" applyAlignment="1">
      <alignment horizontal="center" wrapText="1"/>
    </xf>
    <xf numFmtId="3" fontId="60" fillId="0" borderId="0" xfId="72" applyNumberFormat="1" applyFont="1" applyFill="1" applyBorder="1" applyAlignment="1">
      <alignment horizontal="center" wrapText="1"/>
    </xf>
    <xf numFmtId="3" fontId="67" fillId="0" borderId="53" xfId="58" applyNumberFormat="1" applyFont="1" applyFill="1" applyBorder="1" applyAlignment="1">
      <alignment horizontal="center"/>
    </xf>
    <xf numFmtId="3" fontId="67" fillId="0" borderId="0" xfId="58" applyNumberFormat="1" applyFont="1" applyFill="1" applyBorder="1" applyAlignment="1">
      <alignment horizontal="center"/>
    </xf>
    <xf numFmtId="3" fontId="67" fillId="0" borderId="19" xfId="58" applyNumberFormat="1" applyFont="1" applyFill="1" applyBorder="1" applyAlignment="1">
      <alignment horizontal="center"/>
    </xf>
    <xf numFmtId="3" fontId="27" fillId="0" borderId="53" xfId="72" applyNumberFormat="1" applyFont="1" applyFill="1" applyBorder="1" applyAlignment="1">
      <alignment horizontal="center" wrapText="1"/>
    </xf>
    <xf numFmtId="3" fontId="60" fillId="0" borderId="53" xfId="72" applyNumberFormat="1" applyFont="1" applyFill="1" applyBorder="1" applyAlignment="1">
      <alignment horizontal="center" wrapText="1"/>
    </xf>
    <xf numFmtId="3" fontId="60" fillId="0" borderId="22" xfId="74" applyNumberFormat="1" applyFont="1" applyFill="1" applyBorder="1" applyAlignment="1">
      <alignment horizontal="center" wrapText="1"/>
    </xf>
    <xf numFmtId="3" fontId="62" fillId="0" borderId="54" xfId="58" applyNumberFormat="1" applyFont="1" applyFill="1" applyBorder="1" applyAlignment="1">
      <alignment horizontal="center"/>
    </xf>
    <xf numFmtId="3" fontId="27" fillId="0" borderId="54" xfId="74" applyNumberFormat="1" applyFont="1" applyFill="1" applyBorder="1" applyAlignment="1">
      <alignment horizontal="center" wrapText="1"/>
    </xf>
    <xf numFmtId="3" fontId="60" fillId="0" borderId="54" xfId="74" applyNumberFormat="1" applyFont="1" applyFill="1" applyBorder="1" applyAlignment="1">
      <alignment horizontal="center" wrapText="1"/>
    </xf>
    <xf numFmtId="3" fontId="60" fillId="0" borderId="21" xfId="74" applyNumberFormat="1" applyFont="1" applyFill="1" applyBorder="1" applyAlignment="1">
      <alignment horizontal="center" wrapText="1"/>
    </xf>
    <xf numFmtId="3" fontId="60" fillId="0" borderId="27" xfId="74" applyNumberFormat="1" applyFont="1" applyFill="1" applyBorder="1" applyAlignment="1">
      <alignment horizontal="center" wrapText="1"/>
    </xf>
    <xf numFmtId="3" fontId="62" fillId="0" borderId="55" xfId="58" applyNumberFormat="1" applyFont="1" applyFill="1" applyBorder="1" applyAlignment="1">
      <alignment horizontal="center"/>
    </xf>
    <xf numFmtId="3" fontId="27" fillId="0" borderId="55" xfId="74" applyNumberFormat="1" applyFont="1" applyFill="1" applyBorder="1" applyAlignment="1">
      <alignment horizontal="center" wrapText="1"/>
    </xf>
    <xf numFmtId="3" fontId="60" fillId="0" borderId="55" xfId="74" applyNumberFormat="1" applyFont="1" applyFill="1" applyBorder="1" applyAlignment="1">
      <alignment horizontal="center" wrapText="1"/>
    </xf>
    <xf numFmtId="3" fontId="60" fillId="0" borderId="26" xfId="74" applyNumberFormat="1" applyFont="1" applyFill="1" applyBorder="1" applyAlignment="1">
      <alignment horizontal="center" wrapText="1"/>
    </xf>
    <xf numFmtId="3" fontId="60" fillId="0" borderId="0" xfId="74" applyNumberFormat="1" applyFont="1" applyFill="1" applyBorder="1" applyAlignment="1">
      <alignment horizontal="center"/>
    </xf>
    <xf numFmtId="3" fontId="65" fillId="0" borderId="53" xfId="74" applyNumberFormat="1" applyFont="1" applyFill="1" applyBorder="1" applyAlignment="1">
      <alignment horizontal="center"/>
    </xf>
    <xf numFmtId="3" fontId="50" fillId="0" borderId="19" xfId="58" applyNumberFormat="1" applyFont="1" applyFill="1" applyBorder="1" applyAlignment="1">
      <alignment horizontal="center"/>
    </xf>
    <xf numFmtId="3" fontId="65" fillId="0" borderId="53" xfId="58" applyNumberFormat="1" applyFont="1" applyFill="1" applyBorder="1" applyAlignment="1">
      <alignment horizontal="center"/>
    </xf>
    <xf numFmtId="3" fontId="60" fillId="0" borderId="0" xfId="58" applyNumberFormat="1" applyFont="1" applyFill="1" applyBorder="1" applyAlignment="1">
      <alignment horizontal="center"/>
    </xf>
    <xf numFmtId="3" fontId="60" fillId="0" borderId="19" xfId="58" applyNumberFormat="1" applyFont="1" applyFill="1" applyBorder="1" applyAlignment="1">
      <alignment horizontal="center"/>
    </xf>
    <xf numFmtId="3" fontId="60" fillId="0" borderId="27" xfId="74" applyNumberFormat="1" applyFont="1" applyFill="1" applyBorder="1" applyAlignment="1">
      <alignment horizontal="center"/>
    </xf>
    <xf numFmtId="3" fontId="65" fillId="0" borderId="55" xfId="74" applyNumberFormat="1" applyFont="1" applyFill="1" applyBorder="1" applyAlignment="1">
      <alignment horizontal="center"/>
    </xf>
    <xf numFmtId="3" fontId="65" fillId="0" borderId="55" xfId="58" applyNumberFormat="1" applyFont="1" applyFill="1" applyBorder="1" applyAlignment="1">
      <alignment horizontal="center"/>
    </xf>
    <xf numFmtId="3" fontId="60" fillId="0" borderId="27" xfId="58" applyNumberFormat="1" applyFont="1" applyFill="1" applyBorder="1" applyAlignment="1">
      <alignment horizontal="center"/>
    </xf>
    <xf numFmtId="3" fontId="60" fillId="0" borderId="26" xfId="58" applyNumberFormat="1" applyFont="1" applyFill="1" applyBorder="1" applyAlignment="1">
      <alignment horizontal="center"/>
    </xf>
    <xf numFmtId="3" fontId="60" fillId="0" borderId="22" xfId="74" applyNumberFormat="1" applyFont="1" applyFill="1" applyBorder="1" applyAlignment="1">
      <alignment horizontal="center"/>
    </xf>
    <xf numFmtId="3" fontId="65" fillId="0" borderId="54" xfId="74" applyNumberFormat="1" applyFont="1" applyFill="1" applyBorder="1" applyAlignment="1">
      <alignment horizontal="center"/>
    </xf>
    <xf numFmtId="3" fontId="65" fillId="0" borderId="54" xfId="58" applyNumberFormat="1" applyFont="1" applyFill="1" applyBorder="1" applyAlignment="1">
      <alignment horizontal="center"/>
    </xf>
    <xf numFmtId="3" fontId="60" fillId="0" borderId="22" xfId="58" applyNumberFormat="1" applyFont="1" applyFill="1" applyBorder="1" applyAlignment="1">
      <alignment horizontal="center"/>
    </xf>
    <xf numFmtId="3" fontId="60" fillId="0" borderId="21" xfId="58" applyNumberFormat="1" applyFont="1" applyFill="1" applyBorder="1" applyAlignment="1">
      <alignment horizontal="center"/>
    </xf>
    <xf numFmtId="3" fontId="50" fillId="0" borderId="26" xfId="58" applyNumberFormat="1" applyFont="1" applyFill="1" applyBorder="1" applyAlignment="1">
      <alignment horizontal="center"/>
    </xf>
    <xf numFmtId="3" fontId="50" fillId="0" borderId="21" xfId="58" applyNumberFormat="1" applyFont="1" applyFill="1" applyBorder="1" applyAlignment="1">
      <alignment horizontal="center"/>
    </xf>
    <xf numFmtId="3" fontId="60" fillId="0" borderId="21" xfId="74" applyNumberFormat="1" applyFont="1" applyFill="1" applyBorder="1" applyAlignment="1">
      <alignment horizontal="center"/>
    </xf>
    <xf numFmtId="3" fontId="60" fillId="0" borderId="19" xfId="74" applyNumberFormat="1" applyFont="1" applyFill="1" applyBorder="1" applyAlignment="1">
      <alignment horizontal="center"/>
    </xf>
    <xf numFmtId="3" fontId="50" fillId="0" borderId="16" xfId="58" applyNumberFormat="1" applyBorder="1"/>
    <xf numFmtId="3" fontId="50" fillId="0" borderId="16" xfId="58" applyNumberFormat="1" applyFill="1" applyBorder="1"/>
    <xf numFmtId="3" fontId="50" fillId="0" borderId="15" xfId="58" applyNumberFormat="1" applyBorder="1"/>
    <xf numFmtId="0" fontId="26" fillId="0" borderId="0" xfId="41" applyFont="1"/>
    <xf numFmtId="0" fontId="62" fillId="0" borderId="39" xfId="57" applyFont="1" applyBorder="1" applyAlignment="1">
      <alignment horizontal="center" vertical="center" wrapText="1"/>
    </xf>
    <xf numFmtId="0" fontId="62" fillId="0" borderId="37" xfId="57" applyFont="1" applyBorder="1" applyAlignment="1">
      <alignment horizontal="center" vertical="center" wrapText="1"/>
    </xf>
    <xf numFmtId="166" fontId="65" fillId="0" borderId="0" xfId="73" applyNumberFormat="1" applyFont="1" applyBorder="1" applyAlignment="1">
      <alignment horizontal="center"/>
    </xf>
    <xf numFmtId="166" fontId="65" fillId="0" borderId="0" xfId="73" applyNumberFormat="1" applyFont="1" applyFill="1" applyBorder="1" applyAlignment="1">
      <alignment horizontal="center"/>
    </xf>
    <xf numFmtId="166" fontId="65" fillId="0" borderId="22" xfId="73" applyNumberFormat="1" applyFont="1" applyFill="1" applyBorder="1" applyAlignment="1">
      <alignment horizontal="center"/>
    </xf>
    <xf numFmtId="166" fontId="65" fillId="0" borderId="27" xfId="73" applyNumberFormat="1" applyFont="1" applyFill="1" applyBorder="1" applyAlignment="1">
      <alignment horizontal="center"/>
    </xf>
    <xf numFmtId="166" fontId="65" fillId="0" borderId="12" xfId="73" applyNumberFormat="1" applyFont="1" applyBorder="1" applyAlignment="1">
      <alignment horizontal="center"/>
    </xf>
    <xf numFmtId="166" fontId="65" fillId="0" borderId="23" xfId="73" applyNumberFormat="1" applyFont="1" applyBorder="1" applyAlignment="1">
      <alignment horizontal="center"/>
    </xf>
    <xf numFmtId="166" fontId="65" fillId="0" borderId="28" xfId="73" applyNumberFormat="1" applyFont="1" applyBorder="1" applyAlignment="1">
      <alignment horizontal="center"/>
    </xf>
    <xf numFmtId="166" fontId="65" fillId="0" borderId="9" xfId="73" applyNumberFormat="1" applyFont="1" applyFill="1" applyBorder="1" applyAlignment="1">
      <alignment horizontal="center"/>
    </xf>
    <xf numFmtId="166" fontId="65" fillId="0" borderId="24" xfId="73" applyNumberFormat="1" applyFont="1" applyFill="1" applyBorder="1" applyAlignment="1">
      <alignment horizontal="center"/>
    </xf>
    <xf numFmtId="166" fontId="65" fillId="0" borderId="29" xfId="73" applyNumberFormat="1" applyFont="1" applyFill="1" applyBorder="1" applyAlignment="1">
      <alignment horizontal="center"/>
    </xf>
    <xf numFmtId="166" fontId="65" fillId="0" borderId="34" xfId="73" applyNumberFormat="1" applyFont="1" applyBorder="1" applyAlignment="1">
      <alignment horizontal="center" vertical="center" wrapText="1"/>
    </xf>
    <xf numFmtId="166" fontId="65" fillId="0" borderId="33" xfId="73" applyNumberFormat="1" applyFont="1" applyBorder="1" applyAlignment="1">
      <alignment horizontal="center" vertical="center" wrapText="1"/>
    </xf>
    <xf numFmtId="166" fontId="65" fillId="0" borderId="9" xfId="73" applyNumberFormat="1" applyFont="1" applyBorder="1" applyAlignment="1">
      <alignment horizontal="center" vertical="center" wrapText="1"/>
    </xf>
    <xf numFmtId="166" fontId="65" fillId="0" borderId="12" xfId="73" applyNumberFormat="1" applyFont="1" applyBorder="1" applyAlignment="1">
      <alignment horizontal="center" vertical="center" wrapText="1"/>
    </xf>
    <xf numFmtId="166" fontId="50" fillId="0" borderId="33" xfId="90" applyNumberFormat="1" applyFont="1" applyFill="1" applyBorder="1" applyAlignment="1">
      <alignment horizontal="center" vertical="center" wrapText="1"/>
    </xf>
    <xf numFmtId="166" fontId="50" fillId="0" borderId="32" xfId="90" applyNumberFormat="1" applyFont="1" applyFill="1" applyBorder="1" applyAlignment="1">
      <alignment horizontal="center" vertical="center" wrapText="1"/>
    </xf>
    <xf numFmtId="166" fontId="50" fillId="0" borderId="12" xfId="90" applyNumberFormat="1" applyFont="1" applyFill="1" applyBorder="1" applyAlignment="1">
      <alignment horizontal="center" vertical="center" wrapText="1"/>
    </xf>
    <xf numFmtId="166" fontId="50" fillId="0" borderId="0" xfId="90" applyNumberFormat="1" applyFont="1" applyFill="1" applyBorder="1" applyAlignment="1">
      <alignment horizontal="center" vertical="center" wrapText="1"/>
    </xf>
    <xf numFmtId="0" fontId="62" fillId="0" borderId="56" xfId="41" applyFont="1" applyBorder="1" applyAlignment="1">
      <alignment horizontal="center" vertical="center" wrapText="1"/>
    </xf>
    <xf numFmtId="0" fontId="62" fillId="0" borderId="42" xfId="41" applyFont="1" applyBorder="1" applyAlignment="1">
      <alignment horizontal="center" vertical="center" wrapText="1"/>
    </xf>
    <xf numFmtId="3" fontId="62" fillId="0" borderId="0" xfId="41" applyNumberFormat="1" applyFont="1" applyBorder="1" applyAlignment="1">
      <alignment horizontal="center" wrapText="1"/>
    </xf>
    <xf numFmtId="3" fontId="62" fillId="0" borderId="22" xfId="41" applyNumberFormat="1" applyFont="1" applyBorder="1" applyAlignment="1">
      <alignment horizontal="center" wrapText="1"/>
    </xf>
    <xf numFmtId="3" fontId="26" fillId="0" borderId="22" xfId="75" applyNumberFormat="1" applyFont="1" applyBorder="1" applyAlignment="1">
      <alignment horizontal="center" wrapText="1"/>
    </xf>
    <xf numFmtId="3" fontId="26" fillId="0" borderId="0" xfId="75" applyNumberFormat="1" applyFont="1" applyBorder="1" applyAlignment="1">
      <alignment horizontal="center" wrapText="1"/>
    </xf>
    <xf numFmtId="3" fontId="26" fillId="0" borderId="0" xfId="41" applyNumberFormat="1" applyFont="1" applyFill="1" applyBorder="1" applyAlignment="1">
      <alignment horizontal="center" vertical="center"/>
    </xf>
    <xf numFmtId="3" fontId="26" fillId="0" borderId="0" xfId="41" applyNumberFormat="1" applyFont="1" applyBorder="1" applyAlignment="1">
      <alignment horizontal="center" vertical="center"/>
    </xf>
    <xf numFmtId="3" fontId="26" fillId="0" borderId="22" xfId="41" applyNumberFormat="1" applyFont="1" applyBorder="1" applyAlignment="1">
      <alignment horizontal="center" vertical="center"/>
    </xf>
    <xf numFmtId="3" fontId="26" fillId="0" borderId="27" xfId="41" applyNumberFormat="1" applyFont="1" applyBorder="1" applyAlignment="1">
      <alignment horizontal="center" vertical="center"/>
    </xf>
    <xf numFmtId="3" fontId="26" fillId="0" borderId="22" xfId="75" applyNumberFormat="1" applyFont="1" applyBorder="1" applyAlignment="1">
      <alignment horizontal="center"/>
    </xf>
    <xf numFmtId="3" fontId="26" fillId="0" borderId="0" xfId="75" applyNumberFormat="1" applyFont="1" applyBorder="1" applyAlignment="1">
      <alignment horizontal="center"/>
    </xf>
    <xf numFmtId="0" fontId="62" fillId="0" borderId="38" xfId="41" applyFont="1" applyBorder="1" applyAlignment="1">
      <alignment horizontal="center" vertical="center" wrapText="1"/>
    </xf>
    <xf numFmtId="3" fontId="62" fillId="0" borderId="12" xfId="75" applyNumberFormat="1" applyFont="1" applyBorder="1" applyAlignment="1">
      <alignment horizontal="center" wrapText="1"/>
    </xf>
    <xf numFmtId="3" fontId="62" fillId="0" borderId="12" xfId="41" applyNumberFormat="1" applyFont="1" applyBorder="1" applyAlignment="1">
      <alignment horizontal="center" wrapText="1"/>
    </xf>
    <xf numFmtId="3" fontId="62" fillId="0" borderId="23" xfId="41" applyNumberFormat="1" applyFont="1" applyBorder="1" applyAlignment="1">
      <alignment horizontal="center" wrapText="1"/>
    </xf>
    <xf numFmtId="3" fontId="62" fillId="0" borderId="12" xfId="41" applyNumberFormat="1" applyFont="1" applyFill="1" applyBorder="1" applyAlignment="1">
      <alignment horizontal="center" wrapText="1"/>
    </xf>
    <xf numFmtId="3" fontId="62" fillId="0" borderId="28" xfId="41" applyNumberFormat="1" applyFont="1" applyBorder="1" applyAlignment="1">
      <alignment horizontal="center" wrapText="1"/>
    </xf>
    <xf numFmtId="3" fontId="50" fillId="0" borderId="21" xfId="75" applyNumberFormat="1" applyFont="1" applyBorder="1" applyAlignment="1">
      <alignment horizontal="center" wrapText="1"/>
    </xf>
    <xf numFmtId="3" fontId="50" fillId="0" borderId="19" xfId="41" applyNumberFormat="1" applyFont="1" applyFill="1" applyBorder="1" applyAlignment="1">
      <alignment horizontal="center" vertical="center"/>
    </xf>
    <xf numFmtId="3" fontId="50" fillId="0" borderId="19" xfId="41" applyNumberFormat="1" applyFont="1" applyBorder="1" applyAlignment="1">
      <alignment horizontal="center" vertical="center"/>
    </xf>
    <xf numFmtId="3" fontId="50" fillId="0" borderId="21" xfId="41" applyNumberFormat="1" applyFont="1" applyBorder="1" applyAlignment="1">
      <alignment horizontal="center" vertical="center"/>
    </xf>
    <xf numFmtId="3" fontId="50" fillId="0" borderId="26" xfId="41" applyNumberFormat="1" applyFont="1" applyBorder="1" applyAlignment="1">
      <alignment horizontal="center" vertical="center"/>
    </xf>
    <xf numFmtId="3" fontId="50" fillId="0" borderId="15" xfId="41" applyNumberFormat="1" applyFont="1" applyBorder="1" applyAlignment="1">
      <alignment horizontal="center" vertical="center"/>
    </xf>
    <xf numFmtId="0" fontId="62" fillId="0" borderId="41" xfId="57" applyFont="1" applyBorder="1" applyAlignment="1">
      <alignment horizontal="center" vertical="center"/>
    </xf>
    <xf numFmtId="0" fontId="27" fillId="20" borderId="0" xfId="46" applyFont="1" applyFill="1"/>
    <xf numFmtId="0" fontId="51" fillId="0" borderId="0" xfId="46" applyFont="1"/>
    <xf numFmtId="0" fontId="71" fillId="20" borderId="0" xfId="46" applyFont="1" applyFill="1" applyAlignment="1">
      <alignment horizontal="center"/>
    </xf>
    <xf numFmtId="0" fontId="27" fillId="20" borderId="0" xfId="46" applyFont="1" applyFill="1" applyBorder="1"/>
    <xf numFmtId="0" fontId="72" fillId="20" borderId="0" xfId="46" applyFont="1" applyFill="1" applyBorder="1" applyAlignment="1">
      <alignment horizontal="center"/>
    </xf>
    <xf numFmtId="0" fontId="27" fillId="20" borderId="0" xfId="46" applyFont="1" applyFill="1" applyBorder="1" applyAlignment="1">
      <alignment horizontal="center" vertical="center"/>
    </xf>
    <xf numFmtId="0" fontId="27" fillId="20" borderId="0" xfId="46" applyFont="1" applyFill="1" applyAlignment="1">
      <alignment vertical="center"/>
    </xf>
    <xf numFmtId="0" fontId="65" fillId="21" borderId="0" xfId="35" applyFont="1" applyFill="1" applyAlignment="1" applyProtection="1">
      <alignment horizontal="center" vertical="center"/>
    </xf>
    <xf numFmtId="0" fontId="27" fillId="21" borderId="0" xfId="35" applyFont="1" applyFill="1" applyAlignment="1" applyProtection="1"/>
    <xf numFmtId="0" fontId="65" fillId="22" borderId="0" xfId="46" applyFont="1" applyFill="1" applyBorder="1" applyAlignment="1">
      <alignment horizontal="center" vertical="center"/>
    </xf>
    <xf numFmtId="0" fontId="27" fillId="22" borderId="0" xfId="46" applyFont="1" applyFill="1" applyBorder="1" applyAlignment="1">
      <alignment horizontal="left" vertical="center"/>
    </xf>
    <xf numFmtId="0" fontId="70" fillId="0" borderId="0" xfId="46" applyFont="1"/>
    <xf numFmtId="0" fontId="51" fillId="23" borderId="0" xfId="46" applyFont="1" applyFill="1"/>
    <xf numFmtId="0" fontId="70" fillId="23" borderId="0" xfId="46" applyFont="1" applyFill="1"/>
    <xf numFmtId="0" fontId="26" fillId="0" borderId="0" xfId="58" applyFont="1"/>
    <xf numFmtId="0" fontId="26" fillId="0" borderId="42" xfId="41" applyFont="1" applyBorder="1" applyAlignment="1">
      <alignment horizontal="center" vertical="center" wrapText="1"/>
    </xf>
    <xf numFmtId="3" fontId="26" fillId="0" borderId="0" xfId="41" applyNumberFormat="1" applyFont="1" applyBorder="1" applyAlignment="1">
      <alignment horizontal="center" wrapText="1"/>
    </xf>
    <xf numFmtId="3" fontId="26" fillId="0" borderId="22" xfId="41" applyNumberFormat="1" applyFont="1" applyBorder="1" applyAlignment="1">
      <alignment horizontal="center" wrapText="1"/>
    </xf>
    <xf numFmtId="3" fontId="26" fillId="0" borderId="0" xfId="41" applyNumberFormat="1" applyFont="1" applyFill="1" applyBorder="1" applyAlignment="1">
      <alignment horizontal="center" wrapText="1"/>
    </xf>
    <xf numFmtId="3" fontId="26" fillId="0" borderId="27" xfId="41" applyNumberFormat="1" applyFont="1" applyBorder="1" applyAlignment="1">
      <alignment horizontal="center" wrapText="1"/>
    </xf>
    <xf numFmtId="3" fontId="26" fillId="0" borderId="0" xfId="75" applyNumberFormat="1" applyFont="1" applyFill="1" applyBorder="1" applyAlignment="1">
      <alignment horizontal="center"/>
    </xf>
    <xf numFmtId="3" fontId="26" fillId="0" borderId="32" xfId="75" applyNumberFormat="1" applyFont="1" applyBorder="1" applyAlignment="1">
      <alignment horizontal="center" wrapText="1"/>
    </xf>
    <xf numFmtId="0" fontId="26" fillId="0" borderId="41" xfId="41" applyFont="1" applyBorder="1" applyAlignment="1">
      <alignment horizontal="center" vertical="center" wrapText="1"/>
    </xf>
    <xf numFmtId="3" fontId="26" fillId="0" borderId="27" xfId="75" applyNumberFormat="1" applyFont="1" applyBorder="1" applyAlignment="1">
      <alignment horizontal="center" wrapText="1"/>
    </xf>
    <xf numFmtId="3" fontId="26" fillId="0" borderId="22" xfId="41" applyNumberFormat="1" applyFont="1" applyFill="1" applyBorder="1" applyAlignment="1">
      <alignment horizontal="center" vertical="center"/>
    </xf>
    <xf numFmtId="3" fontId="26" fillId="0" borderId="22" xfId="41" applyNumberFormat="1" applyFont="1" applyFill="1" applyBorder="1" applyAlignment="1">
      <alignment horizontal="center" wrapText="1"/>
    </xf>
    <xf numFmtId="3" fontId="26" fillId="0" borderId="27" xfId="75" applyNumberFormat="1" applyFont="1" applyBorder="1" applyAlignment="1">
      <alignment horizontal="center"/>
    </xf>
    <xf numFmtId="3" fontId="26" fillId="0" borderId="27" xfId="75" applyNumberFormat="1" applyFont="1" applyFill="1" applyBorder="1" applyAlignment="1">
      <alignment horizontal="center"/>
    </xf>
    <xf numFmtId="0" fontId="50" fillId="0" borderId="65" xfId="41" applyBorder="1" applyAlignment="1">
      <alignment horizontal="center" vertical="center" wrapText="1"/>
    </xf>
    <xf numFmtId="3" fontId="26" fillId="0" borderId="66" xfId="75" applyNumberFormat="1" applyFont="1" applyBorder="1" applyAlignment="1">
      <alignment horizontal="center" wrapText="1"/>
    </xf>
    <xf numFmtId="3" fontId="26" fillId="0" borderId="67" xfId="75" applyNumberFormat="1" applyFont="1" applyBorder="1" applyAlignment="1">
      <alignment horizontal="center" wrapText="1"/>
    </xf>
    <xf numFmtId="3" fontId="26" fillId="0" borderId="68" xfId="75" applyNumberFormat="1" applyFont="1" applyBorder="1" applyAlignment="1">
      <alignment horizontal="center" wrapText="1"/>
    </xf>
    <xf numFmtId="3" fontId="26" fillId="0" borderId="69" xfId="75" applyNumberFormat="1" applyFont="1" applyBorder="1" applyAlignment="1">
      <alignment horizontal="center" wrapText="1"/>
    </xf>
    <xf numFmtId="3" fontId="26" fillId="0" borderId="68" xfId="41" applyNumberFormat="1" applyFont="1" applyFill="1" applyBorder="1" applyAlignment="1">
      <alignment horizontal="center" vertical="center"/>
    </xf>
    <xf numFmtId="3" fontId="26" fillId="0" borderId="67" xfId="41" applyNumberFormat="1" applyFont="1" applyBorder="1" applyAlignment="1">
      <alignment horizontal="center" vertical="center"/>
    </xf>
    <xf numFmtId="3" fontId="27" fillId="0" borderId="67" xfId="41" applyNumberFormat="1" applyFont="1" applyBorder="1" applyAlignment="1">
      <alignment horizontal="center" vertical="center"/>
    </xf>
    <xf numFmtId="3" fontId="27" fillId="0" borderId="68" xfId="41" applyNumberFormat="1" applyFont="1" applyBorder="1" applyAlignment="1">
      <alignment horizontal="center" vertical="center"/>
    </xf>
    <xf numFmtId="3" fontId="26" fillId="0" borderId="68" xfId="41" applyNumberFormat="1" applyFont="1" applyBorder="1" applyAlignment="1">
      <alignment horizontal="center" vertical="center"/>
    </xf>
    <xf numFmtId="3" fontId="26" fillId="0" borderId="69" xfId="41" applyNumberFormat="1" applyFont="1" applyBorder="1" applyAlignment="1">
      <alignment horizontal="center" vertical="center"/>
    </xf>
    <xf numFmtId="3" fontId="26" fillId="0" borderId="32" xfId="75" applyNumberFormat="1" applyFont="1" applyBorder="1" applyAlignment="1">
      <alignment horizontal="center" vertical="center" wrapText="1"/>
    </xf>
    <xf numFmtId="3" fontId="26" fillId="0" borderId="0" xfId="75" applyNumberFormat="1" applyFont="1" applyBorder="1" applyAlignment="1">
      <alignment horizontal="center" vertical="center" wrapText="1"/>
    </xf>
    <xf numFmtId="3" fontId="26" fillId="0" borderId="32" xfId="41" applyNumberFormat="1" applyFont="1" applyBorder="1" applyAlignment="1">
      <alignment horizontal="center" wrapText="1"/>
    </xf>
    <xf numFmtId="3" fontId="26" fillId="0" borderId="66" xfId="41" applyNumberFormat="1" applyFont="1" applyBorder="1" applyAlignment="1">
      <alignment horizontal="center" wrapText="1"/>
    </xf>
    <xf numFmtId="3" fontId="26" fillId="0" borderId="31" xfId="41" applyNumberFormat="1" applyFont="1" applyBorder="1" applyAlignment="1">
      <alignment horizontal="center" wrapText="1"/>
    </xf>
    <xf numFmtId="3" fontId="26" fillId="0" borderId="67" xfId="41" applyNumberFormat="1" applyFont="1" applyBorder="1" applyAlignment="1">
      <alignment horizontal="center" wrapText="1"/>
    </xf>
    <xf numFmtId="3" fontId="26" fillId="0" borderId="19" xfId="41" applyNumberFormat="1" applyFont="1" applyBorder="1" applyAlignment="1">
      <alignment horizontal="center" wrapText="1"/>
    </xf>
    <xf numFmtId="3" fontId="26" fillId="0" borderId="68" xfId="41" applyNumberFormat="1" applyFont="1" applyBorder="1" applyAlignment="1">
      <alignment horizontal="center" wrapText="1"/>
    </xf>
    <xf numFmtId="3" fontId="26" fillId="0" borderId="21" xfId="41" applyNumberFormat="1" applyFont="1" applyBorder="1" applyAlignment="1">
      <alignment horizontal="center" wrapText="1"/>
    </xf>
    <xf numFmtId="3" fontId="26" fillId="0" borderId="69" xfId="41" applyNumberFormat="1" applyFont="1" applyBorder="1" applyAlignment="1">
      <alignment horizontal="center" wrapText="1"/>
    </xf>
    <xf numFmtId="3" fontId="26" fillId="0" borderId="26" xfId="41" applyNumberFormat="1" applyFont="1" applyBorder="1" applyAlignment="1">
      <alignment horizontal="center" wrapText="1"/>
    </xf>
    <xf numFmtId="3" fontId="26" fillId="0" borderId="0" xfId="41" applyNumberFormat="1" applyFont="1" applyBorder="1" applyAlignment="1">
      <alignment horizontal="center"/>
    </xf>
    <xf numFmtId="3" fontId="26" fillId="0" borderId="67" xfId="41" applyNumberFormat="1" applyFont="1" applyBorder="1" applyAlignment="1">
      <alignment horizontal="center"/>
    </xf>
    <xf numFmtId="3" fontId="26" fillId="0" borderId="19" xfId="41" applyNumberFormat="1" applyFont="1" applyBorder="1" applyAlignment="1">
      <alignment horizontal="center"/>
    </xf>
    <xf numFmtId="3" fontId="26" fillId="0" borderId="22" xfId="41" applyNumberFormat="1" applyFont="1" applyBorder="1" applyAlignment="1">
      <alignment horizontal="center"/>
    </xf>
    <xf numFmtId="3" fontId="26" fillId="0" borderId="68" xfId="41" applyNumberFormat="1" applyFont="1" applyBorder="1" applyAlignment="1">
      <alignment horizontal="center"/>
    </xf>
    <xf numFmtId="3" fontId="26" fillId="0" borderId="21" xfId="41" applyNumberFormat="1" applyFont="1" applyBorder="1" applyAlignment="1">
      <alignment horizontal="center"/>
    </xf>
    <xf numFmtId="3" fontId="26" fillId="0" borderId="27" xfId="41" applyNumberFormat="1" applyFont="1" applyBorder="1" applyAlignment="1">
      <alignment horizontal="center"/>
    </xf>
    <xf numFmtId="3" fontId="26" fillId="0" borderId="69" xfId="41" applyNumberFormat="1" applyFont="1" applyBorder="1" applyAlignment="1">
      <alignment horizontal="center"/>
    </xf>
    <xf numFmtId="3" fontId="26" fillId="0" borderId="26" xfId="41" applyNumberFormat="1" applyFont="1" applyBorder="1" applyAlignment="1">
      <alignment horizontal="center"/>
    </xf>
    <xf numFmtId="3" fontId="24" fillId="0" borderId="27" xfId="75" applyNumberFormat="1" applyFont="1" applyBorder="1" applyAlignment="1">
      <alignment horizontal="center"/>
    </xf>
    <xf numFmtId="3" fontId="24" fillId="0" borderId="69" xfId="75" applyNumberFormat="1" applyFont="1" applyBorder="1" applyAlignment="1">
      <alignment horizontal="center"/>
    </xf>
    <xf numFmtId="3" fontId="24" fillId="0" borderId="0" xfId="75" applyNumberFormat="1" applyFont="1" applyBorder="1" applyAlignment="1">
      <alignment horizontal="center"/>
    </xf>
    <xf numFmtId="3" fontId="24" fillId="0" borderId="67" xfId="75" applyNumberFormat="1" applyFont="1" applyBorder="1" applyAlignment="1">
      <alignment horizontal="center"/>
    </xf>
    <xf numFmtId="3" fontId="26" fillId="0" borderId="0" xfId="90" applyNumberFormat="1" applyFont="1" applyBorder="1" applyAlignment="1">
      <alignment horizontal="center"/>
    </xf>
    <xf numFmtId="3" fontId="26" fillId="0" borderId="67" xfId="90" applyNumberFormat="1" applyFont="1" applyBorder="1" applyAlignment="1">
      <alignment horizontal="center"/>
    </xf>
    <xf numFmtId="3" fontId="26" fillId="0" borderId="16" xfId="41" applyNumberFormat="1" applyFont="1" applyBorder="1" applyAlignment="1">
      <alignment horizontal="center"/>
    </xf>
    <xf numFmtId="3" fontId="26" fillId="0" borderId="70" xfId="41" applyNumberFormat="1" applyFont="1" applyBorder="1" applyAlignment="1">
      <alignment horizontal="center"/>
    </xf>
    <xf numFmtId="3" fontId="26" fillId="0" borderId="15" xfId="41" applyNumberFormat="1" applyFont="1" applyBorder="1" applyAlignment="1">
      <alignment horizontal="center"/>
    </xf>
    <xf numFmtId="0" fontId="50" fillId="0" borderId="20" xfId="57" applyFont="1" applyBorder="1"/>
    <xf numFmtId="0" fontId="61" fillId="0" borderId="72" xfId="1" applyFont="1" applyBorder="1" applyAlignment="1">
      <alignment horizontal="center" vertical="center" wrapText="1"/>
    </xf>
    <xf numFmtId="166" fontId="60" fillId="0" borderId="10" xfId="74" applyNumberFormat="1" applyFont="1" applyFill="1" applyBorder="1" applyAlignment="1">
      <alignment horizontal="center" vertical="center" wrapText="1"/>
    </xf>
    <xf numFmtId="166" fontId="62" fillId="0" borderId="73" xfId="58" applyNumberFormat="1" applyFont="1" applyFill="1" applyBorder="1" applyAlignment="1">
      <alignment horizontal="center" vertical="center" wrapText="1"/>
    </xf>
    <xf numFmtId="166" fontId="27" fillId="0" borderId="10" xfId="74" applyNumberFormat="1" applyFont="1" applyFill="1" applyBorder="1" applyAlignment="1">
      <alignment horizontal="center" vertical="center" wrapText="1"/>
    </xf>
    <xf numFmtId="166" fontId="62" fillId="0" borderId="61" xfId="58" applyNumberFormat="1" applyFont="1" applyFill="1" applyBorder="1" applyAlignment="1">
      <alignment horizontal="center"/>
    </xf>
    <xf numFmtId="166" fontId="27" fillId="0" borderId="0" xfId="58" applyNumberFormat="1" applyFont="1" applyFill="1" applyBorder="1" applyAlignment="1">
      <alignment horizontal="center"/>
    </xf>
    <xf numFmtId="166" fontId="27" fillId="0" borderId="19" xfId="58" applyNumberFormat="1" applyFont="1" applyFill="1" applyBorder="1" applyAlignment="1">
      <alignment horizontal="center"/>
    </xf>
    <xf numFmtId="0" fontId="32" fillId="0" borderId="22" xfId="0" applyFont="1" applyBorder="1"/>
    <xf numFmtId="0" fontId="32" fillId="0" borderId="49" xfId="0" applyFont="1" applyBorder="1"/>
    <xf numFmtId="0" fontId="32" fillId="0" borderId="0" xfId="0" applyFont="1" applyBorder="1"/>
    <xf numFmtId="0" fontId="32" fillId="0" borderId="11" xfId="0" applyFont="1" applyBorder="1"/>
    <xf numFmtId="0" fontId="65" fillId="23" borderId="0" xfId="46" applyFont="1" applyFill="1" applyBorder="1" applyAlignment="1">
      <alignment horizontal="center" vertical="center"/>
    </xf>
    <xf numFmtId="0" fontId="27" fillId="23" borderId="0" xfId="35" applyFont="1" applyFill="1" applyBorder="1" applyAlignment="1" applyProtection="1"/>
    <xf numFmtId="0" fontId="65" fillId="23" borderId="0" xfId="35" applyFont="1" applyFill="1" applyAlignment="1" applyProtection="1">
      <alignment horizontal="center" vertical="center"/>
    </xf>
    <xf numFmtId="0" fontId="27" fillId="23" borderId="0" xfId="35" applyFont="1" applyFill="1" applyAlignment="1" applyProtection="1"/>
    <xf numFmtId="0" fontId="27" fillId="23" borderId="0" xfId="46" applyFont="1" applyFill="1" applyBorder="1" applyAlignment="1">
      <alignment horizontal="center" vertical="center"/>
    </xf>
    <xf numFmtId="0" fontId="27" fillId="23" borderId="0" xfId="46" applyFont="1" applyFill="1" applyBorder="1" applyAlignment="1">
      <alignment horizontal="left" vertical="center"/>
    </xf>
    <xf numFmtId="0" fontId="26" fillId="0" borderId="56" xfId="41" applyFont="1" applyBorder="1" applyAlignment="1">
      <alignment horizontal="center" vertical="center" wrapText="1"/>
    </xf>
    <xf numFmtId="0" fontId="26" fillId="0" borderId="38" xfId="41" applyFont="1" applyBorder="1" applyAlignment="1">
      <alignment horizontal="center" vertical="center" wrapText="1"/>
    </xf>
    <xf numFmtId="3" fontId="26" fillId="0" borderId="12" xfId="75" applyNumberFormat="1" applyFont="1" applyBorder="1" applyAlignment="1">
      <alignment horizontal="center" wrapText="1"/>
    </xf>
    <xf numFmtId="3" fontId="26" fillId="0" borderId="23" xfId="75" applyNumberFormat="1" applyFont="1" applyBorder="1" applyAlignment="1">
      <alignment horizontal="center" wrapText="1"/>
    </xf>
    <xf numFmtId="3" fontId="26" fillId="0" borderId="12" xfId="41" applyNumberFormat="1" applyFont="1" applyFill="1" applyBorder="1" applyAlignment="1">
      <alignment horizontal="center" vertical="center"/>
    </xf>
    <xf numFmtId="3" fontId="26" fillId="0" borderId="12" xfId="41" applyNumberFormat="1" applyFont="1" applyBorder="1" applyAlignment="1">
      <alignment horizontal="center" vertical="center"/>
    </xf>
    <xf numFmtId="3" fontId="26" fillId="0" borderId="23" xfId="41" applyNumberFormat="1" applyFont="1" applyBorder="1" applyAlignment="1">
      <alignment horizontal="center" vertical="center"/>
    </xf>
    <xf numFmtId="3" fontId="26" fillId="0" borderId="28" xfId="41" applyNumberFormat="1" applyFont="1" applyBorder="1" applyAlignment="1">
      <alignment horizontal="center" vertical="center"/>
    </xf>
    <xf numFmtId="3" fontId="26" fillId="0" borderId="23" xfId="75" applyNumberFormat="1" applyFont="1" applyBorder="1" applyAlignment="1">
      <alignment horizontal="center"/>
    </xf>
    <xf numFmtId="3" fontId="26" fillId="0" borderId="12" xfId="75" applyNumberFormat="1" applyFont="1" applyBorder="1" applyAlignment="1">
      <alignment horizontal="center"/>
    </xf>
    <xf numFmtId="0" fontId="51" fillId="0" borderId="19" xfId="49" applyNumberFormat="1" applyFont="1" applyFill="1" applyBorder="1" applyAlignment="1" applyProtection="1">
      <alignment horizontal="center"/>
    </xf>
    <xf numFmtId="9" fontId="26" fillId="0" borderId="12" xfId="90" applyFont="1" applyBorder="1" applyAlignment="1">
      <alignment horizontal="center" wrapText="1"/>
    </xf>
    <xf numFmtId="9" fontId="26" fillId="0" borderId="23" xfId="90" applyFont="1" applyBorder="1" applyAlignment="1">
      <alignment horizontal="center" wrapText="1"/>
    </xf>
    <xf numFmtId="9" fontId="26" fillId="0" borderId="12" xfId="90" applyFont="1" applyFill="1" applyBorder="1" applyAlignment="1">
      <alignment horizontal="center" vertical="center"/>
    </xf>
    <xf numFmtId="9" fontId="26" fillId="0" borderId="12" xfId="90" applyFont="1" applyBorder="1" applyAlignment="1">
      <alignment horizontal="center" vertical="center"/>
    </xf>
    <xf numFmtId="9" fontId="27" fillId="0" borderId="12" xfId="90" applyFont="1" applyBorder="1" applyAlignment="1">
      <alignment horizontal="center" vertical="center"/>
    </xf>
    <xf numFmtId="9" fontId="27" fillId="0" borderId="23" xfId="90" applyFont="1" applyBorder="1" applyAlignment="1">
      <alignment horizontal="center" vertical="center"/>
    </xf>
    <xf numFmtId="9" fontId="26" fillId="0" borderId="23" xfId="90" applyFont="1" applyBorder="1" applyAlignment="1">
      <alignment horizontal="center" vertical="center"/>
    </xf>
    <xf numFmtId="9" fontId="26" fillId="0" borderId="28" xfId="90" applyFont="1" applyBorder="1" applyAlignment="1">
      <alignment horizontal="center" vertical="center"/>
    </xf>
    <xf numFmtId="9" fontId="50" fillId="0" borderId="0" xfId="90" applyFont="1" applyBorder="1" applyAlignment="1">
      <alignment horizontal="center" wrapText="1"/>
    </xf>
    <xf numFmtId="9" fontId="26" fillId="0" borderId="0" xfId="90" applyFont="1" applyBorder="1" applyAlignment="1">
      <alignment horizontal="center" wrapText="1"/>
    </xf>
    <xf numFmtId="9" fontId="26" fillId="0" borderId="19" xfId="90" applyFont="1" applyBorder="1" applyAlignment="1">
      <alignment horizontal="center" wrapText="1"/>
    </xf>
    <xf numFmtId="9" fontId="50" fillId="0" borderId="22" xfId="90" applyFont="1" applyBorder="1" applyAlignment="1">
      <alignment horizontal="center" wrapText="1"/>
    </xf>
    <xf numFmtId="9" fontId="26" fillId="0" borderId="22" xfId="90" applyFont="1" applyBorder="1" applyAlignment="1">
      <alignment horizontal="center" wrapText="1"/>
    </xf>
    <xf numFmtId="9" fontId="26" fillId="0" borderId="21" xfId="90" applyFont="1" applyBorder="1" applyAlignment="1">
      <alignment horizontal="center" wrapText="1"/>
    </xf>
    <xf numFmtId="9" fontId="50" fillId="0" borderId="0" xfId="90" applyFont="1" applyFill="1" applyBorder="1" applyAlignment="1">
      <alignment horizontal="center" vertical="center"/>
    </xf>
    <xf numFmtId="9" fontId="26" fillId="0" borderId="0" xfId="90" applyFont="1" applyFill="1" applyBorder="1" applyAlignment="1">
      <alignment horizontal="center" vertical="center"/>
    </xf>
    <xf numFmtId="9" fontId="26" fillId="0" borderId="19" xfId="90" applyFont="1" applyFill="1" applyBorder="1" applyAlignment="1">
      <alignment horizontal="center" vertical="center"/>
    </xf>
    <xf numFmtId="9" fontId="50" fillId="0" borderId="0" xfId="90" applyFont="1" applyBorder="1" applyAlignment="1">
      <alignment horizontal="center" vertical="center"/>
    </xf>
    <xf numFmtId="9" fontId="26" fillId="0" borderId="0" xfId="90" applyFont="1" applyBorder="1" applyAlignment="1">
      <alignment horizontal="center" vertical="center"/>
    </xf>
    <xf numFmtId="9" fontId="26" fillId="0" borderId="19" xfId="90" applyFont="1" applyBorder="1" applyAlignment="1">
      <alignment horizontal="center" vertical="center"/>
    </xf>
    <xf numFmtId="9" fontId="50" fillId="0" borderId="22" xfId="90" applyFont="1" applyBorder="1" applyAlignment="1">
      <alignment horizontal="center" vertical="center"/>
    </xf>
    <xf numFmtId="9" fontId="26" fillId="0" borderId="22" xfId="90" applyFont="1" applyBorder="1" applyAlignment="1">
      <alignment horizontal="center" vertical="center"/>
    </xf>
    <xf numFmtId="9" fontId="26" fillId="0" borderId="21" xfId="90" applyFont="1" applyBorder="1" applyAlignment="1">
      <alignment horizontal="center" vertical="center"/>
    </xf>
    <xf numFmtId="9" fontId="50" fillId="0" borderId="27" xfId="90" applyFont="1" applyBorder="1" applyAlignment="1">
      <alignment horizontal="center" vertical="center"/>
    </xf>
    <xf numFmtId="9" fontId="26" fillId="0" borderId="27" xfId="90" applyFont="1" applyBorder="1" applyAlignment="1">
      <alignment horizontal="center" vertical="center"/>
    </xf>
    <xf numFmtId="9" fontId="26" fillId="0" borderId="26" xfId="90" applyFont="1" applyBorder="1" applyAlignment="1">
      <alignment horizontal="center" vertical="center"/>
    </xf>
    <xf numFmtId="9" fontId="50" fillId="0" borderId="22" xfId="90" applyFont="1" applyFill="1" applyBorder="1" applyAlignment="1">
      <alignment horizontal="center"/>
    </xf>
    <xf numFmtId="9" fontId="26" fillId="0" borderId="22" xfId="90" applyFont="1" applyBorder="1" applyAlignment="1">
      <alignment horizontal="center"/>
    </xf>
    <xf numFmtId="9" fontId="50" fillId="0" borderId="0" xfId="90" applyFont="1" applyFill="1" applyBorder="1" applyAlignment="1">
      <alignment horizontal="center"/>
    </xf>
    <xf numFmtId="9" fontId="26" fillId="0" borderId="0" xfId="90" applyFont="1" applyBorder="1" applyAlignment="1">
      <alignment horizontal="center"/>
    </xf>
    <xf numFmtId="166" fontId="65" fillId="0" borderId="73" xfId="74" applyNumberFormat="1" applyFont="1" applyFill="1" applyBorder="1" applyAlignment="1">
      <alignment horizontal="center" vertical="center" wrapText="1"/>
    </xf>
    <xf numFmtId="0" fontId="50" fillId="0" borderId="52" xfId="58" applyBorder="1"/>
    <xf numFmtId="0" fontId="33" fillId="0" borderId="19" xfId="1" applyBorder="1"/>
    <xf numFmtId="0" fontId="50" fillId="0" borderId="18" xfId="58" applyFill="1" applyBorder="1" applyAlignment="1">
      <alignment horizontal="center"/>
    </xf>
    <xf numFmtId="0" fontId="63" fillId="0" borderId="0" xfId="41" applyFont="1" applyAlignment="1">
      <alignment horizontal="center"/>
    </xf>
    <xf numFmtId="0" fontId="62" fillId="0" borderId="75" xfId="41" applyFont="1" applyBorder="1" applyAlignment="1">
      <alignment horizontal="center" vertical="center"/>
    </xf>
    <xf numFmtId="0" fontId="50" fillId="0" borderId="76" xfId="41" applyBorder="1" applyAlignment="1">
      <alignment wrapText="1"/>
    </xf>
    <xf numFmtId="0" fontId="50" fillId="0" borderId="77" xfId="41" applyBorder="1" applyAlignment="1">
      <alignment horizontal="center" wrapText="1"/>
    </xf>
    <xf numFmtId="0" fontId="50" fillId="0" borderId="75" xfId="41" applyBorder="1" applyAlignment="1">
      <alignment horizontal="center" wrapText="1"/>
    </xf>
    <xf numFmtId="0" fontId="50" fillId="0" borderId="57" xfId="41" applyBorder="1" applyAlignment="1">
      <alignment horizontal="center" wrapText="1"/>
    </xf>
    <xf numFmtId="0" fontId="50" fillId="0" borderId="78" xfId="41" applyBorder="1" applyAlignment="1">
      <alignment horizontal="center" wrapText="1"/>
    </xf>
    <xf numFmtId="0" fontId="50" fillId="0" borderId="75" xfId="41" applyBorder="1" applyAlignment="1">
      <alignment horizontal="center"/>
    </xf>
    <xf numFmtId="0" fontId="50" fillId="0" borderId="57" xfId="41" applyBorder="1" applyAlignment="1">
      <alignment horizontal="center"/>
    </xf>
    <xf numFmtId="0" fontId="50" fillId="0" borderId="78" xfId="41" applyBorder="1" applyAlignment="1">
      <alignment horizontal="center"/>
    </xf>
    <xf numFmtId="0" fontId="28" fillId="0" borderId="75" xfId="41" applyFont="1" applyBorder="1" applyAlignment="1">
      <alignment horizontal="center"/>
    </xf>
    <xf numFmtId="0" fontId="50" fillId="0" borderId="74" xfId="41" applyBorder="1"/>
    <xf numFmtId="0" fontId="26" fillId="0" borderId="0" xfId="57" applyFont="1"/>
    <xf numFmtId="0" fontId="27" fillId="0" borderId="37" xfId="57" applyFont="1" applyBorder="1" applyAlignment="1">
      <alignment horizontal="center" vertical="center" wrapText="1"/>
    </xf>
    <xf numFmtId="0" fontId="27" fillId="0" borderId="71" xfId="57" applyFont="1" applyBorder="1" applyAlignment="1">
      <alignment horizontal="center" vertical="center" wrapText="1"/>
    </xf>
    <xf numFmtId="166" fontId="27" fillId="0" borderId="0" xfId="73" applyNumberFormat="1" applyFont="1" applyFill="1" applyBorder="1" applyAlignment="1">
      <alignment horizontal="center"/>
    </xf>
    <xf numFmtId="166" fontId="27" fillId="0" borderId="11" xfId="73" applyNumberFormat="1" applyFont="1" applyFill="1" applyBorder="1" applyAlignment="1">
      <alignment horizontal="center"/>
    </xf>
    <xf numFmtId="166" fontId="27" fillId="0" borderId="0" xfId="73" applyNumberFormat="1" applyFont="1" applyBorder="1" applyAlignment="1">
      <alignment horizontal="center"/>
    </xf>
    <xf numFmtId="166" fontId="27" fillId="0" borderId="11" xfId="73" applyNumberFormat="1" applyFont="1" applyBorder="1" applyAlignment="1">
      <alignment horizontal="center"/>
    </xf>
    <xf numFmtId="166" fontId="27" fillId="0" borderId="22" xfId="73" applyNumberFormat="1" applyFont="1" applyFill="1" applyBorder="1" applyAlignment="1">
      <alignment horizontal="center"/>
    </xf>
    <xf numFmtId="166" fontId="27" fillId="0" borderId="49" xfId="73" applyNumberFormat="1" applyFont="1" applyFill="1" applyBorder="1" applyAlignment="1">
      <alignment horizontal="center"/>
    </xf>
    <xf numFmtId="166" fontId="27" fillId="0" borderId="27" xfId="73" applyNumberFormat="1" applyFont="1" applyFill="1" applyBorder="1" applyAlignment="1">
      <alignment horizontal="center"/>
    </xf>
    <xf numFmtId="166" fontId="27" fillId="0" borderId="48" xfId="73" applyNumberFormat="1" applyFont="1" applyFill="1" applyBorder="1" applyAlignment="1">
      <alignment horizontal="center"/>
    </xf>
    <xf numFmtId="0" fontId="26" fillId="0" borderId="37" xfId="57" applyFont="1" applyBorder="1" applyAlignment="1">
      <alignment horizontal="center" vertical="center" wrapText="1"/>
    </xf>
    <xf numFmtId="0" fontId="26" fillId="0" borderId="0" xfId="41" applyFont="1" applyAlignment="1">
      <alignment wrapText="1"/>
    </xf>
    <xf numFmtId="3" fontId="63" fillId="0" borderId="0" xfId="41" applyNumberFormat="1" applyFont="1" applyAlignment="1">
      <alignment wrapText="1"/>
    </xf>
    <xf numFmtId="0" fontId="26" fillId="0" borderId="41" xfId="57" applyFont="1" applyBorder="1" applyAlignment="1">
      <alignment horizontal="center" vertical="center"/>
    </xf>
    <xf numFmtId="0" fontId="50" fillId="0" borderId="0" xfId="57" applyFont="1" applyBorder="1"/>
    <xf numFmtId="0" fontId="68" fillId="0" borderId="0" xfId="57" applyFont="1" applyBorder="1" applyAlignment="1">
      <alignment horizontal="center" vertical="center"/>
    </xf>
    <xf numFmtId="0" fontId="26" fillId="0" borderId="0" xfId="57" applyFont="1" applyBorder="1" applyAlignment="1">
      <alignment horizontal="center" vertical="center"/>
    </xf>
    <xf numFmtId="0" fontId="61" fillId="0" borderId="0" xfId="1" applyFont="1" applyBorder="1" applyAlignment="1">
      <alignment horizontal="center" vertical="center" wrapText="1"/>
    </xf>
    <xf numFmtId="0" fontId="50" fillId="0" borderId="19" xfId="57" applyFont="1" applyBorder="1"/>
    <xf numFmtId="0" fontId="63" fillId="0" borderId="19" xfId="41" applyFont="1" applyBorder="1" applyAlignment="1">
      <alignment horizontal="center"/>
    </xf>
    <xf numFmtId="166" fontId="27" fillId="0" borderId="14" xfId="74" applyNumberFormat="1" applyFont="1" applyFill="1" applyBorder="1" applyAlignment="1">
      <alignment horizontal="center" wrapText="1"/>
    </xf>
    <xf numFmtId="166" fontId="27" fillId="0" borderId="60" xfId="74" applyNumberFormat="1" applyFont="1" applyFill="1" applyBorder="1" applyAlignment="1">
      <alignment horizontal="center" wrapText="1"/>
    </xf>
    <xf numFmtId="166" fontId="27" fillId="0" borderId="0" xfId="74" applyNumberFormat="1" applyFont="1" applyFill="1" applyBorder="1" applyAlignment="1">
      <alignment horizontal="center" wrapText="1"/>
    </xf>
    <xf numFmtId="166" fontId="27" fillId="0" borderId="19" xfId="74" applyNumberFormat="1" applyFont="1" applyFill="1" applyBorder="1" applyAlignment="1">
      <alignment horizontal="center" wrapText="1"/>
    </xf>
    <xf numFmtId="166" fontId="27" fillId="0" borderId="22" xfId="74" applyNumberFormat="1" applyFont="1" applyFill="1" applyBorder="1" applyAlignment="1">
      <alignment horizontal="center" wrapText="1"/>
    </xf>
    <xf numFmtId="166" fontId="27" fillId="0" borderId="21" xfId="74" applyNumberFormat="1" applyFont="1" applyFill="1" applyBorder="1" applyAlignment="1">
      <alignment horizontal="center" wrapText="1"/>
    </xf>
    <xf numFmtId="166" fontId="27" fillId="0" borderId="27" xfId="74" applyNumberFormat="1" applyFont="1" applyFill="1" applyBorder="1" applyAlignment="1">
      <alignment horizontal="center" wrapText="1"/>
    </xf>
    <xf numFmtId="166" fontId="27" fillId="0" borderId="26" xfId="74" applyNumberFormat="1" applyFont="1" applyFill="1" applyBorder="1" applyAlignment="1">
      <alignment horizontal="center" wrapText="1"/>
    </xf>
    <xf numFmtId="166" fontId="27" fillId="0" borderId="27" xfId="58" applyNumberFormat="1" applyFont="1" applyFill="1" applyBorder="1" applyAlignment="1">
      <alignment horizontal="center"/>
    </xf>
    <xf numFmtId="166" fontId="27" fillId="0" borderId="26" xfId="58" applyNumberFormat="1" applyFont="1" applyFill="1" applyBorder="1" applyAlignment="1">
      <alignment horizontal="center"/>
    </xf>
    <xf numFmtId="166" fontId="27" fillId="0" borderId="22" xfId="58" applyNumberFormat="1" applyFont="1" applyFill="1" applyBorder="1" applyAlignment="1">
      <alignment horizontal="center"/>
    </xf>
    <xf numFmtId="166" fontId="27" fillId="0" borderId="21" xfId="58" applyNumberFormat="1" applyFont="1" applyFill="1" applyBorder="1" applyAlignment="1">
      <alignment horizontal="center"/>
    </xf>
    <xf numFmtId="166" fontId="27" fillId="0" borderId="22" xfId="74" applyNumberFormat="1" applyFont="1" applyFill="1" applyBorder="1" applyAlignment="1">
      <alignment horizontal="center"/>
    </xf>
    <xf numFmtId="166" fontId="27" fillId="0" borderId="21" xfId="74" applyNumberFormat="1" applyFont="1" applyFill="1" applyBorder="1" applyAlignment="1">
      <alignment horizontal="center"/>
    </xf>
    <xf numFmtId="166" fontId="27" fillId="0" borderId="0" xfId="74" applyNumberFormat="1" applyFont="1" applyFill="1" applyBorder="1" applyAlignment="1">
      <alignment horizontal="center"/>
    </xf>
    <xf numFmtId="166" fontId="27" fillId="0" borderId="19" xfId="74" applyNumberFormat="1" applyFont="1" applyFill="1" applyBorder="1" applyAlignment="1">
      <alignment horizontal="center"/>
    </xf>
    <xf numFmtId="166" fontId="60" fillId="0" borderId="82" xfId="74" applyNumberFormat="1" applyFont="1" applyFill="1" applyBorder="1" applyAlignment="1">
      <alignment horizontal="center" vertical="center" wrapText="1"/>
    </xf>
    <xf numFmtId="0" fontId="63" fillId="0" borderId="83" xfId="41" applyFont="1" applyBorder="1"/>
    <xf numFmtId="0" fontId="63" fillId="0" borderId="84" xfId="41" applyFont="1" applyBorder="1"/>
    <xf numFmtId="0" fontId="50" fillId="0" borderId="84" xfId="41" applyBorder="1"/>
    <xf numFmtId="0" fontId="50" fillId="0" borderId="85" xfId="41" applyBorder="1"/>
    <xf numFmtId="3" fontId="22" fillId="0" borderId="0" xfId="41" applyNumberFormat="1" applyFont="1" applyFill="1" applyBorder="1" applyAlignment="1">
      <alignment horizontal="center" wrapText="1"/>
    </xf>
    <xf numFmtId="3" fontId="22" fillId="0" borderId="0" xfId="41" applyNumberFormat="1" applyFont="1" applyFill="1" applyBorder="1" applyAlignment="1">
      <alignment horizontal="center" vertical="center"/>
    </xf>
    <xf numFmtId="3" fontId="22" fillId="0" borderId="0" xfId="41" applyNumberFormat="1" applyFont="1" applyBorder="1" applyAlignment="1">
      <alignment horizontal="center" wrapText="1"/>
    </xf>
    <xf numFmtId="3" fontId="22" fillId="0" borderId="0" xfId="41" applyNumberFormat="1" applyFont="1" applyBorder="1" applyAlignment="1">
      <alignment horizontal="center" vertical="center"/>
    </xf>
    <xf numFmtId="3" fontId="22" fillId="0" borderId="22" xfId="41" applyNumberFormat="1" applyFont="1" applyBorder="1" applyAlignment="1">
      <alignment horizontal="center" wrapText="1"/>
    </xf>
    <xf numFmtId="3" fontId="22" fillId="0" borderId="22" xfId="41" applyNumberFormat="1" applyFont="1" applyBorder="1" applyAlignment="1">
      <alignment horizontal="center" vertical="center"/>
    </xf>
    <xf numFmtId="3" fontId="22" fillId="0" borderId="27" xfId="41" applyNumberFormat="1" applyFont="1" applyBorder="1" applyAlignment="1">
      <alignment horizontal="center" wrapText="1"/>
    </xf>
    <xf numFmtId="3" fontId="22" fillId="0" borderId="27" xfId="41" applyNumberFormat="1" applyFont="1" applyBorder="1" applyAlignment="1">
      <alignment horizontal="center" vertical="center"/>
    </xf>
    <xf numFmtId="166" fontId="26" fillId="0" borderId="12" xfId="90" applyNumberFormat="1" applyFont="1" applyBorder="1" applyAlignment="1">
      <alignment horizontal="center" wrapText="1"/>
    </xf>
    <xf numFmtId="166" fontId="26" fillId="0" borderId="23" xfId="90" applyNumberFormat="1" applyFont="1" applyBorder="1" applyAlignment="1">
      <alignment horizontal="center" wrapText="1"/>
    </xf>
    <xf numFmtId="166" fontId="26" fillId="0" borderId="12" xfId="90" applyNumberFormat="1" applyFont="1" applyFill="1" applyBorder="1" applyAlignment="1">
      <alignment horizontal="center" vertical="center"/>
    </xf>
    <xf numFmtId="166" fontId="26" fillId="0" borderId="12" xfId="90" applyNumberFormat="1" applyFont="1" applyBorder="1" applyAlignment="1">
      <alignment horizontal="center" vertical="center"/>
    </xf>
    <xf numFmtId="166" fontId="27" fillId="0" borderId="12" xfId="90" applyNumberFormat="1" applyFont="1" applyBorder="1" applyAlignment="1">
      <alignment horizontal="center" vertical="center"/>
    </xf>
    <xf numFmtId="166" fontId="27" fillId="0" borderId="23" xfId="90" applyNumberFormat="1" applyFont="1" applyBorder="1" applyAlignment="1">
      <alignment horizontal="center" vertical="center"/>
    </xf>
    <xf numFmtId="166" fontId="26" fillId="0" borderId="23" xfId="90" applyNumberFormat="1" applyFont="1" applyBorder="1" applyAlignment="1">
      <alignment horizontal="center" vertical="center"/>
    </xf>
    <xf numFmtId="166" fontId="26" fillId="0" borderId="28" xfId="90" applyNumberFormat="1" applyFont="1" applyBorder="1" applyAlignment="1">
      <alignment horizontal="center" vertical="center"/>
    </xf>
    <xf numFmtId="0" fontId="22" fillId="0" borderId="0" xfId="41" applyFont="1" applyAlignment="1">
      <alignment wrapText="1"/>
    </xf>
    <xf numFmtId="166" fontId="50" fillId="0" borderId="0" xfId="41" applyNumberFormat="1" applyAlignment="1">
      <alignment wrapText="1"/>
    </xf>
    <xf numFmtId="10" fontId="50" fillId="0" borderId="0" xfId="41" applyNumberFormat="1" applyAlignment="1">
      <alignment wrapText="1"/>
    </xf>
    <xf numFmtId="166" fontId="26" fillId="0" borderId="0" xfId="90" applyNumberFormat="1" applyFont="1" applyBorder="1" applyAlignment="1">
      <alignment horizontal="center" wrapText="1"/>
    </xf>
    <xf numFmtId="166" fontId="26" fillId="0" borderId="22" xfId="90" applyNumberFormat="1" applyFont="1" applyBorder="1" applyAlignment="1">
      <alignment horizontal="center" wrapText="1"/>
    </xf>
    <xf numFmtId="166" fontId="26" fillId="0" borderId="0" xfId="90" applyNumberFormat="1" applyFont="1" applyFill="1" applyBorder="1" applyAlignment="1">
      <alignment horizontal="center" vertical="center"/>
    </xf>
    <xf numFmtId="166" fontId="26" fillId="0" borderId="0" xfId="90" applyNumberFormat="1" applyFont="1" applyBorder="1" applyAlignment="1">
      <alignment horizontal="center" vertical="center"/>
    </xf>
    <xf numFmtId="166" fontId="27" fillId="0" borderId="0" xfId="90" applyNumberFormat="1" applyFont="1" applyBorder="1" applyAlignment="1">
      <alignment horizontal="center" vertical="center"/>
    </xf>
    <xf numFmtId="166" fontId="27" fillId="0" borderId="22" xfId="90" applyNumberFormat="1" applyFont="1" applyBorder="1" applyAlignment="1">
      <alignment horizontal="center" vertical="center"/>
    </xf>
    <xf numFmtId="166" fontId="26" fillId="0" borderId="22" xfId="90" applyNumberFormat="1" applyFont="1" applyBorder="1" applyAlignment="1">
      <alignment horizontal="center" vertical="center"/>
    </xf>
    <xf numFmtId="166" fontId="26" fillId="0" borderId="27" xfId="90" applyNumberFormat="1" applyFont="1" applyBorder="1" applyAlignment="1">
      <alignment horizontal="center" vertical="center"/>
    </xf>
    <xf numFmtId="166" fontId="50" fillId="0" borderId="0" xfId="90" applyNumberFormat="1" applyFont="1" applyFill="1" applyBorder="1" applyAlignment="1">
      <alignment horizontal="center" vertical="center"/>
    </xf>
    <xf numFmtId="166" fontId="26" fillId="0" borderId="19" xfId="90" applyNumberFormat="1" applyFont="1" applyFill="1" applyBorder="1" applyAlignment="1">
      <alignment horizontal="center" vertical="center"/>
    </xf>
    <xf numFmtId="166" fontId="50" fillId="0" borderId="0" xfId="90" applyNumberFormat="1" applyFont="1" applyBorder="1" applyAlignment="1">
      <alignment horizontal="center" vertical="center"/>
    </xf>
    <xf numFmtId="166" fontId="26" fillId="0" borderId="19" xfId="90" applyNumberFormat="1" applyFont="1" applyBorder="1" applyAlignment="1">
      <alignment horizontal="center" vertical="center"/>
    </xf>
    <xf numFmtId="166" fontId="50" fillId="0" borderId="22" xfId="90" applyNumberFormat="1" applyFont="1" applyBorder="1" applyAlignment="1">
      <alignment horizontal="center" vertical="center"/>
    </xf>
    <xf numFmtId="166" fontId="26" fillId="0" borderId="21" xfId="90" applyNumberFormat="1" applyFont="1" applyBorder="1" applyAlignment="1">
      <alignment horizontal="center" vertical="center"/>
    </xf>
    <xf numFmtId="166" fontId="50" fillId="0" borderId="27" xfId="90" applyNumberFormat="1" applyFont="1" applyBorder="1" applyAlignment="1">
      <alignment horizontal="center" vertical="center"/>
    </xf>
    <xf numFmtId="166" fontId="26" fillId="0" borderId="26" xfId="90" applyNumberFormat="1" applyFont="1" applyBorder="1" applyAlignment="1">
      <alignment horizontal="center" vertical="center"/>
    </xf>
    <xf numFmtId="166" fontId="50" fillId="0" borderId="22" xfId="90" applyNumberFormat="1" applyFont="1" applyFill="1" applyBorder="1" applyAlignment="1">
      <alignment horizontal="center"/>
    </xf>
    <xf numFmtId="166" fontId="26" fillId="0" borderId="22" xfId="90" applyNumberFormat="1" applyFont="1" applyBorder="1" applyAlignment="1">
      <alignment horizontal="center"/>
    </xf>
    <xf numFmtId="166" fontId="50" fillId="0" borderId="0" xfId="90" applyNumberFormat="1" applyFont="1" applyFill="1" applyBorder="1" applyAlignment="1">
      <alignment horizontal="center"/>
    </xf>
    <xf numFmtId="166" fontId="26" fillId="0" borderId="0" xfId="90" applyNumberFormat="1" applyFont="1" applyBorder="1" applyAlignment="1">
      <alignment horizontal="center"/>
    </xf>
    <xf numFmtId="166" fontId="26" fillId="0" borderId="19" xfId="90" applyNumberFormat="1" applyFont="1" applyBorder="1" applyAlignment="1">
      <alignment horizontal="center" wrapText="1"/>
    </xf>
    <xf numFmtId="166" fontId="26" fillId="0" borderId="21" xfId="90" applyNumberFormat="1" applyFont="1" applyBorder="1" applyAlignment="1">
      <alignment horizontal="center" wrapText="1"/>
    </xf>
    <xf numFmtId="3" fontId="22" fillId="0" borderId="12" xfId="41" applyNumberFormat="1" applyFont="1" applyFill="1" applyBorder="1" applyAlignment="1">
      <alignment horizontal="center" vertical="center"/>
    </xf>
    <xf numFmtId="3" fontId="22" fillId="0" borderId="12" xfId="41" applyNumberFormat="1" applyFont="1" applyBorder="1" applyAlignment="1">
      <alignment horizontal="center" vertical="center"/>
    </xf>
    <xf numFmtId="3" fontId="22" fillId="0" borderId="23" xfId="41" applyNumberFormat="1" applyFont="1" applyBorder="1" applyAlignment="1">
      <alignment horizontal="center" vertical="center"/>
    </xf>
    <xf numFmtId="3" fontId="22" fillId="0" borderId="28" xfId="41" applyNumberFormat="1" applyFont="1" applyBorder="1" applyAlignment="1">
      <alignment horizontal="center" vertical="center"/>
    </xf>
    <xf numFmtId="3" fontId="22" fillId="0" borderId="23" xfId="75" applyNumberFormat="1" applyFont="1" applyBorder="1" applyAlignment="1">
      <alignment horizontal="center"/>
    </xf>
    <xf numFmtId="3" fontId="22" fillId="0" borderId="22" xfId="75" applyNumberFormat="1" applyFont="1" applyBorder="1" applyAlignment="1">
      <alignment horizontal="center"/>
    </xf>
    <xf numFmtId="3" fontId="22" fillId="0" borderId="12" xfId="75" applyNumberFormat="1" applyFont="1" applyBorder="1" applyAlignment="1">
      <alignment horizontal="center"/>
    </xf>
    <xf numFmtId="3" fontId="22" fillId="0" borderId="0" xfId="75" applyNumberFormat="1" applyFont="1" applyBorder="1" applyAlignment="1">
      <alignment horizontal="center"/>
    </xf>
    <xf numFmtId="3" fontId="22" fillId="0" borderId="12" xfId="75" applyNumberFormat="1" applyFont="1" applyBorder="1" applyAlignment="1">
      <alignment horizontal="center" wrapText="1"/>
    </xf>
    <xf numFmtId="3" fontId="22" fillId="0" borderId="0" xfId="75" applyNumberFormat="1" applyFont="1" applyBorder="1" applyAlignment="1">
      <alignment horizontal="center" wrapText="1"/>
    </xf>
    <xf numFmtId="3" fontId="22" fillId="0" borderId="23" xfId="75" applyNumberFormat="1" applyFont="1" applyBorder="1" applyAlignment="1">
      <alignment horizontal="center" wrapText="1"/>
    </xf>
    <xf numFmtId="3" fontId="22" fillId="0" borderId="22" xfId="75" applyNumberFormat="1" applyFont="1" applyBorder="1" applyAlignment="1">
      <alignment horizontal="center" wrapText="1"/>
    </xf>
    <xf numFmtId="166" fontId="50" fillId="0" borderId="0" xfId="90" applyNumberFormat="1" applyFont="1" applyBorder="1" applyAlignment="1">
      <alignment horizontal="center" wrapText="1"/>
    </xf>
    <xf numFmtId="166" fontId="50" fillId="0" borderId="22" xfId="90" applyNumberFormat="1" applyFont="1" applyBorder="1" applyAlignment="1">
      <alignment horizontal="center" wrapText="1"/>
    </xf>
    <xf numFmtId="0" fontId="60" fillId="0" borderId="41" xfId="49" applyFont="1" applyFill="1" applyBorder="1" applyAlignment="1">
      <alignment horizontal="center" vertical="center"/>
    </xf>
    <xf numFmtId="3" fontId="22" fillId="0" borderId="19" xfId="41" applyNumberFormat="1" applyFont="1" applyFill="1" applyBorder="1" applyAlignment="1">
      <alignment horizontal="center" vertical="center"/>
    </xf>
    <xf numFmtId="3" fontId="22" fillId="0" borderId="19" xfId="41" applyNumberFormat="1" applyFont="1" applyBorder="1" applyAlignment="1">
      <alignment horizontal="center" vertical="center"/>
    </xf>
    <xf numFmtId="3" fontId="23" fillId="0" borderId="0" xfId="41" applyNumberFormat="1" applyFont="1" applyBorder="1" applyAlignment="1">
      <alignment horizontal="center" vertical="center"/>
    </xf>
    <xf numFmtId="3" fontId="23" fillId="0" borderId="22" xfId="41" applyNumberFormat="1" applyFont="1" applyBorder="1" applyAlignment="1">
      <alignment horizontal="center" vertical="center"/>
    </xf>
    <xf numFmtId="3" fontId="22" fillId="0" borderId="21" xfId="41" applyNumberFormat="1" applyFont="1" applyBorder="1" applyAlignment="1">
      <alignment horizontal="center" vertical="center"/>
    </xf>
    <xf numFmtId="3" fontId="22" fillId="0" borderId="26" xfId="41" applyNumberFormat="1" applyFont="1" applyBorder="1" applyAlignment="1">
      <alignment horizontal="center" vertical="center"/>
    </xf>
    <xf numFmtId="3" fontId="22" fillId="0" borderId="21" xfId="75" applyNumberFormat="1" applyFont="1" applyFill="1" applyBorder="1" applyAlignment="1">
      <alignment horizontal="center"/>
    </xf>
    <xf numFmtId="3" fontId="22" fillId="0" borderId="19" xfId="75" applyNumberFormat="1" applyFont="1" applyFill="1" applyBorder="1" applyAlignment="1">
      <alignment horizontal="center"/>
    </xf>
    <xf numFmtId="0" fontId="22" fillId="0" borderId="42" xfId="41" applyFont="1" applyBorder="1" applyAlignment="1">
      <alignment horizontal="center" vertical="center" wrapText="1"/>
    </xf>
    <xf numFmtId="0" fontId="22" fillId="0" borderId="41" xfId="41" applyFont="1" applyBorder="1" applyAlignment="1">
      <alignment horizontal="center" vertical="center" wrapText="1"/>
    </xf>
    <xf numFmtId="166" fontId="23" fillId="0" borderId="10" xfId="74" applyNumberFormat="1" applyFont="1" applyFill="1" applyBorder="1" applyAlignment="1">
      <alignment horizontal="center" vertical="center" wrapText="1"/>
    </xf>
    <xf numFmtId="0" fontId="65" fillId="24" borderId="0" xfId="46" applyFont="1" applyFill="1" applyBorder="1" applyAlignment="1">
      <alignment horizontal="center" vertical="center"/>
    </xf>
    <xf numFmtId="0" fontId="27" fillId="24" borderId="0" xfId="35" applyFont="1" applyFill="1" applyBorder="1" applyAlignment="1" applyProtection="1"/>
    <xf numFmtId="0" fontId="65" fillId="25" borderId="0" xfId="35" applyFont="1" applyFill="1" applyAlignment="1" applyProtection="1">
      <alignment horizontal="center" vertical="center"/>
    </xf>
    <xf numFmtId="0" fontId="27" fillId="25" borderId="0" xfId="35" applyFont="1" applyFill="1" applyAlignment="1" applyProtection="1"/>
    <xf numFmtId="0" fontId="65" fillId="26" borderId="0" xfId="46" applyFont="1" applyFill="1" applyBorder="1" applyAlignment="1">
      <alignment horizontal="center" vertical="center"/>
    </xf>
    <xf numFmtId="0" fontId="27" fillId="26" borderId="0" xfId="46" applyFont="1" applyFill="1" applyBorder="1" applyAlignment="1">
      <alignment horizontal="center" vertical="center"/>
    </xf>
    <xf numFmtId="166" fontId="33" fillId="0" borderId="0" xfId="1" applyNumberFormat="1" applyAlignment="1">
      <alignment vertical="center" wrapText="1"/>
    </xf>
    <xf numFmtId="0" fontId="63" fillId="0" borderId="0" xfId="58" applyFont="1"/>
    <xf numFmtId="166" fontId="63" fillId="0" borderId="0" xfId="58" applyNumberFormat="1" applyFont="1"/>
    <xf numFmtId="0" fontId="63" fillId="0" borderId="0" xfId="58" applyFont="1" applyAlignment="1">
      <alignment horizontal="center"/>
    </xf>
    <xf numFmtId="166" fontId="63" fillId="0" borderId="0" xfId="58" applyNumberFormat="1" applyFont="1" applyAlignment="1">
      <alignment horizontal="center"/>
    </xf>
    <xf numFmtId="0" fontId="22" fillId="0" borderId="0" xfId="58" applyFont="1" applyAlignment="1">
      <alignment horizontal="left" vertical="center"/>
    </xf>
    <xf numFmtId="0" fontId="22" fillId="0" borderId="56" xfId="41" applyFont="1" applyBorder="1" applyAlignment="1">
      <alignment horizontal="center" vertical="center" wrapText="1"/>
    </xf>
    <xf numFmtId="3" fontId="22" fillId="0" borderId="53" xfId="75" applyNumberFormat="1" applyFont="1" applyBorder="1" applyAlignment="1">
      <alignment horizontal="center" wrapText="1"/>
    </xf>
    <xf numFmtId="3" fontId="22" fillId="0" borderId="54" xfId="75" applyNumberFormat="1" applyFont="1" applyBorder="1" applyAlignment="1">
      <alignment horizontal="center" wrapText="1"/>
    </xf>
    <xf numFmtId="3" fontId="22" fillId="0" borderId="53" xfId="41" applyNumberFormat="1" applyFont="1" applyFill="1" applyBorder="1" applyAlignment="1">
      <alignment horizontal="center" vertical="center"/>
    </xf>
    <xf numFmtId="3" fontId="22" fillId="0" borderId="53" xfId="41" applyNumberFormat="1" applyFont="1" applyBorder="1" applyAlignment="1">
      <alignment horizontal="center" vertical="center"/>
    </xf>
    <xf numFmtId="3" fontId="22" fillId="0" borderId="54" xfId="41" applyNumberFormat="1" applyFont="1" applyBorder="1" applyAlignment="1">
      <alignment horizontal="center" vertical="center"/>
    </xf>
    <xf numFmtId="3" fontId="22" fillId="0" borderId="55" xfId="41" applyNumberFormat="1" applyFont="1" applyBorder="1" applyAlignment="1">
      <alignment horizontal="center" vertical="center"/>
    </xf>
    <xf numFmtId="3" fontId="22" fillId="0" borderId="54" xfId="75" applyNumberFormat="1" applyFont="1" applyBorder="1" applyAlignment="1">
      <alignment horizontal="center"/>
    </xf>
    <xf numFmtId="3" fontId="22" fillId="0" borderId="53" xfId="75" applyNumberFormat="1" applyFont="1" applyBorder="1" applyAlignment="1">
      <alignment horizontal="center"/>
    </xf>
    <xf numFmtId="3" fontId="50" fillId="0" borderId="0" xfId="41" applyNumberFormat="1" applyAlignment="1">
      <alignment wrapText="1"/>
    </xf>
    <xf numFmtId="9" fontId="65" fillId="0" borderId="61" xfId="58" applyNumberFormat="1" applyFont="1" applyFill="1" applyBorder="1" applyAlignment="1">
      <alignment horizontal="center"/>
    </xf>
    <xf numFmtId="9" fontId="65" fillId="0" borderId="53" xfId="58" applyNumberFormat="1" applyFont="1" applyFill="1" applyBorder="1" applyAlignment="1">
      <alignment horizontal="center"/>
    </xf>
    <xf numFmtId="9" fontId="65" fillId="0" borderId="54" xfId="58" applyNumberFormat="1" applyFont="1" applyFill="1" applyBorder="1" applyAlignment="1">
      <alignment horizontal="center"/>
    </xf>
    <xf numFmtId="9" fontId="65" fillId="0" borderId="55" xfId="58" applyNumberFormat="1" applyFont="1" applyFill="1" applyBorder="1" applyAlignment="1">
      <alignment horizontal="center"/>
    </xf>
    <xf numFmtId="0" fontId="26" fillId="0" borderId="35" xfId="344" applyBorder="1" applyAlignment="1">
      <alignment horizontal="center" wrapText="1"/>
    </xf>
    <xf numFmtId="3" fontId="22" fillId="0" borderId="53" xfId="350" applyNumberFormat="1" applyFont="1" applyBorder="1" applyAlignment="1">
      <alignment horizontal="center" wrapText="1"/>
    </xf>
    <xf numFmtId="0" fontId="26" fillId="0" borderId="20" xfId="344" applyBorder="1" applyAlignment="1">
      <alignment horizontal="center" wrapText="1"/>
    </xf>
    <xf numFmtId="0" fontId="26" fillId="0" borderId="25" xfId="344" applyBorder="1" applyAlignment="1">
      <alignment horizontal="center" wrapText="1"/>
    </xf>
    <xf numFmtId="3" fontId="22" fillId="0" borderId="54" xfId="350" applyNumberFormat="1" applyFont="1" applyBorder="1" applyAlignment="1">
      <alignment horizontal="center" wrapText="1"/>
    </xf>
    <xf numFmtId="0" fontId="26" fillId="0" borderId="20" xfId="344" applyBorder="1" applyAlignment="1">
      <alignment horizontal="center"/>
    </xf>
    <xf numFmtId="3" fontId="22" fillId="0" borderId="53" xfId="344" applyNumberFormat="1" applyFont="1" applyFill="1" applyBorder="1" applyAlignment="1">
      <alignment horizontal="center" vertical="center"/>
    </xf>
    <xf numFmtId="3" fontId="22" fillId="0" borderId="53" xfId="344" applyNumberFormat="1" applyFont="1" applyBorder="1" applyAlignment="1">
      <alignment horizontal="center" vertical="center"/>
    </xf>
    <xf numFmtId="0" fontId="26" fillId="0" borderId="25" xfId="344" applyBorder="1" applyAlignment="1">
      <alignment horizontal="center"/>
    </xf>
    <xf numFmtId="3" fontId="22" fillId="0" borderId="54" xfId="344" applyNumberFormat="1" applyFont="1" applyBorder="1" applyAlignment="1">
      <alignment horizontal="center" vertical="center"/>
    </xf>
    <xf numFmtId="0" fontId="26" fillId="0" borderId="30" xfId="344" applyBorder="1" applyAlignment="1">
      <alignment horizontal="center"/>
    </xf>
    <xf numFmtId="3" fontId="22" fillId="0" borderId="55" xfId="344" applyNumberFormat="1" applyFont="1" applyBorder="1" applyAlignment="1">
      <alignment horizontal="center" vertical="center"/>
    </xf>
    <xf numFmtId="3" fontId="22" fillId="0" borderId="54" xfId="350" applyNumberFormat="1" applyFont="1" applyBorder="1" applyAlignment="1">
      <alignment horizontal="center"/>
    </xf>
    <xf numFmtId="3" fontId="22" fillId="0" borderId="53" xfId="350" applyNumberFormat="1" applyFont="1" applyBorder="1" applyAlignment="1">
      <alignment horizontal="center"/>
    </xf>
    <xf numFmtId="0" fontId="62" fillId="0" borderId="42" xfId="57" applyFont="1" applyBorder="1" applyAlignment="1">
      <alignment horizontal="center" vertical="center" wrapText="1"/>
    </xf>
    <xf numFmtId="166" fontId="65" fillId="0" borderId="32" xfId="73" applyNumberFormat="1" applyFont="1" applyBorder="1" applyAlignment="1">
      <alignment horizontal="center" vertical="center" wrapText="1"/>
    </xf>
    <xf numFmtId="166" fontId="65" fillId="0" borderId="0" xfId="73" applyNumberFormat="1" applyFont="1" applyBorder="1" applyAlignment="1">
      <alignment horizontal="center" vertical="center" wrapText="1"/>
    </xf>
    <xf numFmtId="166" fontId="65" fillId="0" borderId="22" xfId="73" applyNumberFormat="1" applyFont="1" applyBorder="1" applyAlignment="1">
      <alignment horizontal="center"/>
    </xf>
    <xf numFmtId="166" fontId="65" fillId="0" borderId="27" xfId="73" applyNumberFormat="1" applyFont="1" applyBorder="1" applyAlignment="1">
      <alignment horizontal="center"/>
    </xf>
    <xf numFmtId="0" fontId="62" fillId="0" borderId="41" xfId="57" applyFont="1" applyBorder="1" applyAlignment="1">
      <alignment horizontal="center" vertical="center"/>
    </xf>
    <xf numFmtId="0" fontId="50" fillId="0" borderId="36" xfId="57" applyFont="1" applyBorder="1" applyAlignment="1">
      <alignment horizontal="center" vertical="center" wrapText="1"/>
    </xf>
    <xf numFmtId="166" fontId="60" fillId="0" borderId="31" xfId="73" applyNumberFormat="1" applyFont="1" applyBorder="1" applyAlignment="1">
      <alignment horizontal="center" vertical="center" wrapText="1"/>
    </xf>
    <xf numFmtId="166" fontId="60" fillId="0" borderId="19" xfId="73" applyNumberFormat="1" applyFont="1" applyBorder="1" applyAlignment="1">
      <alignment horizontal="center" vertical="center" wrapText="1"/>
    </xf>
    <xf numFmtId="166" fontId="60" fillId="0" borderId="19" xfId="73" applyNumberFormat="1" applyFont="1" applyBorder="1" applyAlignment="1">
      <alignment horizontal="center"/>
    </xf>
    <xf numFmtId="166" fontId="60" fillId="0" borderId="21" xfId="73" applyNumberFormat="1" applyFont="1" applyBorder="1" applyAlignment="1">
      <alignment horizontal="center"/>
    </xf>
    <xf numFmtId="166" fontId="60" fillId="0" borderId="26" xfId="73" applyNumberFormat="1" applyFont="1" applyBorder="1" applyAlignment="1">
      <alignment horizontal="center"/>
    </xf>
    <xf numFmtId="166" fontId="60" fillId="0" borderId="19" xfId="73" applyNumberFormat="1" applyFont="1" applyFill="1" applyBorder="1" applyAlignment="1">
      <alignment horizontal="center"/>
    </xf>
    <xf numFmtId="166" fontId="60" fillId="0" borderId="21" xfId="73" applyNumberFormat="1" applyFont="1" applyFill="1" applyBorder="1" applyAlignment="1">
      <alignment horizontal="center"/>
    </xf>
    <xf numFmtId="166" fontId="60" fillId="0" borderId="26" xfId="73" applyNumberFormat="1" applyFont="1" applyFill="1" applyBorder="1" applyAlignment="1">
      <alignment horizontal="center"/>
    </xf>
    <xf numFmtId="166" fontId="50" fillId="0" borderId="15" xfId="72" applyNumberFormat="1" applyFont="1" applyBorder="1" applyAlignment="1">
      <alignment horizontal="center"/>
    </xf>
    <xf numFmtId="166" fontId="65" fillId="0" borderId="9" xfId="73" applyNumberFormat="1" applyFont="1" applyBorder="1" applyAlignment="1">
      <alignment horizontal="center"/>
    </xf>
    <xf numFmtId="166" fontId="62" fillId="0" borderId="86" xfId="58" applyNumberFormat="1" applyFont="1" applyFill="1" applyBorder="1" applyAlignment="1">
      <alignment horizontal="center" vertical="center" wrapText="1"/>
    </xf>
    <xf numFmtId="166" fontId="62" fillId="0" borderId="87" xfId="58" applyNumberFormat="1" applyFont="1" applyFill="1" applyBorder="1" applyAlignment="1">
      <alignment horizontal="center"/>
    </xf>
    <xf numFmtId="166" fontId="62" fillId="0" borderId="12" xfId="58" applyNumberFormat="1" applyFont="1" applyFill="1" applyBorder="1" applyAlignment="1">
      <alignment horizontal="center"/>
    </xf>
    <xf numFmtId="166" fontId="65" fillId="0" borderId="12" xfId="58" applyNumberFormat="1" applyFont="1" applyFill="1" applyBorder="1" applyAlignment="1">
      <alignment horizontal="center"/>
    </xf>
    <xf numFmtId="166" fontId="65" fillId="0" borderId="12" xfId="74" applyNumberFormat="1" applyFont="1" applyFill="1" applyBorder="1" applyAlignment="1">
      <alignment horizontal="center" wrapText="1"/>
    </xf>
    <xf numFmtId="166" fontId="62" fillId="0" borderId="23" xfId="58" applyNumberFormat="1" applyFont="1" applyFill="1" applyBorder="1" applyAlignment="1">
      <alignment horizontal="center"/>
    </xf>
    <xf numFmtId="166" fontId="62" fillId="0" borderId="28" xfId="58" applyNumberFormat="1" applyFont="1" applyFill="1" applyBorder="1" applyAlignment="1">
      <alignment horizontal="center"/>
    </xf>
    <xf numFmtId="166" fontId="65" fillId="0" borderId="28" xfId="58" applyNumberFormat="1" applyFont="1" applyFill="1" applyBorder="1" applyAlignment="1">
      <alignment horizontal="center"/>
    </xf>
    <xf numFmtId="166" fontId="65" fillId="0" borderId="23" xfId="58" applyNumberFormat="1" applyFont="1" applyFill="1" applyBorder="1" applyAlignment="1">
      <alignment horizontal="center"/>
    </xf>
    <xf numFmtId="166" fontId="27" fillId="0" borderId="89" xfId="74" applyNumberFormat="1" applyFont="1" applyFill="1" applyBorder="1" applyAlignment="1">
      <alignment horizontal="center" wrapText="1"/>
    </xf>
    <xf numFmtId="166" fontId="27" fillId="0" borderId="67" xfId="74" applyNumberFormat="1" applyFont="1" applyFill="1" applyBorder="1" applyAlignment="1">
      <alignment horizontal="center" wrapText="1"/>
    </xf>
    <xf numFmtId="166" fontId="27" fillId="0" borderId="67" xfId="58" applyNumberFormat="1" applyFont="1" applyFill="1" applyBorder="1" applyAlignment="1">
      <alignment horizontal="center"/>
    </xf>
    <xf numFmtId="166" fontId="27" fillId="0" borderId="68" xfId="74" applyNumberFormat="1" applyFont="1" applyFill="1" applyBorder="1" applyAlignment="1">
      <alignment horizontal="center" wrapText="1"/>
    </xf>
    <xf numFmtId="166" fontId="27" fillId="0" borderId="69" xfId="74" applyNumberFormat="1" applyFont="1" applyFill="1" applyBorder="1" applyAlignment="1">
      <alignment horizontal="center" wrapText="1"/>
    </xf>
    <xf numFmtId="166" fontId="27" fillId="0" borderId="69" xfId="58" applyNumberFormat="1" applyFont="1" applyFill="1" applyBorder="1" applyAlignment="1">
      <alignment horizontal="center"/>
    </xf>
    <xf numFmtId="166" fontId="27" fillId="0" borderId="68" xfId="58" applyNumberFormat="1" applyFont="1" applyFill="1" applyBorder="1" applyAlignment="1">
      <alignment horizontal="center"/>
    </xf>
    <xf numFmtId="166" fontId="27" fillId="0" borderId="68" xfId="74" applyNumberFormat="1" applyFont="1" applyFill="1" applyBorder="1" applyAlignment="1">
      <alignment horizontal="center"/>
    </xf>
    <xf numFmtId="166" fontId="27" fillId="0" borderId="67" xfId="74" applyNumberFormat="1" applyFont="1" applyFill="1" applyBorder="1" applyAlignment="1">
      <alignment horizontal="center"/>
    </xf>
    <xf numFmtId="166" fontId="60" fillId="0" borderId="67" xfId="74" applyNumberFormat="1" applyFont="1" applyFill="1" applyBorder="1" applyAlignment="1">
      <alignment horizontal="center"/>
    </xf>
    <xf numFmtId="0" fontId="50" fillId="0" borderId="70" xfId="58" applyBorder="1"/>
    <xf numFmtId="166" fontId="23" fillId="0" borderId="88" xfId="74" applyNumberFormat="1" applyFont="1" applyFill="1" applyBorder="1" applyAlignment="1">
      <alignment horizontal="center" vertical="center" wrapText="1"/>
    </xf>
    <xf numFmtId="166" fontId="62" fillId="0" borderId="12" xfId="74" applyNumberFormat="1" applyFont="1" applyFill="1" applyBorder="1" applyAlignment="1">
      <alignment horizontal="center" wrapText="1"/>
    </xf>
    <xf numFmtId="166" fontId="62" fillId="0" borderId="23" xfId="74" applyNumberFormat="1" applyFont="1" applyFill="1" applyBorder="1" applyAlignment="1">
      <alignment horizontal="center" wrapText="1"/>
    </xf>
    <xf numFmtId="166" fontId="62" fillId="0" borderId="28" xfId="74" applyNumberFormat="1" applyFont="1" applyFill="1" applyBorder="1" applyAlignment="1">
      <alignment horizontal="center" wrapText="1"/>
    </xf>
    <xf numFmtId="166" fontId="62" fillId="0" borderId="12" xfId="74" applyNumberFormat="1" applyFont="1" applyFill="1" applyBorder="1" applyAlignment="1">
      <alignment horizontal="center"/>
    </xf>
    <xf numFmtId="166" fontId="62" fillId="0" borderId="28" xfId="74" applyNumberFormat="1" applyFont="1" applyFill="1" applyBorder="1" applyAlignment="1">
      <alignment horizontal="center"/>
    </xf>
    <xf numFmtId="166" fontId="62" fillId="0" borderId="23" xfId="74" applyNumberFormat="1" applyFont="1" applyFill="1" applyBorder="1" applyAlignment="1">
      <alignment horizontal="center"/>
    </xf>
    <xf numFmtId="166" fontId="60" fillId="0" borderId="67" xfId="74" applyNumberFormat="1" applyFont="1" applyFill="1" applyBorder="1" applyAlignment="1">
      <alignment horizontal="center" wrapText="1"/>
    </xf>
    <xf numFmtId="166" fontId="60" fillId="0" borderId="68" xfId="74" applyNumberFormat="1" applyFont="1" applyFill="1" applyBorder="1" applyAlignment="1">
      <alignment horizontal="center" wrapText="1"/>
    </xf>
    <xf numFmtId="166" fontId="60" fillId="0" borderId="69" xfId="74" applyNumberFormat="1" applyFont="1" applyFill="1" applyBorder="1" applyAlignment="1">
      <alignment horizontal="center" wrapText="1"/>
    </xf>
    <xf numFmtId="166" fontId="50" fillId="0" borderId="67" xfId="58" applyNumberFormat="1" applyFont="1" applyFill="1" applyBorder="1" applyAlignment="1">
      <alignment horizontal="center"/>
    </xf>
    <xf numFmtId="166" fontId="60" fillId="0" borderId="67" xfId="58" applyNumberFormat="1" applyFont="1" applyFill="1" applyBorder="1" applyAlignment="1">
      <alignment horizontal="center"/>
    </xf>
    <xf numFmtId="166" fontId="60" fillId="0" borderId="69" xfId="58" applyNumberFormat="1" applyFont="1" applyFill="1" applyBorder="1" applyAlignment="1">
      <alignment horizontal="center"/>
    </xf>
    <xf numFmtId="166" fontId="60" fillId="0" borderId="68" xfId="58" applyNumberFormat="1" applyFont="1" applyFill="1" applyBorder="1" applyAlignment="1">
      <alignment horizontal="center"/>
    </xf>
    <xf numFmtId="166" fontId="50" fillId="0" borderId="69" xfId="58" applyNumberFormat="1" applyFont="1" applyFill="1" applyBorder="1" applyAlignment="1">
      <alignment horizontal="center"/>
    </xf>
    <xf numFmtId="166" fontId="50" fillId="0" borderId="68" xfId="58" applyNumberFormat="1" applyFont="1" applyFill="1" applyBorder="1" applyAlignment="1">
      <alignment horizontal="center"/>
    </xf>
    <xf numFmtId="166" fontId="60" fillId="0" borderId="68" xfId="74" applyNumberFormat="1" applyFont="1" applyFill="1" applyBorder="1" applyAlignment="1">
      <alignment horizontal="center"/>
    </xf>
    <xf numFmtId="166" fontId="65" fillId="0" borderId="86" xfId="74" applyNumberFormat="1" applyFont="1" applyFill="1" applyBorder="1" applyAlignment="1">
      <alignment horizontal="center" vertical="center" wrapText="1"/>
    </xf>
    <xf numFmtId="166" fontId="65" fillId="0" borderId="87" xfId="74" applyNumberFormat="1" applyFont="1" applyFill="1" applyBorder="1" applyAlignment="1">
      <alignment horizontal="center"/>
    </xf>
    <xf numFmtId="166" fontId="65" fillId="0" borderId="12" xfId="74" applyNumberFormat="1" applyFont="1" applyFill="1" applyBorder="1" applyAlignment="1">
      <alignment horizontal="center"/>
    </xf>
    <xf numFmtId="166" fontId="65" fillId="0" borderId="23" xfId="74" applyNumberFormat="1" applyFont="1" applyFill="1" applyBorder="1" applyAlignment="1">
      <alignment horizontal="center"/>
    </xf>
    <xf numFmtId="166" fontId="65" fillId="0" borderId="28" xfId="74" applyNumberFormat="1" applyFont="1" applyFill="1" applyBorder="1" applyAlignment="1">
      <alignment horizontal="center"/>
    </xf>
    <xf numFmtId="166" fontId="60" fillId="0" borderId="89" xfId="74" applyNumberFormat="1" applyFont="1" applyFill="1" applyBorder="1" applyAlignment="1">
      <alignment horizontal="center" wrapText="1"/>
    </xf>
    <xf numFmtId="166" fontId="60" fillId="0" borderId="69" xfId="74" applyNumberFormat="1" applyFont="1" applyFill="1" applyBorder="1" applyAlignment="1">
      <alignment horizontal="center"/>
    </xf>
    <xf numFmtId="0" fontId="60" fillId="0" borderId="19" xfId="49" applyFont="1" applyFill="1" applyBorder="1" applyAlignment="1">
      <alignment horizontal="center"/>
    </xf>
    <xf numFmtId="166" fontId="23" fillId="0" borderId="82" xfId="74" applyNumberFormat="1" applyFont="1" applyFill="1" applyBorder="1" applyAlignment="1">
      <alignment horizontal="center" vertical="center" wrapText="1"/>
    </xf>
    <xf numFmtId="0" fontId="50" fillId="0" borderId="18" xfId="58" applyBorder="1" applyAlignment="1">
      <alignment horizontal="center"/>
    </xf>
    <xf numFmtId="0" fontId="22" fillId="0" borderId="0" xfId="41" applyFont="1"/>
    <xf numFmtId="166" fontId="50" fillId="0" borderId="0" xfId="90" applyNumberFormat="1" applyFont="1" applyAlignment="1">
      <alignment wrapText="1"/>
    </xf>
    <xf numFmtId="0" fontId="26" fillId="0" borderId="0" xfId="0" applyFont="1" applyBorder="1" applyAlignment="1">
      <alignment horizontal="center" vertical="center" wrapText="1"/>
    </xf>
    <xf numFmtId="0" fontId="65" fillId="27" borderId="0" xfId="46" applyFont="1" applyFill="1" applyBorder="1" applyAlignment="1">
      <alignment horizontal="center" vertical="center"/>
    </xf>
    <xf numFmtId="0" fontId="27" fillId="27" borderId="0" xfId="46" applyFont="1" applyFill="1" applyBorder="1" applyAlignment="1">
      <alignment horizontal="left" vertical="center"/>
    </xf>
    <xf numFmtId="0" fontId="23" fillId="22" borderId="0" xfId="46" applyFont="1" applyFill="1" applyBorder="1" applyAlignment="1">
      <alignment horizontal="left" vertical="center"/>
    </xf>
    <xf numFmtId="166" fontId="23" fillId="0" borderId="0" xfId="73" applyNumberFormat="1" applyFont="1" applyBorder="1" applyAlignment="1">
      <alignment horizontal="center"/>
    </xf>
    <xf numFmtId="166" fontId="23" fillId="0" borderId="0" xfId="73" applyNumberFormat="1" applyFont="1" applyFill="1" applyBorder="1" applyAlignment="1">
      <alignment horizontal="center"/>
    </xf>
    <xf numFmtId="166" fontId="23" fillId="0" borderId="22" xfId="73" applyNumberFormat="1" applyFont="1" applyFill="1" applyBorder="1" applyAlignment="1">
      <alignment horizontal="center"/>
    </xf>
    <xf numFmtId="166" fontId="23" fillId="0" borderId="27" xfId="73" applyNumberFormat="1" applyFont="1" applyFill="1" applyBorder="1" applyAlignment="1">
      <alignment horizontal="center"/>
    </xf>
    <xf numFmtId="166" fontId="23" fillId="0" borderId="32" xfId="73" applyNumberFormat="1" applyFont="1" applyBorder="1" applyAlignment="1">
      <alignment horizontal="center" vertical="center" wrapText="1"/>
    </xf>
    <xf numFmtId="0" fontId="62" fillId="0" borderId="19" xfId="57" applyFont="1" applyBorder="1" applyAlignment="1">
      <alignment horizontal="center" vertical="center"/>
    </xf>
    <xf numFmtId="0" fontId="63" fillId="0" borderId="19" xfId="49" applyNumberFormat="1" applyFont="1" applyFill="1" applyBorder="1" applyAlignment="1" applyProtection="1">
      <alignment horizontal="center"/>
    </xf>
    <xf numFmtId="0" fontId="26" fillId="0" borderId="36" xfId="57" applyFont="1" applyBorder="1" applyAlignment="1">
      <alignment horizontal="center" vertical="center" wrapText="1"/>
    </xf>
    <xf numFmtId="9" fontId="0" fillId="0" borderId="0" xfId="72" applyFont="1" applyAlignment="1">
      <alignment horizontal="center"/>
    </xf>
    <xf numFmtId="168" fontId="65" fillId="0" borderId="24" xfId="73" applyNumberFormat="1" applyFont="1" applyFill="1" applyBorder="1" applyAlignment="1">
      <alignment horizontal="center"/>
    </xf>
    <xf numFmtId="168" fontId="27" fillId="0" borderId="22" xfId="73" applyNumberFormat="1" applyFont="1" applyFill="1" applyBorder="1" applyAlignment="1">
      <alignment horizontal="center"/>
    </xf>
    <xf numFmtId="168" fontId="27" fillId="0" borderId="49" xfId="73" applyNumberFormat="1" applyFont="1" applyFill="1" applyBorder="1" applyAlignment="1">
      <alignment horizontal="center"/>
    </xf>
    <xf numFmtId="168" fontId="65" fillId="0" borderId="22" xfId="73" applyNumberFormat="1" applyFont="1" applyFill="1" applyBorder="1" applyAlignment="1">
      <alignment horizontal="center"/>
    </xf>
    <xf numFmtId="168" fontId="60" fillId="0" borderId="22" xfId="73" applyNumberFormat="1" applyFont="1" applyFill="1" applyBorder="1" applyAlignment="1">
      <alignment horizontal="center"/>
    </xf>
    <xf numFmtId="168" fontId="65" fillId="0" borderId="29" xfId="73" applyNumberFormat="1" applyFont="1" applyFill="1" applyBorder="1" applyAlignment="1">
      <alignment horizontal="center"/>
    </xf>
    <xf numFmtId="168" fontId="27" fillId="0" borderId="27" xfId="73" applyNumberFormat="1" applyFont="1" applyFill="1" applyBorder="1" applyAlignment="1">
      <alignment horizontal="center"/>
    </xf>
    <xf numFmtId="168" fontId="27" fillId="0" borderId="48" xfId="73" applyNumberFormat="1" applyFont="1" applyFill="1" applyBorder="1" applyAlignment="1">
      <alignment horizontal="center"/>
    </xf>
    <xf numFmtId="168" fontId="65" fillId="0" borderId="27" xfId="73" applyNumberFormat="1" applyFont="1" applyFill="1" applyBorder="1" applyAlignment="1">
      <alignment horizontal="center"/>
    </xf>
    <xf numFmtId="168" fontId="60" fillId="0" borderId="27" xfId="73" applyNumberFormat="1" applyFont="1" applyFill="1" applyBorder="1" applyAlignment="1">
      <alignment horizontal="center"/>
    </xf>
    <xf numFmtId="168" fontId="50" fillId="0" borderId="0" xfId="57" applyNumberFormat="1" applyFont="1" applyBorder="1" applyAlignment="1">
      <alignment horizontal="center"/>
    </xf>
    <xf numFmtId="168" fontId="65" fillId="0" borderId="9" xfId="73" applyNumberFormat="1" applyFont="1" applyFill="1" applyBorder="1" applyAlignment="1">
      <alignment horizontal="center"/>
    </xf>
    <xf numFmtId="168" fontId="27" fillId="0" borderId="0" xfId="73" applyNumberFormat="1" applyFont="1" applyFill="1" applyBorder="1" applyAlignment="1">
      <alignment horizontal="center"/>
    </xf>
    <xf numFmtId="168" fontId="27" fillId="0" borderId="11" xfId="73" applyNumberFormat="1" applyFont="1" applyFill="1" applyBorder="1" applyAlignment="1">
      <alignment horizontal="center"/>
    </xf>
    <xf numFmtId="168" fontId="65" fillId="0" borderId="0" xfId="73" applyNumberFormat="1" applyFont="1" applyFill="1" applyBorder="1" applyAlignment="1">
      <alignment horizontal="center"/>
    </xf>
    <xf numFmtId="168" fontId="60" fillId="0" borderId="0" xfId="73" applyNumberFormat="1" applyFont="1" applyFill="1" applyBorder="1" applyAlignment="1">
      <alignment horizontal="center"/>
    </xf>
    <xf numFmtId="168" fontId="0" fillId="0" borderId="9" xfId="0" applyNumberFormat="1" applyBorder="1"/>
    <xf numFmtId="168" fontId="0" fillId="0" borderId="0" xfId="0" applyNumberFormat="1" applyBorder="1"/>
    <xf numFmtId="168" fontId="0" fillId="0" borderId="12" xfId="0" applyNumberFormat="1" applyBorder="1"/>
    <xf numFmtId="168" fontId="60" fillId="0" borderId="9" xfId="73" applyNumberFormat="1" applyFont="1" applyFill="1" applyBorder="1" applyAlignment="1">
      <alignment horizontal="center"/>
    </xf>
    <xf numFmtId="168" fontId="60" fillId="0" borderId="11" xfId="73" applyNumberFormat="1" applyFont="1" applyFill="1" applyBorder="1" applyAlignment="1">
      <alignment horizontal="center"/>
    </xf>
    <xf numFmtId="168" fontId="50" fillId="0" borderId="16" xfId="57" applyNumberFormat="1" applyFont="1" applyBorder="1" applyAlignment="1">
      <alignment horizontal="center"/>
    </xf>
    <xf numFmtId="168" fontId="60" fillId="0" borderId="17" xfId="73" applyNumberFormat="1" applyFont="1" applyBorder="1" applyAlignment="1">
      <alignment horizontal="center"/>
    </xf>
    <xf numFmtId="168" fontId="60" fillId="0" borderId="16" xfId="73" applyNumberFormat="1" applyFont="1" applyBorder="1" applyAlignment="1">
      <alignment horizontal="center"/>
    </xf>
    <xf numFmtId="168" fontId="50" fillId="0" borderId="64" xfId="72" applyNumberFormat="1" applyFont="1" applyBorder="1" applyAlignment="1">
      <alignment horizontal="center"/>
    </xf>
    <xf numFmtId="168" fontId="60" fillId="0" borderId="16" xfId="72" applyNumberFormat="1" applyFont="1" applyBorder="1" applyAlignment="1">
      <alignment horizontal="center"/>
    </xf>
    <xf numFmtId="168" fontId="50" fillId="0" borderId="16" xfId="72" applyNumberFormat="1" applyFont="1" applyBorder="1" applyAlignment="1">
      <alignment horizontal="center"/>
    </xf>
    <xf numFmtId="168" fontId="62" fillId="0" borderId="22" xfId="57" applyNumberFormat="1" applyFont="1" applyBorder="1" applyAlignment="1">
      <alignment horizontal="center"/>
    </xf>
    <xf numFmtId="168" fontId="62" fillId="0" borderId="27" xfId="57" applyNumberFormat="1" applyFont="1" applyBorder="1" applyAlignment="1">
      <alignment horizontal="center"/>
    </xf>
    <xf numFmtId="168" fontId="62" fillId="0" borderId="0" xfId="57" applyNumberFormat="1" applyFont="1" applyBorder="1" applyAlignment="1">
      <alignment horizontal="center"/>
    </xf>
    <xf numFmtId="0" fontId="26" fillId="0" borderId="0" xfId="0" applyFont="1" applyAlignment="1">
      <alignment wrapText="1"/>
    </xf>
    <xf numFmtId="0" fontId="51" fillId="0" borderId="0" xfId="0" applyFont="1" applyAlignment="1">
      <alignment horizontal="center"/>
    </xf>
    <xf numFmtId="0" fontId="68" fillId="0" borderId="20" xfId="0" applyFont="1" applyBorder="1" applyAlignment="1">
      <alignment horizontal="center" vertical="center"/>
    </xf>
    <xf numFmtId="0" fontId="68" fillId="0" borderId="0" xfId="0" applyFont="1" applyBorder="1" applyAlignment="1">
      <alignment horizontal="center" vertical="center"/>
    </xf>
    <xf numFmtId="0" fontId="68" fillId="0" borderId="19" xfId="0" applyFont="1" applyBorder="1" applyAlignment="1">
      <alignment horizontal="center" vertical="center"/>
    </xf>
    <xf numFmtId="0" fontId="26" fillId="0" borderId="20" xfId="0" applyFont="1" applyBorder="1"/>
    <xf numFmtId="0" fontId="51" fillId="0" borderId="0" xfId="0" applyFont="1" applyBorder="1" applyAlignment="1">
      <alignment horizontal="center"/>
    </xf>
    <xf numFmtId="0" fontId="51" fillId="0" borderId="19" xfId="0" applyFont="1" applyBorder="1" applyAlignment="1">
      <alignment horizontal="center"/>
    </xf>
    <xf numFmtId="0" fontId="26" fillId="0" borderId="20" xfId="0" applyFont="1" applyBorder="1" applyAlignment="1">
      <alignment wrapText="1"/>
    </xf>
    <xf numFmtId="0" fontId="59" fillId="0" borderId="20" xfId="1" applyFont="1" applyBorder="1" applyAlignment="1">
      <alignment horizontal="center"/>
    </xf>
    <xf numFmtId="0" fontId="0" fillId="0" borderId="20" xfId="0" applyBorder="1" applyAlignment="1">
      <alignment horizontal="center"/>
    </xf>
    <xf numFmtId="0" fontId="0" fillId="0" borderId="18" xfId="0" applyBorder="1" applyAlignment="1">
      <alignment horizontal="center"/>
    </xf>
    <xf numFmtId="0" fontId="22" fillId="0" borderId="0" xfId="0" applyFont="1" applyBorder="1" applyAlignment="1">
      <alignment horizontal="center" vertical="center" wrapText="1"/>
    </xf>
    <xf numFmtId="9" fontId="22" fillId="0" borderId="0" xfId="90" applyFont="1" applyBorder="1" applyAlignment="1">
      <alignment horizontal="center" vertical="center"/>
    </xf>
    <xf numFmtId="9" fontId="22" fillId="0" borderId="19" xfId="90" applyFont="1" applyBorder="1" applyAlignment="1">
      <alignment horizontal="center" vertical="center"/>
    </xf>
    <xf numFmtId="9" fontId="22" fillId="0" borderId="0" xfId="90" applyFont="1" applyBorder="1" applyAlignment="1">
      <alignment horizontal="center"/>
    </xf>
    <xf numFmtId="9" fontId="22" fillId="0" borderId="19" xfId="90" applyFont="1" applyBorder="1" applyAlignment="1">
      <alignment horizontal="center"/>
    </xf>
    <xf numFmtId="9" fontId="22" fillId="0" borderId="16" xfId="90" applyFont="1" applyBorder="1" applyAlignment="1">
      <alignment horizontal="center"/>
    </xf>
    <xf numFmtId="9" fontId="22" fillId="0" borderId="15" xfId="90" applyFont="1" applyBorder="1" applyAlignment="1">
      <alignment horizontal="center"/>
    </xf>
    <xf numFmtId="9" fontId="23" fillId="0" borderId="0" xfId="90" applyFont="1" applyBorder="1" applyAlignment="1">
      <alignment horizontal="center" vertical="center"/>
    </xf>
    <xf numFmtId="9" fontId="23" fillId="0" borderId="0" xfId="90" applyFont="1" applyBorder="1" applyAlignment="1">
      <alignment horizontal="center"/>
    </xf>
    <xf numFmtId="9" fontId="23" fillId="0" borderId="16" xfId="90" applyFont="1" applyBorder="1" applyAlignment="1">
      <alignment horizontal="center"/>
    </xf>
    <xf numFmtId="0" fontId="22" fillId="0" borderId="19" xfId="0" applyFont="1" applyBorder="1" applyAlignment="1">
      <alignment horizontal="center" vertical="center" wrapText="1"/>
    </xf>
    <xf numFmtId="0" fontId="23" fillId="23" borderId="0" xfId="46" applyFont="1" applyFill="1" applyBorder="1" applyAlignment="1">
      <alignment horizontal="center" vertical="center"/>
    </xf>
    <xf numFmtId="3" fontId="23" fillId="0" borderId="0" xfId="72" applyNumberFormat="1" applyFont="1" applyFill="1" applyBorder="1" applyAlignment="1">
      <alignment horizontal="center" wrapText="1"/>
    </xf>
    <xf numFmtId="3" fontId="23" fillId="0" borderId="0" xfId="74" applyNumberFormat="1" applyFont="1" applyFill="1" applyBorder="1" applyAlignment="1">
      <alignment horizontal="center"/>
    </xf>
    <xf numFmtId="3" fontId="22" fillId="0" borderId="0" xfId="58" applyNumberFormat="1" applyFont="1" applyFill="1" applyBorder="1" applyAlignment="1">
      <alignment horizontal="center"/>
    </xf>
    <xf numFmtId="3" fontId="23" fillId="0" borderId="22" xfId="74" applyNumberFormat="1" applyFont="1" applyFill="1" applyBorder="1" applyAlignment="1">
      <alignment horizontal="center"/>
    </xf>
    <xf numFmtId="3" fontId="22" fillId="0" borderId="22" xfId="58" applyNumberFormat="1" applyFont="1" applyFill="1" applyBorder="1" applyAlignment="1">
      <alignment horizontal="center"/>
    </xf>
    <xf numFmtId="3" fontId="23" fillId="0" borderId="27" xfId="74" applyNumberFormat="1" applyFont="1" applyFill="1" applyBorder="1" applyAlignment="1">
      <alignment horizontal="center"/>
    </xf>
    <xf numFmtId="3" fontId="22" fillId="0" borderId="27" xfId="58" applyNumberFormat="1" applyFont="1" applyFill="1" applyBorder="1" applyAlignment="1">
      <alignment horizontal="center"/>
    </xf>
    <xf numFmtId="3" fontId="23" fillId="0" borderId="0" xfId="74" applyNumberFormat="1" applyFont="1" applyFill="1" applyBorder="1" applyAlignment="1">
      <alignment horizontal="center" wrapText="1"/>
    </xf>
    <xf numFmtId="3" fontId="23" fillId="0" borderId="22" xfId="74" applyNumberFormat="1" applyFont="1" applyFill="1" applyBorder="1" applyAlignment="1">
      <alignment horizontal="center" wrapText="1"/>
    </xf>
    <xf numFmtId="3" fontId="23" fillId="0" borderId="27" xfId="74" applyNumberFormat="1" applyFont="1" applyFill="1" applyBorder="1" applyAlignment="1">
      <alignment horizontal="center" wrapText="1"/>
    </xf>
    <xf numFmtId="0" fontId="62" fillId="0" borderId="72" xfId="57" applyFont="1" applyBorder="1" applyAlignment="1">
      <alignment horizontal="center" vertical="center" wrapText="1"/>
    </xf>
    <xf numFmtId="166" fontId="65" fillId="0" borderId="12" xfId="73" applyNumberFormat="1" applyFont="1" applyFill="1" applyBorder="1" applyAlignment="1">
      <alignment horizontal="center"/>
    </xf>
    <xf numFmtId="166" fontId="65" fillId="0" borderId="23" xfId="73" applyNumberFormat="1" applyFont="1" applyFill="1" applyBorder="1" applyAlignment="1">
      <alignment horizontal="center"/>
    </xf>
    <xf numFmtId="166" fontId="65" fillId="0" borderId="28" xfId="73" applyNumberFormat="1" applyFont="1" applyFill="1" applyBorder="1" applyAlignment="1">
      <alignment horizontal="center"/>
    </xf>
    <xf numFmtId="166" fontId="23" fillId="0" borderId="58" xfId="74" applyNumberFormat="1" applyFont="1" applyFill="1" applyBorder="1" applyAlignment="1">
      <alignment horizontal="center" vertical="center" wrapText="1"/>
    </xf>
    <xf numFmtId="166" fontId="23" fillId="0" borderId="62" xfId="74" applyNumberFormat="1" applyFont="1" applyFill="1" applyBorder="1" applyAlignment="1">
      <alignment horizontal="center" vertical="center" wrapText="1"/>
    </xf>
    <xf numFmtId="0" fontId="62" fillId="0" borderId="41" xfId="57" applyFont="1" applyBorder="1" applyAlignment="1">
      <alignment horizontal="center" vertical="center"/>
    </xf>
    <xf numFmtId="0" fontId="26" fillId="0" borderId="41" xfId="57" applyFont="1" applyBorder="1" applyAlignment="1">
      <alignment horizontal="center" vertical="center"/>
    </xf>
    <xf numFmtId="0" fontId="65" fillId="28" borderId="0" xfId="35" applyFont="1" applyFill="1" applyAlignment="1" applyProtection="1">
      <alignment horizontal="center" vertical="center"/>
    </xf>
    <xf numFmtId="0" fontId="27" fillId="28" borderId="0" xfId="35" applyFont="1" applyFill="1" applyAlignment="1" applyProtection="1"/>
    <xf numFmtId="0" fontId="22" fillId="0" borderId="20" xfId="58" applyFont="1" applyFill="1" applyBorder="1"/>
    <xf numFmtId="0" fontId="23" fillId="0" borderId="0" xfId="49" applyFont="1" applyFill="1" applyBorder="1" applyAlignment="1">
      <alignment horizontal="center"/>
    </xf>
    <xf numFmtId="0" fontId="22" fillId="0" borderId="0" xfId="58" applyFont="1" applyBorder="1" applyAlignment="1">
      <alignment horizontal="center"/>
    </xf>
    <xf numFmtId="0" fontId="22" fillId="0" borderId="0" xfId="49" applyNumberFormat="1" applyFont="1" applyFill="1" applyBorder="1" applyAlignment="1" applyProtection="1">
      <alignment horizontal="center"/>
    </xf>
    <xf numFmtId="0" fontId="22" fillId="0" borderId="0" xfId="58" applyFont="1" applyFill="1" applyBorder="1" applyAlignment="1">
      <alignment horizontal="center"/>
    </xf>
    <xf numFmtId="0" fontId="23" fillId="0" borderId="19" xfId="49" applyFont="1" applyFill="1" applyBorder="1" applyAlignment="1">
      <alignment horizontal="center"/>
    </xf>
    <xf numFmtId="0" fontId="22" fillId="0" borderId="20" xfId="58" applyFont="1" applyFill="1" applyBorder="1" applyAlignment="1">
      <alignment horizontal="center" vertical="center"/>
    </xf>
    <xf numFmtId="0" fontId="22" fillId="0" borderId="58" xfId="0" applyFont="1" applyBorder="1" applyAlignment="1">
      <alignment horizontal="center" vertical="center" wrapText="1"/>
    </xf>
    <xf numFmtId="0" fontId="22" fillId="0" borderId="91" xfId="0" applyFont="1" applyBorder="1" applyAlignment="1">
      <alignment horizontal="center" vertical="center" wrapText="1"/>
    </xf>
    <xf numFmtId="0" fontId="22" fillId="0" borderId="20" xfId="58" applyFont="1" applyFill="1" applyBorder="1" applyAlignment="1">
      <alignment horizontal="center" wrapText="1"/>
    </xf>
    <xf numFmtId="166" fontId="23" fillId="0" borderId="14" xfId="74" applyNumberFormat="1" applyFont="1" applyFill="1" applyBorder="1" applyAlignment="1">
      <alignment horizontal="center" wrapText="1"/>
    </xf>
    <xf numFmtId="166" fontId="23" fillId="0" borderId="0" xfId="74" applyNumberFormat="1" applyFont="1" applyFill="1" applyBorder="1" applyAlignment="1">
      <alignment horizontal="center" wrapText="1"/>
    </xf>
    <xf numFmtId="166" fontId="23" fillId="0" borderId="60" xfId="74" applyNumberFormat="1" applyFont="1" applyFill="1" applyBorder="1" applyAlignment="1">
      <alignment horizontal="center" wrapText="1"/>
    </xf>
    <xf numFmtId="166" fontId="23" fillId="0" borderId="19" xfId="74" applyNumberFormat="1" applyFont="1" applyFill="1" applyBorder="1" applyAlignment="1">
      <alignment horizontal="center" wrapText="1"/>
    </xf>
    <xf numFmtId="166" fontId="23" fillId="0" borderId="0" xfId="58" applyNumberFormat="1" applyFont="1" applyFill="1" applyBorder="1" applyAlignment="1">
      <alignment horizontal="center"/>
    </xf>
    <xf numFmtId="166" fontId="23" fillId="0" borderId="0" xfId="74" applyNumberFormat="1" applyFont="1" applyFill="1" applyBorder="1" applyAlignment="1">
      <alignment horizontal="center"/>
    </xf>
    <xf numFmtId="166" fontId="23" fillId="0" borderId="19" xfId="74" applyNumberFormat="1" applyFont="1" applyFill="1" applyBorder="1" applyAlignment="1">
      <alignment horizontal="center"/>
    </xf>
    <xf numFmtId="166" fontId="23" fillId="0" borderId="22" xfId="74" applyNumberFormat="1" applyFont="1" applyFill="1" applyBorder="1" applyAlignment="1">
      <alignment horizontal="center" wrapText="1"/>
    </xf>
    <xf numFmtId="166" fontId="23" fillId="0" borderId="21" xfId="74" applyNumberFormat="1" applyFont="1" applyFill="1" applyBorder="1" applyAlignment="1">
      <alignment horizontal="center" wrapText="1"/>
    </xf>
    <xf numFmtId="0" fontId="22" fillId="0" borderId="30" xfId="58" applyFont="1" applyFill="1" applyBorder="1" applyAlignment="1">
      <alignment horizontal="center" wrapText="1"/>
    </xf>
    <xf numFmtId="166" fontId="23" fillId="0" borderId="27" xfId="74" applyNumberFormat="1" applyFont="1" applyFill="1" applyBorder="1" applyAlignment="1">
      <alignment horizontal="center" wrapText="1"/>
    </xf>
    <xf numFmtId="166" fontId="23" fillId="0" borderId="26" xfId="74" applyNumberFormat="1" applyFont="1" applyFill="1" applyBorder="1" applyAlignment="1">
      <alignment horizontal="center" wrapText="1"/>
    </xf>
    <xf numFmtId="0" fontId="22" fillId="0" borderId="25" xfId="58" applyFont="1" applyFill="1" applyBorder="1" applyAlignment="1">
      <alignment horizontal="center" wrapText="1"/>
    </xf>
    <xf numFmtId="0" fontId="22" fillId="0" borderId="20" xfId="58" applyFont="1" applyFill="1" applyBorder="1" applyAlignment="1">
      <alignment horizontal="center"/>
    </xf>
    <xf numFmtId="166" fontId="22" fillId="0" borderId="0" xfId="58" applyNumberFormat="1" applyFont="1" applyFill="1" applyBorder="1" applyAlignment="1">
      <alignment horizontal="center"/>
    </xf>
    <xf numFmtId="0" fontId="22" fillId="0" borderId="30" xfId="58" applyFont="1" applyFill="1" applyBorder="1" applyAlignment="1">
      <alignment horizontal="center"/>
    </xf>
    <xf numFmtId="166" fontId="23" fillId="0" borderId="27" xfId="58" applyNumberFormat="1" applyFont="1" applyFill="1" applyBorder="1" applyAlignment="1">
      <alignment horizontal="center"/>
    </xf>
    <xf numFmtId="166" fontId="23" fillId="0" borderId="27" xfId="74" applyNumberFormat="1" applyFont="1" applyFill="1" applyBorder="1" applyAlignment="1">
      <alignment horizontal="center"/>
    </xf>
    <xf numFmtId="166" fontId="23" fillId="0" borderId="26" xfId="74" applyNumberFormat="1" applyFont="1" applyFill="1" applyBorder="1" applyAlignment="1">
      <alignment horizontal="center"/>
    </xf>
    <xf numFmtId="0" fontId="22" fillId="0" borderId="25" xfId="58" applyFont="1" applyFill="1" applyBorder="1" applyAlignment="1">
      <alignment horizontal="center"/>
    </xf>
    <xf numFmtId="166" fontId="23" fillId="0" borderId="22" xfId="58" applyNumberFormat="1" applyFont="1" applyFill="1" applyBorder="1" applyAlignment="1">
      <alignment horizontal="center"/>
    </xf>
    <xf numFmtId="166" fontId="23" fillId="0" borderId="22" xfId="74" applyNumberFormat="1" applyFont="1" applyFill="1" applyBorder="1" applyAlignment="1">
      <alignment horizontal="center"/>
    </xf>
    <xf numFmtId="166" fontId="23" fillId="0" borderId="21" xfId="74" applyNumberFormat="1" applyFont="1" applyFill="1" applyBorder="1" applyAlignment="1">
      <alignment horizontal="center"/>
    </xf>
    <xf numFmtId="166" fontId="22" fillId="0" borderId="27" xfId="58" applyNumberFormat="1" applyFont="1" applyFill="1" applyBorder="1" applyAlignment="1">
      <alignment horizontal="center"/>
    </xf>
    <xf numFmtId="166" fontId="22" fillId="0" borderId="22" xfId="58" applyNumberFormat="1" applyFont="1" applyFill="1" applyBorder="1" applyAlignment="1">
      <alignment horizontal="center"/>
    </xf>
    <xf numFmtId="0" fontId="23" fillId="0" borderId="20" xfId="58" applyFont="1" applyFill="1" applyBorder="1"/>
    <xf numFmtId="0" fontId="23" fillId="0" borderId="20" xfId="58" applyFont="1" applyFill="1" applyBorder="1" applyAlignment="1">
      <alignment horizontal="center" vertical="center"/>
    </xf>
    <xf numFmtId="0" fontId="23" fillId="0" borderId="20" xfId="58" applyFont="1" applyFill="1" applyBorder="1" applyAlignment="1">
      <alignment horizontal="center" wrapText="1"/>
    </xf>
    <xf numFmtId="0" fontId="23" fillId="0" borderId="25" xfId="58" applyFont="1" applyFill="1" applyBorder="1" applyAlignment="1">
      <alignment horizontal="center" wrapText="1"/>
    </xf>
    <xf numFmtId="0" fontId="23" fillId="0" borderId="30" xfId="58" applyFont="1" applyFill="1" applyBorder="1" applyAlignment="1">
      <alignment horizontal="center" wrapText="1"/>
    </xf>
    <xf numFmtId="0" fontId="23" fillId="0" borderId="20" xfId="58" applyFont="1" applyFill="1" applyBorder="1" applyAlignment="1">
      <alignment horizontal="center"/>
    </xf>
    <xf numFmtId="0" fontId="23" fillId="0" borderId="30" xfId="58" applyFont="1" applyFill="1" applyBorder="1" applyAlignment="1">
      <alignment horizontal="center"/>
    </xf>
    <xf numFmtId="0" fontId="23" fillId="0" borderId="25" xfId="58" applyFont="1" applyFill="1" applyBorder="1" applyAlignment="1">
      <alignment horizontal="center"/>
    </xf>
    <xf numFmtId="166" fontId="65" fillId="0" borderId="88" xfId="74" applyNumberFormat="1" applyFont="1" applyFill="1" applyBorder="1" applyAlignment="1">
      <alignment horizontal="center" vertical="center" wrapText="1"/>
    </xf>
    <xf numFmtId="166" fontId="65" fillId="0" borderId="89" xfId="74" applyNumberFormat="1" applyFont="1" applyFill="1" applyBorder="1" applyAlignment="1">
      <alignment horizontal="center" wrapText="1"/>
    </xf>
    <xf numFmtId="166" fontId="65" fillId="0" borderId="67" xfId="74" applyNumberFormat="1" applyFont="1" applyFill="1" applyBorder="1" applyAlignment="1">
      <alignment horizontal="center" wrapText="1"/>
    </xf>
    <xf numFmtId="166" fontId="65" fillId="0" borderId="67" xfId="58" applyNumberFormat="1" applyFont="1" applyFill="1" applyBorder="1" applyAlignment="1">
      <alignment horizontal="center"/>
    </xf>
    <xf numFmtId="166" fontId="65" fillId="0" borderId="68" xfId="74" applyNumberFormat="1" applyFont="1" applyFill="1" applyBorder="1" applyAlignment="1">
      <alignment horizontal="center" wrapText="1"/>
    </xf>
    <xf numFmtId="166" fontId="65" fillId="0" borderId="69" xfId="74" applyNumberFormat="1" applyFont="1" applyFill="1" applyBorder="1" applyAlignment="1">
      <alignment horizontal="center" wrapText="1"/>
    </xf>
    <xf numFmtId="166" fontId="65" fillId="0" borderId="69" xfId="58" applyNumberFormat="1" applyFont="1" applyFill="1" applyBorder="1" applyAlignment="1">
      <alignment horizontal="center"/>
    </xf>
    <xf numFmtId="166" fontId="65" fillId="0" borderId="68" xfId="58" applyNumberFormat="1" applyFont="1" applyFill="1" applyBorder="1" applyAlignment="1">
      <alignment horizontal="center"/>
    </xf>
    <xf numFmtId="166" fontId="65" fillId="0" borderId="68" xfId="74" applyNumberFormat="1" applyFont="1" applyFill="1" applyBorder="1" applyAlignment="1">
      <alignment horizontal="center"/>
    </xf>
    <xf numFmtId="166" fontId="65" fillId="0" borderId="67" xfId="74" applyNumberFormat="1" applyFont="1" applyFill="1" applyBorder="1" applyAlignment="1">
      <alignment horizontal="center"/>
    </xf>
    <xf numFmtId="0" fontId="22" fillId="0" borderId="38" xfId="41" applyFont="1" applyBorder="1" applyAlignment="1">
      <alignment horizontal="center" vertical="center" wrapText="1"/>
    </xf>
    <xf numFmtId="166" fontId="66" fillId="0" borderId="0" xfId="58" applyNumberFormat="1" applyFont="1" applyFill="1" applyBorder="1" applyAlignment="1">
      <alignment horizontal="center"/>
    </xf>
    <xf numFmtId="0" fontId="23" fillId="23" borderId="0" xfId="35" applyFont="1" applyFill="1" applyAlignment="1" applyProtection="1"/>
    <xf numFmtId="0" fontId="26" fillId="0" borderId="71" xfId="57" applyFont="1" applyBorder="1" applyAlignment="1">
      <alignment horizontal="center" vertical="center" wrapText="1"/>
    </xf>
    <xf numFmtId="166" fontId="60" fillId="0" borderId="48" xfId="73" applyNumberFormat="1" applyFont="1" applyBorder="1" applyAlignment="1">
      <alignment horizontal="center"/>
    </xf>
    <xf numFmtId="166" fontId="60" fillId="0" borderId="11" xfId="73" applyNumberFormat="1" applyFont="1" applyBorder="1" applyAlignment="1">
      <alignment horizontal="center"/>
    </xf>
    <xf numFmtId="166" fontId="60" fillId="0" borderId="49" xfId="73" applyNumberFormat="1" applyFont="1" applyFill="1" applyBorder="1" applyAlignment="1">
      <alignment horizontal="center"/>
    </xf>
    <xf numFmtId="166" fontId="60" fillId="0" borderId="48" xfId="73" applyNumberFormat="1" applyFont="1" applyFill="1" applyBorder="1" applyAlignment="1">
      <alignment horizontal="center"/>
    </xf>
    <xf numFmtId="0" fontId="74" fillId="0" borderId="72" xfId="57" applyFont="1" applyBorder="1" applyAlignment="1">
      <alignment horizontal="center" vertical="center" wrapText="1"/>
    </xf>
    <xf numFmtId="0" fontId="62" fillId="0" borderId="43" xfId="57" applyFont="1" applyBorder="1" applyAlignment="1">
      <alignment horizontal="center" vertical="center" wrapText="1"/>
    </xf>
    <xf numFmtId="166" fontId="65" fillId="0" borderId="29" xfId="73" applyNumberFormat="1" applyFont="1" applyBorder="1" applyAlignment="1">
      <alignment horizontal="center"/>
    </xf>
    <xf numFmtId="0" fontId="74" fillId="0" borderId="37" xfId="1" applyFont="1" applyBorder="1" applyAlignment="1">
      <alignment horizontal="center" vertical="center" wrapText="1"/>
    </xf>
    <xf numFmtId="166" fontId="62" fillId="0" borderId="28" xfId="90" applyNumberFormat="1" applyFont="1" applyBorder="1" applyAlignment="1">
      <alignment horizontal="center"/>
    </xf>
    <xf numFmtId="166" fontId="62" fillId="0" borderId="12" xfId="90" applyNumberFormat="1" applyFont="1" applyBorder="1" applyAlignment="1">
      <alignment horizontal="center"/>
    </xf>
    <xf numFmtId="166" fontId="62" fillId="0" borderId="23" xfId="90" applyNumberFormat="1" applyFont="1" applyBorder="1" applyAlignment="1">
      <alignment horizontal="center"/>
    </xf>
    <xf numFmtId="9" fontId="50" fillId="0" borderId="27" xfId="90" applyFont="1" applyFill="1" applyBorder="1" applyAlignment="1">
      <alignment horizontal="center"/>
    </xf>
    <xf numFmtId="9" fontId="50" fillId="0" borderId="26" xfId="90" applyFont="1" applyFill="1" applyBorder="1" applyAlignment="1">
      <alignment horizontal="center"/>
    </xf>
    <xf numFmtId="9" fontId="50" fillId="0" borderId="19" xfId="90" applyFont="1" applyFill="1" applyBorder="1" applyAlignment="1">
      <alignment horizontal="center"/>
    </xf>
    <xf numFmtId="9" fontId="50" fillId="0" borderId="21" xfId="90" applyFont="1" applyFill="1" applyBorder="1" applyAlignment="1">
      <alignment horizontal="center"/>
    </xf>
    <xf numFmtId="0" fontId="74" fillId="0" borderId="38" xfId="57" applyFont="1" applyBorder="1" applyAlignment="1">
      <alignment horizontal="center" vertical="center" wrapText="1"/>
    </xf>
    <xf numFmtId="9" fontId="50" fillId="0" borderId="0" xfId="90" applyFont="1" applyBorder="1"/>
    <xf numFmtId="9" fontId="50" fillId="0" borderId="0" xfId="90" applyFont="1" applyBorder="1" applyAlignment="1">
      <alignment horizontal="center"/>
    </xf>
    <xf numFmtId="166" fontId="50" fillId="0" borderId="29" xfId="72" applyNumberFormat="1" applyFont="1" applyFill="1" applyBorder="1" applyAlignment="1">
      <alignment horizontal="center"/>
    </xf>
    <xf numFmtId="166" fontId="50" fillId="0" borderId="9" xfId="72" applyNumberFormat="1" applyFont="1" applyFill="1" applyBorder="1" applyAlignment="1">
      <alignment horizontal="center"/>
    </xf>
    <xf numFmtId="166" fontId="50" fillId="0" borderId="24" xfId="72" applyNumberFormat="1" applyFont="1" applyFill="1" applyBorder="1" applyAlignment="1">
      <alignment horizontal="center"/>
    </xf>
    <xf numFmtId="0" fontId="50" fillId="0" borderId="32" xfId="57" applyFont="1" applyBorder="1"/>
    <xf numFmtId="0" fontId="50" fillId="0" borderId="27" xfId="57" applyFont="1" applyBorder="1" applyAlignment="1">
      <alignment horizontal="center"/>
    </xf>
    <xf numFmtId="0" fontId="50" fillId="0" borderId="0" xfId="57" applyFont="1" applyBorder="1" applyAlignment="1">
      <alignment horizontal="center"/>
    </xf>
    <xf numFmtId="0" fontId="50" fillId="0" borderId="22" xfId="57" applyFont="1" applyBorder="1" applyAlignment="1">
      <alignment horizontal="center"/>
    </xf>
    <xf numFmtId="0" fontId="22" fillId="0" borderId="37" xfId="57" applyFont="1" applyBorder="1" applyAlignment="1">
      <alignment wrapText="1"/>
    </xf>
    <xf numFmtId="3" fontId="50" fillId="0" borderId="27" xfId="57" applyNumberFormat="1" applyFont="1" applyBorder="1" applyAlignment="1">
      <alignment horizontal="center"/>
    </xf>
    <xf numFmtId="3" fontId="50" fillId="0" borderId="0" xfId="57" applyNumberFormat="1" applyFont="1" applyBorder="1" applyAlignment="1">
      <alignment horizontal="center"/>
    </xf>
    <xf numFmtId="3" fontId="65" fillId="0" borderId="28" xfId="73" applyNumberFormat="1" applyFont="1" applyBorder="1" applyAlignment="1">
      <alignment horizontal="center"/>
    </xf>
    <xf numFmtId="3" fontId="65" fillId="0" borderId="29" xfId="73" applyNumberFormat="1" applyFont="1" applyFill="1" applyBorder="1" applyAlignment="1">
      <alignment horizontal="center"/>
    </xf>
    <xf numFmtId="3" fontId="32" fillId="0" borderId="0" xfId="0" applyNumberFormat="1" applyFont="1" applyBorder="1"/>
    <xf numFmtId="3" fontId="65" fillId="0" borderId="29" xfId="73" applyNumberFormat="1" applyFont="1" applyBorder="1" applyAlignment="1">
      <alignment horizontal="center"/>
    </xf>
    <xf numFmtId="3" fontId="60" fillId="0" borderId="27" xfId="73" applyNumberFormat="1" applyFont="1" applyBorder="1" applyAlignment="1">
      <alignment horizontal="center"/>
    </xf>
    <xf numFmtId="3" fontId="65" fillId="0" borderId="12" xfId="73" applyNumberFormat="1" applyFont="1" applyBorder="1" applyAlignment="1">
      <alignment horizontal="center"/>
    </xf>
    <xf numFmtId="3" fontId="65" fillId="0" borderId="9" xfId="73" applyNumberFormat="1" applyFont="1" applyFill="1" applyBorder="1" applyAlignment="1">
      <alignment horizontal="center"/>
    </xf>
    <xf numFmtId="3" fontId="65" fillId="0" borderId="9" xfId="73" applyNumberFormat="1" applyFont="1" applyBorder="1" applyAlignment="1">
      <alignment horizontal="center"/>
    </xf>
    <xf numFmtId="3" fontId="60" fillId="0" borderId="0" xfId="73" applyNumberFormat="1" applyFont="1" applyBorder="1" applyAlignment="1">
      <alignment horizontal="center"/>
    </xf>
    <xf numFmtId="3" fontId="65" fillId="0" borderId="12" xfId="73" applyNumberFormat="1" applyFont="1" applyFill="1" applyBorder="1" applyAlignment="1">
      <alignment horizontal="center"/>
    </xf>
    <xf numFmtId="3" fontId="27" fillId="0" borderId="0" xfId="73" applyNumberFormat="1" applyFont="1" applyFill="1" applyBorder="1" applyAlignment="1">
      <alignment horizontal="center"/>
    </xf>
    <xf numFmtId="3" fontId="60" fillId="0" borderId="0" xfId="73" applyNumberFormat="1" applyFont="1" applyFill="1" applyBorder="1" applyAlignment="1">
      <alignment horizontal="center"/>
    </xf>
    <xf numFmtId="3" fontId="65" fillId="0" borderId="23" xfId="73" applyNumberFormat="1" applyFont="1" applyFill="1" applyBorder="1" applyAlignment="1">
      <alignment horizontal="center"/>
    </xf>
    <xf numFmtId="3" fontId="65" fillId="0" borderId="24" xfId="73" applyNumberFormat="1" applyFont="1" applyFill="1" applyBorder="1" applyAlignment="1">
      <alignment horizontal="center"/>
    </xf>
    <xf numFmtId="3" fontId="27" fillId="0" borderId="22" xfId="73" applyNumberFormat="1" applyFont="1" applyFill="1" applyBorder="1" applyAlignment="1">
      <alignment horizontal="center"/>
    </xf>
    <xf numFmtId="3" fontId="60" fillId="0" borderId="22" xfId="73" applyNumberFormat="1" applyFont="1" applyFill="1" applyBorder="1" applyAlignment="1">
      <alignment horizontal="center"/>
    </xf>
    <xf numFmtId="3" fontId="65" fillId="0" borderId="28" xfId="73" applyNumberFormat="1" applyFont="1" applyFill="1" applyBorder="1" applyAlignment="1">
      <alignment horizontal="center"/>
    </xf>
    <xf numFmtId="3" fontId="27" fillId="0" borderId="27" xfId="73" applyNumberFormat="1" applyFont="1" applyFill="1" applyBorder="1" applyAlignment="1">
      <alignment horizontal="center"/>
    </xf>
    <xf numFmtId="3" fontId="60" fillId="0" borderId="27" xfId="73" applyNumberFormat="1" applyFont="1" applyFill="1" applyBorder="1" applyAlignment="1">
      <alignment horizontal="center"/>
    </xf>
    <xf numFmtId="3" fontId="50" fillId="0" borderId="22" xfId="57" applyNumberFormat="1" applyFont="1" applyBorder="1" applyAlignment="1">
      <alignment horizontal="center"/>
    </xf>
    <xf numFmtId="0" fontId="50" fillId="0" borderId="34" xfId="57" applyFont="1" applyBorder="1"/>
    <xf numFmtId="166" fontId="62" fillId="0" borderId="28" xfId="72" applyNumberFormat="1" applyFont="1" applyFill="1" applyBorder="1" applyAlignment="1">
      <alignment horizontal="center"/>
    </xf>
    <xf numFmtId="166" fontId="62" fillId="0" borderId="12" xfId="72" applyNumberFormat="1" applyFont="1" applyFill="1" applyBorder="1" applyAlignment="1">
      <alignment horizontal="center"/>
    </xf>
    <xf numFmtId="166" fontId="62" fillId="0" borderId="23" xfId="72" applyNumberFormat="1" applyFont="1" applyFill="1" applyBorder="1" applyAlignment="1">
      <alignment horizontal="center"/>
    </xf>
    <xf numFmtId="0" fontId="21" fillId="0" borderId="38" xfId="41" applyFont="1" applyBorder="1" applyAlignment="1">
      <alignment horizontal="center" vertical="center" wrapText="1"/>
    </xf>
    <xf numFmtId="0" fontId="21" fillId="0" borderId="42" xfId="41" applyFont="1" applyBorder="1" applyAlignment="1">
      <alignment horizontal="center" vertical="center" wrapText="1"/>
    </xf>
    <xf numFmtId="0" fontId="20" fillId="0" borderId="42" xfId="41" applyFont="1" applyBorder="1" applyAlignment="1">
      <alignment horizontal="center" vertical="center" wrapText="1"/>
    </xf>
    <xf numFmtId="0" fontId="63" fillId="0" borderId="0" xfId="41" applyFont="1" applyBorder="1" applyAlignment="1">
      <alignment horizontal="center"/>
    </xf>
    <xf numFmtId="0" fontId="20" fillId="0" borderId="41" xfId="41" applyFont="1" applyBorder="1" applyAlignment="1">
      <alignment horizontal="center" vertical="center" wrapText="1"/>
    </xf>
    <xf numFmtId="166" fontId="26" fillId="0" borderId="21" xfId="90" applyNumberFormat="1" applyFont="1" applyBorder="1" applyAlignment="1">
      <alignment horizontal="center"/>
    </xf>
    <xf numFmtId="166" fontId="26" fillId="0" borderId="19" xfId="90" applyNumberFormat="1" applyFont="1" applyBorder="1" applyAlignment="1">
      <alignment horizontal="center"/>
    </xf>
    <xf numFmtId="0" fontId="20" fillId="0" borderId="0" xfId="41" applyFont="1" applyBorder="1" applyAlignment="1">
      <alignment wrapText="1"/>
    </xf>
    <xf numFmtId="0" fontId="50" fillId="0" borderId="0" xfId="41" applyBorder="1" applyAlignment="1">
      <alignment wrapText="1"/>
    </xf>
    <xf numFmtId="0" fontId="26" fillId="0" borderId="0" xfId="41" applyFont="1" applyBorder="1" applyAlignment="1">
      <alignment horizontal="center" vertical="center" wrapText="1"/>
    </xf>
    <xf numFmtId="0" fontId="20" fillId="0" borderId="0" xfId="41" applyFont="1" applyBorder="1" applyAlignment="1">
      <alignment horizontal="center" vertical="center" wrapText="1"/>
    </xf>
    <xf numFmtId="4" fontId="50" fillId="0" borderId="0" xfId="41" applyNumberFormat="1"/>
    <xf numFmtId="3" fontId="50" fillId="0" borderId="0" xfId="41" applyNumberFormat="1"/>
    <xf numFmtId="0" fontId="19" fillId="0" borderId="0" xfId="57" applyFont="1"/>
    <xf numFmtId="169" fontId="50" fillId="0" borderId="75" xfId="41" applyNumberFormat="1" applyBorder="1" applyAlignment="1">
      <alignment horizontal="center"/>
    </xf>
    <xf numFmtId="0" fontId="19" fillId="0" borderId="0" xfId="41" applyFont="1" applyAlignment="1">
      <alignment horizontal="center" wrapText="1"/>
    </xf>
    <xf numFmtId="0" fontId="75" fillId="0" borderId="78" xfId="0" applyFont="1" applyBorder="1" applyAlignment="1">
      <alignment horizontal="center"/>
    </xf>
    <xf numFmtId="0" fontId="75" fillId="0" borderId="75" xfId="0" applyFont="1" applyBorder="1" applyAlignment="1">
      <alignment horizontal="center"/>
    </xf>
    <xf numFmtId="169" fontId="75" fillId="0" borderId="75" xfId="0" applyNumberFormat="1" applyFont="1" applyBorder="1" applyAlignment="1">
      <alignment horizontal="center"/>
    </xf>
    <xf numFmtId="0" fontId="63" fillId="0" borderId="0" xfId="57" applyFont="1" applyBorder="1" applyAlignment="1">
      <alignment horizontal="center" vertical="center"/>
    </xf>
    <xf numFmtId="0" fontId="19" fillId="0" borderId="37" xfId="57" applyFont="1" applyBorder="1" applyAlignment="1">
      <alignment horizontal="center" vertical="center" wrapText="1"/>
    </xf>
    <xf numFmtId="166" fontId="77" fillId="0" borderId="10" xfId="74" applyNumberFormat="1" applyFont="1" applyFill="1" applyBorder="1" applyAlignment="1">
      <alignment horizontal="center" vertical="center" wrapText="1"/>
    </xf>
    <xf numFmtId="0" fontId="63" fillId="0" borderId="0" xfId="58" applyFont="1" applyFill="1" applyAlignment="1">
      <alignment horizontal="center"/>
    </xf>
    <xf numFmtId="0" fontId="78" fillId="0" borderId="0" xfId="1" applyFont="1" applyAlignment="1">
      <alignment horizontal="center"/>
    </xf>
    <xf numFmtId="0" fontId="63" fillId="0" borderId="37" xfId="58" applyFont="1" applyFill="1" applyBorder="1" applyAlignment="1">
      <alignment horizontal="center"/>
    </xf>
    <xf numFmtId="0" fontId="51" fillId="0" borderId="37" xfId="49" applyFont="1" applyFill="1" applyBorder="1" applyAlignment="1">
      <alignment horizontal="center"/>
    </xf>
    <xf numFmtId="0" fontId="51" fillId="0" borderId="36" xfId="49" applyFont="1" applyFill="1" applyBorder="1" applyAlignment="1">
      <alignment horizontal="center"/>
    </xf>
    <xf numFmtId="0" fontId="19" fillId="0" borderId="0" xfId="57" applyFont="1" applyAlignment="1">
      <alignment wrapText="1"/>
    </xf>
    <xf numFmtId="166" fontId="59" fillId="0" borderId="0" xfId="73" applyNumberFormat="1" applyFont="1" applyAlignment="1">
      <alignment horizontal="center" wrapText="1"/>
    </xf>
    <xf numFmtId="166" fontId="59" fillId="0" borderId="0" xfId="90" applyNumberFormat="1" applyFont="1" applyAlignment="1">
      <alignment horizontal="center" wrapText="1"/>
    </xf>
    <xf numFmtId="0" fontId="51" fillId="0" borderId="0" xfId="46"/>
    <xf numFmtId="0" fontId="50" fillId="0" borderId="35" xfId="57" applyFont="1" applyBorder="1" applyAlignment="1">
      <alignment horizontal="center"/>
    </xf>
    <xf numFmtId="166" fontId="65" fillId="0" borderId="33" xfId="73" applyNumberFormat="1" applyFont="1" applyBorder="1" applyAlignment="1">
      <alignment horizontal="center"/>
    </xf>
    <xf numFmtId="166" fontId="65" fillId="0" borderId="32" xfId="73" applyNumberFormat="1" applyFont="1" applyBorder="1" applyAlignment="1">
      <alignment horizontal="center"/>
    </xf>
    <xf numFmtId="166" fontId="60" fillId="0" borderId="32" xfId="73" applyNumberFormat="1" applyFont="1" applyBorder="1" applyAlignment="1">
      <alignment horizontal="center"/>
    </xf>
    <xf numFmtId="166" fontId="23" fillId="0" borderId="0" xfId="90" applyNumberFormat="1" applyFont="1" applyBorder="1" applyAlignment="1">
      <alignment horizontal="center"/>
    </xf>
    <xf numFmtId="166" fontId="23" fillId="0" borderId="22" xfId="90" applyNumberFormat="1" applyFont="1" applyBorder="1" applyAlignment="1">
      <alignment horizontal="center"/>
    </xf>
    <xf numFmtId="166" fontId="23" fillId="0" borderId="27" xfId="90" applyNumberFormat="1" applyFont="1" applyBorder="1" applyAlignment="1">
      <alignment horizontal="center"/>
    </xf>
    <xf numFmtId="0" fontId="79" fillId="0" borderId="0" xfId="0" applyFont="1" applyAlignment="1">
      <alignment horizontal="center"/>
    </xf>
    <xf numFmtId="0" fontId="19" fillId="0" borderId="0" xfId="57" applyFont="1" applyFill="1"/>
    <xf numFmtId="9" fontId="50" fillId="0" borderId="0" xfId="90" applyFont="1"/>
    <xf numFmtId="0" fontId="63" fillId="0" borderId="0" xfId="57" applyFont="1" applyAlignment="1">
      <alignment horizontal="center"/>
    </xf>
    <xf numFmtId="0" fontId="63" fillId="0" borderId="19" xfId="57" applyFont="1" applyBorder="1" applyAlignment="1">
      <alignment horizontal="center"/>
    </xf>
    <xf numFmtId="166" fontId="60" fillId="0" borderId="0" xfId="90" applyNumberFormat="1" applyFont="1" applyFill="1" applyBorder="1" applyAlignment="1">
      <alignment horizontal="center"/>
    </xf>
    <xf numFmtId="10" fontId="50" fillId="0" borderId="0" xfId="90" applyNumberFormat="1" applyFont="1"/>
    <xf numFmtId="166" fontId="18" fillId="0" borderId="0" xfId="74" applyNumberFormat="1" applyFont="1" applyFill="1" applyBorder="1" applyAlignment="1">
      <alignment horizontal="center" wrapText="1"/>
    </xf>
    <xf numFmtId="166" fontId="18" fillId="0" borderId="22" xfId="74" applyNumberFormat="1" applyFont="1" applyFill="1" applyBorder="1" applyAlignment="1">
      <alignment horizontal="center" wrapText="1"/>
    </xf>
    <xf numFmtId="166" fontId="18" fillId="0" borderId="27" xfId="74" applyNumberFormat="1" applyFont="1" applyFill="1" applyBorder="1" applyAlignment="1">
      <alignment horizontal="center" wrapText="1"/>
    </xf>
    <xf numFmtId="166" fontId="18" fillId="0" borderId="32" xfId="73" applyNumberFormat="1" applyFont="1" applyBorder="1" applyAlignment="1">
      <alignment horizontal="center"/>
    </xf>
    <xf numFmtId="166" fontId="18" fillId="0" borderId="0" xfId="90" applyNumberFormat="1" applyFont="1" applyBorder="1" applyAlignment="1">
      <alignment horizontal="center"/>
    </xf>
    <xf numFmtId="166" fontId="18" fillId="0" borderId="22" xfId="90" applyNumberFormat="1" applyFont="1" applyBorder="1" applyAlignment="1">
      <alignment horizontal="center"/>
    </xf>
    <xf numFmtId="166" fontId="18" fillId="0" borderId="27" xfId="90" applyNumberFormat="1" applyFont="1" applyBorder="1" applyAlignment="1">
      <alignment horizontal="center"/>
    </xf>
    <xf numFmtId="166" fontId="18" fillId="0" borderId="0" xfId="73" applyNumberFormat="1" applyFont="1" applyFill="1" applyBorder="1" applyAlignment="1">
      <alignment horizontal="center"/>
    </xf>
    <xf numFmtId="0" fontId="17" fillId="0" borderId="0" xfId="41" applyFont="1"/>
    <xf numFmtId="166" fontId="50" fillId="0" borderId="0" xfId="90" applyNumberFormat="1" applyFont="1" applyAlignment="1">
      <alignment horizontal="center"/>
    </xf>
    <xf numFmtId="0" fontId="50" fillId="0" borderId="0" xfId="41" applyAlignment="1">
      <alignment horizontal="center"/>
    </xf>
    <xf numFmtId="0" fontId="17" fillId="0" borderId="42" xfId="41" applyFont="1" applyBorder="1" applyAlignment="1">
      <alignment horizontal="center" vertical="center" wrapText="1"/>
    </xf>
    <xf numFmtId="0" fontId="17" fillId="0" borderId="41" xfId="41" applyFont="1" applyBorder="1" applyAlignment="1">
      <alignment horizontal="center" vertical="center" wrapText="1"/>
    </xf>
    <xf numFmtId="0" fontId="17" fillId="0" borderId="43" xfId="41" applyFont="1" applyBorder="1" applyAlignment="1">
      <alignment horizontal="center" vertical="center" wrapText="1"/>
    </xf>
    <xf numFmtId="3" fontId="50" fillId="0" borderId="9" xfId="75" applyNumberFormat="1" applyFont="1" applyBorder="1" applyAlignment="1">
      <alignment horizontal="center" wrapText="1"/>
    </xf>
    <xf numFmtId="3" fontId="22" fillId="0" borderId="9" xfId="41" applyNumberFormat="1" applyFont="1" applyFill="1" applyBorder="1" applyAlignment="1">
      <alignment horizontal="center" wrapText="1"/>
    </xf>
    <xf numFmtId="3" fontId="22" fillId="0" borderId="9" xfId="41" applyNumberFormat="1" applyFont="1" applyBorder="1" applyAlignment="1">
      <alignment horizontal="center" wrapText="1"/>
    </xf>
    <xf numFmtId="3" fontId="22" fillId="0" borderId="24" xfId="41" applyNumberFormat="1" applyFont="1" applyBorder="1" applyAlignment="1">
      <alignment horizontal="center" wrapText="1"/>
    </xf>
    <xf numFmtId="3" fontId="22" fillId="0" borderId="29" xfId="41" applyNumberFormat="1" applyFont="1" applyBorder="1" applyAlignment="1">
      <alignment horizontal="center" wrapText="1"/>
    </xf>
    <xf numFmtId="0" fontId="63" fillId="0" borderId="0" xfId="57" applyFont="1" applyBorder="1" applyAlignment="1">
      <alignment horizontal="center"/>
    </xf>
    <xf numFmtId="0" fontId="74" fillId="0" borderId="72" xfId="1" applyFont="1" applyBorder="1" applyAlignment="1">
      <alignment horizontal="center" vertical="center" wrapText="1"/>
    </xf>
    <xf numFmtId="9" fontId="50" fillId="0" borderId="28" xfId="90" applyFont="1" applyFill="1" applyBorder="1" applyAlignment="1">
      <alignment horizontal="center"/>
    </xf>
    <xf numFmtId="9" fontId="50" fillId="0" borderId="12" xfId="90" applyFont="1" applyFill="1" applyBorder="1" applyAlignment="1">
      <alignment horizontal="center"/>
    </xf>
    <xf numFmtId="9" fontId="50" fillId="0" borderId="23" xfId="90" applyFont="1" applyFill="1" applyBorder="1" applyAlignment="1">
      <alignment horizontal="center"/>
    </xf>
    <xf numFmtId="0" fontId="74" fillId="0" borderId="36" xfId="1" applyFont="1" applyBorder="1" applyAlignment="1">
      <alignment horizontal="center" vertical="center" wrapText="1"/>
    </xf>
    <xf numFmtId="166" fontId="18" fillId="0" borderId="10" xfId="74" applyNumberFormat="1" applyFont="1" applyFill="1" applyBorder="1" applyAlignment="1">
      <alignment horizontal="center" vertical="center" wrapText="1"/>
    </xf>
    <xf numFmtId="166" fontId="18" fillId="0" borderId="82" xfId="74" applyNumberFormat="1" applyFont="1" applyFill="1" applyBorder="1" applyAlignment="1">
      <alignment horizontal="center" vertical="center" wrapText="1"/>
    </xf>
    <xf numFmtId="3" fontId="27" fillId="0" borderId="0" xfId="74" applyNumberFormat="1" applyFont="1" applyFill="1" applyBorder="1" applyAlignment="1">
      <alignment horizontal="center" wrapText="1"/>
    </xf>
    <xf numFmtId="3" fontId="62" fillId="0" borderId="53" xfId="74" applyNumberFormat="1" applyFont="1" applyFill="1" applyBorder="1" applyAlignment="1">
      <alignment horizontal="center" wrapText="1"/>
    </xf>
    <xf numFmtId="3" fontId="27" fillId="0" borderId="0" xfId="58" applyNumberFormat="1" applyFont="1" applyFill="1" applyBorder="1" applyAlignment="1">
      <alignment horizontal="center"/>
    </xf>
    <xf numFmtId="3" fontId="62" fillId="0" borderId="53" xfId="74" applyNumberFormat="1" applyFont="1" applyFill="1" applyBorder="1" applyAlignment="1">
      <alignment horizontal="center"/>
    </xf>
    <xf numFmtId="3" fontId="27" fillId="0" borderId="27" xfId="58" applyNumberFormat="1" applyFont="1" applyFill="1" applyBorder="1" applyAlignment="1">
      <alignment horizontal="center"/>
    </xf>
    <xf numFmtId="3" fontId="62" fillId="0" borderId="55" xfId="74" applyNumberFormat="1" applyFont="1" applyFill="1" applyBorder="1" applyAlignment="1">
      <alignment horizontal="center"/>
    </xf>
    <xf numFmtId="3" fontId="27" fillId="0" borderId="22" xfId="58" applyNumberFormat="1" applyFont="1" applyFill="1" applyBorder="1" applyAlignment="1">
      <alignment horizontal="center"/>
    </xf>
    <xf numFmtId="3" fontId="62" fillId="0" borderId="54" xfId="74" applyNumberFormat="1" applyFont="1" applyFill="1" applyBorder="1" applyAlignment="1">
      <alignment horizontal="center"/>
    </xf>
    <xf numFmtId="0" fontId="50" fillId="0" borderId="19" xfId="58" applyBorder="1"/>
    <xf numFmtId="3" fontId="60" fillId="0" borderId="26" xfId="74" applyNumberFormat="1" applyFont="1" applyFill="1" applyBorder="1" applyAlignment="1">
      <alignment horizontal="center"/>
    </xf>
    <xf numFmtId="0" fontId="63" fillId="0" borderId="0" xfId="58" applyFont="1" applyFill="1" applyBorder="1" applyAlignment="1">
      <alignment horizontal="center"/>
    </xf>
    <xf numFmtId="0" fontId="63" fillId="0" borderId="19" xfId="58" applyFont="1" applyFill="1" applyBorder="1" applyAlignment="1">
      <alignment horizontal="center"/>
    </xf>
    <xf numFmtId="166" fontId="62" fillId="0" borderId="93" xfId="58" applyNumberFormat="1" applyFont="1" applyFill="1" applyBorder="1" applyAlignment="1">
      <alignment horizontal="center" vertical="center" wrapText="1"/>
    </xf>
    <xf numFmtId="3" fontId="62" fillId="0" borderId="94" xfId="58" applyNumberFormat="1" applyFont="1" applyFill="1" applyBorder="1" applyAlignment="1">
      <alignment horizontal="center"/>
    </xf>
    <xf numFmtId="3" fontId="65" fillId="0" borderId="94" xfId="58" applyNumberFormat="1" applyFont="1" applyFill="1" applyBorder="1" applyAlignment="1">
      <alignment horizontal="center"/>
    </xf>
    <xf numFmtId="3" fontId="65" fillId="0" borderId="95" xfId="58" applyNumberFormat="1" applyFont="1" applyFill="1" applyBorder="1" applyAlignment="1">
      <alignment horizontal="center"/>
    </xf>
    <xf numFmtId="3" fontId="65" fillId="0" borderId="96" xfId="58" applyNumberFormat="1" applyFont="1" applyFill="1" applyBorder="1" applyAlignment="1">
      <alignment horizontal="center"/>
    </xf>
    <xf numFmtId="3" fontId="62" fillId="0" borderId="95" xfId="58" applyNumberFormat="1" applyFont="1" applyFill="1" applyBorder="1" applyAlignment="1">
      <alignment horizontal="center"/>
    </xf>
    <xf numFmtId="3" fontId="62" fillId="0" borderId="96" xfId="58" applyNumberFormat="1" applyFont="1" applyFill="1" applyBorder="1" applyAlignment="1">
      <alignment horizontal="center"/>
    </xf>
    <xf numFmtId="3" fontId="50" fillId="0" borderId="18" xfId="58" applyNumberFormat="1" applyBorder="1"/>
    <xf numFmtId="0" fontId="15" fillId="0" borderId="0" xfId="0" applyFont="1"/>
    <xf numFmtId="9" fontId="33" fillId="0" borderId="0" xfId="90" applyFont="1" applyAlignment="1">
      <alignment horizontal="center"/>
    </xf>
    <xf numFmtId="166" fontId="0" fillId="0" borderId="0" xfId="90" applyNumberFormat="1" applyFont="1" applyAlignment="1">
      <alignment horizontal="center"/>
    </xf>
    <xf numFmtId="0" fontId="0" fillId="0" borderId="0" xfId="0" applyAlignment="1">
      <alignment horizontal="center" vertical="center" wrapText="1"/>
    </xf>
    <xf numFmtId="166" fontId="50" fillId="0" borderId="0" xfId="57" applyNumberFormat="1" applyFont="1"/>
    <xf numFmtId="0" fontId="50" fillId="0" borderId="66" xfId="57" applyFont="1" applyBorder="1"/>
    <xf numFmtId="0" fontId="50" fillId="0" borderId="9" xfId="57" applyFont="1" applyBorder="1"/>
    <xf numFmtId="0" fontId="50" fillId="0" borderId="67" xfId="57" applyFont="1" applyBorder="1"/>
    <xf numFmtId="0" fontId="0" fillId="0" borderId="0" xfId="0" applyBorder="1" applyAlignment="1">
      <alignment horizontal="center" vertical="center" wrapText="1"/>
    </xf>
    <xf numFmtId="0" fontId="0" fillId="0" borderId="67" xfId="0" applyBorder="1" applyAlignment="1">
      <alignment horizontal="center" vertical="center" wrapText="1"/>
    </xf>
    <xf numFmtId="166" fontId="33" fillId="0" borderId="0" xfId="1" applyNumberFormat="1" applyBorder="1" applyAlignment="1">
      <alignment vertical="center" wrapText="1"/>
    </xf>
    <xf numFmtId="166" fontId="33" fillId="0" borderId="67" xfId="1" applyNumberFormat="1" applyBorder="1" applyAlignment="1">
      <alignment vertical="center" wrapText="1"/>
    </xf>
    <xf numFmtId="9" fontId="0" fillId="0" borderId="9" xfId="72" applyFont="1" applyBorder="1" applyAlignment="1">
      <alignment horizontal="center"/>
    </xf>
    <xf numFmtId="9" fontId="0" fillId="0" borderId="0" xfId="72" applyFont="1" applyBorder="1" applyAlignment="1">
      <alignment horizontal="center"/>
    </xf>
    <xf numFmtId="9" fontId="0" fillId="0" borderId="67" xfId="72" applyFont="1" applyBorder="1" applyAlignment="1">
      <alignment horizontal="center"/>
    </xf>
    <xf numFmtId="9" fontId="81" fillId="0" borderId="0" xfId="90" applyFont="1" applyBorder="1" applyAlignment="1">
      <alignment horizontal="center"/>
    </xf>
    <xf numFmtId="9" fontId="81" fillId="0" borderId="67" xfId="90" applyFont="1" applyBorder="1" applyAlignment="1">
      <alignment horizontal="center"/>
    </xf>
    <xf numFmtId="166" fontId="14" fillId="0" borderId="0" xfId="74" applyNumberFormat="1" applyFont="1" applyFill="1" applyBorder="1" applyAlignment="1">
      <alignment horizontal="center" wrapText="1"/>
    </xf>
    <xf numFmtId="166" fontId="14" fillId="0" borderId="22" xfId="74" applyNumberFormat="1" applyFont="1" applyFill="1" applyBorder="1" applyAlignment="1">
      <alignment horizontal="center" wrapText="1"/>
    </xf>
    <xf numFmtId="166" fontId="14" fillId="0" borderId="27" xfId="74" applyNumberFormat="1" applyFont="1" applyFill="1" applyBorder="1" applyAlignment="1">
      <alignment horizontal="center" wrapText="1"/>
    </xf>
    <xf numFmtId="166" fontId="14" fillId="0" borderId="0" xfId="90" applyNumberFormat="1" applyFont="1" applyFill="1" applyBorder="1" applyAlignment="1">
      <alignment horizontal="center" wrapText="1"/>
    </xf>
    <xf numFmtId="0" fontId="68" fillId="0" borderId="0" xfId="58" applyFont="1" applyFill="1" applyBorder="1" applyAlignment="1">
      <alignment horizontal="center" vertical="center"/>
    </xf>
    <xf numFmtId="0" fontId="65" fillId="0" borderId="0" xfId="49" applyFont="1" applyFill="1" applyBorder="1" applyAlignment="1">
      <alignment horizontal="center" vertical="center"/>
    </xf>
    <xf numFmtId="0" fontId="18" fillId="0" borderId="0" xfId="49" applyFont="1" applyFill="1" applyBorder="1" applyAlignment="1">
      <alignment horizontal="center" vertical="center"/>
    </xf>
    <xf numFmtId="166" fontId="18" fillId="0" borderId="0" xfId="74" applyNumberFormat="1" applyFont="1" applyFill="1" applyBorder="1" applyAlignment="1">
      <alignment horizontal="center" vertical="center" wrapText="1"/>
    </xf>
    <xf numFmtId="3" fontId="50" fillId="0" borderId="0" xfId="58" applyNumberFormat="1" applyBorder="1"/>
    <xf numFmtId="0" fontId="62" fillId="0" borderId="65" xfId="57" applyFont="1" applyBorder="1" applyAlignment="1">
      <alignment horizontal="center" vertical="center" wrapText="1"/>
    </xf>
    <xf numFmtId="0" fontId="50" fillId="0" borderId="29" xfId="57" applyFont="1" applyBorder="1" applyAlignment="1">
      <alignment horizontal="center"/>
    </xf>
    <xf numFmtId="0" fontId="50" fillId="0" borderId="69" xfId="57" applyFont="1" applyBorder="1" applyAlignment="1">
      <alignment horizontal="center"/>
    </xf>
    <xf numFmtId="0" fontId="50" fillId="0" borderId="9" xfId="57" applyFont="1" applyBorder="1" applyAlignment="1">
      <alignment horizontal="center"/>
    </xf>
    <xf numFmtId="0" fontId="50" fillId="0" borderId="67" xfId="57" applyFont="1" applyBorder="1" applyAlignment="1">
      <alignment horizontal="center"/>
    </xf>
    <xf numFmtId="0" fontId="62" fillId="0" borderId="41" xfId="57" applyFont="1" applyBorder="1" applyAlignment="1">
      <alignment horizontal="center" vertical="center" wrapText="1"/>
    </xf>
    <xf numFmtId="166" fontId="65" fillId="0" borderId="26" xfId="73" applyNumberFormat="1" applyFont="1" applyBorder="1" applyAlignment="1">
      <alignment horizontal="center"/>
    </xf>
    <xf numFmtId="166" fontId="65" fillId="0" borderId="19" xfId="73" applyNumberFormat="1" applyFont="1" applyBorder="1" applyAlignment="1">
      <alignment horizontal="center"/>
    </xf>
    <xf numFmtId="166" fontId="62" fillId="0" borderId="0" xfId="90" applyNumberFormat="1" applyFont="1" applyBorder="1" applyAlignment="1">
      <alignment horizontal="center"/>
    </xf>
    <xf numFmtId="166" fontId="62" fillId="0" borderId="22" xfId="90" applyNumberFormat="1" applyFont="1" applyBorder="1" applyAlignment="1">
      <alignment horizontal="center"/>
    </xf>
    <xf numFmtId="166" fontId="62" fillId="0" borderId="27" xfId="90" applyNumberFormat="1" applyFont="1" applyBorder="1" applyAlignment="1">
      <alignment horizontal="center"/>
    </xf>
    <xf numFmtId="166" fontId="50" fillId="0" borderId="0" xfId="90" applyNumberFormat="1" applyFont="1" applyBorder="1" applyAlignment="1">
      <alignment horizontal="center"/>
    </xf>
    <xf numFmtId="166" fontId="50" fillId="0" borderId="22" xfId="90" applyNumberFormat="1" applyFont="1" applyBorder="1" applyAlignment="1">
      <alignment horizontal="center"/>
    </xf>
    <xf numFmtId="166" fontId="50" fillId="0" borderId="27" xfId="90" applyNumberFormat="1" applyFont="1" applyBorder="1" applyAlignment="1">
      <alignment horizontal="center"/>
    </xf>
    <xf numFmtId="166" fontId="14" fillId="0" borderId="19" xfId="73" applyNumberFormat="1" applyFont="1" applyFill="1" applyBorder="1" applyAlignment="1">
      <alignment horizontal="center"/>
    </xf>
    <xf numFmtId="166" fontId="14" fillId="0" borderId="21" xfId="73" applyNumberFormat="1" applyFont="1" applyFill="1" applyBorder="1" applyAlignment="1">
      <alignment horizontal="center"/>
    </xf>
    <xf numFmtId="166" fontId="14" fillId="0" borderId="26" xfId="73" applyNumberFormat="1" applyFont="1" applyFill="1" applyBorder="1" applyAlignment="1">
      <alignment horizontal="center"/>
    </xf>
    <xf numFmtId="166" fontId="50" fillId="0" borderId="67" xfId="90" applyNumberFormat="1" applyFont="1" applyBorder="1" applyAlignment="1">
      <alignment horizontal="center"/>
    </xf>
    <xf numFmtId="166" fontId="50" fillId="0" borderId="68" xfId="90" applyNumberFormat="1" applyFont="1" applyBorder="1" applyAlignment="1">
      <alignment horizontal="center"/>
    </xf>
    <xf numFmtId="166" fontId="50" fillId="0" borderId="69" xfId="90" applyNumberFormat="1" applyFont="1" applyBorder="1" applyAlignment="1">
      <alignment horizontal="center"/>
    </xf>
    <xf numFmtId="166" fontId="62" fillId="0" borderId="9" xfId="90" applyNumberFormat="1" applyFont="1" applyBorder="1" applyAlignment="1">
      <alignment horizontal="center"/>
    </xf>
    <xf numFmtId="166" fontId="62" fillId="0" borderId="24" xfId="90" applyNumberFormat="1" applyFont="1" applyBorder="1" applyAlignment="1">
      <alignment horizontal="center"/>
    </xf>
    <xf numFmtId="166" fontId="62" fillId="0" borderId="29" xfId="90" applyNumberFormat="1" applyFont="1" applyBorder="1" applyAlignment="1">
      <alignment horizontal="center"/>
    </xf>
    <xf numFmtId="0" fontId="66" fillId="0" borderId="0" xfId="58" applyFont="1" applyFill="1"/>
    <xf numFmtId="0" fontId="82" fillId="0" borderId="0" xfId="41" applyFont="1" applyAlignment="1">
      <alignment horizontal="center"/>
    </xf>
    <xf numFmtId="166" fontId="65" fillId="0" borderId="17" xfId="73" applyNumberFormat="1" applyFont="1" applyBorder="1" applyAlignment="1">
      <alignment horizontal="center"/>
    </xf>
    <xf numFmtId="166" fontId="65" fillId="0" borderId="16" xfId="72" applyNumberFormat="1" applyFont="1" applyBorder="1" applyAlignment="1">
      <alignment horizontal="center"/>
    </xf>
    <xf numFmtId="166" fontId="65" fillId="0" borderId="52" xfId="72" applyNumberFormat="1" applyFont="1" applyBorder="1" applyAlignment="1">
      <alignment horizontal="center"/>
    </xf>
    <xf numFmtId="166" fontId="14" fillId="0" borderId="0" xfId="73" applyNumberFormat="1" applyFont="1" applyFill="1" applyBorder="1" applyAlignment="1">
      <alignment horizontal="center"/>
    </xf>
    <xf numFmtId="0" fontId="12" fillId="0" borderId="0" xfId="41" applyFont="1"/>
    <xf numFmtId="9" fontId="62" fillId="0" borderId="12" xfId="90" applyNumberFormat="1" applyFont="1" applyBorder="1" applyAlignment="1">
      <alignment horizontal="center"/>
    </xf>
    <xf numFmtId="9" fontId="62" fillId="0" borderId="23" xfId="90" applyNumberFormat="1" applyFont="1" applyBorder="1" applyAlignment="1">
      <alignment horizontal="center"/>
    </xf>
    <xf numFmtId="9" fontId="62" fillId="0" borderId="28" xfId="90" applyNumberFormat="1" applyFont="1" applyBorder="1" applyAlignment="1">
      <alignment horizontal="center"/>
    </xf>
    <xf numFmtId="166" fontId="14" fillId="0" borderId="0" xfId="90" applyNumberFormat="1" applyFont="1"/>
    <xf numFmtId="166" fontId="65" fillId="0" borderId="53" xfId="72" applyNumberFormat="1" applyFont="1" applyFill="1" applyBorder="1" applyAlignment="1">
      <alignment horizontal="center" wrapText="1"/>
    </xf>
    <xf numFmtId="166" fontId="50" fillId="0" borderId="0" xfId="58" applyNumberFormat="1"/>
    <xf numFmtId="166" fontId="65" fillId="0" borderId="34" xfId="73" applyNumberFormat="1" applyFont="1" applyBorder="1" applyAlignment="1">
      <alignment horizontal="center"/>
    </xf>
    <xf numFmtId="166" fontId="65" fillId="0" borderId="24" xfId="73" applyNumberFormat="1" applyFont="1" applyBorder="1" applyAlignment="1">
      <alignment horizontal="center"/>
    </xf>
    <xf numFmtId="166" fontId="65" fillId="0" borderId="17" xfId="72" applyNumberFormat="1" applyFont="1" applyBorder="1" applyAlignment="1">
      <alignment horizontal="center"/>
    </xf>
    <xf numFmtId="166" fontId="60" fillId="0" borderId="31" xfId="73" applyNumberFormat="1" applyFont="1" applyBorder="1" applyAlignment="1">
      <alignment horizontal="center"/>
    </xf>
    <xf numFmtId="0" fontId="9" fillId="0" borderId="0" xfId="41" applyFont="1" applyBorder="1" applyAlignment="1">
      <alignment horizontal="center" vertical="center" wrapText="1"/>
    </xf>
    <xf numFmtId="0" fontId="9" fillId="0" borderId="0" xfId="41" applyFont="1"/>
    <xf numFmtId="0" fontId="9" fillId="0" borderId="0" xfId="41" applyFont="1" applyAlignment="1">
      <alignment horizontal="center" wrapText="1"/>
    </xf>
    <xf numFmtId="0" fontId="14" fillId="0" borderId="0" xfId="782" applyFont="1"/>
    <xf numFmtId="0" fontId="14" fillId="0" borderId="0" xfId="782" applyFont="1" applyAlignment="1">
      <alignment wrapText="1"/>
    </xf>
    <xf numFmtId="3" fontId="14" fillId="0" borderId="0" xfId="782" applyNumberFormat="1" applyFont="1"/>
    <xf numFmtId="9" fontId="14" fillId="0" borderId="19" xfId="72" applyFont="1" applyBorder="1" applyAlignment="1">
      <alignment horizontal="center"/>
    </xf>
    <xf numFmtId="9" fontId="14" fillId="0" borderId="0" xfId="72" applyFont="1" applyBorder="1" applyAlignment="1">
      <alignment horizontal="center"/>
    </xf>
    <xf numFmtId="9" fontId="65" fillId="0" borderId="11" xfId="72" applyFont="1" applyBorder="1" applyAlignment="1">
      <alignment horizontal="center"/>
    </xf>
    <xf numFmtId="9" fontId="65" fillId="0" borderId="0" xfId="72" applyFont="1" applyBorder="1" applyAlignment="1">
      <alignment horizontal="center"/>
    </xf>
    <xf numFmtId="9" fontId="65" fillId="0" borderId="12" xfId="72" applyFont="1" applyBorder="1" applyAlignment="1">
      <alignment horizontal="center"/>
    </xf>
    <xf numFmtId="0" fontId="14" fillId="0" borderId="20" xfId="782" applyFont="1" applyBorder="1" applyAlignment="1">
      <alignment horizontal="center"/>
    </xf>
    <xf numFmtId="9" fontId="14" fillId="0" borderId="11" xfId="782" applyNumberFormat="1" applyFont="1" applyBorder="1" applyAlignment="1">
      <alignment horizontal="center"/>
    </xf>
    <xf numFmtId="9" fontId="14" fillId="0" borderId="0" xfId="72" applyFont="1" applyAlignment="1">
      <alignment horizontal="center"/>
    </xf>
    <xf numFmtId="9" fontId="14" fillId="0" borderId="31" xfId="72" applyFont="1" applyBorder="1" applyAlignment="1">
      <alignment horizontal="center"/>
    </xf>
    <xf numFmtId="9" fontId="14" fillId="0" borderId="32" xfId="72" applyFont="1" applyBorder="1" applyAlignment="1">
      <alignment horizontal="center"/>
    </xf>
    <xf numFmtId="9" fontId="14" fillId="0" borderId="50" xfId="782" applyNumberFormat="1" applyFont="1" applyBorder="1" applyAlignment="1">
      <alignment horizontal="center"/>
    </xf>
    <xf numFmtId="9" fontId="65" fillId="0" borderId="50" xfId="72" applyFont="1" applyBorder="1" applyAlignment="1">
      <alignment horizontal="center"/>
    </xf>
    <xf numFmtId="9" fontId="65" fillId="0" borderId="32" xfId="72" applyFont="1" applyBorder="1" applyAlignment="1">
      <alignment horizontal="center"/>
    </xf>
    <xf numFmtId="9" fontId="65" fillId="0" borderId="33" xfId="72" applyFont="1" applyBorder="1" applyAlignment="1">
      <alignment horizontal="center"/>
    </xf>
    <xf numFmtId="0" fontId="14" fillId="0" borderId="0" xfId="782" applyFont="1" applyAlignment="1">
      <alignment horizontal="center" vertical="center" wrapText="1"/>
    </xf>
    <xf numFmtId="0" fontId="77" fillId="0" borderId="0" xfId="782" applyFont="1" applyAlignment="1">
      <alignment horizontal="center" vertical="center" wrapText="1"/>
    </xf>
    <xf numFmtId="0" fontId="14" fillId="0" borderId="51" xfId="782" applyFont="1" applyBorder="1" applyAlignment="1">
      <alignment horizontal="center" vertical="center" wrapText="1"/>
    </xf>
    <xf numFmtId="0" fontId="14" fillId="0" borderId="38" xfId="782" applyFont="1" applyBorder="1" applyAlignment="1">
      <alignment horizontal="center" vertical="center" wrapText="1"/>
    </xf>
    <xf numFmtId="0" fontId="65" fillId="0" borderId="51" xfId="782" applyFont="1" applyBorder="1" applyAlignment="1">
      <alignment horizontal="center" vertical="center" wrapText="1"/>
    </xf>
    <xf numFmtId="0" fontId="65" fillId="0" borderId="42" xfId="782" applyFont="1" applyBorder="1" applyAlignment="1">
      <alignment horizontal="center" vertical="center" wrapText="1"/>
    </xf>
    <xf numFmtId="0" fontId="65" fillId="0" borderId="38" xfId="782" applyFont="1" applyBorder="1" applyAlignment="1">
      <alignment horizontal="center" vertical="center" wrapText="1"/>
    </xf>
    <xf numFmtId="0" fontId="14" fillId="0" borderId="20" xfId="782" applyFont="1" applyBorder="1" applyAlignment="1">
      <alignment horizontal="center" vertical="center" wrapText="1"/>
    </xf>
    <xf numFmtId="0" fontId="14" fillId="0" borderId="20" xfId="782" applyFont="1" applyBorder="1"/>
    <xf numFmtId="9" fontId="65" fillId="0" borderId="11" xfId="72" applyNumberFormat="1" applyFont="1" applyBorder="1" applyAlignment="1">
      <alignment horizontal="center"/>
    </xf>
    <xf numFmtId="9" fontId="14" fillId="0" borderId="0" xfId="782" applyNumberFormat="1" applyFont="1"/>
    <xf numFmtId="0" fontId="8" fillId="0" borderId="0" xfId="41" applyFont="1"/>
    <xf numFmtId="9" fontId="50" fillId="0" borderId="0" xfId="90" applyFont="1" applyAlignment="1">
      <alignment horizontal="center"/>
    </xf>
    <xf numFmtId="166" fontId="0" fillId="0" borderId="0" xfId="90" applyNumberFormat="1" applyFont="1"/>
    <xf numFmtId="0" fontId="7" fillId="0" borderId="0" xfId="57" applyFont="1" applyAlignment="1">
      <alignment horizontal="center" wrapText="1"/>
    </xf>
    <xf numFmtId="166" fontId="65" fillId="0" borderId="17" xfId="73" applyNumberFormat="1" applyFont="1" applyFill="1" applyBorder="1" applyAlignment="1">
      <alignment horizontal="center"/>
    </xf>
    <xf numFmtId="166" fontId="27" fillId="0" borderId="16" xfId="73" applyNumberFormat="1" applyFont="1" applyFill="1" applyBorder="1" applyAlignment="1">
      <alignment horizontal="center"/>
    </xf>
    <xf numFmtId="166" fontId="27" fillId="0" borderId="64" xfId="73" applyNumberFormat="1" applyFont="1" applyFill="1" applyBorder="1" applyAlignment="1">
      <alignment horizontal="center"/>
    </xf>
    <xf numFmtId="166" fontId="65" fillId="0" borderId="16" xfId="73" applyNumberFormat="1" applyFont="1" applyFill="1" applyBorder="1" applyAlignment="1">
      <alignment horizontal="center"/>
    </xf>
    <xf numFmtId="166" fontId="60" fillId="0" borderId="16" xfId="73" applyNumberFormat="1" applyFont="1" applyFill="1" applyBorder="1" applyAlignment="1">
      <alignment horizontal="center"/>
    </xf>
    <xf numFmtId="166" fontId="50" fillId="0" borderId="52" xfId="72" applyNumberFormat="1" applyFont="1" applyFill="1" applyBorder="1" applyAlignment="1">
      <alignment horizontal="center"/>
    </xf>
    <xf numFmtId="166" fontId="50" fillId="0" borderId="16" xfId="72" applyNumberFormat="1" applyFont="1" applyFill="1" applyBorder="1" applyAlignment="1">
      <alignment horizontal="center"/>
    </xf>
    <xf numFmtId="0" fontId="14" fillId="24" borderId="0" xfId="35" applyFont="1" applyFill="1" applyBorder="1" applyAlignment="1" applyProtection="1"/>
    <xf numFmtId="0" fontId="86" fillId="20" borderId="0" xfId="46" applyFont="1" applyFill="1" applyBorder="1" applyAlignment="1">
      <alignment horizontal="center"/>
    </xf>
    <xf numFmtId="0" fontId="65" fillId="20" borderId="63" xfId="46" applyFont="1" applyFill="1" applyBorder="1" applyAlignment="1">
      <alignment horizontal="right" vertical="center"/>
    </xf>
    <xf numFmtId="14" fontId="65" fillId="20" borderId="0" xfId="46" applyNumberFormat="1" applyFont="1" applyFill="1" applyAlignment="1">
      <alignment vertical="center"/>
    </xf>
    <xf numFmtId="0" fontId="26" fillId="0" borderId="18" xfId="344" applyBorder="1" applyAlignment="1">
      <alignment horizontal="center"/>
    </xf>
    <xf numFmtId="3" fontId="22" fillId="0" borderId="97" xfId="350" applyNumberFormat="1" applyFont="1" applyBorder="1" applyAlignment="1">
      <alignment horizontal="center"/>
    </xf>
    <xf numFmtId="3" fontId="62" fillId="0" borderId="16" xfId="41" applyNumberFormat="1" applyFont="1" applyBorder="1" applyAlignment="1">
      <alignment horizontal="center" vertical="center"/>
    </xf>
    <xf numFmtId="3" fontId="50" fillId="0" borderId="16" xfId="41" applyNumberFormat="1" applyFont="1" applyBorder="1" applyAlignment="1">
      <alignment horizontal="center" vertical="center"/>
    </xf>
    <xf numFmtId="3" fontId="50" fillId="0" borderId="64" xfId="41" applyNumberFormat="1" applyFont="1" applyBorder="1" applyAlignment="1">
      <alignment horizontal="center" wrapText="1"/>
    </xf>
    <xf numFmtId="3" fontId="50" fillId="0" borderId="16" xfId="75" applyNumberFormat="1" applyFont="1" applyFill="1" applyBorder="1" applyAlignment="1">
      <alignment horizontal="center"/>
    </xf>
    <xf numFmtId="3" fontId="26" fillId="0" borderId="16" xfId="75" applyNumberFormat="1" applyFont="1" applyBorder="1" applyAlignment="1">
      <alignment horizontal="center"/>
    </xf>
    <xf numFmtId="3" fontId="26" fillId="0" borderId="16" xfId="41" applyNumberFormat="1" applyFont="1" applyBorder="1" applyAlignment="1">
      <alignment horizontal="center" vertical="center"/>
    </xf>
    <xf numFmtId="3" fontId="63" fillId="0" borderId="0" xfId="41" applyNumberFormat="1" applyFont="1" applyAlignment="1">
      <alignment horizontal="center" wrapText="1"/>
    </xf>
    <xf numFmtId="0" fontId="63" fillId="0" borderId="0" xfId="41" applyFont="1" applyAlignment="1">
      <alignment vertical="center"/>
    </xf>
    <xf numFmtId="0" fontId="50" fillId="0" borderId="18" xfId="41" applyBorder="1" applyAlignment="1">
      <alignment horizontal="center"/>
    </xf>
    <xf numFmtId="3" fontId="26" fillId="0" borderId="52" xfId="75" applyNumberFormat="1" applyFont="1" applyBorder="1" applyAlignment="1">
      <alignment horizontal="center"/>
    </xf>
    <xf numFmtId="3" fontId="22" fillId="0" borderId="16" xfId="41" applyNumberFormat="1" applyFont="1" applyBorder="1" applyAlignment="1">
      <alignment horizontal="center" wrapText="1"/>
    </xf>
    <xf numFmtId="3" fontId="22" fillId="0" borderId="16" xfId="41" applyNumberFormat="1" applyFont="1" applyBorder="1" applyAlignment="1">
      <alignment horizontal="center" vertical="center"/>
    </xf>
    <xf numFmtId="9" fontId="26" fillId="0" borderId="52" xfId="90" applyFont="1" applyBorder="1" applyAlignment="1">
      <alignment horizontal="center" vertical="center"/>
    </xf>
    <xf numFmtId="9" fontId="50" fillId="0" borderId="16" xfId="90" applyFont="1" applyFill="1" applyBorder="1" applyAlignment="1">
      <alignment horizontal="center"/>
    </xf>
    <xf numFmtId="9" fontId="26" fillId="0" borderId="16" xfId="90" applyFont="1" applyBorder="1" applyAlignment="1">
      <alignment horizontal="center"/>
    </xf>
    <xf numFmtId="9" fontId="50" fillId="0" borderId="16" xfId="90" applyFont="1" applyBorder="1" applyAlignment="1">
      <alignment horizontal="center" vertical="center"/>
    </xf>
    <xf numFmtId="9" fontId="26" fillId="0" borderId="15" xfId="90" applyFont="1" applyBorder="1" applyAlignment="1">
      <alignment horizontal="center" vertical="center"/>
    </xf>
    <xf numFmtId="3" fontId="26" fillId="0" borderId="16" xfId="41" applyNumberFormat="1" applyFont="1" applyBorder="1" applyAlignment="1">
      <alignment horizontal="center" wrapText="1"/>
    </xf>
    <xf numFmtId="166" fontId="26" fillId="0" borderId="52" xfId="90" applyNumberFormat="1" applyFont="1" applyBorder="1" applyAlignment="1">
      <alignment horizontal="center" vertical="center"/>
    </xf>
    <xf numFmtId="166" fontId="26" fillId="0" borderId="16" xfId="90" applyNumberFormat="1" applyFont="1" applyBorder="1" applyAlignment="1">
      <alignment horizontal="center" vertical="center"/>
    </xf>
    <xf numFmtId="166" fontId="50" fillId="0" borderId="16" xfId="90" applyNumberFormat="1" applyFont="1" applyFill="1" applyBorder="1" applyAlignment="1">
      <alignment horizontal="center"/>
    </xf>
    <xf numFmtId="166" fontId="26" fillId="0" borderId="16" xfId="90" applyNumberFormat="1" applyFont="1" applyBorder="1" applyAlignment="1">
      <alignment horizontal="center"/>
    </xf>
    <xf numFmtId="166" fontId="50" fillId="0" borderId="16" xfId="90" applyNumberFormat="1" applyFont="1" applyBorder="1" applyAlignment="1">
      <alignment horizontal="center" vertical="center"/>
    </xf>
    <xf numFmtId="166" fontId="26" fillId="0" borderId="15" xfId="90" applyNumberFormat="1" applyFont="1" applyBorder="1" applyAlignment="1">
      <alignment horizontal="center" vertical="center"/>
    </xf>
    <xf numFmtId="0" fontId="63" fillId="0" borderId="0" xfId="41" applyFont="1" applyAlignment="1">
      <alignment horizontal="center" vertical="center" wrapText="1"/>
    </xf>
    <xf numFmtId="166" fontId="63" fillId="0" borderId="0" xfId="41" applyNumberFormat="1" applyFont="1" applyAlignment="1">
      <alignment horizontal="center" vertical="center" wrapText="1"/>
    </xf>
    <xf numFmtId="0" fontId="63" fillId="0" borderId="0" xfId="41" applyFont="1" applyAlignment="1">
      <alignment horizontal="center" vertical="center"/>
    </xf>
    <xf numFmtId="3" fontId="22" fillId="0" borderId="52" xfId="75" applyNumberFormat="1" applyFont="1" applyBorder="1" applyAlignment="1">
      <alignment horizontal="center"/>
    </xf>
    <xf numFmtId="3" fontId="22" fillId="0" borderId="16" xfId="75" applyNumberFormat="1" applyFont="1" applyBorder="1" applyAlignment="1">
      <alignment horizontal="center"/>
    </xf>
    <xf numFmtId="10" fontId="63" fillId="0" borderId="0" xfId="41" applyNumberFormat="1" applyFont="1" applyAlignment="1">
      <alignment horizontal="center" vertical="center" wrapText="1"/>
    </xf>
    <xf numFmtId="3" fontId="22" fillId="0" borderId="15" xfId="75" applyNumberFormat="1" applyFont="1" applyFill="1" applyBorder="1" applyAlignment="1">
      <alignment horizontal="center"/>
    </xf>
    <xf numFmtId="0" fontId="14" fillId="23" borderId="0" xfId="35" applyFont="1" applyFill="1" applyBorder="1" applyAlignment="1" applyProtection="1"/>
    <xf numFmtId="0" fontId="14" fillId="25" borderId="0" xfId="35" applyFont="1" applyFill="1" applyAlignment="1" applyProtection="1"/>
    <xf numFmtId="166" fontId="33" fillId="0" borderId="0" xfId="90" applyNumberFormat="1" applyFont="1"/>
    <xf numFmtId="0" fontId="6" fillId="0" borderId="0" xfId="57" applyFont="1"/>
    <xf numFmtId="166" fontId="63" fillId="0" borderId="0" xfId="90" applyNumberFormat="1" applyFont="1" applyAlignment="1">
      <alignment horizontal="center"/>
    </xf>
    <xf numFmtId="0" fontId="63" fillId="0" borderId="0" xfId="58" applyFont="1" applyAlignment="1">
      <alignment horizontal="center" vertical="center"/>
    </xf>
    <xf numFmtId="166" fontId="26" fillId="0" borderId="15" xfId="90" applyNumberFormat="1" applyFont="1" applyBorder="1" applyAlignment="1">
      <alignment horizontal="center"/>
    </xf>
    <xf numFmtId="0" fontId="62" fillId="0" borderId="41" xfId="57" applyFont="1" applyBorder="1" applyAlignment="1">
      <alignment horizontal="center" vertical="center"/>
    </xf>
    <xf numFmtId="0" fontId="26" fillId="0" borderId="41" xfId="57" applyFont="1" applyBorder="1" applyAlignment="1">
      <alignment horizontal="center" vertical="center"/>
    </xf>
    <xf numFmtId="0" fontId="63" fillId="0" borderId="84" xfId="41" applyFont="1" applyBorder="1" applyAlignment="1">
      <alignment horizontal="center"/>
    </xf>
    <xf numFmtId="0" fontId="50" fillId="0" borderId="84" xfId="41" applyBorder="1" applyAlignment="1">
      <alignment horizontal="center"/>
    </xf>
    <xf numFmtId="0" fontId="50" fillId="0" borderId="85" xfId="41" applyBorder="1" applyAlignment="1">
      <alignment horizontal="center"/>
    </xf>
    <xf numFmtId="3" fontId="62" fillId="0" borderId="97" xfId="75" applyNumberFormat="1" applyFont="1" applyBorder="1" applyAlignment="1">
      <alignment horizontal="center"/>
    </xf>
    <xf numFmtId="3" fontId="62" fillId="0" borderId="52" xfId="41" applyNumberFormat="1" applyFont="1" applyBorder="1" applyAlignment="1">
      <alignment horizontal="center" wrapText="1"/>
    </xf>
    <xf numFmtId="166" fontId="50" fillId="0" borderId="0" xfId="90" applyNumberFormat="1" applyFont="1" applyAlignment="1">
      <alignment horizontal="center" wrapText="1"/>
    </xf>
    <xf numFmtId="0" fontId="63" fillId="0" borderId="0" xfId="41" applyFont="1" applyAlignment="1">
      <alignment horizontal="center" wrapText="1"/>
    </xf>
    <xf numFmtId="3" fontId="63" fillId="0" borderId="0" xfId="41" applyNumberFormat="1" applyFont="1" applyAlignment="1">
      <alignment horizontal="center" vertical="center" wrapText="1"/>
    </xf>
    <xf numFmtId="167" fontId="50" fillId="0" borderId="0" xfId="41" applyNumberFormat="1" applyAlignment="1">
      <alignment horizontal="center"/>
    </xf>
    <xf numFmtId="0" fontId="5" fillId="0" borderId="0" xfId="41" applyFont="1" applyBorder="1" applyAlignment="1"/>
    <xf numFmtId="0" fontId="20" fillId="0" borderId="0" xfId="41" applyFont="1" applyBorder="1" applyAlignment="1">
      <alignment horizontal="center" wrapText="1"/>
    </xf>
    <xf numFmtId="0" fontId="50" fillId="0" borderId="0" xfId="41" applyBorder="1" applyAlignment="1">
      <alignment horizontal="center" wrapText="1"/>
    </xf>
    <xf numFmtId="0" fontId="50" fillId="0" borderId="0" xfId="41" applyAlignment="1">
      <alignment horizontal="center" wrapText="1"/>
    </xf>
    <xf numFmtId="0" fontId="63" fillId="0" borderId="0" xfId="41" applyFont="1" applyBorder="1" applyAlignment="1">
      <alignment horizontal="center" vertical="center" wrapText="1"/>
    </xf>
    <xf numFmtId="4" fontId="63" fillId="0" borderId="0" xfId="41" applyNumberFormat="1" applyFont="1" applyAlignment="1">
      <alignment horizontal="center" vertical="center"/>
    </xf>
    <xf numFmtId="3" fontId="22" fillId="0" borderId="17" xfId="41" applyNumberFormat="1" applyFont="1" applyBorder="1" applyAlignment="1">
      <alignment horizontal="center" wrapText="1"/>
    </xf>
    <xf numFmtId="166" fontId="62" fillId="0" borderId="16" xfId="90" applyNumberFormat="1" applyFont="1" applyBorder="1" applyAlignment="1">
      <alignment horizontal="center"/>
    </xf>
    <xf numFmtId="166" fontId="50" fillId="0" borderId="16" xfId="90" applyNumberFormat="1" applyFont="1" applyBorder="1" applyAlignment="1">
      <alignment horizontal="center"/>
    </xf>
    <xf numFmtId="166" fontId="62" fillId="0" borderId="17" xfId="90" applyNumberFormat="1" applyFont="1" applyBorder="1" applyAlignment="1">
      <alignment horizontal="center"/>
    </xf>
    <xf numFmtId="166" fontId="50" fillId="0" borderId="70" xfId="90" applyNumberFormat="1" applyFont="1" applyBorder="1" applyAlignment="1">
      <alignment horizontal="center"/>
    </xf>
    <xf numFmtId="166" fontId="14" fillId="0" borderId="15" xfId="73" applyNumberFormat="1" applyFont="1" applyFill="1" applyBorder="1" applyAlignment="1">
      <alignment horizontal="center"/>
    </xf>
    <xf numFmtId="0" fontId="14" fillId="26" borderId="0" xfId="46" applyFont="1" applyFill="1" applyBorder="1" applyAlignment="1">
      <alignment horizontal="left" vertical="center"/>
    </xf>
    <xf numFmtId="0" fontId="14" fillId="21" borderId="0" xfId="35" applyFont="1" applyFill="1" applyAlignment="1" applyProtection="1"/>
    <xf numFmtId="0" fontId="14" fillId="28" borderId="0" xfId="35" applyFont="1" applyFill="1" applyAlignment="1" applyProtection="1"/>
    <xf numFmtId="0" fontId="14" fillId="27" borderId="0" xfId="46" applyFont="1" applyFill="1" applyBorder="1" applyAlignment="1">
      <alignment horizontal="left" vertical="center"/>
    </xf>
    <xf numFmtId="0" fontId="14" fillId="22" borderId="0" xfId="46" applyFont="1" applyFill="1" applyBorder="1" applyAlignment="1">
      <alignment horizontal="left" vertical="center"/>
    </xf>
    <xf numFmtId="0" fontId="14" fillId="23" borderId="0" xfId="46" applyFont="1" applyFill="1" applyBorder="1" applyAlignment="1">
      <alignment horizontal="center" vertical="center"/>
    </xf>
    <xf numFmtId="0" fontId="23" fillId="22" borderId="63" xfId="46" applyFont="1" applyFill="1" applyBorder="1" applyAlignment="1">
      <alignment horizontal="left" vertical="center"/>
    </xf>
    <xf numFmtId="0" fontId="63" fillId="0" borderId="83" xfId="41" applyFont="1" applyBorder="1" applyAlignment="1">
      <alignment horizontal="center"/>
    </xf>
    <xf numFmtId="166" fontId="77" fillId="0" borderId="58" xfId="74" applyNumberFormat="1" applyFont="1" applyFill="1" applyBorder="1" applyAlignment="1">
      <alignment horizontal="center" vertical="center" wrapText="1"/>
    </xf>
    <xf numFmtId="166" fontId="33" fillId="0" borderId="0" xfId="1" applyNumberFormat="1"/>
    <xf numFmtId="3" fontId="22" fillId="0" borderId="97" xfId="75" applyNumberFormat="1" applyFont="1" applyBorder="1" applyAlignment="1">
      <alignment horizontal="center"/>
    </xf>
    <xf numFmtId="3" fontId="65" fillId="0" borderId="61" xfId="58" applyNumberFormat="1" applyFont="1" applyFill="1" applyBorder="1" applyAlignment="1">
      <alignment horizontal="center"/>
    </xf>
    <xf numFmtId="3" fontId="62" fillId="0" borderId="16" xfId="58" applyNumberFormat="1" applyFont="1" applyBorder="1"/>
    <xf numFmtId="3" fontId="26" fillId="0" borderId="19" xfId="75" applyNumberFormat="1" applyFont="1" applyBorder="1" applyAlignment="1">
      <alignment horizontal="center" wrapText="1"/>
    </xf>
    <xf numFmtId="3" fontId="26" fillId="0" borderId="19" xfId="41" applyNumberFormat="1" applyFont="1" applyBorder="1" applyAlignment="1">
      <alignment horizontal="center" vertical="center"/>
    </xf>
    <xf numFmtId="3" fontId="26" fillId="0" borderId="21" xfId="41" applyNumberFormat="1" applyFont="1" applyBorder="1" applyAlignment="1">
      <alignment horizontal="center" vertical="center"/>
    </xf>
    <xf numFmtId="3" fontId="26" fillId="0" borderId="26" xfId="41" applyNumberFormat="1" applyFont="1" applyBorder="1" applyAlignment="1">
      <alignment horizontal="center" vertical="center"/>
    </xf>
    <xf numFmtId="3" fontId="22" fillId="0" borderId="97" xfId="41" applyNumberFormat="1" applyFont="1" applyBorder="1" applyAlignment="1">
      <alignment horizontal="center" vertical="center"/>
    </xf>
    <xf numFmtId="3" fontId="26" fillId="0" borderId="15" xfId="41" applyNumberFormat="1" applyFont="1" applyBorder="1" applyAlignment="1">
      <alignment horizontal="center" vertical="center"/>
    </xf>
    <xf numFmtId="3" fontId="63" fillId="0" borderId="0" xfId="41" applyNumberFormat="1" applyFont="1" applyAlignment="1">
      <alignment horizontal="center" vertical="center"/>
    </xf>
    <xf numFmtId="0" fontId="14" fillId="23" borderId="0" xfId="46" applyFont="1" applyFill="1" applyBorder="1" applyAlignment="1">
      <alignment horizontal="left" vertical="center"/>
    </xf>
    <xf numFmtId="166" fontId="60" fillId="0" borderId="0" xfId="90" applyNumberFormat="1" applyFont="1" applyBorder="1" applyAlignment="1">
      <alignment horizontal="center"/>
    </xf>
    <xf numFmtId="166" fontId="60" fillId="0" borderId="22" xfId="90" applyNumberFormat="1" applyFont="1" applyFill="1" applyBorder="1" applyAlignment="1">
      <alignment horizontal="center"/>
    </xf>
    <xf numFmtId="166" fontId="60" fillId="0" borderId="27" xfId="90" applyNumberFormat="1" applyFont="1" applyFill="1" applyBorder="1" applyAlignment="1">
      <alignment horizontal="center"/>
    </xf>
    <xf numFmtId="0" fontId="50" fillId="0" borderId="18" xfId="58" applyFont="1" applyFill="1" applyBorder="1" applyAlignment="1">
      <alignment horizontal="center"/>
    </xf>
    <xf numFmtId="166" fontId="62" fillId="0" borderId="52" xfId="58" applyNumberFormat="1" applyFont="1" applyFill="1" applyBorder="1" applyAlignment="1">
      <alignment horizontal="center"/>
    </xf>
    <xf numFmtId="166" fontId="27" fillId="0" borderId="70" xfId="74" applyNumberFormat="1" applyFont="1" applyFill="1" applyBorder="1" applyAlignment="1">
      <alignment horizontal="center"/>
    </xf>
    <xf numFmtId="166" fontId="27" fillId="0" borderId="16" xfId="74" applyNumberFormat="1" applyFont="1" applyFill="1" applyBorder="1" applyAlignment="1">
      <alignment horizontal="center"/>
    </xf>
    <xf numFmtId="166" fontId="62" fillId="0" borderId="52" xfId="74" applyNumberFormat="1" applyFont="1" applyFill="1" applyBorder="1" applyAlignment="1">
      <alignment horizontal="center"/>
    </xf>
    <xf numFmtId="166" fontId="60" fillId="0" borderId="70" xfId="74" applyNumberFormat="1" applyFont="1" applyFill="1" applyBorder="1" applyAlignment="1">
      <alignment horizontal="center"/>
    </xf>
    <xf numFmtId="166" fontId="60" fillId="0" borderId="16" xfId="74" applyNumberFormat="1" applyFont="1" applyFill="1" applyBorder="1" applyAlignment="1">
      <alignment horizontal="center"/>
    </xf>
    <xf numFmtId="166" fontId="65" fillId="0" borderId="52" xfId="74" applyNumberFormat="1" applyFont="1" applyFill="1" applyBorder="1" applyAlignment="1">
      <alignment horizontal="center"/>
    </xf>
    <xf numFmtId="166" fontId="60" fillId="0" borderId="15" xfId="74" applyNumberFormat="1" applyFont="1" applyFill="1" applyBorder="1" applyAlignment="1">
      <alignment horizontal="center"/>
    </xf>
    <xf numFmtId="0" fontId="14" fillId="23" borderId="0" xfId="35" applyFont="1" applyFill="1" applyAlignment="1" applyProtection="1"/>
    <xf numFmtId="0" fontId="22" fillId="0" borderId="18" xfId="58" applyFont="1" applyFill="1" applyBorder="1" applyAlignment="1">
      <alignment horizontal="center"/>
    </xf>
    <xf numFmtId="166" fontId="65" fillId="0" borderId="97" xfId="74" applyNumberFormat="1" applyFont="1" applyFill="1" applyBorder="1" applyAlignment="1">
      <alignment horizontal="center"/>
    </xf>
    <xf numFmtId="166" fontId="23" fillId="0" borderId="16" xfId="74" applyNumberFormat="1" applyFont="1" applyFill="1" applyBorder="1" applyAlignment="1">
      <alignment horizontal="center"/>
    </xf>
    <xf numFmtId="166" fontId="23" fillId="0" borderId="15" xfId="74" applyNumberFormat="1" applyFont="1" applyFill="1" applyBorder="1" applyAlignment="1">
      <alignment horizontal="center"/>
    </xf>
    <xf numFmtId="0" fontId="23" fillId="0" borderId="18" xfId="58" applyFont="1" applyFill="1" applyBorder="1" applyAlignment="1">
      <alignment horizontal="center"/>
    </xf>
    <xf numFmtId="166" fontId="65" fillId="0" borderId="70" xfId="74" applyNumberFormat="1" applyFont="1" applyFill="1" applyBorder="1" applyAlignment="1">
      <alignment horizontal="center"/>
    </xf>
    <xf numFmtId="9" fontId="62" fillId="0" borderId="52" xfId="90" applyNumberFormat="1" applyFont="1" applyBorder="1" applyAlignment="1">
      <alignment horizontal="center"/>
    </xf>
    <xf numFmtId="166" fontId="62" fillId="0" borderId="52" xfId="90" applyNumberFormat="1" applyFont="1" applyBorder="1" applyAlignment="1">
      <alignment horizontal="center"/>
    </xf>
    <xf numFmtId="166" fontId="60" fillId="0" borderId="64" xfId="73" applyNumberFormat="1" applyFont="1" applyFill="1" applyBorder="1" applyAlignment="1">
      <alignment horizontal="center"/>
    </xf>
    <xf numFmtId="9" fontId="50" fillId="0" borderId="52" xfId="90" applyFont="1" applyFill="1" applyBorder="1" applyAlignment="1">
      <alignment horizontal="center"/>
    </xf>
    <xf numFmtId="9" fontId="50" fillId="0" borderId="15" xfId="90" applyFont="1" applyFill="1" applyBorder="1" applyAlignment="1">
      <alignment horizontal="center"/>
    </xf>
    <xf numFmtId="168" fontId="60" fillId="0" borderId="21" xfId="73" applyNumberFormat="1" applyFont="1" applyFill="1" applyBorder="1" applyAlignment="1">
      <alignment horizontal="center"/>
    </xf>
    <xf numFmtId="168" fontId="60" fillId="0" borderId="26" xfId="73" applyNumberFormat="1" applyFont="1" applyFill="1" applyBorder="1" applyAlignment="1">
      <alignment horizontal="center"/>
    </xf>
    <xf numFmtId="168" fontId="60" fillId="0" borderId="19" xfId="73" applyNumberFormat="1" applyFont="1" applyFill="1" applyBorder="1" applyAlignment="1">
      <alignment horizontal="center"/>
    </xf>
    <xf numFmtId="168" fontId="0" fillId="0" borderId="19" xfId="0" applyNumberFormat="1" applyBorder="1"/>
    <xf numFmtId="168" fontId="50" fillId="0" borderId="15" xfId="72" applyNumberFormat="1" applyFont="1" applyBorder="1" applyAlignment="1">
      <alignment horizontal="center"/>
    </xf>
    <xf numFmtId="166" fontId="62" fillId="0" borderId="97" xfId="58" applyNumberFormat="1" applyFont="1" applyFill="1" applyBorder="1" applyAlignment="1">
      <alignment horizontal="center"/>
    </xf>
    <xf numFmtId="166" fontId="27" fillId="0" borderId="15" xfId="74" applyNumberFormat="1" applyFont="1" applyFill="1" applyBorder="1" applyAlignment="1">
      <alignment horizontal="center"/>
    </xf>
    <xf numFmtId="166" fontId="62" fillId="0" borderId="97" xfId="74" applyNumberFormat="1" applyFont="1" applyFill="1" applyBorder="1" applyAlignment="1">
      <alignment horizontal="center"/>
    </xf>
    <xf numFmtId="0" fontId="14" fillId="0" borderId="0" xfId="1" applyFont="1"/>
    <xf numFmtId="0" fontId="14" fillId="0" borderId="20" xfId="1" applyFont="1" applyBorder="1"/>
    <xf numFmtId="0" fontId="14" fillId="0" borderId="0" xfId="1" applyFont="1" applyBorder="1"/>
    <xf numFmtId="0" fontId="14" fillId="0" borderId="19" xfId="1" applyFont="1" applyBorder="1"/>
    <xf numFmtId="0" fontId="62" fillId="0" borderId="20" xfId="1111" applyFont="1" applyBorder="1" applyAlignment="1">
      <alignment horizontal="center" vertical="center"/>
    </xf>
    <xf numFmtId="0" fontId="78" fillId="0" borderId="0" xfId="1" applyFont="1" applyBorder="1" applyAlignment="1">
      <alignment horizontal="center"/>
    </xf>
    <xf numFmtId="0" fontId="63" fillId="0" borderId="37" xfId="1112" applyFont="1" applyFill="1" applyBorder="1" applyAlignment="1">
      <alignment horizontal="center"/>
    </xf>
    <xf numFmtId="0" fontId="63" fillId="0" borderId="36" xfId="1112" applyFont="1" applyFill="1" applyBorder="1" applyAlignment="1">
      <alignment horizontal="center"/>
    </xf>
    <xf numFmtId="0" fontId="63" fillId="0" borderId="20" xfId="1112" applyFont="1" applyFill="1" applyBorder="1" applyAlignment="1">
      <alignment horizontal="center"/>
    </xf>
    <xf numFmtId="0" fontId="14" fillId="0" borderId="35" xfId="1" applyFont="1" applyBorder="1"/>
    <xf numFmtId="0" fontId="14" fillId="0" borderId="20" xfId="1" applyFont="1" applyBorder="1" applyAlignment="1">
      <alignment vertical="center"/>
    </xf>
    <xf numFmtId="0" fontId="14" fillId="0" borderId="0" xfId="1" applyFont="1" applyAlignment="1">
      <alignment vertical="center"/>
    </xf>
    <xf numFmtId="0" fontId="62" fillId="0" borderId="20" xfId="0" applyFont="1" applyBorder="1" applyAlignment="1">
      <alignment vertical="center" wrapText="1"/>
    </xf>
    <xf numFmtId="0" fontId="5" fillId="0" borderId="12" xfId="0" applyFont="1" applyBorder="1" applyAlignment="1">
      <alignment horizontal="center" vertical="center" wrapText="1"/>
    </xf>
    <xf numFmtId="0" fontId="5" fillId="0" borderId="0" xfId="0" applyFont="1" applyBorder="1" applyAlignment="1">
      <alignment horizontal="center" vertical="center" wrapText="1"/>
    </xf>
    <xf numFmtId="0" fontId="62" fillId="0" borderId="11" xfId="0" applyFont="1" applyBorder="1" applyAlignment="1">
      <alignment horizontal="center" vertical="center" wrapText="1"/>
    </xf>
    <xf numFmtId="0" fontId="62" fillId="0" borderId="19" xfId="0" applyFont="1" applyBorder="1" applyAlignment="1">
      <alignment horizontal="center" vertical="center" wrapText="1"/>
    </xf>
    <xf numFmtId="0" fontId="14" fillId="0" borderId="0" xfId="1" applyFont="1" applyAlignment="1">
      <alignment vertical="center" wrapText="1"/>
    </xf>
    <xf numFmtId="0" fontId="62" fillId="0" borderId="20" xfId="0" applyFont="1" applyBorder="1" applyAlignment="1">
      <alignment horizontal="center"/>
    </xf>
    <xf numFmtId="3" fontId="5" fillId="0" borderId="12" xfId="0" applyNumberFormat="1" applyFont="1" applyBorder="1" applyAlignment="1">
      <alignment horizontal="center"/>
    </xf>
    <xf numFmtId="3" fontId="5" fillId="0" borderId="0" xfId="0" applyNumberFormat="1" applyFont="1" applyBorder="1" applyAlignment="1">
      <alignment horizontal="center"/>
    </xf>
    <xf numFmtId="166" fontId="62" fillId="0" borderId="11" xfId="794" applyNumberFormat="1" applyFont="1" applyBorder="1" applyAlignment="1">
      <alignment horizontal="center"/>
    </xf>
    <xf numFmtId="168" fontId="62" fillId="0" borderId="20" xfId="0" applyNumberFormat="1" applyFont="1" applyBorder="1" applyAlignment="1">
      <alignment horizontal="center"/>
    </xf>
    <xf numFmtId="2" fontId="62" fillId="0" borderId="20" xfId="0" applyNumberFormat="1" applyFont="1" applyBorder="1" applyAlignment="1">
      <alignment horizontal="center"/>
    </xf>
    <xf numFmtId="169" fontId="62" fillId="0" borderId="20" xfId="0" applyNumberFormat="1" applyFont="1" applyBorder="1" applyAlignment="1">
      <alignment horizontal="center"/>
    </xf>
    <xf numFmtId="169" fontId="62" fillId="0" borderId="18" xfId="0" applyNumberFormat="1" applyFont="1" applyBorder="1" applyAlignment="1">
      <alignment horizontal="center"/>
    </xf>
    <xf numFmtId="3" fontId="5" fillId="0" borderId="52" xfId="0" applyNumberFormat="1" applyFont="1" applyBorder="1" applyAlignment="1">
      <alignment horizontal="center"/>
    </xf>
    <xf numFmtId="3" fontId="5" fillId="0" borderId="16" xfId="0" applyNumberFormat="1" applyFont="1" applyBorder="1" applyAlignment="1">
      <alignment horizontal="center"/>
    </xf>
    <xf numFmtId="166" fontId="62" fillId="0" borderId="64" xfId="794" applyNumberFormat="1" applyFont="1" applyBorder="1" applyAlignment="1">
      <alignment horizontal="center"/>
    </xf>
    <xf numFmtId="0" fontId="61" fillId="0" borderId="0" xfId="0" applyFont="1" applyBorder="1" applyAlignment="1">
      <alignment horizontal="center" vertical="center" wrapText="1"/>
    </xf>
    <xf numFmtId="0" fontId="50" fillId="0" borderId="16" xfId="57" applyFont="1" applyBorder="1" applyAlignment="1">
      <alignment horizontal="center"/>
    </xf>
    <xf numFmtId="3" fontId="50" fillId="0" borderId="16" xfId="57" applyNumberFormat="1" applyFont="1" applyBorder="1" applyAlignment="1">
      <alignment horizontal="center"/>
    </xf>
    <xf numFmtId="3" fontId="65" fillId="0" borderId="52" xfId="73" applyNumberFormat="1" applyFont="1" applyFill="1" applyBorder="1" applyAlignment="1">
      <alignment horizontal="center"/>
    </xf>
    <xf numFmtId="3" fontId="65" fillId="0" borderId="17" xfId="73" applyNumberFormat="1" applyFont="1" applyFill="1" applyBorder="1" applyAlignment="1">
      <alignment horizontal="center"/>
    </xf>
    <xf numFmtId="3" fontId="27" fillId="0" borderId="16" xfId="73" applyNumberFormat="1" applyFont="1" applyFill="1" applyBorder="1" applyAlignment="1">
      <alignment horizontal="center"/>
    </xf>
    <xf numFmtId="3" fontId="60" fillId="0" borderId="16" xfId="73" applyNumberFormat="1" applyFont="1" applyFill="1" applyBorder="1" applyAlignment="1">
      <alignment horizontal="center"/>
    </xf>
    <xf numFmtId="166" fontId="62" fillId="0" borderId="52" xfId="72" applyNumberFormat="1" applyFont="1" applyFill="1" applyBorder="1" applyAlignment="1">
      <alignment horizontal="center"/>
    </xf>
    <xf numFmtId="166" fontId="50" fillId="0" borderId="17" xfId="72" applyNumberFormat="1" applyFont="1" applyFill="1" applyBorder="1" applyAlignment="1">
      <alignment horizontal="center"/>
    </xf>
    <xf numFmtId="0" fontId="5" fillId="0" borderId="37" xfId="57" applyFont="1" applyBorder="1" applyAlignment="1">
      <alignment wrapText="1"/>
    </xf>
    <xf numFmtId="0" fontId="14" fillId="0" borderId="18" xfId="782" applyFont="1" applyBorder="1" applyAlignment="1">
      <alignment horizontal="center"/>
    </xf>
    <xf numFmtId="9" fontId="65" fillId="0" borderId="52" xfId="72" applyFont="1" applyBorder="1" applyAlignment="1">
      <alignment horizontal="center"/>
    </xf>
    <xf numFmtId="9" fontId="65" fillId="0" borderId="16" xfId="72" applyFont="1" applyBorder="1" applyAlignment="1">
      <alignment horizontal="center"/>
    </xf>
    <xf numFmtId="9" fontId="65" fillId="0" borderId="64" xfId="72" applyNumberFormat="1" applyFont="1" applyBorder="1" applyAlignment="1">
      <alignment horizontal="center"/>
    </xf>
    <xf numFmtId="9" fontId="14" fillId="0" borderId="16" xfId="72" applyFont="1" applyBorder="1" applyAlignment="1">
      <alignment horizontal="center"/>
    </xf>
    <xf numFmtId="9" fontId="14" fillId="0" borderId="64" xfId="782" applyNumberFormat="1" applyFont="1" applyBorder="1" applyAlignment="1">
      <alignment horizontal="center"/>
    </xf>
    <xf numFmtId="9" fontId="14" fillId="0" borderId="15" xfId="72" applyFont="1" applyBorder="1" applyAlignment="1">
      <alignment horizontal="center"/>
    </xf>
    <xf numFmtId="0" fontId="5" fillId="0" borderId="0" xfId="41" applyFont="1" applyAlignment="1">
      <alignment horizontal="center" wrapText="1"/>
    </xf>
    <xf numFmtId="0" fontId="5" fillId="0" borderId="0" xfId="1112"/>
    <xf numFmtId="0" fontId="62" fillId="0" borderId="0" xfId="1112" applyFont="1" applyAlignment="1">
      <alignment vertical="center"/>
    </xf>
    <xf numFmtId="0" fontId="5" fillId="0" borderId="20" xfId="1112" applyFont="1" applyFill="1" applyBorder="1"/>
    <xf numFmtId="0" fontId="5" fillId="0" borderId="0" xfId="1112" applyFont="1" applyFill="1" applyBorder="1"/>
    <xf numFmtId="0" fontId="5" fillId="0" borderId="19" xfId="1112" applyFont="1" applyFill="1" applyBorder="1"/>
    <xf numFmtId="0" fontId="5" fillId="0" borderId="0" xfId="1112" applyFill="1"/>
    <xf numFmtId="0" fontId="14" fillId="0" borderId="20" xfId="1112" applyFont="1" applyFill="1" applyBorder="1"/>
    <xf numFmtId="0" fontId="63" fillId="0" borderId="0" xfId="1112" applyFont="1" applyBorder="1" applyAlignment="1">
      <alignment horizontal="center"/>
    </xf>
    <xf numFmtId="0" fontId="63" fillId="0" borderId="19" xfId="1112" applyFont="1" applyFill="1" applyBorder="1" applyAlignment="1">
      <alignment horizontal="center"/>
    </xf>
    <xf numFmtId="0" fontId="14" fillId="0" borderId="20" xfId="1112" applyFont="1" applyFill="1" applyBorder="1" applyAlignment="1">
      <alignment horizontal="center" vertical="center"/>
    </xf>
    <xf numFmtId="0" fontId="5" fillId="0" borderId="0" xfId="1112" applyFill="1" applyAlignment="1">
      <alignment horizontal="center" vertical="center"/>
    </xf>
    <xf numFmtId="166" fontId="65" fillId="0" borderId="73" xfId="1117" applyNumberFormat="1" applyFont="1" applyFill="1" applyBorder="1" applyAlignment="1">
      <alignment horizontal="center" vertical="center" wrapText="1"/>
    </xf>
    <xf numFmtId="166" fontId="65" fillId="0" borderId="10" xfId="1117" applyNumberFormat="1" applyFont="1" applyFill="1" applyBorder="1" applyAlignment="1">
      <alignment horizontal="center" vertical="center" wrapText="1"/>
    </xf>
    <xf numFmtId="166" fontId="14" fillId="0" borderId="10" xfId="1117" applyNumberFormat="1" applyFont="1" applyFill="1" applyBorder="1" applyAlignment="1">
      <alignment horizontal="center" vertical="center" wrapText="1"/>
    </xf>
    <xf numFmtId="0" fontId="88" fillId="0" borderId="0" xfId="1112" applyFont="1" applyAlignment="1">
      <alignment horizontal="center" vertical="center"/>
    </xf>
    <xf numFmtId="0" fontId="14" fillId="0" borderId="20" xfId="1112" applyFont="1" applyFill="1" applyBorder="1" applyAlignment="1">
      <alignment horizontal="center" wrapText="1"/>
    </xf>
    <xf numFmtId="166" fontId="65" fillId="0" borderId="61" xfId="1117" applyNumberFormat="1" applyFont="1" applyFill="1" applyBorder="1" applyAlignment="1">
      <alignment horizontal="center"/>
    </xf>
    <xf numFmtId="166" fontId="65" fillId="0" borderId="98" xfId="1117" applyNumberFormat="1" applyFont="1" applyFill="1" applyBorder="1" applyAlignment="1">
      <alignment horizontal="center"/>
    </xf>
    <xf numFmtId="166" fontId="14" fillId="0" borderId="14" xfId="1117" applyNumberFormat="1" applyFont="1" applyFill="1" applyBorder="1" applyAlignment="1">
      <alignment horizontal="center"/>
    </xf>
    <xf numFmtId="166" fontId="14" fillId="0" borderId="14" xfId="1117" applyNumberFormat="1" applyFont="1" applyFill="1" applyBorder="1" applyAlignment="1">
      <alignment horizontal="center" wrapText="1"/>
    </xf>
    <xf numFmtId="166" fontId="65" fillId="0" borderId="14" xfId="1117" applyNumberFormat="1" applyFont="1" applyFill="1" applyBorder="1" applyAlignment="1">
      <alignment horizontal="center" wrapText="1"/>
    </xf>
    <xf numFmtId="166" fontId="14" fillId="0" borderId="60" xfId="1117" applyNumberFormat="1" applyFont="1" applyFill="1" applyBorder="1" applyAlignment="1">
      <alignment horizontal="center" wrapText="1"/>
    </xf>
    <xf numFmtId="9" fontId="5" fillId="0" borderId="0" xfId="794" applyFont="1"/>
    <xf numFmtId="0" fontId="63" fillId="0" borderId="0" xfId="1112" applyFont="1" applyAlignment="1">
      <alignment horizontal="center"/>
    </xf>
    <xf numFmtId="166" fontId="65" fillId="0" borderId="53" xfId="1117" applyNumberFormat="1" applyFont="1" applyFill="1" applyBorder="1" applyAlignment="1">
      <alignment horizontal="center"/>
    </xf>
    <xf numFmtId="166" fontId="65" fillId="0" borderId="9" xfId="1117" applyNumberFormat="1" applyFont="1" applyFill="1" applyBorder="1" applyAlignment="1">
      <alignment horizontal="center"/>
    </xf>
    <xf numFmtId="166" fontId="14" fillId="0" borderId="0" xfId="1117" applyNumberFormat="1" applyFont="1" applyFill="1" applyBorder="1" applyAlignment="1">
      <alignment horizontal="center"/>
    </xf>
    <xf numFmtId="166" fontId="14" fillId="0" borderId="0" xfId="1117" applyNumberFormat="1" applyFont="1" applyFill="1" applyBorder="1" applyAlignment="1">
      <alignment horizontal="center" wrapText="1"/>
    </xf>
    <xf numFmtId="166" fontId="65" fillId="0" borderId="0" xfId="1117" applyNumberFormat="1" applyFont="1" applyFill="1" applyBorder="1" applyAlignment="1">
      <alignment horizontal="center" wrapText="1"/>
    </xf>
    <xf numFmtId="166" fontId="14" fillId="0" borderId="19" xfId="1117" applyNumberFormat="1" applyFont="1" applyFill="1" applyBorder="1" applyAlignment="1">
      <alignment horizontal="center" wrapText="1"/>
    </xf>
    <xf numFmtId="166" fontId="65" fillId="0" borderId="0" xfId="1117" applyNumberFormat="1" applyFont="1" applyFill="1" applyBorder="1" applyAlignment="1">
      <alignment horizontal="center"/>
    </xf>
    <xf numFmtId="166" fontId="14" fillId="0" borderId="19" xfId="1117" applyNumberFormat="1" applyFont="1" applyFill="1" applyBorder="1" applyAlignment="1">
      <alignment horizontal="center"/>
    </xf>
    <xf numFmtId="0" fontId="14" fillId="0" borderId="25" xfId="1112" applyFont="1" applyFill="1" applyBorder="1" applyAlignment="1">
      <alignment horizontal="center" wrapText="1"/>
    </xf>
    <xf numFmtId="166" fontId="65" fillId="0" borderId="54" xfId="1117" applyNumberFormat="1" applyFont="1" applyFill="1" applyBorder="1" applyAlignment="1">
      <alignment horizontal="center"/>
    </xf>
    <xf numFmtId="166" fontId="65" fillId="0" borderId="24" xfId="1117" applyNumberFormat="1" applyFont="1" applyFill="1" applyBorder="1" applyAlignment="1">
      <alignment horizontal="center"/>
    </xf>
    <xf numFmtId="166" fontId="14" fillId="0" borderId="22" xfId="1117" applyNumberFormat="1" applyFont="1" applyFill="1" applyBorder="1" applyAlignment="1">
      <alignment horizontal="center"/>
    </xf>
    <xf numFmtId="166" fontId="14" fillId="0" borderId="22" xfId="1117" applyNumberFormat="1" applyFont="1" applyFill="1" applyBorder="1" applyAlignment="1">
      <alignment horizontal="center" wrapText="1"/>
    </xf>
    <xf numFmtId="166" fontId="65" fillId="0" borderId="22" xfId="1117" applyNumberFormat="1" applyFont="1" applyFill="1" applyBorder="1" applyAlignment="1">
      <alignment horizontal="center" wrapText="1"/>
    </xf>
    <xf numFmtId="166" fontId="14" fillId="0" borderId="21" xfId="1117" applyNumberFormat="1" applyFont="1" applyFill="1" applyBorder="1" applyAlignment="1">
      <alignment horizontal="center" wrapText="1"/>
    </xf>
    <xf numFmtId="0" fontId="14" fillId="0" borderId="30" xfId="1112" applyFont="1" applyFill="1" applyBorder="1" applyAlignment="1">
      <alignment horizontal="center" wrapText="1"/>
    </xf>
    <xf numFmtId="166" fontId="65" fillId="0" borderId="55" xfId="1117" applyNumberFormat="1" applyFont="1" applyFill="1" applyBorder="1" applyAlignment="1">
      <alignment horizontal="center"/>
    </xf>
    <xf numFmtId="166" fontId="65" fillId="0" borderId="29" xfId="1117" applyNumberFormat="1" applyFont="1" applyFill="1" applyBorder="1" applyAlignment="1">
      <alignment horizontal="center"/>
    </xf>
    <xf numFmtId="166" fontId="14" fillId="0" borderId="27" xfId="1117" applyNumberFormat="1" applyFont="1" applyFill="1" applyBorder="1" applyAlignment="1">
      <alignment horizontal="center"/>
    </xf>
    <xf numFmtId="166" fontId="14" fillId="0" borderId="27" xfId="1117" applyNumberFormat="1" applyFont="1" applyFill="1" applyBorder="1" applyAlignment="1">
      <alignment horizontal="center" wrapText="1"/>
    </xf>
    <xf numFmtId="166" fontId="65" fillId="0" borderId="27" xfId="1117" applyNumberFormat="1" applyFont="1" applyFill="1" applyBorder="1" applyAlignment="1">
      <alignment horizontal="center" wrapText="1"/>
    </xf>
    <xf numFmtId="166" fontId="14" fillId="0" borderId="26" xfId="1117" applyNumberFormat="1" applyFont="1" applyFill="1" applyBorder="1" applyAlignment="1">
      <alignment horizontal="center" wrapText="1"/>
    </xf>
    <xf numFmtId="0" fontId="14" fillId="0" borderId="20" xfId="1112" applyFont="1" applyFill="1" applyBorder="1" applyAlignment="1">
      <alignment horizontal="center"/>
    </xf>
    <xf numFmtId="0" fontId="14" fillId="0" borderId="30" xfId="1112" applyFont="1" applyFill="1" applyBorder="1" applyAlignment="1">
      <alignment horizontal="center"/>
    </xf>
    <xf numFmtId="166" fontId="65" fillId="0" borderId="27" xfId="1117" applyNumberFormat="1" applyFont="1" applyFill="1" applyBorder="1" applyAlignment="1">
      <alignment horizontal="center"/>
    </xf>
    <xf numFmtId="166" fontId="14" fillId="0" borderId="26" xfId="1117" applyNumberFormat="1" applyFont="1" applyFill="1" applyBorder="1" applyAlignment="1">
      <alignment horizontal="center"/>
    </xf>
    <xf numFmtId="0" fontId="14" fillId="0" borderId="25" xfId="1112" applyFont="1" applyFill="1" applyBorder="1" applyAlignment="1">
      <alignment horizontal="center"/>
    </xf>
    <xf numFmtId="166" fontId="65" fillId="0" borderId="22" xfId="1117" applyNumberFormat="1" applyFont="1" applyFill="1" applyBorder="1" applyAlignment="1">
      <alignment horizontal="center"/>
    </xf>
    <xf numFmtId="166" fontId="14" fillId="0" borderId="21" xfId="1117" applyNumberFormat="1" applyFont="1" applyFill="1" applyBorder="1" applyAlignment="1">
      <alignment horizontal="center"/>
    </xf>
    <xf numFmtId="0" fontId="5" fillId="0" borderId="16" xfId="1112" applyBorder="1" applyAlignment="1">
      <alignment horizontal="center"/>
    </xf>
    <xf numFmtId="0" fontId="5" fillId="0" borderId="16" xfId="1112" applyBorder="1"/>
    <xf numFmtId="0" fontId="5" fillId="0" borderId="15" xfId="1112" applyBorder="1"/>
    <xf numFmtId="166" fontId="62" fillId="0" borderId="0" xfId="1112" applyNumberFormat="1" applyFont="1" applyAlignment="1">
      <alignment horizontal="center"/>
    </xf>
    <xf numFmtId="166" fontId="5" fillId="0" borderId="0" xfId="1112" applyNumberFormat="1" applyAlignment="1">
      <alignment horizontal="center"/>
    </xf>
    <xf numFmtId="166" fontId="5" fillId="0" borderId="0" xfId="1112" applyNumberFormat="1"/>
    <xf numFmtId="0" fontId="27" fillId="0" borderId="0" xfId="49" applyFont="1" applyFill="1" applyBorder="1" applyAlignment="1">
      <alignment horizontal="center" vertical="center"/>
    </xf>
    <xf numFmtId="0" fontId="4" fillId="0" borderId="59" xfId="58" applyFont="1" applyFill="1" applyBorder="1" applyAlignment="1">
      <alignment horizontal="center" vertical="center" wrapText="1"/>
    </xf>
    <xf numFmtId="9" fontId="14" fillId="0" borderId="61" xfId="58" applyNumberFormat="1" applyFont="1" applyFill="1" applyBorder="1" applyAlignment="1">
      <alignment horizontal="center"/>
    </xf>
    <xf numFmtId="9" fontId="14" fillId="0" borderId="53" xfId="58" applyNumberFormat="1" applyFont="1" applyFill="1" applyBorder="1" applyAlignment="1">
      <alignment horizontal="center"/>
    </xf>
    <xf numFmtId="9" fontId="14" fillId="0" borderId="54" xfId="58" applyNumberFormat="1" applyFont="1" applyFill="1" applyBorder="1" applyAlignment="1">
      <alignment horizontal="center"/>
    </xf>
    <xf numFmtId="9" fontId="14" fillId="0" borderId="55" xfId="58" applyNumberFormat="1" applyFont="1" applyFill="1" applyBorder="1" applyAlignment="1">
      <alignment horizontal="center"/>
    </xf>
    <xf numFmtId="0" fontId="33" fillId="0" borderId="0" xfId="1" applyAlignment="1">
      <alignment horizontal="center" vertical="center"/>
    </xf>
    <xf numFmtId="166" fontId="33" fillId="0" borderId="0" xfId="90" applyNumberFormat="1" applyFont="1" applyAlignment="1">
      <alignment horizontal="center" vertical="center"/>
    </xf>
    <xf numFmtId="166" fontId="23" fillId="0" borderId="0" xfId="74" applyNumberFormat="1" applyFont="1" applyFill="1" applyBorder="1" applyAlignment="1">
      <alignment horizontal="center" vertical="center" wrapText="1"/>
    </xf>
    <xf numFmtId="10" fontId="63" fillId="0" borderId="0" xfId="58" applyNumberFormat="1" applyFont="1"/>
    <xf numFmtId="166" fontId="63" fillId="0" borderId="0" xfId="58" applyNumberFormat="1" applyFont="1" applyAlignment="1">
      <alignment horizontal="center" vertical="center"/>
    </xf>
    <xf numFmtId="0" fontId="33" fillId="0" borderId="0" xfId="1" applyFill="1"/>
    <xf numFmtId="0" fontId="3" fillId="0" borderId="0" xfId="58" applyFont="1" applyAlignment="1">
      <alignment wrapText="1"/>
    </xf>
    <xf numFmtId="166" fontId="14" fillId="0" borderId="0" xfId="1117" applyNumberFormat="1" applyFont="1" applyFill="1" applyBorder="1" applyAlignment="1">
      <alignment horizontal="center" wrapText="1"/>
    </xf>
    <xf numFmtId="166" fontId="14" fillId="0" borderId="22" xfId="1117" applyNumberFormat="1" applyFont="1" applyFill="1" applyBorder="1" applyAlignment="1">
      <alignment horizontal="center" wrapText="1"/>
    </xf>
    <xf numFmtId="0" fontId="90" fillId="0" borderId="0" xfId="1112" applyFont="1" applyAlignment="1">
      <alignment horizontal="center" vertical="center" wrapText="1"/>
    </xf>
    <xf numFmtId="9" fontId="63" fillId="0" borderId="0" xfId="90" applyFont="1" applyAlignment="1">
      <alignment horizontal="center"/>
    </xf>
    <xf numFmtId="170" fontId="63" fillId="0" borderId="0" xfId="1112" applyNumberFormat="1" applyFont="1" applyAlignment="1">
      <alignment horizontal="center"/>
    </xf>
    <xf numFmtId="166" fontId="89" fillId="0" borderId="10" xfId="1117" applyNumberFormat="1" applyFont="1" applyFill="1" applyBorder="1" applyAlignment="1">
      <alignment horizontal="center" vertical="center" wrapText="1"/>
    </xf>
    <xf numFmtId="0" fontId="62" fillId="0" borderId="0" xfId="1112" applyFont="1" applyFill="1"/>
    <xf numFmtId="166" fontId="62" fillId="0" borderId="0" xfId="1112" applyNumberFormat="1" applyFont="1" applyFill="1" applyAlignment="1">
      <alignment horizontal="center"/>
    </xf>
    <xf numFmtId="166" fontId="5" fillId="0" borderId="0" xfId="1112" applyNumberFormat="1" applyFill="1" applyAlignment="1">
      <alignment horizontal="center"/>
    </xf>
    <xf numFmtId="0" fontId="5" fillId="0" borderId="0" xfId="1112" applyFont="1" applyFill="1"/>
    <xf numFmtId="0" fontId="3" fillId="0" borderId="0" xfId="1112" applyFont="1" applyFill="1"/>
    <xf numFmtId="166" fontId="89" fillId="0" borderId="58" xfId="1117" applyNumberFormat="1" applyFont="1" applyFill="1" applyBorder="1" applyAlignment="1">
      <alignment horizontal="center" vertical="center" wrapText="1"/>
    </xf>
    <xf numFmtId="166" fontId="89" fillId="0" borderId="62" xfId="1117" applyNumberFormat="1" applyFont="1" applyFill="1" applyBorder="1" applyAlignment="1">
      <alignment horizontal="center" vertical="center" wrapText="1"/>
    </xf>
    <xf numFmtId="9" fontId="5" fillId="0" borderId="0" xfId="90" applyFont="1"/>
    <xf numFmtId="0" fontId="91" fillId="0" borderId="0" xfId="1126"/>
    <xf numFmtId="9" fontId="0" fillId="0" borderId="39" xfId="72" applyFont="1" applyBorder="1" applyAlignment="1">
      <alignment horizontal="center"/>
    </xf>
    <xf numFmtId="9" fontId="0" fillId="0" borderId="37" xfId="72" applyFont="1" applyBorder="1" applyAlignment="1">
      <alignment horizontal="center"/>
    </xf>
    <xf numFmtId="9" fontId="0" fillId="0" borderId="99" xfId="72" applyFont="1" applyBorder="1" applyAlignment="1">
      <alignment horizontal="center"/>
    </xf>
    <xf numFmtId="9" fontId="0" fillId="0" borderId="32" xfId="72" applyFont="1" applyBorder="1" applyAlignment="1">
      <alignment horizontal="center"/>
    </xf>
    <xf numFmtId="166" fontId="33" fillId="0" borderId="0" xfId="1" applyNumberFormat="1" applyAlignment="1">
      <alignment vertical="center"/>
    </xf>
    <xf numFmtId="0" fontId="3" fillId="0" borderId="0" xfId="57" applyFont="1" applyAlignment="1">
      <alignment horizontal="left"/>
    </xf>
    <xf numFmtId="166" fontId="77" fillId="0" borderId="10" xfId="1117" applyNumberFormat="1" applyFont="1" applyFill="1" applyBorder="1" applyAlignment="1">
      <alignment horizontal="center" vertical="center" wrapText="1"/>
    </xf>
    <xf numFmtId="166" fontId="77" fillId="0" borderId="58" xfId="1117" applyNumberFormat="1" applyFont="1" applyFill="1" applyBorder="1" applyAlignment="1">
      <alignment horizontal="center" vertical="center" wrapText="1"/>
    </xf>
    <xf numFmtId="0" fontId="63" fillId="0" borderId="0" xfId="1112" applyFont="1" applyFill="1" applyAlignment="1">
      <alignment horizontal="left" vertical="center"/>
    </xf>
    <xf numFmtId="0" fontId="2" fillId="0" borderId="0" xfId="57" applyFont="1"/>
    <xf numFmtId="0" fontId="61" fillId="0" borderId="37" xfId="57" applyFont="1" applyBorder="1" applyAlignment="1">
      <alignment horizontal="center" vertical="center" wrapText="1"/>
    </xf>
    <xf numFmtId="166" fontId="14" fillId="0" borderId="32" xfId="73" applyNumberFormat="1" applyFont="1" applyBorder="1" applyAlignment="1">
      <alignment horizontal="center" vertical="center" wrapText="1"/>
    </xf>
    <xf numFmtId="166" fontId="14" fillId="0" borderId="0" xfId="73" applyNumberFormat="1" applyFont="1" applyBorder="1" applyAlignment="1">
      <alignment horizontal="center" vertical="center" wrapText="1"/>
    </xf>
    <xf numFmtId="166" fontId="14" fillId="0" borderId="0" xfId="73" applyNumberFormat="1" applyFont="1" applyBorder="1" applyAlignment="1">
      <alignment horizontal="center"/>
    </xf>
    <xf numFmtId="166" fontId="14" fillId="0" borderId="22" xfId="73" applyNumberFormat="1" applyFont="1" applyBorder="1" applyAlignment="1">
      <alignment horizontal="center"/>
    </xf>
    <xf numFmtId="166" fontId="14" fillId="0" borderId="27" xfId="73" applyNumberFormat="1" applyFont="1" applyBorder="1" applyAlignment="1">
      <alignment horizontal="center"/>
    </xf>
    <xf numFmtId="166" fontId="14" fillId="0" borderId="22" xfId="73" applyNumberFormat="1" applyFont="1" applyFill="1" applyBorder="1" applyAlignment="1">
      <alignment horizontal="center"/>
    </xf>
    <xf numFmtId="166" fontId="14" fillId="0" borderId="27" xfId="73" applyNumberFormat="1" applyFont="1" applyFill="1" applyBorder="1" applyAlignment="1">
      <alignment horizontal="center"/>
    </xf>
    <xf numFmtId="10" fontId="60" fillId="0" borderId="0" xfId="73" applyNumberFormat="1" applyFont="1" applyFill="1" applyBorder="1" applyAlignment="1">
      <alignment horizontal="center"/>
    </xf>
    <xf numFmtId="10" fontId="50" fillId="0" borderId="0" xfId="72" applyNumberFormat="1" applyFont="1" applyFill="1" applyBorder="1" applyAlignment="1">
      <alignment horizontal="center"/>
    </xf>
    <xf numFmtId="0" fontId="68" fillId="0" borderId="47" xfId="57" applyFont="1" applyBorder="1" applyAlignment="1">
      <alignment horizontal="center" vertical="center"/>
    </xf>
    <xf numFmtId="0" fontId="68" fillId="0" borderId="46" xfId="57" applyFont="1" applyBorder="1" applyAlignment="1">
      <alignment horizontal="center" vertical="center"/>
    </xf>
    <xf numFmtId="0" fontId="68" fillId="0" borderId="45" xfId="57" applyFont="1" applyBorder="1" applyAlignment="1">
      <alignment horizontal="center" vertical="center"/>
    </xf>
    <xf numFmtId="0" fontId="62" fillId="0" borderId="43" xfId="57" applyFont="1" applyBorder="1" applyAlignment="1">
      <alignment horizontal="center" vertical="center"/>
    </xf>
    <xf numFmtId="0" fontId="62" fillId="0" borderId="42" xfId="57" applyFont="1" applyBorder="1" applyAlignment="1">
      <alignment horizontal="center" vertical="center"/>
    </xf>
    <xf numFmtId="0" fontId="26" fillId="0" borderId="43" xfId="57" applyFont="1" applyBorder="1" applyAlignment="1">
      <alignment horizontal="center" vertical="center"/>
    </xf>
    <xf numFmtId="0" fontId="26" fillId="0" borderId="42" xfId="57" applyFont="1" applyBorder="1" applyAlignment="1">
      <alignment horizontal="center" vertical="center"/>
    </xf>
    <xf numFmtId="0" fontId="27" fillId="0" borderId="38" xfId="49" applyFont="1" applyFill="1" applyBorder="1" applyAlignment="1">
      <alignment horizontal="center" vertical="center"/>
    </xf>
    <xf numFmtId="0" fontId="27" fillId="0" borderId="42" xfId="49" applyFont="1" applyFill="1" applyBorder="1" applyAlignment="1">
      <alignment horizontal="center" vertical="center"/>
    </xf>
    <xf numFmtId="0" fontId="27" fillId="0" borderId="41" xfId="49" applyFont="1" applyFill="1" applyBorder="1" applyAlignment="1">
      <alignment horizontal="center" vertical="center"/>
    </xf>
    <xf numFmtId="0" fontId="65" fillId="0" borderId="32" xfId="49" applyFont="1" applyFill="1" applyBorder="1" applyAlignment="1">
      <alignment horizontal="center" vertical="center"/>
    </xf>
    <xf numFmtId="0" fontId="65" fillId="0" borderId="31" xfId="49" applyFont="1" applyFill="1" applyBorder="1" applyAlignment="1">
      <alignment horizontal="center" vertical="center"/>
    </xf>
    <xf numFmtId="0" fontId="68" fillId="0" borderId="47" xfId="58" applyFont="1" applyFill="1" applyBorder="1" applyAlignment="1">
      <alignment horizontal="center" vertical="center"/>
    </xf>
    <xf numFmtId="0" fontId="68" fillId="0" borderId="46" xfId="58" applyFont="1" applyFill="1" applyBorder="1" applyAlignment="1">
      <alignment horizontal="center" vertical="center"/>
    </xf>
    <xf numFmtId="0" fontId="68" fillId="0" borderId="45" xfId="58" applyFont="1" applyFill="1" applyBorder="1" applyAlignment="1">
      <alignment horizontal="center" vertical="center"/>
    </xf>
    <xf numFmtId="0" fontId="60" fillId="0" borderId="38" xfId="49" applyFont="1" applyFill="1" applyBorder="1" applyAlignment="1">
      <alignment horizontal="center" vertical="center"/>
    </xf>
    <xf numFmtId="0" fontId="60" fillId="0" borderId="42" xfId="49" applyFont="1" applyFill="1" applyBorder="1" applyAlignment="1">
      <alignment horizontal="center" vertical="center"/>
    </xf>
    <xf numFmtId="0" fontId="65" fillId="0" borderId="42" xfId="49" applyFont="1" applyFill="1" applyBorder="1" applyAlignment="1">
      <alignment horizontal="center" vertical="center"/>
    </xf>
    <xf numFmtId="0" fontId="65" fillId="0" borderId="41" xfId="49" applyFont="1" applyFill="1" applyBorder="1" applyAlignment="1">
      <alignment horizontal="center" vertical="center"/>
    </xf>
    <xf numFmtId="0" fontId="60" fillId="0" borderId="41" xfId="49" applyFont="1" applyFill="1" applyBorder="1" applyAlignment="1">
      <alignment horizontal="center" vertical="center"/>
    </xf>
    <xf numFmtId="0" fontId="68" fillId="0" borderId="47" xfId="41" applyFont="1" applyBorder="1" applyAlignment="1">
      <alignment horizontal="center" vertical="center"/>
    </xf>
    <xf numFmtId="0" fontId="68" fillId="0" borderId="46" xfId="41" applyFont="1" applyBorder="1" applyAlignment="1">
      <alignment horizontal="center" vertical="center"/>
    </xf>
    <xf numFmtId="0" fontId="68" fillId="0" borderId="45" xfId="41" applyFont="1" applyBorder="1" applyAlignment="1">
      <alignment horizontal="center" vertical="center"/>
    </xf>
    <xf numFmtId="0" fontId="60" fillId="0" borderId="79" xfId="49" applyFont="1" applyFill="1" applyBorder="1" applyAlignment="1">
      <alignment horizontal="center" vertical="center"/>
    </xf>
    <xf numFmtId="0" fontId="60" fillId="0" borderId="80" xfId="49" applyFont="1" applyFill="1" applyBorder="1" applyAlignment="1">
      <alignment horizontal="center" vertical="center"/>
    </xf>
    <xf numFmtId="0" fontId="60" fillId="0" borderId="81" xfId="49" applyFont="1" applyFill="1" applyBorder="1" applyAlignment="1">
      <alignment horizontal="center" vertical="center"/>
    </xf>
    <xf numFmtId="0" fontId="65" fillId="0" borderId="58" xfId="49" applyFont="1" applyFill="1" applyBorder="1" applyAlignment="1">
      <alignment horizontal="center" vertical="center"/>
    </xf>
    <xf numFmtId="0" fontId="65" fillId="0" borderId="62" xfId="49" applyFont="1" applyFill="1" applyBorder="1" applyAlignment="1">
      <alignment horizontal="center" vertical="center"/>
    </xf>
    <xf numFmtId="0" fontId="23" fillId="0" borderId="42" xfId="49" applyFont="1" applyFill="1" applyBorder="1" applyAlignment="1">
      <alignment horizontal="center" vertical="center"/>
    </xf>
    <xf numFmtId="0" fontId="14" fillId="0" borderId="42" xfId="49" applyFont="1" applyFill="1" applyBorder="1" applyAlignment="1">
      <alignment horizontal="center" vertical="center"/>
    </xf>
    <xf numFmtId="0" fontId="62" fillId="0" borderId="41" xfId="57" applyFont="1" applyBorder="1" applyAlignment="1">
      <alignment horizontal="center" vertical="center"/>
    </xf>
    <xf numFmtId="0" fontId="26" fillId="0" borderId="41" xfId="57" applyFont="1" applyBorder="1" applyAlignment="1">
      <alignment horizontal="center" vertical="center"/>
    </xf>
    <xf numFmtId="0" fontId="62" fillId="0" borderId="87" xfId="57" applyFont="1" applyBorder="1" applyAlignment="1">
      <alignment horizontal="left" vertical="center"/>
    </xf>
    <xf numFmtId="0" fontId="62" fillId="0" borderId="14" xfId="57" applyFont="1" applyBorder="1" applyAlignment="1">
      <alignment horizontal="left" vertical="center"/>
    </xf>
    <xf numFmtId="0" fontId="62" fillId="0" borderId="13" xfId="57" applyFont="1" applyBorder="1" applyAlignment="1">
      <alignment horizontal="left" vertical="center"/>
    </xf>
    <xf numFmtId="0" fontId="62" fillId="0" borderId="86" xfId="57" applyFont="1" applyBorder="1" applyAlignment="1">
      <alignment horizontal="left" vertical="center"/>
    </xf>
    <xf numFmtId="0" fontId="62" fillId="0" borderId="10" xfId="57" applyFont="1" applyBorder="1" applyAlignment="1">
      <alignment horizontal="left" vertical="center"/>
    </xf>
    <xf numFmtId="0" fontId="62" fillId="0" borderId="90" xfId="57" applyFont="1" applyBorder="1" applyAlignment="1">
      <alignment horizontal="left" vertical="center"/>
    </xf>
    <xf numFmtId="166" fontId="33" fillId="0" borderId="0" xfId="1" applyNumberFormat="1" applyAlignment="1">
      <alignment horizontal="center" vertical="center" wrapText="1"/>
    </xf>
    <xf numFmtId="0" fontId="22" fillId="0" borderId="43" xfId="57" applyFont="1" applyBorder="1" applyAlignment="1">
      <alignment horizontal="center" vertical="center"/>
    </xf>
    <xf numFmtId="0" fontId="0" fillId="0" borderId="9" xfId="0" applyBorder="1" applyAlignment="1">
      <alignment horizontal="center" vertical="center" wrapText="1"/>
    </xf>
    <xf numFmtId="0" fontId="16" fillId="0" borderId="38" xfId="49" applyFont="1" applyFill="1" applyBorder="1" applyAlignment="1">
      <alignment horizontal="center" vertical="center"/>
    </xf>
    <xf numFmtId="0" fontId="16" fillId="0" borderId="42" xfId="49" applyFont="1" applyFill="1" applyBorder="1" applyAlignment="1">
      <alignment horizontal="center" vertical="center"/>
    </xf>
    <xf numFmtId="0" fontId="14" fillId="0" borderId="92" xfId="49" applyFont="1" applyFill="1" applyBorder="1" applyAlignment="1">
      <alignment horizontal="center" vertical="center"/>
    </xf>
    <xf numFmtId="0" fontId="18" fillId="0" borderId="42" xfId="49" applyFont="1" applyFill="1" applyBorder="1" applyAlignment="1">
      <alignment horizontal="center" vertical="center"/>
    </xf>
    <xf numFmtId="0" fontId="18" fillId="0" borderId="41" xfId="49" applyFont="1" applyFill="1" applyBorder="1" applyAlignment="1">
      <alignment horizontal="center" vertical="center"/>
    </xf>
    <xf numFmtId="166" fontId="14" fillId="0" borderId="0" xfId="1117" applyNumberFormat="1" applyFont="1" applyFill="1" applyBorder="1" applyAlignment="1">
      <alignment horizontal="center"/>
    </xf>
    <xf numFmtId="166" fontId="14" fillId="0" borderId="22" xfId="1117" applyNumberFormat="1" applyFont="1" applyFill="1" applyBorder="1" applyAlignment="1">
      <alignment horizontal="center"/>
    </xf>
    <xf numFmtId="0" fontId="68" fillId="0" borderId="47" xfId="1112" applyFont="1" applyFill="1" applyBorder="1" applyAlignment="1">
      <alignment horizontal="center" vertical="center"/>
    </xf>
    <xf numFmtId="0" fontId="68" fillId="0" borderId="46" xfId="1112" applyFont="1" applyFill="1" applyBorder="1" applyAlignment="1">
      <alignment horizontal="center" vertical="center"/>
    </xf>
    <xf numFmtId="0" fontId="68" fillId="0" borderId="45" xfId="1112" applyFont="1" applyFill="1" applyBorder="1" applyAlignment="1">
      <alignment horizontal="center" vertical="center"/>
    </xf>
    <xf numFmtId="0" fontId="14" fillId="0" borderId="41" xfId="49" applyFont="1" applyFill="1" applyBorder="1" applyAlignment="1">
      <alignment horizontal="center" vertical="center"/>
    </xf>
    <xf numFmtId="166" fontId="14" fillId="0" borderId="27" xfId="1117" applyNumberFormat="1" applyFont="1" applyFill="1" applyBorder="1" applyAlignment="1">
      <alignment horizontal="center"/>
    </xf>
    <xf numFmtId="0" fontId="23" fillId="0" borderId="41" xfId="49" applyFont="1" applyFill="1" applyBorder="1" applyAlignment="1">
      <alignment horizontal="center" vertical="center"/>
    </xf>
    <xf numFmtId="0" fontId="14" fillId="0" borderId="43" xfId="49" applyFont="1" applyFill="1" applyBorder="1" applyAlignment="1">
      <alignment horizontal="center" vertical="center"/>
    </xf>
    <xf numFmtId="0" fontId="13" fillId="0" borderId="43" xfId="57" applyFont="1" applyBorder="1" applyAlignment="1">
      <alignment horizontal="center" vertical="center"/>
    </xf>
    <xf numFmtId="0" fontId="13" fillId="0" borderId="42" xfId="57" applyFont="1" applyBorder="1" applyAlignment="1">
      <alignment horizontal="center" vertical="center"/>
    </xf>
    <xf numFmtId="0" fontId="13" fillId="0" borderId="65" xfId="57" applyFont="1" applyBorder="1" applyAlignment="1">
      <alignment horizontal="center" vertical="center"/>
    </xf>
    <xf numFmtId="0" fontId="13" fillId="0" borderId="41" xfId="57" applyFont="1" applyBorder="1" applyAlignment="1">
      <alignment horizontal="center" vertical="center"/>
    </xf>
    <xf numFmtId="0" fontId="14" fillId="0" borderId="33" xfId="782" applyFont="1" applyBorder="1" applyAlignment="1">
      <alignment horizontal="center" vertical="center" wrapText="1"/>
    </xf>
    <xf numFmtId="0" fontId="14" fillId="0" borderId="50" xfId="782" applyFont="1" applyBorder="1" applyAlignment="1">
      <alignment horizontal="center" vertical="center" wrapText="1"/>
    </xf>
    <xf numFmtId="0" fontId="14" fillId="0" borderId="19" xfId="782" applyFont="1" applyBorder="1" applyAlignment="1">
      <alignment horizontal="center" vertical="center" wrapText="1"/>
    </xf>
    <xf numFmtId="0" fontId="14" fillId="0" borderId="83" xfId="782" applyFont="1" applyBorder="1" applyAlignment="1">
      <alignment horizontal="left" vertical="center" wrapText="1"/>
    </xf>
    <xf numFmtId="0" fontId="14" fillId="0" borderId="84" xfId="782" applyFont="1" applyBorder="1" applyAlignment="1">
      <alignment horizontal="left" vertical="center" wrapText="1"/>
    </xf>
    <xf numFmtId="0" fontId="14" fillId="0" borderId="85" xfId="782" applyFont="1" applyBorder="1" applyAlignment="1">
      <alignment horizontal="left" vertical="center" wrapText="1"/>
    </xf>
    <xf numFmtId="0" fontId="85" fillId="0" borderId="47" xfId="782" applyFont="1" applyBorder="1" applyAlignment="1">
      <alignment horizontal="center" vertical="center"/>
    </xf>
    <xf numFmtId="0" fontId="85" fillId="0" borderId="46" xfId="782" applyFont="1" applyBorder="1" applyAlignment="1">
      <alignment horizontal="center" vertical="center"/>
    </xf>
    <xf numFmtId="0" fontId="85" fillId="0" borderId="45" xfId="782" applyFont="1" applyBorder="1" applyAlignment="1">
      <alignment horizontal="center" vertical="center"/>
    </xf>
    <xf numFmtId="0" fontId="85" fillId="0" borderId="40" xfId="782" applyFont="1" applyBorder="1" applyAlignment="1">
      <alignment horizontal="center" vertical="center"/>
    </xf>
    <xf numFmtId="0" fontId="85" fillId="0" borderId="37" xfId="782" applyFont="1" applyBorder="1" applyAlignment="1">
      <alignment horizontal="center" vertical="center"/>
    </xf>
    <xf numFmtId="0" fontId="85" fillId="0" borderId="36" xfId="782" applyFont="1" applyBorder="1" applyAlignment="1">
      <alignment horizontal="center" vertical="center"/>
    </xf>
    <xf numFmtId="0" fontId="14" fillId="0" borderId="72" xfId="782" applyFont="1" applyBorder="1" applyAlignment="1">
      <alignment horizontal="center" vertical="center" wrapText="1"/>
    </xf>
    <xf numFmtId="0" fontId="65" fillId="0" borderId="33" xfId="782" applyFont="1" applyBorder="1" applyAlignment="1">
      <alignment horizontal="center" vertical="center"/>
    </xf>
    <xf numFmtId="0" fontId="65" fillId="0" borderId="32" xfId="782" applyFont="1" applyBorder="1" applyAlignment="1">
      <alignment horizontal="center" vertical="center"/>
    </xf>
    <xf numFmtId="0" fontId="65" fillId="0" borderId="50" xfId="782" applyFont="1" applyBorder="1" applyAlignment="1">
      <alignment horizontal="center" vertical="center"/>
    </xf>
    <xf numFmtId="0" fontId="14" fillId="0" borderId="32" xfId="782" applyFont="1" applyBorder="1" applyAlignment="1">
      <alignment horizontal="center" vertical="center" wrapText="1"/>
    </xf>
    <xf numFmtId="0" fontId="14" fillId="0" borderId="37" xfId="782" applyFont="1" applyBorder="1" applyAlignment="1">
      <alignment horizontal="center" vertical="center" wrapText="1"/>
    </xf>
    <xf numFmtId="6" fontId="14" fillId="0" borderId="0" xfId="49" applyNumberFormat="1" applyFont="1" applyFill="1" applyBorder="1" applyAlignment="1">
      <alignment horizontal="center" vertical="center"/>
    </xf>
    <xf numFmtId="0" fontId="27" fillId="0" borderId="0" xfId="49" applyFont="1" applyFill="1" applyBorder="1" applyAlignment="1">
      <alignment horizontal="center" vertical="center"/>
    </xf>
    <xf numFmtId="0" fontId="27" fillId="0" borderId="19" xfId="49" applyFont="1" applyFill="1" applyBorder="1" applyAlignment="1">
      <alignment horizontal="center" vertical="center"/>
    </xf>
    <xf numFmtId="0" fontId="29" fillId="0" borderId="42" xfId="49" applyFont="1" applyFill="1" applyBorder="1" applyAlignment="1">
      <alignment horizontal="center" vertical="center"/>
    </xf>
    <xf numFmtId="0" fontId="29" fillId="0" borderId="41" xfId="49" applyFont="1" applyFill="1" applyBorder="1" applyAlignment="1">
      <alignment horizontal="center" vertical="center"/>
    </xf>
    <xf numFmtId="0" fontId="22" fillId="0" borderId="42" xfId="57" applyFont="1" applyBorder="1" applyAlignment="1">
      <alignment horizontal="center" vertical="center"/>
    </xf>
    <xf numFmtId="0" fontId="22" fillId="0" borderId="41" xfId="57" applyFont="1" applyBorder="1" applyAlignment="1">
      <alignment horizontal="center" vertical="center"/>
    </xf>
    <xf numFmtId="0" fontId="23" fillId="0" borderId="38" xfId="49" applyFont="1" applyFill="1" applyBorder="1" applyAlignment="1">
      <alignment horizontal="center" vertical="center"/>
    </xf>
    <xf numFmtId="0" fontId="22" fillId="0" borderId="38" xfId="57" applyFont="1" applyBorder="1" applyAlignment="1">
      <alignment horizontal="center" vertical="center"/>
    </xf>
    <xf numFmtId="0" fontId="22" fillId="0" borderId="51" xfId="57" applyFont="1" applyBorder="1" applyAlignment="1">
      <alignment horizontal="center" vertical="center"/>
    </xf>
    <xf numFmtId="0" fontId="17" fillId="0" borderId="38" xfId="57" applyFont="1" applyBorder="1" applyAlignment="1">
      <alignment horizontal="center" vertical="center" wrapText="1"/>
    </xf>
    <xf numFmtId="0" fontId="22" fillId="0" borderId="41" xfId="57" applyFont="1" applyBorder="1" applyAlignment="1">
      <alignment horizontal="center" vertical="center" wrapText="1"/>
    </xf>
    <xf numFmtId="0" fontId="19" fillId="0" borderId="83" xfId="57" applyFont="1" applyBorder="1" applyAlignment="1">
      <alignment horizontal="left" vertical="center"/>
    </xf>
    <xf numFmtId="0" fontId="19" fillId="0" borderId="84" xfId="57" applyFont="1" applyBorder="1" applyAlignment="1">
      <alignment horizontal="left" vertical="center"/>
    </xf>
    <xf numFmtId="0" fontId="19" fillId="0" borderId="85" xfId="57" applyFont="1" applyBorder="1" applyAlignment="1">
      <alignment horizontal="left" vertical="center"/>
    </xf>
    <xf numFmtId="0" fontId="62" fillId="0" borderId="34" xfId="57" applyFont="1" applyBorder="1" applyAlignment="1">
      <alignment horizontal="center" vertical="center"/>
    </xf>
    <xf numFmtId="0" fontId="62" fillId="0" borderId="32" xfId="57" applyFont="1" applyBorder="1" applyAlignment="1">
      <alignment horizontal="center" vertical="center"/>
    </xf>
    <xf numFmtId="0" fontId="62" fillId="0" borderId="31" xfId="57" applyFont="1" applyBorder="1" applyAlignment="1">
      <alignment horizontal="center" vertical="center"/>
    </xf>
    <xf numFmtId="0" fontId="62" fillId="0" borderId="42" xfId="0" applyFont="1" applyBorder="1" applyAlignment="1">
      <alignment horizontal="center" vertical="center"/>
    </xf>
    <xf numFmtId="0" fontId="62" fillId="0" borderId="41" xfId="0" applyFont="1" applyBorder="1" applyAlignment="1">
      <alignment horizontal="center" vertical="center"/>
    </xf>
    <xf numFmtId="0" fontId="68" fillId="0" borderId="47" xfId="0" applyFont="1" applyBorder="1" applyAlignment="1">
      <alignment horizontal="center" vertical="center"/>
    </xf>
    <xf numFmtId="0" fontId="68" fillId="0" borderId="46" xfId="0" applyFont="1" applyBorder="1" applyAlignment="1">
      <alignment horizontal="center" vertical="center"/>
    </xf>
    <xf numFmtId="0" fontId="68" fillId="0" borderId="45" xfId="0" applyFont="1" applyBorder="1" applyAlignment="1">
      <alignment horizontal="center" vertical="center"/>
    </xf>
    <xf numFmtId="0" fontId="22" fillId="0" borderId="0" xfId="0" applyFont="1" applyBorder="1" applyAlignment="1">
      <alignment horizontal="center" vertical="center"/>
    </xf>
    <xf numFmtId="0" fontId="22" fillId="0" borderId="19" xfId="0" applyFont="1" applyBorder="1" applyAlignment="1">
      <alignment horizontal="center" vertical="center"/>
    </xf>
    <xf numFmtId="0" fontId="59" fillId="0" borderId="87" xfId="1" applyFont="1" applyBorder="1" applyAlignment="1">
      <alignment horizontal="left" vertical="center"/>
    </xf>
    <xf numFmtId="0" fontId="59" fillId="0" borderId="14" xfId="1" applyFont="1" applyBorder="1" applyAlignment="1">
      <alignment horizontal="left" vertical="center"/>
    </xf>
    <xf numFmtId="0" fontId="59" fillId="0" borderId="13" xfId="1" applyFont="1" applyBorder="1" applyAlignment="1">
      <alignment horizontal="left" vertical="center"/>
    </xf>
    <xf numFmtId="0" fontId="59" fillId="0" borderId="86" xfId="1" applyFont="1" applyBorder="1" applyAlignment="1">
      <alignment horizontal="left" vertical="center"/>
    </xf>
    <xf numFmtId="0" fontId="59" fillId="0" borderId="10" xfId="1" applyFont="1" applyBorder="1" applyAlignment="1">
      <alignment horizontal="left" vertical="center"/>
    </xf>
    <xf numFmtId="0" fontId="59" fillId="0" borderId="90" xfId="1" applyFont="1" applyBorder="1" applyAlignment="1">
      <alignment horizontal="left" vertical="center"/>
    </xf>
    <xf numFmtId="0" fontId="10" fillId="0" borderId="83" xfId="57" applyFont="1" applyBorder="1" applyAlignment="1">
      <alignment horizontal="left" vertical="center" wrapText="1"/>
    </xf>
    <xf numFmtId="0" fontId="10" fillId="0" borderId="84" xfId="57" applyFont="1" applyBorder="1" applyAlignment="1">
      <alignment horizontal="left" vertical="center" wrapText="1"/>
    </xf>
    <xf numFmtId="0" fontId="10" fillId="0" borderId="85" xfId="57" applyFont="1" applyBorder="1" applyAlignment="1">
      <alignment horizontal="left" vertical="center" wrapText="1"/>
    </xf>
    <xf numFmtId="0" fontId="5" fillId="0" borderId="38" xfId="57" applyFont="1" applyBorder="1" applyAlignment="1">
      <alignment horizontal="center" vertical="center"/>
    </xf>
    <xf numFmtId="0" fontId="5" fillId="0" borderId="42" xfId="57" applyFont="1" applyBorder="1" applyAlignment="1">
      <alignment horizontal="center" vertical="center"/>
    </xf>
    <xf numFmtId="0" fontId="5" fillId="0" borderId="41" xfId="57" applyFont="1" applyBorder="1" applyAlignment="1">
      <alignment horizontal="center" vertical="center"/>
    </xf>
    <xf numFmtId="0" fontId="5" fillId="0" borderId="83" xfId="57" applyFont="1" applyBorder="1" applyAlignment="1">
      <alignment horizontal="left" vertical="center" wrapText="1"/>
    </xf>
    <xf numFmtId="0" fontId="14" fillId="0" borderId="38" xfId="49" applyFont="1" applyFill="1" applyBorder="1" applyAlignment="1">
      <alignment horizontal="center" vertical="center"/>
    </xf>
    <xf numFmtId="0" fontId="68" fillId="0" borderId="47" xfId="1111" applyFont="1" applyBorder="1" applyAlignment="1">
      <alignment horizontal="center" vertical="center"/>
    </xf>
    <xf numFmtId="0" fontId="68" fillId="0" borderId="46" xfId="1111" applyFont="1" applyBorder="1" applyAlignment="1">
      <alignment horizontal="center" vertical="center"/>
    </xf>
    <xf numFmtId="0" fontId="68" fillId="0" borderId="45" xfId="1111" applyFont="1" applyBorder="1" applyAlignment="1">
      <alignment horizontal="center" vertical="center"/>
    </xf>
    <xf numFmtId="0" fontId="65" fillId="0" borderId="33" xfId="1" applyFont="1" applyBorder="1" applyAlignment="1">
      <alignment horizontal="center" vertical="center"/>
    </xf>
    <xf numFmtId="0" fontId="65" fillId="0" borderId="32" xfId="1" applyFont="1" applyBorder="1" applyAlignment="1">
      <alignment horizontal="center" vertical="center"/>
    </xf>
    <xf numFmtId="0" fontId="65" fillId="0" borderId="31" xfId="1" applyFont="1" applyBorder="1" applyAlignment="1">
      <alignment horizontal="center" vertical="center"/>
    </xf>
    <xf numFmtId="0" fontId="65" fillId="0" borderId="38" xfId="1" applyFont="1" applyBorder="1" applyAlignment="1">
      <alignment horizontal="center" vertical="center"/>
    </xf>
    <xf numFmtId="0" fontId="65" fillId="0" borderId="42" xfId="1" applyFont="1" applyBorder="1" applyAlignment="1">
      <alignment horizontal="center" vertical="center"/>
    </xf>
    <xf numFmtId="0" fontId="65" fillId="0" borderId="51" xfId="1" applyFont="1" applyBorder="1" applyAlignment="1">
      <alignment horizontal="center" vertical="center"/>
    </xf>
    <xf numFmtId="0" fontId="65" fillId="0" borderId="41" xfId="1" applyFont="1" applyBorder="1" applyAlignment="1">
      <alignment horizontal="center" vertical="center"/>
    </xf>
    <xf numFmtId="0" fontId="5" fillId="0" borderId="33" xfId="57" applyFont="1" applyBorder="1" applyAlignment="1">
      <alignment horizontal="center" vertical="center"/>
    </xf>
    <xf numFmtId="0" fontId="22" fillId="0" borderId="32" xfId="57" applyFont="1" applyBorder="1" applyAlignment="1">
      <alignment horizontal="center" vertical="center"/>
    </xf>
    <xf numFmtId="0" fontId="22" fillId="0" borderId="33" xfId="57" applyFont="1" applyBorder="1" applyAlignment="1">
      <alignment horizontal="center" vertical="center"/>
    </xf>
    <xf numFmtId="0" fontId="22" fillId="0" borderId="31" xfId="57" applyFont="1" applyBorder="1" applyAlignment="1">
      <alignment horizontal="center" vertical="center"/>
    </xf>
  </cellXfs>
  <cellStyles count="1127">
    <cellStyle name="20% - Accent1" xfId="2" xr:uid="{00000000-0005-0000-0000-000000000000}"/>
    <cellStyle name="20% - Accent2" xfId="3" xr:uid="{00000000-0005-0000-0000-000001000000}"/>
    <cellStyle name="20% - Accent3" xfId="4" xr:uid="{00000000-0005-0000-0000-000002000000}"/>
    <cellStyle name="20% - Accent4" xfId="5" xr:uid="{00000000-0005-0000-0000-000003000000}"/>
    <cellStyle name="20% - Accent5" xfId="6" xr:uid="{00000000-0005-0000-0000-000004000000}"/>
    <cellStyle name="20% - Accent6" xfId="7" xr:uid="{00000000-0005-0000-0000-000005000000}"/>
    <cellStyle name="40% - Accent1" xfId="8" xr:uid="{00000000-0005-0000-0000-000006000000}"/>
    <cellStyle name="40% - Accent2" xfId="9" xr:uid="{00000000-0005-0000-0000-000007000000}"/>
    <cellStyle name="40% - Accent3" xfId="10" xr:uid="{00000000-0005-0000-0000-000008000000}"/>
    <cellStyle name="40% - Accent4" xfId="11" xr:uid="{00000000-0005-0000-0000-000009000000}"/>
    <cellStyle name="40% - Accent5" xfId="12" xr:uid="{00000000-0005-0000-0000-00000A000000}"/>
    <cellStyle name="40% - Accent6" xfId="13" xr:uid="{00000000-0005-0000-0000-00000B000000}"/>
    <cellStyle name="60% - Accent1" xfId="14" xr:uid="{00000000-0005-0000-0000-00000C000000}"/>
    <cellStyle name="60% - Accent2" xfId="15" xr:uid="{00000000-0005-0000-0000-00000D000000}"/>
    <cellStyle name="60% - Accent3" xfId="16" xr:uid="{00000000-0005-0000-0000-00000E000000}"/>
    <cellStyle name="60% - Accent4" xfId="17" xr:uid="{00000000-0005-0000-0000-00000F000000}"/>
    <cellStyle name="60% - Accent5" xfId="18" xr:uid="{00000000-0005-0000-0000-000010000000}"/>
    <cellStyle name="60% - Accent6" xfId="19" xr:uid="{00000000-0005-0000-0000-000011000000}"/>
    <cellStyle name="Bad" xfId="20" xr:uid="{00000000-0005-0000-0000-000012000000}"/>
    <cellStyle name="Calculation" xfId="21" xr:uid="{00000000-0005-0000-0000-000013000000}"/>
    <cellStyle name="Check Cell" xfId="22" xr:uid="{00000000-0005-0000-0000-000014000000}"/>
    <cellStyle name="Commentaire" xfId="23" xr:uid="{00000000-0005-0000-0000-000015000000}"/>
    <cellStyle name="Date" xfId="24" xr:uid="{00000000-0005-0000-0000-000016000000}"/>
    <cellStyle name="En-tête 1" xfId="25" xr:uid="{00000000-0005-0000-0000-000017000000}"/>
    <cellStyle name="En-tête 2" xfId="26" xr:uid="{00000000-0005-0000-0000-000018000000}"/>
    <cellStyle name="Explanatory Text" xfId="27" xr:uid="{00000000-0005-0000-0000-000019000000}"/>
    <cellStyle name="Financier0" xfId="28" xr:uid="{00000000-0005-0000-0000-00001A000000}"/>
    <cellStyle name="Followed Hyperlink" xfId="89"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Good" xfId="29" xr:uid="{00000000-0005-0000-0000-00001B000000}"/>
    <cellStyle name="Heading 1" xfId="30" xr:uid="{00000000-0005-0000-0000-00001C000000}"/>
    <cellStyle name="Heading 2" xfId="31" xr:uid="{00000000-0005-0000-0000-00001D000000}"/>
    <cellStyle name="Heading 3" xfId="32" xr:uid="{00000000-0005-0000-0000-00001E000000}"/>
    <cellStyle name="Heading 4" xfId="33" xr:uid="{00000000-0005-0000-0000-00001F000000}"/>
    <cellStyle name="Input" xfId="34" xr:uid="{00000000-0005-0000-0000-000020000000}"/>
    <cellStyle name="Lien hypertexte 2" xfId="35" xr:uid="{00000000-0005-0000-0000-000021000000}"/>
    <cellStyle name="Linked Cell" xfId="36" xr:uid="{00000000-0005-0000-0000-00000A040000}"/>
    <cellStyle name="Milliers 2" xfId="37" xr:uid="{00000000-0005-0000-0000-00000B040000}"/>
    <cellStyle name="Monétaire0" xfId="38" xr:uid="{00000000-0005-0000-0000-00000C040000}"/>
    <cellStyle name="Motif" xfId="39" xr:uid="{00000000-0005-0000-0000-00000D040000}"/>
    <cellStyle name="Neutral" xfId="40" xr:uid="{00000000-0005-0000-0000-00000E040000}"/>
    <cellStyle name="Normal" xfId="0" builtinId="0"/>
    <cellStyle name="Normal 10" xfId="41" xr:uid="{00000000-0005-0000-0000-000010040000}"/>
    <cellStyle name="Normal 10 2" xfId="344" xr:uid="{00000000-0005-0000-0000-000011040000}"/>
    <cellStyle name="Normal 10 2 2" xfId="783" xr:uid="{00000000-0005-0000-0000-000012040000}"/>
    <cellStyle name="Normal 11" xfId="42" xr:uid="{00000000-0005-0000-0000-000013040000}"/>
    <cellStyle name="Normal 11 2" xfId="345" xr:uid="{00000000-0005-0000-0000-000014040000}"/>
    <cellStyle name="Normal 11 2 2" xfId="784" xr:uid="{00000000-0005-0000-0000-000015040000}"/>
    <cellStyle name="Normal 11 3" xfId="785" xr:uid="{00000000-0005-0000-0000-000016040000}"/>
    <cellStyle name="Normal 12" xfId="43" xr:uid="{00000000-0005-0000-0000-000017040000}"/>
    <cellStyle name="Normal 12 2" xfId="786" xr:uid="{00000000-0005-0000-0000-000018040000}"/>
    <cellStyle name="Normal 13" xfId="342" xr:uid="{00000000-0005-0000-0000-000019040000}"/>
    <cellStyle name="Normal 13 2" xfId="787" xr:uid="{00000000-0005-0000-0000-00001A040000}"/>
    <cellStyle name="Normal 13 3" xfId="788" xr:uid="{00000000-0005-0000-0000-00001B040000}"/>
    <cellStyle name="Normal 14" xfId="496" xr:uid="{00000000-0005-0000-0000-00001C040000}"/>
    <cellStyle name="Normal 15" xfId="789" xr:uid="{00000000-0005-0000-0000-00001D040000}"/>
    <cellStyle name="Normal 16" xfId="790" xr:uid="{00000000-0005-0000-0000-00001E040000}"/>
    <cellStyle name="Normal 17" xfId="1126" xr:uid="{00000000-0005-0000-0000-00001F040000}"/>
    <cellStyle name="Normal 2" xfId="1" xr:uid="{00000000-0005-0000-0000-000020040000}"/>
    <cellStyle name="Normal 2 2" xfId="44" xr:uid="{00000000-0005-0000-0000-000021040000}"/>
    <cellStyle name="Normal 2 2 2" xfId="45" xr:uid="{00000000-0005-0000-0000-000022040000}"/>
    <cellStyle name="Normal 2 3" xfId="46" xr:uid="{00000000-0005-0000-0000-000023040000}"/>
    <cellStyle name="Normal 2 4" xfId="47" xr:uid="{00000000-0005-0000-0000-000024040000}"/>
    <cellStyle name="Normal 2 4 2" xfId="48" xr:uid="{00000000-0005-0000-0000-000025040000}"/>
    <cellStyle name="Normal 2 4 3" xfId="346" xr:uid="{00000000-0005-0000-0000-000026040000}"/>
    <cellStyle name="Normal 2 5" xfId="782" xr:uid="{00000000-0005-0000-0000-000027040000}"/>
    <cellStyle name="Normal 2_AccumulationEquation" xfId="49" xr:uid="{00000000-0005-0000-0000-000028040000}"/>
    <cellStyle name="Normal 3" xfId="50" xr:uid="{00000000-0005-0000-0000-000029040000}"/>
    <cellStyle name="Normal 3 2" xfId="51" xr:uid="{00000000-0005-0000-0000-00002A040000}"/>
    <cellStyle name="Normal 4" xfId="52" xr:uid="{00000000-0005-0000-0000-00002B040000}"/>
    <cellStyle name="Normal 4 2" xfId="53" xr:uid="{00000000-0005-0000-0000-00002C040000}"/>
    <cellStyle name="Normal 5" xfId="54" xr:uid="{00000000-0005-0000-0000-00002D040000}"/>
    <cellStyle name="Normal 6" xfId="55" xr:uid="{00000000-0005-0000-0000-00002E040000}"/>
    <cellStyle name="Normal 7" xfId="56" xr:uid="{00000000-0005-0000-0000-00002F040000}"/>
    <cellStyle name="Normal 8" xfId="57" xr:uid="{00000000-0005-0000-0000-000030040000}"/>
    <cellStyle name="Normal 8 2" xfId="780" xr:uid="{00000000-0005-0000-0000-000031040000}"/>
    <cellStyle name="Normal 8 2 2" xfId="1113" xr:uid="{00000000-0005-0000-0000-000032040000}"/>
    <cellStyle name="Normal 8 3" xfId="1111" xr:uid="{00000000-0005-0000-0000-000033040000}"/>
    <cellStyle name="Normal 9" xfId="58" xr:uid="{00000000-0005-0000-0000-000034040000}"/>
    <cellStyle name="Normal 9 2" xfId="1112" xr:uid="{00000000-0005-0000-0000-000035040000}"/>
    <cellStyle name="Note" xfId="59" xr:uid="{00000000-0005-0000-0000-000036040000}"/>
    <cellStyle name="Output" xfId="60" xr:uid="{00000000-0005-0000-0000-000037040000}"/>
    <cellStyle name="Percent" xfId="90" builtinId="5"/>
    <cellStyle name="Percent 2" xfId="61" xr:uid="{00000000-0005-0000-0000-000038040000}"/>
    <cellStyle name="Percent 2 2" xfId="62" xr:uid="{00000000-0005-0000-0000-000039040000}"/>
    <cellStyle name="Percent 2 3" xfId="347" xr:uid="{00000000-0005-0000-0000-00003A040000}"/>
    <cellStyle name="Percent 3" xfId="1114" xr:uid="{00000000-0005-0000-0000-00003B040000}"/>
    <cellStyle name="Pourcentage 10" xfId="63" xr:uid="{00000000-0005-0000-0000-00003D040000}"/>
    <cellStyle name="Pourcentage 10 2" xfId="348" xr:uid="{00000000-0005-0000-0000-00003E040000}"/>
    <cellStyle name="Pourcentage 10 2 2" xfId="791" xr:uid="{00000000-0005-0000-0000-00003F040000}"/>
    <cellStyle name="Pourcentage 10 3" xfId="792" xr:uid="{00000000-0005-0000-0000-000040040000}"/>
    <cellStyle name="Pourcentage 10 4" xfId="793" xr:uid="{00000000-0005-0000-0000-000041040000}"/>
    <cellStyle name="Pourcentage 11" xfId="349" xr:uid="{00000000-0005-0000-0000-000042040000}"/>
    <cellStyle name="Pourcentage 12" xfId="343" xr:uid="{00000000-0005-0000-0000-000043040000}"/>
    <cellStyle name="Pourcentage 12 2" xfId="794" xr:uid="{00000000-0005-0000-0000-000044040000}"/>
    <cellStyle name="Pourcentage 12 3" xfId="795" xr:uid="{00000000-0005-0000-0000-000045040000}"/>
    <cellStyle name="Pourcentage 13" xfId="497" xr:uid="{00000000-0005-0000-0000-000046040000}"/>
    <cellStyle name="Pourcentage 14" xfId="1115" xr:uid="{00000000-0005-0000-0000-000047040000}"/>
    <cellStyle name="Pourcentage 2" xfId="64" xr:uid="{00000000-0005-0000-0000-000048040000}"/>
    <cellStyle name="Pourcentage 2 2" xfId="65" xr:uid="{00000000-0005-0000-0000-000049040000}"/>
    <cellStyle name="Pourcentage 2 3" xfId="498" xr:uid="{00000000-0005-0000-0000-00004A040000}"/>
    <cellStyle name="Pourcentage 3" xfId="66" xr:uid="{00000000-0005-0000-0000-00004B040000}"/>
    <cellStyle name="Pourcentage 3 2" xfId="67" xr:uid="{00000000-0005-0000-0000-00004C040000}"/>
    <cellStyle name="Pourcentage 4" xfId="68" xr:uid="{00000000-0005-0000-0000-00004D040000}"/>
    <cellStyle name="Pourcentage 5" xfId="69" xr:uid="{00000000-0005-0000-0000-00004E040000}"/>
    <cellStyle name="Pourcentage 5 2" xfId="70" xr:uid="{00000000-0005-0000-0000-00004F040000}"/>
    <cellStyle name="Pourcentage 6" xfId="71" xr:uid="{00000000-0005-0000-0000-000050040000}"/>
    <cellStyle name="Pourcentage 6 2" xfId="72" xr:uid="{00000000-0005-0000-0000-000051040000}"/>
    <cellStyle name="Pourcentage 7" xfId="73" xr:uid="{00000000-0005-0000-0000-000052040000}"/>
    <cellStyle name="Pourcentage 7 2" xfId="781" xr:uid="{00000000-0005-0000-0000-000053040000}"/>
    <cellStyle name="Pourcentage 7 3" xfId="1116" xr:uid="{00000000-0005-0000-0000-000054040000}"/>
    <cellStyle name="Pourcentage 8" xfId="74" xr:uid="{00000000-0005-0000-0000-000055040000}"/>
    <cellStyle name="Pourcentage 8 2" xfId="1117" xr:uid="{00000000-0005-0000-0000-000056040000}"/>
    <cellStyle name="Pourcentage 9" xfId="75" xr:uid="{00000000-0005-0000-0000-000057040000}"/>
    <cellStyle name="Pourcentage 9 2" xfId="350" xr:uid="{00000000-0005-0000-0000-000058040000}"/>
    <cellStyle name="Pourcentage 9 2 2" xfId="796" xr:uid="{00000000-0005-0000-0000-000059040000}"/>
    <cellStyle name="Satisfaisant" xfId="76" xr:uid="{00000000-0005-0000-0000-00005A040000}"/>
    <cellStyle name="Standard 11" xfId="77" xr:uid="{00000000-0005-0000-0000-00005B040000}"/>
    <cellStyle name="Standard_2 + 3" xfId="78" xr:uid="{00000000-0005-0000-0000-00005C040000}"/>
    <cellStyle name="style_col_headings" xfId="79" xr:uid="{00000000-0005-0000-0000-00005D040000}"/>
    <cellStyle name="Title" xfId="80" xr:uid="{00000000-0005-0000-0000-00005E040000}"/>
    <cellStyle name="Titre" xfId="81" xr:uid="{00000000-0005-0000-0000-00005F040000}"/>
    <cellStyle name="Titre 1" xfId="82" xr:uid="{00000000-0005-0000-0000-000060040000}"/>
    <cellStyle name="Titre 2" xfId="83" xr:uid="{00000000-0005-0000-0000-000061040000}"/>
    <cellStyle name="Titre 3" xfId="84" xr:uid="{00000000-0005-0000-0000-000062040000}"/>
    <cellStyle name="Titre 4" xfId="85" xr:uid="{00000000-0005-0000-0000-000063040000}"/>
    <cellStyle name="Vérification" xfId="86" xr:uid="{00000000-0005-0000-0000-000064040000}"/>
    <cellStyle name="Virgule fixe" xfId="87" xr:uid="{00000000-0005-0000-0000-000065040000}"/>
    <cellStyle name="Warning Text" xfId="88" xr:uid="{00000000-0005-0000-0000-00006604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theme" Target="theme/theme1.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marker>
            <c:symbol val="none"/>
          </c:marker>
          <c:val>
            <c:numRef>
              <c:f>TG4d!$N$12:$N$60</c:f>
              <c:numCache>
                <c:formatCode>0.0%</c:formatCode>
                <c:ptCount val="49"/>
                <c:pt idx="0">
                  <c:v>1.9325815761430401E-2</c:v>
                </c:pt>
                <c:pt idx="1">
                  <c:v>1.9272062230932221E-2</c:v>
                </c:pt>
                <c:pt idx="2">
                  <c:v>1.8684106483921985E-2</c:v>
                </c:pt>
                <c:pt idx="3">
                  <c:v>1.8691021357914697E-2</c:v>
                </c:pt>
                <c:pt idx="4">
                  <c:v>2.0274447984670579E-2</c:v>
                </c:pt>
                <c:pt idx="5">
                  <c:v>2.7812461681062498E-2</c:v>
                </c:pt>
                <c:pt idx="6">
                  <c:v>3.006575151731955E-2</c:v>
                </c:pt>
                <c:pt idx="7">
                  <c:v>3.1920904899308884E-2</c:v>
                </c:pt>
                <c:pt idx="8">
                  <c:v>3.6615674085514784E-2</c:v>
                </c:pt>
                <c:pt idx="9">
                  <c:v>3.9979250513559647E-2</c:v>
                </c:pt>
                <c:pt idx="10">
                  <c:v>4.0744154969459524E-2</c:v>
                </c:pt>
                <c:pt idx="11">
                  <c:v>4.0552521016785498E-2</c:v>
                </c:pt>
                <c:pt idx="12">
                  <c:v>4.5491445008827201E-2</c:v>
                </c:pt>
                <c:pt idx="13">
                  <c:v>5.2796530114616311E-2</c:v>
                </c:pt>
                <c:pt idx="14">
                  <c:v>5.2167488725429895E-2</c:v>
                </c:pt>
                <c:pt idx="15">
                  <c:v>5.016789005153835E-2</c:v>
                </c:pt>
                <c:pt idx="16">
                  <c:v>4.9044797917199179E-2</c:v>
                </c:pt>
                <c:pt idx="17">
                  <c:v>4.969109337456553E-2</c:v>
                </c:pt>
                <c:pt idx="18">
                  <c:v>5.4887797819008724E-2</c:v>
                </c:pt>
                <c:pt idx="19">
                  <c:v>5.4889070700276314E-2</c:v>
                </c:pt>
                <c:pt idx="20">
                  <c:v>5.6100510710238624E-2</c:v>
                </c:pt>
                <c:pt idx="21">
                  <c:v>5.699080301945407E-2</c:v>
                </c:pt>
                <c:pt idx="22">
                  <c:v>5.4041224882400367E-2</c:v>
                </c:pt>
                <c:pt idx="23">
                  <c:v>5.3815652371049516E-2</c:v>
                </c:pt>
                <c:pt idx="24">
                  <c:v>5.5292803374364451E-2</c:v>
                </c:pt>
                <c:pt idx="25">
                  <c:v>5.4930922170661249E-2</c:v>
                </c:pt>
                <c:pt idx="26">
                  <c:v>5.4146215355770071E-2</c:v>
                </c:pt>
                <c:pt idx="27">
                  <c:v>5.7114268451830263E-2</c:v>
                </c:pt>
                <c:pt idx="28">
                  <c:v>6.0866706995689267E-2</c:v>
                </c:pt>
                <c:pt idx="29">
                  <c:v>6.8026848642173912E-2</c:v>
                </c:pt>
                <c:pt idx="30">
                  <c:v>7.3297275143446181E-2</c:v>
                </c:pt>
                <c:pt idx="31">
                  <c:v>7.6323118513284466E-2</c:v>
                </c:pt>
                <c:pt idx="32">
                  <c:v>7.7063358063036866E-2</c:v>
                </c:pt>
                <c:pt idx="33">
                  <c:v>7.8525830284037798E-2</c:v>
                </c:pt>
                <c:pt idx="34">
                  <c:v>7.7703548452827995E-2</c:v>
                </c:pt>
                <c:pt idx="35">
                  <c:v>7.4910240800506886E-2</c:v>
                </c:pt>
                <c:pt idx="36">
                  <c:v>7.1651754738154647E-2</c:v>
                </c:pt>
                <c:pt idx="37">
                  <c:v>7.0391720230404783E-2</c:v>
                </c:pt>
                <c:pt idx="38">
                  <c:v>6.9221874791841373E-2</c:v>
                </c:pt>
                <c:pt idx="39">
                  <c:v>7.4361526350444782E-2</c:v>
                </c:pt>
                <c:pt idx="40">
                  <c:v>7.8796680988092158E-2</c:v>
                </c:pt>
                <c:pt idx="41">
                  <c:v>8.0826454384586396E-2</c:v>
                </c:pt>
                <c:pt idx="42">
                  <c:v>8.2971747146775479E-2</c:v>
                </c:pt>
                <c:pt idx="43">
                  <c:v>8.3399999874958358E-2</c:v>
                </c:pt>
                <c:pt idx="44">
                  <c:v>8.4703434323618085E-2</c:v>
                </c:pt>
                <c:pt idx="45">
                  <c:v>8.7537594527888424E-2</c:v>
                </c:pt>
                <c:pt idx="46">
                  <c:v>0.10148571400755799</c:v>
                </c:pt>
                <c:pt idx="47">
                  <c:v>0.10797684720624183</c:v>
                </c:pt>
                <c:pt idx="48">
                  <c:v>0.11295991173953113</c:v>
                </c:pt>
              </c:numCache>
            </c:numRef>
          </c:val>
          <c:smooth val="0"/>
          <c:extLst>
            <c:ext xmlns:c16="http://schemas.microsoft.com/office/drawing/2014/chart" uri="{C3380CC4-5D6E-409C-BE32-E72D297353CC}">
              <c16:uniqueId val="{00000000-DA63-1E44-BC2C-4F1B14109479}"/>
            </c:ext>
          </c:extLst>
        </c:ser>
        <c:ser>
          <c:idx val="2"/>
          <c:order val="1"/>
          <c:marker>
            <c:symbol val="none"/>
          </c:marker>
          <c:val>
            <c:numRef>
              <c:f>TG4d!$P$12:$P$60</c:f>
              <c:numCache>
                <c:formatCode>0.0%</c:formatCode>
                <c:ptCount val="49"/>
                <c:pt idx="0">
                  <c:v>2.9451202761265453E-2</c:v>
                </c:pt>
                <c:pt idx="1">
                  <c:v>2.9340490854903568E-2</c:v>
                </c:pt>
                <c:pt idx="2">
                  <c:v>2.8998532266996332E-2</c:v>
                </c:pt>
                <c:pt idx="3">
                  <c:v>2.9939769399987218E-2</c:v>
                </c:pt>
                <c:pt idx="4">
                  <c:v>3.0867751454934474E-2</c:v>
                </c:pt>
                <c:pt idx="5">
                  <c:v>4.1525473692672669E-2</c:v>
                </c:pt>
                <c:pt idx="6">
                  <c:v>4.5393247027277546E-2</c:v>
                </c:pt>
                <c:pt idx="7">
                  <c:v>4.8853923985006986E-2</c:v>
                </c:pt>
                <c:pt idx="8">
                  <c:v>5.6962497415952378E-2</c:v>
                </c:pt>
                <c:pt idx="9">
                  <c:v>6.1863617978815462E-2</c:v>
                </c:pt>
                <c:pt idx="10">
                  <c:v>6.3683736392704318E-2</c:v>
                </c:pt>
                <c:pt idx="11">
                  <c:v>6.2893786423956044E-2</c:v>
                </c:pt>
                <c:pt idx="12">
                  <c:v>7.1564019744982929E-2</c:v>
                </c:pt>
                <c:pt idx="13">
                  <c:v>8.2021633352269432E-2</c:v>
                </c:pt>
                <c:pt idx="14">
                  <c:v>8.1554503769439193E-2</c:v>
                </c:pt>
                <c:pt idx="15">
                  <c:v>7.8394459669652874E-2</c:v>
                </c:pt>
                <c:pt idx="16">
                  <c:v>7.6516436010024336E-2</c:v>
                </c:pt>
                <c:pt idx="17">
                  <c:v>7.7805165135941934E-2</c:v>
                </c:pt>
                <c:pt idx="18">
                  <c:v>8.6281567571859355E-2</c:v>
                </c:pt>
                <c:pt idx="19">
                  <c:v>8.5340239753350033E-2</c:v>
                </c:pt>
                <c:pt idx="20">
                  <c:v>8.5195562825902016E-2</c:v>
                </c:pt>
                <c:pt idx="21">
                  <c:v>8.6678102030418813E-2</c:v>
                </c:pt>
                <c:pt idx="22">
                  <c:v>8.082157691296743E-2</c:v>
                </c:pt>
                <c:pt idx="23">
                  <c:v>8.0116053271012774E-2</c:v>
                </c:pt>
                <c:pt idx="24">
                  <c:v>8.1945048230409157E-2</c:v>
                </c:pt>
                <c:pt idx="25">
                  <c:v>8.2507155535495258E-2</c:v>
                </c:pt>
                <c:pt idx="26">
                  <c:v>8.1933982826740248E-2</c:v>
                </c:pt>
                <c:pt idx="27">
                  <c:v>8.646753062930658E-2</c:v>
                </c:pt>
                <c:pt idx="28">
                  <c:v>9.232733763201395E-2</c:v>
                </c:pt>
                <c:pt idx="29">
                  <c:v>0.10421111351752188</c:v>
                </c:pt>
                <c:pt idx="30">
                  <c:v>0.11181147625029551</c:v>
                </c:pt>
                <c:pt idx="31">
                  <c:v>0.11608494822576175</c:v>
                </c:pt>
                <c:pt idx="32">
                  <c:v>0.11404398127342573</c:v>
                </c:pt>
                <c:pt idx="33">
                  <c:v>0.11537668056553228</c:v>
                </c:pt>
                <c:pt idx="34">
                  <c:v>0.11265815942897461</c:v>
                </c:pt>
                <c:pt idx="35">
                  <c:v>0.10832274297717961</c:v>
                </c:pt>
                <c:pt idx="36">
                  <c:v>0.1038189597747987</c:v>
                </c:pt>
                <c:pt idx="37">
                  <c:v>0.10157953930320218</c:v>
                </c:pt>
                <c:pt idx="38">
                  <c:v>9.9083990789949908E-2</c:v>
                </c:pt>
                <c:pt idx="39">
                  <c:v>0.10529109850176611</c:v>
                </c:pt>
                <c:pt idx="40">
                  <c:v>0.1113454433507286</c:v>
                </c:pt>
                <c:pt idx="41">
                  <c:v>0.11428281078406143</c:v>
                </c:pt>
                <c:pt idx="42">
                  <c:v>0.11608740492374635</c:v>
                </c:pt>
                <c:pt idx="43">
                  <c:v>0.11551699842675589</c:v>
                </c:pt>
                <c:pt idx="44">
                  <c:v>0.11355337972054258</c:v>
                </c:pt>
                <c:pt idx="45">
                  <c:v>0.1166722731431946</c:v>
                </c:pt>
                <c:pt idx="46">
                  <c:v>0.13910182076506317</c:v>
                </c:pt>
                <c:pt idx="47">
                  <c:v>0.14604603056795898</c:v>
                </c:pt>
                <c:pt idx="48">
                  <c:v>0.15133962448453531</c:v>
                </c:pt>
              </c:numCache>
            </c:numRef>
          </c:val>
          <c:smooth val="0"/>
          <c:extLst>
            <c:ext xmlns:c16="http://schemas.microsoft.com/office/drawing/2014/chart" uri="{C3380CC4-5D6E-409C-BE32-E72D297353CC}">
              <c16:uniqueId val="{00000001-DA63-1E44-BC2C-4F1B14109479}"/>
            </c:ext>
          </c:extLst>
        </c:ser>
        <c:ser>
          <c:idx val="3"/>
          <c:order val="2"/>
          <c:marker>
            <c:symbol val="none"/>
          </c:marker>
          <c:val>
            <c:numRef>
              <c:f>TG4d!$Q$12:$Q$60</c:f>
              <c:numCache>
                <c:formatCode>0.0%</c:formatCode>
                <c:ptCount val="49"/>
                <c:pt idx="0">
                  <c:v>1.4969827130294613E-2</c:v>
                </c:pt>
                <c:pt idx="1">
                  <c:v>1.4532346337230126E-2</c:v>
                </c:pt>
                <c:pt idx="2">
                  <c:v>1.400739829932718E-2</c:v>
                </c:pt>
                <c:pt idx="3">
                  <c:v>1.4900638926359847E-2</c:v>
                </c:pt>
                <c:pt idx="4">
                  <c:v>1.5748463784903931E-2</c:v>
                </c:pt>
                <c:pt idx="5">
                  <c:v>2.1817618586215594E-2</c:v>
                </c:pt>
                <c:pt idx="6">
                  <c:v>2.2737177986674111E-2</c:v>
                </c:pt>
                <c:pt idx="7">
                  <c:v>2.3330723532303119E-2</c:v>
                </c:pt>
                <c:pt idx="8">
                  <c:v>2.5742691447905797E-2</c:v>
                </c:pt>
                <c:pt idx="9">
                  <c:v>2.9353791724133771E-2</c:v>
                </c:pt>
                <c:pt idx="10">
                  <c:v>2.8387245498480373E-2</c:v>
                </c:pt>
                <c:pt idx="11">
                  <c:v>2.8880813345292859E-2</c:v>
                </c:pt>
                <c:pt idx="12">
                  <c:v>3.1383294191932198E-2</c:v>
                </c:pt>
                <c:pt idx="13">
                  <c:v>3.7634266343249873E-2</c:v>
                </c:pt>
                <c:pt idx="14">
                  <c:v>3.6481937213331934E-2</c:v>
                </c:pt>
                <c:pt idx="15">
                  <c:v>3.4624073994077929E-2</c:v>
                </c:pt>
                <c:pt idx="16">
                  <c:v>3.395313697052102E-2</c:v>
                </c:pt>
                <c:pt idx="17">
                  <c:v>3.4069611794175593E-2</c:v>
                </c:pt>
                <c:pt idx="18">
                  <c:v>3.7497100421196215E-2</c:v>
                </c:pt>
                <c:pt idx="19">
                  <c:v>3.8265763714314803E-2</c:v>
                </c:pt>
                <c:pt idx="20">
                  <c:v>4.073126934966826E-2</c:v>
                </c:pt>
                <c:pt idx="21">
                  <c:v>4.1102406110964121E-2</c:v>
                </c:pt>
                <c:pt idx="22">
                  <c:v>3.9618420368299205E-2</c:v>
                </c:pt>
                <c:pt idx="23">
                  <c:v>3.9558533335145453E-2</c:v>
                </c:pt>
                <c:pt idx="24">
                  <c:v>4.1632767422786154E-2</c:v>
                </c:pt>
                <c:pt idx="25">
                  <c:v>4.0464567347784607E-2</c:v>
                </c:pt>
                <c:pt idx="26">
                  <c:v>3.966220446928205E-2</c:v>
                </c:pt>
                <c:pt idx="27">
                  <c:v>4.2063449820059537E-2</c:v>
                </c:pt>
                <c:pt idx="28">
                  <c:v>4.4876303207514782E-2</c:v>
                </c:pt>
                <c:pt idx="29">
                  <c:v>4.9336440870983246E-2</c:v>
                </c:pt>
                <c:pt idx="30">
                  <c:v>5.3675878121010899E-2</c:v>
                </c:pt>
                <c:pt idx="31">
                  <c:v>5.6144562306346617E-2</c:v>
                </c:pt>
                <c:pt idx="32">
                  <c:v>5.9888376109900797E-2</c:v>
                </c:pt>
                <c:pt idx="33">
                  <c:v>6.1829864586558071E-2</c:v>
                </c:pt>
                <c:pt idx="34">
                  <c:v>6.2023809879450317E-2</c:v>
                </c:pt>
                <c:pt idx="35">
                  <c:v>6.0511009461379217E-2</c:v>
                </c:pt>
                <c:pt idx="36">
                  <c:v>5.8256778557077088E-2</c:v>
                </c:pt>
                <c:pt idx="37">
                  <c:v>5.8110317198377795E-2</c:v>
                </c:pt>
                <c:pt idx="38">
                  <c:v>5.7753948886506312E-2</c:v>
                </c:pt>
                <c:pt idx="39">
                  <c:v>6.3521877802183213E-2</c:v>
                </c:pt>
                <c:pt idx="40">
                  <c:v>6.7866958786579626E-2</c:v>
                </c:pt>
                <c:pt idx="41">
                  <c:v>7.0024393791451672E-2</c:v>
                </c:pt>
                <c:pt idx="42">
                  <c:v>7.3029416582054765E-2</c:v>
                </c:pt>
                <c:pt idx="43">
                  <c:v>7.3916387989104063E-2</c:v>
                </c:pt>
                <c:pt idx="44">
                  <c:v>7.8974113645623789E-2</c:v>
                </c:pt>
                <c:pt idx="45">
                  <c:v>8.1994579966249134E-2</c:v>
                </c:pt>
                <c:pt idx="46">
                  <c:v>9.2459997406169572E-2</c:v>
                </c:pt>
                <c:pt idx="47">
                  <c:v>0.10058519947809447</c:v>
                </c:pt>
                <c:pt idx="48">
                  <c:v>0.10629056658318506</c:v>
                </c:pt>
              </c:numCache>
            </c:numRef>
          </c:val>
          <c:smooth val="0"/>
          <c:extLst>
            <c:ext xmlns:c16="http://schemas.microsoft.com/office/drawing/2014/chart" uri="{C3380CC4-5D6E-409C-BE32-E72D297353CC}">
              <c16:uniqueId val="{00000002-DA63-1E44-BC2C-4F1B14109479}"/>
            </c:ext>
          </c:extLst>
        </c:ser>
        <c:ser>
          <c:idx val="4"/>
          <c:order val="3"/>
          <c:marker>
            <c:symbol val="none"/>
          </c:marker>
          <c:val>
            <c:numRef>
              <c:f>TG4d!$R$12:$R$60</c:f>
              <c:numCache>
                <c:formatCode>0.0%</c:formatCode>
                <c:ptCount val="49"/>
                <c:pt idx="0">
                  <c:v>6.5741684011300103E-3</c:v>
                </c:pt>
                <c:pt idx="1">
                  <c:v>6.0218186200917921E-3</c:v>
                </c:pt>
                <c:pt idx="2">
                  <c:v>5.4594750781689072E-3</c:v>
                </c:pt>
                <c:pt idx="3">
                  <c:v>6.335326941435568E-3</c:v>
                </c:pt>
                <c:pt idx="4">
                  <c:v>7.1465374276158391E-3</c:v>
                </c:pt>
                <c:pt idx="5">
                  <c:v>1.2718021702009526E-2</c:v>
                </c:pt>
                <c:pt idx="6">
                  <c:v>1.453479025669502E-2</c:v>
                </c:pt>
                <c:pt idx="7">
                  <c:v>1.5375786981621785E-2</c:v>
                </c:pt>
                <c:pt idx="8">
                  <c:v>1.7151414622276207E-2</c:v>
                </c:pt>
                <c:pt idx="9">
                  <c:v>1.5732575247966452E-2</c:v>
                </c:pt>
                <c:pt idx="10">
                  <c:v>1.8668833499759788E-2</c:v>
                </c:pt>
                <c:pt idx="11">
                  <c:v>1.8531921823523589E-2</c:v>
                </c:pt>
                <c:pt idx="12">
                  <c:v>1.9895818645636609E-2</c:v>
                </c:pt>
                <c:pt idx="13">
                  <c:v>2.3382418321489244E-2</c:v>
                </c:pt>
                <c:pt idx="14">
                  <c:v>2.3342383814934919E-2</c:v>
                </c:pt>
                <c:pt idx="15">
                  <c:v>2.4256042027559488E-2</c:v>
                </c:pt>
                <c:pt idx="16">
                  <c:v>2.3891995055862481E-2</c:v>
                </c:pt>
                <c:pt idx="17">
                  <c:v>2.4136856342522606E-2</c:v>
                </c:pt>
                <c:pt idx="18">
                  <c:v>2.5619314081666289E-2</c:v>
                </c:pt>
                <c:pt idx="19">
                  <c:v>2.710147403774954E-2</c:v>
                </c:pt>
                <c:pt idx="20">
                  <c:v>3.0992308475532575E-2</c:v>
                </c:pt>
                <c:pt idx="21">
                  <c:v>3.1886587415215217E-2</c:v>
                </c:pt>
                <c:pt idx="22">
                  <c:v>3.4086803854620484E-2</c:v>
                </c:pt>
                <c:pt idx="23">
                  <c:v>3.5223866206592902E-2</c:v>
                </c:pt>
                <c:pt idx="24">
                  <c:v>3.4297501955506966E-2</c:v>
                </c:pt>
                <c:pt idx="25">
                  <c:v>3.2354695731982019E-2</c:v>
                </c:pt>
                <c:pt idx="26">
                  <c:v>2.9975530709691611E-2</c:v>
                </c:pt>
                <c:pt idx="27">
                  <c:v>3.0610976557454709E-2</c:v>
                </c:pt>
                <c:pt idx="28">
                  <c:v>3.1640330058735344E-2</c:v>
                </c:pt>
                <c:pt idx="29">
                  <c:v>3.3707696683791255E-2</c:v>
                </c:pt>
                <c:pt idx="30">
                  <c:v>3.6588621985629288E-2</c:v>
                </c:pt>
                <c:pt idx="31">
                  <c:v>3.8727837363694562E-2</c:v>
                </c:pt>
                <c:pt idx="32">
                  <c:v>4.1837646875819701E-2</c:v>
                </c:pt>
                <c:pt idx="33">
                  <c:v>4.3475850110326064E-2</c:v>
                </c:pt>
                <c:pt idx="34">
                  <c:v>4.6788262504264821E-2</c:v>
                </c:pt>
                <c:pt idx="35">
                  <c:v>4.3810543763811438E-2</c:v>
                </c:pt>
                <c:pt idx="36">
                  <c:v>3.9608207894161758E-2</c:v>
                </c:pt>
                <c:pt idx="37">
                  <c:v>3.7612401749242963E-2</c:v>
                </c:pt>
                <c:pt idx="38">
                  <c:v>3.842680527441189E-2</c:v>
                </c:pt>
                <c:pt idx="39">
                  <c:v>4.112713232643727E-2</c:v>
                </c:pt>
                <c:pt idx="40">
                  <c:v>4.259134960420851E-2</c:v>
                </c:pt>
                <c:pt idx="41">
                  <c:v>4.1904144645741319E-2</c:v>
                </c:pt>
                <c:pt idx="42">
                  <c:v>4.4418097140805912E-2</c:v>
                </c:pt>
                <c:pt idx="43">
                  <c:v>4.8074406740852275E-2</c:v>
                </c:pt>
                <c:pt idx="44">
                  <c:v>5.1737252542807255E-2</c:v>
                </c:pt>
                <c:pt idx="45">
                  <c:v>5.5170383861877767E-2</c:v>
                </c:pt>
                <c:pt idx="46">
                  <c:v>5.6042879896267564E-2</c:v>
                </c:pt>
                <c:pt idx="47">
                  <c:v>6.0454403401308816E-2</c:v>
                </c:pt>
                <c:pt idx="48">
                  <c:v>6.5924558712140438E-2</c:v>
                </c:pt>
              </c:numCache>
            </c:numRef>
          </c:val>
          <c:smooth val="0"/>
          <c:extLst>
            <c:ext xmlns:c16="http://schemas.microsoft.com/office/drawing/2014/chart" uri="{C3380CC4-5D6E-409C-BE32-E72D297353CC}">
              <c16:uniqueId val="{00000003-DA63-1E44-BC2C-4F1B14109479}"/>
            </c:ext>
          </c:extLst>
        </c:ser>
        <c:dLbls>
          <c:showLegendKey val="0"/>
          <c:showVal val="0"/>
          <c:showCatName val="0"/>
          <c:showSerName val="0"/>
          <c:showPercent val="0"/>
          <c:showBubbleSize val="0"/>
        </c:dLbls>
        <c:smooth val="0"/>
        <c:axId val="-2019328104"/>
        <c:axId val="-2019324984"/>
      </c:lineChart>
      <c:catAx>
        <c:axId val="-2019328104"/>
        <c:scaling>
          <c:orientation val="minMax"/>
        </c:scaling>
        <c:delete val="0"/>
        <c:axPos val="b"/>
        <c:majorTickMark val="out"/>
        <c:minorTickMark val="none"/>
        <c:tickLblPos val="nextTo"/>
        <c:crossAx val="-2019324984"/>
        <c:crosses val="autoZero"/>
        <c:auto val="1"/>
        <c:lblAlgn val="ctr"/>
        <c:lblOffset val="100"/>
        <c:noMultiLvlLbl val="0"/>
      </c:catAx>
      <c:valAx>
        <c:axId val="-2019324984"/>
        <c:scaling>
          <c:orientation val="minMax"/>
        </c:scaling>
        <c:delete val="0"/>
        <c:axPos val="l"/>
        <c:majorGridlines/>
        <c:numFmt formatCode="0.0%" sourceLinked="1"/>
        <c:majorTickMark val="out"/>
        <c:minorTickMark val="none"/>
        <c:tickLblPos val="nextTo"/>
        <c:crossAx val="-2019328104"/>
        <c:crosses val="autoZero"/>
        <c:crossBetween val="between"/>
      </c:valAx>
    </c:plotArea>
    <c:legend>
      <c:legendPos val="r"/>
      <c:overlay val="0"/>
    </c:legend>
    <c:plotVisOnly val="1"/>
    <c:dispBlanksAs val="gap"/>
    <c:showDLblsOverMax val="0"/>
  </c:chart>
  <c:printSettings>
    <c:headerFooter/>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488950</xdr:colOff>
      <xdr:row>15</xdr:row>
      <xdr:rowOff>6350</xdr:rowOff>
    </xdr:from>
    <xdr:to>
      <xdr:col>16</xdr:col>
      <xdr:colOff>107950</xdr:colOff>
      <xdr:row>29</xdr:row>
      <xdr:rowOff>82550</xdr:rowOff>
    </xdr:to>
    <xdr:graphicFrame macro="">
      <xdr:nvGraphicFramePr>
        <xdr:cNvPr id="2" name="Graphique 1">
          <a:extLst>
            <a:ext uri="{FF2B5EF4-FFF2-40B4-BE49-F238E27FC236}">
              <a16:creationId xmlns:a16="http://schemas.microsoft.com/office/drawing/2014/main" id="{00000000-0008-0000-6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10.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D144"/>
  <sheetViews>
    <sheetView tabSelected="1" workbookViewId="0">
      <pane xSplit="2" ySplit="7" topLeftCell="C8" activePane="bottomRight" state="frozen"/>
      <selection activeCell="D32" sqref="D32"/>
      <selection pane="topRight" activeCell="D32" sqref="D32"/>
      <selection pane="bottomLeft" activeCell="D32" sqref="D32"/>
      <selection pane="bottomRight" activeCell="C2" sqref="C2"/>
    </sheetView>
  </sheetViews>
  <sheetFormatPr baseColWidth="10" defaultColWidth="0" defaultRowHeight="0" customHeight="1" zeroHeight="1" x14ac:dyDescent="0.15"/>
  <cols>
    <col min="1" max="1" width="1.83203125" style="349" customWidth="1"/>
    <col min="2" max="2" width="10.83203125" style="350" customWidth="1"/>
    <col min="3" max="3" width="130" style="338" customWidth="1"/>
    <col min="4" max="4" width="10.83203125" style="338" customWidth="1"/>
    <col min="5" max="16384" width="10.83203125" style="338" hidden="1"/>
  </cols>
  <sheetData>
    <row r="1" spans="2:4" ht="16" x14ac:dyDescent="0.2">
      <c r="C1" s="337"/>
      <c r="D1" s="337"/>
    </row>
    <row r="2" spans="2:4" ht="28" x14ac:dyDescent="0.3">
      <c r="C2" s="1092" t="s">
        <v>1062</v>
      </c>
      <c r="D2" s="337"/>
    </row>
    <row r="3" spans="2:4" ht="18" x14ac:dyDescent="0.2">
      <c r="C3" s="339" t="s">
        <v>1063</v>
      </c>
      <c r="D3" s="337"/>
    </row>
    <row r="4" spans="2:4" ht="16" x14ac:dyDescent="0.2">
      <c r="C4" s="340"/>
      <c r="D4" s="337"/>
    </row>
    <row r="5" spans="2:4" ht="16" x14ac:dyDescent="0.2">
      <c r="C5" s="340"/>
      <c r="D5" s="337"/>
    </row>
    <row r="6" spans="2:4" ht="25" x14ac:dyDescent="0.25">
      <c r="C6" s="341" t="s">
        <v>99</v>
      </c>
      <c r="D6" s="337"/>
    </row>
    <row r="7" spans="2:4" ht="23" customHeight="1" thickBot="1" x14ac:dyDescent="0.2">
      <c r="C7" s="1093" t="s">
        <v>1064</v>
      </c>
      <c r="D7" s="1094">
        <f ca="1">TODAY()</f>
        <v>44108</v>
      </c>
    </row>
    <row r="8" spans="2:4" ht="23" customHeight="1" thickTop="1" x14ac:dyDescent="0.2">
      <c r="C8" s="342"/>
      <c r="D8" s="337"/>
    </row>
    <row r="9" spans="2:4" ht="30" customHeight="1" x14ac:dyDescent="0.2">
      <c r="B9" s="417"/>
      <c r="C9" s="589" t="s">
        <v>1125</v>
      </c>
      <c r="D9" s="337"/>
    </row>
    <row r="10" spans="2:4" ht="16" x14ac:dyDescent="0.2">
      <c r="B10" s="418" t="s">
        <v>105</v>
      </c>
      <c r="C10" s="1091" t="str">
        <f>HYPERLINK("#TA1!A4","Shares of total factor income")</f>
        <v>Shares of total factor income</v>
      </c>
      <c r="D10" s="337"/>
    </row>
    <row r="11" spans="2:4" ht="16" x14ac:dyDescent="0.2">
      <c r="B11" s="418" t="s">
        <v>106</v>
      </c>
      <c r="C11" s="1091" t="str">
        <f>HYPERLINK("#TA2!A4","Composition of bottom 90%, bottom 50%, and middle 40% factor income shares")</f>
        <v>Composition of bottom 90%, bottom 50%, and middle 40% factor income shares</v>
      </c>
      <c r="D11" s="337"/>
    </row>
    <row r="12" spans="2:4" ht="16" x14ac:dyDescent="0.2">
      <c r="B12" s="418" t="s">
        <v>118</v>
      </c>
      <c r="C12" s="1091" t="str">
        <f>HYPERLINK("#TA2b!A4","Composition of top 10%, top 5% and top 1% factor income shares")</f>
        <v>Composition of top 10%, top 5% and top 1% factor income shares</v>
      </c>
      <c r="D12" s="337"/>
    </row>
    <row r="13" spans="2:4" ht="16" x14ac:dyDescent="0.2">
      <c r="B13" s="418" t="s">
        <v>119</v>
      </c>
      <c r="C13" s="1091" t="str">
        <f>HYPERLINK("#TA2c!A4","Composition of top 0.5%, top 0.1% and top 0.01% factor income shares")</f>
        <v>Composition of top 0.5%, top 0.1% and top 0.01% factor income shares</v>
      </c>
      <c r="D13" s="337"/>
    </row>
    <row r="14" spans="2:4" ht="16" x14ac:dyDescent="0.2">
      <c r="B14" s="418" t="s">
        <v>107</v>
      </c>
      <c r="C14" s="1091" t="str">
        <f>HYPERLINK("#TA3!A4","Average factor income by factor income group")</f>
        <v>Average factor income by factor income group</v>
      </c>
      <c r="D14" s="337"/>
    </row>
    <row r="15" spans="2:4" ht="16" x14ac:dyDescent="0.2">
      <c r="B15" s="418" t="s">
        <v>108</v>
      </c>
      <c r="C15" s="1091" t="str">
        <f>HYPERLINK("#TA4!A4","Average factor income by g-percentile of factor income")</f>
        <v>Average factor income by g-percentile of factor income</v>
      </c>
      <c r="D15" s="337"/>
    </row>
    <row r="16" spans="2:4" ht="16" x14ac:dyDescent="0.2">
      <c r="B16" s="418" t="s">
        <v>109</v>
      </c>
      <c r="C16" s="1091" t="str">
        <f>HYPERLINK("#TA5!A4","Average factor income by population")</f>
        <v>Average factor income by population</v>
      </c>
      <c r="D16" s="337"/>
    </row>
    <row r="17" spans="2:4" ht="16" x14ac:dyDescent="0.2">
      <c r="B17" s="418" t="s">
        <v>110</v>
      </c>
      <c r="C17" s="1091" t="str">
        <f>HYPERLINK("#TA6!A4","Bottom 90% factor income by population")</f>
        <v>Bottom 90% factor income by population</v>
      </c>
      <c r="D17" s="337"/>
    </row>
    <row r="18" spans="2:4" ht="16" x14ac:dyDescent="0.2">
      <c r="B18" s="418" t="s">
        <v>111</v>
      </c>
      <c r="C18" s="1091" t="str">
        <f>HYPERLINK("#TA7!A4","Bottom 50% factor income by population")</f>
        <v>Bottom 50% factor income by population</v>
      </c>
      <c r="D18" s="337"/>
    </row>
    <row r="19" spans="2:4" ht="16" x14ac:dyDescent="0.2">
      <c r="B19" s="418" t="s">
        <v>112</v>
      </c>
      <c r="C19" s="1091" t="str">
        <f>HYPERLINK("#TA8!A4","Middle 40% factor income by population")</f>
        <v>Middle 40% factor income by population</v>
      </c>
      <c r="D19" s="337"/>
    </row>
    <row r="20" spans="2:4" ht="16" x14ac:dyDescent="0.2">
      <c r="B20" s="418" t="s">
        <v>113</v>
      </c>
      <c r="C20" s="1091" t="str">
        <f>HYPERLINK("#TA9!A4","Top 10% factor income by population")</f>
        <v>Top 10% factor income by population</v>
      </c>
      <c r="D20" s="337"/>
    </row>
    <row r="21" spans="2:4" ht="16" x14ac:dyDescent="0.2">
      <c r="B21" s="418" t="s">
        <v>114</v>
      </c>
      <c r="C21" s="1091" t="str">
        <f>HYPERLINK("#TA10!A4","Top 1% factor income by population")</f>
        <v>Top 1% factor income by population</v>
      </c>
      <c r="D21" s="337"/>
    </row>
    <row r="22" spans="2:4" ht="16" x14ac:dyDescent="0.2">
      <c r="B22" s="418" t="s">
        <v>115</v>
      </c>
      <c r="C22" s="1091" t="str">
        <f>HYPERLINK("#TA11!A4","Top 0.1% factor income by population")</f>
        <v>Top 0.1% factor income by population</v>
      </c>
      <c r="D22" s="337"/>
    </row>
    <row r="23" spans="2:4" ht="16" x14ac:dyDescent="0.2">
      <c r="B23" s="418" t="s">
        <v>116</v>
      </c>
      <c r="C23" s="1091" t="str">
        <f>HYPERLINK("#TA12!A4","Top 0.01% factor income by population")</f>
        <v>Top 0.01% factor income by population</v>
      </c>
      <c r="D23" s="337"/>
    </row>
    <row r="24" spans="2:4" ht="16" x14ac:dyDescent="0.2">
      <c r="B24" s="418" t="s">
        <v>117</v>
      </c>
      <c r="C24" s="1091" t="str">
        <f>HYPERLINK("#TA13!A4","Median factor income by population")</f>
        <v>Median factor income by population</v>
      </c>
      <c r="D24" s="337"/>
    </row>
    <row r="25" spans="2:4" ht="16" x14ac:dyDescent="0.2">
      <c r="B25" s="418"/>
      <c r="C25" s="590"/>
      <c r="D25" s="337"/>
    </row>
    <row r="26" spans="2:4" ht="16" x14ac:dyDescent="0.2">
      <c r="B26" s="418"/>
      <c r="C26" s="590"/>
      <c r="D26" s="337"/>
    </row>
    <row r="27" spans="2:4" ht="25" customHeight="1" x14ac:dyDescent="0.15">
      <c r="B27" s="419"/>
      <c r="C27" s="591" t="s">
        <v>1126</v>
      </c>
      <c r="D27" s="343"/>
    </row>
    <row r="28" spans="2:4" ht="16" x14ac:dyDescent="0.2">
      <c r="B28" s="418" t="s">
        <v>233</v>
      </c>
      <c r="C28" s="1129" t="str">
        <f>HYPERLINK("#TB1!A4","Shares of total pre-tax income")</f>
        <v>Shares of total pre-tax income</v>
      </c>
      <c r="D28" s="337"/>
    </row>
    <row r="29" spans="2:4" ht="16" x14ac:dyDescent="0.2">
      <c r="B29" s="418" t="s">
        <v>234</v>
      </c>
      <c r="C29" s="1129" t="str">
        <f>HYPERLINK("#TB2!A4","Composition of bottom 90%, bottom 50%, and middle 40% pre-tax income shares")</f>
        <v>Composition of bottom 90%, bottom 50%, and middle 40% pre-tax income shares</v>
      </c>
      <c r="D29" s="337"/>
    </row>
    <row r="30" spans="2:4" ht="16" x14ac:dyDescent="0.2">
      <c r="B30" s="418" t="s">
        <v>235</v>
      </c>
      <c r="C30" s="1129" t="str">
        <f>HYPERLINK("#TB2b!A4","Composition of top 10%, top 5% and top 1% pre-tax income shares")</f>
        <v>Composition of top 10%, top 5% and top 1% pre-tax income shares</v>
      </c>
      <c r="D30" s="337"/>
    </row>
    <row r="31" spans="2:4" ht="16" x14ac:dyDescent="0.2">
      <c r="B31" s="418" t="s">
        <v>236</v>
      </c>
      <c r="C31" s="1129" t="str">
        <f>HYPERLINK("#TB2c!A4","Composition of top 0.5%, top 0.1% and top 0.01% pre-tax income shares")</f>
        <v>Composition of top 0.5%, top 0.1% and top 0.01% pre-tax income shares</v>
      </c>
      <c r="D31" s="337"/>
    </row>
    <row r="32" spans="2:4" ht="16" x14ac:dyDescent="0.2">
      <c r="B32" s="1128" t="s">
        <v>1068</v>
      </c>
      <c r="C32" s="1129" t="str">
        <f>HYPERLINK("#TB2d!A4","Shares of capital in pre-tax income, by pre-tax income group")</f>
        <v>Shares of capital in pre-tax income, by pre-tax income group</v>
      </c>
      <c r="D32" s="337"/>
    </row>
    <row r="33" spans="2:4" ht="16" x14ac:dyDescent="0.2">
      <c r="B33" s="1128" t="s">
        <v>1069</v>
      </c>
      <c r="C33" s="1129" t="str">
        <f>HYPERLINK("#TB2e!A4","Composition of bottom 90%, bottom 50%, and middle 40% pre-tax income shares: Taxable  vs. Tax-exempt income")</f>
        <v>Composition of bottom 90%, bottom 50%, and middle 40% pre-tax income shares: Taxable  vs. Tax-exempt income</v>
      </c>
      <c r="D33" s="337"/>
    </row>
    <row r="34" spans="2:4" ht="16" x14ac:dyDescent="0.2">
      <c r="B34" s="1128" t="s">
        <v>1132</v>
      </c>
      <c r="C34" s="1129" t="str">
        <f>HYPERLINK("#TB2f!A4","Composition of top 1% pre-tax income share: details on capital income")</f>
        <v>Composition of top 1% pre-tax income share: details on capital income</v>
      </c>
      <c r="D34" s="337"/>
    </row>
    <row r="35" spans="2:4" ht="16" x14ac:dyDescent="0.2">
      <c r="B35" s="418" t="s">
        <v>237</v>
      </c>
      <c r="C35" s="1129" t="str">
        <f>HYPERLINK("#TB3!A3","Average pre-tax income by pre-tax income group")</f>
        <v>Average pre-tax income by pre-tax income group</v>
      </c>
      <c r="D35" s="337"/>
    </row>
    <row r="36" spans="2:4" ht="16" x14ac:dyDescent="0.2">
      <c r="B36" s="418" t="s">
        <v>238</v>
      </c>
      <c r="C36" s="1129" t="str">
        <f>HYPERLINK("#TB4!A4","Average pre-tax income by g-percentile of pre-tax income")</f>
        <v>Average pre-tax income by g-percentile of pre-tax income</v>
      </c>
      <c r="D36" s="337"/>
    </row>
    <row r="37" spans="2:4" ht="16" x14ac:dyDescent="0.2">
      <c r="B37" s="1128" t="s">
        <v>1071</v>
      </c>
      <c r="C37" s="1129" t="str">
        <f>HYPERLINK("#TB4b!A4","Average pre-tax income by g-percentile of pre-tax income (conditional on pre-tax income above 1/2 minimum wage)")</f>
        <v>Average pre-tax income by g-percentile of pre-tax income (conditional on pre-tax income above 1/2 minimum wage)</v>
      </c>
      <c r="D37" s="337"/>
    </row>
    <row r="38" spans="2:4" ht="16" x14ac:dyDescent="0.2">
      <c r="B38" s="418" t="s">
        <v>239</v>
      </c>
      <c r="C38" s="1129" t="str">
        <f>HYPERLINK("#TB5!A4","Average pre-tax income by population")</f>
        <v>Average pre-tax income by population</v>
      </c>
      <c r="D38" s="337"/>
    </row>
    <row r="39" spans="2:4" ht="16" x14ac:dyDescent="0.2">
      <c r="B39" s="418" t="s">
        <v>240</v>
      </c>
      <c r="C39" s="1129" t="str">
        <f>HYPERLINK("#TB6!A4","Bottom 90% pre-tax income by population")</f>
        <v>Bottom 90% pre-tax income by population</v>
      </c>
      <c r="D39" s="337"/>
    </row>
    <row r="40" spans="2:4" ht="16" x14ac:dyDescent="0.2">
      <c r="B40" s="418" t="s">
        <v>241</v>
      </c>
      <c r="C40" s="1129" t="str">
        <f>HYPERLINK("#TB7!A4","Bottom 50% pre-tax income by population")</f>
        <v>Bottom 50% pre-tax income by population</v>
      </c>
      <c r="D40" s="337"/>
    </row>
    <row r="41" spans="2:4" ht="16" x14ac:dyDescent="0.2">
      <c r="B41" s="1128" t="s">
        <v>1066</v>
      </c>
      <c r="C41" s="1129" t="str">
        <f>HYPERLINK("#TB7b!A4","Bottom 50% pre-tax income by age")</f>
        <v>Bottom 50% pre-tax income by age</v>
      </c>
      <c r="D41" s="337"/>
    </row>
    <row r="42" spans="2:4" ht="16" x14ac:dyDescent="0.2">
      <c r="B42" s="418" t="s">
        <v>242</v>
      </c>
      <c r="C42" s="1129" t="str">
        <f>HYPERLINK("#TB8!A4","Middle 40% pre-tax income by population")</f>
        <v>Middle 40% pre-tax income by population</v>
      </c>
      <c r="D42" s="337"/>
    </row>
    <row r="43" spans="2:4" ht="16" x14ac:dyDescent="0.2">
      <c r="B43" s="418" t="s">
        <v>243</v>
      </c>
      <c r="C43" s="1129" t="str">
        <f>HYPERLINK("#TB9!A4","Top 10% pre-tax income by population")</f>
        <v>Top 10% pre-tax income by population</v>
      </c>
      <c r="D43" s="337"/>
    </row>
    <row r="44" spans="2:4" ht="16" x14ac:dyDescent="0.2">
      <c r="B44" s="418" t="s">
        <v>244</v>
      </c>
      <c r="C44" s="1129" t="str">
        <f>HYPERLINK("#TB10!A4","Top 1% pre-tax income by population")</f>
        <v>Top 1% pre-tax income by population</v>
      </c>
      <c r="D44" s="337"/>
    </row>
    <row r="45" spans="2:4" ht="16" x14ac:dyDescent="0.2">
      <c r="B45" s="418" t="s">
        <v>245</v>
      </c>
      <c r="C45" s="1129" t="str">
        <f>HYPERLINK("#TB11!A4","Top 0.1% pre-tax income by population")</f>
        <v>Top 0.1% pre-tax income by population</v>
      </c>
      <c r="D45" s="337"/>
    </row>
    <row r="46" spans="2:4" ht="16" x14ac:dyDescent="0.2">
      <c r="B46" s="1128" t="s">
        <v>1067</v>
      </c>
      <c r="C46" s="1129" t="str">
        <f>HYPERLINK("#TB11b!A4","Top 0.1% pre-tax income by age")</f>
        <v>Top 0.1% pre-tax income by age</v>
      </c>
      <c r="D46" s="337"/>
    </row>
    <row r="47" spans="2:4" ht="16" x14ac:dyDescent="0.2">
      <c r="B47" s="418" t="s">
        <v>246</v>
      </c>
      <c r="C47" s="1129" t="str">
        <f>HYPERLINK("#TB12!A4","Top 0.01% pre-tax income by population")</f>
        <v>Top 0.01% pre-tax income by population</v>
      </c>
      <c r="D47" s="337"/>
    </row>
    <row r="48" spans="2:4" ht="16" x14ac:dyDescent="0.2">
      <c r="B48" s="418" t="s">
        <v>247</v>
      </c>
      <c r="C48" s="1129" t="str">
        <f>HYPERLINK("#TB13!A4","Median pre-tax income by population")</f>
        <v>Median pre-tax income by population</v>
      </c>
      <c r="D48" s="337"/>
    </row>
    <row r="49" spans="2:4" ht="16" x14ac:dyDescent="0.2">
      <c r="B49" s="1128" t="s">
        <v>589</v>
      </c>
      <c r="C49" s="1129" t="str">
        <f>HYPERLINK("#TB14!A4","Shares of labor income, taxable labor income, and tax-exempt labor income earned by pre-tax income groups")</f>
        <v>Shares of labor income, taxable labor income, and tax-exempt labor income earned by pre-tax income groups</v>
      </c>
      <c r="D49" s="337"/>
    </row>
    <row r="50" spans="2:4" ht="16" x14ac:dyDescent="0.2">
      <c r="B50" s="1128" t="s">
        <v>1114</v>
      </c>
      <c r="C50" s="1129" t="str">
        <f>HYPERLINK("#TB15!A4","Share of corporate tax and corporate retained earnings going to the top 1% pre-tax income earners")</f>
        <v>Share of corporate tax and corporate retained earnings going to the top 1% pre-tax income earners</v>
      </c>
      <c r="D50" s="337"/>
    </row>
    <row r="51" spans="2:4" ht="16" x14ac:dyDescent="0.2">
      <c r="B51" s="420"/>
      <c r="C51" s="592"/>
      <c r="D51" s="337"/>
    </row>
    <row r="52" spans="2:4" ht="25" customHeight="1" x14ac:dyDescent="0.2">
      <c r="B52" s="421"/>
      <c r="C52" s="593" t="s">
        <v>1127</v>
      </c>
      <c r="D52" s="337"/>
    </row>
    <row r="53" spans="2:4" ht="16" x14ac:dyDescent="0.2">
      <c r="B53" s="422" t="s">
        <v>249</v>
      </c>
      <c r="C53" s="1158" t="str">
        <f>HYPERLINK("#TC1!A4","Shares of total post-tax income")</f>
        <v>Shares of total post-tax income</v>
      </c>
      <c r="D53" s="337"/>
    </row>
    <row r="54" spans="2:4" ht="16" x14ac:dyDescent="0.2">
      <c r="B54" s="1178" t="s">
        <v>1078</v>
      </c>
      <c r="C54" s="1158" t="str">
        <f>HYPERLINK("#TC1b!A4","Shares of total post-tax cash income")</f>
        <v>Shares of total post-tax cash income</v>
      </c>
      <c r="D54" s="337"/>
    </row>
    <row r="55" spans="2:4" ht="16" x14ac:dyDescent="0.2">
      <c r="B55" s="422" t="s">
        <v>250</v>
      </c>
      <c r="C55" s="1158" t="str">
        <f>HYPERLINK("#TC2!A4","Composition of bottom 90%, bottom 50%, and middle 40% post-tax income shares")</f>
        <v>Composition of bottom 90%, bottom 50%, and middle 40% post-tax income shares</v>
      </c>
      <c r="D55" s="337"/>
    </row>
    <row r="56" spans="2:4" ht="16" x14ac:dyDescent="0.2">
      <c r="B56" s="1178" t="s">
        <v>1079</v>
      </c>
      <c r="C56" s="1158" t="str">
        <f>HYPERLINK("#TC2b!A4","Composition of top 5%, top 1%, top 0.5%, top 0.1% and top 0.01% post-tax income shares")</f>
        <v>Composition of top 5%, top 1%, top 0.5%, top 0.1% and top 0.01% post-tax income shares</v>
      </c>
      <c r="D56" s="337"/>
    </row>
    <row r="57" spans="2:4" ht="16" x14ac:dyDescent="0.2">
      <c r="B57" s="422" t="s">
        <v>251</v>
      </c>
      <c r="C57" s="1158" t="str">
        <f>HYPERLINK("#TC3!A4","Average post-tax income by post-tax income group")</f>
        <v>Average post-tax income by post-tax income group</v>
      </c>
      <c r="D57" s="337"/>
    </row>
    <row r="58" spans="2:4" ht="16" x14ac:dyDescent="0.2">
      <c r="B58" s="1178" t="s">
        <v>1080</v>
      </c>
      <c r="C58" s="1158" t="str">
        <f>HYPERLINK("#TC3b!A4","Average post-tax income: net income vs. Transfers")</f>
        <v>Average post-tax income: net income vs. Transfers</v>
      </c>
      <c r="D58" s="337"/>
    </row>
    <row r="59" spans="2:4" ht="16" x14ac:dyDescent="0.2">
      <c r="B59" s="1178" t="s">
        <v>1081</v>
      </c>
      <c r="C59" s="1158" t="str">
        <f>HYPERLINK("#TC3c!A4","Average post-tax income: net income vs. Transfers")</f>
        <v>Average post-tax income: net income vs. Transfers</v>
      </c>
      <c r="D59" s="337"/>
    </row>
    <row r="60" spans="2:4" ht="16" x14ac:dyDescent="0.2">
      <c r="B60" s="1178" t="s">
        <v>1082</v>
      </c>
      <c r="C60" s="1158" t="str">
        <f>HYPERLINK("#TC3d!A4","Average post-tax real national income per adult (matching national income, education lump sum per kid)")</f>
        <v>Average post-tax real national income per adult (matching national income, education lump sum per kid)</v>
      </c>
      <c r="D60" s="337"/>
    </row>
    <row r="61" spans="2:4" ht="16" x14ac:dyDescent="0.2">
      <c r="B61" s="1178" t="s">
        <v>1083</v>
      </c>
      <c r="C61" s="1158" t="str">
        <f>HYPERLINK("#TC3e!A4","Average post-tax disposable cash income per adult ")</f>
        <v xml:space="preserve">Average post-tax disposable cash income per adult </v>
      </c>
      <c r="D61" s="337"/>
    </row>
    <row r="62" spans="2:4" ht="16" x14ac:dyDescent="0.2">
      <c r="B62" s="422" t="s">
        <v>252</v>
      </c>
      <c r="C62" s="1158" t="str">
        <f>HYPERLINK("#TC4!A4","Average post-tax income by g-percentile of post-tax income")</f>
        <v>Average post-tax income by g-percentile of post-tax income</v>
      </c>
      <c r="D62" s="337"/>
    </row>
    <row r="63" spans="2:4" ht="16" x14ac:dyDescent="0.2">
      <c r="B63" s="1178" t="s">
        <v>1105</v>
      </c>
      <c r="C63" s="1158" t="str">
        <f>HYPERLINK("#TC4b!A4","Average post-tax disposable cash income by g-percentile of post-tax disposable cash income")</f>
        <v>Average post-tax disposable cash income by g-percentile of post-tax disposable cash income</v>
      </c>
      <c r="D63" s="337"/>
    </row>
    <row r="64" spans="2:4" ht="16" x14ac:dyDescent="0.2">
      <c r="B64" s="422" t="s">
        <v>253</v>
      </c>
      <c r="C64" s="1158" t="str">
        <f>HYPERLINK("#TC5!A4","Average post-tax income by population")</f>
        <v>Average post-tax income by population</v>
      </c>
      <c r="D64" s="337"/>
    </row>
    <row r="65" spans="2:4" ht="16" x14ac:dyDescent="0.2">
      <c r="B65" s="422" t="s">
        <v>254</v>
      </c>
      <c r="C65" s="1158" t="str">
        <f>HYPERLINK("#TC6!A4","Bottom 90% post-tax income by population")</f>
        <v>Bottom 90% post-tax income by population</v>
      </c>
      <c r="D65" s="337"/>
    </row>
    <row r="66" spans="2:4" ht="16" x14ac:dyDescent="0.2">
      <c r="B66" s="422" t="s">
        <v>255</v>
      </c>
      <c r="C66" s="1158" t="str">
        <f>HYPERLINK("#TC7!A4","Bottom 50% post-tax income by population")</f>
        <v>Bottom 50% post-tax income by population</v>
      </c>
      <c r="D66" s="337"/>
    </row>
    <row r="67" spans="2:4" ht="16" x14ac:dyDescent="0.2">
      <c r="B67" s="1178" t="s">
        <v>1076</v>
      </c>
      <c r="C67" s="1158" t="str">
        <f>HYPERLINK("#TC7b!A4","Bottom 50% post-tax income by age")</f>
        <v>Bottom 50% post-tax income by age</v>
      </c>
      <c r="D67" s="337"/>
    </row>
    <row r="68" spans="2:4" ht="16" x14ac:dyDescent="0.2">
      <c r="B68" s="1178" t="s">
        <v>1077</v>
      </c>
      <c r="C68" s="1158" t="str">
        <f>HYPERLINK("#TC7c!A4","Bottom 50% post-tax disposable income by age")</f>
        <v>Bottom 50% post-tax disposable income by age</v>
      </c>
      <c r="D68" s="337"/>
    </row>
    <row r="69" spans="2:4" ht="16" x14ac:dyDescent="0.2">
      <c r="B69" s="422" t="s">
        <v>256</v>
      </c>
      <c r="C69" s="1158" t="str">
        <f>HYPERLINK("#TC8!A4","Middle 40% post-tax income by population")</f>
        <v>Middle 40% post-tax income by population</v>
      </c>
      <c r="D69" s="337"/>
    </row>
    <row r="70" spans="2:4" ht="16" x14ac:dyDescent="0.2">
      <c r="B70" s="422" t="s">
        <v>257</v>
      </c>
      <c r="C70" s="1158" t="str">
        <f>HYPERLINK("#TC9!A4","Top 10% post-tax income by population")</f>
        <v>Top 10% post-tax income by population</v>
      </c>
      <c r="D70" s="337"/>
    </row>
    <row r="71" spans="2:4" ht="16" x14ac:dyDescent="0.2">
      <c r="B71" s="422" t="s">
        <v>258</v>
      </c>
      <c r="C71" s="1158" t="str">
        <f>HYPERLINK("#TC10!A4","Top 1% post-tax income by population")</f>
        <v>Top 1% post-tax income by population</v>
      </c>
      <c r="D71" s="337"/>
    </row>
    <row r="72" spans="2:4" ht="16" x14ac:dyDescent="0.2">
      <c r="B72" s="422" t="s">
        <v>259</v>
      </c>
      <c r="C72" s="1158" t="str">
        <f>HYPERLINK("#TC11!A4","Top 0.1% post-tax income by population")</f>
        <v>Top 0.1% post-tax income by population</v>
      </c>
      <c r="D72" s="337"/>
    </row>
    <row r="73" spans="2:4" ht="16" x14ac:dyDescent="0.2">
      <c r="B73" s="422" t="s">
        <v>260</v>
      </c>
      <c r="C73" s="1158" t="str">
        <f>HYPERLINK("#TC12!A4","Top 0.01% post-tax income by population")</f>
        <v>Top 0.01% post-tax income by population</v>
      </c>
      <c r="D73" s="337"/>
    </row>
    <row r="74" spans="2:4" ht="16" x14ac:dyDescent="0.2">
      <c r="B74" s="422" t="s">
        <v>261</v>
      </c>
      <c r="C74" s="1158" t="str">
        <f>HYPERLINK("#TC13!A4","Median post-tax income by population")</f>
        <v>Median post-tax income by population</v>
      </c>
      <c r="D74" s="337"/>
    </row>
    <row r="75" spans="2:4" ht="16" x14ac:dyDescent="0.2">
      <c r="C75" s="594"/>
      <c r="D75" s="337"/>
    </row>
    <row r="76" spans="2:4" ht="16" x14ac:dyDescent="0.2">
      <c r="B76" s="421"/>
      <c r="C76" s="594"/>
      <c r="D76" s="337"/>
    </row>
    <row r="77" spans="2:4" ht="25" customHeight="1" x14ac:dyDescent="0.15">
      <c r="C77" s="344" t="s">
        <v>1128</v>
      </c>
      <c r="D77" s="343"/>
    </row>
    <row r="78" spans="2:4" ht="16" x14ac:dyDescent="0.2">
      <c r="B78" s="420" t="s">
        <v>644</v>
      </c>
      <c r="C78" s="1159" t="str">
        <f>HYPERLINK("#TD1!A4","Shares of total fiscal income")</f>
        <v>Shares of total fiscal income</v>
      </c>
      <c r="D78" s="337"/>
    </row>
    <row r="79" spans="2:4" ht="16" x14ac:dyDescent="0.2">
      <c r="B79" s="420" t="s">
        <v>645</v>
      </c>
      <c r="C79" s="1159" t="str">
        <f>HYPERLINK("#TD2!A4","Composition of bottom 90%, bottom 50%, and middle 40% fiscal income shares")</f>
        <v>Composition of bottom 90%, bottom 50%, and middle 40% fiscal income shares</v>
      </c>
      <c r="D79" s="337"/>
    </row>
    <row r="80" spans="2:4" ht="16" x14ac:dyDescent="0.2">
      <c r="B80" s="1191" t="s">
        <v>1086</v>
      </c>
      <c r="C80" s="1159" t="str">
        <f>HYPERLINK("#TD2b!A4","Composition of top 10%, top 5% and top 1% fiscal income shares")</f>
        <v>Composition of top 10%, top 5% and top 1% fiscal income shares</v>
      </c>
      <c r="D80" s="337"/>
    </row>
    <row r="81" spans="2:4" ht="16" x14ac:dyDescent="0.2">
      <c r="B81" s="1191" t="s">
        <v>1085</v>
      </c>
      <c r="C81" s="1159" t="str">
        <f>HYPERLINK("#TD2c!A4","Composition of top 0.5%, top 0.1% and top 0.01% fiscal income shares")</f>
        <v>Composition of top 0.5%, top 0.1% and top 0.01% fiscal income shares</v>
      </c>
      <c r="D81" s="337"/>
    </row>
    <row r="82" spans="2:4" ht="16" x14ac:dyDescent="0.2">
      <c r="B82" s="420" t="s">
        <v>646</v>
      </c>
      <c r="C82" s="1159" t="str">
        <f>HYPERLINK("#TD3!A4","Average fiscal income by fiscal income group")</f>
        <v>Average fiscal income by fiscal income group</v>
      </c>
      <c r="D82" s="337"/>
    </row>
    <row r="83" spans="2:4" ht="16" x14ac:dyDescent="0.2">
      <c r="B83" s="420" t="s">
        <v>647</v>
      </c>
      <c r="C83" s="1159" t="str">
        <f>HYPERLINK("#TD4!A4","Average fiscal income by g-percentile of fiscal income")</f>
        <v>Average fiscal income by g-percentile of fiscal income</v>
      </c>
      <c r="D83" s="337"/>
    </row>
    <row r="84" spans="2:4" ht="16" x14ac:dyDescent="0.2">
      <c r="B84" s="420" t="s">
        <v>648</v>
      </c>
      <c r="C84" s="1159" t="str">
        <f>HYPERLINK("#TD5!A4","Average fiscal income by population")</f>
        <v>Average fiscal income by population</v>
      </c>
      <c r="D84" s="337"/>
    </row>
    <row r="85" spans="2:4" ht="16" x14ac:dyDescent="0.2">
      <c r="B85" s="420" t="s">
        <v>649</v>
      </c>
      <c r="C85" s="1159" t="str">
        <f>HYPERLINK("#TD6!A4","Bottom 90% fiscal income by population")</f>
        <v>Bottom 90% fiscal income by population</v>
      </c>
      <c r="D85" s="337"/>
    </row>
    <row r="86" spans="2:4" ht="16" x14ac:dyDescent="0.2">
      <c r="B86" s="420" t="s">
        <v>650</v>
      </c>
      <c r="C86" s="1159" t="str">
        <f>HYPERLINK("#TD7!A4","Bottom 50% fiscal income by population")</f>
        <v>Bottom 50% fiscal income by population</v>
      </c>
      <c r="D86" s="337"/>
    </row>
    <row r="87" spans="2:4" ht="16" x14ac:dyDescent="0.2">
      <c r="B87" s="420" t="s">
        <v>651</v>
      </c>
      <c r="C87" s="1159" t="str">
        <f>HYPERLINK("#TD8!A4","Middle 40% fiscal income by population")</f>
        <v>Middle 40% fiscal income by population</v>
      </c>
      <c r="D87" s="337"/>
    </row>
    <row r="88" spans="2:4" ht="16" x14ac:dyDescent="0.2">
      <c r="B88" s="420" t="s">
        <v>652</v>
      </c>
      <c r="C88" s="1159" t="str">
        <f>HYPERLINK("#TD9!A4","Top 10% fiscal income by population")</f>
        <v>Top 10% fiscal income by population</v>
      </c>
      <c r="D88" s="337"/>
    </row>
    <row r="89" spans="2:4" ht="16" x14ac:dyDescent="0.2">
      <c r="B89" s="420" t="s">
        <v>653</v>
      </c>
      <c r="C89" s="1159" t="str">
        <f>HYPERLINK("#TD10!A4","Top 1% fiscal income by population")</f>
        <v>Top 1% fiscal income by population</v>
      </c>
      <c r="D89" s="337"/>
    </row>
    <row r="90" spans="2:4" ht="16" x14ac:dyDescent="0.2">
      <c r="B90" s="420" t="s">
        <v>654</v>
      </c>
      <c r="C90" s="1159" t="str">
        <f>HYPERLINK("#TD11!A4","Top 0.1% fiscal income by population")</f>
        <v>Top 0.1% fiscal income by population</v>
      </c>
      <c r="D90" s="337"/>
    </row>
    <row r="91" spans="2:4" ht="16" x14ac:dyDescent="0.2">
      <c r="B91" s="420" t="s">
        <v>655</v>
      </c>
      <c r="C91" s="1159" t="str">
        <f>HYPERLINK("#TD12!A4","Top 0.01% fiscal income by population")</f>
        <v>Top 0.01% fiscal income by population</v>
      </c>
      <c r="D91" s="337"/>
    </row>
    <row r="92" spans="2:4" ht="16" x14ac:dyDescent="0.2">
      <c r="B92" s="420" t="s">
        <v>656</v>
      </c>
      <c r="C92" s="1159" t="str">
        <f>HYPERLINK("#TD13!A4","Median fiscal income by population")</f>
        <v>Median fiscal income by population</v>
      </c>
      <c r="D92" s="337"/>
    </row>
    <row r="93" spans="2:4" ht="16" x14ac:dyDescent="0.2">
      <c r="B93" s="420"/>
      <c r="C93" s="345"/>
      <c r="D93" s="337"/>
    </row>
    <row r="94" spans="2:4" ht="25" customHeight="1" x14ac:dyDescent="0.15">
      <c r="C94" s="780" t="s">
        <v>1129</v>
      </c>
      <c r="D94" s="343"/>
    </row>
    <row r="95" spans="2:4" ht="16" x14ac:dyDescent="0.2">
      <c r="B95" s="420" t="s">
        <v>667</v>
      </c>
      <c r="C95" s="1160" t="str">
        <f>HYPERLINK("#TE1!A4","Shares of total household wealth")</f>
        <v>Shares of total household wealth</v>
      </c>
      <c r="D95" s="337"/>
    </row>
    <row r="96" spans="2:4" ht="16" x14ac:dyDescent="0.2">
      <c r="B96" s="837" t="s">
        <v>847</v>
      </c>
      <c r="C96" s="1160" t="str">
        <f>HYPERLINK("#TE1b!A4","Shares of total household wealth, equal-split individuals ranked by pre-tax income")</f>
        <v>Shares of total household wealth, equal-split individuals ranked by pre-tax income</v>
      </c>
      <c r="D96" s="337"/>
    </row>
    <row r="97" spans="2:4" ht="16" x14ac:dyDescent="0.2">
      <c r="B97" s="420" t="s">
        <v>836</v>
      </c>
      <c r="C97" s="1160" t="str">
        <f>HYPERLINK("#TE2!A4","Composition of bottom 90%, bottom 50%, and middle 40% household wealth shares")</f>
        <v>Composition of bottom 90%, bottom 50%, and middle 40% household wealth shares</v>
      </c>
      <c r="D97" s="337"/>
    </row>
    <row r="98" spans="2:4" ht="16" x14ac:dyDescent="0.2">
      <c r="B98" s="420" t="s">
        <v>848</v>
      </c>
      <c r="C98" s="1160" t="str">
        <f>HYPERLINK("#TE2b!A4","Composition of top 10%, top 5% and top 1% household wealth shares")</f>
        <v>Composition of top 10%, top 5% and top 1% household wealth shares</v>
      </c>
      <c r="D98" s="337"/>
    </row>
    <row r="99" spans="2:4" ht="16" x14ac:dyDescent="0.2">
      <c r="B99" s="420" t="s">
        <v>849</v>
      </c>
      <c r="C99" s="1160" t="str">
        <f>HYPERLINK("#TE2c!A4","Composition of top 0.5%, top 0.1% and top 0.01% household wealth shares")</f>
        <v>Composition of top 0.5%, top 0.1% and top 0.01% household wealth shares</v>
      </c>
      <c r="D99" s="337"/>
    </row>
    <row r="100" spans="2:4" ht="16" x14ac:dyDescent="0.2">
      <c r="B100" s="420" t="s">
        <v>837</v>
      </c>
      <c r="C100" s="1160" t="str">
        <f>HYPERLINK("#TE3!A4","Average household wealth by household wealth group")</f>
        <v>Average household wealth by household wealth group</v>
      </c>
      <c r="D100" s="337"/>
    </row>
    <row r="101" spans="2:4" ht="16" x14ac:dyDescent="0.2">
      <c r="B101" s="420" t="s">
        <v>838</v>
      </c>
      <c r="C101" s="1160" t="str">
        <f>HYPERLINK("#TE4!A4","Average household wealth by g-percentile of household wealth")</f>
        <v>Average household wealth by g-percentile of household wealth</v>
      </c>
      <c r="D101" s="337"/>
    </row>
    <row r="102" spans="2:4" ht="16" x14ac:dyDescent="0.2">
      <c r="B102" s="420" t="s">
        <v>839</v>
      </c>
      <c r="C102" s="1160" t="str">
        <f>HYPERLINK("#TE5!A4","Average household wealth by population")</f>
        <v>Average household wealth by population</v>
      </c>
      <c r="D102" s="337"/>
    </row>
    <row r="103" spans="2:4" ht="16" x14ac:dyDescent="0.2">
      <c r="B103" s="420" t="s">
        <v>840</v>
      </c>
      <c r="C103" s="1160" t="str">
        <f>HYPERLINK("#TE6!A4","Bottom 90% household wealth by population")</f>
        <v>Bottom 90% household wealth by population</v>
      </c>
      <c r="D103" s="337"/>
    </row>
    <row r="104" spans="2:4" ht="16" x14ac:dyDescent="0.2">
      <c r="B104" s="420" t="s">
        <v>841</v>
      </c>
      <c r="C104" s="1160" t="str">
        <f>HYPERLINK("#TE7!A4","Bottom 50% household wealth by population")</f>
        <v>Bottom 50% household wealth by population</v>
      </c>
      <c r="D104" s="337"/>
    </row>
    <row r="105" spans="2:4" ht="16" x14ac:dyDescent="0.2">
      <c r="B105" s="420" t="s">
        <v>842</v>
      </c>
      <c r="C105" s="1160" t="str">
        <f>HYPERLINK("#TE8!A4","Middle 40% household wealth by population")</f>
        <v>Middle 40% household wealth by population</v>
      </c>
      <c r="D105" s="337"/>
    </row>
    <row r="106" spans="2:4" ht="16" x14ac:dyDescent="0.2">
      <c r="B106" s="420" t="s">
        <v>843</v>
      </c>
      <c r="C106" s="1160" t="str">
        <f>HYPERLINK("#TE9!A4","Top 10% household wealth by population")</f>
        <v>Top 10% household wealth by population</v>
      </c>
      <c r="D106" s="337"/>
    </row>
    <row r="107" spans="2:4" ht="16" x14ac:dyDescent="0.2">
      <c r="B107" s="420" t="s">
        <v>844</v>
      </c>
      <c r="C107" s="1160" t="str">
        <f>HYPERLINK("#TE10!A4","Top 1% household wealth by population")</f>
        <v>Top 1% household wealth by population</v>
      </c>
      <c r="D107" s="337"/>
    </row>
    <row r="108" spans="2:4" ht="15" customHeight="1" x14ac:dyDescent="0.2">
      <c r="B108" s="420" t="s">
        <v>845</v>
      </c>
      <c r="C108" s="1160" t="str">
        <f>HYPERLINK("#TE11!A4","Top 0.1% household wealth by population")</f>
        <v>Top 0.1% household wealth by population</v>
      </c>
      <c r="D108" s="337"/>
    </row>
    <row r="109" spans="2:4" ht="15" customHeight="1" x14ac:dyDescent="0.2">
      <c r="B109" s="420" t="s">
        <v>846</v>
      </c>
      <c r="C109" s="1160" t="str">
        <f>HYPERLINK("#TE12!A4","Top 0.01% household wealth by population")</f>
        <v>Top 0.01% household wealth by population</v>
      </c>
      <c r="D109" s="337"/>
    </row>
    <row r="110" spans="2:4" ht="15" customHeight="1" x14ac:dyDescent="0.2">
      <c r="B110" s="420"/>
      <c r="C110" s="781"/>
      <c r="D110" s="337"/>
    </row>
    <row r="111" spans="2:4" ht="15" customHeight="1" x14ac:dyDescent="0.2">
      <c r="B111" s="420"/>
      <c r="C111" s="781"/>
      <c r="D111" s="337"/>
    </row>
    <row r="112" spans="2:4" ht="25" customHeight="1" x14ac:dyDescent="0.2">
      <c r="B112" s="421"/>
      <c r="C112" s="696" t="s">
        <v>1130</v>
      </c>
      <c r="D112" s="337"/>
    </row>
    <row r="113" spans="2:4" ht="16" x14ac:dyDescent="0.2">
      <c r="B113" s="421"/>
      <c r="C113" s="697"/>
      <c r="D113" s="337"/>
    </row>
    <row r="114" spans="2:4" ht="16" x14ac:dyDescent="0.2">
      <c r="B114" s="761" t="s">
        <v>668</v>
      </c>
      <c r="C114" s="1161" t="str">
        <f>HYPERLINK("#TF1!A4","Fraction of women in each factor labor income groups")</f>
        <v>Fraction of women in each factor labor income groups</v>
      </c>
      <c r="D114" s="337"/>
    </row>
    <row r="115" spans="2:4" ht="16" x14ac:dyDescent="0.2">
      <c r="B115" s="761" t="s">
        <v>669</v>
      </c>
      <c r="C115" s="1161" t="str">
        <f>HYPERLINK("#TF2!A4","Average age by pre-tax-income groups")</f>
        <v>Average age by pre-tax-income groups</v>
      </c>
      <c r="D115" s="337"/>
    </row>
    <row r="116" spans="2:4" ht="16" x14ac:dyDescent="0.2">
      <c r="B116" s="761" t="s">
        <v>855</v>
      </c>
      <c r="C116" s="1161" t="str">
        <f>HYPERLINK("#TF3!A2","Average income and wealth by age group, % of average income in the population")</f>
        <v>Average income and wealth by age group, % of average income in the population</v>
      </c>
      <c r="D116" s="337"/>
    </row>
    <row r="117" spans="2:4" ht="16" x14ac:dyDescent="0.2">
      <c r="B117" s="421"/>
      <c r="C117" s="697"/>
      <c r="D117" s="337"/>
    </row>
    <row r="118" spans="2:4" ht="25" customHeight="1" x14ac:dyDescent="0.2">
      <c r="B118" s="421"/>
      <c r="C118" s="346" t="s">
        <v>1131</v>
      </c>
      <c r="D118" s="337"/>
    </row>
    <row r="119" spans="2:4" ht="16" x14ac:dyDescent="0.2">
      <c r="B119" s="421"/>
      <c r="C119" s="347"/>
      <c r="D119" s="337"/>
    </row>
    <row r="120" spans="2:4" ht="16" x14ac:dyDescent="0.2">
      <c r="B120" s="761" t="s">
        <v>856</v>
      </c>
      <c r="C120" s="1162" t="str">
        <f>HYPERLINK("#TG1!A4","Average tax rate by pre-tax income group")</f>
        <v>Average tax rate by pre-tax income group</v>
      </c>
      <c r="D120" s="337"/>
    </row>
    <row r="121" spans="2:4" ht="16" x14ac:dyDescent="0.2">
      <c r="B121" s="1163" t="s">
        <v>1074</v>
      </c>
      <c r="C121" s="1162" t="str">
        <f>HYPERLINK("#TG2!A4","Average tax rate by pre-tax income, decomposition by tax")</f>
        <v>Average tax rate by pre-tax income, decomposition by tax</v>
      </c>
      <c r="D121" s="337"/>
    </row>
    <row r="122" spans="2:4" ht="16" x14ac:dyDescent="0.2">
      <c r="B122" s="1163" t="s">
        <v>1109</v>
      </c>
      <c r="C122" s="1162" t="str">
        <f>HYPERLINK("#TG2b!A4","Composition of taxes paid by top 10%, top 5% and top 1% of pre-tax income distribution")</f>
        <v>Composition of taxes paid by top 10%, top 5% and top 1% of pre-tax income distribution</v>
      </c>
      <c r="D122" s="337"/>
    </row>
    <row r="123" spans="2:4" ht="16" x14ac:dyDescent="0.2">
      <c r="B123" s="1163" t="s">
        <v>1110</v>
      </c>
      <c r="C123" s="1162" t="str">
        <f>HYPERLINK("#TG2c!A4","Composition of taxes paid by top 0.5%, top 0.1% and top 0.01% of pre-tax income distribution")</f>
        <v>Composition of taxes paid by top 0.5%, top 0.1% and top 0.01% of pre-tax income distribution</v>
      </c>
      <c r="D123" s="337"/>
    </row>
    <row r="124" spans="2:4" ht="16" x14ac:dyDescent="0.2">
      <c r="B124" s="761" t="s">
        <v>857</v>
      </c>
      <c r="C124" s="1162" t="str">
        <f>HYPERLINK("#TG3!A4","Share of taxes paid by pre-tax income group")</f>
        <v>Share of taxes paid by pre-tax income group</v>
      </c>
      <c r="D124" s="337"/>
    </row>
    <row r="125" spans="2:4" ht="16" x14ac:dyDescent="0.2">
      <c r="B125" s="761" t="s">
        <v>862</v>
      </c>
      <c r="C125" s="1162" t="str">
        <f>HYPERLINK("#TG4!A4","Individualized transfers received, by post-tax income groups")</f>
        <v>Individualized transfers received, by post-tax income groups</v>
      </c>
      <c r="D125" s="337"/>
    </row>
    <row r="126" spans="2:4" ht="16" x14ac:dyDescent="0.2">
      <c r="B126" s="1163" t="s">
        <v>1111</v>
      </c>
      <c r="C126" s="1162" t="str">
        <f>HYPERLINK("#TG4b!A4","Individualized transfers received (including Social Security), by post-tax income groups")</f>
        <v>Individualized transfers received (including Social Security), by post-tax income groups</v>
      </c>
      <c r="D126" s="337"/>
    </row>
    <row r="127" spans="2:4" ht="16" x14ac:dyDescent="0.2">
      <c r="B127" s="1163" t="s">
        <v>1112</v>
      </c>
      <c r="C127" s="1162" t="str">
        <f>HYPERLINK("#TG4c!A4","Individualized transfers received (including Social Security), by post-tax income groups (working-age individuals)")</f>
        <v>Individualized transfers received (including Social Security), by post-tax income groups (working-age individuals)</v>
      </c>
      <c r="D127" s="337"/>
    </row>
    <row r="128" spans="2:4" ht="16" x14ac:dyDescent="0.2">
      <c r="B128" s="1163" t="s">
        <v>1113</v>
      </c>
      <c r="C128" s="1162" t="str">
        <f>HYPERLINK("#TG4d!A4","Individualized transfers received (excluding Social Security), by pre-tax income groups")</f>
        <v>Individualized transfers received (excluding Social Security), by pre-tax income groups</v>
      </c>
      <c r="D128" s="337"/>
    </row>
    <row r="129" spans="1:4" ht="16" x14ac:dyDescent="0.2">
      <c r="B129" s="421"/>
      <c r="C129" s="698"/>
      <c r="D129" s="337"/>
    </row>
    <row r="130" spans="1:4" ht="17" thickBot="1" x14ac:dyDescent="0.25">
      <c r="B130" s="421"/>
      <c r="C130" s="1164"/>
      <c r="D130" s="337"/>
    </row>
    <row r="131" spans="1:4" ht="17" thickTop="1" x14ac:dyDescent="0.2">
      <c r="C131" s="337"/>
      <c r="D131" s="337"/>
    </row>
    <row r="132" spans="1:4" ht="12" customHeight="1" x14ac:dyDescent="0.15"/>
    <row r="133" spans="1:4" ht="12" customHeight="1" x14ac:dyDescent="0.15"/>
    <row r="134" spans="1:4" ht="12" customHeight="1" x14ac:dyDescent="0.15"/>
    <row r="135" spans="1:4" ht="12" customHeight="1" x14ac:dyDescent="0.15"/>
    <row r="136" spans="1:4" ht="12" customHeight="1" x14ac:dyDescent="0.15"/>
    <row r="137" spans="1:4" ht="12" customHeight="1" x14ac:dyDescent="0.15"/>
    <row r="138" spans="1:4" ht="12" customHeight="1" x14ac:dyDescent="0.15"/>
    <row r="139" spans="1:4" s="348" customFormat="1" ht="12" customHeight="1" x14ac:dyDescent="0.15">
      <c r="A139" s="350"/>
      <c r="B139" s="350"/>
      <c r="C139" s="338"/>
      <c r="D139" s="338"/>
    </row>
    <row r="140" spans="1:4" s="348" customFormat="1" ht="12" customHeight="1" x14ac:dyDescent="0.15">
      <c r="A140" s="350"/>
      <c r="B140" s="350"/>
      <c r="C140" s="338"/>
      <c r="D140" s="338"/>
    </row>
    <row r="141" spans="1:4" s="348" customFormat="1" ht="12" customHeight="1" x14ac:dyDescent="0.15">
      <c r="A141" s="350"/>
      <c r="B141" s="350"/>
      <c r="C141" s="338"/>
      <c r="D141" s="338"/>
    </row>
    <row r="142" spans="1:4" s="348" customFormat="1" ht="12" customHeight="1" x14ac:dyDescent="0.15">
      <c r="A142" s="350"/>
      <c r="B142" s="350"/>
      <c r="C142" s="338"/>
      <c r="D142" s="338"/>
    </row>
    <row r="143" spans="1:4" s="348" customFormat="1" ht="12" customHeight="1" x14ac:dyDescent="0.15">
      <c r="A143" s="350"/>
      <c r="B143" s="350"/>
      <c r="C143" s="338"/>
      <c r="D143" s="338"/>
    </row>
    <row r="144" spans="1:4" s="348" customFormat="1" ht="0" hidden="1" customHeight="1" x14ac:dyDescent="0.15">
      <c r="A144" s="350"/>
      <c r="B144" s="350"/>
      <c r="C144" s="338"/>
      <c r="D144" s="338"/>
    </row>
  </sheetData>
  <pageMargins left="0.75" right="0.75" top="1" bottom="1" header="0.5" footer="0.5"/>
  <pageSetup paperSize="9" orientation="landscape"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4659260841701"/>
  </sheetPr>
  <dimension ref="A1"/>
  <sheetViews>
    <sheetView workbookViewId="0">
      <selection activeCell="D32" sqref="D32"/>
    </sheetView>
  </sheetViews>
  <sheetFormatPr baseColWidth="10" defaultRowHeight="16" x14ac:dyDescent="0.2"/>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U119"/>
  <sheetViews>
    <sheetView workbookViewId="0">
      <pane xSplit="1" ySplit="9" topLeftCell="B10"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0" width="10.83203125" style="4"/>
    <col min="11" max="11" width="10.83203125" style="4" customWidth="1"/>
    <col min="12" max="20" width="10.83203125" style="4"/>
    <col min="21" max="21" width="11" style="4" customWidth="1"/>
    <col min="22" max="16384" width="10.83203125" style="4"/>
  </cols>
  <sheetData>
    <row r="1" spans="1:21" x14ac:dyDescent="0.2">
      <c r="A1" s="52" t="s">
        <v>37</v>
      </c>
      <c r="D1" s="198"/>
    </row>
    <row r="2" spans="1:21" x14ac:dyDescent="0.2">
      <c r="B2" s="51"/>
      <c r="C2" s="51"/>
      <c r="D2" s="199"/>
    </row>
    <row r="3" spans="1:21" ht="17" thickBot="1" x14ac:dyDescent="0.25">
      <c r="D3" s="198"/>
    </row>
    <row r="4" spans="1:21" ht="25" customHeight="1" thickTop="1" x14ac:dyDescent="0.2">
      <c r="A4" s="1365" t="s">
        <v>124</v>
      </c>
      <c r="B4" s="1366"/>
      <c r="C4" s="1366"/>
      <c r="D4" s="1366"/>
      <c r="E4" s="1366"/>
      <c r="F4" s="1366"/>
      <c r="G4" s="1366"/>
      <c r="H4" s="1366"/>
      <c r="I4" s="1366"/>
      <c r="J4" s="1366"/>
      <c r="K4" s="1366"/>
      <c r="L4" s="1366"/>
      <c r="M4" s="1366"/>
      <c r="N4" s="1366"/>
      <c r="O4" s="1366"/>
      <c r="P4" s="1366"/>
      <c r="Q4" s="1366"/>
      <c r="R4" s="1366"/>
      <c r="S4" s="1367"/>
      <c r="T4" s="496"/>
    </row>
    <row r="5" spans="1:21" x14ac:dyDescent="0.2">
      <c r="A5" s="49"/>
      <c r="B5" s="50"/>
      <c r="C5" s="50"/>
      <c r="D5" s="50"/>
      <c r="E5" s="50"/>
      <c r="F5" s="50"/>
      <c r="G5" s="50"/>
      <c r="H5" s="50"/>
      <c r="I5" s="50"/>
      <c r="J5" s="50"/>
      <c r="K5" s="50"/>
      <c r="L5" s="50"/>
      <c r="M5" s="50"/>
      <c r="N5" s="50"/>
      <c r="O5" s="50"/>
      <c r="P5" s="50"/>
      <c r="Q5" s="50"/>
      <c r="R5" s="50"/>
      <c r="S5" s="499"/>
      <c r="T5" s="495"/>
    </row>
    <row r="6" spans="1:21" x14ac:dyDescent="0.2">
      <c r="A6" s="49"/>
      <c r="B6" s="45" t="s">
        <v>36</v>
      </c>
      <c r="C6" s="45" t="s">
        <v>35</v>
      </c>
      <c r="D6" s="45" t="s">
        <v>34</v>
      </c>
      <c r="E6" s="45" t="s">
        <v>33</v>
      </c>
      <c r="F6" s="45" t="s">
        <v>32</v>
      </c>
      <c r="G6" s="45" t="s">
        <v>31</v>
      </c>
      <c r="H6" s="45" t="s">
        <v>30</v>
      </c>
      <c r="I6" s="48" t="s">
        <v>29</v>
      </c>
      <c r="J6" s="47" t="s">
        <v>28</v>
      </c>
      <c r="K6" s="47" t="s">
        <v>27</v>
      </c>
      <c r="L6" s="45" t="s">
        <v>26</v>
      </c>
      <c r="M6" s="46" t="s">
        <v>25</v>
      </c>
      <c r="N6" s="45" t="s">
        <v>24</v>
      </c>
      <c r="O6" s="45" t="s">
        <v>23</v>
      </c>
      <c r="P6" s="45" t="s">
        <v>22</v>
      </c>
      <c r="Q6" s="46" t="s">
        <v>21</v>
      </c>
      <c r="R6" s="46" t="s">
        <v>54</v>
      </c>
      <c r="S6" s="44" t="s">
        <v>53</v>
      </c>
      <c r="T6" s="46"/>
    </row>
    <row r="7" spans="1:21" ht="35" customHeight="1" x14ac:dyDescent="0.2">
      <c r="A7" s="43"/>
      <c r="B7" s="1368" t="s">
        <v>864</v>
      </c>
      <c r="C7" s="1369"/>
      <c r="D7" s="1369"/>
      <c r="E7" s="1369"/>
      <c r="F7" s="1369"/>
      <c r="G7" s="1369"/>
      <c r="H7" s="1369"/>
      <c r="I7" s="1369"/>
      <c r="J7" s="1369"/>
      <c r="K7" s="1369"/>
      <c r="L7" s="1369"/>
      <c r="M7" s="1369"/>
      <c r="N7" s="1369"/>
      <c r="O7" s="1369"/>
      <c r="P7" s="1369"/>
      <c r="Q7" s="1369"/>
      <c r="R7" s="1369"/>
      <c r="S7" s="336"/>
      <c r="T7" s="50"/>
    </row>
    <row r="8" spans="1:21" ht="21" customHeight="1" x14ac:dyDescent="0.2">
      <c r="A8" s="405"/>
      <c r="B8" s="1370" t="s">
        <v>46</v>
      </c>
      <c r="C8" s="1371"/>
      <c r="D8" s="1371"/>
      <c r="E8" s="1371"/>
      <c r="F8" s="1371"/>
      <c r="G8" s="1371"/>
      <c r="H8" s="1371"/>
      <c r="I8" s="1371"/>
      <c r="J8" s="1371"/>
      <c r="K8" s="1371"/>
      <c r="L8" s="1371"/>
      <c r="M8" s="1371"/>
      <c r="N8" s="1371"/>
      <c r="O8" s="1371"/>
      <c r="P8" s="1371"/>
      <c r="Q8" s="1371"/>
      <c r="R8" s="1371"/>
      <c r="S8" s="494"/>
      <c r="T8" s="497"/>
    </row>
    <row r="9" spans="1:21" s="27" customFormat="1" ht="31" customHeight="1" x14ac:dyDescent="0.2">
      <c r="A9" s="42"/>
      <c r="B9" s="292" t="s">
        <v>16</v>
      </c>
      <c r="C9" s="481" t="s">
        <v>15</v>
      </c>
      <c r="D9" s="482" t="s">
        <v>59</v>
      </c>
      <c r="E9" s="293" t="s">
        <v>14</v>
      </c>
      <c r="F9" s="41" t="s">
        <v>13</v>
      </c>
      <c r="G9" s="41" t="s">
        <v>12</v>
      </c>
      <c r="H9" s="41" t="s">
        <v>11</v>
      </c>
      <c r="I9" s="41" t="s">
        <v>10</v>
      </c>
      <c r="J9" s="41" t="s">
        <v>9</v>
      </c>
      <c r="K9" s="491" t="s">
        <v>139</v>
      </c>
      <c r="L9" s="406" t="s">
        <v>8</v>
      </c>
      <c r="M9" s="40" t="s">
        <v>7</v>
      </c>
      <c r="N9" s="40" t="s">
        <v>6</v>
      </c>
      <c r="O9" s="40" t="s">
        <v>5</v>
      </c>
      <c r="P9" s="40" t="s">
        <v>4</v>
      </c>
      <c r="Q9" s="40" t="s">
        <v>3</v>
      </c>
      <c r="R9" s="40" t="s">
        <v>2</v>
      </c>
      <c r="S9" s="39" t="s">
        <v>140</v>
      </c>
      <c r="T9" s="498"/>
    </row>
    <row r="10" spans="1:21" s="27" customFormat="1" ht="15" customHeight="1" x14ac:dyDescent="0.2">
      <c r="A10" s="38">
        <v>1913</v>
      </c>
      <c r="B10" s="304">
        <f>'TA2'!B10</f>
        <v>0.56666290697103638</v>
      </c>
      <c r="C10" s="415"/>
      <c r="D10" s="415"/>
      <c r="E10" s="305">
        <f>TA2b!B10</f>
        <v>0.43333709302896362</v>
      </c>
      <c r="F10" s="37">
        <f>TA2b!J10</f>
        <v>0.33050218280461985</v>
      </c>
      <c r="G10" s="37">
        <f>TA2b!R10</f>
        <v>0.20531190937076579</v>
      </c>
      <c r="H10" s="37">
        <f>TA2c!B10</f>
        <v>0.17443471005955993</v>
      </c>
      <c r="I10" s="37">
        <f>TA2c!J10</f>
        <v>9.2348580425979918E-2</v>
      </c>
      <c r="J10" s="37">
        <f>TA2c!R10</f>
        <v>3.1725282420153884E-2</v>
      </c>
      <c r="K10" s="37"/>
      <c r="L10" s="308">
        <f>E10-G10</f>
        <v>0.22802518365819782</v>
      </c>
      <c r="M10" s="309">
        <f>E10-F10</f>
        <v>0.10283491022434377</v>
      </c>
      <c r="N10" s="36"/>
      <c r="O10" s="35">
        <f t="shared" ref="O10:O41" si="0">G10-I10</f>
        <v>0.11296332894478588</v>
      </c>
      <c r="P10" s="35">
        <f t="shared" ref="P10:P41" si="1">G10-H10</f>
        <v>3.0877199311205861E-2</v>
      </c>
      <c r="Q10" s="35">
        <f t="shared" ref="Q10:Q41" si="2">H10-I10</f>
        <v>8.2086129633580016E-2</v>
      </c>
      <c r="R10" s="35">
        <f t="shared" ref="R10:R41" si="3">I10-J10</f>
        <v>6.0623298005826033E-2</v>
      </c>
      <c r="S10" s="34"/>
      <c r="T10" s="13"/>
    </row>
    <row r="11" spans="1:21" s="27" customFormat="1" ht="15" customHeight="1" x14ac:dyDescent="0.2">
      <c r="A11" s="30">
        <v>1914</v>
      </c>
      <c r="B11" s="306">
        <f>'TA2'!B11</f>
        <v>0.56055590892456486</v>
      </c>
      <c r="C11" s="415"/>
      <c r="D11" s="415"/>
      <c r="E11" s="307">
        <f>TA2b!B11</f>
        <v>0.43944409107543519</v>
      </c>
      <c r="F11" s="33">
        <f>TA2b!J11</f>
        <v>0.33735216450251709</v>
      </c>
      <c r="G11" s="33">
        <f>TA2b!R11</f>
        <v>0.21020998474314617</v>
      </c>
      <c r="H11" s="33">
        <f>TA2c!B11</f>
        <v>0.17967483874181997</v>
      </c>
      <c r="I11" s="33">
        <f>TA2c!J11</f>
        <v>9.3656246924046699E-2</v>
      </c>
      <c r="J11" s="33">
        <f>TA2c!R11</f>
        <v>3.4604318701858164E-2</v>
      </c>
      <c r="K11" s="33"/>
      <c r="L11" s="310">
        <f t="shared" ref="L11:L74" si="4">E11-G11</f>
        <v>0.22923410633228902</v>
      </c>
      <c r="M11" s="311">
        <f t="shared" ref="M11:M74" si="5">E11-F11</f>
        <v>0.1020919265729181</v>
      </c>
      <c r="N11" s="32"/>
      <c r="O11" s="13">
        <f t="shared" si="0"/>
        <v>0.11655373781909947</v>
      </c>
      <c r="P11" s="13">
        <f t="shared" si="1"/>
        <v>3.0535146001326202E-2</v>
      </c>
      <c r="Q11" s="13">
        <f t="shared" si="2"/>
        <v>8.6018591817773271E-2</v>
      </c>
      <c r="R11" s="13">
        <f t="shared" si="3"/>
        <v>5.9051928222188535E-2</v>
      </c>
      <c r="S11" s="12"/>
      <c r="T11" s="13"/>
    </row>
    <row r="12" spans="1:21" s="27" customFormat="1" ht="15" customHeight="1" x14ac:dyDescent="0.2">
      <c r="A12" s="30">
        <v>1915</v>
      </c>
      <c r="B12" s="306">
        <f>'TA2'!B12</f>
        <v>0.56781719519868223</v>
      </c>
      <c r="C12" s="415"/>
      <c r="D12" s="415"/>
      <c r="E12" s="307">
        <f>TA2b!B12</f>
        <v>0.43218280480131777</v>
      </c>
      <c r="F12" s="33">
        <f>TA2b!J12</f>
        <v>0.32983513166265027</v>
      </c>
      <c r="G12" s="33">
        <f>TA2b!R12</f>
        <v>0.20378358256978329</v>
      </c>
      <c r="H12" s="33">
        <f>TA2c!B12</f>
        <v>0.1744432798781439</v>
      </c>
      <c r="I12" s="33">
        <f>TA2c!J12</f>
        <v>9.6805844475111008E-2</v>
      </c>
      <c r="J12" s="33">
        <f>TA2c!R12</f>
        <v>4.2836943957755579E-2</v>
      </c>
      <c r="K12" s="33"/>
      <c r="L12" s="310">
        <f t="shared" si="4"/>
        <v>0.22839922223153447</v>
      </c>
      <c r="M12" s="311">
        <f t="shared" si="5"/>
        <v>0.10234767313866749</v>
      </c>
      <c r="N12" s="32"/>
      <c r="O12" s="13">
        <f t="shared" si="0"/>
        <v>0.10697773809467229</v>
      </c>
      <c r="P12" s="13">
        <f t="shared" si="1"/>
        <v>2.9340302691639397E-2</v>
      </c>
      <c r="Q12" s="13">
        <f t="shared" si="2"/>
        <v>7.7637435403032889E-2</v>
      </c>
      <c r="R12" s="13">
        <f t="shared" si="3"/>
        <v>5.396890051735543E-2</v>
      </c>
      <c r="S12" s="12"/>
      <c r="T12" s="13"/>
    </row>
    <row r="13" spans="1:21" s="27" customFormat="1" ht="15" customHeight="1" x14ac:dyDescent="0.2">
      <c r="A13" s="30">
        <v>1916</v>
      </c>
      <c r="B13" s="306">
        <f>'TA2'!B13</f>
        <v>0.55399755382969151</v>
      </c>
      <c r="C13" s="415"/>
      <c r="D13" s="415"/>
      <c r="E13" s="307">
        <f>TA2b!B13</f>
        <v>0.44600244617030854</v>
      </c>
      <c r="F13" s="33">
        <f>TA2b!J13</f>
        <v>0.34995769751522432</v>
      </c>
      <c r="G13" s="33">
        <f>TA2b!R13</f>
        <v>0.21458873536390913</v>
      </c>
      <c r="H13" s="33">
        <f>TA2c!B13</f>
        <v>0.18069004829824295</v>
      </c>
      <c r="I13" s="33">
        <f>TA2c!J13</f>
        <v>0.11401526060016769</v>
      </c>
      <c r="J13" s="33">
        <f>TA2c!R13</f>
        <v>4.9534017795241241E-2</v>
      </c>
      <c r="K13" s="33"/>
      <c r="L13" s="310">
        <f t="shared" si="4"/>
        <v>0.23141371080639941</v>
      </c>
      <c r="M13" s="311">
        <f t="shared" si="5"/>
        <v>9.6044748655084222E-2</v>
      </c>
      <c r="N13" s="32"/>
      <c r="O13" s="13">
        <f t="shared" si="0"/>
        <v>0.10057347476374144</v>
      </c>
      <c r="P13" s="13">
        <f t="shared" si="1"/>
        <v>3.3898687065666178E-2</v>
      </c>
      <c r="Q13" s="13">
        <f t="shared" si="2"/>
        <v>6.6674787698075264E-2</v>
      </c>
      <c r="R13" s="13">
        <f t="shared" si="3"/>
        <v>6.4481242804926453E-2</v>
      </c>
      <c r="S13" s="12"/>
      <c r="T13" s="13"/>
    </row>
    <row r="14" spans="1:21" s="27" customFormat="1" ht="15" customHeight="1" x14ac:dyDescent="0.2">
      <c r="A14" s="30">
        <v>1917</v>
      </c>
      <c r="B14" s="301">
        <f>'TA2'!B14</f>
        <v>0.54824068659791336</v>
      </c>
      <c r="C14" s="415"/>
      <c r="D14" s="415"/>
      <c r="E14" s="298">
        <f>TA2b!B14</f>
        <v>0.45175931340208664</v>
      </c>
      <c r="F14" s="25">
        <f>TA2b!J14</f>
        <v>0.35979439054738571</v>
      </c>
      <c r="G14" s="25">
        <f>TA2b!R14</f>
        <v>0.21409418184116796</v>
      </c>
      <c r="H14" s="25">
        <f>TA2c!B14</f>
        <v>0.1746333395481833</v>
      </c>
      <c r="I14" s="25">
        <f>TA2c!J14</f>
        <v>0.10264821619205595</v>
      </c>
      <c r="J14" s="25">
        <f>TA2c!R14</f>
        <v>3.9519603612360316E-2</v>
      </c>
      <c r="K14" s="25"/>
      <c r="L14" s="53">
        <f t="shared" si="4"/>
        <v>0.23766513156091867</v>
      </c>
      <c r="M14" s="13">
        <f t="shared" si="5"/>
        <v>9.1964922854700926E-2</v>
      </c>
      <c r="N14" s="13">
        <f t="shared" ref="N14:N45" si="6">F14-G14</f>
        <v>0.14570020870621775</v>
      </c>
      <c r="O14" s="13">
        <f t="shared" si="0"/>
        <v>0.11144596564911201</v>
      </c>
      <c r="P14" s="13">
        <f t="shared" si="1"/>
        <v>3.946084229298466E-2</v>
      </c>
      <c r="Q14" s="13">
        <f t="shared" si="2"/>
        <v>7.1985123356127348E-2</v>
      </c>
      <c r="R14" s="13">
        <f t="shared" si="3"/>
        <v>6.3128612579695639E-2</v>
      </c>
      <c r="S14" s="12"/>
      <c r="T14" s="13"/>
      <c r="U14" s="11"/>
    </row>
    <row r="15" spans="1:21" s="27" customFormat="1" ht="15" customHeight="1" x14ac:dyDescent="0.2">
      <c r="A15" s="30">
        <v>1918</v>
      </c>
      <c r="B15" s="301">
        <f>'TA2'!B15</f>
        <v>0.55751240184568296</v>
      </c>
      <c r="C15" s="415"/>
      <c r="D15" s="415"/>
      <c r="E15" s="298">
        <f>TA2b!B15</f>
        <v>0.4424875981543171</v>
      </c>
      <c r="F15" s="25">
        <f>TA2b!J15</f>
        <v>0.34627628012680278</v>
      </c>
      <c r="G15" s="25">
        <f>TA2b!R15</f>
        <v>0.19795290086106343</v>
      </c>
      <c r="H15" s="25">
        <f>TA2c!B15</f>
        <v>0.15520084152498473</v>
      </c>
      <c r="I15" s="25">
        <f>TA2c!J15</f>
        <v>8.413233542754292E-2</v>
      </c>
      <c r="J15" s="25">
        <f>TA2c!R15</f>
        <v>2.8891620637716935E-2</v>
      </c>
      <c r="K15" s="25"/>
      <c r="L15" s="53">
        <f t="shared" si="4"/>
        <v>0.24453469729325367</v>
      </c>
      <c r="M15" s="13">
        <f t="shared" si="5"/>
        <v>9.6211318027514314E-2</v>
      </c>
      <c r="N15" s="13">
        <f t="shared" si="6"/>
        <v>0.14832337926573935</v>
      </c>
      <c r="O15" s="13">
        <f t="shared" si="0"/>
        <v>0.11382056543352051</v>
      </c>
      <c r="P15" s="13">
        <f t="shared" si="1"/>
        <v>4.2752059336078702E-2</v>
      </c>
      <c r="Q15" s="13">
        <f t="shared" si="2"/>
        <v>7.1068506097441808E-2</v>
      </c>
      <c r="R15" s="13">
        <f t="shared" si="3"/>
        <v>5.5240714789825986E-2</v>
      </c>
      <c r="S15" s="12"/>
      <c r="T15" s="13"/>
      <c r="U15" s="11"/>
    </row>
    <row r="16" spans="1:21" s="27" customFormat="1" ht="15" customHeight="1" x14ac:dyDescent="0.2">
      <c r="A16" s="29">
        <v>1919</v>
      </c>
      <c r="B16" s="302">
        <f>'TA2'!B16</f>
        <v>0.53825852263422613</v>
      </c>
      <c r="C16" s="413"/>
      <c r="D16" s="414"/>
      <c r="E16" s="299">
        <f>TA2b!B16</f>
        <v>0.46174147736577387</v>
      </c>
      <c r="F16" s="28">
        <f>TA2b!J16</f>
        <v>0.37121978460858546</v>
      </c>
      <c r="G16" s="28">
        <f>TA2b!R16</f>
        <v>0.21729537708762206</v>
      </c>
      <c r="H16" s="28">
        <f>TA2c!B16</f>
        <v>0.16923527732921148</v>
      </c>
      <c r="I16" s="28">
        <f>TA2c!J16</f>
        <v>8.9345021281755838E-2</v>
      </c>
      <c r="J16" s="28">
        <f>TA2c!R16</f>
        <v>2.8954701472137231E-2</v>
      </c>
      <c r="K16" s="28"/>
      <c r="L16" s="54">
        <f t="shared" si="4"/>
        <v>0.24444610027815181</v>
      </c>
      <c r="M16" s="18">
        <f t="shared" si="5"/>
        <v>9.052169275718841E-2</v>
      </c>
      <c r="N16" s="18">
        <f t="shared" si="6"/>
        <v>0.1539244075209634</v>
      </c>
      <c r="O16" s="18">
        <f t="shared" si="0"/>
        <v>0.12795035580586622</v>
      </c>
      <c r="P16" s="18">
        <f t="shared" si="1"/>
        <v>4.8060099758410579E-2</v>
      </c>
      <c r="Q16" s="18">
        <f t="shared" si="2"/>
        <v>7.9890256047455643E-2</v>
      </c>
      <c r="R16" s="18">
        <f t="shared" si="3"/>
        <v>6.0390319809618606E-2</v>
      </c>
      <c r="S16" s="17"/>
      <c r="T16" s="13"/>
      <c r="U16" s="11"/>
    </row>
    <row r="17" spans="1:21" s="27" customFormat="1" ht="15" customHeight="1" x14ac:dyDescent="0.2">
      <c r="A17" s="31">
        <v>1920</v>
      </c>
      <c r="B17" s="303">
        <f>'TA2'!B17</f>
        <v>0.55609761010501302</v>
      </c>
      <c r="C17" s="415"/>
      <c r="D17" s="415"/>
      <c r="E17" s="300">
        <f>TA2b!B17</f>
        <v>0.44390238989498693</v>
      </c>
      <c r="F17" s="26">
        <f>TA2b!J17</f>
        <v>0.34531643027406284</v>
      </c>
      <c r="G17" s="26">
        <f>TA2b!R17</f>
        <v>0.19222663322478162</v>
      </c>
      <c r="H17" s="26">
        <f>TA2c!B17</f>
        <v>0.14496081158323199</v>
      </c>
      <c r="I17" s="26">
        <f>TA2c!J17</f>
        <v>6.9070875340110846E-2</v>
      </c>
      <c r="J17" s="26">
        <f>TA2c!R17</f>
        <v>1.9042044155120889E-2</v>
      </c>
      <c r="K17" s="26"/>
      <c r="L17" s="55">
        <f t="shared" si="4"/>
        <v>0.25167575667020531</v>
      </c>
      <c r="M17" s="22">
        <f t="shared" si="5"/>
        <v>9.8585959620924091E-2</v>
      </c>
      <c r="N17" s="22">
        <f t="shared" si="6"/>
        <v>0.15308979704928122</v>
      </c>
      <c r="O17" s="22">
        <f t="shared" si="0"/>
        <v>0.12315575788467077</v>
      </c>
      <c r="P17" s="22">
        <f t="shared" si="1"/>
        <v>4.7265821641549632E-2</v>
      </c>
      <c r="Q17" s="22">
        <f t="shared" si="2"/>
        <v>7.5889936243121139E-2</v>
      </c>
      <c r="R17" s="22">
        <f t="shared" si="3"/>
        <v>5.0028831184989957E-2</v>
      </c>
      <c r="S17" s="21"/>
      <c r="T17" s="13"/>
      <c r="U17" s="11"/>
    </row>
    <row r="18" spans="1:21" s="27" customFormat="1" ht="15" customHeight="1" x14ac:dyDescent="0.2">
      <c r="A18" s="30">
        <v>1921</v>
      </c>
      <c r="B18" s="301">
        <f>'TA2'!B18</f>
        <v>0.52433338234742677</v>
      </c>
      <c r="C18" s="415"/>
      <c r="D18" s="415"/>
      <c r="E18" s="298">
        <f>TA2b!B18</f>
        <v>0.47566661765257329</v>
      </c>
      <c r="F18" s="25">
        <f>TA2b!J18</f>
        <v>0.36049806873684015</v>
      </c>
      <c r="G18" s="25">
        <f>TA2b!R18</f>
        <v>0.19270040254221368</v>
      </c>
      <c r="H18" s="25">
        <f>TA2c!B18</f>
        <v>0.14552220760260637</v>
      </c>
      <c r="I18" s="25">
        <f>TA2c!J18</f>
        <v>6.9554295837518237E-2</v>
      </c>
      <c r="J18" s="25">
        <f>TA2c!R18</f>
        <v>1.9111033705035762E-2</v>
      </c>
      <c r="K18" s="25"/>
      <c r="L18" s="53">
        <f t="shared" si="4"/>
        <v>0.28296621511035958</v>
      </c>
      <c r="M18" s="13">
        <f t="shared" si="5"/>
        <v>0.11516854891573314</v>
      </c>
      <c r="N18" s="13">
        <f t="shared" si="6"/>
        <v>0.16779766619462647</v>
      </c>
      <c r="O18" s="13">
        <f t="shared" si="0"/>
        <v>0.12314610670469545</v>
      </c>
      <c r="P18" s="13">
        <f t="shared" si="1"/>
        <v>4.7178194939607315E-2</v>
      </c>
      <c r="Q18" s="13">
        <f t="shared" si="2"/>
        <v>7.5967911765088131E-2</v>
      </c>
      <c r="R18" s="13">
        <f t="shared" si="3"/>
        <v>5.0443262132482472E-2</v>
      </c>
      <c r="S18" s="12"/>
      <c r="T18" s="13"/>
      <c r="U18" s="11"/>
    </row>
    <row r="19" spans="1:21" s="27" customFormat="1" ht="15" customHeight="1" x14ac:dyDescent="0.2">
      <c r="A19" s="30">
        <v>1922</v>
      </c>
      <c r="B19" s="301">
        <f>'TA2'!B19</f>
        <v>0.53691588615407448</v>
      </c>
      <c r="C19" s="415"/>
      <c r="D19" s="415"/>
      <c r="E19" s="298">
        <f>TA2b!B19</f>
        <v>0.46308411384592552</v>
      </c>
      <c r="F19" s="25">
        <f>TA2b!J19</f>
        <v>0.35091086660438997</v>
      </c>
      <c r="G19" s="25">
        <f>TA2b!R19</f>
        <v>0.18673080701063857</v>
      </c>
      <c r="H19" s="25">
        <f>TA2c!B19</f>
        <v>0.14142220081320744</v>
      </c>
      <c r="I19" s="25">
        <f>TA2c!J19</f>
        <v>6.8805015947006165E-2</v>
      </c>
      <c r="J19" s="25">
        <f>TA2c!R19</f>
        <v>2.1019016937781181E-2</v>
      </c>
      <c r="K19" s="25"/>
      <c r="L19" s="53">
        <f t="shared" si="4"/>
        <v>0.27635330683528692</v>
      </c>
      <c r="M19" s="13">
        <f t="shared" si="5"/>
        <v>0.11217324724153555</v>
      </c>
      <c r="N19" s="13">
        <f t="shared" si="6"/>
        <v>0.1641800595937514</v>
      </c>
      <c r="O19" s="13">
        <f t="shared" si="0"/>
        <v>0.11792579106363241</v>
      </c>
      <c r="P19" s="13">
        <f t="shared" si="1"/>
        <v>4.5308606197431128E-2</v>
      </c>
      <c r="Q19" s="13">
        <f t="shared" si="2"/>
        <v>7.2617184866201279E-2</v>
      </c>
      <c r="R19" s="13">
        <f t="shared" si="3"/>
        <v>4.7785999009224985E-2</v>
      </c>
      <c r="S19" s="12"/>
      <c r="T19" s="13"/>
      <c r="U19" s="11"/>
    </row>
    <row r="20" spans="1:21" s="27" customFormat="1" ht="15" customHeight="1" x14ac:dyDescent="0.2">
      <c r="A20" s="30">
        <v>1923</v>
      </c>
      <c r="B20" s="301">
        <f>'TA2'!B20</f>
        <v>0.56065359435015383</v>
      </c>
      <c r="C20" s="415"/>
      <c r="D20" s="415"/>
      <c r="E20" s="298">
        <f>TA2b!B20</f>
        <v>0.43934640564984612</v>
      </c>
      <c r="F20" s="25">
        <f>TA2b!J20</f>
        <v>0.33234538450737816</v>
      </c>
      <c r="G20" s="25">
        <f>TA2b!R20</f>
        <v>0.17792167965034539</v>
      </c>
      <c r="H20" s="25">
        <f>TA2c!B20</f>
        <v>0.1353732496693261</v>
      </c>
      <c r="I20" s="25">
        <f>TA2c!J20</f>
        <v>6.5762595107445615E-2</v>
      </c>
      <c r="J20" s="25">
        <f>TA2c!R20</f>
        <v>1.9715680963728246E-2</v>
      </c>
      <c r="K20" s="25"/>
      <c r="L20" s="53">
        <f t="shared" si="4"/>
        <v>0.26142472599950073</v>
      </c>
      <c r="M20" s="13">
        <f t="shared" si="5"/>
        <v>0.10700102114246796</v>
      </c>
      <c r="N20" s="13">
        <f t="shared" si="6"/>
        <v>0.15442370485703277</v>
      </c>
      <c r="O20" s="13">
        <f t="shared" si="0"/>
        <v>0.11215908454289977</v>
      </c>
      <c r="P20" s="13">
        <f t="shared" si="1"/>
        <v>4.2548429981019292E-2</v>
      </c>
      <c r="Q20" s="13">
        <f t="shared" si="2"/>
        <v>6.9610654561880481E-2</v>
      </c>
      <c r="R20" s="13">
        <f t="shared" si="3"/>
        <v>4.6046914143717366E-2</v>
      </c>
      <c r="S20" s="12"/>
      <c r="T20" s="13"/>
      <c r="U20" s="11"/>
    </row>
    <row r="21" spans="1:21" s="27" customFormat="1" ht="15" customHeight="1" x14ac:dyDescent="0.2">
      <c r="A21" s="30">
        <v>1924</v>
      </c>
      <c r="B21" s="301">
        <f>'TA2'!B21</f>
        <v>0.54054533338443655</v>
      </c>
      <c r="C21" s="415"/>
      <c r="D21" s="415"/>
      <c r="E21" s="298">
        <f>TA2b!B21</f>
        <v>0.4594546666155635</v>
      </c>
      <c r="F21" s="25">
        <f>TA2b!J21</f>
        <v>0.34591502925200113</v>
      </c>
      <c r="G21" s="25">
        <f>TA2b!R21</f>
        <v>0.18560435918565799</v>
      </c>
      <c r="H21" s="25">
        <f>TA2c!B21</f>
        <v>0.14143931020055417</v>
      </c>
      <c r="I21" s="25">
        <f>TA2c!J21</f>
        <v>6.893935733952164E-2</v>
      </c>
      <c r="J21" s="25">
        <f>TA2c!R21</f>
        <v>2.0793949106690343E-2</v>
      </c>
      <c r="K21" s="25"/>
      <c r="L21" s="53">
        <f t="shared" si="4"/>
        <v>0.27385030742990552</v>
      </c>
      <c r="M21" s="13">
        <f t="shared" si="5"/>
        <v>0.11353963736356237</v>
      </c>
      <c r="N21" s="13">
        <f t="shared" si="6"/>
        <v>0.16031067006634314</v>
      </c>
      <c r="O21" s="13">
        <f t="shared" si="0"/>
        <v>0.11666500184613635</v>
      </c>
      <c r="P21" s="13">
        <f t="shared" si="1"/>
        <v>4.4165048985103816E-2</v>
      </c>
      <c r="Q21" s="13">
        <f t="shared" si="2"/>
        <v>7.2499952861032529E-2</v>
      </c>
      <c r="R21" s="13">
        <f t="shared" si="3"/>
        <v>4.8145408232831297E-2</v>
      </c>
      <c r="S21" s="12"/>
      <c r="T21" s="13"/>
      <c r="U21" s="11"/>
    </row>
    <row r="22" spans="1:21" s="27" customFormat="1" ht="15" customHeight="1" x14ac:dyDescent="0.2">
      <c r="A22" s="30">
        <v>1925</v>
      </c>
      <c r="B22" s="301">
        <f>'TA2'!B22</f>
        <v>0.52544702208081584</v>
      </c>
      <c r="C22" s="415"/>
      <c r="D22" s="415"/>
      <c r="E22" s="298">
        <f>TA2b!B22</f>
        <v>0.47455297791918422</v>
      </c>
      <c r="F22" s="25">
        <f>TA2b!J22</f>
        <v>0.36920357097714712</v>
      </c>
      <c r="G22" s="25">
        <f>TA2b!R22</f>
        <v>0.2076695170033527</v>
      </c>
      <c r="H22" s="25">
        <f>TA2c!B22</f>
        <v>0.15914984934733878</v>
      </c>
      <c r="I22" s="25">
        <f>TA2c!J22</f>
        <v>8.0543999158858362E-2</v>
      </c>
      <c r="J22" s="25">
        <f>TA2c!R22</f>
        <v>2.7406313267351125E-2</v>
      </c>
      <c r="K22" s="25"/>
      <c r="L22" s="53">
        <f t="shared" si="4"/>
        <v>0.26688346091583148</v>
      </c>
      <c r="M22" s="13">
        <f t="shared" si="5"/>
        <v>0.10534940694203709</v>
      </c>
      <c r="N22" s="13">
        <f t="shared" si="6"/>
        <v>0.16153405397379442</v>
      </c>
      <c r="O22" s="13">
        <f t="shared" si="0"/>
        <v>0.12712551784449433</v>
      </c>
      <c r="P22" s="13">
        <f t="shared" si="1"/>
        <v>4.8519667656013926E-2</v>
      </c>
      <c r="Q22" s="13">
        <f t="shared" si="2"/>
        <v>7.8605850188480417E-2</v>
      </c>
      <c r="R22" s="13">
        <f t="shared" si="3"/>
        <v>5.3137685891507233E-2</v>
      </c>
      <c r="S22" s="12"/>
      <c r="T22" s="13"/>
      <c r="U22" s="11"/>
    </row>
    <row r="23" spans="1:21" s="27" customFormat="1" ht="15" customHeight="1" x14ac:dyDescent="0.2">
      <c r="A23" s="30">
        <v>1926</v>
      </c>
      <c r="B23" s="301">
        <f>'TA2'!B23</f>
        <v>0.52163764859445327</v>
      </c>
      <c r="C23" s="415"/>
      <c r="D23" s="415"/>
      <c r="E23" s="298">
        <f>TA2b!B23</f>
        <v>0.47836235140554673</v>
      </c>
      <c r="F23" s="25">
        <f>TA2b!J23</f>
        <v>0.37812277433820085</v>
      </c>
      <c r="G23" s="25">
        <f>TA2b!R23</f>
        <v>0.21985939631778872</v>
      </c>
      <c r="H23" s="25">
        <f>TA2c!B23</f>
        <v>0.1699015064208933</v>
      </c>
      <c r="I23" s="25">
        <f>TA2c!J23</f>
        <v>8.9597841218095761E-2</v>
      </c>
      <c r="J23" s="25">
        <f>TA2c!R23</f>
        <v>3.2101491175555427E-2</v>
      </c>
      <c r="K23" s="25"/>
      <c r="L23" s="53">
        <f t="shared" si="4"/>
        <v>0.258502955087758</v>
      </c>
      <c r="M23" s="13">
        <f t="shared" si="5"/>
        <v>0.10023957706734588</v>
      </c>
      <c r="N23" s="13">
        <f t="shared" si="6"/>
        <v>0.15826337802041213</v>
      </c>
      <c r="O23" s="13">
        <f t="shared" si="0"/>
        <v>0.13026155509969295</v>
      </c>
      <c r="P23" s="13">
        <f t="shared" si="1"/>
        <v>4.9957889896895424E-2</v>
      </c>
      <c r="Q23" s="13">
        <f t="shared" si="2"/>
        <v>8.0303665202797539E-2</v>
      </c>
      <c r="R23" s="13">
        <f t="shared" si="3"/>
        <v>5.7496350042540334E-2</v>
      </c>
      <c r="S23" s="12"/>
      <c r="T23" s="13"/>
      <c r="U23" s="11"/>
    </row>
    <row r="24" spans="1:21" s="27" customFormat="1" ht="15" customHeight="1" x14ac:dyDescent="0.2">
      <c r="A24" s="30">
        <v>1927</v>
      </c>
      <c r="B24" s="301">
        <f>'TA2'!B24</f>
        <v>0.52675361526860931</v>
      </c>
      <c r="C24" s="415"/>
      <c r="D24" s="416"/>
      <c r="E24" s="298">
        <f>TA2b!B24</f>
        <v>0.47324638473139069</v>
      </c>
      <c r="F24" s="25">
        <f>TA2b!J24</f>
        <v>0.37214268108784765</v>
      </c>
      <c r="G24" s="25">
        <f>TA2b!R24</f>
        <v>0.21316444028906048</v>
      </c>
      <c r="H24" s="25">
        <f>TA2c!B24</f>
        <v>0.16403335981513822</v>
      </c>
      <c r="I24" s="25">
        <f>TA2c!J24</f>
        <v>8.5913679217644937E-2</v>
      </c>
      <c r="J24" s="25">
        <f>TA2c!R24</f>
        <v>3.0808612893504849E-2</v>
      </c>
      <c r="K24" s="25"/>
      <c r="L24" s="53">
        <f t="shared" si="4"/>
        <v>0.26008194444233024</v>
      </c>
      <c r="M24" s="13">
        <f t="shared" si="5"/>
        <v>0.10110370364354304</v>
      </c>
      <c r="N24" s="13">
        <f t="shared" si="6"/>
        <v>0.15897824079878717</v>
      </c>
      <c r="O24" s="13">
        <f t="shared" si="0"/>
        <v>0.12725076107141553</v>
      </c>
      <c r="P24" s="13">
        <f t="shared" si="1"/>
        <v>4.9131080473922256E-2</v>
      </c>
      <c r="Q24" s="13">
        <f t="shared" si="2"/>
        <v>7.8119680597493288E-2</v>
      </c>
      <c r="R24" s="13">
        <f t="shared" si="3"/>
        <v>5.5105066324140084E-2</v>
      </c>
      <c r="S24" s="12"/>
      <c r="T24" s="13"/>
      <c r="U24" s="11"/>
    </row>
    <row r="25" spans="1:21" s="27" customFormat="1" ht="15" customHeight="1" x14ac:dyDescent="0.2">
      <c r="A25" s="30">
        <v>1928</v>
      </c>
      <c r="B25" s="301">
        <f>'TA2'!B25</f>
        <v>0.51555330544759514</v>
      </c>
      <c r="C25" s="415"/>
      <c r="D25" s="416"/>
      <c r="E25" s="298">
        <f>TA2b!B25</f>
        <v>0.4844466945524048</v>
      </c>
      <c r="F25" s="25">
        <f>TA2b!J25</f>
        <v>0.3821950806670717</v>
      </c>
      <c r="G25" s="25">
        <f>TA2b!R25</f>
        <v>0.22360850823174955</v>
      </c>
      <c r="H25" s="25">
        <f>TA2c!B25</f>
        <v>0.17422464829923259</v>
      </c>
      <c r="I25" s="25">
        <f>TA2c!J25</f>
        <v>9.5692784841233461E-2</v>
      </c>
      <c r="J25" s="25">
        <f>TA2c!R25</f>
        <v>3.7029972033828157E-2</v>
      </c>
      <c r="K25" s="25"/>
      <c r="L25" s="53">
        <f t="shared" si="4"/>
        <v>0.26083818632065525</v>
      </c>
      <c r="M25" s="13">
        <f t="shared" si="5"/>
        <v>0.1022516138853331</v>
      </c>
      <c r="N25" s="13">
        <f t="shared" si="6"/>
        <v>0.15858657243532215</v>
      </c>
      <c r="O25" s="13">
        <f t="shared" si="0"/>
        <v>0.1279157233905161</v>
      </c>
      <c r="P25" s="13">
        <f t="shared" si="1"/>
        <v>4.9383859932516955E-2</v>
      </c>
      <c r="Q25" s="13">
        <f t="shared" si="2"/>
        <v>7.8531863457999132E-2</v>
      </c>
      <c r="R25" s="13">
        <f t="shared" si="3"/>
        <v>5.8662812807405304E-2</v>
      </c>
      <c r="S25" s="12"/>
      <c r="T25" s="13"/>
      <c r="U25" s="11"/>
    </row>
    <row r="26" spans="1:21" s="27" customFormat="1" ht="15" customHeight="1" x14ac:dyDescent="0.2">
      <c r="A26" s="29">
        <v>1929</v>
      </c>
      <c r="B26" s="302">
        <f>'TA2'!B26</f>
        <v>0.5283613911423245</v>
      </c>
      <c r="C26" s="413"/>
      <c r="D26" s="414"/>
      <c r="E26" s="299">
        <f>TA2b!B26</f>
        <v>0.4716386088576755</v>
      </c>
      <c r="F26" s="28">
        <f>TA2b!J26</f>
        <v>0.37587725859331922</v>
      </c>
      <c r="G26" s="28">
        <f>TA2b!R26</f>
        <v>0.22247903913499339</v>
      </c>
      <c r="H26" s="28">
        <f>TA2c!B26</f>
        <v>0.17441228277621723</v>
      </c>
      <c r="I26" s="28">
        <f>TA2c!J26</f>
        <v>9.8761577051796196E-2</v>
      </c>
      <c r="J26" s="28">
        <f>TA2c!R26</f>
        <v>4.0555221408547372E-2</v>
      </c>
      <c r="K26" s="28"/>
      <c r="L26" s="54">
        <f t="shared" si="4"/>
        <v>0.24915956972268211</v>
      </c>
      <c r="M26" s="18">
        <f t="shared" si="5"/>
        <v>9.5761350264356282E-2</v>
      </c>
      <c r="N26" s="18">
        <f t="shared" si="6"/>
        <v>0.15339821945832582</v>
      </c>
      <c r="O26" s="18">
        <f t="shared" si="0"/>
        <v>0.1237174620831972</v>
      </c>
      <c r="P26" s="18">
        <f t="shared" si="1"/>
        <v>4.8066756358776164E-2</v>
      </c>
      <c r="Q26" s="18">
        <f t="shared" si="2"/>
        <v>7.5650705724421036E-2</v>
      </c>
      <c r="R26" s="18">
        <f t="shared" si="3"/>
        <v>5.8206355643248824E-2</v>
      </c>
      <c r="S26" s="17"/>
      <c r="T26" s="13"/>
      <c r="U26" s="11"/>
    </row>
    <row r="27" spans="1:21" s="27" customFormat="1" ht="15" customHeight="1" x14ac:dyDescent="0.2">
      <c r="A27" s="31">
        <v>1930</v>
      </c>
      <c r="B27" s="303">
        <f>'TA2'!B27</f>
        <v>0.53456950002663761</v>
      </c>
      <c r="C27" s="415"/>
      <c r="D27" s="415"/>
      <c r="E27" s="300">
        <f>TA2b!B27</f>
        <v>0.46543049997336239</v>
      </c>
      <c r="F27" s="26">
        <f>TA2b!J27</f>
        <v>0.35547374888551692</v>
      </c>
      <c r="G27" s="26">
        <f>TA2b!R27</f>
        <v>0.1943886397955992</v>
      </c>
      <c r="H27" s="26">
        <f>TA2c!B27</f>
        <v>0.14702220614991623</v>
      </c>
      <c r="I27" s="26">
        <f>TA2c!J27</f>
        <v>7.5346802768996718E-2</v>
      </c>
      <c r="J27" s="26">
        <f>TA2c!R27</f>
        <v>2.6694694530916902E-2</v>
      </c>
      <c r="K27" s="26"/>
      <c r="L27" s="55">
        <f t="shared" si="4"/>
        <v>0.27104186017776322</v>
      </c>
      <c r="M27" s="22">
        <f t="shared" si="5"/>
        <v>0.10995675108784547</v>
      </c>
      <c r="N27" s="22">
        <f t="shared" si="6"/>
        <v>0.16108510908991772</v>
      </c>
      <c r="O27" s="22">
        <f t="shared" si="0"/>
        <v>0.11904183702660248</v>
      </c>
      <c r="P27" s="22">
        <f t="shared" si="1"/>
        <v>4.7366433645682965E-2</v>
      </c>
      <c r="Q27" s="22">
        <f t="shared" si="2"/>
        <v>7.1675403380919517E-2</v>
      </c>
      <c r="R27" s="22">
        <f t="shared" si="3"/>
        <v>4.8652108238079819E-2</v>
      </c>
      <c r="S27" s="21"/>
      <c r="T27" s="13"/>
      <c r="U27" s="11"/>
    </row>
    <row r="28" spans="1:21" s="27" customFormat="1" ht="15" customHeight="1" x14ac:dyDescent="0.2">
      <c r="A28" s="30">
        <v>1931</v>
      </c>
      <c r="B28" s="301">
        <f>'TA2'!B28</f>
        <v>0.53392194483558464</v>
      </c>
      <c r="C28" s="415"/>
      <c r="D28" s="415"/>
      <c r="E28" s="298">
        <f>TA2b!B28</f>
        <v>0.46607805516441536</v>
      </c>
      <c r="F28" s="25">
        <f>TA2b!J28</f>
        <v>0.33912111483611695</v>
      </c>
      <c r="G28" s="25">
        <f>TA2b!R28</f>
        <v>0.1681896525423322</v>
      </c>
      <c r="H28" s="25">
        <f>TA2c!B28</f>
        <v>0.12306758746091831</v>
      </c>
      <c r="I28" s="25">
        <f>TA2c!J28</f>
        <v>5.8358846997189608E-2</v>
      </c>
      <c r="J28" s="25">
        <f>TA2c!R28</f>
        <v>1.8542345710439619E-2</v>
      </c>
      <c r="K28" s="25"/>
      <c r="L28" s="53">
        <f t="shared" si="4"/>
        <v>0.29788840262208316</v>
      </c>
      <c r="M28" s="13">
        <f t="shared" si="5"/>
        <v>0.12695694032829841</v>
      </c>
      <c r="N28" s="13">
        <f t="shared" si="6"/>
        <v>0.17093146229378475</v>
      </c>
      <c r="O28" s="13">
        <f t="shared" si="0"/>
        <v>0.1098308055451426</v>
      </c>
      <c r="P28" s="13">
        <f t="shared" si="1"/>
        <v>4.5122065081413892E-2</v>
      </c>
      <c r="Q28" s="13">
        <f t="shared" si="2"/>
        <v>6.4708740463728709E-2</v>
      </c>
      <c r="R28" s="13">
        <f t="shared" si="3"/>
        <v>3.9816501286749989E-2</v>
      </c>
      <c r="S28" s="12"/>
      <c r="T28" s="13"/>
      <c r="U28" s="11"/>
    </row>
    <row r="29" spans="1:21" s="27" customFormat="1" ht="15" customHeight="1" x14ac:dyDescent="0.2">
      <c r="A29" s="30">
        <v>1932</v>
      </c>
      <c r="B29" s="301">
        <f>'TA2'!B29</f>
        <v>0.51418692189499593</v>
      </c>
      <c r="C29" s="415"/>
      <c r="D29" s="415"/>
      <c r="E29" s="298">
        <f>TA2b!B29</f>
        <v>0.48581307810500413</v>
      </c>
      <c r="F29" s="25">
        <f>TA2b!J29</f>
        <v>0.35448931308989567</v>
      </c>
      <c r="G29" s="25">
        <f>TA2b!R29</f>
        <v>0.16556335606238484</v>
      </c>
      <c r="H29" s="25">
        <f>TA2c!B29</f>
        <v>0.12298133406888259</v>
      </c>
      <c r="I29" s="25">
        <f>TA2c!J29</f>
        <v>5.8526588856064703E-2</v>
      </c>
      <c r="J29" s="25">
        <f>TA2c!R29</f>
        <v>1.4986581245008991E-2</v>
      </c>
      <c r="K29" s="25"/>
      <c r="L29" s="53">
        <f t="shared" si="4"/>
        <v>0.32024972204261926</v>
      </c>
      <c r="M29" s="13">
        <f t="shared" si="5"/>
        <v>0.13132376501510845</v>
      </c>
      <c r="N29" s="13">
        <f t="shared" si="6"/>
        <v>0.18892595702751083</v>
      </c>
      <c r="O29" s="13">
        <f t="shared" si="0"/>
        <v>0.10703676720632013</v>
      </c>
      <c r="P29" s="13">
        <f t="shared" si="1"/>
        <v>4.258202199350225E-2</v>
      </c>
      <c r="Q29" s="13">
        <f t="shared" si="2"/>
        <v>6.4454745212817882E-2</v>
      </c>
      <c r="R29" s="13">
        <f t="shared" si="3"/>
        <v>4.3540007611055712E-2</v>
      </c>
      <c r="S29" s="12"/>
      <c r="T29" s="13"/>
      <c r="U29" s="11"/>
    </row>
    <row r="30" spans="1:21" s="27" customFormat="1" ht="15" customHeight="1" x14ac:dyDescent="0.2">
      <c r="A30" s="30">
        <v>1933</v>
      </c>
      <c r="B30" s="301">
        <f>'TA2'!B30</f>
        <v>0.51725491982031346</v>
      </c>
      <c r="C30" s="415"/>
      <c r="D30" s="415"/>
      <c r="E30" s="298">
        <f>TA2b!B30</f>
        <v>0.48274508017968654</v>
      </c>
      <c r="F30" s="25">
        <f>TA2b!J30</f>
        <v>0.36240258289017985</v>
      </c>
      <c r="G30" s="25">
        <f>TA2b!R30</f>
        <v>0.17516075673748618</v>
      </c>
      <c r="H30" s="25">
        <f>TA2c!B30</f>
        <v>0.13120478590178128</v>
      </c>
      <c r="I30" s="25">
        <f>TA2c!J30</f>
        <v>6.4657697981534104E-2</v>
      </c>
      <c r="J30" s="25">
        <f>TA2c!R30</f>
        <v>1.8596843914193376E-2</v>
      </c>
      <c r="K30" s="25"/>
      <c r="L30" s="53">
        <f t="shared" si="4"/>
        <v>0.30758432344220032</v>
      </c>
      <c r="M30" s="13">
        <f t="shared" si="5"/>
        <v>0.12034249728950669</v>
      </c>
      <c r="N30" s="13">
        <f t="shared" si="6"/>
        <v>0.18724182615269366</v>
      </c>
      <c r="O30" s="13">
        <f t="shared" si="0"/>
        <v>0.11050305875595208</v>
      </c>
      <c r="P30" s="13">
        <f t="shared" si="1"/>
        <v>4.3955970835704905E-2</v>
      </c>
      <c r="Q30" s="13">
        <f t="shared" si="2"/>
        <v>6.6547087920247175E-2</v>
      </c>
      <c r="R30" s="13">
        <f t="shared" si="3"/>
        <v>4.6060854067340729E-2</v>
      </c>
      <c r="S30" s="12"/>
      <c r="T30" s="13"/>
      <c r="U30" s="11"/>
    </row>
    <row r="31" spans="1:21" s="27" customFormat="1" ht="15" customHeight="1" x14ac:dyDescent="0.2">
      <c r="A31" s="30">
        <v>1934</v>
      </c>
      <c r="B31" s="301">
        <f>'TA2'!B31</f>
        <v>0.50671858597890895</v>
      </c>
      <c r="C31" s="415"/>
      <c r="D31" s="415"/>
      <c r="E31" s="298">
        <f>TA2b!B31</f>
        <v>0.4932814140210911</v>
      </c>
      <c r="F31" s="25">
        <f>TA2b!J31</f>
        <v>0.38141535503128599</v>
      </c>
      <c r="G31" s="25">
        <f>TA2b!R31</f>
        <v>0.19111313793391929</v>
      </c>
      <c r="H31" s="25">
        <f>TA2c!B31</f>
        <v>0.14553173695831109</v>
      </c>
      <c r="I31" s="25">
        <f>TA2c!J31</f>
        <v>7.1357798074510884E-2</v>
      </c>
      <c r="J31" s="25">
        <f>TA2c!R31</f>
        <v>2.1355706835445624E-2</v>
      </c>
      <c r="K31" s="25"/>
      <c r="L31" s="53">
        <f t="shared" si="4"/>
        <v>0.30216827608717178</v>
      </c>
      <c r="M31" s="13">
        <f t="shared" si="5"/>
        <v>0.11186605898980512</v>
      </c>
      <c r="N31" s="13">
        <f t="shared" si="6"/>
        <v>0.19030221709736669</v>
      </c>
      <c r="O31" s="13">
        <f t="shared" si="0"/>
        <v>0.11975533985940841</v>
      </c>
      <c r="P31" s="13">
        <f t="shared" si="1"/>
        <v>4.5581400975608199E-2</v>
      </c>
      <c r="Q31" s="13">
        <f t="shared" si="2"/>
        <v>7.4173938883800208E-2</v>
      </c>
      <c r="R31" s="13">
        <f t="shared" si="3"/>
        <v>5.0002091239065259E-2</v>
      </c>
      <c r="S31" s="12"/>
      <c r="T31" s="13"/>
      <c r="U31" s="11"/>
    </row>
    <row r="32" spans="1:21" s="27" customFormat="1" ht="15" customHeight="1" x14ac:dyDescent="0.2">
      <c r="A32" s="30">
        <v>1935</v>
      </c>
      <c r="B32" s="301">
        <f>'TA2'!B32</f>
        <v>0.5168382691249036</v>
      </c>
      <c r="C32" s="415"/>
      <c r="D32" s="415"/>
      <c r="E32" s="298">
        <f>TA2b!B32</f>
        <v>0.4831617308750964</v>
      </c>
      <c r="F32" s="25">
        <f>TA2b!J32</f>
        <v>0.36798026010449653</v>
      </c>
      <c r="G32" s="25">
        <f>TA2b!R32</f>
        <v>0.19389062179276462</v>
      </c>
      <c r="H32" s="25">
        <f>TA2c!B32</f>
        <v>0.14836174248639508</v>
      </c>
      <c r="I32" s="25">
        <f>TA2c!J32</f>
        <v>7.3750242483454007E-2</v>
      </c>
      <c r="J32" s="25">
        <f>TA2c!R32</f>
        <v>2.2642994766675112E-2</v>
      </c>
      <c r="K32" s="25"/>
      <c r="L32" s="53">
        <f t="shared" si="4"/>
        <v>0.28927110908233178</v>
      </c>
      <c r="M32" s="13">
        <f t="shared" si="5"/>
        <v>0.11518147077059987</v>
      </c>
      <c r="N32" s="13">
        <f t="shared" si="6"/>
        <v>0.17408963831173191</v>
      </c>
      <c r="O32" s="13">
        <f t="shared" si="0"/>
        <v>0.12014037930931061</v>
      </c>
      <c r="P32" s="13">
        <f t="shared" si="1"/>
        <v>4.5528879306369535E-2</v>
      </c>
      <c r="Q32" s="13">
        <f t="shared" si="2"/>
        <v>7.4611500002941075E-2</v>
      </c>
      <c r="R32" s="13">
        <f t="shared" si="3"/>
        <v>5.1107247716778895E-2</v>
      </c>
      <c r="S32" s="12"/>
      <c r="T32" s="13"/>
      <c r="U32" s="11"/>
    </row>
    <row r="33" spans="1:21" s="27" customFormat="1" ht="15" customHeight="1" x14ac:dyDescent="0.2">
      <c r="A33" s="30">
        <v>1936</v>
      </c>
      <c r="B33" s="301">
        <f>'TA2'!B33</f>
        <v>0.5139532892142451</v>
      </c>
      <c r="C33" s="415"/>
      <c r="D33" s="415"/>
      <c r="E33" s="298">
        <f>TA2b!B33</f>
        <v>0.48604671078575495</v>
      </c>
      <c r="F33" s="25">
        <f>TA2b!J33</f>
        <v>0.37314070436551766</v>
      </c>
      <c r="G33" s="25">
        <f>TA2b!R33</f>
        <v>0.2097519492890455</v>
      </c>
      <c r="H33" s="25">
        <f>TA2c!B33</f>
        <v>0.16155256388871156</v>
      </c>
      <c r="I33" s="25">
        <f>TA2c!J33</f>
        <v>7.9288426839601717E-2</v>
      </c>
      <c r="J33" s="25">
        <f>TA2c!R33</f>
        <v>2.3086475133545323E-2</v>
      </c>
      <c r="K33" s="25"/>
      <c r="L33" s="53">
        <f t="shared" si="4"/>
        <v>0.27629476149670945</v>
      </c>
      <c r="M33" s="13">
        <f t="shared" si="5"/>
        <v>0.11290600642023729</v>
      </c>
      <c r="N33" s="13">
        <f t="shared" si="6"/>
        <v>0.16338875507647216</v>
      </c>
      <c r="O33" s="13">
        <f t="shared" si="0"/>
        <v>0.13046352244944379</v>
      </c>
      <c r="P33" s="13">
        <f t="shared" si="1"/>
        <v>4.8199385400333944E-2</v>
      </c>
      <c r="Q33" s="13">
        <f t="shared" si="2"/>
        <v>8.2264137049109842E-2</v>
      </c>
      <c r="R33" s="13">
        <f t="shared" si="3"/>
        <v>5.6201951706056394E-2</v>
      </c>
      <c r="S33" s="12"/>
      <c r="T33" s="13"/>
      <c r="U33" s="11"/>
    </row>
    <row r="34" spans="1:21" s="27" customFormat="1" ht="15" customHeight="1" x14ac:dyDescent="0.2">
      <c r="A34" s="30">
        <v>1937</v>
      </c>
      <c r="B34" s="301">
        <f>'TA2'!B34</f>
        <v>0.52275600974616609</v>
      </c>
      <c r="C34" s="415"/>
      <c r="D34" s="416"/>
      <c r="E34" s="298">
        <f>TA2b!B34</f>
        <v>0.47724399025383396</v>
      </c>
      <c r="F34" s="25">
        <f>TA2b!J34</f>
        <v>0.36505657481500964</v>
      </c>
      <c r="G34" s="25">
        <f>TA2b!R34</f>
        <v>0.20709786927093704</v>
      </c>
      <c r="H34" s="25">
        <f>TA2c!B34</f>
        <v>0.15882844296540372</v>
      </c>
      <c r="I34" s="25">
        <f>TA2c!J34</f>
        <v>7.8577612185950066E-2</v>
      </c>
      <c r="J34" s="25">
        <f>TA2c!R34</f>
        <v>2.3716679181061538E-2</v>
      </c>
      <c r="K34" s="25"/>
      <c r="L34" s="53">
        <f t="shared" si="4"/>
        <v>0.27014612098289692</v>
      </c>
      <c r="M34" s="13">
        <f t="shared" si="5"/>
        <v>0.11218741543882432</v>
      </c>
      <c r="N34" s="13">
        <f t="shared" si="6"/>
        <v>0.1579587055440726</v>
      </c>
      <c r="O34" s="13">
        <f t="shared" si="0"/>
        <v>0.12852025708498699</v>
      </c>
      <c r="P34" s="13">
        <f t="shared" si="1"/>
        <v>4.8269426305533325E-2</v>
      </c>
      <c r="Q34" s="13">
        <f t="shared" si="2"/>
        <v>8.025083077945365E-2</v>
      </c>
      <c r="R34" s="13">
        <f t="shared" si="3"/>
        <v>5.4860933004888528E-2</v>
      </c>
      <c r="S34" s="12"/>
      <c r="T34" s="13"/>
      <c r="U34" s="11"/>
    </row>
    <row r="35" spans="1:21" s="27" customFormat="1" ht="15" customHeight="1" x14ac:dyDescent="0.2">
      <c r="A35" s="30">
        <v>1938</v>
      </c>
      <c r="B35" s="301">
        <f>'TA2'!B35</f>
        <v>0.52669840608671892</v>
      </c>
      <c r="C35" s="415"/>
      <c r="D35" s="416"/>
      <c r="E35" s="298">
        <f>TA2b!B35</f>
        <v>0.47330159391328108</v>
      </c>
      <c r="F35" s="25">
        <f>TA2b!J35</f>
        <v>0.35082547006830606</v>
      </c>
      <c r="G35" s="25">
        <f>TA2b!R35</f>
        <v>0.18686311104121139</v>
      </c>
      <c r="H35" s="25">
        <f>TA2c!B35</f>
        <v>0.14042681207784116</v>
      </c>
      <c r="I35" s="25">
        <f>TA2c!J35</f>
        <v>6.8887564657880318E-2</v>
      </c>
      <c r="J35" s="25">
        <f>TA2c!R35</f>
        <v>2.3469044739112523E-2</v>
      </c>
      <c r="K35" s="25"/>
      <c r="L35" s="53">
        <f t="shared" si="4"/>
        <v>0.28643848287206969</v>
      </c>
      <c r="M35" s="13">
        <f t="shared" si="5"/>
        <v>0.12247612384497503</v>
      </c>
      <c r="N35" s="13">
        <f t="shared" si="6"/>
        <v>0.16396235902709466</v>
      </c>
      <c r="O35" s="13">
        <f t="shared" si="0"/>
        <v>0.11797554638333108</v>
      </c>
      <c r="P35" s="13">
        <f t="shared" si="1"/>
        <v>4.6436298963370232E-2</v>
      </c>
      <c r="Q35" s="13">
        <f t="shared" si="2"/>
        <v>7.1539247419960844E-2</v>
      </c>
      <c r="R35" s="13">
        <f t="shared" si="3"/>
        <v>4.5418519918767795E-2</v>
      </c>
      <c r="S35" s="12"/>
      <c r="T35" s="13"/>
      <c r="U35" s="11"/>
    </row>
    <row r="36" spans="1:21" s="27" customFormat="1" ht="15" customHeight="1" x14ac:dyDescent="0.2">
      <c r="A36" s="29">
        <v>1939</v>
      </c>
      <c r="B36" s="302">
        <f>'TA2'!B36</f>
        <v>0.51175929763242523</v>
      </c>
      <c r="C36" s="413"/>
      <c r="D36" s="414"/>
      <c r="E36" s="299">
        <f>TA2b!B36</f>
        <v>0.48824070236757477</v>
      </c>
      <c r="F36" s="28">
        <f>TA2b!J36</f>
        <v>0.36342982492339121</v>
      </c>
      <c r="G36" s="28">
        <f>TA2b!R36</f>
        <v>0.19606838402797822</v>
      </c>
      <c r="H36" s="28">
        <f>TA2c!B36</f>
        <v>0.14757563711697991</v>
      </c>
      <c r="I36" s="28">
        <f>TA2c!J36</f>
        <v>7.1339744655078211E-2</v>
      </c>
      <c r="J36" s="28">
        <f>TA2c!R36</f>
        <v>2.1579823726581297E-2</v>
      </c>
      <c r="K36" s="28"/>
      <c r="L36" s="54">
        <f t="shared" si="4"/>
        <v>0.29217231833959656</v>
      </c>
      <c r="M36" s="18">
        <f t="shared" si="5"/>
        <v>0.12481087744418357</v>
      </c>
      <c r="N36" s="18">
        <f t="shared" si="6"/>
        <v>0.16736144089541299</v>
      </c>
      <c r="O36" s="18">
        <f t="shared" si="0"/>
        <v>0.1247286393729</v>
      </c>
      <c r="P36" s="18">
        <f t="shared" si="1"/>
        <v>4.8492746910998308E-2</v>
      </c>
      <c r="Q36" s="18">
        <f t="shared" si="2"/>
        <v>7.6235892461901697E-2</v>
      </c>
      <c r="R36" s="18">
        <f t="shared" si="3"/>
        <v>4.9759920928496917E-2</v>
      </c>
      <c r="S36" s="17"/>
      <c r="T36" s="13"/>
      <c r="U36" s="11"/>
    </row>
    <row r="37" spans="1:21" s="27" customFormat="1" ht="15" customHeight="1" x14ac:dyDescent="0.2">
      <c r="A37" s="31">
        <v>1940</v>
      </c>
      <c r="B37" s="303">
        <f>'TA2'!B37</f>
        <v>0.50889078122606435</v>
      </c>
      <c r="C37" s="415"/>
      <c r="D37" s="415"/>
      <c r="E37" s="300">
        <f>TA2b!B37</f>
        <v>0.49110921877393571</v>
      </c>
      <c r="F37" s="26">
        <f>TA2b!J37</f>
        <v>0.37135692848810598</v>
      </c>
      <c r="G37" s="26">
        <f>TA2b!R37</f>
        <v>0.20894574951576539</v>
      </c>
      <c r="H37" s="26">
        <f>TA2c!B37</f>
        <v>0.159425474683178</v>
      </c>
      <c r="I37" s="26">
        <f>TA2c!J37</f>
        <v>7.9664867030599121E-2</v>
      </c>
      <c r="J37" s="26">
        <f>TA2c!R37</f>
        <v>2.6027085463741578E-2</v>
      </c>
      <c r="K37" s="26"/>
      <c r="L37" s="55">
        <f t="shared" si="4"/>
        <v>0.28216346925817032</v>
      </c>
      <c r="M37" s="22">
        <f t="shared" si="5"/>
        <v>0.11975229028582973</v>
      </c>
      <c r="N37" s="22">
        <f t="shared" si="6"/>
        <v>0.16241117897234059</v>
      </c>
      <c r="O37" s="22">
        <f t="shared" si="0"/>
        <v>0.12928088248516628</v>
      </c>
      <c r="P37" s="22">
        <f t="shared" si="1"/>
        <v>4.9520274832587391E-2</v>
      </c>
      <c r="Q37" s="22">
        <f t="shared" si="2"/>
        <v>7.9760607652578877E-2</v>
      </c>
      <c r="R37" s="22">
        <f t="shared" si="3"/>
        <v>5.3637781566857543E-2</v>
      </c>
      <c r="S37" s="21"/>
      <c r="T37" s="13"/>
      <c r="U37" s="11"/>
    </row>
    <row r="38" spans="1:21" s="27" customFormat="1" ht="15" customHeight="1" x14ac:dyDescent="0.2">
      <c r="A38" s="30">
        <v>1941</v>
      </c>
      <c r="B38" s="301">
        <f>'TA2'!B38</f>
        <v>0.52848790202432272</v>
      </c>
      <c r="C38" s="415"/>
      <c r="D38" s="415"/>
      <c r="E38" s="298">
        <f>TA2b!B38</f>
        <v>0.47151209797567734</v>
      </c>
      <c r="F38" s="25">
        <f>TA2b!J38</f>
        <v>0.36618884432857968</v>
      </c>
      <c r="G38" s="25">
        <f>TA2b!R38</f>
        <v>0.2159735646528021</v>
      </c>
      <c r="H38" s="25">
        <f>TA2c!B38</f>
        <v>0.16523869700524907</v>
      </c>
      <c r="I38" s="25">
        <f>TA2c!J38</f>
        <v>8.3976725640385483E-2</v>
      </c>
      <c r="J38" s="25">
        <f>TA2c!R38</f>
        <v>2.8362516216303934E-2</v>
      </c>
      <c r="K38" s="25"/>
      <c r="L38" s="53">
        <f t="shared" si="4"/>
        <v>0.25553853332287524</v>
      </c>
      <c r="M38" s="13">
        <f t="shared" si="5"/>
        <v>0.10532325364709766</v>
      </c>
      <c r="N38" s="13">
        <f t="shared" si="6"/>
        <v>0.15021527967577758</v>
      </c>
      <c r="O38" s="13">
        <f t="shared" si="0"/>
        <v>0.1319968390124166</v>
      </c>
      <c r="P38" s="13">
        <f t="shared" si="1"/>
        <v>5.0734867647553028E-2</v>
      </c>
      <c r="Q38" s="13">
        <f t="shared" si="2"/>
        <v>8.1261971364863586E-2</v>
      </c>
      <c r="R38" s="13">
        <f t="shared" si="3"/>
        <v>5.5614209424081545E-2</v>
      </c>
      <c r="S38" s="12"/>
      <c r="T38" s="13"/>
      <c r="U38" s="11"/>
    </row>
    <row r="39" spans="1:21" s="27" customFormat="1" ht="15" customHeight="1" x14ac:dyDescent="0.2">
      <c r="A39" s="30">
        <v>1942</v>
      </c>
      <c r="B39" s="301">
        <f>'TA2'!B39</f>
        <v>0.57453295425951523</v>
      </c>
      <c r="C39" s="415"/>
      <c r="D39" s="415"/>
      <c r="E39" s="298">
        <f>TA2b!B39</f>
        <v>0.42546704574048483</v>
      </c>
      <c r="F39" s="25">
        <f>TA2b!J39</f>
        <v>0.33683006383810937</v>
      </c>
      <c r="G39" s="25">
        <f>TA2b!R39</f>
        <v>0.20627929630672642</v>
      </c>
      <c r="H39" s="25">
        <f>TA2c!B39</f>
        <v>0.15931921214066064</v>
      </c>
      <c r="I39" s="25">
        <f>TA2c!J39</f>
        <v>8.033325086590512E-2</v>
      </c>
      <c r="J39" s="25">
        <f>TA2c!R39</f>
        <v>2.5239144392629091E-2</v>
      </c>
      <c r="K39" s="25"/>
      <c r="L39" s="53">
        <f t="shared" si="4"/>
        <v>0.21918774943375841</v>
      </c>
      <c r="M39" s="13">
        <f t="shared" si="5"/>
        <v>8.8636981902375456E-2</v>
      </c>
      <c r="N39" s="13">
        <f t="shared" si="6"/>
        <v>0.13055076753138295</v>
      </c>
      <c r="O39" s="13">
        <f t="shared" si="0"/>
        <v>0.1259460454408213</v>
      </c>
      <c r="P39" s="13">
        <f t="shared" si="1"/>
        <v>4.6960084166065785E-2</v>
      </c>
      <c r="Q39" s="13">
        <f t="shared" si="2"/>
        <v>7.8985961274755517E-2</v>
      </c>
      <c r="R39" s="13">
        <f t="shared" si="3"/>
        <v>5.5094106473276033E-2</v>
      </c>
      <c r="S39" s="12"/>
      <c r="T39" s="13"/>
      <c r="U39" s="11"/>
    </row>
    <row r="40" spans="1:21" s="27" customFormat="1" ht="15" customHeight="1" x14ac:dyDescent="0.2">
      <c r="A40" s="30">
        <v>1943</v>
      </c>
      <c r="B40" s="301">
        <f>'TA2'!B40</f>
        <v>0.60839786244668193</v>
      </c>
      <c r="C40" s="415"/>
      <c r="D40" s="415"/>
      <c r="E40" s="298">
        <f>TA2b!B40</f>
        <v>0.39160213755331802</v>
      </c>
      <c r="F40" s="25">
        <f>TA2b!J40</f>
        <v>0.3109284975869282</v>
      </c>
      <c r="G40" s="25">
        <f>TA2b!R40</f>
        <v>0.18658044112866959</v>
      </c>
      <c r="H40" s="25">
        <f>TA2c!B40</f>
        <v>0.14108140833456037</v>
      </c>
      <c r="I40" s="25">
        <f>TA2c!J40</f>
        <v>6.8221088403669722E-2</v>
      </c>
      <c r="J40" s="25">
        <f>TA2c!R40</f>
        <v>1.8565043699623144E-2</v>
      </c>
      <c r="K40" s="25"/>
      <c r="L40" s="53">
        <f t="shared" si="4"/>
        <v>0.20502169642464843</v>
      </c>
      <c r="M40" s="13">
        <f t="shared" si="5"/>
        <v>8.0673639966389821E-2</v>
      </c>
      <c r="N40" s="13">
        <f t="shared" si="6"/>
        <v>0.12434805645825861</v>
      </c>
      <c r="O40" s="13">
        <f t="shared" si="0"/>
        <v>0.11835935272499987</v>
      </c>
      <c r="P40" s="13">
        <f t="shared" si="1"/>
        <v>4.5499032794109218E-2</v>
      </c>
      <c r="Q40" s="13">
        <f t="shared" si="2"/>
        <v>7.2860319930890649E-2</v>
      </c>
      <c r="R40" s="13">
        <f t="shared" si="3"/>
        <v>4.9656044704046581E-2</v>
      </c>
      <c r="S40" s="12"/>
      <c r="T40" s="13"/>
      <c r="U40" s="11"/>
    </row>
    <row r="41" spans="1:21" s="27" customFormat="1" ht="15" customHeight="1" x14ac:dyDescent="0.2">
      <c r="A41" s="30">
        <v>1944</v>
      </c>
      <c r="B41" s="301">
        <f>'TA2'!B41</f>
        <v>0.63688592889196571</v>
      </c>
      <c r="C41" s="415"/>
      <c r="D41" s="415"/>
      <c r="E41" s="298">
        <f>TA2b!B41</f>
        <v>0.36311407110803429</v>
      </c>
      <c r="F41" s="25">
        <f>TA2b!J41</f>
        <v>0.27554703493833738</v>
      </c>
      <c r="G41" s="25">
        <f>TA2b!R41</f>
        <v>0.1541485110538536</v>
      </c>
      <c r="H41" s="25">
        <f>TA2c!B41</f>
        <v>0.11397215980292856</v>
      </c>
      <c r="I41" s="25">
        <f>TA2c!J41</f>
        <v>5.3374910300894259E-2</v>
      </c>
      <c r="J41" s="25">
        <f>TA2c!R41</f>
        <v>1.6313292190522473E-2</v>
      </c>
      <c r="K41" s="25"/>
      <c r="L41" s="53">
        <f t="shared" si="4"/>
        <v>0.20896556005418068</v>
      </c>
      <c r="M41" s="13">
        <f t="shared" si="5"/>
        <v>8.756703616969691E-2</v>
      </c>
      <c r="N41" s="13">
        <f t="shared" si="6"/>
        <v>0.12139852388448377</v>
      </c>
      <c r="O41" s="13">
        <f t="shared" si="0"/>
        <v>0.10077360075295935</v>
      </c>
      <c r="P41" s="13">
        <f t="shared" si="1"/>
        <v>4.0176351250925044E-2</v>
      </c>
      <c r="Q41" s="13">
        <f t="shared" si="2"/>
        <v>6.0597249502034302E-2</v>
      </c>
      <c r="R41" s="13">
        <f t="shared" si="3"/>
        <v>3.7061618110371786E-2</v>
      </c>
      <c r="S41" s="12"/>
      <c r="T41" s="13"/>
      <c r="U41" s="11"/>
    </row>
    <row r="42" spans="1:21" s="27" customFormat="1" ht="15" customHeight="1" x14ac:dyDescent="0.2">
      <c r="A42" s="30">
        <v>1945</v>
      </c>
      <c r="B42" s="301">
        <f>'TA2'!B42</f>
        <v>0.64422873348648158</v>
      </c>
      <c r="C42" s="415"/>
      <c r="D42" s="415"/>
      <c r="E42" s="298">
        <f>TA2b!B42</f>
        <v>0.35577126651351837</v>
      </c>
      <c r="F42" s="25">
        <f>TA2b!J42</f>
        <v>0.26863490547776792</v>
      </c>
      <c r="G42" s="25">
        <f>TA2b!R42</f>
        <v>0.14328750629287154</v>
      </c>
      <c r="H42" s="25">
        <f>TA2c!B42</f>
        <v>0.10312648358319186</v>
      </c>
      <c r="I42" s="25">
        <f>TA2c!J42</f>
        <v>4.5501659023855841E-2</v>
      </c>
      <c r="J42" s="25">
        <f>TA2c!R42</f>
        <v>1.2138674100002288E-2</v>
      </c>
      <c r="K42" s="25"/>
      <c r="L42" s="53">
        <f t="shared" si="4"/>
        <v>0.21248376022064683</v>
      </c>
      <c r="M42" s="13">
        <f t="shared" si="5"/>
        <v>8.7136361035750454E-2</v>
      </c>
      <c r="N42" s="13">
        <f t="shared" si="6"/>
        <v>0.12534739918489637</v>
      </c>
      <c r="O42" s="13">
        <f t="shared" ref="O42:O73" si="7">G42-I42</f>
        <v>9.7785847269015708E-2</v>
      </c>
      <c r="P42" s="13">
        <f t="shared" ref="P42:P73" si="8">G42-H42</f>
        <v>4.0161022709679681E-2</v>
      </c>
      <c r="Q42" s="13">
        <f t="shared" ref="Q42:Q73" si="9">H42-I42</f>
        <v>5.762482455933602E-2</v>
      </c>
      <c r="R42" s="13">
        <f t="shared" ref="R42:R73" si="10">I42-J42</f>
        <v>3.3362984923853554E-2</v>
      </c>
      <c r="S42" s="12"/>
      <c r="T42" s="13"/>
      <c r="U42" s="11"/>
    </row>
    <row r="43" spans="1:21" s="27" customFormat="1" ht="15" customHeight="1" x14ac:dyDescent="0.2">
      <c r="A43" s="30">
        <v>1946</v>
      </c>
      <c r="B43" s="301">
        <f>'TA2'!B43</f>
        <v>0.62777897866955823</v>
      </c>
      <c r="C43" s="415"/>
      <c r="D43" s="416"/>
      <c r="E43" s="298">
        <f>TA2b!B43</f>
        <v>0.37222102133044177</v>
      </c>
      <c r="F43" s="25">
        <f>TA2b!J43</f>
        <v>0.2823527610500069</v>
      </c>
      <c r="G43" s="25">
        <f>TA2b!R43</f>
        <v>0.14325523261360212</v>
      </c>
      <c r="H43" s="25">
        <f>TA2c!B43</f>
        <v>0.10097920362167735</v>
      </c>
      <c r="I43" s="25">
        <f>TA2c!J43</f>
        <v>4.3130461121381039E-2</v>
      </c>
      <c r="J43" s="25">
        <f>TA2c!R43</f>
        <v>1.2558065542460143E-2</v>
      </c>
      <c r="K43" s="25"/>
      <c r="L43" s="53">
        <f t="shared" si="4"/>
        <v>0.22896578871683965</v>
      </c>
      <c r="M43" s="13">
        <f t="shared" si="5"/>
        <v>8.9868260280434875E-2</v>
      </c>
      <c r="N43" s="13">
        <f t="shared" si="6"/>
        <v>0.13909752843640477</v>
      </c>
      <c r="O43" s="13">
        <f t="shared" si="7"/>
        <v>0.10012477149222108</v>
      </c>
      <c r="P43" s="13">
        <f t="shared" si="8"/>
        <v>4.2276028991924772E-2</v>
      </c>
      <c r="Q43" s="13">
        <f t="shared" si="9"/>
        <v>5.7848742500296313E-2</v>
      </c>
      <c r="R43" s="13">
        <f t="shared" si="10"/>
        <v>3.0572395578920896E-2</v>
      </c>
      <c r="S43" s="12"/>
      <c r="T43" s="13"/>
      <c r="U43" s="11"/>
    </row>
    <row r="44" spans="1:21" s="27" customFormat="1" ht="15" customHeight="1" x14ac:dyDescent="0.2">
      <c r="A44" s="30">
        <v>1947</v>
      </c>
      <c r="B44" s="301">
        <f>'TA2'!B44</f>
        <v>0.628661429626313</v>
      </c>
      <c r="C44" s="415"/>
      <c r="D44" s="416"/>
      <c r="E44" s="298">
        <f>TA2b!B44</f>
        <v>0.371338570373687</v>
      </c>
      <c r="F44" s="25">
        <f>TA2b!J44</f>
        <v>0.2858498290712661</v>
      </c>
      <c r="G44" s="25">
        <f>TA2b!R44</f>
        <v>0.15024052383653858</v>
      </c>
      <c r="H44" s="25">
        <f>TA2c!B44</f>
        <v>0.10802985708339374</v>
      </c>
      <c r="I44" s="25">
        <f>TA2c!J44</f>
        <v>4.9672613218915647E-2</v>
      </c>
      <c r="J44" s="25">
        <f>TA2c!R44</f>
        <v>1.6137173455335076E-2</v>
      </c>
      <c r="K44" s="25"/>
      <c r="L44" s="53">
        <f t="shared" si="4"/>
        <v>0.22109804653714843</v>
      </c>
      <c r="M44" s="13">
        <f t="shared" si="5"/>
        <v>8.5488741302420901E-2</v>
      </c>
      <c r="N44" s="13">
        <f t="shared" si="6"/>
        <v>0.13560930523472753</v>
      </c>
      <c r="O44" s="13">
        <f t="shared" si="7"/>
        <v>0.10056791061762294</v>
      </c>
      <c r="P44" s="13">
        <f t="shared" si="8"/>
        <v>4.2210666753144832E-2</v>
      </c>
      <c r="Q44" s="13">
        <f t="shared" si="9"/>
        <v>5.8357243864478096E-2</v>
      </c>
      <c r="R44" s="13">
        <f t="shared" si="10"/>
        <v>3.3535439763580574E-2</v>
      </c>
      <c r="S44" s="12"/>
      <c r="T44" s="13"/>
      <c r="U44" s="11"/>
    </row>
    <row r="45" spans="1:21" s="27" customFormat="1" ht="15" customHeight="1" x14ac:dyDescent="0.2">
      <c r="A45" s="30">
        <v>1948</v>
      </c>
      <c r="B45" s="301">
        <f>'TA2'!B45</f>
        <v>0.60932379691541505</v>
      </c>
      <c r="C45" s="415"/>
      <c r="D45" s="416"/>
      <c r="E45" s="298">
        <f>TA2b!B45</f>
        <v>0.39067620308458489</v>
      </c>
      <c r="F45" s="25">
        <f>TA2b!J45</f>
        <v>0.30160482213215595</v>
      </c>
      <c r="G45" s="25">
        <f>TA2b!R45</f>
        <v>0.16352614704559207</v>
      </c>
      <c r="H45" s="25">
        <f>TA2c!B45</f>
        <v>0.12029753892241797</v>
      </c>
      <c r="I45" s="25">
        <f>TA2c!J45</f>
        <v>5.6837668916744681E-2</v>
      </c>
      <c r="J45" s="25">
        <f>TA2c!R45</f>
        <v>1.8054555237295145E-2</v>
      </c>
      <c r="K45" s="25"/>
      <c r="L45" s="53">
        <f t="shared" si="4"/>
        <v>0.22715005603899283</v>
      </c>
      <c r="M45" s="13">
        <f t="shared" si="5"/>
        <v>8.9071380952428947E-2</v>
      </c>
      <c r="N45" s="13">
        <f t="shared" si="6"/>
        <v>0.13807867508656388</v>
      </c>
      <c r="O45" s="13">
        <f t="shared" si="7"/>
        <v>0.10668847812884738</v>
      </c>
      <c r="P45" s="13">
        <f t="shared" si="8"/>
        <v>4.3228608123174098E-2</v>
      </c>
      <c r="Q45" s="13">
        <f t="shared" si="9"/>
        <v>6.3459870005673297E-2</v>
      </c>
      <c r="R45" s="13">
        <f t="shared" si="10"/>
        <v>3.8783113679449532E-2</v>
      </c>
      <c r="S45" s="12"/>
      <c r="T45" s="13"/>
      <c r="U45" s="11"/>
    </row>
    <row r="46" spans="1:21" s="27" customFormat="1" ht="15" customHeight="1" x14ac:dyDescent="0.2">
      <c r="A46" s="29">
        <v>1949</v>
      </c>
      <c r="B46" s="302">
        <f>'TA2'!B46</f>
        <v>0.61463750156048813</v>
      </c>
      <c r="C46" s="413"/>
      <c r="D46" s="414"/>
      <c r="E46" s="299">
        <f>TA2b!B46</f>
        <v>0.38536249843951192</v>
      </c>
      <c r="F46" s="28">
        <f>TA2b!J46</f>
        <v>0.29248295332963764</v>
      </c>
      <c r="G46" s="28">
        <f>TA2b!R46</f>
        <v>0.15731889226938917</v>
      </c>
      <c r="H46" s="28">
        <f>TA2c!B46</f>
        <v>0.1159369292590888</v>
      </c>
      <c r="I46" s="28">
        <f>TA2c!J46</f>
        <v>5.5204476900304902E-2</v>
      </c>
      <c r="J46" s="28">
        <f>TA2c!R46</f>
        <v>1.7962393047216814E-2</v>
      </c>
      <c r="K46" s="28"/>
      <c r="L46" s="54">
        <f t="shared" si="4"/>
        <v>0.22804360617012276</v>
      </c>
      <c r="M46" s="18">
        <f t="shared" si="5"/>
        <v>9.2879545109874284E-2</v>
      </c>
      <c r="N46" s="18">
        <f t="shared" ref="N46:N77" si="11">F46-G46</f>
        <v>0.13516406106024847</v>
      </c>
      <c r="O46" s="18">
        <f t="shared" si="7"/>
        <v>0.10211441536908426</v>
      </c>
      <c r="P46" s="18">
        <f t="shared" si="8"/>
        <v>4.1381963010300366E-2</v>
      </c>
      <c r="Q46" s="18">
        <f t="shared" si="9"/>
        <v>6.0732452358783898E-2</v>
      </c>
      <c r="R46" s="18">
        <f t="shared" si="10"/>
        <v>3.7242083853088088E-2</v>
      </c>
      <c r="S46" s="17"/>
      <c r="T46" s="13"/>
      <c r="U46" s="11"/>
    </row>
    <row r="47" spans="1:21" s="27" customFormat="1" ht="15" customHeight="1" x14ac:dyDescent="0.2">
      <c r="A47" s="31">
        <v>1950</v>
      </c>
      <c r="B47" s="303">
        <f>'TA2'!B47</f>
        <v>0.60775381015243668</v>
      </c>
      <c r="C47" s="415"/>
      <c r="D47" s="415"/>
      <c r="E47" s="300">
        <f>TA2b!B47</f>
        <v>0.39224618984756338</v>
      </c>
      <c r="F47" s="26">
        <f>TA2b!J47</f>
        <v>0.3009262704861308</v>
      </c>
      <c r="G47" s="26">
        <f>TA2b!R47</f>
        <v>0.16741588014688435</v>
      </c>
      <c r="H47" s="26">
        <f>TA2c!B47</f>
        <v>0.12297722582681163</v>
      </c>
      <c r="I47" s="26">
        <f>TA2c!J47</f>
        <v>5.9582736485770747E-2</v>
      </c>
      <c r="J47" s="26">
        <f>TA2c!R47</f>
        <v>1.5154590521384197E-2</v>
      </c>
      <c r="K47" s="26"/>
      <c r="L47" s="55">
        <f t="shared" si="4"/>
        <v>0.22483030970067902</v>
      </c>
      <c r="M47" s="22">
        <f t="shared" si="5"/>
        <v>9.1319919361432578E-2</v>
      </c>
      <c r="N47" s="22">
        <f t="shared" si="11"/>
        <v>0.13351039033924644</v>
      </c>
      <c r="O47" s="22">
        <f t="shared" si="7"/>
        <v>0.1078331436611136</v>
      </c>
      <c r="P47" s="22">
        <f t="shared" si="8"/>
        <v>4.4438654320072726E-2</v>
      </c>
      <c r="Q47" s="22">
        <f t="shared" si="9"/>
        <v>6.3394489341040888E-2</v>
      </c>
      <c r="R47" s="22">
        <f t="shared" si="10"/>
        <v>4.4428145964386552E-2</v>
      </c>
      <c r="S47" s="21"/>
      <c r="T47" s="13"/>
      <c r="U47" s="11"/>
    </row>
    <row r="48" spans="1:21" s="27" customFormat="1" ht="15" customHeight="1" x14ac:dyDescent="0.2">
      <c r="A48" s="30">
        <v>1951</v>
      </c>
      <c r="B48" s="301">
        <f>'TA2'!B48</f>
        <v>0.61889946569657583</v>
      </c>
      <c r="C48" s="415"/>
      <c r="D48" s="415"/>
      <c r="E48" s="298">
        <f>TA2b!B48</f>
        <v>0.38110053430342417</v>
      </c>
      <c r="F48" s="25">
        <f>TA2b!J48</f>
        <v>0.29208471061214714</v>
      </c>
      <c r="G48" s="25">
        <f>TA2b!R48</f>
        <v>0.1604361145209276</v>
      </c>
      <c r="H48" s="25">
        <f>TA2c!B48</f>
        <v>0.11701732064348837</v>
      </c>
      <c r="I48" s="25">
        <f>TA2c!J48</f>
        <v>5.5023396121215436E-2</v>
      </c>
      <c r="J48" s="25">
        <f>TA2c!R48</f>
        <v>1.7818928222273961E-2</v>
      </c>
      <c r="K48" s="25"/>
      <c r="L48" s="53">
        <f t="shared" si="4"/>
        <v>0.22066441978249657</v>
      </c>
      <c r="M48" s="13">
        <f t="shared" si="5"/>
        <v>8.901582369127703E-2</v>
      </c>
      <c r="N48" s="13">
        <f t="shared" si="11"/>
        <v>0.13164859609121954</v>
      </c>
      <c r="O48" s="13">
        <f t="shared" si="7"/>
        <v>0.10541271839971217</v>
      </c>
      <c r="P48" s="13">
        <f t="shared" si="8"/>
        <v>4.341879387743923E-2</v>
      </c>
      <c r="Q48" s="13">
        <f t="shared" si="9"/>
        <v>6.1993924522272932E-2</v>
      </c>
      <c r="R48" s="13">
        <f t="shared" si="10"/>
        <v>3.7204467898941475E-2</v>
      </c>
      <c r="S48" s="12"/>
      <c r="T48" s="13"/>
      <c r="U48" s="11"/>
    </row>
    <row r="49" spans="1:21" s="27" customFormat="1" ht="15" customHeight="1" x14ac:dyDescent="0.2">
      <c r="A49" s="30">
        <v>1952</v>
      </c>
      <c r="B49" s="301">
        <f>'TA2'!B49</f>
        <v>0.6314150012698232</v>
      </c>
      <c r="C49" s="415"/>
      <c r="D49" s="415"/>
      <c r="E49" s="298">
        <f>TA2b!B49</f>
        <v>0.3685849987301768</v>
      </c>
      <c r="F49" s="25">
        <f>TA2b!J49</f>
        <v>0.27864058914994605</v>
      </c>
      <c r="G49" s="25">
        <f>TA2b!R49</f>
        <v>0.14991142053823281</v>
      </c>
      <c r="H49" s="25">
        <f>TA2c!B49</f>
        <v>0.10918328493951851</v>
      </c>
      <c r="I49" s="25">
        <f>TA2c!J49</f>
        <v>5.1300715668545022E-2</v>
      </c>
      <c r="J49" s="25">
        <f>TA2c!R49</f>
        <v>1.6229176980619889E-2</v>
      </c>
      <c r="K49" s="25"/>
      <c r="L49" s="53">
        <f t="shared" si="4"/>
        <v>0.218673578191944</v>
      </c>
      <c r="M49" s="13">
        <f t="shared" si="5"/>
        <v>8.9944409580230755E-2</v>
      </c>
      <c r="N49" s="13">
        <f t="shared" si="11"/>
        <v>0.12872916861171324</v>
      </c>
      <c r="O49" s="13">
        <f t="shared" si="7"/>
        <v>9.8610704869687787E-2</v>
      </c>
      <c r="P49" s="13">
        <f t="shared" si="8"/>
        <v>4.0728135598714299E-2</v>
      </c>
      <c r="Q49" s="13">
        <f t="shared" si="9"/>
        <v>5.7882569270973488E-2</v>
      </c>
      <c r="R49" s="13">
        <f t="shared" si="10"/>
        <v>3.5071538687925133E-2</v>
      </c>
      <c r="S49" s="12"/>
      <c r="T49" s="13"/>
      <c r="U49" s="11"/>
    </row>
    <row r="50" spans="1:21" s="27" customFormat="1" ht="15" customHeight="1" x14ac:dyDescent="0.2">
      <c r="A50" s="30">
        <v>1953</v>
      </c>
      <c r="B50" s="301">
        <f>'TA2'!B50</f>
        <v>0.64115874740322276</v>
      </c>
      <c r="C50" s="415"/>
      <c r="D50" s="415"/>
      <c r="E50" s="298">
        <f>TA2b!B50</f>
        <v>0.35884125259677718</v>
      </c>
      <c r="F50" s="25">
        <f>TA2b!J50</f>
        <v>0.26746904811822148</v>
      </c>
      <c r="G50" s="25">
        <f>TA2b!R50</f>
        <v>0.14057939480822931</v>
      </c>
      <c r="H50" s="25">
        <f>TA2c!B50</f>
        <v>0.10208160531225327</v>
      </c>
      <c r="I50" s="25">
        <f>TA2c!J50</f>
        <v>4.7539711702111437E-2</v>
      </c>
      <c r="J50" s="25">
        <f>TA2c!R50</f>
        <v>1.5524579530656139E-2</v>
      </c>
      <c r="K50" s="25"/>
      <c r="L50" s="53">
        <f t="shared" si="4"/>
        <v>0.21826185778854787</v>
      </c>
      <c r="M50" s="13">
        <f t="shared" si="5"/>
        <v>9.1372204478555707E-2</v>
      </c>
      <c r="N50" s="13">
        <f t="shared" si="11"/>
        <v>0.12688965330999216</v>
      </c>
      <c r="O50" s="13">
        <f t="shared" si="7"/>
        <v>9.3039683106117876E-2</v>
      </c>
      <c r="P50" s="13">
        <f t="shared" si="8"/>
        <v>3.8497789495976042E-2</v>
      </c>
      <c r="Q50" s="13">
        <f t="shared" si="9"/>
        <v>5.4541893610141834E-2</v>
      </c>
      <c r="R50" s="13">
        <f t="shared" si="10"/>
        <v>3.2015132171455296E-2</v>
      </c>
      <c r="S50" s="12"/>
      <c r="T50" s="13"/>
      <c r="U50" s="11"/>
    </row>
    <row r="51" spans="1:21" s="27" customFormat="1" ht="15" customHeight="1" x14ac:dyDescent="0.2">
      <c r="A51" s="30">
        <v>1954</v>
      </c>
      <c r="B51" s="301">
        <f>'TA2'!B51</f>
        <v>0.63842496491008616</v>
      </c>
      <c r="C51" s="415"/>
      <c r="D51" s="415"/>
      <c r="E51" s="298">
        <f>TA2b!B51</f>
        <v>0.3615750350899139</v>
      </c>
      <c r="F51" s="25">
        <f>TA2b!J51</f>
        <v>0.26873551523303507</v>
      </c>
      <c r="G51" s="25">
        <f>TA2b!R51</f>
        <v>0.13935989499040718</v>
      </c>
      <c r="H51" s="25">
        <f>TA2c!B51</f>
        <v>9.9991406539629041E-2</v>
      </c>
      <c r="I51" s="25">
        <f>TA2c!J51</f>
        <v>4.6618947840972584E-2</v>
      </c>
      <c r="J51" s="25">
        <f>TA2c!R51</f>
        <v>1.4565880364063854E-2</v>
      </c>
      <c r="K51" s="25"/>
      <c r="L51" s="53">
        <f t="shared" si="4"/>
        <v>0.22221514009950671</v>
      </c>
      <c r="M51" s="13">
        <f t="shared" si="5"/>
        <v>9.2839519856878827E-2</v>
      </c>
      <c r="N51" s="13">
        <f t="shared" si="11"/>
        <v>0.12937562024262789</v>
      </c>
      <c r="O51" s="13">
        <f t="shared" si="7"/>
        <v>9.2740947149434594E-2</v>
      </c>
      <c r="P51" s="13">
        <f t="shared" si="8"/>
        <v>3.9368488450778144E-2</v>
      </c>
      <c r="Q51" s="13">
        <f t="shared" si="9"/>
        <v>5.3372458698656457E-2</v>
      </c>
      <c r="R51" s="13">
        <f t="shared" si="10"/>
        <v>3.2053067476908732E-2</v>
      </c>
      <c r="S51" s="12"/>
      <c r="T51" s="13"/>
      <c r="U51" s="11"/>
    </row>
    <row r="52" spans="1:21" s="27" customFormat="1" ht="15" customHeight="1" x14ac:dyDescent="0.2">
      <c r="A52" s="30">
        <v>1955</v>
      </c>
      <c r="B52" s="301">
        <f>'TA2'!B52</f>
        <v>0.63122880679882931</v>
      </c>
      <c r="C52" s="415"/>
      <c r="D52" s="415"/>
      <c r="E52" s="298">
        <f>TA2b!B52</f>
        <v>0.36877119320117069</v>
      </c>
      <c r="F52" s="25">
        <f>TA2b!J52</f>
        <v>0.27505015147362855</v>
      </c>
      <c r="G52" s="25">
        <f>TA2b!R52</f>
        <v>0.14618088790016723</v>
      </c>
      <c r="H52" s="25">
        <f>TA2c!B52</f>
        <v>0.10563377390723626</v>
      </c>
      <c r="I52" s="25">
        <f>TA2c!J52</f>
        <v>5.1580583634953089E-2</v>
      </c>
      <c r="J52" s="25">
        <f>TA2c!R52</f>
        <v>1.7247396010715597E-2</v>
      </c>
      <c r="K52" s="25"/>
      <c r="L52" s="53">
        <f t="shared" si="4"/>
        <v>0.22259030530100346</v>
      </c>
      <c r="M52" s="13">
        <f t="shared" si="5"/>
        <v>9.3721041727542143E-2</v>
      </c>
      <c r="N52" s="13">
        <f t="shared" si="11"/>
        <v>0.12886926357346132</v>
      </c>
      <c r="O52" s="13">
        <f t="shared" si="7"/>
        <v>9.4600304265214138E-2</v>
      </c>
      <c r="P52" s="13">
        <f t="shared" si="8"/>
        <v>4.0547113992930969E-2</v>
      </c>
      <c r="Q52" s="13">
        <f t="shared" si="9"/>
        <v>5.4053190272283169E-2</v>
      </c>
      <c r="R52" s="13">
        <f t="shared" si="10"/>
        <v>3.4333187624237496E-2</v>
      </c>
      <c r="S52" s="12"/>
      <c r="T52" s="13"/>
      <c r="U52" s="11"/>
    </row>
    <row r="53" spans="1:21" s="27" customFormat="1" ht="15" customHeight="1" x14ac:dyDescent="0.2">
      <c r="A53" s="30">
        <v>1956</v>
      </c>
      <c r="B53" s="301">
        <f>'TA2'!B53</f>
        <v>0.64131093950557228</v>
      </c>
      <c r="C53" s="415"/>
      <c r="D53" s="416"/>
      <c r="E53" s="298">
        <f>TA2b!B53</f>
        <v>0.35868906049442772</v>
      </c>
      <c r="F53" s="25">
        <f>TA2b!J53</f>
        <v>0.26547532403340701</v>
      </c>
      <c r="G53" s="25">
        <f>TA2b!R53</f>
        <v>0.13793056699885958</v>
      </c>
      <c r="H53" s="25">
        <f>TA2c!B53</f>
        <v>0.10163441530377354</v>
      </c>
      <c r="I53" s="25">
        <f>TA2c!J53</f>
        <v>4.8058709084383512E-2</v>
      </c>
      <c r="J53" s="25">
        <f>TA2c!R53</f>
        <v>1.5445235723158061E-2</v>
      </c>
      <c r="K53" s="25"/>
      <c r="L53" s="53">
        <f t="shared" si="4"/>
        <v>0.22075849349556814</v>
      </c>
      <c r="M53" s="13">
        <f t="shared" si="5"/>
        <v>9.3213736461020713E-2</v>
      </c>
      <c r="N53" s="13">
        <f t="shared" si="11"/>
        <v>0.12754475703454743</v>
      </c>
      <c r="O53" s="13">
        <f t="shared" si="7"/>
        <v>8.9871857914476078E-2</v>
      </c>
      <c r="P53" s="13">
        <f t="shared" si="8"/>
        <v>3.6296151695086043E-2</v>
      </c>
      <c r="Q53" s="13">
        <f t="shared" si="9"/>
        <v>5.3575706219390028E-2</v>
      </c>
      <c r="R53" s="13">
        <f t="shared" si="10"/>
        <v>3.2613473361225449E-2</v>
      </c>
      <c r="S53" s="12"/>
      <c r="T53" s="13"/>
      <c r="U53" s="11"/>
    </row>
    <row r="54" spans="1:21" s="27" customFormat="1" ht="15" customHeight="1" x14ac:dyDescent="0.2">
      <c r="A54" s="30">
        <v>1957</v>
      </c>
      <c r="B54" s="301">
        <f>'TA2'!B54</f>
        <v>0.64170280280806591</v>
      </c>
      <c r="C54" s="415"/>
      <c r="D54" s="416"/>
      <c r="E54" s="298">
        <f>TA2b!B54</f>
        <v>0.35829719719193409</v>
      </c>
      <c r="F54" s="25">
        <f>TA2b!J54</f>
        <v>0.26524269462225797</v>
      </c>
      <c r="G54" s="25">
        <f>TA2b!R54</f>
        <v>0.13498826360487806</v>
      </c>
      <c r="H54" s="25">
        <f>TA2c!B54</f>
        <v>9.8690052296929245E-2</v>
      </c>
      <c r="I54" s="25">
        <f>TA2c!J54</f>
        <v>4.583485171581804E-2</v>
      </c>
      <c r="J54" s="25">
        <f>TA2c!R54</f>
        <v>1.417018937765255E-2</v>
      </c>
      <c r="K54" s="25"/>
      <c r="L54" s="53">
        <f t="shared" si="4"/>
        <v>0.22330893358705603</v>
      </c>
      <c r="M54" s="13">
        <f t="shared" si="5"/>
        <v>9.3054502569676123E-2</v>
      </c>
      <c r="N54" s="13">
        <f t="shared" si="11"/>
        <v>0.13025443101737991</v>
      </c>
      <c r="O54" s="13">
        <f t="shared" si="7"/>
        <v>8.9153411889060022E-2</v>
      </c>
      <c r="P54" s="13">
        <f t="shared" si="8"/>
        <v>3.6298211307948816E-2</v>
      </c>
      <c r="Q54" s="13">
        <f t="shared" si="9"/>
        <v>5.2855200581111206E-2</v>
      </c>
      <c r="R54" s="13">
        <f t="shared" si="10"/>
        <v>3.1664662338165492E-2</v>
      </c>
      <c r="S54" s="12"/>
      <c r="T54" s="13"/>
      <c r="U54" s="11"/>
    </row>
    <row r="55" spans="1:21" s="27" customFormat="1" ht="15" customHeight="1" x14ac:dyDescent="0.2">
      <c r="A55" s="30">
        <v>1958</v>
      </c>
      <c r="B55" s="301">
        <f>'TA2'!B55</f>
        <v>0.64352540958238935</v>
      </c>
      <c r="C55" s="415"/>
      <c r="D55" s="416"/>
      <c r="E55" s="298">
        <f>TA2b!B55</f>
        <v>0.35647459041761065</v>
      </c>
      <c r="F55" s="25">
        <f>TA2b!J55</f>
        <v>0.25925212605592074</v>
      </c>
      <c r="G55" s="25">
        <f>TA2b!R55</f>
        <v>0.12618341781035317</v>
      </c>
      <c r="H55" s="25">
        <f>TA2c!B55</f>
        <v>9.0783875024238209E-2</v>
      </c>
      <c r="I55" s="25">
        <f>TA2c!J55</f>
        <v>4.0734175498506504E-2</v>
      </c>
      <c r="J55" s="25">
        <f>TA2c!R55</f>
        <v>1.2337888042199303E-2</v>
      </c>
      <c r="K55" s="25"/>
      <c r="L55" s="53">
        <f t="shared" si="4"/>
        <v>0.23029117260725748</v>
      </c>
      <c r="M55" s="13">
        <f t="shared" si="5"/>
        <v>9.7222464361689909E-2</v>
      </c>
      <c r="N55" s="13">
        <f t="shared" si="11"/>
        <v>0.13306870824556757</v>
      </c>
      <c r="O55" s="13">
        <f t="shared" si="7"/>
        <v>8.5449242311846668E-2</v>
      </c>
      <c r="P55" s="13">
        <f t="shared" si="8"/>
        <v>3.5399542786114957E-2</v>
      </c>
      <c r="Q55" s="13">
        <f t="shared" si="9"/>
        <v>5.0049699525731704E-2</v>
      </c>
      <c r="R55" s="13">
        <f t="shared" si="10"/>
        <v>2.83962874563072E-2</v>
      </c>
      <c r="S55" s="12"/>
      <c r="T55" s="13"/>
      <c r="U55" s="11"/>
    </row>
    <row r="56" spans="1:21" s="27" customFormat="1" ht="15" customHeight="1" x14ac:dyDescent="0.2">
      <c r="A56" s="29">
        <v>1959</v>
      </c>
      <c r="B56" s="302">
        <f>'TA2'!B56</f>
        <v>0.63925858026699434</v>
      </c>
      <c r="C56" s="413"/>
      <c r="D56" s="414"/>
      <c r="E56" s="299">
        <f>TA2b!B56</f>
        <v>0.36074141973300566</v>
      </c>
      <c r="F56" s="28">
        <f>TA2b!J56</f>
        <v>0.26450229917696183</v>
      </c>
      <c r="G56" s="28">
        <f>TA2b!R56</f>
        <v>0.13146015040562908</v>
      </c>
      <c r="H56" s="28">
        <f>TA2c!B56</f>
        <v>9.5737179192103547E-2</v>
      </c>
      <c r="I56" s="28">
        <f>TA2c!J56</f>
        <v>4.3326350347148136E-2</v>
      </c>
      <c r="J56" s="28">
        <f>TA2c!R56</f>
        <v>1.3254278274851041E-2</v>
      </c>
      <c r="K56" s="28"/>
      <c r="L56" s="54">
        <f t="shared" si="4"/>
        <v>0.22928126932737658</v>
      </c>
      <c r="M56" s="18">
        <f t="shared" si="5"/>
        <v>9.6239120556043833E-2</v>
      </c>
      <c r="N56" s="18">
        <f t="shared" si="11"/>
        <v>0.13304214877133275</v>
      </c>
      <c r="O56" s="18">
        <f t="shared" si="7"/>
        <v>8.8133800058480954E-2</v>
      </c>
      <c r="P56" s="18">
        <f t="shared" si="8"/>
        <v>3.5722971213525537E-2</v>
      </c>
      <c r="Q56" s="18">
        <f t="shared" si="9"/>
        <v>5.2410828844955411E-2</v>
      </c>
      <c r="R56" s="18">
        <f t="shared" si="10"/>
        <v>3.0072072072297097E-2</v>
      </c>
      <c r="S56" s="17"/>
      <c r="T56" s="13"/>
      <c r="U56" s="11"/>
    </row>
    <row r="57" spans="1:21" x14ac:dyDescent="0.2">
      <c r="A57" s="24">
        <v>1960</v>
      </c>
      <c r="B57" s="303">
        <f>'TA2'!B57</f>
        <v>0.64376865870782418</v>
      </c>
      <c r="C57" s="415"/>
      <c r="D57" s="415"/>
      <c r="E57" s="300">
        <f>TA2b!B57</f>
        <v>0.35623134129217576</v>
      </c>
      <c r="F57" s="26">
        <f>TA2b!J57</f>
        <v>0.2574691124622569</v>
      </c>
      <c r="G57" s="26">
        <f>TA2b!R57</f>
        <v>0.12614389777089227</v>
      </c>
      <c r="H57" s="26">
        <f>TA2c!B57</f>
        <v>9.1147570222978355E-2</v>
      </c>
      <c r="I57" s="26">
        <f>TA2c!J57</f>
        <v>4.2785265375161113E-2</v>
      </c>
      <c r="J57" s="26">
        <f>TA2c!R57</f>
        <v>1.4580346857498696E-2</v>
      </c>
      <c r="K57" s="26"/>
      <c r="L57" s="55">
        <f t="shared" si="4"/>
        <v>0.23008744352128349</v>
      </c>
      <c r="M57" s="22">
        <f t="shared" si="5"/>
        <v>9.8762228829918863E-2</v>
      </c>
      <c r="N57" s="22">
        <f t="shared" si="11"/>
        <v>0.13132521469136463</v>
      </c>
      <c r="O57" s="22">
        <f t="shared" si="7"/>
        <v>8.3358632395731158E-2</v>
      </c>
      <c r="P57" s="22">
        <f t="shared" si="8"/>
        <v>3.4996327547913916E-2</v>
      </c>
      <c r="Q57" s="22">
        <f t="shared" si="9"/>
        <v>4.8362304847817242E-2</v>
      </c>
      <c r="R57" s="22">
        <f t="shared" si="10"/>
        <v>2.8204918517662415E-2</v>
      </c>
      <c r="S57" s="21"/>
      <c r="T57" s="13"/>
      <c r="U57" s="11"/>
    </row>
    <row r="58" spans="1:21" x14ac:dyDescent="0.2">
      <c r="A58" s="16">
        <v>1961</v>
      </c>
      <c r="B58" s="301">
        <f>'TA2'!B58</f>
        <v>0.64301409638909091</v>
      </c>
      <c r="C58" s="415"/>
      <c r="D58" s="415"/>
      <c r="E58" s="298">
        <f>TA2b!B58</f>
        <v>0.35698590361090909</v>
      </c>
      <c r="F58" s="25">
        <f>TA2b!J58</f>
        <v>0.25738283641849258</v>
      </c>
      <c r="G58" s="25">
        <f>TA2b!R58</f>
        <v>0.12441481694735662</v>
      </c>
      <c r="H58" s="25">
        <f>TA2c!B58</f>
        <v>8.9405514435415334E-2</v>
      </c>
      <c r="I58" s="25">
        <f>TA2c!J58</f>
        <v>4.2458566441218211E-2</v>
      </c>
      <c r="J58" s="25">
        <f>TA2c!R58</f>
        <v>1.4752680330612869E-2</v>
      </c>
      <c r="K58" s="25"/>
      <c r="L58" s="53">
        <f t="shared" si="4"/>
        <v>0.23257108666355247</v>
      </c>
      <c r="M58" s="13">
        <f t="shared" si="5"/>
        <v>9.9603067192416517E-2</v>
      </c>
      <c r="N58" s="13">
        <f t="shared" si="11"/>
        <v>0.13296801947113596</v>
      </c>
      <c r="O58" s="13">
        <f t="shared" si="7"/>
        <v>8.1956250506138417E-2</v>
      </c>
      <c r="P58" s="13">
        <f t="shared" si="8"/>
        <v>3.5009302511941287E-2</v>
      </c>
      <c r="Q58" s="13">
        <f t="shared" si="9"/>
        <v>4.6946947994197123E-2</v>
      </c>
      <c r="R58" s="13">
        <f t="shared" si="10"/>
        <v>2.7705886110605343E-2</v>
      </c>
      <c r="S58" s="12"/>
      <c r="T58" s="13"/>
      <c r="U58" s="11"/>
    </row>
    <row r="59" spans="1:21" x14ac:dyDescent="0.2">
      <c r="A59" s="16">
        <v>1962</v>
      </c>
      <c r="B59" s="301">
        <f>'TA2'!B59</f>
        <v>0.63865193724632263</v>
      </c>
      <c r="C59" s="483">
        <f>'TA2'!J59</f>
        <v>0.17411696910858154</v>
      </c>
      <c r="D59" s="484">
        <f>'TA2'!R59</f>
        <v>0.46453496813774109</v>
      </c>
      <c r="E59" s="295">
        <f>TA2b!B59</f>
        <v>0.36134806275367737</v>
      </c>
      <c r="F59" s="14">
        <f>TA2b!J59</f>
        <v>0.26048180460929871</v>
      </c>
      <c r="G59" s="14">
        <f>TA2b!R59</f>
        <v>0.12616467475891113</v>
      </c>
      <c r="H59" s="14">
        <f>TA2c!B59</f>
        <v>9.110201895236969E-2</v>
      </c>
      <c r="I59" s="14">
        <f>TA2c!J59</f>
        <v>4.2669601738452911E-2</v>
      </c>
      <c r="J59" s="14">
        <f>TA2c!R59</f>
        <v>1.44227035343647E-2</v>
      </c>
      <c r="K59" s="14">
        <f t="array" ref="K59:K116">TRANSPOSE('TA4'!B135:BG135)*0.00001/'TA3'!B59:B116</f>
        <v>4.8727983540542688E-3</v>
      </c>
      <c r="L59" s="53">
        <f t="shared" si="4"/>
        <v>0.23518338799476624</v>
      </c>
      <c r="M59" s="13">
        <f t="shared" si="5"/>
        <v>0.10086625814437866</v>
      </c>
      <c r="N59" s="13">
        <f t="shared" si="11"/>
        <v>0.13431712985038757</v>
      </c>
      <c r="O59" s="13">
        <f t="shared" si="7"/>
        <v>8.3495073020458221E-2</v>
      </c>
      <c r="P59" s="13">
        <f t="shared" si="8"/>
        <v>3.5062655806541443E-2</v>
      </c>
      <c r="Q59" s="13">
        <f t="shared" si="9"/>
        <v>4.8432417213916779E-2</v>
      </c>
      <c r="R59" s="13">
        <f t="shared" si="10"/>
        <v>2.8246898204088211E-2</v>
      </c>
      <c r="S59" s="12">
        <f>J59-K59</f>
        <v>9.5499051803104307E-3</v>
      </c>
      <c r="T59" s="13"/>
      <c r="U59" s="11"/>
    </row>
    <row r="60" spans="1:21" x14ac:dyDescent="0.2">
      <c r="A60" s="16">
        <v>1963</v>
      </c>
      <c r="B60" s="294">
        <f>'TA2'!B60</f>
        <v>0.63755540549755096</v>
      </c>
      <c r="C60" s="485">
        <f>'TA2'!J60</f>
        <v>0.17544713616371155</v>
      </c>
      <c r="D60" s="486">
        <f>'TA2'!R60</f>
        <v>0.46210826933383942</v>
      </c>
      <c r="E60" s="294">
        <f>TA2b!B60</f>
        <v>0.36244459450244904</v>
      </c>
      <c r="F60" s="25">
        <f>TA2b!J60</f>
        <v>0.26158976554870605</v>
      </c>
      <c r="G60" s="25">
        <f>TA2b!R60</f>
        <v>0.12664194405078888</v>
      </c>
      <c r="H60" s="25">
        <f>TA2c!B60</f>
        <v>9.1737020760774612E-2</v>
      </c>
      <c r="I60" s="25">
        <f>TA2c!J60</f>
        <v>4.3418791145086288E-2</v>
      </c>
      <c r="J60" s="25">
        <f>TA2c!R60</f>
        <v>1.4974779449403286E-2</v>
      </c>
      <c r="K60" s="25">
        <v>5.2111061010674054E-3</v>
      </c>
      <c r="L60" s="53">
        <f t="shared" si="4"/>
        <v>0.23580265045166016</v>
      </c>
      <c r="M60" s="13">
        <f t="shared" si="5"/>
        <v>0.10085482895374298</v>
      </c>
      <c r="N60" s="13">
        <f t="shared" si="11"/>
        <v>0.13494782149791718</v>
      </c>
      <c r="O60" s="13">
        <f t="shared" si="7"/>
        <v>8.3223152905702591E-2</v>
      </c>
      <c r="P60" s="13">
        <f t="shared" si="8"/>
        <v>3.4904923290014267E-2</v>
      </c>
      <c r="Q60" s="13">
        <f t="shared" si="9"/>
        <v>4.8318229615688324E-2</v>
      </c>
      <c r="R60" s="13">
        <f t="shared" si="10"/>
        <v>2.8444011695683002E-2</v>
      </c>
      <c r="S60" s="12">
        <f t="shared" ref="S60:S110" si="12">J60-K60</f>
        <v>9.7636733483358815E-3</v>
      </c>
      <c r="T60" s="13"/>
      <c r="U60" s="11"/>
    </row>
    <row r="61" spans="1:21" x14ac:dyDescent="0.2">
      <c r="A61" s="16">
        <v>1964</v>
      </c>
      <c r="B61" s="301">
        <f>'TA2'!B61</f>
        <v>0.6364588737487793</v>
      </c>
      <c r="C61" s="483">
        <f>'TA2'!J61</f>
        <v>0.17677730321884155</v>
      </c>
      <c r="D61" s="484">
        <f>'TA2'!R61</f>
        <v>0.45968157052993774</v>
      </c>
      <c r="E61" s="295">
        <f>TA2b!B61</f>
        <v>0.3635411262512207</v>
      </c>
      <c r="F61" s="14">
        <f>TA2b!J61</f>
        <v>0.2626977264881134</v>
      </c>
      <c r="G61" s="14">
        <f>TA2b!R61</f>
        <v>0.12711921334266663</v>
      </c>
      <c r="H61" s="14">
        <f>TA2c!B61</f>
        <v>9.2372022569179535E-2</v>
      </c>
      <c r="I61" s="14">
        <f>TA2c!J61</f>
        <v>4.4167980551719666E-2</v>
      </c>
      <c r="J61" s="14">
        <f>TA2c!R61</f>
        <v>1.5526855364441872E-2</v>
      </c>
      <c r="K61" s="14">
        <v>5.4829565649318797E-3</v>
      </c>
      <c r="L61" s="53">
        <f t="shared" si="4"/>
        <v>0.23642191290855408</v>
      </c>
      <c r="M61" s="13">
        <f t="shared" si="5"/>
        <v>0.1008433997631073</v>
      </c>
      <c r="N61" s="13">
        <f t="shared" si="11"/>
        <v>0.13557851314544678</v>
      </c>
      <c r="O61" s="13">
        <f t="shared" si="7"/>
        <v>8.295123279094696E-2</v>
      </c>
      <c r="P61" s="13">
        <f t="shared" si="8"/>
        <v>3.4747190773487091E-2</v>
      </c>
      <c r="Q61" s="13">
        <f t="shared" si="9"/>
        <v>4.8204042017459869E-2</v>
      </c>
      <c r="R61" s="13">
        <f t="shared" si="10"/>
        <v>2.8641125187277794E-2</v>
      </c>
      <c r="S61" s="12">
        <f t="shared" si="12"/>
        <v>1.0043898799509992E-2</v>
      </c>
      <c r="T61" s="13"/>
      <c r="U61" s="11"/>
    </row>
    <row r="62" spans="1:21" x14ac:dyDescent="0.2">
      <c r="A62" s="16">
        <v>1965</v>
      </c>
      <c r="B62" s="294">
        <f>'TA2'!B62</f>
        <v>0.64005507528781891</v>
      </c>
      <c r="C62" s="485">
        <f>'TA2'!J62</f>
        <v>0.18163794279098511</v>
      </c>
      <c r="D62" s="486">
        <f>'TA2'!R62</f>
        <v>0.4584171324968338</v>
      </c>
      <c r="E62" s="294">
        <f>TA2b!B62</f>
        <v>0.35994492471218109</v>
      </c>
      <c r="F62" s="25">
        <f>TA2b!J62</f>
        <v>0.26010790467262268</v>
      </c>
      <c r="G62" s="25">
        <f>TA2b!R62</f>
        <v>0.12634506076574326</v>
      </c>
      <c r="H62" s="25">
        <f>TA2c!B62</f>
        <v>9.2129398137331009E-2</v>
      </c>
      <c r="I62" s="25">
        <f>TA2c!J62</f>
        <v>4.4486470520496368E-2</v>
      </c>
      <c r="J62" s="25">
        <f>TA2c!R62</f>
        <v>1.5703238546848297E-2</v>
      </c>
      <c r="K62" s="25">
        <v>5.4682880488422106E-3</v>
      </c>
      <c r="L62" s="53">
        <f t="shared" si="4"/>
        <v>0.23359986394643784</v>
      </c>
      <c r="M62" s="13">
        <f t="shared" si="5"/>
        <v>9.9837020039558411E-2</v>
      </c>
      <c r="N62" s="13">
        <f t="shared" si="11"/>
        <v>0.13376284390687943</v>
      </c>
      <c r="O62" s="13">
        <f t="shared" si="7"/>
        <v>8.1858590245246887E-2</v>
      </c>
      <c r="P62" s="13">
        <f t="shared" si="8"/>
        <v>3.4215662628412247E-2</v>
      </c>
      <c r="Q62" s="13">
        <f t="shared" si="9"/>
        <v>4.7642927616834641E-2</v>
      </c>
      <c r="R62" s="13">
        <f t="shared" si="10"/>
        <v>2.8783231973648071E-2</v>
      </c>
      <c r="S62" s="12">
        <f t="shared" si="12"/>
        <v>1.0234950498006087E-2</v>
      </c>
      <c r="T62" s="13"/>
      <c r="U62" s="11"/>
    </row>
    <row r="63" spans="1:21" x14ac:dyDescent="0.2">
      <c r="A63" s="16">
        <v>1966</v>
      </c>
      <c r="B63" s="301">
        <f>'TA2'!B63</f>
        <v>0.64365127682685852</v>
      </c>
      <c r="C63" s="483">
        <f>'TA2'!J63</f>
        <v>0.18649858236312866</v>
      </c>
      <c r="D63" s="484">
        <f>'TA2'!R63</f>
        <v>0.45715269446372986</v>
      </c>
      <c r="E63" s="295">
        <f>TA2b!B63</f>
        <v>0.35634872317314148</v>
      </c>
      <c r="F63" s="14">
        <f>TA2b!J63</f>
        <v>0.25751808285713196</v>
      </c>
      <c r="G63" s="14">
        <f>TA2b!R63</f>
        <v>0.12557090818881989</v>
      </c>
      <c r="H63" s="14">
        <f>TA2c!B63</f>
        <v>9.1886773705482483E-2</v>
      </c>
      <c r="I63" s="14">
        <f>TA2c!J63</f>
        <v>4.4804960489273071E-2</v>
      </c>
      <c r="J63" s="14">
        <f>TA2c!R63</f>
        <v>1.5879621729254723E-2</v>
      </c>
      <c r="K63" s="14">
        <v>5.4683416232322668E-3</v>
      </c>
      <c r="L63" s="53">
        <f t="shared" si="4"/>
        <v>0.23077781498432159</v>
      </c>
      <c r="M63" s="13">
        <f t="shared" si="5"/>
        <v>9.8830640316009521E-2</v>
      </c>
      <c r="N63" s="13">
        <f t="shared" si="11"/>
        <v>0.13194717466831207</v>
      </c>
      <c r="O63" s="13">
        <f t="shared" si="7"/>
        <v>8.0765947699546814E-2</v>
      </c>
      <c r="P63" s="13">
        <f t="shared" si="8"/>
        <v>3.3684134483337402E-2</v>
      </c>
      <c r="Q63" s="13">
        <f t="shared" si="9"/>
        <v>4.7081813216209412E-2</v>
      </c>
      <c r="R63" s="13">
        <f t="shared" si="10"/>
        <v>2.8925338760018349E-2</v>
      </c>
      <c r="S63" s="12">
        <f t="shared" si="12"/>
        <v>1.0411280106022457E-2</v>
      </c>
      <c r="T63" s="13"/>
      <c r="U63" s="11"/>
    </row>
    <row r="64" spans="1:21" x14ac:dyDescent="0.2">
      <c r="A64" s="16">
        <v>1967</v>
      </c>
      <c r="B64" s="301">
        <f>'TA2'!B64</f>
        <v>0.64776451140642166</v>
      </c>
      <c r="C64" s="483">
        <f>'TA2'!J64</f>
        <v>0.19064490497112274</v>
      </c>
      <c r="D64" s="484">
        <f>'TA2'!R64</f>
        <v>0.45711960643529892</v>
      </c>
      <c r="E64" s="295">
        <f>TA2b!B64</f>
        <v>0.35223548859357834</v>
      </c>
      <c r="F64" s="14">
        <f>TA2b!J64</f>
        <v>0.25368969887495041</v>
      </c>
      <c r="G64" s="14">
        <f>TA2b!R64</f>
        <v>0.12263309769332409</v>
      </c>
      <c r="H64" s="14">
        <f>TA2c!B64</f>
        <v>8.9163893833756447E-2</v>
      </c>
      <c r="I64" s="14">
        <f>TA2c!J64</f>
        <v>4.2467599734663963E-2</v>
      </c>
      <c r="J64" s="14">
        <f>TA2c!R64</f>
        <v>1.4503099024295807E-2</v>
      </c>
      <c r="K64" s="14">
        <v>4.6397881495413695E-3</v>
      </c>
      <c r="L64" s="53">
        <f t="shared" si="4"/>
        <v>0.22960239090025425</v>
      </c>
      <c r="M64" s="13">
        <f t="shared" si="5"/>
        <v>9.854578971862793E-2</v>
      </c>
      <c r="N64" s="13">
        <f t="shared" si="11"/>
        <v>0.13105660118162632</v>
      </c>
      <c r="O64" s="13">
        <f t="shared" si="7"/>
        <v>8.0165497958660126E-2</v>
      </c>
      <c r="P64" s="13">
        <f t="shared" si="8"/>
        <v>3.3469203859567642E-2</v>
      </c>
      <c r="Q64" s="13">
        <f t="shared" si="9"/>
        <v>4.6696294099092484E-2</v>
      </c>
      <c r="R64" s="13">
        <f t="shared" si="10"/>
        <v>2.7964500710368156E-2</v>
      </c>
      <c r="S64" s="12">
        <f t="shared" si="12"/>
        <v>9.8633108747544374E-3</v>
      </c>
      <c r="T64" s="13"/>
      <c r="U64" s="11"/>
    </row>
    <row r="65" spans="1:21" x14ac:dyDescent="0.2">
      <c r="A65" s="16">
        <v>1968</v>
      </c>
      <c r="B65" s="301">
        <f>'TA2'!B65</f>
        <v>0.65116726793348789</v>
      </c>
      <c r="C65" s="483">
        <f>'TA2'!J65</f>
        <v>0.19218849763274193</v>
      </c>
      <c r="D65" s="484">
        <f>'TA2'!R65</f>
        <v>0.45897877030074596</v>
      </c>
      <c r="E65" s="295">
        <f>TA2b!B65</f>
        <v>0.34883273206651211</v>
      </c>
      <c r="F65" s="14">
        <f>TA2b!J65</f>
        <v>0.25016280449926853</v>
      </c>
      <c r="G65" s="14">
        <f>TA2b!R65</f>
        <v>0.1201499211601913</v>
      </c>
      <c r="H65" s="14">
        <f>TA2c!B65</f>
        <v>8.7180790025740862E-2</v>
      </c>
      <c r="I65" s="14">
        <f>TA2c!J65</f>
        <v>4.131708899512887E-2</v>
      </c>
      <c r="J65" s="14">
        <f>TA2c!R65</f>
        <v>1.4028760138899088E-2</v>
      </c>
      <c r="K65" s="14">
        <v>4.587376008436791E-3</v>
      </c>
      <c r="L65" s="53">
        <f t="shared" si="4"/>
        <v>0.22868281090632081</v>
      </c>
      <c r="M65" s="13">
        <f t="shared" si="5"/>
        <v>9.8669927567243576E-2</v>
      </c>
      <c r="N65" s="13">
        <f t="shared" si="11"/>
        <v>0.13001288333907723</v>
      </c>
      <c r="O65" s="13">
        <f t="shared" si="7"/>
        <v>7.8832832165062428E-2</v>
      </c>
      <c r="P65" s="13">
        <f t="shared" si="8"/>
        <v>3.2969131134450436E-2</v>
      </c>
      <c r="Q65" s="13">
        <f t="shared" si="9"/>
        <v>4.5863701030611992E-2</v>
      </c>
      <c r="R65" s="13">
        <f t="shared" si="10"/>
        <v>2.7288328856229782E-2</v>
      </c>
      <c r="S65" s="12">
        <f t="shared" si="12"/>
        <v>9.4413841304622978E-3</v>
      </c>
      <c r="T65" s="13"/>
      <c r="U65" s="11"/>
    </row>
    <row r="66" spans="1:21" x14ac:dyDescent="0.2">
      <c r="A66" s="20">
        <v>1969</v>
      </c>
      <c r="B66" s="302">
        <f>'TA2'!B66</f>
        <v>0.66003193566575646</v>
      </c>
      <c r="C66" s="487">
        <f>'TA2'!J66</f>
        <v>0.19495865609496832</v>
      </c>
      <c r="D66" s="488">
        <f>'TA2'!R66</f>
        <v>0.46507327957078815</v>
      </c>
      <c r="E66" s="296">
        <f>TA2b!B66</f>
        <v>0.33996806433424354</v>
      </c>
      <c r="F66" s="19">
        <f>TA2b!J66</f>
        <v>0.24042397970333695</v>
      </c>
      <c r="G66" s="19">
        <f>TA2b!R66</f>
        <v>0.11252387135755271</v>
      </c>
      <c r="H66" s="19">
        <f>TA2c!B66</f>
        <v>8.0911618773825467E-2</v>
      </c>
      <c r="I66" s="19">
        <f>TA2c!J66</f>
        <v>3.7743847467936575E-2</v>
      </c>
      <c r="J66" s="19">
        <f>TA2c!R66</f>
        <v>1.2949850526638329E-2</v>
      </c>
      <c r="K66" s="19">
        <v>4.4529384610422409E-3</v>
      </c>
      <c r="L66" s="54">
        <f t="shared" si="4"/>
        <v>0.22744419297669083</v>
      </c>
      <c r="M66" s="18">
        <f t="shared" si="5"/>
        <v>9.9544084630906582E-2</v>
      </c>
      <c r="N66" s="18">
        <f t="shared" si="11"/>
        <v>0.12790010834578425</v>
      </c>
      <c r="O66" s="18">
        <f t="shared" si="7"/>
        <v>7.4780023889616132E-2</v>
      </c>
      <c r="P66" s="18">
        <f t="shared" si="8"/>
        <v>3.1612252583727241E-2</v>
      </c>
      <c r="Q66" s="18">
        <f t="shared" si="9"/>
        <v>4.3167771305888891E-2</v>
      </c>
      <c r="R66" s="18">
        <f t="shared" si="10"/>
        <v>2.4793996941298246E-2</v>
      </c>
      <c r="S66" s="17">
        <f t="shared" si="12"/>
        <v>8.4969120655960882E-3</v>
      </c>
      <c r="T66" s="13"/>
      <c r="U66" s="11"/>
    </row>
    <row r="67" spans="1:21" x14ac:dyDescent="0.2">
      <c r="A67" s="24">
        <v>1970</v>
      </c>
      <c r="B67" s="303">
        <f>'TA2'!B67</f>
        <v>0.66292663442436606</v>
      </c>
      <c r="C67" s="489">
        <f>'TA2'!J67</f>
        <v>0.1913470549043268</v>
      </c>
      <c r="D67" s="490">
        <f>'TA2'!R67</f>
        <v>0.47157957952003926</v>
      </c>
      <c r="E67" s="297">
        <f>TA2b!B67</f>
        <v>0.33707336557563394</v>
      </c>
      <c r="F67" s="23">
        <f>TA2b!J67</f>
        <v>0.23579012660775334</v>
      </c>
      <c r="G67" s="23">
        <f>TA2b!R67</f>
        <v>0.10735416479292326</v>
      </c>
      <c r="H67" s="23">
        <f>TA2c!B67</f>
        <v>7.6276543812127784E-2</v>
      </c>
      <c r="I67" s="23">
        <f>TA2c!J67</f>
        <v>3.475407967926003E-2</v>
      </c>
      <c r="J67" s="23">
        <f>TA2c!R67</f>
        <v>1.17321589787025E-2</v>
      </c>
      <c r="K67" s="23">
        <v>3.6161342235819182E-3</v>
      </c>
      <c r="L67" s="55">
        <f t="shared" si="4"/>
        <v>0.22971920078271069</v>
      </c>
      <c r="M67" s="22">
        <f t="shared" si="5"/>
        <v>0.10128323896788061</v>
      </c>
      <c r="N67" s="22">
        <f t="shared" si="11"/>
        <v>0.12843596181483008</v>
      </c>
      <c r="O67" s="22">
        <f t="shared" si="7"/>
        <v>7.2600085113663226E-2</v>
      </c>
      <c r="P67" s="22">
        <f t="shared" si="8"/>
        <v>3.1077620980795473E-2</v>
      </c>
      <c r="Q67" s="22">
        <f t="shared" si="9"/>
        <v>4.1522464132867754E-2</v>
      </c>
      <c r="R67" s="22">
        <f t="shared" si="10"/>
        <v>2.302192070055753E-2</v>
      </c>
      <c r="S67" s="21">
        <f t="shared" si="12"/>
        <v>8.1160247551205818E-3</v>
      </c>
      <c r="T67" s="13"/>
      <c r="U67" s="11"/>
    </row>
    <row r="68" spans="1:21" x14ac:dyDescent="0.2">
      <c r="A68" s="16">
        <v>1971</v>
      </c>
      <c r="B68" s="301">
        <f>'TA2'!B68</f>
        <v>0.65969655421213247</v>
      </c>
      <c r="C68" s="483">
        <f>'TA2'!J68</f>
        <v>0.18536685215076432</v>
      </c>
      <c r="D68" s="484">
        <f>'TA2'!R68</f>
        <v>0.47432970206136815</v>
      </c>
      <c r="E68" s="295">
        <f>TA2b!B68</f>
        <v>0.34030344578786753</v>
      </c>
      <c r="F68" s="14">
        <f>TA2b!J68</f>
        <v>0.23809333718963899</v>
      </c>
      <c r="G68" s="14">
        <f>TA2b!R68</f>
        <v>0.10811225155339343</v>
      </c>
      <c r="H68" s="14">
        <f>TA2c!B68</f>
        <v>7.6792758722149301E-2</v>
      </c>
      <c r="I68" s="14">
        <f>TA2c!J68</f>
        <v>3.4980511503817979E-2</v>
      </c>
      <c r="J68" s="14">
        <f>TA2c!R68</f>
        <v>1.1719083362550009E-2</v>
      </c>
      <c r="K68" s="14">
        <v>3.7646759651115756E-3</v>
      </c>
      <c r="L68" s="53">
        <f t="shared" si="4"/>
        <v>0.2321911942344741</v>
      </c>
      <c r="M68" s="13">
        <f t="shared" si="5"/>
        <v>0.10221010859822854</v>
      </c>
      <c r="N68" s="13">
        <f t="shared" si="11"/>
        <v>0.12998108563624555</v>
      </c>
      <c r="O68" s="13">
        <f t="shared" si="7"/>
        <v>7.3131740049575455E-2</v>
      </c>
      <c r="P68" s="13">
        <f t="shared" si="8"/>
        <v>3.1319492831244133E-2</v>
      </c>
      <c r="Q68" s="13">
        <f t="shared" si="9"/>
        <v>4.1812247218331322E-2</v>
      </c>
      <c r="R68" s="13">
        <f t="shared" si="10"/>
        <v>2.326142814126797E-2</v>
      </c>
      <c r="S68" s="12">
        <f t="shared" si="12"/>
        <v>7.954407397438433E-3</v>
      </c>
      <c r="T68" s="13"/>
      <c r="U68" s="11"/>
    </row>
    <row r="69" spans="1:21" x14ac:dyDescent="0.2">
      <c r="A69" s="16">
        <v>1972</v>
      </c>
      <c r="B69" s="301">
        <f>'TA2'!B69</f>
        <v>0.65752837187756086</v>
      </c>
      <c r="C69" s="483">
        <f>'TA2'!J69</f>
        <v>0.18329713818093296</v>
      </c>
      <c r="D69" s="484">
        <f>'TA2'!R69</f>
        <v>0.4742312336966279</v>
      </c>
      <c r="E69" s="295">
        <f>TA2b!B69</f>
        <v>0.34247162812243914</v>
      </c>
      <c r="F69" s="14">
        <f>TA2b!J69</f>
        <v>0.23956300834106514</v>
      </c>
      <c r="G69" s="14">
        <f>TA2b!R69</f>
        <v>0.10792422811027791</v>
      </c>
      <c r="H69" s="14">
        <f>TA2c!B69</f>
        <v>7.630695701118384E-2</v>
      </c>
      <c r="I69" s="14">
        <f>TA2c!J69</f>
        <v>3.4588514414281235E-2</v>
      </c>
      <c r="J69" s="14">
        <f>TA2c!R69</f>
        <v>1.14936956542806E-2</v>
      </c>
      <c r="K69" s="14">
        <v>3.9070631323786268E-3</v>
      </c>
      <c r="L69" s="53">
        <f t="shared" si="4"/>
        <v>0.23454740001216123</v>
      </c>
      <c r="M69" s="13">
        <f t="shared" si="5"/>
        <v>0.102908619781374</v>
      </c>
      <c r="N69" s="13">
        <f t="shared" si="11"/>
        <v>0.13163878023078723</v>
      </c>
      <c r="O69" s="13">
        <f t="shared" si="7"/>
        <v>7.3335713695996674E-2</v>
      </c>
      <c r="P69" s="13">
        <f t="shared" si="8"/>
        <v>3.1617271099094069E-2</v>
      </c>
      <c r="Q69" s="13">
        <f t="shared" si="9"/>
        <v>4.1718442596902605E-2</v>
      </c>
      <c r="R69" s="13">
        <f t="shared" si="10"/>
        <v>2.3094818760000635E-2</v>
      </c>
      <c r="S69" s="12">
        <f t="shared" si="12"/>
        <v>7.5866325219019733E-3</v>
      </c>
      <c r="T69" s="13"/>
      <c r="U69" s="11"/>
    </row>
    <row r="70" spans="1:21" x14ac:dyDescent="0.2">
      <c r="A70" s="16">
        <v>1973</v>
      </c>
      <c r="B70" s="301">
        <f>'TA2'!B70</f>
        <v>0.6580131578612054</v>
      </c>
      <c r="C70" s="483">
        <f>'TA2'!J70</f>
        <v>0.18375969945554971</v>
      </c>
      <c r="D70" s="484">
        <f>'TA2'!R70</f>
        <v>0.47425345840565569</v>
      </c>
      <c r="E70" s="295">
        <f>TA2b!B70</f>
        <v>0.3419868421387946</v>
      </c>
      <c r="F70" s="14">
        <f>TA2b!J70</f>
        <v>0.23884044344049471</v>
      </c>
      <c r="G70" s="14">
        <f>TA2b!R70</f>
        <v>0.10593338626085824</v>
      </c>
      <c r="H70" s="14">
        <f>TA2c!B70</f>
        <v>7.4285282568325783E-2</v>
      </c>
      <c r="I70" s="14">
        <f>TA2c!J70</f>
        <v>3.3275898209922161E-2</v>
      </c>
      <c r="J70" s="14">
        <f>TA2c!R70</f>
        <v>1.0769262150006398E-2</v>
      </c>
      <c r="K70" s="14">
        <v>3.3118943708643545E-3</v>
      </c>
      <c r="L70" s="53">
        <f t="shared" si="4"/>
        <v>0.23605345587793636</v>
      </c>
      <c r="M70" s="13">
        <f t="shared" si="5"/>
        <v>0.10314639869829989</v>
      </c>
      <c r="N70" s="13">
        <f t="shared" si="11"/>
        <v>0.13290705717963647</v>
      </c>
      <c r="O70" s="13">
        <f t="shared" si="7"/>
        <v>7.2657488050936081E-2</v>
      </c>
      <c r="P70" s="13">
        <f t="shared" si="8"/>
        <v>3.1648103692532459E-2</v>
      </c>
      <c r="Q70" s="13">
        <f t="shared" si="9"/>
        <v>4.1009384358403622E-2</v>
      </c>
      <c r="R70" s="13">
        <f t="shared" si="10"/>
        <v>2.2506636059915763E-2</v>
      </c>
      <c r="S70" s="12">
        <f t="shared" si="12"/>
        <v>7.4573677791420438E-3</v>
      </c>
      <c r="T70" s="13"/>
      <c r="U70" s="11"/>
    </row>
    <row r="71" spans="1:21" x14ac:dyDescent="0.2">
      <c r="A71" s="16">
        <v>1974</v>
      </c>
      <c r="B71" s="301">
        <f>'TA2'!B71</f>
        <v>0.66108303338705809</v>
      </c>
      <c r="C71" s="483">
        <f>'TA2'!J71</f>
        <v>0.18334439649970591</v>
      </c>
      <c r="D71" s="484">
        <f>'TA2'!R71</f>
        <v>0.47773863688735219</v>
      </c>
      <c r="E71" s="295">
        <f>TA2b!B71</f>
        <v>0.33891696661294191</v>
      </c>
      <c r="F71" s="14">
        <f>TA2b!J71</f>
        <v>0.23495093672181611</v>
      </c>
      <c r="G71" s="14">
        <f>TA2b!R71</f>
        <v>0.10324409124120848</v>
      </c>
      <c r="H71" s="14">
        <f>TA2c!B71</f>
        <v>7.2225751076189226E-2</v>
      </c>
      <c r="I71" s="14">
        <f>TA2c!J71</f>
        <v>3.2106272792248092E-2</v>
      </c>
      <c r="J71" s="14">
        <f>TA2c!R71</f>
        <v>1.0359582534078982E-2</v>
      </c>
      <c r="K71" s="14">
        <v>3.0971918715648867E-3</v>
      </c>
      <c r="L71" s="53">
        <f t="shared" si="4"/>
        <v>0.23567287537173343</v>
      </c>
      <c r="M71" s="13">
        <f t="shared" si="5"/>
        <v>0.1039660298911258</v>
      </c>
      <c r="N71" s="13">
        <f t="shared" si="11"/>
        <v>0.13170684548060763</v>
      </c>
      <c r="O71" s="13">
        <f t="shared" si="7"/>
        <v>7.1137818448960388E-2</v>
      </c>
      <c r="P71" s="13">
        <f t="shared" si="8"/>
        <v>3.1018340165019254E-2</v>
      </c>
      <c r="Q71" s="13">
        <f t="shared" si="9"/>
        <v>4.0119478283941135E-2</v>
      </c>
      <c r="R71" s="13">
        <f t="shared" si="10"/>
        <v>2.174669025816911E-2</v>
      </c>
      <c r="S71" s="12">
        <f t="shared" si="12"/>
        <v>7.2623906625140944E-3</v>
      </c>
      <c r="T71" s="13"/>
      <c r="U71" s="11"/>
    </row>
    <row r="72" spans="1:21" x14ac:dyDescent="0.2">
      <c r="A72" s="16">
        <v>1975</v>
      </c>
      <c r="B72" s="301">
        <f>'TA2'!B72</f>
        <v>0.65935709841653534</v>
      </c>
      <c r="C72" s="483">
        <f>'TA2'!J72</f>
        <v>0.17896903369523898</v>
      </c>
      <c r="D72" s="484">
        <f>'TA2'!R72</f>
        <v>0.48038806472129636</v>
      </c>
      <c r="E72" s="295">
        <f>TA2b!B72</f>
        <v>0.34064290158346466</v>
      </c>
      <c r="F72" s="14">
        <f>TA2b!J72</f>
        <v>0.23518016732907654</v>
      </c>
      <c r="G72" s="14">
        <f>TA2b!R72</f>
        <v>0.10308504170890842</v>
      </c>
      <c r="H72" s="14">
        <f>TA2c!B72</f>
        <v>7.1933342539779233E-2</v>
      </c>
      <c r="I72" s="14">
        <f>TA2c!J72</f>
        <v>3.201727846399649E-2</v>
      </c>
      <c r="J72" s="14">
        <f>TA2c!R72</f>
        <v>1.0571379923732138E-2</v>
      </c>
      <c r="K72" s="14">
        <v>3.4361787957382654E-3</v>
      </c>
      <c r="L72" s="53">
        <f t="shared" si="4"/>
        <v>0.23755785987455624</v>
      </c>
      <c r="M72" s="13">
        <f t="shared" si="5"/>
        <v>0.10546273425438812</v>
      </c>
      <c r="N72" s="13">
        <f t="shared" si="11"/>
        <v>0.13209512562016812</v>
      </c>
      <c r="O72" s="13">
        <f t="shared" si="7"/>
        <v>7.106776324491193E-2</v>
      </c>
      <c r="P72" s="13">
        <f t="shared" si="8"/>
        <v>3.1151699169129188E-2</v>
      </c>
      <c r="Q72" s="13">
        <f t="shared" si="9"/>
        <v>3.9916064075782742E-2</v>
      </c>
      <c r="R72" s="13">
        <f t="shared" si="10"/>
        <v>2.1445898540264352E-2</v>
      </c>
      <c r="S72" s="12">
        <f t="shared" si="12"/>
        <v>7.1352011279938732E-3</v>
      </c>
      <c r="T72" s="13"/>
      <c r="U72" s="11"/>
    </row>
    <row r="73" spans="1:21" x14ac:dyDescent="0.2">
      <c r="A73" s="16">
        <v>1976</v>
      </c>
      <c r="B73" s="301">
        <f>'TA2'!B73</f>
        <v>0.65872028412323402</v>
      </c>
      <c r="C73" s="483">
        <f>'TA2'!J73</f>
        <v>0.17835004829788659</v>
      </c>
      <c r="D73" s="484">
        <f>'TA2'!R73</f>
        <v>0.48037023582534744</v>
      </c>
      <c r="E73" s="295">
        <f>TA2b!B73</f>
        <v>0.34127971587676598</v>
      </c>
      <c r="F73" s="14">
        <f>TA2b!J73</f>
        <v>0.23547194475227684</v>
      </c>
      <c r="G73" s="14">
        <f>TA2b!R73</f>
        <v>0.10306414978384026</v>
      </c>
      <c r="H73" s="14">
        <f>TA2c!B73</f>
        <v>7.2072440391657722E-2</v>
      </c>
      <c r="I73" s="14">
        <f>TA2c!J73</f>
        <v>3.2221073046663662E-2</v>
      </c>
      <c r="J73" s="14">
        <f>TA2c!R73</f>
        <v>1.0732540805243218E-2</v>
      </c>
      <c r="K73" s="14">
        <v>3.5062337600802657E-3</v>
      </c>
      <c r="L73" s="53">
        <f t="shared" si="4"/>
        <v>0.23821556609292571</v>
      </c>
      <c r="M73" s="13">
        <f t="shared" si="5"/>
        <v>0.10580777112448914</v>
      </c>
      <c r="N73" s="13">
        <f t="shared" si="11"/>
        <v>0.13240779496843658</v>
      </c>
      <c r="O73" s="13">
        <f t="shared" si="7"/>
        <v>7.0843076737176602E-2</v>
      </c>
      <c r="P73" s="13">
        <f t="shared" si="8"/>
        <v>3.0991709392182543E-2</v>
      </c>
      <c r="Q73" s="13">
        <f t="shared" si="9"/>
        <v>3.985136734499406E-2</v>
      </c>
      <c r="R73" s="13">
        <f t="shared" si="10"/>
        <v>2.1488532241420444E-2</v>
      </c>
      <c r="S73" s="12">
        <f t="shared" si="12"/>
        <v>7.2263070451629528E-3</v>
      </c>
      <c r="T73" s="13"/>
      <c r="U73" s="11"/>
    </row>
    <row r="74" spans="1:21" x14ac:dyDescent="0.2">
      <c r="A74" s="16">
        <v>1977</v>
      </c>
      <c r="B74" s="301">
        <f>'TA2'!B74</f>
        <v>0.65806739762897593</v>
      </c>
      <c r="C74" s="483">
        <f>'TA2'!J74</f>
        <v>0.17775890654182547</v>
      </c>
      <c r="D74" s="484">
        <f>'TA2'!R74</f>
        <v>0.48030849108715046</v>
      </c>
      <c r="E74" s="295">
        <f>TA2b!B74</f>
        <v>0.34193260237102407</v>
      </c>
      <c r="F74" s="14">
        <f>TA2b!J74</f>
        <v>0.23617885901106916</v>
      </c>
      <c r="G74" s="14">
        <f>TA2b!R74</f>
        <v>0.10347408991724016</v>
      </c>
      <c r="H74" s="14">
        <f>TA2c!B74</f>
        <v>7.2549393774538729E-2</v>
      </c>
      <c r="I74" s="14">
        <f>TA2c!J74</f>
        <v>3.2541151564652537E-2</v>
      </c>
      <c r="J74" s="14">
        <f>TA2c!R74</f>
        <v>1.0880721020599893E-2</v>
      </c>
      <c r="K74" s="14">
        <v>3.5666685213308459E-3</v>
      </c>
      <c r="L74" s="53">
        <f t="shared" si="4"/>
        <v>0.23845851245378391</v>
      </c>
      <c r="M74" s="13">
        <f t="shared" si="5"/>
        <v>0.10575374335995491</v>
      </c>
      <c r="N74" s="13">
        <f t="shared" si="11"/>
        <v>0.132704769093829</v>
      </c>
      <c r="O74" s="13">
        <f t="shared" ref="O74:O109" si="13">G74-I74</f>
        <v>7.0932938352587627E-2</v>
      </c>
      <c r="P74" s="13">
        <f t="shared" ref="P74:P109" si="14">G74-H74</f>
        <v>3.0924696142701436E-2</v>
      </c>
      <c r="Q74" s="13">
        <f t="shared" ref="Q74:Q109" si="15">H74-I74</f>
        <v>4.0008242209886191E-2</v>
      </c>
      <c r="R74" s="13">
        <f t="shared" ref="R74:R109" si="16">I74-J74</f>
        <v>2.1660430544052645E-2</v>
      </c>
      <c r="S74" s="12">
        <f t="shared" si="12"/>
        <v>7.3140524992690468E-3</v>
      </c>
      <c r="T74" s="13"/>
      <c r="U74" s="11"/>
    </row>
    <row r="75" spans="1:21" x14ac:dyDescent="0.2">
      <c r="A75" s="16">
        <v>1978</v>
      </c>
      <c r="B75" s="301">
        <f>'TA2'!B75</f>
        <v>0.65907423753409411</v>
      </c>
      <c r="C75" s="483">
        <f>'TA2'!J75</f>
        <v>0.17832601921224622</v>
      </c>
      <c r="D75" s="484">
        <f>'TA2'!R75</f>
        <v>0.48074821832184789</v>
      </c>
      <c r="E75" s="295">
        <f>TA2b!B75</f>
        <v>0.34092576246590589</v>
      </c>
      <c r="F75" s="14">
        <f>TA2b!J75</f>
        <v>0.23543794799241802</v>
      </c>
      <c r="G75" s="14">
        <f>TA2b!R75</f>
        <v>0.10344810086406708</v>
      </c>
      <c r="H75" s="14">
        <f>TA2c!B75</f>
        <v>7.2976056114204102E-2</v>
      </c>
      <c r="I75" s="14">
        <f>TA2c!J75</f>
        <v>3.3259174655212664E-2</v>
      </c>
      <c r="J75" s="14">
        <f>TA2c!R75</f>
        <v>1.1327964541291369E-2</v>
      </c>
      <c r="K75" s="14">
        <v>3.4987900596696177E-3</v>
      </c>
      <c r="L75" s="53">
        <f t="shared" ref="L75:L110" si="17">E75-G75</f>
        <v>0.23747766160183881</v>
      </c>
      <c r="M75" s="13">
        <f t="shared" ref="M75:M110" si="18">E75-F75</f>
        <v>0.10548781447348787</v>
      </c>
      <c r="N75" s="13">
        <f t="shared" si="11"/>
        <v>0.13198984712835093</v>
      </c>
      <c r="O75" s="13">
        <f t="shared" si="13"/>
        <v>7.0188926208854419E-2</v>
      </c>
      <c r="P75" s="13">
        <f t="shared" si="14"/>
        <v>3.0472044749862981E-2</v>
      </c>
      <c r="Q75" s="13">
        <f t="shared" si="15"/>
        <v>3.9716881458991438E-2</v>
      </c>
      <c r="R75" s="13">
        <f t="shared" si="16"/>
        <v>2.1931210113921296E-2</v>
      </c>
      <c r="S75" s="12">
        <f t="shared" si="12"/>
        <v>7.8291744816217507E-3</v>
      </c>
      <c r="T75" s="13"/>
      <c r="U75" s="11"/>
    </row>
    <row r="76" spans="1:21" x14ac:dyDescent="0.2">
      <c r="A76" s="20">
        <v>1979</v>
      </c>
      <c r="B76" s="302">
        <f>'TA2'!B76</f>
        <v>0.65748360753059387</v>
      </c>
      <c r="C76" s="487">
        <f>'TA2'!J76</f>
        <v>0.17877191305160522</v>
      </c>
      <c r="D76" s="488">
        <f>'TA2'!R76</f>
        <v>0.47871169447898865</v>
      </c>
      <c r="E76" s="296">
        <f>TA2b!B76</f>
        <v>0.34251639246940613</v>
      </c>
      <c r="F76" s="19">
        <f>TA2b!J76</f>
        <v>0.23807156085968018</v>
      </c>
      <c r="G76" s="19">
        <f>TA2b!R76</f>
        <v>0.10671211034059525</v>
      </c>
      <c r="H76" s="19">
        <f>TA2c!B76</f>
        <v>7.6235704123973846E-2</v>
      </c>
      <c r="I76" s="19">
        <f>TA2c!J76</f>
        <v>3.6026574671268463E-2</v>
      </c>
      <c r="J76" s="19">
        <f>TA2c!R76</f>
        <v>1.2822536751627922E-2</v>
      </c>
      <c r="K76" s="19">
        <v>4.4947203341649195E-3</v>
      </c>
      <c r="L76" s="54">
        <f t="shared" si="17"/>
        <v>0.23580428212881088</v>
      </c>
      <c r="M76" s="18">
        <f t="shared" si="18"/>
        <v>0.10444483160972595</v>
      </c>
      <c r="N76" s="18">
        <f t="shared" si="11"/>
        <v>0.13135945051908493</v>
      </c>
      <c r="O76" s="18">
        <f t="shared" si="13"/>
        <v>7.0685535669326782E-2</v>
      </c>
      <c r="P76" s="18">
        <f t="shared" si="14"/>
        <v>3.0476406216621399E-2</v>
      </c>
      <c r="Q76" s="18">
        <f t="shared" si="15"/>
        <v>4.0209129452705383E-2</v>
      </c>
      <c r="R76" s="18">
        <f t="shared" si="16"/>
        <v>2.3204037919640541E-2</v>
      </c>
      <c r="S76" s="17">
        <f t="shared" si="12"/>
        <v>8.3278164174630034E-3</v>
      </c>
      <c r="T76" s="13"/>
      <c r="U76" s="11"/>
    </row>
    <row r="77" spans="1:21" x14ac:dyDescent="0.2">
      <c r="A77" s="24">
        <v>1980</v>
      </c>
      <c r="B77" s="303">
        <f>'TA2'!B77</f>
        <v>0.65982669591903687</v>
      </c>
      <c r="C77" s="489">
        <f>'TA2'!J77</f>
        <v>0.17331624031066895</v>
      </c>
      <c r="D77" s="490">
        <f>'TA2'!R77</f>
        <v>0.48651045560836792</v>
      </c>
      <c r="E77" s="297">
        <f>TA2b!B77</f>
        <v>0.34017330408096313</v>
      </c>
      <c r="F77" s="23">
        <f>TA2b!J77</f>
        <v>0.23378486931324005</v>
      </c>
      <c r="G77" s="23">
        <f>TA2b!R77</f>
        <v>0.10279034078121185</v>
      </c>
      <c r="H77" s="23">
        <f>TA2c!B77</f>
        <v>7.2896979749202728E-2</v>
      </c>
      <c r="I77" s="23">
        <f>TA2c!J77</f>
        <v>3.3711720257997513E-2</v>
      </c>
      <c r="J77" s="23">
        <f>TA2c!R77</f>
        <v>1.1546904221177101E-2</v>
      </c>
      <c r="K77" s="23">
        <v>3.5642314076153297E-3</v>
      </c>
      <c r="L77" s="55">
        <f t="shared" si="17"/>
        <v>0.23738296329975128</v>
      </c>
      <c r="M77" s="22">
        <f t="shared" si="18"/>
        <v>0.10638843476772308</v>
      </c>
      <c r="N77" s="22">
        <f t="shared" si="11"/>
        <v>0.1309945285320282</v>
      </c>
      <c r="O77" s="22">
        <f t="shared" si="13"/>
        <v>6.907862052321434E-2</v>
      </c>
      <c r="P77" s="22">
        <f t="shared" si="14"/>
        <v>2.9893361032009125E-2</v>
      </c>
      <c r="Q77" s="22">
        <f t="shared" si="15"/>
        <v>3.9185259491205215E-2</v>
      </c>
      <c r="R77" s="22">
        <f t="shared" si="16"/>
        <v>2.2164816036820412E-2</v>
      </c>
      <c r="S77" s="21">
        <f t="shared" si="12"/>
        <v>7.9826728135617715E-3</v>
      </c>
      <c r="T77" s="13"/>
      <c r="U77" s="11"/>
    </row>
    <row r="78" spans="1:21" x14ac:dyDescent="0.2">
      <c r="A78" s="16">
        <v>1981</v>
      </c>
      <c r="B78" s="301">
        <f>'TA2'!B78</f>
        <v>0.65584605932235718</v>
      </c>
      <c r="C78" s="483">
        <f>'TA2'!J78</f>
        <v>0.16943210363388062</v>
      </c>
      <c r="D78" s="484">
        <f>'TA2'!R78</f>
        <v>0.48641395568847656</v>
      </c>
      <c r="E78" s="295">
        <f>TA2b!B78</f>
        <v>0.34415394067764282</v>
      </c>
      <c r="F78" s="14">
        <f>TA2b!J78</f>
        <v>0.23689508438110352</v>
      </c>
      <c r="G78" s="14">
        <f>TA2b!R78</f>
        <v>0.10490753501653671</v>
      </c>
      <c r="H78" s="14">
        <f>TA2c!B78</f>
        <v>7.4751116335391998E-2</v>
      </c>
      <c r="I78" s="14">
        <f>TA2c!J78</f>
        <v>3.492133691906929E-2</v>
      </c>
      <c r="J78" s="14">
        <f>TA2c!R78</f>
        <v>1.2082545086741447E-2</v>
      </c>
      <c r="K78" s="14">
        <v>3.896306240903571E-3</v>
      </c>
      <c r="L78" s="53">
        <f t="shared" si="17"/>
        <v>0.23924640566110611</v>
      </c>
      <c r="M78" s="13">
        <f t="shared" si="18"/>
        <v>0.10725885629653931</v>
      </c>
      <c r="N78" s="13">
        <f t="shared" ref="N78:N109" si="19">F78-G78</f>
        <v>0.1319875493645668</v>
      </c>
      <c r="O78" s="13">
        <f t="shared" si="13"/>
        <v>6.9986198097467422E-2</v>
      </c>
      <c r="P78" s="13">
        <f t="shared" si="14"/>
        <v>3.0156418681144714E-2</v>
      </c>
      <c r="Q78" s="13">
        <f t="shared" si="15"/>
        <v>3.9829779416322708E-2</v>
      </c>
      <c r="R78" s="13">
        <f t="shared" si="16"/>
        <v>2.2838791832327843E-2</v>
      </c>
      <c r="S78" s="12">
        <f t="shared" si="12"/>
        <v>8.1862388458378774E-3</v>
      </c>
      <c r="T78" s="13"/>
      <c r="U78" s="11"/>
    </row>
    <row r="79" spans="1:21" x14ac:dyDescent="0.2">
      <c r="A79" s="16">
        <v>1982</v>
      </c>
      <c r="B79" s="301">
        <f>'TA2'!B79</f>
        <v>0.65146559476852417</v>
      </c>
      <c r="C79" s="483">
        <f>'TA2'!J79</f>
        <v>0.16125643253326416</v>
      </c>
      <c r="D79" s="484">
        <f>'TA2'!R79</f>
        <v>0.49020916223526001</v>
      </c>
      <c r="E79" s="295">
        <f>TA2b!B79</f>
        <v>0.34853440523147583</v>
      </c>
      <c r="F79" s="14">
        <f>TA2b!J79</f>
        <v>0.239737868309021</v>
      </c>
      <c r="G79" s="14">
        <f>TA2b!R79</f>
        <v>0.10762018710374832</v>
      </c>
      <c r="H79" s="14">
        <f>TA2c!B79</f>
        <v>7.7952533960342407E-2</v>
      </c>
      <c r="I79" s="14">
        <f>TA2c!J79</f>
        <v>3.8890648633241653E-2</v>
      </c>
      <c r="J79" s="14">
        <f>TA2c!R79</f>
        <v>1.5278237871825695E-2</v>
      </c>
      <c r="K79" s="14">
        <v>6.7316054863059104E-3</v>
      </c>
      <c r="L79" s="53">
        <f t="shared" si="17"/>
        <v>0.24091421812772751</v>
      </c>
      <c r="M79" s="13">
        <f t="shared" si="18"/>
        <v>0.10879653692245483</v>
      </c>
      <c r="N79" s="13">
        <f t="shared" si="19"/>
        <v>0.13211768120527267</v>
      </c>
      <c r="O79" s="13">
        <f t="shared" si="13"/>
        <v>6.8729538470506668E-2</v>
      </c>
      <c r="P79" s="13">
        <f t="shared" si="14"/>
        <v>2.9667653143405914E-2</v>
      </c>
      <c r="Q79" s="13">
        <f t="shared" si="15"/>
        <v>3.9061885327100754E-2</v>
      </c>
      <c r="R79" s="13">
        <f t="shared" si="16"/>
        <v>2.3612410761415958E-2</v>
      </c>
      <c r="S79" s="12">
        <f t="shared" si="12"/>
        <v>8.5466323855197847E-3</v>
      </c>
      <c r="T79" s="13"/>
      <c r="U79" s="11"/>
    </row>
    <row r="80" spans="1:21" x14ac:dyDescent="0.2">
      <c r="A80" s="16">
        <v>1983</v>
      </c>
      <c r="B80" s="301">
        <f>'TA2'!B80</f>
        <v>0.64548602700233459</v>
      </c>
      <c r="C80" s="483">
        <f>'TA2'!J80</f>
        <v>0.15501594543457031</v>
      </c>
      <c r="D80" s="484">
        <f>'TA2'!R80</f>
        <v>0.49047008156776428</v>
      </c>
      <c r="E80" s="295">
        <f>TA2b!B80</f>
        <v>0.35451397299766541</v>
      </c>
      <c r="F80" s="14">
        <f>TA2b!J80</f>
        <v>0.24417616426944733</v>
      </c>
      <c r="G80" s="14">
        <f>TA2b!R80</f>
        <v>0.1110137552022934</v>
      </c>
      <c r="H80" s="14">
        <f>TA2c!B80</f>
        <v>8.09154212474823E-2</v>
      </c>
      <c r="I80" s="14">
        <f>TA2c!J80</f>
        <v>4.0909655392169952E-2</v>
      </c>
      <c r="J80" s="14">
        <f>TA2c!R80</f>
        <v>1.7221469432115555E-2</v>
      </c>
      <c r="K80" s="14">
        <v>8.4260778144032433E-3</v>
      </c>
      <c r="L80" s="53">
        <f t="shared" si="17"/>
        <v>0.24350021779537201</v>
      </c>
      <c r="M80" s="13">
        <f t="shared" si="18"/>
        <v>0.11033780872821808</v>
      </c>
      <c r="N80" s="13">
        <f t="shared" si="19"/>
        <v>0.13316240906715393</v>
      </c>
      <c r="O80" s="13">
        <f t="shared" si="13"/>
        <v>7.0104099810123444E-2</v>
      </c>
      <c r="P80" s="13">
        <f t="shared" si="14"/>
        <v>3.0098333954811096E-2</v>
      </c>
      <c r="Q80" s="13">
        <f t="shared" si="15"/>
        <v>4.0005765855312347E-2</v>
      </c>
      <c r="R80" s="13">
        <f t="shared" si="16"/>
        <v>2.3688185960054398E-2</v>
      </c>
      <c r="S80" s="12">
        <f t="shared" si="12"/>
        <v>8.7953916177123115E-3</v>
      </c>
      <c r="T80" s="13"/>
      <c r="U80" s="11"/>
    </row>
    <row r="81" spans="1:21" x14ac:dyDescent="0.2">
      <c r="A81" s="16">
        <v>1984</v>
      </c>
      <c r="B81" s="301">
        <f>'TA2'!B81</f>
        <v>0.64031589031219482</v>
      </c>
      <c r="C81" s="483">
        <f>'TA2'!J81</f>
        <v>0.1569441556930542</v>
      </c>
      <c r="D81" s="484">
        <f>'TA2'!R81</f>
        <v>0.48337173461914062</v>
      </c>
      <c r="E81" s="295">
        <f>TA2b!B81</f>
        <v>0.35968410968780518</v>
      </c>
      <c r="F81" s="14">
        <f>TA2b!J81</f>
        <v>0.25014573335647583</v>
      </c>
      <c r="G81" s="14">
        <f>TA2b!R81</f>
        <v>0.1154283732175827</v>
      </c>
      <c r="H81" s="14">
        <f>TA2c!B81</f>
        <v>8.510243147611618E-2</v>
      </c>
      <c r="I81" s="14">
        <f>TA2c!J81</f>
        <v>4.3629992753267288E-2</v>
      </c>
      <c r="J81" s="14">
        <f>TA2c!R81</f>
        <v>1.80630162358284E-2</v>
      </c>
      <c r="K81" s="14">
        <v>8.6596380333850299E-3</v>
      </c>
      <c r="L81" s="53">
        <f t="shared" si="17"/>
        <v>0.24425573647022247</v>
      </c>
      <c r="M81" s="13">
        <f t="shared" si="18"/>
        <v>0.10953837633132935</v>
      </c>
      <c r="N81" s="13">
        <f t="shared" si="19"/>
        <v>0.13471736013889313</v>
      </c>
      <c r="O81" s="13">
        <f t="shared" si="13"/>
        <v>7.1798380464315414E-2</v>
      </c>
      <c r="P81" s="13">
        <f t="shared" si="14"/>
        <v>3.0325941741466522E-2</v>
      </c>
      <c r="Q81" s="13">
        <f t="shared" si="15"/>
        <v>4.1472438722848892E-2</v>
      </c>
      <c r="R81" s="13">
        <f t="shared" si="16"/>
        <v>2.5566976517438889E-2</v>
      </c>
      <c r="S81" s="12">
        <f t="shared" si="12"/>
        <v>9.4033782024433698E-3</v>
      </c>
      <c r="T81" s="13"/>
      <c r="U81" s="11"/>
    </row>
    <row r="82" spans="1:21" x14ac:dyDescent="0.2">
      <c r="A82" s="16">
        <v>1985</v>
      </c>
      <c r="B82" s="301">
        <f>'TA2'!B82</f>
        <v>0.63888928294181824</v>
      </c>
      <c r="C82" s="483">
        <f>'TA2'!J82</f>
        <v>0.15656280517578125</v>
      </c>
      <c r="D82" s="484">
        <f>'TA2'!R82</f>
        <v>0.48232647776603699</v>
      </c>
      <c r="E82" s="295">
        <f>TA2b!B82</f>
        <v>0.36111071705818176</v>
      </c>
      <c r="F82" s="14">
        <f>TA2b!J82</f>
        <v>0.25122430920600891</v>
      </c>
      <c r="G82" s="14">
        <f>TA2b!R82</f>
        <v>0.11735387891530991</v>
      </c>
      <c r="H82" s="14">
        <f>TA2c!B82</f>
        <v>8.6715288460254669E-2</v>
      </c>
      <c r="I82" s="14">
        <f>TA2c!J82</f>
        <v>4.4879551976919174E-2</v>
      </c>
      <c r="J82" s="14">
        <f>TA2c!R82</f>
        <v>1.8316132947802544E-2</v>
      </c>
      <c r="K82" s="14">
        <v>0</v>
      </c>
      <c r="L82" s="53">
        <f t="shared" si="17"/>
        <v>0.24375683814287186</v>
      </c>
      <c r="M82" s="13">
        <f t="shared" si="18"/>
        <v>0.10988640785217285</v>
      </c>
      <c r="N82" s="13">
        <f t="shared" si="19"/>
        <v>0.13387043029069901</v>
      </c>
      <c r="O82" s="13">
        <f t="shared" si="13"/>
        <v>7.2474326938390732E-2</v>
      </c>
      <c r="P82" s="13">
        <f t="shared" si="14"/>
        <v>3.0638590455055237E-2</v>
      </c>
      <c r="Q82" s="13">
        <f t="shared" si="15"/>
        <v>4.1835736483335495E-2</v>
      </c>
      <c r="R82" s="13">
        <f t="shared" si="16"/>
        <v>2.6563419029116631E-2</v>
      </c>
      <c r="S82" s="12">
        <f t="shared" si="12"/>
        <v>1.8316132947802544E-2</v>
      </c>
      <c r="T82" s="13"/>
      <c r="U82" s="11"/>
    </row>
    <row r="83" spans="1:21" x14ac:dyDescent="0.2">
      <c r="A83" s="16">
        <v>1986</v>
      </c>
      <c r="B83" s="301">
        <f>'TA2'!B83</f>
        <v>0.64021360874176025</v>
      </c>
      <c r="C83" s="483">
        <f>'TA2'!J83</f>
        <v>0.15339553356170654</v>
      </c>
      <c r="D83" s="484">
        <f>'TA2'!R83</f>
        <v>0.48681807518005371</v>
      </c>
      <c r="E83" s="295">
        <f>TA2b!B83</f>
        <v>0.35978639125823975</v>
      </c>
      <c r="F83" s="14">
        <f>TA2b!J83</f>
        <v>0.24859008193016052</v>
      </c>
      <c r="G83" s="14">
        <f>TA2b!R83</f>
        <v>0.11371186375617981</v>
      </c>
      <c r="H83" s="14">
        <f>TA2c!B83</f>
        <v>8.3280667662620544E-2</v>
      </c>
      <c r="I83" s="14">
        <f>TA2c!J83</f>
        <v>4.140244796872139E-2</v>
      </c>
      <c r="J83" s="14">
        <f>TA2c!R83</f>
        <v>1.6852833330631256E-2</v>
      </c>
      <c r="K83" s="14">
        <v>7.7738491288833174E-3</v>
      </c>
      <c r="L83" s="53">
        <f t="shared" si="17"/>
        <v>0.24607452750205994</v>
      </c>
      <c r="M83" s="13">
        <f t="shared" si="18"/>
        <v>0.11119630932807922</v>
      </c>
      <c r="N83" s="13">
        <f t="shared" si="19"/>
        <v>0.13487821817398071</v>
      </c>
      <c r="O83" s="13">
        <f t="shared" si="13"/>
        <v>7.230941578745842E-2</v>
      </c>
      <c r="P83" s="13">
        <f t="shared" si="14"/>
        <v>3.0431196093559265E-2</v>
      </c>
      <c r="Q83" s="13">
        <f t="shared" si="15"/>
        <v>4.1878219693899155E-2</v>
      </c>
      <c r="R83" s="13">
        <f t="shared" si="16"/>
        <v>2.4549614638090134E-2</v>
      </c>
      <c r="S83" s="12">
        <f t="shared" si="12"/>
        <v>9.0789842017479395E-3</v>
      </c>
      <c r="T83" s="13"/>
      <c r="U83" s="11"/>
    </row>
    <row r="84" spans="1:21" x14ac:dyDescent="0.2">
      <c r="A84" s="16">
        <v>1987</v>
      </c>
      <c r="B84" s="301">
        <f>'TA2'!B84</f>
        <v>0.62994474172592163</v>
      </c>
      <c r="C84" s="483">
        <f>'TA2'!J84</f>
        <v>0.15070939064025879</v>
      </c>
      <c r="D84" s="484">
        <f>'TA2'!R84</f>
        <v>0.47923535108566284</v>
      </c>
      <c r="E84" s="295">
        <f>TA2b!B84</f>
        <v>0.37005525827407837</v>
      </c>
      <c r="F84" s="14">
        <f>TA2b!J84</f>
        <v>0.26068967580795288</v>
      </c>
      <c r="G84" s="14">
        <f>TA2b!R84</f>
        <v>0.12465806305408478</v>
      </c>
      <c r="H84" s="14">
        <f>TA2c!B84</f>
        <v>9.2576071619987488E-2</v>
      </c>
      <c r="I84" s="14">
        <f>TA2c!J84</f>
        <v>4.7684911638498306E-2</v>
      </c>
      <c r="J84" s="14">
        <f>TA2c!R84</f>
        <v>2.0408134907484055E-2</v>
      </c>
      <c r="K84" s="14">
        <v>1.0368879227232794E-2</v>
      </c>
      <c r="L84" s="53">
        <f t="shared" si="17"/>
        <v>0.24539719521999359</v>
      </c>
      <c r="M84" s="13">
        <f t="shared" si="18"/>
        <v>0.10936558246612549</v>
      </c>
      <c r="N84" s="13">
        <f t="shared" si="19"/>
        <v>0.1360316127538681</v>
      </c>
      <c r="O84" s="13">
        <f t="shared" si="13"/>
        <v>7.6973151415586472E-2</v>
      </c>
      <c r="P84" s="13">
        <f t="shared" si="14"/>
        <v>3.208199143409729E-2</v>
      </c>
      <c r="Q84" s="13">
        <f t="shared" si="15"/>
        <v>4.4891159981489182E-2</v>
      </c>
      <c r="R84" s="13">
        <f t="shared" si="16"/>
        <v>2.7276776731014252E-2</v>
      </c>
      <c r="S84" s="12">
        <f t="shared" si="12"/>
        <v>1.003925568025126E-2</v>
      </c>
      <c r="T84" s="13"/>
      <c r="U84" s="11"/>
    </row>
    <row r="85" spans="1:21" x14ac:dyDescent="0.2">
      <c r="A85" s="16">
        <v>1988</v>
      </c>
      <c r="B85" s="301">
        <f>'TA2'!B85</f>
        <v>0.61437433958053589</v>
      </c>
      <c r="C85" s="483">
        <f>'TA2'!J85</f>
        <v>0.1473689079284668</v>
      </c>
      <c r="D85" s="484">
        <f>'TA2'!R85</f>
        <v>0.46700543165206909</v>
      </c>
      <c r="E85" s="295">
        <f>TA2b!B85</f>
        <v>0.38562566041946411</v>
      </c>
      <c r="F85" s="14">
        <f>TA2b!J85</f>
        <v>0.27786746621131897</v>
      </c>
      <c r="G85" s="14">
        <f>TA2b!R85</f>
        <v>0.14139774441719055</v>
      </c>
      <c r="H85" s="14">
        <f>TA2c!B85</f>
        <v>0.10789698362350464</v>
      </c>
      <c r="I85" s="14">
        <f>TA2c!J85</f>
        <v>5.7988949120044708E-2</v>
      </c>
      <c r="J85" s="14">
        <f>TA2c!R85</f>
        <v>2.410266175866127E-2</v>
      </c>
      <c r="K85" s="14">
        <v>1.0827829906420849E-2</v>
      </c>
      <c r="L85" s="53">
        <f t="shared" si="17"/>
        <v>0.24422791600227356</v>
      </c>
      <c r="M85" s="13">
        <f t="shared" si="18"/>
        <v>0.10775819420814514</v>
      </c>
      <c r="N85" s="13">
        <f t="shared" si="19"/>
        <v>0.13646972179412842</v>
      </c>
      <c r="O85" s="13">
        <f t="shared" si="13"/>
        <v>8.3408795297145844E-2</v>
      </c>
      <c r="P85" s="13">
        <f t="shared" si="14"/>
        <v>3.3500760793685913E-2</v>
      </c>
      <c r="Q85" s="13">
        <f t="shared" si="15"/>
        <v>4.990803450345993E-2</v>
      </c>
      <c r="R85" s="13">
        <f t="shared" si="16"/>
        <v>3.3886287361383438E-2</v>
      </c>
      <c r="S85" s="12">
        <f t="shared" si="12"/>
        <v>1.3274831852240421E-2</v>
      </c>
      <c r="T85" s="13"/>
      <c r="U85" s="11"/>
    </row>
    <row r="86" spans="1:21" x14ac:dyDescent="0.2">
      <c r="A86" s="20">
        <v>1989</v>
      </c>
      <c r="B86" s="302">
        <f>'TA2'!B86</f>
        <v>0.61794129014015198</v>
      </c>
      <c r="C86" s="487">
        <f>'TA2'!J86</f>
        <v>0.14823001623153687</v>
      </c>
      <c r="D86" s="488">
        <f>'TA2'!R86</f>
        <v>0.46971127390861511</v>
      </c>
      <c r="E86" s="296">
        <f>TA2b!B86</f>
        <v>0.38205870985984802</v>
      </c>
      <c r="F86" s="19">
        <f>TA2b!J86</f>
        <v>0.2738112211227417</v>
      </c>
      <c r="G86" s="19">
        <f>TA2b!R86</f>
        <v>0.13705763220787048</v>
      </c>
      <c r="H86" s="19">
        <f>TA2c!B86</f>
        <v>0.10355993360280991</v>
      </c>
      <c r="I86" s="19">
        <f>TA2c!J86</f>
        <v>5.4499983787536621E-2</v>
      </c>
      <c r="J86" s="19">
        <f>TA2c!R86</f>
        <v>2.2860072553157806E-2</v>
      </c>
      <c r="K86" s="19">
        <v>1.0530218853368647E-2</v>
      </c>
      <c r="L86" s="54">
        <f t="shared" si="17"/>
        <v>0.24500107765197754</v>
      </c>
      <c r="M86" s="18">
        <f t="shared" si="18"/>
        <v>0.10824748873710632</v>
      </c>
      <c r="N86" s="18">
        <f t="shared" si="19"/>
        <v>0.13675358891487122</v>
      </c>
      <c r="O86" s="18">
        <f t="shared" si="13"/>
        <v>8.2557648420333862E-2</v>
      </c>
      <c r="P86" s="18">
        <f t="shared" si="14"/>
        <v>3.3497698605060577E-2</v>
      </c>
      <c r="Q86" s="18">
        <f t="shared" si="15"/>
        <v>4.9059949815273285E-2</v>
      </c>
      <c r="R86" s="18">
        <f t="shared" si="16"/>
        <v>3.1639911234378815E-2</v>
      </c>
      <c r="S86" s="17">
        <f t="shared" si="12"/>
        <v>1.2329853699789159E-2</v>
      </c>
      <c r="T86" s="13"/>
      <c r="U86" s="11"/>
    </row>
    <row r="87" spans="1:21" x14ac:dyDescent="0.2">
      <c r="A87" s="24">
        <v>1990</v>
      </c>
      <c r="B87" s="303">
        <f>'TA2'!B87</f>
        <v>0.61677587032318115</v>
      </c>
      <c r="C87" s="489">
        <f>'TA2'!J87</f>
        <v>0.14648956060409546</v>
      </c>
      <c r="D87" s="490">
        <f>'TA2'!R87</f>
        <v>0.47028630971908569</v>
      </c>
      <c r="E87" s="297">
        <f>TA2b!B87</f>
        <v>0.38322412967681885</v>
      </c>
      <c r="F87" s="23">
        <f>TA2b!J87</f>
        <v>0.27429956197738647</v>
      </c>
      <c r="G87" s="23">
        <f>TA2b!R87</f>
        <v>0.1376732736825943</v>
      </c>
      <c r="H87" s="23">
        <f>TA2c!B87</f>
        <v>0.10388897359371185</v>
      </c>
      <c r="I87" s="23">
        <f>TA2c!J87</f>
        <v>5.4306313395500183E-2</v>
      </c>
      <c r="J87" s="23">
        <f>TA2c!R87</f>
        <v>2.2627739235758781E-2</v>
      </c>
      <c r="K87" s="23">
        <v>1.0117773952413355E-2</v>
      </c>
      <c r="L87" s="55">
        <f t="shared" si="17"/>
        <v>0.24555085599422455</v>
      </c>
      <c r="M87" s="22">
        <f t="shared" si="18"/>
        <v>0.10892456769943237</v>
      </c>
      <c r="N87" s="22">
        <f t="shared" si="19"/>
        <v>0.13662628829479218</v>
      </c>
      <c r="O87" s="22">
        <f t="shared" si="13"/>
        <v>8.3366960287094116E-2</v>
      </c>
      <c r="P87" s="22">
        <f t="shared" si="14"/>
        <v>3.3784300088882446E-2</v>
      </c>
      <c r="Q87" s="22">
        <f t="shared" si="15"/>
        <v>4.958266019821167E-2</v>
      </c>
      <c r="R87" s="22">
        <f t="shared" si="16"/>
        <v>3.1678574159741402E-2</v>
      </c>
      <c r="S87" s="21">
        <f t="shared" si="12"/>
        <v>1.2509965283345427E-2</v>
      </c>
      <c r="T87" s="13"/>
      <c r="U87" s="11"/>
    </row>
    <row r="88" spans="1:21" x14ac:dyDescent="0.2">
      <c r="A88" s="16">
        <v>1991</v>
      </c>
      <c r="B88" s="301">
        <f>'TA2'!B88</f>
        <v>0.61706218123435974</v>
      </c>
      <c r="C88" s="483">
        <f>'TA2'!J88</f>
        <v>0.142802894115448</v>
      </c>
      <c r="D88" s="484">
        <f>'TA2'!R88</f>
        <v>0.47425928711891174</v>
      </c>
      <c r="E88" s="295">
        <f>TA2b!B88</f>
        <v>0.38293781876564026</v>
      </c>
      <c r="F88" s="14">
        <f>TA2b!J88</f>
        <v>0.2717449963092804</v>
      </c>
      <c r="G88" s="14">
        <f>TA2b!R88</f>
        <v>0.13163711130619049</v>
      </c>
      <c r="H88" s="14">
        <f>TA2c!B88</f>
        <v>9.8038099706172943E-2</v>
      </c>
      <c r="I88" s="14">
        <f>TA2c!J88</f>
        <v>5.03418929874897E-2</v>
      </c>
      <c r="J88" s="14">
        <f>TA2c!R88</f>
        <v>2.0730955526232719E-2</v>
      </c>
      <c r="K88" s="14">
        <v>9.3967843962535717E-3</v>
      </c>
      <c r="L88" s="53">
        <f t="shared" si="17"/>
        <v>0.25130070745944977</v>
      </c>
      <c r="M88" s="13">
        <f t="shared" si="18"/>
        <v>0.11119282245635986</v>
      </c>
      <c r="N88" s="13">
        <f t="shared" si="19"/>
        <v>0.1401078850030899</v>
      </c>
      <c r="O88" s="13">
        <f t="shared" si="13"/>
        <v>8.129521831870079E-2</v>
      </c>
      <c r="P88" s="13">
        <f t="shared" si="14"/>
        <v>3.3599011600017548E-2</v>
      </c>
      <c r="Q88" s="13">
        <f t="shared" si="15"/>
        <v>4.7696206718683243E-2</v>
      </c>
      <c r="R88" s="13">
        <f t="shared" si="16"/>
        <v>2.9610937461256981E-2</v>
      </c>
      <c r="S88" s="12">
        <f t="shared" si="12"/>
        <v>1.1334171129979148E-2</v>
      </c>
      <c r="T88" s="13"/>
      <c r="U88" s="11"/>
    </row>
    <row r="89" spans="1:21" x14ac:dyDescent="0.2">
      <c r="A89" s="16">
        <v>1992</v>
      </c>
      <c r="B89" s="301">
        <f>'TA2'!B89</f>
        <v>0.60556277632713318</v>
      </c>
      <c r="C89" s="483">
        <f>'TA2'!J89</f>
        <v>0.13382488489151001</v>
      </c>
      <c r="D89" s="484">
        <f>'TA2'!R89</f>
        <v>0.47173789143562317</v>
      </c>
      <c r="E89" s="295">
        <f>TA2b!B89</f>
        <v>0.39443722367286682</v>
      </c>
      <c r="F89" s="14">
        <f>TA2b!J89</f>
        <v>0.28306907415390015</v>
      </c>
      <c r="G89" s="14">
        <f>TA2b!R89</f>
        <v>0.14131388068199158</v>
      </c>
      <c r="H89" s="14">
        <f>TA2c!B89</f>
        <v>0.10640859603881836</v>
      </c>
      <c r="I89" s="14">
        <f>TA2c!J89</f>
        <v>5.635153129696846E-2</v>
      </c>
      <c r="J89" s="14">
        <f>TA2c!R89</f>
        <v>2.3699348792433739E-2</v>
      </c>
      <c r="K89" s="14">
        <v>1.0164719488837098E-2</v>
      </c>
      <c r="L89" s="53">
        <f t="shared" si="17"/>
        <v>0.25312334299087524</v>
      </c>
      <c r="M89" s="13">
        <f t="shared" si="18"/>
        <v>0.11136814951896667</v>
      </c>
      <c r="N89" s="13">
        <f t="shared" si="19"/>
        <v>0.14175519347190857</v>
      </c>
      <c r="O89" s="13">
        <f t="shared" si="13"/>
        <v>8.4962349385023117E-2</v>
      </c>
      <c r="P89" s="13">
        <f t="shared" si="14"/>
        <v>3.4905284643173218E-2</v>
      </c>
      <c r="Q89" s="13">
        <f t="shared" si="15"/>
        <v>5.0057064741849899E-2</v>
      </c>
      <c r="R89" s="13">
        <f t="shared" si="16"/>
        <v>3.2652182504534721E-2</v>
      </c>
      <c r="S89" s="12">
        <f t="shared" si="12"/>
        <v>1.353462930359664E-2</v>
      </c>
      <c r="T89" s="13"/>
      <c r="U89" s="11"/>
    </row>
    <row r="90" spans="1:21" x14ac:dyDescent="0.2">
      <c r="A90" s="16">
        <v>1993</v>
      </c>
      <c r="B90" s="301">
        <f>'TA2'!B90</f>
        <v>0.60842090845108032</v>
      </c>
      <c r="C90" s="483">
        <f>'TA2'!J90</f>
        <v>0.13515287637710571</v>
      </c>
      <c r="D90" s="484">
        <f>'TA2'!R90</f>
        <v>0.47326803207397461</v>
      </c>
      <c r="E90" s="295">
        <f>TA2b!B90</f>
        <v>0.39157909154891968</v>
      </c>
      <c r="F90" s="14">
        <f>TA2b!J90</f>
        <v>0.27935025095939636</v>
      </c>
      <c r="G90" s="14">
        <f>TA2b!R90</f>
        <v>0.13616245985031128</v>
      </c>
      <c r="H90" s="14">
        <f>TA2c!B90</f>
        <v>0.10160878300666809</v>
      </c>
      <c r="I90" s="14">
        <f>TA2c!J90</f>
        <v>5.3119566291570663E-2</v>
      </c>
      <c r="J90" s="14">
        <f>TA2c!R90</f>
        <v>2.2112870588898659E-2</v>
      </c>
      <c r="K90" s="14">
        <v>9.3437388213760166E-3</v>
      </c>
      <c r="L90" s="53">
        <f t="shared" si="17"/>
        <v>0.2554166316986084</v>
      </c>
      <c r="M90" s="13">
        <f t="shared" si="18"/>
        <v>0.11222884058952332</v>
      </c>
      <c r="N90" s="13">
        <f t="shared" si="19"/>
        <v>0.14318779110908508</v>
      </c>
      <c r="O90" s="13">
        <f t="shared" si="13"/>
        <v>8.3042893558740616E-2</v>
      </c>
      <c r="P90" s="13">
        <f t="shared" si="14"/>
        <v>3.4553676843643188E-2</v>
      </c>
      <c r="Q90" s="13">
        <f t="shared" si="15"/>
        <v>4.8489216715097427E-2</v>
      </c>
      <c r="R90" s="13">
        <f t="shared" si="16"/>
        <v>3.1006695702672005E-2</v>
      </c>
      <c r="S90" s="12">
        <f t="shared" si="12"/>
        <v>1.2769131767522642E-2</v>
      </c>
      <c r="T90" s="13"/>
      <c r="U90" s="11"/>
    </row>
    <row r="91" spans="1:21" x14ac:dyDescent="0.2">
      <c r="A91" s="16">
        <v>1994</v>
      </c>
      <c r="B91" s="301">
        <f>'TA2'!B91</f>
        <v>0.60938537120819092</v>
      </c>
      <c r="C91" s="483">
        <f>'TA2'!J91</f>
        <v>0.13692468404769897</v>
      </c>
      <c r="D91" s="484">
        <f>'TA2'!R91</f>
        <v>0.47246068716049194</v>
      </c>
      <c r="E91" s="295">
        <f>TA2b!B91</f>
        <v>0.39061462879180908</v>
      </c>
      <c r="F91" s="14">
        <f>TA2b!J91</f>
        <v>0.27814739942550659</v>
      </c>
      <c r="G91" s="14">
        <f>TA2b!R91</f>
        <v>0.13479709625244141</v>
      </c>
      <c r="H91" s="14">
        <f>TA2c!B91</f>
        <v>0.10022524744272232</v>
      </c>
      <c r="I91" s="14">
        <f>TA2c!J91</f>
        <v>5.1967091858386993E-2</v>
      </c>
      <c r="J91" s="14">
        <f>TA2c!R91</f>
        <v>2.1497350186109543E-2</v>
      </c>
      <c r="K91" s="14">
        <v>9.3243103079173779E-3</v>
      </c>
      <c r="L91" s="53">
        <f t="shared" si="17"/>
        <v>0.25581753253936768</v>
      </c>
      <c r="M91" s="13">
        <f t="shared" si="18"/>
        <v>0.11246722936630249</v>
      </c>
      <c r="N91" s="13">
        <f t="shared" si="19"/>
        <v>0.14335030317306519</v>
      </c>
      <c r="O91" s="13">
        <f t="shared" si="13"/>
        <v>8.2830004394054413E-2</v>
      </c>
      <c r="P91" s="13">
        <f t="shared" si="14"/>
        <v>3.4571848809719086E-2</v>
      </c>
      <c r="Q91" s="13">
        <f t="shared" si="15"/>
        <v>4.8258155584335327E-2</v>
      </c>
      <c r="R91" s="13">
        <f t="shared" si="16"/>
        <v>3.0469741672277451E-2</v>
      </c>
      <c r="S91" s="12">
        <f t="shared" si="12"/>
        <v>1.2173039878192165E-2</v>
      </c>
      <c r="T91" s="13"/>
      <c r="U91" s="11"/>
    </row>
    <row r="92" spans="1:21" x14ac:dyDescent="0.2">
      <c r="A92" s="16">
        <v>1995</v>
      </c>
      <c r="B92" s="301">
        <f>'TA2'!B92</f>
        <v>0.60206812620162964</v>
      </c>
      <c r="C92" s="483">
        <f>'TA2'!J92</f>
        <v>0.13472980260848999</v>
      </c>
      <c r="D92" s="484">
        <f>'TA2'!R92</f>
        <v>0.46733832359313965</v>
      </c>
      <c r="E92" s="295">
        <f>TA2b!B92</f>
        <v>0.39793187379837036</v>
      </c>
      <c r="F92" s="14">
        <f>TA2b!J92</f>
        <v>0.28507867455482483</v>
      </c>
      <c r="G92" s="14">
        <f>TA2b!R92</f>
        <v>0.14027577638626099</v>
      </c>
      <c r="H92" s="14">
        <f>TA2c!B92</f>
        <v>0.10501958429813385</v>
      </c>
      <c r="I92" s="14">
        <f>TA2c!J92</f>
        <v>5.5049099028110504E-2</v>
      </c>
      <c r="J92" s="14">
        <f>TA2c!R92</f>
        <v>2.2789407521486282E-2</v>
      </c>
      <c r="K92" s="14">
        <v>9.9477043748354022E-3</v>
      </c>
      <c r="L92" s="53">
        <f t="shared" si="17"/>
        <v>0.25765609741210938</v>
      </c>
      <c r="M92" s="13">
        <f t="shared" si="18"/>
        <v>0.11285319924354553</v>
      </c>
      <c r="N92" s="13">
        <f t="shared" si="19"/>
        <v>0.14480289816856384</v>
      </c>
      <c r="O92" s="13">
        <f t="shared" si="13"/>
        <v>8.5226677358150482E-2</v>
      </c>
      <c r="P92" s="13">
        <f t="shared" si="14"/>
        <v>3.5256192088127136E-2</v>
      </c>
      <c r="Q92" s="13">
        <f t="shared" si="15"/>
        <v>4.9970485270023346E-2</v>
      </c>
      <c r="R92" s="13">
        <f t="shared" si="16"/>
        <v>3.2259691506624222E-2</v>
      </c>
      <c r="S92" s="12">
        <f t="shared" si="12"/>
        <v>1.284170314665088E-2</v>
      </c>
      <c r="T92" s="13"/>
      <c r="U92" s="11"/>
    </row>
    <row r="93" spans="1:21" x14ac:dyDescent="0.2">
      <c r="A93" s="16">
        <v>1996</v>
      </c>
      <c r="B93" s="301">
        <f>'TA2'!B93</f>
        <v>0.59382569789886475</v>
      </c>
      <c r="C93" s="483">
        <f>'TA2'!J93</f>
        <v>0.13352012634277344</v>
      </c>
      <c r="D93" s="484">
        <f>'TA2'!R93</f>
        <v>0.46030557155609131</v>
      </c>
      <c r="E93" s="295">
        <f>TA2b!B93</f>
        <v>0.40617430210113525</v>
      </c>
      <c r="F93" s="14">
        <f>TA2b!J93</f>
        <v>0.294411301612854</v>
      </c>
      <c r="G93" s="14">
        <f>TA2b!R93</f>
        <v>0.14756453037261963</v>
      </c>
      <c r="H93" s="14">
        <f>TA2c!B93</f>
        <v>0.11132635921239853</v>
      </c>
      <c r="I93" s="14">
        <f>TA2c!J93</f>
        <v>5.9777475893497467E-2</v>
      </c>
      <c r="J93" s="14">
        <f>TA2c!R93</f>
        <v>2.556254155933857E-2</v>
      </c>
      <c r="K93" s="14">
        <v>1.0942493986932381E-2</v>
      </c>
      <c r="L93" s="53">
        <f t="shared" si="17"/>
        <v>0.25860977172851562</v>
      </c>
      <c r="M93" s="13">
        <f t="shared" si="18"/>
        <v>0.11176300048828125</v>
      </c>
      <c r="N93" s="13">
        <f t="shared" si="19"/>
        <v>0.14684677124023438</v>
      </c>
      <c r="O93" s="13">
        <f t="shared" si="13"/>
        <v>8.7787054479122162E-2</v>
      </c>
      <c r="P93" s="13">
        <f t="shared" si="14"/>
        <v>3.62381711602211E-2</v>
      </c>
      <c r="Q93" s="13">
        <f t="shared" si="15"/>
        <v>5.1548883318901062E-2</v>
      </c>
      <c r="R93" s="13">
        <f t="shared" si="16"/>
        <v>3.4214934334158897E-2</v>
      </c>
      <c r="S93" s="12">
        <f t="shared" si="12"/>
        <v>1.4620047572406189E-2</v>
      </c>
      <c r="T93" s="13"/>
      <c r="U93" s="11"/>
    </row>
    <row r="94" spans="1:21" x14ac:dyDescent="0.2">
      <c r="A94" s="16">
        <v>1997</v>
      </c>
      <c r="B94" s="301">
        <f>'TA2'!B94</f>
        <v>0.58719047904014587</v>
      </c>
      <c r="C94" s="483">
        <f>'TA2'!J94</f>
        <v>0.13284826278686523</v>
      </c>
      <c r="D94" s="484">
        <f>'TA2'!R94</f>
        <v>0.45434221625328064</v>
      </c>
      <c r="E94" s="295">
        <f>TA2b!B94</f>
        <v>0.41280952095985413</v>
      </c>
      <c r="F94" s="14">
        <f>TA2b!J94</f>
        <v>0.30175837874412537</v>
      </c>
      <c r="G94" s="14">
        <f>TA2b!R94</f>
        <v>0.15446168184280396</v>
      </c>
      <c r="H94" s="14">
        <f>TA2c!B94</f>
        <v>0.11775055527687073</v>
      </c>
      <c r="I94" s="14">
        <f>TA2c!J94</f>
        <v>6.4297035336494446E-2</v>
      </c>
      <c r="J94" s="14">
        <f>TA2c!R94</f>
        <v>2.7791647240519524E-2</v>
      </c>
      <c r="K94" s="14">
        <v>1.2119368887955331E-2</v>
      </c>
      <c r="L94" s="53">
        <f t="shared" si="17"/>
        <v>0.25834783911705017</v>
      </c>
      <c r="M94" s="13">
        <f t="shared" si="18"/>
        <v>0.11105114221572876</v>
      </c>
      <c r="N94" s="13">
        <f t="shared" si="19"/>
        <v>0.14729669690132141</v>
      </c>
      <c r="O94" s="13">
        <f t="shared" si="13"/>
        <v>9.0164646506309509E-2</v>
      </c>
      <c r="P94" s="13">
        <f t="shared" si="14"/>
        <v>3.6711126565933228E-2</v>
      </c>
      <c r="Q94" s="13">
        <f t="shared" si="15"/>
        <v>5.3453519940376282E-2</v>
      </c>
      <c r="R94" s="13">
        <f t="shared" si="16"/>
        <v>3.6505388095974922E-2</v>
      </c>
      <c r="S94" s="12">
        <f t="shared" si="12"/>
        <v>1.5672278352564191E-2</v>
      </c>
      <c r="T94" s="13"/>
      <c r="U94" s="11"/>
    </row>
    <row r="95" spans="1:21" x14ac:dyDescent="0.2">
      <c r="A95" s="16">
        <v>1998</v>
      </c>
      <c r="B95" s="301">
        <f>'TA2'!B95</f>
        <v>0.58332207798957825</v>
      </c>
      <c r="C95" s="483">
        <f>'TA2'!J95</f>
        <v>0.13324201107025146</v>
      </c>
      <c r="D95" s="484">
        <f>'TA2'!R95</f>
        <v>0.45008006691932678</v>
      </c>
      <c r="E95" s="295">
        <f>TA2b!B95</f>
        <v>0.41667792201042175</v>
      </c>
      <c r="F95" s="14">
        <f>TA2b!J95</f>
        <v>0.30597728490829468</v>
      </c>
      <c r="G95" s="14">
        <f>TA2b!R95</f>
        <v>0.15869180858135223</v>
      </c>
      <c r="H95" s="14">
        <f>TA2c!B95</f>
        <v>0.12165737152099609</v>
      </c>
      <c r="I95" s="14">
        <f>TA2c!J95</f>
        <v>6.7148439586162567E-2</v>
      </c>
      <c r="J95" s="14">
        <f>TA2c!R95</f>
        <v>2.8658784925937653E-2</v>
      </c>
      <c r="K95" s="14">
        <v>1.1838049543164277E-2</v>
      </c>
      <c r="L95" s="53">
        <f t="shared" si="17"/>
        <v>0.25798611342906952</v>
      </c>
      <c r="M95" s="13">
        <f t="shared" si="18"/>
        <v>0.11070063710212708</v>
      </c>
      <c r="N95" s="13">
        <f t="shared" si="19"/>
        <v>0.14728547632694244</v>
      </c>
      <c r="O95" s="13">
        <f t="shared" si="13"/>
        <v>9.1543368995189667E-2</v>
      </c>
      <c r="P95" s="13">
        <f t="shared" si="14"/>
        <v>3.703443706035614E-2</v>
      </c>
      <c r="Q95" s="13">
        <f t="shared" si="15"/>
        <v>5.4508931934833527E-2</v>
      </c>
      <c r="R95" s="13">
        <f t="shared" si="16"/>
        <v>3.8489654660224915E-2</v>
      </c>
      <c r="S95" s="12">
        <f t="shared" si="12"/>
        <v>1.6820735382773375E-2</v>
      </c>
      <c r="T95" s="13"/>
      <c r="U95" s="11"/>
    </row>
    <row r="96" spans="1:21" x14ac:dyDescent="0.2">
      <c r="A96" s="20">
        <v>1999</v>
      </c>
      <c r="B96" s="302">
        <f>'TA2'!B96</f>
        <v>0.57930490374565125</v>
      </c>
      <c r="C96" s="487">
        <f>'TA2'!J96</f>
        <v>0.13185179233551025</v>
      </c>
      <c r="D96" s="488">
        <f>'TA2'!R96</f>
        <v>0.44745311141014099</v>
      </c>
      <c r="E96" s="296">
        <f>TA2b!B96</f>
        <v>0.42069509625434875</v>
      </c>
      <c r="F96" s="19">
        <f>TA2b!J96</f>
        <v>0.30987966060638428</v>
      </c>
      <c r="G96" s="19">
        <f>TA2b!R96</f>
        <v>0.16238927841186523</v>
      </c>
      <c r="H96" s="19">
        <f>TA2c!B96</f>
        <v>0.12524726986885071</v>
      </c>
      <c r="I96" s="19">
        <f>TA2c!J96</f>
        <v>7.0126965641975403E-2</v>
      </c>
      <c r="J96" s="19">
        <f>TA2c!R96</f>
        <v>3.0472220852971077E-2</v>
      </c>
      <c r="K96" s="19">
        <v>1.2417048899674611E-2</v>
      </c>
      <c r="L96" s="54">
        <f t="shared" si="17"/>
        <v>0.25830581784248352</v>
      </c>
      <c r="M96" s="18">
        <f t="shared" si="18"/>
        <v>0.11081543564796448</v>
      </c>
      <c r="N96" s="18">
        <f t="shared" si="19"/>
        <v>0.14749038219451904</v>
      </c>
      <c r="O96" s="18">
        <f t="shared" si="13"/>
        <v>9.2262312769889832E-2</v>
      </c>
      <c r="P96" s="18">
        <f t="shared" si="14"/>
        <v>3.7142008543014526E-2</v>
      </c>
      <c r="Q96" s="18">
        <f t="shared" si="15"/>
        <v>5.5120304226875305E-2</v>
      </c>
      <c r="R96" s="18">
        <f t="shared" si="16"/>
        <v>3.9654744789004326E-2</v>
      </c>
      <c r="S96" s="17">
        <f t="shared" si="12"/>
        <v>1.8055171953296464E-2</v>
      </c>
      <c r="T96" s="13"/>
      <c r="U96" s="11"/>
    </row>
    <row r="97" spans="1:21" x14ac:dyDescent="0.2">
      <c r="A97" s="24">
        <v>2000</v>
      </c>
      <c r="B97" s="303">
        <f>'TA2'!B97</f>
        <v>0.5734277069568634</v>
      </c>
      <c r="C97" s="489">
        <f>'TA2'!J97</f>
        <v>0.1317330002784729</v>
      </c>
      <c r="D97" s="490">
        <f>'TA2'!R97</f>
        <v>0.4416947066783905</v>
      </c>
      <c r="E97" s="297">
        <f>TA2b!B97</f>
        <v>0.4265722930431366</v>
      </c>
      <c r="F97" s="23">
        <f>TA2b!J97</f>
        <v>0.31624433398246765</v>
      </c>
      <c r="G97" s="23">
        <f>TA2b!R97</f>
        <v>0.16952753067016602</v>
      </c>
      <c r="H97" s="23">
        <f>TA2c!B97</f>
        <v>0.13209471106529236</v>
      </c>
      <c r="I97" s="23">
        <f>TA2c!J97</f>
        <v>7.5819358229637146E-2</v>
      </c>
      <c r="J97" s="23">
        <f>TA2c!R97</f>
        <v>3.3833157271146774E-2</v>
      </c>
      <c r="K97" s="23">
        <v>1.4803710658485146E-2</v>
      </c>
      <c r="L97" s="55">
        <f t="shared" si="17"/>
        <v>0.25704476237297058</v>
      </c>
      <c r="M97" s="22">
        <f t="shared" si="18"/>
        <v>0.11032795906066895</v>
      </c>
      <c r="N97" s="22">
        <f t="shared" si="19"/>
        <v>0.14671680331230164</v>
      </c>
      <c r="O97" s="22">
        <f t="shared" si="13"/>
        <v>9.370817244052887E-2</v>
      </c>
      <c r="P97" s="22">
        <f t="shared" si="14"/>
        <v>3.7432819604873657E-2</v>
      </c>
      <c r="Q97" s="22">
        <f t="shared" si="15"/>
        <v>5.6275352835655212E-2</v>
      </c>
      <c r="R97" s="22">
        <f t="shared" si="16"/>
        <v>4.1986200958490372E-2</v>
      </c>
      <c r="S97" s="21">
        <f t="shared" si="12"/>
        <v>1.9029446612661628E-2</v>
      </c>
      <c r="T97" s="13"/>
      <c r="U97" s="11"/>
    </row>
    <row r="98" spans="1:21" x14ac:dyDescent="0.2">
      <c r="A98" s="16">
        <v>2001</v>
      </c>
      <c r="B98" s="301">
        <f>'TA2'!B98</f>
        <v>0.57971084117889404</v>
      </c>
      <c r="C98" s="483">
        <f>'TA2'!J98</f>
        <v>0.13237428665161133</v>
      </c>
      <c r="D98" s="484">
        <f>'TA2'!R98</f>
        <v>0.44733655452728271</v>
      </c>
      <c r="E98" s="295">
        <f>TA2b!B98</f>
        <v>0.42028915882110596</v>
      </c>
      <c r="F98" s="14">
        <f>TA2b!J98</f>
        <v>0.30909040570259094</v>
      </c>
      <c r="G98" s="14">
        <f>TA2b!R98</f>
        <v>0.16248239576816559</v>
      </c>
      <c r="H98" s="14">
        <f>TA2c!B98</f>
        <v>0.12557515501976013</v>
      </c>
      <c r="I98" s="14">
        <f>TA2c!J98</f>
        <v>7.0329934358596802E-2</v>
      </c>
      <c r="J98" s="14">
        <f>TA2c!R98</f>
        <v>3.0439907684922218E-2</v>
      </c>
      <c r="K98" s="14">
        <v>1.248143260771831E-2</v>
      </c>
      <c r="L98" s="53">
        <f t="shared" si="17"/>
        <v>0.25780676305294037</v>
      </c>
      <c r="M98" s="13">
        <f t="shared" si="18"/>
        <v>0.11119875311851501</v>
      </c>
      <c r="N98" s="13">
        <f t="shared" si="19"/>
        <v>0.14660800993442535</v>
      </c>
      <c r="O98" s="13">
        <f t="shared" si="13"/>
        <v>9.2152461409568787E-2</v>
      </c>
      <c r="P98" s="13">
        <f t="shared" si="14"/>
        <v>3.6907240748405457E-2</v>
      </c>
      <c r="Q98" s="13">
        <f t="shared" si="15"/>
        <v>5.524522066116333E-2</v>
      </c>
      <c r="R98" s="13">
        <f t="shared" si="16"/>
        <v>3.9890026673674583E-2</v>
      </c>
      <c r="S98" s="12">
        <f t="shared" si="12"/>
        <v>1.7958475077203908E-2</v>
      </c>
      <c r="T98" s="13"/>
      <c r="U98" s="11"/>
    </row>
    <row r="99" spans="1:21" x14ac:dyDescent="0.2">
      <c r="A99" s="16">
        <v>2002</v>
      </c>
      <c r="B99" s="301">
        <f>'TA2'!B99</f>
        <v>0.58298945426940918</v>
      </c>
      <c r="C99" s="483">
        <f>'TA2'!J99</f>
        <v>0.13122916221618652</v>
      </c>
      <c r="D99" s="484">
        <f>'TA2'!R99</f>
        <v>0.45176029205322266</v>
      </c>
      <c r="E99" s="295">
        <f>TA2b!B99</f>
        <v>0.41701054573059082</v>
      </c>
      <c r="F99" s="14">
        <f>TA2b!J99</f>
        <v>0.30482247471809387</v>
      </c>
      <c r="G99" s="14">
        <f>TA2b!R99</f>
        <v>0.1579015702009201</v>
      </c>
      <c r="H99" s="14">
        <f>TA2c!B99</f>
        <v>0.12102356553077698</v>
      </c>
      <c r="I99" s="14">
        <f>TA2c!J99</f>
        <v>6.7181326448917389E-2</v>
      </c>
      <c r="J99" s="14">
        <f>TA2c!R99</f>
        <v>2.9467748478055E-2</v>
      </c>
      <c r="K99" s="14">
        <v>1.2803774279803486E-2</v>
      </c>
      <c r="L99" s="53">
        <f t="shared" si="17"/>
        <v>0.25910897552967072</v>
      </c>
      <c r="M99" s="13">
        <f t="shared" si="18"/>
        <v>0.11218807101249695</v>
      </c>
      <c r="N99" s="13">
        <f t="shared" si="19"/>
        <v>0.14692090451717377</v>
      </c>
      <c r="O99" s="13">
        <f t="shared" si="13"/>
        <v>9.0720243752002716E-2</v>
      </c>
      <c r="P99" s="13">
        <f t="shared" si="14"/>
        <v>3.6878004670143127E-2</v>
      </c>
      <c r="Q99" s="13">
        <f t="shared" si="15"/>
        <v>5.3842239081859589E-2</v>
      </c>
      <c r="R99" s="13">
        <f t="shared" si="16"/>
        <v>3.7713577970862389E-2</v>
      </c>
      <c r="S99" s="12">
        <f t="shared" si="12"/>
        <v>1.6663974198251514E-2</v>
      </c>
      <c r="T99" s="13"/>
      <c r="U99" s="11"/>
    </row>
    <row r="100" spans="1:21" x14ac:dyDescent="0.2">
      <c r="A100" s="16">
        <v>2003</v>
      </c>
      <c r="B100" s="301">
        <f>'TA2'!B100</f>
        <v>0.58070522546768188</v>
      </c>
      <c r="C100" s="483">
        <f>'TA2'!J100</f>
        <v>0.12806922197341919</v>
      </c>
      <c r="D100" s="484">
        <f>'TA2'!R100</f>
        <v>0.4526360034942627</v>
      </c>
      <c r="E100" s="295">
        <f>TA2b!B100</f>
        <v>0.41929477453231812</v>
      </c>
      <c r="F100" s="14">
        <f>TA2b!J100</f>
        <v>0.30679523944854736</v>
      </c>
      <c r="G100" s="14">
        <f>TA2b!R100</f>
        <v>0.15999495983123779</v>
      </c>
      <c r="H100" s="14">
        <f>TA2c!B100</f>
        <v>0.12324619293212891</v>
      </c>
      <c r="I100" s="14">
        <f>TA2c!J100</f>
        <v>6.9317452609539032E-2</v>
      </c>
      <c r="J100" s="14">
        <f>TA2c!R100</f>
        <v>3.1288053840398788E-2</v>
      </c>
      <c r="K100" s="14">
        <v>1.3905138437377848E-2</v>
      </c>
      <c r="L100" s="53">
        <f t="shared" si="17"/>
        <v>0.25929981470108032</v>
      </c>
      <c r="M100" s="13">
        <f t="shared" si="18"/>
        <v>0.11249953508377075</v>
      </c>
      <c r="N100" s="13">
        <f t="shared" si="19"/>
        <v>0.14680027961730957</v>
      </c>
      <c r="O100" s="13">
        <f t="shared" si="13"/>
        <v>9.0677507221698761E-2</v>
      </c>
      <c r="P100" s="13">
        <f t="shared" si="14"/>
        <v>3.6748766899108887E-2</v>
      </c>
      <c r="Q100" s="13">
        <f t="shared" si="15"/>
        <v>5.3928740322589874E-2</v>
      </c>
      <c r="R100" s="13">
        <f t="shared" si="16"/>
        <v>3.8029398769140244E-2</v>
      </c>
      <c r="S100" s="12">
        <f t="shared" si="12"/>
        <v>1.7382915403020942E-2</v>
      </c>
      <c r="T100" s="13"/>
      <c r="U100" s="11"/>
    </row>
    <row r="101" spans="1:21" x14ac:dyDescent="0.2">
      <c r="A101" s="16">
        <v>2004</v>
      </c>
      <c r="B101" s="301">
        <f>'TA2'!B101</f>
        <v>0.57482653856277466</v>
      </c>
      <c r="C101" s="483">
        <f>'TA2'!J101</f>
        <v>0.12703424692153931</v>
      </c>
      <c r="D101" s="484">
        <f>'TA2'!R101</f>
        <v>0.44779229164123535</v>
      </c>
      <c r="E101" s="295">
        <f>TA2b!B101</f>
        <v>0.42517346143722534</v>
      </c>
      <c r="F101" s="14">
        <f>TA2b!J101</f>
        <v>0.31364020705223083</v>
      </c>
      <c r="G101" s="14">
        <f>TA2b!R101</f>
        <v>0.16668035089969635</v>
      </c>
      <c r="H101" s="14">
        <f>TA2c!B101</f>
        <v>0.12925297021865845</v>
      </c>
      <c r="I101" s="14">
        <f>TA2c!J101</f>
        <v>7.3287524282932281E-2</v>
      </c>
      <c r="J101" s="14">
        <f>TA2c!R101</f>
        <v>3.2576188445091248E-2</v>
      </c>
      <c r="K101" s="14">
        <v>1.3841513384766477E-2</v>
      </c>
      <c r="L101" s="53">
        <f t="shared" si="17"/>
        <v>0.25849311053752899</v>
      </c>
      <c r="M101" s="13">
        <f t="shared" si="18"/>
        <v>0.11153325438499451</v>
      </c>
      <c r="N101" s="13">
        <f t="shared" si="19"/>
        <v>0.14695985615253448</v>
      </c>
      <c r="O101" s="13">
        <f t="shared" si="13"/>
        <v>9.3392826616764069E-2</v>
      </c>
      <c r="P101" s="13">
        <f t="shared" si="14"/>
        <v>3.7427380681037903E-2</v>
      </c>
      <c r="Q101" s="13">
        <f t="shared" si="15"/>
        <v>5.5965445935726166E-2</v>
      </c>
      <c r="R101" s="13">
        <f t="shared" si="16"/>
        <v>4.0711335837841034E-2</v>
      </c>
      <c r="S101" s="12">
        <f t="shared" si="12"/>
        <v>1.8734675060324772E-2</v>
      </c>
      <c r="T101" s="13"/>
      <c r="U101" s="11"/>
    </row>
    <row r="102" spans="1:21" x14ac:dyDescent="0.2">
      <c r="A102" s="16">
        <v>2005</v>
      </c>
      <c r="B102" s="301">
        <f>'TA2'!B102</f>
        <v>0.5657188892364502</v>
      </c>
      <c r="C102" s="483">
        <f>'TA2'!J102</f>
        <v>0.12487965822219849</v>
      </c>
      <c r="D102" s="484">
        <f>'TA2'!R102</f>
        <v>0.44083923101425171</v>
      </c>
      <c r="E102" s="295">
        <f>TA2b!B102</f>
        <v>0.4342811107635498</v>
      </c>
      <c r="F102" s="14">
        <f>TA2b!J102</f>
        <v>0.32338571548461914</v>
      </c>
      <c r="G102" s="14">
        <f>TA2b!R102</f>
        <v>0.17488057911396027</v>
      </c>
      <c r="H102" s="14">
        <f>TA2c!B102</f>
        <v>0.1366005539894104</v>
      </c>
      <c r="I102" s="14">
        <f>TA2c!J102</f>
        <v>7.8547872602939606E-2</v>
      </c>
      <c r="J102" s="14">
        <f>TA2c!R102</f>
        <v>3.4309174865484238E-2</v>
      </c>
      <c r="K102" s="14">
        <v>1.3576565430446245E-2</v>
      </c>
      <c r="L102" s="53">
        <f t="shared" si="17"/>
        <v>0.25940053164958954</v>
      </c>
      <c r="M102" s="13">
        <f t="shared" si="18"/>
        <v>0.11089539527893066</v>
      </c>
      <c r="N102" s="13">
        <f t="shared" si="19"/>
        <v>0.14850513637065887</v>
      </c>
      <c r="O102" s="13">
        <f t="shared" si="13"/>
        <v>9.633270651102066E-2</v>
      </c>
      <c r="P102" s="13">
        <f t="shared" si="14"/>
        <v>3.8280025124549866E-2</v>
      </c>
      <c r="Q102" s="13">
        <f t="shared" si="15"/>
        <v>5.8052681386470795E-2</v>
      </c>
      <c r="R102" s="13">
        <f t="shared" si="16"/>
        <v>4.4238697737455368E-2</v>
      </c>
      <c r="S102" s="12">
        <f t="shared" si="12"/>
        <v>2.0732609435037991E-2</v>
      </c>
      <c r="T102" s="13"/>
      <c r="U102" s="11"/>
    </row>
    <row r="103" spans="1:21" x14ac:dyDescent="0.2">
      <c r="A103" s="16">
        <v>2006</v>
      </c>
      <c r="B103" s="301">
        <f>'TA2'!B103</f>
        <v>0.55786898732185364</v>
      </c>
      <c r="C103" s="483">
        <f>'TA2'!J103</f>
        <v>0.12319660186767578</v>
      </c>
      <c r="D103" s="484">
        <f>'TA2'!R103</f>
        <v>0.43467238545417786</v>
      </c>
      <c r="E103" s="295">
        <f>TA2b!B103</f>
        <v>0.44213101267814636</v>
      </c>
      <c r="F103" s="14">
        <f>TA2b!J103</f>
        <v>0.33087995648384094</v>
      </c>
      <c r="G103" s="14">
        <f>TA2b!R103</f>
        <v>0.18105265498161316</v>
      </c>
      <c r="H103" s="14">
        <f>TA2c!B103</f>
        <v>0.1421319842338562</v>
      </c>
      <c r="I103" s="14">
        <f>TA2c!J103</f>
        <v>8.2094520330429077E-2</v>
      </c>
      <c r="J103" s="14">
        <f>TA2c!R103</f>
        <v>3.580692782998085E-2</v>
      </c>
      <c r="K103" s="14">
        <v>1.4828640194296446E-2</v>
      </c>
      <c r="L103" s="53">
        <f t="shared" si="17"/>
        <v>0.2610783576965332</v>
      </c>
      <c r="M103" s="13">
        <f t="shared" si="18"/>
        <v>0.11125105619430542</v>
      </c>
      <c r="N103" s="13">
        <f t="shared" si="19"/>
        <v>0.14982730150222778</v>
      </c>
      <c r="O103" s="13">
        <f t="shared" si="13"/>
        <v>9.8958134651184082E-2</v>
      </c>
      <c r="P103" s="13">
        <f t="shared" si="14"/>
        <v>3.8920670747756958E-2</v>
      </c>
      <c r="Q103" s="13">
        <f t="shared" si="15"/>
        <v>6.0037463903427124E-2</v>
      </c>
      <c r="R103" s="13">
        <f t="shared" si="16"/>
        <v>4.6287592500448227E-2</v>
      </c>
      <c r="S103" s="12">
        <f t="shared" si="12"/>
        <v>2.0978287635684406E-2</v>
      </c>
      <c r="T103" s="13"/>
      <c r="U103" s="11"/>
    </row>
    <row r="104" spans="1:21" x14ac:dyDescent="0.2">
      <c r="A104" s="16">
        <v>2007</v>
      </c>
      <c r="B104" s="301">
        <f>'TA2'!B104</f>
        <v>0.55782249569892883</v>
      </c>
      <c r="C104" s="483">
        <f>'TA2'!J104</f>
        <v>0.1256750226020813</v>
      </c>
      <c r="D104" s="484">
        <f>'TA2'!R104</f>
        <v>0.43214747309684753</v>
      </c>
      <c r="E104" s="295">
        <f>TA2b!B104</f>
        <v>0.44217750430107117</v>
      </c>
      <c r="F104" s="14">
        <f>TA2b!J104</f>
        <v>0.33164909482002258</v>
      </c>
      <c r="G104" s="14">
        <f>TA2b!R104</f>
        <v>0.18277721107006073</v>
      </c>
      <c r="H104" s="14">
        <f>TA2c!B104</f>
        <v>0.14408007264137268</v>
      </c>
      <c r="I104" s="14">
        <f>TA2c!J104</f>
        <v>8.4207035601139069E-2</v>
      </c>
      <c r="J104" s="14">
        <f>TA2c!R104</f>
        <v>3.8380324840545654E-2</v>
      </c>
      <c r="K104" s="14">
        <v>1.7413618335976815E-2</v>
      </c>
      <c r="L104" s="53">
        <f t="shared" si="17"/>
        <v>0.25940029323101044</v>
      </c>
      <c r="M104" s="13">
        <f t="shared" si="18"/>
        <v>0.11052840948104858</v>
      </c>
      <c r="N104" s="13">
        <f t="shared" si="19"/>
        <v>0.14887188374996185</v>
      </c>
      <c r="O104" s="13">
        <f t="shared" si="13"/>
        <v>9.8570175468921661E-2</v>
      </c>
      <c r="P104" s="13">
        <f t="shared" si="14"/>
        <v>3.8697138428688049E-2</v>
      </c>
      <c r="Q104" s="13">
        <f t="shared" si="15"/>
        <v>5.9873037040233612E-2</v>
      </c>
      <c r="R104" s="13">
        <f t="shared" si="16"/>
        <v>4.5826710760593414E-2</v>
      </c>
      <c r="S104" s="12">
        <f t="shared" si="12"/>
        <v>2.096670650456884E-2</v>
      </c>
      <c r="T104" s="13"/>
      <c r="U104" s="11"/>
    </row>
    <row r="105" spans="1:21" x14ac:dyDescent="0.2">
      <c r="A105" s="16">
        <v>2008</v>
      </c>
      <c r="B105" s="301">
        <f>'TA2'!B105</f>
        <v>0.55825945734977722</v>
      </c>
      <c r="C105" s="483">
        <f>'TA2'!J105</f>
        <v>0.12113988399505615</v>
      </c>
      <c r="D105" s="484">
        <f>'TA2'!R105</f>
        <v>0.43711957335472107</v>
      </c>
      <c r="E105" s="295">
        <f>TA2b!B105</f>
        <v>0.44174054265022278</v>
      </c>
      <c r="F105" s="14">
        <f>TA2b!J105</f>
        <v>0.32903647422790527</v>
      </c>
      <c r="G105" s="14">
        <f>TA2b!R105</f>
        <v>0.17873281240463257</v>
      </c>
      <c r="H105" s="14">
        <f>TA2c!B105</f>
        <v>0.14052580296993256</v>
      </c>
      <c r="I105" s="14">
        <f>TA2c!J105</f>
        <v>8.2612216472625732E-2</v>
      </c>
      <c r="J105" s="14">
        <f>TA2c!R105</f>
        <v>3.8597572594881058E-2</v>
      </c>
      <c r="K105" s="14">
        <v>1.7006882089505324E-2</v>
      </c>
      <c r="L105" s="53">
        <f t="shared" si="17"/>
        <v>0.26300773024559021</v>
      </c>
      <c r="M105" s="13">
        <f t="shared" si="18"/>
        <v>0.1127040684223175</v>
      </c>
      <c r="N105" s="13">
        <f t="shared" si="19"/>
        <v>0.15030366182327271</v>
      </c>
      <c r="O105" s="13">
        <f t="shared" si="13"/>
        <v>9.6120595932006836E-2</v>
      </c>
      <c r="P105" s="13">
        <f t="shared" si="14"/>
        <v>3.8207009434700012E-2</v>
      </c>
      <c r="Q105" s="13">
        <f t="shared" si="15"/>
        <v>5.7913586497306824E-2</v>
      </c>
      <c r="R105" s="13">
        <f t="shared" si="16"/>
        <v>4.4014643877744675E-2</v>
      </c>
      <c r="S105" s="12">
        <f t="shared" si="12"/>
        <v>2.1590690505375734E-2</v>
      </c>
      <c r="T105" s="13"/>
      <c r="U105" s="11"/>
    </row>
    <row r="106" spans="1:21" x14ac:dyDescent="0.2">
      <c r="A106" s="20">
        <v>2009</v>
      </c>
      <c r="B106" s="302">
        <f>'TA2'!B106</f>
        <v>0.56419599056243896</v>
      </c>
      <c r="C106" s="487">
        <f>'TA2'!J106</f>
        <v>0.11615562438964844</v>
      </c>
      <c r="D106" s="488">
        <f>'TA2'!R106</f>
        <v>0.44804036617279053</v>
      </c>
      <c r="E106" s="296">
        <f>TA2b!B106</f>
        <v>0.43580400943756104</v>
      </c>
      <c r="F106" s="19">
        <f>TA2b!J106</f>
        <v>0.31897714734077454</v>
      </c>
      <c r="G106" s="19">
        <f>TA2b!R106</f>
        <v>0.16689455509185791</v>
      </c>
      <c r="H106" s="19">
        <f>TA2c!B106</f>
        <v>0.1294684112071991</v>
      </c>
      <c r="I106" s="19">
        <f>TA2c!J106</f>
        <v>7.4076764285564423E-2</v>
      </c>
      <c r="J106" s="19">
        <f>TA2c!R106</f>
        <v>3.3372625708580017E-2</v>
      </c>
      <c r="K106" s="19">
        <v>1.2933077261787567E-2</v>
      </c>
      <c r="L106" s="54">
        <f t="shared" si="17"/>
        <v>0.26890945434570312</v>
      </c>
      <c r="M106" s="18">
        <f t="shared" si="18"/>
        <v>0.1168268620967865</v>
      </c>
      <c r="N106" s="18">
        <f t="shared" si="19"/>
        <v>0.15208259224891663</v>
      </c>
      <c r="O106" s="18">
        <f t="shared" si="13"/>
        <v>9.2817790806293488E-2</v>
      </c>
      <c r="P106" s="18">
        <f t="shared" si="14"/>
        <v>3.7426143884658813E-2</v>
      </c>
      <c r="Q106" s="18">
        <f t="shared" si="15"/>
        <v>5.5391646921634674E-2</v>
      </c>
      <c r="R106" s="18">
        <f t="shared" si="16"/>
        <v>4.0704138576984406E-2</v>
      </c>
      <c r="S106" s="17">
        <f t="shared" si="12"/>
        <v>2.0439548446792452E-2</v>
      </c>
      <c r="T106" s="13"/>
      <c r="U106" s="11"/>
    </row>
    <row r="107" spans="1:21" x14ac:dyDescent="0.2">
      <c r="A107" s="16">
        <v>2010</v>
      </c>
      <c r="B107" s="301">
        <f>'TA2'!B107</f>
        <v>0.55375966429710388</v>
      </c>
      <c r="C107" s="483">
        <f>'TA2'!J107</f>
        <v>0.11398577690124512</v>
      </c>
      <c r="D107" s="484">
        <f>'TA2'!R107</f>
        <v>0.43977388739585876</v>
      </c>
      <c r="E107" s="295">
        <f>TA2b!B107</f>
        <v>0.44624033570289612</v>
      </c>
      <c r="F107" s="14">
        <f>TA2b!J107</f>
        <v>0.3305499255657196</v>
      </c>
      <c r="G107" s="14">
        <f>TA2b!R107</f>
        <v>0.17690008878707886</v>
      </c>
      <c r="H107" s="14">
        <f>TA2c!B107</f>
        <v>0.13815964758396149</v>
      </c>
      <c r="I107" s="14">
        <f>TA2c!J107</f>
        <v>7.9525209963321686E-2</v>
      </c>
      <c r="J107" s="14">
        <f>TA2c!R107</f>
        <v>3.4821365028619766E-2</v>
      </c>
      <c r="K107" s="14">
        <v>9.1363108848191692E-3</v>
      </c>
      <c r="L107" s="53">
        <f t="shared" si="17"/>
        <v>0.26934024691581726</v>
      </c>
      <c r="M107" s="13">
        <f t="shared" si="18"/>
        <v>0.11569041013717651</v>
      </c>
      <c r="N107" s="13">
        <f t="shared" si="19"/>
        <v>0.15364983677864075</v>
      </c>
      <c r="O107" s="13">
        <f t="shared" si="13"/>
        <v>9.7374878823757172E-2</v>
      </c>
      <c r="P107" s="13">
        <f t="shared" si="14"/>
        <v>3.8740441203117371E-2</v>
      </c>
      <c r="Q107" s="13">
        <f t="shared" si="15"/>
        <v>5.8634437620639801E-2</v>
      </c>
      <c r="R107" s="13">
        <f t="shared" si="16"/>
        <v>4.470384493470192E-2</v>
      </c>
      <c r="S107" s="12">
        <f t="shared" si="12"/>
        <v>2.5685054143800595E-2</v>
      </c>
      <c r="T107" s="13"/>
      <c r="U107" s="11"/>
    </row>
    <row r="108" spans="1:21" x14ac:dyDescent="0.2">
      <c r="A108" s="16">
        <v>2011</v>
      </c>
      <c r="B108" s="301">
        <f>'TA2'!B108</f>
        <v>0.54711487889289856</v>
      </c>
      <c r="C108" s="483">
        <f>'TA2'!J108</f>
        <v>0.11124604940414429</v>
      </c>
      <c r="D108" s="484">
        <f>'TA2'!R108</f>
        <v>0.43586882948875427</v>
      </c>
      <c r="E108" s="295">
        <f>TA2b!B108</f>
        <v>0.45288512110710144</v>
      </c>
      <c r="F108" s="14">
        <f>TA2b!J108</f>
        <v>0.3373202383518219</v>
      </c>
      <c r="G108" s="14">
        <f>TA2b!R108</f>
        <v>0.18234340846538544</v>
      </c>
      <c r="H108" s="14">
        <f>TA2c!B108</f>
        <v>0.14287328720092773</v>
      </c>
      <c r="I108" s="14">
        <f>TA2c!J108</f>
        <v>8.2974769175052643E-2</v>
      </c>
      <c r="J108" s="14">
        <f>TA2c!R108</f>
        <v>3.7959977984428406E-2</v>
      </c>
      <c r="K108" s="14">
        <v>1.5358658756020042E-2</v>
      </c>
      <c r="L108" s="53">
        <f t="shared" si="17"/>
        <v>0.270541712641716</v>
      </c>
      <c r="M108" s="13">
        <f t="shared" si="18"/>
        <v>0.11556488275527954</v>
      </c>
      <c r="N108" s="13">
        <f t="shared" si="19"/>
        <v>0.15497682988643646</v>
      </c>
      <c r="O108" s="13">
        <f t="shared" si="13"/>
        <v>9.9368639290332794E-2</v>
      </c>
      <c r="P108" s="13">
        <f t="shared" si="14"/>
        <v>3.9470121264457703E-2</v>
      </c>
      <c r="Q108" s="13">
        <f t="shared" si="15"/>
        <v>5.9898518025875092E-2</v>
      </c>
      <c r="R108" s="13">
        <f t="shared" si="16"/>
        <v>4.5014791190624237E-2</v>
      </c>
      <c r="S108" s="12">
        <f t="shared" si="12"/>
        <v>2.2601319228408363E-2</v>
      </c>
      <c r="T108" s="13"/>
      <c r="U108" s="11"/>
    </row>
    <row r="109" spans="1:21" x14ac:dyDescent="0.2">
      <c r="A109" s="16">
        <v>2012</v>
      </c>
      <c r="B109" s="301">
        <f>'TA2'!B109</f>
        <v>0.53755444288253784</v>
      </c>
      <c r="C109" s="483">
        <f>'TA2'!J109</f>
        <v>0.1097569465637207</v>
      </c>
      <c r="D109" s="484">
        <f>'TA2'!R109</f>
        <v>0.42779749631881714</v>
      </c>
      <c r="E109" s="295">
        <f>TA2b!B109</f>
        <v>0.46244555711746216</v>
      </c>
      <c r="F109" s="14">
        <f>TA2b!J109</f>
        <v>0.34806683659553528</v>
      </c>
      <c r="G109" s="14">
        <f>TA2b!R109</f>
        <v>0.19275078177452087</v>
      </c>
      <c r="H109" s="14">
        <f>TA2c!B109</f>
        <v>0.15219533443450928</v>
      </c>
      <c r="I109" s="14">
        <f>TA2c!J109</f>
        <v>8.9475661516189575E-2</v>
      </c>
      <c r="J109" s="14">
        <f>TA2c!R109</f>
        <v>4.083092138171196E-2</v>
      </c>
      <c r="K109" s="14">
        <v>1.602751039125587E-2</v>
      </c>
      <c r="L109" s="53">
        <f t="shared" si="17"/>
        <v>0.26969477534294128</v>
      </c>
      <c r="M109" s="13">
        <f t="shared" si="18"/>
        <v>0.11437872052192688</v>
      </c>
      <c r="N109" s="13">
        <f t="shared" si="19"/>
        <v>0.1553160548210144</v>
      </c>
      <c r="O109" s="13">
        <f t="shared" si="13"/>
        <v>0.1032751202583313</v>
      </c>
      <c r="P109" s="13">
        <f t="shared" si="14"/>
        <v>4.0555447340011597E-2</v>
      </c>
      <c r="Q109" s="13">
        <f t="shared" si="15"/>
        <v>6.2719672918319702E-2</v>
      </c>
      <c r="R109" s="13">
        <f t="shared" si="16"/>
        <v>4.8644740134477615E-2</v>
      </c>
      <c r="S109" s="12">
        <f t="shared" si="12"/>
        <v>2.480341099045609E-2</v>
      </c>
      <c r="T109" s="13"/>
      <c r="U109" s="11"/>
    </row>
    <row r="110" spans="1:21" x14ac:dyDescent="0.2">
      <c r="A110" s="16">
        <v>2013</v>
      </c>
      <c r="B110" s="301">
        <f>'TA2'!B110</f>
        <v>0.54365584254264832</v>
      </c>
      <c r="C110" s="483">
        <f>'TA2'!J110</f>
        <v>0.11101382970809937</v>
      </c>
      <c r="D110" s="484">
        <f>'TA2'!R110</f>
        <v>0.43264201283454895</v>
      </c>
      <c r="E110" s="295">
        <f>TA2b!B110</f>
        <v>0.45634415745735168</v>
      </c>
      <c r="F110" s="14">
        <f>TA2b!J110</f>
        <v>0.3403918445110321</v>
      </c>
      <c r="G110" s="14">
        <f>TA2b!R110</f>
        <v>0.18340858817100525</v>
      </c>
      <c r="H110" s="14">
        <f>TA2c!B110</f>
        <v>0.14329005777835846</v>
      </c>
      <c r="I110" s="14">
        <f>TA2c!J110</f>
        <v>8.3586238324642181E-2</v>
      </c>
      <c r="J110" s="14">
        <f>TA2c!R110</f>
        <v>3.8079064339399338E-2</v>
      </c>
      <c r="K110" s="14">
        <v>1.5757005093492059E-2</v>
      </c>
      <c r="L110" s="53">
        <f t="shared" si="17"/>
        <v>0.27293556928634644</v>
      </c>
      <c r="M110" s="13">
        <f t="shared" si="18"/>
        <v>0.11595231294631958</v>
      </c>
      <c r="N110" s="13">
        <f t="shared" ref="N110" si="20">F110-G110</f>
        <v>0.15698325634002686</v>
      </c>
      <c r="O110" s="13">
        <f t="shared" ref="O110" si="21">G110-I110</f>
        <v>9.9822349846363068E-2</v>
      </c>
      <c r="P110" s="13">
        <f t="shared" ref="P110" si="22">G110-H110</f>
        <v>4.011853039264679E-2</v>
      </c>
      <c r="Q110" s="13">
        <f t="shared" ref="Q110" si="23">H110-I110</f>
        <v>5.9703819453716278E-2</v>
      </c>
      <c r="R110" s="13">
        <f t="shared" ref="R110" si="24">I110-J110</f>
        <v>4.5507173985242844E-2</v>
      </c>
      <c r="S110" s="12">
        <f t="shared" si="12"/>
        <v>2.2322059245907279E-2</v>
      </c>
      <c r="T110" s="13"/>
      <c r="U110" s="11"/>
    </row>
    <row r="111" spans="1:21" x14ac:dyDescent="0.2">
      <c r="A111" s="16">
        <v>2014</v>
      </c>
      <c r="B111" s="301">
        <f>'TA2'!B111</f>
        <v>0.53867799043655396</v>
      </c>
      <c r="C111" s="483">
        <f>'TA2'!J111</f>
        <v>0.10965299606323242</v>
      </c>
      <c r="D111" s="484">
        <f>'TA2'!R111</f>
        <v>0.42902499437332153</v>
      </c>
      <c r="E111" s="295">
        <f>TA2b!B111</f>
        <v>0.46132200956344604</v>
      </c>
      <c r="F111" s="14">
        <f>TA2b!J111</f>
        <v>0.34587982296943665</v>
      </c>
      <c r="G111" s="14">
        <f>TA2b!R111</f>
        <v>0.1883997917175293</v>
      </c>
      <c r="H111" s="14">
        <f>TA2c!B111</f>
        <v>0.14745393395423889</v>
      </c>
      <c r="I111" s="14">
        <f>TA2c!J111</f>
        <v>8.5748903453350067E-2</v>
      </c>
      <c r="J111" s="14">
        <f>TA2c!R111</f>
        <v>3.9022766053676605E-2</v>
      </c>
      <c r="K111" s="14">
        <v>1.6547652355689106E-2</v>
      </c>
      <c r="L111" s="53">
        <f t="shared" ref="L111:L114" si="25">E111-G111</f>
        <v>0.27292221784591675</v>
      </c>
      <c r="M111" s="13">
        <f t="shared" ref="M111:M114" si="26">E111-F111</f>
        <v>0.1154421865940094</v>
      </c>
      <c r="N111" s="13">
        <f t="shared" ref="N111:N114" si="27">F111-G111</f>
        <v>0.15748003125190735</v>
      </c>
      <c r="O111" s="13">
        <f t="shared" ref="O111:O114" si="28">G111-I111</f>
        <v>0.10265088826417923</v>
      </c>
      <c r="P111" s="13">
        <f t="shared" ref="P111:P114" si="29">G111-H111</f>
        <v>4.0945857763290405E-2</v>
      </c>
      <c r="Q111" s="13">
        <f t="shared" ref="Q111:Q114" si="30">H111-I111</f>
        <v>6.1705030500888824E-2</v>
      </c>
      <c r="R111" s="13">
        <f t="shared" ref="R111:R114" si="31">I111-J111</f>
        <v>4.6726137399673462E-2</v>
      </c>
      <c r="S111" s="12">
        <f t="shared" ref="S111:S114" si="32">J111-K111</f>
        <v>2.2475113697987499E-2</v>
      </c>
      <c r="T111" s="13"/>
      <c r="U111" s="11"/>
    </row>
    <row r="112" spans="1:21" x14ac:dyDescent="0.2">
      <c r="A112" s="16">
        <v>2015</v>
      </c>
      <c r="B112" s="301">
        <f>'TA2'!B112</f>
        <v>0.5370059609413147</v>
      </c>
      <c r="C112" s="483">
        <f>'TA2'!J112</f>
        <v>0.10965859889984131</v>
      </c>
      <c r="D112" s="484">
        <f>'TA2'!R112</f>
        <v>0.42734736204147339</v>
      </c>
      <c r="E112" s="295">
        <f>TA2b!B112</f>
        <v>0.4629940390586853</v>
      </c>
      <c r="F112" s="14">
        <f>TA2b!J112</f>
        <v>0.34676918387413025</v>
      </c>
      <c r="G112" s="14">
        <f>TA2b!R112</f>
        <v>0.18819054961204529</v>
      </c>
      <c r="H112" s="14">
        <f>TA2c!B112</f>
        <v>0.1473640650510788</v>
      </c>
      <c r="I112" s="14">
        <f>TA2c!J112</f>
        <v>8.5485585033893585E-2</v>
      </c>
      <c r="J112" s="14">
        <f>TA2c!R112</f>
        <v>3.8743730634450912E-2</v>
      </c>
      <c r="K112" s="14">
        <v>1.6370547510796765E-2</v>
      </c>
      <c r="L112" s="53">
        <f t="shared" si="25"/>
        <v>0.27480348944664001</v>
      </c>
      <c r="M112" s="13">
        <f t="shared" si="26"/>
        <v>0.11622485518455505</v>
      </c>
      <c r="N112" s="13">
        <f t="shared" si="27"/>
        <v>0.15857863426208496</v>
      </c>
      <c r="O112" s="13">
        <f t="shared" si="28"/>
        <v>0.1027049645781517</v>
      </c>
      <c r="P112" s="13">
        <f t="shared" si="29"/>
        <v>4.0826484560966492E-2</v>
      </c>
      <c r="Q112" s="13">
        <f t="shared" si="30"/>
        <v>6.1878480017185211E-2</v>
      </c>
      <c r="R112" s="13">
        <f t="shared" si="31"/>
        <v>4.6741854399442673E-2</v>
      </c>
      <c r="S112" s="12">
        <f t="shared" si="32"/>
        <v>2.2373183123654147E-2</v>
      </c>
      <c r="T112" s="13"/>
      <c r="U112" s="11"/>
    </row>
    <row r="113" spans="1:21" x14ac:dyDescent="0.2">
      <c r="A113" s="16">
        <v>2016</v>
      </c>
      <c r="B113" s="301">
        <f>'TA2'!B113</f>
        <v>0.53829357028007507</v>
      </c>
      <c r="C113" s="483">
        <f>'TA2'!J113</f>
        <v>0.10822474956512451</v>
      </c>
      <c r="D113" s="484">
        <f>'TA2'!R113</f>
        <v>0.43006882071495056</v>
      </c>
      <c r="E113" s="295">
        <f>TA2b!B113</f>
        <v>0.46170642971992493</v>
      </c>
      <c r="F113" s="14">
        <f>TA2b!J113</f>
        <v>0.34458595514297485</v>
      </c>
      <c r="G113" s="14">
        <f>TA2b!R113</f>
        <v>0.18583822250366211</v>
      </c>
      <c r="H113" s="14">
        <f>TA2c!B113</f>
        <v>0.14506126940250397</v>
      </c>
      <c r="I113" s="14">
        <f>TA2c!J113</f>
        <v>8.3812281489372253E-2</v>
      </c>
      <c r="J113" s="14">
        <f>TA2c!R113</f>
        <v>3.7332672625780106E-2</v>
      </c>
      <c r="K113" s="14">
        <v>1.5287058745137222E-2</v>
      </c>
      <c r="L113" s="53">
        <f t="shared" si="25"/>
        <v>0.27586820721626282</v>
      </c>
      <c r="M113" s="13">
        <f t="shared" si="26"/>
        <v>0.11712047457695007</v>
      </c>
      <c r="N113" s="13">
        <f t="shared" si="27"/>
        <v>0.15874773263931274</v>
      </c>
      <c r="O113" s="13">
        <f t="shared" si="28"/>
        <v>0.10202594101428986</v>
      </c>
      <c r="P113" s="13">
        <f t="shared" si="29"/>
        <v>4.0776953101158142E-2</v>
      </c>
      <c r="Q113" s="13">
        <f t="shared" si="30"/>
        <v>6.1248987913131714E-2</v>
      </c>
      <c r="R113" s="13">
        <f t="shared" si="31"/>
        <v>4.6479608863592148E-2</v>
      </c>
      <c r="S113" s="12">
        <f t="shared" si="32"/>
        <v>2.2045613880642884E-2</v>
      </c>
      <c r="T113" s="13"/>
      <c r="U113" s="11"/>
    </row>
    <row r="114" spans="1:21" x14ac:dyDescent="0.2">
      <c r="A114" s="16">
        <v>2017</v>
      </c>
      <c r="B114" s="301">
        <f>'TA2'!B114</f>
        <v>0.54099282622337341</v>
      </c>
      <c r="C114" s="483">
        <f>'TA2'!J114</f>
        <v>0.11386597156524658</v>
      </c>
      <c r="D114" s="484">
        <f>'TA2'!R114</f>
        <v>0.42712685465812683</v>
      </c>
      <c r="E114" s="295">
        <f>TA2b!B114</f>
        <v>0.45900717377662659</v>
      </c>
      <c r="F114" s="14">
        <f>TA2b!J114</f>
        <v>0.34394878149032593</v>
      </c>
      <c r="G114" s="14">
        <f>TA2b!R114</f>
        <v>0.18650735914707184</v>
      </c>
      <c r="H114" s="14">
        <f>TA2c!B114</f>
        <v>0.14628919959068298</v>
      </c>
      <c r="I114" s="14">
        <f>TA2c!J114</f>
        <v>8.5598215460777283E-2</v>
      </c>
      <c r="J114" s="14">
        <f>TA2c!R114</f>
        <v>4.0241021662950516E-2</v>
      </c>
      <c r="K114" s="14">
        <v>1.7114877693046232E-2</v>
      </c>
      <c r="L114" s="53">
        <f t="shared" si="25"/>
        <v>0.27249981462955475</v>
      </c>
      <c r="M114" s="13">
        <f t="shared" si="26"/>
        <v>0.11505839228630066</v>
      </c>
      <c r="N114" s="13">
        <f t="shared" si="27"/>
        <v>0.15744142234325409</v>
      </c>
      <c r="O114" s="13">
        <f t="shared" si="28"/>
        <v>0.10090914368629456</v>
      </c>
      <c r="P114" s="13">
        <f t="shared" si="29"/>
        <v>4.0218159556388855E-2</v>
      </c>
      <c r="Q114" s="13">
        <f t="shared" si="30"/>
        <v>6.0690984129905701E-2</v>
      </c>
      <c r="R114" s="13">
        <f t="shared" si="31"/>
        <v>4.5357193797826767E-2</v>
      </c>
      <c r="S114" s="12">
        <f t="shared" si="32"/>
        <v>2.3126143969904284E-2</v>
      </c>
      <c r="T114" s="13"/>
      <c r="U114" s="11"/>
    </row>
    <row r="115" spans="1:21" x14ac:dyDescent="0.2">
      <c r="A115" s="16">
        <v>2018</v>
      </c>
      <c r="B115" s="301">
        <f>'TA2'!B115</f>
        <v>0.54056078195571899</v>
      </c>
      <c r="C115" s="483">
        <f>'TA2'!J115</f>
        <v>0.11356538534164429</v>
      </c>
      <c r="D115" s="484">
        <f>'TA2'!R115</f>
        <v>0.42699539661407471</v>
      </c>
      <c r="E115" s="295">
        <f>TA2b!B115</f>
        <v>0.45943921804428101</v>
      </c>
      <c r="F115" s="14">
        <f>TA2b!J115</f>
        <v>0.34489372372627258</v>
      </c>
      <c r="G115" s="14">
        <f>TA2b!R115</f>
        <v>0.18776266276836395</v>
      </c>
      <c r="H115" s="14">
        <f>TA2c!B115</f>
        <v>0.14717838168144226</v>
      </c>
      <c r="I115" s="14">
        <f>TA2c!J115</f>
        <v>8.6040705442428589E-2</v>
      </c>
      <c r="J115" s="14">
        <f>TA2c!R115</f>
        <v>4.011772945523262E-2</v>
      </c>
      <c r="K115" s="14">
        <v>1.8339567610154421E-2</v>
      </c>
      <c r="L115" s="53">
        <f t="shared" ref="L115:L116" si="33">E115-G115</f>
        <v>0.27167655527591705</v>
      </c>
      <c r="M115" s="13">
        <f t="shared" ref="M115:M116" si="34">E115-F115</f>
        <v>0.11454549431800842</v>
      </c>
      <c r="N115" s="13">
        <f t="shared" ref="N115:N116" si="35">F115-G115</f>
        <v>0.15713106095790863</v>
      </c>
      <c r="O115" s="13">
        <f t="shared" ref="O115:O116" si="36">G115-I115</f>
        <v>0.10172195732593536</v>
      </c>
      <c r="P115" s="13">
        <f t="shared" ref="P115:P116" si="37">G115-H115</f>
        <v>4.0584281086921692E-2</v>
      </c>
      <c r="Q115" s="13">
        <f t="shared" ref="Q115:Q116" si="38">H115-I115</f>
        <v>6.1137676239013672E-2</v>
      </c>
      <c r="R115" s="13">
        <f t="shared" ref="R115:R116" si="39">I115-J115</f>
        <v>4.5922975987195969E-2</v>
      </c>
      <c r="S115" s="12">
        <f t="shared" ref="S115:S116" si="40">J115-K115</f>
        <v>2.1778161845078199E-2</v>
      </c>
      <c r="T115" s="13"/>
      <c r="U115" s="11"/>
    </row>
    <row r="116" spans="1:21" x14ac:dyDescent="0.2">
      <c r="A116" s="16">
        <v>2019</v>
      </c>
      <c r="B116" s="301">
        <f>'TA2'!B116</f>
        <v>0.54158550500869751</v>
      </c>
      <c r="C116" s="483">
        <f>'TA2'!J116</f>
        <v>0.11327284574508667</v>
      </c>
      <c r="D116" s="484">
        <f>'TA2'!R116</f>
        <v>0.42831265926361084</v>
      </c>
      <c r="E116" s="295">
        <f>TA2b!B116</f>
        <v>0.45841449499130249</v>
      </c>
      <c r="F116" s="14">
        <f>TA2b!J116</f>
        <v>0.34345924854278564</v>
      </c>
      <c r="G116" s="14">
        <f>TA2b!R116</f>
        <v>0.1860017329454422</v>
      </c>
      <c r="H116" s="14">
        <f>TA2c!B116</f>
        <v>0.14537772536277771</v>
      </c>
      <c r="I116" s="14">
        <f>TA2c!J116</f>
        <v>8.4289334714412689E-2</v>
      </c>
      <c r="J116" s="14">
        <f>TA2c!R116</f>
        <v>3.8391042500734329E-2</v>
      </c>
      <c r="K116" s="14">
        <v>1.6638501913966791E-2</v>
      </c>
      <c r="L116" s="53">
        <f t="shared" si="33"/>
        <v>0.27241276204586029</v>
      </c>
      <c r="M116" s="13">
        <f t="shared" si="34"/>
        <v>0.11495524644851685</v>
      </c>
      <c r="N116" s="13">
        <f t="shared" si="35"/>
        <v>0.15745751559734344</v>
      </c>
      <c r="O116" s="13">
        <f t="shared" si="36"/>
        <v>0.10171239823102951</v>
      </c>
      <c r="P116" s="13">
        <f t="shared" si="37"/>
        <v>4.062400758266449E-2</v>
      </c>
      <c r="Q116" s="13">
        <f t="shared" si="38"/>
        <v>6.1088390648365021E-2</v>
      </c>
      <c r="R116" s="13">
        <f t="shared" si="39"/>
        <v>4.589829221367836E-2</v>
      </c>
      <c r="S116" s="12">
        <f t="shared" si="40"/>
        <v>2.1752540586767538E-2</v>
      </c>
      <c r="T116" s="13"/>
      <c r="U116" s="11"/>
    </row>
    <row r="117" spans="1:21" ht="17" thickBot="1" x14ac:dyDescent="0.25">
      <c r="A117" s="10">
        <v>2020</v>
      </c>
      <c r="B117" s="1084"/>
      <c r="C117" s="1085"/>
      <c r="D117" s="1086"/>
      <c r="E117" s="1087"/>
      <c r="F117" s="1088"/>
      <c r="G117" s="1088"/>
      <c r="H117" s="1088"/>
      <c r="I117" s="1088"/>
      <c r="J117" s="1088"/>
      <c r="K117" s="1088"/>
      <c r="L117" s="1089"/>
      <c r="M117" s="1090"/>
      <c r="N117" s="1090"/>
      <c r="O117" s="1090"/>
      <c r="P117" s="1090"/>
      <c r="Q117" s="1090"/>
      <c r="R117" s="1090"/>
      <c r="S117" s="6"/>
      <c r="T117" s="13"/>
    </row>
    <row r="118" spans="1:21" ht="17" thickTop="1" x14ac:dyDescent="0.2">
      <c r="B118" s="5"/>
      <c r="C118" s="5"/>
      <c r="D118" s="5"/>
      <c r="E118" s="5"/>
      <c r="F118" s="5"/>
      <c r="G118" s="5"/>
      <c r="H118" s="5"/>
    </row>
    <row r="119" spans="1:21" x14ac:dyDescent="0.2">
      <c r="B119" s="5"/>
      <c r="C119" s="5"/>
      <c r="D119" s="5"/>
      <c r="E119" s="5"/>
      <c r="F119" s="5"/>
      <c r="G119" s="5"/>
      <c r="H119" s="5"/>
    </row>
  </sheetData>
  <mergeCells count="3">
    <mergeCell ref="A4:S4"/>
    <mergeCell ref="B7:R7"/>
    <mergeCell ref="B8:R8"/>
  </mergeCells>
  <hyperlinks>
    <hyperlink ref="A1" location="Index!A1" display="Back to index" xr:uid="{00000000-0004-0000-0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39997558519241921"/>
    <pageSetUpPr fitToPage="1"/>
  </sheetPr>
  <dimension ref="A1:AF119"/>
  <sheetViews>
    <sheetView workbookViewId="0">
      <pane xSplit="1" ySplit="9" topLeftCell="B37" activePane="bottomRight" state="frozen"/>
      <selection activeCell="Y103" sqref="Y103"/>
      <selection pane="topRight" activeCell="Y103" sqref="Y103"/>
      <selection pane="bottomLeft" activeCell="Y103" sqref="Y103"/>
      <selection pane="bottomRight" activeCell="AB47" sqref="AB47"/>
    </sheetView>
  </sheetViews>
  <sheetFormatPr baseColWidth="10" defaultColWidth="10.83203125" defaultRowHeight="16" x14ac:dyDescent="0.2"/>
  <cols>
    <col min="1" max="1" width="10.83203125" style="131"/>
    <col min="2" max="2" width="10.83203125" style="102"/>
    <col min="3" max="7" width="10.83203125" style="131" customWidth="1"/>
    <col min="8" max="8" width="10.83203125" style="131"/>
    <col min="9" max="9" width="10.83203125" style="131" customWidth="1"/>
    <col min="10" max="17" width="10.83203125" style="102"/>
    <col min="18" max="25" width="11.5" style="1" customWidth="1"/>
    <col min="26" max="31" width="10.83203125" style="102"/>
    <col min="32" max="32" width="23.5" style="102" bestFit="1" customWidth="1"/>
    <col min="33" max="16384" width="10.83203125" style="102"/>
  </cols>
  <sheetData>
    <row r="1" spans="1:32" x14ac:dyDescent="0.2">
      <c r="A1" s="169" t="s">
        <v>37</v>
      </c>
      <c r="C1" s="197"/>
    </row>
    <row r="2" spans="1:32" x14ac:dyDescent="0.2">
      <c r="C2" s="197"/>
    </row>
    <row r="3" spans="1:32" ht="17" thickBot="1" x14ac:dyDescent="0.25"/>
    <row r="4" spans="1:32" s="130" customFormat="1" ht="25" customHeight="1" thickTop="1" x14ac:dyDescent="0.2">
      <c r="A4" s="1377" t="s">
        <v>133</v>
      </c>
      <c r="B4" s="1378"/>
      <c r="C4" s="1378"/>
      <c r="D4" s="1378"/>
      <c r="E4" s="1378"/>
      <c r="F4" s="1378"/>
      <c r="G4" s="1378"/>
      <c r="H4" s="1378"/>
      <c r="I4" s="1378"/>
      <c r="J4" s="1378"/>
      <c r="K4" s="1378"/>
      <c r="L4" s="1378"/>
      <c r="M4" s="1378"/>
      <c r="N4" s="1378"/>
      <c r="O4" s="1378"/>
      <c r="P4" s="1378"/>
      <c r="Q4" s="1378"/>
      <c r="R4" s="1378"/>
      <c r="S4" s="1378"/>
      <c r="T4" s="1378"/>
      <c r="U4" s="1378"/>
      <c r="V4" s="1378"/>
      <c r="W4" s="1378"/>
      <c r="X4" s="1378"/>
      <c r="Y4" s="1379"/>
    </row>
    <row r="5" spans="1:32" x14ac:dyDescent="0.2">
      <c r="A5" s="129"/>
      <c r="B5" s="128"/>
      <c r="C5" s="128"/>
      <c r="D5" s="128"/>
      <c r="E5" s="128"/>
      <c r="F5" s="128"/>
      <c r="G5" s="128"/>
      <c r="H5" s="128"/>
      <c r="I5" s="128"/>
      <c r="J5" s="128"/>
      <c r="K5" s="128"/>
      <c r="L5" s="128"/>
      <c r="M5" s="128"/>
      <c r="N5" s="128"/>
      <c r="O5" s="128"/>
      <c r="P5" s="128"/>
      <c r="Q5" s="128"/>
      <c r="R5" s="101"/>
      <c r="S5" s="101"/>
      <c r="T5" s="101"/>
      <c r="U5" s="101"/>
      <c r="V5" s="101"/>
      <c r="W5" s="101"/>
      <c r="X5" s="101"/>
      <c r="Y5" s="466"/>
    </row>
    <row r="6" spans="1:32" x14ac:dyDescent="0.2">
      <c r="A6" s="129"/>
      <c r="B6" s="127" t="s">
        <v>36</v>
      </c>
      <c r="C6" s="127" t="s">
        <v>35</v>
      </c>
      <c r="D6" s="127" t="s">
        <v>34</v>
      </c>
      <c r="E6" s="127" t="s">
        <v>33</v>
      </c>
      <c r="F6" s="127" t="s">
        <v>32</v>
      </c>
      <c r="G6" s="127" t="s">
        <v>31</v>
      </c>
      <c r="H6" s="127" t="s">
        <v>30</v>
      </c>
      <c r="I6" s="167" t="s">
        <v>29</v>
      </c>
      <c r="J6" s="181" t="s">
        <v>28</v>
      </c>
      <c r="K6" s="127" t="s">
        <v>27</v>
      </c>
      <c r="L6" s="127" t="s">
        <v>26</v>
      </c>
      <c r="M6" s="166" t="s">
        <v>25</v>
      </c>
      <c r="N6" s="127" t="s">
        <v>24</v>
      </c>
      <c r="O6" s="127" t="s">
        <v>23</v>
      </c>
      <c r="P6" s="127" t="s">
        <v>22</v>
      </c>
      <c r="Q6" s="127" t="s">
        <v>55</v>
      </c>
      <c r="R6" s="195" t="s">
        <v>54</v>
      </c>
      <c r="S6" s="195" t="s">
        <v>53</v>
      </c>
      <c r="T6" s="195" t="s">
        <v>52</v>
      </c>
      <c r="U6" s="127" t="s">
        <v>51</v>
      </c>
      <c r="V6" s="127" t="s">
        <v>50</v>
      </c>
      <c r="W6" s="195" t="s">
        <v>49</v>
      </c>
      <c r="X6" s="195" t="s">
        <v>48</v>
      </c>
      <c r="Y6" s="194" t="s">
        <v>47</v>
      </c>
    </row>
    <row r="7" spans="1:32" ht="35" customHeight="1" x14ac:dyDescent="0.2">
      <c r="A7" s="129"/>
      <c r="B7" s="1375" t="s">
        <v>864</v>
      </c>
      <c r="C7" s="1375"/>
      <c r="D7" s="1375"/>
      <c r="E7" s="1375"/>
      <c r="F7" s="1375"/>
      <c r="G7" s="1375"/>
      <c r="H7" s="1375"/>
      <c r="I7" s="1375"/>
      <c r="J7" s="1375"/>
      <c r="K7" s="1375"/>
      <c r="L7" s="1375"/>
      <c r="M7" s="1375"/>
      <c r="N7" s="1375"/>
      <c r="O7" s="1375"/>
      <c r="P7" s="1375"/>
      <c r="Q7" s="1375"/>
      <c r="R7" s="1375"/>
      <c r="S7" s="1375"/>
      <c r="T7" s="1375"/>
      <c r="U7" s="1375"/>
      <c r="V7" s="1375"/>
      <c r="W7" s="1375"/>
      <c r="X7" s="1375"/>
      <c r="Y7" s="1376"/>
    </row>
    <row r="8" spans="1:32" s="125" customFormat="1" ht="21" customHeight="1" x14ac:dyDescent="0.2">
      <c r="A8" s="165"/>
      <c r="B8" s="1372" t="s">
        <v>46</v>
      </c>
      <c r="C8" s="1373"/>
      <c r="D8" s="1373"/>
      <c r="E8" s="1373"/>
      <c r="F8" s="1373"/>
      <c r="G8" s="1373"/>
      <c r="H8" s="1373"/>
      <c r="I8" s="1373"/>
      <c r="J8" s="1373"/>
      <c r="K8" s="1373"/>
      <c r="L8" s="1373"/>
      <c r="M8" s="1373"/>
      <c r="N8" s="1373"/>
      <c r="O8" s="1373"/>
      <c r="P8" s="1373"/>
      <c r="Q8" s="1373"/>
      <c r="R8" s="1373"/>
      <c r="S8" s="1373"/>
      <c r="T8" s="1373"/>
      <c r="U8" s="1373"/>
      <c r="V8" s="1373"/>
      <c r="W8" s="1373"/>
      <c r="X8" s="1373"/>
      <c r="Y8" s="1374"/>
      <c r="AB8" s="600"/>
    </row>
    <row r="9" spans="1:32" ht="69" thickBot="1" x14ac:dyDescent="0.25">
      <c r="A9" s="129"/>
      <c r="B9" s="408" t="s">
        <v>16</v>
      </c>
      <c r="C9" s="409" t="s">
        <v>101</v>
      </c>
      <c r="D9" s="407" t="s">
        <v>43</v>
      </c>
      <c r="E9" s="409" t="s">
        <v>102</v>
      </c>
      <c r="F9" s="407" t="s">
        <v>42</v>
      </c>
      <c r="G9" s="409" t="s">
        <v>103</v>
      </c>
      <c r="H9" s="407" t="s">
        <v>41</v>
      </c>
      <c r="I9" s="407" t="s">
        <v>40</v>
      </c>
      <c r="J9" s="408" t="s">
        <v>15</v>
      </c>
      <c r="K9" s="409" t="s">
        <v>101</v>
      </c>
      <c r="L9" s="407" t="s">
        <v>43</v>
      </c>
      <c r="M9" s="409" t="s">
        <v>102</v>
      </c>
      <c r="N9" s="407" t="s">
        <v>42</v>
      </c>
      <c r="O9" s="409" t="s">
        <v>103</v>
      </c>
      <c r="P9" s="407" t="s">
        <v>41</v>
      </c>
      <c r="Q9" s="407" t="s">
        <v>40</v>
      </c>
      <c r="R9" s="464" t="s">
        <v>59</v>
      </c>
      <c r="S9" s="409" t="s">
        <v>101</v>
      </c>
      <c r="T9" s="407" t="s">
        <v>43</v>
      </c>
      <c r="U9" s="409" t="s">
        <v>102</v>
      </c>
      <c r="V9" s="407" t="s">
        <v>42</v>
      </c>
      <c r="W9" s="409" t="s">
        <v>103</v>
      </c>
      <c r="X9" s="407" t="s">
        <v>41</v>
      </c>
      <c r="Y9" s="517" t="s">
        <v>40</v>
      </c>
      <c r="AB9" s="596" t="s">
        <v>39</v>
      </c>
      <c r="AC9" s="596"/>
      <c r="AD9" s="596"/>
    </row>
    <row r="10" spans="1:32" x14ac:dyDescent="0.2">
      <c r="A10" s="155">
        <v>1913</v>
      </c>
      <c r="B10" s="410">
        <f>1-TA2b!B10</f>
        <v>0.56666290697103638</v>
      </c>
      <c r="C10" s="501">
        <f>compoprinc!BW2</f>
        <v>3.4236270381424183E-3</v>
      </c>
      <c r="D10" s="501">
        <f>compoprinc!BX2</f>
        <v>1.3374325181175891E-3</v>
      </c>
      <c r="E10" s="501">
        <f>compoprinc!BY2</f>
        <v>4.2446369437802778E-2</v>
      </c>
      <c r="F10" s="501">
        <f>compoprinc!BZ2</f>
        <v>2.1026147733117534E-2</v>
      </c>
      <c r="G10" s="501">
        <f>compoprinc!CA2</f>
        <v>3.4605843267085244E-3</v>
      </c>
      <c r="H10" s="501">
        <f>compoprinc!CB2</f>
        <v>0.4379566776583968</v>
      </c>
      <c r="I10" s="502">
        <f>compoprinc!CC2</f>
        <v>5.7012068258750673E-2</v>
      </c>
      <c r="J10" s="174"/>
      <c r="K10" s="114"/>
      <c r="L10" s="114"/>
      <c r="M10" s="114"/>
      <c r="N10" s="114"/>
      <c r="O10" s="114"/>
      <c r="P10" s="114"/>
      <c r="Q10" s="114"/>
      <c r="R10" s="178"/>
      <c r="S10" s="121"/>
      <c r="T10" s="121"/>
      <c r="U10" s="121"/>
      <c r="V10" s="121"/>
      <c r="W10" s="121"/>
      <c r="X10" s="121"/>
      <c r="Y10" s="177"/>
      <c r="AB10" s="597">
        <f>B10-SUM(C10:I10)</f>
        <v>0</v>
      </c>
      <c r="AC10" s="597">
        <f>J10-SUM(K10:Q10)</f>
        <v>0</v>
      </c>
      <c r="AD10" s="597">
        <f>R10-SUM(S10:Y10)</f>
        <v>0</v>
      </c>
      <c r="AF10" s="599"/>
    </row>
    <row r="11" spans="1:32" x14ac:dyDescent="0.2">
      <c r="A11" s="155">
        <v>1914</v>
      </c>
      <c r="B11" s="135">
        <f>1-TA2b!B11</f>
        <v>0.56055590892456486</v>
      </c>
      <c r="C11" s="503">
        <f>compoprinc!BW3</f>
        <v>3.385940742810914E-3</v>
      </c>
      <c r="D11" s="503">
        <f>compoprinc!BX3</f>
        <v>-1.4842457052859749E-3</v>
      </c>
      <c r="E11" s="503">
        <f>compoprinc!BY3</f>
        <v>4.5123984064476236E-2</v>
      </c>
      <c r="F11" s="503">
        <f>compoprinc!BZ3</f>
        <v>2.2128503661139963E-2</v>
      </c>
      <c r="G11" s="503">
        <f>compoprinc!CA3</f>
        <v>3.5460174972430695E-3</v>
      </c>
      <c r="H11" s="503">
        <f>compoprinc!CB3</f>
        <v>0.43023183497272871</v>
      </c>
      <c r="I11" s="504">
        <f>compoprinc!CC3</f>
        <v>5.7623873691451735E-2</v>
      </c>
      <c r="J11" s="174"/>
      <c r="K11" s="114"/>
      <c r="L11" s="114"/>
      <c r="M11" s="114"/>
      <c r="N11" s="114"/>
      <c r="O11" s="114"/>
      <c r="P11" s="114"/>
      <c r="Q11" s="114"/>
      <c r="R11" s="106"/>
      <c r="S11" s="114"/>
      <c r="T11" s="114"/>
      <c r="U11" s="114"/>
      <c r="V11" s="114"/>
      <c r="W11" s="114"/>
      <c r="X11" s="114"/>
      <c r="Y11" s="154"/>
      <c r="AB11" s="597">
        <f t="shared" ref="AB11:AB74" si="0">B11-SUM(C11:I11)</f>
        <v>0</v>
      </c>
      <c r="AC11" s="597">
        <f t="shared" ref="AC11:AC74" si="1">J11-SUM(K11:Q11)</f>
        <v>0</v>
      </c>
      <c r="AD11" s="597">
        <f t="shared" ref="AD11:AD74" si="2">R11-SUM(S11:Y11)</f>
        <v>0</v>
      </c>
      <c r="AF11" s="599"/>
    </row>
    <row r="12" spans="1:32" x14ac:dyDescent="0.2">
      <c r="A12" s="155">
        <v>1915</v>
      </c>
      <c r="B12" s="135">
        <f>1-TA2b!B12</f>
        <v>0.56781719519868223</v>
      </c>
      <c r="C12" s="503">
        <f>compoprinc!BW4</f>
        <v>3.4044889792301386E-3</v>
      </c>
      <c r="D12" s="503">
        <f>compoprinc!BX4</f>
        <v>8.0987998594662242E-4</v>
      </c>
      <c r="E12" s="503">
        <f>compoprinc!BY4</f>
        <v>4.5684645841622254E-2</v>
      </c>
      <c r="F12" s="503">
        <f>compoprinc!BZ4</f>
        <v>2.2015337865496185E-2</v>
      </c>
      <c r="G12" s="503">
        <f>compoprinc!CA4</f>
        <v>3.64151513253227E-3</v>
      </c>
      <c r="H12" s="503">
        <f>compoprinc!CB4</f>
        <v>0.4351820641675988</v>
      </c>
      <c r="I12" s="504">
        <f>compoprinc!CC4</f>
        <v>5.7079263226255852E-2</v>
      </c>
      <c r="J12" s="174"/>
      <c r="K12" s="114"/>
      <c r="L12" s="114"/>
      <c r="M12" s="114"/>
      <c r="N12" s="114"/>
      <c r="O12" s="114"/>
      <c r="P12" s="114"/>
      <c r="Q12" s="114"/>
      <c r="R12" s="106"/>
      <c r="S12" s="114"/>
      <c r="T12" s="114"/>
      <c r="U12" s="114"/>
      <c r="V12" s="114"/>
      <c r="W12" s="114"/>
      <c r="X12" s="114"/>
      <c r="Y12" s="154"/>
      <c r="AB12" s="597">
        <f t="shared" si="0"/>
        <v>0</v>
      </c>
      <c r="AC12" s="597">
        <f t="shared" si="1"/>
        <v>0</v>
      </c>
      <c r="AD12" s="597">
        <f t="shared" si="2"/>
        <v>0</v>
      </c>
      <c r="AF12" s="599"/>
    </row>
    <row r="13" spans="1:32" x14ac:dyDescent="0.2">
      <c r="A13" s="155">
        <v>1916</v>
      </c>
      <c r="B13" s="149">
        <f>1-TA2b!B13</f>
        <v>0.55399755382969151</v>
      </c>
      <c r="C13" s="411">
        <f>compoprinc!BW5</f>
        <v>1.4525612440260044E-2</v>
      </c>
      <c r="D13" s="411">
        <f>compoprinc!BX5</f>
        <v>-1.1354625647554484E-3</v>
      </c>
      <c r="E13" s="411">
        <f>compoprinc!BY5</f>
        <v>3.7920899110689243E-2</v>
      </c>
      <c r="F13" s="411">
        <f>compoprinc!BZ5</f>
        <v>1.9158986221097983E-2</v>
      </c>
      <c r="G13" s="411">
        <f>compoprinc!CA5</f>
        <v>3.0338894278100124E-3</v>
      </c>
      <c r="H13" s="411">
        <f>compoprinc!CB5</f>
        <v>0.42941841748250997</v>
      </c>
      <c r="I13" s="412">
        <f>compoprinc!CC5</f>
        <v>5.1075211712079391E-2</v>
      </c>
      <c r="J13" s="174"/>
      <c r="K13" s="114"/>
      <c r="L13" s="114"/>
      <c r="M13" s="114"/>
      <c r="N13" s="114"/>
      <c r="O13" s="114"/>
      <c r="P13" s="114"/>
      <c r="Q13" s="114"/>
      <c r="R13" s="106"/>
      <c r="S13" s="105"/>
      <c r="T13" s="105"/>
      <c r="U13" s="105"/>
      <c r="V13" s="105"/>
      <c r="W13" s="105"/>
      <c r="X13" s="105"/>
      <c r="Y13" s="134"/>
      <c r="AB13" s="597">
        <f t="shared" si="0"/>
        <v>0</v>
      </c>
      <c r="AC13" s="597">
        <f t="shared" si="1"/>
        <v>0</v>
      </c>
      <c r="AD13" s="597">
        <f t="shared" si="2"/>
        <v>0</v>
      </c>
      <c r="AF13" s="599"/>
    </row>
    <row r="14" spans="1:32" x14ac:dyDescent="0.2">
      <c r="A14" s="155">
        <v>1917</v>
      </c>
      <c r="B14" s="186">
        <f>1-TA2b!B14</f>
        <v>0.54824068659791336</v>
      </c>
      <c r="C14" s="503">
        <f>compoprinc!BW6</f>
        <v>1.2963100283551868E-2</v>
      </c>
      <c r="D14" s="503">
        <f>compoprinc!BX6</f>
        <v>-3.4472035647952898E-3</v>
      </c>
      <c r="E14" s="503">
        <f>compoprinc!BY6</f>
        <v>3.1822632936233435E-2</v>
      </c>
      <c r="F14" s="503">
        <f>compoprinc!BZ6</f>
        <v>2.0252334909982954E-2</v>
      </c>
      <c r="G14" s="503">
        <f>compoprinc!CA6</f>
        <v>2.9612867231922934E-3</v>
      </c>
      <c r="H14" s="503">
        <f>compoprinc!CB6</f>
        <v>0.42880003445451992</v>
      </c>
      <c r="I14" s="504">
        <f>compoprinc!CC6</f>
        <v>5.4888500855227784E-2</v>
      </c>
      <c r="J14" s="174"/>
      <c r="K14" s="114"/>
      <c r="L14" s="114"/>
      <c r="M14" s="114"/>
      <c r="N14" s="114"/>
      <c r="O14" s="114"/>
      <c r="P14" s="114"/>
      <c r="Q14" s="114"/>
      <c r="R14" s="106"/>
      <c r="S14" s="114"/>
      <c r="T14" s="114"/>
      <c r="U14" s="114"/>
      <c r="V14" s="114"/>
      <c r="W14" s="114"/>
      <c r="X14" s="114"/>
      <c r="Y14" s="154"/>
      <c r="AB14" s="597">
        <f t="shared" si="0"/>
        <v>0</v>
      </c>
      <c r="AC14" s="597">
        <f t="shared" si="1"/>
        <v>0</v>
      </c>
      <c r="AD14" s="597">
        <f t="shared" si="2"/>
        <v>0</v>
      </c>
      <c r="AF14" s="599"/>
    </row>
    <row r="15" spans="1:32" x14ac:dyDescent="0.2">
      <c r="A15" s="155">
        <v>1918</v>
      </c>
      <c r="B15" s="135">
        <f>1-TA2b!B15</f>
        <v>0.55751240184568296</v>
      </c>
      <c r="C15" s="503">
        <f>compoprinc!BW7</f>
        <v>8.9948540383235909E-3</v>
      </c>
      <c r="D15" s="503">
        <f>compoprinc!BX7</f>
        <v>-6.7572250996106673E-3</v>
      </c>
      <c r="E15" s="503">
        <f>compoprinc!BY7</f>
        <v>2.9147629428875176E-2</v>
      </c>
      <c r="F15" s="503">
        <f>compoprinc!BZ7</f>
        <v>1.8809397784788399E-2</v>
      </c>
      <c r="G15" s="503">
        <f>compoprinc!CA7</f>
        <v>2.8625664827898103E-3</v>
      </c>
      <c r="H15" s="503">
        <f>compoprinc!CB7</f>
        <v>0.45350966697171707</v>
      </c>
      <c r="I15" s="504">
        <f>compoprinc!CC7</f>
        <v>5.0945512238799603E-2</v>
      </c>
      <c r="J15" s="174"/>
      <c r="K15" s="114"/>
      <c r="L15" s="114"/>
      <c r="M15" s="114"/>
      <c r="N15" s="114"/>
      <c r="O15" s="114"/>
      <c r="P15" s="114"/>
      <c r="Q15" s="114"/>
      <c r="R15" s="106"/>
      <c r="S15" s="114"/>
      <c r="T15" s="114"/>
      <c r="U15" s="114"/>
      <c r="V15" s="114"/>
      <c r="W15" s="114"/>
      <c r="X15" s="114"/>
      <c r="Y15" s="154"/>
      <c r="AB15" s="597">
        <f t="shared" si="0"/>
        <v>0</v>
      </c>
      <c r="AC15" s="597">
        <f t="shared" si="1"/>
        <v>0</v>
      </c>
      <c r="AD15" s="597">
        <f t="shared" si="2"/>
        <v>0</v>
      </c>
      <c r="AF15" s="599"/>
    </row>
    <row r="16" spans="1:32" x14ac:dyDescent="0.2">
      <c r="A16" s="160">
        <v>1919</v>
      </c>
      <c r="B16" s="139">
        <f>1-TA2b!B16</f>
        <v>0.53825852263422613</v>
      </c>
      <c r="C16" s="505">
        <f>compoprinc!BW8</f>
        <v>8.4514976347581233E-3</v>
      </c>
      <c r="D16" s="505">
        <f>compoprinc!BX8</f>
        <v>-8.9180364453698563E-3</v>
      </c>
      <c r="E16" s="505">
        <f>compoprinc!BY8</f>
        <v>2.8248623230427147E-2</v>
      </c>
      <c r="F16" s="505">
        <f>compoprinc!BZ8</f>
        <v>1.6952710505468066E-2</v>
      </c>
      <c r="G16" s="505">
        <f>compoprinc!CA8</f>
        <v>3.1407408345109442E-3</v>
      </c>
      <c r="H16" s="505">
        <f>compoprinc!CB8</f>
        <v>0.44362396320357256</v>
      </c>
      <c r="I16" s="506">
        <f>compoprinc!CC8</f>
        <v>4.6759023670859143E-2</v>
      </c>
      <c r="J16" s="175"/>
      <c r="K16" s="116"/>
      <c r="L16" s="116"/>
      <c r="M16" s="116"/>
      <c r="N16" s="116"/>
      <c r="O16" s="116"/>
      <c r="P16" s="116"/>
      <c r="Q16" s="116"/>
      <c r="R16" s="109"/>
      <c r="S16" s="116"/>
      <c r="T16" s="116"/>
      <c r="U16" s="116"/>
      <c r="V16" s="116"/>
      <c r="W16" s="116"/>
      <c r="X16" s="116"/>
      <c r="Y16" s="156"/>
      <c r="AB16" s="597">
        <f t="shared" si="0"/>
        <v>0</v>
      </c>
      <c r="AC16" s="597">
        <f t="shared" si="1"/>
        <v>0</v>
      </c>
      <c r="AD16" s="597">
        <f t="shared" si="2"/>
        <v>0</v>
      </c>
      <c r="AF16" s="599"/>
    </row>
    <row r="17" spans="1:32" x14ac:dyDescent="0.2">
      <c r="A17" s="155">
        <v>1920</v>
      </c>
      <c r="B17" s="135">
        <f>1-TA2b!B17</f>
        <v>0.55609761010501302</v>
      </c>
      <c r="C17" s="503">
        <f>compoprinc!BW9</f>
        <v>6.8284281552418863E-3</v>
      </c>
      <c r="D17" s="503">
        <f>compoprinc!BX9</f>
        <v>-8.3913364275963777E-3</v>
      </c>
      <c r="E17" s="503">
        <f>compoprinc!BY9</f>
        <v>2.7853445580065184E-2</v>
      </c>
      <c r="F17" s="503">
        <f>compoprinc!BZ9</f>
        <v>2.0077657229327056E-2</v>
      </c>
      <c r="G17" s="503">
        <f>compoprinc!CA9</f>
        <v>2.9673127092084092E-3</v>
      </c>
      <c r="H17" s="503">
        <f>compoprinc!CB9</f>
        <v>0.45071111918549356</v>
      </c>
      <c r="I17" s="504">
        <f>compoprinc!CC9</f>
        <v>5.6050983673273477E-2</v>
      </c>
      <c r="J17" s="174"/>
      <c r="K17" s="114"/>
      <c r="L17" s="114"/>
      <c r="M17" s="114"/>
      <c r="N17" s="114"/>
      <c r="O17" s="114"/>
      <c r="P17" s="114"/>
      <c r="Q17" s="114"/>
      <c r="R17" s="106"/>
      <c r="S17" s="114"/>
      <c r="T17" s="114"/>
      <c r="U17" s="114"/>
      <c r="V17" s="114"/>
      <c r="W17" s="114"/>
      <c r="X17" s="114"/>
      <c r="Y17" s="154"/>
      <c r="AB17" s="597">
        <f t="shared" si="0"/>
        <v>0</v>
      </c>
      <c r="AC17" s="597">
        <f t="shared" si="1"/>
        <v>0</v>
      </c>
      <c r="AD17" s="597">
        <f t="shared" si="2"/>
        <v>0</v>
      </c>
      <c r="AF17" s="599"/>
    </row>
    <row r="18" spans="1:32" x14ac:dyDescent="0.2">
      <c r="A18" s="155">
        <v>1921</v>
      </c>
      <c r="B18" s="135">
        <f>1-TA2b!B18</f>
        <v>0.52433338234742677</v>
      </c>
      <c r="C18" s="503">
        <f>compoprinc!BW10</f>
        <v>4.659444882014363E-3</v>
      </c>
      <c r="D18" s="503">
        <f>compoprinc!BX10</f>
        <v>-7.299579932104408E-3</v>
      </c>
      <c r="E18" s="503">
        <f>compoprinc!BY10</f>
        <v>3.8105349597673546E-2</v>
      </c>
      <c r="F18" s="503">
        <f>compoprinc!BZ10</f>
        <v>2.1327499238616987E-2</v>
      </c>
      <c r="G18" s="503">
        <f>compoprinc!CA10</f>
        <v>2.6986162331432599E-3</v>
      </c>
      <c r="H18" s="503">
        <f>compoprinc!CB10</f>
        <v>0.40878305385999547</v>
      </c>
      <c r="I18" s="504">
        <f>compoprinc!CC10</f>
        <v>5.6058998468087512E-2</v>
      </c>
      <c r="J18" s="174"/>
      <c r="K18" s="114"/>
      <c r="L18" s="114"/>
      <c r="M18" s="114"/>
      <c r="N18" s="114"/>
      <c r="O18" s="114"/>
      <c r="P18" s="114"/>
      <c r="Q18" s="114"/>
      <c r="R18" s="106"/>
      <c r="S18" s="114"/>
      <c r="T18" s="114"/>
      <c r="U18" s="114"/>
      <c r="V18" s="114"/>
      <c r="W18" s="114"/>
      <c r="X18" s="114"/>
      <c r="Y18" s="154"/>
      <c r="AB18" s="597">
        <f t="shared" si="0"/>
        <v>0</v>
      </c>
      <c r="AC18" s="597">
        <f t="shared" si="1"/>
        <v>0</v>
      </c>
      <c r="AD18" s="597">
        <f t="shared" si="2"/>
        <v>0</v>
      </c>
      <c r="AF18" s="599"/>
    </row>
    <row r="19" spans="1:32" x14ac:dyDescent="0.2">
      <c r="A19" s="155">
        <v>1922</v>
      </c>
      <c r="B19" s="135">
        <f>1-TA2b!B19</f>
        <v>0.53691588615407448</v>
      </c>
      <c r="C19" s="503">
        <f>compoprinc!BW11</f>
        <v>4.9684427441017559E-3</v>
      </c>
      <c r="D19" s="503">
        <f>compoprinc!BX11</f>
        <v>-1.0308639316368049E-2</v>
      </c>
      <c r="E19" s="503">
        <f>compoprinc!BY11</f>
        <v>3.8209022393455916E-2</v>
      </c>
      <c r="F19" s="503">
        <f>compoprinc!BZ11</f>
        <v>2.0563905943672314E-2</v>
      </c>
      <c r="G19" s="503">
        <f>compoprinc!CA11</f>
        <v>2.9095008389628425E-3</v>
      </c>
      <c r="H19" s="503">
        <f>compoprinc!CB11</f>
        <v>0.42532724414086498</v>
      </c>
      <c r="I19" s="504">
        <f>compoprinc!CC11</f>
        <v>5.5246409409384703E-2</v>
      </c>
      <c r="J19" s="174"/>
      <c r="K19" s="114"/>
      <c r="L19" s="114"/>
      <c r="M19" s="114"/>
      <c r="N19" s="114"/>
      <c r="O19" s="114"/>
      <c r="P19" s="114"/>
      <c r="Q19" s="114"/>
      <c r="R19" s="106"/>
      <c r="S19" s="114"/>
      <c r="T19" s="114"/>
      <c r="U19" s="114"/>
      <c r="V19" s="114"/>
      <c r="W19" s="114"/>
      <c r="X19" s="114"/>
      <c r="Y19" s="154"/>
      <c r="AB19" s="597">
        <f t="shared" si="0"/>
        <v>0</v>
      </c>
      <c r="AC19" s="597">
        <f t="shared" si="1"/>
        <v>0</v>
      </c>
      <c r="AD19" s="597">
        <f t="shared" si="2"/>
        <v>0</v>
      </c>
      <c r="AF19" s="599"/>
    </row>
    <row r="20" spans="1:32" x14ac:dyDescent="0.2">
      <c r="A20" s="155">
        <v>1923</v>
      </c>
      <c r="B20" s="135">
        <f>1-TA2b!B20</f>
        <v>0.56065359435015383</v>
      </c>
      <c r="C20" s="503">
        <f>compoprinc!BW12</f>
        <v>7.4572534023329695E-3</v>
      </c>
      <c r="D20" s="503">
        <f>compoprinc!BX12</f>
        <v>-6.850349168295522E-3</v>
      </c>
      <c r="E20" s="503">
        <f>compoprinc!BY12</f>
        <v>3.6498505161994092E-2</v>
      </c>
      <c r="F20" s="503">
        <f>compoprinc!BZ12</f>
        <v>1.6936683420752233E-2</v>
      </c>
      <c r="G20" s="503">
        <f>compoprinc!CA12</f>
        <v>3.6713207751482672E-3</v>
      </c>
      <c r="H20" s="503">
        <f>compoprinc!CB12</f>
        <v>0.45739790931858704</v>
      </c>
      <c r="I20" s="504">
        <f>compoprinc!CC12</f>
        <v>4.5542271439634768E-2</v>
      </c>
      <c r="J20" s="174"/>
      <c r="K20" s="114"/>
      <c r="L20" s="114"/>
      <c r="M20" s="114"/>
      <c r="N20" s="114"/>
      <c r="O20" s="114"/>
      <c r="P20" s="114"/>
      <c r="Q20" s="114"/>
      <c r="R20" s="106"/>
      <c r="S20" s="114"/>
      <c r="T20" s="114"/>
      <c r="U20" s="114"/>
      <c r="V20" s="114"/>
      <c r="W20" s="114"/>
      <c r="X20" s="114"/>
      <c r="Y20" s="154"/>
      <c r="AB20" s="597">
        <f t="shared" si="0"/>
        <v>0</v>
      </c>
      <c r="AC20" s="597">
        <f t="shared" si="1"/>
        <v>0</v>
      </c>
      <c r="AD20" s="597">
        <f t="shared" si="2"/>
        <v>0</v>
      </c>
      <c r="AF20" s="599"/>
    </row>
    <row r="21" spans="1:32" x14ac:dyDescent="0.2">
      <c r="A21" s="155">
        <v>1924</v>
      </c>
      <c r="B21" s="135">
        <f>1-TA2b!B21</f>
        <v>0.54054533338443655</v>
      </c>
      <c r="C21" s="503">
        <f>compoprinc!BW13</f>
        <v>7.8214042418368324E-3</v>
      </c>
      <c r="D21" s="503">
        <f>compoprinc!BX13</f>
        <v>-1.0074818047775463E-2</v>
      </c>
      <c r="E21" s="503">
        <f>compoprinc!BY13</f>
        <v>3.7132235795549313E-2</v>
      </c>
      <c r="F21" s="503">
        <f>compoprinc!BZ13</f>
        <v>1.5987947713717629E-2</v>
      </c>
      <c r="G21" s="503">
        <f>compoprinc!CA13</f>
        <v>3.8567417069533868E-3</v>
      </c>
      <c r="H21" s="503">
        <f>compoprinc!CB13</f>
        <v>0.44269711096184139</v>
      </c>
      <c r="I21" s="504">
        <f>compoprinc!CC13</f>
        <v>4.3124711012313563E-2</v>
      </c>
      <c r="J21" s="174"/>
      <c r="K21" s="114"/>
      <c r="L21" s="114"/>
      <c r="M21" s="114"/>
      <c r="N21" s="114"/>
      <c r="O21" s="114"/>
      <c r="P21" s="114"/>
      <c r="Q21" s="114"/>
      <c r="R21" s="106"/>
      <c r="S21" s="114"/>
      <c r="T21" s="114"/>
      <c r="U21" s="114"/>
      <c r="V21" s="114"/>
      <c r="W21" s="114"/>
      <c r="X21" s="114"/>
      <c r="Y21" s="154"/>
      <c r="AB21" s="597">
        <f t="shared" si="0"/>
        <v>0</v>
      </c>
      <c r="AC21" s="597">
        <f t="shared" si="1"/>
        <v>0</v>
      </c>
      <c r="AD21" s="597">
        <f t="shared" si="2"/>
        <v>0</v>
      </c>
      <c r="AF21" s="599"/>
    </row>
    <row r="22" spans="1:32" x14ac:dyDescent="0.2">
      <c r="A22" s="155">
        <v>1925</v>
      </c>
      <c r="B22" s="135">
        <f>1-TA2b!B22</f>
        <v>0.52544702208081584</v>
      </c>
      <c r="C22" s="503">
        <f>compoprinc!BW14</f>
        <v>1.3055402022581389E-2</v>
      </c>
      <c r="D22" s="503">
        <f>compoprinc!BX14</f>
        <v>-1.1512838602522658E-2</v>
      </c>
      <c r="E22" s="503">
        <f>compoprinc!BY14</f>
        <v>3.2479911369490334E-2</v>
      </c>
      <c r="F22" s="503">
        <f>compoprinc!BZ14</f>
        <v>1.3020262740596263E-2</v>
      </c>
      <c r="G22" s="503">
        <f>compoprinc!CA14</f>
        <v>4.1833420372340731E-3</v>
      </c>
      <c r="H22" s="503">
        <f>compoprinc!CB14</f>
        <v>0.43879667947635304</v>
      </c>
      <c r="I22" s="504">
        <f>compoprinc!CC14</f>
        <v>3.5424263037083181E-2</v>
      </c>
      <c r="J22" s="174"/>
      <c r="K22" s="114"/>
      <c r="L22" s="114"/>
      <c r="M22" s="114"/>
      <c r="N22" s="114"/>
      <c r="O22" s="114"/>
      <c r="P22" s="114"/>
      <c r="Q22" s="114"/>
      <c r="R22" s="106"/>
      <c r="S22" s="114"/>
      <c r="T22" s="114"/>
      <c r="U22" s="114"/>
      <c r="V22" s="114"/>
      <c r="W22" s="114"/>
      <c r="X22" s="114"/>
      <c r="Y22" s="154"/>
      <c r="AB22" s="597">
        <f t="shared" si="0"/>
        <v>0</v>
      </c>
      <c r="AC22" s="597">
        <f t="shared" si="1"/>
        <v>0</v>
      </c>
      <c r="AD22" s="597">
        <f t="shared" si="2"/>
        <v>0</v>
      </c>
      <c r="AF22" s="599"/>
    </row>
    <row r="23" spans="1:32" x14ac:dyDescent="0.2">
      <c r="A23" s="155">
        <v>1926</v>
      </c>
      <c r="B23" s="135">
        <f>1-TA2b!B23</f>
        <v>0.52163764859445327</v>
      </c>
      <c r="C23" s="503">
        <f>compoprinc!BW15</f>
        <v>1.4051819228546314E-2</v>
      </c>
      <c r="D23" s="503">
        <f>compoprinc!BX15</f>
        <v>-1.1677038037217534E-2</v>
      </c>
      <c r="E23" s="503">
        <f>compoprinc!BY15</f>
        <v>2.8100903781342189E-2</v>
      </c>
      <c r="F23" s="503">
        <f>compoprinc!BZ15</f>
        <v>1.2425680281241747E-2</v>
      </c>
      <c r="G23" s="503">
        <f>compoprinc!CA15</f>
        <v>4.3099062570614473E-3</v>
      </c>
      <c r="H23" s="503">
        <f>compoprinc!CB15</f>
        <v>0.4398794632190946</v>
      </c>
      <c r="I23" s="504">
        <f>compoprinc!CC15</f>
        <v>3.4546913864384743E-2</v>
      </c>
      <c r="J23" s="174"/>
      <c r="K23" s="114"/>
      <c r="L23" s="114"/>
      <c r="M23" s="114"/>
      <c r="N23" s="114"/>
      <c r="O23" s="114"/>
      <c r="P23" s="114"/>
      <c r="Q23" s="114"/>
      <c r="R23" s="106"/>
      <c r="S23" s="114"/>
      <c r="T23" s="114"/>
      <c r="U23" s="114"/>
      <c r="V23" s="114"/>
      <c r="W23" s="114"/>
      <c r="X23" s="114"/>
      <c r="Y23" s="154"/>
      <c r="AB23" s="597">
        <f t="shared" si="0"/>
        <v>0</v>
      </c>
      <c r="AC23" s="597">
        <f t="shared" si="1"/>
        <v>0</v>
      </c>
      <c r="AD23" s="597">
        <f t="shared" si="2"/>
        <v>0</v>
      </c>
      <c r="AF23" s="599"/>
    </row>
    <row r="24" spans="1:32" x14ac:dyDescent="0.2">
      <c r="A24" s="155">
        <v>1927</v>
      </c>
      <c r="B24" s="135">
        <f>1-TA2b!B24</f>
        <v>0.52675361526860931</v>
      </c>
      <c r="C24" s="503">
        <f>compoprinc!BW16</f>
        <v>1.247103363192964E-2</v>
      </c>
      <c r="D24" s="503">
        <f>compoprinc!BX16</f>
        <v>-1.2596202430750349E-2</v>
      </c>
      <c r="E24" s="503">
        <f>compoprinc!BY16</f>
        <v>2.7879287021618557E-2</v>
      </c>
      <c r="F24" s="503">
        <f>compoprinc!BZ16</f>
        <v>1.2841627571473078E-2</v>
      </c>
      <c r="G24" s="503">
        <f>compoprinc!CA16</f>
        <v>4.5304296297059713E-3</v>
      </c>
      <c r="H24" s="503">
        <f>compoprinc!CB16</f>
        <v>0.44527401399714872</v>
      </c>
      <c r="I24" s="504">
        <f>compoprinc!CC16</f>
        <v>3.6353425847483731E-2</v>
      </c>
      <c r="J24" s="174"/>
      <c r="K24" s="114"/>
      <c r="L24" s="114"/>
      <c r="M24" s="114"/>
      <c r="N24" s="114"/>
      <c r="O24" s="114"/>
      <c r="P24" s="114"/>
      <c r="Q24" s="114"/>
      <c r="R24" s="106"/>
      <c r="S24" s="114"/>
      <c r="T24" s="114"/>
      <c r="U24" s="114"/>
      <c r="V24" s="114"/>
      <c r="W24" s="114"/>
      <c r="X24" s="114"/>
      <c r="Y24" s="154"/>
      <c r="AB24" s="597">
        <f t="shared" si="0"/>
        <v>0</v>
      </c>
      <c r="AC24" s="597">
        <f t="shared" si="1"/>
        <v>0</v>
      </c>
      <c r="AD24" s="597">
        <f t="shared" si="2"/>
        <v>0</v>
      </c>
      <c r="AF24" s="599"/>
    </row>
    <row r="25" spans="1:32" x14ac:dyDescent="0.2">
      <c r="A25" s="155">
        <v>1928</v>
      </c>
      <c r="B25" s="135">
        <f>1-TA2b!B25</f>
        <v>0.51555330544759514</v>
      </c>
      <c r="C25" s="503">
        <f>compoprinc!BW17</f>
        <v>1.4962894969606566E-2</v>
      </c>
      <c r="D25" s="503">
        <f>compoprinc!BX17</f>
        <v>-1.3014577519787419E-2</v>
      </c>
      <c r="E25" s="503">
        <f>compoprinc!BY17</f>
        <v>2.7118854239632468E-2</v>
      </c>
      <c r="F25" s="503">
        <f>compoprinc!BZ17</f>
        <v>1.3507192904783985E-2</v>
      </c>
      <c r="G25" s="503">
        <f>compoprinc!CA17</f>
        <v>4.3424305291018999E-3</v>
      </c>
      <c r="H25" s="503">
        <f>compoprinc!CB17</f>
        <v>0.43014197582788899</v>
      </c>
      <c r="I25" s="504">
        <f>compoprinc!CC17</f>
        <v>3.8494534496368749E-2</v>
      </c>
      <c r="J25" s="174"/>
      <c r="K25" s="114"/>
      <c r="L25" s="114"/>
      <c r="M25" s="114"/>
      <c r="N25" s="114"/>
      <c r="O25" s="114"/>
      <c r="P25" s="114"/>
      <c r="Q25" s="114"/>
      <c r="R25" s="106"/>
      <c r="S25" s="114"/>
      <c r="T25" s="114"/>
      <c r="U25" s="114"/>
      <c r="V25" s="114"/>
      <c r="W25" s="114"/>
      <c r="X25" s="114"/>
      <c r="Y25" s="154"/>
      <c r="AB25" s="597">
        <f t="shared" si="0"/>
        <v>0</v>
      </c>
      <c r="AC25" s="597">
        <f t="shared" si="1"/>
        <v>0</v>
      </c>
      <c r="AD25" s="597">
        <f t="shared" si="2"/>
        <v>0</v>
      </c>
      <c r="AF25" s="599"/>
    </row>
    <row r="26" spans="1:32" x14ac:dyDescent="0.2">
      <c r="A26" s="155">
        <v>1929</v>
      </c>
      <c r="B26" s="135">
        <f>1-TA2b!B26</f>
        <v>0.5283613911423245</v>
      </c>
      <c r="C26" s="503">
        <f>compoprinc!BW18</f>
        <v>1.6311904523709106E-2</v>
      </c>
      <c r="D26" s="503">
        <f>compoprinc!BX18</f>
        <v>-1.1487521653455065E-2</v>
      </c>
      <c r="E26" s="503">
        <f>compoprinc!BY18</f>
        <v>2.3918072157838255E-2</v>
      </c>
      <c r="F26" s="503">
        <f>compoprinc!BZ18</f>
        <v>1.4170559856496297E-2</v>
      </c>
      <c r="G26" s="503">
        <f>compoprinc!CA18</f>
        <v>4.9802924477554923E-3</v>
      </c>
      <c r="H26" s="503">
        <f>compoprinc!CB18</f>
        <v>0.43927807573363986</v>
      </c>
      <c r="I26" s="504">
        <f>compoprinc!CC18</f>
        <v>4.1190008076340587E-2</v>
      </c>
      <c r="J26" s="174"/>
      <c r="K26" s="114"/>
      <c r="L26" s="114"/>
      <c r="M26" s="114"/>
      <c r="N26" s="114"/>
      <c r="O26" s="114"/>
      <c r="P26" s="114"/>
      <c r="Q26" s="114"/>
      <c r="R26" s="106"/>
      <c r="S26" s="114"/>
      <c r="T26" s="114"/>
      <c r="U26" s="114"/>
      <c r="V26" s="114"/>
      <c r="W26" s="114"/>
      <c r="X26" s="114"/>
      <c r="Y26" s="154"/>
      <c r="AB26" s="597">
        <f t="shared" si="0"/>
        <v>0</v>
      </c>
      <c r="AC26" s="597">
        <f t="shared" si="1"/>
        <v>0</v>
      </c>
      <c r="AD26" s="597">
        <f t="shared" si="2"/>
        <v>0</v>
      </c>
      <c r="AF26" s="599"/>
    </row>
    <row r="27" spans="1:32" x14ac:dyDescent="0.2">
      <c r="A27" s="159">
        <v>1930</v>
      </c>
      <c r="B27" s="146">
        <f>1-TA2b!B27</f>
        <v>0.53456950002663761</v>
      </c>
      <c r="C27" s="507">
        <f>compoprinc!BW19</f>
        <v>8.9063223810034314E-3</v>
      </c>
      <c r="D27" s="507">
        <f>compoprinc!BX19</f>
        <v>-1.3223454816587529E-2</v>
      </c>
      <c r="E27" s="507">
        <f>compoprinc!BY19</f>
        <v>2.4488001647152598E-2</v>
      </c>
      <c r="F27" s="507">
        <f>compoprinc!BZ19</f>
        <v>1.5246395407728749E-2</v>
      </c>
      <c r="G27" s="507">
        <f>compoprinc!CA19</f>
        <v>5.4318966543137545E-3</v>
      </c>
      <c r="H27" s="507">
        <f>compoprinc!CB19</f>
        <v>0.45195082731179448</v>
      </c>
      <c r="I27" s="508">
        <f>compoprinc!CC19</f>
        <v>4.1769511441232185E-2</v>
      </c>
      <c r="J27" s="176"/>
      <c r="K27" s="118"/>
      <c r="L27" s="118"/>
      <c r="M27" s="118"/>
      <c r="N27" s="118"/>
      <c r="O27" s="118"/>
      <c r="P27" s="118"/>
      <c r="Q27" s="118"/>
      <c r="R27" s="112"/>
      <c r="S27" s="118"/>
      <c r="T27" s="118"/>
      <c r="U27" s="118"/>
      <c r="V27" s="118"/>
      <c r="W27" s="118"/>
      <c r="X27" s="118"/>
      <c r="Y27" s="158"/>
      <c r="AB27" s="597">
        <f t="shared" si="0"/>
        <v>0</v>
      </c>
      <c r="AC27" s="597">
        <f t="shared" si="1"/>
        <v>0</v>
      </c>
      <c r="AD27" s="597">
        <f t="shared" si="2"/>
        <v>0</v>
      </c>
      <c r="AF27" s="599"/>
    </row>
    <row r="28" spans="1:32" x14ac:dyDescent="0.2">
      <c r="A28" s="155">
        <v>1931</v>
      </c>
      <c r="B28" s="135">
        <f>1-TA2b!B28</f>
        <v>0.53392194483558464</v>
      </c>
      <c r="C28" s="503">
        <f>compoprinc!BW20</f>
        <v>4.286079906128698E-3</v>
      </c>
      <c r="D28" s="503">
        <f>compoprinc!BX20</f>
        <v>-1.6890040799312302E-2</v>
      </c>
      <c r="E28" s="503">
        <f>compoprinc!BY20</f>
        <v>2.5998377439862976E-2</v>
      </c>
      <c r="F28" s="503">
        <f>compoprinc!BZ20</f>
        <v>1.4938506232566297E-2</v>
      </c>
      <c r="G28" s="503">
        <f>compoprinc!CA20</f>
        <v>6.5934813858398219E-3</v>
      </c>
      <c r="H28" s="503">
        <f>compoprinc!CB20</f>
        <v>0.46110775891708022</v>
      </c>
      <c r="I28" s="504">
        <f>compoprinc!CC20</f>
        <v>3.7887781753419017E-2</v>
      </c>
      <c r="J28" s="174"/>
      <c r="K28" s="114"/>
      <c r="L28" s="114"/>
      <c r="M28" s="114"/>
      <c r="N28" s="114"/>
      <c r="O28" s="114"/>
      <c r="P28" s="114"/>
      <c r="Q28" s="114"/>
      <c r="R28" s="106"/>
      <c r="S28" s="114"/>
      <c r="T28" s="114"/>
      <c r="U28" s="114"/>
      <c r="V28" s="114"/>
      <c r="W28" s="114"/>
      <c r="X28" s="114"/>
      <c r="Y28" s="154"/>
      <c r="AB28" s="597">
        <f t="shared" si="0"/>
        <v>0</v>
      </c>
      <c r="AC28" s="597">
        <f t="shared" si="1"/>
        <v>0</v>
      </c>
      <c r="AD28" s="597">
        <f t="shared" si="2"/>
        <v>0</v>
      </c>
      <c r="AF28" s="599"/>
    </row>
    <row r="29" spans="1:32" x14ac:dyDescent="0.2">
      <c r="A29" s="155">
        <v>1932</v>
      </c>
      <c r="B29" s="135">
        <f>1-TA2b!B29</f>
        <v>0.51418692189499593</v>
      </c>
      <c r="C29" s="503">
        <f>compoprinc!BW21</f>
        <v>1.9547404405364163E-3</v>
      </c>
      <c r="D29" s="503">
        <f>compoprinc!BX21</f>
        <v>-2.1994822549674081E-2</v>
      </c>
      <c r="E29" s="503">
        <f>compoprinc!BY21</f>
        <v>2.8343221413015512E-2</v>
      </c>
      <c r="F29" s="503">
        <f>compoprinc!BZ21</f>
        <v>1.458070045757557E-2</v>
      </c>
      <c r="G29" s="503">
        <f>compoprinc!CA21</f>
        <v>6.9977440934810529E-3</v>
      </c>
      <c r="H29" s="503">
        <f>compoprinc!CB21</f>
        <v>0.45411332883811983</v>
      </c>
      <c r="I29" s="504">
        <f>compoprinc!CC21</f>
        <v>3.0192009201941643E-2</v>
      </c>
      <c r="J29" s="174"/>
      <c r="K29" s="114"/>
      <c r="L29" s="114"/>
      <c r="M29" s="114"/>
      <c r="N29" s="114"/>
      <c r="O29" s="114"/>
      <c r="P29" s="114"/>
      <c r="Q29" s="114"/>
      <c r="R29" s="106"/>
      <c r="S29" s="114"/>
      <c r="T29" s="114"/>
      <c r="U29" s="114"/>
      <c r="V29" s="114"/>
      <c r="W29" s="114"/>
      <c r="X29" s="114"/>
      <c r="Y29" s="154"/>
      <c r="AB29" s="597">
        <f t="shared" si="0"/>
        <v>0</v>
      </c>
      <c r="AC29" s="597">
        <f t="shared" si="1"/>
        <v>0</v>
      </c>
      <c r="AD29" s="597">
        <f t="shared" si="2"/>
        <v>0</v>
      </c>
      <c r="AF29" s="599"/>
    </row>
    <row r="30" spans="1:32" x14ac:dyDescent="0.2">
      <c r="A30" s="155">
        <v>1933</v>
      </c>
      <c r="B30" s="135">
        <f>1-TA2b!B30</f>
        <v>0.51725491982031346</v>
      </c>
      <c r="C30" s="503">
        <f>compoprinc!BW22</f>
        <v>2.5940386307174573E-3</v>
      </c>
      <c r="D30" s="503">
        <f>compoprinc!BX22</f>
        <v>-2.2827936847628967E-2</v>
      </c>
      <c r="E30" s="503">
        <f>compoprinc!BY22</f>
        <v>2.2923760492362871E-2</v>
      </c>
      <c r="F30" s="503">
        <f>compoprinc!BZ22</f>
        <v>1.1921375700354189E-2</v>
      </c>
      <c r="G30" s="503">
        <f>compoprinc!CA22</f>
        <v>7.6605474063583534E-3</v>
      </c>
      <c r="H30" s="503">
        <f>compoprinc!CB22</f>
        <v>0.46837803194787492</v>
      </c>
      <c r="I30" s="504">
        <f>compoprinc!CC22</f>
        <v>2.6605102490274535E-2</v>
      </c>
      <c r="J30" s="174"/>
      <c r="K30" s="114"/>
      <c r="L30" s="114"/>
      <c r="M30" s="114"/>
      <c r="N30" s="114"/>
      <c r="O30" s="114"/>
      <c r="P30" s="114"/>
      <c r="Q30" s="114"/>
      <c r="R30" s="106"/>
      <c r="S30" s="114"/>
      <c r="T30" s="114"/>
      <c r="U30" s="114"/>
      <c r="V30" s="114"/>
      <c r="W30" s="114"/>
      <c r="X30" s="114"/>
      <c r="Y30" s="154"/>
      <c r="AB30" s="597">
        <f t="shared" si="0"/>
        <v>0</v>
      </c>
      <c r="AC30" s="597">
        <f t="shared" si="1"/>
        <v>0</v>
      </c>
      <c r="AD30" s="597">
        <f t="shared" si="2"/>
        <v>0</v>
      </c>
      <c r="AF30" s="599"/>
    </row>
    <row r="31" spans="1:32" x14ac:dyDescent="0.2">
      <c r="A31" s="155">
        <v>1934</v>
      </c>
      <c r="B31" s="135">
        <f>1-TA2b!B31</f>
        <v>0.50671858597890895</v>
      </c>
      <c r="C31" s="503">
        <f>compoprinc!BW23</f>
        <v>4.2772272458506677E-3</v>
      </c>
      <c r="D31" s="503">
        <f>compoprinc!BX23</f>
        <v>-1.8702770980368419E-2</v>
      </c>
      <c r="E31" s="503">
        <f>compoprinc!BY23</f>
        <v>1.6688853429260624E-2</v>
      </c>
      <c r="F31" s="503">
        <f>compoprinc!BZ23</f>
        <v>1.3148604760301892E-2</v>
      </c>
      <c r="G31" s="503">
        <f>compoprinc!CA23</f>
        <v>6.5548195898688967E-3</v>
      </c>
      <c r="H31" s="503">
        <f>compoprinc!CB23</f>
        <v>0.45080405279353697</v>
      </c>
      <c r="I31" s="504">
        <f>compoprinc!CC23</f>
        <v>3.394779914045816E-2</v>
      </c>
      <c r="J31" s="174"/>
      <c r="K31" s="114"/>
      <c r="L31" s="114"/>
      <c r="M31" s="114"/>
      <c r="N31" s="114"/>
      <c r="O31" s="114"/>
      <c r="P31" s="114"/>
      <c r="Q31" s="114"/>
      <c r="R31" s="106"/>
      <c r="S31" s="114"/>
      <c r="T31" s="114"/>
      <c r="U31" s="114"/>
      <c r="V31" s="114"/>
      <c r="W31" s="114"/>
      <c r="X31" s="114"/>
      <c r="Y31" s="154"/>
      <c r="AB31" s="597">
        <f t="shared" si="0"/>
        <v>0</v>
      </c>
      <c r="AC31" s="597">
        <f t="shared" si="1"/>
        <v>0</v>
      </c>
      <c r="AD31" s="597">
        <f t="shared" si="2"/>
        <v>0</v>
      </c>
      <c r="AF31" s="599"/>
    </row>
    <row r="32" spans="1:32" x14ac:dyDescent="0.2">
      <c r="A32" s="155">
        <v>1935</v>
      </c>
      <c r="B32" s="135">
        <f>1-TA2b!B32</f>
        <v>0.5168382691249036</v>
      </c>
      <c r="C32" s="503">
        <f>compoprinc!BW24</f>
        <v>6.7742293454871177E-3</v>
      </c>
      <c r="D32" s="503">
        <f>compoprinc!BX24</f>
        <v>-1.5695639327965E-2</v>
      </c>
      <c r="E32" s="503">
        <f>compoprinc!BY24</f>
        <v>1.5742320421543492E-2</v>
      </c>
      <c r="F32" s="503">
        <f>compoprinc!BZ24</f>
        <v>1.7517076552459883E-2</v>
      </c>
      <c r="G32" s="503">
        <f>compoprinc!CA24</f>
        <v>6.452832148991703E-3</v>
      </c>
      <c r="H32" s="503">
        <f>compoprinc!CB24</f>
        <v>0.43667469002219172</v>
      </c>
      <c r="I32" s="504">
        <f>compoprinc!CC24</f>
        <v>4.9372759962194535E-2</v>
      </c>
      <c r="J32" s="174"/>
      <c r="K32" s="114"/>
      <c r="L32" s="114"/>
      <c r="M32" s="114"/>
      <c r="N32" s="114"/>
      <c r="O32" s="114"/>
      <c r="P32" s="114"/>
      <c r="Q32" s="114"/>
      <c r="R32" s="106"/>
      <c r="S32" s="114"/>
      <c r="T32" s="114"/>
      <c r="U32" s="114"/>
      <c r="V32" s="114"/>
      <c r="W32" s="114"/>
      <c r="X32" s="114"/>
      <c r="Y32" s="154"/>
      <c r="AB32" s="597">
        <f t="shared" si="0"/>
        <v>0</v>
      </c>
      <c r="AC32" s="597">
        <f t="shared" si="1"/>
        <v>0</v>
      </c>
      <c r="AD32" s="597">
        <f t="shared" si="2"/>
        <v>0</v>
      </c>
      <c r="AF32" s="599"/>
    </row>
    <row r="33" spans="1:32" x14ac:dyDescent="0.2">
      <c r="A33" s="155">
        <v>1936</v>
      </c>
      <c r="B33" s="135">
        <f>1-TA2b!B33</f>
        <v>0.5139532892142451</v>
      </c>
      <c r="C33" s="503">
        <f>compoprinc!BW25</f>
        <v>8.9086308814815274E-3</v>
      </c>
      <c r="D33" s="503">
        <f>compoprinc!BX25</f>
        <v>-1.3478672042341948E-2</v>
      </c>
      <c r="E33" s="503">
        <f>compoprinc!BY25</f>
        <v>1.4536919527723464E-2</v>
      </c>
      <c r="F33" s="503">
        <f>compoprinc!BZ25</f>
        <v>1.4017418588976191E-2</v>
      </c>
      <c r="G33" s="503">
        <f>compoprinc!CA25</f>
        <v>5.7963261074948855E-3</v>
      </c>
      <c r="H33" s="503">
        <f>compoprinc!CB25</f>
        <v>0.4455475875011059</v>
      </c>
      <c r="I33" s="504">
        <f>compoprinc!CC25</f>
        <v>3.8625078649805078E-2</v>
      </c>
      <c r="J33" s="174"/>
      <c r="K33" s="114"/>
      <c r="L33" s="114"/>
      <c r="M33" s="114"/>
      <c r="N33" s="114"/>
      <c r="O33" s="114"/>
      <c r="P33" s="114"/>
      <c r="Q33" s="114"/>
      <c r="R33" s="106"/>
      <c r="S33" s="114"/>
      <c r="T33" s="114"/>
      <c r="U33" s="114"/>
      <c r="V33" s="114"/>
      <c r="W33" s="114"/>
      <c r="X33" s="114"/>
      <c r="Y33" s="154"/>
      <c r="AB33" s="597">
        <f t="shared" si="0"/>
        <v>0</v>
      </c>
      <c r="AC33" s="597">
        <f t="shared" si="1"/>
        <v>0</v>
      </c>
      <c r="AD33" s="597">
        <f t="shared" si="2"/>
        <v>0</v>
      </c>
      <c r="AF33" s="599"/>
    </row>
    <row r="34" spans="1:32" x14ac:dyDescent="0.2">
      <c r="A34" s="155">
        <v>1937</v>
      </c>
      <c r="B34" s="135">
        <f>1-TA2b!B34</f>
        <v>0.52275600974616609</v>
      </c>
      <c r="C34" s="503">
        <f>compoprinc!BW26</f>
        <v>5.4541632430706866E-3</v>
      </c>
      <c r="D34" s="503">
        <f>compoprinc!BX26</f>
        <v>-1.3404498384716343E-2</v>
      </c>
      <c r="E34" s="503">
        <f>compoprinc!BY26</f>
        <v>1.7838666710192554E-2</v>
      </c>
      <c r="F34" s="503">
        <f>compoprinc!BZ26</f>
        <v>1.6949319365970494E-2</v>
      </c>
      <c r="G34" s="503">
        <f>compoprinc!CA26</f>
        <v>5.5449905325494243E-3</v>
      </c>
      <c r="H34" s="503">
        <f>compoprinc!CB26</f>
        <v>0.44242628700760533</v>
      </c>
      <c r="I34" s="504">
        <f>compoprinc!CC26</f>
        <v>4.7947081271494066E-2</v>
      </c>
      <c r="J34" s="174"/>
      <c r="K34" s="114"/>
      <c r="L34" s="114"/>
      <c r="M34" s="114"/>
      <c r="N34" s="114"/>
      <c r="O34" s="114"/>
      <c r="P34" s="114"/>
      <c r="Q34" s="114"/>
      <c r="R34" s="106"/>
      <c r="S34" s="114"/>
      <c r="T34" s="114"/>
      <c r="U34" s="114"/>
      <c r="V34" s="114"/>
      <c r="W34" s="114"/>
      <c r="X34" s="114"/>
      <c r="Y34" s="154"/>
      <c r="AB34" s="597">
        <f t="shared" si="0"/>
        <v>0</v>
      </c>
      <c r="AC34" s="597">
        <f t="shared" si="1"/>
        <v>0</v>
      </c>
      <c r="AD34" s="597">
        <f t="shared" si="2"/>
        <v>0</v>
      </c>
      <c r="AF34" s="599"/>
    </row>
    <row r="35" spans="1:32" x14ac:dyDescent="0.2">
      <c r="A35" s="155">
        <v>1938</v>
      </c>
      <c r="B35" s="135">
        <f>1-TA2b!B35</f>
        <v>0.52669840608671892</v>
      </c>
      <c r="C35" s="503">
        <f>compoprinc!BW27</f>
        <v>6.5628362040773547E-3</v>
      </c>
      <c r="D35" s="503">
        <f>compoprinc!BX27</f>
        <v>-1.4326706407503087E-2</v>
      </c>
      <c r="E35" s="503">
        <f>compoprinc!BY27</f>
        <v>2.2145848511168791E-2</v>
      </c>
      <c r="F35" s="503">
        <f>compoprinc!BZ27</f>
        <v>1.5296056082724295E-2</v>
      </c>
      <c r="G35" s="503">
        <f>compoprinc!CA27</f>
        <v>6.0555645150878745E-3</v>
      </c>
      <c r="H35" s="503">
        <f>compoprinc!CB27</f>
        <v>0.4490767608804937</v>
      </c>
      <c r="I35" s="504">
        <f>compoprinc!CC27</f>
        <v>4.1888046300670043E-2</v>
      </c>
      <c r="J35" s="174"/>
      <c r="K35" s="114"/>
      <c r="L35" s="114"/>
      <c r="M35" s="114"/>
      <c r="N35" s="114"/>
      <c r="O35" s="114"/>
      <c r="P35" s="114"/>
      <c r="Q35" s="114"/>
      <c r="R35" s="106"/>
      <c r="S35" s="114"/>
      <c r="T35" s="114"/>
      <c r="U35" s="114"/>
      <c r="V35" s="114"/>
      <c r="W35" s="114"/>
      <c r="X35" s="114"/>
      <c r="Y35" s="154"/>
      <c r="AB35" s="597">
        <f t="shared" si="0"/>
        <v>0</v>
      </c>
      <c r="AC35" s="597">
        <f t="shared" si="1"/>
        <v>0</v>
      </c>
      <c r="AD35" s="597">
        <f t="shared" si="2"/>
        <v>0</v>
      </c>
      <c r="AF35" s="599"/>
    </row>
    <row r="36" spans="1:32" x14ac:dyDescent="0.2">
      <c r="A36" s="157">
        <v>1939</v>
      </c>
      <c r="B36" s="139">
        <f>1-TA2b!B36</f>
        <v>0.51175929763242523</v>
      </c>
      <c r="C36" s="505">
        <f>compoprinc!BW28</f>
        <v>5.4370223337779217E-3</v>
      </c>
      <c r="D36" s="505">
        <f>compoprinc!BX28</f>
        <v>-1.3268627259898833E-2</v>
      </c>
      <c r="E36" s="505">
        <f>compoprinc!BY28</f>
        <v>2.2316412659110149E-2</v>
      </c>
      <c r="F36" s="505">
        <f>compoprinc!BZ28</f>
        <v>1.3503376260905163E-2</v>
      </c>
      <c r="G36" s="505">
        <f>compoprinc!CA28</f>
        <v>5.4914907752152582E-3</v>
      </c>
      <c r="H36" s="505">
        <f>compoprinc!CB28</f>
        <v>0.43967484505855842</v>
      </c>
      <c r="I36" s="506">
        <f>compoprinc!CC28</f>
        <v>3.8604777804757032E-2</v>
      </c>
      <c r="J36" s="175"/>
      <c r="K36" s="116"/>
      <c r="L36" s="116"/>
      <c r="M36" s="116"/>
      <c r="N36" s="116"/>
      <c r="O36" s="116"/>
      <c r="P36" s="116"/>
      <c r="Q36" s="116"/>
      <c r="R36" s="109"/>
      <c r="S36" s="116"/>
      <c r="T36" s="116"/>
      <c r="U36" s="116"/>
      <c r="V36" s="116"/>
      <c r="W36" s="116"/>
      <c r="X36" s="116"/>
      <c r="Y36" s="156"/>
      <c r="AB36" s="597">
        <f t="shared" si="0"/>
        <v>0</v>
      </c>
      <c r="AC36" s="597">
        <f t="shared" si="1"/>
        <v>0</v>
      </c>
      <c r="AD36" s="597">
        <f t="shared" si="2"/>
        <v>0</v>
      </c>
      <c r="AF36" s="599"/>
    </row>
    <row r="37" spans="1:32" x14ac:dyDescent="0.2">
      <c r="A37" s="155">
        <v>1940</v>
      </c>
      <c r="B37" s="135">
        <f>1-TA2b!B37</f>
        <v>0.50889078122606435</v>
      </c>
      <c r="C37" s="503">
        <f>compoprinc!BW29</f>
        <v>8.6816647813794112E-3</v>
      </c>
      <c r="D37" s="503">
        <f>compoprinc!BX29</f>
        <v>-5.7997830031678759E-3</v>
      </c>
      <c r="E37" s="503">
        <f>compoprinc!BY29</f>
        <v>2.4902660663725762E-2</v>
      </c>
      <c r="F37" s="503">
        <f>compoprinc!BZ29</f>
        <v>1.375251635384965E-2</v>
      </c>
      <c r="G37" s="503">
        <f>compoprinc!CA29</f>
        <v>4.8656451510047799E-3</v>
      </c>
      <c r="H37" s="503">
        <f>compoprinc!CB29</f>
        <v>0.4233494637847281</v>
      </c>
      <c r="I37" s="504">
        <f>compoprinc!CC29</f>
        <v>3.9138613494544547E-2</v>
      </c>
      <c r="J37" s="174"/>
      <c r="K37" s="114"/>
      <c r="L37" s="114"/>
      <c r="M37" s="114"/>
      <c r="N37" s="114"/>
      <c r="O37" s="114"/>
      <c r="P37" s="114"/>
      <c r="Q37" s="114"/>
      <c r="R37" s="106"/>
      <c r="S37" s="114"/>
      <c r="T37" s="114"/>
      <c r="U37" s="114"/>
      <c r="V37" s="114"/>
      <c r="W37" s="114"/>
      <c r="X37" s="114"/>
      <c r="Y37" s="154"/>
      <c r="AB37" s="597">
        <f t="shared" si="0"/>
        <v>0</v>
      </c>
      <c r="AC37" s="597">
        <f t="shared" si="1"/>
        <v>0</v>
      </c>
      <c r="AD37" s="597">
        <f t="shared" si="2"/>
        <v>0</v>
      </c>
      <c r="AF37" s="599"/>
    </row>
    <row r="38" spans="1:32" x14ac:dyDescent="0.2">
      <c r="A38" s="155">
        <v>1941</v>
      </c>
      <c r="B38" s="135">
        <f>1-TA2b!B38</f>
        <v>0.52848790202432272</v>
      </c>
      <c r="C38" s="503">
        <f>compoprinc!BW30</f>
        <v>1.4716899381573695E-2</v>
      </c>
      <c r="D38" s="503">
        <f>compoprinc!BX30</f>
        <v>-2.2074318856232138E-3</v>
      </c>
      <c r="E38" s="503">
        <f>compoprinc!BY30</f>
        <v>2.3595123472954952E-2</v>
      </c>
      <c r="F38" s="503">
        <f>compoprinc!BZ30</f>
        <v>1.2082097101226215E-2</v>
      </c>
      <c r="G38" s="503">
        <f>compoprinc!CA30</f>
        <v>5.4367754606909052E-3</v>
      </c>
      <c r="H38" s="503">
        <f>compoprinc!CB30</f>
        <v>0.44052497042579142</v>
      </c>
      <c r="I38" s="504">
        <f>compoprinc!CC30</f>
        <v>3.4339468067708614E-2</v>
      </c>
      <c r="J38" s="174"/>
      <c r="K38" s="114"/>
      <c r="L38" s="114"/>
      <c r="M38" s="114"/>
      <c r="N38" s="114"/>
      <c r="O38" s="114"/>
      <c r="P38" s="114"/>
      <c r="Q38" s="114"/>
      <c r="R38" s="106"/>
      <c r="S38" s="114"/>
      <c r="T38" s="114"/>
      <c r="U38" s="114"/>
      <c r="V38" s="114"/>
      <c r="W38" s="114"/>
      <c r="X38" s="114"/>
      <c r="Y38" s="154"/>
      <c r="AB38" s="597">
        <f t="shared" si="0"/>
        <v>0</v>
      </c>
      <c r="AC38" s="597">
        <f t="shared" si="1"/>
        <v>0</v>
      </c>
      <c r="AD38" s="597">
        <f t="shared" si="2"/>
        <v>0</v>
      </c>
      <c r="AF38" s="599"/>
    </row>
    <row r="39" spans="1:32" x14ac:dyDescent="0.2">
      <c r="A39" s="155">
        <v>1942</v>
      </c>
      <c r="B39" s="135">
        <f>1-TA2b!B39</f>
        <v>0.57453295425951523</v>
      </c>
      <c r="C39" s="503">
        <f>compoprinc!BW31</f>
        <v>1.4129931577948868E-2</v>
      </c>
      <c r="D39" s="503">
        <f>compoprinc!BX31</f>
        <v>-1.7368423678095855E-3</v>
      </c>
      <c r="E39" s="503">
        <f>compoprinc!BY31</f>
        <v>2.0941667101209791E-2</v>
      </c>
      <c r="F39" s="503">
        <f>compoprinc!BZ31</f>
        <v>1.3071924687187104E-2</v>
      </c>
      <c r="G39" s="503">
        <f>compoprinc!CA31</f>
        <v>5.5266527960424316E-3</v>
      </c>
      <c r="H39" s="503">
        <f>compoprinc!CB31</f>
        <v>0.48358607556461175</v>
      </c>
      <c r="I39" s="504">
        <f>compoprinc!CC31</f>
        <v>3.9013544900324854E-2</v>
      </c>
      <c r="J39" s="174"/>
      <c r="K39" s="114"/>
      <c r="L39" s="114"/>
      <c r="M39" s="114"/>
      <c r="N39" s="114"/>
      <c r="O39" s="114"/>
      <c r="P39" s="114"/>
      <c r="Q39" s="114"/>
      <c r="R39" s="106"/>
      <c r="S39" s="114"/>
      <c r="T39" s="114"/>
      <c r="U39" s="114"/>
      <c r="V39" s="114"/>
      <c r="W39" s="114"/>
      <c r="X39" s="114"/>
      <c r="Y39" s="154"/>
      <c r="AB39" s="597">
        <f t="shared" si="0"/>
        <v>0</v>
      </c>
      <c r="AC39" s="597">
        <f t="shared" si="1"/>
        <v>0</v>
      </c>
      <c r="AD39" s="597">
        <f t="shared" si="2"/>
        <v>0</v>
      </c>
      <c r="AF39" s="599"/>
    </row>
    <row r="40" spans="1:32" x14ac:dyDescent="0.2">
      <c r="A40" s="155">
        <v>1943</v>
      </c>
      <c r="B40" s="135">
        <f>1-TA2b!B40</f>
        <v>0.60839786244668193</v>
      </c>
      <c r="C40" s="503">
        <f>compoprinc!BW32</f>
        <v>1.5812208005441142E-2</v>
      </c>
      <c r="D40" s="503">
        <f>compoprinc!BX32</f>
        <v>-3.9667056752168825E-3</v>
      </c>
      <c r="E40" s="503">
        <f>compoprinc!BY32</f>
        <v>1.8234928435377096E-2</v>
      </c>
      <c r="F40" s="503">
        <f>compoprinc!BZ32</f>
        <v>1.1067028423108936E-2</v>
      </c>
      <c r="G40" s="503">
        <f>compoprinc!CA32</f>
        <v>5.0746876632932498E-3</v>
      </c>
      <c r="H40" s="503">
        <f>compoprinc!CB32</f>
        <v>0.52836438373180927</v>
      </c>
      <c r="I40" s="504">
        <f>compoprinc!CC32</f>
        <v>3.3811331862869221E-2</v>
      </c>
      <c r="J40" s="174"/>
      <c r="K40" s="114"/>
      <c r="L40" s="114"/>
      <c r="M40" s="114"/>
      <c r="N40" s="114"/>
      <c r="O40" s="114"/>
      <c r="P40" s="114"/>
      <c r="Q40" s="114"/>
      <c r="R40" s="106"/>
      <c r="S40" s="114"/>
      <c r="T40" s="114"/>
      <c r="U40" s="114"/>
      <c r="V40" s="114"/>
      <c r="W40" s="114"/>
      <c r="X40" s="114"/>
      <c r="Y40" s="154"/>
      <c r="AB40" s="597">
        <f t="shared" si="0"/>
        <v>0</v>
      </c>
      <c r="AC40" s="597">
        <f t="shared" si="1"/>
        <v>0</v>
      </c>
      <c r="AD40" s="597">
        <f t="shared" si="2"/>
        <v>0</v>
      </c>
      <c r="AF40" s="599"/>
    </row>
    <row r="41" spans="1:32" x14ac:dyDescent="0.2">
      <c r="A41" s="155">
        <v>1944</v>
      </c>
      <c r="B41" s="135">
        <f>1-TA2b!B41</f>
        <v>0.63688592889196571</v>
      </c>
      <c r="C41" s="503">
        <f>compoprinc!BW33</f>
        <v>2.2754880946643935E-2</v>
      </c>
      <c r="D41" s="503">
        <f>compoprinc!BX33</f>
        <v>-6.7725671581765848E-3</v>
      </c>
      <c r="E41" s="503">
        <f>compoprinc!BY33</f>
        <v>1.9751085196562219E-2</v>
      </c>
      <c r="F41" s="503">
        <f>compoprinc!BZ33</f>
        <v>1.5553964035386402E-2</v>
      </c>
      <c r="G41" s="503">
        <f>compoprinc!CA33</f>
        <v>4.1544512527075805E-3</v>
      </c>
      <c r="H41" s="503">
        <f>compoprinc!CB33</f>
        <v>0.53232750116768179</v>
      </c>
      <c r="I41" s="504">
        <f>compoprinc!CC33</f>
        <v>4.9116613451160321E-2</v>
      </c>
      <c r="J41" s="174"/>
      <c r="K41" s="114"/>
      <c r="L41" s="114"/>
      <c r="M41" s="114"/>
      <c r="N41" s="114"/>
      <c r="O41" s="114"/>
      <c r="P41" s="114"/>
      <c r="Q41" s="114"/>
      <c r="R41" s="106"/>
      <c r="S41" s="114"/>
      <c r="T41" s="114"/>
      <c r="U41" s="114"/>
      <c r="V41" s="114"/>
      <c r="W41" s="114"/>
      <c r="X41" s="114"/>
      <c r="Y41" s="154"/>
      <c r="AB41" s="597">
        <f t="shared" si="0"/>
        <v>0</v>
      </c>
      <c r="AC41" s="597">
        <f t="shared" si="1"/>
        <v>0</v>
      </c>
      <c r="AD41" s="597">
        <f t="shared" si="2"/>
        <v>0</v>
      </c>
      <c r="AF41" s="599"/>
    </row>
    <row r="42" spans="1:32" x14ac:dyDescent="0.2">
      <c r="A42" s="155">
        <v>1945</v>
      </c>
      <c r="B42" s="135">
        <f>1-TA2b!B42</f>
        <v>0.64422873348648158</v>
      </c>
      <c r="C42" s="503">
        <f>compoprinc!BW34</f>
        <v>2.0978915384020427E-2</v>
      </c>
      <c r="D42" s="503">
        <f>compoprinc!BX34</f>
        <v>-7.4609923259350624E-3</v>
      </c>
      <c r="E42" s="503">
        <f>compoprinc!BY34</f>
        <v>2.0323613146408438E-2</v>
      </c>
      <c r="F42" s="503">
        <f>compoprinc!BZ34</f>
        <v>1.4053332469505707E-2</v>
      </c>
      <c r="G42" s="503">
        <f>compoprinc!CA34</f>
        <v>4.1026982370738763E-3</v>
      </c>
      <c r="H42" s="503">
        <f>compoprinc!CB34</f>
        <v>0.54731823848957217</v>
      </c>
      <c r="I42" s="504">
        <f>compoprinc!CC34</f>
        <v>4.4912928085836079E-2</v>
      </c>
      <c r="J42" s="174"/>
      <c r="K42" s="114"/>
      <c r="L42" s="114"/>
      <c r="M42" s="114"/>
      <c r="N42" s="114"/>
      <c r="O42" s="114"/>
      <c r="P42" s="114"/>
      <c r="Q42" s="114"/>
      <c r="R42" s="106"/>
      <c r="S42" s="114"/>
      <c r="T42" s="114"/>
      <c r="U42" s="114"/>
      <c r="V42" s="114"/>
      <c r="W42" s="114"/>
      <c r="X42" s="114"/>
      <c r="Y42" s="154"/>
      <c r="AB42" s="597">
        <f t="shared" si="0"/>
        <v>0</v>
      </c>
      <c r="AC42" s="597">
        <f t="shared" si="1"/>
        <v>0</v>
      </c>
      <c r="AD42" s="597">
        <f t="shared" si="2"/>
        <v>0</v>
      </c>
      <c r="AF42" s="599"/>
    </row>
    <row r="43" spans="1:32" x14ac:dyDescent="0.2">
      <c r="A43" s="155">
        <v>1946</v>
      </c>
      <c r="B43" s="135">
        <f>1-TA2b!B43</f>
        <v>0.62777897866955823</v>
      </c>
      <c r="C43" s="503">
        <f>compoprinc!BW35</f>
        <v>1.6636171587550694E-2</v>
      </c>
      <c r="D43" s="503">
        <f>compoprinc!BX35</f>
        <v>-7.6676139195490283E-3</v>
      </c>
      <c r="E43" s="503">
        <f>compoprinc!BY35</f>
        <v>2.0613390138545715E-2</v>
      </c>
      <c r="F43" s="503">
        <f>compoprinc!BZ35</f>
        <v>1.4560753631618358E-2</v>
      </c>
      <c r="G43" s="503">
        <f>compoprinc!CA35</f>
        <v>4.4806331952282801E-3</v>
      </c>
      <c r="H43" s="503">
        <f>compoprinc!CB35</f>
        <v>0.53242084587343597</v>
      </c>
      <c r="I43" s="504">
        <f>compoprinc!CC35</f>
        <v>4.6734798162728255E-2</v>
      </c>
      <c r="J43" s="174"/>
      <c r="K43" s="114"/>
      <c r="L43" s="114"/>
      <c r="M43" s="114"/>
      <c r="N43" s="114"/>
      <c r="O43" s="114"/>
      <c r="P43" s="114"/>
      <c r="Q43" s="114"/>
      <c r="R43" s="106"/>
      <c r="S43" s="114"/>
      <c r="T43" s="114"/>
      <c r="U43" s="114"/>
      <c r="V43" s="114"/>
      <c r="W43" s="114"/>
      <c r="X43" s="114"/>
      <c r="Y43" s="154"/>
      <c r="AB43" s="597">
        <f t="shared" si="0"/>
        <v>0</v>
      </c>
      <c r="AC43" s="597">
        <f t="shared" si="1"/>
        <v>0</v>
      </c>
      <c r="AD43" s="597">
        <f t="shared" si="2"/>
        <v>0</v>
      </c>
      <c r="AF43" s="599"/>
    </row>
    <row r="44" spans="1:32" x14ac:dyDescent="0.2">
      <c r="A44" s="155">
        <v>1947</v>
      </c>
      <c r="B44" s="135">
        <f>1-TA2b!B44</f>
        <v>0.628661429626313</v>
      </c>
      <c r="C44" s="503">
        <f>compoprinc!BW36</f>
        <v>1.9032740562516401E-2</v>
      </c>
      <c r="D44" s="503">
        <f>compoprinc!BX36</f>
        <v>-6.5550091293131059E-3</v>
      </c>
      <c r="E44" s="503">
        <f>compoprinc!BY36</f>
        <v>1.8818541435036557E-2</v>
      </c>
      <c r="F44" s="503">
        <f>compoprinc!BZ36</f>
        <v>1.4488680053672987E-2</v>
      </c>
      <c r="G44" s="503">
        <f>compoprinc!CA36</f>
        <v>5.2602760228677662E-3</v>
      </c>
      <c r="H44" s="503">
        <f>compoprinc!CB36</f>
        <v>0.5345120703387668</v>
      </c>
      <c r="I44" s="504">
        <f>compoprinc!CC36</f>
        <v>4.3104130342765612E-2</v>
      </c>
      <c r="J44" s="174"/>
      <c r="K44" s="114"/>
      <c r="L44" s="114"/>
      <c r="M44" s="114"/>
      <c r="N44" s="114"/>
      <c r="O44" s="114"/>
      <c r="P44" s="114"/>
      <c r="Q44" s="114"/>
      <c r="R44" s="106"/>
      <c r="S44" s="114"/>
      <c r="T44" s="114"/>
      <c r="U44" s="114"/>
      <c r="V44" s="114"/>
      <c r="W44" s="114"/>
      <c r="X44" s="114"/>
      <c r="Y44" s="154"/>
      <c r="AB44" s="597">
        <f t="shared" si="0"/>
        <v>0</v>
      </c>
      <c r="AC44" s="597">
        <f t="shared" si="1"/>
        <v>0</v>
      </c>
      <c r="AD44" s="597">
        <f t="shared" si="2"/>
        <v>0</v>
      </c>
      <c r="AF44" s="599"/>
    </row>
    <row r="45" spans="1:32" x14ac:dyDescent="0.2">
      <c r="A45" s="155">
        <v>1948</v>
      </c>
      <c r="B45" s="135">
        <f>1-TA2b!B45</f>
        <v>0.60932379691541505</v>
      </c>
      <c r="C45" s="503">
        <f>compoprinc!BW37</f>
        <v>2.0694806477056377E-2</v>
      </c>
      <c r="D45" s="503">
        <f>compoprinc!BX37</f>
        <v>-6.1633201944185281E-3</v>
      </c>
      <c r="E45" s="503">
        <f>compoprinc!BY37</f>
        <v>1.8497557280605439E-2</v>
      </c>
      <c r="F45" s="503">
        <f>compoprinc!BZ37</f>
        <v>1.6700259849936581E-2</v>
      </c>
      <c r="G45" s="503">
        <f>compoprinc!CA37</f>
        <v>4.9800595978433271E-3</v>
      </c>
      <c r="H45" s="503">
        <f>compoprinc!CB37</f>
        <v>0.50494826461054632</v>
      </c>
      <c r="I45" s="504">
        <f>compoprinc!CC37</f>
        <v>4.9666169293845555E-2</v>
      </c>
      <c r="J45" s="174"/>
      <c r="K45" s="114"/>
      <c r="L45" s="114"/>
      <c r="M45" s="114"/>
      <c r="N45" s="114"/>
      <c r="O45" s="114"/>
      <c r="P45" s="114"/>
      <c r="Q45" s="114"/>
      <c r="R45" s="106"/>
      <c r="S45" s="114"/>
      <c r="T45" s="114"/>
      <c r="U45" s="114"/>
      <c r="V45" s="114"/>
      <c r="W45" s="114"/>
      <c r="X45" s="114"/>
      <c r="Y45" s="154"/>
      <c r="AB45" s="597">
        <f t="shared" si="0"/>
        <v>0</v>
      </c>
      <c r="AC45" s="597">
        <f t="shared" si="1"/>
        <v>0</v>
      </c>
      <c r="AD45" s="597">
        <f t="shared" si="2"/>
        <v>0</v>
      </c>
      <c r="AF45" s="599"/>
    </row>
    <row r="46" spans="1:32" x14ac:dyDescent="0.2">
      <c r="A46" s="155">
        <v>1949</v>
      </c>
      <c r="B46" s="135">
        <f>1-TA2b!B46</f>
        <v>0.61463750156048813</v>
      </c>
      <c r="C46" s="503">
        <f>compoprinc!BW38</f>
        <v>1.9319561282888281E-2</v>
      </c>
      <c r="D46" s="503">
        <f>compoprinc!BX38</f>
        <v>-6.3243730799666491E-3</v>
      </c>
      <c r="E46" s="503">
        <f>compoprinc!BY38</f>
        <v>2.1467596713829373E-2</v>
      </c>
      <c r="F46" s="503">
        <f>compoprinc!BZ38</f>
        <v>1.7189496549510401E-2</v>
      </c>
      <c r="G46" s="503">
        <f>compoprinc!CA38</f>
        <v>5.4194351935002881E-3</v>
      </c>
      <c r="H46" s="503">
        <f>compoprinc!CB38</f>
        <v>0.5084371600519404</v>
      </c>
      <c r="I46" s="504">
        <f>compoprinc!CC38</f>
        <v>4.912862484878594E-2</v>
      </c>
      <c r="J46" s="174"/>
      <c r="K46" s="114"/>
      <c r="L46" s="114"/>
      <c r="M46" s="114"/>
      <c r="N46" s="114"/>
      <c r="O46" s="114"/>
      <c r="P46" s="114"/>
      <c r="Q46" s="114"/>
      <c r="R46" s="106"/>
      <c r="S46" s="114"/>
      <c r="T46" s="114"/>
      <c r="U46" s="114"/>
      <c r="V46" s="114"/>
      <c r="W46" s="114"/>
      <c r="X46" s="114"/>
      <c r="Y46" s="154"/>
      <c r="AB46" s="597">
        <f t="shared" si="0"/>
        <v>0</v>
      </c>
      <c r="AC46" s="597">
        <f t="shared" si="1"/>
        <v>0</v>
      </c>
      <c r="AD46" s="597">
        <f t="shared" si="2"/>
        <v>0</v>
      </c>
      <c r="AF46" s="599"/>
    </row>
    <row r="47" spans="1:32" x14ac:dyDescent="0.2">
      <c r="A47" s="159">
        <v>1950</v>
      </c>
      <c r="B47" s="146">
        <f>1-TA2b!B47</f>
        <v>0.60775381015243668</v>
      </c>
      <c r="C47" s="507">
        <f>compoprinc!BW39</f>
        <v>2.4020962990779424E-2</v>
      </c>
      <c r="D47" s="507">
        <f>compoprinc!BX39</f>
        <v>-7.162976994312998E-3</v>
      </c>
      <c r="E47" s="507">
        <f>compoprinc!BY39</f>
        <v>2.1863120370613023E-2</v>
      </c>
      <c r="F47" s="507">
        <f>compoprinc!BZ39</f>
        <v>1.6026334894151756E-2</v>
      </c>
      <c r="G47" s="507">
        <f>compoprinc!CA39</f>
        <v>5.7981610924049756E-3</v>
      </c>
      <c r="H47" s="507">
        <f>compoprinc!CB39</f>
        <v>0.50095121670255449</v>
      </c>
      <c r="I47" s="508">
        <f>compoprinc!CC39</f>
        <v>4.6256991096245939E-2</v>
      </c>
      <c r="J47" s="176"/>
      <c r="K47" s="118"/>
      <c r="L47" s="118"/>
      <c r="M47" s="118"/>
      <c r="N47" s="118"/>
      <c r="O47" s="118"/>
      <c r="P47" s="118"/>
      <c r="Q47" s="118"/>
      <c r="R47" s="112"/>
      <c r="S47" s="118"/>
      <c r="T47" s="118"/>
      <c r="U47" s="118"/>
      <c r="V47" s="118"/>
      <c r="W47" s="118"/>
      <c r="X47" s="118"/>
      <c r="Y47" s="158"/>
      <c r="AB47" s="597">
        <f t="shared" si="0"/>
        <v>0</v>
      </c>
      <c r="AC47" s="597">
        <f t="shared" si="1"/>
        <v>0</v>
      </c>
      <c r="AD47" s="597">
        <f t="shared" si="2"/>
        <v>0</v>
      </c>
      <c r="AF47" s="599"/>
    </row>
    <row r="48" spans="1:32" x14ac:dyDescent="0.2">
      <c r="A48" s="155">
        <v>1951</v>
      </c>
      <c r="B48" s="135">
        <f>1-TA2b!B48</f>
        <v>0.61889946569657583</v>
      </c>
      <c r="C48" s="503">
        <f>compoprinc!BW40</f>
        <v>2.3390581281824821E-2</v>
      </c>
      <c r="D48" s="503">
        <f>compoprinc!BX40</f>
        <v>-5.9163295170822153E-3</v>
      </c>
      <c r="E48" s="503">
        <f>compoprinc!BY40</f>
        <v>2.1142257996469981E-2</v>
      </c>
      <c r="F48" s="503">
        <f>compoprinc!BZ40</f>
        <v>1.4980415399530059E-2</v>
      </c>
      <c r="G48" s="503">
        <f>compoprinc!CA40</f>
        <v>5.9274342054790718E-3</v>
      </c>
      <c r="H48" s="503">
        <f>compoprinc!CB40</f>
        <v>0.51530162396808776</v>
      </c>
      <c r="I48" s="504">
        <f>compoprinc!CC40</f>
        <v>4.4073482362266395E-2</v>
      </c>
      <c r="J48" s="174"/>
      <c r="K48" s="114"/>
      <c r="L48" s="114"/>
      <c r="M48" s="114"/>
      <c r="N48" s="114"/>
      <c r="O48" s="114"/>
      <c r="P48" s="114"/>
      <c r="Q48" s="114"/>
      <c r="R48" s="106"/>
      <c r="S48" s="114"/>
      <c r="T48" s="114"/>
      <c r="U48" s="114"/>
      <c r="V48" s="114"/>
      <c r="W48" s="114"/>
      <c r="X48" s="114"/>
      <c r="Y48" s="154"/>
      <c r="AB48" s="597">
        <f t="shared" si="0"/>
        <v>0</v>
      </c>
      <c r="AC48" s="597">
        <f t="shared" si="1"/>
        <v>0</v>
      </c>
      <c r="AD48" s="597">
        <f t="shared" si="2"/>
        <v>0</v>
      </c>
      <c r="AF48" s="599"/>
    </row>
    <row r="49" spans="1:32" x14ac:dyDescent="0.2">
      <c r="A49" s="155">
        <v>1952</v>
      </c>
      <c r="B49" s="135">
        <f>1-TA2b!B49</f>
        <v>0.6314150012698232</v>
      </c>
      <c r="C49" s="503">
        <f>compoprinc!BW41</f>
        <v>2.1036231795188542E-2</v>
      </c>
      <c r="D49" s="503">
        <f>compoprinc!BX41</f>
        <v>-5.5427865329534393E-3</v>
      </c>
      <c r="E49" s="503">
        <f>compoprinc!BY41</f>
        <v>2.3212141534049865E-2</v>
      </c>
      <c r="F49" s="503">
        <f>compoprinc!BZ41</f>
        <v>1.4279545733613154E-2</v>
      </c>
      <c r="G49" s="503">
        <f>compoprinc!CA41</f>
        <v>6.5135709701669422E-3</v>
      </c>
      <c r="H49" s="503">
        <f>compoprinc!CB41</f>
        <v>0.53059976280939758</v>
      </c>
      <c r="I49" s="504">
        <f>compoprinc!CC41</f>
        <v>4.1316534960360682E-2</v>
      </c>
      <c r="J49" s="174"/>
      <c r="K49" s="114"/>
      <c r="L49" s="114"/>
      <c r="M49" s="114"/>
      <c r="N49" s="114"/>
      <c r="O49" s="114"/>
      <c r="P49" s="114"/>
      <c r="Q49" s="114"/>
      <c r="R49" s="106"/>
      <c r="S49" s="114"/>
      <c r="T49" s="114"/>
      <c r="U49" s="114"/>
      <c r="V49" s="114"/>
      <c r="W49" s="114"/>
      <c r="X49" s="114"/>
      <c r="Y49" s="154"/>
      <c r="AB49" s="597">
        <f t="shared" si="0"/>
        <v>0</v>
      </c>
      <c r="AC49" s="597">
        <f t="shared" si="1"/>
        <v>0</v>
      </c>
      <c r="AD49" s="597">
        <f t="shared" si="2"/>
        <v>0</v>
      </c>
      <c r="AF49" s="599"/>
    </row>
    <row r="50" spans="1:32" x14ac:dyDescent="0.2">
      <c r="A50" s="155">
        <v>1953</v>
      </c>
      <c r="B50" s="135">
        <f>1-TA2b!B50</f>
        <v>0.64115874740322276</v>
      </c>
      <c r="C50" s="503">
        <f>compoprinc!BW42</f>
        <v>2.0417081722194114E-2</v>
      </c>
      <c r="D50" s="503">
        <f>compoprinc!BX42</f>
        <v>-5.1993974826257134E-3</v>
      </c>
      <c r="E50" s="503">
        <f>compoprinc!BY42</f>
        <v>2.5650970778851846E-2</v>
      </c>
      <c r="F50" s="503">
        <f>compoprinc!BZ42</f>
        <v>1.4220241974559285E-2</v>
      </c>
      <c r="G50" s="503">
        <f>compoprinc!CA42</f>
        <v>7.3425930186648038E-3</v>
      </c>
      <c r="H50" s="503">
        <f>compoprinc!CB42</f>
        <v>0.53882005222006102</v>
      </c>
      <c r="I50" s="504">
        <f>compoprinc!CC42</f>
        <v>3.9907205171517454E-2</v>
      </c>
      <c r="J50" s="174"/>
      <c r="K50" s="114"/>
      <c r="L50" s="114"/>
      <c r="M50" s="114"/>
      <c r="N50" s="114"/>
      <c r="O50" s="114"/>
      <c r="P50" s="114"/>
      <c r="Q50" s="114"/>
      <c r="R50" s="106"/>
      <c r="S50" s="114"/>
      <c r="T50" s="114"/>
      <c r="U50" s="114"/>
      <c r="V50" s="114"/>
      <c r="W50" s="114"/>
      <c r="X50" s="114"/>
      <c r="Y50" s="154"/>
      <c r="AB50" s="597">
        <f t="shared" si="0"/>
        <v>0</v>
      </c>
      <c r="AC50" s="597">
        <f t="shared" si="1"/>
        <v>0</v>
      </c>
      <c r="AD50" s="597">
        <f t="shared" si="2"/>
        <v>0</v>
      </c>
      <c r="AF50" s="599"/>
    </row>
    <row r="51" spans="1:32" x14ac:dyDescent="0.2">
      <c r="A51" s="155">
        <v>1954</v>
      </c>
      <c r="B51" s="135">
        <f>1-TA2b!B51</f>
        <v>0.63842496491008616</v>
      </c>
      <c r="C51" s="503">
        <f>compoprinc!BW43</f>
        <v>2.2156649304333809E-2</v>
      </c>
      <c r="D51" s="503">
        <f>compoprinc!BX43</f>
        <v>-3.7304918650584206E-3</v>
      </c>
      <c r="E51" s="503">
        <f>compoprinc!BY43</f>
        <v>2.6049519357583335E-2</v>
      </c>
      <c r="F51" s="503">
        <f>compoprinc!BZ43</f>
        <v>1.4020067242380144E-2</v>
      </c>
      <c r="G51" s="503">
        <f>compoprinc!CA43</f>
        <v>7.9746486962171941E-3</v>
      </c>
      <c r="H51" s="503">
        <f>compoprinc!CB43</f>
        <v>0.53271929143955177</v>
      </c>
      <c r="I51" s="504">
        <f>compoprinc!CC43</f>
        <v>3.9235280735078371E-2</v>
      </c>
      <c r="J51" s="174"/>
      <c r="K51" s="114"/>
      <c r="L51" s="114"/>
      <c r="M51" s="114"/>
      <c r="N51" s="114"/>
      <c r="O51" s="114"/>
      <c r="P51" s="114"/>
      <c r="Q51" s="114"/>
      <c r="R51" s="106"/>
      <c r="S51" s="114"/>
      <c r="T51" s="114"/>
      <c r="U51" s="114"/>
      <c r="V51" s="114"/>
      <c r="W51" s="114"/>
      <c r="X51" s="114"/>
      <c r="Y51" s="154"/>
      <c r="AB51" s="597">
        <f t="shared" si="0"/>
        <v>0</v>
      </c>
      <c r="AC51" s="597">
        <f t="shared" si="1"/>
        <v>0</v>
      </c>
      <c r="AD51" s="597">
        <f t="shared" si="2"/>
        <v>0</v>
      </c>
      <c r="AF51" s="599"/>
    </row>
    <row r="52" spans="1:32" x14ac:dyDescent="0.2">
      <c r="A52" s="155">
        <v>1955</v>
      </c>
      <c r="B52" s="135">
        <f>1-TA2b!B52</f>
        <v>0.63122880679882931</v>
      </c>
      <c r="C52" s="503">
        <f>compoprinc!BW44</f>
        <v>2.4557413232244737E-2</v>
      </c>
      <c r="D52" s="503">
        <f>compoprinc!BX44</f>
        <v>-3.2501182647713348E-3</v>
      </c>
      <c r="E52" s="503">
        <f>compoprinc!BY44</f>
        <v>2.6384328786341137E-2</v>
      </c>
      <c r="F52" s="503">
        <f>compoprinc!BZ44</f>
        <v>1.3310904087501456E-2</v>
      </c>
      <c r="G52" s="503">
        <f>compoprinc!CA44</f>
        <v>8.7295582829003404E-3</v>
      </c>
      <c r="H52" s="503">
        <f>compoprinc!CB44</f>
        <v>0.5239597768135883</v>
      </c>
      <c r="I52" s="504">
        <f>compoprinc!CC44</f>
        <v>3.7536943861024859E-2</v>
      </c>
      <c r="J52" s="174"/>
      <c r="K52" s="114"/>
      <c r="L52" s="114"/>
      <c r="M52" s="114"/>
      <c r="N52" s="114"/>
      <c r="O52" s="114"/>
      <c r="P52" s="114"/>
      <c r="Q52" s="114"/>
      <c r="R52" s="106"/>
      <c r="S52" s="114"/>
      <c r="T52" s="114"/>
      <c r="U52" s="114"/>
      <c r="V52" s="114"/>
      <c r="W52" s="114"/>
      <c r="X52" s="114"/>
      <c r="Y52" s="154"/>
      <c r="AB52" s="597">
        <f t="shared" si="0"/>
        <v>0</v>
      </c>
      <c r="AC52" s="597">
        <f t="shared" si="1"/>
        <v>0</v>
      </c>
      <c r="AD52" s="597">
        <f t="shared" si="2"/>
        <v>0</v>
      </c>
      <c r="AF52" s="599"/>
    </row>
    <row r="53" spans="1:32" x14ac:dyDescent="0.2">
      <c r="A53" s="155">
        <v>1956</v>
      </c>
      <c r="B53" s="135">
        <f>1-TA2b!B53</f>
        <v>0.64131093950557228</v>
      </c>
      <c r="C53" s="503">
        <f>compoprinc!BW45</f>
        <v>2.5744437926251973E-2</v>
      </c>
      <c r="D53" s="503">
        <f>compoprinc!BX45</f>
        <v>-3.2634513176590749E-3</v>
      </c>
      <c r="E53" s="503">
        <f>compoprinc!BY45</f>
        <v>2.5234215511637959E-2</v>
      </c>
      <c r="F53" s="503">
        <f>compoprinc!BZ45</f>
        <v>1.2738824642665864E-2</v>
      </c>
      <c r="G53" s="503">
        <f>compoprinc!CA45</f>
        <v>9.2262262266230542E-3</v>
      </c>
      <c r="H53" s="503">
        <f>compoprinc!CB45</f>
        <v>0.53517983690914384</v>
      </c>
      <c r="I53" s="504">
        <f>compoprinc!CC45</f>
        <v>3.6450849606908704E-2</v>
      </c>
      <c r="J53" s="174"/>
      <c r="K53" s="114"/>
      <c r="L53" s="114"/>
      <c r="M53" s="114"/>
      <c r="N53" s="114"/>
      <c r="O53" s="114"/>
      <c r="P53" s="114"/>
      <c r="Q53" s="114"/>
      <c r="R53" s="106"/>
      <c r="S53" s="114"/>
      <c r="T53" s="114"/>
      <c r="U53" s="114"/>
      <c r="V53" s="114"/>
      <c r="W53" s="114"/>
      <c r="X53" s="114"/>
      <c r="Y53" s="154"/>
      <c r="AB53" s="597">
        <f t="shared" si="0"/>
        <v>0</v>
      </c>
      <c r="AC53" s="597">
        <f t="shared" si="1"/>
        <v>0</v>
      </c>
      <c r="AD53" s="597">
        <f t="shared" si="2"/>
        <v>0</v>
      </c>
      <c r="AF53" s="599"/>
    </row>
    <row r="54" spans="1:32" x14ac:dyDescent="0.2">
      <c r="A54" s="155">
        <v>1957</v>
      </c>
      <c r="B54" s="135">
        <f>1-TA2b!B54</f>
        <v>0.64170280280806591</v>
      </c>
      <c r="C54" s="503">
        <f>compoprinc!BW46</f>
        <v>2.1924057409422146E-2</v>
      </c>
      <c r="D54" s="503">
        <f>compoprinc!BX46</f>
        <v>-4.5830587021060973E-3</v>
      </c>
      <c r="E54" s="503">
        <f>compoprinc!BY46</f>
        <v>2.6756206586486631E-2</v>
      </c>
      <c r="F54" s="503">
        <f>compoprinc!BZ46</f>
        <v>1.2831669500789664E-2</v>
      </c>
      <c r="G54" s="503">
        <f>compoprinc!CA46</f>
        <v>9.7124793792814669E-3</v>
      </c>
      <c r="H54" s="503">
        <f>compoprinc!CB46</f>
        <v>0.53852035018330047</v>
      </c>
      <c r="I54" s="504">
        <f>compoprinc!CC46</f>
        <v>3.6541098450891846E-2</v>
      </c>
      <c r="J54" s="174"/>
      <c r="K54" s="114"/>
      <c r="L54" s="114"/>
      <c r="M54" s="114"/>
      <c r="N54" s="114"/>
      <c r="O54" s="114"/>
      <c r="P54" s="114"/>
      <c r="Q54" s="114"/>
      <c r="R54" s="106"/>
      <c r="S54" s="114"/>
      <c r="T54" s="114"/>
      <c r="U54" s="114"/>
      <c r="V54" s="114"/>
      <c r="W54" s="114"/>
      <c r="X54" s="114"/>
      <c r="Y54" s="154"/>
      <c r="AB54" s="597">
        <f t="shared" si="0"/>
        <v>0</v>
      </c>
      <c r="AC54" s="597">
        <f t="shared" si="1"/>
        <v>0</v>
      </c>
      <c r="AD54" s="597">
        <f t="shared" si="2"/>
        <v>0</v>
      </c>
      <c r="AF54" s="599"/>
    </row>
    <row r="55" spans="1:32" x14ac:dyDescent="0.2">
      <c r="A55" s="155">
        <v>1958</v>
      </c>
      <c r="B55" s="135">
        <f>1-TA2b!B55</f>
        <v>0.64352540958238935</v>
      </c>
      <c r="C55" s="503">
        <f>compoprinc!BW47</f>
        <v>2.1127141388758472E-2</v>
      </c>
      <c r="D55" s="503">
        <f>compoprinc!BX47</f>
        <v>-3.1343032571696768E-3</v>
      </c>
      <c r="E55" s="503">
        <f>compoprinc!BY47</f>
        <v>2.8385803811852524E-2</v>
      </c>
      <c r="F55" s="503">
        <f>compoprinc!BZ47</f>
        <v>1.3951898684269819E-2</v>
      </c>
      <c r="G55" s="503">
        <f>compoprinc!CA47</f>
        <v>9.9185761809255629E-3</v>
      </c>
      <c r="H55" s="503">
        <f>compoprinc!CB47</f>
        <v>0.53343288918662479</v>
      </c>
      <c r="I55" s="504">
        <f>compoprinc!CC47</f>
        <v>3.9843403587127874E-2</v>
      </c>
      <c r="J55" s="174"/>
      <c r="K55" s="114"/>
      <c r="L55" s="114"/>
      <c r="M55" s="114"/>
      <c r="N55" s="114"/>
      <c r="O55" s="114"/>
      <c r="P55" s="114"/>
      <c r="Q55" s="114"/>
      <c r="R55" s="106"/>
      <c r="S55" s="114"/>
      <c r="T55" s="114"/>
      <c r="U55" s="114"/>
      <c r="V55" s="114"/>
      <c r="W55" s="114"/>
      <c r="X55" s="114"/>
      <c r="Y55" s="154"/>
      <c r="AB55" s="597">
        <f t="shared" si="0"/>
        <v>0</v>
      </c>
      <c r="AC55" s="597">
        <f t="shared" si="1"/>
        <v>0</v>
      </c>
      <c r="AD55" s="597">
        <f t="shared" si="2"/>
        <v>0</v>
      </c>
      <c r="AF55" s="599"/>
    </row>
    <row r="56" spans="1:32" x14ac:dyDescent="0.2">
      <c r="A56" s="157">
        <v>1959</v>
      </c>
      <c r="B56" s="139">
        <f>1-TA2b!B56</f>
        <v>0.63925858026699434</v>
      </c>
      <c r="C56" s="505">
        <f>compoprinc!BW48</f>
        <v>2.4004210793702019E-2</v>
      </c>
      <c r="D56" s="505">
        <f>compoprinc!BX48</f>
        <v>-3.0827271566515879E-3</v>
      </c>
      <c r="E56" s="505">
        <f>compoprinc!BY48</f>
        <v>2.8584706414937891E-2</v>
      </c>
      <c r="F56" s="505">
        <f>compoprinc!BZ48</f>
        <v>1.2193803153075847E-2</v>
      </c>
      <c r="G56" s="505">
        <f>compoprinc!CA48</f>
        <v>1.0961241723846656E-2</v>
      </c>
      <c r="H56" s="505">
        <f>compoprinc!CB48</f>
        <v>0.5323119669531442</v>
      </c>
      <c r="I56" s="506">
        <f>compoprinc!CC48</f>
        <v>3.4285378384939516E-2</v>
      </c>
      <c r="J56" s="175"/>
      <c r="K56" s="116"/>
      <c r="L56" s="116"/>
      <c r="M56" s="116"/>
      <c r="N56" s="116"/>
      <c r="O56" s="116"/>
      <c r="P56" s="116"/>
      <c r="Q56" s="116"/>
      <c r="R56" s="109"/>
      <c r="S56" s="116"/>
      <c r="T56" s="116"/>
      <c r="U56" s="116"/>
      <c r="V56" s="116"/>
      <c r="W56" s="116"/>
      <c r="X56" s="116"/>
      <c r="Y56" s="156"/>
      <c r="AB56" s="597">
        <f t="shared" si="0"/>
        <v>0</v>
      </c>
      <c r="AC56" s="597">
        <f t="shared" si="1"/>
        <v>0</v>
      </c>
      <c r="AD56" s="597">
        <f t="shared" si="2"/>
        <v>0</v>
      </c>
      <c r="AF56" s="599"/>
    </row>
    <row r="57" spans="1:32" x14ac:dyDescent="0.2">
      <c r="A57" s="155">
        <v>1960</v>
      </c>
      <c r="B57" s="135">
        <f>1-TA2b!B57</f>
        <v>0.64376865870782418</v>
      </c>
      <c r="C57" s="503">
        <f>compoprinc!BW49</f>
        <v>2.1569890620835586E-2</v>
      </c>
      <c r="D57" s="503">
        <f>compoprinc!BX49</f>
        <v>-2.8834162395405373E-3</v>
      </c>
      <c r="E57" s="503">
        <f>compoprinc!BY49</f>
        <v>2.8533451118290996E-2</v>
      </c>
      <c r="F57" s="503">
        <f>compoprinc!BZ49</f>
        <v>1.3253615594000508E-2</v>
      </c>
      <c r="G57" s="503">
        <f>compoprinc!CA49</f>
        <v>1.1678958294915449E-2</v>
      </c>
      <c r="H57" s="503">
        <f>compoprinc!CB49</f>
        <v>0.53799002236811411</v>
      </c>
      <c r="I57" s="504">
        <f>compoprinc!CC49</f>
        <v>3.3626136951208245E-2</v>
      </c>
      <c r="J57" s="174"/>
      <c r="K57" s="114"/>
      <c r="L57" s="114"/>
      <c r="M57" s="114"/>
      <c r="N57" s="114"/>
      <c r="O57" s="114"/>
      <c r="P57" s="114"/>
      <c r="Q57" s="114"/>
      <c r="R57" s="106"/>
      <c r="S57" s="114"/>
      <c r="T57" s="114"/>
      <c r="U57" s="114"/>
      <c r="V57" s="114"/>
      <c r="W57" s="114"/>
      <c r="X57" s="114"/>
      <c r="Y57" s="154"/>
      <c r="AB57" s="597">
        <f t="shared" si="0"/>
        <v>0</v>
      </c>
      <c r="AC57" s="597">
        <f t="shared" si="1"/>
        <v>0</v>
      </c>
      <c r="AD57" s="597">
        <f t="shared" si="2"/>
        <v>0</v>
      </c>
      <c r="AF57" s="599"/>
    </row>
    <row r="58" spans="1:32" x14ac:dyDescent="0.2">
      <c r="A58" s="155">
        <v>1961</v>
      </c>
      <c r="B58" s="135">
        <f>1-TA2b!B58</f>
        <v>0.64301409638909091</v>
      </c>
      <c r="C58" s="503">
        <f>compoprinc!BW50</f>
        <v>2.3432942817183056E-2</v>
      </c>
      <c r="D58" s="503">
        <f>compoprinc!BX50</f>
        <v>-1.5942280150631968E-3</v>
      </c>
      <c r="E58" s="503">
        <f>compoprinc!BY50</f>
        <v>2.9519266358696492E-2</v>
      </c>
      <c r="F58" s="503">
        <f>compoprinc!BZ50</f>
        <v>1.3339746087962068E-2</v>
      </c>
      <c r="G58" s="503">
        <f>compoprinc!CA50</f>
        <v>1.2037871806461445E-2</v>
      </c>
      <c r="H58" s="503">
        <f>compoprinc!CB50</f>
        <v>0.53136119944727456</v>
      </c>
      <c r="I58" s="504">
        <f>compoprinc!CC50</f>
        <v>3.4917297886576229E-2</v>
      </c>
      <c r="J58" s="174"/>
      <c r="K58" s="114"/>
      <c r="L58" s="114"/>
      <c r="M58" s="114"/>
      <c r="N58" s="114"/>
      <c r="O58" s="114"/>
      <c r="P58" s="114"/>
      <c r="Q58" s="114"/>
      <c r="R58" s="106"/>
      <c r="S58" s="114"/>
      <c r="T58" s="114"/>
      <c r="U58" s="114"/>
      <c r="V58" s="114"/>
      <c r="W58" s="114"/>
      <c r="X58" s="114"/>
      <c r="Y58" s="154"/>
      <c r="AB58" s="597">
        <f t="shared" si="0"/>
        <v>0</v>
      </c>
      <c r="AC58" s="597">
        <f t="shared" si="1"/>
        <v>0</v>
      </c>
      <c r="AD58" s="597">
        <f t="shared" si="2"/>
        <v>0</v>
      </c>
      <c r="AF58" s="599"/>
    </row>
    <row r="59" spans="1:32" x14ac:dyDescent="0.2">
      <c r="A59" s="137">
        <v>1962</v>
      </c>
      <c r="B59" s="135">
        <f>1-TA2b!B59</f>
        <v>0.63865193724632263</v>
      </c>
      <c r="C59" s="411">
        <f>compoprinc!BW51</f>
        <v>2.5024160742759705E-2</v>
      </c>
      <c r="D59" s="411">
        <f>compoprinc!BX51</f>
        <v>-8.658895967528224E-5</v>
      </c>
      <c r="E59" s="411">
        <f>compoprinc!BY51</f>
        <v>2.8956399764865637E-2</v>
      </c>
      <c r="F59" s="411">
        <f>compoprinc!BZ51</f>
        <v>1.2627271935343742E-2</v>
      </c>
      <c r="G59" s="411">
        <f>compoprinc!CA51</f>
        <v>1.2481324374675751E-2</v>
      </c>
      <c r="H59" s="411">
        <f>compoprinc!CB51</f>
        <v>0.52623113989830017</v>
      </c>
      <c r="I59" s="412">
        <f>compoprinc!CC51</f>
        <v>3.3418212085962296E-2</v>
      </c>
      <c r="J59" s="170">
        <f>compoprinc!BN51</f>
        <v>0.17411696910858154</v>
      </c>
      <c r="K59" s="136">
        <f>compoprinc!BO51</f>
        <v>6.2820166349411011E-3</v>
      </c>
      <c r="L59" s="136">
        <f>compoprinc!BP51</f>
        <v>-9.2943571507930756E-4</v>
      </c>
      <c r="M59" s="136">
        <f>compoprinc!BQ51</f>
        <v>8.5647450760006905E-3</v>
      </c>
      <c r="N59" s="136">
        <f>compoprinc!BR51</f>
        <v>4.0498189628124237E-3</v>
      </c>
      <c r="O59" s="136">
        <f>compoprinc!BS51</f>
        <v>1.4981906861066818E-3</v>
      </c>
      <c r="P59" s="136">
        <f>compoprinc!BT51</f>
        <v>0.14338117837905884</v>
      </c>
      <c r="Q59" s="136">
        <f>compoprinc!BU51</f>
        <v>1.1270411312580109E-2</v>
      </c>
      <c r="R59" s="106">
        <f>compoprinc!CD51</f>
        <v>0.46453496813774109</v>
      </c>
      <c r="S59" s="105">
        <f>compoprinc!CE51</f>
        <v>1.8742144107818604E-2</v>
      </c>
      <c r="T59" s="105">
        <f>compoprinc!CF51</f>
        <v>8.4284675540402532E-4</v>
      </c>
      <c r="U59" s="105">
        <f>compoprinc!CG51</f>
        <v>2.0391654688864946E-2</v>
      </c>
      <c r="V59" s="105">
        <f>compoprinc!CH51</f>
        <v>8.5774529725313187E-3</v>
      </c>
      <c r="W59" s="105">
        <f>compoprinc!CI51</f>
        <v>1.0983133688569069E-2</v>
      </c>
      <c r="X59" s="105">
        <f>compoprinc!CJ51</f>
        <v>0.38284996151924133</v>
      </c>
      <c r="Y59" s="134">
        <f>compoprinc!CK51</f>
        <v>2.2147800773382187E-2</v>
      </c>
      <c r="AB59" s="597">
        <f t="shared" si="0"/>
        <v>1.7404090613126755E-8</v>
      </c>
      <c r="AC59" s="597">
        <f t="shared" si="1"/>
        <v>4.377216100692749E-8</v>
      </c>
      <c r="AD59" s="597">
        <f t="shared" si="2"/>
        <v>-2.6368070393800735E-8</v>
      </c>
      <c r="AF59" s="599"/>
    </row>
    <row r="60" spans="1:32" x14ac:dyDescent="0.2">
      <c r="A60" s="137">
        <v>1963</v>
      </c>
      <c r="B60" s="135">
        <f>1-TA2b!B60</f>
        <v>0.63755540549755096</v>
      </c>
      <c r="C60" s="411">
        <f>compoprinc!BW52</f>
        <v>2.6591144011299639E-2</v>
      </c>
      <c r="D60" s="411">
        <f>compoprinc!BX52</f>
        <v>-1.7597197618380786E-4</v>
      </c>
      <c r="E60" s="411">
        <f>compoprinc!BY52</f>
        <v>2.9108849999509325E-2</v>
      </c>
      <c r="F60" s="411">
        <f>compoprinc!BZ52</f>
        <v>1.2133080078545619E-2</v>
      </c>
      <c r="G60" s="411">
        <f>compoprinc!CA52</f>
        <v>1.356972478797612E-2</v>
      </c>
      <c r="H60" s="411">
        <f>compoprinc!CB52</f>
        <v>0.52514218823366576</v>
      </c>
      <c r="I60" s="412">
        <f>compoprinc!CC52</f>
        <v>3.1186389489623531E-2</v>
      </c>
      <c r="J60" s="170">
        <f>compoprinc!BN52</f>
        <v>0.17544713616371155</v>
      </c>
      <c r="K60" s="136">
        <f>compoprinc!BO52</f>
        <v>6.0436278581619263E-3</v>
      </c>
      <c r="L60" s="136">
        <f>compoprinc!BP52</f>
        <v>-5.1056209485977888E-4</v>
      </c>
      <c r="M60" s="136">
        <f>compoprinc!BQ52</f>
        <v>8.4600197151303291E-3</v>
      </c>
      <c r="N60" s="136">
        <f>compoprinc!BR52</f>
        <v>3.7511857226490974E-3</v>
      </c>
      <c r="O60" s="136">
        <f>compoprinc!BS52</f>
        <v>1.8376437947154045E-3</v>
      </c>
      <c r="P60" s="136">
        <f>compoprinc!BT52</f>
        <v>0.1453283429145813</v>
      </c>
      <c r="Q60" s="136">
        <f>compoprinc!BU52</f>
        <v>1.0536856949329376E-2</v>
      </c>
      <c r="R60" s="106">
        <f>compoprinc!CD52</f>
        <v>0.46210826933383942</v>
      </c>
      <c r="S60" s="105">
        <f>compoprinc!CE52</f>
        <v>1.9047524780035019E-2</v>
      </c>
      <c r="T60" s="105">
        <f>compoprinc!CF52</f>
        <v>1.4810184366069734E-3</v>
      </c>
      <c r="U60" s="105">
        <f>compoprinc!CG52</f>
        <v>1.9787066616117954E-2</v>
      </c>
      <c r="V60" s="105">
        <f>compoprinc!CH52</f>
        <v>8.1893708556890488E-3</v>
      </c>
      <c r="W60" s="105">
        <f>compoprinc!CI52</f>
        <v>1.1790490243583918E-2</v>
      </c>
      <c r="X60" s="105">
        <f>compoprinc!CJ52</f>
        <v>0.38069144636392593</v>
      </c>
      <c r="Y60" s="134">
        <f>compoprinc!CK52</f>
        <v>2.1121365949511528E-2</v>
      </c>
      <c r="AB60" s="597">
        <f t="shared" si="0"/>
        <v>8.7311480267970865E-10</v>
      </c>
      <c r="AC60" s="597">
        <f t="shared" si="1"/>
        <v>2.1304003894329071E-8</v>
      </c>
      <c r="AD60" s="597">
        <f t="shared" si="2"/>
        <v>-1.391163095831871E-8</v>
      </c>
      <c r="AF60" s="599"/>
    </row>
    <row r="61" spans="1:32" x14ac:dyDescent="0.2">
      <c r="A61" s="137">
        <v>1964</v>
      </c>
      <c r="B61" s="135">
        <f>1-TA2b!B61</f>
        <v>0.6364588737487793</v>
      </c>
      <c r="C61" s="411">
        <f>compoprinc!BW53</f>
        <v>2.5158144533634186E-2</v>
      </c>
      <c r="D61" s="411">
        <f>compoprinc!BX53</f>
        <v>2.0275016431696713E-3</v>
      </c>
      <c r="E61" s="411">
        <f>compoprinc!BY53</f>
        <v>2.753777289763093E-2</v>
      </c>
      <c r="F61" s="411">
        <f>compoprinc!BZ53</f>
        <v>1.125384122133255E-2</v>
      </c>
      <c r="G61" s="411">
        <f>compoprinc!CA53</f>
        <v>1.4774943701922894E-2</v>
      </c>
      <c r="H61" s="411">
        <f>compoprinc!CB53</f>
        <v>0.52580843865871429</v>
      </c>
      <c r="I61" s="412">
        <f>compoprinc!CC53</f>
        <v>2.9898233711719513E-2</v>
      </c>
      <c r="J61" s="170">
        <f>compoprinc!BN53</f>
        <v>0.17677730321884155</v>
      </c>
      <c r="K61" s="136">
        <f>compoprinc!BO53</f>
        <v>5.8052390813827515E-3</v>
      </c>
      <c r="L61" s="136">
        <f>compoprinc!BP53</f>
        <v>-9.1688474640250206E-5</v>
      </c>
      <c r="M61" s="136">
        <f>compoprinc!BQ53</f>
        <v>8.3552943542599678E-3</v>
      </c>
      <c r="N61" s="136">
        <f>compoprinc!BR53</f>
        <v>3.4525524824857712E-3</v>
      </c>
      <c r="O61" s="136">
        <f>compoprinc!BS53</f>
        <v>2.1770969033241272E-3</v>
      </c>
      <c r="P61" s="136">
        <f>compoprinc!BT53</f>
        <v>0.14727550745010376</v>
      </c>
      <c r="Q61" s="136">
        <f>compoprinc!BU53</f>
        <v>9.8033025860786438E-3</v>
      </c>
      <c r="R61" s="106">
        <f>compoprinc!CD53</f>
        <v>0.45968157052993774</v>
      </c>
      <c r="S61" s="105">
        <f>compoprinc!CE53</f>
        <v>1.9352905452251434E-2</v>
      </c>
      <c r="T61" s="105">
        <f>compoprinc!CF53</f>
        <v>2.1191901178099215E-3</v>
      </c>
      <c r="U61" s="105">
        <f>compoprinc!CG53</f>
        <v>1.9182478543370962E-2</v>
      </c>
      <c r="V61" s="105">
        <f>compoprinc!CH53</f>
        <v>7.8012887388467789E-3</v>
      </c>
      <c r="W61" s="105">
        <f>compoprinc!CI53</f>
        <v>1.2597846798598766E-2</v>
      </c>
      <c r="X61" s="105">
        <f>compoprinc!CJ53</f>
        <v>0.37853293120861053</v>
      </c>
      <c r="Y61" s="134">
        <f>compoprinc!CK53</f>
        <v>2.0094931125640869E-2</v>
      </c>
      <c r="AB61" s="597">
        <f t="shared" si="0"/>
        <v>-2.6193447411060333E-9</v>
      </c>
      <c r="AC61" s="597">
        <f t="shared" si="1"/>
        <v>-1.1641532182693481E-9</v>
      </c>
      <c r="AD61" s="597">
        <f t="shared" si="2"/>
        <v>-1.4551915228366852E-9</v>
      </c>
      <c r="AF61" s="599"/>
    </row>
    <row r="62" spans="1:32" x14ac:dyDescent="0.2">
      <c r="A62" s="137">
        <v>1965</v>
      </c>
      <c r="B62" s="135">
        <f>1-TA2b!B62</f>
        <v>0.64005507528781891</v>
      </c>
      <c r="C62" s="411">
        <f>compoprinc!BW54</f>
        <v>3.2472574749592337E-2</v>
      </c>
      <c r="D62" s="411">
        <f>compoprinc!BX54</f>
        <v>2.4750267915933447E-3</v>
      </c>
      <c r="E62" s="411">
        <f>compoprinc!BY54</f>
        <v>2.7133174009269477E-2</v>
      </c>
      <c r="F62" s="411">
        <f>compoprinc!BZ54</f>
        <v>1.0884895289445987E-2</v>
      </c>
      <c r="G62" s="411">
        <f>compoprinc!CA54</f>
        <v>1.6545387564802155E-2</v>
      </c>
      <c r="H62" s="411">
        <f>compoprinc!CB54</f>
        <v>0.52035588084087814</v>
      </c>
      <c r="I62" s="412">
        <f>compoprinc!CC54</f>
        <v>3.0188140989888743E-2</v>
      </c>
      <c r="J62" s="170">
        <f>compoprinc!BN54</f>
        <v>0.18163794279098511</v>
      </c>
      <c r="K62" s="136">
        <f>compoprinc!BO54</f>
        <v>6.2774866819381714E-3</v>
      </c>
      <c r="L62" s="136">
        <f>compoprinc!BP54</f>
        <v>3.0797231011092663E-4</v>
      </c>
      <c r="M62" s="136">
        <f>compoprinc!BQ54</f>
        <v>8.4178540855646133E-3</v>
      </c>
      <c r="N62" s="136">
        <f>compoprinc!BR54</f>
        <v>3.3138636499643326E-3</v>
      </c>
      <c r="O62" s="136">
        <f>compoprinc!BS54</f>
        <v>2.7840733528137207E-3</v>
      </c>
      <c r="P62" s="136">
        <f>compoprinc!BT54</f>
        <v>0.15095788240432739</v>
      </c>
      <c r="Q62" s="136">
        <f>compoprinc!BU54</f>
        <v>9.5788240432739258E-3</v>
      </c>
      <c r="R62" s="106">
        <f>compoprinc!CD54</f>
        <v>0.4584171324968338</v>
      </c>
      <c r="S62" s="105">
        <f>compoprinc!CE54</f>
        <v>2.0043365657329559E-2</v>
      </c>
      <c r="T62" s="105">
        <f>compoprinc!CF54</f>
        <v>2.5353717501275241E-3</v>
      </c>
      <c r="U62" s="105">
        <f>compoprinc!CG54</f>
        <v>1.8652872648090124E-2</v>
      </c>
      <c r="V62" s="105">
        <f>compoprinc!CH54</f>
        <v>7.5098415836691856E-3</v>
      </c>
      <c r="W62" s="105">
        <f>compoprinc!CI54</f>
        <v>1.3507585041224957E-2</v>
      </c>
      <c r="X62" s="105">
        <f>compoprinc!CJ54</f>
        <v>0.3762785792350769</v>
      </c>
      <c r="Y62" s="134">
        <f>compoprinc!CK54</f>
        <v>1.9889499992132187E-2</v>
      </c>
      <c r="AB62" s="597">
        <f t="shared" si="0"/>
        <v>-4.9476512886670321E-9</v>
      </c>
      <c r="AC62" s="597">
        <f t="shared" si="1"/>
        <v>-1.3737007975578308E-8</v>
      </c>
      <c r="AD62" s="597">
        <f t="shared" si="2"/>
        <v>1.6589183360338211E-8</v>
      </c>
      <c r="AF62" s="599"/>
    </row>
    <row r="63" spans="1:32" x14ac:dyDescent="0.2">
      <c r="A63" s="137">
        <v>1966</v>
      </c>
      <c r="B63" s="135">
        <f>1-TA2b!B63</f>
        <v>0.64365127682685852</v>
      </c>
      <c r="C63" s="411">
        <f>compoprinc!BW55</f>
        <v>2.7483560144901276E-2</v>
      </c>
      <c r="D63" s="411">
        <f>compoprinc!BX55</f>
        <v>3.6591864773072302E-3</v>
      </c>
      <c r="E63" s="411">
        <f>compoprinc!BY55</f>
        <v>2.6603680569678545E-2</v>
      </c>
      <c r="F63" s="411">
        <f>compoprinc!BZ55</f>
        <v>1.0393569245934486E-2</v>
      </c>
      <c r="G63" s="411">
        <f>compoprinc!CA55</f>
        <v>1.7808373086154461E-2</v>
      </c>
      <c r="H63" s="411">
        <f>compoprinc!CB55</f>
        <v>0.5286644846200943</v>
      </c>
      <c r="I63" s="412">
        <f>compoprinc!CC55</f>
        <v>2.9038414359092712E-2</v>
      </c>
      <c r="J63" s="170">
        <f>compoprinc!BN55</f>
        <v>0.18649858236312866</v>
      </c>
      <c r="K63" s="136">
        <f>compoprinc!BO55</f>
        <v>6.7497342824935913E-3</v>
      </c>
      <c r="L63" s="136">
        <f>compoprinc!BP55</f>
        <v>7.0763309486210346E-4</v>
      </c>
      <c r="M63" s="136">
        <f>compoprinc!BQ55</f>
        <v>8.4804138168692589E-3</v>
      </c>
      <c r="N63" s="136">
        <f>compoprinc!BR55</f>
        <v>3.175174817442894E-3</v>
      </c>
      <c r="O63" s="136">
        <f>compoprinc!BS55</f>
        <v>3.3910498023033142E-3</v>
      </c>
      <c r="P63" s="136">
        <f>compoprinc!BT55</f>
        <v>0.15464025735855103</v>
      </c>
      <c r="Q63" s="136">
        <f>compoprinc!BU55</f>
        <v>9.3543455004692078E-3</v>
      </c>
      <c r="R63" s="106">
        <f>compoprinc!CD55</f>
        <v>0.45715269446372986</v>
      </c>
      <c r="S63" s="105">
        <f>compoprinc!CE55</f>
        <v>2.0733825862407684E-2</v>
      </c>
      <c r="T63" s="105">
        <f>compoprinc!CF55</f>
        <v>2.9515533824451268E-3</v>
      </c>
      <c r="U63" s="105">
        <f>compoprinc!CG55</f>
        <v>1.8123266752809286E-2</v>
      </c>
      <c r="V63" s="105">
        <f>compoprinc!CH55</f>
        <v>7.2183944284915924E-3</v>
      </c>
      <c r="W63" s="105">
        <f>compoprinc!CI55</f>
        <v>1.4417323283851147E-2</v>
      </c>
      <c r="X63" s="105">
        <f>compoprinc!CJ55</f>
        <v>0.37402422726154327</v>
      </c>
      <c r="Y63" s="134">
        <f>compoprinc!CK55</f>
        <v>1.9684068858623505E-2</v>
      </c>
      <c r="AB63" s="597">
        <f t="shared" si="0"/>
        <v>8.3236955106258392E-9</v>
      </c>
      <c r="AC63" s="597">
        <f t="shared" si="1"/>
        <v>-2.6309862732887268E-8</v>
      </c>
      <c r="AD63" s="597">
        <f t="shared" si="2"/>
        <v>3.4633558243513107E-8</v>
      </c>
      <c r="AF63" s="599"/>
    </row>
    <row r="64" spans="1:32" x14ac:dyDescent="0.2">
      <c r="A64" s="137">
        <v>1967</v>
      </c>
      <c r="B64" s="149">
        <f>1-TA2b!B64</f>
        <v>0.64776451140642166</v>
      </c>
      <c r="C64" s="411">
        <f>compoprinc!BW56</f>
        <v>2.6211829856038094E-2</v>
      </c>
      <c r="D64" s="411">
        <f>compoprinc!BX56</f>
        <v>4.8723864456405863E-3</v>
      </c>
      <c r="E64" s="411">
        <f>compoprinc!BY56</f>
        <v>2.6648040511645377E-2</v>
      </c>
      <c r="F64" s="411">
        <f>compoprinc!BZ56</f>
        <v>1.0035688523203135E-2</v>
      </c>
      <c r="G64" s="411">
        <f>compoprinc!CA56</f>
        <v>1.8358857370913029E-2</v>
      </c>
      <c r="H64" s="411">
        <f>compoprinc!CB56</f>
        <v>0.53409771993756294</v>
      </c>
      <c r="I64" s="412">
        <f>compoprinc!CC56</f>
        <v>2.7539987117052078E-2</v>
      </c>
      <c r="J64" s="170">
        <f>compoprinc!BN56</f>
        <v>0.19064490497112274</v>
      </c>
      <c r="K64" s="148">
        <f>compoprinc!BO56</f>
        <v>6.7573618143796921E-3</v>
      </c>
      <c r="L64" s="148">
        <f>compoprinc!BP56</f>
        <v>1.3336162664927542E-3</v>
      </c>
      <c r="M64" s="148">
        <f>compoprinc!BQ56</f>
        <v>8.2083044108003378E-3</v>
      </c>
      <c r="N64" s="148">
        <f>compoprinc!BR56</f>
        <v>3.0212942510843277E-3</v>
      </c>
      <c r="O64" s="148">
        <f>compoprinc!BS56</f>
        <v>3.6649899557232857E-3</v>
      </c>
      <c r="P64" s="148">
        <f>compoprinc!BT56</f>
        <v>0.15886734426021576</v>
      </c>
      <c r="Q64" s="136">
        <f>compoprinc!BU56</f>
        <v>8.7920008227229118E-3</v>
      </c>
      <c r="R64" s="106">
        <f>compoprinc!CD56</f>
        <v>0.45711960643529892</v>
      </c>
      <c r="S64" s="105">
        <f>compoprinc!CE56</f>
        <v>1.9454468041658401E-2</v>
      </c>
      <c r="T64" s="105">
        <f>compoprinc!CF56</f>
        <v>3.5387701791478321E-3</v>
      </c>
      <c r="U64" s="105">
        <f>compoprinc!CG56</f>
        <v>1.8439736100845039E-2</v>
      </c>
      <c r="V64" s="105">
        <f>compoprinc!CH56</f>
        <v>7.0143942721188068E-3</v>
      </c>
      <c r="W64" s="105">
        <f>compoprinc!CI56</f>
        <v>1.4693867415189743E-2</v>
      </c>
      <c r="X64" s="105">
        <f>compoprinc!CJ56</f>
        <v>0.37523037567734718</v>
      </c>
      <c r="Y64" s="134">
        <f>compoprinc!CK56</f>
        <v>1.8747986294329166E-2</v>
      </c>
      <c r="AB64" s="597">
        <f t="shared" si="0"/>
        <v>1.6443664208054543E-9</v>
      </c>
      <c r="AC64" s="597">
        <f t="shared" si="1"/>
        <v>-6.8102963268756866E-9</v>
      </c>
      <c r="AD64" s="597">
        <f t="shared" si="2"/>
        <v>8.4546627476811409E-9</v>
      </c>
      <c r="AF64" s="599"/>
    </row>
    <row r="65" spans="1:32" x14ac:dyDescent="0.2">
      <c r="A65" s="137">
        <v>1968</v>
      </c>
      <c r="B65" s="149">
        <f>1-TA2b!B65</f>
        <v>0.65116726793348789</v>
      </c>
      <c r="C65" s="411">
        <f>compoprinc!BW57</f>
        <v>2.4836622644215822E-2</v>
      </c>
      <c r="D65" s="411">
        <f>compoprinc!BX57</f>
        <v>5.7990644236269873E-3</v>
      </c>
      <c r="E65" s="411">
        <f>compoprinc!BY57</f>
        <v>2.5862673908704892E-2</v>
      </c>
      <c r="F65" s="411">
        <f>compoprinc!BZ57</f>
        <v>9.4969883793964982E-3</v>
      </c>
      <c r="G65" s="411">
        <f>compoprinc!CA57</f>
        <v>1.8944702576845884E-2</v>
      </c>
      <c r="H65" s="411">
        <f>compoprinc!CB57</f>
        <v>0.54009189177304506</v>
      </c>
      <c r="I65" s="412">
        <f>compoprinc!CC57</f>
        <v>2.6135311461985111E-2</v>
      </c>
      <c r="J65" s="170">
        <f>compoprinc!BN57</f>
        <v>0.19218849763274193</v>
      </c>
      <c r="K65" s="148">
        <f>compoprinc!BO57</f>
        <v>6.7055518738925457E-3</v>
      </c>
      <c r="L65" s="148">
        <f>compoprinc!BP57</f>
        <v>1.8476735713193193E-3</v>
      </c>
      <c r="M65" s="148">
        <f>compoprinc!BQ57</f>
        <v>8.1953859771601856E-3</v>
      </c>
      <c r="N65" s="148">
        <f>compoprinc!BR57</f>
        <v>2.8782864101231098E-3</v>
      </c>
      <c r="O65" s="148">
        <f>compoprinc!BS57</f>
        <v>4.3447732459753752E-3</v>
      </c>
      <c r="P65" s="148">
        <f>compoprinc!BT57</f>
        <v>0.15985002741217613</v>
      </c>
      <c r="Q65" s="136">
        <f>compoprinc!BU57</f>
        <v>8.3667996805161238E-3</v>
      </c>
      <c r="R65" s="106">
        <f>compoprinc!CD57</f>
        <v>0.45897877030074596</v>
      </c>
      <c r="S65" s="105">
        <f>compoprinc!CE57</f>
        <v>1.8131070770323277E-2</v>
      </c>
      <c r="T65" s="105">
        <f>compoprinc!CF57</f>
        <v>3.951390852307668E-3</v>
      </c>
      <c r="U65" s="105">
        <f>compoprinc!CG57</f>
        <v>1.7667287931544706E-2</v>
      </c>
      <c r="V65" s="105">
        <f>compoprinc!CH57</f>
        <v>6.6187019692733884E-3</v>
      </c>
      <c r="W65" s="105">
        <f>compoprinc!CI57</f>
        <v>1.4599929330870509E-2</v>
      </c>
      <c r="X65" s="105">
        <f>compoprinc!CJ57</f>
        <v>0.38024186436086893</v>
      </c>
      <c r="Y65" s="134">
        <f>compoprinc!CK57</f>
        <v>1.7768511781468987E-2</v>
      </c>
      <c r="AB65" s="597">
        <f t="shared" si="0"/>
        <v>1.2765667634084821E-8</v>
      </c>
      <c r="AC65" s="597">
        <f t="shared" si="1"/>
        <v>-5.3842086344957352E-10</v>
      </c>
      <c r="AD65" s="597">
        <f t="shared" si="2"/>
        <v>1.3304088497534394E-8</v>
      </c>
      <c r="AF65" s="599"/>
    </row>
    <row r="66" spans="1:32" x14ac:dyDescent="0.2">
      <c r="A66" s="137">
        <v>1969</v>
      </c>
      <c r="B66" s="149">
        <f>1-TA2b!B66</f>
        <v>0.66003193566575646</v>
      </c>
      <c r="C66" s="411">
        <f>compoprinc!BW58</f>
        <v>2.3832911741919816E-2</v>
      </c>
      <c r="D66" s="411">
        <f>compoprinc!BX58</f>
        <v>7.0949689716144348E-3</v>
      </c>
      <c r="E66" s="411">
        <f>compoprinc!BY58</f>
        <v>2.5589094300812576E-2</v>
      </c>
      <c r="F66" s="411">
        <f>compoprinc!BZ58</f>
        <v>9.4498679100070149E-3</v>
      </c>
      <c r="G66" s="411">
        <f>compoprinc!CA58</f>
        <v>2.0276731695048511E-2</v>
      </c>
      <c r="H66" s="411">
        <f>compoprinc!CB58</f>
        <v>0.54820601013489068</v>
      </c>
      <c r="I66" s="412">
        <f>compoprinc!CC58</f>
        <v>2.5582329602912068E-2</v>
      </c>
      <c r="J66" s="170">
        <f>compoprinc!BN58</f>
        <v>0.19495865609496832</v>
      </c>
      <c r="K66" s="148">
        <f>compoprinc!BO58</f>
        <v>6.4982789335772395E-3</v>
      </c>
      <c r="L66" s="148">
        <f>compoprinc!BP58</f>
        <v>2.372363207541639E-3</v>
      </c>
      <c r="M66" s="148">
        <f>compoprinc!BQ58</f>
        <v>8.1824973894981667E-3</v>
      </c>
      <c r="N66" s="148">
        <f>compoprinc!BR58</f>
        <v>2.9704385669901967E-3</v>
      </c>
      <c r="O66" s="148">
        <f>compoprinc!BS58</f>
        <v>4.8941682907752693E-3</v>
      </c>
      <c r="P66" s="148">
        <f>compoprinc!BT58</f>
        <v>0.16159746702760458</v>
      </c>
      <c r="Q66" s="136">
        <f>compoprinc!BU58</f>
        <v>8.4434344316832721E-3</v>
      </c>
      <c r="R66" s="106">
        <f>compoprinc!CD58</f>
        <v>0.46507327957078815</v>
      </c>
      <c r="S66" s="105">
        <f>compoprinc!CE58</f>
        <v>1.7334632808342576E-2</v>
      </c>
      <c r="T66" s="105">
        <f>compoprinc!CF58</f>
        <v>4.7226057640727959E-3</v>
      </c>
      <c r="U66" s="105">
        <f>compoprinc!CG58</f>
        <v>1.7406596911314409E-2</v>
      </c>
      <c r="V66" s="105">
        <f>compoprinc!CH58</f>
        <v>6.4794293430168182E-3</v>
      </c>
      <c r="W66" s="105">
        <f>compoprinc!CI58</f>
        <v>1.5382563404273242E-2</v>
      </c>
      <c r="X66" s="105">
        <f>compoprinc!CJ58</f>
        <v>0.3866085431072861</v>
      </c>
      <c r="Y66" s="134">
        <f>compoprinc!CK58</f>
        <v>1.7138895171228796E-2</v>
      </c>
      <c r="AB66" s="597">
        <f t="shared" si="0"/>
        <v>2.1308551367837936E-8</v>
      </c>
      <c r="AC66" s="597">
        <f t="shared" si="1"/>
        <v>8.2472979556769133E-9</v>
      </c>
      <c r="AD66" s="597">
        <f t="shared" si="2"/>
        <v>1.3061253412161022E-8</v>
      </c>
      <c r="AF66" s="599"/>
    </row>
    <row r="67" spans="1:32" x14ac:dyDescent="0.2">
      <c r="A67" s="147">
        <v>1970</v>
      </c>
      <c r="B67" s="153">
        <f>1-TA2b!B67</f>
        <v>0.66292663442436606</v>
      </c>
      <c r="C67" s="509">
        <f>compoprinc!BW59</f>
        <v>2.2257717821048573E-2</v>
      </c>
      <c r="D67" s="509">
        <f>compoprinc!BX59</f>
        <v>7.6827083073567337E-3</v>
      </c>
      <c r="E67" s="509">
        <f>compoprinc!BY59</f>
        <v>2.5148845345029258E-2</v>
      </c>
      <c r="F67" s="509">
        <f>compoprinc!BZ59</f>
        <v>9.2652501552947797E-3</v>
      </c>
      <c r="G67" s="509">
        <f>compoprinc!CA59</f>
        <v>2.1451136766700074E-2</v>
      </c>
      <c r="H67" s="509">
        <f>compoprinc!CB59</f>
        <v>0.5525053872843273</v>
      </c>
      <c r="I67" s="510">
        <f>compoprinc!CC59</f>
        <v>2.4615582369733602E-2</v>
      </c>
      <c r="J67" s="173">
        <f>compoprinc!BN59</f>
        <v>0.1913470549043268</v>
      </c>
      <c r="K67" s="152">
        <f>compoprinc!BO59</f>
        <v>5.7476912334095687E-3</v>
      </c>
      <c r="L67" s="152">
        <f>compoprinc!BP59</f>
        <v>2.3713037599009112E-3</v>
      </c>
      <c r="M67" s="152">
        <f>compoprinc!BQ59</f>
        <v>7.7638823240704369E-3</v>
      </c>
      <c r="N67" s="152">
        <f>compoprinc!BR59</f>
        <v>2.8179008804727346E-3</v>
      </c>
      <c r="O67" s="152">
        <f>compoprinc!BS59</f>
        <v>4.870829448918812E-3</v>
      </c>
      <c r="P67" s="152">
        <f>compoprinc!BT59</f>
        <v>0.159889125963673</v>
      </c>
      <c r="Q67" s="145">
        <f>compoprinc!BU59</f>
        <v>7.8863167873350903E-3</v>
      </c>
      <c r="R67" s="112">
        <f>compoprinc!CD59</f>
        <v>0.47157957952003926</v>
      </c>
      <c r="S67" s="111">
        <f>compoprinc!CE59</f>
        <v>1.6510026587639004E-2</v>
      </c>
      <c r="T67" s="111">
        <f>compoprinc!CF59</f>
        <v>5.3114045474558225E-3</v>
      </c>
      <c r="U67" s="111">
        <f>compoprinc!CG59</f>
        <v>1.7384963020958821E-2</v>
      </c>
      <c r="V67" s="111">
        <f>compoprinc!CH59</f>
        <v>6.4473492748220451E-3</v>
      </c>
      <c r="W67" s="111">
        <f>compoprinc!CI59</f>
        <v>1.6580307317781262E-2</v>
      </c>
      <c r="X67" s="111">
        <f>compoprinc!CJ59</f>
        <v>0.3926162613206543</v>
      </c>
      <c r="Y67" s="172">
        <f>compoprinc!CK59</f>
        <v>1.6729265582398511E-2</v>
      </c>
      <c r="AB67" s="597">
        <f t="shared" si="0"/>
        <v>6.3748757384018973E-9</v>
      </c>
      <c r="AC67" s="597">
        <f t="shared" si="1"/>
        <v>4.5065462472848594E-9</v>
      </c>
      <c r="AD67" s="597">
        <f t="shared" si="2"/>
        <v>1.8683294911170378E-9</v>
      </c>
      <c r="AF67" s="599"/>
    </row>
    <row r="68" spans="1:32" x14ac:dyDescent="0.2">
      <c r="A68" s="137">
        <v>1971</v>
      </c>
      <c r="B68" s="149">
        <f>1-TA2b!B68</f>
        <v>0.65969655421213247</v>
      </c>
      <c r="C68" s="411">
        <f>compoprinc!BW60</f>
        <v>2.2505004548293073E-2</v>
      </c>
      <c r="D68" s="411">
        <f>compoprinc!BX60</f>
        <v>8.4267648737181844E-3</v>
      </c>
      <c r="E68" s="411">
        <f>compoprinc!BY60</f>
        <v>2.4257334897356486E-2</v>
      </c>
      <c r="F68" s="411">
        <f>compoprinc!BZ60</f>
        <v>9.1666333846660564E-3</v>
      </c>
      <c r="G68" s="411">
        <f>compoprinc!CA60</f>
        <v>2.2848709886602592E-2</v>
      </c>
      <c r="H68" s="411">
        <f>compoprinc!CB60</f>
        <v>0.54802977999497671</v>
      </c>
      <c r="I68" s="412">
        <f>compoprinc!CC60</f>
        <v>2.4462333953124471E-2</v>
      </c>
      <c r="J68" s="170">
        <f>compoprinc!BN60</f>
        <v>0.18536685215076432</v>
      </c>
      <c r="K68" s="148">
        <f>compoprinc!BO60</f>
        <v>5.8222078878316097E-3</v>
      </c>
      <c r="L68" s="148">
        <f>compoprinc!BP60</f>
        <v>2.0604784424449463E-3</v>
      </c>
      <c r="M68" s="148">
        <f>compoprinc!BQ60</f>
        <v>7.3208052590416628E-3</v>
      </c>
      <c r="N68" s="148">
        <f>compoprinc!BR60</f>
        <v>2.6324316932004876E-3</v>
      </c>
      <c r="O68" s="148">
        <f>compoprinc!BS60</f>
        <v>4.588589374179719E-3</v>
      </c>
      <c r="P68" s="148">
        <f>compoprinc!BT60</f>
        <v>0.15561611059820279</v>
      </c>
      <c r="Q68" s="136">
        <f>compoprinc!BU60</f>
        <v>7.3262174082628917E-3</v>
      </c>
      <c r="R68" s="106">
        <f>compoprinc!CD60</f>
        <v>0.47432970206136815</v>
      </c>
      <c r="S68" s="105">
        <f>compoprinc!CE60</f>
        <v>1.6682796660461463E-2</v>
      </c>
      <c r="T68" s="105">
        <f>compoprinc!CF60</f>
        <v>6.3662864312732381E-3</v>
      </c>
      <c r="U68" s="105">
        <f>compoprinc!CG60</f>
        <v>1.6936529638314823E-2</v>
      </c>
      <c r="V68" s="105">
        <f>compoprinc!CH60</f>
        <v>6.5342016914655687E-3</v>
      </c>
      <c r="W68" s="105">
        <f>compoprinc!CI60</f>
        <v>1.8260120512422873E-2</v>
      </c>
      <c r="X68" s="105">
        <f>compoprinc!CJ60</f>
        <v>0.39241366939677391</v>
      </c>
      <c r="Y68" s="134">
        <f>compoprinc!CK60</f>
        <v>1.7136116544861579E-2</v>
      </c>
      <c r="AB68" s="597">
        <f t="shared" si="0"/>
        <v>-7.3266051003884058E-9</v>
      </c>
      <c r="AC68" s="597">
        <f t="shared" si="1"/>
        <v>1.1487600204418413E-8</v>
      </c>
      <c r="AD68" s="597">
        <f t="shared" si="2"/>
        <v>-1.8814205304806819E-8</v>
      </c>
      <c r="AF68" s="599"/>
    </row>
    <row r="69" spans="1:32" x14ac:dyDescent="0.2">
      <c r="A69" s="137">
        <v>1972</v>
      </c>
      <c r="B69" s="149">
        <f>1-TA2b!B69</f>
        <v>0.65752837187756086</v>
      </c>
      <c r="C69" s="411">
        <f>compoprinc!BW61</f>
        <v>2.3302144518311252E-2</v>
      </c>
      <c r="D69" s="411">
        <f>compoprinc!BX61</f>
        <v>8.6131642772642181E-3</v>
      </c>
      <c r="E69" s="411">
        <f>compoprinc!BY61</f>
        <v>2.1928266975578481E-2</v>
      </c>
      <c r="F69" s="411">
        <f>compoprinc!BZ61</f>
        <v>9.1145605897509085E-3</v>
      </c>
      <c r="G69" s="411">
        <f>compoprinc!CA61</f>
        <v>2.3740766902847099E-2</v>
      </c>
      <c r="H69" s="411">
        <f>compoprinc!CB61</f>
        <v>0.54595264782619779</v>
      </c>
      <c r="I69" s="412">
        <f>compoprinc!CC61</f>
        <v>2.4876824365492212E-2</v>
      </c>
      <c r="J69" s="170">
        <f>compoprinc!BN61</f>
        <v>0.18329713818093296</v>
      </c>
      <c r="K69" s="148">
        <f>compoprinc!BO61</f>
        <v>5.9405090560176177E-3</v>
      </c>
      <c r="L69" s="148">
        <f>compoprinc!BP61</f>
        <v>1.9192172053976719E-3</v>
      </c>
      <c r="M69" s="148">
        <f>compoprinc!BQ61</f>
        <v>6.5857062097620656E-3</v>
      </c>
      <c r="N69" s="148">
        <f>compoprinc!BR61</f>
        <v>2.5731436926434981E-3</v>
      </c>
      <c r="O69" s="148">
        <f>compoprinc!BS61</f>
        <v>4.5382306734609301E-3</v>
      </c>
      <c r="P69" s="148">
        <f>compoprinc!BT61</f>
        <v>0.15450318307557609</v>
      </c>
      <c r="Q69" s="136">
        <f>compoprinc!BU61</f>
        <v>7.2371070373264956E-3</v>
      </c>
      <c r="R69" s="106">
        <f>compoprinc!CD61</f>
        <v>0.4742312336966279</v>
      </c>
      <c r="S69" s="105">
        <f>compoprinc!CE61</f>
        <v>1.7361635462293634E-2</v>
      </c>
      <c r="T69" s="105">
        <f>compoprinc!CF61</f>
        <v>6.6939470718665461E-3</v>
      </c>
      <c r="U69" s="105">
        <f>compoprinc!CG61</f>
        <v>1.5342560765816415E-2</v>
      </c>
      <c r="V69" s="105">
        <f>compoprinc!CH61</f>
        <v>6.5414168971074105E-3</v>
      </c>
      <c r="W69" s="105">
        <f>compoprinc!CI61</f>
        <v>1.9202536229386169E-2</v>
      </c>
      <c r="X69" s="105">
        <f>compoprinc!CJ61</f>
        <v>0.3914494647506217</v>
      </c>
      <c r="Y69" s="134">
        <f>compoprinc!CK61</f>
        <v>1.7639717328165716E-2</v>
      </c>
      <c r="AB69" s="597">
        <f t="shared" si="0"/>
        <v>-3.5778811025011237E-9</v>
      </c>
      <c r="AC69" s="597">
        <f t="shared" si="1"/>
        <v>4.1230748593079625E-8</v>
      </c>
      <c r="AD69" s="597">
        <f t="shared" si="2"/>
        <v>-4.4808629695580748E-8</v>
      </c>
      <c r="AF69" s="599"/>
    </row>
    <row r="70" spans="1:32" x14ac:dyDescent="0.2">
      <c r="A70" s="137">
        <v>1973</v>
      </c>
      <c r="B70" s="149">
        <f>1-TA2b!B70</f>
        <v>0.6580131578612054</v>
      </c>
      <c r="C70" s="411">
        <f>compoprinc!BW62</f>
        <v>2.3837463734253106E-2</v>
      </c>
      <c r="D70" s="411">
        <f>compoprinc!BX62</f>
        <v>1.0076415849379572E-2</v>
      </c>
      <c r="E70" s="411">
        <f>compoprinc!BY62</f>
        <v>1.9795624976865156E-2</v>
      </c>
      <c r="F70" s="411">
        <f>compoprinc!BZ62</f>
        <v>9.3305629940232393E-3</v>
      </c>
      <c r="G70" s="411">
        <f>compoprinc!CA62</f>
        <v>2.5941244409750652E-2</v>
      </c>
      <c r="H70" s="411">
        <f>compoprinc!CB62</f>
        <v>0.54455272850918846</v>
      </c>
      <c r="I70" s="412">
        <f>compoprinc!CC62</f>
        <v>2.4479114164023486E-2</v>
      </c>
      <c r="J70" s="170">
        <f>compoprinc!BN62</f>
        <v>0.18375969945554971</v>
      </c>
      <c r="K70" s="148">
        <f>compoprinc!BO62</f>
        <v>6.1291207161957573E-3</v>
      </c>
      <c r="L70" s="148">
        <f>compoprinc!BP62</f>
        <v>2.3908711231257485E-3</v>
      </c>
      <c r="M70" s="148">
        <f>compoprinc!BQ62</f>
        <v>5.9811883135694188E-3</v>
      </c>
      <c r="N70" s="148">
        <f>compoprinc!BR62</f>
        <v>2.5878748861032363E-3</v>
      </c>
      <c r="O70" s="148">
        <f>compoprinc!BS62</f>
        <v>5.1851766372692509E-3</v>
      </c>
      <c r="P70" s="148">
        <f>compoprinc!BT62</f>
        <v>0.15456612818161375</v>
      </c>
      <c r="Q70" s="136">
        <f>compoprinc!BU62</f>
        <v>6.9193049591831368E-3</v>
      </c>
      <c r="R70" s="106">
        <f>compoprinc!CD62</f>
        <v>0.47425345840565569</v>
      </c>
      <c r="S70" s="105">
        <f>compoprinc!CE62</f>
        <v>1.7708343018057349E-2</v>
      </c>
      <c r="T70" s="105">
        <f>compoprinc!CF62</f>
        <v>7.6855447262538235E-3</v>
      </c>
      <c r="U70" s="105">
        <f>compoprinc!CG62</f>
        <v>1.3814436663295737E-2</v>
      </c>
      <c r="V70" s="105">
        <f>compoprinc!CH62</f>
        <v>6.7426881079200029E-3</v>
      </c>
      <c r="W70" s="105">
        <f>compoprinc!CI62</f>
        <v>2.0756067772481401E-2</v>
      </c>
      <c r="X70" s="105">
        <f>compoprinc!CJ62</f>
        <v>0.38998660032757471</v>
      </c>
      <c r="Y70" s="134">
        <f>compoprinc!CK62</f>
        <v>1.7559809204840349E-2</v>
      </c>
      <c r="AB70" s="597">
        <f t="shared" si="0"/>
        <v>3.2237217340025381E-9</v>
      </c>
      <c r="AC70" s="597">
        <f t="shared" si="1"/>
        <v>3.4638489410099282E-8</v>
      </c>
      <c r="AD70" s="597">
        <f t="shared" si="2"/>
        <v>-3.1414767676096744E-8</v>
      </c>
      <c r="AF70" s="599"/>
    </row>
    <row r="71" spans="1:32" x14ac:dyDescent="0.2">
      <c r="A71" s="137">
        <v>1974</v>
      </c>
      <c r="B71" s="149">
        <f>1-TA2b!B71</f>
        <v>0.66108303338705809</v>
      </c>
      <c r="C71" s="411">
        <f>compoprinc!BW63</f>
        <v>2.3551774627890154E-2</v>
      </c>
      <c r="D71" s="411">
        <f>compoprinc!BX63</f>
        <v>1.2781282554146678E-2</v>
      </c>
      <c r="E71" s="411">
        <f>compoprinc!BY63</f>
        <v>1.8119276144979324E-2</v>
      </c>
      <c r="F71" s="411">
        <f>compoprinc!BZ63</f>
        <v>9.578082647209385E-3</v>
      </c>
      <c r="G71" s="411">
        <f>compoprinc!CA63</f>
        <v>2.9537287328707862E-2</v>
      </c>
      <c r="H71" s="411">
        <f>compoprinc!CB63</f>
        <v>0.54430256783348341</v>
      </c>
      <c r="I71" s="412">
        <f>compoprinc!CC63</f>
        <v>2.3212768298662922E-2</v>
      </c>
      <c r="J71" s="170">
        <f>compoprinc!BN63</f>
        <v>0.18334439649970591</v>
      </c>
      <c r="K71" s="148">
        <f>compoprinc!BO63</f>
        <v>5.9702986053480345E-3</v>
      </c>
      <c r="L71" s="148">
        <f>compoprinc!BP63</f>
        <v>2.9059653917080652E-3</v>
      </c>
      <c r="M71" s="148">
        <f>compoprinc!BQ63</f>
        <v>5.4771180845563094E-3</v>
      </c>
      <c r="N71" s="148">
        <f>compoprinc!BR63</f>
        <v>2.5975614554454296E-3</v>
      </c>
      <c r="O71" s="148">
        <f>compoprinc!BS63</f>
        <v>5.77821885707408E-3</v>
      </c>
      <c r="P71" s="148">
        <f>compoprinc!BT63</f>
        <v>0.15418772874454589</v>
      </c>
      <c r="Q71" s="136">
        <f>compoprinc!BU63</f>
        <v>6.4275104384137194E-3</v>
      </c>
      <c r="R71" s="106">
        <f>compoprinc!CD63</f>
        <v>0.47773863688735219</v>
      </c>
      <c r="S71" s="105">
        <f>compoprinc!CE63</f>
        <v>1.758147602254212E-2</v>
      </c>
      <c r="T71" s="105">
        <f>compoprinc!CF63</f>
        <v>9.8753171624386127E-3</v>
      </c>
      <c r="U71" s="105">
        <f>compoprinc!CG63</f>
        <v>1.2642158060423014E-2</v>
      </c>
      <c r="V71" s="105">
        <f>compoprinc!CH63</f>
        <v>6.9805211917639554E-3</v>
      </c>
      <c r="W71" s="105">
        <f>compoprinc!CI63</f>
        <v>2.3759068471633782E-2</v>
      </c>
      <c r="X71" s="105">
        <f>compoprinc!CJ63</f>
        <v>0.39011483908893752</v>
      </c>
      <c r="Y71" s="134">
        <f>compoprinc!CK63</f>
        <v>1.6785257860249203E-2</v>
      </c>
      <c r="AB71" s="597">
        <f t="shared" si="0"/>
        <v>-6.0480216390601527E-9</v>
      </c>
      <c r="AC71" s="597">
        <f t="shared" si="1"/>
        <v>-5.0773856230534875E-9</v>
      </c>
      <c r="AD71" s="597">
        <f t="shared" si="2"/>
        <v>-9.7063601600666516E-10</v>
      </c>
      <c r="AF71" s="599"/>
    </row>
    <row r="72" spans="1:32" x14ac:dyDescent="0.2">
      <c r="A72" s="137">
        <v>1975</v>
      </c>
      <c r="B72" s="149">
        <f>1-TA2b!B72</f>
        <v>0.65935709841653534</v>
      </c>
      <c r="C72" s="411">
        <f>compoprinc!BW64</f>
        <v>2.3876917885473858E-2</v>
      </c>
      <c r="D72" s="411">
        <f>compoprinc!BX64</f>
        <v>1.3143307315243602E-2</v>
      </c>
      <c r="E72" s="411">
        <f>compoprinc!BY64</f>
        <v>1.6287799137055359E-2</v>
      </c>
      <c r="F72" s="411">
        <f>compoprinc!BZ64</f>
        <v>9.438209685505683E-3</v>
      </c>
      <c r="G72" s="411">
        <f>compoprinc!CA64</f>
        <v>3.2831789639857334E-2</v>
      </c>
      <c r="H72" s="411">
        <f>compoprinc!CB64</f>
        <v>0.54137814417327945</v>
      </c>
      <c r="I72" s="412">
        <f>compoprinc!CC64</f>
        <v>2.2400919388303464E-2</v>
      </c>
      <c r="J72" s="170">
        <f>compoprinc!BN64</f>
        <v>0.17896903369523898</v>
      </c>
      <c r="K72" s="148">
        <f>compoprinc!BO64</f>
        <v>5.9343500329021026E-3</v>
      </c>
      <c r="L72" s="148">
        <f>compoprinc!BP64</f>
        <v>2.9064034065635624E-3</v>
      </c>
      <c r="M72" s="148">
        <f>compoprinc!BQ64</f>
        <v>5.0306091463134806E-3</v>
      </c>
      <c r="N72" s="148">
        <f>compoprinc!BR64</f>
        <v>2.4679024645877234E-3</v>
      </c>
      <c r="O72" s="148">
        <f>compoprinc!BS64</f>
        <v>6.2581299001038815E-3</v>
      </c>
      <c r="P72" s="148">
        <f>compoprinc!BT64</f>
        <v>0.15031061812783264</v>
      </c>
      <c r="Q72" s="136">
        <f>compoprinc!BU64</f>
        <v>6.0610535512495289E-3</v>
      </c>
      <c r="R72" s="106">
        <f>compoprinc!CD64</f>
        <v>0.48038806472129636</v>
      </c>
      <c r="S72" s="105">
        <f>compoprinc!CE64</f>
        <v>1.7942567852571756E-2</v>
      </c>
      <c r="T72" s="105">
        <f>compoprinc!CF64</f>
        <v>1.023690390868004E-2</v>
      </c>
      <c r="U72" s="105">
        <f>compoprinc!CG64</f>
        <v>1.1257189990741878E-2</v>
      </c>
      <c r="V72" s="105">
        <f>compoprinc!CH64</f>
        <v>6.9703072209179595E-3</v>
      </c>
      <c r="W72" s="105">
        <f>compoprinc!CI64</f>
        <v>2.6573659739753452E-2</v>
      </c>
      <c r="X72" s="105">
        <f>compoprinc!CJ64</f>
        <v>0.39106752604544681</v>
      </c>
      <c r="Y72" s="134">
        <f>compoprinc!CK64</f>
        <v>1.6339865837053935E-2</v>
      </c>
      <c r="AB72" s="597">
        <f t="shared" si="0"/>
        <v>1.1191816584599223E-8</v>
      </c>
      <c r="AC72" s="597">
        <f t="shared" si="1"/>
        <v>-3.2934313942689641E-8</v>
      </c>
      <c r="AD72" s="597">
        <f t="shared" si="2"/>
        <v>4.4126130527288865E-8</v>
      </c>
      <c r="AF72" s="599"/>
    </row>
    <row r="73" spans="1:32" x14ac:dyDescent="0.2">
      <c r="A73" s="137">
        <v>1976</v>
      </c>
      <c r="B73" s="149">
        <f>1-TA2b!B73</f>
        <v>0.65872028412323402</v>
      </c>
      <c r="C73" s="411">
        <f>compoprinc!BW65</f>
        <v>2.5730857011360797E-2</v>
      </c>
      <c r="D73" s="411">
        <f>compoprinc!BX65</f>
        <v>1.3267561012195006E-2</v>
      </c>
      <c r="E73" s="411">
        <f>compoprinc!BY65</f>
        <v>1.4156913886397948E-2</v>
      </c>
      <c r="F73" s="411">
        <f>compoprinc!BZ65</f>
        <v>9.3628439314219492E-3</v>
      </c>
      <c r="G73" s="411">
        <f>compoprinc!CA65</f>
        <v>3.5467663708395492E-2</v>
      </c>
      <c r="H73" s="411">
        <f>compoprinc!CB65</f>
        <v>0.53841134626379983</v>
      </c>
      <c r="I73" s="412">
        <f>compoprinc!CC65</f>
        <v>2.2323098975064681E-2</v>
      </c>
      <c r="J73" s="170">
        <f>compoprinc!BN65</f>
        <v>0.17835004829788659</v>
      </c>
      <c r="K73" s="148">
        <f>compoprinc!BO65</f>
        <v>6.2440782386303795E-3</v>
      </c>
      <c r="L73" s="148">
        <f>compoprinc!BP65</f>
        <v>2.8530356113434241E-3</v>
      </c>
      <c r="M73" s="148">
        <f>compoprinc!BQ65</f>
        <v>4.4634513185810576E-3</v>
      </c>
      <c r="N73" s="148">
        <f>compoprinc!BR65</f>
        <v>2.4663009899157373E-3</v>
      </c>
      <c r="O73" s="148">
        <f>compoprinc!BS65</f>
        <v>7.0262392549231834E-3</v>
      </c>
      <c r="P73" s="148">
        <f>compoprinc!BT65</f>
        <v>0.14921590249872452</v>
      </c>
      <c r="Q73" s="136">
        <f>compoprinc!BU65</f>
        <v>6.0810778978002133E-3</v>
      </c>
      <c r="R73" s="106">
        <f>compoprinc!CD65</f>
        <v>0.48037023582534744</v>
      </c>
      <c r="S73" s="105">
        <f>compoprinc!CE65</f>
        <v>1.9486778772730418E-2</v>
      </c>
      <c r="T73" s="105">
        <f>compoprinc!CF65</f>
        <v>1.0414525400851582E-2</v>
      </c>
      <c r="U73" s="105">
        <f>compoprinc!CG65</f>
        <v>9.6934625678168906E-3</v>
      </c>
      <c r="V73" s="105">
        <f>compoprinc!CH65</f>
        <v>6.8965429415062118E-3</v>
      </c>
      <c r="W73" s="105">
        <f>compoprinc!CI65</f>
        <v>2.8441424453472308E-2</v>
      </c>
      <c r="X73" s="105">
        <f>compoprinc!CJ65</f>
        <v>0.38919544376507531</v>
      </c>
      <c r="Y73" s="134">
        <f>compoprinc!CK65</f>
        <v>1.6242021077264468E-2</v>
      </c>
      <c r="AB73" s="597">
        <f t="shared" si="0"/>
        <v>-6.654017337126561E-10</v>
      </c>
      <c r="AC73" s="597">
        <f t="shared" si="1"/>
        <v>-3.7512031925146516E-8</v>
      </c>
      <c r="AD73" s="597">
        <f t="shared" si="2"/>
        <v>3.6846630246945011E-8</v>
      </c>
      <c r="AF73" s="599"/>
    </row>
    <row r="74" spans="1:32" x14ac:dyDescent="0.2">
      <c r="A74" s="137">
        <v>1977</v>
      </c>
      <c r="B74" s="149">
        <f>1-TA2b!B74</f>
        <v>0.65806739762897593</v>
      </c>
      <c r="C74" s="411">
        <f>compoprinc!BW66</f>
        <v>2.6264403327475705E-2</v>
      </c>
      <c r="D74" s="411">
        <f>compoprinc!BX66</f>
        <v>1.35046667212773E-2</v>
      </c>
      <c r="E74" s="411">
        <f>compoprinc!BY66</f>
        <v>1.1551139070324568E-2</v>
      </c>
      <c r="F74" s="411">
        <f>compoprinc!BZ66</f>
        <v>9.175956510182548E-3</v>
      </c>
      <c r="G74" s="411">
        <f>compoprinc!CA66</f>
        <v>3.8433740828947904E-2</v>
      </c>
      <c r="H74" s="411">
        <f>compoprinc!CB66</f>
        <v>0.53692606766698603</v>
      </c>
      <c r="I74" s="412">
        <f>compoprinc!CC66</f>
        <v>2.2211433623642307E-2</v>
      </c>
      <c r="J74" s="170">
        <f>compoprinc!BN66</f>
        <v>0.17775890654182547</v>
      </c>
      <c r="K74" s="148">
        <f>compoprinc!BO66</f>
        <v>6.2599126149773809E-3</v>
      </c>
      <c r="L74" s="148">
        <f>compoprinc!BP66</f>
        <v>2.7205567251101237E-3</v>
      </c>
      <c r="M74" s="148">
        <f>compoprinc!BQ66</f>
        <v>3.8190729357647779E-3</v>
      </c>
      <c r="N74" s="148">
        <f>compoprinc!BR66</f>
        <v>2.3951839011733256E-3</v>
      </c>
      <c r="O74" s="148">
        <f>compoprinc!BS66</f>
        <v>7.5111843071509199E-3</v>
      </c>
      <c r="P74" s="148">
        <f>compoprinc!BT66</f>
        <v>0.14907426278078617</v>
      </c>
      <c r="Q74" s="136">
        <f>compoprinc!BU66</f>
        <v>5.9787593022617713E-3</v>
      </c>
      <c r="R74" s="106">
        <f>compoprinc!CD66</f>
        <v>0.48030849108715046</v>
      </c>
      <c r="S74" s="105">
        <f>compoprinc!CE66</f>
        <v>2.0004490712498324E-2</v>
      </c>
      <c r="T74" s="105">
        <f>compoprinc!CF66</f>
        <v>1.0784109996167177E-2</v>
      </c>
      <c r="U74" s="105">
        <f>compoprinc!CG66</f>
        <v>7.7320661345597896E-3</v>
      </c>
      <c r="V74" s="105">
        <f>compoprinc!CH66</f>
        <v>6.7807726090092224E-3</v>
      </c>
      <c r="W74" s="105">
        <f>compoprinc!CI66</f>
        <v>3.0922556521796984E-2</v>
      </c>
      <c r="X74" s="105">
        <f>compoprinc!CJ66</f>
        <v>0.38785180488619986</v>
      </c>
      <c r="Y74" s="134">
        <f>compoprinc!CK66</f>
        <v>1.6232674321380536E-2</v>
      </c>
      <c r="AB74" s="597">
        <f t="shared" si="0"/>
        <v>-1.0119860394119939E-8</v>
      </c>
      <c r="AC74" s="597">
        <f t="shared" si="1"/>
        <v>-2.6025399002538308E-8</v>
      </c>
      <c r="AD74" s="597">
        <f t="shared" si="2"/>
        <v>1.5905538552907217E-8</v>
      </c>
      <c r="AF74" s="599"/>
    </row>
    <row r="75" spans="1:32" x14ac:dyDescent="0.2">
      <c r="A75" s="137">
        <v>1978</v>
      </c>
      <c r="B75" s="149">
        <f>1-TA2b!B75</f>
        <v>0.65907423753409411</v>
      </c>
      <c r="C75" s="411">
        <f>compoprinc!BW67</f>
        <v>2.5804137889089862E-2</v>
      </c>
      <c r="D75" s="411">
        <f>compoprinc!BX67</f>
        <v>1.3829785772323699E-2</v>
      </c>
      <c r="E75" s="411">
        <f>compoprinc!BY67</f>
        <v>9.955991556553162E-3</v>
      </c>
      <c r="F75" s="411">
        <f>compoprinc!BZ67</f>
        <v>9.0826741140773715E-3</v>
      </c>
      <c r="G75" s="411">
        <f>compoprinc!CA67</f>
        <v>4.083332209401247E-2</v>
      </c>
      <c r="H75" s="411">
        <f>compoprinc!CB67</f>
        <v>0.5370887572061962</v>
      </c>
      <c r="I75" s="412">
        <f>compoprinc!CC67</f>
        <v>2.2479561449192609E-2</v>
      </c>
      <c r="J75" s="170">
        <f>compoprinc!BN67</f>
        <v>0.17832601921224622</v>
      </c>
      <c r="K75" s="148">
        <f>compoprinc!BO67</f>
        <v>6.1823786211401277E-3</v>
      </c>
      <c r="L75" s="148">
        <f>compoprinc!BP67</f>
        <v>3.0564474385034318E-3</v>
      </c>
      <c r="M75" s="148">
        <f>compoprinc!BQ67</f>
        <v>3.3922559442084999E-3</v>
      </c>
      <c r="N75" s="148">
        <f>compoprinc!BR67</f>
        <v>2.2802797916487982E-3</v>
      </c>
      <c r="O75" s="148">
        <f>compoprinc!BS67</f>
        <v>7.8979583313596446E-3</v>
      </c>
      <c r="P75" s="148">
        <f>compoprinc!BT67</f>
        <v>0.14967148164978639</v>
      </c>
      <c r="Q75" s="136">
        <f>compoprinc!BU67</f>
        <v>5.8452021140762422E-3</v>
      </c>
      <c r="R75" s="106">
        <f>compoprinc!CD67</f>
        <v>0.48074821832184789</v>
      </c>
      <c r="S75" s="105">
        <f>compoprinc!CE67</f>
        <v>1.9621759267949734E-2</v>
      </c>
      <c r="T75" s="105">
        <f>compoprinc!CF67</f>
        <v>1.0773338333820267E-2</v>
      </c>
      <c r="U75" s="105">
        <f>compoprinc!CG67</f>
        <v>6.5637356123446622E-3</v>
      </c>
      <c r="V75" s="105">
        <f>compoprinc!CH67</f>
        <v>6.8023943224285732E-3</v>
      </c>
      <c r="W75" s="105">
        <f>compoprinc!CI67</f>
        <v>3.2935363762652825E-2</v>
      </c>
      <c r="X75" s="105">
        <f>compoprinc!CJ67</f>
        <v>0.38741727555640981</v>
      </c>
      <c r="Y75" s="134">
        <f>compoprinc!CK67</f>
        <v>1.6634359335116367E-2</v>
      </c>
      <c r="AB75" s="597">
        <f t="shared" ref="AB75:AB110" si="3">B75-SUM(C75:I75)</f>
        <v>7.4526487203740999E-9</v>
      </c>
      <c r="AC75" s="597">
        <f t="shared" ref="AC75:AC110" si="4">J75-SUM(K75:Q75)</f>
        <v>1.5321523105793489E-8</v>
      </c>
      <c r="AD75" s="597">
        <f t="shared" ref="AD75:AD110" si="5">R75-SUM(S75:Y75)</f>
        <v>-7.8688743299082375E-9</v>
      </c>
      <c r="AF75" s="599"/>
    </row>
    <row r="76" spans="1:32" x14ac:dyDescent="0.2">
      <c r="A76" s="141">
        <v>1979</v>
      </c>
      <c r="B76" s="151">
        <f>1-TA2b!B76</f>
        <v>0.65748360753059387</v>
      </c>
      <c r="C76" s="511">
        <f>compoprinc!BW68</f>
        <v>2.2356275469064713E-2</v>
      </c>
      <c r="D76" s="511">
        <f>compoprinc!BX68</f>
        <v>1.4823455014266074E-2</v>
      </c>
      <c r="E76" s="511">
        <f>compoprinc!BY68</f>
        <v>8.0005275085568428E-3</v>
      </c>
      <c r="F76" s="511">
        <f>compoprinc!BZ68</f>
        <v>8.6389072239398956E-3</v>
      </c>
      <c r="G76" s="511">
        <f>compoprinc!CA68</f>
        <v>4.164479672908783E-2</v>
      </c>
      <c r="H76" s="511">
        <f>compoprinc!CB68</f>
        <v>0.54015044867992401</v>
      </c>
      <c r="I76" s="512">
        <f>compoprinc!CC68</f>
        <v>2.1869216114282608E-2</v>
      </c>
      <c r="J76" s="171">
        <f>compoprinc!BN68</f>
        <v>0.17877191305160522</v>
      </c>
      <c r="K76" s="150">
        <f>compoprinc!BO68</f>
        <v>5.3918510675430298E-3</v>
      </c>
      <c r="L76" s="150">
        <f>compoprinc!BP68</f>
        <v>3.4356715623289347E-3</v>
      </c>
      <c r="M76" s="150">
        <f>compoprinc!BQ68</f>
        <v>2.9045827686786652E-3</v>
      </c>
      <c r="N76" s="150">
        <f>compoprinc!BR68</f>
        <v>2.1386090666055679E-3</v>
      </c>
      <c r="O76" s="150">
        <f>compoprinc!BS68</f>
        <v>8.241705596446991E-3</v>
      </c>
      <c r="P76" s="150">
        <f>compoprinc!BT68</f>
        <v>0.15103995800018311</v>
      </c>
      <c r="Q76" s="140">
        <f>compoprinc!BU68</f>
        <v>5.6195594370365143E-3</v>
      </c>
      <c r="R76" s="109">
        <f>compoprinc!CD68</f>
        <v>0.47871169447898865</v>
      </c>
      <c r="S76" s="108">
        <f>compoprinc!CE68</f>
        <v>1.6964424401521683E-2</v>
      </c>
      <c r="T76" s="108">
        <f>compoprinc!CF68</f>
        <v>1.1387783451937139E-2</v>
      </c>
      <c r="U76" s="108">
        <f>compoprinc!CG68</f>
        <v>5.0959447398781776E-3</v>
      </c>
      <c r="V76" s="108">
        <f>compoprinc!CH68</f>
        <v>6.5002981573343277E-3</v>
      </c>
      <c r="W76" s="108">
        <f>compoprinc!CI68</f>
        <v>3.3403091132640839E-2</v>
      </c>
      <c r="X76" s="108">
        <f>compoprinc!CJ68</f>
        <v>0.38911049067974091</v>
      </c>
      <c r="Y76" s="138">
        <f>compoprinc!CK68</f>
        <v>1.6249656677246094E-2</v>
      </c>
      <c r="AB76" s="597">
        <f t="shared" si="3"/>
        <v>-1.9208528101444244E-8</v>
      </c>
      <c r="AC76" s="597">
        <f t="shared" si="4"/>
        <v>-2.4447217583656311E-8</v>
      </c>
      <c r="AD76" s="597">
        <f t="shared" si="5"/>
        <v>5.2386894822120667E-9</v>
      </c>
      <c r="AF76" s="599"/>
    </row>
    <row r="77" spans="1:32" x14ac:dyDescent="0.2">
      <c r="A77" s="137">
        <v>1980</v>
      </c>
      <c r="B77" s="149">
        <f>1-TA2b!B77</f>
        <v>0.65982669591903687</v>
      </c>
      <c r="C77" s="411">
        <f>compoprinc!BW69</f>
        <v>1.964365690946579E-2</v>
      </c>
      <c r="D77" s="411">
        <f>compoprinc!BX69</f>
        <v>1.9484982592985034E-2</v>
      </c>
      <c r="E77" s="411">
        <f>compoprinc!BY69</f>
        <v>8.0179702490568161E-3</v>
      </c>
      <c r="F77" s="411">
        <f>compoprinc!BZ69</f>
        <v>8.6655206978321075E-3</v>
      </c>
      <c r="G77" s="411">
        <f>compoprinc!CA69</f>
        <v>4.1344327852129936E-2</v>
      </c>
      <c r="H77" s="411">
        <f>compoprinc!CB69</f>
        <v>0.54142223298549652</v>
      </c>
      <c r="I77" s="412">
        <f>compoprinc!CC69</f>
        <v>2.1248023957014084E-2</v>
      </c>
      <c r="J77" s="170">
        <f>compoprinc!BN69</f>
        <v>0.17331624031066895</v>
      </c>
      <c r="K77" s="148">
        <f>compoprinc!BO69</f>
        <v>4.6405047178268433E-3</v>
      </c>
      <c r="L77" s="148">
        <f>compoprinc!BP69</f>
        <v>4.5045309234410524E-3</v>
      </c>
      <c r="M77" s="148">
        <f>compoprinc!BQ69</f>
        <v>2.8424728661775589E-3</v>
      </c>
      <c r="N77" s="148">
        <f>compoprinc!BR69</f>
        <v>2.2314842790365219E-3</v>
      </c>
      <c r="O77" s="148">
        <f>compoprinc!BS69</f>
        <v>8.3727091550827026E-3</v>
      </c>
      <c r="P77" s="148">
        <f>compoprinc!BT69</f>
        <v>0.1450614333152771</v>
      </c>
      <c r="Q77" s="136">
        <f>compoprinc!BU69</f>
        <v>5.663115531206131E-3</v>
      </c>
      <c r="R77" s="106">
        <f>compoprinc!CD69</f>
        <v>0.48651045560836792</v>
      </c>
      <c r="S77" s="105">
        <f>compoprinc!CE69</f>
        <v>1.5003152191638947E-2</v>
      </c>
      <c r="T77" s="105">
        <f>compoprinc!CF69</f>
        <v>1.4980451669543982E-2</v>
      </c>
      <c r="U77" s="105">
        <f>compoprinc!CG69</f>
        <v>5.1754973828792572E-3</v>
      </c>
      <c r="V77" s="105">
        <f>compoprinc!CH69</f>
        <v>6.4340364187955856E-3</v>
      </c>
      <c r="W77" s="105">
        <f>compoprinc!CI69</f>
        <v>3.2971618697047234E-2</v>
      </c>
      <c r="X77" s="105">
        <f>compoprinc!CJ69</f>
        <v>0.39636079967021942</v>
      </c>
      <c r="Y77" s="134">
        <f>compoprinc!CK69</f>
        <v>1.5584908425807953E-2</v>
      </c>
      <c r="AB77" s="597">
        <f t="shared" si="3"/>
        <v>-1.9324943423271179E-8</v>
      </c>
      <c r="AC77" s="597">
        <f t="shared" si="4"/>
        <v>-1.0477378964424133E-8</v>
      </c>
      <c r="AD77" s="597">
        <f t="shared" si="5"/>
        <v>-8.8475644588470459E-9</v>
      </c>
      <c r="AF77" s="599"/>
    </row>
    <row r="78" spans="1:32" x14ac:dyDescent="0.2">
      <c r="A78" s="137">
        <v>1981</v>
      </c>
      <c r="B78" s="149">
        <f>1-TA2b!B78</f>
        <v>0.65584605932235718</v>
      </c>
      <c r="C78" s="411">
        <f>compoprinc!BW70</f>
        <v>1.909039169549942E-2</v>
      </c>
      <c r="D78" s="411">
        <f>compoprinc!BX70</f>
        <v>2.1963819162920117E-2</v>
      </c>
      <c r="E78" s="411">
        <f>compoprinc!BY70</f>
        <v>7.7802743762731552E-3</v>
      </c>
      <c r="F78" s="411">
        <f>compoprinc!BZ70</f>
        <v>8.5086226463317871E-3</v>
      </c>
      <c r="G78" s="411">
        <f>compoprinc!CA70</f>
        <v>4.4459477066993713E-2</v>
      </c>
      <c r="H78" s="411">
        <f>compoprinc!CB70</f>
        <v>0.53379176557064056</v>
      </c>
      <c r="I78" s="412">
        <f>compoprinc!CC70</f>
        <v>2.0251702517271042E-2</v>
      </c>
      <c r="J78" s="170">
        <f>compoprinc!BN70</f>
        <v>0.16943210363388062</v>
      </c>
      <c r="K78" s="148">
        <f>compoprinc!BO70</f>
        <v>4.5790746808052063E-3</v>
      </c>
      <c r="L78" s="148">
        <f>compoprinc!BP70</f>
        <v>5.4442603141069412E-3</v>
      </c>
      <c r="M78" s="148">
        <f>compoprinc!BQ70</f>
        <v>3.0559571459889412E-3</v>
      </c>
      <c r="N78" s="148">
        <f>compoprinc!BR70</f>
        <v>2.2080913186073303E-3</v>
      </c>
      <c r="O78" s="148">
        <f>compoprinc!BS70</f>
        <v>8.4198303520679474E-3</v>
      </c>
      <c r="P78" s="148">
        <f>compoprinc!BT70</f>
        <v>0.14028829336166382</v>
      </c>
      <c r="Q78" s="136">
        <f>compoprinc!BU70</f>
        <v>5.4365955293178558E-3</v>
      </c>
      <c r="R78" s="106">
        <f>compoprinc!CD70</f>
        <v>0.48641395568847656</v>
      </c>
      <c r="S78" s="105">
        <f>compoprinc!CE70</f>
        <v>1.4511317014694214E-2</v>
      </c>
      <c r="T78" s="105">
        <f>compoprinc!CF70</f>
        <v>1.6519558848813176E-2</v>
      </c>
      <c r="U78" s="105">
        <f>compoprinc!CG70</f>
        <v>4.724317230284214E-3</v>
      </c>
      <c r="V78" s="105">
        <f>compoprinc!CH70</f>
        <v>6.3005313277244568E-3</v>
      </c>
      <c r="W78" s="105">
        <f>compoprinc!CI70</f>
        <v>3.6039646714925766E-2</v>
      </c>
      <c r="X78" s="105">
        <f>compoprinc!CJ70</f>
        <v>0.39350347220897675</v>
      </c>
      <c r="Y78" s="134">
        <f>compoprinc!CK70</f>
        <v>1.4815106987953186E-2</v>
      </c>
      <c r="AB78" s="597">
        <f t="shared" si="3"/>
        <v>6.28642737865448E-9</v>
      </c>
      <c r="AC78" s="597">
        <f t="shared" si="4"/>
        <v>9.3132257461547852E-10</v>
      </c>
      <c r="AD78" s="597">
        <f t="shared" si="5"/>
        <v>5.3551048040390015E-9</v>
      </c>
      <c r="AF78" s="599"/>
    </row>
    <row r="79" spans="1:32" x14ac:dyDescent="0.2">
      <c r="A79" s="137">
        <v>1982</v>
      </c>
      <c r="B79" s="135">
        <f>1-TA2b!B79</f>
        <v>0.65146559476852417</v>
      </c>
      <c r="C79" s="411">
        <f>compoprinc!BW71</f>
        <v>1.5147563070058823E-2</v>
      </c>
      <c r="D79" s="411">
        <f>compoprinc!BX71</f>
        <v>2.464600233361125E-2</v>
      </c>
      <c r="E79" s="411">
        <f>compoprinc!BY71</f>
        <v>7.8317383304238319E-3</v>
      </c>
      <c r="F79" s="411">
        <f>compoprinc!BZ71</f>
        <v>8.5680074989795685E-3</v>
      </c>
      <c r="G79" s="411">
        <f>compoprinc!CA71</f>
        <v>4.7295223921537399E-2</v>
      </c>
      <c r="H79" s="411">
        <f>compoprinc!CB71</f>
        <v>0.52813304960727692</v>
      </c>
      <c r="I79" s="412">
        <f>compoprinc!CC71</f>
        <v>1.9844040274620056E-2</v>
      </c>
      <c r="J79" s="170">
        <f>compoprinc!BN71</f>
        <v>0.16125643253326416</v>
      </c>
      <c r="K79" s="136">
        <f>compoprinc!BO71</f>
        <v>3.8605779409408569E-3</v>
      </c>
      <c r="L79" s="136">
        <f>compoprinc!BP71</f>
        <v>6.4037106931209564E-3</v>
      </c>
      <c r="M79" s="136">
        <f>compoprinc!BQ71</f>
        <v>2.9318463057279587E-3</v>
      </c>
      <c r="N79" s="136">
        <f>compoprinc!BR71</f>
        <v>2.3416299372911453E-3</v>
      </c>
      <c r="O79" s="136">
        <f>compoprinc!BS71</f>
        <v>8.9047849178314209E-3</v>
      </c>
      <c r="P79" s="136">
        <f>compoprinc!BT71</f>
        <v>0.13140600919723511</v>
      </c>
      <c r="Q79" s="136">
        <f>compoprinc!BU71</f>
        <v>5.4079331457614899E-3</v>
      </c>
      <c r="R79" s="106">
        <f>compoprinc!CD71</f>
        <v>0.49020916223526001</v>
      </c>
      <c r="S79" s="105">
        <f>compoprinc!CE71</f>
        <v>1.1286985129117966E-2</v>
      </c>
      <c r="T79" s="105">
        <f>compoprinc!CF71</f>
        <v>1.8242291640490294E-2</v>
      </c>
      <c r="U79" s="105">
        <f>compoprinc!CG71</f>
        <v>4.8998920246958733E-3</v>
      </c>
      <c r="V79" s="105">
        <f>compoprinc!CH71</f>
        <v>6.2263775616884232E-3</v>
      </c>
      <c r="W79" s="105">
        <f>compoprinc!CI71</f>
        <v>3.8390439003705978E-2</v>
      </c>
      <c r="X79" s="105">
        <f>compoprinc!CJ71</f>
        <v>0.39672704041004181</v>
      </c>
      <c r="Y79" s="134">
        <f>compoprinc!CK71</f>
        <v>1.4436107128858566E-2</v>
      </c>
      <c r="AB79" s="597">
        <f t="shared" si="3"/>
        <v>-3.0267983675003052E-8</v>
      </c>
      <c r="AC79" s="597">
        <f t="shared" si="4"/>
        <v>-5.9604644775390625E-8</v>
      </c>
      <c r="AD79" s="597">
        <f t="shared" si="5"/>
        <v>2.9336661100387573E-8</v>
      </c>
      <c r="AF79" s="599"/>
    </row>
    <row r="80" spans="1:32" x14ac:dyDescent="0.2">
      <c r="A80" s="137">
        <v>1983</v>
      </c>
      <c r="B80" s="135">
        <f>1-TA2b!B80</f>
        <v>0.64548602700233459</v>
      </c>
      <c r="C80" s="411">
        <f>compoprinc!BW72</f>
        <v>1.6164969652891159E-2</v>
      </c>
      <c r="D80" s="411">
        <f>compoprinc!BX72</f>
        <v>2.1990746376104653E-2</v>
      </c>
      <c r="E80" s="411">
        <f>compoprinc!BY72</f>
        <v>7.7782021835446358E-3</v>
      </c>
      <c r="F80" s="411">
        <f>compoprinc!BZ72</f>
        <v>8.4165800362825394E-3</v>
      </c>
      <c r="G80" s="411">
        <f>compoprinc!CA72</f>
        <v>5.3793430328369141E-2</v>
      </c>
      <c r="H80" s="411">
        <f>compoprinc!CB72</f>
        <v>0.51641686260700226</v>
      </c>
      <c r="I80" s="412">
        <f>compoprinc!CC72</f>
        <v>2.0925283432006836E-2</v>
      </c>
      <c r="J80" s="170">
        <f>compoprinc!BN72</f>
        <v>0.15501594543457031</v>
      </c>
      <c r="K80" s="136">
        <f>compoprinc!BO72</f>
        <v>3.7001743912696838E-3</v>
      </c>
      <c r="L80" s="136">
        <f>compoprinc!BP72</f>
        <v>4.983261926099658E-3</v>
      </c>
      <c r="M80" s="136">
        <f>compoprinc!BQ72</f>
        <v>3.0160360038280487E-3</v>
      </c>
      <c r="N80" s="136">
        <f>compoprinc!BR72</f>
        <v>2.3583527654409409E-3</v>
      </c>
      <c r="O80" s="136">
        <f>compoprinc!BS72</f>
        <v>9.2960968613624573E-3</v>
      </c>
      <c r="P80" s="136">
        <f>compoprinc!BT72</f>
        <v>0.12568420171737671</v>
      </c>
      <c r="Q80" s="136">
        <f>compoprinc!BU72</f>
        <v>5.9778504073619843E-3</v>
      </c>
      <c r="R80" s="106">
        <f>compoprinc!CD72</f>
        <v>0.49047008156776428</v>
      </c>
      <c r="S80" s="105">
        <f>compoprinc!CE72</f>
        <v>1.2464795261621475E-2</v>
      </c>
      <c r="T80" s="105">
        <f>compoprinc!CF72</f>
        <v>1.7007484450004995E-2</v>
      </c>
      <c r="U80" s="105">
        <f>compoprinc!CG72</f>
        <v>4.7621661797165871E-3</v>
      </c>
      <c r="V80" s="105">
        <f>compoprinc!CH72</f>
        <v>6.0582272708415985E-3</v>
      </c>
      <c r="W80" s="105">
        <f>compoprinc!CI72</f>
        <v>4.4497333467006683E-2</v>
      </c>
      <c r="X80" s="105">
        <f>compoprinc!CJ72</f>
        <v>0.39073266088962555</v>
      </c>
      <c r="Y80" s="134">
        <f>compoprinc!CK72</f>
        <v>1.4947433024644852E-2</v>
      </c>
      <c r="AB80" s="597">
        <f t="shared" si="3"/>
        <v>-4.7613866627216339E-8</v>
      </c>
      <c r="AC80" s="597">
        <f t="shared" si="4"/>
        <v>-2.8638169169425964E-8</v>
      </c>
      <c r="AD80" s="597">
        <f t="shared" si="5"/>
        <v>-1.8975697457790375E-8</v>
      </c>
      <c r="AF80" s="599"/>
    </row>
    <row r="81" spans="1:32" x14ac:dyDescent="0.2">
      <c r="A81" s="137">
        <v>1984</v>
      </c>
      <c r="B81" s="135">
        <f>1-TA2b!B81</f>
        <v>0.64031589031219482</v>
      </c>
      <c r="C81" s="411">
        <f>compoprinc!BW73</f>
        <v>1.6253501176834106E-2</v>
      </c>
      <c r="D81" s="411">
        <f>compoprinc!BX73</f>
        <v>1.9644345855340362E-2</v>
      </c>
      <c r="E81" s="411">
        <f>compoprinc!BY73</f>
        <v>6.8707121536135674E-3</v>
      </c>
      <c r="F81" s="411">
        <f>compoprinc!BZ73</f>
        <v>8.3022955805063248E-3</v>
      </c>
      <c r="G81" s="411">
        <f>compoprinc!CA73</f>
        <v>5.6391429156064987E-2</v>
      </c>
      <c r="H81" s="411">
        <f>compoprinc!CB73</f>
        <v>0.51140090823173523</v>
      </c>
      <c r="I81" s="412">
        <f>compoprinc!CC73</f>
        <v>2.1452665328979492E-2</v>
      </c>
      <c r="J81" s="170">
        <f>compoprinc!BN73</f>
        <v>0.1569441556930542</v>
      </c>
      <c r="K81" s="136">
        <f>compoprinc!BO73</f>
        <v>3.851473331451416E-3</v>
      </c>
      <c r="L81" s="136">
        <f>compoprinc!BP73</f>
        <v>3.4431265667080879E-3</v>
      </c>
      <c r="M81" s="136">
        <f>compoprinc!BQ73</f>
        <v>2.8299354016780853E-3</v>
      </c>
      <c r="N81" s="136">
        <f>compoprinc!BR73</f>
        <v>2.1681357175111771E-3</v>
      </c>
      <c r="O81" s="136">
        <f>compoprinc!BS73</f>
        <v>9.9919140338897705E-3</v>
      </c>
      <c r="P81" s="136">
        <f>compoprinc!BT73</f>
        <v>0.12898886203765869</v>
      </c>
      <c r="Q81" s="136">
        <f>compoprinc!BU73</f>
        <v>5.6707374751567841E-3</v>
      </c>
      <c r="R81" s="106">
        <f>compoprinc!CD73</f>
        <v>0.48337173461914062</v>
      </c>
      <c r="S81" s="105">
        <f>compoprinc!CE73</f>
        <v>1.240202784538269E-2</v>
      </c>
      <c r="T81" s="105">
        <f>compoprinc!CF73</f>
        <v>1.6201219288632274E-2</v>
      </c>
      <c r="U81" s="105">
        <f>compoprinc!CG73</f>
        <v>4.040776751935482E-3</v>
      </c>
      <c r="V81" s="105">
        <f>compoprinc!CH73</f>
        <v>6.1341598629951477E-3</v>
      </c>
      <c r="W81" s="105">
        <f>compoprinc!CI73</f>
        <v>4.6399515122175217E-2</v>
      </c>
      <c r="X81" s="105">
        <f>compoprinc!CJ73</f>
        <v>0.38241204619407654</v>
      </c>
      <c r="Y81" s="134">
        <f>compoprinc!CK73</f>
        <v>1.5781927853822708E-2</v>
      </c>
      <c r="AB81" s="597">
        <f t="shared" si="3"/>
        <v>3.2829120755195618E-8</v>
      </c>
      <c r="AC81" s="597">
        <f t="shared" si="4"/>
        <v>-2.8870999813079834E-8</v>
      </c>
      <c r="AD81" s="597">
        <f t="shared" si="5"/>
        <v>6.1700120568275452E-8</v>
      </c>
      <c r="AF81" s="599"/>
    </row>
    <row r="82" spans="1:32" x14ac:dyDescent="0.2">
      <c r="A82" s="137">
        <v>1985</v>
      </c>
      <c r="B82" s="135">
        <f>1-TA2b!B82</f>
        <v>0.63888928294181824</v>
      </c>
      <c r="C82" s="411">
        <f>compoprinc!BW74</f>
        <v>1.4734219759702682E-2</v>
      </c>
      <c r="D82" s="411">
        <f>compoprinc!BX74</f>
        <v>1.522188528906554E-2</v>
      </c>
      <c r="E82" s="411">
        <f>compoprinc!BY74</f>
        <v>5.3384676575660706E-3</v>
      </c>
      <c r="F82" s="411">
        <f>compoprinc!BZ74</f>
        <v>8.390720933675766E-3</v>
      </c>
      <c r="G82" s="411">
        <f>compoprinc!CA74</f>
        <v>6.1311922967433929E-2</v>
      </c>
      <c r="H82" s="411">
        <f>compoprinc!CB74</f>
        <v>0.51203595101833344</v>
      </c>
      <c r="I82" s="412">
        <f>compoprinc!CC74</f>
        <v>2.1856095641851425E-2</v>
      </c>
      <c r="J82" s="170">
        <f>compoprinc!BN74</f>
        <v>0.15656280517578125</v>
      </c>
      <c r="K82" s="136">
        <f>compoprinc!BO74</f>
        <v>3.2649263739585876E-3</v>
      </c>
      <c r="L82" s="136">
        <f>compoprinc!BP74</f>
        <v>2.3934051860123873E-3</v>
      </c>
      <c r="M82" s="136">
        <f>compoprinc!BQ74</f>
        <v>2.2635180503129959E-3</v>
      </c>
      <c r="N82" s="136">
        <f>compoprinc!BR74</f>
        <v>2.3473277688026428E-3</v>
      </c>
      <c r="O82" s="136">
        <f>compoprinc!BS74</f>
        <v>1.0839201509952545E-2</v>
      </c>
      <c r="P82" s="136">
        <f>compoprinc!BT74</f>
        <v>0.12929421663284302</v>
      </c>
      <c r="Q82" s="136">
        <f>compoprinc!BU74</f>
        <v>6.1601623892784119E-3</v>
      </c>
      <c r="R82" s="106">
        <f>compoprinc!CD74</f>
        <v>0.48232647776603699</v>
      </c>
      <c r="S82" s="105">
        <f>compoprinc!CE74</f>
        <v>1.1469293385744095E-2</v>
      </c>
      <c r="T82" s="105">
        <f>compoprinc!CF74</f>
        <v>1.2828480103053153E-2</v>
      </c>
      <c r="U82" s="105">
        <f>compoprinc!CG74</f>
        <v>3.0749496072530746E-3</v>
      </c>
      <c r="V82" s="105">
        <f>compoprinc!CH74</f>
        <v>6.0433931648731232E-3</v>
      </c>
      <c r="W82" s="105">
        <f>compoprinc!CI74</f>
        <v>5.0472721457481384E-2</v>
      </c>
      <c r="X82" s="105">
        <f>compoprinc!CJ74</f>
        <v>0.38274173438549042</v>
      </c>
      <c r="Y82" s="134">
        <f>compoprinc!CK74</f>
        <v>1.5695933252573013E-2</v>
      </c>
      <c r="AB82" s="597">
        <f t="shared" si="3"/>
        <v>1.9674189388751984E-8</v>
      </c>
      <c r="AC82" s="597">
        <f t="shared" si="4"/>
        <v>4.7264620661735535E-8</v>
      </c>
      <c r="AD82" s="597">
        <f t="shared" si="5"/>
        <v>-2.7590431272983551E-8</v>
      </c>
      <c r="AF82" s="599"/>
    </row>
    <row r="83" spans="1:32" x14ac:dyDescent="0.2">
      <c r="A83" s="137">
        <v>1986</v>
      </c>
      <c r="B83" s="135">
        <f>1-TA2b!B83</f>
        <v>0.64021360874176025</v>
      </c>
      <c r="C83" s="411">
        <f>compoprinc!BW75</f>
        <v>1.4112584292888641E-2</v>
      </c>
      <c r="D83" s="411">
        <f>compoprinc!BX75</f>
        <v>1.4270307379774749E-2</v>
      </c>
      <c r="E83" s="411">
        <f>compoprinc!BY75</f>
        <v>3.6690784618258476E-3</v>
      </c>
      <c r="F83" s="411">
        <f>compoprinc!BZ75</f>
        <v>8.4474878385663033E-3</v>
      </c>
      <c r="G83" s="411">
        <f>compoprinc!CA75</f>
        <v>6.0269773006439209E-2</v>
      </c>
      <c r="H83" s="411">
        <f>compoprinc!CB75</f>
        <v>0.51601935923099518</v>
      </c>
      <c r="I83" s="412">
        <f>compoprinc!CC75</f>
        <v>2.3425040766596794E-2</v>
      </c>
      <c r="J83" s="170">
        <f>compoprinc!BN75</f>
        <v>0.15339553356170654</v>
      </c>
      <c r="K83" s="136">
        <f>compoprinc!BO75</f>
        <v>3.3095739781856537E-3</v>
      </c>
      <c r="L83" s="136">
        <f>compoprinc!BP75</f>
        <v>2.0059929229319096E-3</v>
      </c>
      <c r="M83" s="136">
        <f>compoprinc!BQ75</f>
        <v>2.0921956747770309E-3</v>
      </c>
      <c r="N83" s="136">
        <f>compoprinc!BR75</f>
        <v>2.3359395563602448E-3</v>
      </c>
      <c r="O83" s="136">
        <f>compoprinc!BS75</f>
        <v>1.2389898300170898E-2</v>
      </c>
      <c r="P83" s="136">
        <f>compoprinc!BT75</f>
        <v>0.12478393316268921</v>
      </c>
      <c r="Q83" s="136">
        <f>compoprinc!BU75</f>
        <v>6.4780227839946747E-3</v>
      </c>
      <c r="R83" s="106">
        <f>compoprinc!CD75</f>
        <v>0.48681807518005371</v>
      </c>
      <c r="S83" s="105">
        <f>compoprinc!CE75</f>
        <v>1.0803010314702988E-2</v>
      </c>
      <c r="T83" s="105">
        <f>compoprinc!CF75</f>
        <v>1.226431445684284E-2</v>
      </c>
      <c r="U83" s="105">
        <f>compoprinc!CG75</f>
        <v>1.5768827870488167E-3</v>
      </c>
      <c r="V83" s="105">
        <f>compoprinc!CH75</f>
        <v>6.1115482822060585E-3</v>
      </c>
      <c r="W83" s="105">
        <f>compoprinc!CI75</f>
        <v>4.7879874706268311E-2</v>
      </c>
      <c r="X83" s="105">
        <f>compoprinc!CJ75</f>
        <v>0.39123542606830597</v>
      </c>
      <c r="Y83" s="134">
        <f>compoprinc!CK75</f>
        <v>1.6947017982602119E-2</v>
      </c>
      <c r="AB83" s="597">
        <f t="shared" si="3"/>
        <v>-2.223532646894455E-8</v>
      </c>
      <c r="AC83" s="597">
        <f t="shared" si="4"/>
        <v>-2.2817403078079224E-8</v>
      </c>
      <c r="AD83" s="597">
        <f t="shared" si="5"/>
        <v>5.8207660913467407E-10</v>
      </c>
      <c r="AF83" s="599"/>
    </row>
    <row r="84" spans="1:32" x14ac:dyDescent="0.2">
      <c r="A84" s="137">
        <v>1987</v>
      </c>
      <c r="B84" s="135">
        <f>1-TA2b!B84</f>
        <v>0.62994474172592163</v>
      </c>
      <c r="C84" s="411">
        <f>compoprinc!BW76</f>
        <v>1.5116792172193527E-2</v>
      </c>
      <c r="D84" s="411">
        <f>compoprinc!BX76</f>
        <v>9.2723674606531858E-3</v>
      </c>
      <c r="E84" s="411">
        <f>compoprinc!BY76</f>
        <v>3.985217772424221E-3</v>
      </c>
      <c r="F84" s="411">
        <f>compoprinc!BZ76</f>
        <v>8.0270785838365555E-3</v>
      </c>
      <c r="G84" s="411">
        <f>compoprinc!CA76</f>
        <v>6.1328958719968796E-2</v>
      </c>
      <c r="H84" s="411">
        <f>compoprinc!CB76</f>
        <v>0.50813765823841095</v>
      </c>
      <c r="I84" s="412">
        <f>compoprinc!CC76</f>
        <v>2.4076655507087708E-2</v>
      </c>
      <c r="J84" s="170">
        <f>compoprinc!BN76</f>
        <v>0.15070939064025879</v>
      </c>
      <c r="K84" s="136">
        <f>compoprinc!BO76</f>
        <v>3.556031733751297E-3</v>
      </c>
      <c r="L84" s="136">
        <f>compoprinc!BP76</f>
        <v>1.7397850751876831E-3</v>
      </c>
      <c r="M84" s="136">
        <f>compoprinc!BQ76</f>
        <v>2.1045785397291183E-3</v>
      </c>
      <c r="N84" s="136">
        <f>compoprinc!BR76</f>
        <v>2.1913927048444748E-3</v>
      </c>
      <c r="O84" s="136">
        <f>compoprinc!BS76</f>
        <v>1.3618059456348419E-2</v>
      </c>
      <c r="P84" s="136">
        <f>compoprinc!BT76</f>
        <v>0.12082254886627197</v>
      </c>
      <c r="Q84" s="136">
        <f>compoprinc!BU76</f>
        <v>6.676994264125824E-3</v>
      </c>
      <c r="R84" s="106">
        <f>compoprinc!CD76</f>
        <v>0.47923535108566284</v>
      </c>
      <c r="S84" s="105">
        <f>compoprinc!CE76</f>
        <v>1.156076043844223E-2</v>
      </c>
      <c r="T84" s="105">
        <f>compoprinc!CF76</f>
        <v>7.5325823854655027E-3</v>
      </c>
      <c r="U84" s="105">
        <f>compoprinc!CG76</f>
        <v>1.8806392326951027E-3</v>
      </c>
      <c r="V84" s="105">
        <f>compoprinc!CH76</f>
        <v>5.8356858789920807E-3</v>
      </c>
      <c r="W84" s="105">
        <f>compoprinc!CI76</f>
        <v>4.7710899263620377E-2</v>
      </c>
      <c r="X84" s="105">
        <f>compoprinc!CJ76</f>
        <v>0.38731510937213898</v>
      </c>
      <c r="Y84" s="134">
        <f>compoprinc!CK76</f>
        <v>1.7399661242961884E-2</v>
      </c>
      <c r="AB84" s="597">
        <f t="shared" si="3"/>
        <v>1.3271346688270569E-8</v>
      </c>
      <c r="AC84" s="597">
        <f t="shared" si="4"/>
        <v>0</v>
      </c>
      <c r="AD84" s="597">
        <f t="shared" si="5"/>
        <v>1.3271346688270569E-8</v>
      </c>
      <c r="AF84" s="599"/>
    </row>
    <row r="85" spans="1:32" x14ac:dyDescent="0.2">
      <c r="A85" s="137">
        <v>1988</v>
      </c>
      <c r="B85" s="135">
        <f>1-TA2b!B85</f>
        <v>0.61437433958053589</v>
      </c>
      <c r="C85" s="411">
        <f>compoprinc!BW77</f>
        <v>1.3923730701208115E-2</v>
      </c>
      <c r="D85" s="411">
        <f>compoprinc!BX77</f>
        <v>6.8918922916054726E-3</v>
      </c>
      <c r="E85" s="411">
        <f>compoprinc!BY77</f>
        <v>4.4029159471392632E-3</v>
      </c>
      <c r="F85" s="411">
        <f>compoprinc!BZ77</f>
        <v>8.0635026097297668E-3</v>
      </c>
      <c r="G85" s="411">
        <f>compoprinc!CA77</f>
        <v>6.0786768794059753E-2</v>
      </c>
      <c r="H85" s="411">
        <f>compoprinc!CB77</f>
        <v>0.49624642729759216</v>
      </c>
      <c r="I85" s="412">
        <f>compoprinc!CC77</f>
        <v>2.4059094488620758E-2</v>
      </c>
      <c r="J85" s="170">
        <f>compoprinc!BN77</f>
        <v>0.1473689079284668</v>
      </c>
      <c r="K85" s="136">
        <f>compoprinc!BO77</f>
        <v>3.6015138030052185E-3</v>
      </c>
      <c r="L85" s="136">
        <f>compoprinc!BP77</f>
        <v>1.3307917397469282E-3</v>
      </c>
      <c r="M85" s="136">
        <f>compoprinc!BQ77</f>
        <v>2.3859236389398575E-3</v>
      </c>
      <c r="N85" s="136">
        <f>compoprinc!BR77</f>
        <v>2.3426711559295654E-3</v>
      </c>
      <c r="O85" s="136">
        <f>compoprinc!BS77</f>
        <v>1.445026695728302E-2</v>
      </c>
      <c r="P85" s="136">
        <f>compoprinc!BT77</f>
        <v>0.11613607406616211</v>
      </c>
      <c r="Q85" s="136">
        <f>compoprinc!BU77</f>
        <v>7.1216635406017303E-3</v>
      </c>
      <c r="R85" s="106">
        <f>compoprinc!CD77</f>
        <v>0.46700543165206909</v>
      </c>
      <c r="S85" s="105">
        <f>compoprinc!CE77</f>
        <v>1.0322216898202896E-2</v>
      </c>
      <c r="T85" s="105">
        <f>compoprinc!CF77</f>
        <v>5.5611005518585443E-3</v>
      </c>
      <c r="U85" s="105">
        <f>compoprinc!CG77</f>
        <v>2.0169923081994057E-3</v>
      </c>
      <c r="V85" s="105">
        <f>compoprinc!CH77</f>
        <v>5.7208314538002014E-3</v>
      </c>
      <c r="W85" s="105">
        <f>compoprinc!CI77</f>
        <v>4.6336501836776733E-2</v>
      </c>
      <c r="X85" s="105">
        <f>compoprinc!CJ77</f>
        <v>0.38011035323143005</v>
      </c>
      <c r="Y85" s="134">
        <f>compoprinc!CK77</f>
        <v>1.6937430948019028E-2</v>
      </c>
      <c r="AB85" s="597">
        <f t="shared" si="3"/>
        <v>7.4505805969238281E-9</v>
      </c>
      <c r="AC85" s="597">
        <f t="shared" si="4"/>
        <v>3.0267983675003052E-9</v>
      </c>
      <c r="AD85" s="597">
        <f t="shared" si="5"/>
        <v>4.4237822294235229E-9</v>
      </c>
      <c r="AF85" s="599"/>
    </row>
    <row r="86" spans="1:32" x14ac:dyDescent="0.2">
      <c r="A86" s="137">
        <v>1989</v>
      </c>
      <c r="B86" s="135">
        <f>1-TA2b!B86</f>
        <v>0.61794129014015198</v>
      </c>
      <c r="C86" s="411">
        <f>compoprinc!BW78</f>
        <v>1.4427263289690018E-2</v>
      </c>
      <c r="D86" s="411">
        <f>compoprinc!BX78</f>
        <v>6.9615265820175409E-3</v>
      </c>
      <c r="E86" s="411">
        <f>compoprinc!BY78</f>
        <v>4.3537141755223274E-3</v>
      </c>
      <c r="F86" s="411">
        <f>compoprinc!BZ78</f>
        <v>8.3251502364873886E-3</v>
      </c>
      <c r="G86" s="411">
        <f>compoprinc!CA78</f>
        <v>6.1104733496904373E-2</v>
      </c>
      <c r="H86" s="411">
        <f>compoprinc!CB78</f>
        <v>0.49817506968975067</v>
      </c>
      <c r="I86" s="412">
        <f>compoprinc!CC78</f>
        <v>2.4593830108642578E-2</v>
      </c>
      <c r="J86" s="170">
        <f>compoprinc!BN78</f>
        <v>0.14823001623153687</v>
      </c>
      <c r="K86" s="136">
        <f>compoprinc!BO78</f>
        <v>3.6612041294574738E-3</v>
      </c>
      <c r="L86" s="136">
        <f>compoprinc!BP78</f>
        <v>5.1272520795464516E-4</v>
      </c>
      <c r="M86" s="136">
        <f>compoprinc!BQ78</f>
        <v>2.6503968983888626E-3</v>
      </c>
      <c r="N86" s="136">
        <f>compoprinc!BR78</f>
        <v>2.4216193705797195E-3</v>
      </c>
      <c r="O86" s="136">
        <f>compoprinc!BS78</f>
        <v>1.4425374567508698E-2</v>
      </c>
      <c r="P86" s="136">
        <f>compoprinc!BT78</f>
        <v>0.11722761392593384</v>
      </c>
      <c r="Q86" s="136">
        <f>compoprinc!BU78</f>
        <v>7.3310732841491699E-3</v>
      </c>
      <c r="R86" s="106">
        <f>compoprinc!CD78</f>
        <v>0.46971127390861511</v>
      </c>
      <c r="S86" s="105">
        <f>compoprinc!CE78</f>
        <v>1.0766059160232544E-2</v>
      </c>
      <c r="T86" s="105">
        <f>compoprinc!CF78</f>
        <v>6.4488013740628958E-3</v>
      </c>
      <c r="U86" s="105">
        <f>compoprinc!CG78</f>
        <v>1.7033172771334648E-3</v>
      </c>
      <c r="V86" s="105">
        <f>compoprinc!CH78</f>
        <v>5.9035308659076691E-3</v>
      </c>
      <c r="W86" s="105">
        <f>compoprinc!CI78</f>
        <v>4.6679358929395676E-2</v>
      </c>
      <c r="X86" s="105">
        <f>compoprinc!CJ78</f>
        <v>0.38094745576381683</v>
      </c>
      <c r="Y86" s="134">
        <f>compoprinc!CK78</f>
        <v>1.7262756824493408E-2</v>
      </c>
      <c r="AB86" s="597">
        <f t="shared" si="3"/>
        <v>2.5611370801925659E-9</v>
      </c>
      <c r="AC86" s="597">
        <f t="shared" si="4"/>
        <v>8.8475644588470459E-9</v>
      </c>
      <c r="AD86" s="597">
        <f t="shared" si="5"/>
        <v>-6.28642737865448E-9</v>
      </c>
      <c r="AF86" s="599"/>
    </row>
    <row r="87" spans="1:32" x14ac:dyDescent="0.2">
      <c r="A87" s="147">
        <v>1990</v>
      </c>
      <c r="B87" s="146">
        <f>1-TA2b!B87</f>
        <v>0.61677587032318115</v>
      </c>
      <c r="C87" s="509">
        <f>compoprinc!BW79</f>
        <v>1.4049302786588669E-2</v>
      </c>
      <c r="D87" s="509">
        <f>compoprinc!BX79</f>
        <v>4.4754359405487776E-3</v>
      </c>
      <c r="E87" s="509">
        <f>compoprinc!BY79</f>
        <v>5.2990484982728958E-3</v>
      </c>
      <c r="F87" s="509">
        <f>compoprinc!BZ79</f>
        <v>8.1492625176906586E-3</v>
      </c>
      <c r="G87" s="509">
        <f>compoprinc!CA79</f>
        <v>6.2505170702934265E-2</v>
      </c>
      <c r="H87" s="509">
        <f>compoprinc!CB79</f>
        <v>0.49878069758415222</v>
      </c>
      <c r="I87" s="510">
        <f>compoprinc!CC79</f>
        <v>2.3516923189163208E-2</v>
      </c>
      <c r="J87" s="173">
        <f>compoprinc!BN79</f>
        <v>0.14648956060409546</v>
      </c>
      <c r="K87" s="145">
        <f>compoprinc!BO79</f>
        <v>3.6208778619766235E-3</v>
      </c>
      <c r="L87" s="145">
        <f>compoprinc!BP79</f>
        <v>-1.2148581445217133E-3</v>
      </c>
      <c r="M87" s="145">
        <f>compoprinc!BQ79</f>
        <v>2.3296140134334564E-3</v>
      </c>
      <c r="N87" s="145">
        <f>compoprinc!BR79</f>
        <v>2.4555288255214691E-3</v>
      </c>
      <c r="O87" s="145">
        <f>compoprinc!BS79</f>
        <v>1.5247002243995667E-2</v>
      </c>
      <c r="P87" s="145">
        <f>compoprinc!BT79</f>
        <v>0.11690241098403931</v>
      </c>
      <c r="Q87" s="145">
        <f>compoprinc!BU79</f>
        <v>7.1489661931991577E-3</v>
      </c>
      <c r="R87" s="112">
        <f>compoprinc!CD79</f>
        <v>0.47028630971908569</v>
      </c>
      <c r="S87" s="111">
        <f>compoprinc!CE79</f>
        <v>1.0428424924612045E-2</v>
      </c>
      <c r="T87" s="111">
        <f>compoprinc!CF79</f>
        <v>5.6902940850704908E-3</v>
      </c>
      <c r="U87" s="111">
        <f>compoprinc!CG79</f>
        <v>2.9694344848394394E-3</v>
      </c>
      <c r="V87" s="111">
        <f>compoprinc!CH79</f>
        <v>5.6937336921691895E-3</v>
      </c>
      <c r="W87" s="111">
        <f>compoprinc!CI79</f>
        <v>4.7258168458938599E-2</v>
      </c>
      <c r="X87" s="111">
        <f>compoprinc!CJ79</f>
        <v>0.38187828660011292</v>
      </c>
      <c r="Y87" s="172">
        <f>compoprinc!CK79</f>
        <v>1.636795699596405E-2</v>
      </c>
      <c r="AB87" s="597">
        <f t="shared" si="3"/>
        <v>2.9103830456733704E-8</v>
      </c>
      <c r="AC87" s="597">
        <f t="shared" si="4"/>
        <v>1.862645149230957E-8</v>
      </c>
      <c r="AD87" s="597">
        <f t="shared" si="5"/>
        <v>1.0477378964424133E-8</v>
      </c>
      <c r="AF87" s="599"/>
    </row>
    <row r="88" spans="1:32" x14ac:dyDescent="0.2">
      <c r="A88" s="137">
        <v>1991</v>
      </c>
      <c r="B88" s="135">
        <f>1-TA2b!B88</f>
        <v>0.61706218123435974</v>
      </c>
      <c r="C88" s="411">
        <f>compoprinc!BW80</f>
        <v>1.5955518931150436E-2</v>
      </c>
      <c r="D88" s="411">
        <f>compoprinc!BX80</f>
        <v>-9.107799269258976E-5</v>
      </c>
      <c r="E88" s="411">
        <f>compoprinc!BY80</f>
        <v>6.7006619647145271E-3</v>
      </c>
      <c r="F88" s="411">
        <f>compoprinc!BZ80</f>
        <v>7.8357774764299393E-3</v>
      </c>
      <c r="G88" s="411">
        <f>compoprinc!CA80</f>
        <v>6.3747379928827286E-2</v>
      </c>
      <c r="H88" s="411">
        <f>compoprinc!CB80</f>
        <v>0.50021222233772278</v>
      </c>
      <c r="I88" s="412">
        <f>compoprinc!CC80</f>
        <v>2.2701717913150787E-2</v>
      </c>
      <c r="J88" s="170">
        <f>compoprinc!BN80</f>
        <v>0.142802894115448</v>
      </c>
      <c r="K88" s="136">
        <f>compoprinc!BO80</f>
        <v>4.0286742150783539E-3</v>
      </c>
      <c r="L88" s="136">
        <f>compoprinc!BP80</f>
        <v>-3.3690128475427628E-3</v>
      </c>
      <c r="M88" s="136">
        <f>compoprinc!BQ80</f>
        <v>2.9524005949497223E-3</v>
      </c>
      <c r="N88" s="136">
        <f>compoprinc!BR80</f>
        <v>2.3145619779825211E-3</v>
      </c>
      <c r="O88" s="136">
        <f>compoprinc!BS80</f>
        <v>1.5876226127147675E-2</v>
      </c>
      <c r="P88" s="136">
        <f>compoprinc!BT80</f>
        <v>0.11417073011398315</v>
      </c>
      <c r="Q88" s="136">
        <f>compoprinc!BU80</f>
        <v>6.8293251097202301E-3</v>
      </c>
      <c r="R88" s="106">
        <f>compoprinc!CD80</f>
        <v>0.47425928711891174</v>
      </c>
      <c r="S88" s="105">
        <f>compoprinc!CE80</f>
        <v>1.1926844716072083E-2</v>
      </c>
      <c r="T88" s="105">
        <f>compoprinc!CF80</f>
        <v>3.277934854850173E-3</v>
      </c>
      <c r="U88" s="105">
        <f>compoprinc!CG80</f>
        <v>3.7482613697648048E-3</v>
      </c>
      <c r="V88" s="105">
        <f>compoprinc!CH80</f>
        <v>5.5212154984474182E-3</v>
      </c>
      <c r="W88" s="105">
        <f>compoprinc!CI80</f>
        <v>4.7871153801679611E-2</v>
      </c>
      <c r="X88" s="105">
        <f>compoprinc!CJ80</f>
        <v>0.38604149222373962</v>
      </c>
      <c r="Y88" s="134">
        <f>compoprinc!CK80</f>
        <v>1.5872392803430557E-2</v>
      </c>
      <c r="AB88" s="597">
        <f t="shared" si="3"/>
        <v>-1.9324943423271179E-8</v>
      </c>
      <c r="AC88" s="597">
        <f t="shared" si="4"/>
        <v>-1.1175870895385742E-8</v>
      </c>
      <c r="AD88" s="597">
        <f t="shared" si="5"/>
        <v>-8.149072527885437E-9</v>
      </c>
      <c r="AF88" s="599"/>
    </row>
    <row r="89" spans="1:32" x14ac:dyDescent="0.2">
      <c r="A89" s="137">
        <v>1992</v>
      </c>
      <c r="B89" s="135">
        <f>1-TA2b!B89</f>
        <v>0.60556277632713318</v>
      </c>
      <c r="C89" s="411">
        <f>compoprinc!BW81</f>
        <v>1.5656083822250366E-2</v>
      </c>
      <c r="D89" s="411">
        <f>compoprinc!BX81</f>
        <v>-3.9543472230434418E-3</v>
      </c>
      <c r="E89" s="411">
        <f>compoprinc!BY81</f>
        <v>8.6634280160069466E-3</v>
      </c>
      <c r="F89" s="411">
        <f>compoprinc!BZ81</f>
        <v>7.6616909354925156E-3</v>
      </c>
      <c r="G89" s="411">
        <f>compoprinc!CA81</f>
        <v>6.0822062194347382E-2</v>
      </c>
      <c r="H89" s="411">
        <f>compoprinc!CB81</f>
        <v>0.4936133474111557</v>
      </c>
      <c r="I89" s="412">
        <f>compoprinc!CC81</f>
        <v>2.3100506514310837E-2</v>
      </c>
      <c r="J89" s="170">
        <f>compoprinc!BN81</f>
        <v>0.13382488489151001</v>
      </c>
      <c r="K89" s="136">
        <f>compoprinc!BO81</f>
        <v>3.8473978638648987E-3</v>
      </c>
      <c r="L89" s="136">
        <f>compoprinc!BP81</f>
        <v>-5.7786852121353149E-3</v>
      </c>
      <c r="M89" s="136">
        <f>compoprinc!BQ81</f>
        <v>3.6846697330474854E-3</v>
      </c>
      <c r="N89" s="136">
        <f>compoprinc!BR81</f>
        <v>2.1720118820667267E-3</v>
      </c>
      <c r="O89" s="136">
        <f>compoprinc!BS81</f>
        <v>1.5036590397357941E-2</v>
      </c>
      <c r="P89" s="136">
        <f>compoprinc!BT81</f>
        <v>0.10814511775970459</v>
      </c>
      <c r="Q89" s="136">
        <f>compoprinc!BU81</f>
        <v>6.7178383469581604E-3</v>
      </c>
      <c r="R89" s="106">
        <f>compoprinc!CD81</f>
        <v>0.47173789143562317</v>
      </c>
      <c r="S89" s="105">
        <f>compoprinc!CE81</f>
        <v>1.1808685958385468E-2</v>
      </c>
      <c r="T89" s="105">
        <f>compoprinc!CF81</f>
        <v>1.8243379890918732E-3</v>
      </c>
      <c r="U89" s="105">
        <f>compoprinc!CG81</f>
        <v>4.9787582829594612E-3</v>
      </c>
      <c r="V89" s="105">
        <f>compoprinc!CH81</f>
        <v>5.4896790534257889E-3</v>
      </c>
      <c r="W89" s="105">
        <f>compoprinc!CI81</f>
        <v>4.5785471796989441E-2</v>
      </c>
      <c r="X89" s="105">
        <f>compoprinc!CJ81</f>
        <v>0.38546822965145111</v>
      </c>
      <c r="Y89" s="134">
        <f>compoprinc!CK81</f>
        <v>1.6382668167352676E-2</v>
      </c>
      <c r="AB89" s="597">
        <f t="shared" si="3"/>
        <v>4.6566128730773926E-9</v>
      </c>
      <c r="AC89" s="597">
        <f t="shared" si="4"/>
        <v>-5.5879354476928711E-8</v>
      </c>
      <c r="AD89" s="597">
        <f t="shared" si="5"/>
        <v>6.0535967350006104E-8</v>
      </c>
      <c r="AF89" s="599"/>
    </row>
    <row r="90" spans="1:32" x14ac:dyDescent="0.2">
      <c r="A90" s="137">
        <v>1993</v>
      </c>
      <c r="B90" s="135">
        <f>1-TA2b!B90</f>
        <v>0.60842090845108032</v>
      </c>
      <c r="C90" s="411">
        <f>compoprinc!BW82</f>
        <v>1.6819711774587631E-2</v>
      </c>
      <c r="D90" s="411">
        <f>compoprinc!BX82</f>
        <v>-5.5323295528069139E-3</v>
      </c>
      <c r="E90" s="411">
        <f>compoprinc!BY82</f>
        <v>1.2161090970039368E-2</v>
      </c>
      <c r="F90" s="411">
        <f>compoprinc!BZ82</f>
        <v>7.457757368683815E-3</v>
      </c>
      <c r="G90" s="411">
        <f>compoprinc!CA82</f>
        <v>6.166394054889679E-2</v>
      </c>
      <c r="H90" s="411">
        <f>compoprinc!CB82</f>
        <v>0.49285294115543365</v>
      </c>
      <c r="I90" s="412">
        <f>compoprinc!CC82</f>
        <v>2.2997792810201645E-2</v>
      </c>
      <c r="J90" s="170">
        <f>compoprinc!BN82</f>
        <v>0.13515287637710571</v>
      </c>
      <c r="K90" s="136">
        <f>compoprinc!BO82</f>
        <v>4.1433908045291901E-3</v>
      </c>
      <c r="L90" s="136">
        <f>compoprinc!BP82</f>
        <v>-5.9561659581959248E-3</v>
      </c>
      <c r="M90" s="136">
        <f>compoprinc!BQ82</f>
        <v>4.6377349644899368E-3</v>
      </c>
      <c r="N90" s="136">
        <f>compoprinc!BR82</f>
        <v>2.2174622863531113E-3</v>
      </c>
      <c r="O90" s="136">
        <f>compoprinc!BS82</f>
        <v>1.5359304845333099E-2</v>
      </c>
      <c r="P90" s="136">
        <f>compoprinc!BT82</f>
        <v>0.10768568515777588</v>
      </c>
      <c r="Q90" s="136">
        <f>compoprinc!BU82</f>
        <v>7.065456360578537E-3</v>
      </c>
      <c r="R90" s="106">
        <f>compoprinc!CD82</f>
        <v>0.47326803207397461</v>
      </c>
      <c r="S90" s="105">
        <f>compoprinc!CE82</f>
        <v>1.2676320970058441E-2</v>
      </c>
      <c r="T90" s="105">
        <f>compoprinc!CF82</f>
        <v>4.2383640538901091E-4</v>
      </c>
      <c r="U90" s="105">
        <f>compoprinc!CG82</f>
        <v>7.5233560055494308E-3</v>
      </c>
      <c r="V90" s="105">
        <f>compoprinc!CH82</f>
        <v>5.2402950823307037E-3</v>
      </c>
      <c r="W90" s="105">
        <f>compoprinc!CI82</f>
        <v>4.630463570356369E-2</v>
      </c>
      <c r="X90" s="105">
        <f>compoprinc!CJ82</f>
        <v>0.38516725599765778</v>
      </c>
      <c r="Y90" s="134">
        <f>compoprinc!CK82</f>
        <v>1.5932336449623108E-2</v>
      </c>
      <c r="AB90" s="597">
        <f t="shared" si="3"/>
        <v>3.3760443329811096E-9</v>
      </c>
      <c r="AC90" s="597">
        <f t="shared" si="4"/>
        <v>7.9162418842315674E-9</v>
      </c>
      <c r="AD90" s="597">
        <f t="shared" si="5"/>
        <v>-4.5401975512504578E-9</v>
      </c>
      <c r="AF90" s="599"/>
    </row>
    <row r="91" spans="1:32" x14ac:dyDescent="0.2">
      <c r="A91" s="137">
        <v>1994</v>
      </c>
      <c r="B91" s="135">
        <f>1-TA2b!B91</f>
        <v>0.60938537120819092</v>
      </c>
      <c r="C91" s="411">
        <f>compoprinc!BW83</f>
        <v>1.6989897936582565E-2</v>
      </c>
      <c r="D91" s="411">
        <f>compoprinc!BX83</f>
        <v>-6.6682171309366822E-3</v>
      </c>
      <c r="E91" s="411">
        <f>compoprinc!BY83</f>
        <v>1.4998064376413822E-2</v>
      </c>
      <c r="F91" s="411">
        <f>compoprinc!BZ83</f>
        <v>7.5654815882444382E-3</v>
      </c>
      <c r="G91" s="411">
        <f>compoprinc!CA83</f>
        <v>6.4737334847450256E-2</v>
      </c>
      <c r="H91" s="411">
        <f>compoprinc!CB83</f>
        <v>0.48847733438014984</v>
      </c>
      <c r="I91" s="412">
        <f>compoprinc!CC83</f>
        <v>2.3285467177629471E-2</v>
      </c>
      <c r="J91" s="170">
        <f>compoprinc!BN83</f>
        <v>0.13692468404769897</v>
      </c>
      <c r="K91" s="136">
        <f>compoprinc!BO83</f>
        <v>4.1459351778030396E-3</v>
      </c>
      <c r="L91" s="136">
        <f>compoprinc!BP83</f>
        <v>-6.2242173589766026E-3</v>
      </c>
      <c r="M91" s="136">
        <f>compoprinc!BQ83</f>
        <v>5.4230168461799622E-3</v>
      </c>
      <c r="N91" s="136">
        <f>compoprinc!BR83</f>
        <v>2.219686284661293E-3</v>
      </c>
      <c r="O91" s="136">
        <f>compoprinc!BS83</f>
        <v>1.561378687620163E-2</v>
      </c>
      <c r="P91" s="136">
        <f>compoprinc!BT83</f>
        <v>0.10872828960418701</v>
      </c>
      <c r="Q91" s="136">
        <f>compoprinc!BU83</f>
        <v>7.0181190967559814E-3</v>
      </c>
      <c r="R91" s="106">
        <f>compoprinc!CD83</f>
        <v>0.47246068716049194</v>
      </c>
      <c r="S91" s="105">
        <f>compoprinc!CE83</f>
        <v>1.2843962758779526E-2</v>
      </c>
      <c r="T91" s="105">
        <f>compoprinc!CF83</f>
        <v>-4.4399977196007967E-4</v>
      </c>
      <c r="U91" s="105">
        <f>compoprinc!CG83</f>
        <v>9.57504753023386E-3</v>
      </c>
      <c r="V91" s="105">
        <f>compoprinc!CH83</f>
        <v>5.3457953035831451E-3</v>
      </c>
      <c r="W91" s="105">
        <f>compoprinc!CI83</f>
        <v>4.9123547971248627E-2</v>
      </c>
      <c r="X91" s="105">
        <f>compoprinc!CJ83</f>
        <v>0.37974904477596283</v>
      </c>
      <c r="Y91" s="134">
        <f>compoprinc!CK83</f>
        <v>1.6267348080873489E-2</v>
      </c>
      <c r="AB91" s="597">
        <f t="shared" si="3"/>
        <v>8.0326572060585022E-9</v>
      </c>
      <c r="AC91" s="597">
        <f t="shared" si="4"/>
        <v>6.7520886659622192E-8</v>
      </c>
      <c r="AD91" s="597">
        <f t="shared" si="5"/>
        <v>-5.948822945356369E-8</v>
      </c>
      <c r="AF91" s="599"/>
    </row>
    <row r="92" spans="1:32" x14ac:dyDescent="0.2">
      <c r="A92" s="137">
        <v>1995</v>
      </c>
      <c r="B92" s="135">
        <f>1-TA2b!B92</f>
        <v>0.60206812620162964</v>
      </c>
      <c r="C92" s="411">
        <f>compoprinc!BW84</f>
        <v>1.7236988991498947E-2</v>
      </c>
      <c r="D92" s="411">
        <f>compoprinc!BX84</f>
        <v>-8.3440269809216261E-3</v>
      </c>
      <c r="E92" s="411">
        <f>compoprinc!BY84</f>
        <v>1.5028002671897411E-2</v>
      </c>
      <c r="F92" s="411">
        <f>compoprinc!BZ84</f>
        <v>7.4661001563072205E-3</v>
      </c>
      <c r="G92" s="411">
        <f>compoprinc!CA84</f>
        <v>6.7697815597057343E-2</v>
      </c>
      <c r="H92" s="411">
        <f>compoprinc!CB84</f>
        <v>0.47979116439819336</v>
      </c>
      <c r="I92" s="412">
        <f>compoprinc!CC84</f>
        <v>2.3192096501588821E-2</v>
      </c>
      <c r="J92" s="170">
        <f>compoprinc!BN84</f>
        <v>0.13472980260848999</v>
      </c>
      <c r="K92" s="136">
        <f>compoprinc!BO84</f>
        <v>4.0547549724578857E-3</v>
      </c>
      <c r="L92" s="136">
        <f>compoprinc!BP84</f>
        <v>-7.5605418533086777E-3</v>
      </c>
      <c r="M92" s="136">
        <f>compoprinc!BQ84</f>
        <v>5.2072517573833466E-3</v>
      </c>
      <c r="N92" s="136">
        <f>compoprinc!BR84</f>
        <v>2.1538101136684418E-3</v>
      </c>
      <c r="O92" s="136">
        <f>compoprinc!BS84</f>
        <v>1.5197627246379852E-2</v>
      </c>
      <c r="P92" s="136">
        <f>compoprinc!BT84</f>
        <v>0.10880172252655029</v>
      </c>
      <c r="Q92" s="136">
        <f>compoprinc!BU84</f>
        <v>6.8751461803913116E-3</v>
      </c>
      <c r="R92" s="106">
        <f>compoprinc!CD84</f>
        <v>0.46733832359313965</v>
      </c>
      <c r="S92" s="105">
        <f>compoprinc!CE84</f>
        <v>1.3182234019041061E-2</v>
      </c>
      <c r="T92" s="105">
        <f>compoprinc!CF84</f>
        <v>-7.8348512761294842E-4</v>
      </c>
      <c r="U92" s="105">
        <f>compoprinc!CG84</f>
        <v>9.8207509145140648E-3</v>
      </c>
      <c r="V92" s="105">
        <f>compoprinc!CH84</f>
        <v>5.3122900426387787E-3</v>
      </c>
      <c r="W92" s="105">
        <f>compoprinc!CI84</f>
        <v>5.250018835067749E-2</v>
      </c>
      <c r="X92" s="105">
        <f>compoprinc!CJ84</f>
        <v>0.37098944187164307</v>
      </c>
      <c r="Y92" s="134">
        <f>compoprinc!CK84</f>
        <v>1.631695032119751E-2</v>
      </c>
      <c r="AB92" s="597">
        <f t="shared" si="3"/>
        <v>-1.5133991837501526E-8</v>
      </c>
      <c r="AC92" s="597">
        <f t="shared" si="4"/>
        <v>3.166496753692627E-8</v>
      </c>
      <c r="AD92" s="597">
        <f t="shared" si="5"/>
        <v>-4.6798959374427795E-8</v>
      </c>
      <c r="AF92" s="599"/>
    </row>
    <row r="93" spans="1:32" x14ac:dyDescent="0.2">
      <c r="A93" s="137">
        <v>1996</v>
      </c>
      <c r="B93" s="135">
        <f>1-TA2b!B93</f>
        <v>0.59382569789886475</v>
      </c>
      <c r="C93" s="411">
        <f>compoprinc!BW85</f>
        <v>1.7105463892221451E-2</v>
      </c>
      <c r="D93" s="411">
        <f>compoprinc!BX85</f>
        <v>-9.7526435274630785E-3</v>
      </c>
      <c r="E93" s="411">
        <f>compoprinc!BY85</f>
        <v>1.6038930043578148E-2</v>
      </c>
      <c r="F93" s="411">
        <f>compoprinc!BZ85</f>
        <v>7.4966885149478912E-3</v>
      </c>
      <c r="G93" s="411">
        <f>compoprinc!CA85</f>
        <v>6.8414758890867233E-2</v>
      </c>
      <c r="H93" s="411">
        <f>compoprinc!CB85</f>
        <v>0.47062836587429047</v>
      </c>
      <c r="I93" s="412">
        <f>compoprinc!CC85</f>
        <v>2.3894123733043671E-2</v>
      </c>
      <c r="J93" s="170">
        <f>compoprinc!BN85</f>
        <v>0.13352012634277344</v>
      </c>
      <c r="K93" s="136">
        <f>compoprinc!BO85</f>
        <v>3.8164705038070679E-3</v>
      </c>
      <c r="L93" s="136">
        <f>compoprinc!BP85</f>
        <v>-7.9739266075193882E-3</v>
      </c>
      <c r="M93" s="136">
        <f>compoprinc!BQ85</f>
        <v>5.5422130972146988E-3</v>
      </c>
      <c r="N93" s="136">
        <f>compoprinc!BR85</f>
        <v>2.102438360452652E-3</v>
      </c>
      <c r="O93" s="136">
        <f>compoprinc!BS85</f>
        <v>1.5058949589729309E-2</v>
      </c>
      <c r="P93" s="136">
        <f>compoprinc!BT85</f>
        <v>0.10805970430374146</v>
      </c>
      <c r="Q93" s="136">
        <f>compoprinc!BU85</f>
        <v>6.9142617285251617E-3</v>
      </c>
      <c r="R93" s="106">
        <f>compoprinc!CD85</f>
        <v>0.46030557155609131</v>
      </c>
      <c r="S93" s="105">
        <f>compoprinc!CE85</f>
        <v>1.3288993388414383E-2</v>
      </c>
      <c r="T93" s="105">
        <f>compoprinc!CF85</f>
        <v>-1.7787169199436903E-3</v>
      </c>
      <c r="U93" s="105">
        <f>compoprinc!CG85</f>
        <v>1.0496716946363449E-2</v>
      </c>
      <c r="V93" s="105">
        <f>compoprinc!CH85</f>
        <v>5.3942501544952393E-3</v>
      </c>
      <c r="W93" s="105">
        <f>compoprinc!CI85</f>
        <v>5.3355809301137924E-2</v>
      </c>
      <c r="X93" s="105">
        <f>compoprinc!CJ85</f>
        <v>0.36256866157054901</v>
      </c>
      <c r="Y93" s="134">
        <f>compoprinc!CK85</f>
        <v>1.6979862004518509E-2</v>
      </c>
      <c r="AB93" s="597">
        <f t="shared" si="3"/>
        <v>1.0477378964424133E-8</v>
      </c>
      <c r="AC93" s="597">
        <f t="shared" si="4"/>
        <v>1.5366822481155396E-8</v>
      </c>
      <c r="AD93" s="597">
        <f t="shared" si="5"/>
        <v>-4.8894435167312622E-9</v>
      </c>
      <c r="AF93" s="599"/>
    </row>
    <row r="94" spans="1:32" x14ac:dyDescent="0.2">
      <c r="A94" s="137">
        <v>1997</v>
      </c>
      <c r="B94" s="135">
        <f>1-TA2b!B94</f>
        <v>0.58719047904014587</v>
      </c>
      <c r="C94" s="411">
        <f>compoprinc!BW86</f>
        <v>1.7458189278841019E-2</v>
      </c>
      <c r="D94" s="411">
        <f>compoprinc!BX86</f>
        <v>-9.2949939426034689E-3</v>
      </c>
      <c r="E94" s="411">
        <f>compoprinc!BY86</f>
        <v>1.6103696078062057E-2</v>
      </c>
      <c r="F94" s="411">
        <f>compoprinc!BZ86</f>
        <v>7.3867756873369217E-3</v>
      </c>
      <c r="G94" s="411">
        <f>compoprinc!CA86</f>
        <v>6.7692060023546219E-2</v>
      </c>
      <c r="H94" s="411">
        <f>compoprinc!CB86</f>
        <v>0.46428009867668152</v>
      </c>
      <c r="I94" s="412">
        <f>compoprinc!CC86</f>
        <v>2.3564659059047699E-2</v>
      </c>
      <c r="J94" s="170">
        <f>compoprinc!BN86</f>
        <v>0.13284826278686523</v>
      </c>
      <c r="K94" s="136">
        <f>compoprinc!BO86</f>
        <v>3.8459524512290955E-3</v>
      </c>
      <c r="L94" s="136">
        <f>compoprinc!BP86</f>
        <v>-7.6453015208244324E-3</v>
      </c>
      <c r="M94" s="136">
        <f>compoprinc!BQ86</f>
        <v>5.3484067320823669E-3</v>
      </c>
      <c r="N94" s="136">
        <f>compoprinc!BR86</f>
        <v>2.0886976271867752E-3</v>
      </c>
      <c r="O94" s="136">
        <f>compoprinc!BS86</f>
        <v>1.5028677880764008E-2</v>
      </c>
      <c r="P94" s="136">
        <f>compoprinc!BT86</f>
        <v>0.10718905925750732</v>
      </c>
      <c r="Q94" s="136">
        <f>compoprinc!BU86</f>
        <v>6.9927610456943512E-3</v>
      </c>
      <c r="R94" s="106">
        <f>compoprinc!CD86</f>
        <v>0.45434221625328064</v>
      </c>
      <c r="S94" s="105">
        <f>compoprinc!CE86</f>
        <v>1.3612236827611923E-2</v>
      </c>
      <c r="T94" s="105">
        <f>compoprinc!CF86</f>
        <v>-1.6496924217790365E-3</v>
      </c>
      <c r="U94" s="105">
        <f>compoprinc!CG86</f>
        <v>1.0755289345979691E-2</v>
      </c>
      <c r="V94" s="105">
        <f>compoprinc!CH86</f>
        <v>5.2980780601501465E-3</v>
      </c>
      <c r="W94" s="105">
        <f>compoprinc!CI86</f>
        <v>5.2663382142782211E-2</v>
      </c>
      <c r="X94" s="105">
        <f>compoprinc!CJ86</f>
        <v>0.35709103941917419</v>
      </c>
      <c r="Y94" s="134">
        <f>compoprinc!CK86</f>
        <v>1.6571898013353348E-2</v>
      </c>
      <c r="AB94" s="597">
        <f t="shared" si="3"/>
        <v>-5.8207660913467407E-9</v>
      </c>
      <c r="AC94" s="597">
        <f t="shared" si="4"/>
        <v>9.3132257461547852E-9</v>
      </c>
      <c r="AD94" s="597">
        <f t="shared" si="5"/>
        <v>-1.5133991837501526E-8</v>
      </c>
      <c r="AF94" s="599"/>
    </row>
    <row r="95" spans="1:32" x14ac:dyDescent="0.2">
      <c r="A95" s="137">
        <v>1998</v>
      </c>
      <c r="B95" s="135">
        <f>1-TA2b!B95</f>
        <v>0.58332207798957825</v>
      </c>
      <c r="C95" s="411">
        <f>compoprinc!BW87</f>
        <v>1.4955278486013412E-2</v>
      </c>
      <c r="D95" s="411">
        <f>compoprinc!BX87</f>
        <v>-8.3945291116833687E-3</v>
      </c>
      <c r="E95" s="411">
        <f>compoprinc!BY87</f>
        <v>1.6392922960221767E-2</v>
      </c>
      <c r="F95" s="411">
        <f>compoprinc!BZ87</f>
        <v>7.2692111134529114E-3</v>
      </c>
      <c r="G95" s="411">
        <f>compoprinc!CA87</f>
        <v>6.3723888248205185E-2</v>
      </c>
      <c r="H95" s="411">
        <f>compoprinc!CB87</f>
        <v>0.46616925299167633</v>
      </c>
      <c r="I95" s="412">
        <f>compoprinc!CC87</f>
        <v>2.3206055164337158E-2</v>
      </c>
      <c r="J95" s="170">
        <f>compoprinc!BN87</f>
        <v>0.13324201107025146</v>
      </c>
      <c r="K95" s="136">
        <f>compoprinc!BO87</f>
        <v>3.2925605773925781E-3</v>
      </c>
      <c r="L95" s="136">
        <f>compoprinc!BP87</f>
        <v>-6.6930451430380344E-3</v>
      </c>
      <c r="M95" s="136">
        <f>compoprinc!BQ87</f>
        <v>5.8379732072353363E-3</v>
      </c>
      <c r="N95" s="136">
        <f>compoprinc!BR87</f>
        <v>2.0629819482564926E-3</v>
      </c>
      <c r="O95" s="136">
        <f>compoprinc!BS87</f>
        <v>1.5612497925758362E-2</v>
      </c>
      <c r="P95" s="136">
        <f>compoprinc!BT87</f>
        <v>0.10612350702285767</v>
      </c>
      <c r="Q95" s="136">
        <f>compoprinc!BU87</f>
        <v>7.0055499672889709E-3</v>
      </c>
      <c r="R95" s="106">
        <f>compoprinc!CD87</f>
        <v>0.45008006691932678</v>
      </c>
      <c r="S95" s="105">
        <f>compoprinc!CE87</f>
        <v>1.1662717908620834E-2</v>
      </c>
      <c r="T95" s="105">
        <f>compoprinc!CF87</f>
        <v>-1.7014839686453342E-3</v>
      </c>
      <c r="U95" s="105">
        <f>compoprinc!CG87</f>
        <v>1.0554949752986431E-2</v>
      </c>
      <c r="V95" s="105">
        <f>compoprinc!CH87</f>
        <v>5.2062291651964188E-3</v>
      </c>
      <c r="W95" s="105">
        <f>compoprinc!CI87</f>
        <v>4.8111390322446823E-2</v>
      </c>
      <c r="X95" s="105">
        <f>compoprinc!CJ87</f>
        <v>0.36004574596881866</v>
      </c>
      <c r="Y95" s="134">
        <f>compoprinc!CK87</f>
        <v>1.6200505197048187E-2</v>
      </c>
      <c r="AB95" s="597">
        <f t="shared" si="3"/>
        <v>-1.862645149230957E-9</v>
      </c>
      <c r="AC95" s="597">
        <f t="shared" si="4"/>
        <v>-1.4435499906539917E-8</v>
      </c>
      <c r="AD95" s="597">
        <f t="shared" si="5"/>
        <v>1.257285475730896E-8</v>
      </c>
      <c r="AF95" s="599"/>
    </row>
    <row r="96" spans="1:32" x14ac:dyDescent="0.2">
      <c r="A96" s="141">
        <v>1999</v>
      </c>
      <c r="B96" s="139">
        <f>1-TA2b!B96</f>
        <v>0.57930490374565125</v>
      </c>
      <c r="C96" s="511">
        <f>compoprinc!BW88</f>
        <v>1.538926362991333E-2</v>
      </c>
      <c r="D96" s="511">
        <f>compoprinc!BX88</f>
        <v>-7.6970042428001761E-3</v>
      </c>
      <c r="E96" s="511">
        <f>compoprinc!BY88</f>
        <v>1.7564165405929089E-2</v>
      </c>
      <c r="F96" s="511">
        <f>compoprinc!BZ88</f>
        <v>7.0754978805780411E-3</v>
      </c>
      <c r="G96" s="511">
        <f>compoprinc!CA88</f>
        <v>6.183585524559021E-2</v>
      </c>
      <c r="H96" s="511">
        <f>compoprinc!CB88</f>
        <v>0.46220883727073669</v>
      </c>
      <c r="I96" s="512">
        <f>compoprinc!CC88</f>
        <v>2.2928278893232346E-2</v>
      </c>
      <c r="J96" s="171">
        <f>compoprinc!BN88</f>
        <v>0.13185179233551025</v>
      </c>
      <c r="K96" s="140">
        <f>compoprinc!BO88</f>
        <v>3.5041719675064087E-3</v>
      </c>
      <c r="L96" s="140">
        <f>compoprinc!BP88</f>
        <v>-6.1968513764441013E-3</v>
      </c>
      <c r="M96" s="140">
        <f>compoprinc!BQ88</f>
        <v>6.2019806355237961E-3</v>
      </c>
      <c r="N96" s="140">
        <f>compoprinc!BR88</f>
        <v>2.0029153674840927E-3</v>
      </c>
      <c r="O96" s="140">
        <f>compoprinc!BS88</f>
        <v>1.5965089201927185E-2</v>
      </c>
      <c r="P96" s="140">
        <f>compoprinc!BT88</f>
        <v>0.1034589409828186</v>
      </c>
      <c r="Q96" s="140">
        <f>compoprinc!BU88</f>
        <v>6.9155022501945496E-3</v>
      </c>
      <c r="R96" s="109">
        <f>compoprinc!CD88</f>
        <v>0.44745311141014099</v>
      </c>
      <c r="S96" s="108">
        <f>compoprinc!CE88</f>
        <v>1.1885091662406921E-2</v>
      </c>
      <c r="T96" s="108">
        <f>compoprinc!CF88</f>
        <v>-1.5001528663560748E-3</v>
      </c>
      <c r="U96" s="108">
        <f>compoprinc!CG88</f>
        <v>1.1362184770405293E-2</v>
      </c>
      <c r="V96" s="108">
        <f>compoprinc!CH88</f>
        <v>5.0725825130939484E-3</v>
      </c>
      <c r="W96" s="108">
        <f>compoprinc!CI88</f>
        <v>4.5870766043663025E-2</v>
      </c>
      <c r="X96" s="108">
        <f>compoprinc!CJ88</f>
        <v>0.35874989628791809</v>
      </c>
      <c r="Y96" s="138">
        <f>compoprinc!CK88</f>
        <v>1.6012776643037796E-2</v>
      </c>
      <c r="AB96" s="597">
        <f t="shared" si="3"/>
        <v>9.6624717116355896E-9</v>
      </c>
      <c r="AC96" s="597">
        <f t="shared" si="4"/>
        <v>4.3306499719619751E-8</v>
      </c>
      <c r="AD96" s="597">
        <f t="shared" si="5"/>
        <v>-3.3644028007984161E-8</v>
      </c>
      <c r="AF96" s="599"/>
    </row>
    <row r="97" spans="1:32" x14ac:dyDescent="0.2">
      <c r="A97" s="137">
        <v>2000</v>
      </c>
      <c r="B97" s="135">
        <f>1-TA2b!B97</f>
        <v>0.5734277069568634</v>
      </c>
      <c r="C97" s="411">
        <f>compoprinc!BW89</f>
        <v>1.280410960316658E-2</v>
      </c>
      <c r="D97" s="411">
        <f>compoprinc!BX89</f>
        <v>-7.725229486823082E-3</v>
      </c>
      <c r="E97" s="411">
        <f>compoprinc!BY89</f>
        <v>1.7268442548811436E-2</v>
      </c>
      <c r="F97" s="411">
        <f>compoprinc!BZ89</f>
        <v>7.075674831867218E-3</v>
      </c>
      <c r="G97" s="411">
        <f>compoprinc!CA89</f>
        <v>6.0455717146396637E-2</v>
      </c>
      <c r="H97" s="411">
        <f>compoprinc!CB89</f>
        <v>0.46064439415931702</v>
      </c>
      <c r="I97" s="412">
        <f>compoprinc!CC89</f>
        <v>2.2904578596353531E-2</v>
      </c>
      <c r="J97" s="170">
        <f>compoprinc!BN89</f>
        <v>0.1317330002784729</v>
      </c>
      <c r="K97" s="136">
        <f>compoprinc!BO89</f>
        <v>3.0087679624557495E-3</v>
      </c>
      <c r="L97" s="136">
        <f>compoprinc!BP89</f>
        <v>-6.141220685094595E-3</v>
      </c>
      <c r="M97" s="136">
        <f>compoprinc!BQ89</f>
        <v>6.2044048681855202E-3</v>
      </c>
      <c r="N97" s="136">
        <f>compoprinc!BR89</f>
        <v>1.9749701023101807E-3</v>
      </c>
      <c r="O97" s="136">
        <f>compoprinc!BS89</f>
        <v>1.6240723431110382E-2</v>
      </c>
      <c r="P97" s="136">
        <f>compoprinc!BT89</f>
        <v>0.10370272397994995</v>
      </c>
      <c r="Q97" s="136">
        <f>compoprinc!BU89</f>
        <v>6.7426040768623352E-3</v>
      </c>
      <c r="R97" s="106">
        <f>compoprinc!CD89</f>
        <v>0.4416947066783905</v>
      </c>
      <c r="S97" s="105">
        <f>compoprinc!CE89</f>
        <v>9.7953416407108307E-3</v>
      </c>
      <c r="T97" s="105">
        <f>compoprinc!CF89</f>
        <v>-1.584008801728487E-3</v>
      </c>
      <c r="U97" s="105">
        <f>compoprinc!CG89</f>
        <v>1.1064037680625916E-2</v>
      </c>
      <c r="V97" s="105">
        <f>compoprinc!CH89</f>
        <v>5.1007047295570374E-3</v>
      </c>
      <c r="W97" s="105">
        <f>compoprinc!CI89</f>
        <v>4.4214993715286255E-2</v>
      </c>
      <c r="X97" s="105">
        <f>compoprinc!CJ89</f>
        <v>0.35694167017936707</v>
      </c>
      <c r="Y97" s="134">
        <f>compoprinc!CK89</f>
        <v>1.6161974519491196E-2</v>
      </c>
      <c r="AB97" s="597">
        <f t="shared" si="3"/>
        <v>1.9557774066925049E-8</v>
      </c>
      <c r="AC97" s="597">
        <f t="shared" si="4"/>
        <v>2.6542693376541138E-8</v>
      </c>
      <c r="AD97" s="597">
        <f t="shared" si="5"/>
        <v>-6.9849193096160889E-9</v>
      </c>
      <c r="AF97" s="599"/>
    </row>
    <row r="98" spans="1:32" x14ac:dyDescent="0.2">
      <c r="A98" s="137">
        <v>2001</v>
      </c>
      <c r="B98" s="135">
        <f>1-TA2b!B98</f>
        <v>0.57971084117889404</v>
      </c>
      <c r="C98" s="411">
        <f>compoprinc!BW90</f>
        <v>1.1931382119655609E-2</v>
      </c>
      <c r="D98" s="411">
        <f>compoprinc!BX90</f>
        <v>-7.6117863645777106E-3</v>
      </c>
      <c r="E98" s="411">
        <f>compoprinc!BY90</f>
        <v>1.7961649224162102E-2</v>
      </c>
      <c r="F98" s="411">
        <f>compoprinc!BZ90</f>
        <v>7.2921328246593475E-3</v>
      </c>
      <c r="G98" s="411">
        <f>compoprinc!CA90</f>
        <v>5.9786431491374969E-2</v>
      </c>
      <c r="H98" s="411">
        <f>compoprinc!CB90</f>
        <v>0.46670104563236237</v>
      </c>
      <c r="I98" s="412">
        <f>compoprinc!CC90</f>
        <v>2.3649998009204865E-2</v>
      </c>
      <c r="J98" s="170">
        <f>compoprinc!BN90</f>
        <v>0.13237428665161133</v>
      </c>
      <c r="K98" s="136">
        <f>compoprinc!BO90</f>
        <v>2.6990696787834167E-3</v>
      </c>
      <c r="L98" s="136">
        <f>compoprinc!BP90</f>
        <v>-6.0502032283693552E-3</v>
      </c>
      <c r="M98" s="136">
        <f>compoprinc!BQ90</f>
        <v>6.2530497089028358E-3</v>
      </c>
      <c r="N98" s="136">
        <f>compoprinc!BR90</f>
        <v>2.0700283348560333E-3</v>
      </c>
      <c r="O98" s="136">
        <f>compoprinc!BS90</f>
        <v>1.6259975731372833E-2</v>
      </c>
      <c r="P98" s="136">
        <f>compoprinc!BT90</f>
        <v>0.10403722524642944</v>
      </c>
      <c r="Q98" s="136">
        <f>compoprinc!BU90</f>
        <v>7.1051567792892456E-3</v>
      </c>
      <c r="R98" s="106">
        <f>compoprinc!CD90</f>
        <v>0.44733655452728271</v>
      </c>
      <c r="S98" s="105">
        <f>compoprinc!CE90</f>
        <v>9.2323124408721924E-3</v>
      </c>
      <c r="T98" s="105">
        <f>compoprinc!CF90</f>
        <v>-1.5615831362083554E-3</v>
      </c>
      <c r="U98" s="105">
        <f>compoprinc!CG90</f>
        <v>1.1708599515259266E-2</v>
      </c>
      <c r="V98" s="105">
        <f>compoprinc!CH90</f>
        <v>5.2221044898033142E-3</v>
      </c>
      <c r="W98" s="105">
        <f>compoprinc!CI90</f>
        <v>4.3526455760002136E-2</v>
      </c>
      <c r="X98" s="105">
        <f>compoprinc!CJ90</f>
        <v>0.36266382038593292</v>
      </c>
      <c r="Y98" s="134">
        <f>compoprinc!CK90</f>
        <v>1.6544841229915619E-2</v>
      </c>
      <c r="AB98" s="597">
        <f t="shared" si="3"/>
        <v>-1.1757947504520416E-8</v>
      </c>
      <c r="AC98" s="597">
        <f t="shared" si="4"/>
        <v>-1.5599653124809265E-8</v>
      </c>
      <c r="AD98" s="597">
        <f t="shared" si="5"/>
        <v>3.8417056202888489E-9</v>
      </c>
      <c r="AF98" s="599"/>
    </row>
    <row r="99" spans="1:32" x14ac:dyDescent="0.2">
      <c r="A99" s="137">
        <v>2002</v>
      </c>
      <c r="B99" s="135">
        <f>1-TA2b!B99</f>
        <v>0.58298945426940918</v>
      </c>
      <c r="C99" s="411">
        <f>compoprinc!BW91</f>
        <v>1.3389624655246735E-2</v>
      </c>
      <c r="D99" s="411">
        <f>compoprinc!BX91</f>
        <v>-8.5864424472674727E-3</v>
      </c>
      <c r="E99" s="411">
        <f>compoprinc!BY91</f>
        <v>1.8855847418308258E-2</v>
      </c>
      <c r="F99" s="411">
        <f>compoprinc!BZ91</f>
        <v>7.6280310750007629E-3</v>
      </c>
      <c r="G99" s="411">
        <f>compoprinc!CA91</f>
        <v>6.2532410025596619E-2</v>
      </c>
      <c r="H99" s="411">
        <f>compoprinc!CB91</f>
        <v>0.46522873640060425</v>
      </c>
      <c r="I99" s="412">
        <f>compoprinc!CC91</f>
        <v>2.3941203951835632E-2</v>
      </c>
      <c r="J99" s="170">
        <f>compoprinc!BN91</f>
        <v>0.13122916221618652</v>
      </c>
      <c r="K99" s="136">
        <f>compoprinc!BO91</f>
        <v>3.1623728573322296E-3</v>
      </c>
      <c r="L99" s="136">
        <f>compoprinc!BP91</f>
        <v>-6.0717915184795856E-3</v>
      </c>
      <c r="M99" s="136">
        <f>compoprinc!BQ91</f>
        <v>6.4173163846135139E-3</v>
      </c>
      <c r="N99" s="136">
        <f>compoprinc!BR91</f>
        <v>2.1202918142080307E-3</v>
      </c>
      <c r="O99" s="136">
        <f>compoprinc!BS91</f>
        <v>1.6600392758846283E-2</v>
      </c>
      <c r="P99" s="136">
        <f>compoprinc!BT91</f>
        <v>0.10181891918182373</v>
      </c>
      <c r="Q99" s="136">
        <f>compoprinc!BU91</f>
        <v>7.1816034615039825E-3</v>
      </c>
      <c r="R99" s="106">
        <f>compoprinc!CD91</f>
        <v>0.45176029205322266</v>
      </c>
      <c r="S99" s="105">
        <f>compoprinc!CE91</f>
        <v>1.0227251797914505E-2</v>
      </c>
      <c r="T99" s="105">
        <f>compoprinc!CF91</f>
        <v>-2.5146509287878871E-3</v>
      </c>
      <c r="U99" s="105">
        <f>compoprinc!CG91</f>
        <v>1.2438531033694744E-2</v>
      </c>
      <c r="V99" s="105">
        <f>compoprinc!CH91</f>
        <v>5.5077392607927322E-3</v>
      </c>
      <c r="W99" s="105">
        <f>compoprinc!CI91</f>
        <v>4.5932017266750336E-2</v>
      </c>
      <c r="X99" s="105">
        <f>compoprinc!CJ91</f>
        <v>0.36340981721878052</v>
      </c>
      <c r="Y99" s="134">
        <f>compoprinc!CK91</f>
        <v>1.675960049033165E-2</v>
      </c>
      <c r="AB99" s="597">
        <f t="shared" si="3"/>
        <v>4.3190084397792816E-8</v>
      </c>
      <c r="AC99" s="597">
        <f t="shared" si="4"/>
        <v>5.7276338338851929E-8</v>
      </c>
      <c r="AD99" s="597">
        <f t="shared" si="5"/>
        <v>-1.4086253941059113E-8</v>
      </c>
      <c r="AF99" s="599"/>
    </row>
    <row r="100" spans="1:32" x14ac:dyDescent="0.2">
      <c r="A100" s="137">
        <v>2003</v>
      </c>
      <c r="B100" s="135">
        <f>1-TA2b!B100</f>
        <v>0.58070522546768188</v>
      </c>
      <c r="C100" s="411">
        <f>compoprinc!BW92</f>
        <v>1.2581620365381241E-2</v>
      </c>
      <c r="D100" s="411">
        <f>compoprinc!BX92</f>
        <v>-7.7186560956761241E-3</v>
      </c>
      <c r="E100" s="411">
        <f>compoprinc!BY92</f>
        <v>1.913881953805685E-2</v>
      </c>
      <c r="F100" s="411">
        <f>compoprinc!BZ92</f>
        <v>7.5595565140247345E-3</v>
      </c>
      <c r="G100" s="411">
        <f>compoprinc!CA92</f>
        <v>6.5416298806667328E-2</v>
      </c>
      <c r="H100" s="411">
        <f>compoprinc!CB92</f>
        <v>0.45998223125934601</v>
      </c>
      <c r="I100" s="412">
        <f>compoprinc!CC92</f>
        <v>2.3745376616716385E-2</v>
      </c>
      <c r="J100" s="170">
        <f>compoprinc!BN92</f>
        <v>0.12806922197341919</v>
      </c>
      <c r="K100" s="136">
        <f>compoprinc!BO92</f>
        <v>2.5980845093727112E-3</v>
      </c>
      <c r="L100" s="136">
        <f>compoprinc!BP92</f>
        <v>-5.7121608406305313E-3</v>
      </c>
      <c r="M100" s="136">
        <f>compoprinc!BQ92</f>
        <v>6.2044728547334671E-3</v>
      </c>
      <c r="N100" s="136">
        <f>compoprinc!BR92</f>
        <v>2.2323466837406158E-3</v>
      </c>
      <c r="O100" s="136">
        <f>compoprinc!BS92</f>
        <v>1.6543611884117126E-2</v>
      </c>
      <c r="P100" s="136">
        <f>compoprinc!BT92</f>
        <v>9.8748087882995605E-2</v>
      </c>
      <c r="Q100" s="136">
        <f>compoprinc!BU92</f>
        <v>7.4547827243804932E-3</v>
      </c>
      <c r="R100" s="106">
        <f>compoprinc!CD92</f>
        <v>0.4526360034942627</v>
      </c>
      <c r="S100" s="105">
        <f>compoprinc!CE92</f>
        <v>9.9835358560085297E-3</v>
      </c>
      <c r="T100" s="105">
        <f>compoprinc!CF92</f>
        <v>-2.0064952550455928E-3</v>
      </c>
      <c r="U100" s="105">
        <f>compoprinc!CG92</f>
        <v>1.2934346683323383E-2</v>
      </c>
      <c r="V100" s="105">
        <f>compoprinc!CH92</f>
        <v>5.3272098302841187E-3</v>
      </c>
      <c r="W100" s="105">
        <f>compoprinc!CI92</f>
        <v>4.8872686922550201E-2</v>
      </c>
      <c r="X100" s="105">
        <f>compoprinc!CJ92</f>
        <v>0.3612341433763504</v>
      </c>
      <c r="Y100" s="134">
        <f>compoprinc!CK92</f>
        <v>1.6290593892335892E-2</v>
      </c>
      <c r="AB100" s="597">
        <f t="shared" si="3"/>
        <v>-2.1536834537982941E-8</v>
      </c>
      <c r="AC100" s="597">
        <f t="shared" si="4"/>
        <v>-3.7252902984619141E-9</v>
      </c>
      <c r="AD100" s="597">
        <f t="shared" si="5"/>
        <v>-1.7811544239521027E-8</v>
      </c>
      <c r="AF100" s="599"/>
    </row>
    <row r="101" spans="1:32" x14ac:dyDescent="0.2">
      <c r="A101" s="137">
        <v>2004</v>
      </c>
      <c r="B101" s="135">
        <f>1-TA2b!B101</f>
        <v>0.57482653856277466</v>
      </c>
      <c r="C101" s="411">
        <f>compoprinc!BW93</f>
        <v>1.4457087963819504E-2</v>
      </c>
      <c r="D101" s="411">
        <f>compoprinc!BX93</f>
        <v>-1.0210754116997123E-2</v>
      </c>
      <c r="E101" s="411">
        <f>compoprinc!BY93</f>
        <v>1.9237993285059929E-2</v>
      </c>
      <c r="F101" s="411">
        <f>compoprinc!BZ93</f>
        <v>7.8205764293670654E-3</v>
      </c>
      <c r="G101" s="411">
        <f>compoprinc!CA93</f>
        <v>6.5951157361268997E-2</v>
      </c>
      <c r="H101" s="411">
        <f>compoprinc!CB93</f>
        <v>0.45342625677585602</v>
      </c>
      <c r="I101" s="412">
        <f>compoprinc!CC93</f>
        <v>2.4144213646650314E-2</v>
      </c>
      <c r="J101" s="170">
        <f>compoprinc!BN93</f>
        <v>0.12703424692153931</v>
      </c>
      <c r="K101" s="136">
        <f>compoprinc!BO93</f>
        <v>3.110937774181366E-3</v>
      </c>
      <c r="L101" s="136">
        <f>compoprinc!BP93</f>
        <v>-6.394160445779562E-3</v>
      </c>
      <c r="M101" s="136">
        <f>compoprinc!BQ93</f>
        <v>6.1036571860313416E-3</v>
      </c>
      <c r="N101" s="136">
        <f>compoprinc!BR93</f>
        <v>2.1808408200740814E-3</v>
      </c>
      <c r="O101" s="136">
        <f>compoprinc!BS93</f>
        <v>1.6321487724781036E-2</v>
      </c>
      <c r="P101" s="136">
        <f>compoprinc!BT93</f>
        <v>9.8331332206726074E-2</v>
      </c>
      <c r="Q101" s="136">
        <f>compoprinc!BU93</f>
        <v>7.3801055550575256E-3</v>
      </c>
      <c r="R101" s="106">
        <f>compoprinc!CD93</f>
        <v>0.44779229164123535</v>
      </c>
      <c r="S101" s="105">
        <f>compoprinc!CE93</f>
        <v>1.1346150189638138E-2</v>
      </c>
      <c r="T101" s="105">
        <f>compoprinc!CF93</f>
        <v>-3.8165936712175608E-3</v>
      </c>
      <c r="U101" s="105">
        <f>compoprinc!CG93</f>
        <v>1.3134336099028587E-2</v>
      </c>
      <c r="V101" s="105">
        <f>compoprinc!CH93</f>
        <v>5.639735609292984E-3</v>
      </c>
      <c r="W101" s="105">
        <f>compoprinc!CI93</f>
        <v>4.9629669636487961E-2</v>
      </c>
      <c r="X101" s="105">
        <f>compoprinc!CJ93</f>
        <v>0.35509492456912994</v>
      </c>
      <c r="Y101" s="134">
        <f>compoprinc!CK93</f>
        <v>1.6764108091592789E-2</v>
      </c>
      <c r="AB101" s="597">
        <f t="shared" si="3"/>
        <v>7.2177499532699585E-9</v>
      </c>
      <c r="AC101" s="597">
        <f t="shared" si="4"/>
        <v>4.6100467443466187E-8</v>
      </c>
      <c r="AD101" s="597">
        <f t="shared" si="5"/>
        <v>-3.8882717490196228E-8</v>
      </c>
      <c r="AF101" s="599"/>
    </row>
    <row r="102" spans="1:32" x14ac:dyDescent="0.2">
      <c r="A102" s="137">
        <v>2005</v>
      </c>
      <c r="B102" s="135">
        <f>1-TA2b!B102</f>
        <v>0.5657188892364502</v>
      </c>
      <c r="C102" s="411">
        <f>compoprinc!BW94</f>
        <v>1.4886058866977692E-2</v>
      </c>
      <c r="D102" s="411">
        <f>compoprinc!BX94</f>
        <v>-1.0887715732678771E-2</v>
      </c>
      <c r="E102" s="411">
        <f>compoprinc!BY94</f>
        <v>1.7123492434620857E-2</v>
      </c>
      <c r="F102" s="411">
        <f>compoprinc!BZ94</f>
        <v>7.5632482767105103E-3</v>
      </c>
      <c r="G102" s="411">
        <f>compoprinc!CA94</f>
        <v>6.8840760737657547E-2</v>
      </c>
      <c r="H102" s="411">
        <f>compoprinc!CB94</f>
        <v>0.44480781257152557</v>
      </c>
      <c r="I102" s="412">
        <f>compoprinc!CC94</f>
        <v>2.3385226726531982E-2</v>
      </c>
      <c r="J102" s="170">
        <f>compoprinc!BN94</f>
        <v>0.12487965822219849</v>
      </c>
      <c r="K102" s="136">
        <f>compoprinc!BO94</f>
        <v>3.0678585171699524E-3</v>
      </c>
      <c r="L102" s="136">
        <f>compoprinc!BP94</f>
        <v>-7.1822560857981443E-3</v>
      </c>
      <c r="M102" s="136">
        <f>compoprinc!BQ94</f>
        <v>5.7051051408052444E-3</v>
      </c>
      <c r="N102" s="136">
        <f>compoprinc!BR94</f>
        <v>2.2262539714574814E-3</v>
      </c>
      <c r="O102" s="136">
        <f>compoprinc!BS94</f>
        <v>1.5894040465354919E-2</v>
      </c>
      <c r="P102" s="136">
        <f>compoprinc!BT94</f>
        <v>9.7653806209564209E-2</v>
      </c>
      <c r="Q102" s="136">
        <f>compoprinc!BU94</f>
        <v>7.51485675573349E-3</v>
      </c>
      <c r="R102" s="106">
        <f>compoprinc!CD94</f>
        <v>0.44083923101425171</v>
      </c>
      <c r="S102" s="105">
        <f>compoprinc!CE94</f>
        <v>1.1818200349807739E-2</v>
      </c>
      <c r="T102" s="105">
        <f>compoprinc!CF94</f>
        <v>-3.7054596468806267E-3</v>
      </c>
      <c r="U102" s="105">
        <f>compoprinc!CG94</f>
        <v>1.1418387293815613E-2</v>
      </c>
      <c r="V102" s="105">
        <f>compoprinc!CH94</f>
        <v>5.3369943052530289E-3</v>
      </c>
      <c r="W102" s="105">
        <f>compoprinc!CI94</f>
        <v>5.2946720272302628E-2</v>
      </c>
      <c r="X102" s="105">
        <f>compoprinc!CJ94</f>
        <v>0.34715400636196136</v>
      </c>
      <c r="Y102" s="134">
        <f>compoprinc!CK94</f>
        <v>1.5870369970798492E-2</v>
      </c>
      <c r="AB102" s="597">
        <f t="shared" si="3"/>
        <v>5.3551048040390015E-9</v>
      </c>
      <c r="AC102" s="597">
        <f t="shared" si="4"/>
        <v>-6.7520886659622192E-9</v>
      </c>
      <c r="AD102" s="597">
        <f t="shared" si="5"/>
        <v>1.2107193470001221E-8</v>
      </c>
      <c r="AF102" s="599"/>
    </row>
    <row r="103" spans="1:32" x14ac:dyDescent="0.2">
      <c r="A103" s="137">
        <v>2006</v>
      </c>
      <c r="B103" s="135">
        <f>1-TA2b!B103</f>
        <v>0.55786898732185364</v>
      </c>
      <c r="C103" s="411">
        <f>compoprinc!BW95</f>
        <v>1.5227951109409332E-2</v>
      </c>
      <c r="D103" s="411">
        <f>compoprinc!BX95</f>
        <v>-1.0247305850498378E-2</v>
      </c>
      <c r="E103" s="411">
        <f>compoprinc!BY95</f>
        <v>1.4380521140992641E-2</v>
      </c>
      <c r="F103" s="411">
        <f>compoprinc!BZ95</f>
        <v>7.6411273330450058E-3</v>
      </c>
      <c r="G103" s="411">
        <f>compoprinc!CA95</f>
        <v>6.8356182426214218E-2</v>
      </c>
      <c r="H103" s="411">
        <f>compoprinc!CB95</f>
        <v>0.43872173130512238</v>
      </c>
      <c r="I103" s="412">
        <f>compoprinc!CC95</f>
        <v>2.3788794875144958E-2</v>
      </c>
      <c r="J103" s="170">
        <f>compoprinc!BN95</f>
        <v>0.12319660186767578</v>
      </c>
      <c r="K103" s="136">
        <f>compoprinc!BO95</f>
        <v>3.0622035264968872E-3</v>
      </c>
      <c r="L103" s="136">
        <f>compoprinc!BP95</f>
        <v>-7.0536830462515354E-3</v>
      </c>
      <c r="M103" s="136">
        <f>compoprinc!BQ95</f>
        <v>5.0986045971512794E-3</v>
      </c>
      <c r="N103" s="136">
        <f>compoprinc!BR95</f>
        <v>2.3097880184650421E-3</v>
      </c>
      <c r="O103" s="136">
        <f>compoprinc!BS95</f>
        <v>1.576898992061615E-2</v>
      </c>
      <c r="P103" s="136">
        <f>compoprinc!BT95</f>
        <v>9.6166253089904785E-2</v>
      </c>
      <c r="Q103" s="136">
        <f>compoprinc!BU95</f>
        <v>7.8444033861160278E-3</v>
      </c>
      <c r="R103" s="106">
        <f>compoprinc!CD95</f>
        <v>0.43467238545417786</v>
      </c>
      <c r="S103" s="105">
        <f>compoprinc!CE95</f>
        <v>1.2165747582912445E-2</v>
      </c>
      <c r="T103" s="105">
        <f>compoprinc!CF95</f>
        <v>-3.1936228042468429E-3</v>
      </c>
      <c r="U103" s="105">
        <f>compoprinc!CG95</f>
        <v>9.281916543841362E-3</v>
      </c>
      <c r="V103" s="105">
        <f>compoprinc!CH95</f>
        <v>5.3313393145799637E-3</v>
      </c>
      <c r="W103" s="105">
        <f>compoprinc!CI95</f>
        <v>5.2587192505598068E-2</v>
      </c>
      <c r="X103" s="105">
        <f>compoprinc!CJ95</f>
        <v>0.34255547821521759</v>
      </c>
      <c r="Y103" s="134">
        <f>compoprinc!CK95</f>
        <v>1.5944391489028931E-2</v>
      </c>
      <c r="AB103" s="597">
        <f t="shared" si="3"/>
        <v>-1.5017576515674591E-8</v>
      </c>
      <c r="AC103" s="597">
        <f t="shared" si="4"/>
        <v>4.2375177145004272E-8</v>
      </c>
      <c r="AD103" s="597">
        <f t="shared" si="5"/>
        <v>-5.7392753660678864E-8</v>
      </c>
      <c r="AF103" s="599"/>
    </row>
    <row r="104" spans="1:32" x14ac:dyDescent="0.2">
      <c r="A104" s="137">
        <v>2007</v>
      </c>
      <c r="B104" s="135">
        <f>1-TA2b!B104</f>
        <v>0.55782249569892883</v>
      </c>
      <c r="C104" s="411">
        <f>compoprinc!BW96</f>
        <v>1.4098860323429108E-2</v>
      </c>
      <c r="D104" s="411">
        <f>compoprinc!BX96</f>
        <v>-1.1038738186471164E-2</v>
      </c>
      <c r="E104" s="411">
        <f>compoprinc!BY96</f>
        <v>1.3210050761699677E-2</v>
      </c>
      <c r="F104" s="411">
        <f>compoprinc!BZ96</f>
        <v>7.2356685996055603E-3</v>
      </c>
      <c r="G104" s="411">
        <f>compoprinc!CA96</f>
        <v>6.6856801509857178E-2</v>
      </c>
      <c r="H104" s="411">
        <f>compoprinc!CB96</f>
        <v>0.44536867737770081</v>
      </c>
      <c r="I104" s="412">
        <f>compoprinc!CC96</f>
        <v>2.2091209888458252E-2</v>
      </c>
      <c r="J104" s="170">
        <f>compoprinc!BN96</f>
        <v>0.1256750226020813</v>
      </c>
      <c r="K104" s="136">
        <f>compoprinc!BO96</f>
        <v>2.8051510453224182E-3</v>
      </c>
      <c r="L104" s="136">
        <f>compoprinc!BP96</f>
        <v>-7.7690263278782368E-3</v>
      </c>
      <c r="M104" s="136">
        <f>compoprinc!BQ96</f>
        <v>5.0771879032254219E-3</v>
      </c>
      <c r="N104" s="136">
        <f>compoprinc!BR96</f>
        <v>2.430994063615799E-3</v>
      </c>
      <c r="O104" s="136">
        <f>compoprinc!BS96</f>
        <v>1.6374193131923676E-2</v>
      </c>
      <c r="P104" s="136">
        <f>compoprinc!BT96</f>
        <v>9.862595796585083E-2</v>
      </c>
      <c r="Q104" s="136">
        <f>compoprinc!BU96</f>
        <v>8.1305503845214844E-3</v>
      </c>
      <c r="R104" s="106">
        <f>compoprinc!CD96</f>
        <v>0.43214747309684753</v>
      </c>
      <c r="S104" s="105">
        <f>compoprinc!CE96</f>
        <v>1.1293709278106689E-2</v>
      </c>
      <c r="T104" s="105">
        <f>compoprinc!CF96</f>
        <v>-3.2697118585929275E-3</v>
      </c>
      <c r="U104" s="105">
        <f>compoprinc!CG96</f>
        <v>8.1328628584742546E-3</v>
      </c>
      <c r="V104" s="105">
        <f>compoprinc!CH96</f>
        <v>4.8046745359897614E-3</v>
      </c>
      <c r="W104" s="105">
        <f>compoprinc!CI96</f>
        <v>5.0482608377933502E-2</v>
      </c>
      <c r="X104" s="105">
        <f>compoprinc!CJ96</f>
        <v>0.34674271941184998</v>
      </c>
      <c r="Y104" s="134">
        <f>compoprinc!CK96</f>
        <v>1.3960659503936768E-2</v>
      </c>
      <c r="AB104" s="597">
        <f t="shared" si="3"/>
        <v>-3.457535058259964E-8</v>
      </c>
      <c r="AC104" s="597">
        <f t="shared" si="4"/>
        <v>1.4435499906539917E-8</v>
      </c>
      <c r="AD104" s="597">
        <f t="shared" si="5"/>
        <v>-4.9010850489139557E-8</v>
      </c>
      <c r="AF104" s="599"/>
    </row>
    <row r="105" spans="1:32" x14ac:dyDescent="0.2">
      <c r="A105" s="137">
        <v>2008</v>
      </c>
      <c r="B105" s="135">
        <f>1-TA2b!B105</f>
        <v>0.55825945734977722</v>
      </c>
      <c r="C105" s="411">
        <f>compoprinc!BW97</f>
        <v>1.1992435902357101E-2</v>
      </c>
      <c r="D105" s="411">
        <f>compoprinc!BX97</f>
        <v>-9.3267335323616862E-3</v>
      </c>
      <c r="E105" s="411">
        <f>compoprinc!BY97</f>
        <v>1.6162536107003689E-2</v>
      </c>
      <c r="F105" s="411">
        <f>compoprinc!BZ97</f>
        <v>6.8866722285747528E-3</v>
      </c>
      <c r="G105" s="411">
        <f>compoprinc!CA97</f>
        <v>6.2775932252407074E-2</v>
      </c>
      <c r="H105" s="411">
        <f>compoprinc!CB97</f>
        <v>0.44960039854049683</v>
      </c>
      <c r="I105" s="412">
        <f>compoprinc!CC97</f>
        <v>2.0168211311101913E-2</v>
      </c>
      <c r="J105" s="170">
        <f>compoprinc!BN97</f>
        <v>0.12113988399505615</v>
      </c>
      <c r="K105" s="136">
        <f>compoprinc!BO97</f>
        <v>2.3320838809013367E-3</v>
      </c>
      <c r="L105" s="136">
        <f>compoprinc!BP97</f>
        <v>-7.5324275530874729E-3</v>
      </c>
      <c r="M105" s="136">
        <f>compoprinc!BQ97</f>
        <v>5.9951813891530037E-3</v>
      </c>
      <c r="N105" s="136">
        <f>compoprinc!BR97</f>
        <v>2.322714775800705E-3</v>
      </c>
      <c r="O105" s="136">
        <f>compoprinc!BS97</f>
        <v>1.5974745154380798E-2</v>
      </c>
      <c r="P105" s="136">
        <f>compoprinc!BT97</f>
        <v>9.4574570655822754E-2</v>
      </c>
      <c r="Q105" s="136">
        <f>compoprinc!BU97</f>
        <v>7.4730142951011658E-3</v>
      </c>
      <c r="R105" s="106">
        <f>compoprinc!CD97</f>
        <v>0.43711957335472107</v>
      </c>
      <c r="S105" s="105">
        <f>compoprinc!CE97</f>
        <v>9.6603520214557648E-3</v>
      </c>
      <c r="T105" s="105">
        <f>compoprinc!CF97</f>
        <v>-1.7943059792742133E-3</v>
      </c>
      <c r="U105" s="105">
        <f>compoprinc!CG97</f>
        <v>1.0167354717850685E-2</v>
      </c>
      <c r="V105" s="105">
        <f>compoprinc!CH97</f>
        <v>4.5639574527740479E-3</v>
      </c>
      <c r="W105" s="105">
        <f>compoprinc!CI97</f>
        <v>4.6801187098026276E-2</v>
      </c>
      <c r="X105" s="105">
        <f>compoprinc!CJ97</f>
        <v>0.35502582788467407</v>
      </c>
      <c r="Y105" s="134">
        <f>compoprinc!CK97</f>
        <v>1.2695197016000748E-2</v>
      </c>
      <c r="AB105" s="597">
        <f t="shared" si="3"/>
        <v>4.5401975512504578E-9</v>
      </c>
      <c r="AC105" s="597">
        <f t="shared" si="4"/>
        <v>1.3969838619232178E-9</v>
      </c>
      <c r="AD105" s="597">
        <f t="shared" si="5"/>
        <v>3.14321368932724E-9</v>
      </c>
      <c r="AF105" s="599"/>
    </row>
    <row r="106" spans="1:32" x14ac:dyDescent="0.2">
      <c r="A106" s="141">
        <v>2009</v>
      </c>
      <c r="B106" s="139">
        <f>1-TA2b!B106</f>
        <v>0.56419599056243896</v>
      </c>
      <c r="C106" s="513">
        <f>compoprinc!BW98</f>
        <v>1.4454938471317291E-2</v>
      </c>
      <c r="D106" s="513">
        <f>compoprinc!BX98</f>
        <v>-8.060277090407908E-3</v>
      </c>
      <c r="E106" s="513">
        <f>compoprinc!BY98</f>
        <v>2.2174514830112457E-2</v>
      </c>
      <c r="F106" s="513">
        <f>compoprinc!BZ98</f>
        <v>7.01114721596241E-3</v>
      </c>
      <c r="G106" s="513">
        <f>compoprinc!CA98</f>
        <v>6.6576331853866577E-2</v>
      </c>
      <c r="H106" s="513">
        <f>compoprinc!CB98</f>
        <v>0.44163893163204193</v>
      </c>
      <c r="I106" s="514">
        <f>compoprinc!CC98</f>
        <v>2.0400390028953552E-2</v>
      </c>
      <c r="J106" s="171">
        <f>compoprinc!BN98</f>
        <v>0.11615562438964844</v>
      </c>
      <c r="K106" s="108">
        <f>compoprinc!BO98</f>
        <v>2.9403865337371826E-3</v>
      </c>
      <c r="L106" s="108">
        <f>compoprinc!BP98</f>
        <v>-7.0829526521265507E-3</v>
      </c>
      <c r="M106" s="108">
        <f>compoprinc!BQ98</f>
        <v>7.346736267209053E-3</v>
      </c>
      <c r="N106" s="108">
        <f>compoprinc!BR98</f>
        <v>2.3810230195522308E-3</v>
      </c>
      <c r="O106" s="108">
        <f>compoprinc!BS98</f>
        <v>1.5981696546077728E-2</v>
      </c>
      <c r="P106" s="108">
        <f>compoprinc!BT98</f>
        <v>8.6993157863616943E-2</v>
      </c>
      <c r="Q106" s="108">
        <f>compoprinc!BU98</f>
        <v>7.5955688953399658E-3</v>
      </c>
      <c r="R106" s="109">
        <f>compoprinc!CD98</f>
        <v>0.44804036617279053</v>
      </c>
      <c r="S106" s="108">
        <f>compoprinc!CE98</f>
        <v>1.1514551937580109E-2</v>
      </c>
      <c r="T106" s="108">
        <f>compoprinc!CF98</f>
        <v>-9.7732443828135729E-4</v>
      </c>
      <c r="U106" s="108">
        <f>compoprinc!CG98</f>
        <v>1.4827778562903404E-2</v>
      </c>
      <c r="V106" s="108">
        <f>compoprinc!CH98</f>
        <v>4.6301241964101791E-3</v>
      </c>
      <c r="W106" s="108">
        <f>compoprinc!CI98</f>
        <v>5.0594635307788849E-2</v>
      </c>
      <c r="X106" s="108">
        <f>compoprinc!CJ98</f>
        <v>0.35464577376842499</v>
      </c>
      <c r="Y106" s="138">
        <f>compoprinc!CK98</f>
        <v>1.2804821133613586E-2</v>
      </c>
      <c r="AB106" s="597">
        <f t="shared" si="3"/>
        <v>1.3620592653751373E-8</v>
      </c>
      <c r="AC106" s="597">
        <f t="shared" si="4"/>
        <v>7.9162418842315674E-9</v>
      </c>
      <c r="AD106" s="597">
        <f t="shared" si="5"/>
        <v>5.7043507695198059E-9</v>
      </c>
      <c r="AF106" s="599"/>
    </row>
    <row r="107" spans="1:32" x14ac:dyDescent="0.2">
      <c r="A107" s="137">
        <v>2010</v>
      </c>
      <c r="B107" s="135">
        <f>1-TA2b!B107</f>
        <v>0.55375966429710388</v>
      </c>
      <c r="C107" s="515">
        <f>compoprinc!BW99</f>
        <v>1.5570320188999176E-2</v>
      </c>
      <c r="D107" s="515">
        <f>compoprinc!BX99</f>
        <v>-9.0804368956014514E-3</v>
      </c>
      <c r="E107" s="515">
        <f>compoprinc!BY99</f>
        <v>2.4397259578108788E-2</v>
      </c>
      <c r="F107" s="515">
        <f>compoprinc!BZ99</f>
        <v>7.4591059237718582E-3</v>
      </c>
      <c r="G107" s="515">
        <f>compoprinc!CA99</f>
        <v>6.8618163466453552E-2</v>
      </c>
      <c r="H107" s="515">
        <f>compoprinc!CB99</f>
        <v>0.42371551692485809</v>
      </c>
      <c r="I107" s="516">
        <f>compoprinc!CC99</f>
        <v>2.3079764097929001E-2</v>
      </c>
      <c r="J107" s="170">
        <f>compoprinc!BN99</f>
        <v>0.11398577690124512</v>
      </c>
      <c r="K107" s="105">
        <f>compoprinc!BO99</f>
        <v>2.8285607695579529E-3</v>
      </c>
      <c r="L107" s="105">
        <f>compoprinc!BP99</f>
        <v>-7.2837101761251688E-3</v>
      </c>
      <c r="M107" s="105">
        <f>compoprinc!BQ99</f>
        <v>7.6746158301830292E-3</v>
      </c>
      <c r="N107" s="105">
        <f>compoprinc!BR99</f>
        <v>2.2811070084571838E-3</v>
      </c>
      <c r="O107" s="105">
        <f>compoprinc!BS99</f>
        <v>1.5845499932765961E-2</v>
      </c>
      <c r="P107" s="105">
        <f>compoprinc!BT99</f>
        <v>8.4828674793243408E-2</v>
      </c>
      <c r="Q107" s="105">
        <f>compoprinc!BU99</f>
        <v>7.8110471367835999E-3</v>
      </c>
      <c r="R107" s="106">
        <f>compoprinc!CD99</f>
        <v>0.43977388739585876</v>
      </c>
      <c r="S107" s="105">
        <f>compoprinc!CE99</f>
        <v>1.2741759419441223E-2</v>
      </c>
      <c r="T107" s="105">
        <f>compoprinc!CF99</f>
        <v>-1.7967267194762826E-3</v>
      </c>
      <c r="U107" s="105">
        <f>compoprinc!CG99</f>
        <v>1.6722643747925758E-2</v>
      </c>
      <c r="V107" s="105">
        <f>compoprinc!CH99</f>
        <v>5.1779989153146744E-3</v>
      </c>
      <c r="W107" s="105">
        <f>compoprinc!CI99</f>
        <v>5.2772663533687592E-2</v>
      </c>
      <c r="X107" s="105">
        <f>compoprinc!CJ99</f>
        <v>0.33888684213161469</v>
      </c>
      <c r="Y107" s="134">
        <f>compoprinc!CK99</f>
        <v>1.5268716961145401E-2</v>
      </c>
      <c r="AB107" s="597">
        <f t="shared" si="3"/>
        <v>-2.8987415134906769E-8</v>
      </c>
      <c r="AC107" s="597">
        <f t="shared" si="4"/>
        <v>-1.8393620848655701E-8</v>
      </c>
      <c r="AD107" s="597">
        <f t="shared" si="5"/>
        <v>-1.0593794286251068E-8</v>
      </c>
      <c r="AF107" s="599"/>
    </row>
    <row r="108" spans="1:32" x14ac:dyDescent="0.2">
      <c r="A108" s="137">
        <v>2011</v>
      </c>
      <c r="B108" s="135">
        <f>1-TA2b!B108</f>
        <v>0.54711487889289856</v>
      </c>
      <c r="C108" s="515">
        <f>compoprinc!BW100</f>
        <v>1.5309512615203857E-2</v>
      </c>
      <c r="D108" s="515">
        <f>compoprinc!BX100</f>
        <v>-1.0551355197094381E-2</v>
      </c>
      <c r="E108" s="515">
        <f>compoprinc!BY100</f>
        <v>2.5994470342993736E-2</v>
      </c>
      <c r="F108" s="515">
        <f>compoprinc!BZ100</f>
        <v>7.5438544154167175E-3</v>
      </c>
      <c r="G108" s="515">
        <f>compoprinc!CA100</f>
        <v>6.815776601433754E-2</v>
      </c>
      <c r="H108" s="515">
        <f>compoprinc!CB100</f>
        <v>0.41740189492702484</v>
      </c>
      <c r="I108" s="516">
        <f>compoprinc!CC100</f>
        <v>2.3258738219738007E-2</v>
      </c>
      <c r="J108" s="170">
        <f>compoprinc!BN100</f>
        <v>0.11124604940414429</v>
      </c>
      <c r="K108" s="105">
        <f>compoprinc!BO100</f>
        <v>2.9418244957923889E-3</v>
      </c>
      <c r="L108" s="105">
        <f>compoprinc!BP100</f>
        <v>-7.6675147283822298E-3</v>
      </c>
      <c r="M108" s="105">
        <f>compoprinc!BQ100</f>
        <v>7.8767109662294388E-3</v>
      </c>
      <c r="N108" s="105">
        <f>compoprinc!BR100</f>
        <v>2.240695059299469E-3</v>
      </c>
      <c r="O108" s="105">
        <f>compoprinc!BS100</f>
        <v>1.6059137880802155E-2</v>
      </c>
      <c r="P108" s="105">
        <f>compoprinc!BT100</f>
        <v>8.208918571472168E-2</v>
      </c>
      <c r="Q108" s="105">
        <f>compoprinc!BU100</f>
        <v>7.7060200273990631E-3</v>
      </c>
      <c r="R108" s="106">
        <f>compoprinc!CD100</f>
        <v>0.43586882948875427</v>
      </c>
      <c r="S108" s="105">
        <f>compoprinc!CE100</f>
        <v>1.2367688119411469E-2</v>
      </c>
      <c r="T108" s="105">
        <f>compoprinc!CF100</f>
        <v>-2.8838404687121511E-3</v>
      </c>
      <c r="U108" s="105">
        <f>compoprinc!CG100</f>
        <v>1.8117759376764297E-2</v>
      </c>
      <c r="V108" s="105">
        <f>compoprinc!CH100</f>
        <v>5.3031593561172485E-3</v>
      </c>
      <c r="W108" s="105">
        <f>compoprinc!CI100</f>
        <v>5.2098628133535385E-2</v>
      </c>
      <c r="X108" s="105">
        <f>compoprinc!CJ100</f>
        <v>0.33531270921230316</v>
      </c>
      <c r="Y108" s="134">
        <f>compoprinc!CK100</f>
        <v>1.5552718192338943E-2</v>
      </c>
      <c r="AB108" s="597">
        <f t="shared" si="3"/>
        <v>-2.4447217583656311E-9</v>
      </c>
      <c r="AC108" s="597">
        <f t="shared" si="4"/>
        <v>-1.0011717677116394E-8</v>
      </c>
      <c r="AD108" s="597">
        <f t="shared" si="5"/>
        <v>7.5669959187507629E-9</v>
      </c>
      <c r="AF108" s="599"/>
    </row>
    <row r="109" spans="1:32" x14ac:dyDescent="0.2">
      <c r="A109" s="137">
        <v>2012</v>
      </c>
      <c r="B109" s="135">
        <f>1-TA2b!B109</f>
        <v>0.53755444288253784</v>
      </c>
      <c r="C109" s="515">
        <f>compoprinc!BW101</f>
        <v>1.3388298451900482E-2</v>
      </c>
      <c r="D109" s="515">
        <f>compoprinc!BX101</f>
        <v>-9.5989370020106435E-3</v>
      </c>
      <c r="E109" s="515">
        <f>compoprinc!BY101</f>
        <v>2.7061484754085541E-2</v>
      </c>
      <c r="F109" s="515">
        <f>compoprinc!BZ101</f>
        <v>7.5206011533737183E-3</v>
      </c>
      <c r="G109" s="515">
        <f>compoprinc!CA101</f>
        <v>6.6383779048919678E-2</v>
      </c>
      <c r="H109" s="515">
        <f>compoprinc!CB101</f>
        <v>0.40972897410392761</v>
      </c>
      <c r="I109" s="516">
        <f>compoprinc!CC101</f>
        <v>2.3070238530635834E-2</v>
      </c>
      <c r="J109" s="170">
        <f>compoprinc!BN101</f>
        <v>0.1097569465637207</v>
      </c>
      <c r="K109" s="105">
        <f>compoprinc!BO101</f>
        <v>2.5851577520370483E-3</v>
      </c>
      <c r="L109" s="105">
        <f>compoprinc!BP101</f>
        <v>-6.901848828420043E-3</v>
      </c>
      <c r="M109" s="105">
        <f>compoprinc!BQ101</f>
        <v>7.8490190207958221E-3</v>
      </c>
      <c r="N109" s="105">
        <f>compoprinc!BR101</f>
        <v>2.2574439644813538E-3</v>
      </c>
      <c r="O109" s="105">
        <f>compoprinc!BS101</f>
        <v>1.5238292515277863E-2</v>
      </c>
      <c r="P109" s="105">
        <f>compoprinc!BT101</f>
        <v>8.1011354923248291E-2</v>
      </c>
      <c r="Q109" s="105">
        <f>compoprinc!BU101</f>
        <v>7.7175311744213104E-3</v>
      </c>
      <c r="R109" s="106">
        <f>compoprinc!CD101</f>
        <v>0.42779749631881714</v>
      </c>
      <c r="S109" s="105">
        <f>compoprinc!CE101</f>
        <v>1.0803140699863434E-2</v>
      </c>
      <c r="T109" s="105">
        <f>compoprinc!CF101</f>
        <v>-2.6970881735906005E-3</v>
      </c>
      <c r="U109" s="105">
        <f>compoprinc!CG101</f>
        <v>1.9212465733289719E-2</v>
      </c>
      <c r="V109" s="105">
        <f>compoprinc!CH101</f>
        <v>5.2631571888923645E-3</v>
      </c>
      <c r="W109" s="105">
        <f>compoprinc!CI101</f>
        <v>5.1145486533641815E-2</v>
      </c>
      <c r="X109" s="105">
        <f>compoprinc!CJ101</f>
        <v>0.32871761918067932</v>
      </c>
      <c r="Y109" s="134">
        <f>compoprinc!CK101</f>
        <v>1.5352707356214523E-2</v>
      </c>
      <c r="AB109" s="597">
        <f t="shared" si="3"/>
        <v>3.8417056202888489E-9</v>
      </c>
      <c r="AC109" s="597">
        <f t="shared" si="4"/>
        <v>-3.9581209421157837E-9</v>
      </c>
      <c r="AD109" s="597">
        <f t="shared" si="5"/>
        <v>7.7998265624046326E-9</v>
      </c>
      <c r="AF109" s="599"/>
    </row>
    <row r="110" spans="1:32" x14ac:dyDescent="0.2">
      <c r="A110" s="137">
        <v>2013</v>
      </c>
      <c r="B110" s="135">
        <f>1-TA2b!B110</f>
        <v>0.54365584254264832</v>
      </c>
      <c r="C110" s="515">
        <f>compoprinc!BW102</f>
        <v>1.3789981603622437E-2</v>
      </c>
      <c r="D110" s="515">
        <f>compoprinc!BX102</f>
        <v>-4.4092441676184535E-3</v>
      </c>
      <c r="E110" s="515">
        <f>compoprinc!BY102</f>
        <v>2.6987084187567234E-2</v>
      </c>
      <c r="F110" s="515">
        <f>compoprinc!BZ102</f>
        <v>7.2271600365638733E-3</v>
      </c>
      <c r="G110" s="515">
        <f>compoprinc!CA102</f>
        <v>6.259777769446373E-2</v>
      </c>
      <c r="H110" s="515">
        <f>compoprinc!CB102</f>
        <v>0.41481666266918182</v>
      </c>
      <c r="I110" s="516">
        <f>compoprinc!CC102</f>
        <v>2.2646404802799225E-2</v>
      </c>
      <c r="J110" s="170">
        <f>compoprinc!BN102</f>
        <v>0.11101382970809937</v>
      </c>
      <c r="K110" s="105">
        <f>compoprinc!BO102</f>
        <v>2.4892911314964294E-3</v>
      </c>
      <c r="L110" s="105">
        <f>compoprinc!BP102</f>
        <v>-4.560146713629365E-3</v>
      </c>
      <c r="M110" s="105">
        <f>compoprinc!BQ102</f>
        <v>7.7110491693019867E-3</v>
      </c>
      <c r="N110" s="105">
        <f>compoprinc!BR102</f>
        <v>2.2078081965446472E-3</v>
      </c>
      <c r="O110" s="105">
        <f>compoprinc!BS102</f>
        <v>1.3123273849487305E-2</v>
      </c>
      <c r="P110" s="105">
        <f>compoprinc!BT102</f>
        <v>8.2312703132629395E-2</v>
      </c>
      <c r="Q110" s="105">
        <f>compoprinc!BU102</f>
        <v>7.7298283576965332E-3</v>
      </c>
      <c r="R110" s="106">
        <f>compoprinc!CD102</f>
        <v>0.43264201283454895</v>
      </c>
      <c r="S110" s="105">
        <f>compoprinc!CE102</f>
        <v>1.1300690472126007E-2</v>
      </c>
      <c r="T110" s="105">
        <f>compoprinc!CF102</f>
        <v>1.5090254601091146E-4</v>
      </c>
      <c r="U110" s="105">
        <f>compoprinc!CG102</f>
        <v>1.9276035018265247E-2</v>
      </c>
      <c r="V110" s="105">
        <f>compoprinc!CH102</f>
        <v>5.0193518400192261E-3</v>
      </c>
      <c r="W110" s="105">
        <f>compoprinc!CI102</f>
        <v>4.9474503844976425E-2</v>
      </c>
      <c r="X110" s="105">
        <f>compoprinc!CJ102</f>
        <v>0.33250395953655243</v>
      </c>
      <c r="Y110" s="134">
        <f>compoprinc!CK102</f>
        <v>1.4916576445102692E-2</v>
      </c>
      <c r="AB110" s="597">
        <f t="shared" si="3"/>
        <v>1.57160684466362E-8</v>
      </c>
      <c r="AC110" s="597">
        <f t="shared" si="4"/>
        <v>2.2584572434425354E-8</v>
      </c>
      <c r="AD110" s="597">
        <f t="shared" si="5"/>
        <v>-6.8685039877891541E-9</v>
      </c>
      <c r="AF110" s="599"/>
    </row>
    <row r="111" spans="1:32" x14ac:dyDescent="0.2">
      <c r="A111" s="137">
        <v>2014</v>
      </c>
      <c r="B111" s="135">
        <f>1-TA2b!B111</f>
        <v>0.53867799043655396</v>
      </c>
      <c r="C111" s="515">
        <f>compoprinc!BW103</f>
        <v>1.4514021575450897E-2</v>
      </c>
      <c r="D111" s="515">
        <f>compoprinc!BX103</f>
        <v>-8.0099025508388877E-3</v>
      </c>
      <c r="E111" s="515">
        <f>compoprinc!BY103</f>
        <v>2.6737946085631847E-2</v>
      </c>
      <c r="F111" s="515">
        <f>compoprinc!BZ103</f>
        <v>7.1577541530132294E-3</v>
      </c>
      <c r="G111" s="515">
        <f>compoprinc!CA103</f>
        <v>6.3882544636726379E-2</v>
      </c>
      <c r="H111" s="515">
        <f>compoprinc!CB103</f>
        <v>0.41163665056228638</v>
      </c>
      <c r="I111" s="516">
        <f>compoprinc!CC103</f>
        <v>2.2758990526199341E-2</v>
      </c>
      <c r="J111" s="170">
        <f>compoprinc!BN103</f>
        <v>0.10965299606323242</v>
      </c>
      <c r="K111" s="105">
        <f>compoprinc!BO103</f>
        <v>2.5121420621871948E-3</v>
      </c>
      <c r="L111" s="105">
        <f>compoprinc!BP103</f>
        <v>-6.0326284728944302E-3</v>
      </c>
      <c r="M111" s="105">
        <f>compoprinc!BQ103</f>
        <v>7.4891634285449982E-3</v>
      </c>
      <c r="N111" s="105">
        <f>compoprinc!BR103</f>
        <v>2.2024065256118774E-3</v>
      </c>
      <c r="O111" s="105">
        <f>compoprinc!BS103</f>
        <v>1.3105191290378571E-2</v>
      </c>
      <c r="P111" s="105">
        <f>compoprinc!BT103</f>
        <v>8.2648396492004395E-2</v>
      </c>
      <c r="Q111" s="105">
        <f>compoprinc!BU103</f>
        <v>7.7283754944801331E-3</v>
      </c>
      <c r="R111" s="106">
        <f>compoprinc!CD103</f>
        <v>0.42902499437332153</v>
      </c>
      <c r="S111" s="105">
        <f>compoprinc!CE103</f>
        <v>1.2001879513263702E-2</v>
      </c>
      <c r="T111" s="105">
        <f>compoprinc!CF103</f>
        <v>-1.9772740779444575E-3</v>
      </c>
      <c r="U111" s="105">
        <f>compoprinc!CG103</f>
        <v>1.9248782657086849E-2</v>
      </c>
      <c r="V111" s="105">
        <f>compoprinc!CH103</f>
        <v>4.9553476274013519E-3</v>
      </c>
      <c r="W111" s="105">
        <f>compoprinc!CI103</f>
        <v>5.0777353346347809E-2</v>
      </c>
      <c r="X111" s="105">
        <f>compoprinc!CJ103</f>
        <v>0.32898825407028198</v>
      </c>
      <c r="Y111" s="134">
        <f>compoprinc!CK103</f>
        <v>1.5030615031719208E-2</v>
      </c>
      <c r="AB111" s="597">
        <f t="shared" ref="AB111:AB116" si="6">B111-SUM(C111:I111)</f>
        <v>-1.4551915228366852E-8</v>
      </c>
      <c r="AC111" s="597">
        <f t="shared" ref="AC111:AC116" si="7">J111-SUM(K111:Q111)</f>
        <v>-5.0757080316543579E-8</v>
      </c>
      <c r="AD111" s="597">
        <f t="shared" ref="AD111:AD116" si="8">R111-SUM(S111:Y111)</f>
        <v>3.6205165088176727E-8</v>
      </c>
    </row>
    <row r="112" spans="1:32" x14ac:dyDescent="0.2">
      <c r="A112" s="137">
        <v>2015</v>
      </c>
      <c r="B112" s="135">
        <f>1-TA2b!B112</f>
        <v>0.5370059609413147</v>
      </c>
      <c r="C112" s="515">
        <f>compoprinc!BW104</f>
        <v>1.3692654669284821E-2</v>
      </c>
      <c r="D112" s="515">
        <f>compoprinc!BX104</f>
        <v>-8.0801035510376096E-3</v>
      </c>
      <c r="E112" s="515">
        <f>compoprinc!BY104</f>
        <v>2.7205352671444416E-2</v>
      </c>
      <c r="F112" s="515">
        <f>compoprinc!BZ104</f>
        <v>6.8728365004062653E-3</v>
      </c>
      <c r="G112" s="515">
        <f>compoprinc!CA104</f>
        <v>6.1423826962709427E-2</v>
      </c>
      <c r="H112" s="515">
        <f>compoprinc!CB104</f>
        <v>0.41424904763698578</v>
      </c>
      <c r="I112" s="516">
        <f>compoprinc!CC104</f>
        <v>2.1642323583364487E-2</v>
      </c>
      <c r="J112" s="170">
        <f>compoprinc!BN104</f>
        <v>0.10965859889984131</v>
      </c>
      <c r="K112" s="105">
        <f>compoprinc!BO104</f>
        <v>2.3910179734230042E-3</v>
      </c>
      <c r="L112" s="105">
        <f>compoprinc!BP104</f>
        <v>-6.2107276171445847E-3</v>
      </c>
      <c r="M112" s="105">
        <f>compoprinc!BQ104</f>
        <v>7.7817831188440323E-3</v>
      </c>
      <c r="N112" s="105">
        <f>compoprinc!BR104</f>
        <v>2.3263655602931976E-3</v>
      </c>
      <c r="O112" s="105">
        <f>compoprinc!BS104</f>
        <v>1.3164505362510681E-2</v>
      </c>
      <c r="P112" s="105">
        <f>compoprinc!BT104</f>
        <v>8.2083165645599365E-2</v>
      </c>
      <c r="Q112" s="105">
        <f>compoprinc!BU104</f>
        <v>8.1224963068962097E-3</v>
      </c>
      <c r="R112" s="106">
        <f>compoprinc!CD104</f>
        <v>0.42734736204147339</v>
      </c>
      <c r="S112" s="105">
        <f>compoprinc!CE104</f>
        <v>1.1301636695861816E-2</v>
      </c>
      <c r="T112" s="105">
        <f>compoprinc!CF104</f>
        <v>-1.8693759338930249E-3</v>
      </c>
      <c r="U112" s="105">
        <f>compoprinc!CG104</f>
        <v>1.9423569552600384E-2</v>
      </c>
      <c r="V112" s="105">
        <f>compoprinc!CH104</f>
        <v>4.5464709401130676E-3</v>
      </c>
      <c r="W112" s="105">
        <f>compoprinc!CI104</f>
        <v>4.8259321600198746E-2</v>
      </c>
      <c r="X112" s="105">
        <f>compoprinc!CJ104</f>
        <v>0.33216588199138641</v>
      </c>
      <c r="Y112" s="134">
        <f>compoprinc!CK104</f>
        <v>1.3519827276468277E-2</v>
      </c>
      <c r="AB112" s="597">
        <f t="shared" si="6"/>
        <v>2.2468157112598419E-8</v>
      </c>
      <c r="AC112" s="597">
        <f t="shared" si="7"/>
        <v>-7.4505805969238281E-9</v>
      </c>
      <c r="AD112" s="597">
        <f t="shared" si="8"/>
        <v>2.9918737709522247E-8</v>
      </c>
    </row>
    <row r="113" spans="1:30" x14ac:dyDescent="0.2">
      <c r="A113" s="137">
        <v>2016</v>
      </c>
      <c r="B113" s="135">
        <f>1-TA2b!B113</f>
        <v>0.53829357028007507</v>
      </c>
      <c r="C113" s="515">
        <f>compoprinc!BW105</f>
        <v>1.3745471835136414E-2</v>
      </c>
      <c r="D113" s="515">
        <f>compoprinc!BX105</f>
        <v>-1.0090218274854124E-2</v>
      </c>
      <c r="E113" s="515">
        <f>compoprinc!BY105</f>
        <v>2.8303438797593117E-2</v>
      </c>
      <c r="F113" s="515">
        <f>compoprinc!BZ105</f>
        <v>6.7736171185970306E-3</v>
      </c>
      <c r="G113" s="515">
        <f>compoprinc!CA105</f>
        <v>6.125393882393837E-2</v>
      </c>
      <c r="H113" s="515">
        <f>compoprinc!CB105</f>
        <v>0.41721874475479126</v>
      </c>
      <c r="I113" s="516">
        <f>compoprinc!CC105</f>
        <v>2.1088570356369019E-2</v>
      </c>
      <c r="J113" s="170">
        <f>compoprinc!BN105</f>
        <v>0.10822474956512451</v>
      </c>
      <c r="K113" s="105">
        <f>compoprinc!BO105</f>
        <v>2.3264214396476746E-3</v>
      </c>
      <c r="L113" s="105">
        <f>compoprinc!BP105</f>
        <v>-7.0684661623090506E-3</v>
      </c>
      <c r="M113" s="105">
        <f>compoprinc!BQ105</f>
        <v>7.8524351119995117E-3</v>
      </c>
      <c r="N113" s="105">
        <f>compoprinc!BR105</f>
        <v>2.2694803774356842E-3</v>
      </c>
      <c r="O113" s="105">
        <f>compoprinc!BS105</f>
        <v>1.3499714434146881E-2</v>
      </c>
      <c r="P113" s="105">
        <f>compoprinc!BT105</f>
        <v>8.1411838531494141E-2</v>
      </c>
      <c r="Q113" s="105">
        <f>compoprinc!BU105</f>
        <v>7.9333335161209106E-3</v>
      </c>
      <c r="R113" s="106">
        <f>compoprinc!CD105</f>
        <v>0.43006882071495056</v>
      </c>
      <c r="S113" s="105">
        <f>compoprinc!CE105</f>
        <v>1.1419050395488739E-2</v>
      </c>
      <c r="T113" s="105">
        <f>compoprinc!CF105</f>
        <v>-3.021752112545073E-3</v>
      </c>
      <c r="U113" s="105">
        <f>compoprinc!CG105</f>
        <v>2.0451003685593605E-2</v>
      </c>
      <c r="V113" s="105">
        <f>compoprinc!CH105</f>
        <v>4.5041367411613464E-3</v>
      </c>
      <c r="W113" s="105">
        <f>compoprinc!CI105</f>
        <v>4.7754224389791489E-2</v>
      </c>
      <c r="X113" s="105">
        <f>compoprinc!CJ105</f>
        <v>0.33580690622329712</v>
      </c>
      <c r="Y113" s="134">
        <f>compoprinc!CK105</f>
        <v>1.3155236840248108E-2</v>
      </c>
      <c r="AB113" s="597">
        <f t="shared" si="6"/>
        <v>6.8685039877891541E-9</v>
      </c>
      <c r="AC113" s="597">
        <f t="shared" si="7"/>
        <v>-7.6834112405776978E-9</v>
      </c>
      <c r="AD113" s="597">
        <f t="shared" si="8"/>
        <v>1.4551915228366852E-8</v>
      </c>
    </row>
    <row r="114" spans="1:30" x14ac:dyDescent="0.2">
      <c r="A114" s="137">
        <v>2017</v>
      </c>
      <c r="B114" s="135">
        <f>1-TA2b!B114</f>
        <v>0.54099282622337341</v>
      </c>
      <c r="C114" s="515">
        <f>compoprinc!BW106</f>
        <v>1.4173433184623718E-2</v>
      </c>
      <c r="D114" s="515">
        <f>compoprinc!BX106</f>
        <v>-1.2218321789987385E-2</v>
      </c>
      <c r="E114" s="515">
        <f>compoprinc!BY106</f>
        <v>3.0692356638610363E-2</v>
      </c>
      <c r="F114" s="515">
        <f>compoprinc!BZ106</f>
        <v>7.1782525628805161E-3</v>
      </c>
      <c r="G114" s="515">
        <f>compoprinc!CA106</f>
        <v>6.1305876821279526E-2</v>
      </c>
      <c r="H114" s="515">
        <f>compoprinc!CB106</f>
        <v>0.41784769296646118</v>
      </c>
      <c r="I114" s="516">
        <f>compoprinc!CC106</f>
        <v>2.2013526409864426E-2</v>
      </c>
      <c r="J114" s="170">
        <f>compoprinc!BN106</f>
        <v>0.11386597156524658</v>
      </c>
      <c r="K114" s="105">
        <f>compoprinc!BO106</f>
        <v>2.8577521443367004E-3</v>
      </c>
      <c r="L114" s="105">
        <f>compoprinc!BP106</f>
        <v>-7.4252276681363583E-3</v>
      </c>
      <c r="M114" s="105">
        <f>compoprinc!BQ106</f>
        <v>8.8157746940851212E-3</v>
      </c>
      <c r="N114" s="105">
        <f>compoprinc!BR106</f>
        <v>2.3773685097694397E-3</v>
      </c>
      <c r="O114" s="105">
        <f>compoprinc!BS106</f>
        <v>1.5479281544685364E-2</v>
      </c>
      <c r="P114" s="105">
        <f>compoprinc!BT106</f>
        <v>8.3555996417999268E-2</v>
      </c>
      <c r="Q114" s="105">
        <f>compoprinc!BU106</f>
        <v>8.2050301134586334E-3</v>
      </c>
      <c r="R114" s="106">
        <f>compoprinc!CD106</f>
        <v>0.42712685465812683</v>
      </c>
      <c r="S114" s="105">
        <f>compoprinc!CE106</f>
        <v>1.1315681040287018E-2</v>
      </c>
      <c r="T114" s="105">
        <f>compoprinc!CF106</f>
        <v>-4.793094121851027E-3</v>
      </c>
      <c r="U114" s="105">
        <f>compoprinc!CG106</f>
        <v>2.1876581944525242E-2</v>
      </c>
      <c r="V114" s="105">
        <f>compoprinc!CH106</f>
        <v>4.8008840531110764E-3</v>
      </c>
      <c r="W114" s="105">
        <f>compoprinc!CI106</f>
        <v>4.5826595276594162E-2</v>
      </c>
      <c r="X114" s="105">
        <f>compoprinc!CJ106</f>
        <v>0.33429169654846191</v>
      </c>
      <c r="Y114" s="134">
        <f>compoprinc!CK106</f>
        <v>1.3808496296405792E-2</v>
      </c>
      <c r="AB114" s="597">
        <f t="shared" si="6"/>
        <v>9.42964106798172E-9</v>
      </c>
      <c r="AC114" s="597">
        <f t="shared" si="7"/>
        <v>-4.1909515857696533E-9</v>
      </c>
      <c r="AD114" s="597">
        <f t="shared" si="8"/>
        <v>1.3620592653751373E-8</v>
      </c>
    </row>
    <row r="115" spans="1:30" x14ac:dyDescent="0.2">
      <c r="A115" s="137">
        <v>2018</v>
      </c>
      <c r="B115" s="135">
        <f>1-TA2b!B115</f>
        <v>0.54056078195571899</v>
      </c>
      <c r="C115" s="515">
        <f>compoprinc!BW107</f>
        <v>1.3921298086643219E-2</v>
      </c>
      <c r="D115" s="515">
        <f>compoprinc!BX107</f>
        <v>-1.5903690014965832E-2</v>
      </c>
      <c r="E115" s="515">
        <f>compoprinc!BY107</f>
        <v>3.095482662320137E-2</v>
      </c>
      <c r="F115" s="515">
        <f>compoprinc!BZ107</f>
        <v>7.0218499749898911E-3</v>
      </c>
      <c r="G115" s="515">
        <f>compoprinc!CA107</f>
        <v>6.1788503080606461E-2</v>
      </c>
      <c r="H115" s="515">
        <f>compoprinc!CB107</f>
        <v>0.42143562436103821</v>
      </c>
      <c r="I115" s="516">
        <f>compoprinc!CC107</f>
        <v>2.1342355757951736E-2</v>
      </c>
      <c r="J115" s="170">
        <f>compoprinc!BN107</f>
        <v>0.11356538534164429</v>
      </c>
      <c r="K115" s="105">
        <f>compoprinc!BO107</f>
        <v>2.7858763933181763E-3</v>
      </c>
      <c r="L115" s="105">
        <f>compoprinc!BP107</f>
        <v>-8.9467470534145832E-3</v>
      </c>
      <c r="M115" s="105">
        <f>compoprinc!BQ107</f>
        <v>8.8937375694513321E-3</v>
      </c>
      <c r="N115" s="105">
        <f>compoprinc!BR107</f>
        <v>2.406146377325058E-3</v>
      </c>
      <c r="O115" s="105">
        <f>compoprinc!BS107</f>
        <v>1.5633285045623779E-2</v>
      </c>
      <c r="P115" s="105">
        <f>compoprinc!BT107</f>
        <v>8.4543883800506592E-2</v>
      </c>
      <c r="Q115" s="105">
        <f>compoprinc!BU107</f>
        <v>8.2491859793663025E-3</v>
      </c>
      <c r="R115" s="106">
        <f>compoprinc!CD107</f>
        <v>0.42699539661407471</v>
      </c>
      <c r="S115" s="105">
        <f>compoprinc!CE107</f>
        <v>1.1135421693325043E-2</v>
      </c>
      <c r="T115" s="105">
        <f>compoprinc!CF107</f>
        <v>-6.956942961551249E-3</v>
      </c>
      <c r="U115" s="105">
        <f>compoprinc!CG107</f>
        <v>2.2061089053750038E-2</v>
      </c>
      <c r="V115" s="105">
        <f>compoprinc!CH107</f>
        <v>4.6157035976648331E-3</v>
      </c>
      <c r="W115" s="105">
        <f>compoprinc!CI107</f>
        <v>4.6155218034982681E-2</v>
      </c>
      <c r="X115" s="105">
        <f>compoprinc!CJ107</f>
        <v>0.33689174056053162</v>
      </c>
      <c r="Y115" s="134">
        <f>compoprinc!CK107</f>
        <v>1.3093169778585434E-2</v>
      </c>
      <c r="AB115" s="597">
        <f t="shared" si="6"/>
        <v>1.4086253941059113E-8</v>
      </c>
      <c r="AC115" s="597">
        <f t="shared" si="7"/>
        <v>1.7229467630386353E-8</v>
      </c>
      <c r="AD115" s="597">
        <f t="shared" si="8"/>
        <v>-3.14321368932724E-9</v>
      </c>
    </row>
    <row r="116" spans="1:30" x14ac:dyDescent="0.2">
      <c r="A116" s="137">
        <v>2019</v>
      </c>
      <c r="B116" s="135">
        <f>1-TA2b!B116</f>
        <v>0.54158550500869751</v>
      </c>
      <c r="C116" s="515">
        <f>compoprinc!BW108</f>
        <v>1.4108911156654358E-2</v>
      </c>
      <c r="D116" s="515">
        <f>compoprinc!BX108</f>
        <v>-1.8271849141456187E-2</v>
      </c>
      <c r="E116" s="515">
        <f>compoprinc!BY108</f>
        <v>3.1383027322590351E-2</v>
      </c>
      <c r="F116" s="515">
        <f>compoprinc!BZ108</f>
        <v>7.0517603307962418E-3</v>
      </c>
      <c r="G116" s="515">
        <f>compoprinc!CA108</f>
        <v>5.9890914708375931E-2</v>
      </c>
      <c r="H116" s="515">
        <f>compoprinc!CB108</f>
        <v>0.42579337954521179</v>
      </c>
      <c r="I116" s="516">
        <f>compoprinc!CC108</f>
        <v>2.1629355847835541E-2</v>
      </c>
      <c r="J116" s="170">
        <f>compoprinc!BN108</f>
        <v>0.11327284574508667</v>
      </c>
      <c r="K116" s="105">
        <f>compoprinc!BO108</f>
        <v>2.8686672449111938E-3</v>
      </c>
      <c r="L116" s="105">
        <f>compoprinc!BP108</f>
        <v>-9.8633584566414356E-3</v>
      </c>
      <c r="M116" s="105">
        <f>compoprinc!BQ108</f>
        <v>9.0266652405261993E-3</v>
      </c>
      <c r="N116" s="105">
        <f>compoprinc!BR108</f>
        <v>2.4164728820323944E-3</v>
      </c>
      <c r="O116" s="105">
        <f>compoprinc!BS108</f>
        <v>1.5613697469234467E-2</v>
      </c>
      <c r="P116" s="105">
        <f>compoprinc!BT108</f>
        <v>8.4865868091583252E-2</v>
      </c>
      <c r="Q116" s="105">
        <f>compoprinc!BU108</f>
        <v>8.3448514342308044E-3</v>
      </c>
      <c r="R116" s="106">
        <f>compoprinc!CD108</f>
        <v>0.42831265926361084</v>
      </c>
      <c r="S116" s="105">
        <f>compoprinc!CE108</f>
        <v>1.1240243911743164E-2</v>
      </c>
      <c r="T116" s="105">
        <f>compoprinc!CF108</f>
        <v>-8.4084906848147511E-3</v>
      </c>
      <c r="U116" s="105">
        <f>compoprinc!CG108</f>
        <v>2.2356362082064152E-2</v>
      </c>
      <c r="V116" s="105">
        <f>compoprinc!CH108</f>
        <v>4.6352874487638474E-3</v>
      </c>
      <c r="W116" s="105">
        <f>compoprinc!CI108</f>
        <v>4.4277217239141464E-2</v>
      </c>
      <c r="X116" s="105">
        <f>compoprinc!CJ108</f>
        <v>0.34092751145362854</v>
      </c>
      <c r="Y116" s="134">
        <f>compoprinc!CK108</f>
        <v>1.3284504413604736E-2</v>
      </c>
      <c r="AB116" s="597">
        <f t="shared" si="6"/>
        <v>5.2386894822120667E-9</v>
      </c>
      <c r="AC116" s="597">
        <f t="shared" si="7"/>
        <v>-1.8160790205001831E-8</v>
      </c>
      <c r="AD116" s="597">
        <f t="shared" si="8"/>
        <v>2.3399479687213898E-8</v>
      </c>
    </row>
    <row r="117" spans="1:30" x14ac:dyDescent="0.2">
      <c r="A117" s="137">
        <v>2020</v>
      </c>
      <c r="B117" s="135"/>
      <c r="C117" s="515"/>
      <c r="D117" s="515"/>
      <c r="E117" s="515"/>
      <c r="F117" s="515"/>
      <c r="G117" s="515"/>
      <c r="H117" s="515"/>
      <c r="I117" s="516"/>
      <c r="J117" s="170"/>
      <c r="K117" s="105"/>
      <c r="L117" s="105"/>
      <c r="M117" s="105"/>
      <c r="N117" s="105"/>
      <c r="O117" s="105"/>
      <c r="P117" s="105"/>
      <c r="Q117" s="105"/>
      <c r="R117" s="106"/>
      <c r="S117" s="105"/>
      <c r="T117" s="105"/>
      <c r="U117" s="105"/>
      <c r="V117" s="105"/>
      <c r="W117" s="105"/>
      <c r="X117" s="105"/>
      <c r="Y117" s="134"/>
    </row>
    <row r="118" spans="1:30" ht="17" thickBot="1" x14ac:dyDescent="0.25">
      <c r="A118" s="467"/>
      <c r="B118" s="465"/>
      <c r="C118" s="103"/>
      <c r="D118" s="103"/>
      <c r="E118" s="103"/>
      <c r="F118" s="103"/>
      <c r="G118" s="103"/>
      <c r="H118" s="103"/>
      <c r="I118" s="227"/>
      <c r="J118" s="103"/>
      <c r="K118" s="103"/>
      <c r="L118" s="103"/>
      <c r="M118" s="103"/>
      <c r="N118" s="103"/>
      <c r="O118" s="103"/>
      <c r="P118" s="103"/>
      <c r="Q118" s="103"/>
      <c r="R118" s="103"/>
      <c r="S118" s="103"/>
      <c r="T118" s="103"/>
      <c r="U118" s="103"/>
      <c r="V118" s="103"/>
      <c r="W118" s="103"/>
      <c r="X118" s="103"/>
      <c r="Y118" s="227"/>
    </row>
    <row r="119" spans="1:30" ht="17" thickTop="1" x14ac:dyDescent="0.2"/>
  </sheetData>
  <mergeCells count="3">
    <mergeCell ref="B8:Y8"/>
    <mergeCell ref="B7:Y7"/>
    <mergeCell ref="A4:Y4"/>
  </mergeCells>
  <hyperlinks>
    <hyperlink ref="A1" location="Index!A1" display="Back to index" xr:uid="{00000000-0004-0000-03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sheetPr>
  <dimension ref="A1:AG119"/>
  <sheetViews>
    <sheetView workbookViewId="0">
      <pane xSplit="1" ySplit="9" topLeftCell="B45" activePane="bottomRight" state="frozen"/>
      <selection activeCell="Y103" sqref="Y103"/>
      <selection pane="topRight" activeCell="Y103" sqref="Y103"/>
      <selection pane="bottomLeft" activeCell="Y103" sqref="Y103"/>
      <selection pane="bottomRight" activeCell="H64" sqref="H64"/>
    </sheetView>
  </sheetViews>
  <sheetFormatPr baseColWidth="10" defaultColWidth="10.83203125" defaultRowHeight="16" x14ac:dyDescent="0.2"/>
  <cols>
    <col min="1" max="1" width="12.6640625" style="102" bestFit="1" customWidth="1"/>
    <col min="2" max="9" width="10.83203125" style="102" customWidth="1"/>
    <col min="10" max="17" width="10.83203125" style="102"/>
    <col min="18" max="25" width="10.83203125" style="102" customWidth="1"/>
    <col min="26" max="16384" width="10.83203125" style="102"/>
  </cols>
  <sheetData>
    <row r="1" spans="1:33" x14ac:dyDescent="0.2">
      <c r="A1" s="52" t="s">
        <v>37</v>
      </c>
      <c r="B1" s="52"/>
      <c r="C1" s="52"/>
      <c r="D1" s="52"/>
      <c r="E1" s="52"/>
      <c r="F1" s="52"/>
      <c r="G1" s="52"/>
      <c r="H1" s="52"/>
      <c r="I1" s="52"/>
      <c r="L1" s="351"/>
    </row>
    <row r="3" spans="1:33" ht="17" thickBot="1" x14ac:dyDescent="0.25"/>
    <row r="4" spans="1:33" s="130" customFormat="1" ht="25" customHeight="1" thickTop="1" x14ac:dyDescent="0.2">
      <c r="A4" s="1377" t="s">
        <v>125</v>
      </c>
      <c r="B4" s="1378"/>
      <c r="C4" s="1378"/>
      <c r="D4" s="1378"/>
      <c r="E4" s="1378"/>
      <c r="F4" s="1378"/>
      <c r="G4" s="1378"/>
      <c r="H4" s="1378"/>
      <c r="I4" s="1378"/>
      <c r="J4" s="1378"/>
      <c r="K4" s="1378"/>
      <c r="L4" s="1378"/>
      <c r="M4" s="1378"/>
      <c r="N4" s="1378"/>
      <c r="O4" s="1378"/>
      <c r="P4" s="1378"/>
      <c r="Q4" s="1378"/>
      <c r="R4" s="1378"/>
      <c r="S4" s="1378"/>
      <c r="T4" s="1378"/>
      <c r="U4" s="1378"/>
      <c r="V4" s="1378"/>
      <c r="W4" s="1378"/>
      <c r="X4" s="1378"/>
      <c r="Y4" s="1379"/>
    </row>
    <row r="5" spans="1:33" s="131" customFormat="1" x14ac:dyDescent="0.2">
      <c r="A5" s="129"/>
      <c r="B5" s="128"/>
      <c r="C5" s="128"/>
      <c r="D5" s="128"/>
      <c r="E5" s="128"/>
      <c r="F5" s="128"/>
      <c r="G5" s="128"/>
      <c r="H5" s="128"/>
      <c r="I5" s="128"/>
      <c r="J5" s="128"/>
      <c r="K5" s="128"/>
      <c r="L5" s="128"/>
      <c r="M5" s="128"/>
      <c r="N5" s="128"/>
      <c r="O5" s="128"/>
      <c r="P5" s="182"/>
      <c r="Q5" s="182"/>
      <c r="R5" s="128"/>
      <c r="S5" s="128"/>
      <c r="T5" s="128"/>
      <c r="U5" s="128"/>
      <c r="V5" s="128"/>
      <c r="W5" s="128"/>
      <c r="X5" s="128"/>
      <c r="Y5" s="168"/>
    </row>
    <row r="6" spans="1:33" s="131" customFormat="1" x14ac:dyDescent="0.2">
      <c r="A6" s="124"/>
      <c r="B6" s="127" t="s">
        <v>36</v>
      </c>
      <c r="C6" s="127" t="s">
        <v>35</v>
      </c>
      <c r="D6" s="127" t="s">
        <v>34</v>
      </c>
      <c r="E6" s="127" t="s">
        <v>33</v>
      </c>
      <c r="F6" s="127" t="s">
        <v>32</v>
      </c>
      <c r="G6" s="127" t="s">
        <v>31</v>
      </c>
      <c r="H6" s="127" t="s">
        <v>30</v>
      </c>
      <c r="I6" s="167" t="s">
        <v>29</v>
      </c>
      <c r="J6" s="181" t="s">
        <v>28</v>
      </c>
      <c r="K6" s="127" t="s">
        <v>27</v>
      </c>
      <c r="L6" s="127" t="s">
        <v>26</v>
      </c>
      <c r="M6" s="166" t="s">
        <v>25</v>
      </c>
      <c r="N6" s="127" t="s">
        <v>24</v>
      </c>
      <c r="O6" s="127" t="s">
        <v>23</v>
      </c>
      <c r="P6" s="127" t="s">
        <v>22</v>
      </c>
      <c r="Q6" s="127" t="s">
        <v>55</v>
      </c>
      <c r="R6" s="196" t="s">
        <v>54</v>
      </c>
      <c r="S6" s="196" t="s">
        <v>53</v>
      </c>
      <c r="T6" s="196" t="s">
        <v>52</v>
      </c>
      <c r="U6" s="127" t="s">
        <v>51</v>
      </c>
      <c r="V6" s="127" t="s">
        <v>50</v>
      </c>
      <c r="W6" s="196" t="s">
        <v>49</v>
      </c>
      <c r="X6" s="195" t="s">
        <v>48</v>
      </c>
      <c r="Y6" s="194" t="s">
        <v>47</v>
      </c>
    </row>
    <row r="7" spans="1:33" ht="35" customHeight="1" x14ac:dyDescent="0.2">
      <c r="A7" s="129"/>
      <c r="B7" s="1382" t="s">
        <v>864</v>
      </c>
      <c r="C7" s="1382"/>
      <c r="D7" s="1382"/>
      <c r="E7" s="1382"/>
      <c r="F7" s="1382"/>
      <c r="G7" s="1382"/>
      <c r="H7" s="1382"/>
      <c r="I7" s="1382"/>
      <c r="J7" s="1382"/>
      <c r="K7" s="1382"/>
      <c r="L7" s="1382"/>
      <c r="M7" s="1382"/>
      <c r="N7" s="1382"/>
      <c r="O7" s="1382"/>
      <c r="P7" s="1382"/>
      <c r="Q7" s="1382"/>
      <c r="R7" s="1382"/>
      <c r="S7" s="1382"/>
      <c r="T7" s="1382"/>
      <c r="U7" s="1382"/>
      <c r="V7" s="1382"/>
      <c r="W7" s="1382"/>
      <c r="X7" s="1382"/>
      <c r="Y7" s="1383"/>
      <c r="Z7" s="1"/>
      <c r="AA7" s="1"/>
      <c r="AB7" s="1"/>
      <c r="AC7" s="1"/>
      <c r="AD7" s="1"/>
      <c r="AE7" s="1"/>
      <c r="AF7" s="1"/>
      <c r="AG7" s="1"/>
    </row>
    <row r="8" spans="1:33" s="179" customFormat="1" ht="20" customHeight="1" x14ac:dyDescent="0.2">
      <c r="A8" s="126"/>
      <c r="B8" s="1380" t="s">
        <v>44</v>
      </c>
      <c r="C8" s="1381"/>
      <c r="D8" s="1381"/>
      <c r="E8" s="1381"/>
      <c r="F8" s="1381"/>
      <c r="G8" s="1381"/>
      <c r="H8" s="1381"/>
      <c r="I8" s="1381"/>
      <c r="J8" s="1381"/>
      <c r="K8" s="1381"/>
      <c r="L8" s="1381"/>
      <c r="M8" s="1381"/>
      <c r="N8" s="1381"/>
      <c r="O8" s="1381"/>
      <c r="P8" s="1381"/>
      <c r="Q8" s="1381"/>
      <c r="R8" s="1381"/>
      <c r="S8" s="1381"/>
      <c r="T8" s="1381"/>
      <c r="U8" s="1381"/>
      <c r="V8" s="1381"/>
      <c r="W8" s="1381"/>
      <c r="X8" s="1381"/>
      <c r="Y8" s="180"/>
    </row>
    <row r="9" spans="1:33" ht="69" thickBot="1" x14ac:dyDescent="0.25">
      <c r="A9" s="124"/>
      <c r="B9" s="408" t="s">
        <v>14</v>
      </c>
      <c r="C9" s="409" t="s">
        <v>101</v>
      </c>
      <c r="D9" s="407" t="s">
        <v>43</v>
      </c>
      <c r="E9" s="409" t="s">
        <v>102</v>
      </c>
      <c r="F9" s="407" t="s">
        <v>42</v>
      </c>
      <c r="G9" s="409" t="s">
        <v>103</v>
      </c>
      <c r="H9" s="407" t="s">
        <v>41</v>
      </c>
      <c r="I9" s="407" t="s">
        <v>40</v>
      </c>
      <c r="J9" s="408" t="s">
        <v>13</v>
      </c>
      <c r="K9" s="409" t="s">
        <v>101</v>
      </c>
      <c r="L9" s="407" t="s">
        <v>43</v>
      </c>
      <c r="M9" s="409" t="s">
        <v>102</v>
      </c>
      <c r="N9" s="407" t="s">
        <v>42</v>
      </c>
      <c r="O9" s="409" t="s">
        <v>103</v>
      </c>
      <c r="P9" s="407" t="s">
        <v>41</v>
      </c>
      <c r="Q9" s="407" t="s">
        <v>40</v>
      </c>
      <c r="R9" s="464" t="s">
        <v>12</v>
      </c>
      <c r="S9" s="409" t="s">
        <v>101</v>
      </c>
      <c r="T9" s="407" t="s">
        <v>43</v>
      </c>
      <c r="U9" s="409" t="s">
        <v>102</v>
      </c>
      <c r="V9" s="407" t="s">
        <v>42</v>
      </c>
      <c r="W9" s="409" t="s">
        <v>103</v>
      </c>
      <c r="X9" s="407" t="s">
        <v>41</v>
      </c>
      <c r="Y9" s="162" t="s">
        <v>40</v>
      </c>
      <c r="AB9" s="596" t="s">
        <v>39</v>
      </c>
      <c r="AC9" s="596"/>
      <c r="AD9" s="596"/>
    </row>
    <row r="10" spans="1:33" x14ac:dyDescent="0.2">
      <c r="A10" s="115">
        <v>1913</v>
      </c>
      <c r="B10" s="410">
        <f>compoprinc!R2</f>
        <v>0.43333709302896362</v>
      </c>
      <c r="C10" s="121">
        <f>compoprinc!S2</f>
        <v>6.5048913724705948E-2</v>
      </c>
      <c r="D10" s="121">
        <f>compoprinc!T2</f>
        <v>3.8347680230621503E-2</v>
      </c>
      <c r="E10" s="121">
        <f>compoprinc!U2</f>
        <v>4.6885636819520765E-2</v>
      </c>
      <c r="F10" s="121">
        <f>compoprinc!V2</f>
        <v>5.3229373479320774E-2</v>
      </c>
      <c r="G10" s="121">
        <f>compoprinc!W2</f>
        <v>3.3693283025208955E-3</v>
      </c>
      <c r="H10" s="121">
        <f>compoprinc!X2</f>
        <v>0.11062372620239665</v>
      </c>
      <c r="I10" s="177">
        <f>compoprinc!Y2</f>
        <v>0.11583243426987712</v>
      </c>
      <c r="J10" s="174">
        <f>compoprinc!Z2</f>
        <v>0.33050218280461985</v>
      </c>
      <c r="K10" s="114">
        <f>compoprinc!AA2</f>
        <v>6.5048913724705948E-2</v>
      </c>
      <c r="L10" s="114">
        <f>compoprinc!AB2</f>
        <v>2.965218364174679E-2</v>
      </c>
      <c r="M10" s="114">
        <f>compoprinc!AC2</f>
        <v>3.4167039412969349E-2</v>
      </c>
      <c r="N10" s="114">
        <f>compoprinc!AD2</f>
        <v>4.8120843390289242E-2</v>
      </c>
      <c r="O10" s="114">
        <f>compoprinc!AE2</f>
        <v>2.0904379635487695E-3</v>
      </c>
      <c r="P10" s="114">
        <f>compoprinc!AF2</f>
        <v>4.8129440175693573E-2</v>
      </c>
      <c r="Q10" s="114">
        <f>compoprinc!AG2</f>
        <v>0.10329332449566615</v>
      </c>
      <c r="R10" s="178">
        <f>compoprinc!AH2</f>
        <v>0.20531190937076579</v>
      </c>
      <c r="S10" s="121">
        <f>compoprinc!AI2</f>
        <v>6.5048913724705948E-2</v>
      </c>
      <c r="T10" s="121">
        <f>compoprinc!AJ2</f>
        <v>2.0539894794422444E-2</v>
      </c>
      <c r="U10" s="121">
        <f>compoprinc!AK2</f>
        <v>1.6714257193503307E-2</v>
      </c>
      <c r="V10" s="121">
        <f>compoprinc!AL2</f>
        <v>2.7978031153083595E-2</v>
      </c>
      <c r="W10" s="121">
        <f>compoprinc!AM2</f>
        <v>7.3811811154097129E-4</v>
      </c>
      <c r="X10" s="121">
        <f>compoprinc!AN2</f>
        <v>1.8096321176155991E-2</v>
      </c>
      <c r="Y10" s="177">
        <f>compoprinc!AO2</f>
        <v>5.6196373217353532E-2</v>
      </c>
      <c r="AB10" s="597">
        <f>B10-SUM(C10:I10)</f>
        <v>0</v>
      </c>
      <c r="AC10" s="597">
        <f>J10-SUM(K10:Q10)</f>
        <v>0</v>
      </c>
      <c r="AD10" s="597">
        <f>R10-SUM(S10:Y10)</f>
        <v>0</v>
      </c>
    </row>
    <row r="11" spans="1:33" x14ac:dyDescent="0.2">
      <c r="A11" s="115">
        <v>1914</v>
      </c>
      <c r="B11" s="135">
        <f>compoprinc!R3</f>
        <v>0.43944409107543519</v>
      </c>
      <c r="C11" s="114">
        <f>compoprinc!S3</f>
        <v>6.4332874113407296E-2</v>
      </c>
      <c r="D11" s="114">
        <f>compoprinc!T3</f>
        <v>4.0308537802023439E-2</v>
      </c>
      <c r="E11" s="114">
        <f>compoprinc!U3</f>
        <v>4.9651722812267499E-2</v>
      </c>
      <c r="F11" s="114">
        <f>compoprinc!V3</f>
        <v>5.6529478736330484E-2</v>
      </c>
      <c r="G11" s="114">
        <f>compoprinc!W3</f>
        <v>3.3842398868623451E-3</v>
      </c>
      <c r="H11" s="114">
        <f>compoprinc!X3</f>
        <v>0.10702302868305963</v>
      </c>
      <c r="I11" s="154">
        <f>compoprinc!Y3</f>
        <v>0.11821420904148448</v>
      </c>
      <c r="J11" s="174">
        <f>compoprinc!Z3</f>
        <v>0.33735216450251709</v>
      </c>
      <c r="K11" s="114">
        <f>compoprinc!AA3</f>
        <v>6.4332874113407296E-2</v>
      </c>
      <c r="L11" s="114">
        <f>compoprinc!AB3</f>
        <v>3.1334636755860193E-2</v>
      </c>
      <c r="M11" s="114">
        <f>compoprinc!AC3</f>
        <v>3.6212911364327527E-2</v>
      </c>
      <c r="N11" s="114">
        <f>compoprinc!AD3</f>
        <v>5.1170863803235406E-2</v>
      </c>
      <c r="O11" s="114">
        <f>compoprinc!AE3</f>
        <v>2.108722130360615E-3</v>
      </c>
      <c r="P11" s="114">
        <f>compoprinc!AF3</f>
        <v>4.6606264542566098E-2</v>
      </c>
      <c r="Q11" s="114">
        <f>compoprinc!AG3</f>
        <v>0.10558589179275994</v>
      </c>
      <c r="R11" s="106">
        <f>compoprinc!AH3</f>
        <v>0.21020998474314617</v>
      </c>
      <c r="S11" s="114">
        <f>compoprinc!AI3</f>
        <v>6.4332874113407296E-2</v>
      </c>
      <c r="T11" s="114">
        <f>compoprinc!AJ3</f>
        <v>2.2017688674092609E-2</v>
      </c>
      <c r="U11" s="114">
        <f>compoprinc!AK3</f>
        <v>1.7770072240266686E-2</v>
      </c>
      <c r="V11" s="114">
        <f>compoprinc!AL3</f>
        <v>2.9891378663890789E-2</v>
      </c>
      <c r="W11" s="114">
        <f>compoprinc!AM3</f>
        <v>7.4749867315630054E-4</v>
      </c>
      <c r="X11" s="114">
        <f>compoprinc!AN3</f>
        <v>1.7664514996038268E-2</v>
      </c>
      <c r="Y11" s="154">
        <f>compoprinc!AO3</f>
        <v>5.7785957382294181E-2</v>
      </c>
      <c r="AB11" s="597">
        <f t="shared" ref="AB11:AB74" si="0">B11-SUM(C11:I11)</f>
        <v>0</v>
      </c>
      <c r="AC11" s="597">
        <f t="shared" ref="AC11:AC74" si="1">J11-SUM(K11:Q11)</f>
        <v>0</v>
      </c>
      <c r="AD11" s="597">
        <f t="shared" ref="AD11:AD74" si="2">R11-SUM(S11:Y11)</f>
        <v>0</v>
      </c>
    </row>
    <row r="12" spans="1:33" x14ac:dyDescent="0.2">
      <c r="A12" s="115">
        <v>1915</v>
      </c>
      <c r="B12" s="135">
        <f>compoprinc!R4</f>
        <v>0.43218280480131777</v>
      </c>
      <c r="C12" s="114">
        <f>compoprinc!S4</f>
        <v>6.4685290605372578E-2</v>
      </c>
      <c r="D12" s="114">
        <f>compoprinc!T4</f>
        <v>3.9496743789060013E-2</v>
      </c>
      <c r="E12" s="114">
        <f>compoprinc!U4</f>
        <v>4.9724722223188952E-2</v>
      </c>
      <c r="F12" s="114">
        <f>compoprinc!V4</f>
        <v>5.4772876308881141E-2</v>
      </c>
      <c r="G12" s="114">
        <f>compoprinc!W4</f>
        <v>3.3935789232939456E-3</v>
      </c>
      <c r="H12" s="114">
        <f>compoprinc!X4</f>
        <v>0.10627892215345085</v>
      </c>
      <c r="I12" s="154">
        <f>compoprinc!Y4</f>
        <v>0.11383067079807026</v>
      </c>
      <c r="J12" s="174">
        <f>compoprinc!Z4</f>
        <v>0.32983513166265027</v>
      </c>
      <c r="K12" s="114">
        <f>compoprinc!AA4</f>
        <v>6.4685290605372578E-2</v>
      </c>
      <c r="L12" s="114">
        <f>compoprinc!AB4</f>
        <v>3.0512828060789806E-2</v>
      </c>
      <c r="M12" s="114">
        <f>compoprinc!AC4</f>
        <v>3.6127819453906418E-2</v>
      </c>
      <c r="N12" s="114">
        <f>compoprinc!AD4</f>
        <v>4.9390546540052586E-2</v>
      </c>
      <c r="O12" s="114">
        <f>compoprinc!AE4</f>
        <v>2.1132606017838112E-3</v>
      </c>
      <c r="P12" s="114">
        <f>compoprinc!AF4</f>
        <v>4.5813762419945711E-2</v>
      </c>
      <c r="Q12" s="114">
        <f>compoprinc!AG4</f>
        <v>0.10119162398079941</v>
      </c>
      <c r="R12" s="106">
        <f>compoprinc!AH4</f>
        <v>0.20378358256978329</v>
      </c>
      <c r="S12" s="114">
        <f>compoprinc!AI4</f>
        <v>6.4685290605372578E-2</v>
      </c>
      <c r="T12" s="114">
        <f>compoprinc!AJ4</f>
        <v>2.0992204749146627E-2</v>
      </c>
      <c r="U12" s="114">
        <f>compoprinc!AK4</f>
        <v>1.7479071749216771E-2</v>
      </c>
      <c r="V12" s="114">
        <f>compoprinc!AL4</f>
        <v>2.8452162735993682E-2</v>
      </c>
      <c r="W12" s="114">
        <f>compoprinc!AM4</f>
        <v>7.3911738736388843E-4</v>
      </c>
      <c r="X12" s="114">
        <f>compoprinc!AN4</f>
        <v>1.7025572170567702E-2</v>
      </c>
      <c r="Y12" s="154">
        <f>compoprinc!AO4</f>
        <v>5.4410163172122022E-2</v>
      </c>
      <c r="AB12" s="597">
        <f t="shared" si="0"/>
        <v>0</v>
      </c>
      <c r="AC12" s="597">
        <f t="shared" si="1"/>
        <v>0</v>
      </c>
      <c r="AD12" s="597">
        <f t="shared" si="2"/>
        <v>0</v>
      </c>
    </row>
    <row r="13" spans="1:33" x14ac:dyDescent="0.2">
      <c r="A13" s="115">
        <v>1916</v>
      </c>
      <c r="B13" s="149">
        <f>compoprinc!R5</f>
        <v>0.44600244617030854</v>
      </c>
      <c r="C13" s="411">
        <f>compoprinc!S5</f>
        <v>8.3506014975015905E-2</v>
      </c>
      <c r="D13" s="411">
        <f>compoprinc!T5</f>
        <v>3.7892931885981279E-2</v>
      </c>
      <c r="E13" s="411">
        <f>compoprinc!U5</f>
        <v>4.8525696007453455E-2</v>
      </c>
      <c r="F13" s="411">
        <f>compoprinc!V5</f>
        <v>4.9887650456530562E-2</v>
      </c>
      <c r="G13" s="411">
        <f>compoprinc!W5</f>
        <v>3.2322011157505065E-3</v>
      </c>
      <c r="H13" s="411">
        <f>compoprinc!X5</f>
        <v>0.11601758175363305</v>
      </c>
      <c r="I13" s="412">
        <f>compoprinc!Y5</f>
        <v>0.10694036997594382</v>
      </c>
      <c r="J13" s="174">
        <f>compoprinc!Z5</f>
        <v>0.34995769751522432</v>
      </c>
      <c r="K13" s="114">
        <f>compoprinc!AA5</f>
        <v>9.0204642813747363E-2</v>
      </c>
      <c r="L13" s="114">
        <f>compoprinc!AB5</f>
        <v>2.9516364626730168E-2</v>
      </c>
      <c r="M13" s="114">
        <f>compoprinc!AC5</f>
        <v>3.5875745097535862E-2</v>
      </c>
      <c r="N13" s="114">
        <f>compoprinc!AD5</f>
        <v>4.5281017368612293E-2</v>
      </c>
      <c r="O13" s="114">
        <f>compoprinc!AE5</f>
        <v>1.9890237521556506E-3</v>
      </c>
      <c r="P13" s="114">
        <f>compoprinc!AF5</f>
        <v>5.1257659327747875E-2</v>
      </c>
      <c r="Q13" s="114">
        <f>compoprinc!AG5</f>
        <v>9.5833244528695127E-2</v>
      </c>
      <c r="R13" s="106">
        <f>compoprinc!AH5</f>
        <v>0.21458873536390913</v>
      </c>
      <c r="S13" s="105">
        <f>compoprinc!AI5</f>
        <v>7.5399069261768065E-2</v>
      </c>
      <c r="T13" s="105">
        <f>compoprinc!AJ5</f>
        <v>2.0902460130988097E-2</v>
      </c>
      <c r="U13" s="105">
        <f>compoprinc!AK5</f>
        <v>1.8186851771699854E-2</v>
      </c>
      <c r="V13" s="105">
        <f>compoprinc!AL5</f>
        <v>2.6707683843402691E-2</v>
      </c>
      <c r="W13" s="105">
        <f>compoprinc!AM5</f>
        <v>7.1294377933365117E-4</v>
      </c>
      <c r="X13" s="105">
        <f>compoprinc!AN5</f>
        <v>1.9589068122587081E-2</v>
      </c>
      <c r="Y13" s="134">
        <f>compoprinc!AO5</f>
        <v>5.3090658454129691E-2</v>
      </c>
      <c r="AB13" s="597">
        <f t="shared" si="0"/>
        <v>0</v>
      </c>
      <c r="AC13" s="597">
        <f t="shared" si="1"/>
        <v>0</v>
      </c>
      <c r="AD13" s="597">
        <f t="shared" si="2"/>
        <v>0</v>
      </c>
    </row>
    <row r="14" spans="1:33" x14ac:dyDescent="0.2">
      <c r="A14" s="115">
        <v>1917</v>
      </c>
      <c r="B14" s="186">
        <f>compoprinc!R6</f>
        <v>0.45175931340208664</v>
      </c>
      <c r="C14" s="114">
        <f>compoprinc!S6</f>
        <v>9.7491034932283713E-2</v>
      </c>
      <c r="D14" s="114">
        <f>compoprinc!T6</f>
        <v>3.7024651433320191E-2</v>
      </c>
      <c r="E14" s="114">
        <f>compoprinc!U6</f>
        <v>4.6880961648249404E-2</v>
      </c>
      <c r="F14" s="114">
        <f>compoprinc!V6</f>
        <v>5.0436347993126691E-2</v>
      </c>
      <c r="G14" s="114">
        <f>compoprinc!W6</f>
        <v>2.8547785654283726E-3</v>
      </c>
      <c r="H14" s="114">
        <f>compoprinc!X6</f>
        <v>0.10749412919365901</v>
      </c>
      <c r="I14" s="154">
        <f>compoprinc!Y6</f>
        <v>0.10957740963601934</v>
      </c>
      <c r="J14" s="174">
        <f>compoprinc!Z6</f>
        <v>0.35979439054738571</v>
      </c>
      <c r="K14" s="114">
        <f>compoprinc!AA6</f>
        <v>0.1049314284550438</v>
      </c>
      <c r="L14" s="114">
        <f>compoprinc!AB6</f>
        <v>2.8732125459285277E-2</v>
      </c>
      <c r="M14" s="114">
        <f>compoprinc!AC6</f>
        <v>3.4951193901784056E-2</v>
      </c>
      <c r="N14" s="114">
        <f>compoprinc!AD6</f>
        <v>4.5486770729941992E-2</v>
      </c>
      <c r="O14" s="114">
        <f>compoprinc!AE6</f>
        <v>1.7691600723358956E-3</v>
      </c>
      <c r="P14" s="114">
        <f>compoprinc!AF6</f>
        <v>4.649564212954195E-2</v>
      </c>
      <c r="Q14" s="114">
        <f>compoprinc!AG6</f>
        <v>9.7428069799452746E-2</v>
      </c>
      <c r="R14" s="106">
        <f>compoprinc!AH6</f>
        <v>0.21409418184116796</v>
      </c>
      <c r="S14" s="114">
        <f>compoprinc!AI6</f>
        <v>9.515323907082969E-2</v>
      </c>
      <c r="T14" s="114">
        <f>compoprinc!AJ6</f>
        <v>2.4282854163105008E-2</v>
      </c>
      <c r="U14" s="114">
        <f>compoprinc!AK6</f>
        <v>1.4153167693010362E-2</v>
      </c>
      <c r="V14" s="114">
        <f>compoprinc!AL6</f>
        <v>1.9664509373431522E-2</v>
      </c>
      <c r="W14" s="114">
        <f>compoprinc!AM6</f>
        <v>7.6538275217397404E-4</v>
      </c>
      <c r="X14" s="114">
        <f>compoprinc!AN6</f>
        <v>2.4162393199493856E-2</v>
      </c>
      <c r="Y14" s="154">
        <f>compoprinc!AO6</f>
        <v>3.591263558912354E-2</v>
      </c>
      <c r="AB14" s="597">
        <f t="shared" si="0"/>
        <v>0</v>
      </c>
      <c r="AC14" s="597">
        <f t="shared" si="1"/>
        <v>0</v>
      </c>
      <c r="AD14" s="597">
        <f t="shared" si="2"/>
        <v>0</v>
      </c>
    </row>
    <row r="15" spans="1:33" x14ac:dyDescent="0.2">
      <c r="A15" s="115">
        <v>1918</v>
      </c>
      <c r="B15" s="135">
        <f>compoprinc!R7</f>
        <v>0.4424875981543171</v>
      </c>
      <c r="C15" s="114">
        <f>compoprinc!S7</f>
        <v>0.10467998065328728</v>
      </c>
      <c r="D15" s="114">
        <f>compoprinc!T7</f>
        <v>3.8343666590332906E-2</v>
      </c>
      <c r="E15" s="114">
        <f>compoprinc!U7</f>
        <v>4.2597989807146172E-2</v>
      </c>
      <c r="F15" s="114">
        <f>compoprinc!V7</f>
        <v>4.6038902575290634E-2</v>
      </c>
      <c r="G15" s="114">
        <f>compoprinc!W7</f>
        <v>2.5952053052287188E-3</v>
      </c>
      <c r="H15" s="114">
        <f>compoprinc!X7</f>
        <v>0.10839540858876258</v>
      </c>
      <c r="I15" s="154">
        <f>compoprinc!Y7</f>
        <v>9.9836444634268814E-2</v>
      </c>
      <c r="J15" s="174">
        <f>compoprinc!Z7</f>
        <v>0.34627628012680278</v>
      </c>
      <c r="K15" s="114">
        <f>compoprinc!AA7</f>
        <v>9.9803061206644755E-2</v>
      </c>
      <c r="L15" s="114">
        <f>compoprinc!AB7</f>
        <v>3.360362027115206E-2</v>
      </c>
      <c r="M15" s="114">
        <f>compoprinc!AC7</f>
        <v>3.0412405748732656E-2</v>
      </c>
      <c r="N15" s="114">
        <f>compoprinc!AD7</f>
        <v>3.8426383898918982E-2</v>
      </c>
      <c r="O15" s="114">
        <f>compoprinc!AE7</f>
        <v>1.8878602749641859E-3</v>
      </c>
      <c r="P15" s="114">
        <f>compoprinc!AF7</f>
        <v>6.1599553915629046E-2</v>
      </c>
      <c r="Q15" s="114">
        <f>compoprinc!AG7</f>
        <v>8.0543394810761129E-2</v>
      </c>
      <c r="R15" s="106">
        <f>compoprinc!AH7</f>
        <v>0.19795290086106343</v>
      </c>
      <c r="S15" s="114">
        <f>compoprinc!AI7</f>
        <v>8.1473947383639597E-2</v>
      </c>
      <c r="T15" s="114">
        <f>compoprinc!AJ7</f>
        <v>2.2781836132374847E-2</v>
      </c>
      <c r="U15" s="114">
        <f>compoprinc!AK7</f>
        <v>1.2647968054357993E-2</v>
      </c>
      <c r="V15" s="114">
        <f>compoprinc!AL7</f>
        <v>1.9127810993935776E-2</v>
      </c>
      <c r="W15" s="114">
        <f>compoprinc!AM7</f>
        <v>7.2237211572738979E-4</v>
      </c>
      <c r="X15" s="114">
        <f>compoprinc!AN7</f>
        <v>2.5534896351843413E-2</v>
      </c>
      <c r="Y15" s="154">
        <f>compoprinc!AO7</f>
        <v>3.5664069829184381E-2</v>
      </c>
      <c r="AB15" s="597">
        <f t="shared" si="0"/>
        <v>0</v>
      </c>
      <c r="AC15" s="597">
        <f t="shared" si="1"/>
        <v>0</v>
      </c>
      <c r="AD15" s="597">
        <f t="shared" si="2"/>
        <v>0</v>
      </c>
    </row>
    <row r="16" spans="1:33" x14ac:dyDescent="0.2">
      <c r="A16" s="117">
        <v>1919</v>
      </c>
      <c r="B16" s="139">
        <f>compoprinc!R8</f>
        <v>0.46174147736577387</v>
      </c>
      <c r="C16" s="116">
        <f>compoprinc!S8</f>
        <v>0.1121049467233607</v>
      </c>
      <c r="D16" s="116">
        <f>compoprinc!T8</f>
        <v>4.4439226843566486E-2</v>
      </c>
      <c r="E16" s="116">
        <f>compoprinc!U8</f>
        <v>4.1263333488717108E-2</v>
      </c>
      <c r="F16" s="116">
        <f>compoprinc!V8</f>
        <v>4.8687461506693674E-2</v>
      </c>
      <c r="G16" s="116">
        <f>compoprinc!W8</f>
        <v>2.772180042460601E-3</v>
      </c>
      <c r="H16" s="116">
        <f>compoprinc!X8</f>
        <v>0.10381019250842016</v>
      </c>
      <c r="I16" s="156">
        <f>compoprinc!Y8</f>
        <v>0.10866413625255515</v>
      </c>
      <c r="J16" s="175">
        <f>compoprinc!Z8</f>
        <v>0.37121978460858546</v>
      </c>
      <c r="K16" s="116">
        <f>compoprinc!AA8</f>
        <v>0.10662484983485088</v>
      </c>
      <c r="L16" s="116">
        <f>compoprinc!AB8</f>
        <v>4.0620859468532999E-2</v>
      </c>
      <c r="M16" s="116">
        <f>compoprinc!AC8</f>
        <v>3.0187171741727716E-2</v>
      </c>
      <c r="N16" s="116">
        <f>compoprinc!AD8</f>
        <v>4.1574333397715046E-2</v>
      </c>
      <c r="O16" s="116">
        <f>compoprinc!AE8</f>
        <v>2.042983341785474E-3</v>
      </c>
      <c r="P16" s="116">
        <f>compoprinc!AF8</f>
        <v>5.9895395323337278E-2</v>
      </c>
      <c r="Q16" s="116">
        <f>compoprinc!AG8</f>
        <v>9.0274191500636106E-2</v>
      </c>
      <c r="R16" s="109">
        <f>compoprinc!AH8</f>
        <v>0.21729537708762206</v>
      </c>
      <c r="S16" s="116">
        <f>compoprinc!AI8</f>
        <v>8.4913433168852082E-2</v>
      </c>
      <c r="T16" s="116">
        <f>compoprinc!AJ8</f>
        <v>2.8540737116989283E-2</v>
      </c>
      <c r="U16" s="116">
        <f>compoprinc!AK8</f>
        <v>1.2580596131404241E-2</v>
      </c>
      <c r="V16" s="116">
        <f>compoprinc!AL8</f>
        <v>2.1986502303299175E-2</v>
      </c>
      <c r="W16" s="116">
        <f>compoprinc!AM8</f>
        <v>7.8511829528075277E-4</v>
      </c>
      <c r="X16" s="116">
        <f>compoprinc!AN8</f>
        <v>2.4996201377750864E-2</v>
      </c>
      <c r="Y16" s="156">
        <f>compoprinc!AO8</f>
        <v>4.3492788694045673E-2</v>
      </c>
      <c r="AB16" s="597">
        <f t="shared" si="0"/>
        <v>0</v>
      </c>
      <c r="AC16" s="597">
        <f t="shared" si="1"/>
        <v>0</v>
      </c>
      <c r="AD16" s="597">
        <f t="shared" si="2"/>
        <v>0</v>
      </c>
    </row>
    <row r="17" spans="1:30" x14ac:dyDescent="0.2">
      <c r="A17" s="115">
        <v>1920</v>
      </c>
      <c r="B17" s="135">
        <f>compoprinc!R9</f>
        <v>0.44390238989498693</v>
      </c>
      <c r="C17" s="114">
        <f>compoprinc!S9</f>
        <v>0.10757263024032196</v>
      </c>
      <c r="D17" s="114">
        <f>compoprinc!T9</f>
        <v>4.3158696335480348E-2</v>
      </c>
      <c r="E17" s="114">
        <f>compoprinc!U9</f>
        <v>3.7245594694007567E-2</v>
      </c>
      <c r="F17" s="114">
        <f>compoprinc!V9</f>
        <v>4.4017938735022216E-2</v>
      </c>
      <c r="G17" s="114">
        <f>compoprinc!W9</f>
        <v>2.8128917888947899E-3</v>
      </c>
      <c r="H17" s="114">
        <f>compoprinc!X9</f>
        <v>0.11153610309385688</v>
      </c>
      <c r="I17" s="154">
        <f>compoprinc!Y9</f>
        <v>9.7558535007403149E-2</v>
      </c>
      <c r="J17" s="174">
        <f>compoprinc!Z9</f>
        <v>0.34531643027406284</v>
      </c>
      <c r="K17" s="114">
        <f>compoprinc!AA9</f>
        <v>9.8201503945565621E-2</v>
      </c>
      <c r="L17" s="114">
        <f>compoprinc!AB9</f>
        <v>3.656027835142002E-2</v>
      </c>
      <c r="M17" s="114">
        <f>compoprinc!AC9</f>
        <v>2.7063787497065384E-2</v>
      </c>
      <c r="N17" s="114">
        <f>compoprinc!AD9</f>
        <v>3.6952865303445576E-2</v>
      </c>
      <c r="O17" s="114">
        <f>compoprinc!AE9</f>
        <v>2.0666524793472663E-3</v>
      </c>
      <c r="P17" s="114">
        <f>compoprinc!AF9</f>
        <v>6.5232888052707577E-2</v>
      </c>
      <c r="Q17" s="114">
        <f>compoprinc!AG9</f>
        <v>7.9238454644511333E-2</v>
      </c>
      <c r="R17" s="106">
        <f>compoprinc!AH9</f>
        <v>0.19222663322478162</v>
      </c>
      <c r="S17" s="114">
        <f>compoprinc!AI9</f>
        <v>7.4715586604009079E-2</v>
      </c>
      <c r="T17" s="114">
        <f>compoprinc!AJ9</f>
        <v>2.3260830936906667E-2</v>
      </c>
      <c r="U17" s="114">
        <f>compoprinc!AK9</f>
        <v>1.1692205071112623E-2</v>
      </c>
      <c r="V17" s="114">
        <f>compoprinc!AL9</f>
        <v>1.9195317803908894E-2</v>
      </c>
      <c r="W17" s="114">
        <f>compoprinc!AM9</f>
        <v>7.6432027565247933E-4</v>
      </c>
      <c r="X17" s="114">
        <f>compoprinc!AN9</f>
        <v>2.5514127605396168E-2</v>
      </c>
      <c r="Y17" s="154">
        <f>compoprinc!AO9</f>
        <v>3.708424492779569E-2</v>
      </c>
      <c r="AB17" s="597">
        <f t="shared" si="0"/>
        <v>0</v>
      </c>
      <c r="AC17" s="597">
        <f t="shared" si="1"/>
        <v>0</v>
      </c>
      <c r="AD17" s="597">
        <f t="shared" si="2"/>
        <v>0</v>
      </c>
    </row>
    <row r="18" spans="1:30" x14ac:dyDescent="0.2">
      <c r="A18" s="115">
        <v>1921</v>
      </c>
      <c r="B18" s="135">
        <f>compoprinc!R10</f>
        <v>0.47566661765257329</v>
      </c>
      <c r="C18" s="114">
        <f>compoprinc!S10</f>
        <v>7.9098037281747205E-2</v>
      </c>
      <c r="D18" s="114">
        <f>compoprinc!T10</f>
        <v>5.3094464153166418E-2</v>
      </c>
      <c r="E18" s="114">
        <f>compoprinc!U10</f>
        <v>4.6230001409504846E-2</v>
      </c>
      <c r="F18" s="114">
        <f>compoprinc!V10</f>
        <v>4.5188109982191096E-2</v>
      </c>
      <c r="G18" s="114">
        <f>compoprinc!W10</f>
        <v>4.7558350143194986E-3</v>
      </c>
      <c r="H18" s="114">
        <f>compoprinc!X10</f>
        <v>0.15327022227036646</v>
      </c>
      <c r="I18" s="154">
        <f>compoprinc!Y10</f>
        <v>9.4029947541277747E-2</v>
      </c>
      <c r="J18" s="174">
        <f>compoprinc!Z10</f>
        <v>0.36049806873684015</v>
      </c>
      <c r="K18" s="114">
        <f>compoprinc!AA10</f>
        <v>7.6335640351870099E-2</v>
      </c>
      <c r="L18" s="114">
        <f>compoprinc!AB10</f>
        <v>4.5967178169801649E-2</v>
      </c>
      <c r="M18" s="114">
        <f>compoprinc!AC10</f>
        <v>3.3237520643002796E-2</v>
      </c>
      <c r="N18" s="114">
        <f>compoprinc!AD10</f>
        <v>3.8234229230842201E-2</v>
      </c>
      <c r="O18" s="114">
        <f>compoprinc!AE10</f>
        <v>3.1770364597063457E-3</v>
      </c>
      <c r="P18" s="114">
        <f>compoprinc!AF10</f>
        <v>8.64177574123665E-2</v>
      </c>
      <c r="Q18" s="114">
        <f>compoprinc!AG10</f>
        <v>7.7128706469250588E-2</v>
      </c>
      <c r="R18" s="106">
        <f>compoprinc!AH10</f>
        <v>0.19270040254221368</v>
      </c>
      <c r="S18" s="114">
        <f>compoprinc!AI10</f>
        <v>6.0365542557254348E-2</v>
      </c>
      <c r="T18" s="114">
        <f>compoprinc!AJ10</f>
        <v>2.84499772727584E-2</v>
      </c>
      <c r="U18" s="114">
        <f>compoprinc!AK10</f>
        <v>1.4366585595254049E-2</v>
      </c>
      <c r="V18" s="114">
        <f>compoprinc!AL10</f>
        <v>1.9949582724982873E-2</v>
      </c>
      <c r="W18" s="114">
        <f>compoprinc!AM10</f>
        <v>1.1563883188767294E-3</v>
      </c>
      <c r="X18" s="114">
        <f>compoprinc!AN10</f>
        <v>3.2105881600981982E-2</v>
      </c>
      <c r="Y18" s="154">
        <f>compoprinc!AO10</f>
        <v>3.6306444472105327E-2</v>
      </c>
      <c r="AB18" s="597">
        <f t="shared" si="0"/>
        <v>0</v>
      </c>
      <c r="AC18" s="597">
        <f t="shared" si="1"/>
        <v>0</v>
      </c>
      <c r="AD18" s="597">
        <f t="shared" si="2"/>
        <v>0</v>
      </c>
    </row>
    <row r="19" spans="1:30" x14ac:dyDescent="0.2">
      <c r="A19" s="115">
        <v>1922</v>
      </c>
      <c r="B19" s="135">
        <f>compoprinc!R11</f>
        <v>0.46308411384592552</v>
      </c>
      <c r="C19" s="114">
        <f>compoprinc!S11</f>
        <v>5.9612490274673288E-2</v>
      </c>
      <c r="D19" s="114">
        <f>compoprinc!T11</f>
        <v>5.5742488540800016E-2</v>
      </c>
      <c r="E19" s="114">
        <f>compoprinc!U11</f>
        <v>5.1111658988492903E-2</v>
      </c>
      <c r="F19" s="114">
        <f>compoprinc!V11</f>
        <v>4.6572437465167663E-2</v>
      </c>
      <c r="G19" s="114">
        <f>compoprinc!W11</f>
        <v>4.4218882210221057E-3</v>
      </c>
      <c r="H19" s="114">
        <f>compoprinc!X11</f>
        <v>0.14603216067808486</v>
      </c>
      <c r="I19" s="154">
        <f>compoprinc!Y11</f>
        <v>9.9590989677684552E-2</v>
      </c>
      <c r="J19" s="174">
        <f>compoprinc!Z11</f>
        <v>0.35091086660438997</v>
      </c>
      <c r="K19" s="114">
        <f>compoprinc!AA11</f>
        <v>5.7101249754497693E-2</v>
      </c>
      <c r="L19" s="114">
        <f>compoprinc!AB11</f>
        <v>4.8588964519368734E-2</v>
      </c>
      <c r="M19" s="114">
        <f>compoprinc!AC11</f>
        <v>3.8079452824324345E-2</v>
      </c>
      <c r="N19" s="114">
        <f>compoprinc!AD11</f>
        <v>3.9211812434767207E-2</v>
      </c>
      <c r="O19" s="114">
        <f>compoprinc!AE11</f>
        <v>3.0276376338335682E-3</v>
      </c>
      <c r="P19" s="114">
        <f>compoprinc!AF11</f>
        <v>8.369601020906707E-2</v>
      </c>
      <c r="Q19" s="114">
        <f>compoprinc!AG11</f>
        <v>8.1205739228531373E-2</v>
      </c>
      <c r="R19" s="106">
        <f>compoprinc!AH11</f>
        <v>0.18673080701063857</v>
      </c>
      <c r="S19" s="114">
        <f>compoprinc!AI11</f>
        <v>4.6545484043998067E-2</v>
      </c>
      <c r="T19" s="114">
        <f>compoprinc!AJ11</f>
        <v>3.1411769466695591E-2</v>
      </c>
      <c r="U19" s="114">
        <f>compoprinc!AK11</f>
        <v>1.9177118877237241E-2</v>
      </c>
      <c r="V19" s="114">
        <f>compoprinc!AL11</f>
        <v>2.008732536663457E-2</v>
      </c>
      <c r="W19" s="114">
        <f>compoprinc!AM11</f>
        <v>1.0982518359474813E-3</v>
      </c>
      <c r="X19" s="114">
        <f>compoprinc!AN11</f>
        <v>3.1076716675546474E-2</v>
      </c>
      <c r="Y19" s="154">
        <f>compoprinc!AO11</f>
        <v>3.7334140744579164E-2</v>
      </c>
      <c r="AB19" s="597">
        <f t="shared" si="0"/>
        <v>0</v>
      </c>
      <c r="AC19" s="597">
        <f t="shared" si="1"/>
        <v>0</v>
      </c>
      <c r="AD19" s="597">
        <f t="shared" si="2"/>
        <v>0</v>
      </c>
    </row>
    <row r="20" spans="1:30" x14ac:dyDescent="0.2">
      <c r="A20" s="115">
        <v>1923</v>
      </c>
      <c r="B20" s="135">
        <f>compoprinc!R12</f>
        <v>0.43934640564984612</v>
      </c>
      <c r="C20" s="114">
        <f>compoprinc!S12</f>
        <v>9.6292518412331482E-2</v>
      </c>
      <c r="D20" s="114">
        <f>compoprinc!T12</f>
        <v>4.7530186746374277E-2</v>
      </c>
      <c r="E20" s="114">
        <f>compoprinc!U12</f>
        <v>4.4360468135198436E-2</v>
      </c>
      <c r="F20" s="114">
        <f>compoprinc!V12</f>
        <v>4.3083370245150368E-2</v>
      </c>
      <c r="G20" s="114">
        <f>compoprinc!W12</f>
        <v>3.4193717695145736E-3</v>
      </c>
      <c r="H20" s="114">
        <f>compoprinc!X12</f>
        <v>0.11165406908216237</v>
      </c>
      <c r="I20" s="154">
        <f>compoprinc!Y12</f>
        <v>9.3006421259114652E-2</v>
      </c>
      <c r="J20" s="174">
        <f>compoprinc!Z12</f>
        <v>0.33234538450737816</v>
      </c>
      <c r="K20" s="114">
        <f>compoprinc!AA12</f>
        <v>8.8265979039851825E-2</v>
      </c>
      <c r="L20" s="114">
        <f>compoprinc!AB12</f>
        <v>3.9208225784721211E-2</v>
      </c>
      <c r="M20" s="114">
        <f>compoprinc!AC12</f>
        <v>3.1126971178330316E-2</v>
      </c>
      <c r="N20" s="114">
        <f>compoprinc!AD12</f>
        <v>3.4534674243681208E-2</v>
      </c>
      <c r="O20" s="114">
        <f>compoprinc!AE12</f>
        <v>2.5210903909068843E-3</v>
      </c>
      <c r="P20" s="114">
        <f>compoprinc!AF12</f>
        <v>6.5399877092616479E-2</v>
      </c>
      <c r="Q20" s="114">
        <f>compoprinc!AG12</f>
        <v>7.1288566777270246E-2</v>
      </c>
      <c r="R20" s="106">
        <f>compoprinc!AH12</f>
        <v>0.17792167965034539</v>
      </c>
      <c r="S20" s="114">
        <f>compoprinc!AI12</f>
        <v>6.9947827849541427E-2</v>
      </c>
      <c r="T20" s="114">
        <f>compoprinc!AJ12</f>
        <v>2.2733270641944192E-2</v>
      </c>
      <c r="U20" s="114">
        <f>compoprinc!AK12</f>
        <v>1.3536098453477094E-2</v>
      </c>
      <c r="V20" s="114">
        <f>compoprinc!AL12</f>
        <v>1.4986257288144931E-2</v>
      </c>
      <c r="W20" s="114">
        <f>compoprinc!AM12</f>
        <v>1.0320004108039414E-3</v>
      </c>
      <c r="X20" s="114">
        <f>compoprinc!AN12</f>
        <v>2.9708338073041664E-2</v>
      </c>
      <c r="Y20" s="154">
        <f>compoprinc!AO12</f>
        <v>2.5977886933392178E-2</v>
      </c>
      <c r="AB20" s="597">
        <f t="shared" si="0"/>
        <v>0</v>
      </c>
      <c r="AC20" s="597">
        <f t="shared" si="1"/>
        <v>0</v>
      </c>
      <c r="AD20" s="597">
        <f t="shared" si="2"/>
        <v>0</v>
      </c>
    </row>
    <row r="21" spans="1:30" x14ac:dyDescent="0.2">
      <c r="A21" s="115">
        <v>1924</v>
      </c>
      <c r="B21" s="135">
        <f>compoprinc!R13</f>
        <v>0.4594546666155635</v>
      </c>
      <c r="C21" s="114">
        <f>compoprinc!S13</f>
        <v>8.7812007270321901E-2</v>
      </c>
      <c r="D21" s="114">
        <f>compoprinc!T13</f>
        <v>5.093056307962722E-2</v>
      </c>
      <c r="E21" s="114">
        <f>compoprinc!U13</f>
        <v>4.984545413347799E-2</v>
      </c>
      <c r="F21" s="114">
        <f>compoprinc!V13</f>
        <v>4.6501338726158789E-2</v>
      </c>
      <c r="G21" s="114">
        <f>compoprinc!W13</f>
        <v>4.0677292516331908E-3</v>
      </c>
      <c r="H21" s="114">
        <f>compoprinc!X13</f>
        <v>0.11872553429530333</v>
      </c>
      <c r="I21" s="154">
        <f>compoprinc!Y13</f>
        <v>0.10157203985904108</v>
      </c>
      <c r="J21" s="174">
        <f>compoprinc!Z13</f>
        <v>0.34591502925200113</v>
      </c>
      <c r="K21" s="114">
        <f>compoprinc!AA13</f>
        <v>8.0417796058799923E-2</v>
      </c>
      <c r="L21" s="114">
        <f>compoprinc!AB13</f>
        <v>4.1421571263502696E-2</v>
      </c>
      <c r="M21" s="114">
        <f>compoprinc!AC13</f>
        <v>3.4573715247320655E-2</v>
      </c>
      <c r="N21" s="114">
        <f>compoprinc!AD13</f>
        <v>3.700179280805202E-2</v>
      </c>
      <c r="O21" s="114">
        <f>compoprinc!AE13</f>
        <v>3.0162883882001918E-3</v>
      </c>
      <c r="P21" s="114">
        <f>compoprinc!AF13</f>
        <v>7.226179926440672E-2</v>
      </c>
      <c r="Q21" s="114">
        <f>compoprinc!AG13</f>
        <v>7.7222066221718941E-2</v>
      </c>
      <c r="R21" s="106">
        <f>compoprinc!AH13</f>
        <v>0.18560435918565799</v>
      </c>
      <c r="S21" s="114">
        <f>compoprinc!AI13</f>
        <v>6.601222720952829E-2</v>
      </c>
      <c r="T21" s="114">
        <f>compoprinc!AJ13</f>
        <v>2.4165534221660439E-2</v>
      </c>
      <c r="U21" s="114">
        <f>compoprinc!AK13</f>
        <v>1.4111399061411593E-2</v>
      </c>
      <c r="V21" s="114">
        <f>compoprinc!AL13</f>
        <v>1.6970593147957243E-2</v>
      </c>
      <c r="W21" s="114">
        <f>compoprinc!AM13</f>
        <v>1.2422933593007363E-3</v>
      </c>
      <c r="X21" s="114">
        <f>compoprinc!AN13</f>
        <v>3.2541959150381605E-2</v>
      </c>
      <c r="Y21" s="154">
        <f>compoprinc!AO13</f>
        <v>3.056035303541808E-2</v>
      </c>
      <c r="AB21" s="597">
        <f t="shared" si="0"/>
        <v>0</v>
      </c>
      <c r="AC21" s="597">
        <f t="shared" si="1"/>
        <v>0</v>
      </c>
      <c r="AD21" s="597">
        <f t="shared" si="2"/>
        <v>0</v>
      </c>
    </row>
    <row r="22" spans="1:30" x14ac:dyDescent="0.2">
      <c r="A22" s="115">
        <v>1925</v>
      </c>
      <c r="B22" s="135">
        <f>compoprinc!R14</f>
        <v>0.47455297791918422</v>
      </c>
      <c r="C22" s="114">
        <f>compoprinc!S14</f>
        <v>0.10128474190561135</v>
      </c>
      <c r="D22" s="114">
        <f>compoprinc!T14</f>
        <v>5.1038460389101016E-2</v>
      </c>
      <c r="E22" s="114">
        <f>compoprinc!U14</f>
        <v>4.9804231675482202E-2</v>
      </c>
      <c r="F22" s="114">
        <f>compoprinc!V14</f>
        <v>4.779446167716779E-2</v>
      </c>
      <c r="G22" s="114">
        <f>compoprinc!W14</f>
        <v>4.2175210940104072E-3</v>
      </c>
      <c r="H22" s="114">
        <f>compoprinc!X14</f>
        <v>0.113798187064728</v>
      </c>
      <c r="I22" s="154">
        <f>compoprinc!Y14</f>
        <v>0.10661537411308353</v>
      </c>
      <c r="J22" s="174">
        <f>compoprinc!Z14</f>
        <v>0.36920357097714712</v>
      </c>
      <c r="K22" s="114">
        <f>compoprinc!AA14</f>
        <v>9.3573089178664831E-2</v>
      </c>
      <c r="L22" s="114">
        <f>compoprinc!AB14</f>
        <v>4.2159268912310935E-2</v>
      </c>
      <c r="M22" s="114">
        <f>compoprinc!AC14</f>
        <v>3.4911855643748761E-2</v>
      </c>
      <c r="N22" s="114">
        <f>compoprinc!AD14</f>
        <v>3.8404746675423374E-2</v>
      </c>
      <c r="O22" s="114">
        <f>compoprinc!AE14</f>
        <v>3.295414513174195E-3</v>
      </c>
      <c r="P22" s="114">
        <f>compoprinc!AF14</f>
        <v>7.4661098132764253E-2</v>
      </c>
      <c r="Q22" s="114">
        <f>compoprinc!AG14</f>
        <v>8.2198097921060656E-2</v>
      </c>
      <c r="R22" s="106">
        <f>compoprinc!AH14</f>
        <v>0.2076695170033527</v>
      </c>
      <c r="S22" s="114">
        <f>compoprinc!AI14</f>
        <v>7.7267857546008414E-2</v>
      </c>
      <c r="T22" s="114">
        <f>compoprinc!AJ14</f>
        <v>2.6384046593773827E-2</v>
      </c>
      <c r="U22" s="114">
        <f>compoprinc!AK14</f>
        <v>1.5468344946334995E-2</v>
      </c>
      <c r="V22" s="114">
        <f>compoprinc!AL14</f>
        <v>1.8885639916731888E-2</v>
      </c>
      <c r="W22" s="114">
        <f>compoprinc!AM14</f>
        <v>1.3262881961425843E-3</v>
      </c>
      <c r="X22" s="114">
        <f>compoprinc!AN14</f>
        <v>3.2344450161010001E-2</v>
      </c>
      <c r="Y22" s="154">
        <f>compoprinc!AO14</f>
        <v>3.5992889643351011E-2</v>
      </c>
      <c r="AB22" s="597">
        <f t="shared" si="0"/>
        <v>0</v>
      </c>
      <c r="AC22" s="597">
        <f t="shared" si="1"/>
        <v>0</v>
      </c>
      <c r="AD22" s="597">
        <f t="shared" si="2"/>
        <v>0</v>
      </c>
    </row>
    <row r="23" spans="1:30" x14ac:dyDescent="0.2">
      <c r="A23" s="115">
        <v>1926</v>
      </c>
      <c r="B23" s="135">
        <f>compoprinc!R15</f>
        <v>0.47836235140554673</v>
      </c>
      <c r="C23" s="114">
        <f>compoprinc!S15</f>
        <v>0.12666474390535548</v>
      </c>
      <c r="D23" s="114">
        <f>compoprinc!T15</f>
        <v>4.8669799523694213E-2</v>
      </c>
      <c r="E23" s="114">
        <f>compoprinc!U15</f>
        <v>4.4927778164267428E-2</v>
      </c>
      <c r="F23" s="114">
        <f>compoprinc!V15</f>
        <v>4.2860936609454774E-2</v>
      </c>
      <c r="G23" s="114">
        <f>compoprinc!W15</f>
        <v>4.3165002100403055E-3</v>
      </c>
      <c r="H23" s="114">
        <f>compoprinc!X15</f>
        <v>0.11351360084692337</v>
      </c>
      <c r="I23" s="154">
        <f>compoprinc!Y15</f>
        <v>9.7408992145811085E-2</v>
      </c>
      <c r="J23" s="174">
        <f>compoprinc!Z15</f>
        <v>0.37812277433820085</v>
      </c>
      <c r="K23" s="114">
        <f>compoprinc!AA15</f>
        <v>0.11652816304714098</v>
      </c>
      <c r="L23" s="114">
        <f>compoprinc!AB15</f>
        <v>4.0450168751531401E-2</v>
      </c>
      <c r="M23" s="114">
        <f>compoprinc!AC15</f>
        <v>3.158654767527843E-2</v>
      </c>
      <c r="N23" s="114">
        <f>compoprinc!AD15</f>
        <v>3.4799609436314188E-2</v>
      </c>
      <c r="O23" s="114">
        <f>compoprinc!AE15</f>
        <v>3.3991734651402129E-3</v>
      </c>
      <c r="P23" s="114">
        <f>compoprinc!AF15</f>
        <v>7.5307846902902015E-2</v>
      </c>
      <c r="Q23" s="114">
        <f>compoprinc!AG15</f>
        <v>7.6051265059893625E-2</v>
      </c>
      <c r="R23" s="106">
        <f>compoprinc!AH15</f>
        <v>0.21985939631778872</v>
      </c>
      <c r="S23" s="114">
        <f>compoprinc!AI15</f>
        <v>9.6088905207830491E-2</v>
      </c>
      <c r="T23" s="114">
        <f>compoprinc!AJ15</f>
        <v>2.5766369618393025E-2</v>
      </c>
      <c r="U23" s="114">
        <f>compoprinc!AK15</f>
        <v>1.4195971657573718E-2</v>
      </c>
      <c r="V23" s="114">
        <f>compoprinc!AL15</f>
        <v>1.6892631093779732E-2</v>
      </c>
      <c r="W23" s="114">
        <f>compoprinc!AM15</f>
        <v>1.3748408764713681E-3</v>
      </c>
      <c r="X23" s="114">
        <f>compoprinc!AN15</f>
        <v>3.2817099729075622E-2</v>
      </c>
      <c r="Y23" s="154">
        <f>compoprinc!AO15</f>
        <v>3.2723578134664789E-2</v>
      </c>
      <c r="AB23" s="597">
        <f t="shared" si="0"/>
        <v>0</v>
      </c>
      <c r="AC23" s="597">
        <f t="shared" si="1"/>
        <v>0</v>
      </c>
      <c r="AD23" s="597">
        <f t="shared" si="2"/>
        <v>0</v>
      </c>
    </row>
    <row r="24" spans="1:30" x14ac:dyDescent="0.2">
      <c r="A24" s="115">
        <v>1927</v>
      </c>
      <c r="B24" s="135">
        <f>compoprinc!R16</f>
        <v>0.47324638473139069</v>
      </c>
      <c r="C24" s="114">
        <f>compoprinc!S16</f>
        <v>0.10595765413205471</v>
      </c>
      <c r="D24" s="114">
        <f>compoprinc!T16</f>
        <v>5.1697472033283141E-2</v>
      </c>
      <c r="E24" s="114">
        <f>compoprinc!U16</f>
        <v>4.5937390172700106E-2</v>
      </c>
      <c r="F24" s="114">
        <f>compoprinc!V16</f>
        <v>4.2982243758426034E-2</v>
      </c>
      <c r="G24" s="114">
        <f>compoprinc!W16</f>
        <v>4.9434966036813093E-3</v>
      </c>
      <c r="H24" s="114">
        <f>compoprinc!X16</f>
        <v>0.12241744712447501</v>
      </c>
      <c r="I24" s="154">
        <f>compoprinc!Y16</f>
        <v>9.9310680906770407E-2</v>
      </c>
      <c r="J24" s="174">
        <f>compoprinc!Z16</f>
        <v>0.37214268108784765</v>
      </c>
      <c r="K24" s="114">
        <f>compoprinc!AA16</f>
        <v>9.7751267703694161E-2</v>
      </c>
      <c r="L24" s="114">
        <f>compoprinc!AB16</f>
        <v>4.3747211800646418E-2</v>
      </c>
      <c r="M24" s="114">
        <f>compoprinc!AC16</f>
        <v>3.2925727795239841E-2</v>
      </c>
      <c r="N24" s="114">
        <f>compoprinc!AD16</f>
        <v>3.4933747109287393E-2</v>
      </c>
      <c r="O24" s="114">
        <f>compoprinc!AE16</f>
        <v>3.8562115778605177E-3</v>
      </c>
      <c r="P24" s="114">
        <f>compoprinc!AF16</f>
        <v>8.1306967218399556E-2</v>
      </c>
      <c r="Q24" s="114">
        <f>compoprinc!AG16</f>
        <v>7.762154788271973E-2</v>
      </c>
      <c r="R24" s="106">
        <f>compoprinc!AH16</f>
        <v>0.21316444028906048</v>
      </c>
      <c r="S24" s="114">
        <f>compoprinc!AI16</f>
        <v>8.0786799912496113E-2</v>
      </c>
      <c r="T24" s="114">
        <f>compoprinc!AJ16</f>
        <v>2.7982672466484181E-2</v>
      </c>
      <c r="U24" s="114">
        <f>compoprinc!AK16</f>
        <v>1.5752028896360782E-2</v>
      </c>
      <c r="V24" s="114">
        <f>compoprinc!AL16</f>
        <v>1.7457118865189539E-2</v>
      </c>
      <c r="W24" s="114">
        <f>compoprinc!AM16</f>
        <v>1.5513280902188522E-3</v>
      </c>
      <c r="X24" s="114">
        <f>compoprinc!AN16</f>
        <v>3.4937794090297521E-2</v>
      </c>
      <c r="Y24" s="154">
        <f>compoprinc!AO16</f>
        <v>3.4696697968013508E-2</v>
      </c>
      <c r="AB24" s="597">
        <f t="shared" si="0"/>
        <v>0</v>
      </c>
      <c r="AC24" s="597">
        <f t="shared" si="1"/>
        <v>0</v>
      </c>
      <c r="AD24" s="597">
        <f t="shared" si="2"/>
        <v>0</v>
      </c>
    </row>
    <row r="25" spans="1:30" x14ac:dyDescent="0.2">
      <c r="A25" s="115">
        <v>1928</v>
      </c>
      <c r="B25" s="135">
        <f>compoprinc!R17</f>
        <v>0.4844466945524048</v>
      </c>
      <c r="C25" s="114">
        <f>compoprinc!S17</f>
        <v>0.10727201842549705</v>
      </c>
      <c r="D25" s="114">
        <f>compoprinc!T17</f>
        <v>5.3812893061500902E-2</v>
      </c>
      <c r="E25" s="114">
        <f>compoprinc!U17</f>
        <v>4.5795321483907858E-2</v>
      </c>
      <c r="F25" s="114">
        <f>compoprinc!V17</f>
        <v>4.1422622440025106E-2</v>
      </c>
      <c r="G25" s="114">
        <f>compoprinc!W17</f>
        <v>5.7063821656539266E-3</v>
      </c>
      <c r="H25" s="114">
        <f>compoprinc!X17</f>
        <v>0.13454357265483002</v>
      </c>
      <c r="I25" s="154">
        <f>compoprinc!Y17</f>
        <v>9.5893884320989942E-2</v>
      </c>
      <c r="J25" s="174">
        <f>compoprinc!Z17</f>
        <v>0.3821950806670717</v>
      </c>
      <c r="K25" s="114">
        <f>compoprinc!AA17</f>
        <v>9.9890709424266103E-2</v>
      </c>
      <c r="L25" s="114">
        <f>compoprinc!AB17</f>
        <v>4.5752632570684321E-2</v>
      </c>
      <c r="M25" s="114">
        <f>compoprinc!AC17</f>
        <v>3.3550262231732637E-2</v>
      </c>
      <c r="N25" s="114">
        <f>compoprinc!AD17</f>
        <v>3.3980276407407146E-2</v>
      </c>
      <c r="O25" s="114">
        <f>compoprinc!AE17</f>
        <v>4.3494255338304613E-3</v>
      </c>
      <c r="P25" s="114">
        <f>compoprinc!AF17</f>
        <v>8.8882151824110509E-2</v>
      </c>
      <c r="Q25" s="114">
        <f>compoprinc!AG17</f>
        <v>7.5789622675040566E-2</v>
      </c>
      <c r="R25" s="106">
        <f>compoprinc!AH17</f>
        <v>0.22360850823174955</v>
      </c>
      <c r="S25" s="114">
        <f>compoprinc!AI17</f>
        <v>8.2988416199354459E-2</v>
      </c>
      <c r="T25" s="114">
        <f>compoprinc!AJ17</f>
        <v>3.0194447157215695E-2</v>
      </c>
      <c r="U25" s="114">
        <f>compoprinc!AK17</f>
        <v>1.6777086726633878E-2</v>
      </c>
      <c r="V25" s="114">
        <f>compoprinc!AL17</f>
        <v>1.8272909516203917E-2</v>
      </c>
      <c r="W25" s="114">
        <f>compoprinc!AM17</f>
        <v>1.7026345839172246E-3</v>
      </c>
      <c r="X25" s="114">
        <f>compoprinc!AN17</f>
        <v>3.640056940626455E-2</v>
      </c>
      <c r="Y25" s="154">
        <f>compoprinc!AO17</f>
        <v>3.7272444642159806E-2</v>
      </c>
      <c r="AB25" s="597">
        <f t="shared" si="0"/>
        <v>0</v>
      </c>
      <c r="AC25" s="597">
        <f t="shared" si="1"/>
        <v>0</v>
      </c>
      <c r="AD25" s="597">
        <f t="shared" si="2"/>
        <v>0</v>
      </c>
    </row>
    <row r="26" spans="1:30" x14ac:dyDescent="0.2">
      <c r="A26" s="115">
        <v>1929</v>
      </c>
      <c r="B26" s="135">
        <f>compoprinc!R18</f>
        <v>0.4716386088576755</v>
      </c>
      <c r="C26" s="114">
        <f>compoprinc!S18</f>
        <v>0.12084729363202111</v>
      </c>
      <c r="D26" s="114">
        <f>compoprinc!T18</f>
        <v>5.4183498654243906E-2</v>
      </c>
      <c r="E26" s="114">
        <f>compoprinc!U18</f>
        <v>4.2107050685376818E-2</v>
      </c>
      <c r="F26" s="114">
        <f>compoprinc!V18</f>
        <v>3.839358891344171E-2</v>
      </c>
      <c r="G26" s="114">
        <f>compoprinc!W18</f>
        <v>5.4302793385778642E-3</v>
      </c>
      <c r="H26" s="114">
        <f>compoprinc!X18</f>
        <v>0.12070303052171974</v>
      </c>
      <c r="I26" s="154">
        <f>compoprinc!Y18</f>
        <v>8.9973867112294395E-2</v>
      </c>
      <c r="J26" s="174">
        <f>compoprinc!Z18</f>
        <v>0.37587725859331922</v>
      </c>
      <c r="K26" s="114">
        <f>compoprinc!AA18</f>
        <v>0.11231147279005466</v>
      </c>
      <c r="L26" s="114">
        <f>compoprinc!AB18</f>
        <v>4.6028808933219353E-2</v>
      </c>
      <c r="M26" s="114">
        <f>compoprinc!AC18</f>
        <v>3.0628258524154052E-2</v>
      </c>
      <c r="N26" s="114">
        <f>compoprinc!AD18</f>
        <v>3.1424090353277902E-2</v>
      </c>
      <c r="O26" s="114">
        <f>compoprinc!AE18</f>
        <v>4.2437047559310955E-3</v>
      </c>
      <c r="P26" s="114">
        <f>compoprinc!AF18</f>
        <v>8.038732267066262E-2</v>
      </c>
      <c r="Q26" s="114">
        <f>compoprinc!AG18</f>
        <v>7.0853600566019609E-2</v>
      </c>
      <c r="R26" s="106">
        <f>compoprinc!AH18</f>
        <v>0.22247903913499339</v>
      </c>
      <c r="S26" s="114">
        <f>compoprinc!AI18</f>
        <v>9.2773464114111179E-2</v>
      </c>
      <c r="T26" s="114">
        <f>compoprinc!AJ18</f>
        <v>3.0324707825483303E-2</v>
      </c>
      <c r="U26" s="114">
        <f>compoprinc!AK18</f>
        <v>1.530956671672876E-2</v>
      </c>
      <c r="V26" s="114">
        <f>compoprinc!AL18</f>
        <v>1.6437867314304321E-2</v>
      </c>
      <c r="W26" s="114">
        <f>compoprinc!AM18</f>
        <v>1.6319237368557678E-3</v>
      </c>
      <c r="X26" s="114">
        <f>compoprinc!AN18</f>
        <v>3.2455436679763069E-2</v>
      </c>
      <c r="Y26" s="154">
        <f>compoprinc!AO18</f>
        <v>3.3546072747746965E-2</v>
      </c>
      <c r="AB26" s="597">
        <f t="shared" si="0"/>
        <v>0</v>
      </c>
      <c r="AC26" s="597">
        <f t="shared" si="1"/>
        <v>0</v>
      </c>
      <c r="AD26" s="597">
        <f t="shared" si="2"/>
        <v>0</v>
      </c>
    </row>
    <row r="27" spans="1:30" x14ac:dyDescent="0.2">
      <c r="A27" s="119">
        <v>1930</v>
      </c>
      <c r="B27" s="146">
        <f>compoprinc!R19</f>
        <v>0.46543049997336239</v>
      </c>
      <c r="C27" s="118">
        <f>compoprinc!S19</f>
        <v>0.11279747444976838</v>
      </c>
      <c r="D27" s="118">
        <f>compoprinc!T19</f>
        <v>5.6744420028143679E-2</v>
      </c>
      <c r="E27" s="118">
        <f>compoprinc!U19</f>
        <v>4.6121747316267808E-2</v>
      </c>
      <c r="F27" s="118">
        <f>compoprinc!V19</f>
        <v>3.4904844528626293E-2</v>
      </c>
      <c r="G27" s="118">
        <f>compoprinc!W19</f>
        <v>6.4688448869860936E-3</v>
      </c>
      <c r="H27" s="118">
        <f>compoprinc!X19</f>
        <v>0.13221385299681665</v>
      </c>
      <c r="I27" s="158">
        <f>compoprinc!Y19</f>
        <v>7.6179315766753464E-2</v>
      </c>
      <c r="J27" s="176">
        <f>compoprinc!Z19</f>
        <v>0.35547374888551692</v>
      </c>
      <c r="K27" s="118">
        <f>compoprinc!AA19</f>
        <v>0.10374964830027833</v>
      </c>
      <c r="L27" s="118">
        <f>compoprinc!AB19</f>
        <v>4.571537927003242E-2</v>
      </c>
      <c r="M27" s="118">
        <f>compoprinc!AC19</f>
        <v>3.2998199652570566E-2</v>
      </c>
      <c r="N27" s="118">
        <f>compoprinc!AD19</f>
        <v>2.7334707889595255E-2</v>
      </c>
      <c r="O27" s="118">
        <f>compoprinc!AE19</f>
        <v>4.8642999737063871E-3</v>
      </c>
      <c r="P27" s="118">
        <f>compoprinc!AF19</f>
        <v>8.4213751700676576E-2</v>
      </c>
      <c r="Q27" s="118">
        <f>compoprinc!AG19</f>
        <v>5.6597762098657391E-2</v>
      </c>
      <c r="R27" s="112">
        <f>compoprinc!AH19</f>
        <v>0.1943886397955992</v>
      </c>
      <c r="S27" s="118">
        <f>compoprinc!AI19</f>
        <v>7.8766067103868534E-2</v>
      </c>
      <c r="T27" s="118">
        <f>compoprinc!AJ19</f>
        <v>2.6963542384607717E-2</v>
      </c>
      <c r="U27" s="118">
        <f>compoprinc!AK19</f>
        <v>1.5644390234734278E-2</v>
      </c>
      <c r="V27" s="118">
        <f>compoprinc!AL19</f>
        <v>1.3458020668926155E-2</v>
      </c>
      <c r="W27" s="118">
        <f>compoprinc!AM19</f>
        <v>1.8401175576119677E-3</v>
      </c>
      <c r="X27" s="118">
        <f>compoprinc!AN19</f>
        <v>3.3217593823935604E-2</v>
      </c>
      <c r="Y27" s="158">
        <f>compoprinc!AO19</f>
        <v>2.4498908021914952E-2</v>
      </c>
      <c r="AB27" s="597">
        <f t="shared" si="0"/>
        <v>0</v>
      </c>
      <c r="AC27" s="597">
        <f t="shared" si="1"/>
        <v>0</v>
      </c>
      <c r="AD27" s="597">
        <f t="shared" si="2"/>
        <v>0</v>
      </c>
    </row>
    <row r="28" spans="1:30" x14ac:dyDescent="0.2">
      <c r="A28" s="115">
        <v>1931</v>
      </c>
      <c r="B28" s="135">
        <f>compoprinc!R20</f>
        <v>0.46607805516441536</v>
      </c>
      <c r="C28" s="114">
        <f>compoprinc!S20</f>
        <v>7.4861580855373741E-2</v>
      </c>
      <c r="D28" s="114">
        <f>compoprinc!T20</f>
        <v>6.7853994620679078E-2</v>
      </c>
      <c r="E28" s="114">
        <f>compoprinc!U20</f>
        <v>5.4477240515748815E-2</v>
      </c>
      <c r="F28" s="114">
        <f>compoprinc!V20</f>
        <v>3.5682996124387176E-2</v>
      </c>
      <c r="G28" s="114">
        <f>compoprinc!W20</f>
        <v>9.3460714514729867E-3</v>
      </c>
      <c r="H28" s="114">
        <f>compoprinc!X20</f>
        <v>0.15152741371957559</v>
      </c>
      <c r="I28" s="154">
        <f>compoprinc!Y20</f>
        <v>7.2328757877177949E-2</v>
      </c>
      <c r="J28" s="174">
        <f>compoprinc!Z20</f>
        <v>0.33912111483611695</v>
      </c>
      <c r="K28" s="114">
        <f>compoprinc!AA20</f>
        <v>6.7646521589810063E-2</v>
      </c>
      <c r="L28" s="114">
        <f>compoprinc!AB20</f>
        <v>5.3876970166766666E-2</v>
      </c>
      <c r="M28" s="114">
        <f>compoprinc!AC20</f>
        <v>3.7914732199294282E-2</v>
      </c>
      <c r="N28" s="114">
        <f>compoprinc!AD20</f>
        <v>2.7369230828077715E-2</v>
      </c>
      <c r="O28" s="114">
        <f>compoprinc!AE20</f>
        <v>6.7476813304993962E-3</v>
      </c>
      <c r="P28" s="114">
        <f>compoprinc!AF20</f>
        <v>9.3230655158028586E-2</v>
      </c>
      <c r="Q28" s="114">
        <f>compoprinc!AG20</f>
        <v>5.2335323563640214E-2</v>
      </c>
      <c r="R28" s="106">
        <f>compoprinc!AH20</f>
        <v>0.1681896525423322</v>
      </c>
      <c r="S28" s="114">
        <f>compoprinc!AI20</f>
        <v>4.7443327339089458E-2</v>
      </c>
      <c r="T28" s="114">
        <f>compoprinc!AJ20</f>
        <v>2.9351648151298506E-2</v>
      </c>
      <c r="U28" s="114">
        <f>compoprinc!AK20</f>
        <v>1.6766735298858939E-2</v>
      </c>
      <c r="V28" s="114">
        <f>compoprinc!AL20</f>
        <v>1.3218234185969043E-2</v>
      </c>
      <c r="W28" s="114">
        <f>compoprinc!AM20</f>
        <v>2.5649585838780826E-3</v>
      </c>
      <c r="X28" s="114">
        <f>compoprinc!AN20</f>
        <v>3.6814780082543797E-2</v>
      </c>
      <c r="Y28" s="154">
        <f>compoprinc!AO20</f>
        <v>2.2029968900694374E-2</v>
      </c>
      <c r="AB28" s="597">
        <f t="shared" si="0"/>
        <v>0</v>
      </c>
      <c r="AC28" s="597">
        <f t="shared" si="1"/>
        <v>0</v>
      </c>
      <c r="AD28" s="597">
        <f t="shared" si="2"/>
        <v>0</v>
      </c>
    </row>
    <row r="29" spans="1:30" x14ac:dyDescent="0.2">
      <c r="A29" s="115">
        <v>1932</v>
      </c>
      <c r="B29" s="135">
        <f>compoprinc!R21</f>
        <v>0.48581307810500413</v>
      </c>
      <c r="C29" s="114">
        <f>compoprinc!S21</f>
        <v>3.7140068370191848E-2</v>
      </c>
      <c r="D29" s="114">
        <f>compoprinc!T21</f>
        <v>8.274558815694591E-2</v>
      </c>
      <c r="E29" s="114">
        <f>compoprinc!U21</f>
        <v>6.677294592767373E-2</v>
      </c>
      <c r="F29" s="114">
        <f>compoprinc!V21</f>
        <v>3.7165877251659263E-2</v>
      </c>
      <c r="G29" s="114">
        <f>compoprinc!W21</f>
        <v>1.4454855508592032E-2</v>
      </c>
      <c r="H29" s="114">
        <f>compoprinc!X21</f>
        <v>0.18574117940979606</v>
      </c>
      <c r="I29" s="154">
        <f>compoprinc!Y21</f>
        <v>6.17925634801453E-2</v>
      </c>
      <c r="J29" s="174">
        <f>compoprinc!Z21</f>
        <v>0.35448931308989567</v>
      </c>
      <c r="K29" s="114">
        <f>compoprinc!AA21</f>
        <v>3.415344741009449E-2</v>
      </c>
      <c r="L29" s="114">
        <f>compoprinc!AB21</f>
        <v>7.0278345306481624E-2</v>
      </c>
      <c r="M29" s="114">
        <f>compoprinc!AC21</f>
        <v>4.9731997824728431E-2</v>
      </c>
      <c r="N29" s="114">
        <f>compoprinc!AD21</f>
        <v>2.8982252647306375E-2</v>
      </c>
      <c r="O29" s="114">
        <f>compoprinc!AE21</f>
        <v>1.0183644515482692E-2</v>
      </c>
      <c r="P29" s="114">
        <f>compoprinc!AF21</f>
        <v>0.11543963658900763</v>
      </c>
      <c r="Q29" s="114">
        <f>compoprinc!AG21</f>
        <v>4.5719988796794439E-2</v>
      </c>
      <c r="R29" s="106">
        <f>compoprinc!AH21</f>
        <v>0.16556335606238484</v>
      </c>
      <c r="S29" s="114">
        <f>compoprinc!AI21</f>
        <v>2.3999160897661923E-2</v>
      </c>
      <c r="T29" s="114">
        <f>compoprinc!AJ21</f>
        <v>3.6804155815579893E-2</v>
      </c>
      <c r="U29" s="114">
        <f>compoprinc!AK21</f>
        <v>2.1782915698366295E-2</v>
      </c>
      <c r="V29" s="114">
        <f>compoprinc!AL21</f>
        <v>1.4134830160364056E-2</v>
      </c>
      <c r="W29" s="114">
        <f>compoprinc!AM21</f>
        <v>3.9033933621297188E-3</v>
      </c>
      <c r="X29" s="114">
        <f>compoprinc!AN21</f>
        <v>4.5354239208350418E-2</v>
      </c>
      <c r="Y29" s="154">
        <f>compoprinc!AO21</f>
        <v>1.9584660919932471E-2</v>
      </c>
      <c r="AB29" s="597">
        <f t="shared" si="0"/>
        <v>0</v>
      </c>
      <c r="AC29" s="597">
        <f t="shared" si="1"/>
        <v>0</v>
      </c>
      <c r="AD29" s="597">
        <f t="shared" si="2"/>
        <v>0</v>
      </c>
    </row>
    <row r="30" spans="1:30" x14ac:dyDescent="0.2">
      <c r="A30" s="115">
        <v>1933</v>
      </c>
      <c r="B30" s="135">
        <f>compoprinc!R22</f>
        <v>0.48274508017968654</v>
      </c>
      <c r="C30" s="114">
        <f>compoprinc!S22</f>
        <v>3.3875516389484626E-2</v>
      </c>
      <c r="D30" s="114">
        <f>compoprinc!T22</f>
        <v>7.962776150416935E-2</v>
      </c>
      <c r="E30" s="114">
        <f>compoprinc!U22</f>
        <v>5.9169391577576863E-2</v>
      </c>
      <c r="F30" s="114">
        <f>compoprinc!V22</f>
        <v>4.0555331616646206E-2</v>
      </c>
      <c r="G30" s="114">
        <f>compoprinc!W22</f>
        <v>1.4285965782951712E-2</v>
      </c>
      <c r="H30" s="114">
        <f>compoprinc!X22</f>
        <v>0.1812994584258581</v>
      </c>
      <c r="I30" s="154">
        <f>compoprinc!Y22</f>
        <v>7.3931654882999798E-2</v>
      </c>
      <c r="J30" s="174">
        <f>compoprinc!Z22</f>
        <v>0.36240258289017985</v>
      </c>
      <c r="K30" s="114">
        <f>compoprinc!AA22</f>
        <v>3.1879178498613728E-2</v>
      </c>
      <c r="L30" s="114">
        <f>compoprinc!AB22</f>
        <v>6.8646032822331088E-2</v>
      </c>
      <c r="M30" s="114">
        <f>compoprinc!AC22</f>
        <v>4.7451120850466835E-2</v>
      </c>
      <c r="N30" s="114">
        <f>compoprinc!AD22</f>
        <v>3.2193784885688671E-2</v>
      </c>
      <c r="O30" s="114">
        <f>compoprinc!AE22</f>
        <v>1.033084399452297E-2</v>
      </c>
      <c r="P30" s="114">
        <f>compoprinc!AF22</f>
        <v>0.11579210568549093</v>
      </c>
      <c r="Q30" s="114">
        <f>compoprinc!AG22</f>
        <v>5.61095161530656E-2</v>
      </c>
      <c r="R30" s="106">
        <f>compoprinc!AH22</f>
        <v>0.17516075673748618</v>
      </c>
      <c r="S30" s="114">
        <f>compoprinc!AI22</f>
        <v>2.3945603627869409E-2</v>
      </c>
      <c r="T30" s="114">
        <f>compoprinc!AJ22</f>
        <v>3.7757096908684375E-2</v>
      </c>
      <c r="U30" s="114">
        <f>compoprinc!AK22</f>
        <v>2.0679981130226139E-2</v>
      </c>
      <c r="V30" s="114">
        <f>compoprinc!AL22</f>
        <v>1.6104115392002977E-2</v>
      </c>
      <c r="W30" s="114">
        <f>compoprinc!AM22</f>
        <v>4.0892195786688531E-3</v>
      </c>
      <c r="X30" s="114">
        <f>compoprinc!AN22</f>
        <v>4.7507445472148087E-2</v>
      </c>
      <c r="Y30" s="154">
        <f>compoprinc!AO22</f>
        <v>2.5077294627886357E-2</v>
      </c>
      <c r="AB30" s="597">
        <f t="shared" si="0"/>
        <v>0</v>
      </c>
      <c r="AC30" s="597">
        <f t="shared" si="1"/>
        <v>0</v>
      </c>
      <c r="AD30" s="597">
        <f t="shared" si="2"/>
        <v>0</v>
      </c>
    </row>
    <row r="31" spans="1:30" x14ac:dyDescent="0.2">
      <c r="A31" s="115">
        <v>1934</v>
      </c>
      <c r="B31" s="135">
        <f>compoprinc!R23</f>
        <v>0.4932814140210911</v>
      </c>
      <c r="C31" s="114">
        <f>compoprinc!S23</f>
        <v>7.1555103847436199E-2</v>
      </c>
      <c r="D31" s="114">
        <f>compoprinc!T23</f>
        <v>6.7869602976937046E-2</v>
      </c>
      <c r="E31" s="114">
        <f>compoprinc!U23</f>
        <v>4.3875099423245641E-2</v>
      </c>
      <c r="F31" s="114">
        <f>compoprinc!V23</f>
        <v>3.6345364034265998E-2</v>
      </c>
      <c r="G31" s="114">
        <f>compoprinc!W23</f>
        <v>1.353466554395745E-2</v>
      </c>
      <c r="H31" s="114">
        <f>compoprinc!X23</f>
        <v>0.18435004902480956</v>
      </c>
      <c r="I31" s="154">
        <f>compoprinc!Y23</f>
        <v>7.5751529170439258E-2</v>
      </c>
      <c r="J31" s="174">
        <f>compoprinc!Z23</f>
        <v>0.38141535503128599</v>
      </c>
      <c r="K31" s="114">
        <f>compoprinc!AA23</f>
        <v>6.9864483713285047E-2</v>
      </c>
      <c r="L31" s="114">
        <f>compoprinc!AB23</f>
        <v>6.2039150961876351E-2</v>
      </c>
      <c r="M31" s="114">
        <f>compoprinc!AC23</f>
        <v>3.6297704988150492E-2</v>
      </c>
      <c r="N31" s="114">
        <f>compoprinc!AD23</f>
        <v>2.985247899960794E-2</v>
      </c>
      <c r="O31" s="114">
        <f>compoprinc!AE23</f>
        <v>9.4988131452464365E-3</v>
      </c>
      <c r="P31" s="114">
        <f>compoprinc!AF23</f>
        <v>0.11393557151154338</v>
      </c>
      <c r="Q31" s="114">
        <f>compoprinc!AG23</f>
        <v>5.9927151711576351E-2</v>
      </c>
      <c r="R31" s="106">
        <f>compoprinc!AH23</f>
        <v>0.19111313793391929</v>
      </c>
      <c r="S31" s="114">
        <f>compoprinc!AI23</f>
        <v>5.346820322930193E-2</v>
      </c>
      <c r="T31" s="114">
        <f>compoprinc!AJ23</f>
        <v>3.2487236505235273E-2</v>
      </c>
      <c r="U31" s="114">
        <f>compoprinc!AK23</f>
        <v>1.5707241234166721E-2</v>
      </c>
      <c r="V31" s="114">
        <f>compoprinc!AL23</f>
        <v>1.4699454494957628E-2</v>
      </c>
      <c r="W31" s="114">
        <f>compoprinc!AM23</f>
        <v>3.6487604013495803E-3</v>
      </c>
      <c r="X31" s="114">
        <f>compoprinc!AN23</f>
        <v>4.4913903108229077E-2</v>
      </c>
      <c r="Y31" s="154">
        <f>compoprinc!AO23</f>
        <v>2.6188338960679087E-2</v>
      </c>
      <c r="AB31" s="597">
        <f t="shared" si="0"/>
        <v>0</v>
      </c>
      <c r="AC31" s="597">
        <f t="shared" si="1"/>
        <v>0</v>
      </c>
      <c r="AD31" s="597">
        <f t="shared" si="2"/>
        <v>0</v>
      </c>
    </row>
    <row r="32" spans="1:30" x14ac:dyDescent="0.2">
      <c r="A32" s="115">
        <v>1935</v>
      </c>
      <c r="B32" s="135">
        <f>compoprinc!R24</f>
        <v>0.4831617308750964</v>
      </c>
      <c r="C32" s="114">
        <f>compoprinc!S24</f>
        <v>8.2267357539751354E-2</v>
      </c>
      <c r="D32" s="114">
        <f>compoprinc!T24</f>
        <v>5.8565212836977132E-2</v>
      </c>
      <c r="E32" s="114">
        <f>compoprinc!U24</f>
        <v>3.8819817817913826E-2</v>
      </c>
      <c r="F32" s="114">
        <f>compoprinc!V24</f>
        <v>3.7935906488086903E-2</v>
      </c>
      <c r="G32" s="114">
        <f>compoprinc!W24</f>
        <v>1.2000785245448734E-2</v>
      </c>
      <c r="H32" s="114">
        <f>compoprinc!X24</f>
        <v>0.16877077481561928</v>
      </c>
      <c r="I32" s="154">
        <f>compoprinc!Y24</f>
        <v>8.4801876131299164E-2</v>
      </c>
      <c r="J32" s="174">
        <f>compoprinc!Z24</f>
        <v>0.36798026010449653</v>
      </c>
      <c r="K32" s="114">
        <f>compoprinc!AA24</f>
        <v>7.9071679023745803E-2</v>
      </c>
      <c r="L32" s="114">
        <f>compoprinc!AB24</f>
        <v>5.1024138917128856E-2</v>
      </c>
      <c r="M32" s="114">
        <f>compoprinc!AC24</f>
        <v>3.1339477320528407E-2</v>
      </c>
      <c r="N32" s="114">
        <f>compoprinc!AD24</f>
        <v>3.1088775226311104E-2</v>
      </c>
      <c r="O32" s="114">
        <f>compoprinc!AE24</f>
        <v>8.2708121238690997E-3</v>
      </c>
      <c r="P32" s="114">
        <f>compoprinc!AF24</f>
        <v>0.10041049784121399</v>
      </c>
      <c r="Q32" s="114">
        <f>compoprinc!AG24</f>
        <v>6.6774879651699315E-2</v>
      </c>
      <c r="R32" s="106">
        <f>compoprinc!AH24</f>
        <v>0.19389062179276462</v>
      </c>
      <c r="S32" s="114">
        <f>compoprinc!AI24</f>
        <v>6.2080319095025385E-2</v>
      </c>
      <c r="T32" s="114">
        <f>compoprinc!AJ24</f>
        <v>2.7295733181940517E-2</v>
      </c>
      <c r="U32" s="114">
        <f>compoprinc!AK24</f>
        <v>1.4058190513563319E-2</v>
      </c>
      <c r="V32" s="114">
        <f>compoprinc!AL24</f>
        <v>1.5673073431635012E-2</v>
      </c>
      <c r="W32" s="114">
        <f>compoprinc!AM24</f>
        <v>3.277231824884555E-3</v>
      </c>
      <c r="X32" s="114">
        <f>compoprinc!AN24</f>
        <v>4.1560892551491715E-2</v>
      </c>
      <c r="Y32" s="154">
        <f>compoprinc!AO24</f>
        <v>2.9945181194224107E-2</v>
      </c>
      <c r="AB32" s="597">
        <f t="shared" si="0"/>
        <v>0</v>
      </c>
      <c r="AC32" s="597">
        <f t="shared" si="1"/>
        <v>0</v>
      </c>
      <c r="AD32" s="597">
        <f t="shared" si="2"/>
        <v>0</v>
      </c>
    </row>
    <row r="33" spans="1:30" x14ac:dyDescent="0.2">
      <c r="A33" s="115">
        <v>1936</v>
      </c>
      <c r="B33" s="135">
        <f>compoprinc!R25</f>
        <v>0.48604671078575495</v>
      </c>
      <c r="C33" s="114">
        <f>compoprinc!S25</f>
        <v>0.10318272249720178</v>
      </c>
      <c r="D33" s="114">
        <f>compoprinc!T25</f>
        <v>4.9503543990428479E-2</v>
      </c>
      <c r="E33" s="114">
        <f>compoprinc!U25</f>
        <v>3.5129213038854808E-2</v>
      </c>
      <c r="F33" s="114">
        <f>compoprinc!V25</f>
        <v>3.7191688484339409E-2</v>
      </c>
      <c r="G33" s="114">
        <f>compoprinc!W25</f>
        <v>1.0337368733370971E-2</v>
      </c>
      <c r="H33" s="114">
        <f>compoprinc!X25</f>
        <v>0.16819263508087576</v>
      </c>
      <c r="I33" s="154">
        <f>compoprinc!Y25</f>
        <v>8.2509538960683762E-2</v>
      </c>
      <c r="J33" s="174">
        <f>compoprinc!Z25</f>
        <v>0.37314070436551766</v>
      </c>
      <c r="K33" s="114">
        <f>compoprinc!AA25</f>
        <v>9.9940795948831498E-2</v>
      </c>
      <c r="L33" s="114">
        <f>compoprinc!AB25</f>
        <v>4.1779193561159458E-2</v>
      </c>
      <c r="M33" s="114">
        <f>compoprinc!AC25</f>
        <v>2.7960849633600619E-2</v>
      </c>
      <c r="N33" s="114">
        <f>compoprinc!AD25</f>
        <v>3.088345037536936E-2</v>
      </c>
      <c r="O33" s="114">
        <f>compoprinc!AE25</f>
        <v>7.1121099348117108E-3</v>
      </c>
      <c r="P33" s="114">
        <f>compoprinc!AF25</f>
        <v>9.9299742753092571E-2</v>
      </c>
      <c r="Q33" s="114">
        <f>compoprinc!AG25</f>
        <v>6.6164562158652393E-2</v>
      </c>
      <c r="R33" s="106">
        <f>compoprinc!AH25</f>
        <v>0.2097519492890455</v>
      </c>
      <c r="S33" s="114">
        <f>compoprinc!AI25</f>
        <v>8.1659603836814851E-2</v>
      </c>
      <c r="T33" s="114">
        <f>compoprinc!AJ25</f>
        <v>2.2586370164022086E-2</v>
      </c>
      <c r="U33" s="114">
        <f>compoprinc!AK25</f>
        <v>1.2672412062785679E-2</v>
      </c>
      <c r="V33" s="114">
        <f>compoprinc!AL25</f>
        <v>1.6351890618094347E-2</v>
      </c>
      <c r="W33" s="114">
        <f>compoprinc!AM25</f>
        <v>2.8476744920306199E-3</v>
      </c>
      <c r="X33" s="114">
        <f>compoprinc!AN25</f>
        <v>4.1787758745526114E-2</v>
      </c>
      <c r="Y33" s="154">
        <f>compoprinc!AO25</f>
        <v>3.1846239369771809E-2</v>
      </c>
      <c r="AB33" s="597">
        <f t="shared" si="0"/>
        <v>0</v>
      </c>
      <c r="AC33" s="597">
        <f t="shared" si="1"/>
        <v>0</v>
      </c>
      <c r="AD33" s="597">
        <f t="shared" si="2"/>
        <v>0</v>
      </c>
    </row>
    <row r="34" spans="1:30" x14ac:dyDescent="0.2">
      <c r="A34" s="115">
        <v>1937</v>
      </c>
      <c r="B34" s="135">
        <f>compoprinc!R26</f>
        <v>0.47724399025383396</v>
      </c>
      <c r="C34" s="114">
        <f>compoprinc!S26</f>
        <v>0.10362910161834291</v>
      </c>
      <c r="D34" s="114">
        <f>compoprinc!T26</f>
        <v>4.4074155446677053E-2</v>
      </c>
      <c r="E34" s="114">
        <f>compoprinc!U26</f>
        <v>3.0173038654681603E-2</v>
      </c>
      <c r="F34" s="114">
        <f>compoprinc!V26</f>
        <v>3.6306436571742741E-2</v>
      </c>
      <c r="G34" s="114">
        <f>compoprinc!W26</f>
        <v>1.034901203133945E-2</v>
      </c>
      <c r="H34" s="114">
        <f>compoprinc!X26</f>
        <v>0.17133024336724367</v>
      </c>
      <c r="I34" s="154">
        <f>compoprinc!Y26</f>
        <v>8.1382002563806496E-2</v>
      </c>
      <c r="J34" s="174">
        <f>compoprinc!Z26</f>
        <v>0.36505657481500964</v>
      </c>
      <c r="K34" s="114">
        <f>compoprinc!AA26</f>
        <v>9.8508494581186185E-2</v>
      </c>
      <c r="L34" s="114">
        <f>compoprinc!AB26</f>
        <v>3.5921244893103742E-2</v>
      </c>
      <c r="M34" s="114">
        <f>compoprinc!AC26</f>
        <v>2.1879239592592161E-2</v>
      </c>
      <c r="N34" s="114">
        <f>compoprinc!AD26</f>
        <v>2.945252626927828E-2</v>
      </c>
      <c r="O34" s="114">
        <f>compoprinc!AE26</f>
        <v>7.4449857348633554E-3</v>
      </c>
      <c r="P34" s="114">
        <f>compoprinc!AF26</f>
        <v>0.10860952410515537</v>
      </c>
      <c r="Q34" s="114">
        <f>compoprinc!AG26</f>
        <v>6.3240559638830476E-2</v>
      </c>
      <c r="R34" s="106">
        <f>compoprinc!AH26</f>
        <v>0.20709786927093704</v>
      </c>
      <c r="S34" s="114">
        <f>compoprinc!AI26</f>
        <v>8.4312034507519562E-2</v>
      </c>
      <c r="T34" s="114">
        <f>compoprinc!AJ26</f>
        <v>2.435083418990748E-2</v>
      </c>
      <c r="U34" s="114">
        <f>compoprinc!AK26</f>
        <v>1.2000381994440432E-2</v>
      </c>
      <c r="V34" s="114">
        <f>compoprinc!AL26</f>
        <v>1.5577466917792096E-2</v>
      </c>
      <c r="W34" s="114">
        <f>compoprinc!AM26</f>
        <v>2.6139549675309641E-3</v>
      </c>
      <c r="X34" s="114">
        <f>compoprinc!AN26</f>
        <v>3.7997759673033253E-2</v>
      </c>
      <c r="Y34" s="154">
        <f>compoprinc!AO26</f>
        <v>3.0245437020713271E-2</v>
      </c>
      <c r="AB34" s="597">
        <f t="shared" si="0"/>
        <v>0</v>
      </c>
      <c r="AC34" s="597">
        <f t="shared" si="1"/>
        <v>0</v>
      </c>
      <c r="AD34" s="597">
        <f t="shared" si="2"/>
        <v>0</v>
      </c>
    </row>
    <row r="35" spans="1:30" x14ac:dyDescent="0.2">
      <c r="A35" s="115">
        <v>1938</v>
      </c>
      <c r="B35" s="135">
        <f>compoprinc!R27</f>
        <v>0.47330159391328108</v>
      </c>
      <c r="C35" s="114">
        <f>compoprinc!S27</f>
        <v>8.3237619582933173E-2</v>
      </c>
      <c r="D35" s="114">
        <f>compoprinc!T27</f>
        <v>4.5834775539730949E-2</v>
      </c>
      <c r="E35" s="114">
        <f>compoprinc!U27</f>
        <v>3.654575412788294E-2</v>
      </c>
      <c r="F35" s="114">
        <f>compoprinc!V27</f>
        <v>3.6261130784540435E-2</v>
      </c>
      <c r="G35" s="114">
        <f>compoprinc!W27</f>
        <v>1.2046862131540111E-2</v>
      </c>
      <c r="H35" s="114">
        <f>compoprinc!X27</f>
        <v>0.1800587632477732</v>
      </c>
      <c r="I35" s="154">
        <f>compoprinc!Y27</f>
        <v>7.9316688498880225E-2</v>
      </c>
      <c r="J35" s="174">
        <f>compoprinc!Z27</f>
        <v>0.35082547006830606</v>
      </c>
      <c r="K35" s="114">
        <f>compoprinc!AA27</f>
        <v>7.8255949435789743E-2</v>
      </c>
      <c r="L35" s="114">
        <f>compoprinc!AB27</f>
        <v>3.6518341570861305E-2</v>
      </c>
      <c r="M35" s="114">
        <f>compoprinc!AC27</f>
        <v>2.5806430901051846E-2</v>
      </c>
      <c r="N35" s="114">
        <f>compoprinc!AD27</f>
        <v>2.8812598141158687E-2</v>
      </c>
      <c r="O35" s="114">
        <f>compoprinc!AE27</f>
        <v>8.5565081083330535E-3</v>
      </c>
      <c r="P35" s="114">
        <f>compoprinc!AF27</f>
        <v>0.11280296005866203</v>
      </c>
      <c r="Q35" s="114">
        <f>compoprinc!AG27</f>
        <v>6.0072681852449426E-2</v>
      </c>
      <c r="R35" s="106">
        <f>compoprinc!AH27</f>
        <v>0.18686311104121139</v>
      </c>
      <c r="S35" s="114">
        <f>compoprinc!AI27</f>
        <v>6.4039120901441829E-2</v>
      </c>
      <c r="T35" s="114">
        <f>compoprinc!AJ27</f>
        <v>2.3579663011035319E-2</v>
      </c>
      <c r="U35" s="114">
        <f>compoprinc!AK27</f>
        <v>1.323853887440409E-2</v>
      </c>
      <c r="V35" s="114">
        <f>compoprinc!AL27</f>
        <v>1.5069585779260861E-2</v>
      </c>
      <c r="W35" s="114">
        <f>compoprinc!AM27</f>
        <v>3.0139066978306637E-3</v>
      </c>
      <c r="X35" s="114">
        <f>compoprinc!AN27</f>
        <v>3.9604969395647192E-2</v>
      </c>
      <c r="Y35" s="154">
        <f>compoprinc!AO27</f>
        <v>2.8317326381591429E-2</v>
      </c>
      <c r="AB35" s="597">
        <f t="shared" si="0"/>
        <v>0</v>
      </c>
      <c r="AC35" s="597">
        <f t="shared" si="1"/>
        <v>0</v>
      </c>
      <c r="AD35" s="597">
        <f t="shared" si="2"/>
        <v>0</v>
      </c>
    </row>
    <row r="36" spans="1:30" x14ac:dyDescent="0.2">
      <c r="A36" s="117">
        <v>1939</v>
      </c>
      <c r="B36" s="139">
        <f>compoprinc!R28</f>
        <v>0.48824070236757477</v>
      </c>
      <c r="C36" s="116">
        <f>compoprinc!S28</f>
        <v>9.5445410151019788E-2</v>
      </c>
      <c r="D36" s="116">
        <f>compoprinc!T28</f>
        <v>4.241703607488205E-2</v>
      </c>
      <c r="E36" s="116">
        <f>compoprinc!U28</f>
        <v>3.403718045701877E-2</v>
      </c>
      <c r="F36" s="116">
        <f>compoprinc!V28</f>
        <v>3.5292975412833223E-2</v>
      </c>
      <c r="G36" s="116">
        <f>compoprinc!W28</f>
        <v>1.2317299481780647E-2</v>
      </c>
      <c r="H36" s="116">
        <f>compoprinc!X28</f>
        <v>0.18757723628695094</v>
      </c>
      <c r="I36" s="156">
        <f>compoprinc!Y28</f>
        <v>8.1153564503089456E-2</v>
      </c>
      <c r="J36" s="175">
        <f>compoprinc!Z28</f>
        <v>0.36342982492339121</v>
      </c>
      <c r="K36" s="116">
        <f>compoprinc!AA28</f>
        <v>8.8532940582998584E-2</v>
      </c>
      <c r="L36" s="116">
        <f>compoprinc!AB28</f>
        <v>3.485456936595957E-2</v>
      </c>
      <c r="M36" s="116">
        <f>compoprinc!AC28</f>
        <v>2.491694415838169E-2</v>
      </c>
      <c r="N36" s="116">
        <f>compoprinc!AD28</f>
        <v>2.8801867308650843E-2</v>
      </c>
      <c r="O36" s="116">
        <f>compoprinc!AE28</f>
        <v>8.5054247028297676E-3</v>
      </c>
      <c r="P36" s="116">
        <f>compoprinc!AF28</f>
        <v>0.11416313263528119</v>
      </c>
      <c r="Q36" s="116">
        <f>compoprinc!AG28</f>
        <v>6.3654946169289489E-2</v>
      </c>
      <c r="R36" s="109">
        <f>compoprinc!AH28</f>
        <v>0.19606838402797822</v>
      </c>
      <c r="S36" s="116">
        <f>compoprinc!AI28</f>
        <v>7.2100894305546739E-2</v>
      </c>
      <c r="T36" s="116">
        <f>compoprinc!AJ28</f>
        <v>2.285498525072421E-2</v>
      </c>
      <c r="U36" s="116">
        <f>compoprinc!AK28</f>
        <v>1.3079001793384337E-2</v>
      </c>
      <c r="V36" s="116">
        <f>compoprinc!AL28</f>
        <v>1.5402969893964977E-2</v>
      </c>
      <c r="W36" s="116">
        <f>compoprinc!AM28</f>
        <v>2.9214341094388756E-3</v>
      </c>
      <c r="X36" s="116">
        <f>compoprinc!AN28</f>
        <v>3.8699045181602026E-2</v>
      </c>
      <c r="Y36" s="156">
        <f>compoprinc!AO28</f>
        <v>3.1010053493317053E-2</v>
      </c>
      <c r="AB36" s="597">
        <f t="shared" si="0"/>
        <v>0</v>
      </c>
      <c r="AC36" s="597">
        <f t="shared" si="1"/>
        <v>0</v>
      </c>
      <c r="AD36" s="597">
        <f t="shared" si="2"/>
        <v>0</v>
      </c>
    </row>
    <row r="37" spans="1:30" x14ac:dyDescent="0.2">
      <c r="A37" s="115">
        <v>1940</v>
      </c>
      <c r="B37" s="135">
        <f>compoprinc!R29</f>
        <v>0.49110921877393571</v>
      </c>
      <c r="C37" s="114">
        <f>compoprinc!S29</f>
        <v>0.11958841778161824</v>
      </c>
      <c r="D37" s="114">
        <f>compoprinc!T29</f>
        <v>2.9441789870452626E-2</v>
      </c>
      <c r="E37" s="114">
        <f>compoprinc!U29</f>
        <v>2.6940414347729869E-2</v>
      </c>
      <c r="F37" s="114">
        <f>compoprinc!V29</f>
        <v>3.4441667067238266E-2</v>
      </c>
      <c r="G37" s="114">
        <f>compoprinc!W29</f>
        <v>1.2113744775917437E-2</v>
      </c>
      <c r="H37" s="114">
        <f>compoprinc!X29</f>
        <v>0.18997811230339173</v>
      </c>
      <c r="I37" s="154">
        <f>compoprinc!Y29</f>
        <v>7.8605072627587536E-2</v>
      </c>
      <c r="J37" s="174">
        <f>compoprinc!Z29</f>
        <v>0.37135692848810598</v>
      </c>
      <c r="K37" s="114">
        <f>compoprinc!AA29</f>
        <v>0.11285849323774391</v>
      </c>
      <c r="L37" s="114">
        <f>compoprinc!AB29</f>
        <v>2.5924170171181826E-2</v>
      </c>
      <c r="M37" s="114">
        <f>compoprinc!AC29</f>
        <v>2.0101128534353509E-2</v>
      </c>
      <c r="N37" s="114">
        <f>compoprinc!AD29</f>
        <v>2.9179072374974545E-2</v>
      </c>
      <c r="O37" s="114">
        <f>compoprinc!AE29</f>
        <v>8.0577753850477E-3</v>
      </c>
      <c r="P37" s="114">
        <f>compoprinc!AF29</f>
        <v>0.11060579278959821</v>
      </c>
      <c r="Q37" s="114">
        <f>compoprinc!AG29</f>
        <v>6.4630495995206191E-2</v>
      </c>
      <c r="R37" s="106">
        <f>compoprinc!AH29</f>
        <v>0.20894574951576539</v>
      </c>
      <c r="S37" s="114">
        <f>compoprinc!AI29</f>
        <v>9.2016500931165007E-2</v>
      </c>
      <c r="T37" s="114">
        <f>compoprinc!AJ29</f>
        <v>1.6363521133081035E-2</v>
      </c>
      <c r="U37" s="114">
        <f>compoprinc!AK29</f>
        <v>1.0210967364485941E-2</v>
      </c>
      <c r="V37" s="114">
        <f>compoprinc!AL29</f>
        <v>1.5854681977124842E-2</v>
      </c>
      <c r="W37" s="114">
        <f>compoprinc!AM29</f>
        <v>2.8718429182116867E-3</v>
      </c>
      <c r="X37" s="114">
        <f>compoprinc!AN29</f>
        <v>3.9441930503187152E-2</v>
      </c>
      <c r="Y37" s="154">
        <f>compoprinc!AO29</f>
        <v>3.218630468850972E-2</v>
      </c>
      <c r="AB37" s="597">
        <f t="shared" si="0"/>
        <v>0</v>
      </c>
      <c r="AC37" s="597">
        <f t="shared" si="1"/>
        <v>0</v>
      </c>
      <c r="AD37" s="597">
        <f t="shared" si="2"/>
        <v>0</v>
      </c>
    </row>
    <row r="38" spans="1:30" x14ac:dyDescent="0.2">
      <c r="A38" s="115">
        <v>1941</v>
      </c>
      <c r="B38" s="135">
        <f>compoprinc!R30</f>
        <v>0.47151209797567734</v>
      </c>
      <c r="C38" s="114">
        <f>compoprinc!S30</f>
        <v>0.13504387653855296</v>
      </c>
      <c r="D38" s="114">
        <f>compoprinc!T30</f>
        <v>2.1310257774049188E-2</v>
      </c>
      <c r="E38" s="114">
        <f>compoprinc!U30</f>
        <v>1.9925337780051532E-2</v>
      </c>
      <c r="F38" s="114">
        <f>compoprinc!V30</f>
        <v>3.872560351236938E-2</v>
      </c>
      <c r="G38" s="114">
        <f>compoprinc!W30</f>
        <v>8.8796977372136311E-3</v>
      </c>
      <c r="H38" s="114">
        <f>compoprinc!X30</f>
        <v>0.15800138370032116</v>
      </c>
      <c r="I38" s="154">
        <f>compoprinc!Y30</f>
        <v>8.9625940933119527E-2</v>
      </c>
      <c r="J38" s="174">
        <f>compoprinc!Z30</f>
        <v>0.36618884432857968</v>
      </c>
      <c r="K38" s="114">
        <f>compoprinc!AA30</f>
        <v>0.1285772576998872</v>
      </c>
      <c r="L38" s="114">
        <f>compoprinc!AB30</f>
        <v>1.9282328510479087E-2</v>
      </c>
      <c r="M38" s="114">
        <f>compoprinc!AC30</f>
        <v>1.4917860828777241E-2</v>
      </c>
      <c r="N38" s="114">
        <f>compoprinc!AD30</f>
        <v>3.3249484446465728E-2</v>
      </c>
      <c r="O38" s="114">
        <f>compoprinc!AE30</f>
        <v>5.9784872189916271E-3</v>
      </c>
      <c r="P38" s="114">
        <f>compoprinc!AF30</f>
        <v>8.9197239255430619E-2</v>
      </c>
      <c r="Q38" s="114">
        <f>compoprinc!AG30</f>
        <v>7.4986186368548105E-2</v>
      </c>
      <c r="R38" s="106">
        <f>compoprinc!AH30</f>
        <v>0.2159735646528021</v>
      </c>
      <c r="S38" s="114">
        <f>compoprinc!AI30</f>
        <v>0.10092934485768841</v>
      </c>
      <c r="T38" s="114">
        <f>compoprinc!AJ30</f>
        <v>1.142869992793751E-2</v>
      </c>
      <c r="U38" s="114">
        <f>compoprinc!AK30</f>
        <v>6.8820619521284664E-3</v>
      </c>
      <c r="V38" s="114">
        <f>compoprinc!AL30</f>
        <v>1.9255903750633113E-2</v>
      </c>
      <c r="W38" s="114">
        <f>compoprinc!AM30</f>
        <v>2.2416169802039862E-3</v>
      </c>
      <c r="X38" s="114">
        <f>compoprinc!AN30</f>
        <v>3.4634085020518721E-2</v>
      </c>
      <c r="Y38" s="154">
        <f>compoprinc!AO30</f>
        <v>4.0601852163691936E-2</v>
      </c>
      <c r="AB38" s="597">
        <f t="shared" si="0"/>
        <v>0</v>
      </c>
      <c r="AC38" s="597">
        <f t="shared" si="1"/>
        <v>0</v>
      </c>
      <c r="AD38" s="597">
        <f t="shared" si="2"/>
        <v>0</v>
      </c>
    </row>
    <row r="39" spans="1:30" x14ac:dyDescent="0.2">
      <c r="A39" s="115">
        <v>1942</v>
      </c>
      <c r="B39" s="135">
        <f>compoprinc!R31</f>
        <v>0.42546704574048483</v>
      </c>
      <c r="C39" s="114">
        <f>compoprinc!S31</f>
        <v>0.13535972410367855</v>
      </c>
      <c r="D39" s="114">
        <f>compoprinc!T31</f>
        <v>1.4697333999247121E-2</v>
      </c>
      <c r="E39" s="114">
        <f>compoprinc!U31</f>
        <v>1.6990368793326618E-2</v>
      </c>
      <c r="F39" s="114">
        <f>compoprinc!V31</f>
        <v>3.8040507987917298E-2</v>
      </c>
      <c r="G39" s="114">
        <f>compoprinc!W31</f>
        <v>5.4306261364964106E-3</v>
      </c>
      <c r="H39" s="114">
        <f>compoprinc!X31</f>
        <v>0.12300700599510804</v>
      </c>
      <c r="I39" s="154">
        <f>compoprinc!Y31</f>
        <v>9.194147872471084E-2</v>
      </c>
      <c r="J39" s="174">
        <f>compoprinc!Z31</f>
        <v>0.33683006383810937</v>
      </c>
      <c r="K39" s="114">
        <f>compoprinc!AA31</f>
        <v>0.12759001859133218</v>
      </c>
      <c r="L39" s="114">
        <f>compoprinc!AB31</f>
        <v>1.3609836547444505E-2</v>
      </c>
      <c r="M39" s="114">
        <f>compoprinc!AC31</f>
        <v>1.1828712024079112E-2</v>
      </c>
      <c r="N39" s="114">
        <f>compoprinc!AD31</f>
        <v>3.2563410655242472E-2</v>
      </c>
      <c r="O39" s="114">
        <f>compoprinc!AE31</f>
        <v>3.9279120260626611E-3</v>
      </c>
      <c r="P39" s="114">
        <f>compoprinc!AF31</f>
        <v>7.0689834666775864E-2</v>
      </c>
      <c r="Q39" s="114">
        <f>compoprinc!AG31</f>
        <v>7.6620339327172576E-2</v>
      </c>
      <c r="R39" s="106">
        <f>compoprinc!AH31</f>
        <v>0.20627929630672642</v>
      </c>
      <c r="S39" s="114">
        <f>compoprinc!AI31</f>
        <v>0.10192332822452019</v>
      </c>
      <c r="T39" s="114">
        <f>compoprinc!AJ31</f>
        <v>8.7791686581307968E-3</v>
      </c>
      <c r="U39" s="114">
        <f>compoprinc!AK31</f>
        <v>5.3833296115862687E-3</v>
      </c>
      <c r="V39" s="114">
        <f>compoprinc!AL31</f>
        <v>1.9766425627386664E-2</v>
      </c>
      <c r="W39" s="114">
        <f>compoprinc!AM31</f>
        <v>1.362630848091151E-3</v>
      </c>
      <c r="X39" s="114">
        <f>compoprinc!AN31</f>
        <v>2.5077293179634901E-2</v>
      </c>
      <c r="Y39" s="154">
        <f>compoprinc!AO31</f>
        <v>4.3987120157376415E-2</v>
      </c>
      <c r="AB39" s="597">
        <f t="shared" si="0"/>
        <v>0</v>
      </c>
      <c r="AC39" s="597">
        <f t="shared" si="1"/>
        <v>0</v>
      </c>
      <c r="AD39" s="597">
        <f t="shared" si="2"/>
        <v>0</v>
      </c>
    </row>
    <row r="40" spans="1:30" x14ac:dyDescent="0.2">
      <c r="A40" s="115">
        <v>1943</v>
      </c>
      <c r="B40" s="135">
        <f>compoprinc!R32</f>
        <v>0.39160213755331802</v>
      </c>
      <c r="C40" s="114">
        <f>compoprinc!S32</f>
        <v>0.12934107351627963</v>
      </c>
      <c r="D40" s="114">
        <f>compoprinc!T32</f>
        <v>1.2078574973011867E-2</v>
      </c>
      <c r="E40" s="114">
        <f>compoprinc!U32</f>
        <v>1.5049176029014222E-2</v>
      </c>
      <c r="F40" s="114">
        <f>compoprinc!V32</f>
        <v>3.7502476917750757E-2</v>
      </c>
      <c r="G40" s="114">
        <f>compoprinc!W32</f>
        <v>3.5013075550231424E-3</v>
      </c>
      <c r="H40" s="114">
        <f>compoprinc!X32</f>
        <v>0.1005569230158482</v>
      </c>
      <c r="I40" s="154">
        <f>compoprinc!Y32</f>
        <v>9.3572605546390158E-2</v>
      </c>
      <c r="J40" s="174">
        <f>compoprinc!Z32</f>
        <v>0.3109284975869282</v>
      </c>
      <c r="K40" s="114">
        <f>compoprinc!AA32</f>
        <v>0.12082368167569776</v>
      </c>
      <c r="L40" s="114">
        <f>compoprinc!AB32</f>
        <v>1.1368481230564303E-2</v>
      </c>
      <c r="M40" s="114">
        <f>compoprinc!AC32</f>
        <v>1.022731039841189E-2</v>
      </c>
      <c r="N40" s="114">
        <f>compoprinc!AD32</f>
        <v>3.2583489950175584E-2</v>
      </c>
      <c r="O40" s="114">
        <f>compoprinc!AE32</f>
        <v>2.5927486582750909E-3</v>
      </c>
      <c r="P40" s="114">
        <f>compoprinc!AF32</f>
        <v>5.3883738205327353E-2</v>
      </c>
      <c r="Q40" s="114">
        <f>compoprinc!AG32</f>
        <v>7.9449047468476253E-2</v>
      </c>
      <c r="R40" s="106">
        <f>compoprinc!AH32</f>
        <v>0.18658044112866959</v>
      </c>
      <c r="S40" s="114">
        <f>compoprinc!AI32</f>
        <v>9.2016843356748673E-2</v>
      </c>
      <c r="T40" s="114">
        <f>compoprinc!AJ32</f>
        <v>7.5080959382525878E-3</v>
      </c>
      <c r="U40" s="114">
        <f>compoprinc!AK32</f>
        <v>4.3849736777819837E-3</v>
      </c>
      <c r="V40" s="114">
        <f>compoprinc!AL32</f>
        <v>1.99201993198732E-2</v>
      </c>
      <c r="W40" s="114">
        <f>compoprinc!AM32</f>
        <v>7.9887546975001037E-4</v>
      </c>
      <c r="X40" s="114">
        <f>compoprinc!AN32</f>
        <v>1.5934132424456366E-2</v>
      </c>
      <c r="Y40" s="154">
        <f>compoprinc!AO32</f>
        <v>4.6017320941806744E-2</v>
      </c>
      <c r="AB40" s="597">
        <f t="shared" si="0"/>
        <v>0</v>
      </c>
      <c r="AC40" s="597">
        <f t="shared" si="1"/>
        <v>0</v>
      </c>
      <c r="AD40" s="597">
        <f t="shared" si="2"/>
        <v>0</v>
      </c>
    </row>
    <row r="41" spans="1:30" x14ac:dyDescent="0.2">
      <c r="A41" s="115">
        <v>1944</v>
      </c>
      <c r="B41" s="135">
        <f>compoprinc!R33</f>
        <v>0.36311407110803429</v>
      </c>
      <c r="C41" s="114">
        <f>compoprinc!S33</f>
        <v>0.11334816667732658</v>
      </c>
      <c r="D41" s="114">
        <f>compoprinc!T33</f>
        <v>1.2526958185326939E-2</v>
      </c>
      <c r="E41" s="114">
        <f>compoprinc!U33</f>
        <v>1.3123801408854698E-2</v>
      </c>
      <c r="F41" s="114">
        <f>compoprinc!V33</f>
        <v>3.0055978522634415E-2</v>
      </c>
      <c r="G41" s="114">
        <f>compoprinc!W33</f>
        <v>3.3644311346317868E-3</v>
      </c>
      <c r="H41" s="114">
        <f>compoprinc!X33</f>
        <v>0.11616918819181284</v>
      </c>
      <c r="I41" s="154">
        <f>compoprinc!Y33</f>
        <v>7.4525546987446997E-2</v>
      </c>
      <c r="J41" s="174">
        <f>compoprinc!Z33</f>
        <v>0.27554703493833738</v>
      </c>
      <c r="K41" s="114">
        <f>compoprinc!AA33</f>
        <v>0.10509028368112396</v>
      </c>
      <c r="L41" s="114">
        <f>compoprinc!AB33</f>
        <v>1.1690578778569731E-2</v>
      </c>
      <c r="M41" s="114">
        <f>compoprinc!AC33</f>
        <v>9.3193116495876825E-3</v>
      </c>
      <c r="N41" s="114">
        <f>compoprinc!AD33</f>
        <v>2.651790720536636E-2</v>
      </c>
      <c r="O41" s="114">
        <f>compoprinc!AE33</f>
        <v>2.2860731028370843E-3</v>
      </c>
      <c r="P41" s="114">
        <f>compoprinc!AF33</f>
        <v>5.6173205202326847E-2</v>
      </c>
      <c r="Q41" s="114">
        <f>compoprinc!AG33</f>
        <v>6.4469675318525765E-2</v>
      </c>
      <c r="R41" s="106">
        <f>compoprinc!AH33</f>
        <v>0.1541485110538536</v>
      </c>
      <c r="S41" s="114">
        <f>compoprinc!AI33</f>
        <v>7.6454178260019032E-2</v>
      </c>
      <c r="T41" s="114">
        <f>compoprinc!AJ33</f>
        <v>7.5529260203454534E-3</v>
      </c>
      <c r="U41" s="114">
        <f>compoprinc!AK33</f>
        <v>3.9293760270337199E-3</v>
      </c>
      <c r="V41" s="114">
        <f>compoprinc!AL33</f>
        <v>1.5236323937711108E-2</v>
      </c>
      <c r="W41" s="114">
        <f>compoprinc!AM33</f>
        <v>6.8638935510396785E-4</v>
      </c>
      <c r="X41" s="114">
        <f>compoprinc!AN33</f>
        <v>1.5810174439226381E-2</v>
      </c>
      <c r="Y41" s="154">
        <f>compoprinc!AO33</f>
        <v>3.4479143014413988E-2</v>
      </c>
      <c r="AB41" s="597">
        <f t="shared" si="0"/>
        <v>0</v>
      </c>
      <c r="AC41" s="597">
        <f t="shared" si="1"/>
        <v>0</v>
      </c>
      <c r="AD41" s="597">
        <f t="shared" si="2"/>
        <v>0</v>
      </c>
    </row>
    <row r="42" spans="1:30" x14ac:dyDescent="0.2">
      <c r="A42" s="115">
        <v>1945</v>
      </c>
      <c r="B42" s="135">
        <f>compoprinc!R34</f>
        <v>0.35577126651351837</v>
      </c>
      <c r="C42" s="114">
        <f>compoprinc!S34</f>
        <v>9.0985819949178717E-2</v>
      </c>
      <c r="D42" s="114">
        <f>compoprinc!T34</f>
        <v>1.437661283008518E-2</v>
      </c>
      <c r="E42" s="114">
        <f>compoprinc!U34</f>
        <v>1.3552165279351968E-2</v>
      </c>
      <c r="F42" s="114">
        <f>compoprinc!V34</f>
        <v>3.3538947145423582E-2</v>
      </c>
      <c r="G42" s="114">
        <f>compoprinc!W34</f>
        <v>3.1585521131000075E-3</v>
      </c>
      <c r="H42" s="114">
        <f>compoprinc!X34</f>
        <v>0.11450062784713841</v>
      </c>
      <c r="I42" s="154">
        <f>compoprinc!Y34</f>
        <v>8.5658541349240475E-2</v>
      </c>
      <c r="J42" s="174">
        <f>compoprinc!Z34</f>
        <v>0.26863490547776792</v>
      </c>
      <c r="K42" s="114">
        <f>compoprinc!AA34</f>
        <v>8.3639722523772414E-2</v>
      </c>
      <c r="L42" s="114">
        <f>compoprinc!AB34</f>
        <v>1.3606591688081485E-2</v>
      </c>
      <c r="M42" s="114">
        <f>compoprinc!AC34</f>
        <v>9.6129109164957184E-3</v>
      </c>
      <c r="N42" s="114">
        <f>compoprinc!AD34</f>
        <v>2.9743308847848458E-2</v>
      </c>
      <c r="O42" s="114">
        <f>compoprinc!AE34</f>
        <v>2.1668894947261741E-3</v>
      </c>
      <c r="P42" s="114">
        <f>compoprinc!AF34</f>
        <v>5.5280791477775211E-2</v>
      </c>
      <c r="Q42" s="114">
        <f>compoprinc!AG34</f>
        <v>7.4584690529068395E-2</v>
      </c>
      <c r="R42" s="106">
        <f>compoprinc!AH34</f>
        <v>0.14328750629287154</v>
      </c>
      <c r="S42" s="114">
        <f>compoprinc!AI34</f>
        <v>5.772842486514608E-2</v>
      </c>
      <c r="T42" s="114">
        <f>compoprinc!AJ34</f>
        <v>8.7845421534603826E-3</v>
      </c>
      <c r="U42" s="114">
        <f>compoprinc!AK34</f>
        <v>3.9928668231825181E-3</v>
      </c>
      <c r="V42" s="114">
        <f>compoprinc!AL34</f>
        <v>1.6691136109540646E-2</v>
      </c>
      <c r="W42" s="114">
        <f>compoprinc!AM34</f>
        <v>6.7389666240676627E-4</v>
      </c>
      <c r="X42" s="114">
        <f>compoprinc!AN34</f>
        <v>1.6650415909580833E-2</v>
      </c>
      <c r="Y42" s="154">
        <f>compoprinc!AO34</f>
        <v>3.8766223769554305E-2</v>
      </c>
      <c r="AB42" s="597">
        <f t="shared" si="0"/>
        <v>0</v>
      </c>
      <c r="AC42" s="597">
        <f t="shared" si="1"/>
        <v>0</v>
      </c>
      <c r="AD42" s="597">
        <f t="shared" si="2"/>
        <v>0</v>
      </c>
    </row>
    <row r="43" spans="1:30" x14ac:dyDescent="0.2">
      <c r="A43" s="115">
        <v>1946</v>
      </c>
      <c r="B43" s="135">
        <f>compoprinc!R35</f>
        <v>0.37222102133044177</v>
      </c>
      <c r="C43" s="114">
        <f>compoprinc!S35</f>
        <v>8.215572435333289E-2</v>
      </c>
      <c r="D43" s="114">
        <f>compoprinc!T35</f>
        <v>1.2836468213970682E-2</v>
      </c>
      <c r="E43" s="114">
        <f>compoprinc!U35</f>
        <v>1.4735709919319882E-2</v>
      </c>
      <c r="F43" s="114">
        <f>compoprinc!V35</f>
        <v>4.016694557932593E-2</v>
      </c>
      <c r="G43" s="114">
        <f>compoprinc!W35</f>
        <v>3.5723145986145842E-3</v>
      </c>
      <c r="H43" s="114">
        <f>compoprinc!X35</f>
        <v>0.11469487143843295</v>
      </c>
      <c r="I43" s="154">
        <f>compoprinc!Y35</f>
        <v>0.10405898722744487</v>
      </c>
      <c r="J43" s="174">
        <f>compoprinc!Z35</f>
        <v>0.2823527610500069</v>
      </c>
      <c r="K43" s="114">
        <f>compoprinc!AA35</f>
        <v>7.4236467146928345E-2</v>
      </c>
      <c r="L43" s="114">
        <f>compoprinc!AB35</f>
        <v>1.2355099724227794E-2</v>
      </c>
      <c r="M43" s="114">
        <f>compoprinc!AC35</f>
        <v>1.0542355117428277E-2</v>
      </c>
      <c r="N43" s="114">
        <f>compoprinc!AD35</f>
        <v>3.5043513576555455E-2</v>
      </c>
      <c r="O43" s="114">
        <f>compoprinc!AE35</f>
        <v>2.5124061607382704E-3</v>
      </c>
      <c r="P43" s="114">
        <f>compoprinc!AF35</f>
        <v>5.8878062096461056E-2</v>
      </c>
      <c r="Q43" s="114">
        <f>compoprinc!AG35</f>
        <v>8.8784857227667671E-2</v>
      </c>
      <c r="R43" s="106">
        <f>compoprinc!AH35</f>
        <v>0.14325523261360212</v>
      </c>
      <c r="S43" s="114">
        <f>compoprinc!AI35</f>
        <v>4.9425997885500408E-2</v>
      </c>
      <c r="T43" s="114">
        <f>compoprinc!AJ35</f>
        <v>7.7488992331874243E-3</v>
      </c>
      <c r="U43" s="114">
        <f>compoprinc!AK35</f>
        <v>4.425381875176106E-3</v>
      </c>
      <c r="V43" s="114">
        <f>compoprinc!AL35</f>
        <v>1.8264866734406748E-2</v>
      </c>
      <c r="W43" s="114">
        <f>compoprinc!AM35</f>
        <v>8.5072616290223619E-4</v>
      </c>
      <c r="X43" s="114">
        <f>compoprinc!AN35</f>
        <v>2.0540294925506186E-2</v>
      </c>
      <c r="Y43" s="154">
        <f>compoprinc!AO35</f>
        <v>4.1999065796923016E-2</v>
      </c>
      <c r="AB43" s="597">
        <f t="shared" si="0"/>
        <v>0</v>
      </c>
      <c r="AC43" s="597">
        <f t="shared" si="1"/>
        <v>0</v>
      </c>
      <c r="AD43" s="597">
        <f t="shared" si="2"/>
        <v>0</v>
      </c>
    </row>
    <row r="44" spans="1:30" x14ac:dyDescent="0.2">
      <c r="A44" s="115">
        <v>1947</v>
      </c>
      <c r="B44" s="135">
        <f>compoprinc!R36</f>
        <v>0.371338570373687</v>
      </c>
      <c r="C44" s="114">
        <f>compoprinc!S36</f>
        <v>0.10206923304709251</v>
      </c>
      <c r="D44" s="114">
        <f>compoprinc!T36</f>
        <v>1.3029404790105281E-2</v>
      </c>
      <c r="E44" s="114">
        <f>compoprinc!U36</f>
        <v>1.3706138458447719E-2</v>
      </c>
      <c r="F44" s="114">
        <f>compoprinc!V36</f>
        <v>3.8389887678427277E-2</v>
      </c>
      <c r="G44" s="114">
        <f>compoprinc!W36</f>
        <v>3.9001423993470668E-3</v>
      </c>
      <c r="H44" s="114">
        <f>compoprinc!X36</f>
        <v>0.10829948176017683</v>
      </c>
      <c r="I44" s="154">
        <f>compoprinc!Y36</f>
        <v>9.1944282240090353E-2</v>
      </c>
      <c r="J44" s="174">
        <f>compoprinc!Z36</f>
        <v>0.2858498290712661</v>
      </c>
      <c r="K44" s="114">
        <f>compoprinc!AA36</f>
        <v>9.3988378508302592E-2</v>
      </c>
      <c r="L44" s="114">
        <f>compoprinc!AB36</f>
        <v>1.2438088563498456E-2</v>
      </c>
      <c r="M44" s="114">
        <f>compoprinc!AC36</f>
        <v>9.9120817718158071E-3</v>
      </c>
      <c r="N44" s="114">
        <f>compoprinc!AD36</f>
        <v>3.3258832615680398E-2</v>
      </c>
      <c r="O44" s="114">
        <f>compoprinc!AE36</f>
        <v>2.7858318854990937E-3</v>
      </c>
      <c r="P44" s="114">
        <f>compoprinc!AF36</f>
        <v>5.5706176607784069E-2</v>
      </c>
      <c r="Q44" s="114">
        <f>compoprinc!AG36</f>
        <v>7.7760439118685687E-2</v>
      </c>
      <c r="R44" s="106">
        <f>compoprinc!AH36</f>
        <v>0.15024052383653858</v>
      </c>
      <c r="S44" s="114">
        <f>compoprinc!AI36</f>
        <v>6.600601059647504E-2</v>
      </c>
      <c r="T44" s="114">
        <f>compoprinc!AJ36</f>
        <v>7.6598335949274281E-3</v>
      </c>
      <c r="U44" s="114">
        <f>compoprinc!AK36</f>
        <v>4.242537631234845E-3</v>
      </c>
      <c r="V44" s="114">
        <f>compoprinc!AL36</f>
        <v>1.6621006972319205E-2</v>
      </c>
      <c r="W44" s="114">
        <f>compoprinc!AM36</f>
        <v>9.5597803454588548E-4</v>
      </c>
      <c r="X44" s="114">
        <f>compoprinc!AN36</f>
        <v>1.9981022922339772E-2</v>
      </c>
      <c r="Y44" s="154">
        <f>compoprinc!AO36</f>
        <v>3.4774134084696415E-2</v>
      </c>
      <c r="AB44" s="597">
        <f t="shared" si="0"/>
        <v>0</v>
      </c>
      <c r="AC44" s="597">
        <f t="shared" si="1"/>
        <v>0</v>
      </c>
      <c r="AD44" s="597">
        <f t="shared" si="2"/>
        <v>0</v>
      </c>
    </row>
    <row r="45" spans="1:30" x14ac:dyDescent="0.2">
      <c r="A45" s="115">
        <v>1948</v>
      </c>
      <c r="B45" s="135">
        <f>compoprinc!R37</f>
        <v>0.39067620308458489</v>
      </c>
      <c r="C45" s="114">
        <f>compoprinc!S37</f>
        <v>0.11817965830433455</v>
      </c>
      <c r="D45" s="114">
        <f>compoprinc!T37</f>
        <v>1.1851856570754899E-2</v>
      </c>
      <c r="E45" s="114">
        <f>compoprinc!U37</f>
        <v>1.3264363396371194E-2</v>
      </c>
      <c r="F45" s="114">
        <f>compoprinc!V37</f>
        <v>3.6600387366172243E-2</v>
      </c>
      <c r="G45" s="114">
        <f>compoprinc!W37</f>
        <v>4.4770121022760633E-3</v>
      </c>
      <c r="H45" s="114">
        <f>compoprinc!X37</f>
        <v>0.11989055066989061</v>
      </c>
      <c r="I45" s="154">
        <f>compoprinc!Y37</f>
        <v>8.6412374674785367E-2</v>
      </c>
      <c r="J45" s="174">
        <f>compoprinc!Z37</f>
        <v>0.30160482213215595</v>
      </c>
      <c r="K45" s="114">
        <f>compoprinc!AA37</f>
        <v>0.10974009651153098</v>
      </c>
      <c r="L45" s="114">
        <f>compoprinc!AB37</f>
        <v>1.1180987337409198E-2</v>
      </c>
      <c r="M45" s="114">
        <f>compoprinc!AC37</f>
        <v>9.5786057301738507E-3</v>
      </c>
      <c r="N45" s="114">
        <f>compoprinc!AD37</f>
        <v>3.1794604508246949E-2</v>
      </c>
      <c r="O45" s="114">
        <f>compoprinc!AE37</f>
        <v>3.1167461161510862E-3</v>
      </c>
      <c r="P45" s="114">
        <f>compoprinc!AF37</f>
        <v>6.2889005460579891E-2</v>
      </c>
      <c r="Q45" s="114">
        <f>compoprinc!AG37</f>
        <v>7.330477646806402E-2</v>
      </c>
      <c r="R45" s="106">
        <f>compoprinc!AH37</f>
        <v>0.16352614704559207</v>
      </c>
      <c r="S45" s="114">
        <f>compoprinc!AI37</f>
        <v>7.9546473554373595E-2</v>
      </c>
      <c r="T45" s="114">
        <f>compoprinc!AJ37</f>
        <v>7.1155586858208161E-3</v>
      </c>
      <c r="U45" s="114">
        <f>compoprinc!AK37</f>
        <v>4.235378172593251E-3</v>
      </c>
      <c r="V45" s="114">
        <f>compoprinc!AL37</f>
        <v>1.6367148293007793E-2</v>
      </c>
      <c r="W45" s="114">
        <f>compoprinc!AM37</f>
        <v>1.0408670216143674E-3</v>
      </c>
      <c r="X45" s="114">
        <f>compoprinc!AN37</f>
        <v>2.1249946064278293E-2</v>
      </c>
      <c r="Y45" s="154">
        <f>compoprinc!AO37</f>
        <v>3.3970775253903955E-2</v>
      </c>
      <c r="AB45" s="597">
        <f t="shared" si="0"/>
        <v>0</v>
      </c>
      <c r="AC45" s="597">
        <f t="shared" si="1"/>
        <v>0</v>
      </c>
      <c r="AD45" s="597">
        <f t="shared" si="2"/>
        <v>0</v>
      </c>
    </row>
    <row r="46" spans="1:30" x14ac:dyDescent="0.2">
      <c r="A46" s="115">
        <v>1949</v>
      </c>
      <c r="B46" s="135">
        <f>compoprinc!R38</f>
        <v>0.38536249843951192</v>
      </c>
      <c r="C46" s="114">
        <f>compoprinc!S38</f>
        <v>0.11353235588815144</v>
      </c>
      <c r="D46" s="114">
        <f>compoprinc!T38</f>
        <v>1.2266328672267648E-2</v>
      </c>
      <c r="E46" s="114">
        <f>compoprinc!U38</f>
        <v>1.49857007009886E-2</v>
      </c>
      <c r="F46" s="114">
        <f>compoprinc!V38</f>
        <v>3.2987379945676895E-2</v>
      </c>
      <c r="G46" s="114">
        <f>compoprinc!W38</f>
        <v>5.4787059155679526E-3</v>
      </c>
      <c r="H46" s="114">
        <f>compoprinc!X38</f>
        <v>0.13213023323414386</v>
      </c>
      <c r="I46" s="154">
        <f>compoprinc!Y38</f>
        <v>7.3981794082715546E-2</v>
      </c>
      <c r="J46" s="174">
        <f>compoprinc!Z38</f>
        <v>0.29248295332963764</v>
      </c>
      <c r="K46" s="114">
        <f>compoprinc!AA38</f>
        <v>0.10550324284944536</v>
      </c>
      <c r="L46" s="114">
        <f>compoprinc!AB38</f>
        <v>1.1124426465345503E-2</v>
      </c>
      <c r="M46" s="114">
        <f>compoprinc!AC38</f>
        <v>1.0726032109669598E-2</v>
      </c>
      <c r="N46" s="114">
        <f>compoprinc!AD38</f>
        <v>2.8351994324133399E-2</v>
      </c>
      <c r="O46" s="114">
        <f>compoprinc!AE38</f>
        <v>3.7965918293277633E-3</v>
      </c>
      <c r="P46" s="114">
        <f>compoprinc!AF38</f>
        <v>7.1091697087552197E-2</v>
      </c>
      <c r="Q46" s="114">
        <f>compoprinc!AG38</f>
        <v>6.1888968664163893E-2</v>
      </c>
      <c r="R46" s="106">
        <f>compoprinc!AH38</f>
        <v>0.15731889226938917</v>
      </c>
      <c r="S46" s="114">
        <f>compoprinc!AI38</f>
        <v>7.8474883206075777E-2</v>
      </c>
      <c r="T46" s="114">
        <f>compoprinc!AJ38</f>
        <v>7.1086756816267152E-3</v>
      </c>
      <c r="U46" s="114">
        <f>compoprinc!AK38</f>
        <v>4.6824929298248108E-3</v>
      </c>
      <c r="V46" s="114">
        <f>compoprinc!AL38</f>
        <v>1.452684653957584E-2</v>
      </c>
      <c r="W46" s="114">
        <f>compoprinc!AM38</f>
        <v>1.2363699324936079E-3</v>
      </c>
      <c r="X46" s="114">
        <f>compoprinc!AN38</f>
        <v>2.2897145741874354E-2</v>
      </c>
      <c r="Y46" s="154">
        <f>compoprinc!AO38</f>
        <v>2.8392478237918052E-2</v>
      </c>
      <c r="AB46" s="597">
        <f t="shared" si="0"/>
        <v>0</v>
      </c>
      <c r="AC46" s="597">
        <f t="shared" si="1"/>
        <v>0</v>
      </c>
      <c r="AD46" s="597">
        <f t="shared" si="2"/>
        <v>0</v>
      </c>
    </row>
    <row r="47" spans="1:30" x14ac:dyDescent="0.2">
      <c r="A47" s="119">
        <v>1950</v>
      </c>
      <c r="B47" s="146">
        <f>compoprinc!R39</f>
        <v>0.39224618984756338</v>
      </c>
      <c r="C47" s="118">
        <f>compoprinc!S39</f>
        <v>0.12246174761351956</v>
      </c>
      <c r="D47" s="118">
        <f>compoprinc!T39</f>
        <v>1.2758427085383096E-2</v>
      </c>
      <c r="E47" s="118">
        <f>compoprinc!U39</f>
        <v>1.5107393846474611E-2</v>
      </c>
      <c r="F47" s="118">
        <f>compoprinc!V39</f>
        <v>3.2241612384548167E-2</v>
      </c>
      <c r="G47" s="118">
        <f>compoprinc!W39</f>
        <v>5.8780277340009148E-3</v>
      </c>
      <c r="H47" s="118">
        <f>compoprinc!X39</f>
        <v>0.13045857437307287</v>
      </c>
      <c r="I47" s="158">
        <f>compoprinc!Y39</f>
        <v>7.3340406810564168E-2</v>
      </c>
      <c r="J47" s="176">
        <f>compoprinc!Z39</f>
        <v>0.3009262704861308</v>
      </c>
      <c r="K47" s="118">
        <f>compoprinc!AA39</f>
        <v>0.1121971033850772</v>
      </c>
      <c r="L47" s="118">
        <f>compoprinc!AB39</f>
        <v>1.2058768263338702E-2</v>
      </c>
      <c r="M47" s="118">
        <f>compoprinc!AC39</f>
        <v>1.089380770365618E-2</v>
      </c>
      <c r="N47" s="118">
        <f>compoprinc!AD39</f>
        <v>2.8188820629076464E-2</v>
      </c>
      <c r="O47" s="118">
        <f>compoprinc!AE39</f>
        <v>4.0913545580133076E-3</v>
      </c>
      <c r="P47" s="118">
        <f>compoprinc!AF39</f>
        <v>7.0780151199936955E-2</v>
      </c>
      <c r="Q47" s="118">
        <f>compoprinc!AG39</f>
        <v>6.2716264747032041E-2</v>
      </c>
      <c r="R47" s="112">
        <f>compoprinc!AH39</f>
        <v>0.16741588014688435</v>
      </c>
      <c r="S47" s="118">
        <f>compoprinc!AI39</f>
        <v>8.5443076579935551E-2</v>
      </c>
      <c r="T47" s="118">
        <f>compoprinc!AJ39</f>
        <v>7.9113306204807356E-3</v>
      </c>
      <c r="U47" s="118">
        <f>compoprinc!AK39</f>
        <v>4.8919736129637249E-3</v>
      </c>
      <c r="V47" s="118">
        <f>compoprinc!AL39</f>
        <v>1.5095280582016663E-2</v>
      </c>
      <c r="W47" s="118">
        <f>compoprinc!AM39</f>
        <v>1.3103502198149014E-3</v>
      </c>
      <c r="X47" s="118">
        <f>compoprinc!AN39</f>
        <v>2.2173529026925293E-2</v>
      </c>
      <c r="Y47" s="158">
        <f>compoprinc!AO39</f>
        <v>3.0590339504747467E-2</v>
      </c>
      <c r="AB47" s="597">
        <f t="shared" si="0"/>
        <v>0</v>
      </c>
      <c r="AC47" s="597">
        <f t="shared" si="1"/>
        <v>0</v>
      </c>
      <c r="AD47" s="597">
        <f t="shared" si="2"/>
        <v>0</v>
      </c>
    </row>
    <row r="48" spans="1:30" x14ac:dyDescent="0.2">
      <c r="A48" s="115">
        <v>1951</v>
      </c>
      <c r="B48" s="135">
        <f>compoprinc!R40</f>
        <v>0.38110053430342417</v>
      </c>
      <c r="C48" s="114">
        <f>compoprinc!S40</f>
        <v>0.12098221870421778</v>
      </c>
      <c r="D48" s="114">
        <f>compoprinc!T40</f>
        <v>1.1830996479061742E-2</v>
      </c>
      <c r="E48" s="114">
        <f>compoprinc!U40</f>
        <v>1.4449767912654791E-2</v>
      </c>
      <c r="F48" s="114">
        <f>compoprinc!V40</f>
        <v>3.1353167022751947E-2</v>
      </c>
      <c r="G48" s="114">
        <f>compoprinc!W40</f>
        <v>5.4263688575032672E-3</v>
      </c>
      <c r="H48" s="114">
        <f>compoprinc!X40</f>
        <v>0.12410906398332847</v>
      </c>
      <c r="I48" s="154">
        <f>compoprinc!Y40</f>
        <v>7.2948951343906193E-2</v>
      </c>
      <c r="J48" s="174">
        <f>compoprinc!Z40</f>
        <v>0.29208471061214714</v>
      </c>
      <c r="K48" s="114">
        <f>compoprinc!AA40</f>
        <v>0.11252249735462451</v>
      </c>
      <c r="L48" s="114">
        <f>compoprinc!AB40</f>
        <v>1.1148584183837374E-2</v>
      </c>
      <c r="M48" s="114">
        <f>compoprinc!AC40</f>
        <v>1.0301413312055866E-2</v>
      </c>
      <c r="N48" s="114">
        <f>compoprinc!AD40</f>
        <v>2.7358037442445787E-2</v>
      </c>
      <c r="O48" s="114">
        <f>compoprinc!AE40</f>
        <v>3.7552312079405753E-3</v>
      </c>
      <c r="P48" s="114">
        <f>compoprinc!AF40</f>
        <v>6.476988476422918E-2</v>
      </c>
      <c r="Q48" s="114">
        <f>compoprinc!AG40</f>
        <v>6.2229062347013815E-2</v>
      </c>
      <c r="R48" s="106">
        <f>compoprinc!AH40</f>
        <v>0.1604361145209276</v>
      </c>
      <c r="S48" s="114">
        <f>compoprinc!AI40</f>
        <v>8.345977852991808E-2</v>
      </c>
      <c r="T48" s="114">
        <f>compoprinc!AJ40</f>
        <v>6.8690691983442015E-3</v>
      </c>
      <c r="U48" s="114">
        <f>compoprinc!AK40</f>
        <v>4.4847456208501509E-3</v>
      </c>
      <c r="V48" s="114">
        <f>compoprinc!AL40</f>
        <v>1.4480736257149112E-2</v>
      </c>
      <c r="W48" s="114">
        <f>compoprinc!AM40</f>
        <v>1.1907717880755655E-3</v>
      </c>
      <c r="X48" s="114">
        <f>compoprinc!AN40</f>
        <v>2.0045527327941848E-2</v>
      </c>
      <c r="Y48" s="154">
        <f>compoprinc!AO40</f>
        <v>2.9905485798648691E-2</v>
      </c>
      <c r="AB48" s="597">
        <f t="shared" si="0"/>
        <v>0</v>
      </c>
      <c r="AC48" s="597">
        <f t="shared" si="1"/>
        <v>0</v>
      </c>
      <c r="AD48" s="597">
        <f t="shared" si="2"/>
        <v>0</v>
      </c>
    </row>
    <row r="49" spans="1:30" x14ac:dyDescent="0.2">
      <c r="A49" s="115">
        <v>1952</v>
      </c>
      <c r="B49" s="135">
        <f>compoprinc!R41</f>
        <v>0.3685849987301768</v>
      </c>
      <c r="C49" s="114">
        <f>compoprinc!S41</f>
        <v>0.11088503610346093</v>
      </c>
      <c r="D49" s="114">
        <f>compoprinc!T41</f>
        <v>1.1602265419632328E-2</v>
      </c>
      <c r="E49" s="114">
        <f>compoprinc!U41</f>
        <v>1.5262062430501124E-2</v>
      </c>
      <c r="F49" s="114">
        <f>compoprinc!V41</f>
        <v>3.0680359792143834E-2</v>
      </c>
      <c r="G49" s="114">
        <f>compoprinc!W41</f>
        <v>5.742891830993282E-3</v>
      </c>
      <c r="H49" s="114">
        <f>compoprinc!X41</f>
        <v>0.1240542615712765</v>
      </c>
      <c r="I49" s="154">
        <f>compoprinc!Y41</f>
        <v>7.0358121582168809E-2</v>
      </c>
      <c r="J49" s="174">
        <f>compoprinc!Z41</f>
        <v>0.27864058914994605</v>
      </c>
      <c r="K49" s="114">
        <f>compoprinc!AA41</f>
        <v>0.10214565025191868</v>
      </c>
      <c r="L49" s="114">
        <f>compoprinc!AB41</f>
        <v>1.0920423115857048E-2</v>
      </c>
      <c r="M49" s="114">
        <f>compoprinc!AC41</f>
        <v>1.0726456053751368E-2</v>
      </c>
      <c r="N49" s="114">
        <f>compoprinc!AD41</f>
        <v>2.6536760189339214E-2</v>
      </c>
      <c r="O49" s="114">
        <f>compoprinc!AE41</f>
        <v>4.0072404619272313E-3</v>
      </c>
      <c r="P49" s="114">
        <f>compoprinc!AF41</f>
        <v>6.4947691611264388E-2</v>
      </c>
      <c r="Q49" s="114">
        <f>compoprinc!AG41</f>
        <v>5.9356367465888238E-2</v>
      </c>
      <c r="R49" s="106">
        <f>compoprinc!AH41</f>
        <v>0.14991142053823281</v>
      </c>
      <c r="S49" s="114">
        <f>compoprinc!AI41</f>
        <v>7.6428236482613265E-2</v>
      </c>
      <c r="T49" s="114">
        <f>compoprinc!AJ41</f>
        <v>6.8109798626305998E-3</v>
      </c>
      <c r="U49" s="114">
        <f>compoprinc!AK41</f>
        <v>4.6806922675856483E-3</v>
      </c>
      <c r="V49" s="114">
        <f>compoprinc!AL41</f>
        <v>1.4096423389814004E-2</v>
      </c>
      <c r="W49" s="114">
        <f>compoprinc!AM41</f>
        <v>1.1948055774885415E-3</v>
      </c>
      <c r="X49" s="114">
        <f>compoprinc!AN41</f>
        <v>1.8040387200784814E-2</v>
      </c>
      <c r="Y49" s="154">
        <f>compoprinc!AO41</f>
        <v>2.8659895757315933E-2</v>
      </c>
      <c r="AB49" s="597">
        <f t="shared" si="0"/>
        <v>0</v>
      </c>
      <c r="AC49" s="597">
        <f t="shared" si="1"/>
        <v>0</v>
      </c>
      <c r="AD49" s="597">
        <f t="shared" si="2"/>
        <v>0</v>
      </c>
    </row>
    <row r="50" spans="1:30" x14ac:dyDescent="0.2">
      <c r="A50" s="115">
        <v>1953</v>
      </c>
      <c r="B50" s="135">
        <f>compoprinc!R42</f>
        <v>0.35884125259677718</v>
      </c>
      <c r="C50" s="114">
        <f>compoprinc!S42</f>
        <v>0.10593407562634127</v>
      </c>
      <c r="D50" s="114">
        <f>compoprinc!T42</f>
        <v>1.1811277357627189E-2</v>
      </c>
      <c r="E50" s="114">
        <f>compoprinc!U42</f>
        <v>1.6309793973849025E-2</v>
      </c>
      <c r="F50" s="114">
        <f>compoprinc!V42</f>
        <v>2.8600699648476429E-2</v>
      </c>
      <c r="G50" s="114">
        <f>compoprinc!W42</f>
        <v>6.5029969750675792E-3</v>
      </c>
      <c r="H50" s="114">
        <f>compoprinc!X42</f>
        <v>0.12642749008341336</v>
      </c>
      <c r="I50" s="154">
        <f>compoprinc!Y42</f>
        <v>6.3254918932002288E-2</v>
      </c>
      <c r="J50" s="174">
        <f>compoprinc!Z42</f>
        <v>0.26746904811822148</v>
      </c>
      <c r="K50" s="114">
        <f>compoprinc!AA42</f>
        <v>9.7751152086706594E-2</v>
      </c>
      <c r="L50" s="114">
        <f>compoprinc!AB42</f>
        <v>1.0852527665782388E-2</v>
      </c>
      <c r="M50" s="114">
        <f>compoprinc!AC42</f>
        <v>1.1423362144424827E-2</v>
      </c>
      <c r="N50" s="114">
        <f>compoprinc!AD42</f>
        <v>2.4714280579080514E-2</v>
      </c>
      <c r="O50" s="114">
        <f>compoprinc!AE42</f>
        <v>4.4871369843846988E-3</v>
      </c>
      <c r="P50" s="114">
        <f>compoprinc!AF42</f>
        <v>6.4951172952433231E-2</v>
      </c>
      <c r="Q50" s="114">
        <f>compoprinc!AG42</f>
        <v>5.3289415705409182E-2</v>
      </c>
      <c r="R50" s="106">
        <f>compoprinc!AH42</f>
        <v>0.14057939480822931</v>
      </c>
      <c r="S50" s="114">
        <f>compoprinc!AI42</f>
        <v>7.2149675317979514E-2</v>
      </c>
      <c r="T50" s="114">
        <f>compoprinc!AJ42</f>
        <v>6.630165079273052E-3</v>
      </c>
      <c r="U50" s="114">
        <f>compoprinc!AK42</f>
        <v>4.7893197452498803E-3</v>
      </c>
      <c r="V50" s="114">
        <f>compoprinc!AL42</f>
        <v>1.2836876913169691E-2</v>
      </c>
      <c r="W50" s="114">
        <f>compoprinc!AM42</f>
        <v>1.3322660424803273E-3</v>
      </c>
      <c r="X50" s="114">
        <f>compoprinc!AN42</f>
        <v>1.7902195115225013E-2</v>
      </c>
      <c r="Y50" s="154">
        <f>compoprinc!AO42</f>
        <v>2.4938896594851875E-2</v>
      </c>
      <c r="AB50" s="597">
        <f t="shared" si="0"/>
        <v>0</v>
      </c>
      <c r="AC50" s="597">
        <f t="shared" si="1"/>
        <v>0</v>
      </c>
      <c r="AD50" s="597">
        <f t="shared" si="2"/>
        <v>0</v>
      </c>
    </row>
    <row r="51" spans="1:30" x14ac:dyDescent="0.2">
      <c r="A51" s="115">
        <v>1954</v>
      </c>
      <c r="B51" s="135">
        <f>compoprinc!R43</f>
        <v>0.3615750350899139</v>
      </c>
      <c r="C51" s="114">
        <f>compoprinc!S43</f>
        <v>0.10171442887675465</v>
      </c>
      <c r="D51" s="114">
        <f>compoprinc!T43</f>
        <v>1.1675871377211919E-2</v>
      </c>
      <c r="E51" s="114">
        <f>compoprinc!U43</f>
        <v>2.0041446478449187E-2</v>
      </c>
      <c r="F51" s="114">
        <f>compoprinc!V43</f>
        <v>2.9015530709157331E-2</v>
      </c>
      <c r="G51" s="114">
        <f>compoprinc!W43</f>
        <v>7.2579014066694036E-3</v>
      </c>
      <c r="H51" s="114">
        <f>compoprinc!X43</f>
        <v>0.12771615842962819</v>
      </c>
      <c r="I51" s="154">
        <f>compoprinc!Y43</f>
        <v>6.4153697812043151E-2</v>
      </c>
      <c r="J51" s="174">
        <f>compoprinc!Z43</f>
        <v>0.26873551523303507</v>
      </c>
      <c r="K51" s="114">
        <f>compoprinc!AA43</f>
        <v>9.4571872311942362E-2</v>
      </c>
      <c r="L51" s="114">
        <f>compoprinc!AB43</f>
        <v>1.0238843687372818E-2</v>
      </c>
      <c r="M51" s="114">
        <f>compoprinc!AC43</f>
        <v>1.39932104813171E-2</v>
      </c>
      <c r="N51" s="114">
        <f>compoprinc!AD43</f>
        <v>2.4388865189926206E-2</v>
      </c>
      <c r="O51" s="114">
        <f>compoprinc!AE43</f>
        <v>5.095807883367943E-3</v>
      </c>
      <c r="P51" s="114">
        <f>compoprinc!AF43</f>
        <v>6.8274410322204049E-2</v>
      </c>
      <c r="Q51" s="114">
        <f>compoprinc!AG43</f>
        <v>5.2172505356904576E-2</v>
      </c>
      <c r="R51" s="106">
        <f>compoprinc!AH43</f>
        <v>0.13935989499040718</v>
      </c>
      <c r="S51" s="114">
        <f>compoprinc!AI43</f>
        <v>6.8426050671648253E-2</v>
      </c>
      <c r="T51" s="114">
        <f>compoprinc!AJ43</f>
        <v>7.2852492796163116E-3</v>
      </c>
      <c r="U51" s="114">
        <f>compoprinc!AK43</f>
        <v>5.993499838831913E-3</v>
      </c>
      <c r="V51" s="114">
        <f>compoprinc!AL43</f>
        <v>1.2927130609260172E-2</v>
      </c>
      <c r="W51" s="114">
        <f>compoprinc!AM43</f>
        <v>1.484159860087467E-3</v>
      </c>
      <c r="X51" s="114">
        <f>compoprinc!AN43</f>
        <v>1.81826775804791E-2</v>
      </c>
      <c r="Y51" s="154">
        <f>compoprinc!AO43</f>
        <v>2.5061127150483999E-2</v>
      </c>
      <c r="AB51" s="597">
        <f t="shared" si="0"/>
        <v>0</v>
      </c>
      <c r="AC51" s="597">
        <f t="shared" si="1"/>
        <v>0</v>
      </c>
      <c r="AD51" s="597">
        <f t="shared" si="2"/>
        <v>0</v>
      </c>
    </row>
    <row r="52" spans="1:30" x14ac:dyDescent="0.2">
      <c r="A52" s="115">
        <v>1955</v>
      </c>
      <c r="B52" s="135">
        <f>compoprinc!R44</f>
        <v>0.36877119320117069</v>
      </c>
      <c r="C52" s="114">
        <f>compoprinc!S44</f>
        <v>0.11866792112823434</v>
      </c>
      <c r="D52" s="114">
        <f>compoprinc!T44</f>
        <v>1.1369239986352368E-2</v>
      </c>
      <c r="E52" s="114">
        <f>compoprinc!U44</f>
        <v>1.8136893904432478E-2</v>
      </c>
      <c r="F52" s="114">
        <f>compoprinc!V44</f>
        <v>2.7328734903954814E-2</v>
      </c>
      <c r="G52" s="114">
        <f>compoprinc!W44</f>
        <v>7.8603421028104054E-3</v>
      </c>
      <c r="H52" s="114">
        <f>compoprinc!X44</f>
        <v>0.12456180750849179</v>
      </c>
      <c r="I52" s="154">
        <f>compoprinc!Y44</f>
        <v>6.0846253666894425E-2</v>
      </c>
      <c r="J52" s="174">
        <f>compoprinc!Z44</f>
        <v>0.27505015147362855</v>
      </c>
      <c r="K52" s="114">
        <f>compoprinc!AA44</f>
        <v>0.10687579192556104</v>
      </c>
      <c r="L52" s="114">
        <f>compoprinc!AB44</f>
        <v>9.7247203926259223E-3</v>
      </c>
      <c r="M52" s="114">
        <f>compoprinc!AC44</f>
        <v>1.2321873484863643E-2</v>
      </c>
      <c r="N52" s="114">
        <f>compoprinc!AD44</f>
        <v>2.2745120784645745E-2</v>
      </c>
      <c r="O52" s="114">
        <f>compoprinc!AE44</f>
        <v>5.6359411873567163E-3</v>
      </c>
      <c r="P52" s="114">
        <f>compoprinc!AF44</f>
        <v>6.8891600868283401E-2</v>
      </c>
      <c r="Q52" s="114">
        <f>compoprinc!AG44</f>
        <v>4.8855102830292096E-2</v>
      </c>
      <c r="R52" s="106">
        <f>compoprinc!AH44</f>
        <v>0.14618088790016723</v>
      </c>
      <c r="S52" s="114">
        <f>compoprinc!AI44</f>
        <v>7.9917219156133479E-2</v>
      </c>
      <c r="T52" s="114">
        <f>compoprinc!AJ44</f>
        <v>7.0593342969269904E-3</v>
      </c>
      <c r="U52" s="114">
        <f>compoprinc!AK44</f>
        <v>4.7273124885865367E-3</v>
      </c>
      <c r="V52" s="114">
        <f>compoprinc!AL44</f>
        <v>1.2187987373215067E-2</v>
      </c>
      <c r="W52" s="114">
        <f>compoprinc!AM44</f>
        <v>1.5699107727333648E-3</v>
      </c>
      <c r="X52" s="114">
        <f>compoprinc!AN44</f>
        <v>1.692234179919468E-2</v>
      </c>
      <c r="Y52" s="154">
        <f>compoprinc!AO44</f>
        <v>2.379678201337709E-2</v>
      </c>
      <c r="AB52" s="597">
        <f t="shared" si="0"/>
        <v>0</v>
      </c>
      <c r="AC52" s="597">
        <f t="shared" si="1"/>
        <v>0</v>
      </c>
      <c r="AD52" s="597">
        <f t="shared" si="2"/>
        <v>0</v>
      </c>
    </row>
    <row r="53" spans="1:30" x14ac:dyDescent="0.2">
      <c r="A53" s="115">
        <v>1956</v>
      </c>
      <c r="B53" s="135">
        <f>compoprinc!R45</f>
        <v>0.35868906049442772</v>
      </c>
      <c r="C53" s="114">
        <f>compoprinc!S45</f>
        <v>0.10803548245802586</v>
      </c>
      <c r="D53" s="114">
        <f>compoprinc!T45</f>
        <v>1.1809270602559077E-2</v>
      </c>
      <c r="E53" s="114">
        <f>compoprinc!U45</f>
        <v>1.8652227106418423E-2</v>
      </c>
      <c r="F53" s="114">
        <f>compoprinc!V45</f>
        <v>2.6306977173142957E-2</v>
      </c>
      <c r="G53" s="114">
        <f>compoprinc!W45</f>
        <v>8.222769194936197E-3</v>
      </c>
      <c r="H53" s="114">
        <f>compoprinc!X45</f>
        <v>0.1262013095036251</v>
      </c>
      <c r="I53" s="154">
        <f>compoprinc!Y45</f>
        <v>5.9461024455720053E-2</v>
      </c>
      <c r="J53" s="174">
        <f>compoprinc!Z45</f>
        <v>0.26547532403340701</v>
      </c>
      <c r="K53" s="114">
        <f>compoprinc!AA45</f>
        <v>9.7962189321090826E-2</v>
      </c>
      <c r="L53" s="114">
        <f>compoprinc!AB45</f>
        <v>1.0971868638082498E-2</v>
      </c>
      <c r="M53" s="114">
        <f>compoprinc!AC45</f>
        <v>1.2718676763011175E-2</v>
      </c>
      <c r="N53" s="114">
        <f>compoprinc!AD45</f>
        <v>2.2031610304104051E-2</v>
      </c>
      <c r="O53" s="114">
        <f>compoprinc!AE45</f>
        <v>5.8121952754834009E-3</v>
      </c>
      <c r="P53" s="114">
        <f>compoprinc!AF45</f>
        <v>6.7849519612110637E-2</v>
      </c>
      <c r="Q53" s="114">
        <f>compoprinc!AG45</f>
        <v>4.8129264119524465E-2</v>
      </c>
      <c r="R53" s="106">
        <f>compoprinc!AH45</f>
        <v>0.13793056699885958</v>
      </c>
      <c r="S53" s="114">
        <f>compoprinc!AI45</f>
        <v>7.3534077703989467E-2</v>
      </c>
      <c r="T53" s="114">
        <f>compoprinc!AJ45</f>
        <v>7.2459254527082592E-3</v>
      </c>
      <c r="U53" s="114">
        <f>compoprinc!AK45</f>
        <v>5.3445314263525102E-3</v>
      </c>
      <c r="V53" s="114">
        <f>compoprinc!AL45</f>
        <v>1.1176577670816914E-2</v>
      </c>
      <c r="W53" s="114">
        <f>compoprinc!AM45</f>
        <v>1.648281700222493E-3</v>
      </c>
      <c r="X53" s="114">
        <f>compoprinc!AN45</f>
        <v>1.7201018155327437E-2</v>
      </c>
      <c r="Y53" s="154">
        <f>compoprinc!AO45</f>
        <v>2.1780154889442498E-2</v>
      </c>
      <c r="AB53" s="597">
        <f t="shared" si="0"/>
        <v>0</v>
      </c>
      <c r="AC53" s="597">
        <f t="shared" si="1"/>
        <v>0</v>
      </c>
      <c r="AD53" s="597">
        <f t="shared" si="2"/>
        <v>0</v>
      </c>
    </row>
    <row r="54" spans="1:30" x14ac:dyDescent="0.2">
      <c r="A54" s="115">
        <v>1957</v>
      </c>
      <c r="B54" s="135">
        <f>compoprinc!R46</f>
        <v>0.35829719719193409</v>
      </c>
      <c r="C54" s="114">
        <f>compoprinc!S46</f>
        <v>0.10482193508157563</v>
      </c>
      <c r="D54" s="114">
        <f>compoprinc!T46</f>
        <v>1.4500647144257552E-2</v>
      </c>
      <c r="E54" s="114">
        <f>compoprinc!U46</f>
        <v>1.8192482283184014E-2</v>
      </c>
      <c r="F54" s="114">
        <f>compoprinc!V46</f>
        <v>2.5992219899890638E-2</v>
      </c>
      <c r="G54" s="114">
        <f>compoprinc!W46</f>
        <v>8.7176216017003129E-3</v>
      </c>
      <c r="H54" s="114">
        <f>compoprinc!X46</f>
        <v>0.12770224531644297</v>
      </c>
      <c r="I54" s="154">
        <f>compoprinc!Y46</f>
        <v>5.8370045864883008E-2</v>
      </c>
      <c r="J54" s="174">
        <f>compoprinc!Z46</f>
        <v>0.26524269462225797</v>
      </c>
      <c r="K54" s="114">
        <f>compoprinc!AA46</f>
        <v>9.6787125742225019E-2</v>
      </c>
      <c r="L54" s="114">
        <f>compoprinc!AB46</f>
        <v>1.3225002979964342E-2</v>
      </c>
      <c r="M54" s="114">
        <f>compoprinc!AC46</f>
        <v>1.3047478763306711E-2</v>
      </c>
      <c r="N54" s="114">
        <f>compoprinc!AD46</f>
        <v>2.2449259589243205E-2</v>
      </c>
      <c r="O54" s="114">
        <f>compoprinc!AE46</f>
        <v>5.9523061804296826E-3</v>
      </c>
      <c r="P54" s="114">
        <f>compoprinc!AF46</f>
        <v>6.4637138134003638E-2</v>
      </c>
      <c r="Q54" s="114">
        <f>compoprinc!AG46</f>
        <v>4.9144383233085377E-2</v>
      </c>
      <c r="R54" s="106">
        <f>compoprinc!AH46</f>
        <v>0.13498826360487806</v>
      </c>
      <c r="S54" s="114">
        <f>compoprinc!AI46</f>
        <v>6.9441672016811201E-2</v>
      </c>
      <c r="T54" s="114">
        <f>compoprinc!AJ46</f>
        <v>7.3731806217207816E-3</v>
      </c>
      <c r="U54" s="114">
        <f>compoprinc!AK46</f>
        <v>5.4680170661929092E-3</v>
      </c>
      <c r="V54" s="114">
        <f>compoprinc!AL46</f>
        <v>1.1361006597362446E-2</v>
      </c>
      <c r="W54" s="114">
        <f>compoprinc!AM46</f>
        <v>1.7443986413153069E-3</v>
      </c>
      <c r="X54" s="114">
        <f>compoprinc!AN46</f>
        <v>1.7390692982981099E-2</v>
      </c>
      <c r="Y54" s="154">
        <f>compoprinc!AO46</f>
        <v>2.2209295678494303E-2</v>
      </c>
      <c r="AB54" s="597">
        <f t="shared" si="0"/>
        <v>0</v>
      </c>
      <c r="AC54" s="597">
        <f t="shared" si="1"/>
        <v>0</v>
      </c>
      <c r="AD54" s="597">
        <f t="shared" si="2"/>
        <v>0</v>
      </c>
    </row>
    <row r="55" spans="1:30" x14ac:dyDescent="0.2">
      <c r="A55" s="115">
        <v>1958</v>
      </c>
      <c r="B55" s="135">
        <f>compoprinc!R47</f>
        <v>0.35647459041761065</v>
      </c>
      <c r="C55" s="114">
        <f>compoprinc!S47</f>
        <v>9.1651823347517258E-2</v>
      </c>
      <c r="D55" s="114">
        <f>compoprinc!T47</f>
        <v>1.5884793572321629E-2</v>
      </c>
      <c r="E55" s="114">
        <f>compoprinc!U47</f>
        <v>1.9609276024946734E-2</v>
      </c>
      <c r="F55" s="114">
        <f>compoprinc!V47</f>
        <v>2.6358277152861931E-2</v>
      </c>
      <c r="G55" s="114">
        <f>compoprinc!W47</f>
        <v>9.6221585477868059E-3</v>
      </c>
      <c r="H55" s="114">
        <f>compoprinc!X47</f>
        <v>0.13436877668192956</v>
      </c>
      <c r="I55" s="154">
        <f>compoprinc!Y47</f>
        <v>5.8979485090246725E-2</v>
      </c>
      <c r="J55" s="174">
        <f>compoprinc!Z47</f>
        <v>0.25925212605592074</v>
      </c>
      <c r="K55" s="114">
        <f>compoprinc!AA47</f>
        <v>8.496281963738353E-2</v>
      </c>
      <c r="L55" s="114">
        <f>compoprinc!AB47</f>
        <v>1.4217799812541737E-2</v>
      </c>
      <c r="M55" s="114">
        <f>compoprinc!AC47</f>
        <v>1.4162188382852971E-2</v>
      </c>
      <c r="N55" s="114">
        <f>compoprinc!AD47</f>
        <v>2.2623900721319899E-2</v>
      </c>
      <c r="O55" s="114">
        <f>compoprinc!AE47</f>
        <v>6.4592946003765306E-3</v>
      </c>
      <c r="P55" s="114">
        <f>compoprinc!AF47</f>
        <v>6.7575611669609847E-2</v>
      </c>
      <c r="Q55" s="114">
        <f>compoprinc!AG47</f>
        <v>4.9250511231836241E-2</v>
      </c>
      <c r="R55" s="106">
        <f>compoprinc!AH47</f>
        <v>0.12618341781035317</v>
      </c>
      <c r="S55" s="114">
        <f>compoprinc!AI47</f>
        <v>5.957205525085929E-2</v>
      </c>
      <c r="T55" s="114">
        <f>compoprinc!AJ47</f>
        <v>7.8459288734235317E-3</v>
      </c>
      <c r="U55" s="114">
        <f>compoprinc!AK47</f>
        <v>6.0053722739251587E-3</v>
      </c>
      <c r="V55" s="114">
        <f>compoprinc!AL47</f>
        <v>1.1369921173566918E-2</v>
      </c>
      <c r="W55" s="114">
        <f>compoprinc!AM47</f>
        <v>1.8557277917496773E-3</v>
      </c>
      <c r="X55" s="114">
        <f>compoprinc!AN47</f>
        <v>1.7540732859732597E-2</v>
      </c>
      <c r="Y55" s="154">
        <f>compoprinc!AO47</f>
        <v>2.1993679587095978E-2</v>
      </c>
      <c r="AB55" s="597">
        <f t="shared" si="0"/>
        <v>0</v>
      </c>
      <c r="AC55" s="597">
        <f t="shared" si="1"/>
        <v>0</v>
      </c>
      <c r="AD55" s="597">
        <f t="shared" si="2"/>
        <v>0</v>
      </c>
    </row>
    <row r="56" spans="1:30" x14ac:dyDescent="0.2">
      <c r="A56" s="117">
        <v>1959</v>
      </c>
      <c r="B56" s="139">
        <f>compoprinc!R48</f>
        <v>0.36074141973300566</v>
      </c>
      <c r="C56" s="116">
        <f>compoprinc!S48</f>
        <v>0.10472243942269913</v>
      </c>
      <c r="D56" s="116">
        <f>compoprinc!T48</f>
        <v>1.5149710790932611E-2</v>
      </c>
      <c r="E56" s="116">
        <f>compoprinc!U48</f>
        <v>1.9808121374828333E-2</v>
      </c>
      <c r="F56" s="116">
        <f>compoprinc!V48</f>
        <v>2.5056182221773284E-2</v>
      </c>
      <c r="G56" s="116">
        <f>compoprinc!W48</f>
        <v>1.0230009918397027E-2</v>
      </c>
      <c r="H56" s="116">
        <f>compoprinc!X48</f>
        <v>0.13014875867503101</v>
      </c>
      <c r="I56" s="156">
        <f>compoprinc!Y48</f>
        <v>5.5626197329344262E-2</v>
      </c>
      <c r="J56" s="175">
        <f>compoprinc!Z48</f>
        <v>0.26450229917696183</v>
      </c>
      <c r="K56" s="116">
        <f>compoprinc!AA48</f>
        <v>9.7810442412402304E-2</v>
      </c>
      <c r="L56" s="116">
        <f>compoprinc!AB48</f>
        <v>1.3506010492503415E-2</v>
      </c>
      <c r="M56" s="116">
        <f>compoprinc!AC48</f>
        <v>1.434114820869003E-2</v>
      </c>
      <c r="N56" s="116">
        <f>compoprinc!AD48</f>
        <v>2.1737483517308875E-2</v>
      </c>
      <c r="O56" s="116">
        <f>compoprinc!AE48</f>
        <v>6.7829082460788039E-3</v>
      </c>
      <c r="P56" s="116">
        <f>compoprinc!AF48</f>
        <v>6.3221413702761353E-2</v>
      </c>
      <c r="Q56" s="116">
        <f>compoprinc!AG48</f>
        <v>4.7102892597217054E-2</v>
      </c>
      <c r="R56" s="109">
        <f>compoprinc!AH48</f>
        <v>0.13146015040562908</v>
      </c>
      <c r="S56" s="116">
        <f>compoprinc!AI48</f>
        <v>6.7183816854027148E-2</v>
      </c>
      <c r="T56" s="116">
        <f>compoprinc!AJ48</f>
        <v>7.3266756716212165E-3</v>
      </c>
      <c r="U56" s="116">
        <f>compoprinc!AK48</f>
        <v>6.0300217404732591E-3</v>
      </c>
      <c r="V56" s="116">
        <f>compoprinc!AL48</f>
        <v>1.0978632249668867E-2</v>
      </c>
      <c r="W56" s="116">
        <f>compoprinc!AM48</f>
        <v>1.9704565159534516E-3</v>
      </c>
      <c r="X56" s="116">
        <f>compoprinc!AN48</f>
        <v>1.6726767349179224E-2</v>
      </c>
      <c r="Y56" s="156">
        <f>compoprinc!AO48</f>
        <v>2.1243780024705925E-2</v>
      </c>
      <c r="AB56" s="597">
        <f t="shared" si="0"/>
        <v>0</v>
      </c>
      <c r="AC56" s="597">
        <f t="shared" si="1"/>
        <v>0</v>
      </c>
      <c r="AD56" s="597">
        <f t="shared" si="2"/>
        <v>0</v>
      </c>
    </row>
    <row r="57" spans="1:30" x14ac:dyDescent="0.2">
      <c r="A57" s="115">
        <v>1960</v>
      </c>
      <c r="B57" s="135">
        <f>compoprinc!R49</f>
        <v>0.35623134129217576</v>
      </c>
      <c r="C57" s="114">
        <f>compoprinc!S49</f>
        <v>0.10018387935428069</v>
      </c>
      <c r="D57" s="114">
        <f>compoprinc!T49</f>
        <v>1.5520176921417569E-2</v>
      </c>
      <c r="E57" s="114">
        <f>compoprinc!U49</f>
        <v>2.1560207666549293E-2</v>
      </c>
      <c r="F57" s="114">
        <f>compoprinc!V49</f>
        <v>2.5340500893632618E-2</v>
      </c>
      <c r="G57" s="114">
        <f>compoprinc!W49</f>
        <v>1.0972964626720573E-2</v>
      </c>
      <c r="H57" s="114">
        <f>compoprinc!X49</f>
        <v>0.13222089847288701</v>
      </c>
      <c r="I57" s="154">
        <f>compoprinc!Y49</f>
        <v>5.0432713356688079E-2</v>
      </c>
      <c r="J57" s="174">
        <f>compoprinc!Z49</f>
        <v>0.2574691124622569</v>
      </c>
      <c r="K57" s="114">
        <f>compoprinc!AA49</f>
        <v>9.2807438189960054E-2</v>
      </c>
      <c r="L57" s="114">
        <f>compoprinc!AB49</f>
        <v>1.3764128970909154E-2</v>
      </c>
      <c r="M57" s="114">
        <f>compoprinc!AC49</f>
        <v>1.5974217918025984E-2</v>
      </c>
      <c r="N57" s="114">
        <f>compoprinc!AD49</f>
        <v>2.1895014758288478E-2</v>
      </c>
      <c r="O57" s="114">
        <f>compoprinc!AE49</f>
        <v>7.2122620409606677E-3</v>
      </c>
      <c r="P57" s="114">
        <f>compoprinc!AF49</f>
        <v>6.3340215030081665E-2</v>
      </c>
      <c r="Q57" s="114">
        <f>compoprinc!AG49</f>
        <v>4.2475835554030908E-2</v>
      </c>
      <c r="R57" s="106">
        <f>compoprinc!AH49</f>
        <v>0.12614389777089227</v>
      </c>
      <c r="S57" s="114">
        <f>compoprinc!AI49</f>
        <v>6.3834450343437377E-2</v>
      </c>
      <c r="T57" s="114">
        <f>compoprinc!AJ49</f>
        <v>7.2306041177898957E-3</v>
      </c>
      <c r="U57" s="114">
        <f>compoprinc!AK49</f>
        <v>7.0140122217244739E-3</v>
      </c>
      <c r="V57" s="114">
        <f>compoprinc!AL49</f>
        <v>1.0799786720132515E-2</v>
      </c>
      <c r="W57" s="114">
        <f>compoprinc!AM49</f>
        <v>2.0896793568648776E-3</v>
      </c>
      <c r="X57" s="114">
        <f>compoprinc!AN49</f>
        <v>1.6670592229191823E-2</v>
      </c>
      <c r="Y57" s="154">
        <f>compoprinc!AO49</f>
        <v>1.8504772781751333E-2</v>
      </c>
      <c r="AB57" s="597">
        <f t="shared" si="0"/>
        <v>0</v>
      </c>
      <c r="AC57" s="597">
        <f t="shared" si="1"/>
        <v>0</v>
      </c>
      <c r="AD57" s="597">
        <f t="shared" si="2"/>
        <v>0</v>
      </c>
    </row>
    <row r="58" spans="1:30" x14ac:dyDescent="0.2">
      <c r="A58" s="115">
        <v>1961</v>
      </c>
      <c r="B58" s="135">
        <f>compoprinc!R50</f>
        <v>0.35698590361090909</v>
      </c>
      <c r="C58" s="114">
        <f>compoprinc!S50</f>
        <v>9.6206505874144865E-2</v>
      </c>
      <c r="D58" s="114">
        <f>compoprinc!T50</f>
        <v>1.651721911952217E-2</v>
      </c>
      <c r="E58" s="114">
        <f>compoprinc!U50</f>
        <v>2.2124668530355343E-2</v>
      </c>
      <c r="F58" s="114">
        <f>compoprinc!V50</f>
        <v>2.463151068806755E-2</v>
      </c>
      <c r="G58" s="114">
        <f>compoprinc!W50</f>
        <v>1.1840286143800137E-2</v>
      </c>
      <c r="H58" s="114">
        <f>compoprinc!X50</f>
        <v>0.13525968606124494</v>
      </c>
      <c r="I58" s="154">
        <f>compoprinc!Y50</f>
        <v>5.0406027193774086E-2</v>
      </c>
      <c r="J58" s="174">
        <f>compoprinc!Z50</f>
        <v>0.25738283641849258</v>
      </c>
      <c r="K58" s="114">
        <f>compoprinc!AA50</f>
        <v>8.715128401608456E-2</v>
      </c>
      <c r="L58" s="114">
        <f>compoprinc!AB50</f>
        <v>1.4173101968252264E-2</v>
      </c>
      <c r="M58" s="114">
        <f>compoprinc!AC50</f>
        <v>1.5969197310045133E-2</v>
      </c>
      <c r="N58" s="114">
        <f>compoprinc!AD50</f>
        <v>2.1059882377374307E-2</v>
      </c>
      <c r="O58" s="114">
        <f>compoprinc!AE50</f>
        <v>8.0033787499349616E-3</v>
      </c>
      <c r="P58" s="114">
        <f>compoprinc!AF50</f>
        <v>6.9148909618815479E-2</v>
      </c>
      <c r="Q58" s="114">
        <f>compoprinc!AG50</f>
        <v>4.1877082377985833E-2</v>
      </c>
      <c r="R58" s="106">
        <f>compoprinc!AH50</f>
        <v>0.12441481694735662</v>
      </c>
      <c r="S58" s="114">
        <f>compoprinc!AI50</f>
        <v>6.2353109114553197E-2</v>
      </c>
      <c r="T58" s="114">
        <f>compoprinc!AJ50</f>
        <v>7.338166190783894E-3</v>
      </c>
      <c r="U58" s="114">
        <f>compoprinc!AK50</f>
        <v>6.8702271356527464E-3</v>
      </c>
      <c r="V58" s="114">
        <f>compoprinc!AL50</f>
        <v>1.0614856029565552E-2</v>
      </c>
      <c r="W58" s="114">
        <f>compoprinc!AM50</f>
        <v>2.183029225874582E-3</v>
      </c>
      <c r="X58" s="114">
        <f>compoprinc!AN50</f>
        <v>1.6298174451505384E-2</v>
      </c>
      <c r="Y58" s="154">
        <f>compoprinc!AO50</f>
        <v>1.8757254799421301E-2</v>
      </c>
      <c r="AB58" s="597">
        <f t="shared" si="0"/>
        <v>0</v>
      </c>
      <c r="AC58" s="597">
        <f t="shared" si="1"/>
        <v>0</v>
      </c>
      <c r="AD58" s="597">
        <f t="shared" si="2"/>
        <v>0</v>
      </c>
    </row>
    <row r="59" spans="1:30" x14ac:dyDescent="0.2">
      <c r="A59" s="107">
        <v>1962</v>
      </c>
      <c r="B59" s="135">
        <f>compoprinc!R51</f>
        <v>0.36134806275367737</v>
      </c>
      <c r="C59" s="136">
        <f>compoprinc!S51</f>
        <v>0.10167759656906128</v>
      </c>
      <c r="D59" s="136">
        <f>compoprinc!T51</f>
        <v>1.6042282746639103E-2</v>
      </c>
      <c r="E59" s="136">
        <f>compoprinc!U51</f>
        <v>2.2048334125429392E-2</v>
      </c>
      <c r="F59" s="136">
        <f>compoprinc!V51</f>
        <v>2.3835828527808189E-2</v>
      </c>
      <c r="G59" s="136">
        <f>compoprinc!W51</f>
        <v>1.2745335698127747E-2</v>
      </c>
      <c r="H59" s="136">
        <f>compoprinc!X51</f>
        <v>0.13625898957252502</v>
      </c>
      <c r="I59" s="142">
        <f>compoprinc!Y51</f>
        <v>4.873969778418541E-2</v>
      </c>
      <c r="J59" s="170">
        <f>compoprinc!Z51</f>
        <v>0.26048180460929871</v>
      </c>
      <c r="K59" s="136">
        <f>compoprinc!AA51</f>
        <v>9.1992780566215515E-2</v>
      </c>
      <c r="L59" s="136">
        <f>compoprinc!AB51</f>
        <v>1.3452802784740925E-2</v>
      </c>
      <c r="M59" s="136">
        <f>compoprinc!AC51</f>
        <v>1.6062800539657474E-2</v>
      </c>
      <c r="N59" s="136">
        <f>compoprinc!AD51</f>
        <v>2.0405001938343048E-2</v>
      </c>
      <c r="O59" s="136">
        <f>compoprinc!AE51</f>
        <v>8.4993969649076462E-3</v>
      </c>
      <c r="P59" s="136">
        <f>compoprinc!AF51</f>
        <v>6.9417744874954224E-2</v>
      </c>
      <c r="Q59" s="136">
        <f>compoprinc!AG51</f>
        <v>4.0651284158229828E-2</v>
      </c>
      <c r="R59" s="106">
        <f>compoprinc!AH51</f>
        <v>0.12616467475891113</v>
      </c>
      <c r="S59" s="105">
        <f>compoprinc!AI51</f>
        <v>6.5756238996982574E-2</v>
      </c>
      <c r="T59" s="105">
        <f>compoprinc!AJ51</f>
        <v>6.8514149752445519E-3</v>
      </c>
      <c r="U59" s="105">
        <f>compoprinc!AK51</f>
        <v>7.0257537881843746E-3</v>
      </c>
      <c r="V59" s="105">
        <f>compoprinc!AL51</f>
        <v>1.0103077627718449E-2</v>
      </c>
      <c r="W59" s="105">
        <f>compoprinc!AM51</f>
        <v>2.2893664427101612E-3</v>
      </c>
      <c r="X59" s="105">
        <f>compoprinc!AN51</f>
        <v>1.6228443011641502E-2</v>
      </c>
      <c r="Y59" s="134">
        <f>compoprinc!AO51</f>
        <v>1.7910376191139221E-2</v>
      </c>
      <c r="AB59" s="597">
        <f t="shared" si="0"/>
        <v>-2.2700987756252289E-9</v>
      </c>
      <c r="AC59" s="597">
        <f t="shared" si="1"/>
        <v>-7.2177499532699585E-9</v>
      </c>
      <c r="AD59" s="597">
        <f t="shared" si="2"/>
        <v>3.7252902984619141E-9</v>
      </c>
    </row>
    <row r="60" spans="1:30" x14ac:dyDescent="0.2">
      <c r="A60" s="107">
        <v>1963</v>
      </c>
      <c r="B60" s="135">
        <f>compoprinc!R52</f>
        <v>0.36244459450244904</v>
      </c>
      <c r="C60" s="136">
        <f>compoprinc!S52</f>
        <v>0.10455810651183128</v>
      </c>
      <c r="D60" s="136">
        <f>compoprinc!T52</f>
        <v>1.6181928513105959E-2</v>
      </c>
      <c r="E60" s="136">
        <f>compoprinc!U52</f>
        <v>2.1778684109449387E-2</v>
      </c>
      <c r="F60" s="136">
        <f>compoprinc!V52</f>
        <v>2.3443392477929592E-2</v>
      </c>
      <c r="G60" s="136">
        <f>compoprinc!W52</f>
        <v>1.3342479709535837E-2</v>
      </c>
      <c r="H60" s="136">
        <f>compoprinc!X52</f>
        <v>0.13515641540288925</v>
      </c>
      <c r="I60" s="142">
        <f>compoprinc!Y52</f>
        <v>4.7983588650822639E-2</v>
      </c>
      <c r="J60" s="170">
        <f>compoprinc!Z52</f>
        <v>0.26158976554870605</v>
      </c>
      <c r="K60" s="136">
        <f>compoprinc!AA52</f>
        <v>9.4604555517435074E-2</v>
      </c>
      <c r="L60" s="136">
        <f>compoprinc!AB52</f>
        <v>1.3520721084205434E-2</v>
      </c>
      <c r="M60" s="136">
        <f>compoprinc!AC52</f>
        <v>1.5665655955672264E-2</v>
      </c>
      <c r="N60" s="136">
        <f>compoprinc!AD52</f>
        <v>2.0096913911402225E-2</v>
      </c>
      <c r="O60" s="136">
        <f>compoprinc!AE52</f>
        <v>9.0430276468396187E-3</v>
      </c>
      <c r="P60" s="136">
        <f>compoprinc!AF52</f>
        <v>6.8737760186195374E-2</v>
      </c>
      <c r="Q60" s="136">
        <f>compoprinc!AG52</f>
        <v>3.9921136572957039E-2</v>
      </c>
      <c r="R60" s="106">
        <f>compoprinc!AH52</f>
        <v>0.12664194405078888</v>
      </c>
      <c r="S60" s="105">
        <f>compoprinc!AI52</f>
        <v>6.7338235676288605E-2</v>
      </c>
      <c r="T60" s="105">
        <f>compoprinc!AJ52</f>
        <v>6.4659985509933904E-3</v>
      </c>
      <c r="U60" s="105">
        <f>compoprinc!AK52</f>
        <v>6.5525593527127057E-3</v>
      </c>
      <c r="V60" s="105">
        <f>compoprinc!AL52</f>
        <v>1.0186358354985714E-2</v>
      </c>
      <c r="W60" s="105">
        <f>compoprinc!AM52</f>
        <v>2.4482496082782745E-3</v>
      </c>
      <c r="X60" s="105">
        <f>compoprinc!AN52</f>
        <v>1.5731854364275932E-2</v>
      </c>
      <c r="Y60" s="134">
        <f>compoprinc!AO52</f>
        <v>1.791868545114994E-2</v>
      </c>
      <c r="AB60" s="597">
        <f t="shared" si="0"/>
        <v>-8.7311491370201111E-10</v>
      </c>
      <c r="AC60" s="597">
        <f t="shared" si="1"/>
        <v>-5.3260009735822678E-9</v>
      </c>
      <c r="AD60" s="597">
        <f t="shared" si="2"/>
        <v>2.6921043172478676E-9</v>
      </c>
    </row>
    <row r="61" spans="1:30" x14ac:dyDescent="0.2">
      <c r="A61" s="107">
        <v>1964</v>
      </c>
      <c r="B61" s="135">
        <f>compoprinc!R53</f>
        <v>0.3635411262512207</v>
      </c>
      <c r="C61" s="136">
        <f>compoprinc!S53</f>
        <v>0.10743861645460129</v>
      </c>
      <c r="D61" s="136">
        <f>compoprinc!T53</f>
        <v>1.6321574279572815E-2</v>
      </c>
      <c r="E61" s="136">
        <f>compoprinc!U53</f>
        <v>2.1509034093469381E-2</v>
      </c>
      <c r="F61" s="136">
        <f>compoprinc!V53</f>
        <v>2.3050956428050995E-2</v>
      </c>
      <c r="G61" s="136">
        <f>compoprinc!W53</f>
        <v>1.3939623720943928E-2</v>
      </c>
      <c r="H61" s="136">
        <f>compoprinc!X53</f>
        <v>0.13405384123325348</v>
      </c>
      <c r="I61" s="142">
        <f>compoprinc!Y53</f>
        <v>4.7227479517459869E-2</v>
      </c>
      <c r="J61" s="170">
        <f>compoprinc!Z53</f>
        <v>0.2626977264881134</v>
      </c>
      <c r="K61" s="136">
        <f>compoprinc!AA53</f>
        <v>9.7216330468654633E-2</v>
      </c>
      <c r="L61" s="136">
        <f>compoprinc!AB53</f>
        <v>1.3588639383669943E-2</v>
      </c>
      <c r="M61" s="136">
        <f>compoprinc!AC53</f>
        <v>1.5268511371687055E-2</v>
      </c>
      <c r="N61" s="136">
        <f>compoprinc!AD53</f>
        <v>1.9788825884461403E-2</v>
      </c>
      <c r="O61" s="136">
        <f>compoprinc!AE53</f>
        <v>9.5866583287715912E-3</v>
      </c>
      <c r="P61" s="136">
        <f>compoprinc!AF53</f>
        <v>6.8057775497436523E-2</v>
      </c>
      <c r="Q61" s="136">
        <f>compoprinc!AG53</f>
        <v>3.919098898768425E-2</v>
      </c>
      <c r="R61" s="106">
        <f>compoprinc!AH53</f>
        <v>0.12711921334266663</v>
      </c>
      <c r="S61" s="105">
        <f>compoprinc!AI53</f>
        <v>6.8920232355594635E-2</v>
      </c>
      <c r="T61" s="105">
        <f>compoprinc!AJ53</f>
        <v>6.0805821267422289E-3</v>
      </c>
      <c r="U61" s="105">
        <f>compoprinc!AK53</f>
        <v>6.0793649172410369E-3</v>
      </c>
      <c r="V61" s="105">
        <f>compoprinc!AL53</f>
        <v>1.0269639082252979E-2</v>
      </c>
      <c r="W61" s="105">
        <f>compoprinc!AM53</f>
        <v>2.6071327738463879E-3</v>
      </c>
      <c r="X61" s="105">
        <f>compoprinc!AN53</f>
        <v>1.5235265716910362E-2</v>
      </c>
      <c r="Y61" s="134">
        <f>compoprinc!AO53</f>
        <v>1.792699471116066E-2</v>
      </c>
      <c r="AB61" s="597">
        <f t="shared" si="0"/>
        <v>5.2386894822120667E-10</v>
      </c>
      <c r="AC61" s="597">
        <f t="shared" si="1"/>
        <v>-3.434251993894577E-9</v>
      </c>
      <c r="AD61" s="597">
        <f t="shared" si="2"/>
        <v>1.6589183360338211E-9</v>
      </c>
    </row>
    <row r="62" spans="1:30" x14ac:dyDescent="0.2">
      <c r="A62" s="107">
        <v>1965</v>
      </c>
      <c r="B62" s="135">
        <f>compoprinc!R54</f>
        <v>0.35994492471218109</v>
      </c>
      <c r="C62" s="136">
        <f>compoprinc!S54</f>
        <v>0.10739278793334961</v>
      </c>
      <c r="D62" s="136">
        <f>compoprinc!T54</f>
        <v>1.6166529792826623E-2</v>
      </c>
      <c r="E62" s="136">
        <f>compoprinc!U54</f>
        <v>2.0122039597481489E-2</v>
      </c>
      <c r="F62" s="136">
        <f>compoprinc!V54</f>
        <v>2.2304982878267765E-2</v>
      </c>
      <c r="G62" s="136">
        <f>compoprinc!W54</f>
        <v>1.3519155792891979E-2</v>
      </c>
      <c r="H62" s="136">
        <f>compoprinc!X54</f>
        <v>0.13387700915336609</v>
      </c>
      <c r="I62" s="142">
        <f>compoprinc!Y54</f>
        <v>4.6562414616346359E-2</v>
      </c>
      <c r="J62" s="170">
        <f>compoprinc!Z54</f>
        <v>0.26010790467262268</v>
      </c>
      <c r="K62" s="136">
        <f>compoprinc!AA54</f>
        <v>9.7440827637910843E-2</v>
      </c>
      <c r="L62" s="136">
        <f>compoprinc!AB54</f>
        <v>1.3413957669399679E-2</v>
      </c>
      <c r="M62" s="136">
        <f>compoprinc!AC54</f>
        <v>1.4360403991304338E-2</v>
      </c>
      <c r="N62" s="136">
        <f>compoprinc!AD54</f>
        <v>1.9084764644503593E-2</v>
      </c>
      <c r="O62" s="136">
        <f>compoprinc!AE54</f>
        <v>8.9893918484449387E-3</v>
      </c>
      <c r="P62" s="136">
        <f>compoprinc!AF54</f>
        <v>6.8362154066562653E-2</v>
      </c>
      <c r="Q62" s="136">
        <f>compoprinc!AG54</f>
        <v>3.845641016960144E-2</v>
      </c>
      <c r="R62" s="106">
        <f>compoprinc!AH54</f>
        <v>0.12634506076574326</v>
      </c>
      <c r="S62" s="105">
        <f>compoprinc!AI54</f>
        <v>6.934887170791626E-2</v>
      </c>
      <c r="T62" s="105">
        <f>compoprinc!AJ54</f>
        <v>6.2148304568836465E-3</v>
      </c>
      <c r="U62" s="105">
        <f>compoprinc!AK54</f>
        <v>5.7451704051345587E-3</v>
      </c>
      <c r="V62" s="105">
        <f>compoprinc!AL54</f>
        <v>9.8512214608490467E-3</v>
      </c>
      <c r="W62" s="105">
        <f>compoprinc!AM54</f>
        <v>2.4460855638608336E-3</v>
      </c>
      <c r="X62" s="105">
        <f>compoprinc!AN54</f>
        <v>1.5311612281948328E-2</v>
      </c>
      <c r="Y62" s="134">
        <f>compoprinc!AO54</f>
        <v>1.7427265644073486E-2</v>
      </c>
      <c r="AB62" s="597">
        <f t="shared" si="0"/>
        <v>4.9476511776447296E-9</v>
      </c>
      <c r="AC62" s="597">
        <f t="shared" si="1"/>
        <v>-5.3551048040390015E-9</v>
      </c>
      <c r="AD62" s="597">
        <f t="shared" si="2"/>
        <v>3.245077095925808E-9</v>
      </c>
    </row>
    <row r="63" spans="1:30" x14ac:dyDescent="0.2">
      <c r="A63" s="107">
        <v>1966</v>
      </c>
      <c r="B63" s="135">
        <f>compoprinc!R55</f>
        <v>0.35634872317314148</v>
      </c>
      <c r="C63" s="136">
        <f>compoprinc!S55</f>
        <v>0.10734695941209793</v>
      </c>
      <c r="D63" s="136">
        <f>compoprinc!T55</f>
        <v>1.6011485306080431E-2</v>
      </c>
      <c r="E63" s="136">
        <f>compoprinc!U55</f>
        <v>1.8735045101493597E-2</v>
      </c>
      <c r="F63" s="136">
        <f>compoprinc!V55</f>
        <v>2.1559009328484535E-2</v>
      </c>
      <c r="G63" s="136">
        <f>compoprinc!W55</f>
        <v>1.3098687864840031E-2</v>
      </c>
      <c r="H63" s="136">
        <f>compoprinc!X55</f>
        <v>0.1337001770734787</v>
      </c>
      <c r="I63" s="142">
        <f>compoprinc!Y55</f>
        <v>4.5897349715232849E-2</v>
      </c>
      <c r="J63" s="170">
        <f>compoprinc!Z55</f>
        <v>0.25751808285713196</v>
      </c>
      <c r="K63" s="136">
        <f>compoprinc!AA55</f>
        <v>9.7665324807167053E-2</v>
      </c>
      <c r="L63" s="136">
        <f>compoprinc!AB55</f>
        <v>1.3239275955129415E-2</v>
      </c>
      <c r="M63" s="136">
        <f>compoprinc!AC55</f>
        <v>1.3452296610921621E-2</v>
      </c>
      <c r="N63" s="136">
        <f>compoprinc!AD55</f>
        <v>1.8380703404545784E-2</v>
      </c>
      <c r="O63" s="136">
        <f>compoprinc!AE55</f>
        <v>8.3921253681182861E-3</v>
      </c>
      <c r="P63" s="136">
        <f>compoprinc!AF55</f>
        <v>6.8666532635688782E-2</v>
      </c>
      <c r="Q63" s="136">
        <f>compoprinc!AG55</f>
        <v>3.7721831351518631E-2</v>
      </c>
      <c r="R63" s="106">
        <f>compoprinc!AH55</f>
        <v>0.12557090818881989</v>
      </c>
      <c r="S63" s="105">
        <f>compoprinc!AI55</f>
        <v>6.9777511060237885E-2</v>
      </c>
      <c r="T63" s="105">
        <f>compoprinc!AJ55</f>
        <v>6.3490787870250642E-3</v>
      </c>
      <c r="U63" s="105">
        <f>compoprinc!AK55</f>
        <v>5.4109758930280805E-3</v>
      </c>
      <c r="V63" s="105">
        <f>compoprinc!AL55</f>
        <v>9.4328038394451141E-3</v>
      </c>
      <c r="W63" s="105">
        <f>compoprinc!AM55</f>
        <v>2.2850383538752794E-3</v>
      </c>
      <c r="X63" s="105">
        <f>compoprinc!AN55</f>
        <v>1.5387958846986294E-2</v>
      </c>
      <c r="Y63" s="134">
        <f>compoprinc!AO55</f>
        <v>1.6927536576986313E-2</v>
      </c>
      <c r="AB63" s="597">
        <f t="shared" si="0"/>
        <v>9.3714334070682526E-9</v>
      </c>
      <c r="AC63" s="597">
        <f t="shared" si="1"/>
        <v>-7.2759576141834259E-9</v>
      </c>
      <c r="AD63" s="597">
        <f t="shared" si="2"/>
        <v>4.8312358558177948E-9</v>
      </c>
    </row>
    <row r="64" spans="1:30" x14ac:dyDescent="0.2">
      <c r="A64" s="107">
        <v>1967</v>
      </c>
      <c r="B64" s="149">
        <f>compoprinc!R56</f>
        <v>0.35223548859357834</v>
      </c>
      <c r="C64" s="148">
        <f>compoprinc!S56</f>
        <v>0.10075629875063896</v>
      </c>
      <c r="D64" s="148">
        <f>compoprinc!T56</f>
        <v>1.6858107541338541E-2</v>
      </c>
      <c r="E64" s="148">
        <f>compoprinc!U56</f>
        <v>1.8605178105644882E-2</v>
      </c>
      <c r="F64" s="148">
        <f>compoprinc!V56</f>
        <v>2.1156844682991505E-2</v>
      </c>
      <c r="G64" s="148">
        <f>compoprinc!W56</f>
        <v>1.2695265002548695E-2</v>
      </c>
      <c r="H64" s="148">
        <f>compoprinc!X56</f>
        <v>0.13745730742812157</v>
      </c>
      <c r="I64" s="142">
        <f>compoprinc!Y56</f>
        <v>4.4706482440233231E-2</v>
      </c>
      <c r="J64" s="170">
        <f>compoprinc!Z56</f>
        <v>0.25368969887495041</v>
      </c>
      <c r="K64" s="148">
        <f>compoprinc!AA56</f>
        <v>9.1567689552903175E-2</v>
      </c>
      <c r="L64" s="148">
        <f>compoprinc!AB56</f>
        <v>1.3815044760121964E-2</v>
      </c>
      <c r="M64" s="148">
        <f>compoprinc!AC56</f>
        <v>1.3419602648355067E-2</v>
      </c>
      <c r="N64" s="148">
        <f>compoprinc!AD56</f>
        <v>1.8100036308169365E-2</v>
      </c>
      <c r="O64" s="148">
        <f>compoprinc!AE56</f>
        <v>8.3736327942460775E-3</v>
      </c>
      <c r="P64" s="148">
        <f>compoprinc!AF56</f>
        <v>7.1451365947723389E-2</v>
      </c>
      <c r="Q64" s="136">
        <f>compoprinc!AG56</f>
        <v>3.696232195943594E-2</v>
      </c>
      <c r="R64" s="106">
        <f>compoprinc!AH56</f>
        <v>0.12263309769332409</v>
      </c>
      <c r="S64" s="105">
        <f>compoprinc!AI56</f>
        <v>6.4976796507835388E-2</v>
      </c>
      <c r="T64" s="105">
        <f>compoprinc!AJ56</f>
        <v>6.8228280579205602E-3</v>
      </c>
      <c r="U64" s="105">
        <f>compoprinc!AK56</f>
        <v>5.5690635781502351E-3</v>
      </c>
      <c r="V64" s="105">
        <f>compoprinc!AL56</f>
        <v>9.6571666654199362E-3</v>
      </c>
      <c r="W64" s="105">
        <f>compoprinc!AM56</f>
        <v>2.3502717376686633E-3</v>
      </c>
      <c r="X64" s="105">
        <f>compoprinc!AN56</f>
        <v>1.6223527723923326E-2</v>
      </c>
      <c r="Y64" s="134">
        <f>compoprinc!AO56</f>
        <v>1.7033439129590988E-2</v>
      </c>
      <c r="AB64" s="597">
        <f t="shared" si="0"/>
        <v>4.6420609578490257E-9</v>
      </c>
      <c r="AC64" s="597">
        <f t="shared" si="1"/>
        <v>4.9039954319596291E-9</v>
      </c>
      <c r="AD64" s="597">
        <f t="shared" si="2"/>
        <v>4.2928149923682213E-9</v>
      </c>
    </row>
    <row r="65" spans="1:30" x14ac:dyDescent="0.2">
      <c r="A65" s="107">
        <v>1968</v>
      </c>
      <c r="B65" s="149">
        <f>compoprinc!R57</f>
        <v>0.34883273206651211</v>
      </c>
      <c r="C65" s="148">
        <f>compoprinc!S57</f>
        <v>9.6494407393038273E-2</v>
      </c>
      <c r="D65" s="148">
        <f>compoprinc!T57</f>
        <v>1.7317427718808176E-2</v>
      </c>
      <c r="E65" s="148">
        <f>compoprinc!U57</f>
        <v>1.8099864682881162E-2</v>
      </c>
      <c r="F65" s="148">
        <f>compoprinc!V57</f>
        <v>2.0708773052319884E-2</v>
      </c>
      <c r="G65" s="148">
        <f>compoprinc!W57</f>
        <v>1.2345021590590477E-2</v>
      </c>
      <c r="H65" s="148">
        <f>compoprinc!X57</f>
        <v>0.14003380294889212</v>
      </c>
      <c r="I65" s="142">
        <f>compoprinc!Y57</f>
        <v>4.3833428062498569E-2</v>
      </c>
      <c r="J65" s="170">
        <f>compoprinc!Z57</f>
        <v>0.25016280449926853</v>
      </c>
      <c r="K65" s="148">
        <f>compoprinc!AA57</f>
        <v>8.7717093992978334E-2</v>
      </c>
      <c r="L65" s="148">
        <f>compoprinc!AB57</f>
        <v>1.4235208898753626E-2</v>
      </c>
      <c r="M65" s="148">
        <f>compoprinc!AC57</f>
        <v>1.2894806946860626E-2</v>
      </c>
      <c r="N65" s="148">
        <f>compoprinc!AD57</f>
        <v>1.7732617445290089E-2</v>
      </c>
      <c r="O65" s="148">
        <f>compoprinc!AE57</f>
        <v>8.3376118564046919E-3</v>
      </c>
      <c r="P65" s="148">
        <f>compoprinc!AF57</f>
        <v>7.2991678491234779E-2</v>
      </c>
      <c r="Q65" s="136">
        <f>compoprinc!AG57</f>
        <v>3.6253778962418437E-2</v>
      </c>
      <c r="R65" s="106">
        <f>compoprinc!AH57</f>
        <v>0.1201499211601913</v>
      </c>
      <c r="S65" s="105">
        <f>compoprinc!AI57</f>
        <v>6.1770860105752945E-2</v>
      </c>
      <c r="T65" s="105">
        <f>compoprinc!AJ57</f>
        <v>7.102152390871197E-3</v>
      </c>
      <c r="U65" s="105">
        <f>compoprinc!AK57</f>
        <v>5.6008991050475743E-3</v>
      </c>
      <c r="V65" s="105">
        <f>compoprinc!AL57</f>
        <v>9.5102560590021312E-3</v>
      </c>
      <c r="W65" s="105">
        <f>compoprinc!AM57</f>
        <v>2.596637888927944E-3</v>
      </c>
      <c r="X65" s="105">
        <f>compoprinc!AN57</f>
        <v>1.6712456068489701E-2</v>
      </c>
      <c r="Y65" s="134">
        <f>compoprinc!AO57</f>
        <v>1.6856657341122627E-2</v>
      </c>
      <c r="AB65" s="597">
        <f t="shared" si="0"/>
        <v>6.6174834500998259E-9</v>
      </c>
      <c r="AC65" s="597">
        <f t="shared" si="1"/>
        <v>7.9053279478102922E-9</v>
      </c>
      <c r="AD65" s="597">
        <f t="shared" si="2"/>
        <v>2.2009771782904863E-9</v>
      </c>
    </row>
    <row r="66" spans="1:30" x14ac:dyDescent="0.2">
      <c r="A66" s="107">
        <v>1969</v>
      </c>
      <c r="B66" s="149">
        <f>compoprinc!R58</f>
        <v>0.33996806433424354</v>
      </c>
      <c r="C66" s="148">
        <f>compoprinc!S58</f>
        <v>8.4687577793374658E-2</v>
      </c>
      <c r="D66" s="148">
        <f>compoprinc!T58</f>
        <v>1.8770277788462408E-2</v>
      </c>
      <c r="E66" s="148">
        <f>compoprinc!U58</f>
        <v>1.7752362233295571E-2</v>
      </c>
      <c r="F66" s="148">
        <f>compoprinc!V58</f>
        <v>1.9887833797838539E-2</v>
      </c>
      <c r="G66" s="148">
        <f>compoprinc!W58</f>
        <v>1.2219305615872145E-2</v>
      </c>
      <c r="H66" s="148">
        <f>compoprinc!X58</f>
        <v>0.14436014159582555</v>
      </c>
      <c r="I66" s="142">
        <f>compoprinc!Y58</f>
        <v>4.2290565790608525E-2</v>
      </c>
      <c r="J66" s="170">
        <f>compoprinc!Z58</f>
        <v>0.24042397970333695</v>
      </c>
      <c r="K66" s="148">
        <f>compoprinc!AA58</f>
        <v>7.6838461798615754E-2</v>
      </c>
      <c r="L66" s="148">
        <f>compoprinc!AB58</f>
        <v>1.5361927212325099E-2</v>
      </c>
      <c r="M66" s="148">
        <f>compoprinc!AC58</f>
        <v>1.2544727600470651E-2</v>
      </c>
      <c r="N66" s="148">
        <f>compoprinc!AD58</f>
        <v>1.7133171437308192E-2</v>
      </c>
      <c r="O66" s="148">
        <f>compoprinc!AE58</f>
        <v>7.8733441332587972E-3</v>
      </c>
      <c r="P66" s="148">
        <f>compoprinc!AF58</f>
        <v>7.5370716396719217E-2</v>
      </c>
      <c r="Q66" s="136">
        <f>compoprinc!AG58</f>
        <v>3.5301625437568873E-2</v>
      </c>
      <c r="R66" s="106">
        <f>compoprinc!AH58</f>
        <v>0.11252387135755271</v>
      </c>
      <c r="S66" s="105">
        <f>compoprinc!AI58</f>
        <v>5.3699572570621967E-2</v>
      </c>
      <c r="T66" s="105">
        <f>compoprinc!AJ58</f>
        <v>7.7484134526457638E-3</v>
      </c>
      <c r="U66" s="105">
        <f>compoprinc!AK58</f>
        <v>5.4930655160205788E-3</v>
      </c>
      <c r="V66" s="105">
        <f>compoprinc!AL58</f>
        <v>9.2261530662653968E-3</v>
      </c>
      <c r="W66" s="105">
        <f>compoprinc!AM58</f>
        <v>2.2361309274856467E-3</v>
      </c>
      <c r="X66" s="105">
        <f>compoprinc!AN58</f>
        <v>1.7375952811562456E-2</v>
      </c>
      <c r="Y66" s="134">
        <f>compoprinc!AO58</f>
        <v>1.6744581051170826E-2</v>
      </c>
      <c r="AB66" s="597">
        <f t="shared" si="0"/>
        <v>-2.8103386284783483E-10</v>
      </c>
      <c r="AC66" s="597">
        <f t="shared" si="1"/>
        <v>5.6870703701861203E-9</v>
      </c>
      <c r="AD66" s="597">
        <f t="shared" si="2"/>
        <v>1.9617800717242062E-9</v>
      </c>
    </row>
    <row r="67" spans="1:30" x14ac:dyDescent="0.2">
      <c r="A67" s="113">
        <v>1970</v>
      </c>
      <c r="B67" s="153">
        <f>compoprinc!R59</f>
        <v>0.33707336557563394</v>
      </c>
      <c r="C67" s="152">
        <f>compoprinc!S59</f>
        <v>7.4752016516868025E-2</v>
      </c>
      <c r="D67" s="152">
        <f>compoprinc!T59</f>
        <v>2.1153638735313507E-2</v>
      </c>
      <c r="E67" s="152">
        <f>compoprinc!U59</f>
        <v>1.8242397882204386E-2</v>
      </c>
      <c r="F67" s="152">
        <f>compoprinc!V59</f>
        <v>1.9899456048733555E-2</v>
      </c>
      <c r="G67" s="152">
        <f>compoprinc!W59</f>
        <v>1.3144533964805305E-2</v>
      </c>
      <c r="H67" s="152">
        <f>compoprinc!X59</f>
        <v>0.14813424687599763</v>
      </c>
      <c r="I67" s="144">
        <f>compoprinc!Y59</f>
        <v>4.1747070208657533E-2</v>
      </c>
      <c r="J67" s="173">
        <f>compoprinc!Z59</f>
        <v>0.23579012660775334</v>
      </c>
      <c r="K67" s="152">
        <f>compoprinc!AA59</f>
        <v>6.7378401319729164E-2</v>
      </c>
      <c r="L67" s="152">
        <f>compoprinc!AB59</f>
        <v>1.7218736872337104E-2</v>
      </c>
      <c r="M67" s="152">
        <f>compoprinc!AC59</f>
        <v>1.2996342777114478E-2</v>
      </c>
      <c r="N67" s="152">
        <f>compoprinc!AD59</f>
        <v>1.7315988603513688E-2</v>
      </c>
      <c r="O67" s="152">
        <f>compoprinc!AE59</f>
        <v>8.1523279404791538E-3</v>
      </c>
      <c r="P67" s="152">
        <f>compoprinc!AF59</f>
        <v>7.7453416422940791E-2</v>
      </c>
      <c r="Q67" s="145">
        <f>compoprinc!AG59</f>
        <v>3.5274907873827033E-2</v>
      </c>
      <c r="R67" s="112">
        <f>compoprinc!AH59</f>
        <v>0.10735416479292326</v>
      </c>
      <c r="S67" s="111">
        <f>compoprinc!AI59</f>
        <v>4.6081518055871129E-2</v>
      </c>
      <c r="T67" s="111">
        <f>compoprinc!AJ59</f>
        <v>8.6566829704679549E-3</v>
      </c>
      <c r="U67" s="111">
        <f>compoprinc!AK59</f>
        <v>5.6827727091786073E-3</v>
      </c>
      <c r="V67" s="111">
        <f>compoprinc!AL59</f>
        <v>9.6701233233034145E-3</v>
      </c>
      <c r="W67" s="111">
        <f>compoprinc!AM59</f>
        <v>2.2205846153156017E-3</v>
      </c>
      <c r="X67" s="111">
        <f>compoprinc!AN59</f>
        <v>1.7506656997284153E-2</v>
      </c>
      <c r="Y67" s="172">
        <f>compoprinc!AO59</f>
        <v>1.7535825027152896E-2</v>
      </c>
      <c r="AB67" s="597">
        <f t="shared" si="0"/>
        <v>5.3430539992405102E-9</v>
      </c>
      <c r="AC67" s="597">
        <f t="shared" si="1"/>
        <v>4.7978119255276397E-9</v>
      </c>
      <c r="AD67" s="597">
        <f t="shared" si="2"/>
        <v>1.0943494999082759E-9</v>
      </c>
    </row>
    <row r="68" spans="1:30" x14ac:dyDescent="0.2">
      <c r="A68" s="107">
        <v>1971</v>
      </c>
      <c r="B68" s="149">
        <f>compoprinc!R60</f>
        <v>0.34030344578786753</v>
      </c>
      <c r="C68" s="148">
        <f>compoprinc!S60</f>
        <v>7.5036577545688488E-2</v>
      </c>
      <c r="D68" s="148">
        <f>compoprinc!T60</f>
        <v>2.1659961337547884E-2</v>
      </c>
      <c r="E68" s="148">
        <f>compoprinc!U60</f>
        <v>1.8001925334374391E-2</v>
      </c>
      <c r="F68" s="148">
        <f>compoprinc!V60</f>
        <v>2.0052545292855939E-2</v>
      </c>
      <c r="G68" s="148">
        <f>compoprinc!W60</f>
        <v>1.4189815352438018E-2</v>
      </c>
      <c r="H68" s="148">
        <f>compoprinc!X60</f>
        <v>0.14915534119063523</v>
      </c>
      <c r="I68" s="142">
        <f>compoprinc!Y60</f>
        <v>4.2207266975310631E-2</v>
      </c>
      <c r="J68" s="170">
        <f>compoprinc!Z60</f>
        <v>0.23809333718963899</v>
      </c>
      <c r="K68" s="148">
        <f>compoprinc!AA60</f>
        <v>6.7575666944321711E-2</v>
      </c>
      <c r="L68" s="148">
        <f>compoprinc!AB60</f>
        <v>1.7663270060154446E-2</v>
      </c>
      <c r="M68" s="148">
        <f>compoprinc!AC60</f>
        <v>1.2699838215212367E-2</v>
      </c>
      <c r="N68" s="148">
        <f>compoprinc!AD60</f>
        <v>1.7524353970657103E-2</v>
      </c>
      <c r="O68" s="148">
        <f>compoprinc!AE60</f>
        <v>8.5779066366740153E-3</v>
      </c>
      <c r="P68" s="148">
        <f>compoprinc!AF60</f>
        <v>7.8231747407699004E-2</v>
      </c>
      <c r="Q68" s="136">
        <f>compoprinc!AG60</f>
        <v>3.5820549335767282E-2</v>
      </c>
      <c r="R68" s="106">
        <f>compoprinc!AH60</f>
        <v>0.10811225155339343</v>
      </c>
      <c r="S68" s="105">
        <f>compoprinc!AI60</f>
        <v>4.6001215756405145E-2</v>
      </c>
      <c r="T68" s="105">
        <f>compoprinc!AJ60</f>
        <v>8.8757485937094316E-3</v>
      </c>
      <c r="U68" s="105">
        <f>compoprinc!AK60</f>
        <v>5.5720781637660366E-3</v>
      </c>
      <c r="V68" s="105">
        <f>compoprinc!AL60</f>
        <v>9.8482754210635903E-3</v>
      </c>
      <c r="W68" s="105">
        <f>compoprinc!AM60</f>
        <v>2.1739383403200918E-3</v>
      </c>
      <c r="X68" s="105">
        <f>compoprinc!AN60</f>
        <v>1.7772040287127311E-2</v>
      </c>
      <c r="Y68" s="134">
        <f>compoprinc!AO60</f>
        <v>1.7868953931611031E-2</v>
      </c>
      <c r="AB68" s="597">
        <f t="shared" si="0"/>
        <v>1.2759016954078106E-8</v>
      </c>
      <c r="AC68" s="597">
        <f t="shared" si="1"/>
        <v>4.6191530600481201E-9</v>
      </c>
      <c r="AD68" s="597">
        <f t="shared" si="2"/>
        <v>1.059390797308879E-9</v>
      </c>
    </row>
    <row r="69" spans="1:30" x14ac:dyDescent="0.2">
      <c r="A69" s="107">
        <v>1972</v>
      </c>
      <c r="B69" s="149">
        <f>compoprinc!R61</f>
        <v>0.34247162812243914</v>
      </c>
      <c r="C69" s="148">
        <f>compoprinc!S61</f>
        <v>7.6072117230069125E-2</v>
      </c>
      <c r="D69" s="148">
        <f>compoprinc!T61</f>
        <v>2.1795562967739102E-2</v>
      </c>
      <c r="E69" s="148">
        <f>compoprinc!U61</f>
        <v>1.7511252929466536E-2</v>
      </c>
      <c r="F69" s="148">
        <f>compoprinc!V61</f>
        <v>2.0448994952857902E-2</v>
      </c>
      <c r="G69" s="148">
        <f>compoprinc!W61</f>
        <v>1.5199169567495119E-2</v>
      </c>
      <c r="H69" s="148">
        <f>compoprinc!X61</f>
        <v>0.14702752793891705</v>
      </c>
      <c r="I69" s="142">
        <f>compoprinc!Y61</f>
        <v>4.4416988228476839E-2</v>
      </c>
      <c r="J69" s="170">
        <f>compoprinc!Z61</f>
        <v>0.23956300834106514</v>
      </c>
      <c r="K69" s="148">
        <f>compoprinc!AA61</f>
        <v>6.8378579775526305E-2</v>
      </c>
      <c r="L69" s="148">
        <f>compoprinc!AB61</f>
        <v>1.774532742267354E-2</v>
      </c>
      <c r="M69" s="148">
        <f>compoprinc!AC61</f>
        <v>1.2510206771480625E-2</v>
      </c>
      <c r="N69" s="148">
        <f>compoprinc!AD61</f>
        <v>1.7802292433771072E-2</v>
      </c>
      <c r="O69" s="148">
        <f>compoprinc!AE61</f>
        <v>9.1529300245838385E-3</v>
      </c>
      <c r="P69" s="148">
        <f>compoprinc!AF61</f>
        <v>7.6541469235962722E-2</v>
      </c>
      <c r="Q69" s="136">
        <f>compoprinc!AG61</f>
        <v>3.7432199805152777E-2</v>
      </c>
      <c r="R69" s="106">
        <f>compoprinc!AH61</f>
        <v>0.10792422811027791</v>
      </c>
      <c r="S69" s="105">
        <f>compoprinc!AI61</f>
        <v>4.6032525904593058E-2</v>
      </c>
      <c r="T69" s="105">
        <f>compoprinc!AJ61</f>
        <v>8.5765314397576731E-3</v>
      </c>
      <c r="U69" s="105">
        <f>compoprinc!AK61</f>
        <v>5.4496322982089396E-3</v>
      </c>
      <c r="V69" s="105">
        <f>compoprinc!AL61</f>
        <v>9.7146679679553927E-3</v>
      </c>
      <c r="W69" s="105">
        <f>compoprinc!AM61</f>
        <v>2.0530823429112388E-3</v>
      </c>
      <c r="X69" s="105">
        <f>compoprinc!AN61</f>
        <v>1.8139693176863148E-2</v>
      </c>
      <c r="Y69" s="134">
        <f>compoprinc!AO61</f>
        <v>1.7958095573703758E-2</v>
      </c>
      <c r="AB69" s="597">
        <f t="shared" si="0"/>
        <v>1.4307417472991801E-8</v>
      </c>
      <c r="AC69" s="597">
        <f t="shared" si="1"/>
        <v>2.8719142619593185E-9</v>
      </c>
      <c r="AD69" s="597">
        <f t="shared" si="2"/>
        <v>-5.9371529914642451E-10</v>
      </c>
    </row>
    <row r="70" spans="1:30" x14ac:dyDescent="0.2">
      <c r="A70" s="107">
        <v>1973</v>
      </c>
      <c r="B70" s="149">
        <f>compoprinc!R62</f>
        <v>0.3419868421387946</v>
      </c>
      <c r="C70" s="148">
        <f>compoprinc!S62</f>
        <v>7.2106297572645417E-2</v>
      </c>
      <c r="D70" s="148">
        <f>compoprinc!T62</f>
        <v>2.269312762040343E-2</v>
      </c>
      <c r="E70" s="148">
        <f>compoprinc!U62</f>
        <v>1.6211271090668333E-2</v>
      </c>
      <c r="F70" s="148">
        <f>compoprinc!V62</f>
        <v>2.1566448532894356E-2</v>
      </c>
      <c r="G70" s="148">
        <f>compoprinc!W62</f>
        <v>1.5697250621087733E-2</v>
      </c>
      <c r="H70" s="148">
        <f>compoprinc!X62</f>
        <v>0.14690934261943767</v>
      </c>
      <c r="I70" s="142">
        <f>compoprinc!Y62</f>
        <v>4.6803097696283658E-2</v>
      </c>
      <c r="J70" s="170">
        <f>compoprinc!Z62</f>
        <v>0.23884044344049471</v>
      </c>
      <c r="K70" s="148">
        <f>compoprinc!AA62</f>
        <v>6.4491821678984707E-2</v>
      </c>
      <c r="L70" s="148">
        <f>compoprinc!AB62</f>
        <v>1.866449851875629E-2</v>
      </c>
      <c r="M70" s="148">
        <f>compoprinc!AC62</f>
        <v>1.1751742506731944E-2</v>
      </c>
      <c r="N70" s="148">
        <f>compoprinc!AD62</f>
        <v>1.8665138154574379E-2</v>
      </c>
      <c r="O70" s="148">
        <f>compoprinc!AE62</f>
        <v>9.4602696549941356E-3</v>
      </c>
      <c r="P70" s="148">
        <f>compoprinc!AF62</f>
        <v>7.6458312754766666E-2</v>
      </c>
      <c r="Q70" s="136">
        <f>compoprinc!AG62</f>
        <v>3.934865409860322E-2</v>
      </c>
      <c r="R70" s="106">
        <f>compoprinc!AH62</f>
        <v>0.10593338626085824</v>
      </c>
      <c r="S70" s="105">
        <f>compoprinc!AI62</f>
        <v>4.2762233020766871E-2</v>
      </c>
      <c r="T70" s="105">
        <f>compoprinc!AJ62</f>
        <v>8.9604490303827333E-3</v>
      </c>
      <c r="U70" s="105">
        <f>compoprinc!AK62</f>
        <v>5.0466540558282702E-3</v>
      </c>
      <c r="V70" s="105">
        <f>compoprinc!AL62</f>
        <v>9.9637255313496098E-3</v>
      </c>
      <c r="W70" s="105">
        <f>compoprinc!AM62</f>
        <v>2.0979487755568016E-3</v>
      </c>
      <c r="X70" s="105">
        <f>compoprinc!AN62</f>
        <v>1.8551183221518386E-2</v>
      </c>
      <c r="Y70" s="134">
        <f>compoprinc!AO62</f>
        <v>1.8551194178144215E-2</v>
      </c>
      <c r="AB70" s="597">
        <f t="shared" si="0"/>
        <v>6.3853740073227527E-9</v>
      </c>
      <c r="AC70" s="597">
        <f t="shared" si="1"/>
        <v>6.0730833695288311E-9</v>
      </c>
      <c r="AD70" s="597">
        <f t="shared" si="2"/>
        <v>-1.5526886443240073E-9</v>
      </c>
    </row>
    <row r="71" spans="1:30" x14ac:dyDescent="0.2">
      <c r="A71" s="107">
        <v>1974</v>
      </c>
      <c r="B71" s="149">
        <f>compoprinc!R63</f>
        <v>0.33891696661294191</v>
      </c>
      <c r="C71" s="148">
        <f>compoprinc!S63</f>
        <v>6.3599491370268879E-2</v>
      </c>
      <c r="D71" s="148">
        <f>compoprinc!T63</f>
        <v>2.4384724105684263E-2</v>
      </c>
      <c r="E71" s="148">
        <f>compoprinc!U63</f>
        <v>1.5445652601833615E-2</v>
      </c>
      <c r="F71" s="148">
        <f>compoprinc!V63</f>
        <v>2.2277077144224222E-2</v>
      </c>
      <c r="G71" s="148">
        <f>compoprinc!W63</f>
        <v>1.6604770560206816E-2</v>
      </c>
      <c r="H71" s="148">
        <f>compoprinc!X63</f>
        <v>0.15110682731187808</v>
      </c>
      <c r="I71" s="142">
        <f>compoprinc!Y63</f>
        <v>4.5498427816028197E-2</v>
      </c>
      <c r="J71" s="170">
        <f>compoprinc!Z63</f>
        <v>0.23495093672181611</v>
      </c>
      <c r="K71" s="148">
        <f>compoprinc!AA63</f>
        <v>5.6267120466259257E-2</v>
      </c>
      <c r="L71" s="148">
        <f>compoprinc!AB63</f>
        <v>2.003923147185116E-2</v>
      </c>
      <c r="M71" s="148">
        <f>compoprinc!AC63</f>
        <v>1.1231279451017429E-2</v>
      </c>
      <c r="N71" s="148">
        <f>compoprinc!AD63</f>
        <v>1.9195720434026953E-2</v>
      </c>
      <c r="O71" s="148">
        <f>compoprinc!AE63</f>
        <v>9.9027592676890208E-3</v>
      </c>
      <c r="P71" s="148">
        <f>compoprinc!AF63</f>
        <v>7.9943889797959855E-2</v>
      </c>
      <c r="Q71" s="136">
        <f>compoprinc!AG63</f>
        <v>3.8370935158752673E-2</v>
      </c>
      <c r="R71" s="106">
        <f>compoprinc!AH63</f>
        <v>0.10324409124120848</v>
      </c>
      <c r="S71" s="105">
        <f>compoprinc!AI63</f>
        <v>3.731296073692647E-2</v>
      </c>
      <c r="T71" s="105">
        <f>compoprinc!AJ63</f>
        <v>9.7484550667559233E-3</v>
      </c>
      <c r="U71" s="105">
        <f>compoprinc!AK63</f>
        <v>4.9180837885947071E-3</v>
      </c>
      <c r="V71" s="105">
        <f>compoprinc!AL63</f>
        <v>1.0383019416096317E-2</v>
      </c>
      <c r="W71" s="105">
        <f>compoprinc!AM63</f>
        <v>2.4094084731594023E-3</v>
      </c>
      <c r="X71" s="105">
        <f>compoprinc!AN63</f>
        <v>1.9921006008431164E-2</v>
      </c>
      <c r="Y71" s="134">
        <f>compoprinc!AO63</f>
        <v>1.8551157106230676E-2</v>
      </c>
      <c r="AB71" s="597">
        <f t="shared" si="0"/>
        <v>-4.2971821656578868E-9</v>
      </c>
      <c r="AC71" s="597">
        <f t="shared" si="1"/>
        <v>6.7425975913693037E-10</v>
      </c>
      <c r="AD71" s="597">
        <f t="shared" si="2"/>
        <v>6.4501382013304465E-10</v>
      </c>
    </row>
    <row r="72" spans="1:30" x14ac:dyDescent="0.2">
      <c r="A72" s="107">
        <v>1975</v>
      </c>
      <c r="B72" s="149">
        <f>compoprinc!R64</f>
        <v>0.34064290158346466</v>
      </c>
      <c r="C72" s="148">
        <f>compoprinc!S64</f>
        <v>6.3043527740376248E-2</v>
      </c>
      <c r="D72" s="148">
        <f>compoprinc!T64</f>
        <v>2.5114455772907052E-2</v>
      </c>
      <c r="E72" s="148">
        <f>compoprinc!U64</f>
        <v>1.5054342848612734E-2</v>
      </c>
      <c r="F72" s="148">
        <f>compoprinc!V64</f>
        <v>2.274415815394093E-2</v>
      </c>
      <c r="G72" s="148">
        <f>compoprinc!W64</f>
        <v>1.8560316094294649E-2</v>
      </c>
      <c r="H72" s="148">
        <f>compoprinc!X64</f>
        <v>0.15135378213057038</v>
      </c>
      <c r="I72" s="142">
        <f>compoprinc!Y64</f>
        <v>4.4772329943327804E-2</v>
      </c>
      <c r="J72" s="170">
        <f>compoprinc!Z64</f>
        <v>0.23518016732907654</v>
      </c>
      <c r="K72" s="148">
        <f>compoprinc!AA64</f>
        <v>5.5205474738187377E-2</v>
      </c>
      <c r="L72" s="148">
        <f>compoprinc!AB64</f>
        <v>2.0081419952247215E-2</v>
      </c>
      <c r="M72" s="148">
        <f>compoprinc!AC64</f>
        <v>1.1043266505838645E-2</v>
      </c>
      <c r="N72" s="148">
        <f>compoprinc!AD64</f>
        <v>1.966498928885585E-2</v>
      </c>
      <c r="O72" s="148">
        <f>compoprinc!AE64</f>
        <v>1.0907872998789259E-2</v>
      </c>
      <c r="P72" s="148">
        <f>compoprinc!AF64</f>
        <v>8.046930331022395E-2</v>
      </c>
      <c r="Q72" s="136">
        <f>compoprinc!AG64</f>
        <v>3.7807842229014454E-2</v>
      </c>
      <c r="R72" s="106">
        <f>compoprinc!AH64</f>
        <v>0.10308504170890842</v>
      </c>
      <c r="S72" s="105">
        <f>compoprinc!AI64</f>
        <v>3.642327769671283E-2</v>
      </c>
      <c r="T72" s="105">
        <f>compoprinc!AJ64</f>
        <v>9.6749858027465052E-3</v>
      </c>
      <c r="U72" s="105">
        <f>compoprinc!AK64</f>
        <v>4.9187580607250592E-3</v>
      </c>
      <c r="V72" s="105">
        <f>compoprinc!AL64</f>
        <v>1.0709017796084908E-2</v>
      </c>
      <c r="W72" s="105">
        <f>compoprinc!AM64</f>
        <v>2.6133855918262228E-3</v>
      </c>
      <c r="X72" s="105">
        <f>compoprinc!AN64</f>
        <v>2.0330001443486623E-2</v>
      </c>
      <c r="Y72" s="134">
        <f>compoprinc!AO64</f>
        <v>1.8415616189258799E-2</v>
      </c>
      <c r="AB72" s="597">
        <f t="shared" si="0"/>
        <v>-1.1100565133759233E-8</v>
      </c>
      <c r="AC72" s="597">
        <f t="shared" si="1"/>
        <v>-1.6940802094467244E-9</v>
      </c>
      <c r="AD72" s="597">
        <f t="shared" si="2"/>
        <v>-8.7193252618078532E-10</v>
      </c>
    </row>
    <row r="73" spans="1:30" x14ac:dyDescent="0.2">
      <c r="A73" s="107">
        <v>1976</v>
      </c>
      <c r="B73" s="149">
        <f>compoprinc!R65</f>
        <v>0.34127971587676598</v>
      </c>
      <c r="C73" s="148">
        <f>compoprinc!S65</f>
        <v>6.636208306703395E-2</v>
      </c>
      <c r="D73" s="148">
        <f>compoprinc!T65</f>
        <v>2.422093802023878E-2</v>
      </c>
      <c r="E73" s="148">
        <f>compoprinc!U65</f>
        <v>1.4462224102902876E-2</v>
      </c>
      <c r="F73" s="148">
        <f>compoprinc!V65</f>
        <v>2.2264419556957904E-2</v>
      </c>
      <c r="G73" s="148">
        <f>compoprinc!W65</f>
        <v>1.9221396571282412E-2</v>
      </c>
      <c r="H73" s="148">
        <f>compoprinc!X65</f>
        <v>0.15093380727203964</v>
      </c>
      <c r="I73" s="142">
        <f>compoprinc!Y65</f>
        <v>4.3814851720370029E-2</v>
      </c>
      <c r="J73" s="170">
        <f>compoprinc!Z65</f>
        <v>0.23547194475227684</v>
      </c>
      <c r="K73" s="148">
        <f>compoprinc!AA65</f>
        <v>5.7775390134231941E-2</v>
      </c>
      <c r="L73" s="148">
        <f>compoprinc!AB65</f>
        <v>1.9168332565584201E-2</v>
      </c>
      <c r="M73" s="148">
        <f>compoprinc!AC65</f>
        <v>1.0772955049969557E-2</v>
      </c>
      <c r="N73" s="148">
        <f>compoprinc!AD65</f>
        <v>1.9216717096966818E-2</v>
      </c>
      <c r="O73" s="148">
        <f>compoprinc!AE65</f>
        <v>1.115019676500939E-2</v>
      </c>
      <c r="P73" s="148">
        <f>compoprinc!AF65</f>
        <v>8.0530453592615459E-2</v>
      </c>
      <c r="Q73" s="136">
        <f>compoprinc!AG65</f>
        <v>3.6857900553496137E-2</v>
      </c>
      <c r="R73" s="106">
        <f>compoprinc!AH65</f>
        <v>0.10306414978384026</v>
      </c>
      <c r="S73" s="105">
        <f>compoprinc!AI65</f>
        <v>3.7809918781306351E-2</v>
      </c>
      <c r="T73" s="105">
        <f>compoprinc!AJ65</f>
        <v>9.1017610094894508E-3</v>
      </c>
      <c r="U73" s="105">
        <f>compoprinc!AK65</f>
        <v>4.8207475633680885E-3</v>
      </c>
      <c r="V73" s="105">
        <f>compoprinc!AL65</f>
        <v>1.032600209620238E-2</v>
      </c>
      <c r="W73" s="105">
        <f>compoprinc!AM65</f>
        <v>2.645479203710055E-3</v>
      </c>
      <c r="X73" s="105">
        <f>compoprinc!AN65</f>
        <v>2.0564713243360622E-2</v>
      </c>
      <c r="Y73" s="134">
        <f>compoprinc!AO65</f>
        <v>1.7795526263569172E-2</v>
      </c>
      <c r="AB73" s="597">
        <f t="shared" si="0"/>
        <v>-4.4340596194736293E-9</v>
      </c>
      <c r="AC73" s="597">
        <f t="shared" si="1"/>
        <v>-1.0055966614963552E-9</v>
      </c>
      <c r="AD73" s="597">
        <f t="shared" si="2"/>
        <v>1.6228341448432104E-9</v>
      </c>
    </row>
    <row r="74" spans="1:30" x14ac:dyDescent="0.2">
      <c r="A74" s="107">
        <v>1977</v>
      </c>
      <c r="B74" s="149">
        <f>compoprinc!R66</f>
        <v>0.34193260237102407</v>
      </c>
      <c r="C74" s="148">
        <f>compoprinc!S66</f>
        <v>6.750766376891093E-2</v>
      </c>
      <c r="D74" s="148">
        <f>compoprinc!T66</f>
        <v>2.4514321160698807E-2</v>
      </c>
      <c r="E74" s="148">
        <f>compoprinc!U66</f>
        <v>1.3982420760986325E-2</v>
      </c>
      <c r="F74" s="148">
        <f>compoprinc!V66</f>
        <v>2.168729679318826E-2</v>
      </c>
      <c r="G74" s="148">
        <f>compoprinc!W66</f>
        <v>2.0244553548813826E-2</v>
      </c>
      <c r="H74" s="148">
        <f>compoprinc!X66</f>
        <v>0.15060839185573727</v>
      </c>
      <c r="I74" s="142">
        <f>compoprinc!Y66</f>
        <v>4.3387951051006013E-2</v>
      </c>
      <c r="J74" s="170">
        <f>compoprinc!Z66</f>
        <v>0.23617885901106916</v>
      </c>
      <c r="K74" s="148">
        <f>compoprinc!AA66</f>
        <v>5.877971294919071E-2</v>
      </c>
      <c r="L74" s="148">
        <f>compoprinc!AB66</f>
        <v>1.9349535577234109E-2</v>
      </c>
      <c r="M74" s="148">
        <f>compoprinc!AC66</f>
        <v>1.0504097190039308E-2</v>
      </c>
      <c r="N74" s="148">
        <f>compoprinc!AD66</f>
        <v>1.8717752505789775E-2</v>
      </c>
      <c r="O74" s="148">
        <f>compoprinc!AE66</f>
        <v>1.1972151373610851E-2</v>
      </c>
      <c r="P74" s="148">
        <f>compoprinc!AF66</f>
        <v>8.0403282336909854E-2</v>
      </c>
      <c r="Q74" s="136">
        <f>compoprinc!AG66</f>
        <v>3.6452327242382232E-2</v>
      </c>
      <c r="R74" s="106">
        <f>compoprinc!AH66</f>
        <v>0.10347408991724016</v>
      </c>
      <c r="S74" s="105">
        <f>compoprinc!AI66</f>
        <v>3.81404261937206E-2</v>
      </c>
      <c r="T74" s="105">
        <f>compoprinc!AJ66</f>
        <v>8.9683292970157424E-3</v>
      </c>
      <c r="U74" s="105">
        <f>compoprinc!AK66</f>
        <v>4.8401288878485577E-3</v>
      </c>
      <c r="V74" s="105">
        <f>compoprinc!AL66</f>
        <v>1.008758119433284E-2</v>
      </c>
      <c r="W74" s="105">
        <f>compoprinc!AM66</f>
        <v>2.8788976873144745E-3</v>
      </c>
      <c r="X74" s="105">
        <f>compoprinc!AN66</f>
        <v>2.0986837965427663E-2</v>
      </c>
      <c r="Y74" s="134">
        <f>compoprinc!AO66</f>
        <v>1.7571888125800683E-2</v>
      </c>
      <c r="AB74" s="597">
        <f t="shared" si="0"/>
        <v>3.4316826602598383E-9</v>
      </c>
      <c r="AC74" s="597">
        <f t="shared" si="1"/>
        <v>-1.6408768788167549E-10</v>
      </c>
      <c r="AD74" s="597">
        <f t="shared" si="2"/>
        <v>5.6577960372283798E-10</v>
      </c>
    </row>
    <row r="75" spans="1:30" x14ac:dyDescent="0.2">
      <c r="A75" s="107">
        <v>1978</v>
      </c>
      <c r="B75" s="149">
        <f>compoprinc!R67</f>
        <v>0.34092576246590589</v>
      </c>
      <c r="C75" s="148">
        <f>compoprinc!S67</f>
        <v>6.4868133056259047E-2</v>
      </c>
      <c r="D75" s="148">
        <f>compoprinc!T67</f>
        <v>2.5007883969743395E-2</v>
      </c>
      <c r="E75" s="148">
        <f>compoprinc!U67</f>
        <v>1.2555419693663E-2</v>
      </c>
      <c r="F75" s="148">
        <f>compoprinc!V67</f>
        <v>2.1240855943492454E-2</v>
      </c>
      <c r="G75" s="148">
        <f>compoprinc!W67</f>
        <v>2.1895737353146316E-2</v>
      </c>
      <c r="H75" s="148">
        <f>compoprinc!X67</f>
        <v>0.15210818904006995</v>
      </c>
      <c r="I75" s="142">
        <f>compoprinc!Y67</f>
        <v>4.3249546946289463E-2</v>
      </c>
      <c r="J75" s="170">
        <f>compoprinc!Z67</f>
        <v>0.23543794799241802</v>
      </c>
      <c r="K75" s="148">
        <f>compoprinc!AA67</f>
        <v>5.6496378080048704E-2</v>
      </c>
      <c r="L75" s="148">
        <f>compoprinc!AB67</f>
        <v>1.972825828107359E-2</v>
      </c>
      <c r="M75" s="148">
        <f>compoprinc!AC67</f>
        <v>9.3663250972298162E-3</v>
      </c>
      <c r="N75" s="148">
        <f>compoprinc!AD67</f>
        <v>1.8279848554345612E-2</v>
      </c>
      <c r="O75" s="148">
        <f>compoprinc!AE67</f>
        <v>1.3251816307451814E-2</v>
      </c>
      <c r="P75" s="148">
        <f>compoprinc!AF67</f>
        <v>8.2144917694856545E-2</v>
      </c>
      <c r="Q75" s="136">
        <f>compoprinc!AG67</f>
        <v>3.6170400758804844E-2</v>
      </c>
      <c r="R75" s="106">
        <f>compoprinc!AH67</f>
        <v>0.10344810086406708</v>
      </c>
      <c r="S75" s="105">
        <f>compoprinc!AI67</f>
        <v>3.7012861759723847E-2</v>
      </c>
      <c r="T75" s="105">
        <f>compoprinc!AJ67</f>
        <v>9.3712493052846568E-3</v>
      </c>
      <c r="U75" s="105">
        <f>compoprinc!AK67</f>
        <v>4.411043470127881E-3</v>
      </c>
      <c r="V75" s="105">
        <f>compoprinc!AL67</f>
        <v>9.9851900784650449E-3</v>
      </c>
      <c r="W75" s="105">
        <f>compoprinc!AM67</f>
        <v>3.1926773613985687E-3</v>
      </c>
      <c r="X75" s="105">
        <f>compoprinc!AN67</f>
        <v>2.1933841443851299E-2</v>
      </c>
      <c r="Y75" s="134">
        <f>compoprinc!AO67</f>
        <v>1.7541239319211144E-2</v>
      </c>
      <c r="AB75" s="597">
        <f t="shared" ref="AB75:AB116" si="3">B75-SUM(C75:I75)</f>
        <v>-3.5367577200240419E-9</v>
      </c>
      <c r="AC75" s="597">
        <f t="shared" ref="AC75:AC116" si="4">J75-SUM(K75:Q75)</f>
        <v>3.2186071030615437E-9</v>
      </c>
      <c r="AD75" s="597">
        <f t="shared" ref="AD75:AD116" si="5">R75-SUM(S75:Y75)</f>
        <v>-1.8739953616675464E-9</v>
      </c>
    </row>
    <row r="76" spans="1:30" x14ac:dyDescent="0.2">
      <c r="A76" s="110">
        <v>1979</v>
      </c>
      <c r="B76" s="151">
        <f>compoprinc!R68</f>
        <v>0.34251639246940613</v>
      </c>
      <c r="C76" s="150">
        <f>compoprinc!S68</f>
        <v>6.2275368720293045E-2</v>
      </c>
      <c r="D76" s="150">
        <f>compoprinc!T68</f>
        <v>2.7042157831601799E-2</v>
      </c>
      <c r="E76" s="150">
        <f>compoprinc!U68</f>
        <v>1.135187316685915E-2</v>
      </c>
      <c r="F76" s="150">
        <f>compoprinc!V68</f>
        <v>2.1045401692390442E-2</v>
      </c>
      <c r="G76" s="150">
        <f>compoprinc!W68</f>
        <v>2.3215547204017639E-2</v>
      </c>
      <c r="H76" s="150">
        <f>compoprinc!X68</f>
        <v>0.15477927029132843</v>
      </c>
      <c r="I76" s="143">
        <f>compoprinc!Y68</f>
        <v>4.2806785553693771E-2</v>
      </c>
      <c r="J76" s="171">
        <f>compoprinc!Z68</f>
        <v>0.23807156085968018</v>
      </c>
      <c r="K76" s="150">
        <f>compoprinc!AA68</f>
        <v>5.4785590618848801E-2</v>
      </c>
      <c r="L76" s="150">
        <f>compoprinc!AB68</f>
        <v>2.1689873421564698E-2</v>
      </c>
      <c r="M76" s="150">
        <f>compoprinc!AC68</f>
        <v>8.6861499585211277E-3</v>
      </c>
      <c r="N76" s="150">
        <f>compoprinc!AD68</f>
        <v>1.8304066732525826E-2</v>
      </c>
      <c r="O76" s="150">
        <f>compoprinc!AE68</f>
        <v>1.4035722240805626E-2</v>
      </c>
      <c r="P76" s="150">
        <f>compoprinc!AF68</f>
        <v>8.4522314369678497E-2</v>
      </c>
      <c r="Q76" s="140">
        <f>compoprinc!AG68</f>
        <v>3.6047834903001785E-2</v>
      </c>
      <c r="R76" s="109">
        <f>compoprinc!AH68</f>
        <v>0.10671211034059525</v>
      </c>
      <c r="S76" s="108">
        <f>compoprinc!AI68</f>
        <v>3.7225570529699326E-2</v>
      </c>
      <c r="T76" s="108">
        <f>compoprinc!AJ68</f>
        <v>1.0851303377421573E-2</v>
      </c>
      <c r="U76" s="108">
        <f>compoprinc!AK68</f>
        <v>4.3392648221924901E-3</v>
      </c>
      <c r="V76" s="108">
        <f>compoprinc!AL68</f>
        <v>1.0321159847080708E-2</v>
      </c>
      <c r="W76" s="108">
        <f>compoprinc!AM68</f>
        <v>3.448577132076025E-3</v>
      </c>
      <c r="X76" s="108">
        <f>compoprinc!AN68</f>
        <v>2.2896865382790565E-2</v>
      </c>
      <c r="Y76" s="138">
        <f>compoprinc!AO68</f>
        <v>1.7629371955990791E-2</v>
      </c>
      <c r="AB76" s="597">
        <f t="shared" si="3"/>
        <v>-1.1990778148174286E-8</v>
      </c>
      <c r="AC76" s="597">
        <f t="shared" si="4"/>
        <v>8.6147338151931763E-9</v>
      </c>
      <c r="AD76" s="597">
        <f t="shared" si="5"/>
        <v>-2.7066562324762344E-9</v>
      </c>
    </row>
    <row r="77" spans="1:30" x14ac:dyDescent="0.2">
      <c r="A77" s="107">
        <v>1980</v>
      </c>
      <c r="B77" s="149">
        <f>compoprinc!R69</f>
        <v>0.34017330408096313</v>
      </c>
      <c r="C77" s="148">
        <f>compoprinc!S69</f>
        <v>5.256585031747818E-2</v>
      </c>
      <c r="D77" s="148">
        <f>compoprinc!T69</f>
        <v>3.2239137683063745E-2</v>
      </c>
      <c r="E77" s="148">
        <f>compoprinc!U69</f>
        <v>1.1687415651977062E-2</v>
      </c>
      <c r="F77" s="148">
        <f>compoprinc!V69</f>
        <v>1.8533999100327492E-2</v>
      </c>
      <c r="G77" s="148">
        <f>compoprinc!W69</f>
        <v>2.217036671936512E-2</v>
      </c>
      <c r="H77" s="148">
        <f>compoprinc!X69</f>
        <v>0.16700269281864166</v>
      </c>
      <c r="I77" s="142">
        <f>compoprinc!Y69</f>
        <v>3.5973839461803436E-2</v>
      </c>
      <c r="J77" s="170">
        <f>compoprinc!Z69</f>
        <v>0.23378486931324005</v>
      </c>
      <c r="K77" s="148">
        <f>compoprinc!AA69</f>
        <v>4.6061549335718155E-2</v>
      </c>
      <c r="L77" s="148">
        <f>compoprinc!AB69</f>
        <v>2.5394824799150229E-2</v>
      </c>
      <c r="M77" s="148">
        <f>compoprinc!AC69</f>
        <v>8.9975167065858841E-3</v>
      </c>
      <c r="N77" s="148">
        <f>compoprinc!AD69</f>
        <v>1.6015985980629921E-2</v>
      </c>
      <c r="O77" s="148">
        <f>compoprinc!AE69</f>
        <v>1.3795176520943642E-2</v>
      </c>
      <c r="P77" s="148">
        <f>compoprinc!AF69</f>
        <v>9.3474365770816803E-2</v>
      </c>
      <c r="Q77" s="136">
        <f>compoprinc!AG69</f>
        <v>3.0045446008443832E-2</v>
      </c>
      <c r="R77" s="106">
        <f>compoprinc!AH69</f>
        <v>0.10279034078121185</v>
      </c>
      <c r="S77" s="105">
        <f>compoprinc!AI69</f>
        <v>3.0761562287807465E-2</v>
      </c>
      <c r="T77" s="105">
        <f>compoprinc!AJ69</f>
        <v>1.2641962588531896E-2</v>
      </c>
      <c r="U77" s="105">
        <f>compoprinc!AK69</f>
        <v>4.6390224015340209E-3</v>
      </c>
      <c r="V77" s="105">
        <f>compoprinc!AL69</f>
        <v>9.3364845961332321E-3</v>
      </c>
      <c r="W77" s="105">
        <f>compoprinc!AM69</f>
        <v>3.8050566799938679E-3</v>
      </c>
      <c r="X77" s="105">
        <f>compoprinc!AN69</f>
        <v>2.638336643576622E-2</v>
      </c>
      <c r="Y77" s="134">
        <f>compoprinc!AO69</f>
        <v>1.5222884714603424E-2</v>
      </c>
      <c r="AB77" s="597">
        <f t="shared" si="3"/>
        <v>2.3283064365386963E-9</v>
      </c>
      <c r="AC77" s="597">
        <f t="shared" si="4"/>
        <v>4.1909515857696533E-9</v>
      </c>
      <c r="AD77" s="597">
        <f t="shared" si="5"/>
        <v>1.076841726899147E-9</v>
      </c>
    </row>
    <row r="78" spans="1:30" x14ac:dyDescent="0.2">
      <c r="A78" s="107">
        <v>1981</v>
      </c>
      <c r="B78" s="149">
        <f>compoprinc!R70</f>
        <v>0.34415394067764282</v>
      </c>
      <c r="C78" s="148">
        <f>compoprinc!S70</f>
        <v>5.1769793033599854E-2</v>
      </c>
      <c r="D78" s="148">
        <f>compoprinc!T70</f>
        <v>3.6598143400624394E-2</v>
      </c>
      <c r="E78" s="148">
        <f>compoprinc!U70</f>
        <v>1.2599342502653599E-2</v>
      </c>
      <c r="F78" s="148">
        <f>compoprinc!V70</f>
        <v>1.8100779503583908E-2</v>
      </c>
      <c r="G78" s="148">
        <f>compoprinc!W70</f>
        <v>2.558145672082901E-2</v>
      </c>
      <c r="H78" s="148">
        <f>compoprinc!X70</f>
        <v>0.16658122837543488</v>
      </c>
      <c r="I78" s="142">
        <f>compoprinc!Y70</f>
        <v>3.292321041226387E-2</v>
      </c>
      <c r="J78" s="170">
        <f>compoprinc!Z70</f>
        <v>0.23689508438110352</v>
      </c>
      <c r="K78" s="148">
        <f>compoprinc!AA70</f>
        <v>4.5712564140558243E-2</v>
      </c>
      <c r="L78" s="148">
        <f>compoprinc!AB70</f>
        <v>3.0050566943828017E-2</v>
      </c>
      <c r="M78" s="148">
        <f>compoprinc!AC70</f>
        <v>1.0211984161287546E-2</v>
      </c>
      <c r="N78" s="148">
        <f>compoprinc!AD70</f>
        <v>1.5659390017390251E-2</v>
      </c>
      <c r="O78" s="148">
        <f>compoprinc!AE70</f>
        <v>1.6064830124378204E-2</v>
      </c>
      <c r="P78" s="148">
        <f>compoprinc!AF70</f>
        <v>9.1632433235645294E-2</v>
      </c>
      <c r="Q78" s="136">
        <f>compoprinc!AG70</f>
        <v>2.7563309296965599E-2</v>
      </c>
      <c r="R78" s="106">
        <f>compoprinc!AH70</f>
        <v>0.10490753501653671</v>
      </c>
      <c r="S78" s="105">
        <f>compoprinc!AI70</f>
        <v>3.0227795243263245E-2</v>
      </c>
      <c r="T78" s="105">
        <f>compoprinc!AJ70</f>
        <v>1.5027612244011834E-2</v>
      </c>
      <c r="U78" s="105">
        <f>compoprinc!AK70</f>
        <v>5.607995786704123E-3</v>
      </c>
      <c r="V78" s="105">
        <f>compoprinc!AL70</f>
        <v>9.2270858585834503E-3</v>
      </c>
      <c r="W78" s="105">
        <f>compoprinc!AM70</f>
        <v>4.3802461586892605E-3</v>
      </c>
      <c r="X78" s="105">
        <f>compoprinc!AN70</f>
        <v>2.6430247351527214E-2</v>
      </c>
      <c r="Y78" s="134">
        <f>compoprinc!AO70</f>
        <v>1.4006554149091244E-2</v>
      </c>
      <c r="AB78" s="597">
        <f t="shared" si="3"/>
        <v>-1.3271346688270569E-8</v>
      </c>
      <c r="AC78" s="597">
        <f t="shared" si="4"/>
        <v>6.4610503613948822E-9</v>
      </c>
      <c r="AD78" s="597">
        <f t="shared" si="5"/>
        <v>-1.7753336578607559E-9</v>
      </c>
    </row>
    <row r="79" spans="1:30" x14ac:dyDescent="0.2">
      <c r="A79" s="107">
        <v>1982</v>
      </c>
      <c r="B79" s="135">
        <f>compoprinc!R71</f>
        <v>0.34853440523147583</v>
      </c>
      <c r="C79" s="136">
        <f>compoprinc!S71</f>
        <v>4.4639334082603455E-2</v>
      </c>
      <c r="D79" s="136">
        <f>compoprinc!T71</f>
        <v>3.8840519264340401E-2</v>
      </c>
      <c r="E79" s="136">
        <f>compoprinc!U71</f>
        <v>1.3305877335369587E-2</v>
      </c>
      <c r="F79" s="136">
        <f>compoprinc!V71</f>
        <v>1.5855692327022552E-2</v>
      </c>
      <c r="G79" s="136">
        <f>compoprinc!W71</f>
        <v>2.9713105410337448E-2</v>
      </c>
      <c r="H79" s="136">
        <f>compoprinc!X71</f>
        <v>0.17788384854793549</v>
      </c>
      <c r="I79" s="142">
        <f>compoprinc!Y71</f>
        <v>2.8296023607254028E-2</v>
      </c>
      <c r="J79" s="170">
        <f>compoprinc!Z71</f>
        <v>0.239737868309021</v>
      </c>
      <c r="K79" s="136">
        <f>compoprinc!AA71</f>
        <v>3.9991363883018494E-2</v>
      </c>
      <c r="L79" s="136">
        <f>compoprinc!AB71</f>
        <v>3.1833040702622384E-2</v>
      </c>
      <c r="M79" s="136">
        <f>compoprinc!AC71</f>
        <v>1.1058109812438488E-2</v>
      </c>
      <c r="N79" s="136">
        <f>compoprinc!AD71</f>
        <v>1.3751068152487278E-2</v>
      </c>
      <c r="O79" s="136">
        <f>compoprinc!AE71</f>
        <v>1.8924925476312637E-2</v>
      </c>
      <c r="P79" s="136">
        <f>compoprinc!AF71</f>
        <v>0.10055390000343323</v>
      </c>
      <c r="Q79" s="136">
        <f>compoprinc!AG71</f>
        <v>2.3625452071428299E-2</v>
      </c>
      <c r="R79" s="106">
        <f>compoprinc!AH71</f>
        <v>0.10762018710374832</v>
      </c>
      <c r="S79" s="105">
        <f>compoprinc!AI71</f>
        <v>2.855721116065979E-2</v>
      </c>
      <c r="T79" s="105">
        <f>compoprinc!AJ71</f>
        <v>1.7125305399531499E-2</v>
      </c>
      <c r="U79" s="105">
        <f>compoprinc!AK71</f>
        <v>6.3709674868732691E-3</v>
      </c>
      <c r="V79" s="105">
        <f>compoprinc!AL71</f>
        <v>8.3289965987205505E-3</v>
      </c>
      <c r="W79" s="105">
        <f>compoprinc!AM71</f>
        <v>5.8049815706908703E-3</v>
      </c>
      <c r="X79" s="105">
        <f>compoprinc!AN71</f>
        <v>2.9077628627419472E-2</v>
      </c>
      <c r="Y79" s="134">
        <f>compoprinc!AO71</f>
        <v>1.2355092912912369E-2</v>
      </c>
      <c r="AB79" s="597">
        <f t="shared" si="3"/>
        <v>4.6566128730773926E-9</v>
      </c>
      <c r="AC79" s="597">
        <f t="shared" si="4"/>
        <v>8.2072801887989044E-9</v>
      </c>
      <c r="AD79" s="597">
        <f t="shared" si="5"/>
        <v>3.3469405025243759E-9</v>
      </c>
    </row>
    <row r="80" spans="1:30" x14ac:dyDescent="0.2">
      <c r="A80" s="107">
        <v>1983</v>
      </c>
      <c r="B80" s="135">
        <f>compoprinc!R72</f>
        <v>0.35451397299766541</v>
      </c>
      <c r="C80" s="136">
        <f>compoprinc!S72</f>
        <v>4.6938110142946243E-2</v>
      </c>
      <c r="D80" s="136">
        <f>compoprinc!T72</f>
        <v>3.6753879277966917E-2</v>
      </c>
      <c r="E80" s="136">
        <f>compoprinc!U72</f>
        <v>1.3081523589789867E-2</v>
      </c>
      <c r="F80" s="136">
        <f>compoprinc!V72</f>
        <v>1.4710661023855209E-2</v>
      </c>
      <c r="G80" s="136">
        <f>compoprinc!W72</f>
        <v>3.3423781394958496E-2</v>
      </c>
      <c r="H80" s="136">
        <f>compoprinc!X72</f>
        <v>0.18198423087596893</v>
      </c>
      <c r="I80" s="142">
        <f>compoprinc!Y72</f>
        <v>2.7621768414974213E-2</v>
      </c>
      <c r="J80" s="170">
        <f>compoprinc!Z72</f>
        <v>0.24417616426944733</v>
      </c>
      <c r="K80" s="136">
        <f>compoprinc!AA72</f>
        <v>4.1896257549524307E-2</v>
      </c>
      <c r="L80" s="136">
        <f>compoprinc!AB72</f>
        <v>3.029966278700158E-2</v>
      </c>
      <c r="M80" s="136">
        <f>compoprinc!AC72</f>
        <v>1.0875805281102657E-2</v>
      </c>
      <c r="N80" s="136">
        <f>compoprinc!AD72</f>
        <v>1.255736593157053E-2</v>
      </c>
      <c r="O80" s="136">
        <f>compoprinc!AE72</f>
        <v>2.1943828091025352E-2</v>
      </c>
      <c r="P80" s="136">
        <f>compoprinc!AF72</f>
        <v>0.10403377562761307</v>
      </c>
      <c r="Q80" s="136">
        <f>compoprinc!AG72</f>
        <v>2.2569470107555389E-2</v>
      </c>
      <c r="R80" s="106">
        <f>compoprinc!AH72</f>
        <v>0.1110137552022934</v>
      </c>
      <c r="S80" s="105">
        <f>compoprinc!AI72</f>
        <v>3.0269471928477287E-2</v>
      </c>
      <c r="T80" s="105">
        <f>compoprinc!AJ72</f>
        <v>1.5964257996529341E-2</v>
      </c>
      <c r="U80" s="105">
        <f>compoprinc!AK72</f>
        <v>6.1787622980773449E-3</v>
      </c>
      <c r="V80" s="105">
        <f>compoprinc!AL72</f>
        <v>7.6176975853741169E-3</v>
      </c>
      <c r="W80" s="105">
        <f>compoprinc!AM72</f>
        <v>7.8859701752662659E-3</v>
      </c>
      <c r="X80" s="105">
        <f>compoprinc!AN72</f>
        <v>3.1439855694770813E-2</v>
      </c>
      <c r="Y80" s="134">
        <f>compoprinc!AO72</f>
        <v>1.1657738126814365E-2</v>
      </c>
      <c r="AB80" s="597">
        <f t="shared" si="3"/>
        <v>1.8277205526828766E-8</v>
      </c>
      <c r="AC80" s="597">
        <f t="shared" si="4"/>
        <v>-1.1059455573558807E-9</v>
      </c>
      <c r="AD80" s="597">
        <f t="shared" si="5"/>
        <v>1.3969838619232178E-9</v>
      </c>
    </row>
    <row r="81" spans="1:30" x14ac:dyDescent="0.2">
      <c r="A81" s="107">
        <v>1984</v>
      </c>
      <c r="B81" s="135">
        <f>compoprinc!R73</f>
        <v>0.35968410968780518</v>
      </c>
      <c r="C81" s="136">
        <f>compoprinc!S73</f>
        <v>4.7580569982528687E-2</v>
      </c>
      <c r="D81" s="136">
        <f>compoprinc!T73</f>
        <v>3.8524761097505689E-2</v>
      </c>
      <c r="E81" s="136">
        <f>compoprinc!U73</f>
        <v>1.1916059069335461E-2</v>
      </c>
      <c r="F81" s="136">
        <f>compoprinc!V73</f>
        <v>1.6133720055222511E-2</v>
      </c>
      <c r="G81" s="136">
        <f>compoprinc!W73</f>
        <v>4.1958685964345932E-2</v>
      </c>
      <c r="H81" s="136">
        <f>compoprinc!X73</f>
        <v>0.17149791121482849</v>
      </c>
      <c r="I81" s="142">
        <f>compoprinc!Y73</f>
        <v>3.2072421163320541E-2</v>
      </c>
      <c r="J81" s="170">
        <f>compoprinc!Z73</f>
        <v>0.25014573335647583</v>
      </c>
      <c r="K81" s="136">
        <f>compoprinc!AA73</f>
        <v>4.2397025972604752E-2</v>
      </c>
      <c r="L81" s="136">
        <f>compoprinc!AB73</f>
        <v>3.1546791840810329E-2</v>
      </c>
      <c r="M81" s="136">
        <f>compoprinc!AC73</f>
        <v>1.0024162940680981E-2</v>
      </c>
      <c r="N81" s="136">
        <f>compoprinc!AD73</f>
        <v>1.3960895128548145E-2</v>
      </c>
      <c r="O81" s="136">
        <f>compoprinc!AE73</f>
        <v>2.760951966047287E-2</v>
      </c>
      <c r="P81" s="136">
        <f>compoprinc!AF73</f>
        <v>9.8018229007720947E-2</v>
      </c>
      <c r="Q81" s="136">
        <f>compoprinc!AG73</f>
        <v>2.6589119806885719E-2</v>
      </c>
      <c r="R81" s="106">
        <f>compoprinc!AH73</f>
        <v>0.1154283732175827</v>
      </c>
      <c r="S81" s="105">
        <f>compoprinc!AI73</f>
        <v>3.0581111088395119E-2</v>
      </c>
      <c r="T81" s="105">
        <f>compoprinc!AJ73</f>
        <v>1.6811783571029082E-2</v>
      </c>
      <c r="U81" s="105">
        <f>compoprinc!AK73</f>
        <v>5.908201914280653E-3</v>
      </c>
      <c r="V81" s="105">
        <f>compoprinc!AL73</f>
        <v>8.4556527435779572E-3</v>
      </c>
      <c r="W81" s="105">
        <f>compoprinc!AM73</f>
        <v>9.775310754776001E-3</v>
      </c>
      <c r="X81" s="105">
        <f>compoprinc!AN73</f>
        <v>3.0174629762768745E-2</v>
      </c>
      <c r="Y81" s="134">
        <f>compoprinc!AO73</f>
        <v>1.3721681199967861E-2</v>
      </c>
      <c r="AB81" s="597">
        <f t="shared" si="3"/>
        <v>-1.885928213596344E-8</v>
      </c>
      <c r="AC81" s="597">
        <f t="shared" si="4"/>
        <v>-1.100124791264534E-8</v>
      </c>
      <c r="AD81" s="597">
        <f t="shared" si="5"/>
        <v>2.1827872842550278E-9</v>
      </c>
    </row>
    <row r="82" spans="1:30" x14ac:dyDescent="0.2">
      <c r="A82" s="107">
        <v>1985</v>
      </c>
      <c r="B82" s="135">
        <f>compoprinc!R74</f>
        <v>0.36111071705818176</v>
      </c>
      <c r="C82" s="136">
        <f>compoprinc!S74</f>
        <v>4.3198492377996445E-2</v>
      </c>
      <c r="D82" s="136">
        <f>compoprinc!T74</f>
        <v>3.9168527931906283E-2</v>
      </c>
      <c r="E82" s="136">
        <f>compoprinc!U74</f>
        <v>1.3333788141608238E-2</v>
      </c>
      <c r="F82" s="136">
        <f>compoprinc!V74</f>
        <v>1.5847630798816681E-2</v>
      </c>
      <c r="G82" s="136">
        <f>compoprinc!W74</f>
        <v>4.2084313929080963E-2</v>
      </c>
      <c r="H82" s="136">
        <f>compoprinc!X74</f>
        <v>0.17640145123004913</v>
      </c>
      <c r="I82" s="142">
        <f>compoprinc!Y74</f>
        <v>3.107650950551033E-2</v>
      </c>
      <c r="J82" s="170">
        <f>compoprinc!Z74</f>
        <v>0.25122430920600891</v>
      </c>
      <c r="K82" s="136">
        <f>compoprinc!AA74</f>
        <v>3.8618925958871841E-2</v>
      </c>
      <c r="L82" s="136">
        <f>compoprinc!AB74</f>
        <v>3.2484682567883283E-2</v>
      </c>
      <c r="M82" s="136">
        <f>compoprinc!AC74</f>
        <v>1.1371864937245846E-2</v>
      </c>
      <c r="N82" s="136">
        <f>compoprinc!AD74</f>
        <v>1.3724084012210369E-2</v>
      </c>
      <c r="O82" s="136">
        <f>compoprinc!AE74</f>
        <v>2.7704194188117981E-2</v>
      </c>
      <c r="P82" s="136">
        <f>compoprinc!AF74</f>
        <v>0.10147345066070557</v>
      </c>
      <c r="Q82" s="136">
        <f>compoprinc!AG74</f>
        <v>2.5847110897302628E-2</v>
      </c>
      <c r="R82" s="106">
        <f>compoprinc!AH74</f>
        <v>0.11735387891530991</v>
      </c>
      <c r="S82" s="105">
        <f>compoprinc!AI74</f>
        <v>2.8551492840051651E-2</v>
      </c>
      <c r="T82" s="105">
        <f>compoprinc!AJ74</f>
        <v>1.8702184897847474E-2</v>
      </c>
      <c r="U82" s="105">
        <f>compoprinc!AK74</f>
        <v>7.2114598006010056E-3</v>
      </c>
      <c r="V82" s="105">
        <f>compoprinc!AL74</f>
        <v>8.4066316485404968E-3</v>
      </c>
      <c r="W82" s="105">
        <f>compoprinc!AM74</f>
        <v>9.8628103733062744E-3</v>
      </c>
      <c r="X82" s="105">
        <f>compoprinc!AN74</f>
        <v>3.1174065545201302E-2</v>
      </c>
      <c r="Y82" s="134">
        <f>compoprinc!AO74</f>
        <v>1.3445230200886726E-2</v>
      </c>
      <c r="AB82" s="597">
        <f t="shared" si="3"/>
        <v>3.14321368932724E-9</v>
      </c>
      <c r="AC82" s="597">
        <f t="shared" si="4"/>
        <v>-4.0163286030292511E-9</v>
      </c>
      <c r="AD82" s="597">
        <f t="shared" si="5"/>
        <v>3.6088749766349792E-9</v>
      </c>
    </row>
    <row r="83" spans="1:30" x14ac:dyDescent="0.2">
      <c r="A83" s="107">
        <v>1986</v>
      </c>
      <c r="B83" s="135">
        <f>compoprinc!R75</f>
        <v>0.35978639125823975</v>
      </c>
      <c r="C83" s="136">
        <f>compoprinc!S75</f>
        <v>3.8428749889135361E-2</v>
      </c>
      <c r="D83" s="136">
        <f>compoprinc!T75</f>
        <v>3.7505156011320651E-2</v>
      </c>
      <c r="E83" s="136">
        <f>compoprinc!U75</f>
        <v>1.4279888011515141E-2</v>
      </c>
      <c r="F83" s="136">
        <f>compoprinc!V75</f>
        <v>1.4501829631626606E-2</v>
      </c>
      <c r="G83" s="136">
        <f>compoprinc!W75</f>
        <v>3.8119539618492126E-2</v>
      </c>
      <c r="H83" s="136">
        <f>compoprinc!X75</f>
        <v>0.18583230674266815</v>
      </c>
      <c r="I83" s="142">
        <f>compoprinc!Y75</f>
        <v>3.1118927523493767E-2</v>
      </c>
      <c r="J83" s="170">
        <f>compoprinc!Z75</f>
        <v>0.24859008193016052</v>
      </c>
      <c r="K83" s="136">
        <f>compoprinc!AA75</f>
        <v>3.431243821978569E-2</v>
      </c>
      <c r="L83" s="136">
        <f>compoprinc!AB75</f>
        <v>3.1829491490498185E-2</v>
      </c>
      <c r="M83" s="136">
        <f>compoprinc!AC75</f>
        <v>1.2205375358462334E-2</v>
      </c>
      <c r="N83" s="136">
        <f>compoprinc!AD75</f>
        <v>1.2418000027537346E-2</v>
      </c>
      <c r="O83" s="136">
        <f>compoprinc!AE75</f>
        <v>2.5160163640975952E-2</v>
      </c>
      <c r="P83" s="136">
        <f>compoprinc!AF75</f>
        <v>0.10693827271461487</v>
      </c>
      <c r="Q83" s="136">
        <f>compoprinc!AG75</f>
        <v>2.5726340711116791E-2</v>
      </c>
      <c r="R83" s="106">
        <f>compoprinc!AH75</f>
        <v>0.11371186375617981</v>
      </c>
      <c r="S83" s="105">
        <f>compoprinc!AI75</f>
        <v>2.458464726805687E-2</v>
      </c>
      <c r="T83" s="105">
        <f>compoprinc!AJ75</f>
        <v>1.8463844666257501E-2</v>
      </c>
      <c r="U83" s="105">
        <f>compoprinc!AK75</f>
        <v>8.2033341750502586E-3</v>
      </c>
      <c r="V83" s="105">
        <f>compoprinc!AL75</f>
        <v>7.3841698467731476E-3</v>
      </c>
      <c r="W83" s="105">
        <f>compoprinc!AM75</f>
        <v>8.7713943794369698E-3</v>
      </c>
      <c r="X83" s="105">
        <f>compoprinc!AN75</f>
        <v>3.3120200037956238E-2</v>
      </c>
      <c r="Y83" s="134">
        <f>compoprinc!AO75</f>
        <v>1.3184274546802044E-2</v>
      </c>
      <c r="AB83" s="597">
        <f t="shared" si="3"/>
        <v>-6.1700120568275452E-9</v>
      </c>
      <c r="AC83" s="597">
        <f t="shared" si="4"/>
        <v>-2.3283064365386963E-10</v>
      </c>
      <c r="AD83" s="597">
        <f t="shared" si="5"/>
        <v>-1.1641532182693481E-9</v>
      </c>
    </row>
    <row r="84" spans="1:30" x14ac:dyDescent="0.2">
      <c r="A84" s="107">
        <v>1987</v>
      </c>
      <c r="B84" s="135">
        <f>compoprinc!R76</f>
        <v>0.37005525827407837</v>
      </c>
      <c r="C84" s="136">
        <f>compoprinc!S76</f>
        <v>3.9205532521009445E-2</v>
      </c>
      <c r="D84" s="136">
        <f>compoprinc!T76</f>
        <v>3.6564097972586751E-2</v>
      </c>
      <c r="E84" s="136">
        <f>compoprinc!U76</f>
        <v>1.3678574003279209E-2</v>
      </c>
      <c r="F84" s="136">
        <f>compoprinc!V76</f>
        <v>1.5097431838512421E-2</v>
      </c>
      <c r="G84" s="136">
        <f>compoprinc!W76</f>
        <v>3.7883993238210678E-2</v>
      </c>
      <c r="H84" s="136">
        <f>compoprinc!X76</f>
        <v>0.19435809552669525</v>
      </c>
      <c r="I84" s="142">
        <f>compoprinc!Y76</f>
        <v>3.326752781867981E-2</v>
      </c>
      <c r="J84" s="170">
        <f>compoprinc!Z76</f>
        <v>0.26068967580795288</v>
      </c>
      <c r="K84" s="136">
        <f>compoprinc!AA76</f>
        <v>3.4970283508300781E-2</v>
      </c>
      <c r="L84" s="136">
        <f>compoprinc!AB76</f>
        <v>3.2376936404034495E-2</v>
      </c>
      <c r="M84" s="136">
        <f>compoprinc!AC76</f>
        <v>1.1972480453550816E-2</v>
      </c>
      <c r="N84" s="136">
        <f>compoprinc!AD76</f>
        <v>1.3034374453127384E-2</v>
      </c>
      <c r="O84" s="136">
        <f>compoprinc!AE76</f>
        <v>2.6074955239892006E-2</v>
      </c>
      <c r="P84" s="136">
        <f>compoprinc!AF76</f>
        <v>0.11495887488126755</v>
      </c>
      <c r="Q84" s="136">
        <f>compoprinc!AG76</f>
        <v>2.7301792055368423E-2</v>
      </c>
      <c r="R84" s="106">
        <f>compoprinc!AH76</f>
        <v>0.12465806305408478</v>
      </c>
      <c r="S84" s="105">
        <f>compoprinc!AI76</f>
        <v>2.5877695530653E-2</v>
      </c>
      <c r="T84" s="105">
        <f>compoprinc!AJ76</f>
        <v>2.0826783613301814E-2</v>
      </c>
      <c r="U84" s="105">
        <f>compoprinc!AK76</f>
        <v>7.9577183350920677E-3</v>
      </c>
      <c r="V84" s="105">
        <f>compoprinc!AL76</f>
        <v>7.865014486014843E-3</v>
      </c>
      <c r="W84" s="105">
        <f>compoprinc!AM76</f>
        <v>9.8495585843920708E-3</v>
      </c>
      <c r="X84" s="105">
        <f>compoprinc!AN76</f>
        <v>3.8718968629837036E-2</v>
      </c>
      <c r="Y84" s="134">
        <f>compoprinc!AO76</f>
        <v>1.356232725083828E-2</v>
      </c>
      <c r="AB84" s="597">
        <f t="shared" si="3"/>
        <v>5.3551048040390015E-9</v>
      </c>
      <c r="AC84" s="597">
        <f t="shared" si="4"/>
        <v>-2.1187588572502136E-8</v>
      </c>
      <c r="AD84" s="597">
        <f t="shared" si="5"/>
        <v>-3.3760443329811096E-9</v>
      </c>
    </row>
    <row r="85" spans="1:30" x14ac:dyDescent="0.2">
      <c r="A85" s="107">
        <v>1988</v>
      </c>
      <c r="B85" s="135">
        <f>compoprinc!R77</f>
        <v>0.38562566041946411</v>
      </c>
      <c r="C85" s="136">
        <f>compoprinc!S77</f>
        <v>4.338734969496727E-2</v>
      </c>
      <c r="D85" s="136">
        <f>compoprinc!T77</f>
        <v>3.6229807417839766E-2</v>
      </c>
      <c r="E85" s="136">
        <f>compoprinc!U77</f>
        <v>1.3921498320996761E-2</v>
      </c>
      <c r="F85" s="136">
        <f>compoprinc!V77</f>
        <v>1.6331573948264122E-2</v>
      </c>
      <c r="G85" s="136">
        <f>compoprinc!W77</f>
        <v>4.0171340107917786E-2</v>
      </c>
      <c r="H85" s="136">
        <f>compoprinc!X77</f>
        <v>0.20086368918418884</v>
      </c>
      <c r="I85" s="142">
        <f>compoprinc!Y77</f>
        <v>3.4720394760370255E-2</v>
      </c>
      <c r="J85" s="170">
        <f>compoprinc!Z77</f>
        <v>0.27786746621131897</v>
      </c>
      <c r="K85" s="136">
        <f>compoprinc!AA77</f>
        <v>3.9471037685871124E-2</v>
      </c>
      <c r="L85" s="136">
        <f>compoprinc!AB77</f>
        <v>3.2497516949661076E-2</v>
      </c>
      <c r="M85" s="136">
        <f>compoprinc!AC77</f>
        <v>1.2008705176413059E-2</v>
      </c>
      <c r="N85" s="136">
        <f>compoprinc!AD77</f>
        <v>1.4349496923387051E-2</v>
      </c>
      <c r="O85" s="136">
        <f>compoprinc!AE77</f>
        <v>2.8368743136525154E-2</v>
      </c>
      <c r="P85" s="136">
        <f>compoprinc!AF77</f>
        <v>0.12203426659107208</v>
      </c>
      <c r="Q85" s="136">
        <f>compoprinc!AG77</f>
        <v>2.9137700796127319E-2</v>
      </c>
      <c r="R85" s="106">
        <f>compoprinc!AH77</f>
        <v>0.14139774441719055</v>
      </c>
      <c r="S85" s="105">
        <f>compoprinc!AI77</f>
        <v>3.0237322673201561E-2</v>
      </c>
      <c r="T85" s="105">
        <f>compoprinc!AJ77</f>
        <v>2.1018393861595541E-2</v>
      </c>
      <c r="U85" s="105">
        <f>compoprinc!AK77</f>
        <v>7.8306880313903093E-3</v>
      </c>
      <c r="V85" s="105">
        <f>compoprinc!AL77</f>
        <v>9.0679740533232689E-3</v>
      </c>
      <c r="W85" s="105">
        <f>compoprinc!AM77</f>
        <v>1.1889834888279438E-2</v>
      </c>
      <c r="X85" s="105">
        <f>compoprinc!AN77</f>
        <v>4.6265847980976105E-2</v>
      </c>
      <c r="Y85" s="134">
        <f>compoprinc!AO77</f>
        <v>1.5087690204381943E-2</v>
      </c>
      <c r="AB85" s="597">
        <f t="shared" si="3"/>
        <v>6.9849193096160889E-9</v>
      </c>
      <c r="AC85" s="597">
        <f t="shared" si="4"/>
        <v>-1.0477378964424133E-9</v>
      </c>
      <c r="AD85" s="597">
        <f t="shared" si="5"/>
        <v>-7.2759576141834259E-9</v>
      </c>
    </row>
    <row r="86" spans="1:30" x14ac:dyDescent="0.2">
      <c r="A86" s="107">
        <v>1989</v>
      </c>
      <c r="B86" s="135">
        <f>compoprinc!R78</f>
        <v>0.38205870985984802</v>
      </c>
      <c r="C86" s="136">
        <f>compoprinc!S78</f>
        <v>4.3322112411260605E-2</v>
      </c>
      <c r="D86" s="136">
        <f>compoprinc!T78</f>
        <v>3.8811019388958812E-2</v>
      </c>
      <c r="E86" s="136">
        <f>compoprinc!U78</f>
        <v>1.3387166894972324E-2</v>
      </c>
      <c r="F86" s="136">
        <f>compoprinc!V78</f>
        <v>1.5796177089214325E-2</v>
      </c>
      <c r="G86" s="136">
        <f>compoprinc!W78</f>
        <v>3.8688946515321732E-2</v>
      </c>
      <c r="H86" s="136">
        <f>compoprinc!X78</f>
        <v>0.19882394373416901</v>
      </c>
      <c r="I86" s="142">
        <f>compoprinc!Y78</f>
        <v>3.3229336142539978E-2</v>
      </c>
      <c r="J86" s="170">
        <f>compoprinc!Z78</f>
        <v>0.2738112211227417</v>
      </c>
      <c r="K86" s="136">
        <f>compoprinc!AA78</f>
        <v>3.9260517805814743E-2</v>
      </c>
      <c r="L86" s="136">
        <f>compoprinc!AB78</f>
        <v>3.4760603215545416E-2</v>
      </c>
      <c r="M86" s="136">
        <f>compoprinc!AC78</f>
        <v>1.172943226993084E-2</v>
      </c>
      <c r="N86" s="136">
        <f>compoprinc!AD78</f>
        <v>1.3915243558585644E-2</v>
      </c>
      <c r="O86" s="136">
        <f>compoprinc!AE78</f>
        <v>2.7020717039704323E-2</v>
      </c>
      <c r="P86" s="136">
        <f>compoprinc!AF78</f>
        <v>0.11909051239490509</v>
      </c>
      <c r="Q86" s="136">
        <f>compoprinc!AG78</f>
        <v>2.8034202754497528E-2</v>
      </c>
      <c r="R86" s="106">
        <f>compoprinc!AH78</f>
        <v>0.13705763220787048</v>
      </c>
      <c r="S86" s="105">
        <f>compoprinc!AI78</f>
        <v>3.0460983514785767E-2</v>
      </c>
      <c r="T86" s="105">
        <f>compoprinc!AJ78</f>
        <v>2.3153235553763807E-2</v>
      </c>
      <c r="U86" s="105">
        <f>compoprinc!AK78</f>
        <v>7.3411653283983469E-3</v>
      </c>
      <c r="V86" s="105">
        <f>compoprinc!AL78</f>
        <v>8.6704753339290619E-3</v>
      </c>
      <c r="W86" s="105">
        <f>compoprinc!AM78</f>
        <v>1.161530427634716E-2</v>
      </c>
      <c r="X86" s="105">
        <f>compoprinc!AN78</f>
        <v>4.1491955518722534E-2</v>
      </c>
      <c r="Y86" s="134">
        <f>compoprinc!AO78</f>
        <v>1.4324513264000416E-2</v>
      </c>
      <c r="AB86" s="597">
        <f t="shared" si="3"/>
        <v>7.6834112405776978E-9</v>
      </c>
      <c r="AC86" s="597">
        <f t="shared" si="4"/>
        <v>-7.9162418842315674E-9</v>
      </c>
      <c r="AD86" s="597">
        <f t="shared" si="5"/>
        <v>-5.8207660913467407E-10</v>
      </c>
    </row>
    <row r="87" spans="1:30" x14ac:dyDescent="0.2">
      <c r="A87" s="113">
        <v>1990</v>
      </c>
      <c r="B87" s="146">
        <f>compoprinc!R79</f>
        <v>0.38322412967681885</v>
      </c>
      <c r="C87" s="145">
        <f>compoprinc!S79</f>
        <v>4.0589112788438797E-2</v>
      </c>
      <c r="D87" s="145">
        <f>compoprinc!T79</f>
        <v>3.6702665267512202E-2</v>
      </c>
      <c r="E87" s="145">
        <f>compoprinc!U79</f>
        <v>1.3802697882056236E-2</v>
      </c>
      <c r="F87" s="145">
        <f>compoprinc!V79</f>
        <v>1.5830200165510178E-2</v>
      </c>
      <c r="G87" s="145">
        <f>compoprinc!W79</f>
        <v>3.8076475262641907E-2</v>
      </c>
      <c r="H87" s="145">
        <f>compoprinc!X79</f>
        <v>0.20487359166145325</v>
      </c>
      <c r="I87" s="144">
        <f>compoprinc!Y79</f>
        <v>3.3349394798278809E-2</v>
      </c>
      <c r="J87" s="173">
        <f>compoprinc!Z79</f>
        <v>0.27429956197738647</v>
      </c>
      <c r="K87" s="145">
        <f>compoprinc!AA79</f>
        <v>3.6889389157295227E-2</v>
      </c>
      <c r="L87" s="145">
        <f>compoprinc!AB79</f>
        <v>3.3116426900960505E-2</v>
      </c>
      <c r="M87" s="145">
        <f>compoprinc!AC79</f>
        <v>1.1777360923588276E-2</v>
      </c>
      <c r="N87" s="145">
        <f>compoprinc!AD79</f>
        <v>1.3905682601034641E-2</v>
      </c>
      <c r="O87" s="145">
        <f>compoprinc!AE79</f>
        <v>2.6887884363532066E-2</v>
      </c>
      <c r="P87" s="145">
        <f>compoprinc!AF79</f>
        <v>0.12360362708568573</v>
      </c>
      <c r="Q87" s="145">
        <f>compoprinc!AG79</f>
        <v>2.8119197115302086E-2</v>
      </c>
      <c r="R87" s="112">
        <f>compoprinc!AH79</f>
        <v>0.1376732736825943</v>
      </c>
      <c r="S87" s="111">
        <f>compoprinc!AI79</f>
        <v>2.8180057182908058E-2</v>
      </c>
      <c r="T87" s="111">
        <f>compoprinc!AJ79</f>
        <v>2.2003378777299076E-2</v>
      </c>
      <c r="U87" s="111">
        <f>compoprinc!AK79</f>
        <v>7.2246128693223E-3</v>
      </c>
      <c r="V87" s="111">
        <f>compoprinc!AL79</f>
        <v>8.8114505633711815E-3</v>
      </c>
      <c r="W87" s="111">
        <f>compoprinc!AM79</f>
        <v>1.1967860162258148E-2</v>
      </c>
      <c r="X87" s="111">
        <f>compoprinc!AN79</f>
        <v>4.4404648244380951E-2</v>
      </c>
      <c r="Y87" s="172">
        <f>compoprinc!AO79</f>
        <v>1.5081265941262245E-2</v>
      </c>
      <c r="AB87" s="597">
        <f t="shared" si="3"/>
        <v>-8.149072527885437E-9</v>
      </c>
      <c r="AC87" s="597">
        <f t="shared" si="4"/>
        <v>-6.1700120568275452E-9</v>
      </c>
      <c r="AD87" s="597">
        <f t="shared" si="5"/>
        <v>-5.8207660913467407E-11</v>
      </c>
    </row>
    <row r="88" spans="1:30" x14ac:dyDescent="0.2">
      <c r="A88" s="107">
        <v>1991</v>
      </c>
      <c r="B88" s="135">
        <f>compoprinc!R80</f>
        <v>0.38293781876564026</v>
      </c>
      <c r="C88" s="136">
        <f>compoprinc!S80</f>
        <v>4.1633505374193192E-2</v>
      </c>
      <c r="D88" s="136">
        <f>compoprinc!T80</f>
        <v>3.2511520432308316E-2</v>
      </c>
      <c r="E88" s="136">
        <f>compoprinc!U80</f>
        <v>1.5332858078181744E-2</v>
      </c>
      <c r="F88" s="136">
        <f>compoprinc!V80</f>
        <v>1.5721432864665985E-2</v>
      </c>
      <c r="G88" s="136">
        <f>compoprinc!W80</f>
        <v>3.7883196026086807E-2</v>
      </c>
      <c r="H88" s="136">
        <f>compoprinc!X80</f>
        <v>0.20743009448051453</v>
      </c>
      <c r="I88" s="142">
        <f>compoprinc!Y80</f>
        <v>3.2425224781036377E-2</v>
      </c>
      <c r="J88" s="170">
        <f>compoprinc!Z80</f>
        <v>0.2717449963092804</v>
      </c>
      <c r="K88" s="136">
        <f>compoprinc!AA80</f>
        <v>3.7281617522239685E-2</v>
      </c>
      <c r="L88" s="136">
        <f>compoprinc!AB80</f>
        <v>2.9735538875684142E-2</v>
      </c>
      <c r="M88" s="136">
        <f>compoprinc!AC80</f>
        <v>1.3024735264480114E-2</v>
      </c>
      <c r="N88" s="136">
        <f>compoprinc!AD80</f>
        <v>1.3750392012298107E-2</v>
      </c>
      <c r="O88" s="136">
        <f>compoprinc!AE80</f>
        <v>2.6204274967312813E-2</v>
      </c>
      <c r="P88" s="136">
        <f>compoprinc!AF80</f>
        <v>0.1245381087064743</v>
      </c>
      <c r="Q88" s="136">
        <f>compoprinc!AG80</f>
        <v>2.7210341766476631E-2</v>
      </c>
      <c r="R88" s="106">
        <f>compoprinc!AH80</f>
        <v>0.13163711130619049</v>
      </c>
      <c r="S88" s="105">
        <f>compoprinc!AI80</f>
        <v>2.7879828587174416E-2</v>
      </c>
      <c r="T88" s="105">
        <f>compoprinc!AJ80</f>
        <v>2.0403152506332844E-2</v>
      </c>
      <c r="U88" s="105">
        <f>compoprinc!AK80</f>
        <v>7.7460235916078091E-3</v>
      </c>
      <c r="V88" s="105">
        <f>compoprinc!AL80</f>
        <v>8.6415382102131844E-3</v>
      </c>
      <c r="W88" s="105">
        <f>compoprinc!AM80</f>
        <v>1.0420961305499077E-2</v>
      </c>
      <c r="X88" s="105">
        <f>compoprinc!AN80</f>
        <v>4.2281202971935272E-2</v>
      </c>
      <c r="Y88" s="134">
        <f>compoprinc!AO80</f>
        <v>1.4264402911067009E-2</v>
      </c>
      <c r="AB88" s="597">
        <f t="shared" si="3"/>
        <v>-1.3271346688270569E-8</v>
      </c>
      <c r="AC88" s="597">
        <f t="shared" si="4"/>
        <v>-1.280568540096283E-8</v>
      </c>
      <c r="AD88" s="597">
        <f t="shared" si="5"/>
        <v>1.2223608791828156E-9</v>
      </c>
    </row>
    <row r="89" spans="1:30" x14ac:dyDescent="0.2">
      <c r="A89" s="107">
        <v>1992</v>
      </c>
      <c r="B89" s="135">
        <f>compoprinc!R81</f>
        <v>0.39443722367286682</v>
      </c>
      <c r="C89" s="136">
        <f>compoprinc!S81</f>
        <v>4.4261518865823746E-2</v>
      </c>
      <c r="D89" s="136">
        <f>compoprinc!T81</f>
        <v>2.8574877418577671E-2</v>
      </c>
      <c r="E89" s="136">
        <f>compoprinc!U81</f>
        <v>1.744623389095068E-2</v>
      </c>
      <c r="F89" s="136">
        <f>compoprinc!V81</f>
        <v>1.6745312139391899E-2</v>
      </c>
      <c r="G89" s="136">
        <f>compoprinc!W81</f>
        <v>3.656972199678421E-2</v>
      </c>
      <c r="H89" s="136">
        <f>compoprinc!X81</f>
        <v>0.21628321707248688</v>
      </c>
      <c r="I89" s="142">
        <f>compoprinc!Y81</f>
        <v>3.4556366503238678E-2</v>
      </c>
      <c r="J89" s="170">
        <f>compoprinc!Z81</f>
        <v>0.28306907415390015</v>
      </c>
      <c r="K89" s="136">
        <f>compoprinc!AA81</f>
        <v>3.9446011185646057E-2</v>
      </c>
      <c r="L89" s="136">
        <f>compoprinc!AB81</f>
        <v>2.5899585802108049E-2</v>
      </c>
      <c r="M89" s="136">
        <f>compoprinc!AC81</f>
        <v>1.4578861184418201E-2</v>
      </c>
      <c r="N89" s="136">
        <f>compoprinc!AD81</f>
        <v>1.5035511925816536E-2</v>
      </c>
      <c r="O89" s="136">
        <f>compoprinc!AE81</f>
        <v>2.5985948741436005E-2</v>
      </c>
      <c r="P89" s="136">
        <f>compoprinc!AF81</f>
        <v>0.13237729668617249</v>
      </c>
      <c r="Q89" s="136">
        <f>compoprinc!AG81</f>
        <v>2.9745860025286674E-2</v>
      </c>
      <c r="R89" s="106">
        <f>compoprinc!AH81</f>
        <v>0.14131388068199158</v>
      </c>
      <c r="S89" s="105">
        <f>compoprinc!AI81</f>
        <v>2.9442222788929939E-2</v>
      </c>
      <c r="T89" s="105">
        <f>compoprinc!AJ81</f>
        <v>1.7386655090376735E-2</v>
      </c>
      <c r="U89" s="105">
        <f>compoprinc!AK81</f>
        <v>8.6554274894297123E-3</v>
      </c>
      <c r="V89" s="105">
        <f>compoprinc!AL81</f>
        <v>9.7986450418829918E-3</v>
      </c>
      <c r="W89" s="105">
        <f>compoprinc!AM81</f>
        <v>1.0562041774392128E-2</v>
      </c>
      <c r="X89" s="105">
        <f>compoprinc!AN81</f>
        <v>4.920974001288414E-2</v>
      </c>
      <c r="Y89" s="134">
        <f>compoprinc!AO81</f>
        <v>1.6259144991636276E-2</v>
      </c>
      <c r="AB89" s="597">
        <f t="shared" si="3"/>
        <v>-2.4214386940002441E-8</v>
      </c>
      <c r="AC89" s="597">
        <f t="shared" si="4"/>
        <v>-1.3969838619232178E-9</v>
      </c>
      <c r="AD89" s="597">
        <f t="shared" si="5"/>
        <v>3.4924596548080444E-9</v>
      </c>
    </row>
    <row r="90" spans="1:30" x14ac:dyDescent="0.2">
      <c r="A90" s="107">
        <v>1993</v>
      </c>
      <c r="B90" s="135">
        <f>compoprinc!R82</f>
        <v>0.39157909154891968</v>
      </c>
      <c r="C90" s="136">
        <f>compoprinc!S82</f>
        <v>4.5421101152896881E-2</v>
      </c>
      <c r="D90" s="136">
        <f>compoprinc!T82</f>
        <v>2.6102400966919959E-2</v>
      </c>
      <c r="E90" s="136">
        <f>compoprinc!U82</f>
        <v>1.900327205657959E-2</v>
      </c>
      <c r="F90" s="136">
        <f>compoprinc!V82</f>
        <v>1.6716077923774719E-2</v>
      </c>
      <c r="G90" s="136">
        <f>compoprinc!W82</f>
        <v>3.5603791475296021E-2</v>
      </c>
      <c r="H90" s="136">
        <f>compoprinc!X82</f>
        <v>0.21344368159770966</v>
      </c>
      <c r="I90" s="142">
        <f>compoprinc!Y82</f>
        <v>3.5288769751787186E-2</v>
      </c>
      <c r="J90" s="170">
        <f>compoprinc!Z82</f>
        <v>0.27935025095939636</v>
      </c>
      <c r="K90" s="136">
        <f>compoprinc!AA82</f>
        <v>4.035273939371109E-2</v>
      </c>
      <c r="L90" s="136">
        <f>compoprinc!AB82</f>
        <v>2.3946280707605183E-2</v>
      </c>
      <c r="M90" s="136">
        <f>compoprinc!AC82</f>
        <v>1.5493575483560562E-2</v>
      </c>
      <c r="N90" s="136">
        <f>compoprinc!AD82</f>
        <v>1.479699183255434E-2</v>
      </c>
      <c r="O90" s="136">
        <f>compoprinc!AE82</f>
        <v>2.5044731795787811E-2</v>
      </c>
      <c r="P90" s="136">
        <f>compoprinc!AF82</f>
        <v>0.12985287606716156</v>
      </c>
      <c r="Q90" s="136">
        <f>compoprinc!AG82</f>
        <v>2.9863066971302032E-2</v>
      </c>
      <c r="R90" s="106">
        <f>compoprinc!AH82</f>
        <v>0.13616245985031128</v>
      </c>
      <c r="S90" s="105">
        <f>compoprinc!AI82</f>
        <v>3.0030976980924606E-2</v>
      </c>
      <c r="T90" s="105">
        <f>compoprinc!AJ82</f>
        <v>1.6378707339754328E-2</v>
      </c>
      <c r="U90" s="105">
        <f>compoprinc!AK82</f>
        <v>8.8610232342034578E-3</v>
      </c>
      <c r="V90" s="105">
        <f>compoprinc!AL82</f>
        <v>9.6630789339542389E-3</v>
      </c>
      <c r="W90" s="105">
        <f>compoprinc!AM82</f>
        <v>1.0206593200564384E-2</v>
      </c>
      <c r="X90" s="105">
        <f>compoprinc!AN82</f>
        <v>4.5106079429388046E-2</v>
      </c>
      <c r="Y90" s="134">
        <f>compoprinc!AO82</f>
        <v>1.5915999189019203E-2</v>
      </c>
      <c r="AB90" s="597">
        <f t="shared" si="3"/>
        <v>-3.3760443329811096E-9</v>
      </c>
      <c r="AC90" s="597">
        <f t="shared" si="4"/>
        <v>-1.1292286217212677E-8</v>
      </c>
      <c r="AD90" s="597">
        <f t="shared" si="5"/>
        <v>1.5425030142068863E-9</v>
      </c>
    </row>
    <row r="91" spans="1:30" x14ac:dyDescent="0.2">
      <c r="A91" s="107">
        <v>1994</v>
      </c>
      <c r="B91" s="135">
        <f>compoprinc!R83</f>
        <v>0.39061462879180908</v>
      </c>
      <c r="C91" s="136">
        <f>compoprinc!S83</f>
        <v>4.9461428076028824E-2</v>
      </c>
      <c r="D91" s="136">
        <f>compoprinc!T83</f>
        <v>2.4428431526757777E-2</v>
      </c>
      <c r="E91" s="136">
        <f>compoprinc!U83</f>
        <v>1.9448216073215008E-2</v>
      </c>
      <c r="F91" s="136">
        <f>compoprinc!V83</f>
        <v>1.6300508752465248E-2</v>
      </c>
      <c r="G91" s="136">
        <f>compoprinc!W83</f>
        <v>3.8243964314460754E-2</v>
      </c>
      <c r="H91" s="136">
        <f>compoprinc!X83</f>
        <v>0.20740492641925812</v>
      </c>
      <c r="I91" s="142">
        <f>compoprinc!Y83</f>
        <v>3.5327132791280746E-2</v>
      </c>
      <c r="J91" s="170">
        <f>compoprinc!Z83</f>
        <v>0.27814739942550659</v>
      </c>
      <c r="K91" s="136">
        <f>compoprinc!AA83</f>
        <v>4.4342424720525742E-2</v>
      </c>
      <c r="L91" s="136">
        <f>compoprinc!AB83</f>
        <v>2.2181715699844062E-2</v>
      </c>
      <c r="M91" s="136">
        <f>compoprinc!AC83</f>
        <v>1.5474582090973854E-2</v>
      </c>
      <c r="N91" s="136">
        <f>compoprinc!AD83</f>
        <v>1.4241221360862255E-2</v>
      </c>
      <c r="O91" s="136">
        <f>compoprinc!AE83</f>
        <v>2.65311598777771E-2</v>
      </c>
      <c r="P91" s="136">
        <f>compoprinc!AF83</f>
        <v>0.12586627900600433</v>
      </c>
      <c r="Q91" s="136">
        <f>compoprinc!AG83</f>
        <v>2.9510017484426498E-2</v>
      </c>
      <c r="R91" s="106">
        <f>compoprinc!AH83</f>
        <v>0.13479709625244141</v>
      </c>
      <c r="S91" s="105">
        <f>compoprinc!AI83</f>
        <v>3.3597148954868317E-2</v>
      </c>
      <c r="T91" s="105">
        <f>compoprinc!AJ83</f>
        <v>1.5792694612173364E-2</v>
      </c>
      <c r="U91" s="105">
        <f>compoprinc!AK83</f>
        <v>7.890632376074791E-3</v>
      </c>
      <c r="V91" s="105">
        <f>compoprinc!AL83</f>
        <v>9.0223709121346474E-3</v>
      </c>
      <c r="W91" s="105">
        <f>compoprinc!AM83</f>
        <v>1.0117050260305405E-2</v>
      </c>
      <c r="X91" s="105">
        <f>compoprinc!AN83</f>
        <v>4.2991038411855698E-2</v>
      </c>
      <c r="Y91" s="134">
        <f>compoprinc!AO83</f>
        <v>1.538616418838501E-2</v>
      </c>
      <c r="AB91" s="597">
        <f t="shared" si="3"/>
        <v>2.0838342607021332E-8</v>
      </c>
      <c r="AC91" s="597">
        <f t="shared" si="4"/>
        <v>-8.149072527885437E-10</v>
      </c>
      <c r="AD91" s="597">
        <f t="shared" si="5"/>
        <v>-3.4633558243513107E-9</v>
      </c>
    </row>
    <row r="92" spans="1:30" x14ac:dyDescent="0.2">
      <c r="A92" s="107">
        <v>1995</v>
      </c>
      <c r="B92" s="135">
        <f>compoprinc!R84</f>
        <v>0.39793187379837036</v>
      </c>
      <c r="C92" s="136">
        <f>compoprinc!S84</f>
        <v>5.2199210971593857E-2</v>
      </c>
      <c r="D92" s="136">
        <f>compoprinc!T84</f>
        <v>2.3832286009564996E-2</v>
      </c>
      <c r="E92" s="136">
        <f>compoprinc!U84</f>
        <v>1.9800246693193913E-2</v>
      </c>
      <c r="F92" s="136">
        <f>compoprinc!V84</f>
        <v>1.6165658831596375E-2</v>
      </c>
      <c r="G92" s="136">
        <f>compoprinc!W84</f>
        <v>4.1142009198665619E-2</v>
      </c>
      <c r="H92" s="136">
        <f>compoprinc!X84</f>
        <v>0.21042788028717041</v>
      </c>
      <c r="I92" s="142">
        <f>compoprinc!Y84</f>
        <v>3.4364569932222366E-2</v>
      </c>
      <c r="J92" s="170">
        <f>compoprinc!Z84</f>
        <v>0.28507867455482483</v>
      </c>
      <c r="K92" s="136">
        <f>compoprinc!AA84</f>
        <v>4.7151051461696625E-2</v>
      </c>
      <c r="L92" s="136">
        <f>compoprinc!AB84</f>
        <v>2.2085522883571684E-2</v>
      </c>
      <c r="M92" s="136">
        <f>compoprinc!AC84</f>
        <v>1.5496665611863136E-2</v>
      </c>
      <c r="N92" s="136">
        <f>compoprinc!AD84</f>
        <v>1.4277884736657143E-2</v>
      </c>
      <c r="O92" s="136">
        <f>compoprinc!AE84</f>
        <v>2.8089305385947227E-2</v>
      </c>
      <c r="P92" s="136">
        <f>compoprinc!AF84</f>
        <v>0.12887316942214966</v>
      </c>
      <c r="Q92" s="136">
        <f>compoprinc!AG84</f>
        <v>2.9105082154273987E-2</v>
      </c>
      <c r="R92" s="106">
        <f>compoprinc!AH84</f>
        <v>0.14027577638626099</v>
      </c>
      <c r="S92" s="105">
        <f>compoprinc!AI84</f>
        <v>3.541908785700798E-2</v>
      </c>
      <c r="T92" s="105">
        <f>compoprinc!AJ84</f>
        <v>1.566104800440371E-2</v>
      </c>
      <c r="U92" s="105">
        <f>compoprinc!AK84</f>
        <v>7.8586905729025602E-3</v>
      </c>
      <c r="V92" s="105">
        <f>compoprinc!AL84</f>
        <v>9.1630704700946808E-3</v>
      </c>
      <c r="W92" s="105">
        <f>compoprinc!AM84</f>
        <v>1.0761148296296597E-2</v>
      </c>
      <c r="X92" s="105">
        <f>compoprinc!AN84</f>
        <v>4.5926958322525024E-2</v>
      </c>
      <c r="Y92" s="134">
        <f>compoprinc!AO84</f>
        <v>1.5485766343772411E-2</v>
      </c>
      <c r="AB92" s="597">
        <f t="shared" si="3"/>
        <v>1.1874362826347351E-8</v>
      </c>
      <c r="AC92" s="597">
        <f t="shared" si="4"/>
        <v>-7.1013346314430237E-9</v>
      </c>
      <c r="AD92" s="597">
        <f t="shared" si="5"/>
        <v>6.5192580223083496E-9</v>
      </c>
    </row>
    <row r="93" spans="1:30" x14ac:dyDescent="0.2">
      <c r="A93" s="107">
        <v>1996</v>
      </c>
      <c r="B93" s="135">
        <f>compoprinc!R85</f>
        <v>0.40617430210113525</v>
      </c>
      <c r="C93" s="136">
        <f>compoprinc!S85</f>
        <v>5.6832332164049149E-2</v>
      </c>
      <c r="D93" s="136">
        <f>compoprinc!T85</f>
        <v>2.2627921076491475E-2</v>
      </c>
      <c r="E93" s="136">
        <f>compoprinc!U85</f>
        <v>1.9359439611434937E-2</v>
      </c>
      <c r="F93" s="136">
        <f>compoprinc!V85</f>
        <v>1.773596927523613E-2</v>
      </c>
      <c r="G93" s="136">
        <f>compoprinc!W85</f>
        <v>4.2262274771928787E-2</v>
      </c>
      <c r="H93" s="136">
        <f>compoprinc!X85</f>
        <v>0.21038730442523956</v>
      </c>
      <c r="I93" s="142">
        <f>compoprinc!Y85</f>
        <v>3.6969047039747238E-2</v>
      </c>
      <c r="J93" s="170">
        <f>compoprinc!Z85</f>
        <v>0.294411301612854</v>
      </c>
      <c r="K93" s="136">
        <f>compoprinc!AA85</f>
        <v>5.1607724279165268E-2</v>
      </c>
      <c r="L93" s="136">
        <f>compoprinc!AB85</f>
        <v>2.1052064257673919E-2</v>
      </c>
      <c r="M93" s="136">
        <f>compoprinc!AC85</f>
        <v>1.496470719575882E-2</v>
      </c>
      <c r="N93" s="136">
        <f>compoprinc!AD85</f>
        <v>1.5845954418182373E-2</v>
      </c>
      <c r="O93" s="136">
        <f>compoprinc!AE85</f>
        <v>2.9319390654563904E-2</v>
      </c>
      <c r="P93" s="136">
        <f>compoprinc!AF85</f>
        <v>0.13003775477409363</v>
      </c>
      <c r="Q93" s="136">
        <f>compoprinc!AG85</f>
        <v>3.1583700329065323E-2</v>
      </c>
      <c r="R93" s="106">
        <f>compoprinc!AH85</f>
        <v>0.14756453037261963</v>
      </c>
      <c r="S93" s="105">
        <f>compoprinc!AI85</f>
        <v>3.8861092180013657E-2</v>
      </c>
      <c r="T93" s="105">
        <f>compoprinc!AJ85</f>
        <v>1.472690945956856E-2</v>
      </c>
      <c r="U93" s="105">
        <f>compoprinc!AK85</f>
        <v>7.5489592272788286E-3</v>
      </c>
      <c r="V93" s="105">
        <f>compoprinc!AL85</f>
        <v>1.0476255789399147E-2</v>
      </c>
      <c r="W93" s="105">
        <f>compoprinc!AM85</f>
        <v>1.1092721484601498E-2</v>
      </c>
      <c r="X93" s="105">
        <f>compoprinc!AN85</f>
        <v>4.7696679830551147E-2</v>
      </c>
      <c r="Y93" s="134">
        <f>compoprinc!AO85</f>
        <v>1.7161915078759193E-2</v>
      </c>
      <c r="AB93" s="597">
        <f t="shared" si="3"/>
        <v>1.3737007975578308E-8</v>
      </c>
      <c r="AC93" s="597">
        <f t="shared" si="4"/>
        <v>5.7043507695198059E-9</v>
      </c>
      <c r="AD93" s="597">
        <f t="shared" si="5"/>
        <v>-2.6775524020195007E-9</v>
      </c>
    </row>
    <row r="94" spans="1:30" x14ac:dyDescent="0.2">
      <c r="A94" s="107">
        <v>1997</v>
      </c>
      <c r="B94" s="135">
        <f>compoprinc!R86</f>
        <v>0.41280952095985413</v>
      </c>
      <c r="C94" s="136">
        <f>compoprinc!S86</f>
        <v>5.8333341032266617E-2</v>
      </c>
      <c r="D94" s="136">
        <f>compoprinc!T86</f>
        <v>2.2641750751063228E-2</v>
      </c>
      <c r="E94" s="136">
        <f>compoprinc!U86</f>
        <v>1.8851600587368011E-2</v>
      </c>
      <c r="F94" s="136">
        <f>compoprinc!V86</f>
        <v>1.8448032438755035E-2</v>
      </c>
      <c r="G94" s="136">
        <f>compoprinc!W86</f>
        <v>4.3543767184019089E-2</v>
      </c>
      <c r="H94" s="136">
        <f>compoprinc!X86</f>
        <v>0.21379932761192322</v>
      </c>
      <c r="I94" s="142">
        <f>compoprinc!Y86</f>
        <v>3.7191677838563919E-2</v>
      </c>
      <c r="J94" s="170">
        <f>compoprinc!Z86</f>
        <v>0.30175837874412537</v>
      </c>
      <c r="K94" s="136">
        <f>compoprinc!AA86</f>
        <v>5.3088437765836716E-2</v>
      </c>
      <c r="L94" s="136">
        <f>compoprinc!AB86</f>
        <v>2.129315328784287E-2</v>
      </c>
      <c r="M94" s="136">
        <f>compoprinc!AC86</f>
        <v>1.4557952061295509E-2</v>
      </c>
      <c r="N94" s="136">
        <f>compoprinc!AD86</f>
        <v>1.654520072042942E-2</v>
      </c>
      <c r="O94" s="136">
        <f>compoprinc!AE86</f>
        <v>3.0139029026031494E-2</v>
      </c>
      <c r="P94" s="136">
        <f>compoprinc!AF86</f>
        <v>0.13441736996173859</v>
      </c>
      <c r="Q94" s="136">
        <f>compoprinc!AG86</f>
        <v>3.1717248260974884E-2</v>
      </c>
      <c r="R94" s="106">
        <f>compoprinc!AH86</f>
        <v>0.15446168184280396</v>
      </c>
      <c r="S94" s="105">
        <f>compoprinc!AI86</f>
        <v>4.0285062044858932E-2</v>
      </c>
      <c r="T94" s="105">
        <f>compoprinc!AJ86</f>
        <v>1.4812687295489013E-2</v>
      </c>
      <c r="U94" s="105">
        <f>compoprinc!AK86</f>
        <v>7.3506811168044806E-3</v>
      </c>
      <c r="V94" s="105">
        <f>compoprinc!AL86</f>
        <v>1.1171584017574787E-2</v>
      </c>
      <c r="W94" s="105">
        <f>compoprinc!AM86</f>
        <v>1.1938491836190224E-2</v>
      </c>
      <c r="X94" s="105">
        <f>compoprinc!AN86</f>
        <v>5.1658235490322113E-2</v>
      </c>
      <c r="Y94" s="134">
        <f>compoprinc!AO86</f>
        <v>1.7244938760995865E-2</v>
      </c>
      <c r="AB94" s="597">
        <f t="shared" si="3"/>
        <v>2.3515895009040833E-8</v>
      </c>
      <c r="AC94" s="597">
        <f t="shared" si="4"/>
        <v>-1.234002411365509E-8</v>
      </c>
      <c r="AD94" s="597">
        <f t="shared" si="5"/>
        <v>1.280568540096283E-9</v>
      </c>
    </row>
    <row r="95" spans="1:30" x14ac:dyDescent="0.2">
      <c r="A95" s="107">
        <v>1998</v>
      </c>
      <c r="B95" s="135">
        <f>compoprinc!R87</f>
        <v>0.41667792201042175</v>
      </c>
      <c r="C95" s="136">
        <f>compoprinc!S87</f>
        <v>5.5958021432161331E-2</v>
      </c>
      <c r="D95" s="136">
        <f>compoprinc!T87</f>
        <v>2.4048140738159418E-2</v>
      </c>
      <c r="E95" s="136">
        <f>compoprinc!U87</f>
        <v>1.8905212171375751E-2</v>
      </c>
      <c r="F95" s="136">
        <f>compoprinc!V87</f>
        <v>1.9399199634790421E-2</v>
      </c>
      <c r="G95" s="136">
        <f>compoprinc!W87</f>
        <v>4.0691729635000229E-2</v>
      </c>
      <c r="H95" s="136">
        <f>compoprinc!X87</f>
        <v>0.21904532611370087</v>
      </c>
      <c r="I95" s="142">
        <f>compoprinc!Y87</f>
        <v>3.8630295544862747E-2</v>
      </c>
      <c r="J95" s="170">
        <f>compoprinc!Z87</f>
        <v>0.30597728490829468</v>
      </c>
      <c r="K95" s="136">
        <f>compoprinc!AA87</f>
        <v>5.1124799996614456E-2</v>
      </c>
      <c r="L95" s="136">
        <f>compoprinc!AB87</f>
        <v>2.2576080402359366E-2</v>
      </c>
      <c r="M95" s="136">
        <f>compoprinc!AC87</f>
        <v>1.4369926415383816E-2</v>
      </c>
      <c r="N95" s="136">
        <f>compoprinc!AD87</f>
        <v>1.7556933686137199E-2</v>
      </c>
      <c r="O95" s="136">
        <f>compoprinc!AE87</f>
        <v>2.8330964967608452E-2</v>
      </c>
      <c r="P95" s="136">
        <f>compoprinc!AF87</f>
        <v>0.13873910903930664</v>
      </c>
      <c r="Q95" s="136">
        <f>compoprinc!AG87</f>
        <v>3.327946737408638E-2</v>
      </c>
      <c r="R95" s="106">
        <f>compoprinc!AH87</f>
        <v>0.15869180858135223</v>
      </c>
      <c r="S95" s="105">
        <f>compoprinc!AI87</f>
        <v>3.9189808070659637E-2</v>
      </c>
      <c r="T95" s="105">
        <f>compoprinc!AJ87</f>
        <v>1.6221672587562352E-2</v>
      </c>
      <c r="U95" s="105">
        <f>compoprinc!AK87</f>
        <v>7.0227833930402994E-3</v>
      </c>
      <c r="V95" s="105">
        <f>compoprinc!AL87</f>
        <v>1.1836323887109756E-2</v>
      </c>
      <c r="W95" s="105">
        <f>compoprinc!AM87</f>
        <v>1.0849776677787304E-2</v>
      </c>
      <c r="X95" s="105">
        <f>compoprinc!AN87</f>
        <v>5.5383354425430298E-2</v>
      </c>
      <c r="Y95" s="134">
        <f>compoprinc!AO87</f>
        <v>1.8188087269663811E-2</v>
      </c>
      <c r="AB95" s="597">
        <f t="shared" si="3"/>
        <v>-3.2596290111541748E-9</v>
      </c>
      <c r="AC95" s="597">
        <f t="shared" si="4"/>
        <v>3.0267983675003052E-9</v>
      </c>
      <c r="AD95" s="597">
        <f t="shared" si="5"/>
        <v>2.2700987756252289E-9</v>
      </c>
    </row>
    <row r="96" spans="1:30" x14ac:dyDescent="0.2">
      <c r="A96" s="110">
        <v>1999</v>
      </c>
      <c r="B96" s="139">
        <f>compoprinc!R88</f>
        <v>0.42069509625434875</v>
      </c>
      <c r="C96" s="140">
        <f>compoprinc!S88</f>
        <v>5.4089933633804321E-2</v>
      </c>
      <c r="D96" s="140">
        <f>compoprinc!T88</f>
        <v>2.2042691591195762E-2</v>
      </c>
      <c r="E96" s="140">
        <f>compoprinc!U88</f>
        <v>1.8030869774520397E-2</v>
      </c>
      <c r="F96" s="140">
        <f>compoprinc!V88</f>
        <v>2.0560989156365395E-2</v>
      </c>
      <c r="G96" s="140">
        <f>compoprinc!W88</f>
        <v>3.9072252810001373E-2</v>
      </c>
      <c r="H96" s="140">
        <f>compoprinc!X88</f>
        <v>0.22675111889839172</v>
      </c>
      <c r="I96" s="143">
        <f>compoprinc!Y88</f>
        <v>4.0147233754396439E-2</v>
      </c>
      <c r="J96" s="171">
        <f>compoprinc!Z88</f>
        <v>0.30987966060638428</v>
      </c>
      <c r="K96" s="140">
        <f>compoprinc!AA88</f>
        <v>4.9380067735910416E-2</v>
      </c>
      <c r="L96" s="140">
        <f>compoprinc!AB88</f>
        <v>2.0925047108903527E-2</v>
      </c>
      <c r="M96" s="140">
        <f>compoprinc!AC88</f>
        <v>1.3624951243400574E-2</v>
      </c>
      <c r="N96" s="140">
        <f>compoprinc!AD88</f>
        <v>1.852593757212162E-2</v>
      </c>
      <c r="O96" s="140">
        <f>compoprinc!AE88</f>
        <v>2.7291661128401756E-2</v>
      </c>
      <c r="P96" s="140">
        <f>compoprinc!AF88</f>
        <v>0.14591893553733826</v>
      </c>
      <c r="Q96" s="140">
        <f>compoprinc!AG88</f>
        <v>3.421306237578392E-2</v>
      </c>
      <c r="R96" s="109">
        <f>compoprinc!AH88</f>
        <v>0.16238927841186523</v>
      </c>
      <c r="S96" s="108">
        <f>compoprinc!AI88</f>
        <v>3.7702951580286026E-2</v>
      </c>
      <c r="T96" s="108">
        <f>compoprinc!AJ88</f>
        <v>1.5265408088453114E-2</v>
      </c>
      <c r="U96" s="108">
        <f>compoprinc!AK88</f>
        <v>6.4775415230542421E-3</v>
      </c>
      <c r="V96" s="108">
        <f>compoprinc!AL88</f>
        <v>1.271351519972086E-2</v>
      </c>
      <c r="W96" s="108">
        <f>compoprinc!AM88</f>
        <v>1.0866807773709297E-2</v>
      </c>
      <c r="X96" s="108">
        <f>compoprinc!AN88</f>
        <v>6.0010433197021484E-2</v>
      </c>
      <c r="Y96" s="138">
        <f>compoprinc!AO88</f>
        <v>1.93526241928339E-2</v>
      </c>
      <c r="AB96" s="597">
        <f t="shared" si="3"/>
        <v>6.6356733441352844E-9</v>
      </c>
      <c r="AC96" s="597">
        <f t="shared" si="4"/>
        <v>-2.0954757928848267E-9</v>
      </c>
      <c r="AD96" s="597">
        <f t="shared" si="5"/>
        <v>-3.14321368932724E-9</v>
      </c>
    </row>
    <row r="97" spans="1:30" x14ac:dyDescent="0.2">
      <c r="A97" s="107">
        <v>2000</v>
      </c>
      <c r="B97" s="135">
        <f>compoprinc!R89</f>
        <v>0.4265722930431366</v>
      </c>
      <c r="C97" s="136">
        <f>compoprinc!S89</f>
        <v>5.090394988656044E-2</v>
      </c>
      <c r="D97" s="136">
        <f>compoprinc!T89</f>
        <v>2.4036514107137918E-2</v>
      </c>
      <c r="E97" s="136">
        <f>compoprinc!U89</f>
        <v>1.6755486838519573E-2</v>
      </c>
      <c r="F97" s="136">
        <f>compoprinc!V89</f>
        <v>2.1407295018434525E-2</v>
      </c>
      <c r="G97" s="136">
        <f>compoprinc!W89</f>
        <v>3.7837088108062744E-2</v>
      </c>
      <c r="H97" s="136">
        <f>compoprinc!X89</f>
        <v>0.23512908816337585</v>
      </c>
      <c r="I97" s="142">
        <f>compoprinc!Y89</f>
        <v>4.0502864867448807E-2</v>
      </c>
      <c r="J97" s="170">
        <f>compoprinc!Z89</f>
        <v>0.31624433398246765</v>
      </c>
      <c r="K97" s="136">
        <f>compoprinc!AA89</f>
        <v>4.6700607985258102E-2</v>
      </c>
      <c r="L97" s="136">
        <f>compoprinc!AB89</f>
        <v>2.2458012565039098E-2</v>
      </c>
      <c r="M97" s="136">
        <f>compoprinc!AC89</f>
        <v>1.2391606345772743E-2</v>
      </c>
      <c r="N97" s="136">
        <f>compoprinc!AD89</f>
        <v>1.9460152834653854E-2</v>
      </c>
      <c r="O97" s="136">
        <f>compoprinc!AE89</f>
        <v>2.6297813281416893E-2</v>
      </c>
      <c r="P97" s="136">
        <f>compoprinc!AF89</f>
        <v>0.15378959476947784</v>
      </c>
      <c r="Q97" s="136">
        <f>compoprinc!AG89</f>
        <v>3.5146564245223999E-2</v>
      </c>
      <c r="R97" s="106">
        <f>compoprinc!AH89</f>
        <v>0.16952753067016602</v>
      </c>
      <c r="S97" s="105">
        <f>compoprinc!AI89</f>
        <v>3.6369618028402328E-2</v>
      </c>
      <c r="T97" s="105">
        <f>compoprinc!AJ89</f>
        <v>1.6605134296696633E-2</v>
      </c>
      <c r="U97" s="105">
        <f>compoprinc!AK89</f>
        <v>5.8225588873028755E-3</v>
      </c>
      <c r="V97" s="105">
        <f>compoprinc!AL89</f>
        <v>1.3555226847529411E-2</v>
      </c>
      <c r="W97" s="105">
        <f>compoprinc!AM89</f>
        <v>1.0715757496654987E-2</v>
      </c>
      <c r="X97" s="105">
        <f>compoprinc!AN89</f>
        <v>6.613565981388092E-2</v>
      </c>
      <c r="Y97" s="134">
        <f>compoprinc!AO89</f>
        <v>2.0323574542999268E-2</v>
      </c>
      <c r="AB97" s="597">
        <f t="shared" si="3"/>
        <v>6.0535967350006104E-9</v>
      </c>
      <c r="AC97" s="597">
        <f t="shared" si="4"/>
        <v>-1.8044374883174896E-8</v>
      </c>
      <c r="AD97" s="597">
        <f t="shared" si="5"/>
        <v>7.5669959187507629E-10</v>
      </c>
    </row>
    <row r="98" spans="1:30" x14ac:dyDescent="0.2">
      <c r="A98" s="107">
        <v>2001</v>
      </c>
      <c r="B98" s="135">
        <f>compoprinc!R90</f>
        <v>0.42028915882110596</v>
      </c>
      <c r="C98" s="136">
        <f>compoprinc!S90</f>
        <v>4.7062572091817856E-2</v>
      </c>
      <c r="D98" s="136">
        <f>compoprinc!T90</f>
        <v>2.4623055825941265E-2</v>
      </c>
      <c r="E98" s="136">
        <f>compoprinc!U90</f>
        <v>1.7521187663078308E-2</v>
      </c>
      <c r="F98" s="136">
        <f>compoprinc!V90</f>
        <v>2.4039573967456818E-2</v>
      </c>
      <c r="G98" s="136">
        <f>compoprinc!W90</f>
        <v>3.4280829131603241E-2</v>
      </c>
      <c r="H98" s="136">
        <f>compoprinc!X90</f>
        <v>0.22935251891613007</v>
      </c>
      <c r="I98" s="142">
        <f>compoprinc!Y90</f>
        <v>4.3409429490566254E-2</v>
      </c>
      <c r="J98" s="170">
        <f>compoprinc!Z90</f>
        <v>0.30909040570259094</v>
      </c>
      <c r="K98" s="136">
        <f>compoprinc!AA90</f>
        <v>4.3358940631151199E-2</v>
      </c>
      <c r="L98" s="136">
        <f>compoprinc!AB90</f>
        <v>2.3287807358428836E-2</v>
      </c>
      <c r="M98" s="136">
        <f>compoprinc!AC90</f>
        <v>1.3238786719739437E-2</v>
      </c>
      <c r="N98" s="136">
        <f>compoprinc!AD90</f>
        <v>2.193441241979599E-2</v>
      </c>
      <c r="O98" s="136">
        <f>compoprinc!AE90</f>
        <v>2.3754481226205826E-2</v>
      </c>
      <c r="P98" s="136">
        <f>compoprinc!AF90</f>
        <v>0.14621767401695251</v>
      </c>
      <c r="Q98" s="136">
        <f>compoprinc!AG90</f>
        <v>3.7298284471035004E-2</v>
      </c>
      <c r="R98" s="106">
        <f>compoprinc!AH90</f>
        <v>0.16248239576816559</v>
      </c>
      <c r="S98" s="105">
        <f>compoprinc!AI90</f>
        <v>3.3784706145524979E-2</v>
      </c>
      <c r="T98" s="105">
        <f>compoprinc!AJ90</f>
        <v>1.7471864586696029E-2</v>
      </c>
      <c r="U98" s="105">
        <f>compoprinc!AK90</f>
        <v>6.5228005405515432E-3</v>
      </c>
      <c r="V98" s="105">
        <f>compoprinc!AL90</f>
        <v>1.5991998836398125E-2</v>
      </c>
      <c r="W98" s="105">
        <f>compoprinc!AM90</f>
        <v>8.8774459436535835E-3</v>
      </c>
      <c r="X98" s="105">
        <f>compoprinc!AN90</f>
        <v>5.7410642504692078E-2</v>
      </c>
      <c r="Y98" s="134">
        <f>compoprinc!AO90</f>
        <v>2.2422930225729942E-2</v>
      </c>
      <c r="AB98" s="597">
        <f t="shared" si="3"/>
        <v>-8.2654878497123718E-9</v>
      </c>
      <c r="AC98" s="597">
        <f t="shared" si="4"/>
        <v>1.885928213596344E-8</v>
      </c>
      <c r="AD98" s="597">
        <f t="shared" si="5"/>
        <v>6.9849193096160889E-9</v>
      </c>
    </row>
    <row r="99" spans="1:30" x14ac:dyDescent="0.2">
      <c r="A99" s="107">
        <v>2002</v>
      </c>
      <c r="B99" s="135">
        <f>compoprinc!R91</f>
        <v>0.41701054573059082</v>
      </c>
      <c r="C99" s="136">
        <f>compoprinc!S91</f>
        <v>4.9734458327293396E-2</v>
      </c>
      <c r="D99" s="136">
        <f>compoprinc!T91</f>
        <v>2.1942525519989431E-2</v>
      </c>
      <c r="E99" s="136">
        <f>compoprinc!U91</f>
        <v>1.8381219357252121E-2</v>
      </c>
      <c r="F99" s="136">
        <f>compoprinc!V91</f>
        <v>2.4990580976009369E-2</v>
      </c>
      <c r="G99" s="136">
        <f>compoprinc!W91</f>
        <v>3.4878604114055634E-2</v>
      </c>
      <c r="H99" s="136">
        <f>compoprinc!X91</f>
        <v>0.22314554452896118</v>
      </c>
      <c r="I99" s="142">
        <f>compoprinc!Y91</f>
        <v>4.3937630951404572E-2</v>
      </c>
      <c r="J99" s="170">
        <f>compoprinc!Z91</f>
        <v>0.30482247471809387</v>
      </c>
      <c r="K99" s="136">
        <f>compoprinc!AA91</f>
        <v>4.5689567923545837E-2</v>
      </c>
      <c r="L99" s="136">
        <f>compoprinc!AB91</f>
        <v>2.1000781795009971E-2</v>
      </c>
      <c r="M99" s="136">
        <f>compoprinc!AC91</f>
        <v>1.3924252241849899E-2</v>
      </c>
      <c r="N99" s="136">
        <f>compoprinc!AD91</f>
        <v>2.3017909377813339E-2</v>
      </c>
      <c r="O99" s="136">
        <f>compoprinc!AE91</f>
        <v>2.3406442254781723E-2</v>
      </c>
      <c r="P99" s="136">
        <f>compoprinc!AF91</f>
        <v>0.1394529789686203</v>
      </c>
      <c r="Q99" s="136">
        <f>compoprinc!AG91</f>
        <v>3.8330536335706711E-2</v>
      </c>
      <c r="R99" s="106">
        <f>compoprinc!AH91</f>
        <v>0.1579015702009201</v>
      </c>
      <c r="S99" s="105">
        <f>compoprinc!AI91</f>
        <v>3.5387333482503891E-2</v>
      </c>
      <c r="T99" s="105">
        <f>compoprinc!AJ91</f>
        <v>1.5918494813377038E-2</v>
      </c>
      <c r="U99" s="105">
        <f>compoprinc!AK91</f>
        <v>6.7512209061533213E-3</v>
      </c>
      <c r="V99" s="105">
        <f>compoprinc!AL91</f>
        <v>1.7026277258992195E-2</v>
      </c>
      <c r="W99" s="105">
        <f>compoprinc!AM91</f>
        <v>8.5006002336740494E-3</v>
      </c>
      <c r="X99" s="105">
        <f>compoprinc!AN91</f>
        <v>5.0983928143978119E-2</v>
      </c>
      <c r="Y99" s="134">
        <f>compoprinc!AO91</f>
        <v>2.333371713757515E-2</v>
      </c>
      <c r="AB99" s="597">
        <f t="shared" si="3"/>
        <v>-1.8044374883174896E-8</v>
      </c>
      <c r="AC99" s="597">
        <f t="shared" si="4"/>
        <v>5.8207660913467407E-9</v>
      </c>
      <c r="AD99" s="597">
        <f t="shared" si="5"/>
        <v>-1.7753336578607559E-9</v>
      </c>
    </row>
    <row r="100" spans="1:30" x14ac:dyDescent="0.2">
      <c r="A100" s="107">
        <v>2003</v>
      </c>
      <c r="B100" s="135">
        <f>compoprinc!R92</f>
        <v>0.41929477453231812</v>
      </c>
      <c r="C100" s="136">
        <f>compoprinc!S92</f>
        <v>5.2646953612565994E-2</v>
      </c>
      <c r="D100" s="136">
        <f>compoprinc!T92</f>
        <v>2.0411559729836881E-2</v>
      </c>
      <c r="E100" s="136">
        <f>compoprinc!U92</f>
        <v>1.8815947696566582E-2</v>
      </c>
      <c r="F100" s="136">
        <f>compoprinc!V92</f>
        <v>2.5786701589822769E-2</v>
      </c>
      <c r="G100" s="136">
        <f>compoprinc!W92</f>
        <v>3.4926451742649078E-2</v>
      </c>
      <c r="H100" s="136">
        <f>compoprinc!X92</f>
        <v>0.22314886748790741</v>
      </c>
      <c r="I100" s="142">
        <f>compoprinc!Y92</f>
        <v>4.3558288365602493E-2</v>
      </c>
      <c r="J100" s="170">
        <f>compoprinc!Z92</f>
        <v>0.30679523944854736</v>
      </c>
      <c r="K100" s="136">
        <f>compoprinc!AA92</f>
        <v>4.8542551696300507E-2</v>
      </c>
      <c r="L100" s="136">
        <f>compoprinc!AB92</f>
        <v>1.9418477604631335E-2</v>
      </c>
      <c r="M100" s="136">
        <f>compoprinc!AC92</f>
        <v>1.4012805186212063E-2</v>
      </c>
      <c r="N100" s="136">
        <f>compoprinc!AD92</f>
        <v>2.3576261475682259E-2</v>
      </c>
      <c r="O100" s="136">
        <f>compoprinc!AE92</f>
        <v>2.3394372314214706E-2</v>
      </c>
      <c r="P100" s="136">
        <f>compoprinc!AF92</f>
        <v>0.14037129282951355</v>
      </c>
      <c r="Q100" s="136">
        <f>compoprinc!AG92</f>
        <v>3.747948631644249E-2</v>
      </c>
      <c r="R100" s="106">
        <f>compoprinc!AH92</f>
        <v>0.15999495983123779</v>
      </c>
      <c r="S100" s="105">
        <f>compoprinc!AI92</f>
        <v>3.8108475506305695E-2</v>
      </c>
      <c r="T100" s="105">
        <f>compoprinc!AJ92</f>
        <v>1.5307417779695243E-2</v>
      </c>
      <c r="U100" s="105">
        <f>compoprinc!AK92</f>
        <v>6.7095109261572361E-3</v>
      </c>
      <c r="V100" s="105">
        <f>compoprinc!AL92</f>
        <v>1.769726350903511E-2</v>
      </c>
      <c r="W100" s="105">
        <f>compoprinc!AM92</f>
        <v>8.687824010848999E-3</v>
      </c>
      <c r="X100" s="105">
        <f>compoprinc!AN92</f>
        <v>5.0499323755502701E-2</v>
      </c>
      <c r="Y100" s="134">
        <f>compoprinc!AO92</f>
        <v>2.2985143586993217E-2</v>
      </c>
      <c r="AB100" s="597">
        <f t="shared" si="3"/>
        <v>4.3073669075965881E-9</v>
      </c>
      <c r="AC100" s="597">
        <f t="shared" si="4"/>
        <v>-7.9744495451450348E-9</v>
      </c>
      <c r="AD100" s="597">
        <f t="shared" si="5"/>
        <v>7.5669959187507629E-10</v>
      </c>
    </row>
    <row r="101" spans="1:30" x14ac:dyDescent="0.2">
      <c r="A101" s="107">
        <v>2004</v>
      </c>
      <c r="B101" s="135">
        <f>compoprinc!R93</f>
        <v>0.42517346143722534</v>
      </c>
      <c r="C101" s="136">
        <f>compoprinc!S93</f>
        <v>6.0036260634660721E-2</v>
      </c>
      <c r="D101" s="136">
        <f>compoprinc!T93</f>
        <v>1.8261020770296454E-2</v>
      </c>
      <c r="E101" s="136">
        <f>compoprinc!U93</f>
        <v>1.8536586314439774E-2</v>
      </c>
      <c r="F101" s="136">
        <f>compoprinc!V93</f>
        <v>2.6013277471065521E-2</v>
      </c>
      <c r="G101" s="136">
        <f>compoprinc!W93</f>
        <v>3.6658074706792831E-2</v>
      </c>
      <c r="H101" s="136">
        <f>compoprinc!X93</f>
        <v>0.22239236533641815</v>
      </c>
      <c r="I101" s="142">
        <f>compoprinc!Y93</f>
        <v>4.3275866657495499E-2</v>
      </c>
      <c r="J101" s="170">
        <f>compoprinc!Z93</f>
        <v>0.31364020705223083</v>
      </c>
      <c r="K101" s="136">
        <f>compoprinc!AA93</f>
        <v>5.5352400988340378E-2</v>
      </c>
      <c r="L101" s="136">
        <f>compoprinc!AB93</f>
        <v>1.7481510527431965E-2</v>
      </c>
      <c r="M101" s="136">
        <f>compoprinc!AC93</f>
        <v>1.3609533663839102E-2</v>
      </c>
      <c r="N101" s="136">
        <f>compoprinc!AD93</f>
        <v>2.3738658055663109E-2</v>
      </c>
      <c r="O101" s="136">
        <f>compoprinc!AE93</f>
        <v>2.484017051756382E-2</v>
      </c>
      <c r="P101" s="136">
        <f>compoprinc!AF93</f>
        <v>0.14120678603649139</v>
      </c>
      <c r="Q101" s="136">
        <f>compoprinc!AG93</f>
        <v>3.7411138415336609E-2</v>
      </c>
      <c r="R101" s="106">
        <f>compoprinc!AH93</f>
        <v>0.16668035089969635</v>
      </c>
      <c r="S101" s="105">
        <f>compoprinc!AI93</f>
        <v>4.3112266808748245E-2</v>
      </c>
      <c r="T101" s="105">
        <f>compoprinc!AJ93</f>
        <v>1.3769028679234907E-2</v>
      </c>
      <c r="U101" s="105">
        <f>compoprinc!AK93</f>
        <v>6.4093838445842266E-3</v>
      </c>
      <c r="V101" s="105">
        <f>compoprinc!AL93</f>
        <v>1.7491718754172325E-2</v>
      </c>
      <c r="W101" s="105">
        <f>compoprinc!AM93</f>
        <v>9.2330696061253548E-3</v>
      </c>
      <c r="X101" s="105">
        <f>compoprinc!AN93</f>
        <v>5.3857851773500443E-2</v>
      </c>
      <c r="Y101" s="134">
        <f>compoprinc!AO93</f>
        <v>2.2807035595178604E-2</v>
      </c>
      <c r="AB101" s="597">
        <f t="shared" si="3"/>
        <v>9.5460563898086548E-9</v>
      </c>
      <c r="AC101" s="597">
        <f t="shared" si="4"/>
        <v>8.8475644588470459E-9</v>
      </c>
      <c r="AD101" s="597">
        <f t="shared" si="5"/>
        <v>-4.1618477553129196E-9</v>
      </c>
    </row>
    <row r="102" spans="1:30" x14ac:dyDescent="0.2">
      <c r="A102" s="107">
        <v>2005</v>
      </c>
      <c r="B102" s="135">
        <f>compoprinc!R94</f>
        <v>0.4342811107635498</v>
      </c>
      <c r="C102" s="136">
        <f>compoprinc!S94</f>
        <v>6.5284982323646545E-2</v>
      </c>
      <c r="D102" s="136">
        <f>compoprinc!T94</f>
        <v>2.3397512966766953E-2</v>
      </c>
      <c r="E102" s="136">
        <f>compoprinc!U94</f>
        <v>1.7267526127398014E-2</v>
      </c>
      <c r="F102" s="136">
        <f>compoprinc!V94</f>
        <v>2.5511983782052994E-2</v>
      </c>
      <c r="G102" s="136">
        <f>compoprinc!W94</f>
        <v>3.9973694831132889E-2</v>
      </c>
      <c r="H102" s="136">
        <f>compoprinc!X94</f>
        <v>0.22166843712329865</v>
      </c>
      <c r="I102" s="142">
        <f>compoprinc!Y94</f>
        <v>4.1176974773406982E-2</v>
      </c>
      <c r="J102" s="170">
        <f>compoprinc!Z94</f>
        <v>0.32338571548461914</v>
      </c>
      <c r="K102" s="136">
        <f>compoprinc!AA94</f>
        <v>5.9962216764688492E-2</v>
      </c>
      <c r="L102" s="136">
        <f>compoprinc!AB94</f>
        <v>2.2330995299853384E-2</v>
      </c>
      <c r="M102" s="136">
        <f>compoprinc!AC94</f>
        <v>1.2861933093518019E-2</v>
      </c>
      <c r="N102" s="136">
        <f>compoprinc!AD94</f>
        <v>2.3300353437662125E-2</v>
      </c>
      <c r="O102" s="136">
        <f>compoprinc!AE94</f>
        <v>2.7159830555319786E-2</v>
      </c>
      <c r="P102" s="136">
        <f>compoprinc!AF94</f>
        <v>0.14235396683216095</v>
      </c>
      <c r="Q102" s="136">
        <f>compoprinc!AG94</f>
        <v>3.5416420549154282E-2</v>
      </c>
      <c r="R102" s="106">
        <f>compoprinc!AH94</f>
        <v>0.17488057911396027</v>
      </c>
      <c r="S102" s="105">
        <f>compoprinc!AI94</f>
        <v>4.6508483588695526E-2</v>
      </c>
      <c r="T102" s="105">
        <f>compoprinc!AJ94</f>
        <v>1.763968393788673E-2</v>
      </c>
      <c r="U102" s="105">
        <f>compoprinc!AK94</f>
        <v>6.066642701625824E-3</v>
      </c>
      <c r="V102" s="105">
        <f>compoprinc!AL94</f>
        <v>1.7160952091217041E-2</v>
      </c>
      <c r="W102" s="105">
        <f>compoprinc!AM94</f>
        <v>1.0381613858044147E-2</v>
      </c>
      <c r="X102" s="105">
        <f>compoprinc!AN94</f>
        <v>5.6126702576875687E-2</v>
      </c>
      <c r="Y102" s="134">
        <f>compoprinc!AO94</f>
        <v>2.0996494218707085E-2</v>
      </c>
      <c r="AB102" s="597">
        <f t="shared" si="3"/>
        <v>-1.1641532182693481E-9</v>
      </c>
      <c r="AC102" s="597">
        <f t="shared" si="4"/>
        <v>-1.0477378964424133E-9</v>
      </c>
      <c r="AD102" s="597">
        <f t="shared" si="5"/>
        <v>6.1409082263708115E-9</v>
      </c>
    </row>
    <row r="103" spans="1:30" x14ac:dyDescent="0.2">
      <c r="A103" s="107">
        <v>2006</v>
      </c>
      <c r="B103" s="135">
        <f>compoprinc!R95</f>
        <v>0.44213101267814636</v>
      </c>
      <c r="C103" s="136">
        <f>compoprinc!S95</f>
        <v>7.1082457900047302E-2</v>
      </c>
      <c r="D103" s="136">
        <f>compoprinc!T95</f>
        <v>2.5324266287498176E-2</v>
      </c>
      <c r="E103" s="136">
        <f>compoprinc!U95</f>
        <v>1.5827667899429798E-2</v>
      </c>
      <c r="F103" s="136">
        <f>compoprinc!V95</f>
        <v>2.5801980867981911E-2</v>
      </c>
      <c r="G103" s="136">
        <f>compoprinc!W95</f>
        <v>4.1261423379182816E-2</v>
      </c>
      <c r="H103" s="136">
        <f>compoprinc!X95</f>
        <v>0.22177915275096893</v>
      </c>
      <c r="I103" s="142">
        <f>compoprinc!Y95</f>
        <v>4.1054055094718933E-2</v>
      </c>
      <c r="J103" s="170">
        <f>compoprinc!Z95</f>
        <v>0.33087995648384094</v>
      </c>
      <c r="K103" s="136">
        <f>compoprinc!AA95</f>
        <v>6.5482772886753082E-2</v>
      </c>
      <c r="L103" s="136">
        <f>compoprinc!AB95</f>
        <v>2.3706957581453025E-2</v>
      </c>
      <c r="M103" s="136">
        <f>compoprinc!AC95</f>
        <v>1.1777815874665976E-2</v>
      </c>
      <c r="N103" s="136">
        <f>compoprinc!AD95</f>
        <v>2.3741697892546654E-2</v>
      </c>
      <c r="O103" s="136">
        <f>compoprinc!AE95</f>
        <v>2.7391700074076653E-2</v>
      </c>
      <c r="P103" s="136">
        <f>compoprinc!AF95</f>
        <v>0.14309722185134888</v>
      </c>
      <c r="Q103" s="136">
        <f>compoprinc!AG95</f>
        <v>3.5681780427694321E-2</v>
      </c>
      <c r="R103" s="106">
        <f>compoprinc!AH95</f>
        <v>0.18105265498161316</v>
      </c>
      <c r="S103" s="105">
        <f>compoprinc!AI95</f>
        <v>5.1222968846559525E-2</v>
      </c>
      <c r="T103" s="105">
        <f>compoprinc!AJ95</f>
        <v>1.8454045988619328E-2</v>
      </c>
      <c r="U103" s="105">
        <f>compoprinc!AK95</f>
        <v>5.5555123835802078E-3</v>
      </c>
      <c r="V103" s="105">
        <f>compoprinc!AL95</f>
        <v>1.7736881971359253E-2</v>
      </c>
      <c r="W103" s="105">
        <f>compoprinc!AM95</f>
        <v>1.0352873243391514E-2</v>
      </c>
      <c r="X103" s="105">
        <f>compoprinc!AN95</f>
        <v>5.6088104844093323E-2</v>
      </c>
      <c r="Y103" s="134">
        <f>compoprinc!AO95</f>
        <v>2.1642263978719711E-2</v>
      </c>
      <c r="AB103" s="597">
        <f t="shared" si="3"/>
        <v>8.4983184933662415E-9</v>
      </c>
      <c r="AC103" s="597">
        <f t="shared" si="4"/>
        <v>9.8953023552894592E-9</v>
      </c>
      <c r="AD103" s="597">
        <f t="shared" si="5"/>
        <v>3.7252902984619141E-9</v>
      </c>
    </row>
    <row r="104" spans="1:30" x14ac:dyDescent="0.2">
      <c r="A104" s="107">
        <v>2007</v>
      </c>
      <c r="B104" s="135">
        <f>compoprinc!R96</f>
        <v>0.44217750430107117</v>
      </c>
      <c r="C104" s="136">
        <f>compoprinc!S96</f>
        <v>6.8860769271850586E-2</v>
      </c>
      <c r="D104" s="136">
        <f>compoprinc!T96</f>
        <v>2.7871034457348287E-2</v>
      </c>
      <c r="E104" s="136">
        <f>compoprinc!U96</f>
        <v>1.5168565325438976E-2</v>
      </c>
      <c r="F104" s="136">
        <f>compoprinc!V96</f>
        <v>2.5161508470773697E-2</v>
      </c>
      <c r="G104" s="136">
        <f>compoprinc!W96</f>
        <v>3.8880914449691772E-2</v>
      </c>
      <c r="H104" s="136">
        <f>compoprinc!X96</f>
        <v>0.23019000887870789</v>
      </c>
      <c r="I104" s="142">
        <f>compoprinc!Y96</f>
        <v>3.6044679582118988E-2</v>
      </c>
      <c r="J104" s="170">
        <f>compoprinc!Z96</f>
        <v>0.33164909482002258</v>
      </c>
      <c r="K104" s="136">
        <f>compoprinc!AA96</f>
        <v>6.3834100961685181E-2</v>
      </c>
      <c r="L104" s="136">
        <f>compoprinc!AB96</f>
        <v>2.6029450003989041E-2</v>
      </c>
      <c r="M104" s="136">
        <f>compoprinc!AC96</f>
        <v>1.1260290164500475E-2</v>
      </c>
      <c r="N104" s="136">
        <f>compoprinc!AD96</f>
        <v>2.3299846798181534E-2</v>
      </c>
      <c r="O104" s="136">
        <f>compoprinc!AE96</f>
        <v>2.5858940556645393E-2</v>
      </c>
      <c r="P104" s="136">
        <f>compoprinc!AF96</f>
        <v>0.14987215399742126</v>
      </c>
      <c r="Q104" s="136">
        <f>compoprinc!AG96</f>
        <v>3.1494315713644028E-2</v>
      </c>
      <c r="R104" s="106">
        <f>compoprinc!AH96</f>
        <v>0.18277721107006073</v>
      </c>
      <c r="S104" s="105">
        <f>compoprinc!AI96</f>
        <v>5.0165019929409027E-2</v>
      </c>
      <c r="T104" s="105">
        <f>compoprinc!AJ96</f>
        <v>2.0316646783612669E-2</v>
      </c>
      <c r="U104" s="105">
        <f>compoprinc!AK96</f>
        <v>5.2244330290704966E-3</v>
      </c>
      <c r="V104" s="105">
        <f>compoprinc!AL96</f>
        <v>1.7581090331077576E-2</v>
      </c>
      <c r="W104" s="105">
        <f>compoprinc!AM96</f>
        <v>9.7917644307017326E-3</v>
      </c>
      <c r="X104" s="105">
        <f>compoprinc!AN96</f>
        <v>6.0603499412536621E-2</v>
      </c>
      <c r="Y104" s="134">
        <f>compoprinc!AO96</f>
        <v>1.9094765186309814E-2</v>
      </c>
      <c r="AB104" s="597">
        <f t="shared" si="3"/>
        <v>2.3865140974521637E-8</v>
      </c>
      <c r="AC104" s="597">
        <f t="shared" si="4"/>
        <v>-3.3760443329811096E-9</v>
      </c>
      <c r="AD104" s="597">
        <f t="shared" si="5"/>
        <v>-8.0326572060585022E-9</v>
      </c>
    </row>
    <row r="105" spans="1:30" x14ac:dyDescent="0.2">
      <c r="A105" s="107">
        <v>2008</v>
      </c>
      <c r="B105" s="135">
        <f>compoprinc!R97</f>
        <v>0.44174054265022278</v>
      </c>
      <c r="C105" s="136">
        <f>compoprinc!S97</f>
        <v>6.1172623187303543E-2</v>
      </c>
      <c r="D105" s="136">
        <f>compoprinc!T97</f>
        <v>2.7601770241744816E-2</v>
      </c>
      <c r="E105" s="136">
        <f>compoprinc!U97</f>
        <v>1.7447498627007008E-2</v>
      </c>
      <c r="F105" s="136">
        <f>compoprinc!V97</f>
        <v>2.6687968522310257E-2</v>
      </c>
      <c r="G105" s="136">
        <f>compoprinc!W97</f>
        <v>3.5128466784954071E-2</v>
      </c>
      <c r="H105" s="136">
        <f>compoprinc!X97</f>
        <v>0.23894578218460083</v>
      </c>
      <c r="I105" s="142">
        <f>compoprinc!Y97</f>
        <v>3.475642204284668E-2</v>
      </c>
      <c r="J105" s="170">
        <f>compoprinc!Z97</f>
        <v>0.32903647422790527</v>
      </c>
      <c r="K105" s="136">
        <f>compoprinc!AA97</f>
        <v>5.6873612105846405E-2</v>
      </c>
      <c r="L105" s="136">
        <f>compoprinc!AB97</f>
        <v>2.5895207771100104E-2</v>
      </c>
      <c r="M105" s="136">
        <f>compoprinc!AC97</f>
        <v>1.3290760107338428E-2</v>
      </c>
      <c r="N105" s="136">
        <f>compoprinc!AD97</f>
        <v>2.4871919304132462E-2</v>
      </c>
      <c r="O105" s="136">
        <f>compoprinc!AE97</f>
        <v>2.3767055943608284E-2</v>
      </c>
      <c r="P105" s="136">
        <f>compoprinc!AF97</f>
        <v>0.15391844511032104</v>
      </c>
      <c r="Q105" s="136">
        <f>compoprinc!AG97</f>
        <v>3.0419468879699707E-2</v>
      </c>
      <c r="R105" s="106">
        <f>compoprinc!AH97</f>
        <v>0.17873281240463257</v>
      </c>
      <c r="S105" s="105">
        <f>compoprinc!AI97</f>
        <v>4.5178994536399841E-2</v>
      </c>
      <c r="T105" s="105">
        <f>compoprinc!AJ97</f>
        <v>2.0364738709758967E-2</v>
      </c>
      <c r="U105" s="105">
        <f>compoprinc!AK97</f>
        <v>6.4333935733884573E-3</v>
      </c>
      <c r="V105" s="105">
        <f>compoprinc!AL97</f>
        <v>1.9320899620652199E-2</v>
      </c>
      <c r="W105" s="105">
        <f>compoprinc!AM97</f>
        <v>9.1143986210227013E-3</v>
      </c>
      <c r="X105" s="105">
        <f>compoprinc!AN97</f>
        <v>5.9386882930994034E-2</v>
      </c>
      <c r="Y105" s="134">
        <f>compoprinc!AO97</f>
        <v>1.8933499231934547E-2</v>
      </c>
      <c r="AB105" s="597">
        <f t="shared" si="3"/>
        <v>1.1059455573558807E-8</v>
      </c>
      <c r="AC105" s="597">
        <f t="shared" si="4"/>
        <v>5.005858838558197E-9</v>
      </c>
      <c r="AD105" s="597">
        <f t="shared" si="5"/>
        <v>5.1804818212985992E-9</v>
      </c>
    </row>
    <row r="106" spans="1:30" x14ac:dyDescent="0.2">
      <c r="A106" s="110">
        <v>2009</v>
      </c>
      <c r="B106" s="139">
        <f>compoprinc!R98</f>
        <v>0.43580400943756104</v>
      </c>
      <c r="C106" s="108">
        <f>compoprinc!S98</f>
        <v>5.7971477508544922E-2</v>
      </c>
      <c r="D106" s="108">
        <f>compoprinc!T98</f>
        <v>2.4939266848377883E-2</v>
      </c>
      <c r="E106" s="108">
        <f>compoprinc!U98</f>
        <v>2.1489113569259644E-2</v>
      </c>
      <c r="F106" s="108">
        <f>compoprinc!V98</f>
        <v>2.565946988761425E-2</v>
      </c>
      <c r="G106" s="108">
        <f>compoprinc!W98</f>
        <v>3.56593057513237E-2</v>
      </c>
      <c r="H106" s="108">
        <f>compoprinc!X98</f>
        <v>0.23615463078022003</v>
      </c>
      <c r="I106" s="138">
        <f>compoprinc!Y98</f>
        <v>3.3930733799934387E-2</v>
      </c>
      <c r="J106" s="171">
        <f>compoprinc!Z98</f>
        <v>0.31897714734077454</v>
      </c>
      <c r="K106" s="108">
        <f>compoprinc!AA98</f>
        <v>5.3007360547780991E-2</v>
      </c>
      <c r="L106" s="108">
        <f>compoprinc!AB98</f>
        <v>2.3393402865622193E-2</v>
      </c>
      <c r="M106" s="108">
        <f>compoprinc!AC98</f>
        <v>1.5833315439522266E-2</v>
      </c>
      <c r="N106" s="108">
        <f>compoprinc!AD98</f>
        <v>2.3755446076393127E-2</v>
      </c>
      <c r="O106" s="108">
        <f>compoprinc!AE98</f>
        <v>2.3964937776327133E-2</v>
      </c>
      <c r="P106" s="108">
        <f>compoprinc!AF98</f>
        <v>0.14945872128009796</v>
      </c>
      <c r="Q106" s="108">
        <f>compoprinc!AG98</f>
        <v>2.9563972726464272E-2</v>
      </c>
      <c r="R106" s="109">
        <f>compoprinc!AH98</f>
        <v>0.16689455509185791</v>
      </c>
      <c r="S106" s="108">
        <f>compoprinc!AI98</f>
        <v>4.197363555431366E-2</v>
      </c>
      <c r="T106" s="108">
        <f>compoprinc!AJ98</f>
        <v>1.8085533025441691E-2</v>
      </c>
      <c r="U106" s="108">
        <f>compoprinc!AK98</f>
        <v>7.7021759934723377E-3</v>
      </c>
      <c r="V106" s="108">
        <f>compoprinc!AL98</f>
        <v>1.8693573772907257E-2</v>
      </c>
      <c r="W106" s="108">
        <f>compoprinc!AM98</f>
        <v>8.9309094473719597E-3</v>
      </c>
      <c r="X106" s="108">
        <f>compoprinc!AN98</f>
        <v>5.2956823259592056E-2</v>
      </c>
      <c r="Y106" s="138">
        <f>compoprinc!AO98</f>
        <v>1.855190098285675E-2</v>
      </c>
      <c r="AB106" s="597">
        <f t="shared" si="3"/>
        <v>1.1292286217212677E-8</v>
      </c>
      <c r="AC106" s="597">
        <f t="shared" si="4"/>
        <v>-9.3714334070682526E-9</v>
      </c>
      <c r="AD106" s="597">
        <f t="shared" si="5"/>
        <v>3.0559021979570389E-9</v>
      </c>
    </row>
    <row r="107" spans="1:30" x14ac:dyDescent="0.2">
      <c r="A107" s="107">
        <v>2010</v>
      </c>
      <c r="B107" s="135">
        <f>compoprinc!R99</f>
        <v>0.44624033570289612</v>
      </c>
      <c r="C107" s="105">
        <f>compoprinc!S99</f>
        <v>6.6326826810836792E-2</v>
      </c>
      <c r="D107" s="105">
        <f>compoprinc!T99</f>
        <v>2.2803418454714119E-2</v>
      </c>
      <c r="E107" s="105">
        <f>compoprinc!U99</f>
        <v>2.2298578172922134E-2</v>
      </c>
      <c r="F107" s="105">
        <f>compoprinc!V99</f>
        <v>2.688235230743885E-2</v>
      </c>
      <c r="G107" s="105">
        <f>compoprinc!W99</f>
        <v>3.9819277822971344E-2</v>
      </c>
      <c r="H107" s="105">
        <f>compoprinc!X99</f>
        <v>0.23012359440326691</v>
      </c>
      <c r="I107" s="134">
        <f>compoprinc!Y99</f>
        <v>3.7986278533935547E-2</v>
      </c>
      <c r="J107" s="170">
        <f>compoprinc!Z99</f>
        <v>0.3305499255657196</v>
      </c>
      <c r="K107" s="105">
        <f>compoprinc!AA99</f>
        <v>6.0904759913682938E-2</v>
      </c>
      <c r="L107" s="105">
        <f>compoprinc!AB99</f>
        <v>2.1685040323063731E-2</v>
      </c>
      <c r="M107" s="105">
        <f>compoprinc!AC99</f>
        <v>1.6346641816198826E-2</v>
      </c>
      <c r="N107" s="105">
        <f>compoprinc!AD99</f>
        <v>2.5090951472520828E-2</v>
      </c>
      <c r="O107" s="105">
        <f>compoprinc!AE99</f>
        <v>2.7194568887352943E-2</v>
      </c>
      <c r="P107" s="105">
        <f>compoprinc!AF99</f>
        <v>0.1458231657743454</v>
      </c>
      <c r="Q107" s="105">
        <f>compoprinc!AG99</f>
        <v>3.3504791557788849E-2</v>
      </c>
      <c r="R107" s="106">
        <f>compoprinc!AH99</f>
        <v>0.17690008878707886</v>
      </c>
      <c r="S107" s="105">
        <f>compoprinc!AI99</f>
        <v>4.8510599881410599E-2</v>
      </c>
      <c r="T107" s="105">
        <f>compoprinc!AJ99</f>
        <v>1.7321073246421292E-2</v>
      </c>
      <c r="U107" s="105">
        <f>compoprinc!AK99</f>
        <v>7.7086405362933874E-3</v>
      </c>
      <c r="V107" s="105">
        <f>compoprinc!AL99</f>
        <v>1.9101409241557121E-2</v>
      </c>
      <c r="W107" s="105">
        <f>compoprinc!AM99</f>
        <v>1.0565159842371941E-2</v>
      </c>
      <c r="X107" s="105">
        <f>compoprinc!AN99</f>
        <v>5.3034774959087372E-2</v>
      </c>
      <c r="Y107" s="134">
        <f>compoprinc!AO99</f>
        <v>2.0658431574702263E-2</v>
      </c>
      <c r="AB107" s="597">
        <f t="shared" si="3"/>
        <v>9.1968104243278503E-9</v>
      </c>
      <c r="AC107" s="597">
        <f t="shared" si="4"/>
        <v>5.8207660913467407E-9</v>
      </c>
      <c r="AD107" s="597">
        <f t="shared" si="5"/>
        <v>-4.9476511776447296E-10</v>
      </c>
    </row>
    <row r="108" spans="1:30" x14ac:dyDescent="0.2">
      <c r="A108" s="107">
        <v>2011</v>
      </c>
      <c r="B108" s="135">
        <f>compoprinc!R100</f>
        <v>0.45288512110710144</v>
      </c>
      <c r="C108" s="105">
        <f>compoprinc!S100</f>
        <v>6.7320927977561951E-2</v>
      </c>
      <c r="D108" s="105">
        <f>compoprinc!T100</f>
        <v>2.2085050004534423E-2</v>
      </c>
      <c r="E108" s="105">
        <f>compoprinc!U100</f>
        <v>2.510514110326767E-2</v>
      </c>
      <c r="F108" s="105">
        <f>compoprinc!V100</f>
        <v>2.893887460231781E-2</v>
      </c>
      <c r="G108" s="105">
        <f>compoprinc!W100</f>
        <v>3.9068128913640976E-2</v>
      </c>
      <c r="H108" s="105">
        <f>compoprinc!X100</f>
        <v>0.22996415197849274</v>
      </c>
      <c r="I108" s="134">
        <f>compoprinc!Y100</f>
        <v>4.0402859449386597E-2</v>
      </c>
      <c r="J108" s="170">
        <f>compoprinc!Z100</f>
        <v>0.3373202383518219</v>
      </c>
      <c r="K108" s="105">
        <f>compoprinc!AA100</f>
        <v>6.2117613852024078E-2</v>
      </c>
      <c r="L108" s="105">
        <f>compoprinc!AB100</f>
        <v>2.0932631392497569E-2</v>
      </c>
      <c r="M108" s="105">
        <f>compoprinc!AC100</f>
        <v>1.8986537586897612E-2</v>
      </c>
      <c r="N108" s="105">
        <f>compoprinc!AD100</f>
        <v>2.6794847100973129E-2</v>
      </c>
      <c r="O108" s="105">
        <f>compoprinc!AE100</f>
        <v>2.6792434975504875E-2</v>
      </c>
      <c r="P108" s="105">
        <f>compoprinc!AF100</f>
        <v>0.14640988409519196</v>
      </c>
      <c r="Q108" s="105">
        <f>compoprinc!AG100</f>
        <v>3.528628870844841E-2</v>
      </c>
      <c r="R108" s="106">
        <f>compoprinc!AH100</f>
        <v>0.18234340846538544</v>
      </c>
      <c r="S108" s="105">
        <f>compoprinc!AI100</f>
        <v>4.9828119575977325E-2</v>
      </c>
      <c r="T108" s="105">
        <f>compoprinc!AJ100</f>
        <v>1.6764127241913229E-2</v>
      </c>
      <c r="U108" s="105">
        <f>compoprinc!AK100</f>
        <v>9.4243194907903671E-3</v>
      </c>
      <c r="V108" s="105">
        <f>compoprinc!AL100</f>
        <v>2.0407620817422867E-2</v>
      </c>
      <c r="W108" s="105">
        <f>compoprinc!AM100</f>
        <v>1.0600246489048004E-2</v>
      </c>
      <c r="X108" s="105">
        <f>compoprinc!AN100</f>
        <v>5.328034982085228E-2</v>
      </c>
      <c r="Y108" s="134">
        <f>compoprinc!AO100</f>
        <v>2.203863300383091E-2</v>
      </c>
      <c r="AB108" s="597">
        <f t="shared" si="3"/>
        <v>-1.2922100722789764E-8</v>
      </c>
      <c r="AC108" s="597">
        <f t="shared" si="4"/>
        <v>6.4028427004814148E-10</v>
      </c>
      <c r="AD108" s="597">
        <f t="shared" si="5"/>
        <v>-7.9744495451450348E-9</v>
      </c>
    </row>
    <row r="109" spans="1:30" x14ac:dyDescent="0.2">
      <c r="A109" s="107">
        <v>2012</v>
      </c>
      <c r="B109" s="135">
        <f>compoprinc!R101</f>
        <v>0.46244555711746216</v>
      </c>
      <c r="C109" s="105">
        <f>compoprinc!S101</f>
        <v>7.0790611207485199E-2</v>
      </c>
      <c r="D109" s="105">
        <f>compoprinc!T101</f>
        <v>2.3943455540575087E-2</v>
      </c>
      <c r="E109" s="105">
        <f>compoprinc!U101</f>
        <v>2.5845613330602646E-2</v>
      </c>
      <c r="F109" s="105">
        <f>compoprinc!V101</f>
        <v>3.1012300401926041E-2</v>
      </c>
      <c r="G109" s="105">
        <f>compoprinc!W101</f>
        <v>3.9687357842922211E-2</v>
      </c>
      <c r="H109" s="105">
        <f>compoprinc!X101</f>
        <v>0.22930124402046204</v>
      </c>
      <c r="I109" s="134">
        <f>compoprinc!Y101</f>
        <v>4.1864983737468719E-2</v>
      </c>
      <c r="J109" s="170">
        <f>compoprinc!Z101</f>
        <v>0.34806683659553528</v>
      </c>
      <c r="K109" s="105">
        <f>compoprinc!AA101</f>
        <v>6.5879277884960175E-2</v>
      </c>
      <c r="L109" s="105">
        <f>compoprinc!AB101</f>
        <v>2.2774969693273306E-2</v>
      </c>
      <c r="M109" s="105">
        <f>compoprinc!AC101</f>
        <v>1.9258109387010336E-2</v>
      </c>
      <c r="N109" s="105">
        <f>compoprinc!AD101</f>
        <v>2.8872337192296982E-2</v>
      </c>
      <c r="O109" s="105">
        <f>compoprinc!AE101</f>
        <v>2.7230814099311829E-2</v>
      </c>
      <c r="P109" s="105">
        <f>compoprinc!AF101</f>
        <v>0.14746569097042084</v>
      </c>
      <c r="Q109" s="105">
        <f>compoprinc!AG101</f>
        <v>3.6585647612810135E-2</v>
      </c>
      <c r="R109" s="106">
        <f>compoprinc!AH101</f>
        <v>0.19275078177452087</v>
      </c>
      <c r="S109" s="105">
        <f>compoprinc!AI101</f>
        <v>5.3366303443908691E-2</v>
      </c>
      <c r="T109" s="105">
        <f>compoprinc!AJ101</f>
        <v>1.7986149730859324E-2</v>
      </c>
      <c r="U109" s="105">
        <f>compoprinc!AK101</f>
        <v>9.5117131713777781E-3</v>
      </c>
      <c r="V109" s="105">
        <f>compoprinc!AL101</f>
        <v>2.2351726889610291E-2</v>
      </c>
      <c r="W109" s="105">
        <f>compoprinc!AM101</f>
        <v>1.1035101488232613E-2</v>
      </c>
      <c r="X109" s="105">
        <f>compoprinc!AN101</f>
        <v>5.5187348276376724E-2</v>
      </c>
      <c r="Y109" s="134">
        <f>compoprinc!AO101</f>
        <v>2.3312442004680634E-2</v>
      </c>
      <c r="AB109" s="597">
        <f t="shared" si="3"/>
        <v>-8.9639797806739807E-9</v>
      </c>
      <c r="AC109" s="597">
        <f t="shared" si="4"/>
        <v>-1.0244548320770264E-8</v>
      </c>
      <c r="AD109" s="597">
        <f t="shared" si="5"/>
        <v>-3.2305251806974411E-9</v>
      </c>
    </row>
    <row r="110" spans="1:30" x14ac:dyDescent="0.2">
      <c r="A110" s="107">
        <v>2013</v>
      </c>
      <c r="B110" s="135">
        <f>compoprinc!R102</f>
        <v>0.45634415745735168</v>
      </c>
      <c r="C110" s="105">
        <f>compoprinc!S102</f>
        <v>6.720365583896637E-2</v>
      </c>
      <c r="D110" s="105">
        <f>compoprinc!T102</f>
        <v>2.3479278082959354E-2</v>
      </c>
      <c r="E110" s="105">
        <f>compoprinc!U102</f>
        <v>2.7807543985545635E-2</v>
      </c>
      <c r="F110" s="105">
        <f>compoprinc!V102</f>
        <v>3.1601648777723312E-2</v>
      </c>
      <c r="G110" s="105">
        <f>compoprinc!W102</f>
        <v>3.5231780260801315E-2</v>
      </c>
      <c r="H110" s="105">
        <f>compoprinc!X102</f>
        <v>0.22734548151493073</v>
      </c>
      <c r="I110" s="134">
        <f>compoprinc!Y102</f>
        <v>4.3674774467945099E-2</v>
      </c>
      <c r="J110" s="170">
        <f>compoprinc!Z102</f>
        <v>0.3403918445110321</v>
      </c>
      <c r="K110" s="105">
        <f>compoprinc!AA102</f>
        <v>6.165768951177597E-2</v>
      </c>
      <c r="L110" s="105">
        <f>compoprinc!AB102</f>
        <v>2.1707628620788455E-2</v>
      </c>
      <c r="M110" s="105">
        <f>compoprinc!AC102</f>
        <v>2.1209046710282564E-2</v>
      </c>
      <c r="N110" s="105">
        <f>compoprinc!AD102</f>
        <v>2.9546678066253662E-2</v>
      </c>
      <c r="O110" s="105">
        <f>compoprinc!AE102</f>
        <v>2.3370472714304924E-2</v>
      </c>
      <c r="P110" s="105">
        <f>compoprinc!AF102</f>
        <v>0.14444917440414429</v>
      </c>
      <c r="Q110" s="105">
        <f>compoprinc!AG102</f>
        <v>3.8451153784990311E-2</v>
      </c>
      <c r="R110" s="106">
        <f>compoprinc!AH102</f>
        <v>0.18340858817100525</v>
      </c>
      <c r="S110" s="105">
        <f>compoprinc!AI102</f>
        <v>4.8368591815233231E-2</v>
      </c>
      <c r="T110" s="105">
        <f>compoprinc!AJ102</f>
        <v>1.6696301609044895E-2</v>
      </c>
      <c r="U110" s="105">
        <f>compoprinc!AK102</f>
        <v>1.1135834967717528E-2</v>
      </c>
      <c r="V110" s="105">
        <f>compoprinc!AL102</f>
        <v>2.2481195628643036E-2</v>
      </c>
      <c r="W110" s="105">
        <f>compoprinc!AM102</f>
        <v>8.3949975669384003E-3</v>
      </c>
      <c r="X110" s="105">
        <f>compoprinc!AN102</f>
        <v>5.2887223660945892E-2</v>
      </c>
      <c r="Y110" s="134">
        <f>compoprinc!AO102</f>
        <v>2.3444447666406631E-2</v>
      </c>
      <c r="AB110" s="597">
        <f t="shared" si="3"/>
        <v>-5.4715201258659363E-9</v>
      </c>
      <c r="AC110" s="597">
        <f t="shared" si="4"/>
        <v>6.9849193096160889E-10</v>
      </c>
      <c r="AD110" s="597">
        <f t="shared" si="5"/>
        <v>-4.7439243644475937E-9</v>
      </c>
    </row>
    <row r="111" spans="1:30" x14ac:dyDescent="0.2">
      <c r="A111" s="107">
        <v>2014</v>
      </c>
      <c r="B111" s="135">
        <f>compoprinc!R103</f>
        <v>0.46132200956344604</v>
      </c>
      <c r="C111" s="105">
        <f>compoprinc!S103</f>
        <v>7.2991162538528442E-2</v>
      </c>
      <c r="D111" s="105">
        <f>compoprinc!T103</f>
        <v>2.1754987887106836E-2</v>
      </c>
      <c r="E111" s="105">
        <f>compoprinc!U103</f>
        <v>2.9017140157520771E-2</v>
      </c>
      <c r="F111" s="105">
        <f>compoprinc!V103</f>
        <v>3.1328883022069931E-2</v>
      </c>
      <c r="G111" s="105">
        <f>compoprinc!W103</f>
        <v>3.6870524287223816E-2</v>
      </c>
      <c r="H111" s="105">
        <f>compoprinc!X103</f>
        <v>0.22756576538085938</v>
      </c>
      <c r="I111" s="134">
        <f>compoprinc!Y103</f>
        <v>4.1793555021286011E-2</v>
      </c>
      <c r="J111" s="170">
        <f>compoprinc!Z103</f>
        <v>0.34587982296943665</v>
      </c>
      <c r="K111" s="105">
        <f>compoprinc!AA103</f>
        <v>6.75472691655159E-2</v>
      </c>
      <c r="L111" s="105">
        <f>compoprinc!AB103</f>
        <v>2.0569724030792713E-2</v>
      </c>
      <c r="M111" s="105">
        <f>compoprinc!AC103</f>
        <v>2.2407735697925091E-2</v>
      </c>
      <c r="N111" s="105">
        <f>compoprinc!AD103</f>
        <v>2.9221927747130394E-2</v>
      </c>
      <c r="O111" s="105">
        <f>compoprinc!AE103</f>
        <v>2.470114454627037E-2</v>
      </c>
      <c r="P111" s="105">
        <f>compoprinc!AF103</f>
        <v>0.14480777084827423</v>
      </c>
      <c r="Q111" s="105">
        <f>compoprinc!AG103</f>
        <v>3.6624256521463394E-2</v>
      </c>
      <c r="R111" s="106">
        <f>compoprinc!AH103</f>
        <v>0.1883997917175293</v>
      </c>
      <c r="S111" s="105">
        <f>compoprinc!AI103</f>
        <v>5.289609357714653E-2</v>
      </c>
      <c r="T111" s="105">
        <f>compoprinc!AJ103</f>
        <v>1.6046934702899307E-2</v>
      </c>
      <c r="U111" s="105">
        <f>compoprinc!AK103</f>
        <v>1.2720647035166621E-2</v>
      </c>
      <c r="V111" s="105">
        <f>compoprinc!AL103</f>
        <v>2.2245224565267563E-2</v>
      </c>
      <c r="W111" s="105">
        <f>compoprinc!AM103</f>
        <v>8.8788056746125221E-3</v>
      </c>
      <c r="X111" s="105">
        <f>compoprinc!AN103</f>
        <v>5.3794737905263901E-2</v>
      </c>
      <c r="Y111" s="134">
        <f>compoprinc!AO103</f>
        <v>2.1817348897457123E-2</v>
      </c>
      <c r="AB111" s="597">
        <f t="shared" si="3"/>
        <v>-8.7311491370201111E-9</v>
      </c>
      <c r="AC111" s="597">
        <f t="shared" si="4"/>
        <v>-5.5879354476928711E-9</v>
      </c>
      <c r="AD111" s="597">
        <f t="shared" si="5"/>
        <v>-6.4028427004814148E-10</v>
      </c>
    </row>
    <row r="112" spans="1:30" x14ac:dyDescent="0.2">
      <c r="A112" s="107">
        <v>2015</v>
      </c>
      <c r="B112" s="135">
        <f>compoprinc!R104</f>
        <v>0.4629940390586853</v>
      </c>
      <c r="C112" s="105">
        <f>compoprinc!S104</f>
        <v>7.3618024587631226E-2</v>
      </c>
      <c r="D112" s="105">
        <f>compoprinc!T104</f>
        <v>2.2646722034551203E-2</v>
      </c>
      <c r="E112" s="105">
        <f>compoprinc!U104</f>
        <v>3.1883527524769306E-2</v>
      </c>
      <c r="F112" s="105">
        <f>compoprinc!V104</f>
        <v>2.8294268995523453E-2</v>
      </c>
      <c r="G112" s="105">
        <f>compoprinc!W104</f>
        <v>3.4878510981798172E-2</v>
      </c>
      <c r="H112" s="105">
        <f>compoprinc!X104</f>
        <v>0.2328493744134903</v>
      </c>
      <c r="I112" s="134">
        <f>compoprinc!Y104</f>
        <v>3.8823612034320831E-2</v>
      </c>
      <c r="J112" s="170">
        <f>compoprinc!Z104</f>
        <v>0.34676918387413025</v>
      </c>
      <c r="K112" s="105">
        <f>compoprinc!AA104</f>
        <v>6.8321414291858673E-2</v>
      </c>
      <c r="L112" s="105">
        <f>compoprinc!AB104</f>
        <v>2.1311325835995376E-2</v>
      </c>
      <c r="M112" s="105">
        <f>compoprinc!AC104</f>
        <v>2.4980204179883003E-2</v>
      </c>
      <c r="N112" s="105">
        <f>compoprinc!AD104</f>
        <v>2.6284102350473404E-2</v>
      </c>
      <c r="O112" s="105">
        <f>compoprinc!AE104</f>
        <v>2.3220691829919815E-2</v>
      </c>
      <c r="P112" s="105">
        <f>compoprinc!AF104</f>
        <v>0.14868131279945374</v>
      </c>
      <c r="Q112" s="105">
        <f>compoprinc!AG104</f>
        <v>3.3970125019550323E-2</v>
      </c>
      <c r="R112" s="106">
        <f>compoprinc!AH104</f>
        <v>0.18819054961204529</v>
      </c>
      <c r="S112" s="105">
        <f>compoprinc!AI104</f>
        <v>5.3898114711046219E-2</v>
      </c>
      <c r="T112" s="105">
        <f>compoprinc!AJ104</f>
        <v>1.6605394979706034E-2</v>
      </c>
      <c r="U112" s="105">
        <f>compoprinc!AK104</f>
        <v>1.4055027277208865E-2</v>
      </c>
      <c r="V112" s="105">
        <f>compoprinc!AL104</f>
        <v>1.9543850794434547E-2</v>
      </c>
      <c r="W112" s="105">
        <f>compoprinc!AM104</f>
        <v>8.3769503980875015E-3</v>
      </c>
      <c r="X112" s="105">
        <f>compoprinc!AN104</f>
        <v>5.5666975677013397E-2</v>
      </c>
      <c r="Y112" s="134">
        <f>compoprinc!AO104</f>
        <v>2.0044229924678802E-2</v>
      </c>
      <c r="AB112" s="597">
        <f t="shared" si="3"/>
        <v>-1.5133991837501526E-9</v>
      </c>
      <c r="AC112" s="597">
        <f t="shared" si="4"/>
        <v>7.5669959187507629E-9</v>
      </c>
      <c r="AD112" s="597">
        <f t="shared" si="5"/>
        <v>5.8498699218034744E-9</v>
      </c>
    </row>
    <row r="113" spans="1:30" x14ac:dyDescent="0.2">
      <c r="A113" s="107">
        <v>2016</v>
      </c>
      <c r="B113" s="135">
        <f>compoprinc!R105</f>
        <v>0.46170642971992493</v>
      </c>
      <c r="C113" s="105">
        <f>compoprinc!S105</f>
        <v>7.3426000773906708E-2</v>
      </c>
      <c r="D113" s="105">
        <f>compoprinc!T105</f>
        <v>2.1512056118808687E-2</v>
      </c>
      <c r="E113" s="105">
        <f>compoprinc!U105</f>
        <v>3.3141497522592545E-2</v>
      </c>
      <c r="F113" s="105">
        <f>compoprinc!V105</f>
        <v>2.7915921062231064E-2</v>
      </c>
      <c r="G113" s="105">
        <f>compoprinc!W105</f>
        <v>3.3620815724134445E-2</v>
      </c>
      <c r="H113" s="105">
        <f>compoprinc!X105</f>
        <v>0.23516559600830078</v>
      </c>
      <c r="I113" s="134">
        <f>compoprinc!Y105</f>
        <v>3.6924552172422409E-2</v>
      </c>
      <c r="J113" s="170">
        <f>compoprinc!Z105</f>
        <v>0.34458595514297485</v>
      </c>
      <c r="K113" s="105">
        <f>compoprinc!AA105</f>
        <v>6.7814871668815613E-2</v>
      </c>
      <c r="L113" s="105">
        <f>compoprinc!AB105</f>
        <v>2.0440178108401597E-2</v>
      </c>
      <c r="M113" s="105">
        <f>compoprinc!AC105</f>
        <v>2.6191954035311937E-2</v>
      </c>
      <c r="N113" s="105">
        <f>compoprinc!AD105</f>
        <v>2.5719763711094856E-2</v>
      </c>
      <c r="O113" s="105">
        <f>compoprinc!AE105</f>
        <v>2.2422030568122864E-2</v>
      </c>
      <c r="P113" s="105">
        <f>compoprinc!AF105</f>
        <v>0.15003819763660431</v>
      </c>
      <c r="Q113" s="105">
        <f>compoprinc!AG105</f>
        <v>3.195895254611969E-2</v>
      </c>
      <c r="R113" s="106">
        <f>compoprinc!AH105</f>
        <v>0.18583822250366211</v>
      </c>
      <c r="S113" s="105">
        <f>compoprinc!AI105</f>
        <v>5.3474869579076767E-2</v>
      </c>
      <c r="T113" s="105">
        <f>compoprinc!AJ105</f>
        <v>1.6214422619668767E-2</v>
      </c>
      <c r="U113" s="105">
        <f>compoprinc!AK105</f>
        <v>1.498407602775842E-2</v>
      </c>
      <c r="V113" s="105">
        <f>compoprinc!AL105</f>
        <v>1.9221080467104912E-2</v>
      </c>
      <c r="W113" s="105">
        <f>compoprinc!AM105</f>
        <v>8.1551307812333107E-3</v>
      </c>
      <c r="X113" s="105">
        <f>compoprinc!AN105</f>
        <v>5.4888069629669189E-2</v>
      </c>
      <c r="Y113" s="134">
        <f>compoprinc!AO105</f>
        <v>1.8900569528341293E-2</v>
      </c>
      <c r="AB113" s="597">
        <f t="shared" si="3"/>
        <v>-9.6624717116355896E-9</v>
      </c>
      <c r="AC113" s="597">
        <f t="shared" si="4"/>
        <v>6.8685039877891541E-9</v>
      </c>
      <c r="AD113" s="597">
        <f t="shared" si="5"/>
        <v>3.8708094507455826E-9</v>
      </c>
    </row>
    <row r="114" spans="1:30" x14ac:dyDescent="0.2">
      <c r="A114" s="107">
        <v>2017</v>
      </c>
      <c r="B114" s="135">
        <f>compoprinc!R106</f>
        <v>0.45900717377662659</v>
      </c>
      <c r="C114" s="105">
        <f>compoprinc!S106</f>
        <v>7.2957463562488556E-2</v>
      </c>
      <c r="D114" s="105">
        <f>compoprinc!T106</f>
        <v>2.2741595632396638E-2</v>
      </c>
      <c r="E114" s="105">
        <f>compoprinc!U106</f>
        <v>3.0791592784225941E-2</v>
      </c>
      <c r="F114" s="105">
        <f>compoprinc!V106</f>
        <v>2.9044846072793007E-2</v>
      </c>
      <c r="G114" s="105">
        <f>compoprinc!W106</f>
        <v>3.459152951836586E-2</v>
      </c>
      <c r="H114" s="105">
        <f>compoprinc!X106</f>
        <v>0.23284155130386353</v>
      </c>
      <c r="I114" s="134">
        <f>compoprinc!Y106</f>
        <v>3.6038603633642197E-2</v>
      </c>
      <c r="J114" s="170">
        <f>compoprinc!Z106</f>
        <v>0.34394878149032593</v>
      </c>
      <c r="K114" s="105">
        <f>compoprinc!AA106</f>
        <v>6.698908656835556E-2</v>
      </c>
      <c r="L114" s="105">
        <f>compoprinc!AB106</f>
        <v>2.1832566941156983E-2</v>
      </c>
      <c r="M114" s="105">
        <f>compoprinc!AC106</f>
        <v>2.2930935956537724E-2</v>
      </c>
      <c r="N114" s="105">
        <f>compoprinc!AD106</f>
        <v>2.6972344145178795E-2</v>
      </c>
      <c r="O114" s="105">
        <f>compoprinc!AE106</f>
        <v>2.3574704304337502E-2</v>
      </c>
      <c r="P114" s="105">
        <f>compoprinc!AF106</f>
        <v>0.15062423050403595</v>
      </c>
      <c r="Q114" s="105">
        <f>compoprinc!AG106</f>
        <v>3.1024917960166931E-2</v>
      </c>
      <c r="R114" s="106">
        <f>compoprinc!AH106</f>
        <v>0.18650735914707184</v>
      </c>
      <c r="S114" s="105">
        <f>compoprinc!AI106</f>
        <v>5.2774649113416672E-2</v>
      </c>
      <c r="T114" s="105">
        <f>compoprinc!AJ106</f>
        <v>1.7924401763593778E-2</v>
      </c>
      <c r="U114" s="105">
        <f>compoprinc!AK106</f>
        <v>1.1333866510540247E-2</v>
      </c>
      <c r="V114" s="105">
        <f>compoprinc!AL106</f>
        <v>2.0737167447805405E-2</v>
      </c>
      <c r="W114" s="105">
        <f>compoprinc!AM106</f>
        <v>9.2394240200519562E-3</v>
      </c>
      <c r="X114" s="105">
        <f>compoprinc!AN106</f>
        <v>5.545579269528389E-2</v>
      </c>
      <c r="Y114" s="134">
        <f>compoprinc!AO106</f>
        <v>1.9042061641812325E-2</v>
      </c>
      <c r="AB114" s="597">
        <f t="shared" si="3"/>
        <v>-8.7311491370201111E-9</v>
      </c>
      <c r="AC114" s="597">
        <f t="shared" si="4"/>
        <v>-4.8894435167312622E-9</v>
      </c>
      <c r="AD114" s="597">
        <f t="shared" si="5"/>
        <v>-4.0454324334859848E-9</v>
      </c>
    </row>
    <row r="115" spans="1:30" x14ac:dyDescent="0.2">
      <c r="A115" s="107">
        <v>2018</v>
      </c>
      <c r="B115" s="135">
        <f>compoprinc!R107</f>
        <v>0.45943921804428101</v>
      </c>
      <c r="C115" s="105">
        <f>compoprinc!S107</f>
        <v>7.555805891752243E-2</v>
      </c>
      <c r="D115" s="105">
        <f>compoprinc!T107</f>
        <v>2.1186525817029178E-2</v>
      </c>
      <c r="E115" s="105">
        <f>compoprinc!U107</f>
        <v>2.9554074630141258E-2</v>
      </c>
      <c r="F115" s="105">
        <f>compoprinc!V107</f>
        <v>3.0338363721966743E-2</v>
      </c>
      <c r="G115" s="105">
        <f>compoprinc!W107</f>
        <v>3.5994317382574081E-2</v>
      </c>
      <c r="H115" s="105">
        <f>compoprinc!X107</f>
        <v>0.23076137900352478</v>
      </c>
      <c r="I115" s="134">
        <f>compoprinc!Y107</f>
        <v>3.6046501249074936E-2</v>
      </c>
      <c r="J115" s="170">
        <f>compoprinc!Z107</f>
        <v>0.34489372372627258</v>
      </c>
      <c r="K115" s="105">
        <f>compoprinc!AA107</f>
        <v>6.9978579878807068E-2</v>
      </c>
      <c r="L115" s="105">
        <f>compoprinc!AB107</f>
        <v>2.0953204424586147E-2</v>
      </c>
      <c r="M115" s="105">
        <f>compoprinc!AC107</f>
        <v>2.2122317925095558E-2</v>
      </c>
      <c r="N115" s="105">
        <f>compoprinc!AD107</f>
        <v>2.8231361880898476E-2</v>
      </c>
      <c r="O115" s="105">
        <f>compoprinc!AE107</f>
        <v>2.4606307968497276E-2</v>
      </c>
      <c r="P115" s="105">
        <f>compoprinc!AF107</f>
        <v>0.14793725311756134</v>
      </c>
      <c r="Q115" s="105">
        <f>compoprinc!AG107</f>
        <v>3.10647152364254E-2</v>
      </c>
      <c r="R115" s="106">
        <f>compoprinc!AH107</f>
        <v>0.18776266276836395</v>
      </c>
      <c r="S115" s="105">
        <f>compoprinc!AI107</f>
        <v>5.5104270577430725E-2</v>
      </c>
      <c r="T115" s="105">
        <f>compoprinc!AJ107</f>
        <v>1.7352360358927399E-2</v>
      </c>
      <c r="U115" s="105">
        <f>compoprinc!AK107</f>
        <v>1.0789139894768596E-2</v>
      </c>
      <c r="V115" s="105">
        <f>compoprinc!AL107</f>
        <v>2.1811189129948616E-2</v>
      </c>
      <c r="W115" s="105">
        <f>compoprinc!AM107</f>
        <v>9.4382455572485924E-3</v>
      </c>
      <c r="X115" s="105">
        <f>compoprinc!AN107</f>
        <v>5.3944800049066544E-2</v>
      </c>
      <c r="Y115" s="134">
        <f>compoprinc!AO107</f>
        <v>1.9322667270898819E-2</v>
      </c>
      <c r="AB115" s="597">
        <f t="shared" si="3"/>
        <v>-2.6775524020195007E-9</v>
      </c>
      <c r="AC115" s="597">
        <f t="shared" si="4"/>
        <v>-1.6705598682165146E-8</v>
      </c>
      <c r="AD115" s="597">
        <f t="shared" si="5"/>
        <v>-1.0069925338029861E-8</v>
      </c>
    </row>
    <row r="116" spans="1:30" x14ac:dyDescent="0.2">
      <c r="A116" s="107">
        <v>2019</v>
      </c>
      <c r="B116" s="135">
        <f>compoprinc!R108</f>
        <v>0.45841449499130249</v>
      </c>
      <c r="C116" s="105">
        <f>compoprinc!S108</f>
        <v>7.3935002088546753E-2</v>
      </c>
      <c r="D116" s="105">
        <f>compoprinc!T108</f>
        <v>1.9908665330149233E-2</v>
      </c>
      <c r="E116" s="105">
        <f>compoprinc!U108</f>
        <v>3.0039354227483273E-2</v>
      </c>
      <c r="F116" s="105">
        <f>compoprinc!V108</f>
        <v>3.0184024944901466E-2</v>
      </c>
      <c r="G116" s="105">
        <f>compoprinc!W108</f>
        <v>3.4560259431600571E-2</v>
      </c>
      <c r="H116" s="105">
        <f>compoprinc!X108</f>
        <v>0.23347905278205872</v>
      </c>
      <c r="I116" s="134">
        <f>compoprinc!Y108</f>
        <v>3.630814328789711E-2</v>
      </c>
      <c r="J116" s="170">
        <f>compoprinc!Z108</f>
        <v>0.34345924854278564</v>
      </c>
      <c r="K116" s="105">
        <f>compoprinc!AA108</f>
        <v>6.8260155618190765E-2</v>
      </c>
      <c r="L116" s="105">
        <f>compoprinc!AB108</f>
        <v>1.9868145871441811E-2</v>
      </c>
      <c r="M116" s="105">
        <f>compoprinc!AC108</f>
        <v>2.2559487260878086E-2</v>
      </c>
      <c r="N116" s="105">
        <f>compoprinc!AD108</f>
        <v>2.8054889291524887E-2</v>
      </c>
      <c r="O116" s="105">
        <f>compoprinc!AE108</f>
        <v>2.3624788969755173E-2</v>
      </c>
      <c r="P116" s="105">
        <f>compoprinc!AF108</f>
        <v>0.14979419112205505</v>
      </c>
      <c r="Q116" s="105">
        <f>compoprinc!AG108</f>
        <v>3.1297590583562851E-2</v>
      </c>
      <c r="R116" s="106">
        <f>compoprinc!AH108</f>
        <v>0.1860017329454422</v>
      </c>
      <c r="S116" s="105">
        <f>compoprinc!AI108</f>
        <v>5.3336713463068008E-2</v>
      </c>
      <c r="T116" s="105">
        <f>compoprinc!AJ108</f>
        <v>1.6809099877718836E-2</v>
      </c>
      <c r="U116" s="105">
        <f>compoprinc!AK108</f>
        <v>1.0970079340040684E-2</v>
      </c>
      <c r="V116" s="105">
        <f>compoprinc!AL108</f>
        <v>2.1603269502520561E-2</v>
      </c>
      <c r="W116" s="105">
        <f>compoprinc!AM108</f>
        <v>9.0798446908593178E-3</v>
      </c>
      <c r="X116" s="105">
        <f>compoprinc!AN108</f>
        <v>5.4799556732177734E-2</v>
      </c>
      <c r="Y116" s="134">
        <f>compoprinc!AO108</f>
        <v>1.940317265689373E-2</v>
      </c>
      <c r="AB116" s="597">
        <f t="shared" si="3"/>
        <v>-7.1013346314430237E-9</v>
      </c>
      <c r="AC116" s="597">
        <f t="shared" si="4"/>
        <v>-1.7462298274040222E-10</v>
      </c>
      <c r="AD116" s="597">
        <f t="shared" si="5"/>
        <v>-3.3178366720676422E-9</v>
      </c>
    </row>
    <row r="117" spans="1:30" x14ac:dyDescent="0.2">
      <c r="A117" s="107">
        <v>2020</v>
      </c>
      <c r="B117" s="135"/>
      <c r="C117" s="105"/>
      <c r="D117" s="105"/>
      <c r="E117" s="105"/>
      <c r="F117" s="105"/>
      <c r="G117" s="105"/>
      <c r="H117" s="105"/>
      <c r="I117" s="134"/>
      <c r="J117" s="170"/>
      <c r="K117" s="105"/>
      <c r="L117" s="105"/>
      <c r="M117" s="105"/>
      <c r="N117" s="105"/>
      <c r="O117" s="105"/>
      <c r="P117" s="105"/>
      <c r="Q117" s="105"/>
      <c r="R117" s="106"/>
      <c r="S117" s="105"/>
      <c r="T117" s="105"/>
      <c r="U117" s="105"/>
      <c r="V117" s="105"/>
      <c r="W117" s="105"/>
      <c r="X117" s="105"/>
      <c r="Y117" s="134"/>
    </row>
    <row r="118" spans="1:30" ht="17" thickBot="1" x14ac:dyDescent="0.25">
      <c r="A118" s="104"/>
      <c r="B118" s="465"/>
      <c r="C118" s="103"/>
      <c r="D118" s="103"/>
      <c r="E118" s="103"/>
      <c r="F118" s="103"/>
      <c r="G118" s="103"/>
      <c r="H118" s="103"/>
      <c r="I118" s="227"/>
      <c r="J118" s="103"/>
      <c r="K118" s="103"/>
      <c r="L118" s="103"/>
      <c r="M118" s="103"/>
      <c r="N118" s="103"/>
      <c r="O118" s="103"/>
      <c r="P118" s="103"/>
      <c r="Q118" s="103"/>
      <c r="R118" s="103"/>
      <c r="S118" s="103"/>
      <c r="T118" s="103"/>
      <c r="U118" s="103"/>
      <c r="V118" s="103"/>
      <c r="W118" s="103"/>
      <c r="X118" s="103"/>
      <c r="Y118" s="227"/>
    </row>
    <row r="119" spans="1:30" ht="17" thickTop="1" x14ac:dyDescent="0.2"/>
  </sheetData>
  <mergeCells count="3">
    <mergeCell ref="A4:Y4"/>
    <mergeCell ref="B8:X8"/>
    <mergeCell ref="B7:Y7"/>
  </mergeCells>
  <hyperlinks>
    <hyperlink ref="A1" location="Index!A1" display="Back to index" xr:uid="{00000000-0004-0000-0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39997558519241921"/>
  </sheetPr>
  <dimension ref="A1:AD119"/>
  <sheetViews>
    <sheetView workbookViewId="0">
      <pane xSplit="1" ySplit="9" topLeftCell="J10" activePane="bottomRight" state="frozen"/>
      <selection activeCell="Y103" sqref="Y103"/>
      <selection pane="topRight" activeCell="Y103" sqref="Y103"/>
      <selection pane="bottomLeft" activeCell="Y103" sqref="Y103"/>
      <selection pane="bottomRight"/>
    </sheetView>
  </sheetViews>
  <sheetFormatPr baseColWidth="10" defaultColWidth="10.83203125" defaultRowHeight="16" x14ac:dyDescent="0.2"/>
  <cols>
    <col min="1" max="1" width="12.6640625" style="102" bestFit="1" customWidth="1"/>
    <col min="2" max="24" width="10.83203125" style="102" customWidth="1"/>
    <col min="25" max="16384" width="10.83203125" style="102"/>
  </cols>
  <sheetData>
    <row r="1" spans="1:30" x14ac:dyDescent="0.2">
      <c r="A1" s="52" t="s">
        <v>37</v>
      </c>
    </row>
    <row r="3" spans="1:30" ht="17" thickBot="1" x14ac:dyDescent="0.25"/>
    <row r="4" spans="1:30" s="130" customFormat="1" ht="25" customHeight="1" thickTop="1" x14ac:dyDescent="0.2">
      <c r="A4" s="1377" t="s">
        <v>104</v>
      </c>
      <c r="B4" s="1378"/>
      <c r="C4" s="1378"/>
      <c r="D4" s="1378"/>
      <c r="E4" s="1378"/>
      <c r="F4" s="1378"/>
      <c r="G4" s="1378"/>
      <c r="H4" s="1378"/>
      <c r="I4" s="1378"/>
      <c r="J4" s="1378"/>
      <c r="K4" s="1378"/>
      <c r="L4" s="1378"/>
      <c r="M4" s="1378"/>
      <c r="N4" s="1378"/>
      <c r="O4" s="1378"/>
      <c r="P4" s="1378"/>
      <c r="Q4" s="1378"/>
      <c r="R4" s="1378"/>
      <c r="S4" s="1378"/>
      <c r="T4" s="1378"/>
      <c r="U4" s="1378"/>
      <c r="V4" s="1378"/>
      <c r="W4" s="1378"/>
      <c r="X4" s="1378"/>
      <c r="Y4" s="1379"/>
    </row>
    <row r="5" spans="1:30" s="131" customFormat="1" x14ac:dyDescent="0.2">
      <c r="A5" s="129"/>
      <c r="B5" s="128"/>
      <c r="C5" s="128"/>
      <c r="D5" s="128"/>
      <c r="E5" s="128"/>
      <c r="F5" s="128"/>
      <c r="G5" s="128"/>
      <c r="H5" s="128"/>
      <c r="I5" s="128"/>
      <c r="J5" s="128"/>
      <c r="K5" s="128"/>
      <c r="L5" s="128"/>
      <c r="M5" s="128"/>
      <c r="N5" s="128"/>
      <c r="O5" s="128"/>
      <c r="P5" s="128"/>
      <c r="Q5" s="128"/>
      <c r="R5" s="128"/>
      <c r="S5" s="128"/>
      <c r="T5" s="128"/>
      <c r="U5" s="128"/>
      <c r="V5" s="128"/>
      <c r="W5" s="128"/>
      <c r="X5" s="128"/>
      <c r="Y5" s="168"/>
    </row>
    <row r="6" spans="1:30" s="131" customFormat="1" x14ac:dyDescent="0.2">
      <c r="A6" s="124"/>
      <c r="B6" s="127" t="s">
        <v>36</v>
      </c>
      <c r="C6" s="127" t="s">
        <v>35</v>
      </c>
      <c r="D6" s="127" t="s">
        <v>34</v>
      </c>
      <c r="E6" s="127" t="s">
        <v>33</v>
      </c>
      <c r="F6" s="127" t="s">
        <v>32</v>
      </c>
      <c r="G6" s="127" t="s">
        <v>31</v>
      </c>
      <c r="H6" s="127" t="s">
        <v>30</v>
      </c>
      <c r="I6" s="167" t="s">
        <v>29</v>
      </c>
      <c r="J6" s="181" t="s">
        <v>28</v>
      </c>
      <c r="K6" s="127" t="s">
        <v>27</v>
      </c>
      <c r="L6" s="127" t="s">
        <v>26</v>
      </c>
      <c r="M6" s="166" t="s">
        <v>25</v>
      </c>
      <c r="N6" s="127" t="s">
        <v>24</v>
      </c>
      <c r="O6" s="127" t="s">
        <v>23</v>
      </c>
      <c r="P6" s="127" t="s">
        <v>22</v>
      </c>
      <c r="Q6" s="127" t="s">
        <v>55</v>
      </c>
      <c r="R6" s="196" t="s">
        <v>54</v>
      </c>
      <c r="S6" s="196" t="s">
        <v>53</v>
      </c>
      <c r="T6" s="196" t="s">
        <v>52</v>
      </c>
      <c r="U6" s="127" t="s">
        <v>51</v>
      </c>
      <c r="V6" s="127" t="s">
        <v>50</v>
      </c>
      <c r="W6" s="196" t="s">
        <v>49</v>
      </c>
      <c r="X6" s="195" t="s">
        <v>48</v>
      </c>
      <c r="Y6" s="194" t="s">
        <v>47</v>
      </c>
    </row>
    <row r="7" spans="1:30" s="131" customFormat="1" ht="31" customHeight="1" x14ac:dyDescent="0.2">
      <c r="A7" s="124"/>
      <c r="B7" s="1382" t="s">
        <v>864</v>
      </c>
      <c r="C7" s="1382"/>
      <c r="D7" s="1382"/>
      <c r="E7" s="1382"/>
      <c r="F7" s="1382"/>
      <c r="G7" s="1382"/>
      <c r="H7" s="1382"/>
      <c r="I7" s="1382"/>
      <c r="J7" s="1382"/>
      <c r="K7" s="1382"/>
      <c r="L7" s="1382"/>
      <c r="M7" s="1382"/>
      <c r="N7" s="1382"/>
      <c r="O7" s="1382"/>
      <c r="P7" s="1382"/>
      <c r="Q7" s="1382"/>
      <c r="R7" s="1382"/>
      <c r="S7" s="1382"/>
      <c r="T7" s="1382"/>
      <c r="U7" s="1382"/>
      <c r="V7" s="1382"/>
      <c r="W7" s="1382"/>
      <c r="X7" s="1382"/>
      <c r="Y7" s="1383"/>
    </row>
    <row r="8" spans="1:30" s="179" customFormat="1" ht="20" customHeight="1" x14ac:dyDescent="0.2">
      <c r="A8" s="126"/>
      <c r="B8" s="1381" t="s">
        <v>46</v>
      </c>
      <c r="C8" s="1381"/>
      <c r="D8" s="1381"/>
      <c r="E8" s="1381"/>
      <c r="F8" s="1381"/>
      <c r="G8" s="1381"/>
      <c r="H8" s="1381"/>
      <c r="I8" s="1381"/>
      <c r="J8" s="1381"/>
      <c r="K8" s="1381"/>
      <c r="L8" s="1381"/>
      <c r="M8" s="1381"/>
      <c r="N8" s="1381"/>
      <c r="O8" s="1381"/>
      <c r="P8" s="1381"/>
      <c r="Q8" s="1381"/>
      <c r="R8" s="1381"/>
      <c r="S8" s="1381"/>
      <c r="T8" s="1381"/>
      <c r="U8" s="1381"/>
      <c r="V8" s="1381"/>
      <c r="W8" s="1381"/>
      <c r="X8" s="1381"/>
      <c r="Y8" s="1384"/>
    </row>
    <row r="9" spans="1:30" ht="69" thickBot="1" x14ac:dyDescent="0.25">
      <c r="A9" s="124"/>
      <c r="B9" s="123" t="s">
        <v>45</v>
      </c>
      <c r="C9" s="409" t="s">
        <v>101</v>
      </c>
      <c r="D9" s="407" t="s">
        <v>43</v>
      </c>
      <c r="E9" s="409" t="s">
        <v>102</v>
      </c>
      <c r="F9" s="407" t="s">
        <v>42</v>
      </c>
      <c r="G9" s="409" t="s">
        <v>103</v>
      </c>
      <c r="H9" s="407" t="s">
        <v>41</v>
      </c>
      <c r="I9" s="407" t="s">
        <v>40</v>
      </c>
      <c r="J9" s="123" t="s">
        <v>10</v>
      </c>
      <c r="K9" s="409" t="s">
        <v>101</v>
      </c>
      <c r="L9" s="407" t="s">
        <v>43</v>
      </c>
      <c r="M9" s="409" t="s">
        <v>102</v>
      </c>
      <c r="N9" s="407" t="s">
        <v>42</v>
      </c>
      <c r="O9" s="409" t="s">
        <v>103</v>
      </c>
      <c r="P9" s="407" t="s">
        <v>41</v>
      </c>
      <c r="Q9" s="407" t="s">
        <v>40</v>
      </c>
      <c r="R9" s="123" t="s">
        <v>9</v>
      </c>
      <c r="S9" s="409" t="s">
        <v>101</v>
      </c>
      <c r="T9" s="407" t="s">
        <v>43</v>
      </c>
      <c r="U9" s="409" t="s">
        <v>102</v>
      </c>
      <c r="V9" s="407" t="s">
        <v>42</v>
      </c>
      <c r="W9" s="409" t="s">
        <v>103</v>
      </c>
      <c r="X9" s="407" t="s">
        <v>41</v>
      </c>
      <c r="Y9" s="162" t="s">
        <v>40</v>
      </c>
      <c r="AB9" s="596" t="s">
        <v>39</v>
      </c>
      <c r="AC9" s="596"/>
      <c r="AD9" s="596"/>
    </row>
    <row r="10" spans="1:30" x14ac:dyDescent="0.2">
      <c r="A10" s="115">
        <v>1913</v>
      </c>
      <c r="B10" s="178">
        <f>compoprinc!AP2</f>
        <v>0.17443471005955993</v>
      </c>
      <c r="C10" s="121">
        <f>compoprinc!AQ2</f>
        <v>6.5048913724705948E-2</v>
      </c>
      <c r="D10" s="121">
        <f>compoprinc!AR2</f>
        <v>1.725355914296595E-2</v>
      </c>
      <c r="E10" s="121">
        <f>compoprinc!AS2</f>
        <v>1.2288578185776581E-2</v>
      </c>
      <c r="F10" s="121">
        <f>compoprinc!AT2</f>
        <v>2.2156865120824844E-2</v>
      </c>
      <c r="G10" s="121">
        <f>compoprinc!AU2</f>
        <v>5.1840938522700476E-4</v>
      </c>
      <c r="H10" s="121">
        <f>compoprinc!AV2</f>
        <v>1.3249126514132764E-2</v>
      </c>
      <c r="I10" s="193">
        <f>compoprinc!AW2</f>
        <v>4.3919257985926823E-2</v>
      </c>
      <c r="J10" s="178">
        <f>compoprinc!AX2</f>
        <v>9.2348580425979918E-2</v>
      </c>
      <c r="K10" s="121">
        <f>compoprinc!AY2</f>
        <v>3.8001815627064346E-2</v>
      </c>
      <c r="L10" s="121">
        <f>compoprinc!AZ2</f>
        <v>1.018257845488086E-2</v>
      </c>
      <c r="M10" s="121">
        <f>compoprinc!BA2</f>
        <v>5.4166048400560961E-3</v>
      </c>
      <c r="N10" s="121">
        <f>compoprinc!BB2</f>
        <v>1.1546448906910471E-2</v>
      </c>
      <c r="O10" s="121">
        <f>compoprinc!BC2</f>
        <v>1.9648486901416629E-4</v>
      </c>
      <c r="P10" s="121">
        <f>compoprinc!BD2</f>
        <v>5.1354359022617469E-3</v>
      </c>
      <c r="Q10" s="193">
        <f>compoprinc!BE2</f>
        <v>2.1869211825792219E-2</v>
      </c>
      <c r="R10" s="192">
        <f>compoprinc!BF2</f>
        <v>3.1725282420153884E-2</v>
      </c>
      <c r="S10" s="121">
        <f>compoprinc!BG2</f>
        <v>1.6802726819123481E-2</v>
      </c>
      <c r="T10" s="121">
        <f>compoprinc!BH2</f>
        <v>3.1210737419389355E-3</v>
      </c>
      <c r="U10" s="121">
        <f>compoprinc!BI2</f>
        <v>1.2927138941459782E-3</v>
      </c>
      <c r="V10" s="121">
        <f>compoprinc!BJ2</f>
        <v>3.4362517921370005E-3</v>
      </c>
      <c r="W10" s="121">
        <f>compoprinc!BK2</f>
        <v>3.3573104765023187E-5</v>
      </c>
      <c r="X10" s="121">
        <f>compoprinc!BL2</f>
        <v>8.6371449048773291E-4</v>
      </c>
      <c r="Y10" s="177">
        <f>compoprinc!BM2</f>
        <v>6.1752285775557234E-3</v>
      </c>
      <c r="AB10" s="597">
        <f>B10-SUM(C10:I10)</f>
        <v>0</v>
      </c>
      <c r="AC10" s="597">
        <f>J10-SUM(K10:Q10)</f>
        <v>0</v>
      </c>
      <c r="AD10" s="597">
        <f>R10-SUM(S10:Y10)</f>
        <v>0</v>
      </c>
    </row>
    <row r="11" spans="1:30" x14ac:dyDescent="0.2">
      <c r="A11" s="115">
        <v>1914</v>
      </c>
      <c r="B11" s="106">
        <f>compoprinc!AP3</f>
        <v>0.17967483874181997</v>
      </c>
      <c r="C11" s="114">
        <f>compoprinc!AQ3</f>
        <v>6.4332874113407296E-2</v>
      </c>
      <c r="D11" s="114">
        <f>compoprinc!AR3</f>
        <v>1.873975007455508E-2</v>
      </c>
      <c r="E11" s="114">
        <f>compoprinc!AS3</f>
        <v>1.3213423111142762E-2</v>
      </c>
      <c r="F11" s="114">
        <f>compoprinc!AT3</f>
        <v>2.3921926520150568E-2</v>
      </c>
      <c r="G11" s="114">
        <f>compoprinc!AU3</f>
        <v>5.3128134680996929E-4</v>
      </c>
      <c r="H11" s="114">
        <f>compoprinc!AV3</f>
        <v>1.3182812138664516E-2</v>
      </c>
      <c r="I11" s="187">
        <f>compoprinc!AW3</f>
        <v>4.5752771437089765E-2</v>
      </c>
      <c r="J11" s="106">
        <f>compoprinc!AX3</f>
        <v>9.3656246924046699E-2</v>
      </c>
      <c r="K11" s="114">
        <f>compoprinc!AY3</f>
        <v>3.7583502641771384E-2</v>
      </c>
      <c r="L11" s="114">
        <f>compoprinc!AZ3</f>
        <v>1.0826184286163113E-2</v>
      </c>
      <c r="M11" s="114">
        <f>compoprinc!BA3</f>
        <v>5.6937795277696539E-3</v>
      </c>
      <c r="N11" s="114">
        <f>compoprinc!BB3</f>
        <v>1.2215373453487171E-2</v>
      </c>
      <c r="O11" s="114">
        <f>compoprinc!BC3</f>
        <v>1.9679316891853561E-4</v>
      </c>
      <c r="P11" s="114">
        <f>compoprinc!BD3</f>
        <v>4.9288034728243628E-3</v>
      </c>
      <c r="Q11" s="187">
        <f>compoprinc!BE3</f>
        <v>2.221181037311248E-2</v>
      </c>
      <c r="R11" s="186">
        <f>compoprinc!BF3</f>
        <v>3.4604318701858164E-2</v>
      </c>
      <c r="S11" s="114">
        <f>compoprinc!BG3</f>
        <v>1.9273109375242729E-2</v>
      </c>
      <c r="T11" s="114">
        <f>compoprinc!BH3</f>
        <v>3.2990711139461058E-3</v>
      </c>
      <c r="U11" s="114">
        <f>compoprinc!BI3</f>
        <v>1.3442830450005785E-3</v>
      </c>
      <c r="V11" s="114">
        <f>compoprinc!BJ3</f>
        <v>3.6134410658204773E-3</v>
      </c>
      <c r="W11" s="114">
        <f>compoprinc!BK3</f>
        <v>3.3369643881202105E-5</v>
      </c>
      <c r="X11" s="114">
        <f>compoprinc!BL3</f>
        <v>8.1884802482330048E-4</v>
      </c>
      <c r="Y11" s="154">
        <f>compoprinc!BM3</f>
        <v>6.2221964331437649E-3</v>
      </c>
      <c r="AB11" s="597">
        <f t="shared" ref="AB11:AB74" si="0">B11-SUM(C11:I11)</f>
        <v>0</v>
      </c>
      <c r="AC11" s="597">
        <f t="shared" ref="AC11:AC74" si="1">J11-SUM(K11:Q11)</f>
        <v>0</v>
      </c>
      <c r="AD11" s="597">
        <f t="shared" ref="AD11:AD74" si="2">R11-SUM(S11:Y11)</f>
        <v>0</v>
      </c>
    </row>
    <row r="12" spans="1:30" x14ac:dyDescent="0.2">
      <c r="A12" s="115">
        <v>1915</v>
      </c>
      <c r="B12" s="106">
        <f>compoprinc!AP4</f>
        <v>0.1744432798781439</v>
      </c>
      <c r="C12" s="114">
        <f>compoprinc!AQ4</f>
        <v>6.4685290605372578E-2</v>
      </c>
      <c r="D12" s="114">
        <f>compoprinc!AR4</f>
        <v>1.7824946887165054E-2</v>
      </c>
      <c r="E12" s="114">
        <f>compoprinc!AS4</f>
        <v>1.297561922715481E-2</v>
      </c>
      <c r="F12" s="114">
        <f>compoprinc!AT4</f>
        <v>2.27271110073031E-2</v>
      </c>
      <c r="G12" s="114">
        <f>compoprinc!AU4</f>
        <v>5.2477501825096357E-4</v>
      </c>
      <c r="H12" s="114">
        <f>compoprinc!AV4</f>
        <v>1.271672679533241E-2</v>
      </c>
      <c r="I12" s="187">
        <f>compoprinc!AW4</f>
        <v>4.2988810337565013E-2</v>
      </c>
      <c r="J12" s="106">
        <f>compoprinc!AX4</f>
        <v>9.6805844475111008E-2</v>
      </c>
      <c r="K12" s="114">
        <f>compoprinc!AY4</f>
        <v>3.7789385657870316E-2</v>
      </c>
      <c r="L12" s="114">
        <f>compoprinc!AZ4</f>
        <v>1.1313114994324731E-2</v>
      </c>
      <c r="M12" s="114">
        <f>compoprinc!BA4</f>
        <v>6.142156016978326E-3</v>
      </c>
      <c r="N12" s="114">
        <f>compoprinc!BB4</f>
        <v>1.2633400892445168E-2</v>
      </c>
      <c r="O12" s="114">
        <f>compoprinc!BC4</f>
        <v>2.1337247088388422E-4</v>
      </c>
      <c r="P12" s="114">
        <f>compoprinc!BD4</f>
        <v>5.4943349222563486E-3</v>
      </c>
      <c r="Q12" s="187">
        <f>compoprinc!BE4</f>
        <v>2.3220079520352231E-2</v>
      </c>
      <c r="R12" s="186">
        <f>compoprinc!BF4</f>
        <v>4.2836943957755579E-2</v>
      </c>
      <c r="S12" s="114">
        <f>compoprinc!BG4</f>
        <v>1.9035852833107776E-2</v>
      </c>
      <c r="T12" s="114">
        <f>compoprinc!BH4</f>
        <v>5.0736856005524555E-3</v>
      </c>
      <c r="U12" s="114">
        <f>compoprinc!BI4</f>
        <v>2.2259049726183039E-3</v>
      </c>
      <c r="V12" s="114">
        <f>compoprinc!BJ4</f>
        <v>5.1650477385808352E-3</v>
      </c>
      <c r="W12" s="114">
        <f>compoprinc!BK4</f>
        <v>5.2712410123164006E-5</v>
      </c>
      <c r="X12" s="114">
        <f>compoprinc!BL4</f>
        <v>1.5509805539311295E-3</v>
      </c>
      <c r="Y12" s="154">
        <f>compoprinc!BM4</f>
        <v>9.7327598488419192E-3</v>
      </c>
      <c r="AB12" s="597">
        <f t="shared" si="0"/>
        <v>0</v>
      </c>
      <c r="AC12" s="597">
        <f t="shared" si="1"/>
        <v>0</v>
      </c>
      <c r="AD12" s="597">
        <f t="shared" si="2"/>
        <v>0</v>
      </c>
    </row>
    <row r="13" spans="1:30" x14ac:dyDescent="0.2">
      <c r="A13" s="115">
        <v>1916</v>
      </c>
      <c r="B13" s="106">
        <f>compoprinc!AP5</f>
        <v>0.18069004829824295</v>
      </c>
      <c r="C13" s="105">
        <f>compoprinc!AQ5</f>
        <v>6.9601934971119481E-2</v>
      </c>
      <c r="D13" s="105">
        <f>compoprinc!AR5</f>
        <v>1.7979261444735068E-2</v>
      </c>
      <c r="E13" s="105">
        <f>compoprinc!AS5</f>
        <v>1.3689850235066692E-2</v>
      </c>
      <c r="F13" s="105">
        <f>compoprinc!AT5</f>
        <v>2.1585060659575914E-2</v>
      </c>
      <c r="G13" s="105">
        <f>compoprinc!AU5</f>
        <v>5.1191797914752063E-4</v>
      </c>
      <c r="H13" s="105">
        <f>compoprinc!AV5</f>
        <v>1.47804291262546E-2</v>
      </c>
      <c r="I13" s="183">
        <f>compoprinc!AW5</f>
        <v>4.2541593882343701E-2</v>
      </c>
      <c r="J13" s="106">
        <f>compoprinc!AX5</f>
        <v>0.11401526060016769</v>
      </c>
      <c r="K13" s="105">
        <f>compoprinc!AY5</f>
        <v>5.4406916833407315E-2</v>
      </c>
      <c r="L13" s="105">
        <f>compoprinc!AZ5</f>
        <v>1.1436970412794014E-2</v>
      </c>
      <c r="M13" s="105">
        <f>compoprinc!BA5</f>
        <v>6.5770124983341822E-3</v>
      </c>
      <c r="N13" s="105">
        <f>compoprinc!BB5</f>
        <v>1.2030008233210019E-2</v>
      </c>
      <c r="O13" s="105">
        <f>compoprinc!BC5</f>
        <v>2.0756248493485576E-4</v>
      </c>
      <c r="P13" s="105">
        <f>compoprinc!BD5</f>
        <v>6.3019937531372536E-3</v>
      </c>
      <c r="Q13" s="183">
        <f>compoprinc!BE5</f>
        <v>2.3054796384350085E-2</v>
      </c>
      <c r="R13" s="186">
        <f>compoprinc!BF5</f>
        <v>4.9534017795241241E-2</v>
      </c>
      <c r="S13" s="114">
        <f>compoprinc!BG5</f>
        <v>2.6913098806072264E-2</v>
      </c>
      <c r="T13" s="114">
        <f>compoprinc!BH5</f>
        <v>4.8714341591135392E-3</v>
      </c>
      <c r="U13" s="114">
        <f>compoprinc!BI5</f>
        <v>2.2832858434257853E-3</v>
      </c>
      <c r="V13" s="114">
        <f>compoprinc!BJ5</f>
        <v>4.6845673318709966E-3</v>
      </c>
      <c r="W13" s="114">
        <f>compoprinc!BK5</f>
        <v>4.8761607472520193E-5</v>
      </c>
      <c r="X13" s="114">
        <f>compoprinc!BL5</f>
        <v>1.6412791642513793E-3</v>
      </c>
      <c r="Y13" s="154">
        <f>compoprinc!BM5</f>
        <v>9.0915908830347565E-3</v>
      </c>
      <c r="AB13" s="597">
        <f t="shared" si="0"/>
        <v>0</v>
      </c>
      <c r="AC13" s="597">
        <f t="shared" si="1"/>
        <v>0</v>
      </c>
      <c r="AD13" s="597">
        <f t="shared" si="2"/>
        <v>0</v>
      </c>
    </row>
    <row r="14" spans="1:30" x14ac:dyDescent="0.2">
      <c r="A14" s="115">
        <v>1917</v>
      </c>
      <c r="B14" s="106">
        <f>compoprinc!AP6</f>
        <v>0.1746333395481833</v>
      </c>
      <c r="C14" s="114">
        <f>compoprinc!AQ6</f>
        <v>8.6754190009676505E-2</v>
      </c>
      <c r="D14" s="114">
        <f>compoprinc!AR6</f>
        <v>2.0812335269317628E-2</v>
      </c>
      <c r="E14" s="114">
        <f>compoprinc!AS6</f>
        <v>9.9210022308882373E-3</v>
      </c>
      <c r="F14" s="114">
        <f>compoprinc!AT6</f>
        <v>1.4004766124287277E-2</v>
      </c>
      <c r="G14" s="114">
        <f>compoprinc!AU6</f>
        <v>5.5604441137190486E-4</v>
      </c>
      <c r="H14" s="114">
        <f>compoprinc!AV6</f>
        <v>1.832634341446154E-2</v>
      </c>
      <c r="I14" s="187">
        <f>compoprinc!AW6</f>
        <v>2.4258658088180205E-2</v>
      </c>
      <c r="J14" s="106">
        <f>compoprinc!AX6</f>
        <v>0.10264821619205595</v>
      </c>
      <c r="K14" s="114">
        <f>compoprinc!AY6</f>
        <v>5.9294072926139287E-2</v>
      </c>
      <c r="L14" s="114">
        <f>compoprinc!AZ6</f>
        <v>1.3150138196167387E-2</v>
      </c>
      <c r="M14" s="114">
        <f>compoprinc!BA6</f>
        <v>3.9914983341577739E-3</v>
      </c>
      <c r="N14" s="114">
        <f>compoprinc!BB6</f>
        <v>6.8598362334698583E-3</v>
      </c>
      <c r="O14" s="114">
        <f>compoprinc!BC6</f>
        <v>2.3690407056964195E-4</v>
      </c>
      <c r="P14" s="114">
        <f>compoprinc!BD6</f>
        <v>8.2500199280669002E-3</v>
      </c>
      <c r="Q14" s="187">
        <f>compoprinc!BE6</f>
        <v>1.0865746503485109E-2</v>
      </c>
      <c r="R14" s="186">
        <f>compoprinc!BF6</f>
        <v>3.9519603612360316E-2</v>
      </c>
      <c r="S14" s="114">
        <f>compoprinc!BG6</f>
        <v>2.4388165505126118E-2</v>
      </c>
      <c r="T14" s="114">
        <f>compoprinc!BH6</f>
        <v>5.7176168804368285E-3</v>
      </c>
      <c r="U14" s="114">
        <f>compoprinc!BI6</f>
        <v>1.0546799895801025E-3</v>
      </c>
      <c r="V14" s="114">
        <f>compoprinc!BJ6</f>
        <v>2.4770327119936807E-3</v>
      </c>
      <c r="W14" s="114">
        <f>compoprinc!BK6</f>
        <v>4.9826305664124396E-5</v>
      </c>
      <c r="X14" s="114">
        <f>compoprinc!BL6</f>
        <v>1.8245440882754128E-3</v>
      </c>
      <c r="Y14" s="154">
        <f>compoprinc!BM6</f>
        <v>4.0077381312840464E-3</v>
      </c>
      <c r="AB14" s="597">
        <f t="shared" si="0"/>
        <v>0</v>
      </c>
      <c r="AC14" s="597">
        <f t="shared" si="1"/>
        <v>0</v>
      </c>
      <c r="AD14" s="597">
        <f t="shared" si="2"/>
        <v>0</v>
      </c>
    </row>
    <row r="15" spans="1:30" x14ac:dyDescent="0.2">
      <c r="A15" s="115">
        <v>1918</v>
      </c>
      <c r="B15" s="106">
        <f>compoprinc!AP7</f>
        <v>0.15520084152498473</v>
      </c>
      <c r="C15" s="114">
        <f>compoprinc!AQ7</f>
        <v>6.9705336477307089E-2</v>
      </c>
      <c r="D15" s="114">
        <f>compoprinc!AR7</f>
        <v>1.8640237729287096E-2</v>
      </c>
      <c r="E15" s="114">
        <f>compoprinc!AS7</f>
        <v>8.396506021555809E-3</v>
      </c>
      <c r="F15" s="114">
        <f>compoprinc!AT7</f>
        <v>1.37874374836574E-2</v>
      </c>
      <c r="G15" s="114">
        <f>compoprinc!AU7</f>
        <v>5.2899905992960083E-4</v>
      </c>
      <c r="H15" s="114">
        <f>compoprinc!AV7</f>
        <v>1.9579023511264976E-2</v>
      </c>
      <c r="I15" s="187">
        <f>compoprinc!AW7</f>
        <v>2.4563301241982784E-2</v>
      </c>
      <c r="J15" s="106">
        <f>compoprinc!AX7</f>
        <v>8.413233542754292E-2</v>
      </c>
      <c r="K15" s="114">
        <f>compoprinc!AY7</f>
        <v>4.2687784034565412E-2</v>
      </c>
      <c r="L15" s="114">
        <f>compoprinc!AZ7</f>
        <v>1.1251912183808327E-2</v>
      </c>
      <c r="M15" s="114">
        <f>compoprinc!BA7</f>
        <v>3.0599865708380281E-3</v>
      </c>
      <c r="N15" s="114">
        <f>compoprinc!BB7</f>
        <v>6.9204505699335265E-3</v>
      </c>
      <c r="O15" s="114">
        <f>compoprinc!BC7</f>
        <v>2.1995086383697971E-4</v>
      </c>
      <c r="P15" s="114">
        <f>compoprinc!BD7</f>
        <v>8.521760864739528E-3</v>
      </c>
      <c r="Q15" s="187">
        <f>compoprinc!BE7</f>
        <v>1.147049033982111E-2</v>
      </c>
      <c r="R15" s="186">
        <f>compoprinc!BF7</f>
        <v>2.8891620637716935E-2</v>
      </c>
      <c r="S15" s="114">
        <f>compoprinc!BG7</f>
        <v>1.4562511024973496E-2</v>
      </c>
      <c r="T15" s="114">
        <f>compoprinc!BH7</f>
        <v>4.6125356269315371E-3</v>
      </c>
      <c r="U15" s="114">
        <f>compoprinc!BI7</f>
        <v>7.4329223433313839E-4</v>
      </c>
      <c r="V15" s="114">
        <f>compoprinc!BJ7</f>
        <v>2.6780289171026359E-3</v>
      </c>
      <c r="W15" s="114">
        <f>compoprinc!BK7</f>
        <v>4.1215581488256429E-5</v>
      </c>
      <c r="X15" s="114">
        <f>compoprinc!BL7</f>
        <v>1.6261195335476408E-3</v>
      </c>
      <c r="Y15" s="154">
        <f>compoprinc!BM7</f>
        <v>4.627917719340225E-3</v>
      </c>
      <c r="AB15" s="597">
        <f t="shared" si="0"/>
        <v>0</v>
      </c>
      <c r="AC15" s="597">
        <f t="shared" si="1"/>
        <v>0</v>
      </c>
      <c r="AD15" s="597">
        <f t="shared" si="2"/>
        <v>0</v>
      </c>
    </row>
    <row r="16" spans="1:30" x14ac:dyDescent="0.2">
      <c r="A16" s="120">
        <v>1919</v>
      </c>
      <c r="B16" s="109">
        <f>compoprinc!AP8</f>
        <v>0.16923527732921148</v>
      </c>
      <c r="C16" s="116">
        <f>compoprinc!AQ8</f>
        <v>7.0377851480238396E-2</v>
      </c>
      <c r="D16" s="116">
        <f>compoprinc!AR8</f>
        <v>2.3456816759044711E-2</v>
      </c>
      <c r="E16" s="116">
        <f>compoprinc!AS8</f>
        <v>8.7292761149257211E-3</v>
      </c>
      <c r="F16" s="116">
        <f>compoprinc!AT8</f>
        <v>1.641668119543525E-2</v>
      </c>
      <c r="G16" s="116">
        <f>compoprinc!AU8</f>
        <v>5.5424582713625248E-4</v>
      </c>
      <c r="H16" s="116">
        <f>compoprinc!AV8</f>
        <v>1.8186304396174212E-2</v>
      </c>
      <c r="I16" s="189">
        <f>compoprinc!AW8</f>
        <v>3.1514101556256932E-2</v>
      </c>
      <c r="J16" s="109">
        <f>compoprinc!AX8</f>
        <v>8.9345021281755838E-2</v>
      </c>
      <c r="K16" s="116">
        <f>compoprinc!AY8</f>
        <v>4.0377884063780241E-2</v>
      </c>
      <c r="L16" s="116">
        <f>compoprinc!AZ8</f>
        <v>1.3535430587458803E-2</v>
      </c>
      <c r="M16" s="116">
        <f>compoprinc!BA8</f>
        <v>3.3735304006181311E-3</v>
      </c>
      <c r="N16" s="116">
        <f>compoprinc!BB8</f>
        <v>8.6180740821083287E-3</v>
      </c>
      <c r="O16" s="116">
        <f>compoprinc!BC8</f>
        <v>2.1991896370594129E-4</v>
      </c>
      <c r="P16" s="116">
        <f>compoprinc!BD8</f>
        <v>7.4460437545618595E-3</v>
      </c>
      <c r="Q16" s="189">
        <f>compoprinc!BE8</f>
        <v>1.5774139429522546E-2</v>
      </c>
      <c r="R16" s="188">
        <f>compoprinc!BF8</f>
        <v>2.8954701472137231E-2</v>
      </c>
      <c r="S16" s="116">
        <f>compoprinc!BG8</f>
        <v>1.2660378472361351E-2</v>
      </c>
      <c r="T16" s="116">
        <f>compoprinc!BH8</f>
        <v>5.0956890304264457E-3</v>
      </c>
      <c r="U16" s="116">
        <f>compoprinc!BI8</f>
        <v>8.0507677149448608E-4</v>
      </c>
      <c r="V16" s="116">
        <f>compoprinc!BJ8</f>
        <v>3.1688125829632736E-3</v>
      </c>
      <c r="W16" s="116">
        <f>compoprinc!BK8</f>
        <v>3.8924878374302183E-5</v>
      </c>
      <c r="X16" s="116">
        <f>compoprinc!BL8</f>
        <v>1.3188046851469691E-3</v>
      </c>
      <c r="Y16" s="156">
        <f>compoprinc!BM8</f>
        <v>5.8670150513704007E-3</v>
      </c>
      <c r="AB16" s="597">
        <f t="shared" si="0"/>
        <v>0</v>
      </c>
      <c r="AC16" s="597">
        <f t="shared" si="1"/>
        <v>0</v>
      </c>
      <c r="AD16" s="597">
        <f t="shared" si="2"/>
        <v>0</v>
      </c>
    </row>
    <row r="17" spans="1:30" x14ac:dyDescent="0.2">
      <c r="A17" s="115">
        <v>1920</v>
      </c>
      <c r="B17" s="106">
        <f>compoprinc!AP9</f>
        <v>0.14496081158323199</v>
      </c>
      <c r="C17" s="114">
        <f>compoprinc!AQ9</f>
        <v>5.8878780848646901E-2</v>
      </c>
      <c r="D17" s="114">
        <f>compoprinc!AR9</f>
        <v>1.8584859868214607E-2</v>
      </c>
      <c r="E17" s="114">
        <f>compoprinc!AS9</f>
        <v>8.1108933635540021E-3</v>
      </c>
      <c r="F17" s="114">
        <f>compoprinc!AT9</f>
        <v>1.4278703776975789E-2</v>
      </c>
      <c r="G17" s="114">
        <f>compoprinc!AU9</f>
        <v>5.2603495011927914E-4</v>
      </c>
      <c r="H17" s="114">
        <f>compoprinc!AV9</f>
        <v>1.7898194982463825E-2</v>
      </c>
      <c r="I17" s="187">
        <f>compoprinc!AW9</f>
        <v>2.66833437932576E-2</v>
      </c>
      <c r="J17" s="106">
        <f>compoprinc!AX9</f>
        <v>6.9070875340110846E-2</v>
      </c>
      <c r="K17" s="114">
        <f>compoprinc!AY9</f>
        <v>3.0337372796946507E-2</v>
      </c>
      <c r="L17" s="114">
        <f>compoprinc!AZ9</f>
        <v>9.7193358426167845E-3</v>
      </c>
      <c r="M17" s="114">
        <f>compoprinc!BA9</f>
        <v>3.2338513670186961E-3</v>
      </c>
      <c r="N17" s="114">
        <f>compoprinc!BB9</f>
        <v>6.9337169297974252E-3</v>
      </c>
      <c r="O17" s="114">
        <f>compoprinc!BC9</f>
        <v>1.9629774270694898E-4</v>
      </c>
      <c r="P17" s="114">
        <f>compoprinc!BD9</f>
        <v>6.7327111084672384E-3</v>
      </c>
      <c r="Q17" s="187">
        <f>compoprinc!BE9</f>
        <v>1.1917589552557261E-2</v>
      </c>
      <c r="R17" s="186">
        <f>compoprinc!BF9</f>
        <v>1.9042044155120889E-2</v>
      </c>
      <c r="S17" s="114">
        <f>compoprinc!BG9</f>
        <v>7.8450337789727834E-3</v>
      </c>
      <c r="T17" s="114">
        <f>compoprinc!BH9</f>
        <v>3.0761699015285759E-3</v>
      </c>
      <c r="U17" s="114">
        <f>compoprinc!BI9</f>
        <v>7.8001616387596826E-4</v>
      </c>
      <c r="V17" s="114">
        <f>compoprinc!BJ9</f>
        <v>2.3103739103054089E-3</v>
      </c>
      <c r="W17" s="114">
        <f>compoprinc!BK9</f>
        <v>3.2793248795784385E-5</v>
      </c>
      <c r="X17" s="114">
        <f>compoprinc!BL9</f>
        <v>1.0984904365935507E-3</v>
      </c>
      <c r="Y17" s="154">
        <f>compoprinc!BM9</f>
        <v>3.8991667150488174E-3</v>
      </c>
      <c r="AB17" s="597">
        <f t="shared" si="0"/>
        <v>0</v>
      </c>
      <c r="AC17" s="597">
        <f t="shared" si="1"/>
        <v>0</v>
      </c>
      <c r="AD17" s="597">
        <f t="shared" si="2"/>
        <v>0</v>
      </c>
    </row>
    <row r="18" spans="1:30" x14ac:dyDescent="0.2">
      <c r="A18" s="115">
        <v>1921</v>
      </c>
      <c r="B18" s="106">
        <f>compoprinc!AP10</f>
        <v>0.14552220760260637</v>
      </c>
      <c r="C18" s="114">
        <f>compoprinc!AQ10</f>
        <v>4.9698405392492317E-2</v>
      </c>
      <c r="D18" s="114">
        <f>compoprinc!AR10</f>
        <v>2.2436470181227932E-2</v>
      </c>
      <c r="E18" s="114">
        <f>compoprinc!AS10</f>
        <v>1.0039347212619967E-2</v>
      </c>
      <c r="F18" s="114">
        <f>compoprinc!AT10</f>
        <v>1.4806814805992639E-2</v>
      </c>
      <c r="G18" s="114">
        <f>compoprinc!AU10</f>
        <v>7.7816245391910217E-4</v>
      </c>
      <c r="H18" s="114">
        <f>compoprinc!AV10</f>
        <v>2.1717606763356E-2</v>
      </c>
      <c r="I18" s="187">
        <f>compoprinc!AW10</f>
        <v>2.6045400792998379E-2</v>
      </c>
      <c r="J18" s="106">
        <f>compoprinc!AX10</f>
        <v>6.9554295837518237E-2</v>
      </c>
      <c r="K18" s="114">
        <f>compoprinc!AY10</f>
        <v>2.774349534912111E-2</v>
      </c>
      <c r="L18" s="114">
        <f>compoprinc!AZ10</f>
        <v>1.1261561054541838E-2</v>
      </c>
      <c r="M18" s="114">
        <f>compoprinc!BA10</f>
        <v>3.8315196830002599E-3</v>
      </c>
      <c r="N18" s="114">
        <f>compoprinc!BB10</f>
        <v>7.0981525959418861E-3</v>
      </c>
      <c r="O18" s="114">
        <f>compoprinc!BC10</f>
        <v>2.8444652057406855E-4</v>
      </c>
      <c r="P18" s="114">
        <f>compoprinc!BD10</f>
        <v>7.9178845550333648E-3</v>
      </c>
      <c r="Q18" s="187">
        <f>compoprinc!BE10</f>
        <v>1.1417236079305719E-2</v>
      </c>
      <c r="R18" s="186">
        <f>compoprinc!BF10</f>
        <v>1.9111033705035762E-2</v>
      </c>
      <c r="S18" s="114">
        <f>compoprinc!BG10</f>
        <v>7.8890685676565545E-3</v>
      </c>
      <c r="T18" s="114">
        <f>compoprinc!BH10</f>
        <v>3.0969072410647167E-3</v>
      </c>
      <c r="U18" s="114">
        <f>compoprinc!BI10</f>
        <v>8.4283700810887331E-4</v>
      </c>
      <c r="V18" s="114">
        <f>compoprinc!BJ10</f>
        <v>2.2963972914435155E-3</v>
      </c>
      <c r="W18" s="114">
        <f>compoprinc!BK10</f>
        <v>4.9171459762438232E-5</v>
      </c>
      <c r="X18" s="114">
        <f>compoprinc!BL10</f>
        <v>1.3577463541802311E-3</v>
      </c>
      <c r="Y18" s="154">
        <f>compoprinc!BM10</f>
        <v>3.5789057828194324E-3</v>
      </c>
      <c r="AB18" s="597">
        <f t="shared" si="0"/>
        <v>0</v>
      </c>
      <c r="AC18" s="597">
        <f t="shared" si="1"/>
        <v>0</v>
      </c>
      <c r="AD18" s="597">
        <f t="shared" si="2"/>
        <v>0</v>
      </c>
    </row>
    <row r="19" spans="1:30" x14ac:dyDescent="0.2">
      <c r="A19" s="115">
        <v>1922</v>
      </c>
      <c r="B19" s="106">
        <f>compoprinc!AP11</f>
        <v>0.14142220081320744</v>
      </c>
      <c r="C19" s="114">
        <f>compoprinc!AQ11</f>
        <v>3.9215345543985793E-2</v>
      </c>
      <c r="D19" s="114">
        <f>compoprinc!AR11</f>
        <v>2.4917603963201009E-2</v>
      </c>
      <c r="E19" s="114">
        <f>compoprinc!AS11</f>
        <v>1.4114960596974266E-2</v>
      </c>
      <c r="F19" s="114">
        <f>compoprinc!AT11</f>
        <v>1.4821202152170226E-2</v>
      </c>
      <c r="G19" s="114">
        <f>compoprinc!AU11</f>
        <v>7.3934692809487969E-4</v>
      </c>
      <c r="H19" s="114">
        <f>compoprinc!AV11</f>
        <v>2.1047853143268808E-2</v>
      </c>
      <c r="I19" s="187">
        <f>compoprinc!AW11</f>
        <v>2.6565888485512466E-2</v>
      </c>
      <c r="J19" s="106">
        <f>compoprinc!AX11</f>
        <v>6.8805015947006165E-2</v>
      </c>
      <c r="K19" s="114">
        <f>compoprinc!AY11</f>
        <v>2.3317116381193805E-2</v>
      </c>
      <c r="L19" s="114">
        <f>compoprinc!AZ11</f>
        <v>1.2737459627625999E-2</v>
      </c>
      <c r="M19" s="114">
        <f>compoprinc!BA11</f>
        <v>6.2080304207380995E-3</v>
      </c>
      <c r="N19" s="114">
        <f>compoprinc!BB11</f>
        <v>7.0354300232517491E-3</v>
      </c>
      <c r="O19" s="114">
        <f>compoprinc!BC11</f>
        <v>2.7247758243299688E-4</v>
      </c>
      <c r="P19" s="114">
        <f>compoprinc!BD11</f>
        <v>7.7636858617938058E-3</v>
      </c>
      <c r="Q19" s="187">
        <f>compoprinc!BE11</f>
        <v>1.1470816049969726E-2</v>
      </c>
      <c r="R19" s="186">
        <f>compoprinc!BF11</f>
        <v>2.1019016937781181E-2</v>
      </c>
      <c r="S19" s="114">
        <f>compoprinc!BG11</f>
        <v>8.0897655660535795E-3</v>
      </c>
      <c r="T19" s="114">
        <f>compoprinc!BH11</f>
        <v>3.7955244612177981E-3</v>
      </c>
      <c r="U19" s="114">
        <f>compoprinc!BI11</f>
        <v>1.8586973592685002E-3</v>
      </c>
      <c r="V19" s="114">
        <f>compoprinc!BJ11</f>
        <v>2.2700148656883174E-3</v>
      </c>
      <c r="W19" s="114">
        <f>compoprinc!BK11</f>
        <v>4.8254359118322308E-5</v>
      </c>
      <c r="X19" s="114">
        <f>compoprinc!BL11</f>
        <v>1.3761174604423566E-3</v>
      </c>
      <c r="Y19" s="154">
        <f>compoprinc!BM11</f>
        <v>3.5806428659923032E-3</v>
      </c>
      <c r="AB19" s="597">
        <f t="shared" si="0"/>
        <v>0</v>
      </c>
      <c r="AC19" s="597">
        <f t="shared" si="1"/>
        <v>0</v>
      </c>
      <c r="AD19" s="597">
        <f t="shared" si="2"/>
        <v>0</v>
      </c>
    </row>
    <row r="20" spans="1:30" x14ac:dyDescent="0.2">
      <c r="A20" s="115">
        <v>1923</v>
      </c>
      <c r="B20" s="106">
        <f>compoprinc!AP12</f>
        <v>0.1353732496693261</v>
      </c>
      <c r="C20" s="114">
        <f>compoprinc!AQ12</f>
        <v>5.8143876238095374E-2</v>
      </c>
      <c r="D20" s="114">
        <f>compoprinc!AR12</f>
        <v>1.7748522758058993E-2</v>
      </c>
      <c r="E20" s="114">
        <f>compoprinc!AS12</f>
        <v>9.6955625591324847E-3</v>
      </c>
      <c r="F20" s="114">
        <f>compoprinc!AT12</f>
        <v>1.0976106174077451E-2</v>
      </c>
      <c r="G20" s="114">
        <f>compoprinc!AU12</f>
        <v>6.8974589027646764E-4</v>
      </c>
      <c r="H20" s="114">
        <f>compoprinc!AV12</f>
        <v>1.9929057151198228E-2</v>
      </c>
      <c r="I20" s="187">
        <f>compoprinc!AW12</f>
        <v>1.8190378898487094E-2</v>
      </c>
      <c r="J20" s="106">
        <f>compoprinc!AX12</f>
        <v>6.5762595107445615E-2</v>
      </c>
      <c r="K20" s="114">
        <f>compoprinc!AY12</f>
        <v>3.3817095736255388E-2</v>
      </c>
      <c r="L20" s="114">
        <f>compoprinc!AZ12</f>
        <v>8.7960085047300747E-3</v>
      </c>
      <c r="M20" s="114">
        <f>compoprinc!BA12</f>
        <v>3.963692544645913E-3</v>
      </c>
      <c r="N20" s="114">
        <f>compoprinc!BB12</f>
        <v>4.874552281781774E-3</v>
      </c>
      <c r="O20" s="114">
        <f>compoprinc!BC12</f>
        <v>2.4976214073431217E-4</v>
      </c>
      <c r="P20" s="114">
        <f>compoprinc!BD12</f>
        <v>7.176116928333756E-3</v>
      </c>
      <c r="Q20" s="187">
        <f>compoprinc!BE12</f>
        <v>6.8853669709643813E-3</v>
      </c>
      <c r="R20" s="186">
        <f>compoprinc!BF12</f>
        <v>1.9715680963728246E-2</v>
      </c>
      <c r="S20" s="114">
        <f>compoprinc!BG12</f>
        <v>1.1448031878718378E-2</v>
      </c>
      <c r="T20" s="114">
        <f>compoprinc!BH12</f>
        <v>2.5750951065933898E-3</v>
      </c>
      <c r="U20" s="114">
        <f>compoprinc!BI12</f>
        <v>1.0509366704636682E-3</v>
      </c>
      <c r="V20" s="114">
        <f>compoprinc!BJ12</f>
        <v>1.4279107201175245E-3</v>
      </c>
      <c r="W20" s="114">
        <f>compoprinc!BK12</f>
        <v>4.6580964766635495E-5</v>
      </c>
      <c r="X20" s="114">
        <f>compoprinc!BL12</f>
        <v>1.3669785682356749E-3</v>
      </c>
      <c r="Y20" s="154">
        <f>compoprinc!BM12</f>
        <v>1.8001470548329737E-3</v>
      </c>
      <c r="AB20" s="597">
        <f t="shared" si="0"/>
        <v>0</v>
      </c>
      <c r="AC20" s="597">
        <f t="shared" si="1"/>
        <v>0</v>
      </c>
      <c r="AD20" s="597">
        <f t="shared" si="2"/>
        <v>0</v>
      </c>
    </row>
    <row r="21" spans="1:30" x14ac:dyDescent="0.2">
      <c r="A21" s="115">
        <v>1924</v>
      </c>
      <c r="B21" s="106">
        <f>compoprinc!AP13</f>
        <v>0.14143931020055417</v>
      </c>
      <c r="C21" s="114">
        <f>compoprinc!AQ13</f>
        <v>5.6069178242493599E-2</v>
      </c>
      <c r="D21" s="114">
        <f>compoprinc!AR13</f>
        <v>1.9307756805861429E-2</v>
      </c>
      <c r="E21" s="114">
        <f>compoprinc!AS13</f>
        <v>1.0128905826063496E-2</v>
      </c>
      <c r="F21" s="114">
        <f>compoprinc!AT13</f>
        <v>1.2177303535440397E-2</v>
      </c>
      <c r="G21" s="114">
        <f>compoprinc!AU13</f>
        <v>8.3783226423271399E-4</v>
      </c>
      <c r="H21" s="114">
        <f>compoprinc!AV13</f>
        <v>2.2075364142892413E-2</v>
      </c>
      <c r="I21" s="187">
        <f>compoprinc!AW13</f>
        <v>2.084296938357013E-2</v>
      </c>
      <c r="J21" s="106">
        <f>compoprinc!AX13</f>
        <v>6.893935733952164E-2</v>
      </c>
      <c r="K21" s="114">
        <f>compoprinc!AY13</f>
        <v>3.3572769750185194E-2</v>
      </c>
      <c r="L21" s="114">
        <f>compoprinc!AZ13</f>
        <v>9.733374831660405E-3</v>
      </c>
      <c r="M21" s="114">
        <f>compoprinc!BA13</f>
        <v>4.1055485271371652E-3</v>
      </c>
      <c r="N21" s="114">
        <f>compoprinc!BB13</f>
        <v>5.2813761045540294E-3</v>
      </c>
      <c r="O21" s="114">
        <f>compoprinc!BC13</f>
        <v>3.1192767738959823E-4</v>
      </c>
      <c r="P21" s="114">
        <f>compoprinc!BD13</f>
        <v>8.2494109877207494E-3</v>
      </c>
      <c r="Q21" s="187">
        <f>compoprinc!BE13</f>
        <v>7.6849494608745E-3</v>
      </c>
      <c r="R21" s="186">
        <f>compoprinc!BF13</f>
        <v>2.0793949106690343E-2</v>
      </c>
      <c r="S21" s="114">
        <f>compoprinc!BG13</f>
        <v>1.1356389980875776E-2</v>
      </c>
      <c r="T21" s="114">
        <f>compoprinc!BH13</f>
        <v>2.8819335997427652E-3</v>
      </c>
      <c r="U21" s="114">
        <f>compoprinc!BI13</f>
        <v>1.1099042410216773E-3</v>
      </c>
      <c r="V21" s="114">
        <f>compoprinc!BJ13</f>
        <v>1.5889069279368829E-3</v>
      </c>
      <c r="W21" s="114">
        <f>compoprinc!BK13</f>
        <v>6.1292387824116255E-5</v>
      </c>
      <c r="X21" s="114">
        <f>compoprinc!BL13</f>
        <v>1.6761064724641116E-3</v>
      </c>
      <c r="Y21" s="154">
        <f>compoprinc!BM13</f>
        <v>2.1194154968250107E-3</v>
      </c>
      <c r="AB21" s="597">
        <f t="shared" si="0"/>
        <v>0</v>
      </c>
      <c r="AC21" s="597">
        <f t="shared" si="1"/>
        <v>0</v>
      </c>
      <c r="AD21" s="597">
        <f t="shared" si="2"/>
        <v>0</v>
      </c>
    </row>
    <row r="22" spans="1:30" x14ac:dyDescent="0.2">
      <c r="A22" s="115">
        <v>1925</v>
      </c>
      <c r="B22" s="106">
        <f>compoprinc!AP14</f>
        <v>0.15914984934733878</v>
      </c>
      <c r="C22" s="114">
        <f>compoprinc!AQ14</f>
        <v>6.550286898003066E-2</v>
      </c>
      <c r="D22" s="114">
        <f>compoprinc!AR14</f>
        <v>2.0944881594256597E-2</v>
      </c>
      <c r="E22" s="114">
        <f>compoprinc!AS14</f>
        <v>1.1111386227912022E-2</v>
      </c>
      <c r="F22" s="114">
        <f>compoprinc!AT14</f>
        <v>1.3746324314590545E-2</v>
      </c>
      <c r="G22" s="114">
        <f>compoprinc!AU14</f>
        <v>8.8998428553278635E-4</v>
      </c>
      <c r="H22" s="114">
        <f>compoprinc!AV14</f>
        <v>2.1787949425187459E-2</v>
      </c>
      <c r="I22" s="187">
        <f>compoprinc!AW14</f>
        <v>2.5166454519828692E-2</v>
      </c>
      <c r="J22" s="106">
        <f>compoprinc!AX14</f>
        <v>8.0543999158858362E-2</v>
      </c>
      <c r="K22" s="114">
        <f>compoprinc!AY14</f>
        <v>4.0131209871789454E-2</v>
      </c>
      <c r="L22" s="114">
        <f>compoprinc!AZ14</f>
        <v>1.0400804841967974E-2</v>
      </c>
      <c r="M22" s="114">
        <f>compoprinc!BA14</f>
        <v>4.4924285288735271E-3</v>
      </c>
      <c r="N22" s="114">
        <f>compoprinc!BB14</f>
        <v>6.4032071073844878E-3</v>
      </c>
      <c r="O22" s="114">
        <f>compoprinc!BC14</f>
        <v>3.3273788259692615E-4</v>
      </c>
      <c r="P22" s="114">
        <f>compoprinc!BD14</f>
        <v>8.1878404385076261E-3</v>
      </c>
      <c r="Q22" s="187">
        <f>compoprinc!BE14</f>
        <v>1.0595770487738359E-2</v>
      </c>
      <c r="R22" s="186">
        <f>compoprinc!BF14</f>
        <v>2.7406313267351125E-2</v>
      </c>
      <c r="S22" s="114">
        <f>compoprinc!BG14</f>
        <v>1.5532396054506901E-2</v>
      </c>
      <c r="T22" s="114">
        <f>compoprinc!BH14</f>
        <v>3.1776375019205915E-3</v>
      </c>
      <c r="U22" s="114">
        <f>compoprinc!BI14</f>
        <v>1.0671788368695619E-3</v>
      </c>
      <c r="V22" s="114">
        <f>compoprinc!BJ14</f>
        <v>2.2297298644583714E-3</v>
      </c>
      <c r="W22" s="114">
        <f>compoprinc!BK14</f>
        <v>6.4692026804828495E-5</v>
      </c>
      <c r="X22" s="114">
        <f>compoprinc!BL14</f>
        <v>1.6403662702915709E-3</v>
      </c>
      <c r="Y22" s="154">
        <f>compoprinc!BM14</f>
        <v>3.6943127124992995E-3</v>
      </c>
      <c r="AB22" s="597">
        <f t="shared" si="0"/>
        <v>0</v>
      </c>
      <c r="AC22" s="597">
        <f t="shared" si="1"/>
        <v>0</v>
      </c>
      <c r="AD22" s="597">
        <f t="shared" si="2"/>
        <v>0</v>
      </c>
    </row>
    <row r="23" spans="1:30" x14ac:dyDescent="0.2">
      <c r="A23" s="115">
        <v>1926</v>
      </c>
      <c r="B23" s="106">
        <f>compoprinc!AP15</f>
        <v>0.1699015064208933</v>
      </c>
      <c r="C23" s="114">
        <f>compoprinc!AQ15</f>
        <v>8.1753228341138073E-2</v>
      </c>
      <c r="D23" s="114">
        <f>compoprinc!AR15</f>
        <v>2.0362475035572605E-2</v>
      </c>
      <c r="E23" s="114">
        <f>compoprinc!AS15</f>
        <v>1.0273917554988543E-2</v>
      </c>
      <c r="F23" s="114">
        <f>compoprinc!AT15</f>
        <v>1.2061274127367469E-2</v>
      </c>
      <c r="G23" s="114">
        <f>compoprinc!AU15</f>
        <v>9.270380577569078E-4</v>
      </c>
      <c r="H23" s="114">
        <f>compoprinc!AV15</f>
        <v>2.2248789783451996E-2</v>
      </c>
      <c r="I23" s="187">
        <f>compoprinc!AW15</f>
        <v>2.2274783520617715E-2</v>
      </c>
      <c r="J23" s="106">
        <f>compoprinc!AX15</f>
        <v>8.9597841218095761E-2</v>
      </c>
      <c r="K23" s="114">
        <f>compoprinc!AY15</f>
        <v>5.2334317928647567E-2</v>
      </c>
      <c r="L23" s="114">
        <f>compoprinc!AZ15</f>
        <v>1.025048202786173E-2</v>
      </c>
      <c r="M23" s="114">
        <f>compoprinc!BA15</f>
        <v>4.1818494757909219E-3</v>
      </c>
      <c r="N23" s="114">
        <f>compoprinc!BB15</f>
        <v>5.3763478388228966E-3</v>
      </c>
      <c r="O23" s="114">
        <f>compoprinc!BC15</f>
        <v>3.4671810500507645E-4</v>
      </c>
      <c r="P23" s="114">
        <f>compoprinc!BD15</f>
        <v>8.3626310197338922E-3</v>
      </c>
      <c r="Q23" s="187">
        <f>compoprinc!BE15</f>
        <v>8.7454948222336869E-3</v>
      </c>
      <c r="R23" s="186">
        <f>compoprinc!BF15</f>
        <v>3.2101491175555427E-2</v>
      </c>
      <c r="S23" s="114">
        <f>compoprinc!BG15</f>
        <v>2.1653674479917378E-2</v>
      </c>
      <c r="T23" s="114">
        <f>compoprinc!BH15</f>
        <v>3.0111096833299864E-3</v>
      </c>
      <c r="U23" s="114">
        <f>compoprinc!BI15</f>
        <v>9.6781245557183814E-4</v>
      </c>
      <c r="V23" s="114">
        <f>compoprinc!BJ15</f>
        <v>1.7311289151766801E-3</v>
      </c>
      <c r="W23" s="114">
        <f>compoprinc!BK15</f>
        <v>7.5811190609332635E-5</v>
      </c>
      <c r="X23" s="114">
        <f>compoprinc!BL15</f>
        <v>1.9440040955259052E-3</v>
      </c>
      <c r="Y23" s="154">
        <f>compoprinc!BM15</f>
        <v>2.7179503554243048E-3</v>
      </c>
      <c r="AB23" s="597">
        <f t="shared" si="0"/>
        <v>0</v>
      </c>
      <c r="AC23" s="597">
        <f t="shared" si="1"/>
        <v>0</v>
      </c>
      <c r="AD23" s="597">
        <f t="shared" si="2"/>
        <v>0</v>
      </c>
    </row>
    <row r="24" spans="1:30" x14ac:dyDescent="0.2">
      <c r="A24" s="115">
        <v>1927</v>
      </c>
      <c r="B24" s="106">
        <f>compoprinc!AP16</f>
        <v>0.16403335981513822</v>
      </c>
      <c r="C24" s="114">
        <f>compoprinc!AQ16</f>
        <v>6.9181093567050128E-2</v>
      </c>
      <c r="D24" s="114">
        <f>compoprinc!AR16</f>
        <v>2.2104297534921838E-2</v>
      </c>
      <c r="E24" s="114">
        <f>compoprinc!AS16</f>
        <v>1.143654713409809E-2</v>
      </c>
      <c r="F24" s="114">
        <f>compoprinc!AT16</f>
        <v>1.2635307691363389E-2</v>
      </c>
      <c r="G24" s="114">
        <f>compoprinc!AU16</f>
        <v>1.0420504410702126E-3</v>
      </c>
      <c r="H24" s="114">
        <f>compoprinc!AV16</f>
        <v>2.3553048829831436E-2</v>
      </c>
      <c r="I24" s="187">
        <f>compoprinc!AW16</f>
        <v>2.4081014616803148E-2</v>
      </c>
      <c r="J24" s="106">
        <f>compoprinc!AX16</f>
        <v>8.5913679217644937E-2</v>
      </c>
      <c r="K24" s="114">
        <f>compoprinc!AY16</f>
        <v>4.4784453737239174E-2</v>
      </c>
      <c r="L24" s="114">
        <f>compoprinc!AZ16</f>
        <v>1.1023533354011071E-2</v>
      </c>
      <c r="M24" s="114">
        <f>compoprinc!BA16</f>
        <v>4.6976163236185182E-3</v>
      </c>
      <c r="N24" s="114">
        <f>compoprinc!BB16</f>
        <v>5.9350315305627269E-3</v>
      </c>
      <c r="O24" s="114">
        <f>compoprinc!BC16</f>
        <v>3.887835131849028E-4</v>
      </c>
      <c r="P24" s="114">
        <f>compoprinc!BD16</f>
        <v>8.8200254093856126E-3</v>
      </c>
      <c r="Q24" s="187">
        <f>compoprinc!BE16</f>
        <v>1.0264235349642929E-2</v>
      </c>
      <c r="R24" s="186">
        <f>compoprinc!BF16</f>
        <v>3.0808612893504849E-2</v>
      </c>
      <c r="S24" s="114">
        <f>compoprinc!BG16</f>
        <v>1.8312098989832184E-2</v>
      </c>
      <c r="T24" s="114">
        <f>compoprinc!BH16</f>
        <v>3.3904265105237259E-3</v>
      </c>
      <c r="U24" s="114">
        <f>compoprinc!BI16</f>
        <v>1.0562961547062235E-3</v>
      </c>
      <c r="V24" s="114">
        <f>compoprinc!BJ16</f>
        <v>2.1797735452550124E-3</v>
      </c>
      <c r="W24" s="114">
        <f>compoprinc!BK16</f>
        <v>8.1232099157731638E-5</v>
      </c>
      <c r="X24" s="114">
        <f>compoprinc!BL16</f>
        <v>1.9334269559713436E-3</v>
      </c>
      <c r="Y24" s="154">
        <f>compoprinc!BM16</f>
        <v>3.8553586380586295E-3</v>
      </c>
      <c r="AB24" s="597">
        <f t="shared" si="0"/>
        <v>0</v>
      </c>
      <c r="AC24" s="597">
        <f t="shared" si="1"/>
        <v>0</v>
      </c>
      <c r="AD24" s="597">
        <f t="shared" si="2"/>
        <v>0</v>
      </c>
    </row>
    <row r="25" spans="1:30" x14ac:dyDescent="0.2">
      <c r="A25" s="115">
        <v>1928</v>
      </c>
      <c r="B25" s="106">
        <f>compoprinc!AP17</f>
        <v>0.17422464829923259</v>
      </c>
      <c r="C25" s="114">
        <f>compoprinc!AQ17</f>
        <v>7.1886802979999692E-2</v>
      </c>
      <c r="D25" s="114">
        <f>compoprinc!AR17</f>
        <v>2.4210919278994936E-2</v>
      </c>
      <c r="E25" s="114">
        <f>compoprinc!AS17</f>
        <v>1.2198529111460632E-2</v>
      </c>
      <c r="F25" s="114">
        <f>compoprinc!AT17</f>
        <v>1.3557208395021296E-2</v>
      </c>
      <c r="G25" s="114">
        <f>compoprinc!AU17</f>
        <v>1.1410768942854916E-3</v>
      </c>
      <c r="H25" s="114">
        <f>compoprinc!AV17</f>
        <v>2.4451341978069498E-2</v>
      </c>
      <c r="I25" s="187">
        <f>compoprinc!AW17</f>
        <v>2.6778769661401018E-2</v>
      </c>
      <c r="J25" s="106">
        <f>compoprinc!AX17</f>
        <v>9.5692784841233461E-2</v>
      </c>
      <c r="K25" s="114">
        <f>compoprinc!AY17</f>
        <v>4.7614275579842477E-2</v>
      </c>
      <c r="L25" s="114">
        <f>compoprinc!AZ17</f>
        <v>1.2555377920417254E-2</v>
      </c>
      <c r="M25" s="114">
        <f>compoprinc!BA17</f>
        <v>4.894682385453937E-3</v>
      </c>
      <c r="N25" s="114">
        <f>compoprinc!BB17</f>
        <v>7.2471496885163043E-3</v>
      </c>
      <c r="O25" s="114">
        <f>compoprinc!BC17</f>
        <v>4.2832464676818529E-4</v>
      </c>
      <c r="P25" s="114">
        <f>compoprinc!BD17</f>
        <v>9.224441526429563E-3</v>
      </c>
      <c r="Q25" s="187">
        <f>compoprinc!BE17</f>
        <v>1.3728533093805732E-2</v>
      </c>
      <c r="R25" s="186">
        <f>compoprinc!BF17</f>
        <v>3.7029972033828157E-2</v>
      </c>
      <c r="S25" s="114">
        <f>compoprinc!BG17</f>
        <v>1.940770834131425E-2</v>
      </c>
      <c r="T25" s="114">
        <f>compoprinc!BH17</f>
        <v>4.4132782130212669E-3</v>
      </c>
      <c r="U25" s="114">
        <f>compoprinc!BI17</f>
        <v>1.0038018111947909E-3</v>
      </c>
      <c r="V25" s="114">
        <f>compoprinc!BJ17</f>
        <v>3.310990934092985E-3</v>
      </c>
      <c r="W25" s="114">
        <f>compoprinc!BK17</f>
        <v>9.2382001996473134E-5</v>
      </c>
      <c r="X25" s="114">
        <f>compoprinc!BL17</f>
        <v>2.0981611048803222E-3</v>
      </c>
      <c r="Y25" s="154">
        <f>compoprinc!BM17</f>
        <v>6.7036496273280739E-3</v>
      </c>
      <c r="AB25" s="597">
        <f t="shared" si="0"/>
        <v>0</v>
      </c>
      <c r="AC25" s="597">
        <f t="shared" si="1"/>
        <v>0</v>
      </c>
      <c r="AD25" s="597">
        <f t="shared" si="2"/>
        <v>0</v>
      </c>
    </row>
    <row r="26" spans="1:30" x14ac:dyDescent="0.2">
      <c r="A26" s="115">
        <v>1929</v>
      </c>
      <c r="B26" s="106">
        <f>compoprinc!AP18</f>
        <v>0.17441228277621723</v>
      </c>
      <c r="C26" s="114">
        <f>compoprinc!AQ18</f>
        <v>8.0405333458933539E-2</v>
      </c>
      <c r="D26" s="114">
        <f>compoprinc!AR18</f>
        <v>2.446075931524774E-2</v>
      </c>
      <c r="E26" s="114">
        <f>compoprinc!AS18</f>
        <v>1.1342721207489838E-2</v>
      </c>
      <c r="F26" s="114">
        <f>compoprinc!AT18</f>
        <v>1.1988566603783222E-2</v>
      </c>
      <c r="G26" s="114">
        <f>compoprinc!AU18</f>
        <v>1.0855785182067544E-3</v>
      </c>
      <c r="H26" s="114">
        <f>compoprinc!AV18</f>
        <v>2.1605522121921024E-2</v>
      </c>
      <c r="I26" s="187">
        <f>compoprinc!AW18</f>
        <v>2.3523801550635121E-2</v>
      </c>
      <c r="J26" s="106">
        <f>compoprinc!AX18</f>
        <v>9.8761577051796196E-2</v>
      </c>
      <c r="K26" s="114">
        <f>compoprinc!AY18</f>
        <v>5.5342360463445678E-2</v>
      </c>
      <c r="L26" s="114">
        <f>compoprinc!AZ18</f>
        <v>1.3125829305255805E-2</v>
      </c>
      <c r="M26" s="114">
        <f>compoprinc!BA18</f>
        <v>4.7257595711618569E-3</v>
      </c>
      <c r="N26" s="114">
        <f>compoprinc!BB18</f>
        <v>6.0881463388989558E-3</v>
      </c>
      <c r="O26" s="114">
        <f>compoprinc!BC18</f>
        <v>3.9653940153184462E-4</v>
      </c>
      <c r="P26" s="114">
        <f>compoprinc!BD18</f>
        <v>7.8695626201922154E-3</v>
      </c>
      <c r="Q26" s="187">
        <f>compoprinc!BE18</f>
        <v>1.1213379351309819E-2</v>
      </c>
      <c r="R26" s="186">
        <f>compoprinc!BF18</f>
        <v>4.0555221408547372E-2</v>
      </c>
      <c r="S26" s="114">
        <f>compoprinc!BG18</f>
        <v>2.4795108742865658E-2</v>
      </c>
      <c r="T26" s="114">
        <f>compoprinc!BH18</f>
        <v>4.8539355864411961E-3</v>
      </c>
      <c r="U26" s="114">
        <f>compoprinc!BI18</f>
        <v>1.0328875545545133E-3</v>
      </c>
      <c r="V26" s="114">
        <f>compoprinc!BJ18</f>
        <v>2.6918220952978581E-3</v>
      </c>
      <c r="W26" s="114">
        <f>compoprinc!BK18</f>
        <v>8.3697678402091497E-5</v>
      </c>
      <c r="X26" s="114">
        <f>compoprinc!BL18</f>
        <v>1.7573228936179084E-3</v>
      </c>
      <c r="Y26" s="154">
        <f>compoprinc!BM18</f>
        <v>5.3404468573681552E-3</v>
      </c>
      <c r="AB26" s="597">
        <f t="shared" si="0"/>
        <v>0</v>
      </c>
      <c r="AC26" s="597">
        <f t="shared" si="1"/>
        <v>0</v>
      </c>
      <c r="AD26" s="597">
        <f t="shared" si="2"/>
        <v>0</v>
      </c>
    </row>
    <row r="27" spans="1:30" x14ac:dyDescent="0.2">
      <c r="A27" s="119">
        <v>1930</v>
      </c>
      <c r="B27" s="112">
        <f>compoprinc!AP19</f>
        <v>0.14702220614991623</v>
      </c>
      <c r="C27" s="118">
        <f>compoprinc!AQ19</f>
        <v>6.5671811805000091E-2</v>
      </c>
      <c r="D27" s="118">
        <f>compoprinc!AR19</f>
        <v>2.1279399616140341E-2</v>
      </c>
      <c r="E27" s="118">
        <f>compoprinc!AS19</f>
        <v>1.1573598340569018E-2</v>
      </c>
      <c r="F27" s="118">
        <f>compoprinc!AT19</f>
        <v>9.4369894279263851E-3</v>
      </c>
      <c r="G27" s="118">
        <f>compoprinc!AU19</f>
        <v>1.2074971728372251E-3</v>
      </c>
      <c r="H27" s="118">
        <f>compoprinc!AV19</f>
        <v>2.1702967180953821E-2</v>
      </c>
      <c r="I27" s="191">
        <f>compoprinc!AW19</f>
        <v>1.6149942606489377E-2</v>
      </c>
      <c r="J27" s="112">
        <f>compoprinc!AX19</f>
        <v>7.5346802768996718E-2</v>
      </c>
      <c r="K27" s="118">
        <f>compoprinc!AY19</f>
        <v>4.1646635705168258E-2</v>
      </c>
      <c r="L27" s="118">
        <f>compoprinc!AZ19</f>
        <v>1.0708227827710802E-2</v>
      </c>
      <c r="M27" s="118">
        <f>compoprinc!BA19</f>
        <v>4.9541828996089018E-3</v>
      </c>
      <c r="N27" s="118">
        <f>compoprinc!BB19</f>
        <v>3.9879896184307744E-3</v>
      </c>
      <c r="O27" s="118">
        <f>compoprinc!BC19</f>
        <v>4.4288789470676635E-4</v>
      </c>
      <c r="P27" s="118">
        <f>compoprinc!BD19</f>
        <v>7.9521700014240915E-3</v>
      </c>
      <c r="Q27" s="191">
        <f>compoprinc!BE19</f>
        <v>5.6547088219471115E-3</v>
      </c>
      <c r="R27" s="190">
        <f>compoprinc!BF19</f>
        <v>2.6694694530916902E-2</v>
      </c>
      <c r="S27" s="118">
        <f>compoprinc!BG19</f>
        <v>1.7909784762039728E-2</v>
      </c>
      <c r="T27" s="118">
        <f>compoprinc!BH19</f>
        <v>3.1296155716241804E-3</v>
      </c>
      <c r="U27" s="118">
        <f>compoprinc!BI19</f>
        <v>1.0081183000753271E-3</v>
      </c>
      <c r="V27" s="118">
        <f>compoprinc!BJ19</f>
        <v>1.1471958002222465E-3</v>
      </c>
      <c r="W27" s="118">
        <f>compoprinc!BK19</f>
        <v>1.0145874763530759E-4</v>
      </c>
      <c r="X27" s="118">
        <f>compoprinc!BL19</f>
        <v>1.9752425395540766E-3</v>
      </c>
      <c r="Y27" s="158">
        <f>compoprinc!BM19</f>
        <v>1.4232788097660347E-3</v>
      </c>
      <c r="AB27" s="597">
        <f t="shared" si="0"/>
        <v>0</v>
      </c>
      <c r="AC27" s="597">
        <f t="shared" si="1"/>
        <v>0</v>
      </c>
      <c r="AD27" s="597">
        <f t="shared" si="2"/>
        <v>0</v>
      </c>
    </row>
    <row r="28" spans="1:30" x14ac:dyDescent="0.2">
      <c r="A28" s="115">
        <v>1931</v>
      </c>
      <c r="B28" s="106">
        <f>compoprinc!AP20</f>
        <v>0.12306758746091831</v>
      </c>
      <c r="C28" s="114">
        <f>compoprinc!AQ20</f>
        <v>3.8646079333740445E-2</v>
      </c>
      <c r="D28" s="114">
        <f>compoprinc!AR20</f>
        <v>2.2950939041406382E-2</v>
      </c>
      <c r="E28" s="114">
        <f>compoprinc!AS20</f>
        <v>1.2523069870042074E-2</v>
      </c>
      <c r="F28" s="114">
        <f>compoprinc!AT20</f>
        <v>9.3103947141129958E-3</v>
      </c>
      <c r="G28" s="114">
        <f>compoprinc!AU20</f>
        <v>1.6496909981658545E-3</v>
      </c>
      <c r="H28" s="114">
        <f>compoprinc!AV20</f>
        <v>2.3394058704699679E-2</v>
      </c>
      <c r="I28" s="187">
        <f>compoprinc!AW20</f>
        <v>1.4593354798750862E-2</v>
      </c>
      <c r="J28" s="106">
        <f>compoprinc!AX20</f>
        <v>5.8358846997189608E-2</v>
      </c>
      <c r="K28" s="114">
        <f>compoprinc!AY20</f>
        <v>2.3678143275194477E-2</v>
      </c>
      <c r="L28" s="114">
        <f>compoprinc!AZ20</f>
        <v>1.1340765685892703E-2</v>
      </c>
      <c r="M28" s="114">
        <f>compoprinc!BA20</f>
        <v>5.5124908188285771E-3</v>
      </c>
      <c r="N28" s="114">
        <f>compoprinc!BB20</f>
        <v>3.9104496617166935E-3</v>
      </c>
      <c r="O28" s="114">
        <f>compoprinc!BC20</f>
        <v>5.9117229627794808E-4</v>
      </c>
      <c r="P28" s="114">
        <f>compoprinc!BD20</f>
        <v>8.3006467681221077E-3</v>
      </c>
      <c r="Q28" s="187">
        <f>compoprinc!BE20</f>
        <v>5.0251784911570993E-3</v>
      </c>
      <c r="R28" s="186">
        <f>compoprinc!BF20</f>
        <v>1.8542345710439619E-2</v>
      </c>
      <c r="S28" s="114">
        <f>compoprinc!BG20</f>
        <v>9.9221125856300361E-3</v>
      </c>
      <c r="T28" s="114">
        <f>compoprinc!BH20</f>
        <v>3.2030010833558969E-3</v>
      </c>
      <c r="U28" s="114">
        <f>compoprinc!BI20</f>
        <v>1.0974356452211071E-3</v>
      </c>
      <c r="V28" s="114">
        <f>compoprinc!BJ20</f>
        <v>1.1210195532855502E-3</v>
      </c>
      <c r="W28" s="114">
        <f>compoprinc!BK20</f>
        <v>1.2317794407188775E-4</v>
      </c>
      <c r="X28" s="114">
        <f>compoprinc!BL20</f>
        <v>1.8269282287849153E-3</v>
      </c>
      <c r="Y28" s="154">
        <f>compoprinc!BM20</f>
        <v>1.2486706700902282E-3</v>
      </c>
      <c r="AB28" s="597">
        <f t="shared" si="0"/>
        <v>0</v>
      </c>
      <c r="AC28" s="597">
        <f t="shared" si="1"/>
        <v>0</v>
      </c>
      <c r="AD28" s="597">
        <f t="shared" si="2"/>
        <v>0</v>
      </c>
    </row>
    <row r="29" spans="1:30" x14ac:dyDescent="0.2">
      <c r="A29" s="115">
        <v>1932</v>
      </c>
      <c r="B29" s="106">
        <f>compoprinc!AP21</f>
        <v>0.12298133406888259</v>
      </c>
      <c r="C29" s="114">
        <f>compoprinc!AQ21</f>
        <v>1.9872070121546657E-2</v>
      </c>
      <c r="D29" s="114">
        <f>compoprinc!AR21</f>
        <v>3.0255171422003093E-2</v>
      </c>
      <c r="E29" s="114">
        <f>compoprinc!AS21</f>
        <v>1.7176885766294572E-2</v>
      </c>
      <c r="F29" s="114">
        <f>compoprinc!AT21</f>
        <v>1.0515470040972478E-2</v>
      </c>
      <c r="G29" s="114">
        <f>compoprinc!AU21</f>
        <v>2.4950061344528912E-3</v>
      </c>
      <c r="H29" s="114">
        <f>compoprinc!AV21</f>
        <v>2.8601089266613765E-2</v>
      </c>
      <c r="I29" s="187">
        <f>compoprinc!AW21</f>
        <v>1.4065641316999163E-2</v>
      </c>
      <c r="J29" s="106">
        <f>compoprinc!AX21</f>
        <v>5.8526588856064703E-2</v>
      </c>
      <c r="K29" s="114">
        <f>compoprinc!AY21</f>
        <v>1.2713124163844812E-2</v>
      </c>
      <c r="L29" s="114">
        <f>compoprinc!AZ21</f>
        <v>1.5918280582246702E-2</v>
      </c>
      <c r="M29" s="114">
        <f>compoprinc!BA21</f>
        <v>8.196461510222311E-3</v>
      </c>
      <c r="N29" s="114">
        <f>compoprinc!BB21</f>
        <v>4.7328025697784375E-3</v>
      </c>
      <c r="O29" s="114">
        <f>compoprinc!BC21</f>
        <v>9.1771823494657585E-4</v>
      </c>
      <c r="P29" s="114">
        <f>compoprinc!BD21</f>
        <v>1.0502118116859133E-2</v>
      </c>
      <c r="Q29" s="187">
        <f>compoprinc!BE21</f>
        <v>5.5460836781667331E-3</v>
      </c>
      <c r="R29" s="186">
        <f>compoprinc!BF21</f>
        <v>1.4986581245008991E-2</v>
      </c>
      <c r="S29" s="114">
        <f>compoprinc!BG21</f>
        <v>4.8808347882707071E-3</v>
      </c>
      <c r="T29" s="114">
        <f>compoprinc!BH21</f>
        <v>3.7787246615626695E-3</v>
      </c>
      <c r="U29" s="114">
        <f>compoprinc!BI21</f>
        <v>1.5101107365733584E-3</v>
      </c>
      <c r="V29" s="114">
        <f>compoprinc!BJ21</f>
        <v>1.2732031030147199E-3</v>
      </c>
      <c r="W29" s="114">
        <f>compoprinc!BK21</f>
        <v>1.7827299089770565E-4</v>
      </c>
      <c r="X29" s="114">
        <f>compoprinc!BL21</f>
        <v>2.0945841461043335E-3</v>
      </c>
      <c r="Y29" s="154">
        <f>compoprinc!BM21</f>
        <v>1.2708508185854978E-3</v>
      </c>
      <c r="AB29" s="597">
        <f t="shared" si="0"/>
        <v>0</v>
      </c>
      <c r="AC29" s="597">
        <f t="shared" si="1"/>
        <v>0</v>
      </c>
      <c r="AD29" s="597">
        <f t="shared" si="2"/>
        <v>0</v>
      </c>
    </row>
    <row r="30" spans="1:30" x14ac:dyDescent="0.2">
      <c r="A30" s="115">
        <v>1933</v>
      </c>
      <c r="B30" s="106">
        <f>compoprinc!AP22</f>
        <v>0.13120478590178128</v>
      </c>
      <c r="C30" s="114">
        <f>compoprinc!AQ22</f>
        <v>2.0391917282467413E-2</v>
      </c>
      <c r="D30" s="114">
        <f>compoprinc!AR22</f>
        <v>3.0412203028612129E-2</v>
      </c>
      <c r="E30" s="114">
        <f>compoprinc!AS22</f>
        <v>1.5788709741229843E-2</v>
      </c>
      <c r="F30" s="114">
        <f>compoprinc!AT22</f>
        <v>1.2487541017479883E-2</v>
      </c>
      <c r="G30" s="114">
        <f>compoprinc!AU22</f>
        <v>2.6423817103357634E-3</v>
      </c>
      <c r="H30" s="114">
        <f>compoprinc!AV22</f>
        <v>3.0394184429854587E-2</v>
      </c>
      <c r="I30" s="187">
        <f>compoprinc!AW22</f>
        <v>1.9087848691801662E-2</v>
      </c>
      <c r="J30" s="106">
        <f>compoprinc!AX22</f>
        <v>6.4657697981534104E-2</v>
      </c>
      <c r="K30" s="114">
        <f>compoprinc!AY22</f>
        <v>1.3754256785573255E-2</v>
      </c>
      <c r="L30" s="114">
        <f>compoprinc!AZ22</f>
        <v>1.6046527516115551E-2</v>
      </c>
      <c r="M30" s="114">
        <f>compoprinc!BA22</f>
        <v>7.3480584441680463E-3</v>
      </c>
      <c r="N30" s="114">
        <f>compoprinc!BB22</f>
        <v>6.1940998252286517E-3</v>
      </c>
      <c r="O30" s="114">
        <f>compoprinc!BC22</f>
        <v>9.9466590600970459E-4</v>
      </c>
      <c r="P30" s="114">
        <f>compoprinc!BD22</f>
        <v>1.1495042612805071E-2</v>
      </c>
      <c r="Q30" s="187">
        <f>compoprinc!BE22</f>
        <v>8.825046891633815E-3</v>
      </c>
      <c r="R30" s="186">
        <f>compoprinc!BF22</f>
        <v>1.8596843914193376E-2</v>
      </c>
      <c r="S30" s="114">
        <f>compoprinc!BG22</f>
        <v>5.8725861660067352E-3</v>
      </c>
      <c r="T30" s="114">
        <f>compoprinc!BH22</f>
        <v>4.2248336209201902E-3</v>
      </c>
      <c r="U30" s="114">
        <f>compoprinc!BI22</f>
        <v>1.3450809558617177E-3</v>
      </c>
      <c r="V30" s="114">
        <f>compoprinc!BJ22</f>
        <v>1.9865641740219055E-3</v>
      </c>
      <c r="W30" s="114">
        <f>compoprinc!BK22</f>
        <v>1.9013177560477944E-4</v>
      </c>
      <c r="X30" s="114">
        <f>compoprinc!BL22</f>
        <v>2.2416386031941641E-3</v>
      </c>
      <c r="Y30" s="154">
        <f>compoprinc!BM22</f>
        <v>2.7360086185838853E-3</v>
      </c>
      <c r="AB30" s="597">
        <f t="shared" si="0"/>
        <v>0</v>
      </c>
      <c r="AC30" s="597">
        <f t="shared" si="1"/>
        <v>0</v>
      </c>
      <c r="AD30" s="597">
        <f t="shared" si="2"/>
        <v>0</v>
      </c>
    </row>
    <row r="31" spans="1:30" x14ac:dyDescent="0.2">
      <c r="A31" s="115">
        <v>1934</v>
      </c>
      <c r="B31" s="106">
        <f>compoprinc!AP23</f>
        <v>0.14553173695831109</v>
      </c>
      <c r="C31" s="114">
        <f>compoprinc!AQ23</f>
        <v>4.579936447366087E-2</v>
      </c>
      <c r="D31" s="114">
        <f>compoprinc!AR23</f>
        <v>2.7530248047765774E-2</v>
      </c>
      <c r="E31" s="114">
        <f>compoprinc!AS23</f>
        <v>1.1903896585280302E-2</v>
      </c>
      <c r="F31" s="114">
        <f>compoprinc!AT23</f>
        <v>1.0868779010729303E-2</v>
      </c>
      <c r="G31" s="114">
        <f>compoprinc!AU23</f>
        <v>2.3374317326165816E-3</v>
      </c>
      <c r="H31" s="114">
        <f>compoprinc!AV23</f>
        <v>2.8406423884457712E-2</v>
      </c>
      <c r="I31" s="187">
        <f>compoprinc!AW23</f>
        <v>1.8685593223800544E-2</v>
      </c>
      <c r="J31" s="106">
        <f>compoprinc!AX23</f>
        <v>7.1357798074510884E-2</v>
      </c>
      <c r="K31" s="114">
        <f>compoprinc!AY23</f>
        <v>3.0096353418007822E-2</v>
      </c>
      <c r="L31" s="114">
        <f>compoprinc!AZ23</f>
        <v>1.347361694272612E-2</v>
      </c>
      <c r="M31" s="114">
        <f>compoprinc!BA23</f>
        <v>5.2670905217897992E-3</v>
      </c>
      <c r="N31" s="114">
        <f>compoprinc!BB23</f>
        <v>4.5914190978632924E-3</v>
      </c>
      <c r="O31" s="114">
        <f>compoprinc!BC23</f>
        <v>8.5246345268668439E-4</v>
      </c>
      <c r="P31" s="114">
        <f>compoprinc!BD23</f>
        <v>1.0314493562502171E-2</v>
      </c>
      <c r="Q31" s="187">
        <f>compoprinc!BE23</f>
        <v>6.7623610789350032E-3</v>
      </c>
      <c r="R31" s="186">
        <f>compoprinc!BF23</f>
        <v>2.1355706835445624E-2</v>
      </c>
      <c r="S31" s="114">
        <f>compoprinc!BG23</f>
        <v>1.2138902715177192E-2</v>
      </c>
      <c r="T31" s="114">
        <f>compoprinc!BH23</f>
        <v>3.1567987725259323E-3</v>
      </c>
      <c r="U31" s="114">
        <f>compoprinc!BI23</f>
        <v>9.925513302995318E-4</v>
      </c>
      <c r="V31" s="114">
        <f>compoprinc!BJ23</f>
        <v>1.2547701213570059E-3</v>
      </c>
      <c r="W31" s="114">
        <f>compoprinc!BK23</f>
        <v>1.6504641652668951E-4</v>
      </c>
      <c r="X31" s="114">
        <f>compoprinc!BL23</f>
        <v>2.0491455922839671E-3</v>
      </c>
      <c r="Y31" s="154">
        <f>compoprinc!BM23</f>
        <v>1.5984918872753017E-3</v>
      </c>
      <c r="AB31" s="597">
        <f t="shared" si="0"/>
        <v>0</v>
      </c>
      <c r="AC31" s="597">
        <f t="shared" si="1"/>
        <v>0</v>
      </c>
      <c r="AD31" s="597">
        <f t="shared" si="2"/>
        <v>0</v>
      </c>
    </row>
    <row r="32" spans="1:30" x14ac:dyDescent="0.2">
      <c r="A32" s="115">
        <v>1935</v>
      </c>
      <c r="B32" s="106">
        <f>compoprinc!AP24</f>
        <v>0.14836174248639508</v>
      </c>
      <c r="C32" s="114">
        <f>compoprinc!AQ24</f>
        <v>5.3498433513011839E-2</v>
      </c>
      <c r="D32" s="114">
        <f>compoprinc!AR24</f>
        <v>2.3393965167772496E-2</v>
      </c>
      <c r="E32" s="114">
        <f>compoprinc!AS24</f>
        <v>1.069407226604103E-2</v>
      </c>
      <c r="F32" s="114">
        <f>compoprinc!AT24</f>
        <v>1.1336651418246871E-2</v>
      </c>
      <c r="G32" s="114">
        <f>compoprinc!AU24</f>
        <v>2.1200601050852244E-3</v>
      </c>
      <c r="H32" s="114">
        <f>compoprinc!AV24</f>
        <v>2.6626589472247903E-2</v>
      </c>
      <c r="I32" s="187">
        <f>compoprinc!AW24</f>
        <v>2.0691970543989722E-2</v>
      </c>
      <c r="J32" s="106">
        <f>compoprinc!AX24</f>
        <v>7.3750242483454007E-2</v>
      </c>
      <c r="K32" s="114">
        <f>compoprinc!AY24</f>
        <v>3.4456163806098554E-2</v>
      </c>
      <c r="L32" s="114">
        <f>compoprinc!AZ24</f>
        <v>1.1326902813765206E-2</v>
      </c>
      <c r="M32" s="114">
        <f>compoprinc!BA24</f>
        <v>4.7286527237326804E-3</v>
      </c>
      <c r="N32" s="114">
        <f>compoprinc!BB24</f>
        <v>4.9882010079881E-3</v>
      </c>
      <c r="O32" s="114">
        <f>compoprinc!BC24</f>
        <v>7.6903390207341273E-4</v>
      </c>
      <c r="P32" s="114">
        <f>compoprinc!BD24</f>
        <v>9.6006155289692693E-3</v>
      </c>
      <c r="Q32" s="187">
        <f>compoprinc!BE24</f>
        <v>7.8806727008267855E-3</v>
      </c>
      <c r="R32" s="186">
        <f>compoprinc!BF24</f>
        <v>2.2642994766675112E-2</v>
      </c>
      <c r="S32" s="114">
        <f>compoprinc!BG24</f>
        <v>1.3508372402583901E-2</v>
      </c>
      <c r="T32" s="114">
        <f>compoprinc!BH24</f>
        <v>2.58365497488872E-3</v>
      </c>
      <c r="U32" s="114">
        <f>compoprinc!BI24</f>
        <v>9.4975353546269069E-4</v>
      </c>
      <c r="V32" s="114">
        <f>compoprinc!BJ24</f>
        <v>1.4931835211824409E-3</v>
      </c>
      <c r="W32" s="114">
        <f>compoprinc!BK24</f>
        <v>1.4209721931789218E-4</v>
      </c>
      <c r="X32" s="114">
        <f>compoprinc!BL24</f>
        <v>1.7971297508670339E-3</v>
      </c>
      <c r="Y32" s="154">
        <f>compoprinc!BM24</f>
        <v>2.1688033623724363E-3</v>
      </c>
      <c r="AB32" s="597">
        <f t="shared" si="0"/>
        <v>0</v>
      </c>
      <c r="AC32" s="597">
        <f t="shared" si="1"/>
        <v>0</v>
      </c>
      <c r="AD32" s="597">
        <f t="shared" si="2"/>
        <v>0</v>
      </c>
    </row>
    <row r="33" spans="1:30" x14ac:dyDescent="0.2">
      <c r="A33" s="115">
        <v>1936</v>
      </c>
      <c r="B33" s="106">
        <f>compoprinc!AP25</f>
        <v>0.16155256388871156</v>
      </c>
      <c r="C33" s="114">
        <f>compoprinc!AQ25</f>
        <v>6.9846071889826999E-2</v>
      </c>
      <c r="D33" s="114">
        <f>compoprinc!AR25</f>
        <v>1.9599613457366844E-2</v>
      </c>
      <c r="E33" s="114">
        <f>compoprinc!AS25</f>
        <v>9.5106268645964859E-3</v>
      </c>
      <c r="F33" s="114">
        <f>compoprinc!AT25</f>
        <v>1.1763481600577273E-2</v>
      </c>
      <c r="G33" s="114">
        <f>compoprinc!AU25</f>
        <v>1.8560701161366956E-3</v>
      </c>
      <c r="H33" s="114">
        <f>compoprinc!AV25</f>
        <v>2.7040453140980344E-2</v>
      </c>
      <c r="I33" s="187">
        <f>compoprinc!AW25</f>
        <v>2.1936246819226884E-2</v>
      </c>
      <c r="J33" s="106">
        <f>compoprinc!AX25</f>
        <v>7.9288426839601717E-2</v>
      </c>
      <c r="K33" s="114">
        <f>compoprinc!AY25</f>
        <v>4.2677878062218413E-2</v>
      </c>
      <c r="L33" s="114">
        <f>compoprinc!AZ25</f>
        <v>9.0529153155252551E-3</v>
      </c>
      <c r="M33" s="114">
        <f>compoprinc!BA25</f>
        <v>4.1073857082553978E-3</v>
      </c>
      <c r="N33" s="114">
        <f>compoprinc!BB25</f>
        <v>5.069465421453017E-3</v>
      </c>
      <c r="O33" s="114">
        <f>compoprinc!BC25</f>
        <v>6.5888648351041261E-4</v>
      </c>
      <c r="P33" s="114">
        <f>compoprinc!BD25</f>
        <v>9.4742869081048432E-3</v>
      </c>
      <c r="Q33" s="187">
        <f>compoprinc!BE25</f>
        <v>8.2476089405343761E-3</v>
      </c>
      <c r="R33" s="186">
        <f>compoprinc!BF25</f>
        <v>2.3086475133545323E-2</v>
      </c>
      <c r="S33" s="114">
        <f>compoprinc!BG25</f>
        <v>1.4761731040907965E-2</v>
      </c>
      <c r="T33" s="114">
        <f>compoprinc!BH25</f>
        <v>2.0402311648400713E-3</v>
      </c>
      <c r="U33" s="114">
        <f>compoprinc!BI25</f>
        <v>8.3342427953976127E-4</v>
      </c>
      <c r="V33" s="114">
        <f>compoprinc!BJ25</f>
        <v>1.5088856103182191E-3</v>
      </c>
      <c r="W33" s="114">
        <f>compoprinc!BK25</f>
        <v>1.1062789044314124E-4</v>
      </c>
      <c r="X33" s="114">
        <f>compoprinc!BL25</f>
        <v>1.5626910318456335E-3</v>
      </c>
      <c r="Y33" s="154">
        <f>compoprinc!BM25</f>
        <v>2.2688841156505322E-3</v>
      </c>
      <c r="AB33" s="597">
        <f t="shared" si="0"/>
        <v>0</v>
      </c>
      <c r="AC33" s="597">
        <f t="shared" si="1"/>
        <v>0</v>
      </c>
      <c r="AD33" s="597">
        <f t="shared" si="2"/>
        <v>0</v>
      </c>
    </row>
    <row r="34" spans="1:30" x14ac:dyDescent="0.2">
      <c r="A34" s="115">
        <v>1937</v>
      </c>
      <c r="B34" s="106">
        <f>compoprinc!AP26</f>
        <v>0.15882844296540372</v>
      </c>
      <c r="C34" s="114">
        <f>compoprinc!AQ26</f>
        <v>7.2425055086828907E-2</v>
      </c>
      <c r="D34" s="114">
        <f>compoprinc!AR26</f>
        <v>1.9003569622080482E-2</v>
      </c>
      <c r="E34" s="114">
        <f>compoprinc!AS26</f>
        <v>9.0050144032121776E-3</v>
      </c>
      <c r="F34" s="114">
        <f>compoprinc!AT26</f>
        <v>1.102431041818909E-2</v>
      </c>
      <c r="G34" s="114">
        <f>compoprinc!AU26</f>
        <v>1.7414212286133524E-3</v>
      </c>
      <c r="H34" s="114">
        <f>compoprinc!AV26</f>
        <v>2.5331044123300676E-2</v>
      </c>
      <c r="I34" s="187">
        <f>compoprinc!AW26</f>
        <v>2.029802808317906E-2</v>
      </c>
      <c r="J34" s="106">
        <f>compoprinc!AX26</f>
        <v>7.8577612185950066E-2</v>
      </c>
      <c r="K34" s="114">
        <f>compoprinc!AY26</f>
        <v>4.5103656230868573E-2</v>
      </c>
      <c r="L34" s="114">
        <f>compoprinc!AZ26</f>
        <v>8.6204682601774517E-3</v>
      </c>
      <c r="M34" s="114">
        <f>compoprinc!BA26</f>
        <v>3.9275624001114786E-3</v>
      </c>
      <c r="N34" s="114">
        <f>compoprinc!BB26</f>
        <v>4.4126056093868413E-3</v>
      </c>
      <c r="O34" s="114">
        <f>compoprinc!BC26</f>
        <v>6.3651832497759711E-4</v>
      </c>
      <c r="P34" s="114">
        <f>compoprinc!BD26</f>
        <v>9.2300412649668224E-3</v>
      </c>
      <c r="Q34" s="187">
        <f>compoprinc!BE26</f>
        <v>6.6467600954612802E-3</v>
      </c>
      <c r="R34" s="186">
        <f>compoprinc!BF26</f>
        <v>2.3716679181061538E-2</v>
      </c>
      <c r="S34" s="114">
        <f>compoprinc!BG26</f>
        <v>1.6753713812988003E-2</v>
      </c>
      <c r="T34" s="114">
        <f>compoprinc!BH26</f>
        <v>1.9313396000447004E-3</v>
      </c>
      <c r="U34" s="114">
        <f>compoprinc!BI26</f>
        <v>8.3978125605917435E-4</v>
      </c>
      <c r="V34" s="114">
        <f>compoprinc!BJ26</f>
        <v>1.1226586211946204E-3</v>
      </c>
      <c r="W34" s="114">
        <f>compoprinc!BK26</f>
        <v>1.1250035449713957E-4</v>
      </c>
      <c r="X34" s="114">
        <f>compoprinc!BL26</f>
        <v>1.6306925205860196E-3</v>
      </c>
      <c r="Y34" s="154">
        <f>compoprinc!BM26</f>
        <v>1.3259930156918813E-3</v>
      </c>
      <c r="AB34" s="597">
        <f t="shared" si="0"/>
        <v>0</v>
      </c>
      <c r="AC34" s="597">
        <f t="shared" si="1"/>
        <v>0</v>
      </c>
      <c r="AD34" s="597">
        <f t="shared" si="2"/>
        <v>0</v>
      </c>
    </row>
    <row r="35" spans="1:30" x14ac:dyDescent="0.2">
      <c r="A35" s="115">
        <v>1938</v>
      </c>
      <c r="B35" s="106">
        <f>compoprinc!AP27</f>
        <v>0.14042681207784116</v>
      </c>
      <c r="C35" s="114">
        <f>compoprinc!AQ27</f>
        <v>5.4191280645805175E-2</v>
      </c>
      <c r="D35" s="114">
        <f>compoprinc!AR27</f>
        <v>1.8160412771371117E-2</v>
      </c>
      <c r="E35" s="114">
        <f>compoprinc!AS27</f>
        <v>9.6916108104848128E-3</v>
      </c>
      <c r="F35" s="114">
        <f>compoprinc!AT27</f>
        <v>1.0759406628975969E-2</v>
      </c>
      <c r="G35" s="114">
        <f>compoprinc!AU27</f>
        <v>2.0066948344684742E-3</v>
      </c>
      <c r="H35" s="114">
        <f>compoprinc!AV27</f>
        <v>2.6377767056097273E-2</v>
      </c>
      <c r="I35" s="187">
        <f>compoprinc!AW27</f>
        <v>1.9239639330638329E-2</v>
      </c>
      <c r="J35" s="106">
        <f>compoprinc!AX27</f>
        <v>6.8887564657880318E-2</v>
      </c>
      <c r="K35" s="114">
        <f>compoprinc!AY27</f>
        <v>3.4809082739819787E-2</v>
      </c>
      <c r="L35" s="114">
        <f>compoprinc!AZ27</f>
        <v>8.0633965637895502E-3</v>
      </c>
      <c r="M35" s="114">
        <f>compoprinc!BA27</f>
        <v>3.9603271467259383E-3</v>
      </c>
      <c r="N35" s="114">
        <f>compoprinc!BB27</f>
        <v>4.4727587650757392E-3</v>
      </c>
      <c r="O35" s="114">
        <f>compoprinc!BC27</f>
        <v>7.6162504439647861E-4</v>
      </c>
      <c r="P35" s="114">
        <f>compoprinc!BD27</f>
        <v>1.010268589617129E-2</v>
      </c>
      <c r="Q35" s="187">
        <f>compoprinc!BE27</f>
        <v>6.7176885019015198E-3</v>
      </c>
      <c r="R35" s="186">
        <f>compoprinc!BF27</f>
        <v>2.3469044739112523E-2</v>
      </c>
      <c r="S35" s="114">
        <f>compoprinc!BG27</f>
        <v>1.6067078817105739E-2</v>
      </c>
      <c r="T35" s="114">
        <f>compoprinc!BH27</f>
        <v>1.751478120068804E-3</v>
      </c>
      <c r="U35" s="114">
        <f>compoprinc!BI27</f>
        <v>8.2184657545712465E-4</v>
      </c>
      <c r="V35" s="114">
        <f>compoprinc!BJ27</f>
        <v>1.1495784487178717E-3</v>
      </c>
      <c r="W35" s="114">
        <f>compoprinc!BK27</f>
        <v>1.5463729036371837E-4</v>
      </c>
      <c r="X35" s="114">
        <f>compoprinc!BL27</f>
        <v>2.1326367063416916E-3</v>
      </c>
      <c r="Y35" s="154">
        <f>compoprinc!BM27</f>
        <v>1.3917887810575764E-3</v>
      </c>
      <c r="AB35" s="597">
        <f t="shared" si="0"/>
        <v>0</v>
      </c>
      <c r="AC35" s="597">
        <f t="shared" si="1"/>
        <v>0</v>
      </c>
      <c r="AD35" s="597">
        <f t="shared" si="2"/>
        <v>0</v>
      </c>
    </row>
    <row r="36" spans="1:30" x14ac:dyDescent="0.2">
      <c r="A36" s="117">
        <v>1939</v>
      </c>
      <c r="B36" s="109">
        <f>compoprinc!AP28</f>
        <v>0.14757563711697991</v>
      </c>
      <c r="C36" s="116">
        <f>compoprinc!AQ28</f>
        <v>6.0786088584802257E-2</v>
      </c>
      <c r="D36" s="116">
        <f>compoprinc!AR28</f>
        <v>1.7650913116705393E-2</v>
      </c>
      <c r="E36" s="116">
        <f>compoprinc!AS28</f>
        <v>9.6402322474004702E-3</v>
      </c>
      <c r="F36" s="116">
        <f>compoprinc!AT28</f>
        <v>1.0949282198919469E-2</v>
      </c>
      <c r="G36" s="116">
        <f>compoprinc!AU28</f>
        <v>1.9354120419720578E-3</v>
      </c>
      <c r="H36" s="116">
        <f>compoprinc!AV28</f>
        <v>2.560495721384819E-2</v>
      </c>
      <c r="I36" s="189">
        <f>compoprinc!AW28</f>
        <v>2.1008751713332052E-2</v>
      </c>
      <c r="J36" s="109">
        <f>compoprinc!AX28</f>
        <v>7.1339744655078211E-2</v>
      </c>
      <c r="K36" s="116">
        <f>compoprinc!AY28</f>
        <v>3.7802897898698992E-2</v>
      </c>
      <c r="L36" s="116">
        <f>compoprinc!AZ28</f>
        <v>7.828471983515212E-3</v>
      </c>
      <c r="M36" s="116">
        <f>compoprinc!BA28</f>
        <v>4.0721795718070821E-3</v>
      </c>
      <c r="N36" s="116">
        <f>compoprinc!BB28</f>
        <v>4.3534715312472357E-3</v>
      </c>
      <c r="O36" s="116">
        <f>compoprinc!BC28</f>
        <v>7.2355040020571915E-4</v>
      </c>
      <c r="P36" s="116">
        <f>compoprinc!BD28</f>
        <v>9.6164673197205609E-3</v>
      </c>
      <c r="Q36" s="189">
        <f>compoprinc!BE28</f>
        <v>6.9427059498834058E-3</v>
      </c>
      <c r="R36" s="188">
        <f>compoprinc!BF28</f>
        <v>2.1579823726581297E-2</v>
      </c>
      <c r="S36" s="116">
        <f>compoprinc!BG28</f>
        <v>1.4781560368009058E-2</v>
      </c>
      <c r="T36" s="116">
        <f>compoprinc!BH28</f>
        <v>1.664510777628241E-3</v>
      </c>
      <c r="U36" s="116">
        <f>compoprinc!BI28</f>
        <v>8.4782082699123753E-4</v>
      </c>
      <c r="V36" s="116">
        <f>compoprinc!BJ28</f>
        <v>1.0295341187752591E-3</v>
      </c>
      <c r="W36" s="116">
        <f>compoprinc!BK28</f>
        <v>1.386001784189844E-4</v>
      </c>
      <c r="X36" s="116">
        <f>compoprinc!BL28</f>
        <v>1.8877432662750707E-3</v>
      </c>
      <c r="Y36" s="156">
        <f>compoprinc!BM28</f>
        <v>1.2300541904834447E-3</v>
      </c>
      <c r="AB36" s="597">
        <f t="shared" si="0"/>
        <v>0</v>
      </c>
      <c r="AC36" s="597">
        <f t="shared" si="1"/>
        <v>0</v>
      </c>
      <c r="AD36" s="597">
        <f t="shared" si="2"/>
        <v>0</v>
      </c>
    </row>
    <row r="37" spans="1:30" x14ac:dyDescent="0.2">
      <c r="A37" s="115">
        <v>1940</v>
      </c>
      <c r="B37" s="106">
        <f>compoprinc!AP29</f>
        <v>0.159425474683178</v>
      </c>
      <c r="C37" s="114">
        <f>compoprinc!AQ29</f>
        <v>7.7488468820502449E-2</v>
      </c>
      <c r="D37" s="114">
        <f>compoprinc!AR29</f>
        <v>1.2564028172454002E-2</v>
      </c>
      <c r="E37" s="114">
        <f>compoprinc!AS29</f>
        <v>7.5155277963262247E-3</v>
      </c>
      <c r="F37" s="114">
        <f>compoprinc!AT29</f>
        <v>1.1322691453147264E-2</v>
      </c>
      <c r="G37" s="114">
        <f>compoprinc!AU29</f>
        <v>1.9318340995758115E-3</v>
      </c>
      <c r="H37" s="114">
        <f>compoprinc!AV29</f>
        <v>2.6626779149523185E-2</v>
      </c>
      <c r="I37" s="187">
        <f>compoprinc!AW29</f>
        <v>2.1976145191649039E-2</v>
      </c>
      <c r="J37" s="106">
        <f>compoprinc!AX29</f>
        <v>7.9664867030599121E-2</v>
      </c>
      <c r="K37" s="114">
        <f>compoprinc!AY29</f>
        <v>4.8189530910126323E-2</v>
      </c>
      <c r="L37" s="114">
        <f>compoprinc!AZ29</f>
        <v>5.506415581209843E-3</v>
      </c>
      <c r="M37" s="114">
        <f>compoprinc!BA29</f>
        <v>3.1183753232101766E-3</v>
      </c>
      <c r="N37" s="114">
        <f>compoprinc!BB29</f>
        <v>4.5466576243821067E-3</v>
      </c>
      <c r="O37" s="114">
        <f>compoprinc!BC29</f>
        <v>7.2953803450195073E-4</v>
      </c>
      <c r="P37" s="114">
        <f>compoprinc!BD29</f>
        <v>1.0124516866984512E-2</v>
      </c>
      <c r="Q37" s="187">
        <f>compoprinc!BE29</f>
        <v>7.4498326901842292E-3</v>
      </c>
      <c r="R37" s="186">
        <f>compoprinc!BF29</f>
        <v>2.6027085463741578E-2</v>
      </c>
      <c r="S37" s="114">
        <f>compoprinc!BG29</f>
        <v>1.9617245082494565E-2</v>
      </c>
      <c r="T37" s="114">
        <f>compoprinc!BH29</f>
        <v>1.1991161971584932E-3</v>
      </c>
      <c r="U37" s="114">
        <f>compoprinc!BI29</f>
        <v>6.2976541334401409E-4</v>
      </c>
      <c r="V37" s="114">
        <f>compoprinc!BJ29</f>
        <v>1.102445393738204E-3</v>
      </c>
      <c r="W37" s="114">
        <f>compoprinc!BK29</f>
        <v>1.3632156738011464E-4</v>
      </c>
      <c r="X37" s="114">
        <f>compoprinc!BL29</f>
        <v>1.9213471142818682E-3</v>
      </c>
      <c r="Y37" s="154">
        <f>compoprinc!BM29</f>
        <v>1.4208446953443215E-3</v>
      </c>
      <c r="AB37" s="597">
        <f t="shared" si="0"/>
        <v>0</v>
      </c>
      <c r="AC37" s="597">
        <f t="shared" si="1"/>
        <v>0</v>
      </c>
      <c r="AD37" s="597">
        <f t="shared" si="2"/>
        <v>0</v>
      </c>
    </row>
    <row r="38" spans="1:30" x14ac:dyDescent="0.2">
      <c r="A38" s="115">
        <v>1941</v>
      </c>
      <c r="B38" s="106">
        <f>compoprinc!AP30</f>
        <v>0.16523869700524907</v>
      </c>
      <c r="C38" s="114">
        <f>compoprinc!AQ30</f>
        <v>8.2882738438128808E-2</v>
      </c>
      <c r="D38" s="114">
        <f>compoprinc!AR30</f>
        <v>8.5532196657373029E-3</v>
      </c>
      <c r="E38" s="114">
        <f>compoprinc!AS30</f>
        <v>5.0021231571923137E-3</v>
      </c>
      <c r="F38" s="114">
        <f>compoprinc!AT30</f>
        <v>1.4162631417667682E-2</v>
      </c>
      <c r="G38" s="114">
        <f>compoprinc!AU30</f>
        <v>1.5441309838898174E-3</v>
      </c>
      <c r="H38" s="114">
        <f>compoprinc!AV30</f>
        <v>2.4182608243133907E-2</v>
      </c>
      <c r="I38" s="187">
        <f>compoprinc!AW30</f>
        <v>2.8911245099499255E-2</v>
      </c>
      <c r="J38" s="106">
        <f>compoprinc!AX30</f>
        <v>8.3976725640385483E-2</v>
      </c>
      <c r="K38" s="114">
        <f>compoprinc!AY30</f>
        <v>5.0489802197883883E-2</v>
      </c>
      <c r="L38" s="114">
        <f>compoprinc!AZ30</f>
        <v>3.6581006590163056E-3</v>
      </c>
      <c r="M38" s="114">
        <f>compoprinc!BA30</f>
        <v>2.0137110667943106E-3</v>
      </c>
      <c r="N38" s="114">
        <f>compoprinc!BB30</f>
        <v>6.2293371765748916E-3</v>
      </c>
      <c r="O38" s="114">
        <f>compoprinc!BC30</f>
        <v>5.9801027167520268E-4</v>
      </c>
      <c r="P38" s="114">
        <f>compoprinc!BD30</f>
        <v>9.5200895767290974E-3</v>
      </c>
      <c r="Q38" s="187">
        <f>compoprinc!BE30</f>
        <v>1.1467674691711784E-2</v>
      </c>
      <c r="R38" s="186">
        <f>compoprinc!BF30</f>
        <v>2.8362516216303934E-2</v>
      </c>
      <c r="S38" s="114">
        <f>compoprinc!BG30</f>
        <v>2.0747930786222321E-2</v>
      </c>
      <c r="T38" s="114">
        <f>compoprinc!BH30</f>
        <v>8.2754899563208903E-4</v>
      </c>
      <c r="U38" s="114">
        <f>compoprinc!BI30</f>
        <v>4.0520396027872652E-4</v>
      </c>
      <c r="V38" s="114">
        <f>compoprinc!BJ30</f>
        <v>1.7059728473593934E-3</v>
      </c>
      <c r="W38" s="114">
        <f>compoprinc!BK30</f>
        <v>1.0803982718471584E-4</v>
      </c>
      <c r="X38" s="114">
        <f>compoprinc!BL30</f>
        <v>1.7305462975028356E-3</v>
      </c>
      <c r="Y38" s="154">
        <f>compoprinc!BM30</f>
        <v>2.8372735021238485E-3</v>
      </c>
      <c r="AB38" s="597">
        <f t="shared" si="0"/>
        <v>0</v>
      </c>
      <c r="AC38" s="597">
        <f t="shared" si="1"/>
        <v>0</v>
      </c>
      <c r="AD38" s="597">
        <f t="shared" si="2"/>
        <v>0</v>
      </c>
    </row>
    <row r="39" spans="1:30" x14ac:dyDescent="0.2">
      <c r="A39" s="115">
        <v>1942</v>
      </c>
      <c r="B39" s="106">
        <f>compoprinc!AP31</f>
        <v>0.15931921214066064</v>
      </c>
      <c r="C39" s="114">
        <f>compoprinc!AQ31</f>
        <v>8.281402212237067E-2</v>
      </c>
      <c r="D39" s="114">
        <f>compoprinc!AR31</f>
        <v>6.5903745057251471E-3</v>
      </c>
      <c r="E39" s="114">
        <f>compoprinc!AS31</f>
        <v>3.8370020898855772E-3</v>
      </c>
      <c r="F39" s="114">
        <f>compoprinc!AT31</f>
        <v>1.4965171644108681E-2</v>
      </c>
      <c r="G39" s="114">
        <f>compoprinc!AU31</f>
        <v>9.3920411590828385E-4</v>
      </c>
      <c r="H39" s="114">
        <f>compoprinc!AV31</f>
        <v>1.7677461543714142E-2</v>
      </c>
      <c r="I39" s="187">
        <f>compoprinc!AW31</f>
        <v>3.2495976118948132E-2</v>
      </c>
      <c r="J39" s="106">
        <f>compoprinc!AX31</f>
        <v>8.033325086590512E-2</v>
      </c>
      <c r="K39" s="114">
        <f>compoprinc!AY31</f>
        <v>4.6944981305635389E-2</v>
      </c>
      <c r="L39" s="114">
        <f>compoprinc!AZ31</f>
        <v>2.7437640996013494E-3</v>
      </c>
      <c r="M39" s="114">
        <f>compoprinc!BA31</f>
        <v>1.4143231124121958E-3</v>
      </c>
      <c r="N39" s="114">
        <f>compoprinc!BB31</f>
        <v>7.30858476293664E-3</v>
      </c>
      <c r="O39" s="114">
        <f>compoprinc!BC31</f>
        <v>3.5168976652190262E-4</v>
      </c>
      <c r="P39" s="114">
        <f>compoprinc!BD31</f>
        <v>6.6946578159443135E-3</v>
      </c>
      <c r="Q39" s="187">
        <f>compoprinc!BE31</f>
        <v>1.4875250002853311E-2</v>
      </c>
      <c r="R39" s="186">
        <f>compoprinc!BF31</f>
        <v>2.5239144392629091E-2</v>
      </c>
      <c r="S39" s="114">
        <f>compoprinc!BG31</f>
        <v>1.6105153593829795E-2</v>
      </c>
      <c r="T39" s="114">
        <f>compoprinc!BH31</f>
        <v>5.5605850019000021E-4</v>
      </c>
      <c r="U39" s="114">
        <f>compoprinc!BI31</f>
        <v>2.3231002362234136E-4</v>
      </c>
      <c r="V39" s="114">
        <f>compoprinc!BJ31</f>
        <v>2.448210775584902E-3</v>
      </c>
      <c r="W39" s="114">
        <f>compoprinc!BK31</f>
        <v>5.3688584305966599E-5</v>
      </c>
      <c r="X39" s="114">
        <f>compoprinc!BL31</f>
        <v>9.502591407932428E-4</v>
      </c>
      <c r="Y39" s="154">
        <f>compoprinc!BM31</f>
        <v>4.893463774302843E-3</v>
      </c>
      <c r="AB39" s="597">
        <f t="shared" si="0"/>
        <v>0</v>
      </c>
      <c r="AC39" s="597">
        <f t="shared" si="1"/>
        <v>0</v>
      </c>
      <c r="AD39" s="597">
        <f t="shared" si="2"/>
        <v>0</v>
      </c>
    </row>
    <row r="40" spans="1:30" x14ac:dyDescent="0.2">
      <c r="A40" s="115">
        <v>1943</v>
      </c>
      <c r="B40" s="106">
        <f>compoprinc!AP32</f>
        <v>0.14108140833456037</v>
      </c>
      <c r="C40" s="114">
        <f>compoprinc!AQ32</f>
        <v>7.2051306650976657E-2</v>
      </c>
      <c r="D40" s="114">
        <f>compoprinc!AR32</f>
        <v>5.6451709964907889E-3</v>
      </c>
      <c r="E40" s="114">
        <f>compoprinc!AS32</f>
        <v>3.0239314020881619E-3</v>
      </c>
      <c r="F40" s="114">
        <f>compoprinc!AT32</f>
        <v>1.4958999114555931E-2</v>
      </c>
      <c r="G40" s="114">
        <f>compoprinc!AU32</f>
        <v>5.4370387553053987E-4</v>
      </c>
      <c r="H40" s="114">
        <f>compoprinc!AV32</f>
        <v>1.1189694545854509E-2</v>
      </c>
      <c r="I40" s="187">
        <f>compoprinc!AW32</f>
        <v>3.3668601749063796E-2</v>
      </c>
      <c r="J40" s="106">
        <f>compoprinc!AX32</f>
        <v>6.8221088403669722E-2</v>
      </c>
      <c r="K40" s="114">
        <f>compoprinc!AY32</f>
        <v>3.9216172130437849E-2</v>
      </c>
      <c r="L40" s="114">
        <f>compoprinc!AZ32</f>
        <v>2.4296465758786522E-3</v>
      </c>
      <c r="M40" s="114">
        <f>compoprinc!BA32</f>
        <v>1.1146100558672527E-3</v>
      </c>
      <c r="N40" s="114">
        <f>compoprinc!BB32</f>
        <v>6.8612005455238522E-3</v>
      </c>
      <c r="O40" s="114">
        <f>compoprinc!BC32</f>
        <v>1.998406407254223E-4</v>
      </c>
      <c r="P40" s="114">
        <f>compoprinc!BD32</f>
        <v>4.157252177648338E-3</v>
      </c>
      <c r="Q40" s="187">
        <f>compoprinc!BE32</f>
        <v>1.4242366277588363E-2</v>
      </c>
      <c r="R40" s="186">
        <f>compoprinc!BF32</f>
        <v>1.8565043699623144E-2</v>
      </c>
      <c r="S40" s="114">
        <f>compoprinc!BG32</f>
        <v>1.1876892754807212E-2</v>
      </c>
      <c r="T40" s="114">
        <f>compoprinc!BH32</f>
        <v>5.2572388021081056E-4</v>
      </c>
      <c r="U40" s="114">
        <f>compoprinc!BI32</f>
        <v>1.708182705977238E-4</v>
      </c>
      <c r="V40" s="114">
        <f>compoprinc!BJ32</f>
        <v>1.8944509314095476E-3</v>
      </c>
      <c r="W40" s="114">
        <f>compoprinc!BK32</f>
        <v>2.7575474027750249E-5</v>
      </c>
      <c r="X40" s="114">
        <f>compoprinc!BL32</f>
        <v>4.5499275506663485E-4</v>
      </c>
      <c r="Y40" s="154">
        <f>compoprinc!BM32</f>
        <v>3.6145896335034663E-3</v>
      </c>
      <c r="AB40" s="597">
        <f t="shared" si="0"/>
        <v>0</v>
      </c>
      <c r="AC40" s="597">
        <f t="shared" si="1"/>
        <v>0</v>
      </c>
      <c r="AD40" s="597">
        <f t="shared" si="2"/>
        <v>0</v>
      </c>
    </row>
    <row r="41" spans="1:30" x14ac:dyDescent="0.2">
      <c r="A41" s="115">
        <v>1944</v>
      </c>
      <c r="B41" s="106">
        <f>compoprinc!AP33</f>
        <v>0.11397215980292856</v>
      </c>
      <c r="C41" s="114">
        <f>compoprinc!AQ33</f>
        <v>5.8608082236979414E-2</v>
      </c>
      <c r="D41" s="114">
        <f>compoprinc!AR33</f>
        <v>5.6596937596963843E-3</v>
      </c>
      <c r="E41" s="114">
        <f>compoprinc!AS33</f>
        <v>2.7347604485743588E-3</v>
      </c>
      <c r="F41" s="114">
        <f>compoprinc!AT33</f>
        <v>1.1197319891686016E-2</v>
      </c>
      <c r="G41" s="114">
        <f>compoprinc!AU33</f>
        <v>4.6090751088819691E-4</v>
      </c>
      <c r="H41" s="114">
        <f>compoprinc!AV33</f>
        <v>1.0845890249370105E-2</v>
      </c>
      <c r="I41" s="187">
        <f>compoprinc!AW33</f>
        <v>2.4465505705734081E-2</v>
      </c>
      <c r="J41" s="106">
        <f>compoprinc!AX33</f>
        <v>5.3374910300894259E-2</v>
      </c>
      <c r="K41" s="114">
        <f>compoprinc!AY33</f>
        <v>3.1181980726110052E-2</v>
      </c>
      <c r="L41" s="114">
        <f>compoprinc!AZ33</f>
        <v>2.485909954876569E-3</v>
      </c>
      <c r="M41" s="114">
        <f>compoprinc!BA33</f>
        <v>9.9642227664841734E-4</v>
      </c>
      <c r="N41" s="114">
        <f>compoprinc!BB33</f>
        <v>4.947173714548417E-3</v>
      </c>
      <c r="O41" s="114">
        <f>compoprinc!BC33</f>
        <v>1.6782124256211643E-4</v>
      </c>
      <c r="P41" s="114">
        <f>compoprinc!BD33</f>
        <v>3.9659989108725181E-3</v>
      </c>
      <c r="Q41" s="187">
        <f>compoprinc!BE33</f>
        <v>9.6296034752761661E-3</v>
      </c>
      <c r="R41" s="186">
        <f>compoprinc!BF33</f>
        <v>1.6313292190522473E-2</v>
      </c>
      <c r="S41" s="114">
        <f>compoprinc!BG33</f>
        <v>1.1132685297973512E-2</v>
      </c>
      <c r="T41" s="114">
        <f>compoprinc!BH33</f>
        <v>6.2626560691702595E-4</v>
      </c>
      <c r="U41" s="114">
        <f>compoprinc!BI33</f>
        <v>1.8114800872511122E-4</v>
      </c>
      <c r="V41" s="114">
        <f>compoprinc!BJ33</f>
        <v>1.3841005381753893E-3</v>
      </c>
      <c r="W41" s="114">
        <f>compoprinc!BK33</f>
        <v>2.5755302209439439E-5</v>
      </c>
      <c r="X41" s="114">
        <f>compoprinc!BL33</f>
        <v>5.3731724791620096E-4</v>
      </c>
      <c r="Y41" s="154">
        <f>compoprinc!BM33</f>
        <v>2.4260201886057938E-3</v>
      </c>
      <c r="AB41" s="597">
        <f t="shared" si="0"/>
        <v>0</v>
      </c>
      <c r="AC41" s="597">
        <f t="shared" si="1"/>
        <v>0</v>
      </c>
      <c r="AD41" s="597">
        <f t="shared" si="2"/>
        <v>0</v>
      </c>
    </row>
    <row r="42" spans="1:30" x14ac:dyDescent="0.2">
      <c r="A42" s="115">
        <v>1945</v>
      </c>
      <c r="B42" s="106">
        <f>compoprinc!AP34</f>
        <v>0.10312648358319186</v>
      </c>
      <c r="C42" s="114">
        <f>compoprinc!AQ34</f>
        <v>4.3148607919066828E-2</v>
      </c>
      <c r="D42" s="114">
        <f>compoprinc!AR34</f>
        <v>6.6099500618865617E-3</v>
      </c>
      <c r="E42" s="114">
        <f>compoprinc!AS34</f>
        <v>2.7663878514045072E-3</v>
      </c>
      <c r="F42" s="114">
        <f>compoprinc!AT34</f>
        <v>1.2023487204684543E-2</v>
      </c>
      <c r="G42" s="114">
        <f>compoprinc!AU34</f>
        <v>4.5012721433422629E-4</v>
      </c>
      <c r="H42" s="114">
        <f>compoprinc!AV34</f>
        <v>1.1301060448843705E-2</v>
      </c>
      <c r="I42" s="187">
        <f>compoprinc!AW34</f>
        <v>2.6826862882971491E-2</v>
      </c>
      <c r="J42" s="106">
        <f>compoprinc!AX34</f>
        <v>4.5501659023855841E-2</v>
      </c>
      <c r="K42" s="114">
        <f>compoprinc!AY34</f>
        <v>2.2455510653758334E-2</v>
      </c>
      <c r="L42" s="114">
        <f>compoprinc!AZ34</f>
        <v>3.0077188514898122E-3</v>
      </c>
      <c r="M42" s="114">
        <f>compoprinc!BA34</f>
        <v>1.0076218056024886E-3</v>
      </c>
      <c r="N42" s="114">
        <f>compoprinc!BB34</f>
        <v>5.0474905351794875E-3</v>
      </c>
      <c r="O42" s="114">
        <f>compoprinc!BC34</f>
        <v>1.6057713728273766E-4</v>
      </c>
      <c r="P42" s="114">
        <f>compoprinc!BD34</f>
        <v>3.9789457239148337E-3</v>
      </c>
      <c r="Q42" s="187">
        <f>compoprinc!BE34</f>
        <v>9.8437943166281468E-3</v>
      </c>
      <c r="R42" s="186">
        <f>compoprinc!BF34</f>
        <v>1.2138674100002288E-2</v>
      </c>
      <c r="S42" s="114">
        <f>compoprinc!BG34</f>
        <v>7.3592012358224788E-3</v>
      </c>
      <c r="T42" s="114">
        <f>compoprinc!BH34</f>
        <v>7.9079760353142708E-4</v>
      </c>
      <c r="U42" s="114">
        <f>compoprinc!BI34</f>
        <v>1.845429268466901E-4</v>
      </c>
      <c r="V42" s="114">
        <f>compoprinc!BJ34</f>
        <v>1.2434502830472669E-3</v>
      </c>
      <c r="W42" s="114">
        <f>compoprinc!BK34</f>
        <v>2.4497189483929208E-5</v>
      </c>
      <c r="X42" s="114">
        <f>compoprinc!BL34</f>
        <v>5.3121941202557358E-4</v>
      </c>
      <c r="Y42" s="154">
        <f>compoprinc!BM34</f>
        <v>2.004965449244926E-3</v>
      </c>
      <c r="AB42" s="597">
        <f t="shared" si="0"/>
        <v>0</v>
      </c>
      <c r="AC42" s="597">
        <f t="shared" si="1"/>
        <v>0</v>
      </c>
      <c r="AD42" s="597">
        <f t="shared" si="2"/>
        <v>0</v>
      </c>
    </row>
    <row r="43" spans="1:30" x14ac:dyDescent="0.2">
      <c r="A43" s="115">
        <v>1946</v>
      </c>
      <c r="B43" s="106">
        <f>compoprinc!AP35</f>
        <v>0.10097920362167735</v>
      </c>
      <c r="C43" s="114">
        <f>compoprinc!AQ35</f>
        <v>3.6460133788139844E-2</v>
      </c>
      <c r="D43" s="114">
        <f>compoprinc!AR35</f>
        <v>5.8692660291642853E-3</v>
      </c>
      <c r="E43" s="114">
        <f>compoprinc!AS35</f>
        <v>3.0801010326222673E-3</v>
      </c>
      <c r="F43" s="114">
        <f>compoprinc!AT35</f>
        <v>1.2917144442961478E-2</v>
      </c>
      <c r="G43" s="114">
        <f>compoprinc!AU35</f>
        <v>5.6570574766607608E-4</v>
      </c>
      <c r="H43" s="114">
        <f>compoprinc!AV35</f>
        <v>1.3767886138898611E-2</v>
      </c>
      <c r="I43" s="187">
        <f>compoprinc!AW35</f>
        <v>2.8318966442224786E-2</v>
      </c>
      <c r="J43" s="106">
        <f>compoprinc!AX35</f>
        <v>4.3130461121381039E-2</v>
      </c>
      <c r="K43" s="114">
        <f>compoprinc!AY35</f>
        <v>1.973028698383883E-2</v>
      </c>
      <c r="L43" s="114">
        <f>compoprinc!AZ35</f>
        <v>2.7925080219709303E-3</v>
      </c>
      <c r="M43" s="114">
        <f>compoprinc!BA35</f>
        <v>1.1674663179327535E-3</v>
      </c>
      <c r="N43" s="114">
        <f>compoprinc!BB35</f>
        <v>5.0801578236078651E-3</v>
      </c>
      <c r="O43" s="114">
        <f>compoprinc!BC35</f>
        <v>2.0188968181863954E-4</v>
      </c>
      <c r="P43" s="114">
        <f>compoprinc!BD35</f>
        <v>4.8533671270161432E-3</v>
      </c>
      <c r="Q43" s="187">
        <f>compoprinc!BE35</f>
        <v>9.3047851651958842E-3</v>
      </c>
      <c r="R43" s="186">
        <f>compoprinc!BF35</f>
        <v>1.2558065542460143E-2</v>
      </c>
      <c r="S43" s="114">
        <f>compoprinc!BG35</f>
        <v>7.8611002171533571E-3</v>
      </c>
      <c r="T43" s="114">
        <f>compoprinc!BH35</f>
        <v>8.5499883666802017E-4</v>
      </c>
      <c r="U43" s="114">
        <f>compoprinc!BI35</f>
        <v>2.3715618179809749E-4</v>
      </c>
      <c r="V43" s="114">
        <f>compoprinc!BJ35</f>
        <v>1.1838658759059995E-3</v>
      </c>
      <c r="W43" s="114">
        <f>compoprinc!BK35</f>
        <v>3.3092621003601028E-5</v>
      </c>
      <c r="X43" s="114">
        <f>compoprinc!BL35</f>
        <v>7.577138180884386E-4</v>
      </c>
      <c r="Y43" s="154">
        <f>compoprinc!BM35</f>
        <v>1.6301379918426298E-3</v>
      </c>
      <c r="AB43" s="597">
        <f t="shared" si="0"/>
        <v>0</v>
      </c>
      <c r="AC43" s="597">
        <f t="shared" si="1"/>
        <v>0</v>
      </c>
      <c r="AD43" s="597">
        <f t="shared" si="2"/>
        <v>0</v>
      </c>
    </row>
    <row r="44" spans="1:30" x14ac:dyDescent="0.2">
      <c r="A44" s="115">
        <v>1947</v>
      </c>
      <c r="B44" s="106">
        <f>compoprinc!AP36</f>
        <v>0.10802985708339374</v>
      </c>
      <c r="C44" s="114">
        <f>compoprinc!AQ36</f>
        <v>5.075318042179261E-2</v>
      </c>
      <c r="D44" s="114">
        <f>compoprinc!AR36</f>
        <v>5.7390495823613236E-3</v>
      </c>
      <c r="E44" s="114">
        <f>compoprinc!AS36</f>
        <v>3.0017323724676132E-3</v>
      </c>
      <c r="F44" s="114">
        <f>compoprinc!AT36</f>
        <v>1.1587984229249122E-2</v>
      </c>
      <c r="G44" s="114">
        <f>compoprinc!AU36</f>
        <v>6.3505349692472674E-4</v>
      </c>
      <c r="H44" s="114">
        <f>compoprinc!AV36</f>
        <v>1.3374726037110872E-2</v>
      </c>
      <c r="I44" s="187">
        <f>compoprinc!AW36</f>
        <v>2.2938130943487473E-2</v>
      </c>
      <c r="J44" s="106">
        <f>compoprinc!AX36</f>
        <v>4.9672613218915647E-2</v>
      </c>
      <c r="K44" s="114">
        <f>compoprinc!AY36</f>
        <v>2.9431739136862391E-2</v>
      </c>
      <c r="L44" s="114">
        <f>compoprinc!AZ36</f>
        <v>2.7008062694688197E-3</v>
      </c>
      <c r="M44" s="114">
        <f>compoprinc!BA36</f>
        <v>1.1904753086868667E-3</v>
      </c>
      <c r="N44" s="114">
        <f>compoprinc!BB36</f>
        <v>4.4040937241543818E-3</v>
      </c>
      <c r="O44" s="114">
        <f>compoprinc!BC36</f>
        <v>2.2673545109818156E-4</v>
      </c>
      <c r="P44" s="114">
        <f>compoprinc!BD36</f>
        <v>4.7179923330925039E-3</v>
      </c>
      <c r="Q44" s="187">
        <f>compoprinc!BE36</f>
        <v>7.0007709955525006E-3</v>
      </c>
      <c r="R44" s="186">
        <f>compoprinc!BF36</f>
        <v>1.6137173455335076E-2</v>
      </c>
      <c r="S44" s="114">
        <f>compoprinc!BG36</f>
        <v>1.2222416209178239E-2</v>
      </c>
      <c r="T44" s="114">
        <f>compoprinc!BH36</f>
        <v>7.8297459529061962E-4</v>
      </c>
      <c r="U44" s="114">
        <f>compoprinc!BI36</f>
        <v>2.6016706613927277E-4</v>
      </c>
      <c r="V44" s="114">
        <f>compoprinc!BJ36</f>
        <v>1.0145198734099947E-3</v>
      </c>
      <c r="W44" s="114">
        <f>compoprinc!BK36</f>
        <v>3.6006175298401318E-5</v>
      </c>
      <c r="X44" s="114">
        <f>compoprinc!BL36</f>
        <v>6.9515935155010933E-4</v>
      </c>
      <c r="Y44" s="154">
        <f>compoprinc!BM36</f>
        <v>1.125930184468441E-3</v>
      </c>
      <c r="AB44" s="597">
        <f t="shared" si="0"/>
        <v>0</v>
      </c>
      <c r="AC44" s="597">
        <f t="shared" si="1"/>
        <v>0</v>
      </c>
      <c r="AD44" s="597">
        <f t="shared" si="2"/>
        <v>0</v>
      </c>
    </row>
    <row r="45" spans="1:30" x14ac:dyDescent="0.2">
      <c r="A45" s="115">
        <v>1948</v>
      </c>
      <c r="B45" s="106">
        <f>compoprinc!AP37</f>
        <v>0.12029753892241797</v>
      </c>
      <c r="C45" s="114">
        <f>compoprinc!AQ37</f>
        <v>6.2948097403515035E-2</v>
      </c>
      <c r="D45" s="114">
        <f>compoprinc!AR37</f>
        <v>5.4002326993321985E-3</v>
      </c>
      <c r="E45" s="114">
        <f>compoprinc!AS37</f>
        <v>3.0412511715780929E-3</v>
      </c>
      <c r="F45" s="114">
        <f>compoprinc!AT37</f>
        <v>1.1442434995934371E-2</v>
      </c>
      <c r="G45" s="114">
        <f>compoprinc!AU37</f>
        <v>6.9440485376441477E-4</v>
      </c>
      <c r="H45" s="114">
        <f>compoprinc!AV37</f>
        <v>1.4304119840886639E-2</v>
      </c>
      <c r="I45" s="187">
        <f>compoprinc!AW37</f>
        <v>2.2466997957407222E-2</v>
      </c>
      <c r="J45" s="106">
        <f>compoprinc!AX37</f>
        <v>5.6837668916744681E-2</v>
      </c>
      <c r="K45" s="114">
        <f>compoprinc!AY37</f>
        <v>3.6401052196620515E-2</v>
      </c>
      <c r="L45" s="114">
        <f>compoprinc!AZ37</f>
        <v>2.4552942704651345E-3</v>
      </c>
      <c r="M45" s="114">
        <f>compoprinc!BA37</f>
        <v>1.2094833380282292E-3</v>
      </c>
      <c r="N45" s="114">
        <f>compoprinc!BB37</f>
        <v>4.400324305036455E-3</v>
      </c>
      <c r="O45" s="114">
        <f>compoprinc!BC37</f>
        <v>2.5159250115147332E-4</v>
      </c>
      <c r="P45" s="114">
        <f>compoprinc!BD37</f>
        <v>5.1685315247998196E-3</v>
      </c>
      <c r="Q45" s="187">
        <f>compoprinc!BE37</f>
        <v>6.9513907806430563E-3</v>
      </c>
      <c r="R45" s="186">
        <f>compoprinc!BF37</f>
        <v>1.8054555237295145E-2</v>
      </c>
      <c r="S45" s="114">
        <f>compoprinc!BG37</f>
        <v>1.4073738528312906E-2</v>
      </c>
      <c r="T45" s="114">
        <f>compoprinc!BH37</f>
        <v>6.5979419074840482E-4</v>
      </c>
      <c r="U45" s="114">
        <f>compoprinc!BI37</f>
        <v>2.5545297909517384E-4</v>
      </c>
      <c r="V45" s="114">
        <f>compoprinc!BJ37</f>
        <v>1.043271570670673E-3</v>
      </c>
      <c r="W45" s="114">
        <f>compoprinc!BK37</f>
        <v>4.0740355782445923E-5</v>
      </c>
      <c r="X45" s="114">
        <f>compoprinc!BL37</f>
        <v>7.9372596017853359E-4</v>
      </c>
      <c r="Y45" s="154">
        <f>compoprinc!BM37</f>
        <v>1.1878316525070023E-3</v>
      </c>
      <c r="AB45" s="597">
        <f t="shared" si="0"/>
        <v>0</v>
      </c>
      <c r="AC45" s="597">
        <f t="shared" si="1"/>
        <v>0</v>
      </c>
      <c r="AD45" s="597">
        <f t="shared" si="2"/>
        <v>0</v>
      </c>
    </row>
    <row r="46" spans="1:30" x14ac:dyDescent="0.2">
      <c r="A46" s="115">
        <v>1949</v>
      </c>
      <c r="B46" s="106">
        <f>compoprinc!AP38</f>
        <v>0.1159369292590888</v>
      </c>
      <c r="C46" s="114">
        <f>compoprinc!AQ38</f>
        <v>6.2423391524711262E-2</v>
      </c>
      <c r="D46" s="114">
        <f>compoprinc!AR38</f>
        <v>5.3511846413587666E-3</v>
      </c>
      <c r="E46" s="114">
        <f>compoprinc!AS38</f>
        <v>3.3445057772258958E-3</v>
      </c>
      <c r="F46" s="114">
        <f>compoprinc!AT38</f>
        <v>1.0141354246199627E-2</v>
      </c>
      <c r="G46" s="114">
        <f>compoprinc!AU38</f>
        <v>8.1739667558238405E-4</v>
      </c>
      <c r="H46" s="114">
        <f>compoprinc!AV38</f>
        <v>1.5177722672923373E-2</v>
      </c>
      <c r="I46" s="187">
        <f>compoprinc!AW38</f>
        <v>1.8681373721087496E-2</v>
      </c>
      <c r="J46" s="106">
        <f>compoprinc!AX38</f>
        <v>5.5204476900304902E-2</v>
      </c>
      <c r="K46" s="114">
        <f>compoprinc!AY38</f>
        <v>3.6362062340996121E-2</v>
      </c>
      <c r="L46" s="114">
        <f>compoprinc!AZ38</f>
        <v>2.4148492188459715E-3</v>
      </c>
      <c r="M46" s="114">
        <f>compoprinc!BA38</f>
        <v>1.3067066231058112E-3</v>
      </c>
      <c r="N46" s="114">
        <f>compoprinc!BB38</f>
        <v>3.8132126911191253E-3</v>
      </c>
      <c r="O46" s="114">
        <f>compoprinc!BC38</f>
        <v>2.9861491083716442E-4</v>
      </c>
      <c r="P46" s="114">
        <f>compoprinc!BD38</f>
        <v>5.5555693293065115E-3</v>
      </c>
      <c r="Q46" s="187">
        <f>compoprinc!BE38</f>
        <v>5.4534617860941955E-3</v>
      </c>
      <c r="R46" s="186">
        <f>compoprinc!BF38</f>
        <v>1.7962393047216814E-2</v>
      </c>
      <c r="S46" s="114">
        <f>compoprinc!BG38</f>
        <v>1.4332620248067298E-2</v>
      </c>
      <c r="T46" s="114">
        <f>compoprinc!BH38</f>
        <v>5.8750446024662031E-4</v>
      </c>
      <c r="U46" s="114">
        <f>compoprinc!BI38</f>
        <v>2.6730061912091815E-4</v>
      </c>
      <c r="V46" s="114">
        <f>compoprinc!BJ38</f>
        <v>9.1124547840949061E-4</v>
      </c>
      <c r="W46" s="114">
        <f>compoprinc!BK38</f>
        <v>5.0376109049303543E-5</v>
      </c>
      <c r="X46" s="114">
        <f>compoprinc!BL38</f>
        <v>9.1455172904165766E-4</v>
      </c>
      <c r="Y46" s="154">
        <f>compoprinc!BM38</f>
        <v>8.9879440328152608E-4</v>
      </c>
      <c r="AB46" s="597">
        <f t="shared" si="0"/>
        <v>0</v>
      </c>
      <c r="AC46" s="597">
        <f t="shared" si="1"/>
        <v>0</v>
      </c>
      <c r="AD46" s="597">
        <f t="shared" si="2"/>
        <v>0</v>
      </c>
    </row>
    <row r="47" spans="1:30" x14ac:dyDescent="0.2">
      <c r="A47" s="119">
        <v>1950</v>
      </c>
      <c r="B47" s="112">
        <f>compoprinc!AP39</f>
        <v>0.12297722582681163</v>
      </c>
      <c r="C47" s="118">
        <f>compoprinc!AQ39</f>
        <v>6.6651040789322727E-2</v>
      </c>
      <c r="D47" s="118">
        <f>compoprinc!AR39</f>
        <v>5.9956136296874969E-3</v>
      </c>
      <c r="E47" s="118">
        <f>compoprinc!AS39</f>
        <v>3.5123902324092865E-3</v>
      </c>
      <c r="F47" s="118">
        <f>compoprinc!AT39</f>
        <v>1.0674503308036726E-2</v>
      </c>
      <c r="G47" s="118">
        <f>compoprinc!AU39</f>
        <v>8.6656651393590429E-4</v>
      </c>
      <c r="H47" s="118">
        <f>compoprinc!AV39</f>
        <v>1.4708085074239617E-2</v>
      </c>
      <c r="I47" s="191">
        <f>compoprinc!AW39</f>
        <v>2.0569026279179864E-2</v>
      </c>
      <c r="J47" s="112">
        <f>compoprinc!AX39</f>
        <v>5.9582736485770747E-2</v>
      </c>
      <c r="K47" s="118">
        <f>compoprinc!AY39</f>
        <v>3.9575969615954755E-2</v>
      </c>
      <c r="L47" s="118">
        <f>compoprinc!AZ39</f>
        <v>2.738061430984175E-3</v>
      </c>
      <c r="M47" s="118">
        <f>compoprinc!BA39</f>
        <v>1.4147996598907265E-3</v>
      </c>
      <c r="N47" s="118">
        <f>compoprinc!BB39</f>
        <v>4.0929949121849335E-3</v>
      </c>
      <c r="O47" s="118">
        <f>compoprinc!BC39</f>
        <v>3.0498559429038635E-4</v>
      </c>
      <c r="P47" s="118">
        <f>compoprinc!BD39</f>
        <v>5.0692778221333229E-3</v>
      </c>
      <c r="Q47" s="191">
        <f>compoprinc!BE39</f>
        <v>6.3866474503324368E-3</v>
      </c>
      <c r="R47" s="190">
        <f>compoprinc!BF39</f>
        <v>1.5154590521384197E-2</v>
      </c>
      <c r="S47" s="118">
        <f>compoprinc!BG39</f>
        <v>1.223299833504202E-2</v>
      </c>
      <c r="T47" s="118">
        <f>compoprinc!BH39</f>
        <v>5.289613762063947E-4</v>
      </c>
      <c r="U47" s="118">
        <f>compoprinc!BI39</f>
        <v>2.5006561286204995E-4</v>
      </c>
      <c r="V47" s="118">
        <f>compoprinc!BJ39</f>
        <v>8.7295485417520269E-4</v>
      </c>
      <c r="W47" s="118">
        <f>compoprinc!BK39</f>
        <v>3.4380239355642057E-5</v>
      </c>
      <c r="X47" s="118">
        <f>compoprinc!BL39</f>
        <v>3.7116006649836258E-4</v>
      </c>
      <c r="Y47" s="158">
        <f>compoprinc!BM39</f>
        <v>8.6407003724452516E-4</v>
      </c>
      <c r="AB47" s="597">
        <f t="shared" si="0"/>
        <v>0</v>
      </c>
      <c r="AC47" s="597">
        <f t="shared" si="1"/>
        <v>0</v>
      </c>
      <c r="AD47" s="597">
        <f t="shared" si="2"/>
        <v>0</v>
      </c>
    </row>
    <row r="48" spans="1:30" x14ac:dyDescent="0.2">
      <c r="A48" s="115">
        <v>1951</v>
      </c>
      <c r="B48" s="106">
        <f>compoprinc!AP40</f>
        <v>0.11701732064348837</v>
      </c>
      <c r="C48" s="114">
        <f>compoprinc!AQ40</f>
        <v>6.4751073467614065E-2</v>
      </c>
      <c r="D48" s="114">
        <f>compoprinc!AR40</f>
        <v>5.0891041178786449E-3</v>
      </c>
      <c r="E48" s="114">
        <f>compoprinc!AS40</f>
        <v>3.1636408966562047E-3</v>
      </c>
      <c r="F48" s="114">
        <f>compoprinc!AT40</f>
        <v>1.018856680814898E-2</v>
      </c>
      <c r="G48" s="114">
        <f>compoprinc!AU40</f>
        <v>7.7914434674445602E-4</v>
      </c>
      <c r="H48" s="114">
        <f>compoprinc!AV40</f>
        <v>1.3075758600877741E-2</v>
      </c>
      <c r="I48" s="187">
        <f>compoprinc!AW40</f>
        <v>1.9970032405568276E-2</v>
      </c>
      <c r="J48" s="106">
        <f>compoprinc!AX40</f>
        <v>5.5023396121215436E-2</v>
      </c>
      <c r="K48" s="114">
        <f>compoprinc!AY40</f>
        <v>3.6874372833712428E-2</v>
      </c>
      <c r="L48" s="114">
        <f>compoprinc!AZ40</f>
        <v>2.16569163520503E-3</v>
      </c>
      <c r="M48" s="114">
        <f>compoprinc!BA40</f>
        <v>1.2236120561937031E-3</v>
      </c>
      <c r="N48" s="114">
        <f>compoprinc!BB40</f>
        <v>3.8309047409242959E-3</v>
      </c>
      <c r="O48" s="114">
        <f>compoprinc!BC40</f>
        <v>2.7972299390457327E-4</v>
      </c>
      <c r="P48" s="114">
        <f>compoprinc!BD40</f>
        <v>4.6561150551082267E-3</v>
      </c>
      <c r="Q48" s="187">
        <f>compoprinc!BE40</f>
        <v>5.9929768061671813E-3</v>
      </c>
      <c r="R48" s="186">
        <f>compoprinc!BF40</f>
        <v>1.7818928222273961E-2</v>
      </c>
      <c r="S48" s="114">
        <f>compoprinc!BG40</f>
        <v>1.4525303788991091E-2</v>
      </c>
      <c r="T48" s="114">
        <f>compoprinc!BH40</f>
        <v>4.8697836447488837E-4</v>
      </c>
      <c r="U48" s="114">
        <f>compoprinc!BI40</f>
        <v>2.6081219272746986E-4</v>
      </c>
      <c r="V48" s="114">
        <f>compoprinc!BJ40</f>
        <v>8.8813329045921293E-4</v>
      </c>
      <c r="W48" s="114">
        <f>compoprinc!BK40</f>
        <v>4.284709630620767E-5</v>
      </c>
      <c r="X48" s="114">
        <f>compoprinc!BL40</f>
        <v>6.4129261908920168E-4</v>
      </c>
      <c r="Y48" s="154">
        <f>compoprinc!BM40</f>
        <v>9.735608702258901E-4</v>
      </c>
      <c r="AB48" s="597">
        <f t="shared" si="0"/>
        <v>0</v>
      </c>
      <c r="AC48" s="597">
        <f t="shared" si="1"/>
        <v>0</v>
      </c>
      <c r="AD48" s="597">
        <f t="shared" si="2"/>
        <v>0</v>
      </c>
    </row>
    <row r="49" spans="1:30" x14ac:dyDescent="0.2">
      <c r="A49" s="115">
        <v>1952</v>
      </c>
      <c r="B49" s="106">
        <f>compoprinc!AP41</f>
        <v>0.10918328493951851</v>
      </c>
      <c r="C49" s="114">
        <f>compoprinc!AQ41</f>
        <v>5.9992339526592713E-2</v>
      </c>
      <c r="D49" s="114">
        <f>compoprinc!AR41</f>
        <v>4.9409429778321315E-3</v>
      </c>
      <c r="E49" s="114">
        <f>compoprinc!AS41</f>
        <v>3.2654741251635757E-3</v>
      </c>
      <c r="F49" s="114">
        <f>compoprinc!AT41</f>
        <v>9.7298087000357789E-3</v>
      </c>
      <c r="G49" s="114">
        <f>compoprinc!AU41</f>
        <v>7.8366078873923944E-4</v>
      </c>
      <c r="H49" s="114">
        <f>compoprinc!AV41</f>
        <v>1.1827403580726743E-2</v>
      </c>
      <c r="I49" s="187">
        <f>compoprinc!AW41</f>
        <v>1.8643655240428329E-2</v>
      </c>
      <c r="J49" s="106">
        <f>compoprinc!AX41</f>
        <v>5.1300715668545022E-2</v>
      </c>
      <c r="K49" s="114">
        <f>compoprinc!AY41</f>
        <v>3.5371602046297718E-2</v>
      </c>
      <c r="L49" s="114">
        <f>compoprinc!AZ41</f>
        <v>2.0843592846072827E-3</v>
      </c>
      <c r="M49" s="114">
        <f>compoprinc!BA41</f>
        <v>1.2735467534017821E-3</v>
      </c>
      <c r="N49" s="114">
        <f>compoprinc!BB41</f>
        <v>3.3991193549059704E-3</v>
      </c>
      <c r="O49" s="114">
        <f>compoprinc!BC41</f>
        <v>2.7332245429594027E-4</v>
      </c>
      <c r="P49" s="114">
        <f>compoprinc!BD41</f>
        <v>3.9971639838697996E-3</v>
      </c>
      <c r="Q49" s="187">
        <f>compoprinc!BE41</f>
        <v>4.9016017911665309E-3</v>
      </c>
      <c r="R49" s="186">
        <f>compoprinc!BF41</f>
        <v>1.6229176980619889E-2</v>
      </c>
      <c r="S49" s="114">
        <f>compoprinc!BG41</f>
        <v>1.3500914972182129E-2</v>
      </c>
      <c r="T49" s="114">
        <f>compoprinc!BH41</f>
        <v>4.9050086590765292E-4</v>
      </c>
      <c r="U49" s="114">
        <f>compoprinc!BI41</f>
        <v>2.6877962993984586E-4</v>
      </c>
      <c r="V49" s="114">
        <f>compoprinc!BJ41</f>
        <v>7.4682666132704361E-4</v>
      </c>
      <c r="W49" s="114">
        <f>compoprinc!BK41</f>
        <v>4.1890669716876398E-5</v>
      </c>
      <c r="X49" s="114">
        <f>compoprinc!BL41</f>
        <v>5.3993744901601306E-4</v>
      </c>
      <c r="Y49" s="154">
        <f>compoprinc!BM41</f>
        <v>6.4032673253032826E-4</v>
      </c>
      <c r="AB49" s="597">
        <f t="shared" si="0"/>
        <v>0</v>
      </c>
      <c r="AC49" s="597">
        <f t="shared" si="1"/>
        <v>0</v>
      </c>
      <c r="AD49" s="597">
        <f t="shared" si="2"/>
        <v>0</v>
      </c>
    </row>
    <row r="50" spans="1:30" x14ac:dyDescent="0.2">
      <c r="A50" s="115">
        <v>1953</v>
      </c>
      <c r="B50" s="106">
        <f>compoprinc!AP42</f>
        <v>0.10208160531225327</v>
      </c>
      <c r="C50" s="114">
        <f>compoprinc!AQ42</f>
        <v>5.6697172590960798E-2</v>
      </c>
      <c r="D50" s="114">
        <f>compoprinc!AR42</f>
        <v>4.8586289765809171E-3</v>
      </c>
      <c r="E50" s="114">
        <f>compoprinc!AS42</f>
        <v>3.3338799856541166E-3</v>
      </c>
      <c r="F50" s="114">
        <f>compoprinc!AT42</f>
        <v>8.76242815882162E-3</v>
      </c>
      <c r="G50" s="114">
        <f>compoprinc!AU42</f>
        <v>8.6934641994549419E-4</v>
      </c>
      <c r="H50" s="114">
        <f>compoprinc!AV42</f>
        <v>1.1629732706202617E-2</v>
      </c>
      <c r="I50" s="187">
        <f>compoprinc!AW42</f>
        <v>1.5930416474087689E-2</v>
      </c>
      <c r="J50" s="106">
        <f>compoprinc!AX42</f>
        <v>4.7539711702111437E-2</v>
      </c>
      <c r="K50" s="114">
        <f>compoprinc!AY42</f>
        <v>3.2605172128704112E-2</v>
      </c>
      <c r="L50" s="114">
        <f>compoprinc!AZ42</f>
        <v>2.0650373931990103E-3</v>
      </c>
      <c r="M50" s="114">
        <f>compoprinc!BA42</f>
        <v>1.276617357433949E-3</v>
      </c>
      <c r="N50" s="114">
        <f>compoprinc!BB42</f>
        <v>3.1410966220806608E-3</v>
      </c>
      <c r="O50" s="114">
        <f>compoprinc!BC42</f>
        <v>3.0054864240084051E-4</v>
      </c>
      <c r="P50" s="114">
        <f>compoprinc!BD42</f>
        <v>3.8632529161950415E-3</v>
      </c>
      <c r="Q50" s="187">
        <f>compoprinc!BE42</f>
        <v>4.2879866420978286E-3</v>
      </c>
      <c r="R50" s="186">
        <f>compoprinc!BF42</f>
        <v>1.5524579530656139E-2</v>
      </c>
      <c r="S50" s="114">
        <f>compoprinc!BG42</f>
        <v>1.2980528576500124E-2</v>
      </c>
      <c r="T50" s="114">
        <f>compoprinc!BH42</f>
        <v>4.8637937912959138E-4</v>
      </c>
      <c r="U50" s="114">
        <f>compoprinc!BI42</f>
        <v>2.803494570365025E-4</v>
      </c>
      <c r="V50" s="114">
        <f>compoprinc!BJ42</f>
        <v>6.9524440877148175E-4</v>
      </c>
      <c r="W50" s="114">
        <f>compoprinc!BK42</f>
        <v>4.4673866095143809E-5</v>
      </c>
      <c r="X50" s="114">
        <f>compoprinc!BL42</f>
        <v>4.8498629014135194E-4</v>
      </c>
      <c r="Y50" s="154">
        <f>compoprinc!BM42</f>
        <v>5.5241755298194076E-4</v>
      </c>
      <c r="AB50" s="597">
        <f t="shared" si="0"/>
        <v>0</v>
      </c>
      <c r="AC50" s="597">
        <f t="shared" si="1"/>
        <v>0</v>
      </c>
      <c r="AD50" s="597">
        <f t="shared" si="2"/>
        <v>0</v>
      </c>
    </row>
    <row r="51" spans="1:30" x14ac:dyDescent="0.2">
      <c r="A51" s="115">
        <v>1954</v>
      </c>
      <c r="B51" s="106">
        <f>compoprinc!AP43</f>
        <v>9.9991406539629041E-2</v>
      </c>
      <c r="C51" s="114">
        <f>compoprinc!AQ43</f>
        <v>5.2967576433226284E-2</v>
      </c>
      <c r="D51" s="114">
        <f>compoprinc!AR43</f>
        <v>5.3541898754976419E-3</v>
      </c>
      <c r="E51" s="114">
        <f>compoprinc!AS43</f>
        <v>4.1967786585684888E-3</v>
      </c>
      <c r="F51" s="114">
        <f>compoprinc!AT43</f>
        <v>8.8152949436981209E-3</v>
      </c>
      <c r="G51" s="114">
        <f>compoprinc!AU43</f>
        <v>9.636869652496395E-4</v>
      </c>
      <c r="H51" s="114">
        <f>compoprinc!AV43</f>
        <v>1.1705594255522429E-2</v>
      </c>
      <c r="I51" s="187">
        <f>compoprinc!AW43</f>
        <v>1.598828540786644E-2</v>
      </c>
      <c r="J51" s="106">
        <f>compoprinc!AX43</f>
        <v>4.6618947840972584E-2</v>
      </c>
      <c r="K51" s="114">
        <f>compoprinc!AY43</f>
        <v>3.1669460228708902E-2</v>
      </c>
      <c r="L51" s="114">
        <f>compoprinc!AZ43</f>
        <v>2.1873425785150259E-3</v>
      </c>
      <c r="M51" s="114">
        <f>compoprinc!BA43</f>
        <v>1.64448798948398E-3</v>
      </c>
      <c r="N51" s="114">
        <f>compoprinc!BB43</f>
        <v>3.0039977724424243E-3</v>
      </c>
      <c r="O51" s="114">
        <f>compoprinc!BC43</f>
        <v>3.319732402111633E-4</v>
      </c>
      <c r="P51" s="114">
        <f>compoprinc!BD43</f>
        <v>3.8640620040931791E-3</v>
      </c>
      <c r="Q51" s="187">
        <f>compoprinc!BE43</f>
        <v>3.9176240275179035E-3</v>
      </c>
      <c r="R51" s="186">
        <f>compoprinc!BF43</f>
        <v>1.4565880364063854E-2</v>
      </c>
      <c r="S51" s="114">
        <f>compoprinc!BG43</f>
        <v>1.1732546687985927E-2</v>
      </c>
      <c r="T51" s="114">
        <f>compoprinc!BH43</f>
        <v>5.0725821816651015E-4</v>
      </c>
      <c r="U51" s="114">
        <f>compoprinc!BI43</f>
        <v>4.0035833194081247E-4</v>
      </c>
      <c r="V51" s="114">
        <f>compoprinc!BJ43</f>
        <v>7.0617123912887719E-4</v>
      </c>
      <c r="W51" s="114">
        <f>compoprinc!BK43</f>
        <v>5.4312053863793401E-5</v>
      </c>
      <c r="X51" s="114">
        <f>compoprinc!BL43</f>
        <v>5.9352589514100615E-4</v>
      </c>
      <c r="Y51" s="154">
        <f>compoprinc!BM43</f>
        <v>5.7170793783692798E-4</v>
      </c>
      <c r="AB51" s="597">
        <f t="shared" si="0"/>
        <v>0</v>
      </c>
      <c r="AC51" s="597">
        <f t="shared" si="1"/>
        <v>0</v>
      </c>
      <c r="AD51" s="597">
        <f t="shared" si="2"/>
        <v>0</v>
      </c>
    </row>
    <row r="52" spans="1:30" x14ac:dyDescent="0.2">
      <c r="A52" s="115">
        <v>1955</v>
      </c>
      <c r="B52" s="106">
        <f>compoprinc!AP44</f>
        <v>0.10563377390723626</v>
      </c>
      <c r="C52" s="114">
        <f>compoprinc!AQ44</f>
        <v>6.2526414676424363E-2</v>
      </c>
      <c r="D52" s="114">
        <f>compoprinc!AR44</f>
        <v>5.1136839987815774E-3</v>
      </c>
      <c r="E52" s="114">
        <f>compoprinc!AS44</f>
        <v>3.0039739488727478E-3</v>
      </c>
      <c r="F52" s="114">
        <f>compoprinc!AT44</f>
        <v>8.1313502446359476E-3</v>
      </c>
      <c r="G52" s="114">
        <f>compoprinc!AU44</f>
        <v>1.0302759783302371E-3</v>
      </c>
      <c r="H52" s="114">
        <f>compoprinc!AV44</f>
        <v>1.111103500393342E-2</v>
      </c>
      <c r="I52" s="187">
        <f>compoprinc!AW44</f>
        <v>1.4717040056257973E-2</v>
      </c>
      <c r="J52" s="106">
        <f>compoprinc!AX44</f>
        <v>5.1580583634953089E-2</v>
      </c>
      <c r="K52" s="114">
        <f>compoprinc!AY44</f>
        <v>3.8719560856320896E-2</v>
      </c>
      <c r="L52" s="114">
        <f>compoprinc!AZ44</f>
        <v>1.9779178823400483E-3</v>
      </c>
      <c r="M52" s="114">
        <f>compoprinc!BA44</f>
        <v>1.380949212208233E-3</v>
      </c>
      <c r="N52" s="114">
        <f>compoprinc!BB44</f>
        <v>2.5879780187827123E-3</v>
      </c>
      <c r="O52" s="114">
        <f>compoprinc!BC44</f>
        <v>3.4478341477473223E-4</v>
      </c>
      <c r="P52" s="114">
        <f>compoprinc!BD44</f>
        <v>3.4643627452504155E-3</v>
      </c>
      <c r="Q52" s="187">
        <f>compoprinc!BE44</f>
        <v>3.1050315052760557E-3</v>
      </c>
      <c r="R52" s="186">
        <f>compoprinc!BF44</f>
        <v>1.7247396010715597E-2</v>
      </c>
      <c r="S52" s="114">
        <f>compoprinc!BG44</f>
        <v>1.484853044852604E-2</v>
      </c>
      <c r="T52" s="114">
        <f>compoprinc!BH44</f>
        <v>4.5851870577717069E-4</v>
      </c>
      <c r="U52" s="114">
        <f>compoprinc!BI44</f>
        <v>2.8193525649147208E-4</v>
      </c>
      <c r="V52" s="114">
        <f>compoprinc!BJ44</f>
        <v>6.2496714610729904E-4</v>
      </c>
      <c r="W52" s="114">
        <f>compoprinc!BK44</f>
        <v>5.6719402251661332E-5</v>
      </c>
      <c r="X52" s="114">
        <f>compoprinc!BL44</f>
        <v>5.3522636884268315E-4</v>
      </c>
      <c r="Y52" s="154">
        <f>compoprinc!BM44</f>
        <v>4.414986827192703E-4</v>
      </c>
      <c r="AB52" s="597">
        <f t="shared" si="0"/>
        <v>0</v>
      </c>
      <c r="AC52" s="597">
        <f t="shared" si="1"/>
        <v>0</v>
      </c>
      <c r="AD52" s="597">
        <f t="shared" si="2"/>
        <v>0</v>
      </c>
    </row>
    <row r="53" spans="1:30" x14ac:dyDescent="0.2">
      <c r="A53" s="115">
        <v>1956</v>
      </c>
      <c r="B53" s="106">
        <f>compoprinc!AP45</f>
        <v>0.10163441530377354</v>
      </c>
      <c r="C53" s="114">
        <f>compoprinc!AQ45</f>
        <v>6.1234860713313848E-2</v>
      </c>
      <c r="D53" s="114">
        <f>compoprinc!AR45</f>
        <v>5.1311593304842378E-3</v>
      </c>
      <c r="E53" s="114">
        <f>compoprinc!AS45</f>
        <v>3.648190757660816E-3</v>
      </c>
      <c r="F53" s="114">
        <f>compoprinc!AT45</f>
        <v>7.158755909018562E-3</v>
      </c>
      <c r="G53" s="114">
        <f>compoprinc!AU45</f>
        <v>1.0543446705146987E-3</v>
      </c>
      <c r="H53" s="114">
        <f>compoprinc!AV45</f>
        <v>1.0766836001728128E-2</v>
      </c>
      <c r="I53" s="187">
        <f>compoprinc!AW45</f>
        <v>1.2640267921053256E-2</v>
      </c>
      <c r="J53" s="106">
        <f>compoprinc!AX45</f>
        <v>4.8058709084383512E-2</v>
      </c>
      <c r="K53" s="114">
        <f>compoprinc!AY45</f>
        <v>3.6173284273414014E-2</v>
      </c>
      <c r="L53" s="114">
        <f>compoprinc!AZ45</f>
        <v>2.0340820077664485E-3</v>
      </c>
      <c r="M53" s="114">
        <f>compoprinc!BA45</f>
        <v>1.3186161760044479E-3</v>
      </c>
      <c r="N53" s="114">
        <f>compoprinc!BB45</f>
        <v>2.2692483042401029E-3</v>
      </c>
      <c r="O53" s="114">
        <f>compoprinc!BC45</f>
        <v>3.5729170960293872E-4</v>
      </c>
      <c r="P53" s="114">
        <f>compoprinc!BD45</f>
        <v>3.4310653157548273E-3</v>
      </c>
      <c r="Q53" s="187">
        <f>compoprinc!BE45</f>
        <v>2.475121297600733E-3</v>
      </c>
      <c r="R53" s="186">
        <f>compoprinc!BF45</f>
        <v>1.5445235723158061E-2</v>
      </c>
      <c r="S53" s="114">
        <f>compoprinc!BG45</f>
        <v>1.3299934118828056E-2</v>
      </c>
      <c r="T53" s="114">
        <f>compoprinc!BH45</f>
        <v>4.8006738069801259E-4</v>
      </c>
      <c r="U53" s="114">
        <f>compoprinc!BI45</f>
        <v>2.7129914797168993E-4</v>
      </c>
      <c r="V53" s="114">
        <f>compoprinc!BJ45</f>
        <v>5.3546971813965148E-4</v>
      </c>
      <c r="W53" s="114">
        <f>compoprinc!BK45</f>
        <v>5.8853469012177505E-5</v>
      </c>
      <c r="X53" s="114">
        <f>compoprinc!BL45</f>
        <v>5.3060267328257534E-4</v>
      </c>
      <c r="Y53" s="154">
        <f>compoprinc!BM45</f>
        <v>2.6900921522589821E-4</v>
      </c>
      <c r="AB53" s="597">
        <f t="shared" si="0"/>
        <v>0</v>
      </c>
      <c r="AC53" s="597">
        <f t="shared" si="1"/>
        <v>0</v>
      </c>
      <c r="AD53" s="597">
        <f t="shared" si="2"/>
        <v>0</v>
      </c>
    </row>
    <row r="54" spans="1:30" x14ac:dyDescent="0.2">
      <c r="A54" s="115">
        <v>1957</v>
      </c>
      <c r="B54" s="106">
        <f>compoprinc!AP46</f>
        <v>9.8690052296929245E-2</v>
      </c>
      <c r="C54" s="114">
        <f>compoprinc!AQ46</f>
        <v>5.7308866967014774E-2</v>
      </c>
      <c r="D54" s="114">
        <f>compoprinc!AR46</f>
        <v>5.3330139084411836E-3</v>
      </c>
      <c r="E54" s="114">
        <f>compoprinc!AS46</f>
        <v>3.6785506191259016E-3</v>
      </c>
      <c r="F54" s="114">
        <f>compoprinc!AT46</f>
        <v>7.4080721508887476E-3</v>
      </c>
      <c r="G54" s="114">
        <f>compoprinc!AU46</f>
        <v>1.1002243096377474E-3</v>
      </c>
      <c r="H54" s="114">
        <f>compoprinc!AV46</f>
        <v>1.0599233304662257E-2</v>
      </c>
      <c r="I54" s="187">
        <f>compoprinc!AW46</f>
        <v>1.3262091037158655E-2</v>
      </c>
      <c r="J54" s="106">
        <f>compoprinc!AX46</f>
        <v>4.583485171581804E-2</v>
      </c>
      <c r="K54" s="114">
        <f>compoprinc!AY46</f>
        <v>3.3424983810059275E-2</v>
      </c>
      <c r="L54" s="114">
        <f>compoprinc!AZ46</f>
        <v>2.1795435716839414E-3</v>
      </c>
      <c r="M54" s="114">
        <f>compoprinc!BA46</f>
        <v>1.3539342630156076E-3</v>
      </c>
      <c r="N54" s="114">
        <f>compoprinc!BB46</f>
        <v>2.4202054312747511E-3</v>
      </c>
      <c r="O54" s="114">
        <f>compoprinc!BC46</f>
        <v>3.6482651635941839E-4</v>
      </c>
      <c r="P54" s="114">
        <f>compoprinc!BD46</f>
        <v>3.227752947704372E-3</v>
      </c>
      <c r="Q54" s="187">
        <f>compoprinc!BE46</f>
        <v>2.8636051757206711E-3</v>
      </c>
      <c r="R54" s="186">
        <f>compoprinc!BF46</f>
        <v>1.417018937765255E-2</v>
      </c>
      <c r="S54" s="114">
        <f>compoprinc!BG46</f>
        <v>1.1917605741917737E-2</v>
      </c>
      <c r="T54" s="114">
        <f>compoprinc!BH46</f>
        <v>5.2290341020800343E-4</v>
      </c>
      <c r="U54" s="114">
        <f>compoprinc!BI46</f>
        <v>3.2034178679047801E-4</v>
      </c>
      <c r="V54" s="114">
        <f>compoprinc!BJ46</f>
        <v>5.4810823784010477E-4</v>
      </c>
      <c r="W54" s="114">
        <f>compoprinc!BK46</f>
        <v>6.0047685135177998E-5</v>
      </c>
      <c r="X54" s="114">
        <f>compoprinc!BL46</f>
        <v>4.9621942001719507E-4</v>
      </c>
      <c r="Y54" s="154">
        <f>compoprinc!BM46</f>
        <v>3.0496309574385203E-4</v>
      </c>
      <c r="AB54" s="597">
        <f t="shared" si="0"/>
        <v>0</v>
      </c>
      <c r="AC54" s="597">
        <f t="shared" si="1"/>
        <v>0</v>
      </c>
      <c r="AD54" s="597">
        <f t="shared" si="2"/>
        <v>0</v>
      </c>
    </row>
    <row r="55" spans="1:30" x14ac:dyDescent="0.2">
      <c r="A55" s="115">
        <v>1958</v>
      </c>
      <c r="B55" s="106">
        <f>compoprinc!AP47</f>
        <v>9.0783875024238209E-2</v>
      </c>
      <c r="C55" s="114">
        <f>compoprinc!AQ47</f>
        <v>4.9057991802038743E-2</v>
      </c>
      <c r="D55" s="114">
        <f>compoprinc!AR47</f>
        <v>5.6139788641616636E-3</v>
      </c>
      <c r="E55" s="114">
        <f>compoprinc!AS47</f>
        <v>4.0646353758835557E-3</v>
      </c>
      <c r="F55" s="114">
        <f>compoprinc!AT47</f>
        <v>7.3568145269353041E-3</v>
      </c>
      <c r="G55" s="114">
        <f>compoprinc!AU47</f>
        <v>1.1645477293512822E-3</v>
      </c>
      <c r="H55" s="114">
        <f>compoprinc!AV47</f>
        <v>1.0589970951993925E-2</v>
      </c>
      <c r="I55" s="187">
        <f>compoprinc!AW47</f>
        <v>1.2935935773873737E-2</v>
      </c>
      <c r="J55" s="106">
        <f>compoprinc!AX47</f>
        <v>4.0734175498506504E-2</v>
      </c>
      <c r="K55" s="114">
        <f>compoprinc!AY47</f>
        <v>2.8138498409637863E-2</v>
      </c>
      <c r="L55" s="114">
        <f>compoprinc!AZ47</f>
        <v>2.3483961045110678E-3</v>
      </c>
      <c r="M55" s="114">
        <f>compoprinc!BA47</f>
        <v>1.511172278850893E-3</v>
      </c>
      <c r="N55" s="114">
        <f>compoprinc!BB47</f>
        <v>2.3855533861638135E-3</v>
      </c>
      <c r="O55" s="114">
        <f>compoprinc!BC47</f>
        <v>3.9063079383679414E-4</v>
      </c>
      <c r="P55" s="114">
        <f>compoprinc!BD47</f>
        <v>3.3010970638641347E-3</v>
      </c>
      <c r="Q55" s="187">
        <f>compoprinc!BE47</f>
        <v>2.6588274616419316E-3</v>
      </c>
      <c r="R55" s="186">
        <f>compoprinc!BF47</f>
        <v>1.2337888042199303E-2</v>
      </c>
      <c r="S55" s="114">
        <f>compoprinc!BG47</f>
        <v>9.9812476779121834E-3</v>
      </c>
      <c r="T55" s="114">
        <f>compoprinc!BH47</f>
        <v>5.7899224352006703E-4</v>
      </c>
      <c r="U55" s="114">
        <f>compoprinc!BI47</f>
        <v>3.5312561291764283E-4</v>
      </c>
      <c r="V55" s="114">
        <f>compoprinc!BJ47</f>
        <v>5.6249119061742726E-4</v>
      </c>
      <c r="W55" s="114">
        <f>compoprinc!BK47</f>
        <v>6.3655066892382597E-5</v>
      </c>
      <c r="X55" s="114">
        <f>compoprinc!BL47</f>
        <v>4.9720381865450182E-4</v>
      </c>
      <c r="Y55" s="154">
        <f>compoprinc!BM47</f>
        <v>3.0117243168509695E-4</v>
      </c>
      <c r="AB55" s="597">
        <f t="shared" si="0"/>
        <v>0</v>
      </c>
      <c r="AC55" s="597">
        <f t="shared" si="1"/>
        <v>0</v>
      </c>
      <c r="AD55" s="597">
        <f t="shared" si="2"/>
        <v>0</v>
      </c>
    </row>
    <row r="56" spans="1:30" x14ac:dyDescent="0.2">
      <c r="A56" s="117">
        <v>1959</v>
      </c>
      <c r="B56" s="109">
        <f>compoprinc!AP48</f>
        <v>9.5737179192103547E-2</v>
      </c>
      <c r="C56" s="116">
        <f>compoprinc!AQ48</f>
        <v>5.5120180529148993E-2</v>
      </c>
      <c r="D56" s="116">
        <f>compoprinc!AR48</f>
        <v>5.2716072270122651E-3</v>
      </c>
      <c r="E56" s="116">
        <f>compoprinc!AS48</f>
        <v>4.1452517897581E-3</v>
      </c>
      <c r="F56" s="116">
        <f>compoprinc!AT48</f>
        <v>7.1987389660498309E-3</v>
      </c>
      <c r="G56" s="116">
        <f>compoprinc!AU48</f>
        <v>1.2295519945168796E-3</v>
      </c>
      <c r="H56" s="116">
        <f>compoprinc!AV48</f>
        <v>9.9748737975378608E-3</v>
      </c>
      <c r="I56" s="189">
        <f>compoprinc!AW48</f>
        <v>1.2796974888079609E-2</v>
      </c>
      <c r="J56" s="109">
        <f>compoprinc!AX48</f>
        <v>4.3326350347148136E-2</v>
      </c>
      <c r="K56" s="116">
        <f>compoprinc!AY48</f>
        <v>3.1621829753301793E-2</v>
      </c>
      <c r="L56" s="116">
        <f>compoprinc!AZ48</f>
        <v>2.1191383324058706E-3</v>
      </c>
      <c r="M56" s="116">
        <f>compoprinc!BA48</f>
        <v>1.4341685782007692E-3</v>
      </c>
      <c r="N56" s="116">
        <f>compoprinc!BB48</f>
        <v>2.2902957076893094E-3</v>
      </c>
      <c r="O56" s="116">
        <f>compoprinc!BC48</f>
        <v>3.9549325822377219E-4</v>
      </c>
      <c r="P56" s="116">
        <f>compoprinc!BD48</f>
        <v>2.8320426634811154E-3</v>
      </c>
      <c r="Q56" s="189">
        <f>compoprinc!BE48</f>
        <v>2.6333820538454998E-3</v>
      </c>
      <c r="R56" s="188">
        <f>compoprinc!BF48</f>
        <v>1.3254278274851041E-2</v>
      </c>
      <c r="S56" s="116">
        <f>compoprinc!BG48</f>
        <v>1.1076697403868976E-2</v>
      </c>
      <c r="T56" s="116">
        <f>compoprinc!BH48</f>
        <v>4.9184851259009149E-4</v>
      </c>
      <c r="U56" s="116">
        <f>compoprinc!BI48</f>
        <v>3.138765307712685E-4</v>
      </c>
      <c r="V56" s="116">
        <f>compoprinc!BJ48</f>
        <v>5.4293132477770557E-4</v>
      </c>
      <c r="W56" s="116">
        <f>compoprinc!BK48</f>
        <v>6.5197732506185082E-5</v>
      </c>
      <c r="X56" s="116">
        <f>compoprinc!BL48</f>
        <v>4.3323531787329943E-4</v>
      </c>
      <c r="Y56" s="156">
        <f>compoprinc!BM48</f>
        <v>3.3049145246351374E-4</v>
      </c>
      <c r="AB56" s="597">
        <f t="shared" si="0"/>
        <v>0</v>
      </c>
      <c r="AC56" s="597">
        <f t="shared" si="1"/>
        <v>0</v>
      </c>
      <c r="AD56" s="597">
        <f t="shared" si="2"/>
        <v>0</v>
      </c>
    </row>
    <row r="57" spans="1:30" x14ac:dyDescent="0.2">
      <c r="A57" s="115">
        <v>1960</v>
      </c>
      <c r="B57" s="106">
        <f>compoprinc!AP49</f>
        <v>9.1147570222978355E-2</v>
      </c>
      <c r="C57" s="114">
        <f>compoprinc!AQ49</f>
        <v>5.2877439772703545E-2</v>
      </c>
      <c r="D57" s="114">
        <f>compoprinc!AR49</f>
        <v>5.1667828790296407E-3</v>
      </c>
      <c r="E57" s="114">
        <f>compoprinc!AS49</f>
        <v>4.821933533599645E-3</v>
      </c>
      <c r="F57" s="114">
        <f>compoprinc!AT49</f>
        <v>6.8711513903377446E-3</v>
      </c>
      <c r="G57" s="114">
        <f>compoprinc!AU49</f>
        <v>1.276942166800825E-3</v>
      </c>
      <c r="H57" s="114">
        <f>compoprinc!AV49</f>
        <v>9.5293645991939256E-3</v>
      </c>
      <c r="I57" s="187">
        <f>compoprinc!AW49</f>
        <v>1.0603955881313024E-2</v>
      </c>
      <c r="J57" s="106">
        <f>compoprinc!AX49</f>
        <v>4.2785265375161113E-2</v>
      </c>
      <c r="K57" s="114">
        <f>compoprinc!AY49</f>
        <v>3.1380747020684746E-2</v>
      </c>
      <c r="L57" s="114">
        <f>compoprinc!AZ49</f>
        <v>2.1333806119341126E-3</v>
      </c>
      <c r="M57" s="114">
        <f>compoprinc!BA49</f>
        <v>1.8374548779588804E-3</v>
      </c>
      <c r="N57" s="114">
        <f>compoprinc!BB49</f>
        <v>2.1684230433597416E-3</v>
      </c>
      <c r="O57" s="114">
        <f>compoprinc!BC49</f>
        <v>4.2124919221958287E-4</v>
      </c>
      <c r="P57" s="114">
        <f>compoprinc!BD49</f>
        <v>2.842767569230578E-3</v>
      </c>
      <c r="Q57" s="187">
        <f>compoprinc!BE49</f>
        <v>2.0012430597734607E-3</v>
      </c>
      <c r="R57" s="186">
        <f>compoprinc!BF49</f>
        <v>1.4580346857498696E-2</v>
      </c>
      <c r="S57" s="114">
        <f>compoprinc!BG49</f>
        <v>1.2539873929164605E-2</v>
      </c>
      <c r="T57" s="114">
        <f>compoprinc!BH49</f>
        <v>5.1715683935117998E-4</v>
      </c>
      <c r="U57" s="114">
        <f>compoprinc!BI49</f>
        <v>3.6083182737366599E-4</v>
      </c>
      <c r="V57" s="114">
        <f>compoprinc!BJ49</f>
        <v>5.0143090975372578E-4</v>
      </c>
      <c r="W57" s="114">
        <f>compoprinc!BK49</f>
        <v>6.8338720945248496E-5</v>
      </c>
      <c r="X57" s="114">
        <f>compoprinc!BL49</f>
        <v>4.1826685329297137E-4</v>
      </c>
      <c r="Y57" s="154">
        <f>compoprinc!BM49</f>
        <v>1.7444777761730016E-4</v>
      </c>
      <c r="AB57" s="597">
        <f t="shared" si="0"/>
        <v>0</v>
      </c>
      <c r="AC57" s="597">
        <f t="shared" si="1"/>
        <v>0</v>
      </c>
      <c r="AD57" s="597">
        <f t="shared" si="2"/>
        <v>0</v>
      </c>
    </row>
    <row r="58" spans="1:30" x14ac:dyDescent="0.2">
      <c r="A58" s="115">
        <v>1961</v>
      </c>
      <c r="B58" s="106">
        <f>compoprinc!AP50</f>
        <v>8.9405514435415334E-2</v>
      </c>
      <c r="C58" s="114">
        <f>compoprinc!AQ50</f>
        <v>5.208526489363538E-2</v>
      </c>
      <c r="D58" s="114">
        <f>compoprinc!AR50</f>
        <v>5.0921201405243737E-3</v>
      </c>
      <c r="E58" s="114">
        <f>compoprinc!AS50</f>
        <v>4.588180823917154E-3</v>
      </c>
      <c r="F58" s="114">
        <f>compoprinc!AT50</f>
        <v>6.6964264370396624E-3</v>
      </c>
      <c r="G58" s="114">
        <f>compoprinc!AU50</f>
        <v>1.3137075635956869E-3</v>
      </c>
      <c r="H58" s="114">
        <f>compoprinc!AV50</f>
        <v>9.0188375297172597E-3</v>
      </c>
      <c r="I58" s="187">
        <f>compoprinc!AW50</f>
        <v>1.0610977046985841E-2</v>
      </c>
      <c r="J58" s="106">
        <f>compoprinc!AX50</f>
        <v>4.2458566441218211E-2</v>
      </c>
      <c r="K58" s="114">
        <f>compoprinc!AY50</f>
        <v>3.1262550755365229E-2</v>
      </c>
      <c r="L58" s="114">
        <f>compoprinc!AZ50</f>
        <v>2.1017694929315487E-3</v>
      </c>
      <c r="M58" s="114">
        <f>compoprinc!BA50</f>
        <v>1.6446913860769232E-3</v>
      </c>
      <c r="N58" s="114">
        <f>compoprinc!BB50</f>
        <v>2.1934875482943705E-3</v>
      </c>
      <c r="O58" s="114">
        <f>compoprinc!BC50</f>
        <v>4.3166507770731798E-4</v>
      </c>
      <c r="P58" s="114">
        <f>compoprinc!BD50</f>
        <v>2.6534671796544372E-3</v>
      </c>
      <c r="Q58" s="187">
        <f>compoprinc!BE50</f>
        <v>2.1709350011883868E-3</v>
      </c>
      <c r="R58" s="186">
        <f>compoprinc!BF50</f>
        <v>1.4752680330612869E-2</v>
      </c>
      <c r="S58" s="114">
        <f>compoprinc!BG50</f>
        <v>1.2670484660510902E-2</v>
      </c>
      <c r="T58" s="114">
        <f>compoprinc!BH50</f>
        <v>5.1839082224459357E-4</v>
      </c>
      <c r="U58" s="114">
        <f>compoprinc!BI50</f>
        <v>3.463757871055569E-4</v>
      </c>
      <c r="V58" s="114">
        <f>compoprinc!BJ50</f>
        <v>5.3247116633657078E-4</v>
      </c>
      <c r="W58" s="114">
        <f>compoprinc!BK50</f>
        <v>6.7424497108984615E-5</v>
      </c>
      <c r="X58" s="114">
        <f>compoprinc!BL50</f>
        <v>3.5155566531987854E-4</v>
      </c>
      <c r="Y58" s="154">
        <f>compoprinc!BM50</f>
        <v>2.6597773198638321E-4</v>
      </c>
      <c r="AB58" s="597">
        <f t="shared" si="0"/>
        <v>0</v>
      </c>
      <c r="AC58" s="597">
        <f t="shared" si="1"/>
        <v>0</v>
      </c>
      <c r="AD58" s="597">
        <f t="shared" si="2"/>
        <v>0</v>
      </c>
    </row>
    <row r="59" spans="1:30" x14ac:dyDescent="0.2">
      <c r="A59" s="107">
        <v>1962</v>
      </c>
      <c r="B59" s="106">
        <f>compoprinc!AP51</f>
        <v>9.110201895236969E-2</v>
      </c>
      <c r="C59" s="105">
        <f>compoprinc!AQ51</f>
        <v>5.4800760000944138E-2</v>
      </c>
      <c r="D59" s="105">
        <f>compoprinc!AR51</f>
        <v>4.7602981067029759E-3</v>
      </c>
      <c r="E59" s="105">
        <f>compoprinc!AS51</f>
        <v>4.803956369869411E-3</v>
      </c>
      <c r="F59" s="105">
        <f>compoprinc!AT51</f>
        <v>6.3288719393312931E-3</v>
      </c>
      <c r="G59" s="105">
        <f>compoprinc!AU51</f>
        <v>1.4163411688059568E-3</v>
      </c>
      <c r="H59" s="105">
        <f>compoprinc!AV51</f>
        <v>8.9810620993375778E-3</v>
      </c>
      <c r="I59" s="183">
        <f>compoprinc!AW51</f>
        <v>1.0010732337832451E-2</v>
      </c>
      <c r="J59" s="106">
        <f>compoprinc!AX51</f>
        <v>4.2669601738452911E-2</v>
      </c>
      <c r="K59" s="105">
        <f>compoprinc!AY51</f>
        <v>3.2389715313911438E-2</v>
      </c>
      <c r="L59" s="105">
        <f>compoprinc!AZ51</f>
        <v>1.9137885610689409E-3</v>
      </c>
      <c r="M59" s="105">
        <f>compoprinc!BA51</f>
        <v>1.7887521826196462E-3</v>
      </c>
      <c r="N59" s="105">
        <f>compoprinc!BB51</f>
        <v>1.9792262464761734E-3</v>
      </c>
      <c r="O59" s="105">
        <f>compoprinc!BC51</f>
        <v>4.4308247743174434E-4</v>
      </c>
      <c r="P59" s="105">
        <f>compoprinc!BD51</f>
        <v>2.3399826604872942E-3</v>
      </c>
      <c r="Q59" s="183">
        <f>compoprinc!BE51</f>
        <v>1.8150557298213243E-3</v>
      </c>
      <c r="R59" s="106">
        <f>compoprinc!BF51</f>
        <v>1.44227035343647E-2</v>
      </c>
      <c r="S59" s="105">
        <f>compoprinc!BG51</f>
        <v>1.254343893378973E-2</v>
      </c>
      <c r="T59" s="105">
        <f>compoprinc!BH51</f>
        <v>4.6426409699051874E-4</v>
      </c>
      <c r="U59" s="105">
        <f>compoprinc!BI51</f>
        <v>4.2229521841363749E-4</v>
      </c>
      <c r="V59" s="105">
        <f>compoprinc!BJ51</f>
        <v>4.5461967238225043E-4</v>
      </c>
      <c r="W59" s="105">
        <f>compoprinc!BK51</f>
        <v>7.0664907980244607E-5</v>
      </c>
      <c r="X59" s="105">
        <f>compoprinc!BL51</f>
        <v>3.2147232559509575E-4</v>
      </c>
      <c r="Y59" s="134">
        <f>compoprinc!BM51</f>
        <v>1.4594827371183783E-4</v>
      </c>
      <c r="AB59" s="597">
        <f t="shared" si="0"/>
        <v>-3.0704541131854057E-9</v>
      </c>
      <c r="AC59" s="597">
        <f t="shared" si="1"/>
        <v>-1.4333636499941349E-9</v>
      </c>
      <c r="AD59" s="597">
        <f t="shared" si="2"/>
        <v>1.0550138540565968E-10</v>
      </c>
    </row>
    <row r="60" spans="1:30" x14ac:dyDescent="0.2">
      <c r="A60" s="107">
        <v>1963</v>
      </c>
      <c r="B60" s="106">
        <f>compoprinc!AP52</f>
        <v>9.1737020760774612E-2</v>
      </c>
      <c r="C60" s="105">
        <f>compoprinc!AQ52</f>
        <v>5.5974140763282776E-2</v>
      </c>
      <c r="D60" s="105">
        <f>compoprinc!AR52</f>
        <v>4.4946115594939329E-3</v>
      </c>
      <c r="E60" s="105">
        <f>compoprinc!AS52</f>
        <v>4.3968992249574512E-3</v>
      </c>
      <c r="F60" s="105">
        <f>compoprinc!AT52</f>
        <v>6.4250119030475616E-3</v>
      </c>
      <c r="G60" s="105">
        <f>compoprinc!AU52</f>
        <v>1.4438675134442747E-3</v>
      </c>
      <c r="H60" s="105">
        <f>compoprinc!AV52</f>
        <v>8.835123386234045E-3</v>
      </c>
      <c r="I60" s="183">
        <f>compoprinc!AW52</f>
        <v>1.0167369619011879E-2</v>
      </c>
      <c r="J60" s="106">
        <f>compoprinc!AX52</f>
        <v>4.3418791145086288E-2</v>
      </c>
      <c r="K60" s="105">
        <f>compoprinc!AY52</f>
        <v>3.33285853266716E-2</v>
      </c>
      <c r="L60" s="105">
        <f>compoprinc!AZ52</f>
        <v>1.7870075389510021E-3</v>
      </c>
      <c r="M60" s="105">
        <f>compoprinc!BA52</f>
        <v>1.5226429986796575E-3</v>
      </c>
      <c r="N60" s="105">
        <f>compoprinc!BB52</f>
        <v>2.0349831320345402E-3</v>
      </c>
      <c r="O60" s="105">
        <f>compoprinc!BC52</f>
        <v>4.5338005293160677E-4</v>
      </c>
      <c r="P60" s="105">
        <f>compoprinc!BD52</f>
        <v>2.344427746720612E-3</v>
      </c>
      <c r="Q60" s="183">
        <f>compoprinc!BE52</f>
        <v>1.9477646565064788E-3</v>
      </c>
      <c r="R60" s="106">
        <f>compoprinc!BF52</f>
        <v>1.4974779449403286E-2</v>
      </c>
      <c r="S60" s="105">
        <f>compoprinc!BG52</f>
        <v>1.3198770117014647E-2</v>
      </c>
      <c r="T60" s="105">
        <f>compoprinc!BH52</f>
        <v>4.18884457758395E-4</v>
      </c>
      <c r="U60" s="105">
        <f>compoprinc!BI52</f>
        <v>3.5379209407437884E-4</v>
      </c>
      <c r="V60" s="105">
        <f>compoprinc!BJ52</f>
        <v>4.6407272748183459E-4</v>
      </c>
      <c r="W60" s="105">
        <f>compoprinc!BK52</f>
        <v>7.1814829425420612E-5</v>
      </c>
      <c r="X60" s="105">
        <f>compoprinc!BL52</f>
        <v>3.1730538466945291E-4</v>
      </c>
      <c r="Y60" s="134">
        <f>compoprinc!BM52</f>
        <v>1.5013958181953058E-4</v>
      </c>
      <c r="AB60" s="597">
        <f t="shared" si="0"/>
        <v>-3.2086973078548908E-9</v>
      </c>
      <c r="AC60" s="597">
        <f t="shared" si="1"/>
        <v>-3.0740920919924974E-10</v>
      </c>
      <c r="AD60" s="597">
        <f t="shared" si="2"/>
        <v>2.5715962692629546E-10</v>
      </c>
    </row>
    <row r="61" spans="1:30" x14ac:dyDescent="0.2">
      <c r="A61" s="107">
        <v>1964</v>
      </c>
      <c r="B61" s="106">
        <f>compoprinc!AP53</f>
        <v>9.2372022569179535E-2</v>
      </c>
      <c r="C61" s="105">
        <f>compoprinc!AQ53</f>
        <v>5.7147521525621414E-2</v>
      </c>
      <c r="D61" s="105">
        <f>compoprinc!AR53</f>
        <v>4.2289250122848898E-3</v>
      </c>
      <c r="E61" s="105">
        <f>compoprinc!AS53</f>
        <v>3.9898420800454915E-3</v>
      </c>
      <c r="F61" s="105">
        <f>compoprinc!AT53</f>
        <v>6.5211518667638302E-3</v>
      </c>
      <c r="G61" s="105">
        <f>compoprinc!AU53</f>
        <v>1.4713938580825925E-3</v>
      </c>
      <c r="H61" s="105">
        <f>compoprinc!AV53</f>
        <v>8.6891846731305122E-3</v>
      </c>
      <c r="I61" s="183">
        <f>compoprinc!AW53</f>
        <v>1.0324006900191307E-2</v>
      </c>
      <c r="J61" s="106">
        <f>compoprinc!AX53</f>
        <v>4.4167980551719666E-2</v>
      </c>
      <c r="K61" s="105">
        <f>compoprinc!AY53</f>
        <v>3.4267455339431763E-2</v>
      </c>
      <c r="L61" s="105">
        <f>compoprinc!AZ53</f>
        <v>1.6602265168330632E-3</v>
      </c>
      <c r="M61" s="105">
        <f>compoprinc!BA53</f>
        <v>1.2565338147396687E-3</v>
      </c>
      <c r="N61" s="105">
        <f>compoprinc!BB53</f>
        <v>2.090740017592907E-3</v>
      </c>
      <c r="O61" s="105">
        <f>compoprinc!BC53</f>
        <v>4.636776284314692E-4</v>
      </c>
      <c r="P61" s="105">
        <f>compoprinc!BD53</f>
        <v>2.3488728329539299E-3</v>
      </c>
      <c r="Q61" s="183">
        <f>compoprinc!BE53</f>
        <v>2.0804735831916332E-3</v>
      </c>
      <c r="R61" s="106">
        <f>compoprinc!BF53</f>
        <v>1.5526855364441872E-2</v>
      </c>
      <c r="S61" s="105">
        <f>compoprinc!BG53</f>
        <v>1.3854101300239563E-2</v>
      </c>
      <c r="T61" s="105">
        <f>compoprinc!BH53</f>
        <v>3.7350481852627127E-4</v>
      </c>
      <c r="U61" s="105">
        <f>compoprinc!BI53</f>
        <v>2.8528896973512019E-4</v>
      </c>
      <c r="V61" s="105">
        <f>compoprinc!BJ53</f>
        <v>4.7352578258141875E-4</v>
      </c>
      <c r="W61" s="105">
        <f>compoprinc!BK53</f>
        <v>7.2964750870596617E-5</v>
      </c>
      <c r="X61" s="105">
        <f>compoprinc!BL53</f>
        <v>3.1313844374381006E-4</v>
      </c>
      <c r="Y61" s="134">
        <f>compoprinc!BM53</f>
        <v>1.5433088992722332E-4</v>
      </c>
      <c r="AB61" s="597">
        <f t="shared" si="0"/>
        <v>-3.3469405025243759E-9</v>
      </c>
      <c r="AC61" s="597">
        <f t="shared" si="1"/>
        <v>8.1854523159563541E-10</v>
      </c>
      <c r="AD61" s="597">
        <f t="shared" si="2"/>
        <v>4.0881786844693124E-10</v>
      </c>
    </row>
    <row r="62" spans="1:30" x14ac:dyDescent="0.2">
      <c r="A62" s="107">
        <v>1965</v>
      </c>
      <c r="B62" s="106">
        <f>compoprinc!AP54</f>
        <v>9.2129398137331009E-2</v>
      </c>
      <c r="C62" s="105">
        <f>compoprinc!AQ54</f>
        <v>5.7196784764528275E-2</v>
      </c>
      <c r="D62" s="105">
        <f>compoprinc!AR54</f>
        <v>4.3444335460662842E-3</v>
      </c>
      <c r="E62" s="105">
        <f>compoprinc!AS54</f>
        <v>3.8096030330052599E-3</v>
      </c>
      <c r="F62" s="105">
        <f>compoprinc!AT54</f>
        <v>6.3867275603115559E-3</v>
      </c>
      <c r="G62" s="105">
        <f>compoprinc!AU54</f>
        <v>1.4117358368821442E-3</v>
      </c>
      <c r="H62" s="105">
        <f>compoprinc!AV54</f>
        <v>8.7919458746910095E-3</v>
      </c>
      <c r="I62" s="183">
        <f>compoprinc!AW54</f>
        <v>1.0188169311732054E-2</v>
      </c>
      <c r="J62" s="106">
        <f>compoprinc!AX54</f>
        <v>4.4486470520496368E-2</v>
      </c>
      <c r="K62" s="105">
        <f>compoprinc!AY54</f>
        <v>3.4361029043793678E-2</v>
      </c>
      <c r="L62" s="105">
        <f>compoprinc!AZ54</f>
        <v>1.8046848963422235E-3</v>
      </c>
      <c r="M62" s="105">
        <f>compoprinc!BA54</f>
        <v>1.3802046469209017E-3</v>
      </c>
      <c r="N62" s="105">
        <f>compoprinc!BB54</f>
        <v>2.1459305426105857E-3</v>
      </c>
      <c r="O62" s="105">
        <f>compoprinc!BC54</f>
        <v>4.2978035344276577E-4</v>
      </c>
      <c r="P62" s="105">
        <f>compoprinc!BD54</f>
        <v>2.3594620870426297E-3</v>
      </c>
      <c r="Q62" s="183">
        <f>compoprinc!BE54</f>
        <v>2.0053796470165253E-3</v>
      </c>
      <c r="R62" s="106">
        <f>compoprinc!BF54</f>
        <v>1.5703238546848297E-2</v>
      </c>
      <c r="S62" s="105">
        <f>compoprinc!BG54</f>
        <v>1.3861758168786764E-2</v>
      </c>
      <c r="T62" s="105">
        <f>compoprinc!BH54</f>
        <v>4.6177545573300449E-4</v>
      </c>
      <c r="U62" s="105">
        <f>compoprinc!BI54</f>
        <v>3.1428043189407617E-4</v>
      </c>
      <c r="V62" s="105">
        <f>compoprinc!BJ54</f>
        <v>5.2104625501669943E-4</v>
      </c>
      <c r="W62" s="105">
        <f>compoprinc!BK54</f>
        <v>6.246984594326932E-5</v>
      </c>
      <c r="X62" s="105">
        <f>compoprinc!BL54</f>
        <v>3.2239379652310163E-4</v>
      </c>
      <c r="Y62" s="134">
        <f>compoprinc!BM54</f>
        <v>1.5951482055243105E-4</v>
      </c>
      <c r="AB62" s="597">
        <f t="shared" si="0"/>
        <v>-1.7898855730891228E-9</v>
      </c>
      <c r="AC62" s="597">
        <f t="shared" si="1"/>
        <v>-6.9667294155806303E-10</v>
      </c>
      <c r="AD62" s="597">
        <f t="shared" si="2"/>
        <v>-2.2760104911867529E-10</v>
      </c>
    </row>
    <row r="63" spans="1:30" x14ac:dyDescent="0.2">
      <c r="A63" s="107">
        <v>1966</v>
      </c>
      <c r="B63" s="106">
        <f>compoprinc!AP55</f>
        <v>9.1886773705482483E-2</v>
      </c>
      <c r="C63" s="105">
        <f>compoprinc!AQ55</f>
        <v>5.7246048003435135E-2</v>
      </c>
      <c r="D63" s="105">
        <f>compoprinc!AR55</f>
        <v>4.4599420798476785E-3</v>
      </c>
      <c r="E63" s="105">
        <f>compoprinc!AS55</f>
        <v>3.6293639859650284E-3</v>
      </c>
      <c r="F63" s="105">
        <f>compoprinc!AT55</f>
        <v>6.2523032538592815E-3</v>
      </c>
      <c r="G63" s="105">
        <f>compoprinc!AU55</f>
        <v>1.3520778156816959E-3</v>
      </c>
      <c r="H63" s="105">
        <f>compoprinc!AV55</f>
        <v>8.8947070762515068E-3</v>
      </c>
      <c r="I63" s="183">
        <f>compoprinc!AW55</f>
        <v>1.00523317232728E-2</v>
      </c>
      <c r="J63" s="106">
        <f>compoprinc!AX55</f>
        <v>4.4804960489273071E-2</v>
      </c>
      <c r="K63" s="105">
        <f>compoprinc!AY55</f>
        <v>3.4454602748155594E-2</v>
      </c>
      <c r="L63" s="105">
        <f>compoprinc!AZ55</f>
        <v>1.9491432758513838E-3</v>
      </c>
      <c r="M63" s="105">
        <f>compoprinc!BA55</f>
        <v>1.5038754791021347E-3</v>
      </c>
      <c r="N63" s="105">
        <f>compoprinc!BB55</f>
        <v>2.2011210676282644E-3</v>
      </c>
      <c r="O63" s="105">
        <f>compoprinc!BC55</f>
        <v>3.9588307845406234E-4</v>
      </c>
      <c r="P63" s="105">
        <f>compoprinc!BD55</f>
        <v>2.3700513411313295E-3</v>
      </c>
      <c r="Q63" s="183">
        <f>compoprinc!BE55</f>
        <v>1.9302857108414173E-3</v>
      </c>
      <c r="R63" s="106">
        <f>compoprinc!BF55</f>
        <v>1.5879621729254723E-2</v>
      </c>
      <c r="S63" s="105">
        <f>compoprinc!BG55</f>
        <v>1.3869415037333965E-2</v>
      </c>
      <c r="T63" s="105">
        <f>compoprinc!BH55</f>
        <v>5.5004609293973772E-4</v>
      </c>
      <c r="U63" s="105">
        <f>compoprinc!BI55</f>
        <v>3.4327189405303216E-4</v>
      </c>
      <c r="V63" s="105">
        <f>compoprinc!BJ55</f>
        <v>5.6856672745198011E-4</v>
      </c>
      <c r="W63" s="105">
        <f>compoprinc!BK55</f>
        <v>5.1974941015942022E-5</v>
      </c>
      <c r="X63" s="105">
        <f>compoprinc!BL55</f>
        <v>3.316491493023932E-4</v>
      </c>
      <c r="Y63" s="134">
        <f>compoprinc!BM55</f>
        <v>1.6469875117763877E-4</v>
      </c>
      <c r="AB63" s="597">
        <f t="shared" si="0"/>
        <v>-2.3283064365386963E-10</v>
      </c>
      <c r="AC63" s="597">
        <f t="shared" si="1"/>
        <v>-2.2118911147117615E-9</v>
      </c>
      <c r="AD63" s="597">
        <f t="shared" si="2"/>
        <v>-8.6401996668428183E-10</v>
      </c>
    </row>
    <row r="64" spans="1:30" x14ac:dyDescent="0.2">
      <c r="A64" s="107">
        <v>1967</v>
      </c>
      <c r="B64" s="106">
        <f>compoprinc!AP56</f>
        <v>8.9163893833756447E-2</v>
      </c>
      <c r="C64" s="105">
        <f>compoprinc!AQ56</f>
        <v>5.3332498297095299E-2</v>
      </c>
      <c r="D64" s="105">
        <f>compoprinc!AR56</f>
        <v>4.8114249366335571E-3</v>
      </c>
      <c r="E64" s="105">
        <f>compoprinc!AS56</f>
        <v>3.8278826032183133E-3</v>
      </c>
      <c r="F64" s="105">
        <f>compoprinc!AT56</f>
        <v>6.428405293263495E-3</v>
      </c>
      <c r="G64" s="105">
        <f>compoprinc!AU56</f>
        <v>1.449413102818653E-3</v>
      </c>
      <c r="H64" s="105">
        <f>compoprinc!AV56</f>
        <v>9.3063805252313614E-3</v>
      </c>
      <c r="I64" s="183">
        <f>compoprinc!AW56</f>
        <v>1.000788901001215E-2</v>
      </c>
      <c r="J64" s="106">
        <f>compoprinc!AX56</f>
        <v>4.2467599734663963E-2</v>
      </c>
      <c r="K64" s="105">
        <f>compoprinc!AY56</f>
        <v>3.1711679417639971E-2</v>
      </c>
      <c r="L64" s="105">
        <f>compoprinc!AZ56</f>
        <v>2.1032811609984492E-3</v>
      </c>
      <c r="M64" s="105">
        <f>compoprinc!BA56</f>
        <v>1.4465510121226544E-3</v>
      </c>
      <c r="N64" s="105">
        <f>compoprinc!BB56</f>
        <v>2.4085178156383336E-3</v>
      </c>
      <c r="O64" s="105">
        <f>compoprinc!BC56</f>
        <v>4.3363203440094367E-4</v>
      </c>
      <c r="P64" s="105">
        <f>compoprinc!BD56</f>
        <v>2.3839765344746411E-3</v>
      </c>
      <c r="Q64" s="183">
        <f>compoprinc!BE56</f>
        <v>1.979963737539947E-3</v>
      </c>
      <c r="R64" s="106">
        <f>compoprinc!BF56</f>
        <v>1.4503099024295807E-2</v>
      </c>
      <c r="S64" s="105">
        <f>compoprinc!BG56</f>
        <v>1.2186619685962796E-2</v>
      </c>
      <c r="T64" s="105">
        <f>compoprinc!BH56</f>
        <v>6.0511355161452229E-4</v>
      </c>
      <c r="U64" s="105">
        <f>compoprinc!BI56</f>
        <v>3.5327871773915831E-4</v>
      </c>
      <c r="V64" s="105">
        <f>compoprinc!BJ56</f>
        <v>7.5210639624856412E-4</v>
      </c>
      <c r="W64" s="105">
        <f>compoprinc!BK56</f>
        <v>9.8402167168387678E-5</v>
      </c>
      <c r="X64" s="105">
        <f>compoprinc!BL56</f>
        <v>3.4362482983851805E-4</v>
      </c>
      <c r="Y64" s="134">
        <f>compoprinc!BM56</f>
        <v>1.6395416605519131E-4</v>
      </c>
      <c r="AB64" s="597">
        <f t="shared" si="0"/>
        <v>6.5483618527650833E-11</v>
      </c>
      <c r="AC64" s="597">
        <f t="shared" si="1"/>
        <v>-1.9781509763561189E-9</v>
      </c>
      <c r="AD64" s="597">
        <f t="shared" si="2"/>
        <v>-4.9033133109332994E-10</v>
      </c>
    </row>
    <row r="65" spans="1:30" x14ac:dyDescent="0.2">
      <c r="A65" s="107">
        <v>1968</v>
      </c>
      <c r="B65" s="106">
        <f>compoprinc!AP57</f>
        <v>8.7180790025740862E-2</v>
      </c>
      <c r="C65" s="105">
        <f>compoprinc!AQ57</f>
        <v>5.096397316083312E-2</v>
      </c>
      <c r="D65" s="105">
        <f>compoprinc!AR57</f>
        <v>5.1007227448280901E-3</v>
      </c>
      <c r="E65" s="105">
        <f>compoprinc!AS57</f>
        <v>3.8633103158645099E-3</v>
      </c>
      <c r="F65" s="105">
        <f>compoprinc!AT57</f>
        <v>6.3844427058938891E-3</v>
      </c>
      <c r="G65" s="105">
        <f>compoprinc!AU57</f>
        <v>1.5217458349070512E-3</v>
      </c>
      <c r="H65" s="105">
        <f>compoprinc!AV57</f>
        <v>9.3662035651504993E-3</v>
      </c>
      <c r="I65" s="183">
        <f>compoprinc!AW57</f>
        <v>9.9803905468434095E-3</v>
      </c>
      <c r="J65" s="106">
        <f>compoprinc!AX57</f>
        <v>4.131708899512887E-2</v>
      </c>
      <c r="K65" s="105">
        <f>compoprinc!AY57</f>
        <v>3.0300105572678149E-2</v>
      </c>
      <c r="L65" s="105">
        <f>compoprinc!AZ57</f>
        <v>2.2466442962922883E-3</v>
      </c>
      <c r="M65" s="105">
        <f>compoprinc!BA57</f>
        <v>1.529183703041781E-3</v>
      </c>
      <c r="N65" s="105">
        <f>compoprinc!BB57</f>
        <v>2.3916521022329107E-3</v>
      </c>
      <c r="O65" s="105">
        <f>compoprinc!BC57</f>
        <v>4.6588533768954221E-4</v>
      </c>
      <c r="P65" s="105">
        <f>compoprinc!BD57</f>
        <v>2.4300707882503048E-3</v>
      </c>
      <c r="Q65" s="183">
        <f>compoprinc!BE57</f>
        <v>1.9535483152139932E-3</v>
      </c>
      <c r="R65" s="106">
        <f>compoprinc!BF57</f>
        <v>1.4028760138899088E-2</v>
      </c>
      <c r="S65" s="105">
        <f>compoprinc!BG57</f>
        <v>1.1495815648231655E-2</v>
      </c>
      <c r="T65" s="105">
        <f>compoprinc!BH57</f>
        <v>6.7601164610664455E-4</v>
      </c>
      <c r="U65" s="105">
        <f>compoprinc!BI57</f>
        <v>3.9045640892254596E-4</v>
      </c>
      <c r="V65" s="105">
        <f>compoprinc!BJ57</f>
        <v>7.7587026316905394E-4</v>
      </c>
      <c r="W65" s="105">
        <f>compoprinc!BK57</f>
        <v>1.5910175147837435E-4</v>
      </c>
      <c r="X65" s="105">
        <f>compoprinc!BL57</f>
        <v>3.6665047991846222E-4</v>
      </c>
      <c r="Y65" s="134">
        <f>compoprinc!BM57</f>
        <v>1.6485438572999556E-4</v>
      </c>
      <c r="AB65" s="597">
        <f t="shared" si="0"/>
        <v>1.1514202924445271E-9</v>
      </c>
      <c r="AC65" s="597">
        <f t="shared" si="1"/>
        <v>-1.1202700989088044E-9</v>
      </c>
      <c r="AD65" s="597">
        <f t="shared" si="2"/>
        <v>-4.446576440386707E-10</v>
      </c>
    </row>
    <row r="66" spans="1:30" x14ac:dyDescent="0.2">
      <c r="A66" s="107">
        <v>1969</v>
      </c>
      <c r="B66" s="106">
        <f>compoprinc!AP58</f>
        <v>8.0911618773825467E-2</v>
      </c>
      <c r="C66" s="105">
        <f>compoprinc!AQ58</f>
        <v>4.4387058704160154E-2</v>
      </c>
      <c r="D66" s="105">
        <f>compoprinc!AR58</f>
        <v>5.6393110171484295E-3</v>
      </c>
      <c r="E66" s="105">
        <f>compoprinc!AS58</f>
        <v>3.7745490094494016E-3</v>
      </c>
      <c r="F66" s="105">
        <f>compoprinc!AT58</f>
        <v>6.2063337900326587E-3</v>
      </c>
      <c r="G66" s="105">
        <f>compoprinc!AU58</f>
        <v>1.2811201795557281E-3</v>
      </c>
      <c r="H66" s="105">
        <f>compoprinc!AV58</f>
        <v>9.5185890095308423E-3</v>
      </c>
      <c r="I66" s="183">
        <f>compoprinc!AW58</f>
        <v>1.0104655229952186E-2</v>
      </c>
      <c r="J66" s="106">
        <f>compoprinc!AX58</f>
        <v>3.7743847467936575E-2</v>
      </c>
      <c r="K66" s="105">
        <f>compoprinc!AY58</f>
        <v>2.6360003888839856E-2</v>
      </c>
      <c r="L66" s="105">
        <f>compoprinc!AZ58</f>
        <v>2.5892734182093591E-3</v>
      </c>
      <c r="M66" s="105">
        <f>compoprinc!BA58</f>
        <v>1.5006784775550841E-3</v>
      </c>
      <c r="N66" s="105">
        <f>compoprinc!BB58</f>
        <v>2.2094726773502771E-3</v>
      </c>
      <c r="O66" s="105">
        <f>compoprinc!BC58</f>
        <v>4.0127210604623542E-4</v>
      </c>
      <c r="P66" s="105">
        <f>compoprinc!BD58</f>
        <v>2.5789355604501907E-3</v>
      </c>
      <c r="Q66" s="183">
        <f>compoprinc!BE58</f>
        <v>2.1042116059106775E-3</v>
      </c>
      <c r="R66" s="106">
        <f>compoprinc!BF58</f>
        <v>1.2949850526638329E-2</v>
      </c>
      <c r="S66" s="105">
        <f>compoprinc!BG58</f>
        <v>1.0437338161864318E-2</v>
      </c>
      <c r="T66" s="105">
        <f>compoprinc!BH58</f>
        <v>8.0576815830823989E-4</v>
      </c>
      <c r="U66" s="105">
        <f>compoprinc!BI58</f>
        <v>3.6168310106177159E-4</v>
      </c>
      <c r="V66" s="105">
        <f>compoprinc!BJ58</f>
        <v>6.8553345954569522E-4</v>
      </c>
      <c r="W66" s="105">
        <f>compoprinc!BK58</f>
        <v>8.3681453759254509E-5</v>
      </c>
      <c r="X66" s="105">
        <f>compoprinc!BL58</f>
        <v>3.9748243989379262E-4</v>
      </c>
      <c r="Y66" s="134">
        <f>compoprinc!BM58</f>
        <v>1.7836386223279987E-4</v>
      </c>
      <c r="AB66" s="597">
        <f t="shared" si="0"/>
        <v>1.8339960661251098E-9</v>
      </c>
      <c r="AC66" s="597">
        <f t="shared" si="1"/>
        <v>-2.6642510420060717E-10</v>
      </c>
      <c r="AD66" s="597">
        <f t="shared" si="2"/>
        <v>-1.1002754263245151E-10</v>
      </c>
    </row>
    <row r="67" spans="1:30" x14ac:dyDescent="0.2">
      <c r="A67" s="113">
        <v>1970</v>
      </c>
      <c r="B67" s="112">
        <f>compoprinc!AP59</f>
        <v>7.6276543812127784E-2</v>
      </c>
      <c r="C67" s="111">
        <f>compoprinc!AQ59</f>
        <v>3.7994793005054817E-2</v>
      </c>
      <c r="D67" s="111">
        <f>compoprinc!AR59</f>
        <v>6.2506517397196149E-3</v>
      </c>
      <c r="E67" s="111">
        <f>compoprinc!AS59</f>
        <v>3.9189078119079568E-3</v>
      </c>
      <c r="F67" s="111">
        <f>compoprinc!AT59</f>
        <v>6.5885333260666812E-3</v>
      </c>
      <c r="G67" s="111">
        <f>compoprinc!AU59</f>
        <v>1.1966469623985176E-3</v>
      </c>
      <c r="H67" s="111">
        <f>compoprinc!AV59</f>
        <v>9.5299319655168802E-3</v>
      </c>
      <c r="I67" s="185">
        <f>compoprinc!AW59</f>
        <v>1.0797077542520128E-2</v>
      </c>
      <c r="J67" s="112">
        <f>compoprinc!AX59</f>
        <v>3.475407967926003E-2</v>
      </c>
      <c r="K67" s="111">
        <f>compoprinc!AY59</f>
        <v>2.2593590583710466E-2</v>
      </c>
      <c r="L67" s="111">
        <f>compoprinc!AZ59</f>
        <v>2.9470880123909637E-3</v>
      </c>
      <c r="M67" s="111">
        <f>compoprinc!BA59</f>
        <v>1.5393932616518669E-3</v>
      </c>
      <c r="N67" s="111">
        <f>compoprinc!BB59</f>
        <v>2.3794015223757015E-3</v>
      </c>
      <c r="O67" s="111">
        <f>compoprinc!BC59</f>
        <v>3.6520668493267294E-4</v>
      </c>
      <c r="P67" s="111">
        <f>compoprinc!BD59</f>
        <v>2.5416575308554457E-3</v>
      </c>
      <c r="Q67" s="185">
        <f>compoprinc!BE59</f>
        <v>2.387741757047479E-3</v>
      </c>
      <c r="R67" s="112">
        <f>compoprinc!BF59</f>
        <v>1.17321589787025E-2</v>
      </c>
      <c r="S67" s="111">
        <f>compoprinc!BG59</f>
        <v>9.0302358184999321E-3</v>
      </c>
      <c r="T67" s="111">
        <f>compoprinc!BH59</f>
        <v>9.1988608491000434E-4</v>
      </c>
      <c r="U67" s="111">
        <f>compoprinc!BI59</f>
        <v>3.7199738157767115E-4</v>
      </c>
      <c r="V67" s="111">
        <f>compoprinc!BJ59</f>
        <v>7.8260529198814766E-4</v>
      </c>
      <c r="W67" s="111">
        <f>compoprinc!BK59</f>
        <v>6.0941753744714333E-5</v>
      </c>
      <c r="X67" s="111">
        <f>compoprinc!BL59</f>
        <v>3.5557708645228558E-4</v>
      </c>
      <c r="Y67" s="172">
        <f>compoprinc!BM59</f>
        <v>2.1091587143473589E-4</v>
      </c>
      <c r="AB67" s="597">
        <f t="shared" si="0"/>
        <v>1.4589431884814985E-9</v>
      </c>
      <c r="AC67" s="597">
        <f t="shared" si="1"/>
        <v>3.2629543511575321E-10</v>
      </c>
      <c r="AD67" s="597">
        <f t="shared" si="2"/>
        <v>-3.099049905586071E-10</v>
      </c>
    </row>
    <row r="68" spans="1:30" x14ac:dyDescent="0.2">
      <c r="A68" s="107">
        <v>1971</v>
      </c>
      <c r="B68" s="106">
        <f>compoprinc!AP60</f>
        <v>7.6792758722149301E-2</v>
      </c>
      <c r="C68" s="105">
        <f>compoprinc!AQ60</f>
        <v>3.7989673750416841E-2</v>
      </c>
      <c r="D68" s="105">
        <f>compoprinc!AR60</f>
        <v>6.2966912294086796E-3</v>
      </c>
      <c r="E68" s="105">
        <f>compoprinc!AS60</f>
        <v>3.8084778724112311E-3</v>
      </c>
      <c r="F68" s="105">
        <f>compoprinc!AT60</f>
        <v>6.7660384324881306E-3</v>
      </c>
      <c r="G68" s="105">
        <f>compoprinc!AU60</f>
        <v>1.1525492922146441E-3</v>
      </c>
      <c r="H68" s="105">
        <f>compoprinc!AV60</f>
        <v>9.7238855742034502E-3</v>
      </c>
      <c r="I68" s="183">
        <f>compoprinc!AW60</f>
        <v>1.1055443141231081E-2</v>
      </c>
      <c r="J68" s="106">
        <f>compoprinc!AX60</f>
        <v>3.4980511503817979E-2</v>
      </c>
      <c r="K68" s="105">
        <f>compoprinc!AY60</f>
        <v>2.2446643366492935E-2</v>
      </c>
      <c r="L68" s="105">
        <f>compoprinc!AZ60</f>
        <v>2.9543979612078886E-3</v>
      </c>
      <c r="M68" s="105">
        <f>compoprinc!BA60</f>
        <v>1.4791076843962969E-3</v>
      </c>
      <c r="N68" s="105">
        <f>compoprinc!BB60</f>
        <v>2.5868851064387854E-3</v>
      </c>
      <c r="O68" s="105">
        <f>compoprinc!BC60</f>
        <v>3.6195907264868765E-4</v>
      </c>
      <c r="P68" s="105">
        <f>compoprinc!BD60</f>
        <v>2.5435544650918018E-3</v>
      </c>
      <c r="Q68" s="183">
        <f>compoprinc!BE60</f>
        <v>2.6079634412781161E-3</v>
      </c>
      <c r="R68" s="106">
        <f>compoprinc!BF60</f>
        <v>1.1719083362550009E-2</v>
      </c>
      <c r="S68" s="105">
        <f>compoprinc!BG60</f>
        <v>8.8890047927634441E-3</v>
      </c>
      <c r="T68" s="105">
        <f>compoprinc!BH60</f>
        <v>9.1027578914415486E-4</v>
      </c>
      <c r="U68" s="105">
        <f>compoprinc!BI60</f>
        <v>3.5346073844877424E-4</v>
      </c>
      <c r="V68" s="105">
        <f>compoprinc!BJ60</f>
        <v>8.9427439581868384E-4</v>
      </c>
      <c r="W68" s="105">
        <f>compoprinc!BK60</f>
        <v>5.5293643267617654E-5</v>
      </c>
      <c r="X68" s="105">
        <f>compoprinc!BL60</f>
        <v>3.6478264271977423E-4</v>
      </c>
      <c r="Y68" s="134">
        <f>compoprinc!BM60</f>
        <v>2.5199174822887471E-4</v>
      </c>
      <c r="AB68" s="597">
        <f t="shared" si="0"/>
        <v>-5.702247563021956E-10</v>
      </c>
      <c r="AC68" s="597">
        <f t="shared" si="1"/>
        <v>4.0626346731187368E-10</v>
      </c>
      <c r="AD68" s="597">
        <f t="shared" si="2"/>
        <v>-3.8784131461966354E-10</v>
      </c>
    </row>
    <row r="69" spans="1:30" x14ac:dyDescent="0.2">
      <c r="A69" s="107">
        <v>1972</v>
      </c>
      <c r="B69" s="106">
        <f>compoprinc!AP61</f>
        <v>7.630695701118384E-2</v>
      </c>
      <c r="C69" s="105">
        <f>compoprinc!AQ61</f>
        <v>3.7660641033653519E-2</v>
      </c>
      <c r="D69" s="105">
        <f>compoprinc!AR61</f>
        <v>6.0411561733531016E-3</v>
      </c>
      <c r="E69" s="105">
        <f>compoprinc!AS61</f>
        <v>3.766193267630058E-3</v>
      </c>
      <c r="F69" s="105">
        <f>compoprinc!AT61</f>
        <v>6.6336070764236865E-3</v>
      </c>
      <c r="G69" s="105">
        <f>compoprinc!AU61</f>
        <v>1.1685494983737499E-3</v>
      </c>
      <c r="H69" s="105">
        <f>compoprinc!AV61</f>
        <v>9.9860871287091868E-3</v>
      </c>
      <c r="I69" s="183">
        <f>compoprinc!AW61</f>
        <v>1.1050724117922073E-2</v>
      </c>
      <c r="J69" s="106">
        <f>compoprinc!AX61</f>
        <v>3.4588514414281235E-2</v>
      </c>
      <c r="K69" s="105">
        <f>compoprinc!AY61</f>
        <v>2.1885155651489185E-2</v>
      </c>
      <c r="L69" s="105">
        <f>compoprinc!AZ61</f>
        <v>2.8240869704463378E-3</v>
      </c>
      <c r="M69" s="105">
        <f>compoprinc!BA61</f>
        <v>1.4751821021778966E-3</v>
      </c>
      <c r="N69" s="105">
        <f>compoprinc!BB61</f>
        <v>2.5960497983419373E-3</v>
      </c>
      <c r="O69" s="105">
        <f>compoprinc!BC61</f>
        <v>3.4952291779433153E-4</v>
      </c>
      <c r="P69" s="105">
        <f>compoprinc!BD61</f>
        <v>2.6534982749240044E-3</v>
      </c>
      <c r="Q69" s="183">
        <f>compoprinc!BE61</f>
        <v>2.8050183719869892E-3</v>
      </c>
      <c r="R69" s="106">
        <f>compoprinc!BF61</f>
        <v>1.14936956542806E-2</v>
      </c>
      <c r="S69" s="105">
        <f>compoprinc!BG61</f>
        <v>8.6074357898269227E-3</v>
      </c>
      <c r="T69" s="105">
        <f>compoprinc!BH61</f>
        <v>8.6240516478641727E-4</v>
      </c>
      <c r="U69" s="105">
        <f>compoprinc!BI61</f>
        <v>3.4517102560283064E-4</v>
      </c>
      <c r="V69" s="105">
        <f>compoprinc!BJ61</f>
        <v>8.7574750264707291E-4</v>
      </c>
      <c r="W69" s="105">
        <f>compoprinc!BK61</f>
        <v>5.5588924559479835E-5</v>
      </c>
      <c r="X69" s="105">
        <f>compoprinc!BL61</f>
        <v>4.143630515685004E-4</v>
      </c>
      <c r="Y69" s="134">
        <f>compoprinc!BM61</f>
        <v>3.3298446607687993E-4</v>
      </c>
      <c r="AB69" s="597">
        <f t="shared" si="0"/>
        <v>-1.2848815345023468E-9</v>
      </c>
      <c r="AC69" s="597">
        <f t="shared" si="1"/>
        <v>3.2712055286765462E-10</v>
      </c>
      <c r="AD69" s="597">
        <f t="shared" si="2"/>
        <v>-2.7078750353126679E-10</v>
      </c>
    </row>
    <row r="70" spans="1:30" x14ac:dyDescent="0.2">
      <c r="A70" s="107">
        <v>1973</v>
      </c>
      <c r="B70" s="106">
        <f>compoprinc!AP62</f>
        <v>7.4285282568325783E-2</v>
      </c>
      <c r="C70" s="105">
        <f>compoprinc!AQ62</f>
        <v>3.4532552910150116E-2</v>
      </c>
      <c r="D70" s="105">
        <f>compoprinc!AR62</f>
        <v>6.432610415188833E-3</v>
      </c>
      <c r="E70" s="105">
        <f>compoprinc!AS62</f>
        <v>3.4703135120732753E-3</v>
      </c>
      <c r="F70" s="105">
        <f>compoprinc!AT62</f>
        <v>6.7819330985514625E-3</v>
      </c>
      <c r="G70" s="105">
        <f>compoprinc!AU62</f>
        <v>1.2207491893363454E-3</v>
      </c>
      <c r="H70" s="105">
        <f>compoprinc!AV62</f>
        <v>1.0313093524473516E-2</v>
      </c>
      <c r="I70" s="183">
        <f>compoprinc!AW62</f>
        <v>1.1534031869587125E-2</v>
      </c>
      <c r="J70" s="106">
        <f>compoprinc!AX62</f>
        <v>3.3275898209922161E-2</v>
      </c>
      <c r="K70" s="105">
        <f>compoprinc!AY62</f>
        <v>1.9870777835080844E-2</v>
      </c>
      <c r="L70" s="105">
        <f>compoprinc!AZ62</f>
        <v>3.0234455975588492E-3</v>
      </c>
      <c r="M70" s="105">
        <f>compoprinc!BA62</f>
        <v>1.3284340171666464E-3</v>
      </c>
      <c r="N70" s="105">
        <f>compoprinc!BB62</f>
        <v>2.6713999676672984E-3</v>
      </c>
      <c r="O70" s="105">
        <f>compoprinc!BC62</f>
        <v>3.6813896447007721E-4</v>
      </c>
      <c r="P70" s="105">
        <f>compoprinc!BD62</f>
        <v>2.8960882517736763E-3</v>
      </c>
      <c r="Q70" s="183">
        <f>compoprinc!BE62</f>
        <v>3.1176135044290731E-3</v>
      </c>
      <c r="R70" s="106">
        <f>compoprinc!BF62</f>
        <v>1.0769262150006398E-2</v>
      </c>
      <c r="S70" s="105">
        <f>compoprinc!BG62</f>
        <v>7.6944612210922969E-3</v>
      </c>
      <c r="T70" s="105">
        <f>compoprinc!BH62</f>
        <v>9.3876968652165105E-4</v>
      </c>
      <c r="U70" s="105">
        <f>compoprinc!BI62</f>
        <v>3.0756369556494967E-4</v>
      </c>
      <c r="V70" s="105">
        <f>compoprinc!BJ62</f>
        <v>8.8202962846395394E-4</v>
      </c>
      <c r="W70" s="105">
        <f>compoprinc!BK62</f>
        <v>5.6881893426341534E-5</v>
      </c>
      <c r="X70" s="105">
        <f>compoprinc!BL62</f>
        <v>4.4169700443497106E-4</v>
      </c>
      <c r="Y70" s="134">
        <f>compoprinc!BM62</f>
        <v>4.4785896268884073E-4</v>
      </c>
      <c r="AB70" s="597">
        <f t="shared" si="0"/>
        <v>-1.9510348892026741E-9</v>
      </c>
      <c r="AC70" s="597">
        <f t="shared" si="1"/>
        <v>7.1775696497411445E-11</v>
      </c>
      <c r="AD70" s="597">
        <f t="shared" si="2"/>
        <v>5.7813392961847399E-11</v>
      </c>
    </row>
    <row r="71" spans="1:30" x14ac:dyDescent="0.2">
      <c r="A71" s="107">
        <v>1974</v>
      </c>
      <c r="B71" s="106">
        <f>compoprinc!AP63</f>
        <v>7.2225751076189226E-2</v>
      </c>
      <c r="C71" s="105">
        <f>compoprinc!AQ63</f>
        <v>3.0176758847460405E-2</v>
      </c>
      <c r="D71" s="105">
        <f>compoprinc!AR63</f>
        <v>7.0182864429746417E-3</v>
      </c>
      <c r="E71" s="105">
        <f>compoprinc!AS63</f>
        <v>3.3938281436696194E-3</v>
      </c>
      <c r="F71" s="105">
        <f>compoprinc!AT63</f>
        <v>7.1489700850762006E-3</v>
      </c>
      <c r="G71" s="105">
        <f>compoprinc!AU63</f>
        <v>1.3929381876263136E-3</v>
      </c>
      <c r="H71" s="105">
        <f>compoprinc!AV63</f>
        <v>1.1279509834025703E-2</v>
      </c>
      <c r="I71" s="183">
        <f>compoprinc!AW63</f>
        <v>1.1815459099068448E-2</v>
      </c>
      <c r="J71" s="106">
        <f>compoprinc!AX63</f>
        <v>3.2106272792248092E-2</v>
      </c>
      <c r="K71" s="105">
        <f>compoprinc!AY63</f>
        <v>1.7565627870368417E-2</v>
      </c>
      <c r="L71" s="105">
        <f>compoprinc!AZ63</f>
        <v>3.2914190347728689E-3</v>
      </c>
      <c r="M71" s="105">
        <f>compoprinc!BA63</f>
        <v>1.2877055470671417E-3</v>
      </c>
      <c r="N71" s="105">
        <f>compoprinc!BB63</f>
        <v>2.8386864284790647E-3</v>
      </c>
      <c r="O71" s="105">
        <f>compoprinc!BC63</f>
        <v>4.9159460833658741E-4</v>
      </c>
      <c r="P71" s="105">
        <f>compoprinc!BD63</f>
        <v>3.2474695080715321E-3</v>
      </c>
      <c r="Q71" s="183">
        <f>compoprinc!BE63</f>
        <v>3.3837700054917264E-3</v>
      </c>
      <c r="R71" s="106">
        <f>compoprinc!BF63</f>
        <v>1.0359582534078982E-2</v>
      </c>
      <c r="S71" s="105">
        <f>compoprinc!BG63</f>
        <v>6.8899119101075712E-3</v>
      </c>
      <c r="T71" s="105">
        <f>compoprinc!BH63</f>
        <v>1.0357275098463528E-3</v>
      </c>
      <c r="U71" s="105">
        <f>compoprinc!BI63</f>
        <v>2.9751170303721208E-4</v>
      </c>
      <c r="V71" s="105">
        <f>compoprinc!BJ63</f>
        <v>9.7100901815316831E-4</v>
      </c>
      <c r="W71" s="105">
        <f>compoprinc!BK63</f>
        <v>6.5314348656142496E-5</v>
      </c>
      <c r="X71" s="105">
        <f>compoprinc!BL63</f>
        <v>5.1157832429682415E-4</v>
      </c>
      <c r="Y71" s="134">
        <f>compoprinc!BM63</f>
        <v>5.885293560550231E-4</v>
      </c>
      <c r="AB71" s="597">
        <f t="shared" si="0"/>
        <v>4.3628789470062657E-10</v>
      </c>
      <c r="AC71" s="597">
        <f t="shared" si="1"/>
        <v>-2.1033924602065213E-10</v>
      </c>
      <c r="AD71" s="597">
        <f t="shared" si="2"/>
        <v>3.6392668739670953E-10</v>
      </c>
    </row>
    <row r="72" spans="1:30" x14ac:dyDescent="0.2">
      <c r="A72" s="107">
        <v>1975</v>
      </c>
      <c r="B72" s="106">
        <f>compoprinc!AP64</f>
        <v>7.1933342539779233E-2</v>
      </c>
      <c r="C72" s="105">
        <f>compoprinc!AQ64</f>
        <v>2.9211035018619214E-2</v>
      </c>
      <c r="D72" s="105">
        <f>compoprinc!AR64</f>
        <v>6.7936616285608764E-3</v>
      </c>
      <c r="E72" s="105">
        <f>compoprinc!AS64</f>
        <v>3.4213151308536416E-3</v>
      </c>
      <c r="F72" s="105">
        <f>compoprinc!AT64</f>
        <v>7.4457986463958292E-3</v>
      </c>
      <c r="G72" s="105">
        <f>compoprinc!AU64</f>
        <v>1.6025983473055838E-3</v>
      </c>
      <c r="H72" s="105">
        <f>compoprinc!AV64</f>
        <v>1.1607149956518015E-2</v>
      </c>
      <c r="I72" s="183">
        <f>compoprinc!AW64</f>
        <v>1.1851784913901042E-2</v>
      </c>
      <c r="J72" s="106">
        <f>compoprinc!AX64</f>
        <v>3.201727846399649E-2</v>
      </c>
      <c r="K72" s="105">
        <f>compoprinc!AY64</f>
        <v>1.6978073704343899E-2</v>
      </c>
      <c r="L72" s="105">
        <f>compoprinc!AZ64</f>
        <v>3.1204834660038677E-3</v>
      </c>
      <c r="M72" s="105">
        <f>compoprinc!BA64</f>
        <v>1.2879608307575785E-3</v>
      </c>
      <c r="N72" s="105">
        <f>compoprinc!BB64</f>
        <v>3.0613423077108237E-3</v>
      </c>
      <c r="O72" s="105">
        <f>compoprinc!BC64</f>
        <v>6.3371448141380515E-4</v>
      </c>
      <c r="P72" s="105">
        <f>compoprinc!BD64</f>
        <v>3.3651196474631107E-3</v>
      </c>
      <c r="Q72" s="183">
        <f>compoprinc!BE64</f>
        <v>3.5705848428637665E-3</v>
      </c>
      <c r="R72" s="106">
        <f>compoprinc!BF64</f>
        <v>1.0571379923732138E-2</v>
      </c>
      <c r="S72" s="105">
        <f>compoprinc!BG64</f>
        <v>6.8383049409739272E-3</v>
      </c>
      <c r="T72" s="105">
        <f>compoprinc!BH64</f>
        <v>1.0156779794177843E-3</v>
      </c>
      <c r="U72" s="105">
        <f>compoprinc!BI64</f>
        <v>3.1276733873002172E-4</v>
      </c>
      <c r="V72" s="105">
        <f>compoprinc!BJ64</f>
        <v>1.1092507616319303E-3</v>
      </c>
      <c r="W72" s="105">
        <f>compoprinc!BK64</f>
        <v>6.8207712913145868E-5</v>
      </c>
      <c r="X72" s="105">
        <f>compoprinc!BL64</f>
        <v>5.5511368102145742E-4</v>
      </c>
      <c r="Y72" s="134">
        <f>compoprinc!BM64</f>
        <v>6.7205698502903477E-4</v>
      </c>
      <c r="AB72" s="597">
        <f t="shared" si="0"/>
        <v>-1.1023749690863838E-9</v>
      </c>
      <c r="AC72" s="597">
        <f t="shared" si="1"/>
        <v>-8.1656036099442275E-10</v>
      </c>
      <c r="AD72" s="597">
        <f t="shared" si="2"/>
        <v>5.2401483673081284E-10</v>
      </c>
    </row>
    <row r="73" spans="1:30" x14ac:dyDescent="0.2">
      <c r="A73" s="107">
        <v>1976</v>
      </c>
      <c r="B73" s="106">
        <f>compoprinc!AP65</f>
        <v>7.2072440391657722E-2</v>
      </c>
      <c r="C73" s="105">
        <f>compoprinc!AQ65</f>
        <v>3.0426345305009761E-2</v>
      </c>
      <c r="D73" s="105">
        <f>compoprinc!AR65</f>
        <v>6.2863535139918714E-3</v>
      </c>
      <c r="E73" s="105">
        <f>compoprinc!AS65</f>
        <v>3.3120573990935431E-3</v>
      </c>
      <c r="F73" s="105">
        <f>compoprinc!AT65</f>
        <v>7.1156712760491736E-3</v>
      </c>
      <c r="G73" s="105">
        <f>compoprinc!AU65</f>
        <v>1.5476667898649543E-3</v>
      </c>
      <c r="H73" s="105">
        <f>compoprinc!AV65</f>
        <v>1.1906048368139466E-2</v>
      </c>
      <c r="I73" s="183">
        <f>compoprinc!AW65</f>
        <v>1.1478299775884437E-2</v>
      </c>
      <c r="J73" s="106">
        <f>compoprinc!AX65</f>
        <v>3.2221073046663662E-2</v>
      </c>
      <c r="K73" s="105">
        <f>compoprinc!AY65</f>
        <v>1.7736690078701045E-2</v>
      </c>
      <c r="L73" s="105">
        <f>compoprinc!AZ65</f>
        <v>2.842951979608644E-3</v>
      </c>
      <c r="M73" s="105">
        <f>compoprinc!BA65</f>
        <v>1.3079209360371338E-3</v>
      </c>
      <c r="N73" s="105">
        <f>compoprinc!BB65</f>
        <v>2.849262737056657E-3</v>
      </c>
      <c r="O73" s="105">
        <f>compoprinc!BC65</f>
        <v>5.0617191141202889E-4</v>
      </c>
      <c r="P73" s="105">
        <f>compoprinc!BD65</f>
        <v>3.4868006962922582E-3</v>
      </c>
      <c r="Q73" s="183">
        <f>compoprinc!BE65</f>
        <v>3.4912751363411765E-3</v>
      </c>
      <c r="R73" s="106">
        <f>compoprinc!BF65</f>
        <v>1.0732540805243218E-2</v>
      </c>
      <c r="S73" s="105">
        <f>compoprinc!BG65</f>
        <v>7.1506805299756948E-3</v>
      </c>
      <c r="T73" s="105">
        <f>compoprinc!BH65</f>
        <v>9.4886934356188399E-4</v>
      </c>
      <c r="U73" s="105">
        <f>compoprinc!BI65</f>
        <v>3.2212846547786597E-4</v>
      </c>
      <c r="V73" s="105">
        <f>compoprinc!BJ65</f>
        <v>9.9100268528984348E-4</v>
      </c>
      <c r="W73" s="105">
        <f>compoprinc!BK65</f>
        <v>7.1376292328752949E-5</v>
      </c>
      <c r="X73" s="105">
        <f>compoprinc!BL65</f>
        <v>5.8008068913764643E-4</v>
      </c>
      <c r="Y73" s="134">
        <f>compoprinc!BM65</f>
        <v>6.6840226772171829E-4</v>
      </c>
      <c r="AB73" s="597">
        <f t="shared" si="0"/>
        <v>-2.036375484903985E-9</v>
      </c>
      <c r="AC73" s="597">
        <f t="shared" si="1"/>
        <v>-4.2878528505596591E-10</v>
      </c>
      <c r="AD73" s="597">
        <f t="shared" si="2"/>
        <v>5.3174981258508058E-10</v>
      </c>
    </row>
    <row r="74" spans="1:30" x14ac:dyDescent="0.2">
      <c r="A74" s="107">
        <v>1977</v>
      </c>
      <c r="B74" s="106">
        <f>compoprinc!AP66</f>
        <v>7.2549393774538729E-2</v>
      </c>
      <c r="C74" s="105">
        <f>compoprinc!AQ66</f>
        <v>3.071661747653387E-2</v>
      </c>
      <c r="D74" s="105">
        <f>compoprinc!AR66</f>
        <v>6.2603915068722427E-3</v>
      </c>
      <c r="E74" s="105">
        <f>compoprinc!AS66</f>
        <v>3.3283023054002311E-3</v>
      </c>
      <c r="F74" s="105">
        <f>compoprinc!AT66</f>
        <v>6.9502024806405993E-3</v>
      </c>
      <c r="G74" s="105">
        <f>compoprinc!AU66</f>
        <v>1.6466151135726415E-3</v>
      </c>
      <c r="H74" s="105">
        <f>compoprinc!AV66</f>
        <v>1.2315626975949456E-2</v>
      </c>
      <c r="I74" s="183">
        <f>compoprinc!AW66</f>
        <v>1.1331639377814007E-2</v>
      </c>
      <c r="J74" s="106">
        <f>compoprinc!AX66</f>
        <v>3.2541151564652537E-2</v>
      </c>
      <c r="K74" s="105">
        <f>compoprinc!AY66</f>
        <v>1.7956246611854798E-2</v>
      </c>
      <c r="L74" s="105">
        <f>compoprinc!AZ66</f>
        <v>2.898701657338393E-3</v>
      </c>
      <c r="M74" s="105">
        <f>compoprinc!BA66</f>
        <v>1.3709155658453934E-3</v>
      </c>
      <c r="N74" s="105">
        <f>compoprinc!BB66</f>
        <v>2.761605386236321E-3</v>
      </c>
      <c r="O74" s="105">
        <f>compoprinc!BC66</f>
        <v>5.0724730277832558E-4</v>
      </c>
      <c r="P74" s="105">
        <f>compoprinc!BD66</f>
        <v>3.5537403867489936E-3</v>
      </c>
      <c r="Q74" s="183">
        <f>compoprinc!BE66</f>
        <v>3.4926953685890938E-3</v>
      </c>
      <c r="R74" s="106">
        <f>compoprinc!BF66</f>
        <v>1.0880721020599893E-2</v>
      </c>
      <c r="S74" s="105">
        <f>compoprinc!BG66</f>
        <v>7.2502181295066581E-3</v>
      </c>
      <c r="T74" s="105">
        <f>compoprinc!BH66</f>
        <v>9.6789801090982818E-4</v>
      </c>
      <c r="U74" s="105">
        <f>compoprinc!BI66</f>
        <v>3.4017882522461001E-4</v>
      </c>
      <c r="V74" s="105">
        <f>compoprinc!BJ66</f>
        <v>9.4869692830648611E-4</v>
      </c>
      <c r="W74" s="105">
        <f>compoprinc!BK66</f>
        <v>7.5220144791047182E-5</v>
      </c>
      <c r="X74" s="105">
        <f>compoprinc!BL66</f>
        <v>5.9802280674265546E-4</v>
      </c>
      <c r="Y74" s="134">
        <f>compoprinc!BM66</f>
        <v>7.0048578377097243E-4</v>
      </c>
      <c r="AB74" s="597">
        <f t="shared" si="0"/>
        <v>-1.462244325622919E-9</v>
      </c>
      <c r="AC74" s="597">
        <f t="shared" si="1"/>
        <v>-7.1473878204830754E-10</v>
      </c>
      <c r="AD74" s="597">
        <f t="shared" si="2"/>
        <v>3.9134763485382251E-10</v>
      </c>
    </row>
    <row r="75" spans="1:30" x14ac:dyDescent="0.2">
      <c r="A75" s="107">
        <v>1978</v>
      </c>
      <c r="B75" s="106">
        <f>compoprinc!AP67</f>
        <v>7.2976056114204102E-2</v>
      </c>
      <c r="C75" s="105">
        <f>compoprinc!AQ67</f>
        <v>3.0031303613531346E-2</v>
      </c>
      <c r="D75" s="105">
        <f>compoprinc!AR67</f>
        <v>6.6785937943305146E-3</v>
      </c>
      <c r="E75" s="105">
        <f>compoprinc!AS67</f>
        <v>3.0825248571866772E-3</v>
      </c>
      <c r="F75" s="105">
        <f>compoprinc!AT67</f>
        <v>6.9939891315839164E-3</v>
      </c>
      <c r="G75" s="105">
        <f>compoprinc!AU67</f>
        <v>1.8211529859047046E-3</v>
      </c>
      <c r="H75" s="105">
        <f>compoprinc!AV67</f>
        <v>1.3060862378417415E-2</v>
      </c>
      <c r="I75" s="183">
        <f>compoprinc!AW67</f>
        <v>1.1307629555101562E-2</v>
      </c>
      <c r="J75" s="106">
        <f>compoprinc!AX67</f>
        <v>3.3259174655212664E-2</v>
      </c>
      <c r="K75" s="105">
        <f>compoprinc!AY67</f>
        <v>1.7808488800471367E-2</v>
      </c>
      <c r="L75" s="105">
        <f>compoprinc!AZ67</f>
        <v>3.2111068962188088E-3</v>
      </c>
      <c r="M75" s="105">
        <f>compoprinc!BA67</f>
        <v>1.2885148256250715E-3</v>
      </c>
      <c r="N75" s="105">
        <f>compoprinc!BB67</f>
        <v>2.9750575089328019E-3</v>
      </c>
      <c r="O75" s="105">
        <f>compoprinc!BC67</f>
        <v>5.3238317640597922E-4</v>
      </c>
      <c r="P75" s="105">
        <f>compoprinc!BD67</f>
        <v>3.8117712095590145E-3</v>
      </c>
      <c r="Q75" s="183">
        <f>compoprinc!BE67</f>
        <v>3.6318536372262067E-3</v>
      </c>
      <c r="R75" s="106">
        <f>compoprinc!BF67</f>
        <v>1.1327964541291369E-2</v>
      </c>
      <c r="S75" s="105">
        <f>compoprinc!BG67</f>
        <v>7.2379961932949599E-3</v>
      </c>
      <c r="T75" s="105">
        <f>compoprinc!BH67</f>
        <v>1.0972108879051617E-3</v>
      </c>
      <c r="U75" s="105">
        <f>compoprinc!BI67</f>
        <v>3.1582090056363958E-4</v>
      </c>
      <c r="V75" s="105">
        <f>compoprinc!BJ67</f>
        <v>1.1444034625829672E-3</v>
      </c>
      <c r="W75" s="105">
        <f>compoprinc!BK67</f>
        <v>8.9862935019653081E-5</v>
      </c>
      <c r="X75" s="105">
        <f>compoprinc!BL67</f>
        <v>6.6161463603038768E-4</v>
      </c>
      <c r="Y75" s="134">
        <f>compoprinc!BM67</f>
        <v>7.8105514884281753E-4</v>
      </c>
      <c r="AB75" s="597">
        <f t="shared" ref="AB75:AB116" si="3">B75-SUM(C75:I75)</f>
        <v>-2.0185203508660265E-10</v>
      </c>
      <c r="AC75" s="597">
        <f t="shared" ref="AC75:AC116" si="4">J75-SUM(K75:Q75)</f>
        <v>-1.3992265887607935E-9</v>
      </c>
      <c r="AD75" s="597">
        <f t="shared" ref="AD75:AD116" si="5">R75-SUM(S75:Y75)</f>
        <v>3.770517821577446E-10</v>
      </c>
    </row>
    <row r="76" spans="1:30" x14ac:dyDescent="0.2">
      <c r="A76" s="110">
        <v>1979</v>
      </c>
      <c r="B76" s="109">
        <f>compoprinc!AP68</f>
        <v>7.6235704123973846E-2</v>
      </c>
      <c r="C76" s="108">
        <f>compoprinc!AQ68</f>
        <v>3.060099296271801E-2</v>
      </c>
      <c r="D76" s="108">
        <f>compoprinc!AR68</f>
        <v>7.8426971303997561E-3</v>
      </c>
      <c r="E76" s="108">
        <f>compoprinc!AS68</f>
        <v>3.0507271294482052E-3</v>
      </c>
      <c r="F76" s="108">
        <f>compoprinc!AT68</f>
        <v>7.4732811190187931E-3</v>
      </c>
      <c r="G76" s="108">
        <f>compoprinc!AU68</f>
        <v>2.0323912613093853E-3</v>
      </c>
      <c r="H76" s="108">
        <f>compoprinc!AV68</f>
        <v>1.3733345083892345E-2</v>
      </c>
      <c r="I76" s="184">
        <f>compoprinc!AW68</f>
        <v>1.150226965546608E-2</v>
      </c>
      <c r="J76" s="109">
        <f>compoprinc!AX68</f>
        <v>3.6026574671268463E-2</v>
      </c>
      <c r="K76" s="108">
        <f>compoprinc!AY68</f>
        <v>1.856449618935585E-2</v>
      </c>
      <c r="L76" s="108">
        <f>compoprinc!AZ68</f>
        <v>3.792253446590621E-3</v>
      </c>
      <c r="M76" s="108">
        <f>compoprinc!BA68</f>
        <v>1.273554633371532E-3</v>
      </c>
      <c r="N76" s="108">
        <f>compoprinc!BB68</f>
        <v>3.6413678899407387E-3</v>
      </c>
      <c r="O76" s="108">
        <f>compoprinc!BC68</f>
        <v>6.0213118558749557E-4</v>
      </c>
      <c r="P76" s="108">
        <f>compoprinc!BD68</f>
        <v>4.1505731642246246E-3</v>
      </c>
      <c r="Q76" s="184">
        <f>compoprinc!BE68</f>
        <v>4.0022004395723343E-3</v>
      </c>
      <c r="R76" s="109">
        <f>compoprinc!BF68</f>
        <v>1.2822536751627922E-2</v>
      </c>
      <c r="S76" s="108">
        <f>compoprinc!BG68</f>
        <v>7.780593354254961E-3</v>
      </c>
      <c r="T76" s="108">
        <f>compoprinc!BH68</f>
        <v>1.2899410494355834E-3</v>
      </c>
      <c r="U76" s="108">
        <f>compoprinc!BI68</f>
        <v>3.1601719820173457E-4</v>
      </c>
      <c r="V76" s="108">
        <f>compoprinc!BJ68</f>
        <v>1.6594232292845845E-3</v>
      </c>
      <c r="W76" s="108">
        <f>compoprinc!BK68</f>
        <v>1.1421023373259231E-4</v>
      </c>
      <c r="X76" s="108">
        <f>compoprinc!BL68</f>
        <v>7.3776103090494871E-4</v>
      </c>
      <c r="Y76" s="138">
        <f>compoprinc!BM68</f>
        <v>9.2459056759253144E-4</v>
      </c>
      <c r="AB76" s="597">
        <f t="shared" si="3"/>
        <v>-2.1827872842550278E-10</v>
      </c>
      <c r="AC76" s="597">
        <f t="shared" si="4"/>
        <v>-2.2773747332394123E-9</v>
      </c>
      <c r="AD76" s="597">
        <f t="shared" si="5"/>
        <v>8.8220986071974039E-11</v>
      </c>
    </row>
    <row r="77" spans="1:30" x14ac:dyDescent="0.2">
      <c r="A77" s="107">
        <v>1980</v>
      </c>
      <c r="B77" s="106">
        <f>compoprinc!AP69</f>
        <v>7.2896979749202728E-2</v>
      </c>
      <c r="C77" s="105">
        <f>compoprinc!AQ69</f>
        <v>2.5145875290036201E-2</v>
      </c>
      <c r="D77" s="105">
        <f>compoprinc!AR69</f>
        <v>9.3006107199471444E-3</v>
      </c>
      <c r="E77" s="105">
        <f>compoprinc!AS69</f>
        <v>3.3411717740818858E-3</v>
      </c>
      <c r="F77" s="105">
        <f>compoprinc!AT69</f>
        <v>6.7973467521369457E-3</v>
      </c>
      <c r="G77" s="105">
        <f>compoprinc!AU69</f>
        <v>2.1862990688532591E-3</v>
      </c>
      <c r="H77" s="105">
        <f>compoprinc!AV69</f>
        <v>1.6018472611904144E-2</v>
      </c>
      <c r="I77" s="183">
        <f>compoprinc!AW69</f>
        <v>1.0107202455401421E-2</v>
      </c>
      <c r="J77" s="106">
        <f>compoprinc!AX69</f>
        <v>3.3711720257997513E-2</v>
      </c>
      <c r="K77" s="105">
        <f>compoprinc!AY69</f>
        <v>1.487002894282341E-2</v>
      </c>
      <c r="L77" s="105">
        <f>compoprinc!AZ69</f>
        <v>4.5591441485157702E-3</v>
      </c>
      <c r="M77" s="105">
        <f>compoprinc!BA69</f>
        <v>1.4491992042167112E-3</v>
      </c>
      <c r="N77" s="105">
        <f>compoprinc!BB69</f>
        <v>3.3645180519670248E-3</v>
      </c>
      <c r="O77" s="105">
        <f>compoprinc!BC69</f>
        <v>6.8833748809993267E-4</v>
      </c>
      <c r="P77" s="105">
        <f>compoprinc!BD69</f>
        <v>4.9708625301718712E-3</v>
      </c>
      <c r="Q77" s="183">
        <f>compoprinc!BE69</f>
        <v>3.8096292410045862E-3</v>
      </c>
      <c r="R77" s="106">
        <f>compoprinc!BF69</f>
        <v>1.1546904221177101E-2</v>
      </c>
      <c r="S77" s="105">
        <f>compoprinc!BG69</f>
        <v>5.9617506340146065E-3</v>
      </c>
      <c r="T77" s="105">
        <f>compoprinc!BH69</f>
        <v>1.5891382763584261E-3</v>
      </c>
      <c r="U77" s="105">
        <f>compoprinc!BI69</f>
        <v>3.6750901745108422E-4</v>
      </c>
      <c r="V77" s="105">
        <f>compoprinc!BJ69</f>
        <v>1.5271769370883703E-3</v>
      </c>
      <c r="W77" s="105">
        <f>compoprinc!BK69</f>
        <v>1.3971106091048568E-4</v>
      </c>
      <c r="X77" s="105">
        <f>compoprinc!BL69</f>
        <v>9.3749194638803601E-4</v>
      </c>
      <c r="Y77" s="134">
        <f>compoprinc!BM69</f>
        <v>1.0241267737001181E-3</v>
      </c>
      <c r="AB77" s="597">
        <f t="shared" si="3"/>
        <v>1.076841726899147E-9</v>
      </c>
      <c r="AC77" s="597">
        <f t="shared" si="4"/>
        <v>6.5119820646941662E-10</v>
      </c>
      <c r="AD77" s="597">
        <f t="shared" si="5"/>
        <v>-4.2473402572795749E-10</v>
      </c>
    </row>
    <row r="78" spans="1:30" x14ac:dyDescent="0.2">
      <c r="A78" s="107">
        <v>1981</v>
      </c>
      <c r="B78" s="106">
        <f>compoprinc!AP70</f>
        <v>7.4751116335391998E-2</v>
      </c>
      <c r="C78" s="105">
        <f>compoprinc!AQ70</f>
        <v>2.4714058265089989E-2</v>
      </c>
      <c r="D78" s="105">
        <f>compoprinc!AR70</f>
        <v>1.0925694165052846E-2</v>
      </c>
      <c r="E78" s="105">
        <f>compoprinc!AS70</f>
        <v>4.2554872343316674E-3</v>
      </c>
      <c r="F78" s="105">
        <f>compoprinc!AT70</f>
        <v>6.7198947072029114E-3</v>
      </c>
      <c r="G78" s="105">
        <f>compoprinc!AU70</f>
        <v>2.7455624658614397E-3</v>
      </c>
      <c r="H78" s="105">
        <f>compoprinc!AV70</f>
        <v>1.5997393056750298E-2</v>
      </c>
      <c r="I78" s="183">
        <f>compoprinc!AW70</f>
        <v>9.3930298462510109E-3</v>
      </c>
      <c r="J78" s="106">
        <f>compoprinc!AX70</f>
        <v>3.492133691906929E-2</v>
      </c>
      <c r="K78" s="105">
        <f>compoprinc!AY70</f>
        <v>1.4617002569139004E-2</v>
      </c>
      <c r="L78" s="105">
        <f>compoprinc!AZ70</f>
        <v>5.5989680295169819E-3</v>
      </c>
      <c r="M78" s="105">
        <f>compoprinc!BA70</f>
        <v>1.9988613639725372E-3</v>
      </c>
      <c r="N78" s="105">
        <f>compoprinc!BB70</f>
        <v>3.4121931530535221E-3</v>
      </c>
      <c r="O78" s="105">
        <f>compoprinc!BC70</f>
        <v>7.9847796587273479E-4</v>
      </c>
      <c r="P78" s="105">
        <f>compoprinc!BD70</f>
        <v>4.8874584026634693E-3</v>
      </c>
      <c r="Q78" s="183">
        <f>compoprinc!BE70</f>
        <v>3.60837671905756E-3</v>
      </c>
      <c r="R78" s="106">
        <f>compoprinc!BF70</f>
        <v>1.2082545086741447E-2</v>
      </c>
      <c r="S78" s="105">
        <f>compoprinc!BG70</f>
        <v>5.8481702581048012E-3</v>
      </c>
      <c r="T78" s="105">
        <f>compoprinc!BH70</f>
        <v>2.0082910373275809E-3</v>
      </c>
      <c r="U78" s="105">
        <f>compoprinc!BI70</f>
        <v>5.936750239925459E-4</v>
      </c>
      <c r="V78" s="105">
        <f>compoprinc!BJ70</f>
        <v>1.5610243426635861E-3</v>
      </c>
      <c r="W78" s="105">
        <f>compoprinc!BK70</f>
        <v>1.566270220791921E-4</v>
      </c>
      <c r="X78" s="105">
        <f>compoprinc!BL70</f>
        <v>9.1313425218686461E-4</v>
      </c>
      <c r="Y78" s="134">
        <f>compoprinc!BM70</f>
        <v>1.0016232263296843E-3</v>
      </c>
      <c r="AB78" s="597">
        <f t="shared" si="3"/>
        <v>-3.4051481634378433E-9</v>
      </c>
      <c r="AC78" s="597">
        <f t="shared" si="4"/>
        <v>-1.2842065189033747E-9</v>
      </c>
      <c r="AD78" s="597">
        <f t="shared" si="5"/>
        <v>-7.5942807598039508E-11</v>
      </c>
    </row>
    <row r="79" spans="1:30" x14ac:dyDescent="0.2">
      <c r="A79" s="107">
        <v>1982</v>
      </c>
      <c r="B79" s="106">
        <f>compoprinc!AP71</f>
        <v>7.7952533960342407E-2</v>
      </c>
      <c r="C79" s="105">
        <f>compoprinc!AQ71</f>
        <v>2.4176700040698051E-2</v>
      </c>
      <c r="D79" s="105">
        <f>compoprinc!AR71</f>
        <v>1.2565380282467231E-2</v>
      </c>
      <c r="E79" s="105">
        <f>compoprinc!AS71</f>
        <v>4.8066709423437715E-3</v>
      </c>
      <c r="F79" s="105">
        <f>compoprinc!AT71</f>
        <v>6.3059832900762558E-3</v>
      </c>
      <c r="G79" s="105">
        <f>compoprinc!AU71</f>
        <v>3.9222263731062412E-3</v>
      </c>
      <c r="H79" s="105">
        <f>compoprinc!AV71</f>
        <v>1.7701353877782822E-2</v>
      </c>
      <c r="I79" s="183">
        <f>compoprinc!AW71</f>
        <v>8.4742158651351929E-3</v>
      </c>
      <c r="J79" s="106">
        <f>compoprinc!AX71</f>
        <v>3.8890648633241653E-2</v>
      </c>
      <c r="K79" s="105">
        <f>compoprinc!AY71</f>
        <v>1.6158310696482658E-2</v>
      </c>
      <c r="L79" s="105">
        <f>compoprinc!AZ71</f>
        <v>6.471818018326303E-3</v>
      </c>
      <c r="M79" s="105">
        <f>compoprinc!BA71</f>
        <v>2.2530107526108623E-3</v>
      </c>
      <c r="N79" s="105">
        <f>compoprinc!BB71</f>
        <v>3.3276088070124388E-3</v>
      </c>
      <c r="O79" s="105">
        <f>compoprinc!BC71</f>
        <v>1.5340741956606507E-3</v>
      </c>
      <c r="P79" s="105">
        <f>compoprinc!BD71</f>
        <v>5.7989582419395447E-3</v>
      </c>
      <c r="Q79" s="183">
        <f>compoprinc!BE71</f>
        <v>3.346866462379694E-3</v>
      </c>
      <c r="R79" s="106">
        <f>compoprinc!BF71</f>
        <v>1.5278237871825695E-2</v>
      </c>
      <c r="S79" s="105">
        <f>compoprinc!BG71</f>
        <v>8.3005577325820923E-3</v>
      </c>
      <c r="T79" s="105">
        <f>compoprinc!BH71</f>
        <v>2.3526891886831436E-3</v>
      </c>
      <c r="U79" s="105">
        <f>compoprinc!BI71</f>
        <v>6.5864633143064566E-4</v>
      </c>
      <c r="V79" s="105">
        <f>compoprinc!BJ71</f>
        <v>1.6861980548128486E-3</v>
      </c>
      <c r="W79" s="105">
        <f>compoprinc!BK71</f>
        <v>1.7542736895848066E-4</v>
      </c>
      <c r="X79" s="105">
        <f>compoprinc!BL71</f>
        <v>1.0872256243601441E-3</v>
      </c>
      <c r="Y79" s="134">
        <f>compoprinc!BM71</f>
        <v>1.0174942435696721E-3</v>
      </c>
      <c r="AB79" s="597">
        <f t="shared" si="3"/>
        <v>3.2887328416109085E-9</v>
      </c>
      <c r="AC79" s="597">
        <f t="shared" si="4"/>
        <v>1.4588295016437769E-9</v>
      </c>
      <c r="AD79" s="597">
        <f t="shared" si="5"/>
        <v>-6.7257133196108043E-10</v>
      </c>
    </row>
    <row r="80" spans="1:30" x14ac:dyDescent="0.2">
      <c r="A80" s="107">
        <v>1983</v>
      </c>
      <c r="B80" s="106">
        <f>compoprinc!AP72</f>
        <v>8.09154212474823E-2</v>
      </c>
      <c r="C80" s="105">
        <f>compoprinc!AQ72</f>
        <v>2.5819428265094757E-2</v>
      </c>
      <c r="D80" s="105">
        <f>compoprinc!AR72</f>
        <v>1.1921927274670452E-2</v>
      </c>
      <c r="E80" s="105">
        <f>compoprinc!AS72</f>
        <v>4.7033771406859159E-3</v>
      </c>
      <c r="F80" s="105">
        <f>compoprinc!AT72</f>
        <v>5.7680322788655758E-3</v>
      </c>
      <c r="G80" s="105">
        <f>compoprinc!AU72</f>
        <v>5.3136115893721581E-3</v>
      </c>
      <c r="H80" s="105">
        <f>compoprinc!AV72</f>
        <v>1.9455593079328537E-2</v>
      </c>
      <c r="I80" s="183">
        <f>compoprinc!AW72</f>
        <v>7.9334555193781853E-3</v>
      </c>
      <c r="J80" s="106">
        <f>compoprinc!AX72</f>
        <v>4.0909655392169952E-2</v>
      </c>
      <c r="K80" s="105">
        <f>compoprinc!AY72</f>
        <v>1.7592361196875572E-2</v>
      </c>
      <c r="L80" s="105">
        <f>compoprinc!AZ72</f>
        <v>6.2653824243170675E-3</v>
      </c>
      <c r="M80" s="105">
        <f>compoprinc!BA72</f>
        <v>2.3648510104976594E-3</v>
      </c>
      <c r="N80" s="105">
        <f>compoprinc!BB72</f>
        <v>3.130804281681776E-3</v>
      </c>
      <c r="O80" s="105">
        <f>compoprinc!BC72</f>
        <v>1.9128788262605667E-3</v>
      </c>
      <c r="P80" s="105">
        <f>compoprinc!BD72</f>
        <v>6.4568277448415756E-3</v>
      </c>
      <c r="Q80" s="183">
        <f>compoprinc!BE72</f>
        <v>3.1865490600466728E-3</v>
      </c>
      <c r="R80" s="106">
        <f>compoprinc!BF72</f>
        <v>1.7221469432115555E-2</v>
      </c>
      <c r="S80" s="105">
        <f>compoprinc!BG72</f>
        <v>9.9478568881750107E-3</v>
      </c>
      <c r="T80" s="105">
        <f>compoprinc!BH72</f>
        <v>2.2596981189053622E-3</v>
      </c>
      <c r="U80" s="105">
        <f>compoprinc!BI72</f>
        <v>7.1763671439839527E-4</v>
      </c>
      <c r="V80" s="105">
        <f>compoprinc!BJ72</f>
        <v>1.6641371184960008E-3</v>
      </c>
      <c r="W80" s="105">
        <f>compoprinc!BK72</f>
        <v>3.2204220769926906E-4</v>
      </c>
      <c r="X80" s="105">
        <f>compoprinc!BL72</f>
        <v>1.3346187770366669E-3</v>
      </c>
      <c r="Y80" s="134">
        <f>compoprinc!BM72</f>
        <v>9.754789643920958E-4</v>
      </c>
      <c r="AB80" s="597">
        <f t="shared" si="3"/>
        <v>-3.8999132812023163E-9</v>
      </c>
      <c r="AC80" s="597">
        <f t="shared" si="4"/>
        <v>8.4764906205236912E-10</v>
      </c>
      <c r="AD80" s="597">
        <f t="shared" si="5"/>
        <v>6.4301275415346026E-10</v>
      </c>
    </row>
    <row r="81" spans="1:30" x14ac:dyDescent="0.2">
      <c r="A81" s="107">
        <v>1984</v>
      </c>
      <c r="B81" s="106">
        <f>compoprinc!AP73</f>
        <v>8.510243147611618E-2</v>
      </c>
      <c r="C81" s="105">
        <f>compoprinc!AQ73</f>
        <v>2.6096491143107414E-2</v>
      </c>
      <c r="D81" s="105">
        <f>compoprinc!AR73</f>
        <v>1.2824527191696689E-2</v>
      </c>
      <c r="E81" s="105">
        <f>compoprinc!AS73</f>
        <v>4.4537492794916034E-3</v>
      </c>
      <c r="F81" s="105">
        <f>compoprinc!AT73</f>
        <v>6.4374473877251148E-3</v>
      </c>
      <c r="G81" s="105">
        <f>compoprinc!AU73</f>
        <v>6.4824898727238178E-3</v>
      </c>
      <c r="H81" s="105">
        <f>compoprinc!AV73</f>
        <v>1.9448600709438324E-2</v>
      </c>
      <c r="I81" s="183">
        <f>compoprinc!AW73</f>
        <v>9.3591278418898582E-3</v>
      </c>
      <c r="J81" s="106">
        <f>compoprinc!AX73</f>
        <v>4.3629992753267288E-2</v>
      </c>
      <c r="K81" s="105">
        <f>compoprinc!AY73</f>
        <v>1.7977695912122726E-2</v>
      </c>
      <c r="L81" s="105">
        <f>compoprinc!AZ73</f>
        <v>6.9676574566983618E-3</v>
      </c>
      <c r="M81" s="105">
        <f>compoprinc!BA73</f>
        <v>2.2591587330680341E-3</v>
      </c>
      <c r="N81" s="105">
        <f>compoprinc!BB73</f>
        <v>3.5344862844794989E-3</v>
      </c>
      <c r="O81" s="105">
        <f>compoprinc!BC73</f>
        <v>2.0565271843224764E-3</v>
      </c>
      <c r="P81" s="105">
        <f>compoprinc!BD73</f>
        <v>7.1381391026079655E-3</v>
      </c>
      <c r="Q81" s="183">
        <f>compoprinc!BE73</f>
        <v>3.69632663205266E-3</v>
      </c>
      <c r="R81" s="106">
        <f>compoprinc!BF73</f>
        <v>1.80630162358284E-2</v>
      </c>
      <c r="S81" s="105">
        <f>compoprinc!BG73</f>
        <v>1.0157492011785507E-2</v>
      </c>
      <c r="T81" s="105">
        <f>compoprinc!BH73</f>
        <v>2.3611474712197378E-3</v>
      </c>
      <c r="U81" s="105">
        <f>compoprinc!BI73</f>
        <v>6.5468619141029194E-4</v>
      </c>
      <c r="V81" s="105">
        <f>compoprinc!BJ73</f>
        <v>1.9542230293154716E-3</v>
      </c>
      <c r="W81" s="105">
        <f>compoprinc!BK73</f>
        <v>4.2096560355275869E-4</v>
      </c>
      <c r="X81" s="105">
        <f>compoprinc!BL73</f>
        <v>1.434570993296802E-3</v>
      </c>
      <c r="Y81" s="134">
        <f>compoprinc!BM73</f>
        <v>1.0799312731251121E-3</v>
      </c>
      <c r="AB81" s="597">
        <f t="shared" si="3"/>
        <v>-1.9499566406011581E-9</v>
      </c>
      <c r="AC81" s="597">
        <f t="shared" si="4"/>
        <v>1.4479155652225018E-9</v>
      </c>
      <c r="AD81" s="597">
        <f t="shared" si="5"/>
        <v>-3.3787728170864284E-10</v>
      </c>
    </row>
    <row r="82" spans="1:30" x14ac:dyDescent="0.2">
      <c r="A82" s="107">
        <v>1985</v>
      </c>
      <c r="B82" s="106">
        <f>compoprinc!AP74</f>
        <v>8.6715288460254669E-2</v>
      </c>
      <c r="C82" s="105">
        <f>compoprinc!AQ74</f>
        <v>2.4757791310548782E-2</v>
      </c>
      <c r="D82" s="105">
        <f>compoprinc!AR74</f>
        <v>1.4687769376905635E-2</v>
      </c>
      <c r="E82" s="105">
        <f>compoprinc!AS74</f>
        <v>5.5626046378165483E-3</v>
      </c>
      <c r="F82" s="105">
        <f>compoprinc!AT74</f>
        <v>6.3947560265660286E-3</v>
      </c>
      <c r="G82" s="105">
        <f>compoprinc!AU74</f>
        <v>6.3918000087141991E-3</v>
      </c>
      <c r="H82" s="105">
        <f>compoprinc!AV74</f>
        <v>1.9673904404044151E-2</v>
      </c>
      <c r="I82" s="183">
        <f>compoprinc!AW74</f>
        <v>9.2466631904244423E-3</v>
      </c>
      <c r="J82" s="106">
        <f>compoprinc!AX74</f>
        <v>4.4879551976919174E-2</v>
      </c>
      <c r="K82" s="105">
        <f>compoprinc!AY74</f>
        <v>1.7067255452275276E-2</v>
      </c>
      <c r="L82" s="105">
        <f>compoprinc!AZ74</f>
        <v>8.3524917063186876E-3</v>
      </c>
      <c r="M82" s="105">
        <f>compoprinc!BA74</f>
        <v>3.0450208287220448E-3</v>
      </c>
      <c r="N82" s="105">
        <f>compoprinc!BB74</f>
        <v>3.5870333667844534E-3</v>
      </c>
      <c r="O82" s="105">
        <f>compoprinc!BC74</f>
        <v>2.3100457619875669E-3</v>
      </c>
      <c r="P82" s="105">
        <f>compoprinc!BD74</f>
        <v>6.8752379156649113E-3</v>
      </c>
      <c r="Q82" s="183">
        <f>compoprinc!BE74</f>
        <v>3.6424668505787849E-3</v>
      </c>
      <c r="R82" s="106">
        <f>compoprinc!BF74</f>
        <v>1.8316132947802544E-2</v>
      </c>
      <c r="S82" s="105">
        <f>compoprinc!BG74</f>
        <v>9.2381611466407776E-3</v>
      </c>
      <c r="T82" s="105">
        <f>compoprinc!BH74</f>
        <v>3.6032411003361631E-3</v>
      </c>
      <c r="U82" s="105">
        <f>compoprinc!BI74</f>
        <v>9.4530915521318093E-4</v>
      </c>
      <c r="V82" s="105">
        <f>compoprinc!BJ74</f>
        <v>1.847999868914485E-3</v>
      </c>
      <c r="W82" s="105">
        <f>compoprinc!BK74</f>
        <v>4.6804166049696505E-4</v>
      </c>
      <c r="X82" s="105">
        <f>compoprinc!BL74</f>
        <v>1.3167914003133774E-3</v>
      </c>
      <c r="Y82" s="134">
        <f>compoprinc!BM74</f>
        <v>8.9658878277987242E-4</v>
      </c>
      <c r="AB82" s="597">
        <f t="shared" si="3"/>
        <v>-4.9476511776447296E-10</v>
      </c>
      <c r="AC82" s="597">
        <f t="shared" si="4"/>
        <v>9.4587448984384537E-11</v>
      </c>
      <c r="AD82" s="597">
        <f t="shared" si="5"/>
        <v>-1.6689227777533233E-10</v>
      </c>
    </row>
    <row r="83" spans="1:30" x14ac:dyDescent="0.2">
      <c r="A83" s="107">
        <v>1986</v>
      </c>
      <c r="B83" s="106">
        <f>compoprinc!AP75</f>
        <v>8.3280667662620544E-2</v>
      </c>
      <c r="C83" s="105">
        <f>compoprinc!AQ75</f>
        <v>2.1230064332485199E-2</v>
      </c>
      <c r="D83" s="105">
        <f>compoprinc!AR75</f>
        <v>1.4478667610092089E-2</v>
      </c>
      <c r="E83" s="105">
        <f>compoprinc!AS75</f>
        <v>6.0497488593682647E-3</v>
      </c>
      <c r="F83" s="105">
        <f>compoprinc!AT75</f>
        <v>5.5256867781281471E-3</v>
      </c>
      <c r="G83" s="105">
        <f>compoprinc!AU75</f>
        <v>5.9592216275632381E-3</v>
      </c>
      <c r="H83" s="105">
        <f>compoprinc!AV75</f>
        <v>2.1195089444518089E-2</v>
      </c>
      <c r="I83" s="183">
        <f>compoprinc!AW75</f>
        <v>8.8421916589140892E-3</v>
      </c>
      <c r="J83" s="106">
        <f>compoprinc!AX75</f>
        <v>4.140244796872139E-2</v>
      </c>
      <c r="K83" s="105">
        <f>compoprinc!AY75</f>
        <v>1.5140696428716183E-2</v>
      </c>
      <c r="L83" s="105">
        <f>compoprinc!AZ75</f>
        <v>7.588870452309493E-3</v>
      </c>
      <c r="M83" s="105">
        <f>compoprinc!BA75</f>
        <v>2.8143577510491014E-3</v>
      </c>
      <c r="N83" s="105">
        <f>compoprinc!BB75</f>
        <v>2.9507537838071585E-3</v>
      </c>
      <c r="O83" s="105">
        <f>compoprinc!BC75</f>
        <v>2.1349242888391018E-3</v>
      </c>
      <c r="P83" s="105">
        <f>compoprinc!BD75</f>
        <v>7.5985761359333992E-3</v>
      </c>
      <c r="Q83" s="183">
        <f>compoprinc!BE75</f>
        <v>3.1742705032229424E-3</v>
      </c>
      <c r="R83" s="106">
        <f>compoprinc!BF75</f>
        <v>1.6852833330631256E-2</v>
      </c>
      <c r="S83" s="105">
        <f>compoprinc!BG75</f>
        <v>8.5319774225354195E-3</v>
      </c>
      <c r="T83" s="105">
        <f>compoprinc!BH75</f>
        <v>2.7464699446682062E-3</v>
      </c>
      <c r="U83" s="105">
        <f>compoprinc!BI75</f>
        <v>8.7676243856549263E-4</v>
      </c>
      <c r="V83" s="105">
        <f>compoprinc!BJ75</f>
        <v>1.6020253533497453E-3</v>
      </c>
      <c r="W83" s="105">
        <f>compoprinc!BK75</f>
        <v>4.3764989823102951E-4</v>
      </c>
      <c r="X83" s="105">
        <f>compoprinc!BL75</f>
        <v>1.8335538916289806E-3</v>
      </c>
      <c r="Y83" s="134">
        <f>compoprinc!BM75</f>
        <v>8.2439469406381249E-4</v>
      </c>
      <c r="AB83" s="597">
        <f t="shared" si="3"/>
        <v>-2.648448571562767E-9</v>
      </c>
      <c r="AC83" s="597">
        <f t="shared" si="4"/>
        <v>-1.3751559890806675E-9</v>
      </c>
      <c r="AD83" s="597">
        <f t="shared" si="5"/>
        <v>-3.1241143005900085E-10</v>
      </c>
    </row>
    <row r="84" spans="1:30" x14ac:dyDescent="0.2">
      <c r="A84" s="107">
        <v>1987</v>
      </c>
      <c r="B84" s="106">
        <f>compoprinc!AP76</f>
        <v>9.2576071619987488E-2</v>
      </c>
      <c r="C84" s="105">
        <f>compoprinc!AQ76</f>
        <v>2.2391889244318008E-2</v>
      </c>
      <c r="D84" s="105">
        <f>compoprinc!AR76</f>
        <v>1.665020443033427E-2</v>
      </c>
      <c r="E84" s="105">
        <f>compoprinc!AS76</f>
        <v>5.8345440775156021E-3</v>
      </c>
      <c r="F84" s="105">
        <f>compoprinc!AT76</f>
        <v>5.976326297968626E-3</v>
      </c>
      <c r="G84" s="105">
        <f>compoprinc!AU76</f>
        <v>6.5805194899439812E-3</v>
      </c>
      <c r="H84" s="105">
        <f>compoprinc!AV76</f>
        <v>2.6078706607222557E-2</v>
      </c>
      <c r="I84" s="183">
        <f>compoprinc!AW76</f>
        <v>9.0638846158981323E-3</v>
      </c>
      <c r="J84" s="106">
        <f>compoprinc!AX76</f>
        <v>4.7684911638498306E-2</v>
      </c>
      <c r="K84" s="105">
        <f>compoprinc!AY76</f>
        <v>1.5774451196193695E-2</v>
      </c>
      <c r="L84" s="105">
        <f>compoprinc!AZ76</f>
        <v>9.7905756265390664E-3</v>
      </c>
      <c r="M84" s="105">
        <f>compoprinc!BA76</f>
        <v>2.6076106005348265E-3</v>
      </c>
      <c r="N84" s="105">
        <f>compoprinc!BB76</f>
        <v>3.2529146410524845E-3</v>
      </c>
      <c r="O84" s="105">
        <f>compoprinc!BC76</f>
        <v>2.7987130451947451E-3</v>
      </c>
      <c r="P84" s="105">
        <f>compoprinc!BD76</f>
        <v>9.9449092522263527E-3</v>
      </c>
      <c r="Q84" s="183">
        <f>compoprinc!BE76</f>
        <v>3.5157355014234781E-3</v>
      </c>
      <c r="R84" s="106">
        <f>compoprinc!BF76</f>
        <v>2.0408134907484055E-2</v>
      </c>
      <c r="S84" s="105">
        <f>compoprinc!BG76</f>
        <v>1.0013461112976074E-2</v>
      </c>
      <c r="T84" s="105">
        <f>compoprinc!BH76</f>
        <v>4.3518361558199103E-3</v>
      </c>
      <c r="U84" s="105">
        <f>compoprinc!BI76</f>
        <v>8.8114051322918385E-4</v>
      </c>
      <c r="V84" s="105">
        <f>compoprinc!BJ76</f>
        <v>1.5490928199142218E-3</v>
      </c>
      <c r="W84" s="105">
        <f>compoprinc!BK76</f>
        <v>3.9022069540806115E-4</v>
      </c>
      <c r="X84" s="105">
        <f>compoprinc!BL76</f>
        <v>2.2462233901023865E-3</v>
      </c>
      <c r="Y84" s="134">
        <f>compoprinc!BM76</f>
        <v>9.7616063430905342E-4</v>
      </c>
      <c r="AB84" s="597">
        <f t="shared" si="3"/>
        <v>-3.14321368932724E-9</v>
      </c>
      <c r="AC84" s="597">
        <f t="shared" si="4"/>
        <v>1.7753336578607559E-9</v>
      </c>
      <c r="AD84" s="597">
        <f t="shared" si="5"/>
        <v>-4.1427483665756881E-10</v>
      </c>
    </row>
    <row r="85" spans="1:30" x14ac:dyDescent="0.2">
      <c r="A85" s="107">
        <v>1988</v>
      </c>
      <c r="B85" s="106">
        <f>compoprinc!AP77</f>
        <v>0.10789698362350464</v>
      </c>
      <c r="C85" s="105">
        <f>compoprinc!AQ77</f>
        <v>2.6534894481301308E-2</v>
      </c>
      <c r="D85" s="105">
        <f>compoprinc!AR77</f>
        <v>1.7097773641580716E-2</v>
      </c>
      <c r="E85" s="105">
        <f>compoprinc!AS77</f>
        <v>5.6295895483344793E-3</v>
      </c>
      <c r="F85" s="105">
        <f>compoprinc!AT77</f>
        <v>7.0893061347305775E-3</v>
      </c>
      <c r="G85" s="105">
        <f>compoprinc!AU77</f>
        <v>8.8304951786994934E-3</v>
      </c>
      <c r="H85" s="105">
        <f>compoprinc!AV77</f>
        <v>3.244401142001152E-2</v>
      </c>
      <c r="I85" s="183">
        <f>compoprinc!AW77</f>
        <v>1.0270913131535053E-2</v>
      </c>
      <c r="J85" s="106">
        <f>compoprinc!AX77</f>
        <v>5.7988949120044708E-2</v>
      </c>
      <c r="K85" s="105">
        <f>compoprinc!AY77</f>
        <v>1.8800787627696991E-2</v>
      </c>
      <c r="L85" s="105">
        <f>compoprinc!AZ77</f>
        <v>1.0378108789154794E-2</v>
      </c>
      <c r="M85" s="105">
        <f>compoprinc!BA77</f>
        <v>2.6848760899156332E-3</v>
      </c>
      <c r="N85" s="105">
        <f>compoprinc!BB77</f>
        <v>4.0266928263008595E-3</v>
      </c>
      <c r="O85" s="105">
        <f>compoprinc!BC77</f>
        <v>4.1572661139070988E-3</v>
      </c>
      <c r="P85" s="105">
        <f>compoprinc!BD77</f>
        <v>1.366326492279768E-2</v>
      </c>
      <c r="Q85" s="183">
        <f>compoprinc!BE77</f>
        <v>4.2779534123837948E-3</v>
      </c>
      <c r="R85" s="106">
        <f>compoprinc!BF77</f>
        <v>2.410266175866127E-2</v>
      </c>
      <c r="S85" s="105">
        <f>compoprinc!BG77</f>
        <v>1.0457376949489117E-2</v>
      </c>
      <c r="T85" s="105">
        <f>compoprinc!BH77</f>
        <v>4.3755330411840987E-3</v>
      </c>
      <c r="U85" s="105">
        <f>compoprinc!BI77</f>
        <v>8.5809536540182307E-4</v>
      </c>
      <c r="V85" s="105">
        <f>compoprinc!BJ77</f>
        <v>1.9982228986918926E-3</v>
      </c>
      <c r="W85" s="105">
        <f>compoprinc!BK77</f>
        <v>1.0476637398824096E-3</v>
      </c>
      <c r="X85" s="105">
        <f>compoprinc!BL77</f>
        <v>4.152282141149044E-3</v>
      </c>
      <c r="Y85" s="134">
        <f>compoprinc!BM77</f>
        <v>1.2134875869378448E-3</v>
      </c>
      <c r="AB85" s="597">
        <f t="shared" si="3"/>
        <v>8.7311491370201111E-11</v>
      </c>
      <c r="AC85" s="597">
        <f t="shared" si="4"/>
        <v>-6.6211214289069176E-10</v>
      </c>
      <c r="AD85" s="597">
        <f t="shared" si="5"/>
        <v>3.5925040720030665E-11</v>
      </c>
    </row>
    <row r="86" spans="1:30" x14ac:dyDescent="0.2">
      <c r="A86" s="107">
        <v>1989</v>
      </c>
      <c r="B86" s="106">
        <f>compoprinc!AP78</f>
        <v>0.10355993360280991</v>
      </c>
      <c r="C86" s="105">
        <f>compoprinc!AQ78</f>
        <v>2.6567336171865463E-2</v>
      </c>
      <c r="D86" s="105">
        <f>compoprinc!AR78</f>
        <v>1.8638471665326506E-2</v>
      </c>
      <c r="E86" s="105">
        <f>compoprinc!AS78</f>
        <v>5.6527468841522932E-3</v>
      </c>
      <c r="F86" s="105">
        <f>compoprinc!AT78</f>
        <v>6.7041828297078609E-3</v>
      </c>
      <c r="G86" s="105">
        <f>compoprinc!AU78</f>
        <v>8.2164881750941277E-3</v>
      </c>
      <c r="H86" s="105">
        <f>compoprinc!AV78</f>
        <v>2.7876982465386391E-2</v>
      </c>
      <c r="I86" s="183">
        <f>compoprinc!AW78</f>
        <v>9.9037252366542816E-3</v>
      </c>
      <c r="J86" s="106">
        <f>compoprinc!AX78</f>
        <v>5.4499983787536621E-2</v>
      </c>
      <c r="K86" s="105">
        <f>compoprinc!AY78</f>
        <v>1.8908435478806496E-2</v>
      </c>
      <c r="L86" s="105">
        <f>compoprinc!AZ78</f>
        <v>1.0991549883328844E-2</v>
      </c>
      <c r="M86" s="105">
        <f>compoprinc!BA78</f>
        <v>2.5914249999914318E-3</v>
      </c>
      <c r="N86" s="105">
        <f>compoprinc!BB78</f>
        <v>3.7032298278063536E-3</v>
      </c>
      <c r="O86" s="105">
        <f>compoprinc!BC78</f>
        <v>3.40040004812181E-3</v>
      </c>
      <c r="P86" s="105">
        <f>compoprinc!BD78</f>
        <v>1.1073813773691654E-2</v>
      </c>
      <c r="Q86" s="183">
        <f>compoprinc!BE78</f>
        <v>3.8311313837766647E-3</v>
      </c>
      <c r="R86" s="106">
        <f>compoprinc!BF78</f>
        <v>2.2860072553157806E-2</v>
      </c>
      <c r="S86" s="105">
        <f>compoprinc!BG78</f>
        <v>1.1166040785610676E-2</v>
      </c>
      <c r="T86" s="105">
        <f>compoprinc!BH78</f>
        <v>4.5821852440894872E-3</v>
      </c>
      <c r="U86" s="105">
        <f>compoprinc!BI78</f>
        <v>8.5087728075450286E-4</v>
      </c>
      <c r="V86" s="105">
        <f>compoprinc!BJ78</f>
        <v>1.7312699928879738E-3</v>
      </c>
      <c r="W86" s="105">
        <f>compoprinc!BK78</f>
        <v>6.3430616864934564E-4</v>
      </c>
      <c r="X86" s="105">
        <f>compoprinc!BL78</f>
        <v>2.8189732693135738E-3</v>
      </c>
      <c r="Y86" s="134">
        <f>compoprinc!BM78</f>
        <v>1.0764198377728462E-3</v>
      </c>
      <c r="AB86" s="597">
        <f t="shared" si="3"/>
        <v>1.7462298274040222E-10</v>
      </c>
      <c r="AC86" s="597">
        <f t="shared" si="4"/>
        <v>-1.6079866327345371E-9</v>
      </c>
      <c r="AD86" s="597">
        <f t="shared" si="5"/>
        <v>-2.5920599000528455E-11</v>
      </c>
    </row>
    <row r="87" spans="1:30" x14ac:dyDescent="0.2">
      <c r="A87" s="113">
        <v>1990</v>
      </c>
      <c r="B87" s="112">
        <f>compoprinc!AP79</f>
        <v>0.10388897359371185</v>
      </c>
      <c r="C87" s="111">
        <f>compoprinc!AQ79</f>
        <v>2.469208650290966E-2</v>
      </c>
      <c r="D87" s="111">
        <f>compoprinc!AR79</f>
        <v>1.8004665616899729E-2</v>
      </c>
      <c r="E87" s="111">
        <f>compoprinc!AS79</f>
        <v>5.5371993221342564E-3</v>
      </c>
      <c r="F87" s="111">
        <f>compoprinc!AT79</f>
        <v>6.7659025080502033E-3</v>
      </c>
      <c r="G87" s="111">
        <f>compoprinc!AU79</f>
        <v>8.4956148639321327E-3</v>
      </c>
      <c r="H87" s="111">
        <f>compoprinc!AV79</f>
        <v>3.0089765787124634E-2</v>
      </c>
      <c r="I87" s="185">
        <f>compoprinc!AW79</f>
        <v>1.0303737595677376E-2</v>
      </c>
      <c r="J87" s="112">
        <f>compoprinc!AX79</f>
        <v>5.4306313395500183E-2</v>
      </c>
      <c r="K87" s="111">
        <f>compoprinc!AY79</f>
        <v>1.7418093979358673E-2</v>
      </c>
      <c r="L87" s="111">
        <f>compoprinc!AZ79</f>
        <v>1.0814419707458001E-2</v>
      </c>
      <c r="M87" s="111">
        <f>compoprinc!BA79</f>
        <v>2.6257375138811767E-3</v>
      </c>
      <c r="N87" s="111">
        <f>compoprinc!BB79</f>
        <v>3.6302972584962845E-3</v>
      </c>
      <c r="O87" s="111">
        <f>compoprinc!BC79</f>
        <v>3.6504114978015423E-3</v>
      </c>
      <c r="P87" s="111">
        <f>compoprinc!BD79</f>
        <v>1.2210948392748833E-2</v>
      </c>
      <c r="Q87" s="185">
        <f>compoprinc!BE79</f>
        <v>3.9564059115946293E-3</v>
      </c>
      <c r="R87" s="112">
        <f>compoprinc!BF79</f>
        <v>2.2627739235758781E-2</v>
      </c>
      <c r="S87" s="111">
        <f>compoprinc!BG79</f>
        <v>1.0156037285923958E-2</v>
      </c>
      <c r="T87" s="111">
        <f>compoprinc!BH79</f>
        <v>4.7249710823962232E-3</v>
      </c>
      <c r="U87" s="111">
        <f>compoprinc!BI79</f>
        <v>7.2450574953109026E-4</v>
      </c>
      <c r="V87" s="111">
        <f>compoprinc!BJ79</f>
        <v>1.7322584753856063E-3</v>
      </c>
      <c r="W87" s="111">
        <f>compoprinc!BK79</f>
        <v>7.428831304423511E-4</v>
      </c>
      <c r="X87" s="111">
        <f>compoprinc!BL79</f>
        <v>3.3698840998113155E-3</v>
      </c>
      <c r="Y87" s="172">
        <f>compoprinc!BM79</f>
        <v>1.1771990684792399E-3</v>
      </c>
      <c r="AB87" s="597">
        <f t="shared" si="3"/>
        <v>1.3969838619232178E-9</v>
      </c>
      <c r="AC87" s="597">
        <f t="shared" si="4"/>
        <v>-8.6583895608782768E-10</v>
      </c>
      <c r="AD87" s="597">
        <f t="shared" si="5"/>
        <v>3.4378899727016687E-10</v>
      </c>
    </row>
    <row r="88" spans="1:30" x14ac:dyDescent="0.2">
      <c r="A88" s="107">
        <v>1991</v>
      </c>
      <c r="B88" s="106">
        <f>compoprinc!AP80</f>
        <v>9.8038099706172943E-2</v>
      </c>
      <c r="C88" s="105">
        <f>compoprinc!AQ80</f>
        <v>2.4109352380037308E-2</v>
      </c>
      <c r="D88" s="105">
        <f>compoprinc!AR80</f>
        <v>1.6928017081227154E-2</v>
      </c>
      <c r="E88" s="105">
        <f>compoprinc!AS80</f>
        <v>6.0685956850647926E-3</v>
      </c>
      <c r="F88" s="105">
        <f>compoprinc!AT80</f>
        <v>6.5446551889181137E-3</v>
      </c>
      <c r="G88" s="105">
        <f>compoprinc!AU80</f>
        <v>7.0009073242545128E-3</v>
      </c>
      <c r="H88" s="105">
        <f>compoprinc!AV80</f>
        <v>2.7984371408820152E-2</v>
      </c>
      <c r="I88" s="183">
        <f>compoprinc!AW80</f>
        <v>9.402196854352951E-3</v>
      </c>
      <c r="J88" s="106">
        <f>compoprinc!AX80</f>
        <v>5.03418929874897E-2</v>
      </c>
      <c r="K88" s="105">
        <f>compoprinc!AY80</f>
        <v>1.6482433304190636E-2</v>
      </c>
      <c r="L88" s="105">
        <f>compoprinc!AZ80</f>
        <v>1.0355028509366093E-2</v>
      </c>
      <c r="M88" s="105">
        <f>compoprinc!BA80</f>
        <v>2.8298922698013484E-3</v>
      </c>
      <c r="N88" s="105">
        <f>compoprinc!BB80</f>
        <v>3.6286336835473776E-3</v>
      </c>
      <c r="O88" s="105">
        <f>compoprinc!BC80</f>
        <v>2.5997338816523552E-3</v>
      </c>
      <c r="P88" s="105">
        <f>compoprinc!BD80</f>
        <v>1.0825837031006813E-2</v>
      </c>
      <c r="Q88" s="183">
        <f>compoprinc!BE80</f>
        <v>3.6203335039317608E-3</v>
      </c>
      <c r="R88" s="106">
        <f>compoprinc!BF80</f>
        <v>2.0730955526232719E-2</v>
      </c>
      <c r="S88" s="105">
        <f>compoprinc!BG80</f>
        <v>9.220450185239315E-3</v>
      </c>
      <c r="T88" s="105">
        <f>compoprinc!BH80</f>
        <v>4.5607580427713401E-3</v>
      </c>
      <c r="U88" s="105">
        <f>compoprinc!BI80</f>
        <v>8.2286589895375073E-4</v>
      </c>
      <c r="V88" s="105">
        <f>compoprinc!BJ80</f>
        <v>1.8398147076368332E-3</v>
      </c>
      <c r="W88" s="105">
        <f>compoprinc!BK80</f>
        <v>4.5399268856272101E-4</v>
      </c>
      <c r="X88" s="105">
        <f>compoprinc!BL80</f>
        <v>2.8154056053608656E-3</v>
      </c>
      <c r="Y88" s="134">
        <f>compoprinc!BM80</f>
        <v>1.0176687501370907E-3</v>
      </c>
      <c r="AB88" s="597">
        <f t="shared" si="3"/>
        <v>3.7834979593753815E-9</v>
      </c>
      <c r="AC88" s="597">
        <f t="shared" si="4"/>
        <v>8.0399331636726856E-10</v>
      </c>
      <c r="AD88" s="597">
        <f t="shared" si="5"/>
        <v>-3.5242919693700969E-10</v>
      </c>
    </row>
    <row r="89" spans="1:30" x14ac:dyDescent="0.2">
      <c r="A89" s="107">
        <v>1992</v>
      </c>
      <c r="B89" s="106">
        <f>compoprinc!AP81</f>
        <v>0.10640859603881836</v>
      </c>
      <c r="C89" s="105">
        <f>compoprinc!AQ81</f>
        <v>2.559727244079113E-2</v>
      </c>
      <c r="D89" s="105">
        <f>compoprinc!AR81</f>
        <v>1.4648507698439062E-2</v>
      </c>
      <c r="E89" s="105">
        <f>compoprinc!AS81</f>
        <v>6.540992995724082E-3</v>
      </c>
      <c r="F89" s="105">
        <f>compoprinc!AT81</f>
        <v>7.6230466365814209E-3</v>
      </c>
      <c r="G89" s="105">
        <f>compoprinc!AU81</f>
        <v>7.0323646068572998E-3</v>
      </c>
      <c r="H89" s="105">
        <f>compoprinc!AV81</f>
        <v>3.3804118633270264E-2</v>
      </c>
      <c r="I89" s="183">
        <f>compoprinc!AW81</f>
        <v>1.1162293143570423E-2</v>
      </c>
      <c r="J89" s="106">
        <f>compoprinc!AX81</f>
        <v>5.635153129696846E-2</v>
      </c>
      <c r="K89" s="105">
        <f>compoprinc!AY81</f>
        <v>1.7795410007238388E-2</v>
      </c>
      <c r="L89" s="105">
        <f>compoprinc!AZ81</f>
        <v>9.0464212516963016E-3</v>
      </c>
      <c r="M89" s="105">
        <f>compoprinc!BA81</f>
        <v>3.0979806324467063E-3</v>
      </c>
      <c r="N89" s="105">
        <f>compoprinc!BB81</f>
        <v>4.1525280103087425E-3</v>
      </c>
      <c r="O89" s="105">
        <f>compoprinc!BC81</f>
        <v>2.7884053997695446E-3</v>
      </c>
      <c r="P89" s="105">
        <f>compoprinc!BD81</f>
        <v>1.5159948728978634E-2</v>
      </c>
      <c r="Q89" s="183">
        <f>compoprinc!BE81</f>
        <v>4.3108393438160419E-3</v>
      </c>
      <c r="R89" s="106">
        <f>compoprinc!BF81</f>
        <v>2.3699348792433739E-2</v>
      </c>
      <c r="S89" s="105">
        <f>compoprinc!BG81</f>
        <v>9.7989533096551895E-3</v>
      </c>
      <c r="T89" s="105">
        <f>compoprinc!BH81</f>
        <v>3.9409991040884051E-3</v>
      </c>
      <c r="U89" s="105">
        <f>compoprinc!BI81</f>
        <v>8.2615073188208044E-4</v>
      </c>
      <c r="V89" s="105">
        <f>compoprinc!BJ81</f>
        <v>2.0824095699936152E-3</v>
      </c>
      <c r="W89" s="105">
        <f>compoprinc!BK81</f>
        <v>6.9265085039660335E-4</v>
      </c>
      <c r="X89" s="105">
        <f>compoprinc!BL81</f>
        <v>5.055123008787632E-3</v>
      </c>
      <c r="Y89" s="134">
        <f>compoprinc!BM81</f>
        <v>1.303061144426465E-3</v>
      </c>
      <c r="AB89" s="597">
        <f t="shared" si="3"/>
        <v>-1.1641532182693481E-10</v>
      </c>
      <c r="AC89" s="597">
        <f t="shared" si="4"/>
        <v>-2.0772858988493681E-9</v>
      </c>
      <c r="AD89" s="597">
        <f t="shared" si="5"/>
        <v>1.0732037480920553E-9</v>
      </c>
    </row>
    <row r="90" spans="1:30" x14ac:dyDescent="0.2">
      <c r="A90" s="107">
        <v>1993</v>
      </c>
      <c r="B90" s="106">
        <f>compoprinc!AP82</f>
        <v>0.10160878300666809</v>
      </c>
      <c r="C90" s="105">
        <f>compoprinc!AQ82</f>
        <v>2.5876140221953392E-2</v>
      </c>
      <c r="D90" s="105">
        <f>compoprinc!AR82</f>
        <v>1.3726053148275241E-2</v>
      </c>
      <c r="E90" s="105">
        <f>compoprinc!AS82</f>
        <v>6.6873264731839299E-3</v>
      </c>
      <c r="F90" s="105">
        <f>compoprinc!AT82</f>
        <v>7.5393244624137878E-3</v>
      </c>
      <c r="G90" s="105">
        <f>compoprinc!AU82</f>
        <v>6.7619029432535172E-3</v>
      </c>
      <c r="H90" s="105">
        <f>compoprinc!AV82</f>
        <v>3.0231431126594543E-2</v>
      </c>
      <c r="I90" s="183">
        <f>compoprinc!AW82</f>
        <v>1.0786602273583412E-2</v>
      </c>
      <c r="J90" s="106">
        <f>compoprinc!AX82</f>
        <v>5.3119566291570663E-2</v>
      </c>
      <c r="K90" s="105">
        <f>compoprinc!AY82</f>
        <v>1.8060598522424698E-2</v>
      </c>
      <c r="L90" s="105">
        <f>compoprinc!AZ82</f>
        <v>8.4023496565350797E-3</v>
      </c>
      <c r="M90" s="105">
        <f>compoprinc!BA82</f>
        <v>3.193044918589294E-3</v>
      </c>
      <c r="N90" s="105">
        <f>compoprinc!BB82</f>
        <v>4.2140437290072441E-3</v>
      </c>
      <c r="O90" s="105">
        <f>compoprinc!BC82</f>
        <v>2.6090438477694988E-3</v>
      </c>
      <c r="P90" s="105">
        <f>compoprinc!BD82</f>
        <v>1.2628733180463314E-2</v>
      </c>
      <c r="Q90" s="183">
        <f>compoprinc!BE82</f>
        <v>4.0117539465427399E-3</v>
      </c>
      <c r="R90" s="106">
        <f>compoprinc!BF82</f>
        <v>2.2112870588898659E-2</v>
      </c>
      <c r="S90" s="105">
        <f>compoprinc!BG82</f>
        <v>9.8324092105031013E-3</v>
      </c>
      <c r="T90" s="105">
        <f>compoprinc!BH82</f>
        <v>3.5974193156107503E-3</v>
      </c>
      <c r="U90" s="105">
        <f>compoprinc!BI82</f>
        <v>9.0709228243213147E-4</v>
      </c>
      <c r="V90" s="105">
        <f>compoprinc!BJ82</f>
        <v>2.1986663341522217E-3</v>
      </c>
      <c r="W90" s="105">
        <f>compoprinc!BK82</f>
        <v>7.5859931530430913E-4</v>
      </c>
      <c r="X90" s="105">
        <f>compoprinc!BL82</f>
        <v>3.6677934695035219E-3</v>
      </c>
      <c r="Y90" s="134">
        <f>compoprinc!BM82</f>
        <v>1.1508913012221456E-3</v>
      </c>
      <c r="AB90" s="597">
        <f t="shared" si="3"/>
        <v>2.35741026699543E-9</v>
      </c>
      <c r="AC90" s="597">
        <f t="shared" si="4"/>
        <v>-1.5097612049430609E-9</v>
      </c>
      <c r="AD90" s="597">
        <f t="shared" si="5"/>
        <v>-6.3982952269725502E-10</v>
      </c>
    </row>
    <row r="91" spans="1:30" x14ac:dyDescent="0.2">
      <c r="A91" s="107">
        <v>1994</v>
      </c>
      <c r="B91" s="106">
        <f>compoprinc!AP83</f>
        <v>0.10022524744272232</v>
      </c>
      <c r="C91" s="105">
        <f>compoprinc!AQ83</f>
        <v>2.9177088290452957E-2</v>
      </c>
      <c r="D91" s="105">
        <f>compoprinc!AR83</f>
        <v>1.3361961959162727E-2</v>
      </c>
      <c r="E91" s="105">
        <f>compoprinc!AS83</f>
        <v>5.8906292542815208E-3</v>
      </c>
      <c r="F91" s="105">
        <f>compoprinc!AT83</f>
        <v>6.9206706248223782E-3</v>
      </c>
      <c r="G91" s="105">
        <f>compoprinc!AU83</f>
        <v>6.288167554885149E-3</v>
      </c>
      <c r="H91" s="105">
        <f>compoprinc!AV83</f>
        <v>2.8161289170384407E-2</v>
      </c>
      <c r="I91" s="183">
        <f>compoprinc!AW83</f>
        <v>1.0425440967082977E-2</v>
      </c>
      <c r="J91" s="106">
        <f>compoprinc!AX83</f>
        <v>5.1967091858386993E-2</v>
      </c>
      <c r="K91" s="105">
        <f>compoprinc!AY83</f>
        <v>2.0214974880218506E-2</v>
      </c>
      <c r="L91" s="105">
        <f>compoprinc!AZ83</f>
        <v>8.4208539155952167E-3</v>
      </c>
      <c r="M91" s="105">
        <f>compoprinc!BA83</f>
        <v>2.4657745962031186E-3</v>
      </c>
      <c r="N91" s="105">
        <f>compoprinc!BB83</f>
        <v>3.743746317923069E-3</v>
      </c>
      <c r="O91" s="105">
        <f>compoprinc!BC83</f>
        <v>2.2075297310948372E-3</v>
      </c>
      <c r="P91" s="105">
        <f>compoprinc!BD83</f>
        <v>1.1166723445057869E-2</v>
      </c>
      <c r="Q91" s="183">
        <f>compoprinc!BE83</f>
        <v>3.7474893033504486E-3</v>
      </c>
      <c r="R91" s="106">
        <f>compoprinc!BF83</f>
        <v>2.1497350186109543E-2</v>
      </c>
      <c r="S91" s="105">
        <f>compoprinc!BG83</f>
        <v>1.111522875726223E-2</v>
      </c>
      <c r="T91" s="105">
        <f>compoprinc!BH83</f>
        <v>3.785972980040242E-3</v>
      </c>
      <c r="U91" s="105">
        <f>compoprinc!BI83</f>
        <v>4.637252859538421E-4</v>
      </c>
      <c r="V91" s="105">
        <f>compoprinc!BJ83</f>
        <v>1.7363179940730333E-3</v>
      </c>
      <c r="W91" s="105">
        <f>compoprinc!BK83</f>
        <v>4.1991780744865537E-4</v>
      </c>
      <c r="X91" s="105">
        <f>compoprinc!BL83</f>
        <v>2.9844834934920073E-3</v>
      </c>
      <c r="Y91" s="134">
        <f>compoprinc!BM83</f>
        <v>9.9170347675681114E-4</v>
      </c>
      <c r="AB91" s="597">
        <f t="shared" si="3"/>
        <v>-3.7834979593753815E-10</v>
      </c>
      <c r="AC91" s="597">
        <f t="shared" si="4"/>
        <v>-3.3105607144534588E-10</v>
      </c>
      <c r="AD91" s="597">
        <f t="shared" si="5"/>
        <v>3.9108272176235914E-10</v>
      </c>
    </row>
    <row r="92" spans="1:30" x14ac:dyDescent="0.2">
      <c r="A92" s="107">
        <v>1995</v>
      </c>
      <c r="B92" s="106">
        <f>compoprinc!AP84</f>
        <v>0.10501958429813385</v>
      </c>
      <c r="C92" s="105">
        <f>compoprinc!AQ84</f>
        <v>3.0753035098314285E-2</v>
      </c>
      <c r="D92" s="105">
        <f>compoprinc!AR84</f>
        <v>1.2996788980672136E-2</v>
      </c>
      <c r="E92" s="105">
        <f>compoprinc!AS84</f>
        <v>5.8447751216590405E-3</v>
      </c>
      <c r="F92" s="105">
        <f>compoprinc!AT84</f>
        <v>7.0828264579176903E-3</v>
      </c>
      <c r="G92" s="105">
        <f>compoprinc!AU84</f>
        <v>7.1156891062855721E-3</v>
      </c>
      <c r="H92" s="105">
        <f>compoprinc!AV84</f>
        <v>3.0690582469105721E-2</v>
      </c>
      <c r="I92" s="183">
        <f>compoprinc!AW84</f>
        <v>1.0535883717238903E-2</v>
      </c>
      <c r="J92" s="106">
        <f>compoprinc!AX84</f>
        <v>5.5049099028110504E-2</v>
      </c>
      <c r="K92" s="105">
        <f>compoprinc!AY84</f>
        <v>2.139643207192421E-2</v>
      </c>
      <c r="L92" s="105">
        <f>compoprinc!AZ84</f>
        <v>8.246152923675254E-3</v>
      </c>
      <c r="M92" s="105">
        <f>compoprinc!BA84</f>
        <v>2.5649868766777217E-3</v>
      </c>
      <c r="N92" s="105">
        <f>compoprinc!BB84</f>
        <v>3.8528996519744396E-3</v>
      </c>
      <c r="O92" s="105">
        <f>compoprinc!BC84</f>
        <v>2.5623140390962362E-3</v>
      </c>
      <c r="P92" s="105">
        <f>compoprinc!BD84</f>
        <v>1.260750275105238E-2</v>
      </c>
      <c r="Q92" s="183">
        <f>compoprinc!BE84</f>
        <v>3.8188109174370766E-3</v>
      </c>
      <c r="R92" s="106">
        <f>compoprinc!BF84</f>
        <v>2.2789407521486282E-2</v>
      </c>
      <c r="S92" s="105">
        <f>compoprinc!BG84</f>
        <v>1.170838251709938E-2</v>
      </c>
      <c r="T92" s="105">
        <f>compoprinc!BH84</f>
        <v>3.687171155888791E-3</v>
      </c>
      <c r="U92" s="105">
        <f>compoprinc!BI84</f>
        <v>6.2042247736826539E-4</v>
      </c>
      <c r="V92" s="105">
        <f>compoprinc!BJ84</f>
        <v>1.8943182658404112E-3</v>
      </c>
      <c r="W92" s="105">
        <f>compoprinc!BK84</f>
        <v>5.0808704691007733E-4</v>
      </c>
      <c r="X92" s="105">
        <f>compoprinc!BL84</f>
        <v>3.3701949287205935E-3</v>
      </c>
      <c r="Y92" s="134">
        <f>compoprinc!BM84</f>
        <v>1.0008317185565829E-3</v>
      </c>
      <c r="AB92" s="597">
        <f t="shared" si="3"/>
        <v>3.3469405025243759E-9</v>
      </c>
      <c r="AC92" s="597">
        <f t="shared" si="4"/>
        <v>-2.0372681319713593E-10</v>
      </c>
      <c r="AD92" s="597">
        <f t="shared" si="5"/>
        <v>-5.8889781939797103E-10</v>
      </c>
    </row>
    <row r="93" spans="1:30" x14ac:dyDescent="0.2">
      <c r="A93" s="107">
        <v>1996</v>
      </c>
      <c r="B93" s="106">
        <f>compoprinc!AP85</f>
        <v>0.11132635921239853</v>
      </c>
      <c r="C93" s="105">
        <f>compoprinc!AQ85</f>
        <v>3.3850777894258499E-2</v>
      </c>
      <c r="D93" s="105">
        <f>compoprinc!AR85</f>
        <v>1.2340322253294289E-2</v>
      </c>
      <c r="E93" s="105">
        <f>compoprinc!AS85</f>
        <v>5.5167237296700478E-3</v>
      </c>
      <c r="F93" s="105">
        <f>compoprinc!AT85</f>
        <v>8.1027587875723839E-3</v>
      </c>
      <c r="G93" s="105">
        <f>compoprinc!AU85</f>
        <v>7.1933967992663383E-3</v>
      </c>
      <c r="H93" s="105">
        <f>compoprinc!AV85</f>
        <v>3.2756928354501724E-2</v>
      </c>
      <c r="I93" s="105">
        <f>compoprinc!AW85</f>
        <v>1.156544778496027E-2</v>
      </c>
      <c r="J93" s="106">
        <f>compoprinc!AX85</f>
        <v>5.9777475893497467E-2</v>
      </c>
      <c r="K93" s="105">
        <f>compoprinc!AY85</f>
        <v>2.3763170465826988E-2</v>
      </c>
      <c r="L93" s="105">
        <f>compoprinc!AZ85</f>
        <v>7.9459115622739773E-3</v>
      </c>
      <c r="M93" s="105">
        <f>compoprinc!BA85</f>
        <v>2.3478999501094222E-3</v>
      </c>
      <c r="N93" s="105">
        <f>compoprinc!BB85</f>
        <v>4.6453271061182022E-3</v>
      </c>
      <c r="O93" s="105">
        <f>compoprinc!BC85</f>
        <v>2.6551010087132454E-3</v>
      </c>
      <c r="P93" s="105">
        <f>compoprinc!BD85</f>
        <v>1.396487932652235E-2</v>
      </c>
      <c r="Q93" s="183">
        <f>compoprinc!BE85</f>
        <v>4.4551882892847061E-3</v>
      </c>
      <c r="R93" s="106">
        <f>compoprinc!BF85</f>
        <v>2.556254155933857E-2</v>
      </c>
      <c r="S93" s="105">
        <f>compoprinc!BG85</f>
        <v>1.3050000183284283E-2</v>
      </c>
      <c r="T93" s="105">
        <f>compoprinc!BH85</f>
        <v>3.5481465388329525E-3</v>
      </c>
      <c r="U93" s="105">
        <f>compoprinc!BI85</f>
        <v>5.9963823878206313E-4</v>
      </c>
      <c r="V93" s="105">
        <f>compoprinc!BJ85</f>
        <v>2.3840302601456642E-3</v>
      </c>
      <c r="W93" s="105">
        <f>compoprinc!BK85</f>
        <v>5.8436713879927993E-4</v>
      </c>
      <c r="X93" s="105">
        <f>compoprinc!BL85</f>
        <v>4.2448886670172215E-3</v>
      </c>
      <c r="Y93" s="134">
        <f>compoprinc!BM85</f>
        <v>1.1514705838635564E-3</v>
      </c>
      <c r="AB93" s="597">
        <f t="shared" si="3"/>
        <v>3.6088749766349792E-9</v>
      </c>
      <c r="AC93" s="597">
        <f t="shared" si="4"/>
        <v>-1.8153514247387648E-9</v>
      </c>
      <c r="AD93" s="597">
        <f t="shared" si="5"/>
        <v>-5.1386450650170445E-11</v>
      </c>
    </row>
    <row r="94" spans="1:30" x14ac:dyDescent="0.2">
      <c r="A94" s="107">
        <v>1997</v>
      </c>
      <c r="B94" s="106">
        <f>compoprinc!AP86</f>
        <v>0.11775055527687073</v>
      </c>
      <c r="C94" s="105">
        <f>compoprinc!AQ86</f>
        <v>3.5089116543531418E-2</v>
      </c>
      <c r="D94" s="105">
        <f>compoprinc!AR86</f>
        <v>1.2524303543614224E-2</v>
      </c>
      <c r="E94" s="105">
        <f>compoprinc!AS86</f>
        <v>5.2560472395271063E-3</v>
      </c>
      <c r="F94" s="105">
        <f>compoprinc!AT86</f>
        <v>8.866412565112114E-3</v>
      </c>
      <c r="G94" s="105">
        <f>compoprinc!AU86</f>
        <v>8.1979213282465935E-3</v>
      </c>
      <c r="H94" s="105">
        <f>compoprinc!AV86</f>
        <v>3.5708680748939514E-2</v>
      </c>
      <c r="I94" s="183">
        <f>compoprinc!AW86</f>
        <v>1.2108075432479382E-2</v>
      </c>
      <c r="J94" s="106">
        <f>compoprinc!AX86</f>
        <v>6.4297035336494446E-2</v>
      </c>
      <c r="K94" s="105">
        <f>compoprinc!AY86</f>
        <v>2.4606898427009583E-2</v>
      </c>
      <c r="L94" s="105">
        <f>compoprinc!AZ86</f>
        <v>8.0143003651755862E-3</v>
      </c>
      <c r="M94" s="105">
        <f>compoprinc!BA86</f>
        <v>2.2201979300007224E-3</v>
      </c>
      <c r="N94" s="105">
        <f>compoprinc!BB86</f>
        <v>5.144764669239521E-3</v>
      </c>
      <c r="O94" s="105">
        <f>compoprinc!BC86</f>
        <v>3.420861903578043E-3</v>
      </c>
      <c r="P94" s="105">
        <f>compoprinc!BD86</f>
        <v>1.6192575916647911E-2</v>
      </c>
      <c r="Q94" s="183">
        <f>compoprinc!BE86</f>
        <v>4.6974369324743748E-3</v>
      </c>
      <c r="R94" s="106">
        <f>compoprinc!BF86</f>
        <v>2.7791647240519524E-2</v>
      </c>
      <c r="S94" s="105">
        <f>compoprinc!BG86</f>
        <v>1.3666051439940929E-2</v>
      </c>
      <c r="T94" s="105">
        <f>compoprinc!BH86</f>
        <v>3.6816438619098335E-3</v>
      </c>
      <c r="U94" s="105">
        <f>compoprinc!BI86</f>
        <v>5.0693772209342569E-4</v>
      </c>
      <c r="V94" s="105">
        <f>compoprinc!BJ86</f>
        <v>2.6605615857988596E-3</v>
      </c>
      <c r="W94" s="105">
        <f>compoprinc!BK86</f>
        <v>7.8035442857071757E-4</v>
      </c>
      <c r="X94" s="105">
        <f>compoprinc!BL86</f>
        <v>5.2226432599127293E-3</v>
      </c>
      <c r="Y94" s="134">
        <f>compoprinc!BM86</f>
        <v>1.2734559131786227E-3</v>
      </c>
      <c r="AB94" s="597">
        <f t="shared" si="3"/>
        <v>-2.1245796233415604E-9</v>
      </c>
      <c r="AC94" s="597">
        <f t="shared" si="4"/>
        <v>-8.0763129517436028E-10</v>
      </c>
      <c r="AD94" s="597">
        <f t="shared" si="5"/>
        <v>-9.7088559414260089E-10</v>
      </c>
    </row>
    <row r="95" spans="1:30" x14ac:dyDescent="0.2">
      <c r="A95" s="107">
        <v>1998</v>
      </c>
      <c r="B95" s="106">
        <f>compoprinc!AP87</f>
        <v>0.12165737152099609</v>
      </c>
      <c r="C95" s="105">
        <f>compoprinc!AQ87</f>
        <v>3.4439466893672943E-2</v>
      </c>
      <c r="D95" s="105">
        <f>compoprinc!AR87</f>
        <v>1.3708868180401623E-2</v>
      </c>
      <c r="E95" s="105">
        <f>compoprinc!AS87</f>
        <v>5.0400360487401485E-3</v>
      </c>
      <c r="F95" s="105">
        <f>compoprinc!AT87</f>
        <v>9.39930509775877E-3</v>
      </c>
      <c r="G95" s="105">
        <f>compoprinc!AU87</f>
        <v>7.1578621864318848E-3</v>
      </c>
      <c r="H95" s="105">
        <f>compoprinc!AV87</f>
        <v>3.9232362061738968E-2</v>
      </c>
      <c r="I95" s="183">
        <f>compoprinc!AW87</f>
        <v>1.267947256565094E-2</v>
      </c>
      <c r="J95" s="106">
        <f>compoprinc!AX87</f>
        <v>6.7148439586162567E-2</v>
      </c>
      <c r="K95" s="105">
        <f>compoprinc!AY87</f>
        <v>2.3740885779261589E-2</v>
      </c>
      <c r="L95" s="105">
        <f>compoprinc!AZ87</f>
        <v>8.8948182674357668E-3</v>
      </c>
      <c r="M95" s="105">
        <f>compoprinc!BA87</f>
        <v>2.1431444911286235E-3</v>
      </c>
      <c r="N95" s="105">
        <f>compoprinc!BB87</f>
        <v>5.4632262326776981E-3</v>
      </c>
      <c r="O95" s="105">
        <f>compoprinc!BC87</f>
        <v>2.8574091847985983E-3</v>
      </c>
      <c r="P95" s="105">
        <f>compoprinc!BD87</f>
        <v>1.8963374197483063E-2</v>
      </c>
      <c r="Q95" s="183">
        <f>compoprinc!BE87</f>
        <v>5.0855805166065693E-3</v>
      </c>
      <c r="R95" s="106">
        <f>compoprinc!BF87</f>
        <v>2.8658784925937653E-2</v>
      </c>
      <c r="S95" s="105">
        <f>compoprinc!BG87</f>
        <v>1.2430356815457344E-2</v>
      </c>
      <c r="T95" s="105">
        <f>compoprinc!BH87</f>
        <v>4.006137132364529E-3</v>
      </c>
      <c r="U95" s="105">
        <f>compoprinc!BI87</f>
        <v>5.0643454596865922E-4</v>
      </c>
      <c r="V95" s="105">
        <f>compoprinc!BJ87</f>
        <v>2.6817014440894127E-3</v>
      </c>
      <c r="W95" s="105">
        <f>compoprinc!BK87</f>
        <v>8.1973930355161428E-4</v>
      </c>
      <c r="X95" s="105">
        <f>compoprinc!BL87</f>
        <v>6.8759219720959663E-3</v>
      </c>
      <c r="Y95" s="134">
        <f>compoprinc!BM87</f>
        <v>1.3384933117777109E-3</v>
      </c>
      <c r="AB95" s="597">
        <f t="shared" si="3"/>
        <v>-1.5133991837501526E-9</v>
      </c>
      <c r="AC95" s="597">
        <f t="shared" si="4"/>
        <v>9.1677065938711166E-10</v>
      </c>
      <c r="AD95" s="597">
        <f t="shared" si="5"/>
        <v>4.0063241613097489E-10</v>
      </c>
    </row>
    <row r="96" spans="1:30" x14ac:dyDescent="0.2">
      <c r="A96" s="110">
        <v>1999</v>
      </c>
      <c r="B96" s="109">
        <f>compoprinc!AP88</f>
        <v>0.12524726986885071</v>
      </c>
      <c r="C96" s="108">
        <f>compoprinc!AQ88</f>
        <v>3.3001258969306946E-2</v>
      </c>
      <c r="D96" s="108">
        <f>compoprinc!AR88</f>
        <v>1.2935750419273973E-2</v>
      </c>
      <c r="E96" s="108">
        <f>compoprinc!AS88</f>
        <v>4.5610691886395216E-3</v>
      </c>
      <c r="F96" s="108">
        <f>compoprinc!AT88</f>
        <v>1.0266217403113842E-2</v>
      </c>
      <c r="G96" s="108">
        <f>compoprinc!AU88</f>
        <v>7.2149732150137424E-3</v>
      </c>
      <c r="H96" s="108">
        <f>compoprinc!AV88</f>
        <v>4.3404340744018555E-2</v>
      </c>
      <c r="I96" s="184">
        <f>compoprinc!AW88</f>
        <v>1.3863665051758289E-2</v>
      </c>
      <c r="J96" s="109">
        <f>compoprinc!AX88</f>
        <v>7.0126965641975403E-2</v>
      </c>
      <c r="K96" s="108">
        <f>compoprinc!AY88</f>
        <v>2.2726386785507202E-2</v>
      </c>
      <c r="L96" s="108">
        <f>compoprinc!AZ88</f>
        <v>8.3428147736412939E-3</v>
      </c>
      <c r="M96" s="108">
        <f>compoprinc!BA88</f>
        <v>1.8834937363862991E-3</v>
      </c>
      <c r="N96" s="108">
        <f>compoprinc!BB88</f>
        <v>6.0427025891840458E-3</v>
      </c>
      <c r="O96" s="108">
        <f>compoprinc!BC88</f>
        <v>3.0906712636351585E-3</v>
      </c>
      <c r="P96" s="108">
        <f>compoprinc!BD88</f>
        <v>2.2266516461968422E-2</v>
      </c>
      <c r="Q96" s="184">
        <f>compoprinc!BE88</f>
        <v>5.7743769139051437E-3</v>
      </c>
      <c r="R96" s="109">
        <f>compoprinc!BF88</f>
        <v>3.0472220852971077E-2</v>
      </c>
      <c r="S96" s="108">
        <f>compoprinc!BG88</f>
        <v>1.2049458920955658E-2</v>
      </c>
      <c r="T96" s="108">
        <f>compoprinc!BH88</f>
        <v>3.6451611495067482E-3</v>
      </c>
      <c r="U96" s="108">
        <f>compoprinc!BI88</f>
        <v>3.9177379221655428E-4</v>
      </c>
      <c r="V96" s="108">
        <f>compoprinc!BJ88</f>
        <v>3.0322063248604536E-3</v>
      </c>
      <c r="W96" s="108">
        <f>compoprinc!BK88</f>
        <v>1.0273063089698553E-3</v>
      </c>
      <c r="X96" s="108">
        <f>compoprinc!BL88</f>
        <v>8.6772367358207703E-3</v>
      </c>
      <c r="Y96" s="138">
        <f>compoprinc!BM88</f>
        <v>1.6490773996338248E-3</v>
      </c>
      <c r="AB96" s="597">
        <f t="shared" si="3"/>
        <v>-5.1222741603851318E-9</v>
      </c>
      <c r="AC96" s="597">
        <f t="shared" si="4"/>
        <v>3.117747837677598E-9</v>
      </c>
      <c r="AD96" s="597">
        <f t="shared" si="5"/>
        <v>2.2100721253082156E-10</v>
      </c>
    </row>
    <row r="97" spans="1:30" x14ac:dyDescent="0.2">
      <c r="A97" s="107">
        <v>2000</v>
      </c>
      <c r="B97" s="106">
        <f>compoprinc!AP89</f>
        <v>0.13209471106529236</v>
      </c>
      <c r="C97" s="105">
        <f>compoprinc!AQ89</f>
        <v>3.2107807695865631E-2</v>
      </c>
      <c r="D97" s="105">
        <f>compoprinc!AR89</f>
        <v>1.4210244116839021E-2</v>
      </c>
      <c r="E97" s="105">
        <f>compoprinc!AS89</f>
        <v>4.016372375190258E-3</v>
      </c>
      <c r="F97" s="105">
        <f>compoprinc!AT89</f>
        <v>1.0951783508062363E-2</v>
      </c>
      <c r="G97" s="105">
        <f>compoprinc!AU89</f>
        <v>7.321641780436039E-3</v>
      </c>
      <c r="H97" s="105">
        <f>compoprinc!AV89</f>
        <v>4.879390075802803E-2</v>
      </c>
      <c r="I97" s="183">
        <f>compoprinc!AW89</f>
        <v>1.4692964963614941E-2</v>
      </c>
      <c r="J97" s="106">
        <f>compoprinc!AX89</f>
        <v>7.5819358229637146E-2</v>
      </c>
      <c r="K97" s="105">
        <f>compoprinc!AY89</f>
        <v>2.2655263543128967E-2</v>
      </c>
      <c r="L97" s="105">
        <f>compoprinc!AZ89</f>
        <v>9.1722618708445225E-3</v>
      </c>
      <c r="M97" s="105">
        <f>compoprinc!BA89</f>
        <v>1.5806026058271527E-3</v>
      </c>
      <c r="N97" s="105">
        <f>compoprinc!BB89</f>
        <v>6.4088134095072746E-3</v>
      </c>
      <c r="O97" s="105">
        <f>compoprinc!BC89</f>
        <v>3.3150541130453348E-3</v>
      </c>
      <c r="P97" s="105">
        <f>compoprinc!BD89</f>
        <v>2.6432592421770096E-2</v>
      </c>
      <c r="Q97" s="183">
        <f>compoprinc!BE89</f>
        <v>6.2547740526497364E-3</v>
      </c>
      <c r="R97" s="106">
        <f>compoprinc!BF89</f>
        <v>3.3833157271146774E-2</v>
      </c>
      <c r="S97" s="105">
        <f>compoprinc!BG89</f>
        <v>1.2644889764487743E-2</v>
      </c>
      <c r="T97" s="105">
        <f>compoprinc!BH89</f>
        <v>4.0574266822659411E-3</v>
      </c>
      <c r="U97" s="105">
        <f>compoprinc!BI89</f>
        <v>2.8035391005687416E-4</v>
      </c>
      <c r="V97" s="105">
        <f>compoprinc!BJ89</f>
        <v>3.1303241848945618E-3</v>
      </c>
      <c r="W97" s="105">
        <f>compoprinc!BK89</f>
        <v>1.0905195958912373E-3</v>
      </c>
      <c r="X97" s="105">
        <f>compoprinc!BL89</f>
        <v>1.0746374726295471E-2</v>
      </c>
      <c r="Y97" s="134">
        <f>compoprinc!BM89</f>
        <v>1.8832685891538858E-3</v>
      </c>
      <c r="AB97" s="597">
        <f t="shared" si="3"/>
        <v>-4.1327439248561859E-9</v>
      </c>
      <c r="AC97" s="597">
        <f t="shared" si="4"/>
        <v>-3.7871359381824732E-9</v>
      </c>
      <c r="AD97" s="597">
        <f t="shared" si="5"/>
        <v>-1.8189894035458565E-10</v>
      </c>
    </row>
    <row r="98" spans="1:30" x14ac:dyDescent="0.2">
      <c r="A98" s="107">
        <v>2001</v>
      </c>
      <c r="B98" s="106">
        <f>compoprinc!AP90</f>
        <v>0.12557515501976013</v>
      </c>
      <c r="C98" s="105">
        <f>compoprinc!AQ90</f>
        <v>2.9819896444678307E-2</v>
      </c>
      <c r="D98" s="105">
        <f>compoprinc!AR90</f>
        <v>1.5019245649455115E-2</v>
      </c>
      <c r="E98" s="105">
        <f>compoprinc!AS90</f>
        <v>4.6710250899195671E-3</v>
      </c>
      <c r="F98" s="105">
        <f>compoprinc!AT90</f>
        <v>1.321073342114687E-2</v>
      </c>
      <c r="G98" s="105">
        <f>compoprinc!AU90</f>
        <v>6.1355368234217167E-3</v>
      </c>
      <c r="H98" s="105">
        <f>compoprinc!AV90</f>
        <v>4.0655661374330521E-2</v>
      </c>
      <c r="I98" s="183">
        <f>compoprinc!AW90</f>
        <v>1.6063051298260689E-2</v>
      </c>
      <c r="J98" s="106">
        <f>compoprinc!AX90</f>
        <v>7.0329934358596802E-2</v>
      </c>
      <c r="K98" s="105">
        <f>compoprinc!AY90</f>
        <v>2.0819934085011482E-2</v>
      </c>
      <c r="L98" s="105">
        <f>compoprinc!AZ90</f>
        <v>9.9584577583300415E-3</v>
      </c>
      <c r="M98" s="105">
        <f>compoprinc!BA90</f>
        <v>2.0697370637208223E-3</v>
      </c>
      <c r="N98" s="105">
        <f>compoprinc!BB90</f>
        <v>8.3652492612600327E-3</v>
      </c>
      <c r="O98" s="105">
        <f>compoprinc!BC90</f>
        <v>2.4130675010383129E-3</v>
      </c>
      <c r="P98" s="105">
        <f>compoprinc!BD90</f>
        <v>1.9612330943346024E-2</v>
      </c>
      <c r="Q98" s="183">
        <f>compoprinc!BE90</f>
        <v>7.091159000992775E-3</v>
      </c>
      <c r="R98" s="106">
        <f>compoprinc!BF90</f>
        <v>3.0439907684922218E-2</v>
      </c>
      <c r="S98" s="105">
        <f>compoprinc!BG90</f>
        <v>1.1166823096573353E-2</v>
      </c>
      <c r="T98" s="105">
        <f>compoprinc!BH90</f>
        <v>4.7208600171870785E-3</v>
      </c>
      <c r="U98" s="105">
        <f>compoprinc!BI90</f>
        <v>5.3507443226408213E-4</v>
      </c>
      <c r="V98" s="105">
        <f>compoprinc!BJ90</f>
        <v>4.1584670543670654E-3</v>
      </c>
      <c r="W98" s="105">
        <f>compoprinc!BK90</f>
        <v>7.3421437991783023E-4</v>
      </c>
      <c r="X98" s="105">
        <f>compoprinc!BL90</f>
        <v>7.1155047044157982E-3</v>
      </c>
      <c r="Y98" s="134">
        <f>compoprinc!BM90</f>
        <v>2.0089638419449329E-3</v>
      </c>
      <c r="AB98" s="597">
        <f t="shared" si="3"/>
        <v>4.9185473471879959E-9</v>
      </c>
      <c r="AC98" s="597">
        <f t="shared" si="4"/>
        <v>-1.255102688446641E-9</v>
      </c>
      <c r="AD98" s="597">
        <f t="shared" si="5"/>
        <v>1.5825207810848951E-10</v>
      </c>
    </row>
    <row r="99" spans="1:30" x14ac:dyDescent="0.2">
      <c r="A99" s="107">
        <v>2002</v>
      </c>
      <c r="B99" s="106">
        <f>compoprinc!AP91</f>
        <v>0.12102356553077698</v>
      </c>
      <c r="C99" s="105">
        <f>compoprinc!AQ91</f>
        <v>3.120148554444313E-2</v>
      </c>
      <c r="D99" s="105">
        <f>compoprinc!AR91</f>
        <v>1.3636097253765911E-2</v>
      </c>
      <c r="E99" s="105">
        <f>compoprinc!AS91</f>
        <v>4.8201594036072493E-3</v>
      </c>
      <c r="F99" s="105">
        <f>compoprinc!AT91</f>
        <v>1.4154913835227489E-2</v>
      </c>
      <c r="G99" s="105">
        <f>compoprinc!AU91</f>
        <v>5.511096678674221E-3</v>
      </c>
      <c r="H99" s="105">
        <f>compoprinc!AV91</f>
        <v>3.4697320312261581E-2</v>
      </c>
      <c r="I99" s="183">
        <f>compoprinc!AW91</f>
        <v>1.7002496868371964E-2</v>
      </c>
      <c r="J99" s="106">
        <f>compoprinc!AX91</f>
        <v>6.7181326448917389E-2</v>
      </c>
      <c r="K99" s="105">
        <f>compoprinc!AY91</f>
        <v>2.212836965918541E-2</v>
      </c>
      <c r="L99" s="105">
        <f>compoprinc!AZ91</f>
        <v>9.0107954601990059E-3</v>
      </c>
      <c r="M99" s="105">
        <f>compoprinc!BA91</f>
        <v>2.1903207525610924E-3</v>
      </c>
      <c r="N99" s="105">
        <f>compoprinc!BB91</f>
        <v>8.8989408686757088E-3</v>
      </c>
      <c r="O99" s="105">
        <f>compoprinc!BC91</f>
        <v>2.1669573616236448E-3</v>
      </c>
      <c r="P99" s="105">
        <f>compoprinc!BD91</f>
        <v>1.5516828745603561E-2</v>
      </c>
      <c r="Q99" s="183">
        <f>compoprinc!BE91</f>
        <v>7.2691161185503006E-3</v>
      </c>
      <c r="R99" s="106">
        <f>compoprinc!BF91</f>
        <v>2.9467748478055E-2</v>
      </c>
      <c r="S99" s="105">
        <f>compoprinc!BG91</f>
        <v>1.2548593804240227E-2</v>
      </c>
      <c r="T99" s="105">
        <f>compoprinc!BH91</f>
        <v>4.244428359925223E-3</v>
      </c>
      <c r="U99" s="105">
        <f>compoprinc!BI91</f>
        <v>6.1356376681942493E-4</v>
      </c>
      <c r="V99" s="105">
        <f>compoprinc!BJ91</f>
        <v>4.613037221133709E-3</v>
      </c>
      <c r="W99" s="105">
        <f>compoprinc!BK91</f>
        <v>5.6160322856158018E-4</v>
      </c>
      <c r="X99" s="105">
        <f>compoprinc!BL91</f>
        <v>5.0173201598227024E-3</v>
      </c>
      <c r="Y99" s="134">
        <f>compoprinc!BM91</f>
        <v>1.86920166015625E-3</v>
      </c>
      <c r="AB99" s="597">
        <f t="shared" si="3"/>
        <v>-4.3655745685100555E-9</v>
      </c>
      <c r="AC99" s="597">
        <f t="shared" si="4"/>
        <v>-2.5174813345074654E-9</v>
      </c>
      <c r="AD99" s="597">
        <f t="shared" si="5"/>
        <v>2.7739588404074311E-10</v>
      </c>
    </row>
    <row r="100" spans="1:30" x14ac:dyDescent="0.2">
      <c r="A100" s="107">
        <v>2003</v>
      </c>
      <c r="B100" s="106">
        <f>compoprinc!AP92</f>
        <v>0.12324619293212891</v>
      </c>
      <c r="C100" s="105">
        <f>compoprinc!AQ92</f>
        <v>3.3669102936983109E-2</v>
      </c>
      <c r="D100" s="105">
        <f>compoprinc!AR92</f>
        <v>1.3129763683537021E-2</v>
      </c>
      <c r="E100" s="105">
        <f>compoprinc!AS92</f>
        <v>4.7881732461974025E-3</v>
      </c>
      <c r="F100" s="105">
        <f>compoprinc!AT92</f>
        <v>1.4787976630032063E-2</v>
      </c>
      <c r="G100" s="105">
        <f>compoprinc!AU92</f>
        <v>5.7972227223217487E-3</v>
      </c>
      <c r="H100" s="105">
        <f>compoprinc!AV92</f>
        <v>3.4163579344749451E-2</v>
      </c>
      <c r="I100" s="183">
        <f>compoprinc!AW92</f>
        <v>1.6910377889871597E-2</v>
      </c>
      <c r="J100" s="106">
        <f>compoprinc!AX92</f>
        <v>6.9317452609539032E-2</v>
      </c>
      <c r="K100" s="105">
        <f>compoprinc!AY92</f>
        <v>2.4072308093309402E-2</v>
      </c>
      <c r="L100" s="105">
        <f>compoprinc!AZ92</f>
        <v>8.7626732674834784E-3</v>
      </c>
      <c r="M100" s="105">
        <f>compoprinc!BA92</f>
        <v>2.0109298056922853E-3</v>
      </c>
      <c r="N100" s="105">
        <f>compoprinc!BB92</f>
        <v>9.7084948793053627E-3</v>
      </c>
      <c r="O100" s="105">
        <f>compoprinc!BC92</f>
        <v>2.0925248973071575E-3</v>
      </c>
      <c r="P100" s="105">
        <f>compoprinc!BD92</f>
        <v>1.5177651308476925E-2</v>
      </c>
      <c r="Q100" s="183">
        <f>compoprinc!BE92</f>
        <v>7.4928714893758297E-3</v>
      </c>
      <c r="R100" s="106">
        <f>compoprinc!BF92</f>
        <v>3.1288053840398788E-2</v>
      </c>
      <c r="S100" s="105">
        <f>compoprinc!BG92</f>
        <v>1.4034939929842949E-2</v>
      </c>
      <c r="T100" s="105">
        <f>compoprinc!BH92</f>
        <v>4.2541567445368855E-3</v>
      </c>
      <c r="U100" s="105">
        <f>compoprinc!BI92</f>
        <v>5.1731511484831572E-4</v>
      </c>
      <c r="V100" s="105">
        <f>compoprinc!BJ92</f>
        <v>5.0308168865740299E-3</v>
      </c>
      <c r="W100" s="105">
        <f>compoprinc!BK92</f>
        <v>5.9377850266173482E-4</v>
      </c>
      <c r="X100" s="105">
        <f>compoprinc!BL92</f>
        <v>5.0446223467588425E-3</v>
      </c>
      <c r="Y100" s="134">
        <f>compoprinc!BM92</f>
        <v>1.8124252092093229E-3</v>
      </c>
      <c r="AB100" s="597">
        <f t="shared" si="3"/>
        <v>-3.5215634852647781E-9</v>
      </c>
      <c r="AC100" s="597">
        <f t="shared" si="4"/>
        <v>-1.1314114090055227E-9</v>
      </c>
      <c r="AD100" s="597">
        <f t="shared" si="5"/>
        <v>-8.9403329184278846E-10</v>
      </c>
    </row>
    <row r="101" spans="1:30" x14ac:dyDescent="0.2">
      <c r="A101" s="107">
        <v>2004</v>
      </c>
      <c r="B101" s="106">
        <f>compoprinc!AP93</f>
        <v>0.12925297021865845</v>
      </c>
      <c r="C101" s="105">
        <f>compoprinc!AQ93</f>
        <v>3.806580975651741E-2</v>
      </c>
      <c r="D101" s="105">
        <f>compoprinc!AR93</f>
        <v>1.2067233416019008E-2</v>
      </c>
      <c r="E101" s="105">
        <f>compoprinc!AS93</f>
        <v>4.5252245618030429E-3</v>
      </c>
      <c r="F101" s="105">
        <f>compoprinc!AT93</f>
        <v>1.4538533054292202E-2</v>
      </c>
      <c r="G101" s="105">
        <f>compoprinc!AU93</f>
        <v>6.0177943669259548E-3</v>
      </c>
      <c r="H101" s="105">
        <f>compoprinc!AV93</f>
        <v>3.7123769521713257E-2</v>
      </c>
      <c r="I101" s="183">
        <f>compoprinc!AW93</f>
        <v>1.6914607957005501E-2</v>
      </c>
      <c r="J101" s="106">
        <f>compoprinc!AX93</f>
        <v>7.3287524282932281E-2</v>
      </c>
      <c r="K101" s="105">
        <f>compoprinc!AY93</f>
        <v>2.6868725195527077E-2</v>
      </c>
      <c r="L101" s="105">
        <f>compoprinc!AZ93</f>
        <v>8.1743598420871422E-3</v>
      </c>
      <c r="M101" s="105">
        <f>compoprinc!BA93</f>
        <v>1.9086224492639303E-3</v>
      </c>
      <c r="N101" s="105">
        <f>compoprinc!BB93</f>
        <v>8.9562227949500084E-3</v>
      </c>
      <c r="O101" s="105">
        <f>compoprinc!BC93</f>
        <v>2.4098129943013191E-3</v>
      </c>
      <c r="P101" s="105">
        <f>compoprinc!BD93</f>
        <v>1.7678704112768173E-2</v>
      </c>
      <c r="Q101" s="183">
        <f>compoprinc!BE93</f>
        <v>7.2910799644887447E-3</v>
      </c>
      <c r="R101" s="106">
        <f>compoprinc!BF93</f>
        <v>3.2576188445091248E-2</v>
      </c>
      <c r="S101" s="105">
        <f>compoprinc!BG93</f>
        <v>1.4610755257308483E-2</v>
      </c>
      <c r="T101" s="105">
        <f>compoprinc!BH93</f>
        <v>4.0394624861619377E-3</v>
      </c>
      <c r="U101" s="105">
        <f>compoprinc!BI93</f>
        <v>4.7846560482867062E-4</v>
      </c>
      <c r="V101" s="105">
        <f>compoprinc!BJ93</f>
        <v>4.5726140961050987E-3</v>
      </c>
      <c r="W101" s="105">
        <f>compoprinc!BK93</f>
        <v>7.3785200947895646E-4</v>
      </c>
      <c r="X101" s="105">
        <f>compoprinc!BL93</f>
        <v>6.3951238989830017E-3</v>
      </c>
      <c r="Y101" s="134">
        <f>compoprinc!BM93</f>
        <v>1.7419164068996906E-3</v>
      </c>
      <c r="AB101" s="597">
        <f t="shared" si="3"/>
        <v>-2.4156179279088974E-9</v>
      </c>
      <c r="AC101" s="597">
        <f t="shared" si="4"/>
        <v>-3.0704541131854057E-9</v>
      </c>
      <c r="AD101" s="597">
        <f t="shared" si="5"/>
        <v>-1.3146745914127678E-9</v>
      </c>
    </row>
    <row r="102" spans="1:30" x14ac:dyDescent="0.2">
      <c r="A102" s="107">
        <v>2005</v>
      </c>
      <c r="B102" s="106">
        <f>compoprinc!AP94</f>
        <v>0.1366005539894104</v>
      </c>
      <c r="C102" s="105">
        <f>compoprinc!AQ94</f>
        <v>4.0815606713294983E-2</v>
      </c>
      <c r="D102" s="105">
        <f>compoprinc!AR94</f>
        <v>1.5431564053869806E-2</v>
      </c>
      <c r="E102" s="105">
        <f>compoprinc!AS94</f>
        <v>4.256753483787179E-3</v>
      </c>
      <c r="F102" s="105">
        <f>compoprinc!AT94</f>
        <v>1.437792181968689E-2</v>
      </c>
      <c r="G102" s="105">
        <f>compoprinc!AU94</f>
        <v>6.8267607130110264E-3</v>
      </c>
      <c r="H102" s="105">
        <f>compoprinc!AV94</f>
        <v>3.9367955178022385E-2</v>
      </c>
      <c r="I102" s="183">
        <f>compoprinc!AW94</f>
        <v>1.5523996204137802E-2</v>
      </c>
      <c r="J102" s="106">
        <f>compoprinc!AX94</f>
        <v>7.8547872602939606E-2</v>
      </c>
      <c r="K102" s="105">
        <f>compoprinc!AY94</f>
        <v>2.8178531676530838E-2</v>
      </c>
      <c r="L102" s="105">
        <f>compoprinc!AZ94</f>
        <v>1.0606430696498137E-2</v>
      </c>
      <c r="M102" s="105">
        <f>compoprinc!BA94</f>
        <v>1.7252479447051883E-3</v>
      </c>
      <c r="N102" s="105">
        <f>compoprinc!BB94</f>
        <v>9.2352507635951042E-3</v>
      </c>
      <c r="O102" s="105">
        <f>compoprinc!BC94</f>
        <v>2.7457838878035545E-3</v>
      </c>
      <c r="P102" s="105">
        <f>compoprinc!BD94</f>
        <v>1.9139321520924568E-2</v>
      </c>
      <c r="Q102" s="183">
        <f>compoprinc!BE94</f>
        <v>6.917308084666729E-3</v>
      </c>
      <c r="R102" s="106">
        <f>compoprinc!BF94</f>
        <v>3.4309174865484238E-2</v>
      </c>
      <c r="S102" s="105">
        <f>compoprinc!BG94</f>
        <v>1.4325833879411221E-2</v>
      </c>
      <c r="T102" s="105">
        <f>compoprinc!BH94</f>
        <v>5.3582873940740683E-3</v>
      </c>
      <c r="U102" s="105">
        <f>compoprinc!BI94</f>
        <v>4.4193223584443331E-4</v>
      </c>
      <c r="V102" s="105">
        <f>compoprinc!BJ94</f>
        <v>5.0011873245239258E-3</v>
      </c>
      <c r="W102" s="105">
        <f>compoprinc!BK94</f>
        <v>8.2446279702708125E-4</v>
      </c>
      <c r="X102" s="105">
        <f>compoprinc!BL94</f>
        <v>6.6236639395356178E-3</v>
      </c>
      <c r="Y102" s="134">
        <f>compoprinc!BM94</f>
        <v>1.7338081961497664E-3</v>
      </c>
      <c r="AB102" s="597">
        <f t="shared" si="3"/>
        <v>-4.1763996705412865E-9</v>
      </c>
      <c r="AC102" s="597">
        <f t="shared" si="4"/>
        <v>-1.9717845134437084E-9</v>
      </c>
      <c r="AD102" s="597">
        <f t="shared" si="5"/>
        <v>-9.0108187578152865E-10</v>
      </c>
    </row>
    <row r="103" spans="1:30" x14ac:dyDescent="0.2">
      <c r="A103" s="107">
        <v>2006</v>
      </c>
      <c r="B103" s="106">
        <f>compoprinc!AP95</f>
        <v>0.1421319842338562</v>
      </c>
      <c r="C103" s="105">
        <f>compoprinc!AQ95</f>
        <v>4.4848792254924774E-2</v>
      </c>
      <c r="D103" s="105">
        <f>compoprinc!AR95</f>
        <v>1.6009960978408344E-2</v>
      </c>
      <c r="E103" s="105">
        <f>compoprinc!AS95</f>
        <v>3.9643396157771349E-3</v>
      </c>
      <c r="F103" s="105">
        <f>compoprinc!AT95</f>
        <v>1.4946763403713703E-2</v>
      </c>
      <c r="G103" s="105">
        <f>compoprinc!AU95</f>
        <v>6.8551134318113327E-3</v>
      </c>
      <c r="H103" s="105">
        <f>compoprinc!AV95</f>
        <v>3.9448872208595276E-2</v>
      </c>
      <c r="I103" s="183">
        <f>compoprinc!AW95</f>
        <v>1.6058141365647316E-2</v>
      </c>
      <c r="J103" s="106">
        <f>compoprinc!AX95</f>
        <v>8.2094520330429077E-2</v>
      </c>
      <c r="K103" s="105">
        <f>compoprinc!AY95</f>
        <v>3.056764043867588E-2</v>
      </c>
      <c r="L103" s="105">
        <f>compoprinc!AZ95</f>
        <v>1.0913435613474576E-2</v>
      </c>
      <c r="M103" s="105">
        <f>compoprinc!BA95</f>
        <v>1.6088839620351791E-3</v>
      </c>
      <c r="N103" s="105">
        <f>compoprinc!BB95</f>
        <v>9.8546436056494713E-3</v>
      </c>
      <c r="O103" s="105">
        <f>compoprinc!BC95</f>
        <v>2.7478989213705063E-3</v>
      </c>
      <c r="P103" s="105">
        <f>compoprinc!BD95</f>
        <v>1.8666727468371391E-2</v>
      </c>
      <c r="Q103" s="183">
        <f>compoprinc!BE95</f>
        <v>7.7352924272418022E-3</v>
      </c>
      <c r="R103" s="106">
        <f>compoprinc!BF95</f>
        <v>3.580692782998085E-2</v>
      </c>
      <c r="S103" s="105">
        <f>compoprinc!BG95</f>
        <v>1.503562368452549E-2</v>
      </c>
      <c r="T103" s="105">
        <f>compoprinc!BH95</f>
        <v>5.4102900448924629E-3</v>
      </c>
      <c r="U103" s="105">
        <f>compoprinc!BI95</f>
        <v>2.7871999191120267E-4</v>
      </c>
      <c r="V103" s="105">
        <f>compoprinc!BJ95</f>
        <v>5.5501223541796207E-3</v>
      </c>
      <c r="W103" s="105">
        <f>compoprinc!BK95</f>
        <v>8.076063240878284E-4</v>
      </c>
      <c r="X103" s="105">
        <f>compoprinc!BL95</f>
        <v>6.3533736392855644E-3</v>
      </c>
      <c r="Y103" s="134">
        <f>compoprinc!BM95</f>
        <v>2.3711929097771645E-3</v>
      </c>
      <c r="AB103" s="597">
        <f t="shared" si="3"/>
        <v>9.7497832030057907E-10</v>
      </c>
      <c r="AC103" s="597">
        <f t="shared" si="4"/>
        <v>-2.1063897293061018E-9</v>
      </c>
      <c r="AD103" s="597">
        <f t="shared" si="5"/>
        <v>-1.1186784831807017E-9</v>
      </c>
    </row>
    <row r="104" spans="1:30" x14ac:dyDescent="0.2">
      <c r="A104" s="107">
        <v>2007</v>
      </c>
      <c r="B104" s="106">
        <f>compoprinc!AP96</f>
        <v>0.14408007264137268</v>
      </c>
      <c r="C104" s="105">
        <f>compoprinc!AQ96</f>
        <v>4.4098276644945145E-2</v>
      </c>
      <c r="D104" s="105">
        <f>compoprinc!AR96</f>
        <v>1.76694097899599E-2</v>
      </c>
      <c r="E104" s="105">
        <f>compoprinc!AS96</f>
        <v>3.628364996984601E-3</v>
      </c>
      <c r="F104" s="105">
        <f>compoprinc!AT96</f>
        <v>1.492364052683115E-2</v>
      </c>
      <c r="G104" s="105">
        <f>compoprinc!AU96</f>
        <v>6.6077136434614658E-3</v>
      </c>
      <c r="H104" s="105">
        <f>compoprinc!AV96</f>
        <v>4.3118242174386978E-2</v>
      </c>
      <c r="I104" s="183">
        <f>compoprinc!AW96</f>
        <v>1.4034432359039783E-2</v>
      </c>
      <c r="J104" s="106">
        <f>compoprinc!AX96</f>
        <v>8.4207035601139069E-2</v>
      </c>
      <c r="K104" s="105">
        <f>compoprinc!AY96</f>
        <v>3.0519871041178703E-2</v>
      </c>
      <c r="L104" s="105">
        <f>compoprinc!AZ96</f>
        <v>1.2126830239139963E-2</v>
      </c>
      <c r="M104" s="105">
        <f>compoprinc!BA96</f>
        <v>1.4267273945733905E-3</v>
      </c>
      <c r="N104" s="105">
        <f>compoprinc!BB96</f>
        <v>9.9518699571490288E-3</v>
      </c>
      <c r="O104" s="105">
        <f>compoprinc!BC96</f>
        <v>2.7066883631050587E-3</v>
      </c>
      <c r="P104" s="105">
        <f>compoprinc!BD96</f>
        <v>2.1211488172411919E-2</v>
      </c>
      <c r="Q104" s="183">
        <f>compoprinc!BE96</f>
        <v>6.2635610811412334E-3</v>
      </c>
      <c r="R104" s="106">
        <f>compoprinc!BF96</f>
        <v>3.8380324840545654E-2</v>
      </c>
      <c r="S104" s="105">
        <f>compoprinc!BG96</f>
        <v>1.5739353373646736E-2</v>
      </c>
      <c r="T104" s="105">
        <f>compoprinc!BH96</f>
        <v>6.2643765479606373E-3</v>
      </c>
      <c r="U104" s="105">
        <f>compoprinc!BI96</f>
        <v>1.6435775614809245E-4</v>
      </c>
      <c r="V104" s="105">
        <f>compoprinc!BJ96</f>
        <v>5.9350412338972092E-3</v>
      </c>
      <c r="W104" s="105">
        <f>compoprinc!BK96</f>
        <v>8.8617485016584396E-4</v>
      </c>
      <c r="X104" s="105">
        <f>compoprinc!BL96</f>
        <v>7.7312327921390533E-3</v>
      </c>
      <c r="Y104" s="134">
        <f>compoprinc!BM96</f>
        <v>1.6597864450886846E-3</v>
      </c>
      <c r="AB104" s="597">
        <f t="shared" si="3"/>
        <v>-7.4942363426089287E-9</v>
      </c>
      <c r="AC104" s="597">
        <f t="shared" si="4"/>
        <v>-6.4756022766232491E-10</v>
      </c>
      <c r="AD104" s="597">
        <f t="shared" si="5"/>
        <v>1.8414993974147364E-9</v>
      </c>
    </row>
    <row r="105" spans="1:30" x14ac:dyDescent="0.2">
      <c r="A105" s="107">
        <v>2008</v>
      </c>
      <c r="B105" s="106">
        <f>compoprinc!AP97</f>
        <v>0.14052580296993256</v>
      </c>
      <c r="C105" s="105">
        <f>compoprinc!AQ97</f>
        <v>3.9994869381189346E-2</v>
      </c>
      <c r="D105" s="105">
        <f>compoprinc!AR97</f>
        <v>1.7958624113816768E-2</v>
      </c>
      <c r="E105" s="105">
        <f>compoprinc!AS97</f>
        <v>4.6348136384040117E-3</v>
      </c>
      <c r="F105" s="105">
        <f>compoprinc!AT97</f>
        <v>1.66902095079422E-2</v>
      </c>
      <c r="G105" s="105">
        <f>compoprinc!AU97</f>
        <v>5.9799076989293098E-3</v>
      </c>
      <c r="H105" s="105">
        <f>compoprinc!AV97</f>
        <v>4.1185267269611359E-2</v>
      </c>
      <c r="I105" s="183">
        <f>compoprinc!AW97</f>
        <v>1.4082117937505245E-2</v>
      </c>
      <c r="J105" s="106">
        <f>compoprinc!AX97</f>
        <v>8.2612216472625732E-2</v>
      </c>
      <c r="K105" s="105">
        <f>compoprinc!AY97</f>
        <v>2.8151609003543854E-2</v>
      </c>
      <c r="L105" s="105">
        <f>compoprinc!AZ97</f>
        <v>1.2327183489105664E-2</v>
      </c>
      <c r="M105" s="105">
        <f>compoprinc!BA97</f>
        <v>2.0351074635982513E-3</v>
      </c>
      <c r="N105" s="105">
        <f>compoprinc!BB97</f>
        <v>1.1725300922989845E-2</v>
      </c>
      <c r="O105" s="105">
        <f>compoprinc!BC97</f>
        <v>2.4551381357014179E-3</v>
      </c>
      <c r="P105" s="105">
        <f>compoprinc!BD97</f>
        <v>1.9308552145957947E-2</v>
      </c>
      <c r="Q105" s="183">
        <f>compoprinc!BE97</f>
        <v>6.6093225032091141E-3</v>
      </c>
      <c r="R105" s="106">
        <f>compoprinc!BF97</f>
        <v>3.8597572594881058E-2</v>
      </c>
      <c r="S105" s="105">
        <f>compoprinc!BG97</f>
        <v>1.5016461722552776E-2</v>
      </c>
      <c r="T105" s="105">
        <f>compoprinc!BH97</f>
        <v>6.4787831204284885E-3</v>
      </c>
      <c r="U105" s="105">
        <f>compoprinc!BI97</f>
        <v>4.1905560647137463E-4</v>
      </c>
      <c r="V105" s="105">
        <f>compoprinc!BJ97</f>
        <v>7.4311732314527035E-3</v>
      </c>
      <c r="W105" s="105">
        <f>compoprinc!BK97</f>
        <v>7.392300758510828E-4</v>
      </c>
      <c r="X105" s="105">
        <f>compoprinc!BL97</f>
        <v>6.7938179709017277E-3</v>
      </c>
      <c r="Y105" s="134">
        <f>compoprinc!BM97</f>
        <v>1.7190516227856278E-3</v>
      </c>
      <c r="AB105" s="597">
        <f t="shared" si="3"/>
        <v>-6.577465683221817E-9</v>
      </c>
      <c r="AC105" s="597">
        <f t="shared" si="4"/>
        <v>2.8085196390748024E-9</v>
      </c>
      <c r="AD105" s="597">
        <f t="shared" si="5"/>
        <v>-7.5556272349786013E-10</v>
      </c>
    </row>
    <row r="106" spans="1:30" x14ac:dyDescent="0.2">
      <c r="A106" s="110">
        <v>2009</v>
      </c>
      <c r="B106" s="109">
        <f>compoprinc!AP98</f>
        <v>0.1294684112071991</v>
      </c>
      <c r="C106" s="108">
        <f>compoprinc!AQ98</f>
        <v>3.6819372326135635E-2</v>
      </c>
      <c r="D106" s="108">
        <f>compoprinc!AR98</f>
        <v>1.5622118255123496E-2</v>
      </c>
      <c r="E106" s="108">
        <f>compoprinc!AS98</f>
        <v>5.5390498600900173E-3</v>
      </c>
      <c r="F106" s="108">
        <f>compoprinc!AT98</f>
        <v>1.6192587092518806E-2</v>
      </c>
      <c r="G106" s="108">
        <f>compoprinc!AU98</f>
        <v>5.8042434975504875E-3</v>
      </c>
      <c r="H106" s="108">
        <f>compoprinc!AV98</f>
        <v>3.518136590719223E-2</v>
      </c>
      <c r="I106" s="184">
        <f>compoprinc!AW98</f>
        <v>1.4309673570096493E-2</v>
      </c>
      <c r="J106" s="109">
        <f>compoprinc!AX98</f>
        <v>7.4076764285564423E-2</v>
      </c>
      <c r="K106" s="108">
        <f>compoprinc!AY98</f>
        <v>2.5360299274325371E-2</v>
      </c>
      <c r="L106" s="108">
        <f>compoprinc!AZ98</f>
        <v>1.0838458543730667E-2</v>
      </c>
      <c r="M106" s="108">
        <f>compoprinc!BA98</f>
        <v>2.5348192430101335E-3</v>
      </c>
      <c r="N106" s="108">
        <f>compoprinc!BB98</f>
        <v>1.1024059727787971E-2</v>
      </c>
      <c r="O106" s="108">
        <f>compoprinc!BC98</f>
        <v>2.3450788576155901E-3</v>
      </c>
      <c r="P106" s="108">
        <f>compoprinc!BD98</f>
        <v>1.5381867997348309E-2</v>
      </c>
      <c r="Q106" s="184">
        <f>compoprinc!BE98</f>
        <v>6.5921810455620289E-3</v>
      </c>
      <c r="R106" s="109">
        <f>compoprinc!BF98</f>
        <v>3.3372625708580017E-2</v>
      </c>
      <c r="S106" s="108">
        <f>compoprinc!BG98</f>
        <v>1.2955090962350368E-2</v>
      </c>
      <c r="T106" s="108">
        <f>compoprinc!BH98</f>
        <v>5.6354141761403298E-3</v>
      </c>
      <c r="U106" s="108">
        <f>compoprinc!BI98</f>
        <v>6.9457711651921272E-4</v>
      </c>
      <c r="V106" s="108">
        <f>compoprinc!BJ98</f>
        <v>6.7536379210650921E-3</v>
      </c>
      <c r="W106" s="108">
        <f>compoprinc!BK98</f>
        <v>8.0338085535913706E-4</v>
      </c>
      <c r="X106" s="108">
        <f>compoprinc!BL98</f>
        <v>4.767910111695528E-3</v>
      </c>
      <c r="Y106" s="138">
        <f>compoprinc!BM98</f>
        <v>1.7626144690439105E-3</v>
      </c>
      <c r="AB106" s="597">
        <f t="shared" si="3"/>
        <v>6.9849193096160889E-10</v>
      </c>
      <c r="AC106" s="597">
        <f t="shared" si="4"/>
        <v>-4.0381564758718014E-10</v>
      </c>
      <c r="AD106" s="597">
        <f t="shared" si="5"/>
        <v>9.6406438387930393E-11</v>
      </c>
    </row>
    <row r="107" spans="1:30" x14ac:dyDescent="0.2">
      <c r="A107" s="107">
        <v>2010</v>
      </c>
      <c r="B107" s="106">
        <f>compoprinc!AP99</f>
        <v>0.13815964758396149</v>
      </c>
      <c r="C107" s="105">
        <f>compoprinc!AQ99</f>
        <v>4.2723596096038818E-2</v>
      </c>
      <c r="D107" s="105">
        <f>compoprinc!AR99</f>
        <v>1.5255203834385611E-2</v>
      </c>
      <c r="E107" s="105">
        <f>compoprinc!AS99</f>
        <v>5.4009886225685477E-3</v>
      </c>
      <c r="F107" s="105">
        <f>compoprinc!AT99</f>
        <v>1.6369568184018135E-2</v>
      </c>
      <c r="G107" s="105">
        <f>compoprinc!AU99</f>
        <v>7.0177512243390083E-3</v>
      </c>
      <c r="H107" s="105">
        <f>compoprinc!AV99</f>
        <v>3.5793591290712357E-2</v>
      </c>
      <c r="I107" s="183">
        <f>compoprinc!AW99</f>
        <v>1.5598947182297707E-2</v>
      </c>
      <c r="J107" s="106">
        <f>compoprinc!AX99</f>
        <v>7.9525209963321686E-2</v>
      </c>
      <c r="K107" s="105">
        <f>compoprinc!AY99</f>
        <v>2.9631035402417183E-2</v>
      </c>
      <c r="L107" s="105">
        <f>compoprinc!AZ99</f>
        <v>1.0801730793900788E-2</v>
      </c>
      <c r="M107" s="105">
        <f>compoprinc!BA99</f>
        <v>2.3115401854738593E-3</v>
      </c>
      <c r="N107" s="105">
        <f>compoprinc!BB99</f>
        <v>1.0960626415908337E-2</v>
      </c>
      <c r="O107" s="105">
        <f>compoprinc!BC99</f>
        <v>2.878628671169281E-3</v>
      </c>
      <c r="P107" s="105">
        <f>compoprinc!BD99</f>
        <v>1.5768241137266159E-2</v>
      </c>
      <c r="Q107" s="183">
        <f>compoprinc!BE99</f>
        <v>7.1734068915247917E-3</v>
      </c>
      <c r="R107" s="106">
        <f>compoprinc!BF99</f>
        <v>3.4821365028619766E-2</v>
      </c>
      <c r="S107" s="105">
        <f>compoprinc!BG99</f>
        <v>1.4334984123706818E-2</v>
      </c>
      <c r="T107" s="105">
        <f>compoprinc!BH99</f>
        <v>5.8921949089381087E-3</v>
      </c>
      <c r="U107" s="105">
        <f>compoprinc!BI99</f>
        <v>5.4655669373460114E-4</v>
      </c>
      <c r="V107" s="105">
        <f>compoprinc!BJ99</f>
        <v>6.5526310354471207E-3</v>
      </c>
      <c r="W107" s="105">
        <f>compoprinc!BK99</f>
        <v>8.0567353870719671E-4</v>
      </c>
      <c r="X107" s="105">
        <f>compoprinc!BL99</f>
        <v>4.6312613412737846E-3</v>
      </c>
      <c r="Y107" s="134">
        <f>compoprinc!BM99</f>
        <v>2.0580615382641554E-3</v>
      </c>
      <c r="AB107" s="597">
        <f t="shared" si="3"/>
        <v>1.1496013030409813E-9</v>
      </c>
      <c r="AC107" s="597">
        <f t="shared" si="4"/>
        <v>4.6566128730773926E-10</v>
      </c>
      <c r="AD107" s="597">
        <f t="shared" si="5"/>
        <v>1.8485479813534766E-9</v>
      </c>
    </row>
    <row r="108" spans="1:30" x14ac:dyDescent="0.2">
      <c r="A108" s="107">
        <v>2011</v>
      </c>
      <c r="B108" s="106">
        <f>compoprinc!AP100</f>
        <v>0.14287328720092773</v>
      </c>
      <c r="C108" s="105">
        <f>compoprinc!AQ100</f>
        <v>4.4400874525308609E-2</v>
      </c>
      <c r="D108" s="105">
        <f>compoprinc!AR100</f>
        <v>1.4861475778161548E-2</v>
      </c>
      <c r="E108" s="105">
        <f>compoprinc!AS100</f>
        <v>7.0197760360315442E-3</v>
      </c>
      <c r="F108" s="105">
        <f>compoprinc!AT100</f>
        <v>1.7377948388457298E-2</v>
      </c>
      <c r="G108" s="105">
        <f>compoprinc!AU100</f>
        <v>7.0554455742239952E-3</v>
      </c>
      <c r="H108" s="105">
        <f>compoprinc!AV100</f>
        <v>3.549252450466156E-2</v>
      </c>
      <c r="I108" s="183">
        <f>compoprinc!AW100</f>
        <v>1.666523702442646E-2</v>
      </c>
      <c r="J108" s="106">
        <f>compoprinc!AX100</f>
        <v>8.2974769175052643E-2</v>
      </c>
      <c r="K108" s="105">
        <f>compoprinc!AY100</f>
        <v>3.1892206519842148E-2</v>
      </c>
      <c r="L108" s="105">
        <f>compoprinc!AZ100</f>
        <v>1.0531685655223555E-2</v>
      </c>
      <c r="M108" s="105">
        <f>compoprinc!BA100</f>
        <v>3.3220162731595337E-3</v>
      </c>
      <c r="N108" s="105">
        <f>compoprinc!BB100</f>
        <v>1.1186745017766953E-2</v>
      </c>
      <c r="O108" s="105">
        <f>compoprinc!BC100</f>
        <v>2.7952261734753847E-3</v>
      </c>
      <c r="P108" s="105">
        <f>compoprinc!BD100</f>
        <v>1.5461763367056847E-2</v>
      </c>
      <c r="Q108" s="183">
        <f>compoprinc!BE100</f>
        <v>7.7851219102740288E-3</v>
      </c>
      <c r="R108" s="106">
        <f>compoprinc!BF100</f>
        <v>3.7959977984428406E-2</v>
      </c>
      <c r="S108" s="105">
        <f>compoprinc!BG100</f>
        <v>1.8292946740984917E-2</v>
      </c>
      <c r="T108" s="105">
        <f>compoprinc!BH100</f>
        <v>5.555708426527417E-3</v>
      </c>
      <c r="U108" s="105">
        <f>compoprinc!BI100</f>
        <v>1.0779264266602695E-3</v>
      </c>
      <c r="V108" s="105">
        <f>compoprinc!BJ100</f>
        <v>5.9338551945984364E-3</v>
      </c>
      <c r="W108" s="105">
        <f>compoprinc!BK100</f>
        <v>6.8576575722545385E-4</v>
      </c>
      <c r="X108" s="105">
        <f>compoprinc!BL100</f>
        <v>4.3558152392506599E-3</v>
      </c>
      <c r="Y108" s="134">
        <f>compoprinc!BM100</f>
        <v>2.0579604897648096E-3</v>
      </c>
      <c r="AB108" s="597">
        <f t="shared" si="3"/>
        <v>5.3696567192673683E-9</v>
      </c>
      <c r="AC108" s="597">
        <f t="shared" si="4"/>
        <v>4.25825419370085E-9</v>
      </c>
      <c r="AD108" s="597">
        <f t="shared" si="5"/>
        <v>-2.9058355721645057E-10</v>
      </c>
    </row>
    <row r="109" spans="1:30" x14ac:dyDescent="0.2">
      <c r="A109" s="107">
        <v>2012</v>
      </c>
      <c r="B109" s="106">
        <f>compoprinc!AP101</f>
        <v>0.15219533443450928</v>
      </c>
      <c r="C109" s="105">
        <f>compoprinc!AQ101</f>
        <v>4.7324337065219879E-2</v>
      </c>
      <c r="D109" s="105">
        <f>compoprinc!AR101</f>
        <v>1.5933586866594851E-2</v>
      </c>
      <c r="E109" s="105">
        <f>compoprinc!AS101</f>
        <v>6.959551596082747E-3</v>
      </c>
      <c r="F109" s="105">
        <f>compoprinc!AT101</f>
        <v>1.9066506996750832E-2</v>
      </c>
      <c r="G109" s="105">
        <f>compoprinc!AU101</f>
        <v>7.6189609244465828E-3</v>
      </c>
      <c r="H109" s="105">
        <f>compoprinc!AV101</f>
        <v>3.7634212523698807E-2</v>
      </c>
      <c r="I109" s="183">
        <f>compoprinc!AW101</f>
        <v>1.7658185213804245E-2</v>
      </c>
      <c r="J109" s="106">
        <f>compoprinc!AX101</f>
        <v>8.9475661516189575E-2</v>
      </c>
      <c r="K109" s="105">
        <f>compoprinc!AY101</f>
        <v>3.3330332487821579E-2</v>
      </c>
      <c r="L109" s="105">
        <f>compoprinc!AZ101</f>
        <v>1.1340635592205217E-2</v>
      </c>
      <c r="M109" s="105">
        <f>compoprinc!BA101</f>
        <v>3.2362767960876226E-3</v>
      </c>
      <c r="N109" s="105">
        <f>compoprinc!BB101</f>
        <v>1.288377121090889E-2</v>
      </c>
      <c r="O109" s="105">
        <f>compoprinc!BC101</f>
        <v>3.1934611033648252E-3</v>
      </c>
      <c r="P109" s="105">
        <f>compoprinc!BD101</f>
        <v>1.6975326463580132E-2</v>
      </c>
      <c r="Q109" s="183">
        <f>compoprinc!BE101</f>
        <v>8.5158590227365494E-3</v>
      </c>
      <c r="R109" s="106">
        <f>compoprinc!BF101</f>
        <v>4.083092138171196E-2</v>
      </c>
      <c r="S109" s="105">
        <f>compoprinc!BG101</f>
        <v>1.7448790371417999E-2</v>
      </c>
      <c r="T109" s="105">
        <f>compoprinc!BH101</f>
        <v>6.1642996051887167E-3</v>
      </c>
      <c r="U109" s="105">
        <f>compoprinc!BI101</f>
        <v>9.2906580539420247E-4</v>
      </c>
      <c r="V109" s="105">
        <f>compoprinc!BJ101</f>
        <v>7.3663219809532166E-3</v>
      </c>
      <c r="W109" s="105">
        <f>compoprinc!BK101</f>
        <v>9.3030539574101567E-4</v>
      </c>
      <c r="X109" s="105">
        <f>compoprinc!BL101</f>
        <v>5.4758819751441479E-3</v>
      </c>
      <c r="Y109" s="134">
        <f>compoprinc!BM101</f>
        <v>2.5162575766444206E-3</v>
      </c>
      <c r="AB109" s="597">
        <f t="shared" si="3"/>
        <v>-6.7520886659622192E-9</v>
      </c>
      <c r="AC109" s="597">
        <f t="shared" si="4"/>
        <v>-1.1605152394622564E-9</v>
      </c>
      <c r="AD109" s="597">
        <f t="shared" si="5"/>
        <v>-1.3287717592902482E-9</v>
      </c>
    </row>
    <row r="110" spans="1:30" x14ac:dyDescent="0.2">
      <c r="A110" s="107">
        <v>2013</v>
      </c>
      <c r="B110" s="106">
        <f>compoprinc!AP102</f>
        <v>0.14329005777835846</v>
      </c>
      <c r="C110" s="105">
        <f>compoprinc!AQ102</f>
        <v>4.3054580688476562E-2</v>
      </c>
      <c r="D110" s="105">
        <f>compoprinc!AR102</f>
        <v>1.4403208740986884E-2</v>
      </c>
      <c r="E110" s="105">
        <f>compoprinc!AS102</f>
        <v>8.2293609157204628E-3</v>
      </c>
      <c r="F110" s="105">
        <f>compoprinc!AT102</f>
        <v>1.8886588513851166E-2</v>
      </c>
      <c r="G110" s="105">
        <f>compoprinc!AU102</f>
        <v>5.3524347022175789E-3</v>
      </c>
      <c r="H110" s="105">
        <f>compoprinc!AV102</f>
        <v>3.586326539516449E-2</v>
      </c>
      <c r="I110" s="183">
        <f>compoprinc!AW102</f>
        <v>1.7500612884759903E-2</v>
      </c>
      <c r="J110" s="106">
        <f>compoprinc!AX102</f>
        <v>8.3586238324642181E-2</v>
      </c>
      <c r="K110" s="105">
        <f>compoprinc!AY102</f>
        <v>3.107096254825592E-2</v>
      </c>
      <c r="L110" s="105">
        <f>compoprinc!AZ102</f>
        <v>1.0217395800282247E-2</v>
      </c>
      <c r="M110" s="105">
        <f>compoprinc!BA102</f>
        <v>3.7812277441844344E-3</v>
      </c>
      <c r="N110" s="105">
        <f>compoprinc!BB102</f>
        <v>1.2088502757251263E-2</v>
      </c>
      <c r="O110" s="105">
        <f>compoprinc!BC102</f>
        <v>2.0609647035598755E-3</v>
      </c>
      <c r="P110" s="105">
        <f>compoprinc!BD102</f>
        <v>1.6180504113435745E-2</v>
      </c>
      <c r="Q110" s="183">
        <f>compoprinc!BE102</f>
        <v>8.1866830587387085E-3</v>
      </c>
      <c r="R110" s="106">
        <f>compoprinc!BF102</f>
        <v>3.8079064339399338E-2</v>
      </c>
      <c r="S110" s="105">
        <f>compoprinc!BG102</f>
        <v>1.7636271193623543E-2</v>
      </c>
      <c r="T110" s="105">
        <f>compoprinc!BH102</f>
        <v>5.5346553472190863E-3</v>
      </c>
      <c r="U110" s="105">
        <f>compoprinc!BI102</f>
        <v>1.0503168450668454E-3</v>
      </c>
      <c r="V110" s="105">
        <f>compoprinc!BJ102</f>
        <v>6.04218989610672E-3</v>
      </c>
      <c r="W110" s="105">
        <f>compoprinc!BK102</f>
        <v>6.0463330009952188E-4</v>
      </c>
      <c r="X110" s="105">
        <f>compoprinc!BL102</f>
        <v>5.2087106741964817E-3</v>
      </c>
      <c r="Y110" s="134">
        <f>compoprinc!BM102</f>
        <v>2.0022874232381582E-3</v>
      </c>
      <c r="AB110" s="597">
        <f t="shared" si="3"/>
        <v>5.9371814131736755E-9</v>
      </c>
      <c r="AC110" s="597">
        <f t="shared" si="4"/>
        <v>-2.4010660126805305E-9</v>
      </c>
      <c r="AD110" s="597">
        <f t="shared" si="5"/>
        <v>-3.4015101846307516E-10</v>
      </c>
    </row>
    <row r="111" spans="1:30" x14ac:dyDescent="0.2">
      <c r="A111" s="107">
        <v>2014</v>
      </c>
      <c r="B111" s="106">
        <f>compoprinc!AP103</f>
        <v>0.14745393395423889</v>
      </c>
      <c r="C111" s="105">
        <f>compoprinc!AQ103</f>
        <v>4.6679820865392685E-2</v>
      </c>
      <c r="D111" s="105">
        <f>compoprinc!AR103</f>
        <v>1.391123041685205E-2</v>
      </c>
      <c r="E111" s="105">
        <f>compoprinc!AS103</f>
        <v>9.3718766001984477E-3</v>
      </c>
      <c r="F111" s="105">
        <f>compoprinc!AT103</f>
        <v>1.8566003069281578E-2</v>
      </c>
      <c r="G111" s="105">
        <f>compoprinc!AU103</f>
        <v>5.6533836759626865E-3</v>
      </c>
      <c r="H111" s="105">
        <f>compoprinc!AV103</f>
        <v>3.7006564438343048E-2</v>
      </c>
      <c r="I111" s="183">
        <f>compoprinc!AW103</f>
        <v>1.6265055164694786E-2</v>
      </c>
      <c r="J111" s="106">
        <f>compoprinc!AX103</f>
        <v>8.5748903453350067E-2</v>
      </c>
      <c r="K111" s="105">
        <f>compoprinc!AY103</f>
        <v>3.3003728836774826E-2</v>
      </c>
      <c r="L111" s="105">
        <f>compoprinc!AZ103</f>
        <v>9.8244328673899872E-3</v>
      </c>
      <c r="M111" s="105">
        <f>compoprinc!BA103</f>
        <v>3.9789644069969654E-3</v>
      </c>
      <c r="N111" s="105">
        <f>compoprinc!BB103</f>
        <v>1.2283023446798325E-2</v>
      </c>
      <c r="O111" s="105">
        <f>compoprinc!BC103</f>
        <v>2.1811989136040211E-3</v>
      </c>
      <c r="P111" s="105">
        <f>compoprinc!BD103</f>
        <v>1.6803720965981483E-2</v>
      </c>
      <c r="Q111" s="183">
        <f>compoprinc!BE103</f>
        <v>7.6738339848816395E-3</v>
      </c>
      <c r="R111" s="106">
        <f>compoprinc!BF103</f>
        <v>3.9022766053676605E-2</v>
      </c>
      <c r="S111" s="105">
        <f>compoprinc!BG103</f>
        <v>1.8258132040500641E-2</v>
      </c>
      <c r="T111" s="105">
        <f>compoprinc!BH103</f>
        <v>5.2177714401295816E-3</v>
      </c>
      <c r="U111" s="105">
        <f>compoprinc!BI103</f>
        <v>9.9465399398468435E-4</v>
      </c>
      <c r="V111" s="105">
        <f>compoprinc!BJ103</f>
        <v>6.5650292672216892E-3</v>
      </c>
      <c r="W111" s="105">
        <f>compoprinc!BK103</f>
        <v>6.4336491050198674E-4</v>
      </c>
      <c r="X111" s="105">
        <f>compoprinc!BL103</f>
        <v>5.4541407153010368E-3</v>
      </c>
      <c r="Y111" s="134">
        <f>compoprinc!BM103</f>
        <v>1.8896711990237236E-3</v>
      </c>
      <c r="AB111" s="597">
        <f t="shared" si="3"/>
        <v>-2.7648638933897018E-10</v>
      </c>
      <c r="AC111" s="597">
        <f t="shared" si="4"/>
        <v>3.092281986027956E-11</v>
      </c>
      <c r="AD111" s="597">
        <f t="shared" si="5"/>
        <v>2.4870132619980723E-9</v>
      </c>
    </row>
    <row r="112" spans="1:30" x14ac:dyDescent="0.2">
      <c r="A112" s="107">
        <v>2015</v>
      </c>
      <c r="B112" s="106">
        <f>compoprinc!AP104</f>
        <v>0.1473640650510788</v>
      </c>
      <c r="C112" s="105">
        <f>compoprinc!AQ104</f>
        <v>4.7726109623908997E-2</v>
      </c>
      <c r="D112" s="105">
        <f>compoprinc!AR104</f>
        <v>1.4460085556493141E-2</v>
      </c>
      <c r="E112" s="105">
        <f>compoprinc!AS104</f>
        <v>1.108157483395189E-2</v>
      </c>
      <c r="F112" s="105">
        <f>compoprinc!AT104</f>
        <v>1.6138574108481407E-2</v>
      </c>
      <c r="G112" s="105">
        <f>compoprinc!AU104</f>
        <v>5.3061968646943569E-3</v>
      </c>
      <c r="H112" s="105">
        <f>compoprinc!AV104</f>
        <v>3.7818189710378647E-2</v>
      </c>
      <c r="I112" s="183">
        <f>compoprinc!AW104</f>
        <v>1.483333483338356E-2</v>
      </c>
      <c r="J112" s="106">
        <f>compoprinc!AX104</f>
        <v>8.5485585033893585E-2</v>
      </c>
      <c r="K112" s="105">
        <f>compoprinc!AY104</f>
        <v>3.3788755536079407E-2</v>
      </c>
      <c r="L112" s="105">
        <f>compoprinc!AZ104</f>
        <v>1.0190188322667382E-2</v>
      </c>
      <c r="M112" s="105">
        <f>compoprinc!BA104</f>
        <v>4.8713888972997665E-3</v>
      </c>
      <c r="N112" s="105">
        <f>compoprinc!BB104</f>
        <v>1.0218564420938492E-2</v>
      </c>
      <c r="O112" s="105">
        <f>compoprinc!BC104</f>
        <v>2.0840840879827738E-3</v>
      </c>
      <c r="P112" s="105">
        <f>compoprinc!BD104</f>
        <v>1.7391543835401535E-2</v>
      </c>
      <c r="Q112" s="183">
        <f>compoprinc!BE104</f>
        <v>6.9410600699484348E-3</v>
      </c>
      <c r="R112" s="106">
        <f>compoprinc!BF104</f>
        <v>3.8743730634450912E-2</v>
      </c>
      <c r="S112" s="105">
        <f>compoprinc!BG104</f>
        <v>1.8997868523001671E-2</v>
      </c>
      <c r="T112" s="105">
        <f>compoprinc!BH104</f>
        <v>5.4604294350610871E-3</v>
      </c>
      <c r="U112" s="105">
        <f>compoprinc!BI104</f>
        <v>1.1507950403029099E-3</v>
      </c>
      <c r="V112" s="105">
        <f>compoprinc!BJ104</f>
        <v>4.8665939830243587E-3</v>
      </c>
      <c r="W112" s="105">
        <f>compoprinc!BK104</f>
        <v>6.5692100906744599E-4</v>
      </c>
      <c r="X112" s="105">
        <f>compoprinc!BL104</f>
        <v>5.9148678556084633E-3</v>
      </c>
      <c r="Y112" s="134">
        <f>compoprinc!BM104</f>
        <v>1.6962533118203282E-3</v>
      </c>
      <c r="AB112" s="597">
        <f t="shared" si="3"/>
        <v>-4.8021320253610611E-10</v>
      </c>
      <c r="AC112" s="597">
        <f t="shared" si="4"/>
        <v>-1.3642420526593924E-10</v>
      </c>
      <c r="AD112" s="597">
        <f t="shared" si="5"/>
        <v>1.476564648328349E-9</v>
      </c>
    </row>
    <row r="113" spans="1:30" x14ac:dyDescent="0.2">
      <c r="A113" s="107">
        <v>2016</v>
      </c>
      <c r="B113" s="106">
        <f>compoprinc!AP105</f>
        <v>0.14506126940250397</v>
      </c>
      <c r="C113" s="105">
        <f>compoprinc!AQ105</f>
        <v>4.7422092407941818E-2</v>
      </c>
      <c r="D113" s="105">
        <f>compoprinc!AR105</f>
        <v>1.4079219617997296E-2</v>
      </c>
      <c r="E113" s="105">
        <f>compoprinc!AS105</f>
        <v>1.1369259445928037E-2</v>
      </c>
      <c r="F113" s="105">
        <f>compoprinc!AT105</f>
        <v>1.609347015619278E-2</v>
      </c>
      <c r="G113" s="105">
        <f>compoprinc!AU105</f>
        <v>5.1248413510620594E-3</v>
      </c>
      <c r="H113" s="105">
        <f>compoprinc!AV105</f>
        <v>3.6661367863416672E-2</v>
      </c>
      <c r="I113" s="183">
        <f>compoprinc!AW105</f>
        <v>1.4311021193861961E-2</v>
      </c>
      <c r="J113" s="106">
        <f>compoprinc!AX105</f>
        <v>8.3812281489372253E-2</v>
      </c>
      <c r="K113" s="105">
        <f>compoprinc!AY105</f>
        <v>3.3432595431804657E-2</v>
      </c>
      <c r="L113" s="105">
        <f>compoprinc!AZ105</f>
        <v>9.9872404989582719E-3</v>
      </c>
      <c r="M113" s="105">
        <f>compoprinc!BA105</f>
        <v>5.3223735303618014E-3</v>
      </c>
      <c r="N113" s="105">
        <f>compoprinc!BB105</f>
        <v>1.0202353820204735E-2</v>
      </c>
      <c r="O113" s="105">
        <f>compoprinc!BC105</f>
        <v>1.9281253917142749E-3</v>
      </c>
      <c r="P113" s="105">
        <f>compoprinc!BD105</f>
        <v>1.6029372811317444E-2</v>
      </c>
      <c r="Q113" s="183">
        <f>compoprinc!BE105</f>
        <v>6.910223513841629E-3</v>
      </c>
      <c r="R113" s="106">
        <f>compoprinc!BF105</f>
        <v>3.7332672625780106E-2</v>
      </c>
      <c r="S113" s="105">
        <f>compoprinc!BG105</f>
        <v>1.8526550382375717E-2</v>
      </c>
      <c r="T113" s="105">
        <f>compoprinc!BH105</f>
        <v>5.4642029936076142E-3</v>
      </c>
      <c r="U113" s="105">
        <f>compoprinc!BI105</f>
        <v>1.3504632515832782E-3</v>
      </c>
      <c r="V113" s="105">
        <f>compoprinc!BJ105</f>
        <v>4.565434530377388E-3</v>
      </c>
      <c r="W113" s="105">
        <f>compoprinc!BK105</f>
        <v>5.7244719937443733E-4</v>
      </c>
      <c r="X113" s="105">
        <f>compoprinc!BL105</f>
        <v>5.2576754242181778E-3</v>
      </c>
      <c r="Y113" s="134">
        <f>compoprinc!BM105</f>
        <v>1.5958989970386028E-3</v>
      </c>
      <c r="AB113" s="597">
        <f t="shared" si="3"/>
        <v>-2.6338966563344002E-9</v>
      </c>
      <c r="AC113" s="597">
        <f t="shared" si="4"/>
        <v>-3.5088305594399571E-9</v>
      </c>
      <c r="AD113" s="597">
        <f t="shared" si="5"/>
        <v>-1.5279510989785194E-10</v>
      </c>
    </row>
    <row r="114" spans="1:30" x14ac:dyDescent="0.2">
      <c r="A114" s="107">
        <v>2017</v>
      </c>
      <c r="B114" s="106">
        <f>compoprinc!AP106</f>
        <v>0.14628919959068298</v>
      </c>
      <c r="C114" s="105">
        <f>compoprinc!AQ106</f>
        <v>4.630172997713089E-2</v>
      </c>
      <c r="D114" s="105">
        <f>compoprinc!AR106</f>
        <v>1.5998965449398383E-2</v>
      </c>
      <c r="E114" s="105">
        <f>compoprinc!AS106</f>
        <v>8.2580031594261527E-3</v>
      </c>
      <c r="F114" s="105">
        <f>compoprinc!AT106</f>
        <v>1.7750371247529984E-2</v>
      </c>
      <c r="G114" s="105">
        <f>compoprinc!AU106</f>
        <v>6.1744293197989464E-3</v>
      </c>
      <c r="H114" s="105">
        <f>compoprinc!AV106</f>
        <v>3.7366453558206558E-2</v>
      </c>
      <c r="I114" s="183">
        <f>compoprinc!AW106</f>
        <v>1.4439241029322147E-2</v>
      </c>
      <c r="J114" s="106">
        <f>compoprinc!AX106</f>
        <v>8.5598215460777283E-2</v>
      </c>
      <c r="K114" s="105">
        <f>compoprinc!AY106</f>
        <v>3.1704079359769821E-2</v>
      </c>
      <c r="L114" s="105">
        <f>compoprinc!AZ106</f>
        <v>1.1544568716999493E-2</v>
      </c>
      <c r="M114" s="105">
        <f>compoprinc!BA106</f>
        <v>3.7947430391795933E-3</v>
      </c>
      <c r="N114" s="105">
        <f>compoprinc!BB106</f>
        <v>1.1919804848730564E-2</v>
      </c>
      <c r="O114" s="105">
        <f>compoprinc!BC106</f>
        <v>2.3703626357018948E-3</v>
      </c>
      <c r="P114" s="105">
        <f>compoprinc!BD106</f>
        <v>1.716524176299572E-2</v>
      </c>
      <c r="Q114" s="183">
        <f>compoprinc!BE106</f>
        <v>7.0994165726006031E-3</v>
      </c>
      <c r="R114" s="106">
        <f>compoprinc!BF106</f>
        <v>4.0241021662950516E-2</v>
      </c>
      <c r="S114" s="105">
        <f>compoprinc!BG106</f>
        <v>1.7275257036089897E-2</v>
      </c>
      <c r="T114" s="105">
        <f>compoprinc!BH106</f>
        <v>6.459530622805687E-3</v>
      </c>
      <c r="U114" s="105">
        <f>compoprinc!BI106</f>
        <v>1.1366151447873563E-3</v>
      </c>
      <c r="V114" s="105">
        <f>compoprinc!BJ106</f>
        <v>6.9225076586008072E-3</v>
      </c>
      <c r="W114" s="105">
        <f>compoprinc!BK106</f>
        <v>6.7051907535642385E-4</v>
      </c>
      <c r="X114" s="105">
        <f>compoprinc!BL106</f>
        <v>5.7157622650265694E-3</v>
      </c>
      <c r="Y114" s="134">
        <f>compoprinc!BM106</f>
        <v>2.0608280319720507E-3</v>
      </c>
      <c r="AB114" s="597">
        <f t="shared" si="3"/>
        <v>5.8498699218034744E-9</v>
      </c>
      <c r="AC114" s="597">
        <f t="shared" si="4"/>
        <v>-1.4752004062756896E-9</v>
      </c>
      <c r="AD114" s="597">
        <f t="shared" si="5"/>
        <v>1.828311724239029E-9</v>
      </c>
    </row>
    <row r="115" spans="1:30" x14ac:dyDescent="0.2">
      <c r="A115" s="107">
        <v>2018</v>
      </c>
      <c r="B115" s="106">
        <f>compoprinc!AP107</f>
        <v>0.14717838168144226</v>
      </c>
      <c r="C115" s="105">
        <f>compoprinc!AQ107</f>
        <v>4.8315003514289856E-2</v>
      </c>
      <c r="D115" s="105">
        <f>compoprinc!AR107</f>
        <v>1.5600002850987948E-2</v>
      </c>
      <c r="E115" s="105">
        <f>compoprinc!AS107</f>
        <v>7.7887796796858311E-3</v>
      </c>
      <c r="F115" s="105">
        <f>compoprinc!AT107</f>
        <v>1.8388047814369202E-2</v>
      </c>
      <c r="G115" s="105">
        <f>compoprinc!AU107</f>
        <v>6.1318832449615002E-3</v>
      </c>
      <c r="H115" s="105">
        <f>compoprinc!AV107</f>
        <v>3.6208305507898331E-2</v>
      </c>
      <c r="I115" s="183">
        <f>compoprinc!AW107</f>
        <v>1.4746364206075668E-2</v>
      </c>
      <c r="J115" s="106">
        <f>compoprinc!AX107</f>
        <v>8.6040705442428589E-2</v>
      </c>
      <c r="K115" s="105">
        <f>compoprinc!AY107</f>
        <v>3.3357460051774979E-2</v>
      </c>
      <c r="L115" s="105">
        <f>compoprinc!AZ107</f>
        <v>1.1259535749559291E-2</v>
      </c>
      <c r="M115" s="105">
        <f>compoprinc!BA107</f>
        <v>3.5494008916430175E-3</v>
      </c>
      <c r="N115" s="105">
        <f>compoprinc!BB107</f>
        <v>1.1995029635727406E-2</v>
      </c>
      <c r="O115" s="105">
        <f>compoprinc!BC107</f>
        <v>2.2533491719514132E-3</v>
      </c>
      <c r="P115" s="105">
        <f>compoprinc!BD107</f>
        <v>1.6450086608529091E-2</v>
      </c>
      <c r="Q115" s="183">
        <f>compoprinc!BE107</f>
        <v>7.1758390404284E-3</v>
      </c>
      <c r="R115" s="106">
        <f>compoprinc!BF107</f>
        <v>4.011772945523262E-2</v>
      </c>
      <c r="S115" s="105">
        <f>compoprinc!BG107</f>
        <v>1.8302634358406067E-2</v>
      </c>
      <c r="T115" s="105">
        <f>compoprinc!BH107</f>
        <v>6.3469439990058163E-3</v>
      </c>
      <c r="U115" s="105">
        <f>compoprinc!BI107</f>
        <v>9.705325064714998E-4</v>
      </c>
      <c r="V115" s="105">
        <f>compoprinc!BJ107</f>
        <v>6.2939133495092392E-3</v>
      </c>
      <c r="W115" s="105">
        <f>compoprinc!BK107</f>
        <v>6.5467832610011101E-4</v>
      </c>
      <c r="X115" s="105">
        <f>compoprinc!BL107</f>
        <v>5.656953901052475E-3</v>
      </c>
      <c r="Y115" s="134">
        <f>compoprinc!BM107</f>
        <v>1.8920729635283351E-3</v>
      </c>
      <c r="AB115" s="597">
        <f t="shared" si="3"/>
        <v>-5.1368260756134987E-9</v>
      </c>
      <c r="AC115" s="597">
        <f t="shared" si="4"/>
        <v>4.2928149923682213E-9</v>
      </c>
      <c r="AD115" s="597">
        <f t="shared" si="5"/>
        <v>5.1159076974727213E-11</v>
      </c>
    </row>
    <row r="116" spans="1:30" x14ac:dyDescent="0.2">
      <c r="A116" s="107">
        <v>2019</v>
      </c>
      <c r="B116" s="106">
        <f>compoprinc!AP108</f>
        <v>0.14537772536277771</v>
      </c>
      <c r="C116" s="105">
        <f>compoprinc!AQ108</f>
        <v>4.6554829925298691E-2</v>
      </c>
      <c r="D116" s="105">
        <f>compoprinc!AR108</f>
        <v>1.5119006944587454E-2</v>
      </c>
      <c r="E116" s="105">
        <f>compoprinc!AS108</f>
        <v>7.9777424689382315E-3</v>
      </c>
      <c r="F116" s="105">
        <f>compoprinc!AT108</f>
        <v>1.8249381333589554E-2</v>
      </c>
      <c r="G116" s="105">
        <f>compoprinc!AU108</f>
        <v>5.9113958850502968E-3</v>
      </c>
      <c r="H116" s="105">
        <f>compoprinc!AV108</f>
        <v>3.6782965064048767E-2</v>
      </c>
      <c r="I116" s="183">
        <f>compoprinc!AW108</f>
        <v>1.4782408252358437E-2</v>
      </c>
      <c r="J116" s="106">
        <f>compoprinc!AX108</f>
        <v>8.4289334714412689E-2</v>
      </c>
      <c r="K116" s="105">
        <f>compoprinc!AY108</f>
        <v>3.168042004108429E-2</v>
      </c>
      <c r="L116" s="105">
        <f>compoprinc!AZ108</f>
        <v>1.1012970186129678E-2</v>
      </c>
      <c r="M116" s="105">
        <f>compoprinc!BA108</f>
        <v>3.6464970908127725E-3</v>
      </c>
      <c r="N116" s="105">
        <f>compoprinc!BB108</f>
        <v>1.1910084635019302E-2</v>
      </c>
      <c r="O116" s="105">
        <f>compoprinc!BC108</f>
        <v>2.1625454537570477E-3</v>
      </c>
      <c r="P116" s="105">
        <f>compoprinc!BD108</f>
        <v>1.6698805615305901E-2</v>
      </c>
      <c r="Q116" s="183">
        <f>compoprinc!BE108</f>
        <v>7.1780141443014145E-3</v>
      </c>
      <c r="R116" s="106">
        <f>compoprinc!BF108</f>
        <v>3.8391042500734329E-2</v>
      </c>
      <c r="S116" s="105">
        <f>compoprinc!BG108</f>
        <v>1.6615048050880432E-2</v>
      </c>
      <c r="T116" s="105">
        <f>compoprinc!BH108</f>
        <v>6.2103094621761556E-3</v>
      </c>
      <c r="U116" s="105">
        <f>compoprinc!BI108</f>
        <v>1.0189382883254439E-3</v>
      </c>
      <c r="V116" s="105">
        <f>compoprinc!BJ108</f>
        <v>6.2627699226140976E-3</v>
      </c>
      <c r="W116" s="105">
        <f>compoprinc!BK108</f>
        <v>6.41007034573704E-4</v>
      </c>
      <c r="X116" s="105">
        <f>compoprinc!BL108</f>
        <v>5.7625486515462399E-3</v>
      </c>
      <c r="Y116" s="134">
        <f>compoprinc!BM108</f>
        <v>1.88042176887393E-3</v>
      </c>
      <c r="AB116" s="597">
        <f t="shared" si="3"/>
        <v>-4.5110937207937241E-9</v>
      </c>
      <c r="AC116" s="597">
        <f t="shared" si="4"/>
        <v>-2.4519977159798145E-9</v>
      </c>
      <c r="AD116" s="597">
        <f t="shared" si="5"/>
        <v>-6.7825567384716123E-10</v>
      </c>
    </row>
    <row r="117" spans="1:30" x14ac:dyDescent="0.2">
      <c r="A117" s="107">
        <v>2020</v>
      </c>
      <c r="B117" s="106"/>
      <c r="C117" s="105"/>
      <c r="D117" s="105"/>
      <c r="E117" s="105"/>
      <c r="F117" s="105"/>
      <c r="G117" s="105"/>
      <c r="H117" s="105"/>
      <c r="I117" s="183"/>
      <c r="J117" s="106"/>
      <c r="K117" s="105"/>
      <c r="L117" s="105"/>
      <c r="M117" s="105"/>
      <c r="N117" s="105"/>
      <c r="O117" s="105"/>
      <c r="P117" s="105"/>
      <c r="Q117" s="183"/>
      <c r="R117" s="106"/>
      <c r="S117" s="105"/>
      <c r="T117" s="105"/>
      <c r="U117" s="105"/>
      <c r="V117" s="105"/>
      <c r="W117" s="105"/>
      <c r="X117" s="105"/>
      <c r="Y117" s="134"/>
    </row>
    <row r="118" spans="1:30" ht="17" thickBot="1" x14ac:dyDescent="0.25">
      <c r="A118" s="104"/>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227"/>
    </row>
    <row r="119" spans="1:30" ht="17" thickTop="1" x14ac:dyDescent="0.2"/>
  </sheetData>
  <mergeCells count="3">
    <mergeCell ref="A4:Y4"/>
    <mergeCell ref="B8:Y8"/>
    <mergeCell ref="B7:Y7"/>
  </mergeCells>
  <hyperlinks>
    <hyperlink ref="A1" location="Index!A1" display="Back to index" xr:uid="{00000000-0004-0000-0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O124"/>
  <sheetViews>
    <sheetView workbookViewId="0">
      <pane xSplit="1" ySplit="9" topLeftCell="B10" activePane="bottomRight" state="frozen"/>
      <selection activeCell="D32" sqref="D32"/>
      <selection pane="topRight" activeCell="D32" sqref="D32"/>
      <selection pane="bottomLeft" activeCell="D32" sqref="D32"/>
      <selection pane="bottomRight" activeCell="O10" sqref="O10"/>
    </sheetView>
  </sheetViews>
  <sheetFormatPr baseColWidth="10" defaultColWidth="10.83203125" defaultRowHeight="16" x14ac:dyDescent="0.2"/>
  <cols>
    <col min="1" max="1" width="10.83203125" style="56"/>
    <col min="2" max="11" width="12" style="56" customWidth="1"/>
    <col min="12" max="12" width="12.6640625" style="56" customWidth="1"/>
    <col min="13" max="16384" width="10.83203125" style="56"/>
  </cols>
  <sheetData>
    <row r="1" spans="1:15" x14ac:dyDescent="0.2">
      <c r="A1" s="52" t="s">
        <v>37</v>
      </c>
      <c r="B1" s="52"/>
      <c r="D1" s="100"/>
      <c r="E1" s="99"/>
      <c r="F1" s="100"/>
      <c r="G1" s="100"/>
      <c r="H1" s="100"/>
      <c r="I1" s="100"/>
      <c r="J1" s="100"/>
      <c r="K1" s="100"/>
    </row>
    <row r="2" spans="1:15" x14ac:dyDescent="0.2">
      <c r="F2" s="98"/>
    </row>
    <row r="3" spans="1:15" ht="17" thickBot="1" x14ac:dyDescent="0.25"/>
    <row r="4" spans="1:15" ht="25" customHeight="1" thickTop="1" x14ac:dyDescent="0.2">
      <c r="A4" s="1385" t="s">
        <v>126</v>
      </c>
      <c r="B4" s="1386"/>
      <c r="C4" s="1386"/>
      <c r="D4" s="1386"/>
      <c r="E4" s="1386"/>
      <c r="F4" s="1386"/>
      <c r="G4" s="1386"/>
      <c r="H4" s="1386"/>
      <c r="I4" s="1386"/>
      <c r="J4" s="1386"/>
      <c r="K4" s="1386"/>
      <c r="L4" s="1387"/>
    </row>
    <row r="5" spans="1:15" x14ac:dyDescent="0.2">
      <c r="A5" s="96"/>
      <c r="B5" s="97"/>
      <c r="C5" s="59"/>
      <c r="D5" s="59"/>
      <c r="E5" s="59"/>
      <c r="F5" s="59"/>
      <c r="G5" s="59"/>
      <c r="H5" s="59"/>
      <c r="I5" s="59"/>
      <c r="J5" s="59"/>
      <c r="K5" s="59"/>
      <c r="L5" s="208"/>
    </row>
    <row r="6" spans="1:15" x14ac:dyDescent="0.2">
      <c r="A6" s="96"/>
      <c r="B6" s="45" t="s">
        <v>36</v>
      </c>
      <c r="C6" s="45" t="s">
        <v>35</v>
      </c>
      <c r="D6" s="45" t="s">
        <v>34</v>
      </c>
      <c r="E6" s="45" t="s">
        <v>33</v>
      </c>
      <c r="F6" s="45" t="s">
        <v>32</v>
      </c>
      <c r="G6" s="45" t="s">
        <v>31</v>
      </c>
      <c r="H6" s="45" t="s">
        <v>30</v>
      </c>
      <c r="I6" s="48" t="s">
        <v>29</v>
      </c>
      <c r="J6" s="48" t="s">
        <v>28</v>
      </c>
      <c r="K6" s="45" t="s">
        <v>27</v>
      </c>
      <c r="L6" s="500" t="s">
        <v>26</v>
      </c>
    </row>
    <row r="7" spans="1:15" ht="31" customHeight="1" x14ac:dyDescent="0.2">
      <c r="A7" s="96"/>
      <c r="B7" s="1382" t="s">
        <v>864</v>
      </c>
      <c r="C7" s="1382"/>
      <c r="D7" s="1382"/>
      <c r="E7" s="1382"/>
      <c r="F7" s="1382"/>
      <c r="G7" s="1382"/>
      <c r="H7" s="1382"/>
      <c r="I7" s="1382"/>
      <c r="J7" s="1382"/>
      <c r="K7" s="1382"/>
      <c r="L7" s="1383"/>
    </row>
    <row r="8" spans="1:15" ht="20" customHeight="1" x14ac:dyDescent="0.2">
      <c r="A8" s="96"/>
      <c r="B8" s="1381" t="s">
        <v>1058</v>
      </c>
      <c r="C8" s="1381"/>
      <c r="D8" s="1381"/>
      <c r="E8" s="1381"/>
      <c r="F8" s="1381"/>
      <c r="G8" s="1381"/>
      <c r="H8" s="1381"/>
      <c r="I8" s="1381"/>
      <c r="J8" s="1381"/>
      <c r="K8" s="1381"/>
      <c r="L8" s="1384"/>
    </row>
    <row r="9" spans="1:15" s="87" customFormat="1" ht="31" customHeight="1" x14ac:dyDescent="0.2">
      <c r="A9" s="95"/>
      <c r="B9" s="423" t="s">
        <v>38</v>
      </c>
      <c r="C9" s="313" t="s">
        <v>16</v>
      </c>
      <c r="D9" s="94" t="s">
        <v>58</v>
      </c>
      <c r="E9" s="200" t="s">
        <v>59</v>
      </c>
      <c r="F9" s="313" t="s">
        <v>14</v>
      </c>
      <c r="G9" s="94" t="s">
        <v>13</v>
      </c>
      <c r="H9" s="94" t="s">
        <v>12</v>
      </c>
      <c r="I9" s="94" t="s">
        <v>11</v>
      </c>
      <c r="J9" s="94" t="s">
        <v>10</v>
      </c>
      <c r="K9" s="94" t="s">
        <v>9</v>
      </c>
      <c r="L9" s="209" t="s">
        <v>139</v>
      </c>
      <c r="O9" s="1104" t="s">
        <v>1065</v>
      </c>
    </row>
    <row r="10" spans="1:15" s="87" customFormat="1" ht="15" customHeight="1" x14ac:dyDescent="0.2">
      <c r="A10" s="615">
        <v>1913</v>
      </c>
      <c r="B10" s="616">
        <f>avgprinc!B2</f>
        <v>12463.267687355152</v>
      </c>
      <c r="C10" s="85">
        <f>avgprinc!BC2</f>
        <v>7847.1898380552229</v>
      </c>
      <c r="D10" s="84"/>
      <c r="E10" s="201"/>
      <c r="F10" s="85">
        <f>avgprinc!M2</f>
        <v>54007.968331054479</v>
      </c>
      <c r="G10" s="84">
        <f>avgprinc!S2</f>
        <v>82382.75333177275</v>
      </c>
      <c r="H10" s="317">
        <f>avgprinc!Y2</f>
        <v>255885.75909294497</v>
      </c>
      <c r="I10" s="84">
        <f>avgprinc!AE2</f>
        <v>434805.34892053227</v>
      </c>
      <c r="J10" s="317">
        <f>avgprinc!AK2</f>
        <v>1150965.2156019793</v>
      </c>
      <c r="K10" s="84">
        <f>avgprinc!AQ2</f>
        <v>3954007.343947609</v>
      </c>
      <c r="L10" s="210"/>
      <c r="O10" s="1103">
        <v>-1.4857374608254759E-3</v>
      </c>
    </row>
    <row r="11" spans="1:15" s="87" customFormat="1" ht="15" customHeight="1" x14ac:dyDescent="0.2">
      <c r="A11" s="617">
        <v>1914</v>
      </c>
      <c r="B11" s="616">
        <f>avgprinc!B3</f>
        <v>11260.378476930131</v>
      </c>
      <c r="C11" s="85">
        <f>avgprinc!BC3</f>
        <v>7013.4126633645446</v>
      </c>
      <c r="D11" s="84"/>
      <c r="E11" s="202"/>
      <c r="F11" s="85">
        <f>avgprinc!M3</f>
        <v>49483.070799020403</v>
      </c>
      <c r="G11" s="84">
        <f>avgprinc!S3</f>
        <v>75974.265574617835</v>
      </c>
      <c r="H11" s="317">
        <f>avgprinc!Y3</f>
        <v>236704.41289243588</v>
      </c>
      <c r="I11" s="84">
        <f>avgprinc!AE3</f>
        <v>404641.36152136099</v>
      </c>
      <c r="J11" s="317">
        <f>avgprinc!AK3</f>
        <v>1054604.8499529366</v>
      </c>
      <c r="K11" s="84">
        <f>avgprinc!AQ3</f>
        <v>3896577.4874464609</v>
      </c>
      <c r="L11" s="210"/>
      <c r="O11" s="1103">
        <v>-6.7117089929524809E-4</v>
      </c>
    </row>
    <row r="12" spans="1:15" s="87" customFormat="1" ht="15" customHeight="1" x14ac:dyDescent="0.2">
      <c r="A12" s="617">
        <v>1915</v>
      </c>
      <c r="B12" s="616">
        <f>avgprinc!B4</f>
        <v>11484.016574041711</v>
      </c>
      <c r="C12" s="85">
        <f>avgprinc!BC4</f>
        <v>7245.3585248292929</v>
      </c>
      <c r="D12" s="84"/>
      <c r="E12" s="202"/>
      <c r="F12" s="85">
        <f>avgprinc!M4</f>
        <v>49631.939016953482</v>
      </c>
      <c r="G12" s="84">
        <f>avgprinc!S4</f>
        <v>75756.633343407666</v>
      </c>
      <c r="H12" s="317">
        <f>avgprinc!Y4</f>
        <v>234025.37607690005</v>
      </c>
      <c r="I12" s="84">
        <f>avgprinc!AE4</f>
        <v>400661.85570754507</v>
      </c>
      <c r="J12" s="317">
        <f>avgprinc!AK4</f>
        <v>1111719.7898889524</v>
      </c>
      <c r="K12" s="84">
        <f>avgprinc!AQ4</f>
        <v>4919401.1574832927</v>
      </c>
      <c r="L12" s="210"/>
      <c r="O12" s="1103">
        <v>1.3690012947336072E-3</v>
      </c>
    </row>
    <row r="13" spans="1:15" s="87" customFormat="1" ht="15" customHeight="1" x14ac:dyDescent="0.2">
      <c r="A13" s="617">
        <v>1916</v>
      </c>
      <c r="B13" s="616">
        <f>avgprinc!B5</f>
        <v>13095.380899084952</v>
      </c>
      <c r="C13" s="85">
        <f>avgprinc!BC5</f>
        <v>8060.8996453460832</v>
      </c>
      <c r="D13" s="84"/>
      <c r="E13" s="202"/>
      <c r="F13" s="85">
        <f>avgprinc!M5</f>
        <v>58405.71218273478</v>
      </c>
      <c r="G13" s="84">
        <f>avgprinc!S5</f>
        <v>91656.576024257054</v>
      </c>
      <c r="H13" s="317">
        <f>avgprinc!Y5</f>
        <v>281012.08912508166</v>
      </c>
      <c r="I13" s="84">
        <f>avgprinc!AE5</f>
        <v>473240.94501319289</v>
      </c>
      <c r="J13" s="317">
        <f>avgprinc!AK5</f>
        <v>1493073.0878794473</v>
      </c>
      <c r="K13" s="84">
        <f>avgprinc!AQ5</f>
        <v>6486667.5316363359</v>
      </c>
      <c r="L13" s="210"/>
      <c r="O13" s="1103">
        <v>1.5610908667440526E-3</v>
      </c>
    </row>
    <row r="14" spans="1:15" s="87" customFormat="1" ht="15" customHeight="1" x14ac:dyDescent="0.2">
      <c r="A14" s="617">
        <v>1917</v>
      </c>
      <c r="B14" s="616">
        <f>avgprinc!B6</f>
        <v>12890.512628166964</v>
      </c>
      <c r="C14" s="85">
        <f>avgprinc!BC6</f>
        <v>7852.3372154059216</v>
      </c>
      <c r="D14" s="84"/>
      <c r="E14" s="203"/>
      <c r="F14" s="85">
        <f>avgprinc!M6</f>
        <v>58234.091343016349</v>
      </c>
      <c r="G14" s="84">
        <f>avgprinc!S6</f>
        <v>92758.682697894226</v>
      </c>
      <c r="H14" s="317">
        <f>avgprinc!Y6</f>
        <v>275978.37546406506</v>
      </c>
      <c r="I14" s="84">
        <f>avgprinc!AE6</f>
        <v>450222.65374896524</v>
      </c>
      <c r="J14" s="317">
        <f>avgprinc!AK6</f>
        <v>1323188.1270825099</v>
      </c>
      <c r="K14" s="84">
        <f>avgprinc!AQ6</f>
        <v>5094279.4942528335</v>
      </c>
      <c r="L14" s="210"/>
      <c r="O14" s="1103">
        <v>0</v>
      </c>
    </row>
    <row r="15" spans="1:15" s="87" customFormat="1" ht="15" customHeight="1" x14ac:dyDescent="0.2">
      <c r="A15" s="617">
        <v>1918</v>
      </c>
      <c r="B15" s="616">
        <f>avgprinc!B7</f>
        <v>13638.735670175382</v>
      </c>
      <c r="C15" s="85">
        <f>avgprinc!BC7</f>
        <v>8448.6269795754069</v>
      </c>
      <c r="D15" s="84"/>
      <c r="E15" s="204"/>
      <c r="F15" s="85">
        <f>avgprinc!M7</f>
        <v>60349.713885575147</v>
      </c>
      <c r="G15" s="84">
        <f>avgprinc!S7</f>
        <v>94455.413070021343</v>
      </c>
      <c r="H15" s="317">
        <f>avgprinc!Y7</f>
        <v>269982.72899884771</v>
      </c>
      <c r="I15" s="84">
        <f>avgprinc!AE7</f>
        <v>423348.6506696092</v>
      </c>
      <c r="J15" s="317">
        <f>avgprinc!AK7</f>
        <v>1147458.6842107896</v>
      </c>
      <c r="K15" s="84">
        <f>avgprinc!AQ7</f>
        <v>3940451.7696080515</v>
      </c>
      <c r="L15" s="210"/>
      <c r="O15" s="1103">
        <v>0</v>
      </c>
    </row>
    <row r="16" spans="1:15" s="87" customFormat="1" ht="15" customHeight="1" x14ac:dyDescent="0.2">
      <c r="A16" s="618">
        <v>1919</v>
      </c>
      <c r="B16" s="619">
        <f>avgprinc!B8</f>
        <v>12923.55049729956</v>
      </c>
      <c r="C16" s="89">
        <f>avgprinc!BC8</f>
        <v>7729.1235531836428</v>
      </c>
      <c r="D16" s="88"/>
      <c r="E16" s="205"/>
      <c r="F16" s="89">
        <f>avgprinc!M8</f>
        <v>59673.392994342801</v>
      </c>
      <c r="G16" s="88">
        <f>avgprinc!S8</f>
        <v>95949.552639714413</v>
      </c>
      <c r="H16" s="316">
        <f>avgprinc!Y8</f>
        <v>280822.77786216332</v>
      </c>
      <c r="I16" s="88">
        <f>avgprinc!AE8</f>
        <v>437424.13049771194</v>
      </c>
      <c r="J16" s="316">
        <f>avgprinc!AK8</f>
        <v>1154654.8942170753</v>
      </c>
      <c r="K16" s="88">
        <f>avgprinc!AQ8</f>
        <v>3741975.4660939933</v>
      </c>
      <c r="L16" s="330"/>
      <c r="O16" s="1103">
        <v>0</v>
      </c>
    </row>
    <row r="17" spans="1:15" s="87" customFormat="1" ht="15" customHeight="1" x14ac:dyDescent="0.2">
      <c r="A17" s="617">
        <v>1920</v>
      </c>
      <c r="B17" s="616">
        <f>avgprinc!B9</f>
        <v>12643.01733079033</v>
      </c>
      <c r="C17" s="85">
        <f>avgprinc!BC9</f>
        <v>7811.9459862796057</v>
      </c>
      <c r="D17" s="84"/>
      <c r="E17" s="204"/>
      <c r="F17" s="85">
        <f>avgprinc!M9</f>
        <v>56122.659431386834</v>
      </c>
      <c r="G17" s="84">
        <f>avgprinc!S9</f>
        <v>87316.837455721616</v>
      </c>
      <c r="H17" s="317">
        <f>avgprinc!Y9</f>
        <v>243032.48001590362</v>
      </c>
      <c r="I17" s="84">
        <f>avgprinc!AE9</f>
        <v>366548.43247443577</v>
      </c>
      <c r="J17" s="317">
        <f>avgprinc!AK9</f>
        <v>873264.32602848974</v>
      </c>
      <c r="K17" s="84">
        <f>avgprinc!AQ9</f>
        <v>2407489.0861662128</v>
      </c>
      <c r="L17" s="210"/>
      <c r="O17" s="1103">
        <v>-7.5358260073699057E-4</v>
      </c>
    </row>
    <row r="18" spans="1:15" s="87" customFormat="1" ht="15" customHeight="1" x14ac:dyDescent="0.2">
      <c r="A18" s="617">
        <v>1921</v>
      </c>
      <c r="B18" s="616">
        <f>avgprinc!B10</f>
        <v>11398.809818986929</v>
      </c>
      <c r="C18" s="85">
        <f>avgprinc!BC10</f>
        <v>6640.8624266067645</v>
      </c>
      <c r="D18" s="84"/>
      <c r="E18" s="204"/>
      <c r="F18" s="85">
        <f>avgprinc!M10</f>
        <v>54220.336350408419</v>
      </c>
      <c r="G18" s="84">
        <f>avgprinc!S10</f>
        <v>82184.983411473106</v>
      </c>
      <c r="H18" s="317">
        <f>avgprinc!Y10</f>
        <v>219655.53715458218</v>
      </c>
      <c r="I18" s="84">
        <f>avgprinc!AE10</f>
        <v>331756.01355444809</v>
      </c>
      <c r="J18" s="317">
        <f>avgprinc!AK10</f>
        <v>792836.23760214692</v>
      </c>
      <c r="K18" s="84">
        <f>avgprinc!AQ10</f>
        <v>2178430.516324095</v>
      </c>
      <c r="L18" s="210"/>
      <c r="O18" s="1103">
        <v>-6.7942205168947112E-4</v>
      </c>
    </row>
    <row r="19" spans="1:15" s="87" customFormat="1" ht="15" customHeight="1" x14ac:dyDescent="0.2">
      <c r="A19" s="617">
        <v>1922</v>
      </c>
      <c r="B19" s="616">
        <f>avgprinc!B11</f>
        <v>12372.12340081597</v>
      </c>
      <c r="C19" s="85">
        <f>avgprinc!BC11</f>
        <v>7380.8761943019608</v>
      </c>
      <c r="D19" s="84"/>
      <c r="E19" s="204"/>
      <c r="F19" s="85">
        <f>avgprinc!M11</f>
        <v>57293.34825944202</v>
      </c>
      <c r="G19" s="84">
        <f>avgprinc!S11</f>
        <v>86830.266412797238</v>
      </c>
      <c r="H19" s="317">
        <f>avgprinc!Y11</f>
        <v>231025.70001757157</v>
      </c>
      <c r="I19" s="84">
        <f>avgprinc!AE11</f>
        <v>349938.64658910193</v>
      </c>
      <c r="J19" s="317">
        <f>avgprinc!AK11</f>
        <v>851264.30010938947</v>
      </c>
      <c r="K19" s="84">
        <f>avgprinc!AQ11</f>
        <v>2600499.1781861871</v>
      </c>
      <c r="L19" s="210"/>
      <c r="O19" s="1103">
        <v>-2.2123084563645534E-3</v>
      </c>
    </row>
    <row r="20" spans="1:15" s="87" customFormat="1" ht="15" customHeight="1" x14ac:dyDescent="0.2">
      <c r="A20" s="617">
        <v>1923</v>
      </c>
      <c r="B20" s="616">
        <f>avgprinc!B12</f>
        <v>13922.968159446869</v>
      </c>
      <c r="C20" s="85">
        <f>avgprinc!BC12</f>
        <v>8673.2912695740379</v>
      </c>
      <c r="D20" s="84"/>
      <c r="E20" s="204"/>
      <c r="F20" s="85">
        <f>avgprinc!M12</f>
        <v>61170.060168302356</v>
      </c>
      <c r="G20" s="84">
        <f>avgprinc!S12</f>
        <v>92544.684128707071</v>
      </c>
      <c r="H20" s="317">
        <f>avgprinc!Y12</f>
        <v>247719.78806470652</v>
      </c>
      <c r="I20" s="84">
        <f>avgprinc!AE12</f>
        <v>376959.48895737575</v>
      </c>
      <c r="J20" s="317">
        <f>avgprinc!AK12</f>
        <v>915610.51776356192</v>
      </c>
      <c r="K20" s="84">
        <f>avgprinc!AQ12</f>
        <v>2745007.9829980112</v>
      </c>
      <c r="L20" s="210"/>
      <c r="O20" s="1103">
        <v>0</v>
      </c>
    </row>
    <row r="21" spans="1:15" s="87" customFormat="1" ht="15" customHeight="1" x14ac:dyDescent="0.2">
      <c r="A21" s="617">
        <v>1924</v>
      </c>
      <c r="B21" s="616">
        <f>avgprinc!B13</f>
        <v>13744.596353117728</v>
      </c>
      <c r="C21" s="85">
        <f>avgprinc!BC13</f>
        <v>8255.0860199228118</v>
      </c>
      <c r="D21" s="84"/>
      <c r="E21" s="204"/>
      <c r="F21" s="85">
        <f>avgprinc!M13</f>
        <v>63150.189351871944</v>
      </c>
      <c r="G21" s="84">
        <f>avgprinc!S13</f>
        <v>95089.248990913329</v>
      </c>
      <c r="H21" s="317">
        <f>avgprinc!Y13</f>
        <v>255105.69983859474</v>
      </c>
      <c r="I21" s="84">
        <f>avgprinc!AE13</f>
        <v>388805.2454340047</v>
      </c>
      <c r="J21" s="317">
        <f>avgprinc!AK13</f>
        <v>947543.63947506901</v>
      </c>
      <c r="K21" s="84">
        <f>avgprinc!AQ13</f>
        <v>2858044.3705873168</v>
      </c>
      <c r="L21" s="210"/>
      <c r="O21" s="1103">
        <v>0</v>
      </c>
    </row>
    <row r="22" spans="1:15" s="87" customFormat="1" ht="15" customHeight="1" x14ac:dyDescent="0.2">
      <c r="A22" s="617">
        <v>1925</v>
      </c>
      <c r="B22" s="616">
        <f>avgprinc!B14</f>
        <v>13992.494449672693</v>
      </c>
      <c r="C22" s="85">
        <f>avgprinc!BC14</f>
        <v>8169.2383778476224</v>
      </c>
      <c r="D22" s="84"/>
      <c r="E22" s="204"/>
      <c r="F22" s="85">
        <f>avgprinc!M14</f>
        <v>66401.79909609833</v>
      </c>
      <c r="G22" s="84">
        <f>avgprinc!S14</f>
        <v>103321.57835394138</v>
      </c>
      <c r="H22" s="317">
        <f>avgprinc!Y14</f>
        <v>290581.45640356216</v>
      </c>
      <c r="I22" s="84">
        <f>avgprinc!AE14</f>
        <v>445380.67673177662</v>
      </c>
      <c r="J22" s="317">
        <f>avgprinc!AK14</f>
        <v>1127011.4611847675</v>
      </c>
      <c r="K22" s="84">
        <f>avgprinc!AQ14</f>
        <v>3834826.8627940165</v>
      </c>
      <c r="L22" s="210"/>
      <c r="O22" s="1103">
        <v>0</v>
      </c>
    </row>
    <row r="23" spans="1:15" s="87" customFormat="1" ht="15" customHeight="1" x14ac:dyDescent="0.2">
      <c r="A23" s="617">
        <v>1926</v>
      </c>
      <c r="B23" s="616">
        <f>avgprinc!B15</f>
        <v>14646.662723962299</v>
      </c>
      <c r="C23" s="85">
        <f>avgprinc!BC15</f>
        <v>8489.1674478708028</v>
      </c>
      <c r="D23" s="84"/>
      <c r="E23" s="204"/>
      <c r="F23" s="85">
        <f>avgprinc!M15</f>
        <v>70064.120208785753</v>
      </c>
      <c r="G23" s="84">
        <f>avgprinc!S15</f>
        <v>110764.73487961068</v>
      </c>
      <c r="H23" s="317">
        <f>avgprinc!Y15</f>
        <v>322020.64245606103</v>
      </c>
      <c r="I23" s="84">
        <f>avgprinc!AE15</f>
        <v>497698.01216798782</v>
      </c>
      <c r="J23" s="317">
        <f>avgprinc!AK15</f>
        <v>1312309.361116576</v>
      </c>
      <c r="K23" s="84">
        <f>avgprinc!AQ15</f>
        <v>4701797.1418461222</v>
      </c>
      <c r="L23" s="210"/>
      <c r="O23" s="1103">
        <v>0</v>
      </c>
    </row>
    <row r="24" spans="1:15" s="87" customFormat="1" ht="15" customHeight="1" x14ac:dyDescent="0.2">
      <c r="A24" s="617">
        <v>1927</v>
      </c>
      <c r="B24" s="616">
        <f>avgprinc!B16</f>
        <v>14377.27675173731</v>
      </c>
      <c r="C24" s="85">
        <f>avgprinc!BC16</f>
        <v>8414.7574395505981</v>
      </c>
      <c r="D24" s="84"/>
      <c r="E24" s="204"/>
      <c r="F24" s="85">
        <f>avgprinc!M16</f>
        <v>68039.950561417689</v>
      </c>
      <c r="G24" s="84">
        <f>avgprinc!S16</f>
        <v>107007.97909901521</v>
      </c>
      <c r="H24" s="317">
        <f>avgprinc!Y16</f>
        <v>306472.45170086372</v>
      </c>
      <c r="I24" s="84">
        <f>avgprinc!AE16</f>
        <v>471670.65834343358</v>
      </c>
      <c r="J24" s="317">
        <f>avgprinc!AK16</f>
        <v>1235204.8901199608</v>
      </c>
      <c r="K24" s="84">
        <f>avgprinc!AQ16</f>
        <v>4429440.0671010194</v>
      </c>
      <c r="L24" s="210"/>
      <c r="O24" s="1103">
        <v>-1.7139051487902179E-3</v>
      </c>
    </row>
    <row r="25" spans="1:15" s="87" customFormat="1" ht="15" customHeight="1" x14ac:dyDescent="0.2">
      <c r="A25" s="617">
        <v>1928</v>
      </c>
      <c r="B25" s="616">
        <f>avgprinc!B17</f>
        <v>14532.727061487092</v>
      </c>
      <c r="C25" s="85">
        <f>avgprinc!BC17</f>
        <v>8324.8838596859841</v>
      </c>
      <c r="D25" s="84"/>
      <c r="E25" s="204"/>
      <c r="F25" s="85">
        <f>avgprinc!M17</f>
        <v>70403.315877697038</v>
      </c>
      <c r="G25" s="84">
        <f>avgprinc!S17</f>
        <v>111086.73583155189</v>
      </c>
      <c r="H25" s="317">
        <f>avgprinc!Y17</f>
        <v>324964.1418758306</v>
      </c>
      <c r="I25" s="84">
        <f>avgprinc!AE17</f>
        <v>506391.85222326568</v>
      </c>
      <c r="J25" s="317">
        <f>avgprinc!AK17</f>
        <v>1390677.1238512553</v>
      </c>
      <c r="K25" s="84">
        <f>avgprinc!AQ17</f>
        <v>5381464.7666212469</v>
      </c>
      <c r="L25" s="210"/>
      <c r="O25" s="1103">
        <v>0</v>
      </c>
    </row>
    <row r="26" spans="1:15" s="87" customFormat="1" ht="15" customHeight="1" x14ac:dyDescent="0.2">
      <c r="A26" s="618">
        <v>1929</v>
      </c>
      <c r="B26" s="619">
        <f>avgprinc!B18</f>
        <v>15257.207887025856</v>
      </c>
      <c r="C26" s="89">
        <f>avgprinc!BC18</f>
        <v>8957.0212835869261</v>
      </c>
      <c r="D26" s="88"/>
      <c r="E26" s="205"/>
      <c r="F26" s="89">
        <f>avgprinc!M18</f>
        <v>71958.887317976201</v>
      </c>
      <c r="G26" s="88">
        <f>avgprinc!S18</f>
        <v>114696.75632373235</v>
      </c>
      <c r="H26" s="316">
        <f>avgprinc!Y18</f>
        <v>339440.91529109067</v>
      </c>
      <c r="I26" s="88">
        <f>avgprinc!AE18</f>
        <v>532208.92299562087</v>
      </c>
      <c r="J26" s="316">
        <f>avgprinc!AK18</f>
        <v>1506826.0021436051</v>
      </c>
      <c r="K26" s="88">
        <f>avgprinc!AQ18</f>
        <v>6187594.8081550784</v>
      </c>
      <c r="L26" s="330"/>
      <c r="O26" s="1103">
        <v>-9.0940050904464442E-4</v>
      </c>
    </row>
    <row r="27" spans="1:15" s="87" customFormat="1" ht="15" customHeight="1" x14ac:dyDescent="0.2">
      <c r="A27" s="617">
        <v>1930</v>
      </c>
      <c r="B27" s="616">
        <f>avgprinc!B19</f>
        <v>13739.619821526418</v>
      </c>
      <c r="C27" s="85">
        <f>avgprinc!BC19</f>
        <v>8160.8694009705268</v>
      </c>
      <c r="D27" s="84"/>
      <c r="E27" s="204"/>
      <c r="F27" s="85">
        <f>avgprinc!M19</f>
        <v>63948.373606529407</v>
      </c>
      <c r="G27" s="84">
        <f>avgprinc!S19</f>
        <v>97681.471679856186</v>
      </c>
      <c r="H27" s="317">
        <f>avgprinc!Y19</f>
        <v>267082.56900279404</v>
      </c>
      <c r="I27" s="84">
        <f>avgprinc!AE19</f>
        <v>404005.79540314258</v>
      </c>
      <c r="J27" s="317">
        <f>avgprinc!AK19</f>
        <v>1035236.3014037649</v>
      </c>
      <c r="K27" s="84">
        <f>avgprinc!AQ19</f>
        <v>3667749.1038360219</v>
      </c>
      <c r="L27" s="210"/>
      <c r="O27" s="1103">
        <v>1.6378901254938683E-3</v>
      </c>
    </row>
    <row r="28" spans="1:15" s="87" customFormat="1" ht="15" customHeight="1" x14ac:dyDescent="0.2">
      <c r="A28" s="617">
        <v>1931</v>
      </c>
      <c r="B28" s="616">
        <f>avgprinc!B20</f>
        <v>12283.214421284252</v>
      </c>
      <c r="C28" s="85">
        <f>avgprinc!BC20</f>
        <v>7286.9752584939879</v>
      </c>
      <c r="D28" s="84"/>
      <c r="E28" s="204"/>
      <c r="F28" s="85">
        <f>avgprinc!M20</f>
        <v>57249.366886396638</v>
      </c>
      <c r="G28" s="84">
        <f>avgprinc!S20</f>
        <v>83309.947366339678</v>
      </c>
      <c r="H28" s="317">
        <f>avgprinc!Y20</f>
        <v>206590.95656187623</v>
      </c>
      <c r="I28" s="84">
        <f>avgprinc!AE20</f>
        <v>302333.11301852256</v>
      </c>
      <c r="J28" s="317">
        <f>avgprinc!AK20</f>
        <v>716834.23104540061</v>
      </c>
      <c r="K28" s="84">
        <f>avgprinc!AQ20</f>
        <v>2277596.0823491006</v>
      </c>
      <c r="L28" s="210"/>
      <c r="O28" s="1103">
        <v>0</v>
      </c>
    </row>
    <row r="29" spans="1:15" s="87" customFormat="1" ht="15" customHeight="1" x14ac:dyDescent="0.2">
      <c r="A29" s="617">
        <v>1932</v>
      </c>
      <c r="B29" s="616">
        <f>avgprinc!B21</f>
        <v>10380.209084385537</v>
      </c>
      <c r="C29" s="85">
        <f>avgprinc!BC21</f>
        <v>5930.4086196963035</v>
      </c>
      <c r="D29" s="84"/>
      <c r="E29" s="204"/>
      <c r="F29" s="85">
        <f>avgprinc!M21</f>
        <v>50428.413266588635</v>
      </c>
      <c r="G29" s="84">
        <f>avgprinc!S21</f>
        <v>73593.463761066479</v>
      </c>
      <c r="H29" s="317">
        <f>avgprinc!Y21</f>
        <v>171858.22526401246</v>
      </c>
      <c r="I29" s="84">
        <f>avgprinc!AE21</f>
        <v>255314.39222233352</v>
      </c>
      <c r="J29" s="317">
        <f>avgprinc!AK21</f>
        <v>607518.22932182008</v>
      </c>
      <c r="K29" s="84">
        <f>avgprinc!AQ21</f>
        <v>1555638.4678332426</v>
      </c>
      <c r="L29" s="210"/>
      <c r="O29" s="1103">
        <v>0</v>
      </c>
    </row>
    <row r="30" spans="1:15" s="87" customFormat="1" ht="15" customHeight="1" x14ac:dyDescent="0.2">
      <c r="A30" s="617">
        <v>1933</v>
      </c>
      <c r="B30" s="616">
        <f>avgprinc!B22</f>
        <v>10056.971670447738</v>
      </c>
      <c r="C30" s="85">
        <f>avgprinc!BC22</f>
        <v>5780.0207264312312</v>
      </c>
      <c r="D30" s="84"/>
      <c r="E30" s="204"/>
      <c r="F30" s="85">
        <f>avgprinc!M22</f>
        <v>48549.530166596283</v>
      </c>
      <c r="G30" s="84">
        <f>avgprinc!S22</f>
        <v>72893.441498897155</v>
      </c>
      <c r="H30" s="317">
        <f>avgprinc!Y22</f>
        <v>176158.65582856041</v>
      </c>
      <c r="I30" s="84">
        <f>avgprinc!AE22</f>
        <v>263904.53150840331</v>
      </c>
      <c r="J30" s="317">
        <f>avgprinc!AK22</f>
        <v>650260.55935955513</v>
      </c>
      <c r="K30" s="84">
        <f>avgprinc!AQ22</f>
        <v>1870279.1010931691</v>
      </c>
      <c r="L30" s="210"/>
      <c r="O30" s="1103">
        <v>1.1988843070867006E-3</v>
      </c>
    </row>
    <row r="31" spans="1:15" s="87" customFormat="1" ht="15" customHeight="1" x14ac:dyDescent="0.2">
      <c r="A31" s="617">
        <v>1934</v>
      </c>
      <c r="B31" s="616">
        <f>avgprinc!B23</f>
        <v>11290.137565679468</v>
      </c>
      <c r="C31" s="85">
        <f>avgprinc!BC23</f>
        <v>6356.5806030982903</v>
      </c>
      <c r="D31" s="84"/>
      <c r="E31" s="204"/>
      <c r="F31" s="85">
        <f>avgprinc!M23</f>
        <v>55692.150228910075</v>
      </c>
      <c r="G31" s="84">
        <f>avgprinc!S23</f>
        <v>86124.636559313847</v>
      </c>
      <c r="H31" s="317">
        <f>avgprinc!Y23</f>
        <v>215769.36178826241</v>
      </c>
      <c r="I31" s="84">
        <f>avgprinc!AE23</f>
        <v>328614.66608632228</v>
      </c>
      <c r="J31" s="317">
        <f>avgprinc!AK23</f>
        <v>805639.35664520529</v>
      </c>
      <c r="K31" s="84">
        <f>avgprinc!AQ23</f>
        <v>2411088.6798450239</v>
      </c>
      <c r="L31" s="210"/>
      <c r="O31" s="1103">
        <v>0</v>
      </c>
    </row>
    <row r="32" spans="1:15" s="87" customFormat="1" ht="15" customHeight="1" x14ac:dyDescent="0.2">
      <c r="A32" s="617">
        <v>1935</v>
      </c>
      <c r="B32" s="616">
        <f>avgprinc!B24</f>
        <v>12387.9918784742</v>
      </c>
      <c r="C32" s="85">
        <f>avgprinc!BC24</f>
        <v>7113.98658182899</v>
      </c>
      <c r="D32" s="84"/>
      <c r="E32" s="204"/>
      <c r="F32" s="85">
        <f>avgprinc!M24</f>
        <v>59854.039548281078</v>
      </c>
      <c r="G32" s="84">
        <f>avgprinc!S24</f>
        <v>91170.734906465805</v>
      </c>
      <c r="H32" s="317">
        <f>avgprinc!Y24</f>
        <v>240191.55912464065</v>
      </c>
      <c r="I32" s="84">
        <f>avgprinc!AE24</f>
        <v>367580.83410907368</v>
      </c>
      <c r="J32" s="317">
        <f>avgprinc!AK24</f>
        <v>913617.45937637519</v>
      </c>
      <c r="K32" s="84">
        <f>avgprinc!AQ24</f>
        <v>2805012.5199308256</v>
      </c>
      <c r="L32" s="210"/>
      <c r="O32" s="1103">
        <v>-7.38381897463114E-4</v>
      </c>
    </row>
    <row r="33" spans="1:15" s="87" customFormat="1" ht="15" customHeight="1" x14ac:dyDescent="0.2">
      <c r="A33" s="617">
        <v>1936</v>
      </c>
      <c r="B33" s="616">
        <f>avgprinc!B25</f>
        <v>13685.452224856061</v>
      </c>
      <c r="C33" s="85">
        <f>avgprinc!BC25</f>
        <v>7815.2044203352752</v>
      </c>
      <c r="D33" s="84"/>
      <c r="E33" s="204"/>
      <c r="F33" s="85">
        <f>avgprinc!M25</f>
        <v>66517.682465543126</v>
      </c>
      <c r="G33" s="84">
        <f>avgprinc!S25</f>
        <v>102131.9734797886</v>
      </c>
      <c r="H33" s="317">
        <f>avgprinc!Y25</f>
        <v>287054.99388694443</v>
      </c>
      <c r="I33" s="84">
        <f>avgprinc!AE25</f>
        <v>442183.92626796191</v>
      </c>
      <c r="J33" s="317">
        <f>avgprinc!AK25</f>
        <v>1085097.8481436206</v>
      </c>
      <c r="K33" s="84">
        <f>avgprinc!AQ25</f>
        <v>3159488.1481642821</v>
      </c>
      <c r="L33" s="210"/>
      <c r="O33" s="1103">
        <v>1.6314328404405387E-3</v>
      </c>
    </row>
    <row r="34" spans="1:15" s="87" customFormat="1" ht="15" customHeight="1" x14ac:dyDescent="0.2">
      <c r="A34" s="617">
        <v>1937</v>
      </c>
      <c r="B34" s="616">
        <f>avgprinc!B26</f>
        <v>14584.475317492328</v>
      </c>
      <c r="C34" s="85">
        <f>avgprinc!BC26</f>
        <v>8471.2468013485959</v>
      </c>
      <c r="D34" s="84"/>
      <c r="E34" s="204"/>
      <c r="F34" s="85">
        <f>avgprinc!M26</f>
        <v>69603.531962785899</v>
      </c>
      <c r="G34" s="84">
        <f>avgprinc!S26</f>
        <v>106483.17209755599</v>
      </c>
      <c r="H34" s="317">
        <f>avgprinc!Y26</f>
        <v>302041.3762687234</v>
      </c>
      <c r="I34" s="84">
        <f>avgprinc!AE26</f>
        <v>463285.9012289336</v>
      </c>
      <c r="J34" s="317">
        <f>avgprinc!AK26</f>
        <v>1146013.2454334728</v>
      </c>
      <c r="K34" s="84">
        <f>avgprinc!AQ26</f>
        <v>3458953.2212907611</v>
      </c>
      <c r="L34" s="210"/>
      <c r="O34" s="1103">
        <v>0</v>
      </c>
    </row>
    <row r="35" spans="1:15" s="87" customFormat="1" ht="15" customHeight="1" x14ac:dyDescent="0.2">
      <c r="A35" s="617">
        <v>1938</v>
      </c>
      <c r="B35" s="616">
        <f>avgprinc!B27</f>
        <v>13544.86227053774</v>
      </c>
      <c r="C35" s="85">
        <f>avgprinc!BC27</f>
        <v>7926.7299849362144</v>
      </c>
      <c r="D35" s="84"/>
      <c r="E35" s="204"/>
      <c r="F35" s="85">
        <f>avgprinc!M27</f>
        <v>64108.052840951481</v>
      </c>
      <c r="G35" s="84">
        <f>avgprinc!S27</f>
        <v>95037.659126123224</v>
      </c>
      <c r="H35" s="317">
        <f>avgprinc!Y27</f>
        <v>253103.52533588652</v>
      </c>
      <c r="I35" s="84">
        <f>avgprinc!AE27</f>
        <v>380412.3884113541</v>
      </c>
      <c r="J35" s="317">
        <f>avgprinc!AK27</f>
        <v>933072.63105921494</v>
      </c>
      <c r="K35" s="84">
        <f>avgprinc!AQ27</f>
        <v>3178849.9755978975</v>
      </c>
      <c r="L35" s="210"/>
      <c r="O35" s="1103">
        <v>-8.0733675349620171E-4</v>
      </c>
    </row>
    <row r="36" spans="1:15" s="87" customFormat="1" ht="15" customHeight="1" x14ac:dyDescent="0.2">
      <c r="A36" s="618">
        <v>1939</v>
      </c>
      <c r="B36" s="619">
        <f>avgprinc!B28</f>
        <v>14496.367073544592</v>
      </c>
      <c r="C36" s="89">
        <f>avgprinc!BC28</f>
        <v>8242.944208943718</v>
      </c>
      <c r="D36" s="88"/>
      <c r="E36" s="205"/>
      <c r="F36" s="89">
        <f>avgprinc!M28</f>
        <v>70777.172854952427</v>
      </c>
      <c r="G36" s="88">
        <f>avgprinc!S28</f>
        <v>105368.25551214533</v>
      </c>
      <c r="H36" s="316">
        <f>avgprinc!Y28</f>
        <v>284227.96052124118</v>
      </c>
      <c r="I36" s="88">
        <f>avgprinc!AE28</f>
        <v>427862.17235713621</v>
      </c>
      <c r="J36" s="316">
        <f>avgprinc!AK28</f>
        <v>1034167.2487352972</v>
      </c>
      <c r="K36" s="88">
        <f>avgprinc!AQ28</f>
        <v>3128290.8341504219</v>
      </c>
      <c r="L36" s="330"/>
      <c r="O36" s="1103">
        <v>-1.7281018263020087E-3</v>
      </c>
    </row>
    <row r="37" spans="1:15" s="87" customFormat="1" ht="15" customHeight="1" x14ac:dyDescent="0.2">
      <c r="A37" s="617">
        <v>1940</v>
      </c>
      <c r="B37" s="616">
        <f>avgprinc!B29</f>
        <v>15731.60715304726</v>
      </c>
      <c r="C37" s="85">
        <f>avgprinc!BC29</f>
        <v>8895.187703391286</v>
      </c>
      <c r="D37" s="84"/>
      <c r="E37" s="204"/>
      <c r="F37" s="85">
        <f>avgprinc!M29</f>
        <v>77259.382199951055</v>
      </c>
      <c r="G37" s="84">
        <f>avgprinc!S29</f>
        <v>116840.8401792565</v>
      </c>
      <c r="H37" s="317">
        <f>avgprinc!Y29</f>
        <v>328705.28395282698</v>
      </c>
      <c r="I37" s="84">
        <f>avgprinc!AE29</f>
        <v>501603.8473766059</v>
      </c>
      <c r="J37" s="317">
        <f>avgprinc!AK29</f>
        <v>1253256.5414249541</v>
      </c>
      <c r="K37" s="84">
        <f>avgprinc!AQ29</f>
        <v>4094479.3266436658</v>
      </c>
      <c r="L37" s="210"/>
      <c r="O37" s="1103">
        <v>-1.8753539388853824E-3</v>
      </c>
    </row>
    <row r="38" spans="1:15" s="87" customFormat="1" ht="15" customHeight="1" x14ac:dyDescent="0.2">
      <c r="A38" s="617">
        <v>1941</v>
      </c>
      <c r="B38" s="616">
        <f>avgprinc!B30</f>
        <v>18658.269716849529</v>
      </c>
      <c r="C38" s="85">
        <f>avgprinc!BC30</f>
        <v>10956.299215204344</v>
      </c>
      <c r="D38" s="84"/>
      <c r="E38" s="204"/>
      <c r="F38" s="85">
        <f>avgprinc!M30</f>
        <v>87976.004231656145</v>
      </c>
      <c r="G38" s="84">
        <f>avgprinc!S30</f>
        <v>136649.0126405971</v>
      </c>
      <c r="H38" s="317">
        <f>avgprinc!Y30</f>
        <v>402969.32611898566</v>
      </c>
      <c r="I38" s="84">
        <f>avgprinc!AE30</f>
        <v>616613.67202998151</v>
      </c>
      <c r="J38" s="317">
        <f>avgprinc!AK30</f>
        <v>1566860.4903283485</v>
      </c>
      <c r="K38" s="84">
        <f>avgprinc!AQ30</f>
        <v>5291955.0895482758</v>
      </c>
      <c r="L38" s="210"/>
      <c r="O38" s="1103">
        <v>-1.1121196002932265E-3</v>
      </c>
    </row>
    <row r="39" spans="1:15" s="87" customFormat="1" ht="15" customHeight="1" x14ac:dyDescent="0.2">
      <c r="A39" s="617">
        <v>1942</v>
      </c>
      <c r="B39" s="616">
        <f>avgprinc!B31</f>
        <v>22065.934778919494</v>
      </c>
      <c r="C39" s="85">
        <f>avgprinc!BC31</f>
        <v>14086.22966336711</v>
      </c>
      <c r="D39" s="84"/>
      <c r="E39" s="204"/>
      <c r="F39" s="85">
        <f>avgprinc!M31</f>
        <v>93883.28081889094</v>
      </c>
      <c r="G39" s="84">
        <f>avgprinc!S31</f>
        <v>148649.4044046202</v>
      </c>
      <c r="H39" s="317">
        <f>avgprinc!Y31</f>
        <v>455174.54985456332</v>
      </c>
      <c r="I39" s="84">
        <f>avgprinc!AE31</f>
        <v>703105.46882493107</v>
      </c>
      <c r="J39" s="317">
        <f>avgprinc!AK31</f>
        <v>1772628.27418564</v>
      </c>
      <c r="K39" s="84">
        <f>avgprinc!AQ31</f>
        <v>5569253.14043485</v>
      </c>
      <c r="L39" s="210"/>
      <c r="O39" s="1103">
        <v>0</v>
      </c>
    </row>
    <row r="40" spans="1:15" s="87" customFormat="1" ht="15" customHeight="1" x14ac:dyDescent="0.2">
      <c r="A40" s="617">
        <v>1943</v>
      </c>
      <c r="B40" s="616">
        <f>avgprinc!B32</f>
        <v>25450.422349925011</v>
      </c>
      <c r="C40" s="85">
        <f>avgprinc!BC32</f>
        <v>17204.426382390775</v>
      </c>
      <c r="D40" s="84"/>
      <c r="E40" s="204"/>
      <c r="F40" s="85">
        <f>avgprinc!M32</f>
        <v>99664.386057733078</v>
      </c>
      <c r="G40" s="84">
        <f>avgprinc!S32</f>
        <v>158265.21281761565</v>
      </c>
      <c r="H40" s="317">
        <f>avgprinc!Y32</f>
        <v>474855.04628886323</v>
      </c>
      <c r="I40" s="84">
        <f>avgprinc!AE32</f>
        <v>718116.19996123633</v>
      </c>
      <c r="J40" s="317">
        <f>avgprinc!AK32</f>
        <v>1736255.3060672043</v>
      </c>
      <c r="K40" s="84">
        <f>avgprinc!AQ32</f>
        <v>4724881.4677524706</v>
      </c>
      <c r="L40" s="210"/>
      <c r="O40" s="1103">
        <v>3.0339264048961923E-3</v>
      </c>
    </row>
    <row r="41" spans="1:15" s="87" customFormat="1" ht="15" customHeight="1" x14ac:dyDescent="0.2">
      <c r="A41" s="617">
        <v>1944</v>
      </c>
      <c r="B41" s="616">
        <f>avgprinc!B33</f>
        <v>26267.020576138286</v>
      </c>
      <c r="C41" s="85">
        <f>avgprinc!BC33</f>
        <v>18587.88358928173</v>
      </c>
      <c r="D41" s="84"/>
      <c r="E41" s="204"/>
      <c r="F41" s="85">
        <f>avgprinc!M33</f>
        <v>95379.253457847284</v>
      </c>
      <c r="G41" s="84">
        <f>avgprinc!S33</f>
        <v>144756.00135651408</v>
      </c>
      <c r="H41" s="317">
        <f>avgprinc!Y33</f>
        <v>404902.23529731913</v>
      </c>
      <c r="I41" s="84">
        <f>avgprinc!AE33</f>
        <v>598741.84901788423</v>
      </c>
      <c r="J41" s="317">
        <f>avgprinc!AK33</f>
        <v>1401999.9506888338</v>
      </c>
      <c r="K41" s="84">
        <f>avgprinc!AQ33</f>
        <v>4285016.0717369588</v>
      </c>
      <c r="L41" s="210"/>
      <c r="O41" s="1103">
        <v>-1.5656365212635137E-3</v>
      </c>
    </row>
    <row r="42" spans="1:15" s="87" customFormat="1" ht="15" customHeight="1" x14ac:dyDescent="0.2">
      <c r="A42" s="617">
        <v>1945</v>
      </c>
      <c r="B42" s="616">
        <f>avgprinc!B34</f>
        <v>25232.136867391157</v>
      </c>
      <c r="C42" s="85">
        <f>avgprinc!BC34</f>
        <v>18061.407824637583</v>
      </c>
      <c r="D42" s="84"/>
      <c r="E42" s="204"/>
      <c r="F42" s="85">
        <f>avgprinc!M34</f>
        <v>89768.698252173272</v>
      </c>
      <c r="G42" s="84">
        <f>avgprinc!S34</f>
        <v>135564.66212775806</v>
      </c>
      <c r="H42" s="317">
        <f>avgprinc!Y34</f>
        <v>361545.01856665296</v>
      </c>
      <c r="I42" s="84">
        <f>avgprinc!AE34</f>
        <v>520420.34070424229</v>
      </c>
      <c r="J42" s="317">
        <f>avgprinc!AK34</f>
        <v>1148104.1566156347</v>
      </c>
      <c r="K42" s="84">
        <f>avgprinc!AQ34</f>
        <v>3062847.0453590485</v>
      </c>
      <c r="L42" s="210"/>
      <c r="O42" s="1103">
        <v>-1.5039526406326331E-3</v>
      </c>
    </row>
    <row r="43" spans="1:15" s="87" customFormat="1" ht="15" customHeight="1" x14ac:dyDescent="0.2">
      <c r="A43" s="617">
        <v>1946</v>
      </c>
      <c r="B43" s="616">
        <f>avgprinc!B35</f>
        <v>22041.290961848092</v>
      </c>
      <c r="C43" s="85">
        <f>avgprinc!BC35</f>
        <v>15374.510142875064</v>
      </c>
      <c r="D43" s="84"/>
      <c r="E43" s="204"/>
      <c r="F43" s="85">
        <f>avgprinc!M35</f>
        <v>82042.318332605311</v>
      </c>
      <c r="G43" s="84">
        <f>avgprinc!S35</f>
        <v>124468.38720368742</v>
      </c>
      <c r="H43" s="317">
        <f>avgprinc!Y35</f>
        <v>315753.02638436336</v>
      </c>
      <c r="I43" s="84">
        <f>avgprinc!AE35</f>
        <v>445142.40162421897</v>
      </c>
      <c r="J43" s="317">
        <f>avgprinc!AK35</f>
        <v>950651.04289503628</v>
      </c>
      <c r="K43" s="84">
        <f>avgprinc!AQ35</f>
        <v>2767959.7653932264</v>
      </c>
      <c r="L43" s="210"/>
      <c r="O43" s="1103">
        <v>0</v>
      </c>
    </row>
    <row r="44" spans="1:15" s="87" customFormat="1" ht="15" customHeight="1" x14ac:dyDescent="0.2">
      <c r="A44" s="617">
        <v>1947</v>
      </c>
      <c r="B44" s="616">
        <f>avgprinc!B36</f>
        <v>21347.486924324818</v>
      </c>
      <c r="C44" s="85">
        <f>avgprinc!BC36</f>
        <v>14911.490720861177</v>
      </c>
      <c r="D44" s="84"/>
      <c r="E44" s="204"/>
      <c r="F44" s="85">
        <f>avgprinc!M36</f>
        <v>79271.452755497536</v>
      </c>
      <c r="G44" s="84">
        <f>avgprinc!S36</f>
        <v>122043.50976838675</v>
      </c>
      <c r="H44" s="317">
        <f>avgprinc!Y36</f>
        <v>320725.76181042183</v>
      </c>
      <c r="I44" s="84">
        <f>avgprinc!AE36</f>
        <v>461233.19230488531</v>
      </c>
      <c r="J44" s="317">
        <f>avgprinc!AK36</f>
        <v>1060385.4611878458</v>
      </c>
      <c r="K44" s="84">
        <f>avgprinc!AQ36</f>
        <v>3444880.9933332708</v>
      </c>
      <c r="L44" s="210"/>
      <c r="O44" s="1103">
        <v>0</v>
      </c>
    </row>
    <row r="45" spans="1:15" s="87" customFormat="1" ht="15" customHeight="1" x14ac:dyDescent="0.2">
      <c r="A45" s="617">
        <v>1948</v>
      </c>
      <c r="B45" s="616">
        <f>avgprinc!B37</f>
        <v>22349.535904415046</v>
      </c>
      <c r="C45" s="85">
        <f>avgprinc!BC37</f>
        <v>15131.226751750635</v>
      </c>
      <c r="D45" s="84"/>
      <c r="E45" s="204"/>
      <c r="F45" s="85">
        <f>avgprinc!M37</f>
        <v>87314.318278394741</v>
      </c>
      <c r="G45" s="84">
        <f>avgprinc!S37</f>
        <v>134814.55602374664</v>
      </c>
      <c r="H45" s="317">
        <f>avgprinc!Y37</f>
        <v>365473.34947061143</v>
      </c>
      <c r="I45" s="84">
        <f>avgprinc!AE37</f>
        <v>537718.83307186933</v>
      </c>
      <c r="J45" s="317">
        <f>avgprinc!AK37</f>
        <v>1270295.5221780404</v>
      </c>
      <c r="K45" s="84">
        <f>avgprinc!AQ37</f>
        <v>4035109.3051417251</v>
      </c>
      <c r="L45" s="210"/>
      <c r="O45" s="1103">
        <v>0</v>
      </c>
    </row>
    <row r="46" spans="1:15" s="87" customFormat="1" ht="15" customHeight="1" x14ac:dyDescent="0.2">
      <c r="A46" s="618">
        <v>1949</v>
      </c>
      <c r="B46" s="619">
        <f>avgprinc!B38</f>
        <v>21646.080414953838</v>
      </c>
      <c r="C46" s="89">
        <f>avgprinc!BC38</f>
        <v>14782.769208474714</v>
      </c>
      <c r="D46" s="88"/>
      <c r="E46" s="205"/>
      <c r="F46" s="89">
        <f>avgprinc!M38</f>
        <v>83415.881273265943</v>
      </c>
      <c r="G46" s="88">
        <f>avgprinc!S38</f>
        <v>126622.19810280169</v>
      </c>
      <c r="H46" s="316">
        <f>avgprinc!Y38</f>
        <v>340533.75958285952</v>
      </c>
      <c r="I46" s="88">
        <f>avgprinc!AE38</f>
        <v>501916.04867753794</v>
      </c>
      <c r="J46" s="316">
        <f>avgprinc!AK38</f>
        <v>1194960.6174746645</v>
      </c>
      <c r="K46" s="88">
        <f>avgprinc!AQ38</f>
        <v>3888154.2752026832</v>
      </c>
      <c r="L46" s="330"/>
      <c r="O46" s="1103">
        <v>-1.2902070120617282E-3</v>
      </c>
    </row>
    <row r="47" spans="1:15" s="87" customFormat="1" ht="15" customHeight="1" x14ac:dyDescent="0.2">
      <c r="A47" s="617">
        <v>1950</v>
      </c>
      <c r="B47" s="616">
        <f>avgprinc!B39</f>
        <v>23563.890269477339</v>
      </c>
      <c r="C47" s="85">
        <f>avgprinc!BC39</f>
        <v>15912.269990506136</v>
      </c>
      <c r="D47" s="84"/>
      <c r="E47" s="204"/>
      <c r="F47" s="85">
        <f>avgprinc!M39</f>
        <v>92428.472780218144</v>
      </c>
      <c r="G47" s="84">
        <f>avgprinc!S39</f>
        <v>141819.8892450131</v>
      </c>
      <c r="H47" s="317">
        <f>avgprinc!Y39</f>
        <v>394496.98994262109</v>
      </c>
      <c r="I47" s="84">
        <f>avgprinc!AE39</f>
        <v>579564.44009500986</v>
      </c>
      <c r="J47" s="317">
        <f>avgprinc!AK39</f>
        <v>1404001.2318758748</v>
      </c>
      <c r="K47" s="84">
        <f>avgprinc!AQ39</f>
        <v>3571011.5069453297</v>
      </c>
      <c r="L47" s="210"/>
      <c r="O47" s="1103">
        <v>-2.8090349478588905E-3</v>
      </c>
    </row>
    <row r="48" spans="1:15" s="87" customFormat="1" ht="15" customHeight="1" x14ac:dyDescent="0.2">
      <c r="A48" s="617">
        <v>1951</v>
      </c>
      <c r="B48" s="616">
        <f>avgprinc!B40</f>
        <v>25220.665237985333</v>
      </c>
      <c r="C48" s="85">
        <f>avgprinc!BC40</f>
        <v>17343.398368763264</v>
      </c>
      <c r="D48" s="84"/>
      <c r="E48" s="204"/>
      <c r="F48" s="85">
        <f>avgprinc!M40</f>
        <v>96116.067060983944</v>
      </c>
      <c r="G48" s="84">
        <f>avgprinc!S40</f>
        <v>147331.37902311768</v>
      </c>
      <c r="H48" s="317">
        <f>avgprinc!Y40</f>
        <v>404630.45717012062</v>
      </c>
      <c r="I48" s="84">
        <f>avgprinc!AE40</f>
        <v>590250.79347232671</v>
      </c>
      <c r="J48" s="317">
        <f>avgprinc!AK40</f>
        <v>1387726.3229704972</v>
      </c>
      <c r="K48" s="84">
        <f>avgprinc!AQ40</f>
        <v>4494051.1644713143</v>
      </c>
      <c r="L48" s="210"/>
      <c r="O48" s="1103">
        <v>6.0130737329018302E-3</v>
      </c>
    </row>
    <row r="49" spans="1:15" s="87" customFormat="1" ht="15" customHeight="1" x14ac:dyDescent="0.2">
      <c r="A49" s="617">
        <v>1952</v>
      </c>
      <c r="B49" s="616">
        <f>avgprinc!B41</f>
        <v>25870.329320911722</v>
      </c>
      <c r="C49" s="85">
        <f>avgprinc!BC41</f>
        <v>18149.905730804629</v>
      </c>
      <c r="D49" s="84"/>
      <c r="E49" s="204"/>
      <c r="F49" s="85">
        <f>avgprinc!M41</f>
        <v>95354.141631875536</v>
      </c>
      <c r="G49" s="84">
        <f>avgprinc!S41</f>
        <v>144170.45888318133</v>
      </c>
      <c r="H49" s="317">
        <f>avgprinc!Y41</f>
        <v>387825.73559654679</v>
      </c>
      <c r="I49" s="84">
        <f>avgprinc!AE41</f>
        <v>564921.44020097342</v>
      </c>
      <c r="J49" s="317">
        <f>avgprinc!AK41</f>
        <v>1327166.2505331698</v>
      </c>
      <c r="K49" s="84">
        <f>avgprinc!AQ41</f>
        <v>4198541.0304548694</v>
      </c>
      <c r="L49" s="210"/>
      <c r="O49" s="1103">
        <v>3.0839832106721587E-3</v>
      </c>
    </row>
    <row r="50" spans="1:15" s="87" customFormat="1" ht="15" customHeight="1" x14ac:dyDescent="0.2">
      <c r="A50" s="617">
        <v>1953</v>
      </c>
      <c r="B50" s="616">
        <f>avgprinc!B42</f>
        <v>26667.717372922325</v>
      </c>
      <c r="C50" s="85">
        <f>avgprinc!BC42</f>
        <v>18998.046008551632</v>
      </c>
      <c r="D50" s="84"/>
      <c r="E50" s="204"/>
      <c r="F50" s="85">
        <f>avgprinc!M42</f>
        <v>95694.759652258494</v>
      </c>
      <c r="G50" s="84">
        <f>avgprinc!S42</f>
        <v>142655.76261853368</v>
      </c>
      <c r="H50" s="317">
        <f>avgprinc!Y42</f>
        <v>374893.11222949077</v>
      </c>
      <c r="I50" s="84">
        <f>avgprinc!AE42</f>
        <v>544456.61498398904</v>
      </c>
      <c r="J50" s="317">
        <f>avgprinc!AK42</f>
        <v>1267775.4445315057</v>
      </c>
      <c r="K50" s="84">
        <f>avgprinc!AQ42</f>
        <v>4140050.4990374506</v>
      </c>
      <c r="L50" s="210"/>
      <c r="O50" s="1103">
        <v>3.179039264068706E-3</v>
      </c>
    </row>
    <row r="51" spans="1:15" s="87" customFormat="1" ht="15" customHeight="1" x14ac:dyDescent="0.2">
      <c r="A51" s="617">
        <v>1954</v>
      </c>
      <c r="B51" s="616">
        <f>avgprinc!B43</f>
        <v>26117.221251734161</v>
      </c>
      <c r="C51" s="85">
        <f>avgprinc!BC43</f>
        <v>18526.541318800537</v>
      </c>
      <c r="D51" s="84"/>
      <c r="E51" s="204"/>
      <c r="F51" s="85">
        <f>avgprinc!M43</f>
        <v>94433.340648136786</v>
      </c>
      <c r="G51" s="84">
        <f>avgprinc!S43</f>
        <v>140372.48145709524</v>
      </c>
      <c r="H51" s="317">
        <f>avgprinc!Y43</f>
        <v>363969.27771977137</v>
      </c>
      <c r="I51" s="84">
        <f>avgprinc!AE43</f>
        <v>522299.47531056858</v>
      </c>
      <c r="J51" s="317">
        <f>avgprinc!AK43</f>
        <v>1217557.2301416032</v>
      </c>
      <c r="K51" s="84">
        <f>avgprinc!AQ43</f>
        <v>3804202.7484491509</v>
      </c>
      <c r="L51" s="210"/>
      <c r="O51" s="1103">
        <v>3.1134150158322882E-3</v>
      </c>
    </row>
    <row r="52" spans="1:15" s="87" customFormat="1" ht="15" customHeight="1" x14ac:dyDescent="0.2">
      <c r="A52" s="617">
        <v>1955</v>
      </c>
      <c r="B52" s="616">
        <f>avgprinc!B44</f>
        <v>27978.748834558341</v>
      </c>
      <c r="C52" s="85">
        <f>avgprinc!BC44</f>
        <v>19623.32471395822</v>
      </c>
      <c r="D52" s="84"/>
      <c r="E52" s="204"/>
      <c r="F52" s="85">
        <f>avgprinc!M44</f>
        <v>103177.56591995941</v>
      </c>
      <c r="G52" s="84">
        <f>avgprinc!S44</f>
        <v>153911.18209975757</v>
      </c>
      <c r="H52" s="317">
        <f>avgprinc!Y44</f>
        <v>408995.83469715068</v>
      </c>
      <c r="I52" s="84">
        <f>avgprinc!AE44</f>
        <v>591100.16571941716</v>
      </c>
      <c r="J52" s="317">
        <f>avgprinc!AK44</f>
        <v>1443160.1942622825</v>
      </c>
      <c r="K52" s="84">
        <f>avgprinc!AQ44</f>
        <v>4825605.6103397505</v>
      </c>
      <c r="L52" s="210"/>
      <c r="O52" s="1103">
        <v>0</v>
      </c>
    </row>
    <row r="53" spans="1:15" s="87" customFormat="1" ht="15" customHeight="1" x14ac:dyDescent="0.2">
      <c r="A53" s="617">
        <v>1956</v>
      </c>
      <c r="B53" s="616">
        <f>avgprinc!B45</f>
        <v>28513.485801952113</v>
      </c>
      <c r="C53" s="85">
        <f>avgprinc!BC45</f>
        <v>20317.789298031894</v>
      </c>
      <c r="D53" s="84"/>
      <c r="E53" s="204"/>
      <c r="F53" s="85">
        <f>avgprinc!M45</f>
        <v>102274.75433723407</v>
      </c>
      <c r="G53" s="84">
        <f>avgprinc!S45</f>
        <v>151392.53765190372</v>
      </c>
      <c r="H53" s="317">
        <f>avgprinc!Y45</f>
        <v>393288.1263777187</v>
      </c>
      <c r="I53" s="84">
        <f>avgprinc!AE45</f>
        <v>579590.29155077029</v>
      </c>
      <c r="J53" s="317">
        <f>avgprinc!AK45</f>
        <v>1370321.3191377162</v>
      </c>
      <c r="K53" s="84">
        <f>avgprinc!AQ45</f>
        <v>4403975.0950007103</v>
      </c>
      <c r="L53" s="210"/>
      <c r="O53" s="1103">
        <v>0</v>
      </c>
    </row>
    <row r="54" spans="1:15" s="87" customFormat="1" ht="15" customHeight="1" x14ac:dyDescent="0.2">
      <c r="A54" s="617">
        <v>1957</v>
      </c>
      <c r="B54" s="616">
        <f>avgprinc!B46</f>
        <v>28567.481918713183</v>
      </c>
      <c r="C54" s="85">
        <f>avgprinc!BC46</f>
        <v>20368.703573785551</v>
      </c>
      <c r="D54" s="84"/>
      <c r="E54" s="204"/>
      <c r="F54" s="85">
        <f>avgprinc!M46</f>
        <v>102356.48702306188</v>
      </c>
      <c r="G54" s="84">
        <f>avgprinc!S46</f>
        <v>151546.31765384233</v>
      </c>
      <c r="H54" s="317">
        <f>avgprinc!Y46</f>
        <v>385627.47797708429</v>
      </c>
      <c r="I54" s="84">
        <f>avgprinc!AE46</f>
        <v>563865.25690987706</v>
      </c>
      <c r="J54" s="317">
        <f>avgprinc!AK46</f>
        <v>1309386.2976385318</v>
      </c>
      <c r="K54" s="84">
        <f>avgprinc!AQ46</f>
        <v>4048066.2883083089</v>
      </c>
      <c r="L54" s="210"/>
      <c r="O54" s="1103">
        <v>0</v>
      </c>
    </row>
    <row r="55" spans="1:15" s="87" customFormat="1" ht="15" customHeight="1" x14ac:dyDescent="0.2">
      <c r="A55" s="617">
        <v>1958</v>
      </c>
      <c r="B55" s="616">
        <f>avgprinc!B47</f>
        <v>27771.656487915363</v>
      </c>
      <c r="C55" s="85">
        <f>avgprinc!BC47</f>
        <v>19857.519773695392</v>
      </c>
      <c r="D55" s="84"/>
      <c r="E55" s="204"/>
      <c r="F55" s="85">
        <f>avgprinc!M47</f>
        <v>98998.886915895113</v>
      </c>
      <c r="G55" s="84">
        <f>avgprinc!S47</f>
        <v>143997.202605931</v>
      </c>
      <c r="H55" s="317">
        <f>avgprinc!Y47</f>
        <v>350432.21161524794</v>
      </c>
      <c r="I55" s="84">
        <f>avgprinc!AE47</f>
        <v>504243.65825246822</v>
      </c>
      <c r="J55" s="317">
        <f>avgprinc!AK47</f>
        <v>1131255.3944068293</v>
      </c>
      <c r="K55" s="84">
        <f>avgprinc!AQ47</f>
        <v>3426435.4764802381</v>
      </c>
      <c r="L55" s="210"/>
      <c r="O55" s="1103">
        <v>3.3106390437751543E-3</v>
      </c>
    </row>
    <row r="56" spans="1:15" s="87" customFormat="1" ht="15" customHeight="1" x14ac:dyDescent="0.2">
      <c r="A56" s="618">
        <v>1959</v>
      </c>
      <c r="B56" s="619">
        <f>avgprinc!B48</f>
        <v>29479.621430288847</v>
      </c>
      <c r="C56" s="89">
        <f>avgprinc!BC48</f>
        <v>20939.001047038786</v>
      </c>
      <c r="D56" s="88"/>
      <c r="E56" s="205"/>
      <c r="F56" s="89">
        <f>avgprinc!M48</f>
        <v>106345.20487953936</v>
      </c>
      <c r="G56" s="88">
        <f>avgprinc!S48</f>
        <v>155948.55294355669</v>
      </c>
      <c r="H56" s="316">
        <f>avgprinc!Y48</f>
        <v>387539.54671267781</v>
      </c>
      <c r="I56" s="88">
        <f>avgprinc!AE48</f>
        <v>564459.15987738769</v>
      </c>
      <c r="J56" s="316">
        <f>avgprinc!AK48</f>
        <v>1277244.4061899905</v>
      </c>
      <c r="K56" s="88">
        <f>avgprinc!AQ48</f>
        <v>3907311.0587431057</v>
      </c>
      <c r="L56" s="330"/>
      <c r="O56" s="1103">
        <v>0</v>
      </c>
    </row>
    <row r="57" spans="1:15" x14ac:dyDescent="0.2">
      <c r="A57" s="620">
        <v>1960</v>
      </c>
      <c r="B57" s="616">
        <f>avgprinc!B49</f>
        <v>30025.861547705696</v>
      </c>
      <c r="C57" s="85">
        <f>avgprinc!BC49</f>
        <v>21477.452600035987</v>
      </c>
      <c r="D57" s="84"/>
      <c r="E57" s="204"/>
      <c r="F57" s="85">
        <f>avgprinc!M49</f>
        <v>106961.54207673309</v>
      </c>
      <c r="G57" s="84">
        <f>avgprinc!S49</f>
        <v>154614.65690355122</v>
      </c>
      <c r="H57" s="317">
        <f>avgprinc!Y49</f>
        <v>378757.96610714321</v>
      </c>
      <c r="I57" s="84">
        <f>avgprinc!AE49</f>
        <v>547356.93003501673</v>
      </c>
      <c r="J57" s="317">
        <f>avgprinc!AK49</f>
        <v>1284664.6075803891</v>
      </c>
      <c r="K57" s="84">
        <f>avgprinc!AQ49</f>
        <v>4377875.2824912192</v>
      </c>
      <c r="L57" s="210"/>
      <c r="O57" s="1103">
        <v>0.12181551132016466</v>
      </c>
    </row>
    <row r="58" spans="1:15" x14ac:dyDescent="0.2">
      <c r="A58" s="620">
        <v>1961</v>
      </c>
      <c r="B58" s="616">
        <f>avgprinc!B50</f>
        <v>30416.0817419532</v>
      </c>
      <c r="C58" s="85">
        <f>avgprinc!BC50</f>
        <v>21731.078457096086</v>
      </c>
      <c r="D58" s="84"/>
      <c r="E58" s="204"/>
      <c r="F58" s="85">
        <f>avgprinc!M50</f>
        <v>108581.11130566723</v>
      </c>
      <c r="G58" s="84">
        <f>avgprinc!S50</f>
        <v>156571.52916483203</v>
      </c>
      <c r="H58" s="317">
        <f>avgprinc!Y50</f>
        <v>378421.07910678635</v>
      </c>
      <c r="I58" s="84">
        <f>avgprinc!AE50</f>
        <v>543873.0222150773</v>
      </c>
      <c r="J58" s="317">
        <f>avgprinc!AK50</f>
        <v>1291423.073572617</v>
      </c>
      <c r="K58" s="84">
        <f>avgprinc!AQ50</f>
        <v>4487186.7735739145</v>
      </c>
      <c r="L58" s="210"/>
      <c r="O58" s="1103">
        <v>-5.7692037702508969E-2</v>
      </c>
    </row>
    <row r="59" spans="1:15" x14ac:dyDescent="0.2">
      <c r="A59" s="620">
        <v>1962</v>
      </c>
      <c r="B59" s="621">
        <f>avgprinc!B51</f>
        <v>31945.725670054369</v>
      </c>
      <c r="C59" s="82">
        <f>avgprinc!BC51</f>
        <v>22669.110651022005</v>
      </c>
      <c r="D59" s="81">
        <f>avgprinc!AW51</f>
        <v>11124.585859288154</v>
      </c>
      <c r="E59" s="206">
        <f>avgprinc!BI51</f>
        <v>37099.766640689304</v>
      </c>
      <c r="F59" s="82">
        <f>avgprinc!M51</f>
        <v>115435.26084134566</v>
      </c>
      <c r="G59" s="81">
        <f>avgprinc!S51</f>
        <v>166425.60544178719</v>
      </c>
      <c r="H59" s="318">
        <f>avgprinc!Y51</f>
        <v>403042.20890998078</v>
      </c>
      <c r="I59" s="81">
        <f>avgprinc!AE51</f>
        <v>582064.02108809922</v>
      </c>
      <c r="J59" s="318">
        <f>avgprinc!AK51</f>
        <v>1363111.3915870916</v>
      </c>
      <c r="K59" s="81">
        <f>avgprinc!AQ51</f>
        <v>4607437.3052933831</v>
      </c>
      <c r="L59" s="331">
        <f t="array" ref="L59:L116">TRANSPOSE('TA4'!B135:BG135)</f>
        <v>15566507.946411014</v>
      </c>
      <c r="O59" s="1103">
        <v>3.8737801151000895E-4</v>
      </c>
    </row>
    <row r="60" spans="1:15" x14ac:dyDescent="0.2">
      <c r="A60" s="620">
        <v>1963</v>
      </c>
      <c r="B60" s="622">
        <f>avgprinc!B52</f>
        <v>33021.468462472767</v>
      </c>
      <c r="C60" s="63">
        <f>avgprinc!BC52</f>
        <v>23392.239684129356</v>
      </c>
      <c r="D60" s="62">
        <f>avgprinc!AW52</f>
        <v>11639.497641104783</v>
      </c>
      <c r="E60" s="204">
        <f>avgprinc!BI52</f>
        <v>38303.401980046983</v>
      </c>
      <c r="F60" s="63">
        <f>avgprinc!M52</f>
        <v>119684.52746756352</v>
      </c>
      <c r="G60" s="62">
        <f>avgprinc!S52</f>
        <v>172761.56386344484</v>
      </c>
      <c r="H60" s="319">
        <f>avgprinc!Y52</f>
        <v>418190.29614993662</v>
      </c>
      <c r="I60" s="62">
        <f>avgprinc!AE52</f>
        <v>605858.22757862578</v>
      </c>
      <c r="J60" s="319">
        <f>avgprinc!AK52</f>
        <v>1433752.2424761588</v>
      </c>
      <c r="K60" s="62">
        <f>avgprinc!AQ52</f>
        <v>4944892.0732095595</v>
      </c>
      <c r="L60" s="332">
        <v>17207837.577099673</v>
      </c>
      <c r="O60" s="1103">
        <v>-0.17521893502271269</v>
      </c>
    </row>
    <row r="61" spans="1:15" x14ac:dyDescent="0.2">
      <c r="A61" s="620">
        <v>1964</v>
      </c>
      <c r="B61" s="622">
        <f>avgprinc!B53</f>
        <v>34377.743074502207</v>
      </c>
      <c r="C61" s="63">
        <f>avgprinc!BC53</f>
        <v>24311.132932469522</v>
      </c>
      <c r="D61" s="62">
        <f>avgprinc!AW53</f>
        <v>12154.409422921413</v>
      </c>
      <c r="E61" s="204">
        <f>avgprinc!BI53</f>
        <v>39507.037319404655</v>
      </c>
      <c r="F61" s="63">
        <f>avgprinc!M53</f>
        <v>124977.23435279632</v>
      </c>
      <c r="G61" s="62">
        <f>avgprinc!S53</f>
        <v>180619.09894928429</v>
      </c>
      <c r="H61" s="319">
        <f>avgprinc!Y53</f>
        <v>437007.16561270261</v>
      </c>
      <c r="I61" s="62">
        <f>avgprinc!AE53</f>
        <v>635108.33183107455</v>
      </c>
      <c r="J61" s="319">
        <f>avgprinc!AK53</f>
        <v>1518395.4875266289</v>
      </c>
      <c r="K61" s="62">
        <f>avgprinc!AQ53</f>
        <v>5337782.4447373897</v>
      </c>
      <c r="L61" s="332">
        <v>18849167.20778833</v>
      </c>
      <c r="O61" s="1103">
        <v>5.7091571856290102E-2</v>
      </c>
    </row>
    <row r="62" spans="1:15" x14ac:dyDescent="0.2">
      <c r="A62" s="620">
        <v>1965</v>
      </c>
      <c r="B62" s="622">
        <f>avgprinc!B54</f>
        <v>36152.597756965159</v>
      </c>
      <c r="C62" s="63">
        <f>avgprinc!BC54</f>
        <v>25710.726310205078</v>
      </c>
      <c r="D62" s="62">
        <f>avgprinc!AW54</f>
        <v>13133.353306843555</v>
      </c>
      <c r="E62" s="204">
        <f>avgprinc!BI54</f>
        <v>41373.90648009703</v>
      </c>
      <c r="F62" s="63">
        <f>avgprinc!M54</f>
        <v>130129.44077780592</v>
      </c>
      <c r="G62" s="62">
        <f>avgprinc!S54</f>
        <v>188071.52902072735</v>
      </c>
      <c r="H62" s="319">
        <f>avgprinc!Y54</f>
        <v>456770.21604432369</v>
      </c>
      <c r="I62" s="62">
        <f>avgprinc!AE54</f>
        <v>666143.4144900447</v>
      </c>
      <c r="J62" s="319">
        <f>avgprinc!AK54</f>
        <v>1608301.4743545938</v>
      </c>
      <c r="K62" s="62">
        <f>avgprinc!AQ54</f>
        <v>5677128.6666587656</v>
      </c>
      <c r="L62" s="332">
        <v>19769281.824901227</v>
      </c>
      <c r="O62" s="1103">
        <v>0.21949809133366216</v>
      </c>
    </row>
    <row r="63" spans="1:15" x14ac:dyDescent="0.2">
      <c r="A63" s="620">
        <v>1966</v>
      </c>
      <c r="B63" s="622">
        <f>avgprinc!B55</f>
        <v>37834.864511966771</v>
      </c>
      <c r="C63" s="63">
        <f>avgprinc!BC55</f>
        <v>27058.287612998454</v>
      </c>
      <c r="D63" s="62">
        <f>avgprinc!AW55</f>
        <v>14112.297190765697</v>
      </c>
      <c r="E63" s="204">
        <f>avgprinc!BI55</f>
        <v>43240.775640789405</v>
      </c>
      <c r="F63" s="63">
        <f>avgprinc!M55</f>
        <v>134824.05660268161</v>
      </c>
      <c r="G63" s="62">
        <f>avgprinc!S55</f>
        <v>194863.23548562042</v>
      </c>
      <c r="H63" s="319">
        <f>avgprinc!Y55</f>
        <v>475095.82979686192</v>
      </c>
      <c r="I63" s="62">
        <f>avgprinc!AE55</f>
        <v>695304.72671773622</v>
      </c>
      <c r="J63" s="319">
        <f>avgprinc!AK55</f>
        <v>1695189.6095756711</v>
      </c>
      <c r="K63" s="62">
        <f>avgprinc!AQ55</f>
        <v>6008033.3662763592</v>
      </c>
      <c r="L63" s="332">
        <v>20689396.442014124</v>
      </c>
      <c r="O63" s="1103">
        <v>-0.26261506009905133</v>
      </c>
    </row>
    <row r="64" spans="1:15" x14ac:dyDescent="0.2">
      <c r="A64" s="620">
        <v>1967</v>
      </c>
      <c r="B64" s="622">
        <f>avgprinc!B56</f>
        <v>38362.798836678987</v>
      </c>
      <c r="C64" s="79">
        <f>avgprinc!BC56</f>
        <v>27611.177382915783</v>
      </c>
      <c r="D64" s="62">
        <f>avgprinc!AW56</f>
        <v>14627.344277289929</v>
      </c>
      <c r="E64" s="204">
        <f>avgprinc!BI56</f>
        <v>43840.968764948106</v>
      </c>
      <c r="F64" s="79">
        <f>avgprinc!M56</f>
        <v>135127.39192054782</v>
      </c>
      <c r="G64" s="62">
        <f>avgprinc!S56</f>
        <v>194644.93769754781</v>
      </c>
      <c r="H64" s="319">
        <f>avgprinc!Y56</f>
        <v>470454.88575277937</v>
      </c>
      <c r="I64" s="62">
        <f>avgprinc!AE56</f>
        <v>684115.30452788016</v>
      </c>
      <c r="J64" s="319">
        <f>avgprinc!AK56</f>
        <v>1629175.9856975155</v>
      </c>
      <c r="K64" s="62">
        <f>avgprinc!AQ56</f>
        <v>5563794.7037749533</v>
      </c>
      <c r="L64" s="332">
        <v>17799525.942566257</v>
      </c>
      <c r="O64" s="1103">
        <v>-0.20264748446061276</v>
      </c>
    </row>
    <row r="65" spans="1:15" x14ac:dyDescent="0.2">
      <c r="A65" s="620">
        <v>1968</v>
      </c>
      <c r="B65" s="622">
        <f>avgprinc!B57</f>
        <v>39484.931223313957</v>
      </c>
      <c r="C65" s="79">
        <f>avgprinc!BC57</f>
        <v>28568.105321363357</v>
      </c>
      <c r="D65" s="62">
        <f>avgprinc!AW57</f>
        <v>15177.099221881705</v>
      </c>
      <c r="E65" s="204">
        <f>avgprinc!BI57</f>
        <v>45306.862945715424</v>
      </c>
      <c r="F65" s="79">
        <f>avgprinc!M57</f>
        <v>137736.36434086936</v>
      </c>
      <c r="G65" s="62">
        <f>avgprinc!S57</f>
        <v>197553.22260569909</v>
      </c>
      <c r="H65" s="319">
        <f>avgprinc!Y57</f>
        <v>474411.13734967477</v>
      </c>
      <c r="I65" s="62">
        <f>avgprinc!AE57</f>
        <v>688465.49963211059</v>
      </c>
      <c r="J65" s="319">
        <f>avgprinc!AK57</f>
        <v>1631402.4173202054</v>
      </c>
      <c r="K65" s="62">
        <f>avgprinc!AQ57</f>
        <v>5539246.292327988</v>
      </c>
      <c r="L65" s="332">
        <v>18113222.618860718</v>
      </c>
      <c r="O65" s="1103">
        <v>-9.6326133367256261E-2</v>
      </c>
    </row>
    <row r="66" spans="1:15" x14ac:dyDescent="0.2">
      <c r="A66" s="623">
        <v>1969</v>
      </c>
      <c r="B66" s="624">
        <f>avgprinc!B58</f>
        <v>40008.282709659332</v>
      </c>
      <c r="C66" s="80">
        <f>avgprinc!BC58</f>
        <v>29340.826977243625</v>
      </c>
      <c r="D66" s="68">
        <f>avgprinc!AW58</f>
        <v>15599.922059485481</v>
      </c>
      <c r="E66" s="205">
        <f>avgprinc!BI58</f>
        <v>46516.958124441313</v>
      </c>
      <c r="F66" s="80">
        <f>avgprinc!M58</f>
        <v>136015.38430140066</v>
      </c>
      <c r="G66" s="68">
        <f>avgprinc!S58</f>
        <v>192379.01100305002</v>
      </c>
      <c r="H66" s="320">
        <f>avgprinc!Y58</f>
        <v>450188.6856858306</v>
      </c>
      <c r="I66" s="68">
        <f>avgprinc!AE58</f>
        <v>647426.98367987759</v>
      </c>
      <c r="J66" s="320">
        <f>avgprinc!AK58</f>
        <v>1510066.520047466</v>
      </c>
      <c r="K66" s="68">
        <f>avgprinc!AQ58</f>
        <v>5181012.8091757698</v>
      </c>
      <c r="L66" s="333">
        <v>17815442.083809331</v>
      </c>
      <c r="O66" s="1103">
        <v>-8.0915585567709059E-4</v>
      </c>
    </row>
    <row r="67" spans="1:15" x14ac:dyDescent="0.2">
      <c r="A67" s="620">
        <v>1970</v>
      </c>
      <c r="B67" s="622">
        <f>avgprinc!B59</f>
        <v>39032.680372042589</v>
      </c>
      <c r="C67" s="79">
        <f>avgprinc!BC59</f>
        <v>28750.892701778012</v>
      </c>
      <c r="D67" s="62">
        <f>avgprinc!AW59</f>
        <v>14937.576868424547</v>
      </c>
      <c r="E67" s="204">
        <f>avgprinc!BI59</f>
        <v>46017.537493469834</v>
      </c>
      <c r="F67" s="79">
        <f>avgprinc!M59</f>
        <v>131568.7694044238</v>
      </c>
      <c r="G67" s="62">
        <f>avgprinc!S59</f>
        <v>184070.4129352778</v>
      </c>
      <c r="H67" s="319">
        <f>avgprinc!Y59</f>
        <v>419032.08009697607</v>
      </c>
      <c r="I67" s="62">
        <f>avgprinc!AE59</f>
        <v>595455.59090057737</v>
      </c>
      <c r="J67" s="319">
        <f>avgprinc!AK59</f>
        <v>1356544.8837450573</v>
      </c>
      <c r="K67" s="62">
        <f>avgprinc!AQ59</f>
        <v>4579376.1148968423</v>
      </c>
      <c r="L67" s="332">
        <v>14114741.133147739</v>
      </c>
      <c r="O67" s="1103">
        <v>4.1865219100145623E-2</v>
      </c>
    </row>
    <row r="68" spans="1:15" x14ac:dyDescent="0.2">
      <c r="A68" s="620">
        <v>1971</v>
      </c>
      <c r="B68" s="622">
        <f>avgprinc!B60</f>
        <v>39231.109239534635</v>
      </c>
      <c r="C68" s="79">
        <f>avgprinc!BC60</f>
        <v>28756.252870267497</v>
      </c>
      <c r="D68" s="62">
        <f>avgprinc!AW60</f>
        <v>14544.294452230601</v>
      </c>
      <c r="E68" s="204">
        <f>avgprinc!BI60</f>
        <v>46521.200892813627</v>
      </c>
      <c r="F68" s="79">
        <f>avgprinc!M60</f>
        <v>133504.81656293882</v>
      </c>
      <c r="G68" s="62">
        <f>avgprinc!S60</f>
        <v>186813.31440984161</v>
      </c>
      <c r="H68" s="319">
        <f>avgprinc!Y60</f>
        <v>424136.35508232249</v>
      </c>
      <c r="I68" s="62">
        <f>avgprinc!AE60</f>
        <v>602533.02124677296</v>
      </c>
      <c r="J68" s="319">
        <f>avgprinc!AK60</f>
        <v>1372324.2680610807</v>
      </c>
      <c r="K68" s="62">
        <f>avgprinc!AQ60</f>
        <v>4597526.3958341228</v>
      </c>
      <c r="L68" s="332">
        <v>14769241.403874269</v>
      </c>
      <c r="O68" s="1103">
        <v>1.7210242585861124E-3</v>
      </c>
    </row>
    <row r="69" spans="1:15" x14ac:dyDescent="0.2">
      <c r="A69" s="620">
        <v>1972</v>
      </c>
      <c r="B69" s="622">
        <f>avgprinc!B61</f>
        <v>40663.154831590691</v>
      </c>
      <c r="C69" s="79">
        <f>avgprinc!BC61</f>
        <v>29707.975546467784</v>
      </c>
      <c r="D69" s="62">
        <f>avgprinc!AW61</f>
        <v>14906.879820077502</v>
      </c>
      <c r="E69" s="204">
        <f>avgprinc!BI61</f>
        <v>48209.345204455625</v>
      </c>
      <c r="F69" s="79">
        <f>avgprinc!M61</f>
        <v>139259.76839769693</v>
      </c>
      <c r="G69" s="62">
        <f>avgprinc!S61</f>
        <v>194827.75400188772</v>
      </c>
      <c r="H69" s="319">
        <f>avgprinc!Y61</f>
        <v>438853.95977281436</v>
      </c>
      <c r="I69" s="62">
        <f>avgprinc!AE61</f>
        <v>620576.32153466076</v>
      </c>
      <c r="J69" s="319">
        <f>avgprinc!AK61</f>
        <v>1406478.1170226247</v>
      </c>
      <c r="K69" s="62">
        <f>avgprinc!AQ61</f>
        <v>4673699.2597719328</v>
      </c>
      <c r="L69" s="332">
        <v>15887351.308871178</v>
      </c>
      <c r="O69" s="1103">
        <v>0.1832583777650143</v>
      </c>
    </row>
    <row r="70" spans="1:15" x14ac:dyDescent="0.2">
      <c r="A70" s="620">
        <v>1973</v>
      </c>
      <c r="B70" s="622">
        <f>avgprinc!B62</f>
        <v>42364.765124679667</v>
      </c>
      <c r="C70" s="79">
        <f>avgprinc!BC62</f>
        <v>30973.96986859859</v>
      </c>
      <c r="D70" s="62">
        <f>avgprinc!AW62</f>
        <v>15569.873013632179</v>
      </c>
      <c r="E70" s="204">
        <f>avgprinc!BI62</f>
        <v>50229.090937306595</v>
      </c>
      <c r="F70" s="79">
        <f>avgprinc!M62</f>
        <v>144881.92242940934</v>
      </c>
      <c r="G70" s="62">
        <f>avgprinc!S62</f>
        <v>202368.38577261791</v>
      </c>
      <c r="H70" s="319">
        <f>avgprinc!Y62</f>
        <v>448784.30278032267</v>
      </c>
      <c r="I70" s="62">
        <f>avgprinc!AE62</f>
        <v>629415.70964551636</v>
      </c>
      <c r="J70" s="319">
        <f>avgprinc!AK62</f>
        <v>1409725.6119761006</v>
      </c>
      <c r="K70" s="62">
        <f>avgprinc!AQ62</f>
        <v>4562372.6155112376</v>
      </c>
      <c r="L70" s="332">
        <v>14030762.71394171</v>
      </c>
      <c r="O70" s="1103">
        <v>3.1553294436889701E-2</v>
      </c>
    </row>
    <row r="71" spans="1:15" x14ac:dyDescent="0.2">
      <c r="A71" s="620">
        <v>1974</v>
      </c>
      <c r="B71" s="622">
        <f>avgprinc!B63</f>
        <v>41157.959332781626</v>
      </c>
      <c r="C71" s="79">
        <f>avgprinc!BC63</f>
        <v>30232.031781929392</v>
      </c>
      <c r="D71" s="62">
        <f>avgprinc!AW63</f>
        <v>15092.162430056571</v>
      </c>
      <c r="E71" s="204">
        <f>avgprinc!BI63</f>
        <v>49156.868471770431</v>
      </c>
      <c r="F71" s="79">
        <f>avgprinc!M63</f>
        <v>139491.30729045172</v>
      </c>
      <c r="G71" s="62">
        <f>avgprinc!S63</f>
        <v>193402.02197590916</v>
      </c>
      <c r="H71" s="319">
        <f>avgprinc!Y63</f>
        <v>424931.61086556542</v>
      </c>
      <c r="I71" s="62">
        <f>avgprinc!AE63</f>
        <v>594532.90511468111</v>
      </c>
      <c r="J71" s="319">
        <f>avgprinc!AK63</f>
        <v>1321428.6699105403</v>
      </c>
      <c r="K71" s="62">
        <f>avgprinc!AQ63</f>
        <v>4263792.7664221758</v>
      </c>
      <c r="L71" s="332">
        <v>12747409.70956894</v>
      </c>
      <c r="O71" s="1103">
        <v>5.9752949069661554E-2</v>
      </c>
    </row>
    <row r="72" spans="1:15" x14ac:dyDescent="0.2">
      <c r="A72" s="620">
        <v>1975</v>
      </c>
      <c r="B72" s="622">
        <f>avgprinc!B64</f>
        <v>39835.459142063359</v>
      </c>
      <c r="C72" s="79">
        <f>avgprinc!BC64</f>
        <v>29184.214171112606</v>
      </c>
      <c r="D72" s="62">
        <f>avgprinc!AW64</f>
        <v>14258.627258922506</v>
      </c>
      <c r="E72" s="204">
        <f>avgprinc!BI64</f>
        <v>47841.197811350226</v>
      </c>
      <c r="F72" s="79">
        <f>avgprinc!M64</f>
        <v>135696.66388062018</v>
      </c>
      <c r="G72" s="62">
        <f>avgprinc!S64</f>
        <v>187370.19893322105</v>
      </c>
      <c r="H72" s="319">
        <f>avgprinc!Y64</f>
        <v>410643.99671531195</v>
      </c>
      <c r="I72" s="62">
        <f>avgprinc!AE64</f>
        <v>573099.54553908482</v>
      </c>
      <c r="J72" s="319">
        <f>avgprinc!AK64</f>
        <v>1275422.9880925973</v>
      </c>
      <c r="K72" s="62">
        <f>avgprinc!AQ64</f>
        <v>4211157.7302706055</v>
      </c>
      <c r="L72" s="332">
        <v>13688176.002245614</v>
      </c>
      <c r="O72" s="1103">
        <v>0.16404940133361379</v>
      </c>
    </row>
    <row r="73" spans="1:15" x14ac:dyDescent="0.2">
      <c r="A73" s="620">
        <v>1976</v>
      </c>
      <c r="B73" s="622">
        <f>avgprinc!B65</f>
        <v>41292.049543260786</v>
      </c>
      <c r="C73" s="79">
        <f>avgprinc!BC65</f>
        <v>30222.122896852663</v>
      </c>
      <c r="D73" s="62">
        <f>avgprinc!AW65</f>
        <v>14728.878060718574</v>
      </c>
      <c r="E73" s="204">
        <f>avgprinc!BI65</f>
        <v>49588.678942020277</v>
      </c>
      <c r="F73" s="79">
        <f>avgprinc!M65</f>
        <v>140921.38936093386</v>
      </c>
      <c r="G73" s="62">
        <f>avgprinc!S65</f>
        <v>194462.38417517961</v>
      </c>
      <c r="H73" s="319">
        <f>avgprinc!Y65</f>
        <v>425572.99790083821</v>
      </c>
      <c r="I73" s="62">
        <f>avgprinc!AE65</f>
        <v>595203.75587120804</v>
      </c>
      <c r="J73" s="319">
        <f>avgprinc!AK65</f>
        <v>1330474.1445798606</v>
      </c>
      <c r="K73" s="62">
        <f>avgprinc!AQ65</f>
        <v>4431686.0665517086</v>
      </c>
      <c r="L73" s="332">
        <v>14477957.813148787</v>
      </c>
      <c r="O73" s="1103">
        <v>0.18014741211663932</v>
      </c>
    </row>
    <row r="74" spans="1:15" x14ac:dyDescent="0.2">
      <c r="A74" s="620">
        <v>1977</v>
      </c>
      <c r="B74" s="622">
        <f>avgprinc!B66</f>
        <v>42574.798170491435</v>
      </c>
      <c r="C74" s="79">
        <f>avgprinc!BC66</f>
        <v>31130.096262926872</v>
      </c>
      <c r="D74" s="62">
        <f>avgprinc!AW66</f>
        <v>15136.099138050939</v>
      </c>
      <c r="E74" s="204">
        <f>avgprinc!BI66</f>
        <v>51122.592669021789</v>
      </c>
      <c r="F74" s="79">
        <f>avgprinc!M66</f>
        <v>145577.1153385725</v>
      </c>
      <c r="G74" s="62">
        <f>avgprinc!S66</f>
        <v>201105.34509066446</v>
      </c>
      <c r="H74" s="319">
        <f>avgprinc!Y66</f>
        <v>440538.84941017831</v>
      </c>
      <c r="I74" s="62">
        <f>avgprinc!AE66</f>
        <v>617755.1594684989</v>
      </c>
      <c r="J74" s="319">
        <f>avgprinc!AK66</f>
        <v>1385432.9601004533</v>
      </c>
      <c r="K74" s="62">
        <f>avgprinc!AQ66</f>
        <v>4632445.0140146408</v>
      </c>
      <c r="L74" s="332">
        <v>15185019.243670588</v>
      </c>
      <c r="O74" s="1103">
        <v>9.51992113768938E-2</v>
      </c>
    </row>
    <row r="75" spans="1:15" x14ac:dyDescent="0.2">
      <c r="A75" s="620">
        <v>1978</v>
      </c>
      <c r="B75" s="622">
        <f>avgprinc!B67</f>
        <v>44086.828551028637</v>
      </c>
      <c r="C75" s="79">
        <f>avgprinc!BC67</f>
        <v>32284.992125072808</v>
      </c>
      <c r="D75" s="62">
        <f>avgprinc!AW67</f>
        <v>15723.657270395477</v>
      </c>
      <c r="E75" s="204">
        <f>avgprinc!BI67</f>
        <v>52986.660693419479</v>
      </c>
      <c r="F75" s="79">
        <f>avgprinc!M67</f>
        <v>150303.3563846311</v>
      </c>
      <c r="G75" s="62">
        <f>avgprinc!S67</f>
        <v>207594.24895095461</v>
      </c>
      <c r="H75" s="319">
        <f>avgprinc!Y67</f>
        <v>456069.86867236433</v>
      </c>
      <c r="I75" s="62">
        <f>avgprinc!AE67</f>
        <v>643456.57484743244</v>
      </c>
      <c r="J75" s="319">
        <f>avgprinc!AK67</f>
        <v>1466291.5307730779</v>
      </c>
      <c r="K75" s="62">
        <f>avgprinc!AQ67</f>
        <v>4994140.3056404442</v>
      </c>
      <c r="L75" s="332">
        <v>15425055.749669768</v>
      </c>
      <c r="O75" s="1103">
        <v>6.6767610449460335E-2</v>
      </c>
    </row>
    <row r="76" spans="1:15" x14ac:dyDescent="0.2">
      <c r="A76" s="623">
        <v>1979</v>
      </c>
      <c r="B76" s="624">
        <f>avgprinc!B68</f>
        <v>44252.967930414634</v>
      </c>
      <c r="C76" s="69">
        <f>avgprinc!BC68</f>
        <v>32328.445554249658</v>
      </c>
      <c r="D76" s="68">
        <f>avgprinc!AW68</f>
        <v>15822.375470263119</v>
      </c>
      <c r="E76" s="205">
        <f>avgprinc!BI68</f>
        <v>52961.033159232822</v>
      </c>
      <c r="F76" s="69">
        <f>avgprinc!M68</f>
        <v>151573.6693158994</v>
      </c>
      <c r="G76" s="68">
        <f>avgprinc!S68</f>
        <v>210707.46295734361</v>
      </c>
      <c r="H76" s="320">
        <f>avgprinc!Y68</f>
        <v>472232.75966892292</v>
      </c>
      <c r="I76" s="68">
        <f>avgprinc!AE68</f>
        <v>674731.2339501587</v>
      </c>
      <c r="J76" s="320">
        <f>avgprinc!AK68</f>
        <v>1594282.8535703316</v>
      </c>
      <c r="K76" s="68">
        <f>avgprinc!AQ68</f>
        <v>5674353.0765635334</v>
      </c>
      <c r="L76" s="333">
        <v>19890471.480398271</v>
      </c>
      <c r="O76" s="1103">
        <v>2.1680798658053391E-2</v>
      </c>
    </row>
    <row r="77" spans="1:15" x14ac:dyDescent="0.2">
      <c r="A77" s="620">
        <v>1980</v>
      </c>
      <c r="B77" s="622">
        <f>avgprinc!B69</f>
        <v>42963.653262778142</v>
      </c>
      <c r="C77" s="63">
        <f>avgprinc!BC69</f>
        <v>31498.405974433394</v>
      </c>
      <c r="D77" s="62">
        <f>avgprinc!AW69</f>
        <v>14892.597707031824</v>
      </c>
      <c r="E77" s="204">
        <f>avgprinc!BI69</f>
        <v>52255.666308685344</v>
      </c>
      <c r="F77" s="63">
        <f>avgprinc!M69</f>
        <v>146150.87885788092</v>
      </c>
      <c r="G77" s="62">
        <f>avgprinc!S69</f>
        <v>200885.04126515894</v>
      </c>
      <c r="H77" s="319">
        <f>avgprinc!Y69</f>
        <v>441624.85600867897</v>
      </c>
      <c r="I77" s="62">
        <f>avgprinc!AE69</f>
        <v>626384.11236970115</v>
      </c>
      <c r="J77" s="319">
        <f>avgprinc!AK69</f>
        <v>1448378.6600563787</v>
      </c>
      <c r="K77" s="62">
        <f>avgprinc!AQ69</f>
        <v>4960971.8921716223</v>
      </c>
      <c r="L77" s="332">
        <v>15313240.234508866</v>
      </c>
      <c r="O77" s="1103">
        <v>0.15838621297007194</v>
      </c>
    </row>
    <row r="78" spans="1:15" x14ac:dyDescent="0.2">
      <c r="A78" s="620">
        <v>1981</v>
      </c>
      <c r="B78" s="622">
        <f>avgprinc!B70</f>
        <v>43294.018081512288</v>
      </c>
      <c r="C78" s="63">
        <f>avgprinc!BC70</f>
        <v>31549.123501100792</v>
      </c>
      <c r="D78" s="62">
        <f>avgprinc!AW70</f>
        <v>14670.793116627781</v>
      </c>
      <c r="E78" s="204">
        <f>avgprinc!BI70</f>
        <v>52647.036481692048</v>
      </c>
      <c r="F78" s="63">
        <f>avgprinc!M70</f>
        <v>148998.06930521576</v>
      </c>
      <c r="G78" s="62">
        <f>avgprinc!S70</f>
        <v>205122.80133233752</v>
      </c>
      <c r="H78" s="319">
        <f>avgprinc!Y70</f>
        <v>454186.87178928242</v>
      </c>
      <c r="I78" s="62">
        <f>avgprinc!AE70</f>
        <v>647255.2364475379</v>
      </c>
      <c r="J78" s="319">
        <f>avgprinc!AK70</f>
        <v>1511884.9920047685</v>
      </c>
      <c r="K78" s="62">
        <f>avgprinc!AQ70</f>
        <v>5231019.2545607165</v>
      </c>
      <c r="L78" s="332">
        <v>16868675.284478836</v>
      </c>
      <c r="O78" s="1103">
        <v>0.11078132745751645</v>
      </c>
    </row>
    <row r="79" spans="1:15" x14ac:dyDescent="0.2">
      <c r="A79" s="620">
        <v>1982</v>
      </c>
      <c r="B79" s="622">
        <f>avgprinc!B71</f>
        <v>41871.44541138583</v>
      </c>
      <c r="C79" s="63">
        <f>avgprinc!BC71</f>
        <v>30308.673431940293</v>
      </c>
      <c r="D79" s="62">
        <f>avgprinc!AW71</f>
        <v>13504.079824102784</v>
      </c>
      <c r="E79" s="204">
        <f>avgprinc!BI71</f>
        <v>51314.415441737176</v>
      </c>
      <c r="F79" s="63">
        <f>avgprinc!M71</f>
        <v>145936.39322639568</v>
      </c>
      <c r="G79" s="62">
        <f>avgprinc!S71</f>
        <v>200763.42131886355</v>
      </c>
      <c r="H79" s="319">
        <f>avgprinc!Y71</f>
        <v>450621.27894777269</v>
      </c>
      <c r="I79" s="62">
        <f>avgprinc!AE71</f>
        <v>652797.05407993542</v>
      </c>
      <c r="J79" s="319">
        <f>avgprinc!AK71</f>
        <v>1628407.6712601646</v>
      </c>
      <c r="K79" s="62">
        <f>avgprinc!AQ71</f>
        <v>6397219.030323172</v>
      </c>
      <c r="L79" s="332">
        <v>28186205.165084329</v>
      </c>
      <c r="O79" s="1103">
        <v>1.3397828399320133E-2</v>
      </c>
    </row>
    <row r="80" spans="1:15" x14ac:dyDescent="0.2">
      <c r="A80" s="620">
        <v>1983</v>
      </c>
      <c r="B80" s="622">
        <f>avgprinc!B72</f>
        <v>42527.304711972152</v>
      </c>
      <c r="C80" s="63">
        <f>avgprinc!BC72</f>
        <v>30500.867730720631</v>
      </c>
      <c r="D80" s="62">
        <f>avgprinc!AW72</f>
        <v>13184.820693420839</v>
      </c>
      <c r="E80" s="204">
        <f>avgprinc!BI72</f>
        <v>52145.926527345357</v>
      </c>
      <c r="F80" s="63">
        <f>avgprinc!M72</f>
        <v>150765.23754323579</v>
      </c>
      <c r="G80" s="62">
        <f>avgprinc!S72</f>
        <v>207683.08282574706</v>
      </c>
      <c r="H80" s="319">
        <f>avgprinc!Y72</f>
        <v>472111.57947082142</v>
      </c>
      <c r="I80" s="62">
        <f>avgprinc!AE72</f>
        <v>688222.95505785313</v>
      </c>
      <c r="J80" s="319">
        <f>avgprinc!AK72</f>
        <v>1739777.3805245857</v>
      </c>
      <c r="K80" s="62">
        <f>avgprinc!AQ72</f>
        <v>7323826.7812749222</v>
      </c>
      <c r="L80" s="332">
        <v>35833837.873991504</v>
      </c>
      <c r="O80" s="1103">
        <v>9.813317445514258E-2</v>
      </c>
    </row>
    <row r="81" spans="1:15" x14ac:dyDescent="0.2">
      <c r="A81" s="620">
        <v>1984</v>
      </c>
      <c r="B81" s="622">
        <f>avgprinc!B73</f>
        <v>45361.818250210134</v>
      </c>
      <c r="C81" s="63">
        <f>avgprinc!BC73</f>
        <v>32273.214487848076</v>
      </c>
      <c r="D81" s="62">
        <f>avgprinc!AW73</f>
        <v>14238.544531962012</v>
      </c>
      <c r="E81" s="204">
        <f>avgprinc!BI73</f>
        <v>54816.551932705654</v>
      </c>
      <c r="F81" s="63">
        <f>avgprinc!M73</f>
        <v>163159.25211146864</v>
      </c>
      <c r="G81" s="62">
        <f>avgprinc!S73</f>
        <v>226941.30585163966</v>
      </c>
      <c r="H81" s="319">
        <f>avgprinc!Y73</f>
        <v>523604.08868134092</v>
      </c>
      <c r="I81" s="62">
        <f>avgprinc!AE73</f>
        <v>772080.20585410879</v>
      </c>
      <c r="J81" s="319">
        <f>avgprinc!AK73</f>
        <v>1979135.801531696</v>
      </c>
      <c r="K81" s="62">
        <f>avgprinc!AQ73</f>
        <v>8193712.5954024252</v>
      </c>
      <c r="L81" s="332">
        <v>39281692.658301882</v>
      </c>
      <c r="O81" s="1103">
        <v>0.17295295497751795</v>
      </c>
    </row>
    <row r="82" spans="1:15" x14ac:dyDescent="0.2">
      <c r="A82" s="620">
        <v>1985</v>
      </c>
      <c r="B82" s="622">
        <f>avgprinc!B74</f>
        <v>46143.096977301655</v>
      </c>
      <c r="C82" s="63">
        <f>avgprinc!BC74</f>
        <v>32755.922378381147</v>
      </c>
      <c r="D82" s="62">
        <f>avgprinc!AW74</f>
        <v>14448.585404528918</v>
      </c>
      <c r="E82" s="204">
        <f>avgprinc!BI74</f>
        <v>55640.093595696439</v>
      </c>
      <c r="F82" s="63">
        <f>avgprinc!M74</f>
        <v>166627.66836758622</v>
      </c>
      <c r="G82" s="62">
        <f>avgprinc!S74</f>
        <v>231845.3532549697</v>
      </c>
      <c r="H82" s="319">
        <f>avgprinc!Y74</f>
        <v>541507.14154516603</v>
      </c>
      <c r="I82" s="62">
        <f>avgprinc!AE74</f>
        <v>800262.39296724345</v>
      </c>
      <c r="J82" s="319">
        <f>avgprinc!AK74</f>
        <v>2070881.5191688316</v>
      </c>
      <c r="K82" s="62">
        <f>avgprinc!AQ74</f>
        <v>8451630.9885960277</v>
      </c>
      <c r="L82" s="332">
        <v>0</v>
      </c>
      <c r="O82" s="1103">
        <v>-2.5648861308582127E-2</v>
      </c>
    </row>
    <row r="83" spans="1:15" x14ac:dyDescent="0.2">
      <c r="A83" s="620">
        <v>1986</v>
      </c>
      <c r="B83" s="622">
        <f>avgprinc!B75</f>
        <v>46552.473209978154</v>
      </c>
      <c r="C83" s="63">
        <f>avgprinc!BC75</f>
        <v>33115.029855126922</v>
      </c>
      <c r="D83" s="62">
        <f>avgprinc!AW75</f>
        <v>14281.882933323297</v>
      </c>
      <c r="E83" s="204">
        <f>avgprinc!BI75</f>
        <v>56656.463507381457</v>
      </c>
      <c r="F83" s="63">
        <f>avgprinc!M75</f>
        <v>167489.46340363927</v>
      </c>
      <c r="G83" s="62">
        <f>avgprinc!S75</f>
        <v>231449.66258640145</v>
      </c>
      <c r="H83" s="319">
        <f>avgprinc!Y75</f>
        <v>529356.84911662468</v>
      </c>
      <c r="I83" s="62">
        <f>avgprinc!AE75</f>
        <v>775384.21005464741</v>
      </c>
      <c r="J83" s="319">
        <f>avgprinc!AK75</f>
        <v>1927386.349891417</v>
      </c>
      <c r="K83" s="62">
        <f>avgprinc!AQ75</f>
        <v>7845410.7213643854</v>
      </c>
      <c r="L83" s="332">
        <v>36189190.331075259</v>
      </c>
      <c r="O83" s="1103">
        <v>-1.2530593754490837E-2</v>
      </c>
    </row>
    <row r="84" spans="1:15" x14ac:dyDescent="0.2">
      <c r="A84" s="620">
        <v>1987</v>
      </c>
      <c r="B84" s="622">
        <f>avgprinc!B76</f>
        <v>47961.002569495133</v>
      </c>
      <c r="C84" s="63">
        <f>avgprinc!BC76</f>
        <v>33569.757085063189</v>
      </c>
      <c r="D84" s="62">
        <f>avgprinc!AW76</f>
        <v>14456.346943488994</v>
      </c>
      <c r="E84" s="204">
        <f>avgprinc!BI76</f>
        <v>57461.519762030955</v>
      </c>
      <c r="F84" s="63">
        <f>avgprinc!M76</f>
        <v>177482.21192938258</v>
      </c>
      <c r="G84" s="62">
        <f>avgprinc!S76</f>
        <v>250058.76422532165</v>
      </c>
      <c r="H84" s="319">
        <f>avgprinc!Y76</f>
        <v>597872.56824452465</v>
      </c>
      <c r="I84" s="62">
        <f>avgprinc!AE76</f>
        <v>888008.24176799704</v>
      </c>
      <c r="J84" s="319">
        <f>avgprinc!AK76</f>
        <v>2287016.1696201656</v>
      </c>
      <c r="K84" s="62">
        <f>avgprinc!AQ76</f>
        <v>9787946.1073644608</v>
      </c>
      <c r="L84" s="332">
        <v>49730184.326009668</v>
      </c>
      <c r="O84" s="1103">
        <v>-1.3154298772860784E-2</v>
      </c>
    </row>
    <row r="85" spans="1:15" x14ac:dyDescent="0.2">
      <c r="A85" s="620">
        <v>1988</v>
      </c>
      <c r="B85" s="622">
        <f>avgprinc!B77</f>
        <v>49976.556642880489</v>
      </c>
      <c r="C85" s="63">
        <f>avgprinc!BC77</f>
        <v>34115.904424421053</v>
      </c>
      <c r="D85" s="62">
        <f>avgprinc!AW77</f>
        <v>14729.981148972922</v>
      </c>
      <c r="E85" s="204">
        <f>avgprinc!BI77</f>
        <v>58348.30851873121</v>
      </c>
      <c r="F85" s="63">
        <f>avgprinc!M77</f>
        <v>192722.42660901544</v>
      </c>
      <c r="G85" s="62">
        <f>avgprinc!S77</f>
        <v>277737.18328647321</v>
      </c>
      <c r="H85" s="319">
        <f>avgprinc!Y77</f>
        <v>706657.23830412631</v>
      </c>
      <c r="I85" s="62">
        <f>avgprinc!AE77</f>
        <v>1078463.9427312056</v>
      </c>
      <c r="J85" s="319">
        <f>avgprinc!AK77</f>
        <v>2898088.000359029</v>
      </c>
      <c r="K85" s="62">
        <f>avgprinc!AQ77</f>
        <v>12045680.406259246</v>
      </c>
      <c r="L85" s="332">
        <v>54113765.463771686</v>
      </c>
      <c r="O85" s="1103">
        <v>-2.4109502061037347E-2</v>
      </c>
    </row>
    <row r="86" spans="1:15" x14ac:dyDescent="0.2">
      <c r="A86" s="623">
        <v>1989</v>
      </c>
      <c r="B86" s="624">
        <f>avgprinc!B78</f>
        <v>50578.94899242359</v>
      </c>
      <c r="C86" s="69">
        <f>avgprinc!BC78</f>
        <v>34727.57888256797</v>
      </c>
      <c r="D86" s="68">
        <f>avgprinc!AW78</f>
        <v>14994.636860242048</v>
      </c>
      <c r="E86" s="205">
        <f>avgprinc!BI78</f>
        <v>59393.756410475369</v>
      </c>
      <c r="F86" s="69">
        <f>avgprinc!M78</f>
        <v>193241.27998112413</v>
      </c>
      <c r="G86" s="68">
        <f>avgprinc!S78</f>
        <v>276981.67573440733</v>
      </c>
      <c r="H86" s="320">
        <f>avgprinc!Y78</f>
        <v>693223.09884642344</v>
      </c>
      <c r="I86" s="68">
        <f>avgprinc!AE78</f>
        <v>1047590.5198710592</v>
      </c>
      <c r="J86" s="320">
        <f>avgprinc!AK78</f>
        <v>2756551.9000777272</v>
      </c>
      <c r="K86" s="68">
        <f>avgprinc!AQ78</f>
        <v>11562384.436292714</v>
      </c>
      <c r="L86" s="333">
        <v>53260740.226359002</v>
      </c>
      <c r="O86" s="1103">
        <v>-5.1956526782305446E-2</v>
      </c>
    </row>
    <row r="87" spans="1:15" x14ac:dyDescent="0.2">
      <c r="A87" s="620">
        <v>1990</v>
      </c>
      <c r="B87" s="622">
        <f>avgprinc!B79</f>
        <v>50534.218475478607</v>
      </c>
      <c r="C87" s="63">
        <f>avgprinc!BC79</f>
        <v>34631.429534794559</v>
      </c>
      <c r="D87" s="62">
        <f>avgprinc!AW79</f>
        <v>14805.470919888447</v>
      </c>
      <c r="E87" s="204">
        <f>avgprinc!BI79</f>
        <v>59413.877803427175</v>
      </c>
      <c r="F87" s="63">
        <f>avgprinc!M79</f>
        <v>193659.31894163505</v>
      </c>
      <c r="G87" s="62">
        <f>avgprinc!S79</f>
        <v>277230.27985386661</v>
      </c>
      <c r="H87" s="319">
        <f>avgprinc!Y79</f>
        <v>695721.12905105785</v>
      </c>
      <c r="I87" s="62">
        <f>avgprinc!AE79</f>
        <v>1049989.6177555723</v>
      </c>
      <c r="J87" s="319">
        <f>avgprinc!AK79</f>
        <v>2744327.1057260167</v>
      </c>
      <c r="K87" s="62">
        <f>avgprinc!AQ79</f>
        <v>11434751.181459935</v>
      </c>
      <c r="L87" s="332">
        <v>51129379.939676307</v>
      </c>
      <c r="O87" s="1103">
        <v>-8.2189313703565858E-2</v>
      </c>
    </row>
    <row r="88" spans="1:15" x14ac:dyDescent="0.2">
      <c r="A88" s="620">
        <v>1991</v>
      </c>
      <c r="B88" s="622">
        <f>avgprinc!B80</f>
        <v>49499.867153150662</v>
      </c>
      <c r="C88" s="63">
        <f>avgprinc!BC80</f>
        <v>33938.328884815761</v>
      </c>
      <c r="D88" s="62">
        <f>avgprinc!AW80</f>
        <v>14137.448575600232</v>
      </c>
      <c r="E88" s="204">
        <f>avgprinc!BI80</f>
        <v>58689.429271335161</v>
      </c>
      <c r="F88" s="63">
        <f>avgprinc!M80</f>
        <v>189553.71156816476</v>
      </c>
      <c r="G88" s="62">
        <f>avgprinc!S80</f>
        <v>269026.82433685591</v>
      </c>
      <c r="H88" s="319">
        <f>avgprinc!Y80</f>
        <v>651601.9522080936</v>
      </c>
      <c r="I88" s="62">
        <f>avgprinc!AE80</f>
        <v>970574.58228057984</v>
      </c>
      <c r="J88" s="319">
        <f>avgprinc!AK80</f>
        <v>2491917.0151188667</v>
      </c>
      <c r="K88" s="62">
        <f>avgprinc!AQ80</f>
        <v>10261795.445063939</v>
      </c>
      <c r="L88" s="332">
        <v>46513957.928135082</v>
      </c>
      <c r="O88" s="1103">
        <v>-2.7886639458301943E-2</v>
      </c>
    </row>
    <row r="89" spans="1:15" x14ac:dyDescent="0.2">
      <c r="A89" s="620">
        <v>1992</v>
      </c>
      <c r="B89" s="622">
        <f>avgprinc!B81</f>
        <v>50457.558511453113</v>
      </c>
      <c r="C89" s="63">
        <f>avgprinc!BC81</f>
        <v>33950.243576538123</v>
      </c>
      <c r="D89" s="62">
        <f>avgprinc!AW81</f>
        <v>13504.953919403688</v>
      </c>
      <c r="E89" s="204">
        <f>avgprinc!BI81</f>
        <v>59506.855647956174</v>
      </c>
      <c r="F89" s="63">
        <f>avgprinc!M81</f>
        <v>199023.39292568792</v>
      </c>
      <c r="G89" s="62">
        <f>avgprinc!S81</f>
        <v>285659.48743806552</v>
      </c>
      <c r="H89" s="319">
        <f>avgprinc!Y81</f>
        <v>713035.34029920935</v>
      </c>
      <c r="I89" s="62">
        <f>avgprinc!AE81</f>
        <v>1073823.5921500511</v>
      </c>
      <c r="J89" s="319">
        <f>avgprinc!AK81</f>
        <v>2843360.687626767</v>
      </c>
      <c r="K89" s="62">
        <f>avgprinc!AQ81</f>
        <v>11958112.783775609</v>
      </c>
      <c r="L89" s="332">
        <v>51288692.836050563</v>
      </c>
      <c r="O89" s="1103">
        <v>-4.4197834475198761E-2</v>
      </c>
    </row>
    <row r="90" spans="1:15" x14ac:dyDescent="0.2">
      <c r="A90" s="620">
        <v>1993</v>
      </c>
      <c r="B90" s="622">
        <f>avgprinc!B82</f>
        <v>50887.145615995469</v>
      </c>
      <c r="C90" s="63">
        <f>avgprinc!BC82</f>
        <v>34400.892626851521</v>
      </c>
      <c r="D90" s="62">
        <f>avgprinc!AW82</f>
        <v>13755.088201244824</v>
      </c>
      <c r="E90" s="204">
        <f>avgprinc!BI82</f>
        <v>60208.148158859898</v>
      </c>
      <c r="F90" s="63">
        <f>avgprinc!M82</f>
        <v>199263.42251829093</v>
      </c>
      <c r="G90" s="62">
        <f>avgprinc!S82</f>
        <v>284306.73796871363</v>
      </c>
      <c r="H90" s="319">
        <f>avgprinc!Y82</f>
        <v>692891.89218349266</v>
      </c>
      <c r="I90" s="62">
        <f>avgprinc!AE82</f>
        <v>1034116.1873448809</v>
      </c>
      <c r="J90" s="319">
        <f>avgprinc!AK82</f>
        <v>2703103.104937681</v>
      </c>
      <c r="K90" s="62">
        <f>avgprinc!AQ82</f>
        <v>11252608.656449493</v>
      </c>
      <c r="L90" s="332">
        <v>47547619.800119117</v>
      </c>
      <c r="O90" s="1103">
        <v>4.5071086839016061E-2</v>
      </c>
    </row>
    <row r="91" spans="1:15" x14ac:dyDescent="0.2">
      <c r="A91" s="620">
        <v>1994</v>
      </c>
      <c r="B91" s="622">
        <f>avgprinc!B83</f>
        <v>52549.490659116163</v>
      </c>
      <c r="C91" s="63">
        <f>avgprinc!BC83</f>
        <v>35580.989857896515</v>
      </c>
      <c r="D91" s="62">
        <f>avgprinc!AW83</f>
        <v>14390.64481073398</v>
      </c>
      <c r="E91" s="204">
        <f>avgprinc!BI83</f>
        <v>62068.921166849686</v>
      </c>
      <c r="F91" s="63">
        <f>avgprinc!M83</f>
        <v>205265.99787009298</v>
      </c>
      <c r="G91" s="62">
        <f>avgprinc!S83</f>
        <v>292330.08335936221</v>
      </c>
      <c r="H91" s="319">
        <f>avgprinc!Y83</f>
        <v>708351.87503936514</v>
      </c>
      <c r="I91" s="62">
        <f>avgprinc!AE83</f>
        <v>1053357.1408597885</v>
      </c>
      <c r="J91" s="319">
        <f>avgprinc!AK83</f>
        <v>2730844.2081937389</v>
      </c>
      <c r="K91" s="62">
        <f>avgprinc!AQ83</f>
        <v>11296748.028007125</v>
      </c>
      <c r="L91" s="332">
        <v>48998775.742860474</v>
      </c>
      <c r="O91" s="1103">
        <v>-9.6531583039904945E-3</v>
      </c>
    </row>
    <row r="92" spans="1:15" x14ac:dyDescent="0.2">
      <c r="A92" s="620">
        <v>1995</v>
      </c>
      <c r="B92" s="622">
        <f>avgprinc!B84</f>
        <v>53704.282819150096</v>
      </c>
      <c r="C92" s="63">
        <f>avgprinc!BC84</f>
        <v>35926.263251031189</v>
      </c>
      <c r="D92" s="62">
        <f>avgprinc!AW84</f>
        <v>14471.134846909226</v>
      </c>
      <c r="E92" s="204">
        <f>avgprinc!BI84</f>
        <v>62745.173756183642</v>
      </c>
      <c r="F92" s="63">
        <f>avgprinc!M84</f>
        <v>213706.4589322203</v>
      </c>
      <c r="G92" s="62">
        <f>avgprinc!S84</f>
        <v>306198.91528001521</v>
      </c>
      <c r="H92" s="319">
        <f>avgprinc!Y84</f>
        <v>753340.99677236157</v>
      </c>
      <c r="I92" s="62">
        <f>avgprinc!AE84</f>
        <v>1128000.2913393108</v>
      </c>
      <c r="J92" s="319">
        <f>avgprinc!AK84</f>
        <v>2956372.3831450474</v>
      </c>
      <c r="K92" s="62">
        <f>avgprinc!AQ84</f>
        <v>12238887.868147658</v>
      </c>
      <c r="L92" s="332">
        <v>53423432.914745718</v>
      </c>
      <c r="O92" s="1103">
        <v>-7.0460312781506218E-3</v>
      </c>
    </row>
    <row r="93" spans="1:15" x14ac:dyDescent="0.2">
      <c r="A93" s="620">
        <v>1996</v>
      </c>
      <c r="B93" s="622">
        <f>avgprinc!B85</f>
        <v>55398.869654491828</v>
      </c>
      <c r="C93" s="63">
        <f>avgprinc!BC85</f>
        <v>36552.524928207604</v>
      </c>
      <c r="D93" s="62">
        <f>avgprinc!AW85</f>
        <v>14793.72815102917</v>
      </c>
      <c r="E93" s="204">
        <f>avgprinc!BI85</f>
        <v>63751.020899680654</v>
      </c>
      <c r="F93" s="63">
        <f>avgprinc!M85</f>
        <v>225015.97219104975</v>
      </c>
      <c r="G93" s="62">
        <f>avgprinc!S85</f>
        <v>326201.06645719556</v>
      </c>
      <c r="H93" s="319">
        <f>avgprinc!Y85</f>
        <v>817490.81837390538</v>
      </c>
      <c r="I93" s="62">
        <f>avgprinc!AE85</f>
        <v>1233470.8926233603</v>
      </c>
      <c r="J93" s="319">
        <f>avgprinc!AK85</f>
        <v>3311604.5952983932</v>
      </c>
      <c r="K93" s="62">
        <f>avgprinc!AQ85</f>
        <v>14161359.078833275</v>
      </c>
      <c r="L93" s="332">
        <v>60620179.807712749</v>
      </c>
      <c r="O93" s="1103">
        <v>-1.5915077703539282E-2</v>
      </c>
    </row>
    <row r="94" spans="1:15" x14ac:dyDescent="0.2">
      <c r="A94" s="620">
        <v>1997</v>
      </c>
      <c r="B94" s="622">
        <f>avgprinc!B86</f>
        <v>57411.272408026176</v>
      </c>
      <c r="C94" s="63">
        <f>avgprinc!BC86</f>
        <v>37457.058386192439</v>
      </c>
      <c r="D94" s="62">
        <f>avgprinc!AW86</f>
        <v>15253.975607579534</v>
      </c>
      <c r="E94" s="204">
        <f>avgprinc!BI86</f>
        <v>65210.911859458574</v>
      </c>
      <c r="F94" s="63">
        <f>avgprinc!M86</f>
        <v>236999.19860452975</v>
      </c>
      <c r="G94" s="62">
        <f>avgprinc!S86</f>
        <v>346486.64966966637</v>
      </c>
      <c r="H94" s="319">
        <f>avgprinc!Y86</f>
        <v>886784.16928790906</v>
      </c>
      <c r="I94" s="62">
        <f>avgprinc!AE86</f>
        <v>1352041.8410393542</v>
      </c>
      <c r="J94" s="319">
        <f>avgprinc!AK86</f>
        <v>3691374.6107319682</v>
      </c>
      <c r="K94" s="62">
        <f>avgprinc!AQ86</f>
        <v>15955538.303932358</v>
      </c>
      <c r="L94" s="332">
        <v>69578838.863976076</v>
      </c>
      <c r="O94" s="1103">
        <v>-6.2972015148261562E-3</v>
      </c>
    </row>
    <row r="95" spans="1:15" x14ac:dyDescent="0.2">
      <c r="A95" s="620">
        <v>1998</v>
      </c>
      <c r="B95" s="622">
        <f>avgprinc!B87</f>
        <v>59608.687248021008</v>
      </c>
      <c r="C95" s="63">
        <f>avgprinc!BC87</f>
        <v>38634.514790829431</v>
      </c>
      <c r="D95" s="62">
        <f>avgprinc!AW87</f>
        <v>15884.762732367944</v>
      </c>
      <c r="E95" s="204">
        <f>avgprinc!BI87</f>
        <v>67071.70486390627</v>
      </c>
      <c r="F95" s="63">
        <f>avgprinc!M87</f>
        <v>248376.23936274517</v>
      </c>
      <c r="G95" s="62">
        <f>avgprinc!S87</f>
        <v>364778.08562194306</v>
      </c>
      <c r="H95" s="319">
        <f>avgprinc!Y87</f>
        <v>945941.03865486418</v>
      </c>
      <c r="I95" s="62">
        <f>avgprinc!AE87</f>
        <v>1450367.2420822706</v>
      </c>
      <c r="J95" s="319">
        <f>avgprinc!AK87</f>
        <v>4002630.3344841972</v>
      </c>
      <c r="K95" s="62">
        <f>avgprinc!AQ87</f>
        <v>17083125.475585163</v>
      </c>
      <c r="L95" s="332">
        <v>70565059.28450574</v>
      </c>
      <c r="O95" s="1103">
        <v>-2.9913461272371933E-2</v>
      </c>
    </row>
    <row r="96" spans="1:15" x14ac:dyDescent="0.2">
      <c r="A96" s="623">
        <v>1999</v>
      </c>
      <c r="B96" s="624">
        <f>avgprinc!B88</f>
        <v>61392.834690777556</v>
      </c>
      <c r="C96" s="69">
        <f>avgprinc!BC88</f>
        <v>39516.855768015077</v>
      </c>
      <c r="D96" s="68">
        <f>avgprinc!AW88</f>
        <v>16189.510581073424</v>
      </c>
      <c r="E96" s="205">
        <f>avgprinc!BI88</f>
        <v>68676.037251692134</v>
      </c>
      <c r="F96" s="69">
        <f>avgprinc!M88</f>
        <v>258276.64499563983</v>
      </c>
      <c r="G96" s="68">
        <f>avgprinc!S88</f>
        <v>380487.81555284007</v>
      </c>
      <c r="H96" s="320">
        <f>avgprinc!Y88</f>
        <v>996953.81250942941</v>
      </c>
      <c r="I96" s="68">
        <f>avgprinc!AE88</f>
        <v>1537856.9869059112</v>
      </c>
      <c r="J96" s="320">
        <f>avgprinc!AK88</f>
        <v>4305293.209023633</v>
      </c>
      <c r="K96" s="68">
        <f>avgprinc!AQ88</f>
        <v>18707760.174873181</v>
      </c>
      <c r="L96" s="333">
        <v>76231783.044502467</v>
      </c>
      <c r="O96" s="1103">
        <v>-2.3720662116829772E-2</v>
      </c>
    </row>
    <row r="97" spans="1:15" x14ac:dyDescent="0.2">
      <c r="A97" s="625">
        <v>2000</v>
      </c>
      <c r="B97" s="626">
        <f>avgprinc!B89</f>
        <v>63440.437065899976</v>
      </c>
      <c r="C97" s="75">
        <f>avgprinc!BC89</f>
        <v>40420.560394489141</v>
      </c>
      <c r="D97" s="74">
        <f>avgprinc!AW89</f>
        <v>16714.398227337286</v>
      </c>
      <c r="E97" s="207">
        <f>avgprinc!BI89</f>
        <v>70053.263103428966</v>
      </c>
      <c r="F97" s="75">
        <f>avgprinc!M89</f>
        <v>270619.3271085975</v>
      </c>
      <c r="G97" s="74">
        <f>avgprinc!S89</f>
        <v>401253.57534924382</v>
      </c>
      <c r="H97" s="321">
        <f>avgprinc!Y89</f>
        <v>1075490.0640418094</v>
      </c>
      <c r="I97" s="74">
        <f>avgprinc!AE89</f>
        <v>1676029.2408151838</v>
      </c>
      <c r="J97" s="321">
        <f>avgprinc!AK89</f>
        <v>4810013.2241442204</v>
      </c>
      <c r="K97" s="74">
        <f>avgprinc!AQ89</f>
        <v>21463902.84600883</v>
      </c>
      <c r="L97" s="334">
        <v>93915387.437141955</v>
      </c>
      <c r="O97" s="1103">
        <v>-2.0763559521583375E-2</v>
      </c>
    </row>
    <row r="98" spans="1:15" x14ac:dyDescent="0.2">
      <c r="A98" s="620">
        <v>2001</v>
      </c>
      <c r="B98" s="622">
        <f>avgprinc!B90</f>
        <v>63130.441088180094</v>
      </c>
      <c r="C98" s="63">
        <f>avgprinc!BC90</f>
        <v>40663.779008026111</v>
      </c>
      <c r="D98" s="62">
        <f>avgprinc!AW90</f>
        <v>16713.694210098827</v>
      </c>
      <c r="E98" s="204">
        <f>avgprinc!BI90</f>
        <v>70601.385005435208</v>
      </c>
      <c r="F98" s="63">
        <f>avgprinc!M90</f>
        <v>265330.39980956598</v>
      </c>
      <c r="G98" s="62">
        <f>avgprinc!S90</f>
        <v>390260.27296258201</v>
      </c>
      <c r="H98" s="319">
        <f>avgprinc!Y90</f>
        <v>1025758.5313908539</v>
      </c>
      <c r="I98" s="62">
        <f>avgprinc!AE90</f>
        <v>1585522.9852228099</v>
      </c>
      <c r="J98" s="319">
        <f>avgprinc!AK90</f>
        <v>4439959.7777609695</v>
      </c>
      <c r="K98" s="62">
        <f>avgprinc!AQ90</f>
        <v>19216847.988326225</v>
      </c>
      <c r="L98" s="332">
        <v>78795834.59376508</v>
      </c>
      <c r="O98" s="1103">
        <v>-4.9672900437144563E-2</v>
      </c>
    </row>
    <row r="99" spans="1:15" x14ac:dyDescent="0.2">
      <c r="A99" s="620">
        <v>2002</v>
      </c>
      <c r="B99" s="622">
        <f>avgprinc!B91</f>
        <v>62988.601225774073</v>
      </c>
      <c r="C99" s="63">
        <f>avgprinc!BC91</f>
        <v>40801.878059786068</v>
      </c>
      <c r="D99" s="62">
        <f>avgprinc!AW91</f>
        <v>16531.882736055581</v>
      </c>
      <c r="E99" s="204">
        <f>avgprinc!BI91</f>
        <v>71139.372214449177</v>
      </c>
      <c r="F99" s="63">
        <f>avgprinc!M91</f>
        <v>262669.10971966607</v>
      </c>
      <c r="G99" s="62">
        <f>avgprinc!S91</f>
        <v>384006.82609343226</v>
      </c>
      <c r="H99" s="319">
        <f>avgprinc!Y91</f>
        <v>994599.9038309328</v>
      </c>
      <c r="I99" s="62">
        <f>avgprinc!AE91</f>
        <v>1524621.0216278897</v>
      </c>
      <c r="J99" s="319">
        <f>avgprinc!AK91</f>
        <v>4231657.7815094059</v>
      </c>
      <c r="K99" s="62">
        <f>avgprinc!AQ91</f>
        <v>18561322.57905617</v>
      </c>
      <c r="L99" s="332">
        <v>80649183.229536444</v>
      </c>
      <c r="O99" s="1103">
        <v>-7.6689014676958323E-3</v>
      </c>
    </row>
    <row r="100" spans="1:15" x14ac:dyDescent="0.2">
      <c r="A100" s="620">
        <v>2003</v>
      </c>
      <c r="B100" s="622">
        <f>avgprinc!B92</f>
        <v>63649.266705153808</v>
      </c>
      <c r="C100" s="63">
        <f>avgprinc!BC92</f>
        <v>41068.29085874329</v>
      </c>
      <c r="D100" s="62">
        <f>avgprinc!AW92</f>
        <v>16303.024132215405</v>
      </c>
      <c r="E100" s="204">
        <f>avgprinc!BI92</f>
        <v>72024.874266903149</v>
      </c>
      <c r="F100" s="63">
        <f>avgprinc!M92</f>
        <v>266878.0493228485</v>
      </c>
      <c r="G100" s="62">
        <f>avgprinc!S92</f>
        <v>390545.84039064229</v>
      </c>
      <c r="H100" s="319">
        <f>avgprinc!Y92</f>
        <v>1018356.1869778825</v>
      </c>
      <c r="I100" s="62">
        <f>avgprinc!AE92</f>
        <v>1568905.9608663833</v>
      </c>
      <c r="J100" s="319">
        <f>avgprinc!AK92</f>
        <v>4412005.02846641</v>
      </c>
      <c r="K100" s="62">
        <f>avgprinc!AQ92</f>
        <v>19914616.835727543</v>
      </c>
      <c r="L100" s="332">
        <v>88505186.497274831</v>
      </c>
      <c r="O100" s="1103">
        <v>-6.1042355882818811E-3</v>
      </c>
    </row>
    <row r="101" spans="1:15" x14ac:dyDescent="0.2">
      <c r="A101" s="620">
        <v>2004</v>
      </c>
      <c r="B101" s="622">
        <f>avgprinc!B93</f>
        <v>65516.088477506244</v>
      </c>
      <c r="C101" s="63">
        <f>avgprinc!BC93</f>
        <v>41844.873732997119</v>
      </c>
      <c r="D101" s="62">
        <f>avgprinc!AW93</f>
        <v>16645.573921969888</v>
      </c>
      <c r="E101" s="204">
        <f>avgprinc!BI93</f>
        <v>73343.998496781132</v>
      </c>
      <c r="F101" s="63">
        <f>avgprinc!M93</f>
        <v>278557.02117808844</v>
      </c>
      <c r="G101" s="62">
        <f>avgprinc!S93</f>
        <v>410969.59110674664</v>
      </c>
      <c r="H101" s="319">
        <f>avgprinc!Y93</f>
        <v>1092024.4617006294</v>
      </c>
      <c r="I101" s="62">
        <f>avgprinc!AE93</f>
        <v>1693629.8065652214</v>
      </c>
      <c r="J101" s="319">
        <f>avgprinc!AK93</f>
        <v>4801511.9252179787</v>
      </c>
      <c r="K101" s="62">
        <f>avgprinc!AQ93</f>
        <v>21342644.444285147</v>
      </c>
      <c r="L101" s="332">
        <v>90684181.557894737</v>
      </c>
      <c r="O101" s="1103">
        <v>1.4429056907829363E-2</v>
      </c>
    </row>
    <row r="102" spans="1:15" x14ac:dyDescent="0.2">
      <c r="A102" s="620">
        <v>2005</v>
      </c>
      <c r="B102" s="622">
        <f>avgprinc!B94</f>
        <v>67150.122309826693</v>
      </c>
      <c r="C102" s="63">
        <f>avgprinc!BC94</f>
        <v>42208.991783563251</v>
      </c>
      <c r="D102" s="62">
        <f>avgprinc!AW94</f>
        <v>16771.368647259966</v>
      </c>
      <c r="E102" s="204">
        <f>avgprinc!BI94</f>
        <v>74006.020703942355</v>
      </c>
      <c r="F102" s="63">
        <f>avgprinc!M94</f>
        <v>291620.29704619758</v>
      </c>
      <c r="G102" s="62">
        <f>avgprinc!S94</f>
        <v>434307.80696085974</v>
      </c>
      <c r="H102" s="319">
        <f>avgprinc!Y94</f>
        <v>1174325.2277115753</v>
      </c>
      <c r="I102" s="62">
        <f>avgprinc!AE94</f>
        <v>1834548.7815957982</v>
      </c>
      <c r="J102" s="319">
        <f>avgprinc!AK94</f>
        <v>5274499.2524640784</v>
      </c>
      <c r="K102" s="62">
        <f>avgprinc!AQ94</f>
        <v>23038652.885664977</v>
      </c>
      <c r="L102" s="332">
        <v>91166802.920183018</v>
      </c>
      <c r="O102" s="1103">
        <v>7.0666027459083125E-3</v>
      </c>
    </row>
    <row r="103" spans="1:15" x14ac:dyDescent="0.2">
      <c r="A103" s="620">
        <v>2006</v>
      </c>
      <c r="B103" s="622">
        <f>avgprinc!B95</f>
        <v>68765.488323082784</v>
      </c>
      <c r="C103" s="63">
        <f>avgprinc!BC95</f>
        <v>42624.592592767709</v>
      </c>
      <c r="D103" s="62">
        <f>avgprinc!AW95</f>
        <v>16943.348974350276</v>
      </c>
      <c r="E103" s="204">
        <f>avgprinc!BI95</f>
        <v>74726.147115789514</v>
      </c>
      <c r="F103" s="63">
        <f>avgprinc!M95</f>
        <v>304033.5498959184</v>
      </c>
      <c r="G103" s="62">
        <f>avgprinc!S95</f>
        <v>455062.43567863409</v>
      </c>
      <c r="H103" s="319">
        <f>avgprinc!Y95</f>
        <v>1245017.4232001256</v>
      </c>
      <c r="I103" s="62">
        <f>avgprinc!AE95</f>
        <v>1954755.0604339647</v>
      </c>
      <c r="J103" s="319">
        <f>avgprinc!AK95</f>
        <v>5645269.7791712033</v>
      </c>
      <c r="K103" s="62">
        <f>avgprinc!AQ95</f>
        <v>24622808.775780156</v>
      </c>
      <c r="L103" s="332">
        <v>101969868.41280882</v>
      </c>
      <c r="O103" s="1103">
        <v>6.2133337196428329E-3</v>
      </c>
    </row>
    <row r="104" spans="1:15" x14ac:dyDescent="0.2">
      <c r="A104" s="620">
        <v>2007</v>
      </c>
      <c r="B104" s="622">
        <f>avgprinc!B96</f>
        <v>67996.803596637576</v>
      </c>
      <c r="C104" s="63">
        <f>avgprinc!BC96</f>
        <v>42144.607424251415</v>
      </c>
      <c r="D104" s="62">
        <f>avgprinc!AW96</f>
        <v>17090.999657753422</v>
      </c>
      <c r="E104" s="204">
        <f>avgprinc!BI96</f>
        <v>73461.617132373911</v>
      </c>
      <c r="F104" s="63">
        <f>avgprinc!M96</f>
        <v>300666.56914811302</v>
      </c>
      <c r="G104" s="62">
        <f>avgprinc!S96</f>
        <v>451021.56726959418</v>
      </c>
      <c r="H104" s="319">
        <f>avgprinc!Y96</f>
        <v>1242826.6123072088</v>
      </c>
      <c r="I104" s="62">
        <f>avgprinc!AE96</f>
        <v>1959396.8803169383</v>
      </c>
      <c r="J104" s="319">
        <f>avgprinc!AK96</f>
        <v>5725809.2612257218</v>
      </c>
      <c r="K104" s="62">
        <f>avgprinc!AQ96</f>
        <v>26097394.101577334</v>
      </c>
      <c r="L104" s="332">
        <v>118407038.58982223</v>
      </c>
      <c r="O104" s="1103">
        <v>-1.3330890011275187E-2</v>
      </c>
    </row>
    <row r="105" spans="1:15" x14ac:dyDescent="0.2">
      <c r="A105" s="620">
        <v>2008</v>
      </c>
      <c r="B105" s="622">
        <f>avgprinc!B97</f>
        <v>66120.523174392089</v>
      </c>
      <c r="C105" s="63">
        <f>avgprinc!BC97</f>
        <v>41013.785985577219</v>
      </c>
      <c r="D105" s="62">
        <f>avgprinc!AW97</f>
        <v>16019.66501407656</v>
      </c>
      <c r="E105" s="204">
        <f>avgprinc!BI97</f>
        <v>72256.437199953027</v>
      </c>
      <c r="F105" s="63">
        <f>avgprinc!M97</f>
        <v>292081.15787372587</v>
      </c>
      <c r="G105" s="62">
        <f>avgprinc!S97</f>
        <v>435121.27638812945</v>
      </c>
      <c r="H105" s="319">
        <f>avgprinc!Y97</f>
        <v>1181790.706462478</v>
      </c>
      <c r="I105" s="62">
        <f>avgprinc!AE97</f>
        <v>1858327.9223746962</v>
      </c>
      <c r="J105" s="319">
        <f>avgprinc!AK97</f>
        <v>5462362.9737661453</v>
      </c>
      <c r="K105" s="62">
        <f>avgprinc!AQ97</f>
        <v>25520916.932351138</v>
      </c>
      <c r="L105" s="332">
        <v>112450394.13232903</v>
      </c>
      <c r="O105" s="1103">
        <v>5.8869081840384752E-3</v>
      </c>
    </row>
    <row r="106" spans="1:15" x14ac:dyDescent="0.2">
      <c r="A106" s="623">
        <v>2009</v>
      </c>
      <c r="B106" s="627">
        <f>avgprinc!B98</f>
        <v>63104.954901223464</v>
      </c>
      <c r="C106" s="69">
        <f>avgprinc!BC98</f>
        <v>39559.513933215341</v>
      </c>
      <c r="D106" s="68">
        <f>avgprinc!AW98</f>
        <v>14659.990877264432</v>
      </c>
      <c r="E106" s="205">
        <f>avgprinc!BI98</f>
        <v>70683.917753153975</v>
      </c>
      <c r="F106" s="69">
        <f>avgprinc!M98</f>
        <v>275013.92361329653</v>
      </c>
      <c r="G106" s="70">
        <f>avgprinc!S98</f>
        <v>402580.76994920976</v>
      </c>
      <c r="H106" s="322">
        <f>avgprinc!Y98</f>
        <v>1053187.3372331448</v>
      </c>
      <c r="I106" s="68">
        <f>avgprinc!AE98</f>
        <v>1634019.6500726708</v>
      </c>
      <c r="J106" s="320">
        <f>avgprinc!AK98</f>
        <v>4674610.8694691034</v>
      </c>
      <c r="K106" s="68">
        <f>avgprinc!AQ98</f>
        <v>21059780.402753524</v>
      </c>
      <c r="L106" s="333">
        <v>81614125.733914301</v>
      </c>
      <c r="O106" s="1103">
        <v>1.1134061736811418E-2</v>
      </c>
    </row>
    <row r="107" spans="1:15" x14ac:dyDescent="0.2">
      <c r="A107" s="620">
        <v>2010</v>
      </c>
      <c r="B107" s="628">
        <f>avgprinc!B99</f>
        <v>65154.144081160237</v>
      </c>
      <c r="C107" s="63">
        <f>avgprinc!BC99</f>
        <v>40088.59661549826</v>
      </c>
      <c r="D107" s="62">
        <f>avgprinc!AW99</f>
        <v>14853.291462853422</v>
      </c>
      <c r="E107" s="204">
        <f>avgprinc!BI99</f>
        <v>71632.728056304302</v>
      </c>
      <c r="F107" s="63">
        <f>avgprinc!M99</f>
        <v>290744.07127211808</v>
      </c>
      <c r="G107" s="64">
        <f>avgprinc!S99</f>
        <v>430733.94952651375</v>
      </c>
      <c r="H107" s="323">
        <f>avgprinc!Y99</f>
        <v>1152577.3872803375</v>
      </c>
      <c r="I107" s="62">
        <f>avgprinc!AE99</f>
        <v>1800334.7169775497</v>
      </c>
      <c r="J107" s="319">
        <f>avgprinc!AK99</f>
        <v>5181396.9880347811</v>
      </c>
      <c r="K107" s="62">
        <f>avgprinc!AQ99</f>
        <v>22687562.341773666</v>
      </c>
      <c r="L107" s="332">
        <v>59526851.57597807</v>
      </c>
      <c r="O107" s="1103">
        <v>1.1565550645173062E-2</v>
      </c>
    </row>
    <row r="108" spans="1:15" x14ac:dyDescent="0.2">
      <c r="A108" s="620">
        <v>2011</v>
      </c>
      <c r="B108" s="628">
        <f>avgprinc!B100</f>
        <v>66268.484510326016</v>
      </c>
      <c r="C108" s="63">
        <f>avgprinc!BC100</f>
        <v>40284.97097475882</v>
      </c>
      <c r="D108" s="62">
        <f>avgprinc!AW100</f>
        <v>14744.214203546997</v>
      </c>
      <c r="E108" s="204">
        <f>avgprinc!BI100</f>
        <v>72210.916938773604</v>
      </c>
      <c r="F108" s="63">
        <f>avgprinc!M100</f>
        <v>300120.10633043072</v>
      </c>
      <c r="G108" s="64">
        <f>avgprinc!S100</f>
        <v>447074.0198047437</v>
      </c>
      <c r="H108" s="323">
        <f>avgprinc!Y100</f>
        <v>1208362.1339448446</v>
      </c>
      <c r="I108" s="62">
        <f>avgprinc!AE100</f>
        <v>1893599.2439628083</v>
      </c>
      <c r="J108" s="319">
        <f>avgprinc!AK100</f>
        <v>5498612.2058248529</v>
      </c>
      <c r="K108" s="62">
        <f>avgprinc!AQ100</f>
        <v>25155502.130734101</v>
      </c>
      <c r="L108" s="332">
        <v>101779503.98726971</v>
      </c>
      <c r="O108" s="1103">
        <v>-7.7881958422949538E-3</v>
      </c>
    </row>
    <row r="109" spans="1:15" x14ac:dyDescent="0.2">
      <c r="A109" s="620">
        <v>2012</v>
      </c>
      <c r="B109" s="628">
        <f>avgprinc!B101</f>
        <v>67907.288195388741</v>
      </c>
      <c r="C109" s="63">
        <f>avgprinc!BC101</f>
        <v>40559.849415040146</v>
      </c>
      <c r="D109" s="62">
        <f>avgprinc!AW101</f>
        <v>14906.593203496926</v>
      </c>
      <c r="E109" s="204">
        <f>avgprinc!BI101</f>
        <v>72626.419679469152</v>
      </c>
      <c r="F109" s="63">
        <f>avgprinc!M101</f>
        <v>314034.23721852608</v>
      </c>
      <c r="G109" s="64">
        <f>avgprinc!S101</f>
        <v>472725.49967900582</v>
      </c>
      <c r="H109" s="323">
        <f>avgprinc!Y101</f>
        <v>1308918.2887848872</v>
      </c>
      <c r="I109" s="62">
        <f>avgprinc!AE101</f>
        <v>2067034.4874875587</v>
      </c>
      <c r="J109" s="319">
        <f>avgprinc!AK101</f>
        <v>6076049.5330529381</v>
      </c>
      <c r="K109" s="62">
        <f>avgprinc!AQ101</f>
        <v>27727171.455511741</v>
      </c>
      <c r="L109" s="332">
        <v>108838476.71935999</v>
      </c>
      <c r="O109" s="1103">
        <v>1.5896455093752593E-2</v>
      </c>
    </row>
    <row r="110" spans="1:15" x14ac:dyDescent="0.2">
      <c r="A110" s="620">
        <v>2013</v>
      </c>
      <c r="B110" s="628">
        <f>avgprinc!B102</f>
        <v>67936.19027255199</v>
      </c>
      <c r="C110" s="63">
        <f>avgprinc!BC102</f>
        <v>41037.674179735463</v>
      </c>
      <c r="D110" s="62">
        <f>avgprinc!AW102</f>
        <v>15083.713315868246</v>
      </c>
      <c r="E110" s="204">
        <f>avgprinc!BI102</f>
        <v>73480.125259569482</v>
      </c>
      <c r="F110" s="63">
        <f>avgprinc!M102</f>
        <v>310022.83510790067</v>
      </c>
      <c r="G110" s="64">
        <f>avgprinc!S102</f>
        <v>462498.50231852813</v>
      </c>
      <c r="H110" s="323">
        <f>avgprinc!Y102</f>
        <v>1246008.0743605539</v>
      </c>
      <c r="I110" s="62">
        <f>avgprinc!AE102</f>
        <v>1946916.1258791056</v>
      </c>
      <c r="J110" s="319">
        <f>avgprinc!AK102</f>
        <v>5678530.5909897685</v>
      </c>
      <c r="K110" s="62">
        <f>avgprinc!AQ102</f>
        <v>25869465.603621826</v>
      </c>
      <c r="L110" s="332">
        <v>107047089.61570475</v>
      </c>
      <c r="O110" s="1103">
        <v>-6.2359813164221123E-3</v>
      </c>
    </row>
    <row r="111" spans="1:15" x14ac:dyDescent="0.2">
      <c r="A111" s="620">
        <v>2014</v>
      </c>
      <c r="B111" s="628">
        <f>avgprinc!B103</f>
        <v>69556.575175452454</v>
      </c>
      <c r="C111" s="63">
        <f>avgprinc!BC103</f>
        <v>41631.77348573535</v>
      </c>
      <c r="D111" s="62">
        <f>avgprinc!AW103</f>
        <v>15254.173727771635</v>
      </c>
      <c r="E111" s="204">
        <f>avgprinc!BI103</f>
        <v>74603.773183190016</v>
      </c>
      <c r="F111" s="63">
        <f>avgprinc!M103</f>
        <v>320879.79038290627</v>
      </c>
      <c r="G111" s="64">
        <f>avgprinc!S103</f>
        <v>481164.3181609161</v>
      </c>
      <c r="H111" s="323">
        <f>avgprinc!Y103</f>
        <v>1310444.4275639909</v>
      </c>
      <c r="I111" s="62">
        <f>avgprinc!AE103</f>
        <v>2051278.1284008436</v>
      </c>
      <c r="J111" s="319">
        <f>avgprinc!AK103</f>
        <v>5964400.0492655579</v>
      </c>
      <c r="K111" s="62">
        <f>avgprinc!AQ103</f>
        <v>27142899.605666507</v>
      </c>
      <c r="L111" s="332">
        <v>115099802.50557421</v>
      </c>
      <c r="O111" s="1103">
        <v>2.1530428493861109E-3</v>
      </c>
    </row>
    <row r="112" spans="1:15" x14ac:dyDescent="0.2">
      <c r="A112" s="620">
        <v>2015</v>
      </c>
      <c r="B112" s="628">
        <f>avgprinc!B104</f>
        <v>70683.004646897825</v>
      </c>
      <c r="C112" s="63">
        <f>avgprinc!BC104</f>
        <v>42174.660925140859</v>
      </c>
      <c r="D112" s="62">
        <f>avgprinc!AW104</f>
        <v>15501.998511219574</v>
      </c>
      <c r="E112" s="204">
        <f>avgprinc!BI104</f>
        <v>75515.488942542477</v>
      </c>
      <c r="F112" s="63">
        <f>avgprinc!M104</f>
        <v>327258.0981427104</v>
      </c>
      <c r="G112" s="64">
        <f>avgprinc!S104</f>
        <v>490213.75670352223</v>
      </c>
      <c r="H112" s="323">
        <f>avgprinc!Y104</f>
        <v>1330187.3492730451</v>
      </c>
      <c r="I112" s="62">
        <f>avgprinc!AE104</f>
        <v>2083226.9789582307</v>
      </c>
      <c r="J112" s="319">
        <f>avgprinc!AK104</f>
        <v>6042378.0041934783</v>
      </c>
      <c r="K112" s="62">
        <f>avgprinc!AQ104</f>
        <v>27385232.92473051</v>
      </c>
      <c r="L112" s="332">
        <v>115711948.57779093</v>
      </c>
      <c r="O112" s="1103">
        <v>1.50397872494068E-3</v>
      </c>
    </row>
    <row r="113" spans="1:15" x14ac:dyDescent="0.2">
      <c r="A113" s="620">
        <v>2016</v>
      </c>
      <c r="B113" s="628">
        <f>avgprinc!B105</f>
        <v>70488.618646539937</v>
      </c>
      <c r="C113" s="63">
        <f>avgprinc!BC105</f>
        <v>42159.522439285174</v>
      </c>
      <c r="D113" s="62">
        <f>avgprinc!AW105</f>
        <v>15257.2262004267</v>
      </c>
      <c r="E113" s="204">
        <f>avgprinc!BI105</f>
        <v>75787.392737858245</v>
      </c>
      <c r="F113" s="63">
        <f>avgprinc!M105</f>
        <v>325450.48451183276</v>
      </c>
      <c r="G113" s="64">
        <f>avgprinc!S105</f>
        <v>485787.75966053735</v>
      </c>
      <c r="H113" s="323">
        <f>avgprinc!Y105</f>
        <v>1309947.9596011473</v>
      </c>
      <c r="I113" s="62">
        <f>avgprinc!AE105</f>
        <v>2045033.6998592187</v>
      </c>
      <c r="J113" s="319">
        <f>avgprinc!AK105</f>
        <v>5907811.9478008179</v>
      </c>
      <c r="K113" s="62">
        <f>avgprinc!AQ105</f>
        <v>26315285.237747349</v>
      </c>
      <c r="L113" s="332">
        <v>107756365.4113231</v>
      </c>
      <c r="O113" s="1103">
        <v>-3.9098123233998194E-3</v>
      </c>
    </row>
    <row r="114" spans="1:15" x14ac:dyDescent="0.2">
      <c r="A114" s="620">
        <v>2017</v>
      </c>
      <c r="B114" s="628">
        <f>avgprinc!B106</f>
        <v>71859.12662583818</v>
      </c>
      <c r="C114" s="63">
        <f>avgprinc!BC106</f>
        <v>43194.746670283843</v>
      </c>
      <c r="D114" s="62">
        <f>avgprinc!AW106</f>
        <v>16364.618538162287</v>
      </c>
      <c r="E114" s="204">
        <f>avgprinc!BI106</f>
        <v>76732.406835435788</v>
      </c>
      <c r="F114" s="63">
        <f>avgprinc!M106</f>
        <v>329838.54622582719</v>
      </c>
      <c r="G114" s="64">
        <f>avgprinc!S106</f>
        <v>494317.18083832151</v>
      </c>
      <c r="H114" s="323">
        <f>avgprinc!Y106</f>
        <v>1340225.5937600115</v>
      </c>
      <c r="I114" s="62">
        <f>avgprinc!AE106</f>
        <v>2102442.8234758805</v>
      </c>
      <c r="J114" s="319">
        <f>avgprinc!AK106</f>
        <v>6151013.0037417747</v>
      </c>
      <c r="K114" s="62">
        <f>avgprinc!AQ106</f>
        <v>28916846.712310582</v>
      </c>
      <c r="L114" s="332">
        <v>122986016.33303423</v>
      </c>
      <c r="O114" s="1103">
        <v>-2.5125454994849861E-3</v>
      </c>
    </row>
    <row r="115" spans="1:15" x14ac:dyDescent="0.2">
      <c r="A115" s="620">
        <v>2018</v>
      </c>
      <c r="B115" s="628">
        <f>avgprinc!B107</f>
        <v>73083.376254622315</v>
      </c>
      <c r="C115" s="63">
        <f>avgprinc!BC107</f>
        <v>43895.563351291843</v>
      </c>
      <c r="D115" s="62">
        <f>avgprinc!AW107</f>
        <v>16599.48357284912</v>
      </c>
      <c r="E115" s="204">
        <f>avgprinc!BI107</f>
        <v>78015.663074345241</v>
      </c>
      <c r="F115" s="63">
        <f>avgprinc!M107</f>
        <v>335773.69238459645</v>
      </c>
      <c r="G115" s="64">
        <f>avgprinc!S107</f>
        <v>504119.95557889866</v>
      </c>
      <c r="H115" s="323">
        <f>avgprinc!Y107</f>
        <v>1372232.9329670104</v>
      </c>
      <c r="I115" s="62">
        <f>avgprinc!AE107</f>
        <v>2151258.6089942511</v>
      </c>
      <c r="J115" s="319">
        <f>avgprinc!AK107</f>
        <v>6288145.2490621377</v>
      </c>
      <c r="K115" s="62">
        <f>avgprinc!AQ107</f>
        <v>29319391.162579093</v>
      </c>
      <c r="L115" s="332">
        <v>134031752</v>
      </c>
      <c r="O115" s="1103">
        <v>-1.4287998026702553E-2</v>
      </c>
    </row>
    <row r="116" spans="1:15" x14ac:dyDescent="0.2">
      <c r="A116" s="620">
        <v>2019</v>
      </c>
      <c r="B116" s="628">
        <f>avgprinc!B108</f>
        <v>73451.35590443539</v>
      </c>
      <c r="C116" s="63">
        <f>avgprinc!BC108</f>
        <v>44200.210756752458</v>
      </c>
      <c r="D116" s="62">
        <f>avgprinc!AW108</f>
        <v>16640.088214261141</v>
      </c>
      <c r="E116" s="204">
        <f>avgprinc!BI108</f>
        <v>78650.363934866604</v>
      </c>
      <c r="F116" s="63">
        <f>avgprinc!M108</f>
        <v>336711.66223358165</v>
      </c>
      <c r="G116" s="64">
        <f>avgprinc!S108</f>
        <v>504550.95006772154</v>
      </c>
      <c r="H116" s="323">
        <f>avgprinc!Y108</f>
        <v>1366207.9485417421</v>
      </c>
      <c r="I116" s="62">
        <f>avgprinc!AE108</f>
        <v>2135638.2092397301</v>
      </c>
      <c r="J116" s="319">
        <f>avgprinc!AK108</f>
        <v>6191165.9230564069</v>
      </c>
      <c r="K116" s="62">
        <f>avgprinc!AQ108</f>
        <v>28198741.262637425</v>
      </c>
      <c r="L116" s="332">
        <v>122212052.57994042</v>
      </c>
      <c r="O116" s="1103">
        <v>-157.21091431450623</v>
      </c>
    </row>
    <row r="117" spans="1:15" ht="17" thickBot="1" x14ac:dyDescent="0.25">
      <c r="A117" s="1095">
        <v>2020</v>
      </c>
      <c r="B117" s="1096"/>
      <c r="C117" s="1097"/>
      <c r="D117" s="1098"/>
      <c r="E117" s="1099"/>
      <c r="F117" s="1097"/>
      <c r="G117" s="1100"/>
      <c r="H117" s="1101"/>
      <c r="I117" s="1098"/>
      <c r="J117" s="1102"/>
      <c r="K117" s="1098"/>
      <c r="L117" s="335"/>
    </row>
    <row r="118" spans="1:15" ht="17" thickTop="1" x14ac:dyDescent="0.2">
      <c r="A118" s="61"/>
      <c r="B118" s="60"/>
      <c r="C118" s="60"/>
      <c r="D118" s="59"/>
      <c r="E118" s="58"/>
      <c r="F118" s="60"/>
      <c r="G118" s="60"/>
      <c r="H118" s="60"/>
      <c r="I118" s="60"/>
      <c r="J118" s="59"/>
      <c r="K118" s="59"/>
    </row>
    <row r="119" spans="1:15" x14ac:dyDescent="0.2">
      <c r="C119" s="57"/>
      <c r="F119" s="57"/>
      <c r="G119" s="57"/>
      <c r="H119" s="57"/>
      <c r="I119" s="57"/>
    </row>
    <row r="121" spans="1:15" x14ac:dyDescent="0.2">
      <c r="A121" s="291"/>
      <c r="B121" s="212"/>
      <c r="C121" s="212"/>
      <c r="D121" s="212"/>
      <c r="E121" s="212"/>
      <c r="F121" s="212"/>
      <c r="G121" s="212"/>
      <c r="H121" s="212"/>
      <c r="I121" s="212"/>
      <c r="J121" s="212"/>
      <c r="K121" s="212"/>
      <c r="L121" s="212"/>
    </row>
    <row r="122" spans="1:15" x14ac:dyDescent="0.2">
      <c r="A122" s="291"/>
      <c r="B122" s="212"/>
      <c r="C122" s="212"/>
      <c r="D122" s="212"/>
      <c r="E122" s="212"/>
      <c r="F122" s="212"/>
      <c r="G122" s="212"/>
      <c r="H122" s="212"/>
      <c r="I122" s="212"/>
      <c r="J122" s="212"/>
      <c r="K122" s="212"/>
      <c r="L122" s="212"/>
    </row>
    <row r="123" spans="1:15" x14ac:dyDescent="0.2">
      <c r="A123" s="291"/>
      <c r="B123" s="212"/>
      <c r="C123" s="212"/>
      <c r="D123" s="212"/>
      <c r="E123" s="212"/>
      <c r="F123" s="212"/>
      <c r="G123" s="212"/>
      <c r="H123" s="212"/>
      <c r="I123" s="212"/>
      <c r="J123" s="212"/>
      <c r="K123" s="212"/>
      <c r="L123" s="212"/>
    </row>
    <row r="124" spans="1:15" x14ac:dyDescent="0.2">
      <c r="A124" s="211"/>
      <c r="B124" s="212"/>
      <c r="C124" s="212"/>
      <c r="D124" s="212"/>
      <c r="E124" s="212"/>
      <c r="F124" s="212"/>
      <c r="G124" s="212"/>
      <c r="H124" s="212"/>
      <c r="I124" s="212"/>
      <c r="J124" s="212"/>
      <c r="K124" s="212"/>
      <c r="L124" s="212"/>
    </row>
  </sheetData>
  <mergeCells count="3">
    <mergeCell ref="B8:L8"/>
    <mergeCell ref="A4:L4"/>
    <mergeCell ref="B7:L7"/>
  </mergeCells>
  <hyperlinks>
    <hyperlink ref="A1" location="Index!A1" display="Back to index" xr:uid="{00000000-0004-0000-0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BH141"/>
  <sheetViews>
    <sheetView workbookViewId="0">
      <pane xSplit="1" ySplit="8" topLeftCell="B82" activePane="bottomRight" state="frozen"/>
      <selection activeCell="D32" sqref="D32"/>
      <selection pane="topRight" activeCell="D32" sqref="D32"/>
      <selection pane="bottomLeft" activeCell="D32" sqref="D32"/>
      <selection pane="bottomRight" activeCell="A4" sqref="A4:BH4"/>
    </sheetView>
  </sheetViews>
  <sheetFormatPr baseColWidth="10" defaultColWidth="10.83203125" defaultRowHeight="16" x14ac:dyDescent="0.2"/>
  <cols>
    <col min="1" max="1" width="10.83203125" style="56"/>
    <col min="2" max="2" width="11.1640625" style="56" customWidth="1"/>
    <col min="3" max="19" width="11.1640625" style="56" hidden="1" customWidth="1"/>
    <col min="20" max="20" width="11.1640625" style="56" customWidth="1"/>
    <col min="21" max="45" width="11.1640625" style="56" hidden="1" customWidth="1"/>
    <col min="46" max="49" width="12.83203125" style="56" hidden="1" customWidth="1"/>
    <col min="50" max="60" width="12.83203125" style="56" customWidth="1"/>
    <col min="61" max="16384" width="10.83203125" style="56"/>
  </cols>
  <sheetData>
    <row r="1" spans="1:60" x14ac:dyDescent="0.2">
      <c r="A1" s="52" t="s">
        <v>37</v>
      </c>
      <c r="B1" s="52"/>
      <c r="C1" s="52"/>
      <c r="G1" s="100"/>
      <c r="H1" s="99"/>
      <c r="I1" s="100"/>
      <c r="J1" s="100"/>
      <c r="K1" s="100"/>
      <c r="L1" s="100"/>
      <c r="M1" s="100"/>
      <c r="N1" s="100"/>
    </row>
    <row r="2" spans="1:60" x14ac:dyDescent="0.2">
      <c r="I2" s="98"/>
    </row>
    <row r="3" spans="1:60" ht="17" thickBot="1" x14ac:dyDescent="0.25"/>
    <row r="4" spans="1:60" ht="25" customHeight="1" thickTop="1" x14ac:dyDescent="0.2">
      <c r="A4" s="1385" t="s">
        <v>127</v>
      </c>
      <c r="B4" s="1386"/>
      <c r="C4" s="1386"/>
      <c r="D4" s="1386"/>
      <c r="E4" s="1386"/>
      <c r="F4" s="1386"/>
      <c r="G4" s="1386"/>
      <c r="H4" s="1386"/>
      <c r="I4" s="1386"/>
      <c r="J4" s="1386"/>
      <c r="K4" s="1386"/>
      <c r="L4" s="1386"/>
      <c r="M4" s="1386"/>
      <c r="N4" s="1386"/>
      <c r="O4" s="1386"/>
      <c r="P4" s="1386"/>
      <c r="Q4" s="1386"/>
      <c r="R4" s="1386"/>
      <c r="S4" s="1386"/>
      <c r="T4" s="1386"/>
      <c r="U4" s="1386"/>
      <c r="V4" s="1386"/>
      <c r="W4" s="1386"/>
      <c r="X4" s="1386"/>
      <c r="Y4" s="1386"/>
      <c r="Z4" s="1386"/>
      <c r="AA4" s="1386"/>
      <c r="AB4" s="1386"/>
      <c r="AC4" s="1386"/>
      <c r="AD4" s="1386"/>
      <c r="AE4" s="1386"/>
      <c r="AF4" s="1386"/>
      <c r="AG4" s="1386"/>
      <c r="AH4" s="1386"/>
      <c r="AI4" s="1386"/>
      <c r="AJ4" s="1386"/>
      <c r="AK4" s="1386"/>
      <c r="AL4" s="1386"/>
      <c r="AM4" s="1386"/>
      <c r="AN4" s="1386"/>
      <c r="AO4" s="1386"/>
      <c r="AP4" s="1386"/>
      <c r="AQ4" s="1386"/>
      <c r="AR4" s="1386"/>
      <c r="AS4" s="1386"/>
      <c r="AT4" s="1386"/>
      <c r="AU4" s="1386"/>
      <c r="AV4" s="1386"/>
      <c r="AW4" s="1386"/>
      <c r="AX4" s="1386"/>
      <c r="AY4" s="1386"/>
      <c r="AZ4" s="1386"/>
      <c r="BA4" s="1386"/>
      <c r="BB4" s="1386"/>
      <c r="BC4" s="1386"/>
      <c r="BD4" s="1386"/>
      <c r="BE4" s="1386"/>
      <c r="BF4" s="1386"/>
      <c r="BG4" s="1386"/>
      <c r="BH4" s="1387"/>
    </row>
    <row r="5" spans="1:60" x14ac:dyDescent="0.2">
      <c r="A5" s="96"/>
      <c r="B5" s="45"/>
      <c r="C5" s="45"/>
      <c r="D5" s="45"/>
      <c r="E5" s="45"/>
      <c r="F5" s="45"/>
      <c r="G5" s="45"/>
      <c r="H5" s="45"/>
      <c r="I5" s="45"/>
      <c r="J5" s="45"/>
      <c r="K5" s="48"/>
      <c r="L5" s="48"/>
      <c r="M5" s="45"/>
      <c r="N5" s="45"/>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208"/>
    </row>
    <row r="6" spans="1:60" ht="31" customHeight="1" thickBot="1" x14ac:dyDescent="0.25">
      <c r="A6" s="96"/>
      <c r="B6" s="1391" t="s">
        <v>876</v>
      </c>
      <c r="C6" s="1391"/>
      <c r="D6" s="1391"/>
      <c r="E6" s="1391"/>
      <c r="F6" s="1391"/>
      <c r="G6" s="1391"/>
      <c r="H6" s="1391"/>
      <c r="I6" s="1391"/>
      <c r="J6" s="1391"/>
      <c r="K6" s="1391"/>
      <c r="L6" s="1391"/>
      <c r="M6" s="1391"/>
      <c r="N6" s="1391"/>
      <c r="O6" s="1391"/>
      <c r="P6" s="1391"/>
      <c r="Q6" s="1391"/>
      <c r="R6" s="1391"/>
      <c r="S6" s="1391"/>
      <c r="T6" s="1391"/>
      <c r="U6" s="1391"/>
      <c r="V6" s="1391"/>
      <c r="W6" s="1391"/>
      <c r="X6" s="1391"/>
      <c r="Y6" s="1391"/>
      <c r="Z6" s="1391"/>
      <c r="AA6" s="1391"/>
      <c r="AB6" s="1391"/>
      <c r="AC6" s="1391"/>
      <c r="AD6" s="1391"/>
      <c r="AE6" s="1391"/>
      <c r="AF6" s="1391"/>
      <c r="AG6" s="1391"/>
      <c r="AH6" s="1391"/>
      <c r="AI6" s="1391"/>
      <c r="AJ6" s="1391"/>
      <c r="AK6" s="1391"/>
      <c r="AL6" s="1391"/>
      <c r="AM6" s="1391"/>
      <c r="AN6" s="1391"/>
      <c r="AO6" s="1391"/>
      <c r="AP6" s="1391"/>
      <c r="AQ6" s="1391"/>
      <c r="AR6" s="1391"/>
      <c r="AS6" s="1391"/>
      <c r="AT6" s="1391"/>
      <c r="AU6" s="1391"/>
      <c r="AV6" s="1391"/>
      <c r="AW6" s="1391"/>
      <c r="AX6" s="1391"/>
      <c r="AY6" s="1391"/>
      <c r="AZ6" s="1391"/>
      <c r="BA6" s="1391"/>
      <c r="BB6" s="1391"/>
      <c r="BC6" s="1391"/>
      <c r="BD6" s="1391"/>
      <c r="BE6" s="1391"/>
      <c r="BF6" s="1391"/>
      <c r="BG6" s="1391"/>
      <c r="BH6" s="1392"/>
    </row>
    <row r="7" spans="1:60" ht="20" customHeight="1" x14ac:dyDescent="0.2">
      <c r="A7" s="469"/>
      <c r="B7" s="1388" t="s">
        <v>1058</v>
      </c>
      <c r="C7" s="1389"/>
      <c r="D7" s="1389"/>
      <c r="E7" s="1389"/>
      <c r="F7" s="1389"/>
      <c r="G7" s="1389"/>
      <c r="H7" s="1389"/>
      <c r="I7" s="1389"/>
      <c r="J7" s="1389"/>
      <c r="K7" s="1389"/>
      <c r="L7" s="1389"/>
      <c r="M7" s="1389"/>
      <c r="N7" s="1389"/>
      <c r="O7" s="1389"/>
      <c r="P7" s="1389"/>
      <c r="Q7" s="1389"/>
      <c r="R7" s="1389"/>
      <c r="S7" s="1389"/>
      <c r="T7" s="1389"/>
      <c r="U7" s="1389"/>
      <c r="V7" s="1389"/>
      <c r="W7" s="1389"/>
      <c r="X7" s="1389"/>
      <c r="Y7" s="1389"/>
      <c r="Z7" s="1389"/>
      <c r="AA7" s="1389"/>
      <c r="AB7" s="1389"/>
      <c r="AC7" s="1389"/>
      <c r="AD7" s="1389"/>
      <c r="AE7" s="1389"/>
      <c r="AF7" s="1389"/>
      <c r="AG7" s="1389"/>
      <c r="AH7" s="1389"/>
      <c r="AI7" s="1389"/>
      <c r="AJ7" s="1389"/>
      <c r="AK7" s="1389"/>
      <c r="AL7" s="1389"/>
      <c r="AM7" s="1389"/>
      <c r="AN7" s="1389"/>
      <c r="AO7" s="1389"/>
      <c r="AP7" s="1389"/>
      <c r="AQ7" s="1389"/>
      <c r="AR7" s="1389"/>
      <c r="AS7" s="1389"/>
      <c r="AT7" s="1389"/>
      <c r="AU7" s="1389"/>
      <c r="AV7" s="1389"/>
      <c r="AW7" s="1389"/>
      <c r="AX7" s="1389"/>
      <c r="AY7" s="1389"/>
      <c r="AZ7" s="1389"/>
      <c r="BA7" s="1389"/>
      <c r="BB7" s="1389"/>
      <c r="BC7" s="1389"/>
      <c r="BD7" s="1389"/>
      <c r="BE7" s="1389"/>
      <c r="BF7" s="1389"/>
      <c r="BG7" s="1389"/>
      <c r="BH7" s="1390"/>
    </row>
    <row r="8" spans="1:60" s="87" customFormat="1" ht="31" customHeight="1" x14ac:dyDescent="0.2">
      <c r="A8" s="470"/>
      <c r="B8" s="352">
        <v>1962</v>
      </c>
      <c r="C8" s="352">
        <v>1963</v>
      </c>
      <c r="D8" s="352">
        <v>1964</v>
      </c>
      <c r="E8" s="352">
        <v>1965</v>
      </c>
      <c r="F8" s="352">
        <v>1966</v>
      </c>
      <c r="G8" s="94">
        <v>1967</v>
      </c>
      <c r="H8" s="352">
        <v>1968</v>
      </c>
      <c r="I8" s="365">
        <v>1969</v>
      </c>
      <c r="J8" s="352">
        <v>1970</v>
      </c>
      <c r="K8" s="94">
        <v>1971</v>
      </c>
      <c r="L8" s="352">
        <v>1972</v>
      </c>
      <c r="M8" s="94">
        <v>1973</v>
      </c>
      <c r="N8" s="352">
        <v>1974</v>
      </c>
      <c r="O8" s="94">
        <v>1975</v>
      </c>
      <c r="P8" s="352">
        <v>1976</v>
      </c>
      <c r="Q8" s="94">
        <v>1977</v>
      </c>
      <c r="R8" s="352">
        <v>1978</v>
      </c>
      <c r="S8" s="365">
        <v>1979</v>
      </c>
      <c r="T8" s="352">
        <v>1980</v>
      </c>
      <c r="U8" s="94">
        <v>1981</v>
      </c>
      <c r="V8" s="352">
        <v>1982</v>
      </c>
      <c r="W8" s="94">
        <v>1983</v>
      </c>
      <c r="X8" s="352">
        <v>1984</v>
      </c>
      <c r="Y8" s="94">
        <v>1985</v>
      </c>
      <c r="Z8" s="352">
        <v>1986</v>
      </c>
      <c r="AA8" s="94">
        <v>1987</v>
      </c>
      <c r="AB8" s="352">
        <v>1988</v>
      </c>
      <c r="AC8" s="365">
        <v>1989</v>
      </c>
      <c r="AD8" s="352">
        <v>1990</v>
      </c>
      <c r="AE8" s="94">
        <v>1991</v>
      </c>
      <c r="AF8" s="352">
        <v>1992</v>
      </c>
      <c r="AG8" s="94">
        <v>1993</v>
      </c>
      <c r="AH8" s="352">
        <v>1994</v>
      </c>
      <c r="AI8" s="94">
        <v>1995</v>
      </c>
      <c r="AJ8" s="352">
        <v>1996</v>
      </c>
      <c r="AK8" s="94">
        <v>1997</v>
      </c>
      <c r="AL8" s="352">
        <v>1998</v>
      </c>
      <c r="AM8" s="365">
        <v>1999</v>
      </c>
      <c r="AN8" s="352">
        <v>2000</v>
      </c>
      <c r="AO8" s="94">
        <v>2001</v>
      </c>
      <c r="AP8" s="352">
        <v>2002</v>
      </c>
      <c r="AQ8" s="94">
        <v>2003</v>
      </c>
      <c r="AR8" s="352">
        <v>2004</v>
      </c>
      <c r="AS8" s="94">
        <v>2005</v>
      </c>
      <c r="AT8" s="352">
        <v>2006</v>
      </c>
      <c r="AU8" s="94">
        <v>2007</v>
      </c>
      <c r="AV8" s="352">
        <v>2008</v>
      </c>
      <c r="AW8" s="365">
        <v>2009</v>
      </c>
      <c r="AX8" s="352">
        <v>2010</v>
      </c>
      <c r="AY8" s="94">
        <v>2011</v>
      </c>
      <c r="AZ8" s="352">
        <v>2012</v>
      </c>
      <c r="BA8" s="94">
        <v>2013</v>
      </c>
      <c r="BB8" s="352">
        <v>2014</v>
      </c>
      <c r="BC8" s="94">
        <v>2015</v>
      </c>
      <c r="BD8" s="352">
        <v>2016</v>
      </c>
      <c r="BE8" s="94">
        <v>2017</v>
      </c>
      <c r="BF8" s="352">
        <v>2018</v>
      </c>
      <c r="BG8" s="94">
        <v>2019</v>
      </c>
      <c r="BH8" s="359">
        <v>2020</v>
      </c>
    </row>
    <row r="9" spans="1:60" s="87" customFormat="1" ht="15" customHeight="1" x14ac:dyDescent="0.2">
      <c r="A9" s="471">
        <v>0</v>
      </c>
      <c r="B9" s="358">
        <v>-306.26106194690266</v>
      </c>
      <c r="C9" s="358">
        <f>(B9+D9)/2</f>
        <v>-301.95332258785737</v>
      </c>
      <c r="D9" s="358">
        <v>-297.64558322881209</v>
      </c>
      <c r="E9" s="358">
        <f>(D9+F9)/2</f>
        <v>-281.29169113593713</v>
      </c>
      <c r="F9" s="358">
        <v>-264.93779904306217</v>
      </c>
      <c r="G9" s="358">
        <v>-245.10374591932717</v>
      </c>
      <c r="H9" s="376">
        <v>-252.57197411689828</v>
      </c>
      <c r="I9" s="366">
        <v>-246.30925542132132</v>
      </c>
      <c r="J9" s="358">
        <v>-297.67034654891046</v>
      </c>
      <c r="K9" s="358">
        <v>-354.17032163742692</v>
      </c>
      <c r="L9" s="358">
        <v>-455.81644627375425</v>
      </c>
      <c r="M9" s="358">
        <v>-519.55791746242642</v>
      </c>
      <c r="N9" s="358">
        <v>-562.86120452461023</v>
      </c>
      <c r="O9" s="378">
        <v>-660.57824561403515</v>
      </c>
      <c r="P9" s="378">
        <v>-770.07905243545372</v>
      </c>
      <c r="Q9" s="378">
        <v>-858.15742745098044</v>
      </c>
      <c r="R9" s="378">
        <v>-867.95573428831415</v>
      </c>
      <c r="S9" s="379">
        <v>-988.49062644130322</v>
      </c>
      <c r="T9" s="378">
        <v>-1133.5869695158399</v>
      </c>
      <c r="U9" s="378">
        <v>-1333.2629949931725</v>
      </c>
      <c r="V9" s="378">
        <v>-1682.7221019695246</v>
      </c>
      <c r="W9" s="378">
        <v>-2162.0895485619267</v>
      </c>
      <c r="X9" s="378">
        <v>-2251.6859847062778</v>
      </c>
      <c r="Y9" s="378">
        <v>-2417.3170880757771</v>
      </c>
      <c r="Z9" s="378">
        <v>-2965.5799992514685</v>
      </c>
      <c r="AA9" s="378">
        <v>-2895.5583188987148</v>
      </c>
      <c r="AB9" s="378">
        <v>-3257.9788154977655</v>
      </c>
      <c r="AC9" s="379">
        <v>-3023.1140241224366</v>
      </c>
      <c r="AD9" s="378">
        <v>-4965.4214704306751</v>
      </c>
      <c r="AE9" s="378">
        <v>-3897.7752576673661</v>
      </c>
      <c r="AF9" s="378">
        <v>-3977.8444159491974</v>
      </c>
      <c r="AG9" s="378">
        <v>-3289.6706372840977</v>
      </c>
      <c r="AH9" s="378">
        <v>-3027.0973306912229</v>
      </c>
      <c r="AI9" s="378">
        <v>-3079.1640427627349</v>
      </c>
      <c r="AJ9" s="378">
        <v>-2881.7162672334239</v>
      </c>
      <c r="AK9" s="378">
        <v>-3063.1868460388637</v>
      </c>
      <c r="AL9" s="378">
        <v>-3132.892432220252</v>
      </c>
      <c r="AM9" s="379">
        <v>-2898.0069285295526</v>
      </c>
      <c r="AN9" s="378">
        <v>-2791.3808978231432</v>
      </c>
      <c r="AO9" s="378">
        <v>-2658.9364567189209</v>
      </c>
      <c r="AP9" s="378">
        <v>-2376.1069422601663</v>
      </c>
      <c r="AQ9" s="378">
        <v>-2599.770548698521</v>
      </c>
      <c r="AR9" s="378">
        <v>-3087.5282307463576</v>
      </c>
      <c r="AS9" s="378">
        <v>-3474.0255118546934</v>
      </c>
      <c r="AT9" s="378">
        <v>-3677.9642304153667</v>
      </c>
      <c r="AU9" s="378">
        <v>-3965.3726795516804</v>
      </c>
      <c r="AV9" s="378">
        <v>-4497.8197380809725</v>
      </c>
      <c r="AW9" s="379">
        <v>-4936.6085705825117</v>
      </c>
      <c r="AX9" s="378">
        <v>-5101.4577030929131</v>
      </c>
      <c r="AY9" s="378">
        <v>-4442.9091131648202</v>
      </c>
      <c r="AZ9" s="378">
        <v>-3759.7588000000001</v>
      </c>
      <c r="BA9" s="378">
        <v>-4274.1009815469179</v>
      </c>
      <c r="BB9" s="378">
        <v>-4660.7917293523133</v>
      </c>
      <c r="BC9" s="378">
        <v>-4694.218232861931</v>
      </c>
      <c r="BD9" s="378">
        <v>-4867.1335741434104</v>
      </c>
      <c r="BE9" s="378">
        <v>-4258.7935650388081</v>
      </c>
      <c r="BF9" s="378">
        <v>-4690</v>
      </c>
      <c r="BG9" s="378">
        <v>-4991.0603631720815</v>
      </c>
      <c r="BH9" s="380"/>
    </row>
    <row r="10" spans="1:60" s="87" customFormat="1" ht="15" customHeight="1" x14ac:dyDescent="0.2">
      <c r="A10" s="472">
        <v>1</v>
      </c>
      <c r="B10" s="317">
        <v>-34.029006882989187</v>
      </c>
      <c r="C10" s="317">
        <f t="shared" ref="C10:C73" si="0">(B10+D10)/2</f>
        <v>-26.936022882454996</v>
      </c>
      <c r="D10" s="377">
        <v>-19.843038881920805</v>
      </c>
      <c r="E10" s="377">
        <f t="shared" ref="E10:E73" si="1">(D10+F10)/2</f>
        <v>-25.691626526856961</v>
      </c>
      <c r="F10" s="317">
        <v>-31.540214171793117</v>
      </c>
      <c r="G10" s="317">
        <v>-73.53112377579815</v>
      </c>
      <c r="H10" s="377">
        <v>-76.358968919062264</v>
      </c>
      <c r="I10" s="367">
        <v>-72.773189101754028</v>
      </c>
      <c r="J10" s="317">
        <v>-85.048670442545841</v>
      </c>
      <c r="K10" s="317">
        <v>-86.012792397660817</v>
      </c>
      <c r="L10" s="317">
        <v>-96.982222611437066</v>
      </c>
      <c r="M10" s="317">
        <v>-114.94644191646601</v>
      </c>
      <c r="N10" s="317">
        <v>-110.03301742586365</v>
      </c>
      <c r="O10" s="353">
        <v>-116.57263157894737</v>
      </c>
      <c r="P10" s="353">
        <v>-154.7527282406175</v>
      </c>
      <c r="Q10" s="353">
        <v>-166.76743529411766</v>
      </c>
      <c r="R10" s="353">
        <v>-178.79237972231192</v>
      </c>
      <c r="S10" s="381">
        <v>-177.26731598795408</v>
      </c>
      <c r="T10" s="353">
        <v>-198.584578601315</v>
      </c>
      <c r="U10" s="353">
        <v>-317.56358670914886</v>
      </c>
      <c r="V10" s="353">
        <v>-491.28839930562992</v>
      </c>
      <c r="W10" s="353">
        <v>-688.86764796452553</v>
      </c>
      <c r="X10" s="353">
        <v>-746.18554012132233</v>
      </c>
      <c r="Y10" s="353">
        <v>-831.15101978458483</v>
      </c>
      <c r="Z10" s="353">
        <v>-1023.757176541038</v>
      </c>
      <c r="AA10" s="353">
        <v>-938.93627495669625</v>
      </c>
      <c r="AB10" s="353">
        <v>-995.71003272688881</v>
      </c>
      <c r="AC10" s="381">
        <v>-1049.4845096118113</v>
      </c>
      <c r="AD10" s="353">
        <v>-1152.3660979529554</v>
      </c>
      <c r="AE10" s="353">
        <v>-1427.6230694527114</v>
      </c>
      <c r="AF10" s="353">
        <v>-1702.3754045307444</v>
      </c>
      <c r="AG10" s="353">
        <v>-1526.9348421679572</v>
      </c>
      <c r="AH10" s="353">
        <v>-1436.0962816179042</v>
      </c>
      <c r="AI10" s="353">
        <v>-1507.9684275131669</v>
      </c>
      <c r="AJ10" s="353">
        <v>-1457.1171453340419</v>
      </c>
      <c r="AK10" s="353">
        <v>-1497.423019431988</v>
      </c>
      <c r="AL10" s="353">
        <v>-1590.4300816199459</v>
      </c>
      <c r="AM10" s="381">
        <v>-1314.7271758247614</v>
      </c>
      <c r="AN10" s="353">
        <v>-1209.6945109884387</v>
      </c>
      <c r="AO10" s="353">
        <v>-1011.5213293020656</v>
      </c>
      <c r="AP10" s="353">
        <v>-960.67150952345298</v>
      </c>
      <c r="AQ10" s="353">
        <v>-925.68612978125373</v>
      </c>
      <c r="AR10" s="353">
        <v>-925.99502824858757</v>
      </c>
      <c r="AS10" s="353">
        <v>-1064.6000831908304</v>
      </c>
      <c r="AT10" s="353">
        <v>-1076.0530484931444</v>
      </c>
      <c r="AU10" s="353">
        <v>-969.28646418788412</v>
      </c>
      <c r="AV10" s="353">
        <v>-1626.8457587948301</v>
      </c>
      <c r="AW10" s="381">
        <v>-2259.2450611277973</v>
      </c>
      <c r="AX10" s="353">
        <v>-2717.545017669318</v>
      </c>
      <c r="AY10" s="353">
        <v>-2506.6909031560476</v>
      </c>
      <c r="AZ10" s="353">
        <v>-2395.3927199999998</v>
      </c>
      <c r="BA10" s="353">
        <v>-1846.8203376521396</v>
      </c>
      <c r="BB10" s="353">
        <v>-2150.970335223547</v>
      </c>
      <c r="BC10" s="353">
        <v>-2319.0855113012421</v>
      </c>
      <c r="BD10" s="353">
        <v>-2602.7675679754034</v>
      </c>
      <c r="BE10" s="353">
        <v>-2372.7125082102189</v>
      </c>
      <c r="BF10" s="353">
        <v>-2741</v>
      </c>
      <c r="BG10" s="353">
        <v>-2972.2486168250816</v>
      </c>
      <c r="BH10" s="382"/>
    </row>
    <row r="11" spans="1:60" s="87" customFormat="1" ht="15" customHeight="1" x14ac:dyDescent="0.2">
      <c r="A11" s="472">
        <v>2</v>
      </c>
      <c r="B11" s="317">
        <v>95.281219272369725</v>
      </c>
      <c r="C11" s="317">
        <f t="shared" si="0"/>
        <v>113.78407257592087</v>
      </c>
      <c r="D11" s="377">
        <v>132.28692587947202</v>
      </c>
      <c r="E11" s="377">
        <f t="shared" si="1"/>
        <v>144.99399836921879</v>
      </c>
      <c r="F11" s="317">
        <v>157.70107085896558</v>
      </c>
      <c r="G11" s="317">
        <v>-55.148342831848609</v>
      </c>
      <c r="H11" s="377">
        <v>-52.863901559350801</v>
      </c>
      <c r="I11" s="367">
        <v>-50.381438608906635</v>
      </c>
      <c r="J11" s="317">
        <v>-58.470960929250268</v>
      </c>
      <c r="K11" s="317">
        <v>-65.774488304093566</v>
      </c>
      <c r="L11" s="317">
        <v>-72.7366669585778</v>
      </c>
      <c r="M11" s="317">
        <v>-87.359295856514166</v>
      </c>
      <c r="N11" s="317">
        <v>-88.872821767043718</v>
      </c>
      <c r="O11" s="353">
        <v>-81.600842105263155</v>
      </c>
      <c r="P11" s="353">
        <v>-117.90684056428</v>
      </c>
      <c r="Q11" s="353">
        <v>-125.07557647058825</v>
      </c>
      <c r="R11" s="353">
        <v>-126.78005107582118</v>
      </c>
      <c r="S11" s="381">
        <v>-129.1948235166445</v>
      </c>
      <c r="T11" s="353">
        <v>-148.93843395098625</v>
      </c>
      <c r="U11" s="353">
        <v>-224.31078743741466</v>
      </c>
      <c r="V11" s="353">
        <v>-296.67173871112919</v>
      </c>
      <c r="W11" s="353">
        <v>-377.39943749871696</v>
      </c>
      <c r="X11" s="353">
        <v>-457.33952459048788</v>
      </c>
      <c r="Y11" s="353">
        <v>-496.99870139790698</v>
      </c>
      <c r="Z11" s="353">
        <v>-576.12245967289186</v>
      </c>
      <c r="AA11" s="353">
        <v>-553.26567599598877</v>
      </c>
      <c r="AB11" s="353">
        <v>-598.20544040539107</v>
      </c>
      <c r="AC11" s="381">
        <v>-647.27565120443262</v>
      </c>
      <c r="AD11" s="353">
        <v>-681.35218584113898</v>
      </c>
      <c r="AE11" s="353">
        <v>-876.00200494971955</v>
      </c>
      <c r="AF11" s="353">
        <v>-1066.7317579532271</v>
      </c>
      <c r="AG11" s="353">
        <v>-995.97045860631329</v>
      </c>
      <c r="AH11" s="353">
        <v>-995.58584916656946</v>
      </c>
      <c r="AI11" s="353">
        <v>-1046.4099570374387</v>
      </c>
      <c r="AJ11" s="353">
        <v>-986.38004418468086</v>
      </c>
      <c r="AK11" s="353">
        <v>-1055.4857997010463</v>
      </c>
      <c r="AL11" s="353">
        <v>-1083.7709227249961</v>
      </c>
      <c r="AM11" s="381">
        <v>-900.09380163086917</v>
      </c>
      <c r="AN11" s="353">
        <v>-767.05301531090504</v>
      </c>
      <c r="AO11" s="353">
        <v>-624.63904062603217</v>
      </c>
      <c r="AP11" s="353">
        <v>-575.02064454928984</v>
      </c>
      <c r="AQ11" s="353">
        <v>-557.57702554075524</v>
      </c>
      <c r="AR11" s="353">
        <v>-518.97872137972047</v>
      </c>
      <c r="AS11" s="353">
        <v>-597.5579793871608</v>
      </c>
      <c r="AT11" s="353">
        <v>-505.72008168211289</v>
      </c>
      <c r="AU11" s="353">
        <v>-508.81496436795413</v>
      </c>
      <c r="AV11" s="353">
        <v>-669.45947102627758</v>
      </c>
      <c r="AW11" s="381">
        <v>-728.48648419983931</v>
      </c>
      <c r="AX11" s="353">
        <v>-821.95924068842589</v>
      </c>
      <c r="AY11" s="353">
        <v>-929.70104249546068</v>
      </c>
      <c r="AZ11" s="353">
        <v>-955.72072000000003</v>
      </c>
      <c r="BA11" s="353">
        <v>-363.05944248135057</v>
      </c>
      <c r="BB11" s="353">
        <v>-647.21351695405633</v>
      </c>
      <c r="BC11" s="353">
        <v>-728.61373337280247</v>
      </c>
      <c r="BD11" s="353">
        <v>-974.47116409351975</v>
      </c>
      <c r="BE11" s="353">
        <v>-1066.4912439753186</v>
      </c>
      <c r="BF11" s="353">
        <v>-1358</v>
      </c>
      <c r="BG11" s="353">
        <v>-1519.0183714001987</v>
      </c>
      <c r="BH11" s="382"/>
    </row>
    <row r="12" spans="1:60" s="87" customFormat="1" ht="15" customHeight="1" x14ac:dyDescent="0.2">
      <c r="A12" s="472">
        <v>3</v>
      </c>
      <c r="B12" s="317">
        <v>367.51327433628319</v>
      </c>
      <c r="C12" s="317">
        <f t="shared" si="0"/>
        <v>382.18702598734967</v>
      </c>
      <c r="D12" s="377">
        <v>396.8607776384161</v>
      </c>
      <c r="E12" s="377">
        <f t="shared" si="1"/>
        <v>400.28775951868397</v>
      </c>
      <c r="F12" s="317">
        <v>403.7147413989519</v>
      </c>
      <c r="G12" s="317">
        <v>-6.1275936479831792</v>
      </c>
      <c r="H12" s="377">
        <v>5.8737668399278666</v>
      </c>
      <c r="I12" s="367">
        <v>22.391750492847393</v>
      </c>
      <c r="J12" s="317">
        <v>5.3155419026591151</v>
      </c>
      <c r="K12" s="317">
        <v>-25.297880116959064</v>
      </c>
      <c r="L12" s="317">
        <v>-38.792889044574828</v>
      </c>
      <c r="M12" s="317">
        <v>-55.174292119903683</v>
      </c>
      <c r="N12" s="317">
        <v>-63.480586976459804</v>
      </c>
      <c r="O12" s="353">
        <v>0</v>
      </c>
      <c r="P12" s="353">
        <v>-22.107532605802501</v>
      </c>
      <c r="Q12" s="353">
        <v>-27.794572549019609</v>
      </c>
      <c r="R12" s="353">
        <v>-16.253852702028354</v>
      </c>
      <c r="S12" s="381">
        <v>-18.027184676741093</v>
      </c>
      <c r="T12" s="353">
        <v>-77.227336122733618</v>
      </c>
      <c r="U12" s="353">
        <v>-143.65971779699589</v>
      </c>
      <c r="V12" s="353">
        <v>-223.09714751076913</v>
      </c>
      <c r="W12" s="353">
        <v>-295.55377635441687</v>
      </c>
      <c r="X12" s="353">
        <v>-350.11638246161749</v>
      </c>
      <c r="Y12" s="353">
        <v>-382.79474448094112</v>
      </c>
      <c r="Z12" s="353">
        <v>-457.99663161046442</v>
      </c>
      <c r="AA12" s="353">
        <v>-448.26635062448725</v>
      </c>
      <c r="AB12" s="353">
        <v>-487.13798078614911</v>
      </c>
      <c r="AC12" s="381">
        <v>-521.93614649143558</v>
      </c>
      <c r="AD12" s="353">
        <v>-544.72219606824569</v>
      </c>
      <c r="AE12" s="353">
        <v>-645.29256602236774</v>
      </c>
      <c r="AF12" s="353">
        <v>-745.52885143799233</v>
      </c>
      <c r="AG12" s="353">
        <v>-732.13722453841569</v>
      </c>
      <c r="AH12" s="353">
        <v>-748.7063760345028</v>
      </c>
      <c r="AI12" s="353">
        <v>-801.40460455888433</v>
      </c>
      <c r="AJ12" s="353">
        <v>-775.78713051259831</v>
      </c>
      <c r="AK12" s="353">
        <v>-782.12257100149475</v>
      </c>
      <c r="AL12" s="353">
        <v>-758.48974674806095</v>
      </c>
      <c r="AM12" s="381">
        <v>-649.2479880616105</v>
      </c>
      <c r="AN12" s="353">
        <v>-557.98781376939905</v>
      </c>
      <c r="AO12" s="353">
        <v>-499.42986356360683</v>
      </c>
      <c r="AP12" s="353">
        <v>-465.82201253151607</v>
      </c>
      <c r="AQ12" s="353">
        <v>-439.83624587559575</v>
      </c>
      <c r="AR12" s="353">
        <v>-429.40878977103779</v>
      </c>
      <c r="AS12" s="353">
        <v>-464.48296898830705</v>
      </c>
      <c r="AT12" s="353">
        <v>-452.29019590243024</v>
      </c>
      <c r="AU12" s="353">
        <v>-471.34877934323538</v>
      </c>
      <c r="AV12" s="353">
        <v>-503.57570829410258</v>
      </c>
      <c r="AW12" s="381">
        <v>-398.20804602563561</v>
      </c>
      <c r="AX12" s="353">
        <v>-390.19975189984262</v>
      </c>
      <c r="AY12" s="353">
        <v>-499.30481261603114</v>
      </c>
      <c r="AZ12" s="353">
        <v>-437.43880000000001</v>
      </c>
      <c r="BA12" s="353">
        <v>-93.482371417353747</v>
      </c>
      <c r="BB12" s="353">
        <v>-285.15843073718321</v>
      </c>
      <c r="BC12" s="353">
        <v>-290.81099662920275</v>
      </c>
      <c r="BD12" s="353">
        <v>-440.75758976148484</v>
      </c>
      <c r="BE12" s="353">
        <v>-500.97427310656178</v>
      </c>
      <c r="BF12" s="353">
        <v>-683</v>
      </c>
      <c r="BG12" s="353">
        <v>-783.56603773584902</v>
      </c>
      <c r="BH12" s="382"/>
    </row>
    <row r="13" spans="1:60" s="87" customFormat="1" ht="15" customHeight="1" x14ac:dyDescent="0.2">
      <c r="A13" s="472">
        <v>4</v>
      </c>
      <c r="B13" s="317">
        <v>503.62930186823996</v>
      </c>
      <c r="C13" s="317">
        <f t="shared" si="0"/>
        <v>509.77415639909043</v>
      </c>
      <c r="D13" s="317">
        <v>515.9190109299409</v>
      </c>
      <c r="E13" s="317">
        <f t="shared" si="1"/>
        <v>507.12719742213608</v>
      </c>
      <c r="F13" s="317">
        <v>498.33538391433126</v>
      </c>
      <c r="G13" s="317">
        <v>79.658717423781326</v>
      </c>
      <c r="H13" s="317">
        <v>135.09663731834092</v>
      </c>
      <c r="I13" s="367">
        <v>184.73194156599101</v>
      </c>
      <c r="J13" s="317">
        <v>154.15071517711434</v>
      </c>
      <c r="K13" s="317">
        <v>75.893640350877192</v>
      </c>
      <c r="L13" s="317">
        <v>82.434889219721512</v>
      </c>
      <c r="M13" s="317">
        <v>45.978576766586407</v>
      </c>
      <c r="N13" s="317">
        <v>12.69611739529196</v>
      </c>
      <c r="O13" s="353">
        <v>190.4019649122807</v>
      </c>
      <c r="P13" s="353">
        <v>173.17567207878625</v>
      </c>
      <c r="Q13" s="353">
        <v>173.71607843137255</v>
      </c>
      <c r="R13" s="353">
        <v>191.79546188393459</v>
      </c>
      <c r="S13" s="381">
        <v>195.29450066469516</v>
      </c>
      <c r="T13" s="353">
        <v>63.436740386531184</v>
      </c>
      <c r="U13" s="353">
        <v>2.5203459262630861</v>
      </c>
      <c r="V13" s="353">
        <v>-85.441460748805198</v>
      </c>
      <c r="W13" s="353">
        <v>-168.23830346328347</v>
      </c>
      <c r="X13" s="353">
        <v>-146.61123515580235</v>
      </c>
      <c r="Y13" s="353">
        <v>-194.56970437705294</v>
      </c>
      <c r="Z13" s="353">
        <v>-306.71267637261872</v>
      </c>
      <c r="AA13" s="353">
        <v>-278.6520557936002</v>
      </c>
      <c r="AB13" s="353">
        <v>-327.3567230882922</v>
      </c>
      <c r="AC13" s="381">
        <v>-362.92334200479746</v>
      </c>
      <c r="AD13" s="353">
        <v>-381.1257609454392</v>
      </c>
      <c r="AE13" s="353">
        <v>-520.39723066319971</v>
      </c>
      <c r="AF13" s="353">
        <v>-635.6436465775173</v>
      </c>
      <c r="AG13" s="353">
        <v>-636.49767718880287</v>
      </c>
      <c r="AH13" s="353">
        <v>-653.50448770252945</v>
      </c>
      <c r="AI13" s="353">
        <v>-712.88654172792269</v>
      </c>
      <c r="AJ13" s="353">
        <v>-699.91174249839207</v>
      </c>
      <c r="AK13" s="353">
        <v>-713.78176382660683</v>
      </c>
      <c r="AL13" s="353">
        <v>-688.03714181296436</v>
      </c>
      <c r="AM13" s="381">
        <v>-584.32318925544951</v>
      </c>
      <c r="AN13" s="353">
        <v>-510.40745755650454</v>
      </c>
      <c r="AO13" s="353">
        <v>-455.81767829467213</v>
      </c>
      <c r="AP13" s="353">
        <v>-422.97191642327567</v>
      </c>
      <c r="AQ13" s="353">
        <v>-403.29600391054623</v>
      </c>
      <c r="AR13" s="353">
        <v>-391.20984834968777</v>
      </c>
      <c r="AS13" s="353">
        <v>-423.53681194250589</v>
      </c>
      <c r="AT13" s="353">
        <v>-413.77097592172873</v>
      </c>
      <c r="AU13" s="353">
        <v>-401.2507557486004</v>
      </c>
      <c r="AV13" s="353">
        <v>-459.73499957202773</v>
      </c>
      <c r="AW13" s="381">
        <v>-361.90084182918059</v>
      </c>
      <c r="AX13" s="353">
        <v>-335.9412065173201</v>
      </c>
      <c r="AY13" s="353">
        <v>-445.08166554460695</v>
      </c>
      <c r="AZ13" s="353">
        <v>-376.52960000000002</v>
      </c>
      <c r="BA13" s="353">
        <v>-78.264310954063603</v>
      </c>
      <c r="BB13" s="353">
        <v>-247.77811210122289</v>
      </c>
      <c r="BC13" s="353">
        <v>-249.5687098345158</v>
      </c>
      <c r="BD13" s="353">
        <v>-367.64614122284991</v>
      </c>
      <c r="BE13" s="353">
        <v>-437.45606261043326</v>
      </c>
      <c r="BF13" s="353">
        <v>-602</v>
      </c>
      <c r="BG13" s="353">
        <v>-686.35671726486021</v>
      </c>
      <c r="BH13" s="382"/>
    </row>
    <row r="14" spans="1:60" s="87" customFormat="1" ht="15" customHeight="1" x14ac:dyDescent="0.2">
      <c r="A14" s="472">
        <v>5</v>
      </c>
      <c r="B14" s="317">
        <v>666.96853490658805</v>
      </c>
      <c r="C14" s="317">
        <f t="shared" si="0"/>
        <v>684.04462103389483</v>
      </c>
      <c r="D14" s="353">
        <v>701.12070716120172</v>
      </c>
      <c r="E14" s="353">
        <f t="shared" si="1"/>
        <v>719.58085939058037</v>
      </c>
      <c r="F14" s="353">
        <v>738.04101161995891</v>
      </c>
      <c r="G14" s="317">
        <v>416.67636806285617</v>
      </c>
      <c r="H14" s="353">
        <v>546.26031611329165</v>
      </c>
      <c r="I14" s="367">
        <v>604.57726330687956</v>
      </c>
      <c r="J14" s="317">
        <v>536.86973216857064</v>
      </c>
      <c r="K14" s="317">
        <v>333.93201754385962</v>
      </c>
      <c r="L14" s="317">
        <v>315.19222348717045</v>
      </c>
      <c r="M14" s="317">
        <v>294.26289130615299</v>
      </c>
      <c r="N14" s="317">
        <v>152.35340874350351</v>
      </c>
      <c r="O14" s="353">
        <v>567.32014035087718</v>
      </c>
      <c r="P14" s="353">
        <v>552.68831514506246</v>
      </c>
      <c r="Q14" s="353">
        <v>576.73738039215687</v>
      </c>
      <c r="R14" s="353">
        <v>581.88792673261514</v>
      </c>
      <c r="S14" s="381">
        <v>567.85631731734441</v>
      </c>
      <c r="T14" s="353">
        <v>388.89479976090854</v>
      </c>
      <c r="U14" s="353">
        <v>299.92116522530722</v>
      </c>
      <c r="V14" s="353">
        <v>75.947965110049068</v>
      </c>
      <c r="W14" s="353">
        <v>-18.187924698733347</v>
      </c>
      <c r="X14" s="353">
        <v>35.011638246161752</v>
      </c>
      <c r="Y14" s="353">
        <v>8.459552364219693</v>
      </c>
      <c r="Z14" s="353">
        <v>-93.257232680863794</v>
      </c>
      <c r="AA14" s="353">
        <v>-60.576533868173954</v>
      </c>
      <c r="AB14" s="353">
        <v>-111.067459619242</v>
      </c>
      <c r="AC14" s="381">
        <v>-110.37359370248996</v>
      </c>
      <c r="AD14" s="353">
        <v>-127.64117465625559</v>
      </c>
      <c r="AE14" s="353">
        <v>-303.56505122019985</v>
      </c>
      <c r="AF14" s="353">
        <v>-503.78140074494723</v>
      </c>
      <c r="AG14" s="353">
        <v>-521.07063728409764</v>
      </c>
      <c r="AH14" s="353">
        <v>-529.2579554726658</v>
      </c>
      <c r="AI14" s="353">
        <v>-575.36740840125026</v>
      </c>
      <c r="AJ14" s="353">
        <v>-535.77314801868067</v>
      </c>
      <c r="AK14" s="353">
        <v>-628.7354260089686</v>
      </c>
      <c r="AL14" s="353">
        <v>-602.59462093423031</v>
      </c>
      <c r="AM14" s="381">
        <v>-489.88711826466977</v>
      </c>
      <c r="AN14" s="353">
        <v>-428.2232059160504</v>
      </c>
      <c r="AO14" s="353">
        <v>-357.33855026804542</v>
      </c>
      <c r="AP14" s="353">
        <v>-298.56841159290047</v>
      </c>
      <c r="AQ14" s="353">
        <v>-311.26872785042161</v>
      </c>
      <c r="AR14" s="353">
        <v>-276.61302408563785</v>
      </c>
      <c r="AS14" s="353">
        <v>-296.85963858205849</v>
      </c>
      <c r="AT14" s="353">
        <v>-217.44720956847607</v>
      </c>
      <c r="AU14" s="353">
        <v>-132.9445275070664</v>
      </c>
      <c r="AV14" s="353">
        <v>-303.33030899597708</v>
      </c>
      <c r="AW14" s="381">
        <v>-327.93603790346464</v>
      </c>
      <c r="AX14" s="353">
        <v>-288.60928394958773</v>
      </c>
      <c r="AY14" s="353">
        <v>-387.46957178121875</v>
      </c>
      <c r="AZ14" s="353">
        <v>-276.86</v>
      </c>
      <c r="BA14" s="353">
        <v>-70.655280722418524</v>
      </c>
      <c r="BB14" s="353">
        <v>-241.3700574779154</v>
      </c>
      <c r="BC14" s="353">
        <v>-242.16624810213608</v>
      </c>
      <c r="BD14" s="353">
        <v>-353.02385151512294</v>
      </c>
      <c r="BE14" s="353">
        <v>-279.68502363617864</v>
      </c>
      <c r="BF14" s="353">
        <v>-400</v>
      </c>
      <c r="BG14" s="353">
        <v>-458.55305717122997</v>
      </c>
      <c r="BH14" s="382"/>
    </row>
    <row r="15" spans="1:60" s="87" customFormat="1" ht="15" customHeight="1" x14ac:dyDescent="0.2">
      <c r="A15" s="472">
        <v>6</v>
      </c>
      <c r="B15" s="317">
        <v>905.17158308751232</v>
      </c>
      <c r="C15" s="317">
        <f t="shared" si="0"/>
        <v>978.42632191465748</v>
      </c>
      <c r="D15" s="353">
        <v>1051.6810607418026</v>
      </c>
      <c r="E15" s="353">
        <f t="shared" si="1"/>
        <v>1068.3322141257429</v>
      </c>
      <c r="F15" s="353">
        <v>1084.9833675096831</v>
      </c>
      <c r="G15" s="317">
        <v>925.26664084546007</v>
      </c>
      <c r="H15" s="353">
        <v>1045.5304975071604</v>
      </c>
      <c r="I15" s="367">
        <v>1153.1751503816408</v>
      </c>
      <c r="J15" s="317">
        <v>972.74416818661803</v>
      </c>
      <c r="K15" s="317">
        <v>723.51937134502919</v>
      </c>
      <c r="L15" s="317">
        <v>717.66844732463437</v>
      </c>
      <c r="M15" s="317">
        <v>675.88507846882021</v>
      </c>
      <c r="N15" s="317">
        <v>495.14857841638644</v>
      </c>
      <c r="O15" s="353">
        <v>948.12407017543865</v>
      </c>
      <c r="P15" s="353">
        <v>961.67766835240877</v>
      </c>
      <c r="Q15" s="353">
        <v>1017.9762196078432</v>
      </c>
      <c r="R15" s="353">
        <v>1010.9896380661637</v>
      </c>
      <c r="S15" s="381">
        <v>970.46344176456216</v>
      </c>
      <c r="T15" s="353">
        <v>761.24088463837415</v>
      </c>
      <c r="U15" s="353">
        <v>725.8596267637688</v>
      </c>
      <c r="V15" s="353">
        <v>453.3144167506054</v>
      </c>
      <c r="W15" s="353">
        <v>252.35745519492519</v>
      </c>
      <c r="X15" s="353">
        <v>468.28066154241344</v>
      </c>
      <c r="Y15" s="353">
        <v>380.6798563898862</v>
      </c>
      <c r="Z15" s="353">
        <v>107.76391332010927</v>
      </c>
      <c r="AA15" s="353">
        <v>195.86412617376246</v>
      </c>
      <c r="AB15" s="353">
        <v>148.08994615898933</v>
      </c>
      <c r="AC15" s="381">
        <v>248.80827054968074</v>
      </c>
      <c r="AD15" s="353">
        <v>165.39419814613399</v>
      </c>
      <c r="AE15" s="353">
        <v>-65.916982550671975</v>
      </c>
      <c r="AF15" s="353">
        <v>-282.32044941075901</v>
      </c>
      <c r="AG15" s="353">
        <v>-319.89779630732579</v>
      </c>
      <c r="AH15" s="353">
        <v>-350.14931810234293</v>
      </c>
      <c r="AI15" s="353">
        <v>-350.91089193702629</v>
      </c>
      <c r="AJ15" s="353">
        <v>-277.17743784781453</v>
      </c>
      <c r="AK15" s="353">
        <v>-413.08221225710014</v>
      </c>
      <c r="AL15" s="353">
        <v>-392.7357977233043</v>
      </c>
      <c r="AM15" s="381">
        <v>-211.00559612002343</v>
      </c>
      <c r="AN15" s="353">
        <v>-178.78679304239142</v>
      </c>
      <c r="AO15" s="353">
        <v>-102.6996620849107</v>
      </c>
      <c r="AP15" s="353">
        <v>-63.58401357996955</v>
      </c>
      <c r="AQ15" s="353">
        <v>-87.96724917511915</v>
      </c>
      <c r="AR15" s="353">
        <v>-61.908629200118938</v>
      </c>
      <c r="AS15" s="353">
        <v>-65.257937791745618</v>
      </c>
      <c r="AT15" s="353">
        <v>-27.336220631465562</v>
      </c>
      <c r="AU15" s="353">
        <v>43.50911809322173</v>
      </c>
      <c r="AV15" s="353">
        <v>-63.983737053838915</v>
      </c>
      <c r="AW15" s="381">
        <v>-190.9056220652312</v>
      </c>
      <c r="AX15" s="353">
        <v>-114.28927644403674</v>
      </c>
      <c r="AY15" s="353">
        <v>-177.35487687944999</v>
      </c>
      <c r="AZ15" s="353">
        <v>-75.30592</v>
      </c>
      <c r="BA15" s="353">
        <v>-53.263211621515502</v>
      </c>
      <c r="BB15" s="353">
        <v>-226.41793002353126</v>
      </c>
      <c r="BC15" s="353">
        <v>-217.84387383860278</v>
      </c>
      <c r="BD15" s="353">
        <v>-320.64592430515603</v>
      </c>
      <c r="BE15" s="353">
        <v>-49.175388771196246</v>
      </c>
      <c r="BF15" s="353">
        <v>-86</v>
      </c>
      <c r="BG15" s="353">
        <v>-103.10079443892751</v>
      </c>
      <c r="BH15" s="382"/>
    </row>
    <row r="16" spans="1:60" s="87" customFormat="1" ht="15" customHeight="1" x14ac:dyDescent="0.2">
      <c r="A16" s="472">
        <v>7</v>
      </c>
      <c r="B16" s="317">
        <v>1109.3456243854475</v>
      </c>
      <c r="C16" s="317">
        <f t="shared" si="0"/>
        <v>1146.6568055033611</v>
      </c>
      <c r="D16" s="353">
        <v>1183.9679866212746</v>
      </c>
      <c r="E16" s="353">
        <f t="shared" si="1"/>
        <v>1248.0204480839341</v>
      </c>
      <c r="F16" s="353">
        <v>1312.0729095465936</v>
      </c>
      <c r="G16" s="317">
        <v>1482.8776628119294</v>
      </c>
      <c r="H16" s="353">
        <v>1638.7809483398748</v>
      </c>
      <c r="I16" s="367">
        <v>1987.2678562402061</v>
      </c>
      <c r="J16" s="317">
        <v>1546.8226936738024</v>
      </c>
      <c r="K16" s="317">
        <v>1158.6429093567251</v>
      </c>
      <c r="L16" s="317">
        <v>1173.4848935983885</v>
      </c>
      <c r="M16" s="317">
        <v>1126.4751307813669</v>
      </c>
      <c r="N16" s="317">
        <v>897.19229593396517</v>
      </c>
      <c r="O16" s="353">
        <v>1464.9294035087719</v>
      </c>
      <c r="P16" s="353">
        <v>1462.7817407505988</v>
      </c>
      <c r="Q16" s="353">
        <v>1608.6108862745098</v>
      </c>
      <c r="R16" s="353">
        <v>1573.3729415563448</v>
      </c>
      <c r="S16" s="381">
        <v>1427.1521202420031</v>
      </c>
      <c r="T16" s="353">
        <v>1230.1211396692568</v>
      </c>
      <c r="U16" s="353">
        <v>1217.3270823850705</v>
      </c>
      <c r="V16" s="353">
        <v>856.78798139774108</v>
      </c>
      <c r="W16" s="353">
        <v>668.40623267845046</v>
      </c>
      <c r="X16" s="353">
        <v>947.50246003675238</v>
      </c>
      <c r="Y16" s="353">
        <v>892.48277442517758</v>
      </c>
      <c r="Z16" s="353">
        <v>586.48437441521003</v>
      </c>
      <c r="AA16" s="353">
        <v>660.28421916309605</v>
      </c>
      <c r="AB16" s="353">
        <v>621.58806348312623</v>
      </c>
      <c r="AC16" s="381">
        <v>772.61515591742966</v>
      </c>
      <c r="AD16" s="353">
        <v>688.54323793444917</v>
      </c>
      <c r="AE16" s="353">
        <v>251.52532815387988</v>
      </c>
      <c r="AF16" s="353">
        <v>-50.716248397142337</v>
      </c>
      <c r="AG16" s="353">
        <v>-90.692674210839783</v>
      </c>
      <c r="AH16" s="353">
        <v>-112.95139293623966</v>
      </c>
      <c r="AI16" s="353">
        <v>-86.937383137551549</v>
      </c>
      <c r="AJ16" s="353">
        <v>-49.551273805195898</v>
      </c>
      <c r="AK16" s="353">
        <v>-164.01793721973092</v>
      </c>
      <c r="AL16" s="353">
        <v>-146.90117624764818</v>
      </c>
      <c r="AM16" s="381">
        <v>10.328945264616531</v>
      </c>
      <c r="AN16" s="353">
        <v>37.487553379856266</v>
      </c>
      <c r="AO16" s="353">
        <v>81.596991793490687</v>
      </c>
      <c r="AP16" s="353">
        <v>63.58401357996955</v>
      </c>
      <c r="AQ16" s="353">
        <v>20.300134425027494</v>
      </c>
      <c r="AR16" s="353">
        <v>51.370990187332737</v>
      </c>
      <c r="AS16" s="353">
        <v>63.978370384064334</v>
      </c>
      <c r="AT16" s="353">
        <v>86.978883827390433</v>
      </c>
      <c r="AU16" s="353">
        <v>530.56952341456497</v>
      </c>
      <c r="AV16" s="353">
        <v>75.832577248994269</v>
      </c>
      <c r="AW16" s="381">
        <v>-40.99200473793308</v>
      </c>
      <c r="AX16" s="353">
        <v>-19.625431308571965</v>
      </c>
      <c r="AY16" s="353">
        <v>-36.148764714282798</v>
      </c>
      <c r="AZ16" s="353">
        <v>-5.5372000000000003</v>
      </c>
      <c r="BA16" s="353">
        <v>-8.6960345504515111</v>
      </c>
      <c r="BB16" s="353">
        <v>-110.00493770011188</v>
      </c>
      <c r="BC16" s="353">
        <v>-71.909628257402858</v>
      </c>
      <c r="BD16" s="353">
        <v>-148.31179560694514</v>
      </c>
      <c r="BE16" s="353">
        <v>0</v>
      </c>
      <c r="BF16" s="353">
        <v>-2</v>
      </c>
      <c r="BG16" s="353">
        <v>-3.9276493119591431</v>
      </c>
      <c r="BH16" s="382"/>
    </row>
    <row r="17" spans="1:60" s="87" customFormat="1" ht="15" customHeight="1" x14ac:dyDescent="0.2">
      <c r="A17" s="472">
        <v>8</v>
      </c>
      <c r="B17" s="317">
        <v>1286.2964601769911</v>
      </c>
      <c r="C17" s="317">
        <f t="shared" si="0"/>
        <v>1321.1187252207897</v>
      </c>
      <c r="D17" s="353">
        <v>1355.9409902645882</v>
      </c>
      <c r="E17" s="353">
        <f t="shared" si="1"/>
        <v>1463.3218280099427</v>
      </c>
      <c r="F17" s="353">
        <v>1570.7026657552972</v>
      </c>
      <c r="G17" s="317">
        <v>2487.8030210811708</v>
      </c>
      <c r="H17" s="353">
        <v>2602.0787100880448</v>
      </c>
      <c r="I17" s="367">
        <v>3252.401759086084</v>
      </c>
      <c r="J17" s="317">
        <v>2301.6296438513968</v>
      </c>
      <c r="K17" s="317">
        <v>1689.8983918128654</v>
      </c>
      <c r="L17" s="317">
        <v>1672.9433400472894</v>
      </c>
      <c r="M17" s="317">
        <v>1733.3923441003076</v>
      </c>
      <c r="N17" s="317">
        <v>1341.5564047691837</v>
      </c>
      <c r="O17" s="353">
        <v>1966.1917192982457</v>
      </c>
      <c r="P17" s="353">
        <v>2151.7998402981102</v>
      </c>
      <c r="Q17" s="353">
        <v>2279.154949019608</v>
      </c>
      <c r="R17" s="353">
        <v>2343.8055596324889</v>
      </c>
      <c r="S17" s="381">
        <v>2073.1262378252259</v>
      </c>
      <c r="T17" s="353">
        <v>1748.6475393504684</v>
      </c>
      <c r="U17" s="353">
        <v>1756.681110605371</v>
      </c>
      <c r="V17" s="353">
        <v>1402.6639806262187</v>
      </c>
      <c r="W17" s="353">
        <v>1143.5657654328593</v>
      </c>
      <c r="X17" s="353">
        <v>1523.0062637080362</v>
      </c>
      <c r="Y17" s="353">
        <v>1467.7323351921168</v>
      </c>
      <c r="Z17" s="353">
        <v>1185.403046521202</v>
      </c>
      <c r="AA17" s="353">
        <v>1272.1072112316531</v>
      </c>
      <c r="AB17" s="353">
        <v>1192.513776964493</v>
      </c>
      <c r="AC17" s="381">
        <v>1389.9589851008479</v>
      </c>
      <c r="AD17" s="353">
        <v>1251.2430642359702</v>
      </c>
      <c r="AE17" s="353">
        <v>756.3106418971837</v>
      </c>
      <c r="AF17" s="353">
        <v>201.17445197533127</v>
      </c>
      <c r="AG17" s="353">
        <v>98.937462775461583</v>
      </c>
      <c r="AH17" s="353">
        <v>109.72421028091851</v>
      </c>
      <c r="AI17" s="353">
        <v>164.39068811464293</v>
      </c>
      <c r="AJ17" s="353">
        <v>252.40180094521659</v>
      </c>
      <c r="AK17" s="353">
        <v>68.340807174887885</v>
      </c>
      <c r="AL17" s="353">
        <v>44.969747830912702</v>
      </c>
      <c r="AM17" s="381">
        <v>469.22922773543667</v>
      </c>
      <c r="AN17" s="353">
        <v>674.77596083741275</v>
      </c>
      <c r="AO17" s="353">
        <v>893.34637567011362</v>
      </c>
      <c r="AP17" s="353">
        <v>587.46099503232733</v>
      </c>
      <c r="AQ17" s="353">
        <v>330.21551998044725</v>
      </c>
      <c r="AR17" s="353">
        <v>451.80127267320842</v>
      </c>
      <c r="AS17" s="353">
        <v>519.50436751860241</v>
      </c>
      <c r="AT17" s="353">
        <v>631.21818549020486</v>
      </c>
      <c r="AU17" s="353">
        <v>1356.0341805720773</v>
      </c>
      <c r="AV17" s="353">
        <v>659.98039887015329</v>
      </c>
      <c r="AW17" s="381">
        <v>5.8560006768475823</v>
      </c>
      <c r="AX17" s="353">
        <v>24.243179851765369</v>
      </c>
      <c r="AY17" s="353">
        <v>16.944733459820061</v>
      </c>
      <c r="AZ17" s="353">
        <v>60.909199999999998</v>
      </c>
      <c r="BA17" s="353">
        <v>10.87004318806439</v>
      </c>
      <c r="BB17" s="353">
        <v>-5.3400455194229064</v>
      </c>
      <c r="BC17" s="353">
        <v>-2.1149890663942017</v>
      </c>
      <c r="BD17" s="353">
        <v>-16.711188237402268</v>
      </c>
      <c r="BE17" s="353">
        <v>350.37464499477323</v>
      </c>
      <c r="BF17" s="353">
        <v>203</v>
      </c>
      <c r="BG17" s="353">
        <v>163.97935877429421</v>
      </c>
      <c r="BH17" s="382"/>
    </row>
    <row r="18" spans="1:60" s="87" customFormat="1" ht="15" customHeight="1" x14ac:dyDescent="0.2">
      <c r="A18" s="473">
        <v>9</v>
      </c>
      <c r="B18" s="316">
        <v>1633.3923303834808</v>
      </c>
      <c r="C18" s="316">
        <f t="shared" si="0"/>
        <v>1693.0970491432427</v>
      </c>
      <c r="D18" s="354">
        <v>1752.8017679030042</v>
      </c>
      <c r="E18" s="354">
        <f t="shared" si="1"/>
        <v>2021.3106583875924</v>
      </c>
      <c r="F18" s="354">
        <v>2289.8195488721803</v>
      </c>
      <c r="G18" s="316">
        <v>3431.4524428705804</v>
      </c>
      <c r="H18" s="354">
        <v>3541.8814044765036</v>
      </c>
      <c r="I18" s="368">
        <v>4399.9789718445127</v>
      </c>
      <c r="J18" s="316">
        <v>3210.5873092061056</v>
      </c>
      <c r="K18" s="316">
        <v>2474.1326754385964</v>
      </c>
      <c r="L18" s="316">
        <v>2376.0644539802083</v>
      </c>
      <c r="M18" s="316">
        <v>2602.3874449887903</v>
      </c>
      <c r="N18" s="316">
        <v>2238.7487007031491</v>
      </c>
      <c r="O18" s="354">
        <v>2708.3708070175439</v>
      </c>
      <c r="P18" s="354">
        <v>2977.1477242480701</v>
      </c>
      <c r="Q18" s="354">
        <v>3053.9286588235295</v>
      </c>
      <c r="R18" s="354">
        <v>3162.999735814718</v>
      </c>
      <c r="S18" s="383">
        <v>2971.4809408828232</v>
      </c>
      <c r="T18" s="354">
        <v>2498.8559473998807</v>
      </c>
      <c r="U18" s="354">
        <v>2422.0524351388258</v>
      </c>
      <c r="V18" s="354">
        <v>1955.6601015837634</v>
      </c>
      <c r="W18" s="354">
        <v>1691.4769969822014</v>
      </c>
      <c r="X18" s="354">
        <v>2131.3334782350967</v>
      </c>
      <c r="Y18" s="354">
        <v>2112.7732029638682</v>
      </c>
      <c r="Z18" s="354">
        <v>1817.4798458026121</v>
      </c>
      <c r="AA18" s="354">
        <v>1839.5074117968823</v>
      </c>
      <c r="AB18" s="354">
        <v>1757.593834676426</v>
      </c>
      <c r="AC18" s="383">
        <v>1954.9221257474915</v>
      </c>
      <c r="AD18" s="354">
        <v>1864.2802551906625</v>
      </c>
      <c r="AE18" s="354">
        <v>1446.7043012436952</v>
      </c>
      <c r="AF18" s="354">
        <v>684.6693533614216</v>
      </c>
      <c r="AG18" s="354">
        <v>489.74044073853486</v>
      </c>
      <c r="AH18" s="354">
        <v>580.89287795780388</v>
      </c>
      <c r="AI18" s="354">
        <v>668.62751031244193</v>
      </c>
      <c r="AJ18" s="354">
        <v>845.46860930115497</v>
      </c>
      <c r="AK18" s="354">
        <v>523.94618834080711</v>
      </c>
      <c r="AL18" s="354">
        <v>514.15411686676862</v>
      </c>
      <c r="AM18" s="383">
        <v>1057.979107818579</v>
      </c>
      <c r="AN18" s="354">
        <v>1511.036767003437</v>
      </c>
      <c r="AO18" s="354">
        <v>1834.5254706674459</v>
      </c>
      <c r="AP18" s="354">
        <v>1490.0775356349386</v>
      </c>
      <c r="AQ18" s="354">
        <v>1109.740681901503</v>
      </c>
      <c r="AR18" s="354">
        <v>1184.1671840618496</v>
      </c>
      <c r="AS18" s="354">
        <v>1411.3628506724592</v>
      </c>
      <c r="AT18" s="354">
        <v>1519.6453560128357</v>
      </c>
      <c r="AU18" s="354">
        <v>2419.5904006286082</v>
      </c>
      <c r="AV18" s="354">
        <v>1731.1155525121974</v>
      </c>
      <c r="AW18" s="383">
        <v>350.18884047548545</v>
      </c>
      <c r="AX18" s="354">
        <v>431.75948878858327</v>
      </c>
      <c r="AY18" s="354">
        <v>563.69479976334742</v>
      </c>
      <c r="AZ18" s="354">
        <v>771.88567999999998</v>
      </c>
      <c r="BA18" s="354">
        <v>383.71252453867294</v>
      </c>
      <c r="BB18" s="354">
        <v>166.6094202059947</v>
      </c>
      <c r="BC18" s="354">
        <v>232.64879730336219</v>
      </c>
      <c r="BD18" s="354">
        <v>50.133564712206805</v>
      </c>
      <c r="BE18" s="354">
        <v>1339.0048567490312</v>
      </c>
      <c r="BF18" s="354">
        <v>1171</v>
      </c>
      <c r="BG18" s="354">
        <v>1094.8322457086113</v>
      </c>
      <c r="BH18" s="384"/>
    </row>
    <row r="19" spans="1:60" s="87" customFormat="1" ht="15" customHeight="1" x14ac:dyDescent="0.2">
      <c r="A19" s="474">
        <v>10</v>
      </c>
      <c r="B19" s="360">
        <v>1966.8765978367749</v>
      </c>
      <c r="C19" s="360">
        <f t="shared" si="0"/>
        <v>2157.4847660987016</v>
      </c>
      <c r="D19" s="356">
        <v>2348.0929343606285</v>
      </c>
      <c r="E19" s="356">
        <f t="shared" si="1"/>
        <v>2769.9813042730457</v>
      </c>
      <c r="F19" s="356">
        <v>3191.8696741854633</v>
      </c>
      <c r="G19" s="360">
        <v>4528.2917058595694</v>
      </c>
      <c r="H19" s="356">
        <v>4587.4119019836635</v>
      </c>
      <c r="I19" s="369">
        <v>5385.2159935297977</v>
      </c>
      <c r="J19" s="360">
        <v>4119.5449745608139</v>
      </c>
      <c r="K19" s="360">
        <v>3243.188230994152</v>
      </c>
      <c r="L19" s="360">
        <v>3181.0169016551358</v>
      </c>
      <c r="M19" s="360">
        <v>3508.1654072905426</v>
      </c>
      <c r="N19" s="360">
        <v>3241.7419749312139</v>
      </c>
      <c r="O19" s="356">
        <v>3407.806596491228</v>
      </c>
      <c r="P19" s="356">
        <v>3725.1192440777213</v>
      </c>
      <c r="Q19" s="356">
        <v>3856.496941176471</v>
      </c>
      <c r="R19" s="356">
        <v>4030.955470103032</v>
      </c>
      <c r="S19" s="385">
        <v>3851.8084592636801</v>
      </c>
      <c r="T19" s="356">
        <v>3403.5190276947601</v>
      </c>
      <c r="U19" s="356">
        <v>3316.7752389622215</v>
      </c>
      <c r="V19" s="356">
        <v>2660.5521527614064</v>
      </c>
      <c r="W19" s="356">
        <v>2337.1483237872353</v>
      </c>
      <c r="X19" s="356">
        <v>2895.0248374794996</v>
      </c>
      <c r="Y19" s="356">
        <v>2933.3497822931786</v>
      </c>
      <c r="Z19" s="356">
        <v>2542.813877764886</v>
      </c>
      <c r="AA19" s="356">
        <v>2635.0792232655667</v>
      </c>
      <c r="AB19" s="356">
        <v>2531.1689481648309</v>
      </c>
      <c r="AC19" s="385">
        <v>2748.1154093043683</v>
      </c>
      <c r="AD19" s="356">
        <v>2711.0266391779355</v>
      </c>
      <c r="AE19" s="356">
        <v>2249.850693900567</v>
      </c>
      <c r="AF19" s="356">
        <v>1367.6481651096051</v>
      </c>
      <c r="AG19" s="356">
        <v>1042.1412745681953</v>
      </c>
      <c r="AH19" s="356">
        <v>1219.8750437113883</v>
      </c>
      <c r="AI19" s="356">
        <v>1422.6117240690255</v>
      </c>
      <c r="AJ19" s="356">
        <v>1697.1311278279595</v>
      </c>
      <c r="AK19" s="356">
        <v>1339.4798206278026</v>
      </c>
      <c r="AL19" s="356">
        <v>1501.9895775524844</v>
      </c>
      <c r="AM19" s="385">
        <v>1896.0992378617489</v>
      </c>
      <c r="AN19" s="356">
        <v>2167.0689511509217</v>
      </c>
      <c r="AO19" s="356">
        <v>2463.3850453517621</v>
      </c>
      <c r="AP19" s="356">
        <v>2098.2724481389951</v>
      </c>
      <c r="AQ19" s="356">
        <v>1785.0584871074177</v>
      </c>
      <c r="AR19" s="356">
        <v>1776.9093785310733</v>
      </c>
      <c r="AS19" s="356">
        <v>2107.4475204510791</v>
      </c>
      <c r="AT19" s="356">
        <v>2589.485627089738</v>
      </c>
      <c r="AU19" s="356">
        <v>3332.073293972564</v>
      </c>
      <c r="AV19" s="356">
        <v>2840.1669947787386</v>
      </c>
      <c r="AW19" s="385">
        <v>1318.7713524260755</v>
      </c>
      <c r="AX19" s="356">
        <v>1489.2239051798726</v>
      </c>
      <c r="AY19" s="356">
        <v>1584.8974029418364</v>
      </c>
      <c r="AZ19" s="356">
        <v>1944.66464</v>
      </c>
      <c r="BA19" s="356">
        <v>1180.4866902237927</v>
      </c>
      <c r="BB19" s="356">
        <v>908.87574740577872</v>
      </c>
      <c r="BC19" s="356">
        <v>1034.2296534667646</v>
      </c>
      <c r="BD19" s="356">
        <v>688.29206552800588</v>
      </c>
      <c r="BE19" s="356">
        <v>2389.1043044672842</v>
      </c>
      <c r="BF19" s="356">
        <v>2270</v>
      </c>
      <c r="BG19" s="356">
        <v>2216.1761242729467</v>
      </c>
      <c r="BH19" s="386"/>
    </row>
    <row r="20" spans="1:60" s="87" customFormat="1" ht="15" customHeight="1" x14ac:dyDescent="0.2">
      <c r="A20" s="472">
        <v>11</v>
      </c>
      <c r="B20" s="317">
        <v>2477.3117010816127</v>
      </c>
      <c r="C20" s="317">
        <f t="shared" si="0"/>
        <v>2720.2694203908932</v>
      </c>
      <c r="D20" s="353">
        <v>2963.2271397001732</v>
      </c>
      <c r="E20" s="353">
        <f t="shared" si="1"/>
        <v>3512.8033625135631</v>
      </c>
      <c r="F20" s="353">
        <v>4062.3795853269535</v>
      </c>
      <c r="G20" s="317">
        <v>5441.3031594090635</v>
      </c>
      <c r="H20" s="353">
        <v>5462.6031611329163</v>
      </c>
      <c r="I20" s="367">
        <v>6247.2983875044229</v>
      </c>
      <c r="J20" s="317">
        <v>5012.5560142075456</v>
      </c>
      <c r="K20" s="317">
        <v>4047.6608187134502</v>
      </c>
      <c r="L20" s="317">
        <v>3942.3273491549171</v>
      </c>
      <c r="M20" s="317">
        <v>4487.5090924188335</v>
      </c>
      <c r="N20" s="317">
        <v>4236.2711708957504</v>
      </c>
      <c r="O20" s="353">
        <v>4130.5569122807019</v>
      </c>
      <c r="P20" s="353">
        <v>4509.93665158371</v>
      </c>
      <c r="Q20" s="353">
        <v>4662.5395450980395</v>
      </c>
      <c r="R20" s="353">
        <v>4879.4065811489127</v>
      </c>
      <c r="S20" s="381">
        <v>4843.3036164844398</v>
      </c>
      <c r="T20" s="353">
        <v>4117.8718868300457</v>
      </c>
      <c r="U20" s="353">
        <v>4080.4400546199363</v>
      </c>
      <c r="V20" s="353">
        <v>3429.5252995006531</v>
      </c>
      <c r="W20" s="353">
        <v>3103.3146517213772</v>
      </c>
      <c r="X20" s="353">
        <v>3671.8455610662136</v>
      </c>
      <c r="Y20" s="353">
        <v>3777.1901306240929</v>
      </c>
      <c r="Z20" s="353">
        <v>3475.3862045735241</v>
      </c>
      <c r="AA20" s="353">
        <v>3430.6510347342514</v>
      </c>
      <c r="AB20" s="353">
        <v>3365.1491712707179</v>
      </c>
      <c r="AC20" s="381">
        <v>3543.1794317375588</v>
      </c>
      <c r="AD20" s="353">
        <v>3500.244606418727</v>
      </c>
      <c r="AE20" s="353">
        <v>3033.9158547664547</v>
      </c>
      <c r="AF20" s="353">
        <v>2194.3230139830252</v>
      </c>
      <c r="AG20" s="353">
        <v>1815.5024419297201</v>
      </c>
      <c r="AH20" s="353">
        <v>2063.7833080778646</v>
      </c>
      <c r="AI20" s="353">
        <v>2182.9186565992491</v>
      </c>
      <c r="AJ20" s="353">
        <v>2451.2395760507848</v>
      </c>
      <c r="AK20" s="353">
        <v>2300.807174887892</v>
      </c>
      <c r="AL20" s="353">
        <v>2633.7282312971206</v>
      </c>
      <c r="AM20" s="381">
        <v>2853.7400202526246</v>
      </c>
      <c r="AN20" s="353">
        <v>3043.7009686490987</v>
      </c>
      <c r="AO20" s="353">
        <v>3213.2332630402198</v>
      </c>
      <c r="AP20" s="353">
        <v>2977.3905489403132</v>
      </c>
      <c r="AQ20" s="353">
        <v>2548.3435414884516</v>
      </c>
      <c r="AR20" s="353">
        <v>2785.8883140053522</v>
      </c>
      <c r="AS20" s="353">
        <v>2854.7148865369504</v>
      </c>
      <c r="AT20" s="353">
        <v>3296.4996970580974</v>
      </c>
      <c r="AU20" s="353">
        <v>3943.6181205050698</v>
      </c>
      <c r="AV20" s="353">
        <v>3599.6776512881966</v>
      </c>
      <c r="AW20" s="381">
        <v>2385.7346757477053</v>
      </c>
      <c r="AX20" s="353">
        <v>2498.2019618676313</v>
      </c>
      <c r="AY20" s="353">
        <v>2426.4858314462326</v>
      </c>
      <c r="AZ20" s="353">
        <v>2802.93064</v>
      </c>
      <c r="BA20" s="353">
        <v>2084.8742834707496</v>
      </c>
      <c r="BB20" s="353">
        <v>1831.6356131620571</v>
      </c>
      <c r="BC20" s="353">
        <v>2002.8946458753089</v>
      </c>
      <c r="BD20" s="353">
        <v>1692.0078090369798</v>
      </c>
      <c r="BE20" s="353">
        <v>3367.4896435608762</v>
      </c>
      <c r="BF20" s="353">
        <v>3261</v>
      </c>
      <c r="BG20" s="353">
        <v>3222.6362604624769</v>
      </c>
      <c r="BH20" s="382"/>
    </row>
    <row r="21" spans="1:60" s="87" customFormat="1" ht="15" customHeight="1" x14ac:dyDescent="0.2">
      <c r="A21" s="472">
        <v>12</v>
      </c>
      <c r="B21" s="317">
        <v>3055.8048180924288</v>
      </c>
      <c r="C21" s="317">
        <f t="shared" si="0"/>
        <v>3346.8476398889547</v>
      </c>
      <c r="D21" s="353">
        <v>3637.8904616854807</v>
      </c>
      <c r="E21" s="353">
        <f t="shared" si="1"/>
        <v>4275.9279148254245</v>
      </c>
      <c r="F21" s="353">
        <v>4913.9653679653675</v>
      </c>
      <c r="G21" s="317">
        <v>6225.63514635091</v>
      </c>
      <c r="H21" s="353">
        <v>6232.0666171634666</v>
      </c>
      <c r="I21" s="367">
        <v>6969.4323408987511</v>
      </c>
      <c r="J21" s="317">
        <v>5799.2562158010942</v>
      </c>
      <c r="K21" s="317">
        <v>4897.6695906432751</v>
      </c>
      <c r="L21" s="317">
        <v>4664.8449076101233</v>
      </c>
      <c r="M21" s="317">
        <v>5430.0699161338543</v>
      </c>
      <c r="N21" s="317">
        <v>5188.4799755426475</v>
      </c>
      <c r="O21" s="353">
        <v>4919.3650526315787</v>
      </c>
      <c r="P21" s="353">
        <v>5265.277348948629</v>
      </c>
      <c r="Q21" s="353">
        <v>5461.6335058823533</v>
      </c>
      <c r="R21" s="353">
        <v>5731.1084627351984</v>
      </c>
      <c r="S21" s="381">
        <v>5687.5767655118143</v>
      </c>
      <c r="T21" s="353">
        <v>4956.3401075911534</v>
      </c>
      <c r="U21" s="353">
        <v>4836.5438324988618</v>
      </c>
      <c r="V21" s="353">
        <v>4136.7907245879851</v>
      </c>
      <c r="W21" s="353">
        <v>3874.027960830203</v>
      </c>
      <c r="X21" s="353">
        <v>4354.5725068663678</v>
      </c>
      <c r="Y21" s="353">
        <v>4504.7116339469867</v>
      </c>
      <c r="Z21" s="353">
        <v>4215.2269171750431</v>
      </c>
      <c r="AA21" s="353">
        <v>4133.3388276050691</v>
      </c>
      <c r="AB21" s="353">
        <v>4058.8336559101945</v>
      </c>
      <c r="AC21" s="381">
        <v>4192.3258218183046</v>
      </c>
      <c r="AD21" s="353">
        <v>4224.7431048197268</v>
      </c>
      <c r="AE21" s="353">
        <v>3800.6344412769022</v>
      </c>
      <c r="AF21" s="353">
        <v>2963.5194480063506</v>
      </c>
      <c r="AG21" s="353">
        <v>2616.8958904109591</v>
      </c>
      <c r="AH21" s="353">
        <v>2896.3964331507168</v>
      </c>
      <c r="AI21" s="353">
        <v>2979.581222077903</v>
      </c>
      <c r="AJ21" s="353">
        <v>3186.766296596661</v>
      </c>
      <c r="AK21" s="353">
        <v>3231.7608370702537</v>
      </c>
      <c r="AL21" s="353">
        <v>3618.565708794109</v>
      </c>
      <c r="AM21" s="381">
        <v>3771.5405851942646</v>
      </c>
      <c r="AN21" s="353">
        <v>4016.9355275492135</v>
      </c>
      <c r="AO21" s="353">
        <v>4145.9712899209835</v>
      </c>
      <c r="AP21" s="353">
        <v>3954.6491924411494</v>
      </c>
      <c r="AQ21" s="353">
        <v>3608.0105584748867</v>
      </c>
      <c r="AR21" s="353">
        <v>3846.2382396669641</v>
      </c>
      <c r="AS21" s="353">
        <v>3863.0140037898045</v>
      </c>
      <c r="AT21" s="353">
        <v>4004.7563225097051</v>
      </c>
      <c r="AU21" s="353">
        <v>4863.3525335312288</v>
      </c>
      <c r="AV21" s="353">
        <v>4330.7510913292817</v>
      </c>
      <c r="AW21" s="381">
        <v>3114.2211599475445</v>
      </c>
      <c r="AX21" s="353">
        <v>3231.2695430995841</v>
      </c>
      <c r="AY21" s="353">
        <v>3116.7013077095698</v>
      </c>
      <c r="AZ21" s="353">
        <v>3740.9323199999999</v>
      </c>
      <c r="BA21" s="353">
        <v>2692.5096976835489</v>
      </c>
      <c r="BB21" s="353">
        <v>2443.6048296879221</v>
      </c>
      <c r="BC21" s="353">
        <v>2696.6110596526073</v>
      </c>
      <c r="BD21" s="353">
        <v>2507.7226848751779</v>
      </c>
      <c r="BE21" s="353">
        <v>4381.7320369667987</v>
      </c>
      <c r="BF21" s="353">
        <v>4258</v>
      </c>
      <c r="BG21" s="353">
        <v>4241.8612569158749</v>
      </c>
      <c r="BH21" s="382"/>
    </row>
    <row r="22" spans="1:60" s="87" customFormat="1" ht="15" customHeight="1" x14ac:dyDescent="0.2">
      <c r="A22" s="472">
        <v>13</v>
      </c>
      <c r="B22" s="317">
        <v>3613.8805309734516</v>
      </c>
      <c r="C22" s="317">
        <f t="shared" si="0"/>
        <v>3973.1386767630802</v>
      </c>
      <c r="D22" s="353">
        <v>4332.3968225527087</v>
      </c>
      <c r="E22" s="353">
        <f t="shared" si="1"/>
        <v>5026.89583665799</v>
      </c>
      <c r="F22" s="353">
        <v>5721.3948507632713</v>
      </c>
      <c r="G22" s="317">
        <v>6911.9256349250263</v>
      </c>
      <c r="H22" s="353">
        <v>7060.2677415932958</v>
      </c>
      <c r="I22" s="367">
        <v>7753.1436081484098</v>
      </c>
      <c r="J22" s="317">
        <v>6564.6942497840073</v>
      </c>
      <c r="K22" s="317">
        <v>5671.7847222222217</v>
      </c>
      <c r="L22" s="317">
        <v>5372.8151326736133</v>
      </c>
      <c r="M22" s="317">
        <v>6211.705721165823</v>
      </c>
      <c r="N22" s="317">
        <v>6123.7606236624888</v>
      </c>
      <c r="O22" s="353">
        <v>5665.4298947368425</v>
      </c>
      <c r="P22" s="353">
        <v>6075.8868778280539</v>
      </c>
      <c r="Q22" s="353">
        <v>6274.6247529411767</v>
      </c>
      <c r="R22" s="353">
        <v>6543.8010978366156</v>
      </c>
      <c r="S22" s="381">
        <v>6561.8952223337574</v>
      </c>
      <c r="T22" s="353">
        <v>5800.3245666467428</v>
      </c>
      <c r="U22" s="353">
        <v>5695.9817933545746</v>
      </c>
      <c r="V22" s="353">
        <v>4777.601680204024</v>
      </c>
      <c r="W22" s="353">
        <v>4644.7412699390288</v>
      </c>
      <c r="X22" s="353">
        <v>5168.5930960896285</v>
      </c>
      <c r="Y22" s="353">
        <v>5230.118249178825</v>
      </c>
      <c r="Z22" s="353">
        <v>4942.6333320857811</v>
      </c>
      <c r="AA22" s="353">
        <v>4799.6807001549823</v>
      </c>
      <c r="AB22" s="353">
        <v>4719.3927578562125</v>
      </c>
      <c r="AC22" s="381">
        <v>4905.0773336937064</v>
      </c>
      <c r="AD22" s="353">
        <v>4929.4662099641246</v>
      </c>
      <c r="AE22" s="353">
        <v>4484.0894708812375</v>
      </c>
      <c r="AF22" s="353">
        <v>3751.3118397752951</v>
      </c>
      <c r="AG22" s="353">
        <v>3396.8528886241811</v>
      </c>
      <c r="AH22" s="353">
        <v>3753.2134281384774</v>
      </c>
      <c r="AI22" s="353">
        <v>3790.4699047972476</v>
      </c>
      <c r="AJ22" s="353">
        <v>4044.6227243491153</v>
      </c>
      <c r="AK22" s="353">
        <v>4176.3826606875928</v>
      </c>
      <c r="AL22" s="353">
        <v>4577.9203291869135</v>
      </c>
      <c r="AM22" s="381">
        <v>4749.8392581143735</v>
      </c>
      <c r="AN22" s="353">
        <v>5081.005311946672</v>
      </c>
      <c r="AO22" s="353">
        <v>5087.1503849183164</v>
      </c>
      <c r="AP22" s="353">
        <v>4920.8497466237304</v>
      </c>
      <c r="AQ22" s="353">
        <v>4625.7239643162657</v>
      </c>
      <c r="AR22" s="353">
        <v>4906.588165328576</v>
      </c>
      <c r="AS22" s="353">
        <v>4925.054952165272</v>
      </c>
      <c r="AT22" s="353">
        <v>5100.6902587348241</v>
      </c>
      <c r="AU22" s="353">
        <v>5922.0744071329573</v>
      </c>
      <c r="AV22" s="353">
        <v>5368.7094924248913</v>
      </c>
      <c r="AW22" s="381">
        <v>4026.5860654003977</v>
      </c>
      <c r="AX22" s="353">
        <v>4272.5718395896965</v>
      </c>
      <c r="AY22" s="353">
        <v>4117.5702307362753</v>
      </c>
      <c r="AZ22" s="353">
        <v>4650.1405599999998</v>
      </c>
      <c r="BA22" s="353">
        <v>3661.0305457400864</v>
      </c>
      <c r="BB22" s="353">
        <v>3395.2009412490843</v>
      </c>
      <c r="BC22" s="353">
        <v>3685.3684481918963</v>
      </c>
      <c r="BD22" s="353">
        <v>3344.3265460101288</v>
      </c>
      <c r="BE22" s="353">
        <v>5446.1743064099846</v>
      </c>
      <c r="BF22" s="353">
        <v>5368</v>
      </c>
      <c r="BG22" s="353">
        <v>5356.3317491842818</v>
      </c>
      <c r="BH22" s="382"/>
    </row>
    <row r="23" spans="1:60" s="87" customFormat="1" ht="15" customHeight="1" x14ac:dyDescent="0.2">
      <c r="A23" s="472">
        <v>14</v>
      </c>
      <c r="B23" s="317">
        <v>4171.9562438544745</v>
      </c>
      <c r="C23" s="317">
        <f t="shared" si="0"/>
        <v>4589.5081941962453</v>
      </c>
      <c r="D23" s="353">
        <v>5007.0601445380162</v>
      </c>
      <c r="E23" s="353">
        <f t="shared" si="1"/>
        <v>5764.7882176324165</v>
      </c>
      <c r="F23" s="353">
        <v>6522.5162907268168</v>
      </c>
      <c r="G23" s="317">
        <v>7659.4920599789739</v>
      </c>
      <c r="H23" s="353">
        <v>7794.4885965842786</v>
      </c>
      <c r="I23" s="367">
        <v>8581.6383763837639</v>
      </c>
      <c r="J23" s="317">
        <v>7356.7099932802157</v>
      </c>
      <c r="K23" s="317">
        <v>6476.2573099415204</v>
      </c>
      <c r="L23" s="317">
        <v>6187.4658026096849</v>
      </c>
      <c r="M23" s="317">
        <v>6933.5693764012303</v>
      </c>
      <c r="N23" s="317">
        <v>7012.4888413329263</v>
      </c>
      <c r="O23" s="353">
        <v>6388.1802105263159</v>
      </c>
      <c r="P23" s="353">
        <v>6886.4964067074789</v>
      </c>
      <c r="Q23" s="353">
        <v>7052.8727843137258</v>
      </c>
      <c r="R23" s="353">
        <v>7349.9921918572218</v>
      </c>
      <c r="S23" s="381">
        <v>7382.1321251254776</v>
      </c>
      <c r="T23" s="353">
        <v>6674.6483363219768</v>
      </c>
      <c r="U23" s="353">
        <v>6477.2890304961311</v>
      </c>
      <c r="V23" s="353">
        <v>5532.334583485137</v>
      </c>
      <c r="W23" s="353">
        <v>5379.0787296503877</v>
      </c>
      <c r="X23" s="353">
        <v>5962.9196387994234</v>
      </c>
      <c r="Y23" s="353">
        <v>6054.9246046902454</v>
      </c>
      <c r="Z23" s="353">
        <v>5742.5731501927457</v>
      </c>
      <c r="AA23" s="353">
        <v>5554.8681557115515</v>
      </c>
      <c r="AB23" s="353">
        <v>5469.5852482668824</v>
      </c>
      <c r="AC23" s="381">
        <v>5801.1612554478188</v>
      </c>
      <c r="AD23" s="353">
        <v>5794.1902241846728</v>
      </c>
      <c r="AE23" s="353">
        <v>5236.9307979073337</v>
      </c>
      <c r="AF23" s="353">
        <v>4513.746107345668</v>
      </c>
      <c r="AG23" s="353">
        <v>4218.0338296605123</v>
      </c>
      <c r="AH23" s="353">
        <v>4629.3935190581651</v>
      </c>
      <c r="AI23" s="353">
        <v>4634.552861078203</v>
      </c>
      <c r="AJ23" s="353">
        <v>4952.0304259067652</v>
      </c>
      <c r="AK23" s="353">
        <v>5117.9671150971599</v>
      </c>
      <c r="AL23" s="353">
        <v>5603.2305797317231</v>
      </c>
      <c r="AM23" s="381">
        <v>5784.2093481852571</v>
      </c>
      <c r="AN23" s="353">
        <v>6143.6332673679826</v>
      </c>
      <c r="AO23" s="353">
        <v>6131.0291420005587</v>
      </c>
      <c r="AP23" s="353">
        <v>5969.9859706932275</v>
      </c>
      <c r="AQ23" s="353">
        <v>5684.037639007699</v>
      </c>
      <c r="AR23" s="353">
        <v>5965.6208861135892</v>
      </c>
      <c r="AS23" s="353">
        <v>6020.3646531404538</v>
      </c>
      <c r="AT23" s="353">
        <v>6217.7476381751667</v>
      </c>
      <c r="AU23" s="353">
        <v>7006.1765996223994</v>
      </c>
      <c r="AV23" s="353">
        <v>6445.7690661645129</v>
      </c>
      <c r="AW23" s="381">
        <v>5097.062989128136</v>
      </c>
      <c r="AX23" s="353">
        <v>5378.5226156845174</v>
      </c>
      <c r="AY23" s="353">
        <v>5157.9768651692266</v>
      </c>
      <c r="AZ23" s="353">
        <v>5748.7210399999994</v>
      </c>
      <c r="BA23" s="353">
        <v>4805.6460934432662</v>
      </c>
      <c r="BB23" s="353">
        <v>4450.3939358870502</v>
      </c>
      <c r="BC23" s="353">
        <v>4747.0929595217858</v>
      </c>
      <c r="BD23" s="353">
        <v>4406.5314483500106</v>
      </c>
      <c r="BE23" s="353">
        <v>6619.2122260562282</v>
      </c>
      <c r="BF23" s="353">
        <v>6689</v>
      </c>
      <c r="BG23" s="353">
        <v>6677.9857426585331</v>
      </c>
      <c r="BH23" s="382"/>
    </row>
    <row r="24" spans="1:60" s="87" customFormat="1" ht="15" customHeight="1" x14ac:dyDescent="0.2">
      <c r="A24" s="472">
        <v>15</v>
      </c>
      <c r="B24" s="317">
        <v>4750.4493608652901</v>
      </c>
      <c r="C24" s="317">
        <f t="shared" si="0"/>
        <v>5199.550547959373</v>
      </c>
      <c r="D24" s="353">
        <v>5648.6517350534559</v>
      </c>
      <c r="E24" s="353">
        <f t="shared" si="1"/>
        <v>6508.2228827921645</v>
      </c>
      <c r="F24" s="353">
        <v>7367.7940305308721</v>
      </c>
      <c r="G24" s="317">
        <v>8364.1653294970401</v>
      </c>
      <c r="H24" s="353">
        <v>8581.5733531346123</v>
      </c>
      <c r="I24" s="367">
        <v>9314.9682050245156</v>
      </c>
      <c r="J24" s="317">
        <v>8138.0946529711055</v>
      </c>
      <c r="K24" s="317">
        <v>7209.895833333333</v>
      </c>
      <c r="L24" s="317">
        <v>7084.5513617654778</v>
      </c>
      <c r="M24" s="317">
        <v>7765.7816158764435</v>
      </c>
      <c r="N24" s="317">
        <v>7926.6092937939475</v>
      </c>
      <c r="O24" s="353">
        <v>7157.5595789473682</v>
      </c>
      <c r="P24" s="353">
        <v>7704.475113122171</v>
      </c>
      <c r="Q24" s="353">
        <v>7865.8640313725491</v>
      </c>
      <c r="R24" s="353">
        <v>8136.6786626353942</v>
      </c>
      <c r="S24" s="381">
        <v>8322.5502590954711</v>
      </c>
      <c r="T24" s="353">
        <v>7491.0516039051608</v>
      </c>
      <c r="U24" s="353">
        <v>7248.5148839326357</v>
      </c>
      <c r="V24" s="353">
        <v>6317.921347592207</v>
      </c>
      <c r="W24" s="353">
        <v>6095.2282646630129</v>
      </c>
      <c r="X24" s="353">
        <v>6787.8813649746098</v>
      </c>
      <c r="Y24" s="353">
        <v>6845.892750744787</v>
      </c>
      <c r="Z24" s="353">
        <v>6588.1053931659108</v>
      </c>
      <c r="AA24" s="353">
        <v>6433.2278968000737</v>
      </c>
      <c r="AB24" s="353">
        <v>6350.3307175282398</v>
      </c>
      <c r="AC24" s="381">
        <v>6730.9184769755739</v>
      </c>
      <c r="AD24" s="353">
        <v>6610.3746367753774</v>
      </c>
      <c r="AE24" s="353">
        <v>6060.8930797907333</v>
      </c>
      <c r="AF24" s="353">
        <v>5249.131709104232</v>
      </c>
      <c r="AG24" s="353">
        <v>4973.2564621798692</v>
      </c>
      <c r="AH24" s="353">
        <v>5529.7774798927612</v>
      </c>
      <c r="AI24" s="353">
        <v>5529.2175675482786</v>
      </c>
      <c r="AJ24" s="353">
        <v>5851.6957409323531</v>
      </c>
      <c r="AK24" s="353">
        <v>6080.8131539611359</v>
      </c>
      <c r="AL24" s="353">
        <v>6648.0277210032618</v>
      </c>
      <c r="AM24" s="381">
        <v>6803.8238021638317</v>
      </c>
      <c r="AN24" s="353">
        <v>7235.0978023122589</v>
      </c>
      <c r="AO24" s="353">
        <v>7179.1284331410861</v>
      </c>
      <c r="AP24" s="353">
        <v>7114.4982151326794</v>
      </c>
      <c r="AQ24" s="353">
        <v>6782.9515825491872</v>
      </c>
      <c r="AR24" s="353">
        <v>7068.1213678263457</v>
      </c>
      <c r="AS24" s="353">
        <v>7097.7604104080965</v>
      </c>
      <c r="AT24" s="353">
        <v>7323.6220182662737</v>
      </c>
      <c r="AU24" s="353">
        <v>8103.5732448625467</v>
      </c>
      <c r="AV24" s="353">
        <v>7449.3658306941716</v>
      </c>
      <c r="AW24" s="381">
        <v>6152.31431109607</v>
      </c>
      <c r="AX24" s="353">
        <v>6469.465709013959</v>
      </c>
      <c r="AY24" s="353">
        <v>6198.3834996021787</v>
      </c>
      <c r="AZ24" s="353">
        <v>6845.0866399999995</v>
      </c>
      <c r="BA24" s="353">
        <v>5849.1702394974473</v>
      </c>
      <c r="BB24" s="353">
        <v>5545.1032673687469</v>
      </c>
      <c r="BC24" s="353">
        <v>5803.5299981856897</v>
      </c>
      <c r="BD24" s="353">
        <v>5425.9139308315489</v>
      </c>
      <c r="BE24" s="353">
        <v>7722.5850116099436</v>
      </c>
      <c r="BF24" s="353">
        <v>7824</v>
      </c>
      <c r="BG24" s="353">
        <v>7817.0040431266843</v>
      </c>
      <c r="BH24" s="382"/>
    </row>
    <row r="25" spans="1:60" s="87" customFormat="1" ht="15" customHeight="1" x14ac:dyDescent="0.2">
      <c r="A25" s="472">
        <v>16</v>
      </c>
      <c r="B25" s="317">
        <v>5315.3308751229106</v>
      </c>
      <c r="C25" s="317">
        <f t="shared" si="0"/>
        <v>5819.3229660808365</v>
      </c>
      <c r="D25" s="353">
        <v>6323.3150570387625</v>
      </c>
      <c r="E25" s="353">
        <f t="shared" si="1"/>
        <v>7283.9635207727415</v>
      </c>
      <c r="F25" s="353">
        <v>8244.6119845067205</v>
      </c>
      <c r="G25" s="317">
        <v>9142.3697227909033</v>
      </c>
      <c r="H25" s="353">
        <v>9403.9007107245143</v>
      </c>
      <c r="I25" s="367">
        <v>10020.308345549209</v>
      </c>
      <c r="J25" s="317">
        <v>8951.3725640779503</v>
      </c>
      <c r="K25" s="317">
        <v>7938.4747807017538</v>
      </c>
      <c r="L25" s="317">
        <v>7986.4860320518428</v>
      </c>
      <c r="M25" s="317">
        <v>8639.3745744415864</v>
      </c>
      <c r="N25" s="317">
        <v>8853.42586365026</v>
      </c>
      <c r="O25" s="353">
        <v>7938.5962105263161</v>
      </c>
      <c r="P25" s="353">
        <v>8511.4000532339633</v>
      </c>
      <c r="Q25" s="353">
        <v>8692.7525647058828</v>
      </c>
      <c r="R25" s="353">
        <v>9017.6374790853315</v>
      </c>
      <c r="S25" s="381">
        <v>9202.8777774763275</v>
      </c>
      <c r="T25" s="353">
        <v>8277.1155608686986</v>
      </c>
      <c r="U25" s="353">
        <v>8034.8628129267181</v>
      </c>
      <c r="V25" s="353">
        <v>7044.1737639570511</v>
      </c>
      <c r="W25" s="353">
        <v>6850.0271396604467</v>
      </c>
      <c r="X25" s="353">
        <v>7612.8430911497962</v>
      </c>
      <c r="Y25" s="353">
        <v>7609.3673516156141</v>
      </c>
      <c r="Z25" s="353">
        <v>7367.3213817882397</v>
      </c>
      <c r="AA25" s="353">
        <v>7251.011104020422</v>
      </c>
      <c r="AB25" s="353">
        <v>7244.7160502516099</v>
      </c>
      <c r="AC25" s="381">
        <v>7656.9342207507007</v>
      </c>
      <c r="AD25" s="353">
        <v>7482.2897030892354</v>
      </c>
      <c r="AE25" s="353">
        <v>6914.3445380783805</v>
      </c>
      <c r="AF25" s="353">
        <v>6069.0443915246997</v>
      </c>
      <c r="AG25" s="353">
        <v>5754.8624181060159</v>
      </c>
      <c r="AH25" s="353">
        <v>6386.5944748805223</v>
      </c>
      <c r="AI25" s="353">
        <v>6387.5266410699242</v>
      </c>
      <c r="AJ25" s="353">
        <v>6762.200397102828</v>
      </c>
      <c r="AK25" s="353">
        <v>7036.0657698056793</v>
      </c>
      <c r="AL25" s="353">
        <v>7700.3198202466192</v>
      </c>
      <c r="AM25" s="381">
        <v>7857.3762191547185</v>
      </c>
      <c r="AN25" s="353">
        <v>8339.5387980418709</v>
      </c>
      <c r="AO25" s="353">
        <v>8343.9958332274709</v>
      </c>
      <c r="AP25" s="353">
        <v>8188.5151401682524</v>
      </c>
      <c r="AQ25" s="353">
        <v>7773.5981424905285</v>
      </c>
      <c r="AR25" s="353">
        <v>8169.304644662504</v>
      </c>
      <c r="AS25" s="353">
        <v>8111.1777972916761</v>
      </c>
      <c r="AT25" s="353">
        <v>8479.1986176873179</v>
      </c>
      <c r="AU25" s="353">
        <v>9246.8961814233189</v>
      </c>
      <c r="AV25" s="353">
        <v>8468.3660874775323</v>
      </c>
      <c r="AW25" s="381">
        <v>7187.6552307627226</v>
      </c>
      <c r="AX25" s="353">
        <v>7457.6638972573473</v>
      </c>
      <c r="AY25" s="353">
        <v>7195.8634759369197</v>
      </c>
      <c r="AZ25" s="353">
        <v>7842.8900800000001</v>
      </c>
      <c r="BA25" s="353">
        <v>6906.8254416961126</v>
      </c>
      <c r="BB25" s="353">
        <v>6679.3289356941723</v>
      </c>
      <c r="BC25" s="353">
        <v>6921.301719775025</v>
      </c>
      <c r="BD25" s="353">
        <v>6534.0746008242868</v>
      </c>
      <c r="BE25" s="353">
        <v>8831.0802334939926</v>
      </c>
      <c r="BF25" s="353">
        <v>8963</v>
      </c>
      <c r="BG25" s="353">
        <v>8930.4926230671008</v>
      </c>
      <c r="BH25" s="382"/>
    </row>
    <row r="26" spans="1:60" s="87" customFormat="1" ht="15" customHeight="1" x14ac:dyDescent="0.2">
      <c r="A26" s="472">
        <v>17</v>
      </c>
      <c r="B26" s="317">
        <v>5955.0762045231077</v>
      </c>
      <c r="C26" s="317">
        <f t="shared" si="0"/>
        <v>6532.7492352723639</v>
      </c>
      <c r="D26" s="353">
        <v>7110.422266021621</v>
      </c>
      <c r="E26" s="353">
        <f t="shared" si="1"/>
        <v>8037.075566822612</v>
      </c>
      <c r="F26" s="353">
        <v>8963.7288676236039</v>
      </c>
      <c r="G26" s="317">
        <v>9847.0429923089687</v>
      </c>
      <c r="H26" s="353">
        <v>10185.11170043492</v>
      </c>
      <c r="I26" s="367">
        <v>10764.834049436384</v>
      </c>
      <c r="J26" s="317">
        <v>9785.9126427954307</v>
      </c>
      <c r="K26" s="317">
        <v>8783.4239766081864</v>
      </c>
      <c r="L26" s="317">
        <v>8869.0242578159196</v>
      </c>
      <c r="M26" s="317">
        <v>9535.9568213900202</v>
      </c>
      <c r="N26" s="317">
        <v>9792.9385509018648</v>
      </c>
      <c r="O26" s="353">
        <v>8707.9755789473693</v>
      </c>
      <c r="P26" s="353">
        <v>9237.2640404578124</v>
      </c>
      <c r="Q26" s="353">
        <v>9540.4870274509813</v>
      </c>
      <c r="R26" s="353">
        <v>9853.0855079695884</v>
      </c>
      <c r="S26" s="381">
        <v>10059.169049621531</v>
      </c>
      <c r="T26" s="353">
        <v>9071.4538752739591</v>
      </c>
      <c r="U26" s="353">
        <v>8861.5362767410097</v>
      </c>
      <c r="V26" s="353">
        <v>7789.4131715994072</v>
      </c>
      <c r="W26" s="353">
        <v>7586.6380899591477</v>
      </c>
      <c r="X26" s="353">
        <v>8337.1463573672663</v>
      </c>
      <c r="Y26" s="353">
        <v>8408.7950500343741</v>
      </c>
      <c r="Z26" s="353">
        <v>8173.4783487405957</v>
      </c>
      <c r="AA26" s="353">
        <v>8042.5444798978951</v>
      </c>
      <c r="AB26" s="353">
        <v>8076.7477214343526</v>
      </c>
      <c r="AC26" s="381">
        <v>8547.4059258758734</v>
      </c>
      <c r="AD26" s="353">
        <v>8338.0249021931468</v>
      </c>
      <c r="AE26" s="353">
        <v>7790.3465430281003</v>
      </c>
      <c r="AF26" s="353">
        <v>6941.3638639555484</v>
      </c>
      <c r="AG26" s="353">
        <v>6592.5329362715902</v>
      </c>
      <c r="AH26" s="353">
        <v>7341.8405408555773</v>
      </c>
      <c r="AI26" s="353">
        <v>7264.8038709124894</v>
      </c>
      <c r="AJ26" s="353">
        <v>7644.8324617578792</v>
      </c>
      <c r="AK26" s="353">
        <v>7989.7997010463368</v>
      </c>
      <c r="AL26" s="353">
        <v>8757.1088942730676</v>
      </c>
      <c r="AM26" s="381">
        <v>8866.6617278686772</v>
      </c>
      <c r="AN26" s="353">
        <v>9405.0504114154774</v>
      </c>
      <c r="AO26" s="353">
        <v>9473.6921161614882</v>
      </c>
      <c r="AP26" s="353">
        <v>9211.3884021068934</v>
      </c>
      <c r="AQ26" s="353">
        <v>8758.8313332518628</v>
      </c>
      <c r="AR26" s="353">
        <v>9149.3050728516209</v>
      </c>
      <c r="AS26" s="353">
        <v>9137.3908582520671</v>
      </c>
      <c r="AT26" s="353">
        <v>9532.8856674819908</v>
      </c>
      <c r="AU26" s="353">
        <v>10320.121094389455</v>
      </c>
      <c r="AV26" s="353">
        <v>9398.5000427972282</v>
      </c>
      <c r="AW26" s="381">
        <v>8158.5801429840521</v>
      </c>
      <c r="AX26" s="353">
        <v>8407.7656600193895</v>
      </c>
      <c r="AY26" s="353">
        <v>8191.0841544770174</v>
      </c>
      <c r="AZ26" s="353">
        <v>8840.6935200000007</v>
      </c>
      <c r="BA26" s="353">
        <v>7980.7857086768745</v>
      </c>
      <c r="BB26" s="353">
        <v>7915.0154688886323</v>
      </c>
      <c r="BC26" s="353">
        <v>8119.4430258873399</v>
      </c>
      <c r="BD26" s="353">
        <v>7718.4800671501725</v>
      </c>
      <c r="BE26" s="353">
        <v>9840.2001905695815</v>
      </c>
      <c r="BF26" s="353">
        <v>10043</v>
      </c>
      <c r="BG26" s="353">
        <v>10014.523833167825</v>
      </c>
      <c r="BH26" s="382"/>
    </row>
    <row r="27" spans="1:60" s="87" customFormat="1" ht="15" customHeight="1" x14ac:dyDescent="0.2">
      <c r="A27" s="472">
        <v>18</v>
      </c>
      <c r="B27" s="317">
        <v>6649.2679449360867</v>
      </c>
      <c r="C27" s="317">
        <f t="shared" si="0"/>
        <v>7246.9413247943885</v>
      </c>
      <c r="D27" s="353">
        <v>7844.6147046526912</v>
      </c>
      <c r="E27" s="353">
        <f t="shared" si="1"/>
        <v>8760.5762062794092</v>
      </c>
      <c r="F27" s="353">
        <v>9676.5377079061291</v>
      </c>
      <c r="G27" s="317">
        <v>10539.461074531067</v>
      </c>
      <c r="H27" s="353">
        <v>10860.594887026626</v>
      </c>
      <c r="I27" s="367">
        <v>11531.751503816407</v>
      </c>
      <c r="J27" s="317">
        <v>10535.404051070365</v>
      </c>
      <c r="K27" s="317">
        <v>9552.479532163743</v>
      </c>
      <c r="L27" s="317">
        <v>9688.5240388825641</v>
      </c>
      <c r="M27" s="317">
        <v>10409.549779955161</v>
      </c>
      <c r="N27" s="317">
        <v>10639.346377254662</v>
      </c>
      <c r="O27" s="353">
        <v>9481.2407017543865</v>
      </c>
      <c r="P27" s="353">
        <v>10025.766036731435</v>
      </c>
      <c r="Q27" s="353">
        <v>10350.003952941177</v>
      </c>
      <c r="R27" s="353">
        <v>10698.285848475063</v>
      </c>
      <c r="S27" s="381">
        <v>10912.455790987275</v>
      </c>
      <c r="T27" s="353">
        <v>9890.6152620043831</v>
      </c>
      <c r="U27" s="353">
        <v>9710.8928538916698</v>
      </c>
      <c r="V27" s="353">
        <v>8551.2661966095875</v>
      </c>
      <c r="W27" s="353">
        <v>8268.6852661616485</v>
      </c>
      <c r="X27" s="353">
        <v>9063.637850975123</v>
      </c>
      <c r="Y27" s="353">
        <v>9216.682300817356</v>
      </c>
      <c r="Z27" s="353">
        <v>8963.0562521052416</v>
      </c>
      <c r="AA27" s="353">
        <v>8858.3084693226374</v>
      </c>
      <c r="AB27" s="353">
        <v>8965.2873983882891</v>
      </c>
      <c r="AC27" s="381">
        <v>9372.4017703300797</v>
      </c>
      <c r="AD27" s="353">
        <v>9154.2093147838514</v>
      </c>
      <c r="AE27" s="353">
        <v>8610.8395100404123</v>
      </c>
      <c r="AF27" s="353">
        <v>7759.5860047627775</v>
      </c>
      <c r="AG27" s="353">
        <v>7509.3534246575346</v>
      </c>
      <c r="AH27" s="353">
        <v>8290.6322415199902</v>
      </c>
      <c r="AI27" s="353">
        <v>8149.9844992221051</v>
      </c>
      <c r="AJ27" s="353">
        <v>8508.8827987359837</v>
      </c>
      <c r="AK27" s="353">
        <v>8995.1689088191324</v>
      </c>
      <c r="AL27" s="353">
        <v>9800.407043950243</v>
      </c>
      <c r="AM27" s="381">
        <v>9991.0411981026482</v>
      </c>
      <c r="AN27" s="353">
        <v>10473.445682741381</v>
      </c>
      <c r="AO27" s="353">
        <v>10549.928301023909</v>
      </c>
      <c r="AP27" s="353">
        <v>10212.145485409023</v>
      </c>
      <c r="AQ27" s="353">
        <v>9765.7180007332263</v>
      </c>
      <c r="AR27" s="353">
        <v>10214.923818019624</v>
      </c>
      <c r="AS27" s="353">
        <v>10268.528446642325</v>
      </c>
      <c r="AT27" s="353">
        <v>10576.632273410676</v>
      </c>
      <c r="AU27" s="353">
        <v>11293.03331841844</v>
      </c>
      <c r="AV27" s="353">
        <v>10275.314217238723</v>
      </c>
      <c r="AW27" s="381">
        <v>9082.6570497906014</v>
      </c>
      <c r="AX27" s="353">
        <v>9316.3076858926925</v>
      </c>
      <c r="AY27" s="353">
        <v>9104.9701124099793</v>
      </c>
      <c r="AZ27" s="353">
        <v>9706.7116000000005</v>
      </c>
      <c r="BA27" s="353">
        <v>9041.701923831959</v>
      </c>
      <c r="BB27" s="353">
        <v>9024.676927824712</v>
      </c>
      <c r="BC27" s="353">
        <v>9254.1346600078286</v>
      </c>
      <c r="BD27" s="353">
        <v>8925.8634173024875</v>
      </c>
      <c r="BE27" s="353">
        <v>10834.977325920239</v>
      </c>
      <c r="BF27" s="353">
        <v>10942</v>
      </c>
      <c r="BG27" s="353">
        <v>10925.738473542346</v>
      </c>
      <c r="BH27" s="382"/>
    </row>
    <row r="28" spans="1:60" s="87" customFormat="1" ht="15" customHeight="1" x14ac:dyDescent="0.2">
      <c r="A28" s="473">
        <v>19</v>
      </c>
      <c r="B28" s="316">
        <v>7343.4596853490666</v>
      </c>
      <c r="C28" s="316">
        <f t="shared" si="0"/>
        <v>7951.2118948754542</v>
      </c>
      <c r="D28" s="354">
        <v>8558.9641044018408</v>
      </c>
      <c r="E28" s="354">
        <f t="shared" si="1"/>
        <v>9493.0794547983223</v>
      </c>
      <c r="F28" s="354">
        <v>10427.194805194804</v>
      </c>
      <c r="G28" s="316">
        <v>11262.517124993083</v>
      </c>
      <c r="H28" s="354">
        <v>11565.44690781797</v>
      </c>
      <c r="I28" s="368">
        <v>12360.246272051761</v>
      </c>
      <c r="J28" s="316">
        <v>11295.52654315062</v>
      </c>
      <c r="K28" s="316">
        <v>10336.713815789473</v>
      </c>
      <c r="L28" s="316">
        <v>10469.230930904632</v>
      </c>
      <c r="M28" s="316">
        <v>11241.762019430376</v>
      </c>
      <c r="N28" s="316">
        <v>11494.218281870988</v>
      </c>
      <c r="O28" s="354">
        <v>10305.020631578947</v>
      </c>
      <c r="P28" s="354">
        <v>10803.214266702154</v>
      </c>
      <c r="Q28" s="354">
        <v>11096.98309019608</v>
      </c>
      <c r="R28" s="354">
        <v>11494.724630874452</v>
      </c>
      <c r="S28" s="383">
        <v>11702.647385984426</v>
      </c>
      <c r="T28" s="354">
        <v>10715.292887029289</v>
      </c>
      <c r="U28" s="354">
        <v>10522.444242148384</v>
      </c>
      <c r="V28" s="354">
        <v>9275.1452390647428</v>
      </c>
      <c r="W28" s="354">
        <v>8989.3817823489571</v>
      </c>
      <c r="X28" s="354">
        <v>9801.0704815349054</v>
      </c>
      <c r="Y28" s="354">
        <v>10005.535558780843</v>
      </c>
      <c r="Z28" s="354">
        <v>9773.3579849545258</v>
      </c>
      <c r="AA28" s="354">
        <v>9738.6874282067656</v>
      </c>
      <c r="AB28" s="354">
        <v>9886.9524580356829</v>
      </c>
      <c r="AC28" s="383">
        <v>10277.839386465759</v>
      </c>
      <c r="AD28" s="354">
        <v>9959.6071492345909</v>
      </c>
      <c r="AE28" s="354">
        <v>9391.435356035212</v>
      </c>
      <c r="AF28" s="354">
        <v>8642.048726873054</v>
      </c>
      <c r="AG28" s="354">
        <v>8416.2801667659314</v>
      </c>
      <c r="AH28" s="354">
        <v>9168.4259237673377</v>
      </c>
      <c r="AI28" s="354">
        <v>9038.3264869185423</v>
      </c>
      <c r="AJ28" s="354">
        <v>9450.3570010347048</v>
      </c>
      <c r="AK28" s="354">
        <v>9964.0896860986541</v>
      </c>
      <c r="AL28" s="354">
        <v>10759.761664343047</v>
      </c>
      <c r="AM28" s="383">
        <v>11071.153760059689</v>
      </c>
      <c r="AN28" s="354">
        <v>11540.399125091137</v>
      </c>
      <c r="AO28" s="354">
        <v>11588.179679361772</v>
      </c>
      <c r="AP28" s="354">
        <v>11205.991262887243</v>
      </c>
      <c r="AQ28" s="354">
        <v>10856.511890504704</v>
      </c>
      <c r="AR28" s="354">
        <v>11248.929646149272</v>
      </c>
      <c r="AS28" s="354">
        <v>11304.978046864167</v>
      </c>
      <c r="AT28" s="354">
        <v>11579.374548392163</v>
      </c>
      <c r="AU28" s="354">
        <v>12251.442503083019</v>
      </c>
      <c r="AV28" s="354">
        <v>11180.565608148592</v>
      </c>
      <c r="AW28" s="383">
        <v>10016.103557680106</v>
      </c>
      <c r="AX28" s="354">
        <v>10199.452094778431</v>
      </c>
      <c r="AY28" s="354">
        <v>9956.7253809902686</v>
      </c>
      <c r="AZ28" s="354">
        <v>10547.25856</v>
      </c>
      <c r="BA28" s="354">
        <v>10005.874754613269</v>
      </c>
      <c r="BB28" s="354">
        <v>10027.537476372334</v>
      </c>
      <c r="BC28" s="354">
        <v>10265.099433744257</v>
      </c>
      <c r="BD28" s="354">
        <v>9996.4239137610693</v>
      </c>
      <c r="BE28" s="354">
        <v>11766.236250774769</v>
      </c>
      <c r="BF28" s="354">
        <v>11791</v>
      </c>
      <c r="BG28" s="354">
        <v>11782.94793587743</v>
      </c>
      <c r="BH28" s="384"/>
    </row>
    <row r="29" spans="1:60" s="87" customFormat="1" ht="15" customHeight="1" x14ac:dyDescent="0.2">
      <c r="A29" s="472">
        <v>20</v>
      </c>
      <c r="B29" s="317">
        <v>7996.8166175024589</v>
      </c>
      <c r="C29" s="317">
        <f t="shared" si="0"/>
        <v>8595.378983062883</v>
      </c>
      <c r="D29" s="353">
        <v>9193.9413486233061</v>
      </c>
      <c r="E29" s="353">
        <f t="shared" si="1"/>
        <v>10160.664454215959</v>
      </c>
      <c r="F29" s="353">
        <v>11127.387559808612</v>
      </c>
      <c r="G29" s="317">
        <v>12046.849111934931</v>
      </c>
      <c r="H29" s="353">
        <v>12270.298928609312</v>
      </c>
      <c r="I29" s="367">
        <v>13166.349289794267</v>
      </c>
      <c r="J29" s="317">
        <v>12119.435538062782</v>
      </c>
      <c r="K29" s="317">
        <v>11075.411915204679</v>
      </c>
      <c r="L29" s="317">
        <v>11317.825378754706</v>
      </c>
      <c r="M29" s="317">
        <v>12041.78925516898</v>
      </c>
      <c r="N29" s="317">
        <v>12357.554264750841</v>
      </c>
      <c r="O29" s="353">
        <v>11031.656701754386</v>
      </c>
      <c r="P29" s="353">
        <v>11543.81660899654</v>
      </c>
      <c r="Q29" s="353">
        <v>11850.910870588235</v>
      </c>
      <c r="R29" s="353">
        <v>12287.912642733436</v>
      </c>
      <c r="S29" s="381">
        <v>12507.861634878862</v>
      </c>
      <c r="T29" s="353">
        <v>11487.566248256626</v>
      </c>
      <c r="U29" s="353">
        <v>11281.068365953573</v>
      </c>
      <c r="V29" s="353">
        <v>10060.732003171812</v>
      </c>
      <c r="W29" s="353">
        <v>9746.4541479337331</v>
      </c>
      <c r="X29" s="353">
        <v>10516.620838190836</v>
      </c>
      <c r="Y29" s="353">
        <v>10819.767473836988</v>
      </c>
      <c r="Z29" s="353">
        <v>10519.415846401436</v>
      </c>
      <c r="AA29" s="353">
        <v>10544.355328653479</v>
      </c>
      <c r="AB29" s="353">
        <v>10820.308829221944</v>
      </c>
      <c r="AC29" s="381">
        <v>11192.630696983006</v>
      </c>
      <c r="AD29" s="353">
        <v>10842.308793688415</v>
      </c>
      <c r="AE29" s="353">
        <v>10213.662980483068</v>
      </c>
      <c r="AF29" s="353">
        <v>9443.3654515479029</v>
      </c>
      <c r="AG29" s="353">
        <v>9412.2506253722458</v>
      </c>
      <c r="AH29" s="353">
        <v>10083.33220655088</v>
      </c>
      <c r="AI29" s="353">
        <v>9956.7013887897683</v>
      </c>
      <c r="AJ29" s="353">
        <v>10399.573589865489</v>
      </c>
      <c r="AK29" s="353">
        <v>10957.309417040358</v>
      </c>
      <c r="AL29" s="353">
        <v>11746.098133434398</v>
      </c>
      <c r="AM29" s="381">
        <v>12152.741885625965</v>
      </c>
      <c r="AN29" s="353">
        <v>12621.770857202375</v>
      </c>
      <c r="AO29" s="353">
        <v>12633.465281130109</v>
      </c>
      <c r="AP29" s="353">
        <v>12155.604683092439</v>
      </c>
      <c r="AQ29" s="353">
        <v>11840.391738971037</v>
      </c>
      <c r="AR29" s="353">
        <v>12255.274171870355</v>
      </c>
      <c r="AS29" s="353">
        <v>12326.072838193833</v>
      </c>
      <c r="AT29" s="353">
        <v>12585.844489823396</v>
      </c>
      <c r="AU29" s="353">
        <v>13156.673876744771</v>
      </c>
      <c r="AV29" s="353">
        <v>12062.11931866815</v>
      </c>
      <c r="AW29" s="381">
        <v>10814.862050002115</v>
      </c>
      <c r="AX29" s="353">
        <v>11031.801269689042</v>
      </c>
      <c r="AY29" s="353">
        <v>10793.79521390538</v>
      </c>
      <c r="AZ29" s="353">
        <v>11372.301359999999</v>
      </c>
      <c r="BA29" s="353">
        <v>10957.003533568904</v>
      </c>
      <c r="BB29" s="353">
        <v>10962.045442271343</v>
      </c>
      <c r="BC29" s="353">
        <v>11236.936909752394</v>
      </c>
      <c r="BD29" s="353">
        <v>10980.295121238129</v>
      </c>
      <c r="BE29" s="353">
        <v>12575.581190967374</v>
      </c>
      <c r="BF29" s="353">
        <v>12603</v>
      </c>
      <c r="BG29" s="353">
        <v>12581.242658533125</v>
      </c>
      <c r="BH29" s="382"/>
    </row>
    <row r="30" spans="1:60" s="87" customFormat="1" ht="15" customHeight="1" x14ac:dyDescent="0.2">
      <c r="A30" s="472">
        <v>21</v>
      </c>
      <c r="B30" s="317">
        <v>8643.3677482792536</v>
      </c>
      <c r="C30" s="317">
        <f t="shared" si="0"/>
        <v>9219.6073048270773</v>
      </c>
      <c r="D30" s="353">
        <v>9795.8468613749028</v>
      </c>
      <c r="E30" s="353">
        <f t="shared" si="1"/>
        <v>10808.559566481483</v>
      </c>
      <c r="F30" s="353">
        <v>11821.272271588061</v>
      </c>
      <c r="G30" s="317">
        <v>12794.415536988878</v>
      </c>
      <c r="H30" s="353">
        <v>13057.383685159648</v>
      </c>
      <c r="I30" s="367">
        <v>13910.874993681444</v>
      </c>
      <c r="J30" s="317">
        <v>12922.082365364309</v>
      </c>
      <c r="K30" s="317">
        <v>11829.288742690058</v>
      </c>
      <c r="L30" s="317">
        <v>12137.32515982135</v>
      </c>
      <c r="M30" s="317">
        <v>12828.022917877606</v>
      </c>
      <c r="N30" s="317">
        <v>13195.498012840111</v>
      </c>
      <c r="O30" s="353">
        <v>11665.034666666666</v>
      </c>
      <c r="P30" s="353">
        <v>12254.942241149853</v>
      </c>
      <c r="Q30" s="353">
        <v>12559.672470588235</v>
      </c>
      <c r="R30" s="353">
        <v>13090.852966213637</v>
      </c>
      <c r="S30" s="381">
        <v>13331.103068450038</v>
      </c>
      <c r="T30" s="353">
        <v>12251.565252042239</v>
      </c>
      <c r="U30" s="353">
        <v>12042.212835685024</v>
      </c>
      <c r="V30" s="353">
        <v>10805.971410814169</v>
      </c>
      <c r="W30" s="353">
        <v>10437.595286485599</v>
      </c>
      <c r="X30" s="353">
        <v>11199.34778399099</v>
      </c>
      <c r="Y30" s="353">
        <v>11598.046291345199</v>
      </c>
      <c r="Z30" s="353">
        <v>11244.749878363709</v>
      </c>
      <c r="AA30" s="353">
        <v>11378.292278238674</v>
      </c>
      <c r="AB30" s="353">
        <v>11640.64918886582</v>
      </c>
      <c r="AC30" s="381">
        <v>12066.265752221359</v>
      </c>
      <c r="AD30" s="353">
        <v>11667.482021395757</v>
      </c>
      <c r="AE30" s="353">
        <v>11013.34005826885</v>
      </c>
      <c r="AF30" s="353">
        <v>10248.063259449229</v>
      </c>
      <c r="AG30" s="353">
        <v>10317.528409767719</v>
      </c>
      <c r="AH30" s="353">
        <v>11085.372421028091</v>
      </c>
      <c r="AI30" s="353">
        <v>10846.624056179613</v>
      </c>
      <c r="AJ30" s="353">
        <v>11432.40795324254</v>
      </c>
      <c r="AK30" s="353">
        <v>11958.122571001493</v>
      </c>
      <c r="AL30" s="353">
        <v>12759.416451224299</v>
      </c>
      <c r="AM30" s="381">
        <v>13201.867611789157</v>
      </c>
      <c r="AN30" s="353">
        <v>13668.538693886054</v>
      </c>
      <c r="AO30" s="353">
        <v>13674.530348840164</v>
      </c>
      <c r="AP30" s="353">
        <v>13206.12316832672</v>
      </c>
      <c r="AQ30" s="353">
        <v>12894.645386777465</v>
      </c>
      <c r="AR30" s="353">
        <v>13287.962795123402</v>
      </c>
      <c r="AS30" s="353">
        <v>13423.941673984378</v>
      </c>
      <c r="AT30" s="353">
        <v>13596.042097704372</v>
      </c>
      <c r="AU30" s="353">
        <v>14075.19970315723</v>
      </c>
      <c r="AV30" s="353">
        <v>12933.00907301207</v>
      </c>
      <c r="AW30" s="381">
        <v>11624.161343542452</v>
      </c>
      <c r="AX30" s="353">
        <v>11856.069384649065</v>
      </c>
      <c r="AY30" s="353">
        <v>11654.587673664239</v>
      </c>
      <c r="AZ30" s="353">
        <v>12107.641519999999</v>
      </c>
      <c r="BA30" s="353">
        <v>11835.303023164506</v>
      </c>
      <c r="BB30" s="353">
        <v>11810.0446707557</v>
      </c>
      <c r="BC30" s="353">
        <v>12118.887350438776</v>
      </c>
      <c r="BD30" s="353">
        <v>11882.69928605785</v>
      </c>
      <c r="BE30" s="353">
        <v>13352.142538645847</v>
      </c>
      <c r="BF30" s="353">
        <v>13345</v>
      </c>
      <c r="BG30" s="353">
        <v>13312.767342885516</v>
      </c>
      <c r="BH30" s="382"/>
    </row>
    <row r="31" spans="1:60" s="87" customFormat="1" ht="15" customHeight="1" x14ac:dyDescent="0.2">
      <c r="A31" s="472">
        <v>22</v>
      </c>
      <c r="B31" s="317">
        <v>9249.0840707964599</v>
      </c>
      <c r="C31" s="317">
        <f t="shared" si="0"/>
        <v>9826.7253956084678</v>
      </c>
      <c r="D31" s="353">
        <v>10404.366720420474</v>
      </c>
      <c r="E31" s="353">
        <f t="shared" si="1"/>
        <v>11513.380215986039</v>
      </c>
      <c r="F31" s="353">
        <v>12622.393711551606</v>
      </c>
      <c r="G31" s="317">
        <v>13492.96121285896</v>
      </c>
      <c r="H31" s="353">
        <v>13750.488172271136</v>
      </c>
      <c r="I31" s="367">
        <v>14638.606884698984</v>
      </c>
      <c r="J31" s="317">
        <v>13719.413650763176</v>
      </c>
      <c r="K31" s="317">
        <v>12653.999634502923</v>
      </c>
      <c r="L31" s="317">
        <v>12976.221385410279</v>
      </c>
      <c r="M31" s="317">
        <v>13600.463007556258</v>
      </c>
      <c r="N31" s="317">
        <v>14029.209721797615</v>
      </c>
      <c r="O31" s="353">
        <v>12302.298385964912</v>
      </c>
      <c r="P31" s="353">
        <v>12940.27575192973</v>
      </c>
      <c r="Q31" s="353">
        <v>13282.331356862745</v>
      </c>
      <c r="R31" s="353">
        <v>13871.037895910998</v>
      </c>
      <c r="S31" s="381">
        <v>14097.258417211535</v>
      </c>
      <c r="T31" s="353">
        <v>13001.773660091652</v>
      </c>
      <c r="U31" s="353">
        <v>12775.633500227583</v>
      </c>
      <c r="V31" s="353">
        <v>11494.249844623988</v>
      </c>
      <c r="W31" s="353">
        <v>11181.026708546326</v>
      </c>
      <c r="X31" s="353">
        <v>11888.6394119623</v>
      </c>
      <c r="Y31" s="353">
        <v>12325.567794668093</v>
      </c>
      <c r="Z31" s="353">
        <v>11999.097271604474</v>
      </c>
      <c r="AA31" s="353">
        <v>12181.940960889782</v>
      </c>
      <c r="AB31" s="353">
        <v>12474.629411971706</v>
      </c>
      <c r="AC31" s="381">
        <v>12855.71755802561</v>
      </c>
      <c r="AD31" s="353">
        <v>12499.84630119641</v>
      </c>
      <c r="AE31" s="353">
        <v>11811.28247861909</v>
      </c>
      <c r="AF31" s="353">
        <v>11078.119191549125</v>
      </c>
      <c r="AG31" s="353">
        <v>11156.847885646219</v>
      </c>
      <c r="AH31" s="353">
        <v>12022.868982398881</v>
      </c>
      <c r="AI31" s="353">
        <v>11820.322747320191</v>
      </c>
      <c r="AJ31" s="353">
        <v>12376.979110154089</v>
      </c>
      <c r="AK31" s="353">
        <v>12939.192825112106</v>
      </c>
      <c r="AL31" s="353">
        <v>13781.72871858038</v>
      </c>
      <c r="AM31" s="381">
        <v>14236.237701860042</v>
      </c>
      <c r="AN31" s="353">
        <v>14644.656910738464</v>
      </c>
      <c r="AO31" s="353">
        <v>14624.150511954063</v>
      </c>
      <c r="AP31" s="353">
        <v>14240.054519583615</v>
      </c>
      <c r="AQ31" s="353">
        <v>13908.298765733838</v>
      </c>
      <c r="AR31" s="353">
        <v>14350.94713053821</v>
      </c>
      <c r="AS31" s="353">
        <v>14438.638628275638</v>
      </c>
      <c r="AT31" s="353">
        <v>14611.209927518343</v>
      </c>
      <c r="AU31" s="353">
        <v>14922.418919361353</v>
      </c>
      <c r="AV31" s="353">
        <v>13806.268595395019</v>
      </c>
      <c r="AW31" s="381">
        <v>12418.235035322983</v>
      </c>
      <c r="AX31" s="353">
        <v>12643.395511263539</v>
      </c>
      <c r="AY31" s="353">
        <v>12448.730848481138</v>
      </c>
      <c r="AZ31" s="353">
        <v>12896.138800000001</v>
      </c>
      <c r="BA31" s="353">
        <v>12684.253396152335</v>
      </c>
      <c r="BB31" s="353">
        <v>12701.832272499327</v>
      </c>
      <c r="BC31" s="353">
        <v>13009.297747390734</v>
      </c>
      <c r="BD31" s="353">
        <v>12793.459044996274</v>
      </c>
      <c r="BE31" s="353">
        <v>14103.091704672657</v>
      </c>
      <c r="BF31" s="353">
        <v>14161</v>
      </c>
      <c r="BG31" s="353">
        <v>14150.338558660804</v>
      </c>
      <c r="BH31" s="382"/>
    </row>
    <row r="32" spans="1:60" s="87" customFormat="1" ht="15" customHeight="1" x14ac:dyDescent="0.2">
      <c r="A32" s="472">
        <v>23</v>
      </c>
      <c r="B32" s="317">
        <v>9847.9945919370712</v>
      </c>
      <c r="C32" s="317">
        <f t="shared" si="0"/>
        <v>10473.433836612388</v>
      </c>
      <c r="D32" s="353">
        <v>11098.873081287704</v>
      </c>
      <c r="E32" s="353">
        <f t="shared" si="1"/>
        <v>12242.269987898351</v>
      </c>
      <c r="F32" s="353">
        <v>13385.666894508999</v>
      </c>
      <c r="G32" s="317">
        <v>14271.165606152825</v>
      </c>
      <c r="H32" s="353">
        <v>14502.330327781903</v>
      </c>
      <c r="I32" s="367">
        <v>15332.751149977252</v>
      </c>
      <c r="J32" s="317">
        <v>14484.851684746089</v>
      </c>
      <c r="K32" s="317">
        <v>13453.412646198831</v>
      </c>
      <c r="L32" s="317">
        <v>13805.419388738066</v>
      </c>
      <c r="M32" s="317">
        <v>14446.468820061449</v>
      </c>
      <c r="N32" s="317">
        <v>14862.921430755121</v>
      </c>
      <c r="O32" s="353">
        <v>12943.447859649123</v>
      </c>
      <c r="P32" s="353">
        <v>13673.508916688847</v>
      </c>
      <c r="Q32" s="353">
        <v>14001.515921568627</v>
      </c>
      <c r="R32" s="353">
        <v>14602.461267502274</v>
      </c>
      <c r="S32" s="381">
        <v>14848.391112075746</v>
      </c>
      <c r="T32" s="353">
        <v>13702.335923490735</v>
      </c>
      <c r="U32" s="353">
        <v>13526.696586253984</v>
      </c>
      <c r="V32" s="353">
        <v>12194.395147982254</v>
      </c>
      <c r="W32" s="353">
        <v>11858.526903574142</v>
      </c>
      <c r="X32" s="353">
        <v>12637.013179474008</v>
      </c>
      <c r="Y32" s="353">
        <v>13010.791536169889</v>
      </c>
      <c r="Z32" s="353">
        <v>12761.734196639094</v>
      </c>
      <c r="AA32" s="353">
        <v>12949.243723219985</v>
      </c>
      <c r="AB32" s="353">
        <v>13252.1016293064</v>
      </c>
      <c r="AC32" s="381">
        <v>13630.203452819353</v>
      </c>
      <c r="AD32" s="353">
        <v>13375.356893556924</v>
      </c>
      <c r="AE32" s="353">
        <v>12657.795307164562</v>
      </c>
      <c r="AF32" s="353">
        <v>11818.576418147402</v>
      </c>
      <c r="AG32" s="353">
        <v>12091.80690887433</v>
      </c>
      <c r="AH32" s="353">
        <v>12894.208299335587</v>
      </c>
      <c r="AI32" s="353">
        <v>12836.69979018284</v>
      </c>
      <c r="AJ32" s="353">
        <v>13333.938085516933</v>
      </c>
      <c r="AK32" s="353">
        <v>13873.183856502241</v>
      </c>
      <c r="AL32" s="353">
        <v>14777.059137237915</v>
      </c>
      <c r="AM32" s="381">
        <v>15174.696157330915</v>
      </c>
      <c r="AN32" s="353">
        <v>15576.078429330277</v>
      </c>
      <c r="AO32" s="353">
        <v>15551.261160090449</v>
      </c>
      <c r="AP32" s="353">
        <v>15186.903417459249</v>
      </c>
      <c r="AQ32" s="353">
        <v>14898.94532567518</v>
      </c>
      <c r="AR32" s="353">
        <v>15263.770110020814</v>
      </c>
      <c r="AS32" s="353">
        <v>15435.421638859361</v>
      </c>
      <c r="AT32" s="353">
        <v>15538.156318021676</v>
      </c>
      <c r="AU32" s="353">
        <v>15762.386615883272</v>
      </c>
      <c r="AV32" s="353">
        <v>14697.301378070702</v>
      </c>
      <c r="AW32" s="381">
        <v>13215.822327509624</v>
      </c>
      <c r="AX32" s="353">
        <v>13464.200314816168</v>
      </c>
      <c r="AY32" s="353">
        <v>13308.393659342677</v>
      </c>
      <c r="AZ32" s="353">
        <v>13731.14856</v>
      </c>
      <c r="BA32" s="353">
        <v>13589.727993718099</v>
      </c>
      <c r="BB32" s="353">
        <v>13577.599737684683</v>
      </c>
      <c r="BC32" s="353">
        <v>13943.065420203775</v>
      </c>
      <c r="BD32" s="353">
        <v>13692.729862021484</v>
      </c>
      <c r="BE32" s="353">
        <v>14907.314208534928</v>
      </c>
      <c r="BF32" s="353">
        <v>14987</v>
      </c>
      <c r="BG32" s="353">
        <v>14984.96403745212</v>
      </c>
      <c r="BH32" s="382"/>
    </row>
    <row r="33" spans="1:60" s="87" customFormat="1" ht="15" customHeight="1" x14ac:dyDescent="0.2">
      <c r="A33" s="472">
        <v>24</v>
      </c>
      <c r="B33" s="317">
        <v>10487.739921337266</v>
      </c>
      <c r="C33" s="317">
        <f t="shared" si="0"/>
        <v>11137.252508599111</v>
      </c>
      <c r="D33" s="353">
        <v>11786.765095860957</v>
      </c>
      <c r="E33" s="353">
        <f t="shared" si="1"/>
        <v>12920.542265405984</v>
      </c>
      <c r="F33" s="353">
        <v>14054.319434951012</v>
      </c>
      <c r="G33" s="317">
        <v>15018.732031206771</v>
      </c>
      <c r="H33" s="353">
        <v>15201.308581733319</v>
      </c>
      <c r="I33" s="367">
        <v>16004.503664762675</v>
      </c>
      <c r="J33" s="317">
        <v>15207.765383507729</v>
      </c>
      <c r="K33" s="317">
        <v>14237.646929824561</v>
      </c>
      <c r="L33" s="317">
        <v>14576.428058498992</v>
      </c>
      <c r="M33" s="317">
        <v>15214.311052063442</v>
      </c>
      <c r="N33" s="317">
        <v>15607.760317945584</v>
      </c>
      <c r="O33" s="353">
        <v>13638.997894736842</v>
      </c>
      <c r="P33" s="353">
        <v>14410.426670215596</v>
      </c>
      <c r="Q33" s="353">
        <v>14717.226164705882</v>
      </c>
      <c r="R33" s="353">
        <v>15454.163149088559</v>
      </c>
      <c r="S33" s="381">
        <v>15662.618953308553</v>
      </c>
      <c r="T33" s="353">
        <v>14460.81868898187</v>
      </c>
      <c r="U33" s="353">
        <v>14277.759672280383</v>
      </c>
      <c r="V33" s="353">
        <v>12882.673581792073</v>
      </c>
      <c r="W33" s="353">
        <v>12522.386155077909</v>
      </c>
      <c r="X33" s="353">
        <v>13424.775040012646</v>
      </c>
      <c r="Y33" s="353">
        <v>13753.117256130166</v>
      </c>
      <c r="Z33" s="353">
        <v>13495.357760395222</v>
      </c>
      <c r="AA33" s="353">
        <v>13724.623356732611</v>
      </c>
      <c r="AB33" s="353">
        <v>14043.213710103108</v>
      </c>
      <c r="AC33" s="381">
        <v>14425.267475252542</v>
      </c>
      <c r="AD33" s="353">
        <v>14195.136832194283</v>
      </c>
      <c r="AE33" s="353">
        <v>13454.003070079258</v>
      </c>
      <c r="AF33" s="353">
        <v>12599.606643463396</v>
      </c>
      <c r="AG33" s="353">
        <v>12983.893031566409</v>
      </c>
      <c r="AH33" s="353">
        <v>13767.161207599953</v>
      </c>
      <c r="AI33" s="353">
        <v>13739.267895119965</v>
      </c>
      <c r="AJ33" s="353">
        <v>14197.988422495037</v>
      </c>
      <c r="AK33" s="353">
        <v>14755.539611360238</v>
      </c>
      <c r="AL33" s="353">
        <v>15638.979303997075</v>
      </c>
      <c r="AM33" s="381">
        <v>15980.353887971005</v>
      </c>
      <c r="AN33" s="353">
        <v>16471.454223518384</v>
      </c>
      <c r="AO33" s="353">
        <v>16453.048603877131</v>
      </c>
      <c r="AP33" s="353">
        <v>16095.049002720987</v>
      </c>
      <c r="AQ33" s="353">
        <v>15790.797898081388</v>
      </c>
      <c r="AR33" s="353">
        <v>16179.227499256616</v>
      </c>
      <c r="AS33" s="353">
        <v>16327.280122013217</v>
      </c>
      <c r="AT33" s="353">
        <v>16524.745371720932</v>
      </c>
      <c r="AU33" s="353">
        <v>16610.814418701095</v>
      </c>
      <c r="AV33" s="353">
        <v>15581.224856629291</v>
      </c>
      <c r="AW33" s="381">
        <v>14045.032023351241</v>
      </c>
      <c r="AX33" s="353">
        <v>14323.10154385014</v>
      </c>
      <c r="AY33" s="353">
        <v>14182.741905869392</v>
      </c>
      <c r="AZ33" s="353">
        <v>14488.63752</v>
      </c>
      <c r="BA33" s="353">
        <v>14451.722418531604</v>
      </c>
      <c r="BB33" s="353">
        <v>14433.075029896232</v>
      </c>
      <c r="BC33" s="353">
        <v>14845.108257020902</v>
      </c>
      <c r="BD33" s="353">
        <v>14561.711650366402</v>
      </c>
      <c r="BE33" s="353">
        <v>15710.512225131135</v>
      </c>
      <c r="BF33" s="353">
        <v>15859</v>
      </c>
      <c r="BG33" s="353">
        <v>15843.155412115193</v>
      </c>
      <c r="BH33" s="382"/>
    </row>
    <row r="34" spans="1:60" s="87" customFormat="1" ht="15" customHeight="1" x14ac:dyDescent="0.2">
      <c r="A34" s="472">
        <v>25</v>
      </c>
      <c r="B34" s="317">
        <v>11195.543264503442</v>
      </c>
      <c r="C34" s="317">
        <f t="shared" si="0"/>
        <v>11861.55757264472</v>
      </c>
      <c r="D34" s="353">
        <v>12527.571880786001</v>
      </c>
      <c r="E34" s="353">
        <f t="shared" si="1"/>
        <v>13631.579970923873</v>
      </c>
      <c r="F34" s="353">
        <v>14735.588061061744</v>
      </c>
      <c r="G34" s="317">
        <v>15741.788081668787</v>
      </c>
      <c r="H34" s="353">
        <v>15882.665535164952</v>
      </c>
      <c r="I34" s="367">
        <v>16771.421119142698</v>
      </c>
      <c r="J34" s="317">
        <v>15925.363540366709</v>
      </c>
      <c r="K34" s="317">
        <v>15072.47697368421</v>
      </c>
      <c r="L34" s="317">
        <v>15361.984061651632</v>
      </c>
      <c r="M34" s="317">
        <v>16000.54471477207</v>
      </c>
      <c r="N34" s="317">
        <v>16365.295322531336</v>
      </c>
      <c r="O34" s="353">
        <v>14346.205192982457</v>
      </c>
      <c r="P34" s="353">
        <v>15128.921479904178</v>
      </c>
      <c r="Q34" s="353">
        <v>15495.474196078432</v>
      </c>
      <c r="R34" s="353">
        <v>16322.118883376874</v>
      </c>
      <c r="S34" s="381">
        <v>16452.810548305704</v>
      </c>
      <c r="T34" s="353">
        <v>15199.99462044232</v>
      </c>
      <c r="U34" s="353">
        <v>14975.895493855258</v>
      </c>
      <c r="V34" s="353">
        <v>13563.831893872826</v>
      </c>
      <c r="W34" s="353">
        <v>13195.339368931043</v>
      </c>
      <c r="X34" s="353">
        <v>14219.101582722442</v>
      </c>
      <c r="Y34" s="353">
        <v>14561.004506913147</v>
      </c>
      <c r="Z34" s="353">
        <v>14255.922302481378</v>
      </c>
      <c r="AA34" s="353">
        <v>14540.387346157355</v>
      </c>
      <c r="AB34" s="353">
        <v>14844.068550515536</v>
      </c>
      <c r="AC34" s="381">
        <v>15175.433764654212</v>
      </c>
      <c r="AD34" s="353">
        <v>14944.804012921868</v>
      </c>
      <c r="AE34" s="353">
        <v>14258.884120171673</v>
      </c>
      <c r="AF34" s="353">
        <v>13372.184160713197</v>
      </c>
      <c r="AG34" s="353">
        <v>13819.914592019059</v>
      </c>
      <c r="AH34" s="353">
        <v>14594.933558689823</v>
      </c>
      <c r="AI34" s="353">
        <v>14618.125804655941</v>
      </c>
      <c r="AJ34" s="353">
        <v>15027.972258732068</v>
      </c>
      <c r="AK34" s="353">
        <v>15648.52615844544</v>
      </c>
      <c r="AL34" s="353">
        <v>16455.929722925324</v>
      </c>
      <c r="AM34" s="381">
        <v>16766.82929169109</v>
      </c>
      <c r="AN34" s="353">
        <v>17313.482345589</v>
      </c>
      <c r="AO34" s="353">
        <v>17319.664930511448</v>
      </c>
      <c r="AP34" s="353">
        <v>16974.167103522304</v>
      </c>
      <c r="AQ34" s="353">
        <v>16669.117047537577</v>
      </c>
      <c r="AR34" s="353">
        <v>17009.066571513529</v>
      </c>
      <c r="AS34" s="353">
        <v>17265.203031843601</v>
      </c>
      <c r="AT34" s="353">
        <v>17420.627875143055</v>
      </c>
      <c r="AU34" s="353">
        <v>17490.665473475136</v>
      </c>
      <c r="AV34" s="353">
        <v>16365.618077548575</v>
      </c>
      <c r="AW34" s="381">
        <v>14909.377723253945</v>
      </c>
      <c r="AX34" s="353">
        <v>15164.686215847138</v>
      </c>
      <c r="AY34" s="353">
        <v>14965.588591713078</v>
      </c>
      <c r="AZ34" s="353">
        <v>15230.62232</v>
      </c>
      <c r="BA34" s="353">
        <v>15259.366627404788</v>
      </c>
      <c r="BB34" s="353">
        <v>15256.510048991246</v>
      </c>
      <c r="BC34" s="353">
        <v>15760.89852276959</v>
      </c>
      <c r="BD34" s="353">
        <v>15421.293395327781</v>
      </c>
      <c r="BE34" s="353">
        <v>16539.322423379002</v>
      </c>
      <c r="BF34" s="353">
        <v>16809</v>
      </c>
      <c r="BG34" s="353">
        <v>16807.393318201164</v>
      </c>
      <c r="BH34" s="382"/>
    </row>
    <row r="35" spans="1:60" s="87" customFormat="1" ht="15" customHeight="1" x14ac:dyDescent="0.2">
      <c r="A35" s="472">
        <v>26</v>
      </c>
      <c r="B35" s="317">
        <v>11814.871189773845</v>
      </c>
      <c r="C35" s="317">
        <f t="shared" si="0"/>
        <v>12492.017330537643</v>
      </c>
      <c r="D35" s="353">
        <v>13169.163471301441</v>
      </c>
      <c r="E35" s="353">
        <f t="shared" si="1"/>
        <v>14359.244528997724</v>
      </c>
      <c r="F35" s="353">
        <v>15549.325586694007</v>
      </c>
      <c r="G35" s="317">
        <v>16440.333757538869</v>
      </c>
      <c r="H35" s="353">
        <v>16616.886390155934</v>
      </c>
      <c r="I35" s="367">
        <v>17510.34888540666</v>
      </c>
      <c r="J35" s="317">
        <v>16696.117116252281</v>
      </c>
      <c r="K35" s="317">
        <v>15846.592105263158</v>
      </c>
      <c r="L35" s="317">
        <v>16084.501620106837</v>
      </c>
      <c r="M35" s="317">
        <v>16846.550527277261</v>
      </c>
      <c r="N35" s="317">
        <v>17135.526444512383</v>
      </c>
      <c r="O35" s="353">
        <v>15053.412491228071</v>
      </c>
      <c r="P35" s="353">
        <v>15851.100878360392</v>
      </c>
      <c r="Q35" s="353">
        <v>16270.247905882354</v>
      </c>
      <c r="R35" s="353">
        <v>17164.068453341944</v>
      </c>
      <c r="S35" s="381">
        <v>17294.07916655362</v>
      </c>
      <c r="T35" s="353">
        <v>15939.170551902769</v>
      </c>
      <c r="U35" s="353">
        <v>15676.551661356396</v>
      </c>
      <c r="V35" s="353">
        <v>14311.444675424871</v>
      </c>
      <c r="W35" s="353">
        <v>13834.190223974052</v>
      </c>
      <c r="X35" s="353">
        <v>15050.627991068783</v>
      </c>
      <c r="Y35" s="353">
        <v>15335.053548239248</v>
      </c>
      <c r="Z35" s="353">
        <v>14997.83539803136</v>
      </c>
      <c r="AA35" s="353">
        <v>15323.843850852403</v>
      </c>
      <c r="AB35" s="353">
        <v>15683.894429390857</v>
      </c>
      <c r="AC35" s="381">
        <v>15963.014831582148</v>
      </c>
      <c r="AD35" s="353">
        <v>15671.100274346196</v>
      </c>
      <c r="AE35" s="353">
        <v>15063.765170264089</v>
      </c>
      <c r="AF35" s="353">
        <v>14085.592721499665</v>
      </c>
      <c r="AG35" s="353">
        <v>14667.478856462179</v>
      </c>
      <c r="AH35" s="353">
        <v>15437.228231728639</v>
      </c>
      <c r="AI35" s="353">
        <v>15457.466721856666</v>
      </c>
      <c r="AJ35" s="353">
        <v>15881.183254565285</v>
      </c>
      <c r="AK35" s="353">
        <v>16433.686098654707</v>
      </c>
      <c r="AL35" s="353">
        <v>17248.896276343748</v>
      </c>
      <c r="AM35" s="381">
        <v>17517.891168789636</v>
      </c>
      <c r="AN35" s="353">
        <v>18086.302676804498</v>
      </c>
      <c r="AO35" s="353">
        <v>18131.414314388068</v>
      </c>
      <c r="AP35" s="353">
        <v>17810.435108215384</v>
      </c>
      <c r="AQ35" s="353">
        <v>17550.142881583772</v>
      </c>
      <c r="AR35" s="353">
        <v>17887.642224204577</v>
      </c>
      <c r="AS35" s="353">
        <v>18096.921846836438</v>
      </c>
      <c r="AT35" s="353">
        <v>18248.169826986512</v>
      </c>
      <c r="AU35" s="353">
        <v>18330.633169997054</v>
      </c>
      <c r="AV35" s="353">
        <v>17163.045022682531</v>
      </c>
      <c r="AW35" s="381">
        <v>15749.128220313889</v>
      </c>
      <c r="AX35" s="353">
        <v>16014.351947794725</v>
      </c>
      <c r="AY35" s="353">
        <v>15782.324744476406</v>
      </c>
      <c r="AZ35" s="353">
        <v>16018.01216</v>
      </c>
      <c r="BA35" s="353">
        <v>16096.359952885747</v>
      </c>
      <c r="BB35" s="353">
        <v>16122.66543224164</v>
      </c>
      <c r="BC35" s="353">
        <v>16686.206239317053</v>
      </c>
      <c r="BD35" s="353">
        <v>16326.830907942016</v>
      </c>
      <c r="BE35" s="353">
        <v>17437.797755719403</v>
      </c>
      <c r="BF35" s="353">
        <v>17757</v>
      </c>
      <c r="BG35" s="353">
        <v>17785.37799687899</v>
      </c>
      <c r="BH35" s="382"/>
    </row>
    <row r="36" spans="1:60" s="87" customFormat="1" ht="15" customHeight="1" x14ac:dyDescent="0.2">
      <c r="A36" s="472">
        <v>27</v>
      </c>
      <c r="B36" s="317">
        <v>12406.975909537858</v>
      </c>
      <c r="C36" s="317">
        <f t="shared" si="0"/>
        <v>13092.329619942435</v>
      </c>
      <c r="D36" s="353">
        <v>13777.683330347012</v>
      </c>
      <c r="E36" s="353">
        <f t="shared" si="1"/>
        <v>15067.219199919462</v>
      </c>
      <c r="F36" s="353">
        <v>16356.75506949191</v>
      </c>
      <c r="G36" s="317">
        <v>17194.0277762408</v>
      </c>
      <c r="H36" s="353">
        <v>17298.243343587568</v>
      </c>
      <c r="I36" s="367">
        <v>18238.080776424202</v>
      </c>
      <c r="J36" s="317">
        <v>17403.084189305944</v>
      </c>
      <c r="K36" s="317">
        <v>16630.826388888887</v>
      </c>
      <c r="L36" s="317">
        <v>16928.24695682634</v>
      </c>
      <c r="M36" s="317">
        <v>17692.556339782448</v>
      </c>
      <c r="N36" s="317">
        <v>17914.221644756955</v>
      </c>
      <c r="O36" s="353">
        <v>15729.533754385966</v>
      </c>
      <c r="P36" s="353">
        <v>16565.91109928134</v>
      </c>
      <c r="Q36" s="353">
        <v>17020.701364705885</v>
      </c>
      <c r="R36" s="353">
        <v>17963.75800628174</v>
      </c>
      <c r="S36" s="381">
        <v>18135.347784801539</v>
      </c>
      <c r="T36" s="353">
        <v>16739.025104602511</v>
      </c>
      <c r="U36" s="353">
        <v>16480.542011834321</v>
      </c>
      <c r="V36" s="353">
        <v>15127.885300357899</v>
      </c>
      <c r="W36" s="353">
        <v>14536.698815462629</v>
      </c>
      <c r="X36" s="353">
        <v>15851.519215949733</v>
      </c>
      <c r="Y36" s="353">
        <v>16168.319456114888</v>
      </c>
      <c r="Z36" s="353">
        <v>15766.689471911372</v>
      </c>
      <c r="AA36" s="353">
        <v>16135.569404685935</v>
      </c>
      <c r="AB36" s="353">
        <v>16519.823204419888</v>
      </c>
      <c r="AC36" s="381">
        <v>16754.337376262712</v>
      </c>
      <c r="AD36" s="353">
        <v>16426.160744143763</v>
      </c>
      <c r="AE36" s="353">
        <v>15853.034303436609</v>
      </c>
      <c r="AF36" s="353">
        <v>14851.408072296515</v>
      </c>
      <c r="AG36" s="353">
        <v>15493.606670637284</v>
      </c>
      <c r="AH36" s="353">
        <v>16279.522904767455</v>
      </c>
      <c r="AI36" s="353">
        <v>16348.970068939921</v>
      </c>
      <c r="AJ36" s="353">
        <v>16732.845773092089</v>
      </c>
      <c r="AK36" s="353">
        <v>17270.481315396111</v>
      </c>
      <c r="AL36" s="353">
        <v>18046.359804545267</v>
      </c>
      <c r="AM36" s="381">
        <v>18317.646644992801</v>
      </c>
      <c r="AN36" s="353">
        <v>18857.681179043848</v>
      </c>
      <c r="AO36" s="353">
        <v>18933.315785462029</v>
      </c>
      <c r="AP36" s="353">
        <v>18598.323972141094</v>
      </c>
      <c r="AQ36" s="353">
        <v>18446.055480874984</v>
      </c>
      <c r="AR36" s="353">
        <v>18731.970550104073</v>
      </c>
      <c r="AS36" s="353">
        <v>18951.672875167536</v>
      </c>
      <c r="AT36" s="353">
        <v>19132.869331059399</v>
      </c>
      <c r="AU36" s="353">
        <v>19176.643799587477</v>
      </c>
      <c r="AV36" s="353">
        <v>18004.31267653856</v>
      </c>
      <c r="AW36" s="381">
        <v>16547.8867126359</v>
      </c>
      <c r="AX36" s="353">
        <v>16824.766817125168</v>
      </c>
      <c r="AY36" s="353">
        <v>16593.412652753126</v>
      </c>
      <c r="AZ36" s="353">
        <v>16815.36896</v>
      </c>
      <c r="BA36" s="353">
        <v>16971.398429524932</v>
      </c>
      <c r="BB36" s="353">
        <v>17068.92149828338</v>
      </c>
      <c r="BC36" s="353">
        <v>17594.594043333364</v>
      </c>
      <c r="BD36" s="353">
        <v>17296.079825711349</v>
      </c>
      <c r="BE36" s="353">
        <v>18364.958731509665</v>
      </c>
      <c r="BF36" s="353">
        <v>18681</v>
      </c>
      <c r="BG36" s="353">
        <v>18730.959568733153</v>
      </c>
      <c r="BH36" s="382"/>
    </row>
    <row r="37" spans="1:60" s="87" customFormat="1" ht="15" customHeight="1" x14ac:dyDescent="0.2">
      <c r="A37" s="473">
        <v>28</v>
      </c>
      <c r="B37" s="316">
        <v>13060.33284169125</v>
      </c>
      <c r="C37" s="316">
        <f t="shared" si="0"/>
        <v>13729.882361835891</v>
      </c>
      <c r="D37" s="354">
        <v>14399.43188198053</v>
      </c>
      <c r="E37" s="354">
        <f t="shared" si="1"/>
        <v>15775.500174300814</v>
      </c>
      <c r="F37" s="354">
        <v>17151.568466621098</v>
      </c>
      <c r="G37" s="316">
        <v>17861.935483870966</v>
      </c>
      <c r="H37" s="354">
        <v>18020.716664898693</v>
      </c>
      <c r="I37" s="368">
        <v>18904.235353586413</v>
      </c>
      <c r="J37" s="316">
        <v>18195.09993280215</v>
      </c>
      <c r="K37" s="316">
        <v>17394.822368421053</v>
      </c>
      <c r="L37" s="316">
        <v>17820.483404851562</v>
      </c>
      <c r="M37" s="316">
        <v>18561.551440670934</v>
      </c>
      <c r="N37" s="316">
        <v>18675.988688474474</v>
      </c>
      <c r="O37" s="354">
        <v>16409.540771929824</v>
      </c>
      <c r="P37" s="354">
        <v>17332.305562949161</v>
      </c>
      <c r="Q37" s="354">
        <v>17771.154823529414</v>
      </c>
      <c r="R37" s="354">
        <v>18717.936771655855</v>
      </c>
      <c r="S37" s="383">
        <v>18943.56656447543</v>
      </c>
      <c r="T37" s="354">
        <v>17544.395895596732</v>
      </c>
      <c r="U37" s="354">
        <v>17292.093400091035</v>
      </c>
      <c r="V37" s="354">
        <v>15894.485073187456</v>
      </c>
      <c r="W37" s="354">
        <v>15302.86514339677</v>
      </c>
      <c r="X37" s="354">
        <v>16617.398802584521</v>
      </c>
      <c r="Y37" s="354">
        <v>16952.942937896263</v>
      </c>
      <c r="Z37" s="354">
        <v>16593.570268348365</v>
      </c>
      <c r="AA37" s="354">
        <v>16985.660096635977</v>
      </c>
      <c r="AB37" s="354">
        <v>17367.443290987787</v>
      </c>
      <c r="AC37" s="383">
        <v>17534.435487685394</v>
      </c>
      <c r="AD37" s="354">
        <v>17269.311602084381</v>
      </c>
      <c r="AE37" s="354">
        <v>16685.669872497729</v>
      </c>
      <c r="AF37" s="354">
        <v>15622.295047933078</v>
      </c>
      <c r="AG37" s="354">
        <v>16290.05324597975</v>
      </c>
      <c r="AH37" s="354">
        <v>17165.384543653105</v>
      </c>
      <c r="AI37" s="354">
        <v>17208.859822154976</v>
      </c>
      <c r="AJ37" s="354">
        <v>17587.60524623172</v>
      </c>
      <c r="AK37" s="354">
        <v>18175.617339312405</v>
      </c>
      <c r="AL37" s="354">
        <v>18875.302156228427</v>
      </c>
      <c r="AM37" s="383">
        <v>19123.304375632892</v>
      </c>
      <c r="AN37" s="354">
        <v>19688.174669305281</v>
      </c>
      <c r="AO37" s="354">
        <v>19784.456820549301</v>
      </c>
      <c r="AP37" s="354">
        <v>19388.977358396365</v>
      </c>
      <c r="AQ37" s="354">
        <v>19251.294146401073</v>
      </c>
      <c r="AR37" s="354">
        <v>19563.126827237586</v>
      </c>
      <c r="AS37" s="354">
        <v>19898.552756851688</v>
      </c>
      <c r="AT37" s="354">
        <v>20043.662500280501</v>
      </c>
      <c r="AU37" s="354">
        <v>20079.458000021827</v>
      </c>
      <c r="AV37" s="354">
        <v>18838.471026277497</v>
      </c>
      <c r="AW37" s="383">
        <v>17289.256398324804</v>
      </c>
      <c r="AX37" s="354">
        <v>17621.32844082603</v>
      </c>
      <c r="AY37" s="354">
        <v>17386.426178672704</v>
      </c>
      <c r="AZ37" s="354">
        <v>17572.857919999999</v>
      </c>
      <c r="BA37" s="354">
        <v>17788.825677267374</v>
      </c>
      <c r="BB37" s="354">
        <v>18001.293445974617</v>
      </c>
      <c r="BC37" s="354">
        <v>18492.406902017701</v>
      </c>
      <c r="BD37" s="354">
        <v>18207.884033914608</v>
      </c>
      <c r="BE37" s="354">
        <v>19250.115729391197</v>
      </c>
      <c r="BF37" s="354">
        <v>19579</v>
      </c>
      <c r="BG37" s="354">
        <v>19644.138033763655</v>
      </c>
      <c r="BH37" s="384"/>
    </row>
    <row r="38" spans="1:60" s="87" customFormat="1" ht="15" customHeight="1" x14ac:dyDescent="0.2">
      <c r="A38" s="472">
        <v>29</v>
      </c>
      <c r="B38" s="317">
        <v>13686.46656833825</v>
      </c>
      <c r="C38" s="317">
        <f t="shared" si="0"/>
        <v>14370.359366711084</v>
      </c>
      <c r="D38" s="353">
        <v>15054.252165083917</v>
      </c>
      <c r="E38" s="353">
        <f t="shared" si="1"/>
        <v>16446.698650325052</v>
      </c>
      <c r="F38" s="353">
        <v>17839.145135566188</v>
      </c>
      <c r="G38" s="317">
        <v>18511.460410557185</v>
      </c>
      <c r="H38" s="353">
        <v>18725.568685690039</v>
      </c>
      <c r="I38" s="367">
        <v>19603.977556487891</v>
      </c>
      <c r="J38" s="317">
        <v>18912.698089661131</v>
      </c>
      <c r="K38" s="317">
        <v>18168.9375</v>
      </c>
      <c r="L38" s="317">
        <v>18678.776074962781</v>
      </c>
      <c r="M38" s="317">
        <v>19255.827949846385</v>
      </c>
      <c r="N38" s="317">
        <v>19391.203301742586</v>
      </c>
      <c r="O38" s="353">
        <v>17233.320701754386</v>
      </c>
      <c r="P38" s="353">
        <v>18139.230503060953</v>
      </c>
      <c r="Q38" s="353">
        <v>18542.454211764707</v>
      </c>
      <c r="R38" s="353">
        <v>19563.137112161327</v>
      </c>
      <c r="S38" s="381">
        <v>19724.744567134214</v>
      </c>
      <c r="T38" s="353">
        <v>18316.669256824069</v>
      </c>
      <c r="U38" s="353">
        <v>18088.522712790167</v>
      </c>
      <c r="V38" s="353">
        <v>16642.097854739503</v>
      </c>
      <c r="W38" s="353">
        <v>16059.937508981546</v>
      </c>
      <c r="X38" s="353">
        <v>17409.537117903932</v>
      </c>
      <c r="Y38" s="353">
        <v>17691.038881674434</v>
      </c>
      <c r="Z38" s="353">
        <v>17414.233915939963</v>
      </c>
      <c r="AA38" s="353">
        <v>17793.347214878297</v>
      </c>
      <c r="AB38" s="353">
        <v>18224.80613717141</v>
      </c>
      <c r="AC38" s="381">
        <v>18376.26798202642</v>
      </c>
      <c r="AD38" s="353">
        <v>18141.226668398242</v>
      </c>
      <c r="AE38" s="353">
        <v>17445.449829265999</v>
      </c>
      <c r="AF38" s="353">
        <v>16399.944190022594</v>
      </c>
      <c r="AG38" s="353">
        <v>17084.850863609292</v>
      </c>
      <c r="AH38" s="353">
        <v>17991.543303415317</v>
      </c>
      <c r="AI38" s="353">
        <v>18056.104137822753</v>
      </c>
      <c r="AJ38" s="353">
        <v>18529.07944853044</v>
      </c>
      <c r="AK38" s="353">
        <v>19092.902840059789</v>
      </c>
      <c r="AL38" s="353">
        <v>19720.733415449584</v>
      </c>
      <c r="AM38" s="381">
        <v>19942.24217875606</v>
      </c>
      <c r="AN38" s="353">
        <v>20514.342672638268</v>
      </c>
      <c r="AO38" s="353">
        <v>20614.495185345157</v>
      </c>
      <c r="AP38" s="353">
        <v>20225.245363089445</v>
      </c>
      <c r="AQ38" s="353">
        <v>20074.126261762191</v>
      </c>
      <c r="AR38" s="353">
        <v>20494.390674992566</v>
      </c>
      <c r="AS38" s="353">
        <v>20780.174700744094</v>
      </c>
      <c r="AT38" s="353">
        <v>20991.732333999054</v>
      </c>
      <c r="AU38" s="353">
        <v>20959.309054795867</v>
      </c>
      <c r="AV38" s="353">
        <v>19698.696824445778</v>
      </c>
      <c r="AW38" s="381">
        <v>18022.427683066118</v>
      </c>
      <c r="AX38" s="353">
        <v>18371.712579094958</v>
      </c>
      <c r="AY38" s="353">
        <v>18176.050757900321</v>
      </c>
      <c r="AZ38" s="353">
        <v>18334.77664</v>
      </c>
      <c r="BA38" s="353">
        <v>18608.426933647428</v>
      </c>
      <c r="BB38" s="353">
        <v>18832.204528796825</v>
      </c>
      <c r="BC38" s="353">
        <v>19322.540110577425</v>
      </c>
      <c r="BD38" s="353">
        <v>18999.57657666154</v>
      </c>
      <c r="BE38" s="353">
        <v>20111.709520153199</v>
      </c>
      <c r="BF38" s="353">
        <v>20467</v>
      </c>
      <c r="BG38" s="353">
        <v>20541.605901546318</v>
      </c>
      <c r="BH38" s="382"/>
    </row>
    <row r="39" spans="1:60" s="87" customFormat="1" ht="15" customHeight="1" x14ac:dyDescent="0.2">
      <c r="A39" s="472">
        <v>30</v>
      </c>
      <c r="B39" s="317">
        <v>14292.182890855458</v>
      </c>
      <c r="C39" s="317">
        <f t="shared" si="0"/>
        <v>14987.398976933433</v>
      </c>
      <c r="D39" s="353">
        <v>15682.615063011408</v>
      </c>
      <c r="E39" s="353">
        <f t="shared" si="1"/>
        <v>17073.128219589551</v>
      </c>
      <c r="F39" s="353">
        <v>18463.641376167692</v>
      </c>
      <c r="G39" s="317">
        <v>19118.092181707518</v>
      </c>
      <c r="H39" s="353">
        <v>19348.187970722392</v>
      </c>
      <c r="I39" s="367">
        <v>20214.152757417985</v>
      </c>
      <c r="J39" s="317">
        <v>19598.402995104156</v>
      </c>
      <c r="K39" s="317">
        <v>18877.278143274852</v>
      </c>
      <c r="L39" s="317">
        <v>19488.57763376828</v>
      </c>
      <c r="M39" s="317">
        <v>20055.855185584991</v>
      </c>
      <c r="N39" s="317">
        <v>20059.865484561298</v>
      </c>
      <c r="O39" s="353">
        <v>17979.385543859651</v>
      </c>
      <c r="P39" s="353">
        <v>18898.255789193503</v>
      </c>
      <c r="Q39" s="353">
        <v>19261.638776470591</v>
      </c>
      <c r="R39" s="353">
        <v>20382.331288343557</v>
      </c>
      <c r="S39" s="381">
        <v>20481.886323557337</v>
      </c>
      <c r="T39" s="353">
        <v>19091.700737198647</v>
      </c>
      <c r="U39" s="353">
        <v>18834.545106964044</v>
      </c>
      <c r="V39" s="353">
        <v>17320.882792910565</v>
      </c>
      <c r="W39" s="353">
        <v>16823.830346328345</v>
      </c>
      <c r="X39" s="353">
        <v>18138.216838902172</v>
      </c>
      <c r="Y39" s="353">
        <v>18482.007027728974</v>
      </c>
      <c r="Z39" s="353">
        <v>18193.449904562294</v>
      </c>
      <c r="AA39" s="353">
        <v>18605.072768711827</v>
      </c>
      <c r="AB39" s="353">
        <v>18990.587042967236</v>
      </c>
      <c r="AC39" s="381">
        <v>19199.393087604312</v>
      </c>
      <c r="AD39" s="353">
        <v>19009.546208665444</v>
      </c>
      <c r="AE39" s="353">
        <v>18245.126907051785</v>
      </c>
      <c r="AF39" s="353">
        <v>17192.808206631253</v>
      </c>
      <c r="AG39" s="353">
        <v>17970.341155449674</v>
      </c>
      <c r="AH39" s="353">
        <v>18840.292341764773</v>
      </c>
      <c r="AI39" s="353">
        <v>18927.058648891678</v>
      </c>
      <c r="AJ39" s="353">
        <v>19410.163035879079</v>
      </c>
      <c r="AK39" s="353">
        <v>19929.698056801193</v>
      </c>
      <c r="AL39" s="353">
        <v>20575.158624236927</v>
      </c>
      <c r="AM39" s="381">
        <v>20852.664925651545</v>
      </c>
      <c r="AN39" s="353">
        <v>21377.998229351109</v>
      </c>
      <c r="AO39" s="353">
        <v>21450.160928885387</v>
      </c>
      <c r="AP39" s="353">
        <v>21071.189195935996</v>
      </c>
      <c r="AQ39" s="353">
        <v>20994.399022363436</v>
      </c>
      <c r="AR39" s="353">
        <v>21444.095391019924</v>
      </c>
      <c r="AS39" s="353">
        <v>21706.581503905345</v>
      </c>
      <c r="AT39" s="353">
        <v>21851.580728406971</v>
      </c>
      <c r="AU39" s="353">
        <v>21817.405550523297</v>
      </c>
      <c r="AV39" s="353">
        <v>20498.493537618764</v>
      </c>
      <c r="AW39" s="381">
        <v>18837.582977283302</v>
      </c>
      <c r="AX39" s="353">
        <v>19162.502017116829</v>
      </c>
      <c r="AY39" s="353">
        <v>18981.490421690432</v>
      </c>
      <c r="AZ39" s="353">
        <v>19090.050719999999</v>
      </c>
      <c r="BA39" s="353">
        <v>19408.462112288966</v>
      </c>
      <c r="BB39" s="353">
        <v>19659.911584307374</v>
      </c>
      <c r="BC39" s="353">
        <v>20157.960791803136</v>
      </c>
      <c r="BD39" s="353">
        <v>19802.758061321689</v>
      </c>
      <c r="BE39" s="353">
        <v>21019.405237888197</v>
      </c>
      <c r="BF39" s="353">
        <v>21366</v>
      </c>
      <c r="BG39" s="353">
        <v>21449.87480493687</v>
      </c>
      <c r="BH39" s="382"/>
    </row>
    <row r="40" spans="1:60" s="87" customFormat="1" ht="15" customHeight="1" x14ac:dyDescent="0.2">
      <c r="A40" s="472">
        <v>31</v>
      </c>
      <c r="B40" s="317">
        <v>14925.122418879057</v>
      </c>
      <c r="C40" s="317">
        <f t="shared" si="0"/>
        <v>15624.664536202952</v>
      </c>
      <c r="D40" s="353">
        <v>16324.206653526848</v>
      </c>
      <c r="E40" s="353">
        <f t="shared" si="1"/>
        <v>17721.942242233919</v>
      </c>
      <c r="F40" s="353">
        <v>19119.677830940989</v>
      </c>
      <c r="G40" s="317">
        <v>19773.74470204172</v>
      </c>
      <c r="H40" s="353">
        <v>20000.176089954384</v>
      </c>
      <c r="I40" s="367">
        <v>20869.11145933377</v>
      </c>
      <c r="J40" s="317">
        <v>20310.685610060478</v>
      </c>
      <c r="K40" s="317">
        <v>19615.97624269006</v>
      </c>
      <c r="L40" s="317">
        <v>20240.189859006918</v>
      </c>
      <c r="M40" s="317">
        <v>20869.675994353569</v>
      </c>
      <c r="N40" s="317">
        <v>20817.40048914705</v>
      </c>
      <c r="O40" s="353">
        <v>18655.506807017544</v>
      </c>
      <c r="P40" s="353">
        <v>19605.696832579186</v>
      </c>
      <c r="Q40" s="353">
        <v>19987.771984313727</v>
      </c>
      <c r="R40" s="353">
        <v>21087.748495611588</v>
      </c>
      <c r="S40" s="381">
        <v>21187.951056729697</v>
      </c>
      <c r="T40" s="353">
        <v>19924.652719665271</v>
      </c>
      <c r="U40" s="353">
        <v>19595.689576695495</v>
      </c>
      <c r="V40" s="353">
        <v>18018.654722359141</v>
      </c>
      <c r="W40" s="353">
        <v>17512.69799429287</v>
      </c>
      <c r="X40" s="353">
        <v>18895.343515975419</v>
      </c>
      <c r="Y40" s="353">
        <v>19184.14987395921</v>
      </c>
      <c r="Z40" s="353">
        <v>19024.475466896212</v>
      </c>
      <c r="AA40" s="353">
        <v>19392.567708998089</v>
      </c>
      <c r="AB40" s="353">
        <v>19808.978850687967</v>
      </c>
      <c r="AC40" s="381">
        <v>20056.191492955844</v>
      </c>
      <c r="AD40" s="353">
        <v>19823.93285823282</v>
      </c>
      <c r="AE40" s="353">
        <v>19001.437548948968</v>
      </c>
      <c r="AF40" s="353">
        <v>18026.245221957626</v>
      </c>
      <c r="AG40" s="353">
        <v>18834.394997022038</v>
      </c>
      <c r="AH40" s="353">
        <v>19669.678284182304</v>
      </c>
      <c r="AI40" s="353">
        <v>19858.078988310186</v>
      </c>
      <c r="AJ40" s="353">
        <v>20226.2105763584</v>
      </c>
      <c r="AK40" s="353">
        <v>20722.451420029895</v>
      </c>
      <c r="AL40" s="353">
        <v>21420.589883458084</v>
      </c>
      <c r="AM40" s="381">
        <v>21791.123381122419</v>
      </c>
      <c r="AN40" s="353">
        <v>22300.768774086031</v>
      </c>
      <c r="AO40" s="353">
        <v>22351.948372672072</v>
      </c>
      <c r="AP40" s="353">
        <v>22024.949399635538</v>
      </c>
      <c r="AQ40" s="353">
        <v>21906.551729194671</v>
      </c>
      <c r="AR40" s="353">
        <v>22313.450609574786</v>
      </c>
      <c r="AS40" s="353">
        <v>22563.891667051808</v>
      </c>
      <c r="AT40" s="353">
        <v>22730.067455063614</v>
      </c>
      <c r="AU40" s="353">
        <v>22660.999006886319</v>
      </c>
      <c r="AV40" s="353">
        <v>21305.399554908843</v>
      </c>
      <c r="AW40" s="381">
        <v>19624.62946825162</v>
      </c>
      <c r="AX40" s="353">
        <v>19926.739401015337</v>
      </c>
      <c r="AY40" s="353">
        <v>19757.559214150191</v>
      </c>
      <c r="AZ40" s="353">
        <v>19813.209039999998</v>
      </c>
      <c r="BA40" s="353">
        <v>20204.149273655279</v>
      </c>
      <c r="BB40" s="353">
        <v>20531.407013077191</v>
      </c>
      <c r="BC40" s="353">
        <v>21022.991319958364</v>
      </c>
      <c r="BD40" s="353">
        <v>20667.562052607256</v>
      </c>
      <c r="BE40" s="353">
        <v>21945.54172641239</v>
      </c>
      <c r="BF40" s="353">
        <v>22287</v>
      </c>
      <c r="BG40" s="353">
        <v>22364.03518229536</v>
      </c>
      <c r="BH40" s="382"/>
    </row>
    <row r="41" spans="1:60" s="87" customFormat="1" ht="15" customHeight="1" x14ac:dyDescent="0.2">
      <c r="A41" s="472">
        <v>32</v>
      </c>
      <c r="B41" s="317">
        <v>15537.644542772861</v>
      </c>
      <c r="C41" s="317">
        <f t="shared" si="0"/>
        <v>16245.107047113601</v>
      </c>
      <c r="D41" s="353">
        <v>16952.56955145434</v>
      </c>
      <c r="E41" s="353">
        <f t="shared" si="1"/>
        <v>18342.063768664055</v>
      </c>
      <c r="F41" s="353">
        <v>19731.557985873773</v>
      </c>
      <c r="G41" s="317">
        <v>20435.524816023903</v>
      </c>
      <c r="H41" s="353">
        <v>20681.533043386018</v>
      </c>
      <c r="I41" s="367">
        <v>21591.245412728098</v>
      </c>
      <c r="J41" s="317">
        <v>20985.759431698185</v>
      </c>
      <c r="K41" s="317">
        <v>20329.376461988304</v>
      </c>
      <c r="L41" s="317">
        <v>20962.707417462123</v>
      </c>
      <c r="M41" s="317">
        <v>21632.920368678904</v>
      </c>
      <c r="N41" s="317">
        <v>21579.167532864569</v>
      </c>
      <c r="O41" s="353">
        <v>19393.800140350879</v>
      </c>
      <c r="P41" s="353">
        <v>20342.614586105934</v>
      </c>
      <c r="Q41" s="353">
        <v>20738.225443137257</v>
      </c>
      <c r="R41" s="353">
        <v>21796.416473420024</v>
      </c>
      <c r="S41" s="381">
        <v>21897.020320681513</v>
      </c>
      <c r="T41" s="353">
        <v>20674.861127714685</v>
      </c>
      <c r="U41" s="353">
        <v>20331.630587164316</v>
      </c>
      <c r="V41" s="353">
        <v>18820.855103834034</v>
      </c>
      <c r="W41" s="353">
        <v>18242.488472829547</v>
      </c>
      <c r="X41" s="353">
        <v>19663.411330000596</v>
      </c>
      <c r="Y41" s="353">
        <v>19930.705370101598</v>
      </c>
      <c r="Z41" s="353">
        <v>19824.415285003179</v>
      </c>
      <c r="AA41" s="353">
        <v>20192.177956057985</v>
      </c>
      <c r="AB41" s="353">
        <v>20619.576450716118</v>
      </c>
      <c r="AC41" s="381">
        <v>20877.445859657422</v>
      </c>
      <c r="AD41" s="353">
        <v>20656.297138033475</v>
      </c>
      <c r="AE41" s="353">
        <v>19761.217505717239</v>
      </c>
      <c r="AF41" s="353">
        <v>18940.828234719425</v>
      </c>
      <c r="AG41" s="353">
        <v>19653.926980345444</v>
      </c>
      <c r="AH41" s="353">
        <v>20481.314721995572</v>
      </c>
      <c r="AI41" s="353">
        <v>20673.709710109761</v>
      </c>
      <c r="AJ41" s="353">
        <v>21003.546184177412</v>
      </c>
      <c r="AK41" s="353">
        <v>21554.69058295964</v>
      </c>
      <c r="AL41" s="353">
        <v>22201.564504121601</v>
      </c>
      <c r="AM41" s="381">
        <v>22672.034855833284</v>
      </c>
      <c r="AN41" s="353">
        <v>23214.888344964067</v>
      </c>
      <c r="AO41" s="353">
        <v>23283.279554866738</v>
      </c>
      <c r="AP41" s="353">
        <v>22962.122469357699</v>
      </c>
      <c r="AQ41" s="353">
        <v>22815.997751435902</v>
      </c>
      <c r="AR41" s="353">
        <v>23153.827320844484</v>
      </c>
      <c r="AS41" s="353">
        <v>23450.63188057494</v>
      </c>
      <c r="AT41" s="353">
        <v>23679.379844265419</v>
      </c>
      <c r="AU41" s="353">
        <v>23556.561687638467</v>
      </c>
      <c r="AV41" s="353">
        <v>22152.59162886245</v>
      </c>
      <c r="AW41" s="381">
        <v>20414.018359490674</v>
      </c>
      <c r="AX41" s="353">
        <v>20671.351353605271</v>
      </c>
      <c r="AY41" s="353">
        <v>20552.832037864413</v>
      </c>
      <c r="AZ41" s="353">
        <v>20606.13608</v>
      </c>
      <c r="BA41" s="353">
        <v>21022.663525716529</v>
      </c>
      <c r="BB41" s="353">
        <v>21444.554796898508</v>
      </c>
      <c r="BC41" s="353">
        <v>21912.344222377127</v>
      </c>
      <c r="BD41" s="353">
        <v>21520.877101979608</v>
      </c>
      <c r="BE41" s="353">
        <v>22838.894622422456</v>
      </c>
      <c r="BF41" s="353">
        <v>23228</v>
      </c>
      <c r="BG41" s="353">
        <v>23275.249822669881</v>
      </c>
      <c r="BH41" s="382"/>
    </row>
    <row r="42" spans="1:60" s="87" customFormat="1" ht="15" customHeight="1" x14ac:dyDescent="0.2">
      <c r="A42" s="472">
        <v>33</v>
      </c>
      <c r="B42" s="317">
        <v>16136.555063913473</v>
      </c>
      <c r="C42" s="317">
        <f t="shared" si="0"/>
        <v>16845.515064059706</v>
      </c>
      <c r="D42" s="353">
        <v>17554.475064205937</v>
      </c>
      <c r="E42" s="353">
        <f t="shared" si="1"/>
        <v>18964.726709592145</v>
      </c>
      <c r="F42" s="353">
        <v>20374.978354978353</v>
      </c>
      <c r="G42" s="317">
        <v>21072.794555414152</v>
      </c>
      <c r="H42" s="353">
        <v>21439.248965736711</v>
      </c>
      <c r="I42" s="367">
        <v>22229.410301774249</v>
      </c>
      <c r="J42" s="317">
        <v>21666.148795238554</v>
      </c>
      <c r="K42" s="317">
        <v>21017.478801169589</v>
      </c>
      <c r="L42" s="317">
        <v>21665.82853139504</v>
      </c>
      <c r="M42" s="317">
        <v>22331.794735531017</v>
      </c>
      <c r="N42" s="317">
        <v>22239.365637419749</v>
      </c>
      <c r="O42" s="353">
        <v>20112.664701754387</v>
      </c>
      <c r="P42" s="353">
        <v>21024.26350811818</v>
      </c>
      <c r="Q42" s="353">
        <v>21488.678901960786</v>
      </c>
      <c r="R42" s="353">
        <v>22540.842927172922</v>
      </c>
      <c r="S42" s="381">
        <v>22606.08958463333</v>
      </c>
      <c r="T42" s="353">
        <v>21397.488344291691</v>
      </c>
      <c r="U42" s="353">
        <v>21019.685025034138</v>
      </c>
      <c r="V42" s="353">
        <v>19511.506911553544</v>
      </c>
      <c r="W42" s="353">
        <v>18963.184989016856</v>
      </c>
      <c r="X42" s="353">
        <v>20427.102689244995</v>
      </c>
      <c r="Y42" s="353">
        <v>20647.652432969215</v>
      </c>
      <c r="Z42" s="353">
        <v>20584.979827089333</v>
      </c>
      <c r="AA42" s="353">
        <v>20971.596025161823</v>
      </c>
      <c r="AB42" s="353">
        <v>21434.071154590561</v>
      </c>
      <c r="AC42" s="381">
        <v>21646.319537822223</v>
      </c>
      <c r="AD42" s="353">
        <v>21474.279313647505</v>
      </c>
      <c r="AE42" s="353">
        <v>20533.14006453432</v>
      </c>
      <c r="AF42" s="353">
        <v>19759.050375526655</v>
      </c>
      <c r="AG42" s="353">
        <v>20470.161048243001</v>
      </c>
      <c r="AH42" s="353">
        <v>21289.723977153513</v>
      </c>
      <c r="AI42" s="353">
        <v>21514.631307003896</v>
      </c>
      <c r="AJ42" s="353">
        <v>21850.56327078498</v>
      </c>
      <c r="AK42" s="353">
        <v>22403.635276532135</v>
      </c>
      <c r="AL42" s="353">
        <v>23032.005847399123</v>
      </c>
      <c r="AM42" s="381">
        <v>23524.910621968764</v>
      </c>
      <c r="AN42" s="353">
        <v>24143.42620560358</v>
      </c>
      <c r="AO42" s="353">
        <v>24194.914911456082</v>
      </c>
      <c r="AP42" s="353">
        <v>23826.035697346415</v>
      </c>
      <c r="AQ42" s="353">
        <v>23692.96355859709</v>
      </c>
      <c r="AR42" s="353">
        <v>24044.257817424917</v>
      </c>
      <c r="AS42" s="353">
        <v>24409.027868928224</v>
      </c>
      <c r="AT42" s="353">
        <v>24590.173013486521</v>
      </c>
      <c r="AU42" s="353">
        <v>24496.842073097534</v>
      </c>
      <c r="AV42" s="353">
        <v>23059.027903791837</v>
      </c>
      <c r="AW42" s="381">
        <v>21208.092051271204</v>
      </c>
      <c r="AX42" s="353">
        <v>21477.148474392521</v>
      </c>
      <c r="AY42" s="353">
        <v>21375.216435114347</v>
      </c>
      <c r="AZ42" s="353">
        <v>21435.608639999999</v>
      </c>
      <c r="BA42" s="353">
        <v>21815.089674126422</v>
      </c>
      <c r="BB42" s="353">
        <v>22331.002353122713</v>
      </c>
      <c r="BC42" s="353">
        <v>22787.949695864325</v>
      </c>
      <c r="BD42" s="353">
        <v>22388.814441059691</v>
      </c>
      <c r="BE42" s="353">
        <v>23701.512900450525</v>
      </c>
      <c r="BF42" s="353">
        <v>24138</v>
      </c>
      <c r="BG42" s="353">
        <v>24205.120797276209</v>
      </c>
      <c r="BH42" s="382"/>
    </row>
    <row r="43" spans="1:60" s="87" customFormat="1" ht="15" customHeight="1" x14ac:dyDescent="0.2">
      <c r="A43" s="472">
        <v>34</v>
      </c>
      <c r="B43" s="317">
        <v>16762.688790560474</v>
      </c>
      <c r="C43" s="317">
        <f t="shared" si="0"/>
        <v>17469.456203199967</v>
      </c>
      <c r="D43" s="353">
        <v>18176.223615839455</v>
      </c>
      <c r="E43" s="353">
        <f t="shared" si="1"/>
        <v>19572.078998623758</v>
      </c>
      <c r="F43" s="353">
        <v>20967.934381408064</v>
      </c>
      <c r="G43" s="317">
        <v>21789.723012228184</v>
      </c>
      <c r="H43" s="353">
        <v>22102.984618648563</v>
      </c>
      <c r="I43" s="367">
        <v>22895.56487893646</v>
      </c>
      <c r="J43" s="317">
        <v>22341.222616876261</v>
      </c>
      <c r="K43" s="317">
        <v>21634.747076023392</v>
      </c>
      <c r="L43" s="317">
        <v>22417.440756633678</v>
      </c>
      <c r="M43" s="317">
        <v>23108.832682886328</v>
      </c>
      <c r="N43" s="317">
        <v>22844.547233262001</v>
      </c>
      <c r="O43" s="353">
        <v>20827.643508771929</v>
      </c>
      <c r="P43" s="353">
        <v>21716.966196433325</v>
      </c>
      <c r="Q43" s="353">
        <v>22232.183717647058</v>
      </c>
      <c r="R43" s="353">
        <v>23275.517069304606</v>
      </c>
      <c r="S43" s="381">
        <v>23342.199625600257</v>
      </c>
      <c r="T43" s="353">
        <v>22045.646343893208</v>
      </c>
      <c r="U43" s="353">
        <v>21725.381884387803</v>
      </c>
      <c r="V43" s="353">
        <v>20180.798354085851</v>
      </c>
      <c r="W43" s="353">
        <v>19638.411693457332</v>
      </c>
      <c r="X43" s="353">
        <v>21157.970637633625</v>
      </c>
      <c r="Y43" s="353">
        <v>21463.999236116415</v>
      </c>
      <c r="Z43" s="353">
        <v>21297.879561360827</v>
      </c>
      <c r="AA43" s="353">
        <v>21682.360689215064</v>
      </c>
      <c r="AB43" s="353">
        <v>22223.234683464121</v>
      </c>
      <c r="AC43" s="381">
        <v>22372.16622183182</v>
      </c>
      <c r="AD43" s="353">
        <v>22321.025697634781</v>
      </c>
      <c r="AE43" s="353">
        <v>21313.735910529118</v>
      </c>
      <c r="AF43" s="353">
        <v>20594.177932466264</v>
      </c>
      <c r="AG43" s="353">
        <v>21236.926384752831</v>
      </c>
      <c r="AH43" s="353">
        <v>22081.997319034854</v>
      </c>
      <c r="AI43" s="353">
        <v>22323.939310029829</v>
      </c>
      <c r="AJ43" s="353">
        <v>22714.613607763084</v>
      </c>
      <c r="AK43" s="353">
        <v>23240.430493273539</v>
      </c>
      <c r="AL43" s="353">
        <v>23866.944165459736</v>
      </c>
      <c r="AM43" s="381">
        <v>24385.164206150399</v>
      </c>
      <c r="AN43" s="353">
        <v>25041.685657743983</v>
      </c>
      <c r="AO43" s="353">
        <v>25133.280317081226</v>
      </c>
      <c r="AP43" s="353">
        <v>24727.269976784246</v>
      </c>
      <c r="AQ43" s="353">
        <v>24578.049419528288</v>
      </c>
      <c r="AR43" s="353">
        <v>24954.446387154327</v>
      </c>
      <c r="AS43" s="353">
        <v>25285.531543189903</v>
      </c>
      <c r="AT43" s="353">
        <v>25468.659740143165</v>
      </c>
      <c r="AU43" s="353">
        <v>25388.778994008579</v>
      </c>
      <c r="AV43" s="353">
        <v>23892.001369511258</v>
      </c>
      <c r="AW43" s="381">
        <v>22060.725749820213</v>
      </c>
      <c r="AX43" s="353">
        <v>22246.003606834223</v>
      </c>
      <c r="AY43" s="353">
        <v>22173.878205520534</v>
      </c>
      <c r="AZ43" s="353">
        <v>22204.171999999999</v>
      </c>
      <c r="BA43" s="353">
        <v>22644.473969375736</v>
      </c>
      <c r="BB43" s="353">
        <v>23271.918373645029</v>
      </c>
      <c r="BC43" s="353">
        <v>23625.48536615643</v>
      </c>
      <c r="BD43" s="353">
        <v>23238.99614263753</v>
      </c>
      <c r="BE43" s="353">
        <v>24523.151687835929</v>
      </c>
      <c r="BF43" s="353">
        <v>25010</v>
      </c>
      <c r="BG43" s="353">
        <v>25108.480139026811</v>
      </c>
      <c r="BH43" s="382"/>
    </row>
    <row r="44" spans="1:60" s="87" customFormat="1" ht="15" customHeight="1" x14ac:dyDescent="0.2">
      <c r="A44" s="472">
        <v>35</v>
      </c>
      <c r="B44" s="317">
        <v>17382.016715830876</v>
      </c>
      <c r="C44" s="317">
        <f t="shared" si="0"/>
        <v>18123.066173121792</v>
      </c>
      <c r="D44" s="353">
        <v>18864.115630412711</v>
      </c>
      <c r="E44" s="353">
        <f t="shared" si="1"/>
        <v>20253.505297548574</v>
      </c>
      <c r="F44" s="353">
        <v>21642.894964684438</v>
      </c>
      <c r="G44" s="317">
        <v>22377.97200243457</v>
      </c>
      <c r="H44" s="353">
        <v>22707.982603161134</v>
      </c>
      <c r="I44" s="367">
        <v>23511.338017489761</v>
      </c>
      <c r="J44" s="317">
        <v>22979.087645195355</v>
      </c>
      <c r="K44" s="317">
        <v>22216.598318713452</v>
      </c>
      <c r="L44" s="317">
        <v>23193.298537525174</v>
      </c>
      <c r="M44" s="317">
        <v>23844.489911151712</v>
      </c>
      <c r="N44" s="317">
        <v>23458.192907367778</v>
      </c>
      <c r="O44" s="353">
        <v>21499.879017543859</v>
      </c>
      <c r="P44" s="353">
        <v>22398.615118445567</v>
      </c>
      <c r="Q44" s="353">
        <v>22944.419639215688</v>
      </c>
      <c r="R44" s="353">
        <v>23945.175800628174</v>
      </c>
      <c r="S44" s="381">
        <v>24045.259827993159</v>
      </c>
      <c r="T44" s="353">
        <v>22754.482964734012</v>
      </c>
      <c r="U44" s="353">
        <v>22491.56704597178</v>
      </c>
      <c r="V44" s="353">
        <v>20890.437153082872</v>
      </c>
      <c r="W44" s="353">
        <v>20318.185379072489</v>
      </c>
      <c r="X44" s="353">
        <v>21888.838586022252</v>
      </c>
      <c r="Y44" s="353">
        <v>22274.00137499045</v>
      </c>
      <c r="Z44" s="353">
        <v>22029.43074216849</v>
      </c>
      <c r="AA44" s="353">
        <v>22439.567362567239</v>
      </c>
      <c r="AB44" s="353">
        <v>23033.832283492276</v>
      </c>
      <c r="AC44" s="381">
        <v>23223.352410554409</v>
      </c>
      <c r="AD44" s="353">
        <v>23104.850375805589</v>
      </c>
      <c r="AE44" s="353">
        <v>22099.535728830549</v>
      </c>
      <c r="AF44" s="353">
        <v>21449.591988764732</v>
      </c>
      <c r="AG44" s="353">
        <v>22041.617748659915</v>
      </c>
      <c r="AH44" s="353">
        <v>22874.270660916191</v>
      </c>
      <c r="AI44" s="353">
        <v>23098.472359800744</v>
      </c>
      <c r="AJ44" s="353">
        <v>23504.337034033393</v>
      </c>
      <c r="AK44" s="353">
        <v>24040.777279521673</v>
      </c>
      <c r="AL44" s="353">
        <v>24763.341138889264</v>
      </c>
      <c r="AM44" s="381">
        <v>25176.066300698178</v>
      </c>
      <c r="AN44" s="353">
        <v>25987.525466097282</v>
      </c>
      <c r="AO44" s="353">
        <v>26061.797809903706</v>
      </c>
      <c r="AP44" s="353">
        <v>25614.681644574255</v>
      </c>
      <c r="AQ44" s="353">
        <v>25494.26215324453</v>
      </c>
      <c r="AR44" s="353">
        <v>25887.027439785907</v>
      </c>
      <c r="AS44" s="353">
        <v>26149.239543374773</v>
      </c>
      <c r="AT44" s="353">
        <v>26313.597468752101</v>
      </c>
      <c r="AU44" s="353">
        <v>26260.169942486715</v>
      </c>
      <c r="AV44" s="353">
        <v>24728.529487289226</v>
      </c>
      <c r="AW44" s="381">
        <v>22920.386649181437</v>
      </c>
      <c r="AX44" s="353">
        <v>23020.630924954916</v>
      </c>
      <c r="AY44" s="353">
        <v>22934.131913417794</v>
      </c>
      <c r="AZ44" s="353">
        <v>22941.727039999998</v>
      </c>
      <c r="BA44" s="353">
        <v>23557.557597173145</v>
      </c>
      <c r="BB44" s="353">
        <v>24196.814257609076</v>
      </c>
      <c r="BC44" s="353">
        <v>24449.273607516971</v>
      </c>
      <c r="BD44" s="353">
        <v>24085.00004715602</v>
      </c>
      <c r="BE44" s="353">
        <v>25365.280220542663</v>
      </c>
      <c r="BF44" s="353">
        <v>25847</v>
      </c>
      <c r="BG44" s="353">
        <v>25971.581075329836</v>
      </c>
      <c r="BH44" s="382"/>
    </row>
    <row r="45" spans="1:60" s="87" customFormat="1" ht="15" customHeight="1" x14ac:dyDescent="0.2">
      <c r="A45" s="472">
        <v>36</v>
      </c>
      <c r="B45" s="317">
        <v>17980.927236971485</v>
      </c>
      <c r="C45" s="317">
        <f t="shared" si="0"/>
        <v>18743.317228949818</v>
      </c>
      <c r="D45" s="353">
        <v>19505.70722092815</v>
      </c>
      <c r="E45" s="353">
        <f t="shared" si="1"/>
        <v>20886.549213107046</v>
      </c>
      <c r="F45" s="353">
        <v>22267.391205285941</v>
      </c>
      <c r="G45" s="317">
        <v>23009.114148176839</v>
      </c>
      <c r="H45" s="353">
        <v>23301.233053993848</v>
      </c>
      <c r="I45" s="367">
        <v>24244.667846130516</v>
      </c>
      <c r="J45" s="317">
        <v>23547.850628779881</v>
      </c>
      <c r="K45" s="317">
        <v>22859.16447368421</v>
      </c>
      <c r="L45" s="317">
        <v>23881.87231806638</v>
      </c>
      <c r="M45" s="317">
        <v>24621.527858507019</v>
      </c>
      <c r="N45" s="317">
        <v>24148.015285845308</v>
      </c>
      <c r="O45" s="353">
        <v>22199.314807017545</v>
      </c>
      <c r="P45" s="353">
        <v>23047.102741549108</v>
      </c>
      <c r="Q45" s="353">
        <v>23611.489380392159</v>
      </c>
      <c r="R45" s="353">
        <v>24676.599172219449</v>
      </c>
      <c r="S45" s="381">
        <v>24760.33815350389</v>
      </c>
      <c r="T45" s="353">
        <v>23504.691372783425</v>
      </c>
      <c r="U45" s="353">
        <v>23217.42667273555</v>
      </c>
      <c r="V45" s="353">
        <v>21635.676560725227</v>
      </c>
      <c r="W45" s="353">
        <v>21032.061423497773</v>
      </c>
      <c r="X45" s="353">
        <v>22691.918038293585</v>
      </c>
      <c r="Y45" s="353">
        <v>23048.050416316553</v>
      </c>
      <c r="Z45" s="353">
        <v>22814.86387963621</v>
      </c>
      <c r="AA45" s="353">
        <v>23188.69716473699</v>
      </c>
      <c r="AB45" s="353">
        <v>23819.098708519548</v>
      </c>
      <c r="AC45" s="381">
        <v>24078.280077029631</v>
      </c>
      <c r="AD45" s="353">
        <v>23922.832551419622</v>
      </c>
      <c r="AE45" s="353">
        <v>22902.682121487422</v>
      </c>
      <c r="AF45" s="353">
        <v>22232.312755693962</v>
      </c>
      <c r="AG45" s="353">
        <v>22828.170577724835</v>
      </c>
      <c r="AH45" s="353">
        <v>23674.611959435832</v>
      </c>
      <c r="AI45" s="353">
        <v>23945.716675468517</v>
      </c>
      <c r="AJ45" s="353">
        <v>24338.966302189659</v>
      </c>
      <c r="AK45" s="353">
        <v>24895.796711509713</v>
      </c>
      <c r="AL45" s="353">
        <v>25677.726011451156</v>
      </c>
      <c r="AM45" s="381">
        <v>26058.453339018277</v>
      </c>
      <c r="AN45" s="353">
        <v>26926.156129569838</v>
      </c>
      <c r="AO45" s="353">
        <v>26889.022485327372</v>
      </c>
      <c r="AP45" s="353">
        <v>26511.769140517739</v>
      </c>
      <c r="AQ45" s="353">
        <v>26405.061517780763</v>
      </c>
      <c r="AR45" s="353">
        <v>26762.96868272376</v>
      </c>
      <c r="AS45" s="353">
        <v>26998.872302075149</v>
      </c>
      <c r="AT45" s="353">
        <v>27243.028970221931</v>
      </c>
      <c r="AU45" s="353">
        <v>27172.652835830671</v>
      </c>
      <c r="AV45" s="353">
        <v>25612.452965847813</v>
      </c>
      <c r="AW45" s="381">
        <v>23695.72113879606</v>
      </c>
      <c r="AX45" s="353">
        <v>23822.964734334771</v>
      </c>
      <c r="AY45" s="353">
        <v>23732.793683823977</v>
      </c>
      <c r="AZ45" s="353">
        <v>23731.331760000001</v>
      </c>
      <c r="BA45" s="353">
        <v>24369.549823321555</v>
      </c>
      <c r="BB45" s="353">
        <v>25069.377695482777</v>
      </c>
      <c r="BC45" s="353">
        <v>25269.889365277922</v>
      </c>
      <c r="BD45" s="353">
        <v>24983.226414916393</v>
      </c>
      <c r="BE45" s="353">
        <v>26172.576186203136</v>
      </c>
      <c r="BF45" s="353">
        <v>26666</v>
      </c>
      <c r="BG45" s="353">
        <v>26814.061852745072</v>
      </c>
      <c r="BH45" s="382"/>
    </row>
    <row r="46" spans="1:60" s="87" customFormat="1" ht="15" customHeight="1" x14ac:dyDescent="0.2">
      <c r="A46" s="472">
        <v>37</v>
      </c>
      <c r="B46" s="317">
        <v>18586.643559488693</v>
      </c>
      <c r="C46" s="317">
        <f t="shared" si="0"/>
        <v>19357.049666025181</v>
      </c>
      <c r="D46" s="353">
        <v>20127.455772561669</v>
      </c>
      <c r="E46" s="353">
        <f t="shared" si="1"/>
        <v>21487.593459304302</v>
      </c>
      <c r="F46" s="353">
        <v>22847.731146046935</v>
      </c>
      <c r="G46" s="317">
        <v>23670.894262159021</v>
      </c>
      <c r="H46" s="353">
        <v>23870.988437466851</v>
      </c>
      <c r="I46" s="367">
        <v>24860.440984683817</v>
      </c>
      <c r="J46" s="317">
        <v>24153.822405683019</v>
      </c>
      <c r="K46" s="317">
        <v>23577.624269005846</v>
      </c>
      <c r="L46" s="317">
        <v>24526.804098432436</v>
      </c>
      <c r="M46" s="317">
        <v>25352.587229095745</v>
      </c>
      <c r="N46" s="317">
        <v>24799.749312136963</v>
      </c>
      <c r="O46" s="353">
        <v>22910.407859649124</v>
      </c>
      <c r="P46" s="353">
        <v>23747.17460739952</v>
      </c>
      <c r="Q46" s="353">
        <v>24320.250980392157</v>
      </c>
      <c r="R46" s="353">
        <v>25372.264067866261</v>
      </c>
      <c r="S46" s="381">
        <v>25457.389294337878</v>
      </c>
      <c r="T46" s="353">
        <v>24230.076708507673</v>
      </c>
      <c r="U46" s="353">
        <v>23892.879380974056</v>
      </c>
      <c r="V46" s="353">
        <v>22378.542594457896</v>
      </c>
      <c r="W46" s="353">
        <v>21736.843505573692</v>
      </c>
      <c r="X46" s="353">
        <v>23433.727123634137</v>
      </c>
      <c r="Y46" s="353">
        <v>23843.248338553203</v>
      </c>
      <c r="Z46" s="353">
        <v>23658.323739660911</v>
      </c>
      <c r="AA46" s="353">
        <v>23953.980709271586</v>
      </c>
      <c r="AB46" s="353">
        <v>24569.291198930216</v>
      </c>
      <c r="AC46" s="381">
        <v>24862.119666204941</v>
      </c>
      <c r="AD46" s="353">
        <v>24694.072888427138</v>
      </c>
      <c r="AE46" s="353">
        <v>23700.62454183766</v>
      </c>
      <c r="AF46" s="353">
        <v>23064.059229407096</v>
      </c>
      <c r="AG46" s="353">
        <v>23588.340083382966</v>
      </c>
      <c r="AH46" s="353">
        <v>24523.36099778529</v>
      </c>
      <c r="AI46" s="353">
        <v>24778.734873895603</v>
      </c>
      <c r="AJ46" s="353">
        <v>25111.656478089433</v>
      </c>
      <c r="AK46" s="353">
        <v>25782.708520179371</v>
      </c>
      <c r="AL46" s="353">
        <v>26580.118951258137</v>
      </c>
      <c r="AM46" s="381">
        <v>26988.058412833765</v>
      </c>
      <c r="AN46" s="353">
        <v>27847.48484532861</v>
      </c>
      <c r="AO46" s="353">
        <v>27741.570365100739</v>
      </c>
      <c r="AP46" s="353">
        <v>27417.150203449914</v>
      </c>
      <c r="AQ46" s="353">
        <v>27254.960479041914</v>
      </c>
      <c r="AR46" s="353">
        <v>27616.517442759439</v>
      </c>
      <c r="AS46" s="353">
        <v>27926.558672644082</v>
      </c>
      <c r="AT46" s="353">
        <v>28160.034916859277</v>
      </c>
      <c r="AU46" s="353">
        <v>28082.718555947224</v>
      </c>
      <c r="AV46" s="353">
        <v>26476.23341607464</v>
      </c>
      <c r="AW46" s="381">
        <v>24514.390033419349</v>
      </c>
      <c r="AX46" s="353">
        <v>24666.858280603366</v>
      </c>
      <c r="AY46" s="353">
        <v>24576.641410123018</v>
      </c>
      <c r="AZ46" s="353">
        <v>24505.43232</v>
      </c>
      <c r="BA46" s="353">
        <v>25216.32618767177</v>
      </c>
      <c r="BB46" s="353">
        <v>25940.873124252597</v>
      </c>
      <c r="BC46" s="353">
        <v>26133.862398899953</v>
      </c>
      <c r="BD46" s="353">
        <v>25948.297535626371</v>
      </c>
      <c r="BE46" s="353">
        <v>26966.553817404743</v>
      </c>
      <c r="BF46" s="353">
        <v>27503</v>
      </c>
      <c r="BG46" s="353">
        <v>27630.030997304581</v>
      </c>
      <c r="BH46" s="382"/>
    </row>
    <row r="47" spans="1:60" s="87" customFormat="1" ht="15" customHeight="1" x14ac:dyDescent="0.2">
      <c r="A47" s="472">
        <v>38</v>
      </c>
      <c r="B47" s="317">
        <v>19226.388888888891</v>
      </c>
      <c r="C47" s="317">
        <f t="shared" si="0"/>
        <v>19964.646394513133</v>
      </c>
      <c r="D47" s="353">
        <v>20702.903900137371</v>
      </c>
      <c r="E47" s="353">
        <f t="shared" si="1"/>
        <v>22062.33347205547</v>
      </c>
      <c r="F47" s="353">
        <v>23421.763043973569</v>
      </c>
      <c r="G47" s="317">
        <v>24234.632877773474</v>
      </c>
      <c r="H47" s="353">
        <v>24505.35525617906</v>
      </c>
      <c r="I47" s="367">
        <v>25515.399686599605</v>
      </c>
      <c r="J47" s="317">
        <v>24759.794182586156</v>
      </c>
      <c r="K47" s="317">
        <v>24255.607456140351</v>
      </c>
      <c r="L47" s="317">
        <v>25147.490323145634</v>
      </c>
      <c r="M47" s="317">
        <v>26143.418749481028</v>
      </c>
      <c r="N47" s="317">
        <v>25468.411494955672</v>
      </c>
      <c r="O47" s="353">
        <v>23582.643368421053</v>
      </c>
      <c r="P47" s="353">
        <v>24480.407772158636</v>
      </c>
      <c r="Q47" s="353">
        <v>25008.166650980394</v>
      </c>
      <c r="R47" s="353">
        <v>26061.427422432265</v>
      </c>
      <c r="S47" s="381">
        <v>26184.485742966437</v>
      </c>
      <c r="T47" s="353">
        <v>24900.29966128711</v>
      </c>
      <c r="U47" s="353">
        <v>24558.250705507511</v>
      </c>
      <c r="V47" s="353">
        <v>23009.860054435179</v>
      </c>
      <c r="W47" s="353">
        <v>22496.189361745808</v>
      </c>
      <c r="X47" s="353">
        <v>24175.536208974689</v>
      </c>
      <c r="Y47" s="353">
        <v>24604.608051332976</v>
      </c>
      <c r="Z47" s="353">
        <v>24470.69785545866</v>
      </c>
      <c r="AA47" s="353">
        <v>24721.28347160179</v>
      </c>
      <c r="AB47" s="353">
        <v>25362.351831650067</v>
      </c>
      <c r="AC47" s="381">
        <v>25649.700733132875</v>
      </c>
      <c r="AD47" s="353">
        <v>25506.661774971188</v>
      </c>
      <c r="AE47" s="353">
        <v>24573.157231916291</v>
      </c>
      <c r="AF47" s="353">
        <v>23856.923246015755</v>
      </c>
      <c r="AG47" s="353">
        <v>24416.116855270997</v>
      </c>
      <c r="AH47" s="353">
        <v>25378.56440144539</v>
      </c>
      <c r="AI47" s="353">
        <v>25575.397439374257</v>
      </c>
      <c r="AJ47" s="353">
        <v>25952.47965547135</v>
      </c>
      <c r="AK47" s="353">
        <v>26684.80717488789</v>
      </c>
      <c r="AL47" s="353">
        <v>27504.996764980573</v>
      </c>
      <c r="AM47" s="381">
        <v>27852.738687843092</v>
      </c>
      <c r="AN47" s="353">
        <v>28718.349546922196</v>
      </c>
      <c r="AO47" s="353">
        <v>28625.068827968189</v>
      </c>
      <c r="AP47" s="353">
        <v>28398.555630445095</v>
      </c>
      <c r="AQ47" s="353">
        <v>28137.339655383112</v>
      </c>
      <c r="AR47" s="353">
        <v>28549.098495391019</v>
      </c>
      <c r="AS47" s="353">
        <v>28831.212829874752</v>
      </c>
      <c r="AT47" s="353">
        <v>29103.134528644838</v>
      </c>
      <c r="AU47" s="353">
        <v>28920.269079241745</v>
      </c>
      <c r="AV47" s="353">
        <v>27326.980142086795</v>
      </c>
      <c r="AW47" s="381">
        <v>25316.662126147468</v>
      </c>
      <c r="AX47" s="353">
        <v>25498.053018378178</v>
      </c>
      <c r="AY47" s="353">
        <v>25414.840891935452</v>
      </c>
      <c r="AZ47" s="353">
        <v>25312.756079999999</v>
      </c>
      <c r="BA47" s="353">
        <v>26085.929642716921</v>
      </c>
      <c r="BB47" s="353">
        <v>26808.096516606878</v>
      </c>
      <c r="BC47" s="353">
        <v>27065.515082646598</v>
      </c>
      <c r="BD47" s="353">
        <v>26880.990729126388</v>
      </c>
      <c r="BE47" s="353">
        <v>27773.849783065212</v>
      </c>
      <c r="BF47" s="353">
        <v>28345</v>
      </c>
      <c r="BG47" s="353">
        <v>28517.679741807347</v>
      </c>
      <c r="BH47" s="382"/>
    </row>
    <row r="48" spans="1:60" s="87" customFormat="1" ht="15" customHeight="1" x14ac:dyDescent="0.2">
      <c r="A48" s="473">
        <v>39</v>
      </c>
      <c r="B48" s="316">
        <v>19784.464601769912</v>
      </c>
      <c r="C48" s="316">
        <f t="shared" si="0"/>
        <v>20504.950929565599</v>
      </c>
      <c r="D48" s="354">
        <v>21225.437257361285</v>
      </c>
      <c r="E48" s="354">
        <f t="shared" si="1"/>
        <v>22629.540228133821</v>
      </c>
      <c r="F48" s="354">
        <v>24033.643198906357</v>
      </c>
      <c r="G48" s="316">
        <v>24859.647429867757</v>
      </c>
      <c r="H48" s="354">
        <v>25127.974541211413</v>
      </c>
      <c r="I48" s="368">
        <v>26147.966638022543</v>
      </c>
      <c r="J48" s="316">
        <v>25466.76125563982</v>
      </c>
      <c r="K48" s="316">
        <v>24893.114035087718</v>
      </c>
      <c r="L48" s="316">
        <v>25729.383658814255</v>
      </c>
      <c r="M48" s="316">
        <v>26718.150959063361</v>
      </c>
      <c r="N48" s="316">
        <v>26124.377560379089</v>
      </c>
      <c r="O48" s="354">
        <v>24208.249824561404</v>
      </c>
      <c r="P48" s="354">
        <v>25136.264572797441</v>
      </c>
      <c r="Q48" s="354">
        <v>25685.659356862747</v>
      </c>
      <c r="R48" s="354">
        <v>26783.098482402325</v>
      </c>
      <c r="S48" s="383">
        <v>26896.559537697711</v>
      </c>
      <c r="T48" s="354">
        <v>25644.99183104204</v>
      </c>
      <c r="U48" s="354">
        <v>25266.467910787436</v>
      </c>
      <c r="V48" s="354">
        <v>23676.778123057797</v>
      </c>
      <c r="W48" s="354">
        <v>23230.52682145717</v>
      </c>
      <c r="X48" s="354">
        <v>24930.474658657553</v>
      </c>
      <c r="Y48" s="354">
        <v>25306.750897563212</v>
      </c>
      <c r="Z48" s="354">
        <v>25293.433885998722</v>
      </c>
      <c r="AA48" s="354">
        <v>25537.047461026534</v>
      </c>
      <c r="AB48" s="354">
        <v>26157.361016293064</v>
      </c>
      <c r="AC48" s="383">
        <v>26495.274705226529</v>
      </c>
      <c r="AD48" s="354">
        <v>26400.149997564975</v>
      </c>
      <c r="AE48" s="354">
        <v>25450.893894301556</v>
      </c>
      <c r="AF48" s="354">
        <v>24675.145386822987</v>
      </c>
      <c r="AG48" s="354">
        <v>25257.085288862418</v>
      </c>
      <c r="AH48" s="354">
        <v>26199.882387224618</v>
      </c>
      <c r="AI48" s="354">
        <v>26334.123692211069</v>
      </c>
      <c r="AJ48" s="354">
        <v>26768.527195950672</v>
      </c>
      <c r="AK48" s="354">
        <v>27548.938714499251</v>
      </c>
      <c r="AL48" s="354">
        <v>28446.363486241014</v>
      </c>
      <c r="AM48" s="383">
        <v>28776.441507221654</v>
      </c>
      <c r="AN48" s="354">
        <v>29641.120091657118</v>
      </c>
      <c r="AO48" s="354">
        <v>29518.415203638306</v>
      </c>
      <c r="AP48" s="354">
        <v>29328.817394343347</v>
      </c>
      <c r="AQ48" s="354">
        <v>29060.319100574361</v>
      </c>
      <c r="AR48" s="354">
        <v>29509.340850431163</v>
      </c>
      <c r="AS48" s="354">
        <v>29740.985256736145</v>
      </c>
      <c r="AT48" s="354">
        <v>30082.268249444605</v>
      </c>
      <c r="AU48" s="354">
        <v>29781.991334810275</v>
      </c>
      <c r="AV48" s="354">
        <v>28210.903620645382</v>
      </c>
      <c r="AW48" s="383">
        <v>26170.467024831847</v>
      </c>
      <c r="AX48" s="354">
        <v>26412.367229930471</v>
      </c>
      <c r="AY48" s="354">
        <v>26325.337903176449</v>
      </c>
      <c r="AZ48" s="354">
        <v>26180.98904</v>
      </c>
      <c r="BA48" s="354">
        <v>26952.272084805652</v>
      </c>
      <c r="BB48" s="354">
        <v>27718.040273116541</v>
      </c>
      <c r="BC48" s="354">
        <v>28017.260162523991</v>
      </c>
      <c r="BD48" s="354">
        <v>27838.750704982504</v>
      </c>
      <c r="BE48" s="354">
        <v>28634.419086561149</v>
      </c>
      <c r="BF48" s="354">
        <v>29238</v>
      </c>
      <c r="BG48" s="354">
        <v>29418.093346573984</v>
      </c>
      <c r="BH48" s="384"/>
    </row>
    <row r="49" spans="1:60" s="87" customFormat="1" ht="15" customHeight="1" x14ac:dyDescent="0.2">
      <c r="A49" s="472">
        <v>40</v>
      </c>
      <c r="B49" s="317">
        <v>20328.928711897741</v>
      </c>
      <c r="C49" s="317">
        <f t="shared" si="0"/>
        <v>21028.528143800511</v>
      </c>
      <c r="D49" s="353">
        <v>21728.127575703282</v>
      </c>
      <c r="E49" s="353">
        <f t="shared" si="1"/>
        <v>23183.671443354033</v>
      </c>
      <c r="F49" s="353">
        <v>24639.215311004784</v>
      </c>
      <c r="G49" s="317">
        <v>25386.62048359431</v>
      </c>
      <c r="H49" s="353">
        <v>25768.215126763553</v>
      </c>
      <c r="I49" s="367">
        <v>26746.94596370621</v>
      </c>
      <c r="J49" s="317">
        <v>26083.364116348279</v>
      </c>
      <c r="K49" s="317">
        <v>25439.548245614034</v>
      </c>
      <c r="L49" s="317">
        <v>26413.108328224887</v>
      </c>
      <c r="M49" s="317">
        <v>27398.633895208837</v>
      </c>
      <c r="N49" s="317">
        <v>26776.111586670744</v>
      </c>
      <c r="O49" s="353">
        <v>24857.170807017545</v>
      </c>
      <c r="P49" s="353">
        <v>25836.336438647857</v>
      </c>
      <c r="Q49" s="353">
        <v>26349.254776470589</v>
      </c>
      <c r="R49" s="353">
        <v>27472.261836968326</v>
      </c>
      <c r="S49" s="381">
        <v>27602.62427087007</v>
      </c>
      <c r="T49" s="353">
        <v>26367.61904761905</v>
      </c>
      <c r="U49" s="353">
        <v>25962.08338643605</v>
      </c>
      <c r="V49" s="353">
        <v>24357.936435138548</v>
      </c>
      <c r="W49" s="353">
        <v>23939.855884707769</v>
      </c>
      <c r="X49" s="353">
        <v>25663.530834436566</v>
      </c>
      <c r="Y49" s="353">
        <v>26080.799938889315</v>
      </c>
      <c r="Z49" s="353">
        <v>26078.867023466442</v>
      </c>
      <c r="AA49" s="353">
        <v>26356.849886042488</v>
      </c>
      <c r="AB49" s="353">
        <v>27001.083999014674</v>
      </c>
      <c r="AC49" s="381">
        <v>27340.84867732018</v>
      </c>
      <c r="AD49" s="353">
        <v>27252.289670622231</v>
      </c>
      <c r="AE49" s="353">
        <v>26212.40850850537</v>
      </c>
      <c r="AF49" s="353">
        <v>25528.868901508216</v>
      </c>
      <c r="AG49" s="353">
        <v>26094.755807027992</v>
      </c>
      <c r="AH49" s="353">
        <v>27017.973190348526</v>
      </c>
      <c r="AI49" s="353">
        <v>27159.238492171105</v>
      </c>
      <c r="AJ49" s="353">
        <v>27576.83234989793</v>
      </c>
      <c r="AK49" s="353">
        <v>28454.074738415544</v>
      </c>
      <c r="AL49" s="353">
        <v>29389.229199095818</v>
      </c>
      <c r="AM49" s="381">
        <v>29692.766508554065</v>
      </c>
      <c r="AN49" s="353">
        <v>30602.820018748047</v>
      </c>
      <c r="AO49" s="353">
        <v>30408.947889936229</v>
      </c>
      <c r="AP49" s="353">
        <v>30239.727501934649</v>
      </c>
      <c r="AQ49" s="353">
        <v>30019.83878773066</v>
      </c>
      <c r="AR49" s="353">
        <v>30473.5348201011</v>
      </c>
      <c r="AS49" s="353">
        <v>30646.918981374496</v>
      </c>
      <c r="AT49" s="353">
        <v>30979.393308349972</v>
      </c>
      <c r="AU49" s="353">
        <v>30690.848468313128</v>
      </c>
      <c r="AV49" s="353">
        <v>29125.634083711378</v>
      </c>
      <c r="AW49" s="381">
        <v>27115.625534075047</v>
      </c>
      <c r="AX49" s="353">
        <v>27383.248861136883</v>
      </c>
      <c r="AY49" s="353">
        <v>27233.575616622802</v>
      </c>
      <c r="AZ49" s="353">
        <v>27076.907999999999</v>
      </c>
      <c r="BA49" s="353">
        <v>27871.877738515901</v>
      </c>
      <c r="BB49" s="353">
        <v>28662.160320950512</v>
      </c>
      <c r="BC49" s="353">
        <v>28931.992933739482</v>
      </c>
      <c r="BD49" s="353">
        <v>28748.466014656089</v>
      </c>
      <c r="BE49" s="353">
        <v>29492.93941552495</v>
      </c>
      <c r="BF49" s="353">
        <v>30147</v>
      </c>
      <c r="BG49" s="353">
        <v>30346.000496524328</v>
      </c>
      <c r="BH49" s="382"/>
    </row>
    <row r="50" spans="1:60" s="87" customFormat="1" ht="15" customHeight="1" x14ac:dyDescent="0.2">
      <c r="A50" s="472">
        <v>41</v>
      </c>
      <c r="B50" s="317">
        <v>20839.363815142577</v>
      </c>
      <c r="C50" s="317">
        <f t="shared" si="0"/>
        <v>21548.319547181873</v>
      </c>
      <c r="D50" s="353">
        <v>22257.275279221169</v>
      </c>
      <c r="E50" s="353">
        <f t="shared" si="1"/>
        <v>23722.645158407577</v>
      </c>
      <c r="F50" s="353">
        <v>25188.015037593985</v>
      </c>
      <c r="G50" s="317">
        <v>25944.23150556078</v>
      </c>
      <c r="H50" s="353">
        <v>26431.950779675401</v>
      </c>
      <c r="I50" s="367">
        <v>27289.945913157761</v>
      </c>
      <c r="J50" s="317">
        <v>26689.335893251417</v>
      </c>
      <c r="K50" s="317">
        <v>26016.339912280702</v>
      </c>
      <c r="L50" s="317">
        <v>27082.285664243802</v>
      </c>
      <c r="M50" s="317">
        <v>28083.714689030978</v>
      </c>
      <c r="N50" s="317">
        <v>27436.309691225924</v>
      </c>
      <c r="O50" s="353">
        <v>25517.749052631581</v>
      </c>
      <c r="P50" s="353">
        <v>26506.931594357196</v>
      </c>
      <c r="Q50" s="353">
        <v>27030.22180392157</v>
      </c>
      <c r="R50" s="353">
        <v>28184.180585317168</v>
      </c>
      <c r="S50" s="381">
        <v>28296.670880924601</v>
      </c>
      <c r="T50" s="353">
        <v>27109.553098226741</v>
      </c>
      <c r="U50" s="353">
        <v>26690.463359126083</v>
      </c>
      <c r="V50" s="353">
        <v>25017.7343820321</v>
      </c>
      <c r="W50" s="353">
        <v>24626.450042084951</v>
      </c>
      <c r="X50" s="353">
        <v>26400.963464996345</v>
      </c>
      <c r="Y50" s="353">
        <v>26837.929875486978</v>
      </c>
      <c r="Z50" s="353">
        <v>26858.083012088773</v>
      </c>
      <c r="AA50" s="353">
        <v>27172.613875467228</v>
      </c>
      <c r="AB50" s="353">
        <v>27778.556216349367</v>
      </c>
      <c r="AC50" s="381">
        <v>28072.307577958716</v>
      </c>
      <c r="AD50" s="353">
        <v>28018.136718559766</v>
      </c>
      <c r="AE50" s="353">
        <v>26984.331067322451</v>
      </c>
      <c r="AF50" s="353">
        <v>26333.566709409541</v>
      </c>
      <c r="AG50" s="353">
        <v>26932.42632519357</v>
      </c>
      <c r="AH50" s="353">
        <v>27845.745541438395</v>
      </c>
      <c r="AI50" s="353">
        <v>27979.611253050909</v>
      </c>
      <c r="AJ50" s="353">
        <v>28391.331413070839</v>
      </c>
      <c r="AK50" s="353">
        <v>29296.944693572495</v>
      </c>
      <c r="AL50" s="353">
        <v>30341.088861516801</v>
      </c>
      <c r="AM50" s="381">
        <v>30570.726856046469</v>
      </c>
      <c r="AN50" s="353">
        <v>31525.590563482969</v>
      </c>
      <c r="AO50" s="353">
        <v>31340.279072130899</v>
      </c>
      <c r="AP50" s="353">
        <v>31252.924935719817</v>
      </c>
      <c r="AQ50" s="353">
        <v>30994.245240131979</v>
      </c>
      <c r="AR50" s="353">
        <v>31478.562140945585</v>
      </c>
      <c r="AS50" s="353">
        <v>31646.261126773581</v>
      </c>
      <c r="AT50" s="353">
        <v>31901.36947692031</v>
      </c>
      <c r="AU50" s="353">
        <v>31689.141011229825</v>
      </c>
      <c r="AV50" s="353">
        <v>30067.616879226229</v>
      </c>
      <c r="AW50" s="381">
        <v>28050.243242099921</v>
      </c>
      <c r="AX50" s="353">
        <v>28326.424001084139</v>
      </c>
      <c r="AY50" s="353">
        <v>28172.313850296836</v>
      </c>
      <c r="AZ50" s="353">
        <v>27934.066559999999</v>
      </c>
      <c r="BA50" s="353">
        <v>28853.442638398115</v>
      </c>
      <c r="BB50" s="353">
        <v>29609.484396096133</v>
      </c>
      <c r="BC50" s="353">
        <v>29831.920781490215</v>
      </c>
      <c r="BD50" s="353">
        <v>29692.648150069319</v>
      </c>
      <c r="BE50" s="353">
        <v>30458.006420159676</v>
      </c>
      <c r="BF50" s="353">
        <v>31100</v>
      </c>
      <c r="BG50" s="353">
        <v>31319.075613562207</v>
      </c>
      <c r="BH50" s="382"/>
    </row>
    <row r="51" spans="1:60" s="87" customFormat="1" ht="15" customHeight="1" x14ac:dyDescent="0.2">
      <c r="A51" s="472">
        <v>42</v>
      </c>
      <c r="B51" s="317">
        <v>21342.993117010818</v>
      </c>
      <c r="C51" s="317">
        <f t="shared" si="0"/>
        <v>22074.629569315897</v>
      </c>
      <c r="D51" s="353">
        <v>22806.266021620977</v>
      </c>
      <c r="E51" s="353">
        <f t="shared" si="1"/>
        <v>24274.69441431926</v>
      </c>
      <c r="F51" s="353">
        <v>25743.122807017542</v>
      </c>
      <c r="G51" s="317">
        <v>26477.332152935316</v>
      </c>
      <c r="H51" s="353">
        <v>26925.34719422934</v>
      </c>
      <c r="I51" s="367">
        <v>27872.131425971791</v>
      </c>
      <c r="J51" s="317">
        <v>27332.51646347317</v>
      </c>
      <c r="K51" s="317">
        <v>26572.893274853799</v>
      </c>
      <c r="L51" s="317">
        <v>27688.424555565285</v>
      </c>
      <c r="M51" s="317">
        <v>28764.197625176454</v>
      </c>
      <c r="N51" s="317">
        <v>28121.900030571691</v>
      </c>
      <c r="O51" s="353">
        <v>26197.756070175441</v>
      </c>
      <c r="P51" s="353">
        <v>27203.318871439977</v>
      </c>
      <c r="Q51" s="353">
        <v>27690.342901960787</v>
      </c>
      <c r="R51" s="353">
        <v>28879.845480963981</v>
      </c>
      <c r="S51" s="381">
        <v>28981.703898640764</v>
      </c>
      <c r="T51" s="353">
        <v>27765.985455269976</v>
      </c>
      <c r="U51" s="353">
        <v>27403.721256258534</v>
      </c>
      <c r="V51" s="353">
        <v>25753.4802940357</v>
      </c>
      <c r="W51" s="353">
        <v>25378.975426495046</v>
      </c>
      <c r="X51" s="353">
        <v>27173.407733802291</v>
      </c>
      <c r="Y51" s="353">
        <v>27614.093804904132</v>
      </c>
      <c r="Z51" s="353">
        <v>27689.108574422691</v>
      </c>
      <c r="AA51" s="353">
        <v>27950.012726775461</v>
      </c>
      <c r="AB51" s="353">
        <v>28530.69725868318</v>
      </c>
      <c r="AC51" s="381">
        <v>28906.657116794486</v>
      </c>
      <c r="AD51" s="353">
        <v>28819.93902696385</v>
      </c>
      <c r="AE51" s="353">
        <v>27754.518968703986</v>
      </c>
      <c r="AF51" s="353">
        <v>27139.955058924104</v>
      </c>
      <c r="AG51" s="353">
        <v>27783.288505062537</v>
      </c>
      <c r="AH51" s="353">
        <v>28699.335353770835</v>
      </c>
      <c r="AI51" s="353">
        <v>28818.952170251636</v>
      </c>
      <c r="AJ51" s="353">
        <v>29233.703067759168</v>
      </c>
      <c r="AK51" s="353">
        <v>30196.005979073241</v>
      </c>
      <c r="AL51" s="353">
        <v>31294.447515532152</v>
      </c>
      <c r="AM51" s="381">
        <v>31537.221020092729</v>
      </c>
      <c r="AN51" s="353">
        <v>32468.54671388397</v>
      </c>
      <c r="AO51" s="353">
        <v>32243.473360603675</v>
      </c>
      <c r="AP51" s="353">
        <v>32212.214184078486</v>
      </c>
      <c r="AQ51" s="353">
        <v>31918.57802761823</v>
      </c>
      <c r="AR51" s="353">
        <v>32426.949652096344</v>
      </c>
      <c r="AS51" s="353">
        <v>32671.194620326292</v>
      </c>
      <c r="AT51" s="353">
        <v>32876.77553127033</v>
      </c>
      <c r="AU51" s="353">
        <v>32590.746625050477</v>
      </c>
      <c r="AV51" s="353">
        <v>30975.238038175128</v>
      </c>
      <c r="AW51" s="381">
        <v>28963.779347688142</v>
      </c>
      <c r="AX51" s="353">
        <v>29294.996758018955</v>
      </c>
      <c r="AY51" s="353">
        <v>29121.21892404676</v>
      </c>
      <c r="AZ51" s="353">
        <v>28889.78728</v>
      </c>
      <c r="BA51" s="353">
        <v>29835.00753828033</v>
      </c>
      <c r="BB51" s="353">
        <v>30608.072908228216</v>
      </c>
      <c r="BC51" s="353">
        <v>30827.023137228687</v>
      </c>
      <c r="BD51" s="353">
        <v>30673.386009751863</v>
      </c>
      <c r="BE51" s="353">
        <v>31449.710093712132</v>
      </c>
      <c r="BF51" s="353">
        <v>32100</v>
      </c>
      <c r="BG51" s="353">
        <v>32309.825152503901</v>
      </c>
      <c r="BH51" s="382"/>
    </row>
    <row r="52" spans="1:60" s="87" customFormat="1" ht="15" customHeight="1" x14ac:dyDescent="0.2">
      <c r="A52" s="472">
        <v>43</v>
      </c>
      <c r="B52" s="317">
        <v>21819.399213372664</v>
      </c>
      <c r="C52" s="317">
        <f t="shared" si="0"/>
        <v>22574.099296108776</v>
      </c>
      <c r="D52" s="353">
        <v>23328.799378844891</v>
      </c>
      <c r="E52" s="353">
        <f t="shared" si="1"/>
        <v>24819.823020477357</v>
      </c>
      <c r="F52" s="353">
        <v>26310.84666210982</v>
      </c>
      <c r="G52" s="317">
        <v>26979.79483206994</v>
      </c>
      <c r="H52" s="353">
        <v>27448.112442982921</v>
      </c>
      <c r="I52" s="367">
        <v>28426.327250669765</v>
      </c>
      <c r="J52" s="317">
        <v>27901.279447057696</v>
      </c>
      <c r="K52" s="317">
        <v>27139.565789473683</v>
      </c>
      <c r="L52" s="317">
        <v>28323.658113670197</v>
      </c>
      <c r="M52" s="317">
        <v>29311.342688698835</v>
      </c>
      <c r="N52" s="317">
        <v>28803.258330785695</v>
      </c>
      <c r="O52" s="353">
        <v>26838.905543859652</v>
      </c>
      <c r="P52" s="353">
        <v>27899.706148522757</v>
      </c>
      <c r="Q52" s="353">
        <v>28360.886964705882</v>
      </c>
      <c r="R52" s="353">
        <v>29507.244195262276</v>
      </c>
      <c r="S52" s="381">
        <v>29702.791285710406</v>
      </c>
      <c r="T52" s="353">
        <v>28455.515242080095</v>
      </c>
      <c r="U52" s="353">
        <v>28147.223304506144</v>
      </c>
      <c r="V52" s="353">
        <v>26448.878849574587</v>
      </c>
      <c r="W52" s="353">
        <v>26086.030999158302</v>
      </c>
      <c r="X52" s="353">
        <v>28018.06350649094</v>
      </c>
      <c r="Y52" s="353">
        <v>28400.832174776566</v>
      </c>
      <c r="Z52" s="353">
        <v>28464.179797148092</v>
      </c>
      <c r="AA52" s="353">
        <v>28783.949676360655</v>
      </c>
      <c r="AB52" s="353">
        <v>29380.265897174224</v>
      </c>
      <c r="AC52" s="381">
        <v>29731.652961248692</v>
      </c>
      <c r="AD52" s="353">
        <v>29605.561468157986</v>
      </c>
      <c r="AE52" s="353">
        <v>28587.154537765105</v>
      </c>
      <c r="AF52" s="353">
        <v>28019.036697807904</v>
      </c>
      <c r="AG52" s="353">
        <v>28604.469446098869</v>
      </c>
      <c r="AH52" s="353">
        <v>29504.517426273458</v>
      </c>
      <c r="AI52" s="353">
        <v>29697.81007978761</v>
      </c>
      <c r="AJ52" s="353">
        <v>30045.105176319252</v>
      </c>
      <c r="AK52" s="353">
        <v>31104.179372197308</v>
      </c>
      <c r="AL52" s="353">
        <v>32238.812219981319</v>
      </c>
      <c r="AM52" s="381">
        <v>32465.350530298987</v>
      </c>
      <c r="AN52" s="353">
        <v>33443.223101760232</v>
      </c>
      <c r="AO52" s="353">
        <v>33212.789349322898</v>
      </c>
      <c r="AP52" s="353">
        <v>33253.05684115929</v>
      </c>
      <c r="AQ52" s="353">
        <v>32838.850788219475</v>
      </c>
      <c r="AR52" s="353">
        <v>33433.294177817428</v>
      </c>
      <c r="AS52" s="353">
        <v>33758.826916855382</v>
      </c>
      <c r="AT52" s="353">
        <v>33816.147476606151</v>
      </c>
      <c r="AU52" s="353">
        <v>33515.315384531437</v>
      </c>
      <c r="AV52" s="353">
        <v>31938.548746041259</v>
      </c>
      <c r="AW52" s="381">
        <v>29946.416261263166</v>
      </c>
      <c r="AX52" s="353">
        <v>30271.650574904357</v>
      </c>
      <c r="AY52" s="353">
        <v>30117.569251484176</v>
      </c>
      <c r="AZ52" s="353">
        <v>29895.342799999999</v>
      </c>
      <c r="BA52" s="353">
        <v>30950.273969375736</v>
      </c>
      <c r="BB52" s="353">
        <v>31630.157620645761</v>
      </c>
      <c r="BC52" s="353">
        <v>31877.115208693409</v>
      </c>
      <c r="BD52" s="353">
        <v>31703.212984881779</v>
      </c>
      <c r="BE52" s="353">
        <v>32571.523650055045</v>
      </c>
      <c r="BF52" s="353">
        <v>33169</v>
      </c>
      <c r="BG52" s="353">
        <v>33367.344729748904</v>
      </c>
      <c r="BH52" s="382"/>
    </row>
    <row r="53" spans="1:60" s="87" customFormat="1" ht="15" customHeight="1" x14ac:dyDescent="0.2">
      <c r="A53" s="472">
        <v>44</v>
      </c>
      <c r="B53" s="317">
        <v>22295.805309734515</v>
      </c>
      <c r="C53" s="317">
        <f t="shared" si="0"/>
        <v>23063.647503460699</v>
      </c>
      <c r="D53" s="353">
        <v>23831.489697186884</v>
      </c>
      <c r="E53" s="353">
        <f t="shared" si="1"/>
        <v>25342.414021525772</v>
      </c>
      <c r="F53" s="353">
        <v>26853.33834586466</v>
      </c>
      <c r="G53" s="317">
        <v>27488.385104852543</v>
      </c>
      <c r="H53" s="353">
        <v>28041.362893815636</v>
      </c>
      <c r="I53" s="367">
        <v>28941.337512005255</v>
      </c>
      <c r="J53" s="317">
        <v>28464.726888739562</v>
      </c>
      <c r="K53" s="317">
        <v>27741.65533625731</v>
      </c>
      <c r="L53" s="317">
        <v>28939.495227252821</v>
      </c>
      <c r="M53" s="317">
        <v>29922.857759694434</v>
      </c>
      <c r="N53" s="317">
        <v>29438.064200550292</v>
      </c>
      <c r="O53" s="353">
        <v>27456.740491228073</v>
      </c>
      <c r="P53" s="353">
        <v>28618.200958211339</v>
      </c>
      <c r="Q53" s="353">
        <v>29062.69992156863</v>
      </c>
      <c r="R53" s="353">
        <v>30157.398303343409</v>
      </c>
      <c r="S53" s="381">
        <v>30393.833364985483</v>
      </c>
      <c r="T53" s="353">
        <v>29200.207411835028</v>
      </c>
      <c r="U53" s="353">
        <v>28888.205006827491</v>
      </c>
      <c r="V53" s="353">
        <v>27137.157283384407</v>
      </c>
      <c r="W53" s="353">
        <v>26884.026195315229</v>
      </c>
      <c r="X53" s="353">
        <v>28860.53105178921</v>
      </c>
      <c r="Y53" s="353">
        <v>29166.421663738445</v>
      </c>
      <c r="Z53" s="353">
        <v>29288.98821063662</v>
      </c>
      <c r="AA53" s="353">
        <v>29603.752101376609</v>
      </c>
      <c r="AB53" s="353">
        <v>30186.966393356088</v>
      </c>
      <c r="AC53" s="381">
        <v>30584.709888847596</v>
      </c>
      <c r="AD53" s="353">
        <v>30488.26311261181</v>
      </c>
      <c r="AE53" s="353">
        <v>29449.279283230473</v>
      </c>
      <c r="AF53" s="353">
        <v>28926.857544116752</v>
      </c>
      <c r="AG53" s="353">
        <v>29458.629541393686</v>
      </c>
      <c r="AH53" s="353">
        <v>30345.198507984613</v>
      </c>
      <c r="AI53" s="353">
        <v>30606.700903498375</v>
      </c>
      <c r="AJ53" s="353">
        <v>30916.897899829415</v>
      </c>
      <c r="AK53" s="353">
        <v>32006.278026905828</v>
      </c>
      <c r="AL53" s="353">
        <v>33199.665831968487</v>
      </c>
      <c r="AM53" s="381">
        <v>33505.622874806795</v>
      </c>
      <c r="AN53" s="353">
        <v>34436.64326632642</v>
      </c>
      <c r="AO53" s="353">
        <v>34186.325872100409</v>
      </c>
      <c r="AP53" s="353">
        <v>34249.667140967074</v>
      </c>
      <c r="AQ53" s="353">
        <v>33868.744274715871</v>
      </c>
      <c r="AR53" s="353">
        <v>34479.154849836457</v>
      </c>
      <c r="AS53" s="353">
        <v>34742.814253362296</v>
      </c>
      <c r="AT53" s="353">
        <v>34762.97475484146</v>
      </c>
      <c r="AU53" s="353">
        <v>34487.019021946726</v>
      </c>
      <c r="AV53" s="353">
        <v>32874.607121458532</v>
      </c>
      <c r="AW53" s="381">
        <v>30940.765176191886</v>
      </c>
      <c r="AX53" s="353">
        <v>31321.03393134506</v>
      </c>
      <c r="AY53" s="353">
        <v>31135.382907970703</v>
      </c>
      <c r="AZ53" s="353">
        <v>30924.154559999999</v>
      </c>
      <c r="BA53" s="353">
        <v>32028.582253631721</v>
      </c>
      <c r="BB53" s="353">
        <v>32690.69066080315</v>
      </c>
      <c r="BC53" s="353">
        <v>32930.379763757723</v>
      </c>
      <c r="BD53" s="353">
        <v>32803.018060755814</v>
      </c>
      <c r="BE53" s="353">
        <v>33659.529126617766</v>
      </c>
      <c r="BF53" s="353">
        <v>34289</v>
      </c>
      <c r="BG53" s="353">
        <v>34473.959923393391</v>
      </c>
      <c r="BH53" s="382"/>
    </row>
    <row r="54" spans="1:60" s="87" customFormat="1" ht="15" customHeight="1" x14ac:dyDescent="0.2">
      <c r="A54" s="472">
        <v>45</v>
      </c>
      <c r="B54" s="317">
        <v>22819.852015732547</v>
      </c>
      <c r="C54" s="317">
        <f t="shared" si="0"/>
        <v>23580.3231887777</v>
      </c>
      <c r="D54" s="353">
        <v>24340.794361822853</v>
      </c>
      <c r="E54" s="353">
        <f t="shared" si="1"/>
        <v>25871.466217138357</v>
      </c>
      <c r="F54" s="353">
        <v>27402.138072453861</v>
      </c>
      <c r="G54" s="317">
        <v>28039.868533171029</v>
      </c>
      <c r="H54" s="353">
        <v>28587.623209928926</v>
      </c>
      <c r="I54" s="367">
        <v>29529.120962442499</v>
      </c>
      <c r="J54" s="317">
        <v>28996.281079005472</v>
      </c>
      <c r="K54" s="317">
        <v>28429.757675438595</v>
      </c>
      <c r="L54" s="317">
        <v>29531.086785182586</v>
      </c>
      <c r="M54" s="317">
        <v>30594.144980486595</v>
      </c>
      <c r="N54" s="317">
        <v>30009.389483338429</v>
      </c>
      <c r="O54" s="353">
        <v>28121.204491228073</v>
      </c>
      <c r="P54" s="353">
        <v>29281.426936385411</v>
      </c>
      <c r="Q54" s="353">
        <v>29820.102023529413</v>
      </c>
      <c r="R54" s="353">
        <v>30862.815510611439</v>
      </c>
      <c r="S54" s="381">
        <v>31075.861851922185</v>
      </c>
      <c r="T54" s="353">
        <v>29936.625224148236</v>
      </c>
      <c r="U54" s="353">
        <v>29634.227401001364</v>
      </c>
      <c r="V54" s="353">
        <v>27823.062343284539</v>
      </c>
      <c r="W54" s="353">
        <v>27684.294882059497</v>
      </c>
      <c r="X54" s="353">
        <v>29628.598865814383</v>
      </c>
      <c r="Y54" s="353">
        <v>29938.355816973493</v>
      </c>
      <c r="Z54" s="353">
        <v>30169.75096373367</v>
      </c>
      <c r="AA54" s="353">
        <v>30427.592961983777</v>
      </c>
      <c r="AB54" s="353">
        <v>31057.969103001724</v>
      </c>
      <c r="AC54" s="381">
        <v>31443.379033075442</v>
      </c>
      <c r="AD54" s="353">
        <v>31340.402785669066</v>
      </c>
      <c r="AE54" s="353">
        <v>30268.037592807243</v>
      </c>
      <c r="AF54" s="353">
        <v>29858.345973010932</v>
      </c>
      <c r="AG54" s="353">
        <v>30342.470875521143</v>
      </c>
      <c r="AH54" s="353">
        <v>31260.104790768153</v>
      </c>
      <c r="AI54" s="353">
        <v>31536.140563223475</v>
      </c>
      <c r="AJ54" s="353">
        <v>31838.241897144777</v>
      </c>
      <c r="AK54" s="353">
        <v>32993.423019431983</v>
      </c>
      <c r="AL54" s="353">
        <v>34180.006334682381</v>
      </c>
      <c r="AM54" s="381">
        <v>34480.970420508442</v>
      </c>
      <c r="AN54" s="353">
        <v>35431.505259868762</v>
      </c>
      <c r="AO54" s="353">
        <v>35165.489773622299</v>
      </c>
      <c r="AP54" s="353">
        <v>35239.366134950949</v>
      </c>
      <c r="AQ54" s="353">
        <v>34922.9979225223</v>
      </c>
      <c r="AR54" s="353">
        <v>35573.752102289625</v>
      </c>
      <c r="AS54" s="353">
        <v>35745.995100984423</v>
      </c>
      <c r="AT54" s="353">
        <v>35805.478805286897</v>
      </c>
      <c r="AU54" s="353">
        <v>35566.286867981362</v>
      </c>
      <c r="AV54" s="353">
        <v>33800.001540700163</v>
      </c>
      <c r="AW54" s="381">
        <v>31992.502897753711</v>
      </c>
      <c r="AX54" s="353">
        <v>32392.351593365929</v>
      </c>
      <c r="AY54" s="353">
        <v>32172.40059571169</v>
      </c>
      <c r="AZ54" s="353">
        <v>31982.867200000001</v>
      </c>
      <c r="BA54" s="353">
        <v>33138.413663133098</v>
      </c>
      <c r="BB54" s="353">
        <v>33756.563746479966</v>
      </c>
      <c r="BC54" s="353">
        <v>33998.449242286792</v>
      </c>
      <c r="BD54" s="353">
        <v>33900.73423810018</v>
      </c>
      <c r="BE54" s="353">
        <v>34770.073323033947</v>
      </c>
      <c r="BF54" s="353">
        <v>35441</v>
      </c>
      <c r="BG54" s="353">
        <v>35624.761171797421</v>
      </c>
      <c r="BH54" s="382"/>
    </row>
    <row r="55" spans="1:60" s="87" customFormat="1" ht="15" customHeight="1" x14ac:dyDescent="0.2">
      <c r="A55" s="472">
        <v>46</v>
      </c>
      <c r="B55" s="317">
        <v>23337.092920353982</v>
      </c>
      <c r="C55" s="317">
        <f t="shared" si="0"/>
        <v>24110.131839141337</v>
      </c>
      <c r="D55" s="353">
        <v>24883.170757928689</v>
      </c>
      <c r="E55" s="353">
        <f t="shared" si="1"/>
        <v>26423.362321320234</v>
      </c>
      <c r="F55" s="353">
        <v>27963.553884711779</v>
      </c>
      <c r="G55" s="317">
        <v>28542.331212305649</v>
      </c>
      <c r="H55" s="353">
        <v>29110.388458682508</v>
      </c>
      <c r="I55" s="367">
        <v>30066.522974270836</v>
      </c>
      <c r="J55" s="317">
        <v>29607.568397811272</v>
      </c>
      <c r="K55" s="317">
        <v>29072.323830409357</v>
      </c>
      <c r="L55" s="317">
        <v>30117.829231981781</v>
      </c>
      <c r="M55" s="317">
        <v>31233.247197542147</v>
      </c>
      <c r="N55" s="317">
        <v>30593.410883521861</v>
      </c>
      <c r="O55" s="353">
        <v>28742.925192982457</v>
      </c>
      <c r="P55" s="353">
        <v>29966.760447165288</v>
      </c>
      <c r="Q55" s="353">
        <v>30556.658196078432</v>
      </c>
      <c r="R55" s="353">
        <v>31623.495817066367</v>
      </c>
      <c r="S55" s="381">
        <v>31796.94923899183</v>
      </c>
      <c r="T55" s="353">
        <v>30689.591751344891</v>
      </c>
      <c r="U55" s="353">
        <v>30397.892216659082</v>
      </c>
      <c r="V55" s="353">
        <v>28501.847281455601</v>
      </c>
      <c r="W55" s="353">
        <v>28455.008191168323</v>
      </c>
      <c r="X55" s="353">
        <v>30488.572230235732</v>
      </c>
      <c r="Y55" s="353">
        <v>30792.770605759684</v>
      </c>
      <c r="Z55" s="353">
        <v>31004.921291964514</v>
      </c>
      <c r="AA55" s="353">
        <v>31281.722089525028</v>
      </c>
      <c r="AB55" s="353">
        <v>31940.663124186227</v>
      </c>
      <c r="AC55" s="381">
        <v>32302.048177303288</v>
      </c>
      <c r="AD55" s="353">
        <v>32160.182724306425</v>
      </c>
      <c r="AE55" s="353">
        <v>31045.164123930954</v>
      </c>
      <c r="AF55" s="353">
        <v>30774.61952738597</v>
      </c>
      <c r="AG55" s="353">
        <v>31186.737224538418</v>
      </c>
      <c r="AH55" s="353">
        <v>32124.989742394217</v>
      </c>
      <c r="AI55" s="353">
        <v>32407.0950742924</v>
      </c>
      <c r="AJ55" s="353">
        <v>32796.749349814032</v>
      </c>
      <c r="AK55" s="353">
        <v>34020.053811659192</v>
      </c>
      <c r="AL55" s="353">
        <v>35184.330702906103</v>
      </c>
      <c r="AM55" s="381">
        <v>35516.816074188559</v>
      </c>
      <c r="AN55" s="353">
        <v>36459.529319862515</v>
      </c>
      <c r="AO55" s="353">
        <v>36075.718285525545</v>
      </c>
      <c r="AP55" s="353">
        <v>36300.942709503484</v>
      </c>
      <c r="AQ55" s="353">
        <v>36007.02510081877</v>
      </c>
      <c r="AR55" s="353">
        <v>36764.505310734465</v>
      </c>
      <c r="AS55" s="353">
        <v>36842.584369367287</v>
      </c>
      <c r="AT55" s="353">
        <v>36942.417072459211</v>
      </c>
      <c r="AU55" s="353">
        <v>36646.763300629704</v>
      </c>
      <c r="AV55" s="353">
        <v>34896.019258752036</v>
      </c>
      <c r="AW55" s="381">
        <v>33079.376623376622</v>
      </c>
      <c r="AX55" s="353">
        <v>33416.337332819065</v>
      </c>
      <c r="AY55" s="353">
        <v>33277.197217291956</v>
      </c>
      <c r="AZ55" s="353">
        <v>33040.472399999999</v>
      </c>
      <c r="BA55" s="353">
        <v>34234.114016489984</v>
      </c>
      <c r="BB55" s="353">
        <v>34861.953169000502</v>
      </c>
      <c r="BC55" s="353">
        <v>35094.013578678991</v>
      </c>
      <c r="BD55" s="353">
        <v>35002.628212503892</v>
      </c>
      <c r="BE55" s="353">
        <v>35864.225723193063</v>
      </c>
      <c r="BF55" s="353">
        <v>36596</v>
      </c>
      <c r="BG55" s="353">
        <v>36803.05596538516</v>
      </c>
      <c r="BH55" s="382"/>
    </row>
    <row r="56" spans="1:60" x14ac:dyDescent="0.2">
      <c r="A56" s="475">
        <v>47</v>
      </c>
      <c r="B56" s="317">
        <v>23799.887413962635</v>
      </c>
      <c r="C56" s="317">
        <f t="shared" si="0"/>
        <v>24602.795764557617</v>
      </c>
      <c r="D56" s="353">
        <v>25405.704115152603</v>
      </c>
      <c r="E56" s="353">
        <f t="shared" si="1"/>
        <v>26955.874841809611</v>
      </c>
      <c r="F56" s="353">
        <v>28506.045568466619</v>
      </c>
      <c r="G56" s="317">
        <v>29044.793891440269</v>
      </c>
      <c r="H56" s="353">
        <v>29650.775007955872</v>
      </c>
      <c r="I56" s="367">
        <v>30609.522923722387</v>
      </c>
      <c r="J56" s="317">
        <v>30165.70029759048</v>
      </c>
      <c r="K56" s="317">
        <v>29608.638888888887</v>
      </c>
      <c r="L56" s="317">
        <v>30743.364567825553</v>
      </c>
      <c r="M56" s="317">
        <v>31895.338702980989</v>
      </c>
      <c r="N56" s="317">
        <v>31253.608988077041</v>
      </c>
      <c r="O56" s="387">
        <v>29426.817964912283</v>
      </c>
      <c r="P56" s="387">
        <v>30677.886079318603</v>
      </c>
      <c r="Q56" s="387">
        <v>31321.008941176471</v>
      </c>
      <c r="R56" s="387">
        <v>32358.16995919805</v>
      </c>
      <c r="S56" s="388">
        <v>32560.100056973872</v>
      </c>
      <c r="T56" s="387">
        <v>31475.65570830843</v>
      </c>
      <c r="U56" s="387">
        <v>31196.841875284481</v>
      </c>
      <c r="V56" s="387">
        <v>29251.833436917335</v>
      </c>
      <c r="W56" s="387">
        <v>29257.550368499931</v>
      </c>
      <c r="X56" s="387">
        <v>31372.616095951314</v>
      </c>
      <c r="Y56" s="387">
        <v>31628.151401726376</v>
      </c>
      <c r="Z56" s="387">
        <v>31871.177364422318</v>
      </c>
      <c r="AA56" s="387">
        <v>32214.600711094907</v>
      </c>
      <c r="AB56" s="387">
        <v>32842.842664602176</v>
      </c>
      <c r="AC56" s="388">
        <v>33248.642048717862</v>
      </c>
      <c r="AD56" s="387">
        <v>33039.288842713591</v>
      </c>
      <c r="AE56" s="387">
        <v>31858.71846120109</v>
      </c>
      <c r="AF56" s="387">
        <v>31701.036331440439</v>
      </c>
      <c r="AG56" s="387">
        <v>32044.195235259085</v>
      </c>
      <c r="AH56" s="387">
        <v>33039.896025177761</v>
      </c>
      <c r="AI56" s="387">
        <v>33444.020953169376</v>
      </c>
      <c r="AJ56" s="387">
        <v>33834.229145110323</v>
      </c>
      <c r="AK56" s="387">
        <v>35078.57698056801</v>
      </c>
      <c r="AL56" s="387">
        <v>36170.667171997455</v>
      </c>
      <c r="AM56" s="388">
        <v>36608.733145019447</v>
      </c>
      <c r="AN56" s="387">
        <v>37463.042287261742</v>
      </c>
      <c r="AO56" s="387">
        <v>37115.376508549503</v>
      </c>
      <c r="AP56" s="387">
        <v>37292.023964652144</v>
      </c>
      <c r="AQ56" s="387">
        <v>37084.285567640225</v>
      </c>
      <c r="AR56" s="387">
        <v>37923.645602140947</v>
      </c>
      <c r="AS56" s="387">
        <v>37932.775800711745</v>
      </c>
      <c r="AT56" s="387">
        <v>38080.597895114777</v>
      </c>
      <c r="AU56" s="387">
        <v>37715.153867141038</v>
      </c>
      <c r="AV56" s="387">
        <v>35938.717195925703</v>
      </c>
      <c r="AW56" s="388">
        <v>34174.448749947122</v>
      </c>
      <c r="AX56" s="387">
        <v>34449.558569358589</v>
      </c>
      <c r="AY56" s="387">
        <v>34401.197870126693</v>
      </c>
      <c r="AZ56" s="387">
        <v>34174.490960000003</v>
      </c>
      <c r="BA56" s="387">
        <v>35395.034628975263</v>
      </c>
      <c r="BB56" s="387">
        <v>35943.846391235587</v>
      </c>
      <c r="BC56" s="387">
        <v>36239.280158131449</v>
      </c>
      <c r="BD56" s="387">
        <v>36087.810998670197</v>
      </c>
      <c r="BE56" s="387">
        <v>37032.141206508975</v>
      </c>
      <c r="BF56" s="387">
        <v>37732</v>
      </c>
      <c r="BG56" s="387">
        <v>37961.712512413105</v>
      </c>
      <c r="BH56" s="389"/>
    </row>
    <row r="57" spans="1:60" x14ac:dyDescent="0.2">
      <c r="A57" s="475">
        <v>48</v>
      </c>
      <c r="B57" s="317">
        <v>24289.905113077682</v>
      </c>
      <c r="C57" s="317">
        <f t="shared" si="0"/>
        <v>25079.306734404221</v>
      </c>
      <c r="D57" s="353">
        <v>25868.708355730756</v>
      </c>
      <c r="E57" s="353">
        <f t="shared" si="1"/>
        <v>27442.852696890212</v>
      </c>
      <c r="F57" s="353">
        <v>29016.997038049667</v>
      </c>
      <c r="G57" s="317">
        <v>29577.894538814806</v>
      </c>
      <c r="H57" s="353">
        <v>30161.792723029594</v>
      </c>
      <c r="I57" s="367">
        <v>31191.708436536417</v>
      </c>
      <c r="J57" s="317">
        <v>30761.0409906883</v>
      </c>
      <c r="K57" s="317">
        <v>30291.681652046784</v>
      </c>
      <c r="L57" s="317">
        <v>31368.89990366932</v>
      </c>
      <c r="M57" s="317">
        <v>32571.223781449811</v>
      </c>
      <c r="N57" s="317">
        <v>31926.503210027517</v>
      </c>
      <c r="O57" s="387">
        <v>30095.167719298246</v>
      </c>
      <c r="P57" s="387">
        <v>31385.327122704282</v>
      </c>
      <c r="Q57" s="387">
        <v>32043.667827450983</v>
      </c>
      <c r="R57" s="387">
        <v>33131.853347814598</v>
      </c>
      <c r="S57" s="388">
        <v>33326.25540573537</v>
      </c>
      <c r="T57" s="387">
        <v>32245.170950388525</v>
      </c>
      <c r="U57" s="387">
        <v>31952.945653163406</v>
      </c>
      <c r="V57" s="387">
        <v>30089.634427037567</v>
      </c>
      <c r="W57" s="387">
        <v>30128.29726345179</v>
      </c>
      <c r="X57" s="387">
        <v>32215.083641249581</v>
      </c>
      <c r="Y57" s="387">
        <v>32491.025742876787</v>
      </c>
      <c r="Z57" s="387">
        <v>32751.940117519363</v>
      </c>
      <c r="AA57" s="387">
        <v>33101.037323365854</v>
      </c>
      <c r="AB57" s="387">
        <v>33709.948270401517</v>
      </c>
      <c r="AC57" s="388">
        <v>34169.045575864053</v>
      </c>
      <c r="AD57" s="387">
        <v>33934.574828330711</v>
      </c>
      <c r="AE57" s="387">
        <v>32729.516493844178</v>
      </c>
      <c r="AF57" s="387">
        <v>32625.762593881667</v>
      </c>
      <c r="AG57" s="387">
        <v>32959.3667659321</v>
      </c>
      <c r="AH57" s="387">
        <v>34061.299335586897</v>
      </c>
      <c r="AI57" s="387">
        <v>34476.204792966128</v>
      </c>
      <c r="AJ57" s="387">
        <v>34809.769848150121</v>
      </c>
      <c r="AK57" s="387">
        <v>36068.759342301943</v>
      </c>
      <c r="AL57" s="387">
        <v>37165.997590654988</v>
      </c>
      <c r="AM57" s="388">
        <v>37722.783669988799</v>
      </c>
      <c r="AN57" s="387">
        <v>38524.228413706907</v>
      </c>
      <c r="AO57" s="387">
        <v>38226.783810564295</v>
      </c>
      <c r="AP57" s="387">
        <v>38359.129583863803</v>
      </c>
      <c r="AQ57" s="387">
        <v>38196.732934131738</v>
      </c>
      <c r="AR57" s="387">
        <v>39076.199869164433</v>
      </c>
      <c r="AS57" s="387">
        <v>39075.429495771132</v>
      </c>
      <c r="AT57" s="387">
        <v>39183.987164239385</v>
      </c>
      <c r="AU57" s="387">
        <v>38798.047473016777</v>
      </c>
      <c r="AV57" s="387">
        <v>37031.180261919028</v>
      </c>
      <c r="AW57" s="388">
        <v>35264.836075976142</v>
      </c>
      <c r="AX57" s="387">
        <v>35528.957291330051</v>
      </c>
      <c r="AY57" s="387">
        <v>35554.569394291771</v>
      </c>
      <c r="AZ57" s="387">
        <v>35326.228559999996</v>
      </c>
      <c r="BA57" s="387">
        <v>36660.307656065961</v>
      </c>
      <c r="BB57" s="387">
        <v>37084.48011418432</v>
      </c>
      <c r="BC57" s="387">
        <v>37377.144275851533</v>
      </c>
      <c r="BD57" s="387">
        <v>37191.793871603586</v>
      </c>
      <c r="BE57" s="387">
        <v>38251.281053128216</v>
      </c>
      <c r="BF57" s="387">
        <v>38977</v>
      </c>
      <c r="BG57" s="387">
        <v>39186.15718541637</v>
      </c>
      <c r="BH57" s="389"/>
    </row>
    <row r="58" spans="1:60" x14ac:dyDescent="0.2">
      <c r="A58" s="476">
        <v>49</v>
      </c>
      <c r="B58" s="361">
        <v>24793.53441494592</v>
      </c>
      <c r="C58" s="361">
        <f t="shared" si="0"/>
        <v>25599.002410244269</v>
      </c>
      <c r="D58" s="362">
        <v>26404.470405542615</v>
      </c>
      <c r="E58" s="362">
        <f t="shared" si="1"/>
        <v>27997.749670759458</v>
      </c>
      <c r="F58" s="362">
        <v>29591.028935976301</v>
      </c>
      <c r="G58" s="361">
        <v>30117.122779837326</v>
      </c>
      <c r="H58" s="362">
        <v>30755.043173862308</v>
      </c>
      <c r="I58" s="370">
        <v>31807.481575089721</v>
      </c>
      <c r="J58" s="361">
        <v>31313.857348564849</v>
      </c>
      <c r="K58" s="361">
        <v>30919.069078947367</v>
      </c>
      <c r="L58" s="361">
        <v>32023.52990629652</v>
      </c>
      <c r="M58" s="361">
        <v>33228.717429211996</v>
      </c>
      <c r="N58" s="361">
        <v>32612.093549373283</v>
      </c>
      <c r="O58" s="390">
        <v>30771.288982456143</v>
      </c>
      <c r="P58" s="390">
        <v>32078.029811019427</v>
      </c>
      <c r="Q58" s="390">
        <v>32776.749678431377</v>
      </c>
      <c r="R58" s="390">
        <v>33869.778260486688</v>
      </c>
      <c r="S58" s="391">
        <v>34107.43340839415</v>
      </c>
      <c r="T58" s="390">
        <v>33036.751145646544</v>
      </c>
      <c r="U58" s="390">
        <v>32709.049431042331</v>
      </c>
      <c r="V58" s="390">
        <v>30891.83480851246</v>
      </c>
      <c r="W58" s="390">
        <v>30942.206893720107</v>
      </c>
      <c r="X58" s="390">
        <v>33075.057005670933</v>
      </c>
      <c r="Y58" s="390">
        <v>33379.278741119851</v>
      </c>
      <c r="Z58" s="390">
        <v>33607.834275234847</v>
      </c>
      <c r="AA58" s="390">
        <v>33999.589242410431</v>
      </c>
      <c r="AB58" s="390">
        <v>34586.796635816587</v>
      </c>
      <c r="AC58" s="391">
        <v>35046.422108855026</v>
      </c>
      <c r="AD58" s="390">
        <v>34844.242918134449</v>
      </c>
      <c r="AE58" s="390">
        <v>33676.639453651202</v>
      </c>
      <c r="AF58" s="390">
        <v>33641.778103437748</v>
      </c>
      <c r="AG58" s="390">
        <v>33978.422632519359</v>
      </c>
      <c r="AH58" s="390">
        <v>35176.290943000349</v>
      </c>
      <c r="AI58" s="390">
        <v>35443.580765333063</v>
      </c>
      <c r="AJ58" s="390">
        <v>35854.992029978472</v>
      </c>
      <c r="AK58" s="390">
        <v>37068.053811659192</v>
      </c>
      <c r="AL58" s="390">
        <v>38204.798765549072</v>
      </c>
      <c r="AM58" s="391">
        <v>38767.482705324306</v>
      </c>
      <c r="AN58" s="390">
        <v>39524.857723153837</v>
      </c>
      <c r="AO58" s="390">
        <v>39449.331842780557</v>
      </c>
      <c r="AP58" s="390">
        <v>39581.048453531046</v>
      </c>
      <c r="AQ58" s="390">
        <v>39291.586850788219</v>
      </c>
      <c r="AR58" s="390">
        <v>40268.270282485879</v>
      </c>
      <c r="AS58" s="390">
        <v>40223.201460461249</v>
      </c>
      <c r="AT58" s="390">
        <v>40323.410542378202</v>
      </c>
      <c r="AU58" s="390">
        <v>39959.499208783054</v>
      </c>
      <c r="AV58" s="390">
        <v>38208.954977317473</v>
      </c>
      <c r="AW58" s="391">
        <v>36402.071407419942</v>
      </c>
      <c r="AX58" s="390">
        <v>36667.232307227219</v>
      </c>
      <c r="AY58" s="390">
        <v>36692.125833894359</v>
      </c>
      <c r="AZ58" s="390">
        <v>36467.999199999998</v>
      </c>
      <c r="BA58" s="390">
        <v>37873.404475853946</v>
      </c>
      <c r="BB58" s="390">
        <v>38308.418547236048</v>
      </c>
      <c r="BC58" s="390">
        <v>38586.918021829013</v>
      </c>
      <c r="BD58" s="390">
        <v>38344.86585998434</v>
      </c>
      <c r="BE58" s="390">
        <v>39460.176027086789</v>
      </c>
      <c r="BF58" s="390">
        <v>40320</v>
      </c>
      <c r="BG58" s="390">
        <v>40540.214285714283</v>
      </c>
      <c r="BH58" s="392"/>
    </row>
    <row r="59" spans="1:60" x14ac:dyDescent="0.2">
      <c r="A59" s="475">
        <v>50</v>
      </c>
      <c r="B59" s="319">
        <v>25290.357915437562</v>
      </c>
      <c r="C59" s="319">
        <f t="shared" si="0"/>
        <v>26121.909531689991</v>
      </c>
      <c r="D59" s="353">
        <v>26953.461147942424</v>
      </c>
      <c r="E59" s="353">
        <f t="shared" si="1"/>
        <v>28562.415012339858</v>
      </c>
      <c r="F59" s="353">
        <v>30171.368876737295</v>
      </c>
      <c r="G59" s="319">
        <v>30601.202678027996</v>
      </c>
      <c r="H59" s="353">
        <v>31348.293624695023</v>
      </c>
      <c r="I59" s="371">
        <v>32395.265025526965</v>
      </c>
      <c r="J59" s="319">
        <v>31840.095996928099</v>
      </c>
      <c r="K59" s="319">
        <v>31495.860745614034</v>
      </c>
      <c r="L59" s="319">
        <v>32678.159908923721</v>
      </c>
      <c r="M59" s="319">
        <v>33932.189653740767</v>
      </c>
      <c r="N59" s="319">
        <v>33378.092632222564</v>
      </c>
      <c r="O59" s="387">
        <v>31459.067508771932</v>
      </c>
      <c r="P59" s="387">
        <v>32748.62496672877</v>
      </c>
      <c r="Q59" s="387">
        <v>33530.677458823528</v>
      </c>
      <c r="R59" s="387">
        <v>34695.473977749723</v>
      </c>
      <c r="S59" s="388">
        <v>34840.538918581617</v>
      </c>
      <c r="T59" s="387">
        <v>33828.331340904566</v>
      </c>
      <c r="U59" s="387">
        <v>33487.836322257623</v>
      </c>
      <c r="V59" s="387">
        <v>31743.876042090822</v>
      </c>
      <c r="W59" s="387">
        <v>31774.304448687159</v>
      </c>
      <c r="X59" s="387">
        <v>33865.007093599954</v>
      </c>
      <c r="Y59" s="387">
        <v>34254.842410816593</v>
      </c>
      <c r="Z59" s="387">
        <v>34484.452262434963</v>
      </c>
      <c r="AA59" s="387">
        <v>34879.968201294563</v>
      </c>
      <c r="AB59" s="387">
        <v>35510.410247387124</v>
      </c>
      <c r="AC59" s="388">
        <v>35972.437852630159</v>
      </c>
      <c r="AD59" s="387">
        <v>35822.226002824631</v>
      </c>
      <c r="AE59" s="387">
        <v>34686.210081137811</v>
      </c>
      <c r="AF59" s="387">
        <v>34673.008487512976</v>
      </c>
      <c r="AG59" s="387">
        <v>35111.256581298396</v>
      </c>
      <c r="AH59" s="387">
        <v>36254.169949877607</v>
      </c>
      <c r="AI59" s="387">
        <v>36531.088394399165</v>
      </c>
      <c r="AJ59" s="387">
        <v>36932.732235241478</v>
      </c>
      <c r="AK59" s="387">
        <v>38114.427503736915</v>
      </c>
      <c r="AL59" s="387">
        <v>39270.581789141703</v>
      </c>
      <c r="AM59" s="388">
        <v>39905.142248041353</v>
      </c>
      <c r="AN59" s="387">
        <v>40619.205916050407</v>
      </c>
      <c r="AO59" s="387">
        <v>40581.841815086766</v>
      </c>
      <c r="AP59" s="387">
        <v>40751.823660101356</v>
      </c>
      <c r="AQ59" s="387">
        <v>40452.75453989979</v>
      </c>
      <c r="AR59" s="387">
        <v>41415.555730002976</v>
      </c>
      <c r="AS59" s="387">
        <v>41424.715256273972</v>
      </c>
      <c r="AT59" s="387">
        <v>41629.336355272309</v>
      </c>
      <c r="AU59" s="387">
        <v>41174.128755552163</v>
      </c>
      <c r="AV59" s="387">
        <v>39447.158777711207</v>
      </c>
      <c r="AW59" s="388">
        <v>37519.396336562459</v>
      </c>
      <c r="AX59" s="387">
        <v>37848.221497148937</v>
      </c>
      <c r="AY59" s="387">
        <v>37898.590856233546</v>
      </c>
      <c r="AZ59" s="387">
        <v>37660.712079999998</v>
      </c>
      <c r="BA59" s="387">
        <v>39081.066274047895</v>
      </c>
      <c r="BB59" s="387">
        <v>39519.540871041165</v>
      </c>
      <c r="BC59" s="387">
        <v>39856.968956198732</v>
      </c>
      <c r="BD59" s="387">
        <v>39570.004847638898</v>
      </c>
      <c r="BE59" s="387">
        <v>40802.254345634021</v>
      </c>
      <c r="BF59" s="387">
        <v>41652</v>
      </c>
      <c r="BG59" s="387">
        <v>41937.475528443749</v>
      </c>
      <c r="BH59" s="389"/>
    </row>
    <row r="60" spans="1:60" x14ac:dyDescent="0.2">
      <c r="A60" s="475">
        <v>51</v>
      </c>
      <c r="B60" s="319">
        <v>25793.987217305803</v>
      </c>
      <c r="C60" s="319">
        <f t="shared" si="0"/>
        <v>26638.298034383057</v>
      </c>
      <c r="D60" s="353">
        <v>27482.608851460314</v>
      </c>
      <c r="E60" s="353">
        <f t="shared" si="1"/>
        <v>29082.464598890328</v>
      </c>
      <c r="F60" s="353">
        <v>30682.320346320346</v>
      </c>
      <c r="G60" s="319">
        <v>31189.451668234382</v>
      </c>
      <c r="H60" s="353">
        <v>31894.553940808317</v>
      </c>
      <c r="I60" s="371">
        <v>32899.079411616032</v>
      </c>
      <c r="J60" s="319">
        <v>32323.810310070079</v>
      </c>
      <c r="K60" s="319">
        <v>32189.022660818711</v>
      </c>
      <c r="L60" s="319">
        <v>33361.884578334349</v>
      </c>
      <c r="M60" s="319">
        <v>34654.053308976174</v>
      </c>
      <c r="N60" s="319">
        <v>34076.379088963622</v>
      </c>
      <c r="O60" s="387">
        <v>32170.160561403511</v>
      </c>
      <c r="P60" s="387">
        <v>33452.381421346814</v>
      </c>
      <c r="Q60" s="387">
        <v>34263.759309803921</v>
      </c>
      <c r="R60" s="387">
        <v>35459.405054745061</v>
      </c>
      <c r="S60" s="388">
        <v>35606.694267343111</v>
      </c>
      <c r="T60" s="387">
        <v>34592.330344690177</v>
      </c>
      <c r="U60" s="387">
        <v>34319.550477924444</v>
      </c>
      <c r="V60" s="387">
        <v>32541.329675746336</v>
      </c>
      <c r="W60" s="387">
        <v>32633.683890702308</v>
      </c>
      <c r="X60" s="387">
        <v>34768.745005829005</v>
      </c>
      <c r="Y60" s="387">
        <v>35147.325185241767</v>
      </c>
      <c r="Z60" s="387">
        <v>35448.110333470562</v>
      </c>
      <c r="AA60" s="387">
        <v>35726.020457653394</v>
      </c>
      <c r="AB60" s="387">
        <v>36428.178203188232</v>
      </c>
      <c r="AC60" s="388">
        <v>36924.643940673668</v>
      </c>
      <c r="AD60" s="387">
        <v>36827.175532864727</v>
      </c>
      <c r="AE60" s="387">
        <v>35614.251809153844</v>
      </c>
      <c r="AF60" s="387">
        <v>35619.711790926303</v>
      </c>
      <c r="AG60" s="387">
        <v>36197.919714115546</v>
      </c>
      <c r="AH60" s="387">
        <v>37349.798461359132</v>
      </c>
      <c r="AI60" s="387">
        <v>37650.209617333465</v>
      </c>
      <c r="AJ60" s="387">
        <v>38038.345032019912</v>
      </c>
      <c r="AK60" s="387">
        <v>39227.623318385646</v>
      </c>
      <c r="AL60" s="387">
        <v>40370.841619404702</v>
      </c>
      <c r="AM60" s="388">
        <v>41057.557426850712</v>
      </c>
      <c r="AN60" s="387">
        <v>41699.135819185503</v>
      </c>
      <c r="AO60" s="387">
        <v>41717.165476765163</v>
      </c>
      <c r="AP60" s="387">
        <v>41865.926158915601</v>
      </c>
      <c r="AQ60" s="387">
        <v>41711.362874251492</v>
      </c>
      <c r="AR60" s="387">
        <v>42643.190674992569</v>
      </c>
      <c r="AS60" s="387">
        <v>42659.497804686413</v>
      </c>
      <c r="AT60" s="387">
        <v>42839.585395956281</v>
      </c>
      <c r="AU60" s="387">
        <v>42352.500703910249</v>
      </c>
      <c r="AV60" s="387">
        <v>40736.312590944108</v>
      </c>
      <c r="AW60" s="388">
        <v>38743.300478023608</v>
      </c>
      <c r="AX60" s="387">
        <v>39076.542609638382</v>
      </c>
      <c r="AY60" s="387">
        <v>39206.724279331662</v>
      </c>
      <c r="AZ60" s="387">
        <v>38947.557359999999</v>
      </c>
      <c r="BA60" s="387">
        <v>40293.076089517075</v>
      </c>
      <c r="BB60" s="387">
        <v>40731.731203950163</v>
      </c>
      <c r="BC60" s="387">
        <v>41131.249868701234</v>
      </c>
      <c r="BD60" s="387">
        <v>40864.077486772738</v>
      </c>
      <c r="BE60" s="387">
        <v>42089.010351813653</v>
      </c>
      <c r="BF60" s="387">
        <v>42961</v>
      </c>
      <c r="BG60" s="387">
        <v>43312.152787629449</v>
      </c>
      <c r="BH60" s="389"/>
    </row>
    <row r="61" spans="1:60" x14ac:dyDescent="0.2">
      <c r="A61" s="475">
        <v>52</v>
      </c>
      <c r="B61" s="319">
        <v>26311.228121927237</v>
      </c>
      <c r="C61" s="319">
        <f t="shared" si="0"/>
        <v>27135.034953276823</v>
      </c>
      <c r="D61" s="353">
        <v>27958.841784626413</v>
      </c>
      <c r="E61" s="353">
        <f t="shared" si="1"/>
        <v>29607.597014436695</v>
      </c>
      <c r="F61" s="353">
        <v>31256.35224424698</v>
      </c>
      <c r="G61" s="319">
        <v>31753.190283848835</v>
      </c>
      <c r="H61" s="353">
        <v>32434.940490081681</v>
      </c>
      <c r="I61" s="371">
        <v>33498.058737299703</v>
      </c>
      <c r="J61" s="319">
        <v>32919.151003167899</v>
      </c>
      <c r="K61" s="319">
        <v>32770.873903508771</v>
      </c>
      <c r="L61" s="319">
        <v>34031.061914353268</v>
      </c>
      <c r="M61" s="319">
        <v>35343.731960474972</v>
      </c>
      <c r="N61" s="319">
        <v>34757.737389177622</v>
      </c>
      <c r="O61" s="387">
        <v>32873.48210526316</v>
      </c>
      <c r="P61" s="387">
        <v>34134.03034335906</v>
      </c>
      <c r="Q61" s="387">
        <v>35010.738447058822</v>
      </c>
      <c r="R61" s="387">
        <v>36233.088443361608</v>
      </c>
      <c r="S61" s="388">
        <v>36339.799777530585</v>
      </c>
      <c r="T61" s="387">
        <v>35339.780633592352</v>
      </c>
      <c r="U61" s="387">
        <v>35095.817023213473</v>
      </c>
      <c r="V61" s="387">
        <v>33360.143674589053</v>
      </c>
      <c r="W61" s="387">
        <v>33502.157295066827</v>
      </c>
      <c r="X61" s="387">
        <v>35584.953822442651</v>
      </c>
      <c r="Y61" s="387">
        <v>36037.693071575894</v>
      </c>
      <c r="Z61" s="387">
        <v>36463.577978217741</v>
      </c>
      <c r="AA61" s="387">
        <v>36638.706901267215</v>
      </c>
      <c r="AB61" s="387">
        <v>37347.894710912478</v>
      </c>
      <c r="AC61" s="388">
        <v>37831.952295685667</v>
      </c>
      <c r="AD61" s="387">
        <v>37758.416778948398</v>
      </c>
      <c r="AE61" s="387">
        <v>36523.212305378904</v>
      </c>
      <c r="AF61" s="387">
        <v>36645.870550161817</v>
      </c>
      <c r="AG61" s="387">
        <v>37187.294341870162</v>
      </c>
      <c r="AH61" s="387">
        <v>38493.834712670476</v>
      </c>
      <c r="AI61" s="387">
        <v>38736.136566706155</v>
      </c>
      <c r="AJ61" s="387">
        <v>39210.54235297408</v>
      </c>
      <c r="AK61" s="387">
        <v>40295.258594917781</v>
      </c>
      <c r="AL61" s="387">
        <v>41523.566155470427</v>
      </c>
      <c r="AM61" s="388">
        <v>42183.412460693915</v>
      </c>
      <c r="AN61" s="387">
        <v>42846.831684199562</v>
      </c>
      <c r="AO61" s="387">
        <v>42869.371274676698</v>
      </c>
      <c r="AP61" s="387">
        <v>43061.582066451985</v>
      </c>
      <c r="AQ61" s="387">
        <v>43011.924819748259</v>
      </c>
      <c r="AR61" s="387">
        <v>43887.949283377937</v>
      </c>
      <c r="AS61" s="387">
        <v>43907.076027175666</v>
      </c>
      <c r="AT61" s="387">
        <v>44111.962210802682</v>
      </c>
      <c r="AU61" s="387">
        <v>43511.535266449129</v>
      </c>
      <c r="AV61" s="387">
        <v>41973.331507318326</v>
      </c>
      <c r="AW61" s="388">
        <v>39969.54701975549</v>
      </c>
      <c r="AX61" s="387">
        <v>40348.732333288164</v>
      </c>
      <c r="AY61" s="387">
        <v>40501.301915661912</v>
      </c>
      <c r="AZ61" s="387">
        <v>40280.915119999998</v>
      </c>
      <c r="BA61" s="387">
        <v>41531.174008637608</v>
      </c>
      <c r="BB61" s="387">
        <v>41956.737646105779</v>
      </c>
      <c r="BC61" s="387">
        <v>42453.118035197615</v>
      </c>
      <c r="BD61" s="387">
        <v>42241.706067093583</v>
      </c>
      <c r="BE61" s="387">
        <v>43366.545972598688</v>
      </c>
      <c r="BF61" s="387">
        <v>44293</v>
      </c>
      <c r="BG61" s="387">
        <v>44648.535466023546</v>
      </c>
      <c r="BH61" s="389"/>
    </row>
    <row r="62" spans="1:60" x14ac:dyDescent="0.2">
      <c r="A62" s="475">
        <v>53</v>
      </c>
      <c r="B62" s="319">
        <v>26808.05162241888</v>
      </c>
      <c r="C62" s="319">
        <f t="shared" si="0"/>
        <v>27644.713382134603</v>
      </c>
      <c r="D62" s="353">
        <v>28481.375141850327</v>
      </c>
      <c r="E62" s="353">
        <f t="shared" si="1"/>
        <v>30140.109534926072</v>
      </c>
      <c r="F62" s="353">
        <v>31798.843928001821</v>
      </c>
      <c r="G62" s="319">
        <v>32310.801305815305</v>
      </c>
      <c r="H62" s="353">
        <v>32969.453272515115</v>
      </c>
      <c r="I62" s="371">
        <v>34069.048374867307</v>
      </c>
      <c r="J62" s="319">
        <v>33461.336277239127</v>
      </c>
      <c r="K62" s="319">
        <v>33438.737938596489</v>
      </c>
      <c r="L62" s="319">
        <v>34675.993694719327</v>
      </c>
      <c r="M62" s="319">
        <v>35982.834177530523</v>
      </c>
      <c r="N62" s="319">
        <v>35413.70345460104</v>
      </c>
      <c r="O62" s="387">
        <v>33537.94610526316</v>
      </c>
      <c r="P62" s="387">
        <v>34826.733031674208</v>
      </c>
      <c r="Q62" s="387">
        <v>35740.345976470591</v>
      </c>
      <c r="R62" s="387">
        <v>36990.517979276134</v>
      </c>
      <c r="S62" s="388">
        <v>37093.937003174258</v>
      </c>
      <c r="T62" s="387">
        <v>36078.956565052802</v>
      </c>
      <c r="U62" s="387">
        <v>35892.246335912612</v>
      </c>
      <c r="V62" s="387">
        <v>34238.292021173998</v>
      </c>
      <c r="W62" s="387">
        <v>34372.904190018686</v>
      </c>
      <c r="X62" s="387">
        <v>36464.621233377467</v>
      </c>
      <c r="Y62" s="387">
        <v>36940.750286456343</v>
      </c>
      <c r="Z62" s="387">
        <v>37441.742729892583</v>
      </c>
      <c r="AA62" s="387">
        <v>37561.48943385906</v>
      </c>
      <c r="AB62" s="387">
        <v>38298.788049407041</v>
      </c>
      <c r="AC62" s="388">
        <v>38817.831683502824</v>
      </c>
      <c r="AD62" s="387">
        <v>38748.984204801869</v>
      </c>
      <c r="AE62" s="387">
        <v>37459.927320572664</v>
      </c>
      <c r="AF62" s="387">
        <v>37688.934725529711</v>
      </c>
      <c r="AG62" s="387">
        <v>38255.818939845143</v>
      </c>
      <c r="AH62" s="387">
        <v>39597.531180790298</v>
      </c>
      <c r="AI62" s="387">
        <v>39869.483906881142</v>
      </c>
      <c r="AJ62" s="387">
        <v>40308.412763220447</v>
      </c>
      <c r="AK62" s="387">
        <v>41372.005979073241</v>
      </c>
      <c r="AL62" s="387">
        <v>42625.324977327793</v>
      </c>
      <c r="AM62" s="388">
        <v>43241.391568512488</v>
      </c>
      <c r="AN62" s="387">
        <v>44029.131444641185</v>
      </c>
      <c r="AO62" s="387">
        <v>44149.599939022839</v>
      </c>
      <c r="AP62" s="387">
        <v>44266.91380214184</v>
      </c>
      <c r="AQ62" s="387">
        <v>44293.539973114996</v>
      </c>
      <c r="AR62" s="387">
        <v>45170.906833184657</v>
      </c>
      <c r="AS62" s="387">
        <v>45173.84776078014</v>
      </c>
      <c r="AT62" s="387">
        <v>45368.185804366847</v>
      </c>
      <c r="AU62" s="387">
        <v>44709.244600626429</v>
      </c>
      <c r="AV62" s="387">
        <v>43249.451596336563</v>
      </c>
      <c r="AW62" s="388">
        <v>41203.991962434957</v>
      </c>
      <c r="AX62" s="387">
        <v>41603.605499900972</v>
      </c>
      <c r="AY62" s="387">
        <v>41800.398147581451</v>
      </c>
      <c r="AZ62" s="387">
        <v>41592.124080000001</v>
      </c>
      <c r="BA62" s="387">
        <v>42799.708048684726</v>
      </c>
      <c r="BB62" s="387">
        <v>43195.628206611895</v>
      </c>
      <c r="BC62" s="387">
        <v>43725.283958633729</v>
      </c>
      <c r="BD62" s="387">
        <v>43631.868038592482</v>
      </c>
      <c r="BE62" s="387">
        <v>44706.575316613787</v>
      </c>
      <c r="BF62" s="387">
        <v>45667</v>
      </c>
      <c r="BG62" s="387">
        <v>46011.42977727337</v>
      </c>
      <c r="BH62" s="389"/>
    </row>
    <row r="63" spans="1:60" x14ac:dyDescent="0.2">
      <c r="A63" s="475">
        <v>54</v>
      </c>
      <c r="B63" s="319">
        <v>27270.846116027533</v>
      </c>
      <c r="C63" s="319">
        <f t="shared" si="0"/>
        <v>28147.29882699185</v>
      </c>
      <c r="D63" s="353">
        <v>29023.751537956163</v>
      </c>
      <c r="E63" s="353">
        <f t="shared" si="1"/>
        <v>30688.851617690772</v>
      </c>
      <c r="F63" s="353">
        <v>32353.951697425378</v>
      </c>
      <c r="G63" s="319">
        <v>32850.029546837824</v>
      </c>
      <c r="H63" s="353">
        <v>33515.713588628409</v>
      </c>
      <c r="I63" s="372">
        <v>34712.811201536671</v>
      </c>
      <c r="J63" s="319">
        <v>34077.939137947586</v>
      </c>
      <c r="K63" s="319">
        <v>34086.363669590646</v>
      </c>
      <c r="L63" s="319">
        <v>35316.076363954809</v>
      </c>
      <c r="M63" s="319">
        <v>36617.33853690941</v>
      </c>
      <c r="N63" s="319">
        <v>36056.97340262917</v>
      </c>
      <c r="O63" s="387">
        <v>34202.410105263159</v>
      </c>
      <c r="P63" s="387">
        <v>35504.697364918815</v>
      </c>
      <c r="Q63" s="387">
        <v>36452.581898039214</v>
      </c>
      <c r="R63" s="387">
        <v>37760.950597352276</v>
      </c>
      <c r="S63" s="388">
        <v>37851.078759597382</v>
      </c>
      <c r="T63" s="387">
        <v>36887.085475194261</v>
      </c>
      <c r="U63" s="387">
        <v>36693.716340464271</v>
      </c>
      <c r="V63" s="387">
        <v>35080.839759113602</v>
      </c>
      <c r="W63" s="387">
        <v>35273.206462605987</v>
      </c>
      <c r="X63" s="387">
        <v>37383.676737339214</v>
      </c>
      <c r="Y63" s="387">
        <v>37867.071270338398</v>
      </c>
      <c r="Z63" s="387">
        <v>38361.880759010433</v>
      </c>
      <c r="AA63" s="387">
        <v>38500.425708815761</v>
      </c>
      <c r="AB63" s="387">
        <v>39243.835732132175</v>
      </c>
      <c r="AC63" s="388">
        <v>39809.323287948915</v>
      </c>
      <c r="AD63" s="387">
        <v>39809.664388565121</v>
      </c>
      <c r="AE63" s="387">
        <v>38429.600827041759</v>
      </c>
      <c r="AF63" s="387">
        <v>38782.715149294745</v>
      </c>
      <c r="AG63" s="387">
        <v>39345.77998808815</v>
      </c>
      <c r="AH63" s="387">
        <v>40751.248980067605</v>
      </c>
      <c r="AI63" s="387">
        <v>40983.863090735213</v>
      </c>
      <c r="AJ63" s="387">
        <v>41415.574037305298</v>
      </c>
      <c r="AK63" s="387">
        <v>42445.715994020924</v>
      </c>
      <c r="AL63" s="387">
        <v>43748.06968150624</v>
      </c>
      <c r="AM63" s="388">
        <v>44429.220273943392</v>
      </c>
      <c r="AN63" s="387">
        <v>45212.873034058954</v>
      </c>
      <c r="AO63" s="387">
        <v>45329.942630656267</v>
      </c>
      <c r="AP63" s="387">
        <v>45505.419805786471</v>
      </c>
      <c r="AQ63" s="387">
        <v>45560.268361236711</v>
      </c>
      <c r="AR63" s="387">
        <v>46385.369729408267</v>
      </c>
      <c r="AS63" s="387">
        <v>46448.296898830704</v>
      </c>
      <c r="AT63" s="387">
        <v>46651.745618562483</v>
      </c>
      <c r="AU63" s="387">
        <v>46039.898462310797</v>
      </c>
      <c r="AV63" s="387">
        <v>44487.655396730297</v>
      </c>
      <c r="AW63" s="388">
        <v>42493.483311476797</v>
      </c>
      <c r="AX63" s="387">
        <v>42876.94966068655</v>
      </c>
      <c r="AY63" s="387">
        <v>43107.401921782235</v>
      </c>
      <c r="AZ63" s="387">
        <v>42949.845520000003</v>
      </c>
      <c r="BA63" s="387">
        <v>44035.631959167644</v>
      </c>
      <c r="BB63" s="387">
        <v>44516.755468117124</v>
      </c>
      <c r="BC63" s="387">
        <v>45077.819466592817</v>
      </c>
      <c r="BD63" s="387">
        <v>44937.429619639537</v>
      </c>
      <c r="BE63" s="387">
        <v>46055.825046023485</v>
      </c>
      <c r="BF63" s="387">
        <v>47070</v>
      </c>
      <c r="BG63" s="387">
        <v>47404.763370690875</v>
      </c>
      <c r="BH63" s="389"/>
    </row>
    <row r="64" spans="1:60" x14ac:dyDescent="0.2">
      <c r="A64" s="475">
        <v>55</v>
      </c>
      <c r="B64" s="319">
        <v>27788.087020648971</v>
      </c>
      <c r="C64" s="319">
        <f t="shared" si="0"/>
        <v>28667.185957914524</v>
      </c>
      <c r="D64" s="353">
        <v>29546.284895180077</v>
      </c>
      <c r="E64" s="353">
        <f t="shared" si="1"/>
        <v>31211.90207392861</v>
      </c>
      <c r="F64" s="353">
        <v>32877.519252677143</v>
      </c>
      <c r="G64" s="319">
        <v>33426.02334974824</v>
      </c>
      <c r="H64" s="353">
        <v>34108.96403946112</v>
      </c>
      <c r="I64" s="372">
        <v>35250.213213365008</v>
      </c>
      <c r="J64" s="319">
        <v>34753.012959585292</v>
      </c>
      <c r="K64" s="319">
        <v>34708.691520467837</v>
      </c>
      <c r="L64" s="319">
        <v>35941.611699798581</v>
      </c>
      <c r="M64" s="319">
        <v>37251.842896288304</v>
      </c>
      <c r="N64" s="319">
        <v>36708.707428920818</v>
      </c>
      <c r="O64" s="387">
        <v>34862.988350877196</v>
      </c>
      <c r="P64" s="387">
        <v>36182.661698163429</v>
      </c>
      <c r="Q64" s="387">
        <v>37157.869176470587</v>
      </c>
      <c r="R64" s="387">
        <v>38508.627821645576</v>
      </c>
      <c r="S64" s="388">
        <v>38605.215985241048</v>
      </c>
      <c r="T64" s="387">
        <v>37686.940027894001</v>
      </c>
      <c r="U64" s="387">
        <v>37502.747382794718</v>
      </c>
      <c r="V64" s="387">
        <v>35942.374488330723</v>
      </c>
      <c r="W64" s="387">
        <v>36098.48354581101</v>
      </c>
      <c r="X64" s="387">
        <v>38261.155920883641</v>
      </c>
      <c r="Y64" s="387">
        <v>38791.277366129405</v>
      </c>
      <c r="Z64" s="387">
        <v>39323.466447097562</v>
      </c>
      <c r="AA64" s="387">
        <v>39451.477290546092</v>
      </c>
      <c r="AB64" s="387">
        <v>40153.809480240699</v>
      </c>
      <c r="AC64" s="388">
        <v>40778.366025879252</v>
      </c>
      <c r="AD64" s="387">
        <v>40803.827340465257</v>
      </c>
      <c r="AE64" s="387">
        <v>39461.722001190436</v>
      </c>
      <c r="AF64" s="387">
        <v>39888.329364352452</v>
      </c>
      <c r="AG64" s="387">
        <v>40373.080643240028</v>
      </c>
      <c r="AH64" s="387">
        <v>41930.784240587484</v>
      </c>
      <c r="AI64" s="387">
        <v>42118.791110603612</v>
      </c>
      <c r="AJ64" s="387">
        <v>42561.447244050454</v>
      </c>
      <c r="AK64" s="387">
        <v>43533.094170403587</v>
      </c>
      <c r="AL64" s="387">
        <v>44891.800268005791</v>
      </c>
      <c r="AM64" s="388">
        <v>45602.293343281985</v>
      </c>
      <c r="AN64" s="387">
        <v>46386.521820643684</v>
      </c>
      <c r="AO64" s="387">
        <v>46541.235905383779</v>
      </c>
      <c r="AP64" s="387">
        <v>46713.516063805888</v>
      </c>
      <c r="AQ64" s="387">
        <v>46886.543810338502</v>
      </c>
      <c r="AR64" s="387">
        <v>47690.719762117158</v>
      </c>
      <c r="AS64" s="387">
        <v>47690.756851689235</v>
      </c>
      <c r="AT64" s="387">
        <v>48044.650315283972</v>
      </c>
      <c r="AU64" s="387">
        <v>47276.282568126509</v>
      </c>
      <c r="AV64" s="387">
        <v>45776.809209963198</v>
      </c>
      <c r="AW64" s="388">
        <v>43797.029062143069</v>
      </c>
      <c r="AX64" s="387">
        <v>44161.838192830117</v>
      </c>
      <c r="AY64" s="387">
        <v>44457.332354081234</v>
      </c>
      <c r="AZ64" s="387">
        <v>44341.897599999997</v>
      </c>
      <c r="BA64" s="387">
        <v>45360.690223792692</v>
      </c>
      <c r="BB64" s="387">
        <v>45881.671102881613</v>
      </c>
      <c r="BC64" s="387">
        <v>46444.10240348347</v>
      </c>
      <c r="BD64" s="387">
        <v>46240.902302156916</v>
      </c>
      <c r="BE64" s="387">
        <v>47469.61747319538</v>
      </c>
      <c r="BF64" s="387">
        <v>48513</v>
      </c>
      <c r="BG64" s="387">
        <v>48847.192580507872</v>
      </c>
      <c r="BH64" s="389"/>
    </row>
    <row r="65" spans="1:60" x14ac:dyDescent="0.2">
      <c r="A65" s="475">
        <v>56</v>
      </c>
      <c r="B65" s="319">
        <v>28278.104719764015</v>
      </c>
      <c r="C65" s="319">
        <f t="shared" si="0"/>
        <v>29173.461486084001</v>
      </c>
      <c r="D65" s="353">
        <v>30068.818252403991</v>
      </c>
      <c r="E65" s="353">
        <f t="shared" si="1"/>
        <v>31731.798508749271</v>
      </c>
      <c r="F65" s="353">
        <v>33394.778765094554</v>
      </c>
      <c r="G65" s="319">
        <v>33965.251590770764</v>
      </c>
      <c r="H65" s="353">
        <v>34696.340723453912</v>
      </c>
      <c r="I65" s="372">
        <v>35815.604913309406</v>
      </c>
      <c r="J65" s="319">
        <v>35332.407026975139</v>
      </c>
      <c r="K65" s="319">
        <v>35295.602339181285</v>
      </c>
      <c r="L65" s="319">
        <v>36591.392591295204</v>
      </c>
      <c r="M65" s="319">
        <v>37900.140828697171</v>
      </c>
      <c r="N65" s="319">
        <v>37318.121063894832</v>
      </c>
      <c r="O65" s="387">
        <v>35562.424140350879</v>
      </c>
      <c r="P65" s="387">
        <v>36904.841096619639</v>
      </c>
      <c r="Q65" s="387">
        <v>37890.951027450981</v>
      </c>
      <c r="R65" s="387">
        <v>39340.82507998943</v>
      </c>
      <c r="S65" s="388">
        <v>39347.335087766893</v>
      </c>
      <c r="T65" s="387">
        <v>38453.697150826862</v>
      </c>
      <c r="U65" s="387">
        <v>38314.298771051435</v>
      </c>
      <c r="V65" s="387">
        <v>36853.750069651309</v>
      </c>
      <c r="W65" s="387">
        <v>36991.965346636287</v>
      </c>
      <c r="X65" s="387">
        <v>39153.952696160763</v>
      </c>
      <c r="Y65" s="387">
        <v>39704.90902146513</v>
      </c>
      <c r="Z65" s="387">
        <v>40243.60447621542</v>
      </c>
      <c r="AA65" s="387">
        <v>40485.316801896261</v>
      </c>
      <c r="AB65" s="387">
        <v>41077.423091811237</v>
      </c>
      <c r="AC65" s="388">
        <v>41797.918713470048</v>
      </c>
      <c r="AD65" s="387">
        <v>41720.686482362304</v>
      </c>
      <c r="AE65" s="387">
        <v>40523.332351743367</v>
      </c>
      <c r="AF65" s="387">
        <v>40983.800329730722</v>
      </c>
      <c r="AG65" s="387">
        <v>41420.168790946991</v>
      </c>
      <c r="AH65" s="387">
        <v>43045.775848000929</v>
      </c>
      <c r="AI65" s="387">
        <v>43237.912333537912</v>
      </c>
      <c r="AJ65" s="387">
        <v>43665.511563522472</v>
      </c>
      <c r="AK65" s="387">
        <v>44693.36920777279</v>
      </c>
      <c r="AL65" s="387">
        <v>46035.530854505334</v>
      </c>
      <c r="AM65" s="388">
        <v>46821.108884506735</v>
      </c>
      <c r="AN65" s="387">
        <v>47547.194146443078</v>
      </c>
      <c r="AO65" s="387">
        <v>47779.259229147079</v>
      </c>
      <c r="AP65" s="387">
        <v>47942.34623929704</v>
      </c>
      <c r="AQ65" s="387">
        <v>48153.272198460218</v>
      </c>
      <c r="AR65" s="387">
        <v>48993.435385072851</v>
      </c>
      <c r="AS65" s="387">
        <v>49067.571382354297</v>
      </c>
      <c r="AT65" s="387">
        <v>49405.248569441013</v>
      </c>
      <c r="AU65" s="387">
        <v>48533.212646375141</v>
      </c>
      <c r="AV65" s="387">
        <v>47176.157237011044</v>
      </c>
      <c r="AW65" s="388">
        <v>45149.76521849486</v>
      </c>
      <c r="AX65" s="387">
        <v>45548.31719292394</v>
      </c>
      <c r="AY65" s="387">
        <v>45819.688924250768</v>
      </c>
      <c r="AZ65" s="387">
        <v>45757.20592</v>
      </c>
      <c r="BA65" s="387">
        <v>46760.751786415385</v>
      </c>
      <c r="BB65" s="387">
        <v>47286.103074489838</v>
      </c>
      <c r="BC65" s="387">
        <v>47830.477736504872</v>
      </c>
      <c r="BD65" s="387">
        <v>47626.886476596468</v>
      </c>
      <c r="BE65" s="387">
        <v>48871.116053174468</v>
      </c>
      <c r="BF65" s="387">
        <v>49940</v>
      </c>
      <c r="BG65" s="387">
        <v>50289.621790324869</v>
      </c>
      <c r="BH65" s="389"/>
    </row>
    <row r="66" spans="1:60" x14ac:dyDescent="0.2">
      <c r="A66" s="475">
        <v>57</v>
      </c>
      <c r="B66" s="319">
        <v>28829.374631268438</v>
      </c>
      <c r="C66" s="319">
        <f t="shared" si="0"/>
        <v>29720.284639889134</v>
      </c>
      <c r="D66" s="353">
        <v>30611.194648509827</v>
      </c>
      <c r="E66" s="353">
        <f t="shared" si="1"/>
        <v>32280.540591513971</v>
      </c>
      <c r="F66" s="353">
        <v>33949.886534518111</v>
      </c>
      <c r="G66" s="319">
        <v>34492.224644497313</v>
      </c>
      <c r="H66" s="353">
        <v>35336.581309006047</v>
      </c>
      <c r="I66" s="372">
        <v>36431.37805186271</v>
      </c>
      <c r="J66" s="319">
        <v>35911.801094364979</v>
      </c>
      <c r="K66" s="319">
        <v>35877.453581871341</v>
      </c>
      <c r="L66" s="319">
        <v>37212.078816008405</v>
      </c>
      <c r="M66" s="319">
        <v>38539.243045752723</v>
      </c>
      <c r="N66" s="319">
        <v>37991.015285845308</v>
      </c>
      <c r="O66" s="387">
        <v>36246.316912280701</v>
      </c>
      <c r="P66" s="387">
        <v>37678.60473782273</v>
      </c>
      <c r="Q66" s="387">
        <v>38651.827450980396</v>
      </c>
      <c r="R66" s="387">
        <v>40173.022338333285</v>
      </c>
      <c r="S66" s="388">
        <v>40140.531213543502</v>
      </c>
      <c r="T66" s="387">
        <v>39283.891014146247</v>
      </c>
      <c r="U66" s="387">
        <v>39133.411197086934</v>
      </c>
      <c r="V66" s="387">
        <v>37750.885407513764</v>
      </c>
      <c r="W66" s="387">
        <v>37824.062901603334</v>
      </c>
      <c r="X66" s="387">
        <v>40009.549605801345</v>
      </c>
      <c r="Y66" s="387">
        <v>40618.540676800854</v>
      </c>
      <c r="Z66" s="387">
        <v>41138.873909951712</v>
      </c>
      <c r="AA66" s="387">
        <v>41460.59899717386</v>
      </c>
      <c r="AB66" s="387">
        <v>42041.956293767813</v>
      </c>
      <c r="AC66" s="388">
        <v>42849.273961958177</v>
      </c>
      <c r="AD66" s="387">
        <v>42655.523254492626</v>
      </c>
      <c r="AE66" s="387">
        <v>41588.412017167379</v>
      </c>
      <c r="AF66" s="387">
        <v>41987.982047994141</v>
      </c>
      <c r="AG66" s="387">
        <v>42536.513162596784</v>
      </c>
      <c r="AH66" s="387">
        <v>44112.359715584564</v>
      </c>
      <c r="AI66" s="387">
        <v>44319.097243830372</v>
      </c>
      <c r="AJ66" s="387">
        <v>44749.445678011136</v>
      </c>
      <c r="AK66" s="387">
        <v>45882.499252615838</v>
      </c>
      <c r="AL66" s="387">
        <v>47213.738247675246</v>
      </c>
      <c r="AM66" s="388">
        <v>47972.048499706863</v>
      </c>
      <c r="AN66" s="387">
        <v>48772.748776169145</v>
      </c>
      <c r="AO66" s="387">
        <v>49035.571533829621</v>
      </c>
      <c r="AP66" s="387">
        <v>49310.784792431165</v>
      </c>
      <c r="AQ66" s="387">
        <v>49474.134278382007</v>
      </c>
      <c r="AR66" s="387">
        <v>50373.866095747842</v>
      </c>
      <c r="AS66" s="387">
        <v>50450.783750057766</v>
      </c>
      <c r="AT66" s="387">
        <v>50733.540381033585</v>
      </c>
      <c r="AU66" s="387">
        <v>49863.866508059502</v>
      </c>
      <c r="AV66" s="387">
        <v>48538.773859453911</v>
      </c>
      <c r="AW66" s="388">
        <v>46522.411777147936</v>
      </c>
      <c r="AX66" s="387">
        <v>46972.8926184991</v>
      </c>
      <c r="AY66" s="387">
        <v>47197.8605789828</v>
      </c>
      <c r="AZ66" s="387">
        <v>47202.415119999998</v>
      </c>
      <c r="BA66" s="387">
        <v>48187.988457008243</v>
      </c>
      <c r="BB66" s="387">
        <v>48749.275546811718</v>
      </c>
      <c r="BC66" s="387">
        <v>49289.820192316867</v>
      </c>
      <c r="BD66" s="387">
        <v>49159.093548113284</v>
      </c>
      <c r="BE66" s="387">
        <v>50285.932967612425</v>
      </c>
      <c r="BF66" s="387">
        <v>51473</v>
      </c>
      <c r="BG66" s="387">
        <v>51774.273230245424</v>
      </c>
      <c r="BH66" s="389"/>
    </row>
    <row r="67" spans="1:60" x14ac:dyDescent="0.2">
      <c r="A67" s="475">
        <v>58</v>
      </c>
      <c r="B67" s="319">
        <v>29346.615535889872</v>
      </c>
      <c r="C67" s="319">
        <f t="shared" si="0"/>
        <v>30260.014809693726</v>
      </c>
      <c r="D67" s="353">
        <v>31173.414083497584</v>
      </c>
      <c r="E67" s="353">
        <f t="shared" si="1"/>
        <v>32842.358215136803</v>
      </c>
      <c r="F67" s="353">
        <v>34511.302346776029</v>
      </c>
      <c r="G67" s="319">
        <v>35006.942510927904</v>
      </c>
      <c r="H67" s="353">
        <v>35853.472790919695</v>
      </c>
      <c r="I67" s="372">
        <v>37035.955315169587</v>
      </c>
      <c r="J67" s="319">
        <v>36533.719496976097</v>
      </c>
      <c r="K67" s="319">
        <v>36509.900584795323</v>
      </c>
      <c r="L67" s="319">
        <v>37827.915929591029</v>
      </c>
      <c r="M67" s="319">
        <v>39228.921697251521</v>
      </c>
      <c r="N67" s="319">
        <v>38663.909507795783</v>
      </c>
      <c r="O67" s="387">
        <v>36926.323929824561</v>
      </c>
      <c r="P67" s="387">
        <v>38411.837902581843</v>
      </c>
      <c r="Q67" s="387">
        <v>39416.178196078436</v>
      </c>
      <c r="R67" s="387">
        <v>40972.71189127308</v>
      </c>
      <c r="S67" s="388">
        <v>40915.700154643368</v>
      </c>
      <c r="T67" s="387">
        <v>40023.066945606697</v>
      </c>
      <c r="U67" s="387">
        <v>39980.247428311333</v>
      </c>
      <c r="V67" s="387">
        <v>38624.28700627933</v>
      </c>
      <c r="W67" s="387">
        <v>38712.997721253931</v>
      </c>
      <c r="X67" s="387">
        <v>40878.275879784233</v>
      </c>
      <c r="Y67" s="387">
        <v>41563.895653502404</v>
      </c>
      <c r="Z67" s="387">
        <v>42071.446236760348</v>
      </c>
      <c r="AA67" s="387">
        <v>42468.188677181155</v>
      </c>
      <c r="AB67" s="387">
        <v>43070.791709188161</v>
      </c>
      <c r="AC67" s="388">
        <v>43868.826649548973</v>
      </c>
      <c r="AD67" s="387">
        <v>43667.66383662603</v>
      </c>
      <c r="AE67" s="387">
        <v>42688.184831302278</v>
      </c>
      <c r="AF67" s="387">
        <v>43034.427306588514</v>
      </c>
      <c r="AG67" s="387">
        <v>43666.04919594997</v>
      </c>
      <c r="AH67" s="387">
        <v>45272.531880172515</v>
      </c>
      <c r="AI67" s="387">
        <v>45436.63778707126</v>
      </c>
      <c r="AJ67" s="387">
        <v>45838.025224419027</v>
      </c>
      <c r="AK67" s="387">
        <v>47053.405082212252</v>
      </c>
      <c r="AL67" s="387">
        <v>48369.460766929704</v>
      </c>
      <c r="AM67" s="388">
        <v>49192.339604540844</v>
      </c>
      <c r="AN67" s="387">
        <v>50119.417039891676</v>
      </c>
      <c r="AO67" s="387">
        <v>50374.88767499174</v>
      </c>
      <c r="AP67" s="387">
        <v>50698.575001872239</v>
      </c>
      <c r="AQ67" s="387">
        <v>50712.442478308687</v>
      </c>
      <c r="AR67" s="387">
        <v>51671.312899197146</v>
      </c>
      <c r="AS67" s="387">
        <v>51867.264870360952</v>
      </c>
      <c r="AT67" s="387">
        <v>52125.202522271837</v>
      </c>
      <c r="AU67" s="387">
        <v>51164.305704401355</v>
      </c>
      <c r="AV67" s="387">
        <v>49782.902079945219</v>
      </c>
      <c r="AW67" s="388">
        <v>47911.455137696183</v>
      </c>
      <c r="AX67" s="387">
        <v>48429.792283876617</v>
      </c>
      <c r="AY67" s="387">
        <v>48606.532753942505</v>
      </c>
      <c r="AZ67" s="387">
        <v>48615.508560000002</v>
      </c>
      <c r="BA67" s="387">
        <v>49602.181075775421</v>
      </c>
      <c r="BB67" s="387">
        <v>50238.080237626826</v>
      </c>
      <c r="BC67" s="387">
        <v>50803.094869321925</v>
      </c>
      <c r="BD67" s="387">
        <v>50646.389301242089</v>
      </c>
      <c r="BE67" s="387">
        <v>51783.733350601782</v>
      </c>
      <c r="BF67" s="387">
        <v>52996</v>
      </c>
      <c r="BG67" s="387">
        <v>53366.935026244857</v>
      </c>
      <c r="BH67" s="389"/>
    </row>
    <row r="68" spans="1:60" x14ac:dyDescent="0.2">
      <c r="A68" s="476">
        <v>59</v>
      </c>
      <c r="B68" s="320">
        <v>29836.63323500492</v>
      </c>
      <c r="C68" s="320">
        <f t="shared" si="0"/>
        <v>30802.669242480064</v>
      </c>
      <c r="D68" s="354">
        <v>31768.705249955208</v>
      </c>
      <c r="E68" s="354">
        <f t="shared" si="1"/>
        <v>33404.941597408681</v>
      </c>
      <c r="F68" s="354">
        <v>35041.177944862153</v>
      </c>
      <c r="G68" s="320">
        <v>35576.80872019034</v>
      </c>
      <c r="H68" s="354">
        <v>36434.975708072554</v>
      </c>
      <c r="I68" s="373">
        <v>37618.140827983618</v>
      </c>
      <c r="J68" s="320">
        <v>37129.06019007392</v>
      </c>
      <c r="K68" s="320">
        <v>37213.181652046784</v>
      </c>
      <c r="L68" s="320">
        <v>38472.847709957088</v>
      </c>
      <c r="M68" s="320">
        <v>39891.013202690367</v>
      </c>
      <c r="N68" s="320">
        <v>39307.179455823905</v>
      </c>
      <c r="O68" s="390">
        <v>37652.959999999999</v>
      </c>
      <c r="P68" s="390">
        <v>39126.64812350279</v>
      </c>
      <c r="Q68" s="390">
        <v>40190.951905882357</v>
      </c>
      <c r="R68" s="390">
        <v>41791.906067455304</v>
      </c>
      <c r="S68" s="391">
        <v>41714.905341978891</v>
      </c>
      <c r="T68" s="390">
        <v>40828.437736600921</v>
      </c>
      <c r="U68" s="390">
        <v>40854.807464724625</v>
      </c>
      <c r="V68" s="390">
        <v>39459.714622489868</v>
      </c>
      <c r="W68" s="390">
        <v>39588.29159738047</v>
      </c>
      <c r="X68" s="390">
        <v>41847.660613724831</v>
      </c>
      <c r="Y68" s="390">
        <v>42479.642196929191</v>
      </c>
      <c r="Z68" s="390">
        <v>43004.018563568992</v>
      </c>
      <c r="AA68" s="390">
        <v>43542.412544443439</v>
      </c>
      <c r="AB68" s="390">
        <v>44119.112643839951</v>
      </c>
      <c r="AC68" s="391">
        <v>44879.025642758199</v>
      </c>
      <c r="AD68" s="390">
        <v>44749.917176669209</v>
      </c>
      <c r="AE68" s="390">
        <v>43767.141756210644</v>
      </c>
      <c r="AF68" s="390">
        <v>44148.494229712407</v>
      </c>
      <c r="AG68" s="390">
        <v>44782.393567599764</v>
      </c>
      <c r="AH68" s="390">
        <v>46377.841939620004</v>
      </c>
      <c r="AI68" s="390">
        <v>46517.822697363721</v>
      </c>
      <c r="AJ68" s="390">
        <v>46960.671271567997</v>
      </c>
      <c r="AK68" s="390">
        <v>48231.904334828097</v>
      </c>
      <c r="AL68" s="390">
        <v>49652.597571705082</v>
      </c>
      <c r="AM68" s="391">
        <v>50465.750999307136</v>
      </c>
      <c r="AN68" s="390">
        <v>51445.899697948131</v>
      </c>
      <c r="AO68" s="390">
        <v>51725.458573642623</v>
      </c>
      <c r="AP68" s="390">
        <v>51986.842407449018</v>
      </c>
      <c r="AQ68" s="390">
        <v>52033.304558230477</v>
      </c>
      <c r="AR68" s="390">
        <v>53071.50168302111</v>
      </c>
      <c r="AS68" s="390">
        <v>53264.552479548918</v>
      </c>
      <c r="AT68" s="390">
        <v>53529.290218342569</v>
      </c>
      <c r="AU68" s="390">
        <v>52442.99034169659</v>
      </c>
      <c r="AV68" s="390">
        <v>51159.737310622273</v>
      </c>
      <c r="AW68" s="391">
        <v>49421.132112187486</v>
      </c>
      <c r="AX68" s="390">
        <v>49878.610889303549</v>
      </c>
      <c r="AY68" s="390">
        <v>50025.371768978104</v>
      </c>
      <c r="AZ68" s="390">
        <v>50131.593919999999</v>
      </c>
      <c r="BA68" s="390">
        <v>51110.943070278758</v>
      </c>
      <c r="BB68" s="390">
        <v>51774.945338116733</v>
      </c>
      <c r="BC68" s="390">
        <v>52396.73913084995</v>
      </c>
      <c r="BD68" s="390">
        <v>52183.818619083097</v>
      </c>
      <c r="BE68" s="390">
        <v>53362.468227610392</v>
      </c>
      <c r="BF68" s="390">
        <v>54541</v>
      </c>
      <c r="BG68" s="390">
        <v>54911.483118172793</v>
      </c>
      <c r="BH68" s="392"/>
    </row>
    <row r="69" spans="1:60" x14ac:dyDescent="0.2">
      <c r="A69" s="475">
        <v>60</v>
      </c>
      <c r="B69" s="319">
        <v>30306.233529990168</v>
      </c>
      <c r="C69" s="319">
        <f t="shared" si="0"/>
        <v>31302.043241731633</v>
      </c>
      <c r="D69" s="353">
        <v>32297.852953473095</v>
      </c>
      <c r="E69" s="353">
        <f t="shared" si="1"/>
        <v>33962.839440965297</v>
      </c>
      <c r="F69" s="353">
        <v>35627.825928457503</v>
      </c>
      <c r="G69" s="319">
        <v>36189.568084988656</v>
      </c>
      <c r="H69" s="353">
        <v>37022.352392065346</v>
      </c>
      <c r="I69" s="372">
        <v>38261.903654652982</v>
      </c>
      <c r="J69" s="319">
        <v>37782.871844100991</v>
      </c>
      <c r="K69" s="319">
        <v>37875.986111111109</v>
      </c>
      <c r="L69" s="319">
        <v>39103.23215693143</v>
      </c>
      <c r="M69" s="319">
        <v>40585.289711865822</v>
      </c>
      <c r="N69" s="319">
        <v>39975.841638642618</v>
      </c>
      <c r="O69" s="387">
        <v>38414.567859649127</v>
      </c>
      <c r="P69" s="387">
        <v>39856.196699494278</v>
      </c>
      <c r="Q69" s="387">
        <v>41014.366117647063</v>
      </c>
      <c r="R69" s="387">
        <v>42601.347932016317</v>
      </c>
      <c r="S69" s="388">
        <v>42496.083344637671</v>
      </c>
      <c r="T69" s="387">
        <v>41694.487148834429</v>
      </c>
      <c r="U69" s="387">
        <v>41731.887847064179</v>
      </c>
      <c r="V69" s="387">
        <v>40356.849960352323</v>
      </c>
      <c r="W69" s="387">
        <v>40524.969719365239</v>
      </c>
      <c r="X69" s="387">
        <v>42891.44507893853</v>
      </c>
      <c r="Y69" s="387">
        <v>43479.984263998165</v>
      </c>
      <c r="Z69" s="387">
        <v>44031.920506006958</v>
      </c>
      <c r="AA69" s="387">
        <v>44606.540322727691</v>
      </c>
      <c r="AB69" s="387">
        <v>45144.050955414008</v>
      </c>
      <c r="AC69" s="388">
        <v>45941.605324504206</v>
      </c>
      <c r="AD69" s="387">
        <v>45871.721303225597</v>
      </c>
      <c r="AE69" s="387">
        <v>44913.750321105224</v>
      </c>
      <c r="AF69" s="387">
        <v>45347.088233498202</v>
      </c>
      <c r="AG69" s="387">
        <v>45982.834782608697</v>
      </c>
      <c r="AH69" s="387">
        <v>47484.765590395153</v>
      </c>
      <c r="AI69" s="387">
        <v>47708.074506501471</v>
      </c>
      <c r="AJ69" s="387">
        <v>48219.583321681261</v>
      </c>
      <c r="AK69" s="387">
        <v>49375.473841554558</v>
      </c>
      <c r="AL69" s="387">
        <v>50805.322107770808</v>
      </c>
      <c r="AM69" s="388">
        <v>51724.406757981124</v>
      </c>
      <c r="AN69" s="387">
        <v>52775.266013956876</v>
      </c>
      <c r="AO69" s="387">
        <v>52974.736654894688</v>
      </c>
      <c r="AP69" s="387">
        <v>53327.635737287506</v>
      </c>
      <c r="AQ69" s="387">
        <v>53413.713699132342</v>
      </c>
      <c r="AR69" s="387">
        <v>54515.158227772823</v>
      </c>
      <c r="AS69" s="387">
        <v>54668.237925775291</v>
      </c>
      <c r="AT69" s="387">
        <v>54872.492695734123</v>
      </c>
      <c r="AU69" s="387">
        <v>53896.920037978416</v>
      </c>
      <c r="AV69" s="387">
        <v>52447.706239835665</v>
      </c>
      <c r="AW69" s="388">
        <v>51017.477896696138</v>
      </c>
      <c r="AX69" s="387">
        <v>51291.641943520735</v>
      </c>
      <c r="AY69" s="387">
        <v>51525.545504620844</v>
      </c>
      <c r="AZ69" s="387">
        <v>51706.373599999999</v>
      </c>
      <c r="BA69" s="387">
        <v>52659.924224577931</v>
      </c>
      <c r="BB69" s="387">
        <v>53303.266365775569</v>
      </c>
      <c r="BC69" s="387">
        <v>53905.783829722219</v>
      </c>
      <c r="BD69" s="387">
        <v>53811.070573700141</v>
      </c>
      <c r="BE69" s="387">
        <v>54904.321563040612</v>
      </c>
      <c r="BF69" s="387">
        <v>56098</v>
      </c>
      <c r="BG69" s="387">
        <v>56471.741807348561</v>
      </c>
      <c r="BH69" s="389"/>
    </row>
    <row r="70" spans="1:60" x14ac:dyDescent="0.2">
      <c r="A70" s="475">
        <v>61</v>
      </c>
      <c r="B70" s="319">
        <v>30796.251229105212</v>
      </c>
      <c r="C70" s="319">
        <f t="shared" si="0"/>
        <v>31824.854635636046</v>
      </c>
      <c r="D70" s="353">
        <v>32853.45804216688</v>
      </c>
      <c r="E70" s="353">
        <f t="shared" si="1"/>
        <v>34537.11999852705</v>
      </c>
      <c r="F70" s="353">
        <v>36220.781954887214</v>
      </c>
      <c r="G70" s="319">
        <v>36796.199856138992</v>
      </c>
      <c r="H70" s="353">
        <v>37639.097910257769</v>
      </c>
      <c r="I70" s="372">
        <v>38888.872668452714</v>
      </c>
      <c r="J70" s="319">
        <v>38420.736872420086</v>
      </c>
      <c r="K70" s="319">
        <v>38523.61184210526</v>
      </c>
      <c r="L70" s="319">
        <v>39782.107715211489</v>
      </c>
      <c r="M70" s="319">
        <v>41334.740513161181</v>
      </c>
      <c r="N70" s="319">
        <v>40648.735860593093</v>
      </c>
      <c r="O70" s="387">
        <v>39125.660912280706</v>
      </c>
      <c r="P70" s="387">
        <v>40626.27575192973</v>
      </c>
      <c r="Q70" s="387">
        <v>41827.357364705887</v>
      </c>
      <c r="R70" s="387">
        <v>43427.04364927936</v>
      </c>
      <c r="S70" s="388">
        <v>43361.388209121244</v>
      </c>
      <c r="T70" s="387">
        <v>42538.471607890016</v>
      </c>
      <c r="U70" s="387">
        <v>42591.325807919893</v>
      </c>
      <c r="V70" s="387">
        <v>41256.358672124465</v>
      </c>
      <c r="W70" s="387">
        <v>41538.946521319624</v>
      </c>
      <c r="X70" s="387">
        <v>43893.653223734909</v>
      </c>
      <c r="Y70" s="387">
        <v>44493.015659613477</v>
      </c>
      <c r="Z70" s="387">
        <v>45010.085257681792</v>
      </c>
      <c r="AA70" s="387">
        <v>45642.399051873464</v>
      </c>
      <c r="AB70" s="387">
        <v>46248.879895836995</v>
      </c>
      <c r="AC70" s="388">
        <v>46994.831311868642</v>
      </c>
      <c r="AD70" s="387">
        <v>46962.96345838542</v>
      </c>
      <c r="AE70" s="387">
        <v>46051.685598822092</v>
      </c>
      <c r="AF70" s="387">
        <v>46528.776821151616</v>
      </c>
      <c r="AG70" s="387">
        <v>47161.839547349613</v>
      </c>
      <c r="AH70" s="387">
        <v>48623.96106772351</v>
      </c>
      <c r="AI70" s="387">
        <v>48904.649034412862</v>
      </c>
      <c r="AJ70" s="387">
        <v>49348.423278055874</v>
      </c>
      <c r="AK70" s="387">
        <v>50564.603886397606</v>
      </c>
      <c r="AL70" s="387">
        <v>52004.515383261816</v>
      </c>
      <c r="AM70" s="388">
        <v>52999.293716356653</v>
      </c>
      <c r="AN70" s="387">
        <v>54044.0755129674</v>
      </c>
      <c r="AO70" s="387">
        <v>54339.376000406519</v>
      </c>
      <c r="AP70" s="387">
        <v>54626.961232182533</v>
      </c>
      <c r="AQ70" s="387">
        <v>54811.71628986924</v>
      </c>
      <c r="AR70" s="387">
        <v>55960.131977401128</v>
      </c>
      <c r="AS70" s="387">
        <v>56165.331792762394</v>
      </c>
      <c r="AT70" s="387">
        <v>56435.627493660657</v>
      </c>
      <c r="AU70" s="387">
        <v>55347.223974419139</v>
      </c>
      <c r="AV70" s="387">
        <v>53858.903107078666</v>
      </c>
      <c r="AW70" s="388">
        <v>52517.78527010449</v>
      </c>
      <c r="AX70" s="387">
        <v>52812.035651367158</v>
      </c>
      <c r="AY70" s="387">
        <v>53016.682049085008</v>
      </c>
      <c r="AZ70" s="387">
        <v>53231.318480000002</v>
      </c>
      <c r="BA70" s="387">
        <v>54158.903180212008</v>
      </c>
      <c r="BB70" s="387">
        <v>54785.663001967368</v>
      </c>
      <c r="BC70" s="387">
        <v>55350.321362069459</v>
      </c>
      <c r="BD70" s="387">
        <v>55402.811253312706</v>
      </c>
      <c r="BE70" s="387">
        <v>56432.856564011956</v>
      </c>
      <c r="BF70" s="387">
        <v>57551</v>
      </c>
      <c r="BG70" s="387">
        <v>57962.284721237054</v>
      </c>
      <c r="BH70" s="389"/>
    </row>
    <row r="71" spans="1:60" x14ac:dyDescent="0.2">
      <c r="A71" s="475">
        <v>62</v>
      </c>
      <c r="B71" s="319">
        <v>31340.71533923304</v>
      </c>
      <c r="C71" s="319">
        <f t="shared" si="0"/>
        <v>32348.431849870954</v>
      </c>
      <c r="D71" s="353">
        <v>33356.148360508872</v>
      </c>
      <c r="E71" s="353">
        <f t="shared" si="1"/>
        <v>35066.019042409825</v>
      </c>
      <c r="F71" s="353">
        <v>36775.889724310771</v>
      </c>
      <c r="G71" s="319">
        <v>37378.321252697395</v>
      </c>
      <c r="H71" s="353">
        <v>38244.09589477034</v>
      </c>
      <c r="I71" s="372">
        <v>39459.862306020317</v>
      </c>
      <c r="J71" s="319">
        <v>39095.810694057793</v>
      </c>
      <c r="K71" s="319">
        <v>39201.595029239768</v>
      </c>
      <c r="L71" s="319">
        <v>40485.228829144406</v>
      </c>
      <c r="M71" s="319">
        <v>41978.44058789339</v>
      </c>
      <c r="N71" s="319">
        <v>41355.486395597676</v>
      </c>
      <c r="O71" s="387">
        <v>39860.06849122807</v>
      </c>
      <c r="P71" s="387">
        <v>41377.931860527016</v>
      </c>
      <c r="Q71" s="387">
        <v>42654.245898039218</v>
      </c>
      <c r="R71" s="387">
        <v>44255.990137082808</v>
      </c>
      <c r="S71" s="388">
        <v>44175.616050354045</v>
      </c>
      <c r="T71" s="387">
        <v>43415.553496712491</v>
      </c>
      <c r="U71" s="387">
        <v>43481.007919890762</v>
      </c>
      <c r="V71" s="387">
        <v>42203.334862090393</v>
      </c>
      <c r="W71" s="387">
        <v>42491.539077415786</v>
      </c>
      <c r="X71" s="387">
        <v>44852.096820723593</v>
      </c>
      <c r="Y71" s="387">
        <v>45429.911083950807</v>
      </c>
      <c r="Z71" s="387">
        <v>46056.638646655934</v>
      </c>
      <c r="AA71" s="387">
        <v>46678.257781019238</v>
      </c>
      <c r="AB71" s="387">
        <v>47340.06897279797</v>
      </c>
      <c r="AC71" s="388">
        <v>48154.689415182947</v>
      </c>
      <c r="AD71" s="387">
        <v>48108.138504245064</v>
      </c>
      <c r="AE71" s="387">
        <v>47194.824848845587</v>
      </c>
      <c r="AF71" s="387">
        <v>47713.846492031509</v>
      </c>
      <c r="AG71" s="387">
        <v>48255.098511018463</v>
      </c>
      <c r="AH71" s="387">
        <v>49843.836111434895</v>
      </c>
      <c r="AI71" s="387">
        <v>50124.933757725405</v>
      </c>
      <c r="AJ71" s="387">
        <v>50563.97796358959</v>
      </c>
      <c r="AK71" s="387">
        <v>51706.654708520175</v>
      </c>
      <c r="AL71" s="387">
        <v>53229.191515857005</v>
      </c>
      <c r="AM71" s="388">
        <v>54330.252091882954</v>
      </c>
      <c r="AN71" s="387">
        <v>55416.696698260595</v>
      </c>
      <c r="AO71" s="387">
        <v>55716.676948093191</v>
      </c>
      <c r="AP71" s="387">
        <v>56003.693352305352</v>
      </c>
      <c r="AQ71" s="387">
        <v>56281.446022241231</v>
      </c>
      <c r="AR71" s="387">
        <v>57316.853000297357</v>
      </c>
      <c r="AS71" s="387">
        <v>57711.049221241388</v>
      </c>
      <c r="AT71" s="387">
        <v>57859.596077463364</v>
      </c>
      <c r="AU71" s="387">
        <v>56766.104658903649</v>
      </c>
      <c r="AV71" s="387">
        <v>55394.5127963708</v>
      </c>
      <c r="AW71" s="388">
        <v>54039.174245949493</v>
      </c>
      <c r="AX71" s="387">
        <v>54331.274922077791</v>
      </c>
      <c r="AY71" s="387">
        <v>54508.948242446495</v>
      </c>
      <c r="AZ71" s="387">
        <v>54737.436880000001</v>
      </c>
      <c r="BA71" s="387">
        <v>55686.14424813506</v>
      </c>
      <c r="BB71" s="387">
        <v>56284.079774717437</v>
      </c>
      <c r="BC71" s="387">
        <v>56856.193577342128</v>
      </c>
      <c r="BD71" s="387">
        <v>56928.751629240505</v>
      </c>
      <c r="BE71" s="387">
        <v>58006.46900469024</v>
      </c>
      <c r="BF71" s="387">
        <v>59069</v>
      </c>
      <c r="BG71" s="387">
        <v>59516.651936444883</v>
      </c>
      <c r="BH71" s="389"/>
    </row>
    <row r="72" spans="1:60" x14ac:dyDescent="0.2">
      <c r="A72" s="475">
        <v>63</v>
      </c>
      <c r="B72" s="319">
        <v>31871.567846607672</v>
      </c>
      <c r="C72" s="319">
        <f t="shared" si="0"/>
        <v>32901.582167346118</v>
      </c>
      <c r="D72" s="353">
        <v>33931.596488084571</v>
      </c>
      <c r="E72" s="353">
        <f t="shared" si="1"/>
        <v>35656.529162246887</v>
      </c>
      <c r="F72" s="353">
        <v>37381.461836409202</v>
      </c>
      <c r="G72" s="319">
        <v>37942.059868311844</v>
      </c>
      <c r="H72" s="353">
        <v>38866.715179802697</v>
      </c>
      <c r="I72" s="372">
        <v>40098.027195066468</v>
      </c>
      <c r="J72" s="319">
        <v>39797.462225208794</v>
      </c>
      <c r="K72" s="319">
        <v>39935.23355263158</v>
      </c>
      <c r="L72" s="319">
        <v>41222.293720991329</v>
      </c>
      <c r="M72" s="319">
        <v>42732.489246865407</v>
      </c>
      <c r="N72" s="319">
        <v>42036.844695811677</v>
      </c>
      <c r="O72" s="387">
        <v>40621.676350877191</v>
      </c>
      <c r="P72" s="387">
        <v>42125.903380356664</v>
      </c>
      <c r="Q72" s="387">
        <v>43432.493929411765</v>
      </c>
      <c r="R72" s="387">
        <v>45101.190477588279</v>
      </c>
      <c r="S72" s="388">
        <v>45019.889199381425</v>
      </c>
      <c r="T72" s="387">
        <v>44303.667862123933</v>
      </c>
      <c r="U72" s="387">
        <v>44355.567956304054</v>
      </c>
      <c r="V72" s="387">
        <v>43124.203939049738</v>
      </c>
      <c r="W72" s="387">
        <v>43444.131633511941</v>
      </c>
      <c r="X72" s="387">
        <v>45821.481554664191</v>
      </c>
      <c r="Y72" s="387">
        <v>46472.550912840881</v>
      </c>
      <c r="Z72" s="387">
        <v>47096.974886784679</v>
      </c>
      <c r="AA72" s="387">
        <v>47784.789133011218</v>
      </c>
      <c r="AB72" s="387">
        <v>48481.920399760704</v>
      </c>
      <c r="AC72" s="388">
        <v>49286.486435352548</v>
      </c>
      <c r="AD72" s="387">
        <v>49276.684469407963</v>
      </c>
      <c r="AE72" s="387">
        <v>48324.086839384727</v>
      </c>
      <c r="AF72" s="387">
        <v>48870.176955486357</v>
      </c>
      <c r="AG72" s="387">
        <v>49373.091840381181</v>
      </c>
      <c r="AH72" s="387">
        <v>51034.666511248397</v>
      </c>
      <c r="AI72" s="387">
        <v>51323.088965330207</v>
      </c>
      <c r="AJ72" s="387">
        <v>51843.020218686208</v>
      </c>
      <c r="AK72" s="387">
        <v>52976.275037369203</v>
      </c>
      <c r="AL72" s="387">
        <v>54464.360589612741</v>
      </c>
      <c r="AM72" s="388">
        <v>55692.197303203102</v>
      </c>
      <c r="AN72" s="387">
        <v>56733.086553484012</v>
      </c>
      <c r="AO72" s="387">
        <v>57055.993089255317</v>
      </c>
      <c r="AP72" s="387">
        <v>57453.685314161616</v>
      </c>
      <c r="AQ72" s="387">
        <v>57779.595942808257</v>
      </c>
      <c r="AR72" s="387">
        <v>58835.590223015162</v>
      </c>
      <c r="AS72" s="387">
        <v>59292.594537135461</v>
      </c>
      <c r="AT72" s="387">
        <v>59473.675650203077</v>
      </c>
      <c r="AU72" s="387">
        <v>58322.764217350028</v>
      </c>
      <c r="AV72" s="387">
        <v>56995.291106736287</v>
      </c>
      <c r="AW72" s="388">
        <v>55559.392021659121</v>
      </c>
      <c r="AX72" s="387">
        <v>55850.514192788418</v>
      </c>
      <c r="AY72" s="387">
        <v>56125.475814513331</v>
      </c>
      <c r="AZ72" s="387">
        <v>56327.720719999998</v>
      </c>
      <c r="BA72" s="387">
        <v>57297.0846486062</v>
      </c>
      <c r="BB72" s="387">
        <v>57896.773521583156</v>
      </c>
      <c r="BC72" s="387">
        <v>58486.850147532059</v>
      </c>
      <c r="BD72" s="387">
        <v>58507.958917675016</v>
      </c>
      <c r="BE72" s="387">
        <v>59624.134397809379</v>
      </c>
      <c r="BF72" s="387">
        <v>60712</v>
      </c>
      <c r="BG72" s="387">
        <v>61211.432614555255</v>
      </c>
      <c r="BH72" s="389"/>
    </row>
    <row r="73" spans="1:60" x14ac:dyDescent="0.2">
      <c r="A73" s="475">
        <v>64</v>
      </c>
      <c r="B73" s="319">
        <v>32429.643559488693</v>
      </c>
      <c r="C73" s="319">
        <f t="shared" si="0"/>
        <v>33491.494299603393</v>
      </c>
      <c r="D73" s="353">
        <v>34553.345039718093</v>
      </c>
      <c r="E73" s="353">
        <f t="shared" si="1"/>
        <v>36282.805579781576</v>
      </c>
      <c r="F73" s="353">
        <v>38012.266119845066</v>
      </c>
      <c r="G73" s="319">
        <v>38493.543296630334</v>
      </c>
      <c r="H73" s="353">
        <v>39465.839397475334</v>
      </c>
      <c r="I73" s="372">
        <v>40741.790021735833</v>
      </c>
      <c r="J73" s="319">
        <v>40483.167130651818</v>
      </c>
      <c r="K73" s="319">
        <v>40643.574195906433</v>
      </c>
      <c r="L73" s="319">
        <v>41901.169279271387</v>
      </c>
      <c r="M73" s="319">
        <v>43504.929336544054</v>
      </c>
      <c r="N73" s="319">
        <v>42760.523387343324</v>
      </c>
      <c r="O73" s="387">
        <v>41383.284210526319</v>
      </c>
      <c r="P73" s="387">
        <v>42895.982432792116</v>
      </c>
      <c r="Q73" s="387">
        <v>44248.959498039214</v>
      </c>
      <c r="R73" s="387">
        <v>45972.396982416998</v>
      </c>
      <c r="S73" s="388">
        <v>45927.25749477739</v>
      </c>
      <c r="T73" s="387">
        <v>45147.652321179521</v>
      </c>
      <c r="U73" s="387">
        <v>45220.046609012294</v>
      </c>
      <c r="V73" s="387">
        <v>44023.712650821879</v>
      </c>
      <c r="W73" s="387">
        <v>44396.724189608103</v>
      </c>
      <c r="X73" s="387">
        <v>46841.195518583656</v>
      </c>
      <c r="Y73" s="387">
        <v>47506.731189366743</v>
      </c>
      <c r="Z73" s="387">
        <v>48149.745424604203</v>
      </c>
      <c r="AA73" s="387">
        <v>48927.666405324104</v>
      </c>
      <c r="AB73" s="387">
        <v>49629.617482492875</v>
      </c>
      <c r="AC73" s="388">
        <v>50386.480894624816</v>
      </c>
      <c r="AD73" s="387">
        <v>50402.084122011009</v>
      </c>
      <c r="AE73" s="387">
        <v>49453.348829923874</v>
      </c>
      <c r="AF73" s="387">
        <v>50129.630457348729</v>
      </c>
      <c r="AG73" s="387">
        <v>50547.149731983322</v>
      </c>
      <c r="AH73" s="387">
        <v>52252.927963632123</v>
      </c>
      <c r="AI73" s="387">
        <v>52481.727180599759</v>
      </c>
      <c r="AJ73" s="387">
        <v>53036.896221930147</v>
      </c>
      <c r="AK73" s="387">
        <v>54264.119581464867</v>
      </c>
      <c r="AL73" s="387">
        <v>55748.996385982478</v>
      </c>
      <c r="AM73" s="388">
        <v>57030.533496775563</v>
      </c>
      <c r="AN73" s="387">
        <v>58141.753463180918</v>
      </c>
      <c r="AO73" s="387">
        <v>58500.822581874541</v>
      </c>
      <c r="AP73" s="387">
        <v>59005.964602211745</v>
      </c>
      <c r="AQ73" s="387">
        <v>59288.572601735301</v>
      </c>
      <c r="AR73" s="387">
        <v>60504.488801665182</v>
      </c>
      <c r="AS73" s="387">
        <v>60833.193695983726</v>
      </c>
      <c r="AT73" s="387">
        <v>61067.874335210821</v>
      </c>
      <c r="AU73" s="387">
        <v>59930.184413571827</v>
      </c>
      <c r="AV73" s="387">
        <v>58542.749636223576</v>
      </c>
      <c r="AW73" s="388">
        <v>57156.909006303147</v>
      </c>
      <c r="AX73" s="387">
        <v>57457.490685819728</v>
      </c>
      <c r="AY73" s="387">
        <v>57723.92900422302</v>
      </c>
      <c r="AZ73" s="387">
        <v>58042.037839999997</v>
      </c>
      <c r="BA73" s="387">
        <v>58881.936945425987</v>
      </c>
      <c r="BB73" s="387">
        <v>59481.699031747878</v>
      </c>
      <c r="BC73" s="387">
        <v>60085.78188172607</v>
      </c>
      <c r="BD73" s="387">
        <v>60137.299770821737</v>
      </c>
      <c r="BE73" s="387">
        <v>61342.199543003051</v>
      </c>
      <c r="BF73" s="387">
        <v>62408</v>
      </c>
      <c r="BG73" s="387">
        <v>62977.892892608877</v>
      </c>
      <c r="BH73" s="389"/>
    </row>
    <row r="74" spans="1:60" x14ac:dyDescent="0.2">
      <c r="A74" s="475">
        <v>65</v>
      </c>
      <c r="B74" s="319">
        <v>32967.30186823992</v>
      </c>
      <c r="C74" s="319">
        <f t="shared" ref="C74:C135" si="2">(B74+D74)/2</f>
        <v>34064.583383501791</v>
      </c>
      <c r="D74" s="353">
        <v>35161.864898763662</v>
      </c>
      <c r="E74" s="353">
        <f t="shared" ref="E74:E135" si="3">(D74+F74)/2</f>
        <v>36870.927436850499</v>
      </c>
      <c r="F74" s="353">
        <v>38579.989974937344</v>
      </c>
      <c r="G74" s="319">
        <v>39045.026724948817</v>
      </c>
      <c r="H74" s="353">
        <v>40094.332449347618</v>
      </c>
      <c r="I74" s="372">
        <v>41396.748723651617</v>
      </c>
      <c r="J74" s="319">
        <v>41147.609868484207</v>
      </c>
      <c r="K74" s="319">
        <v>41311.43823099415</v>
      </c>
      <c r="L74" s="319">
        <v>42652.781504510021</v>
      </c>
      <c r="M74" s="319">
        <v>44272.77156854605</v>
      </c>
      <c r="N74" s="319">
        <v>43509.594313665548</v>
      </c>
      <c r="O74" s="387">
        <v>42195.406877192981</v>
      </c>
      <c r="P74" s="387">
        <v>43699.222784136276</v>
      </c>
      <c r="Q74" s="387">
        <v>45068.899388235295</v>
      </c>
      <c r="R74" s="387">
        <v>46931.37429183667</v>
      </c>
      <c r="S74" s="388">
        <v>46825.612197834991</v>
      </c>
      <c r="T74" s="387">
        <v>46035.766686590956</v>
      </c>
      <c r="U74" s="387">
        <v>46195.420482476104</v>
      </c>
      <c r="V74" s="387">
        <v>44968.315466878114</v>
      </c>
      <c r="W74" s="387">
        <v>45372.051651577676</v>
      </c>
      <c r="X74" s="387">
        <v>47836.838981208879</v>
      </c>
      <c r="Y74" s="387">
        <v>48583.209227713698</v>
      </c>
      <c r="Z74" s="387">
        <v>49163.140686402927</v>
      </c>
      <c r="AA74" s="387">
        <v>50034.197757316077</v>
      </c>
      <c r="AB74" s="387">
        <v>50804.594292149064</v>
      </c>
      <c r="AC74" s="388">
        <v>51557.563431196999</v>
      </c>
      <c r="AD74" s="387">
        <v>51491.528514147496</v>
      </c>
      <c r="AE74" s="387">
        <v>50601.692052254002</v>
      </c>
      <c r="AF74" s="387">
        <v>51289.342004030048</v>
      </c>
      <c r="AG74" s="387">
        <v>51805.30446694461</v>
      </c>
      <c r="AH74" s="387">
        <v>53474.416598671174</v>
      </c>
      <c r="AI74" s="387">
        <v>53634.042677095669</v>
      </c>
      <c r="AJ74" s="387">
        <v>54246.256998238212</v>
      </c>
      <c r="AK74" s="387">
        <v>55527.665171898348</v>
      </c>
      <c r="AL74" s="387">
        <v>57053.119073078946</v>
      </c>
      <c r="AM74" s="388">
        <v>58360.016308692633</v>
      </c>
      <c r="AN74" s="387">
        <v>59593.675242162273</v>
      </c>
      <c r="AO74" s="387">
        <v>60025.84222160116</v>
      </c>
      <c r="AP74" s="387">
        <v>60425.546818442803</v>
      </c>
      <c r="AQ74" s="387">
        <v>60871.983086887449</v>
      </c>
      <c r="AR74" s="387">
        <v>62086.45185845971</v>
      </c>
      <c r="AS74" s="387">
        <v>62398.10463557794</v>
      </c>
      <c r="AT74" s="387">
        <v>62698.107129232769</v>
      </c>
      <c r="AU74" s="387">
        <v>61533.978849952531</v>
      </c>
      <c r="AV74" s="387">
        <v>60218.175639818546</v>
      </c>
      <c r="AW74" s="388">
        <v>58791.904395278987</v>
      </c>
      <c r="AX74" s="387">
        <v>59139.505592677924</v>
      </c>
      <c r="AY74" s="387">
        <v>59469.236550584486</v>
      </c>
      <c r="AZ74" s="387">
        <v>59697.660640000002</v>
      </c>
      <c r="BA74" s="387">
        <v>60485.268315665482</v>
      </c>
      <c r="BB74" s="387">
        <v>61118.956988002938</v>
      </c>
      <c r="BC74" s="387">
        <v>61744.990804312321</v>
      </c>
      <c r="BD74" s="387">
        <v>61843.929869566447</v>
      </c>
      <c r="BE74" s="387">
        <v>63087.925844380516</v>
      </c>
      <c r="BF74" s="387">
        <v>64129</v>
      </c>
      <c r="BG74" s="387">
        <v>64713.913888494819</v>
      </c>
      <c r="BH74" s="389"/>
    </row>
    <row r="75" spans="1:60" x14ac:dyDescent="0.2">
      <c r="A75" s="475">
        <v>66</v>
      </c>
      <c r="B75" s="319">
        <v>33518.57177974435</v>
      </c>
      <c r="C75" s="319">
        <f t="shared" si="2"/>
        <v>34651.092615070767</v>
      </c>
      <c r="D75" s="353">
        <v>35783.613450397184</v>
      </c>
      <c r="E75" s="353">
        <f t="shared" si="3"/>
        <v>37484.587768716476</v>
      </c>
      <c r="F75" s="353">
        <v>39185.562087035767</v>
      </c>
      <c r="G75" s="319">
        <v>39688.424057987053</v>
      </c>
      <c r="H75" s="353">
        <v>40799.184470138964</v>
      </c>
      <c r="I75" s="371">
        <v>42096.490926553102</v>
      </c>
      <c r="J75" s="319">
        <v>41806.737064413937</v>
      </c>
      <c r="K75" s="319">
        <v>42080.493786549705</v>
      </c>
      <c r="L75" s="319">
        <v>43491.677730098956</v>
      </c>
      <c r="M75" s="319">
        <v>45109.581665697922</v>
      </c>
      <c r="N75" s="319">
        <v>44305.217670437174</v>
      </c>
      <c r="O75" s="387">
        <v>43003.643789473688</v>
      </c>
      <c r="P75" s="387">
        <v>44550.362789459672</v>
      </c>
      <c r="Q75" s="387">
        <v>45961.80003137255</v>
      </c>
      <c r="R75" s="387">
        <v>47844.840813690666</v>
      </c>
      <c r="S75" s="388">
        <v>47757.016739466613</v>
      </c>
      <c r="T75" s="387">
        <v>46962.494720063762</v>
      </c>
      <c r="U75" s="387">
        <v>47180.875739644973</v>
      </c>
      <c r="V75" s="387">
        <v>45877.317674289014</v>
      </c>
      <c r="W75" s="387">
        <v>46376.934491182692</v>
      </c>
      <c r="X75" s="387">
        <v>48876.246991641805</v>
      </c>
      <c r="Y75" s="387">
        <v>49653.342601787488</v>
      </c>
      <c r="Z75" s="387">
        <v>50340.254201130272</v>
      </c>
      <c r="AA75" s="387">
        <v>51217.459385541079</v>
      </c>
      <c r="AB75" s="387">
        <v>51954.239926804374</v>
      </c>
      <c r="AC75" s="388">
        <v>52784.768134058584</v>
      </c>
      <c r="AD75" s="387">
        <v>52672.658820473698</v>
      </c>
      <c r="AE75" s="387">
        <v>51861.053350458948</v>
      </c>
      <c r="AF75" s="387">
        <v>52513.294132014416</v>
      </c>
      <c r="AG75" s="387">
        <v>52969.468612269207</v>
      </c>
      <c r="AH75" s="387">
        <v>54726.563468935768</v>
      </c>
      <c r="AI75" s="387">
        <v>54892.263713050052</v>
      </c>
      <c r="AJ75" s="387">
        <v>55593.432254816973</v>
      </c>
      <c r="AK75" s="387">
        <v>56850.439461883405</v>
      </c>
      <c r="AL75" s="387">
        <v>58412.704449166878</v>
      </c>
      <c r="AM75" s="388">
        <v>59755.899483025096</v>
      </c>
      <c r="AN75" s="387">
        <v>61072.991771690446</v>
      </c>
      <c r="AO75" s="387">
        <v>61526.945501664166</v>
      </c>
      <c r="AP75" s="387">
        <v>61861.716168651241</v>
      </c>
      <c r="AQ75" s="387">
        <v>62516.293975314671</v>
      </c>
      <c r="AR75" s="387">
        <v>63642.07081772227</v>
      </c>
      <c r="AS75" s="387">
        <v>64023.155243333174</v>
      </c>
      <c r="AT75" s="387">
        <v>64376.799587101399</v>
      </c>
      <c r="AU75" s="387">
        <v>63165.570778448346</v>
      </c>
      <c r="AV75" s="387">
        <v>61824.878370281607</v>
      </c>
      <c r="AW75" s="388">
        <v>60437.440585473159</v>
      </c>
      <c r="AX75" s="387">
        <v>60866.543547832254</v>
      </c>
      <c r="AY75" s="387">
        <v>61167.098843258456</v>
      </c>
      <c r="AZ75" s="387">
        <v>61344.423920000001</v>
      </c>
      <c r="BA75" s="387">
        <v>62154.906949352175</v>
      </c>
      <c r="BB75" s="387">
        <v>62891.852100451346</v>
      </c>
      <c r="BC75" s="387">
        <v>63565.996390477732</v>
      </c>
      <c r="BD75" s="387">
        <v>63635.160358763002</v>
      </c>
      <c r="BE75" s="387">
        <v>64835.701120290119</v>
      </c>
      <c r="BF75" s="387">
        <v>65939</v>
      </c>
      <c r="BG75" s="387">
        <v>66493.139026812307</v>
      </c>
      <c r="BH75" s="389"/>
    </row>
    <row r="76" spans="1:60" x14ac:dyDescent="0.2">
      <c r="A76" s="475">
        <v>67</v>
      </c>
      <c r="B76" s="319">
        <v>34056.230088495577</v>
      </c>
      <c r="C76" s="319">
        <f t="shared" si="2"/>
        <v>35220.874525822175</v>
      </c>
      <c r="D76" s="353">
        <v>36385.518963148781</v>
      </c>
      <c r="E76" s="353">
        <f t="shared" si="3"/>
        <v>38116.712773896099</v>
      </c>
      <c r="F76" s="353">
        <v>39847.906584643424</v>
      </c>
      <c r="G76" s="319">
        <v>40374.714546561168</v>
      </c>
      <c r="H76" s="353">
        <v>41568.647926169513</v>
      </c>
      <c r="I76" s="371">
        <v>42857.810443309907</v>
      </c>
      <c r="J76" s="319">
        <v>42444.602092733032</v>
      </c>
      <c r="K76" s="319">
        <v>42824.2514619883</v>
      </c>
      <c r="L76" s="319">
        <v>44272.384622121026</v>
      </c>
      <c r="M76" s="319">
        <v>45973.978908909747</v>
      </c>
      <c r="N76" s="319">
        <v>45092.376948945275</v>
      </c>
      <c r="O76" s="387">
        <v>43804.109192982454</v>
      </c>
      <c r="P76" s="387">
        <v>45464.140803832845</v>
      </c>
      <c r="Q76" s="387">
        <v>46854.700674509804</v>
      </c>
      <c r="R76" s="387">
        <v>48690.041154196144</v>
      </c>
      <c r="S76" s="388">
        <v>48637.344257847471</v>
      </c>
      <c r="T76" s="387">
        <v>47925.078302450689</v>
      </c>
      <c r="U76" s="387">
        <v>48226.819299044153</v>
      </c>
      <c r="V76" s="387">
        <v>46869.387968539035</v>
      </c>
      <c r="W76" s="387">
        <v>47445.475067233281</v>
      </c>
      <c r="X76" s="387">
        <v>49911.278547293965</v>
      </c>
      <c r="Y76" s="387">
        <v>50715.016423497058</v>
      </c>
      <c r="Z76" s="387">
        <v>51548.453460084573</v>
      </c>
      <c r="AA76" s="387">
        <v>52370.43274683199</v>
      </c>
      <c r="AB76" s="387">
        <v>53164.290671077171</v>
      </c>
      <c r="AC76" s="388">
        <v>53953.979931754453</v>
      </c>
      <c r="AD76" s="387">
        <v>53871.766757033169</v>
      </c>
      <c r="AE76" s="387">
        <v>53030.212462015603</v>
      </c>
      <c r="AF76" s="387">
        <v>53735.555718385549</v>
      </c>
      <c r="AG76" s="387">
        <v>54110.547349612869</v>
      </c>
      <c r="AH76" s="387">
        <v>55946.438512647161</v>
      </c>
      <c r="AI76" s="387">
        <v>56221.615335207884</v>
      </c>
      <c r="AJ76" s="387">
        <v>56920.477306412373</v>
      </c>
      <c r="AK76" s="387">
        <v>58199.031390134522</v>
      </c>
      <c r="AL76" s="387">
        <v>59940.176883823544</v>
      </c>
      <c r="AM76" s="388">
        <v>61286.058945797573</v>
      </c>
      <c r="AN76" s="387">
        <v>62503.28611602958</v>
      </c>
      <c r="AO76" s="387">
        <v>63025.235092354989</v>
      </c>
      <c r="AP76" s="387">
        <v>63382.203449911387</v>
      </c>
      <c r="AQ76" s="387">
        <v>64124.064621776852</v>
      </c>
      <c r="AR76" s="387">
        <v>65328.093059768064</v>
      </c>
      <c r="AS76" s="387">
        <v>65704.506817026384</v>
      </c>
      <c r="AT76" s="387">
        <v>66123.832596548702</v>
      </c>
      <c r="AU76" s="387">
        <v>64876.929423448404</v>
      </c>
      <c r="AV76" s="387">
        <v>63487.270649661907</v>
      </c>
      <c r="AW76" s="388">
        <v>62063.066373366048</v>
      </c>
      <c r="AX76" s="387">
        <v>62627.060179924738</v>
      </c>
      <c r="AY76" s="387">
        <v>62858.183242548497</v>
      </c>
      <c r="AZ76" s="387">
        <v>63017.765760000002</v>
      </c>
      <c r="BA76" s="387">
        <v>63784.32642324303</v>
      </c>
      <c r="BB76" s="387">
        <v>64712.807622574554</v>
      </c>
      <c r="BC76" s="387">
        <v>65360.56461331321</v>
      </c>
      <c r="BD76" s="387">
        <v>65602.902773717113</v>
      </c>
      <c r="BE76" s="387">
        <v>66651.092555760115</v>
      </c>
      <c r="BF76" s="387">
        <v>67824</v>
      </c>
      <c r="BG76" s="387">
        <v>68345.025677401049</v>
      </c>
      <c r="BH76" s="389"/>
    </row>
    <row r="77" spans="1:60" x14ac:dyDescent="0.2">
      <c r="A77" s="475">
        <v>68</v>
      </c>
      <c r="B77" s="319">
        <v>34675.558013765978</v>
      </c>
      <c r="C77" s="319">
        <f t="shared" si="2"/>
        <v>35824.876898539209</v>
      </c>
      <c r="D77" s="353">
        <v>36974.195783312432</v>
      </c>
      <c r="E77" s="353">
        <f t="shared" si="3"/>
        <v>38726.45332569586</v>
      </c>
      <c r="F77" s="353">
        <v>40478.710868079288</v>
      </c>
      <c r="G77" s="319">
        <v>41011.984285951417</v>
      </c>
      <c r="H77" s="353">
        <v>42296.995014320564</v>
      </c>
      <c r="I77" s="371">
        <v>43647.119648182779</v>
      </c>
      <c r="J77" s="319">
        <v>43188.777959105311</v>
      </c>
      <c r="K77" s="319">
        <v>43613.545321637423</v>
      </c>
      <c r="L77" s="319">
        <v>45106.431736579383</v>
      </c>
      <c r="M77" s="319">
        <v>46796.995433031647</v>
      </c>
      <c r="N77" s="319">
        <v>45998.033323142772</v>
      </c>
      <c r="O77" s="387">
        <v>44674.518175438599</v>
      </c>
      <c r="P77" s="387">
        <v>46278.4349214799</v>
      </c>
      <c r="Q77" s="387">
        <v>47737.178352941177</v>
      </c>
      <c r="R77" s="387">
        <v>49616.510758211756</v>
      </c>
      <c r="S77" s="388">
        <v>49520.67630700778</v>
      </c>
      <c r="T77" s="387">
        <v>48945.582386929666</v>
      </c>
      <c r="U77" s="387">
        <v>49272.762858443333</v>
      </c>
      <c r="V77" s="387">
        <v>47847.21801933091</v>
      </c>
      <c r="W77" s="387">
        <v>48509.468662109182</v>
      </c>
      <c r="X77" s="387">
        <v>51005.392242486516</v>
      </c>
      <c r="Y77" s="387">
        <v>51833.792223665114</v>
      </c>
      <c r="Z77" s="387">
        <v>52679.97454994572</v>
      </c>
      <c r="AA77" s="387">
        <v>53567.828899626227</v>
      </c>
      <c r="AB77" s="387">
        <v>54372.392863426823</v>
      </c>
      <c r="AC77" s="388">
        <v>55169.960201358153</v>
      </c>
      <c r="AD77" s="387">
        <v>55133.796399409104</v>
      </c>
      <c r="AE77" s="387">
        <v>54291.308417656088</v>
      </c>
      <c r="AF77" s="387">
        <v>55054.178176711248</v>
      </c>
      <c r="AG77" s="387">
        <v>55416.521858248962</v>
      </c>
      <c r="AH77" s="387">
        <v>57282.492131950108</v>
      </c>
      <c r="AI77" s="387">
        <v>57503.546566563418</v>
      </c>
      <c r="AJ77" s="387">
        <v>58422.500293632373</v>
      </c>
      <c r="AK77" s="387">
        <v>59697.973094170397</v>
      </c>
      <c r="AL77" s="387">
        <v>61353.725957308568</v>
      </c>
      <c r="AM77" s="388">
        <v>62645.05302989926</v>
      </c>
      <c r="AN77" s="387">
        <v>64002.788251223828</v>
      </c>
      <c r="AO77" s="387">
        <v>64544.62735333723</v>
      </c>
      <c r="AP77" s="387">
        <v>64942.776304950203</v>
      </c>
      <c r="AQ77" s="387">
        <v>65767.022167909076</v>
      </c>
      <c r="AR77" s="387">
        <v>66966.695926256318</v>
      </c>
      <c r="AS77" s="387">
        <v>67388.417525534955</v>
      </c>
      <c r="AT77" s="387">
        <v>67839.801718914794</v>
      </c>
      <c r="AU77" s="387">
        <v>66688.600757385604</v>
      </c>
      <c r="AV77" s="387">
        <v>65270.521099032783</v>
      </c>
      <c r="AW77" s="388">
        <v>63703.917763018741</v>
      </c>
      <c r="AX77" s="387">
        <v>64422.209926091178</v>
      </c>
      <c r="AY77" s="387">
        <v>64645.287798110854</v>
      </c>
      <c r="AZ77" s="387">
        <v>64867.190559999995</v>
      </c>
      <c r="BA77" s="387">
        <v>65574.622536317227</v>
      </c>
      <c r="BB77" s="387">
        <v>66557.25934498322</v>
      </c>
      <c r="BC77" s="387">
        <v>67259.824794935208</v>
      </c>
      <c r="BD77" s="387">
        <v>67556.022898963507</v>
      </c>
      <c r="BE77" s="387">
        <v>68565.859256038573</v>
      </c>
      <c r="BF77" s="387">
        <v>69786</v>
      </c>
      <c r="BG77" s="387">
        <v>70334.38005390836</v>
      </c>
      <c r="BH77" s="389"/>
    </row>
    <row r="78" spans="1:60" x14ac:dyDescent="0.2">
      <c r="A78" s="476">
        <v>69</v>
      </c>
      <c r="B78" s="320">
        <v>35294.885939036387</v>
      </c>
      <c r="C78" s="320">
        <f t="shared" si="2"/>
        <v>36448.722310138153</v>
      </c>
      <c r="D78" s="354">
        <v>37602.558681239927</v>
      </c>
      <c r="E78" s="354">
        <f t="shared" si="3"/>
        <v>39406.501259052406</v>
      </c>
      <c r="F78" s="354">
        <v>41210.443836864884</v>
      </c>
      <c r="G78" s="320">
        <v>41710.529961821499</v>
      </c>
      <c r="H78" s="354">
        <v>43001.84703511191</v>
      </c>
      <c r="I78" s="374">
        <v>44391.645352069958</v>
      </c>
      <c r="J78" s="320">
        <v>43922.322741672266</v>
      </c>
      <c r="K78" s="320">
        <v>44423.077485380119</v>
      </c>
      <c r="L78" s="320">
        <v>45911.384184254312</v>
      </c>
      <c r="M78" s="320">
        <v>47629.207672506855</v>
      </c>
      <c r="N78" s="320">
        <v>46814.816875573219</v>
      </c>
      <c r="O78" s="390">
        <v>45583.78470175439</v>
      </c>
      <c r="P78" s="390">
        <v>47111.15198296513</v>
      </c>
      <c r="Q78" s="390">
        <v>48671.770854901966</v>
      </c>
      <c r="R78" s="390">
        <v>50559.234214929398</v>
      </c>
      <c r="S78" s="391">
        <v>50479.121625654516</v>
      </c>
      <c r="T78" s="390">
        <v>49899.891611874875</v>
      </c>
      <c r="U78" s="390">
        <v>50298.54365043241</v>
      </c>
      <c r="V78" s="390">
        <v>48917.609652600666</v>
      </c>
      <c r="W78" s="390">
        <v>49584.829709921789</v>
      </c>
      <c r="X78" s="390">
        <v>52158.588077219472</v>
      </c>
      <c r="Y78" s="390">
        <v>52920.844702467344</v>
      </c>
      <c r="Z78" s="390">
        <v>53826.002320446118</v>
      </c>
      <c r="AA78" s="390">
        <v>54823.782368493034</v>
      </c>
      <c r="AB78" s="390">
        <v>55557.112432698734</v>
      </c>
      <c r="AC78" s="391">
        <v>56442.062637251256</v>
      </c>
      <c r="AD78" s="390">
        <v>56482.11866690476</v>
      </c>
      <c r="AE78" s="390">
        <v>55592.301494314088</v>
      </c>
      <c r="AF78" s="390">
        <v>56425.207425047331</v>
      </c>
      <c r="AG78" s="390">
        <v>56768.667182846933</v>
      </c>
      <c r="AH78" s="390">
        <v>58662.112717099895</v>
      </c>
      <c r="AI78" s="390">
        <v>58815.510712093739</v>
      </c>
      <c r="AJ78" s="390">
        <v>59901.296121256193</v>
      </c>
      <c r="AK78" s="390">
        <v>61069.345291479818</v>
      </c>
      <c r="AL78" s="390">
        <v>62806.248812247046</v>
      </c>
      <c r="AM78" s="391">
        <v>64142.75009326866</v>
      </c>
      <c r="AN78" s="390">
        <v>65457.593688157482</v>
      </c>
      <c r="AO78" s="390">
        <v>66085.122284610887</v>
      </c>
      <c r="AP78" s="390">
        <v>66583.52030754638</v>
      </c>
      <c r="AQ78" s="390">
        <v>67442.459929121353</v>
      </c>
      <c r="AR78" s="390">
        <v>68739.653690157604</v>
      </c>
      <c r="AS78" s="390">
        <v>69174.693626658031</v>
      </c>
      <c r="AT78" s="390">
        <v>69665.115723806739</v>
      </c>
      <c r="AU78" s="390">
        <v>68507.523611005017</v>
      </c>
      <c r="AV78" s="390">
        <v>67064.435504579305</v>
      </c>
      <c r="AW78" s="391">
        <v>65405.671559710652</v>
      </c>
      <c r="AX78" s="390">
        <v>66213.896360850224</v>
      </c>
      <c r="AY78" s="390">
        <v>66466.281820592849</v>
      </c>
      <c r="AZ78" s="390">
        <v>66770.879919999992</v>
      </c>
      <c r="BA78" s="390">
        <v>67469.271063996857</v>
      </c>
      <c r="BB78" s="390">
        <v>68420.935231261814</v>
      </c>
      <c r="BC78" s="390">
        <v>69148.510031225233</v>
      </c>
      <c r="BD78" s="390">
        <v>69531.076458771495</v>
      </c>
      <c r="BE78" s="390">
        <v>70462.185185527822</v>
      </c>
      <c r="BF78" s="390">
        <v>71731</v>
      </c>
      <c r="BG78" s="390">
        <v>72308.023833167827</v>
      </c>
      <c r="BH78" s="392"/>
    </row>
    <row r="79" spans="1:60" x14ac:dyDescent="0.2">
      <c r="A79" s="475">
        <v>70</v>
      </c>
      <c r="B79" s="319">
        <v>35934.631268436577</v>
      </c>
      <c r="C79" s="319">
        <f t="shared" si="2"/>
        <v>37109.233808977893</v>
      </c>
      <c r="D79" s="353">
        <v>38283.836349519202</v>
      </c>
      <c r="E79" s="353">
        <f t="shared" si="3"/>
        <v>40081.466363413056</v>
      </c>
      <c r="F79" s="353">
        <v>41879.096377306902</v>
      </c>
      <c r="G79" s="319">
        <v>42415.203231339568</v>
      </c>
      <c r="H79" s="353">
        <v>43759.562957462607</v>
      </c>
      <c r="I79" s="371">
        <v>45169.758681696403</v>
      </c>
      <c r="J79" s="319">
        <v>44655.867524239227</v>
      </c>
      <c r="K79" s="319">
        <v>45247.788377192985</v>
      </c>
      <c r="L79" s="319">
        <v>46779.375076626668</v>
      </c>
      <c r="M79" s="319">
        <v>48493.604915718679</v>
      </c>
      <c r="N79" s="319">
        <v>47585.047997554269</v>
      </c>
      <c r="O79" s="387">
        <v>46450.307929824565</v>
      </c>
      <c r="P79" s="387">
        <v>48021.245408570663</v>
      </c>
      <c r="Q79" s="387">
        <v>49585.517427450985</v>
      </c>
      <c r="R79" s="387">
        <v>51521.462294889483</v>
      </c>
      <c r="S79" s="388">
        <v>51494.65302911093</v>
      </c>
      <c r="T79" s="387">
        <v>50914.879458059375</v>
      </c>
      <c r="U79" s="387">
        <v>51304.161675011383</v>
      </c>
      <c r="V79" s="387">
        <v>49952.400677225087</v>
      </c>
      <c r="W79" s="387">
        <v>50698.840097719207</v>
      </c>
      <c r="X79" s="387">
        <v>53254.889999802406</v>
      </c>
      <c r="Y79" s="387">
        <v>54054.424719272785</v>
      </c>
      <c r="Z79" s="387">
        <v>55067.359706575837</v>
      </c>
      <c r="AA79" s="387">
        <v>56041.370699243329</v>
      </c>
      <c r="AB79" s="387">
        <v>56737.93489812436</v>
      </c>
      <c r="AC79" s="388">
        <v>57729.130984154872</v>
      </c>
      <c r="AD79" s="387">
        <v>57744.148309280696</v>
      </c>
      <c r="AE79" s="387">
        <v>56976.558127878197</v>
      </c>
      <c r="AF79" s="387">
        <v>57699.87580142884</v>
      </c>
      <c r="AG79" s="387">
        <v>58110.918761167362</v>
      </c>
      <c r="AH79" s="387">
        <v>59961.053735866648</v>
      </c>
      <c r="AI79" s="387">
        <v>60282.381467578249</v>
      </c>
      <c r="AJ79" s="387">
        <v>61344.476970832518</v>
      </c>
      <c r="AK79" s="387">
        <v>62545.506726457395</v>
      </c>
      <c r="AL79" s="387">
        <v>64380.189986328995</v>
      </c>
      <c r="AM79" s="388">
        <v>65689.140755742672</v>
      </c>
      <c r="AN79" s="387">
        <v>66996.02520570773</v>
      </c>
      <c r="AO79" s="387">
        <v>67687.518382072711</v>
      </c>
      <c r="AP79" s="387">
        <v>68272.643450909905</v>
      </c>
      <c r="AQ79" s="387">
        <v>69150.377905413654</v>
      </c>
      <c r="AR79" s="387">
        <v>70490.218971156704</v>
      </c>
      <c r="AS79" s="387">
        <v>71012.152424088359</v>
      </c>
      <c r="AT79" s="387">
        <v>71511.553171913911</v>
      </c>
      <c r="AU79" s="387">
        <v>70288.980279599709</v>
      </c>
      <c r="AV79" s="387">
        <v>68823.98827355988</v>
      </c>
      <c r="AW79" s="388">
        <v>67167.156563306402</v>
      </c>
      <c r="AX79" s="387">
        <v>68132.570880547079</v>
      </c>
      <c r="AY79" s="387">
        <v>68324.554256686446</v>
      </c>
      <c r="AZ79" s="387">
        <v>68683.428799999994</v>
      </c>
      <c r="BA79" s="387">
        <v>69274.78523753435</v>
      </c>
      <c r="BB79" s="387">
        <v>70388.208000617218</v>
      </c>
      <c r="BC79" s="387">
        <v>71135.542259102585</v>
      </c>
      <c r="BD79" s="387">
        <v>71441.374164159541</v>
      </c>
      <c r="BE79" s="387">
        <v>72419.980350981074</v>
      </c>
      <c r="BF79" s="387">
        <v>73612</v>
      </c>
      <c r="BG79" s="387">
        <v>74192.313590580219</v>
      </c>
      <c r="BH79" s="389"/>
    </row>
    <row r="80" spans="1:60" x14ac:dyDescent="0.2">
      <c r="A80" s="475">
        <v>71</v>
      </c>
      <c r="B80" s="319">
        <v>36594.794001966569</v>
      </c>
      <c r="C80" s="319">
        <f t="shared" si="2"/>
        <v>37776.646836735541</v>
      </c>
      <c r="D80" s="353">
        <v>38958.499671504513</v>
      </c>
      <c r="E80" s="353">
        <f t="shared" si="3"/>
        <v>40768.894401712605</v>
      </c>
      <c r="F80" s="353">
        <v>42579.289131920705</v>
      </c>
      <c r="G80" s="319">
        <v>43095.366126265697</v>
      </c>
      <c r="H80" s="353">
        <v>44546.647714012943</v>
      </c>
      <c r="I80" s="371">
        <v>45953.469948946062</v>
      </c>
      <c r="J80" s="319">
        <v>45431.93664202746</v>
      </c>
      <c r="K80" s="319">
        <v>46092.737573099417</v>
      </c>
      <c r="L80" s="319">
        <v>47691.007969174178</v>
      </c>
      <c r="M80" s="319">
        <v>49445.361454787024</v>
      </c>
      <c r="N80" s="319">
        <v>48397.599510852953</v>
      </c>
      <c r="O80" s="387">
        <v>47355.688701754385</v>
      </c>
      <c r="P80" s="387">
        <v>48960.815544317273</v>
      </c>
      <c r="Q80" s="387">
        <v>50513.16128627451</v>
      </c>
      <c r="R80" s="387">
        <v>52529.201162415236</v>
      </c>
      <c r="S80" s="388">
        <v>52510.184432567345</v>
      </c>
      <c r="T80" s="387">
        <v>51869.188683004584</v>
      </c>
      <c r="U80" s="387">
        <v>52347.5848884843</v>
      </c>
      <c r="V80" s="387">
        <v>50939.724223655721</v>
      </c>
      <c r="W80" s="387">
        <v>51865.140769025478</v>
      </c>
      <c r="X80" s="387">
        <v>54458.415064514222</v>
      </c>
      <c r="Y80" s="387">
        <v>55179.545183714006</v>
      </c>
      <c r="Z80" s="387">
        <v>56323.223773344806</v>
      </c>
      <c r="AA80" s="387">
        <v>57297.324168110135</v>
      </c>
      <c r="AB80" s="387">
        <v>58002.545096245201</v>
      </c>
      <c r="AC80" s="388">
        <v>59085.416669482074</v>
      </c>
      <c r="AD80" s="387">
        <v>58963.031639096771</v>
      </c>
      <c r="AE80" s="387">
        <v>58270.612574794024</v>
      </c>
      <c r="AF80" s="387">
        <v>58979.615802650063</v>
      </c>
      <c r="AG80" s="387">
        <v>59677.428588445502</v>
      </c>
      <c r="AH80" s="387">
        <v>61269.676302599371</v>
      </c>
      <c r="AI80" s="387">
        <v>61716.057949501141</v>
      </c>
      <c r="AJ80" s="387">
        <v>62810.884980005038</v>
      </c>
      <c r="AK80" s="387">
        <v>64071.784753363223</v>
      </c>
      <c r="AL80" s="387">
        <v>65925.650320118031</v>
      </c>
      <c r="AM80" s="388">
        <v>67346.198688909019</v>
      </c>
      <c r="AN80" s="387">
        <v>68612.315487970001</v>
      </c>
      <c r="AO80" s="387">
        <v>69312.42399451205</v>
      </c>
      <c r="AP80" s="387">
        <v>70005.998951546469</v>
      </c>
      <c r="AQ80" s="387">
        <v>70843.409116460956</v>
      </c>
      <c r="AR80" s="387">
        <v>72173.606803449307</v>
      </c>
      <c r="AS80" s="387">
        <v>72847.052086703334</v>
      </c>
      <c r="AT80" s="387">
        <v>73284.679846509433</v>
      </c>
      <c r="AU80" s="387">
        <v>72077.688467876593</v>
      </c>
      <c r="AV80" s="387">
        <v>70623.827099203976</v>
      </c>
      <c r="AW80" s="388">
        <v>68966.119971233973</v>
      </c>
      <c r="AX80" s="387">
        <v>70057.01758592292</v>
      </c>
      <c r="AY80" s="387">
        <v>70327.421751637186</v>
      </c>
      <c r="AZ80" s="387">
        <v>70733.300239999997</v>
      </c>
      <c r="BA80" s="387">
        <v>71289.00424028268</v>
      </c>
      <c r="BB80" s="387">
        <v>72408.881225166842</v>
      </c>
      <c r="BC80" s="387">
        <v>73099.309607249597</v>
      </c>
      <c r="BD80" s="387">
        <v>73470.739085739071</v>
      </c>
      <c r="BE80" s="387">
        <v>74449.489625058981</v>
      </c>
      <c r="BF80" s="387">
        <v>75619</v>
      </c>
      <c r="BG80" s="387">
        <v>76260.220953326716</v>
      </c>
      <c r="BH80" s="389"/>
    </row>
    <row r="81" spans="1:60" x14ac:dyDescent="0.2">
      <c r="A81" s="475">
        <v>72</v>
      </c>
      <c r="B81" s="319">
        <v>37261.762536873161</v>
      </c>
      <c r="C81" s="319">
        <f t="shared" si="2"/>
        <v>38454.077111475461</v>
      </c>
      <c r="D81" s="353">
        <v>39646.391686077768</v>
      </c>
      <c r="E81" s="353">
        <f t="shared" si="3"/>
        <v>41481.860914809222</v>
      </c>
      <c r="F81" s="353">
        <v>43317.330143540668</v>
      </c>
      <c r="G81" s="319">
        <v>43842.932551319645</v>
      </c>
      <c r="H81" s="353">
        <v>45357.227537922983</v>
      </c>
      <c r="I81" s="371">
        <v>46720.387403326087</v>
      </c>
      <c r="J81" s="319">
        <v>46303.685514063553</v>
      </c>
      <c r="K81" s="319">
        <v>47008.520833333336</v>
      </c>
      <c r="L81" s="319">
        <v>48539.602417024253</v>
      </c>
      <c r="M81" s="319">
        <v>50360.335132442087</v>
      </c>
      <c r="N81" s="319">
        <v>49311.719963313975</v>
      </c>
      <c r="O81" s="387">
        <v>48292.155508771932</v>
      </c>
      <c r="P81" s="387">
        <v>49907.754857599146</v>
      </c>
      <c r="Q81" s="387">
        <v>51524.188862745097</v>
      </c>
      <c r="R81" s="387">
        <v>53618.209293451138</v>
      </c>
      <c r="S81" s="388">
        <v>53546.747551479959</v>
      </c>
      <c r="T81" s="387">
        <v>52920.032078103206</v>
      </c>
      <c r="U81" s="387">
        <v>53461.57778789258</v>
      </c>
      <c r="V81" s="387">
        <v>52095.557317674284</v>
      </c>
      <c r="W81" s="387">
        <v>53042.80889326847</v>
      </c>
      <c r="X81" s="387">
        <v>55655.375447054874</v>
      </c>
      <c r="Y81" s="387">
        <v>56408.295164616917</v>
      </c>
      <c r="Z81" s="387">
        <v>57581.16022306223</v>
      </c>
      <c r="AA81" s="387">
        <v>58500.777974291188</v>
      </c>
      <c r="AB81" s="387">
        <v>59290.537917443784</v>
      </c>
      <c r="AC81" s="388">
        <v>60400.546099530387</v>
      </c>
      <c r="AD81" s="387">
        <v>60241.241148682653</v>
      </c>
      <c r="AE81" s="387">
        <v>59656.603865793673</v>
      </c>
      <c r="AF81" s="387">
        <v>60345.573426146431</v>
      </c>
      <c r="AG81" s="387">
        <v>61098.830136986304</v>
      </c>
      <c r="AH81" s="387">
        <v>62663.8192096981</v>
      </c>
      <c r="AI81" s="387">
        <v>63181.348025292238</v>
      </c>
      <c r="AJ81" s="387">
        <v>64340.780558740458</v>
      </c>
      <c r="AK81" s="387">
        <v>65590.469357249618</v>
      </c>
      <c r="AL81" s="387">
        <v>67465.114687529611</v>
      </c>
      <c r="AM81" s="388">
        <v>69007.683312903042</v>
      </c>
      <c r="AN81" s="387">
        <v>70234.373086136853</v>
      </c>
      <c r="AO81" s="387">
        <v>70992.196549709086</v>
      </c>
      <c r="AP81" s="387">
        <v>71704.797923063481</v>
      </c>
      <c r="AQ81" s="387">
        <v>72574.333911768292</v>
      </c>
      <c r="AR81" s="387">
        <v>73866.21506987809</v>
      </c>
      <c r="AS81" s="387">
        <v>74699.865693025829</v>
      </c>
      <c r="AT81" s="387">
        <v>75138.5726275161</v>
      </c>
      <c r="AU81" s="387">
        <v>73847.059270334285</v>
      </c>
      <c r="AV81" s="387">
        <v>72440.254301121298</v>
      </c>
      <c r="AW81" s="388">
        <v>70852.923389314266</v>
      </c>
      <c r="AX81" s="387">
        <v>72092.290256335415</v>
      </c>
      <c r="AY81" s="387">
        <v>72305.436970846844</v>
      </c>
      <c r="AZ81" s="387">
        <v>72860.692479999998</v>
      </c>
      <c r="BA81" s="387">
        <v>73356.486454652535</v>
      </c>
      <c r="BB81" s="387">
        <v>74476.546850287399</v>
      </c>
      <c r="BC81" s="387">
        <v>75200.551244712231</v>
      </c>
      <c r="BD81" s="387">
        <v>75561.726513944028</v>
      </c>
      <c r="BE81" s="387">
        <v>76533.296724238418</v>
      </c>
      <c r="BF81" s="387">
        <v>77860</v>
      </c>
      <c r="BG81" s="387">
        <v>78503.89062278338</v>
      </c>
      <c r="BH81" s="389"/>
    </row>
    <row r="82" spans="1:60" x14ac:dyDescent="0.2">
      <c r="A82" s="475">
        <v>73</v>
      </c>
      <c r="B82" s="319">
        <v>37962.760078662737</v>
      </c>
      <c r="C82" s="319">
        <f t="shared" si="2"/>
        <v>39158.443409097839</v>
      </c>
      <c r="D82" s="353">
        <v>40354.126739532941</v>
      </c>
      <c r="E82" s="353">
        <f t="shared" si="3"/>
        <v>42211.05699018114</v>
      </c>
      <c r="F82" s="353">
        <v>44067.987240829345</v>
      </c>
      <c r="G82" s="319">
        <v>44657.902506501407</v>
      </c>
      <c r="H82" s="353">
        <v>46126.69099395354</v>
      </c>
      <c r="I82" s="371">
        <v>47498.500732952532</v>
      </c>
      <c r="J82" s="319">
        <v>47138.225592781033</v>
      </c>
      <c r="K82" s="319">
        <v>47909.125365497079</v>
      </c>
      <c r="L82" s="319">
        <v>49456.084420702333</v>
      </c>
      <c r="M82" s="319">
        <v>51353.472390600356</v>
      </c>
      <c r="N82" s="319">
        <v>50272.3928462244</v>
      </c>
      <c r="O82" s="387">
        <v>49185.879017543863</v>
      </c>
      <c r="P82" s="387">
        <v>50887.85546978972</v>
      </c>
      <c r="Q82" s="387">
        <v>52559.536690196081</v>
      </c>
      <c r="R82" s="387">
        <v>54726.722047729469</v>
      </c>
      <c r="S82" s="388">
        <v>54589.319731951487</v>
      </c>
      <c r="T82" s="387">
        <v>54026.037856146642</v>
      </c>
      <c r="U82" s="387">
        <v>54656.221756941282</v>
      </c>
      <c r="V82" s="387">
        <v>53265.630655150977</v>
      </c>
      <c r="W82" s="387">
        <v>54177.280696351962</v>
      </c>
      <c r="X82" s="387">
        <v>56867.653421328228</v>
      </c>
      <c r="Y82" s="387">
        <v>57601.092047971892</v>
      </c>
      <c r="Z82" s="387">
        <v>58876.399565852007</v>
      </c>
      <c r="AA82" s="387">
        <v>59766.827532136027</v>
      </c>
      <c r="AB82" s="387">
        <v>60549.302459795188</v>
      </c>
      <c r="AC82" s="388">
        <v>61710.063312949766</v>
      </c>
      <c r="AD82" s="387">
        <v>61623.720913621532</v>
      </c>
      <c r="AE82" s="387">
        <v>61132.79734344162</v>
      </c>
      <c r="AF82" s="387">
        <v>61728.436465775179</v>
      </c>
      <c r="AG82" s="387">
        <v>62434.485884455033</v>
      </c>
      <c r="AH82" s="387">
        <v>64164.459144422428</v>
      </c>
      <c r="AI82" s="387">
        <v>64815.770828278204</v>
      </c>
      <c r="AJ82" s="387">
        <v>65901.645683604133</v>
      </c>
      <c r="AK82" s="387">
        <v>67192.681614349771</v>
      </c>
      <c r="AL82" s="387">
        <v>69051.047794366459</v>
      </c>
      <c r="AM82" s="388">
        <v>70673.594627724771</v>
      </c>
      <c r="AN82" s="387">
        <v>72009.264555775444</v>
      </c>
      <c r="AO82" s="387">
        <v>72802.805660712926</v>
      </c>
      <c r="AP82" s="387">
        <v>73440.917946029615</v>
      </c>
      <c r="AQ82" s="387">
        <v>74455.479701820848</v>
      </c>
      <c r="AR82" s="387">
        <v>75695.812643473095</v>
      </c>
      <c r="AS82" s="387">
        <v>76596.184591209501</v>
      </c>
      <c r="AT82" s="387">
        <v>77084.41451428314</v>
      </c>
      <c r="AU82" s="387">
        <v>75890.779234101996</v>
      </c>
      <c r="AV82" s="387">
        <v>74439.153642043995</v>
      </c>
      <c r="AW82" s="388">
        <v>72842.792419307079</v>
      </c>
      <c r="AX82" s="387">
        <v>74076.767692772788</v>
      </c>
      <c r="AY82" s="387">
        <v>74422.399004427032</v>
      </c>
      <c r="AZ82" s="387">
        <v>74964.828479999996</v>
      </c>
      <c r="BA82" s="387">
        <v>75402.228582646247</v>
      </c>
      <c r="BB82" s="387">
        <v>76625.381167303174</v>
      </c>
      <c r="BC82" s="387">
        <v>77436.094687890902</v>
      </c>
      <c r="BD82" s="387">
        <v>77717.469796568927</v>
      </c>
      <c r="BE82" s="387">
        <v>78784.095247786725</v>
      </c>
      <c r="BF82" s="387">
        <v>80143</v>
      </c>
      <c r="BG82" s="387">
        <v>80821.203716839271</v>
      </c>
      <c r="BH82" s="389"/>
    </row>
    <row r="83" spans="1:60" x14ac:dyDescent="0.2">
      <c r="A83" s="475">
        <v>74</v>
      </c>
      <c r="B83" s="319">
        <v>38677.369223205511</v>
      </c>
      <c r="C83" s="319">
        <f t="shared" si="2"/>
        <v>39896.072893272707</v>
      </c>
      <c r="D83" s="353">
        <v>41114.776563339903</v>
      </c>
      <c r="E83" s="353">
        <f t="shared" si="3"/>
        <v>42982.480557814859</v>
      </c>
      <c r="F83" s="353">
        <v>44850.184552289815</v>
      </c>
      <c r="G83" s="319">
        <v>45528.020804515021</v>
      </c>
      <c r="H83" s="353">
        <v>47013.629786782643</v>
      </c>
      <c r="I83" s="371">
        <v>48271.016124955771</v>
      </c>
      <c r="J83" s="319">
        <v>47983.396755303831</v>
      </c>
      <c r="K83" s="319">
        <v>48819.849049707598</v>
      </c>
      <c r="L83" s="319">
        <v>50479.246869252995</v>
      </c>
      <c r="M83" s="319">
        <v>52305.228929668694</v>
      </c>
      <c r="N83" s="319">
        <v>51266.922042188933</v>
      </c>
      <c r="O83" s="387">
        <v>50106.802807017542</v>
      </c>
      <c r="P83" s="387">
        <v>51901.117380889002</v>
      </c>
      <c r="Q83" s="387">
        <v>53626.15341176471</v>
      </c>
      <c r="R83" s="387">
        <v>55838.485572548212</v>
      </c>
      <c r="S83" s="388">
        <v>55722.027835806715</v>
      </c>
      <c r="T83" s="387">
        <v>55159.624825662482</v>
      </c>
      <c r="U83" s="387">
        <v>55745.01119708694</v>
      </c>
      <c r="V83" s="387">
        <v>54430.957244808291</v>
      </c>
      <c r="W83" s="387">
        <v>55300.385046498741</v>
      </c>
      <c r="X83" s="387">
        <v>58068.990258649654</v>
      </c>
      <c r="Y83" s="387">
        <v>58834.071805056912</v>
      </c>
      <c r="Z83" s="387">
        <v>60155.059845054071</v>
      </c>
      <c r="AA83" s="387">
        <v>61115.665019600703</v>
      </c>
      <c r="AB83" s="387">
        <v>61887.95763099553</v>
      </c>
      <c r="AC83" s="388">
        <v>63073.831953782224</v>
      </c>
      <c r="AD83" s="387">
        <v>63042.155939026969</v>
      </c>
      <c r="AE83" s="387">
        <v>62695.723692866763</v>
      </c>
      <c r="AF83" s="387">
        <v>63160.325212187832</v>
      </c>
      <c r="AG83" s="387">
        <v>64040.570696843359</v>
      </c>
      <c r="AH83" s="387">
        <v>65615.077747989271</v>
      </c>
      <c r="AI83" s="387">
        <v>66398.031201381644</v>
      </c>
      <c r="AJ83" s="387">
        <v>67536.837719175601</v>
      </c>
      <c r="AK83" s="387">
        <v>68860.197309417039</v>
      </c>
      <c r="AL83" s="387">
        <v>70650.47182555258</v>
      </c>
      <c r="AM83" s="388">
        <v>72472.30666737727</v>
      </c>
      <c r="AN83" s="387">
        <v>73817.318091865425</v>
      </c>
      <c r="AO83" s="387">
        <v>74635.92428669428</v>
      </c>
      <c r="AP83" s="387">
        <v>75353.967398087829</v>
      </c>
      <c r="AQ83" s="387">
        <v>76393.465868263476</v>
      </c>
      <c r="AR83" s="387">
        <v>77692.695236396074</v>
      </c>
      <c r="AS83" s="387">
        <v>78480.987382724037</v>
      </c>
      <c r="AT83" s="387">
        <v>79033.984067499943</v>
      </c>
      <c r="AU83" s="387">
        <v>77878.9042136395</v>
      </c>
      <c r="AV83" s="387">
        <v>76372.884361893361</v>
      </c>
      <c r="AW83" s="388">
        <v>74920.5014594526</v>
      </c>
      <c r="AX83" s="387">
        <v>76199.777585505959</v>
      </c>
      <c r="AY83" s="387">
        <v>76575.509802721499</v>
      </c>
      <c r="AZ83" s="387">
        <v>77217.361439999993</v>
      </c>
      <c r="BA83" s="387">
        <v>77568.628190027477</v>
      </c>
      <c r="BB83" s="387">
        <v>78848.97612159088</v>
      </c>
      <c r="BC83" s="387">
        <v>79820.744860250372</v>
      </c>
      <c r="BD83" s="387">
        <v>80034.05826597882</v>
      </c>
      <c r="BE83" s="387">
        <v>81166.028141391536</v>
      </c>
      <c r="BF83" s="387">
        <v>82406</v>
      </c>
      <c r="BG83" s="387">
        <v>83065.855298623923</v>
      </c>
      <c r="BH83" s="389"/>
    </row>
    <row r="84" spans="1:60" x14ac:dyDescent="0.2">
      <c r="A84" s="475">
        <v>75</v>
      </c>
      <c r="B84" s="319">
        <v>39426.00737463127</v>
      </c>
      <c r="C84" s="319">
        <f t="shared" si="2"/>
        <v>40660.638400330034</v>
      </c>
      <c r="D84" s="353">
        <v>41895.26942602879</v>
      </c>
      <c r="E84" s="353">
        <f t="shared" si="3"/>
        <v>43782.749773392614</v>
      </c>
      <c r="F84" s="353">
        <v>45670.230120756431</v>
      </c>
      <c r="G84" s="319">
        <v>46379.756321584682</v>
      </c>
      <c r="H84" s="353">
        <v>47865.325978572182</v>
      </c>
      <c r="I84" s="371">
        <v>49105.10883081433</v>
      </c>
      <c r="J84" s="319">
        <v>48924.247672074496</v>
      </c>
      <c r="K84" s="319">
        <v>49796.347222222219</v>
      </c>
      <c r="L84" s="319">
        <v>51419.974428583933</v>
      </c>
      <c r="M84" s="319">
        <v>53266.181184090354</v>
      </c>
      <c r="N84" s="319">
        <v>52248.755120758178</v>
      </c>
      <c r="O84" s="387">
        <v>51140.41347368421</v>
      </c>
      <c r="P84" s="387">
        <v>52977.01730103806</v>
      </c>
      <c r="Q84" s="387">
        <v>54658.026917647061</v>
      </c>
      <c r="R84" s="387">
        <v>56950.249097366948</v>
      </c>
      <c r="S84" s="388">
        <v>56866.754062779779</v>
      </c>
      <c r="T84" s="387">
        <v>56318.034867503491</v>
      </c>
      <c r="U84" s="387">
        <v>56947.216203914431</v>
      </c>
      <c r="V84" s="387">
        <v>55639.004564840012</v>
      </c>
      <c r="W84" s="387">
        <v>56562.172322473372</v>
      </c>
      <c r="X84" s="387">
        <v>59241.880139896071</v>
      </c>
      <c r="Y84" s="387">
        <v>60088.200443052483</v>
      </c>
      <c r="Z84" s="387">
        <v>61437.864890153069</v>
      </c>
      <c r="AA84" s="387">
        <v>62539.213565502789</v>
      </c>
      <c r="AB84" s="387">
        <v>63234.407009888448</v>
      </c>
      <c r="AC84" s="388">
        <v>64456.307983377817</v>
      </c>
      <c r="AD84" s="387">
        <v>64503.737276992259</v>
      </c>
      <c r="AE84" s="387">
        <v>64067.837724382065</v>
      </c>
      <c r="AF84" s="387">
        <v>64649.692373450576</v>
      </c>
      <c r="AG84" s="387">
        <v>65471.865991661703</v>
      </c>
      <c r="AH84" s="387">
        <v>67180.261335820018</v>
      </c>
      <c r="AI84" s="387">
        <v>68094.100512410601</v>
      </c>
      <c r="AJ84" s="387">
        <v>69198.353868956066</v>
      </c>
      <c r="AK84" s="387">
        <v>70649.207772795213</v>
      </c>
      <c r="AL84" s="387">
        <v>72320.348461673813</v>
      </c>
      <c r="AM84" s="388">
        <v>74321.187869743633</v>
      </c>
      <c r="AN84" s="387">
        <v>75662.859181335269</v>
      </c>
      <c r="AO84" s="387">
        <v>76439.499174267636</v>
      </c>
      <c r="AP84" s="387">
        <v>77244.900671509531</v>
      </c>
      <c r="AQ84" s="387">
        <v>78432.952706831231</v>
      </c>
      <c r="AR84" s="387">
        <v>79754.120868272381</v>
      </c>
      <c r="AS84" s="387">
        <v>80553.886583167725</v>
      </c>
      <c r="AT84" s="387">
        <v>81118.992168390803</v>
      </c>
      <c r="AU84" s="387">
        <v>79948.004496294932</v>
      </c>
      <c r="AV84" s="387">
        <v>78542.407001626299</v>
      </c>
      <c r="AW84" s="388">
        <v>77178.57532044503</v>
      </c>
      <c r="AX84" s="387">
        <v>78345.876220955091</v>
      </c>
      <c r="AY84" s="387">
        <v>78828.029703980254</v>
      </c>
      <c r="AZ84" s="387">
        <v>79464.357199999999</v>
      </c>
      <c r="BA84" s="387">
        <v>79892.643423635644</v>
      </c>
      <c r="BB84" s="387">
        <v>81216.752304902984</v>
      </c>
      <c r="BC84" s="387">
        <v>82214.912483408611</v>
      </c>
      <c r="BD84" s="387">
        <v>82441.513821429573</v>
      </c>
      <c r="BE84" s="387">
        <v>83575.622191180155</v>
      </c>
      <c r="BF84" s="387">
        <v>84894</v>
      </c>
      <c r="BG84" s="387">
        <v>85532.419066534261</v>
      </c>
      <c r="BH84" s="389"/>
    </row>
    <row r="85" spans="1:60" x14ac:dyDescent="0.2">
      <c r="A85" s="475">
        <v>76</v>
      </c>
      <c r="B85" s="319">
        <v>40174.645526057029</v>
      </c>
      <c r="C85" s="319">
        <f t="shared" si="2"/>
        <v>41415.28238794639</v>
      </c>
      <c r="D85" s="353">
        <v>42655.919249835752</v>
      </c>
      <c r="E85" s="353">
        <f t="shared" si="3"/>
        <v>44569.943448112223</v>
      </c>
      <c r="F85" s="353">
        <v>46483.967646388694</v>
      </c>
      <c r="G85" s="319">
        <v>47280.51258783821</v>
      </c>
      <c r="H85" s="353">
        <v>48893.235175559559</v>
      </c>
      <c r="I85" s="371">
        <v>49995.180912905016</v>
      </c>
      <c r="J85" s="319">
        <v>49939.516175482386</v>
      </c>
      <c r="K85" s="319">
        <v>50868.977339181285</v>
      </c>
      <c r="L85" s="319">
        <v>52433.438654873455</v>
      </c>
      <c r="M85" s="319">
        <v>54374.264884165081</v>
      </c>
      <c r="N85" s="319">
        <v>53192.499847141546</v>
      </c>
      <c r="O85" s="387">
        <v>52290.596771929828</v>
      </c>
      <c r="P85" s="387">
        <v>54137.662762842687</v>
      </c>
      <c r="Q85" s="387">
        <v>55752.438211764711</v>
      </c>
      <c r="R85" s="387">
        <v>58075.015704347315</v>
      </c>
      <c r="S85" s="388">
        <v>57969.416858840443</v>
      </c>
      <c r="T85" s="387">
        <v>57487.477385933453</v>
      </c>
      <c r="U85" s="387">
        <v>58124.217751479293</v>
      </c>
      <c r="V85" s="387">
        <v>56877.905745697688</v>
      </c>
      <c r="W85" s="387">
        <v>57876.24988195685</v>
      </c>
      <c r="X85" s="387">
        <v>60508.863798929051</v>
      </c>
      <c r="Y85" s="387">
        <v>61380.397066687037</v>
      </c>
      <c r="Z85" s="387">
        <v>62876.098656386828</v>
      </c>
      <c r="AA85" s="387">
        <v>63936.512280062001</v>
      </c>
      <c r="AB85" s="387">
        <v>64598.393356089662</v>
      </c>
      <c r="AC85" s="388">
        <v>65891.164701510192</v>
      </c>
      <c r="AD85" s="387">
        <v>65968.914141004207</v>
      </c>
      <c r="AE85" s="387">
        <v>65386.177375395506</v>
      </c>
      <c r="AF85" s="387">
        <v>66167.798742138373</v>
      </c>
      <c r="AG85" s="387">
        <v>67023.535199523525</v>
      </c>
      <c r="AH85" s="387">
        <v>68847.101177293385</v>
      </c>
      <c r="AI85" s="387">
        <v>69820.202737614352</v>
      </c>
      <c r="AJ85" s="387">
        <v>70883.097178332726</v>
      </c>
      <c r="AK85" s="387">
        <v>72398.732436472346</v>
      </c>
      <c r="AL85" s="387">
        <v>74141.623248825781</v>
      </c>
      <c r="AM85" s="388">
        <v>76150.886745189986</v>
      </c>
      <c r="AN85" s="387">
        <v>77626.63024684928</v>
      </c>
      <c r="AO85" s="387">
        <v>78330.29843237887</v>
      </c>
      <c r="AP85" s="387">
        <v>79294.793978881149</v>
      </c>
      <c r="AQ85" s="387">
        <v>80462.966149333981</v>
      </c>
      <c r="AR85" s="387">
        <v>81752.320666071959</v>
      </c>
      <c r="AS85" s="387">
        <v>82685.645884364742</v>
      </c>
      <c r="AT85" s="387">
        <v>83179.149159616718</v>
      </c>
      <c r="AU85" s="387">
        <v>82059.40531042988</v>
      </c>
      <c r="AV85" s="387">
        <v>80815.014551057102</v>
      </c>
      <c r="AW85" s="388">
        <v>79381.602775075095</v>
      </c>
      <c r="AX85" s="387">
        <v>80453.878430922879</v>
      </c>
      <c r="AY85" s="387">
        <v>81213.848175122912</v>
      </c>
      <c r="AZ85" s="387">
        <v>81816.559760000004</v>
      </c>
      <c r="BA85" s="387">
        <v>82250.355791126814</v>
      </c>
      <c r="BB85" s="387">
        <v>83610.160706708339</v>
      </c>
      <c r="BC85" s="387">
        <v>84687.334702023421</v>
      </c>
      <c r="BD85" s="387">
        <v>84979.525534985049</v>
      </c>
      <c r="BE85" s="387">
        <v>86166.550487062559</v>
      </c>
      <c r="BF85" s="387">
        <v>87555</v>
      </c>
      <c r="BG85" s="387">
        <v>88185.546176762655</v>
      </c>
      <c r="BH85" s="389"/>
    </row>
    <row r="86" spans="1:60" x14ac:dyDescent="0.2">
      <c r="A86" s="475">
        <v>77</v>
      </c>
      <c r="B86" s="319">
        <v>40950.506882989182</v>
      </c>
      <c r="C86" s="319">
        <f t="shared" si="2"/>
        <v>42219.916882932805</v>
      </c>
      <c r="D86" s="353">
        <v>43489.326882876427</v>
      </c>
      <c r="E86" s="353">
        <f t="shared" si="3"/>
        <v>45434.518305872029</v>
      </c>
      <c r="F86" s="353">
        <v>47379.709728867623</v>
      </c>
      <c r="G86" s="319">
        <v>48162.886073147791</v>
      </c>
      <c r="H86" s="353">
        <v>49809.542802588308</v>
      </c>
      <c r="I86" s="371">
        <v>50997.211747459936</v>
      </c>
      <c r="J86" s="319">
        <v>50928.206969376981</v>
      </c>
      <c r="K86" s="319">
        <v>51880.892543859649</v>
      </c>
      <c r="L86" s="319">
        <v>53485.695770207545</v>
      </c>
      <c r="M86" s="319">
        <v>55546.718591713034</v>
      </c>
      <c r="N86" s="319">
        <v>54195.493121369611</v>
      </c>
      <c r="O86" s="387">
        <v>53456.323087719298</v>
      </c>
      <c r="P86" s="387">
        <v>55309.361990950223</v>
      </c>
      <c r="Q86" s="387">
        <v>56867.695435294117</v>
      </c>
      <c r="R86" s="387">
        <v>59281.051574837817</v>
      </c>
      <c r="S86" s="388">
        <v>59153.201985946442</v>
      </c>
      <c r="T86" s="387">
        <v>58629.338712891018</v>
      </c>
      <c r="U86" s="387">
        <v>59359.187255348203</v>
      </c>
      <c r="V86" s="387">
        <v>58133.420543923181</v>
      </c>
      <c r="W86" s="387">
        <v>59228.976781425146</v>
      </c>
      <c r="X86" s="387">
        <v>61885.258827481281</v>
      </c>
      <c r="Y86" s="387">
        <v>62763.533878236958</v>
      </c>
      <c r="Z86" s="387">
        <v>64285.319061342103</v>
      </c>
      <c r="AA86" s="387">
        <v>65307.56116327834</v>
      </c>
      <c r="AB86" s="387">
        <v>66046.167434986099</v>
      </c>
      <c r="AC86" s="388">
        <v>67389.626541437217</v>
      </c>
      <c r="AD86" s="387">
        <v>67497.012710832612</v>
      </c>
      <c r="AE86" s="387">
        <v>66872.77879765672</v>
      </c>
      <c r="AF86" s="387">
        <v>67778.884899554265</v>
      </c>
      <c r="AG86" s="387">
        <v>68656.003335318645</v>
      </c>
      <c r="AH86" s="387">
        <v>70523.622566732723</v>
      </c>
      <c r="AI86" s="387">
        <v>71555.789040978561</v>
      </c>
      <c r="AJ86" s="387">
        <v>72598.810033837639</v>
      </c>
      <c r="AK86" s="387">
        <v>74283.420029895366</v>
      </c>
      <c r="AL86" s="387">
        <v>76126.288119763398</v>
      </c>
      <c r="AM86" s="388">
        <v>78086.826200500975</v>
      </c>
      <c r="AN86" s="387">
        <v>79724.491407145091</v>
      </c>
      <c r="AO86" s="387">
        <v>80312.542595086255</v>
      </c>
      <c r="AP86" s="387">
        <v>81358.5098979006</v>
      </c>
      <c r="AQ86" s="387">
        <v>82639.140559696927</v>
      </c>
      <c r="AR86" s="387">
        <v>83871.703312518584</v>
      </c>
      <c r="AS86" s="387">
        <v>84849.394370753798</v>
      </c>
      <c r="AT86" s="387">
        <v>85439.357583645615</v>
      </c>
      <c r="AU86" s="387">
        <v>84222.775348953961</v>
      </c>
      <c r="AV86" s="387">
        <v>83148.051185483186</v>
      </c>
      <c r="AW86" s="388">
        <v>81677.155040399346</v>
      </c>
      <c r="AX86" s="387">
        <v>82810.084625087315</v>
      </c>
      <c r="AY86" s="387">
        <v>83616.611379725393</v>
      </c>
      <c r="AZ86" s="387">
        <v>84193.126000000004</v>
      </c>
      <c r="BA86" s="387">
        <v>84786.336866902231</v>
      </c>
      <c r="BB86" s="387">
        <v>86153.090383057526</v>
      </c>
      <c r="BC86" s="387">
        <v>87250.701450493201</v>
      </c>
      <c r="BD86" s="387">
        <v>87791.182955927987</v>
      </c>
      <c r="BE86" s="387">
        <v>88851.731611423078</v>
      </c>
      <c r="BF86" s="387">
        <v>90146</v>
      </c>
      <c r="BG86" s="387">
        <v>90883.841254078594</v>
      </c>
      <c r="BH86" s="389"/>
    </row>
    <row r="87" spans="1:60" x14ac:dyDescent="0.2">
      <c r="A87" s="475">
        <v>78</v>
      </c>
      <c r="B87" s="319">
        <v>41774.008849557526</v>
      </c>
      <c r="C87" s="319">
        <f t="shared" si="2"/>
        <v>43081.443414207184</v>
      </c>
      <c r="D87" s="353">
        <v>44388.877978856835</v>
      </c>
      <c r="E87" s="353">
        <f t="shared" si="3"/>
        <v>46363.705109273484</v>
      </c>
      <c r="F87" s="353">
        <v>48338.532239690132</v>
      </c>
      <c r="G87" s="319">
        <v>49069.769933049298</v>
      </c>
      <c r="H87" s="353">
        <v>50702.355362257345</v>
      </c>
      <c r="I87" s="371">
        <v>52044.02608300055</v>
      </c>
      <c r="J87" s="319">
        <v>51985.999808006149</v>
      </c>
      <c r="K87" s="319">
        <v>52897.867324561405</v>
      </c>
      <c r="L87" s="319">
        <v>54659.180663805935</v>
      </c>
      <c r="M87" s="319">
        <v>56673.193722494405</v>
      </c>
      <c r="N87" s="319">
        <v>55333.91164781413</v>
      </c>
      <c r="O87" s="387">
        <v>54622.049403508776</v>
      </c>
      <c r="P87" s="387">
        <v>56477.37663029012</v>
      </c>
      <c r="Q87" s="387">
        <v>58007.272909803927</v>
      </c>
      <c r="R87" s="387">
        <v>60581.359791000083</v>
      </c>
      <c r="S87" s="388">
        <v>60367.032420847005</v>
      </c>
      <c r="T87" s="387">
        <v>59884.28292488544</v>
      </c>
      <c r="U87" s="387">
        <v>60639.522985889853</v>
      </c>
      <c r="V87" s="387">
        <v>59431.656072523088</v>
      </c>
      <c r="W87" s="387">
        <v>60606.712077354197</v>
      </c>
      <c r="X87" s="387">
        <v>63303.23017645083</v>
      </c>
      <c r="Y87" s="387">
        <v>64235.495989611183</v>
      </c>
      <c r="Z87" s="387">
        <v>65665.526105018886</v>
      </c>
      <c r="AA87" s="387">
        <v>66787.647807457382</v>
      </c>
      <c r="AB87" s="387">
        <v>67562.140831192592</v>
      </c>
      <c r="AC87" s="388">
        <v>68957.305719787837</v>
      </c>
      <c r="AD87" s="387">
        <v>68978.369442054522</v>
      </c>
      <c r="AE87" s="387">
        <v>68376.72679427336</v>
      </c>
      <c r="AF87" s="387">
        <v>69405.185931489294</v>
      </c>
      <c r="AG87" s="387">
        <v>70473.154734961281</v>
      </c>
      <c r="AH87" s="387">
        <v>72324.390488401914</v>
      </c>
      <c r="AI87" s="387">
        <v>73322.988938210983</v>
      </c>
      <c r="AJ87" s="387">
        <v>74374.913504292635</v>
      </c>
      <c r="AK87" s="387">
        <v>76313.901345291466</v>
      </c>
      <c r="AL87" s="387">
        <v>78142.431814182637</v>
      </c>
      <c r="AM87" s="388">
        <v>80143.761871768889</v>
      </c>
      <c r="AN87" s="387">
        <v>81913.187792938232</v>
      </c>
      <c r="AO87" s="387">
        <v>82421.402779542172</v>
      </c>
      <c r="AP87" s="387">
        <v>83545.247060585636</v>
      </c>
      <c r="AQ87" s="387">
        <v>85023.729683490164</v>
      </c>
      <c r="AR87" s="387">
        <v>86137.295700267612</v>
      </c>
      <c r="AS87" s="387">
        <v>87115.50824975736</v>
      </c>
      <c r="AT87" s="387">
        <v>87913.285550793255</v>
      </c>
      <c r="AU87" s="387">
        <v>86538.427300804324</v>
      </c>
      <c r="AV87" s="387">
        <v>85445.541299323813</v>
      </c>
      <c r="AW87" s="388">
        <v>84121.449722915524</v>
      </c>
      <c r="AX87" s="387">
        <v>85199.769496189896</v>
      </c>
      <c r="AY87" s="387">
        <v>86154.93245200644</v>
      </c>
      <c r="AZ87" s="387">
        <v>86662.717199999999</v>
      </c>
      <c r="BA87" s="387">
        <v>87375.581154299172</v>
      </c>
      <c r="BB87" s="387">
        <v>88764.372642055328</v>
      </c>
      <c r="BC87" s="387">
        <v>89998.07224773927</v>
      </c>
      <c r="BD87" s="387">
        <v>90605.973724665426</v>
      </c>
      <c r="BE87" s="387">
        <v>91482.614910682081</v>
      </c>
      <c r="BF87" s="387">
        <v>92866</v>
      </c>
      <c r="BG87" s="387">
        <v>93653.815931337784</v>
      </c>
      <c r="BH87" s="389"/>
    </row>
    <row r="88" spans="1:60" x14ac:dyDescent="0.2">
      <c r="A88" s="476">
        <v>79</v>
      </c>
      <c r="B88" s="320">
        <v>42645.151425762044</v>
      </c>
      <c r="C88" s="320">
        <f t="shared" si="2"/>
        <v>43973.404596593624</v>
      </c>
      <c r="D88" s="354">
        <v>45301.657767425197</v>
      </c>
      <c r="E88" s="354">
        <f t="shared" si="3"/>
        <v>47334.200494557896</v>
      </c>
      <c r="F88" s="354">
        <v>49366.743221690587</v>
      </c>
      <c r="G88" s="320">
        <v>50117.588446854425</v>
      </c>
      <c r="H88" s="354">
        <v>51742.012092924575</v>
      </c>
      <c r="I88" s="374">
        <v>53163.613607642925</v>
      </c>
      <c r="J88" s="320">
        <v>53081.001439953921</v>
      </c>
      <c r="K88" s="320">
        <v>53884.484649122809</v>
      </c>
      <c r="L88" s="320">
        <v>55886.005779840612</v>
      </c>
      <c r="M88" s="320">
        <v>57923.811010545556</v>
      </c>
      <c r="N88" s="320">
        <v>56633.14766126567</v>
      </c>
      <c r="O88" s="390">
        <v>55846.062035087722</v>
      </c>
      <c r="P88" s="390">
        <v>57715.398456215058</v>
      </c>
      <c r="Q88" s="390">
        <v>59237.182745098042</v>
      </c>
      <c r="R88" s="390">
        <v>61826.404907975455</v>
      </c>
      <c r="S88" s="391">
        <v>61631.939878998339</v>
      </c>
      <c r="T88" s="390">
        <v>61155.775851763305</v>
      </c>
      <c r="U88" s="390">
        <v>62013.111515703233</v>
      </c>
      <c r="V88" s="390">
        <v>60684.797496838895</v>
      </c>
      <c r="W88" s="390">
        <v>61913.969165075658</v>
      </c>
      <c r="X88" s="390">
        <v>64697.131024126145</v>
      </c>
      <c r="Y88" s="390">
        <v>65718.032541440683</v>
      </c>
      <c r="Z88" s="390">
        <v>67246.754294696642</v>
      </c>
      <c r="AA88" s="390">
        <v>68344.464727869461</v>
      </c>
      <c r="AB88" s="390">
        <v>69177.490375479465</v>
      </c>
      <c r="AC88" s="391">
        <v>70626.004797459376</v>
      </c>
      <c r="AD88" s="390">
        <v>70713.210759565598</v>
      </c>
      <c r="AE88" s="390">
        <v>70161.68929544813</v>
      </c>
      <c r="AF88" s="390">
        <v>71203.922207974611</v>
      </c>
      <c r="AG88" s="390">
        <v>72298.550923168557</v>
      </c>
      <c r="AH88" s="390">
        <v>74249.404942300971</v>
      </c>
      <c r="AI88" s="390">
        <v>75237.192046930519</v>
      </c>
      <c r="AJ88" s="390">
        <v>76418.903548756964</v>
      </c>
      <c r="AK88" s="390">
        <v>78210.73841554558</v>
      </c>
      <c r="AL88" s="390">
        <v>80163.072483384982</v>
      </c>
      <c r="AM88" s="391">
        <v>82413.178702766076</v>
      </c>
      <c r="AN88" s="390">
        <v>84208.579522966349</v>
      </c>
      <c r="AO88" s="390">
        <v>84476.802865926467</v>
      </c>
      <c r="AP88" s="390">
        <v>85725.072917446771</v>
      </c>
      <c r="AQ88" s="390">
        <v>87447.565733838448</v>
      </c>
      <c r="AR88" s="390">
        <v>88553.049443948854</v>
      </c>
      <c r="AS88" s="390">
        <v>89531.33151545962</v>
      </c>
      <c r="AT88" s="390">
        <v>90589.75006171038</v>
      </c>
      <c r="AU88" s="390">
        <v>88874.625225087584</v>
      </c>
      <c r="AV88" s="390">
        <v>87912.469827955152</v>
      </c>
      <c r="AW88" s="391">
        <v>86624.304412200174</v>
      </c>
      <c r="AX88" s="390">
        <v>87734.913446403079</v>
      </c>
      <c r="AY88" s="390">
        <v>88814.125956300864</v>
      </c>
      <c r="AZ88" s="390">
        <v>89331.647599999997</v>
      </c>
      <c r="BA88" s="390">
        <v>90106.136003140942</v>
      </c>
      <c r="BB88" s="390">
        <v>91554.012421401858</v>
      </c>
      <c r="BC88" s="390">
        <v>92824.755134975116</v>
      </c>
      <c r="BD88" s="390">
        <v>93399.87550810611</v>
      </c>
      <c r="BE88" s="390">
        <v>94333.7629721454</v>
      </c>
      <c r="BF88" s="390">
        <v>95744</v>
      </c>
      <c r="BG88" s="390">
        <v>96514.126542772021</v>
      </c>
      <c r="BH88" s="392"/>
    </row>
    <row r="89" spans="1:60" x14ac:dyDescent="0.2">
      <c r="A89" s="477">
        <v>80</v>
      </c>
      <c r="B89" s="321">
        <v>43557.128810226161</v>
      </c>
      <c r="C89" s="321">
        <f t="shared" si="2"/>
        <v>44932.083607167675</v>
      </c>
      <c r="D89" s="356">
        <v>46307.038404109182</v>
      </c>
      <c r="E89" s="356">
        <f t="shared" si="3"/>
        <v>48404.614667992166</v>
      </c>
      <c r="F89" s="356">
        <v>50502.190931875142</v>
      </c>
      <c r="G89" s="321">
        <v>51134.768992419631</v>
      </c>
      <c r="H89" s="356">
        <v>52822.785191471303</v>
      </c>
      <c r="I89" s="375">
        <v>54210.427943183538</v>
      </c>
      <c r="J89" s="321">
        <v>54165.371988096384</v>
      </c>
      <c r="K89" s="321">
        <v>54941.936038011692</v>
      </c>
      <c r="L89" s="321">
        <v>57049.792451177855</v>
      </c>
      <c r="M89" s="321">
        <v>59197.417586979995</v>
      </c>
      <c r="N89" s="321">
        <v>57860.439009477224</v>
      </c>
      <c r="O89" s="393">
        <v>57058.417403508771</v>
      </c>
      <c r="P89" s="393">
        <v>59008.689113654509</v>
      </c>
      <c r="Q89" s="393">
        <v>60543.527654901962</v>
      </c>
      <c r="R89" s="393">
        <v>63263.245486834763</v>
      </c>
      <c r="S89" s="394">
        <v>62956.937952738808</v>
      </c>
      <c r="T89" s="393">
        <v>62496.221757322179</v>
      </c>
      <c r="U89" s="393">
        <v>63346.374510696405</v>
      </c>
      <c r="V89" s="393">
        <v>62061.354364458537</v>
      </c>
      <c r="W89" s="393">
        <v>63398.558518609767</v>
      </c>
      <c r="X89" s="393">
        <v>66325.172202572663</v>
      </c>
      <c r="Y89" s="393">
        <v>67230.177526544954</v>
      </c>
      <c r="Z89" s="393">
        <v>68801.041506044377</v>
      </c>
      <c r="AA89" s="393">
        <v>69992.146449083782</v>
      </c>
      <c r="AB89" s="393">
        <v>70888.318964000413</v>
      </c>
      <c r="AC89" s="394">
        <v>72390.111557822893</v>
      </c>
      <c r="AD89" s="393">
        <v>72462.434181263292</v>
      </c>
      <c r="AE89" s="393">
        <v>72021.242066351304</v>
      </c>
      <c r="AF89" s="393">
        <v>73178.474812236673</v>
      </c>
      <c r="AG89" s="393">
        <v>74217.937701012503</v>
      </c>
      <c r="AH89" s="393">
        <v>76105.034969110624</v>
      </c>
      <c r="AI89" s="393">
        <v>77303.140406217426</v>
      </c>
      <c r="AJ89" s="393">
        <v>78496.960093962363</v>
      </c>
      <c r="AK89" s="393">
        <v>80251.850523168905</v>
      </c>
      <c r="AL89" s="393">
        <v>82444.537690006633</v>
      </c>
      <c r="AM89" s="394">
        <v>84695.875606246322</v>
      </c>
      <c r="AN89" s="393">
        <v>86465.041870638466</v>
      </c>
      <c r="AO89" s="393">
        <v>86769.959704260778</v>
      </c>
      <c r="AP89" s="393">
        <v>88015.47966749045</v>
      </c>
      <c r="AQ89" s="393">
        <v>89784.787877306604</v>
      </c>
      <c r="AR89" s="393">
        <v>91030.711816830211</v>
      </c>
      <c r="AS89" s="393">
        <v>92085.348061191471</v>
      </c>
      <c r="AT89" s="393">
        <v>93334.555124206177</v>
      </c>
      <c r="AU89" s="393">
        <v>91457.374818565775</v>
      </c>
      <c r="AV89" s="393">
        <v>90606.89608833348</v>
      </c>
      <c r="AW89" s="394">
        <v>89321.578323956172</v>
      </c>
      <c r="AX89" s="393">
        <v>90577.137674738609</v>
      </c>
      <c r="AY89" s="393">
        <v>91686.823102189039</v>
      </c>
      <c r="AZ89" s="393">
        <v>92164.479120000004</v>
      </c>
      <c r="BA89" s="393">
        <v>92967.131370239498</v>
      </c>
      <c r="BB89" s="393">
        <v>94473.949311422301</v>
      </c>
      <c r="BC89" s="393">
        <v>95854.476972584816</v>
      </c>
      <c r="BD89" s="393">
        <v>96350.444681272449</v>
      </c>
      <c r="BE89" s="393">
        <v>97416.44515573977</v>
      </c>
      <c r="BF89" s="393">
        <v>98730</v>
      </c>
      <c r="BG89" s="393">
        <v>99564.928145836282</v>
      </c>
      <c r="BH89" s="395"/>
    </row>
    <row r="90" spans="1:60" x14ac:dyDescent="0.2">
      <c r="A90" s="475">
        <v>81</v>
      </c>
      <c r="B90" s="319">
        <v>44537.164208456248</v>
      </c>
      <c r="C90" s="319">
        <f t="shared" si="2"/>
        <v>45954.556182947592</v>
      </c>
      <c r="D90" s="353">
        <v>47371.948157438936</v>
      </c>
      <c r="E90" s="353">
        <f t="shared" si="3"/>
        <v>49530.02557108675</v>
      </c>
      <c r="F90" s="353">
        <v>51688.102984734564</v>
      </c>
      <c r="G90" s="319">
        <v>52151.949537984838</v>
      </c>
      <c r="H90" s="353">
        <v>53950.548424737455</v>
      </c>
      <c r="I90" s="371">
        <v>55380.396906434813</v>
      </c>
      <c r="J90" s="319">
        <v>55356.053374292023</v>
      </c>
      <c r="K90" s="319">
        <v>56141.055555555555</v>
      </c>
      <c r="L90" s="319">
        <v>58363.901567562825</v>
      </c>
      <c r="M90" s="319">
        <v>60443.437017354488</v>
      </c>
      <c r="N90" s="319">
        <v>59197.76337511465</v>
      </c>
      <c r="O90" s="387">
        <v>58418.43143859649</v>
      </c>
      <c r="P90" s="387">
        <v>60346.194836305556</v>
      </c>
      <c r="Q90" s="387">
        <v>61898.513066666666</v>
      </c>
      <c r="R90" s="387">
        <v>64687.082983532448</v>
      </c>
      <c r="S90" s="388">
        <v>64378.081011421898</v>
      </c>
      <c r="T90" s="387">
        <v>63955.266786212393</v>
      </c>
      <c r="U90" s="387">
        <v>64825.817569412837</v>
      </c>
      <c r="V90" s="387">
        <v>63554.206553652934</v>
      </c>
      <c r="W90" s="387">
        <v>64996.822401510959</v>
      </c>
      <c r="X90" s="387">
        <v>67994.789701436501</v>
      </c>
      <c r="Y90" s="387">
        <v>68934.777327935226</v>
      </c>
      <c r="Z90" s="387">
        <v>70483.81646019686</v>
      </c>
      <c r="AA90" s="387">
        <v>71692.327832983865</v>
      </c>
      <c r="AB90" s="387">
        <v>72727.75197944892</v>
      </c>
      <c r="AC90" s="388">
        <v>74206.599006723205</v>
      </c>
      <c r="AD90" s="387">
        <v>74395.029431340401</v>
      </c>
      <c r="AE90" s="387">
        <v>73859.978948027943</v>
      </c>
      <c r="AF90" s="387">
        <v>75161.480124564943</v>
      </c>
      <c r="AG90" s="387">
        <v>76094.451578320426</v>
      </c>
      <c r="AH90" s="387">
        <v>78018.754283716044</v>
      </c>
      <c r="AI90" s="387">
        <v>79416.509156306638</v>
      </c>
      <c r="AJ90" s="387">
        <v>80793.351939371918</v>
      </c>
      <c r="AK90" s="387">
        <v>82587.587443946177</v>
      </c>
      <c r="AL90" s="387">
        <v>84833.930291422454</v>
      </c>
      <c r="AM90" s="388">
        <v>87173.34690614506</v>
      </c>
      <c r="AN90" s="387">
        <v>88929.127590875942</v>
      </c>
      <c r="AO90" s="387">
        <v>89354.333392616682</v>
      </c>
      <c r="AP90" s="387">
        <v>90495.256197109265</v>
      </c>
      <c r="AQ90" s="387">
        <v>92349.371526335075</v>
      </c>
      <c r="AR90" s="387">
        <v>93688.831257805534</v>
      </c>
      <c r="AS90" s="387">
        <v>94767.321347691453</v>
      </c>
      <c r="AT90" s="387">
        <v>96239.649844041007</v>
      </c>
      <c r="AU90" s="387">
        <v>94322.933679649912</v>
      </c>
      <c r="AV90" s="387">
        <v>93740.914319952077</v>
      </c>
      <c r="AW90" s="388">
        <v>92165.252252633363</v>
      </c>
      <c r="AX90" s="387">
        <v>93571.747604999531</v>
      </c>
      <c r="AY90" s="387">
        <v>94718.800742599502</v>
      </c>
      <c r="AZ90" s="387">
        <v>95307.393840000004</v>
      </c>
      <c r="BA90" s="387">
        <v>96157.489045936396</v>
      </c>
      <c r="BB90" s="387">
        <v>97688.656714114884</v>
      </c>
      <c r="BC90" s="387">
        <v>99005.810681512172</v>
      </c>
      <c r="BD90" s="387">
        <v>99590.326300798813</v>
      </c>
      <c r="BE90" s="387">
        <v>100418.19284531487</v>
      </c>
      <c r="BF90" s="387">
        <v>101772</v>
      </c>
      <c r="BG90" s="387">
        <v>102593.14576535679</v>
      </c>
      <c r="BH90" s="389"/>
    </row>
    <row r="91" spans="1:60" x14ac:dyDescent="0.2">
      <c r="A91" s="475">
        <v>82</v>
      </c>
      <c r="B91" s="319">
        <v>45571.646017699117</v>
      </c>
      <c r="C91" s="319">
        <f t="shared" si="2"/>
        <v>47050.552388291719</v>
      </c>
      <c r="D91" s="353">
        <v>48529.458758884313</v>
      </c>
      <c r="E91" s="353">
        <f t="shared" si="3"/>
        <v>50698.582876821965</v>
      </c>
      <c r="F91" s="353">
        <v>52867.706994759625</v>
      </c>
      <c r="G91" s="319">
        <v>53230.406020029877</v>
      </c>
      <c r="H91" s="353">
        <v>55260.398430041372</v>
      </c>
      <c r="I91" s="371">
        <v>56679.118435019962</v>
      </c>
      <c r="J91" s="319">
        <v>56605.205721416918</v>
      </c>
      <c r="K91" s="319">
        <v>57466.664473684206</v>
      </c>
      <c r="L91" s="319">
        <v>59741.049128645238</v>
      </c>
      <c r="M91" s="319">
        <v>61836.587893382057</v>
      </c>
      <c r="N91" s="319">
        <v>60640.888719046168</v>
      </c>
      <c r="O91" s="387">
        <v>59871.703578947374</v>
      </c>
      <c r="P91" s="387">
        <v>61842.137875964865</v>
      </c>
      <c r="Q91" s="387">
        <v>63378.574054901961</v>
      </c>
      <c r="R91" s="387">
        <v>66289.712859952444</v>
      </c>
      <c r="S91" s="388">
        <v>65910.391708944895</v>
      </c>
      <c r="T91" s="387">
        <v>65483.264793783623</v>
      </c>
      <c r="U91" s="387">
        <v>66426.23723258989</v>
      </c>
      <c r="V91" s="387">
        <v>65139.62032532521</v>
      </c>
      <c r="W91" s="387">
        <v>66763.324587875439</v>
      </c>
      <c r="X91" s="387">
        <v>69716.924657669588</v>
      </c>
      <c r="Y91" s="387">
        <v>70755.695974333517</v>
      </c>
      <c r="Z91" s="387">
        <v>72203.89430742168</v>
      </c>
      <c r="AA91" s="387">
        <v>73432.893572796063</v>
      </c>
      <c r="AB91" s="387">
        <v>74621.744448745463</v>
      </c>
      <c r="AC91" s="388">
        <v>76082.950099665526</v>
      </c>
      <c r="AD91" s="387">
        <v>76271.894027694361</v>
      </c>
      <c r="AE91" s="387">
        <v>75821.8765076282</v>
      </c>
      <c r="AF91" s="387">
        <v>77186.748977224168</v>
      </c>
      <c r="AG91" s="387">
        <v>78114.42477665277</v>
      </c>
      <c r="AH91" s="387">
        <v>80272.941368457861</v>
      </c>
      <c r="AI91" s="387">
        <v>81762.237821327115</v>
      </c>
      <c r="AJ91" s="387">
        <v>83114.519421684061</v>
      </c>
      <c r="AK91" s="387">
        <v>84993.183856502234</v>
      </c>
      <c r="AL91" s="387">
        <v>87256.300707914284</v>
      </c>
      <c r="AM91" s="388">
        <v>89659.67158769918</v>
      </c>
      <c r="AN91" s="387">
        <v>91433.58452244557</v>
      </c>
      <c r="AO91" s="387">
        <v>92298.859320612828</v>
      </c>
      <c r="AP91" s="387">
        <v>93186.518684939714</v>
      </c>
      <c r="AQ91" s="387">
        <v>95005.982451423683</v>
      </c>
      <c r="AR91" s="387">
        <v>96593.268010704734</v>
      </c>
      <c r="AS91" s="387">
        <v>97766.627351296382</v>
      </c>
      <c r="AT91" s="387">
        <v>99219.29789287076</v>
      </c>
      <c r="AU91" s="387">
        <v>97523.271032729113</v>
      </c>
      <c r="AV91" s="387">
        <v>96841.755799024235</v>
      </c>
      <c r="AW91" s="388">
        <v>95271.275011633319</v>
      </c>
      <c r="AX91" s="387">
        <v>96710.662177235252</v>
      </c>
      <c r="AY91" s="387">
        <v>97927.003610992106</v>
      </c>
      <c r="AZ91" s="387">
        <v>98590.953439999997</v>
      </c>
      <c r="BA91" s="387">
        <v>99475.026226933638</v>
      </c>
      <c r="BB91" s="387">
        <v>101047.5453458319</v>
      </c>
      <c r="BC91" s="387">
        <v>102432.09296907079</v>
      </c>
      <c r="BD91" s="387">
        <v>103134.14265639294</v>
      </c>
      <c r="BE91" s="387">
        <v>103644.30324615855</v>
      </c>
      <c r="BF91" s="387">
        <v>105149</v>
      </c>
      <c r="BG91" s="387">
        <v>105977.79755993758</v>
      </c>
      <c r="BH91" s="389"/>
    </row>
    <row r="92" spans="1:60" x14ac:dyDescent="0.2">
      <c r="A92" s="475">
        <v>83</v>
      </c>
      <c r="B92" s="319">
        <v>46715.020648967555</v>
      </c>
      <c r="C92" s="319">
        <f t="shared" si="2"/>
        <v>48240.68108241247</v>
      </c>
      <c r="D92" s="353">
        <v>49766.341515857377</v>
      </c>
      <c r="E92" s="353">
        <f t="shared" si="3"/>
        <v>51966.752667247434</v>
      </c>
      <c r="F92" s="353">
        <v>54167.163818637498</v>
      </c>
      <c r="G92" s="319">
        <v>54511.073092458362</v>
      </c>
      <c r="H92" s="353">
        <v>56581.995969025142</v>
      </c>
      <c r="I92" s="371">
        <v>58033.819339837231</v>
      </c>
      <c r="J92" s="319">
        <v>57987.246616108285</v>
      </c>
      <c r="K92" s="319">
        <v>58863.107456140351</v>
      </c>
      <c r="L92" s="319">
        <v>61190.933356686219</v>
      </c>
      <c r="M92" s="319">
        <v>63307.902349912823</v>
      </c>
      <c r="N92" s="319">
        <v>62194.04708040355</v>
      </c>
      <c r="O92" s="387">
        <v>61507.606175438596</v>
      </c>
      <c r="P92" s="387">
        <v>63463.356933723713</v>
      </c>
      <c r="Q92" s="387">
        <v>64942.018760784318</v>
      </c>
      <c r="R92" s="387">
        <v>68032.125869609881</v>
      </c>
      <c r="S92" s="388">
        <v>67544.856452969412</v>
      </c>
      <c r="T92" s="387">
        <v>67154.684997011354</v>
      </c>
      <c r="U92" s="387">
        <v>68016.5755120619</v>
      </c>
      <c r="V92" s="387">
        <v>66668.073123164955</v>
      </c>
      <c r="W92" s="387">
        <v>68436.61366015891</v>
      </c>
      <c r="X92" s="387">
        <v>71522.2122547373</v>
      </c>
      <c r="Y92" s="387">
        <v>72669.669696738216</v>
      </c>
      <c r="Z92" s="387">
        <v>73996.505557842727</v>
      </c>
      <c r="AA92" s="387">
        <v>75363.265785395211</v>
      </c>
      <c r="AB92" s="387">
        <v>76595.627546890944</v>
      </c>
      <c r="AC92" s="388">
        <v>78032.260008784084</v>
      </c>
      <c r="AD92" s="387">
        <v>78312.355059171125</v>
      </c>
      <c r="AE92" s="387">
        <v>77889.588170796647</v>
      </c>
      <c r="AF92" s="387">
        <v>79404.739573792525</v>
      </c>
      <c r="AG92" s="387">
        <v>80317.43228111972</v>
      </c>
      <c r="AH92" s="387">
        <v>82827.256440144542</v>
      </c>
      <c r="AI92" s="387">
        <v>84104.805126960782</v>
      </c>
      <c r="AJ92" s="387">
        <v>85570.404429654081</v>
      </c>
      <c r="AK92" s="387">
        <v>87700.998505231677</v>
      </c>
      <c r="AL92" s="387">
        <v>89822.574317465042</v>
      </c>
      <c r="AM92" s="388">
        <v>92297.979321004095</v>
      </c>
      <c r="AN92" s="387">
        <v>94359.05551505051</v>
      </c>
      <c r="AO92" s="387">
        <v>95436.12297060393</v>
      </c>
      <c r="AP92" s="387">
        <v>96110.001048453531</v>
      </c>
      <c r="AQ92" s="387">
        <v>97934.615177807646</v>
      </c>
      <c r="AR92" s="387">
        <v>99906.03827534939</v>
      </c>
      <c r="AS92" s="387">
        <v>100994.97592087627</v>
      </c>
      <c r="AT92" s="387">
        <v>102283.43971456139</v>
      </c>
      <c r="AU92" s="387">
        <v>100820.29531490435</v>
      </c>
      <c r="AV92" s="387">
        <v>100191.42292219464</v>
      </c>
      <c r="AW92" s="388">
        <v>98571.716993104623</v>
      </c>
      <c r="AX92" s="387">
        <v>100216.68775865485</v>
      </c>
      <c r="AY92" s="387">
        <v>101511.3795621927</v>
      </c>
      <c r="AZ92" s="387">
        <v>102143.62096</v>
      </c>
      <c r="BA92" s="387">
        <v>103079.5325480958</v>
      </c>
      <c r="BB92" s="387">
        <v>104816.54947344058</v>
      </c>
      <c r="BC92" s="387">
        <v>106140.72629699302</v>
      </c>
      <c r="BD92" s="387">
        <v>106917.13789363488</v>
      </c>
      <c r="BE92" s="387">
        <v>107226.93521559342</v>
      </c>
      <c r="BF92" s="387">
        <v>108865</v>
      </c>
      <c r="BG92" s="387">
        <v>109754.2323733863</v>
      </c>
      <c r="BH92" s="389"/>
    </row>
    <row r="93" spans="1:60" x14ac:dyDescent="0.2">
      <c r="A93" s="475">
        <v>84</v>
      </c>
      <c r="B93" s="319">
        <v>47865.201081612591</v>
      </c>
      <c r="C93" s="319">
        <f t="shared" si="2"/>
        <v>49467.284408691383</v>
      </c>
      <c r="D93" s="353">
        <v>51069.367735770174</v>
      </c>
      <c r="E93" s="353">
        <f t="shared" si="3"/>
        <v>53271.148210559957</v>
      </c>
      <c r="F93" s="353">
        <v>55472.928685349732</v>
      </c>
      <c r="G93" s="319">
        <v>55902.036850550547</v>
      </c>
      <c r="H93" s="353">
        <v>57909.467274848837</v>
      </c>
      <c r="I93" s="371">
        <v>59450.097558509828</v>
      </c>
      <c r="J93" s="319">
        <v>59427.758471728906</v>
      </c>
      <c r="K93" s="319">
        <v>60350.622807017542</v>
      </c>
      <c r="L93" s="319">
        <v>62679.610473771776</v>
      </c>
      <c r="M93" s="319">
        <v>64779.21680644359</v>
      </c>
      <c r="N93" s="319">
        <v>63806.45398960563</v>
      </c>
      <c r="O93" s="387">
        <v>63096.879719298246</v>
      </c>
      <c r="P93" s="387">
        <v>65198.798243279205</v>
      </c>
      <c r="Q93" s="387">
        <v>66797.306478431376</v>
      </c>
      <c r="R93" s="387">
        <v>69849.306601696648</v>
      </c>
      <c r="S93" s="388">
        <v>69266.452589598193</v>
      </c>
      <c r="T93" s="387">
        <v>68842.65391512253</v>
      </c>
      <c r="U93" s="387">
        <v>69680.003823395542</v>
      </c>
      <c r="V93" s="387">
        <v>68421.996442425138</v>
      </c>
      <c r="W93" s="387">
        <v>70128.090657141103</v>
      </c>
      <c r="X93" s="387">
        <v>73469.734632180058</v>
      </c>
      <c r="Y93" s="387">
        <v>74676.698495149336</v>
      </c>
      <c r="Z93" s="387">
        <v>76068.888506306364</v>
      </c>
      <c r="AA93" s="387">
        <v>77465.271510620849</v>
      </c>
      <c r="AB93" s="387">
        <v>78713.703487349121</v>
      </c>
      <c r="AC93" s="388">
        <v>80105.038683739316</v>
      </c>
      <c r="AD93" s="387">
        <v>80554.165549260564</v>
      </c>
      <c r="AE93" s="387">
        <v>80113.419003164061</v>
      </c>
      <c r="AF93" s="387">
        <v>81835.738413628875</v>
      </c>
      <c r="AG93" s="387">
        <v>82700.176176295412</v>
      </c>
      <c r="AH93" s="387">
        <v>85308.959902086484</v>
      </c>
      <c r="AI93" s="387">
        <v>86657.602831817974</v>
      </c>
      <c r="AJ93" s="387">
        <v>88232.236919376941</v>
      </c>
      <c r="AK93" s="387">
        <v>90471.079222720466</v>
      </c>
      <c r="AL93" s="387">
        <v>92756.100867634916</v>
      </c>
      <c r="AM93" s="388">
        <v>95328.786974364426</v>
      </c>
      <c r="AN93" s="387">
        <v>97346.525153629831</v>
      </c>
      <c r="AO93" s="387">
        <v>98856.162402500064</v>
      </c>
      <c r="AP93" s="387">
        <v>98971.281659552173</v>
      </c>
      <c r="AQ93" s="387">
        <v>101113.61622876696</v>
      </c>
      <c r="AR93" s="387">
        <v>103110.79774011299</v>
      </c>
      <c r="AS93" s="387">
        <v>104445.9692193927</v>
      </c>
      <c r="AT93" s="387">
        <v>105487.99030585912</v>
      </c>
      <c r="AU93" s="387">
        <v>104050.84733332606</v>
      </c>
      <c r="AV93" s="387">
        <v>103607.44355045793</v>
      </c>
      <c r="AW93" s="388">
        <v>102029.09979271542</v>
      </c>
      <c r="AX93" s="387">
        <v>103848.54698787646</v>
      </c>
      <c r="AY93" s="387">
        <v>105277.62898586204</v>
      </c>
      <c r="AZ93" s="387">
        <v>106082.78504</v>
      </c>
      <c r="BA93" s="387">
        <v>106791.65229681978</v>
      </c>
      <c r="BB93" s="387">
        <v>108814.10754928057</v>
      </c>
      <c r="BC93" s="387">
        <v>110017.50125569358</v>
      </c>
      <c r="BD93" s="387">
        <v>110702.22202940649</v>
      </c>
      <c r="BE93" s="387">
        <v>111173.26016448191</v>
      </c>
      <c r="BF93" s="387">
        <v>112734</v>
      </c>
      <c r="BG93" s="387">
        <v>113717.23052915306</v>
      </c>
      <c r="BH93" s="389"/>
    </row>
    <row r="94" spans="1:60" x14ac:dyDescent="0.2">
      <c r="A94" s="475">
        <v>85</v>
      </c>
      <c r="B94" s="319">
        <v>49171.914945919372</v>
      </c>
      <c r="C94" s="319">
        <f t="shared" si="2"/>
        <v>50811.840528565015</v>
      </c>
      <c r="D94" s="353">
        <v>52451.766111210658</v>
      </c>
      <c r="E94" s="353">
        <f t="shared" si="3"/>
        <v>54643.616024390925</v>
      </c>
      <c r="F94" s="353">
        <v>56835.4659375712</v>
      </c>
      <c r="G94" s="319">
        <v>57397.169700658436</v>
      </c>
      <c r="H94" s="353">
        <v>59413.151585870371</v>
      </c>
      <c r="I94" s="371">
        <v>60933.551028660971</v>
      </c>
      <c r="J94" s="319">
        <v>61022.421042526643</v>
      </c>
      <c r="K94" s="319">
        <v>62000.044590643272</v>
      </c>
      <c r="L94" s="319">
        <v>64338.00648042735</v>
      </c>
      <c r="M94" s="319">
        <v>66471.228431453972</v>
      </c>
      <c r="N94" s="319">
        <v>65444.253133598293</v>
      </c>
      <c r="O94" s="387">
        <v>64864.897964912285</v>
      </c>
      <c r="P94" s="387">
        <v>67030.038860793182</v>
      </c>
      <c r="Q94" s="387">
        <v>68715.131984313732</v>
      </c>
      <c r="R94" s="387">
        <v>71754.258138374382</v>
      </c>
      <c r="S94" s="388">
        <v>71117.243549743609</v>
      </c>
      <c r="T94" s="387">
        <v>70544.413428969914</v>
      </c>
      <c r="U94" s="387">
        <v>71454.327355484755</v>
      </c>
      <c r="V94" s="387">
        <v>70323.068944086059</v>
      </c>
      <c r="W94" s="387">
        <v>72187.873129272659</v>
      </c>
      <c r="X94" s="387">
        <v>75651.397340394004</v>
      </c>
      <c r="Y94" s="387">
        <v>76806.390802841648</v>
      </c>
      <c r="Z94" s="387">
        <v>78522.589917287318</v>
      </c>
      <c r="AA94" s="387">
        <v>79710.64169933449</v>
      </c>
      <c r="AB94" s="387">
        <v>80970.126614350564</v>
      </c>
      <c r="AC94" s="388">
        <v>82518.29183418359</v>
      </c>
      <c r="AD94" s="387">
        <v>82930.808266099586</v>
      </c>
      <c r="AE94" s="387">
        <v>82465.614485761718</v>
      </c>
      <c r="AF94" s="387">
        <v>84451.006289308178</v>
      </c>
      <c r="AG94" s="387">
        <v>85201.645026801663</v>
      </c>
      <c r="AH94" s="387">
        <v>87751.937172164588</v>
      </c>
      <c r="AI94" s="387">
        <v>89221.465294529044</v>
      </c>
      <c r="AJ94" s="387">
        <v>91200.66791576946</v>
      </c>
      <c r="AK94" s="387">
        <v>93271.533632286984</v>
      </c>
      <c r="AL94" s="387">
        <v>96019.405568564805</v>
      </c>
      <c r="AM94" s="388">
        <v>98710.77876672172</v>
      </c>
      <c r="AN94" s="387">
        <v>100769.42714300593</v>
      </c>
      <c r="AO94" s="387">
        <v>102105.97362737874</v>
      </c>
      <c r="AP94" s="387">
        <v>102370.26186375097</v>
      </c>
      <c r="AQ94" s="387">
        <v>104544.3389465966</v>
      </c>
      <c r="AR94" s="387">
        <v>106474.93899494498</v>
      </c>
      <c r="AS94" s="387">
        <v>108013.40315200813</v>
      </c>
      <c r="AT94" s="387">
        <v>109362.27830262773</v>
      </c>
      <c r="AU94" s="387">
        <v>107627.05512326615</v>
      </c>
      <c r="AV94" s="387">
        <v>107213.04562184372</v>
      </c>
      <c r="AW94" s="388">
        <v>105691.44261601591</v>
      </c>
      <c r="AX94" s="387">
        <v>107786.33205808463</v>
      </c>
      <c r="AY94" s="387">
        <v>109025.80402717424</v>
      </c>
      <c r="AZ94" s="387">
        <v>110042.99047999999</v>
      </c>
      <c r="BA94" s="387">
        <v>110782.04515115822</v>
      </c>
      <c r="BB94" s="387">
        <v>112924.87459013233</v>
      </c>
      <c r="BC94" s="387">
        <v>114289.77916980987</v>
      </c>
      <c r="BD94" s="387">
        <v>114906.130320378</v>
      </c>
      <c r="BE94" s="387">
        <v>115472.00873289732</v>
      </c>
      <c r="BF94" s="387">
        <v>117280</v>
      </c>
      <c r="BG94" s="387">
        <v>118351.85671726486</v>
      </c>
      <c r="BH94" s="389"/>
    </row>
    <row r="95" spans="1:60" x14ac:dyDescent="0.2">
      <c r="A95" s="475">
        <v>86</v>
      </c>
      <c r="B95" s="319">
        <v>50573.910029498526</v>
      </c>
      <c r="C95" s="319">
        <f t="shared" si="2"/>
        <v>52237.1089895447</v>
      </c>
      <c r="D95" s="353">
        <v>53900.307949590875</v>
      </c>
      <c r="E95" s="353">
        <f t="shared" si="3"/>
        <v>56124.852083704071</v>
      </c>
      <c r="F95" s="353">
        <v>58349.396217817266</v>
      </c>
      <c r="G95" s="319">
        <v>59088.385547501799</v>
      </c>
      <c r="H95" s="353">
        <v>61151.786570489021</v>
      </c>
      <c r="I95" s="371">
        <v>62601.736440378103</v>
      </c>
      <c r="J95" s="319">
        <v>62792.49649611213</v>
      </c>
      <c r="K95" s="319">
        <v>63669.70467836257</v>
      </c>
      <c r="L95" s="319">
        <v>66234.008932480952</v>
      </c>
      <c r="M95" s="319">
        <v>68264.39292535084</v>
      </c>
      <c r="N95" s="319">
        <v>67272.494038520337</v>
      </c>
      <c r="O95" s="387">
        <v>66714.517052631578</v>
      </c>
      <c r="P95" s="387">
        <v>68938.65584242747</v>
      </c>
      <c r="Q95" s="387">
        <v>70657.277741176469</v>
      </c>
      <c r="R95" s="387">
        <v>73779.488185047114</v>
      </c>
      <c r="S95" s="388">
        <v>73157.319948994817</v>
      </c>
      <c r="T95" s="387">
        <v>72381.320781032075</v>
      </c>
      <c r="U95" s="387">
        <v>73354.668183887115</v>
      </c>
      <c r="V95" s="387">
        <v>72342.810141231428</v>
      </c>
      <c r="W95" s="387">
        <v>74424.987867216856</v>
      </c>
      <c r="X95" s="387">
        <v>77988.424193325307</v>
      </c>
      <c r="Y95" s="387">
        <v>79257.546100374311</v>
      </c>
      <c r="Z95" s="387">
        <v>80978.36371121672</v>
      </c>
      <c r="AA95" s="387">
        <v>82022.646075303142</v>
      </c>
      <c r="AB95" s="387">
        <v>83489.604250976525</v>
      </c>
      <c r="AC95" s="388">
        <v>85178.482516301228</v>
      </c>
      <c r="AD95" s="387">
        <v>85489.025048294672</v>
      </c>
      <c r="AE95" s="387">
        <v>85274.02487390746</v>
      </c>
      <c r="AF95" s="387">
        <v>87159.253953715583</v>
      </c>
      <c r="AG95" s="387">
        <v>87912.531506849322</v>
      </c>
      <c r="AH95" s="387">
        <v>90730.626763025997</v>
      </c>
      <c r="AI95" s="387">
        <v>92128.335250710079</v>
      </c>
      <c r="AJ95" s="387">
        <v>94455.567213848262</v>
      </c>
      <c r="AK95" s="387">
        <v>96386.355754857985</v>
      </c>
      <c r="AL95" s="387">
        <v>99399.631613855076</v>
      </c>
      <c r="AM95" s="388">
        <v>102314.10510046367</v>
      </c>
      <c r="AN95" s="387">
        <v>104473.48578273096</v>
      </c>
      <c r="AO95" s="387">
        <v>105682.17281943139</v>
      </c>
      <c r="AP95" s="387">
        <v>105972.43445917273</v>
      </c>
      <c r="AQ95" s="387">
        <v>108129.34268605645</v>
      </c>
      <c r="AR95" s="387">
        <v>110120.96209336902</v>
      </c>
      <c r="AS95" s="387">
        <v>111716.47122983777</v>
      </c>
      <c r="AT95" s="387">
        <v>113765.89493526018</v>
      </c>
      <c r="AU95" s="387">
        <v>111570.67324377122</v>
      </c>
      <c r="AV95" s="387">
        <v>111042.59077291792</v>
      </c>
      <c r="AW95" s="388">
        <v>109646.58547315876</v>
      </c>
      <c r="AX95" s="387">
        <v>111953.85011831668</v>
      </c>
      <c r="AY95" s="387">
        <v>113142.2446090132</v>
      </c>
      <c r="AZ95" s="387">
        <v>114378.61808</v>
      </c>
      <c r="BA95" s="387">
        <v>115103.97432273263</v>
      </c>
      <c r="BB95" s="387">
        <v>117317.59603440961</v>
      </c>
      <c r="BC95" s="387">
        <v>118839.1206516238</v>
      </c>
      <c r="BD95" s="387">
        <v>119482.90699889655</v>
      </c>
      <c r="BE95" s="387">
        <v>120236.89900737302</v>
      </c>
      <c r="BF95" s="387">
        <v>122145</v>
      </c>
      <c r="BG95" s="387">
        <v>123196.61214356647</v>
      </c>
      <c r="BH95" s="389"/>
    </row>
    <row r="96" spans="1:60" x14ac:dyDescent="0.2">
      <c r="A96" s="475">
        <v>87</v>
      </c>
      <c r="B96" s="319">
        <v>52139.244346116029</v>
      </c>
      <c r="C96" s="319">
        <f t="shared" si="2"/>
        <v>53876.333992923035</v>
      </c>
      <c r="D96" s="353">
        <v>55613.423639730041</v>
      </c>
      <c r="E96" s="353">
        <f t="shared" si="3"/>
        <v>57826.68766857771</v>
      </c>
      <c r="F96" s="353">
        <v>60039.951697425378</v>
      </c>
      <c r="G96" s="319">
        <v>60957.301610136667</v>
      </c>
      <c r="H96" s="353">
        <v>62955.032990346874</v>
      </c>
      <c r="I96" s="371">
        <v>64370.684729313041</v>
      </c>
      <c r="J96" s="319">
        <v>64583.834117308252</v>
      </c>
      <c r="K96" s="319">
        <v>65430.437134502921</v>
      </c>
      <c r="L96" s="319">
        <v>68110.614940012252</v>
      </c>
      <c r="M96" s="319">
        <v>70388.60317196713</v>
      </c>
      <c r="N96" s="319">
        <v>69308.104860898806</v>
      </c>
      <c r="O96" s="387">
        <v>68847.796210526314</v>
      </c>
      <c r="P96" s="387">
        <v>71094.140271493205</v>
      </c>
      <c r="Q96" s="387">
        <v>72842.626007843137</v>
      </c>
      <c r="R96" s="387">
        <v>75983.510611442151</v>
      </c>
      <c r="S96" s="388">
        <v>75353.631948777766</v>
      </c>
      <c r="T96" s="387">
        <v>74535.411835026898</v>
      </c>
      <c r="U96" s="387">
        <v>75567.531907146113</v>
      </c>
      <c r="V96" s="387">
        <v>74635.489337991035</v>
      </c>
      <c r="W96" s="387">
        <v>76662.102605161053</v>
      </c>
      <c r="X96" s="387">
        <v>80447.991780118158</v>
      </c>
      <c r="Y96" s="387">
        <v>81954.028416469329</v>
      </c>
      <c r="Z96" s="387">
        <v>83597.855758074773</v>
      </c>
      <c r="AA96" s="387">
        <v>84587.052675722502</v>
      </c>
      <c r="AB96" s="387">
        <v>86490.374212619208</v>
      </c>
      <c r="AC96" s="388">
        <v>87975.23713638974</v>
      </c>
      <c r="AD96" s="387">
        <v>88173.085242122703</v>
      </c>
      <c r="AE96" s="387">
        <v>88160.494846652669</v>
      </c>
      <c r="AF96" s="387">
        <v>90088.962569457173</v>
      </c>
      <c r="AG96" s="387">
        <v>90953.209529481843</v>
      </c>
      <c r="AH96" s="387">
        <v>93881.970625947084</v>
      </c>
      <c r="AI96" s="387">
        <v>95398.76153637543</v>
      </c>
      <c r="AJ96" s="387">
        <v>97863.765765261895</v>
      </c>
      <c r="AK96" s="387">
        <v>99747.204783258581</v>
      </c>
      <c r="AL96" s="387">
        <v>103210.06824672775</v>
      </c>
      <c r="AM96" s="388">
        <v>106079.74343122101</v>
      </c>
      <c r="AN96" s="387">
        <v>108388.05145297364</v>
      </c>
      <c r="AO96" s="387">
        <v>109538.33410401687</v>
      </c>
      <c r="AP96" s="387">
        <v>110262.97311465589</v>
      </c>
      <c r="AQ96" s="387">
        <v>112041.85526090676</v>
      </c>
      <c r="AR96" s="387">
        <v>114247.76497175141</v>
      </c>
      <c r="AS96" s="387">
        <v>116075.95738780791</v>
      </c>
      <c r="AT96" s="387">
        <v>118410.56733164283</v>
      </c>
      <c r="AU96" s="387">
        <v>115985.64014361953</v>
      </c>
      <c r="AV96" s="387">
        <v>115330.68603954464</v>
      </c>
      <c r="AW96" s="388">
        <v>114063.18118363721</v>
      </c>
      <c r="AX96" s="387">
        <v>116338.40236007882</v>
      </c>
      <c r="AY96" s="387">
        <v>117615.6542424057</v>
      </c>
      <c r="AZ96" s="387">
        <v>119046.47768</v>
      </c>
      <c r="BA96" s="387">
        <v>119929.1864939144</v>
      </c>
      <c r="BB96" s="387">
        <v>122257.13813987579</v>
      </c>
      <c r="BC96" s="387">
        <v>123900.28948750513</v>
      </c>
      <c r="BD96" s="387">
        <v>124675.90874366929</v>
      </c>
      <c r="BE96" s="387">
        <v>125257.91109836537</v>
      </c>
      <c r="BF96" s="387">
        <v>127009</v>
      </c>
      <c r="BG96" s="387">
        <v>128127.77585473117</v>
      </c>
      <c r="BH96" s="389"/>
    </row>
    <row r="97" spans="1:60" x14ac:dyDescent="0.2">
      <c r="A97" s="475">
        <v>88</v>
      </c>
      <c r="B97" s="319">
        <v>53895.14110127827</v>
      </c>
      <c r="C97" s="319">
        <f t="shared" si="2"/>
        <v>55706.748236836356</v>
      </c>
      <c r="D97" s="353">
        <v>57518.355372394435</v>
      </c>
      <c r="E97" s="353">
        <f t="shared" si="3"/>
        <v>59775.824302738569</v>
      </c>
      <c r="F97" s="353">
        <v>62033.293233082702</v>
      </c>
      <c r="G97" s="319">
        <v>63077.449012338846</v>
      </c>
      <c r="H97" s="353">
        <v>64957.987482762277</v>
      </c>
      <c r="I97" s="371">
        <v>66352.354647930042</v>
      </c>
      <c r="J97" s="319">
        <v>66508.060286070846</v>
      </c>
      <c r="K97" s="319">
        <v>67590.876096491222</v>
      </c>
      <c r="L97" s="319">
        <v>70219.978281811011</v>
      </c>
      <c r="M97" s="319">
        <v>72784.087021506275</v>
      </c>
      <c r="N97" s="319">
        <v>71457.980739834922</v>
      </c>
      <c r="O97" s="387">
        <v>71124.848280701757</v>
      </c>
      <c r="P97" s="387">
        <v>73341.739419749792</v>
      </c>
      <c r="Q97" s="387">
        <v>75305.919999999998</v>
      </c>
      <c r="R97" s="387">
        <v>78415.086975665603</v>
      </c>
      <c r="S97" s="388">
        <v>77745.23844922542</v>
      </c>
      <c r="T97" s="387">
        <v>76970.831042040256</v>
      </c>
      <c r="U97" s="387">
        <v>78007.226763768776</v>
      </c>
      <c r="V97" s="387">
        <v>77160.759177900167</v>
      </c>
      <c r="W97" s="387">
        <v>79158.395270062218</v>
      </c>
      <c r="X97" s="387">
        <v>83137.323242901461</v>
      </c>
      <c r="Y97" s="387">
        <v>84735.106256206549</v>
      </c>
      <c r="Z97" s="387">
        <v>86463.961375799976</v>
      </c>
      <c r="AA97" s="387">
        <v>87466.457252256369</v>
      </c>
      <c r="AB97" s="387">
        <v>89469.710103107296</v>
      </c>
      <c r="AC97" s="388">
        <v>91148.010270617247</v>
      </c>
      <c r="AD97" s="387">
        <v>91250.855538059448</v>
      </c>
      <c r="AE97" s="387">
        <v>91345.32589831145</v>
      </c>
      <c r="AF97" s="387">
        <v>93084.602308115049</v>
      </c>
      <c r="AG97" s="387">
        <v>94236.284335914243</v>
      </c>
      <c r="AH97" s="387">
        <v>97331.828884485367</v>
      </c>
      <c r="AI97" s="387">
        <v>99216.102995960653</v>
      </c>
      <c r="AJ97" s="387">
        <v>101632.7595290696</v>
      </c>
      <c r="AK97" s="387">
        <v>103685.15396113602</v>
      </c>
      <c r="AL97" s="387">
        <v>107320.30319847316</v>
      </c>
      <c r="AM97" s="388">
        <v>110463.64291424611</v>
      </c>
      <c r="AN97" s="387">
        <v>112761.11873763149</v>
      </c>
      <c r="AO97" s="387">
        <v>113870.00889250236</v>
      </c>
      <c r="AP97" s="387">
        <v>114740.11702738462</v>
      </c>
      <c r="AQ97" s="387">
        <v>116533.59833801784</v>
      </c>
      <c r="AR97" s="387">
        <v>119109.56817127565</v>
      </c>
      <c r="AS97" s="387">
        <v>120650.41087026852</v>
      </c>
      <c r="AT97" s="387">
        <v>123128.55050153713</v>
      </c>
      <c r="AU97" s="387">
        <v>121013.36045661404</v>
      </c>
      <c r="AV97" s="387">
        <v>120098.65933407516</v>
      </c>
      <c r="AW97" s="388">
        <v>119074.74656288337</v>
      </c>
      <c r="AX97" s="387">
        <v>121073.90349112365</v>
      </c>
      <c r="AY97" s="387">
        <v>122538.66413693209</v>
      </c>
      <c r="AZ97" s="387">
        <v>124243.6936</v>
      </c>
      <c r="BA97" s="387">
        <v>125320.72791519434</v>
      </c>
      <c r="BB97" s="387">
        <v>127635.63198703855</v>
      </c>
      <c r="BC97" s="387">
        <v>129666.80717702891</v>
      </c>
      <c r="BD97" s="387">
        <v>130797.42588488272</v>
      </c>
      <c r="BE97" s="387">
        <v>130849.56259655682</v>
      </c>
      <c r="BF97" s="387">
        <v>132609</v>
      </c>
      <c r="BG97" s="387">
        <v>133846.43325294368</v>
      </c>
      <c r="BH97" s="389"/>
    </row>
    <row r="98" spans="1:60" x14ac:dyDescent="0.2">
      <c r="A98" s="476">
        <v>89</v>
      </c>
      <c r="B98" s="320">
        <v>55725.901671583088</v>
      </c>
      <c r="C98" s="320">
        <f t="shared" si="2"/>
        <v>57693.652621612484</v>
      </c>
      <c r="D98" s="354">
        <v>59661.40357164188</v>
      </c>
      <c r="E98" s="354">
        <f t="shared" si="3"/>
        <v>61989.104155381203</v>
      </c>
      <c r="F98" s="354">
        <v>64316.804739120525</v>
      </c>
      <c r="G98" s="320">
        <v>65295.637912908758</v>
      </c>
      <c r="H98" s="354">
        <v>67172.397581415076</v>
      </c>
      <c r="I98" s="374">
        <v>68535.550320982657</v>
      </c>
      <c r="J98" s="320">
        <v>68793.743304214266</v>
      </c>
      <c r="K98" s="320">
        <v>69968.876827485379</v>
      </c>
      <c r="L98" s="320">
        <v>72799.705403275235</v>
      </c>
      <c r="M98" s="320">
        <v>75538.203769824802</v>
      </c>
      <c r="N98" s="320">
        <v>73963.347905839197</v>
      </c>
      <c r="O98" s="390">
        <v>73619.502596491235</v>
      </c>
      <c r="P98" s="390">
        <v>75906.213202022889</v>
      </c>
      <c r="Q98" s="390">
        <v>77991.570572549026</v>
      </c>
      <c r="R98" s="390">
        <v>81044.960342853781</v>
      </c>
      <c r="S98" s="391">
        <v>80473.352396972245</v>
      </c>
      <c r="T98" s="390">
        <v>79618.625423391117</v>
      </c>
      <c r="U98" s="390">
        <v>80754.403823395536</v>
      </c>
      <c r="V98" s="390">
        <v>79835.551574119701</v>
      </c>
      <c r="W98" s="390">
        <v>81920.686333682344</v>
      </c>
      <c r="X98" s="390">
        <v>86174.582860755996</v>
      </c>
      <c r="Y98" s="390">
        <v>87746.70689786876</v>
      </c>
      <c r="Z98" s="390">
        <v>89672.010180021694</v>
      </c>
      <c r="AA98" s="390">
        <v>90761.820694685026</v>
      </c>
      <c r="AB98" s="390">
        <v>92840.704930147447</v>
      </c>
      <c r="AC98" s="391">
        <v>94577.07463089969</v>
      </c>
      <c r="AD98" s="390">
        <v>94574.919368192073</v>
      </c>
      <c r="AE98" s="390">
        <v>94934.332132451993</v>
      </c>
      <c r="AF98" s="390">
        <v>96514.711241375102</v>
      </c>
      <c r="AG98" s="390">
        <v>97910.162120309717</v>
      </c>
      <c r="AH98" s="390">
        <v>101154.42673971325</v>
      </c>
      <c r="AI98" s="390">
        <v>103208.89990151438</v>
      </c>
      <c r="AJ98" s="390">
        <v>105610.797729243</v>
      </c>
      <c r="AK98" s="390">
        <v>108177.42301943198</v>
      </c>
      <c r="AL98" s="390">
        <v>111827.77092272499</v>
      </c>
      <c r="AM98" s="391">
        <v>115104.29046527739</v>
      </c>
      <c r="AN98" s="390">
        <v>117969.00499947922</v>
      </c>
      <c r="AO98" s="390">
        <v>118754.57364262304</v>
      </c>
      <c r="AP98" s="390">
        <v>119781.22349534437</v>
      </c>
      <c r="AQ98" s="390">
        <v>121500.36456067457</v>
      </c>
      <c r="AR98" s="390">
        <v>124271.69408266428</v>
      </c>
      <c r="AS98" s="390">
        <v>126129.51850995979</v>
      </c>
      <c r="AT98" s="390">
        <v>128615.67551556222</v>
      </c>
      <c r="AU98" s="390">
        <v>126420.57696631055</v>
      </c>
      <c r="AV98" s="390">
        <v>125552.68047590517</v>
      </c>
      <c r="AW98" s="391">
        <v>124413.07677989763</v>
      </c>
      <c r="AX98" s="390">
        <v>126371.61550730228</v>
      </c>
      <c r="AY98" s="390">
        <v>128332.63333129323</v>
      </c>
      <c r="AZ98" s="390">
        <v>129909.35664</v>
      </c>
      <c r="BA98" s="390">
        <v>131373.16796230859</v>
      </c>
      <c r="BB98" s="390">
        <v>133803.38456197199</v>
      </c>
      <c r="BC98" s="390">
        <v>136027.63679420948</v>
      </c>
      <c r="BD98" s="390">
        <v>137417.14532542368</v>
      </c>
      <c r="BE98" s="390">
        <v>137161.42864279306</v>
      </c>
      <c r="BF98" s="390">
        <v>139118</v>
      </c>
      <c r="BG98" s="390">
        <v>140493.97971343453</v>
      </c>
      <c r="BH98" s="392"/>
    </row>
    <row r="99" spans="1:60" x14ac:dyDescent="0.2">
      <c r="A99" s="475">
        <v>90</v>
      </c>
      <c r="B99" s="319">
        <v>57856.117502458212</v>
      </c>
      <c r="C99" s="319">
        <f t="shared" si="2"/>
        <v>59989.028947729137</v>
      </c>
      <c r="D99" s="353">
        <v>62121.940393000063</v>
      </c>
      <c r="E99" s="353">
        <f t="shared" si="3"/>
        <v>64562.985689778681</v>
      </c>
      <c r="F99" s="353">
        <v>67004.030986557293</v>
      </c>
      <c r="G99" s="319">
        <v>67838.589276821775</v>
      </c>
      <c r="H99" s="353">
        <v>69803.845125702763</v>
      </c>
      <c r="I99" s="371">
        <v>71261.745943486821</v>
      </c>
      <c r="J99" s="319">
        <v>71568.456177402331</v>
      </c>
      <c r="K99" s="319">
        <v>72792.120248538005</v>
      </c>
      <c r="L99" s="319">
        <v>75757.663192924068</v>
      </c>
      <c r="M99" s="319">
        <v>78531.409117329575</v>
      </c>
      <c r="N99" s="319">
        <v>76773.421889330479</v>
      </c>
      <c r="O99" s="387">
        <v>76545.475649122804</v>
      </c>
      <c r="P99" s="387">
        <v>78868.622571200423</v>
      </c>
      <c r="Q99" s="387">
        <v>81083.716768627448</v>
      </c>
      <c r="R99" s="387">
        <v>84266.473948395811</v>
      </c>
      <c r="S99" s="388">
        <v>83583.041753710073</v>
      </c>
      <c r="T99" s="387">
        <v>82658.072723650126</v>
      </c>
      <c r="U99" s="387">
        <v>83955.243149749658</v>
      </c>
      <c r="V99" s="387">
        <v>82745.307987398453</v>
      </c>
      <c r="W99" s="387">
        <v>85096.752684198655</v>
      </c>
      <c r="X99" s="387">
        <v>89660.429093639483</v>
      </c>
      <c r="Y99" s="387">
        <v>91251.076464746773</v>
      </c>
      <c r="Z99" s="387">
        <v>93383.648040720072</v>
      </c>
      <c r="AA99" s="387">
        <v>94495.354398760159</v>
      </c>
      <c r="AB99" s="387">
        <v>96907.332793750218</v>
      </c>
      <c r="AC99" s="388">
        <v>98369.062333186928</v>
      </c>
      <c r="AD99" s="387">
        <v>98747.5273453353</v>
      </c>
      <c r="AE99" s="387">
        <v>99017.715735722566</v>
      </c>
      <c r="AF99" s="387">
        <v>100629.48952799659</v>
      </c>
      <c r="AG99" s="387">
        <v>102110.05741512806</v>
      </c>
      <c r="AH99" s="387">
        <v>105285.2205385243</v>
      </c>
      <c r="AI99" s="387">
        <v>107802.35509056393</v>
      </c>
      <c r="AJ99" s="387">
        <v>110279.4568080763</v>
      </c>
      <c r="AK99" s="387">
        <v>113015.95216741404</v>
      </c>
      <c r="AL99" s="387">
        <v>117026.27377197849</v>
      </c>
      <c r="AM99" s="388">
        <v>120552.07131055799</v>
      </c>
      <c r="AN99" s="387">
        <v>123492.65180710342</v>
      </c>
      <c r="AO99" s="387">
        <v>124245.48845245052</v>
      </c>
      <c r="AP99" s="387">
        <v>125691.77223595198</v>
      </c>
      <c r="AQ99" s="387">
        <v>127181.69551509226</v>
      </c>
      <c r="AR99" s="387">
        <v>130019.97616413917</v>
      </c>
      <c r="AS99" s="387">
        <v>132216.42066829966</v>
      </c>
      <c r="AT99" s="387">
        <v>134779.9932679577</v>
      </c>
      <c r="AU99" s="387">
        <v>132439.33830253955</v>
      </c>
      <c r="AV99" s="387">
        <v>131539.89942651716</v>
      </c>
      <c r="AW99" s="388">
        <v>130346.37666567961</v>
      </c>
      <c r="AX99" s="387">
        <v>132621.73816051456</v>
      </c>
      <c r="AY99" s="387">
        <v>135058.56286594446</v>
      </c>
      <c r="AZ99" s="387">
        <v>136607.15375999999</v>
      </c>
      <c r="BA99" s="387">
        <v>138295.21146446798</v>
      </c>
      <c r="BB99" s="387">
        <v>140773.21197392279</v>
      </c>
      <c r="BC99" s="387">
        <v>143435.38599925517</v>
      </c>
      <c r="BD99" s="387">
        <v>144730.37907781685</v>
      </c>
      <c r="BE99" s="387">
        <v>144159.70115729392</v>
      </c>
      <c r="BF99" s="387">
        <v>146307</v>
      </c>
      <c r="BG99" s="387">
        <v>147793.51595971061</v>
      </c>
      <c r="BH99" s="389"/>
    </row>
    <row r="100" spans="1:60" x14ac:dyDescent="0.2">
      <c r="A100" s="475">
        <v>91</v>
      </c>
      <c r="B100" s="319">
        <v>60510.380039331372</v>
      </c>
      <c r="C100" s="319">
        <f t="shared" si="2"/>
        <v>62711.787284194143</v>
      </c>
      <c r="D100" s="353">
        <v>64913.19452905692</v>
      </c>
      <c r="E100" s="353">
        <f t="shared" si="3"/>
        <v>67488.31314513908</v>
      </c>
      <c r="F100" s="353">
        <v>70063.431761221233</v>
      </c>
      <c r="G100" s="319">
        <v>70884.003319869415</v>
      </c>
      <c r="H100" s="353">
        <v>72864.077649305182</v>
      </c>
      <c r="I100" s="371">
        <v>74491.755952080071</v>
      </c>
      <c r="J100" s="319">
        <v>74688.679274263224</v>
      </c>
      <c r="K100" s="319">
        <v>75812.687134502921</v>
      </c>
      <c r="L100" s="319">
        <v>78948.378316840346</v>
      </c>
      <c r="M100" s="319">
        <v>82117.738105123324</v>
      </c>
      <c r="N100" s="319">
        <v>80120.964842555797</v>
      </c>
      <c r="O100" s="387">
        <v>79735.680000000008</v>
      </c>
      <c r="P100" s="387">
        <v>82387.40484429065</v>
      </c>
      <c r="Q100" s="387">
        <v>84707.43416470589</v>
      </c>
      <c r="R100" s="387">
        <v>87946.346200135027</v>
      </c>
      <c r="S100" s="388">
        <v>87113.36541957187</v>
      </c>
      <c r="T100" s="387">
        <v>86213.288304443122</v>
      </c>
      <c r="U100" s="387">
        <v>87546.736094674561</v>
      </c>
      <c r="V100" s="387">
        <v>86134.485930434399</v>
      </c>
      <c r="W100" s="387">
        <v>88597.928188704813</v>
      </c>
      <c r="X100" s="387">
        <v>93728.34381236539</v>
      </c>
      <c r="Y100" s="387">
        <v>95356.074249484387</v>
      </c>
      <c r="Z100" s="387">
        <v>97538.775852389677</v>
      </c>
      <c r="AA100" s="387">
        <v>98844.749530495043</v>
      </c>
      <c r="AB100" s="387">
        <v>101400.69352852166</v>
      </c>
      <c r="AC100" s="388">
        <v>102892.5089361127</v>
      </c>
      <c r="AD100" s="387">
        <v>103491.82396389669</v>
      </c>
      <c r="AE100" s="387">
        <v>103439.35753892422</v>
      </c>
      <c r="AF100" s="387">
        <v>105386.67362764855</v>
      </c>
      <c r="AG100" s="387">
        <v>106946.45038713521</v>
      </c>
      <c r="AH100" s="387">
        <v>110581.02727590628</v>
      </c>
      <c r="AI100" s="387">
        <v>113530.73829948186</v>
      </c>
      <c r="AJ100" s="387">
        <v>115782.74515506586</v>
      </c>
      <c r="AK100" s="387">
        <v>118788.47234678623</v>
      </c>
      <c r="AL100" s="387">
        <v>122819.87628419441</v>
      </c>
      <c r="AM100" s="388">
        <v>126443.99680221711</v>
      </c>
      <c r="AN100" s="387">
        <v>130202.9238620977</v>
      </c>
      <c r="AO100" s="387">
        <v>130852.03109835107</v>
      </c>
      <c r="AP100" s="387">
        <v>131957.56209590854</v>
      </c>
      <c r="AQ100" s="387">
        <v>133956.52704387144</v>
      </c>
      <c r="AR100" s="387">
        <v>136820.70494201605</v>
      </c>
      <c r="AS100" s="387">
        <v>138977.6548504876</v>
      </c>
      <c r="AT100" s="387">
        <v>141908.53407535399</v>
      </c>
      <c r="AU100" s="387">
        <v>139718.65547685829</v>
      </c>
      <c r="AV100" s="387">
        <v>139073.39202259693</v>
      </c>
      <c r="AW100" s="388">
        <v>137414.56948263463</v>
      </c>
      <c r="AX100" s="387">
        <v>140361.0847189067</v>
      </c>
      <c r="AY100" s="387">
        <v>142332.37211579655</v>
      </c>
      <c r="AZ100" s="387">
        <v>144478.83728000001</v>
      </c>
      <c r="BA100" s="387">
        <v>146221.64695720453</v>
      </c>
      <c r="BB100" s="387">
        <v>148796.09636230377</v>
      </c>
      <c r="BC100" s="387">
        <v>152207.30315212513</v>
      </c>
      <c r="BD100" s="387">
        <v>153105.81773254991</v>
      </c>
      <c r="BE100" s="387">
        <v>152619.91700047182</v>
      </c>
      <c r="BF100" s="387">
        <v>154925</v>
      </c>
      <c r="BG100" s="387">
        <v>156326.33408994184</v>
      </c>
      <c r="BH100" s="389"/>
    </row>
    <row r="101" spans="1:60" x14ac:dyDescent="0.2">
      <c r="A101" s="475">
        <v>92</v>
      </c>
      <c r="B101" s="319">
        <v>63702.300884955759</v>
      </c>
      <c r="C101" s="319">
        <f t="shared" si="2"/>
        <v>66017.556223998516</v>
      </c>
      <c r="D101" s="353">
        <v>68332.811563041279</v>
      </c>
      <c r="E101" s="353">
        <f t="shared" si="3"/>
        <v>71046.378212598327</v>
      </c>
      <c r="F101" s="353">
        <v>73759.944862155389</v>
      </c>
      <c r="G101" s="319">
        <v>74425.752448403699</v>
      </c>
      <c r="H101" s="353">
        <v>76676.152328418364</v>
      </c>
      <c r="I101" s="371">
        <v>78309.549411110551</v>
      </c>
      <c r="J101" s="319">
        <v>78404.243064221941</v>
      </c>
      <c r="K101" s="319">
        <v>79248.139254385969</v>
      </c>
      <c r="L101" s="319">
        <v>82832.516332428408</v>
      </c>
      <c r="M101" s="319">
        <v>86338.571452295946</v>
      </c>
      <c r="N101" s="319">
        <v>84048.297156832778</v>
      </c>
      <c r="O101" s="387">
        <v>83629.20589473685</v>
      </c>
      <c r="P101" s="387">
        <v>86643.104870907628</v>
      </c>
      <c r="Q101" s="387">
        <v>88973.901050980392</v>
      </c>
      <c r="R101" s="387">
        <v>92377.14644670795</v>
      </c>
      <c r="S101" s="388">
        <v>91361.771941723855</v>
      </c>
      <c r="T101" s="387">
        <v>90444.243076310027</v>
      </c>
      <c r="U101" s="387">
        <v>91823.763131543019</v>
      </c>
      <c r="V101" s="387">
        <v>90283.143524570827</v>
      </c>
      <c r="W101" s="387">
        <v>92869.817002319818</v>
      </c>
      <c r="X101" s="387">
        <v>98327.997786954889</v>
      </c>
      <c r="Y101" s="387">
        <v>100438.15033228935</v>
      </c>
      <c r="Z101" s="387">
        <v>102564.304502414</v>
      </c>
      <c r="AA101" s="387">
        <v>103834.23670343697</v>
      </c>
      <c r="AB101" s="387">
        <v>106577.99598831685</v>
      </c>
      <c r="AC101" s="388">
        <v>108207.27808371905</v>
      </c>
      <c r="AD101" s="387">
        <v>108964.21460690573</v>
      </c>
      <c r="AE101" s="387">
        <v>108917.40572037216</v>
      </c>
      <c r="AF101" s="387">
        <v>111004.34340843867</v>
      </c>
      <c r="AG101" s="387">
        <v>112798.60131030375</v>
      </c>
      <c r="AH101" s="387">
        <v>117064.43723044643</v>
      </c>
      <c r="AI101" s="387">
        <v>119924.58765932544</v>
      </c>
      <c r="AJ101" s="387">
        <v>122102.08104253476</v>
      </c>
      <c r="AK101" s="387">
        <v>125737.97309417039</v>
      </c>
      <c r="AL101" s="387">
        <v>129826.16299625061</v>
      </c>
      <c r="AM101" s="388">
        <v>134375.15120183339</v>
      </c>
      <c r="AN101" s="387">
        <v>138368.00135402562</v>
      </c>
      <c r="AO101" s="387">
        <v>138945.60857745371</v>
      </c>
      <c r="AP101" s="387">
        <v>139543.41136823187</v>
      </c>
      <c r="AQ101" s="387">
        <v>141755.838689967</v>
      </c>
      <c r="AR101" s="387">
        <v>144414.39105560511</v>
      </c>
      <c r="AS101" s="387">
        <v>146818.84392475852</v>
      </c>
      <c r="AT101" s="387">
        <v>151109.65742880863</v>
      </c>
      <c r="AU101" s="387">
        <v>148338.29520577099</v>
      </c>
      <c r="AV101" s="387">
        <v>147539.38834203544</v>
      </c>
      <c r="AW101" s="388">
        <v>145766.39764795467</v>
      </c>
      <c r="AX101" s="387">
        <v>149312.59026988712</v>
      </c>
      <c r="AY101" s="387">
        <v>151198.98631087173</v>
      </c>
      <c r="AZ101" s="387">
        <v>153435.81200000001</v>
      </c>
      <c r="BA101" s="387">
        <v>155863.37526501765</v>
      </c>
      <c r="BB101" s="387">
        <v>158677.3165914439</v>
      </c>
      <c r="BC101" s="387">
        <v>162271.47862456192</v>
      </c>
      <c r="BD101" s="387">
        <v>163220.26441323763</v>
      </c>
      <c r="BE101" s="387">
        <v>162924.20992256957</v>
      </c>
      <c r="BF101" s="387">
        <v>165271</v>
      </c>
      <c r="BG101" s="387">
        <v>166543.13186267557</v>
      </c>
      <c r="BH101" s="389"/>
    </row>
    <row r="102" spans="1:60" x14ac:dyDescent="0.2">
      <c r="A102" s="475">
        <v>93</v>
      </c>
      <c r="B102" s="319">
        <v>67615.636676499518</v>
      </c>
      <c r="C102" s="319">
        <f t="shared" si="2"/>
        <v>70180.108608810595</v>
      </c>
      <c r="D102" s="353">
        <v>72744.580541121672</v>
      </c>
      <c r="E102" s="353">
        <f t="shared" si="3"/>
        <v>75576.776486099683</v>
      </c>
      <c r="F102" s="353">
        <v>78408.972431077695</v>
      </c>
      <c r="G102" s="319">
        <v>78898.895811431415</v>
      </c>
      <c r="H102" s="353">
        <v>81868.562214914607</v>
      </c>
      <c r="I102" s="371">
        <v>82866.270636404995</v>
      </c>
      <c r="J102" s="319">
        <v>83315.803782278963</v>
      </c>
      <c r="K102" s="319">
        <v>83670.208698830407</v>
      </c>
      <c r="L102" s="319">
        <v>87778.609685611693</v>
      </c>
      <c r="M102" s="319">
        <v>91515.759196213578</v>
      </c>
      <c r="N102" s="319">
        <v>88919.374197493118</v>
      </c>
      <c r="O102" s="387">
        <v>88097.82343859649</v>
      </c>
      <c r="P102" s="387">
        <v>91650.461006121899</v>
      </c>
      <c r="Q102" s="387">
        <v>94254.869835294128</v>
      </c>
      <c r="R102" s="387">
        <v>97718.162444594476</v>
      </c>
      <c r="S102" s="388">
        <v>96631.718928891176</v>
      </c>
      <c r="T102" s="387">
        <v>95623.990834827651</v>
      </c>
      <c r="U102" s="387">
        <v>97088.765771506602</v>
      </c>
      <c r="V102" s="387">
        <v>95271.97548273718</v>
      </c>
      <c r="W102" s="387">
        <v>98196.605448461341</v>
      </c>
      <c r="X102" s="387">
        <v>104032.70659368887</v>
      </c>
      <c r="Y102" s="387">
        <v>106450.77717515851</v>
      </c>
      <c r="Z102" s="387">
        <v>108468.52352258691</v>
      </c>
      <c r="AA102" s="387">
        <v>109966.60114869179</v>
      </c>
      <c r="AB102" s="387">
        <v>112788.03096737868</v>
      </c>
      <c r="AC102" s="388">
        <v>114704.35420115544</v>
      </c>
      <c r="AD102" s="387">
        <v>115639.3087125209</v>
      </c>
      <c r="AE102" s="387">
        <v>115297.47576830299</v>
      </c>
      <c r="AF102" s="387">
        <v>118128.28576662393</v>
      </c>
      <c r="AG102" s="387">
        <v>119872.62989874926</v>
      </c>
      <c r="AH102" s="387">
        <v>124424.02727590628</v>
      </c>
      <c r="AI102" s="387">
        <v>127522.91494554744</v>
      </c>
      <c r="AJ102" s="387">
        <v>130318.30163035879</v>
      </c>
      <c r="AK102" s="387">
        <v>134429.40508221224</v>
      </c>
      <c r="AL102" s="387">
        <v>139424.20617496176</v>
      </c>
      <c r="AM102" s="388">
        <v>143731.70004796673</v>
      </c>
      <c r="AN102" s="387">
        <v>147908.58368919903</v>
      </c>
      <c r="AO102" s="387">
        <v>147953.63510251784</v>
      </c>
      <c r="AP102" s="387">
        <v>148758.94655383311</v>
      </c>
      <c r="AQ102" s="387">
        <v>150811.05198582428</v>
      </c>
      <c r="AR102" s="387">
        <v>153819.23387451679</v>
      </c>
      <c r="AS102" s="387">
        <v>156622.88940241252</v>
      </c>
      <c r="AT102" s="387">
        <v>161809.30269506091</v>
      </c>
      <c r="AU102" s="387">
        <v>159170.8570243695</v>
      </c>
      <c r="AV102" s="387">
        <v>157191.453565009</v>
      </c>
      <c r="AW102" s="388">
        <v>155863.31401497524</v>
      </c>
      <c r="AX102" s="387">
        <v>159328.48686007361</v>
      </c>
      <c r="AY102" s="387">
        <v>161821.07489238426</v>
      </c>
      <c r="AZ102" s="387">
        <v>164108.21127999999</v>
      </c>
      <c r="BA102" s="387">
        <v>166662.76317235964</v>
      </c>
      <c r="BB102" s="387">
        <v>170149.87038537208</v>
      </c>
      <c r="BC102" s="387">
        <v>174191.55700275966</v>
      </c>
      <c r="BD102" s="387">
        <v>175042.3856419349</v>
      </c>
      <c r="BE102" s="387">
        <v>175703.66407948418</v>
      </c>
      <c r="BF102" s="387">
        <v>177535</v>
      </c>
      <c r="BG102" s="387">
        <v>178970.21428571429</v>
      </c>
      <c r="BH102" s="389"/>
    </row>
    <row r="103" spans="1:60" x14ac:dyDescent="0.2">
      <c r="A103" s="475">
        <v>94</v>
      </c>
      <c r="B103" s="319">
        <v>72645.123893805314</v>
      </c>
      <c r="C103" s="319">
        <f t="shared" si="2"/>
        <v>75601.857413664897</v>
      </c>
      <c r="D103" s="353">
        <v>78558.590933524465</v>
      </c>
      <c r="E103" s="353">
        <f t="shared" si="3"/>
        <v>81640.957120897569</v>
      </c>
      <c r="F103" s="353">
        <v>84723.323308270672</v>
      </c>
      <c r="G103" s="319">
        <v>85345.12432910972</v>
      </c>
      <c r="H103" s="353">
        <v>88077.133764718354</v>
      </c>
      <c r="I103" s="371">
        <v>88766.496891270275</v>
      </c>
      <c r="J103" s="319">
        <v>88897.122780071048</v>
      </c>
      <c r="K103" s="319">
        <v>89802.414839181292</v>
      </c>
      <c r="L103" s="319">
        <v>94009.71748839652</v>
      </c>
      <c r="M103" s="319">
        <v>98481.513576351426</v>
      </c>
      <c r="N103" s="319">
        <v>95605.99602568023</v>
      </c>
      <c r="O103" s="387">
        <v>93899.254736842107</v>
      </c>
      <c r="P103" s="387">
        <v>98319.566675538983</v>
      </c>
      <c r="Q103" s="387">
        <v>100866.50378039216</v>
      </c>
      <c r="R103" s="387">
        <v>104486.26670971907</v>
      </c>
      <c r="S103" s="388">
        <v>103497.07175995006</v>
      </c>
      <c r="T103" s="387">
        <v>102138.66826060969</v>
      </c>
      <c r="U103" s="387">
        <v>103966.78980427857</v>
      </c>
      <c r="V103" s="387">
        <v>101169.80964831443</v>
      </c>
      <c r="W103" s="387">
        <v>104526.00324362055</v>
      </c>
      <c r="X103" s="387">
        <v>111059.10474421547</v>
      </c>
      <c r="Y103" s="387">
        <v>113541.99694446566</v>
      </c>
      <c r="Z103" s="387">
        <v>115779.89056476663</v>
      </c>
      <c r="AA103" s="387">
        <v>117342.80375603976</v>
      </c>
      <c r="AB103" s="387">
        <v>120950.51497343139</v>
      </c>
      <c r="AC103" s="388">
        <v>123315.36524882597</v>
      </c>
      <c r="AD103" s="387">
        <v>123585.42127562864</v>
      </c>
      <c r="AE103" s="387">
        <v>123681.07515428714</v>
      </c>
      <c r="AF103" s="387">
        <v>126738.21420284547</v>
      </c>
      <c r="AG103" s="387">
        <v>129350.83883263847</v>
      </c>
      <c r="AH103" s="387">
        <v>133823.19675952909</v>
      </c>
      <c r="AI103" s="387">
        <v>137190.35195044318</v>
      </c>
      <c r="AJ103" s="387">
        <v>140655.93612796778</v>
      </c>
      <c r="AK103" s="387">
        <v>145558.32585949177</v>
      </c>
      <c r="AL103" s="387">
        <v>150768.57456110665</v>
      </c>
      <c r="AM103" s="388">
        <v>155328.15445291263</v>
      </c>
      <c r="AN103" s="387">
        <v>159921.90271846682</v>
      </c>
      <c r="AO103" s="387">
        <v>159986.37770268554</v>
      </c>
      <c r="AP103" s="387">
        <v>160667.12648842958</v>
      </c>
      <c r="AQ103" s="387">
        <v>162344.23502382988</v>
      </c>
      <c r="AR103" s="387">
        <v>165708.32509069284</v>
      </c>
      <c r="AS103" s="387">
        <v>169804.99283634513</v>
      </c>
      <c r="AT103" s="387">
        <v>175387.94901599979</v>
      </c>
      <c r="AU103" s="387">
        <v>171806.6300706093</v>
      </c>
      <c r="AV103" s="387">
        <v>169799.80441667381</v>
      </c>
      <c r="AW103" s="388">
        <v>167858.74580142985</v>
      </c>
      <c r="AX103" s="387">
        <v>172143.89350457111</v>
      </c>
      <c r="AY103" s="387">
        <v>175322.6385131689</v>
      </c>
      <c r="AZ103" s="387">
        <v>178058.63295999999</v>
      </c>
      <c r="BA103" s="387">
        <v>180730.77306635256</v>
      </c>
      <c r="BB103" s="387">
        <v>184585.08143347609</v>
      </c>
      <c r="BC103" s="387">
        <v>189437.45568786224</v>
      </c>
      <c r="BD103" s="387">
        <v>189447.42990257565</v>
      </c>
      <c r="BE103" s="387">
        <v>191351.68258138525</v>
      </c>
      <c r="BF103" s="387">
        <v>193120</v>
      </c>
      <c r="BG103" s="387">
        <v>194720.08802667045</v>
      </c>
      <c r="BH103" s="389"/>
    </row>
    <row r="104" spans="1:60" x14ac:dyDescent="0.2">
      <c r="A104" s="475">
        <v>95</v>
      </c>
      <c r="B104" s="319">
        <v>79621.070304818102</v>
      </c>
      <c r="C104" s="319">
        <f t="shared" si="2"/>
        <v>83167.575109406011</v>
      </c>
      <c r="D104" s="353">
        <v>86714.079913993919</v>
      </c>
      <c r="E104" s="353">
        <f t="shared" si="3"/>
        <v>90064.943124005396</v>
      </c>
      <c r="F104" s="353">
        <v>93415.806334016859</v>
      </c>
      <c r="G104" s="319">
        <v>93978.903779118016</v>
      </c>
      <c r="H104" s="353">
        <v>96670.454651532826</v>
      </c>
      <c r="I104" s="371">
        <v>96670.78481524541</v>
      </c>
      <c r="J104" s="319">
        <v>96753.49371220122</v>
      </c>
      <c r="K104" s="319">
        <v>97831.961988304087</v>
      </c>
      <c r="L104" s="319">
        <v>102345.33952184954</v>
      </c>
      <c r="M104" s="319">
        <v>108118.62326662794</v>
      </c>
      <c r="N104" s="319">
        <v>104252.05197187405</v>
      </c>
      <c r="O104" s="387">
        <v>102214.76912280702</v>
      </c>
      <c r="P104" s="387">
        <v>107007.82698961937</v>
      </c>
      <c r="Q104" s="387">
        <v>110014.39247058824</v>
      </c>
      <c r="R104" s="387">
        <v>113640.43655150145</v>
      </c>
      <c r="S104" s="388">
        <v>112988.38449225425</v>
      </c>
      <c r="T104" s="387">
        <v>110953.61705519028</v>
      </c>
      <c r="U104" s="387">
        <v>113108.08447883477</v>
      </c>
      <c r="V104" s="387">
        <v>109683.10186236899</v>
      </c>
      <c r="W104" s="387">
        <v>113197.09634374166</v>
      </c>
      <c r="X104" s="387">
        <v>120418.15329289257</v>
      </c>
      <c r="Y104" s="387">
        <v>123008.23604002751</v>
      </c>
      <c r="Z104" s="387">
        <v>124827.91451775888</v>
      </c>
      <c r="AA104" s="387">
        <v>127438.89273406875</v>
      </c>
      <c r="AB104" s="387">
        <v>131819.53760073194</v>
      </c>
      <c r="AC104" s="388">
        <v>134276.02432514611</v>
      </c>
      <c r="AD104" s="387">
        <v>133865.03024301553</v>
      </c>
      <c r="AE104" s="387">
        <v>134980.63368942076</v>
      </c>
      <c r="AF104" s="387">
        <v>137706.4481895341</v>
      </c>
      <c r="AG104" s="387">
        <v>141060.08755211436</v>
      </c>
      <c r="AH104" s="387">
        <v>145907.38221237907</v>
      </c>
      <c r="AI104" s="387">
        <v>149710.91580194401</v>
      </c>
      <c r="AJ104" s="387">
        <v>154822.9550043346</v>
      </c>
      <c r="AK104" s="387">
        <v>160163.51569506724</v>
      </c>
      <c r="AL104" s="387">
        <v>165662.55504270495</v>
      </c>
      <c r="AM104" s="388">
        <v>170976.50652880667</v>
      </c>
      <c r="AN104" s="387">
        <v>175473.47005520258</v>
      </c>
      <c r="AO104" s="387">
        <v>176248.09542925379</v>
      </c>
      <c r="AP104" s="387">
        <v>176169.18545145911</v>
      </c>
      <c r="AQ104" s="387">
        <v>178160.74642551629</v>
      </c>
      <c r="AR104" s="387">
        <v>182293.25169194172</v>
      </c>
      <c r="AS104" s="387">
        <v>187341.46415861716</v>
      </c>
      <c r="AT104" s="387">
        <v>193057.08798779253</v>
      </c>
      <c r="AU104" s="387">
        <v>189366.18498106537</v>
      </c>
      <c r="AV104" s="387">
        <v>187516.19027647009</v>
      </c>
      <c r="AW104" s="388">
        <v>184417.17331528408</v>
      </c>
      <c r="AX104" s="387">
        <v>189649.7782318173</v>
      </c>
      <c r="AY104" s="387">
        <v>193924.56690535936</v>
      </c>
      <c r="AZ104" s="387">
        <v>196706.81511999998</v>
      </c>
      <c r="BA104" s="387">
        <v>200016.4036906164</v>
      </c>
      <c r="BB104" s="387">
        <v>204291.98541835436</v>
      </c>
      <c r="BC104" s="387">
        <v>210083.97895400244</v>
      </c>
      <c r="BD104" s="387">
        <v>209563.52274334864</v>
      </c>
      <c r="BE104" s="387">
        <v>212107.79459189434</v>
      </c>
      <c r="BF104" s="387">
        <v>213836</v>
      </c>
      <c r="BG104" s="387">
        <v>215641.69399914882</v>
      </c>
      <c r="BH104" s="389"/>
    </row>
    <row r="105" spans="1:60" x14ac:dyDescent="0.2">
      <c r="A105" s="475">
        <v>96</v>
      </c>
      <c r="B105" s="323">
        <v>90680.497541789577</v>
      </c>
      <c r="C105" s="323">
        <f t="shared" si="2"/>
        <v>94878.395339610084</v>
      </c>
      <c r="D105" s="353">
        <v>99076.293137430577</v>
      </c>
      <c r="E105" s="353">
        <f t="shared" si="3"/>
        <v>102380.62139213749</v>
      </c>
      <c r="F105" s="353">
        <v>105684.94964684438</v>
      </c>
      <c r="G105" s="319">
        <v>106540.47075748353</v>
      </c>
      <c r="H105" s="353">
        <v>109492.88766309536</v>
      </c>
      <c r="I105" s="371">
        <v>109294.13415558812</v>
      </c>
      <c r="J105" s="357">
        <v>108272.27301526352</v>
      </c>
      <c r="K105" s="323">
        <v>110045.77850877192</v>
      </c>
      <c r="L105" s="319">
        <v>115171.23846221209</v>
      </c>
      <c r="M105" s="319">
        <v>122813.37640122895</v>
      </c>
      <c r="N105" s="319">
        <v>116736.56741057782</v>
      </c>
      <c r="O105" s="387">
        <v>114260.60771929825</v>
      </c>
      <c r="P105" s="387">
        <v>119292.24594091029</v>
      </c>
      <c r="Q105" s="387">
        <v>123136.90503529413</v>
      </c>
      <c r="R105" s="387">
        <v>127101.87735932133</v>
      </c>
      <c r="S105" s="388">
        <v>126280.42866057136</v>
      </c>
      <c r="T105" s="387">
        <v>123464.44550707312</v>
      </c>
      <c r="U105" s="387">
        <v>125951.76731907146</v>
      </c>
      <c r="V105" s="387">
        <v>121784.93542787337</v>
      </c>
      <c r="W105" s="387">
        <v>125314.80117427277</v>
      </c>
      <c r="X105" s="387">
        <v>134153.65662233991</v>
      </c>
      <c r="Y105" s="387">
        <v>136232.63127339393</v>
      </c>
      <c r="Z105" s="387">
        <v>138391.66091545339</v>
      </c>
      <c r="AA105" s="387">
        <v>142197.35560215154</v>
      </c>
      <c r="AB105" s="387">
        <v>147764.53798782418</v>
      </c>
      <c r="AC105" s="388">
        <v>149720.84448798947</v>
      </c>
      <c r="AD105" s="387">
        <v>149501.97301991851</v>
      </c>
      <c r="AE105" s="387">
        <v>150332.35199398515</v>
      </c>
      <c r="AF105" s="387">
        <v>154669.34273676499</v>
      </c>
      <c r="AG105" s="387">
        <v>158273.55711733174</v>
      </c>
      <c r="AH105" s="387">
        <v>163492.30050122392</v>
      </c>
      <c r="AI105" s="387">
        <v>168503.61667689582</v>
      </c>
      <c r="AJ105" s="387">
        <v>175348.02170083058</v>
      </c>
      <c r="AK105" s="387">
        <v>181865.51868460389</v>
      </c>
      <c r="AL105" s="387">
        <v>187705.22643782399</v>
      </c>
      <c r="AM105" s="388">
        <v>193574.76320417839</v>
      </c>
      <c r="AN105" s="387">
        <v>198932.02749713571</v>
      </c>
      <c r="AO105" s="387">
        <v>199202.17332757439</v>
      </c>
      <c r="AP105" s="387">
        <v>198311.62705010112</v>
      </c>
      <c r="AQ105" s="387">
        <v>201036.29123793228</v>
      </c>
      <c r="AR105" s="387">
        <v>206158.36964614928</v>
      </c>
      <c r="AS105" s="387">
        <v>212803.57600406709</v>
      </c>
      <c r="AT105" s="387">
        <v>220113.7336355272</v>
      </c>
      <c r="AU105" s="387">
        <v>215191.26374261986</v>
      </c>
      <c r="AV105" s="387">
        <v>212454.44423521357</v>
      </c>
      <c r="AW105" s="388">
        <v>208248.75366978298</v>
      </c>
      <c r="AX105" s="387">
        <v>215125.89694461529</v>
      </c>
      <c r="AY105" s="387">
        <v>219602.61599037069</v>
      </c>
      <c r="AZ105" s="387">
        <v>224128.13696</v>
      </c>
      <c r="BA105" s="387">
        <v>227760.01491951314</v>
      </c>
      <c r="BB105" s="387">
        <v>232771.51618254062</v>
      </c>
      <c r="BC105" s="387">
        <v>238990.5920189452</v>
      </c>
      <c r="BD105" s="387">
        <v>238933.43607058312</v>
      </c>
      <c r="BE105" s="387">
        <v>240856.95625225495</v>
      </c>
      <c r="BF105" s="387">
        <v>243584</v>
      </c>
      <c r="BG105" s="387">
        <v>245712.75904383601</v>
      </c>
      <c r="BH105" s="389"/>
    </row>
    <row r="106" spans="1:60" x14ac:dyDescent="0.2">
      <c r="A106" s="475">
        <v>97</v>
      </c>
      <c r="B106" s="323">
        <v>109559.79056047199</v>
      </c>
      <c r="C106" s="323">
        <f t="shared" si="2"/>
        <v>114318.93344543937</v>
      </c>
      <c r="D106" s="353">
        <v>119078.07633040675</v>
      </c>
      <c r="E106" s="353">
        <f t="shared" si="3"/>
        <v>123086.26167853214</v>
      </c>
      <c r="F106" s="353">
        <v>127094.44702665755</v>
      </c>
      <c r="G106" s="319">
        <v>127509.09622088197</v>
      </c>
      <c r="H106" s="353">
        <v>132265.48170149571</v>
      </c>
      <c r="I106" s="371">
        <v>129620.24566547034</v>
      </c>
      <c r="J106" s="357">
        <v>127280.65085917251</v>
      </c>
      <c r="K106" s="323">
        <v>131154.32967836258</v>
      </c>
      <c r="L106" s="319">
        <v>137055.27699448288</v>
      </c>
      <c r="M106" s="319">
        <v>146506.13700905093</v>
      </c>
      <c r="N106" s="319">
        <v>137587.82421277897</v>
      </c>
      <c r="O106" s="387">
        <v>134614.18919298245</v>
      </c>
      <c r="P106" s="387">
        <v>138820.56640936917</v>
      </c>
      <c r="Q106" s="387">
        <v>144583.89207843138</v>
      </c>
      <c r="R106" s="387">
        <v>148748.7583878827</v>
      </c>
      <c r="S106" s="388">
        <v>149006.69947638296</v>
      </c>
      <c r="T106" s="387">
        <v>143846.94600518033</v>
      </c>
      <c r="U106" s="387">
        <v>146159.90095584889</v>
      </c>
      <c r="V106" s="387">
        <v>141604.98094768648</v>
      </c>
      <c r="W106" s="387">
        <v>144568.99295846935</v>
      </c>
      <c r="X106" s="387">
        <v>156167.22416961411</v>
      </c>
      <c r="Y106" s="387">
        <v>157307.49110075625</v>
      </c>
      <c r="Z106" s="387">
        <v>160269.80770238405</v>
      </c>
      <c r="AA106" s="387">
        <v>166121.04804448903</v>
      </c>
      <c r="AB106" s="387">
        <v>174019.32660027448</v>
      </c>
      <c r="AC106" s="388">
        <v>175825.13476806649</v>
      </c>
      <c r="AD106" s="387">
        <v>175641.44737910101</v>
      </c>
      <c r="AE106" s="387">
        <v>176862.20281319506</v>
      </c>
      <c r="AF106" s="387">
        <v>182357.03327837822</v>
      </c>
      <c r="AG106" s="387">
        <v>186587.81000595592</v>
      </c>
      <c r="AH106" s="387">
        <v>192403.01631891829</v>
      </c>
      <c r="AI106" s="387">
        <v>199377.4524485805</v>
      </c>
      <c r="AJ106" s="387">
        <v>208327.49137280128</v>
      </c>
      <c r="AK106" s="387">
        <v>216938.02092675635</v>
      </c>
      <c r="AL106" s="387">
        <v>224980.65041486753</v>
      </c>
      <c r="AM106" s="388">
        <v>231462.80999840106</v>
      </c>
      <c r="AN106" s="387">
        <v>237378.39714613059</v>
      </c>
      <c r="AO106" s="387">
        <v>236196.56119311973</v>
      </c>
      <c r="AP106" s="387">
        <v>236352.83656606506</v>
      </c>
      <c r="AQ106" s="387">
        <v>238062.38308688745</v>
      </c>
      <c r="AR106" s="387">
        <v>245995.9139339875</v>
      </c>
      <c r="AS106" s="387">
        <v>253711.34602763783</v>
      </c>
      <c r="AT106" s="387">
        <v>262543.27572201152</v>
      </c>
      <c r="AU106" s="387">
        <v>258053.78799751177</v>
      </c>
      <c r="AV106" s="387">
        <v>254066.38611657967</v>
      </c>
      <c r="AW106" s="388">
        <v>244797.22509412412</v>
      </c>
      <c r="AX106" s="387">
        <v>255956.02956353137</v>
      </c>
      <c r="AY106" s="387">
        <v>261425.60711589854</v>
      </c>
      <c r="AZ106" s="387">
        <v>269016.00247999997</v>
      </c>
      <c r="BA106" s="387">
        <v>272271.75477031799</v>
      </c>
      <c r="BB106" s="387">
        <v>279823.72526327975</v>
      </c>
      <c r="BC106" s="387">
        <v>287139.37560994242</v>
      </c>
      <c r="BD106" s="387">
        <v>286616.72280748084</v>
      </c>
      <c r="BE106" s="387">
        <v>289149.23700010177</v>
      </c>
      <c r="BF106" s="387">
        <v>294061</v>
      </c>
      <c r="BG106" s="387">
        <v>296154.57724499929</v>
      </c>
      <c r="BH106" s="389"/>
    </row>
    <row r="107" spans="1:60" x14ac:dyDescent="0.2">
      <c r="A107" s="475">
        <v>98</v>
      </c>
      <c r="B107" s="323">
        <v>149108.30235988201</v>
      </c>
      <c r="C107" s="323">
        <f t="shared" si="2"/>
        <v>155153.26794515632</v>
      </c>
      <c r="D107" s="353">
        <v>161198.23353043065</v>
      </c>
      <c r="E107" s="353">
        <f t="shared" si="3"/>
        <v>167088.69206710643</v>
      </c>
      <c r="F107" s="353">
        <v>172979.15060378218</v>
      </c>
      <c r="G107" s="319">
        <v>173061.62739998894</v>
      </c>
      <c r="H107" s="353">
        <v>179003.04444680174</v>
      </c>
      <c r="I107" s="371">
        <v>172097.39635040186</v>
      </c>
      <c r="J107" s="357">
        <v>166546.55889411538</v>
      </c>
      <c r="K107" s="323">
        <v>171544.92507309941</v>
      </c>
      <c r="L107" s="319">
        <v>178340.60916017162</v>
      </c>
      <c r="M107" s="319">
        <v>192604.25807523046</v>
      </c>
      <c r="N107" s="319">
        <v>179891.28737389177</v>
      </c>
      <c r="O107" s="387">
        <v>175756.55663157895</v>
      </c>
      <c r="P107" s="387">
        <v>180552.21879158902</v>
      </c>
      <c r="Q107" s="387">
        <v>189465.1781019608</v>
      </c>
      <c r="R107" s="387">
        <v>192107.53585581353</v>
      </c>
      <c r="S107" s="388">
        <v>193023.07539542578</v>
      </c>
      <c r="T107" s="387">
        <v>184515.41283124129</v>
      </c>
      <c r="U107" s="387">
        <v>186248.52325898953</v>
      </c>
      <c r="V107" s="387">
        <v>179934.96958916436</v>
      </c>
      <c r="W107" s="387">
        <v>183147.85473507011</v>
      </c>
      <c r="X107" s="387">
        <v>200321.27645280486</v>
      </c>
      <c r="Y107" s="387">
        <v>201151.23611641585</v>
      </c>
      <c r="Z107" s="387">
        <v>204303.80059133947</v>
      </c>
      <c r="AA107" s="387">
        <v>216649.95416172853</v>
      </c>
      <c r="AB107" s="387">
        <v>228290.39476369778</v>
      </c>
      <c r="AC107" s="388">
        <v>231857.50559140512</v>
      </c>
      <c r="AD107" s="387">
        <v>231357.71899806822</v>
      </c>
      <c r="AE107" s="387">
        <v>231306.16108517902</v>
      </c>
      <c r="AF107" s="387">
        <v>240521.80802344755</v>
      </c>
      <c r="AG107" s="387">
        <v>242703.48993448482</v>
      </c>
      <c r="AH107" s="387">
        <v>251274.89590861404</v>
      </c>
      <c r="AI107" s="387">
        <v>259923.80742495821</v>
      </c>
      <c r="AJ107" s="387">
        <v>274772.65259095613</v>
      </c>
      <c r="AK107" s="387">
        <v>286580.34080717486</v>
      </c>
      <c r="AL107" s="387">
        <v>299535.99534373771</v>
      </c>
      <c r="AM107" s="388">
        <v>309275.18136758509</v>
      </c>
      <c r="AN107" s="387">
        <v>318846.05978543899</v>
      </c>
      <c r="AO107" s="387">
        <v>313902.22058487259</v>
      </c>
      <c r="AP107" s="387">
        <v>314572.23135874589</v>
      </c>
      <c r="AQ107" s="387">
        <v>317063.73955761944</v>
      </c>
      <c r="AR107" s="387">
        <v>328206.62189711566</v>
      </c>
      <c r="AS107" s="387">
        <v>343329.68812681979</v>
      </c>
      <c r="AT107" s="387">
        <v>354568.17736687383</v>
      </c>
      <c r="AU107" s="387">
        <v>349577.63507983112</v>
      </c>
      <c r="AV107" s="387">
        <v>339774.9716682359</v>
      </c>
      <c r="AW107" s="388">
        <v>322260.40204746393</v>
      </c>
      <c r="AX107" s="387">
        <v>340385.78949014377</v>
      </c>
      <c r="AY107" s="387">
        <v>352026.83762776176</v>
      </c>
      <c r="AZ107" s="387">
        <v>364748.65327999997</v>
      </c>
      <c r="BA107" s="387">
        <v>366438.93890851981</v>
      </c>
      <c r="BB107" s="387">
        <v>378424.46175211208</v>
      </c>
      <c r="BC107" s="387">
        <v>384536.73710646178</v>
      </c>
      <c r="BD107" s="387">
        <v>383830.92703077401</v>
      </c>
      <c r="BE107" s="387">
        <v>389133.04724460444</v>
      </c>
      <c r="BF107" s="387">
        <v>396750</v>
      </c>
      <c r="BG107" s="387">
        <v>399163.07192509575</v>
      </c>
      <c r="BH107" s="389"/>
    </row>
    <row r="108" spans="1:60" x14ac:dyDescent="0.2">
      <c r="A108" s="477">
        <v>99</v>
      </c>
      <c r="B108" s="363">
        <v>191379.13470993118</v>
      </c>
      <c r="C108" s="363">
        <f t="shared" si="2"/>
        <v>198076.34081252996</v>
      </c>
      <c r="D108" s="356">
        <v>204773.54691512871</v>
      </c>
      <c r="E108" s="356">
        <f t="shared" si="3"/>
        <v>212247.64746075415</v>
      </c>
      <c r="F108" s="356">
        <v>219721.74800637958</v>
      </c>
      <c r="G108" s="321">
        <v>221077.45122558513</v>
      </c>
      <c r="H108" s="356">
        <v>229182.63456030551</v>
      </c>
      <c r="I108" s="375">
        <v>217384.71172218572</v>
      </c>
      <c r="J108" s="364">
        <v>208316.08716521072</v>
      </c>
      <c r="K108" s="363">
        <v>214313.52119883039</v>
      </c>
      <c r="L108" s="321">
        <v>223034.86645065239</v>
      </c>
      <c r="M108" s="321">
        <v>238720.77057211663</v>
      </c>
      <c r="N108" s="321">
        <v>221373.73494344237</v>
      </c>
      <c r="O108" s="393">
        <v>218542.59817543862</v>
      </c>
      <c r="P108" s="393">
        <v>224457.7785467128</v>
      </c>
      <c r="Q108" s="393">
        <v>235937.70340392157</v>
      </c>
      <c r="R108" s="393">
        <v>236272.50441776498</v>
      </c>
      <c r="S108" s="394">
        <v>237255.77753058952</v>
      </c>
      <c r="T108" s="393">
        <v>226143.70512054194</v>
      </c>
      <c r="U108" s="393">
        <v>229293.51133363679</v>
      </c>
      <c r="V108" s="393">
        <v>218825.07447332889</v>
      </c>
      <c r="W108" s="393">
        <v>224598.13512348343</v>
      </c>
      <c r="X108" s="393">
        <v>243908.57784188585</v>
      </c>
      <c r="Y108" s="393">
        <v>246792.63600947216</v>
      </c>
      <c r="Z108" s="393">
        <v>251914.72644934311</v>
      </c>
      <c r="AA108" s="393">
        <v>269181.92433220899</v>
      </c>
      <c r="AB108" s="393">
        <v>286008.45127916388</v>
      </c>
      <c r="AC108" s="394">
        <v>292351.58863475116</v>
      </c>
      <c r="AD108" s="393">
        <v>292526.6058667879</v>
      </c>
      <c r="AE108" s="393">
        <v>287946.19567056169</v>
      </c>
      <c r="AF108" s="393">
        <v>301885.0875007633</v>
      </c>
      <c r="AG108" s="393">
        <v>304168.38868374034</v>
      </c>
      <c r="AH108" s="393">
        <v>314329.20421960601</v>
      </c>
      <c r="AI108" s="393">
        <v>326113.18890680972</v>
      </c>
      <c r="AJ108" s="393">
        <v>345536.51701669511</v>
      </c>
      <c r="AK108" s="393">
        <v>362148.56801195809</v>
      </c>
      <c r="AL108" s="393">
        <v>380099.29858281784</v>
      </c>
      <c r="AM108" s="394">
        <v>391508.34131002502</v>
      </c>
      <c r="AN108" s="393">
        <v>407729.04884907819</v>
      </c>
      <c r="AO108" s="393">
        <v>399546.70454025763</v>
      </c>
      <c r="AP108" s="393">
        <v>399778.95633939939</v>
      </c>
      <c r="AQ108" s="393">
        <v>402862.93437614565</v>
      </c>
      <c r="AR108" s="393">
        <v>418602.4409634255</v>
      </c>
      <c r="AS108" s="393">
        <v>442075.18454499234</v>
      </c>
      <c r="AT108" s="393">
        <v>456563.3442093216</v>
      </c>
      <c r="AU108" s="393">
        <v>448992.34416300163</v>
      </c>
      <c r="AV108" s="393">
        <v>431640.21458529489</v>
      </c>
      <c r="AW108" s="394">
        <v>406398.24857227464</v>
      </c>
      <c r="AX108" s="393">
        <v>433531.54979203374</v>
      </c>
      <c r="AY108" s="393">
        <v>448022.14162433438</v>
      </c>
      <c r="AZ108" s="393">
        <v>467534.58944000001</v>
      </c>
      <c r="BA108" s="393">
        <v>468719.52328229288</v>
      </c>
      <c r="BB108" s="393">
        <v>486099.00358754781</v>
      </c>
      <c r="BC108" s="393">
        <v>490399.34234122396</v>
      </c>
      <c r="BD108" s="393">
        <v>492000.35959294921</v>
      </c>
      <c r="BE108" s="393">
        <v>494207.53471419192</v>
      </c>
      <c r="BF108" s="393">
        <v>509078</v>
      </c>
      <c r="BG108" s="393">
        <v>512167.43410412822</v>
      </c>
      <c r="BH108" s="395"/>
    </row>
    <row r="109" spans="1:60" x14ac:dyDescent="0.2">
      <c r="A109" s="475">
        <v>99.099998474121094</v>
      </c>
      <c r="B109" s="323">
        <v>205031.57227138645</v>
      </c>
      <c r="C109" s="323">
        <f t="shared" si="2"/>
        <v>211619.42825478778</v>
      </c>
      <c r="D109" s="353">
        <v>218207.28423818911</v>
      </c>
      <c r="E109" s="353">
        <f t="shared" si="3"/>
        <v>225985.36779692548</v>
      </c>
      <c r="F109" s="353">
        <v>233763.45135566188</v>
      </c>
      <c r="G109" s="319">
        <v>235091.25789852266</v>
      </c>
      <c r="H109" s="353">
        <v>243144.57833881403</v>
      </c>
      <c r="I109" s="371">
        <v>229879.30849719455</v>
      </c>
      <c r="J109" s="357">
        <v>220323.89632331766</v>
      </c>
      <c r="K109" s="323">
        <v>228166.64035087719</v>
      </c>
      <c r="L109" s="319">
        <v>236166.25939224099</v>
      </c>
      <c r="M109" s="319">
        <v>253029.30366187831</v>
      </c>
      <c r="N109" s="319">
        <v>232635.19107306635</v>
      </c>
      <c r="O109" s="387">
        <v>231594.84715789475</v>
      </c>
      <c r="P109" s="387">
        <v>236775.35879691242</v>
      </c>
      <c r="Q109" s="387">
        <v>247802.51156078433</v>
      </c>
      <c r="R109" s="387">
        <v>248472.64625590746</v>
      </c>
      <c r="S109" s="388">
        <v>250115.16926666483</v>
      </c>
      <c r="T109" s="387">
        <v>238232.54134289699</v>
      </c>
      <c r="U109" s="387">
        <v>241645.72671825218</v>
      </c>
      <c r="V109" s="387">
        <v>230243.37635284281</v>
      </c>
      <c r="W109" s="387">
        <v>236981.8383527335</v>
      </c>
      <c r="X109" s="387">
        <v>256121.07490762515</v>
      </c>
      <c r="Y109" s="387">
        <v>261503.79757085021</v>
      </c>
      <c r="Z109" s="387">
        <v>268110.39919158648</v>
      </c>
      <c r="AA109" s="387">
        <v>283570.87034369592</v>
      </c>
      <c r="AB109" s="387">
        <v>304611.27648942533</v>
      </c>
      <c r="AC109" s="388">
        <v>310495.88499611476</v>
      </c>
      <c r="AD109" s="387">
        <v>312240.87518059771</v>
      </c>
      <c r="AE109" s="387">
        <v>305882.55355408665</v>
      </c>
      <c r="AF109" s="387">
        <v>322487.71814129577</v>
      </c>
      <c r="AG109" s="387">
        <v>321828.72578916023</v>
      </c>
      <c r="AH109" s="387">
        <v>334642.70544352487</v>
      </c>
      <c r="AI109" s="387">
        <v>347733.72575327213</v>
      </c>
      <c r="AJ109" s="387">
        <v>367464.50415280071</v>
      </c>
      <c r="AK109" s="387">
        <v>386588.75934230193</v>
      </c>
      <c r="AL109" s="387">
        <v>405853.47316558153</v>
      </c>
      <c r="AM109" s="388">
        <v>417720.25326440326</v>
      </c>
      <c r="AN109" s="387">
        <v>433944.38329340692</v>
      </c>
      <c r="AO109" s="387">
        <v>426383.67377219949</v>
      </c>
      <c r="AP109" s="387">
        <v>425630.00464315136</v>
      </c>
      <c r="AQ109" s="387">
        <v>429813.39283881214</v>
      </c>
      <c r="AR109" s="387">
        <v>448697.93798394292</v>
      </c>
      <c r="AS109" s="387">
        <v>470940.94569487451</v>
      </c>
      <c r="AT109" s="387">
        <v>486807.1446715885</v>
      </c>
      <c r="AU109" s="387">
        <v>480381.75569403369</v>
      </c>
      <c r="AV109" s="387">
        <v>460700.6800479329</v>
      </c>
      <c r="AW109" s="388">
        <v>432629.61800414568</v>
      </c>
      <c r="AX109" s="387">
        <v>463325.26339271758</v>
      </c>
      <c r="AY109" s="387">
        <v>476875.633759716</v>
      </c>
      <c r="AZ109" s="387">
        <v>502005.87432</v>
      </c>
      <c r="BA109" s="387">
        <v>496469.65653710242</v>
      </c>
      <c r="BB109" s="387">
        <v>518494.92373567878</v>
      </c>
      <c r="BC109" s="387">
        <v>525693.22238667717</v>
      </c>
      <c r="BD109" s="387">
        <v>524484.82062792953</v>
      </c>
      <c r="BE109" s="387">
        <v>527846.57409548841</v>
      </c>
      <c r="BF109" s="387">
        <v>542274</v>
      </c>
      <c r="BG109" s="387">
        <v>544915.19215491554</v>
      </c>
      <c r="BH109" s="389"/>
    </row>
    <row r="110" spans="1:60" x14ac:dyDescent="0.2">
      <c r="A110" s="475">
        <v>99.199996948242188</v>
      </c>
      <c r="B110" s="323">
        <v>220923.11848574239</v>
      </c>
      <c r="C110" s="323">
        <f t="shared" si="2"/>
        <v>228266.37391168802</v>
      </c>
      <c r="D110" s="353">
        <v>235609.62933763364</v>
      </c>
      <c r="E110" s="353">
        <f t="shared" si="3"/>
        <v>244076.06210559056</v>
      </c>
      <c r="F110" s="353">
        <v>252542.49487354749</v>
      </c>
      <c r="G110" s="319">
        <v>252297.54086205942</v>
      </c>
      <c r="H110" s="353">
        <v>261100.68356847353</v>
      </c>
      <c r="I110" s="371">
        <v>247557.59551129758</v>
      </c>
      <c r="J110" s="357">
        <v>235834.64759527697</v>
      </c>
      <c r="K110" s="323">
        <v>243183.4619883041</v>
      </c>
      <c r="L110" s="319">
        <v>252013.15456694979</v>
      </c>
      <c r="M110" s="319">
        <v>270482.77140247449</v>
      </c>
      <c r="N110" s="319">
        <v>246677.09691225927</v>
      </c>
      <c r="O110" s="387">
        <v>247681.87031578948</v>
      </c>
      <c r="P110" s="387">
        <v>250872.59542187914</v>
      </c>
      <c r="Q110" s="387">
        <v>262794.20912941179</v>
      </c>
      <c r="R110" s="387">
        <v>263318.91531394015</v>
      </c>
      <c r="S110" s="388">
        <v>265813.84258932684</v>
      </c>
      <c r="T110" s="387">
        <v>253233.951384738</v>
      </c>
      <c r="U110" s="387">
        <v>256850.97369139738</v>
      </c>
      <c r="V110" s="387">
        <v>245046.10942757333</v>
      </c>
      <c r="W110" s="387">
        <v>251752.70669869232</v>
      </c>
      <c r="X110" s="387">
        <v>270018.50706396095</v>
      </c>
      <c r="Y110" s="387">
        <v>278708.41219158203</v>
      </c>
      <c r="Z110" s="387">
        <v>282492.73685392411</v>
      </c>
      <c r="AA110" s="387">
        <v>302795.84297565871</v>
      </c>
      <c r="AB110" s="387">
        <v>328831.77689411264</v>
      </c>
      <c r="AC110" s="388">
        <v>333408.6947532011</v>
      </c>
      <c r="AD110" s="387">
        <v>334718.30626126198</v>
      </c>
      <c r="AE110" s="387">
        <v>326271.71705147083</v>
      </c>
      <c r="AF110" s="387">
        <v>347331.91768944252</v>
      </c>
      <c r="AG110" s="387">
        <v>345135.09410363314</v>
      </c>
      <c r="AH110" s="387">
        <v>358289.8863503905</v>
      </c>
      <c r="AI110" s="387">
        <v>373114.69959035696</v>
      </c>
      <c r="AJ110" s="387">
        <v>395866.67490701645</v>
      </c>
      <c r="AK110" s="387">
        <v>415996.56801195809</v>
      </c>
      <c r="AL110" s="387">
        <v>435106.29412959027</v>
      </c>
      <c r="AM110" s="388">
        <v>448683.48004050518</v>
      </c>
      <c r="AN110" s="387">
        <v>466025.078012707</v>
      </c>
      <c r="AO110" s="387">
        <v>458278.24965065171</v>
      </c>
      <c r="AP110" s="387">
        <v>457475.91961856262</v>
      </c>
      <c r="AQ110" s="387">
        <v>461193.34063301963</v>
      </c>
      <c r="AR110" s="387">
        <v>482552.73772227176</v>
      </c>
      <c r="AS110" s="387">
        <v>505455.9969496695</v>
      </c>
      <c r="AT110" s="387">
        <v>525323.87954132352</v>
      </c>
      <c r="AU110" s="387">
        <v>517372.96617956809</v>
      </c>
      <c r="AV110" s="387">
        <v>496441.52161259955</v>
      </c>
      <c r="AW110" s="388">
        <v>463654.70959008421</v>
      </c>
      <c r="AX110" s="387">
        <v>496115.89579793392</v>
      </c>
      <c r="AY110" s="387">
        <v>512098.08637819532</v>
      </c>
      <c r="AZ110" s="387">
        <v>541983.35088000004</v>
      </c>
      <c r="BA110" s="387">
        <v>533128.87718884961</v>
      </c>
      <c r="BB110" s="387">
        <v>559415.69255101657</v>
      </c>
      <c r="BC110" s="387">
        <v>566344.36973730696</v>
      </c>
      <c r="BD110" s="387">
        <v>562996.79837028787</v>
      </c>
      <c r="BE110" s="387">
        <v>569070.91719474178</v>
      </c>
      <c r="BF110" s="387">
        <v>582837</v>
      </c>
      <c r="BG110" s="387">
        <v>585225.63895588031</v>
      </c>
      <c r="BH110" s="389"/>
    </row>
    <row r="111" spans="1:60" x14ac:dyDescent="0.2">
      <c r="A111" s="475">
        <v>99.300003051757812</v>
      </c>
      <c r="B111" s="323">
        <v>240197.14798426747</v>
      </c>
      <c r="C111" s="323">
        <f t="shared" si="2"/>
        <v>248010.10979814222</v>
      </c>
      <c r="D111" s="353">
        <v>255823.07161201697</v>
      </c>
      <c r="E111" s="353">
        <f t="shared" si="3"/>
        <v>263925.55540044914</v>
      </c>
      <c r="F111" s="353">
        <v>272028.03918888129</v>
      </c>
      <c r="G111" s="319">
        <v>272653.40696065954</v>
      </c>
      <c r="H111" s="353">
        <v>280930.52042006998</v>
      </c>
      <c r="I111" s="371">
        <v>268253.17090431176</v>
      </c>
      <c r="J111" s="357">
        <v>254008.48536046848</v>
      </c>
      <c r="K111" s="323">
        <v>261048.82492690059</v>
      </c>
      <c r="L111" s="319">
        <v>270337.94552938081</v>
      </c>
      <c r="M111" s="319">
        <v>289499.51075313461</v>
      </c>
      <c r="N111" s="319">
        <v>266631.16141852643</v>
      </c>
      <c r="O111" s="387">
        <v>265913.82989473687</v>
      </c>
      <c r="P111" s="387">
        <v>268702.32046845887</v>
      </c>
      <c r="Q111" s="387">
        <v>280186.66290196078</v>
      </c>
      <c r="R111" s="387">
        <v>281695.52117885341</v>
      </c>
      <c r="S111" s="388">
        <v>285595.67324127076</v>
      </c>
      <c r="T111" s="387">
        <v>271274.80872683803</v>
      </c>
      <c r="U111" s="387">
        <v>275950.15512061905</v>
      </c>
      <c r="V111" s="387">
        <v>263188.1795932363</v>
      </c>
      <c r="W111" s="387">
        <v>270970.52263349143</v>
      </c>
      <c r="X111" s="387">
        <v>292003.62765516015</v>
      </c>
      <c r="Y111" s="387">
        <v>300081.47123978304</v>
      </c>
      <c r="Z111" s="387">
        <v>301026.05756203446</v>
      </c>
      <c r="AA111" s="387">
        <v>325990.59779378254</v>
      </c>
      <c r="AB111" s="387">
        <v>358810.2482316923</v>
      </c>
      <c r="AC111" s="388">
        <v>361104.98381702084</v>
      </c>
      <c r="AD111" s="387">
        <v>364309.48562523338</v>
      </c>
      <c r="AE111" s="387">
        <v>352820.64910247171</v>
      </c>
      <c r="AF111" s="387">
        <v>377183.50149600051</v>
      </c>
      <c r="AG111" s="387">
        <v>374687.71423466352</v>
      </c>
      <c r="AH111" s="387">
        <v>387308.71278703812</v>
      </c>
      <c r="AI111" s="387">
        <v>403356.26348467759</v>
      </c>
      <c r="AJ111" s="387">
        <v>428435.79809278785</v>
      </c>
      <c r="AK111" s="387">
        <v>448897.35127055302</v>
      </c>
      <c r="AL111" s="387">
        <v>470418.03911801724</v>
      </c>
      <c r="AM111" s="388">
        <v>486847.45722965401</v>
      </c>
      <c r="AN111" s="387">
        <v>506925.44057910633</v>
      </c>
      <c r="AO111" s="387">
        <v>497049.48235473462</v>
      </c>
      <c r="AP111" s="387">
        <v>495482.57260540704</v>
      </c>
      <c r="AQ111" s="387">
        <v>498641.67527801538</v>
      </c>
      <c r="AR111" s="387">
        <v>524356.86889087129</v>
      </c>
      <c r="AS111" s="387">
        <v>548063.032490641</v>
      </c>
      <c r="AT111" s="387">
        <v>573768.6327222134</v>
      </c>
      <c r="AU111" s="387">
        <v>562326.34527616203</v>
      </c>
      <c r="AV111" s="387">
        <v>540055.91748694691</v>
      </c>
      <c r="AW111" s="388">
        <v>504486.25990947167</v>
      </c>
      <c r="AX111" s="387">
        <v>537604.057584255</v>
      </c>
      <c r="AY111" s="387">
        <v>559748.93616500392</v>
      </c>
      <c r="AZ111" s="387">
        <v>589504.70872</v>
      </c>
      <c r="BA111" s="387">
        <v>582317.9966234786</v>
      </c>
      <c r="BB111" s="387">
        <v>610120.49276704097</v>
      </c>
      <c r="BC111" s="387">
        <v>617802.05372267787</v>
      </c>
      <c r="BD111" s="387">
        <v>614509.03611208044</v>
      </c>
      <c r="BE111" s="387">
        <v>618379.48931052675</v>
      </c>
      <c r="BF111" s="387">
        <v>633818</v>
      </c>
      <c r="BG111" s="387">
        <v>637574.33089799969</v>
      </c>
      <c r="BH111" s="389"/>
    </row>
    <row r="112" spans="1:60" x14ac:dyDescent="0.2">
      <c r="A112" s="475">
        <v>99.400001525878906</v>
      </c>
      <c r="B112" s="323">
        <v>262615.45771878073</v>
      </c>
      <c r="C112" s="323">
        <f t="shared" si="2"/>
        <v>270989.49389552488</v>
      </c>
      <c r="D112" s="353">
        <v>279363.53007226903</v>
      </c>
      <c r="E112" s="353">
        <f t="shared" si="3"/>
        <v>287608.52352326142</v>
      </c>
      <c r="F112" s="353">
        <v>295853.51697425381</v>
      </c>
      <c r="G112" s="319">
        <v>298107.43097438168</v>
      </c>
      <c r="H112" s="353">
        <v>308225.91492521478</v>
      </c>
      <c r="I112" s="371">
        <v>294445.92104332004</v>
      </c>
      <c r="J112" s="357">
        <v>277790.21983296535</v>
      </c>
      <c r="K112" s="323">
        <v>283482.98501461989</v>
      </c>
      <c r="L112" s="319">
        <v>294549.5574043261</v>
      </c>
      <c r="M112" s="319">
        <v>314585.42223698419</v>
      </c>
      <c r="N112" s="319">
        <v>288028.35126872518</v>
      </c>
      <c r="O112" s="387">
        <v>286679.30133333337</v>
      </c>
      <c r="P112" s="387">
        <v>290647.73116848548</v>
      </c>
      <c r="Q112" s="387">
        <v>302953.8921411765</v>
      </c>
      <c r="R112" s="387">
        <v>304639.45965303667</v>
      </c>
      <c r="S112" s="388">
        <v>309806.18226213404</v>
      </c>
      <c r="T112" s="387">
        <v>295306.3008567444</v>
      </c>
      <c r="U112" s="387">
        <v>300596.61793354573</v>
      </c>
      <c r="V112" s="387">
        <v>284928.28460598784</v>
      </c>
      <c r="W112" s="387">
        <v>295467.38371209789</v>
      </c>
      <c r="X112" s="387">
        <v>320754.74733743013</v>
      </c>
      <c r="Y112" s="387">
        <v>326496.42349705903</v>
      </c>
      <c r="Z112" s="387">
        <v>327202.32658407872</v>
      </c>
      <c r="AA112" s="387">
        <v>356912.89911568974</v>
      </c>
      <c r="AB112" s="387">
        <v>395895.08843298024</v>
      </c>
      <c r="AC112" s="388">
        <v>396723.85202202777</v>
      </c>
      <c r="AD112" s="387">
        <v>403545.66360935703</v>
      </c>
      <c r="AE112" s="387">
        <v>390011.70452053507</v>
      </c>
      <c r="AF112" s="387">
        <v>413643.41246870614</v>
      </c>
      <c r="AG112" s="387">
        <v>412150.38451459201</v>
      </c>
      <c r="AH112" s="387">
        <v>421716.934258072</v>
      </c>
      <c r="AI112" s="387">
        <v>443235.23146971921</v>
      </c>
      <c r="AJ112" s="387">
        <v>470157.9706367628</v>
      </c>
      <c r="AK112" s="387">
        <v>493736.51420029893</v>
      </c>
      <c r="AL112" s="387">
        <v>516033.85232610075</v>
      </c>
      <c r="AM112" s="388">
        <v>534249.9381761977</v>
      </c>
      <c r="AN112" s="387">
        <v>560434.5975419227</v>
      </c>
      <c r="AO112" s="387">
        <v>548504.82674864703</v>
      </c>
      <c r="AP112" s="387">
        <v>543787.07126987702</v>
      </c>
      <c r="AQ112" s="387">
        <v>546508.03890993516</v>
      </c>
      <c r="AR112" s="387">
        <v>577621.99969075224</v>
      </c>
      <c r="AS112" s="387">
        <v>603909.75199889077</v>
      </c>
      <c r="AT112" s="387">
        <v>634103.39932230767</v>
      </c>
      <c r="AU112" s="387">
        <v>622216.64633148175</v>
      </c>
      <c r="AV112" s="387">
        <v>597281.07609346916</v>
      </c>
      <c r="AW112" s="388">
        <v>552627.27027370024</v>
      </c>
      <c r="AX112" s="387">
        <v>594097.59326168313</v>
      </c>
      <c r="AY112" s="387">
        <v>618705.31211620453</v>
      </c>
      <c r="AZ112" s="387">
        <v>652532.44143999997</v>
      </c>
      <c r="BA112" s="387">
        <v>643558.73294071457</v>
      </c>
      <c r="BB112" s="387">
        <v>673712.95883964049</v>
      </c>
      <c r="BC112" s="387">
        <v>685329.42463451193</v>
      </c>
      <c r="BD112" s="387">
        <v>679953.18259754218</v>
      </c>
      <c r="BE112" s="387">
        <v>680158.12042887416</v>
      </c>
      <c r="BF112" s="387">
        <v>697885</v>
      </c>
      <c r="BG112" s="387">
        <v>700768.24450276629</v>
      </c>
      <c r="BH112" s="389"/>
    </row>
    <row r="113" spans="1:60" x14ac:dyDescent="0.2">
      <c r="A113" s="475">
        <v>99.5</v>
      </c>
      <c r="B113" s="323">
        <v>291887.20943952806</v>
      </c>
      <c r="C113" s="323">
        <f t="shared" si="2"/>
        <v>302114.93506677472</v>
      </c>
      <c r="D113" s="353">
        <v>312342.66069402138</v>
      </c>
      <c r="E113" s="353">
        <f t="shared" si="3"/>
        <v>320858.55864502845</v>
      </c>
      <c r="F113" s="353">
        <v>329374.45659603551</v>
      </c>
      <c r="G113" s="319">
        <v>329829.98328999057</v>
      </c>
      <c r="H113" s="353">
        <v>343403.90452954278</v>
      </c>
      <c r="I113" s="371">
        <v>328626.92817065155</v>
      </c>
      <c r="J113" s="357">
        <v>306706.76778343093</v>
      </c>
      <c r="K113" s="323">
        <v>313167.51754385966</v>
      </c>
      <c r="L113" s="319">
        <v>324686.78308083018</v>
      </c>
      <c r="M113" s="319">
        <v>343032.36768247117</v>
      </c>
      <c r="N113" s="319">
        <v>315092.24151635589</v>
      </c>
      <c r="O113" s="387">
        <v>314209.87115789473</v>
      </c>
      <c r="P113" s="387">
        <v>318142.13255256851</v>
      </c>
      <c r="Q113" s="387">
        <v>333392.4234039216</v>
      </c>
      <c r="R113" s="387">
        <v>334494.53629612236</v>
      </c>
      <c r="S113" s="388">
        <v>340422.35090479936</v>
      </c>
      <c r="T113" s="387">
        <v>323577.02211595938</v>
      </c>
      <c r="U113" s="387">
        <v>329837.67137005005</v>
      </c>
      <c r="V113" s="387">
        <v>313816.99183472275</v>
      </c>
      <c r="W113" s="387">
        <v>327332.62778427871</v>
      </c>
      <c r="X113" s="387">
        <v>353886.69825525105</v>
      </c>
      <c r="Y113" s="387">
        <v>361444.94920174166</v>
      </c>
      <c r="Z113" s="387">
        <v>357158.62210412062</v>
      </c>
      <c r="AA113" s="387">
        <v>399312.43438782025</v>
      </c>
      <c r="AB113" s="387">
        <v>448357.90041172534</v>
      </c>
      <c r="AC113" s="388">
        <v>444612.8965167742</v>
      </c>
      <c r="AD113" s="387">
        <v>458156.31096897781</v>
      </c>
      <c r="AE113" s="387">
        <v>437452.85072522791</v>
      </c>
      <c r="AF113" s="387">
        <v>462288.74738963187</v>
      </c>
      <c r="AG113" s="387">
        <v>458314.60464562243</v>
      </c>
      <c r="AH113" s="387">
        <v>472170.7078913626</v>
      </c>
      <c r="AI113" s="387">
        <v>495046.75046031311</v>
      </c>
      <c r="AJ113" s="387">
        <v>524017.10830839793</v>
      </c>
      <c r="AK113" s="387">
        <v>553823.27055306418</v>
      </c>
      <c r="AL113" s="387">
        <v>582029.95525115391</v>
      </c>
      <c r="AM113" s="388">
        <v>601112.15200127906</v>
      </c>
      <c r="AN113" s="387">
        <v>631172.16894073528</v>
      </c>
      <c r="AO113" s="387">
        <v>616411.81290175056</v>
      </c>
      <c r="AP113" s="387">
        <v>609332.51344267209</v>
      </c>
      <c r="AQ113" s="387">
        <v>614345.67478919704</v>
      </c>
      <c r="AR113" s="387">
        <v>649197.59548022598</v>
      </c>
      <c r="AS113" s="387">
        <v>682732.38387946575</v>
      </c>
      <c r="AT113" s="387">
        <v>718271.62264659011</v>
      </c>
      <c r="AU113" s="387">
        <v>705877.42890506494</v>
      </c>
      <c r="AV113" s="387">
        <v>674632.67465548241</v>
      </c>
      <c r="AW113" s="388">
        <v>622981.26240534708</v>
      </c>
      <c r="AX113" s="387">
        <v>672142.1613901949</v>
      </c>
      <c r="AY113" s="387">
        <v>700590.17173633631</v>
      </c>
      <c r="AZ113" s="387">
        <v>743215.16584000003</v>
      </c>
      <c r="BA113" s="387">
        <v>727188.49721240671</v>
      </c>
      <c r="BB113" s="387">
        <v>761683.80071750958</v>
      </c>
      <c r="BC113" s="387">
        <v>775523.13337089273</v>
      </c>
      <c r="BD113" s="387">
        <v>769101.10514849424</v>
      </c>
      <c r="BE113" s="387">
        <v>769245.48411149252</v>
      </c>
      <c r="BF113" s="387">
        <v>787430</v>
      </c>
      <c r="BG113" s="387">
        <v>790998.13214640378</v>
      </c>
      <c r="BH113" s="389"/>
    </row>
    <row r="114" spans="1:60" x14ac:dyDescent="0.2">
      <c r="A114" s="475">
        <v>99.599998474121094</v>
      </c>
      <c r="B114" s="323">
        <v>333504.68485742382</v>
      </c>
      <c r="C114" s="323">
        <f t="shared" si="2"/>
        <v>344724.55816065962</v>
      </c>
      <c r="D114" s="353">
        <v>355944.43146389537</v>
      </c>
      <c r="E114" s="353">
        <f t="shared" si="3"/>
        <v>366699.39527170616</v>
      </c>
      <c r="F114" s="353">
        <v>377454.35907951696</v>
      </c>
      <c r="G114" s="319">
        <v>379659.57483538979</v>
      </c>
      <c r="H114" s="353">
        <v>390940.29956507904</v>
      </c>
      <c r="I114" s="371">
        <v>374126.96517211746</v>
      </c>
      <c r="J114" s="357">
        <v>345611.21896899299</v>
      </c>
      <c r="K114" s="323">
        <v>357605.77375730994</v>
      </c>
      <c r="L114" s="319">
        <v>369516.81548296695</v>
      </c>
      <c r="M114" s="319">
        <v>380927.91065349174</v>
      </c>
      <c r="N114" s="319">
        <v>356701.65025985939</v>
      </c>
      <c r="O114" s="387">
        <v>350510.58863157895</v>
      </c>
      <c r="P114" s="387">
        <v>356985.06734096352</v>
      </c>
      <c r="Q114" s="387">
        <v>376515.70271372551</v>
      </c>
      <c r="R114" s="387">
        <v>377440.46590542165</v>
      </c>
      <c r="S114" s="388">
        <v>385748.70224368537</v>
      </c>
      <c r="T114" s="387">
        <v>366024.47579199047</v>
      </c>
      <c r="U114" s="387">
        <v>370684.9177969959</v>
      </c>
      <c r="V114" s="387">
        <v>354434.91292514087</v>
      </c>
      <c r="W114" s="387">
        <v>368630.58430334012</v>
      </c>
      <c r="X114" s="387">
        <v>398189.55000098801</v>
      </c>
      <c r="Y114" s="387">
        <v>413528.29822015128</v>
      </c>
      <c r="Z114" s="387">
        <v>410066.55877839733</v>
      </c>
      <c r="AA114" s="387">
        <v>457635.52119609813</v>
      </c>
      <c r="AB114" s="387">
        <v>520376.37949114962</v>
      </c>
      <c r="AC114" s="388">
        <v>518793.30517922901</v>
      </c>
      <c r="AD114" s="387">
        <v>532592.6889498547</v>
      </c>
      <c r="AE114" s="387">
        <v>504762.7631966417</v>
      </c>
      <c r="AF114" s="387">
        <v>530486.88660926919</v>
      </c>
      <c r="AG114" s="387">
        <v>522094.64002382371</v>
      </c>
      <c r="AH114" s="387">
        <v>541779.42417531181</v>
      </c>
      <c r="AI114" s="387">
        <v>570807.14748576237</v>
      </c>
      <c r="AJ114" s="387">
        <v>602689.04633798485</v>
      </c>
      <c r="AK114" s="387">
        <v>643276.83109118079</v>
      </c>
      <c r="AL114" s="387">
        <v>675736.41678961541</v>
      </c>
      <c r="AM114" s="388">
        <v>699589.79171774222</v>
      </c>
      <c r="AN114" s="387">
        <v>736740.00291636284</v>
      </c>
      <c r="AO114" s="387">
        <v>720613.98511141038</v>
      </c>
      <c r="AP114" s="387">
        <v>708567.80698469758</v>
      </c>
      <c r="AQ114" s="387">
        <v>715037.04822192341</v>
      </c>
      <c r="AR114" s="387">
        <v>758723.18096937262</v>
      </c>
      <c r="AS114" s="387">
        <v>800791.67074917955</v>
      </c>
      <c r="AT114" s="387">
        <v>845012.2819379305</v>
      </c>
      <c r="AU114" s="387">
        <v>831051.95307265013</v>
      </c>
      <c r="AV114" s="387">
        <v>787073.42857142864</v>
      </c>
      <c r="AW114" s="388">
        <v>727014.2856296798</v>
      </c>
      <c r="AX114" s="387">
        <v>791977.35383460694</v>
      </c>
      <c r="AY114" s="387">
        <v>823739.97592671926</v>
      </c>
      <c r="AZ114" s="387">
        <v>877651.73719999997</v>
      </c>
      <c r="BA114" s="387">
        <v>843042.50451511575</v>
      </c>
      <c r="BB114" s="387">
        <v>895172.12259383569</v>
      </c>
      <c r="BC114" s="387">
        <v>901012.8371417931</v>
      </c>
      <c r="BD114" s="387">
        <v>895848.15678433666</v>
      </c>
      <c r="BE114" s="387">
        <v>901150.26859209791</v>
      </c>
      <c r="BF114" s="387">
        <v>920181</v>
      </c>
      <c r="BG114" s="387">
        <v>924644.25528443756</v>
      </c>
      <c r="BH114" s="389"/>
    </row>
    <row r="115" spans="1:60" x14ac:dyDescent="0.2">
      <c r="A115" s="475">
        <v>99.699996948242188</v>
      </c>
      <c r="B115" s="323">
        <v>397281.84955752216</v>
      </c>
      <c r="C115" s="323">
        <f t="shared" si="2"/>
        <v>412363.68222963612</v>
      </c>
      <c r="D115" s="353">
        <v>427445.51490175002</v>
      </c>
      <c r="E115" s="353">
        <f t="shared" si="3"/>
        <v>441462.02789972443</v>
      </c>
      <c r="F115" s="353">
        <v>455478.54089769878</v>
      </c>
      <c r="G115" s="319">
        <v>461383.29131854145</v>
      </c>
      <c r="H115" s="353">
        <v>472039.39832396305</v>
      </c>
      <c r="I115" s="371">
        <v>441962.77329019865</v>
      </c>
      <c r="J115" s="357">
        <v>406367.86291638669</v>
      </c>
      <c r="K115" s="323">
        <v>424134.13888888888</v>
      </c>
      <c r="L115" s="319">
        <v>437768.05464576581</v>
      </c>
      <c r="M115" s="319">
        <v>445808.2803288218</v>
      </c>
      <c r="N115" s="319">
        <v>419589.75175787223</v>
      </c>
      <c r="O115" s="387">
        <v>407312.54624561407</v>
      </c>
      <c r="P115" s="387">
        <v>419125.65690710669</v>
      </c>
      <c r="Q115" s="387">
        <v>442215.12357647059</v>
      </c>
      <c r="R115" s="387">
        <v>445206.02859071828</v>
      </c>
      <c r="S115" s="388">
        <v>457457.83835698199</v>
      </c>
      <c r="T115" s="387">
        <v>433096.4172145846</v>
      </c>
      <c r="U115" s="387">
        <v>442988.60172963131</v>
      </c>
      <c r="V115" s="387">
        <v>415985.99189901626</v>
      </c>
      <c r="W115" s="387">
        <v>432895.34273572708</v>
      </c>
      <c r="X115" s="387">
        <v>478134.24948131759</v>
      </c>
      <c r="Y115" s="387">
        <v>493576.81246658007</v>
      </c>
      <c r="Z115" s="387">
        <v>491857.2966054118</v>
      </c>
      <c r="AA115" s="387">
        <v>552017.79939830443</v>
      </c>
      <c r="AB115" s="387">
        <v>637088.79403174156</v>
      </c>
      <c r="AC115" s="388">
        <v>639332.49393560598</v>
      </c>
      <c r="AD115" s="387">
        <v>645607.26364831743</v>
      </c>
      <c r="AE115" s="387">
        <v>604913.21023777453</v>
      </c>
      <c r="AF115" s="387">
        <v>645137.7282774623</v>
      </c>
      <c r="AG115" s="387">
        <v>631049.52090530074</v>
      </c>
      <c r="AH115" s="387">
        <v>651913.48665345612</v>
      </c>
      <c r="AI115" s="387">
        <v>688861.79106778372</v>
      </c>
      <c r="AJ115" s="387">
        <v>732130.90981291432</v>
      </c>
      <c r="AK115" s="387">
        <v>785290.54708520172</v>
      </c>
      <c r="AL115" s="387">
        <v>832853.22075285262</v>
      </c>
      <c r="AM115" s="388">
        <v>868308.6859244256</v>
      </c>
      <c r="AN115" s="387">
        <v>913626.46536819078</v>
      </c>
      <c r="AO115" s="387">
        <v>895321.58560939052</v>
      </c>
      <c r="AP115" s="387">
        <v>865603.73339324503</v>
      </c>
      <c r="AQ115" s="387">
        <v>878198.70199193445</v>
      </c>
      <c r="AR115" s="387">
        <v>940164.20110615517</v>
      </c>
      <c r="AS115" s="387">
        <v>998637.10375745245</v>
      </c>
      <c r="AT115" s="387">
        <v>1056557.3529609765</v>
      </c>
      <c r="AU115" s="387">
        <v>1042156.9854743483</v>
      </c>
      <c r="AV115" s="387">
        <v>975298.17949156906</v>
      </c>
      <c r="AW115" s="388">
        <v>894035.62333432038</v>
      </c>
      <c r="AX115" s="387">
        <v>973764.26073450164</v>
      </c>
      <c r="AY115" s="387">
        <v>1016830.8619458554</v>
      </c>
      <c r="AZ115" s="387">
        <v>1087325.5672800001</v>
      </c>
      <c r="BA115" s="387">
        <v>1039879.4205732234</v>
      </c>
      <c r="BB115" s="387">
        <v>1105475.9312579564</v>
      </c>
      <c r="BC115" s="387">
        <v>1119791.5361477421</v>
      </c>
      <c r="BD115" s="387">
        <v>1103783.3831238034</v>
      </c>
      <c r="BE115" s="387">
        <v>1118232.9733480117</v>
      </c>
      <c r="BF115" s="387">
        <v>1145777</v>
      </c>
      <c r="BG115" s="387">
        <v>1150579.3362179033</v>
      </c>
      <c r="BH115" s="389"/>
    </row>
    <row r="116" spans="1:60" x14ac:dyDescent="0.2">
      <c r="A116" s="475">
        <v>99.800003051757812</v>
      </c>
      <c r="B116" s="323">
        <v>524176.01622418885</v>
      </c>
      <c r="C116" s="323">
        <f t="shared" si="2"/>
        <v>542691.72811448341</v>
      </c>
      <c r="D116" s="353">
        <v>561207.44000477809</v>
      </c>
      <c r="E116" s="353">
        <f t="shared" si="3"/>
        <v>589937.52451366722</v>
      </c>
      <c r="F116" s="353">
        <v>618667.60902255634</v>
      </c>
      <c r="G116" s="319">
        <v>610259.3065899408</v>
      </c>
      <c r="H116" s="353">
        <v>642390.38421555108</v>
      </c>
      <c r="I116" s="371">
        <v>579593.66769448516</v>
      </c>
      <c r="J116" s="357">
        <v>522007.47700873576</v>
      </c>
      <c r="K116" s="323">
        <v>549641.98172514618</v>
      </c>
      <c r="L116" s="319">
        <v>570279.71451090288</v>
      </c>
      <c r="M116" s="319">
        <v>578911.66221041279</v>
      </c>
      <c r="N116" s="319">
        <v>544109.03913176397</v>
      </c>
      <c r="O116" s="387">
        <v>521584.81122807018</v>
      </c>
      <c r="P116" s="387">
        <v>537865.21453287196</v>
      </c>
      <c r="Q116" s="387">
        <v>568690.85163921572</v>
      </c>
      <c r="R116" s="387">
        <v>575301.86561775324</v>
      </c>
      <c r="S116" s="388">
        <v>595960.69822838379</v>
      </c>
      <c r="T116" s="387">
        <v>560871.80294879456</v>
      </c>
      <c r="U116" s="387">
        <v>580816.23905325448</v>
      </c>
      <c r="V116" s="387">
        <v>551042.8342298707</v>
      </c>
      <c r="W116" s="387">
        <v>572451.2889491081</v>
      </c>
      <c r="X116" s="387">
        <v>642809.30174474895</v>
      </c>
      <c r="Y116" s="387">
        <v>673061.02009013831</v>
      </c>
      <c r="Z116" s="387">
        <v>673889.19764961256</v>
      </c>
      <c r="AA116" s="387">
        <v>743976.75835536525</v>
      </c>
      <c r="AB116" s="387">
        <v>888775.45173663646</v>
      </c>
      <c r="AC116" s="388">
        <v>878023.8086421839</v>
      </c>
      <c r="AD116" s="387">
        <v>870865.17270823533</v>
      </c>
      <c r="AE116" s="387">
        <v>813615.05028037971</v>
      </c>
      <c r="AF116" s="387">
        <v>886148.10282713571</v>
      </c>
      <c r="AG116" s="387">
        <v>855990.43835616438</v>
      </c>
      <c r="AH116" s="387">
        <v>869998.42254341999</v>
      </c>
      <c r="AI116" s="387">
        <v>928462.79967456916</v>
      </c>
      <c r="AJ116" s="387">
        <v>996751.74518303096</v>
      </c>
      <c r="AK116" s="387">
        <v>1086219.4200298954</v>
      </c>
      <c r="AL116" s="387">
        <v>1158491.1567292465</v>
      </c>
      <c r="AM116" s="388">
        <v>1214883.1642061502</v>
      </c>
      <c r="AN116" s="387">
        <v>1287980.0570773878</v>
      </c>
      <c r="AO116" s="387">
        <v>1255179.7947102315</v>
      </c>
      <c r="AP116" s="387">
        <v>1207894.4478893632</v>
      </c>
      <c r="AQ116" s="387">
        <v>1224872.217621899</v>
      </c>
      <c r="AR116" s="387">
        <v>1318460.1728456735</v>
      </c>
      <c r="AS116" s="387">
        <v>1415946.2611267734</v>
      </c>
      <c r="AT116" s="387">
        <v>1508185.2667908352</v>
      </c>
      <c r="AU116" s="387">
        <v>1491830.9724874771</v>
      </c>
      <c r="AV116" s="387">
        <v>1392158.1508174271</v>
      </c>
      <c r="AW116" s="388">
        <v>1251455.4534455773</v>
      </c>
      <c r="AX116" s="387">
        <v>1379891.7817969541</v>
      </c>
      <c r="AY116" s="387">
        <v>1428051.3017932554</v>
      </c>
      <c r="AZ116" s="387">
        <v>1550913.2405600001</v>
      </c>
      <c r="BA116" s="387">
        <v>1445664.6548095797</v>
      </c>
      <c r="BB116" s="387">
        <v>1529454.1853180574</v>
      </c>
      <c r="BC116" s="387">
        <v>1577430.755345053</v>
      </c>
      <c r="BD116" s="387">
        <v>1548523.4579321141</v>
      </c>
      <c r="BE116" s="387">
        <v>1572197.6237638418</v>
      </c>
      <c r="BF116" s="387">
        <v>1614538</v>
      </c>
      <c r="BG116" s="387">
        <v>1621340.5093630303</v>
      </c>
      <c r="BH116" s="389"/>
    </row>
    <row r="117" spans="1:60" x14ac:dyDescent="0.2">
      <c r="A117" s="477">
        <v>99.900001525878906</v>
      </c>
      <c r="B117" s="396">
        <v>662177.25073746312</v>
      </c>
      <c r="C117" s="396">
        <f t="shared" si="2"/>
        <v>684648.58499364951</v>
      </c>
      <c r="D117" s="396">
        <v>707119.91924983577</v>
      </c>
      <c r="E117" s="396">
        <f t="shared" si="3"/>
        <v>746178.85367823299</v>
      </c>
      <c r="F117" s="396">
        <v>785237.78810663021</v>
      </c>
      <c r="G117" s="393">
        <v>764496.96630332537</v>
      </c>
      <c r="H117" s="393">
        <v>810198.0290654503</v>
      </c>
      <c r="I117" s="397">
        <v>726018.92210483749</v>
      </c>
      <c r="J117" s="396">
        <v>638975.97657674958</v>
      </c>
      <c r="K117" s="396">
        <v>673788.79861111112</v>
      </c>
      <c r="L117" s="396">
        <v>714511.67597863206</v>
      </c>
      <c r="M117" s="393">
        <v>719192.29992526793</v>
      </c>
      <c r="N117" s="393">
        <v>675039.86579027819</v>
      </c>
      <c r="O117" s="393">
        <v>640364.55129824567</v>
      </c>
      <c r="P117" s="393">
        <v>661575.28240617504</v>
      </c>
      <c r="Q117" s="393">
        <v>701719.1501803922</v>
      </c>
      <c r="R117" s="393">
        <v>707218.1341474154</v>
      </c>
      <c r="S117" s="394">
        <v>745291.88702894805</v>
      </c>
      <c r="T117" s="393">
        <v>701243.51882845187</v>
      </c>
      <c r="U117" s="393">
        <v>723737.49549385521</v>
      </c>
      <c r="V117" s="393">
        <v>704716.42150832596</v>
      </c>
      <c r="W117" s="393">
        <v>725209.39500318212</v>
      </c>
      <c r="X117" s="393">
        <v>819149.79422632337</v>
      </c>
      <c r="Y117" s="393">
        <v>867431.92498663208</v>
      </c>
      <c r="Z117" s="393">
        <v>827523.23515101604</v>
      </c>
      <c r="AA117" s="393">
        <v>936985.71056614106</v>
      </c>
      <c r="AB117" s="393">
        <v>1152246.9514727099</v>
      </c>
      <c r="AC117" s="394">
        <v>1111306.8172573398</v>
      </c>
      <c r="AD117" s="393">
        <v>1112926.7727471958</v>
      </c>
      <c r="AE117" s="393">
        <v>1026742.0014410575</v>
      </c>
      <c r="AF117" s="393">
        <v>1140882.2941930757</v>
      </c>
      <c r="AG117" s="393">
        <v>1089749.9816557474</v>
      </c>
      <c r="AH117" s="393">
        <v>1108125.7763142558</v>
      </c>
      <c r="AI117" s="393">
        <v>1181260.9030416349</v>
      </c>
      <c r="AJ117" s="393">
        <v>1285217.5825945917</v>
      </c>
      <c r="AK117" s="393">
        <v>1406549.4887892376</v>
      </c>
      <c r="AL117" s="393">
        <v>1504413.4469605705</v>
      </c>
      <c r="AM117" s="394">
        <v>1589378.2571017426</v>
      </c>
      <c r="AN117" s="393">
        <v>1713871.8255390064</v>
      </c>
      <c r="AO117" s="393">
        <v>1657403.7246881272</v>
      </c>
      <c r="AP117" s="393">
        <v>1569831.2403205272</v>
      </c>
      <c r="AQ117" s="393">
        <v>1595850.4075278016</v>
      </c>
      <c r="AR117" s="393">
        <v>1734745.6504311627</v>
      </c>
      <c r="AS117" s="393">
        <v>1874245.0808337568</v>
      </c>
      <c r="AT117" s="393">
        <v>2004863.2722213494</v>
      </c>
      <c r="AU117" s="393">
        <v>1992808.2526655828</v>
      </c>
      <c r="AV117" s="393">
        <v>1853550.8031327571</v>
      </c>
      <c r="AW117" s="394">
        <v>1654781.6440627777</v>
      </c>
      <c r="AX117" s="393">
        <v>1835336.857300712</v>
      </c>
      <c r="AY117" s="393">
        <v>1884888.0937633882</v>
      </c>
      <c r="AZ117" s="393">
        <v>2077467.7373599999</v>
      </c>
      <c r="BA117" s="393">
        <v>1919576.7977228111</v>
      </c>
      <c r="BB117" s="393">
        <v>2040476.2493538558</v>
      </c>
      <c r="BC117" s="393">
        <v>2100229.6151943696</v>
      </c>
      <c r="BD117" s="393">
        <v>2069407.0174948834</v>
      </c>
      <c r="BE117" s="393">
        <v>2086214.6442546975</v>
      </c>
      <c r="BF117" s="393">
        <v>2149765</v>
      </c>
      <c r="BG117" s="393">
        <v>2160068.6719392822</v>
      </c>
      <c r="BH117" s="395"/>
    </row>
    <row r="118" spans="1:60" x14ac:dyDescent="0.2">
      <c r="A118" s="475">
        <v>99.910003662109375</v>
      </c>
      <c r="B118" s="387">
        <v>698724.40412979352</v>
      </c>
      <c r="C118" s="387">
        <f t="shared" si="2"/>
        <v>724174.05633235187</v>
      </c>
      <c r="D118" s="398">
        <v>749623.70853491011</v>
      </c>
      <c r="E118" s="398">
        <f t="shared" si="3"/>
        <v>794801.34617905226</v>
      </c>
      <c r="F118" s="398">
        <v>839978.98382319428</v>
      </c>
      <c r="G118" s="387">
        <v>808229.60216898134</v>
      </c>
      <c r="H118" s="387">
        <v>863431.97793571651</v>
      </c>
      <c r="I118" s="399">
        <v>770796.82515290903</v>
      </c>
      <c r="J118" s="398">
        <v>673213.38197177695</v>
      </c>
      <c r="K118" s="398">
        <v>710217.74597953213</v>
      </c>
      <c r="L118" s="398">
        <v>754172.5559155792</v>
      </c>
      <c r="M118" s="387">
        <v>764453.6108942955</v>
      </c>
      <c r="N118" s="387">
        <v>713898.44909813511</v>
      </c>
      <c r="O118" s="387">
        <v>675857.03185964911</v>
      </c>
      <c r="P118" s="387">
        <v>697750.57492680324</v>
      </c>
      <c r="Q118" s="387">
        <v>741944.84530196083</v>
      </c>
      <c r="R118" s="387">
        <v>749754.46666862362</v>
      </c>
      <c r="S118" s="388">
        <v>791570.67462492187</v>
      </c>
      <c r="T118" s="387">
        <v>744319.82367005385</v>
      </c>
      <c r="U118" s="387">
        <v>765514.74956759217</v>
      </c>
      <c r="V118" s="387">
        <v>745635.76108527451</v>
      </c>
      <c r="W118" s="387">
        <v>766573.28274927638</v>
      </c>
      <c r="X118" s="387">
        <v>879601.76411310246</v>
      </c>
      <c r="Y118" s="387">
        <v>942772.69834237266</v>
      </c>
      <c r="Z118" s="387">
        <v>876354.79456566472</v>
      </c>
      <c r="AA118" s="387">
        <v>994989.76096271316</v>
      </c>
      <c r="AB118" s="387">
        <v>1233224.8722947531</v>
      </c>
      <c r="AC118" s="388">
        <v>1187670.3781884522</v>
      </c>
      <c r="AD118" s="387">
        <v>1194383.4153341667</v>
      </c>
      <c r="AE118" s="387">
        <v>1098169.9906644528</v>
      </c>
      <c r="AF118" s="387">
        <v>1210444.7004945963</v>
      </c>
      <c r="AG118" s="387">
        <v>1154131.8865991661</v>
      </c>
      <c r="AH118" s="387">
        <v>1185029.5389905584</v>
      </c>
      <c r="AI118" s="387">
        <v>1262817.6525028187</v>
      </c>
      <c r="AJ118" s="387">
        <v>1373177.28750804</v>
      </c>
      <c r="AK118" s="387">
        <v>1504264.6935724961</v>
      </c>
      <c r="AL118" s="387">
        <v>1615975.8963710931</v>
      </c>
      <c r="AM118" s="388">
        <v>1708614.1256728666</v>
      </c>
      <c r="AN118" s="387">
        <v>1842263.8122070618</v>
      </c>
      <c r="AO118" s="387">
        <v>1784309.5564419827</v>
      </c>
      <c r="AP118" s="387">
        <v>1684144.2386479944</v>
      </c>
      <c r="AQ118" s="387">
        <v>1707742.0417939629</v>
      </c>
      <c r="AR118" s="387">
        <v>1868572.3486886709</v>
      </c>
      <c r="AS118" s="387">
        <v>2030361.2615427277</v>
      </c>
      <c r="AT118" s="387">
        <v>2175155.5012005474</v>
      </c>
      <c r="AU118" s="387">
        <v>2149912.4265805241</v>
      </c>
      <c r="AV118" s="387">
        <v>2001502.5311135841</v>
      </c>
      <c r="AW118" s="388">
        <v>1776251.4949024918</v>
      </c>
      <c r="AX118" s="387">
        <v>1971456.5399826956</v>
      </c>
      <c r="AY118" s="387">
        <v>2039698.5675989962</v>
      </c>
      <c r="AZ118" s="387">
        <v>2249888.39328</v>
      </c>
      <c r="BA118" s="387">
        <v>2075015.1542991754</v>
      </c>
      <c r="BB118" s="387">
        <v>2215949.0771129886</v>
      </c>
      <c r="BC118" s="387">
        <v>2270013.5349827637</v>
      </c>
      <c r="BD118" s="387">
        <v>2242756.3508785167</v>
      </c>
      <c r="BE118" s="387">
        <v>2251762.5660656635</v>
      </c>
      <c r="BF118" s="387">
        <v>2319053</v>
      </c>
      <c r="BG118" s="387">
        <v>2331347.5669598524</v>
      </c>
      <c r="BH118" s="389"/>
    </row>
    <row r="119" spans="1:60" x14ac:dyDescent="0.2">
      <c r="A119" s="475">
        <v>99.919998168945312</v>
      </c>
      <c r="B119" s="387">
        <v>745548.31760078669</v>
      </c>
      <c r="C119" s="387">
        <f t="shared" si="2"/>
        <v>775892.10803290852</v>
      </c>
      <c r="D119" s="387">
        <v>806235.89846503024</v>
      </c>
      <c r="E119" s="387">
        <f t="shared" si="3"/>
        <v>851537.79019856662</v>
      </c>
      <c r="F119" s="387">
        <v>896839.68193210289</v>
      </c>
      <c r="G119" s="387">
        <v>860834.99363691697</v>
      </c>
      <c r="H119" s="387">
        <v>930927.43269332766</v>
      </c>
      <c r="I119" s="388">
        <v>827229.63433250762</v>
      </c>
      <c r="J119" s="387">
        <v>714701.18652203132</v>
      </c>
      <c r="K119" s="387">
        <v>757403.35197368416</v>
      </c>
      <c r="L119" s="387">
        <v>795593.663192924</v>
      </c>
      <c r="M119" s="387">
        <v>815025.44747986388</v>
      </c>
      <c r="N119" s="387">
        <v>759596.00764292269</v>
      </c>
      <c r="O119" s="387">
        <v>720244.00421052636</v>
      </c>
      <c r="P119" s="387">
        <v>742558.85892999731</v>
      </c>
      <c r="Q119" s="387">
        <v>793277.94647843135</v>
      </c>
      <c r="R119" s="387">
        <v>795655.34669915168</v>
      </c>
      <c r="S119" s="388">
        <v>845276.66230771306</v>
      </c>
      <c r="T119" s="387">
        <v>800295.85176329943</v>
      </c>
      <c r="U119" s="387">
        <v>814724.50377787894</v>
      </c>
      <c r="V119" s="387">
        <v>800448.8315295428</v>
      </c>
      <c r="W119" s="387">
        <v>821439.4310935929</v>
      </c>
      <c r="X119" s="387">
        <v>957441.38884388155</v>
      </c>
      <c r="Y119" s="387">
        <v>989911.43900389585</v>
      </c>
      <c r="Z119" s="387">
        <v>949957.54736329941</v>
      </c>
      <c r="AA119" s="387">
        <v>1062938.4590026438</v>
      </c>
      <c r="AB119" s="387">
        <v>1334633.3600309673</v>
      </c>
      <c r="AC119" s="388">
        <v>1277778.2576438393</v>
      </c>
      <c r="AD119" s="387">
        <v>1284575.3884514861</v>
      </c>
      <c r="AE119" s="387">
        <v>1179627.7691801635</v>
      </c>
      <c r="AF119" s="387">
        <v>1301860.7382304452</v>
      </c>
      <c r="AG119" s="387">
        <v>1237438.8792138179</v>
      </c>
      <c r="AH119" s="387">
        <v>1273478.5476162722</v>
      </c>
      <c r="AI119" s="387">
        <v>1359907.7413111429</v>
      </c>
      <c r="AJ119" s="387">
        <v>1480592.0612992535</v>
      </c>
      <c r="AK119" s="387">
        <v>1627431.5336322868</v>
      </c>
      <c r="AL119" s="387">
        <v>1758960.2075826689</v>
      </c>
      <c r="AM119" s="388">
        <v>1851506.2300271809</v>
      </c>
      <c r="AN119" s="387">
        <v>1998477.3307988751</v>
      </c>
      <c r="AO119" s="387">
        <v>1929746.3464010772</v>
      </c>
      <c r="AP119" s="387">
        <v>1823078.0728425574</v>
      </c>
      <c r="AQ119" s="387">
        <v>1848313.7059758033</v>
      </c>
      <c r="AR119" s="387">
        <v>2026276.0197442758</v>
      </c>
      <c r="AS119" s="387">
        <v>2209439.279382539</v>
      </c>
      <c r="AT119" s="387">
        <v>2369271.2464600676</v>
      </c>
      <c r="AU119" s="387">
        <v>2346731.9652082813</v>
      </c>
      <c r="AV119" s="387">
        <v>2180656.994864333</v>
      </c>
      <c r="AW119" s="388">
        <v>1918472.6697406827</v>
      </c>
      <c r="AX119" s="387">
        <v>2145459.077275902</v>
      </c>
      <c r="AY119" s="387">
        <v>2226440.8268151865</v>
      </c>
      <c r="AZ119" s="387">
        <v>2449502.2384000001</v>
      </c>
      <c r="BA119" s="387">
        <v>2279276.309854731</v>
      </c>
      <c r="BB119" s="387">
        <v>2427928.5920611043</v>
      </c>
      <c r="BC119" s="387">
        <v>2463397.5602685176</v>
      </c>
      <c r="BD119" s="387">
        <v>2446747.7367939563</v>
      </c>
      <c r="BE119" s="387">
        <v>2452499.5764914849</v>
      </c>
      <c r="BF119" s="387">
        <v>2528810</v>
      </c>
      <c r="BG119" s="387">
        <v>2539398.0967513123</v>
      </c>
      <c r="BH119" s="389"/>
    </row>
    <row r="120" spans="1:60" x14ac:dyDescent="0.2">
      <c r="A120" s="478">
        <v>99.930000305175781</v>
      </c>
      <c r="B120" s="400">
        <v>806535.10373647988</v>
      </c>
      <c r="C120" s="400">
        <f t="shared" si="2"/>
        <v>837175.28309920221</v>
      </c>
      <c r="D120" s="400">
        <v>867815.46246192441</v>
      </c>
      <c r="E120" s="400">
        <f t="shared" si="3"/>
        <v>919589.18121957011</v>
      </c>
      <c r="F120" s="400">
        <v>971362.89997721568</v>
      </c>
      <c r="G120" s="400">
        <v>925113.45100426045</v>
      </c>
      <c r="H120" s="400">
        <v>1015086.7639758141</v>
      </c>
      <c r="I120" s="401">
        <v>893212.52509730577</v>
      </c>
      <c r="J120" s="400">
        <v>764098.51742344245</v>
      </c>
      <c r="K120" s="400">
        <v>817637.60453216371</v>
      </c>
      <c r="L120" s="400">
        <v>846679.04895349848</v>
      </c>
      <c r="M120" s="400">
        <v>874034.35290210089</v>
      </c>
      <c r="N120" s="400">
        <v>810080.00244573527</v>
      </c>
      <c r="O120" s="387">
        <v>775744.23410526314</v>
      </c>
      <c r="P120" s="387">
        <v>799124.66569071065</v>
      </c>
      <c r="Q120" s="387">
        <v>851545.79350588238</v>
      </c>
      <c r="R120" s="387">
        <v>853993.67481727176</v>
      </c>
      <c r="S120" s="388">
        <v>912821.51876068255</v>
      </c>
      <c r="T120" s="387">
        <v>860916.55250049813</v>
      </c>
      <c r="U120" s="387">
        <v>876972.00746472459</v>
      </c>
      <c r="V120" s="387">
        <v>870724.43299543508</v>
      </c>
      <c r="W120" s="387">
        <v>886065.67452936713</v>
      </c>
      <c r="X120" s="387">
        <v>1053578.971013061</v>
      </c>
      <c r="Y120" s="387">
        <v>1037020.5712321443</v>
      </c>
      <c r="Z120" s="387">
        <v>1041604.538493207</v>
      </c>
      <c r="AA120" s="387">
        <v>1143277.0774364118</v>
      </c>
      <c r="AB120" s="387">
        <v>1451565.9609388746</v>
      </c>
      <c r="AC120" s="388">
        <v>1389861.7066792797</v>
      </c>
      <c r="AD120" s="387">
        <v>1391089.2520575966</v>
      </c>
      <c r="AE120" s="387">
        <v>1277471.1218320227</v>
      </c>
      <c r="AF120" s="387">
        <v>1415449.919765525</v>
      </c>
      <c r="AG120" s="387">
        <v>1345716.038475283</v>
      </c>
      <c r="AH120" s="387">
        <v>1381719.8674670707</v>
      </c>
      <c r="AI120" s="387">
        <v>1478371.7809337575</v>
      </c>
      <c r="AJ120" s="387">
        <v>1608917.4726362594</v>
      </c>
      <c r="AK120" s="387">
        <v>1782530.236173393</v>
      </c>
      <c r="AL120" s="387">
        <v>1926474.017244413</v>
      </c>
      <c r="AM120" s="388">
        <v>2037729.7353301707</v>
      </c>
      <c r="AN120" s="387">
        <v>2195428.2852827832</v>
      </c>
      <c r="AO120" s="387">
        <v>2112934.4066668362</v>
      </c>
      <c r="AP120" s="387">
        <v>1994696.8545395543</v>
      </c>
      <c r="AQ120" s="387">
        <v>2027258.0375901258</v>
      </c>
      <c r="AR120" s="387">
        <v>2222153.6053285757</v>
      </c>
      <c r="AS120" s="387">
        <v>2428502.499144983</v>
      </c>
      <c r="AT120" s="387">
        <v>2615397.8791374005</v>
      </c>
      <c r="AU120" s="387">
        <v>2584678.4977136562</v>
      </c>
      <c r="AV120" s="387">
        <v>2401847.5889754347</v>
      </c>
      <c r="AW120" s="388">
        <v>2111834.2984897839</v>
      </c>
      <c r="AX120" s="387">
        <v>2364252.6210009488</v>
      </c>
      <c r="AY120" s="387">
        <v>2466486.6989003816</v>
      </c>
      <c r="AZ120" s="387">
        <v>2690397.0169600002</v>
      </c>
      <c r="BA120" s="387">
        <v>2527554.6182960346</v>
      </c>
      <c r="BB120" s="387">
        <v>2679714.942329206</v>
      </c>
      <c r="BC120" s="387">
        <v>2706398.1715573464</v>
      </c>
      <c r="BD120" s="387">
        <v>2698871.5226301742</v>
      </c>
      <c r="BE120" s="387">
        <v>2685526.3765691929</v>
      </c>
      <c r="BF120" s="387">
        <v>2780169</v>
      </c>
      <c r="BG120" s="387">
        <v>2785683.3106823661</v>
      </c>
      <c r="BH120" s="389"/>
    </row>
    <row r="121" spans="1:60" x14ac:dyDescent="0.2">
      <c r="A121" s="478">
        <v>99.94000244140625</v>
      </c>
      <c r="B121" s="400">
        <v>887394.82989183883</v>
      </c>
      <c r="C121" s="400">
        <f t="shared" si="2"/>
        <v>922218.91192973359</v>
      </c>
      <c r="D121" s="400">
        <v>957042.99396762834</v>
      </c>
      <c r="E121" s="400">
        <f t="shared" si="3"/>
        <v>1008393.9410485213</v>
      </c>
      <c r="F121" s="400">
        <v>1059744.8881294143</v>
      </c>
      <c r="G121" s="400">
        <v>1012934.1231671554</v>
      </c>
      <c r="H121" s="400">
        <v>1117384.2872599978</v>
      </c>
      <c r="I121" s="401">
        <v>977293.54819794768</v>
      </c>
      <c r="J121" s="400">
        <v>835672.28914274741</v>
      </c>
      <c r="K121" s="400">
        <v>895823.23282163742</v>
      </c>
      <c r="L121" s="400">
        <v>924196.93948682013</v>
      </c>
      <c r="M121" s="400">
        <v>953738.21572697849</v>
      </c>
      <c r="N121" s="400">
        <v>870174.95811678388</v>
      </c>
      <c r="O121" s="387">
        <v>839719.29431578948</v>
      </c>
      <c r="P121" s="387">
        <v>869702.96353473514</v>
      </c>
      <c r="Q121" s="387">
        <v>923891.59152941185</v>
      </c>
      <c r="R121" s="387">
        <v>924587.40787272132</v>
      </c>
      <c r="S121" s="388">
        <v>995740.55921213259</v>
      </c>
      <c r="T121" s="387">
        <v>934042.5654512851</v>
      </c>
      <c r="U121" s="387">
        <v>960833.99781520257</v>
      </c>
      <c r="V121" s="387">
        <v>954440.4509118963</v>
      </c>
      <c r="W121" s="387">
        <v>968720.69832276087</v>
      </c>
      <c r="X121" s="387">
        <v>1172161.2015254204</v>
      </c>
      <c r="Y121" s="387">
        <v>1149414.1839431671</v>
      </c>
      <c r="Z121" s="387">
        <v>1146674.3539803135</v>
      </c>
      <c r="AA121" s="387">
        <v>1251147.7305132649</v>
      </c>
      <c r="AB121" s="387">
        <v>1597017.567793926</v>
      </c>
      <c r="AC121" s="388">
        <v>1521529.9210108449</v>
      </c>
      <c r="AD121" s="387">
        <v>1527774.9724842131</v>
      </c>
      <c r="AE121" s="387">
        <v>1402683.8995018953</v>
      </c>
      <c r="AF121" s="387">
        <v>1555925.475117543</v>
      </c>
      <c r="AG121" s="387">
        <v>1491333.8451459203</v>
      </c>
      <c r="AH121" s="387">
        <v>1523331.8695652173</v>
      </c>
      <c r="AI121" s="387">
        <v>1641663.8966614804</v>
      </c>
      <c r="AJ121" s="387">
        <v>1785634.3482759586</v>
      </c>
      <c r="AK121" s="387">
        <v>1965395.0493273542</v>
      </c>
      <c r="AL121" s="387">
        <v>2147324.9458168084</v>
      </c>
      <c r="AM121" s="388">
        <v>2273623.6628470924</v>
      </c>
      <c r="AN121" s="387">
        <v>2447588.3130923864</v>
      </c>
      <c r="AO121" s="387">
        <v>2349225.2264539241</v>
      </c>
      <c r="AP121" s="387">
        <v>2217569.8802266656</v>
      </c>
      <c r="AQ121" s="387">
        <v>2263619.2694121958</v>
      </c>
      <c r="AR121" s="387">
        <v>2483750.4938209932</v>
      </c>
      <c r="AS121" s="387">
        <v>2724023.710218607</v>
      </c>
      <c r="AT121" s="387">
        <v>2926829.500347822</v>
      </c>
      <c r="AU121" s="387">
        <v>2892924.8877781541</v>
      </c>
      <c r="AV121" s="387">
        <v>2682879.5656081489</v>
      </c>
      <c r="AW121" s="388">
        <v>2368399.7425441011</v>
      </c>
      <c r="AX121" s="387">
        <v>2641853.1924235635</v>
      </c>
      <c r="AY121" s="387">
        <v>2756657.3518575188</v>
      </c>
      <c r="AZ121" s="387">
        <v>3013741.8109599999</v>
      </c>
      <c r="BA121" s="387">
        <v>2832848.4772673734</v>
      </c>
      <c r="BB121" s="387">
        <v>2986714.1592408288</v>
      </c>
      <c r="BC121" s="387">
        <v>3033181.959722315</v>
      </c>
      <c r="BD121" s="387">
        <v>3024737.6043609888</v>
      </c>
      <c r="BE121" s="387">
        <v>2993106.1394858323</v>
      </c>
      <c r="BF121" s="387">
        <v>3085946</v>
      </c>
      <c r="BG121" s="387">
        <v>3102411.8969357354</v>
      </c>
      <c r="BH121" s="389"/>
    </row>
    <row r="122" spans="1:60" x14ac:dyDescent="0.2">
      <c r="A122" s="475">
        <v>99.949996948242188</v>
      </c>
      <c r="B122" s="387">
        <v>997791.73402163235</v>
      </c>
      <c r="C122" s="387">
        <f t="shared" si="2"/>
        <v>1034793.5109217044</v>
      </c>
      <c r="D122" s="387">
        <v>1071795.2878217762</v>
      </c>
      <c r="E122" s="387">
        <f t="shared" si="3"/>
        <v>1127346.048103187</v>
      </c>
      <c r="F122" s="387">
        <v>1182896.8083845978</v>
      </c>
      <c r="G122" s="387">
        <v>1144720.2797543297</v>
      </c>
      <c r="H122" s="387">
        <v>1179534.6141932746</v>
      </c>
      <c r="I122" s="388">
        <v>1089840.0841126218</v>
      </c>
      <c r="J122" s="387">
        <v>931309.51905539026</v>
      </c>
      <c r="K122" s="387">
        <v>1001861.827119883</v>
      </c>
      <c r="L122" s="387">
        <v>1017222.2874157105</v>
      </c>
      <c r="M122" s="387">
        <v>1048582.8238810929</v>
      </c>
      <c r="N122" s="387">
        <v>962568.83644145529</v>
      </c>
      <c r="O122" s="387">
        <v>922272.14624561404</v>
      </c>
      <c r="P122" s="387">
        <v>965034.32871972315</v>
      </c>
      <c r="Q122" s="387">
        <v>1012879.3898666668</v>
      </c>
      <c r="R122" s="387">
        <v>1026128.476472833</v>
      </c>
      <c r="S122" s="388">
        <v>1114620.8285629018</v>
      </c>
      <c r="T122" s="387">
        <v>1030830.4825662483</v>
      </c>
      <c r="U122" s="387">
        <v>1070695.8767410105</v>
      </c>
      <c r="V122" s="387">
        <v>1063563.4365315787</v>
      </c>
      <c r="W122" s="387">
        <v>1089513.5267188111</v>
      </c>
      <c r="X122" s="387">
        <v>1252782.0632693791</v>
      </c>
      <c r="Y122" s="387">
        <v>1308147.1096172943</v>
      </c>
      <c r="Z122" s="387">
        <v>1228593.5795501326</v>
      </c>
      <c r="AA122" s="387">
        <v>1407493.7452092262</v>
      </c>
      <c r="AB122" s="387">
        <v>1813012.5999225816</v>
      </c>
      <c r="AC122" s="388">
        <v>1701887.8560762189</v>
      </c>
      <c r="AD122" s="387">
        <v>1715263.6781870425</v>
      </c>
      <c r="AE122" s="387">
        <v>1574506.922464835</v>
      </c>
      <c r="AF122" s="387">
        <v>1751191.4841546072</v>
      </c>
      <c r="AG122" s="387">
        <v>1684179.449672424</v>
      </c>
      <c r="AH122" s="387">
        <v>1712228.5519291293</v>
      </c>
      <c r="AI122" s="387">
        <v>1863455.3871626153</v>
      </c>
      <c r="AJ122" s="387">
        <v>2022075.9936239829</v>
      </c>
      <c r="AK122" s="387">
        <v>2218521.8056801194</v>
      </c>
      <c r="AL122" s="387">
        <v>2444312.6554501276</v>
      </c>
      <c r="AM122" s="388">
        <v>2593539.1334008416</v>
      </c>
      <c r="AN122" s="387">
        <v>2806341.3152796584</v>
      </c>
      <c r="AO122" s="387">
        <v>2683839.0145074823</v>
      </c>
      <c r="AP122" s="387">
        <v>2534761.4964926736</v>
      </c>
      <c r="AQ122" s="387">
        <v>2579860.1768544544</v>
      </c>
      <c r="AR122" s="387">
        <v>2830492.8227415998</v>
      </c>
      <c r="AS122" s="387">
        <v>3126849.4441003837</v>
      </c>
      <c r="AT122" s="387">
        <v>3365818.1398020778</v>
      </c>
      <c r="AU122" s="387">
        <v>3311550.2846853142</v>
      </c>
      <c r="AV122" s="387">
        <v>3072008.5113412654</v>
      </c>
      <c r="AW122" s="388">
        <v>2727780.1616819664</v>
      </c>
      <c r="AX122" s="387">
        <v>3050761.752546154</v>
      </c>
      <c r="AY122" s="387">
        <v>3161008.3967603077</v>
      </c>
      <c r="AZ122" s="387">
        <v>3451427.57008</v>
      </c>
      <c r="BA122" s="387">
        <v>3251158.1752650174</v>
      </c>
      <c r="BB122" s="387">
        <v>3416525.8790263478</v>
      </c>
      <c r="BC122" s="387">
        <v>3482104.2514824821</v>
      </c>
      <c r="BD122" s="387">
        <v>3463130.5609868811</v>
      </c>
      <c r="BE122" s="387">
        <v>3427382.1936223949</v>
      </c>
      <c r="BF122" s="387">
        <v>3543684</v>
      </c>
      <c r="BG122" s="387">
        <v>3563335.2904667328</v>
      </c>
      <c r="BH122" s="389"/>
    </row>
    <row r="123" spans="1:60" x14ac:dyDescent="0.2">
      <c r="A123" s="475">
        <v>99.959999084472656</v>
      </c>
      <c r="B123" s="387">
        <v>1125754.4115044249</v>
      </c>
      <c r="C123" s="387">
        <f t="shared" si="2"/>
        <v>1173917.1307357876</v>
      </c>
      <c r="D123" s="387">
        <v>1222079.8499671505</v>
      </c>
      <c r="E123" s="387">
        <f t="shared" si="3"/>
        <v>1289867.3385174097</v>
      </c>
      <c r="F123" s="387">
        <v>1357654.827067669</v>
      </c>
      <c r="G123" s="387">
        <v>1316262.2639296188</v>
      </c>
      <c r="H123" s="387">
        <v>1357633.0985467276</v>
      </c>
      <c r="I123" s="388">
        <v>1242154.3689025932</v>
      </c>
      <c r="J123" s="387">
        <v>1059233.3504847845</v>
      </c>
      <c r="K123" s="387">
        <v>1150122.5833333333</v>
      </c>
      <c r="L123" s="387">
        <v>1146485.0428233645</v>
      </c>
      <c r="M123" s="387">
        <v>1182766.7023166986</v>
      </c>
      <c r="N123" s="387">
        <v>1088704.7627636809</v>
      </c>
      <c r="O123" s="387">
        <v>1051570.6234385965</v>
      </c>
      <c r="P123" s="387">
        <v>1090966.2036199095</v>
      </c>
      <c r="Q123" s="387">
        <v>1145869.4708705882</v>
      </c>
      <c r="R123" s="387">
        <v>1164692.5707576247</v>
      </c>
      <c r="S123" s="388">
        <v>1277334.1974551668</v>
      </c>
      <c r="T123" s="387">
        <v>1172087.5546921699</v>
      </c>
      <c r="U123" s="387">
        <v>1217440.4979517525</v>
      </c>
      <c r="V123" s="387">
        <v>1238255.62315424</v>
      </c>
      <c r="W123" s="387">
        <v>1259379.6494426311</v>
      </c>
      <c r="X123" s="387">
        <v>1370226.4155387382</v>
      </c>
      <c r="Y123" s="387">
        <v>1480650.0716522802</v>
      </c>
      <c r="Z123" s="387">
        <v>1354820.3525581046</v>
      </c>
      <c r="AA123" s="387">
        <v>1634805.1693317534</v>
      </c>
      <c r="AB123" s="387">
        <v>2127699.8384065875</v>
      </c>
      <c r="AC123" s="388">
        <v>1980366.0452042299</v>
      </c>
      <c r="AD123" s="387">
        <v>1989661.6417265953</v>
      </c>
      <c r="AE123" s="387">
        <v>1825832.7650136272</v>
      </c>
      <c r="AF123" s="387">
        <v>2035922.6459058437</v>
      </c>
      <c r="AG123" s="387">
        <v>1960818.4893388923</v>
      </c>
      <c r="AH123" s="387">
        <v>1995770.4336169716</v>
      </c>
      <c r="AI123" s="387">
        <v>2165755.636488203</v>
      </c>
      <c r="AJ123" s="387">
        <v>2360345.5066416846</v>
      </c>
      <c r="AK123" s="387">
        <v>2597090.3916292973</v>
      </c>
      <c r="AL123" s="387">
        <v>2873018.2554717846</v>
      </c>
      <c r="AM123" s="388">
        <v>3057149.4149123272</v>
      </c>
      <c r="AN123" s="387">
        <v>3340546.1600874909</v>
      </c>
      <c r="AO123" s="387">
        <v>3160048.9065270969</v>
      </c>
      <c r="AP123" s="387">
        <v>2978999.5009361194</v>
      </c>
      <c r="AQ123" s="387">
        <v>3028107.4450934865</v>
      </c>
      <c r="AR123" s="387">
        <v>3331846.0256675589</v>
      </c>
      <c r="AS123" s="387">
        <v>3707629.7356380271</v>
      </c>
      <c r="AT123" s="387">
        <v>4004987.437829589</v>
      </c>
      <c r="AU123" s="387">
        <v>3924505.5317960083</v>
      </c>
      <c r="AV123" s="387">
        <v>3666783.5577334589</v>
      </c>
      <c r="AW123" s="388">
        <v>3230488.5397859472</v>
      </c>
      <c r="AX123" s="387">
        <v>3646465.1678637327</v>
      </c>
      <c r="AY123" s="387">
        <v>3748579.4556174385</v>
      </c>
      <c r="AZ123" s="387">
        <v>4134759.0253599999</v>
      </c>
      <c r="BA123" s="387">
        <v>3894097.3157440121</v>
      </c>
      <c r="BB123" s="387">
        <v>4105952.4558114419</v>
      </c>
      <c r="BC123" s="387">
        <v>4166134.0153356949</v>
      </c>
      <c r="BD123" s="387">
        <v>4128086.4965906194</v>
      </c>
      <c r="BE123" s="387">
        <v>4083286.602514409</v>
      </c>
      <c r="BF123" s="387">
        <v>4224999</v>
      </c>
      <c r="BG123" s="387">
        <v>4248160.2244999288</v>
      </c>
      <c r="BH123" s="389"/>
    </row>
    <row r="124" spans="1:60" x14ac:dyDescent="0.2">
      <c r="A124" s="475">
        <v>99.970001220703125</v>
      </c>
      <c r="B124" s="387">
        <v>1338775.9945919372</v>
      </c>
      <c r="C124" s="387">
        <f t="shared" si="2"/>
        <v>1412440.352787816</v>
      </c>
      <c r="D124" s="387">
        <v>1486104.7109836948</v>
      </c>
      <c r="E124" s="387">
        <f t="shared" si="3"/>
        <v>1569655.1344847842</v>
      </c>
      <c r="F124" s="387">
        <v>1653205.5579858737</v>
      </c>
      <c r="G124" s="387">
        <v>1576066.1070104577</v>
      </c>
      <c r="H124" s="387">
        <v>1625230.1682401611</v>
      </c>
      <c r="I124" s="388">
        <v>1481046.3569731587</v>
      </c>
      <c r="J124" s="387">
        <v>1264168.7529999041</v>
      </c>
      <c r="K124" s="387">
        <v>1377732.6703216373</v>
      </c>
      <c r="L124" s="387">
        <v>1389018.1851300462</v>
      </c>
      <c r="M124" s="387">
        <v>1400971.8319355645</v>
      </c>
      <c r="N124" s="387">
        <v>1299392.5988994192</v>
      </c>
      <c r="O124" s="387">
        <v>1260414.3786666668</v>
      </c>
      <c r="P124" s="387">
        <v>1281643.6723449561</v>
      </c>
      <c r="Q124" s="387">
        <v>1350847.4947764706</v>
      </c>
      <c r="R124" s="387">
        <v>1394291.2432559368</v>
      </c>
      <c r="S124" s="388">
        <v>1537833.0250956346</v>
      </c>
      <c r="T124" s="387">
        <v>1410535.2293285516</v>
      </c>
      <c r="U124" s="387">
        <v>1465024.1596722803</v>
      </c>
      <c r="V124" s="387">
        <v>1505383.6034375601</v>
      </c>
      <c r="W124" s="387">
        <v>1518437.0813984522</v>
      </c>
      <c r="X124" s="387">
        <v>1709710.2011104745</v>
      </c>
      <c r="Y124" s="387">
        <v>1763055.3082270261</v>
      </c>
      <c r="Z124" s="387">
        <v>1671559.2176353903</v>
      </c>
      <c r="AA124" s="387">
        <v>1966435.4424286629</v>
      </c>
      <c r="AB124" s="387">
        <v>2610338.6128021958</v>
      </c>
      <c r="AC124" s="388">
        <v>2442180.3856887058</v>
      </c>
      <c r="AD124" s="387">
        <v>2437867.3343614554</v>
      </c>
      <c r="AE124" s="387">
        <v>2228445.0211459538</v>
      </c>
      <c r="AF124" s="387">
        <v>2524874.6156194666</v>
      </c>
      <c r="AG124" s="387">
        <v>2424970.4042882668</v>
      </c>
      <c r="AH124" s="387">
        <v>2458098.2344096047</v>
      </c>
      <c r="AI124" s="387">
        <v>2678384.2871783157</v>
      </c>
      <c r="AJ124" s="387">
        <v>2928472.5395005457</v>
      </c>
      <c r="AK124" s="387">
        <v>3246769.9970104629</v>
      </c>
      <c r="AL124" s="387">
        <v>3597468.9010950336</v>
      </c>
      <c r="AM124" s="388">
        <v>3819317.8592975531</v>
      </c>
      <c r="AN124" s="387">
        <v>4219929.1872721594</v>
      </c>
      <c r="AO124" s="387">
        <v>3939329.7218933408</v>
      </c>
      <c r="AP124" s="387">
        <v>3702116.9889413118</v>
      </c>
      <c r="AQ124" s="387">
        <v>3774981.8708053278</v>
      </c>
      <c r="AR124" s="387">
        <v>4176046.5826940234</v>
      </c>
      <c r="AS124" s="387">
        <v>4701856.1705412026</v>
      </c>
      <c r="AT124" s="387">
        <v>5080098.6292664316</v>
      </c>
      <c r="AU124" s="387">
        <v>4925083.511999215</v>
      </c>
      <c r="AV124" s="387">
        <v>4614797.4129076442</v>
      </c>
      <c r="AW124" s="388">
        <v>4063340.6680485639</v>
      </c>
      <c r="AX124" s="387">
        <v>4599610.0269157402</v>
      </c>
      <c r="AY124" s="387">
        <v>4711369.0439643385</v>
      </c>
      <c r="AZ124" s="387">
        <v>5300088.2364799995</v>
      </c>
      <c r="BA124" s="387">
        <v>4959741.9996859049</v>
      </c>
      <c r="BB124" s="387">
        <v>5177212.579408248</v>
      </c>
      <c r="BC124" s="387">
        <v>5271279.252198657</v>
      </c>
      <c r="BD124" s="387">
        <v>5236232.5442936495</v>
      </c>
      <c r="BE124" s="387">
        <v>5153481.3679565582</v>
      </c>
      <c r="BF124" s="387">
        <v>5345506</v>
      </c>
      <c r="BG124" s="387">
        <v>5363289.5799404169</v>
      </c>
      <c r="BH124" s="389"/>
    </row>
    <row r="125" spans="1:60" x14ac:dyDescent="0.2">
      <c r="A125" s="475">
        <v>99.980003356933594</v>
      </c>
      <c r="B125" s="387">
        <v>1761137.2222222222</v>
      </c>
      <c r="C125" s="387">
        <f t="shared" si="2"/>
        <v>1868517.1381373312</v>
      </c>
      <c r="D125" s="387">
        <v>1975897.05405244</v>
      </c>
      <c r="E125" s="387">
        <f t="shared" si="3"/>
        <v>2080898.9526356983</v>
      </c>
      <c r="F125" s="387">
        <v>2185900.8512189565</v>
      </c>
      <c r="G125" s="387">
        <v>2105741.4295357717</v>
      </c>
      <c r="H125" s="387">
        <v>2179625.651426753</v>
      </c>
      <c r="I125" s="388">
        <v>1984776.7739978768</v>
      </c>
      <c r="J125" s="387">
        <v>1682470.0074877604</v>
      </c>
      <c r="K125" s="387">
        <v>1795840.8541666667</v>
      </c>
      <c r="L125" s="387">
        <v>1851065.7392065853</v>
      </c>
      <c r="M125" s="387">
        <v>1845672.0285643116</v>
      </c>
      <c r="N125" s="387">
        <v>1691084.7487007033</v>
      </c>
      <c r="O125" s="387">
        <v>1621785.6508070177</v>
      </c>
      <c r="P125" s="387">
        <v>1697154.7476710139</v>
      </c>
      <c r="Q125" s="387">
        <v>1785547.6608000002</v>
      </c>
      <c r="R125" s="387">
        <v>1831581.6455807672</v>
      </c>
      <c r="S125" s="388">
        <v>2043411.4284163974</v>
      </c>
      <c r="T125" s="387">
        <v>1867221.839609484</v>
      </c>
      <c r="U125" s="387">
        <v>1990440.6749203459</v>
      </c>
      <c r="V125" s="387">
        <v>1982804.3789888769</v>
      </c>
      <c r="W125" s="387">
        <v>2036874.7809734968</v>
      </c>
      <c r="X125" s="387">
        <v>2357130.0979667651</v>
      </c>
      <c r="Y125" s="387">
        <v>2534739.9046673286</v>
      </c>
      <c r="Z125" s="387">
        <v>2280162.1352595529</v>
      </c>
      <c r="AA125" s="387">
        <v>2680994.2167198472</v>
      </c>
      <c r="AB125" s="387">
        <v>3602455.5157828061</v>
      </c>
      <c r="AC125" s="388">
        <v>3385345.1927429982</v>
      </c>
      <c r="AD125" s="387">
        <v>3327520.9284264869</v>
      </c>
      <c r="AE125" s="387">
        <v>3042670.670843645</v>
      </c>
      <c r="AF125" s="387">
        <v>3537003.570006717</v>
      </c>
      <c r="AG125" s="387">
        <v>3389422.6851697438</v>
      </c>
      <c r="AH125" s="387">
        <v>3372993.2220538524</v>
      </c>
      <c r="AI125" s="387">
        <v>3690855.4705185476</v>
      </c>
      <c r="AJ125" s="387">
        <v>4108759.105903409</v>
      </c>
      <c r="AK125" s="387">
        <v>4605269.8236173391</v>
      </c>
      <c r="AL125" s="387">
        <v>5074591.7070886176</v>
      </c>
      <c r="AM125" s="388">
        <v>5406828.0528700091</v>
      </c>
      <c r="AN125" s="387">
        <v>6069781.345380689</v>
      </c>
      <c r="AO125" s="387">
        <v>5563620.543204858</v>
      </c>
      <c r="AP125" s="387">
        <v>5250802.3979630051</v>
      </c>
      <c r="AQ125" s="387">
        <v>5377875.0716363192</v>
      </c>
      <c r="AR125" s="387">
        <v>5995076.2215640796</v>
      </c>
      <c r="AS125" s="387">
        <v>6905001.2578453571</v>
      </c>
      <c r="AT125" s="387">
        <v>7288410.4809819795</v>
      </c>
      <c r="AU125" s="387">
        <v>7031154.4591677496</v>
      </c>
      <c r="AV125" s="387">
        <v>6630193.8940340672</v>
      </c>
      <c r="AW125" s="388">
        <v>5830784.7379330769</v>
      </c>
      <c r="AX125" s="387">
        <v>6865022.0492239054</v>
      </c>
      <c r="AY125" s="387">
        <v>6831539.280412918</v>
      </c>
      <c r="AZ125" s="387">
        <v>7664652.0417599995</v>
      </c>
      <c r="BA125" s="387">
        <v>7175872.0546525316</v>
      </c>
      <c r="BB125" s="387">
        <v>7449378.4517224096</v>
      </c>
      <c r="BC125" s="387">
        <v>7540032.2536978498</v>
      </c>
      <c r="BD125" s="387">
        <v>7453557.6000226345</v>
      </c>
      <c r="BE125" s="387">
        <v>7457755.0533317309</v>
      </c>
      <c r="BF125" s="387">
        <v>7584870</v>
      </c>
      <c r="BG125" s="387">
        <v>7608187.6217193929</v>
      </c>
      <c r="BH125" s="389"/>
    </row>
    <row r="126" spans="1:60" x14ac:dyDescent="0.2">
      <c r="A126" s="477">
        <v>99.989997863769531</v>
      </c>
      <c r="B126" s="393">
        <v>2184042.9139626352</v>
      </c>
      <c r="C126" s="393">
        <f t="shared" si="2"/>
        <v>2323959.9900996359</v>
      </c>
      <c r="D126" s="393">
        <v>2463877.0662366361</v>
      </c>
      <c r="E126" s="393">
        <f t="shared" si="3"/>
        <v>2625136.0275361808</v>
      </c>
      <c r="F126" s="393">
        <v>2786394.9888357255</v>
      </c>
      <c r="G126" s="393">
        <v>2630931.3535107616</v>
      </c>
      <c r="H126" s="393">
        <v>2774068.4769279729</v>
      </c>
      <c r="I126" s="394">
        <v>2525772.6617803164</v>
      </c>
      <c r="J126" s="393">
        <v>2100951.9904003073</v>
      </c>
      <c r="K126" s="393">
        <v>2282147.0632309942</v>
      </c>
      <c r="L126" s="393">
        <v>2310824.5128294947</v>
      </c>
      <c r="M126" s="393">
        <v>2285912.3032466997</v>
      </c>
      <c r="N126" s="393">
        <v>2080559.309996943</v>
      </c>
      <c r="O126" s="393">
        <v>2037110.6225964914</v>
      </c>
      <c r="P126" s="393">
        <v>2114648.1317540589</v>
      </c>
      <c r="Q126" s="393">
        <v>2256453.731890196</v>
      </c>
      <c r="R126" s="393">
        <v>2287746.0216631931</v>
      </c>
      <c r="S126" s="394">
        <v>2540931.6801866568</v>
      </c>
      <c r="T126" s="393">
        <v>2376792.6264196057</v>
      </c>
      <c r="U126" s="393">
        <v>2534880.7612198452</v>
      </c>
      <c r="V126" s="393">
        <v>2527379.7693148451</v>
      </c>
      <c r="W126" s="393">
        <v>2634848.2752561024</v>
      </c>
      <c r="X126" s="393">
        <v>2989733.5071627577</v>
      </c>
      <c r="Y126" s="393">
        <v>3417219.2584218164</v>
      </c>
      <c r="Z126" s="393">
        <v>2926467.9158651144</v>
      </c>
      <c r="AA126" s="393">
        <v>3468775.8859330844</v>
      </c>
      <c r="AB126" s="393">
        <v>4642442.4938593097</v>
      </c>
      <c r="AC126" s="394">
        <v>4384355.2967329975</v>
      </c>
      <c r="AD126" s="393">
        <v>4312037.0839434424</v>
      </c>
      <c r="AE126" s="393">
        <v>3907131.9998746905</v>
      </c>
      <c r="AF126" s="393">
        <v>4615719.5774561893</v>
      </c>
      <c r="AG126" s="393">
        <v>4415575.6657534251</v>
      </c>
      <c r="AH126" s="393">
        <v>4356051.148152465</v>
      </c>
      <c r="AI126" s="393">
        <v>4788139.6034883885</v>
      </c>
      <c r="AJ126" s="393">
        <v>5409839.2900248887</v>
      </c>
      <c r="AK126" s="393">
        <v>6098375.2227204777</v>
      </c>
      <c r="AL126" s="393">
        <v>6694108.221605598</v>
      </c>
      <c r="AM126" s="394">
        <v>7142484.8328092508</v>
      </c>
      <c r="AN126" s="393">
        <v>8007923.9008436622</v>
      </c>
      <c r="AO126" s="393">
        <v>7368422.1993444953</v>
      </c>
      <c r="AP126" s="393">
        <v>6943903.6889587864</v>
      </c>
      <c r="AQ126" s="393">
        <v>7113425.5909079798</v>
      </c>
      <c r="AR126" s="393">
        <v>7958570.3052750519</v>
      </c>
      <c r="AS126" s="393">
        <v>9319081.752738364</v>
      </c>
      <c r="AT126" s="393">
        <v>9810865.2099723984</v>
      </c>
      <c r="AU126" s="393">
        <v>9418231.4627145845</v>
      </c>
      <c r="AV126" s="393">
        <v>8936436.7461268511</v>
      </c>
      <c r="AW126" s="394">
        <v>7753513.5489656925</v>
      </c>
      <c r="AX126" s="393">
        <v>9424275.2645810973</v>
      </c>
      <c r="AY126" s="393">
        <v>8936009.6564865243</v>
      </c>
      <c r="AZ126" s="393">
        <v>10333012.110160001</v>
      </c>
      <c r="BA126" s="393">
        <v>9648399.2533176281</v>
      </c>
      <c r="BB126" s="393">
        <v>9924204.3915441893</v>
      </c>
      <c r="BC126" s="393">
        <v>10189745.545792231</v>
      </c>
      <c r="BD126" s="393">
        <v>10025342.625005893</v>
      </c>
      <c r="BE126" s="393">
        <v>10066693.835351584</v>
      </c>
      <c r="BF126" s="393">
        <v>10016904</v>
      </c>
      <c r="BG126" s="393">
        <v>10039152.158178465</v>
      </c>
      <c r="BH126" s="395"/>
    </row>
    <row r="127" spans="1:60" x14ac:dyDescent="0.2">
      <c r="A127" s="475">
        <v>99.990997314453125</v>
      </c>
      <c r="B127" s="387">
        <v>2307867.6642084564</v>
      </c>
      <c r="C127" s="387">
        <f t="shared" si="2"/>
        <v>2456275.4671756011</v>
      </c>
      <c r="D127" s="387">
        <v>2604683.2701427462</v>
      </c>
      <c r="E127" s="387">
        <f t="shared" si="3"/>
        <v>2804671.4245450571</v>
      </c>
      <c r="F127" s="387">
        <v>3004659.5789473681</v>
      </c>
      <c r="G127" s="387">
        <v>2777674.9661926632</v>
      </c>
      <c r="H127" s="387">
        <v>2952912.9296700964</v>
      </c>
      <c r="I127" s="388">
        <v>2688510.3064247081</v>
      </c>
      <c r="J127" s="387">
        <v>2223602.8042622637</v>
      </c>
      <c r="K127" s="387">
        <v>2435988.5317982454</v>
      </c>
      <c r="L127" s="387">
        <v>2457990.1865312196</v>
      </c>
      <c r="M127" s="387">
        <v>2425333.1415760196</v>
      </c>
      <c r="N127" s="387">
        <v>2214998.4970956896</v>
      </c>
      <c r="O127" s="387">
        <v>2163999.9320701757</v>
      </c>
      <c r="P127" s="387">
        <v>2241663.2757519297</v>
      </c>
      <c r="Q127" s="387">
        <v>2403580.8273568628</v>
      </c>
      <c r="R127" s="387">
        <v>2442138.1177092199</v>
      </c>
      <c r="S127" s="388">
        <v>2705099.2419761792</v>
      </c>
      <c r="T127" s="387">
        <v>2536206.3968918114</v>
      </c>
      <c r="U127" s="387">
        <v>2687888.4420573511</v>
      </c>
      <c r="V127" s="387">
        <v>2687867.3130880175</v>
      </c>
      <c r="W127" s="387">
        <v>2816245.5422389195</v>
      </c>
      <c r="X127" s="387">
        <v>3177102.6656918731</v>
      </c>
      <c r="Z127" s="387">
        <v>3117203.8252928625</v>
      </c>
      <c r="AA127" s="387">
        <v>3716570.255374237</v>
      </c>
      <c r="AB127" s="387">
        <v>4945644.9673083015</v>
      </c>
      <c r="AC127" s="388">
        <v>4684928.7827291461</v>
      </c>
      <c r="AD127" s="387">
        <v>4620912.5467443708</v>
      </c>
      <c r="AE127" s="387">
        <v>4178987.5131731462</v>
      </c>
      <c r="AF127" s="387">
        <v>4969230.4247420169</v>
      </c>
      <c r="AG127" s="387">
        <v>4722116.9045860637</v>
      </c>
      <c r="AH127" s="387">
        <v>4673107.3217158178</v>
      </c>
      <c r="AI127" s="387">
        <v>5143564.9166297931</v>
      </c>
      <c r="AJ127" s="387">
        <v>5847767.2540059844</v>
      </c>
      <c r="AK127" s="387">
        <v>6546198.8639760828</v>
      </c>
      <c r="AL127" s="387">
        <v>7183555.9590140628</v>
      </c>
      <c r="AM127" s="388">
        <v>7718547.816980226</v>
      </c>
      <c r="AN127" s="387">
        <v>8579224.1215498392</v>
      </c>
      <c r="AO127" s="387">
        <v>7933683.9531492162</v>
      </c>
      <c r="AP127" s="387">
        <v>7491778.1064929236</v>
      </c>
      <c r="AQ127" s="387">
        <v>7665430.9062202126</v>
      </c>
      <c r="AR127" s="387">
        <v>8569160.6258221827</v>
      </c>
      <c r="AS127" s="387">
        <v>10037428.336275823</v>
      </c>
      <c r="AT127" s="387">
        <v>10764611.037138432</v>
      </c>
      <c r="AU127" s="387">
        <v>10185685.17100108</v>
      </c>
      <c r="AV127" s="387">
        <v>9702216.6239835657</v>
      </c>
      <c r="AW127" s="388">
        <v>8395635.7351833843</v>
      </c>
      <c r="AX127" s="387">
        <v>10253678.31592115</v>
      </c>
      <c r="AY127" s="387">
        <v>9573268.3220923357</v>
      </c>
      <c r="AZ127" s="387">
        <v>11336140.121679999</v>
      </c>
      <c r="BA127" s="387">
        <v>10461738.277817039</v>
      </c>
      <c r="BB127" s="387">
        <v>10720442.558808781</v>
      </c>
      <c r="BC127" s="387">
        <v>10978982.268269625</v>
      </c>
      <c r="BD127" s="387">
        <v>10831778.613575274</v>
      </c>
      <c r="BE127" s="387">
        <v>10962919.393655699</v>
      </c>
      <c r="BF127" s="387">
        <v>10898178</v>
      </c>
      <c r="BG127" s="387">
        <v>10951300.597176904</v>
      </c>
      <c r="BH127" s="389"/>
    </row>
    <row r="128" spans="1:60" x14ac:dyDescent="0.2">
      <c r="A128" s="475">
        <v>99.991996765136719</v>
      </c>
      <c r="B128" s="387">
        <v>2477413.7881022617</v>
      </c>
      <c r="C128" s="387">
        <f t="shared" si="2"/>
        <v>2636648.9832824515</v>
      </c>
      <c r="D128" s="387">
        <v>2795884.1784626413</v>
      </c>
      <c r="E128" s="387">
        <f t="shared" si="3"/>
        <v>3026795.4478551531</v>
      </c>
      <c r="F128" s="387">
        <v>3257706.7172476645</v>
      </c>
      <c r="G128" s="387">
        <v>2981080.4373374647</v>
      </c>
      <c r="H128" s="387">
        <v>3174001.5135249812</v>
      </c>
      <c r="I128" s="388">
        <v>2870588.8255572966</v>
      </c>
      <c r="J128" s="387">
        <v>2370386.1783622927</v>
      </c>
      <c r="K128" s="387">
        <v>2587163.6038011694</v>
      </c>
      <c r="L128" s="387">
        <v>2632592.1310097203</v>
      </c>
      <c r="M128" s="387">
        <v>2614590.1592626427</v>
      </c>
      <c r="N128" s="387">
        <v>2366099.2222561911</v>
      </c>
      <c r="O128" s="387">
        <v>2317463.9157894738</v>
      </c>
      <c r="P128" s="387">
        <v>2407455.0319403778</v>
      </c>
      <c r="Q128" s="387">
        <v>2590155.3699137256</v>
      </c>
      <c r="R128" s="387">
        <v>2628049.6849150201</v>
      </c>
      <c r="S128" s="388">
        <v>2918384.8729482619</v>
      </c>
      <c r="T128" s="387">
        <v>2738776.4576608888</v>
      </c>
      <c r="U128" s="387">
        <v>2876397.7156121987</v>
      </c>
      <c r="V128" s="387">
        <v>2888498.1031696703</v>
      </c>
      <c r="W128" s="387">
        <v>3023801.5919196899</v>
      </c>
      <c r="X128" s="387">
        <v>3425114.1698907311</v>
      </c>
      <c r="Y128" s="387">
        <v>3727204.7505920096</v>
      </c>
      <c r="Z128" s="387">
        <v>3392654.6048879069</v>
      </c>
      <c r="AA128" s="387">
        <v>4015808.2365940381</v>
      </c>
      <c r="AB128" s="387">
        <v>5324406.4386810707</v>
      </c>
      <c r="AC128" s="388">
        <v>5053507.3683570391</v>
      </c>
      <c r="AD128" s="387">
        <v>5023683.3744906737</v>
      </c>
      <c r="AE128" s="387">
        <v>4519309.9554525232</v>
      </c>
      <c r="AF128" s="387">
        <v>5382770.7141723158</v>
      </c>
      <c r="AG128" s="387">
        <v>5121209.1929720072</v>
      </c>
      <c r="AH128" s="387">
        <v>5023421.2261335822</v>
      </c>
      <c r="AI128" s="387">
        <v>5545163.4642953994</v>
      </c>
      <c r="AJ128" s="387">
        <v>6280089.7301378679</v>
      </c>
      <c r="AK128" s="387">
        <v>7078104.4783258587</v>
      </c>
      <c r="AL128" s="387">
        <v>7752907.4433600884</v>
      </c>
      <c r="AM128" s="388">
        <v>8386759.7485476723</v>
      </c>
      <c r="AN128" s="387">
        <v>9287619.2086241022</v>
      </c>
      <c r="AO128" s="387">
        <v>8645149.2272669524</v>
      </c>
      <c r="AP128" s="387">
        <v>8123081.6611498045</v>
      </c>
      <c r="AQ128" s="387">
        <v>8367600.3759012586</v>
      </c>
      <c r="AR128" s="387">
        <v>9286187.686422836</v>
      </c>
      <c r="AS128" s="387">
        <v>10916370.866016544</v>
      </c>
      <c r="AT128" s="387">
        <v>11716203.515651997</v>
      </c>
      <c r="AU128" s="387">
        <v>11066926.100380877</v>
      </c>
      <c r="AV128" s="387">
        <v>10637001.249079861</v>
      </c>
      <c r="AW128" s="388">
        <v>9261443.0928550288</v>
      </c>
      <c r="AX128" s="387">
        <v>11270911.752567003</v>
      </c>
      <c r="AY128" s="387">
        <v>10381808.872105595</v>
      </c>
      <c r="AZ128" s="387">
        <v>12410817.61672</v>
      </c>
      <c r="BA128" s="387">
        <v>11378996.002198664</v>
      </c>
      <c r="BB128" s="387">
        <v>11680965.090460211</v>
      </c>
      <c r="BC128" s="387">
        <v>12077504.416871173</v>
      </c>
      <c r="BD128" s="387">
        <v>11768419.825296376</v>
      </c>
      <c r="BE128" s="387">
        <v>12119787.830781614</v>
      </c>
      <c r="BF128" s="387">
        <v>11873612</v>
      </c>
      <c r="BG128" s="387">
        <v>11912196.073698398</v>
      </c>
      <c r="BH128" s="389"/>
    </row>
    <row r="129" spans="1:60" x14ac:dyDescent="0.2">
      <c r="A129" s="475">
        <v>99.992996215820312</v>
      </c>
      <c r="B129" s="387">
        <v>2695151.7915437561</v>
      </c>
      <c r="C129" s="387">
        <f t="shared" si="2"/>
        <v>2862502.6207315628</v>
      </c>
      <c r="D129" s="387">
        <v>3029853.4499193695</v>
      </c>
      <c r="E129" s="387">
        <f t="shared" si="3"/>
        <v>3303509.1902137287</v>
      </c>
      <c r="F129" s="387">
        <v>3577164.9305080883</v>
      </c>
      <c r="G129" s="387">
        <v>3221643.6363636362</v>
      </c>
      <c r="H129" s="387">
        <v>3433510.4062798345</v>
      </c>
      <c r="I129" s="388">
        <v>3110057.4012030531</v>
      </c>
      <c r="J129" s="387">
        <v>2543151.9212825191</v>
      </c>
      <c r="K129" s="387">
        <v>2792729.1180555555</v>
      </c>
      <c r="L129" s="387">
        <v>2837656.1916104737</v>
      </c>
      <c r="M129" s="387">
        <v>2849720.0029892889</v>
      </c>
      <c r="N129" s="387">
        <v>2559676.9241822073</v>
      </c>
      <c r="O129" s="387">
        <v>2519406.5712280702</v>
      </c>
      <c r="P129" s="387">
        <v>2622524.4783071596</v>
      </c>
      <c r="Q129" s="387">
        <v>2787177.1974274511</v>
      </c>
      <c r="R129" s="387">
        <v>2858916.1579240905</v>
      </c>
      <c r="S129" s="388">
        <v>3189543.7757942425</v>
      </c>
      <c r="T129" s="387">
        <v>2986535.5425383542</v>
      </c>
      <c r="U129" s="387">
        <v>3098934.1795175239</v>
      </c>
      <c r="V129" s="387">
        <v>3142733.9163755593</v>
      </c>
      <c r="W129" s="387">
        <v>3288886.0474225539</v>
      </c>
      <c r="X129" s="387">
        <v>3707305.7859274046</v>
      </c>
      <c r="Y129" s="387">
        <v>4150653.9888472999</v>
      </c>
      <c r="Z129" s="387">
        <v>3718534.751150866</v>
      </c>
      <c r="AA129" s="387">
        <v>4200112.3408879573</v>
      </c>
      <c r="AB129" s="387">
        <v>5775163.0065101869</v>
      </c>
      <c r="AC129" s="388">
        <v>5450453.8383053485</v>
      </c>
      <c r="AD129" s="387">
        <v>5501406.5382055491</v>
      </c>
      <c r="AE129" s="387">
        <v>4915616.731806648</v>
      </c>
      <c r="AF129" s="387">
        <v>5875195.0563595295</v>
      </c>
      <c r="AG129" s="387">
        <v>5628984.284216796</v>
      </c>
      <c r="AH129" s="387">
        <v>5465282.2345261686</v>
      </c>
      <c r="AI129" s="387">
        <v>6014470.4266282236</v>
      </c>
      <c r="AJ129" s="387">
        <v>6840607.545513018</v>
      </c>
      <c r="AK129" s="387">
        <v>7708950.8759342292</v>
      </c>
      <c r="AL129" s="387">
        <v>8468310.1757197566</v>
      </c>
      <c r="AM129" s="388">
        <v>9181654.7182220314</v>
      </c>
      <c r="AN129" s="387">
        <v>10193213.24476617</v>
      </c>
      <c r="AO129" s="387">
        <v>9463140.781015778</v>
      </c>
      <c r="AP129" s="387">
        <v>8882090.9425597247</v>
      </c>
      <c r="AQ129" s="387">
        <v>9173929.83531712</v>
      </c>
      <c r="AR129" s="387">
        <v>10228682.022955695</v>
      </c>
      <c r="AS129" s="387">
        <v>11960797.289457873</v>
      </c>
      <c r="AT129" s="387">
        <v>12453221.572874356</v>
      </c>
      <c r="AU129" s="387">
        <v>12182212.24467702</v>
      </c>
      <c r="AV129" s="387">
        <v>11819090.127193358</v>
      </c>
      <c r="AW129" s="388">
        <v>10326333.391937053</v>
      </c>
      <c r="AX129" s="387">
        <v>12686129.310719388</v>
      </c>
      <c r="AY129" s="387">
        <v>11420331.252177816</v>
      </c>
      <c r="AZ129" s="387">
        <v>13769460.446799999</v>
      </c>
      <c r="BA129" s="387">
        <v>12431644.462504907</v>
      </c>
      <c r="BB129" s="387">
        <v>12884272.791652203</v>
      </c>
      <c r="BC129" s="387">
        <v>13216548.698490301</v>
      </c>
      <c r="BD129" s="387">
        <v>12817089.709613226</v>
      </c>
      <c r="BE129" s="387">
        <v>13497755.987233689</v>
      </c>
      <c r="BF129" s="387">
        <v>13094793</v>
      </c>
      <c r="BG129" s="387">
        <v>13143261.781529294</v>
      </c>
      <c r="BH129" s="389"/>
    </row>
    <row r="130" spans="1:60" x14ac:dyDescent="0.2">
      <c r="A130" s="475">
        <v>99.994003295898438</v>
      </c>
      <c r="B130" s="387">
        <v>2946245.0275319568</v>
      </c>
      <c r="C130" s="387">
        <f t="shared" si="2"/>
        <v>3150977.1238119677</v>
      </c>
      <c r="D130" s="387">
        <v>3355709.220091979</v>
      </c>
      <c r="E130" s="387">
        <f t="shared" si="3"/>
        <v>3626954.6872845404</v>
      </c>
      <c r="F130" s="387">
        <v>3898200.1544771018</v>
      </c>
      <c r="G130" s="387">
        <v>3519818.4708681456</v>
      </c>
      <c r="H130" s="387">
        <v>3720831.5850217459</v>
      </c>
      <c r="I130" s="388">
        <v>3437827.8449173532</v>
      </c>
      <c r="J130" s="387">
        <v>2791068.7956225402</v>
      </c>
      <c r="K130" s="387">
        <v>3060856.2898391811</v>
      </c>
      <c r="L130" s="387">
        <v>3086755.0303879497</v>
      </c>
      <c r="M130" s="387">
        <v>3103402.2024412528</v>
      </c>
      <c r="N130" s="387">
        <v>2779963.0250687865</v>
      </c>
      <c r="O130" s="387">
        <v>2799452.8898245613</v>
      </c>
      <c r="P130" s="387">
        <v>2868386.0330050569</v>
      </c>
      <c r="Q130" s="387">
        <v>3058723.2225882355</v>
      </c>
      <c r="R130" s="387">
        <v>3126753.6442891946</v>
      </c>
      <c r="S130" s="388">
        <v>3551869.1560812825</v>
      </c>
      <c r="T130" s="387">
        <v>3291120.1562064155</v>
      </c>
      <c r="U130" s="387">
        <v>3385759.6273099682</v>
      </c>
      <c r="V130" s="387">
        <v>3488055.0734874946</v>
      </c>
      <c r="W130" s="387">
        <v>3633535.8530106139</v>
      </c>
      <c r="X130" s="387">
        <v>4120928.9037127788</v>
      </c>
      <c r="Y130" s="387">
        <v>4598045.8751814226</v>
      </c>
      <c r="Z130" s="387">
        <v>4117356.5600508996</v>
      </c>
      <c r="AA130" s="387">
        <v>4641089.3152703075</v>
      </c>
      <c r="AB130" s="387">
        <v>6346455.0477531049</v>
      </c>
      <c r="AC130" s="388">
        <v>5955908.7752964627</v>
      </c>
      <c r="AD130" s="387">
        <v>6075639.0143017164</v>
      </c>
      <c r="AE130" s="387">
        <v>5431994.7611916922</v>
      </c>
      <c r="AF130" s="387">
        <v>6530425.3180680228</v>
      </c>
      <c r="AG130" s="387">
        <v>6272889.0794520546</v>
      </c>
      <c r="AH130" s="387">
        <v>6065751.2024711501</v>
      </c>
      <c r="AI130" s="387">
        <v>6617343.2423745012</v>
      </c>
      <c r="AJ130" s="387">
        <v>7585273.3791213408</v>
      </c>
      <c r="AK130" s="387">
        <v>8551125.2735425998</v>
      </c>
      <c r="AL130" s="387">
        <v>9364946.987804383</v>
      </c>
      <c r="AM130" s="388">
        <v>10228819.420348557</v>
      </c>
      <c r="AN130" s="387">
        <v>11309211.941568587</v>
      </c>
      <c r="AO130" s="387">
        <v>10525537.834701085</v>
      </c>
      <c r="AP130" s="387">
        <v>9879950.8064604718</v>
      </c>
      <c r="AQ130" s="387">
        <v>10288707.65724062</v>
      </c>
      <c r="AR130" s="387">
        <v>11549663.325935178</v>
      </c>
      <c r="AS130" s="387">
        <v>13337093.595322827</v>
      </c>
      <c r="AT130" s="387">
        <v>13632687.544016335</v>
      </c>
      <c r="AU130" s="387">
        <v>13499933.021008175</v>
      </c>
      <c r="AV130" s="387">
        <v>13296614.432080802</v>
      </c>
      <c r="AW130" s="388">
        <v>11630583.033884682</v>
      </c>
      <c r="AX130" s="387">
        <v>14429058.093047984</v>
      </c>
      <c r="AY130" s="387">
        <v>12906765.068282433</v>
      </c>
      <c r="AZ130" s="387">
        <v>15454330.737199999</v>
      </c>
      <c r="BA130" s="387">
        <v>13790492.256380055</v>
      </c>
      <c r="BB130" s="387">
        <v>14537666.229448754</v>
      </c>
      <c r="BC130" s="387">
        <v>14699373.877906475</v>
      </c>
      <c r="BD130" s="387">
        <v>14231564.371099018</v>
      </c>
      <c r="BE130" s="387">
        <v>14956306.214085499</v>
      </c>
      <c r="BF130" s="387">
        <v>14741502</v>
      </c>
      <c r="BG130" s="387">
        <v>14784932.785643354</v>
      </c>
      <c r="BH130" s="389"/>
    </row>
    <row r="131" spans="1:60" x14ac:dyDescent="0.2">
      <c r="A131" s="475">
        <v>99.995002746582031</v>
      </c>
      <c r="B131" s="387">
        <v>3267424.406096362</v>
      </c>
      <c r="C131" s="387">
        <f t="shared" si="2"/>
        <v>3515874.0485955738</v>
      </c>
      <c r="D131" s="387">
        <v>3764323.6910947859</v>
      </c>
      <c r="E131" s="387">
        <f t="shared" si="3"/>
        <v>4014532.6452739821</v>
      </c>
      <c r="F131" s="387">
        <v>4264741.5994531782</v>
      </c>
      <c r="G131" s="387">
        <v>3888264.5493277265</v>
      </c>
      <c r="H131" s="387">
        <v>4063366.1720589795</v>
      </c>
      <c r="I131" s="388">
        <v>3858193.7748572002</v>
      </c>
      <c r="J131" s="387">
        <v>3162141.4603052703</v>
      </c>
      <c r="K131" s="387">
        <v>3428717.8241959065</v>
      </c>
      <c r="L131" s="387">
        <v>3455277.7780891494</v>
      </c>
      <c r="M131" s="387">
        <v>3429652.3896039198</v>
      </c>
      <c r="N131" s="387">
        <v>3075168.9147049831</v>
      </c>
      <c r="O131" s="387">
        <v>3161741.2</v>
      </c>
      <c r="P131" s="387">
        <v>3202058.707213202</v>
      </c>
      <c r="Q131" s="387">
        <v>3440853.428956863</v>
      </c>
      <c r="R131" s="387">
        <v>3526146.5636539757</v>
      </c>
      <c r="S131" s="388">
        <v>3972160.9486963833</v>
      </c>
      <c r="T131" s="387">
        <v>3725670.102211596</v>
      </c>
      <c r="U131" s="387">
        <v>3754294.6900318619</v>
      </c>
      <c r="V131" s="387">
        <v>3929279.5235421439</v>
      </c>
      <c r="W131" s="387">
        <v>4052835.722034038</v>
      </c>
      <c r="X131" s="387">
        <v>4624724.4958011424</v>
      </c>
      <c r="Y131" s="387">
        <v>4911935.4507677034</v>
      </c>
      <c r="Z131" s="387">
        <v>4626756.5783150559</v>
      </c>
      <c r="AA131" s="387">
        <v>5221091.4540979126</v>
      </c>
      <c r="AB131" s="387">
        <v>7211417.2464369917</v>
      </c>
      <c r="AC131" s="388">
        <v>6694347.4026825232</v>
      </c>
      <c r="AD131" s="387">
        <v>6834381.3027710589</v>
      </c>
      <c r="AE131" s="387">
        <v>6086685.701199837</v>
      </c>
      <c r="AF131" s="387">
        <v>7386441.2071808027</v>
      </c>
      <c r="AG131" s="387">
        <v>7103223.3847528296</v>
      </c>
      <c r="AH131" s="387">
        <v>6866160.2718265532</v>
      </c>
      <c r="AI131" s="387">
        <v>7441890.578324602</v>
      </c>
      <c r="AJ131" s="387">
        <v>8627254.5979473703</v>
      </c>
      <c r="AK131" s="387">
        <v>9684100.4364723451</v>
      </c>
      <c r="AL131" s="387">
        <v>10761690.866524993</v>
      </c>
      <c r="AM131" s="388">
        <v>11732406.933646003</v>
      </c>
      <c r="AN131" s="387">
        <v>12896845.872929903</v>
      </c>
      <c r="AO131" s="387">
        <v>12035232.715262074</v>
      </c>
      <c r="AP131" s="387">
        <v>11180876.95978432</v>
      </c>
      <c r="AQ131" s="387">
        <v>11843611.340290846</v>
      </c>
      <c r="AR131" s="387">
        <v>13269262.437490337</v>
      </c>
      <c r="AS131" s="387">
        <v>15111012.913989924</v>
      </c>
      <c r="AT131" s="387">
        <v>15423475.902250744</v>
      </c>
      <c r="AU131" s="387">
        <v>15232485.440866083</v>
      </c>
      <c r="AV131" s="387">
        <v>15259425.760421125</v>
      </c>
      <c r="AW131" s="388">
        <v>13624890.912390541</v>
      </c>
      <c r="AX131" s="387">
        <v>16826940.622251876</v>
      </c>
      <c r="AY131" s="387">
        <v>14972215.112144765</v>
      </c>
      <c r="AZ131" s="387">
        <v>17851550.733199999</v>
      </c>
      <c r="BA131" s="387">
        <v>15792887.913152728</v>
      </c>
      <c r="BB131" s="387">
        <v>16418470.845735449</v>
      </c>
      <c r="BC131" s="387">
        <v>16803080.535125997</v>
      </c>
      <c r="BD131" s="387">
        <v>16669843.713253671</v>
      </c>
      <c r="BE131" s="387">
        <v>17313154.536980677</v>
      </c>
      <c r="BF131" s="387">
        <v>16885220</v>
      </c>
      <c r="BG131" s="387">
        <v>16943246.780252516</v>
      </c>
      <c r="BH131" s="389"/>
    </row>
    <row r="132" spans="1:60" x14ac:dyDescent="0.2">
      <c r="A132" s="475">
        <v>99.996002197265625</v>
      </c>
      <c r="B132" s="387">
        <v>3733737.4990167161</v>
      </c>
      <c r="C132" s="387">
        <f t="shared" si="2"/>
        <v>4011729.2796403538</v>
      </c>
      <c r="D132" s="387">
        <v>4289721.0602639914</v>
      </c>
      <c r="E132" s="387">
        <f t="shared" si="3"/>
        <v>4598313.8641488552</v>
      </c>
      <c r="F132" s="387">
        <v>4906906.66803372</v>
      </c>
      <c r="G132" s="387">
        <v>4434937.8166325456</v>
      </c>
      <c r="H132" s="387">
        <v>4675453.7931473423</v>
      </c>
      <c r="I132" s="388">
        <v>4354971.5533538898</v>
      </c>
      <c r="J132" s="387">
        <v>3616556.5064797928</v>
      </c>
      <c r="K132" s="387">
        <v>3895064.0058479533</v>
      </c>
      <c r="L132" s="387">
        <v>3969433.8803748135</v>
      </c>
      <c r="M132" s="387">
        <v>3911769.9520053146</v>
      </c>
      <c r="N132" s="387">
        <v>3542022.0794863957</v>
      </c>
      <c r="O132" s="387">
        <v>3629823.0590877193</v>
      </c>
      <c r="P132" s="387">
        <v>3675023.575192973</v>
      </c>
      <c r="Q132" s="387">
        <v>3942364.7987450981</v>
      </c>
      <c r="R132" s="387">
        <v>4050278.0501952036</v>
      </c>
      <c r="S132" s="388">
        <v>4574094.6541143274</v>
      </c>
      <c r="T132" s="387">
        <v>4339404.0167364022</v>
      </c>
      <c r="U132" s="387">
        <v>4367807.3767865272</v>
      </c>
      <c r="V132" s="387">
        <v>4500054.588457169</v>
      </c>
      <c r="W132" s="387">
        <v>4584727.9389049709</v>
      </c>
      <c r="X132" s="387">
        <v>5365266.5974826617</v>
      </c>
      <c r="Y132" s="387">
        <v>6302210.0096249329</v>
      </c>
      <c r="Z132" s="387">
        <v>5299377.4776002085</v>
      </c>
      <c r="AA132" s="387">
        <v>5963499.2802260928</v>
      </c>
      <c r="AB132" s="387">
        <v>8351778.0311785191</v>
      </c>
      <c r="AC132" s="388">
        <v>7718414.1831818642</v>
      </c>
      <c r="AD132" s="387">
        <v>7886126.6043083724</v>
      </c>
      <c r="AE132" s="387">
        <v>7007403.7055230094</v>
      </c>
      <c r="AF132" s="387">
        <v>8666030.7501984499</v>
      </c>
      <c r="AG132" s="387">
        <v>8300313.9176891008</v>
      </c>
      <c r="AH132" s="387">
        <v>8123685.2419862449</v>
      </c>
      <c r="AI132" s="387">
        <v>8635703.6588116065</v>
      </c>
      <c r="AJ132" s="387">
        <v>10193723.662182948</v>
      </c>
      <c r="AK132" s="387">
        <v>11305929.542600896</v>
      </c>
      <c r="AL132" s="387">
        <v>12613027.930101922</v>
      </c>
      <c r="AM132" s="388">
        <v>14009847.879550176</v>
      </c>
      <c r="AN132" s="387">
        <v>15119934.205291115</v>
      </c>
      <c r="AO132" s="387">
        <v>14266743.0262964</v>
      </c>
      <c r="AP132" s="387">
        <v>13185136.297061834</v>
      </c>
      <c r="AQ132" s="387">
        <v>14009903.64521569</v>
      </c>
      <c r="AR132" s="387">
        <v>15539308.294927148</v>
      </c>
      <c r="AS132" s="387">
        <v>17607947.957665108</v>
      </c>
      <c r="AT132" s="387">
        <v>17864051.195117023</v>
      </c>
      <c r="AU132" s="387">
        <v>18017815.90535954</v>
      </c>
      <c r="AV132" s="387">
        <v>18025421.38534623</v>
      </c>
      <c r="AW132" s="388">
        <v>16471485.814205339</v>
      </c>
      <c r="AX132" s="387">
        <v>20807625.730863452</v>
      </c>
      <c r="AY132" s="387">
        <v>18232502.702246159</v>
      </c>
      <c r="AZ132" s="387">
        <v>21738524.48832</v>
      </c>
      <c r="BA132" s="387">
        <v>18658605.227012169</v>
      </c>
      <c r="BB132" s="387">
        <v>19296316.4289627</v>
      </c>
      <c r="BC132" s="387">
        <v>19565311.245552551</v>
      </c>
      <c r="BD132" s="387">
        <v>19401743.854985803</v>
      </c>
      <c r="BE132" s="387">
        <v>21208447.726171866</v>
      </c>
      <c r="BF132" s="387">
        <v>20129976</v>
      </c>
      <c r="BG132" s="387">
        <v>20251543.10838417</v>
      </c>
      <c r="BH132" s="389"/>
    </row>
    <row r="133" spans="1:60" x14ac:dyDescent="0.2">
      <c r="A133" s="475">
        <v>99.997001647949219</v>
      </c>
      <c r="B133" s="387">
        <v>4570721.7581120944</v>
      </c>
      <c r="C133" s="387">
        <f t="shared" si="2"/>
        <v>4882037.4830099382</v>
      </c>
      <c r="D133" s="387">
        <v>5193353.2079077829</v>
      </c>
      <c r="E133" s="387">
        <f t="shared" si="3"/>
        <v>5518161.4841088243</v>
      </c>
      <c r="F133" s="387">
        <v>5842969.7603098648</v>
      </c>
      <c r="G133" s="387">
        <v>5393973.6260720408</v>
      </c>
      <c r="H133" s="387">
        <v>5567684.8498992259</v>
      </c>
      <c r="I133" s="388">
        <v>5262850.6750240102</v>
      </c>
      <c r="J133" s="387">
        <v>4473310.234808486</v>
      </c>
      <c r="K133" s="387">
        <v>4656135.5504385969</v>
      </c>
      <c r="L133" s="387">
        <v>4816127.4766617035</v>
      </c>
      <c r="M133" s="387">
        <v>4763684.0116250115</v>
      </c>
      <c r="N133" s="387">
        <v>4251235.6612656685</v>
      </c>
      <c r="O133" s="387">
        <v>4288664.3724912284</v>
      </c>
      <c r="P133" s="387">
        <v>4459450.4162895922</v>
      </c>
      <c r="Q133" s="387">
        <v>4736295.9176784316</v>
      </c>
      <c r="R133" s="387">
        <v>4832862.0485513834</v>
      </c>
      <c r="S133" s="388">
        <v>5616017.8559374912</v>
      </c>
      <c r="T133" s="387">
        <v>5278055.3992827255</v>
      </c>
      <c r="U133" s="387">
        <v>5357753.8903959943</v>
      </c>
      <c r="V133" s="387">
        <v>5408620.0950686866</v>
      </c>
      <c r="W133" s="387">
        <v>5589829.0336063728</v>
      </c>
      <c r="X133" s="387">
        <v>6496304.4416605746</v>
      </c>
      <c r="Y133" s="387">
        <v>8378374.4997326406</v>
      </c>
      <c r="Z133" s="387">
        <v>6521890.6855795495</v>
      </c>
      <c r="AA133" s="387">
        <v>7113482.1799617112</v>
      </c>
      <c r="AB133" s="387">
        <v>10133606.006123096</v>
      </c>
      <c r="AC133" s="388">
        <v>9451193.5503226463</v>
      </c>
      <c r="AD133" s="387">
        <v>9575349.6851025149</v>
      </c>
      <c r="AE133" s="387">
        <v>8526882.090160083</v>
      </c>
      <c r="AF133" s="387">
        <v>10524326.498259755</v>
      </c>
      <c r="AG133" s="387">
        <v>10040358.40571769</v>
      </c>
      <c r="AH133" s="387">
        <v>9971324.7645413224</v>
      </c>
      <c r="AI133" s="387">
        <v>10698070.197913246</v>
      </c>
      <c r="AJ133" s="387">
        <v>12727382.491344837</v>
      </c>
      <c r="AK133" s="387">
        <v>13712292.890881913</v>
      </c>
      <c r="AL133" s="387">
        <v>15420411.339622896</v>
      </c>
      <c r="AM133" s="388">
        <v>17532484.49288493</v>
      </c>
      <c r="AN133" s="387">
        <v>18917279.17977294</v>
      </c>
      <c r="AO133" s="387">
        <v>17874223.409944359</v>
      </c>
      <c r="AP133" s="387">
        <v>16343123.413964404</v>
      </c>
      <c r="AQ133" s="387">
        <v>17670633.652792372</v>
      </c>
      <c r="AR133" s="387">
        <v>19099794.743074637</v>
      </c>
      <c r="AS133" s="387">
        <v>20974171.194990061</v>
      </c>
      <c r="AT133" s="387">
        <v>21625974.899535488</v>
      </c>
      <c r="AU133" s="387">
        <v>22277618.412807893</v>
      </c>
      <c r="AV133" s="387">
        <v>22325570.477103487</v>
      </c>
      <c r="AW133" s="388">
        <v>20788928.892423537</v>
      </c>
      <c r="AX133" s="387">
        <v>26398934.199418321</v>
      </c>
      <c r="AY133" s="387">
        <v>23554995.984576777</v>
      </c>
      <c r="AZ133" s="387">
        <v>27680166.006079998</v>
      </c>
      <c r="BA133" s="387">
        <v>24030726.22913231</v>
      </c>
      <c r="BB133" s="387">
        <v>24535531.208887864</v>
      </c>
      <c r="BC133" s="387">
        <v>25026246.854807444</v>
      </c>
      <c r="BD133" s="387">
        <v>24259264.318095651</v>
      </c>
      <c r="BE133" s="387">
        <v>27491025.730445806</v>
      </c>
      <c r="BF133" s="387">
        <v>26403930</v>
      </c>
      <c r="BG133" s="387">
        <v>26436648.138884947</v>
      </c>
      <c r="BH133" s="389"/>
    </row>
    <row r="134" spans="1:60" x14ac:dyDescent="0.2">
      <c r="A134" s="475">
        <v>99.998001098632812</v>
      </c>
      <c r="B134" s="387">
        <v>6252339.9970501475</v>
      </c>
      <c r="C134" s="387">
        <f t="shared" si="2"/>
        <v>6622949.9963749219</v>
      </c>
      <c r="D134" s="387">
        <v>6993559.9956996962</v>
      </c>
      <c r="E134" s="387">
        <f t="shared" si="3"/>
        <v>7342752.7116798777</v>
      </c>
      <c r="F134" s="387">
        <v>7691945.4276600592</v>
      </c>
      <c r="G134" s="387">
        <v>6973826.5859569525</v>
      </c>
      <c r="H134" s="387">
        <v>7217602.4601676036</v>
      </c>
      <c r="I134" s="388">
        <v>7147429.9635040183</v>
      </c>
      <c r="J134" s="387">
        <v>5971958.1722184895</v>
      </c>
      <c r="K134" s="387">
        <v>5959118.0445906436</v>
      </c>
      <c r="L134" s="387">
        <v>6226855.13232332</v>
      </c>
      <c r="M134" s="387">
        <v>6205802.0719089936</v>
      </c>
      <c r="N134" s="387">
        <v>5592965.5796392541</v>
      </c>
      <c r="O134" s="387">
        <v>5656018.597614035</v>
      </c>
      <c r="P134" s="387">
        <v>5951963.1038062284</v>
      </c>
      <c r="Q134" s="387">
        <v>6294515.2439215686</v>
      </c>
      <c r="R134" s="387">
        <v>6463269.7592391465</v>
      </c>
      <c r="S134" s="388">
        <v>7709052.1147073973</v>
      </c>
      <c r="T134" s="387">
        <v>6950170.6485355655</v>
      </c>
      <c r="U134" s="387">
        <v>7259422.9411015026</v>
      </c>
      <c r="V134" s="387">
        <v>7182560.4498831993</v>
      </c>
      <c r="W134" s="387">
        <v>7629734.377532796</v>
      </c>
      <c r="X134" s="387">
        <v>8621016.3438123651</v>
      </c>
      <c r="Y134" s="387">
        <v>38880830.187457033</v>
      </c>
      <c r="Z134" s="387">
        <v>8422363.2513192855</v>
      </c>
      <c r="AA134" s="387">
        <v>9501370.7799070124</v>
      </c>
      <c r="AB134" s="387">
        <v>13607344.078966815</v>
      </c>
      <c r="AC134" s="388">
        <v>12951729.489374641</v>
      </c>
      <c r="AD134" s="387">
        <v>13107542.338208796</v>
      </c>
      <c r="AE134" s="387">
        <v>11635679.6371041</v>
      </c>
      <c r="AF134" s="387">
        <v>14356114.880991636</v>
      </c>
      <c r="AG134" s="387">
        <v>13463650.6823109</v>
      </c>
      <c r="AH134" s="387">
        <v>13119268.790535027</v>
      </c>
      <c r="AI134" s="387">
        <v>13969384.82556629</v>
      </c>
      <c r="AJ134" s="387">
        <v>17577235.093710676</v>
      </c>
      <c r="AK134" s="387">
        <v>18682021.201793719</v>
      </c>
      <c r="AL134" s="387">
        <v>21702545.705383126</v>
      </c>
      <c r="AM134" s="388">
        <v>24698889.687363423</v>
      </c>
      <c r="AN134" s="387">
        <v>26509793.40881158</v>
      </c>
      <c r="AO134" s="387">
        <v>25001599.654462766</v>
      </c>
      <c r="AP134" s="387">
        <v>22990568.021867748</v>
      </c>
      <c r="AQ134" s="387">
        <v>24720042.093119882</v>
      </c>
      <c r="AR134" s="387">
        <v>26891435.674338389</v>
      </c>
      <c r="AS134" s="387">
        <v>28865464.290243562</v>
      </c>
      <c r="AT134" s="387">
        <v>29684839.363238558</v>
      </c>
      <c r="AU134" s="387">
        <v>30005243.871266276</v>
      </c>
      <c r="AV134" s="387">
        <v>32750075.811007448</v>
      </c>
      <c r="AW134" s="388">
        <v>30802155.982571177</v>
      </c>
      <c r="AX134" s="387">
        <v>39111628.263069563</v>
      </c>
      <c r="AY134" s="387">
        <v>33208898.644959912</v>
      </c>
      <c r="AZ134" s="387">
        <v>37312798.729599997</v>
      </c>
      <c r="BA134" s="387">
        <v>34749088.834550448</v>
      </c>
      <c r="BB134" s="387">
        <v>35594727.031284966</v>
      </c>
      <c r="BC134" s="387">
        <v>34938690.896632068</v>
      </c>
      <c r="BD134" s="387">
        <v>34367486.081164941</v>
      </c>
      <c r="BE134" s="387">
        <v>37039591.277907811</v>
      </c>
      <c r="BF134" s="387">
        <v>35379712</v>
      </c>
      <c r="BG134" s="387">
        <v>35548336.971485317</v>
      </c>
      <c r="BH134" s="389"/>
    </row>
    <row r="135" spans="1:60" x14ac:dyDescent="0.2">
      <c r="A135" s="475">
        <v>99.999000549316406</v>
      </c>
      <c r="B135" s="387">
        <v>15566507.946411014</v>
      </c>
      <c r="C135" s="387">
        <f t="shared" si="2"/>
        <v>17207837.577099673</v>
      </c>
      <c r="D135" s="387">
        <v>18849167.20778833</v>
      </c>
      <c r="E135" s="387">
        <f t="shared" si="3"/>
        <v>19769281.824901227</v>
      </c>
      <c r="F135" s="387">
        <v>20689396.442014124</v>
      </c>
      <c r="G135" s="387">
        <v>17799525.942566257</v>
      </c>
      <c r="H135" s="387">
        <v>18113222.618860718</v>
      </c>
      <c r="I135" s="388">
        <v>17815442.083809331</v>
      </c>
      <c r="J135" s="387">
        <v>14114741.133147739</v>
      </c>
      <c r="K135" s="387">
        <v>14769241.403874269</v>
      </c>
      <c r="L135" s="387">
        <v>15887351.308871178</v>
      </c>
      <c r="M135" s="387">
        <v>14030762.71394171</v>
      </c>
      <c r="N135" s="387">
        <v>12747409.70956894</v>
      </c>
      <c r="O135" s="387">
        <v>13688176.002245614</v>
      </c>
      <c r="P135" s="387">
        <v>14477957.813148787</v>
      </c>
      <c r="Q135" s="387">
        <v>15185019.243670588</v>
      </c>
      <c r="R135" s="387">
        <v>15425055.749669768</v>
      </c>
      <c r="S135" s="388">
        <v>19890471.480398271</v>
      </c>
      <c r="T135" s="387">
        <v>15313240.234508866</v>
      </c>
      <c r="U135" s="387">
        <v>16868675.284478836</v>
      </c>
      <c r="V135" s="387">
        <v>28186205.165084329</v>
      </c>
      <c r="W135" s="387">
        <v>35833837.873991504</v>
      </c>
      <c r="X135" s="387">
        <v>39281692.658301882</v>
      </c>
      <c r="Y135" s="387">
        <v>0</v>
      </c>
      <c r="Z135" s="387">
        <v>36189190.331075259</v>
      </c>
      <c r="AA135" s="387">
        <v>49730184.326009668</v>
      </c>
      <c r="AB135" s="387">
        <v>54113765.463771686</v>
      </c>
      <c r="AC135" s="388">
        <v>53260740.226359002</v>
      </c>
      <c r="AD135" s="387">
        <v>51129379.939676307</v>
      </c>
      <c r="AE135" s="387">
        <v>46513957.928135082</v>
      </c>
      <c r="AF135" s="387">
        <v>51288692.836050563</v>
      </c>
      <c r="AG135" s="387">
        <v>47547619.800119117</v>
      </c>
      <c r="AH135" s="387">
        <v>48998775.742860474</v>
      </c>
      <c r="AI135" s="387">
        <v>53423432.914745718</v>
      </c>
      <c r="AJ135" s="387">
        <v>60620179.807712749</v>
      </c>
      <c r="AK135" s="387">
        <v>69578838.863976076</v>
      </c>
      <c r="AL135" s="387">
        <v>70565059.28450574</v>
      </c>
      <c r="AM135" s="388">
        <v>76231783.044502467</v>
      </c>
      <c r="AN135" s="387">
        <v>93915387.437141955</v>
      </c>
      <c r="AO135" s="387">
        <v>78795834.59376508</v>
      </c>
      <c r="AP135" s="387">
        <v>80649183.229536444</v>
      </c>
      <c r="AQ135" s="387">
        <v>88505186.497274831</v>
      </c>
      <c r="AR135" s="387">
        <v>90684181.557894737</v>
      </c>
      <c r="AS135" s="387">
        <v>91166802.920183018</v>
      </c>
      <c r="AT135" s="387">
        <v>101969868.41280882</v>
      </c>
      <c r="AU135" s="387">
        <v>118407038.58982223</v>
      </c>
      <c r="AV135" s="387">
        <v>112450394.13232903</v>
      </c>
      <c r="AW135" s="388">
        <v>81614125.733914301</v>
      </c>
      <c r="AX135" s="387">
        <v>59526851.57597807</v>
      </c>
      <c r="AY135" s="387">
        <v>101779503.98726971</v>
      </c>
      <c r="AZ135" s="387">
        <v>108838476.71935999</v>
      </c>
      <c r="BA135" s="387">
        <v>107047089.61570475</v>
      </c>
      <c r="BB135" s="387">
        <v>115099802.50557421</v>
      </c>
      <c r="BC135" s="387">
        <v>115711948.57779093</v>
      </c>
      <c r="BD135" s="387">
        <v>107756365.4113231</v>
      </c>
      <c r="BE135" s="387">
        <v>122986016.33303423</v>
      </c>
      <c r="BF135" s="387">
        <v>134031752</v>
      </c>
      <c r="BG135" s="387">
        <v>122212052.57994042</v>
      </c>
      <c r="BH135" s="389"/>
    </row>
    <row r="136" spans="1:60" ht="17" thickBot="1" x14ac:dyDescent="0.25">
      <c r="A136" s="479"/>
      <c r="B136" s="402"/>
      <c r="C136" s="402"/>
      <c r="D136" s="402"/>
      <c r="E136" s="402"/>
      <c r="F136" s="402"/>
      <c r="G136" s="402"/>
      <c r="H136" s="402"/>
      <c r="I136" s="403"/>
      <c r="J136" s="402"/>
      <c r="K136" s="402"/>
      <c r="L136" s="402"/>
      <c r="M136" s="402"/>
      <c r="N136" s="402"/>
      <c r="O136" s="402"/>
      <c r="P136" s="402"/>
      <c r="Q136" s="402"/>
      <c r="R136" s="402"/>
      <c r="S136" s="403"/>
      <c r="T136" s="402"/>
      <c r="U136" s="402"/>
      <c r="V136" s="402"/>
      <c r="W136" s="402"/>
      <c r="X136" s="402"/>
      <c r="Y136" s="402"/>
      <c r="Z136" s="402"/>
      <c r="AA136" s="402"/>
      <c r="AB136" s="402"/>
      <c r="AC136" s="403"/>
      <c r="AD136" s="402"/>
      <c r="AE136" s="402"/>
      <c r="AF136" s="402"/>
      <c r="AG136" s="402"/>
      <c r="AH136" s="402"/>
      <c r="AI136" s="402"/>
      <c r="AJ136" s="402"/>
      <c r="AK136" s="402"/>
      <c r="AL136" s="402"/>
      <c r="AM136" s="403"/>
      <c r="AN136" s="402"/>
      <c r="AO136" s="402"/>
      <c r="AP136" s="402"/>
      <c r="AQ136" s="402"/>
      <c r="AR136" s="402"/>
      <c r="AS136" s="402"/>
      <c r="AT136" s="402"/>
      <c r="AU136" s="402"/>
      <c r="AV136" s="402"/>
      <c r="AW136" s="403"/>
      <c r="AX136" s="402"/>
      <c r="AY136" s="402"/>
      <c r="AZ136" s="402"/>
      <c r="BA136" s="402"/>
      <c r="BB136" s="402"/>
      <c r="BC136" s="402"/>
      <c r="BD136" s="402"/>
      <c r="BE136" s="402"/>
      <c r="BF136" s="402"/>
      <c r="BG136" s="402"/>
      <c r="BH136" s="404"/>
    </row>
    <row r="137" spans="1:60" ht="17" thickTop="1" x14ac:dyDescent="0.2"/>
    <row r="140" spans="1:60" ht="17" thickBot="1" x14ac:dyDescent="0.25"/>
    <row r="141" spans="1:60" ht="17" thickBot="1" x14ac:dyDescent="0.25">
      <c r="A141" s="518" t="s">
        <v>100</v>
      </c>
      <c r="B141" s="519">
        <v>6.8058013765978371</v>
      </c>
      <c r="C141" s="519"/>
      <c r="D141" s="519">
        <v>6.6143462939736013</v>
      </c>
      <c r="E141" s="519"/>
      <c r="F141" s="519">
        <v>6.3080428343586235</v>
      </c>
      <c r="G141" s="519">
        <v>6.1275936479831792</v>
      </c>
      <c r="H141" s="519">
        <v>5.8737668399278666</v>
      </c>
      <c r="I141" s="519">
        <v>5.5979376232118483</v>
      </c>
      <c r="J141" s="519">
        <v>5.3155419026591151</v>
      </c>
      <c r="K141" s="519">
        <v>5.0595760233918128</v>
      </c>
      <c r="L141" s="519">
        <v>4.8491111305718535</v>
      </c>
      <c r="M141" s="519">
        <v>4.5978576766586405</v>
      </c>
      <c r="N141" s="519">
        <v>4.2320391317639867</v>
      </c>
      <c r="O141" s="519">
        <v>3.8857543859649124</v>
      </c>
      <c r="P141" s="519">
        <v>3.6845887676337501</v>
      </c>
      <c r="Q141" s="519">
        <v>3.4743215686274511</v>
      </c>
      <c r="R141" s="519">
        <v>3.250770540405671</v>
      </c>
      <c r="S141" s="519">
        <v>3.0045307794568488</v>
      </c>
      <c r="T141" s="519">
        <v>2.7581191472404862</v>
      </c>
      <c r="U141" s="519">
        <v>2.5203459262630861</v>
      </c>
      <c r="V141" s="519">
        <v>2.3733739096890334</v>
      </c>
      <c r="W141" s="519">
        <v>2.2734905873416684</v>
      </c>
      <c r="X141" s="519">
        <v>2.1882273903851095</v>
      </c>
      <c r="Y141" s="519">
        <v>2.1148880910549233</v>
      </c>
      <c r="Z141" s="519">
        <v>2.0723829484636398</v>
      </c>
      <c r="AA141" s="519">
        <v>2.0192177956057984</v>
      </c>
      <c r="AB141" s="519">
        <v>1.9485519231445965</v>
      </c>
      <c r="AC141" s="519">
        <v>1.870738876313389</v>
      </c>
      <c r="AD141" s="519">
        <v>1.7977630233275435</v>
      </c>
      <c r="AE141" s="519">
        <v>1.7346574355439992</v>
      </c>
      <c r="AF141" s="519">
        <v>1.6905416132380779</v>
      </c>
      <c r="AG141" s="519">
        <v>1.6489577129243598</v>
      </c>
      <c r="AH141" s="519">
        <v>1.6135913276605665</v>
      </c>
      <c r="AI141" s="519">
        <v>1.5806796934100282</v>
      </c>
      <c r="AJ141" s="519">
        <v>1.5484773064123718</v>
      </c>
      <c r="AK141" s="519">
        <v>1.5186846038863975</v>
      </c>
      <c r="AL141" s="519">
        <v>1.4989915943637568</v>
      </c>
      <c r="AM141" s="519">
        <v>1.475563609230933</v>
      </c>
      <c r="AN141" s="519">
        <v>1.4418289761483178</v>
      </c>
      <c r="AO141" s="519">
        <v>1.4068446860946671</v>
      </c>
      <c r="AP141" s="519">
        <v>1.3822611647819467</v>
      </c>
      <c r="AQ141" s="519">
        <v>1.353342295001833</v>
      </c>
      <c r="AR141" s="519">
        <v>1.3172048765982753</v>
      </c>
      <c r="AS141" s="519">
        <v>1.2795674076812866</v>
      </c>
      <c r="AT141" s="519">
        <v>1.2425554832484347</v>
      </c>
      <c r="AU141" s="519">
        <v>1.2085866137006036</v>
      </c>
      <c r="AV141" s="519">
        <v>1.1848840195155355</v>
      </c>
      <c r="AW141" s="519">
        <v>1.1712001353695165</v>
      </c>
      <c r="AX141" s="519">
        <v>1.1544371357983509</v>
      </c>
      <c r="AY141" s="519">
        <v>1.1296488973213374</v>
      </c>
      <c r="AZ141" s="519">
        <v>1.10744</v>
      </c>
      <c r="BA141" s="519">
        <v>1.0870043188064389</v>
      </c>
      <c r="BB141" s="520">
        <v>1.0680091038845814</v>
      </c>
      <c r="BC141" s="520">
        <v>1.0574945331971008</v>
      </c>
      <c r="BD141" s="520">
        <v>1.0444492648376418</v>
      </c>
      <c r="BE141" s="520">
        <v>1.0244872660665885</v>
      </c>
      <c r="BF141" s="520">
        <v>1</v>
      </c>
      <c r="BG141" s="520">
        <v>0.98191232798978578</v>
      </c>
      <c r="BH141" s="521">
        <v>0.96360385474954446</v>
      </c>
    </row>
  </sheetData>
  <mergeCells count="3">
    <mergeCell ref="B7:BH7"/>
    <mergeCell ref="A4:BH4"/>
    <mergeCell ref="B6:BH6"/>
  </mergeCells>
  <hyperlinks>
    <hyperlink ref="A1" location="Index!A1" display="Back to index" xr:uid="{00000000-0004-0000-07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K121"/>
  <sheetViews>
    <sheetView workbookViewId="0">
      <pane xSplit="1" ySplit="8" topLeftCell="B89" activePane="bottomRight" state="frozen"/>
      <selection activeCell="D32" sqref="D32"/>
      <selection pane="topRight" activeCell="D32" sqref="D32"/>
      <selection pane="bottomLeft" activeCell="D32" sqref="D32"/>
      <selection pane="bottomRight" activeCell="A4" sqref="A4:K4"/>
    </sheetView>
  </sheetViews>
  <sheetFormatPr baseColWidth="10" defaultColWidth="10.83203125" defaultRowHeight="16" x14ac:dyDescent="0.2"/>
  <cols>
    <col min="1" max="1" width="10.83203125" style="56"/>
    <col min="2" max="11" width="12" style="56" customWidth="1"/>
    <col min="12" max="16384" width="10.83203125" style="56"/>
  </cols>
  <sheetData>
    <row r="1" spans="1:11" x14ac:dyDescent="0.2">
      <c r="A1" s="52" t="s">
        <v>37</v>
      </c>
      <c r="B1" s="52"/>
      <c r="F1" s="100"/>
      <c r="G1" s="100"/>
      <c r="H1" s="100"/>
      <c r="I1" s="100"/>
      <c r="J1" s="100"/>
      <c r="K1" s="100"/>
    </row>
    <row r="2" spans="1:11" x14ac:dyDescent="0.2">
      <c r="G2" s="98"/>
    </row>
    <row r="3" spans="1:11" ht="17" thickBot="1" x14ac:dyDescent="0.25"/>
    <row r="4" spans="1:11" ht="25" customHeight="1" thickTop="1" x14ac:dyDescent="0.2">
      <c r="A4" s="1385" t="s">
        <v>128</v>
      </c>
      <c r="B4" s="1386"/>
      <c r="C4" s="1386"/>
      <c r="D4" s="1386"/>
      <c r="E4" s="1386"/>
      <c r="F4" s="1386"/>
      <c r="G4" s="1386"/>
      <c r="H4" s="1386"/>
      <c r="I4" s="1386"/>
      <c r="J4" s="1386"/>
      <c r="K4" s="1387"/>
    </row>
    <row r="5" spans="1:11" x14ac:dyDescent="0.2">
      <c r="A5" s="96"/>
      <c r="B5" s="97"/>
      <c r="C5" s="59"/>
      <c r="D5" s="59"/>
      <c r="E5" s="59"/>
      <c r="F5" s="59"/>
      <c r="G5" s="59"/>
      <c r="H5" s="59"/>
      <c r="I5" s="59"/>
      <c r="J5" s="59"/>
      <c r="K5" s="208"/>
    </row>
    <row r="6" spans="1:11" x14ac:dyDescent="0.2">
      <c r="A6" s="96"/>
      <c r="B6" s="45" t="s">
        <v>36</v>
      </c>
      <c r="C6" s="45" t="s">
        <v>35</v>
      </c>
      <c r="D6" s="45" t="s">
        <v>34</v>
      </c>
      <c r="E6" s="45" t="s">
        <v>33</v>
      </c>
      <c r="F6" s="45" t="s">
        <v>32</v>
      </c>
      <c r="G6" s="45" t="s">
        <v>31</v>
      </c>
      <c r="H6" s="45" t="s">
        <v>30</v>
      </c>
      <c r="I6" s="48" t="s">
        <v>29</v>
      </c>
      <c r="J6" s="45" t="s">
        <v>28</v>
      </c>
      <c r="K6" s="433" t="s">
        <v>27</v>
      </c>
    </row>
    <row r="7" spans="1:11" ht="20" customHeight="1" x14ac:dyDescent="0.2">
      <c r="A7" s="96"/>
      <c r="B7" s="1381" t="s">
        <v>1058</v>
      </c>
      <c r="C7" s="1381"/>
      <c r="D7" s="1381"/>
      <c r="E7" s="1381"/>
      <c r="F7" s="1381"/>
      <c r="G7" s="1393" t="s">
        <v>209</v>
      </c>
      <c r="H7" s="1381"/>
      <c r="I7" s="1381"/>
      <c r="J7" s="1381"/>
      <c r="K7" s="1384"/>
    </row>
    <row r="8" spans="1:11" s="87" customFormat="1" ht="52" customHeight="1" x14ac:dyDescent="0.2">
      <c r="A8" s="95"/>
      <c r="B8" s="891" t="s">
        <v>866</v>
      </c>
      <c r="C8" s="892" t="s">
        <v>867</v>
      </c>
      <c r="D8" s="352" t="s">
        <v>121</v>
      </c>
      <c r="E8" s="352" t="s">
        <v>122</v>
      </c>
      <c r="F8" s="352" t="s">
        <v>57</v>
      </c>
      <c r="G8" s="891" t="s">
        <v>866</v>
      </c>
      <c r="H8" s="892" t="s">
        <v>120</v>
      </c>
      <c r="I8" s="352" t="s">
        <v>121</v>
      </c>
      <c r="J8" s="352" t="s">
        <v>122</v>
      </c>
      <c r="K8" s="359" t="s">
        <v>57</v>
      </c>
    </row>
    <row r="9" spans="1:11" s="87" customFormat="1" ht="15" customHeight="1" x14ac:dyDescent="0.2">
      <c r="A9" s="93">
        <v>1913</v>
      </c>
      <c r="B9" s="425">
        <f>avgprinc!B2</f>
        <v>12463.267687355152</v>
      </c>
      <c r="C9" s="317"/>
      <c r="D9" s="85"/>
      <c r="E9" s="85"/>
      <c r="F9" s="84">
        <f>avgprinc!F2</f>
        <v>18739.903969658</v>
      </c>
      <c r="G9" s="434">
        <f>B9/$B9</f>
        <v>1</v>
      </c>
      <c r="H9" s="442"/>
      <c r="I9" s="443"/>
      <c r="J9" s="442"/>
      <c r="K9" s="444">
        <f t="shared" ref="K9:K24" si="0">F9/$B9</f>
        <v>1.5036108057496775</v>
      </c>
    </row>
    <row r="10" spans="1:11" s="87" customFormat="1" ht="15" customHeight="1" x14ac:dyDescent="0.2">
      <c r="A10" s="92">
        <v>1914</v>
      </c>
      <c r="B10" s="425">
        <f>avgprinc!B3</f>
        <v>11260.378476930131</v>
      </c>
      <c r="C10" s="317"/>
      <c r="D10" s="85"/>
      <c r="E10" s="85"/>
      <c r="F10" s="84">
        <f>avgprinc!F3</f>
        <v>16953.737265563792</v>
      </c>
      <c r="G10" s="434">
        <f t="shared" ref="G10:G73" si="1">B10/$B10</f>
        <v>1</v>
      </c>
      <c r="H10" s="442"/>
      <c r="I10" s="443"/>
      <c r="J10" s="442"/>
      <c r="K10" s="444">
        <f t="shared" si="0"/>
        <v>1.5056098958217092</v>
      </c>
    </row>
    <row r="11" spans="1:11" s="87" customFormat="1" ht="15" customHeight="1" x14ac:dyDescent="0.2">
      <c r="A11" s="92">
        <v>1915</v>
      </c>
      <c r="B11" s="425">
        <f>avgprinc!B4</f>
        <v>11484.016574041711</v>
      </c>
      <c r="C11" s="317"/>
      <c r="D11" s="85"/>
      <c r="E11" s="85"/>
      <c r="F11" s="84">
        <f>avgprinc!F4</f>
        <v>17312.99954549635</v>
      </c>
      <c r="G11" s="434">
        <f t="shared" si="1"/>
        <v>1</v>
      </c>
      <c r="H11" s="442"/>
      <c r="I11" s="443"/>
      <c r="J11" s="442"/>
      <c r="K11" s="444">
        <f t="shared" si="0"/>
        <v>1.507573542224798</v>
      </c>
    </row>
    <row r="12" spans="1:11" s="87" customFormat="1" ht="15" customHeight="1" x14ac:dyDescent="0.2">
      <c r="A12" s="92">
        <v>1916</v>
      </c>
      <c r="B12" s="425">
        <f>avgprinc!B5</f>
        <v>13095.380899084952</v>
      </c>
      <c r="C12" s="317"/>
      <c r="D12" s="85"/>
      <c r="E12" s="85"/>
      <c r="F12" s="84">
        <f>avgprinc!F5</f>
        <v>19767.497351432692</v>
      </c>
      <c r="G12" s="434">
        <f t="shared" si="1"/>
        <v>1</v>
      </c>
      <c r="H12" s="442"/>
      <c r="I12" s="443"/>
      <c r="J12" s="442"/>
      <c r="K12" s="444">
        <f t="shared" si="0"/>
        <v>1.5095015184181437</v>
      </c>
    </row>
    <row r="13" spans="1:11" s="87" customFormat="1" ht="15" customHeight="1" x14ac:dyDescent="0.2">
      <c r="A13" s="92">
        <v>1917</v>
      </c>
      <c r="B13" s="425">
        <f>avgprinc!B6</f>
        <v>12890.512628166964</v>
      </c>
      <c r="C13" s="317"/>
      <c r="D13" s="85"/>
      <c r="E13" s="85"/>
      <c r="F13" s="84">
        <f>avgprinc!F6</f>
        <v>19442.091712401994</v>
      </c>
      <c r="G13" s="434">
        <f t="shared" si="1"/>
        <v>1</v>
      </c>
      <c r="H13" s="442"/>
      <c r="I13" s="443"/>
      <c r="J13" s="442"/>
      <c r="K13" s="444">
        <f t="shared" si="0"/>
        <v>1.5082481413438302</v>
      </c>
    </row>
    <row r="14" spans="1:11" s="87" customFormat="1" ht="15" customHeight="1" x14ac:dyDescent="0.2">
      <c r="A14" s="92">
        <v>1918</v>
      </c>
      <c r="B14" s="425">
        <f>avgprinc!B7</f>
        <v>13638.735670175382</v>
      </c>
      <c r="C14" s="353"/>
      <c r="D14" s="314"/>
      <c r="E14" s="314"/>
      <c r="F14" s="84">
        <f>avgprinc!F7</f>
        <v>20390.839166943759</v>
      </c>
      <c r="G14" s="434">
        <f t="shared" si="1"/>
        <v>1</v>
      </c>
      <c r="H14" s="442"/>
      <c r="I14" s="443"/>
      <c r="J14" s="442"/>
      <c r="K14" s="444">
        <f t="shared" si="0"/>
        <v>1.4950681397494634</v>
      </c>
    </row>
    <row r="15" spans="1:11" s="87" customFormat="1" ht="15" customHeight="1" x14ac:dyDescent="0.2">
      <c r="A15" s="91">
        <v>1919</v>
      </c>
      <c r="B15" s="426">
        <f>avgprinc!B8</f>
        <v>12923.55049729956</v>
      </c>
      <c r="C15" s="354"/>
      <c r="D15" s="315"/>
      <c r="E15" s="315"/>
      <c r="F15" s="88">
        <f>avgprinc!F8</f>
        <v>19441.665878234126</v>
      </c>
      <c r="G15" s="435">
        <f t="shared" si="1"/>
        <v>1</v>
      </c>
      <c r="H15" s="445"/>
      <c r="I15" s="446"/>
      <c r="J15" s="445"/>
      <c r="K15" s="447">
        <f t="shared" si="0"/>
        <v>1.5043594933371103</v>
      </c>
    </row>
    <row r="16" spans="1:11" s="87" customFormat="1" ht="15" customHeight="1" x14ac:dyDescent="0.2">
      <c r="A16" s="92">
        <v>1920</v>
      </c>
      <c r="B16" s="425">
        <f>avgprinc!B9</f>
        <v>12643.01733079033</v>
      </c>
      <c r="C16" s="353"/>
      <c r="D16" s="314"/>
      <c r="E16" s="314"/>
      <c r="F16" s="84">
        <f>avgprinc!F9</f>
        <v>19041.031500852474</v>
      </c>
      <c r="G16" s="434">
        <f t="shared" si="1"/>
        <v>1</v>
      </c>
      <c r="H16" s="442"/>
      <c r="I16" s="443"/>
      <c r="J16" s="442"/>
      <c r="K16" s="444">
        <f t="shared" si="0"/>
        <v>1.506051206184829</v>
      </c>
    </row>
    <row r="17" spans="1:11" s="87" customFormat="1" ht="15" customHeight="1" x14ac:dyDescent="0.2">
      <c r="A17" s="92">
        <v>1921</v>
      </c>
      <c r="B17" s="425">
        <f>avgprinc!B10</f>
        <v>11398.809818986929</v>
      </c>
      <c r="C17" s="353"/>
      <c r="D17" s="314"/>
      <c r="E17" s="314"/>
      <c r="F17" s="84">
        <f>avgprinc!F10</f>
        <v>17126.743590389167</v>
      </c>
      <c r="G17" s="434">
        <f t="shared" si="1"/>
        <v>1</v>
      </c>
      <c r="H17" s="442"/>
      <c r="I17" s="443"/>
      <c r="J17" s="442"/>
      <c r="K17" s="444">
        <f t="shared" si="0"/>
        <v>1.5025027930425907</v>
      </c>
    </row>
    <row r="18" spans="1:11" s="87" customFormat="1" ht="15" customHeight="1" x14ac:dyDescent="0.2">
      <c r="A18" s="92">
        <v>1922</v>
      </c>
      <c r="B18" s="425">
        <f>avgprinc!B11</f>
        <v>12372.12340081597</v>
      </c>
      <c r="C18" s="353"/>
      <c r="D18" s="314"/>
      <c r="E18" s="314"/>
      <c r="F18" s="84">
        <f>avgprinc!F11</f>
        <v>18536.260187044114</v>
      </c>
      <c r="G18" s="434">
        <f t="shared" si="1"/>
        <v>1</v>
      </c>
      <c r="H18" s="442"/>
      <c r="I18" s="443"/>
      <c r="J18" s="442"/>
      <c r="K18" s="444">
        <f t="shared" si="0"/>
        <v>1.4982278778290883</v>
      </c>
    </row>
    <row r="19" spans="1:11" s="87" customFormat="1" ht="15" customHeight="1" x14ac:dyDescent="0.2">
      <c r="A19" s="92">
        <v>1923</v>
      </c>
      <c r="B19" s="425">
        <f>avgprinc!B12</f>
        <v>13922.968159446869</v>
      </c>
      <c r="C19" s="353"/>
      <c r="D19" s="314"/>
      <c r="E19" s="314"/>
      <c r="F19" s="84">
        <f>avgprinc!F12</f>
        <v>20848.390217089254</v>
      </c>
      <c r="G19" s="434">
        <f t="shared" si="1"/>
        <v>1</v>
      </c>
      <c r="H19" s="442"/>
      <c r="I19" s="443"/>
      <c r="J19" s="442"/>
      <c r="K19" s="444">
        <f t="shared" si="0"/>
        <v>1.4974098897829784</v>
      </c>
    </row>
    <row r="20" spans="1:11" s="87" customFormat="1" ht="15" customHeight="1" x14ac:dyDescent="0.2">
      <c r="A20" s="92">
        <v>1924</v>
      </c>
      <c r="B20" s="425">
        <f>avgprinc!B13</f>
        <v>13744.596353117728</v>
      </c>
      <c r="C20" s="353"/>
      <c r="D20" s="314"/>
      <c r="E20" s="314"/>
      <c r="F20" s="84">
        <f>avgprinc!F13</f>
        <v>20577.126207963993</v>
      </c>
      <c r="G20" s="434">
        <f t="shared" si="1"/>
        <v>1</v>
      </c>
      <c r="H20" s="442"/>
      <c r="I20" s="443"/>
      <c r="J20" s="442"/>
      <c r="K20" s="444">
        <f t="shared" si="0"/>
        <v>1.4971066213447892</v>
      </c>
    </row>
    <row r="21" spans="1:11" s="87" customFormat="1" ht="15" customHeight="1" x14ac:dyDescent="0.2">
      <c r="A21" s="92">
        <v>1925</v>
      </c>
      <c r="B21" s="425">
        <f>avgprinc!B14</f>
        <v>13992.494449672693</v>
      </c>
      <c r="C21" s="353"/>
      <c r="D21" s="314"/>
      <c r="E21" s="314"/>
      <c r="F21" s="84">
        <f>avgprinc!F14</f>
        <v>20943.90111048556</v>
      </c>
      <c r="G21" s="434">
        <f t="shared" si="1"/>
        <v>1</v>
      </c>
      <c r="H21" s="442"/>
      <c r="I21" s="443"/>
      <c r="J21" s="442"/>
      <c r="K21" s="444">
        <f t="shared" si="0"/>
        <v>1.4967953845409938</v>
      </c>
    </row>
    <row r="22" spans="1:11" s="87" customFormat="1" ht="15" customHeight="1" x14ac:dyDescent="0.2">
      <c r="A22" s="92">
        <v>1926</v>
      </c>
      <c r="B22" s="425">
        <f>avgprinc!B15</f>
        <v>14646.662723962299</v>
      </c>
      <c r="C22" s="353"/>
      <c r="D22" s="314"/>
      <c r="E22" s="314"/>
      <c r="F22" s="84">
        <f>avgprinc!F15</f>
        <v>21950.546951043543</v>
      </c>
      <c r="G22" s="434">
        <f t="shared" si="1"/>
        <v>1</v>
      </c>
      <c r="H22" s="442"/>
      <c r="I22" s="443"/>
      <c r="J22" s="442"/>
      <c r="K22" s="444">
        <f t="shared" si="0"/>
        <v>1.4986722480563377</v>
      </c>
    </row>
    <row r="23" spans="1:11" s="87" customFormat="1" ht="15" customHeight="1" x14ac:dyDescent="0.2">
      <c r="A23" s="92">
        <v>1927</v>
      </c>
      <c r="B23" s="425">
        <f>avgprinc!B16</f>
        <v>14377.27675173731</v>
      </c>
      <c r="C23" s="353"/>
      <c r="D23" s="314"/>
      <c r="E23" s="314"/>
      <c r="F23" s="84">
        <f>avgprinc!F16</f>
        <v>21575.153712623574</v>
      </c>
      <c r="G23" s="434">
        <f t="shared" si="1"/>
        <v>1</v>
      </c>
      <c r="H23" s="442"/>
      <c r="I23" s="443"/>
      <c r="J23" s="442"/>
      <c r="K23" s="444">
        <f t="shared" si="0"/>
        <v>1.5006425824011833</v>
      </c>
    </row>
    <row r="24" spans="1:11" s="87" customFormat="1" ht="15" customHeight="1" x14ac:dyDescent="0.2">
      <c r="A24" s="92">
        <v>1928</v>
      </c>
      <c r="B24" s="425">
        <f>avgprinc!B17</f>
        <v>14532.727061487092</v>
      </c>
      <c r="C24" s="353"/>
      <c r="D24" s="314"/>
      <c r="E24" s="314"/>
      <c r="F24" s="84">
        <f>avgprinc!F17</f>
        <v>21863.489956958067</v>
      </c>
      <c r="G24" s="434">
        <f t="shared" si="1"/>
        <v>1</v>
      </c>
      <c r="H24" s="442"/>
      <c r="I24" s="443"/>
      <c r="J24" s="442"/>
      <c r="K24" s="444">
        <f t="shared" si="0"/>
        <v>1.5044313338064466</v>
      </c>
    </row>
    <row r="25" spans="1:11" s="87" customFormat="1" ht="15" customHeight="1" x14ac:dyDescent="0.2">
      <c r="A25" s="91">
        <v>1929</v>
      </c>
      <c r="B25" s="426">
        <f>avgprinc!B18</f>
        <v>15257.207887025856</v>
      </c>
      <c r="C25" s="354"/>
      <c r="D25" s="315"/>
      <c r="E25" s="315"/>
      <c r="F25" s="88">
        <f>avgprinc!F18</f>
        <v>23036.540532812367</v>
      </c>
      <c r="G25" s="435">
        <f t="shared" si="1"/>
        <v>1</v>
      </c>
      <c r="H25" s="445"/>
      <c r="I25" s="446"/>
      <c r="J25" s="445"/>
      <c r="K25" s="447">
        <f t="shared" ref="K25:K88" si="2">F25/$B25</f>
        <v>1.5098791799515137</v>
      </c>
    </row>
    <row r="26" spans="1:11" s="87" customFormat="1" ht="15" customHeight="1" x14ac:dyDescent="0.2">
      <c r="A26" s="92">
        <v>1930</v>
      </c>
      <c r="B26" s="425">
        <f>avgprinc!B19</f>
        <v>13739.619821526418</v>
      </c>
      <c r="C26" s="353"/>
      <c r="D26" s="314"/>
      <c r="E26" s="314"/>
      <c r="F26" s="84">
        <f>avgprinc!F19</f>
        <v>20852.379351525742</v>
      </c>
      <c r="G26" s="434">
        <f t="shared" si="1"/>
        <v>1</v>
      </c>
      <c r="H26" s="442"/>
      <c r="I26" s="443"/>
      <c r="J26" s="442"/>
      <c r="K26" s="444">
        <f t="shared" si="2"/>
        <v>1.5176824120603014</v>
      </c>
    </row>
    <row r="27" spans="1:11" s="87" customFormat="1" ht="15" customHeight="1" x14ac:dyDescent="0.2">
      <c r="A27" s="92">
        <v>1931</v>
      </c>
      <c r="B27" s="425">
        <f>avgprinc!B20</f>
        <v>12283.214421284252</v>
      </c>
      <c r="C27" s="353"/>
      <c r="D27" s="314"/>
      <c r="E27" s="314"/>
      <c r="F27" s="84">
        <f>avgprinc!F20</f>
        <v>18650.517982242593</v>
      </c>
      <c r="G27" s="434">
        <f t="shared" si="1"/>
        <v>1</v>
      </c>
      <c r="H27" s="442"/>
      <c r="I27" s="443"/>
      <c r="J27" s="442"/>
      <c r="K27" s="444">
        <f t="shared" si="2"/>
        <v>1.5183743719335494</v>
      </c>
    </row>
    <row r="28" spans="1:11" s="87" customFormat="1" ht="15" customHeight="1" x14ac:dyDescent="0.2">
      <c r="A28" s="92">
        <v>1932</v>
      </c>
      <c r="B28" s="425">
        <f>avgprinc!B21</f>
        <v>10380.209084385537</v>
      </c>
      <c r="C28" s="353"/>
      <c r="D28" s="314"/>
      <c r="E28" s="314"/>
      <c r="F28" s="84">
        <f>avgprinc!F21</f>
        <v>15774.714907334977</v>
      </c>
      <c r="G28" s="434">
        <f t="shared" si="1"/>
        <v>1</v>
      </c>
      <c r="H28" s="442"/>
      <c r="I28" s="443"/>
      <c r="J28" s="442"/>
      <c r="K28" s="444">
        <f t="shared" si="2"/>
        <v>1.519691441578392</v>
      </c>
    </row>
    <row r="29" spans="1:11" s="87" customFormat="1" ht="15" customHeight="1" x14ac:dyDescent="0.2">
      <c r="A29" s="92">
        <v>1933</v>
      </c>
      <c r="B29" s="425">
        <f>avgprinc!B22</f>
        <v>10056.971670447738</v>
      </c>
      <c r="C29" s="353"/>
      <c r="D29" s="314"/>
      <c r="E29" s="314"/>
      <c r="F29" s="84">
        <f>avgprinc!F22</f>
        <v>15304.726470397365</v>
      </c>
      <c r="G29" s="434">
        <f t="shared" si="1"/>
        <v>1</v>
      </c>
      <c r="H29" s="442"/>
      <c r="I29" s="443"/>
      <c r="J29" s="442"/>
      <c r="K29" s="444">
        <f t="shared" si="2"/>
        <v>1.5218026829458093</v>
      </c>
    </row>
    <row r="30" spans="1:11" s="87" customFormat="1" ht="15" customHeight="1" x14ac:dyDescent="0.2">
      <c r="A30" s="92">
        <v>1934</v>
      </c>
      <c r="B30" s="425">
        <f>avgprinc!B23</f>
        <v>11290.137565679468</v>
      </c>
      <c r="C30" s="353"/>
      <c r="D30" s="314"/>
      <c r="E30" s="314"/>
      <c r="F30" s="84">
        <f>avgprinc!F23</f>
        <v>17208.76969091377</v>
      </c>
      <c r="G30" s="434">
        <f t="shared" si="1"/>
        <v>1</v>
      </c>
      <c r="H30" s="442"/>
      <c r="I30" s="443"/>
      <c r="J30" s="442"/>
      <c r="K30" s="444">
        <f t="shared" si="2"/>
        <v>1.5242302931034397</v>
      </c>
    </row>
    <row r="31" spans="1:11" s="87" customFormat="1" ht="15" customHeight="1" x14ac:dyDescent="0.2">
      <c r="A31" s="92">
        <v>1935</v>
      </c>
      <c r="B31" s="425">
        <f>avgprinc!B24</f>
        <v>12387.9918784742</v>
      </c>
      <c r="C31" s="353"/>
      <c r="D31" s="314"/>
      <c r="E31" s="314"/>
      <c r="F31" s="84">
        <f>avgprinc!F24</f>
        <v>18895.108359190977</v>
      </c>
      <c r="G31" s="434">
        <f t="shared" si="1"/>
        <v>1</v>
      </c>
      <c r="H31" s="442"/>
      <c r="I31" s="443"/>
      <c r="J31" s="442"/>
      <c r="K31" s="444">
        <f t="shared" si="2"/>
        <v>1.5252761339005854</v>
      </c>
    </row>
    <row r="32" spans="1:11" s="87" customFormat="1" ht="15" customHeight="1" x14ac:dyDescent="0.2">
      <c r="A32" s="92">
        <v>1936</v>
      </c>
      <c r="B32" s="425">
        <f>avgprinc!B25</f>
        <v>13685.452224856061</v>
      </c>
      <c r="C32" s="353"/>
      <c r="D32" s="314"/>
      <c r="E32" s="314"/>
      <c r="F32" s="84">
        <f>avgprinc!F25</f>
        <v>20881.325824936655</v>
      </c>
      <c r="G32" s="434">
        <f t="shared" si="1"/>
        <v>1</v>
      </c>
      <c r="H32" s="442"/>
      <c r="I32" s="443"/>
      <c r="J32" s="442"/>
      <c r="K32" s="444">
        <f t="shared" si="2"/>
        <v>1.5258045902941493</v>
      </c>
    </row>
    <row r="33" spans="1:11" s="87" customFormat="1" ht="15" customHeight="1" x14ac:dyDescent="0.2">
      <c r="A33" s="92">
        <v>1937</v>
      </c>
      <c r="B33" s="425">
        <f>avgprinc!B26</f>
        <v>14584.475317492328</v>
      </c>
      <c r="C33" s="353"/>
      <c r="D33" s="314"/>
      <c r="E33" s="314"/>
      <c r="F33" s="84">
        <f>avgprinc!F26</f>
        <v>22252.974861595838</v>
      </c>
      <c r="G33" s="434">
        <f t="shared" si="1"/>
        <v>1</v>
      </c>
      <c r="H33" s="442"/>
      <c r="I33" s="443"/>
      <c r="J33" s="442"/>
      <c r="K33" s="444">
        <f t="shared" si="2"/>
        <v>1.525798794757194</v>
      </c>
    </row>
    <row r="34" spans="1:11" s="87" customFormat="1" ht="15" customHeight="1" x14ac:dyDescent="0.2">
      <c r="A34" s="92">
        <v>1938</v>
      </c>
      <c r="B34" s="425">
        <f>avgprinc!B27</f>
        <v>13544.86227053774</v>
      </c>
      <c r="C34" s="353"/>
      <c r="D34" s="314"/>
      <c r="E34" s="314"/>
      <c r="F34" s="84">
        <f>avgprinc!F27</f>
        <v>20642.851938782962</v>
      </c>
      <c r="G34" s="434">
        <f t="shared" si="1"/>
        <v>1</v>
      </c>
      <c r="H34" s="442"/>
      <c r="I34" s="443"/>
      <c r="J34" s="442"/>
      <c r="K34" s="444">
        <f t="shared" si="2"/>
        <v>1.5240355735240287</v>
      </c>
    </row>
    <row r="35" spans="1:11" s="87" customFormat="1" ht="15" customHeight="1" x14ac:dyDescent="0.2">
      <c r="A35" s="91">
        <v>1939</v>
      </c>
      <c r="B35" s="426">
        <f>avgprinc!B28</f>
        <v>14496.367073544592</v>
      </c>
      <c r="C35" s="354"/>
      <c r="D35" s="315"/>
      <c r="E35" s="315"/>
      <c r="F35" s="88">
        <f>avgprinc!F28</f>
        <v>22057.759862475254</v>
      </c>
      <c r="G35" s="435">
        <f t="shared" si="1"/>
        <v>1</v>
      </c>
      <c r="H35" s="445"/>
      <c r="I35" s="446"/>
      <c r="J35" s="445"/>
      <c r="K35" s="447">
        <f t="shared" si="2"/>
        <v>1.5216060514037315</v>
      </c>
    </row>
    <row r="36" spans="1:11" s="87" customFormat="1" ht="15" customHeight="1" x14ac:dyDescent="0.2">
      <c r="A36" s="92">
        <v>1940</v>
      </c>
      <c r="B36" s="425">
        <f>avgprinc!B29</f>
        <v>15731.60715304726</v>
      </c>
      <c r="C36" s="353"/>
      <c r="D36" s="314"/>
      <c r="E36" s="314"/>
      <c r="F36" s="84">
        <f>avgprinc!F29</f>
        <v>23916.863027147789</v>
      </c>
      <c r="G36" s="434">
        <f t="shared" si="1"/>
        <v>1</v>
      </c>
      <c r="H36" s="442"/>
      <c r="I36" s="443"/>
      <c r="J36" s="442"/>
      <c r="K36" s="444">
        <f t="shared" si="2"/>
        <v>1.520306399369693</v>
      </c>
    </row>
    <row r="37" spans="1:11" s="87" customFormat="1" ht="15" customHeight="1" x14ac:dyDescent="0.2">
      <c r="A37" s="92">
        <v>1941</v>
      </c>
      <c r="B37" s="425">
        <f>avgprinc!B30</f>
        <v>18658.269716849529</v>
      </c>
      <c r="C37" s="353"/>
      <c r="D37" s="314"/>
      <c r="E37" s="314"/>
      <c r="F37" s="84">
        <f>avgprinc!F30</f>
        <v>28665.130914576846</v>
      </c>
      <c r="G37" s="434">
        <f t="shared" si="1"/>
        <v>1</v>
      </c>
      <c r="H37" s="442"/>
      <c r="I37" s="443"/>
      <c r="J37" s="442"/>
      <c r="K37" s="444">
        <f t="shared" si="2"/>
        <v>1.5363231076400683</v>
      </c>
    </row>
    <row r="38" spans="1:11" s="87" customFormat="1" ht="15" customHeight="1" x14ac:dyDescent="0.2">
      <c r="A38" s="92">
        <v>1942</v>
      </c>
      <c r="B38" s="425">
        <f>avgprinc!B31</f>
        <v>22065.934778919494</v>
      </c>
      <c r="C38" s="353"/>
      <c r="D38" s="314"/>
      <c r="E38" s="314"/>
      <c r="F38" s="84">
        <f>avgprinc!F31</f>
        <v>34228.627900491461</v>
      </c>
      <c r="G38" s="434">
        <f t="shared" si="1"/>
        <v>1</v>
      </c>
      <c r="H38" s="442"/>
      <c r="I38" s="443"/>
      <c r="J38" s="442"/>
      <c r="K38" s="444">
        <f t="shared" si="2"/>
        <v>1.5511977282372598</v>
      </c>
    </row>
    <row r="39" spans="1:11" s="87" customFormat="1" ht="15" customHeight="1" x14ac:dyDescent="0.2">
      <c r="A39" s="92">
        <v>1943</v>
      </c>
      <c r="B39" s="425">
        <f>avgprinc!B32</f>
        <v>25450.422349925011</v>
      </c>
      <c r="C39" s="353"/>
      <c r="D39" s="314"/>
      <c r="E39" s="314"/>
      <c r="F39" s="84">
        <f>avgprinc!F32</f>
        <v>39759.133022984766</v>
      </c>
      <c r="G39" s="434">
        <f t="shared" si="1"/>
        <v>1</v>
      </c>
      <c r="H39" s="442"/>
      <c r="I39" s="443"/>
      <c r="J39" s="442"/>
      <c r="K39" s="444">
        <f t="shared" si="2"/>
        <v>1.5622189870299703</v>
      </c>
    </row>
    <row r="40" spans="1:11" s="87" customFormat="1" ht="15" customHeight="1" x14ac:dyDescent="0.2">
      <c r="A40" s="92">
        <v>1944</v>
      </c>
      <c r="B40" s="425">
        <f>avgprinc!B33</f>
        <v>26267.020576138286</v>
      </c>
      <c r="C40" s="353"/>
      <c r="D40" s="314"/>
      <c r="E40" s="314"/>
      <c r="F40" s="84">
        <f>avgprinc!F33</f>
        <v>41367.144705126353</v>
      </c>
      <c r="G40" s="434">
        <f t="shared" si="1"/>
        <v>1</v>
      </c>
      <c r="H40" s="442"/>
      <c r="I40" s="443"/>
      <c r="J40" s="442"/>
      <c r="K40" s="444">
        <f t="shared" si="2"/>
        <v>1.5748700765364099</v>
      </c>
    </row>
    <row r="41" spans="1:11" s="87" customFormat="1" ht="15" customHeight="1" x14ac:dyDescent="0.2">
      <c r="A41" s="92">
        <v>1945</v>
      </c>
      <c r="B41" s="425">
        <f>avgprinc!B34</f>
        <v>25232.136867391157</v>
      </c>
      <c r="C41" s="353"/>
      <c r="D41" s="314"/>
      <c r="E41" s="314"/>
      <c r="F41" s="84">
        <f>avgprinc!F34</f>
        <v>40072.353681069137</v>
      </c>
      <c r="G41" s="434">
        <f t="shared" si="1"/>
        <v>1</v>
      </c>
      <c r="H41" s="442"/>
      <c r="I41" s="443"/>
      <c r="J41" s="442"/>
      <c r="K41" s="444">
        <f t="shared" si="2"/>
        <v>1.5881474443354335</v>
      </c>
    </row>
    <row r="42" spans="1:11" s="87" customFormat="1" ht="15" customHeight="1" x14ac:dyDescent="0.2">
      <c r="A42" s="92">
        <v>1946</v>
      </c>
      <c r="B42" s="425">
        <f>avgprinc!B35</f>
        <v>22041.290961848092</v>
      </c>
      <c r="C42" s="353"/>
      <c r="D42" s="314"/>
      <c r="E42" s="314"/>
      <c r="F42" s="84">
        <f>avgprinc!F35</f>
        <v>35287.419420610291</v>
      </c>
      <c r="G42" s="434">
        <f t="shared" si="1"/>
        <v>1</v>
      </c>
      <c r="H42" s="442"/>
      <c r="I42" s="443"/>
      <c r="J42" s="442"/>
      <c r="K42" s="444">
        <f t="shared" si="2"/>
        <v>1.6009688126566772</v>
      </c>
    </row>
    <row r="43" spans="1:11" s="87" customFormat="1" ht="15" customHeight="1" x14ac:dyDescent="0.2">
      <c r="A43" s="92">
        <v>1947</v>
      </c>
      <c r="B43" s="425">
        <f>avgprinc!B36</f>
        <v>21347.486924324818</v>
      </c>
      <c r="C43" s="353"/>
      <c r="D43" s="314"/>
      <c r="E43" s="314"/>
      <c r="F43" s="84">
        <f>avgprinc!F36</f>
        <v>34153.7305892925</v>
      </c>
      <c r="G43" s="434">
        <f t="shared" si="1"/>
        <v>1</v>
      </c>
      <c r="H43" s="442"/>
      <c r="I43" s="443"/>
      <c r="J43" s="442"/>
      <c r="K43" s="444">
        <f t="shared" si="2"/>
        <v>1.5998946719285891</v>
      </c>
    </row>
    <row r="44" spans="1:11" s="87" customFormat="1" ht="15" customHeight="1" x14ac:dyDescent="0.2">
      <c r="A44" s="92">
        <v>1948</v>
      </c>
      <c r="B44" s="425">
        <f>avgprinc!B37</f>
        <v>22349.535904415046</v>
      </c>
      <c r="C44" s="353"/>
      <c r="D44" s="314"/>
      <c r="E44" s="314"/>
      <c r="F44" s="84">
        <f>avgprinc!F37</f>
        <v>35844.082153988667</v>
      </c>
      <c r="G44" s="434">
        <f t="shared" si="1"/>
        <v>1</v>
      </c>
      <c r="H44" s="442"/>
      <c r="I44" s="443"/>
      <c r="J44" s="442"/>
      <c r="K44" s="444">
        <f t="shared" si="2"/>
        <v>1.6037953677108721</v>
      </c>
    </row>
    <row r="45" spans="1:11" s="87" customFormat="1" ht="15" customHeight="1" x14ac:dyDescent="0.2">
      <c r="A45" s="91">
        <v>1949</v>
      </c>
      <c r="B45" s="426">
        <f>avgprinc!B38</f>
        <v>21646.080414953838</v>
      </c>
      <c r="C45" s="354"/>
      <c r="D45" s="315"/>
      <c r="E45" s="315"/>
      <c r="F45" s="88">
        <f>avgprinc!F38</f>
        <v>34803.396542856965</v>
      </c>
      <c r="G45" s="435">
        <f t="shared" si="1"/>
        <v>1</v>
      </c>
      <c r="H45" s="445"/>
      <c r="I45" s="446"/>
      <c r="J45" s="445"/>
      <c r="K45" s="447">
        <f t="shared" si="2"/>
        <v>1.6078382725961606</v>
      </c>
    </row>
    <row r="46" spans="1:11" s="87" customFormat="1" ht="15" customHeight="1" x14ac:dyDescent="0.2">
      <c r="A46" s="92">
        <v>1950</v>
      </c>
      <c r="B46" s="425">
        <f>avgprinc!B39</f>
        <v>23563.890269477339</v>
      </c>
      <c r="C46" s="353"/>
      <c r="D46" s="314"/>
      <c r="E46" s="314"/>
      <c r="F46" s="84">
        <f>avgprinc!F39</f>
        <v>37819.35333517113</v>
      </c>
      <c r="G46" s="434">
        <f t="shared" si="1"/>
        <v>1</v>
      </c>
      <c r="H46" s="442"/>
      <c r="I46" s="443"/>
      <c r="J46" s="442"/>
      <c r="K46" s="444">
        <f t="shared" si="2"/>
        <v>1.6049706946802034</v>
      </c>
    </row>
    <row r="47" spans="1:11" s="87" customFormat="1" ht="15" customHeight="1" x14ac:dyDescent="0.2">
      <c r="A47" s="92">
        <v>1951</v>
      </c>
      <c r="B47" s="425">
        <f>avgprinc!B40</f>
        <v>25220.665237985333</v>
      </c>
      <c r="C47" s="353"/>
      <c r="D47" s="314"/>
      <c r="E47" s="314"/>
      <c r="F47" s="84">
        <f>avgprinc!F40</f>
        <v>40575.425630119593</v>
      </c>
      <c r="G47" s="434">
        <f t="shared" si="1"/>
        <v>1</v>
      </c>
      <c r="H47" s="442"/>
      <c r="I47" s="443"/>
      <c r="J47" s="442"/>
      <c r="K47" s="444">
        <f t="shared" si="2"/>
        <v>1.6088166290319796</v>
      </c>
    </row>
    <row r="48" spans="1:11" s="87" customFormat="1" ht="15" customHeight="1" x14ac:dyDescent="0.2">
      <c r="A48" s="92">
        <v>1952</v>
      </c>
      <c r="B48" s="425">
        <f>avgprinc!B41</f>
        <v>25870.329320911722</v>
      </c>
      <c r="C48" s="353"/>
      <c r="D48" s="314"/>
      <c r="E48" s="314"/>
      <c r="F48" s="84">
        <f>avgprinc!F41</f>
        <v>41689.476831837179</v>
      </c>
      <c r="G48" s="434">
        <f t="shared" si="1"/>
        <v>1</v>
      </c>
      <c r="H48" s="442"/>
      <c r="I48" s="443"/>
      <c r="J48" s="442"/>
      <c r="K48" s="444">
        <f t="shared" si="2"/>
        <v>1.6114783973058431</v>
      </c>
    </row>
    <row r="49" spans="1:11" s="87" customFormat="1" ht="15" customHeight="1" x14ac:dyDescent="0.2">
      <c r="A49" s="92">
        <v>1953</v>
      </c>
      <c r="B49" s="425">
        <f>avgprinc!B42</f>
        <v>26667.717372922325</v>
      </c>
      <c r="C49" s="353"/>
      <c r="D49" s="314"/>
      <c r="E49" s="314"/>
      <c r="F49" s="84">
        <f>avgprinc!F42</f>
        <v>42989.389839107222</v>
      </c>
      <c r="G49" s="434">
        <f t="shared" si="1"/>
        <v>1</v>
      </c>
      <c r="H49" s="442"/>
      <c r="I49" s="443"/>
      <c r="J49" s="442"/>
      <c r="K49" s="444">
        <f t="shared" si="2"/>
        <v>1.6120386022523803</v>
      </c>
    </row>
    <row r="50" spans="1:11" s="87" customFormat="1" ht="15" customHeight="1" x14ac:dyDescent="0.2">
      <c r="A50" s="92">
        <v>1954</v>
      </c>
      <c r="B50" s="425">
        <f>avgprinc!B43</f>
        <v>26117.221251734161</v>
      </c>
      <c r="C50" s="353"/>
      <c r="D50" s="314"/>
      <c r="E50" s="314"/>
      <c r="F50" s="84">
        <f>avgprinc!F43</f>
        <v>42084.385659056526</v>
      </c>
      <c r="G50" s="434">
        <f t="shared" si="1"/>
        <v>1</v>
      </c>
      <c r="H50" s="442"/>
      <c r="I50" s="443"/>
      <c r="J50" s="442"/>
      <c r="K50" s="444">
        <f t="shared" si="2"/>
        <v>1.6113653613231216</v>
      </c>
    </row>
    <row r="51" spans="1:11" s="87" customFormat="1" ht="15" customHeight="1" x14ac:dyDescent="0.2">
      <c r="A51" s="92">
        <v>1955</v>
      </c>
      <c r="B51" s="425">
        <f>avgprinc!B44</f>
        <v>27978.748834558341</v>
      </c>
      <c r="C51" s="353"/>
      <c r="D51" s="314"/>
      <c r="E51" s="314"/>
      <c r="F51" s="84">
        <f>avgprinc!F44</f>
        <v>45047.357756731813</v>
      </c>
      <c r="G51" s="434">
        <f t="shared" si="1"/>
        <v>1</v>
      </c>
      <c r="H51" s="442"/>
      <c r="I51" s="443"/>
      <c r="J51" s="442"/>
      <c r="K51" s="444">
        <f t="shared" si="2"/>
        <v>1.6100561902571906</v>
      </c>
    </row>
    <row r="52" spans="1:11" s="87" customFormat="1" ht="15" customHeight="1" x14ac:dyDescent="0.2">
      <c r="A52" s="92">
        <v>1956</v>
      </c>
      <c r="B52" s="425">
        <f>avgprinc!B45</f>
        <v>28513.485801952113</v>
      </c>
      <c r="C52" s="353"/>
      <c r="D52" s="314"/>
      <c r="E52" s="314"/>
      <c r="F52" s="84">
        <f>avgprinc!F45</f>
        <v>45912.215491943498</v>
      </c>
      <c r="G52" s="434">
        <f t="shared" si="1"/>
        <v>1</v>
      </c>
      <c r="H52" s="442"/>
      <c r="I52" s="443"/>
      <c r="J52" s="442"/>
      <c r="K52" s="444">
        <f t="shared" si="2"/>
        <v>1.6101930086990703</v>
      </c>
    </row>
    <row r="53" spans="1:11" s="87" customFormat="1" ht="15" customHeight="1" x14ac:dyDescent="0.2">
      <c r="A53" s="92">
        <v>1957</v>
      </c>
      <c r="B53" s="425">
        <f>avgprinc!B46</f>
        <v>28567.481918713183</v>
      </c>
      <c r="C53" s="353"/>
      <c r="D53" s="314"/>
      <c r="E53" s="314"/>
      <c r="F53" s="84">
        <f>avgprinc!F46</f>
        <v>45977.735194275927</v>
      </c>
      <c r="G53" s="434">
        <f t="shared" si="1"/>
        <v>1</v>
      </c>
      <c r="H53" s="442"/>
      <c r="I53" s="443"/>
      <c r="J53" s="442"/>
      <c r="K53" s="444">
        <f t="shared" si="2"/>
        <v>1.6094430487469085</v>
      </c>
    </row>
    <row r="54" spans="1:11" s="87" customFormat="1" ht="15" customHeight="1" x14ac:dyDescent="0.2">
      <c r="A54" s="92">
        <v>1958</v>
      </c>
      <c r="B54" s="425">
        <f>avgprinc!B47</f>
        <v>27771.656487915363</v>
      </c>
      <c r="C54" s="353"/>
      <c r="D54" s="314"/>
      <c r="E54" s="314"/>
      <c r="F54" s="84">
        <f>avgprinc!F47</f>
        <v>44696.380067300786</v>
      </c>
      <c r="G54" s="434">
        <f t="shared" si="1"/>
        <v>1</v>
      </c>
      <c r="H54" s="442"/>
      <c r="I54" s="443"/>
      <c r="J54" s="442"/>
      <c r="K54" s="444">
        <f t="shared" si="2"/>
        <v>1.6094243455283301</v>
      </c>
    </row>
    <row r="55" spans="1:11" s="87" customFormat="1" ht="15" customHeight="1" x14ac:dyDescent="0.2">
      <c r="A55" s="91">
        <v>1959</v>
      </c>
      <c r="B55" s="426">
        <f>avgprinc!B48</f>
        <v>29479.621430288847</v>
      </c>
      <c r="C55" s="354"/>
      <c r="D55" s="315"/>
      <c r="E55" s="315"/>
      <c r="F55" s="88">
        <f>avgprinc!F48</f>
        <v>47683.342493830358</v>
      </c>
      <c r="G55" s="435">
        <f t="shared" si="1"/>
        <v>1</v>
      </c>
      <c r="H55" s="445"/>
      <c r="I55" s="446"/>
      <c r="J55" s="445"/>
      <c r="K55" s="447">
        <f t="shared" si="2"/>
        <v>1.6175018599403752</v>
      </c>
    </row>
    <row r="56" spans="1:11" x14ac:dyDescent="0.2">
      <c r="A56" s="67">
        <v>1960</v>
      </c>
      <c r="B56" s="425">
        <f>avgprinc!B49</f>
        <v>30025.861547705696</v>
      </c>
      <c r="C56" s="353"/>
      <c r="D56" s="314"/>
      <c r="E56" s="314"/>
      <c r="F56" s="84">
        <f>avgprinc!F49</f>
        <v>48663.920763772992</v>
      </c>
      <c r="G56" s="434">
        <f t="shared" si="1"/>
        <v>1</v>
      </c>
      <c r="H56" s="442"/>
      <c r="I56" s="443"/>
      <c r="J56" s="442"/>
      <c r="K56" s="444">
        <f t="shared" si="2"/>
        <v>1.6207335362036082</v>
      </c>
    </row>
    <row r="57" spans="1:11" x14ac:dyDescent="0.2">
      <c r="A57" s="67">
        <v>1961</v>
      </c>
      <c r="B57" s="425">
        <f>avgprinc!B50</f>
        <v>30416.0817419532</v>
      </c>
      <c r="C57" s="353"/>
      <c r="D57" s="314"/>
      <c r="E57" s="314"/>
      <c r="F57" s="84">
        <f>avgprinc!F50</f>
        <v>48863.250048201531</v>
      </c>
      <c r="G57" s="434">
        <f t="shared" si="1"/>
        <v>1</v>
      </c>
      <c r="H57" s="442"/>
      <c r="I57" s="443"/>
      <c r="J57" s="442"/>
      <c r="K57" s="444">
        <f t="shared" si="2"/>
        <v>1.6064939088062737</v>
      </c>
    </row>
    <row r="58" spans="1:11" x14ac:dyDescent="0.2">
      <c r="A58" s="67">
        <v>1962</v>
      </c>
      <c r="B58" s="427">
        <f>avgprinc!B51</f>
        <v>31945.725670054369</v>
      </c>
      <c r="C58" s="522">
        <f>avgprinc!C51</f>
        <v>33557.695566067341</v>
      </c>
      <c r="D58" s="522">
        <f>avgprinc!D51</f>
        <v>46120.691770550067</v>
      </c>
      <c r="E58" s="522">
        <f>avgprinc!E51</f>
        <v>18575.321624917571</v>
      </c>
      <c r="F58" s="523">
        <f>avgprinc!F51</f>
        <v>49318.138338893332</v>
      </c>
      <c r="G58" s="436">
        <f t="shared" si="1"/>
        <v>1</v>
      </c>
      <c r="H58" s="448">
        <f t="shared" ref="H58:H88" si="3">C58/$B58</f>
        <v>1.0504596424780552</v>
      </c>
      <c r="I58" s="449">
        <f t="shared" ref="I58:I88" si="4">D58/$B58</f>
        <v>1.4437202725303304</v>
      </c>
      <c r="J58" s="448">
        <f t="shared" ref="J58:J88" si="5">E58/$B58</f>
        <v>0.58146500776878285</v>
      </c>
      <c r="K58" s="450">
        <f t="shared" si="2"/>
        <v>1.5438102376595471</v>
      </c>
    </row>
    <row r="59" spans="1:11" x14ac:dyDescent="0.2">
      <c r="A59" s="67">
        <v>1963</v>
      </c>
      <c r="B59" s="428">
        <f>avgprinc!B52</f>
        <v>33021.468462472767</v>
      </c>
      <c r="C59" s="524">
        <f>avgprinc!C52</f>
        <v>34733.587584617184</v>
      </c>
      <c r="D59" s="524">
        <f>avgprinc!D52</f>
        <v>47789.237500572402</v>
      </c>
      <c r="E59" s="524">
        <f>avgprinc!E52</f>
        <v>19316.725706196503</v>
      </c>
      <c r="F59" s="525">
        <f>avgprinc!F52</f>
        <v>50966.848830618859</v>
      </c>
      <c r="G59" s="437">
        <f t="shared" si="1"/>
        <v>1</v>
      </c>
      <c r="H59" s="451">
        <f t="shared" si="3"/>
        <v>1.0518486669994751</v>
      </c>
      <c r="I59" s="452">
        <f t="shared" si="4"/>
        <v>1.4472172112782464</v>
      </c>
      <c r="J59" s="451">
        <f t="shared" si="5"/>
        <v>0.58497476355871292</v>
      </c>
      <c r="K59" s="453">
        <f t="shared" si="2"/>
        <v>1.5434458612444844</v>
      </c>
    </row>
    <row r="60" spans="1:11" x14ac:dyDescent="0.2">
      <c r="A60" s="67">
        <v>1964</v>
      </c>
      <c r="B60" s="428">
        <f>avgprinc!B53</f>
        <v>34377.743074502207</v>
      </c>
      <c r="C60" s="524">
        <f>avgprinc!C53</f>
        <v>35909.479603167034</v>
      </c>
      <c r="D60" s="524">
        <f>avgprinc!D53</f>
        <v>49457.783230594738</v>
      </c>
      <c r="E60" s="524">
        <f>avgprinc!E53</f>
        <v>20058.129787475435</v>
      </c>
      <c r="F60" s="525">
        <f>avgprinc!F53</f>
        <v>53251.477867602451</v>
      </c>
      <c r="G60" s="437">
        <f t="shared" si="1"/>
        <v>1</v>
      </c>
      <c r="H60" s="451">
        <f t="shared" si="3"/>
        <v>1.0445560525990698</v>
      </c>
      <c r="I60" s="452">
        <f t="shared" si="4"/>
        <v>1.4386570730781136</v>
      </c>
      <c r="J60" s="451">
        <f t="shared" si="5"/>
        <v>0.58346267071710256</v>
      </c>
      <c r="K60" s="453">
        <f t="shared" si="2"/>
        <v>1.5490102928571479</v>
      </c>
    </row>
    <row r="61" spans="1:11" x14ac:dyDescent="0.2">
      <c r="A61" s="67">
        <v>1965</v>
      </c>
      <c r="B61" s="428">
        <f>avgprinc!B54</f>
        <v>36152.597756965159</v>
      </c>
      <c r="C61" s="524">
        <f>avgprinc!C54</f>
        <v>37752.306386407654</v>
      </c>
      <c r="D61" s="524">
        <f>avgprinc!D54</f>
        <v>51990.615993501808</v>
      </c>
      <c r="E61" s="524">
        <f>avgprinc!E54</f>
        <v>21024.346179553882</v>
      </c>
      <c r="F61" s="525">
        <f>avgprinc!F54</f>
        <v>55835.407889028749</v>
      </c>
      <c r="G61" s="437">
        <f t="shared" si="1"/>
        <v>1</v>
      </c>
      <c r="H61" s="451">
        <f t="shared" si="3"/>
        <v>1.0442487878795459</v>
      </c>
      <c r="I61" s="452">
        <f t="shared" si="4"/>
        <v>1.4380879720734674</v>
      </c>
      <c r="J61" s="451">
        <f t="shared" si="5"/>
        <v>0.58154454960303181</v>
      </c>
      <c r="K61" s="453">
        <f t="shared" si="2"/>
        <v>1.5444369520658165</v>
      </c>
    </row>
    <row r="62" spans="1:11" x14ac:dyDescent="0.2">
      <c r="A62" s="67">
        <v>1966</v>
      </c>
      <c r="B62" s="428">
        <f>avgprinc!B55</f>
        <v>37834.864511966771</v>
      </c>
      <c r="C62" s="524">
        <f>avgprinc!C55</f>
        <v>39595.133169648281</v>
      </c>
      <c r="D62" s="524">
        <f>avgprinc!D55</f>
        <v>54523.448756408878</v>
      </c>
      <c r="E62" s="524">
        <f>avgprinc!E55</f>
        <v>21990.562571632334</v>
      </c>
      <c r="F62" s="525">
        <f>avgprinc!F55</f>
        <v>58304.482533388582</v>
      </c>
      <c r="G62" s="437">
        <f t="shared" si="1"/>
        <v>1</v>
      </c>
      <c r="H62" s="451">
        <f t="shared" si="3"/>
        <v>1.04652504192594</v>
      </c>
      <c r="I62" s="452">
        <f t="shared" si="4"/>
        <v>1.4410901019392757</v>
      </c>
      <c r="J62" s="451">
        <f t="shared" si="5"/>
        <v>0.5812248267646617</v>
      </c>
      <c r="K62" s="453">
        <f t="shared" si="2"/>
        <v>1.5410252761694834</v>
      </c>
    </row>
    <row r="63" spans="1:11" x14ac:dyDescent="0.2">
      <c r="A63" s="67">
        <v>1967</v>
      </c>
      <c r="B63" s="428">
        <f>avgprinc!B56</f>
        <v>38362.798836678987</v>
      </c>
      <c r="C63" s="524">
        <f>avgprinc!C56</f>
        <v>40378.270283573154</v>
      </c>
      <c r="D63" s="524">
        <f>avgprinc!D56</f>
        <v>54417.980031800609</v>
      </c>
      <c r="E63" s="524">
        <f>avgprinc!E56</f>
        <v>23047.231346057273</v>
      </c>
      <c r="F63" s="525">
        <f>avgprinc!F56</f>
        <v>60139.438134166827</v>
      </c>
      <c r="G63" s="438">
        <f t="shared" si="1"/>
        <v>1</v>
      </c>
      <c r="H63" s="451">
        <f t="shared" si="3"/>
        <v>1.0525371325349484</v>
      </c>
      <c r="I63" s="452">
        <f t="shared" si="4"/>
        <v>1.4185091203452844</v>
      </c>
      <c r="J63" s="451">
        <f t="shared" si="5"/>
        <v>0.60077033076172814</v>
      </c>
      <c r="K63" s="453">
        <f t="shared" si="2"/>
        <v>1.5676499097523358</v>
      </c>
    </row>
    <row r="64" spans="1:11" x14ac:dyDescent="0.2">
      <c r="A64" s="67">
        <v>1968</v>
      </c>
      <c r="B64" s="428">
        <f>avgprinc!B57</f>
        <v>39484.931223313957</v>
      </c>
      <c r="C64" s="524">
        <f>avgprinc!C57</f>
        <v>41491.403169465622</v>
      </c>
      <c r="D64" s="524">
        <f>avgprinc!D57</f>
        <v>55779.591033428915</v>
      </c>
      <c r="E64" s="524">
        <f>avgprinc!E57</f>
        <v>23731.08842675525</v>
      </c>
      <c r="F64" s="525">
        <f>avgprinc!F57</f>
        <v>61481.084728719092</v>
      </c>
      <c r="G64" s="438">
        <f t="shared" si="1"/>
        <v>1</v>
      </c>
      <c r="H64" s="451">
        <f t="shared" si="3"/>
        <v>1.0508161438804011</v>
      </c>
      <c r="I64" s="452">
        <f t="shared" si="4"/>
        <v>1.4126804658201797</v>
      </c>
      <c r="J64" s="451">
        <f t="shared" si="5"/>
        <v>0.60101632930648696</v>
      </c>
      <c r="K64" s="453">
        <f t="shared" si="2"/>
        <v>1.5570771639692629</v>
      </c>
    </row>
    <row r="65" spans="1:11" x14ac:dyDescent="0.2">
      <c r="A65" s="72">
        <v>1969</v>
      </c>
      <c r="B65" s="429">
        <f>avgprinc!B58</f>
        <v>40008.282709659332</v>
      </c>
      <c r="C65" s="526">
        <f>avgprinc!C58</f>
        <v>42240.345313834114</v>
      </c>
      <c r="D65" s="526">
        <f>avgprinc!D58</f>
        <v>56917.281390591248</v>
      </c>
      <c r="E65" s="526">
        <f>avgprinc!E58</f>
        <v>23817.061388889775</v>
      </c>
      <c r="F65" s="527">
        <f>avgprinc!F58</f>
        <v>62554.091752503598</v>
      </c>
      <c r="G65" s="439">
        <f t="shared" si="1"/>
        <v>1</v>
      </c>
      <c r="H65" s="454">
        <f t="shared" si="3"/>
        <v>1.0557900127924233</v>
      </c>
      <c r="I65" s="455">
        <f t="shared" si="4"/>
        <v>1.4226374524405547</v>
      </c>
      <c r="J65" s="454">
        <f t="shared" si="5"/>
        <v>0.59530326661932786</v>
      </c>
      <c r="K65" s="456">
        <f t="shared" si="2"/>
        <v>1.5635285374895873</v>
      </c>
    </row>
    <row r="66" spans="1:11" x14ac:dyDescent="0.2">
      <c r="A66" s="67">
        <v>1970</v>
      </c>
      <c r="B66" s="428">
        <f>avgprinc!B59</f>
        <v>39032.680372042589</v>
      </c>
      <c r="C66" s="524">
        <f>avgprinc!C59</f>
        <v>41357.188583610587</v>
      </c>
      <c r="D66" s="524">
        <f>avgprinc!D59</f>
        <v>55629.923405057081</v>
      </c>
      <c r="E66" s="524">
        <f>avgprinc!E59</f>
        <v>22922.529162012648</v>
      </c>
      <c r="F66" s="525">
        <f>avgprinc!F59</f>
        <v>60589.593948686175</v>
      </c>
      <c r="G66" s="438">
        <f t="shared" si="1"/>
        <v>1</v>
      </c>
      <c r="H66" s="451">
        <f t="shared" si="3"/>
        <v>1.0595528718348777</v>
      </c>
      <c r="I66" s="452">
        <f t="shared" si="4"/>
        <v>1.4252140225784333</v>
      </c>
      <c r="J66" s="451">
        <f t="shared" si="5"/>
        <v>0.5872650543986484</v>
      </c>
      <c r="K66" s="453">
        <f t="shared" si="2"/>
        <v>1.5522785873573741</v>
      </c>
    </row>
    <row r="67" spans="1:11" x14ac:dyDescent="0.2">
      <c r="A67" s="67">
        <v>1971</v>
      </c>
      <c r="B67" s="428">
        <f>avgprinc!B60</f>
        <v>39231.109239534635</v>
      </c>
      <c r="C67" s="524">
        <f>avgprinc!C60</f>
        <v>41641.787393682505</v>
      </c>
      <c r="D67" s="524">
        <f>avgprinc!D60</f>
        <v>55711.277067456031</v>
      </c>
      <c r="E67" s="524">
        <f>avgprinc!E60</f>
        <v>23247.608772860829</v>
      </c>
      <c r="F67" s="525">
        <f>avgprinc!F60</f>
        <v>60856.586070684141</v>
      </c>
      <c r="G67" s="438">
        <f t="shared" si="1"/>
        <v>1</v>
      </c>
      <c r="H67" s="451">
        <f t="shared" si="3"/>
        <v>1.0614481262670632</v>
      </c>
      <c r="I67" s="452">
        <f t="shared" si="4"/>
        <v>1.4200790685600528</v>
      </c>
      <c r="J67" s="451">
        <f t="shared" si="5"/>
        <v>0.59258097014074118</v>
      </c>
      <c r="K67" s="453">
        <f t="shared" si="2"/>
        <v>1.5512328672408966</v>
      </c>
    </row>
    <row r="68" spans="1:11" x14ac:dyDescent="0.2">
      <c r="A68" s="67">
        <v>1972</v>
      </c>
      <c r="B68" s="428">
        <f>avgprinc!B61</f>
        <v>40663.154831590691</v>
      </c>
      <c r="C68" s="524">
        <f>avgprinc!C61</f>
        <v>42959.797404356825</v>
      </c>
      <c r="D68" s="524">
        <f>avgprinc!D61</f>
        <v>57599.467856984615</v>
      </c>
      <c r="E68" s="524">
        <f>avgprinc!E61</f>
        <v>24423.262825327103</v>
      </c>
      <c r="F68" s="525">
        <f>avgprinc!F61</f>
        <v>62006.580358087675</v>
      </c>
      <c r="G68" s="438">
        <f t="shared" si="1"/>
        <v>1</v>
      </c>
      <c r="H68" s="451">
        <f t="shared" si="3"/>
        <v>1.0564796947575228</v>
      </c>
      <c r="I68" s="452">
        <f t="shared" si="4"/>
        <v>1.416502681494755</v>
      </c>
      <c r="J68" s="451">
        <f t="shared" si="5"/>
        <v>0.60062390452678249</v>
      </c>
      <c r="K68" s="453">
        <f t="shared" si="2"/>
        <v>1.5248836597871531</v>
      </c>
    </row>
    <row r="69" spans="1:11" x14ac:dyDescent="0.2">
      <c r="A69" s="67">
        <v>1973</v>
      </c>
      <c r="B69" s="428">
        <f>avgprinc!B62</f>
        <v>42364.765124679667</v>
      </c>
      <c r="C69" s="524">
        <f>avgprinc!C62</f>
        <v>45004.756226357502</v>
      </c>
      <c r="D69" s="524">
        <f>avgprinc!D62</f>
        <v>60393.09128496483</v>
      </c>
      <c r="E69" s="524">
        <f>avgprinc!E62</f>
        <v>25236.083086806859</v>
      </c>
      <c r="F69" s="525">
        <f>avgprinc!F62</f>
        <v>64601.063417077858</v>
      </c>
      <c r="G69" s="438">
        <f t="shared" si="1"/>
        <v>1</v>
      </c>
      <c r="H69" s="451">
        <f t="shared" si="3"/>
        <v>1.0623157261443166</v>
      </c>
      <c r="I69" s="452">
        <f t="shared" si="4"/>
        <v>1.4255500085325088</v>
      </c>
      <c r="J69" s="451">
        <f t="shared" si="5"/>
        <v>0.59568566030136061</v>
      </c>
      <c r="K69" s="453">
        <f t="shared" si="2"/>
        <v>1.5248771762797853</v>
      </c>
    </row>
    <row r="70" spans="1:11" x14ac:dyDescent="0.2">
      <c r="A70" s="67">
        <v>1974</v>
      </c>
      <c r="B70" s="428">
        <f>avgprinc!B63</f>
        <v>41157.959332781626</v>
      </c>
      <c r="C70" s="524">
        <f>avgprinc!C63</f>
        <v>44045.797742807757</v>
      </c>
      <c r="D70" s="524">
        <f>avgprinc!D63</f>
        <v>58671.292445856423</v>
      </c>
      <c r="E70" s="524">
        <f>avgprinc!E63</f>
        <v>24543.809836223147</v>
      </c>
      <c r="F70" s="525">
        <f>avgprinc!F63</f>
        <v>62574.188455911011</v>
      </c>
      <c r="G70" s="438">
        <f t="shared" si="1"/>
        <v>1</v>
      </c>
      <c r="H70" s="451">
        <f t="shared" si="3"/>
        <v>1.0701647617336076</v>
      </c>
      <c r="I70" s="452">
        <f t="shared" si="4"/>
        <v>1.4255150983427334</v>
      </c>
      <c r="J70" s="451">
        <f t="shared" si="5"/>
        <v>0.59633203963721337</v>
      </c>
      <c r="K70" s="453">
        <f t="shared" si="2"/>
        <v>1.5203423461782692</v>
      </c>
    </row>
    <row r="71" spans="1:11" x14ac:dyDescent="0.2">
      <c r="A71" s="67">
        <v>1975</v>
      </c>
      <c r="B71" s="428">
        <f>avgprinc!B64</f>
        <v>39835.459142063359</v>
      </c>
      <c r="C71" s="524">
        <f>avgprinc!C64</f>
        <v>42156.954295114971</v>
      </c>
      <c r="D71" s="524">
        <f>avgprinc!D64</f>
        <v>55605.943637666795</v>
      </c>
      <c r="E71" s="524">
        <f>avgprinc!E64</f>
        <v>24672.141091193225</v>
      </c>
      <c r="F71" s="525">
        <f>avgprinc!F64</f>
        <v>60229.360752086701</v>
      </c>
      <c r="G71" s="438">
        <f t="shared" si="1"/>
        <v>1</v>
      </c>
      <c r="H71" s="451">
        <f t="shared" si="3"/>
        <v>1.0582771029391822</v>
      </c>
      <c r="I71" s="452">
        <f t="shared" si="4"/>
        <v>1.3958906169340708</v>
      </c>
      <c r="J71" s="451">
        <f t="shared" si="5"/>
        <v>0.61935124189747903</v>
      </c>
      <c r="K71" s="453">
        <f t="shared" si="2"/>
        <v>1.5119534718375784</v>
      </c>
    </row>
    <row r="72" spans="1:11" x14ac:dyDescent="0.2">
      <c r="A72" s="67">
        <v>1976</v>
      </c>
      <c r="B72" s="428">
        <f>avgprinc!B65</f>
        <v>41292.049543260786</v>
      </c>
      <c r="C72" s="524">
        <f>avgprinc!C65</f>
        <v>43741.197821647307</v>
      </c>
      <c r="D72" s="524">
        <f>avgprinc!D65</f>
        <v>57399.173237498886</v>
      </c>
      <c r="E72" s="524">
        <f>avgprinc!E65</f>
        <v>25945.682781919309</v>
      </c>
      <c r="F72" s="525">
        <f>avgprinc!F65</f>
        <v>62147.490290273905</v>
      </c>
      <c r="G72" s="438">
        <f t="shared" si="1"/>
        <v>1</v>
      </c>
      <c r="H72" s="451">
        <f t="shared" si="3"/>
        <v>1.0593128291154597</v>
      </c>
      <c r="I72" s="452">
        <f t="shared" si="4"/>
        <v>1.3900780870022693</v>
      </c>
      <c r="J72" s="451">
        <f t="shared" si="5"/>
        <v>0.62834572439269643</v>
      </c>
      <c r="K72" s="453">
        <f t="shared" si="2"/>
        <v>1.5050715810355533</v>
      </c>
    </row>
    <row r="73" spans="1:11" x14ac:dyDescent="0.2">
      <c r="A73" s="67">
        <v>1977</v>
      </c>
      <c r="B73" s="428">
        <f>avgprinc!B66</f>
        <v>42574.798170491435</v>
      </c>
      <c r="C73" s="524">
        <f>avgprinc!C66</f>
        <v>44883.67695454794</v>
      </c>
      <c r="D73" s="524">
        <f>avgprinc!D66</f>
        <v>58864.660252975409</v>
      </c>
      <c r="E73" s="524">
        <f>avgprinc!E66</f>
        <v>27072.127998762531</v>
      </c>
      <c r="F73" s="525">
        <f>avgprinc!F66</f>
        <v>63359.748894454387</v>
      </c>
      <c r="G73" s="438">
        <f t="shared" si="1"/>
        <v>1</v>
      </c>
      <c r="H73" s="451">
        <f t="shared" si="3"/>
        <v>1.0542311151966139</v>
      </c>
      <c r="I73" s="452">
        <f t="shared" si="4"/>
        <v>1.3826174822309427</v>
      </c>
      <c r="J73" s="451">
        <f t="shared" si="5"/>
        <v>0.63587213943685128</v>
      </c>
      <c r="K73" s="453">
        <f t="shared" si="2"/>
        <v>1.4881984558265973</v>
      </c>
    </row>
    <row r="74" spans="1:11" x14ac:dyDescent="0.2">
      <c r="A74" s="67">
        <v>1978</v>
      </c>
      <c r="B74" s="428">
        <f>avgprinc!B67</f>
        <v>44086.828551028637</v>
      </c>
      <c r="C74" s="524">
        <f>avgprinc!C67</f>
        <v>46741.355064011521</v>
      </c>
      <c r="D74" s="524">
        <f>avgprinc!D67</f>
        <v>60690.062324430066</v>
      </c>
      <c r="E74" s="524">
        <f>avgprinc!E67</f>
        <v>28260.187127065543</v>
      </c>
      <c r="F74" s="525">
        <f>avgprinc!F67</f>
        <v>65199.03910433421</v>
      </c>
      <c r="G74" s="438">
        <f t="shared" ref="G74:G109" si="6">B74/$B74</f>
        <v>1</v>
      </c>
      <c r="H74" s="451">
        <f t="shared" si="3"/>
        <v>1.0602113284222834</v>
      </c>
      <c r="I74" s="452">
        <f t="shared" si="4"/>
        <v>1.3766030426566949</v>
      </c>
      <c r="J74" s="451">
        <f t="shared" si="5"/>
        <v>0.6410120223176311</v>
      </c>
      <c r="K74" s="453">
        <f t="shared" si="2"/>
        <v>1.4788779607693732</v>
      </c>
    </row>
    <row r="75" spans="1:11" x14ac:dyDescent="0.2">
      <c r="A75" s="72">
        <v>1979</v>
      </c>
      <c r="B75" s="429">
        <f>avgprinc!B68</f>
        <v>44252.967930414634</v>
      </c>
      <c r="C75" s="526">
        <f>avgprinc!C68</f>
        <v>46934.036129463573</v>
      </c>
      <c r="D75" s="526">
        <f>avgprinc!D68</f>
        <v>60838.615310444322</v>
      </c>
      <c r="E75" s="526">
        <f>avgprinc!E68</f>
        <v>28577.386667574214</v>
      </c>
      <c r="F75" s="527">
        <f>avgprinc!F68</f>
        <v>65162.196615264249</v>
      </c>
      <c r="G75" s="440">
        <f t="shared" si="6"/>
        <v>1</v>
      </c>
      <c r="H75" s="454">
        <f t="shared" si="3"/>
        <v>1.0605850482902022</v>
      </c>
      <c r="I75" s="455">
        <f t="shared" si="4"/>
        <v>1.3747917519590938</v>
      </c>
      <c r="J75" s="454">
        <f t="shared" si="5"/>
        <v>0.64577333462719577</v>
      </c>
      <c r="K75" s="456">
        <f t="shared" si="2"/>
        <v>1.4724932510228066</v>
      </c>
    </row>
    <row r="76" spans="1:11" x14ac:dyDescent="0.2">
      <c r="A76" s="67">
        <v>1980</v>
      </c>
      <c r="B76" s="428">
        <f>avgprinc!B69</f>
        <v>42963.653262778142</v>
      </c>
      <c r="C76" s="524">
        <f>avgprinc!C69</f>
        <v>45541.765323536594</v>
      </c>
      <c r="D76" s="524">
        <f>avgprinc!D69</f>
        <v>58679.408265978622</v>
      </c>
      <c r="E76" s="524">
        <f>avgprinc!E69</f>
        <v>28197.98575535911</v>
      </c>
      <c r="F76" s="525">
        <f>avgprinc!F69</f>
        <v>62917.634969915984</v>
      </c>
      <c r="G76" s="437">
        <f t="shared" si="6"/>
        <v>1</v>
      </c>
      <c r="H76" s="451">
        <f t="shared" si="3"/>
        <v>1.0600068165756289</v>
      </c>
      <c r="I76" s="452">
        <f t="shared" si="4"/>
        <v>1.3657918684679438</v>
      </c>
      <c r="J76" s="451">
        <f t="shared" si="5"/>
        <v>0.65632188172854078</v>
      </c>
      <c r="K76" s="453">
        <f t="shared" si="2"/>
        <v>1.4644386636558469</v>
      </c>
    </row>
    <row r="77" spans="1:11" x14ac:dyDescent="0.2">
      <c r="A77" s="67">
        <v>1981</v>
      </c>
      <c r="B77" s="428">
        <f>avgprinc!B70</f>
        <v>43294.018081512288</v>
      </c>
      <c r="C77" s="524">
        <f>avgprinc!C70</f>
        <v>45678.480143534667</v>
      </c>
      <c r="D77" s="524">
        <f>avgprinc!D70</f>
        <v>58605.174021511732</v>
      </c>
      <c r="E77" s="524">
        <f>avgprinc!E70</f>
        <v>28941.588790974241</v>
      </c>
      <c r="F77" s="525">
        <f>avgprinc!F70</f>
        <v>63141.444878287242</v>
      </c>
      <c r="G77" s="437">
        <f t="shared" si="6"/>
        <v>1</v>
      </c>
      <c r="H77" s="451">
        <f t="shared" si="3"/>
        <v>1.0550760166804802</v>
      </c>
      <c r="I77" s="452">
        <f t="shared" si="4"/>
        <v>1.3536552304101734</v>
      </c>
      <c r="J77" s="451">
        <f t="shared" si="5"/>
        <v>0.66848932193089927</v>
      </c>
      <c r="K77" s="453">
        <f t="shared" si="2"/>
        <v>1.4584334667068091</v>
      </c>
    </row>
    <row r="78" spans="1:11" x14ac:dyDescent="0.2">
      <c r="A78" s="67">
        <v>1982</v>
      </c>
      <c r="B78" s="428">
        <f>avgprinc!B71</f>
        <v>41871.44541138583</v>
      </c>
      <c r="C78" s="524">
        <f>avgprinc!C71</f>
        <v>44089.79897671326</v>
      </c>
      <c r="D78" s="524">
        <f>avgprinc!D71</f>
        <v>56596.271508879719</v>
      </c>
      <c r="E78" s="524">
        <f>avgprinc!E71</f>
        <v>28423.147175657879</v>
      </c>
      <c r="F78" s="525">
        <f>avgprinc!F71</f>
        <v>60926.590458892962</v>
      </c>
      <c r="G78" s="437">
        <f t="shared" si="6"/>
        <v>1</v>
      </c>
      <c r="H78" s="451">
        <f t="shared" si="3"/>
        <v>1.0529801047833951</v>
      </c>
      <c r="I78" s="452">
        <f t="shared" si="4"/>
        <v>1.3516674896895216</v>
      </c>
      <c r="J78" s="451">
        <f t="shared" si="5"/>
        <v>0.67881934565194058</v>
      </c>
      <c r="K78" s="453">
        <f t="shared" si="2"/>
        <v>1.4550868703072188</v>
      </c>
    </row>
    <row r="79" spans="1:11" x14ac:dyDescent="0.2">
      <c r="A79" s="67">
        <v>1983</v>
      </c>
      <c r="B79" s="428">
        <f>avgprinc!B72</f>
        <v>42527.304711972152</v>
      </c>
      <c r="C79" s="524">
        <f>avgprinc!C72</f>
        <v>44555.966529600621</v>
      </c>
      <c r="D79" s="524">
        <f>avgprinc!D72</f>
        <v>56624.870066757547</v>
      </c>
      <c r="E79" s="524">
        <f>avgprinc!E72</f>
        <v>29652.619545459962</v>
      </c>
      <c r="F79" s="525">
        <f>avgprinc!F72</f>
        <v>61587.042840435315</v>
      </c>
      <c r="G79" s="437">
        <f t="shared" si="6"/>
        <v>1</v>
      </c>
      <c r="H79" s="451">
        <f t="shared" si="3"/>
        <v>1.0477025720620701</v>
      </c>
      <c r="I79" s="452">
        <f t="shared" si="4"/>
        <v>1.3314944469268633</v>
      </c>
      <c r="J79" s="451">
        <f t="shared" si="5"/>
        <v>0.69726073040110281</v>
      </c>
      <c r="K79" s="453">
        <f t="shared" si="2"/>
        <v>1.4481764893766598</v>
      </c>
    </row>
    <row r="80" spans="1:11" x14ac:dyDescent="0.2">
      <c r="A80" s="67">
        <v>1984</v>
      </c>
      <c r="B80" s="428">
        <f>avgprinc!B73</f>
        <v>45361.818250210134</v>
      </c>
      <c r="C80" s="524">
        <f>avgprinc!C73</f>
        <v>47297.691418950795</v>
      </c>
      <c r="D80" s="524">
        <f>avgprinc!D73</f>
        <v>60048.722602292539</v>
      </c>
      <c r="E80" s="524">
        <f>avgprinc!E73</f>
        <v>31850.595602708552</v>
      </c>
      <c r="F80" s="525">
        <f>avgprinc!F73</f>
        <v>65648.964581315886</v>
      </c>
      <c r="G80" s="437">
        <f t="shared" si="6"/>
        <v>1</v>
      </c>
      <c r="H80" s="451">
        <f t="shared" si="3"/>
        <v>1.042676269237327</v>
      </c>
      <c r="I80" s="452">
        <f t="shared" si="4"/>
        <v>1.3237723909361674</v>
      </c>
      <c r="J80" s="451">
        <f t="shared" si="5"/>
        <v>0.7021454789802436</v>
      </c>
      <c r="K80" s="453">
        <f t="shared" si="2"/>
        <v>1.4472295669279478</v>
      </c>
    </row>
    <row r="81" spans="1:11" x14ac:dyDescent="0.2">
      <c r="A81" s="67">
        <v>1985</v>
      </c>
      <c r="B81" s="428">
        <f>avgprinc!B74</f>
        <v>46143.096977301655</v>
      </c>
      <c r="C81" s="524">
        <f>avgprinc!C74</f>
        <v>48052.240058555843</v>
      </c>
      <c r="D81" s="524">
        <f>avgprinc!D74</f>
        <v>60979.279535123271</v>
      </c>
      <c r="E81" s="524">
        <f>avgprinc!E74</f>
        <v>32592.812223347264</v>
      </c>
      <c r="F81" s="525">
        <f>avgprinc!F74</f>
        <v>66485.555028944102</v>
      </c>
      <c r="G81" s="437">
        <f t="shared" si="6"/>
        <v>1</v>
      </c>
      <c r="H81" s="451">
        <f t="shared" si="3"/>
        <v>1.0413744028103125</v>
      </c>
      <c r="I81" s="452">
        <f t="shared" si="4"/>
        <v>1.3215255049984989</v>
      </c>
      <c r="J81" s="451">
        <f t="shared" si="5"/>
        <v>0.70634210441878365</v>
      </c>
      <c r="K81" s="453">
        <f t="shared" si="2"/>
        <v>1.4408559326143442</v>
      </c>
    </row>
    <row r="82" spans="1:11" x14ac:dyDescent="0.2">
      <c r="A82" s="67">
        <v>1986</v>
      </c>
      <c r="B82" s="428">
        <f>avgprinc!B75</f>
        <v>46552.473209978154</v>
      </c>
      <c r="C82" s="524">
        <f>avgprinc!C75</f>
        <v>48872.036973746668</v>
      </c>
      <c r="D82" s="524">
        <f>avgprinc!D75</f>
        <v>61754.943643634702</v>
      </c>
      <c r="E82" s="524">
        <f>avgprinc!E75</f>
        <v>32789.894839648892</v>
      </c>
      <c r="F82" s="525">
        <f>avgprinc!F75</f>
        <v>66563.679921647927</v>
      </c>
      <c r="G82" s="437">
        <f t="shared" si="6"/>
        <v>1</v>
      </c>
      <c r="H82" s="451">
        <f t="shared" si="3"/>
        <v>1.0498268642636013</v>
      </c>
      <c r="I82" s="452">
        <f t="shared" si="4"/>
        <v>1.3265663322566075</v>
      </c>
      <c r="J82" s="451">
        <f t="shared" si="5"/>
        <v>0.70436418472865669</v>
      </c>
      <c r="K82" s="453">
        <f t="shared" si="2"/>
        <v>1.4298634493898497</v>
      </c>
    </row>
    <row r="83" spans="1:11" x14ac:dyDescent="0.2">
      <c r="A83" s="67">
        <v>1987</v>
      </c>
      <c r="B83" s="428">
        <f>avgprinc!B76</f>
        <v>47961.002569495133</v>
      </c>
      <c r="C83" s="524">
        <f>avgprinc!C76</f>
        <v>51048.836812788017</v>
      </c>
      <c r="D83" s="524">
        <f>avgprinc!D76</f>
        <v>63386.868009413643</v>
      </c>
      <c r="E83" s="524">
        <f>avgprinc!E76</f>
        <v>33793.698847529624</v>
      </c>
      <c r="F83" s="525">
        <f>avgprinc!F76</f>
        <v>68045.744077510928</v>
      </c>
      <c r="G83" s="437">
        <f t="shared" si="6"/>
        <v>1</v>
      </c>
      <c r="H83" s="451">
        <f t="shared" si="3"/>
        <v>1.0643821871492081</v>
      </c>
      <c r="I83" s="452">
        <f t="shared" si="4"/>
        <v>1.3216335066717286</v>
      </c>
      <c r="J83" s="451">
        <f t="shared" si="5"/>
        <v>0.70460784881556238</v>
      </c>
      <c r="K83" s="453">
        <f t="shared" si="2"/>
        <v>1.4187723448631657</v>
      </c>
    </row>
    <row r="84" spans="1:11" x14ac:dyDescent="0.2">
      <c r="A84" s="67">
        <v>1988</v>
      </c>
      <c r="B84" s="428">
        <f>avgprinc!B77</f>
        <v>49976.556642880489</v>
      </c>
      <c r="C84" s="524">
        <f>avgprinc!C77</f>
        <v>53398.888274636563</v>
      </c>
      <c r="D84" s="524">
        <f>avgprinc!D77</f>
        <v>66020.575898988012</v>
      </c>
      <c r="E84" s="524">
        <f>avgprinc!E77</f>
        <v>35140.473582688202</v>
      </c>
      <c r="F84" s="525">
        <f>avgprinc!F77</f>
        <v>70720.545963268145</v>
      </c>
      <c r="G84" s="437">
        <f t="shared" si="6"/>
        <v>1</v>
      </c>
      <c r="H84" s="451">
        <f t="shared" si="3"/>
        <v>1.068478740066291</v>
      </c>
      <c r="I84" s="452">
        <f t="shared" si="4"/>
        <v>1.3210309059656495</v>
      </c>
      <c r="J84" s="451">
        <f t="shared" si="5"/>
        <v>0.70313915049796072</v>
      </c>
      <c r="K84" s="453">
        <f t="shared" si="2"/>
        <v>1.4150744011561025</v>
      </c>
    </row>
    <row r="85" spans="1:11" x14ac:dyDescent="0.2">
      <c r="A85" s="72">
        <v>1989</v>
      </c>
      <c r="B85" s="429">
        <f>avgprinc!B78</f>
        <v>50578.94899242359</v>
      </c>
      <c r="C85" s="526">
        <f>avgprinc!C78</f>
        <v>54005.891845136633</v>
      </c>
      <c r="D85" s="526">
        <f>avgprinc!D78</f>
        <v>66174.943415787508</v>
      </c>
      <c r="E85" s="526">
        <f>avgprinc!E78</f>
        <v>36247.601201438287</v>
      </c>
      <c r="F85" s="527">
        <f>avgprinc!F78</f>
        <v>71240.160880267984</v>
      </c>
      <c r="G85" s="440">
        <f t="shared" si="6"/>
        <v>1</v>
      </c>
      <c r="H85" s="454">
        <f t="shared" si="3"/>
        <v>1.0677543310207251</v>
      </c>
      <c r="I85" s="455">
        <f t="shared" si="4"/>
        <v>1.3083495156394036</v>
      </c>
      <c r="J85" s="454">
        <f t="shared" si="5"/>
        <v>0.71665390292842879</v>
      </c>
      <c r="K85" s="456">
        <f t="shared" si="2"/>
        <v>1.4084942905978397</v>
      </c>
    </row>
    <row r="86" spans="1:11" x14ac:dyDescent="0.2">
      <c r="A86" s="67">
        <v>1990</v>
      </c>
      <c r="B86" s="428">
        <f>avgprinc!B79</f>
        <v>50534.218475478607</v>
      </c>
      <c r="C86" s="524">
        <f>avgprinc!C79</f>
        <v>54121.111940422183</v>
      </c>
      <c r="D86" s="524">
        <f>avgprinc!D79</f>
        <v>66034.221025235413</v>
      </c>
      <c r="E86" s="524">
        <f>avgprinc!E79</f>
        <v>36265.012867099162</v>
      </c>
      <c r="F86" s="525">
        <f>avgprinc!F79</f>
        <v>70967.370942939786</v>
      </c>
      <c r="G86" s="437">
        <f t="shared" si="6"/>
        <v>1</v>
      </c>
      <c r="H86" s="451">
        <f t="shared" si="3"/>
        <v>1.0709794981134237</v>
      </c>
      <c r="I86" s="452">
        <f t="shared" si="4"/>
        <v>1.3067229100867184</v>
      </c>
      <c r="J86" s="451">
        <f t="shared" si="5"/>
        <v>0.71763280329934298</v>
      </c>
      <c r="K86" s="453">
        <f t="shared" si="2"/>
        <v>1.4043429003928543</v>
      </c>
    </row>
    <row r="87" spans="1:11" x14ac:dyDescent="0.2">
      <c r="A87" s="67">
        <v>1991</v>
      </c>
      <c r="B87" s="428">
        <f>avgprinc!B80</f>
        <v>49499.867153150662</v>
      </c>
      <c r="C87" s="524">
        <f>avgprinc!C80</f>
        <v>53108.854121750141</v>
      </c>
      <c r="D87" s="524">
        <f>avgprinc!D80</f>
        <v>64092.881160750796</v>
      </c>
      <c r="E87" s="524">
        <f>avgprinc!E80</f>
        <v>36053.996987688835</v>
      </c>
      <c r="F87" s="525">
        <f>avgprinc!F80</f>
        <v>69299.507849278336</v>
      </c>
      <c r="G87" s="437">
        <f t="shared" si="6"/>
        <v>1</v>
      </c>
      <c r="H87" s="451">
        <f t="shared" si="3"/>
        <v>1.072909023319869</v>
      </c>
      <c r="I87" s="452">
        <f t="shared" si="4"/>
        <v>1.2948091549912633</v>
      </c>
      <c r="J87" s="451">
        <f t="shared" si="5"/>
        <v>0.72836553027787265</v>
      </c>
      <c r="K87" s="453">
        <f t="shared" si="2"/>
        <v>1.3999938148292066</v>
      </c>
    </row>
    <row r="88" spans="1:11" x14ac:dyDescent="0.2">
      <c r="A88" s="67">
        <v>1992</v>
      </c>
      <c r="B88" s="428">
        <f>avgprinc!B81</f>
        <v>50457.558511453113</v>
      </c>
      <c r="C88" s="524">
        <f>avgprinc!C81</f>
        <v>54267.276665674988</v>
      </c>
      <c r="D88" s="524">
        <f>avgprinc!D81</f>
        <v>65350.249183367712</v>
      </c>
      <c r="E88" s="524">
        <f>avgprinc!E81</f>
        <v>36858.922601419479</v>
      </c>
      <c r="F88" s="525">
        <f>avgprinc!F81</f>
        <v>70283.042284369061</v>
      </c>
      <c r="G88" s="437">
        <f t="shared" si="6"/>
        <v>1</v>
      </c>
      <c r="H88" s="451">
        <f t="shared" si="3"/>
        <v>1.0755034184493315</v>
      </c>
      <c r="I88" s="452">
        <f t="shared" si="4"/>
        <v>1.2951528197412521</v>
      </c>
      <c r="J88" s="451">
        <f t="shared" si="5"/>
        <v>0.73049358091817018</v>
      </c>
      <c r="K88" s="453">
        <f t="shared" si="2"/>
        <v>1.3929140520823229</v>
      </c>
    </row>
    <row r="89" spans="1:11" x14ac:dyDescent="0.2">
      <c r="A89" s="67">
        <v>1993</v>
      </c>
      <c r="B89" s="428">
        <f>avgprinc!B82</f>
        <v>50887.145615995469</v>
      </c>
      <c r="C89" s="524">
        <f>avgprinc!C82</f>
        <v>54943.812580335936</v>
      </c>
      <c r="D89" s="524">
        <f>avgprinc!D82</f>
        <v>66363.959499024437</v>
      </c>
      <c r="E89" s="524">
        <f>avgprinc!E82</f>
        <v>36878.562078356423</v>
      </c>
      <c r="F89" s="525">
        <f>avgprinc!F82</f>
        <v>70796.165041956017</v>
      </c>
      <c r="G89" s="437">
        <f t="shared" si="6"/>
        <v>1</v>
      </c>
      <c r="H89" s="451">
        <f t="shared" ref="H89:H109" si="7">C89/$B89</f>
        <v>1.0797188939413676</v>
      </c>
      <c r="I89" s="452">
        <f t="shared" ref="I89:I109" si="8">D89/$B89</f>
        <v>1.3041399492087862</v>
      </c>
      <c r="J89" s="451">
        <f t="shared" ref="J89:J109" si="9">E89/$B89</f>
        <v>0.72471272719144819</v>
      </c>
      <c r="K89" s="453">
        <f t="shared" ref="K89:K109" si="10">F89/$B89</f>
        <v>1.39123867501231</v>
      </c>
    </row>
    <row r="90" spans="1:11" x14ac:dyDescent="0.2">
      <c r="A90" s="67">
        <v>1994</v>
      </c>
      <c r="B90" s="428">
        <f>avgprinc!B83</f>
        <v>52549.490659116163</v>
      </c>
      <c r="C90" s="524">
        <f>avgprinc!C83</f>
        <v>56674.913367406894</v>
      </c>
      <c r="D90" s="524">
        <f>avgprinc!D83</f>
        <v>68332.008638053099</v>
      </c>
      <c r="E90" s="524">
        <f>avgprinc!E83</f>
        <v>38111.125322342581</v>
      </c>
      <c r="F90" s="525">
        <f>avgprinc!F83</f>
        <v>72918.538295194827</v>
      </c>
      <c r="G90" s="437">
        <f t="shared" si="6"/>
        <v>1</v>
      </c>
      <c r="H90" s="451">
        <f t="shared" si="7"/>
        <v>1.0785054746781844</v>
      </c>
      <c r="I90" s="452">
        <f t="shared" si="8"/>
        <v>1.3003362693145157</v>
      </c>
      <c r="J90" s="451">
        <f t="shared" si="9"/>
        <v>0.72524252555683244</v>
      </c>
      <c r="K90" s="453">
        <f t="shared" si="10"/>
        <v>1.3876164617505211</v>
      </c>
    </row>
    <row r="91" spans="1:11" x14ac:dyDescent="0.2">
      <c r="A91" s="67">
        <v>1995</v>
      </c>
      <c r="B91" s="428">
        <f>avgprinc!B84</f>
        <v>53704.282819150096</v>
      </c>
      <c r="C91" s="524">
        <f>avgprinc!C84</f>
        <v>57813.816090265915</v>
      </c>
      <c r="D91" s="524">
        <f>avgprinc!D84</f>
        <v>69447.780518405023</v>
      </c>
      <c r="E91" s="524">
        <f>avgprinc!E84</f>
        <v>39470.236890340275</v>
      </c>
      <c r="F91" s="525">
        <f>avgprinc!F84</f>
        <v>74428.185168446435</v>
      </c>
      <c r="G91" s="437">
        <f t="shared" si="6"/>
        <v>1</v>
      </c>
      <c r="H91" s="451">
        <f t="shared" si="7"/>
        <v>1.0765215184970391</v>
      </c>
      <c r="I91" s="452">
        <f t="shared" si="8"/>
        <v>1.2931516235357126</v>
      </c>
      <c r="J91" s="451">
        <f t="shared" si="9"/>
        <v>0.73495510634145955</v>
      </c>
      <c r="K91" s="453">
        <f t="shared" si="10"/>
        <v>1.385889192843043</v>
      </c>
    </row>
    <row r="92" spans="1:11" x14ac:dyDescent="0.2">
      <c r="A92" s="67">
        <v>1996</v>
      </c>
      <c r="B92" s="428">
        <f>avgprinc!B85</f>
        <v>55398.869654491828</v>
      </c>
      <c r="C92" s="524">
        <f>avgprinc!C85</f>
        <v>59019.432679700949</v>
      </c>
      <c r="D92" s="524">
        <f>avgprinc!D85</f>
        <v>70819.843567194461</v>
      </c>
      <c r="E92" s="524">
        <f>avgprinc!E85</f>
        <v>41165.926760607486</v>
      </c>
      <c r="F92" s="525">
        <f>avgprinc!F85</f>
        <v>76262.988994667583</v>
      </c>
      <c r="G92" s="437">
        <f t="shared" si="6"/>
        <v>1</v>
      </c>
      <c r="H92" s="451">
        <f t="shared" si="7"/>
        <v>1.0653544566484772</v>
      </c>
      <c r="I92" s="452">
        <f t="shared" si="8"/>
        <v>1.2783626093615121</v>
      </c>
      <c r="J92" s="451">
        <f t="shared" si="9"/>
        <v>0.74308243141689601</v>
      </c>
      <c r="K92" s="453">
        <f t="shared" si="10"/>
        <v>1.3766163365841178</v>
      </c>
    </row>
    <row r="93" spans="1:11" x14ac:dyDescent="0.2">
      <c r="A93" s="67">
        <v>1997</v>
      </c>
      <c r="B93" s="428">
        <f>avgprinc!B86</f>
        <v>57411.272408026176</v>
      </c>
      <c r="C93" s="524">
        <f>avgprinc!C86</f>
        <v>61192.183690865051</v>
      </c>
      <c r="D93" s="524">
        <f>avgprinc!D86</f>
        <v>73893.300109777585</v>
      </c>
      <c r="E93" s="524">
        <f>avgprinc!E86</f>
        <v>42435.847166560096</v>
      </c>
      <c r="F93" s="525">
        <f>avgprinc!F86</f>
        <v>78961.433766419315</v>
      </c>
      <c r="G93" s="437">
        <f t="shared" si="6"/>
        <v>1</v>
      </c>
      <c r="H93" s="451">
        <f t="shared" si="7"/>
        <v>1.0658566013999422</v>
      </c>
      <c r="I93" s="452">
        <f t="shared" si="8"/>
        <v>1.2870869606340096</v>
      </c>
      <c r="J93" s="451">
        <f t="shared" si="9"/>
        <v>0.73915531543989099</v>
      </c>
      <c r="K93" s="453">
        <f t="shared" si="10"/>
        <v>1.3753646358024352</v>
      </c>
    </row>
    <row r="94" spans="1:11" x14ac:dyDescent="0.2">
      <c r="A94" s="67">
        <v>1998</v>
      </c>
      <c r="B94" s="428">
        <f>avgprinc!B87</f>
        <v>59608.687248021008</v>
      </c>
      <c r="C94" s="524">
        <f>avgprinc!C87</f>
        <v>63798.7843765574</v>
      </c>
      <c r="D94" s="524">
        <f>avgprinc!D87</f>
        <v>76635.55625054425</v>
      </c>
      <c r="E94" s="524">
        <f>avgprinc!E87</f>
        <v>44078.349838515685</v>
      </c>
      <c r="F94" s="525">
        <f>avgprinc!F87</f>
        <v>81733.534142290897</v>
      </c>
      <c r="G94" s="437">
        <f t="shared" si="6"/>
        <v>1</v>
      </c>
      <c r="H94" s="451">
        <f t="shared" si="7"/>
        <v>1.0702933971872615</v>
      </c>
      <c r="I94" s="452">
        <f t="shared" si="8"/>
        <v>1.2856440862667804</v>
      </c>
      <c r="J94" s="451">
        <f t="shared" si="9"/>
        <v>0.73946184479979593</v>
      </c>
      <c r="K94" s="453">
        <f t="shared" si="10"/>
        <v>1.3711681621541569</v>
      </c>
    </row>
    <row r="95" spans="1:11" x14ac:dyDescent="0.2">
      <c r="A95" s="72">
        <v>1999</v>
      </c>
      <c r="B95" s="429">
        <f>avgprinc!B88</f>
        <v>61392.834690777556</v>
      </c>
      <c r="C95" s="526">
        <f>avgprinc!C88</f>
        <v>65882.117135637964</v>
      </c>
      <c r="D95" s="526">
        <f>avgprinc!D88</f>
        <v>79181.049517935389</v>
      </c>
      <c r="E95" s="526">
        <f>avgprinc!E88</f>
        <v>45201.206893493363</v>
      </c>
      <c r="F95" s="527">
        <f>avgprinc!F88</f>
        <v>83823.359656356537</v>
      </c>
      <c r="G95" s="440">
        <f t="shared" si="6"/>
        <v>1</v>
      </c>
      <c r="H95" s="454">
        <f t="shared" si="7"/>
        <v>1.073123882737651</v>
      </c>
      <c r="I95" s="455">
        <f t="shared" si="8"/>
        <v>1.2897441520130684</v>
      </c>
      <c r="J95" s="454">
        <f t="shared" si="9"/>
        <v>0.73626192895574993</v>
      </c>
      <c r="K95" s="456">
        <f t="shared" si="10"/>
        <v>1.365360633346818</v>
      </c>
    </row>
    <row r="96" spans="1:11" x14ac:dyDescent="0.2">
      <c r="A96" s="77">
        <v>2000</v>
      </c>
      <c r="B96" s="430">
        <f>avgprinc!B89</f>
        <v>63440.437065899976</v>
      </c>
      <c r="C96" s="528">
        <f>avgprinc!C89</f>
        <v>67638.983434170208</v>
      </c>
      <c r="D96" s="528">
        <f>avgprinc!D89</f>
        <v>81580.8315773387</v>
      </c>
      <c r="E96" s="528">
        <f>avgprinc!E89</f>
        <v>46798.993548891041</v>
      </c>
      <c r="F96" s="529">
        <f>avgprinc!F89</f>
        <v>86476.225180571812</v>
      </c>
      <c r="G96" s="441">
        <f t="shared" si="6"/>
        <v>1</v>
      </c>
      <c r="H96" s="457">
        <f t="shared" si="7"/>
        <v>1.0661809180776751</v>
      </c>
      <c r="I96" s="458">
        <f t="shared" si="8"/>
        <v>1.2859437190288434</v>
      </c>
      <c r="J96" s="457">
        <f t="shared" si="9"/>
        <v>0.73768397119139772</v>
      </c>
      <c r="K96" s="459">
        <f t="shared" si="10"/>
        <v>1.3631089125496245</v>
      </c>
    </row>
    <row r="97" spans="1:11" x14ac:dyDescent="0.2">
      <c r="A97" s="67">
        <v>2001</v>
      </c>
      <c r="B97" s="428">
        <f>avgprinc!B90</f>
        <v>63130.441088180094</v>
      </c>
      <c r="C97" s="524">
        <f>avgprinc!C90</f>
        <v>67294.801580380867</v>
      </c>
      <c r="D97" s="524">
        <f>avgprinc!D90</f>
        <v>81066.974870327831</v>
      </c>
      <c r="E97" s="524">
        <f>avgprinc!E90</f>
        <v>46680.664955396744</v>
      </c>
      <c r="F97" s="525">
        <f>avgprinc!F90</f>
        <v>86251.414683871568</v>
      </c>
      <c r="G97" s="437">
        <f t="shared" si="6"/>
        <v>1</v>
      </c>
      <c r="H97" s="451">
        <f t="shared" si="7"/>
        <v>1.0659643813732274</v>
      </c>
      <c r="I97" s="452">
        <f t="shared" si="8"/>
        <v>1.2841186196860899</v>
      </c>
      <c r="J97" s="451">
        <f t="shared" si="9"/>
        <v>0.73943194678766089</v>
      </c>
      <c r="K97" s="453">
        <f t="shared" si="10"/>
        <v>1.366241280706344</v>
      </c>
    </row>
    <row r="98" spans="1:11" x14ac:dyDescent="0.2">
      <c r="A98" s="67">
        <v>2002</v>
      </c>
      <c r="B98" s="428">
        <f>avgprinc!B91</f>
        <v>62988.601225774073</v>
      </c>
      <c r="C98" s="524">
        <f>avgprinc!C91</f>
        <v>67054.109261437407</v>
      </c>
      <c r="D98" s="524">
        <f>avgprinc!D91</f>
        <v>80099.176801657333</v>
      </c>
      <c r="E98" s="524">
        <f>avgprinc!E91</f>
        <v>47280.364512958367</v>
      </c>
      <c r="F98" s="525">
        <f>avgprinc!F91</f>
        <v>85870.947326550944</v>
      </c>
      <c r="G98" s="437">
        <f t="shared" si="6"/>
        <v>1</v>
      </c>
      <c r="H98" s="451">
        <f t="shared" si="7"/>
        <v>1.0645435516354946</v>
      </c>
      <c r="I98" s="452">
        <f t="shared" si="8"/>
        <v>1.2716455873429025</v>
      </c>
      <c r="J98" s="451">
        <f t="shared" si="9"/>
        <v>0.75061778786749578</v>
      </c>
      <c r="K98" s="453">
        <f t="shared" si="10"/>
        <v>1.3632775717428336</v>
      </c>
    </row>
    <row r="99" spans="1:11" x14ac:dyDescent="0.2">
      <c r="A99" s="67">
        <v>2003</v>
      </c>
      <c r="B99" s="428">
        <f>avgprinc!B92</f>
        <v>63649.266705153808</v>
      </c>
      <c r="C99" s="524">
        <f>avgprinc!C92</f>
        <v>67814.783607272984</v>
      </c>
      <c r="D99" s="524">
        <f>avgprinc!D92</f>
        <v>80150.422428007048</v>
      </c>
      <c r="E99" s="524">
        <f>avgprinc!E92</f>
        <v>48486.865486986513</v>
      </c>
      <c r="F99" s="525">
        <f>avgprinc!F92</f>
        <v>86810.689567606198</v>
      </c>
      <c r="G99" s="437">
        <f t="shared" si="6"/>
        <v>1</v>
      </c>
      <c r="H99" s="451">
        <f t="shared" si="7"/>
        <v>1.0654448529849581</v>
      </c>
      <c r="I99" s="452">
        <f t="shared" si="8"/>
        <v>1.2592513091987767</v>
      </c>
      <c r="J99" s="451">
        <f t="shared" si="9"/>
        <v>0.76178199682323178</v>
      </c>
      <c r="K99" s="453">
        <f t="shared" si="10"/>
        <v>1.3638914328698302</v>
      </c>
    </row>
    <row r="100" spans="1:11" x14ac:dyDescent="0.2">
      <c r="A100" s="67">
        <v>2004</v>
      </c>
      <c r="B100" s="428">
        <f>avgprinc!B93</f>
        <v>65516.088477506244</v>
      </c>
      <c r="C100" s="524">
        <f>avgprinc!C93</f>
        <v>69729.83235603846</v>
      </c>
      <c r="D100" s="524">
        <f>avgprinc!D93</f>
        <v>82561.538116130265</v>
      </c>
      <c r="E100" s="524">
        <f>avgprinc!E93</f>
        <v>49907.9369333707</v>
      </c>
      <c r="F100" s="525">
        <f>avgprinc!F93</f>
        <v>89285.558961837043</v>
      </c>
      <c r="G100" s="437">
        <f t="shared" si="6"/>
        <v>1</v>
      </c>
      <c r="H100" s="451">
        <f t="shared" si="7"/>
        <v>1.0643161699126609</v>
      </c>
      <c r="I100" s="452">
        <f t="shared" si="8"/>
        <v>1.2601719674469922</v>
      </c>
      <c r="J100" s="451">
        <f t="shared" si="9"/>
        <v>0.76176612635392116</v>
      </c>
      <c r="K100" s="453">
        <f t="shared" si="10"/>
        <v>1.362803565302767</v>
      </c>
    </row>
    <row r="101" spans="1:11" x14ac:dyDescent="0.2">
      <c r="A101" s="67">
        <v>2005</v>
      </c>
      <c r="B101" s="428">
        <f>avgprinc!B94</f>
        <v>67150.122309826693</v>
      </c>
      <c r="C101" s="524">
        <f>avgprinc!C94</f>
        <v>71061.831555683602</v>
      </c>
      <c r="D101" s="524">
        <f>avgprinc!D94</f>
        <v>84688.736470740871</v>
      </c>
      <c r="E101" s="524">
        <f>avgprinc!E94</f>
        <v>51020.107318286435</v>
      </c>
      <c r="F101" s="525">
        <f>avgprinc!F94</f>
        <v>91104.830541178118</v>
      </c>
      <c r="G101" s="437">
        <f t="shared" si="6"/>
        <v>1</v>
      </c>
      <c r="H101" s="451">
        <f t="shared" si="7"/>
        <v>1.0582531961417512</v>
      </c>
      <c r="I101" s="452">
        <f t="shared" si="8"/>
        <v>1.2611851409591193</v>
      </c>
      <c r="J101" s="451">
        <f t="shared" si="9"/>
        <v>0.75979172581224319</v>
      </c>
      <c r="K101" s="453">
        <f t="shared" si="10"/>
        <v>1.3567336500271112</v>
      </c>
    </row>
    <row r="102" spans="1:11" x14ac:dyDescent="0.2">
      <c r="A102" s="67">
        <v>2006</v>
      </c>
      <c r="B102" s="428">
        <f>avgprinc!B95</f>
        <v>68765.488323082784</v>
      </c>
      <c r="C102" s="524">
        <f>avgprinc!C95</f>
        <v>72382.666489653988</v>
      </c>
      <c r="D102" s="524">
        <f>avgprinc!D95</f>
        <v>86058.698359972957</v>
      </c>
      <c r="E102" s="524">
        <f>avgprinc!E95</f>
        <v>52927.956313476869</v>
      </c>
      <c r="F102" s="525">
        <f>avgprinc!F95</f>
        <v>93292.957990803261</v>
      </c>
      <c r="G102" s="437">
        <f t="shared" si="6"/>
        <v>1</v>
      </c>
      <c r="H102" s="451">
        <f t="shared" si="7"/>
        <v>1.0526016502577065</v>
      </c>
      <c r="I102" s="452">
        <f t="shared" si="8"/>
        <v>1.2514809457273248</v>
      </c>
      <c r="J102" s="451">
        <f t="shared" si="9"/>
        <v>0.76968778386047365</v>
      </c>
      <c r="K102" s="453">
        <f t="shared" si="10"/>
        <v>1.3566828399804622</v>
      </c>
    </row>
    <row r="103" spans="1:11" x14ac:dyDescent="0.2">
      <c r="A103" s="67">
        <v>2007</v>
      </c>
      <c r="B103" s="428">
        <f>avgprinc!B96</f>
        <v>67996.803596637576</v>
      </c>
      <c r="C103" s="524">
        <f>avgprinc!C96</f>
        <v>71878.836761147963</v>
      </c>
      <c r="D103" s="524">
        <f>avgprinc!D96</f>
        <v>85481.141203185922</v>
      </c>
      <c r="E103" s="524">
        <f>avgprinc!E96</f>
        <v>52023.152864894117</v>
      </c>
      <c r="F103" s="525">
        <f>avgprinc!F96</f>
        <v>92056.456836983925</v>
      </c>
      <c r="G103" s="437">
        <f t="shared" si="6"/>
        <v>1</v>
      </c>
      <c r="H103" s="451">
        <f t="shared" si="7"/>
        <v>1.0570914066422727</v>
      </c>
      <c r="I103" s="452">
        <f t="shared" si="8"/>
        <v>1.2571346987171166</v>
      </c>
      <c r="J103" s="451">
        <f t="shared" si="9"/>
        <v>0.76508232906798945</v>
      </c>
      <c r="K103" s="453">
        <f t="shared" si="10"/>
        <v>1.3538350623519029</v>
      </c>
    </row>
    <row r="104" spans="1:11" x14ac:dyDescent="0.2">
      <c r="A104" s="67">
        <v>2008</v>
      </c>
      <c r="B104" s="428">
        <f>avgprinc!B97</f>
        <v>66120.523174392089</v>
      </c>
      <c r="C104" s="524">
        <f>avgprinc!C97</f>
        <v>70039.270955379514</v>
      </c>
      <c r="D104" s="524">
        <f>avgprinc!D97</f>
        <v>82498.898937200909</v>
      </c>
      <c r="E104" s="524">
        <f>avgprinc!E97</f>
        <v>51018.826674850796</v>
      </c>
      <c r="F104" s="525">
        <f>avgprinc!F97</f>
        <v>89224.797349266155</v>
      </c>
      <c r="G104" s="437">
        <f t="shared" si="6"/>
        <v>1</v>
      </c>
      <c r="H104" s="451">
        <f t="shared" si="7"/>
        <v>1.059266738870952</v>
      </c>
      <c r="I104" s="452">
        <f t="shared" si="8"/>
        <v>1.2477048725039734</v>
      </c>
      <c r="J104" s="451">
        <f t="shared" si="9"/>
        <v>0.7716034935218109</v>
      </c>
      <c r="K104" s="453">
        <f t="shared" si="10"/>
        <v>1.3494266691438122</v>
      </c>
    </row>
    <row r="105" spans="1:11" x14ac:dyDescent="0.2">
      <c r="A105" s="72">
        <v>2009</v>
      </c>
      <c r="B105" s="431">
        <f>avgprinc!B98</f>
        <v>63104.954901223464</v>
      </c>
      <c r="C105" s="526">
        <f>avgprinc!C98</f>
        <v>67070.238352521075</v>
      </c>
      <c r="D105" s="526">
        <f>avgprinc!D98</f>
        <v>77440.872671921767</v>
      </c>
      <c r="E105" s="526">
        <f>avgprinc!E98</f>
        <v>49919.502777207781</v>
      </c>
      <c r="F105" s="527">
        <f>avgprinc!F98</f>
        <v>85255.535994709004</v>
      </c>
      <c r="G105" s="440">
        <f t="shared" si="6"/>
        <v>1</v>
      </c>
      <c r="H105" s="460">
        <f t="shared" si="7"/>
        <v>1.0628363249368353</v>
      </c>
      <c r="I105" s="461">
        <f t="shared" si="8"/>
        <v>1.227175786642078</v>
      </c>
      <c r="J105" s="454">
        <f t="shared" si="9"/>
        <v>0.79105520090055481</v>
      </c>
      <c r="K105" s="456">
        <f t="shared" si="10"/>
        <v>1.3510117569714972</v>
      </c>
    </row>
    <row r="106" spans="1:11" x14ac:dyDescent="0.2">
      <c r="A106" s="67">
        <v>2010</v>
      </c>
      <c r="B106" s="432">
        <f>avgprinc!B99</f>
        <v>65154.144081160237</v>
      </c>
      <c r="C106" s="524">
        <f>avgprinc!C99</f>
        <v>68441.162300717828</v>
      </c>
      <c r="D106" s="524">
        <f>avgprinc!D99</f>
        <v>79362.749854837733</v>
      </c>
      <c r="E106" s="524">
        <f>avgprinc!E99</f>
        <v>51877.030708199534</v>
      </c>
      <c r="F106" s="525">
        <f>avgprinc!F99</f>
        <v>87574.603564295743</v>
      </c>
      <c r="G106" s="437">
        <f t="shared" si="6"/>
        <v>1</v>
      </c>
      <c r="H106" s="462">
        <f t="shared" si="7"/>
        <v>1.0504498718525572</v>
      </c>
      <c r="I106" s="463">
        <f t="shared" si="8"/>
        <v>1.2180767773724159</v>
      </c>
      <c r="J106" s="451">
        <f t="shared" si="9"/>
        <v>0.79621997095960828</v>
      </c>
      <c r="K106" s="453">
        <f t="shared" si="10"/>
        <v>1.3441140974119332</v>
      </c>
    </row>
    <row r="107" spans="1:11" x14ac:dyDescent="0.2">
      <c r="A107" s="67">
        <v>2011</v>
      </c>
      <c r="B107" s="432">
        <f>avgprinc!B100</f>
        <v>66268.484510326016</v>
      </c>
      <c r="C107" s="524">
        <f>avgprinc!C100</f>
        <v>69929.503681712304</v>
      </c>
      <c r="D107" s="524">
        <f>avgprinc!D100</f>
        <v>82182.524672609405</v>
      </c>
      <c r="E107" s="524">
        <f>avgprinc!E100</f>
        <v>51544.477950797438</v>
      </c>
      <c r="F107" s="525">
        <f>avgprinc!F100</f>
        <v>88750.413276735431</v>
      </c>
      <c r="G107" s="437">
        <f t="shared" si="6"/>
        <v>1</v>
      </c>
      <c r="H107" s="462">
        <f t="shared" si="7"/>
        <v>1.0552452526783802</v>
      </c>
      <c r="I107" s="463">
        <f t="shared" si="8"/>
        <v>1.2401449237880737</v>
      </c>
      <c r="J107" s="451">
        <f t="shared" si="9"/>
        <v>0.77781283715286609</v>
      </c>
      <c r="K107" s="453">
        <f t="shared" si="10"/>
        <v>1.339255212074546</v>
      </c>
    </row>
    <row r="108" spans="1:11" x14ac:dyDescent="0.2">
      <c r="A108" s="67">
        <v>2012</v>
      </c>
      <c r="B108" s="432">
        <f>avgprinc!B101</f>
        <v>67907.288195388741</v>
      </c>
      <c r="C108" s="524">
        <f>avgprinc!C101</f>
        <v>70948.260912940983</v>
      </c>
      <c r="D108" s="524">
        <f>avgprinc!D101</f>
        <v>83830.028120276824</v>
      </c>
      <c r="E108" s="524">
        <f>avgprinc!E101</f>
        <v>53145.158412559009</v>
      </c>
      <c r="F108" s="525">
        <f>avgprinc!F101</f>
        <v>90778.498620628612</v>
      </c>
      <c r="G108" s="437">
        <f t="shared" si="6"/>
        <v>1</v>
      </c>
      <c r="H108" s="462">
        <f t="shared" si="7"/>
        <v>1.0447812421665623</v>
      </c>
      <c r="I108" s="463">
        <f t="shared" si="8"/>
        <v>1.2344776289560231</v>
      </c>
      <c r="J108" s="451">
        <f t="shared" si="9"/>
        <v>0.78261346940618726</v>
      </c>
      <c r="K108" s="453">
        <f t="shared" si="10"/>
        <v>1.3368005266155356</v>
      </c>
    </row>
    <row r="109" spans="1:11" x14ac:dyDescent="0.2">
      <c r="A109" s="67">
        <v>2013</v>
      </c>
      <c r="B109" s="432">
        <f>avgprinc!B102</f>
        <v>67936.19027255199</v>
      </c>
      <c r="C109" s="524">
        <f>avgprinc!C102</f>
        <v>72033.823609435451</v>
      </c>
      <c r="D109" s="524">
        <f>avgprinc!D102</f>
        <v>84375.636304770946</v>
      </c>
      <c r="E109" s="524">
        <f>avgprinc!E102</f>
        <v>52855.118405492336</v>
      </c>
      <c r="F109" s="525">
        <f>avgprinc!F102</f>
        <v>90900.995382571404</v>
      </c>
      <c r="G109" s="437">
        <f t="shared" si="6"/>
        <v>1</v>
      </c>
      <c r="H109" s="462">
        <f t="shared" si="7"/>
        <v>1.0603159129242343</v>
      </c>
      <c r="I109" s="463">
        <f t="shared" si="8"/>
        <v>1.2419836314969361</v>
      </c>
      <c r="J109" s="451">
        <f t="shared" si="9"/>
        <v>0.77801122190461125</v>
      </c>
      <c r="K109" s="453">
        <f t="shared" si="10"/>
        <v>1.3380349268613285</v>
      </c>
    </row>
    <row r="110" spans="1:11" x14ac:dyDescent="0.2">
      <c r="A110" s="67">
        <v>2014</v>
      </c>
      <c r="B110" s="432">
        <f>avgprinc!B103</f>
        <v>69556.575175452454</v>
      </c>
      <c r="C110" s="524">
        <f>avgprinc!C103</f>
        <v>73883.02540847109</v>
      </c>
      <c r="D110" s="524">
        <f>avgprinc!D103</f>
        <v>86499.727855263176</v>
      </c>
      <c r="E110" s="524">
        <f>avgprinc!E103</f>
        <v>54052.795096679591</v>
      </c>
      <c r="F110" s="525">
        <f>avgprinc!F103</f>
        <v>92747.875973735325</v>
      </c>
      <c r="G110" s="437">
        <f t="shared" ref="G110:G113" si="11">B110/$B110</f>
        <v>1</v>
      </c>
      <c r="H110" s="462">
        <f t="shared" ref="H110:H113" si="12">C110/$B110</f>
        <v>1.0622004493767183</v>
      </c>
      <c r="I110" s="463">
        <f t="shared" ref="I110:I113" si="13">D110/$B110</f>
        <v>1.2435880811709403</v>
      </c>
      <c r="J110" s="451">
        <f t="shared" ref="J110:J113" si="14">E110/$B110</f>
        <v>0.77710547076727876</v>
      </c>
      <c r="K110" s="453">
        <f t="shared" ref="K110:K113" si="15">F110/$B110</f>
        <v>1.3334163699087276</v>
      </c>
    </row>
    <row r="111" spans="1:11" x14ac:dyDescent="0.2">
      <c r="A111" s="67">
        <v>2015</v>
      </c>
      <c r="B111" s="432">
        <f>avgprinc!B104</f>
        <v>70683.004646897825</v>
      </c>
      <c r="C111" s="524">
        <f>avgprinc!C104</f>
        <v>74793.777752605616</v>
      </c>
      <c r="D111" s="524">
        <f>avgprinc!D104</f>
        <v>87602.539047486658</v>
      </c>
      <c r="E111" s="524">
        <f>avgprinc!E104</f>
        <v>55185.295951438246</v>
      </c>
      <c r="F111" s="525">
        <f>avgprinc!F104</f>
        <v>94109.884908922861</v>
      </c>
      <c r="G111" s="437">
        <f t="shared" si="11"/>
        <v>1</v>
      </c>
      <c r="H111" s="462">
        <f t="shared" si="12"/>
        <v>1.0581578715596975</v>
      </c>
      <c r="I111" s="463">
        <f t="shared" si="13"/>
        <v>1.2393720312982113</v>
      </c>
      <c r="J111" s="451">
        <f t="shared" si="14"/>
        <v>0.78074349310871083</v>
      </c>
      <c r="K111" s="453">
        <f t="shared" si="15"/>
        <v>1.3314358292924267</v>
      </c>
    </row>
    <row r="112" spans="1:11" x14ac:dyDescent="0.2">
      <c r="A112" s="67">
        <v>2016</v>
      </c>
      <c r="B112" s="432">
        <f>avgprinc!B105</f>
        <v>70488.618646539937</v>
      </c>
      <c r="C112" s="524">
        <f>avgprinc!C105</f>
        <v>74321.447536854757</v>
      </c>
      <c r="D112" s="524">
        <f>avgprinc!D105</f>
        <v>87121.331972144544</v>
      </c>
      <c r="E112" s="524">
        <f>avgprinc!E105</f>
        <v>55328.294617699285</v>
      </c>
      <c r="F112" s="525">
        <f>avgprinc!F105</f>
        <v>93485.258499263378</v>
      </c>
      <c r="G112" s="437">
        <f t="shared" si="11"/>
        <v>1</v>
      </c>
      <c r="H112" s="462">
        <f t="shared" si="12"/>
        <v>1.0543751454335382</v>
      </c>
      <c r="I112" s="463">
        <f t="shared" si="13"/>
        <v>1.2359631050369726</v>
      </c>
      <c r="J112" s="451">
        <f t="shared" si="14"/>
        <v>0.784925221689178</v>
      </c>
      <c r="K112" s="453">
        <f t="shared" si="15"/>
        <v>1.3262461414946776</v>
      </c>
    </row>
    <row r="113" spans="1:11" x14ac:dyDescent="0.2">
      <c r="A113" s="67">
        <v>2017</v>
      </c>
      <c r="B113" s="432">
        <f>avgprinc!B106</f>
        <v>71859.12662583818</v>
      </c>
      <c r="C113" s="524">
        <f>avgprinc!C106</f>
        <v>75533.304674078754</v>
      </c>
      <c r="D113" s="524">
        <f>avgprinc!D106</f>
        <v>88575.778041078462</v>
      </c>
      <c r="E113" s="524">
        <f>avgprinc!E106</f>
        <v>56343.52008632206</v>
      </c>
      <c r="F113" s="525">
        <f>avgprinc!F106</f>
        <v>96426.480350409707</v>
      </c>
      <c r="G113" s="437">
        <f t="shared" si="11"/>
        <v>1</v>
      </c>
      <c r="H113" s="462">
        <f t="shared" si="12"/>
        <v>1.051130290900578</v>
      </c>
      <c r="I113" s="463">
        <f t="shared" si="13"/>
        <v>1.2326308737689211</v>
      </c>
      <c r="J113" s="451">
        <f t="shared" si="14"/>
        <v>0.78408300701587963</v>
      </c>
      <c r="K113" s="453">
        <f t="shared" si="15"/>
        <v>1.3418821641472318</v>
      </c>
    </row>
    <row r="114" spans="1:11" x14ac:dyDescent="0.2">
      <c r="A114" s="67">
        <v>2018</v>
      </c>
      <c r="B114" s="432">
        <f>avgprinc!B107</f>
        <v>73083.376254622315</v>
      </c>
      <c r="C114" s="524">
        <f>avgprinc!C107</f>
        <v>76867.118101448999</v>
      </c>
      <c r="D114" s="524">
        <f>avgprinc!D107</f>
        <v>90082.643153452242</v>
      </c>
      <c r="E114" s="524">
        <f>avgprinc!E107</f>
        <v>57306.853893312262</v>
      </c>
      <c r="F114" s="525">
        <f>avgprinc!F107</f>
        <v>98039.75433847931</v>
      </c>
      <c r="G114" s="437">
        <f t="shared" ref="G114:G115" si="16">B114/$B114</f>
        <v>1</v>
      </c>
      <c r="H114" s="462">
        <f t="shared" ref="H114:H115" si="17">C114/$B114</f>
        <v>1.0517729481140026</v>
      </c>
      <c r="I114" s="463">
        <f t="shared" ref="I114:I115" si="18">D114/$B114</f>
        <v>1.2326010068227351</v>
      </c>
      <c r="J114" s="451">
        <f t="shared" ref="J114:J115" si="19">E114/$B114</f>
        <v>0.78412980940638699</v>
      </c>
      <c r="K114" s="453">
        <f t="shared" ref="K114:K115" si="20">F114/$B114</f>
        <v>1.3414781768826474</v>
      </c>
    </row>
    <row r="115" spans="1:11" x14ac:dyDescent="0.2">
      <c r="A115" s="67">
        <v>2019</v>
      </c>
      <c r="B115" s="432">
        <f>avgprinc!B108</f>
        <v>73451.35590443539</v>
      </c>
      <c r="C115" s="524">
        <f>avgprinc!C108</f>
        <v>77382.353767758672</v>
      </c>
      <c r="D115" s="524">
        <f>avgprinc!D108</f>
        <v>90660.111491689779</v>
      </c>
      <c r="E115" s="524">
        <f>avgprinc!E108</f>
        <v>57480.412253420451</v>
      </c>
      <c r="F115" s="525">
        <f>avgprinc!F108</f>
        <v>98533.390195506479</v>
      </c>
      <c r="G115" s="437">
        <f t="shared" si="16"/>
        <v>1</v>
      </c>
      <c r="H115" s="462">
        <f t="shared" si="17"/>
        <v>1.0535183839007376</v>
      </c>
      <c r="I115" s="463">
        <f t="shared" si="18"/>
        <v>1.2342877864588915</v>
      </c>
      <c r="J115" s="451">
        <f t="shared" si="19"/>
        <v>0.78256434541801934</v>
      </c>
      <c r="K115" s="453">
        <f t="shared" si="20"/>
        <v>1.3414781658177191</v>
      </c>
    </row>
    <row r="116" spans="1:11" ht="17" thickBot="1" x14ac:dyDescent="0.25">
      <c r="A116" s="1105">
        <v>2020</v>
      </c>
      <c r="B116" s="1106"/>
      <c r="C116" s="1107"/>
      <c r="D116" s="1107"/>
      <c r="E116" s="1107"/>
      <c r="F116" s="1108"/>
      <c r="G116" s="1109"/>
      <c r="H116" s="1110"/>
      <c r="I116" s="1111"/>
      <c r="J116" s="1112"/>
      <c r="K116" s="1113"/>
    </row>
    <row r="117" spans="1:11" ht="17" thickTop="1" x14ac:dyDescent="0.2">
      <c r="A117" s="61"/>
      <c r="B117" s="60"/>
      <c r="C117" s="60"/>
      <c r="D117" s="60"/>
      <c r="E117" s="60"/>
      <c r="F117" s="59"/>
      <c r="G117" s="60"/>
      <c r="H117" s="60"/>
      <c r="I117" s="60"/>
      <c r="J117" s="60"/>
      <c r="K117" s="59"/>
    </row>
    <row r="118" spans="1:11" x14ac:dyDescent="0.2">
      <c r="C118" s="57"/>
      <c r="D118" s="57"/>
      <c r="E118" s="57"/>
      <c r="G118" s="57"/>
      <c r="H118" s="57"/>
      <c r="I118" s="57"/>
      <c r="J118" s="57"/>
    </row>
    <row r="120" spans="1:11" x14ac:dyDescent="0.2">
      <c r="A120" s="211"/>
      <c r="B120" s="212"/>
      <c r="C120" s="212"/>
      <c r="D120" s="212"/>
      <c r="E120" s="212"/>
      <c r="F120" s="212"/>
      <c r="G120" s="212"/>
      <c r="H120" s="212"/>
      <c r="I120" s="212"/>
      <c r="J120" s="212"/>
      <c r="K120" s="212"/>
    </row>
    <row r="121" spans="1:11" x14ac:dyDescent="0.2">
      <c r="A121" s="211"/>
      <c r="B121" s="212"/>
      <c r="C121" s="212"/>
      <c r="D121" s="212"/>
      <c r="E121" s="212"/>
      <c r="F121" s="212"/>
      <c r="G121" s="212"/>
      <c r="H121" s="212"/>
      <c r="I121" s="212"/>
      <c r="J121" s="212"/>
      <c r="K121" s="212"/>
    </row>
  </sheetData>
  <mergeCells count="3">
    <mergeCell ref="A4:K4"/>
    <mergeCell ref="G7:K7"/>
    <mergeCell ref="B7:F7"/>
  </mergeCells>
  <hyperlinks>
    <hyperlink ref="A1" location="Index!A1" display="Back to index" xr:uid="{00000000-0004-0000-08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P118"/>
  <sheetViews>
    <sheetView workbookViewId="0">
      <pane xSplit="1" ySplit="8" topLeftCell="B91" activePane="bottomRight" state="frozen"/>
      <selection activeCell="D32" sqref="D32"/>
      <selection pane="topRight" activeCell="D32" sqref="D32"/>
      <selection pane="bottomLeft" activeCell="D32" sqref="D32"/>
      <selection pane="bottomRight" activeCell="A4" sqref="A4:M4"/>
    </sheetView>
  </sheetViews>
  <sheetFormatPr baseColWidth="10" defaultColWidth="10.83203125" defaultRowHeight="16" x14ac:dyDescent="0.2"/>
  <cols>
    <col min="1" max="1" width="10.83203125" style="56"/>
    <col min="2" max="13" width="12" style="56" customWidth="1"/>
    <col min="14" max="16384" width="10.83203125" style="56"/>
  </cols>
  <sheetData>
    <row r="1" spans="1:16" x14ac:dyDescent="0.2">
      <c r="A1" s="52" t="s">
        <v>37</v>
      </c>
      <c r="B1" s="52"/>
      <c r="C1" s="52"/>
      <c r="G1" s="100"/>
      <c r="H1" s="100"/>
      <c r="I1" s="100"/>
      <c r="J1" s="100"/>
      <c r="K1" s="100"/>
      <c r="L1" s="100"/>
      <c r="M1" s="100"/>
    </row>
    <row r="2" spans="1:16" x14ac:dyDescent="0.2">
      <c r="H2" s="98"/>
      <c r="I2" s="98"/>
    </row>
    <row r="3" spans="1:16" ht="17" thickBot="1" x14ac:dyDescent="0.25"/>
    <row r="4" spans="1:16" ht="25" customHeight="1" thickTop="1" x14ac:dyDescent="0.2">
      <c r="A4" s="1385" t="s">
        <v>129</v>
      </c>
      <c r="B4" s="1386"/>
      <c r="C4" s="1386"/>
      <c r="D4" s="1386"/>
      <c r="E4" s="1386"/>
      <c r="F4" s="1386"/>
      <c r="G4" s="1386"/>
      <c r="H4" s="1386"/>
      <c r="I4" s="1386"/>
      <c r="J4" s="1386"/>
      <c r="K4" s="1386"/>
      <c r="L4" s="1386"/>
      <c r="M4" s="1387"/>
    </row>
    <row r="5" spans="1:16" x14ac:dyDescent="0.2">
      <c r="A5" s="96"/>
      <c r="B5" s="97"/>
      <c r="C5" s="97"/>
      <c r="D5" s="59"/>
      <c r="E5" s="59"/>
      <c r="F5" s="59"/>
      <c r="G5" s="59"/>
      <c r="H5" s="59"/>
      <c r="I5" s="59"/>
      <c r="J5" s="59"/>
      <c r="K5" s="59"/>
      <c r="L5" s="59"/>
      <c r="M5" s="208"/>
    </row>
    <row r="6" spans="1:16"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6" ht="20" customHeight="1" x14ac:dyDescent="0.2">
      <c r="A7" s="96"/>
      <c r="B7" s="1372" t="s">
        <v>1059</v>
      </c>
      <c r="C7" s="1373"/>
      <c r="D7" s="1381"/>
      <c r="E7" s="1381"/>
      <c r="F7" s="1381"/>
      <c r="G7" s="1381"/>
      <c r="H7" s="1373" t="s">
        <v>123</v>
      </c>
      <c r="I7" s="1373"/>
      <c r="J7" s="1381"/>
      <c r="K7" s="1381"/>
      <c r="L7" s="1381"/>
      <c r="M7" s="1384"/>
    </row>
    <row r="8" spans="1:16"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c r="P8" s="1121" t="s">
        <v>39</v>
      </c>
    </row>
    <row r="9" spans="1:16" s="87" customFormat="1" ht="15" customHeight="1" x14ac:dyDescent="0.2">
      <c r="A9" s="93">
        <v>1913</v>
      </c>
      <c r="B9" s="425">
        <f>avgprinc!BC2</f>
        <v>7847.1898380552229</v>
      </c>
      <c r="C9" s="317">
        <f>avgprinc!BD2</f>
        <v>7106.083746410538</v>
      </c>
      <c r="D9" s="317"/>
      <c r="E9" s="85"/>
      <c r="F9" s="85"/>
      <c r="G9" s="84">
        <f>avgprinc!BH2</f>
        <v>11201.114097650914</v>
      </c>
      <c r="H9" s="530">
        <f>B9*0.9/'TA5'!B9</f>
        <v>0.56666285531322313</v>
      </c>
      <c r="I9" s="541">
        <f>C9*0.9/'TA5'!B9</f>
        <v>0.51314595274705821</v>
      </c>
      <c r="J9" s="442"/>
      <c r="K9" s="443"/>
      <c r="L9" s="442"/>
      <c r="M9" s="561">
        <f>G9*0.9/'TA5'!F9</f>
        <v>0.53794313483185896</v>
      </c>
      <c r="P9" s="1122">
        <f>H9-'TA2'!B10</f>
        <v>-5.1657813249228468E-8</v>
      </c>
    </row>
    <row r="10" spans="1:16" s="87" customFormat="1" ht="15" customHeight="1" x14ac:dyDescent="0.2">
      <c r="A10" s="92">
        <v>1914</v>
      </c>
      <c r="B10" s="425">
        <f>avgprinc!BC3</f>
        <v>7013.4126633645446</v>
      </c>
      <c r="C10" s="317">
        <f>avgprinc!BD3</f>
        <v>6359.6077066157477</v>
      </c>
      <c r="D10" s="317"/>
      <c r="E10" s="85"/>
      <c r="F10" s="85"/>
      <c r="G10" s="84">
        <f>avgprinc!BH3</f>
        <v>10020.017778537067</v>
      </c>
      <c r="H10" s="530">
        <f>B10*0.9/'TA5'!B10</f>
        <v>0.56055588273165424</v>
      </c>
      <c r="I10" s="541">
        <f>C10*0.9/'TA5'!B10</f>
        <v>0.50829969416042109</v>
      </c>
      <c r="J10" s="442"/>
      <c r="K10" s="443"/>
      <c r="L10" s="442"/>
      <c r="M10" s="561">
        <f>G10*0.9/'TA5'!F10</f>
        <v>0.53191906064279038</v>
      </c>
      <c r="P10" s="1122">
        <f>H10-'TA2'!B11</f>
        <v>-2.6192910618227927E-8</v>
      </c>
    </row>
    <row r="11" spans="1:16" s="87" customFormat="1" ht="15" customHeight="1" x14ac:dyDescent="0.2">
      <c r="A11" s="92">
        <v>1915</v>
      </c>
      <c r="B11" s="425">
        <f>avgprinc!BC4</f>
        <v>7245.3585248292929</v>
      </c>
      <c r="C11" s="317">
        <f>avgprinc!BD4</f>
        <v>6578.6874289477819</v>
      </c>
      <c r="D11" s="317"/>
      <c r="E11" s="85"/>
      <c r="F11" s="85"/>
      <c r="G11" s="84">
        <f>avgprinc!BH4</f>
        <v>10370.474097544569</v>
      </c>
      <c r="H11" s="530">
        <f>B11*0.9/'TA5'!B11</f>
        <v>0.56781724671888134</v>
      </c>
      <c r="I11" s="541">
        <f>C11*0.9/'TA5'!B11</f>
        <v>0.51557037103519421</v>
      </c>
      <c r="J11" s="442"/>
      <c r="K11" s="443"/>
      <c r="L11" s="442"/>
      <c r="M11" s="561">
        <f>G11*0.9/'TA5'!F11</f>
        <v>0.53909934343052801</v>
      </c>
      <c r="P11" s="1122">
        <f>H11-'TA2'!B12</f>
        <v>5.1520199106924736E-8</v>
      </c>
    </row>
    <row r="12" spans="1:16" s="87" customFormat="1" ht="15" customHeight="1" x14ac:dyDescent="0.2">
      <c r="A12" s="92">
        <v>1916</v>
      </c>
      <c r="B12" s="425">
        <f>avgprinc!BC5</f>
        <v>8060.8996453460832</v>
      </c>
      <c r="C12" s="317">
        <f>avgprinc!BD5</f>
        <v>7352.5208468241681</v>
      </c>
      <c r="D12" s="317"/>
      <c r="E12" s="85"/>
      <c r="F12" s="85"/>
      <c r="G12" s="84">
        <f>avgprinc!BH5</f>
        <v>11580.302412661393</v>
      </c>
      <c r="H12" s="530">
        <f>B12*0.9/'TA5'!B12</f>
        <v>0.55399760699731992</v>
      </c>
      <c r="I12" s="541">
        <f>C12*0.9/'TA5'!B12</f>
        <v>0.50531319502162308</v>
      </c>
      <c r="J12" s="442"/>
      <c r="K12" s="443"/>
      <c r="L12" s="442"/>
      <c r="M12" s="561">
        <f>G12*0.9/'TA5'!F12</f>
        <v>0.52724287683488058</v>
      </c>
      <c r="P12" s="1122">
        <f>H12-'TA2'!B13</f>
        <v>5.3167628411010526E-8</v>
      </c>
    </row>
    <row r="13" spans="1:16" s="87" customFormat="1" ht="15" customHeight="1" x14ac:dyDescent="0.2">
      <c r="A13" s="92">
        <v>1917</v>
      </c>
      <c r="B13" s="425">
        <f>avgprinc!BC6</f>
        <v>7852.3372154059216</v>
      </c>
      <c r="C13" s="317">
        <f>avgprinc!BD6</f>
        <v>7126.2853943033724</v>
      </c>
      <c r="D13" s="317"/>
      <c r="E13" s="85"/>
      <c r="F13" s="85"/>
      <c r="G13" s="84">
        <f>avgprinc!BH6</f>
        <v>11256.843115817877</v>
      </c>
      <c r="H13" s="530">
        <f>B13*0.9/'TA5'!B13</f>
        <v>0.54824068659791336</v>
      </c>
      <c r="I13" s="541">
        <f>C13*0.9/'TA5'!B13</f>
        <v>0.49754862664333471</v>
      </c>
      <c r="J13" s="442"/>
      <c r="K13" s="443"/>
      <c r="L13" s="442"/>
      <c r="M13" s="561">
        <f>G13*0.9/'TA5'!F13</f>
        <v>0.52109407537530972</v>
      </c>
      <c r="P13" s="1122">
        <f>H13-'TA2'!B14</f>
        <v>0</v>
      </c>
    </row>
    <row r="14" spans="1:16" s="87" customFormat="1" ht="15" customHeight="1" x14ac:dyDescent="0.2">
      <c r="A14" s="92">
        <v>1918</v>
      </c>
      <c r="B14" s="425">
        <f>avgprinc!BC7</f>
        <v>8448.6269795754069</v>
      </c>
      <c r="C14" s="317">
        <f>avgprinc!BD7</f>
        <v>7601.875085655035</v>
      </c>
      <c r="D14" s="353"/>
      <c r="E14" s="314"/>
      <c r="F14" s="314"/>
      <c r="G14" s="84">
        <f>avgprinc!BH7</f>
        <v>11995.686071626833</v>
      </c>
      <c r="H14" s="530">
        <f>B14*0.9/'TA5'!B14</f>
        <v>0.55751240184568296</v>
      </c>
      <c r="I14" s="541">
        <f>C14*0.9/'TA5'!B14</f>
        <v>0.50163649641298114</v>
      </c>
      <c r="J14" s="442"/>
      <c r="K14" s="443"/>
      <c r="L14" s="442"/>
      <c r="M14" s="561">
        <f>G14*0.9/'TA5'!F14</f>
        <v>0.52945920352145592</v>
      </c>
      <c r="P14" s="1122">
        <f>H14-'TA2'!B15</f>
        <v>0</v>
      </c>
    </row>
    <row r="15" spans="1:16" s="87" customFormat="1" ht="15" customHeight="1" x14ac:dyDescent="0.2">
      <c r="A15" s="91">
        <v>1919</v>
      </c>
      <c r="B15" s="426">
        <f>avgprinc!BC8</f>
        <v>7729.1235531836428</v>
      </c>
      <c r="C15" s="316">
        <f>avgprinc!BD8</f>
        <v>6946.4178944655732</v>
      </c>
      <c r="D15" s="354"/>
      <c r="E15" s="315"/>
      <c r="F15" s="315"/>
      <c r="G15" s="88">
        <f>avgprinc!BH8</f>
        <v>11044.764536121498</v>
      </c>
      <c r="H15" s="531">
        <f>B15*0.9/'TA5'!B15</f>
        <v>0.53825852263422602</v>
      </c>
      <c r="I15" s="542">
        <f>C15*0.9/'TA5'!B15</f>
        <v>0.48375066173381343</v>
      </c>
      <c r="J15" s="445"/>
      <c r="K15" s="446"/>
      <c r="L15" s="445"/>
      <c r="M15" s="562">
        <f>G15*0.9/'TA5'!F15</f>
        <v>0.51128787752895066</v>
      </c>
      <c r="P15" s="1122">
        <f>H15-'TA2'!B16</f>
        <v>0</v>
      </c>
    </row>
    <row r="16" spans="1:16" s="87" customFormat="1" ht="15" customHeight="1" x14ac:dyDescent="0.2">
      <c r="A16" s="92">
        <v>1920</v>
      </c>
      <c r="B16" s="425">
        <f>avgprinc!BC9</f>
        <v>7811.9459862796057</v>
      </c>
      <c r="C16" s="317">
        <f>avgprinc!BD9</f>
        <v>7029.8823197181773</v>
      </c>
      <c r="D16" s="353"/>
      <c r="E16" s="314"/>
      <c r="F16" s="314"/>
      <c r="G16" s="84">
        <f>avgprinc!BH9</f>
        <v>11167.309162944479</v>
      </c>
      <c r="H16" s="530">
        <f>B16*0.9/'TA5'!B16</f>
        <v>0.55609758364636719</v>
      </c>
      <c r="I16" s="541">
        <f>C16*0.9/'TA5'!B16</f>
        <v>0.50042596021268437</v>
      </c>
      <c r="J16" s="442"/>
      <c r="K16" s="443"/>
      <c r="L16" s="442"/>
      <c r="M16" s="561">
        <f>G16*0.9/'TA5'!F16</f>
        <v>0.52783790868683056</v>
      </c>
      <c r="P16" s="1122">
        <f>H16-'TA2'!B17</f>
        <v>-2.6458645829841032E-8</v>
      </c>
    </row>
    <row r="17" spans="1:16" s="87" customFormat="1" ht="15" customHeight="1" x14ac:dyDescent="0.2">
      <c r="A17" s="92">
        <v>1921</v>
      </c>
      <c r="B17" s="425">
        <f>avgprinc!BC10</f>
        <v>6640.8624266067645</v>
      </c>
      <c r="C17" s="317">
        <f>avgprinc!BD10</f>
        <v>6023.6864584702844</v>
      </c>
      <c r="D17" s="353"/>
      <c r="E17" s="314"/>
      <c r="F17" s="314"/>
      <c r="G17" s="84">
        <f>avgprinc!BH10</f>
        <v>9468.4179654499167</v>
      </c>
      <c r="H17" s="530">
        <f>B17*0.9/'TA5'!B17</f>
        <v>0.52433335399548542</v>
      </c>
      <c r="I17" s="541">
        <f>C17*0.9/'TA5'!B17</f>
        <v>0.47560384800814903</v>
      </c>
      <c r="J17" s="442"/>
      <c r="K17" s="443"/>
      <c r="L17" s="442"/>
      <c r="M17" s="561">
        <f>G17*0.9/'TA5'!F17</f>
        <v>0.49755962795442837</v>
      </c>
      <c r="P17" s="1122">
        <f>H17-'TA2'!B18</f>
        <v>-2.8351941350202026E-8</v>
      </c>
    </row>
    <row r="18" spans="1:16" s="87" customFormat="1" ht="15" customHeight="1" x14ac:dyDescent="0.2">
      <c r="A18" s="92">
        <v>1922</v>
      </c>
      <c r="B18" s="425">
        <f>avgprinc!BC11</f>
        <v>7380.8761943019608</v>
      </c>
      <c r="C18" s="317">
        <f>avgprinc!BD11</f>
        <v>6673.4299108210835</v>
      </c>
      <c r="D18" s="353"/>
      <c r="E18" s="314"/>
      <c r="F18" s="314"/>
      <c r="G18" s="84">
        <f>avgprinc!BH11</f>
        <v>10489.93310102852</v>
      </c>
      <c r="H18" s="530">
        <f>B18*0.9/'TA5'!B18</f>
        <v>0.53691580334816713</v>
      </c>
      <c r="I18" s="541">
        <f>C18*0.9/'TA5'!B18</f>
        <v>0.48545320194129815</v>
      </c>
      <c r="J18" s="442"/>
      <c r="K18" s="443"/>
      <c r="L18" s="442"/>
      <c r="M18" s="561">
        <f>G18*0.9/'TA5'!F18</f>
        <v>0.50932279195802388</v>
      </c>
      <c r="P18" s="1122">
        <f>H18-'TA2'!B19</f>
        <v>-8.2805907353211694E-8</v>
      </c>
    </row>
    <row r="19" spans="1:16" s="87" customFormat="1" ht="15" customHeight="1" x14ac:dyDescent="0.2">
      <c r="A19" s="92">
        <v>1923</v>
      </c>
      <c r="B19" s="425">
        <f>avgprinc!BC12</f>
        <v>8673.2912695740379</v>
      </c>
      <c r="C19" s="317">
        <f>avgprinc!BD12</f>
        <v>7838.8804397491285</v>
      </c>
      <c r="D19" s="353"/>
      <c r="E19" s="314"/>
      <c r="F19" s="314"/>
      <c r="G19" s="84">
        <f>avgprinc!BH12</f>
        <v>12349.488443341264</v>
      </c>
      <c r="H19" s="530">
        <f>B19*0.9/'TA5'!B19</f>
        <v>0.56065359435015394</v>
      </c>
      <c r="I19" s="541">
        <f>C19*0.9/'TA5'!B19</f>
        <v>0.50671611936333671</v>
      </c>
      <c r="J19" s="442"/>
      <c r="K19" s="443"/>
      <c r="L19" s="442"/>
      <c r="M19" s="561">
        <f>G19*0.9/'TA5'!F19</f>
        <v>0.5331126040559544</v>
      </c>
      <c r="P19" s="1122">
        <f>H19-'TA2'!B20</f>
        <v>0</v>
      </c>
    </row>
    <row r="20" spans="1:16" s="87" customFormat="1" ht="15" customHeight="1" x14ac:dyDescent="0.2">
      <c r="A20" s="92">
        <v>1924</v>
      </c>
      <c r="B20" s="425">
        <f>avgprinc!BC13</f>
        <v>8255.0860199228118</v>
      </c>
      <c r="C20" s="317">
        <f>avgprinc!BD13</f>
        <v>7455.3876368493366</v>
      </c>
      <c r="D20" s="353"/>
      <c r="E20" s="314"/>
      <c r="F20" s="314"/>
      <c r="G20" s="84">
        <f>avgprinc!BH13</f>
        <v>11747.026668614368</v>
      </c>
      <c r="H20" s="530">
        <f>B20*0.9/'TA5'!B20</f>
        <v>0.54054533338443644</v>
      </c>
      <c r="I20" s="541">
        <f>C20*0.9/'TA5'!B20</f>
        <v>0.48818086037444003</v>
      </c>
      <c r="J20" s="442"/>
      <c r="K20" s="443"/>
      <c r="L20" s="442"/>
      <c r="M20" s="561">
        <f>G20*0.9/'TA5'!F20</f>
        <v>0.5137901131043805</v>
      </c>
      <c r="P20" s="1122">
        <f>H20-'TA2'!B21</f>
        <v>0</v>
      </c>
    </row>
    <row r="21" spans="1:16" s="87" customFormat="1" ht="15" customHeight="1" x14ac:dyDescent="0.2">
      <c r="A21" s="92">
        <v>1925</v>
      </c>
      <c r="B21" s="425">
        <f>avgprinc!BC14</f>
        <v>8169.2383778476224</v>
      </c>
      <c r="C21" s="317">
        <f>avgprinc!BD14</f>
        <v>7370.4500889132041</v>
      </c>
      <c r="D21" s="353"/>
      <c r="E21" s="314"/>
      <c r="F21" s="314"/>
      <c r="G21" s="84">
        <f>avgprinc!BH14</f>
        <v>11638.243238162322</v>
      </c>
      <c r="H21" s="530">
        <f>B21*0.9/'TA5'!B21</f>
        <v>0.52544702208081584</v>
      </c>
      <c r="I21" s="541">
        <f>C21*0.9/'TA5'!B21</f>
        <v>0.47406880194810797</v>
      </c>
      <c r="J21" s="442"/>
      <c r="K21" s="443"/>
      <c r="L21" s="442"/>
      <c r="M21" s="561">
        <f>G21*0.9/'TA5'!F21</f>
        <v>0.50011785574665812</v>
      </c>
      <c r="P21" s="1122">
        <f>H21-'TA2'!B22</f>
        <v>0</v>
      </c>
    </row>
    <row r="22" spans="1:16" s="87" customFormat="1" ht="15" customHeight="1" x14ac:dyDescent="0.2">
      <c r="A22" s="92">
        <v>1926</v>
      </c>
      <c r="B22" s="425">
        <f>avgprinc!BC15</f>
        <v>8489.1674478708028</v>
      </c>
      <c r="C22" s="317">
        <f>avgprinc!BD15</f>
        <v>7650.5595568680483</v>
      </c>
      <c r="D22" s="353"/>
      <c r="E22" s="314"/>
      <c r="F22" s="314"/>
      <c r="G22" s="84">
        <f>avgprinc!BH15</f>
        <v>12114.44632894473</v>
      </c>
      <c r="H22" s="530">
        <f>B22*0.9/'TA5'!B22</f>
        <v>0.52163764859445316</v>
      </c>
      <c r="I22" s="541">
        <f>C22*0.9/'TA5'!B22</f>
        <v>0.47010733645941</v>
      </c>
      <c r="J22" s="442"/>
      <c r="K22" s="443"/>
      <c r="L22" s="442"/>
      <c r="M22" s="561">
        <f>G22*0.9/'TA5'!F22</f>
        <v>0.49670751805717178</v>
      </c>
      <c r="P22" s="1122">
        <f>H22-'TA2'!B23</f>
        <v>0</v>
      </c>
    </row>
    <row r="23" spans="1:16" s="87" customFormat="1" ht="15" customHeight="1" x14ac:dyDescent="0.2">
      <c r="A23" s="92">
        <v>1927</v>
      </c>
      <c r="B23" s="425">
        <f>avgprinc!BC16</f>
        <v>8414.7574395505981</v>
      </c>
      <c r="C23" s="317">
        <f>avgprinc!BD16</f>
        <v>7570.8161070453179</v>
      </c>
      <c r="D23" s="353"/>
      <c r="E23" s="314"/>
      <c r="F23" s="314"/>
      <c r="G23" s="84">
        <f>avgprinc!BH16</f>
        <v>12018.070491719811</v>
      </c>
      <c r="H23" s="530">
        <f>B23*0.9/'TA5'!B23</f>
        <v>0.52675355885323727</v>
      </c>
      <c r="I23" s="541">
        <f>C23*0.9/'TA5'!B23</f>
        <v>0.4739238601300092</v>
      </c>
      <c r="J23" s="442"/>
      <c r="K23" s="443"/>
      <c r="L23" s="442"/>
      <c r="M23" s="561">
        <f>G23*0.9/'TA5'!F23</f>
        <v>0.50132961213709726</v>
      </c>
      <c r="P23" s="1122">
        <f>H23-'TA2'!B24</f>
        <v>-5.6415372040596878E-8</v>
      </c>
    </row>
    <row r="24" spans="1:16" s="87" customFormat="1" ht="15" customHeight="1" x14ac:dyDescent="0.2">
      <c r="A24" s="92">
        <v>1928</v>
      </c>
      <c r="B24" s="425">
        <f>avgprinc!BC17</f>
        <v>8324.8838596859841</v>
      </c>
      <c r="C24" s="317">
        <f>avgprinc!BD17</f>
        <v>7511.6446223828916</v>
      </c>
      <c r="D24" s="353"/>
      <c r="E24" s="314"/>
      <c r="F24" s="314"/>
      <c r="G24" s="84">
        <f>avgprinc!BH17</f>
        <v>11922.888522439343</v>
      </c>
      <c r="H24" s="530">
        <f>B24*0.9/'TA5'!B24</f>
        <v>0.51555330544759514</v>
      </c>
      <c r="I24" s="541">
        <f>C24*0.9/'TA5'!B24</f>
        <v>0.46519005906747019</v>
      </c>
      <c r="J24" s="442"/>
      <c r="K24" s="443"/>
      <c r="L24" s="442"/>
      <c r="M24" s="561">
        <f>G24*0.9/'TA5'!F24</f>
        <v>0.49079994508289337</v>
      </c>
      <c r="P24" s="1122">
        <f>H24-'TA2'!B25</f>
        <v>0</v>
      </c>
    </row>
    <row r="25" spans="1:16" s="87" customFormat="1" ht="15" customHeight="1" x14ac:dyDescent="0.2">
      <c r="A25" s="91">
        <v>1929</v>
      </c>
      <c r="B25" s="426">
        <f>avgprinc!BC18</f>
        <v>8957.0212835869261</v>
      </c>
      <c r="C25" s="316">
        <f>avgprinc!BD18</f>
        <v>8082.8949300255172</v>
      </c>
      <c r="D25" s="354"/>
      <c r="E25" s="315"/>
      <c r="F25" s="315"/>
      <c r="G25" s="88">
        <f>avgprinc!BH18</f>
        <v>12877.94170045815</v>
      </c>
      <c r="H25" s="531">
        <f>B25*0.9/'TA5'!B25</f>
        <v>0.52836136303047099</v>
      </c>
      <c r="I25" s="542">
        <f>C25*0.9/'TA5'!B25</f>
        <v>0.47679794959135419</v>
      </c>
      <c r="J25" s="445"/>
      <c r="K25" s="446"/>
      <c r="L25" s="445"/>
      <c r="M25" s="562">
        <f>G25*0.9/'TA5'!F25</f>
        <v>0.50312014140768113</v>
      </c>
      <c r="P25" s="1122">
        <f>H25-'TA2'!B26</f>
        <v>-2.8111853511703089E-8</v>
      </c>
    </row>
    <row r="26" spans="1:16" s="87" customFormat="1" ht="15" customHeight="1" x14ac:dyDescent="0.2">
      <c r="A26" s="92">
        <v>1930</v>
      </c>
      <c r="B26" s="425">
        <f>avgprinc!BC19</f>
        <v>8160.8694009705268</v>
      </c>
      <c r="C26" s="317">
        <f>avgprinc!BD19</f>
        <v>7321.8958278967775</v>
      </c>
      <c r="D26" s="353"/>
      <c r="E26" s="314"/>
      <c r="F26" s="314"/>
      <c r="G26" s="84">
        <f>avgprinc!BH19</f>
        <v>11774.291634775944</v>
      </c>
      <c r="H26" s="530">
        <f>B26*0.9/'TA5'!B26</f>
        <v>0.53456955551027019</v>
      </c>
      <c r="I26" s="541">
        <f>C26*0.9/'TA5'!B26</f>
        <v>0.47961343404733375</v>
      </c>
      <c r="J26" s="442"/>
      <c r="K26" s="443"/>
      <c r="L26" s="442"/>
      <c r="M26" s="561">
        <f>G26*0.9/'TA5'!F26</f>
        <v>0.50818481155835049</v>
      </c>
      <c r="P26" s="1122">
        <f>H26-'TA2'!B27</f>
        <v>5.5483632577235653E-8</v>
      </c>
    </row>
    <row r="27" spans="1:16" s="87" customFormat="1" ht="15" customHeight="1" x14ac:dyDescent="0.2">
      <c r="A27" s="92">
        <v>1931</v>
      </c>
      <c r="B27" s="425">
        <f>avgprinc!BC20</f>
        <v>7286.9752584939879</v>
      </c>
      <c r="C27" s="317">
        <f>avgprinc!BD20</f>
        <v>6517.7754849133244</v>
      </c>
      <c r="D27" s="353"/>
      <c r="E27" s="314"/>
      <c r="F27" s="314"/>
      <c r="G27" s="84">
        <f>avgprinc!BH20</f>
        <v>10512.166233292541</v>
      </c>
      <c r="H27" s="530">
        <f>B27*0.9/'TA5'!B27</f>
        <v>0.53392194483558475</v>
      </c>
      <c r="I27" s="541">
        <f>C27*0.9/'TA5'!B27</f>
        <v>0.47756212138228565</v>
      </c>
      <c r="J27" s="442"/>
      <c r="K27" s="443"/>
      <c r="L27" s="442"/>
      <c r="M27" s="561">
        <f>G27*0.9/'TA5'!F27</f>
        <v>0.50727543433223587</v>
      </c>
      <c r="P27" s="1122">
        <f>H27-'TA2'!B28</f>
        <v>0</v>
      </c>
    </row>
    <row r="28" spans="1:16" s="87" customFormat="1" ht="15" customHeight="1" x14ac:dyDescent="0.2">
      <c r="A28" s="92">
        <v>1932</v>
      </c>
      <c r="B28" s="425">
        <f>avgprinc!BC21</f>
        <v>5930.4086196963035</v>
      </c>
      <c r="C28" s="317">
        <f>avgprinc!BD21</f>
        <v>5296.4189347388892</v>
      </c>
      <c r="D28" s="353"/>
      <c r="E28" s="314"/>
      <c r="F28" s="314"/>
      <c r="G28" s="84">
        <f>avgprinc!BH21</f>
        <v>8560.1601505300332</v>
      </c>
      <c r="H28" s="530">
        <f>B28*0.9/'TA5'!B28</f>
        <v>0.51418692189499593</v>
      </c>
      <c r="I28" s="541">
        <f>C28*0.9/'TA5'!B28</f>
        <v>0.45921782523970933</v>
      </c>
      <c r="J28" s="442"/>
      <c r="K28" s="443"/>
      <c r="L28" s="442"/>
      <c r="M28" s="561">
        <f>G28*0.9/'TA5'!F28</f>
        <v>0.48838563363796406</v>
      </c>
      <c r="P28" s="1122">
        <f>H28-'TA2'!B29</f>
        <v>0</v>
      </c>
    </row>
    <row r="29" spans="1:16" s="87" customFormat="1" ht="15" customHeight="1" x14ac:dyDescent="0.2">
      <c r="A29" s="92">
        <v>1933</v>
      </c>
      <c r="B29" s="425">
        <f>avgprinc!BC22</f>
        <v>5780.0207264312312</v>
      </c>
      <c r="C29" s="317">
        <f>avgprinc!BD22</f>
        <v>5150.3150023896651</v>
      </c>
      <c r="D29" s="353"/>
      <c r="E29" s="314"/>
      <c r="F29" s="314"/>
      <c r="G29" s="84">
        <f>avgprinc!BH22</f>
        <v>8364.0887773516497</v>
      </c>
      <c r="H29" s="530">
        <f>B29*0.9/'TA5'!B29</f>
        <v>0.51725497736800463</v>
      </c>
      <c r="I29" s="541">
        <f>C29*0.9/'TA5'!B29</f>
        <v>0.4609025116150432</v>
      </c>
      <c r="J29" s="442"/>
      <c r="K29" s="443"/>
      <c r="L29" s="442"/>
      <c r="M29" s="561">
        <f>G29*0.9/'TA5'!F29</f>
        <v>0.49185327906229742</v>
      </c>
      <c r="P29" s="1122">
        <f>H29-'TA2'!B30</f>
        <v>5.7547691167947335E-8</v>
      </c>
    </row>
    <row r="30" spans="1:16" s="87" customFormat="1" ht="15" customHeight="1" x14ac:dyDescent="0.2">
      <c r="A30" s="92">
        <v>1934</v>
      </c>
      <c r="B30" s="425">
        <f>avgprinc!BC23</f>
        <v>6356.5806030982903</v>
      </c>
      <c r="C30" s="317">
        <f>avgprinc!BD23</f>
        <v>5664.1695095329496</v>
      </c>
      <c r="D30" s="353"/>
      <c r="E30" s="314"/>
      <c r="F30" s="314"/>
      <c r="G30" s="84">
        <f>avgprinc!BH23</f>
        <v>9210.7178541066824</v>
      </c>
      <c r="H30" s="530">
        <f>B30*0.9/'TA5'!B30</f>
        <v>0.50671858597890895</v>
      </c>
      <c r="I30" s="541">
        <f>C30*0.9/'TA5'!B30</f>
        <v>0.45152262573630203</v>
      </c>
      <c r="J30" s="442"/>
      <c r="K30" s="443"/>
      <c r="L30" s="442"/>
      <c r="M30" s="561">
        <f>G30*0.9/'TA5'!F30</f>
        <v>0.48171055906878385</v>
      </c>
      <c r="P30" s="1122">
        <f>H30-'TA2'!B31</f>
        <v>0</v>
      </c>
    </row>
    <row r="31" spans="1:16" s="87" customFormat="1" ht="15" customHeight="1" x14ac:dyDescent="0.2">
      <c r="A31" s="92">
        <v>1935</v>
      </c>
      <c r="B31" s="425">
        <f>avgprinc!BC24</f>
        <v>7113.98658182899</v>
      </c>
      <c r="C31" s="317">
        <f>avgprinc!BD24</f>
        <v>6369.3443366068559</v>
      </c>
      <c r="D31" s="353"/>
      <c r="E31" s="314"/>
      <c r="F31" s="314"/>
      <c r="G31" s="84">
        <f>avgprinc!BH24</f>
        <v>10305.568505574396</v>
      </c>
      <c r="H31" s="530">
        <f>B31*0.9/'TA5'!B31</f>
        <v>0.5168382403262185</v>
      </c>
      <c r="I31" s="541">
        <f>C31*0.9/'TA5'!B31</f>
        <v>0.46273923644614284</v>
      </c>
      <c r="J31" s="442"/>
      <c r="K31" s="443"/>
      <c r="L31" s="442"/>
      <c r="M31" s="561">
        <f>G31*0.9/'TA5'!F31</f>
        <v>0.49086840248287839</v>
      </c>
      <c r="P31" s="1122">
        <f>H31-'TA2'!B32</f>
        <v>-2.8798685103303967E-8</v>
      </c>
    </row>
    <row r="32" spans="1:16" s="87" customFormat="1" ht="15" customHeight="1" x14ac:dyDescent="0.2">
      <c r="A32" s="92">
        <v>1936</v>
      </c>
      <c r="B32" s="425">
        <f>avgprinc!BC25</f>
        <v>7815.2044203352752</v>
      </c>
      <c r="C32" s="317">
        <f>avgprinc!BD25</f>
        <v>6989.8414891565553</v>
      </c>
      <c r="D32" s="353"/>
      <c r="E32" s="314"/>
      <c r="F32" s="314"/>
      <c r="G32" s="84">
        <f>avgprinc!BH25</f>
        <v>11343.172208600025</v>
      </c>
      <c r="H32" s="530">
        <f>B32*0.9/'TA5'!B32</f>
        <v>0.51395334715552121</v>
      </c>
      <c r="I32" s="541">
        <f>C32*0.9/'TA5'!B32</f>
        <v>0.45967478727631639</v>
      </c>
      <c r="J32" s="442"/>
      <c r="K32" s="443"/>
      <c r="L32" s="442"/>
      <c r="M32" s="561">
        <f>G32*0.9/'TA5'!F32</f>
        <v>0.48889879279353621</v>
      </c>
      <c r="P32" s="1122">
        <f>H32-'TA2'!B33</f>
        <v>5.7941276110362594E-8</v>
      </c>
    </row>
    <row r="33" spans="1:16" s="87" customFormat="1" ht="15" customHeight="1" x14ac:dyDescent="0.2">
      <c r="A33" s="92">
        <v>1937</v>
      </c>
      <c r="B33" s="425">
        <f>avgprinc!BC26</f>
        <v>8471.2468013485959</v>
      </c>
      <c r="C33" s="317">
        <f>avgprinc!BD26</f>
        <v>7569.4356336591527</v>
      </c>
      <c r="D33" s="353"/>
      <c r="E33" s="314"/>
      <c r="F33" s="314"/>
      <c r="G33" s="84">
        <f>avgprinc!BH26</f>
        <v>12270.469025582084</v>
      </c>
      <c r="H33" s="530">
        <f>B33*0.9/'TA5'!B33</f>
        <v>0.52275600974616598</v>
      </c>
      <c r="I33" s="541">
        <f>C33*0.9/'TA5'!B33</f>
        <v>0.46710573551607104</v>
      </c>
      <c r="J33" s="442"/>
      <c r="K33" s="443"/>
      <c r="L33" s="442"/>
      <c r="M33" s="561">
        <f>G33*0.9/'TA5'!F33</f>
        <v>0.49626722681840635</v>
      </c>
      <c r="P33" s="1122">
        <f>H33-'TA2'!B34</f>
        <v>0</v>
      </c>
    </row>
    <row r="34" spans="1:16" s="87" customFormat="1" ht="15" customHeight="1" x14ac:dyDescent="0.2">
      <c r="A34" s="92">
        <v>1938</v>
      </c>
      <c r="B34" s="425">
        <f>avgprinc!BC27</f>
        <v>7926.7299849362144</v>
      </c>
      <c r="C34" s="317">
        <f>avgprinc!BD27</f>
        <v>7106.9030136371794</v>
      </c>
      <c r="D34" s="353"/>
      <c r="E34" s="314"/>
      <c r="F34" s="314"/>
      <c r="G34" s="84">
        <f>avgprinc!BH27</f>
        <v>11486.202177630241</v>
      </c>
      <c r="H34" s="530">
        <f>B34*0.9/'TA5'!B34</f>
        <v>0.52669837787574392</v>
      </c>
      <c r="I34" s="541">
        <f>C34*0.9/'TA5'!B34</f>
        <v>0.47222427105709713</v>
      </c>
      <c r="J34" s="442"/>
      <c r="K34" s="443"/>
      <c r="L34" s="442"/>
      <c r="M34" s="561">
        <f>G34*0.9/'TA5'!F34</f>
        <v>0.50078264333453759</v>
      </c>
      <c r="P34" s="1122">
        <f>H34-'TA2'!B35</f>
        <v>-2.821097500049774E-8</v>
      </c>
    </row>
    <row r="35" spans="1:16" s="87" customFormat="1" ht="15" customHeight="1" x14ac:dyDescent="0.2">
      <c r="A35" s="91">
        <v>1939</v>
      </c>
      <c r="B35" s="426">
        <f>avgprinc!BC28</f>
        <v>8242.944208943718</v>
      </c>
      <c r="C35" s="316">
        <f>avgprinc!BD28</f>
        <v>7385.0761019659431</v>
      </c>
      <c r="D35" s="354"/>
      <c r="E35" s="315"/>
      <c r="F35" s="315"/>
      <c r="G35" s="88">
        <f>avgprinc!BH28</f>
        <v>11928.953807646431</v>
      </c>
      <c r="H35" s="531">
        <f>B35*0.9/'TA5'!B35</f>
        <v>0.51175923942959101</v>
      </c>
      <c r="I35" s="542">
        <f>C35*0.9/'TA5'!B35</f>
        <v>0.45849890928183823</v>
      </c>
      <c r="J35" s="445"/>
      <c r="K35" s="446"/>
      <c r="L35" s="445"/>
      <c r="M35" s="562">
        <f>G35*0.9/'TA5'!F35</f>
        <v>0.48672478501073951</v>
      </c>
      <c r="P35" s="1122">
        <f>H35-'TA2'!B36</f>
        <v>-5.8202834218867849E-8</v>
      </c>
    </row>
    <row r="36" spans="1:16" s="87" customFormat="1" ht="15" customHeight="1" x14ac:dyDescent="0.2">
      <c r="A36" s="92">
        <v>1940</v>
      </c>
      <c r="B36" s="425">
        <f>avgprinc!BC29</f>
        <v>8895.187703391286</v>
      </c>
      <c r="C36" s="317">
        <f>avgprinc!BD29</f>
        <v>8048.1022300305049</v>
      </c>
      <c r="D36" s="353"/>
      <c r="E36" s="314"/>
      <c r="F36" s="314"/>
      <c r="G36" s="84">
        <f>avgprinc!BH29</f>
        <v>12890.319279456515</v>
      </c>
      <c r="H36" s="530">
        <f>B36*0.9/'TA5'!B36</f>
        <v>0.50889072268127644</v>
      </c>
      <c r="I36" s="541">
        <f>C36*0.9/'TA5'!B36</f>
        <v>0.46042924518518802</v>
      </c>
      <c r="J36" s="442"/>
      <c r="K36" s="443"/>
      <c r="L36" s="442"/>
      <c r="M36" s="561">
        <f>G36*0.9/'TA5'!F36</f>
        <v>0.4850672656502803</v>
      </c>
      <c r="P36" s="1122">
        <f>H36-'TA2'!B37</f>
        <v>-5.8544787906456008E-8</v>
      </c>
    </row>
    <row r="37" spans="1:16" s="87" customFormat="1" ht="15" customHeight="1" x14ac:dyDescent="0.2">
      <c r="A37" s="92">
        <v>1941</v>
      </c>
      <c r="B37" s="425">
        <f>avgprinc!BC30</f>
        <v>10956.299215204344</v>
      </c>
      <c r="C37" s="317">
        <f>avgprinc!BD30</f>
        <v>9947.5642452563425</v>
      </c>
      <c r="D37" s="353"/>
      <c r="E37" s="314"/>
      <c r="F37" s="314"/>
      <c r="G37" s="84">
        <f>avgprinc!BH30</f>
        <v>16078.330667394184</v>
      </c>
      <c r="H37" s="530">
        <f>B37*0.9/'TA5'!B37</f>
        <v>0.52848787392000973</v>
      </c>
      <c r="I37" s="541">
        <f>C37*0.9/'TA5'!B37</f>
        <v>0.47983055002392794</v>
      </c>
      <c r="J37" s="442"/>
      <c r="K37" s="443"/>
      <c r="L37" s="442"/>
      <c r="M37" s="561">
        <f>G37*0.9/'TA5'!F37</f>
        <v>0.50481184418021274</v>
      </c>
      <c r="P37" s="1122">
        <f>H37-'TA2'!B38</f>
        <v>-2.8104312987942137E-8</v>
      </c>
    </row>
    <row r="38" spans="1:16" s="87" customFormat="1" ht="15" customHeight="1" x14ac:dyDescent="0.2">
      <c r="A38" s="92">
        <v>1942</v>
      </c>
      <c r="B38" s="425">
        <f>avgprinc!BC31</f>
        <v>14086.22966336711</v>
      </c>
      <c r="C38" s="317">
        <f>avgprinc!BD31</f>
        <v>12723.849723988205</v>
      </c>
      <c r="D38" s="353"/>
      <c r="E38" s="314"/>
      <c r="F38" s="314"/>
      <c r="G38" s="84">
        <f>avgprinc!BH31</f>
        <v>20851.742697829653</v>
      </c>
      <c r="H38" s="530">
        <f>B38*0.9/'TA5'!B38</f>
        <v>0.57453295425951523</v>
      </c>
      <c r="I38" s="541">
        <f>C38*0.9/'TA5'!B38</f>
        <v>0.51896576629644742</v>
      </c>
      <c r="J38" s="442"/>
      <c r="K38" s="443"/>
      <c r="L38" s="442"/>
      <c r="M38" s="561">
        <f>G38*0.9/'TA5'!F38</f>
        <v>0.54827112797522437</v>
      </c>
      <c r="P38" s="1122">
        <f>H38-'TA2'!B39</f>
        <v>0</v>
      </c>
    </row>
    <row r="39" spans="1:16" s="87" customFormat="1" ht="15" customHeight="1" x14ac:dyDescent="0.2">
      <c r="A39" s="92">
        <v>1943</v>
      </c>
      <c r="B39" s="425">
        <f>avgprinc!BC32</f>
        <v>17204.426382390775</v>
      </c>
      <c r="C39" s="317">
        <f>avgprinc!BD32</f>
        <v>15465.516661445527</v>
      </c>
      <c r="D39" s="353"/>
      <c r="E39" s="314"/>
      <c r="F39" s="314"/>
      <c r="G39" s="84">
        <f>avgprinc!BH32</f>
        <v>25653.892716148708</v>
      </c>
      <c r="H39" s="530">
        <f>B39*0.9/'TA5'!B39</f>
        <v>0.60839790912928882</v>
      </c>
      <c r="I39" s="541">
        <f>C39*0.9/'TA5'!B39</f>
        <v>0.54690506915465731</v>
      </c>
      <c r="J39" s="442"/>
      <c r="K39" s="443"/>
      <c r="L39" s="442"/>
      <c r="M39" s="561">
        <f>G39*0.9/'TA5'!F39</f>
        <v>0.58070942923192936</v>
      </c>
      <c r="P39" s="1122">
        <f>H39-'TA2'!B40</f>
        <v>4.6682606891224054E-8</v>
      </c>
    </row>
    <row r="40" spans="1:16" s="87" customFormat="1" ht="15" customHeight="1" x14ac:dyDescent="0.2">
      <c r="A40" s="92">
        <v>1944</v>
      </c>
      <c r="B40" s="425">
        <f>avgprinc!BC33</f>
        <v>18587.88358928173</v>
      </c>
      <c r="C40" s="317">
        <f>avgprinc!BD33</f>
        <v>16796.477672449346</v>
      </c>
      <c r="D40" s="353"/>
      <c r="E40" s="314"/>
      <c r="F40" s="314"/>
      <c r="G40" s="84">
        <f>avgprinc!BH33</f>
        <v>27928.981625973611</v>
      </c>
      <c r="H40" s="530">
        <f>B40*0.9/'TA5'!B40</f>
        <v>0.63688590724867922</v>
      </c>
      <c r="I40" s="541">
        <f>C40*0.9/'TA5'!B40</f>
        <v>0.57550607467589887</v>
      </c>
      <c r="J40" s="442"/>
      <c r="K40" s="443"/>
      <c r="L40" s="442"/>
      <c r="M40" s="561">
        <f>G40*0.9/'TA5'!F40</f>
        <v>0.60763399655817441</v>
      </c>
      <c r="P40" s="1122">
        <f>H40-'TA2'!B41</f>
        <v>-2.1643286496342284E-8</v>
      </c>
    </row>
    <row r="41" spans="1:16" s="87" customFormat="1" ht="15" customHeight="1" x14ac:dyDescent="0.2">
      <c r="A41" s="92">
        <v>1945</v>
      </c>
      <c r="B41" s="425">
        <f>avgprinc!BC34</f>
        <v>18061.407824637583</v>
      </c>
      <c r="C41" s="317">
        <f>avgprinc!BD34</f>
        <v>16275.377958459052</v>
      </c>
      <c r="D41" s="353"/>
      <c r="E41" s="314"/>
      <c r="F41" s="314"/>
      <c r="G41" s="84">
        <f>avgprinc!BH34</f>
        <v>27363.538766611437</v>
      </c>
      <c r="H41" s="530">
        <f>B41*0.9/'TA5'!B41</f>
        <v>0.64422871228086032</v>
      </c>
      <c r="I41" s="541">
        <f>C41*0.9/'TA5'!B41</f>
        <v>0.58052317326890124</v>
      </c>
      <c r="J41" s="442"/>
      <c r="K41" s="443"/>
      <c r="L41" s="442"/>
      <c r="M41" s="561">
        <f>G41*0.9/'TA5'!F41</f>
        <v>0.61456796588378582</v>
      </c>
      <c r="P41" s="1122">
        <f>H41-'TA2'!B42</f>
        <v>-2.1205621258957308E-8</v>
      </c>
    </row>
    <row r="42" spans="1:16" s="87" customFormat="1" ht="15" customHeight="1" x14ac:dyDescent="0.2">
      <c r="A42" s="92">
        <v>1946</v>
      </c>
      <c r="B42" s="425">
        <f>avgprinc!BC35</f>
        <v>15374.510142875064</v>
      </c>
      <c r="C42" s="317">
        <f>avgprinc!BD35</f>
        <v>13844.529365447977</v>
      </c>
      <c r="D42" s="353"/>
      <c r="E42" s="314"/>
      <c r="F42" s="314"/>
      <c r="G42" s="84">
        <f>avgprinc!BH35</f>
        <v>23467.086519102384</v>
      </c>
      <c r="H42" s="530">
        <f>B42*0.9/'TA5'!B42</f>
        <v>0.62777897866955812</v>
      </c>
      <c r="I42" s="541">
        <f>C42*0.9/'TA5'!B42</f>
        <v>0.56530610890581168</v>
      </c>
      <c r="J42" s="442"/>
      <c r="K42" s="443"/>
      <c r="L42" s="442"/>
      <c r="M42" s="561">
        <f>G42*0.9/'TA5'!F42</f>
        <v>0.59852429602308599</v>
      </c>
      <c r="P42" s="1122">
        <f>H42-'TA2'!B43</f>
        <v>0</v>
      </c>
    </row>
    <row r="43" spans="1:16" s="87" customFormat="1" ht="15" customHeight="1" x14ac:dyDescent="0.2">
      <c r="A43" s="92">
        <v>1947</v>
      </c>
      <c r="B43" s="425">
        <f>avgprinc!BC36</f>
        <v>14911.490720861177</v>
      </c>
      <c r="C43" s="317">
        <f>avgprinc!BD36</f>
        <v>13457.694979452663</v>
      </c>
      <c r="D43" s="353"/>
      <c r="E43" s="314"/>
      <c r="F43" s="314"/>
      <c r="G43" s="84">
        <f>avgprinc!BH36</f>
        <v>22764.950999510864</v>
      </c>
      <c r="H43" s="530">
        <f>B43*0.9/'TA5'!B43</f>
        <v>0.62866142962631288</v>
      </c>
      <c r="I43" s="541">
        <f>C43*0.9/'TA5'!B43</f>
        <v>0.56737008550201862</v>
      </c>
      <c r="J43" s="442"/>
      <c r="K43" s="443"/>
      <c r="L43" s="442"/>
      <c r="M43" s="561">
        <f>G43*0.9/'TA5'!F43</f>
        <v>0.59988925209778077</v>
      </c>
      <c r="P43" s="1122">
        <f>H43-'TA2'!B44</f>
        <v>0</v>
      </c>
    </row>
    <row r="44" spans="1:16" s="87" customFormat="1" ht="15" customHeight="1" x14ac:dyDescent="0.2">
      <c r="A44" s="92">
        <v>1948</v>
      </c>
      <c r="B44" s="425">
        <f>avgprinc!BC37</f>
        <v>15131.226751750635</v>
      </c>
      <c r="C44" s="317">
        <f>avgprinc!BD37</f>
        <v>13702.016129966674</v>
      </c>
      <c r="D44" s="353"/>
      <c r="E44" s="314"/>
      <c r="F44" s="314"/>
      <c r="G44" s="84">
        <f>avgprinc!BH37</f>
        <v>23150.062459924586</v>
      </c>
      <c r="H44" s="530">
        <f>B44*0.9/'TA5'!B44</f>
        <v>0.60932379691541505</v>
      </c>
      <c r="I44" s="541">
        <f>C44*0.9/'TA5'!B44</f>
        <v>0.55177049625150898</v>
      </c>
      <c r="J44" s="442"/>
      <c r="K44" s="443"/>
      <c r="L44" s="442"/>
      <c r="M44" s="561">
        <f>G44*0.9/'TA5'!F44</f>
        <v>0.58126906763641706</v>
      </c>
      <c r="P44" s="1122">
        <f>H44-'TA2'!B45</f>
        <v>0</v>
      </c>
    </row>
    <row r="45" spans="1:16" s="87" customFormat="1" ht="15" customHeight="1" x14ac:dyDescent="0.2">
      <c r="A45" s="91">
        <v>1949</v>
      </c>
      <c r="B45" s="426">
        <f>avgprinc!BC38</f>
        <v>14782.769208474714</v>
      </c>
      <c r="C45" s="316">
        <f>avgprinc!BD38</f>
        <v>13399.984628050121</v>
      </c>
      <c r="D45" s="354"/>
      <c r="E45" s="315"/>
      <c r="F45" s="315"/>
      <c r="G45" s="88">
        <f>avgprinc!BH38</f>
        <v>22673.354048441557</v>
      </c>
      <c r="H45" s="531">
        <f>B45*0.9/'TA5'!B45</f>
        <v>0.61463747859109186</v>
      </c>
      <c r="I45" s="542">
        <f>C45*0.9/'TA5'!B45</f>
        <v>0.55714410803508174</v>
      </c>
      <c r="J45" s="445"/>
      <c r="K45" s="446"/>
      <c r="L45" s="445"/>
      <c r="M45" s="562">
        <f>G45*0.9/'TA5'!F45</f>
        <v>0.58632261993364343</v>
      </c>
      <c r="P45" s="1122">
        <f>H45-'TA2'!B46</f>
        <v>-2.2969396273886389E-8</v>
      </c>
    </row>
    <row r="46" spans="1:16" s="87" customFormat="1" ht="15" customHeight="1" x14ac:dyDescent="0.2">
      <c r="A46" s="92">
        <v>1950</v>
      </c>
      <c r="B46" s="425">
        <f>avgprinc!BC39</f>
        <v>15912.269990506136</v>
      </c>
      <c r="C46" s="317">
        <f>avgprinc!BD39</f>
        <v>14469.357248329918</v>
      </c>
      <c r="D46" s="353"/>
      <c r="E46" s="314"/>
      <c r="F46" s="314"/>
      <c r="G46" s="84">
        <f>avgprinc!BH39</f>
        <v>24387.488906603259</v>
      </c>
      <c r="H46" s="530">
        <f>B46*0.9/'TA5'!B46</f>
        <v>0.60775376339304144</v>
      </c>
      <c r="I46" s="541">
        <f>C46*0.9/'TA5'!B46</f>
        <v>0.55264310665905048</v>
      </c>
      <c r="J46" s="442"/>
      <c r="K46" s="443"/>
      <c r="L46" s="442"/>
      <c r="M46" s="561">
        <f>G46*0.9/'TA5'!F46</f>
        <v>0.58035735887453976</v>
      </c>
      <c r="P46" s="1122">
        <f>H46-'TA2'!B47</f>
        <v>-4.6759395244677648E-8</v>
      </c>
    </row>
    <row r="47" spans="1:16" s="87" customFormat="1" ht="15" customHeight="1" x14ac:dyDescent="0.2">
      <c r="A47" s="92">
        <v>1951</v>
      </c>
      <c r="B47" s="425">
        <f>avgprinc!BC40</f>
        <v>17343.398368763264</v>
      </c>
      <c r="C47" s="317">
        <f>avgprinc!BD40</f>
        <v>15736.56165231713</v>
      </c>
      <c r="D47" s="353"/>
      <c r="E47" s="314"/>
      <c r="F47" s="314"/>
      <c r="G47" s="84">
        <f>avgprinc!BH40</f>
        <v>26645.16922747362</v>
      </c>
      <c r="H47" s="530">
        <f>B47*0.9/'TA5'!B47</f>
        <v>0.618899556558002</v>
      </c>
      <c r="I47" s="541">
        <f>C47*0.9/'TA5'!B47</f>
        <v>0.56155955259080126</v>
      </c>
      <c r="J47" s="442"/>
      <c r="K47" s="443"/>
      <c r="L47" s="442"/>
      <c r="M47" s="561">
        <f>G47*0.9/'TA5'!F47</f>
        <v>0.59101418980372078</v>
      </c>
      <c r="P47" s="1122">
        <f>H47-'TA2'!B48</f>
        <v>9.0861426160770975E-8</v>
      </c>
    </row>
    <row r="48" spans="1:16" s="87" customFormat="1" ht="15" customHeight="1" x14ac:dyDescent="0.2">
      <c r="A48" s="92">
        <v>1952</v>
      </c>
      <c r="B48" s="425">
        <f>avgprinc!BC41</f>
        <v>18149.905730804629</v>
      </c>
      <c r="C48" s="317">
        <f>avgprinc!BD41</f>
        <v>16441.383275851476</v>
      </c>
      <c r="D48" s="353"/>
      <c r="E48" s="314"/>
      <c r="F48" s="314"/>
      <c r="G48" s="84">
        <f>avgprinc!BH41</f>
        <v>27926.345774674355</v>
      </c>
      <c r="H48" s="530">
        <f>B48*0.9/'TA5'!B48</f>
        <v>0.63141504520857372</v>
      </c>
      <c r="I48" s="541">
        <f>C48*0.9/'TA5'!B48</f>
        <v>0.57197744816898388</v>
      </c>
      <c r="J48" s="442"/>
      <c r="K48" s="443"/>
      <c r="L48" s="442"/>
      <c r="M48" s="561">
        <f>G48*0.9/'TA5'!F48</f>
        <v>0.60287902624896827</v>
      </c>
      <c r="P48" s="1122">
        <f>H48-'TA2'!B49</f>
        <v>4.3938750526884007E-8</v>
      </c>
    </row>
    <row r="49" spans="1:16" s="87" customFormat="1" ht="15" customHeight="1" x14ac:dyDescent="0.2">
      <c r="A49" s="92">
        <v>1953</v>
      </c>
      <c r="B49" s="425">
        <f>avgprinc!BC42</f>
        <v>18998.046008551632</v>
      </c>
      <c r="C49" s="317">
        <f>avgprinc!BD42</f>
        <v>17220.772543962292</v>
      </c>
      <c r="D49" s="353"/>
      <c r="E49" s="314"/>
      <c r="F49" s="314"/>
      <c r="G49" s="84">
        <f>avgprinc!BH42</f>
        <v>29244.726149018486</v>
      </c>
      <c r="H49" s="530">
        <f>B49*0.9/'TA5'!B49</f>
        <v>0.64115879018042843</v>
      </c>
      <c r="I49" s="541">
        <f>C49*0.9/'TA5'!B49</f>
        <v>0.58117817407585914</v>
      </c>
      <c r="J49" s="442"/>
      <c r="K49" s="443"/>
      <c r="L49" s="442"/>
      <c r="M49" s="561">
        <f>G49*0.9/'TA5'!F49</f>
        <v>0.612249990814553</v>
      </c>
      <c r="P49" s="1122">
        <f>H49-'TA2'!B50</f>
        <v>4.2777205666588713E-8</v>
      </c>
    </row>
    <row r="50" spans="1:16" s="87" customFormat="1" ht="15" customHeight="1" x14ac:dyDescent="0.2">
      <c r="A50" s="92">
        <v>1954</v>
      </c>
      <c r="B50" s="425">
        <f>avgprinc!BC43</f>
        <v>18526.541318800537</v>
      </c>
      <c r="C50" s="317">
        <f>avgprinc!BD43</f>
        <v>16838.098085802954</v>
      </c>
      <c r="D50" s="353"/>
      <c r="E50" s="314"/>
      <c r="F50" s="314"/>
      <c r="G50" s="84">
        <f>avgprinc!BH43</f>
        <v>28521.304899318136</v>
      </c>
      <c r="H50" s="530">
        <f>B50*0.9/'TA5'!B50</f>
        <v>0.63842500801318414</v>
      </c>
      <c r="I50" s="541">
        <f>C50*0.9/'TA5'!B50</f>
        <v>0.58024121828107678</v>
      </c>
      <c r="J50" s="442"/>
      <c r="K50" s="443"/>
      <c r="L50" s="442"/>
      <c r="M50" s="561">
        <f>G50*0.9/'TA5'!F50</f>
        <v>0.60994532787868649</v>
      </c>
      <c r="P50" s="1122">
        <f>H50-'TA2'!B51</f>
        <v>4.3103097979724225E-8</v>
      </c>
    </row>
    <row r="51" spans="1:16" s="87" customFormat="1" ht="15" customHeight="1" x14ac:dyDescent="0.2">
      <c r="A51" s="92">
        <v>1955</v>
      </c>
      <c r="B51" s="425">
        <f>avgprinc!BC44</f>
        <v>19623.32471395822</v>
      </c>
      <c r="C51" s="317">
        <f>avgprinc!BD44</f>
        <v>17880.440427495447</v>
      </c>
      <c r="D51" s="353"/>
      <c r="E51" s="314"/>
      <c r="F51" s="314"/>
      <c r="G51" s="84">
        <f>avgprinc!BH44</f>
        <v>30208.594478929906</v>
      </c>
      <c r="H51" s="530">
        <f>B51*0.9/'TA5'!B51</f>
        <v>0.63122880679882931</v>
      </c>
      <c r="I51" s="541">
        <f>C51*0.9/'TA5'!B51</f>
        <v>0.57516497538550238</v>
      </c>
      <c r="J51" s="442"/>
      <c r="K51" s="443"/>
      <c r="L51" s="442"/>
      <c r="M51" s="561">
        <f>G51*0.9/'TA5'!F51</f>
        <v>0.60353673078581438</v>
      </c>
      <c r="P51" s="1122">
        <f>H51-'TA2'!B52</f>
        <v>0</v>
      </c>
    </row>
    <row r="52" spans="1:16" s="87" customFormat="1" ht="15" customHeight="1" x14ac:dyDescent="0.2">
      <c r="A52" s="92">
        <v>1956</v>
      </c>
      <c r="B52" s="425">
        <f>avgprinc!BC45</f>
        <v>20317.789298031894</v>
      </c>
      <c r="C52" s="317">
        <f>avgprinc!BD45</f>
        <v>18509.741235212474</v>
      </c>
      <c r="D52" s="353"/>
      <c r="E52" s="314"/>
      <c r="F52" s="314"/>
      <c r="G52" s="84">
        <f>avgprinc!BH45</f>
        <v>31290.460766392258</v>
      </c>
      <c r="H52" s="530">
        <f>B52*0.9/'TA5'!B52</f>
        <v>0.64131093950557228</v>
      </c>
      <c r="I52" s="541">
        <f>C52*0.9/'TA5'!B52</f>
        <v>0.5842416892623743</v>
      </c>
      <c r="J52" s="442"/>
      <c r="K52" s="443"/>
      <c r="L52" s="442"/>
      <c r="M52" s="561">
        <f>G52*0.9/'TA5'!F52</f>
        <v>0.61337520718630301</v>
      </c>
      <c r="P52" s="1122">
        <f>H52-'TA2'!B53</f>
        <v>0</v>
      </c>
    </row>
    <row r="53" spans="1:16" s="87" customFormat="1" ht="15" customHeight="1" x14ac:dyDescent="0.2">
      <c r="A53" s="92">
        <v>1957</v>
      </c>
      <c r="B53" s="425">
        <f>avgprinc!BC46</f>
        <v>20368.703573785551</v>
      </c>
      <c r="C53" s="317">
        <f>avgprinc!BD46</f>
        <v>18514.596749463584</v>
      </c>
      <c r="D53" s="353"/>
      <c r="E53" s="314"/>
      <c r="F53" s="314"/>
      <c r="G53" s="84">
        <f>avgprinc!BH46</f>
        <v>31334.208914061212</v>
      </c>
      <c r="H53" s="530">
        <f>B53*0.9/'TA5'!B53</f>
        <v>0.64170280280806602</v>
      </c>
      <c r="I53" s="541">
        <f>C53*0.9/'TA5'!B53</f>
        <v>0.58329036916627952</v>
      </c>
      <c r="J53" s="442"/>
      <c r="K53" s="443"/>
      <c r="L53" s="442"/>
      <c r="M53" s="561">
        <f>G53*0.9/'TA5'!F53</f>
        <v>0.61335748495428266</v>
      </c>
      <c r="P53" s="1122">
        <f>H53-'TA2'!B54</f>
        <v>0</v>
      </c>
    </row>
    <row r="54" spans="1:16" s="87" customFormat="1" ht="15" customHeight="1" x14ac:dyDescent="0.2">
      <c r="A54" s="92">
        <v>1958</v>
      </c>
      <c r="B54" s="425">
        <f>avgprinc!BC47</f>
        <v>19857.519773695392</v>
      </c>
      <c r="C54" s="317">
        <f>avgprinc!BD47</f>
        <v>18074.673781046411</v>
      </c>
      <c r="D54" s="353"/>
      <c r="E54" s="314"/>
      <c r="F54" s="314"/>
      <c r="G54" s="84">
        <f>avgprinc!BH47</f>
        <v>30540.616791409353</v>
      </c>
      <c r="H54" s="530">
        <f>B54*0.9/'TA5'!B54</f>
        <v>0.64352545207746703</v>
      </c>
      <c r="I54" s="541">
        <f>C54*0.9/'TA5'!B54</f>
        <v>0.58574850981684612</v>
      </c>
      <c r="J54" s="442"/>
      <c r="K54" s="443"/>
      <c r="L54" s="442"/>
      <c r="M54" s="561">
        <f>G54*0.9/'TA5'!F54</f>
        <v>0.61496154880733123</v>
      </c>
      <c r="P54" s="1122">
        <f>H54-'TA2'!B55</f>
        <v>4.2495077678950111E-8</v>
      </c>
    </row>
    <row r="55" spans="1:16" s="87" customFormat="1" ht="15" customHeight="1" x14ac:dyDescent="0.2">
      <c r="A55" s="91">
        <v>1959</v>
      </c>
      <c r="B55" s="426">
        <f>avgprinc!BC48</f>
        <v>20939.001047038786</v>
      </c>
      <c r="C55" s="316">
        <f>avgprinc!BD48</f>
        <v>19103.379271175294</v>
      </c>
      <c r="D55" s="354"/>
      <c r="E55" s="315"/>
      <c r="F55" s="315"/>
      <c r="G55" s="88">
        <f>avgprinc!BH48</f>
        <v>32403.214519244862</v>
      </c>
      <c r="H55" s="531">
        <f>B55*0.9/'TA5'!B55</f>
        <v>0.63925858026699434</v>
      </c>
      <c r="I55" s="542">
        <f>C55*0.9/'TA5'!B55</f>
        <v>0.58321784710548452</v>
      </c>
      <c r="J55" s="445"/>
      <c r="K55" s="446"/>
      <c r="L55" s="445"/>
      <c r="M55" s="562">
        <f>G55*0.9/'TA5'!F55</f>
        <v>0.61159498353316355</v>
      </c>
      <c r="P55" s="1122">
        <f>H55-'TA2'!B56</f>
        <v>0</v>
      </c>
    </row>
    <row r="56" spans="1:16" x14ac:dyDescent="0.2">
      <c r="A56" s="67">
        <v>1960</v>
      </c>
      <c r="B56" s="425">
        <f>avgprinc!BC49</f>
        <v>21477.452600035987</v>
      </c>
      <c r="C56" s="317">
        <f>avgprinc!BD49</f>
        <v>19586.448077167377</v>
      </c>
      <c r="D56" s="353"/>
      <c r="E56" s="314"/>
      <c r="F56" s="314"/>
      <c r="G56" s="84">
        <f>avgprinc!BH49</f>
        <v>33290.754391182447</v>
      </c>
      <c r="H56" s="530">
        <f>B56*0.9/'TA5'!B56</f>
        <v>0.6437686162417342</v>
      </c>
      <c r="I56" s="541">
        <f>C56*0.9/'TA5'!B56</f>
        <v>0.58708734273763408</v>
      </c>
      <c r="J56" s="442"/>
      <c r="K56" s="443"/>
      <c r="L56" s="442"/>
      <c r="M56" s="561">
        <f>G56*0.9/'TA5'!F56</f>
        <v>0.61568567599609958</v>
      </c>
      <c r="P56" s="1122">
        <f>H56-'TA2'!B57</f>
        <v>-4.2466089977821753E-8</v>
      </c>
    </row>
    <row r="57" spans="1:16" x14ac:dyDescent="0.2">
      <c r="A57" s="67">
        <v>1961</v>
      </c>
      <c r="B57" s="425">
        <f>avgprinc!BC50</f>
        <v>21731.078457096086</v>
      </c>
      <c r="C57" s="317">
        <f>avgprinc!BD50</f>
        <v>19863.958263748256</v>
      </c>
      <c r="D57" s="353"/>
      <c r="E57" s="314"/>
      <c r="F57" s="314"/>
      <c r="G57" s="84">
        <f>avgprinc!BH50</f>
        <v>33400.028398491952</v>
      </c>
      <c r="H57" s="530">
        <f>B57*0.9/'TA5'!B57</f>
        <v>0.64301413894512183</v>
      </c>
      <c r="I57" s="541">
        <f>C57*0.9/'TA5'!B57</f>
        <v>0.58776678038429697</v>
      </c>
      <c r="J57" s="442"/>
      <c r="K57" s="443"/>
      <c r="L57" s="442"/>
      <c r="M57" s="561">
        <f>G57*0.9/'TA5'!F57</f>
        <v>0.61518678207016131</v>
      </c>
      <c r="P57" s="1122">
        <f>H57-'TA2'!B58</f>
        <v>4.2556030921403476E-8</v>
      </c>
    </row>
    <row r="58" spans="1:16" x14ac:dyDescent="0.2">
      <c r="A58" s="67">
        <v>1962</v>
      </c>
      <c r="B58" s="427">
        <f>avgprinc!BC51</f>
        <v>22669.110651022005</v>
      </c>
      <c r="C58" s="318">
        <f>avgprinc!BD51</f>
        <v>20779.462994754787</v>
      </c>
      <c r="D58" s="355">
        <f>avgprinc!BE51</f>
        <v>25205.766876604044</v>
      </c>
      <c r="E58" s="522">
        <f>avgprinc!BF51</f>
        <v>33601.116531421358</v>
      </c>
      <c r="F58" s="522">
        <f>avgprinc!BG51</f>
        <v>10449.349641889159</v>
      </c>
      <c r="G58" s="81">
        <f>avgprinc!BH51</f>
        <v>33497.101347016658</v>
      </c>
      <c r="H58" s="532">
        <f>B58*0.9/'TA5'!B58</f>
        <v>0.63865193724632285</v>
      </c>
      <c r="I58" s="543">
        <f>C58*0.9/'TA5'!B58</f>
        <v>0.5854153037071228</v>
      </c>
      <c r="J58" s="549">
        <f>D58*0.9/'TA5'!C58</f>
        <v>0.67600560188293468</v>
      </c>
      <c r="K58" s="543">
        <f>E58*0.9/'TA5'!D58</f>
        <v>0.65569278597831726</v>
      </c>
      <c r="L58" s="549">
        <f>F58*0.9/'TA5'!E58</f>
        <v>0.5062854290008546</v>
      </c>
      <c r="M58" s="550">
        <f>G58*0.9/'TA5'!F58</f>
        <v>0.6112840473651886</v>
      </c>
      <c r="P58" s="1122">
        <f>H58-'TA2'!B59</f>
        <v>0</v>
      </c>
    </row>
    <row r="59" spans="1:16" x14ac:dyDescent="0.2">
      <c r="A59" s="67">
        <v>1963</v>
      </c>
      <c r="B59" s="428">
        <f>avgprinc!BC52</f>
        <v>23392.239684129356</v>
      </c>
      <c r="C59" s="319">
        <f>avgprinc!BD52</f>
        <v>21447.667679548664</v>
      </c>
      <c r="D59" s="353">
        <f>avgprinc!BE52</f>
        <v>26076.517227038283</v>
      </c>
      <c r="E59" s="524">
        <f>avgprinc!BF52</f>
        <v>34768.831097812377</v>
      </c>
      <c r="F59" s="524">
        <f>avgprinc!BG52</f>
        <v>10824.921811894699</v>
      </c>
      <c r="G59" s="62">
        <f>avgprinc!BH52</f>
        <v>34597.761745818119</v>
      </c>
      <c r="H59" s="533">
        <f>B59*0.9/'TA5'!B59</f>
        <v>0.63755540549755119</v>
      </c>
      <c r="I59" s="544">
        <f>C59*0.9/'TA5'!B59</f>
        <v>0.58455610275268566</v>
      </c>
      <c r="J59" s="551">
        <f>D59*0.9/'TA5'!C59</f>
        <v>0.67568216059340647</v>
      </c>
      <c r="K59" s="544">
        <f>E59*0.9/'TA5'!D59</f>
        <v>0.65479069398536305</v>
      </c>
      <c r="L59" s="551">
        <f>F59*0.9/'TA5'!E59</f>
        <v>0.50435202005172186</v>
      </c>
      <c r="M59" s="552">
        <f>G59*0.9/'TA5'!F59</f>
        <v>0.61094586551189412</v>
      </c>
      <c r="P59" s="1122">
        <f>H59-'TA2'!B60</f>
        <v>0</v>
      </c>
    </row>
    <row r="60" spans="1:16" x14ac:dyDescent="0.2">
      <c r="A60" s="67">
        <v>1964</v>
      </c>
      <c r="B60" s="428">
        <f>avgprinc!BC53</f>
        <v>24311.132932469522</v>
      </c>
      <c r="C60" s="319">
        <f>avgprinc!BD53</f>
        <v>22295.757914892358</v>
      </c>
      <c r="D60" s="353">
        <f>avgprinc!BE53</f>
        <v>26947.267577472521</v>
      </c>
      <c r="E60" s="524">
        <f>avgprinc!BF53</f>
        <v>35936.545664203404</v>
      </c>
      <c r="F60" s="524">
        <f>avgprinc!BG53</f>
        <v>11200.493981900239</v>
      </c>
      <c r="G60" s="62">
        <f>avgprinc!BH53</f>
        <v>36128.623946815474</v>
      </c>
      <c r="H60" s="533">
        <f>B60*0.9/'TA5'!B60</f>
        <v>0.6364588737487793</v>
      </c>
      <c r="I60" s="544">
        <f>C60*0.9/'TA5'!B60</f>
        <v>0.58369690179824829</v>
      </c>
      <c r="J60" s="551">
        <f>D60*0.9/'TA5'!C60</f>
        <v>0.67537990212440502</v>
      </c>
      <c r="K60" s="544">
        <f>E60*0.9/'TA5'!D60</f>
        <v>0.65394946932792675</v>
      </c>
      <c r="L60" s="551">
        <f>F60*0.9/'TA5'!E60</f>
        <v>0.5025615394115448</v>
      </c>
      <c r="M60" s="552">
        <f>G60*0.9/'TA5'!F60</f>
        <v>0.61060768365859985</v>
      </c>
      <c r="P60" s="1122">
        <f>H60-'TA2'!B61</f>
        <v>0</v>
      </c>
    </row>
    <row r="61" spans="1:16" x14ac:dyDescent="0.2">
      <c r="A61" s="67">
        <v>1965</v>
      </c>
      <c r="B61" s="428">
        <f>avgprinc!BC54</f>
        <v>25710.726310205078</v>
      </c>
      <c r="C61" s="319">
        <f>avgprinc!BD54</f>
        <v>23611.260295835371</v>
      </c>
      <c r="D61" s="353">
        <f>avgprinc!BE54</f>
        <v>28470.554661168222</v>
      </c>
      <c r="E61" s="524">
        <f>avgprinc!BF54</f>
        <v>38009.899569530979</v>
      </c>
      <c r="F61" s="524">
        <f>avgprinc!BG54</f>
        <v>11858.282888225767</v>
      </c>
      <c r="G61" s="62">
        <f>avgprinc!BH54</f>
        <v>38073.274455174098</v>
      </c>
      <c r="H61" s="533">
        <f>B61*0.9/'TA5'!B61</f>
        <v>0.64005507528781902</v>
      </c>
      <c r="I61" s="544">
        <f>C61*0.9/'TA5'!B61</f>
        <v>0.58778996765613567</v>
      </c>
      <c r="J61" s="551">
        <f>D61*0.9/'TA5'!C61</f>
        <v>0.67872672288644298</v>
      </c>
      <c r="K61" s="544">
        <f>E61*0.9/'TA5'!D61</f>
        <v>0.65798238699179057</v>
      </c>
      <c r="L61" s="551">
        <f>F61*0.9/'TA5'!E61</f>
        <v>0.50762361446379356</v>
      </c>
      <c r="M61" s="552">
        <f>G61*0.9/'TA5'!F61</f>
        <v>0.61369565129280079</v>
      </c>
      <c r="P61" s="1122">
        <f>H61-'TA2'!B62</f>
        <v>0</v>
      </c>
    </row>
    <row r="62" spans="1:16" x14ac:dyDescent="0.2">
      <c r="A62" s="67">
        <v>1966</v>
      </c>
      <c r="B62" s="428">
        <f>avgprinc!BC55</f>
        <v>27058.287612998454</v>
      </c>
      <c r="C62" s="319">
        <f>avgprinc!BD55</f>
        <v>24882.015977705491</v>
      </c>
      <c r="D62" s="353">
        <f>avgprinc!BE55</f>
        <v>29993.841744863927</v>
      </c>
      <c r="E62" s="524">
        <f>avgprinc!BF55</f>
        <v>40083.253474858553</v>
      </c>
      <c r="F62" s="524">
        <f>avgprinc!BG55</f>
        <v>12516.071794551297</v>
      </c>
      <c r="G62" s="62">
        <f>avgprinc!BH55</f>
        <v>39956.944151788433</v>
      </c>
      <c r="H62" s="533">
        <f>B62*0.9/'TA5'!B62</f>
        <v>0.64365127682685852</v>
      </c>
      <c r="I62" s="544">
        <f>C62*0.9/'TA5'!B62</f>
        <v>0.59188303351402283</v>
      </c>
      <c r="J62" s="551">
        <f>D62*0.9/'TA5'!C62</f>
        <v>0.68176200985908497</v>
      </c>
      <c r="K62" s="544">
        <f>E62*0.9/'TA5'!D62</f>
        <v>0.66164061427116383</v>
      </c>
      <c r="L62" s="551">
        <f>F62*0.9/'TA5'!E62</f>
        <v>0.51224085688591003</v>
      </c>
      <c r="M62" s="552">
        <f>G62*0.9/'TA5'!F62</f>
        <v>0.61678361892700206</v>
      </c>
      <c r="P62" s="1122">
        <f>H62-'TA2'!B63</f>
        <v>0</v>
      </c>
    </row>
    <row r="63" spans="1:16" x14ac:dyDescent="0.2">
      <c r="A63" s="67">
        <v>1967</v>
      </c>
      <c r="B63" s="428">
        <f>avgprinc!BC56</f>
        <v>27611.177382915783</v>
      </c>
      <c r="C63" s="319">
        <f>avgprinc!BD56</f>
        <v>25428.913671586812</v>
      </c>
      <c r="D63" s="353">
        <f>avgprinc!BE56</f>
        <v>30702.350681434182</v>
      </c>
      <c r="E63" s="524">
        <f>avgprinc!BF56</f>
        <v>39938.331983775577</v>
      </c>
      <c r="F63" s="524">
        <f>avgprinc!BG56</f>
        <v>13524.703285651527</v>
      </c>
      <c r="G63" s="62">
        <f>avgprinc!BH56</f>
        <v>41572.725836906917</v>
      </c>
      <c r="H63" s="534">
        <f>B63*0.9/'TA5'!B63</f>
        <v>0.64776451140642166</v>
      </c>
      <c r="I63" s="545">
        <f>C63*0.9/'TA5'!B63</f>
        <v>0.59656810760498047</v>
      </c>
      <c r="J63" s="551">
        <f>D63*0.9/'TA5'!C63</f>
        <v>0.68433133512735356</v>
      </c>
      <c r="K63" s="544">
        <f>E63*0.9/'TA5'!D63</f>
        <v>0.66052614897489559</v>
      </c>
      <c r="L63" s="551">
        <f>F63*0.9/'TA5'!E63</f>
        <v>0.52814295887947071</v>
      </c>
      <c r="M63" s="552">
        <f>G63*0.9/'TA5'!F63</f>
        <v>0.62214504182338715</v>
      </c>
      <c r="P63" s="1122">
        <f>H63-'TA2'!B64</f>
        <v>0</v>
      </c>
    </row>
    <row r="64" spans="1:16" x14ac:dyDescent="0.2">
      <c r="A64" s="67">
        <v>1968</v>
      </c>
      <c r="B64" s="428">
        <f>avgprinc!BC57</f>
        <v>28568.105321363357</v>
      </c>
      <c r="C64" s="319">
        <f>avgprinc!BD57</f>
        <v>26292.325160357657</v>
      </c>
      <c r="D64" s="353">
        <f>avgprinc!BE57</f>
        <v>31644.996252107456</v>
      </c>
      <c r="E64" s="524">
        <f>avgprinc!BF57</f>
        <v>40974.224261140727</v>
      </c>
      <c r="F64" s="524">
        <f>avgprinc!BG57</f>
        <v>14120.745847187396</v>
      </c>
      <c r="G64" s="62">
        <f>avgprinc!BH57</f>
        <v>42711.377516248918</v>
      </c>
      <c r="H64" s="534">
        <f>B64*0.9/'TA5'!B64</f>
        <v>0.65116726793348789</v>
      </c>
      <c r="I64" s="545">
        <f>C64*0.9/'TA5'!B64</f>
        <v>0.5992942601442337</v>
      </c>
      <c r="J64" s="551">
        <f>D64*0.9/'TA5'!C64</f>
        <v>0.68641922064125549</v>
      </c>
      <c r="K64" s="544">
        <f>E64*0.9/'TA5'!D64</f>
        <v>0.66111638955771934</v>
      </c>
      <c r="L64" s="551">
        <f>F64*0.9/'TA5'!E64</f>
        <v>0.53552837669849396</v>
      </c>
      <c r="M64" s="552">
        <f>G64*0.9/'TA5'!F64</f>
        <v>0.62523685023188591</v>
      </c>
      <c r="P64" s="1122">
        <f>H64-'TA2'!B65</f>
        <v>0</v>
      </c>
    </row>
    <row r="65" spans="1:16" x14ac:dyDescent="0.2">
      <c r="A65" s="72">
        <v>1969</v>
      </c>
      <c r="B65" s="429">
        <f>avgprinc!BC58</f>
        <v>29340.826977243625</v>
      </c>
      <c r="C65" s="320">
        <f>avgprinc!BD58</f>
        <v>26941.735981774611</v>
      </c>
      <c r="D65" s="354">
        <f>avgprinc!BE58</f>
        <v>32530.669064730995</v>
      </c>
      <c r="E65" s="526">
        <f>avgprinc!BF58</f>
        <v>42143.407233246311</v>
      </c>
      <c r="F65" s="526">
        <f>avgprinc!BG58</f>
        <v>14505.444473590594</v>
      </c>
      <c r="G65" s="68">
        <f>avgprinc!BH58</f>
        <v>44037.914319729927</v>
      </c>
      <c r="H65" s="535">
        <f>B65*0.9/'TA5'!B65</f>
        <v>0.66003193566575635</v>
      </c>
      <c r="I65" s="546">
        <f>C65*0.9/'TA5'!B65</f>
        <v>0.606063563376665</v>
      </c>
      <c r="J65" s="553">
        <f>D65*0.9/'TA5'!C65</f>
        <v>0.69311938481405377</v>
      </c>
      <c r="K65" s="547">
        <f>E65*0.9/'TA5'!D65</f>
        <v>0.66638928605243553</v>
      </c>
      <c r="L65" s="553">
        <f>F65*0.9/'TA5'!E65</f>
        <v>0.54813227429986</v>
      </c>
      <c r="M65" s="554">
        <f>G65*0.9/'TA5'!F65</f>
        <v>0.63359760772436857</v>
      </c>
      <c r="P65" s="1122">
        <f>H65-'TA2'!B66</f>
        <v>0</v>
      </c>
    </row>
    <row r="66" spans="1:16" x14ac:dyDescent="0.2">
      <c r="A66" s="67">
        <v>1970</v>
      </c>
      <c r="B66" s="428">
        <f>avgprinc!BC59</f>
        <v>28750.892701778012</v>
      </c>
      <c r="C66" s="319">
        <f>avgprinc!BD59</f>
        <v>26365.881796893427</v>
      </c>
      <c r="D66" s="353">
        <f>avgprinc!BE59</f>
        <v>31937.287343045424</v>
      </c>
      <c r="E66" s="524">
        <f>avgprinc!BF59</f>
        <v>41211.675788975015</v>
      </c>
      <c r="F66" s="524">
        <f>avgprinc!BG59</f>
        <v>14093.295786535091</v>
      </c>
      <c r="G66" s="62">
        <f>avgprinc!BH59</f>
        <v>42717.697880747415</v>
      </c>
      <c r="H66" s="534">
        <f>B66*0.9/'TA5'!B66</f>
        <v>0.66292663442436628</v>
      </c>
      <c r="I66" s="545">
        <f>C66*0.9/'TA5'!B66</f>
        <v>0.60793400276452314</v>
      </c>
      <c r="J66" s="551">
        <f>D66*0.9/'TA5'!C66</f>
        <v>0.69500755716580909</v>
      </c>
      <c r="K66" s="544">
        <f>E66*0.9/'TA5'!D66</f>
        <v>0.66673663991969068</v>
      </c>
      <c r="L66" s="551">
        <f>F66*0.9/'TA5'!E66</f>
        <v>0.55334060732275236</v>
      </c>
      <c r="M66" s="552">
        <f>G66*0.9/'TA5'!F66</f>
        <v>0.63453021529130638</v>
      </c>
      <c r="P66" s="1122">
        <f>H66-'TA2'!B67</f>
        <v>0</v>
      </c>
    </row>
    <row r="67" spans="1:16" x14ac:dyDescent="0.2">
      <c r="A67" s="67">
        <v>1971</v>
      </c>
      <c r="B67" s="428">
        <f>avgprinc!BC60</f>
        <v>28756.252870267497</v>
      </c>
      <c r="C67" s="319">
        <f>avgprinc!BD60</f>
        <v>26370.877221715156</v>
      </c>
      <c r="D67" s="353">
        <f>avgprinc!BE60</f>
        <v>32032.035310651023</v>
      </c>
      <c r="E67" s="524">
        <f>avgprinc!BF60</f>
        <v>41059.619022466817</v>
      </c>
      <c r="F67" s="524">
        <f>avgprinc!BG60</f>
        <v>14292.141912287743</v>
      </c>
      <c r="G67" s="62">
        <f>avgprinc!BH60</f>
        <v>42590.157676407282</v>
      </c>
      <c r="H67" s="534">
        <f>B67*0.9/'TA5'!B67</f>
        <v>0.65969655421213236</v>
      </c>
      <c r="I67" s="545">
        <f>C67*0.9/'TA5'!B67</f>
        <v>0.6049737047869711</v>
      </c>
      <c r="J67" s="551">
        <f>D67*0.9/'TA5'!C67</f>
        <v>0.69230533999507327</v>
      </c>
      <c r="K67" s="544">
        <f>E67*0.9/'TA5'!D67</f>
        <v>0.66330658827791922</v>
      </c>
      <c r="L67" s="551">
        <f>F67*0.9/'TA5'!E67</f>
        <v>0.5533011092338711</v>
      </c>
      <c r="M67" s="552">
        <f>G67*0.9/'TA5'!F67</f>
        <v>0.62986020714743063</v>
      </c>
      <c r="P67" s="1122">
        <f>H67-'TA2'!B68</f>
        <v>0</v>
      </c>
    </row>
    <row r="68" spans="1:16" x14ac:dyDescent="0.2">
      <c r="A68" s="67">
        <v>1972</v>
      </c>
      <c r="B68" s="428">
        <f>avgprinc!BC61</f>
        <v>29707.975546467784</v>
      </c>
      <c r="C68" s="319">
        <f>avgprinc!BD61</f>
        <v>27298.43560136684</v>
      </c>
      <c r="D68" s="353">
        <f>avgprinc!BE61</f>
        <v>32937.15027649259</v>
      </c>
      <c r="E68" s="524">
        <f>avgprinc!BF61</f>
        <v>42351.408603947217</v>
      </c>
      <c r="F68" s="524">
        <f>avgprinc!BG61</f>
        <v>15035.831496560893</v>
      </c>
      <c r="G68" s="62">
        <f>avgprinc!BH61</f>
        <v>43173.058766189301</v>
      </c>
      <c r="H68" s="534">
        <f>B68*0.9/'TA5'!B68</f>
        <v>0.65752837187756097</v>
      </c>
      <c r="I68" s="545">
        <f>C68*0.9/'TA5'!B68</f>
        <v>0.60419788240687922</v>
      </c>
      <c r="J68" s="551">
        <f>D68*0.9/'TA5'!C68</f>
        <v>0.69002735208050592</v>
      </c>
      <c r="K68" s="544">
        <f>E68*0.9/'TA5'!D68</f>
        <v>0.66174687304737745</v>
      </c>
      <c r="L68" s="551">
        <f>F68*0.9/'TA5'!E68</f>
        <v>0.55407209281111136</v>
      </c>
      <c r="M68" s="552">
        <f>G68*0.9/'TA5'!F68</f>
        <v>0.62663918353791814</v>
      </c>
      <c r="P68" s="1122">
        <f>H68-'TA2'!B69</f>
        <v>0</v>
      </c>
    </row>
    <row r="69" spans="1:16" x14ac:dyDescent="0.2">
      <c r="A69" s="67">
        <v>1973</v>
      </c>
      <c r="B69" s="428">
        <f>avgprinc!BC62</f>
        <v>30973.96986859859</v>
      </c>
      <c r="C69" s="319">
        <f>avgprinc!BD62</f>
        <v>28467.369601501247</v>
      </c>
      <c r="D69" s="353">
        <f>avgprinc!BE62</f>
        <v>34495.872630392041</v>
      </c>
      <c r="E69" s="524">
        <f>avgprinc!BF62</f>
        <v>44335.774085015844</v>
      </c>
      <c r="F69" s="524">
        <f>avgprinc!BG62</f>
        <v>15693.760351393294</v>
      </c>
      <c r="G69" s="62">
        <f>avgprinc!BH62</f>
        <v>44953.931051471431</v>
      </c>
      <c r="H69" s="534">
        <f>B69*0.9/'TA5'!B69</f>
        <v>0.6580131578612054</v>
      </c>
      <c r="I69" s="545">
        <f>C69*0.9/'TA5'!B69</f>
        <v>0.60476276844565291</v>
      </c>
      <c r="J69" s="551">
        <f>D69*0.9/'TA5'!C69</f>
        <v>0.68984454023484432</v>
      </c>
      <c r="K69" s="544">
        <f>E69*0.9/'TA5'!D69</f>
        <v>0.66070796886742778</v>
      </c>
      <c r="L69" s="551">
        <f>F69*0.9/'TA5'!E69</f>
        <v>0.55969003857171618</v>
      </c>
      <c r="M69" s="552">
        <f>G69*0.9/'TA5'!F69</f>
        <v>0.62628284746824647</v>
      </c>
      <c r="P69" s="1122">
        <f>H69-'TA2'!B70</f>
        <v>0</v>
      </c>
    </row>
    <row r="70" spans="1:16" x14ac:dyDescent="0.2">
      <c r="A70" s="67">
        <v>1974</v>
      </c>
      <c r="B70" s="428">
        <f>avgprinc!BC63</f>
        <v>30232.031781929392</v>
      </c>
      <c r="C70" s="319">
        <f>avgprinc!BD63</f>
        <v>27786.01495621432</v>
      </c>
      <c r="D70" s="353">
        <f>avgprinc!BE63</f>
        <v>33818.780392966954</v>
      </c>
      <c r="E70" s="524">
        <f>avgprinc!BF63</f>
        <v>43011.225491561214</v>
      </c>
      <c r="F70" s="524">
        <f>avgprinc!BG63</f>
        <v>15587.398791613299</v>
      </c>
      <c r="G70" s="62">
        <f>avgprinc!BH63</f>
        <v>43660.867248163377</v>
      </c>
      <c r="H70" s="534">
        <f>B70*0.9/'TA5'!B70</f>
        <v>0.66108303338705798</v>
      </c>
      <c r="I70" s="545">
        <f>C70*0.9/'TA5'!B70</f>
        <v>0.60759604863778804</v>
      </c>
      <c r="J70" s="551">
        <f>D70*0.9/'TA5'!C70</f>
        <v>0.69102851834804835</v>
      </c>
      <c r="K70" s="544">
        <f>E70*0.9/'TA5'!D70</f>
        <v>0.65977927754238419</v>
      </c>
      <c r="L70" s="551">
        <f>F70*0.9/'TA5'!E70</f>
        <v>0.57157625511536025</v>
      </c>
      <c r="M70" s="552">
        <f>G70*0.9/'TA5'!F70</f>
        <v>0.62797107710048294</v>
      </c>
      <c r="P70" s="1122">
        <f>H70-'TA2'!B71</f>
        <v>0</v>
      </c>
    </row>
    <row r="71" spans="1:16" x14ac:dyDescent="0.2">
      <c r="A71" s="67">
        <v>1975</v>
      </c>
      <c r="B71" s="428">
        <f>avgprinc!BC64</f>
        <v>29184.214171112606</v>
      </c>
      <c r="C71" s="319">
        <f>avgprinc!BD64</f>
        <v>26874.706635630057</v>
      </c>
      <c r="D71" s="353">
        <f>avgprinc!BE64</f>
        <v>32205.257822005235</v>
      </c>
      <c r="E71" s="524">
        <f>avgprinc!BF64</f>
        <v>40548.220693877985</v>
      </c>
      <c r="F71" s="524">
        <f>avgprinc!BG64</f>
        <v>15789.123179489718</v>
      </c>
      <c r="G71" s="62">
        <f>avgprinc!BH64</f>
        <v>41842.324014557511</v>
      </c>
      <c r="H71" s="534">
        <f>B71*0.9/'TA5'!B71</f>
        <v>0.65935709841653534</v>
      </c>
      <c r="I71" s="545">
        <f>C71*0.9/'TA5'!B71</f>
        <v>0.60717854125414317</v>
      </c>
      <c r="J71" s="551">
        <f>D71*0.9/'TA5'!C71</f>
        <v>0.68754331342108799</v>
      </c>
      <c r="K71" s="544">
        <f>E71*0.9/'TA5'!D71</f>
        <v>0.65628593342978536</v>
      </c>
      <c r="L71" s="551">
        <f>F71*0.9/'TA5'!E71</f>
        <v>0.57596180278869724</v>
      </c>
      <c r="M71" s="552">
        <f>G71*0.9/'TA5'!F71</f>
        <v>0.62524475011628045</v>
      </c>
      <c r="P71" s="1122">
        <f>H71-'TA2'!B72</f>
        <v>0</v>
      </c>
    </row>
    <row r="72" spans="1:16" x14ac:dyDescent="0.2">
      <c r="A72" s="67">
        <v>1976</v>
      </c>
      <c r="B72" s="428">
        <f>avgprinc!BC65</f>
        <v>30222.122896852663</v>
      </c>
      <c r="C72" s="319">
        <f>avgprinc!BD65</f>
        <v>27897.061382350563</v>
      </c>
      <c r="D72" s="353">
        <f>avgprinc!BE65</f>
        <v>33379.039120609566</v>
      </c>
      <c r="E72" s="524">
        <f>avgprinc!BF65</f>
        <v>41786.485187004291</v>
      </c>
      <c r="F72" s="524">
        <f>avgprinc!BG65</f>
        <v>16743.824174713747</v>
      </c>
      <c r="G72" s="62">
        <f>avgprinc!BH65</f>
        <v>43081.636466390359</v>
      </c>
      <c r="H72" s="534">
        <f>B72*0.9/'TA5'!B72</f>
        <v>0.65872028412323391</v>
      </c>
      <c r="I72" s="545">
        <f>C72*0.9/'TA5'!B72</f>
        <v>0.60804332848169906</v>
      </c>
      <c r="J72" s="551">
        <f>D72*0.9/'TA5'!C72</f>
        <v>0.68679269669385679</v>
      </c>
      <c r="K72" s="544">
        <f>E72*0.9/'TA5'!D72</f>
        <v>0.65519822929670102</v>
      </c>
      <c r="L72" s="551">
        <f>F72*0.9/'TA5'!E72</f>
        <v>0.58080729206108117</v>
      </c>
      <c r="M72" s="552">
        <f>G72*0.9/'TA5'!F72</f>
        <v>0.62389442660759198</v>
      </c>
      <c r="P72" s="1122">
        <f>H72-'TA2'!B73</f>
        <v>0</v>
      </c>
    </row>
    <row r="73" spans="1:16" x14ac:dyDescent="0.2">
      <c r="A73" s="67">
        <v>1977</v>
      </c>
      <c r="B73" s="428">
        <f>avgprinc!BC66</f>
        <v>31130.096262926872</v>
      </c>
      <c r="C73" s="319">
        <f>avgprinc!BD66</f>
        <v>28807.424932220114</v>
      </c>
      <c r="D73" s="353">
        <f>avgprinc!BE66</f>
        <v>34228.499529433793</v>
      </c>
      <c r="E73" s="524">
        <f>avgprinc!BF66</f>
        <v>42791.758235720175</v>
      </c>
      <c r="F73" s="524">
        <f>avgprinc!BG66</f>
        <v>17570.360120800775</v>
      </c>
      <c r="G73" s="62">
        <f>avgprinc!BH66</f>
        <v>43790.428335897595</v>
      </c>
      <c r="H73" s="534">
        <f>B73*0.9/'TA5'!B73</f>
        <v>0.65806739762897604</v>
      </c>
      <c r="I73" s="545">
        <f>C73*0.9/'TA5'!B73</f>
        <v>0.60896782963419593</v>
      </c>
      <c r="J73" s="551">
        <f>D73*0.9/'TA5'!C73</f>
        <v>0.68634416043244784</v>
      </c>
      <c r="K73" s="544">
        <f>E73*0.9/'TA5'!D73</f>
        <v>0.65425642901254111</v>
      </c>
      <c r="L73" s="551">
        <f>F73*0.9/'TA5'!E73</f>
        <v>0.58411825289255148</v>
      </c>
      <c r="M73" s="552">
        <f>G73*0.9/'TA5'!F73</f>
        <v>0.62202559495555942</v>
      </c>
      <c r="P73" s="1122">
        <f>H73-'TA2'!B74</f>
        <v>0</v>
      </c>
    </row>
    <row r="74" spans="1:16" x14ac:dyDescent="0.2">
      <c r="A74" s="67">
        <v>1978</v>
      </c>
      <c r="B74" s="428">
        <f>avgprinc!BC67</f>
        <v>32284.992125072808</v>
      </c>
      <c r="C74" s="319">
        <f>avgprinc!BD67</f>
        <v>29923.708611716669</v>
      </c>
      <c r="D74" s="353">
        <f>avgprinc!BE67</f>
        <v>35689.558175520506</v>
      </c>
      <c r="E74" s="524">
        <f>avgprinc!BF67</f>
        <v>44106.594945912308</v>
      </c>
      <c r="F74" s="524">
        <f>avgprinc!BG67</f>
        <v>18520.996990810901</v>
      </c>
      <c r="G74" s="62">
        <f>avgprinc!BH67</f>
        <v>45073.540468005493</v>
      </c>
      <c r="H74" s="534">
        <f>B74*0.9/'TA5'!B74</f>
        <v>0.65907423753409411</v>
      </c>
      <c r="I74" s="545">
        <f>C74*0.9/'TA5'!B74</f>
        <v>0.61087038092053103</v>
      </c>
      <c r="J74" s="551">
        <f>D74*0.9/'TA5'!C74</f>
        <v>0.68719878390303013</v>
      </c>
      <c r="K74" s="544">
        <f>E74*0.9/'TA5'!D74</f>
        <v>0.65407636655765877</v>
      </c>
      <c r="L74" s="551">
        <f>F74*0.9/'TA5'!E74</f>
        <v>0.58983676282049669</v>
      </c>
      <c r="M74" s="552">
        <f>G74*0.9/'TA5'!F74</f>
        <v>0.62218994295743002</v>
      </c>
      <c r="P74" s="1122">
        <f>H74-'TA2'!B75</f>
        <v>0</v>
      </c>
    </row>
    <row r="75" spans="1:16" x14ac:dyDescent="0.2">
      <c r="A75" s="72">
        <v>1979</v>
      </c>
      <c r="B75" s="429">
        <f>avgprinc!BC68</f>
        <v>32328.445554249658</v>
      </c>
      <c r="C75" s="320">
        <f>avgprinc!BD68</f>
        <v>29963.874621207444</v>
      </c>
      <c r="D75" s="354">
        <f>avgprinc!BE68</f>
        <v>35798.771771931453</v>
      </c>
      <c r="E75" s="526">
        <f>avgprinc!BF68</f>
        <v>44001.126310963336</v>
      </c>
      <c r="F75" s="526">
        <f>avgprinc!BG68</f>
        <v>18817.660146894068</v>
      </c>
      <c r="G75" s="68">
        <f>avgprinc!BH68</f>
        <v>44906.902964013578</v>
      </c>
      <c r="H75" s="536">
        <f>B75*0.9/'TA5'!B75</f>
        <v>0.65748360753059387</v>
      </c>
      <c r="I75" s="547">
        <f>C75*0.9/'TA5'!B75</f>
        <v>0.60939386487007141</v>
      </c>
      <c r="J75" s="553">
        <f>D75*0.9/'TA5'!C75</f>
        <v>0.68647184967994679</v>
      </c>
      <c r="K75" s="547">
        <f>E75*0.9/'TA5'!D75</f>
        <v>0.65091904997825611</v>
      </c>
      <c r="L75" s="553">
        <f>F75*0.9/'TA5'!E75</f>
        <v>0.59263271093368541</v>
      </c>
      <c r="M75" s="554">
        <f>G75*0.9/'TA5'!F75</f>
        <v>0.62024018168449402</v>
      </c>
      <c r="P75" s="1122">
        <f>H75-'TA2'!B76</f>
        <v>0</v>
      </c>
    </row>
    <row r="76" spans="1:16" x14ac:dyDescent="0.2">
      <c r="A76" s="67">
        <v>1980</v>
      </c>
      <c r="B76" s="428">
        <f>avgprinc!BC69</f>
        <v>31498.405974433394</v>
      </c>
      <c r="C76" s="319">
        <f>avgprinc!BD69</f>
        <v>29190.765116302056</v>
      </c>
      <c r="D76" s="353">
        <f>avgprinc!BE69</f>
        <v>34805.823189024173</v>
      </c>
      <c r="E76" s="524">
        <f>avgprinc!BF69</f>
        <v>42474.298751635994</v>
      </c>
      <c r="F76" s="524">
        <f>avgprinc!BG69</f>
        <v>18749.452651942371</v>
      </c>
      <c r="G76" s="62">
        <f>avgprinc!BH69</f>
        <v>43431.853892470252</v>
      </c>
      <c r="H76" s="533">
        <f>B76*0.9/'TA5'!B76</f>
        <v>0.65982669591903709</v>
      </c>
      <c r="I76" s="544">
        <f>C76*0.9/'TA5'!B76</f>
        <v>0.61148637533187866</v>
      </c>
      <c r="J76" s="551">
        <f>D76*0.9/'TA5'!C76</f>
        <v>0.6878354549407959</v>
      </c>
      <c r="K76" s="544">
        <f>E76*0.9/'TA5'!D76</f>
        <v>0.65145286917686451</v>
      </c>
      <c r="L76" s="551">
        <f>F76*0.9/'TA5'!E76</f>
        <v>0.59842953085899353</v>
      </c>
      <c r="M76" s="552">
        <f>G76*0.9/'TA5'!F76</f>
        <v>0.62126728892326355</v>
      </c>
      <c r="P76" s="1122">
        <f>H76-'TA2'!B77</f>
        <v>0</v>
      </c>
    </row>
    <row r="77" spans="1:16" x14ac:dyDescent="0.2">
      <c r="A77" s="67">
        <v>1981</v>
      </c>
      <c r="B77" s="428">
        <f>avgprinc!BC70</f>
        <v>31549.123501100792</v>
      </c>
      <c r="C77" s="319">
        <f>avgprinc!BD70</f>
        <v>29277.565139057126</v>
      </c>
      <c r="D77" s="353">
        <f>avgprinc!BE70</f>
        <v>34686.88845360175</v>
      </c>
      <c r="E77" s="524">
        <f>avgprinc!BF70</f>
        <v>42204.776535057339</v>
      </c>
      <c r="F77" s="524">
        <f>avgprinc!BG70</f>
        <v>19096.23260876158</v>
      </c>
      <c r="G77" s="62">
        <f>avgprinc!BH70</f>
        <v>43324.798958175001</v>
      </c>
      <c r="H77" s="533">
        <f>B77*0.9/'TA5'!B77</f>
        <v>0.65584605932235718</v>
      </c>
      <c r="I77" s="544">
        <f>C77*0.9/'TA5'!B77</f>
        <v>0.60862469673156749</v>
      </c>
      <c r="J77" s="551">
        <f>D77*0.9/'TA5'!C77</f>
        <v>0.6834334135055542</v>
      </c>
      <c r="K77" s="544">
        <f>E77*0.9/'TA5'!D77</f>
        <v>0.64813899993896473</v>
      </c>
      <c r="L77" s="551">
        <f>F77*0.9/'TA5'!E77</f>
        <v>0.59383779764175426</v>
      </c>
      <c r="M77" s="552">
        <f>G77*0.9/'TA5'!F77</f>
        <v>0.61753922700881969</v>
      </c>
      <c r="P77" s="1122">
        <f>H77-'TA2'!B78</f>
        <v>0</v>
      </c>
    </row>
    <row r="78" spans="1:16" x14ac:dyDescent="0.2">
      <c r="A78" s="67">
        <v>1982</v>
      </c>
      <c r="B78" s="428">
        <f>avgprinc!BC71</f>
        <v>30308.673431940293</v>
      </c>
      <c r="C78" s="319">
        <f>avgprinc!BD71</f>
        <v>28020.015897826121</v>
      </c>
      <c r="D78" s="353">
        <f>avgprinc!BE71</f>
        <v>33213.779569768223</v>
      </c>
      <c r="E78" s="524">
        <f>avgprinc!BF71</f>
        <v>40296.914466306109</v>
      </c>
      <c r="F78" s="524">
        <f>avgprinc!BG71</f>
        <v>18668.40603713804</v>
      </c>
      <c r="G78" s="62">
        <f>avgprinc!BH71</f>
        <v>41425.295217071034</v>
      </c>
      <c r="H78" s="533">
        <f>B78*0.9/'TA5'!B78</f>
        <v>0.65146559476852417</v>
      </c>
      <c r="I78" s="544">
        <f>C78*0.9/'TA5'!B78</f>
        <v>0.60227236151695251</v>
      </c>
      <c r="J78" s="551">
        <f>D78*0.9/'TA5'!C78</f>
        <v>0.67798906564712524</v>
      </c>
      <c r="K78" s="544">
        <f>E78*0.9/'TA5'!D78</f>
        <v>0.64080587029457092</v>
      </c>
      <c r="L78" s="551">
        <f>F78*0.9/'TA5'!E78</f>
        <v>0.59112262725830067</v>
      </c>
      <c r="M78" s="552">
        <f>G78*0.9/'TA5'!F78</f>
        <v>0.61192929744720459</v>
      </c>
      <c r="P78" s="1122">
        <f>H78-'TA2'!B79</f>
        <v>0</v>
      </c>
    </row>
    <row r="79" spans="1:16" x14ac:dyDescent="0.2">
      <c r="A79" s="67">
        <v>1983</v>
      </c>
      <c r="B79" s="428">
        <f>avgprinc!BC72</f>
        <v>30500.867730720631</v>
      </c>
      <c r="C79" s="319">
        <f>avgprinc!BD72</f>
        <v>28246.345184748647</v>
      </c>
      <c r="D79" s="353">
        <f>avgprinc!BE72</f>
        <v>33238.999424453978</v>
      </c>
      <c r="E79" s="524">
        <f>avgprinc!BF72</f>
        <v>39716.001822951614</v>
      </c>
      <c r="F79" s="524">
        <f>avgprinc!BG72</f>
        <v>19485.656802040088</v>
      </c>
      <c r="G79" s="62">
        <f>avgprinc!BH72</f>
        <v>41412.56522385656</v>
      </c>
      <c r="H79" s="533">
        <f>B79*0.9/'TA5'!B79</f>
        <v>0.64548602700233459</v>
      </c>
      <c r="I79" s="544">
        <f>C79*0.9/'TA5'!B79</f>
        <v>0.59777384996414185</v>
      </c>
      <c r="J79" s="551">
        <f>D79*0.9/'TA5'!C79</f>
        <v>0.67140501737594616</v>
      </c>
      <c r="K79" s="544">
        <f>E79*0.9/'TA5'!D79</f>
        <v>0.63124915957450867</v>
      </c>
      <c r="L79" s="551">
        <f>F79*0.9/'TA5'!E79</f>
        <v>0.59141793847084045</v>
      </c>
      <c r="M79" s="552">
        <f>G79*0.9/'TA5'!F79</f>
        <v>0.60518100857734669</v>
      </c>
      <c r="P79" s="1122">
        <f>H79-'TA2'!B80</f>
        <v>0</v>
      </c>
    </row>
    <row r="80" spans="1:16" x14ac:dyDescent="0.2">
      <c r="A80" s="67">
        <v>1984</v>
      </c>
      <c r="B80" s="428">
        <f>avgprinc!BC73</f>
        <v>32273.214487848076</v>
      </c>
      <c r="C80" s="319">
        <f>avgprinc!BD73</f>
        <v>30076.326650451676</v>
      </c>
      <c r="D80" s="353">
        <f>avgprinc!BE73</f>
        <v>34802.819193491137</v>
      </c>
      <c r="E80" s="524">
        <f>avgprinc!BF73</f>
        <v>42086.779143366432</v>
      </c>
      <c r="F80" s="524">
        <f>avgprinc!BG73</f>
        <v>20626.218798879461</v>
      </c>
      <c r="G80" s="62">
        <f>avgprinc!BH73</f>
        <v>43804.451447156898</v>
      </c>
      <c r="H80" s="533">
        <f>B80*0.9/'TA5'!B80</f>
        <v>0.64031589031219482</v>
      </c>
      <c r="I80" s="544">
        <f>C80*0.9/'TA5'!B80</f>
        <v>0.59672859311103821</v>
      </c>
      <c r="J80" s="551">
        <f>D80*0.9/'TA5'!C80</f>
        <v>0.66224241256713867</v>
      </c>
      <c r="K80" s="544">
        <f>E80*0.9/'TA5'!D80</f>
        <v>0.63078945875167836</v>
      </c>
      <c r="L80" s="551">
        <f>F80*0.9/'TA5'!E80</f>
        <v>0.58283358812332164</v>
      </c>
      <c r="M80" s="552">
        <f>G80*0.9/'TA5'!F80</f>
        <v>0.60052746534347523</v>
      </c>
      <c r="P80" s="1122">
        <f>H80-'TA2'!B81</f>
        <v>0</v>
      </c>
    </row>
    <row r="81" spans="1:16" x14ac:dyDescent="0.2">
      <c r="A81" s="67">
        <v>1985</v>
      </c>
      <c r="B81" s="428">
        <f>avgprinc!BC74</f>
        <v>32755.922378381147</v>
      </c>
      <c r="C81" s="319">
        <f>avgprinc!BD74</f>
        <v>30511.520331117274</v>
      </c>
      <c r="D81" s="353">
        <f>avgprinc!BE74</f>
        <v>35300.503913758272</v>
      </c>
      <c r="E81" s="524">
        <f>avgprinc!BF74</f>
        <v>42620.641110423072</v>
      </c>
      <c r="F81" s="524">
        <f>avgprinc!BG74</f>
        <v>21087.690079320349</v>
      </c>
      <c r="G81" s="62">
        <f>avgprinc!BH74</f>
        <v>44226.265289021714</v>
      </c>
      <c r="H81" s="533">
        <f>B81*0.9/'TA5'!B81</f>
        <v>0.63888928294181813</v>
      </c>
      <c r="I81" s="544">
        <f>C81*0.9/'TA5'!B81</f>
        <v>0.59511324763298035</v>
      </c>
      <c r="J81" s="551">
        <f>D81*0.9/'TA5'!C81</f>
        <v>0.66116487979888927</v>
      </c>
      <c r="K81" s="544">
        <f>E81*0.9/'TA5'!D81</f>
        <v>0.62904280424118031</v>
      </c>
      <c r="L81" s="551">
        <f>F81*0.9/'TA5'!E81</f>
        <v>0.58230388164520253</v>
      </c>
      <c r="M81" s="552">
        <f>G81*0.9/'TA5'!F81</f>
        <v>0.5986810028553009</v>
      </c>
      <c r="P81" s="1122">
        <f>H81-'TA2'!B82</f>
        <v>0</v>
      </c>
    </row>
    <row r="82" spans="1:16" x14ac:dyDescent="0.2">
      <c r="A82" s="67">
        <v>1986</v>
      </c>
      <c r="B82" s="428">
        <f>avgprinc!BC75</f>
        <v>33115.029855126922</v>
      </c>
      <c r="C82" s="319">
        <f>avgprinc!BD75</f>
        <v>30803.878059385846</v>
      </c>
      <c r="D82" s="353">
        <f>avgprinc!BE75</f>
        <v>35917.147703964474</v>
      </c>
      <c r="E82" s="524">
        <f>avgprinc!BF75</f>
        <v>43038.739412190385</v>
      </c>
      <c r="F82" s="524">
        <f>avgprinc!BG75</f>
        <v>21432.26672484224</v>
      </c>
      <c r="G82" s="62">
        <f>avgprinc!BH75</f>
        <v>44255.614870732235</v>
      </c>
      <c r="H82" s="533">
        <f>B82*0.9/'TA5'!B82</f>
        <v>0.64021360874176025</v>
      </c>
      <c r="I82" s="544">
        <f>C82*0.9/'TA5'!B82</f>
        <v>0.59553205966949474</v>
      </c>
      <c r="J82" s="551">
        <f>D82*0.9/'TA5'!C82</f>
        <v>0.66143003106117249</v>
      </c>
      <c r="K82" s="544">
        <f>E82*0.9/'TA5'!D82</f>
        <v>0.6272350549697876</v>
      </c>
      <c r="L82" s="551">
        <f>F82*0.9/'TA5'!E82</f>
        <v>0.58826172351837158</v>
      </c>
      <c r="M82" s="552">
        <f>G82*0.9/'TA5'!F82</f>
        <v>0.59837517142295837</v>
      </c>
      <c r="P82" s="1122">
        <f>H82-'TA2'!B83</f>
        <v>0</v>
      </c>
    </row>
    <row r="83" spans="1:16" x14ac:dyDescent="0.2">
      <c r="A83" s="67">
        <v>1987</v>
      </c>
      <c r="B83" s="428">
        <f>avgprinc!BC76</f>
        <v>33569.757085063189</v>
      </c>
      <c r="C83" s="319">
        <f>avgprinc!BD76</f>
        <v>31281.503912918331</v>
      </c>
      <c r="D83" s="353">
        <f>avgprinc!BE76</f>
        <v>36939.553129130007</v>
      </c>
      <c r="E83" s="524">
        <f>avgprinc!BF76</f>
        <v>43146.134073438807</v>
      </c>
      <c r="F83" s="524">
        <f>avgprinc!BG76</f>
        <v>22057.653052663598</v>
      </c>
      <c r="G83" s="62">
        <f>avgprinc!BH76</f>
        <v>44391.186101173909</v>
      </c>
      <c r="H83" s="533">
        <f>B83*0.9/'TA5'!B83</f>
        <v>0.62994474172592152</v>
      </c>
      <c r="I83" s="544">
        <f>C83*0.9/'TA5'!B83</f>
        <v>0.5870051085948943</v>
      </c>
      <c r="J83" s="551">
        <f>D83*0.9/'TA5'!C83</f>
        <v>0.65125083923339855</v>
      </c>
      <c r="K83" s="544">
        <f>E83*0.9/'TA5'!D83</f>
        <v>0.61261144280433644</v>
      </c>
      <c r="L83" s="551">
        <f>F83*0.9/'TA5'!E83</f>
        <v>0.58744347095489502</v>
      </c>
      <c r="M83" s="552">
        <f>G83*0.9/'TA5'!F83</f>
        <v>0.58713543415069591</v>
      </c>
      <c r="P83" s="1122">
        <f>H83-'TA2'!B84</f>
        <v>0</v>
      </c>
    </row>
    <row r="84" spans="1:16" x14ac:dyDescent="0.2">
      <c r="A84" s="67">
        <v>1988</v>
      </c>
      <c r="B84" s="428">
        <f>avgprinc!BC77</f>
        <v>34115.904424421053</v>
      </c>
      <c r="C84" s="319">
        <f>avgprinc!BD77</f>
        <v>31885.617632285906</v>
      </c>
      <c r="D84" s="353">
        <f>avgprinc!BE77</f>
        <v>37645.719175879887</v>
      </c>
      <c r="E84" s="524">
        <f>avgprinc!BF77</f>
        <v>43670.824644667162</v>
      </c>
      <c r="F84" s="524">
        <f>avgprinc!BG77</f>
        <v>22625.568676453429</v>
      </c>
      <c r="G84" s="62">
        <f>avgprinc!BH77</f>
        <v>44929.220477739138</v>
      </c>
      <c r="H84" s="533">
        <f>B84*0.9/'TA5'!B84</f>
        <v>0.61437433958053589</v>
      </c>
      <c r="I84" s="544">
        <f>C84*0.9/'TA5'!B84</f>
        <v>0.57421034574508678</v>
      </c>
      <c r="J84" s="551">
        <f>D84*0.9/'TA5'!C84</f>
        <v>0.63449162244796753</v>
      </c>
      <c r="K84" s="544">
        <f>E84*0.9/'TA5'!D84</f>
        <v>0.59532564878463756</v>
      </c>
      <c r="L84" s="551">
        <f>F84*0.9/'TA5'!E84</f>
        <v>0.57947459816932667</v>
      </c>
      <c r="M84" s="552">
        <f>G84*0.9/'TA5'!F84</f>
        <v>0.57177582383155823</v>
      </c>
      <c r="P84" s="1122">
        <f>H84-'TA2'!B85</f>
        <v>0</v>
      </c>
    </row>
    <row r="85" spans="1:16" x14ac:dyDescent="0.2">
      <c r="A85" s="72">
        <v>1989</v>
      </c>
      <c r="B85" s="429">
        <f>avgprinc!BC78</f>
        <v>34727.57888256797</v>
      </c>
      <c r="C85" s="320">
        <f>avgprinc!BD78</f>
        <v>32450.733127028219</v>
      </c>
      <c r="D85" s="354">
        <f>avgprinc!BE78</f>
        <v>38351.652997179561</v>
      </c>
      <c r="E85" s="526">
        <f>avgprinc!BF78</f>
        <v>43965.887016780827</v>
      </c>
      <c r="F85" s="526">
        <f>avgprinc!BG78</f>
        <v>23407.267746939393</v>
      </c>
      <c r="G85" s="68">
        <f>avgprinc!BH78</f>
        <v>45485.874699091051</v>
      </c>
      <c r="H85" s="536">
        <f>B85*0.9/'TA5'!B85</f>
        <v>0.61794129014015198</v>
      </c>
      <c r="I85" s="547">
        <f>C85*0.9/'TA5'!B85</f>
        <v>0.57742717862129211</v>
      </c>
      <c r="J85" s="553">
        <f>D85*0.9/'TA5'!C85</f>
        <v>0.63912448287010193</v>
      </c>
      <c r="K85" s="547">
        <f>E85*0.9/'TA5'!D85</f>
        <v>0.59794986248016357</v>
      </c>
      <c r="L85" s="553">
        <f>F85*0.9/'TA5'!E85</f>
        <v>0.58118441700935353</v>
      </c>
      <c r="M85" s="554">
        <f>G85*0.9/'TA5'!F85</f>
        <v>0.574637770652771</v>
      </c>
      <c r="P85" s="1122">
        <f>H85-'TA2'!B86</f>
        <v>0</v>
      </c>
    </row>
    <row r="86" spans="1:16" x14ac:dyDescent="0.2">
      <c r="A86" s="67">
        <v>1990</v>
      </c>
      <c r="B86" s="428">
        <f>avgprinc!BC79</f>
        <v>34631.429534794559</v>
      </c>
      <c r="C86" s="319">
        <f>avgprinc!BD79</f>
        <v>32390.086598194863</v>
      </c>
      <c r="D86" s="353">
        <f>avgprinc!BE79</f>
        <v>38287.440082270477</v>
      </c>
      <c r="E86" s="524">
        <f>avgprinc!BF79</f>
        <v>43628.718210940155</v>
      </c>
      <c r="F86" s="524">
        <f>avgprinc!BG79</f>
        <v>23582.390426968948</v>
      </c>
      <c r="G86" s="62">
        <f>avgprinc!BH79</f>
        <v>45188.268720406006</v>
      </c>
      <c r="H86" s="533">
        <f>B86*0.9/'TA5'!B86</f>
        <v>0.61677587032318126</v>
      </c>
      <c r="I86" s="544">
        <f>C86*0.9/'TA5'!B86</f>
        <v>0.57685819268226624</v>
      </c>
      <c r="J86" s="551">
        <f>D86*0.9/'TA5'!C86</f>
        <v>0.6366960108280183</v>
      </c>
      <c r="K86" s="544">
        <f>E86*0.9/'TA5'!D86</f>
        <v>0.59462875127792358</v>
      </c>
      <c r="L86" s="551">
        <f>F86*0.9/'TA5'!E86</f>
        <v>0.58525145053863514</v>
      </c>
      <c r="M86" s="552">
        <f>G86*0.9/'TA5'!F86</f>
        <v>0.5730724036693573</v>
      </c>
      <c r="P86" s="1122">
        <f>H86-'TA2'!B87</f>
        <v>0</v>
      </c>
    </row>
    <row r="87" spans="1:16" x14ac:dyDescent="0.2">
      <c r="A87" s="67">
        <v>1991</v>
      </c>
      <c r="B87" s="428">
        <f>avgprinc!BC80</f>
        <v>33938.328884815761</v>
      </c>
      <c r="C87" s="319">
        <f>avgprinc!BD80</f>
        <v>31761.471473909751</v>
      </c>
      <c r="D87" s="353">
        <f>avgprinc!BE80</f>
        <v>37643.268684995412</v>
      </c>
      <c r="E87" s="524">
        <f>avgprinc!BF80</f>
        <v>42221.586860814125</v>
      </c>
      <c r="F87" s="524">
        <f>avgprinc!BG80</f>
        <v>23526.419522891316</v>
      </c>
      <c r="G87" s="62">
        <f>avgprinc!BH80</f>
        <v>44082.68875612699</v>
      </c>
      <c r="H87" s="533">
        <f>B87*0.9/'TA5'!B87</f>
        <v>0.61706218123435974</v>
      </c>
      <c r="I87" s="544">
        <f>C87*0.9/'TA5'!B87</f>
        <v>0.57748284935951233</v>
      </c>
      <c r="J87" s="551">
        <f>D87*0.9/'TA5'!C87</f>
        <v>0.63791513442993164</v>
      </c>
      <c r="K87" s="544">
        <f>E87*0.9/'TA5'!D87</f>
        <v>0.59288063645362854</v>
      </c>
      <c r="L87" s="551">
        <f>F87*0.9/'TA5'!E87</f>
        <v>0.58727961778640747</v>
      </c>
      <c r="M87" s="552">
        <f>G87*0.9/'TA5'!F87</f>
        <v>0.57250651717185974</v>
      </c>
      <c r="P87" s="1122">
        <f>H87-'TA2'!B88</f>
        <v>0</v>
      </c>
    </row>
    <row r="88" spans="1:16" x14ac:dyDescent="0.2">
      <c r="A88" s="67">
        <v>1992</v>
      </c>
      <c r="B88" s="428">
        <f>avgprinc!BC81</f>
        <v>33950.243576538123</v>
      </c>
      <c r="C88" s="319">
        <f>avgprinc!BD81</f>
        <v>31764.392392279056</v>
      </c>
      <c r="D88" s="353">
        <f>avgprinc!BE81</f>
        <v>37768.611757256047</v>
      </c>
      <c r="E88" s="524">
        <f>avgprinc!BF81</f>
        <v>41894.881132525581</v>
      </c>
      <c r="F88" s="524">
        <f>avgprinc!BG81</f>
        <v>23774.705938401727</v>
      </c>
      <c r="G88" s="62">
        <f>avgprinc!BH81</f>
        <v>43762.082174857642</v>
      </c>
      <c r="H88" s="533">
        <f>B88*0.9/'TA5'!B88</f>
        <v>0.60556277632713307</v>
      </c>
      <c r="I88" s="544">
        <f>C88*0.9/'TA5'!B88</f>
        <v>0.56657424569129944</v>
      </c>
      <c r="J88" s="551">
        <f>D88*0.9/'TA5'!C88</f>
        <v>0.62637656927108765</v>
      </c>
      <c r="K88" s="544">
        <f>E88*0.9/'TA5'!D88</f>
        <v>0.57697397470474254</v>
      </c>
      <c r="L88" s="551">
        <f>F88*0.9/'TA5'!E88</f>
        <v>0.58051711320877086</v>
      </c>
      <c r="M88" s="552">
        <f>G88*0.9/'TA5'!F88</f>
        <v>0.56038942933082581</v>
      </c>
      <c r="P88" s="1122">
        <f>H88-'TA2'!B89</f>
        <v>0</v>
      </c>
    </row>
    <row r="89" spans="1:16" x14ac:dyDescent="0.2">
      <c r="A89" s="67">
        <v>1993</v>
      </c>
      <c r="B89" s="428">
        <f>avgprinc!BC82</f>
        <v>34400.892626851521</v>
      </c>
      <c r="C89" s="319">
        <f>avgprinc!BD82</f>
        <v>31986.831763061422</v>
      </c>
      <c r="D89" s="353">
        <f>avgprinc!BE82</f>
        <v>38457.524604958169</v>
      </c>
      <c r="E89" s="524">
        <f>avgprinc!BF82</f>
        <v>42793.788566258336</v>
      </c>
      <c r="F89" s="524">
        <f>avgprinc!BG82</f>
        <v>23667.554733522087</v>
      </c>
      <c r="G89" s="62">
        <f>avgprinc!BH82</f>
        <v>44250.957876536195</v>
      </c>
      <c r="H89" s="533">
        <f>B89*0.9/'TA5'!B89</f>
        <v>0.60842090845108021</v>
      </c>
      <c r="I89" s="544">
        <f>C89*0.9/'TA5'!B89</f>
        <v>0.56572535634040821</v>
      </c>
      <c r="J89" s="551">
        <f>D89*0.9/'TA5'!C89</f>
        <v>0.62994849681854259</v>
      </c>
      <c r="K89" s="544">
        <f>E89*0.9/'TA5'!D89</f>
        <v>0.58035129308700573</v>
      </c>
      <c r="L89" s="551">
        <f>F89*0.9/'TA5'!E89</f>
        <v>0.57759299874305725</v>
      </c>
      <c r="M89" s="552">
        <f>G89*0.9/'TA5'!F89</f>
        <v>0.56254264712333679</v>
      </c>
      <c r="P89" s="1122">
        <f>H89-'TA2'!B90</f>
        <v>0</v>
      </c>
    </row>
    <row r="90" spans="1:16" x14ac:dyDescent="0.2">
      <c r="A90" s="67">
        <v>1994</v>
      </c>
      <c r="B90" s="428">
        <f>avgprinc!BC83</f>
        <v>35580.989857896515</v>
      </c>
      <c r="C90" s="319">
        <f>avgprinc!BD83</f>
        <v>33091.826805003409</v>
      </c>
      <c r="D90" s="353">
        <f>avgprinc!BE83</f>
        <v>39747.717873033907</v>
      </c>
      <c r="E90" s="524">
        <f>avgprinc!BF83</f>
        <v>44143.552906777055</v>
      </c>
      <c r="F90" s="524">
        <f>avgprinc!BG83</f>
        <v>24526.241501480064</v>
      </c>
      <c r="G90" s="62">
        <f>avgprinc!BH83</f>
        <v>45575.907044393301</v>
      </c>
      <c r="H90" s="533">
        <f>B90*0.9/'TA5'!B90</f>
        <v>0.60938537120819092</v>
      </c>
      <c r="I90" s="544">
        <f>C90*0.9/'TA5'!B90</f>
        <v>0.56675419211387623</v>
      </c>
      <c r="J90" s="551">
        <f>D90*0.9/'TA5'!C90</f>
        <v>0.63119542598724354</v>
      </c>
      <c r="K90" s="544">
        <f>E90*0.9/'TA5'!D90</f>
        <v>0.58141416311264027</v>
      </c>
      <c r="L90" s="551">
        <f>F90*0.9/'TA5'!E90</f>
        <v>0.5791909098625182</v>
      </c>
      <c r="M90" s="552">
        <f>G90*0.9/'TA5'!F90</f>
        <v>0.56252247095108032</v>
      </c>
      <c r="P90" s="1122">
        <f>H90-'TA2'!B91</f>
        <v>0</v>
      </c>
    </row>
    <row r="91" spans="1:16" x14ac:dyDescent="0.2">
      <c r="A91" s="67">
        <v>1995</v>
      </c>
      <c r="B91" s="428">
        <f>avgprinc!BC84</f>
        <v>35926.263251031189</v>
      </c>
      <c r="C91" s="319">
        <f>avgprinc!BD84</f>
        <v>33738.617171969185</v>
      </c>
      <c r="D91" s="353">
        <f>avgprinc!BE84</f>
        <v>39959.850890316142</v>
      </c>
      <c r="E91" s="524">
        <f>avgprinc!BF84</f>
        <v>44527.027057403713</v>
      </c>
      <c r="F91" s="524">
        <f>avgprinc!BG84</f>
        <v>25320.488532518597</v>
      </c>
      <c r="G91" s="62">
        <f>avgprinc!BH84</f>
        <v>45848.912779780112</v>
      </c>
      <c r="H91" s="533">
        <f>B91*0.9/'TA5'!B91</f>
        <v>0.60206812620162964</v>
      </c>
      <c r="I91" s="544">
        <f>C91*0.9/'TA5'!B91</f>
        <v>0.56540659070014954</v>
      </c>
      <c r="J91" s="551">
        <f>D91*0.9/'TA5'!C91</f>
        <v>0.62206351757049549</v>
      </c>
      <c r="K91" s="544">
        <f>E91*0.9/'TA5'!D91</f>
        <v>0.57704254984855652</v>
      </c>
      <c r="L91" s="551">
        <f>F91*0.9/'TA5'!E91</f>
        <v>0.57735756039619446</v>
      </c>
      <c r="M91" s="552">
        <f>G91*0.9/'TA5'!F91</f>
        <v>0.55441391468048107</v>
      </c>
      <c r="P91" s="1122">
        <f>H91-'TA2'!B92</f>
        <v>0</v>
      </c>
    </row>
    <row r="92" spans="1:16" x14ac:dyDescent="0.2">
      <c r="A92" s="67">
        <v>1996</v>
      </c>
      <c r="B92" s="428">
        <f>avgprinc!BC85</f>
        <v>36552.524928207604</v>
      </c>
      <c r="C92" s="319">
        <f>avgprinc!BD85</f>
        <v>34370.284880406405</v>
      </c>
      <c r="D92" s="353">
        <f>avgprinc!BE85</f>
        <v>40238.461151677868</v>
      </c>
      <c r="E92" s="524">
        <f>avgprinc!BF85</f>
        <v>44539.021606494083</v>
      </c>
      <c r="F92" s="524">
        <f>avgprinc!BG85</f>
        <v>26221.65544183911</v>
      </c>
      <c r="G92" s="62">
        <f>avgprinc!BH85</f>
        <v>46275.527134133663</v>
      </c>
      <c r="H92" s="533">
        <f>B92*0.9/'TA5'!B92</f>
        <v>0.59382569789886475</v>
      </c>
      <c r="I92" s="544">
        <f>C92*0.9/'TA5'!B92</f>
        <v>0.55837342143058777</v>
      </c>
      <c r="J92" s="551">
        <f>D92*0.9/'TA5'!C92</f>
        <v>0.61360493302345287</v>
      </c>
      <c r="K92" s="544">
        <f>E92*0.9/'TA5'!D92</f>
        <v>0.56601536273956299</v>
      </c>
      <c r="L92" s="551">
        <f>F92*0.9/'TA5'!E92</f>
        <v>0.57327726483345032</v>
      </c>
      <c r="M92" s="552">
        <f>G92*0.9/'TA5'!F92</f>
        <v>0.54610991477966309</v>
      </c>
      <c r="P92" s="1122">
        <f>H92-'TA2'!B93</f>
        <v>0</v>
      </c>
    </row>
    <row r="93" spans="1:16" x14ac:dyDescent="0.2">
      <c r="A93" s="67">
        <v>1997</v>
      </c>
      <c r="B93" s="428">
        <f>avgprinc!BC86</f>
        <v>37457.058386192439</v>
      </c>
      <c r="C93" s="319">
        <f>avgprinc!BD86</f>
        <v>35196.543115705295</v>
      </c>
      <c r="D93" s="353">
        <f>avgprinc!BE86</f>
        <v>41195.890575342266</v>
      </c>
      <c r="E93" s="524">
        <f>avgprinc!BF86</f>
        <v>45900.377393477116</v>
      </c>
      <c r="F93" s="524">
        <f>avgprinc!BG86</f>
        <v>26821.351144423781</v>
      </c>
      <c r="G93" s="62">
        <f>avgprinc!BH86</f>
        <v>47392.505919830015</v>
      </c>
      <c r="H93" s="533">
        <f>B93*0.9/'TA5'!B93</f>
        <v>0.58719047904014576</v>
      </c>
      <c r="I93" s="544">
        <f>C93*0.9/'TA5'!B93</f>
        <v>0.55175381898880005</v>
      </c>
      <c r="J93" s="551">
        <f>D93*0.9/'TA5'!C93</f>
        <v>0.60589930415153492</v>
      </c>
      <c r="K93" s="544">
        <f>E93*0.9/'TA5'!D93</f>
        <v>0.55905392765998829</v>
      </c>
      <c r="L93" s="551">
        <f>F93*0.9/'TA5'!E93</f>
        <v>0.56884020566940308</v>
      </c>
      <c r="M93" s="552">
        <f>G93*0.9/'TA5'!F93</f>
        <v>0.54017832875251781</v>
      </c>
      <c r="P93" s="1122">
        <f>H93-'TA2'!B94</f>
        <v>0</v>
      </c>
    </row>
    <row r="94" spans="1:16" x14ac:dyDescent="0.2">
      <c r="A94" s="67">
        <v>1998</v>
      </c>
      <c r="B94" s="428">
        <f>avgprinc!BC87</f>
        <v>38634.514790829431</v>
      </c>
      <c r="C94" s="319">
        <f>avgprinc!BD87</f>
        <v>36332.839723105863</v>
      </c>
      <c r="D94" s="353">
        <f>avgprinc!BE87</f>
        <v>42685.141902787451</v>
      </c>
      <c r="E94" s="524">
        <f>avgprinc!BF87</f>
        <v>47092.979155333509</v>
      </c>
      <c r="F94" s="524">
        <f>avgprinc!BG87</f>
        <v>27800.959292862361</v>
      </c>
      <c r="G94" s="62">
        <f>avgprinc!BH87</f>
        <v>48684.022942597709</v>
      </c>
      <c r="H94" s="533">
        <f>B94*0.9/'TA5'!B94</f>
        <v>0.58332207798957825</v>
      </c>
      <c r="I94" s="544">
        <f>C94*0.9/'TA5'!B94</f>
        <v>0.54857030510902405</v>
      </c>
      <c r="J94" s="551">
        <f>D94*0.9/'TA5'!C94</f>
        <v>0.60215297341346741</v>
      </c>
      <c r="K94" s="544">
        <f>E94*0.9/'TA5'!D94</f>
        <v>0.55305504798889171</v>
      </c>
      <c r="L94" s="551">
        <f>F94*0.9/'TA5'!E94</f>
        <v>0.56764519214630127</v>
      </c>
      <c r="M94" s="552">
        <f>G94*0.9/'TA5'!F94</f>
        <v>0.53607887029647816</v>
      </c>
      <c r="P94" s="1122">
        <f>H94-'TA2'!B95</f>
        <v>0</v>
      </c>
    </row>
    <row r="95" spans="1:16" x14ac:dyDescent="0.2">
      <c r="A95" s="72">
        <v>1999</v>
      </c>
      <c r="B95" s="429">
        <f>avgprinc!BC88</f>
        <v>39516.855768015077</v>
      </c>
      <c r="C95" s="320">
        <f>avgprinc!BD88</f>
        <v>37147.035360831389</v>
      </c>
      <c r="D95" s="354">
        <f>avgprinc!BE88</f>
        <v>43627.939959719872</v>
      </c>
      <c r="E95" s="526">
        <f>avgprinc!BF88</f>
        <v>48279.070654123418</v>
      </c>
      <c r="F95" s="526">
        <f>avgprinc!BG88</f>
        <v>28423.948082751151</v>
      </c>
      <c r="G95" s="68">
        <f>avgprinc!BH88</f>
        <v>49546.199565200404</v>
      </c>
      <c r="H95" s="536">
        <f>B95*0.9/'TA5'!B95</f>
        <v>0.57930490374565125</v>
      </c>
      <c r="I95" s="547">
        <f>C95*0.9/'TA5'!B95</f>
        <v>0.54456406831741333</v>
      </c>
      <c r="J95" s="553">
        <f>D95*0.9/'TA5'!C95</f>
        <v>0.59599095582962036</v>
      </c>
      <c r="K95" s="547">
        <f>E95*0.9/'TA5'!D95</f>
        <v>0.54875710606575001</v>
      </c>
      <c r="L95" s="553">
        <f>F95*0.9/'TA5'!E95</f>
        <v>0.5659484565258025</v>
      </c>
      <c r="M95" s="554">
        <f>G95*0.9/'TA5'!F95</f>
        <v>0.53197079896926891</v>
      </c>
      <c r="P95" s="1122">
        <f>H95-'TA2'!B96</f>
        <v>0</v>
      </c>
    </row>
    <row r="96" spans="1:16" x14ac:dyDescent="0.2">
      <c r="A96" s="77">
        <v>2000</v>
      </c>
      <c r="B96" s="430">
        <f>avgprinc!BC89</f>
        <v>40420.560394489141</v>
      </c>
      <c r="C96" s="321">
        <f>avgprinc!BD89</f>
        <v>37956.608868021649</v>
      </c>
      <c r="D96" s="356">
        <f>avgprinc!BE89</f>
        <v>44416.968379428348</v>
      </c>
      <c r="E96" s="528">
        <f>avgprinc!BF89</f>
        <v>48886.826959336155</v>
      </c>
      <c r="F96" s="528">
        <f>avgprinc!BG89</f>
        <v>29318.860502412626</v>
      </c>
      <c r="G96" s="74">
        <f>avgprinc!BH89</f>
        <v>50573.044250850871</v>
      </c>
      <c r="H96" s="537">
        <f>B96*0.9/'TA5'!B96</f>
        <v>0.5734277069568634</v>
      </c>
      <c r="I96" s="548">
        <f>C96*0.9/'TA5'!B96</f>
        <v>0.53847277164459229</v>
      </c>
      <c r="J96" s="555">
        <f>D96*0.9/'TA5'!C96</f>
        <v>0.59100934863090504</v>
      </c>
      <c r="K96" s="548">
        <f>E96*0.9/'TA5'!D96</f>
        <v>0.53931963443756092</v>
      </c>
      <c r="L96" s="555">
        <f>F96*0.9/'TA5'!E96</f>
        <v>0.56383636593818665</v>
      </c>
      <c r="M96" s="556">
        <f>G96*0.9/'TA5'!F96</f>
        <v>0.52633818984031677</v>
      </c>
      <c r="P96" s="1122">
        <f>H96-'TA2'!B97</f>
        <v>0</v>
      </c>
    </row>
    <row r="97" spans="1:16" x14ac:dyDescent="0.2">
      <c r="A97" s="67">
        <v>2001</v>
      </c>
      <c r="B97" s="428">
        <f>avgprinc!BC90</f>
        <v>40663.779008026111</v>
      </c>
      <c r="C97" s="319">
        <f>avgprinc!BD90</f>
        <v>38118.774016276926</v>
      </c>
      <c r="D97" s="353">
        <f>avgprinc!BE90</f>
        <v>44757.111926106292</v>
      </c>
      <c r="E97" s="524">
        <f>avgprinc!BF90</f>
        <v>49298.134494832368</v>
      </c>
      <c r="F97" s="524">
        <f>avgprinc!BG90</f>
        <v>29335.67939582044</v>
      </c>
      <c r="G97" s="62">
        <f>avgprinc!BH90</f>
        <v>51097.286020415668</v>
      </c>
      <c r="H97" s="533">
        <f>B97*0.9/'TA5'!B97</f>
        <v>0.57971084117889404</v>
      </c>
      <c r="I97" s="544">
        <f>C97*0.9/'TA5'!B97</f>
        <v>0.54342874884605408</v>
      </c>
      <c r="J97" s="551">
        <f>D97*0.9/'TA5'!C97</f>
        <v>0.59858116507530212</v>
      </c>
      <c r="K97" s="544">
        <f>E97*0.9/'TA5'!D97</f>
        <v>0.54730451107025146</v>
      </c>
      <c r="L97" s="551">
        <f>F97*0.9/'TA5'!E97</f>
        <v>0.56558987498283375</v>
      </c>
      <c r="M97" s="552">
        <f>G97*0.9/'TA5'!F97</f>
        <v>0.53318032622337341</v>
      </c>
      <c r="P97" s="1122">
        <f>H97-'TA2'!B98</f>
        <v>0</v>
      </c>
    </row>
    <row r="98" spans="1:16" x14ac:dyDescent="0.2">
      <c r="A98" s="67">
        <v>2002</v>
      </c>
      <c r="B98" s="428">
        <f>avgprinc!BC91</f>
        <v>40801.878059786068</v>
      </c>
      <c r="C98" s="319">
        <f>avgprinc!BD91</f>
        <v>38181.577140720256</v>
      </c>
      <c r="D98" s="353">
        <f>avgprinc!BE91</f>
        <v>44913.435902568635</v>
      </c>
      <c r="E98" s="524">
        <f>avgprinc!BF91</f>
        <v>49001.614598784188</v>
      </c>
      <c r="F98" s="524">
        <f>avgprinc!BG91</f>
        <v>29626.110649735761</v>
      </c>
      <c r="G98" s="62">
        <f>avgprinc!BH91</f>
        <v>51119.188113488461</v>
      </c>
      <c r="H98" s="533">
        <f>B98*0.9/'TA5'!B98</f>
        <v>0.58298945426940918</v>
      </c>
      <c r="I98" s="544">
        <f>C98*0.9/'TA5'!B98</f>
        <v>0.54554980993270874</v>
      </c>
      <c r="J98" s="551">
        <f>D98*0.9/'TA5'!C98</f>
        <v>0.60282796621322632</v>
      </c>
      <c r="K98" s="544">
        <f>E98*0.9/'TA5'!D98</f>
        <v>0.55058559775352489</v>
      </c>
      <c r="L98" s="551">
        <f>F98*0.9/'TA5'!E98</f>
        <v>0.56394445896148682</v>
      </c>
      <c r="M98" s="552">
        <f>G98*0.9/'TA5'!F98</f>
        <v>0.53577223420143127</v>
      </c>
      <c r="P98" s="1122">
        <f>H98-'TA2'!B99</f>
        <v>0</v>
      </c>
    </row>
    <row r="99" spans="1:16" x14ac:dyDescent="0.2">
      <c r="A99" s="67">
        <v>2003</v>
      </c>
      <c r="B99" s="428">
        <f>avgprinc!BC92</f>
        <v>41068.29085874329</v>
      </c>
      <c r="C99" s="319">
        <f>avgprinc!BD92</f>
        <v>38475.868479419376</v>
      </c>
      <c r="D99" s="353">
        <f>avgprinc!BE92</f>
        <v>45258.335500535512</v>
      </c>
      <c r="E99" s="524">
        <f>avgprinc!BF92</f>
        <v>48795.300137857819</v>
      </c>
      <c r="F99" s="524">
        <f>avgprinc!BG92</f>
        <v>30243.086253786045</v>
      </c>
      <c r="G99" s="62">
        <f>avgprinc!BH92</f>
        <v>51366.679353050626</v>
      </c>
      <c r="H99" s="533">
        <f>B99*0.9/'TA5'!B99</f>
        <v>0.58070522546768188</v>
      </c>
      <c r="I99" s="544">
        <f>C99*0.9/'TA5'!B99</f>
        <v>0.54404839873313915</v>
      </c>
      <c r="J99" s="551">
        <f>D99*0.9/'TA5'!C99</f>
        <v>0.60064339637756348</v>
      </c>
      <c r="K99" s="544">
        <f>E99*0.9/'TA5'!D99</f>
        <v>0.54791688919067394</v>
      </c>
      <c r="L99" s="551">
        <f>F99*0.9/'TA5'!E99</f>
        <v>0.56136393547058105</v>
      </c>
      <c r="M99" s="552">
        <f>G99*0.9/'TA5'!F99</f>
        <v>0.53253823518753041</v>
      </c>
      <c r="P99" s="1122">
        <f>H99-'TA2'!B100</f>
        <v>0</v>
      </c>
    </row>
    <row r="100" spans="1:16" x14ac:dyDescent="0.2">
      <c r="A100" s="67">
        <v>2004</v>
      </c>
      <c r="B100" s="428">
        <f>avgprinc!BC93</f>
        <v>41844.873732997119</v>
      </c>
      <c r="C100" s="319">
        <f>avgprinc!BD93</f>
        <v>39301.295643842619</v>
      </c>
      <c r="D100" s="353">
        <f>avgprinc!BE93</f>
        <v>45992.298844334728</v>
      </c>
      <c r="E100" s="524">
        <f>avgprinc!BF93</f>
        <v>49696.59654446166</v>
      </c>
      <c r="F100" s="524">
        <f>avgprinc!BG93</f>
        <v>30948.488536924262</v>
      </c>
      <c r="G100" s="62">
        <f>avgprinc!BH93</f>
        <v>52218.944173554301</v>
      </c>
      <c r="H100" s="533">
        <f>B100*0.9/'TA5'!B100</f>
        <v>0.57482653856277488</v>
      </c>
      <c r="I100" s="544">
        <f>C100*0.9/'TA5'!B100</f>
        <v>0.53988519310951244</v>
      </c>
      <c r="J100" s="551">
        <f>D100*0.9/'TA5'!C100</f>
        <v>0.59362065792083751</v>
      </c>
      <c r="K100" s="544">
        <f>E100*0.9/'TA5'!D100</f>
        <v>0.54174059629440308</v>
      </c>
      <c r="L100" s="551">
        <f>F100*0.9/'TA5'!E100</f>
        <v>0.55810040235519398</v>
      </c>
      <c r="M100" s="552">
        <f>G100*0.9/'TA5'!F100</f>
        <v>0.52636787295341492</v>
      </c>
      <c r="P100" s="1122">
        <f>H100-'TA2'!B101</f>
        <v>0</v>
      </c>
    </row>
    <row r="101" spans="1:16" x14ac:dyDescent="0.2">
      <c r="A101" s="67">
        <v>2005</v>
      </c>
      <c r="B101" s="428">
        <f>avgprinc!BC94</f>
        <v>42208.991783563251</v>
      </c>
      <c r="C101" s="319">
        <f>avgprinc!BD94</f>
        <v>39670.300852553337</v>
      </c>
      <c r="D101" s="353">
        <f>avgprinc!BE94</f>
        <v>46034.828803542732</v>
      </c>
      <c r="E101" s="524">
        <f>avgprinc!BF94</f>
        <v>50188.663186836005</v>
      </c>
      <c r="F101" s="524">
        <f>avgprinc!BG94</f>
        <v>31329.667171698973</v>
      </c>
      <c r="G101" s="62">
        <f>avgprinc!BH94</f>
        <v>52350.289842035934</v>
      </c>
      <c r="H101" s="533">
        <f>B101*0.9/'TA5'!B101</f>
        <v>0.56571888923645008</v>
      </c>
      <c r="I101" s="544">
        <f>C101*0.9/'TA5'!B101</f>
        <v>0.53169330954551686</v>
      </c>
      <c r="J101" s="551">
        <f>D101*0.9/'TA5'!C101</f>
        <v>0.58303233981132507</v>
      </c>
      <c r="K101" s="544">
        <f>E101*0.9/'TA5'!D101</f>
        <v>0.53336250782012939</v>
      </c>
      <c r="L101" s="551">
        <f>F101*0.9/'TA5'!E101</f>
        <v>0.5526585876941682</v>
      </c>
      <c r="M101" s="552">
        <f>G101*0.9/'TA5'!F101</f>
        <v>0.51715436577796936</v>
      </c>
      <c r="P101" s="1122">
        <f>H101-'TA2'!B102</f>
        <v>0</v>
      </c>
    </row>
    <row r="102" spans="1:16" x14ac:dyDescent="0.2">
      <c r="A102" s="67">
        <v>2006</v>
      </c>
      <c r="B102" s="428">
        <f>avgprinc!BC95</f>
        <v>42624.592592767709</v>
      </c>
      <c r="C102" s="319">
        <f>avgprinc!BD95</f>
        <v>40094.529928027849</v>
      </c>
      <c r="D102" s="353">
        <f>avgprinc!BE95</f>
        <v>46177.960429246748</v>
      </c>
      <c r="E102" s="524">
        <f>avgprinc!BF95</f>
        <v>50020.69727785619</v>
      </c>
      <c r="F102" s="524">
        <f>avgprinc!BG95</f>
        <v>32202.10510513261</v>
      </c>
      <c r="G102" s="62">
        <f>avgprinc!BH95</f>
        <v>52906.88581621756</v>
      </c>
      <c r="H102" s="533">
        <f>B102*0.9/'TA5'!B102</f>
        <v>0.55786898732185353</v>
      </c>
      <c r="I102" s="544">
        <f>C102*0.9/'TA5'!B102</f>
        <v>0.52475562691688538</v>
      </c>
      <c r="J102" s="551">
        <f>D102*0.9/'TA5'!C102</f>
        <v>0.57417288422584534</v>
      </c>
      <c r="K102" s="544">
        <f>E102*0.9/'TA5'!D102</f>
        <v>0.52311536669731151</v>
      </c>
      <c r="L102" s="551">
        <f>F102*0.9/'TA5'!E102</f>
        <v>0.54757252335548401</v>
      </c>
      <c r="M102" s="552">
        <f>G102*0.9/'TA5'!F102</f>
        <v>0.51039433479309093</v>
      </c>
      <c r="P102" s="1122">
        <f>H102-'TA2'!B103</f>
        <v>0</v>
      </c>
    </row>
    <row r="103" spans="1:16" x14ac:dyDescent="0.2">
      <c r="A103" s="67">
        <v>2007</v>
      </c>
      <c r="B103" s="428">
        <f>avgprinc!BC96</f>
        <v>42144.607424251415</v>
      </c>
      <c r="C103" s="319">
        <f>avgprinc!BD96</f>
        <v>39648.095489527033</v>
      </c>
      <c r="D103" s="353">
        <f>avgprinc!BE96</f>
        <v>45652.299063762155</v>
      </c>
      <c r="E103" s="524">
        <f>avgprinc!BF96</f>
        <v>49824.824150699504</v>
      </c>
      <c r="F103" s="524">
        <f>avgprinc!BG96</f>
        <v>31524.400615549217</v>
      </c>
      <c r="G103" s="62">
        <f>avgprinc!BH96</f>
        <v>52104.458578030288</v>
      </c>
      <c r="H103" s="533">
        <f>B103*0.9/'TA5'!B103</f>
        <v>0.55782249569892894</v>
      </c>
      <c r="I103" s="544">
        <f>C103*0.9/'TA5'!B103</f>
        <v>0.52477887272834778</v>
      </c>
      <c r="J103" s="551">
        <f>D103*0.9/'TA5'!C103</f>
        <v>0.57161566615104675</v>
      </c>
      <c r="K103" s="544">
        <f>E103*0.9/'TA5'!D103</f>
        <v>0.52458754181861877</v>
      </c>
      <c r="L103" s="551">
        <f>F103*0.9/'TA5'!E103</f>
        <v>0.54537180066108715</v>
      </c>
      <c r="M103" s="552">
        <f>G103*0.9/'TA5'!F103</f>
        <v>0.50940492749214161</v>
      </c>
      <c r="P103" s="1122">
        <f>H103-'TA2'!B104</f>
        <v>0</v>
      </c>
    </row>
    <row r="104" spans="1:16" x14ac:dyDescent="0.2">
      <c r="A104" s="67">
        <v>2008</v>
      </c>
      <c r="B104" s="428">
        <f>avgprinc!BC97</f>
        <v>41013.785985577219</v>
      </c>
      <c r="C104" s="319">
        <f>avgprinc!BD97</f>
        <v>38521.782043436651</v>
      </c>
      <c r="D104" s="353">
        <f>avgprinc!BE97</f>
        <v>44674.050324142663</v>
      </c>
      <c r="E104" s="524">
        <f>avgprinc!BF97</f>
        <v>47935.675321060909</v>
      </c>
      <c r="F104" s="524">
        <f>avgprinc!BG97</f>
        <v>30997.330077308248</v>
      </c>
      <c r="G104" s="62">
        <f>avgprinc!BH97</f>
        <v>50413.441479641828</v>
      </c>
      <c r="H104" s="533">
        <f>B104*0.9/'TA5'!B104</f>
        <v>0.55825945734977722</v>
      </c>
      <c r="I104" s="544">
        <f>C104*0.9/'TA5'!B104</f>
        <v>0.52433952689170837</v>
      </c>
      <c r="J104" s="551">
        <f>D104*0.9/'TA5'!C104</f>
        <v>0.57405859231948841</v>
      </c>
      <c r="K104" s="544">
        <f>E104*0.9/'TA5'!D104</f>
        <v>0.52294161915779114</v>
      </c>
      <c r="L104" s="551">
        <f>F104*0.9/'TA5'!E104</f>
        <v>0.5468098521232605</v>
      </c>
      <c r="M104" s="552">
        <f>G104*0.9/'TA5'!F104</f>
        <v>0.50851443409919739</v>
      </c>
      <c r="P104" s="1122">
        <f>H104-'TA2'!B105</f>
        <v>0</v>
      </c>
    </row>
    <row r="105" spans="1:16" x14ac:dyDescent="0.2">
      <c r="A105" s="72">
        <v>2009</v>
      </c>
      <c r="B105" s="431">
        <f>avgprinc!BC98</f>
        <v>39559.513933215341</v>
      </c>
      <c r="C105" s="322">
        <f>avgprinc!BD98</f>
        <v>37166.909754774191</v>
      </c>
      <c r="D105" s="354">
        <f>avgprinc!BE98</f>
        <v>43292.774424223971</v>
      </c>
      <c r="E105" s="526">
        <f>avgprinc!BF98</f>
        <v>45399.129023903464</v>
      </c>
      <c r="F105" s="526">
        <f>avgprinc!BG98</f>
        <v>30538.987452818565</v>
      </c>
      <c r="G105" s="68">
        <f>avgprinc!BH98</f>
        <v>48613.275727441935</v>
      </c>
      <c r="H105" s="536">
        <f>B105*0.9/'TA5'!B105</f>
        <v>0.56419599056243885</v>
      </c>
      <c r="I105" s="547">
        <f>C105*0.9/'TA5'!B105</f>
        <v>0.53007277846336354</v>
      </c>
      <c r="J105" s="557">
        <f>D105*0.9/'TA5'!C105</f>
        <v>0.58093571662902832</v>
      </c>
      <c r="K105" s="558">
        <f>E105*0.9/'TA5'!D105</f>
        <v>0.52761822938919056</v>
      </c>
      <c r="L105" s="553">
        <f>F105*0.9/'TA5'!E105</f>
        <v>0.55058819055557251</v>
      </c>
      <c r="M105" s="554">
        <f>G105*0.9/'TA5'!F105</f>
        <v>0.5131860077381134</v>
      </c>
      <c r="P105" s="1122">
        <f>H105-'TA2'!B106</f>
        <v>0</v>
      </c>
    </row>
    <row r="106" spans="1:16" x14ac:dyDescent="0.2">
      <c r="A106" s="67">
        <v>2010</v>
      </c>
      <c r="B106" s="432">
        <f>avgprinc!BC99</f>
        <v>40088.59661549826</v>
      </c>
      <c r="C106" s="323">
        <f>avgprinc!BD99</f>
        <v>37709.281773978772</v>
      </c>
      <c r="D106" s="353">
        <f>avgprinc!BE99</f>
        <v>43165.990106253441</v>
      </c>
      <c r="E106" s="524">
        <f>avgprinc!BF99</f>
        <v>45535.58444081097</v>
      </c>
      <c r="F106" s="524">
        <f>avgprinc!BG99</f>
        <v>31335.792705228105</v>
      </c>
      <c r="G106" s="62">
        <f>avgprinc!BH99</f>
        <v>48939.611759304295</v>
      </c>
      <c r="H106" s="533">
        <f>B106*0.9/'TA5'!B106</f>
        <v>0.55375966429710399</v>
      </c>
      <c r="I106" s="544">
        <f>C106*0.9/'TA5'!B106</f>
        <v>0.52089324593544006</v>
      </c>
      <c r="J106" s="559">
        <f>D106*0.9/'TA5'!C106</f>
        <v>0.56763195991516113</v>
      </c>
      <c r="K106" s="560">
        <f>E106*0.9/'TA5'!D106</f>
        <v>0.5163886845111848</v>
      </c>
      <c r="L106" s="551">
        <f>F106*0.9/'TA5'!E106</f>
        <v>0.54363584518432617</v>
      </c>
      <c r="M106" s="552">
        <f>G106*0.9/'TA5'!F106</f>
        <v>0.5029500424861908</v>
      </c>
      <c r="P106" s="1122">
        <f>H106-'TA2'!B107</f>
        <v>0</v>
      </c>
    </row>
    <row r="107" spans="1:16" x14ac:dyDescent="0.2">
      <c r="A107" s="67">
        <v>2011</v>
      </c>
      <c r="B107" s="432">
        <f>avgprinc!BC100</f>
        <v>40284.97097475882</v>
      </c>
      <c r="C107" s="323">
        <f>avgprinc!BD100</f>
        <v>37724.920532895994</v>
      </c>
      <c r="D107" s="353">
        <f>avgprinc!BE100</f>
        <v>43595.426644973733</v>
      </c>
      <c r="E107" s="524">
        <f>avgprinc!BF100</f>
        <v>46644.234638614762</v>
      </c>
      <c r="F107" s="524">
        <f>avgprinc!BG100</f>
        <v>30626.530357725689</v>
      </c>
      <c r="G107" s="62">
        <f>avgprinc!BH100</f>
        <v>48866.015069694229</v>
      </c>
      <c r="H107" s="533">
        <f>B107*0.9/'TA5'!B107</f>
        <v>0.54711487889289845</v>
      </c>
      <c r="I107" s="544">
        <f>C107*0.9/'TA5'!B107</f>
        <v>0.5123465359210968</v>
      </c>
      <c r="J107" s="559">
        <f>D107*0.9/'TA5'!C107</f>
        <v>0.56107768416404735</v>
      </c>
      <c r="K107" s="560">
        <f>E107*0.9/'TA5'!D107</f>
        <v>0.51081189513206482</v>
      </c>
      <c r="L107" s="551">
        <f>F107*0.9/'TA5'!E107</f>
        <v>0.5347590744495393</v>
      </c>
      <c r="M107" s="552">
        <f>G107*0.9/'TA5'!F107</f>
        <v>0.49554038047790527</v>
      </c>
      <c r="P107" s="1122">
        <f>H107-'TA2'!B108</f>
        <v>0</v>
      </c>
    </row>
    <row r="108" spans="1:16" x14ac:dyDescent="0.2">
      <c r="A108" s="67">
        <v>2012</v>
      </c>
      <c r="B108" s="432">
        <f>avgprinc!BC101</f>
        <v>40559.849415040146</v>
      </c>
      <c r="C108" s="323">
        <f>avgprinc!BD101</f>
        <v>38098.764162101397</v>
      </c>
      <c r="D108" s="353">
        <f>avgprinc!BE101</f>
        <v>43185.159819322427</v>
      </c>
      <c r="E108" s="524">
        <f>avgprinc!BF101</f>
        <v>46713.823730555938</v>
      </c>
      <c r="F108" s="524">
        <f>avgprinc!BG101</f>
        <v>31210.618506568739</v>
      </c>
      <c r="G108" s="62">
        <f>avgprinc!BH101</f>
        <v>49022.74611221032</v>
      </c>
      <c r="H108" s="533">
        <f>B108*0.9/'TA5'!B108</f>
        <v>0.53755444288253784</v>
      </c>
      <c r="I108" s="544">
        <f>C108*0.9/'TA5'!B108</f>
        <v>0.50493678450584423</v>
      </c>
      <c r="J108" s="559">
        <f>D108*0.9/'TA5'!C108</f>
        <v>0.54781672358512878</v>
      </c>
      <c r="K108" s="560">
        <f>E108*0.9/'TA5'!D108</f>
        <v>0.5015200674533844</v>
      </c>
      <c r="L108" s="551">
        <f>F108*0.9/'TA5'!E108</f>
        <v>0.52854403853416454</v>
      </c>
      <c r="M108" s="552">
        <f>G108*0.9/'TA5'!F108</f>
        <v>0.48602336645126343</v>
      </c>
      <c r="P108" s="1122">
        <f>H108-'TA2'!B109</f>
        <v>0</v>
      </c>
    </row>
    <row r="109" spans="1:16" x14ac:dyDescent="0.2">
      <c r="A109" s="67">
        <v>2013</v>
      </c>
      <c r="B109" s="432">
        <f>avgprinc!BC102</f>
        <v>41037.674179735463</v>
      </c>
      <c r="C109" s="323">
        <f>avgprinc!BD102</f>
        <v>38623.921748030611</v>
      </c>
      <c r="D109" s="353">
        <f>avgprinc!BE102</f>
        <v>45595.080114714212</v>
      </c>
      <c r="E109" s="524">
        <f>avgprinc!BF102</f>
        <v>47941.888875134209</v>
      </c>
      <c r="F109" s="524">
        <f>avgprinc!BG102</f>
        <v>31154.0844569412</v>
      </c>
      <c r="G109" s="62">
        <f>avgprinc!BH102</f>
        <v>49712.168145238735</v>
      </c>
      <c r="H109" s="533">
        <f>B109*0.9/'TA5'!B109</f>
        <v>0.5436558425426482</v>
      </c>
      <c r="I109" s="544">
        <f>C109*0.9/'TA5'!B109</f>
        <v>0.51167911291122425</v>
      </c>
      <c r="J109" s="559">
        <f>D109*0.9/'TA5'!C109</f>
        <v>0.56967088580131531</v>
      </c>
      <c r="K109" s="560">
        <f>E109*0.9/'TA5'!D109</f>
        <v>0.51137629151344299</v>
      </c>
      <c r="L109" s="551">
        <f>F109*0.9/'TA5'!E109</f>
        <v>0.5304817557334901</v>
      </c>
      <c r="M109" s="552">
        <f>G109*0.9/'TA5'!F109</f>
        <v>0.49219429492950428</v>
      </c>
      <c r="P109" s="1122">
        <f>H109-'TA2'!B110</f>
        <v>0</v>
      </c>
    </row>
    <row r="110" spans="1:16" x14ac:dyDescent="0.2">
      <c r="A110" s="67">
        <v>2014</v>
      </c>
      <c r="B110" s="432">
        <f>avgprinc!BC103</f>
        <v>41631.77348573535</v>
      </c>
      <c r="C110" s="323">
        <f>avgprinc!BD103</f>
        <v>39160.893797279699</v>
      </c>
      <c r="D110" s="353">
        <f>avgprinc!BE103</f>
        <v>46424.632384768665</v>
      </c>
      <c r="E110" s="524">
        <f>avgprinc!BF103</f>
        <v>48725.980154552271</v>
      </c>
      <c r="F110" s="524">
        <f>avgprinc!BG103</f>
        <v>31494.40550335329</v>
      </c>
      <c r="G110" s="62">
        <f>avgprinc!BH103</f>
        <v>50160.535507954039</v>
      </c>
      <c r="H110" s="533">
        <f>B110*0.9/'TA5'!B110</f>
        <v>0.53867799043655384</v>
      </c>
      <c r="I110" s="544">
        <f>C110*0.9/'TA5'!B110</f>
        <v>0.50670701265335072</v>
      </c>
      <c r="J110" s="559">
        <f>D110*0.9/'TA5'!C110</f>
        <v>0.5655178427696228</v>
      </c>
      <c r="K110" s="560">
        <f>E110*0.9/'TA5'!D110</f>
        <v>0.50697711110115062</v>
      </c>
      <c r="L110" s="551">
        <f>F110*0.9/'TA5'!E110</f>
        <v>0.52439406514167775</v>
      </c>
      <c r="M110" s="552">
        <f>G110*0.9/'TA5'!F110</f>
        <v>0.48674410581588745</v>
      </c>
      <c r="P110" s="1122">
        <f>H110-'TA2'!B111</f>
        <v>0</v>
      </c>
    </row>
    <row r="111" spans="1:16" x14ac:dyDescent="0.2">
      <c r="A111" s="67">
        <v>2015</v>
      </c>
      <c r="B111" s="432">
        <f>avgprinc!BC104</f>
        <v>42174.660925140859</v>
      </c>
      <c r="C111" s="323">
        <f>avgprinc!BD104</f>
        <v>39723.978032258638</v>
      </c>
      <c r="D111" s="353">
        <f>avgprinc!BE104</f>
        <v>46837.949537096269</v>
      </c>
      <c r="E111" s="524">
        <f>avgprinc!BF104</f>
        <v>49078.569804418403</v>
      </c>
      <c r="F111" s="524">
        <f>avgprinc!BG104</f>
        <v>32170.822849110224</v>
      </c>
      <c r="G111" s="62">
        <f>avgprinc!BH104</f>
        <v>50748.890341629667</v>
      </c>
      <c r="H111" s="533">
        <f>B111*0.9/'TA5'!B111</f>
        <v>0.53700596094131459</v>
      </c>
      <c r="I111" s="544">
        <f>C111*0.9/'TA5'!B111</f>
        <v>0.50580164790153503</v>
      </c>
      <c r="J111" s="559">
        <f>D111*0.9/'TA5'!C111</f>
        <v>0.56360509991645802</v>
      </c>
      <c r="K111" s="560">
        <f>E111*0.9/'TA5'!D111</f>
        <v>0.50421726703643799</v>
      </c>
      <c r="L111" s="551">
        <f>F111*0.9/'TA5'!E111</f>
        <v>0.52466404438018788</v>
      </c>
      <c r="M111" s="552">
        <f>G111*0.9/'TA5'!F111</f>
        <v>0.48532629013061518</v>
      </c>
      <c r="P111" s="1122">
        <f>H111-'TA2'!B112</f>
        <v>0</v>
      </c>
    </row>
    <row r="112" spans="1:16" x14ac:dyDescent="0.2">
      <c r="A112" s="67">
        <v>2016</v>
      </c>
      <c r="B112" s="432">
        <f>avgprinc!BC105</f>
        <v>42159.522439285174</v>
      </c>
      <c r="C112" s="323">
        <f>avgprinc!BD105</f>
        <v>39650.636460621812</v>
      </c>
      <c r="D112" s="353">
        <f>avgprinc!BE105</f>
        <v>46681.975859204045</v>
      </c>
      <c r="E112" s="524">
        <f>avgprinc!BF105</f>
        <v>48910.872657906526</v>
      </c>
      <c r="F112" s="524">
        <f>avgprinc!BG105</f>
        <v>32255.356085933301</v>
      </c>
      <c r="G112" s="62">
        <f>avgprinc!BH105</f>
        <v>50454.779514620765</v>
      </c>
      <c r="H112" s="533">
        <f>B112*0.9/'TA5'!B112</f>
        <v>0.53829357028007518</v>
      </c>
      <c r="I112" s="544">
        <f>C112*0.9/'TA5'!B112</f>
        <v>0.50626006722450256</v>
      </c>
      <c r="J112" s="559">
        <f>D112*0.9/'TA5'!C112</f>
        <v>0.56529816985130321</v>
      </c>
      <c r="K112" s="560">
        <f>E112*0.9/'TA5'!D112</f>
        <v>0.50526988506317139</v>
      </c>
      <c r="L112" s="551">
        <f>F112*0.9/'TA5'!E112</f>
        <v>0.52468308806419373</v>
      </c>
      <c r="M112" s="552">
        <f>G112*0.9/'TA5'!F112</f>
        <v>0.48573756217956537</v>
      </c>
      <c r="P112" s="1122">
        <f>H112-'TA2'!B113</f>
        <v>0</v>
      </c>
    </row>
    <row r="113" spans="1:16" x14ac:dyDescent="0.2">
      <c r="A113" s="67">
        <v>2017</v>
      </c>
      <c r="B113" s="432">
        <f>avgprinc!BC106</f>
        <v>43194.746670283843</v>
      </c>
      <c r="C113" s="323">
        <f>avgprinc!BD106</f>
        <v>40622.463103799964</v>
      </c>
      <c r="D113" s="353">
        <f>avgprinc!BE106</f>
        <v>46318.77592759861</v>
      </c>
      <c r="E113" s="524">
        <f>avgprinc!BF106</f>
        <v>49668.040499680326</v>
      </c>
      <c r="F113" s="524">
        <f>avgprinc!BG106</f>
        <v>33368.195774618856</v>
      </c>
      <c r="G113" s="62">
        <f>avgprinc!BH106</f>
        <v>52525.096535631041</v>
      </c>
      <c r="H113" s="533">
        <f>B113*0.9/'TA5'!B113</f>
        <v>0.54099282622337341</v>
      </c>
      <c r="I113" s="544">
        <f>C113*0.9/'TA5'!B113</f>
        <v>0.50877624750137329</v>
      </c>
      <c r="J113" s="559">
        <f>D113*0.9/'TA5'!C113</f>
        <v>0.55190089344978321</v>
      </c>
      <c r="K113" s="560">
        <f>E113*0.9/'TA5'!D113</f>
        <v>0.50466659665107738</v>
      </c>
      <c r="L113" s="551">
        <f>F113*0.9/'TA5'!E113</f>
        <v>0.53300496935844421</v>
      </c>
      <c r="M113" s="552">
        <f>G113*0.9/'TA5'!F113</f>
        <v>0.49024486541748052</v>
      </c>
      <c r="P113" s="1122">
        <f>H113-'TA2'!B114</f>
        <v>0</v>
      </c>
    </row>
    <row r="114" spans="1:16" x14ac:dyDescent="0.2">
      <c r="A114" s="67">
        <v>2018</v>
      </c>
      <c r="B114" s="432">
        <f>avgprinc!BC107</f>
        <v>43895.563351291843</v>
      </c>
      <c r="C114" s="323">
        <f>avgprinc!BD107</f>
        <v>41303.799689328182</v>
      </c>
      <c r="D114" s="353">
        <f>avgprinc!BE107</f>
        <v>47157.83281489418</v>
      </c>
      <c r="E114" s="524">
        <f>avgprinc!BF107</f>
        <v>50528.411058886304</v>
      </c>
      <c r="F114" s="524">
        <f>avgprinc!BG107</f>
        <v>33895.825879358883</v>
      </c>
      <c r="G114" s="62">
        <f>avgprinc!BH107</f>
        <v>53366.253566153326</v>
      </c>
      <c r="H114" s="533">
        <f>B114*0.9/'TA5'!B114</f>
        <v>0.54056078195571888</v>
      </c>
      <c r="I114" s="544">
        <f>C114*0.9/'TA5'!B114</f>
        <v>0.5086439847946167</v>
      </c>
      <c r="J114" s="559">
        <f>D114*0.9/'TA5'!C114</f>
        <v>0.55214831233024597</v>
      </c>
      <c r="K114" s="560">
        <f>E114*0.9/'TA5'!D114</f>
        <v>0.50482055544853222</v>
      </c>
      <c r="L114" s="551">
        <f>F114*0.9/'TA5'!E114</f>
        <v>0.53233149647712708</v>
      </c>
      <c r="M114" s="552">
        <f>G114*0.9/'TA5'!F114</f>
        <v>0.48989951610565186</v>
      </c>
      <c r="P114" s="1122">
        <f>H114-'TA2'!B115</f>
        <v>0</v>
      </c>
    </row>
    <row r="115" spans="1:16" x14ac:dyDescent="0.2">
      <c r="A115" s="67">
        <v>2019</v>
      </c>
      <c r="B115" s="432">
        <f>avgprinc!BC108</f>
        <v>44200.210756752458</v>
      </c>
      <c r="C115" s="323">
        <f>avgprinc!BD108</f>
        <v>41559.307733378213</v>
      </c>
      <c r="D115" s="353">
        <f>avgprinc!BE108</f>
        <v>47615.212827559793</v>
      </c>
      <c r="E115" s="524">
        <f>avgprinc!BF108</f>
        <v>50928.026552519899</v>
      </c>
      <c r="F115" s="524">
        <f>avgprinc!BG108</f>
        <v>34038.639774644093</v>
      </c>
      <c r="G115" s="62">
        <f>avgprinc!BH108</f>
        <v>53727.267011212156</v>
      </c>
      <c r="H115" s="533">
        <f>B115*0.9/'TA5'!B115</f>
        <v>0.54158550500869751</v>
      </c>
      <c r="I115" s="544">
        <f>C115*0.9/'TA5'!B115</f>
        <v>0.50922650098800659</v>
      </c>
      <c r="J115" s="559">
        <f>D115*0.9/'TA5'!C115</f>
        <v>0.55379152297973633</v>
      </c>
      <c r="K115" s="560">
        <f>E115*0.9/'TA5'!D115</f>
        <v>0.50557211041450489</v>
      </c>
      <c r="L115" s="551">
        <f>F115*0.9/'TA5'!E115</f>
        <v>0.53296026587486278</v>
      </c>
      <c r="M115" s="552">
        <f>G115*0.9/'TA5'!F115</f>
        <v>0.49074268341064448</v>
      </c>
      <c r="P115" s="1122">
        <f>H115-'TA2'!B116</f>
        <v>0</v>
      </c>
    </row>
    <row r="116" spans="1:16" ht="17" thickBot="1" x14ac:dyDescent="0.25">
      <c r="A116" s="1105">
        <v>2020</v>
      </c>
      <c r="B116" s="1106"/>
      <c r="C116" s="1101"/>
      <c r="D116" s="1114"/>
      <c r="E116" s="1107"/>
      <c r="F116" s="1107"/>
      <c r="G116" s="1098"/>
      <c r="H116" s="1115"/>
      <c r="I116" s="1116"/>
      <c r="J116" s="1117"/>
      <c r="K116" s="1118"/>
      <c r="L116" s="1119"/>
      <c r="M116" s="1120"/>
      <c r="P116" s="1123"/>
    </row>
    <row r="117" spans="1:16" ht="17" thickTop="1" x14ac:dyDescent="0.2">
      <c r="A117" s="61"/>
      <c r="B117" s="60"/>
      <c r="C117" s="60"/>
      <c r="D117" s="60"/>
      <c r="E117" s="60"/>
      <c r="F117" s="60"/>
      <c r="G117" s="59"/>
      <c r="H117" s="60"/>
      <c r="I117" s="60"/>
      <c r="J117" s="60"/>
      <c r="K117" s="60"/>
      <c r="L117" s="60"/>
      <c r="M117" s="59"/>
    </row>
    <row r="118" spans="1:16"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09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M120"/>
  <sheetViews>
    <sheetView workbookViewId="0">
      <pane xSplit="1" ySplit="8" topLeftCell="B90" activePane="bottomRight" state="frozen"/>
      <selection activeCell="D32" sqref="D32"/>
      <selection pane="topRight" activeCell="D32" sqref="D32"/>
      <selection pane="bottomLeft" activeCell="D32" sqref="D32"/>
      <selection pane="bottomRight" activeCell="B102" sqref="B102"/>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130</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hidden="1" customHeight="1" x14ac:dyDescent="0.2">
      <c r="A9" s="93">
        <v>1913</v>
      </c>
      <c r="B9" s="425"/>
      <c r="C9" s="317"/>
      <c r="D9" s="317"/>
      <c r="E9" s="85"/>
      <c r="F9" s="85"/>
      <c r="G9" s="84"/>
      <c r="H9" s="434"/>
      <c r="I9" s="443"/>
      <c r="J9" s="442"/>
      <c r="K9" s="443"/>
      <c r="L9" s="442"/>
      <c r="M9" s="444"/>
    </row>
    <row r="10" spans="1:13" s="87" customFormat="1" ht="15" hidden="1" customHeight="1" x14ac:dyDescent="0.2">
      <c r="A10" s="92">
        <v>1914</v>
      </c>
      <c r="B10" s="425"/>
      <c r="C10" s="317"/>
      <c r="D10" s="317"/>
      <c r="E10" s="85"/>
      <c r="F10" s="85"/>
      <c r="G10" s="84"/>
      <c r="H10" s="434"/>
      <c r="I10" s="443"/>
      <c r="J10" s="442"/>
      <c r="K10" s="443"/>
      <c r="L10" s="442"/>
      <c r="M10" s="444"/>
    </row>
    <row r="11" spans="1:13" s="87" customFormat="1" ht="15" hidden="1" customHeight="1" x14ac:dyDescent="0.2">
      <c r="A11" s="92">
        <v>1915</v>
      </c>
      <c r="B11" s="425"/>
      <c r="C11" s="317"/>
      <c r="D11" s="317"/>
      <c r="E11" s="85"/>
      <c r="F11" s="85"/>
      <c r="G11" s="84"/>
      <c r="H11" s="434"/>
      <c r="I11" s="443"/>
      <c r="J11" s="442"/>
      <c r="K11" s="443"/>
      <c r="L11" s="442"/>
      <c r="M11" s="444"/>
    </row>
    <row r="12" spans="1:13" s="87" customFormat="1" ht="15" hidden="1" customHeight="1" x14ac:dyDescent="0.2">
      <c r="A12" s="92">
        <v>1916</v>
      </c>
      <c r="B12" s="425"/>
      <c r="C12" s="317"/>
      <c r="D12" s="317"/>
      <c r="E12" s="85"/>
      <c r="F12" s="85"/>
      <c r="G12" s="84"/>
      <c r="H12" s="434"/>
      <c r="I12" s="443"/>
      <c r="J12" s="442"/>
      <c r="K12" s="443"/>
      <c r="L12" s="442"/>
      <c r="M12" s="444"/>
    </row>
    <row r="13" spans="1:13" s="87" customFormat="1" ht="15" hidden="1" customHeight="1" x14ac:dyDescent="0.2">
      <c r="A13" s="92">
        <v>1917</v>
      </c>
      <c r="B13" s="425"/>
      <c r="C13" s="317"/>
      <c r="D13" s="317"/>
      <c r="E13" s="85"/>
      <c r="F13" s="85"/>
      <c r="G13" s="84"/>
      <c r="H13" s="434"/>
      <c r="I13" s="443"/>
      <c r="J13" s="442"/>
      <c r="K13" s="443"/>
      <c r="L13" s="442"/>
      <c r="M13" s="444"/>
    </row>
    <row r="14" spans="1:13" s="87" customFormat="1" ht="15" hidden="1" customHeight="1" x14ac:dyDescent="0.2">
      <c r="A14" s="92">
        <v>1918</v>
      </c>
      <c r="B14" s="425"/>
      <c r="C14" s="317"/>
      <c r="D14" s="353"/>
      <c r="E14" s="314"/>
      <c r="F14" s="314"/>
      <c r="G14" s="84"/>
      <c r="H14" s="434"/>
      <c r="I14" s="443"/>
      <c r="J14" s="442"/>
      <c r="K14" s="443"/>
      <c r="L14" s="442"/>
      <c r="M14" s="444"/>
    </row>
    <row r="15" spans="1:13" s="87" customFormat="1" ht="15" hidden="1" customHeight="1" x14ac:dyDescent="0.2">
      <c r="A15" s="91">
        <v>1919</v>
      </c>
      <c r="B15" s="426"/>
      <c r="C15" s="316"/>
      <c r="D15" s="354"/>
      <c r="E15" s="315"/>
      <c r="F15" s="315"/>
      <c r="G15" s="88"/>
      <c r="H15" s="435"/>
      <c r="I15" s="446"/>
      <c r="J15" s="445"/>
      <c r="K15" s="446"/>
      <c r="L15" s="445"/>
      <c r="M15" s="447"/>
    </row>
    <row r="16" spans="1:13" s="87" customFormat="1" ht="15" hidden="1" customHeight="1" x14ac:dyDescent="0.2">
      <c r="A16" s="92">
        <v>1920</v>
      </c>
      <c r="B16" s="425"/>
      <c r="C16" s="317"/>
      <c r="D16" s="353"/>
      <c r="E16" s="314"/>
      <c r="F16" s="314"/>
      <c r="G16" s="84"/>
      <c r="H16" s="434"/>
      <c r="I16" s="443"/>
      <c r="J16" s="442"/>
      <c r="K16" s="443"/>
      <c r="L16" s="442"/>
      <c r="M16" s="444"/>
    </row>
    <row r="17" spans="1:13" s="87" customFormat="1" ht="15" hidden="1" customHeight="1" x14ac:dyDescent="0.2">
      <c r="A17" s="92">
        <v>1921</v>
      </c>
      <c r="B17" s="425"/>
      <c r="C17" s="317"/>
      <c r="D17" s="353"/>
      <c r="E17" s="314"/>
      <c r="F17" s="314"/>
      <c r="G17" s="84"/>
      <c r="H17" s="434"/>
      <c r="I17" s="443"/>
      <c r="J17" s="442"/>
      <c r="K17" s="443"/>
      <c r="L17" s="442"/>
      <c r="M17" s="444"/>
    </row>
    <row r="18" spans="1:13" s="87" customFormat="1" ht="15" hidden="1" customHeight="1" x14ac:dyDescent="0.2">
      <c r="A18" s="92">
        <v>1922</v>
      </c>
      <c r="B18" s="425"/>
      <c r="C18" s="317"/>
      <c r="D18" s="353"/>
      <c r="E18" s="314"/>
      <c r="F18" s="314"/>
      <c r="G18" s="84"/>
      <c r="H18" s="434"/>
      <c r="I18" s="443"/>
      <c r="J18" s="442"/>
      <c r="K18" s="443"/>
      <c r="L18" s="442"/>
      <c r="M18" s="444"/>
    </row>
    <row r="19" spans="1:13" s="87" customFormat="1" ht="15" hidden="1" customHeight="1" x14ac:dyDescent="0.2">
      <c r="A19" s="92">
        <v>1923</v>
      </c>
      <c r="B19" s="425"/>
      <c r="C19" s="317"/>
      <c r="D19" s="353"/>
      <c r="E19" s="314"/>
      <c r="F19" s="314"/>
      <c r="G19" s="84"/>
      <c r="H19" s="434"/>
      <c r="I19" s="443"/>
      <c r="J19" s="442"/>
      <c r="K19" s="443"/>
      <c r="L19" s="442"/>
      <c r="M19" s="444"/>
    </row>
    <row r="20" spans="1:13" s="87" customFormat="1" ht="15" hidden="1" customHeight="1" x14ac:dyDescent="0.2">
      <c r="A20" s="92">
        <v>1924</v>
      </c>
      <c r="B20" s="425"/>
      <c r="C20" s="317"/>
      <c r="D20" s="353"/>
      <c r="E20" s="314"/>
      <c r="F20" s="314"/>
      <c r="G20" s="84"/>
      <c r="H20" s="434"/>
      <c r="I20" s="443"/>
      <c r="J20" s="442"/>
      <c r="K20" s="443"/>
      <c r="L20" s="442"/>
      <c r="M20" s="444"/>
    </row>
    <row r="21" spans="1:13" s="87" customFormat="1" ht="15" hidden="1" customHeight="1" x14ac:dyDescent="0.2">
      <c r="A21" s="92">
        <v>1925</v>
      </c>
      <c r="B21" s="425"/>
      <c r="C21" s="317"/>
      <c r="D21" s="353"/>
      <c r="E21" s="314"/>
      <c r="F21" s="314"/>
      <c r="G21" s="84"/>
      <c r="H21" s="434"/>
      <c r="I21" s="443"/>
      <c r="J21" s="442"/>
      <c r="K21" s="443"/>
      <c r="L21" s="442"/>
      <c r="M21" s="444"/>
    </row>
    <row r="22" spans="1:13" s="87" customFormat="1" ht="15" hidden="1" customHeight="1" x14ac:dyDescent="0.2">
      <c r="A22" s="92">
        <v>1926</v>
      </c>
      <c r="B22" s="425"/>
      <c r="C22" s="317"/>
      <c r="D22" s="353"/>
      <c r="E22" s="314"/>
      <c r="F22" s="314"/>
      <c r="G22" s="84"/>
      <c r="H22" s="434"/>
      <c r="I22" s="443"/>
      <c r="J22" s="442"/>
      <c r="K22" s="443"/>
      <c r="L22" s="442"/>
      <c r="M22" s="444"/>
    </row>
    <row r="23" spans="1:13" s="87" customFormat="1" ht="15" hidden="1" customHeight="1" x14ac:dyDescent="0.2">
      <c r="A23" s="92">
        <v>1927</v>
      </c>
      <c r="B23" s="425"/>
      <c r="C23" s="317"/>
      <c r="D23" s="353"/>
      <c r="E23" s="314"/>
      <c r="F23" s="314"/>
      <c r="G23" s="84"/>
      <c r="H23" s="434"/>
      <c r="I23" s="443"/>
      <c r="J23" s="442"/>
      <c r="K23" s="443"/>
      <c r="L23" s="442"/>
      <c r="M23" s="444"/>
    </row>
    <row r="24" spans="1:13" s="87" customFormat="1" ht="15" hidden="1" customHeight="1" x14ac:dyDescent="0.2">
      <c r="A24" s="92">
        <v>1928</v>
      </c>
      <c r="B24" s="425"/>
      <c r="C24" s="317"/>
      <c r="D24" s="353"/>
      <c r="E24" s="314"/>
      <c r="F24" s="314"/>
      <c r="G24" s="84"/>
      <c r="H24" s="434"/>
      <c r="I24" s="443"/>
      <c r="J24" s="442"/>
      <c r="K24" s="443"/>
      <c r="L24" s="442"/>
      <c r="M24" s="444"/>
    </row>
    <row r="25" spans="1:13" s="87" customFormat="1" ht="15" hidden="1" customHeight="1" x14ac:dyDescent="0.2">
      <c r="A25" s="91">
        <v>1929</v>
      </c>
      <c r="B25" s="426"/>
      <c r="C25" s="316"/>
      <c r="D25" s="354"/>
      <c r="E25" s="315"/>
      <c r="F25" s="315"/>
      <c r="G25" s="88"/>
      <c r="H25" s="435"/>
      <c r="I25" s="446"/>
      <c r="J25" s="445"/>
      <c r="K25" s="446"/>
      <c r="L25" s="445"/>
      <c r="M25" s="447"/>
    </row>
    <row r="26" spans="1:13" s="87" customFormat="1" ht="15" hidden="1" customHeight="1" x14ac:dyDescent="0.2">
      <c r="A26" s="92">
        <v>1930</v>
      </c>
      <c r="B26" s="425"/>
      <c r="C26" s="317"/>
      <c r="D26" s="353"/>
      <c r="E26" s="314"/>
      <c r="F26" s="314"/>
      <c r="G26" s="84"/>
      <c r="H26" s="434"/>
      <c r="I26" s="443"/>
      <c r="J26" s="442"/>
      <c r="K26" s="443"/>
      <c r="L26" s="442"/>
      <c r="M26" s="444"/>
    </row>
    <row r="27" spans="1:13" s="87" customFormat="1" ht="15" hidden="1" customHeight="1" x14ac:dyDescent="0.2">
      <c r="A27" s="92">
        <v>1931</v>
      </c>
      <c r="B27" s="425"/>
      <c r="C27" s="317"/>
      <c r="D27" s="353"/>
      <c r="E27" s="314"/>
      <c r="F27" s="314"/>
      <c r="G27" s="84"/>
      <c r="H27" s="434"/>
      <c r="I27" s="443"/>
      <c r="J27" s="442"/>
      <c r="K27" s="443"/>
      <c r="L27" s="442"/>
      <c r="M27" s="444"/>
    </row>
    <row r="28" spans="1:13" s="87" customFormat="1" ht="15" hidden="1" customHeight="1" x14ac:dyDescent="0.2">
      <c r="A28" s="92">
        <v>1932</v>
      </c>
      <c r="B28" s="425"/>
      <c r="C28" s="317"/>
      <c r="D28" s="353"/>
      <c r="E28" s="314"/>
      <c r="F28" s="314"/>
      <c r="G28" s="84"/>
      <c r="H28" s="434"/>
      <c r="I28" s="443"/>
      <c r="J28" s="442"/>
      <c r="K28" s="443"/>
      <c r="L28" s="442"/>
      <c r="M28" s="444"/>
    </row>
    <row r="29" spans="1:13" s="87" customFormat="1" ht="15" hidden="1" customHeight="1" x14ac:dyDescent="0.2">
      <c r="A29" s="92">
        <v>1933</v>
      </c>
      <c r="B29" s="425"/>
      <c r="C29" s="317"/>
      <c r="D29" s="353"/>
      <c r="E29" s="314"/>
      <c r="F29" s="314"/>
      <c r="G29" s="84"/>
      <c r="H29" s="434"/>
      <c r="I29" s="443"/>
      <c r="J29" s="442"/>
      <c r="K29" s="443"/>
      <c r="L29" s="442"/>
      <c r="M29" s="444"/>
    </row>
    <row r="30" spans="1:13" s="87" customFormat="1" ht="15" hidden="1" customHeight="1" x14ac:dyDescent="0.2">
      <c r="A30" s="92">
        <v>1934</v>
      </c>
      <c r="B30" s="425"/>
      <c r="C30" s="317"/>
      <c r="D30" s="353"/>
      <c r="E30" s="314"/>
      <c r="F30" s="314"/>
      <c r="G30" s="84"/>
      <c r="H30" s="434"/>
      <c r="I30" s="443"/>
      <c r="J30" s="442"/>
      <c r="K30" s="443"/>
      <c r="L30" s="442"/>
      <c r="M30" s="444"/>
    </row>
    <row r="31" spans="1:13" s="87" customFormat="1" ht="15" hidden="1" customHeight="1" x14ac:dyDescent="0.2">
      <c r="A31" s="92">
        <v>1935</v>
      </c>
      <c r="B31" s="425"/>
      <c r="C31" s="317"/>
      <c r="D31" s="353"/>
      <c r="E31" s="314"/>
      <c r="F31" s="314"/>
      <c r="G31" s="84"/>
      <c r="H31" s="434"/>
      <c r="I31" s="443"/>
      <c r="J31" s="442"/>
      <c r="K31" s="443"/>
      <c r="L31" s="442"/>
      <c r="M31" s="444"/>
    </row>
    <row r="32" spans="1:13" s="87" customFormat="1" ht="15" hidden="1" customHeight="1" x14ac:dyDescent="0.2">
      <c r="A32" s="92">
        <v>1936</v>
      </c>
      <c r="B32" s="425"/>
      <c r="C32" s="317"/>
      <c r="D32" s="353"/>
      <c r="E32" s="314"/>
      <c r="F32" s="314"/>
      <c r="G32" s="84"/>
      <c r="H32" s="434"/>
      <c r="I32" s="443"/>
      <c r="J32" s="442"/>
      <c r="K32" s="443"/>
      <c r="L32" s="442"/>
      <c r="M32" s="444"/>
    </row>
    <row r="33" spans="1:13" s="87" customFormat="1" ht="15" hidden="1" customHeight="1" x14ac:dyDescent="0.2">
      <c r="A33" s="92">
        <v>1937</v>
      </c>
      <c r="B33" s="425"/>
      <c r="C33" s="317"/>
      <c r="D33" s="353"/>
      <c r="E33" s="314"/>
      <c r="F33" s="314"/>
      <c r="G33" s="84"/>
      <c r="H33" s="434"/>
      <c r="I33" s="443"/>
      <c r="J33" s="442"/>
      <c r="K33" s="443"/>
      <c r="L33" s="442"/>
      <c r="M33" s="444"/>
    </row>
    <row r="34" spans="1:13" s="87" customFormat="1" ht="15" hidden="1" customHeight="1" x14ac:dyDescent="0.2">
      <c r="A34" s="92">
        <v>1938</v>
      </c>
      <c r="B34" s="425"/>
      <c r="C34" s="317"/>
      <c r="D34" s="353"/>
      <c r="E34" s="314"/>
      <c r="F34" s="314"/>
      <c r="G34" s="84"/>
      <c r="H34" s="434"/>
      <c r="I34" s="443"/>
      <c r="J34" s="442"/>
      <c r="K34" s="443"/>
      <c r="L34" s="442"/>
      <c r="M34" s="444"/>
    </row>
    <row r="35" spans="1:13" s="87" customFormat="1" ht="15" hidden="1" customHeight="1" x14ac:dyDescent="0.2">
      <c r="A35" s="91">
        <v>1939</v>
      </c>
      <c r="B35" s="426"/>
      <c r="C35" s="316"/>
      <c r="D35" s="354"/>
      <c r="E35" s="315"/>
      <c r="F35" s="315"/>
      <c r="G35" s="88"/>
      <c r="H35" s="435"/>
      <c r="I35" s="446"/>
      <c r="J35" s="445"/>
      <c r="K35" s="446"/>
      <c r="L35" s="445"/>
      <c r="M35" s="447"/>
    </row>
    <row r="36" spans="1:13" s="87" customFormat="1" ht="15" hidden="1" customHeight="1" x14ac:dyDescent="0.2">
      <c r="A36" s="92">
        <v>1940</v>
      </c>
      <c r="B36" s="425"/>
      <c r="C36" s="317"/>
      <c r="D36" s="353"/>
      <c r="E36" s="314"/>
      <c r="F36" s="314"/>
      <c r="G36" s="84"/>
      <c r="H36" s="434"/>
      <c r="I36" s="443"/>
      <c r="J36" s="442"/>
      <c r="K36" s="443"/>
      <c r="L36" s="442"/>
      <c r="M36" s="444"/>
    </row>
    <row r="37" spans="1:13" s="87" customFormat="1" ht="15" hidden="1" customHeight="1" x14ac:dyDescent="0.2">
      <c r="A37" s="92">
        <v>1941</v>
      </c>
      <c r="B37" s="425"/>
      <c r="C37" s="317"/>
      <c r="D37" s="353"/>
      <c r="E37" s="314"/>
      <c r="F37" s="314"/>
      <c r="G37" s="84"/>
      <c r="H37" s="434"/>
      <c r="I37" s="443"/>
      <c r="J37" s="442"/>
      <c r="K37" s="443"/>
      <c r="L37" s="442"/>
      <c r="M37" s="444"/>
    </row>
    <row r="38" spans="1:13" s="87" customFormat="1" ht="15" hidden="1" customHeight="1" x14ac:dyDescent="0.2">
      <c r="A38" s="92">
        <v>1942</v>
      </c>
      <c r="B38" s="425"/>
      <c r="C38" s="317"/>
      <c r="D38" s="353"/>
      <c r="E38" s="314"/>
      <c r="F38" s="314"/>
      <c r="G38" s="84"/>
      <c r="H38" s="434"/>
      <c r="I38" s="443"/>
      <c r="J38" s="442"/>
      <c r="K38" s="443"/>
      <c r="L38" s="442"/>
      <c r="M38" s="444"/>
    </row>
    <row r="39" spans="1:13" s="87" customFormat="1" ht="15" hidden="1" customHeight="1" x14ac:dyDescent="0.2">
      <c r="A39" s="92">
        <v>1943</v>
      </c>
      <c r="B39" s="425"/>
      <c r="C39" s="317"/>
      <c r="D39" s="353"/>
      <c r="E39" s="314"/>
      <c r="F39" s="314"/>
      <c r="G39" s="84"/>
      <c r="H39" s="434"/>
      <c r="I39" s="443"/>
      <c r="J39" s="442"/>
      <c r="K39" s="443"/>
      <c r="L39" s="442"/>
      <c r="M39" s="444"/>
    </row>
    <row r="40" spans="1:13" s="87" customFormat="1" ht="15" hidden="1" customHeight="1" x14ac:dyDescent="0.2">
      <c r="A40" s="92">
        <v>1944</v>
      </c>
      <c r="B40" s="425"/>
      <c r="C40" s="317"/>
      <c r="D40" s="353"/>
      <c r="E40" s="314"/>
      <c r="F40" s="314"/>
      <c r="G40" s="84"/>
      <c r="H40" s="434"/>
      <c r="I40" s="443"/>
      <c r="J40" s="442"/>
      <c r="K40" s="443"/>
      <c r="L40" s="442"/>
      <c r="M40" s="444"/>
    </row>
    <row r="41" spans="1:13" s="87" customFormat="1" ht="15" hidden="1" customHeight="1" x14ac:dyDescent="0.2">
      <c r="A41" s="92">
        <v>1945</v>
      </c>
      <c r="B41" s="425"/>
      <c r="C41" s="317"/>
      <c r="D41" s="353"/>
      <c r="E41" s="314"/>
      <c r="F41" s="314"/>
      <c r="G41" s="84"/>
      <c r="H41" s="434"/>
      <c r="I41" s="443"/>
      <c r="J41" s="442"/>
      <c r="K41" s="443"/>
      <c r="L41" s="442"/>
      <c r="M41" s="444"/>
    </row>
    <row r="42" spans="1:13" s="87" customFormat="1" ht="15" customHeight="1" x14ac:dyDescent="0.2">
      <c r="A42" s="92">
        <v>1946</v>
      </c>
      <c r="B42" s="425">
        <f>B58*'TA6'!B42/'TA6'!B58</f>
        <v>7544.8508219796158</v>
      </c>
      <c r="C42" s="317"/>
      <c r="D42" s="353"/>
      <c r="E42" s="314"/>
      <c r="F42" s="314"/>
      <c r="G42" s="84"/>
      <c r="H42" s="434"/>
      <c r="I42" s="443"/>
      <c r="J42" s="442"/>
      <c r="K42" s="443"/>
      <c r="L42" s="442"/>
      <c r="M42" s="444"/>
    </row>
    <row r="43" spans="1:13" s="87" customFormat="1" ht="15" customHeight="1" x14ac:dyDescent="0.2">
      <c r="A43" s="92">
        <v>1947</v>
      </c>
      <c r="B43" s="425"/>
      <c r="C43" s="317"/>
      <c r="D43" s="353"/>
      <c r="E43" s="314"/>
      <c r="F43" s="314"/>
      <c r="G43" s="84"/>
      <c r="H43" s="434"/>
      <c r="I43" s="443"/>
      <c r="J43" s="442"/>
      <c r="K43" s="443"/>
      <c r="L43" s="442"/>
      <c r="M43" s="444"/>
    </row>
    <row r="44" spans="1:13" s="87" customFormat="1" ht="15" customHeight="1" x14ac:dyDescent="0.2">
      <c r="A44" s="92">
        <v>1948</v>
      </c>
      <c r="B44" s="425"/>
      <c r="C44" s="317"/>
      <c r="D44" s="353"/>
      <c r="E44" s="314"/>
      <c r="F44" s="314"/>
      <c r="G44" s="84"/>
      <c r="H44" s="434"/>
      <c r="I44" s="443"/>
      <c r="J44" s="442"/>
      <c r="K44" s="443"/>
      <c r="L44" s="442"/>
      <c r="M44" s="444"/>
    </row>
    <row r="45" spans="1:13" s="87" customFormat="1" ht="15" customHeight="1" x14ac:dyDescent="0.2">
      <c r="A45" s="91">
        <v>1949</v>
      </c>
      <c r="B45" s="426"/>
      <c r="C45" s="316"/>
      <c r="D45" s="354"/>
      <c r="E45" s="315"/>
      <c r="F45" s="315"/>
      <c r="G45" s="88"/>
      <c r="H45" s="435"/>
      <c r="I45" s="446"/>
      <c r="J45" s="445"/>
      <c r="K45" s="446"/>
      <c r="L45" s="445"/>
      <c r="M45" s="447"/>
    </row>
    <row r="46" spans="1:13" s="87" customFormat="1" ht="15" customHeight="1" x14ac:dyDescent="0.2">
      <c r="A46" s="92">
        <v>1950</v>
      </c>
      <c r="B46" s="425"/>
      <c r="C46" s="317"/>
      <c r="D46" s="353"/>
      <c r="E46" s="314"/>
      <c r="F46" s="314"/>
      <c r="G46" s="84"/>
      <c r="H46" s="434"/>
      <c r="I46" s="443"/>
      <c r="J46" s="442"/>
      <c r="K46" s="443"/>
      <c r="L46" s="442"/>
      <c r="M46" s="444"/>
    </row>
    <row r="47" spans="1:13" s="87" customFormat="1" ht="15" customHeight="1" x14ac:dyDescent="0.2">
      <c r="A47" s="92">
        <v>1951</v>
      </c>
      <c r="B47" s="425"/>
      <c r="C47" s="317"/>
      <c r="D47" s="353"/>
      <c r="E47" s="314"/>
      <c r="F47" s="314"/>
      <c r="G47" s="84"/>
      <c r="H47" s="434"/>
      <c r="I47" s="443"/>
      <c r="J47" s="442"/>
      <c r="K47" s="443"/>
      <c r="L47" s="442"/>
      <c r="M47" s="444"/>
    </row>
    <row r="48" spans="1:13" s="87" customFormat="1" ht="15" customHeight="1" x14ac:dyDescent="0.2">
      <c r="A48" s="92">
        <v>1952</v>
      </c>
      <c r="B48" s="425"/>
      <c r="C48" s="317"/>
      <c r="D48" s="353"/>
      <c r="E48" s="314"/>
      <c r="F48" s="314"/>
      <c r="G48" s="84"/>
      <c r="H48" s="434"/>
      <c r="I48" s="443"/>
      <c r="J48" s="442"/>
      <c r="K48" s="443"/>
      <c r="L48" s="442"/>
      <c r="M48" s="444"/>
    </row>
    <row r="49" spans="1:13" s="87" customFormat="1" ht="15" customHeight="1" x14ac:dyDescent="0.2">
      <c r="A49" s="92">
        <v>1953</v>
      </c>
      <c r="B49" s="425"/>
      <c r="C49" s="317"/>
      <c r="D49" s="353"/>
      <c r="E49" s="314"/>
      <c r="F49" s="314"/>
      <c r="G49" s="84"/>
      <c r="H49" s="434"/>
      <c r="I49" s="443"/>
      <c r="J49" s="442"/>
      <c r="K49" s="443"/>
      <c r="L49" s="442"/>
      <c r="M49" s="444"/>
    </row>
    <row r="50" spans="1:13" s="87" customFormat="1" ht="15" customHeight="1" x14ac:dyDescent="0.2">
      <c r="A50" s="92">
        <v>1954</v>
      </c>
      <c r="B50" s="425"/>
      <c r="C50" s="317"/>
      <c r="D50" s="353"/>
      <c r="E50" s="314"/>
      <c r="F50" s="314"/>
      <c r="G50" s="84"/>
      <c r="H50" s="434"/>
      <c r="I50" s="443"/>
      <c r="J50" s="442"/>
      <c r="K50" s="443"/>
      <c r="L50" s="442"/>
      <c r="M50" s="444"/>
    </row>
    <row r="51" spans="1:13" s="87" customFormat="1" ht="15" customHeight="1" x14ac:dyDescent="0.2">
      <c r="A51" s="92">
        <v>1955</v>
      </c>
      <c r="B51" s="425"/>
      <c r="C51" s="317"/>
      <c r="D51" s="353"/>
      <c r="E51" s="314"/>
      <c r="F51" s="314"/>
      <c r="G51" s="84"/>
      <c r="H51" s="434"/>
      <c r="I51" s="443"/>
      <c r="J51" s="442"/>
      <c r="K51" s="443"/>
      <c r="L51" s="442"/>
      <c r="M51" s="444"/>
    </row>
    <row r="52" spans="1:13" s="87" customFormat="1" ht="15" customHeight="1" x14ac:dyDescent="0.2">
      <c r="A52" s="92">
        <v>1956</v>
      </c>
      <c r="B52" s="425"/>
      <c r="C52" s="317"/>
      <c r="D52" s="353"/>
      <c r="E52" s="314"/>
      <c r="F52" s="314"/>
      <c r="G52" s="84"/>
      <c r="H52" s="434"/>
      <c r="I52" s="443"/>
      <c r="J52" s="442"/>
      <c r="K52" s="443"/>
      <c r="L52" s="442"/>
      <c r="M52" s="444"/>
    </row>
    <row r="53" spans="1:13" s="87" customFormat="1" ht="15" customHeight="1" x14ac:dyDescent="0.2">
      <c r="A53" s="92">
        <v>1957</v>
      </c>
      <c r="B53" s="425"/>
      <c r="C53" s="317"/>
      <c r="D53" s="353"/>
      <c r="E53" s="314"/>
      <c r="F53" s="314"/>
      <c r="G53" s="84"/>
      <c r="H53" s="434"/>
      <c r="I53" s="443"/>
      <c r="J53" s="442"/>
      <c r="K53" s="443"/>
      <c r="L53" s="442"/>
      <c r="M53" s="444"/>
    </row>
    <row r="54" spans="1:13" s="87" customFormat="1" ht="15" customHeight="1" x14ac:dyDescent="0.2">
      <c r="A54" s="92">
        <v>1958</v>
      </c>
      <c r="B54" s="425"/>
      <c r="C54" s="317"/>
      <c r="D54" s="353"/>
      <c r="E54" s="314"/>
      <c r="F54" s="314"/>
      <c r="G54" s="84"/>
      <c r="H54" s="434"/>
      <c r="I54" s="443"/>
      <c r="J54" s="442"/>
      <c r="K54" s="443"/>
      <c r="L54" s="442"/>
      <c r="M54" s="444"/>
    </row>
    <row r="55" spans="1:13" s="87" customFormat="1" ht="15" customHeight="1" x14ac:dyDescent="0.2">
      <c r="A55" s="91">
        <v>1959</v>
      </c>
      <c r="B55" s="426"/>
      <c r="C55" s="316"/>
      <c r="D55" s="354"/>
      <c r="E55" s="315"/>
      <c r="F55" s="315"/>
      <c r="G55" s="88"/>
      <c r="H55" s="435"/>
      <c r="I55" s="446"/>
      <c r="J55" s="445"/>
      <c r="K55" s="446"/>
      <c r="L55" s="445"/>
      <c r="M55" s="447"/>
    </row>
    <row r="56" spans="1:13" x14ac:dyDescent="0.2">
      <c r="A56" s="67">
        <v>1960</v>
      </c>
      <c r="B56" s="425"/>
      <c r="C56" s="317"/>
      <c r="D56" s="353"/>
      <c r="E56" s="314"/>
      <c r="F56" s="314"/>
      <c r="G56" s="84"/>
      <c r="H56" s="434"/>
      <c r="I56" s="443"/>
      <c r="J56" s="442"/>
      <c r="K56" s="443"/>
      <c r="L56" s="442"/>
      <c r="M56" s="444"/>
    </row>
    <row r="57" spans="1:13" x14ac:dyDescent="0.2">
      <c r="A57" s="67">
        <v>1961</v>
      </c>
      <c r="B57" s="425"/>
      <c r="C57" s="317"/>
      <c r="D57" s="353"/>
      <c r="E57" s="314"/>
      <c r="F57" s="314"/>
      <c r="G57" s="84"/>
      <c r="H57" s="434"/>
      <c r="I57" s="443"/>
      <c r="J57" s="442"/>
      <c r="K57" s="443"/>
      <c r="L57" s="442"/>
      <c r="M57" s="444"/>
    </row>
    <row r="58" spans="1:13" x14ac:dyDescent="0.2">
      <c r="A58" s="67">
        <v>1962</v>
      </c>
      <c r="B58" s="563">
        <f>avgprinc!AW51</f>
        <v>11124.585859288154</v>
      </c>
      <c r="C58" s="523">
        <f>avgprinc!AX51</f>
        <v>4987.1820650953623</v>
      </c>
      <c r="D58" s="522">
        <f>avgprinc!AY51</f>
        <v>14562.368225101214</v>
      </c>
      <c r="E58" s="522">
        <f>avgprinc!AZ51</f>
        <v>14761.290322928864</v>
      </c>
      <c r="F58" s="522">
        <f>avgprinc!BA51</f>
        <v>1816.5228268035064</v>
      </c>
      <c r="G58" s="523">
        <f>avgprinc!BB51</f>
        <v>12698.159185354165</v>
      </c>
      <c r="H58" s="532">
        <f>B58*0.5/'TA5'!B58</f>
        <v>0.17411696910858154</v>
      </c>
      <c r="I58" s="543">
        <f>C58*0.5/'TA5'!B58</f>
        <v>7.8057110309600844E-2</v>
      </c>
      <c r="J58" s="549">
        <f>D58*0.5/'TA5'!C58</f>
        <v>0.21697509288787842</v>
      </c>
      <c r="K58" s="543">
        <f>E58*0.5/'TA5'!D58</f>
        <v>0.16002893447875977</v>
      </c>
      <c r="L58" s="549">
        <f>F58*0.5/'TA5'!E58</f>
        <v>4.8896133899688728E-2</v>
      </c>
      <c r="M58" s="550">
        <f>G58*0.5/'TA5'!F58</f>
        <v>0.12873721122741699</v>
      </c>
    </row>
    <row r="59" spans="1:13" x14ac:dyDescent="0.2">
      <c r="A59" s="67">
        <v>1963</v>
      </c>
      <c r="B59" s="564">
        <f>avgprinc!AW52</f>
        <v>11639.497641104783</v>
      </c>
      <c r="C59" s="525">
        <f>avgprinc!AX52</f>
        <v>5278.045819193745</v>
      </c>
      <c r="D59" s="524">
        <f>avgprinc!AY52</f>
        <v>15180.161940045935</v>
      </c>
      <c r="E59" s="524">
        <f>avgprinc!AZ52</f>
        <v>15480.229394150536</v>
      </c>
      <c r="F59" s="524">
        <f>avgprinc!BA52</f>
        <v>1889.7796146190167</v>
      </c>
      <c r="G59" s="525">
        <f>avgprinc!BB52</f>
        <v>13240.932533381803</v>
      </c>
      <c r="H59" s="533">
        <f>B59*0.5/'TA5'!B59</f>
        <v>0.1762413693735711</v>
      </c>
      <c r="I59" s="544">
        <f>C59*0.5/'TA5'!B59</f>
        <v>7.9918399528354986E-2</v>
      </c>
      <c r="J59" s="551">
        <f>D59*0.5/'TA5'!C59</f>
        <v>0.21852280451975148</v>
      </c>
      <c r="K59" s="544">
        <f>E59*0.5/'TA5'!D59</f>
        <v>0.16196355292303125</v>
      </c>
      <c r="L59" s="551">
        <f>F59*0.5/'TA5'!E59</f>
        <v>4.8915629992426851E-2</v>
      </c>
      <c r="M59" s="552">
        <f>G59*0.5/'TA5'!F59</f>
        <v>0.1298975004064522</v>
      </c>
    </row>
    <row r="60" spans="1:13" x14ac:dyDescent="0.2">
      <c r="A60" s="67">
        <v>1964</v>
      </c>
      <c r="B60" s="564">
        <f>avgprinc!AW53</f>
        <v>12154.409422921413</v>
      </c>
      <c r="C60" s="525">
        <f>avgprinc!AX53</f>
        <v>5568.9095732921278</v>
      </c>
      <c r="D60" s="524">
        <f>avgprinc!AY53</f>
        <v>15797.955654990656</v>
      </c>
      <c r="E60" s="524">
        <f>avgprinc!AZ53</f>
        <v>16199.168465372208</v>
      </c>
      <c r="F60" s="524">
        <f>avgprinc!BA53</f>
        <v>1963.036402434527</v>
      </c>
      <c r="G60" s="525">
        <f>avgprinc!BB53</f>
        <v>13783.705881409442</v>
      </c>
      <c r="H60" s="533">
        <f>B60*0.5/'TA5'!B60</f>
        <v>0.17677730321884155</v>
      </c>
      <c r="I60" s="544">
        <f>C60*0.5/'TA5'!B60</f>
        <v>8.0995857715606689E-2</v>
      </c>
      <c r="J60" s="551">
        <f>D60*0.5/'TA5'!C60</f>
        <v>0.21996915340423587</v>
      </c>
      <c r="K60" s="544">
        <f>E60*0.5/'TA5'!D60</f>
        <v>0.16376763582229614</v>
      </c>
      <c r="L60" s="551">
        <f>F60*0.5/'TA5'!E60</f>
        <v>4.893368482589721E-2</v>
      </c>
      <c r="M60" s="552">
        <f>G60*0.5/'TA5'!F60</f>
        <v>0.12942087650299072</v>
      </c>
    </row>
    <row r="61" spans="1:13" x14ac:dyDescent="0.2">
      <c r="A61" s="67">
        <v>1965</v>
      </c>
      <c r="B61" s="564">
        <f>avgprinc!AW54</f>
        <v>13133.353306843555</v>
      </c>
      <c r="C61" s="525">
        <f>avgprinc!AX54</f>
        <v>6094.2558250147849</v>
      </c>
      <c r="D61" s="524">
        <f>avgprinc!AY54</f>
        <v>16992.595709109213</v>
      </c>
      <c r="E61" s="524">
        <f>avgprinc!AZ54</f>
        <v>17531.619695472538</v>
      </c>
      <c r="F61" s="524">
        <f>avgprinc!BA54</f>
        <v>2169.538559320818</v>
      </c>
      <c r="G61" s="525">
        <f>avgprinc!BB54</f>
        <v>14769.397105576114</v>
      </c>
      <c r="H61" s="533">
        <f>B61*0.5/'TA5'!B61</f>
        <v>0.18163775387777334</v>
      </c>
      <c r="I61" s="544">
        <f>C61*0.5/'TA5'!B61</f>
        <v>8.4285171787422467E-2</v>
      </c>
      <c r="J61" s="551">
        <f>D61*0.5/'TA5'!C61</f>
        <v>0.22505374287843816</v>
      </c>
      <c r="K61" s="544">
        <f>E61*0.5/'TA5'!D61</f>
        <v>0.16860369280548412</v>
      </c>
      <c r="L61" s="551">
        <f>F61*0.5/'TA5'!E61</f>
        <v>5.1595862739139256E-2</v>
      </c>
      <c r="M61" s="552">
        <f>G61*0.5/'TA5'!F61</f>
        <v>0.13225834344158335</v>
      </c>
    </row>
    <row r="62" spans="1:13" x14ac:dyDescent="0.2">
      <c r="A62" s="67">
        <v>1966</v>
      </c>
      <c r="B62" s="564">
        <f>avgprinc!AW55</f>
        <v>14112.297190765697</v>
      </c>
      <c r="C62" s="525">
        <f>avgprinc!AX55</f>
        <v>6619.6020767374421</v>
      </c>
      <c r="D62" s="524">
        <f>avgprinc!AY55</f>
        <v>18187.235763227771</v>
      </c>
      <c r="E62" s="524">
        <f>avgprinc!AZ55</f>
        <v>18864.070925572869</v>
      </c>
      <c r="F62" s="524">
        <f>avgprinc!BA55</f>
        <v>2376.0407162071087</v>
      </c>
      <c r="G62" s="525">
        <f>avgprinc!BB55</f>
        <v>15755.088329742788</v>
      </c>
      <c r="H62" s="533">
        <f>B62*0.5/'TA5'!B62</f>
        <v>0.18649858236312866</v>
      </c>
      <c r="I62" s="544">
        <f>C62*0.5/'TA5'!B62</f>
        <v>8.748018741607666E-2</v>
      </c>
      <c r="J62" s="551">
        <f>D62*0.5/'TA5'!C62</f>
        <v>0.22966504096984863</v>
      </c>
      <c r="K62" s="544">
        <f>E62*0.5/'TA5'!D62</f>
        <v>0.17299044132232666</v>
      </c>
      <c r="L62" s="551">
        <f>F62*0.5/'TA5'!E62</f>
        <v>5.4024100303649895E-2</v>
      </c>
      <c r="M62" s="552">
        <f>G62*0.5/'TA5'!F62</f>
        <v>0.13511043787002566</v>
      </c>
    </row>
    <row r="63" spans="1:13" x14ac:dyDescent="0.2">
      <c r="A63" s="67">
        <v>1967</v>
      </c>
      <c r="B63" s="564">
        <f>avgprinc!AW56</f>
        <v>14627.344277289929</v>
      </c>
      <c r="C63" s="525">
        <f>avgprinc!AX56</f>
        <v>7279.4137108539153</v>
      </c>
      <c r="D63" s="524">
        <f>avgprinc!AY56</f>
        <v>18819.238671081723</v>
      </c>
      <c r="E63" s="524">
        <f>avgprinc!AZ56</f>
        <v>18948.458676488088</v>
      </c>
      <c r="F63" s="524">
        <f>avgprinc!BA56</f>
        <v>2844.6232323874028</v>
      </c>
      <c r="G63" s="525">
        <f>avgprinc!BB56</f>
        <v>17213.444197300803</v>
      </c>
      <c r="H63" s="534">
        <f>B63*0.5/'TA5'!B63</f>
        <v>0.19064490497112277</v>
      </c>
      <c r="I63" s="545">
        <f>C63*0.5/'TA5'!B63</f>
        <v>9.4875946640968337E-2</v>
      </c>
      <c r="J63" s="551">
        <f>D63*0.5/'TA5'!C63</f>
        <v>0.23303671181201932</v>
      </c>
      <c r="K63" s="544">
        <f>E63*0.5/'TA5'!D63</f>
        <v>0.17410108447074887</v>
      </c>
      <c r="L63" s="551">
        <f>F63*0.5/'TA5'!E63</f>
        <v>6.1712905764579766E-2</v>
      </c>
      <c r="M63" s="552">
        <f>G63*0.5/'TA5'!F63</f>
        <v>0.14311277866363523</v>
      </c>
    </row>
    <row r="64" spans="1:13" x14ac:dyDescent="0.2">
      <c r="A64" s="67">
        <v>1968</v>
      </c>
      <c r="B64" s="564">
        <f>avgprinc!AW57</f>
        <v>15177.099221881705</v>
      </c>
      <c r="C64" s="525">
        <f>avgprinc!AX57</f>
        <v>7698.8767360914799</v>
      </c>
      <c r="D64" s="524">
        <f>avgprinc!AY57</f>
        <v>19381.539645519173</v>
      </c>
      <c r="E64" s="524">
        <f>avgprinc!AZ57</f>
        <v>19415.769704304486</v>
      </c>
      <c r="F64" s="524">
        <f>avgprinc!BA57</f>
        <v>3030.7236401469431</v>
      </c>
      <c r="G64" s="525">
        <f>avgprinc!BB57</f>
        <v>17838.222880889902</v>
      </c>
      <c r="H64" s="534">
        <f>B64*0.5/'TA5'!B64</f>
        <v>0.19218849763274193</v>
      </c>
      <c r="I64" s="545">
        <f>C64*0.5/'TA5'!B64</f>
        <v>9.7491327673196793E-2</v>
      </c>
      <c r="J64" s="551">
        <f>D64*0.5/'TA5'!C64</f>
        <v>0.23356090858578685</v>
      </c>
      <c r="K64" s="544">
        <f>E64*0.5/'TA5'!D64</f>
        <v>0.17404008656740191</v>
      </c>
      <c r="L64" s="551">
        <f>F64*0.5/'TA5'!E64</f>
        <v>6.3855554908514023E-2</v>
      </c>
      <c r="M64" s="552">
        <f>G64*0.5/'TA5'!F64</f>
        <v>0.1450708210468292</v>
      </c>
    </row>
    <row r="65" spans="1:13" x14ac:dyDescent="0.2">
      <c r="A65" s="72">
        <v>1969</v>
      </c>
      <c r="B65" s="565">
        <f>avgprinc!AW58</f>
        <v>15599.922059485481</v>
      </c>
      <c r="C65" s="527">
        <f>avgprinc!AX58</f>
        <v>7997.2289820644728</v>
      </c>
      <c r="D65" s="526">
        <f>avgprinc!AY58</f>
        <v>19899.636777747219</v>
      </c>
      <c r="E65" s="526">
        <f>avgprinc!AZ58</f>
        <v>19992.791979418093</v>
      </c>
      <c r="F65" s="526">
        <f>avgprinc!BA58</f>
        <v>3190.2643341049393</v>
      </c>
      <c r="G65" s="527">
        <f>avgprinc!BB58</f>
        <v>18466.143449151768</v>
      </c>
      <c r="H65" s="535">
        <f>B65*0.5/'TA5'!B65</f>
        <v>0.19495865609496832</v>
      </c>
      <c r="I65" s="546">
        <f>C65*0.5/'TA5'!B65</f>
        <v>9.9944666959345341E-2</v>
      </c>
      <c r="J65" s="553">
        <f>D65*0.5/'TA5'!C65</f>
        <v>0.23555248696357009</v>
      </c>
      <c r="K65" s="547">
        <f>E65*0.5/'TA5'!D65</f>
        <v>0.1756302434951067</v>
      </c>
      <c r="L65" s="553">
        <f>F65*0.5/'TA5'!E65</f>
        <v>6.6974348388612284E-2</v>
      </c>
      <c r="M65" s="554">
        <f>G65*0.5/'TA5'!F65</f>
        <v>0.1476014032959938</v>
      </c>
    </row>
    <row r="66" spans="1:13" x14ac:dyDescent="0.2">
      <c r="A66" s="67">
        <v>1970</v>
      </c>
      <c r="B66" s="564">
        <f>avgprinc!AW59</f>
        <v>14937.576868424547</v>
      </c>
      <c r="C66" s="525">
        <f>avgprinc!AX59</f>
        <v>7650.6503290133132</v>
      </c>
      <c r="D66" s="524">
        <f>avgprinc!AY59</f>
        <v>19171.696666031221</v>
      </c>
      <c r="E66" s="524">
        <f>avgprinc!AZ59</f>
        <v>19162.977885150154</v>
      </c>
      <c r="F66" s="524">
        <f>avgprinc!BA59</f>
        <v>2967.6601625337162</v>
      </c>
      <c r="G66" s="525">
        <f>avgprinc!BB59</f>
        <v>17389.527008669345</v>
      </c>
      <c r="H66" s="534">
        <f>B66*0.5/'TA5'!B66</f>
        <v>0.19134705490432682</v>
      </c>
      <c r="I66" s="545">
        <f>C66*0.5/'TA5'!B66</f>
        <v>9.8003138089552536E-2</v>
      </c>
      <c r="J66" s="551">
        <f>D66*0.5/'TA5'!C66</f>
        <v>0.23178191413171592</v>
      </c>
      <c r="K66" s="544">
        <f>E66*0.5/'TA5'!D66</f>
        <v>0.17223624186590314</v>
      </c>
      <c r="L66" s="551">
        <f>F66*0.5/'TA5'!E66</f>
        <v>6.4732389291748405E-2</v>
      </c>
      <c r="M66" s="552">
        <f>G66*0.5/'TA5'!F66</f>
        <v>0.14350258745253086</v>
      </c>
    </row>
    <row r="67" spans="1:13" x14ac:dyDescent="0.2">
      <c r="A67" s="67">
        <v>1971</v>
      </c>
      <c r="B67" s="564">
        <f>avgprinc!AW60</f>
        <v>14544.294452230601</v>
      </c>
      <c r="C67" s="525">
        <f>avgprinc!AX60</f>
        <v>7506.5281414694418</v>
      </c>
      <c r="D67" s="524">
        <f>avgprinc!AY60</f>
        <v>18808.602925271531</v>
      </c>
      <c r="E67" s="524">
        <f>avgprinc!AZ60</f>
        <v>18532.576854217521</v>
      </c>
      <c r="F67" s="524">
        <f>avgprinc!BA60</f>
        <v>2927.4713662301924</v>
      </c>
      <c r="G67" s="525">
        <f>avgprinc!BB60</f>
        <v>16675.291374208027</v>
      </c>
      <c r="H67" s="534">
        <f>B67*0.5/'TA5'!B67</f>
        <v>0.18536685215076432</v>
      </c>
      <c r="I67" s="545">
        <f>C67*0.5/'TA5'!B67</f>
        <v>9.5670607930514961E-2</v>
      </c>
      <c r="J67" s="551">
        <f>D67*0.5/'TA5'!C67</f>
        <v>0.22583808359922841</v>
      </c>
      <c r="K67" s="544">
        <f>E67*0.5/'TA5'!D67</f>
        <v>0.16632697929162532</v>
      </c>
      <c r="L67" s="551">
        <f>F67*0.5/'TA5'!E67</f>
        <v>6.2962849100586027E-2</v>
      </c>
      <c r="M67" s="552">
        <f>G67*0.5/'TA5'!F67</f>
        <v>0.1370048210956156</v>
      </c>
    </row>
    <row r="68" spans="1:13" x14ac:dyDescent="0.2">
      <c r="A68" s="67">
        <v>1972</v>
      </c>
      <c r="B68" s="564">
        <f>avgprinc!AW61</f>
        <v>14906.879820077502</v>
      </c>
      <c r="C68" s="525">
        <f>avgprinc!AX61</f>
        <v>7840.5796868120815</v>
      </c>
      <c r="D68" s="524">
        <f>avgprinc!AY61</f>
        <v>19218.395884326448</v>
      </c>
      <c r="E68" s="524">
        <f>avgprinc!AZ61</f>
        <v>19090.962831378318</v>
      </c>
      <c r="F68" s="524">
        <f>avgprinc!BA61</f>
        <v>3167.9530266800234</v>
      </c>
      <c r="G68" s="525">
        <f>avgprinc!BB61</f>
        <v>16627.571848665066</v>
      </c>
      <c r="H68" s="534">
        <f>B68*0.5/'TA5'!B68</f>
        <v>0.18329713818093296</v>
      </c>
      <c r="I68" s="545">
        <f>C68*0.5/'TA5'!B68</f>
        <v>9.6408895464264788E-2</v>
      </c>
      <c r="J68" s="551">
        <f>D68*0.5/'TA5'!C68</f>
        <v>0.22367884679988492</v>
      </c>
      <c r="K68" s="544">
        <f>E68*0.5/'TA5'!D68</f>
        <v>0.165721694502281</v>
      </c>
      <c r="L68" s="551">
        <f>F68*0.5/'TA5'!E68</f>
        <v>6.4855237593292259E-2</v>
      </c>
      <c r="M68" s="552">
        <f>G68*0.5/'TA5'!F68</f>
        <v>0.13407909090165049</v>
      </c>
    </row>
    <row r="69" spans="1:13" x14ac:dyDescent="0.2">
      <c r="A69" s="67">
        <v>1973</v>
      </c>
      <c r="B69" s="564">
        <f>avgprinc!AW62</f>
        <v>15569.873013632179</v>
      </c>
      <c r="C69" s="525">
        <f>avgprinc!AX62</f>
        <v>8400.8382289755318</v>
      </c>
      <c r="D69" s="524">
        <f>avgprinc!AY62</f>
        <v>20238.362922954966</v>
      </c>
      <c r="E69" s="524">
        <f>avgprinc!AZ62</f>
        <v>20107.221950821458</v>
      </c>
      <c r="F69" s="524">
        <f>avgprinc!BA62</f>
        <v>3505.7347172548634</v>
      </c>
      <c r="G69" s="525">
        <f>avgprinc!BB62</f>
        <v>17362.048431122948</v>
      </c>
      <c r="H69" s="534">
        <f>B69*0.5/'TA5'!B69</f>
        <v>0.18375969945554971</v>
      </c>
      <c r="I69" s="545">
        <f>C69*0.5/'TA5'!B69</f>
        <v>9.9148882381996373E-2</v>
      </c>
      <c r="J69" s="551">
        <f>D69*0.5/'TA5'!C69</f>
        <v>0.22484693419028187</v>
      </c>
      <c r="K69" s="544">
        <f>E69*0.5/'TA5'!D69</f>
        <v>0.1664695540748653</v>
      </c>
      <c r="L69" s="551">
        <f>F69*0.5/'TA5'!E69</f>
        <v>6.9458772686630241E-2</v>
      </c>
      <c r="M69" s="552">
        <f>G69*0.5/'TA5'!F69</f>
        <v>0.1343789677193854</v>
      </c>
    </row>
    <row r="70" spans="1:13" x14ac:dyDescent="0.2">
      <c r="A70" s="67">
        <v>1974</v>
      </c>
      <c r="B70" s="564">
        <f>avgprinc!AW63</f>
        <v>15092.162430056571</v>
      </c>
      <c r="C70" s="525">
        <f>avgprinc!AX63</f>
        <v>8349.3614527460231</v>
      </c>
      <c r="D70" s="524">
        <f>avgprinc!AY63</f>
        <v>19622.762730393151</v>
      </c>
      <c r="E70" s="524">
        <f>avgprinc!AZ63</f>
        <v>19222.968824834235</v>
      </c>
      <c r="F70" s="524">
        <f>avgprinc!BA63</f>
        <v>3624.7149164574635</v>
      </c>
      <c r="G70" s="525">
        <f>avgprinc!BB63</f>
        <v>16841.82155326409</v>
      </c>
      <c r="H70" s="534">
        <f>B70*0.5/'TA5'!B70</f>
        <v>0.18334439649970591</v>
      </c>
      <c r="I70" s="545">
        <f>C70*0.5/'TA5'!B70</f>
        <v>0.10143070244612318</v>
      </c>
      <c r="J70" s="551">
        <f>D70*0.5/'TA5'!C70</f>
        <v>0.22275408479345063</v>
      </c>
      <c r="K70" s="544">
        <f>E70*0.5/'TA5'!D70</f>
        <v>0.16381920376625206</v>
      </c>
      <c r="L70" s="551">
        <f>F70*0.5/'TA5'!E70</f>
        <v>7.3841733224071504E-2</v>
      </c>
      <c r="M70" s="552">
        <f>G70*0.5/'TA5'!F70</f>
        <v>0.13457483004458481</v>
      </c>
    </row>
    <row r="71" spans="1:13" x14ac:dyDescent="0.2">
      <c r="A71" s="67">
        <v>1975</v>
      </c>
      <c r="B71" s="564">
        <f>avgprinc!AW64</f>
        <v>14258.627258922506</v>
      </c>
      <c r="C71" s="525">
        <f>avgprinc!AX64</f>
        <v>8107.7374248407377</v>
      </c>
      <c r="D71" s="524">
        <f>avgprinc!AY64</f>
        <v>18036.440382305274</v>
      </c>
      <c r="E71" s="524">
        <f>avgprinc!AZ64</f>
        <v>17408.05419407439</v>
      </c>
      <c r="F71" s="524">
        <f>avgprinc!BA64</f>
        <v>3817.0192522585608</v>
      </c>
      <c r="G71" s="525">
        <f>avgprinc!BB64</f>
        <v>15851.169585264119</v>
      </c>
      <c r="H71" s="534">
        <f>B71*0.5/'TA5'!B71</f>
        <v>0.17896903369523898</v>
      </c>
      <c r="I71" s="545">
        <f>C71*0.5/'TA5'!B71</f>
        <v>0.10176533168510106</v>
      </c>
      <c r="J71" s="551">
        <f>D71*0.5/'TA5'!C71</f>
        <v>0.2139201074162429</v>
      </c>
      <c r="K71" s="544">
        <f>E71*0.5/'TA5'!D71</f>
        <v>0.1565305168410305</v>
      </c>
      <c r="L71" s="551">
        <f>F71*0.5/'TA5'!E71</f>
        <v>7.735484403542614E-2</v>
      </c>
      <c r="M71" s="552">
        <f>G71*0.5/'TA5'!F71</f>
        <v>0.13159005331726803</v>
      </c>
    </row>
    <row r="72" spans="1:13" x14ac:dyDescent="0.2">
      <c r="A72" s="67">
        <v>1976</v>
      </c>
      <c r="B72" s="564">
        <f>avgprinc!AW65</f>
        <v>14728.878060718574</v>
      </c>
      <c r="C72" s="525">
        <f>avgprinc!AX65</f>
        <v>8606.5630338204101</v>
      </c>
      <c r="D72" s="524">
        <f>avgprinc!AY65</f>
        <v>18572.774644759473</v>
      </c>
      <c r="E72" s="524">
        <f>avgprinc!AZ65</f>
        <v>17802.040888379968</v>
      </c>
      <c r="F72" s="524">
        <f>avgprinc!BA65</f>
        <v>4232.3656933940692</v>
      </c>
      <c r="G72" s="525">
        <f>avgprinc!BB65</f>
        <v>16267.791193594694</v>
      </c>
      <c r="H72" s="534">
        <f>B72*0.5/'TA5'!B72</f>
        <v>0.17835004829788659</v>
      </c>
      <c r="I72" s="545">
        <f>C72*0.5/'TA5'!B72</f>
        <v>0.10421574042726434</v>
      </c>
      <c r="J72" s="551">
        <f>D72*0.5/'TA5'!C72</f>
        <v>0.21230299545624121</v>
      </c>
      <c r="K72" s="544">
        <f>E72*0.5/'TA5'!D72</f>
        <v>0.15507227616956243</v>
      </c>
      <c r="L72" s="551">
        <f>F72*0.5/'TA5'!E72</f>
        <v>8.1562041148970366E-2</v>
      </c>
      <c r="M72" s="552">
        <f>G72*0.5/'TA5'!F72</f>
        <v>0.13088051599197567</v>
      </c>
    </row>
    <row r="73" spans="1:13" x14ac:dyDescent="0.2">
      <c r="A73" s="67">
        <v>1977</v>
      </c>
      <c r="B73" s="564">
        <f>avgprinc!AW66</f>
        <v>15136.099138050939</v>
      </c>
      <c r="C73" s="525">
        <f>avgprinc!AX66</f>
        <v>9058.6569246293493</v>
      </c>
      <c r="D73" s="524">
        <f>avgprinc!AY66</f>
        <v>18970.224547026261</v>
      </c>
      <c r="E73" s="524">
        <f>avgprinc!AZ66</f>
        <v>18198.740244495173</v>
      </c>
      <c r="F73" s="524">
        <f>avgprinc!BA66</f>
        <v>4627.1426741721216</v>
      </c>
      <c r="G73" s="525">
        <f>avgprinc!BB66</f>
        <v>16417.948582069184</v>
      </c>
      <c r="H73" s="534">
        <f>B73*0.5/'TA5'!B73</f>
        <v>0.17775890654182547</v>
      </c>
      <c r="I73" s="545">
        <f>C73*0.5/'TA5'!B73</f>
        <v>0.10638520103317717</v>
      </c>
      <c r="J73" s="551">
        <f>D73*0.5/'TA5'!C73</f>
        <v>0.21132654267871942</v>
      </c>
      <c r="K73" s="544">
        <f>E73*0.5/'TA5'!D73</f>
        <v>0.15458120514315962</v>
      </c>
      <c r="L73" s="551">
        <f>F73*0.5/'TA5'!E73</f>
        <v>8.5459530081706703E-2</v>
      </c>
      <c r="M73" s="552">
        <f>G73*0.5/'TA5'!F73</f>
        <v>0.12956134508533523</v>
      </c>
    </row>
    <row r="74" spans="1:13" x14ac:dyDescent="0.2">
      <c r="A74" s="67">
        <v>1978</v>
      </c>
      <c r="B74" s="564">
        <f>avgprinc!AW67</f>
        <v>15723.657270395477</v>
      </c>
      <c r="C74" s="525">
        <f>avgprinc!AX67</f>
        <v>9668.322383430379</v>
      </c>
      <c r="D74" s="524">
        <f>avgprinc!AY67</f>
        <v>19853.071651273774</v>
      </c>
      <c r="E74" s="524">
        <f>avgprinc!AZ67</f>
        <v>18861.941062936239</v>
      </c>
      <c r="F74" s="524">
        <f>avgprinc!BA67</f>
        <v>5119.0142348625586</v>
      </c>
      <c r="G74" s="525">
        <f>avgprinc!BB67</f>
        <v>16880.536866612856</v>
      </c>
      <c r="H74" s="534">
        <f>B74*0.5/'TA5'!B74</f>
        <v>0.17832601921224622</v>
      </c>
      <c r="I74" s="545">
        <f>C74*0.5/'TA5'!B74</f>
        <v>0.10965091730560415</v>
      </c>
      <c r="J74" s="551">
        <f>D74*0.5/'TA5'!C74</f>
        <v>0.21237158854386354</v>
      </c>
      <c r="K74" s="544">
        <f>E74*0.5/'TA5'!D74</f>
        <v>0.15539563101868481</v>
      </c>
      <c r="L74" s="551">
        <f>F74*0.5/'TA5'!E74</f>
        <v>9.0569361976374538E-2</v>
      </c>
      <c r="M74" s="552">
        <f>G74*0.5/'TA5'!F74</f>
        <v>0.12945387768368732</v>
      </c>
    </row>
    <row r="75" spans="1:13" x14ac:dyDescent="0.2">
      <c r="A75" s="72">
        <v>1979</v>
      </c>
      <c r="B75" s="565">
        <f>avgprinc!AW68</f>
        <v>15822.375470263119</v>
      </c>
      <c r="C75" s="527">
        <f>avgprinc!AX68</f>
        <v>9879.3287729451022</v>
      </c>
      <c r="D75" s="526">
        <f>avgprinc!AY68</f>
        <v>20064.507906948329</v>
      </c>
      <c r="E75" s="526">
        <f>avgprinc!AZ68</f>
        <v>18890.848529709863</v>
      </c>
      <c r="F75" s="526">
        <f>avgprinc!BA68</f>
        <v>5326.6391039441851</v>
      </c>
      <c r="G75" s="527">
        <f>avgprinc!BB68</f>
        <v>17030.554110342404</v>
      </c>
      <c r="H75" s="536">
        <f>B75*0.5/'TA5'!B75</f>
        <v>0.17877191305160522</v>
      </c>
      <c r="I75" s="547">
        <f>C75*0.5/'TA5'!B75</f>
        <v>0.11162334680557251</v>
      </c>
      <c r="J75" s="553">
        <f>D75*0.5/'TA5'!C75</f>
        <v>0.2137522101402283</v>
      </c>
      <c r="K75" s="547">
        <f>E75*0.5/'TA5'!D75</f>
        <v>0.15525376796722412</v>
      </c>
      <c r="L75" s="553">
        <f>F75*0.5/'TA5'!E75</f>
        <v>9.3196749687194824E-2</v>
      </c>
      <c r="M75" s="554">
        <f>G75*0.5/'TA5'!F75</f>
        <v>0.13067817687988281</v>
      </c>
    </row>
    <row r="76" spans="1:13" x14ac:dyDescent="0.2">
      <c r="A76" s="67">
        <v>1980</v>
      </c>
      <c r="B76" s="564">
        <f>avgprinc!AW69</f>
        <v>14892.597707031824</v>
      </c>
      <c r="C76" s="525">
        <f>avgprinc!AX69</f>
        <v>9369.7253733719535</v>
      </c>
      <c r="D76" s="524">
        <f>avgprinc!AY69</f>
        <v>18851.420465708841</v>
      </c>
      <c r="E76" s="524">
        <f>avgprinc!AZ69</f>
        <v>17601.623210742178</v>
      </c>
      <c r="F76" s="524">
        <f>avgprinc!BA69</f>
        <v>5066.7953122594517</v>
      </c>
      <c r="G76" s="525">
        <f>avgprinc!BB69</f>
        <v>15905.157331829585</v>
      </c>
      <c r="H76" s="533">
        <f>B76*0.5/'TA5'!B76</f>
        <v>0.17331624031066895</v>
      </c>
      <c r="I76" s="544">
        <f>C76*0.5/'TA5'!B76</f>
        <v>0.1090424656867981</v>
      </c>
      <c r="J76" s="551">
        <f>D76*0.5/'TA5'!C76</f>
        <v>0.20696848630905151</v>
      </c>
      <c r="K76" s="544">
        <f>E76*0.5/'TA5'!D76</f>
        <v>0.14998126029968264</v>
      </c>
      <c r="L76" s="551">
        <f>F76*0.5/'TA5'!E76</f>
        <v>8.9843213558197008E-2</v>
      </c>
      <c r="M76" s="552">
        <f>G76*0.5/'TA5'!F76</f>
        <v>0.12639665603637695</v>
      </c>
    </row>
    <row r="77" spans="1:13" x14ac:dyDescent="0.2">
      <c r="A77" s="67">
        <v>1981</v>
      </c>
      <c r="B77" s="564">
        <f>avgprinc!AW70</f>
        <v>14670.793116627781</v>
      </c>
      <c r="C77" s="525">
        <f>avgprinc!AX70</f>
        <v>9350.938497377434</v>
      </c>
      <c r="D77" s="524">
        <f>avgprinc!AY70</f>
        <v>18327.150831810497</v>
      </c>
      <c r="E77" s="524">
        <f>avgprinc!AZ70</f>
        <v>17096.093693038372</v>
      </c>
      <c r="F77" s="524">
        <f>avgprinc!BA70</f>
        <v>5290.2376509409314</v>
      </c>
      <c r="G77" s="525">
        <f>avgprinc!BB70</f>
        <v>15655.602460042603</v>
      </c>
      <c r="H77" s="533">
        <f>B77*0.5/'TA5'!B77</f>
        <v>0.16943210363388062</v>
      </c>
      <c r="I77" s="544">
        <f>C77*0.5/'TA5'!B77</f>
        <v>0.10799342393875122</v>
      </c>
      <c r="J77" s="551">
        <f>D77*0.5/'TA5'!C77</f>
        <v>0.20061033964157104</v>
      </c>
      <c r="K77" s="544">
        <f>E77*0.5/'TA5'!D77</f>
        <v>0.14585822820663449</v>
      </c>
      <c r="L77" s="551">
        <f>F77*0.5/'TA5'!E77</f>
        <v>9.1395080089569092E-2</v>
      </c>
      <c r="M77" s="552">
        <f>G77*0.5/'TA5'!F77</f>
        <v>0.12397247552871704</v>
      </c>
    </row>
    <row r="78" spans="1:13" x14ac:dyDescent="0.2">
      <c r="A78" s="67">
        <v>1982</v>
      </c>
      <c r="B78" s="564">
        <f>avgprinc!AW71</f>
        <v>13504.079824102784</v>
      </c>
      <c r="C78" s="525">
        <f>avgprinc!AX71</f>
        <v>8596.4611975838961</v>
      </c>
      <c r="D78" s="524">
        <f>avgprinc!AY71</f>
        <v>16704.744092525521</v>
      </c>
      <c r="E78" s="524">
        <f>avgprinc!AZ71</f>
        <v>15375.879241642804</v>
      </c>
      <c r="F78" s="524">
        <f>avgprinc!BA71</f>
        <v>5045.8204384116661</v>
      </c>
      <c r="G78" s="525">
        <f>avgprinc!BB71</f>
        <v>14328.135741657314</v>
      </c>
      <c r="H78" s="533">
        <f>B78*0.5/'TA5'!B78</f>
        <v>0.16125643253326416</v>
      </c>
      <c r="I78" s="544">
        <f>C78*0.5/'TA5'!B78</f>
        <v>0.10265302658081056</v>
      </c>
      <c r="J78" s="551">
        <f>D78*0.5/'TA5'!C78</f>
        <v>0.18944001197814944</v>
      </c>
      <c r="K78" s="544">
        <f>E78*0.5/'TA5'!D78</f>
        <v>0.1358382701873779</v>
      </c>
      <c r="L78" s="551">
        <f>F78*0.5/'TA5'!E78</f>
        <v>8.8762521743774428E-2</v>
      </c>
      <c r="M78" s="552">
        <f>G78*0.5/'TA5'!F78</f>
        <v>0.11758524179458618</v>
      </c>
    </row>
    <row r="79" spans="1:13" x14ac:dyDescent="0.2">
      <c r="A79" s="67">
        <v>1983</v>
      </c>
      <c r="B79" s="564">
        <f>avgprinc!AW72</f>
        <v>13184.820693420839</v>
      </c>
      <c r="C79" s="525">
        <f>avgprinc!AX72</f>
        <v>8595.6165523138443</v>
      </c>
      <c r="D79" s="524">
        <f>avgprinc!AY72</f>
        <v>16184.472261585797</v>
      </c>
      <c r="E79" s="524">
        <f>avgprinc!AZ72</f>
        <v>14646.195048543985</v>
      </c>
      <c r="F79" s="524">
        <f>avgprinc!BA72</f>
        <v>5256.7406540952325</v>
      </c>
      <c r="G79" s="525">
        <f>avgprinc!BB72</f>
        <v>13815.759410080183</v>
      </c>
      <c r="H79" s="533">
        <f>B79*0.5/'TA5'!B79</f>
        <v>0.15501594543457031</v>
      </c>
      <c r="I79" s="544">
        <f>C79*0.5/'TA5'!B79</f>
        <v>0.10105997323989867</v>
      </c>
      <c r="J79" s="551">
        <f>D79*0.5/'TA5'!C79</f>
        <v>0.18161958456039431</v>
      </c>
      <c r="K79" s="544">
        <f>E79*0.5/'TA5'!D79</f>
        <v>0.12932652235031128</v>
      </c>
      <c r="L79" s="551">
        <f>F79*0.5/'TA5'!E79</f>
        <v>8.8638722896575914E-2</v>
      </c>
      <c r="M79" s="552">
        <f>G79*0.5/'TA5'!F79</f>
        <v>0.1121644973754883</v>
      </c>
    </row>
    <row r="80" spans="1:13" x14ac:dyDescent="0.2">
      <c r="A80" s="67">
        <v>1984</v>
      </c>
      <c r="B80" s="564">
        <f>avgprinc!AW73</f>
        <v>14238.544531962012</v>
      </c>
      <c r="C80" s="525">
        <f>avgprinc!AX73</f>
        <v>9413.0576936718262</v>
      </c>
      <c r="D80" s="524">
        <f>avgprinc!AY73</f>
        <v>17142.58044529588</v>
      </c>
      <c r="E80" s="524">
        <f>avgprinc!AZ73</f>
        <v>16153.295704469019</v>
      </c>
      <c r="F80" s="524">
        <f>avgprinc!BA73</f>
        <v>5714.7931524660962</v>
      </c>
      <c r="G80" s="525">
        <f>avgprinc!BB73</f>
        <v>14884.338589859313</v>
      </c>
      <c r="H80" s="533">
        <f>B80*0.5/'TA5'!B80</f>
        <v>0.1569441556930542</v>
      </c>
      <c r="I80" s="544">
        <f>C80*0.5/'TA5'!B80</f>
        <v>0.10375529527664185</v>
      </c>
      <c r="J80" s="551">
        <f>D80*0.5/'TA5'!C80</f>
        <v>0.18122005462646484</v>
      </c>
      <c r="K80" s="544">
        <f>E80*0.5/'TA5'!D80</f>
        <v>0.13450157642364502</v>
      </c>
      <c r="L80" s="551">
        <f>F80*0.5/'TA5'!E80</f>
        <v>8.971250057220459E-2</v>
      </c>
      <c r="M80" s="552">
        <f>G80*0.5/'TA5'!F80</f>
        <v>0.1133630871772766</v>
      </c>
    </row>
    <row r="81" spans="1:13" x14ac:dyDescent="0.2">
      <c r="A81" s="67">
        <v>1985</v>
      </c>
      <c r="B81" s="564">
        <f>avgprinc!AW74</f>
        <v>14448.585404528918</v>
      </c>
      <c r="C81" s="525">
        <f>avgprinc!AX74</f>
        <v>9554.5482312502354</v>
      </c>
      <c r="D81" s="524">
        <f>avgprinc!AY74</f>
        <v>17309.341403253129</v>
      </c>
      <c r="E81" s="524">
        <f>avgprinc!AZ74</f>
        <v>16373.930646027969</v>
      </c>
      <c r="F81" s="524">
        <f>avgprinc!BA74</f>
        <v>5783.2196316227819</v>
      </c>
      <c r="G81" s="525">
        <f>avgprinc!BB74</f>
        <v>15043.509538492905</v>
      </c>
      <c r="H81" s="533">
        <f>B81*0.5/'TA5'!B81</f>
        <v>0.15656280517578122</v>
      </c>
      <c r="I81" s="544">
        <f>C81*0.5/'TA5'!B81</f>
        <v>0.10353171825408937</v>
      </c>
      <c r="J81" s="551">
        <f>D81*0.5/'TA5'!C81</f>
        <v>0.18010962009429932</v>
      </c>
      <c r="K81" s="544">
        <f>E81*0.5/'TA5'!D81</f>
        <v>0.13425815105438232</v>
      </c>
      <c r="L81" s="551">
        <f>F81*0.5/'TA5'!E81</f>
        <v>8.8719248771667494E-2</v>
      </c>
      <c r="M81" s="552">
        <f>G81*0.5/'TA5'!F81</f>
        <v>0.11313366889953615</v>
      </c>
    </row>
    <row r="82" spans="1:13" x14ac:dyDescent="0.2">
      <c r="A82" s="67">
        <v>1986</v>
      </c>
      <c r="B82" s="564">
        <f>avgprinc!AW75</f>
        <v>14281.882933323297</v>
      </c>
      <c r="C82" s="525">
        <f>avgprinc!AX75</f>
        <v>9486.3712119771953</v>
      </c>
      <c r="D82" s="524">
        <f>avgprinc!AY75</f>
        <v>17272.880583222905</v>
      </c>
      <c r="E82" s="524">
        <f>avgprinc!AZ75</f>
        <v>16239.092056177196</v>
      </c>
      <c r="F82" s="524">
        <f>avgprinc!BA75</f>
        <v>5749.7338085754745</v>
      </c>
      <c r="G82" s="525">
        <f>avgprinc!BB75</f>
        <v>14587.910973581751</v>
      </c>
      <c r="H82" s="533">
        <f>B82*0.5/'TA5'!B82</f>
        <v>0.15339553356170654</v>
      </c>
      <c r="I82" s="544">
        <f>C82*0.5/'TA5'!B82</f>
        <v>0.10188901424407959</v>
      </c>
      <c r="J82" s="551">
        <f>D82*0.5/'TA5'!C82</f>
        <v>0.17671537399291992</v>
      </c>
      <c r="K82" s="544">
        <f>E82*0.5/'TA5'!D82</f>
        <v>0.13148009777069092</v>
      </c>
      <c r="L82" s="551">
        <f>F82*0.5/'TA5'!E82</f>
        <v>8.7675392627716051E-2</v>
      </c>
      <c r="M82" s="552">
        <f>G82*0.5/'TA5'!F82</f>
        <v>0.10957860946655273</v>
      </c>
    </row>
    <row r="83" spans="1:13" x14ac:dyDescent="0.2">
      <c r="A83" s="67">
        <v>1987</v>
      </c>
      <c r="B83" s="564">
        <f>avgprinc!AW76</f>
        <v>14456.346943488994</v>
      </c>
      <c r="C83" s="525">
        <f>avgprinc!AX76</f>
        <v>9894.2414518165351</v>
      </c>
      <c r="D83" s="524">
        <f>avgprinc!AY76</f>
        <v>17899.073380789207</v>
      </c>
      <c r="E83" s="524">
        <f>avgprinc!AZ76</f>
        <v>16265.268209646614</v>
      </c>
      <c r="F83" s="524">
        <f>avgprinc!BA76</f>
        <v>6151.9088728042034</v>
      </c>
      <c r="G83" s="525">
        <f>avgprinc!BB76</f>
        <v>14719.941842788683</v>
      </c>
      <c r="H83" s="533">
        <f>B83*0.5/'TA5'!B83</f>
        <v>0.15070939064025879</v>
      </c>
      <c r="I83" s="544">
        <f>C83*0.5/'TA5'!B83</f>
        <v>0.10314881801605225</v>
      </c>
      <c r="J83" s="551">
        <f>D83*0.5/'TA5'!C83</f>
        <v>0.17531323432922363</v>
      </c>
      <c r="K83" s="544">
        <f>E83*0.5/'TA5'!D83</f>
        <v>0.12830156087875366</v>
      </c>
      <c r="L83" s="551">
        <f>F83*0.5/'TA5'!E83</f>
        <v>9.1021537780761733E-2</v>
      </c>
      <c r="M83" s="552">
        <f>G83*0.5/'TA5'!F83</f>
        <v>0.10816210508346556</v>
      </c>
    </row>
    <row r="84" spans="1:13" x14ac:dyDescent="0.2">
      <c r="A84" s="67">
        <v>1988</v>
      </c>
      <c r="B84" s="564">
        <f>avgprinc!AW77</f>
        <v>14729.981148972922</v>
      </c>
      <c r="C84" s="525">
        <f>avgprinc!AX77</f>
        <v>10243.20639483456</v>
      </c>
      <c r="D84" s="524">
        <f>avgprinc!AY77</f>
        <v>18312.778803324531</v>
      </c>
      <c r="E84" s="524">
        <f>avgprinc!AZ77</f>
        <v>16675.983837694388</v>
      </c>
      <c r="F84" s="524">
        <f>avgprinc!BA77</f>
        <v>6396.916513916306</v>
      </c>
      <c r="G84" s="525">
        <f>avgprinc!BB77</f>
        <v>15045.860630501418</v>
      </c>
      <c r="H84" s="533">
        <f>B84*0.5/'TA5'!B84</f>
        <v>0.1473689079284668</v>
      </c>
      <c r="I84" s="544">
        <f>C84*0.5/'TA5'!B84</f>
        <v>0.10248011350631714</v>
      </c>
      <c r="J84" s="551">
        <f>D84*0.5/'TA5'!C84</f>
        <v>0.17147153615951538</v>
      </c>
      <c r="K84" s="544">
        <f>E84*0.5/'TA5'!D84</f>
        <v>0.1262938380241394</v>
      </c>
      <c r="L84" s="551">
        <f>F84*0.5/'TA5'!E84</f>
        <v>9.1019213199615479E-2</v>
      </c>
      <c r="M84" s="552">
        <f>G84*0.5/'TA5'!F84</f>
        <v>0.10637545585632324</v>
      </c>
    </row>
    <row r="85" spans="1:13" x14ac:dyDescent="0.2">
      <c r="A85" s="72">
        <v>1989</v>
      </c>
      <c r="B85" s="565">
        <f>avgprinc!AW78</f>
        <v>14994.636860242048</v>
      </c>
      <c r="C85" s="527">
        <f>avgprinc!AX78</f>
        <v>10579.845153298351</v>
      </c>
      <c r="D85" s="526">
        <f>avgprinc!AY78</f>
        <v>18641.3693374908</v>
      </c>
      <c r="E85" s="526">
        <f>avgprinc!AZ78</f>
        <v>16859.921555680488</v>
      </c>
      <c r="F85" s="526">
        <f>avgprinc!BA78</f>
        <v>6810.6241981562325</v>
      </c>
      <c r="G85" s="527">
        <f>avgprinc!BB78</f>
        <v>15397.451492155176</v>
      </c>
      <c r="H85" s="536">
        <f>B85*0.5/'TA5'!B85</f>
        <v>0.14823001623153687</v>
      </c>
      <c r="I85" s="547">
        <f>C85*0.5/'TA5'!B85</f>
        <v>0.10458743572235106</v>
      </c>
      <c r="J85" s="553">
        <f>D85*0.5/'TA5'!C85</f>
        <v>0.17258644104003906</v>
      </c>
      <c r="K85" s="547">
        <f>E85*0.5/'TA5'!D85</f>
        <v>0.12738901376724243</v>
      </c>
      <c r="L85" s="553">
        <f>F85*0.5/'TA5'!E85</f>
        <v>9.3945860862731934E-2</v>
      </c>
      <c r="M85" s="554">
        <f>G85*0.5/'TA5'!F85</f>
        <v>0.10806721448898317</v>
      </c>
    </row>
    <row r="86" spans="1:13" x14ac:dyDescent="0.2">
      <c r="A86" s="67">
        <v>1990</v>
      </c>
      <c r="B86" s="564">
        <f>avgprinc!AW79</f>
        <v>14805.470919888447</v>
      </c>
      <c r="C86" s="525">
        <f>avgprinc!AX79</f>
        <v>10508.04233207069</v>
      </c>
      <c r="D86" s="524">
        <f>avgprinc!AY79</f>
        <v>18425.290016010029</v>
      </c>
      <c r="E86" s="524">
        <f>avgprinc!AZ79</f>
        <v>16533.21789574463</v>
      </c>
      <c r="F86" s="524">
        <f>avgprinc!BA79</f>
        <v>6849.0038156476085</v>
      </c>
      <c r="G86" s="525">
        <f>avgprinc!BB79</f>
        <v>15066.774882490356</v>
      </c>
      <c r="H86" s="533">
        <f>B86*0.5/'TA5'!B86</f>
        <v>0.14648956060409546</v>
      </c>
      <c r="I86" s="544">
        <f>C86*0.5/'TA5'!B86</f>
        <v>0.10396957397460939</v>
      </c>
      <c r="J86" s="551">
        <f>D86*0.5/'TA5'!C86</f>
        <v>0.17022275924682617</v>
      </c>
      <c r="K86" s="544">
        <f>E86*0.5/'TA5'!D86</f>
        <v>0.1251867413520813</v>
      </c>
      <c r="L86" s="551">
        <f>F86*0.5/'TA5'!E86</f>
        <v>9.4429910182952881E-2</v>
      </c>
      <c r="M86" s="552">
        <f>G86*0.5/'TA5'!F86</f>
        <v>0.10615283250808714</v>
      </c>
    </row>
    <row r="87" spans="1:13" x14ac:dyDescent="0.2">
      <c r="A87" s="67">
        <v>1991</v>
      </c>
      <c r="B87" s="564">
        <f>avgprinc!AW80</f>
        <v>14137.448575600232</v>
      </c>
      <c r="C87" s="525">
        <f>avgprinc!AX80</f>
        <v>10101.654837069347</v>
      </c>
      <c r="D87" s="524">
        <f>avgprinc!AY80</f>
        <v>17641.390171566036</v>
      </c>
      <c r="E87" s="524">
        <f>avgprinc!AZ80</f>
        <v>15433.827038575337</v>
      </c>
      <c r="F87" s="524">
        <f>avgprinc!BA80</f>
        <v>6727.4168730935926</v>
      </c>
      <c r="G87" s="525">
        <f>avgprinc!BB80</f>
        <v>14321.694624087066</v>
      </c>
      <c r="H87" s="533">
        <f>B87*0.5/'TA5'!B87</f>
        <v>0.142802894115448</v>
      </c>
      <c r="I87" s="544">
        <f>C87*0.5/'TA5'!B87</f>
        <v>0.10203719139099121</v>
      </c>
      <c r="J87" s="551">
        <f>D87*0.5/'TA5'!C87</f>
        <v>0.16608709096908569</v>
      </c>
      <c r="K87" s="544">
        <f>E87*0.5/'TA5'!D87</f>
        <v>0.12040203809738159</v>
      </c>
      <c r="L87" s="551">
        <f>F87*0.5/'TA5'!E87</f>
        <v>9.3296408653259263E-2</v>
      </c>
      <c r="M87" s="552">
        <f>G87*0.5/'TA5'!F87</f>
        <v>0.10333186388015747</v>
      </c>
    </row>
    <row r="88" spans="1:13" x14ac:dyDescent="0.2">
      <c r="A88" s="67">
        <v>1992</v>
      </c>
      <c r="B88" s="564">
        <f>avgprinc!AW81</f>
        <v>13504.953919403688</v>
      </c>
      <c r="C88" s="525">
        <f>avgprinc!AX81</f>
        <v>9634.3493108567782</v>
      </c>
      <c r="D88" s="524">
        <f>avgprinc!AY81</f>
        <v>17101.097852337582</v>
      </c>
      <c r="E88" s="524">
        <f>avgprinc!AZ81</f>
        <v>14722.294140961189</v>
      </c>
      <c r="F88" s="524">
        <f>avgprinc!BA81</f>
        <v>6431.1917257524292</v>
      </c>
      <c r="G88" s="525">
        <f>avgprinc!BB81</f>
        <v>13522.941780814059</v>
      </c>
      <c r="H88" s="533">
        <f>B88*0.5/'TA5'!B88</f>
        <v>0.13382488489151001</v>
      </c>
      <c r="I88" s="544">
        <f>C88*0.5/'TA5'!B88</f>
        <v>9.5469832420349121E-2</v>
      </c>
      <c r="J88" s="551">
        <f>D88*0.5/'TA5'!C88</f>
        <v>0.15756362676620483</v>
      </c>
      <c r="K88" s="544">
        <f>E88*0.5/'TA5'!D88</f>
        <v>0.11264145374298097</v>
      </c>
      <c r="L88" s="551">
        <f>F88*0.5/'TA5'!E88</f>
        <v>8.7240636348724379E-2</v>
      </c>
      <c r="M88" s="552">
        <f>G88*0.5/'TA5'!F88</f>
        <v>9.6203446388244629E-2</v>
      </c>
    </row>
    <row r="89" spans="1:13" x14ac:dyDescent="0.2">
      <c r="A89" s="67">
        <v>1993</v>
      </c>
      <c r="B89" s="564">
        <f>avgprinc!AW82</f>
        <v>13755.088201244824</v>
      </c>
      <c r="C89" s="525">
        <f>avgprinc!AX82</f>
        <v>9806.3487107202382</v>
      </c>
      <c r="D89" s="524">
        <f>avgprinc!AY82</f>
        <v>17683.813549327693</v>
      </c>
      <c r="E89" s="524">
        <f>avgprinc!AZ82</f>
        <v>15348.583309141792</v>
      </c>
      <c r="F89" s="524">
        <f>avgprinc!BA82</f>
        <v>6435.9021567015225</v>
      </c>
      <c r="G89" s="525">
        <f>avgprinc!BB82</f>
        <v>13690.444115034938</v>
      </c>
      <c r="H89" s="533">
        <f>B89*0.5/'TA5'!B89</f>
        <v>0.13515287637710571</v>
      </c>
      <c r="I89" s="544">
        <f>C89*0.5/'TA5'!B89</f>
        <v>9.6353888511657715E-2</v>
      </c>
      <c r="J89" s="551">
        <f>D89*0.5/'TA5'!C89</f>
        <v>0.16092634201049805</v>
      </c>
      <c r="K89" s="544">
        <f>E89*0.5/'TA5'!D89</f>
        <v>0.11563944816589355</v>
      </c>
      <c r="L89" s="551">
        <f>F89*0.5/'TA5'!E89</f>
        <v>8.7258040904998765E-2</v>
      </c>
      <c r="M89" s="552">
        <f>G89*0.5/'TA5'!F89</f>
        <v>9.6689164638519287E-2</v>
      </c>
    </row>
    <row r="90" spans="1:13" x14ac:dyDescent="0.2">
      <c r="A90" s="67">
        <v>1994</v>
      </c>
      <c r="B90" s="564">
        <f>avgprinc!AW83</f>
        <v>14390.64481073398</v>
      </c>
      <c r="C90" s="525">
        <f>avgprinc!AX83</f>
        <v>10483.139174401516</v>
      </c>
      <c r="D90" s="524">
        <f>avgprinc!AY83</f>
        <v>18465.805014139289</v>
      </c>
      <c r="E90" s="524">
        <f>avgprinc!AZ83</f>
        <v>16171.852559220897</v>
      </c>
      <c r="F90" s="524">
        <f>avgprinc!BA83</f>
        <v>6989.5044799636889</v>
      </c>
      <c r="G90" s="525">
        <f>avgprinc!BB83</f>
        <v>14310.538520959148</v>
      </c>
      <c r="H90" s="533">
        <f>B90*0.5/'TA5'!B90</f>
        <v>0.136924684047699</v>
      </c>
      <c r="I90" s="544">
        <f>C90*0.5/'TA5'!B90</f>
        <v>9.9745392799377455E-2</v>
      </c>
      <c r="J90" s="551">
        <f>D90*0.5/'TA5'!C90</f>
        <v>0.16290986537933347</v>
      </c>
      <c r="K90" s="544">
        <f>E90*0.5/'TA5'!D90</f>
        <v>0.11833292245864867</v>
      </c>
      <c r="L90" s="551">
        <f>F90*0.5/'TA5'!E90</f>
        <v>9.1699004173278822E-2</v>
      </c>
      <c r="M90" s="552">
        <f>G90*0.5/'TA5'!F90</f>
        <v>9.8126888275146498E-2</v>
      </c>
    </row>
    <row r="91" spans="1:13" x14ac:dyDescent="0.2">
      <c r="A91" s="67">
        <v>1995</v>
      </c>
      <c r="B91" s="564">
        <f>avgprinc!AW84</f>
        <v>14471.134846909226</v>
      </c>
      <c r="C91" s="525">
        <f>avgprinc!AX84</f>
        <v>10807.619695800331</v>
      </c>
      <c r="D91" s="524">
        <f>avgprinc!AY84</f>
        <v>18374.094848877332</v>
      </c>
      <c r="E91" s="524">
        <f>avgprinc!AZ84</f>
        <v>16604.38337393009</v>
      </c>
      <c r="F91" s="524">
        <f>avgprinc!BA84</f>
        <v>7222.5721764268756</v>
      </c>
      <c r="G91" s="525">
        <f>avgprinc!BB84</f>
        <v>14296.309323539466</v>
      </c>
      <c r="H91" s="533">
        <f>B91*0.5/'TA5'!B91</f>
        <v>0.13472980260848999</v>
      </c>
      <c r="I91" s="544">
        <f>C91*0.5/'TA5'!B91</f>
        <v>0.10062158107757567</v>
      </c>
      <c r="J91" s="551">
        <f>D91*0.5/'TA5'!C91</f>
        <v>0.15890747308731079</v>
      </c>
      <c r="K91" s="544">
        <f>E91*0.5/'TA5'!D91</f>
        <v>0.11954581737518309</v>
      </c>
      <c r="L91" s="551">
        <f>F91*0.5/'TA5'!E91</f>
        <v>9.1493904590606689E-2</v>
      </c>
      <c r="M91" s="552">
        <f>G91*0.5/'TA5'!F91</f>
        <v>9.6040964126586928E-2</v>
      </c>
    </row>
    <row r="92" spans="1:13" x14ac:dyDescent="0.2">
      <c r="A92" s="67">
        <v>1996</v>
      </c>
      <c r="B92" s="564">
        <f>avgprinc!AW85</f>
        <v>14793.72815102917</v>
      </c>
      <c r="C92" s="525">
        <f>avgprinc!AX85</f>
        <v>11129.036255267403</v>
      </c>
      <c r="D92" s="524">
        <f>avgprinc!AY85</f>
        <v>18363.337992858404</v>
      </c>
      <c r="E92" s="524">
        <f>avgprinc!AZ85</f>
        <v>16451.638445856282</v>
      </c>
      <c r="F92" s="524">
        <f>avgprinc!BA85</f>
        <v>7697.8384089968786</v>
      </c>
      <c r="G92" s="525">
        <f>avgprinc!BB85</f>
        <v>14489.390432358903</v>
      </c>
      <c r="H92" s="533">
        <f>B92*0.5/'TA5'!B92</f>
        <v>0.13352012634277341</v>
      </c>
      <c r="I92" s="544">
        <f>C92*0.5/'TA5'!B92</f>
        <v>0.10044461488723753</v>
      </c>
      <c r="J92" s="551">
        <f>D92*0.5/'TA5'!C92</f>
        <v>0.15557026863098145</v>
      </c>
      <c r="K92" s="544">
        <f>E92*0.5/'TA5'!D92</f>
        <v>0.11615133285522461</v>
      </c>
      <c r="L92" s="551">
        <f>F92*0.5/'TA5'!E92</f>
        <v>9.3497693538665785E-2</v>
      </c>
      <c r="M92" s="552">
        <f>G92*0.5/'TA5'!F92</f>
        <v>9.4996213912963881E-2</v>
      </c>
    </row>
    <row r="93" spans="1:13" x14ac:dyDescent="0.2">
      <c r="A93" s="67">
        <v>1997</v>
      </c>
      <c r="B93" s="564">
        <f>avgprinc!AW86</f>
        <v>15253.975607579534</v>
      </c>
      <c r="C93" s="525">
        <f>avgprinc!AX86</f>
        <v>11384.025904424916</v>
      </c>
      <c r="D93" s="524">
        <f>avgprinc!AY86</f>
        <v>18874.472742013771</v>
      </c>
      <c r="E93" s="524">
        <f>avgprinc!AZ86</f>
        <v>16802.883152819002</v>
      </c>
      <c r="F93" s="524">
        <f>avgprinc!BA86</f>
        <v>7964.4308744509481</v>
      </c>
      <c r="G93" s="525">
        <f>avgprinc!BB86</f>
        <v>15023.517175065703</v>
      </c>
      <c r="H93" s="533">
        <f>B93*0.5/'TA5'!B93</f>
        <v>0.13284826278686523</v>
      </c>
      <c r="I93" s="544">
        <f>C93*0.5/'TA5'!B93</f>
        <v>9.9144518375396729E-2</v>
      </c>
      <c r="J93" s="551">
        <f>D93*0.5/'TA5'!C93</f>
        <v>0.15422290563583374</v>
      </c>
      <c r="K93" s="544">
        <f>E93*0.5/'TA5'!D93</f>
        <v>0.11369693279266356</v>
      </c>
      <c r="L93" s="551">
        <f>F93*0.5/'TA5'!E93</f>
        <v>9.3840837478637695E-2</v>
      </c>
      <c r="M93" s="552">
        <f>G93*0.5/'TA5'!F93</f>
        <v>9.5131993293762207E-2</v>
      </c>
    </row>
    <row r="94" spans="1:13" x14ac:dyDescent="0.2">
      <c r="A94" s="67">
        <v>1998</v>
      </c>
      <c r="B94" s="564">
        <f>avgprinc!AW87</f>
        <v>15884.762732367944</v>
      </c>
      <c r="C94" s="525">
        <f>avgprinc!AX87</f>
        <v>11982.872429313544</v>
      </c>
      <c r="D94" s="524">
        <f>avgprinc!AY87</f>
        <v>19718.274509387873</v>
      </c>
      <c r="E94" s="524">
        <f>avgprinc!AZ87</f>
        <v>17535.169852651019</v>
      </c>
      <c r="F94" s="524">
        <f>avgprinc!BA87</f>
        <v>8398.6658246802999</v>
      </c>
      <c r="G94" s="525">
        <f>avgprinc!BB87</f>
        <v>15686.332538689438</v>
      </c>
      <c r="H94" s="533">
        <f>B94*0.5/'TA5'!B94</f>
        <v>0.13324201107025146</v>
      </c>
      <c r="I94" s="544">
        <f>C94*0.5/'TA5'!B94</f>
        <v>0.1005128026008606</v>
      </c>
      <c r="J94" s="551">
        <f>D94*0.5/'TA5'!C94</f>
        <v>0.15453487634658813</v>
      </c>
      <c r="K94" s="544">
        <f>E94*0.5/'TA5'!D94</f>
        <v>0.11440622806549074</v>
      </c>
      <c r="L94" s="551">
        <f>F94*0.5/'TA5'!E94</f>
        <v>9.5269739627838121E-2</v>
      </c>
      <c r="M94" s="552">
        <f>G94*0.5/'TA5'!F94</f>
        <v>9.596019983291626E-2</v>
      </c>
    </row>
    <row r="95" spans="1:13" x14ac:dyDescent="0.2">
      <c r="A95" s="72">
        <v>1999</v>
      </c>
      <c r="B95" s="565">
        <f>avgprinc!AW88</f>
        <v>16189.510581073424</v>
      </c>
      <c r="C95" s="527">
        <f>avgprinc!AX88</f>
        <v>12265.081692784499</v>
      </c>
      <c r="D95" s="526">
        <f>avgprinc!AY88</f>
        <v>19921.989942117656</v>
      </c>
      <c r="E95" s="526">
        <f>avgprinc!AZ88</f>
        <v>17788.307956347977</v>
      </c>
      <c r="F95" s="526">
        <f>avgprinc!BA88</f>
        <v>8776.0231556586059</v>
      </c>
      <c r="G95" s="527">
        <f>avgprinc!BB88</f>
        <v>15927.162592785826</v>
      </c>
      <c r="H95" s="536">
        <f>B95*0.5/'TA5'!B95</f>
        <v>0.13185179233551025</v>
      </c>
      <c r="I95" s="547">
        <f>C95*0.5/'TA5'!B95</f>
        <v>9.9890172481536851E-2</v>
      </c>
      <c r="J95" s="553">
        <f>D95*0.5/'TA5'!C95</f>
        <v>0.15119421482086182</v>
      </c>
      <c r="K95" s="547">
        <f>E95*0.5/'TA5'!D95</f>
        <v>0.11232680082321167</v>
      </c>
      <c r="L95" s="553">
        <f>F95*0.5/'TA5'!E95</f>
        <v>9.7077310085296631E-2</v>
      </c>
      <c r="M95" s="554">
        <f>G95*0.5/'TA5'!F95</f>
        <v>9.5004320144653306E-2</v>
      </c>
    </row>
    <row r="96" spans="1:13" x14ac:dyDescent="0.2">
      <c r="A96" s="77">
        <v>2000</v>
      </c>
      <c r="B96" s="566">
        <f>avgprinc!AW89</f>
        <v>16714.398227337286</v>
      </c>
      <c r="C96" s="529">
        <f>avgprinc!AX89</f>
        <v>12756.774783671897</v>
      </c>
      <c r="D96" s="528">
        <f>avgprinc!AY89</f>
        <v>20266.115349921911</v>
      </c>
      <c r="E96" s="528">
        <f>avgprinc!AZ89</f>
        <v>18094.956626325722</v>
      </c>
      <c r="F96" s="528">
        <f>avgprinc!BA89</f>
        <v>9322.9413157051858</v>
      </c>
      <c r="G96" s="529">
        <f>avgprinc!BB89</f>
        <v>16532.874429869091</v>
      </c>
      <c r="H96" s="537">
        <f>B96*0.5/'TA5'!B96</f>
        <v>0.13173300027847287</v>
      </c>
      <c r="I96" s="548">
        <f>C96*0.5/'TA5'!B96</f>
        <v>0.10054135322570801</v>
      </c>
      <c r="J96" s="555">
        <f>D96*0.5/'TA5'!C96</f>
        <v>0.14981091022491455</v>
      </c>
      <c r="K96" s="548">
        <f>E96*0.5/'TA5'!D96</f>
        <v>0.11090201139450072</v>
      </c>
      <c r="L96" s="555">
        <f>F96*0.5/'TA5'!E96</f>
        <v>9.9606215953826904E-2</v>
      </c>
      <c r="M96" s="556">
        <f>G96*0.5/'TA5'!F96</f>
        <v>9.5592021942138672E-2</v>
      </c>
    </row>
    <row r="97" spans="1:13" x14ac:dyDescent="0.2">
      <c r="A97" s="67">
        <v>2001</v>
      </c>
      <c r="B97" s="564">
        <f>avgprinc!AW90</f>
        <v>16713.694210098827</v>
      </c>
      <c r="C97" s="525">
        <f>avgprinc!AX90</f>
        <v>12668.114932343969</v>
      </c>
      <c r="D97" s="524">
        <f>avgprinc!AY90</f>
        <v>20287.527053341739</v>
      </c>
      <c r="E97" s="524">
        <f>avgprinc!AZ90</f>
        <v>18095.334501945264</v>
      </c>
      <c r="F97" s="524">
        <f>avgprinc!BA90</f>
        <v>9120.0329813266108</v>
      </c>
      <c r="G97" s="525">
        <f>avgprinc!BB90</f>
        <v>16680.593945129523</v>
      </c>
      <c r="H97" s="533">
        <f>B97*0.5/'TA5'!B97</f>
        <v>0.13237428665161133</v>
      </c>
      <c r="I97" s="544">
        <f>C97*0.5/'TA5'!B97</f>
        <v>0.10033285617828369</v>
      </c>
      <c r="J97" s="551">
        <f>D97*0.5/'TA5'!C97</f>
        <v>0.15073621273040774</v>
      </c>
      <c r="K97" s="544">
        <f>E97*0.5/'TA5'!D97</f>
        <v>0.11160731315612794</v>
      </c>
      <c r="L97" s="551">
        <f>F97*0.5/'TA5'!E97</f>
        <v>9.7685337066650391E-2</v>
      </c>
      <c r="M97" s="552">
        <f>G97*0.5/'TA5'!F97</f>
        <v>9.6697509288787828E-2</v>
      </c>
    </row>
    <row r="98" spans="1:13" x14ac:dyDescent="0.2">
      <c r="A98" s="67">
        <v>2002</v>
      </c>
      <c r="B98" s="564">
        <f>avgprinc!AW91</f>
        <v>16531.882736055581</v>
      </c>
      <c r="C98" s="525">
        <f>avgprinc!AX91</f>
        <v>12485.195976226172</v>
      </c>
      <c r="D98" s="524">
        <f>avgprinc!AY91</f>
        <v>20174.254199563915</v>
      </c>
      <c r="E98" s="524">
        <f>avgprinc!AZ91</f>
        <v>17790.286537254982</v>
      </c>
      <c r="F98" s="524">
        <f>avgprinc!BA91</f>
        <v>9056.819502163542</v>
      </c>
      <c r="G98" s="525">
        <f>avgprinc!BB91</f>
        <v>16467.263190647533</v>
      </c>
      <c r="H98" s="533">
        <f>B98*0.5/'TA5'!B98</f>
        <v>0.13122916221618652</v>
      </c>
      <c r="I98" s="544">
        <f>C98*0.5/'TA5'!B98</f>
        <v>9.9106788635253906E-2</v>
      </c>
      <c r="J98" s="551">
        <f>D98*0.5/'TA5'!C98</f>
        <v>0.15043264627456665</v>
      </c>
      <c r="K98" s="544">
        <f>E98*0.5/'TA5'!D98</f>
        <v>0.11105161905288696</v>
      </c>
      <c r="L98" s="551">
        <f>F98*0.5/'TA5'!E98</f>
        <v>9.5777809619903564E-2</v>
      </c>
      <c r="M98" s="552">
        <f>G98*0.5/'TA5'!F98</f>
        <v>9.5883786678314209E-2</v>
      </c>
    </row>
    <row r="99" spans="1:13" x14ac:dyDescent="0.2">
      <c r="A99" s="67">
        <v>2003</v>
      </c>
      <c r="B99" s="564">
        <f>avgprinc!AW92</f>
        <v>16303.024132215405</v>
      </c>
      <c r="C99" s="525">
        <f>avgprinc!AX92</f>
        <v>12327.555091992628</v>
      </c>
      <c r="D99" s="524">
        <f>avgprinc!AY92</f>
        <v>19875.963314139892</v>
      </c>
      <c r="E99" s="524">
        <f>avgprinc!AZ92</f>
        <v>17245.624495462118</v>
      </c>
      <c r="F99" s="524">
        <f>avgprinc!BA92</f>
        <v>9110.2517369969337</v>
      </c>
      <c r="G99" s="525">
        <f>avgprinc!BB92</f>
        <v>16241.022070459936</v>
      </c>
      <c r="H99" s="533">
        <f>B99*0.5/'TA5'!B99</f>
        <v>0.12806922197341919</v>
      </c>
      <c r="I99" s="544">
        <f>C99*0.5/'TA5'!B99</f>
        <v>9.6839725971221924E-2</v>
      </c>
      <c r="J99" s="551">
        <f>D99*0.5/'TA5'!C99</f>
        <v>0.14654594659805298</v>
      </c>
      <c r="K99" s="544">
        <f>E99*0.5/'TA5'!D99</f>
        <v>0.10758286714553834</v>
      </c>
      <c r="L99" s="551">
        <f>F99*0.5/'TA5'!E99</f>
        <v>9.3945562839508071E-2</v>
      </c>
      <c r="M99" s="552">
        <f>G99*0.5/'TA5'!F99</f>
        <v>9.3542754650115967E-2</v>
      </c>
    </row>
    <row r="100" spans="1:13" x14ac:dyDescent="0.2">
      <c r="A100" s="67">
        <v>2004</v>
      </c>
      <c r="B100" s="564">
        <f>avgprinc!AW93</f>
        <v>16645.573921969888</v>
      </c>
      <c r="C100" s="525">
        <f>avgprinc!AX93</f>
        <v>12574.334682600376</v>
      </c>
      <c r="D100" s="524">
        <f>avgprinc!AY93</f>
        <v>20207.434444412771</v>
      </c>
      <c r="E100" s="524">
        <f>avgprinc!AZ93</f>
        <v>17604.637284170272</v>
      </c>
      <c r="F100" s="524">
        <f>avgprinc!BA93</f>
        <v>9307.8933502604232</v>
      </c>
      <c r="G100" s="525">
        <f>avgprinc!BB93</f>
        <v>16618.065364683367</v>
      </c>
      <c r="H100" s="533">
        <f>B100*0.5/'TA5'!B100</f>
        <v>0.12703424692153931</v>
      </c>
      <c r="I100" s="544">
        <f>C100*0.5/'TA5'!B100</f>
        <v>9.5963716506958022E-2</v>
      </c>
      <c r="J100" s="551">
        <f>D100*0.5/'TA5'!C100</f>
        <v>0.14489805698394775</v>
      </c>
      <c r="K100" s="544">
        <f>E100*0.5/'TA5'!D100</f>
        <v>0.10661524534225464</v>
      </c>
      <c r="L100" s="551">
        <f>F100*0.5/'TA5'!E100</f>
        <v>9.3250632286071777E-2</v>
      </c>
      <c r="M100" s="552">
        <f>G100*0.5/'TA5'!F100</f>
        <v>9.3061327934265151E-2</v>
      </c>
    </row>
    <row r="101" spans="1:13" x14ac:dyDescent="0.2">
      <c r="A101" s="67">
        <v>2005</v>
      </c>
      <c r="B101" s="564">
        <f>avgprinc!AW94</f>
        <v>16771.368647259966</v>
      </c>
      <c r="C101" s="525">
        <f>avgprinc!AX94</f>
        <v>12777.002432834626</v>
      </c>
      <c r="D101" s="524">
        <f>avgprinc!AY94</f>
        <v>20028.51321976657</v>
      </c>
      <c r="E101" s="524">
        <f>avgprinc!AZ94</f>
        <v>17620.522448620857</v>
      </c>
      <c r="F101" s="524">
        <f>avgprinc!BA94</f>
        <v>9574.4140149078921</v>
      </c>
      <c r="G101" s="525">
        <f>avgprinc!BB94</f>
        <v>16571.873154800218</v>
      </c>
      <c r="H101" s="533">
        <f>B101*0.5/'TA5'!B101</f>
        <v>0.12487965822219849</v>
      </c>
      <c r="I101" s="544">
        <f>C101*0.5/'TA5'!B101</f>
        <v>9.513759613037108E-2</v>
      </c>
      <c r="J101" s="551">
        <f>D101*0.5/'TA5'!C101</f>
        <v>0.14092314243316648</v>
      </c>
      <c r="K101" s="544">
        <f>E101*0.5/'TA5'!D101</f>
        <v>0.10403108596801758</v>
      </c>
      <c r="L101" s="551">
        <f>F101*0.5/'TA5'!E101</f>
        <v>9.3829810619354248E-2</v>
      </c>
      <c r="M101" s="552">
        <f>G101*0.5/'TA5'!F101</f>
        <v>9.0949475765228285E-2</v>
      </c>
    </row>
    <row r="102" spans="1:13" x14ac:dyDescent="0.2">
      <c r="A102" s="67">
        <v>2006</v>
      </c>
      <c r="B102" s="564">
        <f>avgprinc!AW95</f>
        <v>16943.348974350276</v>
      </c>
      <c r="C102" s="525">
        <f>avgprinc!AX95</f>
        <v>12981.766789210669</v>
      </c>
      <c r="D102" s="524">
        <f>avgprinc!AY95</f>
        <v>19759.872710383403</v>
      </c>
      <c r="E102" s="524">
        <f>avgprinc!AZ95</f>
        <v>17516.948915255041</v>
      </c>
      <c r="F102" s="524">
        <f>avgprinc!BA95</f>
        <v>9887.1947810435631</v>
      </c>
      <c r="G102" s="525">
        <f>avgprinc!BB95</f>
        <v>16915.129532921575</v>
      </c>
      <c r="H102" s="533">
        <f>B102*0.5/'TA5'!B102</f>
        <v>0.12319660186767578</v>
      </c>
      <c r="I102" s="544">
        <f>C102*0.5/'TA5'!B102</f>
        <v>9.4391584396362291E-2</v>
      </c>
      <c r="J102" s="551">
        <f>D102*0.5/'TA5'!C102</f>
        <v>0.13649588823318479</v>
      </c>
      <c r="K102" s="544">
        <f>E102*0.5/'TA5'!D102</f>
        <v>0.1017732620239258</v>
      </c>
      <c r="L102" s="551">
        <f>F102*0.5/'TA5'!E102</f>
        <v>9.3402385711669922E-2</v>
      </c>
      <c r="M102" s="552">
        <f>G102*0.5/'TA5'!F102</f>
        <v>9.0655982494354262E-2</v>
      </c>
    </row>
    <row r="103" spans="1:13" x14ac:dyDescent="0.2">
      <c r="A103" s="67">
        <v>2007</v>
      </c>
      <c r="B103" s="564">
        <f>avgprinc!AW96</f>
        <v>17090.999657753422</v>
      </c>
      <c r="C103" s="525">
        <f>avgprinc!AX96</f>
        <v>13119.205792654462</v>
      </c>
      <c r="D103" s="524">
        <f>avgprinc!AY96</f>
        <v>19848.423078701551</v>
      </c>
      <c r="E103" s="524">
        <f>avgprinc!AZ96</f>
        <v>18021.803288123232</v>
      </c>
      <c r="F103" s="524">
        <f>avgprinc!BA96</f>
        <v>9864.2652859948957</v>
      </c>
      <c r="G103" s="525">
        <f>avgprinc!BB96</f>
        <v>17208.108061534338</v>
      </c>
      <c r="H103" s="533">
        <f>B103*0.5/'TA5'!B103</f>
        <v>0.1256750226020813</v>
      </c>
      <c r="I103" s="544">
        <f>C103*0.5/'TA5'!B103</f>
        <v>9.6469283103942871E-2</v>
      </c>
      <c r="J103" s="551">
        <f>D103*0.5/'TA5'!C103</f>
        <v>0.13806861639022827</v>
      </c>
      <c r="K103" s="544">
        <f>E103*0.5/'TA5'!D103</f>
        <v>0.10541391372680663</v>
      </c>
      <c r="L103" s="551">
        <f>F103*0.5/'TA5'!E103</f>
        <v>9.4806492328643799E-2</v>
      </c>
      <c r="M103" s="552">
        <f>G103*0.5/'TA5'!F103</f>
        <v>9.3464970588684096E-2</v>
      </c>
    </row>
    <row r="104" spans="1:13" x14ac:dyDescent="0.2">
      <c r="A104" s="67">
        <v>2008</v>
      </c>
      <c r="B104" s="564">
        <f>avgprinc!AW97</f>
        <v>16019.66501407656</v>
      </c>
      <c r="C104" s="525">
        <f>avgprinc!AX97</f>
        <v>12319.659093501406</v>
      </c>
      <c r="D104" s="524">
        <f>avgprinc!AY97</f>
        <v>18686.823032998553</v>
      </c>
      <c r="E104" s="524">
        <f>avgprinc!AZ97</f>
        <v>16260.56605636717</v>
      </c>
      <c r="F104" s="524">
        <f>avgprinc!BA97</f>
        <v>9599.1095539804737</v>
      </c>
      <c r="G104" s="525">
        <f>avgprinc!BB97</f>
        <v>15991.768812113465</v>
      </c>
      <c r="H104" s="533">
        <f>B104*0.5/'TA5'!B104</f>
        <v>0.12113988399505615</v>
      </c>
      <c r="I104" s="544">
        <f>C104*0.5/'TA5'!B104</f>
        <v>9.3160629272460938E-2</v>
      </c>
      <c r="J104" s="551">
        <f>D104*0.5/'TA5'!C104</f>
        <v>0.13340246677398682</v>
      </c>
      <c r="K104" s="544">
        <f>E104*0.5/'TA5'!D104</f>
        <v>9.8550200462341295E-2</v>
      </c>
      <c r="L104" s="551">
        <f>F104*0.5/'TA5'!E104</f>
        <v>9.407418966293335E-2</v>
      </c>
      <c r="M104" s="552">
        <f>G104*0.5/'TA5'!F104</f>
        <v>8.9615046977996826E-2</v>
      </c>
    </row>
    <row r="105" spans="1:13" x14ac:dyDescent="0.2">
      <c r="A105" s="72">
        <v>2009</v>
      </c>
      <c r="B105" s="567">
        <f>avgprinc!AW98</f>
        <v>14659.990877264432</v>
      </c>
      <c r="C105" s="568">
        <f>avgprinc!AX98</f>
        <v>11261.868351076409</v>
      </c>
      <c r="D105" s="526">
        <f>avgprinc!AY98</f>
        <v>17364.295928586329</v>
      </c>
      <c r="E105" s="526">
        <f>avgprinc!AZ98</f>
        <v>14493.040975372725</v>
      </c>
      <c r="F105" s="526">
        <f>avgprinc!BA98</f>
        <v>8998.474823891358</v>
      </c>
      <c r="G105" s="527">
        <f>avgprinc!BB98</f>
        <v>14597.580302305279</v>
      </c>
      <c r="H105" s="536">
        <f>B105*0.5/'TA5'!B105</f>
        <v>0.11615562438964842</v>
      </c>
      <c r="I105" s="547">
        <f>C105*0.5/'TA5'!B105</f>
        <v>8.9231252670288072E-2</v>
      </c>
      <c r="J105" s="557">
        <f>D105*0.5/'TA5'!C105</f>
        <v>0.12944859266281131</v>
      </c>
      <c r="K105" s="558">
        <f>E105*0.5/'TA5'!D105</f>
        <v>9.3574881553649902E-2</v>
      </c>
      <c r="L105" s="553">
        <f>F105*0.5/'TA5'!E105</f>
        <v>9.0129852294921861E-2</v>
      </c>
      <c r="M105" s="554">
        <f>G105*0.5/'TA5'!F105</f>
        <v>8.5610747337341309E-2</v>
      </c>
    </row>
    <row r="106" spans="1:13" x14ac:dyDescent="0.2">
      <c r="A106" s="67">
        <v>2010</v>
      </c>
      <c r="B106" s="569">
        <f>avgprinc!AW99</f>
        <v>14853.291462853422</v>
      </c>
      <c r="C106" s="570">
        <f>avgprinc!AX99</f>
        <v>11516.069032258982</v>
      </c>
      <c r="D106" s="524">
        <f>avgprinc!AY99</f>
        <v>16862.441870320294</v>
      </c>
      <c r="E106" s="524">
        <f>avgprinc!AZ99</f>
        <v>14391.885385892012</v>
      </c>
      <c r="F106" s="524">
        <f>avgprinc!BA99</f>
        <v>9413.5329709721445</v>
      </c>
      <c r="G106" s="525">
        <f>avgprinc!BB99</f>
        <v>14656.501991913618</v>
      </c>
      <c r="H106" s="533">
        <f>B106*0.5/'TA5'!B106</f>
        <v>0.11398577690124512</v>
      </c>
      <c r="I106" s="544">
        <f>C106*0.5/'TA5'!B106</f>
        <v>8.8375568389892578E-2</v>
      </c>
      <c r="J106" s="559">
        <f>D106*0.5/'TA5'!C106</f>
        <v>0.12318933010101317</v>
      </c>
      <c r="K106" s="560">
        <f>E106*0.5/'TA5'!D106</f>
        <v>9.0671539306640611E-2</v>
      </c>
      <c r="L106" s="551">
        <f>F106*0.5/'TA5'!E106</f>
        <v>9.0729296207427965E-2</v>
      </c>
      <c r="M106" s="552">
        <f>G106*0.5/'TA5'!F106</f>
        <v>8.3680093288421631E-2</v>
      </c>
    </row>
    <row r="107" spans="1:13" x14ac:dyDescent="0.2">
      <c r="A107" s="67">
        <v>2011</v>
      </c>
      <c r="B107" s="569">
        <f>avgprinc!AW100</f>
        <v>14744.214203546997</v>
      </c>
      <c r="C107" s="570">
        <f>avgprinc!AX100</f>
        <v>11336.09800810774</v>
      </c>
      <c r="D107" s="524">
        <f>avgprinc!AY100</f>
        <v>16877.397842874656</v>
      </c>
      <c r="E107" s="524">
        <f>avgprinc!AZ100</f>
        <v>14658.113084442555</v>
      </c>
      <c r="F107" s="524">
        <f>avgprinc!BA100</f>
        <v>9077.3397589790166</v>
      </c>
      <c r="G107" s="525">
        <f>avgprinc!BB100</f>
        <v>14458.518896873748</v>
      </c>
      <c r="H107" s="533">
        <f>B107*0.5/'TA5'!B107</f>
        <v>0.11124604940414429</v>
      </c>
      <c r="I107" s="544">
        <f>C107*0.5/'TA5'!B107</f>
        <v>8.553159236907959E-2</v>
      </c>
      <c r="J107" s="559">
        <f>D107*0.5/'TA5'!C107</f>
        <v>0.12067437171936034</v>
      </c>
      <c r="K107" s="560">
        <f>E107*0.5/'TA5'!D107</f>
        <v>8.9180231094360352E-2</v>
      </c>
      <c r="L107" s="551">
        <f>F107*0.5/'TA5'!E107</f>
        <v>8.8053464889526367E-2</v>
      </c>
      <c r="M107" s="552">
        <f>G107*0.5/'TA5'!F107</f>
        <v>8.145606517791748E-2</v>
      </c>
    </row>
    <row r="108" spans="1:13" x14ac:dyDescent="0.2">
      <c r="A108" s="67">
        <v>2012</v>
      </c>
      <c r="B108" s="569">
        <f>avgprinc!AW101</f>
        <v>14906.593203496926</v>
      </c>
      <c r="C108" s="570">
        <f>avgprinc!AX101</f>
        <v>11605.913252179778</v>
      </c>
      <c r="D108" s="524">
        <f>avgprinc!AY101</f>
        <v>16270.03630083106</v>
      </c>
      <c r="E108" s="524">
        <f>avgprinc!AZ101</f>
        <v>14658.62869477644</v>
      </c>
      <c r="F108" s="524">
        <f>avgprinc!BA101</f>
        <v>9503.3356112072688</v>
      </c>
      <c r="G108" s="525">
        <f>avgprinc!BB101</f>
        <v>14550.626080789156</v>
      </c>
      <c r="H108" s="533">
        <f>B108*0.5/'TA5'!B108</f>
        <v>0.10975694656372069</v>
      </c>
      <c r="I108" s="544">
        <f>C108*0.5/'TA5'!B108</f>
        <v>8.5454106330871568E-2</v>
      </c>
      <c r="J108" s="559">
        <f>D108*0.5/'TA5'!C108</f>
        <v>0.11466127634048462</v>
      </c>
      <c r="K108" s="560">
        <f>E108*0.5/'TA5'!D108</f>
        <v>8.7430655956268297E-2</v>
      </c>
      <c r="L108" s="551">
        <f>F108*0.5/'TA5'!E108</f>
        <v>8.9409232139587402E-2</v>
      </c>
      <c r="M108" s="552">
        <f>G108*0.5/'TA5'!F108</f>
        <v>8.0143570899963393E-2</v>
      </c>
    </row>
    <row r="109" spans="1:13" x14ac:dyDescent="0.2">
      <c r="A109" s="67">
        <v>2013</v>
      </c>
      <c r="B109" s="569">
        <f>avgprinc!AW102</f>
        <v>15083.713315868246</v>
      </c>
      <c r="C109" s="570">
        <f>avgprinc!AX102</f>
        <v>11725.221636457665</v>
      </c>
      <c r="D109" s="524">
        <f>avgprinc!AY102</f>
        <v>18685.926643612096</v>
      </c>
      <c r="E109" s="524">
        <f>avgprinc!AZ102</f>
        <v>15638.566606144987</v>
      </c>
      <c r="F109" s="524">
        <f>avgprinc!BA102</f>
        <v>9075.1797648004886</v>
      </c>
      <c r="G109" s="525">
        <f>avgprinc!BB102</f>
        <v>14878.822758315668</v>
      </c>
      <c r="H109" s="533">
        <f>B109*0.5/'TA5'!B109</f>
        <v>0.11101382970809937</v>
      </c>
      <c r="I109" s="544">
        <f>C109*0.5/'TA5'!B109</f>
        <v>8.6295843124389648E-2</v>
      </c>
      <c r="J109" s="559">
        <f>D109*0.5/'TA5'!C109</f>
        <v>0.12970244884490967</v>
      </c>
      <c r="K109" s="560">
        <f>E109*0.5/'TA5'!D109</f>
        <v>9.2672288417816162E-2</v>
      </c>
      <c r="L109" s="551">
        <f>F109*0.5/'TA5'!E109</f>
        <v>8.5849583148956285E-2</v>
      </c>
      <c r="M109" s="552">
        <f>G109*0.5/'TA5'!F109</f>
        <v>8.1840813159942627E-2</v>
      </c>
    </row>
    <row r="110" spans="1:13" x14ac:dyDescent="0.2">
      <c r="A110" s="67">
        <v>2014</v>
      </c>
      <c r="B110" s="569">
        <f>avgprinc!AW103</f>
        <v>15254.173727771635</v>
      </c>
      <c r="C110" s="570">
        <f>avgprinc!AX103</f>
        <v>11886.629091521318</v>
      </c>
      <c r="D110" s="524">
        <f>avgprinc!AY103</f>
        <v>19150.170216731483</v>
      </c>
      <c r="E110" s="524">
        <f>avgprinc!AZ103</f>
        <v>15917.384553632977</v>
      </c>
      <c r="F110" s="524">
        <f>avgprinc!BA103</f>
        <v>9186.8529038869601</v>
      </c>
      <c r="G110" s="525">
        <f>avgprinc!BB103</f>
        <v>14919.816020919052</v>
      </c>
      <c r="H110" s="533">
        <f>B110*0.5/'TA5'!B110</f>
        <v>0.10965299606323241</v>
      </c>
      <c r="I110" s="544">
        <f>C110*0.5/'TA5'!B110</f>
        <v>8.5445761680603027E-2</v>
      </c>
      <c r="J110" s="559">
        <f>D110*0.5/'TA5'!C110</f>
        <v>0.12959790229797366</v>
      </c>
      <c r="K110" s="560">
        <f>E110*0.5/'TA5'!D110</f>
        <v>9.2008292675018311E-2</v>
      </c>
      <c r="L110" s="551">
        <f>F110*0.5/'TA5'!E110</f>
        <v>8.4980368614196777E-2</v>
      </c>
      <c r="M110" s="552">
        <f>G110*0.5/'TA5'!F110</f>
        <v>8.0432116985321031E-2</v>
      </c>
    </row>
    <row r="111" spans="1:13" x14ac:dyDescent="0.2">
      <c r="A111" s="67">
        <v>2015</v>
      </c>
      <c r="B111" s="569">
        <f>avgprinc!AW104</f>
        <v>15501.998511219574</v>
      </c>
      <c r="C111" s="570">
        <f>avgprinc!AX104</f>
        <v>12135.109154033324</v>
      </c>
      <c r="D111" s="524">
        <f>avgprinc!AY104</f>
        <v>19151.730712484965</v>
      </c>
      <c r="E111" s="524">
        <f>avgprinc!AZ104</f>
        <v>16078.53751470452</v>
      </c>
      <c r="F111" s="524">
        <f>avgprinc!BA104</f>
        <v>9476.4205617522202</v>
      </c>
      <c r="G111" s="525">
        <f>avgprinc!BB104</f>
        <v>15239.849841298892</v>
      </c>
      <c r="H111" s="533">
        <f>B111*0.5/'TA5'!B111</f>
        <v>0.10965859889984129</v>
      </c>
      <c r="I111" s="544">
        <f>C111*0.5/'TA5'!B111</f>
        <v>8.5841774940490709E-2</v>
      </c>
      <c r="J111" s="559">
        <f>D111*0.5/'TA5'!C111</f>
        <v>0.12803024053573608</v>
      </c>
      <c r="K111" s="560">
        <f>E111*0.5/'TA5'!D111</f>
        <v>9.1769814491271973E-2</v>
      </c>
      <c r="L111" s="551">
        <f>F111*0.5/'TA5'!E111</f>
        <v>8.5860013961791978E-2</v>
      </c>
      <c r="M111" s="552">
        <f>G111*0.5/'TA5'!F111</f>
        <v>8.096837997436522E-2</v>
      </c>
    </row>
    <row r="112" spans="1:13" x14ac:dyDescent="0.2">
      <c r="A112" s="67">
        <v>2016</v>
      </c>
      <c r="B112" s="569">
        <f>avgprinc!AW105</f>
        <v>15257.2262004267</v>
      </c>
      <c r="C112" s="570">
        <f>avgprinc!AX105</f>
        <v>11980.095921821408</v>
      </c>
      <c r="D112" s="524">
        <f>avgprinc!AY105</f>
        <v>18714.32216543761</v>
      </c>
      <c r="E112" s="524">
        <f>avgprinc!AZ105</f>
        <v>15667.035602563308</v>
      </c>
      <c r="F112" s="524">
        <f>avgprinc!BA105</f>
        <v>9526.5674058861186</v>
      </c>
      <c r="G112" s="525">
        <f>avgprinc!BB105</f>
        <v>14898.406225185661</v>
      </c>
      <c r="H112" s="533">
        <f>B112*0.5/'TA5'!B112</f>
        <v>0.1082247495651245</v>
      </c>
      <c r="I112" s="544">
        <f>C112*0.5/'TA5'!B112</f>
        <v>8.4978938102722154E-2</v>
      </c>
      <c r="J112" s="559">
        <f>D112*0.5/'TA5'!C112</f>
        <v>0.12590122222900391</v>
      </c>
      <c r="K112" s="560">
        <f>E112*0.5/'TA5'!D112</f>
        <v>8.9915037155151381E-2</v>
      </c>
      <c r="L112" s="551">
        <f>F112*0.5/'TA5'!E112</f>
        <v>8.6091279983520494E-2</v>
      </c>
      <c r="M112" s="552">
        <f>G112*0.5/'TA5'!F112</f>
        <v>7.9683184623718262E-2</v>
      </c>
    </row>
    <row r="113" spans="1:13" x14ac:dyDescent="0.2">
      <c r="A113" s="67">
        <v>2017</v>
      </c>
      <c r="B113" s="569">
        <f>avgprinc!AW106</f>
        <v>16364.618538162287</v>
      </c>
      <c r="C113" s="570">
        <f>avgprinc!AX106</f>
        <v>12692.350489148201</v>
      </c>
      <c r="D113" s="524">
        <f>avgprinc!AY106</f>
        <v>18225.15893682263</v>
      </c>
      <c r="E113" s="524">
        <f>avgprinc!AZ106</f>
        <v>16045.435256176284</v>
      </c>
      <c r="F113" s="524">
        <f>avgprinc!BA106</f>
        <v>10398.743325963464</v>
      </c>
      <c r="G113" s="525">
        <f>avgprinc!BB106</f>
        <v>16363.265908767607</v>
      </c>
      <c r="H113" s="533">
        <f>B113*0.5/'TA5'!B113</f>
        <v>0.11386597156524658</v>
      </c>
      <c r="I113" s="544">
        <f>C113*0.5/'TA5'!B113</f>
        <v>8.8314116001129137E-2</v>
      </c>
      <c r="J113" s="559">
        <f>D113*0.5/'TA5'!C113</f>
        <v>0.12064319849014282</v>
      </c>
      <c r="K113" s="560">
        <f>E113*0.5/'TA5'!D113</f>
        <v>9.057462215423584E-2</v>
      </c>
      <c r="L113" s="551">
        <f>F113*0.5/'TA5'!E113</f>
        <v>9.2279851436614976E-2</v>
      </c>
      <c r="M113" s="552">
        <f>G113*0.5/'TA5'!F113</f>
        <v>8.4848403930664062E-2</v>
      </c>
    </row>
    <row r="114" spans="1:13" x14ac:dyDescent="0.2">
      <c r="A114" s="67">
        <v>2018</v>
      </c>
      <c r="B114" s="569">
        <f>avgprinc!AW107</f>
        <v>16599.48357284912</v>
      </c>
      <c r="C114" s="570">
        <f>avgprinc!AX107</f>
        <v>12827.293836411607</v>
      </c>
      <c r="D114" s="524">
        <f>avgprinc!AY107</f>
        <v>18608.20981014971</v>
      </c>
      <c r="E114" s="524">
        <f>avgprinc!AZ107</f>
        <v>16314.483111477313</v>
      </c>
      <c r="F114" s="524">
        <f>avgprinc!BA107</f>
        <v>10451.724251525562</v>
      </c>
      <c r="G114" s="525">
        <f>avgprinc!BB107</f>
        <v>16629.798947331496</v>
      </c>
      <c r="H114" s="533">
        <f>B114*0.5/'TA5'!B114</f>
        <v>0.1135653853416443</v>
      </c>
      <c r="I114" s="544">
        <f>C114*0.5/'TA5'!B114</f>
        <v>8.775794506072998E-2</v>
      </c>
      <c r="J114" s="559">
        <f>D114*0.5/'TA5'!C114</f>
        <v>0.12104141712188721</v>
      </c>
      <c r="K114" s="560">
        <f>E114*0.5/'TA5'!D114</f>
        <v>9.0552866458892822E-2</v>
      </c>
      <c r="L114" s="551">
        <f>F114*0.5/'TA5'!E114</f>
        <v>9.1190874576568617E-2</v>
      </c>
      <c r="M114" s="552">
        <f>G114*0.5/'TA5'!F114</f>
        <v>8.481150865554811E-2</v>
      </c>
    </row>
    <row r="115" spans="1:13" x14ac:dyDescent="0.2">
      <c r="A115" s="67">
        <v>2019</v>
      </c>
      <c r="B115" s="569">
        <f>avgprinc!AW108</f>
        <v>16640.088214261141</v>
      </c>
      <c r="C115" s="570">
        <f>avgprinc!AX108</f>
        <v>12801.315935859848</v>
      </c>
      <c r="D115" s="524">
        <f>avgprinc!AY108</f>
        <v>18762.855207788893</v>
      </c>
      <c r="E115" s="524">
        <f>avgprinc!AZ108</f>
        <v>16359.386771357691</v>
      </c>
      <c r="F115" s="524">
        <f>avgprinc!BA108</f>
        <v>10380.101783869237</v>
      </c>
      <c r="G115" s="525">
        <f>avgprinc!BB108</f>
        <v>16680.148547606557</v>
      </c>
      <c r="H115" s="533">
        <f>B115*0.5/'TA5'!B115</f>
        <v>0.11327284574508667</v>
      </c>
      <c r="I115" s="544">
        <f>C115*0.5/'TA5'!B115</f>
        <v>8.7141454219818115E-2</v>
      </c>
      <c r="J115" s="559">
        <f>D115*0.5/'TA5'!C115</f>
        <v>0.12123471498489381</v>
      </c>
      <c r="K115" s="560">
        <f>E115*0.5/'TA5'!D115</f>
        <v>9.0223729610443115E-2</v>
      </c>
      <c r="L115" s="551">
        <f>F115*0.5/'TA5'!E115</f>
        <v>9.029251337051393E-2</v>
      </c>
      <c r="M115" s="552">
        <f>G115*0.5/'TA5'!F115</f>
        <v>8.4642112255096449E-2</v>
      </c>
    </row>
    <row r="116" spans="1:13" ht="17" thickBot="1" x14ac:dyDescent="0.25">
      <c r="A116" s="1105">
        <v>2020</v>
      </c>
      <c r="B116" s="1124"/>
      <c r="C116" s="1125"/>
      <c r="D116" s="1107"/>
      <c r="E116" s="1107"/>
      <c r="F116" s="1107"/>
      <c r="G116" s="110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row r="120" spans="1:13" x14ac:dyDescent="0.2">
      <c r="B120" s="212">
        <f t="shared" ref="B120:C120" si="0">(B110/B76)-1</f>
        <v>2.427890874733607E-2</v>
      </c>
      <c r="C120" s="212">
        <f t="shared" si="0"/>
        <v>0.26862086324346413</v>
      </c>
      <c r="D120" s="212">
        <f>(D110/D76)-1</f>
        <v>1.5847598941738816E-2</v>
      </c>
      <c r="E120" s="212">
        <f t="shared" ref="E120:G120" si="1">(E110/E76)-1</f>
        <v>-9.5686553276593256E-2</v>
      </c>
      <c r="F120" s="212">
        <f t="shared" si="1"/>
        <v>0.81314861519247716</v>
      </c>
      <c r="G120" s="212">
        <f t="shared" si="1"/>
        <v>-6.195105715418836E-2</v>
      </c>
    </row>
  </sheetData>
  <mergeCells count="3">
    <mergeCell ref="A4:M4"/>
    <mergeCell ref="B7:G7"/>
    <mergeCell ref="H7:M7"/>
  </mergeCells>
  <hyperlinks>
    <hyperlink ref="A1" location="Index!A1" display="Back to index" xr:uid="{00000000-0004-0000-0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M118"/>
  <sheetViews>
    <sheetView workbookViewId="0">
      <pane xSplit="1" ySplit="8" topLeftCell="B102"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131</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hidden="1" customHeight="1" x14ac:dyDescent="0.2">
      <c r="A9" s="93">
        <v>1913</v>
      </c>
      <c r="B9" s="425"/>
      <c r="C9" s="317"/>
      <c r="D9" s="317"/>
      <c r="E9" s="85"/>
      <c r="F9" s="85"/>
      <c r="G9" s="84"/>
      <c r="H9" s="434"/>
      <c r="I9" s="443"/>
      <c r="J9" s="442"/>
      <c r="K9" s="443"/>
      <c r="L9" s="442"/>
      <c r="M9" s="444"/>
    </row>
    <row r="10" spans="1:13" s="87" customFormat="1" ht="15" hidden="1" customHeight="1" x14ac:dyDescent="0.2">
      <c r="A10" s="92">
        <v>1914</v>
      </c>
      <c r="B10" s="425"/>
      <c r="C10" s="317"/>
      <c r="D10" s="317"/>
      <c r="E10" s="85"/>
      <c r="F10" s="85"/>
      <c r="G10" s="84"/>
      <c r="H10" s="434"/>
      <c r="I10" s="443"/>
      <c r="J10" s="442"/>
      <c r="K10" s="443"/>
      <c r="L10" s="442"/>
      <c r="M10" s="444"/>
    </row>
    <row r="11" spans="1:13" s="87" customFormat="1" ht="15" hidden="1" customHeight="1" x14ac:dyDescent="0.2">
      <c r="A11" s="92">
        <v>1915</v>
      </c>
      <c r="B11" s="425"/>
      <c r="C11" s="317"/>
      <c r="D11" s="317"/>
      <c r="E11" s="85"/>
      <c r="F11" s="85"/>
      <c r="G11" s="84"/>
      <c r="H11" s="434"/>
      <c r="I11" s="443"/>
      <c r="J11" s="442"/>
      <c r="K11" s="443"/>
      <c r="L11" s="442"/>
      <c r="M11" s="444"/>
    </row>
    <row r="12" spans="1:13" s="87" customFormat="1" ht="15" hidden="1" customHeight="1" x14ac:dyDescent="0.2">
      <c r="A12" s="92">
        <v>1916</v>
      </c>
      <c r="B12" s="425"/>
      <c r="C12" s="317"/>
      <c r="D12" s="317"/>
      <c r="E12" s="85"/>
      <c r="F12" s="85"/>
      <c r="G12" s="84"/>
      <c r="H12" s="434"/>
      <c r="I12" s="443"/>
      <c r="J12" s="442"/>
      <c r="K12" s="443"/>
      <c r="L12" s="442"/>
      <c r="M12" s="444"/>
    </row>
    <row r="13" spans="1:13" s="87" customFormat="1" ht="15" hidden="1" customHeight="1" x14ac:dyDescent="0.2">
      <c r="A13" s="92">
        <v>1917</v>
      </c>
      <c r="B13" s="425"/>
      <c r="C13" s="317"/>
      <c r="D13" s="317"/>
      <c r="E13" s="85"/>
      <c r="F13" s="85"/>
      <c r="G13" s="84"/>
      <c r="H13" s="434"/>
      <c r="I13" s="443"/>
      <c r="J13" s="442"/>
      <c r="K13" s="443"/>
      <c r="L13" s="442"/>
      <c r="M13" s="444"/>
    </row>
    <row r="14" spans="1:13" s="87" customFormat="1" ht="15" hidden="1" customHeight="1" x14ac:dyDescent="0.2">
      <c r="A14" s="92">
        <v>1918</v>
      </c>
      <c r="B14" s="425"/>
      <c r="C14" s="317"/>
      <c r="D14" s="353"/>
      <c r="E14" s="314"/>
      <c r="F14" s="314"/>
      <c r="G14" s="84"/>
      <c r="H14" s="434"/>
      <c r="I14" s="443"/>
      <c r="J14" s="442"/>
      <c r="K14" s="443"/>
      <c r="L14" s="442"/>
      <c r="M14" s="444"/>
    </row>
    <row r="15" spans="1:13" s="87" customFormat="1" ht="15" hidden="1" customHeight="1" x14ac:dyDescent="0.2">
      <c r="A15" s="91">
        <v>1919</v>
      </c>
      <c r="B15" s="426"/>
      <c r="C15" s="316"/>
      <c r="D15" s="354"/>
      <c r="E15" s="315"/>
      <c r="F15" s="315"/>
      <c r="G15" s="88"/>
      <c r="H15" s="435"/>
      <c r="I15" s="446"/>
      <c r="J15" s="445"/>
      <c r="K15" s="446"/>
      <c r="L15" s="445"/>
      <c r="M15" s="447"/>
    </row>
    <row r="16" spans="1:13" s="87" customFormat="1" ht="15" hidden="1" customHeight="1" x14ac:dyDescent="0.2">
      <c r="A16" s="92">
        <v>1920</v>
      </c>
      <c r="B16" s="425"/>
      <c r="C16" s="317"/>
      <c r="D16" s="353"/>
      <c r="E16" s="314"/>
      <c r="F16" s="314"/>
      <c r="G16" s="84"/>
      <c r="H16" s="434"/>
      <c r="I16" s="443"/>
      <c r="J16" s="442"/>
      <c r="K16" s="443"/>
      <c r="L16" s="442"/>
      <c r="M16" s="444"/>
    </row>
    <row r="17" spans="1:13" s="87" customFormat="1" ht="15" hidden="1" customHeight="1" x14ac:dyDescent="0.2">
      <c r="A17" s="92">
        <v>1921</v>
      </c>
      <c r="B17" s="425"/>
      <c r="C17" s="317"/>
      <c r="D17" s="353"/>
      <c r="E17" s="314"/>
      <c r="F17" s="314"/>
      <c r="G17" s="84"/>
      <c r="H17" s="434"/>
      <c r="I17" s="443"/>
      <c r="J17" s="442"/>
      <c r="K17" s="443"/>
      <c r="L17" s="442"/>
      <c r="M17" s="444"/>
    </row>
    <row r="18" spans="1:13" s="87" customFormat="1" ht="15" hidden="1" customHeight="1" x14ac:dyDescent="0.2">
      <c r="A18" s="92">
        <v>1922</v>
      </c>
      <c r="B18" s="425"/>
      <c r="C18" s="317"/>
      <c r="D18" s="353"/>
      <c r="E18" s="314"/>
      <c r="F18" s="314"/>
      <c r="G18" s="84"/>
      <c r="H18" s="434"/>
      <c r="I18" s="443"/>
      <c r="J18" s="442"/>
      <c r="K18" s="443"/>
      <c r="L18" s="442"/>
      <c r="M18" s="444"/>
    </row>
    <row r="19" spans="1:13" s="87" customFormat="1" ht="15" hidden="1" customHeight="1" x14ac:dyDescent="0.2">
      <c r="A19" s="92">
        <v>1923</v>
      </c>
      <c r="B19" s="425"/>
      <c r="C19" s="317"/>
      <c r="D19" s="353"/>
      <c r="E19" s="314"/>
      <c r="F19" s="314"/>
      <c r="G19" s="84"/>
      <c r="H19" s="434"/>
      <c r="I19" s="443"/>
      <c r="J19" s="442"/>
      <c r="K19" s="443"/>
      <c r="L19" s="442"/>
      <c r="M19" s="444"/>
    </row>
    <row r="20" spans="1:13" s="87" customFormat="1" ht="15" hidden="1" customHeight="1" x14ac:dyDescent="0.2">
      <c r="A20" s="92">
        <v>1924</v>
      </c>
      <c r="B20" s="425"/>
      <c r="C20" s="317"/>
      <c r="D20" s="353"/>
      <c r="E20" s="314"/>
      <c r="F20" s="314"/>
      <c r="G20" s="84"/>
      <c r="H20" s="434"/>
      <c r="I20" s="443"/>
      <c r="J20" s="442"/>
      <c r="K20" s="443"/>
      <c r="L20" s="442"/>
      <c r="M20" s="444"/>
    </row>
    <row r="21" spans="1:13" s="87" customFormat="1" ht="15" hidden="1" customHeight="1" x14ac:dyDescent="0.2">
      <c r="A21" s="92">
        <v>1925</v>
      </c>
      <c r="B21" s="425"/>
      <c r="C21" s="317"/>
      <c r="D21" s="353"/>
      <c r="E21" s="314"/>
      <c r="F21" s="314"/>
      <c r="G21" s="84"/>
      <c r="H21" s="434"/>
      <c r="I21" s="443"/>
      <c r="J21" s="442"/>
      <c r="K21" s="443"/>
      <c r="L21" s="442"/>
      <c r="M21" s="444"/>
    </row>
    <row r="22" spans="1:13" s="87" customFormat="1" ht="15" hidden="1" customHeight="1" x14ac:dyDescent="0.2">
      <c r="A22" s="92">
        <v>1926</v>
      </c>
      <c r="B22" s="425"/>
      <c r="C22" s="317"/>
      <c r="D22" s="353"/>
      <c r="E22" s="314"/>
      <c r="F22" s="314"/>
      <c r="G22" s="84"/>
      <c r="H22" s="434"/>
      <c r="I22" s="443"/>
      <c r="J22" s="442"/>
      <c r="K22" s="443"/>
      <c r="L22" s="442"/>
      <c r="M22" s="444"/>
    </row>
    <row r="23" spans="1:13" s="87" customFormat="1" ht="15" hidden="1" customHeight="1" x14ac:dyDescent="0.2">
      <c r="A23" s="92">
        <v>1927</v>
      </c>
      <c r="B23" s="425"/>
      <c r="C23" s="317"/>
      <c r="D23" s="353"/>
      <c r="E23" s="314"/>
      <c r="F23" s="314"/>
      <c r="G23" s="84"/>
      <c r="H23" s="434"/>
      <c r="I23" s="443"/>
      <c r="J23" s="442"/>
      <c r="K23" s="443"/>
      <c r="L23" s="442"/>
      <c r="M23" s="444"/>
    </row>
    <row r="24" spans="1:13" s="87" customFormat="1" ht="15" hidden="1" customHeight="1" x14ac:dyDescent="0.2">
      <c r="A24" s="92">
        <v>1928</v>
      </c>
      <c r="B24" s="425"/>
      <c r="C24" s="317"/>
      <c r="D24" s="353"/>
      <c r="E24" s="314"/>
      <c r="F24" s="314"/>
      <c r="G24" s="84"/>
      <c r="H24" s="434"/>
      <c r="I24" s="443"/>
      <c r="J24" s="442"/>
      <c r="K24" s="443"/>
      <c r="L24" s="442"/>
      <c r="M24" s="444"/>
    </row>
    <row r="25" spans="1:13" s="87" customFormat="1" ht="15" hidden="1" customHeight="1" x14ac:dyDescent="0.2">
      <c r="A25" s="91">
        <v>1929</v>
      </c>
      <c r="B25" s="426"/>
      <c r="C25" s="316"/>
      <c r="D25" s="354"/>
      <c r="E25" s="315"/>
      <c r="F25" s="315"/>
      <c r="G25" s="88"/>
      <c r="H25" s="435"/>
      <c r="I25" s="446"/>
      <c r="J25" s="445"/>
      <c r="K25" s="446"/>
      <c r="L25" s="445"/>
      <c r="M25" s="447"/>
    </row>
    <row r="26" spans="1:13" s="87" customFormat="1" ht="15" hidden="1" customHeight="1" x14ac:dyDescent="0.2">
      <c r="A26" s="92">
        <v>1930</v>
      </c>
      <c r="B26" s="425"/>
      <c r="C26" s="317"/>
      <c r="D26" s="353"/>
      <c r="E26" s="314"/>
      <c r="F26" s="314"/>
      <c r="G26" s="84"/>
      <c r="H26" s="434"/>
      <c r="I26" s="443"/>
      <c r="J26" s="442"/>
      <c r="K26" s="443"/>
      <c r="L26" s="442"/>
      <c r="M26" s="444"/>
    </row>
    <row r="27" spans="1:13" s="87" customFormat="1" ht="15" hidden="1" customHeight="1" x14ac:dyDescent="0.2">
      <c r="A27" s="92">
        <v>1931</v>
      </c>
      <c r="B27" s="425"/>
      <c r="C27" s="317"/>
      <c r="D27" s="353"/>
      <c r="E27" s="314"/>
      <c r="F27" s="314"/>
      <c r="G27" s="84"/>
      <c r="H27" s="434"/>
      <c r="I27" s="443"/>
      <c r="J27" s="442"/>
      <c r="K27" s="443"/>
      <c r="L27" s="442"/>
      <c r="M27" s="444"/>
    </row>
    <row r="28" spans="1:13" s="87" customFormat="1" ht="15" hidden="1" customHeight="1" x14ac:dyDescent="0.2">
      <c r="A28" s="92">
        <v>1932</v>
      </c>
      <c r="B28" s="425"/>
      <c r="C28" s="317"/>
      <c r="D28" s="353"/>
      <c r="E28" s="314"/>
      <c r="F28" s="314"/>
      <c r="G28" s="84"/>
      <c r="H28" s="434"/>
      <c r="I28" s="443"/>
      <c r="J28" s="442"/>
      <c r="K28" s="443"/>
      <c r="L28" s="442"/>
      <c r="M28" s="444"/>
    </row>
    <row r="29" spans="1:13" s="87" customFormat="1" ht="15" hidden="1" customHeight="1" x14ac:dyDescent="0.2">
      <c r="A29" s="92">
        <v>1933</v>
      </c>
      <c r="B29" s="425"/>
      <c r="C29" s="317"/>
      <c r="D29" s="353"/>
      <c r="E29" s="314"/>
      <c r="F29" s="314"/>
      <c r="G29" s="84"/>
      <c r="H29" s="434"/>
      <c r="I29" s="443"/>
      <c r="J29" s="442"/>
      <c r="K29" s="443"/>
      <c r="L29" s="442"/>
      <c r="M29" s="444"/>
    </row>
    <row r="30" spans="1:13" s="87" customFormat="1" ht="15" hidden="1" customHeight="1" x14ac:dyDescent="0.2">
      <c r="A30" s="92">
        <v>1934</v>
      </c>
      <c r="B30" s="425"/>
      <c r="C30" s="317"/>
      <c r="D30" s="353"/>
      <c r="E30" s="314"/>
      <c r="F30" s="314"/>
      <c r="G30" s="84"/>
      <c r="H30" s="434"/>
      <c r="I30" s="443"/>
      <c r="J30" s="442"/>
      <c r="K30" s="443"/>
      <c r="L30" s="442"/>
      <c r="M30" s="444"/>
    </row>
    <row r="31" spans="1:13" s="87" customFormat="1" ht="15" hidden="1" customHeight="1" x14ac:dyDescent="0.2">
      <c r="A31" s="92">
        <v>1935</v>
      </c>
      <c r="B31" s="425"/>
      <c r="C31" s="317"/>
      <c r="D31" s="353"/>
      <c r="E31" s="314"/>
      <c r="F31" s="314"/>
      <c r="G31" s="84"/>
      <c r="H31" s="434"/>
      <c r="I31" s="443"/>
      <c r="J31" s="442"/>
      <c r="K31" s="443"/>
      <c r="L31" s="442"/>
      <c r="M31" s="444"/>
    </row>
    <row r="32" spans="1:13" s="87" customFormat="1" ht="15" hidden="1" customHeight="1" x14ac:dyDescent="0.2">
      <c r="A32" s="92">
        <v>1936</v>
      </c>
      <c r="B32" s="425"/>
      <c r="C32" s="317"/>
      <c r="D32" s="353"/>
      <c r="E32" s="314"/>
      <c r="F32" s="314"/>
      <c r="G32" s="84"/>
      <c r="H32" s="434"/>
      <c r="I32" s="443"/>
      <c r="J32" s="442"/>
      <c r="K32" s="443"/>
      <c r="L32" s="442"/>
      <c r="M32" s="444"/>
    </row>
    <row r="33" spans="1:13" s="87" customFormat="1" ht="15" hidden="1" customHeight="1" x14ac:dyDescent="0.2">
      <c r="A33" s="92">
        <v>1937</v>
      </c>
      <c r="B33" s="425"/>
      <c r="C33" s="317"/>
      <c r="D33" s="353"/>
      <c r="E33" s="314"/>
      <c r="F33" s="314"/>
      <c r="G33" s="84"/>
      <c r="H33" s="434"/>
      <c r="I33" s="443"/>
      <c r="J33" s="442"/>
      <c r="K33" s="443"/>
      <c r="L33" s="442"/>
      <c r="M33" s="444"/>
    </row>
    <row r="34" spans="1:13" s="87" customFormat="1" ht="15" hidden="1" customHeight="1" x14ac:dyDescent="0.2">
      <c r="A34" s="92">
        <v>1938</v>
      </c>
      <c r="B34" s="425"/>
      <c r="C34" s="317"/>
      <c r="D34" s="353"/>
      <c r="E34" s="314"/>
      <c r="F34" s="314"/>
      <c r="G34" s="84"/>
      <c r="H34" s="434"/>
      <c r="I34" s="443"/>
      <c r="J34" s="442"/>
      <c r="K34" s="443"/>
      <c r="L34" s="442"/>
      <c r="M34" s="444"/>
    </row>
    <row r="35" spans="1:13" s="87" customFormat="1" ht="15" hidden="1" customHeight="1" x14ac:dyDescent="0.2">
      <c r="A35" s="91">
        <v>1939</v>
      </c>
      <c r="B35" s="426"/>
      <c r="C35" s="316"/>
      <c r="D35" s="354"/>
      <c r="E35" s="315"/>
      <c r="F35" s="315"/>
      <c r="G35" s="88"/>
      <c r="H35" s="435"/>
      <c r="I35" s="446"/>
      <c r="J35" s="445"/>
      <c r="K35" s="446"/>
      <c r="L35" s="445"/>
      <c r="M35" s="447"/>
    </row>
    <row r="36" spans="1:13" s="87" customFormat="1" ht="15" hidden="1" customHeight="1" x14ac:dyDescent="0.2">
      <c r="A36" s="92">
        <v>1940</v>
      </c>
      <c r="B36" s="425"/>
      <c r="C36" s="317"/>
      <c r="D36" s="353"/>
      <c r="E36" s="314"/>
      <c r="F36" s="314"/>
      <c r="G36" s="84"/>
      <c r="H36" s="434"/>
      <c r="I36" s="443"/>
      <c r="J36" s="442"/>
      <c r="K36" s="443"/>
      <c r="L36" s="442"/>
      <c r="M36" s="444"/>
    </row>
    <row r="37" spans="1:13" s="87" customFormat="1" ht="15" hidden="1" customHeight="1" x14ac:dyDescent="0.2">
      <c r="A37" s="92">
        <v>1941</v>
      </c>
      <c r="B37" s="425"/>
      <c r="C37" s="317"/>
      <c r="D37" s="353"/>
      <c r="E37" s="314"/>
      <c r="F37" s="314"/>
      <c r="G37" s="84"/>
      <c r="H37" s="434"/>
      <c r="I37" s="443"/>
      <c r="J37" s="442"/>
      <c r="K37" s="443"/>
      <c r="L37" s="442"/>
      <c r="M37" s="444"/>
    </row>
    <row r="38" spans="1:13" s="87" customFormat="1" ht="15" hidden="1" customHeight="1" x14ac:dyDescent="0.2">
      <c r="A38" s="92">
        <v>1942</v>
      </c>
      <c r="B38" s="425"/>
      <c r="C38" s="317"/>
      <c r="D38" s="353"/>
      <c r="E38" s="314"/>
      <c r="F38" s="314"/>
      <c r="G38" s="84"/>
      <c r="H38" s="434"/>
      <c r="I38" s="443"/>
      <c r="J38" s="442"/>
      <c r="K38" s="443"/>
      <c r="L38" s="442"/>
      <c r="M38" s="444"/>
    </row>
    <row r="39" spans="1:13" s="87" customFormat="1" ht="15" hidden="1" customHeight="1" x14ac:dyDescent="0.2">
      <c r="A39" s="92">
        <v>1943</v>
      </c>
      <c r="B39" s="425"/>
      <c r="C39" s="317"/>
      <c r="D39" s="353"/>
      <c r="E39" s="314"/>
      <c r="F39" s="314"/>
      <c r="G39" s="84"/>
      <c r="H39" s="434"/>
      <c r="I39" s="443"/>
      <c r="J39" s="442"/>
      <c r="K39" s="443"/>
      <c r="L39" s="442"/>
      <c r="M39" s="444"/>
    </row>
    <row r="40" spans="1:13" s="87" customFormat="1" ht="15" hidden="1" customHeight="1" x14ac:dyDescent="0.2">
      <c r="A40" s="92">
        <v>1944</v>
      </c>
      <c r="B40" s="425"/>
      <c r="C40" s="317"/>
      <c r="D40" s="353"/>
      <c r="E40" s="314"/>
      <c r="F40" s="314"/>
      <c r="G40" s="84"/>
      <c r="H40" s="434"/>
      <c r="I40" s="443"/>
      <c r="J40" s="442"/>
      <c r="K40" s="443"/>
      <c r="L40" s="442"/>
      <c r="M40" s="444"/>
    </row>
    <row r="41" spans="1:13" s="87" customFormat="1" ht="15" hidden="1" customHeight="1" x14ac:dyDescent="0.2">
      <c r="A41" s="92">
        <v>1945</v>
      </c>
      <c r="B41" s="425"/>
      <c r="C41" s="317"/>
      <c r="D41" s="353"/>
      <c r="E41" s="314"/>
      <c r="F41" s="314"/>
      <c r="G41" s="84"/>
      <c r="H41" s="434"/>
      <c r="I41" s="443"/>
      <c r="J41" s="442"/>
      <c r="K41" s="443"/>
      <c r="L41" s="442"/>
      <c r="M41" s="444"/>
    </row>
    <row r="42" spans="1:13" s="87" customFormat="1" ht="15" customHeight="1" x14ac:dyDescent="0.2">
      <c r="A42" s="92">
        <v>1946</v>
      </c>
      <c r="B42" s="425">
        <f>B58*'TA6'!B42/'TA6'!B58</f>
        <v>25161.584293994365</v>
      </c>
      <c r="C42" s="317"/>
      <c r="D42" s="353"/>
      <c r="E42" s="314"/>
      <c r="F42" s="314"/>
      <c r="G42" s="84"/>
      <c r="H42" s="434"/>
      <c r="I42" s="443"/>
      <c r="J42" s="442"/>
      <c r="K42" s="443"/>
      <c r="L42" s="442"/>
      <c r="M42" s="444"/>
    </row>
    <row r="43" spans="1:13" s="87" customFormat="1" ht="15" customHeight="1" x14ac:dyDescent="0.2">
      <c r="A43" s="92">
        <v>1947</v>
      </c>
      <c r="B43" s="425"/>
      <c r="C43" s="317"/>
      <c r="D43" s="353"/>
      <c r="E43" s="314"/>
      <c r="F43" s="314"/>
      <c r="G43" s="84"/>
      <c r="H43" s="434"/>
      <c r="I43" s="443"/>
      <c r="J43" s="442"/>
      <c r="K43" s="443"/>
      <c r="L43" s="442"/>
      <c r="M43" s="444"/>
    </row>
    <row r="44" spans="1:13" s="87" customFormat="1" ht="15" customHeight="1" x14ac:dyDescent="0.2">
      <c r="A44" s="92">
        <v>1948</v>
      </c>
      <c r="B44" s="425"/>
      <c r="C44" s="317"/>
      <c r="D44" s="353"/>
      <c r="E44" s="314"/>
      <c r="F44" s="314"/>
      <c r="G44" s="84"/>
      <c r="H44" s="434"/>
      <c r="I44" s="443"/>
      <c r="J44" s="442"/>
      <c r="K44" s="443"/>
      <c r="L44" s="442"/>
      <c r="M44" s="444"/>
    </row>
    <row r="45" spans="1:13" s="87" customFormat="1" ht="15" customHeight="1" x14ac:dyDescent="0.2">
      <c r="A45" s="91">
        <v>1949</v>
      </c>
      <c r="B45" s="426"/>
      <c r="C45" s="316"/>
      <c r="D45" s="354"/>
      <c r="E45" s="315"/>
      <c r="F45" s="315"/>
      <c r="G45" s="88"/>
      <c r="H45" s="435"/>
      <c r="I45" s="446"/>
      <c r="J45" s="445"/>
      <c r="K45" s="446"/>
      <c r="L45" s="445"/>
      <c r="M45" s="447"/>
    </row>
    <row r="46" spans="1:13" s="87" customFormat="1" ht="15" customHeight="1" x14ac:dyDescent="0.2">
      <c r="A46" s="92">
        <v>1950</v>
      </c>
      <c r="B46" s="425"/>
      <c r="C46" s="317"/>
      <c r="D46" s="353"/>
      <c r="E46" s="314"/>
      <c r="F46" s="314"/>
      <c r="G46" s="84"/>
      <c r="H46" s="434"/>
      <c r="I46" s="443"/>
      <c r="J46" s="442"/>
      <c r="K46" s="443"/>
      <c r="L46" s="442"/>
      <c r="M46" s="444"/>
    </row>
    <row r="47" spans="1:13" s="87" customFormat="1" ht="15" customHeight="1" x14ac:dyDescent="0.2">
      <c r="A47" s="92">
        <v>1951</v>
      </c>
      <c r="B47" s="425"/>
      <c r="C47" s="317"/>
      <c r="D47" s="353"/>
      <c r="E47" s="314"/>
      <c r="F47" s="314"/>
      <c r="G47" s="84"/>
      <c r="H47" s="434"/>
      <c r="I47" s="443"/>
      <c r="J47" s="442"/>
      <c r="K47" s="443"/>
      <c r="L47" s="442"/>
      <c r="M47" s="444"/>
    </row>
    <row r="48" spans="1:13" s="87" customFormat="1" ht="15" customHeight="1" x14ac:dyDescent="0.2">
      <c r="A48" s="92">
        <v>1952</v>
      </c>
      <c r="B48" s="425"/>
      <c r="C48" s="317"/>
      <c r="D48" s="353"/>
      <c r="E48" s="314"/>
      <c r="F48" s="314"/>
      <c r="G48" s="84"/>
      <c r="H48" s="434"/>
      <c r="I48" s="443"/>
      <c r="J48" s="442"/>
      <c r="K48" s="443"/>
      <c r="L48" s="442"/>
      <c r="M48" s="444"/>
    </row>
    <row r="49" spans="1:13" s="87" customFormat="1" ht="15" customHeight="1" x14ac:dyDescent="0.2">
      <c r="A49" s="92">
        <v>1953</v>
      </c>
      <c r="B49" s="425"/>
      <c r="C49" s="317"/>
      <c r="D49" s="353"/>
      <c r="E49" s="314"/>
      <c r="F49" s="314"/>
      <c r="G49" s="84"/>
      <c r="H49" s="434"/>
      <c r="I49" s="443"/>
      <c r="J49" s="442"/>
      <c r="K49" s="443"/>
      <c r="L49" s="442"/>
      <c r="M49" s="444"/>
    </row>
    <row r="50" spans="1:13" s="87" customFormat="1" ht="15" customHeight="1" x14ac:dyDescent="0.2">
      <c r="A50" s="92">
        <v>1954</v>
      </c>
      <c r="B50" s="425"/>
      <c r="C50" s="317"/>
      <c r="D50" s="353"/>
      <c r="E50" s="314"/>
      <c r="F50" s="314"/>
      <c r="G50" s="84"/>
      <c r="H50" s="434"/>
      <c r="I50" s="443"/>
      <c r="J50" s="442"/>
      <c r="K50" s="443"/>
      <c r="L50" s="442"/>
      <c r="M50" s="444"/>
    </row>
    <row r="51" spans="1:13" s="87" customFormat="1" ht="15" customHeight="1" x14ac:dyDescent="0.2">
      <c r="A51" s="92">
        <v>1955</v>
      </c>
      <c r="B51" s="425"/>
      <c r="C51" s="317"/>
      <c r="D51" s="353"/>
      <c r="E51" s="314"/>
      <c r="F51" s="314"/>
      <c r="G51" s="84"/>
      <c r="H51" s="434"/>
      <c r="I51" s="443"/>
      <c r="J51" s="442"/>
      <c r="K51" s="443"/>
      <c r="L51" s="442"/>
      <c r="M51" s="444"/>
    </row>
    <row r="52" spans="1:13" s="87" customFormat="1" ht="15" customHeight="1" x14ac:dyDescent="0.2">
      <c r="A52" s="92">
        <v>1956</v>
      </c>
      <c r="B52" s="425"/>
      <c r="C52" s="317"/>
      <c r="D52" s="353"/>
      <c r="E52" s="314"/>
      <c r="F52" s="314"/>
      <c r="G52" s="84"/>
      <c r="H52" s="434"/>
      <c r="I52" s="443"/>
      <c r="J52" s="442"/>
      <c r="K52" s="443"/>
      <c r="L52" s="442"/>
      <c r="M52" s="444"/>
    </row>
    <row r="53" spans="1:13" s="87" customFormat="1" ht="15" customHeight="1" x14ac:dyDescent="0.2">
      <c r="A53" s="92">
        <v>1957</v>
      </c>
      <c r="B53" s="425"/>
      <c r="C53" s="317"/>
      <c r="D53" s="353"/>
      <c r="E53" s="314"/>
      <c r="F53" s="314"/>
      <c r="G53" s="84"/>
      <c r="H53" s="434"/>
      <c r="I53" s="443"/>
      <c r="J53" s="442"/>
      <c r="K53" s="443"/>
      <c r="L53" s="442"/>
      <c r="M53" s="444"/>
    </row>
    <row r="54" spans="1:13" s="87" customFormat="1" ht="15" customHeight="1" x14ac:dyDescent="0.2">
      <c r="A54" s="92">
        <v>1958</v>
      </c>
      <c r="B54" s="425"/>
      <c r="C54" s="317"/>
      <c r="D54" s="353"/>
      <c r="E54" s="314"/>
      <c r="F54" s="314"/>
      <c r="G54" s="84"/>
      <c r="H54" s="434"/>
      <c r="I54" s="443"/>
      <c r="J54" s="442"/>
      <c r="K54" s="443"/>
      <c r="L54" s="442"/>
      <c r="M54" s="444"/>
    </row>
    <row r="55" spans="1:13" s="87" customFormat="1" ht="15" customHeight="1" x14ac:dyDescent="0.2">
      <c r="A55" s="91">
        <v>1959</v>
      </c>
      <c r="B55" s="426"/>
      <c r="C55" s="316"/>
      <c r="D55" s="354"/>
      <c r="E55" s="315"/>
      <c r="F55" s="315"/>
      <c r="G55" s="88"/>
      <c r="H55" s="435"/>
      <c r="I55" s="446"/>
      <c r="J55" s="445"/>
      <c r="K55" s="446"/>
      <c r="L55" s="445"/>
      <c r="M55" s="447"/>
    </row>
    <row r="56" spans="1:13" x14ac:dyDescent="0.2">
      <c r="A56" s="67">
        <v>1960</v>
      </c>
      <c r="B56" s="425"/>
      <c r="C56" s="317"/>
      <c r="D56" s="353"/>
      <c r="E56" s="314"/>
      <c r="F56" s="314"/>
      <c r="G56" s="84"/>
      <c r="H56" s="434"/>
      <c r="I56" s="443"/>
      <c r="J56" s="442"/>
      <c r="K56" s="443"/>
      <c r="L56" s="442"/>
      <c r="M56" s="444"/>
    </row>
    <row r="57" spans="1:13" x14ac:dyDescent="0.2">
      <c r="A57" s="67">
        <v>1961</v>
      </c>
      <c r="B57" s="425"/>
      <c r="C57" s="317"/>
      <c r="D57" s="353"/>
      <c r="E57" s="314"/>
      <c r="F57" s="314"/>
      <c r="G57" s="84"/>
      <c r="H57" s="434"/>
      <c r="I57" s="443"/>
      <c r="J57" s="442"/>
      <c r="K57" s="443"/>
      <c r="L57" s="442"/>
      <c r="M57" s="444"/>
    </row>
    <row r="58" spans="1:13" x14ac:dyDescent="0.2">
      <c r="A58" s="67">
        <v>1962</v>
      </c>
      <c r="B58" s="563">
        <f>avgprinc!BI51</f>
        <v>37099.766640689304</v>
      </c>
      <c r="C58" s="523">
        <f>avgprinc!BJ51</f>
        <v>40519.814156829059</v>
      </c>
      <c r="D58" s="522">
        <f>avgprinc!BK51</f>
        <v>38510.015190982573</v>
      </c>
      <c r="E58" s="522">
        <f>avgprinc!BL51</f>
        <v>57150.899292036978</v>
      </c>
      <c r="F58" s="522">
        <f>avgprinc!BM51</f>
        <v>21240.383160746223</v>
      </c>
      <c r="G58" s="523">
        <f>avgprinc!BN51</f>
        <v>59495.779049094781</v>
      </c>
      <c r="H58" s="532">
        <f>B58*0.4/'TA5'!B58</f>
        <v>0.46453496813774103</v>
      </c>
      <c r="I58" s="549">
        <f>C58*0.4/'TA5'!B58</f>
        <v>0.50735819339752186</v>
      </c>
      <c r="J58" s="549">
        <f>D58*0.4/'TA5'!C58</f>
        <v>0.45903050899505615</v>
      </c>
      <c r="K58" s="543">
        <f>E58*0.4/'TA5'!D58</f>
        <v>0.49566385149955755</v>
      </c>
      <c r="L58" s="549">
        <f>F58*0.4/'TA5'!E58</f>
        <v>0.45738929510116577</v>
      </c>
      <c r="M58" s="550">
        <f>G58*0.4/'TA5'!F58</f>
        <v>0.48254683613777161</v>
      </c>
    </row>
    <row r="59" spans="1:13" x14ac:dyDescent="0.2">
      <c r="A59" s="67">
        <v>1963</v>
      </c>
      <c r="B59" s="564">
        <f>avgprinc!BI52</f>
        <v>38303.401980046983</v>
      </c>
      <c r="C59" s="525">
        <f>avgprinc!BJ52</f>
        <v>41862.066249360854</v>
      </c>
      <c r="D59" s="524">
        <f>avgprinc!BK52</f>
        <v>39696.961335778709</v>
      </c>
      <c r="E59" s="524">
        <f>avgprinc!BL52</f>
        <v>58879.583227389681</v>
      </c>
      <c r="F59" s="524">
        <f>avgprinc!BM52</f>
        <v>21993.849558489303</v>
      </c>
      <c r="G59" s="525">
        <f>avgprinc!BN52</f>
        <v>61777.775288833902</v>
      </c>
      <c r="H59" s="533">
        <f>B59*0.4/'TA5'!B59</f>
        <v>0.46398181260263294</v>
      </c>
      <c r="I59" s="544">
        <f>C59*0.4/'TA5'!B59</f>
        <v>0.50708909322957563</v>
      </c>
      <c r="J59" s="551">
        <f>D59*0.4/'TA5'!C59</f>
        <v>0.45715935607365482</v>
      </c>
      <c r="K59" s="544">
        <f>E59*0.4/'TA5'!D59</f>
        <v>0.49282714106233183</v>
      </c>
      <c r="L59" s="551">
        <f>F59*0.4/'TA5'!E59</f>
        <v>0.45543639005929504</v>
      </c>
      <c r="M59" s="552">
        <f>G59*0.4/'TA5'!F59</f>
        <v>0.4848467323859369</v>
      </c>
    </row>
    <row r="60" spans="1:13" x14ac:dyDescent="0.2">
      <c r="A60" s="67">
        <v>1964</v>
      </c>
      <c r="B60" s="564">
        <f>avgprinc!BI53</f>
        <v>39507.037319404655</v>
      </c>
      <c r="C60" s="525">
        <f>avgprinc!BJ53</f>
        <v>43204.318341892649</v>
      </c>
      <c r="D60" s="524">
        <f>avgprinc!BK53</f>
        <v>40883.907480574846</v>
      </c>
      <c r="E60" s="524">
        <f>avgprinc!BL53</f>
        <v>60608.267162742392</v>
      </c>
      <c r="F60" s="524">
        <f>avgprinc!BM53</f>
        <v>22747.315956232378</v>
      </c>
      <c r="G60" s="525">
        <f>avgprinc!BN53</f>
        <v>64059.771528573023</v>
      </c>
      <c r="H60" s="533">
        <f>B60*0.4/'TA5'!B60</f>
        <v>0.45968157052993769</v>
      </c>
      <c r="I60" s="544">
        <f>C60*0.4/'TA5'!B60</f>
        <v>0.5027010440826416</v>
      </c>
      <c r="J60" s="551">
        <f>D60*0.4/'TA5'!C60</f>
        <v>0.45541074872016907</v>
      </c>
      <c r="K60" s="544">
        <f>E60*0.4/'TA5'!D60</f>
        <v>0.4901818335056306</v>
      </c>
      <c r="L60" s="551">
        <f>F60*0.4/'TA5'!E60</f>
        <v>0.45362785458564753</v>
      </c>
      <c r="M60" s="552">
        <f>G60*0.4/'TA5'!F60</f>
        <v>0.48118680715560919</v>
      </c>
    </row>
    <row r="61" spans="1:13" x14ac:dyDescent="0.2">
      <c r="A61" s="67">
        <v>1965</v>
      </c>
      <c r="B61" s="564">
        <f>avgprinc!BI54</f>
        <v>41373.90648009703</v>
      </c>
      <c r="C61" s="525">
        <f>avgprinc!BJ54</f>
        <v>45457.175847904102</v>
      </c>
      <c r="D61" s="524">
        <f>avgprinc!BK54</f>
        <v>42818.00335124199</v>
      </c>
      <c r="E61" s="524">
        <f>avgprinc!BL54</f>
        <v>63607.749412104022</v>
      </c>
      <c r="F61" s="524">
        <f>avgprinc!BM54</f>
        <v>23969.213299356954</v>
      </c>
      <c r="G61" s="525">
        <f>avgprinc!BN54</f>
        <v>67134.517728959254</v>
      </c>
      <c r="H61" s="533">
        <f>B61*0.4/'TA5'!B61</f>
        <v>0.45776966577319811</v>
      </c>
      <c r="I61" s="544">
        <f>C61*0.4/'TA5'!B61</f>
        <v>0.50294782304152763</v>
      </c>
      <c r="J61" s="551">
        <f>D61*0.4/'TA5'!C61</f>
        <v>0.45367298000800499</v>
      </c>
      <c r="K61" s="544">
        <f>E61*0.4/'TA5'!D61</f>
        <v>0.48937869418630636</v>
      </c>
      <c r="L61" s="551">
        <f>F61*0.4/'TA5'!E61</f>
        <v>0.45602775172465432</v>
      </c>
      <c r="M61" s="552">
        <f>G61*0.4/'TA5'!F61</f>
        <v>0.48094583897291238</v>
      </c>
    </row>
    <row r="62" spans="1:13" x14ac:dyDescent="0.2">
      <c r="A62" s="67">
        <v>1966</v>
      </c>
      <c r="B62" s="564">
        <f>avgprinc!BI55</f>
        <v>43240.775640789405</v>
      </c>
      <c r="C62" s="525">
        <f>avgprinc!BJ55</f>
        <v>47710.033353915554</v>
      </c>
      <c r="D62" s="524">
        <f>avgprinc!BK55</f>
        <v>44752.099221909128</v>
      </c>
      <c r="E62" s="524">
        <f>avgprinc!BL55</f>
        <v>66607.231661465645</v>
      </c>
      <c r="F62" s="524">
        <f>avgprinc!BM55</f>
        <v>25191.11064248153</v>
      </c>
      <c r="G62" s="525">
        <f>avgprinc!BN55</f>
        <v>70209.263929345485</v>
      </c>
      <c r="H62" s="533">
        <f>B62*0.4/'TA5'!B62</f>
        <v>0.45715269446372991</v>
      </c>
      <c r="I62" s="544">
        <f>C62*0.4/'TA5'!B62</f>
        <v>0.50440284609794628</v>
      </c>
      <c r="J62" s="551">
        <f>D62*0.4/'TA5'!C62</f>
        <v>0.45209696888923639</v>
      </c>
      <c r="K62" s="544">
        <f>E62*0.4/'TA5'!D62</f>
        <v>0.48865017294883717</v>
      </c>
      <c r="L62" s="551">
        <f>F62*0.4/'TA5'!E62</f>
        <v>0.45821675658226008</v>
      </c>
      <c r="M62" s="552">
        <f>G62*0.4/'TA5'!F62</f>
        <v>0.48167318105697637</v>
      </c>
    </row>
    <row r="63" spans="1:13" x14ac:dyDescent="0.2">
      <c r="A63" s="67">
        <v>1967</v>
      </c>
      <c r="B63" s="564">
        <f>avgprinc!BI56</f>
        <v>43840.968764948106</v>
      </c>
      <c r="C63" s="525">
        <f>avgprinc!BJ56</f>
        <v>48115.788622502929</v>
      </c>
      <c r="D63" s="524">
        <f>avgprinc!BK56</f>
        <v>45556.240694374756</v>
      </c>
      <c r="E63" s="524">
        <f>avgprinc!BL56</f>
        <v>66175.673617884924</v>
      </c>
      <c r="F63" s="524">
        <f>avgprinc!BM56</f>
        <v>26874.803352231684</v>
      </c>
      <c r="G63" s="525">
        <f>avgprinc!BN56</f>
        <v>72021.827886414554</v>
      </c>
      <c r="H63" s="534">
        <f>B63*0.4/'TA5'!B63</f>
        <v>0.45711960643529898</v>
      </c>
      <c r="I63" s="545">
        <f>C63*0.4/'TA5'!B63</f>
        <v>0.50169216096401215</v>
      </c>
      <c r="J63" s="551">
        <f>D63*0.4/'TA5'!C63</f>
        <v>0.45129462331533426</v>
      </c>
      <c r="K63" s="544">
        <f>E63*0.4/'TA5'!D63</f>
        <v>0.48642506450414658</v>
      </c>
      <c r="L63" s="551">
        <f>F63*0.4/'TA5'!E63</f>
        <v>0.46643005311489094</v>
      </c>
      <c r="M63" s="552">
        <f>G63*0.4/'TA5'!F63</f>
        <v>0.47903226315975189</v>
      </c>
    </row>
    <row r="64" spans="1:13" x14ac:dyDescent="0.2">
      <c r="A64" s="67">
        <v>1968</v>
      </c>
      <c r="B64" s="564">
        <f>avgprinc!BI57</f>
        <v>45306.862945715424</v>
      </c>
      <c r="C64" s="525">
        <f>avgprinc!BJ57</f>
        <v>49534.135690690382</v>
      </c>
      <c r="D64" s="524">
        <f>avgprinc!BK57</f>
        <v>46974.317010342806</v>
      </c>
      <c r="E64" s="524">
        <f>avgprinc!BL57</f>
        <v>67922.29245718602</v>
      </c>
      <c r="F64" s="524">
        <f>avgprinc!BM57</f>
        <v>27983.273605987957</v>
      </c>
      <c r="G64" s="525">
        <f>avgprinc!BN57</f>
        <v>73802.820810447665</v>
      </c>
      <c r="H64" s="534">
        <f>B64*0.4/'TA5'!B64</f>
        <v>0.45897877030074602</v>
      </c>
      <c r="I64" s="545">
        <f>C64*0.4/'TA5'!B64</f>
        <v>0.50180293247103702</v>
      </c>
      <c r="J64" s="551">
        <f>D64*0.4/'TA5'!C64</f>
        <v>0.45285831205546867</v>
      </c>
      <c r="K64" s="544">
        <f>E64*0.4/'TA5'!D64</f>
        <v>0.48707630299031729</v>
      </c>
      <c r="L64" s="551">
        <f>F64*0.4/'TA5'!E64</f>
        <v>0.47167282178997993</v>
      </c>
      <c r="M64" s="552">
        <f>G64*0.4/'TA5'!F64</f>
        <v>0.48016602918505658</v>
      </c>
    </row>
    <row r="65" spans="1:13" x14ac:dyDescent="0.2">
      <c r="A65" s="72">
        <v>1969</v>
      </c>
      <c r="B65" s="565">
        <f>avgprinc!BI58</f>
        <v>46516.958124441313</v>
      </c>
      <c r="C65" s="527">
        <f>avgprinc!BJ58</f>
        <v>50622.369731412291</v>
      </c>
      <c r="D65" s="526">
        <f>avgprinc!BK58</f>
        <v>48319.459423460721</v>
      </c>
      <c r="E65" s="526">
        <f>avgprinc!BL58</f>
        <v>69831.676300531573</v>
      </c>
      <c r="F65" s="526">
        <f>avgprinc!BM58</f>
        <v>28649.419647947663</v>
      </c>
      <c r="G65" s="527">
        <f>avgprinc!BN58</f>
        <v>76002.627907952599</v>
      </c>
      <c r="H65" s="535">
        <f>B65*0.4/'TA5'!B65</f>
        <v>0.4650732795707882</v>
      </c>
      <c r="I65" s="546">
        <f>C65*0.4/'TA5'!B65</f>
        <v>0.50611889641731977</v>
      </c>
      <c r="J65" s="553">
        <f>D65*0.4/'TA5'!C65</f>
        <v>0.4575668978504836</v>
      </c>
      <c r="K65" s="547">
        <f>E65*0.4/'TA5'!D65</f>
        <v>0.49075904255732888</v>
      </c>
      <c r="L65" s="553">
        <f>F65*0.4/'TA5'!E65</f>
        <v>0.48115792591124779</v>
      </c>
      <c r="M65" s="554">
        <f>G65*0.4/'TA5'!F65</f>
        <v>0.4859962044283746</v>
      </c>
    </row>
    <row r="66" spans="1:13" x14ac:dyDescent="0.2">
      <c r="A66" s="67">
        <v>1970</v>
      </c>
      <c r="B66" s="564">
        <f>avgprinc!BI59</f>
        <v>46017.537493469834</v>
      </c>
      <c r="C66" s="525">
        <f>avgprinc!BJ59</f>
        <v>49759.921131743562</v>
      </c>
      <c r="D66" s="524">
        <f>avgprinc!BK59</f>
        <v>47894.275689313174</v>
      </c>
      <c r="E66" s="524">
        <f>avgprinc!BL59</f>
        <v>68772.548168756111</v>
      </c>
      <c r="F66" s="524">
        <f>avgprinc!BM59</f>
        <v>28000.340316536804</v>
      </c>
      <c r="G66" s="525">
        <f>avgprinc!BN59</f>
        <v>74377.911470844992</v>
      </c>
      <c r="H66" s="534">
        <f>B66*0.4/'TA5'!B66</f>
        <v>0.47157957952003926</v>
      </c>
      <c r="I66" s="545">
        <f>C66*0.4/'TA5'!B66</f>
        <v>0.50993086467497051</v>
      </c>
      <c r="J66" s="551">
        <f>D66*0.4/'TA5'!C66</f>
        <v>0.46322564303409314</v>
      </c>
      <c r="K66" s="544">
        <f>E66*0.4/'TA5'!D66</f>
        <v>0.49450039805378765</v>
      </c>
      <c r="L66" s="551">
        <f>F66*0.4/'TA5'!E66</f>
        <v>0.4886082180310039</v>
      </c>
      <c r="M66" s="552">
        <f>G66*0.4/'TA5'!F66</f>
        <v>0.49102762783877546</v>
      </c>
    </row>
    <row r="67" spans="1:13" x14ac:dyDescent="0.2">
      <c r="A67" s="67">
        <v>1971</v>
      </c>
      <c r="B67" s="564">
        <f>avgprinc!BI60</f>
        <v>46521.200892813627</v>
      </c>
      <c r="C67" s="525">
        <f>avgprinc!BJ60</f>
        <v>49951.313572022307</v>
      </c>
      <c r="D67" s="524">
        <f>avgprinc!BK60</f>
        <v>48561.32579237537</v>
      </c>
      <c r="E67" s="524">
        <f>avgprinc!BL60</f>
        <v>69218.421732778443</v>
      </c>
      <c r="F67" s="524">
        <f>avgprinc!BM60</f>
        <v>28497.980094859682</v>
      </c>
      <c r="G67" s="525">
        <f>avgprinc!BN60</f>
        <v>74983.740554156349</v>
      </c>
      <c r="H67" s="534">
        <f>B67*0.4/'TA5'!B67</f>
        <v>0.47432970206136821</v>
      </c>
      <c r="I67" s="545">
        <f>C67*0.4/'TA5'!B67</f>
        <v>0.50930309685645625</v>
      </c>
      <c r="J67" s="551">
        <f>D67*0.4/'TA5'!C67</f>
        <v>0.46646725639584469</v>
      </c>
      <c r="K67" s="544">
        <f>E67*0.4/'TA5'!D67</f>
        <v>0.49697960898629384</v>
      </c>
      <c r="L67" s="551">
        <f>F67*0.4/'TA5'!E67</f>
        <v>0.49033826013328513</v>
      </c>
      <c r="M67" s="552">
        <f>G67*0.4/'TA5'!F67</f>
        <v>0.49285538605181506</v>
      </c>
    </row>
    <row r="68" spans="1:13" x14ac:dyDescent="0.2">
      <c r="A68" s="67">
        <v>1972</v>
      </c>
      <c r="B68" s="564">
        <f>avgprinc!BI61</f>
        <v>48209.345204455625</v>
      </c>
      <c r="C68" s="525">
        <f>avgprinc!BJ61</f>
        <v>51620.75549456029</v>
      </c>
      <c r="D68" s="524">
        <f>avgprinc!BK61</f>
        <v>50085.593266700256</v>
      </c>
      <c r="E68" s="524">
        <f>avgprinc!BL61</f>
        <v>71426.965819658333</v>
      </c>
      <c r="F68" s="524">
        <f>avgprinc!BM61</f>
        <v>29870.67958391198</v>
      </c>
      <c r="G68" s="525">
        <f>avgprinc!BN61</f>
        <v>76354.91741309459</v>
      </c>
      <c r="H68" s="534">
        <f>B68*0.4/'TA5'!B68</f>
        <v>0.47423123369662801</v>
      </c>
      <c r="I68" s="545">
        <f>C68*0.4/'TA5'!B68</f>
        <v>0.50778898694261443</v>
      </c>
      <c r="J68" s="551">
        <f>D68*0.4/'TA5'!C68</f>
        <v>0.46634850528062094</v>
      </c>
      <c r="K68" s="544">
        <f>E68*0.4/'TA5'!D68</f>
        <v>0.49602517854509637</v>
      </c>
      <c r="L68" s="551">
        <f>F68*0.4/'TA5'!E68</f>
        <v>0.4892168552178191</v>
      </c>
      <c r="M68" s="552">
        <f>G68*0.4/'TA5'!F68</f>
        <v>0.4925600926362676</v>
      </c>
    </row>
    <row r="69" spans="1:13" x14ac:dyDescent="0.2">
      <c r="A69" s="67">
        <v>1973</v>
      </c>
      <c r="B69" s="564">
        <f>avgprinc!BI62</f>
        <v>50229.090937306595</v>
      </c>
      <c r="C69" s="525">
        <f>avgprinc!BJ62</f>
        <v>53550.533817158379</v>
      </c>
      <c r="D69" s="524">
        <f>avgprinc!BK62</f>
        <v>52317.759764688381</v>
      </c>
      <c r="E69" s="524">
        <f>avgprinc!BL62</f>
        <v>74621.464252758815</v>
      </c>
      <c r="F69" s="524">
        <f>avgprinc!BM62</f>
        <v>30928.792394066335</v>
      </c>
      <c r="G69" s="525">
        <f>avgprinc!BN62</f>
        <v>79443.784326907044</v>
      </c>
      <c r="H69" s="534">
        <f>B69*0.4/'TA5'!B69</f>
        <v>0.47425345840565569</v>
      </c>
      <c r="I69" s="545">
        <f>C69*0.4/'TA5'!B69</f>
        <v>0.50561388606365654</v>
      </c>
      <c r="J69" s="551">
        <f>D69*0.4/'TA5'!C69</f>
        <v>0.46499760604456242</v>
      </c>
      <c r="K69" s="544">
        <f>E69*0.4/'TA5'!D69</f>
        <v>0.49423841479256231</v>
      </c>
      <c r="L69" s="551">
        <f>F69*0.4/'TA5'!E69</f>
        <v>0.49023126588508598</v>
      </c>
      <c r="M69" s="552">
        <f>G69*0.4/'TA5'!F69</f>
        <v>0.49190387974886113</v>
      </c>
    </row>
    <row r="70" spans="1:13" x14ac:dyDescent="0.2">
      <c r="A70" s="67">
        <v>1974</v>
      </c>
      <c r="B70" s="564">
        <f>avgprinc!BI63</f>
        <v>49156.868471770431</v>
      </c>
      <c r="C70" s="525">
        <f>avgprinc!BJ63</f>
        <v>52081.831835549696</v>
      </c>
      <c r="D70" s="524">
        <f>avgprinc!BK63</f>
        <v>51563.802471184201</v>
      </c>
      <c r="E70" s="524">
        <f>avgprinc!BL63</f>
        <v>72746.546324969924</v>
      </c>
      <c r="F70" s="524">
        <f>avgprinc!BM63</f>
        <v>30540.753635558092</v>
      </c>
      <c r="G70" s="525">
        <f>avgprinc!BN63</f>
        <v>77184.674366787483</v>
      </c>
      <c r="H70" s="534">
        <f>B70*0.4/'TA5'!B70</f>
        <v>0.47773863688735224</v>
      </c>
      <c r="I70" s="545">
        <f>C70*0.4/'TA5'!B70</f>
        <v>0.50616534619166498</v>
      </c>
      <c r="J70" s="551">
        <f>D70*0.4/'TA5'!C70</f>
        <v>0.46827443355459775</v>
      </c>
      <c r="K70" s="544">
        <f>E70*0.4/'TA5'!D70</f>
        <v>0.4959600737761321</v>
      </c>
      <c r="L70" s="551">
        <f>F70*0.4/'TA5'!E70</f>
        <v>0.49773452189128875</v>
      </c>
      <c r="M70" s="552">
        <f>G70*0.4/'TA5'!F70</f>
        <v>0.49339624705589807</v>
      </c>
    </row>
    <row r="71" spans="1:13" x14ac:dyDescent="0.2">
      <c r="A71" s="67">
        <v>1975</v>
      </c>
      <c r="B71" s="564">
        <f>avgprinc!BI64</f>
        <v>47841.197811350226</v>
      </c>
      <c r="C71" s="525">
        <f>avgprinc!BJ64</f>
        <v>50333.418149116704</v>
      </c>
      <c r="D71" s="524">
        <f>avgprinc!BK64</f>
        <v>49916.279621630187</v>
      </c>
      <c r="E71" s="524">
        <f>avgprinc!BL64</f>
        <v>69473.428818632485</v>
      </c>
      <c r="F71" s="524">
        <f>avgprinc!BM64</f>
        <v>30754.253088528665</v>
      </c>
      <c r="G71" s="525">
        <f>avgprinc!BN64</f>
        <v>74331.267051174262</v>
      </c>
      <c r="H71" s="534">
        <f>B71*0.4/'TA5'!B71</f>
        <v>0.48038806472129642</v>
      </c>
      <c r="I71" s="545">
        <f>C71*0.4/'TA5'!B71</f>
        <v>0.50541320956904212</v>
      </c>
      <c r="J71" s="551">
        <f>D71*0.4/'TA5'!C71</f>
        <v>0.47362320600484509</v>
      </c>
      <c r="K71" s="544">
        <f>E71*0.4/'TA5'!D71</f>
        <v>0.49975541658875494</v>
      </c>
      <c r="L71" s="551">
        <f>F71*0.4/'TA5'!E71</f>
        <v>0.49860695875327116</v>
      </c>
      <c r="M71" s="552">
        <f>G71*0.4/'TA5'!F71</f>
        <v>0.49365469679901253</v>
      </c>
    </row>
    <row r="72" spans="1:13" x14ac:dyDescent="0.2">
      <c r="A72" s="67">
        <v>1976</v>
      </c>
      <c r="B72" s="564">
        <f>avgprinc!BI65</f>
        <v>49588.678942020277</v>
      </c>
      <c r="C72" s="525">
        <f>avgprinc!BJ65</f>
        <v>52010.184318013256</v>
      </c>
      <c r="D72" s="524">
        <f>avgprinc!BK65</f>
        <v>51886.869715422188</v>
      </c>
      <c r="E72" s="524">
        <f>avgprinc!BL65</f>
        <v>71767.040560284717</v>
      </c>
      <c r="F72" s="524">
        <f>avgprinc!BM65</f>
        <v>32383.147276363343</v>
      </c>
      <c r="G72" s="525">
        <f>avgprinc!BN65</f>
        <v>76598.943057384924</v>
      </c>
      <c r="H72" s="534">
        <f>B72*0.4/'TA5'!B72</f>
        <v>0.48037023582534738</v>
      </c>
      <c r="I72" s="545">
        <f>C72*0.4/'TA5'!B72</f>
        <v>0.50382758805443473</v>
      </c>
      <c r="J72" s="551">
        <f>D72*0.4/'TA5'!C72</f>
        <v>0.47448970123761569</v>
      </c>
      <c r="K72" s="544">
        <f>E72*0.4/'TA5'!D72</f>
        <v>0.50012595312713881</v>
      </c>
      <c r="L72" s="551">
        <f>F72*0.4/'TA5'!E72</f>
        <v>0.49924525091211075</v>
      </c>
      <c r="M72" s="552">
        <f>G72*0.4/'TA5'!F72</f>
        <v>0.49301391061561617</v>
      </c>
    </row>
    <row r="73" spans="1:13" x14ac:dyDescent="0.2">
      <c r="A73" s="67">
        <v>1977</v>
      </c>
      <c r="B73" s="564">
        <f>avgprinc!BI66</f>
        <v>51122.592669021789</v>
      </c>
      <c r="C73" s="525">
        <f>avgprinc!BJ66</f>
        <v>53493.384941708558</v>
      </c>
      <c r="D73" s="524">
        <f>avgprinc!BK66</f>
        <v>53301.343257443201</v>
      </c>
      <c r="E73" s="524">
        <f>avgprinc!BL66</f>
        <v>73533.030724751428</v>
      </c>
      <c r="F73" s="524">
        <f>avgprinc!BM66</f>
        <v>33749.381929086579</v>
      </c>
      <c r="G73" s="525">
        <f>avgprinc!BN66</f>
        <v>78006.028028183093</v>
      </c>
      <c r="H73" s="534">
        <f>B73*0.4/'TA5'!B73</f>
        <v>0.48030849108715057</v>
      </c>
      <c r="I73" s="545">
        <f>C73*0.4/'TA5'!B73</f>
        <v>0.50258262860101865</v>
      </c>
      <c r="J73" s="551">
        <f>D73*0.4/'TA5'!C73</f>
        <v>0.47501761775372842</v>
      </c>
      <c r="K73" s="544">
        <f>E73*0.4/'TA5'!D73</f>
        <v>0.49967522386938157</v>
      </c>
      <c r="L73" s="551">
        <f>F73*0.4/'TA5'!E73</f>
        <v>0.49865872281084467</v>
      </c>
      <c r="M73" s="552">
        <f>G73*0.4/'TA5'!F73</f>
        <v>0.49246424987022408</v>
      </c>
    </row>
    <row r="74" spans="1:13" x14ac:dyDescent="0.2">
      <c r="A74" s="67">
        <v>1978</v>
      </c>
      <c r="B74" s="564">
        <f>avgprinc!BI67</f>
        <v>52986.660693419479</v>
      </c>
      <c r="C74" s="525">
        <f>avgprinc!BJ67</f>
        <v>55242.941397074537</v>
      </c>
      <c r="D74" s="524">
        <f>avgprinc!BK67</f>
        <v>55485.166330828906</v>
      </c>
      <c r="E74" s="524">
        <f>avgprinc!BL67</f>
        <v>75662.4122996324</v>
      </c>
      <c r="F74" s="524">
        <f>avgprinc!BM67</f>
        <v>35273.475435746332</v>
      </c>
      <c r="G74" s="525">
        <f>avgprinc!BN67</f>
        <v>80314.79496974629</v>
      </c>
      <c r="H74" s="534">
        <f>B74*0.4/'TA5'!B74</f>
        <v>0.48074821832184789</v>
      </c>
      <c r="I74" s="545">
        <f>C74*0.4/'TA5'!B74</f>
        <v>0.50121946361492686</v>
      </c>
      <c r="J74" s="551">
        <f>D74*0.4/'TA5'!C74</f>
        <v>0.47482719535916645</v>
      </c>
      <c r="K74" s="544">
        <f>E74*0.4/'TA5'!D74</f>
        <v>0.49868073553897407</v>
      </c>
      <c r="L74" s="551">
        <f>F74*0.4/'TA5'!E74</f>
        <v>0.49926740084412213</v>
      </c>
      <c r="M74" s="552">
        <f>G74*0.4/'TA5'!F74</f>
        <v>0.49273606527374259</v>
      </c>
    </row>
    <row r="75" spans="1:13" x14ac:dyDescent="0.2">
      <c r="A75" s="72">
        <v>1979</v>
      </c>
      <c r="B75" s="565">
        <f>avgprinc!BI68</f>
        <v>52961.033159232822</v>
      </c>
      <c r="C75" s="527">
        <f>avgprinc!BJ68</f>
        <v>55069.556931535364</v>
      </c>
      <c r="D75" s="526">
        <f>avgprinc!BK68</f>
        <v>55466.601603160372</v>
      </c>
      <c r="E75" s="526">
        <f>avgprinc!BL68</f>
        <v>75388.973537530197</v>
      </c>
      <c r="F75" s="526">
        <f>avgprinc!BM68</f>
        <v>35681.436450581423</v>
      </c>
      <c r="G75" s="527">
        <f>avgprinc!BN68</f>
        <v>79752.339031102543</v>
      </c>
      <c r="H75" s="536">
        <f>B75*0.4/'TA5'!B75</f>
        <v>0.47871169447898865</v>
      </c>
      <c r="I75" s="547">
        <f>C75*0.4/'TA5'!B75</f>
        <v>0.4977705180644989</v>
      </c>
      <c r="J75" s="553">
        <f>D75*0.4/'TA5'!C75</f>
        <v>0.47271963953971863</v>
      </c>
      <c r="K75" s="547">
        <f>E75*0.4/'TA5'!D75</f>
        <v>0.4956652820110321</v>
      </c>
      <c r="L75" s="553">
        <f>F75*0.4/'TA5'!E75</f>
        <v>0.49943596124649048</v>
      </c>
      <c r="M75" s="554">
        <f>G75*0.4/'TA5'!F75</f>
        <v>0.48956200480461126</v>
      </c>
    </row>
    <row r="76" spans="1:13" x14ac:dyDescent="0.2">
      <c r="A76" s="67">
        <v>1980</v>
      </c>
      <c r="B76" s="564">
        <f>avgprinc!BI69</f>
        <v>52255.666308685344</v>
      </c>
      <c r="C76" s="525">
        <f>avgprinc!BJ69</f>
        <v>53967.064794964681</v>
      </c>
      <c r="D76" s="524">
        <f>avgprinc!BK69</f>
        <v>54748.826593168335</v>
      </c>
      <c r="E76" s="524">
        <f>avgprinc!BL69</f>
        <v>73565.143177753271</v>
      </c>
      <c r="F76" s="524">
        <f>avgprinc!BM69</f>
        <v>35852.774326546023</v>
      </c>
      <c r="G76" s="525">
        <f>avgprinc!BN69</f>
        <v>77840.22459327105</v>
      </c>
      <c r="H76" s="533">
        <f>B76*0.4/'TA5'!B76</f>
        <v>0.48651045560836798</v>
      </c>
      <c r="I76" s="544">
        <f>C76*0.4/'TA5'!B76</f>
        <v>0.50244390964508057</v>
      </c>
      <c r="J76" s="551">
        <f>D76*0.4/'TA5'!C76</f>
        <v>0.48086696863174438</v>
      </c>
      <c r="K76" s="544">
        <f>E76*0.4/'TA5'!D76</f>
        <v>0.5014716088771819</v>
      </c>
      <c r="L76" s="551">
        <f>F76*0.4/'TA5'!E76</f>
        <v>0.50858631730079651</v>
      </c>
      <c r="M76" s="552">
        <f>G76*0.4/'TA5'!F76</f>
        <v>0.49487063288688643</v>
      </c>
    </row>
    <row r="77" spans="1:13" x14ac:dyDescent="0.2">
      <c r="A77" s="67">
        <v>1981</v>
      </c>
      <c r="B77" s="564">
        <f>avgprinc!BI70</f>
        <v>52647.036481692048</v>
      </c>
      <c r="C77" s="525">
        <f>avgprinc!BJ70</f>
        <v>54185.848441156733</v>
      </c>
      <c r="D77" s="524">
        <f>avgprinc!BK70</f>
        <v>55136.560480840817</v>
      </c>
      <c r="E77" s="524">
        <f>avgprinc!BL70</f>
        <v>73590.630087581056</v>
      </c>
      <c r="F77" s="524">
        <f>avgprinc!BM70</f>
        <v>36353.726306037388</v>
      </c>
      <c r="G77" s="525">
        <f>avgprinc!BN70</f>
        <v>77911.294580840477</v>
      </c>
      <c r="H77" s="533">
        <f>B77*0.4/'TA5'!B77</f>
        <v>0.48641395568847651</v>
      </c>
      <c r="I77" s="544">
        <f>C77*0.4/'TA5'!B77</f>
        <v>0.50063127279281627</v>
      </c>
      <c r="J77" s="551">
        <f>D77*0.4/'TA5'!C77</f>
        <v>0.48282307386398315</v>
      </c>
      <c r="K77" s="544">
        <f>E77*0.4/'TA5'!D77</f>
        <v>0.50228077173233021</v>
      </c>
      <c r="L77" s="551">
        <f>F77*0.4/'TA5'!E77</f>
        <v>0.50244271755218506</v>
      </c>
      <c r="M77" s="552">
        <f>G77*0.4/'TA5'!F77</f>
        <v>0.49356675148010248</v>
      </c>
    </row>
    <row r="78" spans="1:13" x14ac:dyDescent="0.2">
      <c r="A78" s="67">
        <v>1982</v>
      </c>
      <c r="B78" s="564">
        <f>avgprinc!BI71</f>
        <v>51314.415441737176</v>
      </c>
      <c r="C78" s="525">
        <f>avgprinc!BJ71</f>
        <v>52299.459273128901</v>
      </c>
      <c r="D78" s="524">
        <f>avgprinc!BK71</f>
        <v>53850.073916321599</v>
      </c>
      <c r="E78" s="524">
        <f>avgprinc!BL71</f>
        <v>71448.208497135231</v>
      </c>
      <c r="F78" s="524">
        <f>avgprinc!BM71</f>
        <v>35696.638035546013</v>
      </c>
      <c r="G78" s="525">
        <f>avgprinc!BN71</f>
        <v>75296.744561338171</v>
      </c>
      <c r="H78" s="533">
        <f>B78*0.4/'TA5'!B78</f>
        <v>0.49020916223526007</v>
      </c>
      <c r="I78" s="544">
        <f>C78*0.4/'TA5'!B78</f>
        <v>0.49961933493614197</v>
      </c>
      <c r="J78" s="551">
        <f>D78*0.4/'TA5'!C78</f>
        <v>0.48854905366897577</v>
      </c>
      <c r="K78" s="544">
        <f>E78*0.4/'TA5'!D78</f>
        <v>0.50496760010719299</v>
      </c>
      <c r="L78" s="551">
        <f>F78*0.4/'TA5'!E78</f>
        <v>0.50236010551452648</v>
      </c>
      <c r="M78" s="552">
        <f>G78*0.4/'TA5'!F78</f>
        <v>0.49434405565261835</v>
      </c>
    </row>
    <row r="79" spans="1:13" x14ac:dyDescent="0.2">
      <c r="A79" s="67">
        <v>1983</v>
      </c>
      <c r="B79" s="564">
        <f>avgprinc!BI72</f>
        <v>52145.926527345357</v>
      </c>
      <c r="C79" s="525">
        <f>avgprinc!BJ72</f>
        <v>52809.755975292144</v>
      </c>
      <c r="D79" s="524">
        <f>avgprinc!BK72</f>
        <v>54557.158378039203</v>
      </c>
      <c r="E79" s="524">
        <f>avgprinc!BL72</f>
        <v>71053.260290961145</v>
      </c>
      <c r="F79" s="524">
        <f>avgprinc!BM72</f>
        <v>37271.801986971157</v>
      </c>
      <c r="G79" s="525">
        <f>avgprinc!BN72</f>
        <v>75908.572491077022</v>
      </c>
      <c r="H79" s="533">
        <f>B79*0.4/'TA5'!B79</f>
        <v>0.49047008156776423</v>
      </c>
      <c r="I79" s="544">
        <f>C79*0.4/'TA5'!B79</f>
        <v>0.49671387672424311</v>
      </c>
      <c r="J79" s="551">
        <f>D79*0.4/'TA5'!C79</f>
        <v>0.48978543281555181</v>
      </c>
      <c r="K79" s="544">
        <f>E79*0.4/'TA5'!D79</f>
        <v>0.50192263722419739</v>
      </c>
      <c r="L79" s="551">
        <f>F79*0.4/'TA5'!E79</f>
        <v>0.50277921557426453</v>
      </c>
      <c r="M79" s="552">
        <f>G79*0.4/'TA5'!F79</f>
        <v>0.49301651120185841</v>
      </c>
    </row>
    <row r="80" spans="1:13" x14ac:dyDescent="0.2">
      <c r="A80" s="67">
        <v>1984</v>
      </c>
      <c r="B80" s="564">
        <f>avgprinc!BI73</f>
        <v>54816.551932705654</v>
      </c>
      <c r="C80" s="525">
        <f>avgprinc!BJ73</f>
        <v>55905.412846426487</v>
      </c>
      <c r="D80" s="524">
        <f>avgprinc!BK73</f>
        <v>56878.117628735221</v>
      </c>
      <c r="E80" s="524">
        <f>avgprinc!BL73</f>
        <v>74503.633441988204</v>
      </c>
      <c r="F80" s="524">
        <f>avgprinc!BM73</f>
        <v>39265.500856896164</v>
      </c>
      <c r="G80" s="525">
        <f>avgprinc!BN73</f>
        <v>79954.592518778896</v>
      </c>
      <c r="H80" s="533">
        <f>B80*0.4/'TA5'!B80</f>
        <v>0.48337173461914068</v>
      </c>
      <c r="I80" s="544">
        <f>C80*0.4/'TA5'!B80</f>
        <v>0.49297329783439636</v>
      </c>
      <c r="J80" s="551">
        <f>D80*0.4/'TA5'!C80</f>
        <v>0.48102235794067394</v>
      </c>
      <c r="K80" s="544">
        <f>E80*0.4/'TA5'!D80</f>
        <v>0.49628788232803345</v>
      </c>
      <c r="L80" s="551">
        <f>F80*0.4/'TA5'!E80</f>
        <v>0.493121087551117</v>
      </c>
      <c r="M80" s="552">
        <f>G80*0.4/'TA5'!F80</f>
        <v>0.48716437816619873</v>
      </c>
    </row>
    <row r="81" spans="1:13" x14ac:dyDescent="0.2">
      <c r="A81" s="67">
        <v>1985</v>
      </c>
      <c r="B81" s="564">
        <f>avgprinc!BI74</f>
        <v>55640.093595696439</v>
      </c>
      <c r="C81" s="525">
        <f>avgprinc!BJ74</f>
        <v>56707.735455951071</v>
      </c>
      <c r="D81" s="524">
        <f>avgprinc!BK74</f>
        <v>57789.457051889694</v>
      </c>
      <c r="E81" s="524">
        <f>avgprinc!BL74</f>
        <v>75429.029190916932</v>
      </c>
      <c r="F81" s="524">
        <f>avgprinc!BM74</f>
        <v>40218.278138942318</v>
      </c>
      <c r="G81" s="525">
        <f>avgprinc!BN74</f>
        <v>80704.709977182734</v>
      </c>
      <c r="H81" s="533">
        <f>B81*0.4/'TA5'!B81</f>
        <v>0.48232647776603704</v>
      </c>
      <c r="I81" s="544">
        <f>C81*0.4/'TA5'!B81</f>
        <v>0.49158152937889105</v>
      </c>
      <c r="J81" s="551">
        <f>D81*0.4/'TA5'!C81</f>
        <v>0.4810552597045899</v>
      </c>
      <c r="K81" s="544">
        <f>E81*0.4/'TA5'!D81</f>
        <v>0.49478465318679798</v>
      </c>
      <c r="L81" s="551">
        <f>F81*0.4/'TA5'!E81</f>
        <v>0.49358463287353516</v>
      </c>
      <c r="M81" s="552">
        <f>G81*0.4/'TA5'!F81</f>
        <v>0.48554733395576471</v>
      </c>
    </row>
    <row r="82" spans="1:13" x14ac:dyDescent="0.2">
      <c r="A82" s="67">
        <v>1986</v>
      </c>
      <c r="B82" s="564">
        <f>avgprinc!BI75</f>
        <v>56656.463507381457</v>
      </c>
      <c r="C82" s="525">
        <f>avgprinc!BJ75</f>
        <v>57450.761618646662</v>
      </c>
      <c r="D82" s="524">
        <f>avgprinc!BK75</f>
        <v>59222.481604891436</v>
      </c>
      <c r="E82" s="524">
        <f>avgprinc!BL75</f>
        <v>76538.298607206845</v>
      </c>
      <c r="F82" s="524">
        <f>avgprinc!BM75</f>
        <v>41035.432870175697</v>
      </c>
      <c r="G82" s="525">
        <f>avgprinc!BN75</f>
        <v>81340.244742170325</v>
      </c>
      <c r="H82" s="533">
        <f>B82*0.4/'TA5'!B82</f>
        <v>0.48681807518005377</v>
      </c>
      <c r="I82" s="544">
        <f>C82*0.4/'TA5'!B82</f>
        <v>0.49364304542541509</v>
      </c>
      <c r="J82" s="551">
        <f>D82*0.4/'TA5'!C82</f>
        <v>0.48471465706825251</v>
      </c>
      <c r="K82" s="544">
        <f>E82*0.4/'TA5'!D82</f>
        <v>0.49575495719909657</v>
      </c>
      <c r="L82" s="551">
        <f>F82*0.4/'TA5'!E82</f>
        <v>0.50058633089065563</v>
      </c>
      <c r="M82" s="552">
        <f>G82*0.4/'TA5'!F82</f>
        <v>0.48879656195640558</v>
      </c>
    </row>
    <row r="83" spans="1:13" x14ac:dyDescent="0.2">
      <c r="A83" s="67">
        <v>1987</v>
      </c>
      <c r="B83" s="564">
        <f>avgprinc!BI76</f>
        <v>57461.519762030955</v>
      </c>
      <c r="C83" s="525">
        <f>avgprinc!BJ76</f>
        <v>58015.581989295584</v>
      </c>
      <c r="D83" s="524">
        <f>avgprinc!BK76</f>
        <v>60740.152814555986</v>
      </c>
      <c r="E83" s="524">
        <f>avgprinc!BL76</f>
        <v>76747.21640317906</v>
      </c>
      <c r="F83" s="524">
        <f>avgprinc!BM76</f>
        <v>41939.833277487836</v>
      </c>
      <c r="G83" s="525">
        <f>avgprinc!BN76</f>
        <v>81480.241424155436</v>
      </c>
      <c r="H83" s="533">
        <f>B83*0.4/'TA5'!B83</f>
        <v>0.47923535108566295</v>
      </c>
      <c r="I83" s="544">
        <f>C83*0.4/'TA5'!B83</f>
        <v>0.48385629057884222</v>
      </c>
      <c r="J83" s="551">
        <f>D83*0.4/'TA5'!C83</f>
        <v>0.47593760490417475</v>
      </c>
      <c r="K83" s="544">
        <f>E83*0.4/'TA5'!D83</f>
        <v>0.48430988192558283</v>
      </c>
      <c r="L83" s="551">
        <f>F83*0.4/'TA5'!E83</f>
        <v>0.4964219331741333</v>
      </c>
      <c r="M83" s="552">
        <f>G83*0.4/'TA5'!F83</f>
        <v>0.47897332906723022</v>
      </c>
    </row>
    <row r="84" spans="1:13" x14ac:dyDescent="0.2">
      <c r="A84" s="67">
        <v>1988</v>
      </c>
      <c r="B84" s="564">
        <f>avgprinc!BI77</f>
        <v>58348.30851873121</v>
      </c>
      <c r="C84" s="525">
        <f>avgprinc!BJ77</f>
        <v>58938.631679100086</v>
      </c>
      <c r="D84" s="524">
        <f>avgprinc!BK77</f>
        <v>61811.894641574087</v>
      </c>
      <c r="E84" s="524">
        <f>avgprinc!BL77</f>
        <v>77414.375653383104</v>
      </c>
      <c r="F84" s="524">
        <f>avgprinc!BM77</f>
        <v>42911.383879624838</v>
      </c>
      <c r="G84" s="525">
        <f>avgprinc!BN77</f>
        <v>82283.420286786291</v>
      </c>
      <c r="H84" s="533">
        <f>B84*0.4/'TA5'!B84</f>
        <v>0.46700543165206909</v>
      </c>
      <c r="I84" s="544">
        <f>C84*0.4/'TA5'!B84</f>
        <v>0.47173023223876959</v>
      </c>
      <c r="J84" s="551">
        <f>D84*0.4/'TA5'!C84</f>
        <v>0.46302008628845215</v>
      </c>
      <c r="K84" s="544">
        <f>E84*0.4/'TA5'!D84</f>
        <v>0.46903181076049799</v>
      </c>
      <c r="L84" s="551">
        <f>F84*0.4/'TA5'!E84</f>
        <v>0.48845538496971125</v>
      </c>
      <c r="M84" s="552">
        <f>G84*0.4/'TA5'!F84</f>
        <v>0.46540036797523504</v>
      </c>
    </row>
    <row r="85" spans="1:13" x14ac:dyDescent="0.2">
      <c r="A85" s="72">
        <v>1989</v>
      </c>
      <c r="B85" s="565">
        <f>avgprinc!BI78</f>
        <v>59393.756410475369</v>
      </c>
      <c r="C85" s="527">
        <f>avgprinc!BJ78</f>
        <v>59789.343094190554</v>
      </c>
      <c r="D85" s="526">
        <f>avgprinc!BK78</f>
        <v>62989.507571790506</v>
      </c>
      <c r="E85" s="526">
        <f>avgprinc!BL78</f>
        <v>77848.343843156239</v>
      </c>
      <c r="F85" s="526">
        <f>avgprinc!BM78</f>
        <v>44153.072182918353</v>
      </c>
      <c r="G85" s="527">
        <f>avgprinc!BN78</f>
        <v>83096.403707760881</v>
      </c>
      <c r="H85" s="536">
        <f>B85*0.4/'TA5'!B85</f>
        <v>0.46971127390861511</v>
      </c>
      <c r="I85" s="547">
        <f>C85*0.4/'TA5'!B85</f>
        <v>0.47283974289894098</v>
      </c>
      <c r="J85" s="553">
        <f>D85*0.4/'TA5'!C85</f>
        <v>0.46653804183006281</v>
      </c>
      <c r="K85" s="547">
        <f>E85*0.4/'TA5'!D85</f>
        <v>0.47056084871292109</v>
      </c>
      <c r="L85" s="553">
        <f>F85*0.4/'TA5'!E85</f>
        <v>0.48723855614662176</v>
      </c>
      <c r="M85" s="554">
        <f>G85*0.4/'TA5'!F85</f>
        <v>0.46657055616378784</v>
      </c>
    </row>
    <row r="86" spans="1:13" x14ac:dyDescent="0.2">
      <c r="A86" s="67">
        <v>1990</v>
      </c>
      <c r="B86" s="564">
        <f>avgprinc!BI79</f>
        <v>59413.877803427175</v>
      </c>
      <c r="C86" s="525">
        <f>avgprinc!BJ79</f>
        <v>59742.64193085007</v>
      </c>
      <c r="D86" s="524">
        <f>avgprinc!BK79</f>
        <v>63115.127665096028</v>
      </c>
      <c r="E86" s="524">
        <f>avgprinc!BL79</f>
        <v>77498.093604934562</v>
      </c>
      <c r="F86" s="524">
        <f>avgprinc!BM79</f>
        <v>44499.123691120629</v>
      </c>
      <c r="G86" s="525">
        <f>avgprinc!BN79</f>
        <v>82840.136017800571</v>
      </c>
      <c r="H86" s="533">
        <f>B86*0.4/'TA5'!B86</f>
        <v>0.47028630971908564</v>
      </c>
      <c r="I86" s="544">
        <f>C86*0.4/'TA5'!B86</f>
        <v>0.47288861870765686</v>
      </c>
      <c r="J86" s="551">
        <f>D86*0.4/'TA5'!C86</f>
        <v>0.46647325158119202</v>
      </c>
      <c r="K86" s="544">
        <f>E86*0.4/'TA5'!D86</f>
        <v>0.46944200992584229</v>
      </c>
      <c r="L86" s="551">
        <f>F86*0.4/'TA5'!E86</f>
        <v>0.49082154035568237</v>
      </c>
      <c r="M86" s="552">
        <f>G86*0.4/'TA5'!F86</f>
        <v>0.4669195711612702</v>
      </c>
    </row>
    <row r="87" spans="1:13" x14ac:dyDescent="0.2">
      <c r="A87" s="67">
        <v>1991</v>
      </c>
      <c r="B87" s="564">
        <f>avgprinc!BI80</f>
        <v>58689.429271335161</v>
      </c>
      <c r="C87" s="525">
        <f>avgprinc!BJ80</f>
        <v>58836.242269960247</v>
      </c>
      <c r="D87" s="524">
        <f>avgprinc!BK80</f>
        <v>62645.616826782127</v>
      </c>
      <c r="E87" s="524">
        <f>avgprinc!BL80</f>
        <v>75706.286638612612</v>
      </c>
      <c r="F87" s="524">
        <f>avgprinc!BM80</f>
        <v>44525.172835138474</v>
      </c>
      <c r="G87" s="525">
        <f>avgprinc!BN80</f>
        <v>81283.931421176894</v>
      </c>
      <c r="H87" s="533">
        <f>B87*0.4/'TA5'!B87</f>
        <v>0.47425928711891169</v>
      </c>
      <c r="I87" s="544">
        <f>C87*0.4/'TA5'!B87</f>
        <v>0.47544565796852106</v>
      </c>
      <c r="J87" s="551">
        <f>D87*0.4/'TA5'!C87</f>
        <v>0.47182804346084595</v>
      </c>
      <c r="K87" s="544">
        <f>E87*0.4/'TA5'!D87</f>
        <v>0.47247859835624706</v>
      </c>
      <c r="L87" s="551">
        <f>F87*0.4/'TA5'!E87</f>
        <v>0.49398320913314819</v>
      </c>
      <c r="M87" s="552">
        <f>G87*0.4/'TA5'!F87</f>
        <v>0.46917465329170221</v>
      </c>
    </row>
    <row r="88" spans="1:13" x14ac:dyDescent="0.2">
      <c r="A88" s="67">
        <v>1992</v>
      </c>
      <c r="B88" s="564">
        <f>avgprinc!BI81</f>
        <v>59506.855647956174</v>
      </c>
      <c r="C88" s="525">
        <f>avgprinc!BJ81</f>
        <v>59426.946244056904</v>
      </c>
      <c r="D88" s="524">
        <f>avgprinc!BK81</f>
        <v>63603.004138404132</v>
      </c>
      <c r="E88" s="524">
        <f>avgprinc!BL81</f>
        <v>75860.614871981074</v>
      </c>
      <c r="F88" s="524">
        <f>avgprinc!BM81</f>
        <v>45454.098704213349</v>
      </c>
      <c r="G88" s="525">
        <f>avgprinc!BN81</f>
        <v>81561.007667412123</v>
      </c>
      <c r="H88" s="533">
        <f>B88*0.4/'TA5'!B88</f>
        <v>0.47173789143562317</v>
      </c>
      <c r="I88" s="544">
        <f>C88*0.4/'TA5'!B88</f>
        <v>0.47110441327095032</v>
      </c>
      <c r="J88" s="551">
        <f>D88*0.4/'TA5'!C88</f>
        <v>0.46881294250488281</v>
      </c>
      <c r="K88" s="544">
        <f>E88*0.4/'TA5'!D88</f>
        <v>0.46433252096176159</v>
      </c>
      <c r="L88" s="551">
        <f>F88*0.4/'TA5'!E88</f>
        <v>0.49327647686004644</v>
      </c>
      <c r="M88" s="552">
        <f>G88*0.4/'TA5'!F88</f>
        <v>0.46418598294258118</v>
      </c>
    </row>
    <row r="89" spans="1:13" x14ac:dyDescent="0.2">
      <c r="A89" s="67">
        <v>1993</v>
      </c>
      <c r="B89" s="564">
        <f>avgprinc!BI82</f>
        <v>60208.148158859898</v>
      </c>
      <c r="C89" s="525">
        <f>avgprinc!BJ82</f>
        <v>59712.435578487915</v>
      </c>
      <c r="D89" s="524">
        <f>avgprinc!BK82</f>
        <v>64424.663424496255</v>
      </c>
      <c r="E89" s="524">
        <f>avgprinc!BL82</f>
        <v>77100.29513765403</v>
      </c>
      <c r="F89" s="524">
        <f>avgprinc!BM82</f>
        <v>45207.120454547789</v>
      </c>
      <c r="G89" s="525">
        <f>avgprinc!BN82</f>
        <v>82451.600078412768</v>
      </c>
      <c r="H89" s="533">
        <f>B89*0.4/'TA5'!B89</f>
        <v>0.47326803207397466</v>
      </c>
      <c r="I89" s="544">
        <f>C89*0.4/'TA5'!B89</f>
        <v>0.46937146782875067</v>
      </c>
      <c r="J89" s="551">
        <f>D89*0.4/'TA5'!C89</f>
        <v>0.46902215480804449</v>
      </c>
      <c r="K89" s="544">
        <f>E89*0.4/'TA5'!D89</f>
        <v>0.46471184492111217</v>
      </c>
      <c r="L89" s="551">
        <f>F89*0.4/'TA5'!E89</f>
        <v>0.49033495783805847</v>
      </c>
      <c r="M89" s="552">
        <f>G89*0.4/'TA5'!F89</f>
        <v>0.46585348248481756</v>
      </c>
    </row>
    <row r="90" spans="1:13" x14ac:dyDescent="0.2">
      <c r="A90" s="67">
        <v>1994</v>
      </c>
      <c r="B90" s="564">
        <f>avgprinc!BI83</f>
        <v>62068.921166849686</v>
      </c>
      <c r="C90" s="525">
        <f>avgprinc!BJ83</f>
        <v>61352.68634325578</v>
      </c>
      <c r="D90" s="524">
        <f>avgprinc!BK83</f>
        <v>66350.108946652181</v>
      </c>
      <c r="E90" s="524">
        <f>avgprinc!BL83</f>
        <v>79108.178341222272</v>
      </c>
      <c r="F90" s="524">
        <f>avgprinc!BM83</f>
        <v>46447.162778375539</v>
      </c>
      <c r="G90" s="525">
        <f>avgprinc!BN83</f>
        <v>84657.617698685994</v>
      </c>
      <c r="H90" s="533">
        <f>B90*0.4/'TA5'!B90</f>
        <v>0.47246068716049194</v>
      </c>
      <c r="I90" s="544">
        <f>C90*0.4/'TA5'!B90</f>
        <v>0.46700879931449885</v>
      </c>
      <c r="J90" s="551">
        <f>D90*0.4/'TA5'!C90</f>
        <v>0.46828556060791005</v>
      </c>
      <c r="K90" s="544">
        <f>E90*0.4/'TA5'!D90</f>
        <v>0.46308124065399175</v>
      </c>
      <c r="L90" s="551">
        <f>F90*0.4/'TA5'!E90</f>
        <v>0.4874919056892395</v>
      </c>
      <c r="M90" s="552">
        <f>G90*0.4/'TA5'!F90</f>
        <v>0.46439558267593384</v>
      </c>
    </row>
    <row r="91" spans="1:13" x14ac:dyDescent="0.2">
      <c r="A91" s="67">
        <v>1995</v>
      </c>
      <c r="B91" s="564">
        <f>avgprinc!BI84</f>
        <v>62745.173756183642</v>
      </c>
      <c r="C91" s="525">
        <f>avgprinc!BJ84</f>
        <v>62402.364017180269</v>
      </c>
      <c r="D91" s="524">
        <f>avgprinc!BK84</f>
        <v>66942.045942114652</v>
      </c>
      <c r="E91" s="524">
        <f>avgprinc!BL84</f>
        <v>79430.331661745746</v>
      </c>
      <c r="F91" s="524">
        <f>avgprinc!BM84</f>
        <v>47942.883977633261</v>
      </c>
      <c r="G91" s="525">
        <f>avgprinc!BN84</f>
        <v>85289.667100080915</v>
      </c>
      <c r="H91" s="533">
        <f>B91*0.4/'TA5'!B91</f>
        <v>0.4673383235931397</v>
      </c>
      <c r="I91" s="544">
        <f>C91*0.4/'TA5'!B91</f>
        <v>0.46478500962257391</v>
      </c>
      <c r="J91" s="551">
        <f>D91*0.4/'TA5'!C91</f>
        <v>0.46315604448318476</v>
      </c>
      <c r="K91" s="544">
        <f>E91*0.4/'TA5'!D91</f>
        <v>0.45749673247337347</v>
      </c>
      <c r="L91" s="551">
        <f>F91*0.4/'TA5'!E91</f>
        <v>0.48586365580558794</v>
      </c>
      <c r="M91" s="552">
        <f>G91*0.4/'TA5'!F91</f>
        <v>0.45837295055389404</v>
      </c>
    </row>
    <row r="92" spans="1:13" x14ac:dyDescent="0.2">
      <c r="A92" s="67">
        <v>1996</v>
      </c>
      <c r="B92" s="564">
        <f>avgprinc!BI85</f>
        <v>63751.020899680654</v>
      </c>
      <c r="C92" s="525">
        <f>avgprinc!BJ85</f>
        <v>63421.84566183015</v>
      </c>
      <c r="D92" s="524">
        <f>avgprinc!BK85</f>
        <v>67582.365100202209</v>
      </c>
      <c r="E92" s="524">
        <f>avgprinc!BL85</f>
        <v>79648.250557291351</v>
      </c>
      <c r="F92" s="524">
        <f>avgprinc!BM85</f>
        <v>49376.426732891894</v>
      </c>
      <c r="G92" s="525">
        <f>avgprinc!BN85</f>
        <v>86008.198011352113</v>
      </c>
      <c r="H92" s="533">
        <f>B92*0.4/'TA5'!B92</f>
        <v>0.46030557155609131</v>
      </c>
      <c r="I92" s="544">
        <f>C92*0.4/'TA5'!B92</f>
        <v>0.45792880654335022</v>
      </c>
      <c r="J92" s="551">
        <f>D92*0.4/'TA5'!C92</f>
        <v>0.45803466439247142</v>
      </c>
      <c r="K92" s="544">
        <f>E92*0.4/'TA5'!D92</f>
        <v>0.44986402988433843</v>
      </c>
      <c r="L92" s="551">
        <f>F92*0.4/'TA5'!E92</f>
        <v>0.47977957129478455</v>
      </c>
      <c r="M92" s="552">
        <f>G92*0.4/'TA5'!F92</f>
        <v>0.45111370086669927</v>
      </c>
    </row>
    <row r="93" spans="1:13" x14ac:dyDescent="0.2">
      <c r="A93" s="67">
        <v>1997</v>
      </c>
      <c r="B93" s="564">
        <f>avgprinc!BI86</f>
        <v>65210.911859458574</v>
      </c>
      <c r="C93" s="525">
        <f>avgprinc!BJ86</f>
        <v>64962.189629805769</v>
      </c>
      <c r="D93" s="524">
        <f>avgprinc!BK86</f>
        <v>69097.662867002902</v>
      </c>
      <c r="E93" s="524">
        <f>avgprinc!BL86</f>
        <v>82272.245194299758</v>
      </c>
      <c r="F93" s="524">
        <f>avgprinc!BM86</f>
        <v>50392.501481889813</v>
      </c>
      <c r="G93" s="525">
        <f>avgprinc!BN86</f>
        <v>87853.741850785373</v>
      </c>
      <c r="H93" s="533">
        <f>B93*0.4/'TA5'!B93</f>
        <v>0.45434221625328058</v>
      </c>
      <c r="I93" s="544">
        <f>C93*0.4/'TA5'!B93</f>
        <v>0.45260930061340332</v>
      </c>
      <c r="J93" s="551">
        <f>D93*0.4/'TA5'!C93</f>
        <v>0.45167639851570135</v>
      </c>
      <c r="K93" s="544">
        <f>E93*0.4/'TA5'!D93</f>
        <v>0.44535699486732477</v>
      </c>
      <c r="L93" s="551">
        <f>F93*0.4/'TA5'!E93</f>
        <v>0.47499936819076533</v>
      </c>
      <c r="M93" s="552">
        <f>G93*0.4/'TA5'!F93</f>
        <v>0.44504633545875544</v>
      </c>
    </row>
    <row r="94" spans="1:13" x14ac:dyDescent="0.2">
      <c r="A94" s="67">
        <v>1998</v>
      </c>
      <c r="B94" s="564">
        <f>avgprinc!BI87</f>
        <v>67071.70486390627</v>
      </c>
      <c r="C94" s="525">
        <f>avgprinc!BJ87</f>
        <v>66770.298840346251</v>
      </c>
      <c r="D94" s="524">
        <f>avgprinc!BK87</f>
        <v>71393.726144536922</v>
      </c>
      <c r="E94" s="524">
        <f>avgprinc!BL87</f>
        <v>84040.240783686619</v>
      </c>
      <c r="F94" s="524">
        <f>avgprinc!BM87</f>
        <v>52053.826128089917</v>
      </c>
      <c r="G94" s="525">
        <f>avgprinc!BN87</f>
        <v>89931.135947483039</v>
      </c>
      <c r="H94" s="533">
        <f>B94*0.4/'TA5'!B94</f>
        <v>0.45008006691932667</v>
      </c>
      <c r="I94" s="544">
        <f>C94*0.4/'TA5'!B94</f>
        <v>0.44805750250816345</v>
      </c>
      <c r="J94" s="551">
        <f>D94*0.4/'TA5'!C94</f>
        <v>0.44761809706687922</v>
      </c>
      <c r="K94" s="544">
        <f>E94*0.4/'TA5'!D94</f>
        <v>0.43864881992340093</v>
      </c>
      <c r="L94" s="551">
        <f>F94*0.4/'TA5'!E94</f>
        <v>0.47237545251846302</v>
      </c>
      <c r="M94" s="552">
        <f>G94*0.4/'TA5'!F94</f>
        <v>0.4401186704635619</v>
      </c>
    </row>
    <row r="95" spans="1:13" x14ac:dyDescent="0.2">
      <c r="A95" s="72">
        <v>1999</v>
      </c>
      <c r="B95" s="565">
        <f>avgprinc!BI88</f>
        <v>68676.037251692134</v>
      </c>
      <c r="C95" s="527">
        <f>avgprinc!BJ88</f>
        <v>68249.477445889992</v>
      </c>
      <c r="D95" s="526">
        <f>avgprinc!BK88</f>
        <v>73260.377481722622</v>
      </c>
      <c r="E95" s="526">
        <f>avgprinc!BL88</f>
        <v>86392.524026342697</v>
      </c>
      <c r="F95" s="526">
        <f>avgprinc!BM88</f>
        <v>52983.854241616835</v>
      </c>
      <c r="G95" s="527">
        <f>avgprinc!BN88</f>
        <v>91569.995780718615</v>
      </c>
      <c r="H95" s="536">
        <f>B95*0.4/'TA5'!B95</f>
        <v>0.44745311141014094</v>
      </c>
      <c r="I95" s="547">
        <f>C95*0.4/'TA5'!B95</f>
        <v>0.44467389583587641</v>
      </c>
      <c r="J95" s="553">
        <f>D95*0.4/'TA5'!C95</f>
        <v>0.44479674100875849</v>
      </c>
      <c r="K95" s="547">
        <f>E95*0.4/'TA5'!D95</f>
        <v>0.43643030524253829</v>
      </c>
      <c r="L95" s="553">
        <f>F95*0.4/'TA5'!E95</f>
        <v>0.46887114644050598</v>
      </c>
      <c r="M95" s="554">
        <f>G95*0.4/'TA5'!F95</f>
        <v>0.43696647882461548</v>
      </c>
    </row>
    <row r="96" spans="1:13" x14ac:dyDescent="0.2">
      <c r="A96" s="77">
        <v>2000</v>
      </c>
      <c r="B96" s="566">
        <f>avgprinc!BI89</f>
        <v>70053.263103428966</v>
      </c>
      <c r="C96" s="529">
        <f>avgprinc!BJ89</f>
        <v>69456.401473458842</v>
      </c>
      <c r="D96" s="528">
        <f>avgprinc!BK89</f>
        <v>74605.534666311403</v>
      </c>
      <c r="E96" s="528">
        <f>avgprinc!BL89</f>
        <v>87376.664875599192</v>
      </c>
      <c r="F96" s="528">
        <f>avgprinc!BM89</f>
        <v>54313.759485796916</v>
      </c>
      <c r="G96" s="529">
        <f>avgprinc!BN89</f>
        <v>93123.256527078076</v>
      </c>
      <c r="H96" s="537">
        <f>B96*0.4/'TA5'!B96</f>
        <v>0.44169470667839061</v>
      </c>
      <c r="I96" s="548">
        <f>C96*0.4/'TA5'!B96</f>
        <v>0.43793141841888428</v>
      </c>
      <c r="J96" s="555">
        <f>D96*0.4/'TA5'!C96</f>
        <v>0.4411984384059906</v>
      </c>
      <c r="K96" s="548">
        <f>E96*0.4/'TA5'!D96</f>
        <v>0.42841762304306025</v>
      </c>
      <c r="L96" s="555">
        <f>F96*0.4/'TA5'!E96</f>
        <v>0.46423014998435963</v>
      </c>
      <c r="M96" s="556">
        <f>G96*0.4/'TA5'!F96</f>
        <v>0.43074616789817799</v>
      </c>
    </row>
    <row r="97" spans="1:13" x14ac:dyDescent="0.2">
      <c r="A97" s="67">
        <v>2001</v>
      </c>
      <c r="B97" s="564">
        <f>avgprinc!BI90</f>
        <v>70601.385005435208</v>
      </c>
      <c r="C97" s="525">
        <f>avgprinc!BJ90</f>
        <v>69932.097871193109</v>
      </c>
      <c r="D97" s="524">
        <f>avgprinc!BK90</f>
        <v>75344.093017061983</v>
      </c>
      <c r="E97" s="524">
        <f>avgprinc!BL90</f>
        <v>88301.634485941249</v>
      </c>
      <c r="F97" s="524">
        <f>avgprinc!BM90</f>
        <v>54605.237413937721</v>
      </c>
      <c r="G97" s="525">
        <f>avgprinc!BN90</f>
        <v>94118.151114523338</v>
      </c>
      <c r="H97" s="533">
        <f>B97*0.4/'TA5'!B97</f>
        <v>0.44733655452728271</v>
      </c>
      <c r="I97" s="544">
        <f>C97*0.4/'TA5'!B97</f>
        <v>0.44309589266777033</v>
      </c>
      <c r="J97" s="551">
        <f>D97*0.4/'TA5'!C97</f>
        <v>0.44784495234489441</v>
      </c>
      <c r="K97" s="544">
        <f>E97*0.4/'TA5'!D97</f>
        <v>0.43569719791412348</v>
      </c>
      <c r="L97" s="551">
        <f>F97*0.4/'TA5'!E97</f>
        <v>0.46790453791618336</v>
      </c>
      <c r="M97" s="552">
        <f>G97*0.4/'TA5'!F97</f>
        <v>0.43648281693458552</v>
      </c>
    </row>
    <row r="98" spans="1:13" x14ac:dyDescent="0.2">
      <c r="A98" s="67">
        <v>2002</v>
      </c>
      <c r="B98" s="564">
        <f>avgprinc!BI91</f>
        <v>71139.372214449177</v>
      </c>
      <c r="C98" s="525">
        <f>avgprinc!BJ91</f>
        <v>70302.05359633785</v>
      </c>
      <c r="D98" s="524">
        <f>avgprinc!BK91</f>
        <v>75837.413031324526</v>
      </c>
      <c r="E98" s="524">
        <f>avgprinc!BL91</f>
        <v>88015.774675695677</v>
      </c>
      <c r="F98" s="524">
        <f>avgprinc!BM91</f>
        <v>55337.724584201038</v>
      </c>
      <c r="G98" s="525">
        <f>avgprinc!BN91</f>
        <v>94434.094267039633</v>
      </c>
      <c r="H98" s="533">
        <f>B98*0.4/'TA5'!B98</f>
        <v>0.4517602920532226</v>
      </c>
      <c r="I98" s="544">
        <f>C98*0.4/'TA5'!B98</f>
        <v>0.44644302129745478</v>
      </c>
      <c r="J98" s="551">
        <f>D98*0.4/'TA5'!C98</f>
        <v>0.45239531993865961</v>
      </c>
      <c r="K98" s="544">
        <f>E98*0.4/'TA5'!D98</f>
        <v>0.43953397870063776</v>
      </c>
      <c r="L98" s="551">
        <f>F98*0.4/'TA5'!E98</f>
        <v>0.46816664934158325</v>
      </c>
      <c r="M98" s="552">
        <f>G98*0.4/'TA5'!F98</f>
        <v>0.43988844752311707</v>
      </c>
    </row>
    <row r="99" spans="1:13" x14ac:dyDescent="0.2">
      <c r="A99" s="67">
        <v>2003</v>
      </c>
      <c r="B99" s="564">
        <f>avgprinc!BI92</f>
        <v>72024.874266903149</v>
      </c>
      <c r="C99" s="525">
        <f>avgprinc!BJ92</f>
        <v>71161.260213702786</v>
      </c>
      <c r="D99" s="524">
        <f>avgprinc!BK92</f>
        <v>76986.30073353005</v>
      </c>
      <c r="E99" s="524">
        <f>avgprinc!BL92</f>
        <v>88232.394690852438</v>
      </c>
      <c r="F99" s="524">
        <f>avgprinc!BM92</f>
        <v>56659.12939977245</v>
      </c>
      <c r="G99" s="525">
        <f>avgprinc!BN92</f>
        <v>95273.750956289005</v>
      </c>
      <c r="H99" s="533">
        <f>B99*0.4/'TA5'!B99</f>
        <v>0.45263600349426275</v>
      </c>
      <c r="I99" s="544">
        <f>C99*0.4/'TA5'!B99</f>
        <v>0.44720867276191711</v>
      </c>
      <c r="J99" s="551">
        <f>D99*0.4/'TA5'!C99</f>
        <v>0.45409744977951055</v>
      </c>
      <c r="K99" s="544">
        <f>E99*0.4/'TA5'!D99</f>
        <v>0.44033402204513544</v>
      </c>
      <c r="L99" s="551">
        <f>F99*0.4/'TA5'!E99</f>
        <v>0.46741837263107316</v>
      </c>
      <c r="M99" s="552">
        <f>G99*0.4/'TA5'!F99</f>
        <v>0.43899548053741455</v>
      </c>
    </row>
    <row r="100" spans="1:13" x14ac:dyDescent="0.2">
      <c r="A100" s="67">
        <v>2004</v>
      </c>
      <c r="B100" s="564">
        <f>avgprinc!BI93</f>
        <v>73343.998496781132</v>
      </c>
      <c r="C100" s="525">
        <f>avgprinc!BJ93</f>
        <v>72709.996845395421</v>
      </c>
      <c r="D100" s="524">
        <f>avgprinc!BK93</f>
        <v>78223.379344237139</v>
      </c>
      <c r="E100" s="524">
        <f>avgprinc!BL93</f>
        <v>89811.54561982592</v>
      </c>
      <c r="F100" s="524">
        <f>avgprinc!BM93</f>
        <v>57999.232520254067</v>
      </c>
      <c r="G100" s="525">
        <f>avgprinc!BN93</f>
        <v>96720.042684642991</v>
      </c>
      <c r="H100" s="533">
        <f>B100*0.4/'TA5'!B100</f>
        <v>0.4477922916412353</v>
      </c>
      <c r="I100" s="544">
        <f>C100*0.4/'TA5'!B100</f>
        <v>0.44392147660255438</v>
      </c>
      <c r="J100" s="551">
        <f>D100*0.4/'TA5'!C100</f>
        <v>0.44872260093688959</v>
      </c>
      <c r="K100" s="544">
        <f>E100*0.4/'TA5'!D100</f>
        <v>0.43512535095214849</v>
      </c>
      <c r="L100" s="551">
        <f>F100*0.4/'TA5'!E100</f>
        <v>0.46484977006912237</v>
      </c>
      <c r="M100" s="552">
        <f>G100*0.4/'TA5'!F100</f>
        <v>0.43330654501914984</v>
      </c>
    </row>
    <row r="101" spans="1:13" x14ac:dyDescent="0.2">
      <c r="A101" s="67">
        <v>2005</v>
      </c>
      <c r="B101" s="564">
        <f>avgprinc!BI94</f>
        <v>74006.020703942355</v>
      </c>
      <c r="C101" s="525">
        <f>avgprinc!BJ94</f>
        <v>73286.923877201727</v>
      </c>
      <c r="D101" s="524">
        <f>avgprinc!BK94</f>
        <v>78542.723283262938</v>
      </c>
      <c r="E101" s="524">
        <f>avgprinc!BL94</f>
        <v>90898.839109604931</v>
      </c>
      <c r="F101" s="524">
        <f>avgprinc!BM94</f>
        <v>58523.733617687816</v>
      </c>
      <c r="G101" s="525">
        <f>avgprinc!BN94</f>
        <v>97073.310701080598</v>
      </c>
      <c r="H101" s="533">
        <f>B101*0.4/'TA5'!B101</f>
        <v>0.44083923101425165</v>
      </c>
      <c r="I101" s="544">
        <f>C101*0.4/'TA5'!B101</f>
        <v>0.43655571341514587</v>
      </c>
      <c r="J101" s="551">
        <f>D101*0.4/'TA5'!C101</f>
        <v>0.44210919737815851</v>
      </c>
      <c r="K101" s="544">
        <f>E101*0.4/'TA5'!D101</f>
        <v>0.42933142185211182</v>
      </c>
      <c r="L101" s="551">
        <f>F101*0.4/'TA5'!E101</f>
        <v>0.4588287770748139</v>
      </c>
      <c r="M101" s="552">
        <f>G101*0.4/'TA5'!F101</f>
        <v>0.4262048900127412</v>
      </c>
    </row>
    <row r="102" spans="1:13" x14ac:dyDescent="0.2">
      <c r="A102" s="67">
        <v>2006</v>
      </c>
      <c r="B102" s="564">
        <f>avgprinc!BI95</f>
        <v>74726.147115789514</v>
      </c>
      <c r="C102" s="525">
        <f>avgprinc!BJ95</f>
        <v>73985.483851549317</v>
      </c>
      <c r="D102" s="524">
        <f>avgprinc!BK95</f>
        <v>79200.57007782592</v>
      </c>
      <c r="E102" s="524">
        <f>avgprinc!BL95</f>
        <v>90650.382731107617</v>
      </c>
      <c r="F102" s="524">
        <f>avgprinc!BM95</f>
        <v>60095.743010243918</v>
      </c>
      <c r="G102" s="525">
        <f>avgprinc!BN95</f>
        <v>97896.581170337522</v>
      </c>
      <c r="H102" s="533">
        <f>B102*0.4/'TA5'!B102</f>
        <v>0.43467238545417786</v>
      </c>
      <c r="I102" s="544">
        <f>C102*0.4/'TA5'!B102</f>
        <v>0.43036404252052302</v>
      </c>
      <c r="J102" s="551">
        <f>D102*0.4/'TA5'!C102</f>
        <v>0.43767699599266047</v>
      </c>
      <c r="K102" s="544">
        <f>E102*0.4/'TA5'!D102</f>
        <v>0.42134210467338568</v>
      </c>
      <c r="L102" s="551">
        <f>F102*0.4/'TA5'!E102</f>
        <v>0.45417013764381409</v>
      </c>
      <c r="M102" s="552">
        <f>G102*0.4/'TA5'!F102</f>
        <v>0.41973835229873657</v>
      </c>
    </row>
    <row r="103" spans="1:13" x14ac:dyDescent="0.2">
      <c r="A103" s="67">
        <v>2007</v>
      </c>
      <c r="B103" s="564">
        <f>avgprinc!BI96</f>
        <v>73461.617132373911</v>
      </c>
      <c r="C103" s="525">
        <f>avgprinc!BJ96</f>
        <v>72809.207610617741</v>
      </c>
      <c r="D103" s="524">
        <f>avgprinc!BK96</f>
        <v>77907.144045087902</v>
      </c>
      <c r="E103" s="524">
        <f>avgprinc!BL96</f>
        <v>89578.600228919837</v>
      </c>
      <c r="F103" s="524">
        <f>avgprinc!BM96</f>
        <v>58599.569777492114</v>
      </c>
      <c r="G103" s="525">
        <f>avgprinc!BN96</f>
        <v>95724.89672365025</v>
      </c>
      <c r="H103" s="533">
        <f>B103*0.4/'TA5'!B103</f>
        <v>0.43214747309684759</v>
      </c>
      <c r="I103" s="544">
        <f>C103*0.4/'TA5'!B103</f>
        <v>0.42830958962440485</v>
      </c>
      <c r="J103" s="551">
        <f>D103*0.4/'TA5'!C103</f>
        <v>0.43354704976081848</v>
      </c>
      <c r="K103" s="544">
        <f>E103*0.4/'TA5'!D103</f>
        <v>0.41917362809181213</v>
      </c>
      <c r="L103" s="551">
        <f>F103*0.4/'TA5'!E103</f>
        <v>0.45056530833244324</v>
      </c>
      <c r="M103" s="552">
        <f>G103*0.4/'TA5'!F103</f>
        <v>0.41593995690345764</v>
      </c>
    </row>
    <row r="104" spans="1:13" x14ac:dyDescent="0.2">
      <c r="A104" s="67">
        <v>2008</v>
      </c>
      <c r="B104" s="564">
        <f>avgprinc!BI97</f>
        <v>72256.437199953027</v>
      </c>
      <c r="C104" s="525">
        <f>avgprinc!BJ97</f>
        <v>71274.435730855708</v>
      </c>
      <c r="D104" s="524">
        <f>avgprinc!BK97</f>
        <v>77158.084438072823</v>
      </c>
      <c r="E104" s="524">
        <f>avgprinc!BL97</f>
        <v>87529.561901928071</v>
      </c>
      <c r="F104" s="524">
        <f>avgprinc!BM97</f>
        <v>57745.105731467964</v>
      </c>
      <c r="G104" s="525">
        <f>avgprinc!BN97</f>
        <v>93440.532314052281</v>
      </c>
      <c r="H104" s="533">
        <f>B104*0.4/'TA5'!B104</f>
        <v>0.43711957335472101</v>
      </c>
      <c r="I104" s="544">
        <f>C104*0.4/'TA5'!B104</f>
        <v>0.43117889761924744</v>
      </c>
      <c r="J104" s="551">
        <f>D104*0.4/'TA5'!C104</f>
        <v>0.44065612554550176</v>
      </c>
      <c r="K104" s="544">
        <f>E104*0.4/'TA5'!D104</f>
        <v>0.42439141869544983</v>
      </c>
      <c r="L104" s="551">
        <f>F104*0.4/'TA5'!E104</f>
        <v>0.4527356624603272</v>
      </c>
      <c r="M104" s="552">
        <f>G104*0.4/'TA5'!F104</f>
        <v>0.41889938712120062</v>
      </c>
    </row>
    <row r="105" spans="1:13" x14ac:dyDescent="0.2">
      <c r="A105" s="72">
        <v>2009</v>
      </c>
      <c r="B105" s="567">
        <f>avgprinc!BI98</f>
        <v>70683.917753153975</v>
      </c>
      <c r="C105" s="568">
        <f>avgprinc!BJ98</f>
        <v>69548.211509396424</v>
      </c>
      <c r="D105" s="526">
        <f>avgprinc!BK98</f>
        <v>75703.372543771038</v>
      </c>
      <c r="E105" s="526">
        <f>avgprinc!BL98</f>
        <v>84031.739084566885</v>
      </c>
      <c r="F105" s="526">
        <f>avgprinc!BM98</f>
        <v>57464.628238977566</v>
      </c>
      <c r="G105" s="527">
        <f>avgprinc!BN98</f>
        <v>91132.895008862746</v>
      </c>
      <c r="H105" s="536">
        <f>B105*0.4/'TA5'!B105</f>
        <v>0.44804036617279053</v>
      </c>
      <c r="I105" s="547">
        <f>C105*0.4/'TA5'!B105</f>
        <v>0.44084152579307551</v>
      </c>
      <c r="J105" s="557">
        <f>D105*0.4/'TA5'!C105</f>
        <v>0.45148712396621715</v>
      </c>
      <c r="K105" s="558">
        <f>E105*0.4/'TA5'!D105</f>
        <v>0.43404334783554066</v>
      </c>
      <c r="L105" s="553">
        <f>F105*0.4/'TA5'!E105</f>
        <v>0.46045833826065058</v>
      </c>
      <c r="M105" s="554">
        <f>G105*0.4/'TA5'!F105</f>
        <v>0.42757526040077204</v>
      </c>
    </row>
    <row r="106" spans="1:13" x14ac:dyDescent="0.2">
      <c r="A106" s="67">
        <v>2010</v>
      </c>
      <c r="B106" s="569">
        <f>avgprinc!BI99</f>
        <v>71632.728056304302</v>
      </c>
      <c r="C106" s="570">
        <f>avgprinc!BJ99</f>
        <v>70450.797701128511</v>
      </c>
      <c r="D106" s="524">
        <f>avgprinc!BK99</f>
        <v>76045.425401169865</v>
      </c>
      <c r="E106" s="524">
        <f>avgprinc!BL99</f>
        <v>84465.208259459643</v>
      </c>
      <c r="F106" s="524">
        <f>avgprinc!BM99</f>
        <v>58738.617373048059</v>
      </c>
      <c r="G106" s="525">
        <f>avgprinc!BN99</f>
        <v>91793.498968542626</v>
      </c>
      <c r="H106" s="533">
        <f>B106*0.4/'TA5'!B106</f>
        <v>0.43977388739585876</v>
      </c>
      <c r="I106" s="544">
        <f>C106*0.4/'TA5'!B106</f>
        <v>0.43251767754554749</v>
      </c>
      <c r="J106" s="559">
        <f>D106*0.4/'TA5'!C106</f>
        <v>0.44444262981414789</v>
      </c>
      <c r="K106" s="560">
        <f>E106*0.4/'TA5'!D106</f>
        <v>0.42571714520454401</v>
      </c>
      <c r="L106" s="551">
        <f>F106*0.4/'TA5'!E106</f>
        <v>0.45290654897689825</v>
      </c>
      <c r="M106" s="552">
        <f>G106*0.4/'TA5'!F106</f>
        <v>0.41926994919776917</v>
      </c>
    </row>
    <row r="107" spans="1:13" x14ac:dyDescent="0.2">
      <c r="A107" s="67">
        <v>2011</v>
      </c>
      <c r="B107" s="569">
        <f>avgprinc!BI100</f>
        <v>72210.916938773604</v>
      </c>
      <c r="C107" s="570">
        <f>avgprinc!BJ100</f>
        <v>70710.948688881297</v>
      </c>
      <c r="D107" s="524">
        <f>avgprinc!BK100</f>
        <v>76992.962647597567</v>
      </c>
      <c r="E107" s="524">
        <f>avgprinc!BL100</f>
        <v>86626.886581330007</v>
      </c>
      <c r="F107" s="524">
        <f>avgprinc!BM100</f>
        <v>57563.018606159036</v>
      </c>
      <c r="G107" s="525">
        <f>avgprinc!BN100</f>
        <v>91875.385285719851</v>
      </c>
      <c r="H107" s="533">
        <f>B107*0.4/'TA5'!B107</f>
        <v>0.43586882948875427</v>
      </c>
      <c r="I107" s="544">
        <f>C107*0.4/'TA5'!B107</f>
        <v>0.4268149435520171</v>
      </c>
      <c r="J107" s="559">
        <f>D107*0.4/'TA5'!C107</f>
        <v>0.44040331244468689</v>
      </c>
      <c r="K107" s="560">
        <f>E107*0.4/'TA5'!D107</f>
        <v>0.42163166403770447</v>
      </c>
      <c r="L107" s="551">
        <f>F107*0.4/'TA5'!E107</f>
        <v>0.44670560956001293</v>
      </c>
      <c r="M107" s="552">
        <f>G107*0.4/'TA5'!F107</f>
        <v>0.41408431529998785</v>
      </c>
    </row>
    <row r="108" spans="1:13" x14ac:dyDescent="0.2">
      <c r="A108" s="67">
        <v>2012</v>
      </c>
      <c r="B108" s="569">
        <f>avgprinc!BI101</f>
        <v>72626.419679469152</v>
      </c>
      <c r="C108" s="570">
        <f>avgprinc!BJ101</f>
        <v>71214.8277995034</v>
      </c>
      <c r="D108" s="524">
        <f>avgprinc!BK101</f>
        <v>76829.064217436637</v>
      </c>
      <c r="E108" s="524">
        <f>avgprinc!BL101</f>
        <v>86782.817525280305</v>
      </c>
      <c r="F108" s="524">
        <f>avgprinc!BM101</f>
        <v>58344.722125770568</v>
      </c>
      <c r="G108" s="525">
        <f>avgprinc!BN101</f>
        <v>92112.896151486799</v>
      </c>
      <c r="H108" s="533">
        <f>B108*0.4/'TA5'!B108</f>
        <v>0.42779749631881703</v>
      </c>
      <c r="I108" s="544">
        <f>C108*0.4/'TA5'!B108</f>
        <v>0.41948267817497242</v>
      </c>
      <c r="J108" s="559">
        <f>D108*0.4/'TA5'!C108</f>
        <v>0.43315544724464417</v>
      </c>
      <c r="K108" s="560">
        <f>E108*0.4/'TA5'!D108</f>
        <v>0.41408941149711614</v>
      </c>
      <c r="L108" s="551">
        <f>F108*0.4/'TA5'!E108</f>
        <v>0.43913480639457703</v>
      </c>
      <c r="M108" s="552">
        <f>G108*0.4/'TA5'!F108</f>
        <v>0.4058797955513001</v>
      </c>
    </row>
    <row r="109" spans="1:13" x14ac:dyDescent="0.2">
      <c r="A109" s="67">
        <v>2013</v>
      </c>
      <c r="B109" s="569">
        <f>avgprinc!BI102</f>
        <v>73480.125259569482</v>
      </c>
      <c r="C109" s="570">
        <f>avgprinc!BJ102</f>
        <v>72247.296887496792</v>
      </c>
      <c r="D109" s="524">
        <f>avgprinc!BK102</f>
        <v>79231.521953591859</v>
      </c>
      <c r="E109" s="524">
        <f>avgprinc!BL102</f>
        <v>88321.041711370737</v>
      </c>
      <c r="F109" s="524">
        <f>avgprinc!BM102</f>
        <v>58752.715322117067</v>
      </c>
      <c r="G109" s="525">
        <f>avgprinc!BN102</f>
        <v>93253.849878892579</v>
      </c>
      <c r="H109" s="533">
        <f>B109*0.4/'TA5'!B109</f>
        <v>0.43264201283454889</v>
      </c>
      <c r="I109" s="544">
        <f>C109*0.4/'TA5'!B109</f>
        <v>0.42538326978683472</v>
      </c>
      <c r="J109" s="559">
        <f>D109*0.4/'TA5'!C109</f>
        <v>0.43996843695640564</v>
      </c>
      <c r="K109" s="560">
        <f>E109*0.4/'TA5'!D109</f>
        <v>0.41870400309562683</v>
      </c>
      <c r="L109" s="551">
        <f>F109*0.4/'TA5'!E109</f>
        <v>0.44463217258453364</v>
      </c>
      <c r="M109" s="552">
        <f>G109*0.4/'TA5'!F109</f>
        <v>0.41035348176956177</v>
      </c>
    </row>
    <row r="110" spans="1:13" x14ac:dyDescent="0.2">
      <c r="A110" s="67">
        <v>2014</v>
      </c>
      <c r="B110" s="569">
        <f>avgprinc!BI103</f>
        <v>74603.773183190016</v>
      </c>
      <c r="C110" s="570">
        <f>avgprinc!BJ103</f>
        <v>73253.724679477687</v>
      </c>
      <c r="D110" s="524">
        <f>avgprinc!BK103</f>
        <v>80517.710094815149</v>
      </c>
      <c r="E110" s="524">
        <f>avgprinc!BL103</f>
        <v>89736.724655701386</v>
      </c>
      <c r="F110" s="524">
        <f>avgprinc!BM103</f>
        <v>59378.846252686206</v>
      </c>
      <c r="G110" s="525">
        <f>avgprinc!BN103</f>
        <v>94211.434866747746</v>
      </c>
      <c r="H110" s="533">
        <f>B110*0.4/'TA5'!B110</f>
        <v>0.42902499437332159</v>
      </c>
      <c r="I110" s="544">
        <f>C110*0.4/'TA5'!B110</f>
        <v>0.4212612509727478</v>
      </c>
      <c r="J110" s="559">
        <f>D110*0.4/'TA5'!C110</f>
        <v>0.43591994047164917</v>
      </c>
      <c r="K110" s="560">
        <f>E110*0.4/'TA5'!D110</f>
        <v>0.4149688184261322</v>
      </c>
      <c r="L110" s="551">
        <f>F110*0.4/'TA5'!E110</f>
        <v>0.43941369652748108</v>
      </c>
      <c r="M110" s="552">
        <f>G110*0.4/'TA5'!F110</f>
        <v>0.40631198883056635</v>
      </c>
    </row>
    <row r="111" spans="1:13" x14ac:dyDescent="0.2">
      <c r="A111" s="67">
        <v>2015</v>
      </c>
      <c r="B111" s="569">
        <f>avgprinc!BI104</f>
        <v>75515.488942542477</v>
      </c>
      <c r="C111" s="570">
        <f>avgprinc!BJ104</f>
        <v>74210.064130040279</v>
      </c>
      <c r="D111" s="524">
        <f>avgprinc!BK104</f>
        <v>81445.723067860425</v>
      </c>
      <c r="E111" s="524">
        <f>avgprinc!BL104</f>
        <v>90328.610166560771</v>
      </c>
      <c r="F111" s="524">
        <f>avgprinc!BM104</f>
        <v>60538.825708307733</v>
      </c>
      <c r="G111" s="525">
        <f>avgprinc!BN104</f>
        <v>95135.190967043134</v>
      </c>
      <c r="H111" s="533">
        <f>B111*0.4/'TA5'!B111</f>
        <v>0.42734736204147339</v>
      </c>
      <c r="I111" s="544">
        <f>C111*0.4/'TA5'!B111</f>
        <v>0.41995987296104426</v>
      </c>
      <c r="J111" s="559">
        <f>D111*0.4/'TA5'!C111</f>
        <v>0.4355748593807221</v>
      </c>
      <c r="K111" s="560">
        <f>E111*0.4/'TA5'!D111</f>
        <v>0.41244745254516607</v>
      </c>
      <c r="L111" s="551">
        <f>F111*0.4/'TA5'!E111</f>
        <v>0.43880403041839605</v>
      </c>
      <c r="M111" s="552">
        <f>G111*0.4/'TA5'!F111</f>
        <v>0.40435791015625</v>
      </c>
    </row>
    <row r="112" spans="1:13" x14ac:dyDescent="0.2">
      <c r="A112" s="67">
        <v>2016</v>
      </c>
      <c r="B112" s="569">
        <f>avgprinc!BI105</f>
        <v>75787.392737858245</v>
      </c>
      <c r="C112" s="570">
        <f>avgprinc!BJ105</f>
        <v>74238.812134122316</v>
      </c>
      <c r="D112" s="524">
        <f>avgprinc!BK105</f>
        <v>81641.542976412064</v>
      </c>
      <c r="E112" s="524">
        <f>avgprinc!BL105</f>
        <v>90465.668977085545</v>
      </c>
      <c r="F112" s="524">
        <f>avgprinc!BM105</f>
        <v>60666.341935992277</v>
      </c>
      <c r="G112" s="525">
        <f>avgprinc!BN105</f>
        <v>94900.24612641464</v>
      </c>
      <c r="H112" s="533">
        <f>B112*0.4/'TA5'!B112</f>
        <v>0.43006882071495045</v>
      </c>
      <c r="I112" s="544">
        <f>C112*0.4/'TA5'!B112</f>
        <v>0.4212811291217804</v>
      </c>
      <c r="J112" s="559">
        <f>D112*0.4/'TA5'!C112</f>
        <v>0.43939694762229919</v>
      </c>
      <c r="K112" s="560">
        <f>E112*0.4/'TA5'!D112</f>
        <v>0.41535484790802002</v>
      </c>
      <c r="L112" s="551">
        <f>F112*0.4/'TA5'!E112</f>
        <v>0.43859180808067322</v>
      </c>
      <c r="M112" s="552">
        <f>G112*0.4/'TA5'!F112</f>
        <v>0.40605437755584711</v>
      </c>
    </row>
    <row r="113" spans="1:13" x14ac:dyDescent="0.2">
      <c r="A113" s="67">
        <v>2017</v>
      </c>
      <c r="B113" s="569">
        <f>avgprinc!BI106</f>
        <v>76732.406835435788</v>
      </c>
      <c r="C113" s="570">
        <f>avgprinc!BJ106</f>
        <v>75535.103872114661</v>
      </c>
      <c r="D113" s="524">
        <f>avgprinc!BK106</f>
        <v>81435.797166068587</v>
      </c>
      <c r="E113" s="524">
        <f>avgprinc!BL106</f>
        <v>91696.297054060371</v>
      </c>
      <c r="F113" s="524">
        <f>avgprinc!BM106</f>
        <v>62080.011335438103</v>
      </c>
      <c r="G113" s="525">
        <f>avgprinc!BN106</f>
        <v>97727.384819210318</v>
      </c>
      <c r="H113" s="533">
        <f>B113*0.4/'TA5'!B113</f>
        <v>0.42712685465812683</v>
      </c>
      <c r="I113" s="544">
        <f>C113*0.4/'TA5'!B113</f>
        <v>0.42046213150024414</v>
      </c>
      <c r="J113" s="559">
        <f>D113*0.4/'TA5'!C113</f>
        <v>0.43125769495964039</v>
      </c>
      <c r="K113" s="560">
        <f>E113*0.4/'TA5'!D113</f>
        <v>0.41409197449684143</v>
      </c>
      <c r="L113" s="551">
        <f>F113*0.4/'TA5'!E113</f>
        <v>0.44072511792182917</v>
      </c>
      <c r="M113" s="552">
        <f>G113*0.4/'TA5'!F113</f>
        <v>0.40539646148681646</v>
      </c>
    </row>
    <row r="114" spans="1:13" x14ac:dyDescent="0.2">
      <c r="A114" s="67">
        <v>2018</v>
      </c>
      <c r="B114" s="569">
        <f>avgprinc!BI107</f>
        <v>78015.663074345241</v>
      </c>
      <c r="C114" s="570">
        <f>avgprinc!BJ107</f>
        <v>76899.432005473893</v>
      </c>
      <c r="D114" s="524">
        <f>avgprinc!BK107</f>
        <v>82844.861570824767</v>
      </c>
      <c r="E114" s="524">
        <f>avgprinc!BL107</f>
        <v>93295.820993147528</v>
      </c>
      <c r="F114" s="524">
        <f>avgprinc!BM107</f>
        <v>63200.952914150519</v>
      </c>
      <c r="G114" s="525">
        <f>avgprinc!BN107</f>
        <v>99286.821839680619</v>
      </c>
      <c r="H114" s="533">
        <f>B114*0.4/'TA5'!B114</f>
        <v>0.42699539661407465</v>
      </c>
      <c r="I114" s="544">
        <f>C114*0.4/'TA5'!B114</f>
        <v>0.42088603973388672</v>
      </c>
      <c r="J114" s="559">
        <f>D114*0.4/'TA5'!C114</f>
        <v>0.43110689520835876</v>
      </c>
      <c r="K114" s="560">
        <f>E114*0.4/'TA5'!D114</f>
        <v>0.41426768898963934</v>
      </c>
      <c r="L114" s="551">
        <f>F114*0.4/'TA5'!E114</f>
        <v>0.44114062190055842</v>
      </c>
      <c r="M114" s="552">
        <f>G114*0.4/'TA5'!F114</f>
        <v>0.40508800745010382</v>
      </c>
    </row>
    <row r="115" spans="1:13" x14ac:dyDescent="0.2">
      <c r="A115" s="67">
        <v>2019</v>
      </c>
      <c r="B115" s="569">
        <f>avgprinc!BI108</f>
        <v>78650.363934866604</v>
      </c>
      <c r="C115" s="570">
        <f>avgprinc!BJ108</f>
        <v>77506.79748027616</v>
      </c>
      <c r="D115" s="524">
        <f>avgprinc!BK108</f>
        <v>83680.659852273428</v>
      </c>
      <c r="E115" s="524">
        <f>avgprinc!BL108</f>
        <v>94138.826278972672</v>
      </c>
      <c r="F115" s="524">
        <f>avgprinc!BM108</f>
        <v>63611.812263112653</v>
      </c>
      <c r="G115" s="525">
        <f>avgprinc!BN108</f>
        <v>100036.16509071917</v>
      </c>
      <c r="H115" s="533">
        <f>B115*0.4/'TA5'!B115</f>
        <v>0.42831265926361084</v>
      </c>
      <c r="I115" s="544">
        <f>C115*0.4/'TA5'!B115</f>
        <v>0.42208504676818842</v>
      </c>
      <c r="J115" s="559">
        <f>D115*0.4/'TA5'!C115</f>
        <v>0.43255680799484264</v>
      </c>
      <c r="K115" s="560">
        <f>E115*0.4/'TA5'!D115</f>
        <v>0.41534838080406189</v>
      </c>
      <c r="L115" s="551">
        <f>F115*0.4/'TA5'!E115</f>
        <v>0.44266775250434881</v>
      </c>
      <c r="M115" s="552">
        <f>G115*0.4/'TA5'!F115</f>
        <v>0.40610057115554815</v>
      </c>
    </row>
    <row r="116" spans="1:13" ht="17" thickBot="1" x14ac:dyDescent="0.25">
      <c r="A116" s="1105">
        <v>2020</v>
      </c>
      <c r="B116" s="1124"/>
      <c r="C116" s="1125"/>
      <c r="D116" s="1107"/>
      <c r="E116" s="1107"/>
      <c r="F116" s="1107"/>
      <c r="G116" s="110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0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39997558519241921"/>
  </sheetPr>
  <dimension ref="A1:M118"/>
  <sheetViews>
    <sheetView workbookViewId="0">
      <pane xSplit="1" ySplit="8" topLeftCell="B101"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132</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571">
        <f>avgprinc!M2</f>
        <v>54007.968331054479</v>
      </c>
      <c r="C9" s="572">
        <f>avgprinc!N2</f>
        <v>60677.923155856661</v>
      </c>
      <c r="D9" s="572"/>
      <c r="E9" s="572"/>
      <c r="F9" s="572"/>
      <c r="G9" s="572">
        <f>avgprinc!R2</f>
        <v>86589.012817721814</v>
      </c>
      <c r="H9" s="530">
        <f>B9*0.1/'TA5'!B9</f>
        <v>0.4333371446867767</v>
      </c>
      <c r="I9" s="575">
        <f>C9*0.1/'TA5'!B9</f>
        <v>0.48685404725294168</v>
      </c>
      <c r="J9" s="575"/>
      <c r="K9" s="541"/>
      <c r="L9" s="575"/>
      <c r="M9" s="561">
        <f>G9*0.1/'TA5'!F9</f>
        <v>0.46205686516814126</v>
      </c>
    </row>
    <row r="10" spans="1:13" s="87" customFormat="1" ht="15" customHeight="1" x14ac:dyDescent="0.2">
      <c r="A10" s="92">
        <v>1914</v>
      </c>
      <c r="B10" s="571">
        <f>avgprinc!M3</f>
        <v>49483.070799020403</v>
      </c>
      <c r="C10" s="572">
        <f>avgprinc!N3</f>
        <v>55367.315409759576</v>
      </c>
      <c r="D10" s="572"/>
      <c r="E10" s="572"/>
      <c r="F10" s="572"/>
      <c r="G10" s="572">
        <f>avgprinc!R3</f>
        <v>79357.212648804285</v>
      </c>
      <c r="H10" s="530">
        <f>B10*0.1/'TA5'!B10</f>
        <v>0.4394441172683457</v>
      </c>
      <c r="I10" s="541">
        <f>C10*0.1/'TA5'!B10</f>
        <v>0.49170030583957897</v>
      </c>
      <c r="J10" s="575"/>
      <c r="K10" s="541"/>
      <c r="L10" s="575"/>
      <c r="M10" s="561">
        <f>G10*0.1/'TA5'!F10</f>
        <v>0.46808093935720957</v>
      </c>
    </row>
    <row r="11" spans="1:13" s="87" customFormat="1" ht="15" customHeight="1" x14ac:dyDescent="0.2">
      <c r="A11" s="92">
        <v>1915</v>
      </c>
      <c r="B11" s="571">
        <f>avgprinc!M4</f>
        <v>49631.939016953482</v>
      </c>
      <c r="C11" s="572">
        <f>avgprinc!N4</f>
        <v>55631.978879887072</v>
      </c>
      <c r="D11" s="572"/>
      <c r="E11" s="572"/>
      <c r="F11" s="572"/>
      <c r="G11" s="572">
        <f>avgprinc!R4</f>
        <v>79795.728577062371</v>
      </c>
      <c r="H11" s="530">
        <f>B11*0.1/'TA5'!B11</f>
        <v>0.43218275328111883</v>
      </c>
      <c r="I11" s="541">
        <f>C11*0.1/'TA5'!B11</f>
        <v>0.4844296289648059</v>
      </c>
      <c r="J11" s="575"/>
      <c r="K11" s="541"/>
      <c r="L11" s="575"/>
      <c r="M11" s="561">
        <f>G11*0.1/'TA5'!F11</f>
        <v>0.46090065656947193</v>
      </c>
    </row>
    <row r="12" spans="1:13" s="87" customFormat="1" ht="15" customHeight="1" x14ac:dyDescent="0.2">
      <c r="A12" s="92">
        <v>1916</v>
      </c>
      <c r="B12" s="571">
        <f>avgprinc!M5</f>
        <v>58405.71218273478</v>
      </c>
      <c r="C12" s="572">
        <f>avgprinc!N5</f>
        <v>64781.12136943201</v>
      </c>
      <c r="D12" s="572"/>
      <c r="E12" s="572"/>
      <c r="F12" s="572"/>
      <c r="G12" s="572">
        <f>avgprinc!R5</f>
        <v>93452.25180037439</v>
      </c>
      <c r="H12" s="530">
        <f>B12*0.1/'TA5'!B12</f>
        <v>0.44600239300268024</v>
      </c>
      <c r="I12" s="541">
        <f>C12*0.1/'TA5'!B12</f>
        <v>0.49468680497837703</v>
      </c>
      <c r="J12" s="575"/>
      <c r="K12" s="541"/>
      <c r="L12" s="575"/>
      <c r="M12" s="561">
        <f>G12*0.1/'TA5'!F12</f>
        <v>0.47275712316511953</v>
      </c>
    </row>
    <row r="13" spans="1:13" s="87" customFormat="1" ht="15" customHeight="1" x14ac:dyDescent="0.2">
      <c r="A13" s="92">
        <v>1917</v>
      </c>
      <c r="B13" s="571">
        <f>avgprinc!M6</f>
        <v>58234.091343016349</v>
      </c>
      <c r="C13" s="572">
        <f>avgprinc!N6</f>
        <v>64768.557732939291</v>
      </c>
      <c r="D13" s="572"/>
      <c r="E13" s="572"/>
      <c r="F13" s="572"/>
      <c r="G13" s="572">
        <f>avgprinc!R6</f>
        <v>93109.329081659045</v>
      </c>
      <c r="H13" s="530">
        <f>B13*0.1/'TA5'!B13</f>
        <v>0.45175931340208669</v>
      </c>
      <c r="I13" s="541">
        <f>C13*0.1/'TA5'!B13</f>
        <v>0.50245137335666545</v>
      </c>
      <c r="J13" s="575"/>
      <c r="K13" s="541"/>
      <c r="L13" s="575"/>
      <c r="M13" s="561">
        <f>G13*0.1/'TA5'!F13</f>
        <v>0.47890592462469028</v>
      </c>
    </row>
    <row r="14" spans="1:13" s="87" customFormat="1" ht="15" customHeight="1" x14ac:dyDescent="0.2">
      <c r="A14" s="92">
        <v>1918</v>
      </c>
      <c r="B14" s="571">
        <f>avgprinc!M7</f>
        <v>60349.713885575147</v>
      </c>
      <c r="C14" s="572">
        <f>avgprinc!N7</f>
        <v>67970.48093085851</v>
      </c>
      <c r="D14" s="524"/>
      <c r="E14" s="524"/>
      <c r="F14" s="524"/>
      <c r="G14" s="572">
        <f>avgprinc!R7</f>
        <v>95947.217024796031</v>
      </c>
      <c r="H14" s="530">
        <f>B14*0.1/'TA5'!B14</f>
        <v>0.4424875981543171</v>
      </c>
      <c r="I14" s="541">
        <f>C14*0.1/'TA5'!B14</f>
        <v>0.49836350358701886</v>
      </c>
      <c r="J14" s="575"/>
      <c r="K14" s="541"/>
      <c r="L14" s="575"/>
      <c r="M14" s="561">
        <f>G14*0.1/'TA5'!F14</f>
        <v>0.4705407964785438</v>
      </c>
    </row>
    <row r="15" spans="1:13" s="87" customFormat="1" ht="15" customHeight="1" x14ac:dyDescent="0.2">
      <c r="A15" s="91">
        <v>1919</v>
      </c>
      <c r="B15" s="573">
        <f>avgprinc!M8</f>
        <v>59673.392994342801</v>
      </c>
      <c r="C15" s="574">
        <f>avgprinc!N8</f>
        <v>66717.743922805443</v>
      </c>
      <c r="D15" s="526"/>
      <c r="E15" s="526"/>
      <c r="F15" s="526"/>
      <c r="G15" s="574">
        <f>avgprinc!R8</f>
        <v>95013.777957247774</v>
      </c>
      <c r="H15" s="531">
        <f>B15*0.1/'TA5'!B15</f>
        <v>0.46174147736577387</v>
      </c>
      <c r="I15" s="542">
        <f>C15*0.1/'TA5'!B15</f>
        <v>0.51624933826618657</v>
      </c>
      <c r="J15" s="576"/>
      <c r="K15" s="542"/>
      <c r="L15" s="576"/>
      <c r="M15" s="562">
        <f>G15*0.1/'TA5'!F15</f>
        <v>0.48871212247104939</v>
      </c>
    </row>
    <row r="16" spans="1:13" s="87" customFormat="1" ht="15" customHeight="1" x14ac:dyDescent="0.2">
      <c r="A16" s="92">
        <v>1920</v>
      </c>
      <c r="B16" s="571">
        <f>avgprinc!M9</f>
        <v>56122.659431386834</v>
      </c>
      <c r="C16" s="572">
        <f>avgprinc!N9</f>
        <v>63161.232430439697</v>
      </c>
      <c r="D16" s="524"/>
      <c r="E16" s="524"/>
      <c r="F16" s="524"/>
      <c r="G16" s="572">
        <f>avgprinc!R9</f>
        <v>89904.532542024433</v>
      </c>
      <c r="H16" s="530">
        <f>B16*0.1/'TA5'!B16</f>
        <v>0.44390241635363276</v>
      </c>
      <c r="I16" s="541">
        <f>C16*0.1/'TA5'!B16</f>
        <v>0.49957403978731574</v>
      </c>
      <c r="J16" s="575"/>
      <c r="K16" s="541"/>
      <c r="L16" s="575"/>
      <c r="M16" s="561">
        <f>G16*0.1/'TA5'!F16</f>
        <v>0.47216209131316961</v>
      </c>
    </row>
    <row r="17" spans="1:13" s="87" customFormat="1" ht="15" customHeight="1" x14ac:dyDescent="0.2">
      <c r="A17" s="92">
        <v>1921</v>
      </c>
      <c r="B17" s="571">
        <f>avgprinc!M10</f>
        <v>54220.336350408419</v>
      </c>
      <c r="C17" s="572">
        <f>avgprinc!N10</f>
        <v>59774.920063636753</v>
      </c>
      <c r="D17" s="524"/>
      <c r="E17" s="524"/>
      <c r="F17" s="524"/>
      <c r="G17" s="572">
        <f>avgprinc!R10</f>
        <v>86051.674214842395</v>
      </c>
      <c r="H17" s="530">
        <f>B17*0.1/'TA5'!B17</f>
        <v>0.47566664600451475</v>
      </c>
      <c r="I17" s="541">
        <f>C17*0.1/'TA5'!B17</f>
        <v>0.52439615199185119</v>
      </c>
      <c r="J17" s="575"/>
      <c r="K17" s="541"/>
      <c r="L17" s="575"/>
      <c r="M17" s="561">
        <f>G17*0.1/'TA5'!F17</f>
        <v>0.50244037204557157</v>
      </c>
    </row>
    <row r="18" spans="1:13" s="87" customFormat="1" ht="15" customHeight="1" x14ac:dyDescent="0.2">
      <c r="A18" s="92">
        <v>1922</v>
      </c>
      <c r="B18" s="571">
        <f>avgprinc!M11</f>
        <v>57293.34825944202</v>
      </c>
      <c r="C18" s="572">
        <f>avgprinc!N11</f>
        <v>63660.364810769934</v>
      </c>
      <c r="D18" s="524"/>
      <c r="E18" s="524"/>
      <c r="F18" s="524"/>
      <c r="G18" s="572">
        <f>avgprinc!R11</f>
        <v>90953.203961184481</v>
      </c>
      <c r="H18" s="530">
        <f>B18*0.1/'TA5'!B18</f>
        <v>0.46308419665183259</v>
      </c>
      <c r="I18" s="541">
        <f>C18*0.1/'TA5'!B18</f>
        <v>0.51454679805870174</v>
      </c>
      <c r="J18" s="575"/>
      <c r="K18" s="541"/>
      <c r="L18" s="575"/>
      <c r="M18" s="561">
        <f>G18*0.1/'TA5'!F18</f>
        <v>0.49067720804197634</v>
      </c>
    </row>
    <row r="19" spans="1:13" s="87" customFormat="1" ht="15" customHeight="1" x14ac:dyDescent="0.2">
      <c r="A19" s="92">
        <v>1923</v>
      </c>
      <c r="B19" s="571">
        <f>avgprinc!M12</f>
        <v>61170.060168302356</v>
      </c>
      <c r="C19" s="572">
        <f>avgprinc!N12</f>
        <v>68679.757636726543</v>
      </c>
      <c r="D19" s="524"/>
      <c r="E19" s="524"/>
      <c r="F19" s="524"/>
      <c r="G19" s="572">
        <f>avgprinc!R12</f>
        <v>97338.50618082119</v>
      </c>
      <c r="H19" s="530">
        <f>B19*0.1/'TA5'!B19</f>
        <v>0.43934640564984617</v>
      </c>
      <c r="I19" s="541">
        <f>C19*0.1/'TA5'!B19</f>
        <v>0.4932838806366634</v>
      </c>
      <c r="J19" s="575"/>
      <c r="K19" s="541"/>
      <c r="L19" s="575"/>
      <c r="M19" s="561">
        <f>G19*0.1/'TA5'!F19</f>
        <v>0.46688739594404566</v>
      </c>
    </row>
    <row r="20" spans="1:13" s="87" customFormat="1" ht="15" customHeight="1" x14ac:dyDescent="0.2">
      <c r="A20" s="92">
        <v>1924</v>
      </c>
      <c r="B20" s="571">
        <f>avgprinc!M13</f>
        <v>63150.189351871944</v>
      </c>
      <c r="C20" s="572">
        <f>avgprinc!N13</f>
        <v>70347.474799533229</v>
      </c>
      <c r="D20" s="524"/>
      <c r="E20" s="524"/>
      <c r="F20" s="524"/>
      <c r="G20" s="572">
        <f>avgprinc!R13</f>
        <v>100048.02206211063</v>
      </c>
      <c r="H20" s="530">
        <f>B20*0.1/'TA5'!B20</f>
        <v>0.45945466661556345</v>
      </c>
      <c r="I20" s="541">
        <f>C20*0.1/'TA5'!B20</f>
        <v>0.5118191396255598</v>
      </c>
      <c r="J20" s="575"/>
      <c r="K20" s="541"/>
      <c r="L20" s="575"/>
      <c r="M20" s="561">
        <f>G20*0.1/'TA5'!F20</f>
        <v>0.48620988689561961</v>
      </c>
    </row>
    <row r="21" spans="1:13" s="87" customFormat="1" ht="15" customHeight="1" x14ac:dyDescent="0.2">
      <c r="A21" s="92">
        <v>1925</v>
      </c>
      <c r="B21" s="571">
        <f>avgprinc!M14</f>
        <v>66401.79909609833</v>
      </c>
      <c r="C21" s="572">
        <f>avgprinc!N14</f>
        <v>73590.893696508094</v>
      </c>
      <c r="D21" s="524"/>
      <c r="E21" s="524"/>
      <c r="F21" s="524"/>
      <c r="G21" s="572">
        <f>avgprinc!R14</f>
        <v>104694.82196139471</v>
      </c>
      <c r="H21" s="530">
        <f>B21*0.1/'TA5'!B21</f>
        <v>0.47455297791918422</v>
      </c>
      <c r="I21" s="541">
        <f>C21*0.1/'TA5'!B21</f>
        <v>0.52593119805189215</v>
      </c>
      <c r="J21" s="575"/>
      <c r="K21" s="541"/>
      <c r="L21" s="575"/>
      <c r="M21" s="561">
        <f>G21*0.1/'TA5'!F21</f>
        <v>0.49988214425334199</v>
      </c>
    </row>
    <row r="22" spans="1:13" s="87" customFormat="1" ht="15" customHeight="1" x14ac:dyDescent="0.2">
      <c r="A22" s="92">
        <v>1926</v>
      </c>
      <c r="B22" s="571">
        <f>avgprinc!M15</f>
        <v>70064.120208785753</v>
      </c>
      <c r="C22" s="572">
        <f>avgprinc!N15</f>
        <v>77611.591227810553</v>
      </c>
      <c r="D22" s="524"/>
      <c r="E22" s="524"/>
      <c r="F22" s="524"/>
      <c r="G22" s="572">
        <f>avgprinc!R15</f>
        <v>110475.45254993287</v>
      </c>
      <c r="H22" s="530">
        <f>B22*0.1/'TA5'!B22</f>
        <v>0.47836235140554667</v>
      </c>
      <c r="I22" s="541">
        <f>C22*0.1/'TA5'!B22</f>
        <v>0.52989266354058995</v>
      </c>
      <c r="J22" s="575"/>
      <c r="K22" s="541"/>
      <c r="L22" s="575"/>
      <c r="M22" s="561">
        <f>G22*0.1/'TA5'!F22</f>
        <v>0.50329248194282838</v>
      </c>
    </row>
    <row r="23" spans="1:13" s="87" customFormat="1" ht="15" customHeight="1" x14ac:dyDescent="0.2">
      <c r="A23" s="92">
        <v>1927</v>
      </c>
      <c r="B23" s="571">
        <f>avgprinc!M16</f>
        <v>68039.950561417689</v>
      </c>
      <c r="C23" s="572">
        <f>avgprinc!N16</f>
        <v>75635.422553965225</v>
      </c>
      <c r="D23" s="524"/>
      <c r="E23" s="524"/>
      <c r="F23" s="524"/>
      <c r="G23" s="572">
        <f>avgprinc!R16</f>
        <v>107588.90270075743</v>
      </c>
      <c r="H23" s="530">
        <f>B23*0.1/'TA5'!B23</f>
        <v>0.47324644114676256</v>
      </c>
      <c r="I23" s="541">
        <f>C23*0.1/'TA5'!B23</f>
        <v>0.52607613986999069</v>
      </c>
      <c r="J23" s="575"/>
      <c r="K23" s="541"/>
      <c r="L23" s="575"/>
      <c r="M23" s="561">
        <f>G23*0.1/'TA5'!F23</f>
        <v>0.49867038786290274</v>
      </c>
    </row>
    <row r="24" spans="1:13" s="87" customFormat="1" ht="15" customHeight="1" x14ac:dyDescent="0.2">
      <c r="A24" s="92">
        <v>1928</v>
      </c>
      <c r="B24" s="571">
        <f>avgprinc!M17</f>
        <v>70403.315877697038</v>
      </c>
      <c r="C24" s="572">
        <f>avgprinc!N17</f>
        <v>77722.46901342491</v>
      </c>
      <c r="D24" s="524"/>
      <c r="E24" s="524"/>
      <c r="F24" s="524"/>
      <c r="G24" s="572">
        <f>avgprinc!R17</f>
        <v>111328.90286762652</v>
      </c>
      <c r="H24" s="530">
        <f>B24*0.1/'TA5'!B24</f>
        <v>0.48444669455240474</v>
      </c>
      <c r="I24" s="541">
        <f>C24*0.1/'TA5'!B24</f>
        <v>0.53480994093252998</v>
      </c>
      <c r="J24" s="575"/>
      <c r="K24" s="541"/>
      <c r="L24" s="575"/>
      <c r="M24" s="561">
        <f>G24*0.1/'TA5'!F24</f>
        <v>0.5092000549171064</v>
      </c>
    </row>
    <row r="25" spans="1:13" s="87" customFormat="1" ht="15" customHeight="1" x14ac:dyDescent="0.2">
      <c r="A25" s="91">
        <v>1929</v>
      </c>
      <c r="B25" s="573">
        <f>avgprinc!M18</f>
        <v>71958.887317976201</v>
      </c>
      <c r="C25" s="574">
        <f>avgprinc!N18</f>
        <v>79826.024500028885</v>
      </c>
      <c r="D25" s="526"/>
      <c r="E25" s="526"/>
      <c r="F25" s="526"/>
      <c r="G25" s="574">
        <f>avgprinc!R18</f>
        <v>114463.93002400032</v>
      </c>
      <c r="H25" s="531">
        <f>B25*0.1/'TA5'!B25</f>
        <v>0.4716386369695289</v>
      </c>
      <c r="I25" s="542">
        <f>C25*0.1/'TA5'!B25</f>
        <v>0.52320205040864576</v>
      </c>
      <c r="J25" s="576"/>
      <c r="K25" s="542"/>
      <c r="L25" s="576"/>
      <c r="M25" s="562">
        <f>G25*0.1/'TA5'!F25</f>
        <v>0.49687985859231898</v>
      </c>
    </row>
    <row r="26" spans="1:13" s="87" customFormat="1" ht="15" customHeight="1" x14ac:dyDescent="0.2">
      <c r="A26" s="92">
        <v>1930</v>
      </c>
      <c r="B26" s="571">
        <f>avgprinc!M19</f>
        <v>63948.373606529407</v>
      </c>
      <c r="C26" s="572">
        <f>avgprinc!N19</f>
        <v>71499.135764193168</v>
      </c>
      <c r="D26" s="524"/>
      <c r="E26" s="524"/>
      <c r="F26" s="524"/>
      <c r="G26" s="572">
        <f>avgprinc!R19</f>
        <v>102555.16880227391</v>
      </c>
      <c r="H26" s="530">
        <f>B26*0.1/'TA5'!B26</f>
        <v>0.4654304444897297</v>
      </c>
      <c r="I26" s="541">
        <f>C26*0.1/'TA5'!B26</f>
        <v>0.52038656595266619</v>
      </c>
      <c r="J26" s="575"/>
      <c r="K26" s="541"/>
      <c r="L26" s="575"/>
      <c r="M26" s="561">
        <f>G26*0.1/'TA5'!F26</f>
        <v>0.49181518844164934</v>
      </c>
    </row>
    <row r="27" spans="1:13" s="87" customFormat="1" ht="15" customHeight="1" x14ac:dyDescent="0.2">
      <c r="A27" s="92">
        <v>1931</v>
      </c>
      <c r="B27" s="571">
        <f>avgprinc!M20</f>
        <v>57249.366886396638</v>
      </c>
      <c r="C27" s="572">
        <f>avgprinc!N20</f>
        <v>64172.164848622611</v>
      </c>
      <c r="D27" s="524"/>
      <c r="E27" s="524"/>
      <c r="F27" s="524"/>
      <c r="G27" s="572">
        <f>avgprinc!R20</f>
        <v>91895.683722793023</v>
      </c>
      <c r="H27" s="530">
        <f>B27*0.1/'TA5'!B27</f>
        <v>0.46607805516441536</v>
      </c>
      <c r="I27" s="541">
        <f>C27*0.1/'TA5'!B27</f>
        <v>0.5224378786177144</v>
      </c>
      <c r="J27" s="575"/>
      <c r="K27" s="541"/>
      <c r="L27" s="575"/>
      <c r="M27" s="561">
        <f>G27*0.1/'TA5'!F27</f>
        <v>0.4927245656677639</v>
      </c>
    </row>
    <row r="28" spans="1:13" s="87" customFormat="1" ht="15" customHeight="1" x14ac:dyDescent="0.2">
      <c r="A28" s="92">
        <v>1932</v>
      </c>
      <c r="B28" s="571">
        <f>avgprinc!M21</f>
        <v>50428.413266588635</v>
      </c>
      <c r="C28" s="572">
        <f>avgprinc!N21</f>
        <v>56134.320431205357</v>
      </c>
      <c r="D28" s="524"/>
      <c r="E28" s="524"/>
      <c r="F28" s="524"/>
      <c r="G28" s="572">
        <f>avgprinc!R21</f>
        <v>80705.707718579477</v>
      </c>
      <c r="H28" s="530">
        <f>B28*0.1/'TA5'!B28</f>
        <v>0.48581307810500413</v>
      </c>
      <c r="I28" s="541">
        <f>C28*0.1/'TA5'!B28</f>
        <v>0.54078217476029067</v>
      </c>
      <c r="J28" s="575"/>
      <c r="K28" s="541"/>
      <c r="L28" s="575"/>
      <c r="M28" s="561">
        <f>G28*0.1/'TA5'!F28</f>
        <v>0.51161436636203594</v>
      </c>
    </row>
    <row r="29" spans="1:13" s="87" customFormat="1" ht="15" customHeight="1" x14ac:dyDescent="0.2">
      <c r="A29" s="92">
        <v>1933</v>
      </c>
      <c r="B29" s="571">
        <f>avgprinc!M22</f>
        <v>48549.530166596283</v>
      </c>
      <c r="C29" s="572">
        <f>avgprinc!N22</f>
        <v>54216.881682970372</v>
      </c>
      <c r="D29" s="524"/>
      <c r="E29" s="524"/>
      <c r="F29" s="524"/>
      <c r="G29" s="572">
        <f>avgprinc!R22</f>
        <v>77770.46570780882</v>
      </c>
      <c r="H29" s="530">
        <f>B29*0.1/'TA5'!B29</f>
        <v>0.48274502263199531</v>
      </c>
      <c r="I29" s="541">
        <f>C29*0.1/'TA5'!B29</f>
        <v>0.53909748838495675</v>
      </c>
      <c r="J29" s="575"/>
      <c r="K29" s="541"/>
      <c r="L29" s="575"/>
      <c r="M29" s="561">
        <f>G29*0.1/'TA5'!F29</f>
        <v>0.50814672093770274</v>
      </c>
    </row>
    <row r="30" spans="1:13" s="87" customFormat="1" ht="15" customHeight="1" x14ac:dyDescent="0.2">
      <c r="A30" s="92">
        <v>1934</v>
      </c>
      <c r="B30" s="571">
        <f>avgprinc!M23</f>
        <v>55692.150228910075</v>
      </c>
      <c r="C30" s="572">
        <f>avgprinc!N23</f>
        <v>61923.850070998131</v>
      </c>
      <c r="D30" s="524"/>
      <c r="E30" s="524"/>
      <c r="F30" s="524"/>
      <c r="G30" s="572">
        <f>avgprinc!R23</f>
        <v>89191.236222177584</v>
      </c>
      <c r="H30" s="530">
        <f>B30*0.1/'TA5'!B30</f>
        <v>0.49328141402109116</v>
      </c>
      <c r="I30" s="541">
        <f>C30*0.1/'TA5'!B30</f>
        <v>0.54847737426369791</v>
      </c>
      <c r="J30" s="575"/>
      <c r="K30" s="541"/>
      <c r="L30" s="575"/>
      <c r="M30" s="561">
        <f>G30*0.1/'TA5'!F30</f>
        <v>0.51828944093121643</v>
      </c>
    </row>
    <row r="31" spans="1:13" s="87" customFormat="1" ht="15" customHeight="1" x14ac:dyDescent="0.2">
      <c r="A31" s="92">
        <v>1935</v>
      </c>
      <c r="B31" s="571">
        <f>avgprinc!M24</f>
        <v>59854.039548281078</v>
      </c>
      <c r="C31" s="572">
        <f>avgprinc!N24</f>
        <v>66555.819755280303</v>
      </c>
      <c r="D31" s="524"/>
      <c r="E31" s="524"/>
      <c r="F31" s="524"/>
      <c r="G31" s="572">
        <f>avgprinc!R24</f>
        <v>96200.967041740209</v>
      </c>
      <c r="H31" s="530">
        <f>B31*0.1/'TA5'!B31</f>
        <v>0.48316175967378144</v>
      </c>
      <c r="I31" s="541">
        <f>C31*0.1/'TA5'!B31</f>
        <v>0.53726076355385721</v>
      </c>
      <c r="J31" s="575"/>
      <c r="K31" s="541"/>
      <c r="L31" s="575"/>
      <c r="M31" s="561">
        <f>G31*0.1/'TA5'!F31</f>
        <v>0.50913159751712156</v>
      </c>
    </row>
    <row r="32" spans="1:13" s="87" customFormat="1" ht="15" customHeight="1" x14ac:dyDescent="0.2">
      <c r="A32" s="92">
        <v>1936</v>
      </c>
      <c r="B32" s="571">
        <f>avgprinc!M25</f>
        <v>66517.682465543126</v>
      </c>
      <c r="C32" s="572">
        <f>avgprinc!N25</f>
        <v>73945.948846151601</v>
      </c>
      <c r="D32" s="524"/>
      <c r="E32" s="524"/>
      <c r="F32" s="524"/>
      <c r="G32" s="572">
        <f>avgprinc!R25</f>
        <v>106724.70837196632</v>
      </c>
      <c r="H32" s="530">
        <f>B32*0.1/'TA5'!B32</f>
        <v>0.48604665284447873</v>
      </c>
      <c r="I32" s="541">
        <f>C32*0.1/'TA5'!B32</f>
        <v>0.54032521272368361</v>
      </c>
      <c r="J32" s="575"/>
      <c r="K32" s="541"/>
      <c r="L32" s="575"/>
      <c r="M32" s="561">
        <f>G32*0.1/'TA5'!F32</f>
        <v>0.51110120720646379</v>
      </c>
    </row>
    <row r="33" spans="1:13" s="87" customFormat="1" ht="15" customHeight="1" x14ac:dyDescent="0.2">
      <c r="A33" s="92">
        <v>1937</v>
      </c>
      <c r="B33" s="571">
        <f>avgprinc!M26</f>
        <v>69603.531962785899</v>
      </c>
      <c r="C33" s="572">
        <f>avgprinc!N26</f>
        <v>77719.832471990885</v>
      </c>
      <c r="D33" s="524"/>
      <c r="E33" s="524"/>
      <c r="F33" s="524"/>
      <c r="G33" s="572">
        <f>avgprinc!R26</f>
        <v>112095.52738571962</v>
      </c>
      <c r="H33" s="530">
        <f>B33*0.1/'TA5'!B33</f>
        <v>0.47724399025383391</v>
      </c>
      <c r="I33" s="541">
        <f>C33*0.1/'TA5'!B33</f>
        <v>0.53289426448392885</v>
      </c>
      <c r="J33" s="575"/>
      <c r="K33" s="541"/>
      <c r="L33" s="575"/>
      <c r="M33" s="561">
        <f>G33*0.1/'TA5'!F33</f>
        <v>0.5037327731815936</v>
      </c>
    </row>
    <row r="34" spans="1:13" s="87" customFormat="1" ht="15" customHeight="1" x14ac:dyDescent="0.2">
      <c r="A34" s="92">
        <v>1938</v>
      </c>
      <c r="B34" s="571">
        <f>avgprinc!M27</f>
        <v>64108.052840951481</v>
      </c>
      <c r="C34" s="572">
        <f>avgprinc!N27</f>
        <v>71486.49558264279</v>
      </c>
      <c r="D34" s="524"/>
      <c r="E34" s="524"/>
      <c r="F34" s="524"/>
      <c r="G34" s="572">
        <f>avgprinc!R27</f>
        <v>103052.69978915744</v>
      </c>
      <c r="H34" s="530">
        <f>B34*0.1/'TA5'!B34</f>
        <v>0.47330162212425619</v>
      </c>
      <c r="I34" s="541">
        <f>C34*0.1/'TA5'!B34</f>
        <v>0.52777572894290292</v>
      </c>
      <c r="J34" s="575"/>
      <c r="K34" s="541"/>
      <c r="L34" s="575"/>
      <c r="M34" s="561">
        <f>G34*0.1/'TA5'!F34</f>
        <v>0.49921735666546235</v>
      </c>
    </row>
    <row r="35" spans="1:13" s="87" customFormat="1" ht="15" customHeight="1" x14ac:dyDescent="0.2">
      <c r="A35" s="91">
        <v>1939</v>
      </c>
      <c r="B35" s="573">
        <f>avgprinc!M28</f>
        <v>70777.172854952427</v>
      </c>
      <c r="C35" s="574">
        <f>avgprinc!N28</f>
        <v>78497.985817752415</v>
      </c>
      <c r="D35" s="526"/>
      <c r="E35" s="526"/>
      <c r="F35" s="526"/>
      <c r="G35" s="574">
        <f>avgprinc!R28</f>
        <v>113217.01435593466</v>
      </c>
      <c r="H35" s="531">
        <f>B35*0.1/'TA5'!B35</f>
        <v>0.48824076057040883</v>
      </c>
      <c r="I35" s="542">
        <f>C35*0.1/'TA5'!B35</f>
        <v>0.54150109071816166</v>
      </c>
      <c r="J35" s="576"/>
      <c r="K35" s="542"/>
      <c r="L35" s="576"/>
      <c r="M35" s="562">
        <f>G35*0.1/'TA5'!F35</f>
        <v>0.51327521498926043</v>
      </c>
    </row>
    <row r="36" spans="1:13" s="87" customFormat="1" ht="15" customHeight="1" x14ac:dyDescent="0.2">
      <c r="A36" s="92">
        <v>1940</v>
      </c>
      <c r="B36" s="571">
        <f>avgprinc!M29</f>
        <v>77259.382199951055</v>
      </c>
      <c r="C36" s="572">
        <f>avgprinc!N29</f>
        <v>84883.15146019806</v>
      </c>
      <c r="D36" s="524"/>
      <c r="E36" s="524"/>
      <c r="F36" s="524"/>
      <c r="G36" s="572">
        <f>avgprinc!R29</f>
        <v>123155.7567563692</v>
      </c>
      <c r="H36" s="530">
        <f>B36*0.1/'TA5'!B36</f>
        <v>0.49110927731872384</v>
      </c>
      <c r="I36" s="541">
        <f>C36*0.1/'TA5'!B36</f>
        <v>0.53957075481481198</v>
      </c>
      <c r="J36" s="575"/>
      <c r="K36" s="541"/>
      <c r="L36" s="575"/>
      <c r="M36" s="561">
        <f>G36*0.1/'TA5'!F36</f>
        <v>0.51493273434971953</v>
      </c>
    </row>
    <row r="37" spans="1:13" s="87" customFormat="1" ht="15" customHeight="1" x14ac:dyDescent="0.2">
      <c r="A37" s="92">
        <v>1941</v>
      </c>
      <c r="B37" s="571">
        <f>avgprinc!M30</f>
        <v>87976.004231656145</v>
      </c>
      <c r="C37" s="572">
        <f>avgprinc!N30</f>
        <v>97054.618961188156</v>
      </c>
      <c r="D37" s="524"/>
      <c r="E37" s="524"/>
      <c r="F37" s="524"/>
      <c r="G37" s="572">
        <f>avgprinc!R30</f>
        <v>141946.33313922083</v>
      </c>
      <c r="H37" s="530">
        <f>B37*0.1/'TA5'!B37</f>
        <v>0.47151212607999005</v>
      </c>
      <c r="I37" s="541">
        <f>C37*0.1/'TA5'!B37</f>
        <v>0.52016944997607173</v>
      </c>
      <c r="J37" s="575"/>
      <c r="K37" s="541"/>
      <c r="L37" s="575"/>
      <c r="M37" s="561">
        <f>G37*0.1/'TA5'!F37</f>
        <v>0.49518815581978742</v>
      </c>
    </row>
    <row r="38" spans="1:13" s="87" customFormat="1" ht="15" customHeight="1" x14ac:dyDescent="0.2">
      <c r="A38" s="92">
        <v>1942</v>
      </c>
      <c r="B38" s="571">
        <f>avgprinc!M31</f>
        <v>93883.28081889094</v>
      </c>
      <c r="C38" s="572">
        <f>avgprinc!N31</f>
        <v>106144.70027330106</v>
      </c>
      <c r="D38" s="524"/>
      <c r="E38" s="524"/>
      <c r="F38" s="524"/>
      <c r="G38" s="572">
        <f>avgprinc!R31</f>
        <v>154620.59472444767</v>
      </c>
      <c r="H38" s="530">
        <f>B38*0.1/'TA5'!B38</f>
        <v>0.42546704574048477</v>
      </c>
      <c r="I38" s="541">
        <f>C38*0.1/'TA5'!B38</f>
        <v>0.48103423370355247</v>
      </c>
      <c r="J38" s="575"/>
      <c r="K38" s="541"/>
      <c r="L38" s="575"/>
      <c r="M38" s="561">
        <f>G38*0.1/'TA5'!F38</f>
        <v>0.45172887202477552</v>
      </c>
    </row>
    <row r="39" spans="1:13" s="87" customFormat="1" ht="15" customHeight="1" x14ac:dyDescent="0.2">
      <c r="A39" s="92">
        <v>1943</v>
      </c>
      <c r="B39" s="571">
        <f>avgprinc!M32</f>
        <v>99664.386057733078</v>
      </c>
      <c r="C39" s="572">
        <f>avgprinc!N32</f>
        <v>115314.57354624034</v>
      </c>
      <c r="D39" s="524"/>
      <c r="E39" s="524"/>
      <c r="F39" s="524"/>
      <c r="G39" s="572">
        <f>avgprinc!R32</f>
        <v>166706.29578450936</v>
      </c>
      <c r="H39" s="530">
        <f>B39*0.1/'TA5'!B39</f>
        <v>0.39160209087071102</v>
      </c>
      <c r="I39" s="541">
        <f>C39*0.1/'TA5'!B39</f>
        <v>0.45309493084534264</v>
      </c>
      <c r="J39" s="575"/>
      <c r="K39" s="541"/>
      <c r="L39" s="575"/>
      <c r="M39" s="561">
        <f>G39*0.1/'TA5'!F39</f>
        <v>0.41929057076807091</v>
      </c>
    </row>
    <row r="40" spans="1:13" s="87" customFormat="1" ht="15" customHeight="1" x14ac:dyDescent="0.2">
      <c r="A40" s="92">
        <v>1944</v>
      </c>
      <c r="B40" s="571">
        <f>avgprinc!M33</f>
        <v>95379.253457847284</v>
      </c>
      <c r="C40" s="572">
        <f>avgprinc!N33</f>
        <v>111501.90670933874</v>
      </c>
      <c r="D40" s="524"/>
      <c r="E40" s="524"/>
      <c r="F40" s="524"/>
      <c r="G40" s="572">
        <f>avgprinc!R33</f>
        <v>162310.61241750105</v>
      </c>
      <c r="H40" s="530">
        <f>B40*0.1/'TA5'!B40</f>
        <v>0.36311409275132073</v>
      </c>
      <c r="I40" s="541">
        <f>C40*0.1/'TA5'!B40</f>
        <v>0.42449392532410118</v>
      </c>
      <c r="J40" s="575"/>
      <c r="K40" s="541"/>
      <c r="L40" s="575"/>
      <c r="M40" s="561">
        <f>G40*0.1/'TA5'!F40</f>
        <v>0.39236600344182559</v>
      </c>
    </row>
    <row r="41" spans="1:13" s="87" customFormat="1" ht="15" customHeight="1" x14ac:dyDescent="0.2">
      <c r="A41" s="92">
        <v>1945</v>
      </c>
      <c r="B41" s="571">
        <f>avgprinc!M34</f>
        <v>89768.698252173272</v>
      </c>
      <c r="C41" s="572">
        <f>avgprinc!N34</f>
        <v>105842.96704778005</v>
      </c>
      <c r="D41" s="524"/>
      <c r="E41" s="524"/>
      <c r="F41" s="524"/>
      <c r="G41" s="572">
        <f>avgprinc!R34</f>
        <v>154451.68791118846</v>
      </c>
      <c r="H41" s="530">
        <f>B41*0.1/'TA5'!B41</f>
        <v>0.35577128771913952</v>
      </c>
      <c r="I41" s="541">
        <f>C41*0.1/'TA5'!B41</f>
        <v>0.4194768267310986</v>
      </c>
      <c r="J41" s="575"/>
      <c r="K41" s="541"/>
      <c r="L41" s="575"/>
      <c r="M41" s="561">
        <f>G41*0.1/'TA5'!F41</f>
        <v>0.38543203411621435</v>
      </c>
    </row>
    <row r="42" spans="1:13" s="87" customFormat="1" ht="15" customHeight="1" x14ac:dyDescent="0.2">
      <c r="A42" s="92">
        <v>1946</v>
      </c>
      <c r="B42" s="571">
        <f>avgprinc!M35</f>
        <v>82042.318332605311</v>
      </c>
      <c r="C42" s="572">
        <f>avgprinc!N35</f>
        <v>95812.145329449078</v>
      </c>
      <c r="D42" s="524"/>
      <c r="E42" s="524"/>
      <c r="F42" s="524"/>
      <c r="G42" s="572">
        <f>avgprinc!R35</f>
        <v>141670.41553418143</v>
      </c>
      <c r="H42" s="530">
        <f>B42*0.1/'TA5'!B42</f>
        <v>0.37222102133044177</v>
      </c>
      <c r="I42" s="541">
        <f>C42*0.1/'TA5'!B42</f>
        <v>0.43469389109418816</v>
      </c>
      <c r="J42" s="575"/>
      <c r="K42" s="541"/>
      <c r="L42" s="575"/>
      <c r="M42" s="561">
        <f>G42*0.1/'TA5'!F42</f>
        <v>0.40147570397691407</v>
      </c>
    </row>
    <row r="43" spans="1:13" s="87" customFormat="1" ht="15" customHeight="1" x14ac:dyDescent="0.2">
      <c r="A43" s="92">
        <v>1947</v>
      </c>
      <c r="B43" s="571">
        <f>avgprinc!M36</f>
        <v>79271.452755497536</v>
      </c>
      <c r="C43" s="572">
        <f>avgprinc!N36</f>
        <v>92355.614428174173</v>
      </c>
      <c r="D43" s="524"/>
      <c r="E43" s="524"/>
      <c r="F43" s="524"/>
      <c r="G43" s="572">
        <f>avgprinc!R36</f>
        <v>136652.74689732719</v>
      </c>
      <c r="H43" s="530">
        <f>B43*0.1/'TA5'!B43</f>
        <v>0.371338570373687</v>
      </c>
      <c r="I43" s="541">
        <f>C43*0.1/'TA5'!B43</f>
        <v>0.43262991449798122</v>
      </c>
      <c r="J43" s="575"/>
      <c r="K43" s="541"/>
      <c r="L43" s="575"/>
      <c r="M43" s="561">
        <f>G43*0.1/'TA5'!F43</f>
        <v>0.40011074790221907</v>
      </c>
    </row>
    <row r="44" spans="1:13" s="87" customFormat="1" ht="15" customHeight="1" x14ac:dyDescent="0.2">
      <c r="A44" s="92">
        <v>1948</v>
      </c>
      <c r="B44" s="571">
        <f>avgprinc!M37</f>
        <v>87314.318278394741</v>
      </c>
      <c r="C44" s="572">
        <f>avgprinc!N37</f>
        <v>100177.2138744504</v>
      </c>
      <c r="D44" s="524"/>
      <c r="E44" s="524"/>
      <c r="F44" s="524"/>
      <c r="G44" s="572">
        <f>avgprinc!R37</f>
        <v>150090.25940056538</v>
      </c>
      <c r="H44" s="530">
        <f>B44*0.1/'TA5'!B44</f>
        <v>0.39067620308458489</v>
      </c>
      <c r="I44" s="541">
        <f>C44*0.1/'TA5'!B44</f>
        <v>0.44822950374849113</v>
      </c>
      <c r="J44" s="575"/>
      <c r="K44" s="541"/>
      <c r="L44" s="575"/>
      <c r="M44" s="561">
        <f>G44*0.1/'TA5'!F44</f>
        <v>0.41873093236358294</v>
      </c>
    </row>
    <row r="45" spans="1:13" s="87" customFormat="1" ht="15" customHeight="1" x14ac:dyDescent="0.2">
      <c r="A45" s="91">
        <v>1949</v>
      </c>
      <c r="B45" s="573">
        <f>avgprinc!M38</f>
        <v>83415.881273265943</v>
      </c>
      <c r="C45" s="574">
        <f>avgprinc!N38</f>
        <v>95860.942497087293</v>
      </c>
      <c r="D45" s="526"/>
      <c r="E45" s="526"/>
      <c r="F45" s="526"/>
      <c r="G45" s="574">
        <f>avgprinc!R38</f>
        <v>143973.77899259562</v>
      </c>
      <c r="H45" s="531">
        <f>B45*0.1/'TA5'!B45</f>
        <v>0.38536252140890809</v>
      </c>
      <c r="I45" s="542">
        <f>C45*0.1/'TA5'!B45</f>
        <v>0.4428558919649182</v>
      </c>
      <c r="J45" s="576"/>
      <c r="K45" s="542"/>
      <c r="L45" s="576"/>
      <c r="M45" s="562">
        <f>G45*0.1/'TA5'!F45</f>
        <v>0.41367738006635657</v>
      </c>
    </row>
    <row r="46" spans="1:13" s="87" customFormat="1" ht="15" customHeight="1" x14ac:dyDescent="0.2">
      <c r="A46" s="92">
        <v>1950</v>
      </c>
      <c r="B46" s="571">
        <f>avgprinc!M39</f>
        <v>92428.472780218144</v>
      </c>
      <c r="C46" s="572">
        <f>avgprinc!N39</f>
        <v>105414.6874598041</v>
      </c>
      <c r="D46" s="524"/>
      <c r="E46" s="524"/>
      <c r="F46" s="524"/>
      <c r="G46" s="572">
        <f>avgprinc!R39</f>
        <v>158706.13319228205</v>
      </c>
      <c r="H46" s="530">
        <f>B46*0.1/'TA5'!B46</f>
        <v>0.39224623660695845</v>
      </c>
      <c r="I46" s="541">
        <f>C46*0.1/'TA5'!B46</f>
        <v>0.44735689334094952</v>
      </c>
      <c r="J46" s="575"/>
      <c r="K46" s="541"/>
      <c r="L46" s="575"/>
      <c r="M46" s="561">
        <f>G46*0.1/'TA5'!F46</f>
        <v>0.41964264112546051</v>
      </c>
    </row>
    <row r="47" spans="1:13" s="87" customFormat="1" ht="15" customHeight="1" x14ac:dyDescent="0.2">
      <c r="A47" s="92">
        <v>1951</v>
      </c>
      <c r="B47" s="571">
        <f>avgprinc!M40</f>
        <v>96116.067060983944</v>
      </c>
      <c r="C47" s="572">
        <f>avgprinc!N40</f>
        <v>110577.59750899917</v>
      </c>
      <c r="D47" s="524"/>
      <c r="E47" s="524"/>
      <c r="F47" s="524"/>
      <c r="G47" s="572">
        <f>avgprinc!R40</f>
        <v>165947.73325393337</v>
      </c>
      <c r="H47" s="530">
        <f>B47*0.1/'TA5'!B47</f>
        <v>0.381100443441998</v>
      </c>
      <c r="I47" s="541">
        <f>C47*0.1/'TA5'!B47</f>
        <v>0.4384404474091988</v>
      </c>
      <c r="J47" s="575"/>
      <c r="K47" s="541"/>
      <c r="L47" s="575"/>
      <c r="M47" s="561">
        <f>G47*0.1/'TA5'!F47</f>
        <v>0.40898581019627928</v>
      </c>
    </row>
    <row r="48" spans="1:13" s="87" customFormat="1" ht="15" customHeight="1" x14ac:dyDescent="0.2">
      <c r="A48" s="92">
        <v>1952</v>
      </c>
      <c r="B48" s="571">
        <f>avgprinc!M41</f>
        <v>95354.141631875536</v>
      </c>
      <c r="C48" s="572">
        <f>avgprinc!N41</f>
        <v>110730.8437264539</v>
      </c>
      <c r="D48" s="524"/>
      <c r="E48" s="524"/>
      <c r="F48" s="524"/>
      <c r="G48" s="572">
        <f>avgprinc!R41</f>
        <v>165557.65634630268</v>
      </c>
      <c r="H48" s="530">
        <f>B48*0.1/'TA5'!B48</f>
        <v>0.36858495479142617</v>
      </c>
      <c r="I48" s="541">
        <f>C48*0.1/'TA5'!B48</f>
        <v>0.42802255183101595</v>
      </c>
      <c r="J48" s="575"/>
      <c r="K48" s="541"/>
      <c r="L48" s="575"/>
      <c r="M48" s="561">
        <f>G48*0.1/'TA5'!F48</f>
        <v>0.397120973751032</v>
      </c>
    </row>
    <row r="49" spans="1:13" s="87" customFormat="1" ht="15" customHeight="1" x14ac:dyDescent="0.2">
      <c r="A49" s="92">
        <v>1953</v>
      </c>
      <c r="B49" s="571">
        <f>avgprinc!M42</f>
        <v>95694.759652258494</v>
      </c>
      <c r="C49" s="572">
        <f>avgprinc!N42</f>
        <v>111690.22083356255</v>
      </c>
      <c r="D49" s="524"/>
      <c r="E49" s="524"/>
      <c r="F49" s="524"/>
      <c r="G49" s="572">
        <f>avgprinc!R42</f>
        <v>166691.36304990586</v>
      </c>
      <c r="H49" s="530">
        <f>B49*0.1/'TA5'!B49</f>
        <v>0.35884120981957141</v>
      </c>
      <c r="I49" s="541">
        <f>C49*0.1/'TA5'!B49</f>
        <v>0.41882182592414069</v>
      </c>
      <c r="J49" s="575"/>
      <c r="K49" s="541"/>
      <c r="L49" s="575"/>
      <c r="M49" s="561">
        <f>G49*0.1/'TA5'!F49</f>
        <v>0.38775000918544705</v>
      </c>
    </row>
    <row r="50" spans="1:13" s="87" customFormat="1" ht="15" customHeight="1" x14ac:dyDescent="0.2">
      <c r="A50" s="92">
        <v>1954</v>
      </c>
      <c r="B50" s="571">
        <f>avgprinc!M43</f>
        <v>94433.340648136786</v>
      </c>
      <c r="C50" s="572">
        <f>avgprinc!N43</f>
        <v>109629.32974511501</v>
      </c>
      <c r="D50" s="524"/>
      <c r="E50" s="524"/>
      <c r="F50" s="524"/>
      <c r="G50" s="572">
        <f>avgprinc!R43</f>
        <v>164152.112496702</v>
      </c>
      <c r="H50" s="530">
        <f>B50*0.1/'TA5'!B50</f>
        <v>0.36157499198681592</v>
      </c>
      <c r="I50" s="541">
        <f>C50*0.1/'TA5'!B50</f>
        <v>0.41975878171892322</v>
      </c>
      <c r="J50" s="575"/>
      <c r="K50" s="541"/>
      <c r="L50" s="575"/>
      <c r="M50" s="561">
        <f>G50*0.1/'TA5'!F50</f>
        <v>0.39005467212131345</v>
      </c>
    </row>
    <row r="51" spans="1:13" s="87" customFormat="1" ht="15" customHeight="1" x14ac:dyDescent="0.2">
      <c r="A51" s="92">
        <v>1955</v>
      </c>
      <c r="B51" s="571">
        <f>avgprinc!M44</f>
        <v>103177.56591995941</v>
      </c>
      <c r="C51" s="572">
        <f>avgprinc!N44</f>
        <v>118863.52449812439</v>
      </c>
      <c r="D51" s="524"/>
      <c r="E51" s="524"/>
      <c r="F51" s="524"/>
      <c r="G51" s="572">
        <f>avgprinc!R44</f>
        <v>178596.22725694897</v>
      </c>
      <c r="H51" s="530">
        <f>B51*0.1/'TA5'!B51</f>
        <v>0.36877119320117063</v>
      </c>
      <c r="I51" s="541">
        <f>C51*0.1/'TA5'!B51</f>
        <v>0.42483502461449762</v>
      </c>
      <c r="J51" s="575"/>
      <c r="K51" s="541"/>
      <c r="L51" s="575"/>
      <c r="M51" s="561">
        <f>G51*0.1/'TA5'!F51</f>
        <v>0.39646326921418562</v>
      </c>
    </row>
    <row r="52" spans="1:13" s="87" customFormat="1" ht="15" customHeight="1" x14ac:dyDescent="0.2">
      <c r="A52" s="92">
        <v>1956</v>
      </c>
      <c r="B52" s="571">
        <f>avgprinc!M45</f>
        <v>102274.75433723407</v>
      </c>
      <c r="C52" s="572">
        <f>avgprinc!N45</f>
        <v>118547.18690260884</v>
      </c>
      <c r="D52" s="524"/>
      <c r="E52" s="524"/>
      <c r="F52" s="524"/>
      <c r="G52" s="572">
        <f>avgprinc!R45</f>
        <v>177508.00802190468</v>
      </c>
      <c r="H52" s="530">
        <f>B52*0.1/'TA5'!B52</f>
        <v>0.35868906049442772</v>
      </c>
      <c r="I52" s="541">
        <f>C52*0.1/'TA5'!B52</f>
        <v>0.4157583107376257</v>
      </c>
      <c r="J52" s="575"/>
      <c r="K52" s="541"/>
      <c r="L52" s="575"/>
      <c r="M52" s="561">
        <f>G52*0.1/'TA5'!F52</f>
        <v>0.38662479281369705</v>
      </c>
    </row>
    <row r="53" spans="1:13" s="87" customFormat="1" ht="15" customHeight="1" x14ac:dyDescent="0.2">
      <c r="A53" s="92">
        <v>1957</v>
      </c>
      <c r="B53" s="571">
        <f>avgprinc!M46</f>
        <v>102356.48702306188</v>
      </c>
      <c r="C53" s="572">
        <f>avgprinc!N46</f>
        <v>119043.4484419596</v>
      </c>
      <c r="D53" s="524"/>
      <c r="E53" s="524"/>
      <c r="F53" s="524"/>
      <c r="G53" s="572">
        <f>avgprinc!R46</f>
        <v>177769.47171620833</v>
      </c>
      <c r="H53" s="530">
        <f>B53*0.1/'TA5'!B53</f>
        <v>0.35829719719193409</v>
      </c>
      <c r="I53" s="541">
        <f>C53*0.1/'TA5'!B53</f>
        <v>0.41670963083372065</v>
      </c>
      <c r="J53" s="575"/>
      <c r="K53" s="541"/>
      <c r="L53" s="575"/>
      <c r="M53" s="561">
        <f>G53*0.1/'TA5'!F53</f>
        <v>0.38664251504571723</v>
      </c>
    </row>
    <row r="54" spans="1:13" s="87" customFormat="1" ht="15" customHeight="1" x14ac:dyDescent="0.2">
      <c r="A54" s="92">
        <v>1958</v>
      </c>
      <c r="B54" s="571">
        <f>avgprinc!M47</f>
        <v>98998.886915895113</v>
      </c>
      <c r="C54" s="572">
        <f>avgprinc!N47</f>
        <v>115044.50084973592</v>
      </c>
      <c r="D54" s="524"/>
      <c r="E54" s="524"/>
      <c r="F54" s="524"/>
      <c r="G54" s="572">
        <f>avgprinc!R47</f>
        <v>172098.24955032361</v>
      </c>
      <c r="H54" s="530">
        <f>B54*0.1/'TA5'!B54</f>
        <v>0.35647454792253314</v>
      </c>
      <c r="I54" s="541">
        <f>C54*0.1/'TA5'!B54</f>
        <v>0.41425149018315388</v>
      </c>
      <c r="J54" s="575"/>
      <c r="K54" s="541"/>
      <c r="L54" s="575"/>
      <c r="M54" s="561">
        <f>G54*0.1/'TA5'!F54</f>
        <v>0.38503845119266866</v>
      </c>
    </row>
    <row r="55" spans="1:13" s="87" customFormat="1" ht="15" customHeight="1" x14ac:dyDescent="0.2">
      <c r="A55" s="91">
        <v>1959</v>
      </c>
      <c r="B55" s="573">
        <f>avgprinc!M48</f>
        <v>106345.20487953936</v>
      </c>
      <c r="C55" s="574">
        <f>avgprinc!N48</f>
        <v>122865.80086231082</v>
      </c>
      <c r="D55" s="526"/>
      <c r="E55" s="526"/>
      <c r="F55" s="526"/>
      <c r="G55" s="574">
        <f>avgprinc!R48</f>
        <v>185204.49426509987</v>
      </c>
      <c r="H55" s="531">
        <f>B55*0.1/'TA5'!B55</f>
        <v>0.36074141973300566</v>
      </c>
      <c r="I55" s="542">
        <f>C55*0.1/'TA5'!B55</f>
        <v>0.41678215289451553</v>
      </c>
      <c r="J55" s="576"/>
      <c r="K55" s="542"/>
      <c r="L55" s="576"/>
      <c r="M55" s="562">
        <f>G55*0.1/'TA5'!F55</f>
        <v>0.38840501646683662</v>
      </c>
    </row>
    <row r="56" spans="1:13" x14ac:dyDescent="0.2">
      <c r="A56" s="67">
        <v>1960</v>
      </c>
      <c r="B56" s="571">
        <f>avgprinc!M49</f>
        <v>106961.54207673309</v>
      </c>
      <c r="C56" s="572">
        <f>avgprinc!N49</f>
        <v>123980.58278255058</v>
      </c>
      <c r="D56" s="524"/>
      <c r="E56" s="524"/>
      <c r="F56" s="524"/>
      <c r="G56" s="572">
        <f>avgprinc!R49</f>
        <v>187022.41811708786</v>
      </c>
      <c r="H56" s="530">
        <f>B56*0.1/'TA5'!B56</f>
        <v>0.35623138375826596</v>
      </c>
      <c r="I56" s="541">
        <f>C56*0.1/'TA5'!B56</f>
        <v>0.41291265726236609</v>
      </c>
      <c r="J56" s="575"/>
      <c r="K56" s="541"/>
      <c r="L56" s="575"/>
      <c r="M56" s="561">
        <f>G56*0.1/'TA5'!F56</f>
        <v>0.38431432400390036</v>
      </c>
    </row>
    <row r="57" spans="1:13" x14ac:dyDescent="0.2">
      <c r="A57" s="67">
        <v>1961</v>
      </c>
      <c r="B57" s="571">
        <f>avgprinc!M50</f>
        <v>108581.11130566723</v>
      </c>
      <c r="C57" s="572">
        <f>avgprinc!N50</f>
        <v>125385.19304579767</v>
      </c>
      <c r="D57" s="524"/>
      <c r="E57" s="524"/>
      <c r="F57" s="524"/>
      <c r="G57" s="572">
        <f>avgprinc!R50</f>
        <v>188032.24489558773</v>
      </c>
      <c r="H57" s="530">
        <f>B57*0.1/'TA5'!B57</f>
        <v>0.35698586105487823</v>
      </c>
      <c r="I57" s="541">
        <f>C57*0.1/'TA5'!B57</f>
        <v>0.41223321961570303</v>
      </c>
      <c r="J57" s="575"/>
      <c r="K57" s="541"/>
      <c r="L57" s="575"/>
      <c r="M57" s="561">
        <f>G57*0.1/'TA5'!F57</f>
        <v>0.38481321792983869</v>
      </c>
    </row>
    <row r="58" spans="1:13" x14ac:dyDescent="0.2">
      <c r="A58" s="67">
        <v>1962</v>
      </c>
      <c r="B58" s="563">
        <f>avgprinc!M51</f>
        <v>115435.26084134566</v>
      </c>
      <c r="C58" s="523">
        <f>avgprinc!N51</f>
        <v>132442.08974775061</v>
      </c>
      <c r="D58" s="522">
        <f>avgprinc!O51</f>
        <v>108725.05377123701</v>
      </c>
      <c r="E58" s="522">
        <f>avgprinc!P51</f>
        <v>158796.86892270841</v>
      </c>
      <c r="F58" s="522">
        <f>avgprinc!Q51</f>
        <v>91709.069472173287</v>
      </c>
      <c r="G58" s="523">
        <f>avgprinc!R51</f>
        <v>191707.47126578333</v>
      </c>
      <c r="H58" s="532">
        <f>B58*0.1/'TA5'!B58</f>
        <v>0.36134806275367731</v>
      </c>
      <c r="I58" s="543">
        <f>C58*0.1/'TA5'!B58</f>
        <v>0.4145846962928772</v>
      </c>
      <c r="J58" s="543">
        <f>D58*0.1/'TA5'!C58</f>
        <v>0.32399439811706537</v>
      </c>
      <c r="K58" s="543">
        <f>E58*0.1/'TA5'!D58</f>
        <v>0.34430721402168268</v>
      </c>
      <c r="L58" s="543">
        <f>F58*0.1/'TA5'!E58</f>
        <v>0.49371457099914551</v>
      </c>
      <c r="M58" s="550">
        <f>G58*0.1/'TA5'!F58</f>
        <v>0.38871595263481135</v>
      </c>
    </row>
    <row r="59" spans="1:13" x14ac:dyDescent="0.2">
      <c r="A59" s="67">
        <v>1963</v>
      </c>
      <c r="B59" s="564">
        <f>avgprinc!M52</f>
        <v>119684.52746756352</v>
      </c>
      <c r="C59" s="525">
        <f>avgprinc!N52</f>
        <v>137185.67550878972</v>
      </c>
      <c r="D59" s="524">
        <f>avgprinc!O52</f>
        <v>112647.22080282735</v>
      </c>
      <c r="E59" s="524">
        <f>avgprinc!P52</f>
        <v>164972.89512541262</v>
      </c>
      <c r="F59" s="524">
        <f>avgprinc!Q52</f>
        <v>95742.960754912725</v>
      </c>
      <c r="G59" s="525">
        <f>avgprinc!R52</f>
        <v>198288.63259382546</v>
      </c>
      <c r="H59" s="533">
        <f>B59*0.1/'TA5'!B59</f>
        <v>0.36244459450244909</v>
      </c>
      <c r="I59" s="544">
        <f>C59*0.1/'TA5'!B59</f>
        <v>0.41544389724731445</v>
      </c>
      <c r="J59" s="551">
        <f>D59*0.1/'TA5'!C59</f>
        <v>0.32431783940659381</v>
      </c>
      <c r="K59" s="544">
        <f>E59*0.1/'TA5'!D59</f>
        <v>0.34520930601463695</v>
      </c>
      <c r="L59" s="551">
        <f>F59*0.1/'TA5'!E59</f>
        <v>0.49564797994827814</v>
      </c>
      <c r="M59" s="552">
        <f>G59*0.1/'TA5'!F59</f>
        <v>0.38905413448810577</v>
      </c>
    </row>
    <row r="60" spans="1:13" x14ac:dyDescent="0.2">
      <c r="A60" s="67">
        <v>1964</v>
      </c>
      <c r="B60" s="564">
        <f>avgprinc!M53</f>
        <v>124977.23435279632</v>
      </c>
      <c r="C60" s="525">
        <f>avgprinc!N53</f>
        <v>143115.60951099082</v>
      </c>
      <c r="D60" s="524">
        <f>avgprinc!O53</f>
        <v>116569.38783441768</v>
      </c>
      <c r="E60" s="524">
        <f>avgprinc!P53</f>
        <v>171148.92132811682</v>
      </c>
      <c r="F60" s="524">
        <f>avgprinc!Q53</f>
        <v>99776.852037652177</v>
      </c>
      <c r="G60" s="525">
        <f>avgprinc!R53</f>
        <v>207357.16315468523</v>
      </c>
      <c r="H60" s="533">
        <f>B60*0.1/'TA5'!B60</f>
        <v>0.36354112625122065</v>
      </c>
      <c r="I60" s="544">
        <f>C60*0.1/'TA5'!B60</f>
        <v>0.41630309820175176</v>
      </c>
      <c r="J60" s="551">
        <f>D60*0.1/'TA5'!C60</f>
        <v>0.32462009787559509</v>
      </c>
      <c r="K60" s="544">
        <f>E60*0.1/'TA5'!D60</f>
        <v>0.34605053067207336</v>
      </c>
      <c r="L60" s="551">
        <f>F60*0.1/'TA5'!E60</f>
        <v>0.49743846058845526</v>
      </c>
      <c r="M60" s="552">
        <f>G60*0.1/'TA5'!F60</f>
        <v>0.3893923163414002</v>
      </c>
    </row>
    <row r="61" spans="1:13" x14ac:dyDescent="0.2">
      <c r="A61" s="67">
        <v>1965</v>
      </c>
      <c r="B61" s="564">
        <f>avgprinc!M54</f>
        <v>130129.44077780592</v>
      </c>
      <c r="C61" s="525">
        <f>avgprinc!N54</f>
        <v>149024.6349071333</v>
      </c>
      <c r="D61" s="524">
        <f>avgprinc!O54</f>
        <v>121288.07191356254</v>
      </c>
      <c r="E61" s="524">
        <f>avgprinc!P54</f>
        <v>177817.06380923928</v>
      </c>
      <c r="F61" s="524">
        <f>avgprinc!Q54</f>
        <v>103518.9158015069</v>
      </c>
      <c r="G61" s="525">
        <f>avgprinc!R54</f>
        <v>215694.60879372057</v>
      </c>
      <c r="H61" s="533">
        <f>B61*0.1/'TA5'!B61</f>
        <v>0.35994492471218115</v>
      </c>
      <c r="I61" s="544">
        <f>C61*0.1/'TA5'!B61</f>
        <v>0.41221003234386444</v>
      </c>
      <c r="J61" s="551">
        <f>D61*0.1/'TA5'!C61</f>
        <v>0.32127327711355702</v>
      </c>
      <c r="K61" s="544">
        <f>E61*0.1/'TA5'!D61</f>
        <v>0.34201761300820954</v>
      </c>
      <c r="L61" s="551">
        <f>F61*0.1/'TA5'!E61</f>
        <v>0.49237638553620638</v>
      </c>
      <c r="M61" s="552">
        <f>G61*0.1/'TA5'!F61</f>
        <v>0.3863043487071991</v>
      </c>
    </row>
    <row r="62" spans="1:13" x14ac:dyDescent="0.2">
      <c r="A62" s="67">
        <v>1966</v>
      </c>
      <c r="B62" s="564">
        <f>avgprinc!M55</f>
        <v>134824.05660268161</v>
      </c>
      <c r="C62" s="525">
        <f>avgprinc!N55</f>
        <v>154410.50132031832</v>
      </c>
      <c r="D62" s="524">
        <f>avgprinc!O55</f>
        <v>126006.75599270742</v>
      </c>
      <c r="E62" s="524">
        <f>avgprinc!P55</f>
        <v>184485.20629036173</v>
      </c>
      <c r="F62" s="524">
        <f>avgprinc!Q55</f>
        <v>107260.97956536163</v>
      </c>
      <c r="G62" s="525">
        <f>avgprinc!R55</f>
        <v>223432.32796778998</v>
      </c>
      <c r="H62" s="533">
        <f>B62*0.1/'TA5'!B62</f>
        <v>0.35634872317314148</v>
      </c>
      <c r="I62" s="544">
        <f>C62*0.1/'TA5'!B62</f>
        <v>0.40811696648597723</v>
      </c>
      <c r="J62" s="551">
        <f>D62*0.1/'TA5'!C62</f>
        <v>0.31823799014091492</v>
      </c>
      <c r="K62" s="544">
        <f>E62*0.1/'TA5'!D62</f>
        <v>0.338359385728836</v>
      </c>
      <c r="L62" s="551">
        <f>F62*0.1/'TA5'!E62</f>
        <v>0.48775914311408985</v>
      </c>
      <c r="M62" s="552">
        <f>G62*0.1/'TA5'!F62</f>
        <v>0.3832163810729981</v>
      </c>
    </row>
    <row r="63" spans="1:13" x14ac:dyDescent="0.2">
      <c r="A63" s="67">
        <v>1967</v>
      </c>
      <c r="B63" s="564">
        <f>avgprinc!M56</f>
        <v>135127.39192054782</v>
      </c>
      <c r="C63" s="525">
        <f>avgprinc!N56</f>
        <v>154767.76532250858</v>
      </c>
      <c r="D63" s="524">
        <f>avgprinc!O56</f>
        <v>127461.54670282386</v>
      </c>
      <c r="E63" s="524">
        <f>avgprinc!P56</f>
        <v>184734.81246402595</v>
      </c>
      <c r="F63" s="524">
        <f>avgprinc!Q56</f>
        <v>108749.98388970894</v>
      </c>
      <c r="G63" s="525">
        <f>avgprinc!R56</f>
        <v>227239.84880950602</v>
      </c>
      <c r="H63" s="534">
        <f>B63*0.1/'TA5'!B63</f>
        <v>0.35223548859357834</v>
      </c>
      <c r="I63" s="545">
        <f>C63*0.1/'TA5'!B63</f>
        <v>0.40343189239501953</v>
      </c>
      <c r="J63" s="551">
        <f>D63*0.1/'TA5'!C63</f>
        <v>0.31566866487264628</v>
      </c>
      <c r="K63" s="544">
        <f>E63*0.1/'TA5'!D63</f>
        <v>0.33947385102510458</v>
      </c>
      <c r="L63" s="551">
        <f>F63*0.1/'TA5'!E63</f>
        <v>0.47185704112052912</v>
      </c>
      <c r="M63" s="552">
        <f>G63*0.1/'TA5'!F63</f>
        <v>0.37785495817661285</v>
      </c>
    </row>
    <row r="64" spans="1:13" x14ac:dyDescent="0.2">
      <c r="A64" s="67">
        <v>1968</v>
      </c>
      <c r="B64" s="564">
        <f>avgprinc!M57</f>
        <v>137736.36434086936</v>
      </c>
      <c r="C64" s="525">
        <f>avgprinc!N57</f>
        <v>158218.38578992069</v>
      </c>
      <c r="D64" s="524">
        <f>avgprinc!O57</f>
        <v>130109.06542568917</v>
      </c>
      <c r="E64" s="524">
        <f>avgprinc!P57</f>
        <v>189027.8919840226</v>
      </c>
      <c r="F64" s="524">
        <f>avgprinc!Q57</f>
        <v>110224.17164286593</v>
      </c>
      <c r="G64" s="525">
        <f>avgprinc!R57</f>
        <v>230408.4496409506</v>
      </c>
      <c r="H64" s="534">
        <f>B64*0.1/'TA5'!B64</f>
        <v>0.34883273206651211</v>
      </c>
      <c r="I64" s="545">
        <f>C64*0.1/'TA5'!B64</f>
        <v>0.40070573985576641</v>
      </c>
      <c r="J64" s="551">
        <f>D64*0.1/'TA5'!C64</f>
        <v>0.31358077935874468</v>
      </c>
      <c r="K64" s="544">
        <f>E64*0.1/'TA5'!D64</f>
        <v>0.33888361044228077</v>
      </c>
      <c r="L64" s="551">
        <f>F64*0.1/'TA5'!E64</f>
        <v>0.46447162330150599</v>
      </c>
      <c r="M64" s="552">
        <f>G64*0.1/'TA5'!F64</f>
        <v>0.37476314976811403</v>
      </c>
    </row>
    <row r="65" spans="1:13" x14ac:dyDescent="0.2">
      <c r="A65" s="72">
        <v>1969</v>
      </c>
      <c r="B65" s="565">
        <f>avgprinc!M58</f>
        <v>136015.38430140066</v>
      </c>
      <c r="C65" s="527">
        <f>avgprinc!N58</f>
        <v>157607.20326062178</v>
      </c>
      <c r="D65" s="526">
        <f>avgprinc!O58</f>
        <v>129627.43155576213</v>
      </c>
      <c r="E65" s="526">
        <f>avgprinc!P58</f>
        <v>189882.14880669559</v>
      </c>
      <c r="F65" s="526">
        <f>avgprinc!Q58</f>
        <v>107621.6136265824</v>
      </c>
      <c r="G65" s="527">
        <f>avgprinc!R58</f>
        <v>229199.6886474666</v>
      </c>
      <c r="H65" s="535">
        <f>B65*0.1/'TA5'!B65</f>
        <v>0.33996806433424354</v>
      </c>
      <c r="I65" s="546">
        <f>C65*0.1/'TA5'!B65</f>
        <v>0.39393643662333488</v>
      </c>
      <c r="J65" s="553">
        <f>D65*0.1/'TA5'!C65</f>
        <v>0.30688061518594623</v>
      </c>
      <c r="K65" s="547">
        <f>E65*0.1/'TA5'!D65</f>
        <v>0.33361071394756425</v>
      </c>
      <c r="L65" s="553">
        <f>F65*0.1/'TA5'!E65</f>
        <v>0.45186772570014</v>
      </c>
      <c r="M65" s="554">
        <f>G65*0.1/'TA5'!F65</f>
        <v>0.36640239227563137</v>
      </c>
    </row>
    <row r="66" spans="1:13" x14ac:dyDescent="0.2">
      <c r="A66" s="67">
        <v>1970</v>
      </c>
      <c r="B66" s="564">
        <f>avgprinc!M59</f>
        <v>131568.7694044238</v>
      </c>
      <c r="C66" s="525">
        <f>avgprinc!N59</f>
        <v>153033.86754838502</v>
      </c>
      <c r="D66" s="524">
        <f>avgprinc!O59</f>
        <v>126136.2997486971</v>
      </c>
      <c r="E66" s="524">
        <f>avgprinc!P59</f>
        <v>185394.1519497956</v>
      </c>
      <c r="F66" s="524">
        <f>avgprinc!Q59</f>
        <v>102385.62954131064</v>
      </c>
      <c r="G66" s="525">
        <f>avgprinc!R59</f>
        <v>221436.65856013499</v>
      </c>
      <c r="H66" s="534">
        <f>B66*0.1/'TA5'!B66</f>
        <v>0.33707336557563389</v>
      </c>
      <c r="I66" s="545">
        <f>C66*0.1/'TA5'!B66</f>
        <v>0.39206599723547686</v>
      </c>
      <c r="J66" s="551">
        <f>D66*0.1/'TA5'!C66</f>
        <v>0.30499244283419108</v>
      </c>
      <c r="K66" s="544">
        <f>E66*0.1/'TA5'!D66</f>
        <v>0.33326336008030921</v>
      </c>
      <c r="L66" s="551">
        <f>F66*0.1/'TA5'!E66</f>
        <v>0.44665939267724752</v>
      </c>
      <c r="M66" s="552">
        <f>G66*0.1/'TA5'!F66</f>
        <v>0.36546978470869357</v>
      </c>
    </row>
    <row r="67" spans="1:13" x14ac:dyDescent="0.2">
      <c r="A67" s="67">
        <v>1971</v>
      </c>
      <c r="B67" s="564">
        <f>avgprinc!M60</f>
        <v>133504.81656293882</v>
      </c>
      <c r="C67" s="525">
        <f>avgprinc!N60</f>
        <v>154973.19739990987</v>
      </c>
      <c r="D67" s="524">
        <f>avgprinc!O60</f>
        <v>128129.55614096587</v>
      </c>
      <c r="E67" s="524">
        <f>avgprinc!P60</f>
        <v>187576.19947235892</v>
      </c>
      <c r="F67" s="524">
        <f>avgprinc!Q60</f>
        <v>103846.8105180186</v>
      </c>
      <c r="G67" s="525">
        <f>avgprinc!R60</f>
        <v>225254.44161917584</v>
      </c>
      <c r="H67" s="534">
        <f>B67*0.1/'TA5'!B67</f>
        <v>0.34030344578786753</v>
      </c>
      <c r="I67" s="545">
        <f>C67*0.1/'TA5'!B67</f>
        <v>0.39502629521302873</v>
      </c>
      <c r="J67" s="551">
        <f>D67*0.1/'TA5'!C67</f>
        <v>0.30769466000492685</v>
      </c>
      <c r="K67" s="544">
        <f>E67*0.1/'TA5'!D67</f>
        <v>0.33669341172208084</v>
      </c>
      <c r="L67" s="551">
        <f>F67*0.1/'TA5'!E67</f>
        <v>0.44669889076612895</v>
      </c>
      <c r="M67" s="552">
        <f>G67*0.1/'TA5'!F67</f>
        <v>0.37013979285256937</v>
      </c>
    </row>
    <row r="68" spans="1:13" x14ac:dyDescent="0.2">
      <c r="A68" s="67">
        <v>1972</v>
      </c>
      <c r="B68" s="564">
        <f>avgprinc!M61</f>
        <v>139259.76839769693</v>
      </c>
      <c r="C68" s="525">
        <f>avgprinc!N61</f>
        <v>160945.62790360537</v>
      </c>
      <c r="D68" s="524">
        <f>avgprinc!O61</f>
        <v>133163.621555135</v>
      </c>
      <c r="E68" s="524">
        <f>avgprinc!P61</f>
        <v>194832.00113432118</v>
      </c>
      <c r="F68" s="524">
        <f>avgprinc!Q61</f>
        <v>108910.14478422298</v>
      </c>
      <c r="G68" s="525">
        <f>avgprinc!R61</f>
        <v>231508.274685173</v>
      </c>
      <c r="H68" s="534">
        <f>B68*0.1/'TA5'!B68</f>
        <v>0.3424716281224392</v>
      </c>
      <c r="I68" s="545">
        <f>C68*0.1/'TA5'!B68</f>
        <v>0.39580211759312084</v>
      </c>
      <c r="J68" s="551">
        <f>D68*0.1/'TA5'!C68</f>
        <v>0.30997264791949425</v>
      </c>
      <c r="K68" s="544">
        <f>E68*0.1/'TA5'!D68</f>
        <v>0.33825312695262255</v>
      </c>
      <c r="L68" s="551">
        <f>F68*0.1/'TA5'!E68</f>
        <v>0.44592790718888869</v>
      </c>
      <c r="M68" s="552">
        <f>G68*0.1/'TA5'!F68</f>
        <v>0.37336081646208186</v>
      </c>
    </row>
    <row r="69" spans="1:13" x14ac:dyDescent="0.2">
      <c r="A69" s="67">
        <v>1973</v>
      </c>
      <c r="B69" s="564">
        <f>avgprinc!M62</f>
        <v>144881.92242940934</v>
      </c>
      <c r="C69" s="525">
        <f>avgprinc!N62</f>
        <v>167441.32483328544</v>
      </c>
      <c r="D69" s="524">
        <f>avgprinc!O62</f>
        <v>139584.70859004662</v>
      </c>
      <c r="E69" s="524">
        <f>avgprinc!P62</f>
        <v>204908.94608450579</v>
      </c>
      <c r="F69" s="524">
        <f>avgprinc!Q62</f>
        <v>111116.9877055289</v>
      </c>
      <c r="G69" s="525">
        <f>avgprinc!R62</f>
        <v>241425.25470753567</v>
      </c>
      <c r="H69" s="534">
        <f>B69*0.1/'TA5'!B69</f>
        <v>0.3419868421387946</v>
      </c>
      <c r="I69" s="545">
        <f>C69*0.1/'TA5'!B69</f>
        <v>0.39523723155434703</v>
      </c>
      <c r="J69" s="551">
        <f>D69*0.1/'TA5'!C69</f>
        <v>0.31015545976515568</v>
      </c>
      <c r="K69" s="544">
        <f>E69*0.1/'TA5'!D69</f>
        <v>0.3392920311325725</v>
      </c>
      <c r="L69" s="551">
        <f>F69*0.1/'TA5'!E69</f>
        <v>0.44030996142828366</v>
      </c>
      <c r="M69" s="552">
        <f>G69*0.1/'TA5'!F69</f>
        <v>0.37371715253175353</v>
      </c>
    </row>
    <row r="70" spans="1:13" x14ac:dyDescent="0.2">
      <c r="A70" s="67">
        <v>1974</v>
      </c>
      <c r="B70" s="564">
        <f>avgprinc!M63</f>
        <v>139491.30729045172</v>
      </c>
      <c r="C70" s="525">
        <f>avgprinc!N63</f>
        <v>161505.45872188741</v>
      </c>
      <c r="D70" s="524">
        <f>avgprinc!O63</f>
        <v>136088.95389137507</v>
      </c>
      <c r="E70" s="524">
        <f>avgprinc!P63</f>
        <v>199611.89503451335</v>
      </c>
      <c r="F70" s="524">
        <f>avgprinc!Q63</f>
        <v>105151.50923771177</v>
      </c>
      <c r="G70" s="525">
        <f>avgprinc!R63</f>
        <v>232794.07932563964</v>
      </c>
      <c r="H70" s="534">
        <f>B70*0.1/'TA5'!B70</f>
        <v>0.33891696661294196</v>
      </c>
      <c r="I70" s="545">
        <f>C70*0.1/'TA5'!B70</f>
        <v>0.39240395136221201</v>
      </c>
      <c r="J70" s="551">
        <f>D70*0.1/'TA5'!C70</f>
        <v>0.30897148165195182</v>
      </c>
      <c r="K70" s="544">
        <f>E70*0.1/'TA5'!D70</f>
        <v>0.34022072245761592</v>
      </c>
      <c r="L70" s="551">
        <f>F70*0.1/'TA5'!E70</f>
        <v>0.4284237448846398</v>
      </c>
      <c r="M70" s="552">
        <f>G70*0.1/'TA5'!F70</f>
        <v>0.372028922899517</v>
      </c>
    </row>
    <row r="71" spans="1:13" x14ac:dyDescent="0.2">
      <c r="A71" s="67">
        <v>1975</v>
      </c>
      <c r="B71" s="564">
        <f>avgprinc!M64</f>
        <v>135696.66388062018</v>
      </c>
      <c r="C71" s="525">
        <f>avgprinc!N64</f>
        <v>156482.23169996313</v>
      </c>
      <c r="D71" s="524">
        <f>avgprinc!O64</f>
        <v>131722.22255310256</v>
      </c>
      <c r="E71" s="524">
        <f>avgprinc!P64</f>
        <v>191125.45013176597</v>
      </c>
      <c r="F71" s="524">
        <f>avgprinc!Q64</f>
        <v>104619.30229652479</v>
      </c>
      <c r="G71" s="525">
        <f>avgprinc!R64</f>
        <v>225712.69138984932</v>
      </c>
      <c r="H71" s="534">
        <f>B71*0.1/'TA5'!B71</f>
        <v>0.34064290158346472</v>
      </c>
      <c r="I71" s="545">
        <f>C71*0.1/'TA5'!B71</f>
        <v>0.392821458745857</v>
      </c>
      <c r="J71" s="551">
        <f>D71*0.1/'TA5'!C71</f>
        <v>0.31245668657891201</v>
      </c>
      <c r="K71" s="544">
        <f>E71*0.1/'TA5'!D71</f>
        <v>0.34371406657021447</v>
      </c>
      <c r="L71" s="551">
        <f>F71*0.1/'TA5'!E71</f>
        <v>0.42403819721130281</v>
      </c>
      <c r="M71" s="552">
        <f>G71*0.1/'TA5'!F71</f>
        <v>0.37475524988371944</v>
      </c>
    </row>
    <row r="72" spans="1:13" x14ac:dyDescent="0.2">
      <c r="A72" s="67">
        <v>1976</v>
      </c>
      <c r="B72" s="564">
        <f>avgprinc!M65</f>
        <v>140921.38936093386</v>
      </c>
      <c r="C72" s="525">
        <f>avgprinc!N65</f>
        <v>161846.94299145276</v>
      </c>
      <c r="D72" s="524">
        <f>avgprinc!O65</f>
        <v>137000.62613098693</v>
      </c>
      <c r="E72" s="524">
        <f>avgprinc!P65</f>
        <v>197913.3656919502</v>
      </c>
      <c r="F72" s="524">
        <f>avgprinc!Q65</f>
        <v>108762.41024676934</v>
      </c>
      <c r="G72" s="525">
        <f>avgprinc!R65</f>
        <v>233740.1747052258</v>
      </c>
      <c r="H72" s="534">
        <f>B72*0.1/'TA5'!B72</f>
        <v>0.34127971587676598</v>
      </c>
      <c r="I72" s="545">
        <f>C72*0.1/'TA5'!B72</f>
        <v>0.39195667151830094</v>
      </c>
      <c r="J72" s="551">
        <f>D72*0.1/'TA5'!C72</f>
        <v>0.3132073033061431</v>
      </c>
      <c r="K72" s="544">
        <f>E72*0.1/'TA5'!D72</f>
        <v>0.34480177070329887</v>
      </c>
      <c r="L72" s="551">
        <f>F72*0.1/'TA5'!E72</f>
        <v>0.41919270793891883</v>
      </c>
      <c r="M72" s="552">
        <f>G72*0.1/'TA5'!F72</f>
        <v>0.37610557339240808</v>
      </c>
    </row>
    <row r="73" spans="1:13" x14ac:dyDescent="0.2">
      <c r="A73" s="67">
        <v>1977</v>
      </c>
      <c r="B73" s="564">
        <f>avgprinc!M66</f>
        <v>145577.1153385725</v>
      </c>
      <c r="C73" s="525">
        <f>avgprinc!N66</f>
        <v>166481.15731493334</v>
      </c>
      <c r="D73" s="524">
        <f>avgprinc!O66</f>
        <v>140780.27378057528</v>
      </c>
      <c r="E73" s="524">
        <f>avgprinc!P66</f>
        <v>203520.77840827242</v>
      </c>
      <c r="F73" s="524">
        <f>avgprinc!Q66</f>
        <v>112588.03890041834</v>
      </c>
      <c r="G73" s="525">
        <f>avgprinc!R66</f>
        <v>239483.63392146552</v>
      </c>
      <c r="H73" s="534">
        <f>B73*0.1/'TA5'!B73</f>
        <v>0.34193260237102407</v>
      </c>
      <c r="I73" s="545">
        <f>C73*0.1/'TA5'!B73</f>
        <v>0.39103217036580412</v>
      </c>
      <c r="J73" s="551">
        <f>D73*0.1/'TA5'!C73</f>
        <v>0.31365583956755222</v>
      </c>
      <c r="K73" s="544">
        <f>E73*0.1/'TA5'!D73</f>
        <v>0.34574357098745878</v>
      </c>
      <c r="L73" s="551">
        <f>F73*0.1/'TA5'!E73</f>
        <v>0.41588174710744846</v>
      </c>
      <c r="M73" s="552">
        <f>G73*0.1/'TA5'!F73</f>
        <v>0.37797440504444063</v>
      </c>
    </row>
    <row r="74" spans="1:13" x14ac:dyDescent="0.2">
      <c r="A74" s="67">
        <v>1978</v>
      </c>
      <c r="B74" s="564">
        <f>avgprinc!M67</f>
        <v>150303.3563846311</v>
      </c>
      <c r="C74" s="525">
        <f>avgprinc!N67</f>
        <v>171554.90800483635</v>
      </c>
      <c r="D74" s="524">
        <f>avgprinc!O67</f>
        <v>146207.5270604307</v>
      </c>
      <c r="E74" s="524">
        <f>avgprinc!P67</f>
        <v>209941.26873108989</v>
      </c>
      <c r="F74" s="524">
        <f>avgprinc!Q67</f>
        <v>115912.89835335733</v>
      </c>
      <c r="G74" s="525">
        <f>avgprinc!R67</f>
        <v>246328.52683129255</v>
      </c>
      <c r="H74" s="534">
        <f>B74*0.1/'TA5'!B74</f>
        <v>0.340925762465906</v>
      </c>
      <c r="I74" s="545">
        <f>C74*0.1/'TA5'!B74</f>
        <v>0.38912961907946908</v>
      </c>
      <c r="J74" s="551">
        <f>D74*0.1/'TA5'!C74</f>
        <v>0.31280121609696998</v>
      </c>
      <c r="K74" s="544">
        <f>E74*0.1/'TA5'!D74</f>
        <v>0.34592363344234123</v>
      </c>
      <c r="L74" s="551">
        <f>F74*0.1/'TA5'!E74</f>
        <v>0.41016323717950343</v>
      </c>
      <c r="M74" s="552">
        <f>G74*0.1/'TA5'!F74</f>
        <v>0.37781005704256992</v>
      </c>
    </row>
    <row r="75" spans="1:13" x14ac:dyDescent="0.2">
      <c r="A75" s="72">
        <v>1979</v>
      </c>
      <c r="B75" s="565">
        <f>avgprinc!M68</f>
        <v>151573.6693158994</v>
      </c>
      <c r="C75" s="527">
        <f>avgprinc!N68</f>
        <v>172854.80771327933</v>
      </c>
      <c r="D75" s="526">
        <f>avgprinc!O68</f>
        <v>147151.41534725256</v>
      </c>
      <c r="E75" s="526">
        <f>avgprinc!P68</f>
        <v>212376.01630577308</v>
      </c>
      <c r="F75" s="526">
        <f>avgprinc!Q68</f>
        <v>116414.92535369552</v>
      </c>
      <c r="G75" s="527">
        <f>avgprinc!R68</f>
        <v>247459.83947652028</v>
      </c>
      <c r="H75" s="536">
        <f>B75*0.1/'TA5'!B75</f>
        <v>0.34251639246940613</v>
      </c>
      <c r="I75" s="547">
        <f>C75*0.1/'TA5'!B75</f>
        <v>0.39060613512992853</v>
      </c>
      <c r="J75" s="553">
        <f>D75*0.1/'TA5'!C75</f>
        <v>0.31352815032005305</v>
      </c>
      <c r="K75" s="547">
        <f>E75*0.1/'TA5'!D75</f>
        <v>0.34908095002174372</v>
      </c>
      <c r="L75" s="553">
        <f>F75*0.1/'TA5'!E75</f>
        <v>0.4073672890663147</v>
      </c>
      <c r="M75" s="554">
        <f>G75*0.1/'TA5'!F75</f>
        <v>0.37975981831550598</v>
      </c>
    </row>
    <row r="76" spans="1:13" x14ac:dyDescent="0.2">
      <c r="A76" s="67">
        <v>1980</v>
      </c>
      <c r="B76" s="564">
        <f>avgprinc!M69</f>
        <v>146150.87885788092</v>
      </c>
      <c r="C76" s="525">
        <f>avgprinc!N69</f>
        <v>166919.64658106296</v>
      </c>
      <c r="D76" s="524">
        <f>avgprinc!O69</f>
        <v>142165.2445341484</v>
      </c>
      <c r="E76" s="524">
        <f>avgprinc!P69</f>
        <v>204525.39389506221</v>
      </c>
      <c r="F76" s="524">
        <f>avgprinc!Q69</f>
        <v>113234.78368610976</v>
      </c>
      <c r="G76" s="525">
        <f>avgprinc!R69</f>
        <v>238289.66466692754</v>
      </c>
      <c r="H76" s="533">
        <f>B76*0.1/'TA5'!B76</f>
        <v>0.34017330408096313</v>
      </c>
      <c r="I76" s="544">
        <f>C76*0.1/'TA5'!B76</f>
        <v>0.38851362466812139</v>
      </c>
      <c r="J76" s="551">
        <f>D76*0.1/'TA5'!C76</f>
        <v>0.31216454505920416</v>
      </c>
      <c r="K76" s="544">
        <f>E76*0.1/'TA5'!D76</f>
        <v>0.34854713082313538</v>
      </c>
      <c r="L76" s="551">
        <f>F76*0.1/'TA5'!E76</f>
        <v>0.40157046914100653</v>
      </c>
      <c r="M76" s="552">
        <f>G76*0.1/'TA5'!F76</f>
        <v>0.37873271107673639</v>
      </c>
    </row>
    <row r="77" spans="1:13" x14ac:dyDescent="0.2">
      <c r="A77" s="67">
        <v>1981</v>
      </c>
      <c r="B77" s="564">
        <f>avgprinc!M70</f>
        <v>148998.06930521576</v>
      </c>
      <c r="C77" s="525">
        <f>avgprinc!N70</f>
        <v>169442.09456360876</v>
      </c>
      <c r="D77" s="524">
        <f>avgprinc!O70</f>
        <v>144602.80535293091</v>
      </c>
      <c r="E77" s="524">
        <f>avgprinc!P70</f>
        <v>206208.75139960111</v>
      </c>
      <c r="F77" s="524">
        <f>avgprinc!Q70</f>
        <v>117549.7944308882</v>
      </c>
      <c r="G77" s="525">
        <f>avgprinc!R70</f>
        <v>241491.25815929746</v>
      </c>
      <c r="H77" s="533">
        <f>B77*0.1/'TA5'!B77</f>
        <v>0.34415394067764282</v>
      </c>
      <c r="I77" s="544">
        <f>C77*0.1/'TA5'!B77</f>
        <v>0.39137530326843262</v>
      </c>
      <c r="J77" s="551">
        <f>D77*0.1/'TA5'!C77</f>
        <v>0.3165665864944458</v>
      </c>
      <c r="K77" s="544">
        <f>E77*0.1/'TA5'!D77</f>
        <v>0.3518610000610351</v>
      </c>
      <c r="L77" s="551">
        <f>F77*0.1/'TA5'!E77</f>
        <v>0.40616220235824591</v>
      </c>
      <c r="M77" s="552">
        <f>G77*0.1/'TA5'!F77</f>
        <v>0.38246077299118036</v>
      </c>
    </row>
    <row r="78" spans="1:13" x14ac:dyDescent="0.2">
      <c r="A78" s="67">
        <v>1982</v>
      </c>
      <c r="B78" s="564">
        <f>avgprinc!M71</f>
        <v>145936.39322639568</v>
      </c>
      <c r="C78" s="525">
        <f>avgprinc!N71</f>
        <v>166534.3110334232</v>
      </c>
      <c r="D78" s="524">
        <f>avgprinc!O71</f>
        <v>141973.97363921854</v>
      </c>
      <c r="E78" s="524">
        <f>avgprinc!P71</f>
        <v>203290.48489204218</v>
      </c>
      <c r="F78" s="524">
        <f>avgprinc!Q71</f>
        <v>116215.81742233642</v>
      </c>
      <c r="G78" s="525">
        <f>avgprinc!R71</f>
        <v>236438.24763529032</v>
      </c>
      <c r="H78" s="533">
        <f>B78*0.1/'TA5'!B78</f>
        <v>0.34853440523147583</v>
      </c>
      <c r="I78" s="544">
        <f>C78*0.1/'TA5'!B78</f>
        <v>0.39772763848304749</v>
      </c>
      <c r="J78" s="551">
        <f>D78*0.1/'TA5'!C78</f>
        <v>0.3220109343528747</v>
      </c>
      <c r="K78" s="544">
        <f>E78*0.1/'TA5'!D78</f>
        <v>0.35919412970542902</v>
      </c>
      <c r="L78" s="551">
        <f>F78*0.1/'TA5'!E78</f>
        <v>0.40887737274169922</v>
      </c>
      <c r="M78" s="552">
        <f>G78*0.1/'TA5'!F78</f>
        <v>0.38807070255279535</v>
      </c>
    </row>
    <row r="79" spans="1:13" x14ac:dyDescent="0.2">
      <c r="A79" s="67">
        <v>1983</v>
      </c>
      <c r="B79" s="564">
        <f>avgprinc!M72</f>
        <v>150765.23754323579</v>
      </c>
      <c r="C79" s="525">
        <f>avgprinc!N72</f>
        <v>171055.94045698363</v>
      </c>
      <c r="D79" s="524">
        <f>avgprinc!O72</f>
        <v>146408.67047592046</v>
      </c>
      <c r="E79" s="524">
        <f>avgprinc!P72</f>
        <v>208804.6842610109</v>
      </c>
      <c r="F79" s="524">
        <f>avgprinc!Q72</f>
        <v>121155.2842362388</v>
      </c>
      <c r="G79" s="525">
        <f>avgprinc!R72</f>
        <v>243157.34138964399</v>
      </c>
      <c r="H79" s="533">
        <f>B79*0.1/'TA5'!B79</f>
        <v>0.35451397299766529</v>
      </c>
      <c r="I79" s="544">
        <f>C79*0.1/'TA5'!B79</f>
        <v>0.40222615003585804</v>
      </c>
      <c r="J79" s="551">
        <f>D79*0.1/'TA5'!C79</f>
        <v>0.32859498262405396</v>
      </c>
      <c r="K79" s="544">
        <f>E79*0.1/'TA5'!D79</f>
        <v>0.36875084042549133</v>
      </c>
      <c r="L79" s="551">
        <f>F79*0.1/'TA5'!E79</f>
        <v>0.40858206152915955</v>
      </c>
      <c r="M79" s="552">
        <f>G79*0.1/'TA5'!F79</f>
        <v>0.39481899142265309</v>
      </c>
    </row>
    <row r="80" spans="1:13" x14ac:dyDescent="0.2">
      <c r="A80" s="67">
        <v>1984</v>
      </c>
      <c r="B80" s="564">
        <f>avgprinc!M73</f>
        <v>163159.25211146864</v>
      </c>
      <c r="C80" s="525">
        <f>avgprinc!N73</f>
        <v>182931.24264803622</v>
      </c>
      <c r="D80" s="524">
        <f>avgprinc!O73</f>
        <v>159751.54144808769</v>
      </c>
      <c r="E80" s="524">
        <f>avgprinc!P73</f>
        <v>221706.21373262745</v>
      </c>
      <c r="F80" s="524">
        <f>avgprinc!Q73</f>
        <v>132869.98683717038</v>
      </c>
      <c r="G80" s="525">
        <f>avgprinc!R73</f>
        <v>262249.58278874669</v>
      </c>
      <c r="H80" s="533">
        <f>B80*0.1/'TA5'!B80</f>
        <v>0.35968410968780518</v>
      </c>
      <c r="I80" s="544">
        <f>C80*0.1/'TA5'!B80</f>
        <v>0.40327140688896179</v>
      </c>
      <c r="J80" s="551">
        <f>D80*0.1/'TA5'!C80</f>
        <v>0.33775758743286138</v>
      </c>
      <c r="K80" s="544">
        <f>E80*0.1/'TA5'!D80</f>
        <v>0.36921054124832153</v>
      </c>
      <c r="L80" s="551">
        <f>F80*0.1/'TA5'!E80</f>
        <v>0.41716641187667841</v>
      </c>
      <c r="M80" s="552">
        <f>G80*0.1/'TA5'!F80</f>
        <v>0.39947253465652466</v>
      </c>
    </row>
    <row r="81" spans="1:13" x14ac:dyDescent="0.2">
      <c r="A81" s="67">
        <v>1985</v>
      </c>
      <c r="B81" s="564">
        <f>avgprinc!M74</f>
        <v>166627.66836758622</v>
      </c>
      <c r="C81" s="525">
        <f>avgprinc!N74</f>
        <v>186827.28679296107</v>
      </c>
      <c r="D81" s="524">
        <f>avgprinc!O74</f>
        <v>162817.86536173403</v>
      </c>
      <c r="E81" s="524">
        <f>avgprinc!P74</f>
        <v>226207.02535742498</v>
      </c>
      <c r="F81" s="524">
        <f>avgprinc!Q74</f>
        <v>136138.91151958946</v>
      </c>
      <c r="G81" s="525">
        <f>avgprinc!R74</f>
        <v>266819.16268824553</v>
      </c>
      <c r="H81" s="533">
        <f>B81*0.1/'TA5'!B81</f>
        <v>0.36111071705818182</v>
      </c>
      <c r="I81" s="544">
        <f>C81*0.1/'TA5'!B81</f>
        <v>0.4048867523670196</v>
      </c>
      <c r="J81" s="551">
        <f>D81*0.1/'TA5'!C81</f>
        <v>0.3388351202011109</v>
      </c>
      <c r="K81" s="544">
        <f>E81*0.1/'TA5'!D81</f>
        <v>0.37095719575881952</v>
      </c>
      <c r="L81" s="551">
        <f>F81*0.1/'TA5'!E81</f>
        <v>0.41769611835479736</v>
      </c>
      <c r="M81" s="552">
        <f>G81*0.1/'TA5'!F81</f>
        <v>0.40131899714469915</v>
      </c>
    </row>
    <row r="82" spans="1:13" x14ac:dyDescent="0.2">
      <c r="A82" s="67">
        <v>1986</v>
      </c>
      <c r="B82" s="564">
        <f>avgprinc!M75</f>
        <v>167489.46340363927</v>
      </c>
      <c r="C82" s="525">
        <f>avgprinc!N75</f>
        <v>188289.82956530896</v>
      </c>
      <c r="D82" s="524">
        <f>avgprinc!O75</f>
        <v>165466.04040178636</v>
      </c>
      <c r="E82" s="524">
        <f>avgprinc!P75</f>
        <v>230200.78172663349</v>
      </c>
      <c r="F82" s="524">
        <f>avgprinc!Q75</f>
        <v>135008.54787290876</v>
      </c>
      <c r="G82" s="525">
        <f>avgprinc!R75</f>
        <v>267336.26537988917</v>
      </c>
      <c r="H82" s="533">
        <f>B82*0.1/'TA5'!B82</f>
        <v>0.3597863912582398</v>
      </c>
      <c r="I82" s="544">
        <f>C82*0.1/'TA5'!B82</f>
        <v>0.40446794033050543</v>
      </c>
      <c r="J82" s="551">
        <f>D82*0.1/'TA5'!C82</f>
        <v>0.33856996893882746</v>
      </c>
      <c r="K82" s="544">
        <f>E82*0.1/'TA5'!D82</f>
        <v>0.37276494503021235</v>
      </c>
      <c r="L82" s="551">
        <f>F82*0.1/'TA5'!E82</f>
        <v>0.41173827648162842</v>
      </c>
      <c r="M82" s="552">
        <f>G82*0.1/'TA5'!F82</f>
        <v>0.40162482857704168</v>
      </c>
    </row>
    <row r="83" spans="1:13" x14ac:dyDescent="0.2">
      <c r="A83" s="67">
        <v>1987</v>
      </c>
      <c r="B83" s="564">
        <f>avgprinc!M76</f>
        <v>177482.21192938258</v>
      </c>
      <c r="C83" s="525">
        <f>avgprinc!N76</f>
        <v>198076.49047868635</v>
      </c>
      <c r="D83" s="524">
        <f>avgprinc!O76</f>
        <v>178032.38996571014</v>
      </c>
      <c r="E83" s="524">
        <f>avgprinc!P76</f>
        <v>245553.47343318703</v>
      </c>
      <c r="F83" s="524">
        <f>avgprinc!Q76</f>
        <v>139418.11100132385</v>
      </c>
      <c r="G83" s="525">
        <f>avgprinc!R76</f>
        <v>280936.76586454408</v>
      </c>
      <c r="H83" s="533">
        <f>B83*0.1/'TA5'!B83</f>
        <v>0.37005525827407837</v>
      </c>
      <c r="I83" s="544">
        <f>C83*0.1/'TA5'!B83</f>
        <v>0.41299489140510565</v>
      </c>
      <c r="J83" s="551">
        <f>D83*0.1/'TA5'!C83</f>
        <v>0.34874916076660151</v>
      </c>
      <c r="K83" s="544">
        <f>E83*0.1/'TA5'!D83</f>
        <v>0.3873885571956634</v>
      </c>
      <c r="L83" s="551">
        <f>F83*0.1/'TA5'!E83</f>
        <v>0.41255652904510492</v>
      </c>
      <c r="M83" s="552">
        <f>G83*0.1/'TA5'!F83</f>
        <v>0.4128645658493042</v>
      </c>
    </row>
    <row r="84" spans="1:13" x14ac:dyDescent="0.2">
      <c r="A84" s="67">
        <v>1988</v>
      </c>
      <c r="B84" s="564">
        <f>avgprinc!M77</f>
        <v>192722.42660901544</v>
      </c>
      <c r="C84" s="525">
        <f>avgprinc!N77</f>
        <v>212795.00773823177</v>
      </c>
      <c r="D84" s="524">
        <f>avgprinc!O77</f>
        <v>195177.41016344659</v>
      </c>
      <c r="E84" s="524">
        <f>avgprinc!P77</f>
        <v>267168.33718787576</v>
      </c>
      <c r="F84" s="524">
        <f>avgprinc!Q77</f>
        <v>147774.61773880114</v>
      </c>
      <c r="G84" s="525">
        <f>avgprinc!R77</f>
        <v>302842.47533302923</v>
      </c>
      <c r="H84" s="533">
        <f>B84*0.1/'TA5'!B84</f>
        <v>0.38562566041946411</v>
      </c>
      <c r="I84" s="544">
        <f>C84*0.1/'TA5'!B84</f>
        <v>0.42578965425491344</v>
      </c>
      <c r="J84" s="551">
        <f>D84*0.1/'TA5'!C84</f>
        <v>0.36550837755203242</v>
      </c>
      <c r="K84" s="544">
        <f>E84*0.1/'TA5'!D84</f>
        <v>0.4046743512153626</v>
      </c>
      <c r="L84" s="551">
        <f>F84*0.1/'TA5'!E84</f>
        <v>0.42052540183067327</v>
      </c>
      <c r="M84" s="552">
        <f>G84*0.1/'TA5'!F84</f>
        <v>0.42822417616844183</v>
      </c>
    </row>
    <row r="85" spans="1:13" x14ac:dyDescent="0.2">
      <c r="A85" s="72">
        <v>1989</v>
      </c>
      <c r="B85" s="565">
        <f>avgprinc!M78</f>
        <v>193241.27998112413</v>
      </c>
      <c r="C85" s="527">
        <f>avgprinc!N78</f>
        <v>213732.89178098188</v>
      </c>
      <c r="D85" s="526">
        <f>avgprinc!O78</f>
        <v>194894.04147675022</v>
      </c>
      <c r="E85" s="526">
        <f>avgprinc!P78</f>
        <v>266056.45100684755</v>
      </c>
      <c r="F85" s="526">
        <f>avgprinc!Q78</f>
        <v>151810.60229192828</v>
      </c>
      <c r="G85" s="527">
        <f>avgprinc!R78</f>
        <v>303028.73651086044</v>
      </c>
      <c r="H85" s="536">
        <f>B85*0.1/'TA5'!B85</f>
        <v>0.38205870985984797</v>
      </c>
      <c r="I85" s="547">
        <f>C85*0.1/'TA5'!B85</f>
        <v>0.42257282137870783</v>
      </c>
      <c r="J85" s="553">
        <f>D85*0.1/'TA5'!C85</f>
        <v>0.36087551712989802</v>
      </c>
      <c r="K85" s="547">
        <f>E85*0.1/'TA5'!D85</f>
        <v>0.40205013751983637</v>
      </c>
      <c r="L85" s="553">
        <f>F85*0.1/'TA5'!E85</f>
        <v>0.41881558299064636</v>
      </c>
      <c r="M85" s="554">
        <f>G85*0.1/'TA5'!F85</f>
        <v>0.42536222934722906</v>
      </c>
    </row>
    <row r="86" spans="1:13" x14ac:dyDescent="0.2">
      <c r="A86" s="67">
        <v>1990</v>
      </c>
      <c r="B86" s="564">
        <f>avgprinc!M79</f>
        <v>193659.31894163505</v>
      </c>
      <c r="C86" s="525">
        <f>avgprinc!N79</f>
        <v>213831.40537103228</v>
      </c>
      <c r="D86" s="524">
        <f>avgprinc!O79</f>
        <v>196624.15866378756</v>
      </c>
      <c r="E86" s="524">
        <f>avgprinc!P79</f>
        <v>267683.74635389273</v>
      </c>
      <c r="F86" s="524">
        <f>avgprinc!Q79</f>
        <v>150408.61482827106</v>
      </c>
      <c r="G86" s="525">
        <f>avgprinc!R79</f>
        <v>302979.29094574373</v>
      </c>
      <c r="H86" s="533">
        <f>B86*0.1/'TA5'!B86</f>
        <v>0.38322412967681879</v>
      </c>
      <c r="I86" s="544">
        <f>C86*0.1/'TA5'!B86</f>
        <v>0.42314180731773376</v>
      </c>
      <c r="J86" s="551">
        <f>D86*0.1/'TA5'!C86</f>
        <v>0.36330398917198181</v>
      </c>
      <c r="K86" s="544">
        <f>E86*0.1/'TA5'!D86</f>
        <v>0.40537124872207647</v>
      </c>
      <c r="L86" s="551">
        <f>F86*0.1/'TA5'!E86</f>
        <v>0.4147485494613648</v>
      </c>
      <c r="M86" s="552">
        <f>G86*0.1/'TA5'!F86</f>
        <v>0.42692759633064264</v>
      </c>
    </row>
    <row r="87" spans="1:13" x14ac:dyDescent="0.2">
      <c r="A87" s="67">
        <v>1991</v>
      </c>
      <c r="B87" s="564">
        <f>avgprinc!M80</f>
        <v>189553.71156816476</v>
      </c>
      <c r="C87" s="525">
        <f>avgprinc!N80</f>
        <v>209145.42826631881</v>
      </c>
      <c r="D87" s="524">
        <f>avgprinc!O80</f>
        <v>192299.12305254271</v>
      </c>
      <c r="E87" s="524">
        <f>avgprinc!P80</f>
        <v>260934.52986018092</v>
      </c>
      <c r="F87" s="524">
        <f>avgprinc!Q80</f>
        <v>148802.19417086651</v>
      </c>
      <c r="G87" s="525">
        <f>avgprinc!R80</f>
        <v>296250.87968764035</v>
      </c>
      <c r="H87" s="533">
        <f>B87*0.1/'TA5'!B87</f>
        <v>0.38293781876564026</v>
      </c>
      <c r="I87" s="544">
        <f>C87*0.1/'TA5'!B87</f>
        <v>0.42251715064048756</v>
      </c>
      <c r="J87" s="551">
        <f>D87*0.1/'TA5'!C87</f>
        <v>0.36208486557006836</v>
      </c>
      <c r="K87" s="544">
        <f>E87*0.1/'TA5'!D87</f>
        <v>0.40711936354637157</v>
      </c>
      <c r="L87" s="551">
        <f>F87*0.1/'TA5'!E87</f>
        <v>0.41272038221359258</v>
      </c>
      <c r="M87" s="552">
        <f>G87*0.1/'TA5'!F87</f>
        <v>0.4274934828281402</v>
      </c>
    </row>
    <row r="88" spans="1:13" x14ac:dyDescent="0.2">
      <c r="A88" s="67">
        <v>1992</v>
      </c>
      <c r="B88" s="564">
        <f>avgprinc!M81</f>
        <v>199023.39292568792</v>
      </c>
      <c r="C88" s="525">
        <f>avgprinc!N81</f>
        <v>218696.05358401957</v>
      </c>
      <c r="D88" s="524">
        <f>avgprinc!O81</f>
        <v>202755.26084144539</v>
      </c>
      <c r="E88" s="524">
        <f>avgprinc!P81</f>
        <v>276448.56164094695</v>
      </c>
      <c r="F88" s="524">
        <f>avgprinc!Q81</f>
        <v>154616.8725685793</v>
      </c>
      <c r="G88" s="525">
        <f>avgprinc!R81</f>
        <v>308971.68326997181</v>
      </c>
      <c r="H88" s="533">
        <f>B88*0.1/'TA5'!B88</f>
        <v>0.39443722367286677</v>
      </c>
      <c r="I88" s="544">
        <f>C88*0.1/'TA5'!B88</f>
        <v>0.43342575430870051</v>
      </c>
      <c r="J88" s="551">
        <f>D88*0.1/'TA5'!C88</f>
        <v>0.37362343072891235</v>
      </c>
      <c r="K88" s="544">
        <f>E88*0.1/'TA5'!D88</f>
        <v>0.42302602529525762</v>
      </c>
      <c r="L88" s="551">
        <f>F88*0.1/'TA5'!E88</f>
        <v>0.4194828867912293</v>
      </c>
      <c r="M88" s="552">
        <f>G88*0.1/'TA5'!F88</f>
        <v>0.43961057066917419</v>
      </c>
    </row>
    <row r="89" spans="1:13" x14ac:dyDescent="0.2">
      <c r="A89" s="67">
        <v>1993</v>
      </c>
      <c r="B89" s="564">
        <f>avgprinc!M82</f>
        <v>199263.42251829093</v>
      </c>
      <c r="C89" s="525">
        <f>avgprinc!N82</f>
        <v>220989.97029240185</v>
      </c>
      <c r="D89" s="524">
        <f>avgprinc!O82</f>
        <v>203320.40435873589</v>
      </c>
      <c r="E89" s="524">
        <f>avgprinc!P82</f>
        <v>278495.49789391935</v>
      </c>
      <c r="F89" s="524">
        <f>avgprinc!Q82</f>
        <v>155777.62818186541</v>
      </c>
      <c r="G89" s="525">
        <f>avgprinc!R82</f>
        <v>309703.02953073441</v>
      </c>
      <c r="H89" s="533">
        <f>B89*0.1/'TA5'!B89</f>
        <v>0.39157909154891962</v>
      </c>
      <c r="I89" s="544">
        <f>C89*0.1/'TA5'!B89</f>
        <v>0.43427464365959167</v>
      </c>
      <c r="J89" s="551">
        <f>D89*0.1/'TA5'!C89</f>
        <v>0.37005150318145752</v>
      </c>
      <c r="K89" s="544">
        <f>E89*0.1/'TA5'!D89</f>
        <v>0.41964870691299444</v>
      </c>
      <c r="L89" s="551">
        <f>F89*0.1/'TA5'!E89</f>
        <v>0.42240700125694275</v>
      </c>
      <c r="M89" s="552">
        <f>G89*0.1/'TA5'!F89</f>
        <v>0.43745735287666321</v>
      </c>
    </row>
    <row r="90" spans="1:13" x14ac:dyDescent="0.2">
      <c r="A90" s="67">
        <v>1994</v>
      </c>
      <c r="B90" s="564">
        <f>avgprinc!M83</f>
        <v>205265.99787009298</v>
      </c>
      <c r="C90" s="525">
        <f>avgprinc!N83</f>
        <v>227668.46534613089</v>
      </c>
      <c r="D90" s="524">
        <f>avgprinc!O83</f>
        <v>209019.67281676366</v>
      </c>
      <c r="E90" s="524">
        <f>avgprinc!P83</f>
        <v>286028.11021953746</v>
      </c>
      <c r="F90" s="524">
        <f>avgprinc!Q83</f>
        <v>160375.0797101052</v>
      </c>
      <c r="G90" s="525">
        <f>avgprinc!R83</f>
        <v>319002.21955240855</v>
      </c>
      <c r="H90" s="533">
        <f>B90*0.1/'TA5'!B90</f>
        <v>0.39061462879180908</v>
      </c>
      <c r="I90" s="544">
        <f>C90*0.1/'TA5'!B90</f>
        <v>0.43324580788612366</v>
      </c>
      <c r="J90" s="551">
        <f>D90*0.1/'TA5'!C90</f>
        <v>0.36880457401275629</v>
      </c>
      <c r="K90" s="544">
        <f>E90*0.1/'TA5'!D90</f>
        <v>0.41858583688735967</v>
      </c>
      <c r="L90" s="551">
        <f>F90*0.1/'TA5'!E90</f>
        <v>0.42080909013748169</v>
      </c>
      <c r="M90" s="552">
        <f>G90*0.1/'TA5'!F90</f>
        <v>0.43747752904891968</v>
      </c>
    </row>
    <row r="91" spans="1:13" x14ac:dyDescent="0.2">
      <c r="A91" s="67">
        <v>1995</v>
      </c>
      <c r="B91" s="564">
        <f>avgprinc!M84</f>
        <v>213706.4589322203</v>
      </c>
      <c r="C91" s="525">
        <f>avgprinc!N84</f>
        <v>233395.27364377826</v>
      </c>
      <c r="D91" s="524">
        <f>avgprinc!O84</f>
        <v>218499.5028898138</v>
      </c>
      <c r="E91" s="524">
        <f>avgprinc!P84</f>
        <v>293734.56166741683</v>
      </c>
      <c r="F91" s="524">
        <f>avgprinc!Q84</f>
        <v>166817.9721107354</v>
      </c>
      <c r="G91" s="525">
        <f>avgprinc!R84</f>
        <v>331641.63666644337</v>
      </c>
      <c r="H91" s="533">
        <f>B91*0.1/'TA5'!B91</f>
        <v>0.39793187379837047</v>
      </c>
      <c r="I91" s="544">
        <f>C91*0.1/'TA5'!B91</f>
        <v>0.43459340929985052</v>
      </c>
      <c r="J91" s="551">
        <f>D91*0.1/'TA5'!C91</f>
        <v>0.37793648242950439</v>
      </c>
      <c r="K91" s="544">
        <f>E91*0.1/'TA5'!D91</f>
        <v>0.42295745015144354</v>
      </c>
      <c r="L91" s="551">
        <f>F91*0.1/'TA5'!E91</f>
        <v>0.4226424396038056</v>
      </c>
      <c r="M91" s="552">
        <f>G91*0.1/'TA5'!F91</f>
        <v>0.4455860853195191</v>
      </c>
    </row>
    <row r="92" spans="1:13" x14ac:dyDescent="0.2">
      <c r="A92" s="67">
        <v>1996</v>
      </c>
      <c r="B92" s="564">
        <f>avgprinc!M85</f>
        <v>225015.97219104975</v>
      </c>
      <c r="C92" s="525">
        <f>avgprinc!N85</f>
        <v>244656.13262126059</v>
      </c>
      <c r="D92" s="524">
        <f>avgprinc!O85</f>
        <v>228048.17643190871</v>
      </c>
      <c r="E92" s="524">
        <f>avgprinc!P85</f>
        <v>307347.24121349782</v>
      </c>
      <c r="F92" s="524">
        <f>avgprinc!Q85</f>
        <v>175664.36862952288</v>
      </c>
      <c r="G92" s="525">
        <f>avgprinc!R85</f>
        <v>346150.14573947282</v>
      </c>
      <c r="H92" s="533">
        <f>B92*0.1/'TA5'!B92</f>
        <v>0.40617430210113525</v>
      </c>
      <c r="I92" s="544">
        <f>C92*0.1/'TA5'!B92</f>
        <v>0.44162657856941223</v>
      </c>
      <c r="J92" s="551">
        <f>D92*0.1/'TA5'!C92</f>
        <v>0.3863950669765473</v>
      </c>
      <c r="K92" s="544">
        <f>E92*0.1/'TA5'!D92</f>
        <v>0.43398463726043707</v>
      </c>
      <c r="L92" s="551">
        <f>F92*0.1/'TA5'!E92</f>
        <v>0.42672273516654974</v>
      </c>
      <c r="M92" s="552">
        <f>G92*0.1/'TA5'!F92</f>
        <v>0.45389008522033691</v>
      </c>
    </row>
    <row r="93" spans="1:13" x14ac:dyDescent="0.2">
      <c r="A93" s="67">
        <v>1997</v>
      </c>
      <c r="B93" s="564">
        <f>avgprinc!M86</f>
        <v>236999.19860452975</v>
      </c>
      <c r="C93" s="525">
        <f>avgprinc!N86</f>
        <v>257343.8360389141</v>
      </c>
      <c r="D93" s="524">
        <f>avgprinc!O86</f>
        <v>241158.82173057008</v>
      </c>
      <c r="E93" s="524">
        <f>avgprinc!P86</f>
        <v>325829.6045564817</v>
      </c>
      <c r="F93" s="524">
        <f>avgprinc!Q86</f>
        <v>182966.31136578694</v>
      </c>
      <c r="G93" s="525">
        <f>avgprinc!R86</f>
        <v>363081.78438572312</v>
      </c>
      <c r="H93" s="533">
        <f>B93*0.1/'TA5'!B93</f>
        <v>0.41280952095985413</v>
      </c>
      <c r="I93" s="544">
        <f>C93*0.1/'TA5'!B93</f>
        <v>0.44824618101120001</v>
      </c>
      <c r="J93" s="551">
        <f>D93*0.1/'TA5'!C93</f>
        <v>0.39410069584846502</v>
      </c>
      <c r="K93" s="544">
        <f>E93*0.1/'TA5'!D93</f>
        <v>0.44094607234001154</v>
      </c>
      <c r="L93" s="551">
        <f>F93*0.1/'TA5'!E93</f>
        <v>0.43115979433059687</v>
      </c>
      <c r="M93" s="552">
        <f>G93*0.1/'TA5'!F93</f>
        <v>0.45982167124748236</v>
      </c>
    </row>
    <row r="94" spans="1:13" x14ac:dyDescent="0.2">
      <c r="A94" s="67">
        <v>1998</v>
      </c>
      <c r="B94" s="564">
        <f>avgprinc!M87</f>
        <v>248376.23936274517</v>
      </c>
      <c r="C94" s="525">
        <f>avgprinc!N87</f>
        <v>269091.3149722573</v>
      </c>
      <c r="D94" s="524">
        <f>avgprinc!O87</f>
        <v>253821.56664048691</v>
      </c>
      <c r="E94" s="524">
        <f>avgprinc!P87</f>
        <v>342518.75010744098</v>
      </c>
      <c r="F94" s="524">
        <f>avgprinc!Q87</f>
        <v>190574.86474939558</v>
      </c>
      <c r="G94" s="525">
        <f>avgprinc!R87</f>
        <v>379179.13493952953</v>
      </c>
      <c r="H94" s="533">
        <f>B94*0.1/'TA5'!B94</f>
        <v>0.41667792201042175</v>
      </c>
      <c r="I94" s="544">
        <f>C94*0.1/'TA5'!B94</f>
        <v>0.45142969489097595</v>
      </c>
      <c r="J94" s="551">
        <f>D94*0.1/'TA5'!C94</f>
        <v>0.39784702658653259</v>
      </c>
      <c r="K94" s="544">
        <f>E94*0.1/'TA5'!D94</f>
        <v>0.44694495201110845</v>
      </c>
      <c r="L94" s="551">
        <f>F94*0.1/'TA5'!E94</f>
        <v>0.43235480785369867</v>
      </c>
      <c r="M94" s="552">
        <f>G94*0.1/'TA5'!F94</f>
        <v>0.46392112970352167</v>
      </c>
    </row>
    <row r="95" spans="1:13" x14ac:dyDescent="0.2">
      <c r="A95" s="72">
        <v>1999</v>
      </c>
      <c r="B95" s="565">
        <f>avgprinc!M88</f>
        <v>258276.64499563983</v>
      </c>
      <c r="C95" s="527">
        <f>avgprinc!N88</f>
        <v>279605.02866029303</v>
      </c>
      <c r="D95" s="526">
        <f>avgprinc!O88</f>
        <v>266169.71171890077</v>
      </c>
      <c r="E95" s="526">
        <f>avgprinc!P88</f>
        <v>357298.85929224297</v>
      </c>
      <c r="F95" s="526">
        <f>avgprinc!Q88</f>
        <v>196196.53619017324</v>
      </c>
      <c r="G95" s="527">
        <f>avgprinc!R88</f>
        <v>392317.80047676183</v>
      </c>
      <c r="H95" s="536">
        <f>B95*0.1/'TA5'!B95</f>
        <v>0.42069509625434875</v>
      </c>
      <c r="I95" s="547">
        <f>C95*0.1/'TA5'!B95</f>
        <v>0.45543593168258667</v>
      </c>
      <c r="J95" s="553">
        <f>D95*0.1/'TA5'!C95</f>
        <v>0.40400904417037958</v>
      </c>
      <c r="K95" s="547">
        <f>E95*0.1/'TA5'!D95</f>
        <v>0.45124289393424977</v>
      </c>
      <c r="L95" s="553">
        <f>F95*0.1/'TA5'!E95</f>
        <v>0.43405154347419739</v>
      </c>
      <c r="M95" s="554">
        <f>G95*0.1/'TA5'!F95</f>
        <v>0.46802920103073126</v>
      </c>
    </row>
    <row r="96" spans="1:13" x14ac:dyDescent="0.2">
      <c r="A96" s="77">
        <v>2000</v>
      </c>
      <c r="B96" s="566">
        <f>avgprinc!M89</f>
        <v>270619.3271085975</v>
      </c>
      <c r="C96" s="529">
        <f>avgprinc!N89</f>
        <v>292794.89084680489</v>
      </c>
      <c r="D96" s="528">
        <f>avgprinc!O89</f>
        <v>276637.11892684689</v>
      </c>
      <c r="E96" s="528">
        <f>avgprinc!P89</f>
        <v>375826.8731393615</v>
      </c>
      <c r="F96" s="528">
        <f>avgprinc!Q89</f>
        <v>204120.19096719674</v>
      </c>
      <c r="G96" s="529">
        <f>avgprinc!R89</f>
        <v>409604.85354806011</v>
      </c>
      <c r="H96" s="537">
        <f>B96*0.1/'TA5'!B96</f>
        <v>0.4265722930431366</v>
      </c>
      <c r="I96" s="548">
        <f>C96*0.1/'TA5'!B96</f>
        <v>0.46152722835540777</v>
      </c>
      <c r="J96" s="555">
        <f>D96*0.1/'TA5'!C96</f>
        <v>0.40899065136909485</v>
      </c>
      <c r="K96" s="548">
        <f>E96*0.1/'TA5'!D96</f>
        <v>0.46068036556243885</v>
      </c>
      <c r="L96" s="555">
        <f>F96*0.1/'TA5'!E96</f>
        <v>0.43616363406181335</v>
      </c>
      <c r="M96" s="556">
        <f>G96*0.1/'TA5'!F96</f>
        <v>0.47366181015968312</v>
      </c>
    </row>
    <row r="97" spans="1:13" x14ac:dyDescent="0.2">
      <c r="A97" s="67">
        <v>2001</v>
      </c>
      <c r="B97" s="564">
        <f>avgprinc!M90</f>
        <v>265330.39980956598</v>
      </c>
      <c r="C97" s="525">
        <f>avgprinc!N90</f>
        <v>288235.44473530859</v>
      </c>
      <c r="D97" s="524">
        <f>avgprinc!O90</f>
        <v>270134.00846885203</v>
      </c>
      <c r="E97" s="524">
        <f>avgprinc!P90</f>
        <v>366986.53824978694</v>
      </c>
      <c r="F97" s="524">
        <f>avgprinc!Q90</f>
        <v>202785.53499158344</v>
      </c>
      <c r="G97" s="525">
        <f>avgprinc!R90</f>
        <v>402638.57265497459</v>
      </c>
      <c r="H97" s="533">
        <f>B97*0.1/'TA5'!B97</f>
        <v>0.42028915882110601</v>
      </c>
      <c r="I97" s="544">
        <f>C97*0.1/'TA5'!B97</f>
        <v>0.45657125115394592</v>
      </c>
      <c r="J97" s="551">
        <f>D97*0.1/'TA5'!C97</f>
        <v>0.40141883492469788</v>
      </c>
      <c r="K97" s="544">
        <f>E97*0.1/'TA5'!D97</f>
        <v>0.45269548892974854</v>
      </c>
      <c r="L97" s="551">
        <f>F97*0.1/'TA5'!E97</f>
        <v>0.43441012501716614</v>
      </c>
      <c r="M97" s="552">
        <f>G97*0.1/'TA5'!F97</f>
        <v>0.46681967377662659</v>
      </c>
    </row>
    <row r="98" spans="1:13" x14ac:dyDescent="0.2">
      <c r="A98" s="67">
        <v>2002</v>
      </c>
      <c r="B98" s="564">
        <f>avgprinc!M91</f>
        <v>262669.10971966607</v>
      </c>
      <c r="C98" s="525">
        <f>avgprinc!N91</f>
        <v>286251.8179912584</v>
      </c>
      <c r="D98" s="524">
        <f>avgprinc!O91</f>
        <v>266320.1694912563</v>
      </c>
      <c r="E98" s="524">
        <f>avgprinc!P91</f>
        <v>359977.23662751558</v>
      </c>
      <c r="F98" s="524">
        <f>avgprinc!Q91</f>
        <v>206168.64928196181</v>
      </c>
      <c r="G98" s="525">
        <f>avgprinc!R91</f>
        <v>398636.7802441133</v>
      </c>
      <c r="H98" s="533">
        <f>B98*0.1/'TA5'!B98</f>
        <v>0.41701054573059082</v>
      </c>
      <c r="I98" s="544">
        <f>C98*0.1/'TA5'!B98</f>
        <v>0.45445019006729126</v>
      </c>
      <c r="J98" s="551">
        <f>D98*0.1/'TA5'!C98</f>
        <v>0.39717203378677368</v>
      </c>
      <c r="K98" s="544">
        <f>E98*0.1/'TA5'!D98</f>
        <v>0.44941440224647516</v>
      </c>
      <c r="L98" s="551">
        <f>F98*0.1/'TA5'!E98</f>
        <v>0.43605554103851329</v>
      </c>
      <c r="M98" s="552">
        <f>G98*0.1/'TA5'!F98</f>
        <v>0.46422776579856884</v>
      </c>
    </row>
    <row r="99" spans="1:13" x14ac:dyDescent="0.2">
      <c r="A99" s="67">
        <v>2003</v>
      </c>
      <c r="B99" s="564">
        <f>avgprinc!M92</f>
        <v>266878.0493228485</v>
      </c>
      <c r="C99" s="525">
        <f>avgprinc!N92</f>
        <v>290209.85073676379</v>
      </c>
      <c r="D99" s="524">
        <f>avgprinc!O92</f>
        <v>270822.81656791025</v>
      </c>
      <c r="E99" s="524">
        <f>avgprinc!P92</f>
        <v>362346.52303935005</v>
      </c>
      <c r="F99" s="524">
        <f>avgprinc!Q92</f>
        <v>212680.87858579078</v>
      </c>
      <c r="G99" s="525">
        <f>avgprinc!R92</f>
        <v>405806.7814986062</v>
      </c>
      <c r="H99" s="533">
        <f>B99*0.1/'TA5'!B99</f>
        <v>0.41929477453231817</v>
      </c>
      <c r="I99" s="544">
        <f>C99*0.1/'TA5'!B99</f>
        <v>0.45595160126686096</v>
      </c>
      <c r="J99" s="551">
        <f>D99*0.1/'TA5'!C99</f>
        <v>0.39935660362243658</v>
      </c>
      <c r="K99" s="544">
        <f>E99*0.1/'TA5'!D99</f>
        <v>0.45208311080932612</v>
      </c>
      <c r="L99" s="551">
        <f>F99*0.1/'TA5'!E99</f>
        <v>0.43863606452941906</v>
      </c>
      <c r="M99" s="552">
        <f>G99*0.1/'TA5'!F99</f>
        <v>0.46746176481246943</v>
      </c>
    </row>
    <row r="100" spans="1:13" x14ac:dyDescent="0.2">
      <c r="A100" s="67">
        <v>2004</v>
      </c>
      <c r="B100" s="564">
        <f>avgprinc!M93</f>
        <v>278557.02117808844</v>
      </c>
      <c r="C100" s="525">
        <f>avgprinc!N93</f>
        <v>301449.22398047888</v>
      </c>
      <c r="D100" s="524">
        <f>avgprinc!O93</f>
        <v>283367.63396137214</v>
      </c>
      <c r="E100" s="524">
        <f>avgprinc!P93</f>
        <v>378346.01226114773</v>
      </c>
      <c r="F100" s="524">
        <f>avgprinc!Q93</f>
        <v>220542.97250138861</v>
      </c>
      <c r="G100" s="525">
        <f>avgprinc!R93</f>
        <v>422885.09205638163</v>
      </c>
      <c r="H100" s="533">
        <f>B100*0.1/'TA5'!B100</f>
        <v>0.4251734614372254</v>
      </c>
      <c r="I100" s="544">
        <f>C100*0.1/'TA5'!B100</f>
        <v>0.46011480689048767</v>
      </c>
      <c r="J100" s="551">
        <f>D100*0.1/'TA5'!C100</f>
        <v>0.40637934207916265</v>
      </c>
      <c r="K100" s="544">
        <f>E100*0.1/'TA5'!D100</f>
        <v>0.45825940370559703</v>
      </c>
      <c r="L100" s="551">
        <f>F100*0.1/'TA5'!E100</f>
        <v>0.44189959764480591</v>
      </c>
      <c r="M100" s="552">
        <f>G100*0.1/'TA5'!F100</f>
        <v>0.47363212704658514</v>
      </c>
    </row>
    <row r="101" spans="1:13" x14ac:dyDescent="0.2">
      <c r="A101" s="67">
        <v>2005</v>
      </c>
      <c r="B101" s="564">
        <f>avgprinc!M94</f>
        <v>291620.29704619758</v>
      </c>
      <c r="C101" s="525">
        <f>avgprinc!N94</f>
        <v>314468.51542528678</v>
      </c>
      <c r="D101" s="524">
        <f>avgprinc!O94</f>
        <v>296304.85632495134</v>
      </c>
      <c r="E101" s="524">
        <f>avgprinc!P94</f>
        <v>395189.39602588466</v>
      </c>
      <c r="F101" s="524">
        <f>avgprinc!Q94</f>
        <v>228234.06863757365</v>
      </c>
      <c r="G101" s="525">
        <f>avgprinc!R94</f>
        <v>439895.69683345774</v>
      </c>
      <c r="H101" s="533">
        <f>B101*0.1/'TA5'!B101</f>
        <v>0.43428111076354975</v>
      </c>
      <c r="I101" s="544">
        <f>C101*0.1/'TA5'!B101</f>
        <v>0.46830669045448298</v>
      </c>
      <c r="J101" s="551">
        <f>D101*0.1/'TA5'!C101</f>
        <v>0.41696766018867493</v>
      </c>
      <c r="K101" s="544">
        <f>E101*0.1/'TA5'!D101</f>
        <v>0.46663749217987066</v>
      </c>
      <c r="L101" s="551">
        <f>F101*0.1/'TA5'!E101</f>
        <v>0.44734141230583196</v>
      </c>
      <c r="M101" s="552">
        <f>G101*0.1/'TA5'!F101</f>
        <v>0.48284563422203064</v>
      </c>
    </row>
    <row r="102" spans="1:13" x14ac:dyDescent="0.2">
      <c r="A102" s="67">
        <v>2006</v>
      </c>
      <c r="B102" s="564">
        <f>avgprinc!M95</f>
        <v>304033.5498959184</v>
      </c>
      <c r="C102" s="525">
        <f>avgprinc!N95</f>
        <v>326804.11387857713</v>
      </c>
      <c r="D102" s="524">
        <f>avgprinc!O95</f>
        <v>308225.02103331906</v>
      </c>
      <c r="E102" s="524">
        <f>avgprinc!P95</f>
        <v>410400.7080990239</v>
      </c>
      <c r="F102" s="524">
        <f>avgprinc!Q95</f>
        <v>239460.61718857518</v>
      </c>
      <c r="G102" s="525">
        <f>avgprinc!R95</f>
        <v>456767.60756207467</v>
      </c>
      <c r="H102" s="533">
        <f>B102*0.1/'TA5'!B102</f>
        <v>0.44213101267814636</v>
      </c>
      <c r="I102" s="544">
        <f>C102*0.1/'TA5'!B102</f>
        <v>0.47524437308311462</v>
      </c>
      <c r="J102" s="551">
        <f>D102*0.1/'TA5'!C102</f>
        <v>0.42582711577415455</v>
      </c>
      <c r="K102" s="544">
        <f>E102*0.1/'TA5'!D102</f>
        <v>0.4768846333026886</v>
      </c>
      <c r="L102" s="551">
        <f>F102*0.1/'TA5'!E102</f>
        <v>0.45242747664451599</v>
      </c>
      <c r="M102" s="552">
        <f>G102*0.1/'TA5'!F102</f>
        <v>0.48960566520690924</v>
      </c>
    </row>
    <row r="103" spans="1:13" x14ac:dyDescent="0.2">
      <c r="A103" s="67">
        <v>2007</v>
      </c>
      <c r="B103" s="564">
        <f>avgprinc!M96</f>
        <v>300666.56914811302</v>
      </c>
      <c r="C103" s="525">
        <f>avgprinc!N96</f>
        <v>323135.17656063242</v>
      </c>
      <c r="D103" s="524">
        <f>avgprinc!O96</f>
        <v>307917.67603762017</v>
      </c>
      <c r="E103" s="524">
        <f>avgprinc!P96</f>
        <v>406387.99467556371</v>
      </c>
      <c r="F103" s="524">
        <f>avgprinc!Q96</f>
        <v>236511.92310899822</v>
      </c>
      <c r="G103" s="525">
        <f>avgprinc!R96</f>
        <v>451624.44116756652</v>
      </c>
      <c r="H103" s="533">
        <f>B103*0.1/'TA5'!B103</f>
        <v>0.44217750430107122</v>
      </c>
      <c r="I103" s="544">
        <f>C103*0.1/'TA5'!B103</f>
        <v>0.47522112727165217</v>
      </c>
      <c r="J103" s="551">
        <f>D103*0.1/'TA5'!C103</f>
        <v>0.42838433384895319</v>
      </c>
      <c r="K103" s="544">
        <f>E103*0.1/'TA5'!D103</f>
        <v>0.47541245818138128</v>
      </c>
      <c r="L103" s="551">
        <f>F103*0.1/'TA5'!E103</f>
        <v>0.45462819933891296</v>
      </c>
      <c r="M103" s="552">
        <f>G103*0.1/'TA5'!F103</f>
        <v>0.49059507250785828</v>
      </c>
    </row>
    <row r="104" spans="1:13" x14ac:dyDescent="0.2">
      <c r="A104" s="67">
        <v>2008</v>
      </c>
      <c r="B104" s="564">
        <f>avgprinc!M97</f>
        <v>292081.15787372587</v>
      </c>
      <c r="C104" s="525">
        <f>avgprinc!N97</f>
        <v>314509.19335299096</v>
      </c>
      <c r="D104" s="524">
        <f>avgprinc!O97</f>
        <v>298326.25663651113</v>
      </c>
      <c r="E104" s="524">
        <f>avgprinc!P97</f>
        <v>393567.91148246086</v>
      </c>
      <c r="F104" s="524">
        <f>avgprinc!Q97</f>
        <v>231212.29605273376</v>
      </c>
      <c r="G104" s="525">
        <f>avgprinc!R97</f>
        <v>438527.0001758851</v>
      </c>
      <c r="H104" s="533">
        <f>B104*0.1/'TA5'!B104</f>
        <v>0.44174054265022272</v>
      </c>
      <c r="I104" s="544">
        <f>C104*0.1/'TA5'!B104</f>
        <v>0.47566047310829157</v>
      </c>
      <c r="J104" s="551">
        <f>D104*0.1/'TA5'!C104</f>
        <v>0.42594140768051147</v>
      </c>
      <c r="K104" s="544">
        <f>E104*0.1/'TA5'!D104</f>
        <v>0.47705838084220886</v>
      </c>
      <c r="L104" s="551">
        <f>F104*0.1/'TA5'!E104</f>
        <v>0.45319014787673956</v>
      </c>
      <c r="M104" s="552">
        <f>G104*0.1/'TA5'!F104</f>
        <v>0.49148556590080261</v>
      </c>
    </row>
    <row r="105" spans="1:13" x14ac:dyDescent="0.2">
      <c r="A105" s="72">
        <v>2009</v>
      </c>
      <c r="B105" s="567">
        <f>avgprinc!M98</f>
        <v>275013.92361329653</v>
      </c>
      <c r="C105" s="568">
        <f>avgprinc!N98</f>
        <v>296547.36121926684</v>
      </c>
      <c r="D105" s="526">
        <f>avgprinc!O98</f>
        <v>281067.41370719508</v>
      </c>
      <c r="E105" s="526">
        <f>avgprinc!P98</f>
        <v>365816.56550408626</v>
      </c>
      <c r="F105" s="526">
        <f>avgprinc!Q98</f>
        <v>224344.1406967107</v>
      </c>
      <c r="G105" s="527">
        <f>avgprinc!R98</f>
        <v>415035.87840011256</v>
      </c>
      <c r="H105" s="536">
        <f>B105*0.1/'TA5'!B105</f>
        <v>0.43580400943756104</v>
      </c>
      <c r="I105" s="547">
        <f>C105*0.1/'TA5'!B105</f>
        <v>0.46992722153663635</v>
      </c>
      <c r="J105" s="557">
        <f>D105*0.1/'TA5'!C105</f>
        <v>0.41906428337097174</v>
      </c>
      <c r="K105" s="558">
        <f>E105*0.1/'TA5'!D105</f>
        <v>0.4723817706108091</v>
      </c>
      <c r="L105" s="553">
        <f>F105*0.1/'TA5'!E105</f>
        <v>0.44941180944442749</v>
      </c>
      <c r="M105" s="554">
        <f>G105*0.1/'TA5'!F105</f>
        <v>0.48681399226188649</v>
      </c>
    </row>
    <row r="106" spans="1:13" x14ac:dyDescent="0.2">
      <c r="A106" s="67">
        <v>2010</v>
      </c>
      <c r="B106" s="569">
        <f>avgprinc!M99</f>
        <v>290744.07127211808</v>
      </c>
      <c r="C106" s="570">
        <f>avgprinc!N99</f>
        <v>312157.90484579344</v>
      </c>
      <c r="D106" s="524">
        <f>avgprinc!O99</f>
        <v>295917.71205089724</v>
      </c>
      <c r="E106" s="524">
        <f>avgprinc!P99</f>
        <v>383807.23858107853</v>
      </c>
      <c r="F106" s="524">
        <f>avgprinc!Q99</f>
        <v>236748.17273494235</v>
      </c>
      <c r="G106" s="525">
        <f>avgprinc!R99</f>
        <v>435289.52980921883</v>
      </c>
      <c r="H106" s="533">
        <f>B106*0.1/'TA5'!B106</f>
        <v>0.44624033570289617</v>
      </c>
      <c r="I106" s="544">
        <f>C106*0.1/'TA5'!B106</f>
        <v>0.47910675406455999</v>
      </c>
      <c r="J106" s="559">
        <f>D106*0.1/'TA5'!C106</f>
        <v>0.43236804008483881</v>
      </c>
      <c r="K106" s="560">
        <f>E106*0.1/'TA5'!D106</f>
        <v>0.48361131548881525</v>
      </c>
      <c r="L106" s="551">
        <f>F106*0.1/'TA5'!E106</f>
        <v>0.45636415481567377</v>
      </c>
      <c r="M106" s="552">
        <f>G106*0.1/'TA5'!F106</f>
        <v>0.49704995751380926</v>
      </c>
    </row>
    <row r="107" spans="1:13" x14ac:dyDescent="0.2">
      <c r="A107" s="67">
        <v>2011</v>
      </c>
      <c r="B107" s="569">
        <f>avgprinc!M100</f>
        <v>300120.10633043072</v>
      </c>
      <c r="C107" s="570">
        <f>avgprinc!N100</f>
        <v>323160.56030719617</v>
      </c>
      <c r="D107" s="524">
        <f>avgprinc!O100</f>
        <v>306936.19701235951</v>
      </c>
      <c r="E107" s="524">
        <f>avgprinc!P100</f>
        <v>402027.13497856114</v>
      </c>
      <c r="F107" s="524">
        <f>avgprinc!Q100</f>
        <v>239806.00628844323</v>
      </c>
      <c r="G107" s="525">
        <f>avgprinc!R100</f>
        <v>447709.99714010622</v>
      </c>
      <c r="H107" s="533">
        <f>B107*0.1/'TA5'!B107</f>
        <v>0.45288512110710138</v>
      </c>
      <c r="I107" s="544">
        <f>C107*0.1/'TA5'!B107</f>
        <v>0.48765346407890314</v>
      </c>
      <c r="J107" s="559">
        <f>D107*0.1/'TA5'!C107</f>
        <v>0.43892231583595281</v>
      </c>
      <c r="K107" s="560">
        <f>E107*0.1/'TA5'!D107</f>
        <v>0.48918810486793513</v>
      </c>
      <c r="L107" s="551">
        <f>F107*0.1/'TA5'!E107</f>
        <v>0.46524092555046087</v>
      </c>
      <c r="M107" s="552">
        <f>G107*0.1/'TA5'!F107</f>
        <v>0.50445961952209484</v>
      </c>
    </row>
    <row r="108" spans="1:13" x14ac:dyDescent="0.2">
      <c r="A108" s="67">
        <v>2012</v>
      </c>
      <c r="B108" s="569">
        <f>avgprinc!M101</f>
        <v>314034.23721852608</v>
      </c>
      <c r="C108" s="570">
        <f>avgprinc!N101</f>
        <v>336184.0044949748</v>
      </c>
      <c r="D108" s="524">
        <f>avgprinc!O101</f>
        <v>320816.17075550789</v>
      </c>
      <c r="E108" s="524">
        <f>avgprinc!P101</f>
        <v>417875.86762776476</v>
      </c>
      <c r="F108" s="524">
        <f>avgprinc!Q101</f>
        <v>250556.01756647145</v>
      </c>
      <c r="G108" s="525">
        <f>avgprinc!R101</f>
        <v>466580.27119639318</v>
      </c>
      <c r="H108" s="533">
        <f>B108*0.1/'TA5'!B108</f>
        <v>0.46244555711746221</v>
      </c>
      <c r="I108" s="544">
        <f>C108*0.1/'TA5'!B108</f>
        <v>0.49506321549415583</v>
      </c>
      <c r="J108" s="559">
        <f>D108*0.1/'TA5'!C108</f>
        <v>0.45218327641487116</v>
      </c>
      <c r="K108" s="560">
        <f>E108*0.1/'TA5'!D108</f>
        <v>0.4984799325466156</v>
      </c>
      <c r="L108" s="551">
        <f>F108*0.1/'TA5'!E108</f>
        <v>0.47145596146583552</v>
      </c>
      <c r="M108" s="552">
        <f>G108*0.1/'TA5'!F108</f>
        <v>0.51397663354873657</v>
      </c>
    </row>
    <row r="109" spans="1:13" x14ac:dyDescent="0.2">
      <c r="A109" s="67">
        <v>2013</v>
      </c>
      <c r="B109" s="569">
        <f>avgprinc!M102</f>
        <v>310022.83510790067</v>
      </c>
      <c r="C109" s="570">
        <f>avgprinc!N102</f>
        <v>331746.60699324438</v>
      </c>
      <c r="D109" s="524">
        <f>avgprinc!O102</f>
        <v>309982.51506192656</v>
      </c>
      <c r="E109" s="524">
        <f>avgprinc!P102</f>
        <v>412279.36317150149</v>
      </c>
      <c r="F109" s="524">
        <f>avgprinc!Q102</f>
        <v>248164.42394245259</v>
      </c>
      <c r="G109" s="525">
        <f>avgprinc!R102</f>
        <v>461600.44051856536</v>
      </c>
      <c r="H109" s="533">
        <f>B109*0.1/'TA5'!B109</f>
        <v>0.45634415745735168</v>
      </c>
      <c r="I109" s="544">
        <f>C109*0.1/'TA5'!B109</f>
        <v>0.48832088708877569</v>
      </c>
      <c r="J109" s="559">
        <f>D109*0.1/'TA5'!C109</f>
        <v>0.43032911419868469</v>
      </c>
      <c r="K109" s="560">
        <f>E109*0.1/'TA5'!D109</f>
        <v>0.48862370848655701</v>
      </c>
      <c r="L109" s="551">
        <f>F109*0.1/'TA5'!E109</f>
        <v>0.46951824426651001</v>
      </c>
      <c r="M109" s="552">
        <f>G109*0.1/'TA5'!F109</f>
        <v>0.50780570507049561</v>
      </c>
    </row>
    <row r="110" spans="1:13" x14ac:dyDescent="0.2">
      <c r="A110" s="67">
        <v>2014</v>
      </c>
      <c r="B110" s="569">
        <f>avgprinc!M103</f>
        <v>320879.79038290627</v>
      </c>
      <c r="C110" s="570">
        <f>avgprinc!N103</f>
        <v>343117.7075790072</v>
      </c>
      <c r="D110" s="524">
        <f>avgprinc!O103</f>
        <v>321008.56262179289</v>
      </c>
      <c r="E110" s="524">
        <f>avgprinc!P103</f>
        <v>426463.45716166135</v>
      </c>
      <c r="F110" s="524">
        <f>avgprinc!Q103</f>
        <v>257078.30143661628</v>
      </c>
      <c r="G110" s="525">
        <f>avgprinc!R103</f>
        <v>476033.94016576692</v>
      </c>
      <c r="H110" s="533">
        <f>B110*0.1/'TA5'!B110</f>
        <v>0.46132200956344599</v>
      </c>
      <c r="I110" s="544">
        <f>C110*0.1/'TA5'!B110</f>
        <v>0.49329298734664917</v>
      </c>
      <c r="J110" s="559">
        <f>D110*0.1/'TA5'!C110</f>
        <v>0.4344821572303772</v>
      </c>
      <c r="K110" s="560">
        <f>E110*0.1/'TA5'!D110</f>
        <v>0.49302288889884949</v>
      </c>
      <c r="L110" s="551">
        <f>F110*0.1/'TA5'!E110</f>
        <v>0.4756059348583222</v>
      </c>
      <c r="M110" s="552">
        <f>G110*0.1/'TA5'!F110</f>
        <v>0.51325589418411266</v>
      </c>
    </row>
    <row r="111" spans="1:13" x14ac:dyDescent="0.2">
      <c r="A111" s="67">
        <v>2015</v>
      </c>
      <c r="B111" s="569">
        <f>avgprinc!M104</f>
        <v>327258.0981427104</v>
      </c>
      <c r="C111" s="570">
        <f>avgprinc!N104</f>
        <v>349314.24417865038</v>
      </c>
      <c r="D111" s="524">
        <f>avgprinc!O104</f>
        <v>326396.23169218964</v>
      </c>
      <c r="E111" s="524">
        <f>avgprinc!P104</f>
        <v>434318.26223510096</v>
      </c>
      <c r="F111" s="524">
        <f>avgprinc!Q104</f>
        <v>262315.55387239042</v>
      </c>
      <c r="G111" s="525">
        <f>avgprinc!R104</f>
        <v>484358.83601456159</v>
      </c>
      <c r="H111" s="533">
        <f>B111*0.1/'TA5'!B111</f>
        <v>0.46299403905868519</v>
      </c>
      <c r="I111" s="544">
        <f>C111*0.1/'TA5'!B111</f>
        <v>0.49419835209846485</v>
      </c>
      <c r="J111" s="559">
        <f>D111*0.1/'TA5'!C111</f>
        <v>0.43639490008354187</v>
      </c>
      <c r="K111" s="560">
        <f>E111*0.1/'TA5'!D111</f>
        <v>0.49578273296356212</v>
      </c>
      <c r="L111" s="551">
        <f>F111*0.1/'TA5'!E111</f>
        <v>0.47533595561981207</v>
      </c>
      <c r="M111" s="552">
        <f>G111*0.1/'TA5'!F111</f>
        <v>0.51467370986938477</v>
      </c>
    </row>
    <row r="112" spans="1:13" x14ac:dyDescent="0.2">
      <c r="A112" s="67">
        <v>2016</v>
      </c>
      <c r="B112" s="569">
        <f>avgprinc!M105</f>
        <v>325450.48451183276</v>
      </c>
      <c r="C112" s="570">
        <f>avgprinc!N105</f>
        <v>348030.458319803</v>
      </c>
      <c r="D112" s="524">
        <f>avgprinc!O105</f>
        <v>323076.69263571122</v>
      </c>
      <c r="E112" s="524">
        <f>avgprinc!P105</f>
        <v>431015.46580028674</v>
      </c>
      <c r="F112" s="524">
        <f>avgprinc!Q105</f>
        <v>262984.74140359316</v>
      </c>
      <c r="G112" s="525">
        <f>avgprinc!R105</f>
        <v>480759.56936104677</v>
      </c>
      <c r="H112" s="533">
        <f>B112*0.1/'TA5'!B112</f>
        <v>0.46170642971992487</v>
      </c>
      <c r="I112" s="544">
        <f>C112*0.1/'TA5'!B112</f>
        <v>0.49373993277549738</v>
      </c>
      <c r="J112" s="559">
        <f>D112*0.1/'TA5'!C112</f>
        <v>0.4347018301486969</v>
      </c>
      <c r="K112" s="560">
        <f>E112*0.1/'TA5'!D112</f>
        <v>0.49473011493682867</v>
      </c>
      <c r="L112" s="551">
        <f>F112*0.1/'TA5'!E112</f>
        <v>0.47531691193580633</v>
      </c>
      <c r="M112" s="552">
        <f>G112*0.1/'TA5'!F112</f>
        <v>0.51426243782043457</v>
      </c>
    </row>
    <row r="113" spans="1:13" x14ac:dyDescent="0.2">
      <c r="A113" s="67">
        <v>2017</v>
      </c>
      <c r="B113" s="569">
        <f>avgprinc!M106</f>
        <v>329838.54622582719</v>
      </c>
      <c r="C113" s="570">
        <f>avgprinc!N106</f>
        <v>352989.09832418209</v>
      </c>
      <c r="D113" s="524">
        <f>avgprinc!O106</f>
        <v>338464.06339239987</v>
      </c>
      <c r="E113" s="524">
        <f>avgprinc!P106</f>
        <v>438745.41591366165</v>
      </c>
      <c r="F113" s="524">
        <f>avgprinc!Q106</f>
        <v>263121.43889165082</v>
      </c>
      <c r="G113" s="525">
        <f>avgprinc!R106</f>
        <v>491538.93468341778</v>
      </c>
      <c r="H113" s="533">
        <f>B113*0.1/'TA5'!B113</f>
        <v>0.45900717377662664</v>
      </c>
      <c r="I113" s="544">
        <f>C113*0.1/'TA5'!B113</f>
        <v>0.49122375249862671</v>
      </c>
      <c r="J113" s="559">
        <f>D113*0.1/'TA5'!C113</f>
        <v>0.44809910655021662</v>
      </c>
      <c r="K113" s="560">
        <f>E113*0.1/'TA5'!D113</f>
        <v>0.49533340334892273</v>
      </c>
      <c r="L113" s="551">
        <f>F113*0.1/'TA5'!E113</f>
        <v>0.46699503064155579</v>
      </c>
      <c r="M113" s="552">
        <f>G113*0.1/'TA5'!F113</f>
        <v>0.50975513458251964</v>
      </c>
    </row>
    <row r="114" spans="1:13" x14ac:dyDescent="0.2">
      <c r="A114" s="67">
        <v>2018</v>
      </c>
      <c r="B114" s="569">
        <f>avgprinc!M107</f>
        <v>335773.69238459645</v>
      </c>
      <c r="C114" s="570">
        <f>avgprinc!N107</f>
        <v>359099.56534226943</v>
      </c>
      <c r="D114" s="524">
        <f>avgprinc!O107</f>
        <v>344250.68568044232</v>
      </c>
      <c r="E114" s="524">
        <f>avgprinc!P107</f>
        <v>446070.73200454575</v>
      </c>
      <c r="F114" s="524">
        <f>avgprinc!Q107</f>
        <v>268006.10601889266</v>
      </c>
      <c r="G114" s="525">
        <f>avgprinc!R107</f>
        <v>500101.26128941315</v>
      </c>
      <c r="H114" s="533">
        <f>B114*0.1/'TA5'!B114</f>
        <v>0.45943921804428089</v>
      </c>
      <c r="I114" s="544">
        <f>C114*0.1/'TA5'!B114</f>
        <v>0.49135601520538319</v>
      </c>
      <c r="J114" s="559">
        <f>D114*0.1/'TA5'!C114</f>
        <v>0.44785168766975403</v>
      </c>
      <c r="K114" s="560">
        <f>E114*0.1/'TA5'!D114</f>
        <v>0.49517944455146795</v>
      </c>
      <c r="L114" s="551">
        <f>F114*0.1/'TA5'!E114</f>
        <v>0.46766850352287287</v>
      </c>
      <c r="M114" s="552">
        <f>G114*0.1/'TA5'!F114</f>
        <v>0.51010048389434814</v>
      </c>
    </row>
    <row r="115" spans="1:13" x14ac:dyDescent="0.2">
      <c r="A115" s="67">
        <v>2019</v>
      </c>
      <c r="B115" s="569">
        <f>avgprinc!M108</f>
        <v>336711.66223358165</v>
      </c>
      <c r="C115" s="570">
        <f>avgprinc!N108</f>
        <v>360479.78944394994</v>
      </c>
      <c r="D115" s="524">
        <f>avgprinc!O108</f>
        <v>345286.62222954858</v>
      </c>
      <c r="E115" s="524">
        <f>avgprinc!P108</f>
        <v>448248.8759442186</v>
      </c>
      <c r="F115" s="524">
        <f>avgprinc!Q108</f>
        <v>268456.36456240772</v>
      </c>
      <c r="G115" s="525">
        <f>avgprinc!R108</f>
        <v>501788.49885415542</v>
      </c>
      <c r="H115" s="533">
        <f>B115*0.1/'TA5'!B115</f>
        <v>0.45841449499130238</v>
      </c>
      <c r="I115" s="544">
        <f>C115*0.1/'TA5'!B115</f>
        <v>0.49077349901199335</v>
      </c>
      <c r="J115" s="559">
        <f>D115*0.1/'TA5'!C115</f>
        <v>0.44620847702026367</v>
      </c>
      <c r="K115" s="560">
        <f>E115*0.1/'TA5'!D115</f>
        <v>0.494427889585495</v>
      </c>
      <c r="L115" s="551">
        <f>F115*0.1/'TA5'!E115</f>
        <v>0.46703973412513733</v>
      </c>
      <c r="M115" s="552">
        <f>G115*0.1/'TA5'!F115</f>
        <v>0.50925731658935558</v>
      </c>
    </row>
    <row r="116" spans="1:13" ht="17" thickBot="1" x14ac:dyDescent="0.25">
      <c r="A116" s="1105">
        <v>2020</v>
      </c>
      <c r="B116" s="1124"/>
      <c r="C116" s="1125"/>
      <c r="D116" s="1107"/>
      <c r="E116" s="1107"/>
      <c r="F116" s="1107"/>
      <c r="G116" s="110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0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39997558519241921"/>
  </sheetPr>
  <dimension ref="A1:M118"/>
  <sheetViews>
    <sheetView workbookViewId="0">
      <pane xSplit="1" ySplit="8" topLeftCell="B90"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134</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425">
        <f>avgprinc!Y2</f>
        <v>255885.75909294497</v>
      </c>
      <c r="C9" s="317">
        <f>avgprinc!Z2</f>
        <v>277034.2157998702</v>
      </c>
      <c r="D9" s="317"/>
      <c r="E9" s="85"/>
      <c r="F9" s="85"/>
      <c r="G9" s="84">
        <f>avgprinc!AD2</f>
        <v>406176.3489510669</v>
      </c>
      <c r="H9" s="530">
        <f>B9*0.01/'TA5'!B9</f>
        <v>0.2053119338458555</v>
      </c>
      <c r="I9" s="541">
        <f>C9*0.01/'TA5'!B9</f>
        <v>0.22228056297060891</v>
      </c>
      <c r="J9" s="575"/>
      <c r="K9" s="541"/>
      <c r="L9" s="575"/>
      <c r="M9" s="561">
        <f>G9*0.01/'TA5'!F9</f>
        <v>0.21674409303735589</v>
      </c>
    </row>
    <row r="10" spans="1:13" s="87" customFormat="1" ht="15" customHeight="1" x14ac:dyDescent="0.2">
      <c r="A10" s="92">
        <v>1914</v>
      </c>
      <c r="B10" s="425">
        <f>avgprinc!Y3</f>
        <v>236704.41289243588</v>
      </c>
      <c r="C10" s="317">
        <f>avgprinc!Z3</f>
        <v>255640.35541971502</v>
      </c>
      <c r="D10" s="317"/>
      <c r="E10" s="85"/>
      <c r="F10" s="85"/>
      <c r="G10" s="84">
        <f>avgprinc!AD3</f>
        <v>376092.72737875924</v>
      </c>
      <c r="H10" s="530">
        <f>B10*0.01/'TA5'!B10</f>
        <v>0.21020999727263839</v>
      </c>
      <c r="I10" s="541">
        <f>C10*0.01/'TA5'!B10</f>
        <v>0.22702643249821666</v>
      </c>
      <c r="J10" s="575"/>
      <c r="K10" s="541"/>
      <c r="L10" s="575"/>
      <c r="M10" s="561">
        <f>G10*0.01/'TA5'!F10</f>
        <v>0.22183470316168805</v>
      </c>
    </row>
    <row r="11" spans="1:13" s="87" customFormat="1" ht="15" customHeight="1" x14ac:dyDescent="0.2">
      <c r="A11" s="92">
        <v>1915</v>
      </c>
      <c r="B11" s="425">
        <f>avgprinc!Y4</f>
        <v>234025.37607690005</v>
      </c>
      <c r="C11" s="317">
        <f>avgprinc!Z4</f>
        <v>253135.92222039032</v>
      </c>
      <c r="D11" s="317"/>
      <c r="E11" s="85"/>
      <c r="F11" s="85"/>
      <c r="G11" s="84">
        <f>avgprinc!AD4</f>
        <v>372805.08061847871</v>
      </c>
      <c r="H11" s="530">
        <f>B11*0.01/'TA5'!B11</f>
        <v>0.2037835582768901</v>
      </c>
      <c r="I11" s="541">
        <f>C11*0.01/'TA5'!B11</f>
        <v>0.22042455319384924</v>
      </c>
      <c r="J11" s="575"/>
      <c r="K11" s="541"/>
      <c r="L11" s="575"/>
      <c r="M11" s="561">
        <f>G11*0.01/'TA5'!F11</f>
        <v>0.215332461390526</v>
      </c>
    </row>
    <row r="12" spans="1:13" s="87" customFormat="1" ht="15" customHeight="1" x14ac:dyDescent="0.2">
      <c r="A12" s="92">
        <v>1916</v>
      </c>
      <c r="B12" s="425">
        <f>avgprinc!Y5</f>
        <v>281012.08912508166</v>
      </c>
      <c r="C12" s="317">
        <f>avgprinc!Z5</f>
        <v>300014.60662964761</v>
      </c>
      <c r="D12" s="317"/>
      <c r="E12" s="85"/>
      <c r="F12" s="85"/>
      <c r="G12" s="84">
        <f>avgprinc!AD5</f>
        <v>444895.83103307086</v>
      </c>
      <c r="H12" s="530">
        <f>B12*0.01/'TA5'!B12</f>
        <v>0.21458870978294153</v>
      </c>
      <c r="I12" s="541">
        <f>C12*0.01/'TA5'!B12</f>
        <v>0.22909956490888425</v>
      </c>
      <c r="J12" s="575"/>
      <c r="K12" s="541"/>
      <c r="L12" s="575"/>
      <c r="M12" s="561">
        <f>G12*0.01/'TA5'!F12</f>
        <v>0.22506431801839907</v>
      </c>
    </row>
    <row r="13" spans="1:13" s="87" customFormat="1" ht="15" customHeight="1" x14ac:dyDescent="0.2">
      <c r="A13" s="92">
        <v>1917</v>
      </c>
      <c r="B13" s="425">
        <f>avgprinc!Y6</f>
        <v>275978.37546406506</v>
      </c>
      <c r="C13" s="317">
        <f>avgprinc!Z6</f>
        <v>298126.16228031175</v>
      </c>
      <c r="D13" s="317"/>
      <c r="E13" s="85"/>
      <c r="F13" s="85"/>
      <c r="G13" s="84">
        <f>avgprinc!AD6</f>
        <v>439700.1431213633</v>
      </c>
      <c r="H13" s="530">
        <f>B13*0.01/'TA5'!B13</f>
        <v>0.21409418184116805</v>
      </c>
      <c r="I13" s="541">
        <f>C13*0.01/'TA5'!B13</f>
        <v>0.23127564502662096</v>
      </c>
      <c r="J13" s="575"/>
      <c r="K13" s="541"/>
      <c r="L13" s="575"/>
      <c r="M13" s="561">
        <f>G13*0.01/'TA5'!F13</f>
        <v>0.22615886686764325</v>
      </c>
    </row>
    <row r="14" spans="1:13" s="87" customFormat="1" ht="15" customHeight="1" x14ac:dyDescent="0.2">
      <c r="A14" s="92">
        <v>1918</v>
      </c>
      <c r="B14" s="425">
        <f>avgprinc!Y7</f>
        <v>269982.72899884771</v>
      </c>
      <c r="C14" s="317">
        <f>avgprinc!Z7</f>
        <v>290805.92586597247</v>
      </c>
      <c r="D14" s="353"/>
      <c r="E14" s="314"/>
      <c r="F14" s="314"/>
      <c r="G14" s="84">
        <f>avgprinc!AD7</f>
        <v>426244.07274039922</v>
      </c>
      <c r="H14" s="530">
        <f>B14*0.01/'TA5'!B14</f>
        <v>0.19795290086106346</v>
      </c>
      <c r="I14" s="541">
        <f>C14*0.01/'TA5'!B14</f>
        <v>0.21322058942889754</v>
      </c>
      <c r="J14" s="575"/>
      <c r="K14" s="541"/>
      <c r="L14" s="575"/>
      <c r="M14" s="561">
        <f>G14*0.01/'TA5'!F14</f>
        <v>0.20903704317936905</v>
      </c>
    </row>
    <row r="15" spans="1:13" s="87" customFormat="1" ht="15" customHeight="1" x14ac:dyDescent="0.2">
      <c r="A15" s="91">
        <v>1919</v>
      </c>
      <c r="B15" s="426">
        <f>avgprinc!Y8</f>
        <v>280822.77786216332</v>
      </c>
      <c r="C15" s="316">
        <f>avgprinc!Z8</f>
        <v>299632.99145279074</v>
      </c>
      <c r="D15" s="354"/>
      <c r="E15" s="315"/>
      <c r="F15" s="315"/>
      <c r="G15" s="88">
        <f>avgprinc!AD8</f>
        <v>443229.66863634897</v>
      </c>
      <c r="H15" s="531">
        <f>B15*0.01/'TA5'!B15</f>
        <v>0.21729537708762203</v>
      </c>
      <c r="I15" s="542">
        <f>C15*0.01/'TA5'!B15</f>
        <v>0.23185036613227963</v>
      </c>
      <c r="J15" s="576"/>
      <c r="K15" s="542"/>
      <c r="L15" s="576"/>
      <c r="M15" s="562">
        <f>G15*0.01/'TA5'!F15</f>
        <v>0.22797926443770739</v>
      </c>
    </row>
    <row r="16" spans="1:13" s="87" customFormat="1" ht="15" customHeight="1" x14ac:dyDescent="0.2">
      <c r="A16" s="92">
        <v>1920</v>
      </c>
      <c r="B16" s="425">
        <f>avgprinc!Y9</f>
        <v>243032.48001590362</v>
      </c>
      <c r="C16" s="317">
        <f>avgprinc!Z9</f>
        <v>261868.66283744716</v>
      </c>
      <c r="D16" s="353"/>
      <c r="E16" s="314"/>
      <c r="F16" s="314"/>
      <c r="G16" s="84">
        <f>avgprinc!AD9</f>
        <v>386952.91602176864</v>
      </c>
      <c r="H16" s="530">
        <f>B16*0.01/'TA5'!B16</f>
        <v>0.19222664468238249</v>
      </c>
      <c r="I16" s="541">
        <f>C16*0.01/'TA5'!B16</f>
        <v>0.20712513159315385</v>
      </c>
      <c r="J16" s="575"/>
      <c r="K16" s="541"/>
      <c r="L16" s="575"/>
      <c r="M16" s="561">
        <f>G16*0.01/'TA5'!F16</f>
        <v>0.20322056397230615</v>
      </c>
    </row>
    <row r="17" spans="1:13" s="87" customFormat="1" ht="15" customHeight="1" x14ac:dyDescent="0.2">
      <c r="A17" s="92">
        <v>1921</v>
      </c>
      <c r="B17" s="425">
        <f>avgprinc!Y10</f>
        <v>219655.53715458218</v>
      </c>
      <c r="C17" s="317">
        <f>avgprinc!Z10</f>
        <v>236723.17611023178</v>
      </c>
      <c r="D17" s="353"/>
      <c r="E17" s="314"/>
      <c r="F17" s="314"/>
      <c r="G17" s="84">
        <f>avgprinc!AD10</f>
        <v>349048.94056814502</v>
      </c>
      <c r="H17" s="530">
        <f>B17*0.01/'TA5'!B17</f>
        <v>0.19270041402805341</v>
      </c>
      <c r="I17" s="541">
        <f>C17*0.01/'TA5'!B17</f>
        <v>0.20767359037425417</v>
      </c>
      <c r="J17" s="575"/>
      <c r="K17" s="541"/>
      <c r="L17" s="575"/>
      <c r="M17" s="561">
        <f>G17*0.01/'TA5'!F17</f>
        <v>0.20380344852247165</v>
      </c>
    </row>
    <row r="18" spans="1:13" s="87" customFormat="1" ht="15" customHeight="1" x14ac:dyDescent="0.2">
      <c r="A18" s="92">
        <v>1922</v>
      </c>
      <c r="B18" s="425">
        <f>avgprinc!Y11</f>
        <v>231025.70001757157</v>
      </c>
      <c r="C18" s="317">
        <f>avgprinc!Z11</f>
        <v>250763.05017654356</v>
      </c>
      <c r="D18" s="353"/>
      <c r="E18" s="314"/>
      <c r="F18" s="314"/>
      <c r="G18" s="84">
        <f>avgprinc!AD11</f>
        <v>367254.49750216602</v>
      </c>
      <c r="H18" s="530">
        <f>B18*0.01/'TA5'!B18</f>
        <v>0.1867308404007148</v>
      </c>
      <c r="I18" s="541">
        <f>C18*0.01/'TA5'!B18</f>
        <v>0.20268392259974161</v>
      </c>
      <c r="J18" s="575"/>
      <c r="K18" s="541"/>
      <c r="L18" s="575"/>
      <c r="M18" s="561">
        <f>G18*0.01/'TA5'!F18</f>
        <v>0.19812761247215224</v>
      </c>
    </row>
    <row r="19" spans="1:13" s="87" customFormat="1" ht="15" customHeight="1" x14ac:dyDescent="0.2">
      <c r="A19" s="92">
        <v>1923</v>
      </c>
      <c r="B19" s="425">
        <f>avgprinc!Y12</f>
        <v>247719.78806470652</v>
      </c>
      <c r="C19" s="317">
        <f>avgprinc!Z12</f>
        <v>267842.94926657766</v>
      </c>
      <c r="D19" s="353"/>
      <c r="E19" s="314"/>
      <c r="F19" s="314"/>
      <c r="G19" s="84">
        <f>avgprinc!AD12</f>
        <v>393754.29134559573</v>
      </c>
      <c r="H19" s="530">
        <f>B19*0.01/'TA5'!B19</f>
        <v>0.17792167965034542</v>
      </c>
      <c r="I19" s="541">
        <f>C19*0.01/'TA5'!B19</f>
        <v>0.19237489176102412</v>
      </c>
      <c r="J19" s="575"/>
      <c r="K19" s="541"/>
      <c r="L19" s="575"/>
      <c r="M19" s="561">
        <f>G19*0.01/'TA5'!F19</f>
        <v>0.18886556095963639</v>
      </c>
    </row>
    <row r="20" spans="1:13" s="87" customFormat="1" ht="15" customHeight="1" x14ac:dyDescent="0.2">
      <c r="A20" s="92">
        <v>1924</v>
      </c>
      <c r="B20" s="425">
        <f>avgprinc!Y13</f>
        <v>255105.69983859474</v>
      </c>
      <c r="C20" s="317">
        <f>avgprinc!Z13</f>
        <v>275244.91034418746</v>
      </c>
      <c r="D20" s="353"/>
      <c r="E20" s="314"/>
      <c r="F20" s="314"/>
      <c r="G20" s="84">
        <f>avgprinc!AD13</f>
        <v>404687.80789465643</v>
      </c>
      <c r="H20" s="530">
        <f>B20*0.01/'TA5'!B20</f>
        <v>0.18560435918565796</v>
      </c>
      <c r="I20" s="541">
        <f>C20*0.01/'TA5'!B20</f>
        <v>0.20025681604083836</v>
      </c>
      <c r="J20" s="575"/>
      <c r="K20" s="541"/>
      <c r="L20" s="575"/>
      <c r="M20" s="561">
        <f>G20*0.01/'TA5'!F20</f>
        <v>0.19666876890614082</v>
      </c>
    </row>
    <row r="21" spans="1:13" s="87" customFormat="1" ht="15" customHeight="1" x14ac:dyDescent="0.2">
      <c r="A21" s="92">
        <v>1925</v>
      </c>
      <c r="B21" s="425">
        <f>avgprinc!Y14</f>
        <v>290581.45640356216</v>
      </c>
      <c r="C21" s="317">
        <f>avgprinc!Z14</f>
        <v>309441.97894781985</v>
      </c>
      <c r="D21" s="353"/>
      <c r="E21" s="314"/>
      <c r="F21" s="314"/>
      <c r="G21" s="84">
        <f>avgprinc!AD14</f>
        <v>456610.71677702415</v>
      </c>
      <c r="H21" s="530">
        <f>B21*0.01/'TA5'!B21</f>
        <v>0.2076695170033527</v>
      </c>
      <c r="I21" s="541">
        <f>C21*0.01/'TA5'!B21</f>
        <v>0.2211485450723607</v>
      </c>
      <c r="J21" s="575"/>
      <c r="K21" s="541"/>
      <c r="L21" s="575"/>
      <c r="M21" s="561">
        <f>G21*0.01/'TA5'!F21</f>
        <v>0.21801607750545673</v>
      </c>
    </row>
    <row r="22" spans="1:13" s="87" customFormat="1" ht="15" customHeight="1" x14ac:dyDescent="0.2">
      <c r="A22" s="92">
        <v>1926</v>
      </c>
      <c r="B22" s="425">
        <f>avgprinc!Y15</f>
        <v>322020.64245606103</v>
      </c>
      <c r="C22" s="317">
        <f>avgprinc!Z15</f>
        <v>340381.64780042588</v>
      </c>
      <c r="D22" s="353"/>
      <c r="E22" s="314"/>
      <c r="F22" s="314"/>
      <c r="G22" s="84">
        <f>avgprinc!AD15</f>
        <v>503934.03428822424</v>
      </c>
      <c r="H22" s="530">
        <f>B22*0.01/'TA5'!B22</f>
        <v>0.21985939631778872</v>
      </c>
      <c r="I22" s="541">
        <f>C22*0.01/'TA5'!B22</f>
        <v>0.23239536146589432</v>
      </c>
      <c r="J22" s="575"/>
      <c r="K22" s="541"/>
      <c r="L22" s="575"/>
      <c r="M22" s="561">
        <f>G22*0.01/'TA5'!F22</f>
        <v>0.22957698293903644</v>
      </c>
    </row>
    <row r="23" spans="1:13" s="87" customFormat="1" ht="15" customHeight="1" x14ac:dyDescent="0.2">
      <c r="A23" s="92">
        <v>1927</v>
      </c>
      <c r="B23" s="425">
        <f>avgprinc!Y16</f>
        <v>306472.45170086372</v>
      </c>
      <c r="C23" s="317">
        <f>avgprinc!Z16</f>
        <v>325603.4046025977</v>
      </c>
      <c r="D23" s="353"/>
      <c r="E23" s="314"/>
      <c r="F23" s="314"/>
      <c r="G23" s="84">
        <f>avgprinc!AD16</f>
        <v>481231.78063082794</v>
      </c>
      <c r="H23" s="530">
        <f>B23*0.01/'TA5'!B23</f>
        <v>0.21316446570024494</v>
      </c>
      <c r="I23" s="541">
        <f>C23*0.01/'TA5'!B23</f>
        <v>0.22647084717434593</v>
      </c>
      <c r="J23" s="575"/>
      <c r="K23" s="541"/>
      <c r="L23" s="575"/>
      <c r="M23" s="561">
        <f>G23*0.01/'TA5'!F23</f>
        <v>0.22304906238014904</v>
      </c>
    </row>
    <row r="24" spans="1:13" s="87" customFormat="1" ht="15" customHeight="1" x14ac:dyDescent="0.2">
      <c r="A24" s="92">
        <v>1928</v>
      </c>
      <c r="B24" s="425">
        <f>avgprinc!Y17</f>
        <v>324964.1418758306</v>
      </c>
      <c r="C24" s="317">
        <f>avgprinc!Z17</f>
        <v>343578.29427418596</v>
      </c>
      <c r="D24" s="353"/>
      <c r="E24" s="314"/>
      <c r="F24" s="314"/>
      <c r="G24" s="84">
        <f>avgprinc!AD17</f>
        <v>509779.15261376073</v>
      </c>
      <c r="H24" s="530">
        <f>B24*0.01/'TA5'!B24</f>
        <v>0.22360850823174955</v>
      </c>
      <c r="I24" s="541">
        <f>C24*0.01/'TA5'!B24</f>
        <v>0.23641694557430751</v>
      </c>
      <c r="J24" s="575"/>
      <c r="K24" s="541"/>
      <c r="L24" s="575"/>
      <c r="M24" s="561">
        <f>G24*0.01/'TA5'!F24</f>
        <v>0.23316458333840856</v>
      </c>
    </row>
    <row r="25" spans="1:13" s="87" customFormat="1" ht="15" customHeight="1" x14ac:dyDescent="0.2">
      <c r="A25" s="91">
        <v>1929</v>
      </c>
      <c r="B25" s="426">
        <f>avgprinc!Y18</f>
        <v>339440.91529109067</v>
      </c>
      <c r="C25" s="316">
        <f>avgprinc!Z18</f>
        <v>358702.89506749273</v>
      </c>
      <c r="D25" s="354"/>
      <c r="E25" s="315"/>
      <c r="F25" s="315"/>
      <c r="G25" s="88">
        <f>avgprinc!AD18</f>
        <v>534384.92710618861</v>
      </c>
      <c r="H25" s="531">
        <f>B25*0.01/'TA5'!B25</f>
        <v>0.22247905239577828</v>
      </c>
      <c r="I25" s="542">
        <f>C25*0.01/'TA5'!B25</f>
        <v>0.23510389169732682</v>
      </c>
      <c r="J25" s="576"/>
      <c r="K25" s="542"/>
      <c r="L25" s="576"/>
      <c r="M25" s="562">
        <f>G25*0.01/'TA5'!F25</f>
        <v>0.23197273320837009</v>
      </c>
    </row>
    <row r="26" spans="1:13" s="87" customFormat="1" ht="15" customHeight="1" x14ac:dyDescent="0.2">
      <c r="A26" s="92">
        <v>1930</v>
      </c>
      <c r="B26" s="425">
        <f>avgprinc!Y19</f>
        <v>267082.56900279404</v>
      </c>
      <c r="C26" s="317">
        <f>avgprinc!Z19</f>
        <v>283977.36527199659</v>
      </c>
      <c r="D26" s="353"/>
      <c r="E26" s="314"/>
      <c r="F26" s="314"/>
      <c r="G26" s="84">
        <f>avgprinc!AD19</f>
        <v>425069.13706410339</v>
      </c>
      <c r="H26" s="530">
        <f>B26*0.01/'TA5'!B26</f>
        <v>0.19438861662267032</v>
      </c>
      <c r="I26" s="541">
        <f>C26*0.01/'TA5'!B26</f>
        <v>0.20668502401141972</v>
      </c>
      <c r="J26" s="575"/>
      <c r="K26" s="541"/>
      <c r="L26" s="575"/>
      <c r="M26" s="561">
        <f>G26*0.01/'TA5'!F26</f>
        <v>0.20384682721255099</v>
      </c>
    </row>
    <row r="27" spans="1:13" s="87" customFormat="1" ht="15" customHeight="1" x14ac:dyDescent="0.2">
      <c r="A27" s="92">
        <v>1931</v>
      </c>
      <c r="B27" s="425">
        <f>avgprinc!Y20</f>
        <v>206590.95656187623</v>
      </c>
      <c r="C27" s="317">
        <f>avgprinc!Z20</f>
        <v>221620.75706179516</v>
      </c>
      <c r="D27" s="353"/>
      <c r="E27" s="314"/>
      <c r="F27" s="314"/>
      <c r="G27" s="84">
        <f>avgprinc!AD20</f>
        <v>331285.75074956939</v>
      </c>
      <c r="H27" s="530">
        <f>B27*0.01/'TA5'!B27</f>
        <v>0.1681896525423322</v>
      </c>
      <c r="I27" s="541">
        <f>C27*0.01/'TA5'!B27</f>
        <v>0.18042570084730636</v>
      </c>
      <c r="J27" s="575"/>
      <c r="K27" s="541"/>
      <c r="L27" s="575"/>
      <c r="M27" s="561">
        <f>G27*0.01/'TA5'!F27</f>
        <v>0.17762817690371441</v>
      </c>
    </row>
    <row r="28" spans="1:13" s="87" customFormat="1" ht="15" customHeight="1" x14ac:dyDescent="0.2">
      <c r="A28" s="92">
        <v>1932</v>
      </c>
      <c r="B28" s="425">
        <f>avgprinc!Y21</f>
        <v>171858.22526401246</v>
      </c>
      <c r="C28" s="317">
        <f>avgprinc!Z21</f>
        <v>183546.53873083385</v>
      </c>
      <c r="D28" s="353"/>
      <c r="E28" s="314"/>
      <c r="F28" s="314"/>
      <c r="G28" s="84">
        <f>avgprinc!AD21</f>
        <v>275168.70075852575</v>
      </c>
      <c r="H28" s="530">
        <f>B28*0.01/'TA5'!B28</f>
        <v>0.16556335606238487</v>
      </c>
      <c r="I28" s="541">
        <f>C28*0.01/'TA5'!B28</f>
        <v>0.17682354684640636</v>
      </c>
      <c r="J28" s="575"/>
      <c r="K28" s="541"/>
      <c r="L28" s="575"/>
      <c r="M28" s="561">
        <f>G28*0.01/'TA5'!F28</f>
        <v>0.17443656026428531</v>
      </c>
    </row>
    <row r="29" spans="1:13" s="87" customFormat="1" ht="15" customHeight="1" x14ac:dyDescent="0.2">
      <c r="A29" s="92">
        <v>1933</v>
      </c>
      <c r="B29" s="425">
        <f>avgprinc!Y22</f>
        <v>176158.65582856041</v>
      </c>
      <c r="C29" s="317">
        <f>avgprinc!Z22</f>
        <v>188355.36504260614</v>
      </c>
      <c r="D29" s="353"/>
      <c r="E29" s="314"/>
      <c r="F29" s="314"/>
      <c r="G29" s="84">
        <f>avgprinc!AD22</f>
        <v>281700.97438791086</v>
      </c>
      <c r="H29" s="530">
        <f>B29*0.01/'TA5'!B29</f>
        <v>0.17516073585669928</v>
      </c>
      <c r="I29" s="541">
        <f>C29*0.01/'TA5'!B29</f>
        <v>0.18728835201563271</v>
      </c>
      <c r="J29" s="575"/>
      <c r="K29" s="541"/>
      <c r="L29" s="575"/>
      <c r="M29" s="561">
        <f>G29*0.01/'TA5'!F29</f>
        <v>0.18406142372605036</v>
      </c>
    </row>
    <row r="30" spans="1:13" s="87" customFormat="1" ht="15" customHeight="1" x14ac:dyDescent="0.2">
      <c r="A30" s="92">
        <v>1934</v>
      </c>
      <c r="B30" s="425">
        <f>avgprinc!Y23</f>
        <v>215769.36178826241</v>
      </c>
      <c r="C30" s="317">
        <f>avgprinc!Z23</f>
        <v>230205.63563024966</v>
      </c>
      <c r="D30" s="353"/>
      <c r="E30" s="314"/>
      <c r="F30" s="314"/>
      <c r="G30" s="84">
        <f>avgprinc!AD23</f>
        <v>344362.49300362327</v>
      </c>
      <c r="H30" s="530">
        <f>B30*0.01/'TA5'!B30</f>
        <v>0.19111313793391929</v>
      </c>
      <c r="I30" s="541">
        <f>C30*0.01/'TA5'!B30</f>
        <v>0.20389976144315947</v>
      </c>
      <c r="J30" s="575"/>
      <c r="K30" s="541"/>
      <c r="L30" s="575"/>
      <c r="M30" s="561">
        <f>G30*0.01/'TA5'!F30</f>
        <v>0.20010872316191591</v>
      </c>
    </row>
    <row r="31" spans="1:13" s="87" customFormat="1" ht="15" customHeight="1" x14ac:dyDescent="0.2">
      <c r="A31" s="92">
        <v>1935</v>
      </c>
      <c r="B31" s="425">
        <f>avgprinc!Y24</f>
        <v>240191.55912464065</v>
      </c>
      <c r="C31" s="317">
        <f>avgprinc!Z24</f>
        <v>258112.06073185266</v>
      </c>
      <c r="D31" s="353"/>
      <c r="E31" s="314"/>
      <c r="F31" s="314"/>
      <c r="G31" s="84">
        <f>avgprinc!AD24</f>
        <v>385512.86888410314</v>
      </c>
      <c r="H31" s="530">
        <f>B31*0.01/'TA5'!B31</f>
        <v>0.19389063334954695</v>
      </c>
      <c r="I31" s="541">
        <f>C31*0.01/'TA5'!B31</f>
        <v>0.20835665962968303</v>
      </c>
      <c r="J31" s="575"/>
      <c r="K31" s="541"/>
      <c r="L31" s="575"/>
      <c r="M31" s="561">
        <f>G31*0.01/'TA5'!F31</f>
        <v>0.20402786877725504</v>
      </c>
    </row>
    <row r="32" spans="1:13" s="87" customFormat="1" ht="15" customHeight="1" x14ac:dyDescent="0.2">
      <c r="A32" s="92">
        <v>1936</v>
      </c>
      <c r="B32" s="425">
        <f>avgprinc!Y25</f>
        <v>287054.99388694443</v>
      </c>
      <c r="C32" s="317">
        <f>avgprinc!Z25</f>
        <v>305048.13376708294</v>
      </c>
      <c r="D32" s="353"/>
      <c r="E32" s="314"/>
      <c r="F32" s="314"/>
      <c r="G32" s="84">
        <f>avgprinc!AD25</f>
        <v>457071.26977518317</v>
      </c>
      <c r="H32" s="530">
        <f>B32*0.01/'TA5'!B32</f>
        <v>0.2097519242846676</v>
      </c>
      <c r="I32" s="541">
        <f>C32*0.01/'TA5'!B32</f>
        <v>0.22289956426360719</v>
      </c>
      <c r="J32" s="575"/>
      <c r="K32" s="541"/>
      <c r="L32" s="575"/>
      <c r="M32" s="561">
        <f>G32*0.01/'TA5'!F32</f>
        <v>0.21888996589926527</v>
      </c>
    </row>
    <row r="33" spans="1:13" s="87" customFormat="1" ht="15" customHeight="1" x14ac:dyDescent="0.2">
      <c r="A33" s="92">
        <v>1937</v>
      </c>
      <c r="B33" s="425">
        <f>avgprinc!Y26</f>
        <v>302041.3762687234</v>
      </c>
      <c r="C33" s="317">
        <f>avgprinc!Z26</f>
        <v>323485.88523066475</v>
      </c>
      <c r="D33" s="353"/>
      <c r="E33" s="314"/>
      <c r="F33" s="314"/>
      <c r="G33" s="84">
        <f>avgprinc!AD26</f>
        <v>482692.58060694096</v>
      </c>
      <c r="H33" s="530">
        <f>B33*0.01/'TA5'!B33</f>
        <v>0.20709786927093701</v>
      </c>
      <c r="I33" s="541">
        <f>C33*0.01/'TA5'!B33</f>
        <v>0.22180152401004255</v>
      </c>
      <c r="J33" s="575"/>
      <c r="K33" s="541"/>
      <c r="L33" s="575"/>
      <c r="M33" s="561">
        <f>G33*0.01/'TA5'!F33</f>
        <v>0.21691148424383086</v>
      </c>
    </row>
    <row r="34" spans="1:13" s="87" customFormat="1" ht="15" customHeight="1" x14ac:dyDescent="0.2">
      <c r="A34" s="92">
        <v>1938</v>
      </c>
      <c r="B34" s="425">
        <f>avgprinc!Y27</f>
        <v>253103.52533588652</v>
      </c>
      <c r="C34" s="317">
        <f>avgprinc!Z27</f>
        <v>272043.95390875218</v>
      </c>
      <c r="D34" s="353"/>
      <c r="E34" s="314"/>
      <c r="F34" s="314"/>
      <c r="G34" s="84">
        <f>avgprinc!AD27</f>
        <v>405485.58805819298</v>
      </c>
      <c r="H34" s="530">
        <f>B34*0.01/'TA5'!B34</f>
        <v>0.18686312217912138</v>
      </c>
      <c r="I34" s="541">
        <f>C34*0.01/'TA5'!B34</f>
        <v>0.20084660033826382</v>
      </c>
      <c r="J34" s="575"/>
      <c r="K34" s="541"/>
      <c r="L34" s="575"/>
      <c r="M34" s="561">
        <f>G34*0.01/'TA5'!F34</f>
        <v>0.19642905411552311</v>
      </c>
    </row>
    <row r="35" spans="1:13" s="87" customFormat="1" ht="15" customHeight="1" x14ac:dyDescent="0.2">
      <c r="A35" s="91">
        <v>1939</v>
      </c>
      <c r="B35" s="426">
        <f>avgprinc!Y28</f>
        <v>284227.96052124118</v>
      </c>
      <c r="C35" s="316">
        <f>avgprinc!Z28</f>
        <v>303922.48809738492</v>
      </c>
      <c r="D35" s="354"/>
      <c r="E35" s="315"/>
      <c r="F35" s="315"/>
      <c r="G35" s="88">
        <f>avgprinc!AD28</f>
        <v>452687.9179033222</v>
      </c>
      <c r="H35" s="531">
        <f>B35*0.01/'TA5'!B35</f>
        <v>0.19606840740115372</v>
      </c>
      <c r="I35" s="542">
        <f>C35*0.01/'TA5'!B35</f>
        <v>0.20965424409818775</v>
      </c>
      <c r="J35" s="576"/>
      <c r="K35" s="542"/>
      <c r="L35" s="576"/>
      <c r="M35" s="562">
        <f>G35*0.01/'TA5'!F35</f>
        <v>0.2052284188084923</v>
      </c>
    </row>
    <row r="36" spans="1:13" s="87" customFormat="1" ht="15" customHeight="1" x14ac:dyDescent="0.2">
      <c r="A36" s="92">
        <v>1940</v>
      </c>
      <c r="B36" s="425">
        <f>avgprinc!Y29</f>
        <v>328705.28395282698</v>
      </c>
      <c r="C36" s="317">
        <f>avgprinc!Z29</f>
        <v>348520.87608794146</v>
      </c>
      <c r="D36" s="353"/>
      <c r="E36" s="314"/>
      <c r="F36" s="314"/>
      <c r="G36" s="84">
        <f>avgprinc!AD29</f>
        <v>520819.58293306467</v>
      </c>
      <c r="H36" s="530">
        <f>B36*0.01/'TA5'!B36</f>
        <v>0.20894577442404275</v>
      </c>
      <c r="I36" s="541">
        <f>C36*0.01/'TA5'!B36</f>
        <v>0.2215418124145262</v>
      </c>
      <c r="J36" s="575"/>
      <c r="K36" s="541"/>
      <c r="L36" s="575"/>
      <c r="M36" s="561">
        <f>G36*0.01/'TA5'!F36</f>
        <v>0.21776249767450173</v>
      </c>
    </row>
    <row r="37" spans="1:13" s="87" customFormat="1" ht="15" customHeight="1" x14ac:dyDescent="0.2">
      <c r="A37" s="92">
        <v>1941</v>
      </c>
      <c r="B37" s="425">
        <f>avgprinc!Y30</f>
        <v>402969.32611898566</v>
      </c>
      <c r="C37" s="317">
        <f>avgprinc!Z30</f>
        <v>424742.95026117819</v>
      </c>
      <c r="D37" s="353"/>
      <c r="E37" s="314"/>
      <c r="F37" s="314"/>
      <c r="G37" s="84">
        <f>avgprinc!AD30</f>
        <v>643576.32680500136</v>
      </c>
      <c r="H37" s="530">
        <f>B37*0.01/'TA5'!B37</f>
        <v>0.21597357752583046</v>
      </c>
      <c r="I37" s="541">
        <f>C37*0.01/'TA5'!B37</f>
        <v>0.22764326848464944</v>
      </c>
      <c r="J37" s="575"/>
      <c r="K37" s="541"/>
      <c r="L37" s="575"/>
      <c r="M37" s="561">
        <f>G37*0.01/'TA5'!F37</f>
        <v>0.22451539772236964</v>
      </c>
    </row>
    <row r="38" spans="1:13" s="87" customFormat="1" ht="15" customHeight="1" x14ac:dyDescent="0.2">
      <c r="A38" s="92">
        <v>1942</v>
      </c>
      <c r="B38" s="425">
        <f>avgprinc!Y31</f>
        <v>455174.54985456332</v>
      </c>
      <c r="C38" s="317">
        <f>avgprinc!Z31</f>
        <v>483110.13821196696</v>
      </c>
      <c r="D38" s="353"/>
      <c r="E38" s="314"/>
      <c r="F38" s="314"/>
      <c r="G38" s="84">
        <f>avgprinc!AD31</f>
        <v>736124.76797509904</v>
      </c>
      <c r="H38" s="530">
        <f>B38*0.01/'TA5'!B38</f>
        <v>0.2062792963067264</v>
      </c>
      <c r="I38" s="541">
        <f>C38*0.01/'TA5'!B38</f>
        <v>0.21893934839030801</v>
      </c>
      <c r="J38" s="575"/>
      <c r="K38" s="541"/>
      <c r="L38" s="575"/>
      <c r="M38" s="561">
        <f>G38*0.01/'TA5'!F38</f>
        <v>0.2150611383299211</v>
      </c>
    </row>
    <row r="39" spans="1:13" s="87" customFormat="1" ht="15" customHeight="1" x14ac:dyDescent="0.2">
      <c r="A39" s="92">
        <v>1943</v>
      </c>
      <c r="B39" s="425">
        <f>avgprinc!Y32</f>
        <v>474855.04628886323</v>
      </c>
      <c r="C39" s="317">
        <f>avgprinc!Z32</f>
        <v>506501.101211812</v>
      </c>
      <c r="D39" s="353"/>
      <c r="E39" s="314"/>
      <c r="F39" s="314"/>
      <c r="G39" s="84">
        <f>avgprinc!AD32</f>
        <v>775425.14750379696</v>
      </c>
      <c r="H39" s="530">
        <f>B39*0.01/'TA5'!B39</f>
        <v>0.18658041888655039</v>
      </c>
      <c r="I39" s="541">
        <f>C39*0.01/'TA5'!B39</f>
        <v>0.1990148117181656</v>
      </c>
      <c r="J39" s="575"/>
      <c r="K39" s="541"/>
      <c r="L39" s="575"/>
      <c r="M39" s="561">
        <f>G39*0.01/'TA5'!F39</f>
        <v>0.19503069824372765</v>
      </c>
    </row>
    <row r="40" spans="1:13" s="87" customFormat="1" ht="15" customHeight="1" x14ac:dyDescent="0.2">
      <c r="A40" s="92">
        <v>1944</v>
      </c>
      <c r="B40" s="425">
        <f>avgprinc!Y33</f>
        <v>404902.23529731913</v>
      </c>
      <c r="C40" s="317">
        <f>avgprinc!Z33</f>
        <v>439450.44247956644</v>
      </c>
      <c r="D40" s="353"/>
      <c r="E40" s="314"/>
      <c r="F40" s="314"/>
      <c r="G40" s="84">
        <f>avgprinc!AD33</f>
        <v>674851.4502534772</v>
      </c>
      <c r="H40" s="530">
        <f>B40*0.01/'TA5'!B40</f>
        <v>0.15414852024182138</v>
      </c>
      <c r="I40" s="541">
        <f>C40*0.01/'TA5'!B40</f>
        <v>0.16730121378089446</v>
      </c>
      <c r="J40" s="575"/>
      <c r="K40" s="541"/>
      <c r="L40" s="575"/>
      <c r="M40" s="561">
        <f>G40*0.01/'TA5'!F40</f>
        <v>0.16313706325731672</v>
      </c>
    </row>
    <row r="41" spans="1:13" s="87" customFormat="1" ht="15" customHeight="1" x14ac:dyDescent="0.2">
      <c r="A41" s="92">
        <v>1945</v>
      </c>
      <c r="B41" s="425">
        <f>avgprinc!Y34</f>
        <v>361545.01856665296</v>
      </c>
      <c r="C41" s="317">
        <f>avgprinc!Z34</f>
        <v>396724.21801575378</v>
      </c>
      <c r="D41" s="353"/>
      <c r="E41" s="314"/>
      <c r="F41" s="314"/>
      <c r="G41" s="84">
        <f>avgprinc!AD34</f>
        <v>611218.58147160045</v>
      </c>
      <c r="H41" s="530">
        <f>B41*0.01/'TA5'!B41</f>
        <v>0.14328751483347293</v>
      </c>
      <c r="I41" s="541">
        <f>C41*0.01/'TA5'!B41</f>
        <v>0.15722973448533475</v>
      </c>
      <c r="J41" s="575"/>
      <c r="K41" s="541"/>
      <c r="L41" s="575"/>
      <c r="M41" s="561">
        <f>G41*0.01/'TA5'!F41</f>
        <v>0.15252874496372559</v>
      </c>
    </row>
    <row r="42" spans="1:13" s="87" customFormat="1" ht="15" customHeight="1" x14ac:dyDescent="0.2">
      <c r="A42" s="92">
        <v>1946</v>
      </c>
      <c r="B42" s="425">
        <f>avgprinc!Y35</f>
        <v>315753.02638436336</v>
      </c>
      <c r="C42" s="317">
        <f>avgprinc!Z35</f>
        <v>349905.59257220547</v>
      </c>
      <c r="D42" s="353"/>
      <c r="E42" s="314"/>
      <c r="F42" s="314"/>
      <c r="G42" s="84">
        <f>avgprinc!AD35</f>
        <v>541859.86630382075</v>
      </c>
      <c r="H42" s="530">
        <f>B42*0.01/'TA5'!B42</f>
        <v>0.1432552326136021</v>
      </c>
      <c r="I42" s="541">
        <f>C42*0.01/'TA5'!B42</f>
        <v>0.15875004471283791</v>
      </c>
      <c r="J42" s="575"/>
      <c r="K42" s="541"/>
      <c r="L42" s="575"/>
      <c r="M42" s="561">
        <f>G42*0.01/'TA5'!F42</f>
        <v>0.15355610447029094</v>
      </c>
    </row>
    <row r="43" spans="1:13" s="87" customFormat="1" ht="15" customHeight="1" x14ac:dyDescent="0.2">
      <c r="A43" s="92">
        <v>1947</v>
      </c>
      <c r="B43" s="425">
        <f>avgprinc!Y36</f>
        <v>320725.76181042183</v>
      </c>
      <c r="C43" s="317">
        <f>avgprinc!Z36</f>
        <v>350905.18477411685</v>
      </c>
      <c r="D43" s="353"/>
      <c r="E43" s="314"/>
      <c r="F43" s="314"/>
      <c r="G43" s="84">
        <f>avgprinc!AD36</f>
        <v>546614.56806038017</v>
      </c>
      <c r="H43" s="530">
        <f>B43*0.01/'TA5'!B43</f>
        <v>0.15024052383653858</v>
      </c>
      <c r="I43" s="541">
        <f>C43*0.01/'TA5'!B43</f>
        <v>0.16437774901469596</v>
      </c>
      <c r="J43" s="575"/>
      <c r="K43" s="541"/>
      <c r="L43" s="575"/>
      <c r="M43" s="561">
        <f>G43*0.01/'TA5'!F43</f>
        <v>0.16004534750055938</v>
      </c>
    </row>
    <row r="44" spans="1:13" s="87" customFormat="1" ht="15" customHeight="1" x14ac:dyDescent="0.2">
      <c r="A44" s="92">
        <v>1948</v>
      </c>
      <c r="B44" s="425">
        <f>avgprinc!Y37</f>
        <v>365473.34947061143</v>
      </c>
      <c r="C44" s="317">
        <f>avgprinc!Z37</f>
        <v>396352.19046024478</v>
      </c>
      <c r="D44" s="353"/>
      <c r="E44" s="314"/>
      <c r="F44" s="314"/>
      <c r="G44" s="84">
        <f>avgprinc!AD37</f>
        <v>621360.58838253061</v>
      </c>
      <c r="H44" s="530">
        <f>B44*0.01/'TA5'!B44</f>
        <v>0.16352614704559207</v>
      </c>
      <c r="I44" s="541">
        <f>C44*0.01/'TA5'!B44</f>
        <v>0.17734247017717591</v>
      </c>
      <c r="J44" s="575"/>
      <c r="K44" s="541"/>
      <c r="L44" s="575"/>
      <c r="M44" s="561">
        <f>G44*0.01/'TA5'!F44</f>
        <v>0.17335095531617253</v>
      </c>
    </row>
    <row r="45" spans="1:13" s="87" customFormat="1" ht="15" customHeight="1" x14ac:dyDescent="0.2">
      <c r="A45" s="91">
        <v>1949</v>
      </c>
      <c r="B45" s="426">
        <f>avgprinc!Y38</f>
        <v>340533.75958285952</v>
      </c>
      <c r="C45" s="316">
        <f>avgprinc!Z38</f>
        <v>369608.57479228597</v>
      </c>
      <c r="D45" s="354"/>
      <c r="E45" s="315"/>
      <c r="F45" s="315"/>
      <c r="G45" s="88">
        <f>avgprinc!AD38</f>
        <v>580591.11626050191</v>
      </c>
      <c r="H45" s="531">
        <f>B45*0.01/'TA5'!B45</f>
        <v>0.15731890164632639</v>
      </c>
      <c r="I45" s="542">
        <f>C45*0.01/'TA5'!B45</f>
        <v>0.17075080924902597</v>
      </c>
      <c r="J45" s="576"/>
      <c r="K45" s="542"/>
      <c r="L45" s="576"/>
      <c r="M45" s="562">
        <f>G45*0.01/'TA5'!F45</f>
        <v>0.16682024570376658</v>
      </c>
    </row>
    <row r="46" spans="1:13" s="87" customFormat="1" ht="15" customHeight="1" x14ac:dyDescent="0.2">
      <c r="A46" s="92">
        <v>1950</v>
      </c>
      <c r="B46" s="425">
        <f>avgprinc!Y39</f>
        <v>394496.98994262109</v>
      </c>
      <c r="C46" s="317">
        <f>avgprinc!Z39</f>
        <v>423727.00021495135</v>
      </c>
      <c r="D46" s="353"/>
      <c r="E46" s="314"/>
      <c r="F46" s="314"/>
      <c r="G46" s="84">
        <f>avgprinc!AD39</f>
        <v>667254.57387105131</v>
      </c>
      <c r="H46" s="530">
        <f>B46*0.01/'TA5'!B46</f>
        <v>0.16741590010441484</v>
      </c>
      <c r="I46" s="541">
        <f>C46*0.01/'TA5'!B46</f>
        <v>0.17982047759058331</v>
      </c>
      <c r="J46" s="575"/>
      <c r="K46" s="541"/>
      <c r="L46" s="575"/>
      <c r="M46" s="561">
        <f>G46*0.01/'TA5'!F46</f>
        <v>0.17643204207051311</v>
      </c>
    </row>
    <row r="47" spans="1:13" s="87" customFormat="1" ht="15" customHeight="1" x14ac:dyDescent="0.2">
      <c r="A47" s="92">
        <v>1951</v>
      </c>
      <c r="B47" s="425">
        <f>avgprinc!Y40</f>
        <v>404630.45717012062</v>
      </c>
      <c r="C47" s="317">
        <f>avgprinc!Z40</f>
        <v>436057.42711175891</v>
      </c>
      <c r="D47" s="353"/>
      <c r="E47" s="314"/>
      <c r="F47" s="314"/>
      <c r="G47" s="84">
        <f>avgprinc!AD40</f>
        <v>687117.10695606994</v>
      </c>
      <c r="H47" s="530">
        <f>B47*0.01/'TA5'!B47</f>
        <v>0.16043607626998627</v>
      </c>
      <c r="I47" s="541">
        <f>C47*0.01/'TA5'!B47</f>
        <v>0.17289687761883629</v>
      </c>
      <c r="J47" s="575"/>
      <c r="K47" s="541"/>
      <c r="L47" s="575"/>
      <c r="M47" s="561">
        <f>G47*0.01/'TA5'!F47</f>
        <v>0.16934316677777872</v>
      </c>
    </row>
    <row r="48" spans="1:13" s="87" customFormat="1" ht="15" customHeight="1" x14ac:dyDescent="0.2">
      <c r="A48" s="92">
        <v>1952</v>
      </c>
      <c r="B48" s="425">
        <f>avgprinc!Y41</f>
        <v>387825.73559654679</v>
      </c>
      <c r="C48" s="317">
        <f>avgprinc!Z41</f>
        <v>420418.98032234242</v>
      </c>
      <c r="D48" s="353"/>
      <c r="E48" s="314"/>
      <c r="F48" s="314"/>
      <c r="G48" s="84">
        <f>avgprinc!AD41</f>
        <v>661585.26152532815</v>
      </c>
      <c r="H48" s="530">
        <f>B48*0.01/'TA5'!B48</f>
        <v>0.14991140266740099</v>
      </c>
      <c r="I48" s="541">
        <f>C48*0.01/'TA5'!B48</f>
        <v>0.16251009993232124</v>
      </c>
      <c r="J48" s="575"/>
      <c r="K48" s="541"/>
      <c r="L48" s="575"/>
      <c r="M48" s="561">
        <f>G48*0.01/'TA5'!F48</f>
        <v>0.15869358691977936</v>
      </c>
    </row>
    <row r="49" spans="1:13" s="87" customFormat="1" ht="15" customHeight="1" x14ac:dyDescent="0.2">
      <c r="A49" s="92">
        <v>1953</v>
      </c>
      <c r="B49" s="425">
        <f>avgprinc!Y42</f>
        <v>374893.11222949077</v>
      </c>
      <c r="C49" s="317">
        <f>avgprinc!Z42</f>
        <v>407599.31132325024</v>
      </c>
      <c r="D49" s="353"/>
      <c r="E49" s="314"/>
      <c r="F49" s="314"/>
      <c r="G49" s="84">
        <f>avgprinc!AD42</f>
        <v>641220.90315691335</v>
      </c>
      <c r="H49" s="530">
        <f>B49*0.01/'TA5'!B49</f>
        <v>0.14057937804986154</v>
      </c>
      <c r="I49" s="541">
        <f>C49*0.01/'TA5'!B49</f>
        <v>0.15284371947676162</v>
      </c>
      <c r="J49" s="575"/>
      <c r="K49" s="541"/>
      <c r="L49" s="575"/>
      <c r="M49" s="561">
        <f>G49*0.01/'TA5'!F49</f>
        <v>0.14915794468280591</v>
      </c>
    </row>
    <row r="50" spans="1:13" s="87" customFormat="1" ht="15" customHeight="1" x14ac:dyDescent="0.2">
      <c r="A50" s="92">
        <v>1954</v>
      </c>
      <c r="B50" s="425">
        <f>avgprinc!Y43</f>
        <v>363969.27771977137</v>
      </c>
      <c r="C50" s="317">
        <f>avgprinc!Z43</f>
        <v>395457.76663493813</v>
      </c>
      <c r="D50" s="353"/>
      <c r="E50" s="314"/>
      <c r="F50" s="314"/>
      <c r="G50" s="84">
        <f>avgprinc!AD43</f>
        <v>622613.80231767707</v>
      </c>
      <c r="H50" s="530">
        <f>B50*0.01/'TA5'!B50</f>
        <v>0.13935987837741512</v>
      </c>
      <c r="I50" s="541">
        <f>C50*0.01/'TA5'!B50</f>
        <v>0.15141647835474845</v>
      </c>
      <c r="J50" s="575"/>
      <c r="K50" s="541"/>
      <c r="L50" s="575"/>
      <c r="M50" s="561">
        <f>G50*0.01/'TA5'!F50</f>
        <v>0.14794413475860996</v>
      </c>
    </row>
    <row r="51" spans="1:13" s="87" customFormat="1" ht="15" customHeight="1" x14ac:dyDescent="0.2">
      <c r="A51" s="92">
        <v>1955</v>
      </c>
      <c r="B51" s="425">
        <f>avgprinc!Y44</f>
        <v>408995.83469715068</v>
      </c>
      <c r="C51" s="317">
        <f>avgprinc!Z44</f>
        <v>439961.47968959896</v>
      </c>
      <c r="D51" s="353"/>
      <c r="E51" s="314"/>
      <c r="F51" s="314"/>
      <c r="G51" s="84">
        <f>avgprinc!AD44</f>
        <v>695534.36497329804</v>
      </c>
      <c r="H51" s="530">
        <f>B51*0.01/'TA5'!B51</f>
        <v>0.14618088790016723</v>
      </c>
      <c r="I51" s="541">
        <f>C51*0.01/'TA5'!B51</f>
        <v>0.15724844677335051</v>
      </c>
      <c r="J51" s="575"/>
      <c r="K51" s="541"/>
      <c r="L51" s="575"/>
      <c r="M51" s="561">
        <f>G51*0.01/'TA5'!F51</f>
        <v>0.15440070175244816</v>
      </c>
    </row>
    <row r="52" spans="1:13" s="87" customFormat="1" ht="15" customHeight="1" x14ac:dyDescent="0.2">
      <c r="A52" s="92">
        <v>1956</v>
      </c>
      <c r="B52" s="425">
        <f>avgprinc!Y45</f>
        <v>393288.1263777187</v>
      </c>
      <c r="C52" s="317">
        <f>avgprinc!Z45</f>
        <v>425776.12551517645</v>
      </c>
      <c r="D52" s="353"/>
      <c r="E52" s="314"/>
      <c r="F52" s="314"/>
      <c r="G52" s="84">
        <f>avgprinc!AD45</f>
        <v>671042.4821251739</v>
      </c>
      <c r="H52" s="530">
        <f>B52*0.01/'TA5'!B52</f>
        <v>0.13793056699885958</v>
      </c>
      <c r="I52" s="541">
        <f>C52*0.01/'TA5'!B52</f>
        <v>0.14932447350440284</v>
      </c>
      <c r="J52" s="575"/>
      <c r="K52" s="541"/>
      <c r="L52" s="575"/>
      <c r="M52" s="561">
        <f>G52*0.01/'TA5'!F52</f>
        <v>0.14615772184701606</v>
      </c>
    </row>
    <row r="53" spans="1:13" s="87" customFormat="1" ht="15" customHeight="1" x14ac:dyDescent="0.2">
      <c r="A53" s="92">
        <v>1957</v>
      </c>
      <c r="B53" s="425">
        <f>avgprinc!Y46</f>
        <v>385627.47797708429</v>
      </c>
      <c r="C53" s="317">
        <f>avgprinc!Z46</f>
        <v>418260.62315772841</v>
      </c>
      <c r="D53" s="353"/>
      <c r="E53" s="314"/>
      <c r="F53" s="314"/>
      <c r="G53" s="84">
        <f>avgprinc!AD46</f>
        <v>658232.46690323832</v>
      </c>
      <c r="H53" s="530">
        <f>B53*0.01/'TA5'!B53</f>
        <v>0.13498826360487806</v>
      </c>
      <c r="I53" s="541">
        <f>C53*0.01/'TA5'!B53</f>
        <v>0.14641144233428077</v>
      </c>
      <c r="J53" s="575"/>
      <c r="K53" s="541"/>
      <c r="L53" s="575"/>
      <c r="M53" s="561">
        <f>G53*0.01/'TA5'!F53</f>
        <v>0.14316330809291059</v>
      </c>
    </row>
    <row r="54" spans="1:13" s="87" customFormat="1" ht="15" customHeight="1" x14ac:dyDescent="0.2">
      <c r="A54" s="92">
        <v>1958</v>
      </c>
      <c r="B54" s="425">
        <f>avgprinc!Y47</f>
        <v>350432.21161524794</v>
      </c>
      <c r="C54" s="317">
        <f>avgprinc!Z47</f>
        <v>383782.25362225028</v>
      </c>
      <c r="D54" s="353"/>
      <c r="E54" s="314"/>
      <c r="F54" s="314"/>
      <c r="G54" s="84">
        <f>avgprinc!AD47</f>
        <v>602057.55879835144</v>
      </c>
      <c r="H54" s="530">
        <f>B54*0.01/'TA5'!B54</f>
        <v>0.12618340276811935</v>
      </c>
      <c r="I54" s="541">
        <f>C54*0.01/'TA5'!B54</f>
        <v>0.13819206419654889</v>
      </c>
      <c r="J54" s="575"/>
      <c r="K54" s="541"/>
      <c r="L54" s="575"/>
      <c r="M54" s="561">
        <f>G54*0.01/'TA5'!F54</f>
        <v>0.13469940024042526</v>
      </c>
    </row>
    <row r="55" spans="1:13" s="87" customFormat="1" ht="15" customHeight="1" x14ac:dyDescent="0.2">
      <c r="A55" s="91">
        <v>1959</v>
      </c>
      <c r="B55" s="426">
        <f>avgprinc!Y48</f>
        <v>387539.54671267781</v>
      </c>
      <c r="C55" s="316">
        <f>avgprinc!Z48</f>
        <v>418790.20568696846</v>
      </c>
      <c r="D55" s="354"/>
      <c r="E55" s="315"/>
      <c r="F55" s="315"/>
      <c r="G55" s="88">
        <f>avgprinc!AD48</f>
        <v>664523.907684793</v>
      </c>
      <c r="H55" s="531">
        <f>B55*0.01/'TA5'!B55</f>
        <v>0.13146015040562908</v>
      </c>
      <c r="I55" s="542">
        <f>C55*0.01/'TA5'!B55</f>
        <v>0.14206091712449279</v>
      </c>
      <c r="J55" s="576"/>
      <c r="K55" s="542"/>
      <c r="L55" s="576"/>
      <c r="M55" s="562">
        <f>G55*0.01/'TA5'!F55</f>
        <v>0.13936185530005038</v>
      </c>
    </row>
    <row r="56" spans="1:13" x14ac:dyDescent="0.2">
      <c r="A56" s="67">
        <v>1960</v>
      </c>
      <c r="B56" s="425">
        <f>avgprinc!Y49</f>
        <v>378757.96610714321</v>
      </c>
      <c r="C56" s="317">
        <f>avgprinc!Z49</f>
        <v>410144.56463847187</v>
      </c>
      <c r="D56" s="353"/>
      <c r="E56" s="314"/>
      <c r="F56" s="314"/>
      <c r="G56" s="84">
        <f>avgprinc!AD49</f>
        <v>652248.94335433736</v>
      </c>
      <c r="H56" s="530">
        <f>B56*0.01/'TA5'!B56</f>
        <v>0.12614391280841847</v>
      </c>
      <c r="I56" s="541">
        <f>C56*0.01/'TA5'!B56</f>
        <v>0.13659710113124512</v>
      </c>
      <c r="J56" s="575"/>
      <c r="K56" s="541"/>
      <c r="L56" s="575"/>
      <c r="M56" s="561">
        <f>G56*0.01/'TA5'!F56</f>
        <v>0.13403131788754119</v>
      </c>
    </row>
    <row r="57" spans="1:13" x14ac:dyDescent="0.2">
      <c r="A57" s="67">
        <v>1961</v>
      </c>
      <c r="B57" s="425">
        <f>avgprinc!Y50</f>
        <v>378421.07910678635</v>
      </c>
      <c r="C57" s="317">
        <f>avgprinc!Z50</f>
        <v>410450.08123751165</v>
      </c>
      <c r="D57" s="353"/>
      <c r="E57" s="314"/>
      <c r="F57" s="314"/>
      <c r="G57" s="84">
        <f>avgprinc!AD50</f>
        <v>646646.2107081468</v>
      </c>
      <c r="H57" s="530">
        <f>B57*0.01/'TA5'!B57</f>
        <v>0.12441480211595647</v>
      </c>
      <c r="I57" s="541">
        <f>C57*0.01/'TA5'!B57</f>
        <v>0.13494508750986617</v>
      </c>
      <c r="J57" s="575"/>
      <c r="K57" s="541"/>
      <c r="L57" s="575"/>
      <c r="M57" s="561">
        <f>G57*0.01/'TA5'!F57</f>
        <v>0.13233794519813105</v>
      </c>
    </row>
    <row r="58" spans="1:13" x14ac:dyDescent="0.2">
      <c r="A58" s="67">
        <v>1962</v>
      </c>
      <c r="B58" s="427">
        <f>avgprinc!Y51</f>
        <v>403042.20890998078</v>
      </c>
      <c r="C58" s="318">
        <f>avgprinc!Z51</f>
        <v>433950.2097883505</v>
      </c>
      <c r="D58" s="523">
        <f>avgprinc!AA51</f>
        <v>352787.83445975551</v>
      </c>
      <c r="E58" s="523">
        <f>avgprinc!AB51</f>
        <v>492592.34263214521</v>
      </c>
      <c r="F58" s="523">
        <f>avgprinc!AC51</f>
        <v>348393.4585925758</v>
      </c>
      <c r="G58" s="81">
        <f>avgprinc!AD51</f>
        <v>659297.37101698213</v>
      </c>
      <c r="H58" s="532">
        <f>B58*0.01/'TA5'!B58</f>
        <v>0.12616467475891113</v>
      </c>
      <c r="I58" s="543">
        <f>C58*0.01/'TA5'!B58</f>
        <v>0.13583983480930331</v>
      </c>
      <c r="J58" s="543">
        <f>D58*0.01/'TA5'!C58</f>
        <v>0.10512874275445937</v>
      </c>
      <c r="K58" s="543">
        <f>E58*0.01/'TA5'!D58</f>
        <v>0.10680506378412247</v>
      </c>
      <c r="L58" s="543">
        <f>F58*0.01/'TA5'!E58</f>
        <v>0.18755716085433963</v>
      </c>
      <c r="M58" s="550">
        <f>G58*0.01/'TA5'!F58</f>
        <v>0.13368253409862516</v>
      </c>
    </row>
    <row r="59" spans="1:13" x14ac:dyDescent="0.2">
      <c r="A59" s="67">
        <v>1963</v>
      </c>
      <c r="B59" s="428">
        <f>avgprinc!Y52</f>
        <v>418190.29614993662</v>
      </c>
      <c r="C59" s="319">
        <f>avgprinc!Z52</f>
        <v>450372.42940729513</v>
      </c>
      <c r="D59" s="524">
        <f>avgprinc!AA52</f>
        <v>364988.05406066595</v>
      </c>
      <c r="E59" s="524">
        <f>avgprinc!AB52</f>
        <v>514206.61274141946</v>
      </c>
      <c r="F59" s="524">
        <f>avgprinc!AC52</f>
        <v>362897.90778691927</v>
      </c>
      <c r="G59" s="62">
        <f>avgprinc!AD52</f>
        <v>684520.7833684464</v>
      </c>
      <c r="H59" s="533">
        <f>B59*0.01/'TA5'!B59</f>
        <v>0.12664194405078888</v>
      </c>
      <c r="I59" s="544">
        <f>C59*0.01/'TA5'!B59</f>
        <v>0.13638776540756226</v>
      </c>
      <c r="J59" s="551">
        <f>D59*0.01/'TA5'!C59</f>
        <v>0.10508216381952779</v>
      </c>
      <c r="K59" s="544">
        <f>E59*0.01/'TA5'!D59</f>
        <v>0.10759883179455636</v>
      </c>
      <c r="L59" s="551">
        <f>F59*0.01/'TA5'!E59</f>
        <v>0.18786719514814423</v>
      </c>
      <c r="M59" s="552">
        <f>G59*0.01/'TA5'!F59</f>
        <v>0.13430706411600113</v>
      </c>
    </row>
    <row r="60" spans="1:13" x14ac:dyDescent="0.2">
      <c r="A60" s="67">
        <v>1964</v>
      </c>
      <c r="B60" s="428">
        <f>avgprinc!Y53</f>
        <v>437007.16561270261</v>
      </c>
      <c r="C60" s="319">
        <f>avgprinc!Z53</f>
        <v>470754.01750162605</v>
      </c>
      <c r="D60" s="524">
        <f>avgprinc!AA53</f>
        <v>377188.27366157639</v>
      </c>
      <c r="E60" s="524">
        <f>avgprinc!AB53</f>
        <v>535820.88285069366</v>
      </c>
      <c r="F60" s="524">
        <f>avgprinc!AC53</f>
        <v>377402.3569812628</v>
      </c>
      <c r="G60" s="62">
        <f>avgprinc!AD53</f>
        <v>718530.67986338469</v>
      </c>
      <c r="H60" s="533">
        <f>B60*0.01/'TA5'!B60</f>
        <v>0.12711921334266663</v>
      </c>
      <c r="I60" s="544">
        <f>C60*0.01/'TA5'!B60</f>
        <v>0.13693569600582126</v>
      </c>
      <c r="J60" s="551">
        <f>D60*0.01/'TA5'!C60</f>
        <v>0.1050386354327202</v>
      </c>
      <c r="K60" s="544">
        <f>E60*0.01/'TA5'!D60</f>
        <v>0.10833904147148132</v>
      </c>
      <c r="L60" s="551">
        <f>F60*0.01/'TA5'!E60</f>
        <v>0.18815430998802185</v>
      </c>
      <c r="M60" s="552">
        <f>G60*0.01/'TA5'!F60</f>
        <v>0.1349315941333771</v>
      </c>
    </row>
    <row r="61" spans="1:13" x14ac:dyDescent="0.2">
      <c r="A61" s="67">
        <v>1965</v>
      </c>
      <c r="B61" s="428">
        <f>avgprinc!Y54</f>
        <v>456770.21604432369</v>
      </c>
      <c r="C61" s="319">
        <f>avgprinc!Z54</f>
        <v>491143.13205229677</v>
      </c>
      <c r="D61" s="524">
        <f>avgprinc!AA54</f>
        <v>395690.60248083103</v>
      </c>
      <c r="E61" s="524">
        <f>avgprinc!AB54</f>
        <v>557976.32099246199</v>
      </c>
      <c r="F61" s="524">
        <f>avgprinc!AC54</f>
        <v>394782.74747978442</v>
      </c>
      <c r="G61" s="62">
        <f>avgprinc!AD54</f>
        <v>748309.55166681961</v>
      </c>
      <c r="H61" s="533">
        <f>B61*0.01/'TA5'!B61</f>
        <v>0.12634506076574326</v>
      </c>
      <c r="I61" s="544">
        <f>C61*0.01/'TA5'!B61</f>
        <v>0.13585279136896136</v>
      </c>
      <c r="J61" s="551">
        <f>D61*0.01/'TA5'!C61</f>
        <v>0.10481229899725956</v>
      </c>
      <c r="K61" s="544">
        <f>E61*0.01/'TA5'!D61</f>
        <v>0.10732250625039762</v>
      </c>
      <c r="L61" s="551">
        <f>F61*0.01/'TA5'!E61</f>
        <v>0.18777409014683633</v>
      </c>
      <c r="M61" s="552">
        <f>G61*0.01/'TA5'!F61</f>
        <v>0.13402061164379117</v>
      </c>
    </row>
    <row r="62" spans="1:13" x14ac:dyDescent="0.2">
      <c r="A62" s="67">
        <v>1966</v>
      </c>
      <c r="B62" s="428">
        <f>avgprinc!Y55</f>
        <v>475095.82979686192</v>
      </c>
      <c r="C62" s="319">
        <f>avgprinc!Z55</f>
        <v>509900.04048021662</v>
      </c>
      <c r="D62" s="524">
        <f>avgprinc!AA55</f>
        <v>414192.93130008568</v>
      </c>
      <c r="E62" s="524">
        <f>avgprinc!AB55</f>
        <v>580131.75913423032</v>
      </c>
      <c r="F62" s="524">
        <f>avgprinc!AC55</f>
        <v>412163.1379783061</v>
      </c>
      <c r="G62" s="62">
        <f>avgprinc!AD55</f>
        <v>776088.80480471964</v>
      </c>
      <c r="H62" s="533">
        <f>B62*0.01/'TA5'!B62</f>
        <v>0.12557090818881989</v>
      </c>
      <c r="I62" s="544">
        <f>C62*0.01/'TA5'!B62</f>
        <v>0.13476988673210144</v>
      </c>
      <c r="J62" s="551">
        <f>D62*0.01/'TA5'!C62</f>
        <v>0.104607030749321</v>
      </c>
      <c r="K62" s="544">
        <f>E62*0.01/'TA5'!D62</f>
        <v>0.10640041530132291</v>
      </c>
      <c r="L62" s="551">
        <f>F62*0.01/'TA5'!E62</f>
        <v>0.18742728233337402</v>
      </c>
      <c r="M62" s="552">
        <f>G62*0.01/'TA5'!F62</f>
        <v>0.13310962915420532</v>
      </c>
    </row>
    <row r="63" spans="1:13" x14ac:dyDescent="0.2">
      <c r="A63" s="67">
        <v>1967</v>
      </c>
      <c r="B63" s="428">
        <f>avgprinc!Y56</f>
        <v>470454.88575277937</v>
      </c>
      <c r="C63" s="319">
        <f>avgprinc!Z56</f>
        <v>507987.3903273691</v>
      </c>
      <c r="D63" s="524">
        <f>avgprinc!AA56</f>
        <v>411921.71394386911</v>
      </c>
      <c r="E63" s="524">
        <f>avgprinc!AB56</f>
        <v>575063.52820182138</v>
      </c>
      <c r="F63" s="524">
        <f>avgprinc!AC56</f>
        <v>412393.4763222803</v>
      </c>
      <c r="G63" s="62">
        <f>avgprinc!AD56</f>
        <v>779635.02873541042</v>
      </c>
      <c r="H63" s="534">
        <f>B63*0.01/'TA5'!B63</f>
        <v>0.12263309769332409</v>
      </c>
      <c r="I63" s="545">
        <f>C63*0.01/'TA5'!B63</f>
        <v>0.13241666555404666</v>
      </c>
      <c r="J63" s="551">
        <f>D63*0.01/'TA5'!C63</f>
        <v>0.10201569087803367</v>
      </c>
      <c r="K63" s="544">
        <f>E63*0.01/'TA5'!D63</f>
        <v>0.10567528009414674</v>
      </c>
      <c r="L63" s="551">
        <f>F63*0.01/'TA5'!E63</f>
        <v>0.17893406376242632</v>
      </c>
      <c r="M63" s="552">
        <f>G63*0.01/'TA5'!F63</f>
        <v>0.12963789701461792</v>
      </c>
    </row>
    <row r="64" spans="1:13" x14ac:dyDescent="0.2">
      <c r="A64" s="67">
        <v>1968</v>
      </c>
      <c r="B64" s="428">
        <f>avgprinc!Y57</f>
        <v>474411.13734967477</v>
      </c>
      <c r="C64" s="319">
        <f>avgprinc!Z57</f>
        <v>513846.80813991599</v>
      </c>
      <c r="D64" s="524">
        <f>avgprinc!AA57</f>
        <v>415722.09562775365</v>
      </c>
      <c r="E64" s="524">
        <f>avgprinc!AB57</f>
        <v>583179.40768920071</v>
      </c>
      <c r="F64" s="524">
        <f>avgprinc!AC57</f>
        <v>410214.74431536888</v>
      </c>
      <c r="G64" s="62">
        <f>avgprinc!AD57</f>
        <v>781399.72613598302</v>
      </c>
      <c r="H64" s="534">
        <f>B64*0.01/'TA5'!B64</f>
        <v>0.1201499211601913</v>
      </c>
      <c r="I64" s="545">
        <f>C64*0.01/'TA5'!B64</f>
        <v>0.13013744540512562</v>
      </c>
      <c r="J64" s="551">
        <f>D64*0.01/'TA5'!C64</f>
        <v>0.10019475454464556</v>
      </c>
      <c r="K64" s="544">
        <f>E64*0.01/'TA5'!D64</f>
        <v>0.10455067828297614</v>
      </c>
      <c r="L64" s="551">
        <f>F64*0.01/'TA5'!E64</f>
        <v>0.17285964172333479</v>
      </c>
      <c r="M64" s="552">
        <f>G64*0.01/'TA5'!F64</f>
        <v>0.1270959563553333</v>
      </c>
    </row>
    <row r="65" spans="1:13" x14ac:dyDescent="0.2">
      <c r="A65" s="72">
        <v>1969</v>
      </c>
      <c r="B65" s="429">
        <f>avgprinc!Y58</f>
        <v>450188.6856858306</v>
      </c>
      <c r="C65" s="320">
        <f>avgprinc!Z58</f>
        <v>492306.6696826478</v>
      </c>
      <c r="D65" s="526">
        <f>avgprinc!AA58</f>
        <v>399452.57231638912</v>
      </c>
      <c r="E65" s="526">
        <f>avgprinc!AB58</f>
        <v>565867.7889301494</v>
      </c>
      <c r="F65" s="526">
        <f>avgprinc!AC58</f>
        <v>381658.98933745647</v>
      </c>
      <c r="G65" s="68">
        <f>avgprinc!AD58</f>
        <v>748108.69008193701</v>
      </c>
      <c r="H65" s="535">
        <f>B65*0.01/'TA5'!B65</f>
        <v>0.11252387135755268</v>
      </c>
      <c r="I65" s="546">
        <f>C65*0.01/'TA5'!B65</f>
        <v>0.12305118748918172</v>
      </c>
      <c r="J65" s="553">
        <f>D65*0.01/'TA5'!C65</f>
        <v>9.4566597254015491E-2</v>
      </c>
      <c r="K65" s="547">
        <f>E65*0.01/'TA5'!D65</f>
        <v>9.9419328384101391E-2</v>
      </c>
      <c r="L65" s="553">
        <f>F65*0.01/'TA5'!E65</f>
        <v>0.16024604509584606</v>
      </c>
      <c r="M65" s="554">
        <f>G65*0.01/'TA5'!F65</f>
        <v>0.11959388572722672</v>
      </c>
    </row>
    <row r="66" spans="1:13" x14ac:dyDescent="0.2">
      <c r="A66" s="67">
        <v>1970</v>
      </c>
      <c r="B66" s="428">
        <f>avgprinc!Y59</f>
        <v>419032.08009697607</v>
      </c>
      <c r="C66" s="319">
        <f>avgprinc!Z59</f>
        <v>462581.76993088849</v>
      </c>
      <c r="D66" s="524">
        <f>avgprinc!AA59</f>
        <v>375005.15107043425</v>
      </c>
      <c r="E66" s="524">
        <f>avgprinc!AB59</f>
        <v>537396.39884814201</v>
      </c>
      <c r="F66" s="524">
        <f>avgprinc!AC59</f>
        <v>345528.09394026396</v>
      </c>
      <c r="G66" s="62">
        <f>avgprinc!AD59</f>
        <v>696171.3741994584</v>
      </c>
      <c r="H66" s="534">
        <f>B66*0.01/'TA5'!B66</f>
        <v>0.10735416479292326</v>
      </c>
      <c r="I66" s="545">
        <f>C66*0.01/'TA5'!B66</f>
        <v>0.11851140263024716</v>
      </c>
      <c r="J66" s="551">
        <f>D66*0.01/'TA5'!C66</f>
        <v>9.0674720384413363E-2</v>
      </c>
      <c r="K66" s="544">
        <f>E66*0.01/'TA5'!D66</f>
        <v>9.6602038247510805E-2</v>
      </c>
      <c r="L66" s="551">
        <f>F66*0.01/'TA5'!E66</f>
        <v>0.15073733421741053</v>
      </c>
      <c r="M66" s="552">
        <f>G66*0.01/'TA5'!F66</f>
        <v>0.11489949491806327</v>
      </c>
    </row>
    <row r="67" spans="1:13" x14ac:dyDescent="0.2">
      <c r="A67" s="67">
        <v>1971</v>
      </c>
      <c r="B67" s="428">
        <f>avgprinc!Y60</f>
        <v>424136.35508232249</v>
      </c>
      <c r="C67" s="319">
        <f>avgprinc!Z60</f>
        <v>468184.53677222505</v>
      </c>
      <c r="D67" s="524">
        <f>avgprinc!AA60</f>
        <v>380014.35401588236</v>
      </c>
      <c r="E67" s="524">
        <f>avgprinc!AB60</f>
        <v>545230.27698888676</v>
      </c>
      <c r="F67" s="524">
        <f>avgprinc!AC60</f>
        <v>350019.13280737156</v>
      </c>
      <c r="G67" s="62">
        <f>avgprinc!AD60</f>
        <v>706628.1126997025</v>
      </c>
      <c r="H67" s="534">
        <f>B67*0.01/'TA5'!B67</f>
        <v>0.10811225155339341</v>
      </c>
      <c r="I67" s="545">
        <f>C67*0.01/'TA5'!B67</f>
        <v>0.119340122124413</v>
      </c>
      <c r="J67" s="551">
        <f>D67*0.01/'TA5'!C67</f>
        <v>9.1257935309840832E-2</v>
      </c>
      <c r="K67" s="544">
        <f>E67*0.01/'TA5'!D67</f>
        <v>9.7867129545193166E-2</v>
      </c>
      <c r="L67" s="551">
        <f>F67*0.01/'TA5'!E67</f>
        <v>0.15056134857877623</v>
      </c>
      <c r="M67" s="552">
        <f>G67*0.01/'TA5'!F67</f>
        <v>0.11611366301076487</v>
      </c>
    </row>
    <row r="68" spans="1:13" x14ac:dyDescent="0.2">
      <c r="A68" s="67">
        <v>1972</v>
      </c>
      <c r="B68" s="428">
        <f>avgprinc!Y61</f>
        <v>438853.95977281436</v>
      </c>
      <c r="C68" s="319">
        <f>avgprinc!Z61</f>
        <v>484628.78690074023</v>
      </c>
      <c r="D68" s="524">
        <f>avgprinc!AA61</f>
        <v>393514.19440181064</v>
      </c>
      <c r="E68" s="524">
        <f>avgprinc!AB61</f>
        <v>565702.78976389102</v>
      </c>
      <c r="F68" s="524">
        <f>avgprinc!AC61</f>
        <v>362567.22730913089</v>
      </c>
      <c r="G68" s="62">
        <f>avgprinc!AD61</f>
        <v>721876.50222142471</v>
      </c>
      <c r="H68" s="534">
        <f>B68*0.01/'TA5'!B68</f>
        <v>0.10792422811027791</v>
      </c>
      <c r="I68" s="545">
        <f>C68*0.01/'TA5'!B68</f>
        <v>0.11918130526464667</v>
      </c>
      <c r="J68" s="551">
        <f>D68*0.01/'TA5'!C68</f>
        <v>9.1600570342052379E-2</v>
      </c>
      <c r="K68" s="544">
        <f>E68*0.01/'TA5'!D68</f>
        <v>9.8213197241420844E-2</v>
      </c>
      <c r="L68" s="551">
        <f>F68*0.01/'TA5'!E68</f>
        <v>0.14845159301694366</v>
      </c>
      <c r="M68" s="552">
        <f>G68*0.01/'TA5'!F68</f>
        <v>0.11641933776263612</v>
      </c>
    </row>
    <row r="69" spans="1:13" x14ac:dyDescent="0.2">
      <c r="A69" s="67">
        <v>1973</v>
      </c>
      <c r="B69" s="428">
        <f>avgprinc!Y62</f>
        <v>448784.30278032267</v>
      </c>
      <c r="C69" s="319">
        <f>avgprinc!Z62</f>
        <v>497944.69389898429</v>
      </c>
      <c r="D69" s="524">
        <f>avgprinc!AA62</f>
        <v>408812.73368566646</v>
      </c>
      <c r="E69" s="524">
        <f>avgprinc!AB62</f>
        <v>588249.65902182471</v>
      </c>
      <c r="F69" s="524">
        <f>avgprinc!AC62</f>
        <v>362754.68630798021</v>
      </c>
      <c r="G69" s="62">
        <f>avgprinc!AD62</f>
        <v>740185.4465872196</v>
      </c>
      <c r="H69" s="534">
        <f>B69*0.01/'TA5'!B69</f>
        <v>0.10593338626085821</v>
      </c>
      <c r="I69" s="545">
        <f>C69*0.01/'TA5'!B69</f>
        <v>0.11753746124486496</v>
      </c>
      <c r="J69" s="551">
        <f>D69*0.01/'TA5'!C69</f>
        <v>9.0837673162695878E-2</v>
      </c>
      <c r="K69" s="544">
        <f>E69*0.01/'TA5'!D69</f>
        <v>9.7403468924312619E-2</v>
      </c>
      <c r="L69" s="551">
        <f>F69*0.01/'TA5'!E69</f>
        <v>0.14374444919212692</v>
      </c>
      <c r="M69" s="552">
        <f>G69*0.01/'TA5'!F69</f>
        <v>0.11457790436179492</v>
      </c>
    </row>
    <row r="70" spans="1:13" x14ac:dyDescent="0.2">
      <c r="A70" s="67">
        <v>1974</v>
      </c>
      <c r="B70" s="428">
        <f>avgprinc!Y63</f>
        <v>424931.61086556542</v>
      </c>
      <c r="C70" s="319">
        <f>avgprinc!Z63</f>
        <v>474231.30295419833</v>
      </c>
      <c r="D70" s="524">
        <f>avgprinc!AA63</f>
        <v>394527.19001663342</v>
      </c>
      <c r="E70" s="524">
        <f>avgprinc!AB63</f>
        <v>569846.51217131806</v>
      </c>
      <c r="F70" s="524">
        <f>avgprinc!AC63</f>
        <v>331493.06617533677</v>
      </c>
      <c r="G70" s="62">
        <f>avgprinc!AD63</f>
        <v>702918.54557012708</v>
      </c>
      <c r="H70" s="534">
        <f>B70*0.01/'TA5'!B70</f>
        <v>0.10324409124120849</v>
      </c>
      <c r="I70" s="545">
        <f>C70*0.01/'TA5'!B70</f>
        <v>0.11522225849921598</v>
      </c>
      <c r="J70" s="551">
        <f>D70*0.01/'TA5'!C70</f>
        <v>8.9572038703977341E-2</v>
      </c>
      <c r="K70" s="544">
        <f>E70*0.01/'TA5'!D70</f>
        <v>9.7125270028300292E-2</v>
      </c>
      <c r="L70" s="551">
        <f>F70*0.01/'TA5'!E70</f>
        <v>0.13506178070451821</v>
      </c>
      <c r="M70" s="552">
        <f>G70*0.01/'TA5'!F70</f>
        <v>0.11233362555958591</v>
      </c>
    </row>
    <row r="71" spans="1:13" x14ac:dyDescent="0.2">
      <c r="A71" s="67">
        <v>1975</v>
      </c>
      <c r="B71" s="428">
        <f>avgprinc!Y64</f>
        <v>410643.99671531195</v>
      </c>
      <c r="C71" s="319">
        <f>avgprinc!Z64</f>
        <v>457699.56417004438</v>
      </c>
      <c r="D71" s="524">
        <f>avgprinc!AA64</f>
        <v>378470.66416583315</v>
      </c>
      <c r="E71" s="524">
        <f>avgprinc!AB64</f>
        <v>545152.98479417339</v>
      </c>
      <c r="F71" s="524">
        <f>avgprinc!AC64</f>
        <v>324718.17666131223</v>
      </c>
      <c r="G71" s="62">
        <f>avgprinc!AD64</f>
        <v>677396.29437978193</v>
      </c>
      <c r="H71" s="534">
        <f>B71*0.01/'TA5'!B71</f>
        <v>0.10308504170890843</v>
      </c>
      <c r="I71" s="545">
        <f>C71*0.01/'TA5'!B71</f>
        <v>0.114897524473804</v>
      </c>
      <c r="J71" s="551">
        <f>D71*0.01/'TA5'!C71</f>
        <v>8.9776567234054028E-2</v>
      </c>
      <c r="K71" s="544">
        <f>E71*0.01/'TA5'!D71</f>
        <v>9.8038617660449773E-2</v>
      </c>
      <c r="L71" s="551">
        <f>F71*0.01/'TA5'!E71</f>
        <v>0.13161329430676005</v>
      </c>
      <c r="M71" s="552">
        <f>G71*0.01/'TA5'!F71</f>
        <v>0.11246944777781206</v>
      </c>
    </row>
    <row r="72" spans="1:13" x14ac:dyDescent="0.2">
      <c r="A72" s="67">
        <v>1976</v>
      </c>
      <c r="B72" s="428">
        <f>avgprinc!Y65</f>
        <v>425572.99790083821</v>
      </c>
      <c r="C72" s="319">
        <f>avgprinc!Z65</f>
        <v>473188.09169318998</v>
      </c>
      <c r="D72" s="524">
        <f>avgprinc!AA65</f>
        <v>392356.46747903014</v>
      </c>
      <c r="E72" s="524">
        <f>avgprinc!AB65</f>
        <v>564417.46474606788</v>
      </c>
      <c r="F72" s="524">
        <f>avgprinc!AC65</f>
        <v>337401.34116909525</v>
      </c>
      <c r="G72" s="62">
        <f>avgprinc!AD65</f>
        <v>700382.11948407267</v>
      </c>
      <c r="H72" s="534">
        <f>B72*0.01/'TA5'!B72</f>
        <v>0.10306414978384026</v>
      </c>
      <c r="I72" s="545">
        <f>C72*0.01/'TA5'!B72</f>
        <v>0.11459544801655852</v>
      </c>
      <c r="J72" s="551">
        <f>D72*0.01/'TA5'!C72</f>
        <v>8.9699525165919169E-2</v>
      </c>
      <c r="K72" s="544">
        <f>E72*0.01/'TA5'!D72</f>
        <v>9.8331985098582209E-2</v>
      </c>
      <c r="L72" s="551">
        <f>F72*0.01/'TA5'!E72</f>
        <v>0.13004141922378668</v>
      </c>
      <c r="M72" s="552">
        <f>G72*0.01/'TA5'!F72</f>
        <v>0.11269676638795544</v>
      </c>
    </row>
    <row r="73" spans="1:13" x14ac:dyDescent="0.2">
      <c r="A73" s="67">
        <v>1977</v>
      </c>
      <c r="B73" s="428">
        <f>avgprinc!Y66</f>
        <v>440538.84941017831</v>
      </c>
      <c r="C73" s="319">
        <f>avgprinc!Z66</f>
        <v>489414.27028889023</v>
      </c>
      <c r="D73" s="524">
        <f>avgprinc!AA66</f>
        <v>404174.75080061663</v>
      </c>
      <c r="E73" s="524">
        <f>avgprinc!AB66</f>
        <v>584025.79353427398</v>
      </c>
      <c r="F73" s="524">
        <f>avgprinc!AC66</f>
        <v>348981.08157254412</v>
      </c>
      <c r="G73" s="62">
        <f>avgprinc!AD66</f>
        <v>719646.26810818177</v>
      </c>
      <c r="H73" s="534">
        <f>B73*0.01/'TA5'!B73</f>
        <v>0.10347408991724018</v>
      </c>
      <c r="I73" s="545">
        <f>C73*0.01/'TA5'!B73</f>
        <v>0.11495398482666276</v>
      </c>
      <c r="J73" s="551">
        <f>D73*0.01/'TA5'!C73</f>
        <v>9.004938503810854E-2</v>
      </c>
      <c r="K73" s="544">
        <f>E73*0.01/'TA5'!D73</f>
        <v>9.9215011353905411E-2</v>
      </c>
      <c r="L73" s="551">
        <f>F73*0.01/'TA5'!E73</f>
        <v>0.12890788695609598</v>
      </c>
      <c r="M73" s="552">
        <f>G73*0.01/'TA5'!F73</f>
        <v>0.11358098487842483</v>
      </c>
    </row>
    <row r="74" spans="1:13" x14ac:dyDescent="0.2">
      <c r="A74" s="67">
        <v>1978</v>
      </c>
      <c r="B74" s="428">
        <f>avgprinc!Y67</f>
        <v>456069.86867236433</v>
      </c>
      <c r="C74" s="319">
        <f>avgprinc!Z67</f>
        <v>507368.23878368363</v>
      </c>
      <c r="D74" s="524">
        <f>avgprinc!AA67</f>
        <v>420335.305157742</v>
      </c>
      <c r="E74" s="524">
        <f>avgprinc!AB67</f>
        <v>607201.53754622268</v>
      </c>
      <c r="F74" s="524">
        <f>avgprinc!AC67</f>
        <v>358668.22816786083</v>
      </c>
      <c r="G74" s="62">
        <f>avgprinc!AD67</f>
        <v>741450.12315938412</v>
      </c>
      <c r="H74" s="534">
        <f>B74*0.01/'TA5'!B74</f>
        <v>0.1034481008640671</v>
      </c>
      <c r="I74" s="545">
        <f>C74*0.01/'TA5'!B74</f>
        <v>0.11508385961499282</v>
      </c>
      <c r="J74" s="551">
        <f>D74*0.01/'TA5'!C74</f>
        <v>8.992792455034726E-2</v>
      </c>
      <c r="K74" s="544">
        <f>E74*0.01/'TA5'!D74</f>
        <v>0.10004958213756866</v>
      </c>
      <c r="L74" s="551">
        <f>F74*0.01/'TA5'!E74</f>
        <v>0.12691643779823192</v>
      </c>
      <c r="M74" s="552">
        <f>G74*0.01/'TA5'!F74</f>
        <v>0.11372102002498607</v>
      </c>
    </row>
    <row r="75" spans="1:13" x14ac:dyDescent="0.2">
      <c r="A75" s="72">
        <v>1979</v>
      </c>
      <c r="B75" s="429">
        <f>avgprinc!Y68</f>
        <v>472232.75966892292</v>
      </c>
      <c r="C75" s="320">
        <f>avgprinc!Z68</f>
        <v>523240.16365967208</v>
      </c>
      <c r="D75" s="526">
        <f>avgprinc!AA68</f>
        <v>433637.58605079417</v>
      </c>
      <c r="E75" s="526">
        <f>avgprinc!AB68</f>
        <v>629593.64223831438</v>
      </c>
      <c r="F75" s="526">
        <f>avgprinc!AC68</f>
        <v>367986.85973747959</v>
      </c>
      <c r="G75" s="68">
        <f>avgprinc!AD68</f>
        <v>762469.05979492876</v>
      </c>
      <c r="H75" s="536">
        <f>B75*0.01/'TA5'!B75</f>
        <v>0.10671211034059526</v>
      </c>
      <c r="I75" s="547">
        <f>C75*0.01/'TA5'!B75</f>
        <v>0.11823843419551849</v>
      </c>
      <c r="J75" s="553">
        <f>D75*0.01/'TA5'!C75</f>
        <v>9.2392988502979279E-2</v>
      </c>
      <c r="K75" s="547">
        <f>E75*0.01/'TA5'!D75</f>
        <v>0.10348585993051528</v>
      </c>
      <c r="L75" s="553">
        <f>F75*0.01/'TA5'!E75</f>
        <v>0.12876854836940768</v>
      </c>
      <c r="M75" s="554">
        <f>G75*0.01/'TA5'!F75</f>
        <v>0.11701095104217532</v>
      </c>
    </row>
    <row r="76" spans="1:13" x14ac:dyDescent="0.2">
      <c r="A76" s="67">
        <v>1980</v>
      </c>
      <c r="B76" s="428">
        <f>avgprinc!Y69</f>
        <v>441624.85600867897</v>
      </c>
      <c r="C76" s="319">
        <f>avgprinc!Z69</f>
        <v>491184.82274111384</v>
      </c>
      <c r="D76" s="524">
        <f>avgprinc!AA69</f>
        <v>406689.04639346863</v>
      </c>
      <c r="E76" s="524">
        <f>avgprinc!AB69</f>
        <v>594960.60030796798</v>
      </c>
      <c r="F76" s="524">
        <f>avgprinc!AC69</f>
        <v>344180.72996746999</v>
      </c>
      <c r="G76" s="62">
        <f>avgprinc!AD69</f>
        <v>711058.09525094961</v>
      </c>
      <c r="H76" s="533">
        <f>B76*0.01/'TA5'!B76</f>
        <v>0.10279034078121185</v>
      </c>
      <c r="I76" s="544">
        <f>C76*0.01/'TA5'!B76</f>
        <v>0.11432566493749619</v>
      </c>
      <c r="J76" s="551">
        <f>D76*0.01/'TA5'!C76</f>
        <v>8.9300237596035018E-2</v>
      </c>
      <c r="K76" s="544">
        <f>E76*0.01/'TA5'!D76</f>
        <v>0.10139171779155731</v>
      </c>
      <c r="L76" s="551">
        <f>F76*0.01/'TA5'!E76</f>
        <v>0.1220586225390434</v>
      </c>
      <c r="M76" s="552">
        <f>G76*0.01/'TA5'!F76</f>
        <v>0.11301411688327788</v>
      </c>
    </row>
    <row r="77" spans="1:13" x14ac:dyDescent="0.2">
      <c r="A77" s="67">
        <v>1981</v>
      </c>
      <c r="B77" s="428">
        <f>avgprinc!Y70</f>
        <v>454186.87178928242</v>
      </c>
      <c r="C77" s="319">
        <f>avgprinc!Z70</f>
        <v>500293.39456632803</v>
      </c>
      <c r="D77" s="524">
        <f>avgprinc!AA70</f>
        <v>419660.46018642024</v>
      </c>
      <c r="E77" s="524">
        <f>avgprinc!AB70</f>
        <v>602949.51085175166</v>
      </c>
      <c r="F77" s="524">
        <f>avgprinc!AC70</f>
        <v>360056.36462395469</v>
      </c>
      <c r="G77" s="62">
        <f>avgprinc!AD70</f>
        <v>726181.48262608203</v>
      </c>
      <c r="H77" s="533">
        <f>B77*0.01/'TA5'!B77</f>
        <v>0.10490753501653671</v>
      </c>
      <c r="I77" s="544">
        <f>C77*0.01/'TA5'!B77</f>
        <v>0.11555716395378114</v>
      </c>
      <c r="J77" s="551">
        <f>D77*0.01/'TA5'!C77</f>
        <v>9.1872684657573714E-2</v>
      </c>
      <c r="K77" s="544">
        <f>E77*0.01/'TA5'!D77</f>
        <v>0.10288332402706148</v>
      </c>
      <c r="L77" s="551">
        <f>F77*0.01/'TA5'!E77</f>
        <v>0.12440794706344604</v>
      </c>
      <c r="M77" s="552">
        <f>G77*0.01/'TA5'!F77</f>
        <v>0.11500868946313859</v>
      </c>
    </row>
    <row r="78" spans="1:13" x14ac:dyDescent="0.2">
      <c r="A78" s="67">
        <v>1982</v>
      </c>
      <c r="B78" s="428">
        <f>avgprinc!Y71</f>
        <v>450621.27894777269</v>
      </c>
      <c r="C78" s="319">
        <f>avgprinc!Z71</f>
        <v>497036.38405691611</v>
      </c>
      <c r="D78" s="524">
        <f>avgprinc!AA71</f>
        <v>417726.74273571413</v>
      </c>
      <c r="E78" s="524">
        <f>avgprinc!AB71</f>
        <v>600939.19574146275</v>
      </c>
      <c r="F78" s="524">
        <f>avgprinc!AC71</f>
        <v>360348.83871407929</v>
      </c>
      <c r="G78" s="62">
        <f>avgprinc!AD71</f>
        <v>714586.7661703832</v>
      </c>
      <c r="H78" s="533">
        <f>B78*0.01/'TA5'!B78</f>
        <v>0.10762018710374831</v>
      </c>
      <c r="I78" s="544">
        <f>C78*0.01/'TA5'!B78</f>
        <v>0.11870533227920529</v>
      </c>
      <c r="J78" s="551">
        <f>D78*0.01/'TA5'!C78</f>
        <v>9.4744533300399766E-2</v>
      </c>
      <c r="K78" s="544">
        <f>E78*0.01/'TA5'!D78</f>
        <v>0.10617999732494356</v>
      </c>
      <c r="L78" s="551">
        <f>F78*0.01/'TA5'!E78</f>
        <v>0.12678006291389465</v>
      </c>
      <c r="M78" s="552">
        <f>G78*0.01/'TA5'!F78</f>
        <v>0.11728651821613312</v>
      </c>
    </row>
    <row r="79" spans="1:13" x14ac:dyDescent="0.2">
      <c r="A79" s="67">
        <v>1983</v>
      </c>
      <c r="B79" s="428">
        <f>avgprinc!Y72</f>
        <v>472111.57947082142</v>
      </c>
      <c r="C79" s="319">
        <f>avgprinc!Z72</f>
        <v>518019.98317656032</v>
      </c>
      <c r="D79" s="524">
        <f>avgprinc!AA72</f>
        <v>435551.73848444154</v>
      </c>
      <c r="E79" s="524">
        <f>avgprinc!AB72</f>
        <v>629396.92862811475</v>
      </c>
      <c r="F79" s="524">
        <f>avgprinc!AC72</f>
        <v>373671.74927061307</v>
      </c>
      <c r="G79" s="62">
        <f>avgprinc!AD72</f>
        <v>746807.29441498604</v>
      </c>
      <c r="H79" s="533">
        <f>B79*0.01/'TA5'!B79</f>
        <v>0.1110137552022934</v>
      </c>
      <c r="I79" s="544">
        <f>C79*0.01/'TA5'!B79</f>
        <v>0.12180879712104797</v>
      </c>
      <c r="J79" s="551">
        <f>D79*0.01/'TA5'!C79</f>
        <v>9.7753852605819716E-2</v>
      </c>
      <c r="K79" s="544">
        <f>E79*0.01/'TA5'!D79</f>
        <v>0.11115203052759169</v>
      </c>
      <c r="L79" s="551">
        <f>F79*0.01/'TA5'!E79</f>
        <v>0.12601643800735474</v>
      </c>
      <c r="M79" s="552">
        <f>G79*0.01/'TA5'!F79</f>
        <v>0.12126045674085614</v>
      </c>
    </row>
    <row r="80" spans="1:13" x14ac:dyDescent="0.2">
      <c r="A80" s="67">
        <v>1984</v>
      </c>
      <c r="B80" s="428">
        <f>avgprinc!Y73</f>
        <v>523604.08868134092</v>
      </c>
      <c r="C80" s="319">
        <f>avgprinc!Z73</f>
        <v>572537.28015209071</v>
      </c>
      <c r="D80" s="524">
        <f>avgprinc!AA73</f>
        <v>503943.19676877558</v>
      </c>
      <c r="E80" s="524">
        <f>avgprinc!AB73</f>
        <v>693625.44510666269</v>
      </c>
      <c r="F80" s="524">
        <f>avgprinc!AC73</f>
        <v>422709.31407777604</v>
      </c>
      <c r="G80" s="62">
        <f>avgprinc!AD73</f>
        <v>826788.79909391992</v>
      </c>
      <c r="H80" s="533">
        <f>B80*0.01/'TA5'!B80</f>
        <v>0.11542837321758269</v>
      </c>
      <c r="I80" s="544">
        <f>C80*0.01/'TA5'!B80</f>
        <v>0.12621568143367765</v>
      </c>
      <c r="J80" s="551">
        <f>D80*0.01/'TA5'!C80</f>
        <v>0.10654710233211517</v>
      </c>
      <c r="K80" s="544">
        <f>E80*0.01/'TA5'!D80</f>
        <v>0.1155104413628578</v>
      </c>
      <c r="L80" s="551">
        <f>F80*0.01/'TA5'!E80</f>
        <v>0.13271629810333255</v>
      </c>
      <c r="M80" s="552">
        <f>G80*0.01/'TA5'!F80</f>
        <v>0.12594087421894073</v>
      </c>
    </row>
    <row r="81" spans="1:13" x14ac:dyDescent="0.2">
      <c r="A81" s="67">
        <v>1985</v>
      </c>
      <c r="B81" s="428">
        <f>avgprinc!Y74</f>
        <v>541507.14154516603</v>
      </c>
      <c r="C81" s="319">
        <f>avgprinc!Z74</f>
        <v>589616.58655560284</v>
      </c>
      <c r="D81" s="524">
        <f>avgprinc!AA74</f>
        <v>512302.72535507526</v>
      </c>
      <c r="E81" s="524">
        <f>avgprinc!AB74</f>
        <v>702493.87314731034</v>
      </c>
      <c r="F81" s="524">
        <f>avgprinc!AC74</f>
        <v>444966.19758153422</v>
      </c>
      <c r="G81" s="62">
        <f>avgprinc!AD74</f>
        <v>849639.44214645179</v>
      </c>
      <c r="H81" s="533">
        <f>B81*0.01/'TA5'!B81</f>
        <v>0.11735387891530988</v>
      </c>
      <c r="I81" s="544">
        <f>C81*0.01/'TA5'!B81</f>
        <v>0.12778002023696899</v>
      </c>
      <c r="J81" s="551">
        <f>D81*0.01/'TA5'!C81</f>
        <v>0.1066137030720711</v>
      </c>
      <c r="K81" s="544">
        <f>E81*0.01/'TA5'!D81</f>
        <v>0.11520206183195114</v>
      </c>
      <c r="L81" s="551">
        <f>F81*0.01/'TA5'!E81</f>
        <v>0.1365227997303009</v>
      </c>
      <c r="M81" s="552">
        <f>G81*0.01/'TA5'!F81</f>
        <v>0.127793088555336</v>
      </c>
    </row>
    <row r="82" spans="1:13" x14ac:dyDescent="0.2">
      <c r="A82" s="67">
        <v>1986</v>
      </c>
      <c r="B82" s="428">
        <f>avgprinc!Y75</f>
        <v>529356.84911662468</v>
      </c>
      <c r="C82" s="319">
        <f>avgprinc!Z75</f>
        <v>579586.05602932547</v>
      </c>
      <c r="D82" s="524">
        <f>avgprinc!AA75</f>
        <v>511994.55840449868</v>
      </c>
      <c r="E82" s="524">
        <f>avgprinc!AB75</f>
        <v>705677.38607495406</v>
      </c>
      <c r="F82" s="524">
        <f>avgprinc!AC75</f>
        <v>420094.7682451515</v>
      </c>
      <c r="G82" s="62">
        <f>avgprinc!AD75</f>
        <v>828712.70011771959</v>
      </c>
      <c r="H82" s="533">
        <f>B82*0.01/'TA5'!B82</f>
        <v>0.11371186375617981</v>
      </c>
      <c r="I82" s="544">
        <f>C82*0.01/'TA5'!B82</f>
        <v>0.12450166791677479</v>
      </c>
      <c r="J82" s="551">
        <f>D82*0.01/'TA5'!C82</f>
        <v>0.10476227104663852</v>
      </c>
      <c r="K82" s="544">
        <f>E82*0.01/'TA5'!D82</f>
        <v>0.11427059024572371</v>
      </c>
      <c r="L82" s="551">
        <f>F82*0.01/'TA5'!E82</f>
        <v>0.1281171441078186</v>
      </c>
      <c r="M82" s="552">
        <f>G82*0.01/'TA5'!F82</f>
        <v>0.12449923157691956</v>
      </c>
    </row>
    <row r="83" spans="1:13" x14ac:dyDescent="0.2">
      <c r="A83" s="67">
        <v>1987</v>
      </c>
      <c r="B83" s="428">
        <f>avgprinc!Y76</f>
        <v>597872.56824452465</v>
      </c>
      <c r="C83" s="319">
        <f>avgprinc!Z76</f>
        <v>653003.49830339442</v>
      </c>
      <c r="D83" s="524">
        <f>avgprinc!AA76</f>
        <v>590559.50078095763</v>
      </c>
      <c r="E83" s="524">
        <f>avgprinc!AB76</f>
        <v>820475.24099867314</v>
      </c>
      <c r="F83" s="524">
        <f>avgprinc!AC76</f>
        <v>448940.44746809226</v>
      </c>
      <c r="G83" s="62">
        <f>avgprinc!AD76</f>
        <v>932231.52355903457</v>
      </c>
      <c r="H83" s="533">
        <f>B83*0.01/'TA5'!B83</f>
        <v>0.12465806305408479</v>
      </c>
      <c r="I83" s="544">
        <f>C83*0.01/'TA5'!B83</f>
        <v>0.13615301251411441</v>
      </c>
      <c r="J83" s="551">
        <f>D83*0.01/'TA5'!C83</f>
        <v>0.11568520218133926</v>
      </c>
      <c r="K83" s="544">
        <f>E83*0.01/'TA5'!D83</f>
        <v>0.12943930923938751</v>
      </c>
      <c r="L83" s="551">
        <f>F83*0.01/'TA5'!E83</f>
        <v>0.1328473836183548</v>
      </c>
      <c r="M83" s="552">
        <f>G83*0.01/'TA5'!F83</f>
        <v>0.13700070977210999</v>
      </c>
    </row>
    <row r="84" spans="1:13" x14ac:dyDescent="0.2">
      <c r="A84" s="67">
        <v>1988</v>
      </c>
      <c r="B84" s="428">
        <f>avgprinc!Y77</f>
        <v>706657.23830412631</v>
      </c>
      <c r="C84" s="319">
        <f>avgprinc!Z77</f>
        <v>763644.73311992991</v>
      </c>
      <c r="D84" s="524">
        <f>avgprinc!AA77</f>
        <v>712156.68865077244</v>
      </c>
      <c r="E84" s="524">
        <f>avgprinc!AB77</f>
        <v>980064.73967738484</v>
      </c>
      <c r="F84" s="524">
        <f>avgprinc!AC77</f>
        <v>508829.68475756707</v>
      </c>
      <c r="G84" s="62">
        <f>avgprinc!AD77</f>
        <v>1092023.9090456583</v>
      </c>
      <c r="H84" s="533">
        <f>B84*0.01/'TA5'!B84</f>
        <v>0.14139774441719058</v>
      </c>
      <c r="I84" s="544">
        <f>C84*0.01/'TA5'!B84</f>
        <v>0.15280058979988098</v>
      </c>
      <c r="J84" s="551">
        <f>D84*0.01/'TA5'!C84</f>
        <v>0.1333654522895813</v>
      </c>
      <c r="K84" s="544">
        <f>E84*0.01/'TA5'!D84</f>
        <v>0.14844837784767154</v>
      </c>
      <c r="L84" s="551">
        <f>F84*0.01/'TA5'!E84</f>
        <v>0.14479875564575195</v>
      </c>
      <c r="M84" s="552">
        <f>G84*0.01/'TA5'!F84</f>
        <v>0.15441395342350009</v>
      </c>
    </row>
    <row r="85" spans="1:13" x14ac:dyDescent="0.2">
      <c r="A85" s="72">
        <v>1989</v>
      </c>
      <c r="B85" s="429">
        <f>avgprinc!Y78</f>
        <v>693223.09884642344</v>
      </c>
      <c r="C85" s="320">
        <f>avgprinc!Z78</f>
        <v>749236.37044580153</v>
      </c>
      <c r="D85" s="526">
        <f>avgprinc!AA78</f>
        <v>692390.83264429471</v>
      </c>
      <c r="E85" s="526">
        <f>avgprinc!AB78</f>
        <v>946963.59426671825</v>
      </c>
      <c r="F85" s="526">
        <f>avgprinc!AC78</f>
        <v>517704.12257123605</v>
      </c>
      <c r="G85" s="68">
        <f>avgprinc!AD78</f>
        <v>1066909.9026155367</v>
      </c>
      <c r="H85" s="536">
        <f>B85*0.01/'TA5'!B85</f>
        <v>0.13705763220787051</v>
      </c>
      <c r="I85" s="547">
        <f>C85*0.01/'TA5'!B85</f>
        <v>0.14813205599784854</v>
      </c>
      <c r="J85" s="553">
        <f>D85*0.01/'TA5'!C85</f>
        <v>0.1282065361738205</v>
      </c>
      <c r="K85" s="547">
        <f>E85*0.01/'TA5'!D85</f>
        <v>0.14310002326965329</v>
      </c>
      <c r="L85" s="553">
        <f>F85*0.01/'TA5'!E85</f>
        <v>0.14282438158988955</v>
      </c>
      <c r="M85" s="554">
        <f>G85*0.01/'TA5'!F85</f>
        <v>0.14976242184638977</v>
      </c>
    </row>
    <row r="86" spans="1:13" x14ac:dyDescent="0.2">
      <c r="A86" s="67">
        <v>1990</v>
      </c>
      <c r="B86" s="428">
        <f>avgprinc!Y79</f>
        <v>695721.12905105785</v>
      </c>
      <c r="C86" s="319">
        <f>avgprinc!Z79</f>
        <v>753456.03907723504</v>
      </c>
      <c r="D86" s="524">
        <f>avgprinc!AA79</f>
        <v>702460.93986138212</v>
      </c>
      <c r="E86" s="524">
        <f>avgprinc!AB79</f>
        <v>964997.59894446179</v>
      </c>
      <c r="F86" s="524">
        <f>avgprinc!AC79</f>
        <v>504202.28944605996</v>
      </c>
      <c r="G86" s="62">
        <f>avgprinc!AD79</f>
        <v>1068012.2937233397</v>
      </c>
      <c r="H86" s="533">
        <f>B86*0.01/'TA5'!B86</f>
        <v>0.13767327368259427</v>
      </c>
      <c r="I86" s="544">
        <f>C86*0.01/'TA5'!B86</f>
        <v>0.14909818768501279</v>
      </c>
      <c r="J86" s="551">
        <f>D86*0.01/'TA5'!C86</f>
        <v>0.12979425489902499</v>
      </c>
      <c r="K86" s="544">
        <f>E86*0.01/'TA5'!D86</f>
        <v>0.14613598585128787</v>
      </c>
      <c r="L86" s="551">
        <f>F86*0.01/'TA5'!E86</f>
        <v>0.13903270661830902</v>
      </c>
      <c r="M86" s="552">
        <f>G86*0.01/'TA5'!F86</f>
        <v>0.15049342811107633</v>
      </c>
    </row>
    <row r="87" spans="1:13" x14ac:dyDescent="0.2">
      <c r="A87" s="67">
        <v>1991</v>
      </c>
      <c r="B87" s="428">
        <f>avgprinc!Y80</f>
        <v>651601.9522080936</v>
      </c>
      <c r="C87" s="319">
        <f>avgprinc!Z80</f>
        <v>710162.73939228454</v>
      </c>
      <c r="D87" s="524">
        <f>avgprinc!AA80</f>
        <v>652876.03479308623</v>
      </c>
      <c r="E87" s="524">
        <f>avgprinc!AB80</f>
        <v>897079.9126027443</v>
      </c>
      <c r="F87" s="524">
        <f>avgprinc!AC80</f>
        <v>480906.46314000903</v>
      </c>
      <c r="G87" s="62">
        <f>avgprinc!AD80</f>
        <v>1004309.1649272663</v>
      </c>
      <c r="H87" s="533">
        <f>B87*0.01/'TA5'!B87</f>
        <v>0.13163711130619049</v>
      </c>
      <c r="I87" s="544">
        <f>C87*0.01/'TA5'!B87</f>
        <v>0.14346760511398318</v>
      </c>
      <c r="J87" s="551">
        <f>D87*0.01/'TA5'!C87</f>
        <v>0.12293167412281038</v>
      </c>
      <c r="K87" s="544">
        <f>E87*0.01/'TA5'!D87</f>
        <v>0.13996560871601108</v>
      </c>
      <c r="L87" s="551">
        <f>F87*0.01/'TA5'!E87</f>
        <v>0.1333850622177124</v>
      </c>
      <c r="M87" s="552">
        <f>G87*0.01/'TA5'!F87</f>
        <v>0.14492298662662506</v>
      </c>
    </row>
    <row r="88" spans="1:13" x14ac:dyDescent="0.2">
      <c r="A88" s="67">
        <v>1992</v>
      </c>
      <c r="B88" s="428">
        <f>avgprinc!Y81</f>
        <v>713035.34029920935</v>
      </c>
      <c r="C88" s="319">
        <f>avgprinc!Z81</f>
        <v>773816.48703080823</v>
      </c>
      <c r="D88" s="524">
        <f>avgprinc!AA81</f>
        <v>722877.83355266589</v>
      </c>
      <c r="E88" s="524">
        <f>avgprinc!AB81</f>
        <v>1008500.4418226049</v>
      </c>
      <c r="F88" s="524">
        <f>avgprinc!AC81</f>
        <v>499135.54594674124</v>
      </c>
      <c r="G88" s="62">
        <f>avgprinc!AD81</f>
        <v>1092135.4856704257</v>
      </c>
      <c r="H88" s="533">
        <f>B88*0.01/'TA5'!B88</f>
        <v>0.14131388068199158</v>
      </c>
      <c r="I88" s="544">
        <f>C88*0.01/'TA5'!B88</f>
        <v>0.15335987508296967</v>
      </c>
      <c r="J88" s="551">
        <f>D88*0.01/'TA5'!C88</f>
        <v>0.13320694863796231</v>
      </c>
      <c r="K88" s="544">
        <f>E88*0.01/'TA5'!D88</f>
        <v>0.15432235598564148</v>
      </c>
      <c r="L88" s="551">
        <f>F88*0.01/'TA5'!E88</f>
        <v>0.13541783392429355</v>
      </c>
      <c r="M88" s="552">
        <f>G88*0.01/'TA5'!F88</f>
        <v>0.15539103746414185</v>
      </c>
    </row>
    <row r="89" spans="1:13" x14ac:dyDescent="0.2">
      <c r="A89" s="67">
        <v>1993</v>
      </c>
      <c r="B89" s="428">
        <f>avgprinc!Y82</f>
        <v>692891.89218349266</v>
      </c>
      <c r="C89" s="319">
        <f>avgprinc!Z82</f>
        <v>757686.33050558972</v>
      </c>
      <c r="D89" s="524">
        <f>avgprinc!AA82</f>
        <v>700328.67002970912</v>
      </c>
      <c r="E89" s="524">
        <f>avgprinc!AB82</f>
        <v>965079.13669085642</v>
      </c>
      <c r="F89" s="524">
        <f>avgprinc!AC82</f>
        <v>509633.97622250434</v>
      </c>
      <c r="G89" s="62">
        <f>avgprinc!AD82</f>
        <v>1067558.8343758832</v>
      </c>
      <c r="H89" s="533">
        <f>B89*0.01/'TA5'!B89</f>
        <v>0.13616245985031128</v>
      </c>
      <c r="I89" s="544">
        <f>C89*0.01/'TA5'!B89</f>
        <v>0.14889542758464813</v>
      </c>
      <c r="J89" s="551">
        <f>D89*0.01/'TA5'!C89</f>
        <v>0.12746270000934604</v>
      </c>
      <c r="K89" s="544">
        <f>E89*0.01/'TA5'!D89</f>
        <v>0.14542217552661899</v>
      </c>
      <c r="L89" s="551">
        <f>F89*0.01/'TA5'!E89</f>
        <v>0.13819247484207153</v>
      </c>
      <c r="M89" s="552">
        <f>G89*0.01/'TA5'!F89</f>
        <v>0.15079331398010254</v>
      </c>
    </row>
    <row r="90" spans="1:13" x14ac:dyDescent="0.2">
      <c r="A90" s="67">
        <v>1994</v>
      </c>
      <c r="B90" s="428">
        <f>avgprinc!Y83</f>
        <v>708351.87503936514</v>
      </c>
      <c r="C90" s="319">
        <f>avgprinc!Z83</f>
        <v>774756.88774026802</v>
      </c>
      <c r="D90" s="524">
        <f>avgprinc!AA83</f>
        <v>710039.1509816394</v>
      </c>
      <c r="E90" s="524">
        <f>avgprinc!AB83</f>
        <v>980083.51913797297</v>
      </c>
      <c r="F90" s="524">
        <f>avgprinc!AC83</f>
        <v>523009.5126412813</v>
      </c>
      <c r="G90" s="62">
        <f>avgprinc!AD83</f>
        <v>1090998.2349177068</v>
      </c>
      <c r="H90" s="533">
        <f>B90*0.01/'TA5'!B90</f>
        <v>0.13479709625244138</v>
      </c>
      <c r="I90" s="544">
        <f>C90*0.01/'TA5'!B90</f>
        <v>0.14743375778198242</v>
      </c>
      <c r="J90" s="551">
        <f>D90*0.01/'TA5'!C90</f>
        <v>0.12528279423713684</v>
      </c>
      <c r="K90" s="544">
        <f>E90*0.01/'TA5'!D90</f>
        <v>0.14342963695526123</v>
      </c>
      <c r="L90" s="551">
        <f>F90*0.01/'TA5'!E90</f>
        <v>0.13723276555538177</v>
      </c>
      <c r="M90" s="552">
        <f>G90*0.01/'TA5'!F90</f>
        <v>0.14961877465248108</v>
      </c>
    </row>
    <row r="91" spans="1:13" x14ac:dyDescent="0.2">
      <c r="A91" s="67">
        <v>1995</v>
      </c>
      <c r="B91" s="428">
        <f>avgprinc!Y84</f>
        <v>753340.99677236157</v>
      </c>
      <c r="C91" s="319">
        <f>avgprinc!Z84</f>
        <v>821388.53990369127</v>
      </c>
      <c r="D91" s="524">
        <f>avgprinc!AA84</f>
        <v>762695.08109448582</v>
      </c>
      <c r="E91" s="524">
        <f>avgprinc!AB84</f>
        <v>1049329.021204992</v>
      </c>
      <c r="F91" s="524">
        <f>avgprinc!AC84</f>
        <v>551072.06132254028</v>
      </c>
      <c r="G91" s="62">
        <f>avgprinc!AD84</f>
        <v>1156581.3393278208</v>
      </c>
      <c r="H91" s="533">
        <f>B91*0.01/'TA5'!B91</f>
        <v>0.14027577638626096</v>
      </c>
      <c r="I91" s="544">
        <f>C91*0.01/'TA5'!B91</f>
        <v>0.15294656157493591</v>
      </c>
      <c r="J91" s="551">
        <f>D91*0.01/'TA5'!C91</f>
        <v>0.13192263245582581</v>
      </c>
      <c r="K91" s="544">
        <f>E91*0.01/'TA5'!D91</f>
        <v>0.15109612047672269</v>
      </c>
      <c r="L91" s="551">
        <f>F91*0.01/'TA5'!E91</f>
        <v>0.13961711525917053</v>
      </c>
      <c r="M91" s="552">
        <f>G91*0.01/'TA5'!F91</f>
        <v>0.15539561212062838</v>
      </c>
    </row>
    <row r="92" spans="1:13" x14ac:dyDescent="0.2">
      <c r="A92" s="67">
        <v>1996</v>
      </c>
      <c r="B92" s="428">
        <f>avgprinc!Y85</f>
        <v>817490.81837390538</v>
      </c>
      <c r="C92" s="319">
        <f>avgprinc!Z85</f>
        <v>890458.91103489744</v>
      </c>
      <c r="D92" s="524">
        <f>avgprinc!AA85</f>
        <v>818458.25188508653</v>
      </c>
      <c r="E92" s="524">
        <f>avgprinc!AB85</f>
        <v>1140958.9683587579</v>
      </c>
      <c r="F92" s="524">
        <f>avgprinc!AC85</f>
        <v>595849.18202893878</v>
      </c>
      <c r="G92" s="62">
        <f>avgprinc!AD85</f>
        <v>1247821.3525726795</v>
      </c>
      <c r="H92" s="533">
        <f>B92*0.01/'TA5'!B92</f>
        <v>0.1475645303726196</v>
      </c>
      <c r="I92" s="544">
        <f>C92*0.01/'TA5'!B92</f>
        <v>0.16073593497276303</v>
      </c>
      <c r="J92" s="551">
        <f>D92*0.01/'TA5'!C92</f>
        <v>0.13867606222629547</v>
      </c>
      <c r="K92" s="544">
        <f>E92*0.01/'TA5'!D92</f>
        <v>0.16110724210739133</v>
      </c>
      <c r="L92" s="551">
        <f>F92*0.01/'TA5'!E92</f>
        <v>0.14474329352378845</v>
      </c>
      <c r="M92" s="552">
        <f>G92*0.01/'TA5'!F92</f>
        <v>0.16362082958221438</v>
      </c>
    </row>
    <row r="93" spans="1:13" x14ac:dyDescent="0.2">
      <c r="A93" s="67">
        <v>1997</v>
      </c>
      <c r="B93" s="428">
        <f>avgprinc!Y86</f>
        <v>886784.16928790906</v>
      </c>
      <c r="C93" s="319">
        <f>avgprinc!Z86</f>
        <v>961152.31699533726</v>
      </c>
      <c r="D93" s="524">
        <f>avgprinc!AA86</f>
        <v>894206.82426268619</v>
      </c>
      <c r="E93" s="524">
        <f>avgprinc!AB86</f>
        <v>1240905.9860000971</v>
      </c>
      <c r="F93" s="524">
        <f>avgprinc!AC86</f>
        <v>637794.5152977024</v>
      </c>
      <c r="G93" s="62">
        <f>avgprinc!AD86</f>
        <v>1346616.9199901186</v>
      </c>
      <c r="H93" s="533">
        <f>B93*0.01/'TA5'!B93</f>
        <v>0.15446168184280398</v>
      </c>
      <c r="I93" s="544">
        <f>C93*0.01/'TA5'!B93</f>
        <v>0.16741526126861575</v>
      </c>
      <c r="J93" s="551">
        <f>D93*0.01/'TA5'!C93</f>
        <v>0.14613088965415952</v>
      </c>
      <c r="K93" s="544">
        <f>E93*0.01/'TA5'!D93</f>
        <v>0.16793213784694669</v>
      </c>
      <c r="L93" s="551">
        <f>F93*0.01/'TA5'!E93</f>
        <v>0.1502961665391922</v>
      </c>
      <c r="M93" s="552">
        <f>G93*0.01/'TA5'!F93</f>
        <v>0.17054109275341037</v>
      </c>
    </row>
    <row r="94" spans="1:13" x14ac:dyDescent="0.2">
      <c r="A94" s="67">
        <v>1998</v>
      </c>
      <c r="B94" s="428">
        <f>avgprinc!Y87</f>
        <v>945941.03865486418</v>
      </c>
      <c r="C94" s="319">
        <f>avgprinc!Z87</f>
        <v>1025651.7534029911</v>
      </c>
      <c r="D94" s="524">
        <f>avgprinc!AA87</f>
        <v>958208.08060905954</v>
      </c>
      <c r="E94" s="524">
        <f>avgprinc!AB87</f>
        <v>1338653.7534532677</v>
      </c>
      <c r="F94" s="524">
        <f>avgprinc!AC87</f>
        <v>668436.73183969059</v>
      </c>
      <c r="G94" s="62">
        <f>avgprinc!AD87</f>
        <v>1431449.275431277</v>
      </c>
      <c r="H94" s="533">
        <f>B94*0.01/'TA5'!B94</f>
        <v>0.15869180858135223</v>
      </c>
      <c r="I94" s="544">
        <f>C94*0.01/'TA5'!B94</f>
        <v>0.17206414043903351</v>
      </c>
      <c r="J94" s="551">
        <f>D94*0.01/'TA5'!C94</f>
        <v>0.15019221603870392</v>
      </c>
      <c r="K94" s="544">
        <f>E94*0.01/'TA5'!D94</f>
        <v>0.17467789351940155</v>
      </c>
      <c r="L94" s="551">
        <f>F94*0.01/'TA5'!E94</f>
        <v>0.15164740383625028</v>
      </c>
      <c r="M94" s="552">
        <f>G94*0.01/'TA5'!F94</f>
        <v>0.17513610422611234</v>
      </c>
    </row>
    <row r="95" spans="1:13" x14ac:dyDescent="0.2">
      <c r="A95" s="72">
        <v>1999</v>
      </c>
      <c r="B95" s="429">
        <f>avgprinc!Y88</f>
        <v>996953.81250942941</v>
      </c>
      <c r="C95" s="320">
        <f>avgprinc!Z88</f>
        <v>1081924.8185690641</v>
      </c>
      <c r="D95" s="526">
        <f>avgprinc!AA88</f>
        <v>1021868.3721096115</v>
      </c>
      <c r="E95" s="526">
        <f>avgprinc!AB88</f>
        <v>1436042.3128176434</v>
      </c>
      <c r="F95" s="526">
        <f>avgprinc!AC88</f>
        <v>688092.35737030499</v>
      </c>
      <c r="G95" s="68">
        <f>avgprinc!AD88</f>
        <v>1502068.4609689447</v>
      </c>
      <c r="H95" s="536">
        <f>B95*0.01/'TA5'!B95</f>
        <v>0.16238927841186521</v>
      </c>
      <c r="I95" s="547">
        <f>C95*0.01/'TA5'!B95</f>
        <v>0.17622981965541837</v>
      </c>
      <c r="J95" s="553">
        <f>D95*0.01/'TA5'!C95</f>
        <v>0.15510557591915133</v>
      </c>
      <c r="K95" s="547">
        <f>E95*0.01/'TA5'!D95</f>
        <v>0.18136186897754669</v>
      </c>
      <c r="L95" s="553">
        <f>F95*0.01/'TA5'!E95</f>
        <v>0.15222875773906708</v>
      </c>
      <c r="M95" s="554">
        <f>G95*0.01/'TA5'!F95</f>
        <v>0.17919449508190158</v>
      </c>
    </row>
    <row r="96" spans="1:13" x14ac:dyDescent="0.2">
      <c r="A96" s="77">
        <v>2000</v>
      </c>
      <c r="B96" s="430">
        <f>avgprinc!Y89</f>
        <v>1075490.0640418094</v>
      </c>
      <c r="C96" s="321">
        <f>avgprinc!Z89</f>
        <v>1165143.1003099568</v>
      </c>
      <c r="D96" s="528">
        <f>avgprinc!AA89</f>
        <v>1087320.4564184844</v>
      </c>
      <c r="E96" s="528">
        <f>avgprinc!AB89</f>
        <v>1554549.1210130441</v>
      </c>
      <c r="F96" s="528">
        <f>avgprinc!AC89</f>
        <v>734897.99100055941</v>
      </c>
      <c r="G96" s="74">
        <f>avgprinc!AD89</f>
        <v>1613232.4618929368</v>
      </c>
      <c r="H96" s="537">
        <f>B96*0.01/'TA5'!B96</f>
        <v>0.16952753067016602</v>
      </c>
      <c r="I96" s="548">
        <f>C96*0.01/'TA5'!B96</f>
        <v>0.18365937471389768</v>
      </c>
      <c r="J96" s="555">
        <f>D96*0.01/'TA5'!C96</f>
        <v>0.16075351834297177</v>
      </c>
      <c r="K96" s="548">
        <f>E96*0.01/'TA5'!D96</f>
        <v>0.19055323302745819</v>
      </c>
      <c r="L96" s="555">
        <f>F96*0.01/'TA5'!E96</f>
        <v>0.15703286230564112</v>
      </c>
      <c r="M96" s="556">
        <f>G96*0.01/'TA5'!F96</f>
        <v>0.18655213713645932</v>
      </c>
    </row>
    <row r="97" spans="1:13" x14ac:dyDescent="0.2">
      <c r="A97" s="67">
        <v>2001</v>
      </c>
      <c r="B97" s="428">
        <f>avgprinc!Y90</f>
        <v>1025758.5313908539</v>
      </c>
      <c r="C97" s="319">
        <f>avgprinc!Z90</f>
        <v>1113813.3000511297</v>
      </c>
      <c r="D97" s="524">
        <f>avgprinc!AA90</f>
        <v>1027361.2302782524</v>
      </c>
      <c r="E97" s="524">
        <f>avgprinc!AB90</f>
        <v>1461731.7586454761</v>
      </c>
      <c r="F97" s="524">
        <f>avgprinc!AC90</f>
        <v>719249.71984434151</v>
      </c>
      <c r="G97" s="62">
        <f>avgprinc!AD90</f>
        <v>1543990.4628147329</v>
      </c>
      <c r="H97" s="533">
        <f>B97*0.01/'TA5'!B97</f>
        <v>0.16248239576816556</v>
      </c>
      <c r="I97" s="544">
        <f>C97*0.01/'TA5'!B97</f>
        <v>0.17643046379089353</v>
      </c>
      <c r="J97" s="551">
        <f>D97*0.01/'TA5'!C97</f>
        <v>0.15266576409339905</v>
      </c>
      <c r="K97" s="544">
        <f>E97*0.01/'TA5'!D97</f>
        <v>0.18031162023544309</v>
      </c>
      <c r="L97" s="551">
        <f>F97*0.01/'TA5'!E97</f>
        <v>0.15407872200012207</v>
      </c>
      <c r="M97" s="552">
        <f>G97*0.01/'TA5'!F97</f>
        <v>0.17901045083999634</v>
      </c>
    </row>
    <row r="98" spans="1:13" x14ac:dyDescent="0.2">
      <c r="A98" s="67">
        <v>2002</v>
      </c>
      <c r="B98" s="428">
        <f>avgprinc!Y91</f>
        <v>994599.9038309328</v>
      </c>
      <c r="C98" s="319">
        <f>avgprinc!Z91</f>
        <v>1081049.3037772507</v>
      </c>
      <c r="D98" s="524">
        <f>avgprinc!AA91</f>
        <v>987188.98572273203</v>
      </c>
      <c r="E98" s="524">
        <f>avgprinc!AB91</f>
        <v>1392252.7699455107</v>
      </c>
      <c r="F98" s="524">
        <f>avgprinc!AC91</f>
        <v>727986.49608702294</v>
      </c>
      <c r="G98" s="62">
        <f>avgprinc!AD91</f>
        <v>1497154.408361407</v>
      </c>
      <c r="H98" s="533">
        <f>B98*0.01/'TA5'!B98</f>
        <v>0.15790157020092013</v>
      </c>
      <c r="I98" s="544">
        <f>C98*0.01/'TA5'!B98</f>
        <v>0.17162618041038513</v>
      </c>
      <c r="J98" s="551">
        <f>D98*0.01/'TA5'!C98</f>
        <v>0.14722274243831635</v>
      </c>
      <c r="K98" s="544">
        <f>E98*0.01/'TA5'!D98</f>
        <v>0.17381611466407776</v>
      </c>
      <c r="L98" s="551">
        <f>F98*0.01/'TA5'!E98</f>
        <v>0.15397226810455322</v>
      </c>
      <c r="M98" s="552">
        <f>G98*0.01/'TA5'!F98</f>
        <v>0.17434935271739957</v>
      </c>
    </row>
    <row r="99" spans="1:13" x14ac:dyDescent="0.2">
      <c r="A99" s="67">
        <v>2003</v>
      </c>
      <c r="B99" s="428">
        <f>avgprinc!Y92</f>
        <v>1018356.1869778825</v>
      </c>
      <c r="C99" s="319">
        <f>avgprinc!Z92</f>
        <v>1103151.3252987196</v>
      </c>
      <c r="D99" s="524">
        <f>avgprinc!AA92</f>
        <v>1010871.9961522074</v>
      </c>
      <c r="E99" s="524">
        <f>avgprinc!AB92</f>
        <v>1411502.8093609349</v>
      </c>
      <c r="F99" s="524">
        <f>avgprinc!AC92</f>
        <v>755421.24516762712</v>
      </c>
      <c r="G99" s="62">
        <f>avgprinc!AD92</f>
        <v>1532151.9478992347</v>
      </c>
      <c r="H99" s="533">
        <f>B99*0.01/'TA5'!B99</f>
        <v>0.15999495983123779</v>
      </c>
      <c r="I99" s="544">
        <f>C99*0.01/'TA5'!B99</f>
        <v>0.17331720888614655</v>
      </c>
      <c r="J99" s="551">
        <f>D99*0.01/'TA5'!C99</f>
        <v>0.1490636616945267</v>
      </c>
      <c r="K99" s="544">
        <f>E99*0.01/'TA5'!D99</f>
        <v>0.17610672116279602</v>
      </c>
      <c r="L99" s="551">
        <f>F99*0.01/'TA5'!E99</f>
        <v>0.15579915046691895</v>
      </c>
      <c r="M99" s="552">
        <f>G99*0.01/'TA5'!F99</f>
        <v>0.17649346590042111</v>
      </c>
    </row>
    <row r="100" spans="1:13" x14ac:dyDescent="0.2">
      <c r="A100" s="67">
        <v>2004</v>
      </c>
      <c r="B100" s="428">
        <f>avgprinc!Y93</f>
        <v>1092024.4617006294</v>
      </c>
      <c r="C100" s="319">
        <f>avgprinc!Z93</f>
        <v>1178472.5049852936</v>
      </c>
      <c r="D100" s="524">
        <f>avgprinc!AA93</f>
        <v>1090948.4998655308</v>
      </c>
      <c r="E100" s="524">
        <f>avgprinc!AB93</f>
        <v>1524524.4230624288</v>
      </c>
      <c r="F100" s="524">
        <f>avgprinc!AC93</f>
        <v>794335.78069431393</v>
      </c>
      <c r="G100" s="62">
        <f>avgprinc!AD93</f>
        <v>1637919.7505366146</v>
      </c>
      <c r="H100" s="533">
        <f>B100*0.01/'TA5'!B100</f>
        <v>0.16668035089969635</v>
      </c>
      <c r="I100" s="544">
        <f>C100*0.01/'TA5'!B100</f>
        <v>0.1798752844333649</v>
      </c>
      <c r="J100" s="551">
        <f>D100*0.01/'TA5'!C100</f>
        <v>0.15645362436771396</v>
      </c>
      <c r="K100" s="544">
        <f>E100*0.01/'TA5'!D100</f>
        <v>0.18465310335159302</v>
      </c>
      <c r="L100" s="551">
        <f>F100*0.01/'TA5'!E100</f>
        <v>0.15916021168231964</v>
      </c>
      <c r="M100" s="552">
        <f>G100*0.01/'TA5'!F100</f>
        <v>0.18344733119010925</v>
      </c>
    </row>
    <row r="101" spans="1:13" x14ac:dyDescent="0.2">
      <c r="A101" s="67">
        <v>2005</v>
      </c>
      <c r="B101" s="428">
        <f>avgprinc!Y94</f>
        <v>1174325.2277115753</v>
      </c>
      <c r="C101" s="319">
        <f>avgprinc!Z94</f>
        <v>1259370.48112965</v>
      </c>
      <c r="D101" s="524">
        <f>avgprinc!AA94</f>
        <v>1175887.7931467455</v>
      </c>
      <c r="E101" s="524">
        <f>avgprinc!AB94</f>
        <v>1630451.4690296864</v>
      </c>
      <c r="F101" s="524">
        <f>avgprinc!AC94</f>
        <v>854628.86118257861</v>
      </c>
      <c r="G101" s="62">
        <f>avgprinc!AD94</f>
        <v>1751137.1139028789</v>
      </c>
      <c r="H101" s="533">
        <f>B101*0.01/'TA5'!B101</f>
        <v>0.17488057911396024</v>
      </c>
      <c r="I101" s="544">
        <f>C101*0.01/'TA5'!B101</f>
        <v>0.1875455230474472</v>
      </c>
      <c r="J101" s="551">
        <f>D101*0.01/'TA5'!C101</f>
        <v>0.16547389328479767</v>
      </c>
      <c r="K101" s="544">
        <f>E101*0.01/'TA5'!D101</f>
        <v>0.19252282381057739</v>
      </c>
      <c r="L101" s="551">
        <f>F101*0.01/'TA5'!E101</f>
        <v>0.16750824451446533</v>
      </c>
      <c r="M101" s="552">
        <f>G101*0.01/'TA5'!F101</f>
        <v>0.19221122562885284</v>
      </c>
    </row>
    <row r="102" spans="1:13" x14ac:dyDescent="0.2">
      <c r="A102" s="67">
        <v>2006</v>
      </c>
      <c r="B102" s="428">
        <f>avgprinc!Y95</f>
        <v>1245017.4232001256</v>
      </c>
      <c r="C102" s="319">
        <f>avgprinc!Z95</f>
        <v>1332724.7745527169</v>
      </c>
      <c r="D102" s="524">
        <f>avgprinc!AA95</f>
        <v>1241241.154696937</v>
      </c>
      <c r="E102" s="524">
        <f>avgprinc!AB95</f>
        <v>1714009.8792619277</v>
      </c>
      <c r="F102" s="524">
        <f>avgprinc!AC95</f>
        <v>911016.20037479082</v>
      </c>
      <c r="G102" s="62">
        <f>avgprinc!AD95</f>
        <v>1853901.8891087691</v>
      </c>
      <c r="H102" s="533">
        <f>B102*0.01/'TA5'!B102</f>
        <v>0.18105265498161316</v>
      </c>
      <c r="I102" s="544">
        <f>C102*0.01/'TA5'!B102</f>
        <v>0.19380721449851987</v>
      </c>
      <c r="J102" s="551">
        <f>D102*0.01/'TA5'!C102</f>
        <v>0.17148320376873014</v>
      </c>
      <c r="K102" s="544">
        <f>E102*0.01/'TA5'!D102</f>
        <v>0.19916753470897677</v>
      </c>
      <c r="L102" s="551">
        <f>F102*0.01/'TA5'!E102</f>
        <v>0.17212381958961484</v>
      </c>
      <c r="M102" s="552">
        <f>G102*0.01/'TA5'!F102</f>
        <v>0.19871830940246588</v>
      </c>
    </row>
    <row r="103" spans="1:13" x14ac:dyDescent="0.2">
      <c r="A103" s="67">
        <v>2007</v>
      </c>
      <c r="B103" s="428">
        <f>avgprinc!Y96</f>
        <v>1242826.6123072088</v>
      </c>
      <c r="C103" s="319">
        <f>avgprinc!Z96</f>
        <v>1330177.7919735482</v>
      </c>
      <c r="D103" s="524">
        <f>avgprinc!AA96</f>
        <v>1265162.8460951415</v>
      </c>
      <c r="E103" s="524">
        <f>avgprinc!AB96</f>
        <v>1722961.4960471145</v>
      </c>
      <c r="F103" s="524">
        <f>avgprinc!AC96</f>
        <v>906920.68893907743</v>
      </c>
      <c r="G103" s="62">
        <f>avgprinc!AD96</f>
        <v>1847581.0441988211</v>
      </c>
      <c r="H103" s="533">
        <f>B103*0.01/'TA5'!B103</f>
        <v>0.18277721107006067</v>
      </c>
      <c r="I103" s="544">
        <f>C103*0.01/'TA5'!B103</f>
        <v>0.19562357664108276</v>
      </c>
      <c r="J103" s="551">
        <f>D103*0.01/'TA5'!C103</f>
        <v>0.17601326107978821</v>
      </c>
      <c r="K103" s="544">
        <f>E103*0.01/'TA5'!D103</f>
        <v>0.20156042277812958</v>
      </c>
      <c r="L103" s="551">
        <f>F103*0.01/'TA5'!E103</f>
        <v>0.1743302047252655</v>
      </c>
      <c r="M103" s="552">
        <f>G103*0.01/'TA5'!F103</f>
        <v>0.20070086419582364</v>
      </c>
    </row>
    <row r="104" spans="1:13" x14ac:dyDescent="0.2">
      <c r="A104" s="67">
        <v>2008</v>
      </c>
      <c r="B104" s="428">
        <f>avgprinc!Y97</f>
        <v>1181790.706462478</v>
      </c>
      <c r="C104" s="319">
        <f>avgprinc!Z97</f>
        <v>1269366.0680427596</v>
      </c>
      <c r="D104" s="524">
        <f>avgprinc!AA97</f>
        <v>1186235.4803825645</v>
      </c>
      <c r="E104" s="524">
        <f>avgprinc!AB97</f>
        <v>1628948.8488958126</v>
      </c>
      <c r="F104" s="524">
        <f>avgprinc!AC97</f>
        <v>872471.67528240359</v>
      </c>
      <c r="G104" s="62">
        <f>avgprinc!AD97</f>
        <v>1754610.5451796632</v>
      </c>
      <c r="H104" s="533">
        <f>B104*0.01/'TA5'!B104</f>
        <v>0.17873281240463254</v>
      </c>
      <c r="I104" s="544">
        <f>C104*0.01/'TA5'!B104</f>
        <v>0.19197762012481689</v>
      </c>
      <c r="J104" s="551">
        <f>D104*0.01/'TA5'!C104</f>
        <v>0.16936719417572024</v>
      </c>
      <c r="K104" s="544">
        <f>E104*0.01/'TA5'!D104</f>
        <v>0.19745098054409027</v>
      </c>
      <c r="L104" s="551">
        <f>F104*0.01/'TA5'!E104</f>
        <v>0.17100974917411799</v>
      </c>
      <c r="M104" s="552">
        <f>G104*0.01/'TA5'!F104</f>
        <v>0.19665054976940158</v>
      </c>
    </row>
    <row r="105" spans="1:13" x14ac:dyDescent="0.2">
      <c r="A105" s="72">
        <v>2009</v>
      </c>
      <c r="B105" s="431">
        <f>avgprinc!Y98</f>
        <v>1053187.3372331448</v>
      </c>
      <c r="C105" s="322">
        <f>avgprinc!Z98</f>
        <v>1131227.0419910499</v>
      </c>
      <c r="D105" s="526">
        <f>avgprinc!AA98</f>
        <v>1064821.271061884</v>
      </c>
      <c r="E105" s="526">
        <f>avgprinc!AB98</f>
        <v>1443787.2507006172</v>
      </c>
      <c r="F105" s="526">
        <f>avgprinc!AC98</f>
        <v>789311.43967519444</v>
      </c>
      <c r="G105" s="68">
        <f>avgprinc!AD98</f>
        <v>1572213.9040780908</v>
      </c>
      <c r="H105" s="536">
        <f>B105*0.01/'TA5'!B105</f>
        <v>0.16689455509185791</v>
      </c>
      <c r="I105" s="547">
        <f>C105*0.01/'TA5'!B105</f>
        <v>0.17926120758056638</v>
      </c>
      <c r="J105" s="557">
        <f>D105*0.01/'TA5'!C105</f>
        <v>0.15876211225986478</v>
      </c>
      <c r="K105" s="558">
        <f>E105*0.01/'TA5'!D105</f>
        <v>0.18643736839294431</v>
      </c>
      <c r="L105" s="553">
        <f>F105*0.01/'TA5'!E105</f>
        <v>0.15811684727668759</v>
      </c>
      <c r="M105" s="554">
        <f>G105*0.01/'TA5'!F105</f>
        <v>0.18441194295883181</v>
      </c>
    </row>
    <row r="106" spans="1:13" x14ac:dyDescent="0.2">
      <c r="A106" s="67">
        <v>2010</v>
      </c>
      <c r="B106" s="432">
        <f>avgprinc!Y99</f>
        <v>1152577.3872803375</v>
      </c>
      <c r="C106" s="323">
        <f>avgprinc!Z99</f>
        <v>1233400.3789441453</v>
      </c>
      <c r="D106" s="524">
        <f>avgprinc!AA99</f>
        <v>1157284.9924081478</v>
      </c>
      <c r="E106" s="524">
        <f>avgprinc!AB99</f>
        <v>1558326.8028332649</v>
      </c>
      <c r="F106" s="524">
        <f>avgprinc!AC99</f>
        <v>874805.79053875699</v>
      </c>
      <c r="G106" s="62">
        <f>avgprinc!AD99</f>
        <v>1710059.3826155376</v>
      </c>
      <c r="H106" s="533">
        <f>B106*0.01/'TA5'!B106</f>
        <v>0.17690008878707886</v>
      </c>
      <c r="I106" s="544">
        <f>C106*0.01/'TA5'!B106</f>
        <v>0.18930497765541077</v>
      </c>
      <c r="J106" s="559">
        <f>D106*0.01/'TA5'!C106</f>
        <v>0.16909195482730865</v>
      </c>
      <c r="K106" s="560">
        <f>E106*0.01/'TA5'!D106</f>
        <v>0.196354940533638</v>
      </c>
      <c r="L106" s="551">
        <f>F106*0.01/'TA5'!E106</f>
        <v>0.16863065958023069</v>
      </c>
      <c r="M106" s="552">
        <f>G106*0.01/'TA5'!F106</f>
        <v>0.19526886940002439</v>
      </c>
    </row>
    <row r="107" spans="1:13" x14ac:dyDescent="0.2">
      <c r="A107" s="67">
        <v>2011</v>
      </c>
      <c r="B107" s="432">
        <f>avgprinc!Y100</f>
        <v>1208362.1339448446</v>
      </c>
      <c r="C107" s="323">
        <f>avgprinc!Z100</f>
        <v>1293788.011220918</v>
      </c>
      <c r="D107" s="524">
        <f>avgprinc!AA100</f>
        <v>1224884.2884417148</v>
      </c>
      <c r="E107" s="524">
        <f>avgprinc!AB100</f>
        <v>1641245.2515297651</v>
      </c>
      <c r="F107" s="524">
        <f>avgprinc!AC100</f>
        <v>909188.93577596184</v>
      </c>
      <c r="G107" s="62">
        <f>avgprinc!AD100</f>
        <v>1790999.2421095059</v>
      </c>
      <c r="H107" s="533">
        <f>B107*0.01/'TA5'!B107</f>
        <v>0.18234340846538546</v>
      </c>
      <c r="I107" s="544">
        <f>C107*0.01/'TA5'!B107</f>
        <v>0.19523428380489355</v>
      </c>
      <c r="J107" s="559">
        <f>D107*0.01/'TA5'!C107</f>
        <v>0.17515987157821655</v>
      </c>
      <c r="K107" s="560">
        <f>E107*0.01/'TA5'!D107</f>
        <v>0.19970732927322385</v>
      </c>
      <c r="L107" s="551">
        <f>F107*0.01/'TA5'!E107</f>
        <v>0.17638920247554782</v>
      </c>
      <c r="M107" s="552">
        <f>G107*0.01/'TA5'!F107</f>
        <v>0.20180179178714755</v>
      </c>
    </row>
    <row r="108" spans="1:13" x14ac:dyDescent="0.2">
      <c r="A108" s="67">
        <v>2012</v>
      </c>
      <c r="B108" s="432">
        <f>avgprinc!Y101</f>
        <v>1308918.2887848872</v>
      </c>
      <c r="C108" s="323">
        <f>avgprinc!Z101</f>
        <v>1396438.6144976546</v>
      </c>
      <c r="D108" s="524">
        <f>avgprinc!AA101</f>
        <v>1326714.0235427672</v>
      </c>
      <c r="E108" s="524">
        <f>avgprinc!AB101</f>
        <v>1766619.6472918983</v>
      </c>
      <c r="F108" s="524">
        <f>avgprinc!AC101</f>
        <v>989272.49233472475</v>
      </c>
      <c r="G108" s="62">
        <f>avgprinc!AD101</f>
        <v>1928924.7881054827</v>
      </c>
      <c r="H108" s="533">
        <f>B108*0.01/'TA5'!B108</f>
        <v>0.19275078177452087</v>
      </c>
      <c r="I108" s="544">
        <f>C108*0.01/'TA5'!B108</f>
        <v>0.2056389898061752</v>
      </c>
      <c r="J108" s="559">
        <f>D108*0.01/'TA5'!C108</f>
        <v>0.18699739873409274</v>
      </c>
      <c r="K108" s="560">
        <f>E108*0.01/'TA5'!D108</f>
        <v>0.21073828637599942</v>
      </c>
      <c r="L108" s="551">
        <f>F108*0.01/'TA5'!E108</f>
        <v>0.18614536523818973</v>
      </c>
      <c r="M108" s="552">
        <f>G108*0.01/'TA5'!F108</f>
        <v>0.21248696744441989</v>
      </c>
    </row>
    <row r="109" spans="1:13" x14ac:dyDescent="0.2">
      <c r="A109" s="67">
        <v>2013</v>
      </c>
      <c r="B109" s="432">
        <f>avgprinc!Y102</f>
        <v>1246008.0743605539</v>
      </c>
      <c r="C109" s="323">
        <f>avgprinc!Z102</f>
        <v>1334214.1470666716</v>
      </c>
      <c r="D109" s="524">
        <f>avgprinc!AA102</f>
        <v>1201639.0823182354</v>
      </c>
      <c r="E109" s="524">
        <f>avgprinc!AB102</f>
        <v>1687321.1394898084</v>
      </c>
      <c r="F109" s="524">
        <f>avgprinc!AC102</f>
        <v>949494.91310602671</v>
      </c>
      <c r="G109" s="62">
        <f>avgprinc!AD102</f>
        <v>1842940.042950847</v>
      </c>
      <c r="H109" s="533">
        <f>B109*0.01/'TA5'!B109</f>
        <v>0.18340858817100522</v>
      </c>
      <c r="I109" s="544">
        <f>C109*0.01/'TA5'!B109</f>
        <v>0.19639225304126737</v>
      </c>
      <c r="J109" s="559">
        <f>D109*0.01/'TA5'!C109</f>
        <v>0.16681595146656039</v>
      </c>
      <c r="K109" s="560">
        <f>E109*0.01/'TA5'!D109</f>
        <v>0.19997729361057279</v>
      </c>
      <c r="L109" s="551">
        <f>F109*0.01/'TA5'!E109</f>
        <v>0.17964105308055878</v>
      </c>
      <c r="M109" s="552">
        <f>G109*0.01/'TA5'!F109</f>
        <v>0.20274145901203156</v>
      </c>
    </row>
    <row r="110" spans="1:13" x14ac:dyDescent="0.2">
      <c r="A110" s="67">
        <v>2014</v>
      </c>
      <c r="B110" s="432">
        <f>avgprinc!Y103</f>
        <v>1310444.4275639909</v>
      </c>
      <c r="C110" s="323">
        <f>avgprinc!Z103</f>
        <v>1400407.6532584955</v>
      </c>
      <c r="D110" s="524">
        <f>avgprinc!AA103</f>
        <v>1265287.7695986438</v>
      </c>
      <c r="E110" s="524">
        <f>avgprinc!AB103</f>
        <v>1762953.199814507</v>
      </c>
      <c r="F110" s="524">
        <f>avgprinc!AC103</f>
        <v>1004315.275437345</v>
      </c>
      <c r="G110" s="62">
        <f>avgprinc!AD103</f>
        <v>1931666.3557895834</v>
      </c>
      <c r="H110" s="533">
        <f>B110*0.01/'TA5'!B110</f>
        <v>0.18839979171752927</v>
      </c>
      <c r="I110" s="544">
        <f>C110*0.01/'TA5'!B110</f>
        <v>0.20133361220359799</v>
      </c>
      <c r="J110" s="559">
        <f>D110*0.01/'TA5'!C110</f>
        <v>0.17125554382801053</v>
      </c>
      <c r="K110" s="560">
        <f>E110*0.01/'TA5'!D110</f>
        <v>0.20381025969982147</v>
      </c>
      <c r="L110" s="551">
        <f>F110*0.01/'TA5'!E110</f>
        <v>0.1858026534318924</v>
      </c>
      <c r="M110" s="552">
        <f>G110*0.01/'TA5'!F110</f>
        <v>0.20827068388462067</v>
      </c>
    </row>
    <row r="111" spans="1:13" x14ac:dyDescent="0.2">
      <c r="A111" s="67">
        <v>2015</v>
      </c>
      <c r="B111" s="432">
        <f>avgprinc!Y104</f>
        <v>1330187.3492730451</v>
      </c>
      <c r="C111" s="323">
        <f>avgprinc!Z104</f>
        <v>1423023.1638397251</v>
      </c>
      <c r="D111" s="524">
        <f>avgprinc!AA104</f>
        <v>1275173.6921456009</v>
      </c>
      <c r="E111" s="524">
        <f>avgprinc!AB104</f>
        <v>1796689.5663316261</v>
      </c>
      <c r="F111" s="524">
        <f>avgprinc!AC104</f>
        <v>1013420.1610955187</v>
      </c>
      <c r="G111" s="62">
        <f>avgprinc!AD104</f>
        <v>1960566.0409577726</v>
      </c>
      <c r="H111" s="533">
        <f>B111*0.01/'TA5'!B111</f>
        <v>0.18819054961204526</v>
      </c>
      <c r="I111" s="544">
        <f>C111*0.01/'TA5'!B111</f>
        <v>0.20132465660572049</v>
      </c>
      <c r="J111" s="559">
        <f>D111*0.01/'TA5'!C111</f>
        <v>0.17049194872379303</v>
      </c>
      <c r="K111" s="560">
        <f>E111*0.01/'TA5'!D111</f>
        <v>0.20509560406208041</v>
      </c>
      <c r="L111" s="551">
        <f>F111*0.01/'TA5'!E111</f>
        <v>0.18363952636718747</v>
      </c>
      <c r="M111" s="552">
        <f>G111*0.01/'TA5'!F111</f>
        <v>0.20832732319831845</v>
      </c>
    </row>
    <row r="112" spans="1:13" x14ac:dyDescent="0.2">
      <c r="A112" s="67">
        <v>2016</v>
      </c>
      <c r="B112" s="432">
        <f>avgprinc!Y105</f>
        <v>1309947.9596011473</v>
      </c>
      <c r="C112" s="323">
        <f>avgprinc!Z105</f>
        <v>1401233.2638015128</v>
      </c>
      <c r="D112" s="524">
        <f>avgprinc!AA105</f>
        <v>1245382.1984027519</v>
      </c>
      <c r="E112" s="524">
        <f>avgprinc!AB105</f>
        <v>1761825.8026605307</v>
      </c>
      <c r="F112" s="524">
        <f>avgprinc!AC105</f>
        <v>1011558.0091461373</v>
      </c>
      <c r="G112" s="62">
        <f>avgprinc!AD105</f>
        <v>1925416.5849078724</v>
      </c>
      <c r="H112" s="533">
        <f>B112*0.01/'TA5'!B112</f>
        <v>0.18583822250366208</v>
      </c>
      <c r="I112" s="544">
        <f>C112*0.01/'TA5'!B112</f>
        <v>0.19878858327865601</v>
      </c>
      <c r="J112" s="559">
        <f>D112*0.01/'TA5'!C112</f>
        <v>0.16756699979305273</v>
      </c>
      <c r="K112" s="560">
        <f>E112*0.01/'TA5'!D112</f>
        <v>0.20222668349742889</v>
      </c>
      <c r="L112" s="551">
        <f>F112*0.01/'TA5'!E112</f>
        <v>0.18282833695411685</v>
      </c>
      <c r="M112" s="552">
        <f>G112*0.01/'TA5'!F112</f>
        <v>0.20595937967300415</v>
      </c>
    </row>
    <row r="113" spans="1:13" x14ac:dyDescent="0.2">
      <c r="A113" s="67">
        <v>2017</v>
      </c>
      <c r="B113" s="432">
        <f>avgprinc!Y106</f>
        <v>1340225.5937600115</v>
      </c>
      <c r="C113" s="323">
        <f>avgprinc!Z106</f>
        <v>1433976.197037953</v>
      </c>
      <c r="D113" s="524">
        <f>avgprinc!AA106</f>
        <v>1368278.0802219843</v>
      </c>
      <c r="E113" s="524">
        <f>avgprinc!AB106</f>
        <v>1809601.5727134962</v>
      </c>
      <c r="F113" s="524">
        <f>avgprinc!AC106</f>
        <v>1016968.8053176395</v>
      </c>
      <c r="G113" s="62">
        <f>avgprinc!AD106</f>
        <v>1985377.9667086543</v>
      </c>
      <c r="H113" s="533">
        <f>B113*0.01/'TA5'!B113</f>
        <v>0.18650735914707187</v>
      </c>
      <c r="I113" s="544">
        <f>C113*0.01/'TA5'!B113</f>
        <v>0.19955380260944366</v>
      </c>
      <c r="J113" s="559">
        <f>D113*0.01/'TA5'!C113</f>
        <v>0.18114897608757016</v>
      </c>
      <c r="K113" s="560">
        <f>E113*0.01/'TA5'!D113</f>
        <v>0.20429982244968417</v>
      </c>
      <c r="L113" s="551">
        <f>F113*0.01/'TA5'!E113</f>
        <v>0.18049436807632446</v>
      </c>
      <c r="M113" s="552">
        <f>G113*0.01/'TA5'!F113</f>
        <v>0.20589551329612732</v>
      </c>
    </row>
    <row r="114" spans="1:13" x14ac:dyDescent="0.2">
      <c r="A114" s="67">
        <v>2018</v>
      </c>
      <c r="B114" s="432">
        <f>avgprinc!Y107</f>
        <v>1372232.9329670104</v>
      </c>
      <c r="C114" s="323">
        <f>avgprinc!Z107</f>
        <v>1466013.0919900818</v>
      </c>
      <c r="D114" s="524">
        <f>avgprinc!AA107</f>
        <v>1400914.0556404304</v>
      </c>
      <c r="E114" s="524">
        <f>avgprinc!AB107</f>
        <v>1847139.5556180261</v>
      </c>
      <c r="F114" s="524">
        <f>avgprinc!AC107</f>
        <v>1045057.3142201938</v>
      </c>
      <c r="G114" s="62">
        <f>avgprinc!AD107</f>
        <v>2032689.5232370433</v>
      </c>
      <c r="H114" s="533">
        <f>B114*0.01/'TA5'!B114</f>
        <v>0.18776266276836392</v>
      </c>
      <c r="I114" s="544">
        <f>C114*0.01/'TA5'!B114</f>
        <v>0.20059460401535031</v>
      </c>
      <c r="J114" s="559">
        <f>D114*0.01/'TA5'!C114</f>
        <v>0.18225140869617465</v>
      </c>
      <c r="K114" s="560">
        <f>E114*0.01/'TA5'!D114</f>
        <v>0.20504944026470187</v>
      </c>
      <c r="L114" s="551">
        <f>F114*0.01/'TA5'!E114</f>
        <v>0.1823616623878479</v>
      </c>
      <c r="M114" s="552">
        <f>G114*0.01/'TA5'!F114</f>
        <v>0.20733319222927096</v>
      </c>
    </row>
    <row r="115" spans="1:13" x14ac:dyDescent="0.2">
      <c r="A115" s="67">
        <v>2019</v>
      </c>
      <c r="B115" s="432">
        <f>avgprinc!Y108</f>
        <v>1366207.9485417421</v>
      </c>
      <c r="C115" s="323">
        <f>avgprinc!Z108</f>
        <v>1461320.9104910821</v>
      </c>
      <c r="D115" s="524">
        <f>avgprinc!AA108</f>
        <v>1393771.914423357</v>
      </c>
      <c r="E115" s="524">
        <f>avgprinc!AB108</f>
        <v>1845091.0825336776</v>
      </c>
      <c r="F115" s="524">
        <f>avgprinc!AC108</f>
        <v>1036464.4935731781</v>
      </c>
      <c r="G115" s="62">
        <f>avgprinc!AD108</f>
        <v>2025826.1760363725</v>
      </c>
      <c r="H115" s="533">
        <f>B115*0.01/'TA5'!B115</f>
        <v>0.1860017329454422</v>
      </c>
      <c r="I115" s="544">
        <f>C115*0.01/'TA5'!B115</f>
        <v>0.19895084202289584</v>
      </c>
      <c r="J115" s="559">
        <f>D115*0.01/'TA5'!C115</f>
        <v>0.18011495471000671</v>
      </c>
      <c r="K115" s="560">
        <f>E115*0.01/'TA5'!D115</f>
        <v>0.20351740717887881</v>
      </c>
      <c r="L115" s="551">
        <f>F115*0.01/'TA5'!E115</f>
        <v>0.18031612038612368</v>
      </c>
      <c r="M115" s="552">
        <f>G115*0.01/'TA5'!F115</f>
        <v>0.20559793710708621</v>
      </c>
    </row>
    <row r="116" spans="1:13" ht="17" thickBot="1" x14ac:dyDescent="0.25">
      <c r="A116" s="1105">
        <v>2020</v>
      </c>
      <c r="B116" s="1106"/>
      <c r="C116" s="1101"/>
      <c r="D116" s="1107"/>
      <c r="E116" s="1107"/>
      <c r="F116" s="1107"/>
      <c r="G116" s="109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0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39997558519241921"/>
  </sheetPr>
  <dimension ref="A1:M118"/>
  <sheetViews>
    <sheetView workbookViewId="0">
      <pane xSplit="1" ySplit="8" topLeftCell="B86"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135</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425">
        <f>avgprinc!AK2</f>
        <v>1150965.2156019793</v>
      </c>
      <c r="C9" s="317">
        <f>avgprinc!AL2</f>
        <v>1191673.5469736953</v>
      </c>
      <c r="D9" s="317"/>
      <c r="E9" s="85"/>
      <c r="F9" s="85"/>
      <c r="G9" s="84">
        <f>avgprinc!AP2</f>
        <v>1780811.8571711842</v>
      </c>
      <c r="H9" s="530">
        <f>B9*0.001/'TA5'!B9</f>
        <v>9.2348591434789865E-2</v>
      </c>
      <c r="I9" s="541">
        <f>C9*0.001/'TA5'!B9</f>
        <v>9.5614856141036805E-2</v>
      </c>
      <c r="J9" s="575"/>
      <c r="K9" s="541"/>
      <c r="L9" s="575"/>
      <c r="M9" s="561">
        <f>G9*0.001/'TA5'!F9</f>
        <v>9.5027800572218379E-2</v>
      </c>
    </row>
    <row r="10" spans="1:13" s="87" customFormat="1" ht="15" customHeight="1" x14ac:dyDescent="0.2">
      <c r="A10" s="92">
        <v>1914</v>
      </c>
      <c r="B10" s="425">
        <f>avgprinc!AK3</f>
        <v>1054604.8499529366</v>
      </c>
      <c r="C10" s="317">
        <f>avgprinc!AL3</f>
        <v>1091742.8520881408</v>
      </c>
      <c r="D10" s="317"/>
      <c r="E10" s="85"/>
      <c r="F10" s="85"/>
      <c r="G10" s="84">
        <f>avgprinc!AP3</f>
        <v>1634313.4141191312</v>
      </c>
      <c r="H10" s="530">
        <f>B10*0.001/'TA5'!B10</f>
        <v>9.3656252506394352E-2</v>
      </c>
      <c r="I10" s="541">
        <f>C10*0.001/'TA5'!B10</f>
        <v>9.6954365639207007E-2</v>
      </c>
      <c r="J10" s="575"/>
      <c r="K10" s="541"/>
      <c r="L10" s="575"/>
      <c r="M10" s="561">
        <f>G10*0.001/'TA5'!F10</f>
        <v>9.6398415789934841E-2</v>
      </c>
    </row>
    <row r="11" spans="1:13" s="87" customFormat="1" ht="15" customHeight="1" x14ac:dyDescent="0.2">
      <c r="A11" s="92">
        <v>1915</v>
      </c>
      <c r="B11" s="425">
        <f>avgprinc!AK4</f>
        <v>1111719.7898889524</v>
      </c>
      <c r="C11" s="317">
        <f>avgprinc!AL4</f>
        <v>1148239.6559732999</v>
      </c>
      <c r="D11" s="317"/>
      <c r="E11" s="85"/>
      <c r="F11" s="85"/>
      <c r="G11" s="84">
        <f>avgprinc!AP4</f>
        <v>1722327.6762961522</v>
      </c>
      <c r="H11" s="530">
        <f>B11*0.001/'TA5'!B11</f>
        <v>9.6805832934956412E-2</v>
      </c>
      <c r="I11" s="541">
        <f>C11*0.001/'TA5'!B11</f>
        <v>9.9985893312690158E-2</v>
      </c>
      <c r="J11" s="575"/>
      <c r="K11" s="541"/>
      <c r="L11" s="575"/>
      <c r="M11" s="561">
        <f>G11*0.001/'TA5'!F11</f>
        <v>9.948176061404583E-2</v>
      </c>
    </row>
    <row r="12" spans="1:13" s="87" customFormat="1" ht="15" customHeight="1" x14ac:dyDescent="0.2">
      <c r="A12" s="92">
        <v>1916</v>
      </c>
      <c r="B12" s="425">
        <f>avgprinc!AK5</f>
        <v>1493073.0878794473</v>
      </c>
      <c r="C12" s="317">
        <f>avgprinc!AL5</f>
        <v>1529424.9890389689</v>
      </c>
      <c r="D12" s="317"/>
      <c r="E12" s="85"/>
      <c r="F12" s="85"/>
      <c r="G12" s="84">
        <f>avgprinc!AP5</f>
        <v>2302938.1121806167</v>
      </c>
      <c r="H12" s="530">
        <f>B12*0.001/'TA5'!B12</f>
        <v>0.11401524700849111</v>
      </c>
      <c r="I12" s="541">
        <f>C12*0.001/'TA5'!B12</f>
        <v>0.11679118009815495</v>
      </c>
      <c r="J12" s="575"/>
      <c r="K12" s="541"/>
      <c r="L12" s="575"/>
      <c r="M12" s="561">
        <f>G12*0.001/'TA5'!F12</f>
        <v>0.11650124804563115</v>
      </c>
    </row>
    <row r="13" spans="1:13" s="87" customFormat="1" ht="15" customHeight="1" x14ac:dyDescent="0.2">
      <c r="A13" s="92">
        <v>1917</v>
      </c>
      <c r="B13" s="425">
        <f>avgprinc!AK6</f>
        <v>1323188.1270825099</v>
      </c>
      <c r="C13" s="317">
        <f>avgprinc!AL6</f>
        <v>1362300.1176263758</v>
      </c>
      <c r="D13" s="317"/>
      <c r="E13" s="85"/>
      <c r="F13" s="85"/>
      <c r="G13" s="84">
        <f>avgprinc!AP6</f>
        <v>2047985.4832984386</v>
      </c>
      <c r="H13" s="530">
        <f>B13*0.001/'TA5'!B13</f>
        <v>0.10264821619205595</v>
      </c>
      <c r="I13" s="541">
        <f>C13*0.001/'TA5'!B13</f>
        <v>0.1056823849386427</v>
      </c>
      <c r="J13" s="575"/>
      <c r="K13" s="541"/>
      <c r="L13" s="575"/>
      <c r="M13" s="561">
        <f>G13*0.001/'TA5'!F13</f>
        <v>0.10533771332803871</v>
      </c>
    </row>
    <row r="14" spans="1:13" s="87" customFormat="1" ht="15" customHeight="1" x14ac:dyDescent="0.2">
      <c r="A14" s="92">
        <v>1918</v>
      </c>
      <c r="B14" s="425">
        <f>avgprinc!AK7</f>
        <v>1147458.6842107896</v>
      </c>
      <c r="C14" s="317">
        <f>avgprinc!AL7</f>
        <v>1181781.7002324611</v>
      </c>
      <c r="D14" s="353"/>
      <c r="E14" s="314"/>
      <c r="F14" s="314"/>
      <c r="G14" s="84">
        <f>avgprinc!AP7</f>
        <v>1767413.8197452121</v>
      </c>
      <c r="H14" s="530">
        <f>B14*0.001/'TA5'!B14</f>
        <v>8.413233542754292E-2</v>
      </c>
      <c r="I14" s="541">
        <f>C14*0.001/'TA5'!B14</f>
        <v>8.6648918844928716E-2</v>
      </c>
      <c r="J14" s="575"/>
      <c r="K14" s="541"/>
      <c r="L14" s="575"/>
      <c r="M14" s="561">
        <f>G14*0.001/'TA5'!F14</f>
        <v>8.6676855487655607E-2</v>
      </c>
    </row>
    <row r="15" spans="1:13" s="87" customFormat="1" ht="15" customHeight="1" x14ac:dyDescent="0.2">
      <c r="A15" s="91">
        <v>1919</v>
      </c>
      <c r="B15" s="426">
        <f>avgprinc!AK8</f>
        <v>1154654.8942170753</v>
      </c>
      <c r="C15" s="316">
        <f>avgprinc!AL8</f>
        <v>1184928.131599732</v>
      </c>
      <c r="D15" s="354"/>
      <c r="E15" s="315"/>
      <c r="F15" s="315"/>
      <c r="G15" s="88">
        <f>avgprinc!AP8</f>
        <v>1786296.9216965488</v>
      </c>
      <c r="H15" s="531">
        <f>B15*0.001/'TA5'!B15</f>
        <v>8.9345021281755824E-2</v>
      </c>
      <c r="I15" s="542">
        <f>C15*0.001/'TA5'!B15</f>
        <v>9.1687507380214792E-2</v>
      </c>
      <c r="J15" s="576"/>
      <c r="K15" s="542"/>
      <c r="L15" s="576"/>
      <c r="M15" s="562">
        <f>G15*0.001/'TA5'!F15</f>
        <v>9.1879828245397102E-2</v>
      </c>
    </row>
    <row r="16" spans="1:13" s="87" customFormat="1" ht="15" customHeight="1" x14ac:dyDescent="0.2">
      <c r="A16" s="92">
        <v>1920</v>
      </c>
      <c r="B16" s="425">
        <f>avgprinc!AK9</f>
        <v>873264.32602848974</v>
      </c>
      <c r="C16" s="317">
        <f>avgprinc!AL9</f>
        <v>902965.29467203596</v>
      </c>
      <c r="D16" s="353"/>
      <c r="E16" s="314"/>
      <c r="F16" s="314"/>
      <c r="G16" s="84">
        <f>avgprinc!AP9</f>
        <v>1364066.8904600604</v>
      </c>
      <c r="H16" s="530">
        <f>B16*0.001/'TA5'!B16</f>
        <v>6.9070879457056075E-2</v>
      </c>
      <c r="I16" s="541">
        <f>C16*0.001/'TA5'!B16</f>
        <v>7.1420078850401331E-2</v>
      </c>
      <c r="J16" s="575"/>
      <c r="K16" s="541"/>
      <c r="L16" s="575"/>
      <c r="M16" s="561">
        <f>G16*0.001/'TA5'!F16</f>
        <v>7.1638287579062654E-2</v>
      </c>
    </row>
    <row r="17" spans="1:13" s="87" customFormat="1" ht="15" customHeight="1" x14ac:dyDescent="0.2">
      <c r="A17" s="92">
        <v>1921</v>
      </c>
      <c r="B17" s="425">
        <f>avgprinc!AK10</f>
        <v>792836.23760214692</v>
      </c>
      <c r="C17" s="317">
        <f>avgprinc!AL10</f>
        <v>822652.94287986215</v>
      </c>
      <c r="D17" s="353"/>
      <c r="E17" s="314"/>
      <c r="F17" s="314"/>
      <c r="G17" s="84">
        <f>avgprinc!AP10</f>
        <v>1235597.4850966549</v>
      </c>
      <c r="H17" s="530">
        <f>B17*0.001/'TA5'!B17</f>
        <v>6.9554299983277584E-2</v>
      </c>
      <c r="I17" s="541">
        <f>C17*0.001/'TA5'!B17</f>
        <v>7.2170073537815682E-2</v>
      </c>
      <c r="J17" s="575"/>
      <c r="K17" s="541"/>
      <c r="L17" s="575"/>
      <c r="M17" s="561">
        <f>G17*0.001/'TA5'!F17</f>
        <v>7.2144332550761262E-2</v>
      </c>
    </row>
    <row r="18" spans="1:13" s="87" customFormat="1" ht="15" customHeight="1" x14ac:dyDescent="0.2">
      <c r="A18" s="92">
        <v>1922</v>
      </c>
      <c r="B18" s="425">
        <f>avgprinc!AK11</f>
        <v>851264.30010938947</v>
      </c>
      <c r="C18" s="317">
        <f>avgprinc!AL11</f>
        <v>887666.18127668253</v>
      </c>
      <c r="D18" s="353"/>
      <c r="E18" s="314"/>
      <c r="F18" s="314"/>
      <c r="G18" s="84">
        <f>avgprinc!AP11</f>
        <v>1324046.2182399908</v>
      </c>
      <c r="H18" s="530">
        <f>B18*0.001/'TA5'!B18</f>
        <v>6.8805028250303962E-2</v>
      </c>
      <c r="I18" s="541">
        <f>C18*0.001/'TA5'!B18</f>
        <v>7.1747278338505652E-2</v>
      </c>
      <c r="J18" s="575"/>
      <c r="K18" s="541"/>
      <c r="L18" s="575"/>
      <c r="M18" s="561">
        <f>G18*0.001/'TA5'!F18</f>
        <v>7.1430062206692083E-2</v>
      </c>
    </row>
    <row r="19" spans="1:13" s="87" customFormat="1" ht="15" customHeight="1" x14ac:dyDescent="0.2">
      <c r="A19" s="92">
        <v>1923</v>
      </c>
      <c r="B19" s="425">
        <f>avgprinc!AK12</f>
        <v>915610.51776356192</v>
      </c>
      <c r="C19" s="317">
        <f>avgprinc!AL12</f>
        <v>947780.22169914667</v>
      </c>
      <c r="D19" s="353"/>
      <c r="E19" s="314"/>
      <c r="F19" s="314"/>
      <c r="G19" s="84">
        <f>avgprinc!AP12</f>
        <v>1423196.9811920519</v>
      </c>
      <c r="H19" s="530">
        <f>B19*0.001/'TA5'!B19</f>
        <v>6.5762595107445629E-2</v>
      </c>
      <c r="I19" s="541">
        <f>C19*0.001/'TA5'!B19</f>
        <v>6.8073144378777345E-2</v>
      </c>
      <c r="J19" s="575"/>
      <c r="K19" s="541"/>
      <c r="L19" s="575"/>
      <c r="M19" s="561">
        <f>G19*0.001/'TA5'!F19</f>
        <v>6.8264118542134197E-2</v>
      </c>
    </row>
    <row r="20" spans="1:13" s="87" customFormat="1" ht="15" customHeight="1" x14ac:dyDescent="0.2">
      <c r="A20" s="92">
        <v>1924</v>
      </c>
      <c r="B20" s="425">
        <f>avgprinc!AK13</f>
        <v>947543.63947506901</v>
      </c>
      <c r="C20" s="317">
        <f>avgprinc!AL13</f>
        <v>981945.11516460753</v>
      </c>
      <c r="D20" s="353"/>
      <c r="E20" s="314"/>
      <c r="F20" s="314"/>
      <c r="G20" s="84">
        <f>avgprinc!AP13</f>
        <v>1471338.6945945234</v>
      </c>
      <c r="H20" s="530">
        <f>B20*0.001/'TA5'!B20</f>
        <v>6.8939357339521654E-2</v>
      </c>
      <c r="I20" s="541">
        <f>C20*0.001/'TA5'!B20</f>
        <v>7.144226646873264E-2</v>
      </c>
      <c r="J20" s="575"/>
      <c r="K20" s="541"/>
      <c r="L20" s="575"/>
      <c r="M20" s="561">
        <f>G20*0.001/'TA5'!F20</f>
        <v>7.1503604523019806E-2</v>
      </c>
    </row>
    <row r="21" spans="1:13" s="87" customFormat="1" ht="15" customHeight="1" x14ac:dyDescent="0.2">
      <c r="A21" s="92">
        <v>1925</v>
      </c>
      <c r="B21" s="425">
        <f>avgprinc!AK14</f>
        <v>1127011.4611847675</v>
      </c>
      <c r="C21" s="317">
        <f>avgprinc!AL14</f>
        <v>1157973.7817414699</v>
      </c>
      <c r="D21" s="353"/>
      <c r="E21" s="314"/>
      <c r="F21" s="314"/>
      <c r="G21" s="84">
        <f>avgprinc!AP14</f>
        <v>1738994.4363115146</v>
      </c>
      <c r="H21" s="530">
        <f>B21*0.001/'TA5'!B21</f>
        <v>8.0543999158858348E-2</v>
      </c>
      <c r="I21" s="541">
        <f>C21*0.001/'TA5'!B21</f>
        <v>8.2756779779788056E-2</v>
      </c>
      <c r="J21" s="575"/>
      <c r="K21" s="541"/>
      <c r="L21" s="575"/>
      <c r="M21" s="561">
        <f>G21*0.001/'TA5'!F21</f>
        <v>8.3031066043416688E-2</v>
      </c>
    </row>
    <row r="22" spans="1:13" s="87" customFormat="1" ht="15" customHeight="1" x14ac:dyDescent="0.2">
      <c r="A22" s="92">
        <v>1926</v>
      </c>
      <c r="B22" s="425">
        <f>avgprinc!AK15</f>
        <v>1312309.361116576</v>
      </c>
      <c r="C22" s="317">
        <f>avgprinc!AL15</f>
        <v>1339625.3747711363</v>
      </c>
      <c r="D22" s="353"/>
      <c r="E22" s="314"/>
      <c r="F22" s="314"/>
      <c r="G22" s="84">
        <f>avgprinc!AP15</f>
        <v>2018801.3427894844</v>
      </c>
      <c r="H22" s="530">
        <f>B22*0.001/'TA5'!B22</f>
        <v>8.9597841218095747E-2</v>
      </c>
      <c r="I22" s="541">
        <f>C22*0.001/'TA5'!B22</f>
        <v>9.1462840376564172E-2</v>
      </c>
      <c r="J22" s="575"/>
      <c r="K22" s="541"/>
      <c r="L22" s="575"/>
      <c r="M22" s="561">
        <f>G22*0.001/'TA5'!F22</f>
        <v>9.1970434599740539E-2</v>
      </c>
    </row>
    <row r="23" spans="1:13" s="87" customFormat="1" ht="15" customHeight="1" x14ac:dyDescent="0.2">
      <c r="A23" s="92">
        <v>1927</v>
      </c>
      <c r="B23" s="425">
        <f>avgprinc!AK16</f>
        <v>1235204.8901199608</v>
      </c>
      <c r="C23" s="317">
        <f>avgprinc!AL16</f>
        <v>1265875.513954509</v>
      </c>
      <c r="D23" s="353"/>
      <c r="E23" s="314"/>
      <c r="F23" s="314"/>
      <c r="G23" s="84">
        <f>avgprinc!AP16</f>
        <v>1905203.8534028307</v>
      </c>
      <c r="H23" s="530">
        <f>B23*0.001/'TA5'!B23</f>
        <v>8.5913689459354806E-2</v>
      </c>
      <c r="I23" s="541">
        <f>C23*0.001/'TA5'!B23</f>
        <v>8.8046960200689209E-2</v>
      </c>
      <c r="J23" s="575"/>
      <c r="K23" s="541"/>
      <c r="L23" s="575"/>
      <c r="M23" s="561">
        <f>G23*0.001/'TA5'!F23</f>
        <v>8.8305459084080593E-2</v>
      </c>
    </row>
    <row r="24" spans="1:13" s="87" customFormat="1" ht="15" customHeight="1" x14ac:dyDescent="0.2">
      <c r="A24" s="92">
        <v>1928</v>
      </c>
      <c r="B24" s="425">
        <f>avgprinc!AK17</f>
        <v>1390677.1238512553</v>
      </c>
      <c r="C24" s="317">
        <f>avgprinc!AL17</f>
        <v>1419977.3699075943</v>
      </c>
      <c r="D24" s="353"/>
      <c r="E24" s="314"/>
      <c r="F24" s="314"/>
      <c r="G24" s="84">
        <f>avgprinc!AP17</f>
        <v>2143118.0148986103</v>
      </c>
      <c r="H24" s="530">
        <f>B24*0.001/'TA5'!B24</f>
        <v>9.5692784841233461E-2</v>
      </c>
      <c r="I24" s="541">
        <f>C24*0.001/'TA5'!B24</f>
        <v>9.7708940923458873E-2</v>
      </c>
      <c r="J24" s="575"/>
      <c r="K24" s="541"/>
      <c r="L24" s="575"/>
      <c r="M24" s="561">
        <f>G24*0.001/'TA5'!F24</f>
        <v>9.8022686182201307E-2</v>
      </c>
    </row>
    <row r="25" spans="1:13" s="87" customFormat="1" ht="15" customHeight="1" x14ac:dyDescent="0.2">
      <c r="A25" s="91">
        <v>1929</v>
      </c>
      <c r="B25" s="426">
        <f>avgprinc!AK18</f>
        <v>1506826.0021436051</v>
      </c>
      <c r="C25" s="316">
        <f>avgprinc!AL18</f>
        <v>1535879.0070302773</v>
      </c>
      <c r="D25" s="354"/>
      <c r="E25" s="315"/>
      <c r="F25" s="315"/>
      <c r="G25" s="88">
        <f>avgprinc!AP18</f>
        <v>2328321.4952329779</v>
      </c>
      <c r="H25" s="531">
        <f>B25*0.001/'TA5'!B25</f>
        <v>9.8761582938445253E-2</v>
      </c>
      <c r="I25" s="542">
        <f>C25*0.001/'TA5'!B25</f>
        <v>0.10066579798891839</v>
      </c>
      <c r="J25" s="576"/>
      <c r="K25" s="542"/>
      <c r="L25" s="576"/>
      <c r="M25" s="562">
        <f>G25*0.001/'TA5'!F25</f>
        <v>0.10107079628195935</v>
      </c>
    </row>
    <row r="26" spans="1:13" s="87" customFormat="1" ht="15" customHeight="1" x14ac:dyDescent="0.2">
      <c r="A26" s="92">
        <v>1930</v>
      </c>
      <c r="B26" s="425">
        <f>avgprinc!AK19</f>
        <v>1035236.3014037649</v>
      </c>
      <c r="C26" s="317">
        <f>avgprinc!AL19</f>
        <v>1059894.4961838638</v>
      </c>
      <c r="D26" s="353"/>
      <c r="E26" s="314"/>
      <c r="F26" s="314"/>
      <c r="G26" s="84">
        <f>avgprinc!AP19</f>
        <v>1618866.4085050684</v>
      </c>
      <c r="H26" s="530">
        <f>B26*0.001/'TA5'!B26</f>
        <v>7.5346793786958965E-2</v>
      </c>
      <c r="I26" s="541">
        <f>C26*0.001/'TA5'!B26</f>
        <v>7.7141471885800242E-2</v>
      </c>
      <c r="J26" s="575"/>
      <c r="K26" s="541"/>
      <c r="L26" s="575"/>
      <c r="M26" s="561">
        <f>G26*0.001/'TA5'!F26</f>
        <v>7.7634613355843152E-2</v>
      </c>
    </row>
    <row r="27" spans="1:13" s="87" customFormat="1" ht="15" customHeight="1" x14ac:dyDescent="0.2">
      <c r="A27" s="92">
        <v>1931</v>
      </c>
      <c r="B27" s="425">
        <f>avgprinc!AK20</f>
        <v>716834.23104540061</v>
      </c>
      <c r="C27" s="317">
        <f>avgprinc!AL20</f>
        <v>741289.39490300743</v>
      </c>
      <c r="D27" s="353"/>
      <c r="E27" s="314"/>
      <c r="F27" s="314"/>
      <c r="G27" s="84">
        <f>avgprinc!AP20</f>
        <v>1130907.4480207816</v>
      </c>
      <c r="H27" s="530">
        <f>B27*0.001/'TA5'!B27</f>
        <v>5.8358846997189615E-2</v>
      </c>
      <c r="I27" s="541">
        <f>C27*0.001/'TA5'!B27</f>
        <v>6.0349788701767451E-2</v>
      </c>
      <c r="J27" s="575"/>
      <c r="K27" s="541"/>
      <c r="L27" s="575"/>
      <c r="M27" s="561">
        <f>G27*0.001/'TA5'!F27</f>
        <v>6.06367849460017E-2</v>
      </c>
    </row>
    <row r="28" spans="1:13" s="87" customFormat="1" ht="15" customHeight="1" x14ac:dyDescent="0.2">
      <c r="A28" s="92">
        <v>1932</v>
      </c>
      <c r="B28" s="425">
        <f>avgprinc!AK21</f>
        <v>607518.22932182008</v>
      </c>
      <c r="C28" s="317">
        <f>avgprinc!AL21</f>
        <v>628468.76904942654</v>
      </c>
      <c r="D28" s="353"/>
      <c r="E28" s="314"/>
      <c r="F28" s="314"/>
      <c r="G28" s="84">
        <f>avgprinc!AP21</f>
        <v>957497.89605042629</v>
      </c>
      <c r="H28" s="530">
        <f>B28*0.001/'TA5'!B28</f>
        <v>5.8526588856064696E-2</v>
      </c>
      <c r="I28" s="541">
        <f>C28*0.001/'TA5'!B28</f>
        <v>6.0544904629599682E-2</v>
      </c>
      <c r="J28" s="575"/>
      <c r="K28" s="541"/>
      <c r="L28" s="575"/>
      <c r="M28" s="561">
        <f>G28*0.001/'TA5'!F28</f>
        <v>6.0698269456851223E-2</v>
      </c>
    </row>
    <row r="29" spans="1:13" s="87" customFormat="1" ht="15" customHeight="1" x14ac:dyDescent="0.2">
      <c r="A29" s="92">
        <v>1933</v>
      </c>
      <c r="B29" s="425">
        <f>avgprinc!AK22</f>
        <v>650260.55935955513</v>
      </c>
      <c r="C29" s="317">
        <f>avgprinc!AL22</f>
        <v>672506.45218210528</v>
      </c>
      <c r="D29" s="353"/>
      <c r="E29" s="314"/>
      <c r="F29" s="314"/>
      <c r="G29" s="84">
        <f>avgprinc!AP22</f>
        <v>1022903.2003610111</v>
      </c>
      <c r="H29" s="530">
        <f>B29*0.001/'TA5'!B29</f>
        <v>6.4657690273736787E-2</v>
      </c>
      <c r="I29" s="541">
        <f>C29*0.001/'TA5'!B29</f>
        <v>6.6869677495289714E-2</v>
      </c>
      <c r="J29" s="575"/>
      <c r="K29" s="541"/>
      <c r="L29" s="575"/>
      <c r="M29" s="561">
        <f>G29*0.001/'TA5'!F29</f>
        <v>6.6835771442209438E-2</v>
      </c>
    </row>
    <row r="30" spans="1:13" s="87" customFormat="1" ht="15" customHeight="1" x14ac:dyDescent="0.2">
      <c r="A30" s="92">
        <v>1934</v>
      </c>
      <c r="B30" s="425">
        <f>avgprinc!AK23</f>
        <v>805639.35664520529</v>
      </c>
      <c r="C30" s="317">
        <f>avgprinc!AL23</f>
        <v>829880.3591369458</v>
      </c>
      <c r="D30" s="353"/>
      <c r="E30" s="314"/>
      <c r="F30" s="314"/>
      <c r="G30" s="84">
        <f>avgprinc!AP23</f>
        <v>1265945.9505151084</v>
      </c>
      <c r="H30" s="530">
        <f>B30*0.001/'TA5'!B30</f>
        <v>7.1357798074510884E-2</v>
      </c>
      <c r="I30" s="541">
        <f>C30*0.001/'TA5'!B30</f>
        <v>7.35048934797458E-2</v>
      </c>
      <c r="J30" s="575"/>
      <c r="K30" s="541"/>
      <c r="L30" s="575"/>
      <c r="M30" s="561">
        <f>G30*0.001/'TA5'!F30</f>
        <v>7.3564000986283629E-2</v>
      </c>
    </row>
    <row r="31" spans="1:13" s="87" customFormat="1" ht="15" customHeight="1" x14ac:dyDescent="0.2">
      <c r="A31" s="92">
        <v>1935</v>
      </c>
      <c r="B31" s="425">
        <f>avgprinc!AK24</f>
        <v>913617.45937637519</v>
      </c>
      <c r="C31" s="317">
        <f>avgprinc!AL24</f>
        <v>944184.57349186111</v>
      </c>
      <c r="D31" s="353"/>
      <c r="E31" s="314"/>
      <c r="F31" s="314"/>
      <c r="G31" s="84">
        <f>avgprinc!AP24</f>
        <v>1439063.4717792172</v>
      </c>
      <c r="H31" s="530">
        <f>B31*0.001/'TA5'!B31</f>
        <v>7.3750246879311268E-2</v>
      </c>
      <c r="I31" s="541">
        <f>C31*0.001/'TA5'!B31</f>
        <v>7.6217726226678315E-2</v>
      </c>
      <c r="J31" s="575"/>
      <c r="K31" s="541"/>
      <c r="L31" s="575"/>
      <c r="M31" s="561">
        <f>G31*0.001/'TA5'!F31</f>
        <v>7.6160636098137349E-2</v>
      </c>
    </row>
    <row r="32" spans="1:13" s="87" customFormat="1" ht="15" customHeight="1" x14ac:dyDescent="0.2">
      <c r="A32" s="92">
        <v>1936</v>
      </c>
      <c r="B32" s="425">
        <f>avgprinc!AK25</f>
        <v>1085097.8481436206</v>
      </c>
      <c r="C32" s="317">
        <f>avgprinc!AL25</f>
        <v>1113180.8382068328</v>
      </c>
      <c r="D32" s="353"/>
      <c r="E32" s="314"/>
      <c r="F32" s="314"/>
      <c r="G32" s="84">
        <f>avgprinc!AP25</f>
        <v>1702760.6871132404</v>
      </c>
      <c r="H32" s="530">
        <f>B32*0.001/'TA5'!B32</f>
        <v>7.9288417387685814E-2</v>
      </c>
      <c r="I32" s="541">
        <f>C32*0.001/'TA5'!B32</f>
        <v>8.1340449691902003E-2</v>
      </c>
      <c r="J32" s="575"/>
      <c r="K32" s="541"/>
      <c r="L32" s="575"/>
      <c r="M32" s="561">
        <f>G32*0.001/'TA5'!F32</f>
        <v>8.1544663465755091E-2</v>
      </c>
    </row>
    <row r="33" spans="1:13" s="87" customFormat="1" ht="15" customHeight="1" x14ac:dyDescent="0.2">
      <c r="A33" s="92">
        <v>1937</v>
      </c>
      <c r="B33" s="425">
        <f>avgprinc!AK26</f>
        <v>1146013.2454334728</v>
      </c>
      <c r="C33" s="317">
        <f>avgprinc!AL26</f>
        <v>1180198.0305039603</v>
      </c>
      <c r="D33" s="353"/>
      <c r="E33" s="314"/>
      <c r="F33" s="314"/>
      <c r="G33" s="84">
        <f>avgprinc!AP26</f>
        <v>1800676.6033703305</v>
      </c>
      <c r="H33" s="530">
        <f>B33*0.001/'TA5'!B33</f>
        <v>7.8577612185950038E-2</v>
      </c>
      <c r="I33" s="541">
        <f>C33*0.001/'TA5'!B33</f>
        <v>8.0921528187473044E-2</v>
      </c>
      <c r="J33" s="575"/>
      <c r="K33" s="541"/>
      <c r="L33" s="575"/>
      <c r="M33" s="561">
        <f>G33*0.001/'TA5'!F33</f>
        <v>8.0918466612656656E-2</v>
      </c>
    </row>
    <row r="34" spans="1:13" s="87" customFormat="1" ht="15" customHeight="1" x14ac:dyDescent="0.2">
      <c r="A34" s="92">
        <v>1938</v>
      </c>
      <c r="B34" s="425">
        <f>avgprinc!AK27</f>
        <v>933072.63105921494</v>
      </c>
      <c r="C34" s="317">
        <f>avgprinc!AL27</f>
        <v>964361.37322948338</v>
      </c>
      <c r="D34" s="353"/>
      <c r="E34" s="314"/>
      <c r="F34" s="314"/>
      <c r="G34" s="84">
        <f>avgprinc!AP27</f>
        <v>1469265.2352925388</v>
      </c>
      <c r="H34" s="530">
        <f>B34*0.001/'TA5'!B34</f>
        <v>6.8887568763899384E-2</v>
      </c>
      <c r="I34" s="541">
        <f>C34*0.001/'TA5'!B34</f>
        <v>7.1197576909078283E-2</v>
      </c>
      <c r="J34" s="575"/>
      <c r="K34" s="541"/>
      <c r="L34" s="575"/>
      <c r="M34" s="561">
        <f>G34*0.001/'TA5'!F34</f>
        <v>7.1175496469658942E-2</v>
      </c>
    </row>
    <row r="35" spans="1:13" s="87" customFormat="1" ht="15" customHeight="1" x14ac:dyDescent="0.2">
      <c r="A35" s="91">
        <v>1939</v>
      </c>
      <c r="B35" s="426">
        <f>avgprinc!AK28</f>
        <v>1034167.2487352972</v>
      </c>
      <c r="C35" s="316">
        <f>avgprinc!AL28</f>
        <v>1065687.9679846663</v>
      </c>
      <c r="D35" s="354"/>
      <c r="E35" s="315"/>
      <c r="F35" s="315"/>
      <c r="G35" s="88">
        <f>avgprinc!AP28</f>
        <v>1623070.7608320266</v>
      </c>
      <c r="H35" s="531">
        <f>B35*0.001/'TA5'!B35</f>
        <v>7.1339753159439481E-2</v>
      </c>
      <c r="I35" s="542">
        <f>C35*0.001/'TA5'!B35</f>
        <v>7.3514140651799093E-2</v>
      </c>
      <c r="J35" s="576"/>
      <c r="K35" s="542"/>
      <c r="L35" s="576"/>
      <c r="M35" s="562">
        <f>G35*0.001/'TA5'!F35</f>
        <v>7.3582755953073953E-2</v>
      </c>
    </row>
    <row r="36" spans="1:13" s="87" customFormat="1" ht="15" customHeight="1" x14ac:dyDescent="0.2">
      <c r="A36" s="92">
        <v>1940</v>
      </c>
      <c r="B36" s="425">
        <f>avgprinc!AK29</f>
        <v>1253256.5414249541</v>
      </c>
      <c r="C36" s="317">
        <f>avgprinc!AL29</f>
        <v>1282668.6706004445</v>
      </c>
      <c r="D36" s="353"/>
      <c r="E36" s="314"/>
      <c r="F36" s="314"/>
      <c r="G36" s="84">
        <f>avgprinc!AP29</f>
        <v>1958091.5393255732</v>
      </c>
      <c r="H36" s="530">
        <f>B36*0.001/'TA5'!B36</f>
        <v>7.9664876527392472E-2</v>
      </c>
      <c r="I36" s="541">
        <f>C36*0.001/'TA5'!B36</f>
        <v>8.153449664244812E-2</v>
      </c>
      <c r="J36" s="575"/>
      <c r="K36" s="541"/>
      <c r="L36" s="575"/>
      <c r="M36" s="561">
        <f>G36*0.001/'TA5'!F36</f>
        <v>8.1870751072285836E-2</v>
      </c>
    </row>
    <row r="37" spans="1:13" s="87" customFormat="1" ht="15" customHeight="1" x14ac:dyDescent="0.2">
      <c r="A37" s="92">
        <v>1941</v>
      </c>
      <c r="B37" s="425">
        <f>avgprinc!AK30</f>
        <v>1566860.4903283485</v>
      </c>
      <c r="C37" s="317">
        <f>avgprinc!AL30</f>
        <v>1597751.3998211429</v>
      </c>
      <c r="D37" s="353"/>
      <c r="E37" s="314"/>
      <c r="F37" s="314"/>
      <c r="G37" s="84">
        <f>avgprinc!AP30</f>
        <v>2470723.8687114948</v>
      </c>
      <c r="H37" s="530">
        <f>B37*0.001/'TA5'!B37</f>
        <v>8.3976730645788672E-2</v>
      </c>
      <c r="I37" s="541">
        <f>C37*0.001/'TA5'!B37</f>
        <v>8.5632345553364908E-2</v>
      </c>
      <c r="J37" s="575"/>
      <c r="K37" s="541"/>
      <c r="L37" s="575"/>
      <c r="M37" s="561">
        <f>G37*0.001/'TA5'!F37</f>
        <v>8.6192659509365013E-2</v>
      </c>
    </row>
    <row r="38" spans="1:13" s="87" customFormat="1" ht="15" customHeight="1" x14ac:dyDescent="0.2">
      <c r="A38" s="92">
        <v>1942</v>
      </c>
      <c r="B38" s="425">
        <f>avgprinc!AK31</f>
        <v>1772628.27418564</v>
      </c>
      <c r="C38" s="317">
        <f>avgprinc!AL31</f>
        <v>1811035.7978081545</v>
      </c>
      <c r="D38" s="353"/>
      <c r="E38" s="314"/>
      <c r="F38" s="314"/>
      <c r="G38" s="84">
        <f>avgprinc!AP31</f>
        <v>2825671.5908365538</v>
      </c>
      <c r="H38" s="530">
        <f>B38*0.001/'TA5'!B38</f>
        <v>8.0333250865905106E-2</v>
      </c>
      <c r="I38" s="541">
        <f>C38*0.001/'TA5'!B38</f>
        <v>8.2073830814469381E-2</v>
      </c>
      <c r="J38" s="575"/>
      <c r="K38" s="541"/>
      <c r="L38" s="575"/>
      <c r="M38" s="561">
        <f>G38*0.001/'TA5'!F38</f>
        <v>8.2552873549336242E-2</v>
      </c>
    </row>
    <row r="39" spans="1:13" s="87" customFormat="1" ht="15" customHeight="1" x14ac:dyDescent="0.2">
      <c r="A39" s="92">
        <v>1943</v>
      </c>
      <c r="B39" s="425">
        <f>avgprinc!AK32</f>
        <v>1736255.3060672043</v>
      </c>
      <c r="C39" s="317">
        <f>avgprinc!AL32</f>
        <v>1779758.4420888256</v>
      </c>
      <c r="D39" s="353"/>
      <c r="E39" s="314"/>
      <c r="F39" s="314"/>
      <c r="G39" s="84">
        <f>avgprinc!AP32</f>
        <v>2798834.8797227959</v>
      </c>
      <c r="H39" s="530">
        <f>B39*0.001/'TA5'!B39</f>
        <v>6.8221080271083215E-2</v>
      </c>
      <c r="I39" s="541">
        <f>C39*0.001/'TA5'!B39</f>
        <v>6.9930408918894404E-2</v>
      </c>
      <c r="J39" s="575"/>
      <c r="K39" s="541"/>
      <c r="L39" s="575"/>
      <c r="M39" s="561">
        <f>G39*0.001/'TA5'!F39</f>
        <v>7.0394766357324459E-2</v>
      </c>
    </row>
    <row r="40" spans="1:13" s="87" customFormat="1" ht="15" customHeight="1" x14ac:dyDescent="0.2">
      <c r="A40" s="92">
        <v>1944</v>
      </c>
      <c r="B40" s="425">
        <f>avgprinc!AK33</f>
        <v>1401999.9506888338</v>
      </c>
      <c r="C40" s="317">
        <f>avgprinc!AL33</f>
        <v>1448839.5252603861</v>
      </c>
      <c r="D40" s="353"/>
      <c r="E40" s="314"/>
      <c r="F40" s="314"/>
      <c r="G40" s="84">
        <f>avgprinc!AP33</f>
        <v>2297989.6755945059</v>
      </c>
      <c r="H40" s="530">
        <f>B40*0.001/'TA5'!B40</f>
        <v>5.3374913482287019E-2</v>
      </c>
      <c r="I40" s="541">
        <f>C40*0.001/'TA5'!B40</f>
        <v>5.5158121990301158E-2</v>
      </c>
      <c r="J40" s="575"/>
      <c r="K40" s="541"/>
      <c r="L40" s="575"/>
      <c r="M40" s="561">
        <f>G40*0.001/'TA5'!F40</f>
        <v>5.5551082676241169E-2</v>
      </c>
    </row>
    <row r="41" spans="1:13" s="87" customFormat="1" ht="15" customHeight="1" x14ac:dyDescent="0.2">
      <c r="A41" s="92">
        <v>1945</v>
      </c>
      <c r="B41" s="425">
        <f>avgprinc!AK34</f>
        <v>1148104.1566156347</v>
      </c>
      <c r="C41" s="317">
        <f>avgprinc!AL34</f>
        <v>1202605.6360992002</v>
      </c>
      <c r="D41" s="353"/>
      <c r="E41" s="314"/>
      <c r="F41" s="314"/>
      <c r="G41" s="84">
        <f>avgprinc!AP34</f>
        <v>1913205.5444144241</v>
      </c>
      <c r="H41" s="530">
        <f>B41*0.001/'TA5'!B41</f>
        <v>4.5501661735966224E-2</v>
      </c>
      <c r="I41" s="541">
        <f>C41*0.001/'TA5'!B41</f>
        <v>4.7661664266469318E-2</v>
      </c>
      <c r="J41" s="575"/>
      <c r="K41" s="541"/>
      <c r="L41" s="575"/>
      <c r="M41" s="561">
        <f>G41*0.001/'TA5'!F41</f>
        <v>4.7743777658816558E-2</v>
      </c>
    </row>
    <row r="42" spans="1:13" s="87" customFormat="1" ht="15" customHeight="1" x14ac:dyDescent="0.2">
      <c r="A42" s="92">
        <v>1946</v>
      </c>
      <c r="B42" s="425">
        <f>avgprinc!AK35</f>
        <v>950651.04289503628</v>
      </c>
      <c r="C42" s="317">
        <f>avgprinc!AL35</f>
        <v>1009482.9437988851</v>
      </c>
      <c r="D42" s="353"/>
      <c r="E42" s="314"/>
      <c r="F42" s="314"/>
      <c r="G42" s="84">
        <f>avgprinc!AP35</f>
        <v>1608757.7905374577</v>
      </c>
      <c r="H42" s="530">
        <f>B42*0.001/'TA5'!B42</f>
        <v>4.3130461121381032E-2</v>
      </c>
      <c r="I42" s="541">
        <f>C42*0.001/'TA5'!B42</f>
        <v>4.5799628776110636E-2</v>
      </c>
      <c r="J42" s="575"/>
      <c r="K42" s="541"/>
      <c r="L42" s="575"/>
      <c r="M42" s="561">
        <f>G42*0.001/'TA5'!F42</f>
        <v>4.5590122965972174E-2</v>
      </c>
    </row>
    <row r="43" spans="1:13" s="87" customFormat="1" ht="15" customHeight="1" x14ac:dyDescent="0.2">
      <c r="A43" s="92">
        <v>1947</v>
      </c>
      <c r="B43" s="425">
        <f>avgprinc!AK36</f>
        <v>1060385.4611878458</v>
      </c>
      <c r="C43" s="317">
        <f>avgprinc!AL36</f>
        <v>1107835.0724490085</v>
      </c>
      <c r="D43" s="353"/>
      <c r="E43" s="314"/>
      <c r="F43" s="314"/>
      <c r="G43" s="84">
        <f>avgprinc!AP36</f>
        <v>1776827.6213909534</v>
      </c>
      <c r="H43" s="530">
        <f>B43*0.001/'TA5'!B43</f>
        <v>4.967261321891564E-2</v>
      </c>
      <c r="I43" s="541">
        <f>C43*0.001/'TA5'!B43</f>
        <v>5.1895339080248543E-2</v>
      </c>
      <c r="J43" s="575"/>
      <c r="K43" s="541"/>
      <c r="L43" s="575"/>
      <c r="M43" s="561">
        <f>G43*0.001/'TA5'!F43</f>
        <v>5.2024408190067671E-2</v>
      </c>
    </row>
    <row r="44" spans="1:13" s="87" customFormat="1" ht="15" customHeight="1" x14ac:dyDescent="0.2">
      <c r="A44" s="92">
        <v>1948</v>
      </c>
      <c r="B44" s="425">
        <f>avgprinc!AK37</f>
        <v>1270295.5221780404</v>
      </c>
      <c r="C44" s="317">
        <f>avgprinc!AL37</f>
        <v>1316339.1266094097</v>
      </c>
      <c r="D44" s="353"/>
      <c r="E44" s="314"/>
      <c r="F44" s="314"/>
      <c r="G44" s="84">
        <f>avgprinc!AP37</f>
        <v>2121981.4443022511</v>
      </c>
      <c r="H44" s="530">
        <f>B44*0.001/'TA5'!B44</f>
        <v>5.6837668916744681E-2</v>
      </c>
      <c r="I44" s="541">
        <f>C44*0.001/'TA5'!B44</f>
        <v>5.8897828225120914E-2</v>
      </c>
      <c r="J44" s="575"/>
      <c r="K44" s="541"/>
      <c r="L44" s="575"/>
      <c r="M44" s="561">
        <f>G44*0.001/'TA5'!F44</f>
        <v>5.9200328667534892E-2</v>
      </c>
    </row>
    <row r="45" spans="1:13" s="87" customFormat="1" ht="15" customHeight="1" x14ac:dyDescent="0.2">
      <c r="A45" s="91">
        <v>1949</v>
      </c>
      <c r="B45" s="426">
        <f>avgprinc!AK38</f>
        <v>1194960.6174746645</v>
      </c>
      <c r="C45" s="316">
        <f>avgprinc!AL38</f>
        <v>1236879.0272986724</v>
      </c>
      <c r="D45" s="354"/>
      <c r="E45" s="315"/>
      <c r="F45" s="315"/>
      <c r="G45" s="88">
        <f>avgprinc!AP38</f>
        <v>2000075.3373880286</v>
      </c>
      <c r="H45" s="531">
        <f>B45*0.001/'TA5'!B45</f>
        <v>5.5204480190748334E-2</v>
      </c>
      <c r="I45" s="542">
        <f>C45*0.001/'TA5'!B45</f>
        <v>5.7141015998637558E-2</v>
      </c>
      <c r="J45" s="576"/>
      <c r="K45" s="542"/>
      <c r="L45" s="576"/>
      <c r="M45" s="562">
        <f>G45*0.001/'TA5'!F45</f>
        <v>5.7467820272229242E-2</v>
      </c>
    </row>
    <row r="46" spans="1:13" s="87" customFormat="1" ht="15" customHeight="1" x14ac:dyDescent="0.2">
      <c r="A46" s="92">
        <v>1950</v>
      </c>
      <c r="B46" s="425">
        <f>avgprinc!AK39</f>
        <v>1404001.2318758748</v>
      </c>
      <c r="C46" s="317">
        <f>avgprinc!AL39</f>
        <v>1443683.1555240275</v>
      </c>
      <c r="D46" s="353"/>
      <c r="E46" s="314"/>
      <c r="F46" s="314"/>
      <c r="G46" s="84">
        <f>avgprinc!AP39</f>
        <v>2337040.918535932</v>
      </c>
      <c r="H46" s="530">
        <f>B46*0.001/'TA5'!B46</f>
        <v>5.9582743588587263E-2</v>
      </c>
      <c r="I46" s="541">
        <f>C46*0.001/'TA5'!B46</f>
        <v>6.1266757696374616E-2</v>
      </c>
      <c r="J46" s="575"/>
      <c r="K46" s="541"/>
      <c r="L46" s="575"/>
      <c r="M46" s="561">
        <f>G46*0.001/'TA5'!F46</f>
        <v>6.1794840800795441E-2</v>
      </c>
    </row>
    <row r="47" spans="1:13" s="87" customFormat="1" ht="15" customHeight="1" x14ac:dyDescent="0.2">
      <c r="A47" s="92">
        <v>1951</v>
      </c>
      <c r="B47" s="425">
        <f>avgprinc!AK40</f>
        <v>1387726.3229704972</v>
      </c>
      <c r="C47" s="317">
        <f>avgprinc!AL40</f>
        <v>1429551.1743369973</v>
      </c>
      <c r="D47" s="353"/>
      <c r="E47" s="314"/>
      <c r="F47" s="314"/>
      <c r="G47" s="84">
        <f>avgprinc!AP40</f>
        <v>2321162.864144674</v>
      </c>
      <c r="H47" s="530">
        <f>B47*0.001/'TA5'!B47</f>
        <v>5.502338300261865E-2</v>
      </c>
      <c r="I47" s="541">
        <f>C47*0.001/'TA5'!B47</f>
        <v>5.6681739392976938E-2</v>
      </c>
      <c r="J47" s="575"/>
      <c r="K47" s="541"/>
      <c r="L47" s="575"/>
      <c r="M47" s="561">
        <f>G47*0.001/'TA5'!F47</f>
        <v>5.7206124842758249E-2</v>
      </c>
    </row>
    <row r="48" spans="1:13" s="87" customFormat="1" ht="15" customHeight="1" x14ac:dyDescent="0.2">
      <c r="A48" s="92">
        <v>1952</v>
      </c>
      <c r="B48" s="425">
        <f>avgprinc!AK41</f>
        <v>1327166.2505331698</v>
      </c>
      <c r="C48" s="317">
        <f>avgprinc!AL41</f>
        <v>1372766.6891427971</v>
      </c>
      <c r="D48" s="353"/>
      <c r="E48" s="314"/>
      <c r="F48" s="314"/>
      <c r="G48" s="84">
        <f>avgprinc!AP41</f>
        <v>2228165.7922906615</v>
      </c>
      <c r="H48" s="530">
        <f>B48*0.001/'TA5'!B48</f>
        <v>5.1300709553023884E-2</v>
      </c>
      <c r="I48" s="541">
        <f>C48*0.001/'TA5'!B48</f>
        <v>5.3063363520198824E-2</v>
      </c>
      <c r="J48" s="575"/>
      <c r="K48" s="541"/>
      <c r="L48" s="575"/>
      <c r="M48" s="561">
        <f>G48*0.001/'TA5'!F48</f>
        <v>5.3446719930749259E-2</v>
      </c>
    </row>
    <row r="49" spans="1:13" s="87" customFormat="1" ht="15" customHeight="1" x14ac:dyDescent="0.2">
      <c r="A49" s="92">
        <v>1953</v>
      </c>
      <c r="B49" s="425">
        <f>avgprinc!AK42</f>
        <v>1267775.4445315057</v>
      </c>
      <c r="C49" s="317">
        <f>avgprinc!AL42</f>
        <v>1312111.3044541464</v>
      </c>
      <c r="D49" s="353"/>
      <c r="E49" s="314"/>
      <c r="F49" s="314"/>
      <c r="G49" s="84">
        <f>avgprinc!AP42</f>
        <v>2133107.8115168288</v>
      </c>
      <c r="H49" s="530">
        <f>B49*0.001/'TA5'!B49</f>
        <v>4.7539706034936846E-2</v>
      </c>
      <c r="I49" s="541">
        <f>C49*0.001/'TA5'!B49</f>
        <v>4.9202235275915614E-2</v>
      </c>
      <c r="J49" s="575"/>
      <c r="K49" s="541"/>
      <c r="L49" s="575"/>
      <c r="M49" s="561">
        <f>G49*0.001/'TA5'!F49</f>
        <v>4.9619401891960603E-2</v>
      </c>
    </row>
    <row r="50" spans="1:13" s="87" customFormat="1" ht="15" customHeight="1" x14ac:dyDescent="0.2">
      <c r="A50" s="92">
        <v>1954</v>
      </c>
      <c r="B50" s="425">
        <f>avgprinc!AK43</f>
        <v>1217557.2301416032</v>
      </c>
      <c r="C50" s="317">
        <f>avgprinc!AL43</f>
        <v>1261312.3740173141</v>
      </c>
      <c r="D50" s="353"/>
      <c r="E50" s="314"/>
      <c r="F50" s="314"/>
      <c r="G50" s="84">
        <f>avgprinc!AP43</f>
        <v>2050085.383290679</v>
      </c>
      <c r="H50" s="530">
        <f>B50*0.001/'TA5'!B50</f>
        <v>4.6618942283561594E-2</v>
      </c>
      <c r="I50" s="541">
        <f>C50*0.001/'TA5'!B50</f>
        <v>4.8294279160098784E-2</v>
      </c>
      <c r="J50" s="575"/>
      <c r="K50" s="541"/>
      <c r="L50" s="575"/>
      <c r="M50" s="561">
        <f>G50*0.001/'TA5'!F50</f>
        <v>4.8713682074375306E-2</v>
      </c>
    </row>
    <row r="51" spans="1:13" s="87" customFormat="1" ht="15" customHeight="1" x14ac:dyDescent="0.2">
      <c r="A51" s="92">
        <v>1955</v>
      </c>
      <c r="B51" s="425">
        <f>avgprinc!AK44</f>
        <v>1443160.1942622825</v>
      </c>
      <c r="C51" s="317">
        <f>avgprinc!AL44</f>
        <v>1482177.5302424917</v>
      </c>
      <c r="D51" s="353"/>
      <c r="E51" s="314"/>
      <c r="F51" s="314"/>
      <c r="G51" s="84">
        <f>avgprinc!AP44</f>
        <v>2415787.8028546828</v>
      </c>
      <c r="H51" s="530">
        <f>B51*0.001/'TA5'!B51</f>
        <v>5.1580583634953076E-2</v>
      </c>
      <c r="I51" s="541">
        <f>C51*0.001/'TA5'!B51</f>
        <v>5.2975118330229248E-2</v>
      </c>
      <c r="J51" s="575"/>
      <c r="K51" s="541"/>
      <c r="L51" s="575"/>
      <c r="M51" s="561">
        <f>G51*0.001/'TA5'!F51</f>
        <v>5.3627735857463714E-2</v>
      </c>
    </row>
    <row r="52" spans="1:13" s="87" customFormat="1" ht="15" customHeight="1" x14ac:dyDescent="0.2">
      <c r="A52" s="92">
        <v>1956</v>
      </c>
      <c r="B52" s="425">
        <f>avgprinc!AK45</f>
        <v>1370321.3191377162</v>
      </c>
      <c r="C52" s="317">
        <f>avgprinc!AL45</f>
        <v>1412424.6298791273</v>
      </c>
      <c r="D52" s="353"/>
      <c r="E52" s="314"/>
      <c r="F52" s="314"/>
      <c r="G52" s="84">
        <f>avgprinc!AP45</f>
        <v>2299431.1249170243</v>
      </c>
      <c r="H52" s="530">
        <f>B52*0.001/'TA5'!B52</f>
        <v>4.8058709084383512E-2</v>
      </c>
      <c r="I52" s="541">
        <f>C52*0.001/'TA5'!B52</f>
        <v>4.9535319521769192E-2</v>
      </c>
      <c r="J52" s="575"/>
      <c r="K52" s="541"/>
      <c r="L52" s="575"/>
      <c r="M52" s="561">
        <f>G52*0.001/'TA5'!F52</f>
        <v>5.0083209888238125E-2</v>
      </c>
    </row>
    <row r="53" spans="1:13" s="87" customFormat="1" ht="15" customHeight="1" x14ac:dyDescent="0.2">
      <c r="A53" s="92">
        <v>1957</v>
      </c>
      <c r="B53" s="425">
        <f>avgprinc!AK46</f>
        <v>1309386.2976385318</v>
      </c>
      <c r="C53" s="317">
        <f>avgprinc!AL46</f>
        <v>1352533.1845949462</v>
      </c>
      <c r="D53" s="353"/>
      <c r="E53" s="314"/>
      <c r="F53" s="314"/>
      <c r="G53" s="84">
        <f>avgprinc!AP46</f>
        <v>2200107.2556785839</v>
      </c>
      <c r="H53" s="530">
        <f>B53*0.001/'TA5'!B53</f>
        <v>4.5834851715818047E-2</v>
      </c>
      <c r="I53" s="541">
        <f>C53*0.001/'TA5'!B53</f>
        <v>4.7345201388189796E-2</v>
      </c>
      <c r="J53" s="575"/>
      <c r="K53" s="541"/>
      <c r="L53" s="575"/>
      <c r="M53" s="561">
        <f>G53*0.001/'TA5'!F53</f>
        <v>4.7851579604392736E-2</v>
      </c>
    </row>
    <row r="54" spans="1:13" s="87" customFormat="1" ht="15" customHeight="1" x14ac:dyDescent="0.2">
      <c r="A54" s="92">
        <v>1958</v>
      </c>
      <c r="B54" s="425">
        <f>avgprinc!AK47</f>
        <v>1131255.3944068293</v>
      </c>
      <c r="C54" s="317">
        <f>avgprinc!AL47</f>
        <v>1178656.7133244365</v>
      </c>
      <c r="D54" s="353"/>
      <c r="E54" s="314"/>
      <c r="F54" s="314"/>
      <c r="G54" s="84">
        <f>avgprinc!AP47</f>
        <v>1913262.2750806964</v>
      </c>
      <c r="H54" s="530">
        <f>B54*0.001/'TA5'!B54</f>
        <v>4.0734170642614961E-2</v>
      </c>
      <c r="I54" s="541">
        <f>C54*0.001/'TA5'!B54</f>
        <v>4.2440994250282492E-2</v>
      </c>
      <c r="J54" s="575"/>
      <c r="K54" s="541"/>
      <c r="L54" s="575"/>
      <c r="M54" s="561">
        <f>G54*0.001/'TA5'!F54</f>
        <v>4.2805754564459932E-2</v>
      </c>
    </row>
    <row r="55" spans="1:13" s="87" customFormat="1" ht="15" customHeight="1" x14ac:dyDescent="0.2">
      <c r="A55" s="91">
        <v>1959</v>
      </c>
      <c r="B55" s="426">
        <f>avgprinc!AK48</f>
        <v>1277244.4061899905</v>
      </c>
      <c r="C55" s="316">
        <f>avgprinc!AL48</f>
        <v>1316721.650125619</v>
      </c>
      <c r="D55" s="354"/>
      <c r="E55" s="315"/>
      <c r="F55" s="315"/>
      <c r="G55" s="88">
        <f>avgprinc!AP48</f>
        <v>2160559.0500139222</v>
      </c>
      <c r="H55" s="531">
        <f>B55*0.001/'TA5'!B55</f>
        <v>4.3326350347148122E-2</v>
      </c>
      <c r="I55" s="542">
        <f>C55*0.001/'TA5'!B55</f>
        <v>4.4665487080263286E-2</v>
      </c>
      <c r="J55" s="576"/>
      <c r="K55" s="542"/>
      <c r="L55" s="576"/>
      <c r="M55" s="562">
        <f>G55*0.001/'TA5'!F55</f>
        <v>4.5310562075078366E-2</v>
      </c>
    </row>
    <row r="56" spans="1:13" x14ac:dyDescent="0.2">
      <c r="A56" s="67">
        <v>1960</v>
      </c>
      <c r="B56" s="425">
        <f>avgprinc!AK49</f>
        <v>1284664.6075803891</v>
      </c>
      <c r="C56" s="317">
        <f>avgprinc!AL49</f>
        <v>1325109.3158542982</v>
      </c>
      <c r="D56" s="353"/>
      <c r="E56" s="314"/>
      <c r="F56" s="314"/>
      <c r="G56" s="84">
        <f>avgprinc!AP49</f>
        <v>2177641.3789795828</v>
      </c>
      <c r="H56" s="530">
        <f>B56*0.001/'TA5'!B56</f>
        <v>4.2785270475562812E-2</v>
      </c>
      <c r="I56" s="541">
        <f>C56*0.001/'TA5'!B56</f>
        <v>4.41322662381873E-2</v>
      </c>
      <c r="J56" s="575"/>
      <c r="K56" s="541"/>
      <c r="L56" s="575"/>
      <c r="M56" s="561">
        <f>G56*0.001/'TA5'!F56</f>
        <v>4.4748580566502362E-2</v>
      </c>
    </row>
    <row r="57" spans="1:13" x14ac:dyDescent="0.2">
      <c r="A57" s="67">
        <v>1961</v>
      </c>
      <c r="B57" s="425">
        <f>avgprinc!AK50</f>
        <v>1291423.073572617</v>
      </c>
      <c r="C57" s="317">
        <f>avgprinc!AL50</f>
        <v>1333459.8702127326</v>
      </c>
      <c r="D57" s="353"/>
      <c r="E57" s="314"/>
      <c r="F57" s="314"/>
      <c r="G57" s="84">
        <f>avgprinc!AP50</f>
        <v>2170960.1182882655</v>
      </c>
      <c r="H57" s="530">
        <f>B57*0.001/'TA5'!B57</f>
        <v>4.2458561379763282E-2</v>
      </c>
      <c r="I57" s="541">
        <f>C57*0.001/'TA5'!B57</f>
        <v>4.3840619627658298E-2</v>
      </c>
      <c r="J57" s="575"/>
      <c r="K57" s="541"/>
      <c r="L57" s="575"/>
      <c r="M57" s="561">
        <f>G57*0.001/'TA5'!F57</f>
        <v>4.4429302515626885E-2</v>
      </c>
    </row>
    <row r="58" spans="1:13" x14ac:dyDescent="0.2">
      <c r="A58" s="67">
        <v>1962</v>
      </c>
      <c r="B58" s="427">
        <f>avgprinc!AK51</f>
        <v>1363111.3915870916</v>
      </c>
      <c r="C58" s="318">
        <f>avgprinc!AL51</f>
        <v>1400835.6908376415</v>
      </c>
      <c r="D58" s="523">
        <f>avgprinc!AM51</f>
        <v>1105987.5599325462</v>
      </c>
      <c r="E58" s="523">
        <f>avgprinc!AN51</f>
        <v>1447184.2174152674</v>
      </c>
      <c r="F58" s="523">
        <f>avgprinc!AO51</f>
        <v>1336371.8363339757</v>
      </c>
      <c r="G58" s="81">
        <f>avgprinc!AP51</f>
        <v>2195825.8650911846</v>
      </c>
      <c r="H58" s="532">
        <f>B58*0.001/'TA5'!B58</f>
        <v>4.2669601738452911E-2</v>
      </c>
      <c r="I58" s="543">
        <f>C58*0.001/'TA5'!B58</f>
        <v>4.3850488960742944E-2</v>
      </c>
      <c r="J58" s="543">
        <f>D58*0.001/'TA5'!C58</f>
        <v>3.2957792282104485E-2</v>
      </c>
      <c r="K58" s="543">
        <f>E58*0.001/'TA5'!D58</f>
        <v>3.137819841504097E-2</v>
      </c>
      <c r="L58" s="543">
        <f>F58*0.001/'TA5'!E58</f>
        <v>7.1943402290344238E-2</v>
      </c>
      <c r="M58" s="550">
        <f>G58*0.001/'TA5'!F58</f>
        <v>4.4523697346448898E-2</v>
      </c>
    </row>
    <row r="59" spans="1:13" x14ac:dyDescent="0.2">
      <c r="A59" s="67">
        <v>1963</v>
      </c>
      <c r="B59" s="428">
        <f>avgprinc!AK52</f>
        <v>1433752.2424761588</v>
      </c>
      <c r="C59" s="319">
        <f>avgprinc!AL52</f>
        <v>1471856.9853458884</v>
      </c>
      <c r="D59" s="524">
        <f>avgprinc!AM52</f>
        <v>1164316.399149023</v>
      </c>
      <c r="E59" s="524">
        <f>avgprinc!AN52</f>
        <v>1536901.2963950965</v>
      </c>
      <c r="F59" s="524">
        <f>avgprinc!AO52</f>
        <v>1402875.328979447</v>
      </c>
      <c r="G59" s="62">
        <f>avgprinc!AP52</f>
        <v>2315283.0110552283</v>
      </c>
      <c r="H59" s="533">
        <f>B59*0.001/'TA5'!B59</f>
        <v>4.3418791145086288E-2</v>
      </c>
      <c r="I59" s="544">
        <f>C59*0.001/'TA5'!B59</f>
        <v>4.4572729617357254E-2</v>
      </c>
      <c r="J59" s="551">
        <f>D59*0.001/'TA5'!C59</f>
        <v>3.3521340008789521E-2</v>
      </c>
      <c r="K59" s="544">
        <f>E59*0.001/'TA5'!D59</f>
        <v>3.2159987829407995E-2</v>
      </c>
      <c r="L59" s="551">
        <f>F59*0.001/'TA5'!E59</f>
        <v>7.2624902911440456E-2</v>
      </c>
      <c r="M59" s="552">
        <f>G59*0.001/'TA5'!F59</f>
        <v>4.5427234843373285E-2</v>
      </c>
    </row>
    <row r="60" spans="1:13" x14ac:dyDescent="0.2">
      <c r="A60" s="67">
        <v>1964</v>
      </c>
      <c r="B60" s="428">
        <f>avgprinc!AK53</f>
        <v>1518395.4875266289</v>
      </c>
      <c r="C60" s="319">
        <f>avgprinc!AL53</f>
        <v>1557138.8506458092</v>
      </c>
      <c r="D60" s="524">
        <f>avgprinc!AM53</f>
        <v>1222645.2383655</v>
      </c>
      <c r="E60" s="524">
        <f>avgprinc!AN53</f>
        <v>1626618.3753749256</v>
      </c>
      <c r="F60" s="524">
        <f>avgprinc!AO53</f>
        <v>1469378.8216249184</v>
      </c>
      <c r="G60" s="62">
        <f>avgprinc!AP53</f>
        <v>2467182.0978682907</v>
      </c>
      <c r="H60" s="533">
        <f>B60*0.001/'TA5'!B60</f>
        <v>4.4167980551719666E-2</v>
      </c>
      <c r="I60" s="544">
        <f>C60*0.001/'TA5'!B60</f>
        <v>4.5294970273971565E-2</v>
      </c>
      <c r="J60" s="551">
        <f>D60*0.001/'TA5'!C60</f>
        <v>3.4047979861497879E-2</v>
      </c>
      <c r="K60" s="544">
        <f>E60*0.001/'TA5'!D60</f>
        <v>3.2889027148485184E-2</v>
      </c>
      <c r="L60" s="551">
        <f>F60*0.001/'TA5'!E60</f>
        <v>7.3256023228168474E-2</v>
      </c>
      <c r="M60" s="552">
        <f>G60*0.001/'TA5'!F60</f>
        <v>4.6330772340297699E-2</v>
      </c>
    </row>
    <row r="61" spans="1:13" x14ac:dyDescent="0.2">
      <c r="A61" s="67">
        <v>1965</v>
      </c>
      <c r="B61" s="428">
        <f>avgprinc!AK54</f>
        <v>1608301.4743545938</v>
      </c>
      <c r="C61" s="319">
        <f>avgprinc!AL54</f>
        <v>1648096.200116646</v>
      </c>
      <c r="D61" s="524">
        <f>avgprinc!AM54</f>
        <v>1309685.4156533626</v>
      </c>
      <c r="E61" s="524">
        <f>avgprinc!AN54</f>
        <v>1717774.9593435354</v>
      </c>
      <c r="F61" s="524">
        <f>avgprinc!AO54</f>
        <v>1552912.7517892881</v>
      </c>
      <c r="G61" s="62">
        <f>avgprinc!AP54</f>
        <v>2606492.7117855856</v>
      </c>
      <c r="H61" s="533">
        <f>B61*0.001/'TA5'!B61</f>
        <v>4.4486470520496375E-2</v>
      </c>
      <c r="I61" s="544">
        <f>C61*0.001/'TA5'!B61</f>
        <v>4.5587213709950454E-2</v>
      </c>
      <c r="J61" s="551">
        <f>D61*0.001/'TA5'!C61</f>
        <v>3.4691533869435381E-2</v>
      </c>
      <c r="K61" s="544">
        <f>E61*0.001/'TA5'!D61</f>
        <v>3.3040096304268372E-2</v>
      </c>
      <c r="L61" s="551">
        <f>F61*0.001/'TA5'!E61</f>
        <v>7.3862594276510318E-2</v>
      </c>
      <c r="M61" s="552">
        <f>G61*0.001/'TA5'!F61</f>
        <v>4.6681717038154609E-2</v>
      </c>
    </row>
    <row r="62" spans="1:13" x14ac:dyDescent="0.2">
      <c r="A62" s="67">
        <v>1966</v>
      </c>
      <c r="B62" s="428">
        <f>avgprinc!AK55</f>
        <v>1695189.6095756711</v>
      </c>
      <c r="C62" s="319">
        <f>avgprinc!AL55</f>
        <v>1735843.044998822</v>
      </c>
      <c r="D62" s="524">
        <f>avgprinc!AM55</f>
        <v>1396725.5929412253</v>
      </c>
      <c r="E62" s="524">
        <f>avgprinc!AN55</f>
        <v>1808931.5433121449</v>
      </c>
      <c r="F62" s="524">
        <f>avgprinc!AO55</f>
        <v>1636446.6819536577</v>
      </c>
      <c r="G62" s="62">
        <f>avgprinc!AP55</f>
        <v>2742215.0046860566</v>
      </c>
      <c r="H62" s="533">
        <f>B62*0.001/'TA5'!B62</f>
        <v>4.4804960489273078E-2</v>
      </c>
      <c r="I62" s="544">
        <f>C62*0.001/'TA5'!B62</f>
        <v>4.5879457145929337E-2</v>
      </c>
      <c r="J62" s="551">
        <f>D62*0.001/'TA5'!C62</f>
        <v>3.5275183618068695E-2</v>
      </c>
      <c r="K62" s="544">
        <f>E62*0.001/'TA5'!D62</f>
        <v>3.3177129924297326E-2</v>
      </c>
      <c r="L62" s="551">
        <f>F62*0.001/'TA5'!E62</f>
        <v>7.4415862560272189E-2</v>
      </c>
      <c r="M62" s="552">
        <f>G62*0.001/'TA5'!F62</f>
        <v>4.7032661736011512E-2</v>
      </c>
    </row>
    <row r="63" spans="1:13" x14ac:dyDescent="0.2">
      <c r="A63" s="67">
        <v>1967</v>
      </c>
      <c r="B63" s="428">
        <f>avgprinc!AK56</f>
        <v>1629175.9856975155</v>
      </c>
      <c r="C63" s="319">
        <f>avgprinc!AL56</f>
        <v>1674612.498191762</v>
      </c>
      <c r="D63" s="524">
        <f>avgprinc!AM56</f>
        <v>1334511.0354949881</v>
      </c>
      <c r="E63" s="524">
        <f>avgprinc!AN56</f>
        <v>1734751.6798410791</v>
      </c>
      <c r="F63" s="524">
        <f>avgprinc!AO56</f>
        <v>1599677.8052608925</v>
      </c>
      <c r="G63" s="62">
        <f>avgprinc!AP56</f>
        <v>2658600.5067301998</v>
      </c>
      <c r="H63" s="534">
        <f>B63*0.001/'TA5'!B63</f>
        <v>4.2467599734663963E-2</v>
      </c>
      <c r="I63" s="545">
        <f>C63*0.001/'TA5'!B63</f>
        <v>4.3651989661157138E-2</v>
      </c>
      <c r="J63" s="551">
        <f>D63*0.001/'TA5'!C63</f>
        <v>3.3050227910280228E-2</v>
      </c>
      <c r="K63" s="544">
        <f>E63*0.001/'TA5'!D63</f>
        <v>3.1878281384706497E-2</v>
      </c>
      <c r="L63" s="551">
        <f>F63*0.001/'TA5'!E63</f>
        <v>6.9408675655722604E-2</v>
      </c>
      <c r="M63" s="552">
        <f>G63*0.001/'TA5'!F63</f>
        <v>4.4207272119820118E-2</v>
      </c>
    </row>
    <row r="64" spans="1:13" x14ac:dyDescent="0.2">
      <c r="A64" s="67">
        <v>1968</v>
      </c>
      <c r="B64" s="428">
        <f>avgprinc!AK57</f>
        <v>1631402.4173202054</v>
      </c>
      <c r="C64" s="319">
        <f>avgprinc!AL57</f>
        <v>1680318.2578558899</v>
      </c>
      <c r="D64" s="524">
        <f>avgprinc!AM57</f>
        <v>1340080.4352589224</v>
      </c>
      <c r="E64" s="524">
        <f>avgprinc!AN57</f>
        <v>1744392.3159609085</v>
      </c>
      <c r="F64" s="524">
        <f>avgprinc!AO57</f>
        <v>1590110.742854666</v>
      </c>
      <c r="G64" s="62">
        <f>avgprinc!AP57</f>
        <v>2643167.2963042078</v>
      </c>
      <c r="H64" s="534">
        <f>B64*0.001/'TA5'!B64</f>
        <v>4.131708899512887E-2</v>
      </c>
      <c r="I64" s="545">
        <f>C64*0.001/'TA5'!B64</f>
        <v>4.2555937310680754E-2</v>
      </c>
      <c r="J64" s="551">
        <f>D64*0.001/'TA5'!C64</f>
        <v>3.2297785393893726E-2</v>
      </c>
      <c r="K64" s="544">
        <f>E64*0.001/'TA5'!D64</f>
        <v>3.127294918522238E-2</v>
      </c>
      <c r="L64" s="551">
        <f>F64*0.001/'TA5'!E64</f>
        <v>6.7005386110395179E-2</v>
      </c>
      <c r="M64" s="552">
        <f>G64*0.001/'TA5'!F64</f>
        <v>4.2991552734747529E-2</v>
      </c>
    </row>
    <row r="65" spans="1:13" x14ac:dyDescent="0.2">
      <c r="A65" s="72">
        <v>1969</v>
      </c>
      <c r="B65" s="429">
        <f>avgprinc!AK58</f>
        <v>1510066.520047466</v>
      </c>
      <c r="C65" s="320">
        <f>avgprinc!AL58</f>
        <v>1566989.7064792209</v>
      </c>
      <c r="D65" s="526">
        <f>avgprinc!AM58</f>
        <v>1246328.2664474556</v>
      </c>
      <c r="E65" s="526">
        <f>avgprinc!AN58</f>
        <v>1642132.8104123189</v>
      </c>
      <c r="F65" s="526">
        <f>avgprinc!AO58</f>
        <v>1459363.1781309026</v>
      </c>
      <c r="G65" s="68">
        <f>avgprinc!AP58</f>
        <v>2459923.8022926147</v>
      </c>
      <c r="H65" s="535">
        <f>B65*0.001/'TA5'!B65</f>
        <v>3.7743847467936575E-2</v>
      </c>
      <c r="I65" s="546">
        <f>C65*0.001/'TA5'!B65</f>
        <v>3.9166632515843965E-2</v>
      </c>
      <c r="J65" s="553">
        <f>D65*0.001/'TA5'!C65</f>
        <v>2.9505636310204864E-2</v>
      </c>
      <c r="K65" s="547">
        <f>E65*0.001/'TA5'!D65</f>
        <v>2.885121654253453E-2</v>
      </c>
      <c r="L65" s="553">
        <f>F65*0.001/'TA5'!E65</f>
        <v>6.1273855506442494E-2</v>
      </c>
      <c r="M65" s="554">
        <f>G65*0.001/'TA5'!F65</f>
        <v>3.9324746525380753E-2</v>
      </c>
    </row>
    <row r="66" spans="1:13" x14ac:dyDescent="0.2">
      <c r="A66" s="67">
        <v>1970</v>
      </c>
      <c r="B66" s="428">
        <f>avgprinc!AK59</f>
        <v>1356544.8837450573</v>
      </c>
      <c r="C66" s="319">
        <f>avgprinc!AL59</f>
        <v>1420178.541430909</v>
      </c>
      <c r="D66" s="524">
        <f>avgprinc!AM59</f>
        <v>1125938.1459751553</v>
      </c>
      <c r="E66" s="524">
        <f>avgprinc!AN59</f>
        <v>1501486.0154426957</v>
      </c>
      <c r="F66" s="524">
        <f>avgprinc!AO59</f>
        <v>1292323.5052989868</v>
      </c>
      <c r="G66" s="62">
        <f>avgprinc!AP59</f>
        <v>2207132.8491099873</v>
      </c>
      <c r="H66" s="534">
        <f>B66*0.001/'TA5'!B66</f>
        <v>3.4754079679260037E-2</v>
      </c>
      <c r="I66" s="545">
        <f>C66*0.001/'TA5'!B66</f>
        <v>3.6384345832630061E-2</v>
      </c>
      <c r="J66" s="551">
        <f>D66*0.001/'TA5'!C66</f>
        <v>2.7224726451095194E-2</v>
      </c>
      <c r="K66" s="544">
        <f>E66*0.001/'TA5'!D66</f>
        <v>2.6990618061972779E-2</v>
      </c>
      <c r="L66" s="551">
        <f>F66*0.001/'TA5'!E66</f>
        <v>5.6377875938778743E-2</v>
      </c>
      <c r="M66" s="552">
        <f>G66*0.001/'TA5'!F66</f>
        <v>3.6427589380764396E-2</v>
      </c>
    </row>
    <row r="67" spans="1:13" x14ac:dyDescent="0.2">
      <c r="A67" s="67">
        <v>1971</v>
      </c>
      <c r="B67" s="428">
        <f>avgprinc!AK60</f>
        <v>1372324.2680610807</v>
      </c>
      <c r="C67" s="319">
        <f>avgprinc!AL60</f>
        <v>1438196.8341612702</v>
      </c>
      <c r="D67" s="524">
        <f>avgprinc!AM60</f>
        <v>1142281.5664898276</v>
      </c>
      <c r="E67" s="524">
        <f>avgprinc!AN60</f>
        <v>1527477.6059485816</v>
      </c>
      <c r="F67" s="524">
        <f>avgprinc!AO60</f>
        <v>1304399.2109824438</v>
      </c>
      <c r="G67" s="62">
        <f>avgprinc!AP60</f>
        <v>2233205.5583100957</v>
      </c>
      <c r="H67" s="534">
        <f>B67*0.001/'TA5'!B67</f>
        <v>3.4980511503817972E-2</v>
      </c>
      <c r="I67" s="545">
        <f>C67*0.001/'TA5'!B67</f>
        <v>3.6659601577412097E-2</v>
      </c>
      <c r="J67" s="551">
        <f>D67*0.001/'TA5'!C67</f>
        <v>2.7431136797531501E-2</v>
      </c>
      <c r="K67" s="544">
        <f>E67*0.001/'TA5'!D67</f>
        <v>2.741774531750707E-2</v>
      </c>
      <c r="L67" s="551">
        <f>F67*0.001/'TA5'!E67</f>
        <v>5.6108962591679301E-2</v>
      </c>
      <c r="M67" s="552">
        <f>G67*0.001/'TA5'!F67</f>
        <v>3.669620171785936E-2</v>
      </c>
    </row>
    <row r="68" spans="1:13" x14ac:dyDescent="0.2">
      <c r="A68" s="67">
        <v>1972</v>
      </c>
      <c r="B68" s="428">
        <f>avgprinc!AK61</f>
        <v>1406478.1170226247</v>
      </c>
      <c r="C68" s="319">
        <f>avgprinc!AL61</f>
        <v>1475490.626873455</v>
      </c>
      <c r="D68" s="524">
        <f>avgprinc!AM61</f>
        <v>1179806.8366617414</v>
      </c>
      <c r="E68" s="524">
        <f>avgprinc!AN61</f>
        <v>1583073.4935285586</v>
      </c>
      <c r="F68" s="524">
        <f>avgprinc!AO61</f>
        <v>1327688.654766723</v>
      </c>
      <c r="G68" s="62">
        <f>avgprinc!AP61</f>
        <v>2258190.8637851928</v>
      </c>
      <c r="H68" s="534">
        <f>B68*0.001/'TA5'!B68</f>
        <v>3.4588514414281249E-2</v>
      </c>
      <c r="I68" s="545">
        <f>C68*0.001/'TA5'!B68</f>
        <v>3.6285689907344945E-2</v>
      </c>
      <c r="J68" s="551">
        <f>D68*0.001/'TA5'!C68</f>
        <v>2.7463044705655196E-2</v>
      </c>
      <c r="K68" s="544">
        <f>E68*0.001/'TA5'!D68</f>
        <v>2.7484168733280967E-2</v>
      </c>
      <c r="L68" s="551">
        <f>F68*0.001/'TA5'!E68</f>
        <v>5.4361641368814176E-2</v>
      </c>
      <c r="M68" s="552">
        <f>G68*0.001/'TA5'!F68</f>
        <v>3.6418568009139556E-2</v>
      </c>
    </row>
    <row r="69" spans="1:13" x14ac:dyDescent="0.2">
      <c r="A69" s="67">
        <v>1973</v>
      </c>
      <c r="B69" s="428">
        <f>avgprinc!AK62</f>
        <v>1409725.6119761006</v>
      </c>
      <c r="C69" s="319">
        <f>avgprinc!AL62</f>
        <v>1487546.306036914</v>
      </c>
      <c r="D69" s="524">
        <f>avgprinc!AM62</f>
        <v>1210582.9840449733</v>
      </c>
      <c r="E69" s="524">
        <f>avgprinc!AN62</f>
        <v>1625782.4934875644</v>
      </c>
      <c r="F69" s="524">
        <f>avgprinc!AO62</f>
        <v>1291106.8082526308</v>
      </c>
      <c r="G69" s="62">
        <f>avgprinc!AP62</f>
        <v>2280855.0858264402</v>
      </c>
      <c r="H69" s="534">
        <f>B69*0.001/'TA5'!B69</f>
        <v>3.3275898209922154E-2</v>
      </c>
      <c r="I69" s="545">
        <f>C69*0.001/'TA5'!B69</f>
        <v>3.5112818439074538E-2</v>
      </c>
      <c r="J69" s="551">
        <f>D69*0.001/'TA5'!C69</f>
        <v>2.6899001029050854E-2</v>
      </c>
      <c r="K69" s="544">
        <f>E69*0.001/'TA5'!D69</f>
        <v>2.6920007883290967E-2</v>
      </c>
      <c r="L69" s="551">
        <f>F69*0.001/'TA5'!E69</f>
        <v>5.1161141125248832E-2</v>
      </c>
      <c r="M69" s="552">
        <f>G69*0.001/'TA5'!F69</f>
        <v>3.5306773065030939E-2</v>
      </c>
    </row>
    <row r="70" spans="1:13" x14ac:dyDescent="0.2">
      <c r="A70" s="67">
        <v>1974</v>
      </c>
      <c r="B70" s="428">
        <f>avgprinc!AK63</f>
        <v>1321428.6699105403</v>
      </c>
      <c r="C70" s="319">
        <f>avgprinc!AL63</f>
        <v>1405957.7200289664</v>
      </c>
      <c r="D70" s="524">
        <f>avgprinc!AM63</f>
        <v>1155142.6931531483</v>
      </c>
      <c r="E70" s="524">
        <f>avgprinc!AN63</f>
        <v>1565345.3137123731</v>
      </c>
      <c r="F70" s="524">
        <f>avgprinc!AO63</f>
        <v>1169759.0720588833</v>
      </c>
      <c r="G70" s="62">
        <f>avgprinc!AP63</f>
        <v>2150867.8253584183</v>
      </c>
      <c r="H70" s="534">
        <f>B70*0.001/'TA5'!B70</f>
        <v>3.2106272792248099E-2</v>
      </c>
      <c r="I70" s="545">
        <f>C70*0.001/'TA5'!B70</f>
        <v>3.4160044443922288E-2</v>
      </c>
      <c r="J70" s="551">
        <f>D70*0.001/'TA5'!C70</f>
        <v>2.6225945546457304E-2</v>
      </c>
      <c r="K70" s="544">
        <f>E70*0.001/'TA5'!D70</f>
        <v>2.6679918721015383E-2</v>
      </c>
      <c r="L70" s="551">
        <f>F70*0.001/'TA5'!E70</f>
        <v>4.7660044624876718E-2</v>
      </c>
      <c r="M70" s="552">
        <f>G70*0.001/'TA5'!F70</f>
        <v>3.4373083829507323E-2</v>
      </c>
    </row>
    <row r="71" spans="1:13" x14ac:dyDescent="0.2">
      <c r="A71" s="67">
        <v>1975</v>
      </c>
      <c r="B71" s="428">
        <f>avgprinc!AK64</f>
        <v>1275422.9880925973</v>
      </c>
      <c r="C71" s="319">
        <f>avgprinc!AL64</f>
        <v>1360979.0436943378</v>
      </c>
      <c r="D71" s="524">
        <f>avgprinc!AM64</f>
        <v>1106264.1337661066</v>
      </c>
      <c r="E71" s="524">
        <f>avgprinc!AN64</f>
        <v>1509156.8611505835</v>
      </c>
      <c r="F71" s="524">
        <f>avgprinc!AO64</f>
        <v>1140238.9336426337</v>
      </c>
      <c r="G71" s="62">
        <f>avgprinc!AP64</f>
        <v>2066088.0727070619</v>
      </c>
      <c r="H71" s="534">
        <f>B71*0.001/'TA5'!B71</f>
        <v>3.201727846399649E-2</v>
      </c>
      <c r="I71" s="545">
        <f>C71*0.001/'TA5'!B71</f>
        <v>3.4165014612753453E-2</v>
      </c>
      <c r="J71" s="551">
        <f>D71*0.001/'TA5'!C71</f>
        <v>2.6241557348328112E-2</v>
      </c>
      <c r="K71" s="544">
        <f>E71*0.001/'TA5'!D71</f>
        <v>2.7140207726432664E-2</v>
      </c>
      <c r="L71" s="551">
        <f>F71*0.001/'TA5'!E71</f>
        <v>4.6215645793694193E-2</v>
      </c>
      <c r="M71" s="552">
        <f>G71*0.001/'TA5'!F71</f>
        <v>3.4303669288661354E-2</v>
      </c>
    </row>
    <row r="72" spans="1:13" x14ac:dyDescent="0.2">
      <c r="A72" s="67">
        <v>1976</v>
      </c>
      <c r="B72" s="428">
        <f>avgprinc!AK65</f>
        <v>1330474.1445798606</v>
      </c>
      <c r="C72" s="319">
        <f>avgprinc!AL65</f>
        <v>1416687.6216990948</v>
      </c>
      <c r="D72" s="524">
        <f>avgprinc!AM65</f>
        <v>1151261.9555877836</v>
      </c>
      <c r="E72" s="524">
        <f>avgprinc!AN65</f>
        <v>1573744.455780043</v>
      </c>
      <c r="F72" s="524">
        <f>avgprinc!AO65</f>
        <v>1190415.7885353479</v>
      </c>
      <c r="G72" s="62">
        <f>avgprinc!AP65</f>
        <v>2145919.5547645842</v>
      </c>
      <c r="H72" s="534">
        <f>B72*0.001/'TA5'!B72</f>
        <v>3.2221073046663662E-2</v>
      </c>
      <c r="I72" s="545">
        <f>C72*0.001/'TA5'!B72</f>
        <v>3.4308968369682447E-2</v>
      </c>
      <c r="J72" s="551">
        <f>D72*0.001/'TA5'!C72</f>
        <v>2.6319854346056104E-2</v>
      </c>
      <c r="K72" s="544">
        <f>E72*0.001/'TA5'!D72</f>
        <v>2.74175457069461E-2</v>
      </c>
      <c r="L72" s="551">
        <f>F72*0.001/'TA5'!E72</f>
        <v>4.5881073878113909E-2</v>
      </c>
      <c r="M72" s="552">
        <f>G72*0.001/'TA5'!F72</f>
        <v>3.4529464419907896E-2</v>
      </c>
    </row>
    <row r="73" spans="1:13" x14ac:dyDescent="0.2">
      <c r="A73" s="67">
        <v>1977</v>
      </c>
      <c r="B73" s="428">
        <f>avgprinc!AK66</f>
        <v>1385432.9601004533</v>
      </c>
      <c r="C73" s="319">
        <f>avgprinc!AL66</f>
        <v>1471840.9753583493</v>
      </c>
      <c r="D73" s="524">
        <f>avgprinc!AM66</f>
        <v>1197299.0841537581</v>
      </c>
      <c r="E73" s="524">
        <f>avgprinc!AN66</f>
        <v>1641040.3913512151</v>
      </c>
      <c r="F73" s="524">
        <f>avgprinc!AO66</f>
        <v>1235174.2425970293</v>
      </c>
      <c r="G73" s="62">
        <f>avgprinc!AP66</f>
        <v>2217237.2606658414</v>
      </c>
      <c r="H73" s="534">
        <f>B73*0.001/'TA5'!B73</f>
        <v>3.2541151564652537E-2</v>
      </c>
      <c r="I73" s="545">
        <f>C73*0.001/'TA5'!B73</f>
        <v>3.4570709401001494E-2</v>
      </c>
      <c r="J73" s="551">
        <f>D73*0.001/'TA5'!C73</f>
        <v>2.6675601585989028E-2</v>
      </c>
      <c r="K73" s="544">
        <f>E73*0.001/'TA5'!D73</f>
        <v>2.7878193542589351E-2</v>
      </c>
      <c r="L73" s="551">
        <f>F73*0.001/'TA5'!E73</f>
        <v>4.5625310380236428E-2</v>
      </c>
      <c r="M73" s="552">
        <f>G73*0.001/'TA5'!F73</f>
        <v>3.4994413635687671E-2</v>
      </c>
    </row>
    <row r="74" spans="1:13" x14ac:dyDescent="0.2">
      <c r="A74" s="67">
        <v>1978</v>
      </c>
      <c r="B74" s="428">
        <f>avgprinc!AK67</f>
        <v>1466291.5307730779</v>
      </c>
      <c r="C74" s="319">
        <f>avgprinc!AL67</f>
        <v>1556421.7602229556</v>
      </c>
      <c r="D74" s="524">
        <f>avgprinc!AM67</f>
        <v>1277984.3835025046</v>
      </c>
      <c r="E74" s="524">
        <f>avgprinc!AN67</f>
        <v>1752563.2614659434</v>
      </c>
      <c r="F74" s="524">
        <f>avgprinc!AO67</f>
        <v>1289011.6279176127</v>
      </c>
      <c r="G74" s="62">
        <f>avgprinc!AP67</f>
        <v>2336210.4720521756</v>
      </c>
      <c r="H74" s="534">
        <f>B74*0.001/'TA5'!B74</f>
        <v>3.3259174655212671E-2</v>
      </c>
      <c r="I74" s="545">
        <f>C74*0.001/'TA5'!B74</f>
        <v>3.5303554630187639E-2</v>
      </c>
      <c r="J74" s="551">
        <f>D74*0.001/'TA5'!C74</f>
        <v>2.7341620322139271E-2</v>
      </c>
      <c r="K74" s="544">
        <f>E74*0.001/'TA5'!D74</f>
        <v>2.887726910045485E-2</v>
      </c>
      <c r="L74" s="551">
        <f>F74*0.001/'TA5'!E74</f>
        <v>4.5612282116953555E-2</v>
      </c>
      <c r="M74" s="552">
        <f>G74*0.001/'TA5'!F74</f>
        <v>3.5831977037478646E-2</v>
      </c>
    </row>
    <row r="75" spans="1:13" x14ac:dyDescent="0.2">
      <c r="A75" s="72">
        <v>1979</v>
      </c>
      <c r="B75" s="429">
        <f>avgprinc!AK68</f>
        <v>1594282.8535703316</v>
      </c>
      <c r="C75" s="320">
        <f>avgprinc!AL68</f>
        <v>1684796.7396911059</v>
      </c>
      <c r="D75" s="526">
        <f>avgprinc!AM68</f>
        <v>1392311.5044185894</v>
      </c>
      <c r="E75" s="526">
        <f>avgprinc!AN68</f>
        <v>1914194.1931615223</v>
      </c>
      <c r="F75" s="526">
        <f>avgprinc!AO68</f>
        <v>1381000.7829667607</v>
      </c>
      <c r="G75" s="68">
        <f>avgprinc!AP68</f>
        <v>2528353.7475210894</v>
      </c>
      <c r="H75" s="536">
        <f>B75*0.001/'TA5'!B75</f>
        <v>3.6026574671268463E-2</v>
      </c>
      <c r="I75" s="547">
        <f>C75*0.001/'TA5'!B75</f>
        <v>3.8071949034929282E-2</v>
      </c>
      <c r="J75" s="553">
        <f>D75*0.001/'TA5'!C75</f>
        <v>2.9665283858776089E-2</v>
      </c>
      <c r="K75" s="547">
        <f>E75*0.001/'TA5'!D75</f>
        <v>3.1463474035263055E-2</v>
      </c>
      <c r="L75" s="553">
        <f>F75*0.001/'TA5'!E75</f>
        <v>4.8324950039386742E-2</v>
      </c>
      <c r="M75" s="554">
        <f>G75*0.001/'TA5'!F75</f>
        <v>3.8800928741693504E-2</v>
      </c>
    </row>
    <row r="76" spans="1:13" x14ac:dyDescent="0.2">
      <c r="A76" s="67">
        <v>1980</v>
      </c>
      <c r="B76" s="428">
        <f>avgprinc!AK69</f>
        <v>1448378.6600563787</v>
      </c>
      <c r="C76" s="319">
        <f>avgprinc!AL69</f>
        <v>1544420.9520617316</v>
      </c>
      <c r="D76" s="524">
        <f>avgprinc!AM69</f>
        <v>1275371.0200995684</v>
      </c>
      <c r="E76" s="524">
        <f>avgprinc!AN69</f>
        <v>1788628.2179792782</v>
      </c>
      <c r="F76" s="524">
        <f>avgprinc!AO69</f>
        <v>1222866.7311522204</v>
      </c>
      <c r="G76" s="62">
        <f>avgprinc!AP69</f>
        <v>2296499.9710845728</v>
      </c>
      <c r="H76" s="533">
        <f>B76*0.001/'TA5'!B76</f>
        <v>3.3711720257997513E-2</v>
      </c>
      <c r="I76" s="544">
        <f>C76*0.001/'TA5'!B76</f>
        <v>3.5947151482105255E-2</v>
      </c>
      <c r="J76" s="551">
        <f>D76*0.001/'TA5'!C76</f>
        <v>2.8004426509141919E-2</v>
      </c>
      <c r="K76" s="544">
        <f>E76*0.001/'TA5'!D76</f>
        <v>3.0481360852718346E-2</v>
      </c>
      <c r="L76" s="551">
        <f>F76*0.001/'TA5'!E76</f>
        <v>4.3367166072130203E-2</v>
      </c>
      <c r="M76" s="552">
        <f>G76*0.001/'TA5'!F76</f>
        <v>3.6500100046396249E-2</v>
      </c>
    </row>
    <row r="77" spans="1:13" x14ac:dyDescent="0.2">
      <c r="A77" s="67">
        <v>1981</v>
      </c>
      <c r="B77" s="428">
        <f>avgprinc!AK70</f>
        <v>1511884.9920047685</v>
      </c>
      <c r="C77" s="319">
        <f>avgprinc!AL70</f>
        <v>1602616.3971212136</v>
      </c>
      <c r="D77" s="524">
        <f>avgprinc!AM70</f>
        <v>1336316.9997508202</v>
      </c>
      <c r="E77" s="524">
        <f>avgprinc!AN70</f>
        <v>1843667.1535743142</v>
      </c>
      <c r="F77" s="524">
        <f>avgprinc!AO70</f>
        <v>1290015.854379727</v>
      </c>
      <c r="G77" s="62">
        <f>avgprinc!AP70</f>
        <v>2383436.3066551299</v>
      </c>
      <c r="H77" s="533">
        <f>B77*0.001/'TA5'!B77</f>
        <v>3.492133691906929E-2</v>
      </c>
      <c r="I77" s="544">
        <f>C77*0.001/'TA5'!B77</f>
        <v>3.701703995466233E-2</v>
      </c>
      <c r="J77" s="551">
        <f>D77*0.001/'TA5'!C77</f>
        <v>2.9254848137497905E-2</v>
      </c>
      <c r="K77" s="544">
        <f>E77*0.001/'TA5'!D77</f>
        <v>3.145911917090416E-2</v>
      </c>
      <c r="L77" s="551">
        <f>F77*0.001/'TA5'!E77</f>
        <v>4.4573083519935608E-2</v>
      </c>
      <c r="M77" s="552">
        <f>G77*0.001/'TA5'!F77</f>
        <v>3.774757310748101E-2</v>
      </c>
    </row>
    <row r="78" spans="1:13" x14ac:dyDescent="0.2">
      <c r="A78" s="67">
        <v>1982</v>
      </c>
      <c r="B78" s="428">
        <f>avgprinc!AK71</f>
        <v>1628407.6712601646</v>
      </c>
      <c r="C78" s="319">
        <f>avgprinc!AL71</f>
        <v>1714934.7215414958</v>
      </c>
      <c r="D78" s="524">
        <f>avgprinc!AM71</f>
        <v>1456553.4364627339</v>
      </c>
      <c r="E78" s="524">
        <f>avgprinc!AN71</f>
        <v>1987655.9500198301</v>
      </c>
      <c r="F78" s="524">
        <f>avgprinc!AO71</f>
        <v>1381901.0287200569</v>
      </c>
      <c r="G78" s="62">
        <f>avgprinc!AP71</f>
        <v>2549903.5894292919</v>
      </c>
      <c r="H78" s="533">
        <f>B78*0.001/'TA5'!B78</f>
        <v>3.8890648633241647E-2</v>
      </c>
      <c r="I78" s="544">
        <f>C78*0.001/'TA5'!B78</f>
        <v>4.0957141667604446E-2</v>
      </c>
      <c r="J78" s="551">
        <f>D78*0.001/'TA5'!C78</f>
        <v>3.3036064356565475E-2</v>
      </c>
      <c r="K78" s="544">
        <f>E78*0.001/'TA5'!D78</f>
        <v>3.5119909793138497E-2</v>
      </c>
      <c r="L78" s="551">
        <f>F78*0.001/'TA5'!E78</f>
        <v>4.8618860542774207E-2</v>
      </c>
      <c r="M78" s="552">
        <f>G78*0.001/'TA5'!F78</f>
        <v>4.1852064430713654E-2</v>
      </c>
    </row>
    <row r="79" spans="1:13" x14ac:dyDescent="0.2">
      <c r="A79" s="67">
        <v>1983</v>
      </c>
      <c r="B79" s="428">
        <f>avgprinc!AK72</f>
        <v>1739777.3805245857</v>
      </c>
      <c r="C79" s="319">
        <f>avgprinc!AL72</f>
        <v>1832073.8401759898</v>
      </c>
      <c r="D79" s="524">
        <f>avgprinc!AM72</f>
        <v>1538951.3571293384</v>
      </c>
      <c r="E79" s="524">
        <f>avgprinc!AN72</f>
        <v>2117090.2562543983</v>
      </c>
      <c r="F79" s="524">
        <f>avgprinc!AO72</f>
        <v>1480585.8574668395</v>
      </c>
      <c r="G79" s="62">
        <f>avgprinc!AP72</f>
        <v>2705830.9121375056</v>
      </c>
      <c r="H79" s="533">
        <f>B79*0.001/'TA5'!B79</f>
        <v>4.0909655392169945E-2</v>
      </c>
      <c r="I79" s="544">
        <f>C79*0.001/'TA5'!B79</f>
        <v>4.3079942464828484E-2</v>
      </c>
      <c r="J79" s="551">
        <f>D79*0.001/'TA5'!C79</f>
        <v>3.4539736807346351E-2</v>
      </c>
      <c r="K79" s="544">
        <f>E79*0.001/'TA5'!D79</f>
        <v>3.7387993186712265E-2</v>
      </c>
      <c r="L79" s="551">
        <f>F79*0.001/'TA5'!E79</f>
        <v>4.9931030720472329E-2</v>
      </c>
      <c r="M79" s="552">
        <f>G79*0.001/'TA5'!F79</f>
        <v>4.393506795167923E-2</v>
      </c>
    </row>
    <row r="80" spans="1:13" x14ac:dyDescent="0.2">
      <c r="A80" s="67">
        <v>1984</v>
      </c>
      <c r="B80" s="428">
        <f>avgprinc!AK73</f>
        <v>1979135.801531696</v>
      </c>
      <c r="C80" s="319">
        <f>avgprinc!AL73</f>
        <v>2083613.556649223</v>
      </c>
      <c r="D80" s="524">
        <f>avgprinc!AM73</f>
        <v>1879632.4541129312</v>
      </c>
      <c r="E80" s="524">
        <f>avgprinc!AN73</f>
        <v>2458390.7732519968</v>
      </c>
      <c r="F80" s="524">
        <f>avgprinc!AO73</f>
        <v>1655349.0598837256</v>
      </c>
      <c r="G80" s="62">
        <f>avgprinc!AP73</f>
        <v>3075056.4992280197</v>
      </c>
      <c r="H80" s="533">
        <f>B80*0.001/'TA5'!B80</f>
        <v>4.3629992753267288E-2</v>
      </c>
      <c r="I80" s="544">
        <f>C80*0.001/'TA5'!B80</f>
        <v>4.5933201909065254E-2</v>
      </c>
      <c r="J80" s="551">
        <f>D80*0.001/'TA5'!C80</f>
        <v>3.9740469306707382E-2</v>
      </c>
      <c r="K80" s="544">
        <f>E80*0.001/'TA5'!D80</f>
        <v>4.0939934551715851E-2</v>
      </c>
      <c r="L80" s="551">
        <f>F80*0.001/'TA5'!E80</f>
        <v>5.1972310990095139E-2</v>
      </c>
      <c r="M80" s="552">
        <f>G80*0.001/'TA5'!F80</f>
        <v>4.6840898692607873E-2</v>
      </c>
    </row>
    <row r="81" spans="1:13" x14ac:dyDescent="0.2">
      <c r="A81" s="67">
        <v>1985</v>
      </c>
      <c r="B81" s="428">
        <f>avgprinc!AK74</f>
        <v>2070881.5191688316</v>
      </c>
      <c r="C81" s="319">
        <f>avgprinc!AL74</f>
        <v>2162403.6486122566</v>
      </c>
      <c r="D81" s="524">
        <f>avgprinc!AM74</f>
        <v>1879662.386418507</v>
      </c>
      <c r="E81" s="524">
        <f>avgprinc!AN74</f>
        <v>2420602.6174063357</v>
      </c>
      <c r="F81" s="524">
        <f>avgprinc!AO74</f>
        <v>1846592.9157554617</v>
      </c>
      <c r="G81" s="62">
        <f>avgprinc!AP74</f>
        <v>3170069.2719297111</v>
      </c>
      <c r="H81" s="533">
        <f>B81*0.001/'TA5'!B81</f>
        <v>4.4879551976919174E-2</v>
      </c>
      <c r="I81" s="544">
        <f>C81*0.001/'TA5'!B81</f>
        <v>4.6862993389368057E-2</v>
      </c>
      <c r="J81" s="551">
        <f>D81*0.001/'TA5'!C81</f>
        <v>3.9117060601711273E-2</v>
      </c>
      <c r="K81" s="544">
        <f>E81*0.001/'TA5'!D81</f>
        <v>3.9695493876934052E-2</v>
      </c>
      <c r="L81" s="551">
        <f>F81*0.001/'TA5'!E81</f>
        <v>5.6656446307897568E-2</v>
      </c>
      <c r="M81" s="552">
        <f>G81*0.001/'TA5'!F81</f>
        <v>4.7680571675300598E-2</v>
      </c>
    </row>
    <row r="82" spans="1:13" x14ac:dyDescent="0.2">
      <c r="A82" s="67">
        <v>1986</v>
      </c>
      <c r="B82" s="428">
        <f>avgprinc!AK75</f>
        <v>1927386.349891417</v>
      </c>
      <c r="C82" s="319">
        <f>avgprinc!AL75</f>
        <v>2038171.2842911596</v>
      </c>
      <c r="D82" s="524">
        <f>avgprinc!AM75</f>
        <v>1882458.7833538139</v>
      </c>
      <c r="E82" s="524">
        <f>avgprinc!AN75</f>
        <v>2385345.0904578161</v>
      </c>
      <c r="F82" s="524">
        <f>avgprinc!AO75</f>
        <v>1654210.7695067523</v>
      </c>
      <c r="G82" s="62">
        <f>avgprinc!AP75</f>
        <v>2937340.4662973923</v>
      </c>
      <c r="H82" s="533">
        <f>B82*0.001/'TA5'!B82</f>
        <v>4.140244796872139E-2</v>
      </c>
      <c r="I82" s="544">
        <f>C82*0.001/'TA5'!B82</f>
        <v>4.3782234191894531E-2</v>
      </c>
      <c r="J82" s="551">
        <f>D82*0.001/'TA5'!C82</f>
        <v>3.8518115878105157E-2</v>
      </c>
      <c r="K82" s="544">
        <f>E82*0.001/'TA5'!D82</f>
        <v>3.862597793340683E-2</v>
      </c>
      <c r="L82" s="551">
        <f>F82*0.001/'TA5'!E82</f>
        <v>5.0448797643184676E-2</v>
      </c>
      <c r="M82" s="552">
        <f>G82*0.001/'TA5'!F82</f>
        <v>4.4128276407718658E-2</v>
      </c>
    </row>
    <row r="83" spans="1:13" x14ac:dyDescent="0.2">
      <c r="A83" s="67">
        <v>1987</v>
      </c>
      <c r="B83" s="428">
        <f>avgprinc!AK76</f>
        <v>2287016.1696201656</v>
      </c>
      <c r="C83" s="319">
        <f>avgprinc!AL76</f>
        <v>2444171.6914753243</v>
      </c>
      <c r="D83" s="524">
        <f>avgprinc!AM76</f>
        <v>2224142.5145843145</v>
      </c>
      <c r="E83" s="524">
        <f>avgprinc!AN76</f>
        <v>3003346.1000911524</v>
      </c>
      <c r="F83" s="524">
        <f>avgprinc!AO76</f>
        <v>1776534.8841355669</v>
      </c>
      <c r="G83" s="62">
        <f>avgprinc!AP76</f>
        <v>3536005.3367588134</v>
      </c>
      <c r="H83" s="533">
        <f>B83*0.001/'TA5'!B83</f>
        <v>4.7684911638498306E-2</v>
      </c>
      <c r="I83" s="544">
        <f>C83*0.001/'TA5'!B83</f>
        <v>5.0961647182703025E-2</v>
      </c>
      <c r="J83" s="551">
        <f>D83*0.001/'TA5'!C83</f>
        <v>4.3568916618824005E-2</v>
      </c>
      <c r="K83" s="544">
        <f>E83*0.001/'TA5'!D83</f>
        <v>4.73812036216259E-2</v>
      </c>
      <c r="L83" s="551">
        <f>F83*0.001/'TA5'!E83</f>
        <v>5.2570004016160979E-2</v>
      </c>
      <c r="M83" s="552">
        <f>G83*0.001/'TA5'!F83</f>
        <v>5.19651211798191E-2</v>
      </c>
    </row>
    <row r="84" spans="1:13" x14ac:dyDescent="0.2">
      <c r="A84" s="67">
        <v>1988</v>
      </c>
      <c r="B84" s="428">
        <f>avgprinc!AK77</f>
        <v>2898088.000359029</v>
      </c>
      <c r="C84" s="319">
        <f>avgprinc!AL77</f>
        <v>3079506.865563638</v>
      </c>
      <c r="D84" s="524">
        <f>avgprinc!AM77</f>
        <v>2890737.7941264198</v>
      </c>
      <c r="E84" s="524">
        <f>avgprinc!AN77</f>
        <v>3827603.0063443324</v>
      </c>
      <c r="F84" s="524">
        <f>avgprinc!AO77</f>
        <v>2177734.5820867862</v>
      </c>
      <c r="G84" s="62">
        <f>avgprinc!AP77</f>
        <v>4452881.1108070845</v>
      </c>
      <c r="H84" s="533">
        <f>B84*0.001/'TA5'!B84</f>
        <v>5.7988949120044708E-2</v>
      </c>
      <c r="I84" s="544">
        <f>C84*0.001/'TA5'!B84</f>
        <v>6.161902844905854E-2</v>
      </c>
      <c r="J84" s="551">
        <f>D84*0.001/'TA5'!C84</f>
        <v>5.41347935795784E-2</v>
      </c>
      <c r="K84" s="544">
        <f>E84*0.001/'TA5'!D84</f>
        <v>5.7975910604000098E-2</v>
      </c>
      <c r="L84" s="551">
        <f>F84*0.001/'TA5'!E84</f>
        <v>6.1972260475158691E-2</v>
      </c>
      <c r="M84" s="552">
        <f>G84*0.001/'TA5'!F84</f>
        <v>6.2964461743831648E-2</v>
      </c>
    </row>
    <row r="85" spans="1:13" x14ac:dyDescent="0.2">
      <c r="A85" s="72">
        <v>1989</v>
      </c>
      <c r="B85" s="429">
        <f>avgprinc!AK78</f>
        <v>2756551.9000777272</v>
      </c>
      <c r="C85" s="320">
        <f>avgprinc!AL78</f>
        <v>2923127.4178338209</v>
      </c>
      <c r="D85" s="526">
        <f>avgprinc!AM78</f>
        <v>2727757.7492382205</v>
      </c>
      <c r="E85" s="526">
        <f>avgprinc!AN78</f>
        <v>3603017.7091073599</v>
      </c>
      <c r="F85" s="526">
        <f>avgprinc!AO78</f>
        <v>2115412.6781241139</v>
      </c>
      <c r="G85" s="68">
        <f>avgprinc!AP78</f>
        <v>4237580.551923031</v>
      </c>
      <c r="H85" s="536">
        <f>B85*0.001/'TA5'!B85</f>
        <v>5.4499983787536614E-2</v>
      </c>
      <c r="I85" s="547">
        <f>C85*0.001/'TA5'!B85</f>
        <v>5.7793360203504562E-2</v>
      </c>
      <c r="J85" s="553">
        <f>D85*0.001/'TA5'!C85</f>
        <v>5.0508521497249603E-2</v>
      </c>
      <c r="K85" s="547">
        <f>E85*0.001/'TA5'!D85</f>
        <v>5.4446857422590256E-2</v>
      </c>
      <c r="L85" s="553">
        <f>F85*0.001/'TA5'!E85</f>
        <v>5.8360073715448386E-2</v>
      </c>
      <c r="M85" s="554">
        <f>G85*0.001/'TA5'!F85</f>
        <v>5.948302894830703E-2</v>
      </c>
    </row>
    <row r="86" spans="1:13" x14ac:dyDescent="0.2">
      <c r="A86" s="67">
        <v>1990</v>
      </c>
      <c r="B86" s="428">
        <f>avgprinc!AK79</f>
        <v>2744327.1057260167</v>
      </c>
      <c r="C86" s="319">
        <f>avgprinc!AL79</f>
        <v>2920871.7365651275</v>
      </c>
      <c r="D86" s="524">
        <f>avgprinc!AM79</f>
        <v>2745153.1775274235</v>
      </c>
      <c r="E86" s="524">
        <f>avgprinc!AN79</f>
        <v>3630142.6944459048</v>
      </c>
      <c r="F86" s="524">
        <f>avgprinc!AO79</f>
        <v>2055723.3479361583</v>
      </c>
      <c r="G86" s="62">
        <f>avgprinc!AP79</f>
        <v>4184091.7141374564</v>
      </c>
      <c r="H86" s="533">
        <f>B86*0.001/'TA5'!B86</f>
        <v>5.4306313395500183E-2</v>
      </c>
      <c r="I86" s="544">
        <f>C86*0.001/'TA5'!B86</f>
        <v>5.7799879461526871E-2</v>
      </c>
      <c r="J86" s="551">
        <f>D86*0.001/'TA5'!C86</f>
        <v>5.0722409039735801E-2</v>
      </c>
      <c r="K86" s="544">
        <f>E86*0.001/'TA5'!D86</f>
        <v>5.4973658174276366E-2</v>
      </c>
      <c r="L86" s="551">
        <f>F86*0.001/'TA5'!E86</f>
        <v>5.6686133146286011E-2</v>
      </c>
      <c r="M86" s="552">
        <f>G86*0.001/'TA5'!F86</f>
        <v>5.8957964181900024E-2</v>
      </c>
    </row>
    <row r="87" spans="1:13" x14ac:dyDescent="0.2">
      <c r="A87" s="67">
        <v>1991</v>
      </c>
      <c r="B87" s="428">
        <f>avgprinc!AK80</f>
        <v>2491917.0151188667</v>
      </c>
      <c r="C87" s="319">
        <f>avgprinc!AL80</f>
        <v>2652842.6197663294</v>
      </c>
      <c r="D87" s="524">
        <f>avgprinc!AM80</f>
        <v>2470602.8403444225</v>
      </c>
      <c r="E87" s="524">
        <f>avgprinc!AN80</f>
        <v>3262197.3547631805</v>
      </c>
      <c r="F87" s="524">
        <f>avgprinc!AO80</f>
        <v>1910051.515868993</v>
      </c>
      <c r="G87" s="62">
        <f>avgprinc!AP80</f>
        <v>3804878.7101446046</v>
      </c>
      <c r="H87" s="533">
        <f>B87*0.001/'TA5'!B87</f>
        <v>5.0341892987489693E-2</v>
      </c>
      <c r="I87" s="544">
        <f>C87*0.001/'TA5'!B87</f>
        <v>5.3592924028635018E-2</v>
      </c>
      <c r="J87" s="551">
        <f>D87*0.001/'TA5'!C87</f>
        <v>4.6519603580236435E-2</v>
      </c>
      <c r="K87" s="544">
        <f>E87*0.001/'TA5'!D87</f>
        <v>5.0897967070341117E-2</v>
      </c>
      <c r="L87" s="551">
        <f>F87*0.001/'TA5'!E87</f>
        <v>5.2977524697780609E-2</v>
      </c>
      <c r="M87" s="552">
        <f>G87*0.001/'TA5'!F87</f>
        <v>5.4904844611883163E-2</v>
      </c>
    </row>
    <row r="88" spans="1:13" x14ac:dyDescent="0.2">
      <c r="A88" s="67">
        <v>1992</v>
      </c>
      <c r="B88" s="428">
        <f>avgprinc!AK81</f>
        <v>2843360.687626767</v>
      </c>
      <c r="C88" s="319">
        <f>avgprinc!AL81</f>
        <v>3037091.932159612</v>
      </c>
      <c r="D88" s="524">
        <f>avgprinc!AM81</f>
        <v>2847029.9320559232</v>
      </c>
      <c r="E88" s="524">
        <f>avgprinc!AN81</f>
        <v>3905645.4632338965</v>
      </c>
      <c r="F88" s="524">
        <f>avgprinc!AO81</f>
        <v>2015232.1323983276</v>
      </c>
      <c r="G88" s="62">
        <f>avgprinc!AP81</f>
        <v>4307919.4099628376</v>
      </c>
      <c r="H88" s="533">
        <f>B88*0.001/'TA5'!B88</f>
        <v>5.6351531296968453E-2</v>
      </c>
      <c r="I88" s="544">
        <f>C88*0.001/'TA5'!B88</f>
        <v>6.0191020369529717E-2</v>
      </c>
      <c r="J88" s="551">
        <f>D88*0.001/'TA5'!C88</f>
        <v>5.2463106811046593E-2</v>
      </c>
      <c r="K88" s="544">
        <f>E88*0.001/'TA5'!D88</f>
        <v>5.9764813631772988E-2</v>
      </c>
      <c r="L88" s="551">
        <f>F88*0.001/'TA5'!E88</f>
        <v>5.4674200713634498E-2</v>
      </c>
      <c r="M88" s="552">
        <f>G88*0.001/'TA5'!F88</f>
        <v>6.1293866485357285E-2</v>
      </c>
    </row>
    <row r="89" spans="1:13" x14ac:dyDescent="0.2">
      <c r="A89" s="67">
        <v>1993</v>
      </c>
      <c r="B89" s="428">
        <f>avgprinc!AK82</f>
        <v>2703103.104937681</v>
      </c>
      <c r="C89" s="319">
        <f>avgprinc!AL82</f>
        <v>2889559.9550049328</v>
      </c>
      <c r="D89" s="524">
        <f>avgprinc!AM82</f>
        <v>2697978.8556892811</v>
      </c>
      <c r="E89" s="524">
        <f>avgprinc!AN82</f>
        <v>3590398.6987492205</v>
      </c>
      <c r="F89" s="524">
        <f>avgprinc!AO82</f>
        <v>2062528.9452022864</v>
      </c>
      <c r="G89" s="62">
        <f>avgprinc!AP82</f>
        <v>4112417.9818246011</v>
      </c>
      <c r="H89" s="533">
        <f>B89*0.001/'TA5'!B89</f>
        <v>5.311956629157067E-2</v>
      </c>
      <c r="I89" s="544">
        <f>C89*0.001/'TA5'!B89</f>
        <v>5.6783691048622131E-2</v>
      </c>
      <c r="J89" s="551">
        <f>D89*0.001/'TA5'!C89</f>
        <v>4.9104325473308563E-2</v>
      </c>
      <c r="K89" s="544">
        <f>E89*0.001/'TA5'!D89</f>
        <v>5.410163477063179E-2</v>
      </c>
      <c r="L89" s="551">
        <f>F89*0.001/'TA5'!E89</f>
        <v>5.5927585810422883E-2</v>
      </c>
      <c r="M89" s="552">
        <f>G89*0.001/'TA5'!F89</f>
        <v>5.8088146150112138E-2</v>
      </c>
    </row>
    <row r="90" spans="1:13" x14ac:dyDescent="0.2">
      <c r="A90" s="67">
        <v>1994</v>
      </c>
      <c r="B90" s="428">
        <f>avgprinc!AK83</f>
        <v>2730844.2081937389</v>
      </c>
      <c r="C90" s="319">
        <f>avgprinc!AL83</f>
        <v>2907501.1087923334</v>
      </c>
      <c r="D90" s="524">
        <f>avgprinc!AM83</f>
        <v>2675261.6527204351</v>
      </c>
      <c r="E90" s="524">
        <f>avgprinc!AN83</f>
        <v>3566289.9275627309</v>
      </c>
      <c r="F90" s="524">
        <f>avgprinc!AO83</f>
        <v>2106954.2285852744</v>
      </c>
      <c r="G90" s="62">
        <f>avgprinc!AP83</f>
        <v>4134166.734219206</v>
      </c>
      <c r="H90" s="533">
        <f>B90*0.001/'TA5'!B90</f>
        <v>5.1967091858387E-2</v>
      </c>
      <c r="I90" s="544">
        <f>C90*0.001/'TA5'!B90</f>
        <v>5.5328816175460815E-2</v>
      </c>
      <c r="J90" s="551">
        <f>D90*0.001/'TA5'!C90</f>
        <v>4.7203630208969102E-2</v>
      </c>
      <c r="K90" s="544">
        <f>E90*0.001/'TA5'!D90</f>
        <v>5.2190620452165604E-2</v>
      </c>
      <c r="L90" s="551">
        <f>F90*0.001/'TA5'!E90</f>
        <v>5.5284492671489716E-2</v>
      </c>
      <c r="M90" s="552">
        <f>G90*0.001/'TA5'!F90</f>
        <v>5.6695688515901566E-2</v>
      </c>
    </row>
    <row r="91" spans="1:13" x14ac:dyDescent="0.2">
      <c r="A91" s="67">
        <v>1995</v>
      </c>
      <c r="B91" s="428">
        <f>avgprinc!AK84</f>
        <v>2956372.3831450474</v>
      </c>
      <c r="C91" s="319">
        <f>avgprinc!AL84</f>
        <v>3154711.6747957235</v>
      </c>
      <c r="D91" s="524">
        <f>avgprinc!AM84</f>
        <v>2959866.7965499503</v>
      </c>
      <c r="E91" s="524">
        <f>avgprinc!AN84</f>
        <v>3933786.893162562</v>
      </c>
      <c r="F91" s="524">
        <f>avgprinc!AO84</f>
        <v>2236277.1758983918</v>
      </c>
      <c r="G91" s="62">
        <f>avgprinc!AP84</f>
        <v>4473845.9754164852</v>
      </c>
      <c r="H91" s="533">
        <f>B91*0.001/'TA5'!B91</f>
        <v>5.5049099028110511E-2</v>
      </c>
      <c r="I91" s="544">
        <f>C91*0.001/'TA5'!B91</f>
        <v>5.8742273598909385E-2</v>
      </c>
      <c r="J91" s="551">
        <f>D91*0.001/'TA5'!C91</f>
        <v>5.1196530461311333E-2</v>
      </c>
      <c r="K91" s="544">
        <f>E91*0.001/'TA5'!D91</f>
        <v>5.6643810123205185E-2</v>
      </c>
      <c r="L91" s="551">
        <f>F91*0.001/'TA5'!E91</f>
        <v>5.6657303124666214E-2</v>
      </c>
      <c r="M91" s="552">
        <f>G91*0.001/'TA5'!F91</f>
        <v>6.0109566897153854E-2</v>
      </c>
    </row>
    <row r="92" spans="1:13" x14ac:dyDescent="0.2">
      <c r="A92" s="67">
        <v>1996</v>
      </c>
      <c r="B92" s="428">
        <f>avgprinc!AK85</f>
        <v>3311604.5952983932</v>
      </c>
      <c r="C92" s="319">
        <f>avgprinc!AL85</f>
        <v>3529699.5457414296</v>
      </c>
      <c r="D92" s="524">
        <f>avgprinc!AM85</f>
        <v>3301909.7507150052</v>
      </c>
      <c r="E92" s="524">
        <f>avgprinc!AN85</f>
        <v>4453236.8539481452</v>
      </c>
      <c r="F92" s="524">
        <f>avgprinc!AO85</f>
        <v>2445681.4431767408</v>
      </c>
      <c r="G92" s="62">
        <f>avgprinc!AP85</f>
        <v>4981104.1118708691</v>
      </c>
      <c r="H92" s="533">
        <f>B92*0.001/'TA5'!B92</f>
        <v>5.977747589349746E-2</v>
      </c>
      <c r="I92" s="544">
        <f>C92*0.001/'TA5'!B92</f>
        <v>6.3714288175106049E-2</v>
      </c>
      <c r="J92" s="551">
        <f>D92*0.001/'TA5'!C92</f>
        <v>5.5946145206689848E-2</v>
      </c>
      <c r="K92" s="544">
        <f>E92*0.001/'TA5'!D92</f>
        <v>6.2881201505660997E-2</v>
      </c>
      <c r="L92" s="551">
        <f>F92*0.001/'TA5'!E92</f>
        <v>5.9410333633422852E-2</v>
      </c>
      <c r="M92" s="552">
        <f>G92*0.001/'TA5'!F92</f>
        <v>6.5314829349517822E-2</v>
      </c>
    </row>
    <row r="93" spans="1:13" x14ac:dyDescent="0.2">
      <c r="A93" s="67">
        <v>1997</v>
      </c>
      <c r="B93" s="428">
        <f>avgprinc!AK86</f>
        <v>3691374.6107319682</v>
      </c>
      <c r="C93" s="319">
        <f>avgprinc!AL86</f>
        <v>3936462.2714726115</v>
      </c>
      <c r="D93" s="524">
        <f>avgprinc!AM86</f>
        <v>3726317.6090714666</v>
      </c>
      <c r="E93" s="524">
        <f>avgprinc!AN86</f>
        <v>4976579.43925496</v>
      </c>
      <c r="F93" s="524">
        <f>avgprinc!AO86</f>
        <v>2714863.6279174862</v>
      </c>
      <c r="G93" s="62">
        <f>avgprinc!AP86</f>
        <v>5550573.8724831259</v>
      </c>
      <c r="H93" s="533">
        <f>B93*0.001/'TA5'!B93</f>
        <v>6.429703533649446E-2</v>
      </c>
      <c r="I93" s="544">
        <f>C93*0.001/'TA5'!B93</f>
        <v>6.8566016852855682E-2</v>
      </c>
      <c r="J93" s="551">
        <f>D93*0.001/'TA5'!C93</f>
        <v>6.0895320028066635E-2</v>
      </c>
      <c r="K93" s="544">
        <f>E93*0.001/'TA5'!D93</f>
        <v>6.7348182201385512E-2</v>
      </c>
      <c r="L93" s="551">
        <f>F93*0.001/'TA5'!E93</f>
        <v>6.3975714147090898E-2</v>
      </c>
      <c r="M93" s="552">
        <f>G93*0.001/'TA5'!F93</f>
        <v>7.0294745266437544E-2</v>
      </c>
    </row>
    <row r="94" spans="1:13" x14ac:dyDescent="0.2">
      <c r="A94" s="67">
        <v>1998</v>
      </c>
      <c r="B94" s="428">
        <f>avgprinc!AK87</f>
        <v>4002630.3344841972</v>
      </c>
      <c r="C94" s="319">
        <f>avgprinc!AL87</f>
        <v>4280149.8440738274</v>
      </c>
      <c r="D94" s="524">
        <f>avgprinc!AM87</f>
        <v>4042664.0014457167</v>
      </c>
      <c r="E94" s="524">
        <f>avgprinc!AN87</f>
        <v>5522325.3637016853</v>
      </c>
      <c r="F94" s="524">
        <f>avgprinc!AO87</f>
        <v>2854079.1001930968</v>
      </c>
      <c r="G94" s="62">
        <f>avgprinc!AP87</f>
        <v>5992039.6748503856</v>
      </c>
      <c r="H94" s="533">
        <f>B94*0.001/'TA5'!B94</f>
        <v>6.7148439586162553E-2</v>
      </c>
      <c r="I94" s="544">
        <f>C94*0.001/'TA5'!B94</f>
        <v>7.1804128587245941E-2</v>
      </c>
      <c r="J94" s="551">
        <f>D94*0.001/'TA5'!C94</f>
        <v>6.3365846872329698E-2</v>
      </c>
      <c r="K94" s="544">
        <f>E94*0.001/'TA5'!D94</f>
        <v>7.2059571743011475E-2</v>
      </c>
      <c r="L94" s="551">
        <f>F94*0.001/'TA5'!E94</f>
        <v>6.4750134944915771E-2</v>
      </c>
      <c r="M94" s="552">
        <f>G94*0.001/'TA5'!F94</f>
        <v>7.3311887681484209E-2</v>
      </c>
    </row>
    <row r="95" spans="1:13" x14ac:dyDescent="0.2">
      <c r="A95" s="72">
        <v>1999</v>
      </c>
      <c r="B95" s="429">
        <f>avgprinc!AK88</f>
        <v>4305293.209023633</v>
      </c>
      <c r="C95" s="320">
        <f>avgprinc!AL88</f>
        <v>4616091.1193216126</v>
      </c>
      <c r="D95" s="526">
        <f>avgprinc!AM88</f>
        <v>4440629.506296617</v>
      </c>
      <c r="E95" s="526">
        <f>avgprinc!AN88</f>
        <v>6136293.6370847281</v>
      </c>
      <c r="F95" s="526">
        <f>avgprinc!AO88</f>
        <v>2888876.1520203822</v>
      </c>
      <c r="G95" s="68">
        <f>avgprinc!AP88</f>
        <v>6419035.7436619969</v>
      </c>
      <c r="H95" s="536">
        <f>B95*0.001/'TA5'!B95</f>
        <v>7.0126965641975389E-2</v>
      </c>
      <c r="I95" s="547">
        <f>C95*0.001/'TA5'!B95</f>
        <v>7.5189411640167236E-2</v>
      </c>
      <c r="J95" s="553">
        <f>D95*0.001/'TA5'!C95</f>
        <v>6.7402653396129622E-2</v>
      </c>
      <c r="K95" s="547">
        <f>E95*0.001/'TA5'!D95</f>
        <v>7.7496998012065874E-2</v>
      </c>
      <c r="L95" s="553">
        <f>F95*0.001/'TA5'!E95</f>
        <v>6.3911482691764832E-2</v>
      </c>
      <c r="M95" s="554">
        <f>G95*0.001/'TA5'!F95</f>
        <v>7.6578125357627869E-2</v>
      </c>
    </row>
    <row r="96" spans="1:13" x14ac:dyDescent="0.2">
      <c r="A96" s="77">
        <v>2000</v>
      </c>
      <c r="B96" s="430">
        <f>avgprinc!AK89</f>
        <v>4810013.2241442204</v>
      </c>
      <c r="C96" s="321">
        <f>avgprinc!AL89</f>
        <v>5164369.1821384272</v>
      </c>
      <c r="D96" s="528">
        <f>avgprinc!AM89</f>
        <v>4838253.2311229743</v>
      </c>
      <c r="E96" s="528">
        <f>avgprinc!AN89</f>
        <v>6883512.2525343206</v>
      </c>
      <c r="F96" s="528">
        <f>avgprinc!AO89</f>
        <v>3204932.1046534064</v>
      </c>
      <c r="G96" s="74">
        <f>avgprinc!AP89</f>
        <v>7151210.7058039485</v>
      </c>
      <c r="H96" s="537">
        <f>B96*0.001/'TA5'!B96</f>
        <v>7.5819358229637146E-2</v>
      </c>
      <c r="I96" s="548">
        <f>C96*0.001/'TA5'!B96</f>
        <v>8.1405006349086775E-2</v>
      </c>
      <c r="J96" s="555">
        <f>D96*0.001/'TA5'!C96</f>
        <v>7.1530543267726884E-2</v>
      </c>
      <c r="K96" s="548">
        <f>E96*0.001/'TA5'!D96</f>
        <v>8.437658846378325E-2</v>
      </c>
      <c r="L96" s="555">
        <f>F96*0.001/'TA5'!E96</f>
        <v>6.8482927978038774E-2</v>
      </c>
      <c r="M96" s="556">
        <f>G96*0.001/'TA5'!F96</f>
        <v>8.2695685327053056E-2</v>
      </c>
    </row>
    <row r="97" spans="1:13" x14ac:dyDescent="0.2">
      <c r="A97" s="67">
        <v>2001</v>
      </c>
      <c r="B97" s="428">
        <f>avgprinc!AK90</f>
        <v>4439959.7777609695</v>
      </c>
      <c r="C97" s="319">
        <f>avgprinc!AL90</f>
        <v>4763245.129286251</v>
      </c>
      <c r="D97" s="524">
        <f>avgprinc!AM90</f>
        <v>4402706.3112397166</v>
      </c>
      <c r="E97" s="524">
        <f>avgprinc!AN90</f>
        <v>6179115.5495541394</v>
      </c>
      <c r="F97" s="524">
        <f>avgprinc!AO90</f>
        <v>3113424.5553540052</v>
      </c>
      <c r="G97" s="62">
        <f>avgprinc!AP90</f>
        <v>6615820.4093904058</v>
      </c>
      <c r="H97" s="533">
        <f>B97*0.001/'TA5'!B97</f>
        <v>7.0329934358596816E-2</v>
      </c>
      <c r="I97" s="544">
        <f>C97*0.001/'TA5'!B97</f>
        <v>7.545084506273271E-2</v>
      </c>
      <c r="J97" s="551">
        <f>D97*0.001/'TA5'!C97</f>
        <v>6.5424166619777679E-2</v>
      </c>
      <c r="K97" s="544">
        <f>E97*0.001/'TA5'!D97</f>
        <v>7.6222352683544159E-2</v>
      </c>
      <c r="L97" s="551">
        <f>F97*0.001/'TA5'!E97</f>
        <v>6.6696234047412872E-2</v>
      </c>
      <c r="M97" s="552">
        <f>G97*0.001/'TA5'!F97</f>
        <v>7.6703906059265137E-2</v>
      </c>
    </row>
    <row r="98" spans="1:13" x14ac:dyDescent="0.2">
      <c r="A98" s="67">
        <v>2002</v>
      </c>
      <c r="B98" s="428">
        <f>avgprinc!AK91</f>
        <v>4231657.7815094059</v>
      </c>
      <c r="C98" s="319">
        <f>avgprinc!AL91</f>
        <v>4527121.1836936837</v>
      </c>
      <c r="D98" s="524">
        <f>avgprinc!AM91</f>
        <v>4137942.05815621</v>
      </c>
      <c r="E98" s="524">
        <f>avgprinc!AN91</f>
        <v>5705154.7719556978</v>
      </c>
      <c r="F98" s="524">
        <f>avgprinc!AO91</f>
        <v>3136584.99144518</v>
      </c>
      <c r="G98" s="62">
        <f>avgprinc!AP91</f>
        <v>6300278.6592566827</v>
      </c>
      <c r="H98" s="533">
        <f>B98*0.001/'TA5'!B98</f>
        <v>6.7181326448917389E-2</v>
      </c>
      <c r="I98" s="544">
        <f>C98*0.001/'TA5'!B98</f>
        <v>7.1872070431709276E-2</v>
      </c>
      <c r="J98" s="551">
        <f>D98*0.001/'TA5'!C98</f>
        <v>6.1710491776466363E-2</v>
      </c>
      <c r="K98" s="544">
        <f>E98*0.001/'TA5'!D98</f>
        <v>7.1226134896278381E-2</v>
      </c>
      <c r="L98" s="551">
        <f>F98*0.001/'TA5'!E98</f>
        <v>6.634011864662169E-2</v>
      </c>
      <c r="M98" s="552">
        <f>G98*0.001/'TA5'!F98</f>
        <v>7.3369152843952179E-2</v>
      </c>
    </row>
    <row r="99" spans="1:13" x14ac:dyDescent="0.2">
      <c r="A99" s="67">
        <v>2003</v>
      </c>
      <c r="B99" s="428">
        <f>avgprinc!AK92</f>
        <v>4412005.02846641</v>
      </c>
      <c r="C99" s="319">
        <f>avgprinc!AL92</f>
        <v>4698895.8423933908</v>
      </c>
      <c r="D99" s="524">
        <f>avgprinc!AM92</f>
        <v>4325198.2543805195</v>
      </c>
      <c r="E99" s="524">
        <f>avgprinc!AN92</f>
        <v>5905843.0974462563</v>
      </c>
      <c r="F99" s="524">
        <f>avgprinc!AO92</f>
        <v>3304886.6651660483</v>
      </c>
      <c r="G99" s="62">
        <f>avgprinc!AP92</f>
        <v>6560531.0752479462</v>
      </c>
      <c r="H99" s="533">
        <f>B99*0.001/'TA5'!B99</f>
        <v>6.9317452609539046E-2</v>
      </c>
      <c r="I99" s="544">
        <f>C99*0.001/'TA5'!B99</f>
        <v>7.3824822902679443E-2</v>
      </c>
      <c r="J99" s="551">
        <f>D99*0.001/'TA5'!C99</f>
        <v>6.3779577612876906E-2</v>
      </c>
      <c r="K99" s="544">
        <f>E99*0.001/'TA5'!D99</f>
        <v>7.3684491217136383E-2</v>
      </c>
      <c r="L99" s="551">
        <f>F99*0.001/'TA5'!E99</f>
        <v>6.8160451948642745E-2</v>
      </c>
      <c r="M99" s="552">
        <f>G99*0.001/'TA5'!F99</f>
        <v>7.5572848320007338E-2</v>
      </c>
    </row>
    <row r="100" spans="1:13" x14ac:dyDescent="0.2">
      <c r="A100" s="67">
        <v>2004</v>
      </c>
      <c r="B100" s="428">
        <f>avgprinc!AK93</f>
        <v>4801511.9252179787</v>
      </c>
      <c r="C100" s="319">
        <f>avgprinc!AL93</f>
        <v>5115477.0524206841</v>
      </c>
      <c r="D100" s="524">
        <f>avgprinc!AM93</f>
        <v>4753094.8350294214</v>
      </c>
      <c r="E100" s="524">
        <f>avgprinc!AN93</f>
        <v>6518406.516495375</v>
      </c>
      <c r="F100" s="524">
        <f>avgprinc!AO93</f>
        <v>3505727.1406163173</v>
      </c>
      <c r="G100" s="62">
        <f>avgprinc!AP93</f>
        <v>7138879.1257136976</v>
      </c>
      <c r="H100" s="533">
        <f>B100*0.001/'TA5'!B100</f>
        <v>7.3287524282932281E-2</v>
      </c>
      <c r="I100" s="544">
        <f>C100*0.001/'TA5'!B100</f>
        <v>7.80797079205513E-2</v>
      </c>
      <c r="J100" s="551">
        <f>D100*0.001/'TA5'!C100</f>
        <v>6.8164438009262085E-2</v>
      </c>
      <c r="K100" s="544">
        <f>E100*0.001/'TA5'!D100</f>
        <v>7.8952096402645111E-2</v>
      </c>
      <c r="L100" s="551">
        <f>F100*0.001/'TA5'!E100</f>
        <v>7.0243880152702318E-2</v>
      </c>
      <c r="M100" s="552">
        <f>G100*0.001/'TA5'!F100</f>
        <v>7.9955585300922394E-2</v>
      </c>
    </row>
    <row r="101" spans="1:13" x14ac:dyDescent="0.2">
      <c r="A101" s="67">
        <v>2005</v>
      </c>
      <c r="B101" s="428">
        <f>avgprinc!AK94</f>
        <v>5274499.2524640784</v>
      </c>
      <c r="C101" s="319">
        <f>avgprinc!AL94</f>
        <v>5589769.9607718997</v>
      </c>
      <c r="D101" s="524">
        <f>avgprinc!AM94</f>
        <v>5282372.348139328</v>
      </c>
      <c r="E101" s="524">
        <f>avgprinc!AN94</f>
        <v>7170709.5056261243</v>
      </c>
      <c r="F101" s="524">
        <f>avgprinc!AO94</f>
        <v>3800667.3829696816</v>
      </c>
      <c r="G101" s="62">
        <f>avgprinc!AP94</f>
        <v>7798114.9644085038</v>
      </c>
      <c r="H101" s="533">
        <f>B101*0.001/'TA5'!B101</f>
        <v>7.8547872602939592E-2</v>
      </c>
      <c r="I101" s="544">
        <f>C101*0.001/'TA5'!B101</f>
        <v>8.3242885768413516E-2</v>
      </c>
      <c r="J101" s="551">
        <f>D101*0.001/'TA5'!C101</f>
        <v>7.4334874749183669E-2</v>
      </c>
      <c r="K101" s="544">
        <f>E101*0.001/'TA5'!D101</f>
        <v>8.4671348333358765E-2</v>
      </c>
      <c r="L101" s="551">
        <f>F101*0.001/'TA5'!E101</f>
        <v>7.4493519961833968E-2</v>
      </c>
      <c r="M101" s="552">
        <f>G101*0.001/'TA5'!F101</f>
        <v>8.5594967007637038E-2</v>
      </c>
    </row>
    <row r="102" spans="1:13" x14ac:dyDescent="0.2">
      <c r="A102" s="67">
        <v>2006</v>
      </c>
      <c r="B102" s="428">
        <f>avgprinc!AK95</f>
        <v>5645269.7791712033</v>
      </c>
      <c r="C102" s="319">
        <f>avgprinc!AL95</f>
        <v>5971345.7514438909</v>
      </c>
      <c r="D102" s="524">
        <f>avgprinc!AM95</f>
        <v>5615849.9356461326</v>
      </c>
      <c r="E102" s="524">
        <f>avgprinc!AN95</f>
        <v>7509231.9909424121</v>
      </c>
      <c r="F102" s="524">
        <f>avgprinc!AO95</f>
        <v>4216385.2460469427</v>
      </c>
      <c r="G102" s="62">
        <f>avgprinc!AP95</f>
        <v>8327607.1860157633</v>
      </c>
      <c r="H102" s="533">
        <f>B102*0.001/'TA5'!B102</f>
        <v>8.2094520330429091E-2</v>
      </c>
      <c r="I102" s="544">
        <f>C102*0.001/'TA5'!B102</f>
        <v>8.6836375296115875E-2</v>
      </c>
      <c r="J102" s="551">
        <f>D102*0.001/'TA5'!C102</f>
        <v>7.7585563063621507E-2</v>
      </c>
      <c r="K102" s="544">
        <f>E102*0.001/'TA5'!D102</f>
        <v>8.7257094681262984E-2</v>
      </c>
      <c r="L102" s="551">
        <f>F102*0.001/'TA5'!E102</f>
        <v>7.9662725329399095E-2</v>
      </c>
      <c r="M102" s="552">
        <f>G102*0.001/'TA5'!F102</f>
        <v>8.9262977242469801E-2</v>
      </c>
    </row>
    <row r="103" spans="1:13" x14ac:dyDescent="0.2">
      <c r="A103" s="67">
        <v>2007</v>
      </c>
      <c r="B103" s="428">
        <f>avgprinc!AK96</f>
        <v>5725809.2612257218</v>
      </c>
      <c r="C103" s="319">
        <f>avgprinc!AL96</f>
        <v>6068572.755131647</v>
      </c>
      <c r="D103" s="524">
        <f>avgprinc!AM96</f>
        <v>5890298.866502366</v>
      </c>
      <c r="E103" s="524">
        <f>avgprinc!AN96</f>
        <v>7762760.3236643737</v>
      </c>
      <c r="F103" s="524">
        <f>avgprinc!AO96</f>
        <v>4170141.7949690456</v>
      </c>
      <c r="G103" s="62">
        <f>avgprinc!AP96</f>
        <v>8431066.9928351659</v>
      </c>
      <c r="H103" s="533">
        <f>B103*0.001/'TA5'!B103</f>
        <v>8.4207035601139082E-2</v>
      </c>
      <c r="I103" s="544">
        <f>C103*0.001/'TA5'!B103</f>
        <v>8.9247912168502821E-2</v>
      </c>
      <c r="J103" s="551">
        <f>D103*0.001/'TA5'!C103</f>
        <v>8.1947609782218919E-2</v>
      </c>
      <c r="K103" s="544">
        <f>E103*0.001/'TA5'!D103</f>
        <v>9.0812548995018005E-2</v>
      </c>
      <c r="L103" s="551">
        <f>F103*0.001/'TA5'!E103</f>
        <v>8.0159343779087067E-2</v>
      </c>
      <c r="M103" s="552">
        <f>G103*0.001/'TA5'!F103</f>
        <v>9.1585829854011522E-2</v>
      </c>
    </row>
    <row r="104" spans="1:13" x14ac:dyDescent="0.2">
      <c r="A104" s="67">
        <v>2008</v>
      </c>
      <c r="B104" s="428">
        <f>avgprinc!AK97</f>
        <v>5462362.9737661453</v>
      </c>
      <c r="C104" s="319">
        <f>avgprinc!AL97</f>
        <v>5779863.6122975433</v>
      </c>
      <c r="D104" s="524">
        <f>avgprinc!AM97</f>
        <v>5439475.341428346</v>
      </c>
      <c r="E104" s="524">
        <f>avgprinc!AN97</f>
        <v>7241342.6519841105</v>
      </c>
      <c r="F104" s="524">
        <f>avgprinc!AO97</f>
        <v>4097264.2925087796</v>
      </c>
      <c r="G104" s="62">
        <f>avgprinc!AP97</f>
        <v>8003807.2129068729</v>
      </c>
      <c r="H104" s="533">
        <f>B104*0.001/'TA5'!B104</f>
        <v>8.2612216472625732E-2</v>
      </c>
      <c r="I104" s="544">
        <f>C104*0.001/'TA5'!B104</f>
        <v>8.7414063513278961E-2</v>
      </c>
      <c r="J104" s="551">
        <f>D104*0.001/'TA5'!C104</f>
        <v>7.7663220465183258E-2</v>
      </c>
      <c r="K104" s="544">
        <f>E104*0.001/'TA5'!D104</f>
        <v>8.7775021791458116E-2</v>
      </c>
      <c r="L104" s="551">
        <f>F104*0.001/'TA5'!E104</f>
        <v>8.0308869481086745E-2</v>
      </c>
      <c r="M104" s="552">
        <f>G104*0.001/'TA5'!F104</f>
        <v>8.9703842997550978E-2</v>
      </c>
    </row>
    <row r="105" spans="1:13" x14ac:dyDescent="0.2">
      <c r="A105" s="72">
        <v>2009</v>
      </c>
      <c r="B105" s="431">
        <f>avgprinc!AK98</f>
        <v>4674610.8694691034</v>
      </c>
      <c r="C105" s="322">
        <f>avgprinc!AL98</f>
        <v>4930465.3117252579</v>
      </c>
      <c r="D105" s="526">
        <f>avgprinc!AM98</f>
        <v>4749914.0317885596</v>
      </c>
      <c r="E105" s="526">
        <f>avgprinc!AN98</f>
        <v>6190485.3615686679</v>
      </c>
      <c r="F105" s="526">
        <f>avgprinc!AO98</f>
        <v>3496338.6660350277</v>
      </c>
      <c r="G105" s="68">
        <f>avgprinc!AP98</f>
        <v>6861508.6167402137</v>
      </c>
      <c r="H105" s="536">
        <f>B105*0.001/'TA5'!B105</f>
        <v>7.4076764285564423E-2</v>
      </c>
      <c r="I105" s="547">
        <f>C105*0.001/'TA5'!B105</f>
        <v>7.8131191432476058E-2</v>
      </c>
      <c r="J105" s="557">
        <f>D105*0.001/'TA5'!C105</f>
        <v>7.0819996297359467E-2</v>
      </c>
      <c r="K105" s="558">
        <f>E105*0.001/'TA5'!D105</f>
        <v>7.993821799755095E-2</v>
      </c>
      <c r="L105" s="553">
        <f>F105*0.001/'TA5'!E105</f>
        <v>7.0039533078670488E-2</v>
      </c>
      <c r="M105" s="554">
        <f>G105*0.001/'TA5'!F105</f>
        <v>8.0481678247451782E-2</v>
      </c>
    </row>
    <row r="106" spans="1:13" x14ac:dyDescent="0.2">
      <c r="A106" s="67">
        <v>2010</v>
      </c>
      <c r="B106" s="432">
        <f>avgprinc!AK99</f>
        <v>5181396.9880347811</v>
      </c>
      <c r="C106" s="323">
        <f>avgprinc!AL99</f>
        <v>5454936.8896394726</v>
      </c>
      <c r="D106" s="524">
        <f>avgprinc!AM99</f>
        <v>5222066.4730450977</v>
      </c>
      <c r="E106" s="524">
        <f>avgprinc!AN99</f>
        <v>6764276.4108340256</v>
      </c>
      <c r="F106" s="524">
        <f>avgprinc!AO99</f>
        <v>3960435.3970299112</v>
      </c>
      <c r="G106" s="62">
        <f>avgprinc!AP99</f>
        <v>7595435.7035801085</v>
      </c>
      <c r="H106" s="533">
        <f>B106*0.001/'TA5'!B106</f>
        <v>7.95252099633217E-2</v>
      </c>
      <c r="I106" s="544">
        <f>C106*0.001/'TA5'!B106</f>
        <v>8.3723559975624098E-2</v>
      </c>
      <c r="J106" s="559">
        <f>D106*0.001/'TA5'!C106</f>
        <v>7.6300084590911865E-2</v>
      </c>
      <c r="K106" s="560">
        <f>E106*0.001/'TA5'!D106</f>
        <v>8.5232384502887712E-2</v>
      </c>
      <c r="L106" s="551">
        <f>F106*0.001/'TA5'!E106</f>
        <v>7.6342754065990448E-2</v>
      </c>
      <c r="M106" s="552">
        <f>G106*0.001/'TA5'!F106</f>
        <v>8.6731031537055969E-2</v>
      </c>
    </row>
    <row r="107" spans="1:13" x14ac:dyDescent="0.2">
      <c r="A107" s="67">
        <v>2011</v>
      </c>
      <c r="B107" s="432">
        <f>avgprinc!AK100</f>
        <v>5498612.2058248529</v>
      </c>
      <c r="C107" s="323">
        <f>avgprinc!AL100</f>
        <v>5790533.2283055205</v>
      </c>
      <c r="D107" s="524">
        <f>avgprinc!AM100</f>
        <v>5630356.0816753358</v>
      </c>
      <c r="E107" s="524">
        <f>avgprinc!AN100</f>
        <v>7168984.6601371747</v>
      </c>
      <c r="F107" s="524">
        <f>avgprinc!AO100</f>
        <v>4211020.8721822342</v>
      </c>
      <c r="G107" s="62">
        <f>avgprinc!AP100</f>
        <v>8017745.6967244642</v>
      </c>
      <c r="H107" s="533">
        <f>B107*0.001/'TA5'!B107</f>
        <v>8.2974769175052643E-2</v>
      </c>
      <c r="I107" s="544">
        <f>C107*0.001/'TA5'!B107</f>
        <v>8.7379895150661469E-2</v>
      </c>
      <c r="J107" s="559">
        <f>D107*0.001/'TA5'!C107</f>
        <v>8.051474392414093E-2</v>
      </c>
      <c r="K107" s="560">
        <f>E107*0.001/'TA5'!D107</f>
        <v>8.7232470512390137E-2</v>
      </c>
      <c r="L107" s="551">
        <f>F107*0.001/'TA5'!E107</f>
        <v>8.1696838140487685E-2</v>
      </c>
      <c r="M107" s="552">
        <f>G107*0.001/'TA5'!F107</f>
        <v>9.0340375900268555E-2</v>
      </c>
    </row>
    <row r="108" spans="1:13" x14ac:dyDescent="0.2">
      <c r="A108" s="67">
        <v>2012</v>
      </c>
      <c r="B108" s="432">
        <f>avgprinc!AK101</f>
        <v>6076049.5330529381</v>
      </c>
      <c r="C108" s="323">
        <f>avgprinc!AL101</f>
        <v>6384165.2225761358</v>
      </c>
      <c r="D108" s="524">
        <f>avgprinc!AM101</f>
        <v>6196291.5946038906</v>
      </c>
      <c r="E108" s="524">
        <f>avgprinc!AN101</f>
        <v>7889970.7216502447</v>
      </c>
      <c r="F108" s="524">
        <f>avgprinc!AO101</f>
        <v>4677292.229596097</v>
      </c>
      <c r="G108" s="62">
        <f>avgprinc!AP101</f>
        <v>8851435.5802956652</v>
      </c>
      <c r="H108" s="533">
        <f>B108*0.001/'TA5'!B108</f>
        <v>8.9475661516189561E-2</v>
      </c>
      <c r="I108" s="544">
        <f>C108*0.001/'TA5'!B108</f>
        <v>9.401296079158783E-2</v>
      </c>
      <c r="J108" s="559">
        <f>D108*0.001/'TA5'!C108</f>
        <v>8.7335355579853058E-2</v>
      </c>
      <c r="K108" s="560">
        <f>E108*0.001/'TA5'!D108</f>
        <v>9.4118669629096985E-2</v>
      </c>
      <c r="L108" s="551">
        <f>F108*0.001/'TA5'!E108</f>
        <v>8.8009752333164215E-2</v>
      </c>
      <c r="M108" s="552">
        <f>G108*0.001/'TA5'!F108</f>
        <v>9.7505860030651079E-2</v>
      </c>
    </row>
    <row r="109" spans="1:13" x14ac:dyDescent="0.2">
      <c r="A109" s="67">
        <v>2013</v>
      </c>
      <c r="B109" s="432">
        <f>avgprinc!AK102</f>
        <v>5678530.5909897685</v>
      </c>
      <c r="C109" s="323">
        <f>avgprinc!AL102</f>
        <v>5983761.6924108602</v>
      </c>
      <c r="D109" s="524">
        <f>avgprinc!AM102</f>
        <v>5291853.0111754211</v>
      </c>
      <c r="E109" s="524">
        <f>avgprinc!AN102</f>
        <v>7435356.3435249925</v>
      </c>
      <c r="F109" s="524">
        <f>avgprinc!AO102</f>
        <v>4349621.4241122855</v>
      </c>
      <c r="G109" s="62">
        <f>avgprinc!AP102</f>
        <v>8257626.9716509953</v>
      </c>
      <c r="H109" s="533">
        <f>B109*0.001/'TA5'!B109</f>
        <v>8.3586238324642181E-2</v>
      </c>
      <c r="I109" s="544">
        <f>C109*0.001/'TA5'!B109</f>
        <v>8.8079147040843978E-2</v>
      </c>
      <c r="J109" s="559">
        <f>D109*0.001/'TA5'!C109</f>
        <v>7.3463447391986833E-2</v>
      </c>
      <c r="K109" s="560">
        <f>E109*0.001/'TA5'!D109</f>
        <v>8.8122077286243439E-2</v>
      </c>
      <c r="L109" s="551">
        <f>F109*0.001/'TA5'!E109</f>
        <v>8.2293286919593825E-2</v>
      </c>
      <c r="M109" s="552">
        <f>G109*0.001/'TA5'!F109</f>
        <v>9.0841986238956451E-2</v>
      </c>
    </row>
    <row r="110" spans="1:13" x14ac:dyDescent="0.2">
      <c r="A110" s="67">
        <v>2014</v>
      </c>
      <c r="B110" s="432">
        <f>avgprinc!AK103</f>
        <v>5964400.0492655579</v>
      </c>
      <c r="C110" s="323">
        <f>avgprinc!AL103</f>
        <v>6277465.387353871</v>
      </c>
      <c r="D110" s="524">
        <f>avgprinc!AM103</f>
        <v>5569423.3736956678</v>
      </c>
      <c r="E110" s="524">
        <f>avgprinc!AN103</f>
        <v>7753356.6724769073</v>
      </c>
      <c r="F110" s="524">
        <f>avgprinc!AO103</f>
        <v>4621654.232061442</v>
      </c>
      <c r="G110" s="62">
        <f>avgprinc!AP103</f>
        <v>8673961.772238804</v>
      </c>
      <c r="H110" s="533">
        <f>B110*0.001/'TA5'!B110</f>
        <v>8.5748903453350053E-2</v>
      </c>
      <c r="I110" s="544">
        <f>C110*0.001/'TA5'!B110</f>
        <v>9.0249776840209947E-2</v>
      </c>
      <c r="J110" s="559">
        <f>D110*0.001/'TA5'!C110</f>
        <v>7.5381636619567871E-2</v>
      </c>
      <c r="K110" s="560">
        <f>E110*0.001/'TA5'!D110</f>
        <v>8.9634463191032396E-2</v>
      </c>
      <c r="L110" s="551">
        <f>F110*0.001/'TA5'!E110</f>
        <v>8.5502594709396362E-2</v>
      </c>
      <c r="M110" s="552">
        <f>G110*0.001/'TA5'!F110</f>
        <v>9.3521945178508759E-2</v>
      </c>
    </row>
    <row r="111" spans="1:13" x14ac:dyDescent="0.2">
      <c r="A111" s="67">
        <v>2015</v>
      </c>
      <c r="B111" s="432">
        <f>avgprinc!AK104</f>
        <v>6042378.0041934783</v>
      </c>
      <c r="C111" s="323">
        <f>avgprinc!AL104</f>
        <v>6366701.6810611328</v>
      </c>
      <c r="D111" s="524">
        <f>avgprinc!AM104</f>
        <v>5578439.7243957706</v>
      </c>
      <c r="E111" s="524">
        <f>avgprinc!AN104</f>
        <v>7900300.007960422</v>
      </c>
      <c r="F111" s="524">
        <f>avgprinc!AO104</f>
        <v>4647859.3783571171</v>
      </c>
      <c r="G111" s="62">
        <f>avgprinc!AP104</f>
        <v>8792271.2231457233</v>
      </c>
      <c r="H111" s="533">
        <f>B111*0.001/'TA5'!B111</f>
        <v>8.5485585033893571E-2</v>
      </c>
      <c r="I111" s="544">
        <f>C111*0.001/'TA5'!B111</f>
        <v>9.0074010193347917E-2</v>
      </c>
      <c r="J111" s="559">
        <f>D111*0.001/'TA5'!C111</f>
        <v>7.4584275484085083E-2</v>
      </c>
      <c r="K111" s="560">
        <f>E111*0.001/'TA5'!D111</f>
        <v>9.0183459222316728E-2</v>
      </c>
      <c r="L111" s="551">
        <f>F111*0.001/'TA5'!E111</f>
        <v>8.4222786128520952E-2</v>
      </c>
      <c r="M111" s="552">
        <f>G111*0.001/'TA5'!F111</f>
        <v>9.3425586819648757E-2</v>
      </c>
    </row>
    <row r="112" spans="1:13" x14ac:dyDescent="0.2">
      <c r="A112" s="67">
        <v>2016</v>
      </c>
      <c r="B112" s="432">
        <f>avgprinc!AK105</f>
        <v>5907811.9478008179</v>
      </c>
      <c r="C112" s="323">
        <f>avgprinc!AL105</f>
        <v>6219243.3101329301</v>
      </c>
      <c r="D112" s="524">
        <f>avgprinc!AM105</f>
        <v>5401984.3333204361</v>
      </c>
      <c r="E112" s="524">
        <f>avgprinc!AN105</f>
        <v>7685151.9844435602</v>
      </c>
      <c r="F112" s="524">
        <f>avgprinc!AO105</f>
        <v>4584084.1045616893</v>
      </c>
      <c r="G112" s="62">
        <f>avgprinc!AP105</f>
        <v>8576974.6745943688</v>
      </c>
      <c r="H112" s="533">
        <f>B112*0.001/'TA5'!B112</f>
        <v>8.381228148937224E-2</v>
      </c>
      <c r="I112" s="544">
        <f>C112*0.001/'TA5'!B112</f>
        <v>8.8230460882186862E-2</v>
      </c>
      <c r="J112" s="559">
        <f>D112*0.001/'TA5'!C112</f>
        <v>7.2684057056903839E-2</v>
      </c>
      <c r="K112" s="560">
        <f>E112*0.001/'TA5'!D112</f>
        <v>8.8212057948112502E-2</v>
      </c>
      <c r="L112" s="551">
        <f>F112*0.001/'TA5'!E112</f>
        <v>8.2852438092231764E-2</v>
      </c>
      <c r="M112" s="552">
        <f>G112*0.001/'TA5'!F112</f>
        <v>9.1746814548969255E-2</v>
      </c>
    </row>
    <row r="113" spans="1:13" x14ac:dyDescent="0.2">
      <c r="A113" s="67">
        <v>2017</v>
      </c>
      <c r="B113" s="432">
        <f>avgprinc!AK106</f>
        <v>6151013.0037417747</v>
      </c>
      <c r="C113" s="323">
        <f>avgprinc!AL106</f>
        <v>6483196.5678673321</v>
      </c>
      <c r="D113" s="524">
        <f>avgprinc!AM106</f>
        <v>6340894.155348802</v>
      </c>
      <c r="E113" s="524">
        <f>avgprinc!AN106</f>
        <v>8041067.9467897834</v>
      </c>
      <c r="F113" s="524">
        <f>avgprinc!AO106</f>
        <v>4707434.7028743662</v>
      </c>
      <c r="G113" s="62">
        <f>avgprinc!AP106</f>
        <v>8977276.9591768868</v>
      </c>
      <c r="H113" s="533">
        <f>B113*0.001/'TA5'!B113</f>
        <v>8.5598215460777297E-2</v>
      </c>
      <c r="I113" s="544">
        <f>C113*0.001/'TA5'!B113</f>
        <v>9.0220920741558075E-2</v>
      </c>
      <c r="J113" s="559">
        <f>D113*0.001/'TA5'!C113</f>
        <v>8.3948321640491486E-2</v>
      </c>
      <c r="K113" s="560">
        <f>E113*0.001/'TA5'!D113</f>
        <v>9.0781792998313904E-2</v>
      </c>
      <c r="L113" s="551">
        <f>F113*0.001/'TA5'!E113</f>
        <v>8.3548821508884416E-2</v>
      </c>
      <c r="M113" s="552">
        <f>G113*0.001/'TA5'!F113</f>
        <v>9.3099705874919891E-2</v>
      </c>
    </row>
    <row r="114" spans="1:13" x14ac:dyDescent="0.2">
      <c r="A114" s="67">
        <v>2018</v>
      </c>
      <c r="B114" s="432">
        <f>avgprinc!AK107</f>
        <v>6288145.2490621377</v>
      </c>
      <c r="C114" s="323">
        <f>avgprinc!AL107</f>
        <v>6622117.211335334</v>
      </c>
      <c r="D114" s="524">
        <f>avgprinc!AM107</f>
        <v>6484870.008398436</v>
      </c>
      <c r="E114" s="524">
        <f>avgprinc!AN107</f>
        <v>8179283.3838032968</v>
      </c>
      <c r="F114" s="524">
        <f>avgprinc!AO107</f>
        <v>4845193.7735890076</v>
      </c>
      <c r="G114" s="62">
        <f>avgprinc!AP107</f>
        <v>9180591.5722216293</v>
      </c>
      <c r="H114" s="533">
        <f>B114*0.001/'TA5'!B114</f>
        <v>8.6040705442428575E-2</v>
      </c>
      <c r="I114" s="544">
        <f>C114*0.001/'TA5'!B114</f>
        <v>9.061044454574585E-2</v>
      </c>
      <c r="J114" s="559">
        <f>D114*0.001/'TA5'!C114</f>
        <v>8.436468243598938E-2</v>
      </c>
      <c r="K114" s="560">
        <f>E114*0.001/'TA5'!D114</f>
        <v>9.0797550976276412E-2</v>
      </c>
      <c r="L114" s="551">
        <f>F114*0.001/'TA5'!E114</f>
        <v>8.4548242390155778E-2</v>
      </c>
      <c r="M114" s="552">
        <f>G114*0.001/'TA5'!F114</f>
        <v>9.3641519546508775E-2</v>
      </c>
    </row>
    <row r="115" spans="1:13" x14ac:dyDescent="0.2">
      <c r="A115" s="67">
        <v>2019</v>
      </c>
      <c r="B115" s="432">
        <f>avgprinc!AK108</f>
        <v>6191165.9230564069</v>
      </c>
      <c r="C115" s="323">
        <f>avgprinc!AL108</f>
        <v>6526746.6713767117</v>
      </c>
      <c r="D115" s="524">
        <f>avgprinc!AM108</f>
        <v>6373260.7705774177</v>
      </c>
      <c r="E115" s="524">
        <f>avgprinc!AN108</f>
        <v>8091264.8448841209</v>
      </c>
      <c r="F115" s="524">
        <f>avgprinc!AO108</f>
        <v>4740560.7631225307</v>
      </c>
      <c r="G115" s="62">
        <f>avgprinc!AP108</f>
        <v>9052234.9015493058</v>
      </c>
      <c r="H115" s="533">
        <f>B115*0.001/'TA5'!B115</f>
        <v>8.4289334714412689E-2</v>
      </c>
      <c r="I115" s="544">
        <f>C115*0.001/'TA5'!B115</f>
        <v>8.8858082890510559E-2</v>
      </c>
      <c r="J115" s="559">
        <f>D115*0.001/'TA5'!C115</f>
        <v>8.2360647618770613E-2</v>
      </c>
      <c r="K115" s="560">
        <f>E115*0.001/'TA5'!D115</f>
        <v>8.9248344302177415E-2</v>
      </c>
      <c r="L115" s="551">
        <f>F115*0.001/'TA5'!E115</f>
        <v>8.2472629845142378E-2</v>
      </c>
      <c r="M115" s="552">
        <f>G115*0.001/'TA5'!F115</f>
        <v>9.1869719326496124E-2</v>
      </c>
    </row>
    <row r="116" spans="1:13" ht="17" thickBot="1" x14ac:dyDescent="0.25">
      <c r="A116" s="1105">
        <v>2020</v>
      </c>
      <c r="B116" s="1106"/>
      <c r="C116" s="1101"/>
      <c r="D116" s="1107"/>
      <c r="E116" s="1107"/>
      <c r="F116" s="1107"/>
      <c r="G116" s="109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0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39997558519241921"/>
  </sheetPr>
  <dimension ref="A1:P118"/>
  <sheetViews>
    <sheetView workbookViewId="0">
      <pane xSplit="1" ySplit="8" topLeftCell="B88"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56"/>
    <col min="2" max="13" width="12" style="56" customWidth="1"/>
    <col min="14" max="16384" width="10.83203125" style="56"/>
  </cols>
  <sheetData>
    <row r="1" spans="1:16" x14ac:dyDescent="0.2">
      <c r="A1" s="52" t="s">
        <v>37</v>
      </c>
      <c r="B1" s="52"/>
      <c r="C1" s="52"/>
      <c r="G1" s="100"/>
      <c r="H1" s="100"/>
      <c r="I1" s="100"/>
      <c r="J1" s="100"/>
      <c r="K1" s="100"/>
      <c r="L1" s="100"/>
      <c r="M1" s="100"/>
    </row>
    <row r="2" spans="1:16" x14ac:dyDescent="0.2">
      <c r="H2" s="98"/>
      <c r="I2" s="98"/>
    </row>
    <row r="3" spans="1:16" ht="17" thickBot="1" x14ac:dyDescent="0.25"/>
    <row r="4" spans="1:16" ht="25" customHeight="1" thickTop="1" x14ac:dyDescent="0.2">
      <c r="A4" s="1385" t="s">
        <v>136</v>
      </c>
      <c r="B4" s="1386"/>
      <c r="C4" s="1386"/>
      <c r="D4" s="1386"/>
      <c r="E4" s="1386"/>
      <c r="F4" s="1386"/>
      <c r="G4" s="1386"/>
      <c r="H4" s="1386"/>
      <c r="I4" s="1386"/>
      <c r="J4" s="1386"/>
      <c r="K4" s="1386"/>
      <c r="L4" s="1386"/>
      <c r="M4" s="1387"/>
    </row>
    <row r="5" spans="1:16" x14ac:dyDescent="0.2">
      <c r="A5" s="96"/>
      <c r="B5" s="97"/>
      <c r="C5" s="97"/>
      <c r="D5" s="59"/>
      <c r="E5" s="59"/>
      <c r="F5" s="59"/>
      <c r="G5" s="59"/>
      <c r="H5" s="59"/>
      <c r="I5" s="59"/>
      <c r="J5" s="59"/>
      <c r="K5" s="59"/>
      <c r="L5" s="59"/>
      <c r="M5" s="208"/>
    </row>
    <row r="6" spans="1:16"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6" ht="20" customHeight="1" x14ac:dyDescent="0.2">
      <c r="A7" s="96"/>
      <c r="B7" s="1372" t="s">
        <v>1059</v>
      </c>
      <c r="C7" s="1373"/>
      <c r="D7" s="1381"/>
      <c r="E7" s="1381"/>
      <c r="F7" s="1381"/>
      <c r="G7" s="1381"/>
      <c r="H7" s="1373" t="s">
        <v>123</v>
      </c>
      <c r="I7" s="1373"/>
      <c r="J7" s="1381"/>
      <c r="K7" s="1381"/>
      <c r="L7" s="1381"/>
      <c r="M7" s="1384"/>
    </row>
    <row r="8" spans="1:16"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c r="P8" s="1121" t="s">
        <v>39</v>
      </c>
    </row>
    <row r="9" spans="1:16" s="87" customFormat="1" ht="15" customHeight="1" x14ac:dyDescent="0.2">
      <c r="A9" s="93">
        <v>1913</v>
      </c>
      <c r="B9" s="425">
        <f>avgprinc!AQ2</f>
        <v>3954007.343947609</v>
      </c>
      <c r="C9" s="317">
        <f>avgprinc!AR2</f>
        <v>3975077.2020449829</v>
      </c>
      <c r="D9" s="317"/>
      <c r="E9" s="85"/>
      <c r="F9" s="85"/>
      <c r="G9" s="84">
        <f>avgprinc!AV2</f>
        <v>6019763.4386779862</v>
      </c>
      <c r="H9" s="530">
        <f>B9*0.0001/'TA5'!B9</f>
        <v>3.1725286202102708E-2</v>
      </c>
      <c r="I9" s="541">
        <f>C9*0.0001/'TA5'!B9</f>
        <v>3.1894341851278492E-2</v>
      </c>
      <c r="J9" s="575"/>
      <c r="K9" s="541"/>
      <c r="L9" s="575"/>
      <c r="M9" s="561">
        <f>G9*0.0001/'TA5'!F9</f>
        <v>3.2122701634035349E-2</v>
      </c>
      <c r="P9" s="1126">
        <f>H9-'TA1'!J10</f>
        <v>3.7819488235557586E-9</v>
      </c>
    </row>
    <row r="10" spans="1:16" s="87" customFormat="1" ht="15" customHeight="1" x14ac:dyDescent="0.2">
      <c r="A10" s="92">
        <v>1914</v>
      </c>
      <c r="B10" s="425">
        <f>avgprinc!AQ3</f>
        <v>3896577.4874464609</v>
      </c>
      <c r="C10" s="317">
        <f>avgprinc!AR3</f>
        <v>3915979.9908639723</v>
      </c>
      <c r="D10" s="317"/>
      <c r="E10" s="85"/>
      <c r="F10" s="85"/>
      <c r="G10" s="84">
        <f>avgprinc!AV3</f>
        <v>5935793.4871336231</v>
      </c>
      <c r="H10" s="530">
        <f>B10*0.0001/'TA5'!B10</f>
        <v>3.4604320764436404E-2</v>
      </c>
      <c r="I10" s="541">
        <f>C10*0.0001/'TA5'!B10</f>
        <v>3.477662850220261E-2</v>
      </c>
      <c r="J10" s="575"/>
      <c r="K10" s="541"/>
      <c r="L10" s="575"/>
      <c r="M10" s="561">
        <f>G10*0.0001/'TA5'!F10</f>
        <v>3.5011710952901988E-2</v>
      </c>
      <c r="P10" s="1126">
        <f>H10-'TA1'!J11</f>
        <v>2.062578240147328E-9</v>
      </c>
    </row>
    <row r="11" spans="1:16" s="87" customFormat="1" ht="15" customHeight="1" x14ac:dyDescent="0.2">
      <c r="A11" s="92">
        <v>1915</v>
      </c>
      <c r="B11" s="425">
        <f>avgprinc!AQ4</f>
        <v>4919401.1574832927</v>
      </c>
      <c r="C11" s="317">
        <f>avgprinc!AR4</f>
        <v>4938488.3985764701</v>
      </c>
      <c r="D11" s="317"/>
      <c r="E11" s="85"/>
      <c r="F11" s="85"/>
      <c r="G11" s="84">
        <f>avgprinc!AV4</f>
        <v>7484904.7955794921</v>
      </c>
      <c r="H11" s="530">
        <f>B11*0.0001/'TA5'!B11</f>
        <v>4.283693885119453E-2</v>
      </c>
      <c r="I11" s="541">
        <f>C11*0.0001/'TA5'!B11</f>
        <v>4.3003145865701302E-2</v>
      </c>
      <c r="J11" s="575"/>
      <c r="K11" s="541"/>
      <c r="L11" s="575"/>
      <c r="M11" s="561">
        <f>G11*0.0001/'TA5'!F11</f>
        <v>4.3232859655024651E-2</v>
      </c>
      <c r="P11" s="1126">
        <f>H11-'TA1'!J12</f>
        <v>-5.1065610490175217E-9</v>
      </c>
    </row>
    <row r="12" spans="1:16" s="87" customFormat="1" ht="15" customHeight="1" x14ac:dyDescent="0.2">
      <c r="A12" s="92">
        <v>1916</v>
      </c>
      <c r="B12" s="425">
        <f>avgprinc!AQ5</f>
        <v>6486667.5316363359</v>
      </c>
      <c r="C12" s="317">
        <f>avgprinc!AR5</f>
        <v>6504901.8160814336</v>
      </c>
      <c r="D12" s="317"/>
      <c r="E12" s="85"/>
      <c r="F12" s="85"/>
      <c r="G12" s="84">
        <f>avgprinc!AV5</f>
        <v>9867831.4992637485</v>
      </c>
      <c r="H12" s="530">
        <f>B12*0.0001/'TA5'!B12</f>
        <v>4.9534011890326891E-2</v>
      </c>
      <c r="I12" s="541">
        <f>C12*0.0001/'TA5'!B12</f>
        <v>4.9673253998560422E-2</v>
      </c>
      <c r="J12" s="575"/>
      <c r="K12" s="541"/>
      <c r="L12" s="575"/>
      <c r="M12" s="561">
        <f>G12*0.0001/'TA5'!F12</f>
        <v>4.9919478039280256E-2</v>
      </c>
      <c r="P12" s="1126">
        <f>H12-'TA1'!J13</f>
        <v>-5.9049143491529676E-9</v>
      </c>
    </row>
    <row r="13" spans="1:16" s="87" customFormat="1" ht="15" customHeight="1" x14ac:dyDescent="0.2">
      <c r="A13" s="92">
        <v>1917</v>
      </c>
      <c r="B13" s="425">
        <f>avgprinc!AQ6</f>
        <v>5094279.4942528335</v>
      </c>
      <c r="C13" s="317">
        <f>avgprinc!AR6</f>
        <v>5111481.3228966007</v>
      </c>
      <c r="D13" s="317"/>
      <c r="E13" s="85"/>
      <c r="F13" s="85"/>
      <c r="G13" s="84">
        <f>avgprinc!AV6</f>
        <v>7762586.1158111189</v>
      </c>
      <c r="H13" s="530">
        <f>B13*0.0001/'TA5'!B13</f>
        <v>3.9519603612360316E-2</v>
      </c>
      <c r="I13" s="541">
        <f>C13*0.0001/'TA5'!B13</f>
        <v>3.9653049264522976E-2</v>
      </c>
      <c r="J13" s="575"/>
      <c r="K13" s="541"/>
      <c r="L13" s="575"/>
      <c r="M13" s="561">
        <f>G13*0.0001/'TA5'!F13</f>
        <v>3.9926702489832468E-2</v>
      </c>
      <c r="P13" s="1126">
        <f>H13-'TA1'!J14</f>
        <v>0</v>
      </c>
    </row>
    <row r="14" spans="1:16" s="87" customFormat="1" ht="15" customHeight="1" x14ac:dyDescent="0.2">
      <c r="A14" s="92">
        <v>1918</v>
      </c>
      <c r="B14" s="425">
        <f>avgprinc!AQ7</f>
        <v>3940451.7696080515</v>
      </c>
      <c r="C14" s="317">
        <f>avgprinc!AR7</f>
        <v>3956320.2087770831</v>
      </c>
      <c r="D14" s="353"/>
      <c r="E14" s="314"/>
      <c r="F14" s="314"/>
      <c r="G14" s="84">
        <f>avgprinc!AV7</f>
        <v>5972229.0143172946</v>
      </c>
      <c r="H14" s="530">
        <f>B14*0.0001/'TA5'!B14</f>
        <v>2.8891620637716935E-2</v>
      </c>
      <c r="I14" s="541">
        <f>C14*0.0001/'TA5'!B14</f>
        <v>2.9007968952933075E-2</v>
      </c>
      <c r="J14" s="575"/>
      <c r="K14" s="541"/>
      <c r="L14" s="575"/>
      <c r="M14" s="561">
        <f>G14*0.0001/'TA5'!F14</f>
        <v>2.9288784857854532E-2</v>
      </c>
      <c r="P14" s="1126">
        <f>H14-'TA1'!J15</f>
        <v>0</v>
      </c>
    </row>
    <row r="15" spans="1:16" s="87" customFormat="1" ht="15" customHeight="1" x14ac:dyDescent="0.2">
      <c r="A15" s="91">
        <v>1919</v>
      </c>
      <c r="B15" s="426">
        <f>avgprinc!AQ8</f>
        <v>3741975.4660939933</v>
      </c>
      <c r="C15" s="316">
        <f>avgprinc!AR8</f>
        <v>3755866.7734141937</v>
      </c>
      <c r="D15" s="354"/>
      <c r="E15" s="315"/>
      <c r="F15" s="315"/>
      <c r="G15" s="88">
        <f>avgprinc!AV8</f>
        <v>5708023.2153598322</v>
      </c>
      <c r="H15" s="531">
        <f>B15*0.0001/'TA5'!B15</f>
        <v>2.8954701472137225E-2</v>
      </c>
      <c r="I15" s="542">
        <f>C15*0.0001/'TA5'!B15</f>
        <v>2.9062189792185982E-2</v>
      </c>
      <c r="J15" s="576"/>
      <c r="K15" s="542"/>
      <c r="L15" s="576"/>
      <c r="M15" s="562">
        <f>G15*0.0001/'TA5'!F15</f>
        <v>2.9359743404243136E-2</v>
      </c>
      <c r="P15" s="1126">
        <f>H15-'TA1'!J16</f>
        <v>0</v>
      </c>
    </row>
    <row r="16" spans="1:16" s="87" customFormat="1" ht="15" customHeight="1" x14ac:dyDescent="0.2">
      <c r="A16" s="92">
        <v>1920</v>
      </c>
      <c r="B16" s="425">
        <f>avgprinc!AQ9</f>
        <v>2407489.0861662128</v>
      </c>
      <c r="C16" s="317">
        <f>avgprinc!AR9</f>
        <v>2421551.1254475717</v>
      </c>
      <c r="D16" s="353"/>
      <c r="E16" s="314"/>
      <c r="F16" s="314"/>
      <c r="G16" s="84">
        <f>avgprinc!AV9</f>
        <v>3702641.2869558209</v>
      </c>
      <c r="H16" s="530">
        <f>B16*0.0001/'TA5'!B16</f>
        <v>1.9042045290115234E-2</v>
      </c>
      <c r="I16" s="541">
        <f>C16*0.0001/'TA5'!B16</f>
        <v>1.9153269050341464E-2</v>
      </c>
      <c r="J16" s="575"/>
      <c r="K16" s="541"/>
      <c r="L16" s="575"/>
      <c r="M16" s="561">
        <f>G16*0.0001/'TA5'!F16</f>
        <v>1.9445591940699496E-2</v>
      </c>
      <c r="P16" s="1126">
        <f>H16-'TA1'!J17</f>
        <v>1.1349943450367217E-9</v>
      </c>
    </row>
    <row r="17" spans="1:16" s="87" customFormat="1" ht="15" customHeight="1" x14ac:dyDescent="0.2">
      <c r="A17" s="92">
        <v>1921</v>
      </c>
      <c r="B17" s="425">
        <f>avgprinc!AQ10</f>
        <v>2178430.516324095</v>
      </c>
      <c r="C17" s="317">
        <f>avgprinc!AR10</f>
        <v>2193692.7273659199</v>
      </c>
      <c r="D17" s="353"/>
      <c r="E17" s="314"/>
      <c r="F17" s="314"/>
      <c r="G17" s="84">
        <f>avgprinc!AV10</f>
        <v>3340749.1986352433</v>
      </c>
      <c r="H17" s="530">
        <f>B17*0.0001/'TA5'!B17</f>
        <v>1.9111034844142206E-2</v>
      </c>
      <c r="I17" s="541">
        <f>C17*0.0001/'TA5'!B17</f>
        <v>1.924492786704713E-2</v>
      </c>
      <c r="J17" s="575"/>
      <c r="K17" s="541"/>
      <c r="L17" s="575"/>
      <c r="M17" s="561">
        <f>G17*0.0001/'TA5'!F17</f>
        <v>1.9506038500570165E-2</v>
      </c>
      <c r="P17" s="1126">
        <f>H17-'TA1'!J18</f>
        <v>1.1391064445864796E-9</v>
      </c>
    </row>
    <row r="18" spans="1:16" s="87" customFormat="1" ht="15" customHeight="1" x14ac:dyDescent="0.2">
      <c r="A18" s="92">
        <v>1922</v>
      </c>
      <c r="B18" s="425">
        <f>avgprinc!AQ11</f>
        <v>2600499.1781861871</v>
      </c>
      <c r="C18" s="317">
        <f>avgprinc!AR11</f>
        <v>2619735.9481479712</v>
      </c>
      <c r="D18" s="353"/>
      <c r="E18" s="314"/>
      <c r="F18" s="314"/>
      <c r="G18" s="84">
        <f>avgprinc!AV11</f>
        <v>3967501.8509537694</v>
      </c>
      <c r="H18" s="530">
        <f>B18*0.0001/'TA5'!B18</f>
        <v>2.1019020696274968E-2</v>
      </c>
      <c r="I18" s="541">
        <f>C18*0.0001/'TA5'!B18</f>
        <v>2.1174505485252383E-2</v>
      </c>
      <c r="J18" s="575"/>
      <c r="K18" s="541"/>
      <c r="L18" s="575"/>
      <c r="M18" s="561">
        <f>G18*0.0001/'TA5'!F18</f>
        <v>2.140400388707776E-2</v>
      </c>
      <c r="P18" s="1126">
        <f>H18-'TA1'!J19</f>
        <v>3.7584937870316359E-9</v>
      </c>
    </row>
    <row r="19" spans="1:16" s="87" customFormat="1" ht="15" customHeight="1" x14ac:dyDescent="0.2">
      <c r="A19" s="92">
        <v>1923</v>
      </c>
      <c r="B19" s="425">
        <f>avgprinc!AQ12</f>
        <v>2745007.9829980112</v>
      </c>
      <c r="C19" s="317">
        <f>avgprinc!AR12</f>
        <v>2760939.314389016</v>
      </c>
      <c r="D19" s="353"/>
      <c r="E19" s="314"/>
      <c r="F19" s="314"/>
      <c r="G19" s="84">
        <f>avgprinc!AV12</f>
        <v>4191128.2363608009</v>
      </c>
      <c r="H19" s="530">
        <f>B19*0.0001/'TA5'!B19</f>
        <v>1.9715680963728246E-2</v>
      </c>
      <c r="I19" s="541">
        <f>C19*0.0001/'TA5'!B19</f>
        <v>1.9830105784704333E-2</v>
      </c>
      <c r="J19" s="575"/>
      <c r="K19" s="541"/>
      <c r="L19" s="575"/>
      <c r="M19" s="561">
        <f>G19*0.0001/'TA5'!F19</f>
        <v>2.0102886566874444E-2</v>
      </c>
      <c r="P19" s="1126">
        <f>H19-'TA1'!J20</f>
        <v>0</v>
      </c>
    </row>
    <row r="20" spans="1:16" s="87" customFormat="1" ht="15" customHeight="1" x14ac:dyDescent="0.2">
      <c r="A20" s="92">
        <v>1924</v>
      </c>
      <c r="B20" s="425">
        <f>avgprinc!AQ13</f>
        <v>2858044.3705873168</v>
      </c>
      <c r="C20" s="317">
        <f>avgprinc!AR13</f>
        <v>2875095.0860375487</v>
      </c>
      <c r="D20" s="353"/>
      <c r="E20" s="314"/>
      <c r="F20" s="314"/>
      <c r="G20" s="84">
        <f>avgprinc!AV13</f>
        <v>4359084.1079335753</v>
      </c>
      <c r="H20" s="530">
        <f>B20*0.0001/'TA5'!B20</f>
        <v>2.0793949106690343E-2</v>
      </c>
      <c r="I20" s="541">
        <f>C20*0.0001/'TA5'!B20</f>
        <v>2.0918003062238948E-2</v>
      </c>
      <c r="J20" s="575"/>
      <c r="K20" s="541"/>
      <c r="L20" s="575"/>
      <c r="M20" s="561">
        <f>G20*0.0001/'TA5'!F20</f>
        <v>2.1184124857272214E-2</v>
      </c>
      <c r="P20" s="1126">
        <f>H20-'TA1'!J21</f>
        <v>0</v>
      </c>
    </row>
    <row r="21" spans="1:16" s="87" customFormat="1" ht="15" customHeight="1" x14ac:dyDescent="0.2">
      <c r="A21" s="92">
        <v>1925</v>
      </c>
      <c r="B21" s="425">
        <f>avgprinc!AQ14</f>
        <v>3834826.8627940165</v>
      </c>
      <c r="C21" s="317">
        <f>avgprinc!AR14</f>
        <v>3849793.8459386481</v>
      </c>
      <c r="D21" s="353"/>
      <c r="E21" s="314"/>
      <c r="F21" s="314"/>
      <c r="G21" s="84">
        <f>avgprinc!AV14</f>
        <v>5821912.8339182772</v>
      </c>
      <c r="H21" s="530">
        <f>B21*0.0001/'TA5'!B21</f>
        <v>2.7406313267351122E-2</v>
      </c>
      <c r="I21" s="541">
        <f>C21*0.0001/'TA5'!B21</f>
        <v>2.7513277634558585E-2</v>
      </c>
      <c r="J21" s="575"/>
      <c r="K21" s="541"/>
      <c r="L21" s="575"/>
      <c r="M21" s="561">
        <f>G21*0.0001/'TA5'!F21</f>
        <v>2.7797652420176573E-2</v>
      </c>
      <c r="P21" s="1126">
        <f>H21-'TA1'!J22</f>
        <v>0</v>
      </c>
    </row>
    <row r="22" spans="1:16" s="87" customFormat="1" ht="15" customHeight="1" x14ac:dyDescent="0.2">
      <c r="A22" s="92">
        <v>1926</v>
      </c>
      <c r="B22" s="425">
        <f>avgprinc!AQ15</f>
        <v>4701797.1418461222</v>
      </c>
      <c r="C22" s="317">
        <f>avgprinc!AR15</f>
        <v>4713971.7583712991</v>
      </c>
      <c r="D22" s="353"/>
      <c r="E22" s="314"/>
      <c r="F22" s="314"/>
      <c r="G22" s="84">
        <f>avgprinc!AV15</f>
        <v>7131563.121409934</v>
      </c>
      <c r="H22" s="530">
        <f>B22*0.0001/'TA5'!B22</f>
        <v>3.210149117555542E-2</v>
      </c>
      <c r="I22" s="541">
        <f>C22*0.0001/'TA5'!B22</f>
        <v>3.2184613295280745E-2</v>
      </c>
      <c r="J22" s="575"/>
      <c r="K22" s="541"/>
      <c r="L22" s="575"/>
      <c r="M22" s="561">
        <f>G22*0.0001/'TA5'!F22</f>
        <v>3.2489227431623954E-2</v>
      </c>
      <c r="P22" s="1126">
        <f>H22-'TA1'!J23</f>
        <v>0</v>
      </c>
    </row>
    <row r="23" spans="1:16" s="87" customFormat="1" ht="15" customHeight="1" x14ac:dyDescent="0.2">
      <c r="A23" s="92">
        <v>1927</v>
      </c>
      <c r="B23" s="425">
        <f>avgprinc!AQ16</f>
        <v>4429440.0671010194</v>
      </c>
      <c r="C23" s="317">
        <f>avgprinc!AR16</f>
        <v>4444306.5892037833</v>
      </c>
      <c r="D23" s="353"/>
      <c r="E23" s="314"/>
      <c r="F23" s="314"/>
      <c r="G23" s="84">
        <f>avgprinc!AV16</f>
        <v>6728535.7733730692</v>
      </c>
      <c r="H23" s="530">
        <f>B23*0.0001/'TA5'!B23</f>
        <v>3.0808616566178143E-2</v>
      </c>
      <c r="I23" s="541">
        <f>C23*0.0001/'TA5'!B23</f>
        <v>3.0912019473136633E-2</v>
      </c>
      <c r="J23" s="575"/>
      <c r="K23" s="541"/>
      <c r="L23" s="575"/>
      <c r="M23" s="561">
        <f>G23*0.0001/'TA5'!F23</f>
        <v>3.1186502135723923E-2</v>
      </c>
      <c r="P23" s="1126">
        <f>H23-'TA1'!J24</f>
        <v>3.6726732939584839E-9</v>
      </c>
    </row>
    <row r="24" spans="1:16" s="87" customFormat="1" ht="15" customHeight="1" x14ac:dyDescent="0.2">
      <c r="A24" s="92">
        <v>1928</v>
      </c>
      <c r="B24" s="425">
        <f>avgprinc!AQ17</f>
        <v>5381464.7666212469</v>
      </c>
      <c r="C24" s="317">
        <f>avgprinc!AR17</f>
        <v>5395608.1728079887</v>
      </c>
      <c r="D24" s="353"/>
      <c r="E24" s="314"/>
      <c r="F24" s="314"/>
      <c r="G24" s="84">
        <f>avgprinc!AV17</f>
        <v>8177658.5650128629</v>
      </c>
      <c r="H24" s="530">
        <f>B24*0.0001/'TA5'!B24</f>
        <v>3.7029972033828164E-2</v>
      </c>
      <c r="I24" s="541">
        <f>C24*0.0001/'TA5'!B24</f>
        <v>3.712729310871591E-2</v>
      </c>
      <c r="J24" s="575"/>
      <c r="K24" s="541"/>
      <c r="L24" s="575"/>
      <c r="M24" s="561">
        <f>G24*0.0001/'TA5'!F24</f>
        <v>3.7403262613205625E-2</v>
      </c>
      <c r="P24" s="1126">
        <f>H24-'TA1'!J25</f>
        <v>0</v>
      </c>
    </row>
    <row r="25" spans="1:16" s="87" customFormat="1" ht="15" customHeight="1" x14ac:dyDescent="0.2">
      <c r="A25" s="91">
        <v>1929</v>
      </c>
      <c r="B25" s="426">
        <f>avgprinc!AQ18</f>
        <v>6187594.8081550784</v>
      </c>
      <c r="C25" s="316">
        <f>avgprinc!AR18</f>
        <v>6200882.7164473673</v>
      </c>
      <c r="D25" s="354"/>
      <c r="E25" s="315"/>
      <c r="F25" s="315"/>
      <c r="G25" s="88">
        <f>avgprinc!AV18</f>
        <v>9428654.7668314166</v>
      </c>
      <c r="H25" s="531">
        <f>B25*0.0001/'TA5'!B25</f>
        <v>4.0555223825827089E-2</v>
      </c>
      <c r="I25" s="542">
        <f>C25*0.0001/'TA5'!B25</f>
        <v>4.0642316486493968E-2</v>
      </c>
      <c r="J25" s="576"/>
      <c r="K25" s="542"/>
      <c r="L25" s="576"/>
      <c r="M25" s="562">
        <f>G25*0.0001/'TA5'!F25</f>
        <v>4.0929126287003043E-2</v>
      </c>
      <c r="P25" s="1126">
        <f>H25-'TA1'!J26</f>
        <v>2.4172797166710502E-9</v>
      </c>
    </row>
    <row r="26" spans="1:16" s="87" customFormat="1" ht="15" customHeight="1" x14ac:dyDescent="0.2">
      <c r="A26" s="92">
        <v>1930</v>
      </c>
      <c r="B26" s="425">
        <f>avgprinc!AQ19</f>
        <v>3667749.1038360219</v>
      </c>
      <c r="C26" s="317">
        <f>avgprinc!AR19</f>
        <v>3680381.0233571236</v>
      </c>
      <c r="D26" s="353"/>
      <c r="E26" s="314"/>
      <c r="F26" s="314"/>
      <c r="G26" s="84">
        <f>avgprinc!AV19</f>
        <v>5643339.6481863745</v>
      </c>
      <c r="H26" s="530">
        <f>B26*0.0001/'TA5'!B26</f>
        <v>2.669469134866171E-2</v>
      </c>
      <c r="I26" s="541">
        <f>C26*0.0001/'TA5'!B26</f>
        <v>2.6786629260228307E-2</v>
      </c>
      <c r="J26" s="575"/>
      <c r="K26" s="541"/>
      <c r="L26" s="575"/>
      <c r="M26" s="561">
        <f>G26*0.0001/'TA5'!F26</f>
        <v>2.7063288812523251E-2</v>
      </c>
      <c r="P26" s="1126">
        <f>H26-'TA1'!J27</f>
        <v>-3.1822551919968856E-9</v>
      </c>
    </row>
    <row r="27" spans="1:16" s="87" customFormat="1" ht="15" customHeight="1" x14ac:dyDescent="0.2">
      <c r="A27" s="92">
        <v>1931</v>
      </c>
      <c r="B27" s="425">
        <f>avgprinc!AQ20</f>
        <v>2277596.0823491006</v>
      </c>
      <c r="C27" s="317">
        <f>avgprinc!AR20</f>
        <v>2292374.9426749893</v>
      </c>
      <c r="D27" s="353"/>
      <c r="E27" s="314"/>
      <c r="F27" s="314"/>
      <c r="G27" s="84">
        <f>avgprinc!AV20</f>
        <v>3524028.4183982117</v>
      </c>
      <c r="H27" s="530">
        <f>B27*0.0001/'TA5'!B27</f>
        <v>1.8542345710439615E-2</v>
      </c>
      <c r="I27" s="541">
        <f>C27*0.0001/'TA5'!B27</f>
        <v>1.8662663241494681E-2</v>
      </c>
      <c r="J27" s="575"/>
      <c r="K27" s="541"/>
      <c r="L27" s="575"/>
      <c r="M27" s="561">
        <f>G27*0.0001/'TA5'!F27</f>
        <v>1.8895069947941854E-2</v>
      </c>
      <c r="P27" s="1126">
        <f>H27-'TA1'!J28</f>
        <v>0</v>
      </c>
    </row>
    <row r="28" spans="1:16" s="87" customFormat="1" ht="15" customHeight="1" x14ac:dyDescent="0.2">
      <c r="A28" s="92">
        <v>1932</v>
      </c>
      <c r="B28" s="425">
        <f>avgprinc!AQ21</f>
        <v>1555638.4678332426</v>
      </c>
      <c r="C28" s="317">
        <f>avgprinc!AR21</f>
        <v>1570306.7523180919</v>
      </c>
      <c r="D28" s="353"/>
      <c r="E28" s="314"/>
      <c r="F28" s="314"/>
      <c r="G28" s="84">
        <f>avgprinc!AV21</f>
        <v>2417255.4686135575</v>
      </c>
      <c r="H28" s="530">
        <f>B28*0.0001/'TA5'!B28</f>
        <v>1.4986581245008995E-2</v>
      </c>
      <c r="I28" s="541">
        <f>C28*0.0001/'TA5'!B28</f>
        <v>1.5127891351246777E-2</v>
      </c>
      <c r="J28" s="575"/>
      <c r="K28" s="541"/>
      <c r="L28" s="575"/>
      <c r="M28" s="561">
        <f>G28*0.0001/'TA5'!F28</f>
        <v>1.5323607956233646E-2</v>
      </c>
      <c r="P28" s="1126">
        <f>H28-'TA1'!J29</f>
        <v>0</v>
      </c>
    </row>
    <row r="29" spans="1:16" s="87" customFormat="1" ht="15" customHeight="1" x14ac:dyDescent="0.2">
      <c r="A29" s="92">
        <v>1933</v>
      </c>
      <c r="B29" s="425">
        <f>avgprinc!AQ22</f>
        <v>1870279.1010931691</v>
      </c>
      <c r="C29" s="317">
        <f>avgprinc!AR22</f>
        <v>1885473.2552118625</v>
      </c>
      <c r="D29" s="353"/>
      <c r="E29" s="314"/>
      <c r="F29" s="314"/>
      <c r="G29" s="84">
        <f>avgprinc!AV22</f>
        <v>2897214.0837108712</v>
      </c>
      <c r="H29" s="530">
        <f>B29*0.0001/'TA5'!B29</f>
        <v>1.859684169727709E-2</v>
      </c>
      <c r="I29" s="541">
        <f>C29*0.0001/'TA5'!B29</f>
        <v>1.8747922505860267E-2</v>
      </c>
      <c r="J29" s="575"/>
      <c r="K29" s="541"/>
      <c r="L29" s="575"/>
      <c r="M29" s="561">
        <f>G29*0.0001/'TA5'!F29</f>
        <v>1.8930191854880301E-2</v>
      </c>
      <c r="P29" s="1126">
        <f>H29-'TA1'!J30</f>
        <v>-2.2169162859630998E-9</v>
      </c>
    </row>
    <row r="30" spans="1:16" s="87" customFormat="1" ht="15" customHeight="1" x14ac:dyDescent="0.2">
      <c r="A30" s="92">
        <v>1934</v>
      </c>
      <c r="B30" s="425">
        <f>avgprinc!AQ23</f>
        <v>2411088.6798450239</v>
      </c>
      <c r="C30" s="317">
        <f>avgprinc!AR23</f>
        <v>2425540.7165599195</v>
      </c>
      <c r="D30" s="353"/>
      <c r="E30" s="314"/>
      <c r="F30" s="314"/>
      <c r="G30" s="84">
        <f>avgprinc!AV23</f>
        <v>3734227.4695614576</v>
      </c>
      <c r="H30" s="530">
        <f>B30*0.0001/'TA5'!B30</f>
        <v>2.1355706835445621E-2</v>
      </c>
      <c r="I30" s="541">
        <f>C30*0.0001/'TA5'!B30</f>
        <v>2.1483712686843109E-2</v>
      </c>
      <c r="J30" s="575"/>
      <c r="K30" s="541"/>
      <c r="L30" s="575"/>
      <c r="M30" s="561">
        <f>G30*0.0001/'TA5'!F30</f>
        <v>2.169956096009077E-2</v>
      </c>
      <c r="P30" s="1126">
        <f>H30-'TA1'!J31</f>
        <v>0</v>
      </c>
    </row>
    <row r="31" spans="1:16" s="87" customFormat="1" ht="15" customHeight="1" x14ac:dyDescent="0.2">
      <c r="A31" s="92">
        <v>1935</v>
      </c>
      <c r="B31" s="425">
        <f>avgprinc!AQ24</f>
        <v>2805012.5199308256</v>
      </c>
      <c r="C31" s="317">
        <f>avgprinc!AR24</f>
        <v>2821186.0961546395</v>
      </c>
      <c r="D31" s="353"/>
      <c r="E31" s="314"/>
      <c r="F31" s="314"/>
      <c r="G31" s="84">
        <f>avgprinc!AV24</f>
        <v>4347823.4605910974</v>
      </c>
      <c r="H31" s="530">
        <f>B31*0.0001/'TA5'!B31</f>
        <v>2.2642996116302851E-2</v>
      </c>
      <c r="I31" s="541">
        <f>C31*0.0001/'TA5'!B31</f>
        <v>2.2773554615069046E-2</v>
      </c>
      <c r="J31" s="575"/>
      <c r="K31" s="541"/>
      <c r="L31" s="575"/>
      <c r="M31" s="561">
        <f>G31*0.0001/'TA5'!F31</f>
        <v>2.3010312393769498E-2</v>
      </c>
      <c r="P31" s="1126">
        <f>H31-'TA1'!J32</f>
        <v>1.3496277394275946E-9</v>
      </c>
    </row>
    <row r="32" spans="1:16" s="87" customFormat="1" ht="15" customHeight="1" x14ac:dyDescent="0.2">
      <c r="A32" s="92">
        <v>1936</v>
      </c>
      <c r="B32" s="425">
        <f>avgprinc!AQ25</f>
        <v>3159488.1481642821</v>
      </c>
      <c r="C32" s="317">
        <f>avgprinc!AR25</f>
        <v>3173891.7897783108</v>
      </c>
      <c r="D32" s="353"/>
      <c r="E32" s="314"/>
      <c r="F32" s="314"/>
      <c r="G32" s="84">
        <f>avgprinc!AV25</f>
        <v>4896813.2053108681</v>
      </c>
      <c r="H32" s="530">
        <f>B32*0.0001/'TA5'!B32</f>
        <v>2.3086472381423355E-2</v>
      </c>
      <c r="I32" s="541">
        <f>C32*0.0001/'TA5'!B32</f>
        <v>2.3191720212312479E-2</v>
      </c>
      <c r="J32" s="575"/>
      <c r="K32" s="541"/>
      <c r="L32" s="575"/>
      <c r="M32" s="561">
        <f>G32*0.0001/'TA5'!F32</f>
        <v>2.34506814670889E-2</v>
      </c>
      <c r="P32" s="1126">
        <f>H32-'TA1'!J33</f>
        <v>-2.7521219678194875E-9</v>
      </c>
    </row>
    <row r="33" spans="1:16" s="87" customFormat="1" ht="15" customHeight="1" x14ac:dyDescent="0.2">
      <c r="A33" s="92">
        <v>1937</v>
      </c>
      <c r="B33" s="425">
        <f>avgprinc!AQ26</f>
        <v>3458953.2212907611</v>
      </c>
      <c r="C33" s="317">
        <f>avgprinc!AR26</f>
        <v>3475961.3166368534</v>
      </c>
      <c r="D33" s="353"/>
      <c r="E33" s="314"/>
      <c r="F33" s="314"/>
      <c r="G33" s="84">
        <f>avgprinc!AV26</f>
        <v>5359392.7921943143</v>
      </c>
      <c r="H33" s="530">
        <f>B33*0.0001/'TA5'!B33</f>
        <v>2.3716679181061535E-2</v>
      </c>
      <c r="I33" s="541">
        <f>C33*0.0001/'TA5'!B33</f>
        <v>2.3833296988530366E-2</v>
      </c>
      <c r="J33" s="575"/>
      <c r="K33" s="541"/>
      <c r="L33" s="575"/>
      <c r="M33" s="561">
        <f>G33*0.0001/'TA5'!F33</f>
        <v>2.4083938554406718E-2</v>
      </c>
      <c r="P33" s="1126">
        <f>H33-'TA1'!J34</f>
        <v>0</v>
      </c>
    </row>
    <row r="34" spans="1:16" s="87" customFormat="1" ht="15" customHeight="1" x14ac:dyDescent="0.2">
      <c r="A34" s="92">
        <v>1938</v>
      </c>
      <c r="B34" s="425">
        <f>avgprinc!AQ27</f>
        <v>3178849.9755978975</v>
      </c>
      <c r="C34" s="317">
        <f>avgprinc!AR27</f>
        <v>3196380.3235625136</v>
      </c>
      <c r="D34" s="353"/>
      <c r="E34" s="314"/>
      <c r="F34" s="314"/>
      <c r="G34" s="84">
        <f>avgprinc!AV27</f>
        <v>4917259.5291079795</v>
      </c>
      <c r="H34" s="530">
        <f>B34*0.0001/'TA5'!B34</f>
        <v>2.3469046137976679E-2</v>
      </c>
      <c r="I34" s="541">
        <f>C34*0.0001/'TA5'!B34</f>
        <v>2.3598470473303788E-2</v>
      </c>
      <c r="J34" s="575"/>
      <c r="K34" s="541"/>
      <c r="L34" s="575"/>
      <c r="M34" s="561">
        <f>G34*0.0001/'TA5'!F34</f>
        <v>2.3820640402257742E-2</v>
      </c>
      <c r="P34" s="1126">
        <f>H34-'TA1'!J35</f>
        <v>1.3988641564544047E-9</v>
      </c>
    </row>
    <row r="35" spans="1:16" s="87" customFormat="1" ht="15" customHeight="1" x14ac:dyDescent="0.2">
      <c r="A35" s="91">
        <v>1939</v>
      </c>
      <c r="B35" s="426">
        <f>avgprinc!AQ28</f>
        <v>3128290.8341504219</v>
      </c>
      <c r="C35" s="316">
        <f>avgprinc!AR28</f>
        <v>3145353.3406719784</v>
      </c>
      <c r="D35" s="354"/>
      <c r="E35" s="315"/>
      <c r="F35" s="315"/>
      <c r="G35" s="88">
        <f>avgprinc!AV28</f>
        <v>4837504.7140457863</v>
      </c>
      <c r="H35" s="531">
        <f>B35*0.0001/'TA5'!B35</f>
        <v>2.1579826299097056E-2</v>
      </c>
      <c r="I35" s="542">
        <f>C35*0.0001/'TA5'!B35</f>
        <v>2.169752824769558E-2</v>
      </c>
      <c r="J35" s="576"/>
      <c r="K35" s="542"/>
      <c r="L35" s="576"/>
      <c r="M35" s="562">
        <f>G35*0.0001/'TA5'!F35</f>
        <v>2.1931078877485508E-2</v>
      </c>
      <c r="P35" s="1126">
        <f>H35-'TA1'!J36</f>
        <v>2.5725157594413961E-9</v>
      </c>
    </row>
    <row r="36" spans="1:16" s="87" customFormat="1" ht="15" customHeight="1" x14ac:dyDescent="0.2">
      <c r="A36" s="92">
        <v>1940</v>
      </c>
      <c r="B36" s="425">
        <f>avgprinc!AQ29</f>
        <v>4094479.3266436658</v>
      </c>
      <c r="C36" s="317">
        <f>avgprinc!AR29</f>
        <v>4109372.3177921469</v>
      </c>
      <c r="D36" s="353"/>
      <c r="E36" s="314"/>
      <c r="F36" s="314"/>
      <c r="G36" s="84">
        <f>avgprinc!AV29</f>
        <v>6311093.018447238</v>
      </c>
      <c r="H36" s="530">
        <f>B36*0.0001/'TA5'!B36</f>
        <v>2.602708856641232E-2</v>
      </c>
      <c r="I36" s="541">
        <f>C36*0.0001/'TA5'!B36</f>
        <v>2.612175779507785E-2</v>
      </c>
      <c r="J36" s="575"/>
      <c r="K36" s="541"/>
      <c r="L36" s="575"/>
      <c r="M36" s="561">
        <f>G36*0.0001/'TA5'!F36</f>
        <v>2.6387628725738743E-2</v>
      </c>
      <c r="P36" s="1126">
        <f>H36-'TA1'!J37</f>
        <v>3.1026707418557731E-9</v>
      </c>
    </row>
    <row r="37" spans="1:16" s="87" customFormat="1" ht="15" customHeight="1" x14ac:dyDescent="0.2">
      <c r="A37" s="92">
        <v>1941</v>
      </c>
      <c r="B37" s="425">
        <f>avgprinc!AQ30</f>
        <v>5291955.0895482758</v>
      </c>
      <c r="C37" s="317">
        <f>avgprinc!AR30</f>
        <v>5306714.517126957</v>
      </c>
      <c r="D37" s="353"/>
      <c r="E37" s="314"/>
      <c r="F37" s="314"/>
      <c r="G37" s="84">
        <f>avgprinc!AV30</f>
        <v>8237926.7506847093</v>
      </c>
      <c r="H37" s="530">
        <f>B37*0.0001/'TA5'!B37</f>
        <v>2.836251790684173E-2</v>
      </c>
      <c r="I37" s="541">
        <f>C37*0.0001/'TA5'!B37</f>
        <v>2.8441621852720231E-2</v>
      </c>
      <c r="J37" s="575"/>
      <c r="K37" s="541"/>
      <c r="L37" s="575"/>
      <c r="M37" s="561">
        <f>G37*0.0001/'TA5'!F37</f>
        <v>2.8738493381502556E-2</v>
      </c>
      <c r="P37" s="1126">
        <f>H37-'TA1'!J38</f>
        <v>1.6905377965559243E-9</v>
      </c>
    </row>
    <row r="38" spans="1:16" s="87" customFormat="1" ht="15" customHeight="1" x14ac:dyDescent="0.2">
      <c r="A38" s="92">
        <v>1942</v>
      </c>
      <c r="B38" s="425">
        <f>avgprinc!AQ31</f>
        <v>5569253.14043485</v>
      </c>
      <c r="C38" s="317">
        <f>avgprinc!AR31</f>
        <v>5587163.3112527952</v>
      </c>
      <c r="D38" s="353"/>
      <c r="E38" s="314"/>
      <c r="F38" s="314"/>
      <c r="G38" s="84">
        <f>avgprinc!AV31</f>
        <v>8767594.9003383406</v>
      </c>
      <c r="H38" s="530">
        <f>B38*0.0001/'TA5'!B38</f>
        <v>2.5239144392629084E-2</v>
      </c>
      <c r="I38" s="541">
        <f>C38*0.0001/'TA5'!B38</f>
        <v>2.5320311000784999E-2</v>
      </c>
      <c r="J38" s="575"/>
      <c r="K38" s="541"/>
      <c r="L38" s="575"/>
      <c r="M38" s="561">
        <f>G38*0.0001/'TA5'!F38</f>
        <v>2.56148009374704E-2</v>
      </c>
      <c r="P38" s="1126">
        <f>H38-'TA1'!J39</f>
        <v>0</v>
      </c>
    </row>
    <row r="39" spans="1:16" s="87" customFormat="1" ht="15" customHeight="1" x14ac:dyDescent="0.2">
      <c r="A39" s="92">
        <v>1943</v>
      </c>
      <c r="B39" s="425">
        <f>avgprinc!AQ32</f>
        <v>4724881.4677524706</v>
      </c>
      <c r="C39" s="317">
        <f>avgprinc!AR32</f>
        <v>4746240.1427560095</v>
      </c>
      <c r="D39" s="353"/>
      <c r="E39" s="314"/>
      <c r="F39" s="314"/>
      <c r="G39" s="84">
        <f>avgprinc!AV32</f>
        <v>7527577.9488088833</v>
      </c>
      <c r="H39" s="530">
        <f>B39*0.0001/'TA5'!B39</f>
        <v>1.8565041486497739E-2</v>
      </c>
      <c r="I39" s="541">
        <f>C39*0.0001/'TA5'!B39</f>
        <v>1.8648964160588848E-2</v>
      </c>
      <c r="J39" s="575"/>
      <c r="K39" s="541"/>
      <c r="L39" s="575"/>
      <c r="M39" s="561">
        <f>G39*0.0001/'TA5'!F39</f>
        <v>1.8932952950601788E-2</v>
      </c>
      <c r="P39" s="1126">
        <f>H39-'TA1'!J40</f>
        <v>-2.2131254051593885E-9</v>
      </c>
    </row>
    <row r="40" spans="1:16" s="87" customFormat="1" ht="15" customHeight="1" x14ac:dyDescent="0.2">
      <c r="A40" s="92">
        <v>1944</v>
      </c>
      <c r="B40" s="425">
        <f>avgprinc!AQ33</f>
        <v>4285016.0717369588</v>
      </c>
      <c r="C40" s="317">
        <f>avgprinc!AR33</f>
        <v>4309295.4506978411</v>
      </c>
      <c r="D40" s="353"/>
      <c r="E40" s="314"/>
      <c r="F40" s="314"/>
      <c r="G40" s="84">
        <f>avgprinc!AV33</f>
        <v>6895050.7711338419</v>
      </c>
      <c r="H40" s="530">
        <f>B40*0.0001/'TA5'!B40</f>
        <v>1.6313293162870519E-2</v>
      </c>
      <c r="I40" s="541">
        <f>C40*0.0001/'TA5'!B40</f>
        <v>1.6405726101317058E-2</v>
      </c>
      <c r="J40" s="575"/>
      <c r="K40" s="541"/>
      <c r="L40" s="575"/>
      <c r="M40" s="561">
        <f>G40*0.0001/'TA5'!F40</f>
        <v>1.6667939787198764E-2</v>
      </c>
      <c r="P40" s="1126">
        <f>H40-'TA1'!J41</f>
        <v>9.7234804583012924E-10</v>
      </c>
    </row>
    <row r="41" spans="1:16" s="87" customFormat="1" ht="15" customHeight="1" x14ac:dyDescent="0.2">
      <c r="A41" s="92">
        <v>1945</v>
      </c>
      <c r="B41" s="425">
        <f>avgprinc!AQ34</f>
        <v>3062847.0453590485</v>
      </c>
      <c r="C41" s="317">
        <f>avgprinc!AR34</f>
        <v>3092436.368385605</v>
      </c>
      <c r="D41" s="353"/>
      <c r="E41" s="314"/>
      <c r="F41" s="314"/>
      <c r="G41" s="84">
        <f>avgprinc!AV34</f>
        <v>5004024.3126111031</v>
      </c>
      <c r="H41" s="530">
        <f>B41*0.0001/'TA5'!B41</f>
        <v>1.2138674823523689E-2</v>
      </c>
      <c r="I41" s="541">
        <f>C41*0.0001/'TA5'!B41</f>
        <v>1.2255943222875137E-2</v>
      </c>
      <c r="J41" s="575"/>
      <c r="K41" s="541"/>
      <c r="L41" s="575"/>
      <c r="M41" s="561">
        <f>G41*0.0001/'TA5'!F41</f>
        <v>1.2487472915710189E-2</v>
      </c>
      <c r="P41" s="1126">
        <f>H41-'TA1'!J42</f>
        <v>7.2352140077780458E-10</v>
      </c>
    </row>
    <row r="42" spans="1:16" s="87" customFormat="1" ht="15" customHeight="1" x14ac:dyDescent="0.2">
      <c r="A42" s="92">
        <v>1946</v>
      </c>
      <c r="B42" s="425">
        <f>avgprinc!AQ35</f>
        <v>2767959.7653932264</v>
      </c>
      <c r="C42" s="317">
        <f>avgprinc!AR35</f>
        <v>2798967.0590126859</v>
      </c>
      <c r="D42" s="353"/>
      <c r="E42" s="314"/>
      <c r="F42" s="314"/>
      <c r="G42" s="84">
        <f>avgprinc!AV35</f>
        <v>4559597.8986374401</v>
      </c>
      <c r="H42" s="530">
        <f>B42*0.0001/'TA5'!B42</f>
        <v>1.2558065542460141E-2</v>
      </c>
      <c r="I42" s="541">
        <f>C42*0.0001/'TA5'!B42</f>
        <v>1.2698743752611855E-2</v>
      </c>
      <c r="J42" s="575"/>
      <c r="K42" s="541"/>
      <c r="L42" s="575"/>
      <c r="M42" s="561">
        <f>G42*0.0001/'TA5'!F42</f>
        <v>1.2921312959412158E-2</v>
      </c>
      <c r="P42" s="1126">
        <f>H42-'TA1'!J43</f>
        <v>0</v>
      </c>
    </row>
    <row r="43" spans="1:16" s="87" customFormat="1" ht="15" customHeight="1" x14ac:dyDescent="0.2">
      <c r="A43" s="92">
        <v>1947</v>
      </c>
      <c r="B43" s="425">
        <f>avgprinc!AQ36</f>
        <v>3444880.9933332708</v>
      </c>
      <c r="C43" s="317">
        <f>avgprinc!AR36</f>
        <v>3469228.9114287086</v>
      </c>
      <c r="D43" s="353"/>
      <c r="E43" s="314"/>
      <c r="F43" s="314"/>
      <c r="G43" s="84">
        <f>avgprinc!AV36</f>
        <v>5636883.6735063456</v>
      </c>
      <c r="H43" s="530">
        <f>B43*0.0001/'TA5'!B43</f>
        <v>1.6137173455335076E-2</v>
      </c>
      <c r="I43" s="541">
        <f>C43*0.0001/'TA5'!B43</f>
        <v>1.6251228651535686E-2</v>
      </c>
      <c r="J43" s="575"/>
      <c r="K43" s="541"/>
      <c r="L43" s="575"/>
      <c r="M43" s="561">
        <f>G43*0.0001/'TA5'!F43</f>
        <v>1.6504444979353324E-2</v>
      </c>
      <c r="P43" s="1126">
        <f>H43-'TA1'!J44</f>
        <v>0</v>
      </c>
    </row>
    <row r="44" spans="1:16" s="87" customFormat="1" ht="15" customHeight="1" x14ac:dyDescent="0.2">
      <c r="A44" s="92">
        <v>1948</v>
      </c>
      <c r="B44" s="425">
        <f>avgprinc!AQ37</f>
        <v>4035109.3051417251</v>
      </c>
      <c r="C44" s="317">
        <f>avgprinc!AR37</f>
        <v>4057029.3209791756</v>
      </c>
      <c r="D44" s="353"/>
      <c r="E44" s="314"/>
      <c r="F44" s="314"/>
      <c r="G44" s="84">
        <f>avgprinc!AV37</f>
        <v>6607135.2299289992</v>
      </c>
      <c r="H44" s="530">
        <f>B44*0.0001/'TA5'!B44</f>
        <v>1.8054555237295142E-2</v>
      </c>
      <c r="I44" s="541">
        <f>C44*0.0001/'TA5'!B44</f>
        <v>1.8152633407379742E-2</v>
      </c>
      <c r="J44" s="575"/>
      <c r="K44" s="541"/>
      <c r="L44" s="575"/>
      <c r="M44" s="561">
        <f>G44*0.0001/'TA5'!F44</f>
        <v>1.8432987631108219E-2</v>
      </c>
      <c r="P44" s="1126">
        <f>H44-'TA1'!J45</f>
        <v>0</v>
      </c>
    </row>
    <row r="45" spans="1:16" s="87" customFormat="1" ht="15" customHeight="1" x14ac:dyDescent="0.2">
      <c r="A45" s="91">
        <v>1949</v>
      </c>
      <c r="B45" s="426">
        <f>avgprinc!AQ38</f>
        <v>3888154.2752026832</v>
      </c>
      <c r="C45" s="316">
        <f>avgprinc!AR38</f>
        <v>3909170.2032925556</v>
      </c>
      <c r="D45" s="354"/>
      <c r="E45" s="315"/>
      <c r="F45" s="315"/>
      <c r="G45" s="88">
        <f>avgprinc!AV38</f>
        <v>6378609.336703389</v>
      </c>
      <c r="H45" s="531">
        <f>B45*0.0001/'TA5'!B45</f>
        <v>1.7962394117858934E-2</v>
      </c>
      <c r="I45" s="542">
        <f>C45*0.0001/'TA5'!B45</f>
        <v>1.8059482956517017E-2</v>
      </c>
      <c r="J45" s="576"/>
      <c r="K45" s="542"/>
      <c r="L45" s="576"/>
      <c r="M45" s="562">
        <f>G45*0.0001/'TA5'!F45</f>
        <v>1.8327548372610008E-2</v>
      </c>
      <c r="P45" s="1126">
        <f>H45-'TA1'!J46</f>
        <v>1.0706421200989968E-9</v>
      </c>
    </row>
    <row r="46" spans="1:16" s="87" customFormat="1" ht="15" customHeight="1" x14ac:dyDescent="0.2">
      <c r="A46" s="92">
        <v>1950</v>
      </c>
      <c r="B46" s="425">
        <f>avgprinc!AQ39</f>
        <v>3571011.5069453297</v>
      </c>
      <c r="C46" s="317">
        <f>avgprinc!AR39</f>
        <v>3589718.4443589337</v>
      </c>
      <c r="D46" s="353"/>
      <c r="E46" s="314"/>
      <c r="F46" s="314"/>
      <c r="G46" s="84">
        <f>avgprinc!AV39</f>
        <v>5871322.2638946567</v>
      </c>
      <c r="H46" s="530">
        <f>B46*0.0001/'TA5'!B46</f>
        <v>1.5154592327952379E-2</v>
      </c>
      <c r="I46" s="541">
        <f>C46*0.0001/'TA5'!B46</f>
        <v>1.5233980481604729E-2</v>
      </c>
      <c r="J46" s="575"/>
      <c r="K46" s="541"/>
      <c r="L46" s="575"/>
      <c r="M46" s="561">
        <f>G46*0.0001/'TA5'!F46</f>
        <v>1.5524650069662778E-2</v>
      </c>
      <c r="P46" s="1126">
        <f>H46-'TA1'!J47</f>
        <v>1.8065681815088164E-9</v>
      </c>
    </row>
    <row r="47" spans="1:16" s="87" customFormat="1" ht="15" customHeight="1" x14ac:dyDescent="0.2">
      <c r="A47" s="92">
        <v>1951</v>
      </c>
      <c r="B47" s="425">
        <f>avgprinc!AQ40</f>
        <v>4494051.1644713143</v>
      </c>
      <c r="C47" s="317">
        <f>avgprinc!AR40</f>
        <v>4514923.7276016893</v>
      </c>
      <c r="D47" s="353"/>
      <c r="E47" s="314"/>
      <c r="F47" s="314"/>
      <c r="G47" s="84">
        <f>avgprinc!AV40</f>
        <v>7376439.9107827414</v>
      </c>
      <c r="H47" s="530">
        <f>B47*0.0001/'TA5'!B47</f>
        <v>1.7818923973911428E-2</v>
      </c>
      <c r="I47" s="541">
        <f>C47*0.0001/'TA5'!B47</f>
        <v>1.7901683738308676E-2</v>
      </c>
      <c r="J47" s="575"/>
      <c r="K47" s="541"/>
      <c r="L47" s="575"/>
      <c r="M47" s="561">
        <f>G47*0.0001/'TA5'!F47</f>
        <v>1.8179574942787855E-2</v>
      </c>
      <c r="P47" s="1126">
        <f>H47-'TA1'!J48</f>
        <v>-4.248362533293415E-9</v>
      </c>
    </row>
    <row r="48" spans="1:16" s="87" customFormat="1" ht="15" customHeight="1" x14ac:dyDescent="0.2">
      <c r="A48" s="92">
        <v>1952</v>
      </c>
      <c r="B48" s="425">
        <f>avgprinc!AQ41</f>
        <v>4198541.0304548694</v>
      </c>
      <c r="C48" s="317">
        <f>avgprinc!AR41</f>
        <v>4222280.7901076982</v>
      </c>
      <c r="D48" s="353"/>
      <c r="E48" s="314"/>
      <c r="F48" s="314"/>
      <c r="G48" s="84">
        <f>avgprinc!AV41</f>
        <v>6911539.7255535265</v>
      </c>
      <c r="H48" s="530">
        <f>B48*0.0001/'TA5'!B48</f>
        <v>1.6229175045951463E-2</v>
      </c>
      <c r="I48" s="541">
        <f>C48*0.0001/'TA5'!B48</f>
        <v>1.6320939473680022E-2</v>
      </c>
      <c r="J48" s="575"/>
      <c r="K48" s="541"/>
      <c r="L48" s="575"/>
      <c r="M48" s="561">
        <f>G48*0.0001/'TA5'!F48</f>
        <v>1.6578619476163254E-2</v>
      </c>
      <c r="P48" s="1126">
        <f>H48-'TA1'!J49</f>
        <v>-1.9346684254628599E-9</v>
      </c>
    </row>
    <row r="49" spans="1:16" s="87" customFormat="1" ht="15" customHeight="1" x14ac:dyDescent="0.2">
      <c r="A49" s="92">
        <v>1953</v>
      </c>
      <c r="B49" s="425">
        <f>avgprinc!AQ42</f>
        <v>4140050.4990374506</v>
      </c>
      <c r="C49" s="317">
        <f>avgprinc!AR42</f>
        <v>4164571.318394166</v>
      </c>
      <c r="D49" s="353"/>
      <c r="E49" s="314"/>
      <c r="F49" s="314"/>
      <c r="G49" s="84">
        <f>avgprinc!AV42</f>
        <v>6819993.5457680225</v>
      </c>
      <c r="H49" s="530">
        <f>B49*0.0001/'TA5'!B49</f>
        <v>1.5524577679982261E-2</v>
      </c>
      <c r="I49" s="541">
        <f>C49*0.0001/'TA5'!B49</f>
        <v>1.561652712962512E-2</v>
      </c>
      <c r="J49" s="575"/>
      <c r="K49" s="541"/>
      <c r="L49" s="575"/>
      <c r="M49" s="561">
        <f>G49*0.0001/'TA5'!F49</f>
        <v>1.5864364605528574E-2</v>
      </c>
      <c r="P49" s="1126">
        <f>H49-'TA1'!J50</f>
        <v>-1.8506738780343923E-9</v>
      </c>
    </row>
    <row r="50" spans="1:16" s="87" customFormat="1" ht="15" customHeight="1" x14ac:dyDescent="0.2">
      <c r="A50" s="92">
        <v>1954</v>
      </c>
      <c r="B50" s="425">
        <f>avgprinc!AQ43</f>
        <v>3804202.7484491509</v>
      </c>
      <c r="C50" s="317">
        <f>avgprinc!AR43</f>
        <v>3828202.5050196573</v>
      </c>
      <c r="D50" s="353"/>
      <c r="E50" s="314"/>
      <c r="F50" s="314"/>
      <c r="G50" s="84">
        <f>avgprinc!AV43</f>
        <v>6273159.0694437828</v>
      </c>
      <c r="H50" s="530">
        <f>B50*0.0001/'TA5'!B50</f>
        <v>1.4565878627675811E-2</v>
      </c>
      <c r="I50" s="541">
        <f>C50*0.0001/'TA5'!B50</f>
        <v>1.4657771085679599E-2</v>
      </c>
      <c r="J50" s="575"/>
      <c r="K50" s="541"/>
      <c r="L50" s="575"/>
      <c r="M50" s="561">
        <f>G50*0.0001/'TA5'!F50</f>
        <v>1.4906143861206167E-2</v>
      </c>
      <c r="P50" s="1126">
        <f>H50-'TA1'!J51</f>
        <v>-1.736388042031245E-9</v>
      </c>
    </row>
    <row r="51" spans="1:16" s="87" customFormat="1" ht="15" customHeight="1" x14ac:dyDescent="0.2">
      <c r="A51" s="92">
        <v>1955</v>
      </c>
      <c r="B51" s="425">
        <f>avgprinc!AQ44</f>
        <v>4825605.6103397505</v>
      </c>
      <c r="C51" s="317">
        <f>avgprinc!AR44</f>
        <v>4845818.4565500915</v>
      </c>
      <c r="D51" s="353"/>
      <c r="E51" s="314"/>
      <c r="F51" s="314"/>
      <c r="G51" s="84">
        <f>avgprinc!AV44</f>
        <v>7924155.8417055579</v>
      </c>
      <c r="H51" s="530">
        <f>B51*0.0001/'TA5'!B51</f>
        <v>1.7247396010715593E-2</v>
      </c>
      <c r="I51" s="541">
        <f>C51*0.0001/'TA5'!B51</f>
        <v>1.731963957789532E-2</v>
      </c>
      <c r="J51" s="575"/>
      <c r="K51" s="541"/>
      <c r="L51" s="575"/>
      <c r="M51" s="561">
        <f>G51*0.0001/'TA5'!F51</f>
        <v>1.7590722822186797E-2</v>
      </c>
      <c r="P51" s="1126">
        <f>H51-'TA1'!J52</f>
        <v>0</v>
      </c>
    </row>
    <row r="52" spans="1:16" s="87" customFormat="1" ht="15" customHeight="1" x14ac:dyDescent="0.2">
      <c r="A52" s="92">
        <v>1956</v>
      </c>
      <c r="B52" s="425">
        <f>avgprinc!AQ45</f>
        <v>4403975.0950007103</v>
      </c>
      <c r="C52" s="317">
        <f>avgprinc!AR45</f>
        <v>4426624.7472184617</v>
      </c>
      <c r="D52" s="353"/>
      <c r="E52" s="314"/>
      <c r="F52" s="314"/>
      <c r="G52" s="84">
        <f>avgprinc!AV45</f>
        <v>7244855.016322067</v>
      </c>
      <c r="H52" s="530">
        <f>B52*0.0001/'TA5'!B52</f>
        <v>1.5445235723158065E-2</v>
      </c>
      <c r="I52" s="541">
        <f>C52*0.0001/'TA5'!B52</f>
        <v>1.5524670599605899E-2</v>
      </c>
      <c r="J52" s="575"/>
      <c r="K52" s="541"/>
      <c r="L52" s="575"/>
      <c r="M52" s="561">
        <f>G52*0.0001/'TA5'!F52</f>
        <v>1.5779798336225719E-2</v>
      </c>
      <c r="P52" s="1126">
        <f>H52-'TA1'!J53</f>
        <v>0</v>
      </c>
    </row>
    <row r="53" spans="1:16" s="87" customFormat="1" ht="15" customHeight="1" x14ac:dyDescent="0.2">
      <c r="A53" s="92">
        <v>1957</v>
      </c>
      <c r="B53" s="425">
        <f>avgprinc!AQ46</f>
        <v>4048066.2883083089</v>
      </c>
      <c r="C53" s="317">
        <f>avgprinc!AR46</f>
        <v>4072119.5511522153</v>
      </c>
      <c r="D53" s="353"/>
      <c r="E53" s="314"/>
      <c r="F53" s="314"/>
      <c r="G53" s="84">
        <f>avgprinc!AV46</f>
        <v>6667356.1480311453</v>
      </c>
      <c r="H53" s="530">
        <f>B53*0.0001/'TA5'!B53</f>
        <v>1.4170189377652553E-2</v>
      </c>
      <c r="I53" s="541">
        <f>C53*0.0001/'TA5'!B53</f>
        <v>1.4254387428122482E-2</v>
      </c>
      <c r="J53" s="575"/>
      <c r="K53" s="541"/>
      <c r="L53" s="575"/>
      <c r="M53" s="561">
        <f>G53*0.0001/'TA5'!F53</f>
        <v>1.4501271365061082E-2</v>
      </c>
      <c r="P53" s="1126">
        <f>H53-'TA1'!J54</f>
        <v>0</v>
      </c>
    </row>
    <row r="54" spans="1:16" s="87" customFormat="1" ht="15" customHeight="1" x14ac:dyDescent="0.2">
      <c r="A54" s="92">
        <v>1958</v>
      </c>
      <c r="B54" s="425">
        <f>avgprinc!AQ47</f>
        <v>3426435.4764802381</v>
      </c>
      <c r="C54" s="317">
        <f>avgprinc!AR47</f>
        <v>3453494.9779466717</v>
      </c>
      <c r="D54" s="353"/>
      <c r="E54" s="314"/>
      <c r="F54" s="314"/>
      <c r="G54" s="84">
        <f>avgprinc!AV47</f>
        <v>5661836.9087059665</v>
      </c>
      <c r="H54" s="530">
        <f>B54*0.0001/'TA5'!B54</f>
        <v>1.2337886571408614E-2</v>
      </c>
      <c r="I54" s="541">
        <f>C54*0.0001/'TA5'!B54</f>
        <v>1.2435322248240522E-2</v>
      </c>
      <c r="J54" s="575"/>
      <c r="K54" s="541"/>
      <c r="L54" s="575"/>
      <c r="M54" s="561">
        <f>G54*0.0001/'TA5'!F54</f>
        <v>1.2667327645283031E-2</v>
      </c>
      <c r="P54" s="1126">
        <f>H54-'TA1'!J55</f>
        <v>-1.4707906888927758E-9</v>
      </c>
    </row>
    <row r="55" spans="1:16" s="87" customFormat="1" ht="15" customHeight="1" x14ac:dyDescent="0.2">
      <c r="A55" s="91">
        <v>1959</v>
      </c>
      <c r="B55" s="426">
        <f>avgprinc!AQ48</f>
        <v>3907311.0587431057</v>
      </c>
      <c r="C55" s="316">
        <f>avgprinc!AR48</f>
        <v>3930082.8531995188</v>
      </c>
      <c r="D55" s="354"/>
      <c r="E55" s="315"/>
      <c r="F55" s="315"/>
      <c r="G55" s="88">
        <f>avgprinc!AV48</f>
        <v>6477073.8390459307</v>
      </c>
      <c r="H55" s="531">
        <f>B55*0.0001/'TA5'!B55</f>
        <v>1.3254278274851039E-2</v>
      </c>
      <c r="I55" s="542">
        <f>C55*0.0001/'TA5'!B55</f>
        <v>1.3331524159810117E-2</v>
      </c>
      <c r="J55" s="576"/>
      <c r="K55" s="542"/>
      <c r="L55" s="576"/>
      <c r="M55" s="562">
        <f>G55*0.0001/'TA5'!F55</f>
        <v>1.3583514704079282E-2</v>
      </c>
      <c r="P55" s="1126">
        <f>H55-'TA1'!J56</f>
        <v>0</v>
      </c>
    </row>
    <row r="56" spans="1:16" x14ac:dyDescent="0.2">
      <c r="A56" s="67">
        <v>1960</v>
      </c>
      <c r="B56" s="425">
        <f>avgprinc!AQ49</f>
        <v>4377875.2824912192</v>
      </c>
      <c r="C56" s="317">
        <f>avgprinc!AR49</f>
        <v>4402496.6301556053</v>
      </c>
      <c r="D56" s="353"/>
      <c r="E56" s="314"/>
      <c r="F56" s="314"/>
      <c r="G56" s="84">
        <f>avgprinc!AV49</f>
        <v>7254345.8868382992</v>
      </c>
      <c r="H56" s="530">
        <f>B56*0.0001/'TA5'!B56</f>
        <v>1.4580348595611695E-2</v>
      </c>
      <c r="I56" s="541">
        <f>C56*0.0001/'TA5'!B56</f>
        <v>1.466234906585721E-2</v>
      </c>
      <c r="J56" s="575"/>
      <c r="K56" s="541"/>
      <c r="L56" s="575"/>
      <c r="M56" s="561">
        <f>G56*0.0001/'TA5'!F56</f>
        <v>1.4907031272824755E-2</v>
      </c>
      <c r="P56" s="1126">
        <f>H56-'TA1'!J57</f>
        <v>1.738112999014052E-9</v>
      </c>
    </row>
    <row r="57" spans="1:16" x14ac:dyDescent="0.2">
      <c r="A57" s="67">
        <v>1961</v>
      </c>
      <c r="B57" s="425">
        <f>avgprinc!AQ50</f>
        <v>4487186.7735739145</v>
      </c>
      <c r="C57" s="317">
        <f>avgprinc!AR50</f>
        <v>4512701.0835170532</v>
      </c>
      <c r="D57" s="353"/>
      <c r="E57" s="314"/>
      <c r="F57" s="314"/>
      <c r="G57" s="84">
        <f>avgprinc!AV50</f>
        <v>7367173.6495760251</v>
      </c>
      <c r="H57" s="530">
        <f>B57*0.0001/'TA5'!B57</f>
        <v>1.4752678571956538E-2</v>
      </c>
      <c r="I57" s="541">
        <f>C57*0.0001/'TA5'!B57</f>
        <v>1.4836562847911605E-2</v>
      </c>
      <c r="J57" s="575"/>
      <c r="K57" s="541"/>
      <c r="L57" s="575"/>
      <c r="M57" s="561">
        <f>G57*0.0001/'TA5'!F57</f>
        <v>1.5077125738276966E-2</v>
      </c>
      <c r="P57" s="1126">
        <f>H57-'TA1'!J58</f>
        <v>-1.7586563316740467E-9</v>
      </c>
    </row>
    <row r="58" spans="1:16" x14ac:dyDescent="0.2">
      <c r="A58" s="67">
        <v>1962</v>
      </c>
      <c r="B58" s="427">
        <f>avgprinc!AQ51</f>
        <v>4607437.3052933831</v>
      </c>
      <c r="C58" s="318">
        <f>avgprinc!AR51</f>
        <v>4631170.594110731</v>
      </c>
      <c r="D58" s="523">
        <f>avgprinc!AS51</f>
        <v>3524201.4870143705</v>
      </c>
      <c r="E58" s="523">
        <f>avgprinc!AT51</f>
        <v>4521097.115403004</v>
      </c>
      <c r="F58" s="523">
        <f>avgprinc!AU51</f>
        <v>4739087.3529910846</v>
      </c>
      <c r="G58" s="81">
        <f>avgprinc!AV51</f>
        <v>7251597.2352698706</v>
      </c>
      <c r="H58" s="532">
        <f>B58*0.0001/'TA5'!B58</f>
        <v>1.4422703534364702E-2</v>
      </c>
      <c r="I58" s="543">
        <f>C58*0.0001/'TA5'!B58</f>
        <v>1.449699606746435E-2</v>
      </c>
      <c r="J58" s="543">
        <f>D58*0.0001/'TA5'!C58</f>
        <v>1.05019174516201E-2</v>
      </c>
      <c r="K58" s="543">
        <f>E58*0.0001/'TA5'!D58</f>
        <v>9.8027521744370443E-3</v>
      </c>
      <c r="L58" s="543">
        <f>F58*0.0001/'TA5'!E58</f>
        <v>2.5512814521789551E-2</v>
      </c>
      <c r="M58" s="550">
        <f>G58*0.0001/'TA5'!F58</f>
        <v>1.4703712426126003E-2</v>
      </c>
      <c r="P58" s="1126">
        <f>H58-'TA1'!J59</f>
        <v>0</v>
      </c>
    </row>
    <row r="59" spans="1:16" x14ac:dyDescent="0.2">
      <c r="A59" s="67">
        <v>1963</v>
      </c>
      <c r="B59" s="428">
        <f>avgprinc!AQ52</f>
        <v>4944892.0732095595</v>
      </c>
      <c r="C59" s="319">
        <f>avgprinc!AR52</f>
        <v>4967662.5288490346</v>
      </c>
      <c r="D59" s="524">
        <f>avgprinc!AS52</f>
        <v>3820681.3890246414</v>
      </c>
      <c r="E59" s="524">
        <f>avgprinc!AT52</f>
        <v>4872958.7297935151</v>
      </c>
      <c r="F59" s="524">
        <f>avgprinc!AU52</f>
        <v>5113051.5785596892</v>
      </c>
      <c r="G59" s="62">
        <f>avgprinc!AV52</f>
        <v>7820800.3971985616</v>
      </c>
      <c r="H59" s="533">
        <f>B59*0.0001/'TA5'!B59</f>
        <v>1.4974779449403288E-2</v>
      </c>
      <c r="I59" s="544">
        <f>C59*0.0001/'TA5'!B59</f>
        <v>1.5043735969811678E-2</v>
      </c>
      <c r="J59" s="551">
        <f>D59*0.0001/'TA5'!C59</f>
        <v>1.0999961866066336E-2</v>
      </c>
      <c r="K59" s="544">
        <f>E59*0.0001/'TA5'!D59</f>
        <v>1.0196770203197213E-2</v>
      </c>
      <c r="L59" s="551">
        <f>F59*0.0001/'TA5'!E59</f>
        <v>2.6469556260870355E-2</v>
      </c>
      <c r="M59" s="552">
        <f>G59*0.0001/'TA5'!F59</f>
        <v>1.5344877261668444E-2</v>
      </c>
      <c r="P59" s="1126">
        <f>H59-'TA1'!J60</f>
        <v>0</v>
      </c>
    </row>
    <row r="60" spans="1:16" x14ac:dyDescent="0.2">
      <c r="A60" s="67">
        <v>1964</v>
      </c>
      <c r="B60" s="428">
        <f>avgprinc!AQ53</f>
        <v>5337782.4447373897</v>
      </c>
      <c r="C60" s="319">
        <f>avgprinc!AR53</f>
        <v>5359653.7394230785</v>
      </c>
      <c r="D60" s="524">
        <f>avgprinc!AS53</f>
        <v>4117161.2910349122</v>
      </c>
      <c r="E60" s="524">
        <f>avgprinc!AT53</f>
        <v>5224820.3441840252</v>
      </c>
      <c r="F60" s="524">
        <f>avgprinc!AU53</f>
        <v>5487015.8041282939</v>
      </c>
      <c r="G60" s="62">
        <f>avgprinc!AV53</f>
        <v>8512803.6693018638</v>
      </c>
      <c r="H60" s="533">
        <f>B60*0.0001/'TA5'!B60</f>
        <v>1.5526855364441873E-2</v>
      </c>
      <c r="I60" s="544">
        <f>C60*0.0001/'TA5'!B60</f>
        <v>1.5590475872159002E-2</v>
      </c>
      <c r="J60" s="551">
        <f>D60*0.0001/'TA5'!C60</f>
        <v>1.1465388350188734E-2</v>
      </c>
      <c r="K60" s="544">
        <f>E60*0.0001/'TA5'!D60</f>
        <v>1.0564202442765239E-2</v>
      </c>
      <c r="L60" s="551">
        <f>F60*0.0001/'TA5'!E60</f>
        <v>2.735557034611702E-2</v>
      </c>
      <c r="M60" s="552">
        <f>G60*0.0001/'TA5'!F60</f>
        <v>1.5986042097210884E-2</v>
      </c>
      <c r="P60" s="1126">
        <f>H60-'TA1'!J61</f>
        <v>0</v>
      </c>
    </row>
    <row r="61" spans="1:16" x14ac:dyDescent="0.2">
      <c r="A61" s="67">
        <v>1965</v>
      </c>
      <c r="B61" s="428">
        <f>avgprinc!AQ54</f>
        <v>5677128.6666587656</v>
      </c>
      <c r="C61" s="319">
        <f>avgprinc!AR54</f>
        <v>5702995.1003582049</v>
      </c>
      <c r="D61" s="524">
        <f>avgprinc!AS54</f>
        <v>4425473.1177099152</v>
      </c>
      <c r="E61" s="524">
        <f>avgprinc!AT54</f>
        <v>5529029.6451436216</v>
      </c>
      <c r="F61" s="524">
        <f>avgprinc!AU54</f>
        <v>5863922.7562605366</v>
      </c>
      <c r="G61" s="62">
        <f>avgprinc!AV54</f>
        <v>9007003.4207393769</v>
      </c>
      <c r="H61" s="533">
        <f>B61*0.0001/'TA5'!B61</f>
        <v>1.5703238546848297E-2</v>
      </c>
      <c r="I61" s="544">
        <f>C61*0.0001/'TA5'!B61</f>
        <v>1.5774786472320557E-2</v>
      </c>
      <c r="J61" s="551">
        <f>D61*0.0001/'TA5'!C61</f>
        <v>1.172239140150458E-2</v>
      </c>
      <c r="K61" s="544">
        <f>E61*0.0001/'TA5'!D61</f>
        <v>1.0634668467545535E-2</v>
      </c>
      <c r="L61" s="551">
        <f>F61*0.0001/'TA5'!E61</f>
        <v>2.7891106368687864E-2</v>
      </c>
      <c r="M61" s="552">
        <f>G61*0.0001/'TA5'!F61</f>
        <v>1.6131347045302391E-2</v>
      </c>
      <c r="P61" s="1126">
        <f>H61-'TA1'!J62</f>
        <v>0</v>
      </c>
    </row>
    <row r="62" spans="1:16" x14ac:dyDescent="0.2">
      <c r="A62" s="67">
        <v>1966</v>
      </c>
      <c r="B62" s="428">
        <f>avgprinc!AQ55</f>
        <v>6008033.3662763592</v>
      </c>
      <c r="C62" s="319">
        <f>avgprinc!AR55</f>
        <v>6038102.7547068615</v>
      </c>
      <c r="D62" s="524">
        <f>avgprinc!AS55</f>
        <v>4733784.9443849185</v>
      </c>
      <c r="E62" s="524">
        <f>avgprinc!AT55</f>
        <v>5833238.946103218</v>
      </c>
      <c r="F62" s="524">
        <f>avgprinc!AU55</f>
        <v>6240829.7083927793</v>
      </c>
      <c r="G62" s="62">
        <f>avgprinc!AV55</f>
        <v>9490017.7185087893</v>
      </c>
      <c r="H62" s="533">
        <f>B62*0.0001/'TA5'!B62</f>
        <v>1.5879621729254726E-2</v>
      </c>
      <c r="I62" s="544">
        <f>C62*0.0001/'TA5'!B62</f>
        <v>1.5959097072482109E-2</v>
      </c>
      <c r="J62" s="551">
        <f>D62*0.0001/'TA5'!C62</f>
        <v>1.195547170937061E-2</v>
      </c>
      <c r="K62" s="544">
        <f>E62*0.0001/'TA5'!D62</f>
        <v>1.0698587633669375E-2</v>
      </c>
      <c r="L62" s="551">
        <f>F62*0.0001/'TA5'!E62</f>
        <v>2.8379581868648533E-2</v>
      </c>
      <c r="M62" s="552">
        <f>G62*0.0001/'TA5'!F62</f>
        <v>1.6276651993393898E-2</v>
      </c>
      <c r="P62" s="1126">
        <f>H62-'TA1'!J63</f>
        <v>0</v>
      </c>
    </row>
    <row r="63" spans="1:16" x14ac:dyDescent="0.2">
      <c r="A63" s="67">
        <v>1967</v>
      </c>
      <c r="B63" s="428">
        <f>avgprinc!AQ56</f>
        <v>5563794.7037749533</v>
      </c>
      <c r="C63" s="319">
        <f>avgprinc!AR56</f>
        <v>5597530.4645974282</v>
      </c>
      <c r="D63" s="524">
        <f>avgprinc!AS56</f>
        <v>4417788.32052969</v>
      </c>
      <c r="E63" s="524">
        <f>avgprinc!AT56</f>
        <v>5439066.8256878853</v>
      </c>
      <c r="F63" s="524">
        <f>avgprinc!AU56</f>
        <v>5786423.0894862181</v>
      </c>
      <c r="G63" s="62">
        <f>avgprinc!AV56</f>
        <v>8880284.2175045833</v>
      </c>
      <c r="H63" s="534">
        <f>B63*0.0001/'TA5'!B63</f>
        <v>1.4503099024295809E-2</v>
      </c>
      <c r="I63" s="545">
        <f>C63*0.0001/'TA5'!B63</f>
        <v>1.4591037761420015E-2</v>
      </c>
      <c r="J63" s="551">
        <f>D63*0.0001/'TA5'!C63</f>
        <v>1.0941004380583761E-2</v>
      </c>
      <c r="K63" s="544">
        <f>E63*0.0001/'TA5'!D63</f>
        <v>9.9949811119586229E-3</v>
      </c>
      <c r="L63" s="551">
        <f>F63*0.0001/'TA5'!E63</f>
        <v>2.5106803514063351E-2</v>
      </c>
      <c r="M63" s="552">
        <f>G63*0.0001/'TA5'!F63</f>
        <v>1.4766157604753969E-2</v>
      </c>
      <c r="P63" s="1126">
        <f>H63-'TA1'!J64</f>
        <v>0</v>
      </c>
    </row>
    <row r="64" spans="1:16" x14ac:dyDescent="0.2">
      <c r="A64" s="67">
        <v>1968</v>
      </c>
      <c r="B64" s="428">
        <f>avgprinc!AQ57</f>
        <v>5539246.292327988</v>
      </c>
      <c r="C64" s="319">
        <f>avgprinc!AR57</f>
        <v>5572168.7477115467</v>
      </c>
      <c r="D64" s="524">
        <f>avgprinc!AS57</f>
        <v>4413796.3379279403</v>
      </c>
      <c r="E64" s="524">
        <f>avgprinc!AT57</f>
        <v>5457699.2452203734</v>
      </c>
      <c r="F64" s="524">
        <f>avgprinc!AU57</f>
        <v>5687597.7957271365</v>
      </c>
      <c r="G64" s="62">
        <f>avgprinc!AV57</f>
        <v>8765528.9181164056</v>
      </c>
      <c r="H64" s="534">
        <f>B64*0.0001/'TA5'!B64</f>
        <v>1.4028760138899086E-2</v>
      </c>
      <c r="I64" s="545">
        <f>C64*0.0001/'TA5'!B64</f>
        <v>1.411213993560523E-2</v>
      </c>
      <c r="J64" s="551">
        <f>D64*0.0001/'TA5'!C64</f>
        <v>1.0637857485562561E-2</v>
      </c>
      <c r="K64" s="544">
        <f>E64*0.0001/'TA5'!D64</f>
        <v>9.7844016854651272E-3</v>
      </c>
      <c r="L64" s="551">
        <f>F64*0.0001/'TA5'!E64</f>
        <v>2.3966864449903369E-2</v>
      </c>
      <c r="M64" s="552">
        <f>G64*0.0001/'TA5'!F64</f>
        <v>1.4257277594879268E-2</v>
      </c>
      <c r="P64" s="1126">
        <f>H64-'TA1'!J65</f>
        <v>0</v>
      </c>
    </row>
    <row r="65" spans="1:16" x14ac:dyDescent="0.2">
      <c r="A65" s="72">
        <v>1969</v>
      </c>
      <c r="B65" s="429">
        <f>avgprinc!AQ58</f>
        <v>5181012.8091757698</v>
      </c>
      <c r="C65" s="320">
        <f>avgprinc!AR58</f>
        <v>5216532.0860377913</v>
      </c>
      <c r="D65" s="526">
        <f>avgprinc!AS58</f>
        <v>4119443.4476173497</v>
      </c>
      <c r="E65" s="526">
        <f>avgprinc!AT58</f>
        <v>5115067.5842278022</v>
      </c>
      <c r="F65" s="526">
        <f>avgprinc!AU58</f>
        <v>5320880.9810545165</v>
      </c>
      <c r="G65" s="68">
        <f>avgprinc!AV58</f>
        <v>8268053.8725077799</v>
      </c>
      <c r="H65" s="535">
        <f>B65*0.0001/'TA5'!B65</f>
        <v>1.2949850526638327E-2</v>
      </c>
      <c r="I65" s="546">
        <f>C65*0.0001/'TA5'!B65</f>
        <v>1.3038630335358901E-2</v>
      </c>
      <c r="J65" s="553">
        <f>D65*0.0001/'TA5'!C65</f>
        <v>9.7523905569687503E-3</v>
      </c>
      <c r="K65" s="547">
        <f>E65*0.0001/'TA5'!D65</f>
        <v>8.9868445211322978E-3</v>
      </c>
      <c r="L65" s="553">
        <f>F65*0.0001/'TA5'!E65</f>
        <v>2.2340627561789006E-2</v>
      </c>
      <c r="M65" s="554">
        <f>G65*0.0001/'TA5'!F65</f>
        <v>1.3217446918133646E-2</v>
      </c>
      <c r="P65" s="1126">
        <f>H65-'TA1'!J66</f>
        <v>0</v>
      </c>
    </row>
    <row r="66" spans="1:16" x14ac:dyDescent="0.2">
      <c r="A66" s="67">
        <v>1970</v>
      </c>
      <c r="B66" s="428">
        <f>avgprinc!AQ59</f>
        <v>4579376.1148968423</v>
      </c>
      <c r="C66" s="319">
        <f>avgprinc!AR59</f>
        <v>4622617.9828992672</v>
      </c>
      <c r="D66" s="524">
        <f>avgprinc!AS59</f>
        <v>3646522.8237068867</v>
      </c>
      <c r="E66" s="524">
        <f>avgprinc!AT59</f>
        <v>4539478.6470226869</v>
      </c>
      <c r="F66" s="524">
        <f>avgprinc!AU59</f>
        <v>4678412.8252930231</v>
      </c>
      <c r="G66" s="62">
        <f>avgprinc!AV59</f>
        <v>7278503.5577667234</v>
      </c>
      <c r="H66" s="534">
        <f>B66*0.0001/'TA5'!B66</f>
        <v>1.1732158978702499E-2</v>
      </c>
      <c r="I66" s="545">
        <f>C66*0.0001/'TA5'!B66</f>
        <v>1.1842942731163928E-2</v>
      </c>
      <c r="J66" s="551">
        <f>D66*0.0001/'TA5'!C66</f>
        <v>8.8171438837889599E-3</v>
      </c>
      <c r="K66" s="544">
        <f>E66*0.0001/'TA5'!D66</f>
        <v>8.1601382298686076E-3</v>
      </c>
      <c r="L66" s="551">
        <f>F66*0.0001/'TA5'!E66</f>
        <v>2.0409671167726628E-2</v>
      </c>
      <c r="M66" s="552">
        <f>G66*0.0001/'TA5'!F66</f>
        <v>1.2012794744805433E-2</v>
      </c>
      <c r="P66" s="1126">
        <f>H66-'TA1'!J67</f>
        <v>0</v>
      </c>
    </row>
    <row r="67" spans="1:16" x14ac:dyDescent="0.2">
      <c r="A67" s="67">
        <v>1971</v>
      </c>
      <c r="B67" s="428">
        <f>avgprinc!AQ60</f>
        <v>4597526.3958341228</v>
      </c>
      <c r="C67" s="319">
        <f>avgprinc!AR60</f>
        <v>4648483.1215393031</v>
      </c>
      <c r="D67" s="524">
        <f>avgprinc!AS60</f>
        <v>3686282.2359070368</v>
      </c>
      <c r="E67" s="524">
        <f>avgprinc!AT60</f>
        <v>4612208.791585749</v>
      </c>
      <c r="F67" s="524">
        <f>avgprinc!AU60</f>
        <v>4665843.1414455837</v>
      </c>
      <c r="G67" s="62">
        <f>avgprinc!AV60</f>
        <v>7329455.0095814653</v>
      </c>
      <c r="H67" s="534">
        <f>B67*0.0001/'TA5'!B67</f>
        <v>1.1719083362550009E-2</v>
      </c>
      <c r="I67" s="545">
        <f>C67*0.0001/'TA5'!B67</f>
        <v>1.1848971929794061E-2</v>
      </c>
      <c r="J67" s="551">
        <f>D67*0.0001/'TA5'!C67</f>
        <v>8.8523631347925402E-3</v>
      </c>
      <c r="K67" s="544">
        <f>E67*0.0001/'TA5'!D67</f>
        <v>8.2787705368900788E-3</v>
      </c>
      <c r="L67" s="551">
        <f>F67*0.0001/'TA5'!E67</f>
        <v>2.0070206734089879E-2</v>
      </c>
      <c r="M67" s="552">
        <f>G67*0.0001/'TA5'!F67</f>
        <v>1.2043815604556585E-2</v>
      </c>
      <c r="P67" s="1126">
        <f>H67-'TA1'!J68</f>
        <v>0</v>
      </c>
    </row>
    <row r="68" spans="1:16" x14ac:dyDescent="0.2">
      <c r="A68" s="67">
        <v>1972</v>
      </c>
      <c r="B68" s="428">
        <f>avgprinc!AQ61</f>
        <v>4673699.2597719328</v>
      </c>
      <c r="C68" s="319">
        <f>avgprinc!AR61</f>
        <v>4741030.2679844163</v>
      </c>
      <c r="D68" s="524">
        <f>avgprinc!AS61</f>
        <v>3764424.4253533413</v>
      </c>
      <c r="E68" s="524">
        <f>avgprinc!AT61</f>
        <v>4783568.9900974995</v>
      </c>
      <c r="F68" s="524">
        <f>avgprinc!AU61</f>
        <v>4696129.9521851931</v>
      </c>
      <c r="G68" s="62">
        <f>avgprinc!AV61</f>
        <v>7378090.9098281348</v>
      </c>
      <c r="H68" s="534">
        <f>B68*0.0001/'TA5'!B68</f>
        <v>1.1493695654280605E-2</v>
      </c>
      <c r="I68" s="545">
        <f>C68*0.0001/'TA5'!B68</f>
        <v>1.1659278006391107E-2</v>
      </c>
      <c r="J68" s="551">
        <f>D68*0.0001/'TA5'!C68</f>
        <v>8.7626680124230916E-3</v>
      </c>
      <c r="K68" s="544">
        <f>E68*0.0001/'TA5'!D68</f>
        <v>8.3048839999264601E-3</v>
      </c>
      <c r="L68" s="551">
        <f>F68*0.0001/'TA5'!E68</f>
        <v>1.9228102263696201E-2</v>
      </c>
      <c r="M68" s="552">
        <f>G68*0.0001/'TA5'!F68</f>
        <v>1.1898883743015174E-2</v>
      </c>
      <c r="P68" s="1126">
        <f>H68-'TA1'!J69</f>
        <v>0</v>
      </c>
    </row>
    <row r="69" spans="1:16" x14ac:dyDescent="0.2">
      <c r="A69" s="67">
        <v>1973</v>
      </c>
      <c r="B69" s="428">
        <f>avgprinc!AQ62</f>
        <v>4562372.6155112376</v>
      </c>
      <c r="C69" s="319">
        <f>avgprinc!AR62</f>
        <v>4646794.3195120273</v>
      </c>
      <c r="D69" s="524">
        <f>avgprinc!AS62</f>
        <v>3741541.7694104621</v>
      </c>
      <c r="E69" s="524">
        <f>avgprinc!AT62</f>
        <v>4772331.1457302691</v>
      </c>
      <c r="F69" s="524">
        <f>avgprinc!AU62</f>
        <v>4499811.0581749249</v>
      </c>
      <c r="G69" s="62">
        <f>avgprinc!AV62</f>
        <v>7232094.6531167328</v>
      </c>
      <c r="H69" s="534">
        <f>B69*0.0001/'TA5'!B69</f>
        <v>1.0769262150006396E-2</v>
      </c>
      <c r="I69" s="545">
        <f>C69*0.0001/'TA5'!B69</f>
        <v>1.096853554088284E-2</v>
      </c>
      <c r="J69" s="551">
        <f>D69*0.0001/'TA5'!C69</f>
        <v>8.3136585622014536E-3</v>
      </c>
      <c r="K69" s="544">
        <f>E69*0.0001/'TA5'!D69</f>
        <v>7.9021143713475812E-3</v>
      </c>
      <c r="L69" s="551">
        <f>F69*0.0001/'TA5'!E69</f>
        <v>1.7830861638458369E-2</v>
      </c>
      <c r="M69" s="552">
        <f>G69*0.0001/'TA5'!F69</f>
        <v>1.1195008674121709E-2</v>
      </c>
      <c r="P69" s="1126">
        <f>H69-'TA1'!J70</f>
        <v>0</v>
      </c>
    </row>
    <row r="70" spans="1:16" x14ac:dyDescent="0.2">
      <c r="A70" s="67">
        <v>1974</v>
      </c>
      <c r="B70" s="428">
        <f>avgprinc!AQ63</f>
        <v>4263792.7664221758</v>
      </c>
      <c r="C70" s="319">
        <f>avgprinc!AR63</f>
        <v>4362736.5999589534</v>
      </c>
      <c r="D70" s="524">
        <f>avgprinc!AS63</f>
        <v>3543042.4300645897</v>
      </c>
      <c r="E70" s="524">
        <f>avgprinc!AT63</f>
        <v>4570025.3270598892</v>
      </c>
      <c r="F70" s="524">
        <f>avgprinc!AU63</f>
        <v>4109513.4282340221</v>
      </c>
      <c r="G70" s="62">
        <f>avgprinc!AV63</f>
        <v>6770744.2559191762</v>
      </c>
      <c r="H70" s="534">
        <f>B70*0.0001/'TA5'!B70</f>
        <v>1.0359582534078982E-2</v>
      </c>
      <c r="I70" s="545">
        <f>C70*0.0001/'TA5'!B70</f>
        <v>1.0599982775346461E-2</v>
      </c>
      <c r="J70" s="551">
        <f>D70*0.0001/'TA5'!C70</f>
        <v>8.0439965028062943E-3</v>
      </c>
      <c r="K70" s="544">
        <f>E70*0.0001/'TA5'!D70</f>
        <v>7.789201731455365E-3</v>
      </c>
      <c r="L70" s="551">
        <f>F70*0.0001/'TA5'!E70</f>
        <v>1.6743584046878368E-2</v>
      </c>
      <c r="M70" s="552">
        <f>G70*0.0001/'TA5'!F70</f>
        <v>1.0820346892217001E-2</v>
      </c>
      <c r="P70" s="1126">
        <f>H70-'TA1'!J71</f>
        <v>0</v>
      </c>
    </row>
    <row r="71" spans="1:16" x14ac:dyDescent="0.2">
      <c r="A71" s="67">
        <v>1975</v>
      </c>
      <c r="B71" s="428">
        <f>avgprinc!AQ64</f>
        <v>4211157.7302706055</v>
      </c>
      <c r="C71" s="319">
        <f>avgprinc!AR64</f>
        <v>4311151.3181161797</v>
      </c>
      <c r="D71" s="524">
        <f>avgprinc!AS64</f>
        <v>3489249.8517472916</v>
      </c>
      <c r="E71" s="524">
        <f>avgprinc!AT64</f>
        <v>4520901.1730810329</v>
      </c>
      <c r="F71" s="524">
        <f>avgprinc!AU64</f>
        <v>4060103.5261628795</v>
      </c>
      <c r="G71" s="62">
        <f>avgprinc!AV64</f>
        <v>6680719.6119699934</v>
      </c>
      <c r="H71" s="534">
        <f>B71*0.0001/'TA5'!B71</f>
        <v>1.0571379923732142E-2</v>
      </c>
      <c r="I71" s="545">
        <f>C71*0.0001/'TA5'!B71</f>
        <v>1.0822396455232308E-2</v>
      </c>
      <c r="J71" s="551">
        <f>D71*0.0001/'TA5'!C71</f>
        <v>8.2768072553847088E-3</v>
      </c>
      <c r="K71" s="544">
        <f>E71*0.0001/'TA5'!D71</f>
        <v>8.1302480945915096E-3</v>
      </c>
      <c r="L71" s="551">
        <f>F71*0.0001/'TA5'!E71</f>
        <v>1.6456226928809766E-2</v>
      </c>
      <c r="M71" s="552">
        <f>G71*0.0001/'TA5'!F71</f>
        <v>1.109213102803608E-2</v>
      </c>
      <c r="P71" s="1126">
        <f>H71-'TA1'!J72</f>
        <v>0</v>
      </c>
    </row>
    <row r="72" spans="1:16" x14ac:dyDescent="0.2">
      <c r="A72" s="67">
        <v>1976</v>
      </c>
      <c r="B72" s="428">
        <f>avgprinc!AQ65</f>
        <v>4431686.0665517086</v>
      </c>
      <c r="C72" s="319">
        <f>avgprinc!AR65</f>
        <v>4534845.0583654093</v>
      </c>
      <c r="D72" s="524">
        <f>avgprinc!AS65</f>
        <v>3661505.3862753427</v>
      </c>
      <c r="E72" s="524">
        <f>avgprinc!AT65</f>
        <v>4732409.7562900856</v>
      </c>
      <c r="F72" s="524">
        <f>avgprinc!AU65</f>
        <v>4294645.0641433327</v>
      </c>
      <c r="G72" s="62">
        <f>avgprinc!AV65</f>
        <v>7002530.832658927</v>
      </c>
      <c r="H72" s="534">
        <f>B72*0.0001/'TA5'!B72</f>
        <v>1.0732540805243216E-2</v>
      </c>
      <c r="I72" s="545">
        <f>C72*0.0001/'TA5'!B72</f>
        <v>1.0982368539528053E-2</v>
      </c>
      <c r="J72" s="551">
        <f>D72*0.0001/'TA5'!C72</f>
        <v>8.3708393199586357E-3</v>
      </c>
      <c r="K72" s="544">
        <f>E72*0.0001/'TA5'!D72</f>
        <v>8.2447350534282648E-3</v>
      </c>
      <c r="L72" s="551">
        <f>F72*0.0001/'TA5'!E72</f>
        <v>1.6552445739204558E-2</v>
      </c>
      <c r="M72" s="552">
        <f>G72*0.0001/'TA5'!F72</f>
        <v>1.1267600348705996E-2</v>
      </c>
      <c r="P72" s="1126">
        <f>H72-'TA1'!J73</f>
        <v>0</v>
      </c>
    </row>
    <row r="73" spans="1:16" x14ac:dyDescent="0.2">
      <c r="A73" s="67">
        <v>1977</v>
      </c>
      <c r="B73" s="428">
        <f>avgprinc!AQ66</f>
        <v>4632445.0140146408</v>
      </c>
      <c r="C73" s="319">
        <f>avgprinc!AR66</f>
        <v>4742077.538837132</v>
      </c>
      <c r="D73" s="524">
        <f>avgprinc!AS66</f>
        <v>3823304.5552669354</v>
      </c>
      <c r="E73" s="524">
        <f>avgprinc!AT66</f>
        <v>4986063.5298737902</v>
      </c>
      <c r="F73" s="524">
        <f>avgprinc!AU66</f>
        <v>4455309.0485993316</v>
      </c>
      <c r="G73" s="62">
        <f>avgprinc!AV66</f>
        <v>7244151.795612013</v>
      </c>
      <c r="H73" s="534">
        <f>B73*0.0001/'TA5'!B73</f>
        <v>1.0880721020599895E-2</v>
      </c>
      <c r="I73" s="545">
        <f>C73*0.0001/'TA5'!B73</f>
        <v>1.1138226703617971E-2</v>
      </c>
      <c r="J73" s="551">
        <f>D73*0.0001/'TA5'!C73</f>
        <v>8.5182516555821763E-3</v>
      </c>
      <c r="K73" s="544">
        <f>E73*0.0001/'TA5'!D73</f>
        <v>8.4703853015473101E-3</v>
      </c>
      <c r="L73" s="551">
        <f>F73*0.0001/'TA5'!E73</f>
        <v>1.6457180790527381E-2</v>
      </c>
      <c r="M73" s="552">
        <f>G73*0.0001/'TA5'!F73</f>
        <v>1.1433365696697171E-2</v>
      </c>
      <c r="P73" s="1126">
        <f>H73-'TA1'!J74</f>
        <v>0</v>
      </c>
    </row>
    <row r="74" spans="1:16" x14ac:dyDescent="0.2">
      <c r="A74" s="67">
        <v>1978</v>
      </c>
      <c r="B74" s="428">
        <f>avgprinc!AQ67</f>
        <v>4994140.3056404442</v>
      </c>
      <c r="C74" s="319">
        <f>avgprinc!AR67</f>
        <v>5121293.4994290061</v>
      </c>
      <c r="D74" s="524">
        <f>avgprinc!AS67</f>
        <v>4183248.5194620318</v>
      </c>
      <c r="E74" s="524">
        <f>avgprinc!AT67</f>
        <v>5478659.8222536305</v>
      </c>
      <c r="F74" s="524">
        <f>avgprinc!AU67</f>
        <v>4702766.8532883581</v>
      </c>
      <c r="G74" s="62">
        <f>avgprinc!AV67</f>
        <v>7787116.0080867289</v>
      </c>
      <c r="H74" s="534">
        <f>B74*0.0001/'TA5'!B74</f>
        <v>1.132796454129137E-2</v>
      </c>
      <c r="I74" s="545">
        <f>C74*0.0001/'TA5'!B74</f>
        <v>1.1616379920595389E-2</v>
      </c>
      <c r="J74" s="551">
        <f>D74*0.0001/'TA5'!C74</f>
        <v>8.9497801544973221E-3</v>
      </c>
      <c r="K74" s="544">
        <f>E74*0.0001/'TA5'!D74</f>
        <v>9.0272766453368108E-3</v>
      </c>
      <c r="L74" s="551">
        <f>F74*0.0001/'TA5'!E74</f>
        <v>1.6640961477514038E-2</v>
      </c>
      <c r="M74" s="552">
        <f>G74*0.0001/'TA5'!F74</f>
        <v>1.19436054810953E-2</v>
      </c>
      <c r="P74" s="1126">
        <f>H74-'TA1'!J75</f>
        <v>0</v>
      </c>
    </row>
    <row r="75" spans="1:16" x14ac:dyDescent="0.2">
      <c r="A75" s="72">
        <v>1979</v>
      </c>
      <c r="B75" s="429">
        <f>avgprinc!AQ68</f>
        <v>5674353.0765635334</v>
      </c>
      <c r="C75" s="320">
        <f>avgprinc!AR68</f>
        <v>5818461.2077798955</v>
      </c>
      <c r="D75" s="526">
        <f>avgprinc!AS68</f>
        <v>4786463.6466010967</v>
      </c>
      <c r="E75" s="526">
        <f>avgprinc!AT68</f>
        <v>6248246.1772780148</v>
      </c>
      <c r="F75" s="526">
        <f>avgprinc!AU68</f>
        <v>5305574.1559422109</v>
      </c>
      <c r="G75" s="68">
        <f>avgprinc!AV68</f>
        <v>8859900.2196967509</v>
      </c>
      <c r="H75" s="536">
        <f>B75*0.0001/'TA5'!B75</f>
        <v>1.282253675162792E-2</v>
      </c>
      <c r="I75" s="547">
        <f>C75*0.0001/'TA5'!B75</f>
        <v>1.3148183003067967E-2</v>
      </c>
      <c r="J75" s="553">
        <f>D75*0.0001/'TA5'!C75</f>
        <v>1.0198278352618217E-2</v>
      </c>
      <c r="K75" s="547">
        <f>E75*0.0001/'TA5'!D75</f>
        <v>1.0270197875797747E-2</v>
      </c>
      <c r="L75" s="553">
        <f>F75*0.0001/'TA5'!E75</f>
        <v>1.8565637990832329E-2</v>
      </c>
      <c r="M75" s="554">
        <f>G75*0.0001/'TA5'!F75</f>
        <v>1.3596687465906143E-2</v>
      </c>
      <c r="P75" s="1126">
        <f>H75-'TA1'!J76</f>
        <v>0</v>
      </c>
    </row>
    <row r="76" spans="1:16" x14ac:dyDescent="0.2">
      <c r="A76" s="67">
        <v>1980</v>
      </c>
      <c r="B76" s="428">
        <f>avgprinc!AQ69</f>
        <v>4960971.8921716223</v>
      </c>
      <c r="C76" s="319">
        <f>avgprinc!AR69</f>
        <v>5123163.8691767072</v>
      </c>
      <c r="D76" s="524">
        <f>avgprinc!AS69</f>
        <v>4250248.6271181619</v>
      </c>
      <c r="E76" s="524">
        <f>avgprinc!AT69</f>
        <v>5721408.0118322214</v>
      </c>
      <c r="F76" s="524">
        <f>avgprinc!AU69</f>
        <v>4428390.3646523189</v>
      </c>
      <c r="G76" s="62">
        <f>avgprinc!AV69</f>
        <v>7768979.888214903</v>
      </c>
      <c r="H76" s="533">
        <f>B76*0.0001/'TA5'!B76</f>
        <v>1.1546904221177101E-2</v>
      </c>
      <c r="I76" s="544">
        <f>C76*0.0001/'TA5'!B76</f>
        <v>1.1924413964152338E-2</v>
      </c>
      <c r="J76" s="551">
        <f>D76*0.0001/'TA5'!C76</f>
        <v>9.3326391652226448E-3</v>
      </c>
      <c r="K76" s="544">
        <f>E76*0.0001/'TA5'!D76</f>
        <v>9.7502823919057846E-3</v>
      </c>
      <c r="L76" s="551">
        <f>F76*0.0001/'TA5'!E76</f>
        <v>1.5704633668065068E-2</v>
      </c>
      <c r="M76" s="552">
        <f>G76*0.0001/'TA5'!F76</f>
        <v>1.2347857467830179E-2</v>
      </c>
      <c r="P76" s="1126">
        <f>H76-'TA1'!J77</f>
        <v>0</v>
      </c>
    </row>
    <row r="77" spans="1:16" x14ac:dyDescent="0.2">
      <c r="A77" s="67">
        <v>1981</v>
      </c>
      <c r="B77" s="428">
        <f>avgprinc!AQ70</f>
        <v>5231019.2545607165</v>
      </c>
      <c r="C77" s="319">
        <f>avgprinc!AR70</f>
        <v>5387177.2795906598</v>
      </c>
      <c r="D77" s="524">
        <f>avgprinc!AS70</f>
        <v>4523528.2820135197</v>
      </c>
      <c r="E77" s="524">
        <f>avgprinc!AT70</f>
        <v>5913026.2695108717</v>
      </c>
      <c r="F77" s="524">
        <f>avgprinc!AU70</f>
        <v>4755896.5174229667</v>
      </c>
      <c r="G77" s="62">
        <f>avgprinc!AV70</f>
        <v>8157947.9693174344</v>
      </c>
      <c r="H77" s="533">
        <f>B77*0.0001/'TA5'!B77</f>
        <v>1.2082545086741446E-2</v>
      </c>
      <c r="I77" s="544">
        <f>C77*0.0001/'TA5'!B77</f>
        <v>1.2443237006664276E-2</v>
      </c>
      <c r="J77" s="551">
        <f>D77*0.0001/'TA5'!C77</f>
        <v>9.9029745906591433E-3</v>
      </c>
      <c r="K77" s="544">
        <f>E77*0.0001/'TA5'!D77</f>
        <v>1.0089597664773462E-2</v>
      </c>
      <c r="L77" s="551">
        <f>F77*0.0001/'TA5'!E77</f>
        <v>1.6432741656899452E-2</v>
      </c>
      <c r="M77" s="552">
        <f>G77*0.0001/'TA5'!F77</f>
        <v>1.2920116074383259E-2</v>
      </c>
      <c r="P77" s="1126">
        <f>H77-'TA1'!J78</f>
        <v>0</v>
      </c>
    </row>
    <row r="78" spans="1:16" x14ac:dyDescent="0.2">
      <c r="A78" s="67">
        <v>1982</v>
      </c>
      <c r="B78" s="428">
        <f>avgprinc!AQ71</f>
        <v>6397219.030323172</v>
      </c>
      <c r="C78" s="319">
        <f>avgprinc!AR71</f>
        <v>6543828.8938801019</v>
      </c>
      <c r="D78" s="524">
        <f>avgprinc!AS71</f>
        <v>5530528.1181910336</v>
      </c>
      <c r="E78" s="524">
        <f>avgprinc!AT71</f>
        <v>7254171.3187720422</v>
      </c>
      <c r="F78" s="524">
        <f>avgprinc!AU71</f>
        <v>5766317.5918221567</v>
      </c>
      <c r="G78" s="62">
        <f>avgprinc!AV71</f>
        <v>9867384.2795256991</v>
      </c>
      <c r="H78" s="533">
        <f>B78*0.0001/'TA5'!B78</f>
        <v>1.5278237871825695E-2</v>
      </c>
      <c r="I78" s="544">
        <f>C78*0.0001/'TA5'!B78</f>
        <v>1.5628380700945854E-2</v>
      </c>
      <c r="J78" s="551">
        <f>D78*0.0001/'TA5'!C78</f>
        <v>1.2543781660497185E-2</v>
      </c>
      <c r="K78" s="544">
        <f>E78*0.0001/'TA5'!D78</f>
        <v>1.2817401438951492E-2</v>
      </c>
      <c r="L78" s="551">
        <f>F78*0.0001/'TA5'!E78</f>
        <v>2.028740011155605E-2</v>
      </c>
      <c r="M78" s="552">
        <f>G78*0.0001/'TA5'!F78</f>
        <v>1.6195530071854591E-2</v>
      </c>
      <c r="P78" s="1126">
        <f>H78-'TA1'!J79</f>
        <v>0</v>
      </c>
    </row>
    <row r="79" spans="1:16" x14ac:dyDescent="0.2">
      <c r="A79" s="67">
        <v>1983</v>
      </c>
      <c r="B79" s="428">
        <f>avgprinc!AQ72</f>
        <v>7323826.7812749222</v>
      </c>
      <c r="C79" s="319">
        <f>avgprinc!AR72</f>
        <v>7501600.3879157603</v>
      </c>
      <c r="D79" s="524">
        <f>avgprinc!AS72</f>
        <v>6350439.4060883308</v>
      </c>
      <c r="E79" s="524">
        <f>avgprinc!AT72</f>
        <v>8210985.6227648761</v>
      </c>
      <c r="F79" s="524">
        <f>avgprinc!AU72</f>
        <v>6700319.0977961281</v>
      </c>
      <c r="G79" s="62">
        <f>avgprinc!AV72</f>
        <v>11159051.442996264</v>
      </c>
      <c r="H79" s="533">
        <f>B79*0.0001/'TA5'!B79</f>
        <v>1.7221469432115555E-2</v>
      </c>
      <c r="I79" s="544">
        <f>C79*0.0001/'TA5'!B79</f>
        <v>1.7639491707086563E-2</v>
      </c>
      <c r="J79" s="551">
        <f>D79*0.0001/'TA5'!C79</f>
        <v>1.4252725057303909E-2</v>
      </c>
      <c r="K79" s="544">
        <f>E79*0.0001/'TA5'!D79</f>
        <v>1.450067013502121E-2</v>
      </c>
      <c r="L79" s="551">
        <f>F79*0.0001/'TA5'!E79</f>
        <v>2.2596044465899464E-2</v>
      </c>
      <c r="M79" s="552">
        <f>G79*0.0001/'TA5'!F79</f>
        <v>1.8119154497981071E-2</v>
      </c>
      <c r="P79" s="1126">
        <f>H79-'TA1'!J80</f>
        <v>0</v>
      </c>
    </row>
    <row r="80" spans="1:16" x14ac:dyDescent="0.2">
      <c r="A80" s="67">
        <v>1984</v>
      </c>
      <c r="B80" s="428">
        <f>avgprinc!AQ73</f>
        <v>8193712.5954024252</v>
      </c>
      <c r="C80" s="319">
        <f>avgprinc!AR73</f>
        <v>8416084.5754728112</v>
      </c>
      <c r="D80" s="524">
        <f>avgprinc!AS73</f>
        <v>7685247.310096995</v>
      </c>
      <c r="E80" s="524">
        <f>avgprinc!AT73</f>
        <v>9535134.1883016452</v>
      </c>
      <c r="F80" s="524">
        <f>avgprinc!AU73</f>
        <v>7149797.2391106123</v>
      </c>
      <c r="G80" s="62">
        <f>avgprinc!AV73</f>
        <v>12599077.155124178</v>
      </c>
      <c r="H80" s="533">
        <f>B80*0.0001/'TA5'!B80</f>
        <v>1.80630162358284E-2</v>
      </c>
      <c r="I80" s="544">
        <f>C80*0.0001/'TA5'!B80</f>
        <v>1.8553234636783603E-2</v>
      </c>
      <c r="J80" s="551">
        <f>D80*0.0001/'TA5'!C80</f>
        <v>1.6248673200607296E-2</v>
      </c>
      <c r="K80" s="544">
        <f>E80*0.0001/'TA5'!D80</f>
        <v>1.5878995880484581E-2</v>
      </c>
      <c r="L80" s="551">
        <f>F80*0.0001/'TA5'!E80</f>
        <v>2.244792319834232E-2</v>
      </c>
      <c r="M80" s="552">
        <f>G80*0.0001/'TA5'!F80</f>
        <v>1.9191585481166836E-2</v>
      </c>
      <c r="P80" s="1126">
        <f>H80-'TA1'!J81</f>
        <v>0</v>
      </c>
    </row>
    <row r="81" spans="1:16" x14ac:dyDescent="0.2">
      <c r="A81" s="67">
        <v>1985</v>
      </c>
      <c r="B81" s="428">
        <f>avgprinc!AQ74</f>
        <v>8451630.9885960277</v>
      </c>
      <c r="C81" s="319">
        <f>avgprinc!AR74</f>
        <v>8647207.8725114465</v>
      </c>
      <c r="D81" s="524">
        <f>avgprinc!AS74</f>
        <v>7730279.8903549751</v>
      </c>
      <c r="E81" s="524">
        <f>avgprinc!AT74</f>
        <v>9393409.4747964703</v>
      </c>
      <c r="F81" s="524">
        <f>avgprinc!AU74</f>
        <v>7965080.4143683901</v>
      </c>
      <c r="G81" s="62">
        <f>avgprinc!AV74</f>
        <v>13505077.250682758</v>
      </c>
      <c r="H81" s="533">
        <f>B81*0.0001/'TA5'!B81</f>
        <v>1.8316132947802544E-2</v>
      </c>
      <c r="I81" s="544">
        <f>C81*0.0001/'TA5'!B81</f>
        <v>1.8739981576800343E-2</v>
      </c>
      <c r="J81" s="551">
        <f>D81*0.0001/'TA5'!C81</f>
        <v>1.6087241470813755E-2</v>
      </c>
      <c r="K81" s="544">
        <f>E81*0.0001/'TA5'!D81</f>
        <v>1.540426444262266E-2</v>
      </c>
      <c r="L81" s="551">
        <f>F81*0.0001/'TA5'!E81</f>
        <v>2.4438150227069851E-2</v>
      </c>
      <c r="M81" s="552">
        <f>G81*0.0001/'TA5'!F81</f>
        <v>2.0312799140810966E-2</v>
      </c>
      <c r="P81" s="1126">
        <f>H81-'TA1'!J82</f>
        <v>0</v>
      </c>
    </row>
    <row r="82" spans="1:16" x14ac:dyDescent="0.2">
      <c r="A82" s="67">
        <v>1986</v>
      </c>
      <c r="B82" s="428">
        <f>avgprinc!AQ75</f>
        <v>7845410.7213643854</v>
      </c>
      <c r="C82" s="319">
        <f>avgprinc!AR75</f>
        <v>8112521.4168193722</v>
      </c>
      <c r="D82" s="524">
        <f>avgprinc!AS75</f>
        <v>7357146.1883522961</v>
      </c>
      <c r="E82" s="524">
        <f>avgprinc!AT75</f>
        <v>9132220.3632505052</v>
      </c>
      <c r="F82" s="524">
        <f>avgprinc!AU75</f>
        <v>6927817.4489859361</v>
      </c>
      <c r="G82" s="62">
        <f>avgprinc!AV75</f>
        <v>11967147.857804138</v>
      </c>
      <c r="H82" s="533">
        <f>B82*0.0001/'TA5'!B82</f>
        <v>1.685283333063126E-2</v>
      </c>
      <c r="I82" s="544">
        <f>C82*0.0001/'TA5'!B82</f>
        <v>1.7426617443561554E-2</v>
      </c>
      <c r="J82" s="551">
        <f>D82*0.0001/'TA5'!C82</f>
        <v>1.5053897164762022E-2</v>
      </c>
      <c r="K82" s="544">
        <f>E82*0.0001/'TA5'!D82</f>
        <v>1.4787836931645868E-2</v>
      </c>
      <c r="L82" s="551">
        <f>F82*0.0001/'TA5'!E82</f>
        <v>2.1127903833985329E-2</v>
      </c>
      <c r="M82" s="552">
        <f>G82*0.0001/'TA5'!F82</f>
        <v>1.7978494986891743E-2</v>
      </c>
      <c r="P82" s="1126">
        <f>H82-'TA1'!J83</f>
        <v>0</v>
      </c>
    </row>
    <row r="83" spans="1:16" x14ac:dyDescent="0.2">
      <c r="A83" s="67">
        <v>1987</v>
      </c>
      <c r="B83" s="428">
        <f>avgprinc!AQ76</f>
        <v>9787946.1073644608</v>
      </c>
      <c r="C83" s="319">
        <f>avgprinc!AR76</f>
        <v>10132465.733023206</v>
      </c>
      <c r="D83" s="524">
        <f>avgprinc!AS76</f>
        <v>9323447.0339442771</v>
      </c>
      <c r="E83" s="524">
        <f>avgprinc!AT76</f>
        <v>12084224.745698214</v>
      </c>
      <c r="F83" s="524">
        <f>avgprinc!AU76</f>
        <v>7956772.5812693844</v>
      </c>
      <c r="G83" s="62">
        <f>avgprinc!AV76</f>
        <v>14826391.736019917</v>
      </c>
      <c r="H83" s="533">
        <f>B83*0.0001/'TA5'!B83</f>
        <v>2.0408134907484055E-2</v>
      </c>
      <c r="I83" s="544">
        <f>C83*0.0001/'TA5'!B83</f>
        <v>2.1126467734575272E-2</v>
      </c>
      <c r="J83" s="551">
        <f>D83*0.0001/'TA5'!C83</f>
        <v>1.8263779580593113E-2</v>
      </c>
      <c r="K83" s="544">
        <f>E83*0.0001/'TA5'!D83</f>
        <v>1.9064240157604211E-2</v>
      </c>
      <c r="L83" s="551">
        <f>F83*0.0001/'TA5'!E83</f>
        <v>2.3545136675238609E-2</v>
      </c>
      <c r="M83" s="552">
        <f>G83*0.0001/'TA5'!F83</f>
        <v>2.1788859739899635E-2</v>
      </c>
      <c r="P83" s="1126">
        <f>H83-'TA1'!J84</f>
        <v>0</v>
      </c>
    </row>
    <row r="84" spans="1:16" x14ac:dyDescent="0.2">
      <c r="A84" s="67">
        <v>1988</v>
      </c>
      <c r="B84" s="428">
        <f>avgprinc!AQ77</f>
        <v>12045680.406259246</v>
      </c>
      <c r="C84" s="319">
        <f>avgprinc!AR77</f>
        <v>12568042.379138289</v>
      </c>
      <c r="D84" s="524">
        <f>avgprinc!AS77</f>
        <v>11855722.638891416</v>
      </c>
      <c r="E84" s="524">
        <f>avgprinc!AT77</f>
        <v>15049649.209104568</v>
      </c>
      <c r="F84" s="524">
        <f>avgprinc!AU77</f>
        <v>9675539.5805084407</v>
      </c>
      <c r="G84" s="62">
        <f>avgprinc!AV77</f>
        <v>18334136.363396324</v>
      </c>
      <c r="H84" s="533">
        <f>B84*0.0001/'TA5'!B84</f>
        <v>2.4102661758661274E-2</v>
      </c>
      <c r="I84" s="544">
        <f>C84*0.0001/'TA5'!B84</f>
        <v>2.5147875770926479E-2</v>
      </c>
      <c r="J84" s="551">
        <f>D84*0.0001/'TA5'!C84</f>
        <v>2.2202190011739727E-2</v>
      </c>
      <c r="K84" s="544">
        <f>E84*0.0001/'TA5'!D84</f>
        <v>2.2795392200350761E-2</v>
      </c>
      <c r="L84" s="551">
        <f>F84*0.0001/'TA5'!E84</f>
        <v>2.7533890679478642E-2</v>
      </c>
      <c r="M84" s="552">
        <f>G84*0.0001/'TA5'!F84</f>
        <v>2.5924766436219219E-2</v>
      </c>
      <c r="P84" s="1126">
        <f>H84-'TA1'!J85</f>
        <v>0</v>
      </c>
    </row>
    <row r="85" spans="1:16" x14ac:dyDescent="0.2">
      <c r="A85" s="72">
        <v>1989</v>
      </c>
      <c r="B85" s="429">
        <f>avgprinc!AQ78</f>
        <v>11562384.436292714</v>
      </c>
      <c r="C85" s="320">
        <f>avgprinc!AR78</f>
        <v>11955097.695671083</v>
      </c>
      <c r="D85" s="526">
        <f>avgprinc!AS78</f>
        <v>11329074.336709717</v>
      </c>
      <c r="E85" s="526">
        <f>avgprinc!AT78</f>
        <v>14318265.206227263</v>
      </c>
      <c r="F85" s="526">
        <f>avgprinc!AU78</f>
        <v>9312453.8646281827</v>
      </c>
      <c r="G85" s="68">
        <f>avgprinc!AV78</f>
        <v>17469416.041690014</v>
      </c>
      <c r="H85" s="536">
        <f>B85*0.0001/'TA5'!B85</f>
        <v>2.286007255315781E-2</v>
      </c>
      <c r="I85" s="547">
        <f>C85*0.0001/'TA5'!B85</f>
        <v>2.3636508733034137E-2</v>
      </c>
      <c r="J85" s="553">
        <f>D85*0.0001/'TA5'!C85</f>
        <v>2.0977478474378589E-2</v>
      </c>
      <c r="K85" s="547">
        <f>E85*0.0001/'TA5'!D85</f>
        <v>2.1636988967657086E-2</v>
      </c>
      <c r="L85" s="553">
        <f>F85*0.0001/'TA5'!E85</f>
        <v>2.5691227987408641E-2</v>
      </c>
      <c r="M85" s="554">
        <f>G85*0.0001/'TA5'!F85</f>
        <v>2.4521864950656887E-2</v>
      </c>
      <c r="P85" s="1126">
        <f>H85-'TA1'!J86</f>
        <v>0</v>
      </c>
    </row>
    <row r="86" spans="1:16" x14ac:dyDescent="0.2">
      <c r="A86" s="67">
        <v>1990</v>
      </c>
      <c r="B86" s="428">
        <f>avgprinc!AQ79</f>
        <v>11434751.181459935</v>
      </c>
      <c r="C86" s="319">
        <f>avgprinc!AR79</f>
        <v>11877387.713065306</v>
      </c>
      <c r="D86" s="524">
        <f>avgprinc!AS79</f>
        <v>11367786.222937319</v>
      </c>
      <c r="E86" s="524">
        <f>avgprinc!AT79</f>
        <v>14438469.152201811</v>
      </c>
      <c r="F86" s="524">
        <f>avgprinc!AU79</f>
        <v>8997852.0350779574</v>
      </c>
      <c r="G86" s="62">
        <f>avgprinc!AV79</f>
        <v>17175440.08599738</v>
      </c>
      <c r="H86" s="533">
        <f>B86*0.0001/'TA5'!B86</f>
        <v>2.2627739235758781E-2</v>
      </c>
      <c r="I86" s="544">
        <f>C86*0.0001/'TA5'!B86</f>
        <v>2.3503653705120087E-2</v>
      </c>
      <c r="J86" s="551">
        <f>D86*0.0001/'TA5'!C86</f>
        <v>2.1004347130656242E-2</v>
      </c>
      <c r="K86" s="544">
        <f>E86*0.0001/'TA5'!D86</f>
        <v>2.1865131333470348E-2</v>
      </c>
      <c r="L86" s="551">
        <f>F86*0.0001/'TA5'!E86</f>
        <v>2.4811385199427605E-2</v>
      </c>
      <c r="M86" s="552">
        <f>G86*0.0001/'TA5'!F86</f>
        <v>2.4201883003115654E-2</v>
      </c>
      <c r="P86" s="1126">
        <f>H86-'TA1'!J87</f>
        <v>0</v>
      </c>
    </row>
    <row r="87" spans="1:16" x14ac:dyDescent="0.2">
      <c r="A87" s="67">
        <v>1991</v>
      </c>
      <c r="B87" s="428">
        <f>avgprinc!AQ80</f>
        <v>10261795.445063939</v>
      </c>
      <c r="C87" s="319">
        <f>avgprinc!AR80</f>
        <v>10634575.732481688</v>
      </c>
      <c r="D87" s="524">
        <f>avgprinc!AS80</f>
        <v>10094311.441682814</v>
      </c>
      <c r="E87" s="524">
        <f>avgprinc!AT80</f>
        <v>12749471.504638279</v>
      </c>
      <c r="F87" s="524">
        <f>avgprinc!AU80</f>
        <v>8242381.5347689334</v>
      </c>
      <c r="G87" s="62">
        <f>avgprinc!AV80</f>
        <v>15378390.085153187</v>
      </c>
      <c r="H87" s="533">
        <f>B87*0.0001/'TA5'!B87</f>
        <v>2.0730955526232716E-2</v>
      </c>
      <c r="I87" s="544">
        <f>C87*0.0001/'TA5'!B87</f>
        <v>2.1484049037098881E-2</v>
      </c>
      <c r="J87" s="551">
        <f>D87*0.0001/'TA5'!C87</f>
        <v>1.9006833434104919E-2</v>
      </c>
      <c r="K87" s="544">
        <f>E87*0.0001/'TA5'!D87</f>
        <v>1.9892180338501934E-2</v>
      </c>
      <c r="L87" s="551">
        <f>F87*0.0001/'TA5'!E87</f>
        <v>2.2861214354634285E-2</v>
      </c>
      <c r="M87" s="552">
        <f>G87*0.0001/'TA5'!F87</f>
        <v>2.2191196680068966E-2</v>
      </c>
      <c r="P87" s="1126">
        <f>H87-'TA1'!J88</f>
        <v>0</v>
      </c>
    </row>
    <row r="88" spans="1:16" x14ac:dyDescent="0.2">
      <c r="A88" s="67">
        <v>1992</v>
      </c>
      <c r="B88" s="428">
        <f>avgprinc!AQ81</f>
        <v>11958112.783775609</v>
      </c>
      <c r="C88" s="319">
        <f>avgprinc!AR81</f>
        <v>12525597.934323773</v>
      </c>
      <c r="D88" s="524">
        <f>avgprinc!AS81</f>
        <v>11838939.155110067</v>
      </c>
      <c r="E88" s="524">
        <f>avgprinc!AT81</f>
        <v>15993978.591581857</v>
      </c>
      <c r="F88" s="524">
        <f>avgprinc!AU81</f>
        <v>8674815.4618848357</v>
      </c>
      <c r="G88" s="62">
        <f>avgprinc!AV81</f>
        <v>17901446.783063501</v>
      </c>
      <c r="H88" s="533">
        <f>B88*0.0001/'TA5'!B88</f>
        <v>2.3699348792433735E-2</v>
      </c>
      <c r="I88" s="544">
        <f>C88*0.0001/'TA5'!B88</f>
        <v>2.4824026972055435E-2</v>
      </c>
      <c r="J88" s="551">
        <f>D88*0.0001/'TA5'!C88</f>
        <v>2.1815981715917587E-2</v>
      </c>
      <c r="K88" s="544">
        <f>E88*0.0001/'TA5'!D88</f>
        <v>2.4474242702126506E-2</v>
      </c>
      <c r="L88" s="551">
        <f>F88*0.0001/'TA5'!E88</f>
        <v>2.3535184562206275E-2</v>
      </c>
      <c r="M88" s="552">
        <f>G88*0.0001/'TA5'!F88</f>
        <v>2.5470506399869919E-2</v>
      </c>
      <c r="P88" s="1126">
        <f>H88-'TA1'!J89</f>
        <v>0</v>
      </c>
    </row>
    <row r="89" spans="1:16" x14ac:dyDescent="0.2">
      <c r="A89" s="67">
        <v>1993</v>
      </c>
      <c r="B89" s="428">
        <f>avgprinc!AQ82</f>
        <v>11252608.656449493</v>
      </c>
      <c r="C89" s="319">
        <f>avgprinc!AR82</f>
        <v>11719146.507718997</v>
      </c>
      <c r="D89" s="524">
        <f>avgprinc!AS82</f>
        <v>11078515.174836311</v>
      </c>
      <c r="E89" s="524">
        <f>avgprinc!AT82</f>
        <v>13993304.185362296</v>
      </c>
      <c r="F89" s="524">
        <f>avgprinc!AU82</f>
        <v>9108889.7566641998</v>
      </c>
      <c r="G89" s="62">
        <f>avgprinc!AV82</f>
        <v>16870871.404717386</v>
      </c>
      <c r="H89" s="533">
        <f>B89*0.0001/'TA5'!B89</f>
        <v>2.2112870588898655E-2</v>
      </c>
      <c r="I89" s="544">
        <f>C89*0.0001/'TA5'!B89</f>
        <v>2.3029679432511326E-2</v>
      </c>
      <c r="J89" s="551">
        <f>D89*0.0001/'TA5'!C89</f>
        <v>2.0163353532552719E-2</v>
      </c>
      <c r="K89" s="544">
        <f>E89*0.0001/'TA5'!D89</f>
        <v>2.1085698157548904E-2</v>
      </c>
      <c r="L89" s="551">
        <f>F89*0.0001/'TA5'!E89</f>
        <v>2.4699687957763668E-2</v>
      </c>
      <c r="M89" s="552">
        <f>G89*0.0001/'TA5'!F89</f>
        <v>2.3830205202102658E-2</v>
      </c>
      <c r="P89" s="1126">
        <f>H89-'TA1'!J90</f>
        <v>0</v>
      </c>
    </row>
    <row r="90" spans="1:16" x14ac:dyDescent="0.2">
      <c r="A90" s="67">
        <v>1994</v>
      </c>
      <c r="B90" s="428">
        <f>avgprinc!AQ83</f>
        <v>11296748.028007125</v>
      </c>
      <c r="C90" s="319">
        <f>avgprinc!AR83</f>
        <v>11710228.921494454</v>
      </c>
      <c r="D90" s="524">
        <f>avgprinc!AS83</f>
        <v>10706568.306977274</v>
      </c>
      <c r="E90" s="524">
        <f>avgprinc!AT83</f>
        <v>13726811.514280265</v>
      </c>
      <c r="F90" s="524">
        <f>avgprinc!AU83</f>
        <v>9332558.0314735174</v>
      </c>
      <c r="G90" s="62">
        <f>avgprinc!AV83</f>
        <v>16833619.427622955</v>
      </c>
      <c r="H90" s="533">
        <f>B90*0.0001/'TA5'!B90</f>
        <v>2.1497350186109543E-2</v>
      </c>
      <c r="I90" s="544">
        <f>C90*0.0001/'TA5'!B90</f>
        <v>2.2284191101789471E-2</v>
      </c>
      <c r="J90" s="551">
        <f>D90*0.0001/'TA5'!C90</f>
        <v>1.889119483530521E-2</v>
      </c>
      <c r="K90" s="544">
        <f>E90*0.0001/'TA5'!D90</f>
        <v>2.0088406279683113E-2</v>
      </c>
      <c r="L90" s="551">
        <f>F90*0.0001/'TA5'!E90</f>
        <v>2.4487752467393875E-2</v>
      </c>
      <c r="M90" s="552">
        <f>G90*0.0001/'TA5'!F90</f>
        <v>2.3085514083504684E-2</v>
      </c>
      <c r="P90" s="1126">
        <f>H90-'TA1'!J91</f>
        <v>0</v>
      </c>
    </row>
    <row r="91" spans="1:16" x14ac:dyDescent="0.2">
      <c r="A91" s="67">
        <v>1995</v>
      </c>
      <c r="B91" s="428">
        <f>avgprinc!AQ84</f>
        <v>12238887.868147658</v>
      </c>
      <c r="C91" s="319">
        <f>avgprinc!AR84</f>
        <v>12729652.97008221</v>
      </c>
      <c r="D91" s="524">
        <f>avgprinc!AS84</f>
        <v>12189219.126639182</v>
      </c>
      <c r="E91" s="524">
        <f>avgprinc!AT84</f>
        <v>15274343.762526929</v>
      </c>
      <c r="F91" s="524">
        <f>avgprinc!AU84</f>
        <v>9825989.4958489127</v>
      </c>
      <c r="G91" s="62">
        <f>avgprinc!AV84</f>
        <v>18168760.170195643</v>
      </c>
      <c r="H91" s="533">
        <f>B91*0.0001/'TA5'!B91</f>
        <v>2.2789407521486282E-2</v>
      </c>
      <c r="I91" s="544">
        <f>C91*0.0001/'TA5'!B91</f>
        <v>2.3703236132860187E-2</v>
      </c>
      <c r="J91" s="551">
        <f>D91*0.0001/'TA5'!C91</f>
        <v>2.1083574742078781E-2</v>
      </c>
      <c r="K91" s="544">
        <f>E91*0.0001/'TA5'!D91</f>
        <v>2.1993998438119892E-2</v>
      </c>
      <c r="L91" s="551">
        <f>F91*0.0001/'TA5'!E91</f>
        <v>2.4894680827856067E-2</v>
      </c>
      <c r="M91" s="552">
        <f>G91*0.0001/'TA5'!F91</f>
        <v>2.4411128833889968E-2</v>
      </c>
      <c r="P91" s="1126">
        <f>H91-'TA1'!J92</f>
        <v>0</v>
      </c>
    </row>
    <row r="92" spans="1:16" x14ac:dyDescent="0.2">
      <c r="A92" s="67">
        <v>1996</v>
      </c>
      <c r="B92" s="428">
        <f>avgprinc!AQ85</f>
        <v>14161359.078833275</v>
      </c>
      <c r="C92" s="319">
        <f>avgprinc!AR85</f>
        <v>14753076.653978303</v>
      </c>
      <c r="D92" s="524">
        <f>avgprinc!AS85</f>
        <v>14189770.295789151</v>
      </c>
      <c r="E92" s="524">
        <f>avgprinc!AT85</f>
        <v>18278685.733624373</v>
      </c>
      <c r="F92" s="524">
        <f>avgprinc!AU85</f>
        <v>10766537.380219128</v>
      </c>
      <c r="G92" s="62">
        <f>avgprinc!AV85</f>
        <v>20997605.497183993</v>
      </c>
      <c r="H92" s="533">
        <f>B92*0.0001/'TA5'!B92</f>
        <v>2.5562541559338566E-2</v>
      </c>
      <c r="I92" s="544">
        <f>C92*0.0001/'TA5'!B92</f>
        <v>2.6630645617842674E-2</v>
      </c>
      <c r="J92" s="551">
        <f>D92*0.0001/'TA5'!C92</f>
        <v>2.4042539298534393E-2</v>
      </c>
      <c r="K92" s="544">
        <f>E92*0.0001/'TA5'!D92</f>
        <v>2.5810118764638901E-2</v>
      </c>
      <c r="L92" s="551">
        <f>F92*0.0001/'TA5'!E92</f>
        <v>2.6154002174735073E-2</v>
      </c>
      <c r="M92" s="552">
        <f>G92*0.0001/'TA5'!F92</f>
        <v>2.7533153071999546E-2</v>
      </c>
      <c r="P92" s="1126">
        <f>H92-'TA1'!J93</f>
        <v>0</v>
      </c>
    </row>
    <row r="93" spans="1:16" x14ac:dyDescent="0.2">
      <c r="A93" s="67">
        <v>1997</v>
      </c>
      <c r="B93" s="428">
        <f>avgprinc!AQ86</f>
        <v>15955538.303932358</v>
      </c>
      <c r="C93" s="319">
        <f>avgprinc!AR86</f>
        <v>16729621.921224663</v>
      </c>
      <c r="D93" s="524">
        <f>avgprinc!AS86</f>
        <v>16283480.612621738</v>
      </c>
      <c r="E93" s="524">
        <f>avgprinc!AT86</f>
        <v>20295050.056785502</v>
      </c>
      <c r="F93" s="524">
        <f>avgprinc!AU86</f>
        <v>12576152.227785535</v>
      </c>
      <c r="G93" s="62">
        <f>avgprinc!AV86</f>
        <v>23744599.827770352</v>
      </c>
      <c r="H93" s="533">
        <f>B93*0.0001/'TA5'!B93</f>
        <v>2.7791647240519531E-2</v>
      </c>
      <c r="I93" s="544">
        <f>C93*0.0001/'TA5'!B93</f>
        <v>2.9139960184693343E-2</v>
      </c>
      <c r="J93" s="551">
        <f>D93*0.0001/'TA5'!C93</f>
        <v>2.6610393077135086E-2</v>
      </c>
      <c r="K93" s="544">
        <f>E93*0.0001/'TA5'!D93</f>
        <v>2.746534533798695E-2</v>
      </c>
      <c r="L93" s="551">
        <f>F93*0.0001/'TA5'!E93</f>
        <v>2.9635680839419365E-2</v>
      </c>
      <c r="M93" s="552">
        <f>G93*0.0001/'TA5'!F93</f>
        <v>3.0071135610342029E-2</v>
      </c>
      <c r="P93" s="1126">
        <f>H93-'TA1'!J94</f>
        <v>0</v>
      </c>
    </row>
    <row r="94" spans="1:16" x14ac:dyDescent="0.2">
      <c r="A94" s="67">
        <v>1998</v>
      </c>
      <c r="B94" s="428">
        <f>avgprinc!AQ87</f>
        <v>17083125.475585163</v>
      </c>
      <c r="C94" s="319">
        <f>avgprinc!AR87</f>
        <v>18093037.284686465</v>
      </c>
      <c r="D94" s="524">
        <f>avgprinc!AS87</f>
        <v>17278948.109845128</v>
      </c>
      <c r="E94" s="524">
        <f>avgprinc!AT87</f>
        <v>22525573.672983814</v>
      </c>
      <c r="F94" s="524">
        <f>avgprinc!AU87</f>
        <v>12824952.05801079</v>
      </c>
      <c r="G94" s="62">
        <f>avgprinc!AV87</f>
        <v>25413460.648860116</v>
      </c>
      <c r="H94" s="533">
        <f>B94*0.0001/'TA5'!B94</f>
        <v>2.8658784925937653E-2</v>
      </c>
      <c r="I94" s="544">
        <f>C94*0.0001/'TA5'!B94</f>
        <v>3.0353020876646045E-2</v>
      </c>
      <c r="J94" s="551">
        <f>D94*0.0001/'TA5'!C94</f>
        <v>2.7083506807684891E-2</v>
      </c>
      <c r="K94" s="544">
        <f>E94*0.0001/'TA5'!D94</f>
        <v>2.939311042428017E-2</v>
      </c>
      <c r="L94" s="551">
        <f>F94*0.0001/'TA5'!E94</f>
        <v>2.9095808044075962E-2</v>
      </c>
      <c r="M94" s="552">
        <f>G94*0.0001/'TA5'!F94</f>
        <v>3.1093064695596691E-2</v>
      </c>
      <c r="P94" s="1126">
        <f>H94-'TA1'!J95</f>
        <v>0</v>
      </c>
    </row>
    <row r="95" spans="1:16" x14ac:dyDescent="0.2">
      <c r="A95" s="72">
        <v>1999</v>
      </c>
      <c r="B95" s="429">
        <f>avgprinc!AQ88</f>
        <v>18707760.174873181</v>
      </c>
      <c r="C95" s="320">
        <f>avgprinc!AR88</f>
        <v>19980602.42247935</v>
      </c>
      <c r="D95" s="526">
        <f>avgprinc!AS88</f>
        <v>19521748.569182232</v>
      </c>
      <c r="E95" s="526">
        <f>avgprinc!AT88</f>
        <v>25895057.3122277</v>
      </c>
      <c r="F95" s="526">
        <f>avgprinc!AU88</f>
        <v>12987704.103662813</v>
      </c>
      <c r="G95" s="68">
        <f>avgprinc!AV88</f>
        <v>27747341.337462336</v>
      </c>
      <c r="H95" s="536">
        <f>B95*0.0001/'TA5'!B95</f>
        <v>3.047222085297108E-2</v>
      </c>
      <c r="I95" s="547">
        <f>C95*0.0001/'TA5'!B95</f>
        <v>3.2545495778322227E-2</v>
      </c>
      <c r="J95" s="553">
        <f>D95*0.0001/'TA5'!C95</f>
        <v>2.9631331562995914E-2</v>
      </c>
      <c r="K95" s="547">
        <f>E95*0.0001/'TA5'!D95</f>
        <v>3.2703604549169533E-2</v>
      </c>
      <c r="L95" s="553">
        <f>F95*0.0001/'TA5'!E95</f>
        <v>2.873309142887592E-2</v>
      </c>
      <c r="M95" s="554">
        <f>G95*0.0001/'TA5'!F95</f>
        <v>3.310215845704078E-2</v>
      </c>
      <c r="P95" s="1126">
        <f>H95-'TA1'!J96</f>
        <v>0</v>
      </c>
    </row>
    <row r="96" spans="1:16" x14ac:dyDescent="0.2">
      <c r="A96" s="77">
        <v>2000</v>
      </c>
      <c r="B96" s="430">
        <f>avgprinc!AQ89</f>
        <v>21463902.84600883</v>
      </c>
      <c r="C96" s="321">
        <f>avgprinc!AR89</f>
        <v>23094907.898894928</v>
      </c>
      <c r="D96" s="528">
        <f>avgprinc!AS89</f>
        <v>21501817.646603655</v>
      </c>
      <c r="E96" s="528">
        <f>avgprinc!AT89</f>
        <v>29679766.353975993</v>
      </c>
      <c r="F96" s="528">
        <f>avgprinc!AU89</f>
        <v>15143084.988293741</v>
      </c>
      <c r="G96" s="74">
        <f>avgprinc!AV89</f>
        <v>31866274.577255413</v>
      </c>
      <c r="H96" s="537">
        <f>B96*0.0001/'TA5'!B96</f>
        <v>3.3833157271146774E-2</v>
      </c>
      <c r="I96" s="548">
        <f>C96*0.0001/'TA5'!B96</f>
        <v>3.6404080688953407E-2</v>
      </c>
      <c r="J96" s="555">
        <f>D96*0.0001/'TA5'!C96</f>
        <v>3.1789090484380722E-2</v>
      </c>
      <c r="K96" s="548">
        <f>E96*0.0001/'TA5'!D96</f>
        <v>3.6380808800458901E-2</v>
      </c>
      <c r="L96" s="555">
        <f>F96*0.0001/'TA5'!E96</f>
        <v>3.235771507024765E-2</v>
      </c>
      <c r="M96" s="556">
        <f>G96*0.0001/'TA5'!F96</f>
        <v>3.6849752068519578E-2</v>
      </c>
      <c r="P96" s="1126">
        <f>H96-'TA1'!J97</f>
        <v>0</v>
      </c>
    </row>
    <row r="97" spans="1:16" x14ac:dyDescent="0.2">
      <c r="A97" s="67">
        <v>2001</v>
      </c>
      <c r="B97" s="428">
        <f>avgprinc!AQ90</f>
        <v>19216847.988326225</v>
      </c>
      <c r="C97" s="319">
        <f>avgprinc!AR90</f>
        <v>20352924.717355847</v>
      </c>
      <c r="D97" s="524">
        <f>avgprinc!AS90</f>
        <v>18994976.196070801</v>
      </c>
      <c r="E97" s="524">
        <f>avgprinc!AT90</f>
        <v>25490595.453948997</v>
      </c>
      <c r="F97" s="524">
        <f>avgprinc!AU90</f>
        <v>14306886.083241777</v>
      </c>
      <c r="G97" s="62">
        <f>avgprinc!AV90</f>
        <v>28479719.876100458</v>
      </c>
      <c r="H97" s="533">
        <f>B97*0.0001/'TA5'!B97</f>
        <v>3.0439907684922218E-2</v>
      </c>
      <c r="I97" s="544">
        <f>C97*0.0001/'TA5'!B97</f>
        <v>3.2239478081464767E-2</v>
      </c>
      <c r="J97" s="551">
        <f>D97*0.0001/'TA5'!C97</f>
        <v>2.8226513415575027E-2</v>
      </c>
      <c r="K97" s="544">
        <f>E97*0.0001/'TA5'!D97</f>
        <v>3.1443871557712555E-2</v>
      </c>
      <c r="L97" s="551">
        <f>F97*0.0001/'TA5'!E97</f>
        <v>3.0648419633507729E-2</v>
      </c>
      <c r="M97" s="552">
        <f>G97*0.0001/'TA5'!F97</f>
        <v>3.3019423484802239E-2</v>
      </c>
      <c r="P97" s="1126">
        <f>H97-'TA1'!J98</f>
        <v>0</v>
      </c>
    </row>
    <row r="98" spans="1:16" x14ac:dyDescent="0.2">
      <c r="A98" s="67">
        <v>2002</v>
      </c>
      <c r="B98" s="428">
        <f>avgprinc!AQ91</f>
        <v>18561322.57905617</v>
      </c>
      <c r="C98" s="319">
        <f>avgprinc!AR91</f>
        <v>19447892.058839351</v>
      </c>
      <c r="D98" s="524">
        <f>avgprinc!AS91</f>
        <v>18115674.685030274</v>
      </c>
      <c r="E98" s="524">
        <f>avgprinc!AT91</f>
        <v>23288295.912842408</v>
      </c>
      <c r="F98" s="524">
        <f>avgprinc!AU91</f>
        <v>14887404.034849754</v>
      </c>
      <c r="G98" s="62">
        <f>avgprinc!AV91</f>
        <v>27377000.484434638</v>
      </c>
      <c r="H98" s="533">
        <f>B98*0.0001/'TA5'!B98</f>
        <v>2.9467748478054997E-2</v>
      </c>
      <c r="I98" s="544">
        <f>C98*0.0001/'TA5'!B98</f>
        <v>3.087525628507137E-2</v>
      </c>
      <c r="J98" s="551">
        <f>D98*0.0001/'TA5'!C98</f>
        <v>2.7016501873731603E-2</v>
      </c>
      <c r="K98" s="544">
        <f>E98*0.0001/'TA5'!D98</f>
        <v>2.9074326157569889E-2</v>
      </c>
      <c r="L98" s="551">
        <f>F98*0.0001/'TA5'!E98</f>
        <v>3.1487498432397842E-2</v>
      </c>
      <c r="M98" s="552">
        <f>G98*0.0001/'TA5'!F98</f>
        <v>3.1881563365459442E-2</v>
      </c>
      <c r="P98" s="1126">
        <f>H98-'TA1'!J99</f>
        <v>0</v>
      </c>
    </row>
    <row r="99" spans="1:16" x14ac:dyDescent="0.2">
      <c r="A99" s="67">
        <v>2003</v>
      </c>
      <c r="B99" s="428">
        <f>avgprinc!AQ92</f>
        <v>19914616.835727543</v>
      </c>
      <c r="C99" s="319">
        <f>avgprinc!AR92</f>
        <v>20766332.608980615</v>
      </c>
      <c r="D99" s="524">
        <f>avgprinc!AS92</f>
        <v>19463326.460975915</v>
      </c>
      <c r="E99" s="524">
        <f>avgprinc!AT92</f>
        <v>24918208.49798223</v>
      </c>
      <c r="F99" s="524">
        <f>avgprinc!AU92</f>
        <v>15940673.662742132</v>
      </c>
      <c r="G99" s="62">
        <f>avgprinc!AV92</f>
        <v>29364477.990891267</v>
      </c>
      <c r="H99" s="533">
        <f>B99*0.0001/'TA5'!B99</f>
        <v>3.1288053840398788E-2</v>
      </c>
      <c r="I99" s="544">
        <f>C99*0.0001/'TA5'!B99</f>
        <v>3.2626193016767502E-2</v>
      </c>
      <c r="J99" s="551">
        <f>D99*0.0001/'TA5'!C99</f>
        <v>2.8700713068246845E-2</v>
      </c>
      <c r="K99" s="544">
        <f>E99*0.0001/'TA5'!D99</f>
        <v>3.1089304015040394E-2</v>
      </c>
      <c r="L99" s="551">
        <f>F99*0.0001/'TA5'!E99</f>
        <v>3.287627175450325E-2</v>
      </c>
      <c r="M99" s="552">
        <f>G99*0.0001/'TA5'!F99</f>
        <v>3.382587805390358E-2</v>
      </c>
      <c r="P99" s="1126">
        <f>H99-'TA1'!J100</f>
        <v>0</v>
      </c>
    </row>
    <row r="100" spans="1:16" x14ac:dyDescent="0.2">
      <c r="A100" s="67">
        <v>2004</v>
      </c>
      <c r="B100" s="428">
        <f>avgprinc!AQ93</f>
        <v>21342644.444285147</v>
      </c>
      <c r="C100" s="319">
        <f>avgprinc!AR93</f>
        <v>22404379.869183574</v>
      </c>
      <c r="D100" s="524">
        <f>avgprinc!AS93</f>
        <v>21229472.265850354</v>
      </c>
      <c r="E100" s="524">
        <f>avgprinc!AT93</f>
        <v>27406188.89546258</v>
      </c>
      <c r="F100" s="524">
        <f>avgprinc!AU93</f>
        <v>16565489.547715792</v>
      </c>
      <c r="G100" s="62">
        <f>avgprinc!AV93</f>
        <v>31597963.779639632</v>
      </c>
      <c r="H100" s="533">
        <f>B100*0.0001/'TA5'!B100</f>
        <v>3.2576188445091248E-2</v>
      </c>
      <c r="I100" s="544">
        <f>C100*0.0001/'TA5'!B100</f>
        <v>3.4196760505437858E-2</v>
      </c>
      <c r="J100" s="551">
        <f>D100*0.0001/'TA5'!C100</f>
        <v>3.0445322394371029E-2</v>
      </c>
      <c r="K100" s="544">
        <f>E100*0.0001/'TA5'!D100</f>
        <v>3.3194862306118018E-2</v>
      </c>
      <c r="L100" s="551">
        <f>F100*0.0001/'TA5'!E100</f>
        <v>3.3192094415426254E-2</v>
      </c>
      <c r="M100" s="552">
        <f>G100*0.0001/'TA5'!F100</f>
        <v>3.538978099822998E-2</v>
      </c>
      <c r="P100" s="1126">
        <f>H100-'TA1'!J101</f>
        <v>0</v>
      </c>
    </row>
    <row r="101" spans="1:16" x14ac:dyDescent="0.2">
      <c r="A101" s="67">
        <v>2005</v>
      </c>
      <c r="B101" s="428">
        <f>avgprinc!AQ94</f>
        <v>23038652.885664977</v>
      </c>
      <c r="C101" s="319">
        <f>avgprinc!AR94</f>
        <v>24220454.006707326</v>
      </c>
      <c r="D101" s="524">
        <f>avgprinc!AS94</f>
        <v>23363635.061123233</v>
      </c>
      <c r="E101" s="524">
        <f>avgprinc!AT94</f>
        <v>29784684.771892816</v>
      </c>
      <c r="F101" s="524">
        <f>avgprinc!AU94</f>
        <v>17636883.782237038</v>
      </c>
      <c r="G101" s="62">
        <f>avgprinc!AV94</f>
        <v>34196724.740909256</v>
      </c>
      <c r="H101" s="533">
        <f>B101*0.0001/'TA5'!B101</f>
        <v>3.4309174865484231E-2</v>
      </c>
      <c r="I101" s="544">
        <f>C101*0.0001/'TA5'!B101</f>
        <v>3.6069113761186593E-2</v>
      </c>
      <c r="J101" s="551">
        <f>D101*0.0001/'TA5'!C101</f>
        <v>3.2877895981073386E-2</v>
      </c>
      <c r="K101" s="544">
        <f>E101*0.0001/'TA5'!D101</f>
        <v>3.5169593989849091E-2</v>
      </c>
      <c r="L101" s="551">
        <f>F101*0.0001/'TA5'!E101</f>
        <v>3.4568496048450477E-2</v>
      </c>
      <c r="M101" s="552">
        <f>G101*0.0001/'TA5'!F101</f>
        <v>3.7535578012466431E-2</v>
      </c>
      <c r="P101" s="1126">
        <f>H101-'TA1'!J102</f>
        <v>0</v>
      </c>
    </row>
    <row r="102" spans="1:16" x14ac:dyDescent="0.2">
      <c r="A102" s="67">
        <v>2006</v>
      </c>
      <c r="B102" s="428">
        <f>avgprinc!AQ95</f>
        <v>24622808.775780156</v>
      </c>
      <c r="C102" s="319">
        <f>avgprinc!AR95</f>
        <v>25669102.459995937</v>
      </c>
      <c r="D102" s="524">
        <f>avgprinc!AS95</f>
        <v>24839293.940069564</v>
      </c>
      <c r="E102" s="524">
        <f>avgprinc!AT95</f>
        <v>31250835.882478934</v>
      </c>
      <c r="F102" s="524">
        <f>avgprinc!AU95</f>
        <v>19525925.629614092</v>
      </c>
      <c r="G102" s="62">
        <f>avgprinc!AV95</f>
        <v>36149659.129533783</v>
      </c>
      <c r="H102" s="533">
        <f>B102*0.0001/'TA5'!B102</f>
        <v>3.5806927829980843E-2</v>
      </c>
      <c r="I102" s="544">
        <f>C102*0.0001/'TA5'!B102</f>
        <v>3.7328466773033135E-2</v>
      </c>
      <c r="J102" s="551">
        <f>D102*0.0001/'TA5'!C102</f>
        <v>3.4316632896661758E-2</v>
      </c>
      <c r="K102" s="544">
        <f>E102*0.0001/'TA5'!D102</f>
        <v>3.6313395947217948E-2</v>
      </c>
      <c r="L102" s="551">
        <f>F102*0.0001/'TA5'!E102</f>
        <v>3.6891516298055649E-2</v>
      </c>
      <c r="M102" s="552">
        <f>G102*0.0001/'TA5'!F102</f>
        <v>3.8748539984226234E-2</v>
      </c>
      <c r="P102" s="1126">
        <f>H102-'TA1'!J103</f>
        <v>0</v>
      </c>
    </row>
    <row r="103" spans="1:16" x14ac:dyDescent="0.2">
      <c r="A103" s="67">
        <v>2007</v>
      </c>
      <c r="B103" s="428">
        <f>avgprinc!AQ96</f>
        <v>26097394.101577334</v>
      </c>
      <c r="C103" s="319">
        <f>avgprinc!AR96</f>
        <v>27350776.45656839</v>
      </c>
      <c r="D103" s="524">
        <f>avgprinc!AS96</f>
        <v>27812959.004642107</v>
      </c>
      <c r="E103" s="524">
        <f>avgprinc!AT96</f>
        <v>33438865.752184294</v>
      </c>
      <c r="F103" s="524">
        <f>avgprinc!AU96</f>
        <v>20224614.344315771</v>
      </c>
      <c r="G103" s="62">
        <f>avgprinc!AV96</f>
        <v>38306364.1108891</v>
      </c>
      <c r="H103" s="533">
        <f>B103*0.0001/'TA5'!B103</f>
        <v>3.8380324840545654E-2</v>
      </c>
      <c r="I103" s="544">
        <f>C103*0.0001/'TA5'!B103</f>
        <v>4.02236208319664E-2</v>
      </c>
      <c r="J103" s="551">
        <f>D103*0.0001/'TA5'!C103</f>
        <v>3.8694225251674638E-2</v>
      </c>
      <c r="K103" s="544">
        <f>E103*0.0001/'TA5'!D103</f>
        <v>3.9118412882089615E-2</v>
      </c>
      <c r="L103" s="551">
        <f>F103*0.0001/'TA5'!E103</f>
        <v>3.8876179605722434E-2</v>
      </c>
      <c r="M103" s="552">
        <f>G103*0.0001/'TA5'!F103</f>
        <v>4.1611816734075539E-2</v>
      </c>
      <c r="P103" s="1126">
        <f>H103-'TA1'!J104</f>
        <v>0</v>
      </c>
    </row>
    <row r="104" spans="1:16" x14ac:dyDescent="0.2">
      <c r="A104" s="67">
        <v>2008</v>
      </c>
      <c r="B104" s="428">
        <f>avgprinc!AQ97</f>
        <v>25520916.932351138</v>
      </c>
      <c r="C104" s="319">
        <f>avgprinc!AR97</f>
        <v>26534075.18342115</v>
      </c>
      <c r="D104" s="524">
        <f>avgprinc!AS97</f>
        <v>25478585.886113707</v>
      </c>
      <c r="E104" s="524">
        <f>avgprinc!AT97</f>
        <v>31255598.356115375</v>
      </c>
      <c r="F104" s="524">
        <f>avgprinc!AU97</f>
        <v>20894971.240246374</v>
      </c>
      <c r="G104" s="62">
        <f>avgprinc!AV97</f>
        <v>37189049.078346565</v>
      </c>
      <c r="H104" s="533">
        <f>B104*0.0001/'TA5'!B104</f>
        <v>3.8597572594881058E-2</v>
      </c>
      <c r="I104" s="544">
        <f>C104*0.0001/'TA5'!B104</f>
        <v>4.0129862725734711E-2</v>
      </c>
      <c r="J104" s="551">
        <f>D104*0.0001/'TA5'!C104</f>
        <v>3.6377571523189552E-2</v>
      </c>
      <c r="K104" s="544">
        <f>E104*0.0001/'TA5'!D104</f>
        <v>3.788607940077781E-2</v>
      </c>
      <c r="L104" s="551">
        <f>F104*0.0001/'TA5'!E104</f>
        <v>4.0955413132905974E-2</v>
      </c>
      <c r="M104" s="552">
        <f>G104*0.0001/'TA5'!F104</f>
        <v>4.1680172085762024E-2</v>
      </c>
      <c r="P104" s="1126">
        <f>H104-'TA1'!J105</f>
        <v>0</v>
      </c>
    </row>
    <row r="105" spans="1:16" x14ac:dyDescent="0.2">
      <c r="A105" s="72">
        <v>2009</v>
      </c>
      <c r="B105" s="431">
        <f>avgprinc!AQ98</f>
        <v>21059780.402753524</v>
      </c>
      <c r="C105" s="322">
        <f>avgprinc!AR98</f>
        <v>21782838.514674064</v>
      </c>
      <c r="D105" s="526">
        <f>avgprinc!AS98</f>
        <v>22018861.871193323</v>
      </c>
      <c r="E105" s="526">
        <f>avgprinc!AT98</f>
        <v>26006019.372309476</v>
      </c>
      <c r="F105" s="526">
        <f>avgprinc!AU98</f>
        <v>16880549.615789965</v>
      </c>
      <c r="G105" s="68">
        <f>avgprinc!AV98</f>
        <v>30890479.946014687</v>
      </c>
      <c r="H105" s="536">
        <f>B105*0.0001/'TA5'!B105</f>
        <v>3.3372625708580017E-2</v>
      </c>
      <c r="I105" s="547">
        <f>C105*0.0001/'TA5'!B105</f>
        <v>3.4518428146839135E-2</v>
      </c>
      <c r="J105" s="557">
        <f>D105*0.0001/'TA5'!C105</f>
        <v>3.2829556614160545E-2</v>
      </c>
      <c r="K105" s="558">
        <f>E105*0.0001/'TA5'!D105</f>
        <v>3.3581774681806557E-2</v>
      </c>
      <c r="L105" s="553">
        <f>F105*0.0001/'TA5'!E105</f>
        <v>3.3815540373325348E-2</v>
      </c>
      <c r="M105" s="554">
        <f>G105*0.0001/'TA5'!F105</f>
        <v>3.6232814192771912E-2</v>
      </c>
      <c r="P105" s="1126">
        <f>H105-'TA1'!J106</f>
        <v>0</v>
      </c>
    </row>
    <row r="106" spans="1:16" x14ac:dyDescent="0.2">
      <c r="A106" s="67">
        <v>2010</v>
      </c>
      <c r="B106" s="432">
        <f>avgprinc!AQ99</f>
        <v>22687562.341773666</v>
      </c>
      <c r="C106" s="323">
        <f>avgprinc!AR99</f>
        <v>23430498.17666585</v>
      </c>
      <c r="D106" s="524">
        <f>avgprinc!AS99</f>
        <v>23446958.75365179</v>
      </c>
      <c r="E106" s="524">
        <f>avgprinc!AT99</f>
        <v>27910025.439844731</v>
      </c>
      <c r="F106" s="524">
        <f>avgprinc!AU99</f>
        <v>18381171.797946408</v>
      </c>
      <c r="G106" s="62">
        <f>avgprinc!AV99</f>
        <v>33629311.634831361</v>
      </c>
      <c r="H106" s="533">
        <f>B106*0.0001/'TA5'!B106</f>
        <v>3.4821365028619773E-2</v>
      </c>
      <c r="I106" s="544">
        <f>C106*0.0001/'TA5'!B106</f>
        <v>3.596163913607598E-2</v>
      </c>
      <c r="J106" s="559">
        <f>D106*0.0001/'TA5'!C106</f>
        <v>3.4258563071489327E-2</v>
      </c>
      <c r="K106" s="560">
        <f>E106*0.0001/'TA5'!D106</f>
        <v>3.516766428947448E-2</v>
      </c>
      <c r="L106" s="551">
        <f>F106*0.0001/'TA5'!E106</f>
        <v>3.5432197153568261E-2</v>
      </c>
      <c r="M106" s="552">
        <f>G106*0.0001/'TA5'!F106</f>
        <v>3.8400758057832725E-2</v>
      </c>
      <c r="P106" s="1126">
        <f>H106-'TA1'!J107</f>
        <v>0</v>
      </c>
    </row>
    <row r="107" spans="1:16" x14ac:dyDescent="0.2">
      <c r="A107" s="67">
        <v>2011</v>
      </c>
      <c r="B107" s="432">
        <f>avgprinc!AQ100</f>
        <v>25155502.130734101</v>
      </c>
      <c r="C107" s="323">
        <f>avgprinc!AR100</f>
        <v>25981489.920137279</v>
      </c>
      <c r="D107" s="524">
        <f>avgprinc!AS100</f>
        <v>26813401.25057612</v>
      </c>
      <c r="E107" s="524">
        <f>avgprinc!AT100</f>
        <v>30655837.467766076</v>
      </c>
      <c r="F107" s="524">
        <f>avgprinc!AU100</f>
        <v>20658552.331009325</v>
      </c>
      <c r="G107" s="62">
        <f>avgprinc!AV100</f>
        <v>36621161.648997717</v>
      </c>
      <c r="H107" s="533">
        <f>B107*0.0001/'TA5'!B107</f>
        <v>3.7959977984428406E-2</v>
      </c>
      <c r="I107" s="544">
        <f>C107*0.0001/'TA5'!B107</f>
        <v>3.9206404238939278E-2</v>
      </c>
      <c r="J107" s="559">
        <f>D107*0.0001/'TA5'!C107</f>
        <v>3.8343474268913276E-2</v>
      </c>
      <c r="K107" s="560">
        <f>E107*0.0001/'TA5'!D107</f>
        <v>3.7302136421203613E-2</v>
      </c>
      <c r="L107" s="551">
        <f>F107*0.0001/'TA5'!E107</f>
        <v>4.0079079568386085E-2</v>
      </c>
      <c r="M107" s="552">
        <f>G107*0.0001/'TA5'!F107</f>
        <v>4.1263088583946228E-2</v>
      </c>
      <c r="P107" s="1126">
        <f>H107-'TA1'!J108</f>
        <v>0</v>
      </c>
    </row>
    <row r="108" spans="1:16" x14ac:dyDescent="0.2">
      <c r="A108" s="67">
        <v>2012</v>
      </c>
      <c r="B108" s="432">
        <f>avgprinc!AQ101</f>
        <v>27727171.455511741</v>
      </c>
      <c r="C108" s="323">
        <f>avgprinc!AR101</f>
        <v>28594198.075313792</v>
      </c>
      <c r="D108" s="524">
        <f>avgprinc!AS101</f>
        <v>29248606.436052132</v>
      </c>
      <c r="E108" s="524">
        <f>avgprinc!AT101</f>
        <v>33726889.570204772</v>
      </c>
      <c r="F108" s="524">
        <f>avgprinc!AU101</f>
        <v>22834949.037424207</v>
      </c>
      <c r="G108" s="62">
        <f>avgprinc!AV101</f>
        <v>40469691.712837882</v>
      </c>
      <c r="H108" s="533">
        <f>B108*0.0001/'TA5'!B108</f>
        <v>4.083092138171196E-2</v>
      </c>
      <c r="I108" s="544">
        <f>C108*0.0001/'TA5'!B108</f>
        <v>4.2107701301574707E-2</v>
      </c>
      <c r="J108" s="559">
        <f>D108*0.0001/'TA5'!C108</f>
        <v>4.1225261986255646E-2</v>
      </c>
      <c r="K108" s="560">
        <f>E108*0.0001/'TA5'!D108</f>
        <v>4.0232468396425254E-2</v>
      </c>
      <c r="L108" s="551">
        <f>F108*0.0001/'TA5'!E108</f>
        <v>4.2967129498720176E-2</v>
      </c>
      <c r="M108" s="552">
        <f>G108*0.0001/'TA5'!F108</f>
        <v>4.4580701738595956E-2</v>
      </c>
      <c r="P108" s="1126">
        <f>H108-'TA1'!J109</f>
        <v>0</v>
      </c>
    </row>
    <row r="109" spans="1:16" x14ac:dyDescent="0.2">
      <c r="A109" s="67">
        <v>2013</v>
      </c>
      <c r="B109" s="432">
        <f>avgprinc!AQ102</f>
        <v>25869465.603621826</v>
      </c>
      <c r="C109" s="323">
        <f>avgprinc!AR102</f>
        <v>26772652.100100037</v>
      </c>
      <c r="D109" s="524">
        <f>avgprinc!AS102</f>
        <v>23739918.032244962</v>
      </c>
      <c r="E109" s="524">
        <f>avgprinc!AT102</f>
        <v>31573370.135032851</v>
      </c>
      <c r="F109" s="524">
        <f>avgprinc!AU102</f>
        <v>21238894.448174432</v>
      </c>
      <c r="G109" s="62">
        <f>avgprinc!AV102</f>
        <v>37623767.830285013</v>
      </c>
      <c r="H109" s="533">
        <f>B109*0.0001/'TA5'!B109</f>
        <v>3.8079064339399338E-2</v>
      </c>
      <c r="I109" s="544">
        <f>C109*0.0001/'TA5'!B109</f>
        <v>3.940852731466294E-2</v>
      </c>
      <c r="J109" s="559">
        <f>D109*0.0001/'TA5'!C109</f>
        <v>3.2956626266241067E-2</v>
      </c>
      <c r="K109" s="560">
        <f>E109*0.0001/'TA5'!D109</f>
        <v>3.7420008331537247E-2</v>
      </c>
      <c r="L109" s="551">
        <f>F109*0.0001/'TA5'!E109</f>
        <v>4.0183231234550476E-2</v>
      </c>
      <c r="M109" s="552">
        <f>G109*0.0001/'TA5'!F109</f>
        <v>4.1389830410480499E-2</v>
      </c>
      <c r="P109" s="1126">
        <f>H109-'TA1'!J110</f>
        <v>0</v>
      </c>
    </row>
    <row r="110" spans="1:16" x14ac:dyDescent="0.2">
      <c r="A110" s="67">
        <v>2014</v>
      </c>
      <c r="B110" s="432">
        <f>avgprinc!AQ103</f>
        <v>27142899.605666507</v>
      </c>
      <c r="C110" s="323">
        <f>avgprinc!AR103</f>
        <v>28166946.024319917</v>
      </c>
      <c r="D110" s="524">
        <f>avgprinc!AS103</f>
        <v>24850388.906342536</v>
      </c>
      <c r="E110" s="524">
        <f>avgprinc!AT103</f>
        <v>32827991.880990244</v>
      </c>
      <c r="F110" s="524">
        <f>avgprinc!AU103</f>
        <v>22729297.143507782</v>
      </c>
      <c r="G110" s="62">
        <f>avgprinc!AV103</f>
        <v>39428202.720946983</v>
      </c>
      <c r="H110" s="533">
        <f>B110*0.0001/'TA5'!B110</f>
        <v>3.9022766053676605E-2</v>
      </c>
      <c r="I110" s="544">
        <f>C110*0.0001/'TA5'!B110</f>
        <v>4.0495015680789948E-2</v>
      </c>
      <c r="J110" s="559">
        <f>D110*0.0001/'TA5'!C110</f>
        <v>3.3634774386882789E-2</v>
      </c>
      <c r="K110" s="560">
        <f>E110*0.0001/'TA5'!D110</f>
        <v>3.7951555103063583E-2</v>
      </c>
      <c r="L110" s="551">
        <f>F110*0.0001/'TA5'!E110</f>
        <v>4.2050179094076157E-2</v>
      </c>
      <c r="M110" s="552">
        <f>G110*0.0001/'TA5'!F110</f>
        <v>4.2511165142059319E-2</v>
      </c>
      <c r="P110" s="1126">
        <f>H110-'TA1'!J111</f>
        <v>0</v>
      </c>
    </row>
    <row r="111" spans="1:16" x14ac:dyDescent="0.2">
      <c r="A111" s="67">
        <v>2015</v>
      </c>
      <c r="B111" s="432">
        <f>avgprinc!AQ104</f>
        <v>27385232.92473051</v>
      </c>
      <c r="C111" s="323">
        <f>avgprinc!AR104</f>
        <v>28405393.111406729</v>
      </c>
      <c r="D111" s="524">
        <f>avgprinc!AS104</f>
        <v>24629146.417302527</v>
      </c>
      <c r="E111" s="524">
        <f>avgprinc!AT104</f>
        <v>33494734.010390349</v>
      </c>
      <c r="F111" s="524">
        <f>avgprinc!AU104</f>
        <v>22564595.683578037</v>
      </c>
      <c r="G111" s="62">
        <f>avgprinc!AV104</f>
        <v>39709623.635816336</v>
      </c>
      <c r="H111" s="533">
        <f>B111*0.0001/'TA5'!B111</f>
        <v>3.8743730634450912E-2</v>
      </c>
      <c r="I111" s="544">
        <f>C111*0.0001/'TA5'!B111</f>
        <v>4.0187019854784005E-2</v>
      </c>
      <c r="J111" s="559">
        <f>D111*0.0001/'TA5'!C111</f>
        <v>3.2929405570030205E-2</v>
      </c>
      <c r="K111" s="560">
        <f>E111*0.0001/'TA5'!D111</f>
        <v>3.8234889507293708E-2</v>
      </c>
      <c r="L111" s="551">
        <f>F111*0.0001/'TA5'!E111</f>
        <v>4.088878259062767E-2</v>
      </c>
      <c r="M111" s="552">
        <f>G111*0.0001/'TA5'!F111</f>
        <v>4.2194955050945282E-2</v>
      </c>
      <c r="P111" s="1126">
        <f>H111-'TA1'!J112</f>
        <v>0</v>
      </c>
    </row>
    <row r="112" spans="1:16" x14ac:dyDescent="0.2">
      <c r="A112" s="67">
        <v>2016</v>
      </c>
      <c r="B112" s="432">
        <f>avgprinc!AQ105</f>
        <v>26315285.237747349</v>
      </c>
      <c r="C112" s="323">
        <f>avgprinc!AR105</f>
        <v>27211483.210436035</v>
      </c>
      <c r="D112" s="524">
        <f>avgprinc!AS105</f>
        <v>23433015.48280504</v>
      </c>
      <c r="E112" s="524">
        <f>avgprinc!AT105</f>
        <v>31985799.39110795</v>
      </c>
      <c r="F112" s="524">
        <f>avgprinc!AU105</f>
        <v>21796666.606019005</v>
      </c>
      <c r="G112" s="62">
        <f>avgprinc!AV105</f>
        <v>38132970.399701871</v>
      </c>
      <c r="H112" s="533">
        <f>B112*0.0001/'TA5'!B112</f>
        <v>3.7332672625780106E-2</v>
      </c>
      <c r="I112" s="544">
        <f>C112*0.0001/'TA5'!B112</f>
        <v>3.8604080677032478E-2</v>
      </c>
      <c r="J112" s="559">
        <f>D112*0.0001/'TA5'!C112</f>
        <v>3.1529277563095093E-2</v>
      </c>
      <c r="K112" s="560">
        <f>E112*0.0001/'TA5'!D112</f>
        <v>3.6714084446430213E-2</v>
      </c>
      <c r="L112" s="551">
        <f>F112*0.0001/'TA5'!E112</f>
        <v>3.9395153522491448E-2</v>
      </c>
      <c r="M112" s="552">
        <f>G112*0.0001/'TA5'!F112</f>
        <v>4.0790356695652015E-2</v>
      </c>
      <c r="P112" s="1126">
        <f>H112-'TA1'!J113</f>
        <v>0</v>
      </c>
    </row>
    <row r="113" spans="1:16" x14ac:dyDescent="0.2">
      <c r="A113" s="67">
        <v>2017</v>
      </c>
      <c r="B113" s="432">
        <f>avgprinc!AQ106</f>
        <v>28916846.712310582</v>
      </c>
      <c r="C113" s="323">
        <f>avgprinc!AR106</f>
        <v>29901566.842922337</v>
      </c>
      <c r="D113" s="524">
        <f>avgprinc!AS106</f>
        <v>30813363.039075229</v>
      </c>
      <c r="E113" s="524">
        <f>avgprinc!AT106</f>
        <v>35242049.063068815</v>
      </c>
      <c r="F113" s="524">
        <f>avgprinc!AU106</f>
        <v>23755433.837485638</v>
      </c>
      <c r="G113" s="62">
        <f>avgprinc!AV106</f>
        <v>42076800.647871211</v>
      </c>
      <c r="H113" s="533">
        <f>B113*0.0001/'TA5'!B113</f>
        <v>4.0241021662950516E-2</v>
      </c>
      <c r="I113" s="544">
        <f>C113*0.0001/'TA5'!B113</f>
        <v>4.1611369699239731E-2</v>
      </c>
      <c r="J113" s="559">
        <f>D113*0.0001/'TA5'!C113</f>
        <v>4.0794406086206429E-2</v>
      </c>
      <c r="K113" s="560">
        <f>E113*0.0001/'TA5'!D113</f>
        <v>3.9787456393241889E-2</v>
      </c>
      <c r="L113" s="551">
        <f>F113*0.0001/'TA5'!E113</f>
        <v>4.2161785066127777E-2</v>
      </c>
      <c r="M113" s="552">
        <f>G113*0.0001/'TA5'!F113</f>
        <v>4.3636146932840354E-2</v>
      </c>
      <c r="P113" s="1126">
        <f>H113-'TA1'!J114</f>
        <v>0</v>
      </c>
    </row>
    <row r="114" spans="1:16" x14ac:dyDescent="0.2">
      <c r="A114" s="67">
        <v>2018</v>
      </c>
      <c r="B114" s="432">
        <f>avgprinc!AQ107</f>
        <v>29319391.162579093</v>
      </c>
      <c r="C114" s="323">
        <f>avgprinc!AR107</f>
        <v>30325900.021488834</v>
      </c>
      <c r="D114" s="524">
        <f>avgprinc!AS107</f>
        <v>31318242.581857063</v>
      </c>
      <c r="E114" s="524">
        <f>avgprinc!AT107</f>
        <v>35511015.279189408</v>
      </c>
      <c r="F114" s="524">
        <f>avgprinc!AU107</f>
        <v>24333492.55524775</v>
      </c>
      <c r="G114" s="62">
        <f>avgprinc!AV107</f>
        <v>42583041.256157629</v>
      </c>
      <c r="H114" s="533">
        <f>B114*0.0001/'TA5'!B114</f>
        <v>4.0117729455232613E-2</v>
      </c>
      <c r="I114" s="544">
        <f>C114*0.0001/'TA5'!B114</f>
        <v>4.1494935750961304E-2</v>
      </c>
      <c r="J114" s="559">
        <f>D114*0.0001/'TA5'!C114</f>
        <v>4.0743354707956321E-2</v>
      </c>
      <c r="K114" s="560">
        <f>E114*0.0001/'TA5'!D114</f>
        <v>3.9420485496521003E-2</v>
      </c>
      <c r="L114" s="551">
        <f>F114*0.0001/'TA5'!E114</f>
        <v>4.2461749166250222E-2</v>
      </c>
      <c r="M114" s="552">
        <f>G114*0.0001/'TA5'!F114</f>
        <v>4.3434463441371911E-2</v>
      </c>
      <c r="P114" s="1126">
        <f>H114-'TA1'!J115</f>
        <v>0</v>
      </c>
    </row>
    <row r="115" spans="1:16" x14ac:dyDescent="0.2">
      <c r="A115" s="67">
        <v>2019</v>
      </c>
      <c r="B115" s="432">
        <f>avgprinc!AQ108</f>
        <v>28198741.262637425</v>
      </c>
      <c r="C115" s="323">
        <f>avgprinc!AR108</f>
        <v>29220346.41285485</v>
      </c>
      <c r="D115" s="524">
        <f>avgprinc!AS108</f>
        <v>30025169.956462011</v>
      </c>
      <c r="E115" s="524">
        <f>avgprinc!AT108</f>
        <v>34415054.833697364</v>
      </c>
      <c r="F115" s="524">
        <f>avgprinc!AU108</f>
        <v>23205167.138031937</v>
      </c>
      <c r="G115" s="62">
        <f>avgprinc!AV108</f>
        <v>41085470.613924973</v>
      </c>
      <c r="H115" s="533">
        <f>B115*0.0001/'TA5'!B115</f>
        <v>3.8391042500734329E-2</v>
      </c>
      <c r="I115" s="544">
        <f>C115*0.0001/'TA5'!B115</f>
        <v>3.9781901985406876E-2</v>
      </c>
      <c r="J115" s="559">
        <f>D115*0.0001/'TA5'!C115</f>
        <v>3.8801055401563644E-2</v>
      </c>
      <c r="K115" s="560">
        <f>E115*0.0001/'TA5'!D115</f>
        <v>3.7960525602102273E-2</v>
      </c>
      <c r="L115" s="551">
        <f>F115*0.0001/'TA5'!E115</f>
        <v>4.037056490778923E-2</v>
      </c>
      <c r="M115" s="552">
        <f>G115*0.0001/'TA5'!F115</f>
        <v>4.1697002947330475E-2</v>
      </c>
      <c r="P115" s="1126">
        <f>H115-'TA1'!J116</f>
        <v>0</v>
      </c>
    </row>
    <row r="116" spans="1:16" ht="17" thickBot="1" x14ac:dyDescent="0.25">
      <c r="A116" s="1105">
        <v>2020</v>
      </c>
      <c r="B116" s="1106"/>
      <c r="C116" s="1101"/>
      <c r="D116" s="1107"/>
      <c r="E116" s="1107"/>
      <c r="F116" s="1107"/>
      <c r="G116" s="1098"/>
      <c r="H116" s="1115"/>
      <c r="I116" s="1116"/>
      <c r="J116" s="1117"/>
      <c r="K116" s="1118"/>
      <c r="L116" s="1119"/>
      <c r="M116" s="1120"/>
      <c r="P116" s="540"/>
    </row>
    <row r="117" spans="1:16" ht="17" thickTop="1" x14ac:dyDescent="0.2">
      <c r="A117" s="61"/>
      <c r="B117" s="60"/>
      <c r="C117" s="60"/>
      <c r="D117" s="60"/>
      <c r="E117" s="60"/>
      <c r="F117" s="60"/>
      <c r="G117" s="59"/>
      <c r="H117" s="60"/>
      <c r="I117" s="60"/>
      <c r="J117" s="60"/>
      <c r="K117" s="60"/>
      <c r="L117" s="60"/>
      <c r="M117" s="59"/>
    </row>
    <row r="118" spans="1:16"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0F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39997558519241921"/>
  </sheetPr>
  <dimension ref="A1:J74"/>
  <sheetViews>
    <sheetView workbookViewId="0">
      <pane xSplit="1" ySplit="8" topLeftCell="B36"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56"/>
    <col min="2" max="7" width="12" style="56" customWidth="1"/>
    <col min="11" max="16384" width="10.83203125" style="56"/>
  </cols>
  <sheetData>
    <row r="1" spans="1:7" x14ac:dyDescent="0.2">
      <c r="A1" s="52" t="s">
        <v>37</v>
      </c>
      <c r="D1" s="100"/>
      <c r="E1" s="99"/>
      <c r="F1" s="100"/>
      <c r="G1" s="100"/>
    </row>
    <row r="2" spans="1:7" x14ac:dyDescent="0.2">
      <c r="F2" s="98"/>
    </row>
    <row r="3" spans="1:7" ht="17" thickBot="1" x14ac:dyDescent="0.25"/>
    <row r="4" spans="1:7" ht="25" customHeight="1" thickTop="1" x14ac:dyDescent="0.2">
      <c r="A4" s="1385" t="s">
        <v>137</v>
      </c>
      <c r="B4" s="1386"/>
      <c r="C4" s="1386"/>
      <c r="D4" s="1386"/>
      <c r="E4" s="1386"/>
      <c r="F4" s="1386"/>
      <c r="G4" s="1387"/>
    </row>
    <row r="5" spans="1:7" x14ac:dyDescent="0.2">
      <c r="A5" s="96"/>
      <c r="B5" s="97"/>
      <c r="C5" s="59"/>
      <c r="D5" s="59"/>
      <c r="E5" s="59"/>
      <c r="F5" s="59"/>
      <c r="G5" s="208"/>
    </row>
    <row r="6" spans="1:7" x14ac:dyDescent="0.2">
      <c r="A6" s="96"/>
      <c r="B6" s="45" t="s">
        <v>36</v>
      </c>
      <c r="C6" s="45" t="s">
        <v>35</v>
      </c>
      <c r="D6" s="45" t="s">
        <v>34</v>
      </c>
      <c r="E6" s="45" t="s">
        <v>33</v>
      </c>
      <c r="F6" s="45" t="s">
        <v>32</v>
      </c>
      <c r="G6" s="226" t="s">
        <v>31</v>
      </c>
    </row>
    <row r="7" spans="1:7" ht="20" customHeight="1" x14ac:dyDescent="0.2">
      <c r="A7" s="96"/>
      <c r="B7" s="1394" t="s">
        <v>1425</v>
      </c>
      <c r="C7" s="1381"/>
      <c r="D7" s="1381"/>
      <c r="E7" s="1381"/>
      <c r="F7" s="1381"/>
      <c r="G7" s="1384"/>
    </row>
    <row r="8" spans="1:7" s="87" customFormat="1" ht="44" customHeight="1" x14ac:dyDescent="0.2">
      <c r="A8" s="95"/>
      <c r="B8" s="352" t="s">
        <v>865</v>
      </c>
      <c r="C8" s="352" t="s">
        <v>868</v>
      </c>
      <c r="D8" s="352" t="s">
        <v>120</v>
      </c>
      <c r="E8" s="352" t="s">
        <v>121</v>
      </c>
      <c r="F8" s="352" t="s">
        <v>122</v>
      </c>
      <c r="G8" s="359" t="s">
        <v>57</v>
      </c>
    </row>
    <row r="9" spans="1:7" x14ac:dyDescent="0.2">
      <c r="A9" s="67">
        <v>1960</v>
      </c>
      <c r="B9" s="65"/>
      <c r="C9" s="314"/>
      <c r="D9" s="84"/>
      <c r="E9" s="65"/>
      <c r="F9" s="85"/>
      <c r="G9" s="210"/>
    </row>
    <row r="10" spans="1:7" x14ac:dyDescent="0.2">
      <c r="A10" s="67">
        <v>1961</v>
      </c>
      <c r="B10" s="65"/>
      <c r="C10" s="314"/>
      <c r="D10" s="84"/>
      <c r="E10" s="65"/>
      <c r="F10" s="85"/>
      <c r="G10" s="210"/>
    </row>
    <row r="11" spans="1:7" x14ac:dyDescent="0.2">
      <c r="A11" s="67">
        <v>1962</v>
      </c>
      <c r="B11" s="522">
        <f>medprinc!B51</f>
        <v>25181.465093411996</v>
      </c>
      <c r="C11" s="522">
        <f>medprinc!C51</f>
        <v>18035.37364798427</v>
      </c>
      <c r="D11" s="523">
        <f>medprinc!D51</f>
        <v>27223.205506391347</v>
      </c>
      <c r="E11" s="522">
        <f>medprinc!E51</f>
        <v>38112.48770894789</v>
      </c>
      <c r="F11" s="523">
        <f>medprinc!F51</f>
        <v>7146.09130859375</v>
      </c>
      <c r="G11" s="578">
        <f>medprinc!G51</f>
        <v>34709.587020648971</v>
      </c>
    </row>
    <row r="12" spans="1:7" x14ac:dyDescent="0.2">
      <c r="A12" s="67">
        <v>1963</v>
      </c>
      <c r="B12" s="524">
        <f>medprinc!B52</f>
        <v>25984.783792002541</v>
      </c>
      <c r="C12" s="524">
        <f>medprinc!C52</f>
        <v>18939.20626495254</v>
      </c>
      <c r="D12" s="525">
        <f>medprinc!D52</f>
        <v>28163.164599937598</v>
      </c>
      <c r="E12" s="524">
        <f>medprinc!E52</f>
        <v>39395.358708442771</v>
      </c>
      <c r="F12" s="525">
        <f>medprinc!F52</f>
        <v>7541.6533203125</v>
      </c>
      <c r="G12" s="579">
        <f>medprinc!G52</f>
        <v>36205.680448149251</v>
      </c>
    </row>
    <row r="13" spans="1:7" x14ac:dyDescent="0.2">
      <c r="A13" s="67">
        <v>1964</v>
      </c>
      <c r="B13" s="524">
        <f>medprinc!B53</f>
        <v>26788.102490593086</v>
      </c>
      <c r="C13" s="524">
        <f>medprinc!C53</f>
        <v>19843.038881920806</v>
      </c>
      <c r="D13" s="525">
        <f>medprinc!D53</f>
        <v>29103.123693483845</v>
      </c>
      <c r="E13" s="524">
        <f>medprinc!E53</f>
        <v>40678.229707937651</v>
      </c>
      <c r="F13" s="525">
        <f>medprinc!F53</f>
        <v>7937.21533203125</v>
      </c>
      <c r="G13" s="579">
        <f>medprinc!G53</f>
        <v>37701.773875649531</v>
      </c>
    </row>
    <row r="14" spans="1:7" x14ac:dyDescent="0.2">
      <c r="A14" s="67">
        <v>1965</v>
      </c>
      <c r="B14" s="524">
        <f>medprinc!B54</f>
        <v>28375.652976898273</v>
      </c>
      <c r="C14" s="524">
        <f>medprinc!C54</f>
        <v>21275.996542805926</v>
      </c>
      <c r="D14" s="525">
        <f>medprinc!D54</f>
        <v>30637.071074356412</v>
      </c>
      <c r="E14" s="524">
        <f>medprinc!E54</f>
        <v>43048.069057659872</v>
      </c>
      <c r="F14" s="525">
        <f>medprinc!F54</f>
        <v>8541.9384765625</v>
      </c>
      <c r="G14" s="579">
        <f>medprinc!G54</f>
        <v>39825.129362067193</v>
      </c>
    </row>
    <row r="15" spans="1:7" x14ac:dyDescent="0.2">
      <c r="A15" s="67">
        <v>1966</v>
      </c>
      <c r="B15" s="524">
        <f>medprinc!B55</f>
        <v>29963.203463203463</v>
      </c>
      <c r="C15" s="524">
        <f>medprinc!C55</f>
        <v>22708.954203691046</v>
      </c>
      <c r="D15" s="525">
        <f>medprinc!D55</f>
        <v>32171.018455228979</v>
      </c>
      <c r="E15" s="524">
        <f>medprinc!E55</f>
        <v>45417.908407382092</v>
      </c>
      <c r="F15" s="525">
        <f>medprinc!F55</f>
        <v>9146.662109375</v>
      </c>
      <c r="G15" s="579">
        <f>medprinc!G55</f>
        <v>41948.484848484848</v>
      </c>
    </row>
    <row r="16" spans="1:7" x14ac:dyDescent="0.2">
      <c r="A16" s="67">
        <v>1967</v>
      </c>
      <c r="B16" s="524">
        <f>medprinc!B56</f>
        <v>30331.588557516738</v>
      </c>
      <c r="C16" s="524">
        <f>medprinc!C56</f>
        <v>24203.994909533558</v>
      </c>
      <c r="D16" s="525">
        <f>medprinc!D56</f>
        <v>32782.626016710012</v>
      </c>
      <c r="E16" s="524">
        <f>medprinc!E56</f>
        <v>45037.813312676364</v>
      </c>
      <c r="F16" s="580">
        <f>medprinc!F56</f>
        <v>11336.0478515625</v>
      </c>
      <c r="G16" s="579">
        <f>medprinc!G56</f>
        <v>44118.67426547889</v>
      </c>
    </row>
    <row r="17" spans="1:7" x14ac:dyDescent="0.2">
      <c r="A17" s="67">
        <v>1968</v>
      </c>
      <c r="B17" s="524">
        <f>medprinc!B57</f>
        <v>31130.964251617694</v>
      </c>
      <c r="C17" s="524">
        <f>medprinc!C57</f>
        <v>24669.820727697039</v>
      </c>
      <c r="D17" s="525">
        <f>medprinc!D57</f>
        <v>33480.470987588837</v>
      </c>
      <c r="E17" s="524">
        <f>medprinc!E57</f>
        <v>45521.693009440969</v>
      </c>
      <c r="F17" s="580">
        <f>medprinc!F57</f>
        <v>11453.845703125</v>
      </c>
      <c r="G17" s="579">
        <f>medprinc!G57</f>
        <v>44346.939641455392</v>
      </c>
    </row>
    <row r="18" spans="1:7" x14ac:dyDescent="0.2">
      <c r="A18" s="72">
        <v>1969</v>
      </c>
      <c r="B18" s="526">
        <f>medprinc!B58</f>
        <v>32188.141333468127</v>
      </c>
      <c r="C18" s="526">
        <f>medprinc!C58</f>
        <v>25470.616185613912</v>
      </c>
      <c r="D18" s="527">
        <f>medprinc!D58</f>
        <v>34707.213263913458</v>
      </c>
      <c r="E18" s="526">
        <f>medprinc!E58</f>
        <v>47302.572916140118</v>
      </c>
      <c r="F18" s="581">
        <f>medprinc!F58</f>
        <v>12035.5654296875</v>
      </c>
      <c r="G18" s="582">
        <f>medprinc!G58</f>
        <v>45903.088510337155</v>
      </c>
    </row>
    <row r="19" spans="1:7" x14ac:dyDescent="0.2">
      <c r="A19" s="67">
        <v>1970</v>
      </c>
      <c r="B19" s="524">
        <f>medprinc!B59</f>
        <v>31627.474320821733</v>
      </c>
      <c r="C19" s="524">
        <f>medprinc!C59</f>
        <v>25248.824037630795</v>
      </c>
      <c r="D19" s="525">
        <f>medprinc!D59</f>
        <v>34285.245272151289</v>
      </c>
      <c r="E19" s="524">
        <f>medprinc!E59</f>
        <v>45713.660362868388</v>
      </c>
      <c r="F19" s="580">
        <f>medprinc!F59</f>
        <v>11694.1923828125</v>
      </c>
      <c r="G19" s="579">
        <f>medprinc!G59</f>
        <v>44650.551982336568</v>
      </c>
    </row>
    <row r="20" spans="1:7" x14ac:dyDescent="0.2">
      <c r="A20" s="67">
        <v>1971</v>
      </c>
      <c r="B20" s="524">
        <f>medprinc!B60</f>
        <v>31116.392543859649</v>
      </c>
      <c r="C20" s="524">
        <f>medprinc!C60</f>
        <v>24285.964912280702</v>
      </c>
      <c r="D20" s="525">
        <f>medprinc!D60</f>
        <v>34152.138157894733</v>
      </c>
      <c r="E20" s="524">
        <f>medprinc!E60</f>
        <v>45030.226608187135</v>
      </c>
      <c r="F20" s="580">
        <f>medprinc!F60</f>
        <v>11384.0458984375</v>
      </c>
      <c r="G20" s="579">
        <f>medprinc!G60</f>
        <v>43765.332602339178</v>
      </c>
    </row>
    <row r="21" spans="1:7" x14ac:dyDescent="0.2">
      <c r="A21" s="67">
        <v>1972</v>
      </c>
      <c r="B21" s="524">
        <f>medprinc!B61</f>
        <v>32246.589018302824</v>
      </c>
      <c r="C21" s="524">
        <f>medprinc!C61</f>
        <v>25942.744548559418</v>
      </c>
      <c r="D21" s="525">
        <f>medprinc!D61</f>
        <v>35156.055696645941</v>
      </c>
      <c r="E21" s="524">
        <f>medprinc!E61</f>
        <v>46793.922410018386</v>
      </c>
      <c r="F21" s="580">
        <f>medprinc!F61</f>
        <v>12122.77734375</v>
      </c>
      <c r="G21" s="579">
        <f>medprinc!G61</f>
        <v>43884.455731675276</v>
      </c>
    </row>
    <row r="22" spans="1:7" x14ac:dyDescent="0.2">
      <c r="A22" s="67">
        <v>1973</v>
      </c>
      <c r="B22" s="524">
        <f>medprinc!B62</f>
        <v>33564.361039608077</v>
      </c>
      <c r="C22" s="524">
        <f>medprinc!C62</f>
        <v>26667.574524620115</v>
      </c>
      <c r="D22" s="525">
        <f>medprinc!D62</f>
        <v>36782.861413269122</v>
      </c>
      <c r="E22" s="524">
        <f>medprinc!E62</f>
        <v>48277.505604915728</v>
      </c>
      <c r="F22" s="580">
        <f>medprinc!F62</f>
        <v>13103.89453125</v>
      </c>
      <c r="G22" s="579">
        <f>medprinc!G62</f>
        <v>44829.112347421746</v>
      </c>
    </row>
    <row r="23" spans="1:7" x14ac:dyDescent="0.2">
      <c r="A23" s="67">
        <v>1974</v>
      </c>
      <c r="B23" s="524">
        <f>medprinc!B63</f>
        <v>33009.905227759096</v>
      </c>
      <c r="C23" s="524">
        <f>medprinc!C63</f>
        <v>26450.244573524917</v>
      </c>
      <c r="D23" s="525">
        <f>medprinc!D63</f>
        <v>36183.934576582084</v>
      </c>
      <c r="E23" s="524">
        <f>medprinc!E63</f>
        <v>46552.430449403852</v>
      </c>
      <c r="F23" s="580">
        <f>medprinc!F63</f>
        <v>13965.7294921875</v>
      </c>
      <c r="G23" s="579">
        <f>medprinc!G63</f>
        <v>44436.410883521858</v>
      </c>
    </row>
    <row r="24" spans="1:7" x14ac:dyDescent="0.2">
      <c r="A24" s="67">
        <v>1975</v>
      </c>
      <c r="B24" s="524">
        <f>medprinc!B64</f>
        <v>31086.035087719298</v>
      </c>
      <c r="C24" s="524">
        <f>medprinc!C64</f>
        <v>25063.115789473686</v>
      </c>
      <c r="D24" s="525">
        <f>medprinc!D64</f>
        <v>34194.638596491226</v>
      </c>
      <c r="E24" s="524">
        <f>medprinc!E64</f>
        <v>43131.873684210528</v>
      </c>
      <c r="F24" s="580">
        <f>medprinc!F64</f>
        <v>13794.427734375</v>
      </c>
      <c r="G24" s="579">
        <f>medprinc!G64</f>
        <v>40800.42105263158</v>
      </c>
    </row>
    <row r="25" spans="1:7" x14ac:dyDescent="0.2">
      <c r="A25" s="67">
        <v>1976</v>
      </c>
      <c r="B25" s="524">
        <f>medprinc!B65</f>
        <v>32424.381155177001</v>
      </c>
      <c r="C25" s="524">
        <f>medprinc!C65</f>
        <v>26344.809688581314</v>
      </c>
      <c r="D25" s="525">
        <f>medprinc!D65</f>
        <v>35556.281607665689</v>
      </c>
      <c r="E25" s="524">
        <f>medprinc!E65</f>
        <v>44215.065211605004</v>
      </c>
      <c r="F25" s="580">
        <f>medprinc!F65</f>
        <v>15106.8134765625</v>
      </c>
      <c r="G25" s="579">
        <f>medprinc!G65</f>
        <v>41635.853074261373</v>
      </c>
    </row>
    <row r="26" spans="1:7" x14ac:dyDescent="0.2">
      <c r="A26" s="67">
        <v>1977</v>
      </c>
      <c r="B26" s="524">
        <f>medprinc!B66</f>
        <v>33179.770980392161</v>
      </c>
      <c r="C26" s="524">
        <f>medprinc!C66</f>
        <v>27099.708235294118</v>
      </c>
      <c r="D26" s="525">
        <f>medprinc!D66</f>
        <v>36480.376470588235</v>
      </c>
      <c r="E26" s="524">
        <f>medprinc!E66</f>
        <v>45166.180392156864</v>
      </c>
      <c r="F26" s="580">
        <f>medprinc!F66</f>
        <v>15981.87890625</v>
      </c>
      <c r="G26" s="579">
        <f>medprinc!G66</f>
        <v>42386.723137254907</v>
      </c>
    </row>
    <row r="27" spans="1:7" x14ac:dyDescent="0.2">
      <c r="A27" s="67">
        <v>1978</v>
      </c>
      <c r="B27" s="524">
        <f>medprinc!B67</f>
        <v>34133.090674259547</v>
      </c>
      <c r="C27" s="524">
        <f>medprinc!C67</f>
        <v>28444.242228549621</v>
      </c>
      <c r="D27" s="525">
        <f>medprinc!D67</f>
        <v>37708.938268705781</v>
      </c>
      <c r="E27" s="524">
        <f>medprinc!E67</f>
        <v>46811.095781841665</v>
      </c>
      <c r="F27" s="580">
        <f>medprinc!F67</f>
        <v>17716.69921875</v>
      </c>
      <c r="G27" s="579">
        <f>medprinc!G67</f>
        <v>43235.248187395424</v>
      </c>
    </row>
    <row r="28" spans="1:7" x14ac:dyDescent="0.2">
      <c r="A28" s="72">
        <v>1979</v>
      </c>
      <c r="B28" s="526">
        <f>medprinc!B68</f>
        <v>34552.103963753761</v>
      </c>
      <c r="C28" s="526">
        <f>medprinc!C68</f>
        <v>28693.268943812905</v>
      </c>
      <c r="D28" s="527">
        <f>medprinc!D68</f>
        <v>37857.087821156296</v>
      </c>
      <c r="E28" s="526">
        <f>medprinc!E68</f>
        <v>46269.774003635473</v>
      </c>
      <c r="F28" s="527">
        <f>medprinc!F68</f>
        <v>18177.412109375</v>
      </c>
      <c r="G28" s="582">
        <f>medprinc!G68</f>
        <v>42964.790146232939</v>
      </c>
    </row>
    <row r="29" spans="1:7" x14ac:dyDescent="0.2">
      <c r="A29" s="67">
        <v>1980</v>
      </c>
      <c r="B29" s="524">
        <f>medprinc!B69</f>
        <v>33373.241681609885</v>
      </c>
      <c r="C29" s="524">
        <f>medprinc!C69</f>
        <v>27857.003387128912</v>
      </c>
      <c r="D29" s="525">
        <f>medprinc!D69</f>
        <v>36958.796573022519</v>
      </c>
      <c r="E29" s="524">
        <f>medprinc!E69</f>
        <v>44129.906355847779</v>
      </c>
      <c r="F29" s="525">
        <f>medprinc!F69</f>
        <v>17789.869140625</v>
      </c>
      <c r="G29" s="579">
        <f>medprinc!G69</f>
        <v>41371.787208607297</v>
      </c>
    </row>
    <row r="30" spans="1:7" x14ac:dyDescent="0.2">
      <c r="A30" s="67">
        <v>1981</v>
      </c>
      <c r="B30" s="524">
        <f>medprinc!B70</f>
        <v>33016.531634046427</v>
      </c>
      <c r="C30" s="524">
        <f>medprinc!C70</f>
        <v>27471.770596267637</v>
      </c>
      <c r="D30" s="525">
        <f>medprinc!D70</f>
        <v>36545.015930814749</v>
      </c>
      <c r="E30" s="524">
        <f>medprinc!E70</f>
        <v>43601.984524351392</v>
      </c>
      <c r="F30" s="525">
        <f>medprinc!F70</f>
        <v>18020.47265625</v>
      </c>
      <c r="G30" s="579">
        <f>medprinc!G70</f>
        <v>40577.569412835684</v>
      </c>
    </row>
    <row r="31" spans="1:7" x14ac:dyDescent="0.2">
      <c r="A31" s="67">
        <v>1982</v>
      </c>
      <c r="B31" s="524">
        <f>medprinc!B71</f>
        <v>31328.535607895239</v>
      </c>
      <c r="C31" s="524">
        <f>medprinc!C71</f>
        <v>26107.113006579366</v>
      </c>
      <c r="D31" s="525">
        <f>medprinc!D71</f>
        <v>34888.596472428791</v>
      </c>
      <c r="E31" s="524">
        <f>medprinc!E71</f>
        <v>40822.031246651371</v>
      </c>
      <c r="F31" s="525">
        <f>medprinc!F71</f>
        <v>17562.966796875</v>
      </c>
      <c r="G31" s="579">
        <f>medprinc!G71</f>
        <v>38211.31994599344</v>
      </c>
    </row>
    <row r="32" spans="1:7" x14ac:dyDescent="0.2">
      <c r="A32" s="67">
        <v>1983</v>
      </c>
      <c r="B32" s="524">
        <f>medprinc!B72</f>
        <v>31374.170105315025</v>
      </c>
      <c r="C32" s="524">
        <f>medprinc!C72</f>
        <v>26145.141754429187</v>
      </c>
      <c r="D32" s="525">
        <f>medprinc!D72</f>
        <v>34784.405986327525</v>
      </c>
      <c r="E32" s="524">
        <f>medprinc!E72</f>
        <v>39331.387161010862</v>
      </c>
      <c r="F32" s="525">
        <f>medprinc!F72</f>
        <v>18301.599609375</v>
      </c>
      <c r="G32" s="579">
        <f>medprinc!G72</f>
        <v>37739.943749871694</v>
      </c>
    </row>
    <row r="33" spans="1:7" x14ac:dyDescent="0.2">
      <c r="A33" s="67">
        <v>1984</v>
      </c>
      <c r="B33" s="524">
        <f>medprinc!B73</f>
        <v>33479.879072892174</v>
      </c>
      <c r="C33" s="524">
        <f>medprinc!C73</f>
        <v>28009.310596929401</v>
      </c>
      <c r="D33" s="525">
        <f>medprinc!D73</f>
        <v>36543.397419431327</v>
      </c>
      <c r="E33" s="524">
        <f>medprinc!E73</f>
        <v>42013.965895394103</v>
      </c>
      <c r="F33" s="525">
        <f>medprinc!F73</f>
        <v>19365.8125</v>
      </c>
      <c r="G33" s="579">
        <f>medprinc!G73</f>
        <v>40482.206722124523</v>
      </c>
    </row>
    <row r="34" spans="1:7" x14ac:dyDescent="0.2">
      <c r="A34" s="67">
        <v>1985</v>
      </c>
      <c r="B34" s="524">
        <f>medprinc!B74</f>
        <v>33838.209456878772</v>
      </c>
      <c r="C34" s="524">
        <f>medprinc!C74</f>
        <v>28550.989229241462</v>
      </c>
      <c r="D34" s="525">
        <f>medprinc!D74</f>
        <v>36799.052784355663</v>
      </c>
      <c r="E34" s="524">
        <f>medprinc!E74</f>
        <v>42720.739439309451</v>
      </c>
      <c r="F34" s="525">
        <f>medprinc!F74</f>
        <v>19668.458984375</v>
      </c>
      <c r="G34" s="579">
        <f>medprinc!G74</f>
        <v>40605.851348254524</v>
      </c>
    </row>
    <row r="35" spans="1:7" x14ac:dyDescent="0.2">
      <c r="A35" s="67">
        <v>1986</v>
      </c>
      <c r="B35" s="524">
        <f>medprinc!B75</f>
        <v>33987.080354803693</v>
      </c>
      <c r="C35" s="524">
        <f>medprinc!C75</f>
        <v>28598.884688798229</v>
      </c>
      <c r="D35" s="525">
        <f>medprinc!D75</f>
        <v>37717.369662038247</v>
      </c>
      <c r="E35" s="524">
        <f>medprinc!E75</f>
        <v>42691.088738350976</v>
      </c>
      <c r="F35" s="525">
        <f>medprinc!F75</f>
        <v>20102.115234375</v>
      </c>
      <c r="G35" s="579">
        <f>medprinc!G75</f>
        <v>40411.467495040975</v>
      </c>
    </row>
    <row r="36" spans="1:7" x14ac:dyDescent="0.2">
      <c r="A36" s="67">
        <v>1987</v>
      </c>
      <c r="B36" s="524">
        <f>medprinc!B76</f>
        <v>34528.62430485915</v>
      </c>
      <c r="C36" s="524">
        <f>medprinc!C76</f>
        <v>29076.736256723496</v>
      </c>
      <c r="D36" s="525">
        <f>medprinc!D76</f>
        <v>38365.13811651017</v>
      </c>
      <c r="E36" s="524">
        <f>medprinc!E76</f>
        <v>42201.651928161184</v>
      </c>
      <c r="F36" s="525">
        <f>medprinc!F76</f>
        <v>20999.865234375</v>
      </c>
      <c r="G36" s="579">
        <f>medprinc!G76</f>
        <v>40182.434132555391</v>
      </c>
    </row>
    <row r="37" spans="1:7" x14ac:dyDescent="0.2">
      <c r="A37" s="67">
        <v>1988</v>
      </c>
      <c r="B37" s="524">
        <f>medprinc!B77</f>
        <v>35073.934616602739</v>
      </c>
      <c r="C37" s="524">
        <f>medprinc!C77</f>
        <v>30007.699616426784</v>
      </c>
      <c r="D37" s="525">
        <f>medprinc!D77</f>
        <v>39165.89365520639</v>
      </c>
      <c r="E37" s="524">
        <f>medprinc!E77</f>
        <v>42868.142309181123</v>
      </c>
      <c r="F37" s="525">
        <f>medprinc!F77</f>
        <v>21628.92578125</v>
      </c>
      <c r="G37" s="579">
        <f>medprinc!G77</f>
        <v>40919.590386036529</v>
      </c>
    </row>
    <row r="38" spans="1:7" x14ac:dyDescent="0.2">
      <c r="A38" s="72">
        <v>1989</v>
      </c>
      <c r="B38" s="526">
        <f>medprinc!B78</f>
        <v>35544.038649954389</v>
      </c>
      <c r="C38" s="526">
        <f>medprinc!C78</f>
        <v>30493.043683908239</v>
      </c>
      <c r="D38" s="527">
        <f>medprinc!D78</f>
        <v>39846.738065475183</v>
      </c>
      <c r="E38" s="526">
        <f>medprinc!E78</f>
        <v>43214.068042839288</v>
      </c>
      <c r="F38" s="527">
        <f>medprinc!F78</f>
        <v>22261.79296875</v>
      </c>
      <c r="G38" s="582">
        <f>medprinc!G78</f>
        <v>41343.329166525895</v>
      </c>
    </row>
    <row r="39" spans="1:7" x14ac:dyDescent="0.2">
      <c r="A39" s="67">
        <v>1990</v>
      </c>
      <c r="B39" s="524">
        <f>medprinc!B79</f>
        <v>35236.155257219849</v>
      </c>
      <c r="C39" s="524">
        <f>medprinc!C79</f>
        <v>30561.971396568239</v>
      </c>
      <c r="D39" s="525">
        <f>medprinc!D79</f>
        <v>39910.339117871466</v>
      </c>
      <c r="E39" s="524">
        <f>medprinc!E79</f>
        <v>42786.759955195535</v>
      </c>
      <c r="F39" s="525">
        <f>medprinc!F79</f>
        <v>22292.26171875</v>
      </c>
      <c r="G39" s="579">
        <f>medprinc!G79</f>
        <v>40988.996931867994</v>
      </c>
    </row>
    <row r="40" spans="1:7" x14ac:dyDescent="0.2">
      <c r="A40" s="67">
        <v>1991</v>
      </c>
      <c r="B40" s="524">
        <f>medprinc!B80</f>
        <v>34172.751480216786</v>
      </c>
      <c r="C40" s="524">
        <f>medprinc!C80</f>
        <v>29489.176404247988</v>
      </c>
      <c r="D40" s="525">
        <f>medprinc!D80</f>
        <v>38682.860812631181</v>
      </c>
      <c r="E40" s="524">
        <f>medprinc!E80</f>
        <v>40417.518248175184</v>
      </c>
      <c r="F40" s="525">
        <f>medprinc!F80</f>
        <v>22377.080078125</v>
      </c>
      <c r="G40" s="579">
        <f>medprinc!G80</f>
        <v>39203.25804329438</v>
      </c>
    </row>
    <row r="41" spans="1:7" x14ac:dyDescent="0.2">
      <c r="A41" s="67">
        <v>1992</v>
      </c>
      <c r="B41" s="524">
        <f>medprinc!B81</f>
        <v>34148.940587409175</v>
      </c>
      <c r="C41" s="524">
        <f>medprinc!C81</f>
        <v>29246.369909018747</v>
      </c>
      <c r="D41" s="525">
        <f>medprinc!D81</f>
        <v>39051.5112657996</v>
      </c>
      <c r="E41" s="524">
        <f>medprinc!E81</f>
        <v>40065.836233742448</v>
      </c>
      <c r="F41" s="525">
        <f>medprinc!F81</f>
        <v>22146.095703125</v>
      </c>
      <c r="G41" s="579">
        <f>medprinc!G81</f>
        <v>38882.45710447579</v>
      </c>
    </row>
    <row r="42" spans="1:7" x14ac:dyDescent="0.2">
      <c r="A42" s="67">
        <v>1993</v>
      </c>
      <c r="B42" s="524">
        <f>medprinc!B82</f>
        <v>34463.216200119117</v>
      </c>
      <c r="C42" s="524">
        <f>medprinc!C82</f>
        <v>29681.238832638475</v>
      </c>
      <c r="D42" s="525">
        <f>medprinc!D82</f>
        <v>39739.880881477067</v>
      </c>
      <c r="E42" s="524">
        <f>medprinc!E82</f>
        <v>41388.83859440143</v>
      </c>
      <c r="F42" s="525">
        <f>medprinc!F82</f>
        <v>22096.033203125</v>
      </c>
      <c r="G42" s="579">
        <f>medprinc!G82</f>
        <v>39410.089338892198</v>
      </c>
    </row>
    <row r="43" spans="1:7" x14ac:dyDescent="0.2">
      <c r="A43" s="67">
        <v>1994</v>
      </c>
      <c r="B43" s="524">
        <f>medprinc!B83</f>
        <v>35660.368341298519</v>
      </c>
      <c r="C43" s="524">
        <f>medprinc!C83</f>
        <v>30658.235225550761</v>
      </c>
      <c r="D43" s="525">
        <f>medprinc!D83</f>
        <v>41146.578855344444</v>
      </c>
      <c r="E43" s="524">
        <f>medprinc!E83</f>
        <v>42760.170183005008</v>
      </c>
      <c r="F43" s="525">
        <f>medprinc!F83</f>
        <v>22912.99609375</v>
      </c>
      <c r="G43" s="579">
        <f>medprinc!G83</f>
        <v>40662.501457046274</v>
      </c>
    </row>
    <row r="44" spans="1:7" x14ac:dyDescent="0.2">
      <c r="A44" s="67">
        <v>1995</v>
      </c>
      <c r="B44" s="524">
        <f>medprinc!B84</f>
        <v>35881.429040407638</v>
      </c>
      <c r="C44" s="524">
        <f>medprinc!C84</f>
        <v>31455.525898859563</v>
      </c>
      <c r="D44" s="525">
        <f>medprinc!D84</f>
        <v>40939.604059319732</v>
      </c>
      <c r="E44" s="524">
        <f>medprinc!E84</f>
        <v>43310.623599434773</v>
      </c>
      <c r="F44" s="525">
        <f>medprinc!F84</f>
        <v>24026.33203125</v>
      </c>
      <c r="G44" s="579">
        <f>medprinc!G84</f>
        <v>40939.604059319732</v>
      </c>
    </row>
    <row r="45" spans="1:7" x14ac:dyDescent="0.2">
      <c r="A45" s="67">
        <v>1996</v>
      </c>
      <c r="B45" s="524">
        <f>medprinc!B85</f>
        <v>36389.21670069074</v>
      </c>
      <c r="C45" s="524">
        <f>medprinc!C85</f>
        <v>31898.63251209486</v>
      </c>
      <c r="D45" s="525">
        <f>medprinc!D85</f>
        <v>40879.800889286613</v>
      </c>
      <c r="E45" s="524">
        <f>medprinc!E85</f>
        <v>43202.516848905172</v>
      </c>
      <c r="F45" s="525">
        <f>medprinc!F85</f>
        <v>24620.7890625</v>
      </c>
      <c r="G45" s="579">
        <f>medprinc!G85</f>
        <v>40879.800889286613</v>
      </c>
    </row>
    <row r="46" spans="1:7" x14ac:dyDescent="0.2">
      <c r="A46" s="67">
        <v>1997</v>
      </c>
      <c r="B46" s="524">
        <f>medprinc!B86</f>
        <v>37663.378176382656</v>
      </c>
      <c r="C46" s="524">
        <f>medprinc!C86</f>
        <v>32955.455904334827</v>
      </c>
      <c r="D46" s="525">
        <f>medprinc!D86</f>
        <v>41763.826606875933</v>
      </c>
      <c r="E46" s="524">
        <f>medprinc!E86</f>
        <v>44497.458893871444</v>
      </c>
      <c r="F46" s="525">
        <f>medprinc!F86</f>
        <v>25665.76953125</v>
      </c>
      <c r="G46" s="579">
        <f>medprinc!G86</f>
        <v>42067.563527653212</v>
      </c>
    </row>
    <row r="47" spans="1:7" x14ac:dyDescent="0.2">
      <c r="A47" s="67">
        <v>1998</v>
      </c>
      <c r="B47" s="524">
        <f>medprinc!B87</f>
        <v>38823.882294021299</v>
      </c>
      <c r="C47" s="524">
        <f>medprinc!C87</f>
        <v>34326.907510930032</v>
      </c>
      <c r="D47" s="525">
        <f>medprinc!D87</f>
        <v>43320.857077112574</v>
      </c>
      <c r="E47" s="524">
        <f>medprinc!E87</f>
        <v>45569.344468658208</v>
      </c>
      <c r="F47" s="525">
        <f>medprinc!F87</f>
        <v>26682.05078125</v>
      </c>
      <c r="G47" s="579">
        <f>medprinc!G87</f>
        <v>43021.058758239822</v>
      </c>
    </row>
    <row r="48" spans="1:7" x14ac:dyDescent="0.2">
      <c r="A48" s="72">
        <v>1999</v>
      </c>
      <c r="B48" s="526">
        <f>medprinc!B88</f>
        <v>39397.548366465911</v>
      </c>
      <c r="C48" s="526">
        <f>medprinc!C88</f>
        <v>34380.632095080742</v>
      </c>
      <c r="D48" s="527">
        <f>medprinc!D88</f>
        <v>44119.351916004896</v>
      </c>
      <c r="E48" s="526">
        <f>medprinc!E88</f>
        <v>46037.584608005112</v>
      </c>
      <c r="F48" s="527">
        <f>medprinc!F88</f>
        <v>26855.2578125</v>
      </c>
      <c r="G48" s="582">
        <f>medprinc!G88</f>
        <v>43234.013750466336</v>
      </c>
    </row>
    <row r="49" spans="1:7" x14ac:dyDescent="0.2">
      <c r="A49" s="77">
        <v>2000</v>
      </c>
      <c r="B49" s="528">
        <f>medprinc!B89</f>
        <v>40082.845536923232</v>
      </c>
      <c r="C49" s="528">
        <f>medprinc!C89</f>
        <v>35468.992813248617</v>
      </c>
      <c r="D49" s="529">
        <f>medprinc!D89</f>
        <v>44696.698260597856</v>
      </c>
      <c r="E49" s="528">
        <f>medprinc!E89</f>
        <v>47003.624622435163</v>
      </c>
      <c r="F49" s="529">
        <f>medprinc!F89</f>
        <v>28115.6640625</v>
      </c>
      <c r="G49" s="583">
        <f>medprinc!G89</f>
        <v>44119.966670138529</v>
      </c>
    </row>
    <row r="50" spans="1:7" x14ac:dyDescent="0.2">
      <c r="A50" s="67">
        <v>2001</v>
      </c>
      <c r="B50" s="524">
        <f>medprinc!B90</f>
        <v>39954.389085088544</v>
      </c>
      <c r="C50" s="524">
        <f>medprinc!C90</f>
        <v>35030.432683757208</v>
      </c>
      <c r="D50" s="525">
        <f>medprinc!D90</f>
        <v>44878.345486419879</v>
      </c>
      <c r="E50" s="524">
        <f>medprinc!E90</f>
        <v>46566.559109733476</v>
      </c>
      <c r="F50" s="525">
        <f>medprinc!F90</f>
        <v>27714.83984375</v>
      </c>
      <c r="G50" s="579">
        <f>medprinc!G90</f>
        <v>44596.976549200946</v>
      </c>
    </row>
    <row r="51" spans="1:7" x14ac:dyDescent="0.2">
      <c r="A51" s="67">
        <v>2002</v>
      </c>
      <c r="B51" s="524">
        <f>medprinc!B91</f>
        <v>40223.799895154647</v>
      </c>
      <c r="C51" s="524">
        <f>medprinc!C91</f>
        <v>35109.433585461447</v>
      </c>
      <c r="D51" s="525">
        <f>medprinc!D91</f>
        <v>44923.487855413267</v>
      </c>
      <c r="E51" s="524">
        <f>medprinc!E91</f>
        <v>46582.201253151601</v>
      </c>
      <c r="F51" s="525">
        <f>medprinc!F91</f>
        <v>27506.998046875</v>
      </c>
      <c r="G51" s="579">
        <f>medprinc!G91</f>
        <v>44370.583389500491</v>
      </c>
    </row>
    <row r="52" spans="1:7" x14ac:dyDescent="0.2">
      <c r="A52" s="67">
        <v>2003</v>
      </c>
      <c r="B52" s="524">
        <f>medprinc!B92</f>
        <v>39788.263473053892</v>
      </c>
      <c r="C52" s="524">
        <f>medprinc!C92</f>
        <v>35051.565440547478</v>
      </c>
      <c r="D52" s="525">
        <f>medprinc!D92</f>
        <v>44930.964194060856</v>
      </c>
      <c r="E52" s="524">
        <f>medprinc!E92</f>
        <v>46284.306489062692</v>
      </c>
      <c r="F52" s="525">
        <f>medprinc!F92</f>
        <v>27878.8515625</v>
      </c>
      <c r="G52" s="579">
        <f>medprinc!G92</f>
        <v>44660.295735060492</v>
      </c>
    </row>
    <row r="53" spans="1:7" x14ac:dyDescent="0.2">
      <c r="A53" s="67">
        <v>2004</v>
      </c>
      <c r="B53" s="524">
        <f>medprinc!B93</f>
        <v>40833.351174546537</v>
      </c>
      <c r="C53" s="524">
        <f>medprinc!C93</f>
        <v>35827.972643473091</v>
      </c>
      <c r="D53" s="525">
        <f>medprinc!D93</f>
        <v>45575.28873030033</v>
      </c>
      <c r="E53" s="524">
        <f>medprinc!E93</f>
        <v>47024.214094558432</v>
      </c>
      <c r="F53" s="525">
        <f>medprinc!F93</f>
        <v>28451.625</v>
      </c>
      <c r="G53" s="579">
        <f>medprinc!G93</f>
        <v>45311.84775498067</v>
      </c>
    </row>
    <row r="54" spans="1:7" x14ac:dyDescent="0.2">
      <c r="A54" s="67">
        <v>2005</v>
      </c>
      <c r="B54" s="524">
        <f>medprinc!B94</f>
        <v>40818.200305033046</v>
      </c>
      <c r="C54" s="524">
        <f>medprinc!C94</f>
        <v>36083.80089661228</v>
      </c>
      <c r="D54" s="525">
        <f>medprinc!D94</f>
        <v>45168.729491149417</v>
      </c>
      <c r="E54" s="524">
        <f>medprinc!E94</f>
        <v>46960.123861903223</v>
      </c>
      <c r="F54" s="525">
        <f>medprinc!F94</f>
        <v>29046.1796875</v>
      </c>
      <c r="G54" s="579">
        <f>medprinc!G94</f>
        <v>44912.816009613161</v>
      </c>
    </row>
    <row r="55" spans="1:7" x14ac:dyDescent="0.2">
      <c r="A55" s="67">
        <v>2006</v>
      </c>
      <c r="B55" s="524">
        <f>medprinc!B95</f>
        <v>41004.330947198345</v>
      </c>
      <c r="C55" s="524">
        <f>medprinc!C95</f>
        <v>36531.131207503982</v>
      </c>
      <c r="D55" s="525">
        <f>medprinc!D95</f>
        <v>45229.019590243021</v>
      </c>
      <c r="E55" s="524">
        <f>medprinc!E95</f>
        <v>46595.830621816298</v>
      </c>
      <c r="F55" s="525">
        <f>medprinc!F95</f>
        <v>30069.841796875</v>
      </c>
      <c r="G55" s="579">
        <f>medprinc!G95</f>
        <v>45229.019590243021</v>
      </c>
    </row>
    <row r="56" spans="1:7" x14ac:dyDescent="0.2">
      <c r="A56" s="67">
        <v>2007</v>
      </c>
      <c r="B56" s="524">
        <f>medprinc!B96</f>
        <v>40608.510220340278</v>
      </c>
      <c r="C56" s="524">
        <f>medprinc!C96</f>
        <v>36378.45707238817</v>
      </c>
      <c r="D56" s="525">
        <f>medprinc!D96</f>
        <v>44596.846045552273</v>
      </c>
      <c r="E56" s="524">
        <f>medprinc!E96</f>
        <v>46893.160611583422</v>
      </c>
      <c r="F56" s="525">
        <f>medprinc!F96</f>
        <v>29126.9375</v>
      </c>
      <c r="G56" s="579">
        <f>medprinc!G96</f>
        <v>44717.704706922334</v>
      </c>
    </row>
    <row r="57" spans="1:7" x14ac:dyDescent="0.2">
      <c r="A57" s="67">
        <v>2008</v>
      </c>
      <c r="B57" s="524">
        <f>medprinc!B97</f>
        <v>38864.195840109562</v>
      </c>
      <c r="C57" s="524">
        <f>medprinc!C97</f>
        <v>34361.636565950532</v>
      </c>
      <c r="D57" s="525">
        <f>medprinc!D97</f>
        <v>43485.243516220151</v>
      </c>
      <c r="E57" s="524">
        <f>medprinc!E97</f>
        <v>43603.731918171703</v>
      </c>
      <c r="F57" s="525">
        <f>medprinc!F97</f>
        <v>28437.216796875</v>
      </c>
      <c r="G57" s="579">
        <f>medprinc!G97</f>
        <v>42181.871094753064</v>
      </c>
    </row>
    <row r="58" spans="1:7" x14ac:dyDescent="0.2">
      <c r="A58" s="72">
        <v>2009</v>
      </c>
      <c r="B58" s="526">
        <f>medprinc!B98</f>
        <v>36892.80426413977</v>
      </c>
      <c r="C58" s="526">
        <f>medprinc!C98</f>
        <v>32793.60379034646</v>
      </c>
      <c r="D58" s="527">
        <f>medprinc!D98</f>
        <v>41577.604805617833</v>
      </c>
      <c r="E58" s="526">
        <f>medprinc!E98</f>
        <v>40640.644697322219</v>
      </c>
      <c r="F58" s="527">
        <f>medprinc!F98</f>
        <v>27288.962890625</v>
      </c>
      <c r="G58" s="584">
        <f>medprinc!G98</f>
        <v>40406.404670248317</v>
      </c>
    </row>
    <row r="59" spans="1:7" x14ac:dyDescent="0.2">
      <c r="A59" s="67">
        <v>2010</v>
      </c>
      <c r="B59" s="524">
        <f>medprinc!B99</f>
        <v>37288.319486286739</v>
      </c>
      <c r="C59" s="524">
        <f>medprinc!C99</f>
        <v>33132.345797412672</v>
      </c>
      <c r="D59" s="525">
        <f>medprinc!D99</f>
        <v>40982.51832084146</v>
      </c>
      <c r="E59" s="524">
        <f>medprinc!E99</f>
        <v>40289.85603936245</v>
      </c>
      <c r="F59" s="525">
        <f>medprinc!F99</f>
        <v>28168.265625</v>
      </c>
      <c r="G59" s="585">
        <f>medprinc!G99</f>
        <v>40405.299752942286</v>
      </c>
    </row>
    <row r="60" spans="1:7" x14ac:dyDescent="0.2">
      <c r="A60" s="67">
        <v>2011</v>
      </c>
      <c r="B60" s="524">
        <f>medprinc!B100</f>
        <v>37278.413611604134</v>
      </c>
      <c r="C60" s="524">
        <f>medprinc!C100</f>
        <v>32759.818022318785</v>
      </c>
      <c r="D60" s="525">
        <f>medprinc!D100</f>
        <v>41345.149641960954</v>
      </c>
      <c r="E60" s="524">
        <f>medprinc!E100</f>
        <v>41458.114531693085</v>
      </c>
      <c r="F60" s="525">
        <f>medprinc!F100</f>
        <v>26998.609375</v>
      </c>
      <c r="G60" s="585">
        <f>medprinc!G100</f>
        <v>40215.500744639612</v>
      </c>
    </row>
    <row r="61" spans="1:7" x14ac:dyDescent="0.2">
      <c r="A61" s="67">
        <v>2012</v>
      </c>
      <c r="B61" s="524">
        <f>medprinc!B101</f>
        <v>37099.24</v>
      </c>
      <c r="C61" s="524">
        <f>medprinc!C101</f>
        <v>32669.48</v>
      </c>
      <c r="D61" s="525">
        <f>medprinc!D101</f>
        <v>40310.815999999999</v>
      </c>
      <c r="E61" s="524">
        <f>medprinc!E101</f>
        <v>40864.536</v>
      </c>
      <c r="F61" s="525">
        <f>medprinc!F101</f>
        <v>27243.0234375</v>
      </c>
      <c r="G61" s="585">
        <f>medprinc!G101</f>
        <v>39646.351999999999</v>
      </c>
    </row>
    <row r="62" spans="1:7" x14ac:dyDescent="0.2">
      <c r="A62" s="67">
        <v>2013</v>
      </c>
      <c r="B62" s="524">
        <f>medprinc!B102</f>
        <v>38479.952885747938</v>
      </c>
      <c r="C62" s="524">
        <f>medprinc!C102</f>
        <v>34240.636042402824</v>
      </c>
      <c r="D62" s="525">
        <f>medprinc!D102</f>
        <v>43806.274047899489</v>
      </c>
      <c r="E62" s="524">
        <f>medprinc!E102</f>
        <v>43262.771888496267</v>
      </c>
      <c r="F62" s="525">
        <f>medprinc!F102</f>
        <v>27718.609375</v>
      </c>
      <c r="G62" s="585">
        <f>medprinc!G102</f>
        <v>41088.763250883392</v>
      </c>
    </row>
    <row r="63" spans="1:7" x14ac:dyDescent="0.2">
      <c r="A63" s="67">
        <v>2014</v>
      </c>
      <c r="B63" s="524">
        <f>medprinc!B103</f>
        <v>38875.53138139876</v>
      </c>
      <c r="C63" s="524">
        <f>medprinc!C103</f>
        <v>34817.096786637354</v>
      </c>
      <c r="D63" s="525">
        <f>medprinc!D103</f>
        <v>44322.377811210128</v>
      </c>
      <c r="E63" s="524">
        <f>medprinc!E103</f>
        <v>44108.775990433212</v>
      </c>
      <c r="F63" s="525">
        <f>medprinc!F103</f>
        <v>28302.2421875</v>
      </c>
      <c r="G63" s="585">
        <f>medprinc!G103</f>
        <v>41438.753230721755</v>
      </c>
    </row>
    <row r="64" spans="1:7" x14ac:dyDescent="0.2">
      <c r="A64" s="67">
        <v>2015</v>
      </c>
      <c r="B64" s="524">
        <f>medprinc!B104</f>
        <v>39233.047181612441</v>
      </c>
      <c r="C64" s="524">
        <f>medprinc!C104</f>
        <v>35003.069048824036</v>
      </c>
      <c r="D64" s="525">
        <f>medprinc!D104</f>
        <v>44732.018754237368</v>
      </c>
      <c r="E64" s="524">
        <f>medprinc!E104</f>
        <v>44414.770394278239</v>
      </c>
      <c r="F64" s="525">
        <f>medprinc!F104</f>
        <v>28658.1015625</v>
      </c>
      <c r="G64" s="585">
        <f>medprinc!G104</f>
        <v>41982.532967924904</v>
      </c>
    </row>
    <row r="65" spans="1:7" x14ac:dyDescent="0.2">
      <c r="A65" s="67">
        <v>2016</v>
      </c>
      <c r="B65" s="524">
        <f>medprinc!B105</f>
        <v>38957.957578444039</v>
      </c>
      <c r="C65" s="524">
        <f>medprinc!C105</f>
        <v>34989.050372061</v>
      </c>
      <c r="D65" s="525">
        <f>medprinc!D105</f>
        <v>44389.093755599773</v>
      </c>
      <c r="E65" s="524">
        <f>medprinc!E105</f>
        <v>44180.203902632245</v>
      </c>
      <c r="F65" s="525">
        <f>medprinc!F105</f>
        <v>28722.35546875</v>
      </c>
      <c r="G65" s="585">
        <f>medprinc!G105</f>
        <v>41464.635814054382</v>
      </c>
    </row>
    <row r="66" spans="1:7" x14ac:dyDescent="0.2">
      <c r="A66" s="67">
        <v>2017</v>
      </c>
      <c r="B66" s="524">
        <f>medprinc!B106</f>
        <v>40159.900829810271</v>
      </c>
      <c r="C66" s="524">
        <f>medprinc!C106</f>
        <v>35549.708132510619</v>
      </c>
      <c r="D66" s="525">
        <f>medprinc!D106</f>
        <v>44052.952440863301</v>
      </c>
      <c r="E66" s="524">
        <f>medprinc!E106</f>
        <v>44462.747347289936</v>
      </c>
      <c r="F66" s="525">
        <f>medprinc!F106</f>
        <v>29505.232421875</v>
      </c>
      <c r="G66" s="585">
        <f>medprinc!G106</f>
        <v>43848.054987649986</v>
      </c>
    </row>
    <row r="67" spans="1:7" x14ac:dyDescent="0.2">
      <c r="A67" s="67">
        <v>2018</v>
      </c>
      <c r="B67" s="524">
        <f>medprinc!B107</f>
        <v>41000</v>
      </c>
      <c r="C67" s="524">
        <f>medprinc!C107</f>
        <v>36500</v>
      </c>
      <c r="D67" s="525">
        <f>medprinc!D107</f>
        <v>45100</v>
      </c>
      <c r="E67" s="524">
        <f>medprinc!E107</f>
        <v>45600</v>
      </c>
      <c r="F67" s="525">
        <f>medprinc!F107</f>
        <v>30000</v>
      </c>
      <c r="G67" s="585">
        <f>medprinc!G107</f>
        <v>45100</v>
      </c>
    </row>
    <row r="68" spans="1:7" x14ac:dyDescent="0.2">
      <c r="A68" s="67">
        <v>2019</v>
      </c>
      <c r="B68" s="524">
        <f>medprinc!B108</f>
        <v>41240.317775571006</v>
      </c>
      <c r="C68" s="524">
        <f>medprinc!C108</f>
        <v>36625.329834019009</v>
      </c>
      <c r="D68" s="525">
        <f>medprinc!D108</f>
        <v>45658.923251525041</v>
      </c>
      <c r="E68" s="524">
        <f>medprinc!E108</f>
        <v>45855.305717122996</v>
      </c>
      <c r="F68" s="525">
        <f>medprinc!F108</f>
        <v>30144.708984375</v>
      </c>
      <c r="G68" s="585">
        <f>medprinc!G108</f>
        <v>45364.349553128101</v>
      </c>
    </row>
    <row r="69" spans="1:7" ht="17" thickBot="1" x14ac:dyDescent="0.25">
      <c r="A69" s="1105">
        <v>2020</v>
      </c>
      <c r="B69" s="1107"/>
      <c r="C69" s="1107"/>
      <c r="D69" s="1108"/>
      <c r="E69" s="1107"/>
      <c r="F69" s="1108"/>
      <c r="G69" s="1127"/>
    </row>
    <row r="70" spans="1:7" ht="17" thickTop="1" x14ac:dyDescent="0.2">
      <c r="A70" s="61"/>
      <c r="B70" s="60"/>
      <c r="C70" s="60"/>
      <c r="D70" s="59"/>
      <c r="E70" s="58"/>
      <c r="F70" s="60"/>
      <c r="G70" s="60"/>
    </row>
    <row r="71" spans="1:7" x14ac:dyDescent="0.2">
      <c r="B71" s="57"/>
      <c r="C71" s="57"/>
      <c r="F71" s="57"/>
      <c r="G71" s="57"/>
    </row>
    <row r="73" spans="1:7" x14ac:dyDescent="0.2">
      <c r="A73" s="211"/>
      <c r="B73" s="212"/>
      <c r="C73" s="212"/>
      <c r="D73" s="212"/>
      <c r="E73" s="212"/>
      <c r="F73" s="212"/>
      <c r="G73" s="212"/>
    </row>
    <row r="74" spans="1:7" x14ac:dyDescent="0.2">
      <c r="A74" s="211"/>
      <c r="B74" s="212"/>
      <c r="C74" s="212"/>
      <c r="D74" s="212"/>
      <c r="E74" s="212"/>
      <c r="F74" s="212"/>
      <c r="G74" s="212"/>
    </row>
  </sheetData>
  <mergeCells count="2">
    <mergeCell ref="B7:G7"/>
    <mergeCell ref="A4:G4"/>
  </mergeCells>
  <hyperlinks>
    <hyperlink ref="A1" location="Index!A1" display="Back to index" xr:uid="{00000000-0004-0000-10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6" tint="-0.24994659260841701"/>
  </sheetPr>
  <dimension ref="A1"/>
  <sheetViews>
    <sheetView workbookViewId="0">
      <selection activeCell="D32" sqref="D32"/>
    </sheetView>
  </sheetViews>
  <sheetFormatPr baseColWidth="10" defaultRowHeight="16" x14ac:dyDescent="0.2"/>
  <sheetData/>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6" tint="0.39997558519241921"/>
  </sheetPr>
  <dimension ref="A1:Z119"/>
  <sheetViews>
    <sheetView workbookViewId="0">
      <pane xSplit="1" ySplit="9" topLeftCell="B90" activePane="bottomRight" state="frozen"/>
      <selection activeCell="D32" sqref="D32"/>
      <selection pane="topRight" activeCell="D32" sqref="D32"/>
      <selection pane="bottomLeft" activeCell="D32" sqref="D32"/>
      <selection pane="bottomRight" activeCell="G115" sqref="G113:G115"/>
    </sheetView>
  </sheetViews>
  <sheetFormatPr baseColWidth="10" defaultColWidth="10.83203125" defaultRowHeight="16" x14ac:dyDescent="0.2"/>
  <cols>
    <col min="1" max="10" width="10.83203125" style="4"/>
    <col min="11" max="11" width="10.83203125" style="4" customWidth="1"/>
    <col min="12" max="20" width="10.83203125" style="4"/>
    <col min="21" max="23" width="11" style="4" customWidth="1"/>
    <col min="24" max="16384" width="10.83203125" style="4"/>
  </cols>
  <sheetData>
    <row r="1" spans="1:26" x14ac:dyDescent="0.2">
      <c r="A1" s="52" t="s">
        <v>37</v>
      </c>
      <c r="D1" s="198"/>
    </row>
    <row r="2" spans="1:26" x14ac:dyDescent="0.2">
      <c r="B2" s="51"/>
      <c r="C2" s="51"/>
      <c r="D2" s="199"/>
    </row>
    <row r="3" spans="1:26" ht="17" thickBot="1" x14ac:dyDescent="0.25">
      <c r="D3" s="198"/>
    </row>
    <row r="4" spans="1:26" ht="25" customHeight="1" thickTop="1" x14ac:dyDescent="0.2">
      <c r="A4" s="1365" t="s">
        <v>229</v>
      </c>
      <c r="B4" s="1366"/>
      <c r="C4" s="1366"/>
      <c r="D4" s="1366"/>
      <c r="E4" s="1366"/>
      <c r="F4" s="1366"/>
      <c r="G4" s="1366"/>
      <c r="H4" s="1366"/>
      <c r="I4" s="1366"/>
      <c r="J4" s="1366"/>
      <c r="K4" s="1366"/>
      <c r="L4" s="1366"/>
      <c r="M4" s="1366"/>
      <c r="N4" s="1366"/>
      <c r="O4" s="1366"/>
      <c r="P4" s="1366"/>
      <c r="Q4" s="1366"/>
      <c r="R4" s="1366"/>
      <c r="S4" s="1367"/>
      <c r="T4" s="496"/>
    </row>
    <row r="5" spans="1:26" x14ac:dyDescent="0.2">
      <c r="A5" s="49"/>
      <c r="B5" s="50"/>
      <c r="C5" s="50"/>
      <c r="D5" s="50"/>
      <c r="E5" s="50"/>
      <c r="F5" s="50"/>
      <c r="G5" s="50"/>
      <c r="H5" s="50"/>
      <c r="I5" s="50"/>
      <c r="J5" s="50"/>
      <c r="K5" s="50"/>
      <c r="L5" s="50"/>
      <c r="M5" s="50"/>
      <c r="N5" s="50"/>
      <c r="O5" s="50"/>
      <c r="P5" s="50"/>
      <c r="Q5" s="50"/>
      <c r="R5" s="50"/>
      <c r="S5" s="499"/>
      <c r="T5" s="495"/>
    </row>
    <row r="6" spans="1:26" x14ac:dyDescent="0.2">
      <c r="A6" s="49"/>
      <c r="B6" s="45" t="s">
        <v>36</v>
      </c>
      <c r="C6" s="45" t="s">
        <v>35</v>
      </c>
      <c r="D6" s="45" t="s">
        <v>34</v>
      </c>
      <c r="E6" s="45" t="s">
        <v>33</v>
      </c>
      <c r="F6" s="45" t="s">
        <v>32</v>
      </c>
      <c r="G6" s="45" t="s">
        <v>31</v>
      </c>
      <c r="H6" s="45" t="s">
        <v>30</v>
      </c>
      <c r="I6" s="48" t="s">
        <v>29</v>
      </c>
      <c r="J6" s="47" t="s">
        <v>28</v>
      </c>
      <c r="K6" s="47" t="s">
        <v>27</v>
      </c>
      <c r="L6" s="45" t="s">
        <v>26</v>
      </c>
      <c r="M6" s="46" t="s">
        <v>25</v>
      </c>
      <c r="N6" s="45" t="s">
        <v>24</v>
      </c>
      <c r="O6" s="45" t="s">
        <v>23</v>
      </c>
      <c r="P6" s="45" t="s">
        <v>22</v>
      </c>
      <c r="Q6" s="46" t="s">
        <v>21</v>
      </c>
      <c r="R6" s="46" t="s">
        <v>54</v>
      </c>
      <c r="S6" s="44" t="s">
        <v>53</v>
      </c>
      <c r="T6" s="46"/>
      <c r="V6" s="480"/>
    </row>
    <row r="7" spans="1:26" ht="35" customHeight="1" x14ac:dyDescent="0.2">
      <c r="A7" s="43"/>
      <c r="B7" s="1368" t="s">
        <v>1061</v>
      </c>
      <c r="C7" s="1369"/>
      <c r="D7" s="1369"/>
      <c r="E7" s="1369"/>
      <c r="F7" s="1369"/>
      <c r="G7" s="1369"/>
      <c r="H7" s="1369"/>
      <c r="I7" s="1369"/>
      <c r="J7" s="1369"/>
      <c r="K7" s="1369"/>
      <c r="L7" s="1369"/>
      <c r="M7" s="1369"/>
      <c r="N7" s="1369"/>
      <c r="O7" s="1369"/>
      <c r="P7" s="1369"/>
      <c r="Q7" s="1369"/>
      <c r="R7" s="1369"/>
      <c r="S7" s="1395"/>
      <c r="T7" s="50"/>
      <c r="V7" s="595"/>
      <c r="W7" s="595"/>
      <c r="X7" s="595"/>
      <c r="Y7" s="595"/>
      <c r="Z7" s="595"/>
    </row>
    <row r="8" spans="1:26" ht="21" customHeight="1" x14ac:dyDescent="0.2">
      <c r="A8" s="405"/>
      <c r="B8" s="1370" t="s">
        <v>46</v>
      </c>
      <c r="C8" s="1371"/>
      <c r="D8" s="1371"/>
      <c r="E8" s="1371"/>
      <c r="F8" s="1371"/>
      <c r="G8" s="1371"/>
      <c r="H8" s="1371"/>
      <c r="I8" s="1371"/>
      <c r="J8" s="1371"/>
      <c r="K8" s="1371"/>
      <c r="L8" s="1371"/>
      <c r="M8" s="1371"/>
      <c r="N8" s="1371"/>
      <c r="O8" s="1371"/>
      <c r="P8" s="1371"/>
      <c r="Q8" s="1371"/>
      <c r="R8" s="1371"/>
      <c r="S8" s="1396"/>
      <c r="T8" s="497"/>
      <c r="V8" s="595"/>
      <c r="W8" s="595"/>
      <c r="X8" s="595"/>
      <c r="Y8" s="595"/>
      <c r="Z8" s="595"/>
    </row>
    <row r="9" spans="1:26" s="27" customFormat="1" ht="31" customHeight="1" x14ac:dyDescent="0.2">
      <c r="A9" s="42"/>
      <c r="B9" s="292" t="s">
        <v>16</v>
      </c>
      <c r="C9" s="481" t="s">
        <v>15</v>
      </c>
      <c r="D9" s="482" t="s">
        <v>59</v>
      </c>
      <c r="E9" s="293" t="s">
        <v>14</v>
      </c>
      <c r="F9" s="41" t="s">
        <v>13</v>
      </c>
      <c r="G9" s="41" t="s">
        <v>12</v>
      </c>
      <c r="H9" s="41" t="s">
        <v>11</v>
      </c>
      <c r="I9" s="41" t="s">
        <v>10</v>
      </c>
      <c r="J9" s="41" t="s">
        <v>9</v>
      </c>
      <c r="K9" s="491" t="s">
        <v>139</v>
      </c>
      <c r="L9" s="406" t="s">
        <v>8</v>
      </c>
      <c r="M9" s="40" t="s">
        <v>7</v>
      </c>
      <c r="N9" s="40" t="s">
        <v>6</v>
      </c>
      <c r="O9" s="40" t="s">
        <v>5</v>
      </c>
      <c r="P9" s="40" t="s">
        <v>4</v>
      </c>
      <c r="Q9" s="40" t="s">
        <v>3</v>
      </c>
      <c r="R9" s="40" t="s">
        <v>2</v>
      </c>
      <c r="S9" s="39" t="s">
        <v>140</v>
      </c>
      <c r="T9" s="498"/>
      <c r="V9" s="595"/>
      <c r="W9" s="595"/>
      <c r="X9" s="595"/>
      <c r="Y9" s="595"/>
      <c r="Z9" s="595"/>
    </row>
    <row r="10" spans="1:26" s="27" customFormat="1" ht="15" customHeight="1" x14ac:dyDescent="0.2">
      <c r="A10" s="38">
        <v>1913</v>
      </c>
      <c r="B10" s="304">
        <f>'TB2'!B10</f>
        <v>0.5688171138417446</v>
      </c>
      <c r="C10" s="415"/>
      <c r="D10" s="415"/>
      <c r="E10" s="305">
        <f>TB2b!B10</f>
        <v>0.43118288615825545</v>
      </c>
      <c r="F10" s="37">
        <f>TB2b!J10</f>
        <v>0.32868423401783603</v>
      </c>
      <c r="G10" s="37">
        <f>TB2b!R10</f>
        <v>0.20430686397266487</v>
      </c>
      <c r="H10" s="37">
        <f>TB2c!B10</f>
        <v>0.17405682786462587</v>
      </c>
      <c r="I10" s="37">
        <f>TB2c!J10</f>
        <v>9.228303270579899E-2</v>
      </c>
      <c r="J10" s="37">
        <f>TB2c!R10</f>
        <v>3.1715115488629771E-2</v>
      </c>
      <c r="K10" s="37"/>
      <c r="L10" s="308">
        <f>E10-G10</f>
        <v>0.22687602218559058</v>
      </c>
      <c r="M10" s="309">
        <f>E10-F10</f>
        <v>0.10249865214041942</v>
      </c>
      <c r="N10" s="36"/>
      <c r="O10" s="35">
        <f t="shared" ref="O10:O73" si="0">G10-I10</f>
        <v>0.11202383126686588</v>
      </c>
      <c r="P10" s="35">
        <f t="shared" ref="P10:R41" si="1">G10-H10</f>
        <v>3.0250036108039002E-2</v>
      </c>
      <c r="Q10" s="35">
        <f t="shared" si="1"/>
        <v>8.1773795158826879E-2</v>
      </c>
      <c r="R10" s="35">
        <f t="shared" si="1"/>
        <v>6.0567917217169219E-2</v>
      </c>
      <c r="S10" s="34"/>
      <c r="T10" s="13"/>
      <c r="V10" s="2"/>
      <c r="W10" s="2"/>
      <c r="X10" s="2"/>
      <c r="Y10" s="2"/>
      <c r="Z10" s="2"/>
    </row>
    <row r="11" spans="1:26" s="27" customFormat="1" ht="15" customHeight="1" x14ac:dyDescent="0.2">
      <c r="A11" s="30">
        <v>1914</v>
      </c>
      <c r="B11" s="306">
        <f>'TB2'!B11</f>
        <v>0.56258328453769124</v>
      </c>
      <c r="C11" s="415"/>
      <c r="D11" s="415"/>
      <c r="E11" s="307">
        <f>TB2b!B11</f>
        <v>0.43741671546230881</v>
      </c>
      <c r="F11" s="33">
        <f>TB2b!J11</f>
        <v>0.33561804126553141</v>
      </c>
      <c r="G11" s="33">
        <f>TB2b!R11</f>
        <v>0.20918811398278123</v>
      </c>
      <c r="H11" s="33">
        <f>TB2c!B11</f>
        <v>0.17929103092270871</v>
      </c>
      <c r="I11" s="33">
        <f>TB2c!J11</f>
        <v>9.3588954750575437E-2</v>
      </c>
      <c r="J11" s="33">
        <f>TB2c!R11</f>
        <v>3.4594472884288539E-2</v>
      </c>
      <c r="K11" s="33"/>
      <c r="L11" s="310">
        <f t="shared" ref="L11:L74" si="2">E11-G11</f>
        <v>0.22822860147952759</v>
      </c>
      <c r="M11" s="311">
        <f t="shared" ref="M11:N74" si="3">E11-F11</f>
        <v>0.10179867419677741</v>
      </c>
      <c r="N11" s="32"/>
      <c r="O11" s="13">
        <f t="shared" si="0"/>
        <v>0.11559915923220579</v>
      </c>
      <c r="P11" s="13">
        <f t="shared" si="1"/>
        <v>2.9897083060072521E-2</v>
      </c>
      <c r="Q11" s="13">
        <f t="shared" si="1"/>
        <v>8.5702076172133268E-2</v>
      </c>
      <c r="R11" s="13">
        <f t="shared" si="1"/>
        <v>5.8994481866286898E-2</v>
      </c>
      <c r="S11" s="12"/>
      <c r="T11" s="13"/>
      <c r="V11" s="2"/>
      <c r="W11" s="2"/>
      <c r="X11" s="2"/>
      <c r="Y11" s="2"/>
      <c r="Z11" s="2"/>
    </row>
    <row r="12" spans="1:26" s="27" customFormat="1" ht="15" customHeight="1" x14ac:dyDescent="0.2">
      <c r="A12" s="30">
        <v>1915</v>
      </c>
      <c r="B12" s="306">
        <f>'TB2'!B12</f>
        <v>0.56977769681224233</v>
      </c>
      <c r="C12" s="415"/>
      <c r="D12" s="415"/>
      <c r="E12" s="307">
        <f>TB2b!B12</f>
        <v>0.43022230318775773</v>
      </c>
      <c r="F12" s="33">
        <f>TB2b!J12</f>
        <v>0.32812944680617812</v>
      </c>
      <c r="G12" s="33">
        <f>TB2b!R12</f>
        <v>0.20277927965118467</v>
      </c>
      <c r="H12" s="33">
        <f>TB2c!B12</f>
        <v>0.17406674018159135</v>
      </c>
      <c r="I12" s="33">
        <f>TB2c!J12</f>
        <v>9.6740589301638771E-2</v>
      </c>
      <c r="J12" s="33">
        <f>TB2c!R12</f>
        <v>4.28270227087727E-2</v>
      </c>
      <c r="K12" s="33"/>
      <c r="L12" s="310">
        <f t="shared" si="2"/>
        <v>0.22744302353657306</v>
      </c>
      <c r="M12" s="311">
        <f t="shared" si="3"/>
        <v>0.10209285638157961</v>
      </c>
      <c r="N12" s="32"/>
      <c r="O12" s="13">
        <f t="shared" si="0"/>
        <v>0.1060386903495459</v>
      </c>
      <c r="P12" s="13">
        <f t="shared" si="1"/>
        <v>2.8712539469593318E-2</v>
      </c>
      <c r="Q12" s="13">
        <f t="shared" si="1"/>
        <v>7.7326150879952579E-2</v>
      </c>
      <c r="R12" s="13">
        <f t="shared" si="1"/>
        <v>5.3913566592866072E-2</v>
      </c>
      <c r="S12" s="12"/>
      <c r="T12" s="13"/>
      <c r="V12" s="2"/>
      <c r="W12" s="2"/>
      <c r="X12" s="2"/>
      <c r="Y12" s="2"/>
      <c r="Z12" s="2"/>
    </row>
    <row r="13" spans="1:26" s="27" customFormat="1" ht="15" customHeight="1" x14ac:dyDescent="0.2">
      <c r="A13" s="30">
        <v>1916</v>
      </c>
      <c r="B13" s="306">
        <f>'TB2'!B13</f>
        <v>0.55565481513125137</v>
      </c>
      <c r="C13" s="415"/>
      <c r="D13" s="415"/>
      <c r="E13" s="307">
        <f>TB2b!B13</f>
        <v>0.44434518486874863</v>
      </c>
      <c r="F13" s="33">
        <f>TB2b!J13</f>
        <v>0.34821969357636479</v>
      </c>
      <c r="G13" s="33">
        <f>TB2b!R13</f>
        <v>0.21372245572669954</v>
      </c>
      <c r="H13" s="33">
        <f>TB2c!B13</f>
        <v>0.18037432661037864</v>
      </c>
      <c r="I13" s="33">
        <f>TB2c!J13</f>
        <v>0.11395761067356429</v>
      </c>
      <c r="J13" s="33">
        <f>TB2c!R13</f>
        <v>4.9522267616946461E-2</v>
      </c>
      <c r="K13" s="33"/>
      <c r="L13" s="310">
        <f t="shared" si="2"/>
        <v>0.23062272914204909</v>
      </c>
      <c r="M13" s="311">
        <f t="shared" si="3"/>
        <v>9.6125491292383847E-2</v>
      </c>
      <c r="N13" s="32"/>
      <c r="O13" s="13">
        <f t="shared" si="0"/>
        <v>9.9764845053135251E-2</v>
      </c>
      <c r="P13" s="13">
        <f t="shared" si="1"/>
        <v>3.3348129116320901E-2</v>
      </c>
      <c r="Q13" s="13">
        <f t="shared" si="1"/>
        <v>6.6416715936814349E-2</v>
      </c>
      <c r="R13" s="13">
        <f t="shared" si="1"/>
        <v>6.4435343056617828E-2</v>
      </c>
      <c r="S13" s="12"/>
      <c r="T13" s="13"/>
      <c r="V13" s="2"/>
      <c r="W13" s="2"/>
      <c r="X13" s="2"/>
      <c r="Y13" s="2"/>
      <c r="Z13" s="2"/>
    </row>
    <row r="14" spans="1:26" s="27" customFormat="1" ht="15" customHeight="1" x14ac:dyDescent="0.2">
      <c r="A14" s="30">
        <v>1917</v>
      </c>
      <c r="B14" s="301">
        <f>'TB2'!B14</f>
        <v>0.55015442627035216</v>
      </c>
      <c r="C14" s="415"/>
      <c r="D14" s="415"/>
      <c r="E14" s="298">
        <f>TB2b!B14</f>
        <v>0.44984557372964784</v>
      </c>
      <c r="F14" s="25">
        <f>TB2b!J14</f>
        <v>0.35779507150113293</v>
      </c>
      <c r="G14" s="25">
        <f>TB2b!R14</f>
        <v>0.21301084224604105</v>
      </c>
      <c r="H14" s="25">
        <f>TB2c!B14</f>
        <v>0.17424705909047411</v>
      </c>
      <c r="I14" s="25">
        <f>TB2c!J14</f>
        <v>0.1025856740558214</v>
      </c>
      <c r="J14" s="25">
        <f>TB2c!R14</f>
        <v>3.9506751492006748E-2</v>
      </c>
      <c r="K14" s="25"/>
      <c r="L14" s="53">
        <f t="shared" si="2"/>
        <v>0.23683473148360679</v>
      </c>
      <c r="M14" s="13">
        <f t="shared" si="3"/>
        <v>9.2050502228514908E-2</v>
      </c>
      <c r="N14" s="13">
        <f t="shared" si="3"/>
        <v>0.14478422925509188</v>
      </c>
      <c r="O14" s="13">
        <f t="shared" si="0"/>
        <v>0.11042516819021965</v>
      </c>
      <c r="P14" s="13">
        <f t="shared" si="1"/>
        <v>3.8763783155566944E-2</v>
      </c>
      <c r="Q14" s="13">
        <f t="shared" si="1"/>
        <v>7.1661385034652705E-2</v>
      </c>
      <c r="R14" s="13">
        <f t="shared" si="1"/>
        <v>6.3078922563814657E-2</v>
      </c>
      <c r="S14" s="12"/>
      <c r="T14" s="13"/>
      <c r="U14" s="11"/>
      <c r="V14" s="2"/>
      <c r="W14" s="2"/>
      <c r="X14" s="2"/>
      <c r="Y14" s="2"/>
      <c r="Z14" s="2"/>
    </row>
    <row r="15" spans="1:26" s="27" customFormat="1" ht="15" customHeight="1" x14ac:dyDescent="0.2">
      <c r="A15" s="30">
        <v>1918</v>
      </c>
      <c r="B15" s="301">
        <f>'TB2'!B15</f>
        <v>0.56023766102594275</v>
      </c>
      <c r="C15" s="415"/>
      <c r="D15" s="415"/>
      <c r="E15" s="298">
        <f>TB2b!B15</f>
        <v>0.43976233897405731</v>
      </c>
      <c r="F15" s="25">
        <f>TB2b!J15</f>
        <v>0.3444158753290758</v>
      </c>
      <c r="G15" s="25">
        <f>TB2b!R15</f>
        <v>0.1970044529094373</v>
      </c>
      <c r="H15" s="25">
        <f>TB2c!B15</f>
        <v>0.15486872616835731</v>
      </c>
      <c r="I15" s="25">
        <f>TB2c!J15</f>
        <v>8.4078115501628164E-2</v>
      </c>
      <c r="J15" s="25">
        <f>TB2c!R15</f>
        <v>2.88773730001806E-2</v>
      </c>
      <c r="K15" s="25"/>
      <c r="L15" s="53">
        <f t="shared" si="2"/>
        <v>0.24275788606462001</v>
      </c>
      <c r="M15" s="13">
        <f t="shared" si="3"/>
        <v>9.5346463644981505E-2</v>
      </c>
      <c r="N15" s="13">
        <f t="shared" si="3"/>
        <v>0.1474114224196385</v>
      </c>
      <c r="O15" s="13">
        <f t="shared" si="0"/>
        <v>0.11292633740780914</v>
      </c>
      <c r="P15" s="13">
        <f t="shared" si="1"/>
        <v>4.2135726741079987E-2</v>
      </c>
      <c r="Q15" s="13">
        <f t="shared" si="1"/>
        <v>7.0790610666729148E-2</v>
      </c>
      <c r="R15" s="13">
        <f t="shared" si="1"/>
        <v>5.5200742501447561E-2</v>
      </c>
      <c r="S15" s="12"/>
      <c r="T15" s="13"/>
      <c r="U15" s="11"/>
      <c r="V15" s="2"/>
      <c r="W15" s="2"/>
      <c r="X15" s="2"/>
      <c r="Y15" s="2"/>
      <c r="Z15" s="2"/>
    </row>
    <row r="16" spans="1:26" s="27" customFormat="1" ht="15" customHeight="1" x14ac:dyDescent="0.2">
      <c r="A16" s="29">
        <v>1919</v>
      </c>
      <c r="B16" s="302">
        <f>'TB2'!B16</f>
        <v>0.54098305293848148</v>
      </c>
      <c r="C16" s="413"/>
      <c r="D16" s="414"/>
      <c r="E16" s="299">
        <f>TB2b!B16</f>
        <v>0.45901694706151852</v>
      </c>
      <c r="F16" s="28">
        <f>TB2b!J16</f>
        <v>0.36942991121921259</v>
      </c>
      <c r="G16" s="28">
        <f>TB2b!R16</f>
        <v>0.21640649918603846</v>
      </c>
      <c r="H16" s="28">
        <f>TB2c!B16</f>
        <v>0.16892702971576457</v>
      </c>
      <c r="I16" s="28">
        <f>TB2c!J16</f>
        <v>8.9293418378540532E-2</v>
      </c>
      <c r="J16" s="28">
        <f>TB2c!R16</f>
        <v>2.8939891435741074E-2</v>
      </c>
      <c r="K16" s="28"/>
      <c r="L16" s="54">
        <f t="shared" si="2"/>
        <v>0.24261044787548006</v>
      </c>
      <c r="M16" s="18">
        <f t="shared" si="3"/>
        <v>8.9587035842305929E-2</v>
      </c>
      <c r="N16" s="18">
        <f t="shared" si="3"/>
        <v>0.15302341203317413</v>
      </c>
      <c r="O16" s="18">
        <f t="shared" si="0"/>
        <v>0.12711308080749795</v>
      </c>
      <c r="P16" s="18">
        <f t="shared" si="1"/>
        <v>4.74794694702739E-2</v>
      </c>
      <c r="Q16" s="18">
        <f t="shared" si="1"/>
        <v>7.9633611337224033E-2</v>
      </c>
      <c r="R16" s="18">
        <f t="shared" si="1"/>
        <v>6.0353526942799454E-2</v>
      </c>
      <c r="S16" s="17"/>
      <c r="T16" s="13"/>
      <c r="U16" s="11"/>
      <c r="V16" s="2"/>
      <c r="W16" s="2"/>
      <c r="X16" s="2"/>
      <c r="Y16" s="2"/>
      <c r="Z16" s="2"/>
    </row>
    <row r="17" spans="1:26" s="27" customFormat="1" ht="15" customHeight="1" x14ac:dyDescent="0.2">
      <c r="A17" s="31">
        <v>1920</v>
      </c>
      <c r="B17" s="303">
        <f>'TB2'!B17</f>
        <v>0.55860352656712275</v>
      </c>
      <c r="C17" s="415"/>
      <c r="D17" s="415"/>
      <c r="E17" s="300">
        <f>TB2b!B17</f>
        <v>0.4413964734328773</v>
      </c>
      <c r="F17" s="26">
        <f>TB2b!J17</f>
        <v>0.34358489150973814</v>
      </c>
      <c r="G17" s="26">
        <f>TB2b!R17</f>
        <v>0.19131878206434608</v>
      </c>
      <c r="H17" s="26">
        <f>TB2c!B17</f>
        <v>0.14465450995724025</v>
      </c>
      <c r="I17" s="26">
        <f>TB2c!J17</f>
        <v>6.9019203576421342E-2</v>
      </c>
      <c r="J17" s="26">
        <f>TB2c!R17</f>
        <v>1.902711068029463E-2</v>
      </c>
      <c r="K17" s="26"/>
      <c r="L17" s="55">
        <f t="shared" si="2"/>
        <v>0.2500776913685312</v>
      </c>
      <c r="M17" s="22">
        <f t="shared" si="3"/>
        <v>9.7811581923139157E-2</v>
      </c>
      <c r="N17" s="22">
        <f t="shared" si="3"/>
        <v>0.15226610944539207</v>
      </c>
      <c r="O17" s="22">
        <f t="shared" si="0"/>
        <v>0.12229957848792473</v>
      </c>
      <c r="P17" s="22">
        <f t="shared" si="1"/>
        <v>4.6664272107105831E-2</v>
      </c>
      <c r="Q17" s="22">
        <f t="shared" si="1"/>
        <v>7.5635306380818904E-2</v>
      </c>
      <c r="R17" s="22">
        <f t="shared" si="1"/>
        <v>4.9992092896126716E-2</v>
      </c>
      <c r="S17" s="21"/>
      <c r="T17" s="13"/>
      <c r="U17" s="11"/>
      <c r="V17" s="2"/>
      <c r="W17" s="2"/>
      <c r="X17" s="2"/>
      <c r="Y17" s="2"/>
      <c r="Z17" s="2"/>
    </row>
    <row r="18" spans="1:26" s="27" customFormat="1" ht="15" customHeight="1" x14ac:dyDescent="0.2">
      <c r="A18" s="30">
        <v>1921</v>
      </c>
      <c r="B18" s="301">
        <f>'TB2'!B18</f>
        <v>0.5261836457578174</v>
      </c>
      <c r="C18" s="415"/>
      <c r="D18" s="415"/>
      <c r="E18" s="298">
        <f>TB2b!B18</f>
        <v>0.4738163542421826</v>
      </c>
      <c r="F18" s="25">
        <f>TB2b!J18</f>
        <v>0.35890223050042147</v>
      </c>
      <c r="G18" s="25">
        <f>TB2b!R18</f>
        <v>0.19179998241246404</v>
      </c>
      <c r="H18" s="25">
        <f>TB2c!B18</f>
        <v>0.14520733671017219</v>
      </c>
      <c r="I18" s="25">
        <f>TB2c!J18</f>
        <v>6.949757353481735E-2</v>
      </c>
      <c r="J18" s="25">
        <f>TB2c!R18</f>
        <v>1.9098577890854153E-2</v>
      </c>
      <c r="K18" s="25"/>
      <c r="L18" s="53">
        <f t="shared" si="2"/>
        <v>0.28201637182971856</v>
      </c>
      <c r="M18" s="13">
        <f t="shared" si="3"/>
        <v>0.11491412374176113</v>
      </c>
      <c r="N18" s="13">
        <f t="shared" si="3"/>
        <v>0.16710224808795743</v>
      </c>
      <c r="O18" s="13">
        <f t="shared" si="0"/>
        <v>0.12230240887764669</v>
      </c>
      <c r="P18" s="13">
        <f t="shared" si="1"/>
        <v>4.6592645702291852E-2</v>
      </c>
      <c r="Q18" s="13">
        <f t="shared" si="1"/>
        <v>7.5709763175354841E-2</v>
      </c>
      <c r="R18" s="13">
        <f t="shared" si="1"/>
        <v>5.0398995643963197E-2</v>
      </c>
      <c r="S18" s="12"/>
      <c r="T18" s="13"/>
      <c r="U18" s="11"/>
      <c r="V18" s="2"/>
      <c r="W18" s="2"/>
      <c r="X18" s="2"/>
      <c r="Y18" s="2"/>
      <c r="Z18" s="2"/>
    </row>
    <row r="19" spans="1:26" s="27" customFormat="1" ht="15" customHeight="1" x14ac:dyDescent="0.2">
      <c r="A19" s="30">
        <v>1922</v>
      </c>
      <c r="B19" s="301">
        <f>'TB2'!B19</f>
        <v>0.53907809570707155</v>
      </c>
      <c r="C19" s="415"/>
      <c r="D19" s="415"/>
      <c r="E19" s="298">
        <f>TB2b!B19</f>
        <v>0.4609219042929284</v>
      </c>
      <c r="F19" s="25">
        <f>TB2b!J19</f>
        <v>0.349176281779634</v>
      </c>
      <c r="G19" s="25">
        <f>TB2b!R19</f>
        <v>0.18577782585487698</v>
      </c>
      <c r="H19" s="25">
        <f>TB2c!B19</f>
        <v>0.14108398654034621</v>
      </c>
      <c r="I19" s="25">
        <f>TB2c!J19</f>
        <v>6.8743753037564581E-2</v>
      </c>
      <c r="J19" s="25">
        <f>TB2c!R19</f>
        <v>2.1007943905792179E-2</v>
      </c>
      <c r="K19" s="25"/>
      <c r="L19" s="53">
        <f t="shared" si="2"/>
        <v>0.27514407843805144</v>
      </c>
      <c r="M19" s="13">
        <f t="shared" si="3"/>
        <v>0.1117456225132944</v>
      </c>
      <c r="N19" s="13">
        <f t="shared" si="3"/>
        <v>0.16339845592475702</v>
      </c>
      <c r="O19" s="13">
        <f t="shared" si="0"/>
        <v>0.1170340728173124</v>
      </c>
      <c r="P19" s="13">
        <f t="shared" si="1"/>
        <v>4.4693839314530776E-2</v>
      </c>
      <c r="Q19" s="13">
        <f t="shared" si="1"/>
        <v>7.2340233502781626E-2</v>
      </c>
      <c r="R19" s="13">
        <f t="shared" si="1"/>
        <v>4.7735809131772403E-2</v>
      </c>
      <c r="S19" s="12"/>
      <c r="T19" s="13"/>
      <c r="U19" s="11"/>
      <c r="V19" s="2"/>
      <c r="W19" s="2"/>
      <c r="X19" s="2"/>
      <c r="Y19" s="2"/>
      <c r="Z19" s="2"/>
    </row>
    <row r="20" spans="1:26" s="27" customFormat="1" ht="15" customHeight="1" x14ac:dyDescent="0.2">
      <c r="A20" s="30">
        <v>1923</v>
      </c>
      <c r="B20" s="301">
        <f>'TB2'!B20</f>
        <v>0.56307717531289181</v>
      </c>
      <c r="C20" s="415"/>
      <c r="D20" s="415"/>
      <c r="E20" s="298">
        <f>TB2b!B20</f>
        <v>0.43692282468710814</v>
      </c>
      <c r="F20" s="25">
        <f>TB2b!J20</f>
        <v>0.33079172631999082</v>
      </c>
      <c r="G20" s="25">
        <f>TB2b!R20</f>
        <v>0.17705646037321343</v>
      </c>
      <c r="H20" s="25">
        <f>TB2c!B20</f>
        <v>0.13507873609793966</v>
      </c>
      <c r="I20" s="25">
        <f>TB2c!J20</f>
        <v>6.5711094417425397E-2</v>
      </c>
      <c r="J20" s="25">
        <f>TB2c!R20</f>
        <v>1.9701921219280483E-2</v>
      </c>
      <c r="K20" s="25"/>
      <c r="L20" s="53">
        <f t="shared" si="2"/>
        <v>0.2598663643138947</v>
      </c>
      <c r="M20" s="13">
        <f t="shared" si="3"/>
        <v>0.10613109836711732</v>
      </c>
      <c r="N20" s="13">
        <f t="shared" si="3"/>
        <v>0.15373526594677739</v>
      </c>
      <c r="O20" s="13">
        <f t="shared" si="0"/>
        <v>0.11134536595578803</v>
      </c>
      <c r="P20" s="13">
        <f t="shared" si="1"/>
        <v>4.197772427527377E-2</v>
      </c>
      <c r="Q20" s="13">
        <f t="shared" si="1"/>
        <v>6.9367641680514264E-2</v>
      </c>
      <c r="R20" s="13">
        <f t="shared" si="1"/>
        <v>4.6009173198144918E-2</v>
      </c>
      <c r="S20" s="12"/>
      <c r="T20" s="13"/>
      <c r="U20" s="11"/>
      <c r="V20" s="2"/>
      <c r="W20" s="2"/>
      <c r="X20" s="2"/>
      <c r="Y20" s="2"/>
      <c r="Z20" s="2"/>
    </row>
    <row r="21" spans="1:26" s="27" customFormat="1" ht="15" customHeight="1" x14ac:dyDescent="0.2">
      <c r="A21" s="30">
        <v>1924</v>
      </c>
      <c r="B21" s="301">
        <f>'TB2'!B21</f>
        <v>0.54293383375261861</v>
      </c>
      <c r="C21" s="415"/>
      <c r="D21" s="415"/>
      <c r="E21" s="298">
        <f>TB2b!B21</f>
        <v>0.45706616624738139</v>
      </c>
      <c r="F21" s="25">
        <f>TB2b!J21</f>
        <v>0.34446291871893864</v>
      </c>
      <c r="G21" s="25">
        <f>TB2b!R21</f>
        <v>0.18473251488057832</v>
      </c>
      <c r="H21" s="25">
        <f>TB2c!B21</f>
        <v>0.14113256816247002</v>
      </c>
      <c r="I21" s="25">
        <f>TB2c!J21</f>
        <v>6.8884734145046589E-2</v>
      </c>
      <c r="J21" s="25">
        <f>TB2c!R21</f>
        <v>2.0781142066245373E-2</v>
      </c>
      <c r="K21" s="25"/>
      <c r="L21" s="53">
        <f t="shared" si="2"/>
        <v>0.2723336513668031</v>
      </c>
      <c r="M21" s="13">
        <f t="shared" si="3"/>
        <v>0.11260324752844275</v>
      </c>
      <c r="N21" s="13">
        <f t="shared" si="3"/>
        <v>0.15973040383836032</v>
      </c>
      <c r="O21" s="13">
        <f t="shared" si="0"/>
        <v>0.11584778073553173</v>
      </c>
      <c r="P21" s="13">
        <f t="shared" si="1"/>
        <v>4.3599946718108296E-2</v>
      </c>
      <c r="Q21" s="13">
        <f t="shared" si="1"/>
        <v>7.2247834017423435E-2</v>
      </c>
      <c r="R21" s="13">
        <f t="shared" si="1"/>
        <v>4.8103592078801216E-2</v>
      </c>
      <c r="S21" s="12"/>
      <c r="T21" s="13"/>
      <c r="U21" s="11"/>
      <c r="V21" s="2"/>
      <c r="W21" s="2"/>
      <c r="X21" s="2"/>
      <c r="Y21" s="2"/>
      <c r="Z21" s="2"/>
    </row>
    <row r="22" spans="1:26" s="27" customFormat="1" ht="15" customHeight="1" x14ac:dyDescent="0.2">
      <c r="A22" s="30">
        <v>1925</v>
      </c>
      <c r="B22" s="301">
        <f>'TB2'!B22</f>
        <v>0.52793860393357361</v>
      </c>
      <c r="C22" s="415"/>
      <c r="D22" s="415"/>
      <c r="E22" s="298">
        <f>TB2b!B22</f>
        <v>0.47206139606642633</v>
      </c>
      <c r="F22" s="25">
        <f>TB2b!J22</f>
        <v>0.36788685529576487</v>
      </c>
      <c r="G22" s="25">
        <f>TB2b!R22</f>
        <v>0.20689066849684279</v>
      </c>
      <c r="H22" s="25">
        <f>TB2c!B22</f>
        <v>0.15887509312905684</v>
      </c>
      <c r="I22" s="25">
        <f>TB2c!J22</f>
        <v>8.049433107005248E-2</v>
      </c>
      <c r="J22" s="25">
        <f>TB2c!R22</f>
        <v>2.7392653038331188E-2</v>
      </c>
      <c r="K22" s="25"/>
      <c r="L22" s="53">
        <f t="shared" si="2"/>
        <v>0.26517072756958354</v>
      </c>
      <c r="M22" s="13">
        <f t="shared" si="3"/>
        <v>0.10417454077066146</v>
      </c>
      <c r="N22" s="13">
        <f t="shared" si="3"/>
        <v>0.16099618679892208</v>
      </c>
      <c r="O22" s="13">
        <f t="shared" si="0"/>
        <v>0.1263963374267903</v>
      </c>
      <c r="P22" s="13">
        <f t="shared" si="1"/>
        <v>4.8015575367785945E-2</v>
      </c>
      <c r="Q22" s="13">
        <f t="shared" si="1"/>
        <v>7.8380762059004364E-2</v>
      </c>
      <c r="R22" s="13">
        <f t="shared" si="1"/>
        <v>5.3101678031721292E-2</v>
      </c>
      <c r="S22" s="12"/>
      <c r="T22" s="13"/>
      <c r="U22" s="11"/>
      <c r="V22" s="2"/>
      <c r="W22" s="2"/>
      <c r="X22" s="2"/>
      <c r="Y22" s="2"/>
      <c r="Z22" s="2"/>
    </row>
    <row r="23" spans="1:26" s="27" customFormat="1" ht="15" customHeight="1" x14ac:dyDescent="0.2">
      <c r="A23" s="30">
        <v>1926</v>
      </c>
      <c r="B23" s="301">
        <f>'TB2'!B23</f>
        <v>0.52410489630558366</v>
      </c>
      <c r="C23" s="415"/>
      <c r="D23" s="415"/>
      <c r="E23" s="298">
        <f>TB2b!B23</f>
        <v>0.47589510369441634</v>
      </c>
      <c r="F23" s="25">
        <f>TB2b!J23</f>
        <v>0.37686021942285491</v>
      </c>
      <c r="G23" s="25">
        <f>TB2b!R23</f>
        <v>0.21916091037069696</v>
      </c>
      <c r="H23" s="25">
        <f>TB2c!B23</f>
        <v>0.16965900846396281</v>
      </c>
      <c r="I23" s="25">
        <f>TB2c!J23</f>
        <v>8.9554490374134516E-2</v>
      </c>
      <c r="J23" s="25">
        <f>TB2c!R23</f>
        <v>3.2086411763091217E-2</v>
      </c>
      <c r="K23" s="25"/>
      <c r="L23" s="53">
        <f t="shared" si="2"/>
        <v>0.25673419332371938</v>
      </c>
      <c r="M23" s="13">
        <f t="shared" si="3"/>
        <v>9.903488427156143E-2</v>
      </c>
      <c r="N23" s="13">
        <f t="shared" si="3"/>
        <v>0.15769930905215795</v>
      </c>
      <c r="O23" s="13">
        <f t="shared" si="0"/>
        <v>0.12960641999656244</v>
      </c>
      <c r="P23" s="13">
        <f t="shared" si="1"/>
        <v>4.9501901906734147E-2</v>
      </c>
      <c r="Q23" s="13">
        <f t="shared" si="1"/>
        <v>8.0104518089828297E-2</v>
      </c>
      <c r="R23" s="13">
        <f t="shared" si="1"/>
        <v>5.7468078611043298E-2</v>
      </c>
      <c r="S23" s="12"/>
      <c r="T23" s="13"/>
      <c r="U23" s="11"/>
      <c r="V23" s="2"/>
      <c r="W23" s="2"/>
      <c r="X23" s="2"/>
      <c r="Y23" s="2"/>
      <c r="Z23" s="2"/>
    </row>
    <row r="24" spans="1:26" s="27" customFormat="1" ht="15" customHeight="1" x14ac:dyDescent="0.2">
      <c r="A24" s="30">
        <v>1927</v>
      </c>
      <c r="B24" s="301">
        <f>'TB2'!B24</f>
        <v>0.52927054173130039</v>
      </c>
      <c r="C24" s="415"/>
      <c r="D24" s="416"/>
      <c r="E24" s="298">
        <f>TB2b!B24</f>
        <v>0.47072945826869955</v>
      </c>
      <c r="F24" s="25">
        <f>TB2b!J24</f>
        <v>0.37079460667669017</v>
      </c>
      <c r="G24" s="25">
        <f>TB2b!R24</f>
        <v>0.21244659181777953</v>
      </c>
      <c r="H24" s="25">
        <f>TB2c!B24</f>
        <v>0.16377877277898406</v>
      </c>
      <c r="I24" s="25">
        <f>TB2c!J24</f>
        <v>8.5866965262251335E-2</v>
      </c>
      <c r="J24" s="25">
        <f>TB2c!R24</f>
        <v>3.0795050620688443E-2</v>
      </c>
      <c r="K24" s="25"/>
      <c r="L24" s="53">
        <f t="shared" si="2"/>
        <v>0.25828286645092002</v>
      </c>
      <c r="M24" s="13">
        <f t="shared" si="3"/>
        <v>9.9934851592009377E-2</v>
      </c>
      <c r="N24" s="13">
        <f t="shared" si="3"/>
        <v>0.15834801485891065</v>
      </c>
      <c r="O24" s="13">
        <f t="shared" si="0"/>
        <v>0.12657962655552818</v>
      </c>
      <c r="P24" s="13">
        <f t="shared" si="1"/>
        <v>4.8667819038795468E-2</v>
      </c>
      <c r="Q24" s="13">
        <f t="shared" si="1"/>
        <v>7.7911807516732726E-2</v>
      </c>
      <c r="R24" s="13">
        <f t="shared" si="1"/>
        <v>5.5071914641562893E-2</v>
      </c>
      <c r="S24" s="12"/>
      <c r="T24" s="13"/>
      <c r="U24" s="11"/>
      <c r="V24" s="2"/>
      <c r="W24" s="2"/>
      <c r="X24" s="2"/>
      <c r="Y24" s="2"/>
      <c r="Z24" s="2"/>
    </row>
    <row r="25" spans="1:26" s="27" customFormat="1" ht="15" customHeight="1" x14ac:dyDescent="0.2">
      <c r="A25" s="30">
        <v>1928</v>
      </c>
      <c r="B25" s="301">
        <f>'TB2'!B25</f>
        <v>0.51772913111566576</v>
      </c>
      <c r="C25" s="415"/>
      <c r="D25" s="416"/>
      <c r="E25" s="298">
        <f>TB2b!B25</f>
        <v>0.48227086888433429</v>
      </c>
      <c r="F25" s="25">
        <f>TB2b!J25</f>
        <v>0.38095629638851819</v>
      </c>
      <c r="G25" s="25">
        <f>TB2b!R25</f>
        <v>0.2229381323325248</v>
      </c>
      <c r="H25" s="25">
        <f>TB2c!B25</f>
        <v>0.17398546837041459</v>
      </c>
      <c r="I25" s="25">
        <f>TB2c!J25</f>
        <v>9.5648314919138833E-2</v>
      </c>
      <c r="J25" s="25">
        <f>TB2c!R25</f>
        <v>3.7016358320053712E-2</v>
      </c>
      <c r="K25" s="25"/>
      <c r="L25" s="53">
        <f t="shared" si="2"/>
        <v>0.2593327365518095</v>
      </c>
      <c r="M25" s="13">
        <f t="shared" si="3"/>
        <v>0.1013145724958161</v>
      </c>
      <c r="N25" s="13">
        <f t="shared" si="3"/>
        <v>0.15801816405599339</v>
      </c>
      <c r="O25" s="13">
        <f t="shared" si="0"/>
        <v>0.12728981741338596</v>
      </c>
      <c r="P25" s="13">
        <f t="shared" si="1"/>
        <v>4.8952663962110204E-2</v>
      </c>
      <c r="Q25" s="13">
        <f t="shared" si="1"/>
        <v>7.8337153451275759E-2</v>
      </c>
      <c r="R25" s="13">
        <f t="shared" si="1"/>
        <v>5.8631956599085121E-2</v>
      </c>
      <c r="S25" s="12"/>
      <c r="T25" s="13"/>
      <c r="U25" s="11"/>
      <c r="V25" s="2"/>
      <c r="W25" s="2"/>
      <c r="X25" s="2"/>
      <c r="Y25" s="2"/>
      <c r="Z25" s="2"/>
    </row>
    <row r="26" spans="1:26" s="27" customFormat="1" ht="15" customHeight="1" x14ac:dyDescent="0.2">
      <c r="A26" s="29">
        <v>1929</v>
      </c>
      <c r="B26" s="302">
        <f>'TB2'!B26</f>
        <v>0.53042935014749282</v>
      </c>
      <c r="C26" s="413"/>
      <c r="D26" s="414"/>
      <c r="E26" s="299">
        <f>TB2b!B26</f>
        <v>0.46957064985250724</v>
      </c>
      <c r="F26" s="28">
        <f>TB2b!J26</f>
        <v>0.37471624303408457</v>
      </c>
      <c r="G26" s="28">
        <f>TB2b!R26</f>
        <v>0.22183474060982478</v>
      </c>
      <c r="H26" s="28">
        <f>TB2c!B26</f>
        <v>0.17418494990056682</v>
      </c>
      <c r="I26" s="28">
        <f>TB2c!J26</f>
        <v>9.8717826623548693E-2</v>
      </c>
      <c r="J26" s="28">
        <f>TB2c!R26</f>
        <v>4.0540143851308011E-2</v>
      </c>
      <c r="K26" s="28"/>
      <c r="L26" s="54">
        <f t="shared" si="2"/>
        <v>0.24773590924268246</v>
      </c>
      <c r="M26" s="18">
        <f t="shared" si="3"/>
        <v>9.4854406818422665E-2</v>
      </c>
      <c r="N26" s="18">
        <f t="shared" si="3"/>
        <v>0.1528815024242598</v>
      </c>
      <c r="O26" s="18">
        <f t="shared" si="0"/>
        <v>0.12311691398627608</v>
      </c>
      <c r="P26" s="18">
        <f t="shared" si="1"/>
        <v>4.7649790709257955E-2</v>
      </c>
      <c r="Q26" s="18">
        <f t="shared" si="1"/>
        <v>7.5467123277018128E-2</v>
      </c>
      <c r="R26" s="18">
        <f t="shared" si="1"/>
        <v>5.8177682772240683E-2</v>
      </c>
      <c r="S26" s="17"/>
      <c r="T26" s="13"/>
      <c r="U26" s="11"/>
      <c r="V26" s="2"/>
      <c r="W26" s="2"/>
      <c r="X26" s="2"/>
      <c r="Y26" s="2"/>
      <c r="Z26" s="2"/>
    </row>
    <row r="27" spans="1:26" s="27" customFormat="1" ht="15" customHeight="1" x14ac:dyDescent="0.2">
      <c r="A27" s="31">
        <v>1930</v>
      </c>
      <c r="B27" s="303">
        <f>'TB2'!B27</f>
        <v>0.53704054339370844</v>
      </c>
      <c r="C27" s="415"/>
      <c r="D27" s="415"/>
      <c r="E27" s="300">
        <f>TB2b!B27</f>
        <v>0.46295945660629151</v>
      </c>
      <c r="F27" s="26">
        <f>TB2b!J27</f>
        <v>0.35421597160406254</v>
      </c>
      <c r="G27" s="26">
        <f>TB2b!R27</f>
        <v>0.19379339773372309</v>
      </c>
      <c r="H27" s="26">
        <f>TB2c!B27</f>
        <v>0.14681410623822755</v>
      </c>
      <c r="I27" s="26">
        <f>TB2c!J27</f>
        <v>7.5304937835281652E-2</v>
      </c>
      <c r="J27" s="26">
        <f>TB2c!R27</f>
        <v>2.6680190471745874E-2</v>
      </c>
      <c r="K27" s="26"/>
      <c r="L27" s="55">
        <f t="shared" si="2"/>
        <v>0.26916605887256839</v>
      </c>
      <c r="M27" s="22">
        <f t="shared" si="3"/>
        <v>0.10874348500222897</v>
      </c>
      <c r="N27" s="22">
        <f t="shared" si="3"/>
        <v>0.16042257387033945</v>
      </c>
      <c r="O27" s="22">
        <f t="shared" si="0"/>
        <v>0.11848845989844144</v>
      </c>
      <c r="P27" s="22">
        <f t="shared" si="1"/>
        <v>4.697929149549554E-2</v>
      </c>
      <c r="Q27" s="22">
        <f t="shared" si="1"/>
        <v>7.1509168402945897E-2</v>
      </c>
      <c r="R27" s="22">
        <f t="shared" si="1"/>
        <v>4.8624747363535781E-2</v>
      </c>
      <c r="S27" s="21"/>
      <c r="T27" s="13"/>
      <c r="U27" s="11"/>
      <c r="V27" s="2"/>
      <c r="W27" s="2"/>
      <c r="X27" s="2"/>
      <c r="Y27" s="2"/>
      <c r="Z27" s="2"/>
    </row>
    <row r="28" spans="1:26" s="27" customFormat="1" ht="15" customHeight="1" x14ac:dyDescent="0.2">
      <c r="A28" s="30">
        <v>1931</v>
      </c>
      <c r="B28" s="301">
        <f>'TB2'!B28</f>
        <v>0.53660220727299657</v>
      </c>
      <c r="C28" s="415"/>
      <c r="D28" s="415"/>
      <c r="E28" s="298">
        <f>TB2b!B28</f>
        <v>0.46339779272700343</v>
      </c>
      <c r="F28" s="25">
        <f>TB2b!J28</f>
        <v>0.33794630724044289</v>
      </c>
      <c r="G28" s="25">
        <f>TB2b!R28</f>
        <v>0.16767304851132686</v>
      </c>
      <c r="H28" s="25">
        <f>TB2c!B28</f>
        <v>0.12287578698527196</v>
      </c>
      <c r="I28" s="25">
        <f>TB2c!J28</f>
        <v>5.8313301801985802E-2</v>
      </c>
      <c r="J28" s="25">
        <f>TB2c!R28</f>
        <v>1.8529876515161466E-2</v>
      </c>
      <c r="K28" s="25"/>
      <c r="L28" s="53">
        <f t="shared" si="2"/>
        <v>0.29572474421567657</v>
      </c>
      <c r="M28" s="13">
        <f t="shared" si="3"/>
        <v>0.12545148548656054</v>
      </c>
      <c r="N28" s="13">
        <f t="shared" si="3"/>
        <v>0.17027325872911603</v>
      </c>
      <c r="O28" s="13">
        <f t="shared" si="0"/>
        <v>0.10935974670934107</v>
      </c>
      <c r="P28" s="13">
        <f t="shared" si="1"/>
        <v>4.4797261526054899E-2</v>
      </c>
      <c r="Q28" s="13">
        <f t="shared" si="1"/>
        <v>6.4562485183286167E-2</v>
      </c>
      <c r="R28" s="13">
        <f t="shared" si="1"/>
        <v>3.9783425286824339E-2</v>
      </c>
      <c r="S28" s="12"/>
      <c r="T28" s="13"/>
      <c r="U28" s="11"/>
      <c r="V28" s="2"/>
      <c r="W28" s="2"/>
      <c r="X28" s="2"/>
      <c r="Y28" s="2"/>
      <c r="Z28" s="2"/>
    </row>
    <row r="29" spans="1:26" s="27" customFormat="1" ht="15" customHeight="1" x14ac:dyDescent="0.2">
      <c r="A29" s="30">
        <v>1932</v>
      </c>
      <c r="B29" s="301">
        <f>'TB2'!B29</f>
        <v>0.51701328237112598</v>
      </c>
      <c r="C29" s="415"/>
      <c r="D29" s="415"/>
      <c r="E29" s="298">
        <f>TB2b!B29</f>
        <v>0.48298671762887407</v>
      </c>
      <c r="F29" s="25">
        <f>TB2b!J29</f>
        <v>0.3533841676479626</v>
      </c>
      <c r="G29" s="25">
        <f>TB2b!R29</f>
        <v>0.16520002018841512</v>
      </c>
      <c r="H29" s="25">
        <f>TB2c!B29</f>
        <v>0.12283371721304499</v>
      </c>
      <c r="I29" s="25">
        <f>TB2c!J29</f>
        <v>5.8483412792576212E-2</v>
      </c>
      <c r="J29" s="25">
        <f>TB2c!R29</f>
        <v>1.497754577580199E-2</v>
      </c>
      <c r="K29" s="25"/>
      <c r="L29" s="53">
        <f t="shared" si="2"/>
        <v>0.31778669744045895</v>
      </c>
      <c r="M29" s="13">
        <f t="shared" si="3"/>
        <v>0.12960254998091147</v>
      </c>
      <c r="N29" s="13">
        <f t="shared" si="3"/>
        <v>0.18818414745954748</v>
      </c>
      <c r="O29" s="13">
        <f t="shared" si="0"/>
        <v>0.10671660739583891</v>
      </c>
      <c r="P29" s="13">
        <f t="shared" si="1"/>
        <v>4.2366302975370126E-2</v>
      </c>
      <c r="Q29" s="13">
        <f t="shared" si="1"/>
        <v>6.4350304420468782E-2</v>
      </c>
      <c r="R29" s="13">
        <f t="shared" si="1"/>
        <v>4.3505867016774225E-2</v>
      </c>
      <c r="S29" s="12"/>
      <c r="T29" s="13"/>
      <c r="U29" s="11"/>
      <c r="V29" s="2"/>
      <c r="W29" s="2"/>
      <c r="X29" s="2"/>
      <c r="Y29" s="2"/>
      <c r="Z29" s="2"/>
    </row>
    <row r="30" spans="1:26" s="27" customFormat="1" ht="15" customHeight="1" x14ac:dyDescent="0.2">
      <c r="A30" s="30">
        <v>1933</v>
      </c>
      <c r="B30" s="301">
        <f>'TB2'!B30</f>
        <v>0.52015620708727861</v>
      </c>
      <c r="C30" s="415"/>
      <c r="D30" s="415"/>
      <c r="E30" s="298">
        <f>TB2b!B30</f>
        <v>0.47984379291272139</v>
      </c>
      <c r="F30" s="25">
        <f>TB2b!J30</f>
        <v>0.3611870544906528</v>
      </c>
      <c r="G30" s="25">
        <f>TB2b!R30</f>
        <v>0.17479944114352206</v>
      </c>
      <c r="H30" s="25">
        <f>TB2c!B30</f>
        <v>0.13106711825081688</v>
      </c>
      <c r="I30" s="25">
        <f>TB2c!J30</f>
        <v>6.4621765589921665E-2</v>
      </c>
      <c r="J30" s="25">
        <f>TB2c!R30</f>
        <v>1.8591404942440836E-2</v>
      </c>
      <c r="K30" s="25"/>
      <c r="L30" s="53">
        <f t="shared" si="2"/>
        <v>0.30504435176919931</v>
      </c>
      <c r="M30" s="13">
        <f t="shared" si="3"/>
        <v>0.11865673842206859</v>
      </c>
      <c r="N30" s="13">
        <f t="shared" si="3"/>
        <v>0.18638761334713075</v>
      </c>
      <c r="O30" s="13">
        <f t="shared" si="0"/>
        <v>0.11017767555360039</v>
      </c>
      <c r="P30" s="13">
        <f t="shared" si="1"/>
        <v>4.3732322892705178E-2</v>
      </c>
      <c r="Q30" s="13">
        <f t="shared" si="1"/>
        <v>6.6445352660895213E-2</v>
      </c>
      <c r="R30" s="13">
        <f t="shared" si="1"/>
        <v>4.6030360647480825E-2</v>
      </c>
      <c r="S30" s="12"/>
      <c r="T30" s="13"/>
      <c r="U30" s="11"/>
      <c r="V30" s="2"/>
      <c r="W30" s="2"/>
      <c r="X30" s="2"/>
      <c r="Y30" s="2"/>
      <c r="Z30" s="2"/>
    </row>
    <row r="31" spans="1:26" s="27" customFormat="1" ht="15" customHeight="1" x14ac:dyDescent="0.2">
      <c r="A31" s="30">
        <v>1934</v>
      </c>
      <c r="B31" s="301">
        <f>'TB2'!B31</f>
        <v>0.50942972804622988</v>
      </c>
      <c r="C31" s="415"/>
      <c r="D31" s="415"/>
      <c r="E31" s="298">
        <f>TB2b!B31</f>
        <v>0.49057027195377018</v>
      </c>
      <c r="F31" s="25">
        <f>TB2b!J31</f>
        <v>0.38003255119544499</v>
      </c>
      <c r="G31" s="25">
        <f>TB2b!R31</f>
        <v>0.19070173984679706</v>
      </c>
      <c r="H31" s="25">
        <f>TB2c!B31</f>
        <v>0.145382139250613</v>
      </c>
      <c r="I31" s="25">
        <f>TB2c!J31</f>
        <v>7.132288841255284E-2</v>
      </c>
      <c r="J31" s="25">
        <f>TB2c!R31</f>
        <v>2.1347297247094284E-2</v>
      </c>
      <c r="K31" s="25"/>
      <c r="L31" s="53">
        <f t="shared" si="2"/>
        <v>0.29986853210697312</v>
      </c>
      <c r="M31" s="13">
        <f t="shared" si="3"/>
        <v>0.11053772075832519</v>
      </c>
      <c r="N31" s="13">
        <f t="shared" si="3"/>
        <v>0.18933081134864793</v>
      </c>
      <c r="O31" s="13">
        <f t="shared" si="0"/>
        <v>0.11937885143424422</v>
      </c>
      <c r="P31" s="13">
        <f t="shared" si="1"/>
        <v>4.5319600596184062E-2</v>
      </c>
      <c r="Q31" s="13">
        <f t="shared" si="1"/>
        <v>7.4059250838060156E-2</v>
      </c>
      <c r="R31" s="13">
        <f t="shared" si="1"/>
        <v>4.9975591165458556E-2</v>
      </c>
      <c r="S31" s="12"/>
      <c r="T31" s="13"/>
      <c r="U31" s="11"/>
      <c r="V31" s="2"/>
      <c r="W31" s="2"/>
      <c r="X31" s="2"/>
      <c r="Y31" s="2"/>
      <c r="Z31" s="2"/>
    </row>
    <row r="32" spans="1:26" s="27" customFormat="1" ht="15" customHeight="1" x14ac:dyDescent="0.2">
      <c r="A32" s="30">
        <v>1935</v>
      </c>
      <c r="B32" s="301">
        <f>'TB2'!B32</f>
        <v>0.5189635170668836</v>
      </c>
      <c r="C32" s="415"/>
      <c r="D32" s="415"/>
      <c r="E32" s="298">
        <f>TB2b!B32</f>
        <v>0.4810364829331164</v>
      </c>
      <c r="F32" s="25">
        <f>TB2b!J32</f>
        <v>0.36677398448585097</v>
      </c>
      <c r="G32" s="25">
        <f>TB2b!R32</f>
        <v>0.19332875169424676</v>
      </c>
      <c r="H32" s="25">
        <f>TB2c!B32</f>
        <v>0.14816534554938104</v>
      </c>
      <c r="I32" s="25">
        <f>TB2c!J32</f>
        <v>7.3711872402428477E-2</v>
      </c>
      <c r="J32" s="25">
        <f>TB2c!R32</f>
        <v>2.2634782565167263E-2</v>
      </c>
      <c r="K32" s="25"/>
      <c r="L32" s="53">
        <f t="shared" si="2"/>
        <v>0.28770773123886961</v>
      </c>
      <c r="M32" s="13">
        <f t="shared" si="3"/>
        <v>0.11426249844726544</v>
      </c>
      <c r="N32" s="13">
        <f t="shared" si="3"/>
        <v>0.1734452327916042</v>
      </c>
      <c r="O32" s="13">
        <f t="shared" si="0"/>
        <v>0.11961687929181829</v>
      </c>
      <c r="P32" s="13">
        <f t="shared" si="1"/>
        <v>4.516340614486572E-2</v>
      </c>
      <c r="Q32" s="13">
        <f t="shared" si="1"/>
        <v>7.4453473146952567E-2</v>
      </c>
      <c r="R32" s="13">
        <f t="shared" si="1"/>
        <v>5.1077089837261211E-2</v>
      </c>
      <c r="S32" s="12"/>
      <c r="T32" s="13"/>
      <c r="U32" s="11"/>
      <c r="V32" s="2"/>
      <c r="W32" s="2"/>
      <c r="X32" s="2"/>
      <c r="Y32" s="2"/>
      <c r="Z32" s="2"/>
    </row>
    <row r="33" spans="1:26" s="27" customFormat="1" ht="15" customHeight="1" x14ac:dyDescent="0.2">
      <c r="A33" s="30">
        <v>1936</v>
      </c>
      <c r="B33" s="301">
        <f>'TB2'!B33</f>
        <v>0.51645176224580802</v>
      </c>
      <c r="C33" s="415"/>
      <c r="D33" s="415"/>
      <c r="E33" s="298">
        <f>TB2b!B33</f>
        <v>0.48354823775419198</v>
      </c>
      <c r="F33" s="25">
        <f>TB2b!J33</f>
        <v>0.37175532540303446</v>
      </c>
      <c r="G33" s="25">
        <f>TB2b!R33</f>
        <v>0.20923003414404112</v>
      </c>
      <c r="H33" s="25">
        <f>TB2c!B33</f>
        <v>0.16135749097034549</v>
      </c>
      <c r="I33" s="25">
        <f>TB2c!J33</f>
        <v>7.9242392209772361E-2</v>
      </c>
      <c r="J33" s="25">
        <f>TB2c!R33</f>
        <v>2.3069835980722622E-2</v>
      </c>
      <c r="K33" s="25"/>
      <c r="L33" s="53">
        <f t="shared" si="2"/>
        <v>0.27431820361015086</v>
      </c>
      <c r="M33" s="13">
        <f t="shared" si="3"/>
        <v>0.11179291235115751</v>
      </c>
      <c r="N33" s="13">
        <f t="shared" si="3"/>
        <v>0.16252529125899334</v>
      </c>
      <c r="O33" s="13">
        <f t="shared" si="0"/>
        <v>0.12998764193426876</v>
      </c>
      <c r="P33" s="13">
        <f t="shared" si="1"/>
        <v>4.7872543173695631E-2</v>
      </c>
      <c r="Q33" s="13">
        <f t="shared" si="1"/>
        <v>8.211509876057313E-2</v>
      </c>
      <c r="R33" s="13">
        <f t="shared" si="1"/>
        <v>5.6172556229049736E-2</v>
      </c>
      <c r="S33" s="12"/>
      <c r="T33" s="13"/>
      <c r="U33" s="11"/>
      <c r="V33" s="2"/>
      <c r="W33" s="2"/>
      <c r="X33" s="2"/>
      <c r="Y33" s="2"/>
      <c r="Z33" s="2"/>
    </row>
    <row r="34" spans="1:26" s="27" customFormat="1" ht="15" customHeight="1" x14ac:dyDescent="0.2">
      <c r="A34" s="30">
        <v>1937</v>
      </c>
      <c r="B34" s="301">
        <f>'TB2'!B34</f>
        <v>0.52537484611128149</v>
      </c>
      <c r="C34" s="415"/>
      <c r="D34" s="416"/>
      <c r="E34" s="298">
        <f>TB2b!B34</f>
        <v>0.47462515388871845</v>
      </c>
      <c r="F34" s="25">
        <f>TB2b!J34</f>
        <v>0.36373276980984859</v>
      </c>
      <c r="G34" s="25">
        <f>TB2b!R34</f>
        <v>0.20642565371469937</v>
      </c>
      <c r="H34" s="25">
        <f>TB2c!B34</f>
        <v>0.15854914767872233</v>
      </c>
      <c r="I34" s="25">
        <f>TB2c!J34</f>
        <v>7.8487878944998146E-2</v>
      </c>
      <c r="J34" s="25">
        <f>TB2c!R34</f>
        <v>2.368202876265205E-2</v>
      </c>
      <c r="K34" s="25"/>
      <c r="L34" s="53">
        <f t="shared" si="2"/>
        <v>0.26819950017401906</v>
      </c>
      <c r="M34" s="13">
        <f t="shared" si="3"/>
        <v>0.11089238407886987</v>
      </c>
      <c r="N34" s="13">
        <f t="shared" si="3"/>
        <v>0.15730711609514922</v>
      </c>
      <c r="O34" s="13">
        <f t="shared" si="0"/>
        <v>0.12793777476970122</v>
      </c>
      <c r="P34" s="13">
        <f t="shared" si="1"/>
        <v>4.787650603597704E-2</v>
      </c>
      <c r="Q34" s="13">
        <f t="shared" si="1"/>
        <v>8.0061268733724184E-2</v>
      </c>
      <c r="R34" s="13">
        <f t="shared" si="1"/>
        <v>5.48058501823461E-2</v>
      </c>
      <c r="S34" s="12"/>
      <c r="T34" s="13"/>
      <c r="U34" s="11"/>
      <c r="V34" s="2"/>
      <c r="W34" s="2"/>
      <c r="X34" s="2"/>
      <c r="Y34" s="2"/>
      <c r="Z34" s="2"/>
    </row>
    <row r="35" spans="1:26" s="27" customFormat="1" ht="15" customHeight="1" x14ac:dyDescent="0.2">
      <c r="A35" s="30">
        <v>1938</v>
      </c>
      <c r="B35" s="301">
        <f>'TB2'!B35</f>
        <v>0.5290392606657639</v>
      </c>
      <c r="C35" s="415"/>
      <c r="D35" s="416"/>
      <c r="E35" s="298">
        <f>TB2b!B35</f>
        <v>0.4709607393342361</v>
      </c>
      <c r="F35" s="25">
        <f>TB2b!J35</f>
        <v>0.34991268134716169</v>
      </c>
      <c r="G35" s="25">
        <f>TB2b!R35</f>
        <v>0.18644219035728662</v>
      </c>
      <c r="H35" s="25">
        <f>TB2c!B35</f>
        <v>0.14028220839354341</v>
      </c>
      <c r="I35" s="25">
        <f>TB2c!J35</f>
        <v>6.8838679659085453E-2</v>
      </c>
      <c r="J35" s="25">
        <f>TB2c!R35</f>
        <v>2.3446064017464397E-2</v>
      </c>
      <c r="K35" s="25"/>
      <c r="L35" s="53">
        <f t="shared" si="2"/>
        <v>0.2845185489769495</v>
      </c>
      <c r="M35" s="13">
        <f t="shared" si="3"/>
        <v>0.12104805798707441</v>
      </c>
      <c r="N35" s="13">
        <f t="shared" si="3"/>
        <v>0.16347049098987507</v>
      </c>
      <c r="O35" s="13">
        <f t="shared" si="0"/>
        <v>0.11760351069820117</v>
      </c>
      <c r="P35" s="13">
        <f t="shared" si="1"/>
        <v>4.6159981963743213E-2</v>
      </c>
      <c r="Q35" s="13">
        <f t="shared" si="1"/>
        <v>7.1443528734457959E-2</v>
      </c>
      <c r="R35" s="13">
        <f t="shared" si="1"/>
        <v>4.5392615641621059E-2</v>
      </c>
      <c r="S35" s="12"/>
      <c r="T35" s="13"/>
      <c r="U35" s="11"/>
      <c r="V35" s="2"/>
      <c r="W35" s="2"/>
      <c r="X35" s="2"/>
      <c r="Y35" s="2"/>
      <c r="Z35" s="2"/>
    </row>
    <row r="36" spans="1:26" s="27" customFormat="1" ht="15" customHeight="1" x14ac:dyDescent="0.2">
      <c r="A36" s="29">
        <v>1939</v>
      </c>
      <c r="B36" s="302">
        <f>'TB2'!B36</f>
        <v>0.51419495826469319</v>
      </c>
      <c r="C36" s="413"/>
      <c r="D36" s="414"/>
      <c r="E36" s="299">
        <f>TB2b!B36</f>
        <v>0.48580504173530681</v>
      </c>
      <c r="F36" s="28">
        <f>TB2b!J36</f>
        <v>0.36247908567938836</v>
      </c>
      <c r="G36" s="28">
        <f>TB2b!R36</f>
        <v>0.19569612061922045</v>
      </c>
      <c r="H36" s="28">
        <f>TB2c!B36</f>
        <v>0.14745208884825264</v>
      </c>
      <c r="I36" s="28">
        <f>TB2c!J36</f>
        <v>7.1298660698554769E-2</v>
      </c>
      <c r="J36" s="28">
        <f>TB2c!R36</f>
        <v>2.1558000809547184E-2</v>
      </c>
      <c r="K36" s="28"/>
      <c r="L36" s="54">
        <f t="shared" si="2"/>
        <v>0.29010892111608633</v>
      </c>
      <c r="M36" s="18">
        <f t="shared" si="3"/>
        <v>0.12332595605591845</v>
      </c>
      <c r="N36" s="18">
        <f t="shared" si="3"/>
        <v>0.1667829650601679</v>
      </c>
      <c r="O36" s="18">
        <f t="shared" si="0"/>
        <v>0.12439745992066568</v>
      </c>
      <c r="P36" s="18">
        <f t="shared" si="1"/>
        <v>4.824403177096781E-2</v>
      </c>
      <c r="Q36" s="18">
        <f t="shared" si="1"/>
        <v>7.6153428149697874E-2</v>
      </c>
      <c r="R36" s="18">
        <f t="shared" si="1"/>
        <v>4.9740659889007582E-2</v>
      </c>
      <c r="S36" s="17"/>
      <c r="T36" s="13"/>
      <c r="U36" s="11"/>
      <c r="V36" s="2"/>
      <c r="W36" s="2"/>
      <c r="X36" s="2"/>
      <c r="Y36" s="2"/>
      <c r="Z36" s="2"/>
    </row>
    <row r="37" spans="1:26" s="27" customFormat="1" ht="15" customHeight="1" x14ac:dyDescent="0.2">
      <c r="A37" s="31">
        <v>1940</v>
      </c>
      <c r="B37" s="303">
        <f>'TB2'!B37</f>
        <v>0.51060080944990804</v>
      </c>
      <c r="C37" s="415"/>
      <c r="D37" s="415"/>
      <c r="E37" s="300">
        <f>TB2b!B37</f>
        <v>0.48939919055009196</v>
      </c>
      <c r="F37" s="26">
        <f>TB2b!J37</f>
        <v>0.37059667705495658</v>
      </c>
      <c r="G37" s="26">
        <f>TB2b!R37</f>
        <v>0.20863856073344064</v>
      </c>
      <c r="H37" s="26">
        <f>TB2c!B37</f>
        <v>0.15934078700571178</v>
      </c>
      <c r="I37" s="26">
        <f>TB2c!J37</f>
        <v>7.9638826032333243E-2</v>
      </c>
      <c r="J37" s="26">
        <f>TB2c!R37</f>
        <v>2.6007705625013179E-2</v>
      </c>
      <c r="K37" s="26"/>
      <c r="L37" s="55">
        <f t="shared" si="2"/>
        <v>0.28076062981665129</v>
      </c>
      <c r="M37" s="22">
        <f t="shared" si="3"/>
        <v>0.11880251349513538</v>
      </c>
      <c r="N37" s="22">
        <f t="shared" si="3"/>
        <v>0.16195811632151594</v>
      </c>
      <c r="O37" s="22">
        <f t="shared" si="0"/>
        <v>0.1289997347011074</v>
      </c>
      <c r="P37" s="22">
        <f t="shared" si="1"/>
        <v>4.9297773727728866E-2</v>
      </c>
      <c r="Q37" s="22">
        <f t="shared" si="1"/>
        <v>7.9701960973378533E-2</v>
      </c>
      <c r="R37" s="22">
        <f t="shared" si="1"/>
        <v>5.3631120407320064E-2</v>
      </c>
      <c r="S37" s="21"/>
      <c r="T37" s="13"/>
      <c r="U37" s="11"/>
      <c r="V37" s="2"/>
      <c r="W37" s="2"/>
      <c r="X37" s="2"/>
      <c r="Y37" s="2"/>
      <c r="Z37" s="2"/>
    </row>
    <row r="38" spans="1:26" s="27" customFormat="1" ht="15" customHeight="1" x14ac:dyDescent="0.2">
      <c r="A38" s="30">
        <v>1941</v>
      </c>
      <c r="B38" s="301">
        <f>'TB2'!B38</f>
        <v>0.53015170670479295</v>
      </c>
      <c r="C38" s="415"/>
      <c r="D38" s="415"/>
      <c r="E38" s="298">
        <f>TB2b!B38</f>
        <v>0.469848293295207</v>
      </c>
      <c r="F38" s="25">
        <f>TB2b!J38</f>
        <v>0.36525222466561924</v>
      </c>
      <c r="G38" s="25">
        <f>TB2b!R38</f>
        <v>0.2155795168032886</v>
      </c>
      <c r="H38" s="25">
        <f>TB2c!B38</f>
        <v>0.16509724357774808</v>
      </c>
      <c r="I38" s="25">
        <f>TB2c!J38</f>
        <v>8.3927809270143469E-2</v>
      </c>
      <c r="J38" s="25">
        <f>TB2c!R38</f>
        <v>2.8333910962444482E-2</v>
      </c>
      <c r="K38" s="25"/>
      <c r="L38" s="53">
        <f t="shared" si="2"/>
        <v>0.25426877649191837</v>
      </c>
      <c r="M38" s="13">
        <f t="shared" si="3"/>
        <v>0.10459606862958776</v>
      </c>
      <c r="N38" s="13">
        <f t="shared" si="3"/>
        <v>0.14967270786233064</v>
      </c>
      <c r="O38" s="13">
        <f t="shared" si="0"/>
        <v>0.13165170753314515</v>
      </c>
      <c r="P38" s="13">
        <f t="shared" si="1"/>
        <v>5.0482273225540525E-2</v>
      </c>
      <c r="Q38" s="13">
        <f t="shared" si="1"/>
        <v>8.1169434307604607E-2</v>
      </c>
      <c r="R38" s="13">
        <f t="shared" si="1"/>
        <v>5.5593898307698987E-2</v>
      </c>
      <c r="S38" s="12"/>
      <c r="T38" s="13"/>
      <c r="U38" s="11"/>
      <c r="V38" s="2"/>
      <c r="W38" s="2"/>
      <c r="X38" s="2"/>
      <c r="Y38" s="2"/>
      <c r="Z38" s="2"/>
    </row>
    <row r="39" spans="1:26" s="27" customFormat="1" ht="15" customHeight="1" x14ac:dyDescent="0.2">
      <c r="A39" s="30">
        <v>1942</v>
      </c>
      <c r="B39" s="301">
        <f>'TB2'!B39</f>
        <v>0.5767566660139869</v>
      </c>
      <c r="C39" s="415"/>
      <c r="D39" s="415"/>
      <c r="E39" s="298">
        <f>TB2b!B39</f>
        <v>0.42324333398601305</v>
      </c>
      <c r="F39" s="25">
        <f>TB2b!J39</f>
        <v>0.33550826503734316</v>
      </c>
      <c r="G39" s="25">
        <f>TB2b!R39</f>
        <v>0.20576026974308481</v>
      </c>
      <c r="H39" s="25">
        <f>TB2c!B39</f>
        <v>0.1591345096955385</v>
      </c>
      <c r="I39" s="25">
        <f>TB2c!J39</f>
        <v>8.0282576021160443E-2</v>
      </c>
      <c r="J39" s="25">
        <f>TB2c!R39</f>
        <v>2.5210985767456711E-2</v>
      </c>
      <c r="K39" s="25"/>
      <c r="L39" s="53">
        <f t="shared" si="2"/>
        <v>0.21748306424292824</v>
      </c>
      <c r="M39" s="13">
        <f t="shared" si="3"/>
        <v>8.7735068948669892E-2</v>
      </c>
      <c r="N39" s="13">
        <f t="shared" si="3"/>
        <v>0.12974799529425834</v>
      </c>
      <c r="O39" s="13">
        <f t="shared" si="0"/>
        <v>0.12547769372192435</v>
      </c>
      <c r="P39" s="13">
        <f t="shared" si="1"/>
        <v>4.6625760047546316E-2</v>
      </c>
      <c r="Q39" s="13">
        <f t="shared" si="1"/>
        <v>7.8851933674378052E-2</v>
      </c>
      <c r="R39" s="13">
        <f t="shared" si="1"/>
        <v>5.5071590253703728E-2</v>
      </c>
      <c r="S39" s="12"/>
      <c r="T39" s="13"/>
      <c r="U39" s="11"/>
      <c r="V39" s="2"/>
      <c r="W39" s="2"/>
      <c r="X39" s="2"/>
      <c r="Y39" s="2"/>
      <c r="Z39" s="2"/>
    </row>
    <row r="40" spans="1:26" s="27" customFormat="1" ht="15" customHeight="1" x14ac:dyDescent="0.2">
      <c r="A40" s="30">
        <v>1943</v>
      </c>
      <c r="B40" s="301">
        <f>'TB2'!B40</f>
        <v>0.61141484780149324</v>
      </c>
      <c r="C40" s="415"/>
      <c r="D40" s="415"/>
      <c r="E40" s="298">
        <f>TB2b!B40</f>
        <v>0.38858515219850676</v>
      </c>
      <c r="F40" s="25">
        <f>TB2b!J40</f>
        <v>0.30912158786703603</v>
      </c>
      <c r="G40" s="25">
        <f>TB2b!R40</f>
        <v>0.18598669342847449</v>
      </c>
      <c r="H40" s="25">
        <f>TB2c!B40</f>
        <v>0.14084461143964253</v>
      </c>
      <c r="I40" s="25">
        <f>TB2c!J40</f>
        <v>6.8147179045160072E-2</v>
      </c>
      <c r="J40" s="25">
        <f>TB2c!R40</f>
        <v>1.8528119208498738E-2</v>
      </c>
      <c r="K40" s="25"/>
      <c r="L40" s="53">
        <f t="shared" si="2"/>
        <v>0.20259845877003227</v>
      </c>
      <c r="M40" s="13">
        <f t="shared" si="3"/>
        <v>7.9463564331470726E-2</v>
      </c>
      <c r="N40" s="13">
        <f t="shared" si="3"/>
        <v>0.12313489443856154</v>
      </c>
      <c r="O40" s="13">
        <f t="shared" si="0"/>
        <v>0.11783951438331441</v>
      </c>
      <c r="P40" s="13">
        <f t="shared" si="1"/>
        <v>4.5142081988831961E-2</v>
      </c>
      <c r="Q40" s="13">
        <f t="shared" si="1"/>
        <v>7.2697432394482453E-2</v>
      </c>
      <c r="R40" s="13">
        <f t="shared" si="1"/>
        <v>4.9619059836661331E-2</v>
      </c>
      <c r="S40" s="12"/>
      <c r="T40" s="13"/>
      <c r="U40" s="11"/>
      <c r="V40" s="2"/>
      <c r="W40" s="2"/>
      <c r="X40" s="2"/>
      <c r="Y40" s="2"/>
      <c r="Z40" s="2"/>
    </row>
    <row r="41" spans="1:26" s="27" customFormat="1" ht="15" customHeight="1" x14ac:dyDescent="0.2">
      <c r="A41" s="30">
        <v>1944</v>
      </c>
      <c r="B41" s="301">
        <f>'TB2'!B41</f>
        <v>0.63939597422329897</v>
      </c>
      <c r="C41" s="415"/>
      <c r="D41" s="415"/>
      <c r="E41" s="298">
        <f>TB2b!B41</f>
        <v>0.36060402577670103</v>
      </c>
      <c r="F41" s="25">
        <f>TB2b!J41</f>
        <v>0.27371559611008733</v>
      </c>
      <c r="G41" s="25">
        <f>TB2b!R41</f>
        <v>0.15348033626307556</v>
      </c>
      <c r="H41" s="25">
        <f>TB2c!B41</f>
        <v>0.11370927825361582</v>
      </c>
      <c r="I41" s="25">
        <f>TB2c!J41</f>
        <v>5.3291034346437845E-2</v>
      </c>
      <c r="J41" s="25">
        <f>TB2c!R41</f>
        <v>1.6272280891532247E-2</v>
      </c>
      <c r="K41" s="25"/>
      <c r="L41" s="53">
        <f t="shared" si="2"/>
        <v>0.20712368951362548</v>
      </c>
      <c r="M41" s="13">
        <f t="shared" si="3"/>
        <v>8.6888429666613698E-2</v>
      </c>
      <c r="N41" s="13">
        <f t="shared" si="3"/>
        <v>0.12023525984701178</v>
      </c>
      <c r="O41" s="13">
        <f t="shared" si="0"/>
        <v>0.10018930191663772</v>
      </c>
      <c r="P41" s="13">
        <f t="shared" si="1"/>
        <v>3.9771058009459737E-2</v>
      </c>
      <c r="Q41" s="13">
        <f t="shared" si="1"/>
        <v>6.0418243907177975E-2</v>
      </c>
      <c r="R41" s="13">
        <f t="shared" si="1"/>
        <v>3.7018753454905601E-2</v>
      </c>
      <c r="S41" s="12"/>
      <c r="T41" s="13"/>
      <c r="U41" s="11"/>
      <c r="V41" s="2"/>
      <c r="W41" s="2"/>
      <c r="X41" s="2"/>
      <c r="Y41" s="2"/>
      <c r="Z41" s="2"/>
    </row>
    <row r="42" spans="1:26" s="27" customFormat="1" ht="15" customHeight="1" x14ac:dyDescent="0.2">
      <c r="A42" s="30">
        <v>1945</v>
      </c>
      <c r="B42" s="301">
        <f>'TB2'!B42</f>
        <v>0.64712727546209059</v>
      </c>
      <c r="C42" s="415"/>
      <c r="D42" s="415"/>
      <c r="E42" s="298">
        <f>TB2b!B42</f>
        <v>0.35287272453790941</v>
      </c>
      <c r="F42" s="25">
        <f>TB2b!J42</f>
        <v>0.26676974863301806</v>
      </c>
      <c r="G42" s="25">
        <f>TB2b!R42</f>
        <v>0.14267346515483076</v>
      </c>
      <c r="H42" s="25">
        <f>TB2c!B42</f>
        <v>0.10290968081310979</v>
      </c>
      <c r="I42" s="25">
        <f>TB2c!J42</f>
        <v>4.5441236858721597E-2</v>
      </c>
      <c r="J42" s="25">
        <f>TB2c!R42</f>
        <v>1.2107959863329389E-2</v>
      </c>
      <c r="K42" s="25"/>
      <c r="L42" s="53">
        <f t="shared" si="2"/>
        <v>0.21019925938307865</v>
      </c>
      <c r="M42" s="13">
        <f t="shared" si="3"/>
        <v>8.6102975904891355E-2</v>
      </c>
      <c r="N42" s="13">
        <f t="shared" si="3"/>
        <v>0.1240962834781873</v>
      </c>
      <c r="O42" s="13">
        <f t="shared" si="0"/>
        <v>9.7232228296109169E-2</v>
      </c>
      <c r="P42" s="13">
        <f t="shared" ref="P42:S73" si="4">G42-H42</f>
        <v>3.9763784341720967E-2</v>
      </c>
      <c r="Q42" s="13">
        <f t="shared" si="4"/>
        <v>5.7468443954388194E-2</v>
      </c>
      <c r="R42" s="13">
        <f t="shared" si="4"/>
        <v>3.3333276995392208E-2</v>
      </c>
      <c r="S42" s="12"/>
      <c r="T42" s="13"/>
      <c r="U42" s="11"/>
      <c r="V42" s="2"/>
      <c r="W42" s="2"/>
      <c r="X42" s="2"/>
      <c r="Y42" s="2"/>
      <c r="Z42" s="2"/>
    </row>
    <row r="43" spans="1:26" s="27" customFormat="1" ht="15" customHeight="1" x14ac:dyDescent="0.2">
      <c r="A43" s="30">
        <v>1946</v>
      </c>
      <c r="B43" s="301">
        <f>'TB2'!B43</f>
        <v>0.63050051541171603</v>
      </c>
      <c r="C43" s="415"/>
      <c r="D43" s="416"/>
      <c r="E43" s="298">
        <f>TB2b!B43</f>
        <v>0.36949948458828397</v>
      </c>
      <c r="F43" s="25">
        <f>TB2b!J43</f>
        <v>0.28117761443468192</v>
      </c>
      <c r="G43" s="25">
        <f>TB2b!R43</f>
        <v>0.14290391408984349</v>
      </c>
      <c r="H43" s="25">
        <f>TB2c!B43</f>
        <v>0.10098313163383707</v>
      </c>
      <c r="I43" s="25">
        <f>TB2c!J43</f>
        <v>4.3172436836326801E-2</v>
      </c>
      <c r="J43" s="25">
        <f>TB2c!R43</f>
        <v>1.2563510041567137E-2</v>
      </c>
      <c r="K43" s="25"/>
      <c r="L43" s="53">
        <f t="shared" si="2"/>
        <v>0.22659557049844048</v>
      </c>
      <c r="M43" s="13">
        <f t="shared" si="3"/>
        <v>8.8321870153602045E-2</v>
      </c>
      <c r="N43" s="13">
        <f t="shared" si="3"/>
        <v>0.13827370034483843</v>
      </c>
      <c r="O43" s="13">
        <f t="shared" si="0"/>
        <v>9.9731477253516693E-2</v>
      </c>
      <c r="P43" s="13">
        <f t="shared" si="4"/>
        <v>4.1920782456006417E-2</v>
      </c>
      <c r="Q43" s="13">
        <f t="shared" si="4"/>
        <v>5.7810694797510269E-2</v>
      </c>
      <c r="R43" s="13">
        <f t="shared" si="4"/>
        <v>3.0608926794759662E-2</v>
      </c>
      <c r="S43" s="12"/>
      <c r="T43" s="13"/>
      <c r="U43" s="11"/>
      <c r="V43" s="2"/>
      <c r="W43" s="2"/>
      <c r="X43" s="2"/>
      <c r="Y43" s="2"/>
      <c r="Z43" s="2"/>
    </row>
    <row r="44" spans="1:26" s="27" customFormat="1" ht="15" customHeight="1" x14ac:dyDescent="0.2">
      <c r="A44" s="30">
        <v>1947</v>
      </c>
      <c r="B44" s="301">
        <f>'TB2'!B44</f>
        <v>0.63122386139803277</v>
      </c>
      <c r="C44" s="415"/>
      <c r="D44" s="416"/>
      <c r="E44" s="298">
        <f>TB2b!B44</f>
        <v>0.36877613860196723</v>
      </c>
      <c r="F44" s="25">
        <f>TB2b!J44</f>
        <v>0.28454699327397343</v>
      </c>
      <c r="G44" s="25">
        <f>TB2b!R44</f>
        <v>0.14978438458811016</v>
      </c>
      <c r="H44" s="25">
        <f>TB2c!B44</f>
        <v>0.10792605428877018</v>
      </c>
      <c r="I44" s="25">
        <f>TB2c!J44</f>
        <v>4.9652221522498818E-2</v>
      </c>
      <c r="J44" s="25">
        <f>TB2c!R44</f>
        <v>1.6117364399470004E-2</v>
      </c>
      <c r="K44" s="25"/>
      <c r="L44" s="53">
        <f t="shared" si="2"/>
        <v>0.21899175401385707</v>
      </c>
      <c r="M44" s="13">
        <f t="shared" si="3"/>
        <v>8.4229145327993804E-2</v>
      </c>
      <c r="N44" s="13">
        <f t="shared" si="3"/>
        <v>0.13476260868586326</v>
      </c>
      <c r="O44" s="13">
        <f t="shared" si="0"/>
        <v>0.10013216306561135</v>
      </c>
      <c r="P44" s="13">
        <f t="shared" si="4"/>
        <v>4.1858330299339983E-2</v>
      </c>
      <c r="Q44" s="13">
        <f t="shared" si="4"/>
        <v>5.8273832766271363E-2</v>
      </c>
      <c r="R44" s="13">
        <f t="shared" si="4"/>
        <v>3.3534857123028811E-2</v>
      </c>
      <c r="S44" s="12"/>
      <c r="T44" s="13"/>
      <c r="U44" s="11"/>
      <c r="V44" s="2"/>
      <c r="W44" s="2"/>
      <c r="X44" s="2"/>
      <c r="Y44" s="2"/>
      <c r="Z44" s="2"/>
    </row>
    <row r="45" spans="1:26" s="27" customFormat="1" ht="15" customHeight="1" x14ac:dyDescent="0.2">
      <c r="A45" s="30">
        <v>1948</v>
      </c>
      <c r="B45" s="301">
        <f>'TB2'!B45</f>
        <v>0.6113452903630332</v>
      </c>
      <c r="C45" s="415"/>
      <c r="D45" s="416"/>
      <c r="E45" s="298">
        <f>TB2b!B45</f>
        <v>0.3886547096369668</v>
      </c>
      <c r="F45" s="25">
        <f>TB2b!J45</f>
        <v>0.30041315849948919</v>
      </c>
      <c r="G45" s="25">
        <f>TB2b!R45</f>
        <v>0.16301620903597316</v>
      </c>
      <c r="H45" s="25">
        <f>TB2c!B45</f>
        <v>0.12015419481464958</v>
      </c>
      <c r="I45" s="25">
        <f>TB2c!J45</f>
        <v>5.6798972390827374E-2</v>
      </c>
      <c r="J45" s="25">
        <f>TB2c!R45</f>
        <v>1.8027182565511363E-2</v>
      </c>
      <c r="K45" s="25"/>
      <c r="L45" s="53">
        <f t="shared" si="2"/>
        <v>0.22563850060099364</v>
      </c>
      <c r="M45" s="13">
        <f t="shared" si="3"/>
        <v>8.8241551137477614E-2</v>
      </c>
      <c r="N45" s="13">
        <f t="shared" si="3"/>
        <v>0.13739694946351602</v>
      </c>
      <c r="O45" s="13">
        <f t="shared" si="0"/>
        <v>0.10621723664514579</v>
      </c>
      <c r="P45" s="13">
        <f t="shared" si="4"/>
        <v>4.2862014221323588E-2</v>
      </c>
      <c r="Q45" s="13">
        <f t="shared" si="4"/>
        <v>6.3355222423822202E-2</v>
      </c>
      <c r="R45" s="13">
        <f t="shared" si="4"/>
        <v>3.8771789825316011E-2</v>
      </c>
      <c r="S45" s="12"/>
      <c r="T45" s="13"/>
      <c r="U45" s="11"/>
      <c r="V45" s="2"/>
      <c r="W45" s="2"/>
      <c r="X45" s="2"/>
      <c r="Y45" s="2"/>
      <c r="Z45" s="2"/>
    </row>
    <row r="46" spans="1:26" s="27" customFormat="1" ht="15" customHeight="1" x14ac:dyDescent="0.2">
      <c r="A46" s="29">
        <v>1949</v>
      </c>
      <c r="B46" s="302">
        <f>'TB2'!B46</f>
        <v>0.61657711093354806</v>
      </c>
      <c r="C46" s="413"/>
      <c r="D46" s="414"/>
      <c r="E46" s="299">
        <f>TB2b!B46</f>
        <v>0.38342288906645194</v>
      </c>
      <c r="F46" s="28">
        <f>TB2b!J46</f>
        <v>0.29158954678837057</v>
      </c>
      <c r="G46" s="28">
        <f>TB2b!R46</f>
        <v>0.15702686803191013</v>
      </c>
      <c r="H46" s="28">
        <f>TB2c!B46</f>
        <v>0.11592477429114845</v>
      </c>
      <c r="I46" s="28">
        <f>TB2c!J46</f>
        <v>5.5214872873463709E-2</v>
      </c>
      <c r="J46" s="28">
        <f>TB2c!R46</f>
        <v>1.7949847246817426E-2</v>
      </c>
      <c r="K46" s="28"/>
      <c r="L46" s="54">
        <f t="shared" si="2"/>
        <v>0.22639602103454182</v>
      </c>
      <c r="M46" s="18">
        <f t="shared" si="3"/>
        <v>9.1833342278081376E-2</v>
      </c>
      <c r="N46" s="18">
        <f t="shared" si="3"/>
        <v>0.13456267875646044</v>
      </c>
      <c r="O46" s="18">
        <f t="shared" si="0"/>
        <v>0.10181199515844641</v>
      </c>
      <c r="P46" s="18">
        <f t="shared" si="4"/>
        <v>4.110209374076168E-2</v>
      </c>
      <c r="Q46" s="18">
        <f t="shared" si="4"/>
        <v>6.0709901417684738E-2</v>
      </c>
      <c r="R46" s="18">
        <f t="shared" si="4"/>
        <v>3.7265025626646284E-2</v>
      </c>
      <c r="S46" s="17"/>
      <c r="T46" s="13"/>
      <c r="U46" s="11"/>
      <c r="V46" s="2"/>
      <c r="W46" s="2"/>
      <c r="X46" s="2"/>
      <c r="Y46" s="2"/>
      <c r="Z46" s="2"/>
    </row>
    <row r="47" spans="1:26" s="27" customFormat="1" ht="15" customHeight="1" x14ac:dyDescent="0.2">
      <c r="A47" s="31">
        <v>1950</v>
      </c>
      <c r="B47" s="303">
        <f>'TB2'!B47</f>
        <v>0.60940261695605602</v>
      </c>
      <c r="C47" s="415"/>
      <c r="D47" s="415"/>
      <c r="E47" s="300">
        <f>TB2b!B47</f>
        <v>0.39059738304394398</v>
      </c>
      <c r="F47" s="26">
        <f>TB2b!J47</f>
        <v>0.30011567002627093</v>
      </c>
      <c r="G47" s="26">
        <f>TB2b!R47</f>
        <v>0.16709096893550016</v>
      </c>
      <c r="H47" s="26">
        <f>TB2c!B47</f>
        <v>0.12290572911513754</v>
      </c>
      <c r="I47" s="26">
        <f>TB2c!J47</f>
        <v>5.9550739081893997E-2</v>
      </c>
      <c r="J47" s="26">
        <f>TB2c!R47</f>
        <v>1.5123756003381308E-2</v>
      </c>
      <c r="K47" s="26"/>
      <c r="L47" s="55">
        <f t="shared" si="2"/>
        <v>0.22350641410844382</v>
      </c>
      <c r="M47" s="22">
        <f t="shared" si="3"/>
        <v>9.0481713017673049E-2</v>
      </c>
      <c r="N47" s="22">
        <f t="shared" si="3"/>
        <v>0.13302470109077077</v>
      </c>
      <c r="O47" s="22">
        <f t="shared" si="0"/>
        <v>0.10754022985360616</v>
      </c>
      <c r="P47" s="22">
        <f t="shared" si="4"/>
        <v>4.4185239820362612E-2</v>
      </c>
      <c r="Q47" s="22">
        <f t="shared" si="4"/>
        <v>6.3354990033243547E-2</v>
      </c>
      <c r="R47" s="22">
        <f t="shared" si="4"/>
        <v>4.4426983078512686E-2</v>
      </c>
      <c r="S47" s="21"/>
      <c r="T47" s="13"/>
      <c r="U47" s="11"/>
      <c r="V47" s="2"/>
      <c r="W47" s="2"/>
      <c r="X47" s="2"/>
      <c r="Y47" s="2"/>
      <c r="Z47" s="2"/>
    </row>
    <row r="48" spans="1:26" s="27" customFormat="1" ht="15" customHeight="1" x14ac:dyDescent="0.2">
      <c r="A48" s="30">
        <v>1951</v>
      </c>
      <c r="B48" s="301">
        <f>'TB2'!B48</f>
        <v>0.62082273295144841</v>
      </c>
      <c r="C48" s="415"/>
      <c r="D48" s="415"/>
      <c r="E48" s="298">
        <f>TB2b!B48</f>
        <v>0.37917726704855159</v>
      </c>
      <c r="F48" s="25">
        <f>TB2b!J48</f>
        <v>0.29107983717489444</v>
      </c>
      <c r="G48" s="25">
        <f>TB2b!R48</f>
        <v>0.16008934314702056</v>
      </c>
      <c r="H48" s="25">
        <f>TB2c!B48</f>
        <v>0.11692316404197237</v>
      </c>
      <c r="I48" s="25">
        <f>TB2c!J48</f>
        <v>5.4976957756992705E-2</v>
      </c>
      <c r="J48" s="25">
        <f>TB2c!R48</f>
        <v>1.7781939418915139E-2</v>
      </c>
      <c r="K48" s="25"/>
      <c r="L48" s="53">
        <f t="shared" si="2"/>
        <v>0.21908792390153103</v>
      </c>
      <c r="M48" s="13">
        <f t="shared" si="3"/>
        <v>8.8097429873657152E-2</v>
      </c>
      <c r="N48" s="13">
        <f t="shared" si="3"/>
        <v>0.13099049402787388</v>
      </c>
      <c r="O48" s="13">
        <f t="shared" si="0"/>
        <v>0.10511238539002785</v>
      </c>
      <c r="P48" s="13">
        <f t="shared" si="4"/>
        <v>4.3166179105048191E-2</v>
      </c>
      <c r="Q48" s="13">
        <f t="shared" si="4"/>
        <v>6.1946206284979662E-2</v>
      </c>
      <c r="R48" s="13">
        <f t="shared" si="4"/>
        <v>3.7195018338077562E-2</v>
      </c>
      <c r="S48" s="12"/>
      <c r="T48" s="13"/>
      <c r="U48" s="11"/>
      <c r="V48" s="2"/>
      <c r="W48" s="2"/>
      <c r="X48" s="2"/>
      <c r="Y48" s="2"/>
      <c r="Z48" s="2"/>
    </row>
    <row r="49" spans="1:26" s="27" customFormat="1" ht="15" customHeight="1" x14ac:dyDescent="0.2">
      <c r="A49" s="30">
        <v>1952</v>
      </c>
      <c r="B49" s="301">
        <f>'TB2'!B49</f>
        <v>0.63357064050127609</v>
      </c>
      <c r="C49" s="415"/>
      <c r="D49" s="415"/>
      <c r="E49" s="298">
        <f>TB2b!B49</f>
        <v>0.36642935949872391</v>
      </c>
      <c r="F49" s="25">
        <f>TB2b!J49</f>
        <v>0.27763846040189444</v>
      </c>
      <c r="G49" s="25">
        <f>TB2b!R49</f>
        <v>0.14963091711307697</v>
      </c>
      <c r="H49" s="25">
        <f>TB2c!B49</f>
        <v>0.10912135716507644</v>
      </c>
      <c r="I49" s="25">
        <f>TB2c!J49</f>
        <v>5.1266483595642211E-2</v>
      </c>
      <c r="J49" s="25">
        <f>TB2c!R49</f>
        <v>1.6197171556242115E-2</v>
      </c>
      <c r="K49" s="25"/>
      <c r="L49" s="53">
        <f t="shared" si="2"/>
        <v>0.21679844238564694</v>
      </c>
      <c r="M49" s="13">
        <f t="shared" si="3"/>
        <v>8.8790899096829468E-2</v>
      </c>
      <c r="N49" s="13">
        <f t="shared" si="3"/>
        <v>0.12800754328881747</v>
      </c>
      <c r="O49" s="13">
        <f t="shared" si="0"/>
        <v>9.8364433517434763E-2</v>
      </c>
      <c r="P49" s="13">
        <f t="shared" si="4"/>
        <v>4.0509559948000526E-2</v>
      </c>
      <c r="Q49" s="13">
        <f t="shared" si="4"/>
        <v>5.785487356943423E-2</v>
      </c>
      <c r="R49" s="13">
        <f t="shared" si="4"/>
        <v>3.50693120394001E-2</v>
      </c>
      <c r="S49" s="12"/>
      <c r="T49" s="13"/>
      <c r="U49" s="11"/>
      <c r="V49" s="2"/>
      <c r="W49" s="2"/>
      <c r="X49" s="2"/>
      <c r="Y49" s="2"/>
      <c r="Z49" s="2"/>
    </row>
    <row r="50" spans="1:26" s="27" customFormat="1" ht="15" customHeight="1" x14ac:dyDescent="0.2">
      <c r="A50" s="30">
        <v>1953</v>
      </c>
      <c r="B50" s="301">
        <f>'TB2'!B50</f>
        <v>0.64327300525398745</v>
      </c>
      <c r="C50" s="415"/>
      <c r="D50" s="415"/>
      <c r="E50" s="298">
        <f>TB2b!B50</f>
        <v>0.3567269947460126</v>
      </c>
      <c r="F50" s="25">
        <f>TB2b!J50</f>
        <v>0.26660757900932075</v>
      </c>
      <c r="G50" s="25">
        <f>TB2b!R50</f>
        <v>0.1404204313777197</v>
      </c>
      <c r="H50" s="25">
        <f>TB2c!B50</f>
        <v>0.10208386531401221</v>
      </c>
      <c r="I50" s="25">
        <f>TB2c!J50</f>
        <v>4.7528469240476719E-2</v>
      </c>
      <c r="J50" s="25">
        <f>TB2c!R50</f>
        <v>1.5499964617172138E-2</v>
      </c>
      <c r="K50" s="25"/>
      <c r="L50" s="53">
        <f t="shared" si="2"/>
        <v>0.2163065633682929</v>
      </c>
      <c r="M50" s="13">
        <f t="shared" si="3"/>
        <v>9.0119415736691855E-2</v>
      </c>
      <c r="N50" s="13">
        <f t="shared" si="3"/>
        <v>0.12618714763160105</v>
      </c>
      <c r="O50" s="13">
        <f t="shared" si="0"/>
        <v>9.2891962137242989E-2</v>
      </c>
      <c r="P50" s="13">
        <f t="shared" si="4"/>
        <v>3.8336566063707486E-2</v>
      </c>
      <c r="Q50" s="13">
        <f t="shared" si="4"/>
        <v>5.4555396073535496E-2</v>
      </c>
      <c r="R50" s="13">
        <f t="shared" si="4"/>
        <v>3.2028504623304581E-2</v>
      </c>
      <c r="S50" s="12"/>
      <c r="T50" s="13"/>
      <c r="U50" s="11"/>
      <c r="V50" s="2"/>
      <c r="W50" s="2"/>
      <c r="X50" s="2"/>
      <c r="Y50" s="2"/>
      <c r="Z50" s="2"/>
    </row>
    <row r="51" spans="1:26" s="27" customFormat="1" ht="15" customHeight="1" x14ac:dyDescent="0.2">
      <c r="A51" s="30">
        <v>1954</v>
      </c>
      <c r="B51" s="301">
        <f>'TB2'!B51</f>
        <v>0.64022962701027764</v>
      </c>
      <c r="C51" s="415"/>
      <c r="D51" s="415"/>
      <c r="E51" s="298">
        <f>TB2b!B51</f>
        <v>0.35977037298972231</v>
      </c>
      <c r="F51" s="25">
        <f>TB2b!J51</f>
        <v>0.26832532463262732</v>
      </c>
      <c r="G51" s="25">
        <f>TB2b!R51</f>
        <v>0.13940878728583114</v>
      </c>
      <c r="H51" s="25">
        <f>TB2c!B51</f>
        <v>0.10012177901295649</v>
      </c>
      <c r="I51" s="25">
        <f>TB2c!J51</f>
        <v>4.6652011461934539E-2</v>
      </c>
      <c r="J51" s="25">
        <f>TB2c!R51</f>
        <v>1.4553932058138586E-2</v>
      </c>
      <c r="K51" s="25"/>
      <c r="L51" s="53">
        <f t="shared" si="2"/>
        <v>0.22036158570389117</v>
      </c>
      <c r="M51" s="13">
        <f t="shared" si="3"/>
        <v>9.1445048357094993E-2</v>
      </c>
      <c r="N51" s="13">
        <f t="shared" si="3"/>
        <v>0.12891653734679617</v>
      </c>
      <c r="O51" s="13">
        <f t="shared" si="0"/>
        <v>9.2756775823896603E-2</v>
      </c>
      <c r="P51" s="13">
        <f t="shared" si="4"/>
        <v>3.9287008272874652E-2</v>
      </c>
      <c r="Q51" s="13">
        <f t="shared" si="4"/>
        <v>5.3469767551021952E-2</v>
      </c>
      <c r="R51" s="13">
        <f t="shared" si="4"/>
        <v>3.2098079403795957E-2</v>
      </c>
      <c r="S51" s="12"/>
      <c r="T51" s="13"/>
      <c r="U51" s="11"/>
      <c r="V51" s="2"/>
      <c r="W51" s="2"/>
      <c r="X51" s="2"/>
      <c r="Y51" s="2"/>
      <c r="Z51" s="2"/>
    </row>
    <row r="52" spans="1:26" s="27" customFormat="1" ht="15" customHeight="1" x14ac:dyDescent="0.2">
      <c r="A52" s="30">
        <v>1955</v>
      </c>
      <c r="B52" s="301">
        <f>'TB2'!B52</f>
        <v>0.63271226246724965</v>
      </c>
      <c r="C52" s="415"/>
      <c r="D52" s="415"/>
      <c r="E52" s="298">
        <f>TB2b!B52</f>
        <v>0.36728773753275029</v>
      </c>
      <c r="F52" s="25">
        <f>TB2b!J52</f>
        <v>0.27495930088926945</v>
      </c>
      <c r="G52" s="25">
        <f>TB2b!R52</f>
        <v>0.14630096669782269</v>
      </c>
      <c r="H52" s="25">
        <f>TB2c!B52</f>
        <v>0.1057801013129952</v>
      </c>
      <c r="I52" s="25">
        <f>TB2c!J52</f>
        <v>5.1607346049330233E-2</v>
      </c>
      <c r="J52" s="25">
        <f>TB2c!R52</f>
        <v>1.7229728980786365E-2</v>
      </c>
      <c r="K52" s="25"/>
      <c r="L52" s="53">
        <f t="shared" si="2"/>
        <v>0.2209867708349276</v>
      </c>
      <c r="M52" s="13">
        <f t="shared" si="3"/>
        <v>9.2328436643480838E-2</v>
      </c>
      <c r="N52" s="13">
        <f t="shared" si="3"/>
        <v>0.12865833419144676</v>
      </c>
      <c r="O52" s="13">
        <f t="shared" si="0"/>
        <v>9.469362064849246E-2</v>
      </c>
      <c r="P52" s="13">
        <f t="shared" si="4"/>
        <v>4.0520865384827492E-2</v>
      </c>
      <c r="Q52" s="13">
        <f t="shared" si="4"/>
        <v>5.4172755263664968E-2</v>
      </c>
      <c r="R52" s="13">
        <f t="shared" si="4"/>
        <v>3.4377617068543864E-2</v>
      </c>
      <c r="S52" s="12"/>
      <c r="T52" s="13"/>
      <c r="U52" s="11"/>
      <c r="V52" s="2"/>
      <c r="W52" s="2"/>
      <c r="X52" s="2"/>
      <c r="Y52" s="2"/>
      <c r="Z52" s="2"/>
    </row>
    <row r="53" spans="1:26" s="27" customFormat="1" ht="15" customHeight="1" x14ac:dyDescent="0.2">
      <c r="A53" s="30">
        <v>1956</v>
      </c>
      <c r="B53" s="301">
        <f>'TB2'!B53</f>
        <v>0.64279703763524365</v>
      </c>
      <c r="C53" s="415"/>
      <c r="D53" s="416"/>
      <c r="E53" s="298">
        <f>TB2b!B53</f>
        <v>0.35720296236475635</v>
      </c>
      <c r="F53" s="25">
        <f>TB2b!J53</f>
        <v>0.26539465244450938</v>
      </c>
      <c r="G53" s="25">
        <f>TB2b!R53</f>
        <v>0.13808343755473879</v>
      </c>
      <c r="H53" s="25">
        <f>TB2c!B53</f>
        <v>0.10178783934655347</v>
      </c>
      <c r="I53" s="25">
        <f>TB2c!J53</f>
        <v>4.8084793563117109E-2</v>
      </c>
      <c r="J53" s="25">
        <f>TB2c!R53</f>
        <v>1.542652017613678E-2</v>
      </c>
      <c r="K53" s="25"/>
      <c r="L53" s="53">
        <f t="shared" si="2"/>
        <v>0.21911952481001756</v>
      </c>
      <c r="M53" s="13">
        <f t="shared" si="3"/>
        <v>9.1808309920246967E-2</v>
      </c>
      <c r="N53" s="13">
        <f t="shared" si="3"/>
        <v>0.1273112148897706</v>
      </c>
      <c r="O53" s="13">
        <f t="shared" si="0"/>
        <v>8.9998643991621677E-2</v>
      </c>
      <c r="P53" s="13">
        <f t="shared" si="4"/>
        <v>3.6295598208185315E-2</v>
      </c>
      <c r="Q53" s="13">
        <f t="shared" si="4"/>
        <v>5.3703045783436362E-2</v>
      </c>
      <c r="R53" s="13">
        <f t="shared" si="4"/>
        <v>3.2658273386980331E-2</v>
      </c>
      <c r="S53" s="12"/>
      <c r="T53" s="13"/>
      <c r="U53" s="11"/>
      <c r="V53" s="2"/>
      <c r="W53" s="2"/>
      <c r="X53" s="2"/>
      <c r="Y53" s="2"/>
      <c r="Z53" s="2"/>
    </row>
    <row r="54" spans="1:26" s="27" customFormat="1" ht="15" customHeight="1" x14ac:dyDescent="0.2">
      <c r="A54" s="30">
        <v>1957</v>
      </c>
      <c r="B54" s="301">
        <f>'TB2'!B54</f>
        <v>0.64331937846855425</v>
      </c>
      <c r="C54" s="415"/>
      <c r="D54" s="416"/>
      <c r="E54" s="298">
        <f>TB2b!B54</f>
        <v>0.35668062153144581</v>
      </c>
      <c r="F54" s="25">
        <f>TB2b!J54</f>
        <v>0.26527055488672324</v>
      </c>
      <c r="G54" s="25">
        <f>TB2b!R54</f>
        <v>0.13528324023695987</v>
      </c>
      <c r="H54" s="25">
        <f>TB2c!B54</f>
        <v>9.8926441784379204E-2</v>
      </c>
      <c r="I54" s="25">
        <f>TB2c!J54</f>
        <v>4.588603917939945E-2</v>
      </c>
      <c r="J54" s="25">
        <f>TB2c!R54</f>
        <v>1.4157525813106871E-2</v>
      </c>
      <c r="K54" s="25"/>
      <c r="L54" s="53">
        <f t="shared" si="2"/>
        <v>0.22139738129448594</v>
      </c>
      <c r="M54" s="13">
        <f t="shared" si="3"/>
        <v>9.1410066644722565E-2</v>
      </c>
      <c r="N54" s="13">
        <f t="shared" si="3"/>
        <v>0.12998731464976337</v>
      </c>
      <c r="O54" s="13">
        <f t="shared" si="0"/>
        <v>8.939720105756041E-2</v>
      </c>
      <c r="P54" s="13">
        <f t="shared" si="4"/>
        <v>3.6356798452580663E-2</v>
      </c>
      <c r="Q54" s="13">
        <f t="shared" si="4"/>
        <v>5.3040402604979754E-2</v>
      </c>
      <c r="R54" s="13">
        <f t="shared" si="4"/>
        <v>3.1728513366292579E-2</v>
      </c>
      <c r="S54" s="12"/>
      <c r="T54" s="13"/>
      <c r="U54" s="11"/>
      <c r="V54" s="2"/>
      <c r="W54" s="2"/>
      <c r="X54" s="2"/>
      <c r="Y54" s="2"/>
      <c r="Z54" s="2"/>
    </row>
    <row r="55" spans="1:26" s="27" customFormat="1" ht="15" customHeight="1" x14ac:dyDescent="0.2">
      <c r="A55" s="30">
        <v>1958</v>
      </c>
      <c r="B55" s="301">
        <f>'TB2'!B55</f>
        <v>0.64490945065902749</v>
      </c>
      <c r="C55" s="415"/>
      <c r="D55" s="416"/>
      <c r="E55" s="298">
        <f>TB2b!B55</f>
        <v>0.35509054934097251</v>
      </c>
      <c r="F55" s="25">
        <f>TB2b!J55</f>
        <v>0.2597654947621198</v>
      </c>
      <c r="G55" s="25">
        <f>TB2b!R55</f>
        <v>0.12674181943428869</v>
      </c>
      <c r="H55" s="25">
        <f>TB2c!B55</f>
        <v>9.1211464374239007E-2</v>
      </c>
      <c r="I55" s="25">
        <f>TB2c!J55</f>
        <v>4.0869970896324152E-2</v>
      </c>
      <c r="J55" s="25">
        <f>TB2c!R55</f>
        <v>1.2354558084821438E-2</v>
      </c>
      <c r="K55" s="25"/>
      <c r="L55" s="53">
        <f t="shared" si="2"/>
        <v>0.22834872990668381</v>
      </c>
      <c r="M55" s="13">
        <f t="shared" si="3"/>
        <v>9.5325054578852708E-2</v>
      </c>
      <c r="N55" s="13">
        <f t="shared" si="3"/>
        <v>0.1330236753278311</v>
      </c>
      <c r="O55" s="13">
        <f t="shared" si="0"/>
        <v>8.5871848537964535E-2</v>
      </c>
      <c r="P55" s="13">
        <f t="shared" si="4"/>
        <v>3.5530355060049687E-2</v>
      </c>
      <c r="Q55" s="13">
        <f t="shared" si="4"/>
        <v>5.0341493477914855E-2</v>
      </c>
      <c r="R55" s="13">
        <f t="shared" si="4"/>
        <v>2.8515412811502716E-2</v>
      </c>
      <c r="S55" s="12"/>
      <c r="T55" s="13"/>
      <c r="U55" s="11"/>
      <c r="V55" s="2"/>
      <c r="W55" s="2"/>
      <c r="X55" s="2"/>
      <c r="Y55" s="2"/>
      <c r="Z55" s="2"/>
    </row>
    <row r="56" spans="1:26" s="27" customFormat="1" ht="15" customHeight="1" x14ac:dyDescent="0.2">
      <c r="A56" s="29">
        <v>1959</v>
      </c>
      <c r="B56" s="302">
        <f>'TB2'!B56</f>
        <v>0.64044204067889643</v>
      </c>
      <c r="C56" s="413"/>
      <c r="D56" s="414"/>
      <c r="E56" s="299">
        <f>TB2b!B56</f>
        <v>0.35955795932110363</v>
      </c>
      <c r="F56" s="28">
        <f>TB2b!J56</f>
        <v>0.26512409929560743</v>
      </c>
      <c r="G56" s="28">
        <f>TB2b!R56</f>
        <v>0.13205876396981084</v>
      </c>
      <c r="H56" s="28">
        <f>TB2c!B56</f>
        <v>9.6140755683726792E-2</v>
      </c>
      <c r="I56" s="28">
        <f>TB2c!J56</f>
        <v>4.3429981032282981E-2</v>
      </c>
      <c r="J56" s="28">
        <f>TB2c!R56</f>
        <v>1.3254996784472922E-2</v>
      </c>
      <c r="K56" s="28"/>
      <c r="L56" s="54">
        <f t="shared" si="2"/>
        <v>0.22749919535129279</v>
      </c>
      <c r="M56" s="18">
        <f t="shared" si="3"/>
        <v>9.4433860025496197E-2</v>
      </c>
      <c r="N56" s="18">
        <f t="shared" si="3"/>
        <v>0.13306533532579659</v>
      </c>
      <c r="O56" s="18">
        <f t="shared" si="0"/>
        <v>8.862878293752785E-2</v>
      </c>
      <c r="P56" s="18">
        <f t="shared" si="4"/>
        <v>3.5918008286084047E-2</v>
      </c>
      <c r="Q56" s="18">
        <f t="shared" si="4"/>
        <v>5.2710774651443811E-2</v>
      </c>
      <c r="R56" s="18">
        <f t="shared" si="4"/>
        <v>3.0174984247810059E-2</v>
      </c>
      <c r="S56" s="17"/>
      <c r="T56" s="13"/>
      <c r="U56" s="11"/>
      <c r="V56" s="2"/>
      <c r="W56" s="2"/>
      <c r="X56" s="2"/>
      <c r="Y56" s="2"/>
      <c r="Z56" s="2"/>
    </row>
    <row r="57" spans="1:26" x14ac:dyDescent="0.2">
      <c r="A57" s="24">
        <v>1960</v>
      </c>
      <c r="B57" s="303">
        <f>'TB2'!B57</f>
        <v>0.64498104511793586</v>
      </c>
      <c r="C57" s="415"/>
      <c r="D57" s="415"/>
      <c r="E57" s="300">
        <f>TB2b!B57</f>
        <v>0.35501895488206414</v>
      </c>
      <c r="F57" s="26">
        <f>TB2b!J57</f>
        <v>0.25818064833636029</v>
      </c>
      <c r="G57" s="26">
        <f>TB2b!R57</f>
        <v>0.12679322096721754</v>
      </c>
      <c r="H57" s="26">
        <f>TB2c!B57</f>
        <v>9.1565461808217327E-2</v>
      </c>
      <c r="I57" s="26">
        <f>TB2c!J57</f>
        <v>4.2882096131751569E-2</v>
      </c>
      <c r="J57" s="26">
        <f>TB2c!R57</f>
        <v>1.4576540804618853E-2</v>
      </c>
      <c r="K57" s="26"/>
      <c r="L57" s="55">
        <f t="shared" si="2"/>
        <v>0.2282257339148466</v>
      </c>
      <c r="M57" s="22">
        <f t="shared" si="3"/>
        <v>9.6838306545703856E-2</v>
      </c>
      <c r="N57" s="22">
        <f t="shared" si="3"/>
        <v>0.13138742736914275</v>
      </c>
      <c r="O57" s="22">
        <f t="shared" si="0"/>
        <v>8.3911124835465978E-2</v>
      </c>
      <c r="P57" s="22">
        <f t="shared" si="4"/>
        <v>3.5227759159000213E-2</v>
      </c>
      <c r="Q57" s="22">
        <f t="shared" si="4"/>
        <v>4.8683365676465758E-2</v>
      </c>
      <c r="R57" s="22">
        <f t="shared" si="4"/>
        <v>2.8305555327132716E-2</v>
      </c>
      <c r="S57" s="21"/>
      <c r="T57" s="13"/>
      <c r="U57" s="11"/>
      <c r="V57" s="2"/>
      <c r="W57" s="2"/>
      <c r="X57" s="2"/>
      <c r="Y57" s="2"/>
      <c r="Z57" s="2"/>
    </row>
    <row r="58" spans="1:26" x14ac:dyDescent="0.2">
      <c r="A58" s="16">
        <v>1961</v>
      </c>
      <c r="B58" s="301">
        <f>'TB2'!B58</f>
        <v>0.64392626173929113</v>
      </c>
      <c r="C58" s="415"/>
      <c r="D58" s="415"/>
      <c r="E58" s="298">
        <f>TB2b!B58</f>
        <v>0.35607373826070887</v>
      </c>
      <c r="F58" s="25">
        <f>TB2b!J58</f>
        <v>0.25854921367861189</v>
      </c>
      <c r="G58" s="25">
        <f>TB2b!R58</f>
        <v>0.12525005030168021</v>
      </c>
      <c r="H58" s="25">
        <f>TB2c!B58</f>
        <v>8.9944287383680849E-2</v>
      </c>
      <c r="I58" s="25">
        <f>TB2c!J58</f>
        <v>4.2605457844502405E-2</v>
      </c>
      <c r="J58" s="25">
        <f>TB2c!R58</f>
        <v>1.4765474179704833E-2</v>
      </c>
      <c r="K58" s="25"/>
      <c r="L58" s="53">
        <f t="shared" si="2"/>
        <v>0.23082368795902866</v>
      </c>
      <c r="M58" s="13">
        <f t="shared" si="3"/>
        <v>9.7524524582096983E-2</v>
      </c>
      <c r="N58" s="13">
        <f t="shared" si="3"/>
        <v>0.13329916337693168</v>
      </c>
      <c r="O58" s="13">
        <f t="shared" si="0"/>
        <v>8.2644592457177812E-2</v>
      </c>
      <c r="P58" s="13">
        <f t="shared" si="4"/>
        <v>3.5305762917999362E-2</v>
      </c>
      <c r="Q58" s="13">
        <f t="shared" si="4"/>
        <v>4.7338829539178444E-2</v>
      </c>
      <c r="R58" s="13">
        <f t="shared" si="4"/>
        <v>2.783998366479757E-2</v>
      </c>
      <c r="S58" s="12"/>
      <c r="T58" s="13"/>
      <c r="U58" s="11"/>
      <c r="V58" s="2"/>
      <c r="W58" s="2"/>
      <c r="X58" s="2"/>
      <c r="Y58" s="2"/>
      <c r="Z58" s="2"/>
    </row>
    <row r="59" spans="1:26" x14ac:dyDescent="0.2">
      <c r="A59" s="16">
        <v>1962</v>
      </c>
      <c r="B59" s="301">
        <f>'TB2'!B59</f>
        <v>0.64091789722442627</v>
      </c>
      <c r="C59" s="483">
        <f>'TB2'!J59</f>
        <v>0.19539666175842285</v>
      </c>
      <c r="D59" s="484">
        <f>'TB2'!R59</f>
        <v>0.44552123546600342</v>
      </c>
      <c r="E59" s="295">
        <f>TB2b!B59</f>
        <v>0.35908210277557373</v>
      </c>
      <c r="F59" s="14">
        <f>TB2b!J59</f>
        <v>0.2605900764465332</v>
      </c>
      <c r="G59" s="14">
        <f>TB2b!R59</f>
        <v>0.12657356262207031</v>
      </c>
      <c r="H59" s="14">
        <f>TB2c!B59</f>
        <v>9.1309346258640289E-2</v>
      </c>
      <c r="I59" s="14">
        <f>TB2c!J59</f>
        <v>4.2700227349996567E-2</v>
      </c>
      <c r="J59" s="14">
        <f>TB2c!R59</f>
        <v>1.4403657056391239E-2</v>
      </c>
      <c r="K59" s="14">
        <f t="array" ref="K59:K116">TRANSPOSE('TB4'!B135:BG135)*0.00001/'TB3'!B58:B115</f>
        <v>4.8590890608891249E-3</v>
      </c>
      <c r="L59" s="53">
        <f t="shared" si="2"/>
        <v>0.23250854015350342</v>
      </c>
      <c r="M59" s="13">
        <f t="shared" si="3"/>
        <v>9.8492026329040527E-2</v>
      </c>
      <c r="N59" s="13">
        <f t="shared" si="3"/>
        <v>0.13401651382446289</v>
      </c>
      <c r="O59" s="13">
        <f t="shared" si="0"/>
        <v>8.3873335272073746E-2</v>
      </c>
      <c r="P59" s="13">
        <f t="shared" si="4"/>
        <v>3.5264216363430023E-2</v>
      </c>
      <c r="Q59" s="13">
        <f t="shared" si="4"/>
        <v>4.8609118908643723E-2</v>
      </c>
      <c r="R59" s="13">
        <f t="shared" si="4"/>
        <v>2.8296570293605328E-2</v>
      </c>
      <c r="S59" s="12">
        <f>J59-K59</f>
        <v>9.5445679955021151E-3</v>
      </c>
      <c r="T59" s="13"/>
      <c r="U59" s="919"/>
      <c r="V59" s="2"/>
      <c r="W59" s="2"/>
      <c r="X59" s="2"/>
      <c r="Y59" s="2"/>
      <c r="Z59" s="2"/>
    </row>
    <row r="60" spans="1:26" x14ac:dyDescent="0.2">
      <c r="A60" s="16">
        <v>1963</v>
      </c>
      <c r="B60" s="294">
        <f>'TB2'!B60</f>
        <v>0.63638970255851746</v>
      </c>
      <c r="C60" s="485">
        <f>'TB2'!J60</f>
        <v>0.19106867909431458</v>
      </c>
      <c r="D60" s="486">
        <f>'TB2'!R60</f>
        <v>0.44532102346420288</v>
      </c>
      <c r="E60" s="294">
        <f>TB2b!B60</f>
        <v>0.36361029744148254</v>
      </c>
      <c r="F60" s="25">
        <f>TB2b!J60</f>
        <v>0.26423317193984985</v>
      </c>
      <c r="G60" s="25">
        <f>TB2b!R60</f>
        <v>0.12798559665679932</v>
      </c>
      <c r="H60" s="25">
        <f>TB2c!B60</f>
        <v>9.259464219212532E-2</v>
      </c>
      <c r="I60" s="25">
        <f>TB2c!J60</f>
        <v>4.3639170005917549E-2</v>
      </c>
      <c r="J60" s="25">
        <f>TB2c!R60</f>
        <v>1.4999070670455694E-2</v>
      </c>
      <c r="K60" s="25">
        <v>5.2088333831226998E-3</v>
      </c>
      <c r="L60" s="53">
        <f t="shared" si="2"/>
        <v>0.23562470078468323</v>
      </c>
      <c r="M60" s="13">
        <f t="shared" si="3"/>
        <v>9.937712550163269E-2</v>
      </c>
      <c r="N60" s="13">
        <f t="shared" si="3"/>
        <v>0.13624757528305054</v>
      </c>
      <c r="O60" s="13">
        <f t="shared" si="0"/>
        <v>8.4346426650881767E-2</v>
      </c>
      <c r="P60" s="13">
        <f t="shared" si="4"/>
        <v>3.5390954464673996E-2</v>
      </c>
      <c r="Q60" s="13">
        <f t="shared" si="4"/>
        <v>4.8955472186207771E-2</v>
      </c>
      <c r="R60" s="13">
        <f t="shared" si="4"/>
        <v>2.8640099335461855E-2</v>
      </c>
      <c r="S60" s="12">
        <f t="shared" si="4"/>
        <v>9.7902372873329944E-3</v>
      </c>
      <c r="T60" s="13"/>
      <c r="U60" s="11"/>
      <c r="V60" s="2"/>
      <c r="W60" s="2"/>
      <c r="X60" s="2"/>
      <c r="Y60" s="2"/>
      <c r="Z60" s="2"/>
    </row>
    <row r="61" spans="1:26" x14ac:dyDescent="0.2">
      <c r="A61" s="16">
        <v>1964</v>
      </c>
      <c r="B61" s="301">
        <f>'TB2'!B61</f>
        <v>0.63186150789260864</v>
      </c>
      <c r="C61" s="483">
        <f>'TB2'!J61</f>
        <v>0.1867406964302063</v>
      </c>
      <c r="D61" s="484">
        <f>'TB2'!R61</f>
        <v>0.44512081146240234</v>
      </c>
      <c r="E61" s="295">
        <f>TB2b!B61</f>
        <v>0.36813849210739136</v>
      </c>
      <c r="F61" s="14">
        <f>TB2b!J61</f>
        <v>0.2678762674331665</v>
      </c>
      <c r="G61" s="14">
        <f>TB2b!R61</f>
        <v>0.12939763069152832</v>
      </c>
      <c r="H61" s="14">
        <f>TB2c!B61</f>
        <v>9.3879938125610352E-2</v>
      </c>
      <c r="I61" s="14">
        <f>TB2c!J61</f>
        <v>4.4578112661838531E-2</v>
      </c>
      <c r="J61" s="14">
        <f>TB2c!R61</f>
        <v>1.5594484284520149E-2</v>
      </c>
      <c r="K61" s="14">
        <v>5.4913298996819206E-3</v>
      </c>
      <c r="L61" s="53">
        <f t="shared" si="2"/>
        <v>0.23874086141586304</v>
      </c>
      <c r="M61" s="13">
        <f t="shared" si="3"/>
        <v>0.10026222467422485</v>
      </c>
      <c r="N61" s="13">
        <f t="shared" si="3"/>
        <v>0.13847863674163818</v>
      </c>
      <c r="O61" s="13">
        <f t="shared" si="0"/>
        <v>8.4819518029689789E-2</v>
      </c>
      <c r="P61" s="13">
        <f t="shared" si="4"/>
        <v>3.5517692565917969E-2</v>
      </c>
      <c r="Q61" s="13">
        <f t="shared" si="4"/>
        <v>4.930182546377182E-2</v>
      </c>
      <c r="R61" s="13">
        <f t="shared" si="4"/>
        <v>2.8983628377318382E-2</v>
      </c>
      <c r="S61" s="12">
        <f t="shared" si="4"/>
        <v>1.0103154384838229E-2</v>
      </c>
      <c r="T61" s="13"/>
      <c r="U61" s="11"/>
      <c r="V61" s="2"/>
      <c r="W61" s="2"/>
      <c r="X61" s="2"/>
      <c r="Y61" s="2"/>
      <c r="Z61" s="2"/>
    </row>
    <row r="62" spans="1:26" x14ac:dyDescent="0.2">
      <c r="A62" s="16">
        <v>1965</v>
      </c>
      <c r="B62" s="294">
        <f>'TB2'!B62</f>
        <v>0.63520272076129913</v>
      </c>
      <c r="C62" s="485">
        <f>'TB2'!J62</f>
        <v>0.19135615229606628</v>
      </c>
      <c r="D62" s="486">
        <f>'TB2'!R62</f>
        <v>0.44384656846523285</v>
      </c>
      <c r="E62" s="294">
        <f>TB2b!B62</f>
        <v>0.36479727923870087</v>
      </c>
      <c r="F62" s="25">
        <f>TB2b!J62</f>
        <v>0.26558132469654083</v>
      </c>
      <c r="G62" s="25">
        <f>TB2b!R62</f>
        <v>0.12879593670368195</v>
      </c>
      <c r="H62" s="25">
        <f>TB2c!B62</f>
        <v>9.3676712363958359E-2</v>
      </c>
      <c r="I62" s="25">
        <f>TB2c!J62</f>
        <v>4.4957540929317474E-2</v>
      </c>
      <c r="J62" s="25">
        <f>TB2c!R62</f>
        <v>1.5801701694726944E-2</v>
      </c>
      <c r="K62" s="25">
        <v>5.4918750511973946E-3</v>
      </c>
      <c r="L62" s="53">
        <f t="shared" si="2"/>
        <v>0.23600134253501892</v>
      </c>
      <c r="M62" s="13">
        <f t="shared" si="3"/>
        <v>9.9215954542160034E-2</v>
      </c>
      <c r="N62" s="13">
        <f t="shared" si="3"/>
        <v>0.13678538799285889</v>
      </c>
      <c r="O62" s="13">
        <f t="shared" si="0"/>
        <v>8.3838395774364471E-2</v>
      </c>
      <c r="P62" s="13">
        <f t="shared" si="4"/>
        <v>3.5119224339723587E-2</v>
      </c>
      <c r="Q62" s="13">
        <f t="shared" si="4"/>
        <v>4.8719171434640884E-2</v>
      </c>
      <c r="R62" s="13">
        <f t="shared" si="4"/>
        <v>2.915583923459053E-2</v>
      </c>
      <c r="S62" s="12">
        <f t="shared" si="4"/>
        <v>1.030982664352955E-2</v>
      </c>
      <c r="T62" s="13"/>
      <c r="U62" s="11"/>
      <c r="V62" s="2"/>
      <c r="W62" s="2"/>
      <c r="X62" s="2"/>
      <c r="Y62" s="2"/>
      <c r="Z62" s="2"/>
    </row>
    <row r="63" spans="1:26" x14ac:dyDescent="0.2">
      <c r="A63" s="16">
        <v>1966</v>
      </c>
      <c r="B63" s="301">
        <f>'TB2'!B63</f>
        <v>0.63854393362998962</v>
      </c>
      <c r="C63" s="483">
        <f>'TB2'!J63</f>
        <v>0.19597160816192627</v>
      </c>
      <c r="D63" s="484">
        <f>'TB2'!R63</f>
        <v>0.44257232546806335</v>
      </c>
      <c r="E63" s="295">
        <f>TB2b!B63</f>
        <v>0.36145606637001038</v>
      </c>
      <c r="F63" s="14">
        <f>TB2b!J63</f>
        <v>0.26328638195991516</v>
      </c>
      <c r="G63" s="14">
        <f>TB2b!R63</f>
        <v>0.12819424271583557</v>
      </c>
      <c r="H63" s="14">
        <f>TB2c!B63</f>
        <v>9.3473486602306366E-2</v>
      </c>
      <c r="I63" s="14">
        <f>TB2c!J63</f>
        <v>4.5336969196796417E-2</v>
      </c>
      <c r="J63" s="14">
        <f>TB2c!R63</f>
        <v>1.6008919104933739E-2</v>
      </c>
      <c r="K63" s="14">
        <v>5.5058098812649347E-3</v>
      </c>
      <c r="L63" s="53">
        <f t="shared" si="2"/>
        <v>0.2332618236541748</v>
      </c>
      <c r="M63" s="13">
        <f t="shared" si="3"/>
        <v>9.8169684410095215E-2</v>
      </c>
      <c r="N63" s="13">
        <f t="shared" si="3"/>
        <v>0.13509213924407959</v>
      </c>
      <c r="O63" s="13">
        <f t="shared" si="0"/>
        <v>8.2857273519039154E-2</v>
      </c>
      <c r="P63" s="13">
        <f t="shared" si="4"/>
        <v>3.4720756113529205E-2</v>
      </c>
      <c r="Q63" s="13">
        <f t="shared" si="4"/>
        <v>4.8136517405509949E-2</v>
      </c>
      <c r="R63" s="13">
        <f t="shared" si="4"/>
        <v>2.9328050091862679E-2</v>
      </c>
      <c r="S63" s="12">
        <f t="shared" si="4"/>
        <v>1.0503109223668804E-2</v>
      </c>
      <c r="T63" s="13"/>
      <c r="U63" s="11"/>
      <c r="V63" s="2"/>
      <c r="W63" s="2"/>
      <c r="X63" s="2"/>
      <c r="Y63" s="2"/>
      <c r="Z63" s="2"/>
    </row>
    <row r="64" spans="1:26" x14ac:dyDescent="0.2">
      <c r="A64" s="16">
        <v>1967</v>
      </c>
      <c r="B64" s="301">
        <f>'TB2'!B64</f>
        <v>0.646208755671978</v>
      </c>
      <c r="C64" s="483">
        <f>'TB2'!J64</f>
        <v>0.20520038902759552</v>
      </c>
      <c r="D64" s="484">
        <f>'TB2'!R64</f>
        <v>0.44100836664438248</v>
      </c>
      <c r="E64" s="295">
        <f>TB2b!B64</f>
        <v>0.353791244328022</v>
      </c>
      <c r="F64" s="14">
        <f>TB2b!J64</f>
        <v>0.25669292360544205</v>
      </c>
      <c r="G64" s="14">
        <f>TB2b!R64</f>
        <v>0.12431029230356216</v>
      </c>
      <c r="H64" s="14">
        <f>TB2c!B64</f>
        <v>9.0286878868937492E-2</v>
      </c>
      <c r="I64" s="14">
        <f>TB2c!J64</f>
        <v>4.2901080101728439E-2</v>
      </c>
      <c r="J64" s="14">
        <f>TB2c!R64</f>
        <v>1.4627489726990461E-2</v>
      </c>
      <c r="K64" s="14">
        <v>4.6679433145732103E-3</v>
      </c>
      <c r="L64" s="53">
        <f t="shared" si="2"/>
        <v>0.22948095202445984</v>
      </c>
      <c r="M64" s="13">
        <f t="shared" si="3"/>
        <v>9.7098320722579956E-2</v>
      </c>
      <c r="N64" s="13">
        <f t="shared" si="3"/>
        <v>0.13238263130187988</v>
      </c>
      <c r="O64" s="13">
        <f t="shared" si="0"/>
        <v>8.1409212201833725E-2</v>
      </c>
      <c r="P64" s="13">
        <f t="shared" si="4"/>
        <v>3.4023413434624672E-2</v>
      </c>
      <c r="Q64" s="13">
        <f t="shared" si="4"/>
        <v>4.7385798767209053E-2</v>
      </c>
      <c r="R64" s="13">
        <f t="shared" si="4"/>
        <v>2.8273590374737978E-2</v>
      </c>
      <c r="S64" s="12">
        <f t="shared" si="4"/>
        <v>9.9595464124172511E-3</v>
      </c>
      <c r="T64" s="13"/>
      <c r="U64" s="11"/>
      <c r="V64" s="2"/>
      <c r="W64" s="2"/>
      <c r="X64" s="2"/>
      <c r="Y64" s="2"/>
      <c r="Z64" s="2"/>
    </row>
    <row r="65" spans="1:26" x14ac:dyDescent="0.2">
      <c r="A65" s="16">
        <v>1968</v>
      </c>
      <c r="B65" s="301">
        <f>'TB2'!B65</f>
        <v>0.65047215484082699</v>
      </c>
      <c r="C65" s="483">
        <f>'TB2'!J65</f>
        <v>0.20809786394238472</v>
      </c>
      <c r="D65" s="484">
        <f>'TB2'!R65</f>
        <v>0.44237429089844227</v>
      </c>
      <c r="E65" s="295">
        <f>TB2b!B65</f>
        <v>0.34952784515917301</v>
      </c>
      <c r="F65" s="14">
        <f>TB2b!J65</f>
        <v>0.25258154235780239</v>
      </c>
      <c r="G65" s="14">
        <f>TB2b!R65</f>
        <v>0.12180415168404579</v>
      </c>
      <c r="H65" s="14">
        <f>TB2c!B65</f>
        <v>8.8270658161491156E-2</v>
      </c>
      <c r="I65" s="14">
        <f>TB2c!J65</f>
        <v>4.172358475625515E-2</v>
      </c>
      <c r="J65" s="14">
        <f>TB2c!R65</f>
        <v>1.4171037240885198E-2</v>
      </c>
      <c r="K65" s="14">
        <v>4.6057656835420922E-3</v>
      </c>
      <c r="L65" s="53">
        <f t="shared" si="2"/>
        <v>0.22772369347512722</v>
      </c>
      <c r="M65" s="13">
        <f t="shared" si="3"/>
        <v>9.6946302801370621E-2</v>
      </c>
      <c r="N65" s="13">
        <f t="shared" si="3"/>
        <v>0.1307773906737566</v>
      </c>
      <c r="O65" s="13">
        <f t="shared" si="0"/>
        <v>8.0080566927790642E-2</v>
      </c>
      <c r="P65" s="13">
        <f t="shared" si="4"/>
        <v>3.3533493522554636E-2</v>
      </c>
      <c r="Q65" s="13">
        <f t="shared" si="4"/>
        <v>4.6547073405236006E-2</v>
      </c>
      <c r="R65" s="13">
        <f t="shared" si="4"/>
        <v>2.7552547515369952E-2</v>
      </c>
      <c r="S65" s="12">
        <f t="shared" si="4"/>
        <v>9.5652715573431059E-3</v>
      </c>
      <c r="T65" s="13"/>
      <c r="U65" s="11"/>
      <c r="V65" s="2"/>
      <c r="W65" s="2"/>
      <c r="X65" s="2"/>
      <c r="Y65" s="2"/>
      <c r="Z65" s="2"/>
    </row>
    <row r="66" spans="1:26" x14ac:dyDescent="0.2">
      <c r="A66" s="20">
        <v>1969</v>
      </c>
      <c r="B66" s="302">
        <f>'TB2'!B66</f>
        <v>0.6599648124538362</v>
      </c>
      <c r="C66" s="487">
        <f>'TB2'!J66</f>
        <v>0.21192511636763811</v>
      </c>
      <c r="D66" s="488">
        <f>'TB2'!R66</f>
        <v>0.44803969608619809</v>
      </c>
      <c r="E66" s="296">
        <f>TB2b!B66</f>
        <v>0.3400351875461638</v>
      </c>
      <c r="F66" s="19">
        <f>TB2b!J66</f>
        <v>0.24228384857997298</v>
      </c>
      <c r="G66" s="19">
        <f>TB2b!R66</f>
        <v>0.11377002205699682</v>
      </c>
      <c r="H66" s="19">
        <f>TB2c!B66</f>
        <v>8.1729628494940698E-2</v>
      </c>
      <c r="I66" s="19">
        <f>TB2c!J66</f>
        <v>3.8094896357506514E-2</v>
      </c>
      <c r="J66" s="19">
        <f>TB2c!R66</f>
        <v>1.304325633100234E-2</v>
      </c>
      <c r="K66" s="19">
        <v>4.4876496826071468E-3</v>
      </c>
      <c r="L66" s="54">
        <f t="shared" si="2"/>
        <v>0.22626516548916698</v>
      </c>
      <c r="M66" s="18">
        <f t="shared" si="3"/>
        <v>9.7751338966190815E-2</v>
      </c>
      <c r="N66" s="18">
        <f t="shared" si="3"/>
        <v>0.12851382652297616</v>
      </c>
      <c r="O66" s="18">
        <f t="shared" si="0"/>
        <v>7.5675125699490309E-2</v>
      </c>
      <c r="P66" s="18">
        <f t="shared" si="4"/>
        <v>3.2040393562056124E-2</v>
      </c>
      <c r="Q66" s="18">
        <f t="shared" si="4"/>
        <v>4.3634732137434185E-2</v>
      </c>
      <c r="R66" s="18">
        <f t="shared" si="4"/>
        <v>2.5051640026504174E-2</v>
      </c>
      <c r="S66" s="17">
        <f t="shared" si="4"/>
        <v>8.555606648395192E-3</v>
      </c>
      <c r="T66" s="13"/>
      <c r="U66" s="11"/>
      <c r="V66" s="2"/>
      <c r="W66" s="2"/>
      <c r="X66" s="2"/>
      <c r="Y66" s="2"/>
      <c r="Z66" s="2"/>
    </row>
    <row r="67" spans="1:26" x14ac:dyDescent="0.2">
      <c r="A67" s="24">
        <v>1970</v>
      </c>
      <c r="B67" s="303">
        <f>'TB2'!B67</f>
        <v>0.66370902524795383</v>
      </c>
      <c r="C67" s="489">
        <f>'TB2'!J67</f>
        <v>0.2105571695137769</v>
      </c>
      <c r="D67" s="490">
        <f>'TB2'!R67</f>
        <v>0.45315185573417693</v>
      </c>
      <c r="E67" s="297">
        <f>TB2b!B67</f>
        <v>0.33629097475204617</v>
      </c>
      <c r="F67" s="23">
        <f>TB2b!J67</f>
        <v>0.23696648271288723</v>
      </c>
      <c r="G67" s="23">
        <f>TB2b!R67</f>
        <v>0.10811400576494634</v>
      </c>
      <c r="H67" s="23">
        <f>TB2c!B67</f>
        <v>7.6731918466975912E-2</v>
      </c>
      <c r="I67" s="23">
        <f>TB2c!J67</f>
        <v>3.4936017240397632E-2</v>
      </c>
      <c r="J67" s="23">
        <f>TB2c!R67</f>
        <v>1.1757901134842541E-2</v>
      </c>
      <c r="K67" s="23">
        <v>3.6172618091470017E-3</v>
      </c>
      <c r="L67" s="55">
        <f t="shared" si="2"/>
        <v>0.22817696898709983</v>
      </c>
      <c r="M67" s="22">
        <f t="shared" si="3"/>
        <v>9.932449203915894E-2</v>
      </c>
      <c r="N67" s="22">
        <f t="shared" si="3"/>
        <v>0.12885247694794089</v>
      </c>
      <c r="O67" s="22">
        <f t="shared" si="0"/>
        <v>7.3177988524548709E-2</v>
      </c>
      <c r="P67" s="22">
        <f t="shared" si="4"/>
        <v>3.1382087297970429E-2</v>
      </c>
      <c r="Q67" s="22">
        <f t="shared" si="4"/>
        <v>4.179590122657828E-2</v>
      </c>
      <c r="R67" s="22">
        <f t="shared" si="4"/>
        <v>2.3178116105555091E-2</v>
      </c>
      <c r="S67" s="21">
        <f t="shared" si="4"/>
        <v>8.1406393256955398E-3</v>
      </c>
      <c r="T67" s="13"/>
      <c r="U67" s="11"/>
      <c r="V67" s="2"/>
      <c r="W67" s="2"/>
      <c r="X67" s="2"/>
      <c r="Y67" s="2"/>
      <c r="Z67" s="2"/>
    </row>
    <row r="68" spans="1:26" x14ac:dyDescent="0.2">
      <c r="A68" s="16">
        <v>1971</v>
      </c>
      <c r="B68" s="301">
        <f>'TB2'!B68</f>
        <v>0.66107033457956277</v>
      </c>
      <c r="C68" s="483">
        <f>'TB2'!J68</f>
        <v>0.20632961561204866</v>
      </c>
      <c r="D68" s="484">
        <f>'TB2'!R68</f>
        <v>0.45474071896751411</v>
      </c>
      <c r="E68" s="295">
        <f>TB2b!B68</f>
        <v>0.33892966542043723</v>
      </c>
      <c r="F68" s="14">
        <f>TB2b!J68</f>
        <v>0.23890508883050643</v>
      </c>
      <c r="G68" s="14">
        <f>TB2b!R68</f>
        <v>0.10861077945446596</v>
      </c>
      <c r="H68" s="14">
        <f>TB2c!B68</f>
        <v>7.7050080079061445E-2</v>
      </c>
      <c r="I68" s="14">
        <f>TB2c!J68</f>
        <v>3.5093439480988309E-2</v>
      </c>
      <c r="J68" s="14">
        <f>TB2c!R68</f>
        <v>1.1715678780092276E-2</v>
      </c>
      <c r="K68" s="14">
        <v>3.7507860611990409E-3</v>
      </c>
      <c r="L68" s="53">
        <f t="shared" si="2"/>
        <v>0.23031888596597128</v>
      </c>
      <c r="M68" s="13">
        <f t="shared" si="3"/>
        <v>0.1000245765899308</v>
      </c>
      <c r="N68" s="13">
        <f t="shared" si="3"/>
        <v>0.13029430937604047</v>
      </c>
      <c r="O68" s="13">
        <f t="shared" si="0"/>
        <v>7.3517339973477647E-2</v>
      </c>
      <c r="P68" s="13">
        <f t="shared" si="4"/>
        <v>3.1560699375404511E-2</v>
      </c>
      <c r="Q68" s="13">
        <f t="shared" si="4"/>
        <v>4.1956640598073136E-2</v>
      </c>
      <c r="R68" s="13">
        <f t="shared" si="4"/>
        <v>2.3377760700896033E-2</v>
      </c>
      <c r="S68" s="12">
        <f t="shared" si="4"/>
        <v>7.9648927188932343E-3</v>
      </c>
      <c r="T68" s="13"/>
      <c r="U68" s="11"/>
      <c r="V68" s="2"/>
      <c r="W68" s="2"/>
      <c r="X68" s="2"/>
      <c r="Y68" s="2"/>
      <c r="Z68" s="2"/>
    </row>
    <row r="69" spans="1:26" x14ac:dyDescent="0.2">
      <c r="A69" s="16">
        <v>1972</v>
      </c>
      <c r="B69" s="301">
        <f>'TB2'!B69</f>
        <v>0.65825552187016001</v>
      </c>
      <c r="C69" s="483">
        <f>'TB2'!J69</f>
        <v>0.20472448361397255</v>
      </c>
      <c r="D69" s="484">
        <f>'TB2'!R69</f>
        <v>0.45353103825618746</v>
      </c>
      <c r="E69" s="295">
        <f>TB2b!B69</f>
        <v>0.34174447812983999</v>
      </c>
      <c r="F69" s="14">
        <f>TB2b!J69</f>
        <v>0.24111191226256778</v>
      </c>
      <c r="G69" s="14">
        <f>TB2b!R69</f>
        <v>0.10845667692774441</v>
      </c>
      <c r="H69" s="14">
        <f>TB2c!B69</f>
        <v>7.6637828145976528E-2</v>
      </c>
      <c r="I69" s="14">
        <f>TB2c!J69</f>
        <v>3.4715684530965518E-2</v>
      </c>
      <c r="J69" s="14">
        <f>TB2c!R69</f>
        <v>1.1507508648264775E-2</v>
      </c>
      <c r="K69" s="14">
        <v>3.9069259940325424E-3</v>
      </c>
      <c r="L69" s="53">
        <f t="shared" si="2"/>
        <v>0.23328780120209558</v>
      </c>
      <c r="M69" s="13">
        <f t="shared" si="3"/>
        <v>0.10063256586727221</v>
      </c>
      <c r="N69" s="13">
        <f t="shared" si="3"/>
        <v>0.13265523533482337</v>
      </c>
      <c r="O69" s="13">
        <f t="shared" si="0"/>
        <v>7.3740992396778893E-2</v>
      </c>
      <c r="P69" s="13">
        <f t="shared" si="4"/>
        <v>3.1818848781767883E-2</v>
      </c>
      <c r="Q69" s="13">
        <f t="shared" si="4"/>
        <v>4.1922143615011009E-2</v>
      </c>
      <c r="R69" s="13">
        <f t="shared" si="4"/>
        <v>2.3208175882700743E-2</v>
      </c>
      <c r="S69" s="12">
        <f t="shared" si="4"/>
        <v>7.6005826542322324E-3</v>
      </c>
      <c r="T69" s="13"/>
      <c r="U69" s="11"/>
      <c r="V69" s="2"/>
      <c r="W69" s="2"/>
      <c r="X69" s="2"/>
      <c r="Y69" s="2"/>
      <c r="Z69" s="2"/>
    </row>
    <row r="70" spans="1:26" x14ac:dyDescent="0.2">
      <c r="A70" s="16">
        <v>1973</v>
      </c>
      <c r="B70" s="301">
        <f>'TB2'!B70</f>
        <v>0.65863950660241244</v>
      </c>
      <c r="C70" s="483">
        <f>'TB2'!J70</f>
        <v>0.20639729324102518</v>
      </c>
      <c r="D70" s="484">
        <f>'TB2'!R70</f>
        <v>0.45224221336138726</v>
      </c>
      <c r="E70" s="295">
        <f>TB2b!B70</f>
        <v>0.34136049339758756</v>
      </c>
      <c r="F70" s="14">
        <f>TB2b!J70</f>
        <v>0.24056270543042046</v>
      </c>
      <c r="G70" s="14">
        <f>TB2b!R70</f>
        <v>0.10661583908586181</v>
      </c>
      <c r="H70" s="14">
        <f>TB2c!B70</f>
        <v>7.4706241809963103E-2</v>
      </c>
      <c r="I70" s="14">
        <f>TB2c!J70</f>
        <v>3.3419793106077123E-2</v>
      </c>
      <c r="J70" s="14">
        <f>TB2c!R70</f>
        <v>1.0793875745889636E-2</v>
      </c>
      <c r="K70" s="14">
        <v>3.3175390280944668E-3</v>
      </c>
      <c r="L70" s="53">
        <f t="shared" si="2"/>
        <v>0.23474465431172575</v>
      </c>
      <c r="M70" s="13">
        <f t="shared" si="3"/>
        <v>0.1007977879671671</v>
      </c>
      <c r="N70" s="13">
        <f t="shared" si="3"/>
        <v>0.13394686634455866</v>
      </c>
      <c r="O70" s="13">
        <f t="shared" si="0"/>
        <v>7.3196045979784685E-2</v>
      </c>
      <c r="P70" s="13">
        <f t="shared" si="4"/>
        <v>3.1909597275898705E-2</v>
      </c>
      <c r="Q70" s="13">
        <f t="shared" si="4"/>
        <v>4.1286448703885981E-2</v>
      </c>
      <c r="R70" s="13">
        <f t="shared" si="4"/>
        <v>2.2625917360187486E-2</v>
      </c>
      <c r="S70" s="12">
        <f t="shared" si="4"/>
        <v>7.4763367177951689E-3</v>
      </c>
      <c r="T70" s="13"/>
      <c r="U70" s="11"/>
      <c r="V70" s="2"/>
      <c r="W70" s="2"/>
      <c r="X70" s="2"/>
      <c r="Y70" s="2"/>
      <c r="Z70" s="2"/>
    </row>
    <row r="71" spans="1:26" x14ac:dyDescent="0.2">
      <c r="A71" s="16">
        <v>1974</v>
      </c>
      <c r="B71" s="301">
        <f>'TB2'!B71</f>
        <v>0.66276823384168893</v>
      </c>
      <c r="C71" s="483">
        <f>'TB2'!J71</f>
        <v>0.20776036337792902</v>
      </c>
      <c r="D71" s="484">
        <f>'TB2'!R71</f>
        <v>0.4550078704637599</v>
      </c>
      <c r="E71" s="295">
        <f>TB2b!B71</f>
        <v>0.33723176615831107</v>
      </c>
      <c r="F71" s="14">
        <f>TB2b!J71</f>
        <v>0.23588312373385634</v>
      </c>
      <c r="G71" s="14">
        <f>TB2b!R71</f>
        <v>0.10374394932932773</v>
      </c>
      <c r="H71" s="14">
        <f>TB2c!B71</f>
        <v>7.2508461853772133E-2</v>
      </c>
      <c r="I71" s="14">
        <f>TB2c!J71</f>
        <v>3.2200334036588174E-2</v>
      </c>
      <c r="J71" s="14">
        <f>TB2c!R71</f>
        <v>1.0355179391666525E-2</v>
      </c>
      <c r="K71" s="14">
        <v>3.1005645092216636E-3</v>
      </c>
      <c r="L71" s="53">
        <f t="shared" si="2"/>
        <v>0.23348781682898334</v>
      </c>
      <c r="M71" s="13">
        <f t="shared" si="3"/>
        <v>0.10134864242445474</v>
      </c>
      <c r="N71" s="13">
        <f t="shared" si="3"/>
        <v>0.1321391744045286</v>
      </c>
      <c r="O71" s="13">
        <f t="shared" si="0"/>
        <v>7.154361529273956E-2</v>
      </c>
      <c r="P71" s="13">
        <f t="shared" si="4"/>
        <v>3.1235487475555601E-2</v>
      </c>
      <c r="Q71" s="13">
        <f t="shared" si="4"/>
        <v>4.0308127817183959E-2</v>
      </c>
      <c r="R71" s="13">
        <f t="shared" si="4"/>
        <v>2.1845154644921649E-2</v>
      </c>
      <c r="S71" s="12">
        <f t="shared" si="4"/>
        <v>7.2546148824448615E-3</v>
      </c>
      <c r="T71" s="13"/>
      <c r="U71" s="11"/>
      <c r="V71" s="2"/>
      <c r="W71" s="2"/>
      <c r="X71" s="2"/>
      <c r="Y71" s="2"/>
      <c r="Z71" s="2"/>
    </row>
    <row r="72" spans="1:26" x14ac:dyDescent="0.2">
      <c r="A72" s="16">
        <v>1975</v>
      </c>
      <c r="B72" s="301">
        <f>'TB2'!B72</f>
        <v>0.6621353748008687</v>
      </c>
      <c r="C72" s="483">
        <f>'TB2'!J72</f>
        <v>0.20551774639830001</v>
      </c>
      <c r="D72" s="484">
        <f>'TB2'!R72</f>
        <v>0.4566176284025687</v>
      </c>
      <c r="E72" s="295">
        <f>TB2b!B72</f>
        <v>0.3378646251991313</v>
      </c>
      <c r="F72" s="14">
        <f>TB2b!J72</f>
        <v>0.23530405190047077</v>
      </c>
      <c r="G72" s="14">
        <f>TB2b!R72</f>
        <v>0.1030382386832116</v>
      </c>
      <c r="H72" s="14">
        <f>TB2c!B72</f>
        <v>7.1840815266199343E-2</v>
      </c>
      <c r="I72" s="14">
        <f>TB2c!J72</f>
        <v>3.1993874675094958E-2</v>
      </c>
      <c r="J72" s="14">
        <f>TB2c!R72</f>
        <v>1.0502293521504669E-2</v>
      </c>
      <c r="K72" s="14">
        <v>3.3947767477363272E-3</v>
      </c>
      <c r="L72" s="53">
        <f t="shared" si="2"/>
        <v>0.23482638651591969</v>
      </c>
      <c r="M72" s="13">
        <f t="shared" si="3"/>
        <v>0.10256057329866053</v>
      </c>
      <c r="N72" s="13">
        <f t="shared" si="3"/>
        <v>0.13226581321725916</v>
      </c>
      <c r="O72" s="13">
        <f t="shared" si="0"/>
        <v>7.1044364008116645E-2</v>
      </c>
      <c r="P72" s="13">
        <f t="shared" si="4"/>
        <v>3.119742341701226E-2</v>
      </c>
      <c r="Q72" s="13">
        <f t="shared" si="4"/>
        <v>3.9846940591104385E-2</v>
      </c>
      <c r="R72" s="13">
        <f t="shared" si="4"/>
        <v>2.1491581153590289E-2</v>
      </c>
      <c r="S72" s="12">
        <f t="shared" si="4"/>
        <v>7.1075167737683414E-3</v>
      </c>
      <c r="T72" s="13"/>
      <c r="U72" s="11"/>
      <c r="V72" s="2"/>
      <c r="W72" s="2"/>
      <c r="X72" s="2"/>
      <c r="Y72" s="2"/>
      <c r="Z72" s="2"/>
    </row>
    <row r="73" spans="1:26" x14ac:dyDescent="0.2">
      <c r="A73" s="16">
        <v>1976</v>
      </c>
      <c r="B73" s="301">
        <f>'TB2'!B73</f>
        <v>0.66132664239816563</v>
      </c>
      <c r="C73" s="483">
        <f>'TB2'!J73</f>
        <v>0.20479280685123058</v>
      </c>
      <c r="D73" s="484">
        <f>'TB2'!R73</f>
        <v>0.45653383554693505</v>
      </c>
      <c r="E73" s="295">
        <f>TB2b!B73</f>
        <v>0.33867335760183437</v>
      </c>
      <c r="F73" s="14">
        <f>TB2b!J73</f>
        <v>0.23569485402717305</v>
      </c>
      <c r="G73" s="14">
        <f>TB2b!R73</f>
        <v>0.10303337554108793</v>
      </c>
      <c r="H73" s="14">
        <f>TB2c!B73</f>
        <v>7.1973985066072999E-2</v>
      </c>
      <c r="I73" s="14">
        <f>TB2c!J73</f>
        <v>3.2147660234585373E-2</v>
      </c>
      <c r="J73" s="14">
        <f>TB2c!R73</f>
        <v>1.0666308412785597E-2</v>
      </c>
      <c r="K73" s="14">
        <v>3.4772019980628898E-3</v>
      </c>
      <c r="L73" s="53">
        <f t="shared" si="2"/>
        <v>0.23563998206074643</v>
      </c>
      <c r="M73" s="13">
        <f t="shared" si="3"/>
        <v>0.10297850357466132</v>
      </c>
      <c r="N73" s="13">
        <f t="shared" si="3"/>
        <v>0.13266147848608512</v>
      </c>
      <c r="O73" s="13">
        <f t="shared" si="0"/>
        <v>7.0885715306502561E-2</v>
      </c>
      <c r="P73" s="13">
        <f t="shared" si="4"/>
        <v>3.1059390475014936E-2</v>
      </c>
      <c r="Q73" s="13">
        <f t="shared" si="4"/>
        <v>3.9826324831487625E-2</v>
      </c>
      <c r="R73" s="13">
        <f t="shared" si="4"/>
        <v>2.1481351821799777E-2</v>
      </c>
      <c r="S73" s="12">
        <f t="shared" si="4"/>
        <v>7.1891064147227065E-3</v>
      </c>
      <c r="T73" s="13"/>
      <c r="U73" s="11"/>
      <c r="V73" s="2"/>
      <c r="W73" s="2"/>
      <c r="X73" s="2"/>
      <c r="Y73" s="2"/>
      <c r="Z73" s="2"/>
    </row>
    <row r="74" spans="1:26" x14ac:dyDescent="0.2">
      <c r="A74" s="16">
        <v>1977</v>
      </c>
      <c r="B74" s="301">
        <f>'TB2'!B74</f>
        <v>0.65979526081783746</v>
      </c>
      <c r="C74" s="483">
        <f>'TB2'!J74</f>
        <v>0.20312459999009036</v>
      </c>
      <c r="D74" s="484">
        <f>'TB2'!R74</f>
        <v>0.4566706608277471</v>
      </c>
      <c r="E74" s="295">
        <f>TB2b!B74</f>
        <v>0.34020473918216254</v>
      </c>
      <c r="F74" s="14">
        <f>TB2b!J74</f>
        <v>0.23707466909441877</v>
      </c>
      <c r="G74" s="14">
        <f>TB2b!R74</f>
        <v>0.10375467794629856</v>
      </c>
      <c r="H74" s="14">
        <f>TB2c!B74</f>
        <v>7.267300179353775E-2</v>
      </c>
      <c r="I74" s="14">
        <f>TB2c!J74</f>
        <v>3.2555578122291706E-2</v>
      </c>
      <c r="J74" s="14">
        <f>TB2c!R74</f>
        <v>1.0847922286598699E-2</v>
      </c>
      <c r="K74" s="14">
        <v>3.5468874399299946E-3</v>
      </c>
      <c r="L74" s="53">
        <f t="shared" si="2"/>
        <v>0.23645006123586398</v>
      </c>
      <c r="M74" s="13">
        <f t="shared" si="3"/>
        <v>0.10313007008774377</v>
      </c>
      <c r="N74" s="13">
        <f t="shared" si="3"/>
        <v>0.13331999114812021</v>
      </c>
      <c r="O74" s="13">
        <f t="shared" ref="O74:O110" si="5">G74-I74</f>
        <v>7.1199099824006851E-2</v>
      </c>
      <c r="P74" s="13">
        <f t="shared" ref="P74:S109" si="6">G74-H74</f>
        <v>3.1081676152760807E-2</v>
      </c>
      <c r="Q74" s="13">
        <f t="shared" si="6"/>
        <v>4.0117423671246044E-2</v>
      </c>
      <c r="R74" s="13">
        <f t="shared" si="6"/>
        <v>2.1707655835693007E-2</v>
      </c>
      <c r="S74" s="12">
        <f t="shared" si="6"/>
        <v>7.3010348466687044E-3</v>
      </c>
      <c r="T74" s="13"/>
      <c r="U74" s="11"/>
      <c r="V74" s="2"/>
      <c r="W74" s="2"/>
      <c r="X74" s="2"/>
      <c r="Y74" s="2"/>
      <c r="Z74" s="2"/>
    </row>
    <row r="75" spans="1:26" x14ac:dyDescent="0.2">
      <c r="A75" s="16">
        <v>1978</v>
      </c>
      <c r="B75" s="301">
        <f>'TB2'!B75</f>
        <v>0.65999686876710051</v>
      </c>
      <c r="C75" s="483">
        <f>'TB2'!J75</f>
        <v>0.20282757712822175</v>
      </c>
      <c r="D75" s="484">
        <f>'TB2'!R75</f>
        <v>0.45716929163887876</v>
      </c>
      <c r="E75" s="295">
        <f>TB2b!B75</f>
        <v>0.34000313123289949</v>
      </c>
      <c r="F75" s="14">
        <f>TB2b!J75</f>
        <v>0.23695061253794414</v>
      </c>
      <c r="G75" s="14">
        <f>TB2b!R75</f>
        <v>0.10412353862696122</v>
      </c>
      <c r="H75" s="14">
        <f>TB2c!B75</f>
        <v>7.3371447972335968E-2</v>
      </c>
      <c r="I75" s="14">
        <f>TB2c!J75</f>
        <v>3.3396788368561303E-2</v>
      </c>
      <c r="J75" s="14">
        <f>TB2c!R75</f>
        <v>1.13462456182164E-2</v>
      </c>
      <c r="K75" s="14">
        <v>3.5005582403285799E-3</v>
      </c>
      <c r="L75" s="53">
        <f t="shared" ref="L75:L110" si="7">E75-G75</f>
        <v>0.23587959260593827</v>
      </c>
      <c r="M75" s="13">
        <f t="shared" ref="M75:N110" si="8">E75-F75</f>
        <v>0.10305251869495535</v>
      </c>
      <c r="N75" s="13">
        <f t="shared" si="8"/>
        <v>0.13282707391098292</v>
      </c>
      <c r="O75" s="13">
        <f t="shared" si="5"/>
        <v>7.0726750258399917E-2</v>
      </c>
      <c r="P75" s="13">
        <f t="shared" si="6"/>
        <v>3.0752090654625253E-2</v>
      </c>
      <c r="Q75" s="13">
        <f t="shared" si="6"/>
        <v>3.9974659603774665E-2</v>
      </c>
      <c r="R75" s="13">
        <f t="shared" si="6"/>
        <v>2.2050542750344904E-2</v>
      </c>
      <c r="S75" s="12">
        <f t="shared" si="6"/>
        <v>7.8456873778878188E-3</v>
      </c>
      <c r="T75" s="13"/>
      <c r="U75" s="11"/>
      <c r="V75" s="2"/>
      <c r="W75" s="2"/>
      <c r="X75" s="2"/>
      <c r="Y75" s="2"/>
      <c r="Z75" s="2"/>
    </row>
    <row r="76" spans="1:26" x14ac:dyDescent="0.2">
      <c r="A76" s="20">
        <v>1979</v>
      </c>
      <c r="B76" s="302">
        <f>'TB2'!B76</f>
        <v>0.65792664885520935</v>
      </c>
      <c r="C76" s="487">
        <f>'TB2'!J76</f>
        <v>0.20357149839401245</v>
      </c>
      <c r="D76" s="488">
        <f>'TB2'!R76</f>
        <v>0.4543551504611969</v>
      </c>
      <c r="E76" s="296">
        <f>TB2b!B76</f>
        <v>0.34207335114479065</v>
      </c>
      <c r="F76" s="19">
        <f>TB2b!J76</f>
        <v>0.24003416299819946</v>
      </c>
      <c r="G76" s="19">
        <f>TB2b!R76</f>
        <v>0.10768252611160278</v>
      </c>
      <c r="H76" s="19">
        <f>TB2c!B76</f>
        <v>7.6905004680156708E-2</v>
      </c>
      <c r="I76" s="19">
        <f>TB2c!J76</f>
        <v>3.6284063011407852E-2</v>
      </c>
      <c r="J76" s="19">
        <f>TB2c!R76</f>
        <v>1.2885304167866707E-2</v>
      </c>
      <c r="K76" s="19">
        <v>4.507502821674861E-3</v>
      </c>
      <c r="L76" s="54">
        <f t="shared" si="7"/>
        <v>0.23439082503318787</v>
      </c>
      <c r="M76" s="18">
        <f t="shared" si="8"/>
        <v>0.10203918814659119</v>
      </c>
      <c r="N76" s="18">
        <f t="shared" si="8"/>
        <v>0.13235163688659668</v>
      </c>
      <c r="O76" s="18">
        <f t="shared" si="5"/>
        <v>7.1398463100194931E-2</v>
      </c>
      <c r="P76" s="18">
        <f t="shared" si="6"/>
        <v>3.0777521431446075E-2</v>
      </c>
      <c r="Q76" s="18">
        <f t="shared" si="6"/>
        <v>4.0620941668748856E-2</v>
      </c>
      <c r="R76" s="18">
        <f t="shared" si="6"/>
        <v>2.3398758843541145E-2</v>
      </c>
      <c r="S76" s="17">
        <f t="shared" si="6"/>
        <v>8.3778013461918467E-3</v>
      </c>
      <c r="T76" s="13"/>
      <c r="U76" s="11"/>
      <c r="V76" s="2"/>
      <c r="W76" s="2"/>
      <c r="X76" s="2"/>
      <c r="Y76" s="2"/>
      <c r="Z76" s="2"/>
    </row>
    <row r="77" spans="1:26" x14ac:dyDescent="0.2">
      <c r="A77" s="24">
        <v>1980</v>
      </c>
      <c r="B77" s="303">
        <f>'TB2'!B77</f>
        <v>0.66226202249526978</v>
      </c>
      <c r="C77" s="489">
        <f>'TB2'!J77</f>
        <v>0.20070034265518188</v>
      </c>
      <c r="D77" s="490">
        <f>'TB2'!R77</f>
        <v>0.46156167984008789</v>
      </c>
      <c r="E77" s="297">
        <f>TB2b!B77</f>
        <v>0.33773797750473022</v>
      </c>
      <c r="F77" s="23">
        <f>TB2b!J77</f>
        <v>0.23449720442295074</v>
      </c>
      <c r="G77" s="23">
        <f>TB2b!R77</f>
        <v>0.10348955541849136</v>
      </c>
      <c r="H77" s="23">
        <f>TB2c!B77</f>
        <v>7.3389366269111633E-2</v>
      </c>
      <c r="I77" s="23">
        <f>TB2c!J77</f>
        <v>3.386211022734642E-2</v>
      </c>
      <c r="J77" s="23">
        <f>TB2c!R77</f>
        <v>1.1570385657250881E-2</v>
      </c>
      <c r="K77" s="23">
        <v>3.5584864566220579E-3</v>
      </c>
      <c r="L77" s="55">
        <f t="shared" si="7"/>
        <v>0.23424842208623886</v>
      </c>
      <c r="M77" s="22">
        <f t="shared" si="8"/>
        <v>0.10324077308177948</v>
      </c>
      <c r="N77" s="22">
        <f t="shared" si="8"/>
        <v>0.13100764900445938</v>
      </c>
      <c r="O77" s="22">
        <f t="shared" si="5"/>
        <v>6.9627445191144943E-2</v>
      </c>
      <c r="P77" s="22">
        <f t="shared" si="6"/>
        <v>3.010018914937973E-2</v>
      </c>
      <c r="Q77" s="22">
        <f t="shared" si="6"/>
        <v>3.9527256041765213E-2</v>
      </c>
      <c r="R77" s="22">
        <f t="shared" si="6"/>
        <v>2.2291724570095539E-2</v>
      </c>
      <c r="S77" s="21">
        <f t="shared" si="6"/>
        <v>8.0118992006288237E-3</v>
      </c>
      <c r="T77" s="13"/>
      <c r="U77" s="11"/>
      <c r="V77" s="2"/>
      <c r="W77" s="2"/>
      <c r="X77" s="2"/>
      <c r="Y77" s="2"/>
      <c r="Z77" s="2"/>
    </row>
    <row r="78" spans="1:26" x14ac:dyDescent="0.2">
      <c r="A78" s="16">
        <v>1981</v>
      </c>
      <c r="B78" s="301">
        <f>'TB2'!B78</f>
        <v>0.65750786662101746</v>
      </c>
      <c r="C78" s="483">
        <f>'TB2'!J78</f>
        <v>0.19652456045150757</v>
      </c>
      <c r="D78" s="484">
        <f>'TB2'!R78</f>
        <v>0.46098330616950989</v>
      </c>
      <c r="E78" s="295">
        <f>TB2b!B78</f>
        <v>0.34249213337898254</v>
      </c>
      <c r="F78" s="14">
        <f>TB2b!J78</f>
        <v>0.2385181188583374</v>
      </c>
      <c r="G78" s="14">
        <f>TB2b!R78</f>
        <v>0.10568525642156601</v>
      </c>
      <c r="H78" s="14">
        <f>TB2c!B78</f>
        <v>7.5322091579437256E-2</v>
      </c>
      <c r="I78" s="14">
        <f>TB2c!J78</f>
        <v>3.517116978764534E-2</v>
      </c>
      <c r="J78" s="14">
        <f>TB2c!R78</f>
        <v>1.2112721800804138E-2</v>
      </c>
      <c r="K78" s="14">
        <v>3.89412726671267E-3</v>
      </c>
      <c r="L78" s="53">
        <f t="shared" si="7"/>
        <v>0.23680687695741653</v>
      </c>
      <c r="M78" s="13">
        <f t="shared" si="8"/>
        <v>0.10397401452064514</v>
      </c>
      <c r="N78" s="13">
        <f t="shared" si="8"/>
        <v>0.13283286243677139</v>
      </c>
      <c r="O78" s="13">
        <f t="shared" si="5"/>
        <v>7.051408663392067E-2</v>
      </c>
      <c r="P78" s="13">
        <f t="shared" si="6"/>
        <v>3.0363164842128754E-2</v>
      </c>
      <c r="Q78" s="13">
        <f t="shared" si="6"/>
        <v>4.0150921791791916E-2</v>
      </c>
      <c r="R78" s="13">
        <f t="shared" si="6"/>
        <v>2.3058447986841202E-2</v>
      </c>
      <c r="S78" s="12">
        <f t="shared" si="6"/>
        <v>8.2185945340914682E-3</v>
      </c>
      <c r="T78" s="13"/>
      <c r="U78" s="11"/>
      <c r="V78" s="2"/>
      <c r="W78" s="2"/>
      <c r="X78" s="2"/>
      <c r="Y78" s="2"/>
      <c r="Z78" s="2"/>
    </row>
    <row r="79" spans="1:26" x14ac:dyDescent="0.2">
      <c r="A79" s="16">
        <v>1982</v>
      </c>
      <c r="B79" s="301">
        <f>'TB2'!B79</f>
        <v>0.65483403205871582</v>
      </c>
      <c r="C79" s="483">
        <f>'TB2'!J79</f>
        <v>0.19082707166671753</v>
      </c>
      <c r="D79" s="484">
        <f>'TB2'!R79</f>
        <v>0.46400696039199829</v>
      </c>
      <c r="E79" s="295">
        <f>TB2b!B79</f>
        <v>0.34516596794128418</v>
      </c>
      <c r="F79" s="14">
        <f>TB2b!J79</f>
        <v>0.24090114235877991</v>
      </c>
      <c r="G79" s="14">
        <f>TB2b!R79</f>
        <v>0.10874622315168381</v>
      </c>
      <c r="H79" s="14">
        <f>TB2c!B79</f>
        <v>7.8787550330162048E-2</v>
      </c>
      <c r="I79" s="14">
        <f>TB2c!J79</f>
        <v>3.9250228554010391E-2</v>
      </c>
      <c r="J79" s="14">
        <f>TB2c!R79</f>
        <v>1.5451263636350632E-2</v>
      </c>
      <c r="K79" s="14">
        <v>6.6872072980485812E-3</v>
      </c>
      <c r="L79" s="53">
        <f t="shared" si="7"/>
        <v>0.23641974478960037</v>
      </c>
      <c r="M79" s="13">
        <f t="shared" si="8"/>
        <v>0.10426482558250427</v>
      </c>
      <c r="N79" s="13">
        <f t="shared" si="8"/>
        <v>0.1321549192070961</v>
      </c>
      <c r="O79" s="13">
        <f t="shared" si="5"/>
        <v>6.9495994597673416E-2</v>
      </c>
      <c r="P79" s="13">
        <f t="shared" si="6"/>
        <v>2.9958672821521759E-2</v>
      </c>
      <c r="Q79" s="13">
        <f t="shared" si="6"/>
        <v>3.9537321776151657E-2</v>
      </c>
      <c r="R79" s="13">
        <f t="shared" si="6"/>
        <v>2.379896491765976E-2</v>
      </c>
      <c r="S79" s="12">
        <f t="shared" si="6"/>
        <v>8.7640563383020505E-3</v>
      </c>
      <c r="T79" s="13"/>
      <c r="U79" s="11"/>
      <c r="V79" s="2"/>
      <c r="W79" s="2"/>
      <c r="X79" s="2"/>
      <c r="Y79" s="2"/>
      <c r="Z79" s="2"/>
    </row>
    <row r="80" spans="1:26" x14ac:dyDescent="0.2">
      <c r="A80" s="16">
        <v>1983</v>
      </c>
      <c r="B80" s="301">
        <f>'TB2'!B80</f>
        <v>0.64825516939163208</v>
      </c>
      <c r="C80" s="483">
        <f>'TB2'!J80</f>
        <v>0.18283230066299438</v>
      </c>
      <c r="D80" s="484">
        <f>'TB2'!R80</f>
        <v>0.4654228687286377</v>
      </c>
      <c r="E80" s="295">
        <f>TB2b!B80</f>
        <v>0.35174483060836792</v>
      </c>
      <c r="F80" s="14">
        <f>TB2b!J80</f>
        <v>0.24554772675037384</v>
      </c>
      <c r="G80" s="14">
        <f>TB2b!R80</f>
        <v>0.1127307116985321</v>
      </c>
      <c r="H80" s="14">
        <f>TB2c!B80</f>
        <v>8.2285910844802856E-2</v>
      </c>
      <c r="I80" s="14">
        <f>TB2c!J80</f>
        <v>4.1465781629085541E-2</v>
      </c>
      <c r="J80" s="14">
        <f>TB2c!R80</f>
        <v>1.7251519486308098E-2</v>
      </c>
      <c r="K80" s="14">
        <v>8.3841115327859036E-3</v>
      </c>
      <c r="L80" s="53">
        <f t="shared" si="7"/>
        <v>0.23901411890983582</v>
      </c>
      <c r="M80" s="13">
        <f t="shared" si="8"/>
        <v>0.10619710385799408</v>
      </c>
      <c r="N80" s="13">
        <f t="shared" si="8"/>
        <v>0.13281701505184174</v>
      </c>
      <c r="O80" s="13">
        <f t="shared" si="5"/>
        <v>7.1264930069446564E-2</v>
      </c>
      <c r="P80" s="13">
        <f t="shared" si="6"/>
        <v>3.0444800853729248E-2</v>
      </c>
      <c r="Q80" s="13">
        <f t="shared" si="6"/>
        <v>4.0820129215717316E-2</v>
      </c>
      <c r="R80" s="13">
        <f t="shared" si="6"/>
        <v>2.4214262142777443E-2</v>
      </c>
      <c r="S80" s="12">
        <f t="shared" si="6"/>
        <v>8.8674079535221943E-3</v>
      </c>
      <c r="T80" s="13"/>
      <c r="U80" s="11"/>
      <c r="V80" s="2"/>
      <c r="W80" s="2"/>
      <c r="X80" s="2"/>
      <c r="Y80" s="2"/>
      <c r="Z80" s="2"/>
    </row>
    <row r="81" spans="1:26" x14ac:dyDescent="0.2">
      <c r="A81" s="16">
        <v>1984</v>
      </c>
      <c r="B81" s="301">
        <f>'TB2'!B81</f>
        <v>0.63596713542938232</v>
      </c>
      <c r="C81" s="483">
        <f>'TB2'!J81</f>
        <v>0.179271399974823</v>
      </c>
      <c r="D81" s="484">
        <f>'TB2'!R81</f>
        <v>0.45669573545455933</v>
      </c>
      <c r="E81" s="295">
        <f>TB2b!B81</f>
        <v>0.36403286457061768</v>
      </c>
      <c r="F81" s="14">
        <f>TB2b!J81</f>
        <v>0.25694432854652405</v>
      </c>
      <c r="G81" s="14">
        <f>TB2b!R81</f>
        <v>0.11906880140304565</v>
      </c>
      <c r="H81" s="14">
        <f>TB2c!B81</f>
        <v>8.7508931756019592E-2</v>
      </c>
      <c r="I81" s="14">
        <f>TB2c!J81</f>
        <v>4.4623810797929764E-2</v>
      </c>
      <c r="J81" s="14">
        <f>TB2c!R81</f>
        <v>1.8256079405546188E-2</v>
      </c>
      <c r="K81" s="14">
        <v>8.6741059975064053E-3</v>
      </c>
      <c r="L81" s="53">
        <f t="shared" si="7"/>
        <v>0.24496406316757202</v>
      </c>
      <c r="M81" s="13">
        <f t="shared" si="8"/>
        <v>0.10708853602409363</v>
      </c>
      <c r="N81" s="13">
        <f t="shared" si="8"/>
        <v>0.13787552714347839</v>
      </c>
      <c r="O81" s="13">
        <f t="shared" si="5"/>
        <v>7.4444990605115891E-2</v>
      </c>
      <c r="P81" s="13">
        <f t="shared" si="6"/>
        <v>3.1559869647026062E-2</v>
      </c>
      <c r="Q81" s="13">
        <f t="shared" si="6"/>
        <v>4.2885120958089828E-2</v>
      </c>
      <c r="R81" s="13">
        <f t="shared" si="6"/>
        <v>2.6367731392383575E-2</v>
      </c>
      <c r="S81" s="12">
        <f t="shared" si="6"/>
        <v>9.5819734080397831E-3</v>
      </c>
      <c r="T81" s="13"/>
      <c r="U81" s="11"/>
      <c r="V81" s="2"/>
      <c r="W81" s="2"/>
      <c r="X81" s="2"/>
      <c r="Y81" s="2"/>
      <c r="Z81" s="2"/>
    </row>
    <row r="82" spans="1:26" x14ac:dyDescent="0.2">
      <c r="A82" s="16">
        <v>1985</v>
      </c>
      <c r="B82" s="301">
        <f>'TB2'!B82</f>
        <v>0.63502371311187744</v>
      </c>
      <c r="C82" s="483">
        <f>'TB2'!J82</f>
        <v>0.17796444892883301</v>
      </c>
      <c r="D82" s="484">
        <f>'TB2'!R82</f>
        <v>0.45705926418304443</v>
      </c>
      <c r="E82" s="295">
        <f>TB2b!B82</f>
        <v>0.36497628688812256</v>
      </c>
      <c r="F82" s="14">
        <f>TB2b!J82</f>
        <v>0.25753858685493469</v>
      </c>
      <c r="G82" s="14">
        <f>TB2b!R82</f>
        <v>0.12084019184112549</v>
      </c>
      <c r="H82" s="14">
        <f>TB2c!B82</f>
        <v>8.9397981762886047E-2</v>
      </c>
      <c r="I82" s="14">
        <f>TB2c!J82</f>
        <v>4.5618962496519089E-2</v>
      </c>
      <c r="J82" s="14">
        <f>TB2c!R82</f>
        <v>1.8613133579492569E-2</v>
      </c>
      <c r="K82" s="14">
        <v>8.5196522255340697E-3</v>
      </c>
      <c r="L82" s="53">
        <f t="shared" si="7"/>
        <v>0.24413609504699707</v>
      </c>
      <c r="M82" s="13">
        <f t="shared" si="8"/>
        <v>0.10743770003318787</v>
      </c>
      <c r="N82" s="13">
        <f t="shared" si="8"/>
        <v>0.1366983950138092</v>
      </c>
      <c r="O82" s="13">
        <f t="shared" si="5"/>
        <v>7.52212293446064E-2</v>
      </c>
      <c r="P82" s="13">
        <f t="shared" si="6"/>
        <v>3.1442210078239441E-2</v>
      </c>
      <c r="Q82" s="13">
        <f t="shared" si="6"/>
        <v>4.3779019266366959E-2</v>
      </c>
      <c r="R82" s="13">
        <f t="shared" si="6"/>
        <v>2.700582891702652E-2</v>
      </c>
      <c r="S82" s="12">
        <f t="shared" si="6"/>
        <v>1.0093481353958499E-2</v>
      </c>
      <c r="T82" s="13"/>
      <c r="U82" s="11"/>
      <c r="V82" s="2"/>
      <c r="W82" s="2"/>
      <c r="X82" s="2"/>
      <c r="Y82" s="2"/>
      <c r="Z82" s="2"/>
    </row>
    <row r="83" spans="1:26" x14ac:dyDescent="0.2">
      <c r="A83" s="16">
        <v>1986</v>
      </c>
      <c r="B83" s="301">
        <f>'TB2'!B83</f>
        <v>0.6379970908164978</v>
      </c>
      <c r="C83" s="483">
        <f>'TB2'!J83</f>
        <v>0.17620056867599487</v>
      </c>
      <c r="D83" s="484">
        <f>'TB2'!R83</f>
        <v>0.46179652214050293</v>
      </c>
      <c r="E83" s="295">
        <f>TB2b!B83</f>
        <v>0.3620029091835022</v>
      </c>
      <c r="F83" s="14">
        <f>TB2b!J83</f>
        <v>0.25411322712898254</v>
      </c>
      <c r="G83" s="14">
        <f>TB2b!R83</f>
        <v>0.11707542091608047</v>
      </c>
      <c r="H83" s="14">
        <f>TB2c!B83</f>
        <v>8.5475936532020569E-2</v>
      </c>
      <c r="I83" s="14">
        <f>TB2c!J83</f>
        <v>4.2870882898569107E-2</v>
      </c>
      <c r="J83" s="14">
        <f>TB2c!R83</f>
        <v>1.7115065827965736E-2</v>
      </c>
      <c r="K83" s="14">
        <v>7.8371943475011481E-3</v>
      </c>
      <c r="L83" s="53">
        <f t="shared" si="7"/>
        <v>0.24492748826742172</v>
      </c>
      <c r="M83" s="13">
        <f t="shared" si="8"/>
        <v>0.10788968205451965</v>
      </c>
      <c r="N83" s="13">
        <f t="shared" si="8"/>
        <v>0.13703780621290207</v>
      </c>
      <c r="O83" s="13">
        <f t="shared" si="5"/>
        <v>7.4204538017511368E-2</v>
      </c>
      <c r="P83" s="13">
        <f t="shared" si="6"/>
        <v>3.1599484384059906E-2</v>
      </c>
      <c r="Q83" s="13">
        <f t="shared" si="6"/>
        <v>4.2605053633451462E-2</v>
      </c>
      <c r="R83" s="13">
        <f t="shared" si="6"/>
        <v>2.5755817070603371E-2</v>
      </c>
      <c r="S83" s="12">
        <f t="shared" si="6"/>
        <v>9.2778714804645883E-3</v>
      </c>
      <c r="T83" s="13"/>
      <c r="U83" s="11"/>
      <c r="V83" s="2"/>
      <c r="W83" s="2"/>
      <c r="X83" s="2"/>
      <c r="Y83" s="2"/>
      <c r="Z83" s="2"/>
    </row>
    <row r="84" spans="1:26" x14ac:dyDescent="0.2">
      <c r="A84" s="16">
        <v>1987</v>
      </c>
      <c r="B84" s="301">
        <f>'TB2'!B84</f>
        <v>0.62865614891052246</v>
      </c>
      <c r="C84" s="483">
        <f>'TB2'!J84</f>
        <v>0.17332464456558228</v>
      </c>
      <c r="D84" s="484">
        <f>'TB2'!R84</f>
        <v>0.45533150434494019</v>
      </c>
      <c r="E84" s="295">
        <f>TB2b!B84</f>
        <v>0.37134385108947754</v>
      </c>
      <c r="F84" s="14">
        <f>TB2b!J84</f>
        <v>0.26542326807975769</v>
      </c>
      <c r="G84" s="14">
        <f>TB2b!R84</f>
        <v>0.1284012496471405</v>
      </c>
      <c r="H84" s="14">
        <f>TB2c!B84</f>
        <v>9.5237463712692261E-2</v>
      </c>
      <c r="I84" s="14">
        <f>TB2c!J84</f>
        <v>4.9046222120523453E-2</v>
      </c>
      <c r="J84" s="14">
        <f>TB2c!R84</f>
        <v>2.0659592002630234E-2</v>
      </c>
      <c r="K84" s="14">
        <v>1.044685072818387E-2</v>
      </c>
      <c r="L84" s="53">
        <f t="shared" si="7"/>
        <v>0.24294260144233704</v>
      </c>
      <c r="M84" s="13">
        <f t="shared" si="8"/>
        <v>0.10592058300971985</v>
      </c>
      <c r="N84" s="13">
        <f t="shared" si="8"/>
        <v>0.13702201843261719</v>
      </c>
      <c r="O84" s="13">
        <f t="shared" si="5"/>
        <v>7.935502752661705E-2</v>
      </c>
      <c r="P84" s="13">
        <f t="shared" si="6"/>
        <v>3.3163785934448242E-2</v>
      </c>
      <c r="Q84" s="13">
        <f t="shared" si="6"/>
        <v>4.6191241592168808E-2</v>
      </c>
      <c r="R84" s="13">
        <f t="shared" si="6"/>
        <v>2.8386630117893219E-2</v>
      </c>
      <c r="S84" s="12">
        <f t="shared" si="6"/>
        <v>1.0212741274446364E-2</v>
      </c>
      <c r="T84" s="13"/>
      <c r="U84" s="11"/>
      <c r="V84" s="2"/>
      <c r="W84" s="2"/>
      <c r="X84" s="2"/>
      <c r="Y84" s="2"/>
      <c r="Z84" s="2"/>
    </row>
    <row r="85" spans="1:26" x14ac:dyDescent="0.2">
      <c r="A85" s="16">
        <v>1988</v>
      </c>
      <c r="B85" s="301">
        <f>'TB2'!B85</f>
        <v>0.61174839735031128</v>
      </c>
      <c r="C85" s="483">
        <f>'TB2'!J85</f>
        <v>0.16843849420547485</v>
      </c>
      <c r="D85" s="484">
        <f>'TB2'!R85</f>
        <v>0.44330990314483643</v>
      </c>
      <c r="E85" s="295">
        <f>TB2b!B85</f>
        <v>0.38825160264968872</v>
      </c>
      <c r="F85" s="14">
        <f>TB2b!J85</f>
        <v>0.2839190661907196</v>
      </c>
      <c r="G85" s="14">
        <f>TB2b!R85</f>
        <v>0.14625449478626251</v>
      </c>
      <c r="H85" s="14">
        <f>TB2c!B85</f>
        <v>0.11181019991636276</v>
      </c>
      <c r="I85" s="14">
        <f>TB2c!J85</f>
        <v>6.0188595205545425E-2</v>
      </c>
      <c r="J85" s="14">
        <f>TB2c!R85</f>
        <v>2.4779586121439934E-2</v>
      </c>
      <c r="K85" s="14">
        <v>1.1007040413530041E-2</v>
      </c>
      <c r="L85" s="53">
        <f t="shared" si="7"/>
        <v>0.24199710786342621</v>
      </c>
      <c r="M85" s="13">
        <f t="shared" si="8"/>
        <v>0.10433253645896912</v>
      </c>
      <c r="N85" s="13">
        <f t="shared" si="8"/>
        <v>0.13766457140445709</v>
      </c>
      <c r="O85" s="13">
        <f t="shared" si="5"/>
        <v>8.6065899580717087E-2</v>
      </c>
      <c r="P85" s="13">
        <f t="shared" si="6"/>
        <v>3.444429486989975E-2</v>
      </c>
      <c r="Q85" s="13">
        <f t="shared" si="6"/>
        <v>5.1621604710817337E-2</v>
      </c>
      <c r="R85" s="13">
        <f t="shared" si="6"/>
        <v>3.5409009084105492E-2</v>
      </c>
      <c r="S85" s="12">
        <f t="shared" si="6"/>
        <v>1.3772545707909893E-2</v>
      </c>
      <c r="T85" s="13"/>
      <c r="U85" s="11"/>
      <c r="V85" s="2"/>
      <c r="W85" s="2"/>
      <c r="X85" s="2"/>
      <c r="Y85" s="2"/>
      <c r="Z85" s="2"/>
    </row>
    <row r="86" spans="1:26" x14ac:dyDescent="0.2">
      <c r="A86" s="20">
        <v>1989</v>
      </c>
      <c r="B86" s="302">
        <f>'TB2'!B86</f>
        <v>0.615803062915802</v>
      </c>
      <c r="C86" s="487">
        <f>'TB2'!J86</f>
        <v>0.16934573650360107</v>
      </c>
      <c r="D86" s="488">
        <f>'TB2'!R86</f>
        <v>0.44645732641220093</v>
      </c>
      <c r="E86" s="296">
        <f>TB2b!B86</f>
        <v>0.384196937084198</v>
      </c>
      <c r="F86" s="19">
        <f>TB2b!J86</f>
        <v>0.27926096320152283</v>
      </c>
      <c r="G86" s="19">
        <f>TB2b!R86</f>
        <v>0.14189626276493073</v>
      </c>
      <c r="H86" s="19">
        <f>TB2c!B86</f>
        <v>0.10733715444803238</v>
      </c>
      <c r="I86" s="19">
        <f>TB2c!J86</f>
        <v>5.6462813168764114E-2</v>
      </c>
      <c r="J86" s="19">
        <f>TB2c!R86</f>
        <v>2.3315452039241791E-2</v>
      </c>
      <c r="K86" s="19">
        <v>1.0650226028167262E-2</v>
      </c>
      <c r="L86" s="54">
        <f t="shared" si="7"/>
        <v>0.24230067431926727</v>
      </c>
      <c r="M86" s="18">
        <f t="shared" si="8"/>
        <v>0.10493597388267517</v>
      </c>
      <c r="N86" s="18">
        <f t="shared" si="8"/>
        <v>0.1373647004365921</v>
      </c>
      <c r="O86" s="18">
        <f t="shared" si="5"/>
        <v>8.5433449596166611E-2</v>
      </c>
      <c r="P86" s="18">
        <f t="shared" si="6"/>
        <v>3.4559108316898346E-2</v>
      </c>
      <c r="Q86" s="18">
        <f t="shared" si="6"/>
        <v>5.0874341279268265E-2</v>
      </c>
      <c r="R86" s="18">
        <f t="shared" si="6"/>
        <v>3.3147361129522324E-2</v>
      </c>
      <c r="S86" s="17">
        <f t="shared" si="6"/>
        <v>1.2665226011074528E-2</v>
      </c>
      <c r="T86" s="13"/>
      <c r="U86" s="11"/>
      <c r="V86" s="2"/>
      <c r="W86" s="2"/>
      <c r="X86" s="2"/>
      <c r="Y86" s="2"/>
      <c r="Z86" s="2"/>
    </row>
    <row r="87" spans="1:26" x14ac:dyDescent="0.2">
      <c r="A87" s="24">
        <v>1990</v>
      </c>
      <c r="B87" s="303">
        <f>'TB2'!B87</f>
        <v>0.61583355069160461</v>
      </c>
      <c r="C87" s="489">
        <f>'TB2'!J87</f>
        <v>0.16807335615158081</v>
      </c>
      <c r="D87" s="490">
        <f>'TB2'!R87</f>
        <v>0.4477601945400238</v>
      </c>
      <c r="E87" s="297">
        <f>TB2b!B87</f>
        <v>0.38416644930839539</v>
      </c>
      <c r="F87" s="23">
        <f>TB2b!J87</f>
        <v>0.27918174862861633</v>
      </c>
      <c r="G87" s="23">
        <f>TB2b!R87</f>
        <v>0.14236916601657867</v>
      </c>
      <c r="H87" s="23">
        <f>TB2c!B87</f>
        <v>0.10766039788722992</v>
      </c>
      <c r="I87" s="23">
        <f>TB2c!J87</f>
        <v>5.6232132017612457E-2</v>
      </c>
      <c r="J87" s="23">
        <f>TB2c!R87</f>
        <v>2.3085396736860275E-2</v>
      </c>
      <c r="K87" s="23">
        <v>1.026947213643241E-2</v>
      </c>
      <c r="L87" s="55">
        <f t="shared" si="7"/>
        <v>0.24179728329181671</v>
      </c>
      <c r="M87" s="22">
        <f t="shared" si="8"/>
        <v>0.10498470067977905</v>
      </c>
      <c r="N87" s="22">
        <f t="shared" si="8"/>
        <v>0.13681258261203766</v>
      </c>
      <c r="O87" s="22">
        <f t="shared" si="5"/>
        <v>8.6137033998966217E-2</v>
      </c>
      <c r="P87" s="22">
        <f t="shared" si="6"/>
        <v>3.4708768129348755E-2</v>
      </c>
      <c r="Q87" s="22">
        <f t="shared" si="6"/>
        <v>5.1428265869617462E-2</v>
      </c>
      <c r="R87" s="22">
        <f t="shared" si="6"/>
        <v>3.3146735280752182E-2</v>
      </c>
      <c r="S87" s="21">
        <f t="shared" si="6"/>
        <v>1.2815924600427865E-2</v>
      </c>
      <c r="T87" s="13"/>
      <c r="U87" s="11"/>
      <c r="V87" s="2"/>
      <c r="W87" s="2"/>
      <c r="X87" s="2"/>
      <c r="Y87" s="2"/>
      <c r="Z87" s="2"/>
    </row>
    <row r="88" spans="1:26" x14ac:dyDescent="0.2">
      <c r="A88" s="16">
        <v>1991</v>
      </c>
      <c r="B88" s="301">
        <f>'TB2'!B88</f>
        <v>0.61766147613525391</v>
      </c>
      <c r="C88" s="483">
        <f>'TB2'!J88</f>
        <v>0.16600269079208374</v>
      </c>
      <c r="D88" s="484">
        <f>'TB2'!R88</f>
        <v>0.45165878534317017</v>
      </c>
      <c r="E88" s="295">
        <f>TB2b!B88</f>
        <v>0.38233852386474609</v>
      </c>
      <c r="F88" s="14">
        <f>TB2b!J88</f>
        <v>0.27541810274124146</v>
      </c>
      <c r="G88" s="14">
        <f>TB2b!R88</f>
        <v>0.13528211414813995</v>
      </c>
      <c r="H88" s="14">
        <f>TB2c!B88</f>
        <v>0.10075809806585312</v>
      </c>
      <c r="I88" s="14">
        <f>TB2c!J88</f>
        <v>5.158059298992157E-2</v>
      </c>
      <c r="J88" s="14">
        <f>TB2c!R88</f>
        <v>2.0954418927431107E-2</v>
      </c>
      <c r="K88" s="14">
        <v>9.4437695587810625E-3</v>
      </c>
      <c r="L88" s="53">
        <f t="shared" si="7"/>
        <v>0.24705640971660614</v>
      </c>
      <c r="M88" s="13">
        <f t="shared" si="8"/>
        <v>0.10692042112350464</v>
      </c>
      <c r="N88" s="13">
        <f t="shared" si="8"/>
        <v>0.1401359885931015</v>
      </c>
      <c r="O88" s="13">
        <f t="shared" si="5"/>
        <v>8.3701521158218384E-2</v>
      </c>
      <c r="P88" s="13">
        <f t="shared" si="6"/>
        <v>3.4524016082286835E-2</v>
      </c>
      <c r="Q88" s="13">
        <f t="shared" si="6"/>
        <v>4.9177505075931549E-2</v>
      </c>
      <c r="R88" s="13">
        <f t="shared" si="6"/>
        <v>3.0626174062490463E-2</v>
      </c>
      <c r="S88" s="12">
        <f t="shared" si="6"/>
        <v>1.1510649368650044E-2</v>
      </c>
      <c r="T88" s="13"/>
      <c r="U88" s="11"/>
      <c r="V88" s="2"/>
      <c r="W88" s="2"/>
      <c r="X88" s="2"/>
      <c r="Y88" s="2"/>
      <c r="Z88" s="2"/>
    </row>
    <row r="89" spans="1:26" x14ac:dyDescent="0.2">
      <c r="A89" s="16">
        <v>1992</v>
      </c>
      <c r="B89" s="301">
        <f>'TB2'!B89</f>
        <v>0.60706847906112671</v>
      </c>
      <c r="C89" s="483">
        <f>'TB2'!J89</f>
        <v>0.15871649980545044</v>
      </c>
      <c r="D89" s="484">
        <f>'TB2'!R89</f>
        <v>0.44835197925567627</v>
      </c>
      <c r="E89" s="295">
        <f>TB2b!B89</f>
        <v>0.39293152093887329</v>
      </c>
      <c r="F89" s="14">
        <f>TB2b!J89</f>
        <v>0.28637087345123291</v>
      </c>
      <c r="G89" s="14">
        <f>TB2b!R89</f>
        <v>0.14468857645988464</v>
      </c>
      <c r="H89" s="14">
        <f>TB2c!B89</f>
        <v>0.10892057418823242</v>
      </c>
      <c r="I89" s="14">
        <f>TB2c!J89</f>
        <v>5.743003636598587E-2</v>
      </c>
      <c r="J89" s="14">
        <f>TB2c!R89</f>
        <v>2.3950766772031784E-2</v>
      </c>
      <c r="K89" s="14">
        <v>1.0205989998560908E-2</v>
      </c>
      <c r="L89" s="53">
        <f t="shared" si="7"/>
        <v>0.24824294447898865</v>
      </c>
      <c r="M89" s="13">
        <f t="shared" si="8"/>
        <v>0.10656064748764038</v>
      </c>
      <c r="N89" s="13">
        <f t="shared" si="8"/>
        <v>0.14168229699134827</v>
      </c>
      <c r="O89" s="13">
        <f t="shared" si="5"/>
        <v>8.7258540093898773E-2</v>
      </c>
      <c r="P89" s="13">
        <f t="shared" si="6"/>
        <v>3.5768002271652222E-2</v>
      </c>
      <c r="Q89" s="13">
        <f t="shared" si="6"/>
        <v>5.1490537822246552E-2</v>
      </c>
      <c r="R89" s="13">
        <f t="shared" si="6"/>
        <v>3.3479269593954086E-2</v>
      </c>
      <c r="S89" s="12">
        <f t="shared" si="6"/>
        <v>1.3744776773470876E-2</v>
      </c>
      <c r="T89" s="13"/>
      <c r="U89" s="11"/>
      <c r="V89" s="2"/>
      <c r="W89" s="2"/>
      <c r="X89" s="2"/>
      <c r="Y89" s="2"/>
      <c r="Z89" s="2"/>
    </row>
    <row r="90" spans="1:26" x14ac:dyDescent="0.2">
      <c r="A90" s="16">
        <v>1993</v>
      </c>
      <c r="B90" s="301">
        <f>'TB2'!B90</f>
        <v>0.61051470041275024</v>
      </c>
      <c r="C90" s="483">
        <f>'TB2'!J90</f>
        <v>0.1600569486618042</v>
      </c>
      <c r="D90" s="484">
        <f>'TB2'!R90</f>
        <v>0.45045775175094604</v>
      </c>
      <c r="E90" s="295">
        <f>TB2b!B90</f>
        <v>0.38948529958724976</v>
      </c>
      <c r="F90" s="14">
        <f>TB2b!J90</f>
        <v>0.28183403611183167</v>
      </c>
      <c r="G90" s="14">
        <f>TB2b!R90</f>
        <v>0.13960157334804535</v>
      </c>
      <c r="H90" s="14">
        <f>TB2c!B90</f>
        <v>0.10435721278190613</v>
      </c>
      <c r="I90" s="14">
        <f>TB2c!J90</f>
        <v>5.4277084767818451E-2</v>
      </c>
      <c r="J90" s="14">
        <f>TB2c!R90</f>
        <v>2.2493470460176468E-2</v>
      </c>
      <c r="K90" s="14">
        <v>9.3837457061577562E-3</v>
      </c>
      <c r="L90" s="53">
        <f t="shared" si="7"/>
        <v>0.24988372623920441</v>
      </c>
      <c r="M90" s="13">
        <f t="shared" si="8"/>
        <v>0.10765126347541809</v>
      </c>
      <c r="N90" s="13">
        <f t="shared" si="8"/>
        <v>0.14223246276378632</v>
      </c>
      <c r="O90" s="13">
        <f t="shared" si="5"/>
        <v>8.5324488580226898E-2</v>
      </c>
      <c r="P90" s="13">
        <f t="shared" si="6"/>
        <v>3.5244360566139221E-2</v>
      </c>
      <c r="Q90" s="13">
        <f t="shared" si="6"/>
        <v>5.0080128014087677E-2</v>
      </c>
      <c r="R90" s="13">
        <f t="shared" si="6"/>
        <v>3.1783614307641983E-2</v>
      </c>
      <c r="S90" s="12">
        <f t="shared" si="6"/>
        <v>1.3109724754018712E-2</v>
      </c>
      <c r="T90" s="13"/>
      <c r="U90" s="11"/>
      <c r="V90" s="2"/>
      <c r="W90" s="2"/>
      <c r="X90" s="2"/>
      <c r="Y90" s="2"/>
      <c r="Z90" s="2"/>
    </row>
    <row r="91" spans="1:26" x14ac:dyDescent="0.2">
      <c r="A91" s="16">
        <v>1994</v>
      </c>
      <c r="B91" s="301">
        <f>'TB2'!B91</f>
        <v>0.61021986603736877</v>
      </c>
      <c r="C91" s="483">
        <f>'TB2'!J91</f>
        <v>0.16022080183029175</v>
      </c>
      <c r="D91" s="484">
        <f>'TB2'!R91</f>
        <v>0.44999906420707703</v>
      </c>
      <c r="E91" s="295">
        <f>TB2b!B91</f>
        <v>0.38978013396263123</v>
      </c>
      <c r="F91" s="14">
        <f>TB2b!J91</f>
        <v>0.28136187791824341</v>
      </c>
      <c r="G91" s="14">
        <f>TB2b!R91</f>
        <v>0.13806027173995972</v>
      </c>
      <c r="H91" s="14">
        <f>TB2c!B91</f>
        <v>0.10259812325239182</v>
      </c>
      <c r="I91" s="14">
        <f>TB2c!J91</f>
        <v>5.2887044847011566E-2</v>
      </c>
      <c r="J91" s="14">
        <f>TB2c!R91</f>
        <v>2.1676383912563324E-2</v>
      </c>
      <c r="K91" s="14">
        <v>9.3743791042854418E-3</v>
      </c>
      <c r="L91" s="53">
        <f t="shared" si="7"/>
        <v>0.25171986222267151</v>
      </c>
      <c r="M91" s="13">
        <f t="shared" si="8"/>
        <v>0.10841825604438782</v>
      </c>
      <c r="N91" s="13">
        <f t="shared" si="8"/>
        <v>0.14330160617828369</v>
      </c>
      <c r="O91" s="13">
        <f t="shared" si="5"/>
        <v>8.5173226892948151E-2</v>
      </c>
      <c r="P91" s="13">
        <f t="shared" si="6"/>
        <v>3.5462148487567902E-2</v>
      </c>
      <c r="Q91" s="13">
        <f t="shared" si="6"/>
        <v>4.9711078405380249E-2</v>
      </c>
      <c r="R91" s="13">
        <f t="shared" si="6"/>
        <v>3.1210660934448242E-2</v>
      </c>
      <c r="S91" s="12">
        <f t="shared" si="6"/>
        <v>1.2302004808277882E-2</v>
      </c>
      <c r="T91" s="13"/>
      <c r="U91" s="11"/>
      <c r="V91" s="2"/>
      <c r="W91" s="2"/>
      <c r="X91" s="2"/>
      <c r="Y91" s="2"/>
      <c r="Z91" s="2"/>
    </row>
    <row r="92" spans="1:26" x14ac:dyDescent="0.2">
      <c r="A92" s="16">
        <v>1995</v>
      </c>
      <c r="B92" s="301">
        <f>'TB2'!B92</f>
        <v>0.60237464308738708</v>
      </c>
      <c r="C92" s="483">
        <f>'TB2'!J92</f>
        <v>0.15635144710540771</v>
      </c>
      <c r="D92" s="484">
        <f>'TB2'!R92</f>
        <v>0.44602319598197937</v>
      </c>
      <c r="E92" s="295">
        <f>TB2b!B92</f>
        <v>0.39762535691261292</v>
      </c>
      <c r="F92" s="14">
        <f>TB2b!J92</f>
        <v>0.28871837258338928</v>
      </c>
      <c r="G92" s="14">
        <f>TB2b!R92</f>
        <v>0.14332926273345947</v>
      </c>
      <c r="H92" s="14">
        <f>TB2c!B92</f>
        <v>0.10736604034900665</v>
      </c>
      <c r="I92" s="14">
        <f>TB2c!J92</f>
        <v>5.6012917309999466E-2</v>
      </c>
      <c r="J92" s="14">
        <f>TB2c!R92</f>
        <v>2.2995254024863243E-2</v>
      </c>
      <c r="K92" s="14">
        <v>1.0000845119354205E-2</v>
      </c>
      <c r="L92" s="53">
        <f t="shared" si="7"/>
        <v>0.25429609417915344</v>
      </c>
      <c r="M92" s="13">
        <f t="shared" si="8"/>
        <v>0.10890698432922363</v>
      </c>
      <c r="N92" s="13">
        <f t="shared" si="8"/>
        <v>0.14538910984992981</v>
      </c>
      <c r="O92" s="13">
        <f t="shared" si="5"/>
        <v>8.7316345423460007E-2</v>
      </c>
      <c r="P92" s="13">
        <f t="shared" si="6"/>
        <v>3.596322238445282E-2</v>
      </c>
      <c r="Q92" s="13">
        <f t="shared" si="6"/>
        <v>5.1353123039007187E-2</v>
      </c>
      <c r="R92" s="13">
        <f t="shared" si="6"/>
        <v>3.3017663285136223E-2</v>
      </c>
      <c r="S92" s="12">
        <f t="shared" si="6"/>
        <v>1.2994408905509038E-2</v>
      </c>
      <c r="T92" s="13"/>
      <c r="U92" s="11"/>
      <c r="V92" s="2"/>
      <c r="W92" s="2"/>
      <c r="X92" s="2"/>
      <c r="Y92" s="2"/>
      <c r="Z92" s="2"/>
    </row>
    <row r="93" spans="1:26" x14ac:dyDescent="0.2">
      <c r="A93" s="16">
        <v>1996</v>
      </c>
      <c r="B93" s="301">
        <f>'TB2'!B93</f>
        <v>0.59321513772010803</v>
      </c>
      <c r="C93" s="483">
        <f>'TB2'!J93</f>
        <v>0.15379607677459717</v>
      </c>
      <c r="D93" s="484">
        <f>'TB2'!R93</f>
        <v>0.43941906094551086</v>
      </c>
      <c r="E93" s="295">
        <f>TB2b!B93</f>
        <v>0.40678486227989197</v>
      </c>
      <c r="F93" s="14">
        <f>TB2b!J93</f>
        <v>0.2983209490776062</v>
      </c>
      <c r="G93" s="14">
        <f>TB2b!R93</f>
        <v>0.15070828795433044</v>
      </c>
      <c r="H93" s="14">
        <f>TB2c!B93</f>
        <v>0.11369409412145615</v>
      </c>
      <c r="I93" s="14">
        <f>TB2c!J93</f>
        <v>6.0700859874486923E-2</v>
      </c>
      <c r="J93" s="14">
        <f>TB2c!R93</f>
        <v>2.5760523974895477E-2</v>
      </c>
      <c r="K93" s="14">
        <v>1.1002076360833276E-2</v>
      </c>
      <c r="L93" s="53">
        <f t="shared" si="7"/>
        <v>0.25607657432556152</v>
      </c>
      <c r="M93" s="13">
        <f t="shared" si="8"/>
        <v>0.10846391320228577</v>
      </c>
      <c r="N93" s="13">
        <f t="shared" si="8"/>
        <v>0.14761266112327576</v>
      </c>
      <c r="O93" s="13">
        <f t="shared" si="5"/>
        <v>9.0007428079843521E-2</v>
      </c>
      <c r="P93" s="13">
        <f t="shared" si="6"/>
        <v>3.7014193832874298E-2</v>
      </c>
      <c r="Q93" s="13">
        <f t="shared" si="6"/>
        <v>5.2993234246969223E-2</v>
      </c>
      <c r="R93" s="13">
        <f t="shared" si="6"/>
        <v>3.4940335899591446E-2</v>
      </c>
      <c r="S93" s="12">
        <f t="shared" si="6"/>
        <v>1.4758447614062201E-2</v>
      </c>
      <c r="T93" s="13"/>
      <c r="U93" s="11"/>
      <c r="V93" s="2"/>
      <c r="W93" s="2"/>
      <c r="X93" s="2"/>
      <c r="Y93" s="2"/>
      <c r="Z93" s="2"/>
    </row>
    <row r="94" spans="1:26" x14ac:dyDescent="0.2">
      <c r="A94" s="16">
        <v>1997</v>
      </c>
      <c r="B94" s="301">
        <f>'TB2'!B94</f>
        <v>0.58624255657196045</v>
      </c>
      <c r="C94" s="483">
        <f>'TB2'!J94</f>
        <v>0.15169960260391235</v>
      </c>
      <c r="D94" s="484">
        <f>'TB2'!R94</f>
        <v>0.4345429539680481</v>
      </c>
      <c r="E94" s="295">
        <f>TB2b!B94</f>
        <v>0.41375744342803955</v>
      </c>
      <c r="F94" s="14">
        <f>TB2b!J94</f>
        <v>0.30601665377616882</v>
      </c>
      <c r="G94" s="14">
        <f>TB2b!R94</f>
        <v>0.15793299674987793</v>
      </c>
      <c r="H94" s="14">
        <f>TB2c!B94</f>
        <v>0.12051576375961304</v>
      </c>
      <c r="I94" s="14">
        <f>TB2c!J94</f>
        <v>6.5660499036312103E-2</v>
      </c>
      <c r="J94" s="14">
        <f>TB2c!R94</f>
        <v>2.8103508055210114E-2</v>
      </c>
      <c r="K94" s="14">
        <v>1.2201956411785213E-2</v>
      </c>
      <c r="L94" s="53">
        <f t="shared" si="7"/>
        <v>0.25582444667816162</v>
      </c>
      <c r="M94" s="13">
        <f t="shared" si="8"/>
        <v>0.10774078965187073</v>
      </c>
      <c r="N94" s="13">
        <f t="shared" si="8"/>
        <v>0.14808365702629089</v>
      </c>
      <c r="O94" s="13">
        <f t="shared" si="5"/>
        <v>9.2272497713565826E-2</v>
      </c>
      <c r="P94" s="13">
        <f t="shared" si="6"/>
        <v>3.7417232990264893E-2</v>
      </c>
      <c r="Q94" s="13">
        <f t="shared" si="6"/>
        <v>5.4855264723300934E-2</v>
      </c>
      <c r="R94" s="13">
        <f t="shared" si="6"/>
        <v>3.755699098110199E-2</v>
      </c>
      <c r="S94" s="12">
        <f t="shared" si="6"/>
        <v>1.59015516434249E-2</v>
      </c>
      <c r="T94" s="13"/>
      <c r="U94" s="11"/>
      <c r="V94" s="2"/>
      <c r="W94" s="2"/>
      <c r="X94" s="2"/>
      <c r="Y94" s="2"/>
      <c r="Z94" s="2"/>
    </row>
    <row r="95" spans="1:26" x14ac:dyDescent="0.2">
      <c r="A95" s="16">
        <v>1998</v>
      </c>
      <c r="B95" s="301">
        <f>'TB2'!B95</f>
        <v>0.58204063773155212</v>
      </c>
      <c r="C95" s="483">
        <f>'TB2'!J95</f>
        <v>0.15206748247146606</v>
      </c>
      <c r="D95" s="484">
        <f>'TB2'!R95</f>
        <v>0.42997315526008606</v>
      </c>
      <c r="E95" s="295">
        <f>TB2b!B95</f>
        <v>0.41795936226844788</v>
      </c>
      <c r="F95" s="14">
        <f>TB2b!J95</f>
        <v>0.31078881025314331</v>
      </c>
      <c r="G95" s="14">
        <f>TB2b!R95</f>
        <v>0.16210399568080902</v>
      </c>
      <c r="H95" s="14">
        <f>TB2c!B95</f>
        <v>0.12415523082017899</v>
      </c>
      <c r="I95" s="14">
        <f>TB2c!J95</f>
        <v>6.8167738616466522E-2</v>
      </c>
      <c r="J95" s="14">
        <f>TB2c!R95</f>
        <v>2.8940694406628609E-2</v>
      </c>
      <c r="K95" s="14">
        <v>1.1934902476062714E-2</v>
      </c>
      <c r="L95" s="53">
        <f t="shared" si="7"/>
        <v>0.25585536658763885</v>
      </c>
      <c r="M95" s="13">
        <f t="shared" si="8"/>
        <v>0.10717055201530457</v>
      </c>
      <c r="N95" s="13">
        <f t="shared" si="8"/>
        <v>0.14868481457233429</v>
      </c>
      <c r="O95" s="13">
        <f t="shared" si="5"/>
        <v>9.3936257064342499E-2</v>
      </c>
      <c r="P95" s="13">
        <f t="shared" si="6"/>
        <v>3.7948764860630035E-2</v>
      </c>
      <c r="Q95" s="13">
        <f t="shared" si="6"/>
        <v>5.5987492203712463E-2</v>
      </c>
      <c r="R95" s="13">
        <f t="shared" si="6"/>
        <v>3.9227044209837914E-2</v>
      </c>
      <c r="S95" s="12">
        <f t="shared" si="6"/>
        <v>1.7005791930565894E-2</v>
      </c>
      <c r="T95" s="13"/>
      <c r="U95" s="11"/>
      <c r="V95" s="2"/>
      <c r="W95" s="2"/>
      <c r="X95" s="2"/>
      <c r="Y95" s="2"/>
      <c r="Z95" s="2"/>
    </row>
    <row r="96" spans="1:26" x14ac:dyDescent="0.2">
      <c r="A96" s="20">
        <v>1999</v>
      </c>
      <c r="B96" s="302">
        <f>'TB2'!B96</f>
        <v>0.57902774214744568</v>
      </c>
      <c r="C96" s="487">
        <f>'TB2'!J96</f>
        <v>0.15149891376495361</v>
      </c>
      <c r="D96" s="488">
        <f>'TB2'!R96</f>
        <v>0.42752882838249207</v>
      </c>
      <c r="E96" s="296">
        <f>TB2b!B96</f>
        <v>0.42097225785255432</v>
      </c>
      <c r="F96" s="19">
        <f>TB2b!J96</f>
        <v>0.31401240825653076</v>
      </c>
      <c r="G96" s="19">
        <f>TB2b!R96</f>
        <v>0.16582681238651276</v>
      </c>
      <c r="H96" s="19">
        <f>TB2c!B96</f>
        <v>0.12781225144863129</v>
      </c>
      <c r="I96" s="19">
        <f>TB2c!J96</f>
        <v>7.1235455572605133E-2</v>
      </c>
      <c r="J96" s="19">
        <f>TB2c!R96</f>
        <v>3.0836878344416618E-2</v>
      </c>
      <c r="K96" s="19">
        <v>1.2583886843489045E-2</v>
      </c>
      <c r="L96" s="54">
        <f t="shared" si="7"/>
        <v>0.25514544546604156</v>
      </c>
      <c r="M96" s="18">
        <f t="shared" si="8"/>
        <v>0.10695984959602356</v>
      </c>
      <c r="N96" s="18">
        <f t="shared" si="8"/>
        <v>0.14818559587001801</v>
      </c>
      <c r="O96" s="18">
        <f t="shared" si="5"/>
        <v>9.4591356813907623E-2</v>
      </c>
      <c r="P96" s="18">
        <f t="shared" si="6"/>
        <v>3.801456093788147E-2</v>
      </c>
      <c r="Q96" s="18">
        <f t="shared" si="6"/>
        <v>5.6576795876026154E-2</v>
      </c>
      <c r="R96" s="18">
        <f t="shared" si="6"/>
        <v>4.0398577228188515E-2</v>
      </c>
      <c r="S96" s="17">
        <f t="shared" si="6"/>
        <v>1.8252991500927573E-2</v>
      </c>
      <c r="T96" s="13"/>
      <c r="U96" s="11"/>
      <c r="V96" s="2"/>
      <c r="W96" s="2"/>
      <c r="X96" s="2"/>
      <c r="Y96" s="2"/>
      <c r="Z96" s="2"/>
    </row>
    <row r="97" spans="1:26" x14ac:dyDescent="0.2">
      <c r="A97" s="24">
        <v>2000</v>
      </c>
      <c r="B97" s="303">
        <f>'TB2'!B97</f>
        <v>0.57345980405807495</v>
      </c>
      <c r="C97" s="489">
        <f>'TB2'!J97</f>
        <v>0.15039980411529541</v>
      </c>
      <c r="D97" s="490">
        <f>'TB2'!R97</f>
        <v>0.42305999994277954</v>
      </c>
      <c r="E97" s="297">
        <f>TB2b!B97</f>
        <v>0.42654019594192505</v>
      </c>
      <c r="F97" s="23">
        <f>TB2b!J97</f>
        <v>0.32002332806587219</v>
      </c>
      <c r="G97" s="23">
        <f>TB2b!R97</f>
        <v>0.17282900214195251</v>
      </c>
      <c r="H97" s="23">
        <f>TB2c!B97</f>
        <v>0.13452547788619995</v>
      </c>
      <c r="I97" s="23">
        <f>TB2c!J97</f>
        <v>7.6905190944671631E-2</v>
      </c>
      <c r="J97" s="23">
        <f>TB2c!R97</f>
        <v>3.4238971769809723E-2</v>
      </c>
      <c r="K97" s="23">
        <v>1.4929954370237499E-2</v>
      </c>
      <c r="L97" s="55">
        <f t="shared" si="7"/>
        <v>0.25371119379997253</v>
      </c>
      <c r="M97" s="22">
        <f t="shared" si="8"/>
        <v>0.10651686787605286</v>
      </c>
      <c r="N97" s="22">
        <f t="shared" si="8"/>
        <v>0.14719432592391968</v>
      </c>
      <c r="O97" s="22">
        <f t="shared" si="5"/>
        <v>9.5923811197280884E-2</v>
      </c>
      <c r="P97" s="22">
        <f t="shared" si="6"/>
        <v>3.8303524255752563E-2</v>
      </c>
      <c r="Q97" s="22">
        <f t="shared" si="6"/>
        <v>5.762028694152832E-2</v>
      </c>
      <c r="R97" s="22">
        <f t="shared" si="6"/>
        <v>4.2666219174861908E-2</v>
      </c>
      <c r="S97" s="21">
        <f t="shared" si="6"/>
        <v>1.9309017399572224E-2</v>
      </c>
      <c r="T97" s="13"/>
      <c r="U97" s="11"/>
      <c r="V97" s="2"/>
      <c r="W97" s="2"/>
      <c r="X97" s="2"/>
      <c r="Y97" s="2"/>
      <c r="Z97" s="2"/>
    </row>
    <row r="98" spans="1:26" x14ac:dyDescent="0.2">
      <c r="A98" s="16">
        <v>2001</v>
      </c>
      <c r="B98" s="301">
        <f>'TB2'!B98</f>
        <v>0.58190417289733887</v>
      </c>
      <c r="C98" s="483">
        <f>'TB2'!J98</f>
        <v>0.15287059545516968</v>
      </c>
      <c r="D98" s="484">
        <f>'TB2'!R98</f>
        <v>0.42903357744216919</v>
      </c>
      <c r="E98" s="295">
        <f>TB2b!B98</f>
        <v>0.41809582710266113</v>
      </c>
      <c r="F98" s="14">
        <f>TB2b!J98</f>
        <v>0.31131958961486816</v>
      </c>
      <c r="G98" s="14">
        <f>TB2b!R98</f>
        <v>0.16502152383327484</v>
      </c>
      <c r="H98" s="14">
        <f>TB2c!B98</f>
        <v>0.12759776413440704</v>
      </c>
      <c r="I98" s="14">
        <f>TB2c!J98</f>
        <v>7.1168482303619385E-2</v>
      </c>
      <c r="J98" s="14">
        <f>TB2c!R98</f>
        <v>3.0692368745803833E-2</v>
      </c>
      <c r="K98" s="14">
        <v>1.2571836399461023E-2</v>
      </c>
      <c r="L98" s="53">
        <f t="shared" si="7"/>
        <v>0.25307430326938629</v>
      </c>
      <c r="M98" s="13">
        <f t="shared" si="8"/>
        <v>0.10677623748779297</v>
      </c>
      <c r="N98" s="13">
        <f t="shared" si="8"/>
        <v>0.14629806578159332</v>
      </c>
      <c r="O98" s="13">
        <f t="shared" si="5"/>
        <v>9.3853041529655457E-2</v>
      </c>
      <c r="P98" s="13">
        <f t="shared" si="6"/>
        <v>3.7423759698867798E-2</v>
      </c>
      <c r="Q98" s="13">
        <f t="shared" si="6"/>
        <v>5.6429281830787659E-2</v>
      </c>
      <c r="R98" s="13">
        <f t="shared" si="6"/>
        <v>4.0476113557815552E-2</v>
      </c>
      <c r="S98" s="12">
        <f t="shared" si="6"/>
        <v>1.812053234634281E-2</v>
      </c>
      <c r="T98" s="13"/>
      <c r="U98" s="11"/>
      <c r="V98" s="2"/>
      <c r="W98" s="2"/>
      <c r="X98" s="2"/>
      <c r="Y98" s="2"/>
      <c r="Z98" s="2"/>
    </row>
    <row r="99" spans="1:26" x14ac:dyDescent="0.2">
      <c r="A99" s="16">
        <v>2002</v>
      </c>
      <c r="B99" s="301">
        <f>'TB2'!B99</f>
        <v>0.58613148331642151</v>
      </c>
      <c r="C99" s="483">
        <f>'TB2'!J99</f>
        <v>0.15351235866546631</v>
      </c>
      <c r="D99" s="484">
        <f>'TB2'!R99</f>
        <v>0.4326191246509552</v>
      </c>
      <c r="E99" s="295">
        <f>TB2b!B99</f>
        <v>0.41386851668357849</v>
      </c>
      <c r="F99" s="14">
        <f>TB2b!J99</f>
        <v>0.3063315749168396</v>
      </c>
      <c r="G99" s="14">
        <f>TB2b!R99</f>
        <v>0.15994501113891602</v>
      </c>
      <c r="H99" s="14">
        <f>TB2c!B99</f>
        <v>0.12256457656621933</v>
      </c>
      <c r="I99" s="14">
        <f>TB2c!J99</f>
        <v>6.7885681986808777E-2</v>
      </c>
      <c r="J99" s="14">
        <f>TB2c!R99</f>
        <v>2.9634511098265648E-2</v>
      </c>
      <c r="K99" s="14">
        <v>1.2854538339411758E-2</v>
      </c>
      <c r="L99" s="53">
        <f t="shared" si="7"/>
        <v>0.25392350554466248</v>
      </c>
      <c r="M99" s="13">
        <f t="shared" si="8"/>
        <v>0.10753694176673889</v>
      </c>
      <c r="N99" s="13">
        <f t="shared" si="8"/>
        <v>0.14638656377792358</v>
      </c>
      <c r="O99" s="13">
        <f t="shared" si="5"/>
        <v>9.2059329152107239E-2</v>
      </c>
      <c r="P99" s="13">
        <f t="shared" si="6"/>
        <v>3.7380434572696686E-2</v>
      </c>
      <c r="Q99" s="13">
        <f t="shared" si="6"/>
        <v>5.4678894579410553E-2</v>
      </c>
      <c r="R99" s="13">
        <f t="shared" si="6"/>
        <v>3.8251170888543129E-2</v>
      </c>
      <c r="S99" s="12">
        <f t="shared" si="6"/>
        <v>1.677997275885389E-2</v>
      </c>
      <c r="T99" s="13"/>
      <c r="U99" s="11"/>
      <c r="V99" s="2"/>
      <c r="W99" s="2"/>
      <c r="X99" s="2"/>
      <c r="Y99" s="2"/>
      <c r="Z99" s="2"/>
    </row>
    <row r="100" spans="1:26" x14ac:dyDescent="0.2">
      <c r="A100" s="16">
        <v>2003</v>
      </c>
      <c r="B100" s="301">
        <f>'TB2'!B100</f>
        <v>0.58525791764259338</v>
      </c>
      <c r="C100" s="483">
        <f>'TB2'!J100</f>
        <v>0.15076977014541626</v>
      </c>
      <c r="D100" s="484">
        <f>'TB2'!R100</f>
        <v>0.43448814749717712</v>
      </c>
      <c r="E100" s="295">
        <f>TB2b!B100</f>
        <v>0.41474208235740662</v>
      </c>
      <c r="F100" s="14">
        <f>TB2b!J100</f>
        <v>0.30692562460899353</v>
      </c>
      <c r="G100" s="14">
        <f>TB2b!R100</f>
        <v>0.16194610297679901</v>
      </c>
      <c r="H100" s="14">
        <f>TB2c!B100</f>
        <v>0.12485674023628235</v>
      </c>
      <c r="I100" s="14">
        <f>TB2c!J100</f>
        <v>6.9981962442398071E-2</v>
      </c>
      <c r="J100" s="14">
        <f>TB2c!R100</f>
        <v>3.1487219035625458E-2</v>
      </c>
      <c r="K100" s="14">
        <v>1.396180554139907E-2</v>
      </c>
      <c r="L100" s="53">
        <f t="shared" si="7"/>
        <v>0.2527959793806076</v>
      </c>
      <c r="M100" s="13">
        <f t="shared" si="8"/>
        <v>0.10781645774841309</v>
      </c>
      <c r="N100" s="13">
        <f t="shared" si="8"/>
        <v>0.14497952163219452</v>
      </c>
      <c r="O100" s="13">
        <f t="shared" si="5"/>
        <v>9.196414053440094E-2</v>
      </c>
      <c r="P100" s="13">
        <f t="shared" si="6"/>
        <v>3.7089362740516663E-2</v>
      </c>
      <c r="Q100" s="13">
        <f t="shared" si="6"/>
        <v>5.4874777793884277E-2</v>
      </c>
      <c r="R100" s="13">
        <f t="shared" si="6"/>
        <v>3.8494743406772614E-2</v>
      </c>
      <c r="S100" s="12">
        <f t="shared" si="6"/>
        <v>1.7525413494226386E-2</v>
      </c>
      <c r="T100" s="13"/>
      <c r="U100" s="11"/>
      <c r="V100" s="2"/>
      <c r="W100" s="2"/>
      <c r="X100" s="2"/>
      <c r="Y100" s="2"/>
      <c r="Z100" s="2"/>
    </row>
    <row r="101" spans="1:26" x14ac:dyDescent="0.2">
      <c r="A101" s="16">
        <v>2004</v>
      </c>
      <c r="B101" s="301">
        <f>'TB2'!B101</f>
        <v>0.57771459221839905</v>
      </c>
      <c r="C101" s="483">
        <f>'TB2'!J101</f>
        <v>0.14792579412460327</v>
      </c>
      <c r="D101" s="484">
        <f>'TB2'!R101</f>
        <v>0.42978879809379578</v>
      </c>
      <c r="E101" s="295">
        <f>TB2b!B101</f>
        <v>0.42228540778160095</v>
      </c>
      <c r="F101" s="14">
        <f>TB2b!J101</f>
        <v>0.31504294276237488</v>
      </c>
      <c r="G101" s="14">
        <f>TB2b!R101</f>
        <v>0.16875973343849182</v>
      </c>
      <c r="H101" s="14">
        <f>TB2c!B101</f>
        <v>0.13092899322509766</v>
      </c>
      <c r="I101" s="14">
        <f>TB2c!J101</f>
        <v>7.402503490447998E-2</v>
      </c>
      <c r="J101" s="14">
        <f>TB2c!R101</f>
        <v>3.2823938876390457E-2</v>
      </c>
      <c r="K101" s="14">
        <v>1.39347317008254E-2</v>
      </c>
      <c r="L101" s="53">
        <f t="shared" si="7"/>
        <v>0.25352567434310913</v>
      </c>
      <c r="M101" s="13">
        <f t="shared" si="8"/>
        <v>0.10724246501922607</v>
      </c>
      <c r="N101" s="13">
        <f t="shared" si="8"/>
        <v>0.14628320932388306</v>
      </c>
      <c r="O101" s="13">
        <f t="shared" si="5"/>
        <v>9.4734698534011841E-2</v>
      </c>
      <c r="P101" s="13">
        <f t="shared" si="6"/>
        <v>3.7830740213394165E-2</v>
      </c>
      <c r="Q101" s="13">
        <f t="shared" si="6"/>
        <v>5.6903958320617676E-2</v>
      </c>
      <c r="R101" s="13">
        <f t="shared" si="6"/>
        <v>4.1201096028089523E-2</v>
      </c>
      <c r="S101" s="12">
        <f t="shared" si="6"/>
        <v>1.8889207175565057E-2</v>
      </c>
      <c r="T101" s="13"/>
      <c r="U101" s="11"/>
      <c r="V101" s="2"/>
      <c r="W101" s="2"/>
      <c r="X101" s="2"/>
      <c r="Y101" s="2"/>
      <c r="Z101" s="2"/>
    </row>
    <row r="102" spans="1:26" x14ac:dyDescent="0.2">
      <c r="A102" s="16">
        <v>2005</v>
      </c>
      <c r="B102" s="301">
        <f>'TB2'!B102</f>
        <v>0.56735414266586304</v>
      </c>
      <c r="C102" s="483">
        <f>'TB2'!J102</f>
        <v>0.14374065399169922</v>
      </c>
      <c r="D102" s="484">
        <f>'TB2'!R102</f>
        <v>0.42361348867416382</v>
      </c>
      <c r="E102" s="295">
        <f>TB2b!B102</f>
        <v>0.43264585733413696</v>
      </c>
      <c r="F102" s="14">
        <f>TB2b!J102</f>
        <v>0.32506519556045532</v>
      </c>
      <c r="G102" s="14">
        <f>TB2b!R102</f>
        <v>0.17718559503555298</v>
      </c>
      <c r="H102" s="14">
        <f>TB2c!B102</f>
        <v>0.13842612504959106</v>
      </c>
      <c r="I102" s="14">
        <f>TB2c!J102</f>
        <v>7.93619304895401E-2</v>
      </c>
      <c r="J102" s="14">
        <f>TB2c!R102</f>
        <v>3.4559130668640137E-2</v>
      </c>
      <c r="K102" s="14">
        <v>1.3680253838379857E-2</v>
      </c>
      <c r="L102" s="53">
        <f t="shared" si="7"/>
        <v>0.25546026229858398</v>
      </c>
      <c r="M102" s="13">
        <f t="shared" si="8"/>
        <v>0.10758066177368164</v>
      </c>
      <c r="N102" s="13">
        <f t="shared" si="8"/>
        <v>0.14787960052490234</v>
      </c>
      <c r="O102" s="13">
        <f t="shared" si="5"/>
        <v>9.7823664546012878E-2</v>
      </c>
      <c r="P102" s="13">
        <f t="shared" si="6"/>
        <v>3.8759469985961914E-2</v>
      </c>
      <c r="Q102" s="13">
        <f t="shared" si="6"/>
        <v>5.9064194560050964E-2</v>
      </c>
      <c r="R102" s="13">
        <f t="shared" si="6"/>
        <v>4.4802799820899963E-2</v>
      </c>
      <c r="S102" s="12">
        <f t="shared" si="6"/>
        <v>2.0878876830260282E-2</v>
      </c>
      <c r="T102" s="13"/>
      <c r="U102" s="11"/>
      <c r="V102" s="2"/>
      <c r="W102" s="2"/>
      <c r="X102" s="2"/>
      <c r="Y102" s="2"/>
      <c r="Z102" s="2"/>
    </row>
    <row r="103" spans="1:26" x14ac:dyDescent="0.2">
      <c r="A103" s="16">
        <v>2006</v>
      </c>
      <c r="B103" s="301">
        <f>'TB2'!B103</f>
        <v>0.55912122130393982</v>
      </c>
      <c r="C103" s="483">
        <f>'TB2'!J103</f>
        <v>0.14083075523376465</v>
      </c>
      <c r="D103" s="484">
        <f>'TB2'!R103</f>
        <v>0.41829046607017517</v>
      </c>
      <c r="E103" s="295">
        <f>TB2b!B103</f>
        <v>0.44087877869606018</v>
      </c>
      <c r="F103" s="14">
        <f>TB2b!J103</f>
        <v>0.33268538117408752</v>
      </c>
      <c r="G103" s="14">
        <f>TB2b!R103</f>
        <v>0.18323659896850586</v>
      </c>
      <c r="H103" s="14">
        <f>TB2c!B103</f>
        <v>0.14387547969818115</v>
      </c>
      <c r="I103" s="14">
        <f>TB2c!J103</f>
        <v>8.2928843796253204E-2</v>
      </c>
      <c r="J103" s="14">
        <f>TB2c!R103</f>
        <v>3.6075856536626816E-2</v>
      </c>
      <c r="K103" s="14">
        <v>1.4935864390872407E-2</v>
      </c>
      <c r="L103" s="53">
        <f t="shared" si="7"/>
        <v>0.25764217972755432</v>
      </c>
      <c r="M103" s="13">
        <f t="shared" si="8"/>
        <v>0.10819339752197266</v>
      </c>
      <c r="N103" s="13">
        <f t="shared" si="8"/>
        <v>0.14944878220558167</v>
      </c>
      <c r="O103" s="13">
        <f t="shared" si="5"/>
        <v>0.10030775517225266</v>
      </c>
      <c r="P103" s="13">
        <f t="shared" si="6"/>
        <v>3.9361119270324707E-2</v>
      </c>
      <c r="Q103" s="13">
        <f t="shared" si="6"/>
        <v>6.0946635901927948E-2</v>
      </c>
      <c r="R103" s="13">
        <f t="shared" si="6"/>
        <v>4.6852987259626389E-2</v>
      </c>
      <c r="S103" s="12">
        <f t="shared" si="6"/>
        <v>2.1139992145754408E-2</v>
      </c>
      <c r="T103" s="13"/>
      <c r="U103" s="11"/>
      <c r="V103" s="2"/>
      <c r="W103" s="2"/>
      <c r="X103" s="2"/>
      <c r="Y103" s="2"/>
      <c r="Z103" s="2"/>
    </row>
    <row r="104" spans="1:26" x14ac:dyDescent="0.2">
      <c r="A104" s="16">
        <v>2007</v>
      </c>
      <c r="B104" s="301">
        <f>'TB2'!B104</f>
        <v>0.5597417950630188</v>
      </c>
      <c r="C104" s="483">
        <f>'TB2'!J104</f>
        <v>0.14307725429534912</v>
      </c>
      <c r="D104" s="484">
        <f>'TB2'!R104</f>
        <v>0.41666454076766968</v>
      </c>
      <c r="E104" s="295">
        <f>TB2b!B104</f>
        <v>0.4402582049369812</v>
      </c>
      <c r="F104" s="14">
        <f>TB2b!J104</f>
        <v>0.33273863792419434</v>
      </c>
      <c r="G104" s="14">
        <f>TB2b!R104</f>
        <v>0.1844514012336731</v>
      </c>
      <c r="H104" s="14">
        <f>TB2c!B104</f>
        <v>0.14540582895278931</v>
      </c>
      <c r="I104" s="14">
        <f>TB2c!J104</f>
        <v>8.4781751036643982E-2</v>
      </c>
      <c r="J104" s="14">
        <f>TB2c!R104</f>
        <v>3.8588013499975204E-2</v>
      </c>
      <c r="K104" s="14">
        <v>1.7486095705533618E-2</v>
      </c>
      <c r="L104" s="53">
        <f t="shared" si="7"/>
        <v>0.25580680370330811</v>
      </c>
      <c r="M104" s="13">
        <f t="shared" si="8"/>
        <v>0.10751956701278687</v>
      </c>
      <c r="N104" s="13">
        <f t="shared" si="8"/>
        <v>0.14828723669052124</v>
      </c>
      <c r="O104" s="13">
        <f t="shared" si="5"/>
        <v>9.9669650197029114E-2</v>
      </c>
      <c r="P104" s="13">
        <f t="shared" si="6"/>
        <v>3.9045572280883789E-2</v>
      </c>
      <c r="Q104" s="13">
        <f t="shared" si="6"/>
        <v>6.0624077916145325E-2</v>
      </c>
      <c r="R104" s="13">
        <f t="shared" si="6"/>
        <v>4.6193737536668777E-2</v>
      </c>
      <c r="S104" s="12">
        <f t="shared" si="6"/>
        <v>2.1101917794441587E-2</v>
      </c>
      <c r="T104" s="13"/>
      <c r="U104" s="11"/>
      <c r="V104" s="2"/>
      <c r="W104" s="2"/>
      <c r="X104" s="2"/>
      <c r="Y104" s="2"/>
      <c r="Z104" s="2"/>
    </row>
    <row r="105" spans="1:26" x14ac:dyDescent="0.2">
      <c r="A105" s="16">
        <v>2008</v>
      </c>
      <c r="B105" s="301">
        <f>'TB2'!B105</f>
        <v>0.56369021534919739</v>
      </c>
      <c r="C105" s="483">
        <f>'TB2'!J105</f>
        <v>0.14259648323059082</v>
      </c>
      <c r="D105" s="484">
        <f>'TB2'!R105</f>
        <v>0.42109373211860657</v>
      </c>
      <c r="E105" s="295">
        <f>TB2b!B105</f>
        <v>0.43630978465080261</v>
      </c>
      <c r="F105" s="14">
        <f>TB2b!J105</f>
        <v>0.32851272821426392</v>
      </c>
      <c r="G105" s="14">
        <f>TB2b!R105</f>
        <v>0.1804795116186142</v>
      </c>
      <c r="H105" s="14">
        <f>TB2c!B105</f>
        <v>0.14191116392612457</v>
      </c>
      <c r="I105" s="14">
        <f>TB2c!J105</f>
        <v>8.3230547606945038E-2</v>
      </c>
      <c r="J105" s="14">
        <f>TB2c!R105</f>
        <v>3.8774006068706512E-2</v>
      </c>
      <c r="K105" s="14">
        <v>1.7048549822758295E-2</v>
      </c>
      <c r="L105" s="53">
        <f t="shared" si="7"/>
        <v>0.25583027303218842</v>
      </c>
      <c r="M105" s="13">
        <f t="shared" si="8"/>
        <v>0.1077970564365387</v>
      </c>
      <c r="N105" s="13">
        <f t="shared" si="8"/>
        <v>0.14803321659564972</v>
      </c>
      <c r="O105" s="13">
        <f t="shared" si="5"/>
        <v>9.7248964011669159E-2</v>
      </c>
      <c r="P105" s="13">
        <f t="shared" si="6"/>
        <v>3.8568347692489624E-2</v>
      </c>
      <c r="Q105" s="13">
        <f t="shared" si="6"/>
        <v>5.8680616319179535E-2</v>
      </c>
      <c r="R105" s="13">
        <f t="shared" si="6"/>
        <v>4.4456541538238525E-2</v>
      </c>
      <c r="S105" s="12">
        <f t="shared" si="6"/>
        <v>2.1725456245948217E-2</v>
      </c>
      <c r="T105" s="13"/>
      <c r="U105" s="11"/>
      <c r="V105" s="2"/>
      <c r="W105" s="2"/>
      <c r="X105" s="2"/>
      <c r="Y105" s="2"/>
      <c r="Z105" s="2"/>
    </row>
    <row r="106" spans="1:26" x14ac:dyDescent="0.2">
      <c r="A106" s="20">
        <v>2009</v>
      </c>
      <c r="B106" s="302">
        <f>'TB2'!B106</f>
        <v>0.57555648684501648</v>
      </c>
      <c r="C106" s="487">
        <f>'TB2'!J106</f>
        <v>0.14180117845535278</v>
      </c>
      <c r="D106" s="488">
        <f>'TB2'!R106</f>
        <v>0.4337553083896637</v>
      </c>
      <c r="E106" s="296">
        <f>TB2b!B106</f>
        <v>0.42444351315498352</v>
      </c>
      <c r="F106" s="19">
        <f>TB2b!J106</f>
        <v>0.31414523720741272</v>
      </c>
      <c r="G106" s="19">
        <f>TB2b!R106</f>
        <v>0.16656053066253662</v>
      </c>
      <c r="H106" s="19">
        <f>TB2c!B106</f>
        <v>0.12951529026031494</v>
      </c>
      <c r="I106" s="19">
        <f>TB2c!J106</f>
        <v>7.3983073234558105E-2</v>
      </c>
      <c r="J106" s="19">
        <f>TB2c!R106</f>
        <v>3.3323470503091812E-2</v>
      </c>
      <c r="K106" s="19">
        <v>1.2977329189566223E-2</v>
      </c>
      <c r="L106" s="54">
        <f t="shared" si="7"/>
        <v>0.2578829824924469</v>
      </c>
      <c r="M106" s="18">
        <f t="shared" si="8"/>
        <v>0.1102982759475708</v>
      </c>
      <c r="N106" s="18">
        <f t="shared" si="8"/>
        <v>0.1475847065448761</v>
      </c>
      <c r="O106" s="18">
        <f t="shared" si="5"/>
        <v>9.2577457427978516E-2</v>
      </c>
      <c r="P106" s="18">
        <f t="shared" si="6"/>
        <v>3.704524040222168E-2</v>
      </c>
      <c r="Q106" s="18">
        <f t="shared" si="6"/>
        <v>5.5532217025756836E-2</v>
      </c>
      <c r="R106" s="18">
        <f t="shared" si="6"/>
        <v>4.0659602731466293E-2</v>
      </c>
      <c r="S106" s="17">
        <f t="shared" si="6"/>
        <v>2.0346141313525589E-2</v>
      </c>
      <c r="T106" s="13"/>
      <c r="U106" s="11"/>
      <c r="V106" s="2"/>
      <c r="W106" s="2"/>
      <c r="X106" s="2"/>
      <c r="Y106" s="2"/>
      <c r="Z106" s="2"/>
    </row>
    <row r="107" spans="1:26" x14ac:dyDescent="0.2">
      <c r="A107" s="16">
        <v>2010</v>
      </c>
      <c r="B107" s="301">
        <f>'TB2'!B107</f>
        <v>0.56213688850402832</v>
      </c>
      <c r="C107" s="483">
        <f>'TB2'!J107</f>
        <v>0.13764441013336182</v>
      </c>
      <c r="D107" s="484">
        <f>'TB2'!R107</f>
        <v>0.4244924783706665</v>
      </c>
      <c r="E107" s="295">
        <f>TB2b!B107</f>
        <v>0.43786311149597168</v>
      </c>
      <c r="F107" s="14">
        <f>TB2b!J107</f>
        <v>0.32788780331611633</v>
      </c>
      <c r="G107" s="14">
        <f>TB2b!R107</f>
        <v>0.17740826308727264</v>
      </c>
      <c r="H107" s="14">
        <f>TB2c!B107</f>
        <v>0.13860532641410828</v>
      </c>
      <c r="I107" s="14">
        <f>TB2c!J107</f>
        <v>7.9573623836040497E-2</v>
      </c>
      <c r="J107" s="14">
        <f>TB2c!R107</f>
        <v>3.4697994589805603E-2</v>
      </c>
      <c r="K107" s="14">
        <v>9.0985576102013011E-3</v>
      </c>
      <c r="L107" s="53">
        <f t="shared" si="7"/>
        <v>0.26045484840869904</v>
      </c>
      <c r="M107" s="13">
        <f t="shared" si="8"/>
        <v>0.10997530817985535</v>
      </c>
      <c r="N107" s="13">
        <f t="shared" si="8"/>
        <v>0.15047954022884369</v>
      </c>
      <c r="O107" s="13">
        <f t="shared" si="5"/>
        <v>9.7834639251232147E-2</v>
      </c>
      <c r="P107" s="13">
        <f t="shared" si="6"/>
        <v>3.8802936673164368E-2</v>
      </c>
      <c r="Q107" s="13">
        <f t="shared" si="6"/>
        <v>5.903170257806778E-2</v>
      </c>
      <c r="R107" s="13">
        <f t="shared" si="6"/>
        <v>4.4875629246234894E-2</v>
      </c>
      <c r="S107" s="12">
        <f t="shared" si="6"/>
        <v>2.5599436979604304E-2</v>
      </c>
      <c r="T107" s="13"/>
      <c r="U107" s="11"/>
      <c r="V107" s="2"/>
      <c r="W107" s="2"/>
      <c r="X107" s="2"/>
      <c r="Y107" s="2"/>
      <c r="Z107" s="2"/>
    </row>
    <row r="108" spans="1:26" x14ac:dyDescent="0.2">
      <c r="A108" s="16">
        <v>2011</v>
      </c>
      <c r="B108" s="301">
        <f>'TB2'!B108</f>
        <v>0.55600804090499878</v>
      </c>
      <c r="C108" s="483">
        <f>'TB2'!J108</f>
        <v>0.13372403383255005</v>
      </c>
      <c r="D108" s="484">
        <f>'TB2'!R108</f>
        <v>0.42228400707244873</v>
      </c>
      <c r="E108" s="295">
        <f>TB2b!B108</f>
        <v>0.44399195909500122</v>
      </c>
      <c r="F108" s="14">
        <f>TB2b!J108</f>
        <v>0.33381801843643188</v>
      </c>
      <c r="G108" s="14">
        <f>TB2b!R108</f>
        <v>0.18236400187015533</v>
      </c>
      <c r="H108" s="14">
        <f>TB2c!B108</f>
        <v>0.14294277131557465</v>
      </c>
      <c r="I108" s="14">
        <f>TB2c!J108</f>
        <v>8.2697361707687378E-2</v>
      </c>
      <c r="J108" s="14">
        <f>TB2c!R108</f>
        <v>3.7617489695549011E-2</v>
      </c>
      <c r="K108" s="14">
        <v>1.5351253735600119E-2</v>
      </c>
      <c r="L108" s="53">
        <f t="shared" si="7"/>
        <v>0.26162795722484589</v>
      </c>
      <c r="M108" s="13">
        <f t="shared" si="8"/>
        <v>0.11017394065856934</v>
      </c>
      <c r="N108" s="13">
        <f t="shared" si="8"/>
        <v>0.15145401656627655</v>
      </c>
      <c r="O108" s="13">
        <f t="shared" si="5"/>
        <v>9.9666640162467957E-2</v>
      </c>
      <c r="P108" s="13">
        <f t="shared" si="6"/>
        <v>3.9421230554580688E-2</v>
      </c>
      <c r="Q108" s="13">
        <f t="shared" si="6"/>
        <v>6.0245409607887268E-2</v>
      </c>
      <c r="R108" s="13">
        <f t="shared" si="6"/>
        <v>4.5079872012138367E-2</v>
      </c>
      <c r="S108" s="12">
        <f t="shared" si="6"/>
        <v>2.2266235959948893E-2</v>
      </c>
      <c r="T108" s="13"/>
      <c r="U108" s="11"/>
      <c r="V108" s="2"/>
      <c r="W108" s="2"/>
      <c r="X108" s="2"/>
      <c r="Y108" s="2"/>
      <c r="Z108" s="2"/>
    </row>
    <row r="109" spans="1:26" x14ac:dyDescent="0.2">
      <c r="A109" s="16">
        <v>2012</v>
      </c>
      <c r="B109" s="301">
        <f>'TB2'!B109</f>
        <v>0.54537457227706909</v>
      </c>
      <c r="C109" s="483">
        <f>'TB2'!J109</f>
        <v>0.13134568929672241</v>
      </c>
      <c r="D109" s="484">
        <f>'TB2'!R109</f>
        <v>0.41402888298034668</v>
      </c>
      <c r="E109" s="295">
        <f>TB2b!B109</f>
        <v>0.45462542772293091</v>
      </c>
      <c r="F109" s="14">
        <f>TB2b!J109</f>
        <v>0.34517717361450195</v>
      </c>
      <c r="G109" s="14">
        <f>TB2b!R109</f>
        <v>0.19292990863323212</v>
      </c>
      <c r="H109" s="14">
        <f>TB2c!B109</f>
        <v>0.15245223045349121</v>
      </c>
      <c r="I109" s="14">
        <f>TB2c!J109</f>
        <v>8.9371204376220703E-2</v>
      </c>
      <c r="J109" s="14">
        <f>TB2c!R109</f>
        <v>4.0576398372650146E-2</v>
      </c>
      <c r="K109" s="14">
        <v>1.5853992026539306E-2</v>
      </c>
      <c r="L109" s="53">
        <f t="shared" si="7"/>
        <v>0.26169551908969879</v>
      </c>
      <c r="M109" s="13">
        <f t="shared" si="8"/>
        <v>0.10944825410842896</v>
      </c>
      <c r="N109" s="13">
        <f t="shared" si="8"/>
        <v>0.15224726498126984</v>
      </c>
      <c r="O109" s="13">
        <f t="shared" si="5"/>
        <v>0.10355870425701141</v>
      </c>
      <c r="P109" s="13">
        <f t="shared" si="6"/>
        <v>4.0477678179740906E-2</v>
      </c>
      <c r="Q109" s="13">
        <f t="shared" si="6"/>
        <v>6.3081026077270508E-2</v>
      </c>
      <c r="R109" s="13">
        <f t="shared" si="6"/>
        <v>4.8794806003570557E-2</v>
      </c>
      <c r="S109" s="12">
        <f t="shared" si="6"/>
        <v>2.472240634611084E-2</v>
      </c>
      <c r="T109" s="13"/>
      <c r="U109" s="11"/>
      <c r="V109" s="2"/>
      <c r="W109" s="2"/>
      <c r="X109" s="2"/>
      <c r="Y109" s="2"/>
      <c r="Z109" s="2"/>
    </row>
    <row r="110" spans="1:26" x14ac:dyDescent="0.2">
      <c r="A110" s="16">
        <v>2013</v>
      </c>
      <c r="B110" s="301">
        <f>'TB2'!B110</f>
        <v>0.55093833804130554</v>
      </c>
      <c r="C110" s="483">
        <f>'TB2'!J110</f>
        <v>0.13361442089080811</v>
      </c>
      <c r="D110" s="484">
        <f>'TB2'!R110</f>
        <v>0.41732391715049744</v>
      </c>
      <c r="E110" s="295">
        <f>TB2b!B110</f>
        <v>0.44906166195869446</v>
      </c>
      <c r="F110" s="14">
        <f>TB2b!J110</f>
        <v>0.33777323365211487</v>
      </c>
      <c r="G110" s="14">
        <f>TB2b!R110</f>
        <v>0.18342787027359009</v>
      </c>
      <c r="H110" s="14">
        <f>TB2c!B110</f>
        <v>0.14320212602615356</v>
      </c>
      <c r="I110" s="14">
        <f>TB2c!J110</f>
        <v>8.3280868828296661E-2</v>
      </c>
      <c r="J110" s="14">
        <f>TB2c!R110</f>
        <v>3.7888646125793457E-2</v>
      </c>
      <c r="K110" s="14">
        <v>1.5641188000574686E-2</v>
      </c>
      <c r="L110" s="53">
        <f t="shared" si="7"/>
        <v>0.26563379168510437</v>
      </c>
      <c r="M110" s="13">
        <f t="shared" si="8"/>
        <v>0.11128842830657959</v>
      </c>
      <c r="N110" s="13">
        <f t="shared" si="8"/>
        <v>0.15434536337852478</v>
      </c>
      <c r="O110" s="13">
        <f t="shared" si="5"/>
        <v>0.10014700144529343</v>
      </c>
      <c r="P110" s="13">
        <f t="shared" ref="P110:S110" si="9">G110-H110</f>
        <v>4.0225744247436523E-2</v>
      </c>
      <c r="Q110" s="13">
        <f t="shared" si="9"/>
        <v>5.9921257197856903E-2</v>
      </c>
      <c r="R110" s="13">
        <f t="shared" si="9"/>
        <v>4.5392222702503204E-2</v>
      </c>
      <c r="S110" s="12">
        <f t="shared" si="9"/>
        <v>2.2247458125218771E-2</v>
      </c>
      <c r="T110" s="13"/>
      <c r="U110" s="11"/>
      <c r="V110" s="2"/>
      <c r="W110" s="2"/>
      <c r="X110" s="2"/>
      <c r="Y110" s="2"/>
      <c r="Z110" s="2"/>
    </row>
    <row r="111" spans="1:26" x14ac:dyDescent="0.2">
      <c r="A111" s="16">
        <v>2014</v>
      </c>
      <c r="B111" s="301">
        <f>'TB2'!B111</f>
        <v>0.54454982280731201</v>
      </c>
      <c r="C111" s="483">
        <f>'TB2'!J111</f>
        <v>0.13072049617767334</v>
      </c>
      <c r="D111" s="484">
        <f>'TB2'!R111</f>
        <v>0.41382932662963867</v>
      </c>
      <c r="E111" s="295">
        <f>TB2b!B111</f>
        <v>0.45545017719268799</v>
      </c>
      <c r="F111" s="14">
        <f>TB2b!J111</f>
        <v>0.34419754147529602</v>
      </c>
      <c r="G111" s="14">
        <f>TB2b!R111</f>
        <v>0.18881380558013916</v>
      </c>
      <c r="H111" s="14">
        <f>TB2c!B111</f>
        <v>0.14757989346981049</v>
      </c>
      <c r="I111" s="14">
        <f>TB2c!J111</f>
        <v>8.5524074733257294E-2</v>
      </c>
      <c r="J111" s="14">
        <f>TB2c!R111</f>
        <v>3.8879789412021637E-2</v>
      </c>
      <c r="K111" s="14">
        <v>1.6471073745098892E-2</v>
      </c>
      <c r="L111" s="53">
        <f t="shared" ref="L111:L112" si="10">E111-G111</f>
        <v>0.26663637161254883</v>
      </c>
      <c r="M111" s="13">
        <f t="shared" ref="M111:M112" si="11">E111-F111</f>
        <v>0.11125263571739197</v>
      </c>
      <c r="N111" s="13">
        <f t="shared" ref="N111:N112" si="12">F111-G111</f>
        <v>0.15538373589515686</v>
      </c>
      <c r="O111" s="13">
        <f t="shared" ref="O111:O112" si="13">G111-I111</f>
        <v>0.10328973084688187</v>
      </c>
      <c r="P111" s="13">
        <f t="shared" ref="P111:P112" si="14">G111-H111</f>
        <v>4.1233912110328674E-2</v>
      </c>
      <c r="Q111" s="13">
        <f t="shared" ref="Q111:Q112" si="15">H111-I111</f>
        <v>6.2055818736553192E-2</v>
      </c>
      <c r="R111" s="13">
        <f t="shared" ref="R111:R112" si="16">I111-J111</f>
        <v>4.6644285321235657E-2</v>
      </c>
      <c r="S111" s="12">
        <f t="shared" ref="S111:S112" si="17">J111-K111</f>
        <v>2.2408715666922745E-2</v>
      </c>
      <c r="T111" s="13"/>
      <c r="U111" s="11"/>
      <c r="V111" s="2"/>
      <c r="W111" s="2"/>
      <c r="X111" s="2"/>
      <c r="Y111" s="2"/>
      <c r="Z111" s="2"/>
    </row>
    <row r="112" spans="1:26" x14ac:dyDescent="0.2">
      <c r="A112" s="16">
        <v>2015</v>
      </c>
      <c r="B112" s="301">
        <f>'TB2'!B112</f>
        <v>0.54429322481155396</v>
      </c>
      <c r="C112" s="483">
        <f>'TB2'!J112</f>
        <v>0.13116723299026489</v>
      </c>
      <c r="D112" s="484">
        <f>'TB2'!R112</f>
        <v>0.41312599182128906</v>
      </c>
      <c r="E112" s="295">
        <f>TB2b!B112</f>
        <v>0.45570677518844604</v>
      </c>
      <c r="F112" s="14">
        <f>TB2b!J112</f>
        <v>0.34429466724395752</v>
      </c>
      <c r="G112" s="14">
        <f>TB2b!R112</f>
        <v>0.18838243186473846</v>
      </c>
      <c r="H112" s="14">
        <f>TB2c!B112</f>
        <v>0.14739415049552917</v>
      </c>
      <c r="I112" s="14">
        <f>TB2c!J112</f>
        <v>8.5239522159099579E-2</v>
      </c>
      <c r="J112" s="14">
        <f>TB2c!R112</f>
        <v>3.8603276014328003E-2</v>
      </c>
      <c r="K112" s="14">
        <v>1.628833574307794E-2</v>
      </c>
      <c r="L112" s="53">
        <f t="shared" si="10"/>
        <v>0.26732434332370758</v>
      </c>
      <c r="M112" s="13">
        <f t="shared" si="11"/>
        <v>0.11141210794448853</v>
      </c>
      <c r="N112" s="13">
        <f t="shared" si="12"/>
        <v>0.15591223537921906</v>
      </c>
      <c r="O112" s="13">
        <f t="shared" si="13"/>
        <v>0.10314290970563889</v>
      </c>
      <c r="P112" s="13">
        <f t="shared" si="14"/>
        <v>4.098828136920929E-2</v>
      </c>
      <c r="Q112" s="13">
        <f t="shared" si="15"/>
        <v>6.2154628336429596E-2</v>
      </c>
      <c r="R112" s="13">
        <f t="shared" si="16"/>
        <v>4.6636246144771576E-2</v>
      </c>
      <c r="S112" s="12">
        <f t="shared" si="17"/>
        <v>2.2314940271250062E-2</v>
      </c>
      <c r="T112" s="13"/>
      <c r="U112" s="11"/>
      <c r="V112" s="2"/>
      <c r="W112" s="2"/>
      <c r="X112" s="2"/>
      <c r="Y112" s="2"/>
      <c r="Z112" s="2"/>
    </row>
    <row r="113" spans="1:26" x14ac:dyDescent="0.2">
      <c r="A113" s="16">
        <v>2016</v>
      </c>
      <c r="B113" s="301">
        <f>'TB2'!B113</f>
        <v>0.54652366042137146</v>
      </c>
      <c r="C113" s="483">
        <f>'TB2'!J113</f>
        <v>0.12992775440216064</v>
      </c>
      <c r="D113" s="484">
        <f>'TB2'!R113</f>
        <v>0.41659590601921082</v>
      </c>
      <c r="E113" s="295">
        <f>TB2b!B113</f>
        <v>0.45347633957862854</v>
      </c>
      <c r="F113" s="14">
        <f>TB2b!J113</f>
        <v>0.34175479412078857</v>
      </c>
      <c r="G113" s="14">
        <f>TB2b!R113</f>
        <v>0.18607375025749207</v>
      </c>
      <c r="H113" s="14">
        <f>TB2c!B113</f>
        <v>0.145212322473526</v>
      </c>
      <c r="I113" s="14">
        <f>TB2c!J113</f>
        <v>8.3654679358005524E-2</v>
      </c>
      <c r="J113" s="14">
        <f>TB2c!R113</f>
        <v>3.7207011133432388E-2</v>
      </c>
      <c r="K113" s="14">
        <v>1.5216715805282164E-2</v>
      </c>
      <c r="L113" s="53">
        <f t="shared" ref="L113:L116" si="18">E113-G113</f>
        <v>0.26740258932113647</v>
      </c>
      <c r="M113" s="13">
        <f t="shared" ref="M113:M116" si="19">E113-F113</f>
        <v>0.11172154545783997</v>
      </c>
      <c r="N113" s="13">
        <f t="shared" ref="N113:N116" si="20">F113-G113</f>
        <v>0.15568104386329651</v>
      </c>
      <c r="O113" s="13">
        <f t="shared" ref="O113:O116" si="21">G113-I113</f>
        <v>0.10241907089948654</v>
      </c>
      <c r="P113" s="13">
        <f t="shared" ref="P113:P116" si="22">G113-H113</f>
        <v>4.0861427783966064E-2</v>
      </c>
      <c r="Q113" s="13">
        <f t="shared" ref="Q113:Q116" si="23">H113-I113</f>
        <v>6.1557643115520477E-2</v>
      </c>
      <c r="R113" s="13">
        <f t="shared" ref="R113:R116" si="24">I113-J113</f>
        <v>4.6447668224573135E-2</v>
      </c>
      <c r="S113" s="12">
        <f t="shared" ref="S113:S116" si="25">J113-K113</f>
        <v>2.1990295328150222E-2</v>
      </c>
      <c r="T113" s="13"/>
      <c r="U113" s="11"/>
      <c r="V113" s="2"/>
      <c r="W113" s="2"/>
      <c r="X113" s="2"/>
      <c r="Y113" s="2"/>
      <c r="Z113" s="2"/>
    </row>
    <row r="114" spans="1:26" x14ac:dyDescent="0.2">
      <c r="A114" s="16">
        <v>2017</v>
      </c>
      <c r="B114" s="301">
        <f>'TB2'!B114</f>
        <v>0.54719963669776917</v>
      </c>
      <c r="C114" s="483">
        <f>'TB2'!J114</f>
        <v>0.13501989841461182</v>
      </c>
      <c r="D114" s="484">
        <f>'TB2'!R114</f>
        <v>0.41217973828315735</v>
      </c>
      <c r="E114" s="295">
        <f>TB2b!B114</f>
        <v>0.45280036330223083</v>
      </c>
      <c r="F114" s="14">
        <f>TB2b!J114</f>
        <v>0.34195071458816528</v>
      </c>
      <c r="G114" s="14">
        <f>TB2b!R114</f>
        <v>0.18783034384250641</v>
      </c>
      <c r="H114" s="14">
        <f>TB2c!B114</f>
        <v>0.14750763773918152</v>
      </c>
      <c r="I114" s="14">
        <f>TB2c!J114</f>
        <v>8.5908383131027222E-2</v>
      </c>
      <c r="J114" s="14">
        <f>TB2c!R114</f>
        <v>4.0213525295257568E-2</v>
      </c>
      <c r="K114" s="14">
        <v>1.7065108620204751E-2</v>
      </c>
      <c r="L114" s="53">
        <f t="shared" si="18"/>
        <v>0.26497001945972443</v>
      </c>
      <c r="M114" s="13">
        <f t="shared" si="19"/>
        <v>0.11084964871406555</v>
      </c>
      <c r="N114" s="13">
        <f t="shared" si="20"/>
        <v>0.15412037074565887</v>
      </c>
      <c r="O114" s="13">
        <f t="shared" si="21"/>
        <v>0.10192196071147919</v>
      </c>
      <c r="P114" s="13">
        <f t="shared" si="22"/>
        <v>4.032270610332489E-2</v>
      </c>
      <c r="Q114" s="13">
        <f t="shared" si="23"/>
        <v>6.1599254608154297E-2</v>
      </c>
      <c r="R114" s="13">
        <f t="shared" si="24"/>
        <v>4.5694857835769653E-2</v>
      </c>
      <c r="S114" s="12">
        <f t="shared" si="25"/>
        <v>2.3148416675052817E-2</v>
      </c>
      <c r="T114" s="13"/>
      <c r="U114" s="11"/>
      <c r="V114" s="2"/>
      <c r="W114" s="2"/>
      <c r="X114" s="2"/>
      <c r="Y114" s="2"/>
      <c r="Z114" s="2"/>
    </row>
    <row r="115" spans="1:26" x14ac:dyDescent="0.2">
      <c r="A115" s="16">
        <v>2018</v>
      </c>
      <c r="B115" s="301">
        <f>'TB2'!B115</f>
        <v>0.54448050260543823</v>
      </c>
      <c r="C115" s="483">
        <f>'TB2'!J115</f>
        <v>0.13399523496627808</v>
      </c>
      <c r="D115" s="484">
        <f>'TB2'!R115</f>
        <v>0.41048526763916016</v>
      </c>
      <c r="E115" s="295">
        <f>TB2b!B115</f>
        <v>0.45551949739456177</v>
      </c>
      <c r="F115" s="14">
        <f>TB2b!J115</f>
        <v>0.34489825367927551</v>
      </c>
      <c r="G115" s="14">
        <f>TB2b!R115</f>
        <v>0.18930986523628235</v>
      </c>
      <c r="H115" s="14">
        <f>TB2c!B115</f>
        <v>0.14835532009601593</v>
      </c>
      <c r="I115" s="14">
        <f>TB2c!J115</f>
        <v>8.6148247122764587E-2</v>
      </c>
      <c r="J115" s="14">
        <f>TB2c!R115</f>
        <v>4.001796618103981E-2</v>
      </c>
      <c r="K115" s="14">
        <v>1.8268517800114049E-2</v>
      </c>
      <c r="L115" s="53">
        <f t="shared" si="18"/>
        <v>0.26620963215827942</v>
      </c>
      <c r="M115" s="13">
        <f t="shared" si="19"/>
        <v>0.11062124371528625</v>
      </c>
      <c r="N115" s="13">
        <f t="shared" si="20"/>
        <v>0.15558838844299316</v>
      </c>
      <c r="O115" s="13">
        <f t="shared" si="21"/>
        <v>0.10316161811351776</v>
      </c>
      <c r="P115" s="13">
        <f t="shared" si="22"/>
        <v>4.0954545140266418E-2</v>
      </c>
      <c r="Q115" s="13">
        <f t="shared" si="23"/>
        <v>6.2207072973251343E-2</v>
      </c>
      <c r="R115" s="13">
        <f t="shared" si="24"/>
        <v>4.6130280941724777E-2</v>
      </c>
      <c r="S115" s="12">
        <f t="shared" si="25"/>
        <v>2.1749448380925761E-2</v>
      </c>
      <c r="T115" s="13"/>
      <c r="U115" s="11"/>
      <c r="V115" s="2"/>
      <c r="W115" s="2"/>
      <c r="X115" s="2"/>
      <c r="Y115" s="2"/>
      <c r="Z115" s="2"/>
    </row>
    <row r="116" spans="1:26" x14ac:dyDescent="0.2">
      <c r="A116" s="16">
        <v>2019</v>
      </c>
      <c r="B116" s="301">
        <f>'TB2'!B116</f>
        <v>0.54609492421150208</v>
      </c>
      <c r="C116" s="483">
        <f>'TB2'!J116</f>
        <v>0.13431298732757568</v>
      </c>
      <c r="D116" s="484">
        <f>'TB2'!R116</f>
        <v>0.41178193688392639</v>
      </c>
      <c r="E116" s="295">
        <f>TB2b!B116</f>
        <v>0.45390507578849792</v>
      </c>
      <c r="F116" s="14">
        <f>TB2b!J116</f>
        <v>0.34309351444244385</v>
      </c>
      <c r="G116" s="14">
        <f>TB2b!R116</f>
        <v>0.18734192848205566</v>
      </c>
      <c r="H116" s="14">
        <f>TB2c!B116</f>
        <v>0.14642572402954102</v>
      </c>
      <c r="I116" s="14">
        <f>TB2c!J116</f>
        <v>8.4302045404911041E-2</v>
      </c>
      <c r="J116" s="14">
        <f>TB2c!R116</f>
        <v>3.8262389600276947E-2</v>
      </c>
      <c r="K116" s="14">
        <v>1.65573901003731E-2</v>
      </c>
      <c r="L116" s="53">
        <f t="shared" si="18"/>
        <v>0.26656314730644226</v>
      </c>
      <c r="M116" s="13">
        <f t="shared" si="19"/>
        <v>0.11081156134605408</v>
      </c>
      <c r="N116" s="13">
        <f t="shared" si="20"/>
        <v>0.15575158596038818</v>
      </c>
      <c r="O116" s="13">
        <f t="shared" si="21"/>
        <v>0.10303988307714462</v>
      </c>
      <c r="P116" s="13">
        <f t="shared" si="22"/>
        <v>4.0916204452514648E-2</v>
      </c>
      <c r="Q116" s="13">
        <f t="shared" si="23"/>
        <v>6.2123678624629974E-2</v>
      </c>
      <c r="R116" s="13">
        <f t="shared" si="24"/>
        <v>4.6039655804634094E-2</v>
      </c>
      <c r="S116" s="12">
        <f t="shared" si="25"/>
        <v>2.1704999499903847E-2</v>
      </c>
      <c r="T116" s="13"/>
      <c r="U116" s="11"/>
      <c r="V116" s="2"/>
      <c r="W116" s="2"/>
      <c r="X116" s="2"/>
      <c r="Y116" s="2"/>
      <c r="Z116" s="2"/>
    </row>
    <row r="117" spans="1:26" ht="17" thickBot="1" x14ac:dyDescent="0.25">
      <c r="A117" s="10">
        <v>2020</v>
      </c>
      <c r="B117" s="1084"/>
      <c r="C117" s="1085"/>
      <c r="D117" s="1086"/>
      <c r="E117" s="1087"/>
      <c r="F117" s="1088"/>
      <c r="G117" s="1088"/>
      <c r="H117" s="1088"/>
      <c r="I117" s="1088"/>
      <c r="J117" s="1088"/>
      <c r="K117" s="1088"/>
      <c r="L117" s="1089"/>
      <c r="M117" s="1090"/>
      <c r="N117" s="1090"/>
      <c r="O117" s="1090"/>
      <c r="P117" s="1090"/>
      <c r="Q117" s="1090"/>
      <c r="R117" s="1090"/>
      <c r="S117" s="6"/>
      <c r="T117" s="13"/>
    </row>
    <row r="118" spans="1:26" ht="17" thickTop="1" x14ac:dyDescent="0.2">
      <c r="B118" s="5"/>
      <c r="C118" s="5"/>
      <c r="D118" s="5"/>
      <c r="E118" s="5"/>
      <c r="F118" s="5"/>
      <c r="G118" s="5"/>
      <c r="H118" s="5"/>
    </row>
    <row r="119" spans="1:26" x14ac:dyDescent="0.2">
      <c r="B119" s="5"/>
      <c r="C119" s="5"/>
      <c r="D119" s="5"/>
      <c r="E119" s="5"/>
      <c r="F119" s="5"/>
      <c r="G119" s="5"/>
      <c r="H119" s="5"/>
    </row>
  </sheetData>
  <mergeCells count="3">
    <mergeCell ref="A4:S4"/>
    <mergeCell ref="B7:S7"/>
    <mergeCell ref="B8:S8"/>
  </mergeCells>
  <hyperlinks>
    <hyperlink ref="A1" location="Index!A1" display="Back to index" xr:uid="{00000000-0004-0000-1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6" tint="0.39997558519241921"/>
    <pageSetUpPr fitToPage="1"/>
  </sheetPr>
  <dimension ref="A1:AD119"/>
  <sheetViews>
    <sheetView workbookViewId="0">
      <pane xSplit="1" ySplit="9" topLeftCell="B10" activePane="bottomRight" state="frozen"/>
      <selection activeCell="D32" sqref="D32"/>
      <selection pane="topRight" activeCell="D32" sqref="D32"/>
      <selection pane="bottomLeft" activeCell="D32" sqref="D32"/>
      <selection pane="bottomRight" activeCell="C31" sqref="C31"/>
    </sheetView>
  </sheetViews>
  <sheetFormatPr baseColWidth="10" defaultColWidth="10.83203125" defaultRowHeight="16" x14ac:dyDescent="0.2"/>
  <cols>
    <col min="1" max="1" width="10.83203125" style="131"/>
    <col min="2" max="2" width="10.83203125" style="102"/>
    <col min="3" max="7" width="10.83203125" style="131" customWidth="1"/>
    <col min="8" max="8" width="10.83203125" style="131"/>
    <col min="9" max="9" width="10.83203125" style="131" customWidth="1"/>
    <col min="10" max="17" width="10.83203125" style="102"/>
    <col min="18" max="25" width="11.5" style="1" customWidth="1"/>
    <col min="26" max="16384" width="10.83203125" style="102"/>
  </cols>
  <sheetData>
    <row r="1" spans="1:30" x14ac:dyDescent="0.2">
      <c r="A1" s="169" t="s">
        <v>37</v>
      </c>
      <c r="C1" s="197"/>
    </row>
    <row r="2" spans="1:30" x14ac:dyDescent="0.2">
      <c r="C2" s="197"/>
    </row>
    <row r="3" spans="1:30" ht="17" thickBot="1" x14ac:dyDescent="0.25"/>
    <row r="4" spans="1:30" s="130" customFormat="1" ht="25" customHeight="1" thickTop="1" x14ac:dyDescent="0.2">
      <c r="A4" s="1377" t="s">
        <v>230</v>
      </c>
      <c r="B4" s="1378"/>
      <c r="C4" s="1378"/>
      <c r="D4" s="1378"/>
      <c r="E4" s="1378"/>
      <c r="F4" s="1378"/>
      <c r="G4" s="1378"/>
      <c r="H4" s="1378"/>
      <c r="I4" s="1378"/>
      <c r="J4" s="1378"/>
      <c r="K4" s="1378"/>
      <c r="L4" s="1378"/>
      <c r="M4" s="1378"/>
      <c r="N4" s="1378"/>
      <c r="O4" s="1378"/>
      <c r="P4" s="1378"/>
      <c r="Q4" s="1378"/>
      <c r="R4" s="1378"/>
      <c r="S4" s="1378"/>
      <c r="T4" s="1378"/>
      <c r="U4" s="1378"/>
      <c r="V4" s="1378"/>
      <c r="W4" s="1378"/>
      <c r="X4" s="1378"/>
      <c r="Y4" s="1379"/>
    </row>
    <row r="5" spans="1:30" x14ac:dyDescent="0.2">
      <c r="A5" s="129"/>
      <c r="B5" s="128"/>
      <c r="C5" s="128"/>
      <c r="D5" s="128"/>
      <c r="E5" s="128"/>
      <c r="F5" s="128"/>
      <c r="G5" s="128"/>
      <c r="H5" s="128"/>
      <c r="I5" s="128"/>
      <c r="J5" s="128"/>
      <c r="K5" s="128"/>
      <c r="L5" s="128"/>
      <c r="M5" s="128"/>
      <c r="N5" s="128"/>
      <c r="O5" s="128"/>
      <c r="P5" s="128"/>
      <c r="Q5" s="128"/>
      <c r="R5" s="101"/>
      <c r="S5" s="101"/>
      <c r="T5" s="101"/>
      <c r="U5" s="101"/>
      <c r="V5" s="101"/>
      <c r="W5" s="101"/>
      <c r="X5" s="101"/>
      <c r="Y5" s="466"/>
    </row>
    <row r="6" spans="1:30" x14ac:dyDescent="0.2">
      <c r="A6" s="129"/>
      <c r="B6" s="127" t="s">
        <v>36</v>
      </c>
      <c r="C6" s="127" t="s">
        <v>35</v>
      </c>
      <c r="D6" s="127" t="s">
        <v>34</v>
      </c>
      <c r="E6" s="127" t="s">
        <v>33</v>
      </c>
      <c r="F6" s="127" t="s">
        <v>32</v>
      </c>
      <c r="G6" s="127" t="s">
        <v>31</v>
      </c>
      <c r="H6" s="127" t="s">
        <v>30</v>
      </c>
      <c r="I6" s="167" t="s">
        <v>29</v>
      </c>
      <c r="J6" s="181" t="s">
        <v>28</v>
      </c>
      <c r="K6" s="127" t="s">
        <v>27</v>
      </c>
      <c r="L6" s="127" t="s">
        <v>26</v>
      </c>
      <c r="M6" s="166" t="s">
        <v>25</v>
      </c>
      <c r="N6" s="127" t="s">
        <v>24</v>
      </c>
      <c r="O6" s="127" t="s">
        <v>23</v>
      </c>
      <c r="P6" s="127" t="s">
        <v>22</v>
      </c>
      <c r="Q6" s="127" t="s">
        <v>55</v>
      </c>
      <c r="R6" s="195" t="s">
        <v>54</v>
      </c>
      <c r="S6" s="195" t="s">
        <v>53</v>
      </c>
      <c r="T6" s="195" t="s">
        <v>52</v>
      </c>
      <c r="U6" s="127" t="s">
        <v>51</v>
      </c>
      <c r="V6" s="127" t="s">
        <v>50</v>
      </c>
      <c r="W6" s="195" t="s">
        <v>49</v>
      </c>
      <c r="X6" s="195" t="s">
        <v>48</v>
      </c>
      <c r="Y6" s="194" t="s">
        <v>47</v>
      </c>
    </row>
    <row r="7" spans="1:30" ht="35" customHeight="1" x14ac:dyDescent="0.2">
      <c r="A7" s="129"/>
      <c r="B7" s="1375" t="s">
        <v>864</v>
      </c>
      <c r="C7" s="1375"/>
      <c r="D7" s="1375"/>
      <c r="E7" s="1375"/>
      <c r="F7" s="1375"/>
      <c r="G7" s="1375"/>
      <c r="H7" s="1375"/>
      <c r="I7" s="1375"/>
      <c r="J7" s="1375"/>
      <c r="K7" s="1375"/>
      <c r="L7" s="1375"/>
      <c r="M7" s="1375"/>
      <c r="N7" s="1375"/>
      <c r="O7" s="1375"/>
      <c r="P7" s="1375"/>
      <c r="Q7" s="1375"/>
      <c r="R7" s="1375"/>
      <c r="S7" s="1375"/>
      <c r="T7" s="1375"/>
      <c r="U7" s="1375"/>
      <c r="V7" s="1375"/>
      <c r="W7" s="1375"/>
      <c r="X7" s="1375"/>
      <c r="Y7" s="1376"/>
    </row>
    <row r="8" spans="1:30" s="125" customFormat="1" ht="21" customHeight="1" x14ac:dyDescent="0.2">
      <c r="A8" s="165"/>
      <c r="B8" s="1372" t="s">
        <v>46</v>
      </c>
      <c r="C8" s="1373"/>
      <c r="D8" s="1373"/>
      <c r="E8" s="1373"/>
      <c r="F8" s="1373"/>
      <c r="G8" s="1373"/>
      <c r="H8" s="1373"/>
      <c r="I8" s="1373"/>
      <c r="J8" s="1373"/>
      <c r="K8" s="1373"/>
      <c r="L8" s="1373"/>
      <c r="M8" s="1373"/>
      <c r="N8" s="1373"/>
      <c r="O8" s="1373"/>
      <c r="P8" s="1373"/>
      <c r="Q8" s="1373"/>
      <c r="R8" s="1373"/>
      <c r="S8" s="1373"/>
      <c r="T8" s="1373"/>
      <c r="U8" s="1373"/>
      <c r="V8" s="1373"/>
      <c r="W8" s="1373"/>
      <c r="X8" s="1373"/>
      <c r="Y8" s="1374"/>
    </row>
    <row r="9" spans="1:30" ht="69" thickBot="1" x14ac:dyDescent="0.25">
      <c r="A9" s="129"/>
      <c r="B9" s="408" t="s">
        <v>16</v>
      </c>
      <c r="C9" s="409" t="s">
        <v>101</v>
      </c>
      <c r="D9" s="407" t="s">
        <v>43</v>
      </c>
      <c r="E9" s="409" t="s">
        <v>102</v>
      </c>
      <c r="F9" s="407" t="s">
        <v>42</v>
      </c>
      <c r="G9" s="588" t="s">
        <v>248</v>
      </c>
      <c r="H9" s="407" t="s">
        <v>41</v>
      </c>
      <c r="I9" s="407" t="s">
        <v>40</v>
      </c>
      <c r="J9" s="408" t="s">
        <v>15</v>
      </c>
      <c r="K9" s="409" t="s">
        <v>101</v>
      </c>
      <c r="L9" s="407" t="s">
        <v>43</v>
      </c>
      <c r="M9" s="409" t="s">
        <v>102</v>
      </c>
      <c r="N9" s="407" t="s">
        <v>42</v>
      </c>
      <c r="O9" s="588" t="s">
        <v>248</v>
      </c>
      <c r="P9" s="407" t="s">
        <v>41</v>
      </c>
      <c r="Q9" s="407" t="s">
        <v>40</v>
      </c>
      <c r="R9" s="464" t="s">
        <v>59</v>
      </c>
      <c r="S9" s="409" t="s">
        <v>101</v>
      </c>
      <c r="T9" s="407" t="s">
        <v>43</v>
      </c>
      <c r="U9" s="409" t="s">
        <v>102</v>
      </c>
      <c r="V9" s="407" t="s">
        <v>42</v>
      </c>
      <c r="W9" s="588" t="s">
        <v>248</v>
      </c>
      <c r="X9" s="407" t="s">
        <v>41</v>
      </c>
      <c r="Y9" s="517" t="s">
        <v>40</v>
      </c>
      <c r="AB9" s="596" t="s">
        <v>39</v>
      </c>
      <c r="AC9" s="596"/>
      <c r="AD9" s="596"/>
    </row>
    <row r="10" spans="1:30" x14ac:dyDescent="0.2">
      <c r="A10" s="155">
        <v>1913</v>
      </c>
      <c r="B10" s="410">
        <f>1-TB2b!B10</f>
        <v>0.5688171138417446</v>
      </c>
      <c r="C10" s="501">
        <f>compopeinc!BW2</f>
        <v>3.4236270381424183E-3</v>
      </c>
      <c r="D10" s="501">
        <f>compopeinc!BX2</f>
        <v>9.2660670132656579E-4</v>
      </c>
      <c r="E10" s="501">
        <f>compopeinc!BY2</f>
        <v>4.198549599811216E-2</v>
      </c>
      <c r="F10" s="501">
        <f>compopeinc!BZ2</f>
        <v>2.0647022571536951E-2</v>
      </c>
      <c r="G10" s="501">
        <f>compopeinc!CA2</f>
        <v>7.0378384696158465E-3</v>
      </c>
      <c r="H10" s="501">
        <f>compopeinc!CB2</f>
        <v>0.43928706717737848</v>
      </c>
      <c r="I10" s="502">
        <f>compopeinc!CC2</f>
        <v>5.5509455885632032E-2</v>
      </c>
      <c r="J10" s="174"/>
      <c r="K10" s="114"/>
      <c r="L10" s="114"/>
      <c r="M10" s="114"/>
      <c r="N10" s="114"/>
      <c r="O10" s="114"/>
      <c r="P10" s="114"/>
      <c r="Q10" s="114"/>
      <c r="R10" s="178"/>
      <c r="S10" s="121"/>
      <c r="T10" s="121"/>
      <c r="U10" s="121"/>
      <c r="V10" s="121"/>
      <c r="W10" s="121"/>
      <c r="X10" s="121"/>
      <c r="Y10" s="177"/>
      <c r="AB10" s="597">
        <f>B10-SUM(C10:I10)</f>
        <v>0</v>
      </c>
      <c r="AC10" s="597">
        <f>J10-SUM(K10:Q10)</f>
        <v>0</v>
      </c>
      <c r="AD10" s="597">
        <f>R10-SUM(S10:Y10)</f>
        <v>0</v>
      </c>
    </row>
    <row r="11" spans="1:30" x14ac:dyDescent="0.2">
      <c r="A11" s="155">
        <v>1914</v>
      </c>
      <c r="B11" s="135">
        <f>1-TB2b!B11</f>
        <v>0.56258328453769124</v>
      </c>
      <c r="C11" s="503">
        <f>compopeinc!BW3</f>
        <v>3.385940742810914E-3</v>
      </c>
      <c r="D11" s="503">
        <f>compopeinc!BX3</f>
        <v>-1.8416257904129152E-3</v>
      </c>
      <c r="E11" s="503">
        <f>compopeinc!BY3</f>
        <v>4.461171172333131E-2</v>
      </c>
      <c r="F11" s="503">
        <f>compopeinc!BZ3</f>
        <v>2.1729501778695641E-2</v>
      </c>
      <c r="G11" s="503">
        <f>compopeinc!CA3</f>
        <v>7.0660440513214606E-3</v>
      </c>
      <c r="H11" s="503">
        <f>compopeinc!CB3</f>
        <v>0.43152797719110714</v>
      </c>
      <c r="I11" s="504">
        <f>compopeinc!CC3</f>
        <v>5.610373484083752E-2</v>
      </c>
      <c r="J11" s="174"/>
      <c r="K11" s="114"/>
      <c r="L11" s="114"/>
      <c r="M11" s="114"/>
      <c r="N11" s="114"/>
      <c r="O11" s="114"/>
      <c r="P11" s="114"/>
      <c r="Q11" s="114"/>
      <c r="R11" s="106"/>
      <c r="S11" s="114"/>
      <c r="T11" s="114"/>
      <c r="U11" s="114"/>
      <c r="V11" s="114"/>
      <c r="W11" s="114"/>
      <c r="X11" s="114"/>
      <c r="Y11" s="154"/>
      <c r="AB11" s="597">
        <f t="shared" ref="AB11:AB74" si="0">B11-SUM(C11:I11)</f>
        <v>0</v>
      </c>
      <c r="AC11" s="597">
        <f t="shared" ref="AC11:AC74" si="1">J11-SUM(K11:Q11)</f>
        <v>0</v>
      </c>
      <c r="AD11" s="597">
        <f t="shared" ref="AD11:AD74" si="2">R11-SUM(S11:Y11)</f>
        <v>0</v>
      </c>
    </row>
    <row r="12" spans="1:30" x14ac:dyDescent="0.2">
      <c r="A12" s="155">
        <v>1915</v>
      </c>
      <c r="B12" s="135">
        <f>1-TB2b!B12</f>
        <v>0.56977769681224233</v>
      </c>
      <c r="C12" s="503">
        <f>compopeinc!BW4</f>
        <v>3.4044889792301386E-3</v>
      </c>
      <c r="D12" s="503">
        <f>compopeinc!BX4</f>
        <v>3.4512785920590063E-4</v>
      </c>
      <c r="E12" s="503">
        <f>compopeinc!BY4</f>
        <v>4.515779549729932E-2</v>
      </c>
      <c r="F12" s="503">
        <f>compopeinc!BZ4</f>
        <v>2.1618376490000812E-2</v>
      </c>
      <c r="G12" s="503">
        <f>compopeinc!CA4</f>
        <v>7.188735388147979E-3</v>
      </c>
      <c r="H12" s="503">
        <f>compopeinc!CB4</f>
        <v>0.43649006954512171</v>
      </c>
      <c r="I12" s="504">
        <f>compopeinc!CC4</f>
        <v>5.5573103053236289E-2</v>
      </c>
      <c r="J12" s="174"/>
      <c r="K12" s="114"/>
      <c r="L12" s="114"/>
      <c r="M12" s="114"/>
      <c r="N12" s="114"/>
      <c r="O12" s="114"/>
      <c r="P12" s="114"/>
      <c r="Q12" s="114"/>
      <c r="R12" s="106"/>
      <c r="S12" s="114"/>
      <c r="T12" s="114"/>
      <c r="U12" s="114"/>
      <c r="V12" s="114"/>
      <c r="W12" s="114"/>
      <c r="X12" s="114"/>
      <c r="Y12" s="154"/>
      <c r="AB12" s="597">
        <f t="shared" si="0"/>
        <v>0</v>
      </c>
      <c r="AC12" s="597">
        <f t="shared" si="1"/>
        <v>0</v>
      </c>
      <c r="AD12" s="597">
        <f t="shared" si="2"/>
        <v>0</v>
      </c>
    </row>
    <row r="13" spans="1:30" x14ac:dyDescent="0.2">
      <c r="A13" s="155">
        <v>1916</v>
      </c>
      <c r="B13" s="149">
        <f>1-TB2b!B13</f>
        <v>0.55565481513125137</v>
      </c>
      <c r="C13" s="411">
        <f>compopeinc!BW5</f>
        <v>1.3760701410787765E-2</v>
      </c>
      <c r="D13" s="411">
        <f>compopeinc!BX5</f>
        <v>-1.473160100345026E-3</v>
      </c>
      <c r="E13" s="411">
        <f>compopeinc!BY5</f>
        <v>3.7552039645486771E-2</v>
      </c>
      <c r="F13" s="411">
        <f>compopeinc!BZ5</f>
        <v>1.8813528087777955E-2</v>
      </c>
      <c r="G13" s="411">
        <f>compopeinc!CA5</f>
        <v>6.6557583793610854E-3</v>
      </c>
      <c r="H13" s="411">
        <f>compopeinc!CB5</f>
        <v>0.4306278472055482</v>
      </c>
      <c r="I13" s="412">
        <f>compopeinc!CC5</f>
        <v>4.9718100502634303E-2</v>
      </c>
      <c r="J13" s="174"/>
      <c r="K13" s="114"/>
      <c r="L13" s="114"/>
      <c r="M13" s="114"/>
      <c r="N13" s="114"/>
      <c r="O13" s="114"/>
      <c r="P13" s="114"/>
      <c r="Q13" s="114"/>
      <c r="R13" s="106"/>
      <c r="S13" s="105"/>
      <c r="T13" s="105"/>
      <c r="U13" s="105"/>
      <c r="V13" s="105"/>
      <c r="W13" s="105"/>
      <c r="X13" s="105"/>
      <c r="Y13" s="134"/>
      <c r="AB13" s="597">
        <f t="shared" si="0"/>
        <v>0</v>
      </c>
      <c r="AC13" s="597">
        <f t="shared" si="1"/>
        <v>0</v>
      </c>
      <c r="AD13" s="597">
        <f t="shared" si="2"/>
        <v>0</v>
      </c>
    </row>
    <row r="14" spans="1:30" x14ac:dyDescent="0.2">
      <c r="A14" s="155">
        <v>1917</v>
      </c>
      <c r="B14" s="186">
        <f>1-TB2b!B14</f>
        <v>0.55015442627035216</v>
      </c>
      <c r="C14" s="503">
        <f>compopeinc!BW6</f>
        <v>1.2280470313640143E-2</v>
      </c>
      <c r="D14" s="503">
        <f>compopeinc!BX6</f>
        <v>-3.680921002295486E-3</v>
      </c>
      <c r="E14" s="503">
        <f>compopeinc!BY6</f>
        <v>3.1611174932102394E-2</v>
      </c>
      <c r="F14" s="503">
        <f>compopeinc!BZ6</f>
        <v>1.9887162466481208E-2</v>
      </c>
      <c r="G14" s="503">
        <f>compopeinc!CA6</f>
        <v>6.5058619450177203E-3</v>
      </c>
      <c r="H14" s="503">
        <f>compopeinc!CB6</f>
        <v>0.43010813378736779</v>
      </c>
      <c r="I14" s="504">
        <f>compopeinc!CC6</f>
        <v>5.344254382803805E-2</v>
      </c>
      <c r="J14" s="174"/>
      <c r="K14" s="114"/>
      <c r="L14" s="114"/>
      <c r="M14" s="114"/>
      <c r="N14" s="114"/>
      <c r="O14" s="114"/>
      <c r="P14" s="114"/>
      <c r="Q14" s="114"/>
      <c r="R14" s="106"/>
      <c r="S14" s="114"/>
      <c r="T14" s="114"/>
      <c r="U14" s="114"/>
      <c r="V14" s="114"/>
      <c r="W14" s="114"/>
      <c r="X14" s="114"/>
      <c r="Y14" s="154"/>
      <c r="AB14" s="597">
        <f t="shared" si="0"/>
        <v>0</v>
      </c>
      <c r="AC14" s="597">
        <f t="shared" si="1"/>
        <v>0</v>
      </c>
      <c r="AD14" s="597">
        <f t="shared" si="2"/>
        <v>0</v>
      </c>
    </row>
    <row r="15" spans="1:30" x14ac:dyDescent="0.2">
      <c r="A15" s="155">
        <v>1918</v>
      </c>
      <c r="B15" s="135">
        <f>1-TB2b!B15</f>
        <v>0.56023766102594275</v>
      </c>
      <c r="C15" s="503">
        <f>compopeinc!BW7</f>
        <v>8.5211898062161062E-3</v>
      </c>
      <c r="D15" s="503">
        <f>compopeinc!BX7</f>
        <v>-6.7987349338313316E-3</v>
      </c>
      <c r="E15" s="503">
        <f>compopeinc!BY7</f>
        <v>2.8958079979490972E-2</v>
      </c>
      <c r="F15" s="503">
        <f>compopeinc!BZ7</f>
        <v>1.8470243125318399E-2</v>
      </c>
      <c r="G15" s="503">
        <f>compopeinc!CA7</f>
        <v>6.58306685683396E-3</v>
      </c>
      <c r="H15" s="503">
        <f>compopeinc!CB7</f>
        <v>0.45489967656861025</v>
      </c>
      <c r="I15" s="504">
        <f>compopeinc!CC7</f>
        <v>4.9604139623304386E-2</v>
      </c>
      <c r="J15" s="174"/>
      <c r="K15" s="114"/>
      <c r="L15" s="114"/>
      <c r="M15" s="114"/>
      <c r="N15" s="114"/>
      <c r="O15" s="114"/>
      <c r="P15" s="114"/>
      <c r="Q15" s="114"/>
      <c r="R15" s="106"/>
      <c r="S15" s="114"/>
      <c r="T15" s="114"/>
      <c r="U15" s="114"/>
      <c r="V15" s="114"/>
      <c r="W15" s="114"/>
      <c r="X15" s="114"/>
      <c r="Y15" s="154"/>
      <c r="AB15" s="597">
        <f t="shared" si="0"/>
        <v>0</v>
      </c>
      <c r="AC15" s="597">
        <f t="shared" si="1"/>
        <v>0</v>
      </c>
      <c r="AD15" s="597">
        <f t="shared" si="2"/>
        <v>0</v>
      </c>
    </row>
    <row r="16" spans="1:30" x14ac:dyDescent="0.2">
      <c r="A16" s="160">
        <v>1919</v>
      </c>
      <c r="B16" s="139">
        <f>1-TB2b!B16</f>
        <v>0.54098305293848148</v>
      </c>
      <c r="C16" s="505">
        <f>compopeinc!BW8</f>
        <v>8.0064462620209886E-3</v>
      </c>
      <c r="D16" s="505">
        <f>compopeinc!BX8</f>
        <v>-8.9585514768793263E-3</v>
      </c>
      <c r="E16" s="505">
        <f>compopeinc!BY8</f>
        <v>2.8065171334835295E-2</v>
      </c>
      <c r="F16" s="505">
        <f>compopeinc!BZ8</f>
        <v>1.6647034012027891E-2</v>
      </c>
      <c r="G16" s="505">
        <f>compopeinc!CA8</f>
        <v>6.7152751203966056E-3</v>
      </c>
      <c r="H16" s="505">
        <f>compopeinc!CB8</f>
        <v>0.44498015790275014</v>
      </c>
      <c r="I16" s="506">
        <f>compopeinc!CC8</f>
        <v>4.5527519783329896E-2</v>
      </c>
      <c r="J16" s="175"/>
      <c r="K16" s="116"/>
      <c r="L16" s="116"/>
      <c r="M16" s="116"/>
      <c r="N16" s="116"/>
      <c r="O16" s="116"/>
      <c r="P16" s="116"/>
      <c r="Q16" s="116"/>
      <c r="R16" s="109"/>
      <c r="S16" s="116"/>
      <c r="T16" s="116"/>
      <c r="U16" s="116"/>
      <c r="V16" s="116"/>
      <c r="W16" s="116"/>
      <c r="X16" s="116"/>
      <c r="Y16" s="156"/>
      <c r="AB16" s="597">
        <f t="shared" si="0"/>
        <v>0</v>
      </c>
      <c r="AC16" s="597">
        <f t="shared" si="1"/>
        <v>0</v>
      </c>
      <c r="AD16" s="597">
        <f t="shared" si="2"/>
        <v>0</v>
      </c>
    </row>
    <row r="17" spans="1:30" x14ac:dyDescent="0.2">
      <c r="A17" s="155">
        <v>1920</v>
      </c>
      <c r="B17" s="135">
        <f>1-TB2b!B17</f>
        <v>0.55860352656712275</v>
      </c>
      <c r="C17" s="503">
        <f>compopeinc!BW9</f>
        <v>6.4688467584928799E-3</v>
      </c>
      <c r="D17" s="503">
        <f>compopeinc!BX9</f>
        <v>-8.5462486349237986E-3</v>
      </c>
      <c r="E17" s="503">
        <f>compopeinc!BY9</f>
        <v>2.7605774083333742E-2</v>
      </c>
      <c r="F17" s="503">
        <f>compopeinc!BZ9</f>
        <v>1.9715634421447761E-2</v>
      </c>
      <c r="G17" s="503">
        <f>compopeinc!CA9</f>
        <v>6.6600007745495141E-3</v>
      </c>
      <c r="H17" s="503">
        <f>compopeinc!CB9</f>
        <v>0.4521209095624325</v>
      </c>
      <c r="I17" s="504">
        <f>compopeinc!CC9</f>
        <v>5.4578609601790083E-2</v>
      </c>
      <c r="J17" s="174"/>
      <c r="K17" s="114"/>
      <c r="L17" s="114"/>
      <c r="M17" s="114"/>
      <c r="N17" s="114"/>
      <c r="O17" s="114"/>
      <c r="P17" s="114"/>
      <c r="Q17" s="114"/>
      <c r="R17" s="106"/>
      <c r="S17" s="114"/>
      <c r="T17" s="114"/>
      <c r="U17" s="114"/>
      <c r="V17" s="114"/>
      <c r="W17" s="114"/>
      <c r="X17" s="114"/>
      <c r="Y17" s="154"/>
      <c r="AB17" s="597">
        <f t="shared" si="0"/>
        <v>0</v>
      </c>
      <c r="AC17" s="597">
        <f t="shared" si="1"/>
        <v>0</v>
      </c>
      <c r="AD17" s="597">
        <f t="shared" si="2"/>
        <v>0</v>
      </c>
    </row>
    <row r="18" spans="1:30" x14ac:dyDescent="0.2">
      <c r="A18" s="155">
        <v>1921</v>
      </c>
      <c r="B18" s="135">
        <f>1-TB2b!B18</f>
        <v>0.5261836457578174</v>
      </c>
      <c r="C18" s="503">
        <f>compopeinc!BW10</f>
        <v>4.4140809914294393E-3</v>
      </c>
      <c r="D18" s="503">
        <f>compopeinc!BX10</f>
        <v>-7.6343754333580306E-3</v>
      </c>
      <c r="E18" s="503">
        <f>compopeinc!BY10</f>
        <v>3.7726020372448876E-2</v>
      </c>
      <c r="F18" s="503">
        <f>compopeinc!BZ10</f>
        <v>2.0942940369461191E-2</v>
      </c>
      <c r="G18" s="503">
        <f>compopeinc!CA10</f>
        <v>6.4750482241018315E-3</v>
      </c>
      <c r="H18" s="503">
        <f>compopeinc!CB10</f>
        <v>0.40971912027429919</v>
      </c>
      <c r="I18" s="504">
        <f>compopeinc!CC10</f>
        <v>5.4540810959434763E-2</v>
      </c>
      <c r="J18" s="174"/>
      <c r="K18" s="114"/>
      <c r="L18" s="114"/>
      <c r="M18" s="114"/>
      <c r="N18" s="114"/>
      <c r="O18" s="114"/>
      <c r="P18" s="114"/>
      <c r="Q18" s="114"/>
      <c r="R18" s="106"/>
      <c r="S18" s="114"/>
      <c r="T18" s="114"/>
      <c r="U18" s="114"/>
      <c r="V18" s="114"/>
      <c r="W18" s="114"/>
      <c r="X18" s="114"/>
      <c r="Y18" s="154"/>
      <c r="AB18" s="597">
        <f t="shared" si="0"/>
        <v>0</v>
      </c>
      <c r="AC18" s="597">
        <f t="shared" si="1"/>
        <v>0</v>
      </c>
      <c r="AD18" s="597">
        <f t="shared" si="2"/>
        <v>0</v>
      </c>
    </row>
    <row r="19" spans="1:30" x14ac:dyDescent="0.2">
      <c r="A19" s="155">
        <v>1922</v>
      </c>
      <c r="B19" s="135">
        <f>1-TB2b!B19</f>
        <v>0.53907809570707155</v>
      </c>
      <c r="C19" s="503">
        <f>compopeinc!BW11</f>
        <v>4.7068071903586736E-3</v>
      </c>
      <c r="D19" s="503">
        <f>compopeinc!BX11</f>
        <v>-1.0545858116157179E-2</v>
      </c>
      <c r="E19" s="503">
        <f>compopeinc!BY11</f>
        <v>3.7873607213872451E-2</v>
      </c>
      <c r="F19" s="503">
        <f>compopeinc!BZ11</f>
        <v>2.0193115522974238E-2</v>
      </c>
      <c r="G19" s="503">
        <f>compopeinc!CA11</f>
        <v>6.7341714034196464E-3</v>
      </c>
      <c r="H19" s="503">
        <f>compopeinc!CB11</f>
        <v>0.42635876531174094</v>
      </c>
      <c r="I19" s="504">
        <f>compopeinc!CC11</f>
        <v>5.3757487180862762E-2</v>
      </c>
      <c r="J19" s="174"/>
      <c r="K19" s="114"/>
      <c r="L19" s="114"/>
      <c r="M19" s="114"/>
      <c r="N19" s="114"/>
      <c r="O19" s="114"/>
      <c r="P19" s="114"/>
      <c r="Q19" s="114"/>
      <c r="R19" s="106"/>
      <c r="S19" s="114"/>
      <c r="T19" s="114"/>
      <c r="U19" s="114"/>
      <c r="V19" s="114"/>
      <c r="W19" s="114"/>
      <c r="X19" s="114"/>
      <c r="Y19" s="154"/>
      <c r="AB19" s="597">
        <f t="shared" si="0"/>
        <v>0</v>
      </c>
      <c r="AC19" s="597">
        <f t="shared" si="1"/>
        <v>0</v>
      </c>
      <c r="AD19" s="597">
        <f t="shared" si="2"/>
        <v>0</v>
      </c>
    </row>
    <row r="20" spans="1:30" x14ac:dyDescent="0.2">
      <c r="A20" s="155">
        <v>1923</v>
      </c>
      <c r="B20" s="135">
        <f>1-TB2b!B20</f>
        <v>0.56307717531289181</v>
      </c>
      <c r="C20" s="503">
        <f>compopeinc!BW12</f>
        <v>7.0645584023476954E-3</v>
      </c>
      <c r="D20" s="503">
        <f>compopeinc!BX12</f>
        <v>-7.1591102200077045E-3</v>
      </c>
      <c r="E20" s="503">
        <f>compopeinc!BY12</f>
        <v>3.612236395843349E-2</v>
      </c>
      <c r="F20" s="503">
        <f>compopeinc!BZ12</f>
        <v>1.6631295913728389E-2</v>
      </c>
      <c r="G20" s="503">
        <f>compopeinc!CA12</f>
        <v>7.3647647749995552E-3</v>
      </c>
      <c r="H20" s="503">
        <f>compopeinc!CB12</f>
        <v>0.4587180440024709</v>
      </c>
      <c r="I20" s="504">
        <f>compopeinc!CC12</f>
        <v>4.4335258480919459E-2</v>
      </c>
      <c r="J20" s="174"/>
      <c r="K20" s="114"/>
      <c r="L20" s="114"/>
      <c r="M20" s="114"/>
      <c r="N20" s="114"/>
      <c r="O20" s="114"/>
      <c r="P20" s="114"/>
      <c r="Q20" s="114"/>
      <c r="R20" s="106"/>
      <c r="S20" s="114"/>
      <c r="T20" s="114"/>
      <c r="U20" s="114"/>
      <c r="V20" s="114"/>
      <c r="W20" s="114"/>
      <c r="X20" s="114"/>
      <c r="Y20" s="154"/>
      <c r="AB20" s="597">
        <f t="shared" si="0"/>
        <v>0</v>
      </c>
      <c r="AC20" s="597">
        <f t="shared" si="1"/>
        <v>0</v>
      </c>
      <c r="AD20" s="597">
        <f t="shared" si="2"/>
        <v>0</v>
      </c>
    </row>
    <row r="21" spans="1:30" x14ac:dyDescent="0.2">
      <c r="A21" s="155">
        <v>1924</v>
      </c>
      <c r="B21" s="135">
        <f>1-TB2b!B21</f>
        <v>0.54293383375261861</v>
      </c>
      <c r="C21" s="503">
        <f>compopeinc!BW13</f>
        <v>7.4095332522212398E-3</v>
      </c>
      <c r="D21" s="503">
        <f>compopeinc!BX13</f>
        <v>-1.0292242285899839E-2</v>
      </c>
      <c r="E21" s="503">
        <f>compopeinc!BY13</f>
        <v>3.677632949373915E-2</v>
      </c>
      <c r="F21" s="503">
        <f>compopeinc!BZ13</f>
        <v>1.569966698168615E-2</v>
      </c>
      <c r="G21" s="503">
        <f>compopeinc!CA13</f>
        <v>7.4857457698314957E-3</v>
      </c>
      <c r="H21" s="503">
        <f>compopeinc!CB13</f>
        <v>0.44388182292172751</v>
      </c>
      <c r="I21" s="504">
        <f>compopeinc!CC13</f>
        <v>4.1972977619313033E-2</v>
      </c>
      <c r="J21" s="174"/>
      <c r="K21" s="114"/>
      <c r="L21" s="114"/>
      <c r="M21" s="114"/>
      <c r="N21" s="114"/>
      <c r="O21" s="114"/>
      <c r="P21" s="114"/>
      <c r="Q21" s="114"/>
      <c r="R21" s="106"/>
      <c r="S21" s="114"/>
      <c r="T21" s="114"/>
      <c r="U21" s="114"/>
      <c r="V21" s="114"/>
      <c r="W21" s="114"/>
      <c r="X21" s="114"/>
      <c r="Y21" s="154"/>
      <c r="AB21" s="597">
        <f t="shared" si="0"/>
        <v>0</v>
      </c>
      <c r="AC21" s="597">
        <f t="shared" si="1"/>
        <v>0</v>
      </c>
      <c r="AD21" s="597">
        <f t="shared" si="2"/>
        <v>0</v>
      </c>
    </row>
    <row r="22" spans="1:30" x14ac:dyDescent="0.2">
      <c r="A22" s="155">
        <v>1925</v>
      </c>
      <c r="B22" s="135">
        <f>1-TB2b!B22</f>
        <v>0.52793860393357361</v>
      </c>
      <c r="C22" s="503">
        <f>compopeinc!BW14</f>
        <v>1.2367911492158809E-2</v>
      </c>
      <c r="D22" s="503">
        <f>compopeinc!BX14</f>
        <v>-1.1577058630384562E-2</v>
      </c>
      <c r="E22" s="503">
        <f>compopeinc!BY14</f>
        <v>3.2240469518067798E-2</v>
      </c>
      <c r="F22" s="503">
        <f>compopeinc!BZ14</f>
        <v>1.2785492716243428E-2</v>
      </c>
      <c r="G22" s="503">
        <f>compopeinc!CA14</f>
        <v>7.710399399639912E-3</v>
      </c>
      <c r="H22" s="503">
        <f>compopeinc!CB14</f>
        <v>0.43993594689371368</v>
      </c>
      <c r="I22" s="504">
        <f>compopeinc!CC14</f>
        <v>3.4475442544134483E-2</v>
      </c>
      <c r="J22" s="174"/>
      <c r="K22" s="114"/>
      <c r="L22" s="114"/>
      <c r="M22" s="114"/>
      <c r="N22" s="114"/>
      <c r="O22" s="114"/>
      <c r="P22" s="114"/>
      <c r="Q22" s="114"/>
      <c r="R22" s="106"/>
      <c r="S22" s="114"/>
      <c r="T22" s="114"/>
      <c r="U22" s="114"/>
      <c r="V22" s="114"/>
      <c r="W22" s="114"/>
      <c r="X22" s="114"/>
      <c r="Y22" s="154"/>
      <c r="AB22" s="597">
        <f t="shared" si="0"/>
        <v>0</v>
      </c>
      <c r="AC22" s="597">
        <f t="shared" si="1"/>
        <v>0</v>
      </c>
      <c r="AD22" s="597">
        <f t="shared" si="2"/>
        <v>0</v>
      </c>
    </row>
    <row r="23" spans="1:30" x14ac:dyDescent="0.2">
      <c r="A23" s="155">
        <v>1926</v>
      </c>
      <c r="B23" s="135">
        <f>1-TB2b!B23</f>
        <v>0.52410489630558366</v>
      </c>
      <c r="C23" s="503">
        <f>compopeinc!BW15</f>
        <v>1.331185789774042E-2</v>
      </c>
      <c r="D23" s="503">
        <f>compopeinc!BX15</f>
        <v>-1.1745749713698697E-2</v>
      </c>
      <c r="E23" s="503">
        <f>compopeinc!BY15</f>
        <v>2.7871537612039449E-2</v>
      </c>
      <c r="F23" s="503">
        <f>compopeinc!BZ15</f>
        <v>1.2201631249333045E-2</v>
      </c>
      <c r="G23" s="503">
        <f>compopeinc!CA15</f>
        <v>7.8044611226012698E-3</v>
      </c>
      <c r="H23" s="503">
        <f>compopeinc!CB15</f>
        <v>0.44103828871953882</v>
      </c>
      <c r="I23" s="504">
        <f>compopeinc!CC15</f>
        <v>3.3622869418029569E-2</v>
      </c>
      <c r="J23" s="174"/>
      <c r="K23" s="114"/>
      <c r="L23" s="114"/>
      <c r="M23" s="114"/>
      <c r="N23" s="114"/>
      <c r="O23" s="114"/>
      <c r="P23" s="114"/>
      <c r="Q23" s="114"/>
      <c r="R23" s="106"/>
      <c r="S23" s="114"/>
      <c r="T23" s="114"/>
      <c r="U23" s="114"/>
      <c r="V23" s="114"/>
      <c r="W23" s="114"/>
      <c r="X23" s="114"/>
      <c r="Y23" s="154"/>
      <c r="AB23" s="597">
        <f t="shared" si="0"/>
        <v>0</v>
      </c>
      <c r="AC23" s="597">
        <f t="shared" si="1"/>
        <v>0</v>
      </c>
      <c r="AD23" s="597">
        <f t="shared" si="2"/>
        <v>0</v>
      </c>
    </row>
    <row r="24" spans="1:30" x14ac:dyDescent="0.2">
      <c r="A24" s="155">
        <v>1927</v>
      </c>
      <c r="B24" s="135">
        <f>1-TB2b!B24</f>
        <v>0.52927054173130039</v>
      </c>
      <c r="C24" s="503">
        <f>compopeinc!BW16</f>
        <v>1.1814315630315944E-2</v>
      </c>
      <c r="D24" s="503">
        <f>compopeinc!BX16</f>
        <v>-1.2674574662765978E-2</v>
      </c>
      <c r="E24" s="503">
        <f>compopeinc!BY16</f>
        <v>2.7635253244418536E-2</v>
      </c>
      <c r="F24" s="503">
        <f>compopeinc!BZ16</f>
        <v>1.26100785407239E-2</v>
      </c>
      <c r="G24" s="503">
        <f>compopeinc!CA16</f>
        <v>8.1065927243146735E-3</v>
      </c>
      <c r="H24" s="503">
        <f>compopeinc!CB16</f>
        <v>0.44640143005071103</v>
      </c>
      <c r="I24" s="504">
        <f>compopeinc!CC16</f>
        <v>3.5377446203582359E-2</v>
      </c>
      <c r="J24" s="174"/>
      <c r="K24" s="114"/>
      <c r="L24" s="114"/>
      <c r="M24" s="114"/>
      <c r="N24" s="114"/>
      <c r="O24" s="114"/>
      <c r="P24" s="114"/>
      <c r="Q24" s="114"/>
      <c r="R24" s="106"/>
      <c r="S24" s="114"/>
      <c r="T24" s="114"/>
      <c r="U24" s="114"/>
      <c r="V24" s="114"/>
      <c r="W24" s="114"/>
      <c r="X24" s="114"/>
      <c r="Y24" s="154"/>
      <c r="AB24" s="597">
        <f t="shared" si="0"/>
        <v>0</v>
      </c>
      <c r="AC24" s="597">
        <f t="shared" si="1"/>
        <v>0</v>
      </c>
      <c r="AD24" s="597">
        <f t="shared" si="2"/>
        <v>0</v>
      </c>
    </row>
    <row r="25" spans="1:30" x14ac:dyDescent="0.2">
      <c r="A25" s="155">
        <v>1928</v>
      </c>
      <c r="B25" s="135">
        <f>1-TB2b!B25</f>
        <v>0.51772913111566576</v>
      </c>
      <c r="C25" s="503">
        <f>compopeinc!BW17</f>
        <v>1.4174956874592762E-2</v>
      </c>
      <c r="D25" s="503">
        <f>compopeinc!BX17</f>
        <v>-1.3099347464142484E-2</v>
      </c>
      <c r="E25" s="503">
        <f>compopeinc!BY17</f>
        <v>2.6868056701053793E-2</v>
      </c>
      <c r="F25" s="503">
        <f>compopeinc!BZ17</f>
        <v>1.3263642980303025E-2</v>
      </c>
      <c r="G25" s="503">
        <f>compopeinc!CA17</f>
        <v>7.9384213564955772E-3</v>
      </c>
      <c r="H25" s="503">
        <f>compopeinc!CB17</f>
        <v>0.4311310201584842</v>
      </c>
      <c r="I25" s="504">
        <f>compopeinc!CC17</f>
        <v>3.7452380508878835E-2</v>
      </c>
      <c r="J25" s="174"/>
      <c r="K25" s="114"/>
      <c r="L25" s="114"/>
      <c r="M25" s="114"/>
      <c r="N25" s="114"/>
      <c r="O25" s="114"/>
      <c r="P25" s="114"/>
      <c r="Q25" s="114"/>
      <c r="R25" s="106"/>
      <c r="S25" s="114"/>
      <c r="T25" s="114"/>
      <c r="U25" s="114"/>
      <c r="V25" s="114"/>
      <c r="W25" s="114"/>
      <c r="X25" s="114"/>
      <c r="Y25" s="154"/>
      <c r="AB25" s="597">
        <f t="shared" si="0"/>
        <v>0</v>
      </c>
      <c r="AC25" s="597">
        <f t="shared" si="1"/>
        <v>0</v>
      </c>
      <c r="AD25" s="597">
        <f t="shared" si="2"/>
        <v>0</v>
      </c>
    </row>
    <row r="26" spans="1:30" x14ac:dyDescent="0.2">
      <c r="A26" s="155">
        <v>1929</v>
      </c>
      <c r="B26" s="135">
        <f>1-TB2b!B26</f>
        <v>0.53042935014749282</v>
      </c>
      <c r="C26" s="503">
        <f>compopeinc!BW18</f>
        <v>1.5452928302692681E-2</v>
      </c>
      <c r="D26" s="503">
        <f>compopeinc!BX18</f>
        <v>-1.1574776417297244E-2</v>
      </c>
      <c r="E26" s="503">
        <f>compopeinc!BY18</f>
        <v>2.3676135883782479E-2</v>
      </c>
      <c r="F26" s="503">
        <f>compopeinc!BZ18</f>
        <v>1.39150486775836E-2</v>
      </c>
      <c r="G26" s="503">
        <f>compopeinc!CA18</f>
        <v>8.9007187207466795E-3</v>
      </c>
      <c r="H26" s="503">
        <f>compopeinc!CB18</f>
        <v>0.44000975242054002</v>
      </c>
      <c r="I26" s="504">
        <f>compopeinc!CC18</f>
        <v>4.0049542559444457E-2</v>
      </c>
      <c r="J26" s="174"/>
      <c r="K26" s="114"/>
      <c r="L26" s="114"/>
      <c r="M26" s="114"/>
      <c r="N26" s="114"/>
      <c r="O26" s="114"/>
      <c r="P26" s="114"/>
      <c r="Q26" s="114"/>
      <c r="R26" s="106"/>
      <c r="S26" s="114"/>
      <c r="T26" s="114"/>
      <c r="U26" s="114"/>
      <c r="V26" s="114"/>
      <c r="W26" s="114"/>
      <c r="X26" s="114"/>
      <c r="Y26" s="154"/>
      <c r="AB26" s="597">
        <f t="shared" si="0"/>
        <v>0</v>
      </c>
      <c r="AC26" s="597">
        <f t="shared" si="1"/>
        <v>0</v>
      </c>
      <c r="AD26" s="597">
        <f t="shared" si="2"/>
        <v>0</v>
      </c>
    </row>
    <row r="27" spans="1:30" x14ac:dyDescent="0.2">
      <c r="A27" s="159">
        <v>1930</v>
      </c>
      <c r="B27" s="146">
        <f>1-TB2b!B27</f>
        <v>0.53704054339370844</v>
      </c>
      <c r="C27" s="507">
        <f>compopeinc!BW19</f>
        <v>8.4373201789081087E-3</v>
      </c>
      <c r="D27" s="507">
        <f>compopeinc!BX19</f>
        <v>-1.3322047665261554E-2</v>
      </c>
      <c r="E27" s="507">
        <f>compopeinc!BY19</f>
        <v>2.4218992752877415E-2</v>
      </c>
      <c r="F27" s="507">
        <f>compopeinc!BZ19</f>
        <v>1.4971485700261397E-2</v>
      </c>
      <c r="G27" s="507">
        <f>compopeinc!CA19</f>
        <v>9.8218320089553651E-3</v>
      </c>
      <c r="H27" s="507">
        <f>compopeinc!CB19</f>
        <v>0.45233319100272207</v>
      </c>
      <c r="I27" s="508">
        <f>compopeinc!CC19</f>
        <v>4.0579769415245652E-2</v>
      </c>
      <c r="J27" s="176"/>
      <c r="K27" s="118"/>
      <c r="L27" s="118"/>
      <c r="M27" s="118"/>
      <c r="N27" s="118"/>
      <c r="O27" s="118"/>
      <c r="P27" s="118"/>
      <c r="Q27" s="118"/>
      <c r="R27" s="112"/>
      <c r="S27" s="118"/>
      <c r="T27" s="118"/>
      <c r="U27" s="118"/>
      <c r="V27" s="118"/>
      <c r="W27" s="118"/>
      <c r="X27" s="118"/>
      <c r="Y27" s="158"/>
      <c r="AB27" s="597">
        <f t="shared" si="0"/>
        <v>0</v>
      </c>
      <c r="AC27" s="597">
        <f t="shared" si="1"/>
        <v>0</v>
      </c>
      <c r="AD27" s="597">
        <f t="shared" si="2"/>
        <v>0</v>
      </c>
    </row>
    <row r="28" spans="1:30" x14ac:dyDescent="0.2">
      <c r="A28" s="155">
        <v>1931</v>
      </c>
      <c r="B28" s="135">
        <f>1-TB2b!B28</f>
        <v>0.53660220727299657</v>
      </c>
      <c r="C28" s="503">
        <f>compopeinc!BW20</f>
        <v>4.0603772166978164E-3</v>
      </c>
      <c r="D28" s="503">
        <f>compopeinc!BX20</f>
        <v>-1.6999398797437067E-2</v>
      </c>
      <c r="E28" s="503">
        <f>compopeinc!BY20</f>
        <v>2.5681327423962928E-2</v>
      </c>
      <c r="F28" s="503">
        <f>compopeinc!BZ20</f>
        <v>1.4669148114232824E-2</v>
      </c>
      <c r="G28" s="503">
        <f>compopeinc!CA20</f>
        <v>1.2057056908868033E-2</v>
      </c>
      <c r="H28" s="503">
        <f>compopeinc!CB20</f>
        <v>0.46041172149923959</v>
      </c>
      <c r="I28" s="504">
        <f>compopeinc!CC20</f>
        <v>3.672197490743262E-2</v>
      </c>
      <c r="J28" s="174"/>
      <c r="K28" s="114"/>
      <c r="L28" s="114"/>
      <c r="M28" s="114"/>
      <c r="N28" s="114"/>
      <c r="O28" s="114"/>
      <c r="P28" s="114"/>
      <c r="Q28" s="114"/>
      <c r="R28" s="106"/>
      <c r="S28" s="114"/>
      <c r="T28" s="114"/>
      <c r="U28" s="114"/>
      <c r="V28" s="114"/>
      <c r="W28" s="114"/>
      <c r="X28" s="114"/>
      <c r="Y28" s="154"/>
      <c r="AB28" s="597">
        <f t="shared" si="0"/>
        <v>0</v>
      </c>
      <c r="AC28" s="597">
        <f t="shared" si="1"/>
        <v>0</v>
      </c>
      <c r="AD28" s="597">
        <f t="shared" si="2"/>
        <v>0</v>
      </c>
    </row>
    <row r="29" spans="1:30" x14ac:dyDescent="0.2">
      <c r="A29" s="155">
        <v>1932</v>
      </c>
      <c r="B29" s="135">
        <f>1-TB2b!B29</f>
        <v>0.51701328237112598</v>
      </c>
      <c r="C29" s="503">
        <f>compopeinc!BW21</f>
        <v>1.9547404405364163E-3</v>
      </c>
      <c r="D29" s="503">
        <f>compopeinc!BX21</f>
        <v>-2.2124424153696542E-2</v>
      </c>
      <c r="E29" s="503">
        <f>compopeinc!BY21</f>
        <v>2.7954923544416185E-2</v>
      </c>
      <c r="F29" s="503">
        <f>compopeinc!BZ21</f>
        <v>1.4317793980977878E-2</v>
      </c>
      <c r="G29" s="503">
        <f>compopeinc!CA21</f>
        <v>1.3770441188458195E-2</v>
      </c>
      <c r="H29" s="503">
        <f>compopeinc!CB21</f>
        <v>0.45197083771106994</v>
      </c>
      <c r="I29" s="504">
        <f>compopeinc!CC21</f>
        <v>2.9168969659363955E-2</v>
      </c>
      <c r="J29" s="174"/>
      <c r="K29" s="114"/>
      <c r="L29" s="114"/>
      <c r="M29" s="114"/>
      <c r="N29" s="114"/>
      <c r="O29" s="114"/>
      <c r="P29" s="114"/>
      <c r="Q29" s="114"/>
      <c r="R29" s="106"/>
      <c r="S29" s="114"/>
      <c r="T29" s="114"/>
      <c r="U29" s="114"/>
      <c r="V29" s="114"/>
      <c r="W29" s="114"/>
      <c r="X29" s="114"/>
      <c r="Y29" s="154"/>
      <c r="AB29" s="597">
        <f t="shared" si="0"/>
        <v>0</v>
      </c>
      <c r="AC29" s="597">
        <f t="shared" si="1"/>
        <v>0</v>
      </c>
      <c r="AD29" s="597">
        <f t="shared" si="2"/>
        <v>0</v>
      </c>
    </row>
    <row r="30" spans="1:30" x14ac:dyDescent="0.2">
      <c r="A30" s="155">
        <v>1933</v>
      </c>
      <c r="B30" s="135">
        <f>1-TB2b!B30</f>
        <v>0.52015620708727861</v>
      </c>
      <c r="C30" s="503">
        <f>compopeinc!BW22</f>
        <v>2.4574379353820008E-3</v>
      </c>
      <c r="D30" s="503">
        <f>compopeinc!BX22</f>
        <v>-2.2948977703544964E-2</v>
      </c>
      <c r="E30" s="503">
        <f>compopeinc!BY22</f>
        <v>2.2552212474594747E-2</v>
      </c>
      <c r="F30" s="503">
        <f>compopeinc!BZ22</f>
        <v>1.1706419848905435E-2</v>
      </c>
      <c r="G30" s="503">
        <f>compopeinc!CA22</f>
        <v>1.4025561386793464E-2</v>
      </c>
      <c r="H30" s="503">
        <f>compopeinc!CB22</f>
        <v>0.4666342547314235</v>
      </c>
      <c r="I30" s="504">
        <f>compopeinc!CC22</f>
        <v>2.5729298413724563E-2</v>
      </c>
      <c r="J30" s="174"/>
      <c r="K30" s="114"/>
      <c r="L30" s="114"/>
      <c r="M30" s="114"/>
      <c r="N30" s="114"/>
      <c r="O30" s="114"/>
      <c r="P30" s="114"/>
      <c r="Q30" s="114"/>
      <c r="R30" s="106"/>
      <c r="S30" s="114"/>
      <c r="T30" s="114"/>
      <c r="U30" s="114"/>
      <c r="V30" s="114"/>
      <c r="W30" s="114"/>
      <c r="X30" s="114"/>
      <c r="Y30" s="154"/>
      <c r="AB30" s="597">
        <f t="shared" si="0"/>
        <v>0</v>
      </c>
      <c r="AC30" s="597">
        <f t="shared" si="1"/>
        <v>0</v>
      </c>
      <c r="AD30" s="597">
        <f t="shared" si="2"/>
        <v>0</v>
      </c>
    </row>
    <row r="31" spans="1:30" x14ac:dyDescent="0.2">
      <c r="A31" s="155">
        <v>1934</v>
      </c>
      <c r="B31" s="135">
        <f>1-TB2b!B31</f>
        <v>0.50942972804622988</v>
      </c>
      <c r="C31" s="503">
        <f>compopeinc!BW23</f>
        <v>4.0519907328040727E-3</v>
      </c>
      <c r="D31" s="503">
        <f>compopeinc!BX23</f>
        <v>-1.8797270623061392E-2</v>
      </c>
      <c r="E31" s="503">
        <f>compopeinc!BY23</f>
        <v>1.6398600124334035E-2</v>
      </c>
      <c r="F31" s="503">
        <f>compopeinc!BZ23</f>
        <v>1.2911520584561173E-2</v>
      </c>
      <c r="G31" s="503">
        <f>compopeinc!CA23</f>
        <v>1.2847140413988489E-2</v>
      </c>
      <c r="H31" s="503">
        <f>compopeinc!CB23</f>
        <v>0.44918325641715628</v>
      </c>
      <c r="I31" s="504">
        <f>compopeinc!CC23</f>
        <v>3.283449039644714E-2</v>
      </c>
      <c r="J31" s="174"/>
      <c r="K31" s="114"/>
      <c r="L31" s="114"/>
      <c r="M31" s="114"/>
      <c r="N31" s="114"/>
      <c r="O31" s="114"/>
      <c r="P31" s="114"/>
      <c r="Q31" s="114"/>
      <c r="R31" s="106"/>
      <c r="S31" s="114"/>
      <c r="T31" s="114"/>
      <c r="U31" s="114"/>
      <c r="V31" s="114"/>
      <c r="W31" s="114"/>
      <c r="X31" s="114"/>
      <c r="Y31" s="154"/>
      <c r="AB31" s="597">
        <f t="shared" si="0"/>
        <v>0</v>
      </c>
      <c r="AC31" s="597">
        <f t="shared" si="1"/>
        <v>0</v>
      </c>
      <c r="AD31" s="597">
        <f t="shared" si="2"/>
        <v>0</v>
      </c>
    </row>
    <row r="32" spans="1:30" x14ac:dyDescent="0.2">
      <c r="A32" s="155">
        <v>1935</v>
      </c>
      <c r="B32" s="135">
        <f>1-TB2b!B32</f>
        <v>0.5189635170668836</v>
      </c>
      <c r="C32" s="503">
        <f>compopeinc!BW24</f>
        <v>6.4175020292483731E-3</v>
      </c>
      <c r="D32" s="503">
        <f>compopeinc!BX24</f>
        <v>-1.5778063014251505E-2</v>
      </c>
      <c r="E32" s="503">
        <f>compopeinc!BY24</f>
        <v>1.5492080921468105E-2</v>
      </c>
      <c r="F32" s="503">
        <f>compopeinc!BZ24</f>
        <v>1.7201223902575259E-2</v>
      </c>
      <c r="G32" s="503">
        <f>compopeinc!CA24</f>
        <v>1.2069910701745248E-2</v>
      </c>
      <c r="H32" s="503">
        <f>compopeinc!CB24</f>
        <v>0.43573778557188791</v>
      </c>
      <c r="I32" s="504">
        <f>compopeinc!CC24</f>
        <v>4.7823076954210113E-2</v>
      </c>
      <c r="J32" s="174"/>
      <c r="K32" s="114"/>
      <c r="L32" s="114"/>
      <c r="M32" s="114"/>
      <c r="N32" s="114"/>
      <c r="O32" s="114"/>
      <c r="P32" s="114"/>
      <c r="Q32" s="114"/>
      <c r="R32" s="106"/>
      <c r="S32" s="114"/>
      <c r="T32" s="114"/>
      <c r="U32" s="114"/>
      <c r="V32" s="114"/>
      <c r="W32" s="114"/>
      <c r="X32" s="114"/>
      <c r="Y32" s="154"/>
      <c r="AB32" s="597">
        <f t="shared" si="0"/>
        <v>0</v>
      </c>
      <c r="AC32" s="597">
        <f t="shared" si="1"/>
        <v>0</v>
      </c>
      <c r="AD32" s="597">
        <f t="shared" si="2"/>
        <v>0</v>
      </c>
    </row>
    <row r="33" spans="1:30" x14ac:dyDescent="0.2">
      <c r="A33" s="155">
        <v>1936</v>
      </c>
      <c r="B33" s="135">
        <f>1-TB2b!B33</f>
        <v>0.51645176224580802</v>
      </c>
      <c r="C33" s="503">
        <f>compopeinc!BW25</f>
        <v>8.4395071149781925E-3</v>
      </c>
      <c r="D33" s="503">
        <f>compopeinc!BX25</f>
        <v>-1.3551285822240692E-2</v>
      </c>
      <c r="E33" s="503">
        <f>compopeinc!BY25</f>
        <v>1.4318537425147663E-2</v>
      </c>
      <c r="F33" s="503">
        <f>compopeinc!BZ25</f>
        <v>1.3764668719863558E-2</v>
      </c>
      <c r="G33" s="503">
        <f>compopeinc!CA25</f>
        <v>1.3377703273019539E-2</v>
      </c>
      <c r="H33" s="503">
        <f>compopeinc!CB25</f>
        <v>0.4428375062556722</v>
      </c>
      <c r="I33" s="504">
        <f>compopeinc!CC25</f>
        <v>3.726512527936765E-2</v>
      </c>
      <c r="J33" s="174"/>
      <c r="K33" s="114"/>
      <c r="L33" s="114"/>
      <c r="M33" s="114"/>
      <c r="N33" s="114"/>
      <c r="O33" s="114"/>
      <c r="P33" s="114"/>
      <c r="Q33" s="114"/>
      <c r="R33" s="106"/>
      <c r="S33" s="114"/>
      <c r="T33" s="114"/>
      <c r="U33" s="114"/>
      <c r="V33" s="114"/>
      <c r="W33" s="114"/>
      <c r="X33" s="114"/>
      <c r="Y33" s="154"/>
      <c r="AB33" s="597">
        <f t="shared" si="0"/>
        <v>0</v>
      </c>
      <c r="AC33" s="597">
        <f t="shared" si="1"/>
        <v>0</v>
      </c>
      <c r="AD33" s="597">
        <f t="shared" si="2"/>
        <v>0</v>
      </c>
    </row>
    <row r="34" spans="1:30" x14ac:dyDescent="0.2">
      <c r="A34" s="155">
        <v>1937</v>
      </c>
      <c r="B34" s="135">
        <f>1-TB2b!B34</f>
        <v>0.52537484611128149</v>
      </c>
      <c r="C34" s="503">
        <f>compopeinc!BW26</f>
        <v>5.4541632430706866E-3</v>
      </c>
      <c r="D34" s="503">
        <f>compopeinc!BX26</f>
        <v>-1.3469422456894885E-2</v>
      </c>
      <c r="E34" s="503">
        <f>compopeinc!BY26</f>
        <v>1.7500806571195762E-2</v>
      </c>
      <c r="F34" s="503">
        <f>compopeinc!BZ26</f>
        <v>1.6643704018600748E-2</v>
      </c>
      <c r="G34" s="503">
        <f>compopeinc!CA26</f>
        <v>1.9574311864322985E-2</v>
      </c>
      <c r="H34" s="503">
        <f>compopeinc!CB26</f>
        <v>0.43401420571987681</v>
      </c>
      <c r="I34" s="504">
        <f>compopeinc!CC26</f>
        <v>4.5657077151109525E-2</v>
      </c>
      <c r="J34" s="174"/>
      <c r="K34" s="114"/>
      <c r="L34" s="114"/>
      <c r="M34" s="114"/>
      <c r="N34" s="114"/>
      <c r="O34" s="114"/>
      <c r="P34" s="114"/>
      <c r="Q34" s="114"/>
      <c r="R34" s="106"/>
      <c r="S34" s="114"/>
      <c r="T34" s="114"/>
      <c r="U34" s="114"/>
      <c r="V34" s="114"/>
      <c r="W34" s="114"/>
      <c r="X34" s="114"/>
      <c r="Y34" s="154"/>
      <c r="AB34" s="597">
        <f t="shared" si="0"/>
        <v>0</v>
      </c>
      <c r="AC34" s="597">
        <f t="shared" si="1"/>
        <v>0</v>
      </c>
      <c r="AD34" s="597">
        <f t="shared" si="2"/>
        <v>0</v>
      </c>
    </row>
    <row r="35" spans="1:30" x14ac:dyDescent="0.2">
      <c r="A35" s="155">
        <v>1938</v>
      </c>
      <c r="B35" s="135">
        <f>1-TB2b!B35</f>
        <v>0.5290392606657639</v>
      </c>
      <c r="C35" s="503">
        <f>compopeinc!BW27</f>
        <v>6.2172407382913297E-3</v>
      </c>
      <c r="D35" s="503">
        <f>compopeinc!BX27</f>
        <v>-1.439725664762709E-2</v>
      </c>
      <c r="E35" s="503">
        <f>compopeinc!BY27</f>
        <v>2.1756404084120037E-2</v>
      </c>
      <c r="F35" s="503">
        <f>compopeinc!BZ27</f>
        <v>1.5020250937268456E-2</v>
      </c>
      <c r="G35" s="503">
        <f>compopeinc!CA27</f>
        <v>2.3786652947401843E-2</v>
      </c>
      <c r="H35" s="503">
        <f>compopeinc!CB27</f>
        <v>0.43708151962924557</v>
      </c>
      <c r="I35" s="504">
        <f>compopeinc!CC27</f>
        <v>3.9574448977063817E-2</v>
      </c>
      <c r="J35" s="174"/>
      <c r="K35" s="114"/>
      <c r="L35" s="114"/>
      <c r="M35" s="114"/>
      <c r="N35" s="114"/>
      <c r="O35" s="114"/>
      <c r="P35" s="114"/>
      <c r="Q35" s="114"/>
      <c r="R35" s="106"/>
      <c r="S35" s="114"/>
      <c r="T35" s="114"/>
      <c r="U35" s="114"/>
      <c r="V35" s="114"/>
      <c r="W35" s="114"/>
      <c r="X35" s="114"/>
      <c r="Y35" s="154"/>
      <c r="AB35" s="597">
        <f t="shared" si="0"/>
        <v>0</v>
      </c>
      <c r="AC35" s="597">
        <f t="shared" si="1"/>
        <v>0</v>
      </c>
      <c r="AD35" s="597">
        <f t="shared" si="2"/>
        <v>0</v>
      </c>
    </row>
    <row r="36" spans="1:30" x14ac:dyDescent="0.2">
      <c r="A36" s="157">
        <v>1939</v>
      </c>
      <c r="B36" s="139">
        <f>1-TB2b!B36</f>
        <v>0.51419495826469319</v>
      </c>
      <c r="C36" s="505">
        <f>compopeinc!BW28</f>
        <v>5.1507116279334714E-3</v>
      </c>
      <c r="D36" s="505">
        <f>compopeinc!BX28</f>
        <v>-1.3363082879187145E-2</v>
      </c>
      <c r="E36" s="505">
        <f>compopeinc!BY28</f>
        <v>2.1925454486104935E-2</v>
      </c>
      <c r="F36" s="505">
        <f>compopeinc!BZ28</f>
        <v>1.3259895154818596E-2</v>
      </c>
      <c r="G36" s="505">
        <f>compopeinc!CA28</f>
        <v>2.2812050031776727E-2</v>
      </c>
      <c r="H36" s="505">
        <f>compopeinc!CB28</f>
        <v>0.42793688134542035</v>
      </c>
      <c r="I36" s="506">
        <f>compopeinc!CC28</f>
        <v>3.6473048497826385E-2</v>
      </c>
      <c r="J36" s="175"/>
      <c r="K36" s="116"/>
      <c r="L36" s="116"/>
      <c r="M36" s="116"/>
      <c r="N36" s="116"/>
      <c r="O36" s="116"/>
      <c r="P36" s="116"/>
      <c r="Q36" s="116"/>
      <c r="R36" s="109"/>
      <c r="S36" s="116"/>
      <c r="T36" s="116"/>
      <c r="U36" s="116"/>
      <c r="V36" s="116"/>
      <c r="W36" s="116"/>
      <c r="X36" s="116"/>
      <c r="Y36" s="156"/>
      <c r="AB36" s="597">
        <f t="shared" si="0"/>
        <v>0</v>
      </c>
      <c r="AC36" s="597">
        <f t="shared" si="1"/>
        <v>0</v>
      </c>
      <c r="AD36" s="597">
        <f t="shared" si="2"/>
        <v>0</v>
      </c>
    </row>
    <row r="37" spans="1:30" x14ac:dyDescent="0.2">
      <c r="A37" s="155">
        <v>1940</v>
      </c>
      <c r="B37" s="135">
        <f>1-TB2b!B37</f>
        <v>0.51060080944990804</v>
      </c>
      <c r="C37" s="503">
        <f>compopeinc!BW29</f>
        <v>8.2244929290551383E-3</v>
      </c>
      <c r="D37" s="503">
        <f>compopeinc!BX29</f>
        <v>-6.2434631738542395E-3</v>
      </c>
      <c r="E37" s="503">
        <f>compopeinc!BY29</f>
        <v>2.4422485062963781E-2</v>
      </c>
      <c r="F37" s="503">
        <f>compopeinc!BZ29</f>
        <v>1.3504542970851845E-2</v>
      </c>
      <c r="G37" s="503">
        <f>compopeinc!CA29</f>
        <v>2.1413599022755588E-2</v>
      </c>
      <c r="H37" s="503">
        <f>compopeinc!CB29</f>
        <v>0.41228079578246601</v>
      </c>
      <c r="I37" s="504">
        <f>compopeinc!CC29</f>
        <v>3.6998356855669941E-2</v>
      </c>
      <c r="J37" s="174"/>
      <c r="K37" s="114"/>
      <c r="L37" s="114"/>
      <c r="M37" s="114"/>
      <c r="N37" s="114"/>
      <c r="O37" s="114"/>
      <c r="P37" s="114"/>
      <c r="Q37" s="114"/>
      <c r="R37" s="106"/>
      <c r="S37" s="114"/>
      <c r="T37" s="114"/>
      <c r="U37" s="114"/>
      <c r="V37" s="114"/>
      <c r="W37" s="114"/>
      <c r="X37" s="114"/>
      <c r="Y37" s="154"/>
      <c r="AB37" s="597">
        <f t="shared" si="0"/>
        <v>0</v>
      </c>
      <c r="AC37" s="597">
        <f t="shared" si="1"/>
        <v>0</v>
      </c>
      <c r="AD37" s="597">
        <f t="shared" si="2"/>
        <v>0</v>
      </c>
    </row>
    <row r="38" spans="1:30" x14ac:dyDescent="0.2">
      <c r="A38" s="155">
        <v>1941</v>
      </c>
      <c r="B38" s="135">
        <f>1-TB2b!B38</f>
        <v>0.53015170670479295</v>
      </c>
      <c r="C38" s="503">
        <f>compopeinc!BW30</f>
        <v>1.3941915283457562E-2</v>
      </c>
      <c r="D38" s="503">
        <f>compopeinc!BX30</f>
        <v>-2.6425273111915174E-3</v>
      </c>
      <c r="E38" s="503">
        <f>compopeinc!BY30</f>
        <v>2.3129505753032555E-2</v>
      </c>
      <c r="F38" s="503">
        <f>compopeinc!BZ30</f>
        <v>1.1864243261622491E-2</v>
      </c>
      <c r="G38" s="503">
        <f>compopeinc!CA30</f>
        <v>2.0631766688846507E-2</v>
      </c>
      <c r="H38" s="503">
        <f>compopeinc!CB30</f>
        <v>0.4306414960225442</v>
      </c>
      <c r="I38" s="504">
        <f>compopeinc!CC30</f>
        <v>3.2585307006481067E-2</v>
      </c>
      <c r="J38" s="174"/>
      <c r="K38" s="114"/>
      <c r="L38" s="114"/>
      <c r="M38" s="114"/>
      <c r="N38" s="114"/>
      <c r="O38" s="114"/>
      <c r="P38" s="114"/>
      <c r="Q38" s="114"/>
      <c r="R38" s="106"/>
      <c r="S38" s="114"/>
      <c r="T38" s="114"/>
      <c r="U38" s="114"/>
      <c r="V38" s="114"/>
      <c r="W38" s="114"/>
      <c r="X38" s="114"/>
      <c r="Y38" s="154"/>
      <c r="AB38" s="597">
        <f t="shared" si="0"/>
        <v>0</v>
      </c>
      <c r="AC38" s="597">
        <f t="shared" si="1"/>
        <v>0</v>
      </c>
      <c r="AD38" s="597">
        <f t="shared" si="2"/>
        <v>0</v>
      </c>
    </row>
    <row r="39" spans="1:30" x14ac:dyDescent="0.2">
      <c r="A39" s="155">
        <v>1942</v>
      </c>
      <c r="B39" s="135">
        <f>1-TB2b!B39</f>
        <v>0.5767566660139869</v>
      </c>
      <c r="C39" s="503">
        <f>compopeinc!BW31</f>
        <v>1.3385856892346948E-2</v>
      </c>
      <c r="D39" s="503">
        <f>compopeinc!BX31</f>
        <v>-2.0934619201974257E-3</v>
      </c>
      <c r="E39" s="503">
        <f>compopeinc!BY31</f>
        <v>2.0551783849872964E-2</v>
      </c>
      <c r="F39" s="503">
        <f>compopeinc!BZ31</f>
        <v>1.2836223139661443E-2</v>
      </c>
      <c r="G39" s="503">
        <f>compopeinc!CA31</f>
        <v>1.8668044009350342E-2</v>
      </c>
      <c r="H39" s="503">
        <f>compopeinc!CB31</f>
        <v>0.47612244378628149</v>
      </c>
      <c r="I39" s="504">
        <f>compopeinc!CC31</f>
        <v>3.7285776256671364E-2</v>
      </c>
      <c r="J39" s="174"/>
      <c r="K39" s="114"/>
      <c r="L39" s="114"/>
      <c r="M39" s="114"/>
      <c r="N39" s="114"/>
      <c r="O39" s="114"/>
      <c r="P39" s="114"/>
      <c r="Q39" s="114"/>
      <c r="R39" s="106"/>
      <c r="S39" s="114"/>
      <c r="T39" s="114"/>
      <c r="U39" s="114"/>
      <c r="V39" s="114"/>
      <c r="W39" s="114"/>
      <c r="X39" s="114"/>
      <c r="Y39" s="154"/>
      <c r="AB39" s="597">
        <f t="shared" si="0"/>
        <v>0</v>
      </c>
      <c r="AC39" s="597">
        <f t="shared" si="1"/>
        <v>0</v>
      </c>
      <c r="AD39" s="597">
        <f t="shared" si="2"/>
        <v>0</v>
      </c>
    </row>
    <row r="40" spans="1:30" x14ac:dyDescent="0.2">
      <c r="A40" s="155">
        <v>1943</v>
      </c>
      <c r="B40" s="135">
        <f>1-TB2b!B40</f>
        <v>0.61141484780149324</v>
      </c>
      <c r="C40" s="503">
        <f>compopeinc!BW32</f>
        <v>1.4979545537444378E-2</v>
      </c>
      <c r="D40" s="503">
        <f>compopeinc!BX32</f>
        <v>-4.2285967694030433E-3</v>
      </c>
      <c r="E40" s="503">
        <f>compopeinc!BY32</f>
        <v>1.7932676782440798E-2</v>
      </c>
      <c r="F40" s="503">
        <f>compopeinc!BZ32</f>
        <v>1.0867477416791241E-2</v>
      </c>
      <c r="G40" s="503">
        <f>compopeinc!CA32</f>
        <v>1.8613557396335911E-2</v>
      </c>
      <c r="H40" s="503">
        <f>compopeinc!CB32</f>
        <v>0.52089374292801083</v>
      </c>
      <c r="I40" s="504">
        <f>compopeinc!CC32</f>
        <v>3.2356444509873183E-2</v>
      </c>
      <c r="J40" s="174"/>
      <c r="K40" s="114"/>
      <c r="L40" s="114"/>
      <c r="M40" s="114"/>
      <c r="N40" s="114"/>
      <c r="O40" s="114"/>
      <c r="P40" s="114"/>
      <c r="Q40" s="114"/>
      <c r="R40" s="106"/>
      <c r="S40" s="114"/>
      <c r="T40" s="114"/>
      <c r="U40" s="114"/>
      <c r="V40" s="114"/>
      <c r="W40" s="114"/>
      <c r="X40" s="114"/>
      <c r="Y40" s="154"/>
      <c r="AB40" s="597">
        <f t="shared" si="0"/>
        <v>0</v>
      </c>
      <c r="AC40" s="597">
        <f t="shared" si="1"/>
        <v>0</v>
      </c>
      <c r="AD40" s="597">
        <f t="shared" si="2"/>
        <v>0</v>
      </c>
    </row>
    <row r="41" spans="1:30" x14ac:dyDescent="0.2">
      <c r="A41" s="155">
        <v>1944</v>
      </c>
      <c r="B41" s="135">
        <f>1-TB2b!B41</f>
        <v>0.63939597422329897</v>
      </c>
      <c r="C41" s="503">
        <f>compopeinc!BW33</f>
        <v>2.155662101220053E-2</v>
      </c>
      <c r="D41" s="503">
        <f>compopeinc!BX33</f>
        <v>-6.9616737326459732E-3</v>
      </c>
      <c r="E41" s="503">
        <f>compopeinc!BY33</f>
        <v>1.943570090936194E-2</v>
      </c>
      <c r="F41" s="503">
        <f>compopeinc!BZ33</f>
        <v>1.5273508518618278E-2</v>
      </c>
      <c r="G41" s="503">
        <f>compopeinc!CA33</f>
        <v>1.9456734881861067E-2</v>
      </c>
      <c r="H41" s="503">
        <f>compopeinc!CB33</f>
        <v>0.52372802076350167</v>
      </c>
      <c r="I41" s="504">
        <f>compopeinc!CC33</f>
        <v>4.690706187040148E-2</v>
      </c>
      <c r="J41" s="174"/>
      <c r="K41" s="114"/>
      <c r="L41" s="114"/>
      <c r="M41" s="114"/>
      <c r="N41" s="114"/>
      <c r="O41" s="114"/>
      <c r="P41" s="114"/>
      <c r="Q41" s="114"/>
      <c r="R41" s="106"/>
      <c r="S41" s="114"/>
      <c r="T41" s="114"/>
      <c r="U41" s="114"/>
      <c r="V41" s="114"/>
      <c r="W41" s="114"/>
      <c r="X41" s="114"/>
      <c r="Y41" s="154"/>
      <c r="AB41" s="597">
        <f t="shared" si="0"/>
        <v>0</v>
      </c>
      <c r="AC41" s="597">
        <f t="shared" si="1"/>
        <v>0</v>
      </c>
      <c r="AD41" s="597">
        <f t="shared" si="2"/>
        <v>0</v>
      </c>
    </row>
    <row r="42" spans="1:30" x14ac:dyDescent="0.2">
      <c r="A42" s="155">
        <v>1945</v>
      </c>
      <c r="B42" s="135">
        <f>1-TB2b!B42</f>
        <v>0.64712727546209059</v>
      </c>
      <c r="C42" s="503">
        <f>compopeinc!BW34</f>
        <v>1.9874176852023945E-2</v>
      </c>
      <c r="D42" s="503">
        <f>compopeinc!BX34</f>
        <v>-7.6451063085295704E-3</v>
      </c>
      <c r="E42" s="503">
        <f>compopeinc!BY34</f>
        <v>2.0029232428551952E-2</v>
      </c>
      <c r="F42" s="503">
        <f>compopeinc!BZ34</f>
        <v>1.3799935032615493E-2</v>
      </c>
      <c r="G42" s="503">
        <f>compopeinc!CA34</f>
        <v>1.9992086614083276E-2</v>
      </c>
      <c r="H42" s="503">
        <f>compopeinc!CB34</f>
        <v>0.53820602038182197</v>
      </c>
      <c r="I42" s="504">
        <f>compopeinc!CC34</f>
        <v>4.2870930461523613E-2</v>
      </c>
      <c r="J42" s="174"/>
      <c r="K42" s="114"/>
      <c r="L42" s="114"/>
      <c r="M42" s="114"/>
      <c r="N42" s="114"/>
      <c r="O42" s="114"/>
      <c r="P42" s="114"/>
      <c r="Q42" s="114"/>
      <c r="R42" s="106"/>
      <c r="S42" s="114"/>
      <c r="T42" s="114"/>
      <c r="U42" s="114"/>
      <c r="V42" s="114"/>
      <c r="W42" s="114"/>
      <c r="X42" s="114"/>
      <c r="Y42" s="154"/>
      <c r="AB42" s="597">
        <f t="shared" si="0"/>
        <v>0</v>
      </c>
      <c r="AC42" s="597">
        <f t="shared" si="1"/>
        <v>0</v>
      </c>
      <c r="AD42" s="597">
        <f t="shared" si="2"/>
        <v>0</v>
      </c>
    </row>
    <row r="43" spans="1:30" x14ac:dyDescent="0.2">
      <c r="A43" s="155">
        <v>1946</v>
      </c>
      <c r="B43" s="135">
        <f>1-TB2b!B43</f>
        <v>0.63050051541171603</v>
      </c>
      <c r="C43" s="503">
        <f>compopeinc!BW35</f>
        <v>1.5760119635328654E-2</v>
      </c>
      <c r="D43" s="503">
        <f>compopeinc!BX35</f>
        <v>-7.9568029594879429E-3</v>
      </c>
      <c r="E43" s="503">
        <f>compopeinc!BY35</f>
        <v>2.0314780702323197E-2</v>
      </c>
      <c r="F43" s="503">
        <f>compopeinc!BZ35</f>
        <v>1.4298206818793131E-2</v>
      </c>
      <c r="G43" s="503">
        <f>compopeinc!CA35</f>
        <v>2.1562694112843138E-2</v>
      </c>
      <c r="H43" s="503">
        <f>compopeinc!CB35</f>
        <v>0.52204071548175635</v>
      </c>
      <c r="I43" s="504">
        <f>compopeinc!CC35</f>
        <v>4.4480801620159459E-2</v>
      </c>
      <c r="J43" s="174"/>
      <c r="K43" s="114"/>
      <c r="L43" s="114"/>
      <c r="M43" s="114"/>
      <c r="N43" s="114"/>
      <c r="O43" s="114"/>
      <c r="P43" s="114"/>
      <c r="Q43" s="114"/>
      <c r="R43" s="106"/>
      <c r="S43" s="114"/>
      <c r="T43" s="114"/>
      <c r="U43" s="114"/>
      <c r="V43" s="114"/>
      <c r="W43" s="114"/>
      <c r="X43" s="114"/>
      <c r="Y43" s="154"/>
      <c r="AB43" s="597">
        <f t="shared" si="0"/>
        <v>0</v>
      </c>
      <c r="AC43" s="597">
        <f t="shared" si="1"/>
        <v>0</v>
      </c>
      <c r="AD43" s="597">
        <f t="shared" si="2"/>
        <v>0</v>
      </c>
    </row>
    <row r="44" spans="1:30" x14ac:dyDescent="0.2">
      <c r="A44" s="155">
        <v>1947</v>
      </c>
      <c r="B44" s="135">
        <f>1-TB2b!B44</f>
        <v>0.63122386139803277</v>
      </c>
      <c r="C44" s="503">
        <f>compopeinc!BW36</f>
        <v>1.8030486562058412E-2</v>
      </c>
      <c r="D44" s="503">
        <f>compopeinc!BX36</f>
        <v>-6.8947248698680583E-3</v>
      </c>
      <c r="E44" s="503">
        <f>compopeinc!BY36</f>
        <v>1.853415468318597E-2</v>
      </c>
      <c r="F44" s="503">
        <f>compopeinc!BZ36</f>
        <v>1.4227432808758683E-2</v>
      </c>
      <c r="G44" s="503">
        <f>compopeinc!CA36</f>
        <v>2.4275975271710021E-2</v>
      </c>
      <c r="H44" s="503">
        <f>compopeinc!CB36</f>
        <v>0.52217527198073088</v>
      </c>
      <c r="I44" s="504">
        <f>compopeinc!CC36</f>
        <v>4.0875264961456936E-2</v>
      </c>
      <c r="J44" s="174"/>
      <c r="K44" s="114"/>
      <c r="L44" s="114"/>
      <c r="M44" s="114"/>
      <c r="N44" s="114"/>
      <c r="O44" s="114"/>
      <c r="P44" s="114"/>
      <c r="Q44" s="114"/>
      <c r="R44" s="106"/>
      <c r="S44" s="114"/>
      <c r="T44" s="114"/>
      <c r="U44" s="114"/>
      <c r="V44" s="114"/>
      <c r="W44" s="114"/>
      <c r="X44" s="114"/>
      <c r="Y44" s="154"/>
      <c r="AB44" s="597">
        <f t="shared" si="0"/>
        <v>0</v>
      </c>
      <c r="AC44" s="597">
        <f t="shared" si="1"/>
        <v>0</v>
      </c>
      <c r="AD44" s="597">
        <f t="shared" si="2"/>
        <v>0</v>
      </c>
    </row>
    <row r="45" spans="1:30" x14ac:dyDescent="0.2">
      <c r="A45" s="155">
        <v>1948</v>
      </c>
      <c r="B45" s="135">
        <f>1-TB2b!B45</f>
        <v>0.6113452903630332</v>
      </c>
      <c r="C45" s="503">
        <f>compopeinc!BW37</f>
        <v>1.9605028969071917E-2</v>
      </c>
      <c r="D45" s="503">
        <f>compopeinc!BX37</f>
        <v>-6.500636778505855E-3</v>
      </c>
      <c r="E45" s="503">
        <f>compopeinc!BY37</f>
        <v>1.8206935817962948E-2</v>
      </c>
      <c r="F45" s="503">
        <f>compopeinc!BZ37</f>
        <v>1.6399135326585476E-2</v>
      </c>
      <c r="G45" s="503">
        <f>compopeinc!CA37</f>
        <v>2.3907455370968729E-2</v>
      </c>
      <c r="H45" s="503">
        <f>compopeinc!CB37</f>
        <v>0.49268729185582283</v>
      </c>
      <c r="I45" s="504">
        <f>compopeinc!CC37</f>
        <v>4.7040079801127212E-2</v>
      </c>
      <c r="J45" s="174"/>
      <c r="K45" s="114"/>
      <c r="L45" s="114"/>
      <c r="M45" s="114"/>
      <c r="N45" s="114"/>
      <c r="O45" s="114"/>
      <c r="P45" s="114"/>
      <c r="Q45" s="114"/>
      <c r="R45" s="106"/>
      <c r="S45" s="114"/>
      <c r="T45" s="114"/>
      <c r="U45" s="114"/>
      <c r="V45" s="114"/>
      <c r="W45" s="114"/>
      <c r="X45" s="114"/>
      <c r="Y45" s="154"/>
      <c r="AB45" s="597">
        <f t="shared" si="0"/>
        <v>0</v>
      </c>
      <c r="AC45" s="597">
        <f t="shared" si="1"/>
        <v>0</v>
      </c>
      <c r="AD45" s="597">
        <f t="shared" si="2"/>
        <v>0</v>
      </c>
    </row>
    <row r="46" spans="1:30" x14ac:dyDescent="0.2">
      <c r="A46" s="155">
        <v>1949</v>
      </c>
      <c r="B46" s="135">
        <f>1-TB2b!B46</f>
        <v>0.61657711093354806</v>
      </c>
      <c r="C46" s="503">
        <f>compopeinc!BW38</f>
        <v>1.8302203455765761E-2</v>
      </c>
      <c r="D46" s="503">
        <f>compopeinc!BX38</f>
        <v>-6.7309063599032609E-3</v>
      </c>
      <c r="E46" s="503">
        <f>compopeinc!BY38</f>
        <v>2.1127090119057015E-2</v>
      </c>
      <c r="F46" s="503">
        <f>compopeinc!BZ38</f>
        <v>1.687955053659633E-2</v>
      </c>
      <c r="G46" s="503">
        <f>compopeinc!CA38</f>
        <v>2.5586037013222179E-2</v>
      </c>
      <c r="H46" s="503">
        <f>compopeinc!CB38</f>
        <v>0.49498587753658585</v>
      </c>
      <c r="I46" s="504">
        <f>compopeinc!CC38</f>
        <v>4.6427258632224133E-2</v>
      </c>
      <c r="J46" s="174"/>
      <c r="K46" s="114"/>
      <c r="L46" s="114"/>
      <c r="M46" s="114"/>
      <c r="N46" s="114"/>
      <c r="O46" s="114"/>
      <c r="P46" s="114"/>
      <c r="Q46" s="114"/>
      <c r="R46" s="106"/>
      <c r="S46" s="114"/>
      <c r="T46" s="114"/>
      <c r="U46" s="114"/>
      <c r="V46" s="114"/>
      <c r="W46" s="114"/>
      <c r="X46" s="114"/>
      <c r="Y46" s="154"/>
      <c r="AB46" s="597">
        <f t="shared" si="0"/>
        <v>0</v>
      </c>
      <c r="AC46" s="597">
        <f t="shared" si="1"/>
        <v>0</v>
      </c>
      <c r="AD46" s="597">
        <f t="shared" si="2"/>
        <v>0</v>
      </c>
    </row>
    <row r="47" spans="1:30" x14ac:dyDescent="0.2">
      <c r="A47" s="159">
        <v>1950</v>
      </c>
      <c r="B47" s="146">
        <f>1-TB2b!B47</f>
        <v>0.60940261695605602</v>
      </c>
      <c r="C47" s="507">
        <f>compopeinc!BW39</f>
        <v>2.2756031848925051E-2</v>
      </c>
      <c r="D47" s="507">
        <f>compopeinc!BX39</f>
        <v>-7.5560859149981507E-3</v>
      </c>
      <c r="E47" s="507">
        <f>compopeinc!BY39</f>
        <v>2.1520642894510389E-2</v>
      </c>
      <c r="F47" s="507">
        <f>compopeinc!BZ39</f>
        <v>1.573736199795548E-2</v>
      </c>
      <c r="G47" s="507">
        <f>compopeinc!CA39</f>
        <v>2.849623336550185E-2</v>
      </c>
      <c r="H47" s="507">
        <f>compopeinc!CB39</f>
        <v>0.48497864972048937</v>
      </c>
      <c r="I47" s="508">
        <f>compopeinc!CC39</f>
        <v>4.3469783043671932E-2</v>
      </c>
      <c r="J47" s="176"/>
      <c r="K47" s="118"/>
      <c r="L47" s="118"/>
      <c r="M47" s="118"/>
      <c r="N47" s="118"/>
      <c r="O47" s="118"/>
      <c r="P47" s="118"/>
      <c r="Q47" s="118"/>
      <c r="R47" s="112"/>
      <c r="S47" s="118"/>
      <c r="T47" s="118"/>
      <c r="U47" s="118"/>
      <c r="V47" s="118"/>
      <c r="W47" s="118"/>
      <c r="X47" s="118"/>
      <c r="Y47" s="158"/>
      <c r="AB47" s="597">
        <f t="shared" si="0"/>
        <v>0</v>
      </c>
      <c r="AC47" s="597">
        <f t="shared" si="1"/>
        <v>0</v>
      </c>
      <c r="AD47" s="597">
        <f t="shared" si="2"/>
        <v>0</v>
      </c>
    </row>
    <row r="48" spans="1:30" x14ac:dyDescent="0.2">
      <c r="A48" s="155">
        <v>1951</v>
      </c>
      <c r="B48" s="135">
        <f>1-TB2b!B48</f>
        <v>0.62082273295144841</v>
      </c>
      <c r="C48" s="503">
        <f>compopeinc!BW40</f>
        <v>2.2158845705661054E-2</v>
      </c>
      <c r="D48" s="503">
        <f>compopeinc!BX40</f>
        <v>-6.2906780401849431E-3</v>
      </c>
      <c r="E48" s="503">
        <f>compopeinc!BY40</f>
        <v>2.0820181821305229E-2</v>
      </c>
      <c r="F48" s="503">
        <f>compopeinc!BZ40</f>
        <v>1.4710301611641781E-2</v>
      </c>
      <c r="G48" s="503">
        <f>compopeinc!CA40</f>
        <v>3.0283260020341034E-2</v>
      </c>
      <c r="H48" s="503">
        <f>compopeinc!CB40</f>
        <v>0.49781102459783433</v>
      </c>
      <c r="I48" s="504">
        <f>compopeinc!CC40</f>
        <v>4.1329797234850023E-2</v>
      </c>
      <c r="J48" s="174"/>
      <c r="K48" s="114"/>
      <c r="L48" s="114"/>
      <c r="M48" s="114"/>
      <c r="N48" s="114"/>
      <c r="O48" s="114"/>
      <c r="P48" s="114"/>
      <c r="Q48" s="114"/>
      <c r="R48" s="106"/>
      <c r="S48" s="114"/>
      <c r="T48" s="114"/>
      <c r="U48" s="114"/>
      <c r="V48" s="114"/>
      <c r="W48" s="114"/>
      <c r="X48" s="114"/>
      <c r="Y48" s="154"/>
      <c r="AB48" s="597">
        <f t="shared" si="0"/>
        <v>0</v>
      </c>
      <c r="AC48" s="597">
        <f t="shared" si="1"/>
        <v>0</v>
      </c>
      <c r="AD48" s="597">
        <f t="shared" si="2"/>
        <v>0</v>
      </c>
    </row>
    <row r="49" spans="1:30" x14ac:dyDescent="0.2">
      <c r="A49" s="155">
        <v>1952</v>
      </c>
      <c r="B49" s="135">
        <f>1-TB2b!B49</f>
        <v>0.63357064050127609</v>
      </c>
      <c r="C49" s="503">
        <f>compopeinc!BW41</f>
        <v>1.9928475011448649E-2</v>
      </c>
      <c r="D49" s="503">
        <f>compopeinc!BX41</f>
        <v>-5.9423185020650859E-3</v>
      </c>
      <c r="E49" s="503">
        <f>compopeinc!BY41</f>
        <v>2.2870266134148696E-2</v>
      </c>
      <c r="F49" s="503">
        <f>compopeinc!BZ41</f>
        <v>1.4022069416397595E-2</v>
      </c>
      <c r="G49" s="503">
        <f>compopeinc!CA41</f>
        <v>3.1236647533928873E-2</v>
      </c>
      <c r="H49" s="503">
        <f>compopeinc!CB41</f>
        <v>0.51270251278545054</v>
      </c>
      <c r="I49" s="504">
        <f>compopeinc!CC41</f>
        <v>3.8752988121966959E-2</v>
      </c>
      <c r="J49" s="174"/>
      <c r="K49" s="114"/>
      <c r="L49" s="114"/>
      <c r="M49" s="114"/>
      <c r="N49" s="114"/>
      <c r="O49" s="114"/>
      <c r="P49" s="114"/>
      <c r="Q49" s="114"/>
      <c r="R49" s="106"/>
      <c r="S49" s="114"/>
      <c r="T49" s="114"/>
      <c r="U49" s="114"/>
      <c r="V49" s="114"/>
      <c r="W49" s="114"/>
      <c r="X49" s="114"/>
      <c r="Y49" s="154"/>
      <c r="AB49" s="597">
        <f t="shared" si="0"/>
        <v>0</v>
      </c>
      <c r="AC49" s="597">
        <f t="shared" si="1"/>
        <v>0</v>
      </c>
      <c r="AD49" s="597">
        <f t="shared" si="2"/>
        <v>0</v>
      </c>
    </row>
    <row r="50" spans="1:30" x14ac:dyDescent="0.2">
      <c r="A50" s="155">
        <v>1953</v>
      </c>
      <c r="B50" s="135">
        <f>1-TB2b!B50</f>
        <v>0.64327300525398745</v>
      </c>
      <c r="C50" s="503">
        <f>compopeinc!BW42</f>
        <v>1.9341929052165738E-2</v>
      </c>
      <c r="D50" s="503">
        <f>compopeinc!BX42</f>
        <v>-5.6521952228524418E-3</v>
      </c>
      <c r="E50" s="503">
        <f>compopeinc!BY42</f>
        <v>2.5284139461432015E-2</v>
      </c>
      <c r="F50" s="503">
        <f>compopeinc!BZ42</f>
        <v>1.3963834971015398E-2</v>
      </c>
      <c r="G50" s="503">
        <f>compopeinc!CA42</f>
        <v>3.2201117261631752E-2</v>
      </c>
      <c r="H50" s="503">
        <f>compopeinc!CB42</f>
        <v>0.52069921760234206</v>
      </c>
      <c r="I50" s="504">
        <f>compopeinc!CC42</f>
        <v>3.7434962128252869E-2</v>
      </c>
      <c r="J50" s="174"/>
      <c r="K50" s="114"/>
      <c r="L50" s="114"/>
      <c r="M50" s="114"/>
      <c r="N50" s="114"/>
      <c r="O50" s="114"/>
      <c r="P50" s="114"/>
      <c r="Q50" s="114"/>
      <c r="R50" s="106"/>
      <c r="S50" s="114"/>
      <c r="T50" s="114"/>
      <c r="U50" s="114"/>
      <c r="V50" s="114"/>
      <c r="W50" s="114"/>
      <c r="X50" s="114"/>
      <c r="Y50" s="154"/>
      <c r="AB50" s="597">
        <f t="shared" si="0"/>
        <v>0</v>
      </c>
      <c r="AC50" s="597">
        <f t="shared" si="1"/>
        <v>0</v>
      </c>
      <c r="AD50" s="597">
        <f t="shared" si="2"/>
        <v>0</v>
      </c>
    </row>
    <row r="51" spans="1:30" x14ac:dyDescent="0.2">
      <c r="A51" s="155">
        <v>1954</v>
      </c>
      <c r="B51" s="135">
        <f>1-TB2b!B51</f>
        <v>0.64022962701027764</v>
      </c>
      <c r="C51" s="503">
        <f>compopeinc!BW43</f>
        <v>2.0989891930162069E-2</v>
      </c>
      <c r="D51" s="503">
        <f>compopeinc!BX43</f>
        <v>-4.2739570216340488E-3</v>
      </c>
      <c r="E51" s="503">
        <f>compopeinc!BY43</f>
        <v>2.5712121273414643E-2</v>
      </c>
      <c r="F51" s="503">
        <f>compopeinc!BZ43</f>
        <v>1.3767269615058905E-2</v>
      </c>
      <c r="G51" s="503">
        <f>compopeinc!CA43</f>
        <v>3.5282418146664732E-2</v>
      </c>
      <c r="H51" s="503">
        <f>compopeinc!CB43</f>
        <v>0.51213780644949813</v>
      </c>
      <c r="I51" s="504">
        <f>compopeinc!CC43</f>
        <v>3.6614076617113356E-2</v>
      </c>
      <c r="J51" s="174"/>
      <c r="K51" s="114"/>
      <c r="L51" s="114"/>
      <c r="M51" s="114"/>
      <c r="N51" s="114"/>
      <c r="O51" s="114"/>
      <c r="P51" s="114"/>
      <c r="Q51" s="114"/>
      <c r="R51" s="106"/>
      <c r="S51" s="114"/>
      <c r="T51" s="114"/>
      <c r="U51" s="114"/>
      <c r="V51" s="114"/>
      <c r="W51" s="114"/>
      <c r="X51" s="114"/>
      <c r="Y51" s="154"/>
      <c r="AB51" s="597">
        <f t="shared" si="0"/>
        <v>0</v>
      </c>
      <c r="AC51" s="597">
        <f t="shared" si="1"/>
        <v>0</v>
      </c>
      <c r="AD51" s="597">
        <f t="shared" si="2"/>
        <v>0</v>
      </c>
    </row>
    <row r="52" spans="1:30" x14ac:dyDescent="0.2">
      <c r="A52" s="155">
        <v>1955</v>
      </c>
      <c r="B52" s="135">
        <f>1-TB2b!B52</f>
        <v>0.63271226246724965</v>
      </c>
      <c r="C52" s="503">
        <f>compopeinc!BW44</f>
        <v>2.3264232905844937E-2</v>
      </c>
      <c r="D52" s="503">
        <f>compopeinc!BX44</f>
        <v>-3.8069401984645729E-3</v>
      </c>
      <c r="E52" s="503">
        <f>compopeinc!BY44</f>
        <v>2.6020403786867617E-2</v>
      </c>
      <c r="F52" s="503">
        <f>compopeinc!BZ44</f>
        <v>1.3070893471814161E-2</v>
      </c>
      <c r="G52" s="503">
        <f>compopeinc!CA44</f>
        <v>3.7506046605958084E-2</v>
      </c>
      <c r="H52" s="503">
        <f>compopeinc!CB44</f>
        <v>0.50176420512249642</v>
      </c>
      <c r="I52" s="504">
        <f>compopeinc!CC44</f>
        <v>3.4893420772733184E-2</v>
      </c>
      <c r="J52" s="174"/>
      <c r="K52" s="114"/>
      <c r="L52" s="114"/>
      <c r="M52" s="114"/>
      <c r="N52" s="114"/>
      <c r="O52" s="114"/>
      <c r="P52" s="114"/>
      <c r="Q52" s="114"/>
      <c r="R52" s="106"/>
      <c r="S52" s="114"/>
      <c r="T52" s="114"/>
      <c r="U52" s="114"/>
      <c r="V52" s="114"/>
      <c r="W52" s="114"/>
      <c r="X52" s="114"/>
      <c r="Y52" s="154"/>
      <c r="AB52" s="597">
        <f t="shared" si="0"/>
        <v>0</v>
      </c>
      <c r="AC52" s="597">
        <f t="shared" si="1"/>
        <v>0</v>
      </c>
      <c r="AD52" s="597">
        <f t="shared" si="2"/>
        <v>0</v>
      </c>
    </row>
    <row r="53" spans="1:30" x14ac:dyDescent="0.2">
      <c r="A53" s="155">
        <v>1956</v>
      </c>
      <c r="B53" s="135">
        <f>1-TB2b!B53</f>
        <v>0.64279703763524365</v>
      </c>
      <c r="C53" s="503">
        <f>compopeinc!BW45</f>
        <v>2.4388749510473068E-2</v>
      </c>
      <c r="D53" s="503">
        <f>compopeinc!BX45</f>
        <v>-3.8547452000552585E-3</v>
      </c>
      <c r="E53" s="503">
        <f>compopeinc!BY45</f>
        <v>2.4885240837080394E-2</v>
      </c>
      <c r="F53" s="503">
        <f>compopeinc!BZ45</f>
        <v>1.250912926468702E-2</v>
      </c>
      <c r="G53" s="503">
        <f>compopeinc!CA45</f>
        <v>3.9969582645699692E-2</v>
      </c>
      <c r="H53" s="503">
        <f>compopeinc!CB45</f>
        <v>0.51110789635585374</v>
      </c>
      <c r="I53" s="504">
        <f>compopeinc!CC45</f>
        <v>3.37911842215049E-2</v>
      </c>
      <c r="J53" s="174"/>
      <c r="K53" s="114"/>
      <c r="L53" s="114"/>
      <c r="M53" s="114"/>
      <c r="N53" s="114"/>
      <c r="O53" s="114"/>
      <c r="P53" s="114"/>
      <c r="Q53" s="114"/>
      <c r="R53" s="106"/>
      <c r="S53" s="114"/>
      <c r="T53" s="114"/>
      <c r="U53" s="114"/>
      <c r="V53" s="114"/>
      <c r="W53" s="114"/>
      <c r="X53" s="114"/>
      <c r="Y53" s="154"/>
      <c r="AB53" s="597">
        <f t="shared" si="0"/>
        <v>0</v>
      </c>
      <c r="AC53" s="597">
        <f t="shared" si="1"/>
        <v>0</v>
      </c>
      <c r="AD53" s="597">
        <f t="shared" si="2"/>
        <v>0</v>
      </c>
    </row>
    <row r="54" spans="1:30" x14ac:dyDescent="0.2">
      <c r="A54" s="155">
        <v>1957</v>
      </c>
      <c r="B54" s="135">
        <f>1-TB2b!B54</f>
        <v>0.64331937846855425</v>
      </c>
      <c r="C54" s="503">
        <f>compopeinc!BW46</f>
        <v>2.0769548200793547E-2</v>
      </c>
      <c r="D54" s="503">
        <f>compopeinc!BX46</f>
        <v>-5.1422177260445831E-3</v>
      </c>
      <c r="E54" s="503">
        <f>compopeinc!BY46</f>
        <v>2.6352045953598587E-2</v>
      </c>
      <c r="F54" s="503">
        <f>compopeinc!BZ46</f>
        <v>1.2600300025287833E-2</v>
      </c>
      <c r="G54" s="503">
        <f>compopeinc!CA46</f>
        <v>4.3593179530160286E-2</v>
      </c>
      <c r="H54" s="503">
        <f>compopeinc!CB46</f>
        <v>0.51145869867656701</v>
      </c>
      <c r="I54" s="504">
        <f>compopeinc!CC46</f>
        <v>3.3687823808191866E-2</v>
      </c>
      <c r="J54" s="174"/>
      <c r="K54" s="114"/>
      <c r="L54" s="114"/>
      <c r="M54" s="114"/>
      <c r="N54" s="114"/>
      <c r="O54" s="114"/>
      <c r="P54" s="114"/>
      <c r="Q54" s="114"/>
      <c r="R54" s="106"/>
      <c r="S54" s="114"/>
      <c r="T54" s="114"/>
      <c r="U54" s="114"/>
      <c r="V54" s="114"/>
      <c r="W54" s="114"/>
      <c r="X54" s="114"/>
      <c r="Y54" s="154"/>
      <c r="AB54" s="597">
        <f t="shared" si="0"/>
        <v>0</v>
      </c>
      <c r="AC54" s="597">
        <f t="shared" si="1"/>
        <v>0</v>
      </c>
      <c r="AD54" s="597">
        <f t="shared" si="2"/>
        <v>0</v>
      </c>
    </row>
    <row r="55" spans="1:30" x14ac:dyDescent="0.2">
      <c r="A55" s="155">
        <v>1958</v>
      </c>
      <c r="B55" s="135">
        <f>1-TB2b!B55</f>
        <v>0.64490945065902749</v>
      </c>
      <c r="C55" s="503">
        <f>compopeinc!BW47</f>
        <v>2.001459735414754E-2</v>
      </c>
      <c r="D55" s="503">
        <f>compopeinc!BX47</f>
        <v>-3.7354551342502693E-3</v>
      </c>
      <c r="E55" s="503">
        <f>compopeinc!BY47</f>
        <v>2.7941011362544534E-2</v>
      </c>
      <c r="F55" s="503">
        <f>compopeinc!BZ47</f>
        <v>1.3700330212946928E-2</v>
      </c>
      <c r="G55" s="503">
        <f>compopeinc!CA47</f>
        <v>4.4070384841648769E-2</v>
      </c>
      <c r="H55" s="503">
        <f>compopeinc!CB47</f>
        <v>0.50621609452759198</v>
      </c>
      <c r="I55" s="504">
        <f>compopeinc!CC47</f>
        <v>3.6702487494398084E-2</v>
      </c>
      <c r="J55" s="174"/>
      <c r="K55" s="114"/>
      <c r="L55" s="114"/>
      <c r="M55" s="114"/>
      <c r="N55" s="114"/>
      <c r="O55" s="114"/>
      <c r="P55" s="114"/>
      <c r="Q55" s="114"/>
      <c r="R55" s="106"/>
      <c r="S55" s="114"/>
      <c r="T55" s="114"/>
      <c r="U55" s="114"/>
      <c r="V55" s="114"/>
      <c r="W55" s="114"/>
      <c r="X55" s="114"/>
      <c r="Y55" s="154"/>
      <c r="AB55" s="597">
        <f t="shared" si="0"/>
        <v>0</v>
      </c>
      <c r="AC55" s="597">
        <f t="shared" si="1"/>
        <v>0</v>
      </c>
      <c r="AD55" s="597">
        <f t="shared" si="2"/>
        <v>0</v>
      </c>
    </row>
    <row r="56" spans="1:30" x14ac:dyDescent="0.2">
      <c r="A56" s="157">
        <v>1959</v>
      </c>
      <c r="B56" s="139">
        <f>1-TB2b!B56</f>
        <v>0.64044204067889643</v>
      </c>
      <c r="C56" s="505">
        <f>compopeinc!BW48</f>
        <v>2.2740161813640469E-2</v>
      </c>
      <c r="D56" s="505">
        <f>compopeinc!BX48</f>
        <v>-3.7038063158103783E-3</v>
      </c>
      <c r="E56" s="505">
        <f>compopeinc!BY48</f>
        <v>2.8125433195726992E-2</v>
      </c>
      <c r="F56" s="505">
        <f>compopeinc!BZ48</f>
        <v>1.1973935127350423E-2</v>
      </c>
      <c r="G56" s="505">
        <f>compopeinc!CA48</f>
        <v>4.8316514207761847E-2</v>
      </c>
      <c r="H56" s="505">
        <f>compopeinc!CB48</f>
        <v>0.50162756649418305</v>
      </c>
      <c r="I56" s="506">
        <f>compopeinc!CC48</f>
        <v>3.1362236156044124E-2</v>
      </c>
      <c r="J56" s="175"/>
      <c r="K56" s="116"/>
      <c r="L56" s="116"/>
      <c r="M56" s="116"/>
      <c r="N56" s="116"/>
      <c r="O56" s="116"/>
      <c r="P56" s="116"/>
      <c r="Q56" s="116"/>
      <c r="R56" s="109"/>
      <c r="S56" s="116"/>
      <c r="T56" s="116"/>
      <c r="U56" s="116"/>
      <c r="V56" s="116"/>
      <c r="W56" s="116"/>
      <c r="X56" s="116"/>
      <c r="Y56" s="156"/>
      <c r="AB56" s="597">
        <f t="shared" si="0"/>
        <v>0</v>
      </c>
      <c r="AC56" s="597">
        <f t="shared" si="1"/>
        <v>0</v>
      </c>
      <c r="AD56" s="597">
        <f t="shared" si="2"/>
        <v>0</v>
      </c>
    </row>
    <row r="57" spans="1:30" x14ac:dyDescent="0.2">
      <c r="A57" s="155">
        <v>1960</v>
      </c>
      <c r="B57" s="135">
        <f>1-TB2b!B57</f>
        <v>0.64498104511793586</v>
      </c>
      <c r="C57" s="503">
        <f>compopeinc!BW49</f>
        <v>2.0434031647023371E-2</v>
      </c>
      <c r="D57" s="503">
        <f>compopeinc!BX49</f>
        <v>-3.5734583558302765E-3</v>
      </c>
      <c r="E57" s="503">
        <f>compopeinc!BY49</f>
        <v>2.8091715371234314E-2</v>
      </c>
      <c r="F57" s="503">
        <f>compopeinc!BZ49</f>
        <v>1.3014637954473704E-2</v>
      </c>
      <c r="G57" s="503">
        <f>compopeinc!CA49</f>
        <v>5.2761549524512952E-2</v>
      </c>
      <c r="H57" s="503">
        <f>compopeinc!CB49</f>
        <v>0.50369271102823554</v>
      </c>
      <c r="I57" s="504">
        <f>compopeinc!CC49</f>
        <v>3.0559857948286407E-2</v>
      </c>
      <c r="J57" s="174"/>
      <c r="K57" s="114"/>
      <c r="L57" s="114"/>
      <c r="M57" s="114"/>
      <c r="N57" s="114"/>
      <c r="O57" s="114"/>
      <c r="P57" s="114"/>
      <c r="Q57" s="114"/>
      <c r="R57" s="106"/>
      <c r="S57" s="114"/>
      <c r="T57" s="114"/>
      <c r="U57" s="114"/>
      <c r="V57" s="114"/>
      <c r="W57" s="114"/>
      <c r="X57" s="114"/>
      <c r="Y57" s="154"/>
      <c r="AB57" s="597">
        <f t="shared" si="0"/>
        <v>0</v>
      </c>
      <c r="AC57" s="597">
        <f t="shared" si="1"/>
        <v>0</v>
      </c>
      <c r="AD57" s="597">
        <f t="shared" si="2"/>
        <v>0</v>
      </c>
    </row>
    <row r="58" spans="1:30" x14ac:dyDescent="0.2">
      <c r="A58" s="155">
        <v>1961</v>
      </c>
      <c r="B58" s="135">
        <f>1-TB2b!B58</f>
        <v>0.64392626173929113</v>
      </c>
      <c r="C58" s="503">
        <f>compopeinc!BW50</f>
        <v>2.2198976505086163E-2</v>
      </c>
      <c r="D58" s="503">
        <f>compopeinc!BX50</f>
        <v>-2.3027501025402065E-3</v>
      </c>
      <c r="E58" s="503">
        <f>compopeinc!BY50</f>
        <v>2.9056091948506956E-2</v>
      </c>
      <c r="F58" s="503">
        <f>compopeinc!BZ50</f>
        <v>1.3099215418472067E-2</v>
      </c>
      <c r="G58" s="503">
        <f>compopeinc!CA50</f>
        <v>5.3311102077257477E-2</v>
      </c>
      <c r="H58" s="503">
        <f>compopeinc!CB50</f>
        <v>0.49686968809146975</v>
      </c>
      <c r="I58" s="504">
        <f>compopeinc!CC50</f>
        <v>3.1693937801038678E-2</v>
      </c>
      <c r="J58" s="174"/>
      <c r="K58" s="114"/>
      <c r="L58" s="114"/>
      <c r="M58" s="114"/>
      <c r="N58" s="114"/>
      <c r="O58" s="114"/>
      <c r="P58" s="114"/>
      <c r="Q58" s="114"/>
      <c r="R58" s="106"/>
      <c r="S58" s="114"/>
      <c r="T58" s="114"/>
      <c r="U58" s="114"/>
      <c r="V58" s="114"/>
      <c r="W58" s="114"/>
      <c r="X58" s="114"/>
      <c r="Y58" s="154"/>
      <c r="AB58" s="597">
        <f t="shared" si="0"/>
        <v>0</v>
      </c>
      <c r="AC58" s="597">
        <f t="shared" si="1"/>
        <v>0</v>
      </c>
      <c r="AD58" s="597">
        <f t="shared" si="2"/>
        <v>0</v>
      </c>
    </row>
    <row r="59" spans="1:30" x14ac:dyDescent="0.2">
      <c r="A59" s="137">
        <v>1962</v>
      </c>
      <c r="B59" s="135">
        <f>1-TB2b!B59</f>
        <v>0.64091789722442627</v>
      </c>
      <c r="C59" s="411">
        <f>compopeinc!BW51</f>
        <v>2.3715652525424957E-2</v>
      </c>
      <c r="D59" s="411">
        <f>compopeinc!BX51</f>
        <v>-8.0946192611008883E-4</v>
      </c>
      <c r="E59" s="411">
        <f>compopeinc!BY51</f>
        <v>2.852227445691824E-2</v>
      </c>
      <c r="F59" s="411">
        <f>compopeinc!BZ51</f>
        <v>1.2383334338665009E-2</v>
      </c>
      <c r="G59" s="411">
        <f>compopeinc!CA51</f>
        <v>5.6819220189936459E-2</v>
      </c>
      <c r="H59" s="411">
        <f>compopeinc!CB51</f>
        <v>0.49008022808127572</v>
      </c>
      <c r="I59" s="412">
        <f>compopeinc!CC51</f>
        <v>3.0206630000541926E-2</v>
      </c>
      <c r="J59" s="170">
        <f>compopeinc!BN51</f>
        <v>0.19539666175842285</v>
      </c>
      <c r="K59" s="136">
        <f>compopeinc!BO51</f>
        <v>5.7488679885864258E-3</v>
      </c>
      <c r="L59" s="136">
        <f>compopeinc!BP51</f>
        <v>-1.3907491229474545E-3</v>
      </c>
      <c r="M59" s="136">
        <f>compopeinc!BQ51</f>
        <v>8.1511707976460457E-3</v>
      </c>
      <c r="N59" s="136">
        <f>compopeinc!BR51</f>
        <v>3.8426965475082397E-3</v>
      </c>
      <c r="O59" s="136">
        <f>compopeinc!BS51</f>
        <v>3.3317273482680321E-2</v>
      </c>
      <c r="P59" s="136">
        <f>compopeinc!BT51</f>
        <v>0.13584649970311874</v>
      </c>
      <c r="Q59" s="136">
        <f>compopeinc!BU51</f>
        <v>9.880892582943503E-3</v>
      </c>
      <c r="R59" s="106">
        <f>compopeinc!CD51</f>
        <v>0.44552123546600342</v>
      </c>
      <c r="S59" s="105">
        <f>compopeinc!CE51</f>
        <v>1.7966784536838531E-2</v>
      </c>
      <c r="T59" s="105">
        <f>compopeinc!CF51</f>
        <v>5.8128719683736563E-4</v>
      </c>
      <c r="U59" s="105">
        <f>compopeinc!CG51</f>
        <v>2.0371103659272194E-2</v>
      </c>
      <c r="V59" s="105">
        <f>compopeinc!CH51</f>
        <v>8.5406377911567688E-3</v>
      </c>
      <c r="W59" s="105">
        <f>compopeinc!CI51</f>
        <v>2.3501946707256138E-2</v>
      </c>
      <c r="X59" s="105">
        <f>compopeinc!CJ51</f>
        <v>0.35423088095959332</v>
      </c>
      <c r="Y59" s="134">
        <f>compopeinc!CK51</f>
        <v>2.0328584836162046E-2</v>
      </c>
      <c r="AB59" s="597">
        <f t="shared" si="0"/>
        <v>1.9557774066925049E-8</v>
      </c>
      <c r="AC59" s="597">
        <f t="shared" si="1"/>
        <v>9.7788870334625244E-9</v>
      </c>
      <c r="AD59" s="597">
        <f t="shared" si="2"/>
        <v>9.7788870334625244E-9</v>
      </c>
    </row>
    <row r="60" spans="1:30" x14ac:dyDescent="0.2">
      <c r="A60" s="137">
        <v>1963</v>
      </c>
      <c r="B60" s="135">
        <f>1-TB2b!B60</f>
        <v>0.63638970255851746</v>
      </c>
      <c r="C60" s="411">
        <f>compopeinc!BW52</f>
        <v>2.5181292996685534E-2</v>
      </c>
      <c r="D60" s="411">
        <f>compopeinc!BX52</f>
        <v>-1.0331797838960648E-3</v>
      </c>
      <c r="E60" s="411">
        <f>compopeinc!BY52</f>
        <v>2.8599389077178707E-2</v>
      </c>
      <c r="F60" s="411">
        <f>compopeinc!BZ52</f>
        <v>1.1930165378633548E-2</v>
      </c>
      <c r="G60" s="411">
        <f>compopeinc!CA52</f>
        <v>5.6643747739913257E-2</v>
      </c>
      <c r="H60" s="411">
        <f>compopeinc!CB52</f>
        <v>0.48699057291720216</v>
      </c>
      <c r="I60" s="412">
        <f>compopeinc!CC52</f>
        <v>2.8077708295619022E-2</v>
      </c>
      <c r="J60" s="170">
        <f>compopeinc!BN52</f>
        <v>0.19106867909431458</v>
      </c>
      <c r="K60" s="136">
        <f>compopeinc!BO52</f>
        <v>5.3434371948242188E-3</v>
      </c>
      <c r="L60" s="136">
        <f>compopeinc!BP52</f>
        <v>-1.2876441469416022E-3</v>
      </c>
      <c r="M60" s="136">
        <f>compopeinc!BQ52</f>
        <v>7.7479402534663677E-3</v>
      </c>
      <c r="N60" s="136">
        <f>compopeinc!BR52</f>
        <v>3.5664420574903488E-3</v>
      </c>
      <c r="O60" s="136">
        <f>compopeinc!BS52</f>
        <v>2.8258750215172768E-2</v>
      </c>
      <c r="P60" s="136">
        <f>compopeinc!BT52</f>
        <v>0.13822549805575529</v>
      </c>
      <c r="Q60" s="136">
        <f>compopeinc!BU52</f>
        <v>9.2142499930270485E-3</v>
      </c>
      <c r="R60" s="106">
        <f>compopeinc!CD52</f>
        <v>0.44532102346420288</v>
      </c>
      <c r="S60" s="105">
        <f>compopeinc!CE52</f>
        <v>1.8337864428758621E-2</v>
      </c>
      <c r="T60" s="105">
        <f>compopeinc!CF52</f>
        <v>1.4008926809765399E-3</v>
      </c>
      <c r="U60" s="105">
        <f>compopeinc!CG52</f>
        <v>1.9989685155451298E-2</v>
      </c>
      <c r="V60" s="105">
        <f>compopeinc!CH52</f>
        <v>8.1711998209357262E-3</v>
      </c>
      <c r="W60" s="105">
        <f>compopeinc!CI52</f>
        <v>2.6891840097960085E-2</v>
      </c>
      <c r="X60" s="105">
        <f>compopeinc!CJ52</f>
        <v>0.35114141366137552</v>
      </c>
      <c r="Y60" s="134">
        <f>compopeinc!CK52</f>
        <v>1.9388121099487045E-2</v>
      </c>
      <c r="AB60" s="597">
        <f t="shared" si="0"/>
        <v>5.9371813021513731E-9</v>
      </c>
      <c r="AC60" s="597">
        <f t="shared" si="1"/>
        <v>5.4715201258659363E-9</v>
      </c>
      <c r="AD60" s="597">
        <f t="shared" si="2"/>
        <v>6.5192580223083496E-9</v>
      </c>
    </row>
    <row r="61" spans="1:30" x14ac:dyDescent="0.2">
      <c r="A61" s="137">
        <v>1964</v>
      </c>
      <c r="B61" s="135">
        <f>1-TB2b!B61</f>
        <v>0.63186150789260864</v>
      </c>
      <c r="C61" s="411">
        <f>compopeinc!BW53</f>
        <v>2.3646950721740723E-2</v>
      </c>
      <c r="D61" s="411">
        <f>compopeinc!BX53</f>
        <v>1.0359589941799641E-3</v>
      </c>
      <c r="E61" s="411">
        <f>compopeinc!BY53</f>
        <v>2.6952976360917091E-2</v>
      </c>
      <c r="F61" s="411">
        <f>compopeinc!BZ53</f>
        <v>1.1091949418187141E-2</v>
      </c>
      <c r="G61" s="411">
        <f>compopeinc!CA53</f>
        <v>5.3481960436329246E-2</v>
      </c>
      <c r="H61" s="411">
        <f>compopeinc!CB53</f>
        <v>0.48864586800002224</v>
      </c>
      <c r="I61" s="412">
        <f>compopeinc!CC53</f>
        <v>2.7005839537450005E-2</v>
      </c>
      <c r="J61" s="170">
        <f>compopeinc!BN53</f>
        <v>0.1867406964302063</v>
      </c>
      <c r="K61" s="136">
        <f>compopeinc!BO53</f>
        <v>4.9380064010620117E-3</v>
      </c>
      <c r="L61" s="136">
        <f>compopeinc!BP53</f>
        <v>-1.18453917093575E-3</v>
      </c>
      <c r="M61" s="136">
        <f>compopeinc!BQ53</f>
        <v>7.3447097092866898E-3</v>
      </c>
      <c r="N61" s="136">
        <f>compopeinc!BR53</f>
        <v>3.2901875674724579E-3</v>
      </c>
      <c r="O61" s="136">
        <f>compopeinc!BS53</f>
        <v>2.3200226947665215E-2</v>
      </c>
      <c r="P61" s="136">
        <f>compopeinc!BT53</f>
        <v>0.14059831468173833</v>
      </c>
      <c r="Q61" s="136">
        <f>compopeinc!BU53</f>
        <v>8.5537891297641118E-3</v>
      </c>
      <c r="R61" s="106">
        <f>compopeinc!CD53</f>
        <v>0.44512081146240234</v>
      </c>
      <c r="S61" s="105">
        <f>compopeinc!CE53</f>
        <v>1.8708944320678711E-2</v>
      </c>
      <c r="T61" s="105">
        <f>compopeinc!CF53</f>
        <v>2.2204981651157141E-3</v>
      </c>
      <c r="U61" s="105">
        <f>compopeinc!CG53</f>
        <v>1.9608266651630402E-2</v>
      </c>
      <c r="V61" s="105">
        <f>compopeinc!CH53</f>
        <v>7.8017618507146835E-3</v>
      </c>
      <c r="W61" s="105">
        <f>compopeinc!CI53</f>
        <v>3.0281733488664031E-2</v>
      </c>
      <c r="X61" s="105">
        <f>compopeinc!CJ53</f>
        <v>0.34804830234623507</v>
      </c>
      <c r="Y61" s="134">
        <f>compopeinc!CK53</f>
        <v>1.8451301379734747E-2</v>
      </c>
      <c r="AB61" s="597">
        <f t="shared" si="0"/>
        <v>4.4237822294235229E-9</v>
      </c>
      <c r="AC61" s="597">
        <f t="shared" si="1"/>
        <v>1.1641532182693481E-9</v>
      </c>
      <c r="AD61" s="597">
        <f t="shared" si="2"/>
        <v>3.2596290111541748E-9</v>
      </c>
    </row>
    <row r="62" spans="1:30" x14ac:dyDescent="0.2">
      <c r="A62" s="137">
        <v>1965</v>
      </c>
      <c r="B62" s="135">
        <f>1-TB2b!B62</f>
        <v>0.63520272076129913</v>
      </c>
      <c r="C62" s="411">
        <f>compopeinc!BW54</f>
        <v>3.0821004548672232E-2</v>
      </c>
      <c r="D62" s="411">
        <f>compopeinc!BX54</f>
        <v>1.2626628453417735E-3</v>
      </c>
      <c r="E62" s="411">
        <f>compopeinc!BY54</f>
        <v>2.6511049598103763E-2</v>
      </c>
      <c r="F62" s="411">
        <f>compopeinc!BZ54</f>
        <v>1.0730454066897502E-2</v>
      </c>
      <c r="G62" s="411">
        <f>compopeinc!CA54</f>
        <v>5.3281787582769566E-2</v>
      </c>
      <c r="H62" s="411">
        <f>compopeinc!CB54</f>
        <v>0.48526078981564957</v>
      </c>
      <c r="I62" s="412">
        <f>compopeinc!CC54</f>
        <v>2.7334970732257925E-2</v>
      </c>
      <c r="J62" s="170">
        <f>compopeinc!BN54</f>
        <v>0.19135615229606628</v>
      </c>
      <c r="K62" s="136">
        <f>compopeinc!BO54</f>
        <v>5.1763877272605896E-3</v>
      </c>
      <c r="L62" s="136">
        <f>compopeinc!BP54</f>
        <v>-1.0540041839703918E-3</v>
      </c>
      <c r="M62" s="136">
        <f>compopeinc!BQ54</f>
        <v>7.306715939193964E-3</v>
      </c>
      <c r="N62" s="136">
        <f>compopeinc!BR54</f>
        <v>3.1145932152867317E-3</v>
      </c>
      <c r="O62" s="136">
        <f>compopeinc!BS54</f>
        <v>2.3496934212744236E-2</v>
      </c>
      <c r="P62" s="136">
        <f>compopeinc!BT54</f>
        <v>0.14505959150029382</v>
      </c>
      <c r="Q62" s="136">
        <f>compopeinc!BU54</f>
        <v>8.2559395896081005E-3</v>
      </c>
      <c r="R62" s="106">
        <f>compopeinc!CD54</f>
        <v>0.44384656846523285</v>
      </c>
      <c r="S62" s="105">
        <f>compopeinc!CE54</f>
        <v>1.9492894411087036E-2</v>
      </c>
      <c r="T62" s="105">
        <f>compopeinc!CF54</f>
        <v>2.6849842979572713E-3</v>
      </c>
      <c r="U62" s="105">
        <f>compopeinc!CG54</f>
        <v>1.9141886383295059E-2</v>
      </c>
      <c r="V62" s="105">
        <f>compopeinc!CH54</f>
        <v>7.5546707957983017E-3</v>
      </c>
      <c r="W62" s="105">
        <f>compopeinc!CI54</f>
        <v>3.2854860066436231E-2</v>
      </c>
      <c r="X62" s="105">
        <f>compopeinc!CJ54</f>
        <v>0.34384392249687973</v>
      </c>
      <c r="Y62" s="134">
        <f>compopeinc!CK54</f>
        <v>1.8273334472333758E-2</v>
      </c>
      <c r="AB62" s="597">
        <f t="shared" si="0"/>
        <v>1.57160684466362E-9</v>
      </c>
      <c r="AC62" s="597">
        <f t="shared" si="1"/>
        <v>-5.7043507695198059E-9</v>
      </c>
      <c r="AD62" s="597">
        <f t="shared" si="2"/>
        <v>1.5541445463895798E-8</v>
      </c>
    </row>
    <row r="63" spans="1:30" x14ac:dyDescent="0.2">
      <c r="A63" s="137">
        <v>1966</v>
      </c>
      <c r="B63" s="135">
        <f>1-TB2b!B63</f>
        <v>0.63854393362998962</v>
      </c>
      <c r="C63" s="411">
        <f>compopeinc!BW55</f>
        <v>2.5691613554954529E-2</v>
      </c>
      <c r="D63" s="411">
        <f>compopeinc!BX55</f>
        <v>2.2260012337937951E-3</v>
      </c>
      <c r="E63" s="411">
        <f>compopeinc!BY55</f>
        <v>2.5944228284060955E-2</v>
      </c>
      <c r="F63" s="411">
        <f>compopeinc!BZ55</f>
        <v>1.0246578603982925E-2</v>
      </c>
      <c r="G63" s="411">
        <f>compopeinc!CA55</f>
        <v>5.9221628122031689E-2</v>
      </c>
      <c r="H63" s="411">
        <f>compopeinc!CB55</f>
        <v>0.48915843139249399</v>
      </c>
      <c r="I63" s="412">
        <f>compopeinc!CC55</f>
        <v>2.6055437188264609E-2</v>
      </c>
      <c r="J63" s="170">
        <f>compopeinc!BN55</f>
        <v>0.19597160816192627</v>
      </c>
      <c r="K63" s="136">
        <f>compopeinc!BO55</f>
        <v>5.4147690534591675E-3</v>
      </c>
      <c r="L63" s="136">
        <f>compopeinc!BP55</f>
        <v>-9.2346919700503349E-4</v>
      </c>
      <c r="M63" s="136">
        <f>compopeinc!BQ55</f>
        <v>7.2687221691012383E-3</v>
      </c>
      <c r="N63" s="136">
        <f>compopeinc!BR55</f>
        <v>2.9389988631010056E-3</v>
      </c>
      <c r="O63" s="136">
        <f>compopeinc!BS55</f>
        <v>2.3793641477823257E-2</v>
      </c>
      <c r="P63" s="136">
        <f>compopeinc!BT55</f>
        <v>0.14951853824986472</v>
      </c>
      <c r="Q63" s="136">
        <f>compopeinc!BU55</f>
        <v>7.9604201184366678E-3</v>
      </c>
      <c r="R63" s="106">
        <f>compopeinc!CD55</f>
        <v>0.44257232546806335</v>
      </c>
      <c r="S63" s="105">
        <f>compopeinc!CE55</f>
        <v>2.0276844501495361E-2</v>
      </c>
      <c r="T63" s="105">
        <f>compopeinc!CF55</f>
        <v>3.1494704307988286E-3</v>
      </c>
      <c r="U63" s="105">
        <f>compopeinc!CG55</f>
        <v>1.8675506114959717E-2</v>
      </c>
      <c r="V63" s="105">
        <f>compopeinc!CH55</f>
        <v>7.3075797408819199E-3</v>
      </c>
      <c r="W63" s="105">
        <f>compopeinc!CI55</f>
        <v>3.5427986644208431E-2</v>
      </c>
      <c r="X63" s="105">
        <f>compopeinc!CJ55</f>
        <v>0.33963990367456454</v>
      </c>
      <c r="Y63" s="134">
        <f>compopeinc!CK55</f>
        <v>1.8095006537892627E-2</v>
      </c>
      <c r="AB63" s="597">
        <f t="shared" si="0"/>
        <v>1.5250407159328461E-8</v>
      </c>
      <c r="AC63" s="597">
        <f t="shared" si="1"/>
        <v>-1.257285475730896E-8</v>
      </c>
      <c r="AD63" s="597">
        <f t="shared" si="2"/>
        <v>2.7823261916637421E-8</v>
      </c>
    </row>
    <row r="64" spans="1:30" x14ac:dyDescent="0.2">
      <c r="A64" s="137">
        <v>1967</v>
      </c>
      <c r="B64" s="149">
        <f>1-TB2b!B64</f>
        <v>0.646208755671978</v>
      </c>
      <c r="C64" s="411">
        <f>compopeinc!BW56</f>
        <v>2.4744508787989616E-2</v>
      </c>
      <c r="D64" s="411">
        <f>compopeinc!BX56</f>
        <v>3.7951698468532413E-3</v>
      </c>
      <c r="E64" s="411">
        <f>compopeinc!BY56</f>
        <v>2.6217485778033733E-2</v>
      </c>
      <c r="F64" s="411">
        <f>compopeinc!BZ56</f>
        <v>9.9018081091344357E-3</v>
      </c>
      <c r="G64" s="411">
        <f>compopeinc!CA56</f>
        <v>6.4073248766362667E-2</v>
      </c>
      <c r="H64" s="411">
        <f>compopeinc!CB56</f>
        <v>0.4927684815995651</v>
      </c>
      <c r="I64" s="412">
        <f>compopeinc!CC56</f>
        <v>2.47080449551088E-2</v>
      </c>
      <c r="J64" s="170">
        <f>compopeinc!BN56</f>
        <v>0.20520038902759552</v>
      </c>
      <c r="K64" s="148">
        <f>compopeinc!BO56</f>
        <v>5.3379740566015244E-3</v>
      </c>
      <c r="L64" s="148">
        <f>compopeinc!BP56</f>
        <v>-3.0344323022291064E-4</v>
      </c>
      <c r="M64" s="148">
        <f>compopeinc!BQ56</f>
        <v>7.0705183316022158E-3</v>
      </c>
      <c r="N64" s="148">
        <f>compopeinc!BR56</f>
        <v>2.8619319200515747E-3</v>
      </c>
      <c r="O64" s="148">
        <f>compopeinc!BS56</f>
        <v>2.9569430509582162E-2</v>
      </c>
      <c r="P64" s="148">
        <f>compopeinc!BT56</f>
        <v>0.1530390858480955</v>
      </c>
      <c r="Q64" s="136">
        <f>compopeinc!BU56</f>
        <v>7.6248997991656365E-3</v>
      </c>
      <c r="R64" s="106">
        <f>compopeinc!CD56</f>
        <v>0.44100836664438248</v>
      </c>
      <c r="S64" s="105">
        <f>compopeinc!CE56</f>
        <v>1.9406534731388092E-2</v>
      </c>
      <c r="T64" s="105">
        <f>compopeinc!CF56</f>
        <v>4.098613077076152E-3</v>
      </c>
      <c r="U64" s="105">
        <f>compopeinc!CG56</f>
        <v>1.9146967446431518E-2</v>
      </c>
      <c r="V64" s="105">
        <f>compopeinc!CH56</f>
        <v>7.0398761890828609E-3</v>
      </c>
      <c r="W64" s="105">
        <f>compopeinc!CI56</f>
        <v>3.4503818256780505E-2</v>
      </c>
      <c r="X64" s="105">
        <f>compopeinc!CJ56</f>
        <v>0.33972952737357343</v>
      </c>
      <c r="Y64" s="134">
        <f>compopeinc!CK56</f>
        <v>1.7083013533839321E-2</v>
      </c>
      <c r="AB64" s="597">
        <f t="shared" si="0"/>
        <v>7.8289303928613663E-9</v>
      </c>
      <c r="AC64" s="597">
        <f t="shared" si="1"/>
        <v>-8.2072801887989044E-9</v>
      </c>
      <c r="AD64" s="597">
        <f t="shared" si="2"/>
        <v>1.6036210581660271E-8</v>
      </c>
    </row>
    <row r="65" spans="1:30" x14ac:dyDescent="0.2">
      <c r="A65" s="137">
        <v>1968</v>
      </c>
      <c r="B65" s="149">
        <f>1-TB2b!B65</f>
        <v>0.65047215484082699</v>
      </c>
      <c r="C65" s="411">
        <f>compopeinc!BW57</f>
        <v>2.3311443161219358E-2</v>
      </c>
      <c r="D65" s="411">
        <f>compopeinc!BX57</f>
        <v>4.6543413118342869E-3</v>
      </c>
      <c r="E65" s="411">
        <f>compopeinc!BY57</f>
        <v>2.5415133102796972E-2</v>
      </c>
      <c r="F65" s="411">
        <f>compopeinc!BZ57</f>
        <v>9.3575342325493693E-3</v>
      </c>
      <c r="G65" s="411">
        <f>compopeinc!CA57</f>
        <v>6.6325701540336013E-2</v>
      </c>
      <c r="H65" s="411">
        <f>compopeinc!CB57</f>
        <v>0.49800457470025611</v>
      </c>
      <c r="I65" s="412">
        <f>compopeinc!CC57</f>
        <v>2.3403415434065045E-2</v>
      </c>
      <c r="J65" s="170">
        <f>compopeinc!BN57</f>
        <v>0.20809786394238472</v>
      </c>
      <c r="K65" s="148">
        <f>compopeinc!BO57</f>
        <v>5.213289987295866E-3</v>
      </c>
      <c r="L65" s="148">
        <f>compopeinc!BP57</f>
        <v>-2.2001899196766317E-5</v>
      </c>
      <c r="M65" s="148">
        <f>compopeinc!BQ57</f>
        <v>7.0476898108609021E-3</v>
      </c>
      <c r="N65" s="148">
        <f>compopeinc!BR57</f>
        <v>2.7216514572501183E-3</v>
      </c>
      <c r="O65" s="148">
        <f>compopeinc!BS57</f>
        <v>3.1096136255655438E-2</v>
      </c>
      <c r="P65" s="148">
        <f>compopeinc!BT57</f>
        <v>0.15479242859235479</v>
      </c>
      <c r="Q65" s="136">
        <f>compopeinc!BU57</f>
        <v>7.2486425115309968E-3</v>
      </c>
      <c r="R65" s="106">
        <f>compopeinc!CD57</f>
        <v>0.44237429089844227</v>
      </c>
      <c r="S65" s="105">
        <f>compopeinc!CE57</f>
        <v>1.8098153173923492E-2</v>
      </c>
      <c r="T65" s="105">
        <f>compopeinc!CF57</f>
        <v>4.6763432110310532E-3</v>
      </c>
      <c r="U65" s="105">
        <f>compopeinc!CG57</f>
        <v>1.836744329193607E-2</v>
      </c>
      <c r="V65" s="105">
        <f>compopeinc!CH57</f>
        <v>6.6358827752992511E-3</v>
      </c>
      <c r="W65" s="105">
        <f>compopeinc!CI57</f>
        <v>3.5229565284680575E-2</v>
      </c>
      <c r="X65" s="105">
        <f>compopeinc!CJ57</f>
        <v>0.34321223393293349</v>
      </c>
      <c r="Y65" s="134">
        <f>compopeinc!CK57</f>
        <v>1.6154685097501911E-2</v>
      </c>
      <c r="AB65" s="597">
        <f t="shared" si="0"/>
        <v>1.1357769835740328E-8</v>
      </c>
      <c r="AC65" s="597">
        <f t="shared" si="1"/>
        <v>2.722663339227438E-8</v>
      </c>
      <c r="AD65" s="597">
        <f t="shared" si="2"/>
        <v>-1.5868863556534052E-8</v>
      </c>
    </row>
    <row r="66" spans="1:30" x14ac:dyDescent="0.2">
      <c r="A66" s="137">
        <v>1969</v>
      </c>
      <c r="B66" s="149">
        <f>1-TB2b!B66</f>
        <v>0.6599648124538362</v>
      </c>
      <c r="C66" s="411">
        <f>compopeinc!BW58</f>
        <v>2.2424938040785491E-2</v>
      </c>
      <c r="D66" s="411">
        <f>compopeinc!BX58</f>
        <v>5.7908491271518869E-3</v>
      </c>
      <c r="E66" s="411">
        <f>compopeinc!BY58</f>
        <v>2.5103141990257427E-2</v>
      </c>
      <c r="F66" s="411">
        <f>compopeinc!BZ58</f>
        <v>9.3133728660177439E-3</v>
      </c>
      <c r="G66" s="411">
        <f>compopeinc!CA58</f>
        <v>7.0493491890374571E-2</v>
      </c>
      <c r="H66" s="411">
        <f>compopeinc!CB58</f>
        <v>0.50397942644622418</v>
      </c>
      <c r="I66" s="412">
        <f>compopeinc!CC58</f>
        <v>2.2859577772121314E-2</v>
      </c>
      <c r="J66" s="170">
        <f>compopeinc!BN58</f>
        <v>0.21192511636763811</v>
      </c>
      <c r="K66" s="148">
        <f>compopeinc!BO58</f>
        <v>5.1062217680737376E-3</v>
      </c>
      <c r="L66" s="148">
        <f>compopeinc!BP58</f>
        <v>1.8585959696792997E-4</v>
      </c>
      <c r="M66" s="148">
        <f>compopeinc!BQ58</f>
        <v>6.9476823118748143E-3</v>
      </c>
      <c r="N66" s="148">
        <f>compopeinc!BR58</f>
        <v>2.8104872908443213E-3</v>
      </c>
      <c r="O66" s="148">
        <f>compopeinc!BS58</f>
        <v>3.2717563459300436E-2</v>
      </c>
      <c r="P66" s="148">
        <f>compopeinc!BT58</f>
        <v>0.15688190803591637</v>
      </c>
      <c r="Q66" s="136">
        <f>compopeinc!BU58</f>
        <v>7.2753706252341134E-3</v>
      </c>
      <c r="R66" s="106">
        <f>compopeinc!CD58</f>
        <v>0.44803969608619809</v>
      </c>
      <c r="S66" s="105">
        <f>compopeinc!CE58</f>
        <v>1.7318716272711754E-2</v>
      </c>
      <c r="T66" s="105">
        <f>compopeinc!CF58</f>
        <v>5.604989530183957E-3</v>
      </c>
      <c r="U66" s="105">
        <f>compopeinc!CG58</f>
        <v>1.8155459678382613E-2</v>
      </c>
      <c r="V66" s="105">
        <f>compopeinc!CH58</f>
        <v>6.5028855751734227E-3</v>
      </c>
      <c r="W66" s="105">
        <f>compopeinc!CI58</f>
        <v>3.7775928431074135E-2</v>
      </c>
      <c r="X66" s="105">
        <f>compopeinc!CJ58</f>
        <v>0.34709709290883095</v>
      </c>
      <c r="Y66" s="134">
        <f>compopeinc!CK58</f>
        <v>1.5584632648364054E-2</v>
      </c>
      <c r="AB66" s="597">
        <f t="shared" si="0"/>
        <v>1.4320903574116528E-8</v>
      </c>
      <c r="AC66" s="597">
        <f t="shared" si="1"/>
        <v>2.3279426386579871E-8</v>
      </c>
      <c r="AD66" s="597">
        <f t="shared" si="2"/>
        <v>-8.9585228124633431E-9</v>
      </c>
    </row>
    <row r="67" spans="1:30" x14ac:dyDescent="0.2">
      <c r="A67" s="147">
        <v>1970</v>
      </c>
      <c r="B67" s="153">
        <f>1-TB2b!B67</f>
        <v>0.66370902524795383</v>
      </c>
      <c r="C67" s="509">
        <f>compopeinc!BW59</f>
        <v>2.0892324362648651E-2</v>
      </c>
      <c r="D67" s="509">
        <f>compopeinc!BX59</f>
        <v>6.2179429874049674E-3</v>
      </c>
      <c r="E67" s="509">
        <f>compopeinc!BY59</f>
        <v>2.4622190852824133E-2</v>
      </c>
      <c r="F67" s="509">
        <f>compopeinc!BZ59</f>
        <v>9.1418977754074149E-3</v>
      </c>
      <c r="G67" s="509">
        <f>compopeinc!CA59</f>
        <v>7.4465247234911658E-2</v>
      </c>
      <c r="H67" s="509">
        <f>compopeinc!CB59</f>
        <v>0.50645567742051001</v>
      </c>
      <c r="I67" s="510">
        <f>compopeinc!CC59</f>
        <v>2.1913736115473748E-2</v>
      </c>
      <c r="J67" s="173">
        <f>compopeinc!BN59</f>
        <v>0.2105571695137769</v>
      </c>
      <c r="K67" s="152">
        <f>compopeinc!BO59</f>
        <v>4.4379895261954516E-3</v>
      </c>
      <c r="L67" s="152">
        <f>compopeinc!BP59</f>
        <v>-1.6884302658581873E-4</v>
      </c>
      <c r="M67" s="152">
        <f>compopeinc!BQ59</f>
        <v>6.4288606117770541E-3</v>
      </c>
      <c r="N67" s="152">
        <f>compopeinc!BR59</f>
        <v>2.662290760781616E-3</v>
      </c>
      <c r="O67" s="152">
        <f>compopeinc!BS59</f>
        <v>3.505022108220146E-2</v>
      </c>
      <c r="P67" s="152">
        <f>compopeinc!BT59</f>
        <v>0.15539848934870937</v>
      </c>
      <c r="Q67" s="145">
        <f>compopeinc!BU59</f>
        <v>6.748145961200107E-3</v>
      </c>
      <c r="R67" s="112">
        <f>compopeinc!CD59</f>
        <v>0.45315185573417693</v>
      </c>
      <c r="S67" s="111">
        <f>compopeinc!CE59</f>
        <v>1.6454334836453199E-2</v>
      </c>
      <c r="T67" s="111">
        <f>compopeinc!CF59</f>
        <v>6.3867860139907862E-3</v>
      </c>
      <c r="U67" s="111">
        <f>compopeinc!CG59</f>
        <v>1.8193330241047079E-2</v>
      </c>
      <c r="V67" s="111">
        <f>compopeinc!CH59</f>
        <v>6.4796070146257989E-3</v>
      </c>
      <c r="W67" s="111">
        <f>compopeinc!CI59</f>
        <v>3.9415026152710197E-2</v>
      </c>
      <c r="X67" s="111">
        <f>compopeinc!CJ59</f>
        <v>0.35105713318440024</v>
      </c>
      <c r="Y67" s="172">
        <f>compopeinc!CK59</f>
        <v>1.5165645041674057E-2</v>
      </c>
      <c r="AB67" s="597">
        <f t="shared" si="0"/>
        <v>8.4987732407171279E-9</v>
      </c>
      <c r="AC67" s="597">
        <f t="shared" si="1"/>
        <v>1.5249497664626688E-8</v>
      </c>
      <c r="AD67" s="597">
        <f t="shared" si="2"/>
        <v>-6.7507244239095598E-9</v>
      </c>
    </row>
    <row r="68" spans="1:30" x14ac:dyDescent="0.2">
      <c r="A68" s="137">
        <v>1971</v>
      </c>
      <c r="B68" s="149">
        <f>1-TB2b!B68</f>
        <v>0.66107033457956277</v>
      </c>
      <c r="C68" s="411">
        <f>compopeinc!BW60</f>
        <v>2.1055712008092087E-2</v>
      </c>
      <c r="D68" s="411">
        <f>compopeinc!BX60</f>
        <v>6.6681470651701602E-3</v>
      </c>
      <c r="E68" s="411">
        <f>compopeinc!BY60</f>
        <v>2.3933410671816091E-2</v>
      </c>
      <c r="F68" s="411">
        <f>compopeinc!BZ60</f>
        <v>9.0151824970234884E-3</v>
      </c>
      <c r="G68" s="411">
        <f>compopeinc!CA60</f>
        <v>7.8605991006043041E-2</v>
      </c>
      <c r="H68" s="411">
        <f>compopeinc!CB60</f>
        <v>0.50021506092745649</v>
      </c>
      <c r="I68" s="412">
        <f>compopeinc!CC60</f>
        <v>2.1576829297902108E-2</v>
      </c>
      <c r="J68" s="170">
        <f>compopeinc!BN60</f>
        <v>0.20632961561204866</v>
      </c>
      <c r="K68" s="148">
        <f>compopeinc!BO60</f>
        <v>4.3517292870092206E-3</v>
      </c>
      <c r="L68" s="148">
        <f>compopeinc!BP60</f>
        <v>-4.6576037289014494E-4</v>
      </c>
      <c r="M68" s="148">
        <f>compopeinc!BQ60</f>
        <v>6.0649706329058972E-3</v>
      </c>
      <c r="N68" s="148">
        <f>compopeinc!BR60</f>
        <v>2.496294429874979E-3</v>
      </c>
      <c r="O68" s="148">
        <f>compopeinc!BS60</f>
        <v>3.7051509673801775E-2</v>
      </c>
      <c r="P68" s="148">
        <f>compopeinc!BT60</f>
        <v>0.15059824342641065</v>
      </c>
      <c r="Q68" s="136">
        <f>compopeinc!BU60</f>
        <v>6.232612207914775E-3</v>
      </c>
      <c r="R68" s="106">
        <f>compopeinc!CD60</f>
        <v>0.45474071896751411</v>
      </c>
      <c r="S68" s="105">
        <f>compopeinc!CE60</f>
        <v>1.6703982721082866E-2</v>
      </c>
      <c r="T68" s="105">
        <f>compopeinc!CF60</f>
        <v>7.1339074380603051E-3</v>
      </c>
      <c r="U68" s="105">
        <f>compopeinc!CG60</f>
        <v>1.7868440038910194E-2</v>
      </c>
      <c r="V68" s="105">
        <f>compopeinc!CH60</f>
        <v>6.5188880671485094E-3</v>
      </c>
      <c r="W68" s="105">
        <f>compopeinc!CI60</f>
        <v>4.1554481332241267E-2</v>
      </c>
      <c r="X68" s="105">
        <f>compopeinc!CJ60</f>
        <v>0.34961760290995925</v>
      </c>
      <c r="Y68" s="134">
        <f>compopeinc!CK60</f>
        <v>1.5343431681074013E-2</v>
      </c>
      <c r="AB68" s="597">
        <f t="shared" si="0"/>
        <v>1.1060593552159048E-9</v>
      </c>
      <c r="AC68" s="597">
        <f t="shared" si="1"/>
        <v>1.6327021512552164E-8</v>
      </c>
      <c r="AD68" s="597">
        <f t="shared" si="2"/>
        <v>-1.5220962268358562E-8</v>
      </c>
    </row>
    <row r="69" spans="1:30" x14ac:dyDescent="0.2">
      <c r="A69" s="137">
        <v>1972</v>
      </c>
      <c r="B69" s="149">
        <f>1-TB2b!B69</f>
        <v>0.65825552187016001</v>
      </c>
      <c r="C69" s="411">
        <f>compopeinc!BW61</f>
        <v>2.1657978793882648E-2</v>
      </c>
      <c r="D69" s="411">
        <f>compopeinc!BX61</f>
        <v>6.6176212753532582E-3</v>
      </c>
      <c r="E69" s="411">
        <f>compopeinc!BY61</f>
        <v>2.1426874336157198E-2</v>
      </c>
      <c r="F69" s="411">
        <f>compopeinc!BZ61</f>
        <v>8.9479709272382024E-3</v>
      </c>
      <c r="G69" s="411">
        <f>compopeinc!CA61</f>
        <v>8.1824388101267687E-2</v>
      </c>
      <c r="H69" s="411">
        <f>compopeinc!CB61</f>
        <v>0.49601087213970851</v>
      </c>
      <c r="I69" s="412">
        <f>compopeinc!CC61</f>
        <v>2.1769809689954591E-2</v>
      </c>
      <c r="J69" s="170">
        <f>compopeinc!BN61</f>
        <v>0.20472448361397255</v>
      </c>
      <c r="K69" s="148">
        <f>compopeinc!BO61</f>
        <v>4.4471010896813823E-3</v>
      </c>
      <c r="L69" s="148">
        <f>compopeinc!BP61</f>
        <v>-5.2897751851332941E-4</v>
      </c>
      <c r="M69" s="148">
        <f>compopeinc!BQ61</f>
        <v>5.3414131118643127E-3</v>
      </c>
      <c r="N69" s="148">
        <f>compopeinc!BR61</f>
        <v>2.3893364086688962E-3</v>
      </c>
      <c r="O69" s="148">
        <f>compopeinc!BS61</f>
        <v>3.8290613000071971E-2</v>
      </c>
      <c r="P69" s="148">
        <f>compopeinc!BT61</f>
        <v>0.1487823808421368</v>
      </c>
      <c r="Q69" s="136">
        <f>compopeinc!BU61</f>
        <v>6.0025930987407505E-3</v>
      </c>
      <c r="R69" s="106">
        <f>compopeinc!CD61</f>
        <v>0.45353103825618746</v>
      </c>
      <c r="S69" s="105">
        <f>compopeinc!CE61</f>
        <v>1.7210877704201266E-2</v>
      </c>
      <c r="T69" s="105">
        <f>compopeinc!CF61</f>
        <v>7.1465987938665876E-3</v>
      </c>
      <c r="U69" s="105">
        <f>compopeinc!CG61</f>
        <v>1.6085461224292885E-2</v>
      </c>
      <c r="V69" s="105">
        <f>compopeinc!CH61</f>
        <v>6.5586345185693062E-3</v>
      </c>
      <c r="W69" s="105">
        <f>compopeinc!CI61</f>
        <v>4.3533775101195715E-2</v>
      </c>
      <c r="X69" s="105">
        <f>compopeinc!CJ61</f>
        <v>0.34723087513484852</v>
      </c>
      <c r="Y69" s="134">
        <f>compopeinc!CK61</f>
        <v>1.5764832753937048E-2</v>
      </c>
      <c r="AB69" s="597">
        <f t="shared" si="0"/>
        <v>6.6065979353879811E-9</v>
      </c>
      <c r="AC69" s="597">
        <f t="shared" si="1"/>
        <v>2.3581321784149623E-8</v>
      </c>
      <c r="AD69" s="597">
        <f t="shared" si="2"/>
        <v>-1.6974723848761641E-8</v>
      </c>
    </row>
    <row r="70" spans="1:30" x14ac:dyDescent="0.2">
      <c r="A70" s="137">
        <v>1973</v>
      </c>
      <c r="B70" s="149">
        <f>1-TB2b!B70</f>
        <v>0.65863950660241244</v>
      </c>
      <c r="C70" s="411">
        <f>compopeinc!BW62</f>
        <v>2.2091620986884664E-2</v>
      </c>
      <c r="D70" s="411">
        <f>compopeinc!BX62</f>
        <v>7.7626883695458559E-3</v>
      </c>
      <c r="E70" s="411">
        <f>compopeinc!BY62</f>
        <v>1.9150312322267382E-2</v>
      </c>
      <c r="F70" s="411">
        <f>compopeinc!BZ62</f>
        <v>9.1567343623637498E-3</v>
      </c>
      <c r="G70" s="411">
        <f>compopeinc!CA62</f>
        <v>8.6897540308427779E-2</v>
      </c>
      <c r="H70" s="411">
        <f>compopeinc!CB62</f>
        <v>0.49232573461695361</v>
      </c>
      <c r="I70" s="412">
        <f>compopeinc!CC62</f>
        <v>2.1254868614663195E-2</v>
      </c>
      <c r="J70" s="170">
        <f>compopeinc!BN62</f>
        <v>0.20639729324102518</v>
      </c>
      <c r="K70" s="148">
        <f>compopeinc!BO62</f>
        <v>4.5620180749210704E-3</v>
      </c>
      <c r="L70" s="148">
        <f>compopeinc!BP62</f>
        <v>-3.2693317290011237E-4</v>
      </c>
      <c r="M70" s="148">
        <f>compopeinc!BQ62</f>
        <v>4.6015667397227844E-3</v>
      </c>
      <c r="N70" s="148">
        <f>compopeinc!BR62</f>
        <v>2.3692521344855777E-3</v>
      </c>
      <c r="O70" s="148">
        <f>compopeinc!BS62</f>
        <v>4.0259767008194558E-2</v>
      </c>
      <c r="P70" s="148">
        <f>compopeinc!BT62</f>
        <v>0.14930633488768658</v>
      </c>
      <c r="Q70" s="136">
        <f>compopeinc!BU62</f>
        <v>5.6252942464390413E-3</v>
      </c>
      <c r="R70" s="106">
        <f>compopeinc!CD62</f>
        <v>0.45224221336138726</v>
      </c>
      <c r="S70" s="105">
        <f>compopeinc!CE62</f>
        <v>1.7529602911963593E-2</v>
      </c>
      <c r="T70" s="105">
        <f>compopeinc!CF62</f>
        <v>8.0896215424459683E-3</v>
      </c>
      <c r="U70" s="105">
        <f>compopeinc!CG62</f>
        <v>1.4548745582544598E-2</v>
      </c>
      <c r="V70" s="105">
        <f>compopeinc!CH62</f>
        <v>6.7874822278781721E-3</v>
      </c>
      <c r="W70" s="105">
        <f>compopeinc!CI62</f>
        <v>4.6637773300233221E-2</v>
      </c>
      <c r="X70" s="105">
        <f>compopeinc!CJ62</f>
        <v>0.34302444870733284</v>
      </c>
      <c r="Y70" s="134">
        <f>compopeinc!CK62</f>
        <v>1.562452539015834E-2</v>
      </c>
      <c r="AB70" s="597">
        <f t="shared" si="0"/>
        <v>7.0213062031143636E-9</v>
      </c>
      <c r="AC70" s="597">
        <f t="shared" si="1"/>
        <v>-6.6775243112715543E-9</v>
      </c>
      <c r="AD70" s="597">
        <f t="shared" si="2"/>
        <v>1.3698830514385918E-8</v>
      </c>
    </row>
    <row r="71" spans="1:30" x14ac:dyDescent="0.2">
      <c r="A71" s="137">
        <v>1974</v>
      </c>
      <c r="B71" s="149">
        <f>1-TB2b!B71</f>
        <v>0.66276823384168893</v>
      </c>
      <c r="C71" s="411">
        <f>compopeinc!BW63</f>
        <v>2.1785338738368409E-2</v>
      </c>
      <c r="D71" s="411">
        <f>compopeinc!BX63</f>
        <v>1.0298990727532598E-2</v>
      </c>
      <c r="E71" s="411">
        <f>compopeinc!BY63</f>
        <v>1.7465517223598681E-2</v>
      </c>
      <c r="F71" s="411">
        <f>compopeinc!BZ63</f>
        <v>9.3606236987113789E-3</v>
      </c>
      <c r="G71" s="411">
        <f>compopeinc!CA63</f>
        <v>9.3996672089417643E-2</v>
      </c>
      <c r="H71" s="411">
        <f>compopeinc!CB63</f>
        <v>0.48992845496384757</v>
      </c>
      <c r="I71" s="412">
        <f>compopeinc!CC63</f>
        <v>1.9932637511613401E-2</v>
      </c>
      <c r="J71" s="170">
        <f>compopeinc!BN63</f>
        <v>0.20776036337792902</v>
      </c>
      <c r="K71" s="148">
        <f>compopeinc!BO63</f>
        <v>4.4656613862343875E-3</v>
      </c>
      <c r="L71" s="148">
        <f>compopeinc!BP63</f>
        <v>-1.0079280971453386E-4</v>
      </c>
      <c r="M71" s="148">
        <f>compopeinc!BQ63</f>
        <v>4.0754356105736633E-3</v>
      </c>
      <c r="N71" s="148">
        <f>compopeinc!BR63</f>
        <v>2.380680550913894E-3</v>
      </c>
      <c r="O71" s="148">
        <f>compopeinc!BS63</f>
        <v>4.2757782773392705E-2</v>
      </c>
      <c r="P71" s="148">
        <f>compopeinc!BT63</f>
        <v>0.14897234231296091</v>
      </c>
      <c r="Q71" s="136">
        <f>compopeinc!BU63</f>
        <v>5.2092726852473502E-3</v>
      </c>
      <c r="R71" s="106">
        <f>compopeinc!CD63</f>
        <v>0.4550078704637599</v>
      </c>
      <c r="S71" s="105">
        <f>compopeinc!CE63</f>
        <v>1.7319677352134022E-2</v>
      </c>
      <c r="T71" s="105">
        <f>compopeinc!CF63</f>
        <v>1.0399783537247131E-2</v>
      </c>
      <c r="U71" s="105">
        <f>compopeinc!CG63</f>
        <v>1.3390081613025018E-2</v>
      </c>
      <c r="V71" s="105">
        <f>compopeinc!CH63</f>
        <v>6.9799431477974849E-3</v>
      </c>
      <c r="W71" s="105">
        <f>compopeinc!CI63</f>
        <v>5.1238889316024938E-2</v>
      </c>
      <c r="X71" s="105">
        <f>compopeinc!CJ63</f>
        <v>0.34096461410071238</v>
      </c>
      <c r="Y71" s="134">
        <f>compopeinc!CK63</f>
        <v>1.4714863376540327E-2</v>
      </c>
      <c r="AB71" s="597">
        <f t="shared" si="0"/>
        <v>-1.1114008602319814E-9</v>
      </c>
      <c r="AC71" s="597">
        <f t="shared" si="1"/>
        <v>-1.9131679351858111E-8</v>
      </c>
      <c r="AD71" s="597">
        <f t="shared" si="2"/>
        <v>1.8020278602648432E-8</v>
      </c>
    </row>
    <row r="72" spans="1:30" x14ac:dyDescent="0.2">
      <c r="A72" s="137">
        <v>1975</v>
      </c>
      <c r="B72" s="149">
        <f>1-TB2b!B72</f>
        <v>0.6621353748008687</v>
      </c>
      <c r="C72" s="411">
        <f>compopeinc!BW64</f>
        <v>2.2230712080698822E-2</v>
      </c>
      <c r="D72" s="411">
        <f>compopeinc!BX64</f>
        <v>1.0643457665373557E-2</v>
      </c>
      <c r="E72" s="411">
        <f>compopeinc!BY64</f>
        <v>1.5711019239567747E-2</v>
      </c>
      <c r="F72" s="411">
        <f>compopeinc!BZ64</f>
        <v>9.243927701383825E-3</v>
      </c>
      <c r="G72" s="411">
        <f>compopeinc!CA64</f>
        <v>0.10082844694592552</v>
      </c>
      <c r="H72" s="411">
        <f>compopeinc!CB64</f>
        <v>0.48432021877513076</v>
      </c>
      <c r="I72" s="412">
        <f>compopeinc!CC64</f>
        <v>1.9157591506485463E-2</v>
      </c>
      <c r="J72" s="170">
        <f>compopeinc!BN64</f>
        <v>0.20551774639830001</v>
      </c>
      <c r="K72" s="148">
        <f>compopeinc!BO64</f>
        <v>4.5859998562889359E-3</v>
      </c>
      <c r="L72" s="148">
        <f>compopeinc!BP64</f>
        <v>-2.0605429433029343E-4</v>
      </c>
      <c r="M72" s="148">
        <f>compopeinc!BQ64</f>
        <v>3.6639279374135469E-3</v>
      </c>
      <c r="N72" s="148">
        <f>compopeinc!BR64</f>
        <v>2.2791461732936114E-3</v>
      </c>
      <c r="O72" s="148">
        <f>compopeinc!BS64</f>
        <v>4.4668455064599044E-2</v>
      </c>
      <c r="P72" s="148">
        <f>compopeinc!BT64</f>
        <v>0.14558009080247303</v>
      </c>
      <c r="Q72" s="136">
        <f>compopeinc!BU64</f>
        <v>4.9461954203690039E-3</v>
      </c>
      <c r="R72" s="106">
        <f>compopeinc!CD64</f>
        <v>0.4566176284025687</v>
      </c>
      <c r="S72" s="105">
        <f>compopeinc!CE64</f>
        <v>1.7644712224409886E-2</v>
      </c>
      <c r="T72" s="105">
        <f>compopeinc!CF64</f>
        <v>1.084951195970385E-2</v>
      </c>
      <c r="U72" s="105">
        <f>compopeinc!CG64</f>
        <v>1.20470913021542E-2</v>
      </c>
      <c r="V72" s="105">
        <f>compopeinc!CH64</f>
        <v>6.9647815280902137E-3</v>
      </c>
      <c r="W72" s="105">
        <f>compopeinc!CI64</f>
        <v>5.6159991881326476E-2</v>
      </c>
      <c r="X72" s="105">
        <f>compopeinc!CJ64</f>
        <v>0.33875104491405356</v>
      </c>
      <c r="Y72" s="134">
        <f>compopeinc!CK64</f>
        <v>1.4200479144720609E-2</v>
      </c>
      <c r="AB72" s="597">
        <f t="shared" si="0"/>
        <v>8.8630303096692842E-10</v>
      </c>
      <c r="AC72" s="597">
        <f t="shared" si="1"/>
        <v>-1.4561806871427052E-8</v>
      </c>
      <c r="AD72" s="597">
        <f t="shared" si="2"/>
        <v>1.5448109902393981E-8</v>
      </c>
    </row>
    <row r="73" spans="1:30" x14ac:dyDescent="0.2">
      <c r="A73" s="137">
        <v>1976</v>
      </c>
      <c r="B73" s="149">
        <f>1-TB2b!B73</f>
        <v>0.66132664239816563</v>
      </c>
      <c r="C73" s="411">
        <f>compopeinc!BW65</f>
        <v>2.3850488788063728E-2</v>
      </c>
      <c r="D73" s="411">
        <f>compopeinc!BX65</f>
        <v>1.0702534758552207E-2</v>
      </c>
      <c r="E73" s="411">
        <f>compopeinc!BY65</f>
        <v>1.3624805364569781E-2</v>
      </c>
      <c r="F73" s="411">
        <f>compopeinc!BZ65</f>
        <v>9.1808558886423697E-3</v>
      </c>
      <c r="G73" s="411">
        <f>compopeinc!CA65</f>
        <v>0.1054452013421816</v>
      </c>
      <c r="H73" s="411">
        <f>compopeinc!CB65</f>
        <v>0.47952949999121636</v>
      </c>
      <c r="I73" s="412">
        <f>compopeinc!CC65</f>
        <v>1.8993260903703495E-2</v>
      </c>
      <c r="J73" s="170">
        <f>compopeinc!BN65</f>
        <v>0.20479280685123058</v>
      </c>
      <c r="K73" s="148">
        <f>compopeinc!BO65</f>
        <v>4.833691718651778E-3</v>
      </c>
      <c r="L73" s="148">
        <f>compopeinc!BP65</f>
        <v>-4.205232518346147E-4</v>
      </c>
      <c r="M73" s="148">
        <f>compopeinc!BQ65</f>
        <v>3.1131670499506825E-3</v>
      </c>
      <c r="N73" s="148">
        <f>compopeinc!BR65</f>
        <v>2.2734479441481881E-3</v>
      </c>
      <c r="O73" s="148">
        <f>compopeinc!BS65</f>
        <v>4.5173214379773619E-2</v>
      </c>
      <c r="P73" s="148">
        <f>compopeinc!BT65</f>
        <v>0.14489350019644043</v>
      </c>
      <c r="Q73" s="136">
        <f>compopeinc!BU65</f>
        <v>4.9263435374431418E-3</v>
      </c>
      <c r="R73" s="106">
        <f>compopeinc!CD65</f>
        <v>0.45653383554693505</v>
      </c>
      <c r="S73" s="105">
        <f>compopeinc!CE65</f>
        <v>1.901679706941195E-2</v>
      </c>
      <c r="T73" s="105">
        <f>compopeinc!CF65</f>
        <v>1.1123058010386822E-2</v>
      </c>
      <c r="U73" s="105">
        <f>compopeinc!CG65</f>
        <v>1.0511638314619098E-2</v>
      </c>
      <c r="V73" s="105">
        <f>compopeinc!CH65</f>
        <v>6.9074079444941816E-3</v>
      </c>
      <c r="W73" s="105">
        <f>compopeinc!CI65</f>
        <v>6.0271986962407986E-2</v>
      </c>
      <c r="X73" s="105">
        <f>compopeinc!CJ65</f>
        <v>0.33464833133347421</v>
      </c>
      <c r="Y73" s="134">
        <f>compopeinc!CK65</f>
        <v>1.4054585827562072E-2</v>
      </c>
      <c r="AB73" s="597">
        <f t="shared" si="0"/>
        <v>-4.6387639285327964E-9</v>
      </c>
      <c r="AC73" s="597">
        <f t="shared" si="1"/>
        <v>-3.4723342645648358E-8</v>
      </c>
      <c r="AD73" s="597">
        <f t="shared" si="2"/>
        <v>3.0084578717115562E-8</v>
      </c>
    </row>
    <row r="74" spans="1:30" x14ac:dyDescent="0.2">
      <c r="A74" s="137">
        <v>1977</v>
      </c>
      <c r="B74" s="149">
        <f>1-TB2b!B74</f>
        <v>0.65979526081783746</v>
      </c>
      <c r="C74" s="411">
        <f>compopeinc!BW66</f>
        <v>2.4343668328269175E-2</v>
      </c>
      <c r="D74" s="411">
        <f>compopeinc!BX66</f>
        <v>1.0765753338479261E-2</v>
      </c>
      <c r="E74" s="411">
        <f>compopeinc!BY66</f>
        <v>1.0982061355327755E-2</v>
      </c>
      <c r="F74" s="411">
        <f>compopeinc!BZ66</f>
        <v>9.017306134978309E-3</v>
      </c>
      <c r="G74" s="411">
        <f>compopeinc!CA66</f>
        <v>0.10882230913760171</v>
      </c>
      <c r="H74" s="411">
        <f>compopeinc!CB66</f>
        <v>0.4770087304981932</v>
      </c>
      <c r="I74" s="412">
        <f>compopeinc!CC66</f>
        <v>1.8855432326116046E-2</v>
      </c>
      <c r="J74" s="170">
        <f>compopeinc!BN66</f>
        <v>0.20312459999009036</v>
      </c>
      <c r="K74" s="148">
        <f>compopeinc!BO66</f>
        <v>4.8528930550997273E-3</v>
      </c>
      <c r="L74" s="148">
        <f>compopeinc!BP66</f>
        <v>-6.5520490833076428E-4</v>
      </c>
      <c r="M74" s="148">
        <f>compopeinc!BQ66</f>
        <v>2.5559837619379966E-3</v>
      </c>
      <c r="N74" s="148">
        <f>compopeinc!BR66</f>
        <v>2.2349227551181627E-3</v>
      </c>
      <c r="O74" s="148">
        <f>compopeinc!BS66</f>
        <v>4.4948368706759334E-2</v>
      </c>
      <c r="P74" s="148">
        <f>compopeinc!BT66</f>
        <v>0.14432475368300399</v>
      </c>
      <c r="Q74" s="136">
        <f>compopeinc!BU66</f>
        <v>4.8628941202669921E-3</v>
      </c>
      <c r="R74" s="106">
        <f>compopeinc!CD66</f>
        <v>0.4566706608277471</v>
      </c>
      <c r="S74" s="105">
        <f>compopeinc!CE66</f>
        <v>1.9490775273169447E-2</v>
      </c>
      <c r="T74" s="105">
        <f>compopeinc!CF66</f>
        <v>1.1420958246810026E-2</v>
      </c>
      <c r="U74" s="105">
        <f>compopeinc!CG66</f>
        <v>8.426077593389758E-3</v>
      </c>
      <c r="V74" s="105">
        <f>compopeinc!CH66</f>
        <v>6.7823833798601463E-3</v>
      </c>
      <c r="W74" s="105">
        <f>compopeinc!CI66</f>
        <v>6.387394043084238E-2</v>
      </c>
      <c r="X74" s="105">
        <f>compopeinc!CJ66</f>
        <v>0.33269782746767451</v>
      </c>
      <c r="Y74" s="134">
        <f>compopeinc!CK66</f>
        <v>1.3978687553363732E-2</v>
      </c>
      <c r="AB74" s="597">
        <f t="shared" si="0"/>
        <v>-3.0112801141513046E-10</v>
      </c>
      <c r="AC74" s="597">
        <f t="shared" si="1"/>
        <v>-1.1183765080691188E-8</v>
      </c>
      <c r="AD74" s="597">
        <f t="shared" si="2"/>
        <v>1.0882637124787209E-8</v>
      </c>
    </row>
    <row r="75" spans="1:30" x14ac:dyDescent="0.2">
      <c r="A75" s="137">
        <v>1978</v>
      </c>
      <c r="B75" s="149">
        <f>1-TB2b!B75</f>
        <v>0.65999686876710051</v>
      </c>
      <c r="C75" s="411">
        <f>compopeinc!BW67</f>
        <v>2.3921159755821986E-2</v>
      </c>
      <c r="D75" s="411">
        <f>compopeinc!BX67</f>
        <v>1.0869829086329046E-2</v>
      </c>
      <c r="E75" s="411">
        <f>compopeinc!BY67</f>
        <v>9.4194556798202767E-3</v>
      </c>
      <c r="F75" s="411">
        <f>compopeinc!BZ67</f>
        <v>8.9102663884260691E-3</v>
      </c>
      <c r="G75" s="411">
        <f>compopeinc!CA67</f>
        <v>0.11183258744545754</v>
      </c>
      <c r="H75" s="411">
        <f>compopeinc!CB67</f>
        <v>0.47603576525049818</v>
      </c>
      <c r="I75" s="412">
        <f>compopeinc!CC67</f>
        <v>1.9007803213313197E-2</v>
      </c>
      <c r="J75" s="170">
        <f>compopeinc!BN67</f>
        <v>0.20282757712822175</v>
      </c>
      <c r="K75" s="148">
        <f>compopeinc!BO67</f>
        <v>4.7251755000696782E-3</v>
      </c>
      <c r="L75" s="148">
        <f>compopeinc!BP67</f>
        <v>-6.6921782292538035E-4</v>
      </c>
      <c r="M75" s="148">
        <f>compopeinc!BQ67</f>
        <v>2.0597876670438997E-3</v>
      </c>
      <c r="N75" s="148">
        <f>compopeinc!BR67</f>
        <v>2.1424419329454381E-3</v>
      </c>
      <c r="O75" s="148">
        <f>compopeinc!BS67</f>
        <v>4.4621114013954133E-2</v>
      </c>
      <c r="P75" s="148">
        <f>compopeinc!BT67</f>
        <v>0.14516957978312672</v>
      </c>
      <c r="Q75" s="136">
        <f>compopeinc!BU67</f>
        <v>4.7786718998015371E-3</v>
      </c>
      <c r="R75" s="106">
        <f>compopeinc!CD67</f>
        <v>0.45716929163887876</v>
      </c>
      <c r="S75" s="105">
        <f>compopeinc!CE67</f>
        <v>1.9195984255752307E-2</v>
      </c>
      <c r="T75" s="105">
        <f>compopeinc!CF67</f>
        <v>1.1539046909254426E-2</v>
      </c>
      <c r="U75" s="105">
        <f>compopeinc!CG67</f>
        <v>7.3596680127763769E-3</v>
      </c>
      <c r="V75" s="105">
        <f>compopeinc!CH67</f>
        <v>6.7678244554806311E-3</v>
      </c>
      <c r="W75" s="105">
        <f>compopeinc!CI67</f>
        <v>6.721147343150341E-2</v>
      </c>
      <c r="X75" s="105">
        <f>compopeinc!CJ67</f>
        <v>0.33088413411827367</v>
      </c>
      <c r="Y75" s="134">
        <f>compopeinc!CK67</f>
        <v>1.4211182662609472E-2</v>
      </c>
      <c r="AB75" s="597">
        <f t="shared" ref="AB75:AB110" si="3">B75-SUM(C75:I75)</f>
        <v>1.9474342138892098E-9</v>
      </c>
      <c r="AC75" s="597">
        <f t="shared" ref="AC75:AC110" si="4">J75-SUM(K75:Q75)</f>
        <v>2.41542057466404E-8</v>
      </c>
      <c r="AD75" s="597">
        <f t="shared" ref="AD75:AD110" si="5">R75-SUM(S75:Y75)</f>
        <v>-2.2206771532751191E-8</v>
      </c>
    </row>
    <row r="76" spans="1:30" x14ac:dyDescent="0.2">
      <c r="A76" s="141">
        <v>1979</v>
      </c>
      <c r="B76" s="151">
        <f>1-TB2b!B76</f>
        <v>0.65792664885520935</v>
      </c>
      <c r="C76" s="511">
        <f>compopeinc!BW68</f>
        <v>2.0429767668247223E-2</v>
      </c>
      <c r="D76" s="511">
        <f>compopeinc!BX68</f>
        <v>1.162120298249647E-2</v>
      </c>
      <c r="E76" s="511">
        <f>compopeinc!BY68</f>
        <v>7.3802373372018337E-3</v>
      </c>
      <c r="F76" s="511">
        <f>compopeinc!BZ68</f>
        <v>8.4262564778327942E-3</v>
      </c>
      <c r="G76" s="511">
        <f>compopeinc!CA68</f>
        <v>0.11471411399543285</v>
      </c>
      <c r="H76" s="511">
        <f>compopeinc!CB68</f>
        <v>0.47709737989453987</v>
      </c>
      <c r="I76" s="512">
        <f>compopeinc!CC68</f>
        <v>1.8257725133016531E-2</v>
      </c>
      <c r="J76" s="171">
        <f>compopeinc!BN68</f>
        <v>0.20357149839401245</v>
      </c>
      <c r="K76" s="150">
        <f>compopeinc!BO68</f>
        <v>4.0500536561012268E-3</v>
      </c>
      <c r="L76" s="150">
        <f>compopeinc!BP68</f>
        <v>-3.7052598781883717E-4</v>
      </c>
      <c r="M76" s="150">
        <f>compopeinc!BQ68</f>
        <v>1.5032105147838593E-3</v>
      </c>
      <c r="N76" s="150">
        <f>compopeinc!BR68</f>
        <v>2.0076297223567963E-3</v>
      </c>
      <c r="O76" s="150">
        <f>compopeinc!BS68</f>
        <v>4.5092673972249031E-2</v>
      </c>
      <c r="P76" s="150">
        <f>compopeinc!BT68</f>
        <v>0.14669611142529365</v>
      </c>
      <c r="Q76" s="140">
        <f>compopeinc!BU68</f>
        <v>4.5923718665707332E-3</v>
      </c>
      <c r="R76" s="109">
        <f>compopeinc!CD68</f>
        <v>0.4543551504611969</v>
      </c>
      <c r="S76" s="108">
        <f>compopeinc!CE68</f>
        <v>1.6379714012145996E-2</v>
      </c>
      <c r="T76" s="108">
        <f>compopeinc!CF68</f>
        <v>1.1991728970315307E-2</v>
      </c>
      <c r="U76" s="108">
        <f>compopeinc!CG68</f>
        <v>5.8770268224179745E-3</v>
      </c>
      <c r="V76" s="108">
        <f>compopeinc!CH68</f>
        <v>6.4186267554759979E-3</v>
      </c>
      <c r="W76" s="108">
        <f>compopeinc!CI68</f>
        <v>6.9621440023183823E-2</v>
      </c>
      <c r="X76" s="108">
        <f>compopeinc!CJ68</f>
        <v>0.33042335246651944</v>
      </c>
      <c r="Y76" s="138">
        <f>compopeinc!CK68</f>
        <v>1.3643269269172573E-2</v>
      </c>
      <c r="AB76" s="597">
        <f t="shared" si="3"/>
        <v>-3.4633558243513107E-8</v>
      </c>
      <c r="AC76" s="597">
        <f t="shared" si="4"/>
        <v>-2.6775524020195007E-8</v>
      </c>
      <c r="AD76" s="597">
        <f t="shared" si="5"/>
        <v>-7.8580342233181E-9</v>
      </c>
    </row>
    <row r="77" spans="1:30" x14ac:dyDescent="0.2">
      <c r="A77" s="137">
        <v>1980</v>
      </c>
      <c r="B77" s="149">
        <f>1-TB2b!B77</f>
        <v>0.66226202249526978</v>
      </c>
      <c r="C77" s="411">
        <f>compopeinc!BW69</f>
        <v>1.767229288816452E-2</v>
      </c>
      <c r="D77" s="411">
        <f>compopeinc!BX69</f>
        <v>1.5321664977818727E-2</v>
      </c>
      <c r="E77" s="411">
        <f>compopeinc!BY69</f>
        <v>7.1296775713562965E-3</v>
      </c>
      <c r="F77" s="411">
        <f>compopeinc!BZ69</f>
        <v>8.5075832903385162E-3</v>
      </c>
      <c r="G77" s="411">
        <f>compopeinc!CA69</f>
        <v>0.11820605862885714</v>
      </c>
      <c r="H77" s="411">
        <f>compopeinc!CB69</f>
        <v>0.47760921366696596</v>
      </c>
      <c r="I77" s="412">
        <f>compopeinc!CC69</f>
        <v>1.7815550563881372E-2</v>
      </c>
      <c r="J77" s="170">
        <f>compopeinc!BN69</f>
        <v>0.20070034265518188</v>
      </c>
      <c r="K77" s="148">
        <f>compopeinc!BO69</f>
        <v>3.386281430721283E-3</v>
      </c>
      <c r="L77" s="148">
        <f>compopeinc!BP69</f>
        <v>-1.116518396884203E-4</v>
      </c>
      <c r="M77" s="148">
        <f>compopeinc!BQ69</f>
        <v>1.3075508177280426E-3</v>
      </c>
      <c r="N77" s="148">
        <f>compopeinc!BR69</f>
        <v>2.1419692784547806E-3</v>
      </c>
      <c r="O77" s="148">
        <f>compopeinc!BS69</f>
        <v>4.6591810882091522E-2</v>
      </c>
      <c r="P77" s="148">
        <f>compopeinc!BT69</f>
        <v>0.14265066638974214</v>
      </c>
      <c r="Q77" s="136">
        <f>compopeinc!BU69</f>
        <v>4.7337536475274564E-3</v>
      </c>
      <c r="R77" s="106">
        <f>compopeinc!CD69</f>
        <v>0.46156167984008789</v>
      </c>
      <c r="S77" s="105">
        <f>compopeinc!CE69</f>
        <v>1.4286011457443237E-2</v>
      </c>
      <c r="T77" s="105">
        <f>compopeinc!CF69</f>
        <v>1.5433316817507148E-2</v>
      </c>
      <c r="U77" s="105">
        <f>compopeinc!CG69</f>
        <v>5.8221267536282539E-3</v>
      </c>
      <c r="V77" s="105">
        <f>compopeinc!CH69</f>
        <v>6.3656140118837357E-3</v>
      </c>
      <c r="W77" s="105">
        <f>compopeinc!CI69</f>
        <v>7.1614247746765614E-2</v>
      </c>
      <c r="X77" s="105">
        <f>compopeinc!CJ69</f>
        <v>0.33497252435945024</v>
      </c>
      <c r="Y77" s="134">
        <f>compopeinc!CK69</f>
        <v>1.3067819834127537E-2</v>
      </c>
      <c r="AB77" s="597">
        <f t="shared" si="3"/>
        <v>-1.909211277961731E-8</v>
      </c>
      <c r="AC77" s="597">
        <f t="shared" si="4"/>
        <v>-3.795139491558075E-8</v>
      </c>
      <c r="AD77" s="597">
        <f t="shared" si="5"/>
        <v>1.885928213596344E-8</v>
      </c>
    </row>
    <row r="78" spans="1:30" x14ac:dyDescent="0.2">
      <c r="A78" s="137">
        <v>1981</v>
      </c>
      <c r="B78" s="149">
        <f>1-TB2b!B78</f>
        <v>0.65750786662101746</v>
      </c>
      <c r="C78" s="411">
        <f>compopeinc!BW70</f>
        <v>1.7018739134073257E-2</v>
      </c>
      <c r="D78" s="411">
        <f>compopeinc!BX70</f>
        <v>1.716690743342042E-2</v>
      </c>
      <c r="E78" s="411">
        <f>compopeinc!BY70</f>
        <v>6.9691669195890427E-3</v>
      </c>
      <c r="F78" s="411">
        <f>compopeinc!BZ70</f>
        <v>8.3233807235956192E-3</v>
      </c>
      <c r="G78" s="411">
        <f>compopeinc!CA70</f>
        <v>0.12064626626670361</v>
      </c>
      <c r="H78" s="411">
        <f>compopeinc!CB70</f>
        <v>0.47050397688000722</v>
      </c>
      <c r="I78" s="412">
        <f>compopeinc!CC70</f>
        <v>1.6879427866644422E-2</v>
      </c>
      <c r="J78" s="170">
        <f>compopeinc!BN70</f>
        <v>0.19652456045150757</v>
      </c>
      <c r="K78" s="148">
        <f>compopeinc!BO70</f>
        <v>3.3498257398605347E-3</v>
      </c>
      <c r="L78" s="148">
        <f>compopeinc!BP70</f>
        <v>2.9343483038246632E-4</v>
      </c>
      <c r="M78" s="148">
        <f>compopeinc!BQ70</f>
        <v>1.416768878698349E-3</v>
      </c>
      <c r="N78" s="148">
        <f>compopeinc!BR70</f>
        <v>2.1125935018062592E-3</v>
      </c>
      <c r="O78" s="148">
        <f>compopeinc!BS70</f>
        <v>4.6034988015890121E-2</v>
      </c>
      <c r="P78" s="148">
        <f>compopeinc!BT70</f>
        <v>0.13881443408759067</v>
      </c>
      <c r="Q78" s="136">
        <f>compopeinc!BU70</f>
        <v>4.5025202867226832E-3</v>
      </c>
      <c r="R78" s="106">
        <f>compopeinc!CD70</f>
        <v>0.46098330616950989</v>
      </c>
      <c r="S78" s="105">
        <f>compopeinc!CE70</f>
        <v>1.3668913394212723E-2</v>
      </c>
      <c r="T78" s="105">
        <f>compopeinc!CF70</f>
        <v>1.6873472603037953E-2</v>
      </c>
      <c r="U78" s="105">
        <f>compopeinc!CG70</f>
        <v>5.5523980408906937E-3</v>
      </c>
      <c r="V78" s="105">
        <f>compopeinc!CH70</f>
        <v>6.21078722178936E-3</v>
      </c>
      <c r="W78" s="105">
        <f>compopeinc!CI70</f>
        <v>7.4611278250813484E-2</v>
      </c>
      <c r="X78" s="105">
        <f>compopeinc!CJ70</f>
        <v>0.33170174787498596</v>
      </c>
      <c r="Y78" s="134">
        <f>compopeinc!CK70</f>
        <v>1.2364702497352324E-2</v>
      </c>
      <c r="AB78" s="597">
        <f t="shared" si="3"/>
        <v>1.3969838619232178E-9</v>
      </c>
      <c r="AC78" s="597">
        <f t="shared" si="4"/>
        <v>-4.8894435167312622E-9</v>
      </c>
      <c r="AD78" s="597">
        <f t="shared" si="5"/>
        <v>6.28642737865448E-9</v>
      </c>
    </row>
    <row r="79" spans="1:30" x14ac:dyDescent="0.2">
      <c r="A79" s="137">
        <v>1982</v>
      </c>
      <c r="B79" s="135">
        <f>1-TB2b!B79</f>
        <v>0.65483403205871582</v>
      </c>
      <c r="C79" s="411">
        <f>compopeinc!BW71</f>
        <v>1.3559978455305099E-2</v>
      </c>
      <c r="D79" s="411">
        <f>compopeinc!BX71</f>
        <v>1.8935820204205811E-2</v>
      </c>
      <c r="E79" s="411">
        <f>compopeinc!BY71</f>
        <v>6.9194938987493515E-3</v>
      </c>
      <c r="F79" s="411">
        <f>compopeinc!BZ71</f>
        <v>8.3852801471948624E-3</v>
      </c>
      <c r="G79" s="411">
        <f>compopeinc!CA71</f>
        <v>0.13222196465358138</v>
      </c>
      <c r="H79" s="411">
        <f>compopeinc!CB71</f>
        <v>0.45865212322611482</v>
      </c>
      <c r="I79" s="412">
        <f>compopeinc!CC71</f>
        <v>1.6159391613415171E-2</v>
      </c>
      <c r="J79" s="170">
        <f>compopeinc!BN71</f>
        <v>0.19082707166671753</v>
      </c>
      <c r="K79" s="136">
        <f>compopeinc!BO71</f>
        <v>2.7772150933742523E-3</v>
      </c>
      <c r="L79" s="136">
        <f>compopeinc!BP71</f>
        <v>-3.9552873931825161E-4</v>
      </c>
      <c r="M79" s="136">
        <f>compopeinc!BQ71</f>
        <v>1.0397788137197495E-3</v>
      </c>
      <c r="N79" s="136">
        <f>compopeinc!BR71</f>
        <v>2.3998301476240158E-3</v>
      </c>
      <c r="O79" s="136">
        <f>compopeinc!BS71</f>
        <v>4.8228887841105461E-2</v>
      </c>
      <c r="P79" s="136">
        <f>compopeinc!BT71</f>
        <v>0.13204298433138897</v>
      </c>
      <c r="Q79" s="136">
        <f>compopeinc!BU71</f>
        <v>4.7339472524924129E-3</v>
      </c>
      <c r="R79" s="106">
        <f>compopeinc!CD71</f>
        <v>0.46400696039199829</v>
      </c>
      <c r="S79" s="105">
        <f>compopeinc!CE71</f>
        <v>1.0782763361930847E-2</v>
      </c>
      <c r="T79" s="105">
        <f>compopeinc!CF71</f>
        <v>1.9331348943524063E-2</v>
      </c>
      <c r="U79" s="105">
        <f>compopeinc!CG71</f>
        <v>5.8797150850296021E-3</v>
      </c>
      <c r="V79" s="105">
        <f>compopeinc!CH71</f>
        <v>5.9854499995708466E-3</v>
      </c>
      <c r="W79" s="105">
        <f>compopeinc!CI71</f>
        <v>8.399307681247592E-2</v>
      </c>
      <c r="X79" s="105">
        <f>compopeinc!CJ71</f>
        <v>0.32660643307458459</v>
      </c>
      <c r="Y79" s="134">
        <f>compopeinc!CK71</f>
        <v>1.1428150181064019E-2</v>
      </c>
      <c r="AB79" s="597">
        <f t="shared" si="3"/>
        <v>-2.0139850676059723E-8</v>
      </c>
      <c r="AC79" s="597">
        <f t="shared" si="4"/>
        <v>-4.3073669075965881E-8</v>
      </c>
      <c r="AD79" s="597">
        <f t="shared" si="5"/>
        <v>2.2933818399906158E-8</v>
      </c>
    </row>
    <row r="80" spans="1:30" x14ac:dyDescent="0.2">
      <c r="A80" s="137">
        <v>1983</v>
      </c>
      <c r="B80" s="135">
        <f>1-TB2b!B80</f>
        <v>0.64825516939163208</v>
      </c>
      <c r="C80" s="411">
        <f>compopeinc!BW72</f>
        <v>1.4277394860982895E-2</v>
      </c>
      <c r="D80" s="411">
        <f>compopeinc!BX72</f>
        <v>1.5692151500843465E-2</v>
      </c>
      <c r="E80" s="411">
        <f>compopeinc!BY72</f>
        <v>6.512003019452095E-3</v>
      </c>
      <c r="F80" s="411">
        <f>compopeinc!BZ72</f>
        <v>8.2907220348715782E-3</v>
      </c>
      <c r="G80" s="411">
        <f>compopeinc!CA72</f>
        <v>0.13818206172436476</v>
      </c>
      <c r="H80" s="411">
        <f>compopeinc!CB72</f>
        <v>0.44819859620219982</v>
      </c>
      <c r="I80" s="412">
        <f>compopeinc!CC72</f>
        <v>1.7102278582389021E-2</v>
      </c>
      <c r="J80" s="170">
        <f>compopeinc!BN72</f>
        <v>0.18283230066299438</v>
      </c>
      <c r="K80" s="136">
        <f>compopeinc!BO72</f>
        <v>2.7345903217792511E-3</v>
      </c>
      <c r="L80" s="136">
        <f>compopeinc!BP72</f>
        <v>-1.682712696492672E-3</v>
      </c>
      <c r="M80" s="136">
        <f>compopeinc!BQ72</f>
        <v>1.0389275848865509E-3</v>
      </c>
      <c r="N80" s="136">
        <f>compopeinc!BR72</f>
        <v>2.3687761276960373E-3</v>
      </c>
      <c r="O80" s="136">
        <f>compopeinc!BS72</f>
        <v>4.6663299202919006E-2</v>
      </c>
      <c r="P80" s="136">
        <f>compopeinc!BT72</f>
        <v>0.12660497759135214</v>
      </c>
      <c r="Q80" s="136">
        <f>compopeinc!BU72</f>
        <v>5.1044751271441657E-3</v>
      </c>
      <c r="R80" s="106">
        <f>compopeinc!CD72</f>
        <v>0.4654228687286377</v>
      </c>
      <c r="S80" s="105">
        <f>compopeinc!CE72</f>
        <v>1.1542804539203644E-2</v>
      </c>
      <c r="T80" s="105">
        <f>compopeinc!CF72</f>
        <v>1.7374864197336137E-2</v>
      </c>
      <c r="U80" s="105">
        <f>compopeinc!CG72</f>
        <v>5.4730754345655441E-3</v>
      </c>
      <c r="V80" s="105">
        <f>compopeinc!CH72</f>
        <v>5.9219459071755409E-3</v>
      </c>
      <c r="W80" s="105">
        <f>compopeinc!CI72</f>
        <v>9.1518762521445751E-2</v>
      </c>
      <c r="X80" s="105">
        <f>compopeinc!CJ72</f>
        <v>0.32158434932062802</v>
      </c>
      <c r="Y80" s="134">
        <f>compopeinc!CK72</f>
        <v>1.2007072745464467E-2</v>
      </c>
      <c r="AB80" s="597">
        <f t="shared" si="3"/>
        <v>-3.8533471524715424E-8</v>
      </c>
      <c r="AC80" s="597">
        <f t="shared" si="4"/>
        <v>-3.2596290083786172E-8</v>
      </c>
      <c r="AD80" s="597">
        <f t="shared" si="5"/>
        <v>-5.9371814131736755E-9</v>
      </c>
    </row>
    <row r="81" spans="1:30" x14ac:dyDescent="0.2">
      <c r="A81" s="137">
        <v>1984</v>
      </c>
      <c r="B81" s="135">
        <f>1-TB2b!B81</f>
        <v>0.63596713542938232</v>
      </c>
      <c r="C81" s="411">
        <f>compopeinc!BW73</f>
        <v>1.4260347932577133E-2</v>
      </c>
      <c r="D81" s="411">
        <f>compopeinc!BX73</f>
        <v>1.297696540132165E-2</v>
      </c>
      <c r="E81" s="411">
        <f>compopeinc!BY73</f>
        <v>5.487244576215744E-3</v>
      </c>
      <c r="F81" s="411">
        <f>compopeinc!BZ73</f>
        <v>8.1888549029827118E-3</v>
      </c>
      <c r="G81" s="411">
        <f>compopeinc!CA73</f>
        <v>0.13454508315771818</v>
      </c>
      <c r="H81" s="411">
        <f>compopeinc!CB73</f>
        <v>0.44306324219721693</v>
      </c>
      <c r="I81" s="412">
        <f>compopeinc!CC73</f>
        <v>1.7445378169237198E-2</v>
      </c>
      <c r="J81" s="170">
        <f>compopeinc!BN73</f>
        <v>0.179271399974823</v>
      </c>
      <c r="K81" s="136">
        <f>compopeinc!BO73</f>
        <v>2.5867708027362823E-3</v>
      </c>
      <c r="L81" s="136">
        <f>compopeinc!BP73</f>
        <v>-3.3598234876990318E-3</v>
      </c>
      <c r="M81" s="136">
        <f>compopeinc!BQ73</f>
        <v>6.2990561127662659E-4</v>
      </c>
      <c r="N81" s="136">
        <f>compopeinc!BR73</f>
        <v>2.1250545978546143E-3</v>
      </c>
      <c r="O81" s="136">
        <f>compopeinc!BS73</f>
        <v>4.2627541348338127E-2</v>
      </c>
      <c r="P81" s="136">
        <f>compopeinc!BT73</f>
        <v>0.12997867935896795</v>
      </c>
      <c r="Q81" s="136">
        <f>compopeinc!BU73</f>
        <v>4.6832074820907892E-3</v>
      </c>
      <c r="R81" s="106">
        <f>compopeinc!CD73</f>
        <v>0.45669573545455933</v>
      </c>
      <c r="S81" s="105">
        <f>compopeinc!CE73</f>
        <v>1.1673577129840851E-2</v>
      </c>
      <c r="T81" s="105">
        <f>compopeinc!CF73</f>
        <v>1.6336788889020681E-2</v>
      </c>
      <c r="U81" s="105">
        <f>compopeinc!CG73</f>
        <v>4.8573389649391174E-3</v>
      </c>
      <c r="V81" s="105">
        <f>compopeinc!CH73</f>
        <v>6.0638003051280975E-3</v>
      </c>
      <c r="W81" s="105">
        <f>compopeinc!CI73</f>
        <v>9.1917541809380054E-2</v>
      </c>
      <c r="X81" s="105">
        <f>compopeinc!CJ73</f>
        <v>0.31309958342456246</v>
      </c>
      <c r="Y81" s="134">
        <f>compopeinc!CK73</f>
        <v>1.2747150100832941E-2</v>
      </c>
      <c r="AB81" s="597">
        <f t="shared" si="3"/>
        <v>1.909211277961731E-8</v>
      </c>
      <c r="AC81" s="597">
        <f t="shared" si="4"/>
        <v>6.4261257648468018E-8</v>
      </c>
      <c r="AD81" s="597">
        <f t="shared" si="5"/>
        <v>-4.5169144868850708E-8</v>
      </c>
    </row>
    <row r="82" spans="1:30" x14ac:dyDescent="0.2">
      <c r="A82" s="137">
        <v>1985</v>
      </c>
      <c r="B82" s="135">
        <f>1-TB2b!B82</f>
        <v>0.63502371311187744</v>
      </c>
      <c r="C82" s="411">
        <f>compopeinc!BW74</f>
        <v>1.2790471315383911E-2</v>
      </c>
      <c r="D82" s="411">
        <f>compopeinc!BX74</f>
        <v>8.8576208800077438E-3</v>
      </c>
      <c r="E82" s="411">
        <f>compopeinc!BY74</f>
        <v>3.879268653690815E-3</v>
      </c>
      <c r="F82" s="411">
        <f>compopeinc!BZ74</f>
        <v>8.362259715795517E-3</v>
      </c>
      <c r="G82" s="411">
        <f>compopeinc!CA74</f>
        <v>0.1394801433198154</v>
      </c>
      <c r="H82" s="411">
        <f>compopeinc!CB74</f>
        <v>0.44370761068102471</v>
      </c>
      <c r="I82" s="412">
        <f>compopeinc!CC74</f>
        <v>1.7946318522723992E-2</v>
      </c>
      <c r="J82" s="170">
        <f>compopeinc!BN74</f>
        <v>0.17796444892883301</v>
      </c>
      <c r="K82" s="136">
        <f>compopeinc!BO74</f>
        <v>2.245001494884491E-3</v>
      </c>
      <c r="L82" s="136">
        <f>compopeinc!BP74</f>
        <v>-4.5414445921778679E-3</v>
      </c>
      <c r="M82" s="136">
        <f>compopeinc!BQ74</f>
        <v>1.1763907968997955E-4</v>
      </c>
      <c r="N82" s="136">
        <f>compopeinc!BR74</f>
        <v>2.3486185818910599E-3</v>
      </c>
      <c r="O82" s="136">
        <f>compopeinc!BS74</f>
        <v>4.2091056704521179E-2</v>
      </c>
      <c r="P82" s="136">
        <f>compopeinc!BT74</f>
        <v>0.13049175687783895</v>
      </c>
      <c r="Q82" s="136">
        <f>compopeinc!BU74</f>
        <v>5.211810537636888E-3</v>
      </c>
      <c r="R82" s="106">
        <f>compopeinc!CD74</f>
        <v>0.45705926418304443</v>
      </c>
      <c r="S82" s="105">
        <f>compopeinc!CE74</f>
        <v>1.054546982049942E-2</v>
      </c>
      <c r="T82" s="105">
        <f>compopeinc!CF74</f>
        <v>1.3399065472185612E-2</v>
      </c>
      <c r="U82" s="105">
        <f>compopeinc!CG74</f>
        <v>3.7616295740008354E-3</v>
      </c>
      <c r="V82" s="105">
        <f>compopeinc!CH74</f>
        <v>6.0136411339044571E-3</v>
      </c>
      <c r="W82" s="105">
        <f>compopeinc!CI74</f>
        <v>9.7389086615294218E-2</v>
      </c>
      <c r="X82" s="105">
        <f>compopeinc!CJ74</f>
        <v>0.31321819557486286</v>
      </c>
      <c r="Y82" s="134">
        <f>compopeinc!CK74</f>
        <v>1.2732166213409984E-2</v>
      </c>
      <c r="AB82" s="597">
        <f t="shared" si="3"/>
        <v>2.0023435354232788E-8</v>
      </c>
      <c r="AC82" s="597">
        <f t="shared" si="4"/>
        <v>1.0244548320770264E-8</v>
      </c>
      <c r="AD82" s="597">
        <f t="shared" si="5"/>
        <v>9.7788870334625244E-9</v>
      </c>
    </row>
    <row r="83" spans="1:30" x14ac:dyDescent="0.2">
      <c r="A83" s="137">
        <v>1986</v>
      </c>
      <c r="B83" s="135">
        <f>1-TB2b!B83</f>
        <v>0.6379970908164978</v>
      </c>
      <c r="C83" s="411">
        <f>compopeinc!BW75</f>
        <v>1.2053728103637695E-2</v>
      </c>
      <c r="D83" s="411">
        <f>compopeinc!BX75</f>
        <v>7.6188800157979131E-3</v>
      </c>
      <c r="E83" s="411">
        <f>compopeinc!BY75</f>
        <v>2.0410967990756035E-3</v>
      </c>
      <c r="F83" s="411">
        <f>compopeinc!BZ75</f>
        <v>8.3838291466236115E-3</v>
      </c>
      <c r="G83" s="411">
        <f>compopeinc!CA75</f>
        <v>0.13901492767035961</v>
      </c>
      <c r="H83" s="411">
        <f>compopeinc!CB75</f>
        <v>0.44972403064354727</v>
      </c>
      <c r="I83" s="412">
        <f>compopeinc!CC75</f>
        <v>1.9160625562226082E-2</v>
      </c>
      <c r="J83" s="170">
        <f>compopeinc!BN75</f>
        <v>0.17620056867599487</v>
      </c>
      <c r="K83" s="136">
        <f>compopeinc!BO75</f>
        <v>2.0506903529167175E-3</v>
      </c>
      <c r="L83" s="136">
        <f>compopeinc!BP75</f>
        <v>-5.3701705764979124E-3</v>
      </c>
      <c r="M83" s="136">
        <f>compopeinc!BQ75</f>
        <v>-2.4119764566421509E-4</v>
      </c>
      <c r="N83" s="136">
        <f>compopeinc!BR75</f>
        <v>2.3587755858898163E-3</v>
      </c>
      <c r="O83" s="136">
        <f>compopeinc!BS75</f>
        <v>4.2618140578269958E-2</v>
      </c>
      <c r="P83" s="136">
        <f>compopeinc!BT75</f>
        <v>0.12922818035479483</v>
      </c>
      <c r="Q83" s="136">
        <f>compopeinc!BU75</f>
        <v>5.5561344266325547E-3</v>
      </c>
      <c r="R83" s="106">
        <f>compopeinc!CD75</f>
        <v>0.46179652214050293</v>
      </c>
      <c r="S83" s="105">
        <f>compopeinc!CE75</f>
        <v>1.0003037750720978E-2</v>
      </c>
      <c r="T83" s="105">
        <f>compopeinc!CF75</f>
        <v>1.2989050592295825E-2</v>
      </c>
      <c r="U83" s="105">
        <f>compopeinc!CG75</f>
        <v>2.2822944447398186E-3</v>
      </c>
      <c r="V83" s="105">
        <f>compopeinc!CH75</f>
        <v>6.0250535607337952E-3</v>
      </c>
      <c r="W83" s="105">
        <f>compopeinc!CI75</f>
        <v>9.6396787092089653E-2</v>
      </c>
      <c r="X83" s="105">
        <f>compopeinc!CJ75</f>
        <v>0.32049409879829877</v>
      </c>
      <c r="Y83" s="134">
        <f>compopeinc!CK75</f>
        <v>1.360624262604721E-2</v>
      </c>
      <c r="AB83" s="597">
        <f t="shared" si="3"/>
        <v>-2.7124769985675812E-8</v>
      </c>
      <c r="AC83" s="597">
        <f t="shared" si="4"/>
        <v>1.5599653124809265E-8</v>
      </c>
      <c r="AD83" s="597">
        <f t="shared" si="5"/>
        <v>-4.2724423110485077E-8</v>
      </c>
    </row>
    <row r="84" spans="1:30" x14ac:dyDescent="0.2">
      <c r="A84" s="137">
        <v>1987</v>
      </c>
      <c r="B84" s="135">
        <f>1-TB2b!B84</f>
        <v>0.62865614891052246</v>
      </c>
      <c r="C84" s="411">
        <f>compopeinc!BW76</f>
        <v>1.2979172170162201E-2</v>
      </c>
      <c r="D84" s="411">
        <f>compopeinc!BX76</f>
        <v>3.6108228377997875E-3</v>
      </c>
      <c r="E84" s="411">
        <f>compopeinc!BY76</f>
        <v>2.6644375175237656E-3</v>
      </c>
      <c r="F84" s="411">
        <f>compopeinc!BZ76</f>
        <v>7.9784346744418144E-3</v>
      </c>
      <c r="G84" s="411">
        <f>compopeinc!CA76</f>
        <v>0.13315819017589092</v>
      </c>
      <c r="H84" s="411">
        <f>compopeinc!CB76</f>
        <v>0.44812150189294092</v>
      </c>
      <c r="I84" s="412">
        <f>compopeinc!CC76</f>
        <v>2.0143562167747091E-2</v>
      </c>
      <c r="J84" s="170">
        <f>compopeinc!BN76</f>
        <v>0.17332464456558228</v>
      </c>
      <c r="K84" s="136">
        <f>compopeinc!BO76</f>
        <v>2.3537762463092804E-3</v>
      </c>
      <c r="L84" s="136">
        <f>compopeinc!BP76</f>
        <v>-4.6708313748240471E-3</v>
      </c>
      <c r="M84" s="136">
        <f>compopeinc!BQ76</f>
        <v>-5.7283788919448853E-5</v>
      </c>
      <c r="N84" s="136">
        <f>compopeinc!BR76</f>
        <v>2.3211631923913956E-3</v>
      </c>
      <c r="O84" s="136">
        <f>compopeinc!BS76</f>
        <v>4.0603166446089745E-2</v>
      </c>
      <c r="P84" s="136">
        <f>compopeinc!BT76</f>
        <v>0.12668768570411038</v>
      </c>
      <c r="Q84" s="136">
        <f>compopeinc!BU76</f>
        <v>6.0869467200057618E-3</v>
      </c>
      <c r="R84" s="106">
        <f>compopeinc!CD76</f>
        <v>0.45533150434494019</v>
      </c>
      <c r="S84" s="105">
        <f>compopeinc!CE76</f>
        <v>1.0625395923852921E-2</v>
      </c>
      <c r="T84" s="105">
        <f>compopeinc!CF76</f>
        <v>8.2816542126238346E-3</v>
      </c>
      <c r="U84" s="105">
        <f>compopeinc!CG76</f>
        <v>2.7217213064432144E-3</v>
      </c>
      <c r="V84" s="105">
        <f>compopeinc!CH76</f>
        <v>5.6572714820504189E-3</v>
      </c>
      <c r="W84" s="105">
        <f>compopeinc!CI76</f>
        <v>9.2555023729801178E-2</v>
      </c>
      <c r="X84" s="105">
        <f>compopeinc!CJ76</f>
        <v>0.32142124853137111</v>
      </c>
      <c r="Y84" s="134">
        <f>compopeinc!CK76</f>
        <v>1.406918310520075E-2</v>
      </c>
      <c r="AB84" s="597">
        <f t="shared" si="3"/>
        <v>2.7474015951156616E-8</v>
      </c>
      <c r="AC84" s="597">
        <f t="shared" si="4"/>
        <v>2.1420419216156006E-8</v>
      </c>
      <c r="AD84" s="597">
        <f t="shared" si="5"/>
        <v>6.0535967350006104E-9</v>
      </c>
    </row>
    <row r="85" spans="1:30" x14ac:dyDescent="0.2">
      <c r="A85" s="137">
        <v>1988</v>
      </c>
      <c r="B85" s="135">
        <f>1-TB2b!B85</f>
        <v>0.61174839735031128</v>
      </c>
      <c r="C85" s="411">
        <f>compopeinc!BW77</f>
        <v>1.194491982460022E-2</v>
      </c>
      <c r="D85" s="411">
        <f>compopeinc!BX77</f>
        <v>1.8262261291965842E-3</v>
      </c>
      <c r="E85" s="411">
        <f>compopeinc!BY77</f>
        <v>2.9826350510120392E-3</v>
      </c>
      <c r="F85" s="411">
        <f>compopeinc!BZ77</f>
        <v>7.9812910407781601E-3</v>
      </c>
      <c r="G85" s="411">
        <f>compopeinc!CA77</f>
        <v>0.12921211356297135</v>
      </c>
      <c r="H85" s="411">
        <f>compopeinc!CB77</f>
        <v>0.43773668763366058</v>
      </c>
      <c r="I85" s="412">
        <f>compopeinc!CC77</f>
        <v>2.0064510953160961E-2</v>
      </c>
      <c r="J85" s="170">
        <f>compopeinc!BN77</f>
        <v>0.16843849420547485</v>
      </c>
      <c r="K85" s="136">
        <f>compopeinc!BO77</f>
        <v>2.3466870188713074E-3</v>
      </c>
      <c r="L85" s="136">
        <f>compopeinc!BP77</f>
        <v>-5.1516210660338402E-3</v>
      </c>
      <c r="M85" s="136">
        <f>compopeinc!BQ77</f>
        <v>3.4413114190101624E-4</v>
      </c>
      <c r="N85" s="136">
        <f>compopeinc!BR77</f>
        <v>2.4233385920524597E-3</v>
      </c>
      <c r="O85" s="136">
        <f>compopeinc!BS77</f>
        <v>3.8677772507071495E-2</v>
      </c>
      <c r="P85" s="136">
        <f>compopeinc!BT77</f>
        <v>0.12343886378677224</v>
      </c>
      <c r="Q85" s="136">
        <f>compopeinc!BU77</f>
        <v>6.3593399199690986E-3</v>
      </c>
      <c r="R85" s="106">
        <f>compopeinc!CD77</f>
        <v>0.44330990314483643</v>
      </c>
      <c r="S85" s="105">
        <f>compopeinc!CE77</f>
        <v>9.5982328057289124E-3</v>
      </c>
      <c r="T85" s="105">
        <f>compopeinc!CF77</f>
        <v>6.9778471952304244E-3</v>
      </c>
      <c r="U85" s="105">
        <f>compopeinc!CG77</f>
        <v>2.6385039091110229E-3</v>
      </c>
      <c r="V85" s="105">
        <f>compopeinc!CH77</f>
        <v>5.5579524487257004E-3</v>
      </c>
      <c r="W85" s="105">
        <f>compopeinc!CI77</f>
        <v>9.0534341055899858E-2</v>
      </c>
      <c r="X85" s="105">
        <f>compopeinc!CJ77</f>
        <v>0.31427780527389537</v>
      </c>
      <c r="Y85" s="134">
        <f>compopeinc!CK77</f>
        <v>1.3725189606184823E-2</v>
      </c>
      <c r="AB85" s="597">
        <f t="shared" si="3"/>
        <v>1.3154931366443634E-8</v>
      </c>
      <c r="AC85" s="597">
        <f t="shared" si="4"/>
        <v>-1.7695128917694092E-8</v>
      </c>
      <c r="AD85" s="597">
        <f t="shared" si="5"/>
        <v>3.0850060284137726E-8</v>
      </c>
    </row>
    <row r="86" spans="1:30" x14ac:dyDescent="0.2">
      <c r="A86" s="137">
        <v>1989</v>
      </c>
      <c r="B86" s="135">
        <f>1-TB2b!B86</f>
        <v>0.615803062915802</v>
      </c>
      <c r="C86" s="411">
        <f>compopeinc!BW78</f>
        <v>1.2520845979452133E-2</v>
      </c>
      <c r="D86" s="411">
        <f>compopeinc!BX78</f>
        <v>1.5198242617771029E-3</v>
      </c>
      <c r="E86" s="411">
        <f>compopeinc!BY78</f>
        <v>3.1333696097135544E-3</v>
      </c>
      <c r="F86" s="411">
        <f>compopeinc!BZ78</f>
        <v>8.2274880260229111E-3</v>
      </c>
      <c r="G86" s="411">
        <f>compopeinc!CA78</f>
        <v>0.12919503590092063</v>
      </c>
      <c r="H86" s="411">
        <f>compopeinc!CB78</f>
        <v>0.44067127517344246</v>
      </c>
      <c r="I86" s="412">
        <f>compopeinc!CC78</f>
        <v>2.0535215000493445E-2</v>
      </c>
      <c r="J86" s="170">
        <f>compopeinc!BN78</f>
        <v>0.16934573650360107</v>
      </c>
      <c r="K86" s="136">
        <f>compopeinc!BO78</f>
        <v>2.4230629205703735E-3</v>
      </c>
      <c r="L86" s="136">
        <f>compopeinc!BP78</f>
        <v>-5.8572422713041306E-3</v>
      </c>
      <c r="M86" s="136">
        <f>compopeinc!BQ78</f>
        <v>4.8852525651454926E-4</v>
      </c>
      <c r="N86" s="136">
        <f>compopeinc!BR78</f>
        <v>2.5156158953905106E-3</v>
      </c>
      <c r="O86" s="136">
        <f>compopeinc!BS78</f>
        <v>3.8772407919168472E-2</v>
      </c>
      <c r="P86" s="136">
        <f>compopeinc!BT78</f>
        <v>0.12443984672675579</v>
      </c>
      <c r="Q86" s="136">
        <f>compopeinc!BU78</f>
        <v>6.5635330950215591E-3</v>
      </c>
      <c r="R86" s="106">
        <f>compopeinc!CD78</f>
        <v>0.44645732641220093</v>
      </c>
      <c r="S86" s="105">
        <f>compopeinc!CE78</f>
        <v>1.009778305888176E-2</v>
      </c>
      <c r="T86" s="105">
        <f>compopeinc!CF78</f>
        <v>7.3770665330812335E-3</v>
      </c>
      <c r="U86" s="105">
        <f>compopeinc!CG78</f>
        <v>2.6448443531990051E-3</v>
      </c>
      <c r="V86" s="105">
        <f>compopeinc!CH78</f>
        <v>5.7118721306324005E-3</v>
      </c>
      <c r="W86" s="105">
        <f>compopeinc!CI78</f>
        <v>9.0422627981752157E-2</v>
      </c>
      <c r="X86" s="105">
        <f>compopeinc!CJ78</f>
        <v>0.31620974857002954</v>
      </c>
      <c r="Y86" s="134">
        <f>compopeinc!CK78</f>
        <v>1.3993361782128996E-2</v>
      </c>
      <c r="AB86" s="597">
        <f t="shared" si="3"/>
        <v>8.9639796696516783E-9</v>
      </c>
      <c r="AC86" s="597">
        <f t="shared" si="4"/>
        <v>-1.3038516044616699E-8</v>
      </c>
      <c r="AD86" s="597">
        <f t="shared" si="5"/>
        <v>2.200249582529068E-8</v>
      </c>
    </row>
    <row r="87" spans="1:30" x14ac:dyDescent="0.2">
      <c r="A87" s="147">
        <v>1990</v>
      </c>
      <c r="B87" s="146">
        <f>1-TB2b!B87</f>
        <v>0.61583355069160461</v>
      </c>
      <c r="C87" s="509">
        <f>compopeinc!BW79</f>
        <v>1.2241195887327194E-2</v>
      </c>
      <c r="D87" s="509">
        <f>compopeinc!BX79</f>
        <v>-9.5114146824926138E-4</v>
      </c>
      <c r="E87" s="509">
        <f>compopeinc!BY79</f>
        <v>3.8465484976768494E-3</v>
      </c>
      <c r="F87" s="509">
        <f>compopeinc!BZ79</f>
        <v>8.0983415246009827E-3</v>
      </c>
      <c r="G87" s="509">
        <f>compopeinc!CA79</f>
        <v>0.12945822579786181</v>
      </c>
      <c r="H87" s="509">
        <f>compopeinc!CB79</f>
        <v>0.44342395556451464</v>
      </c>
      <c r="I87" s="510">
        <f>compopeinc!CC79</f>
        <v>1.9716418485029717E-2</v>
      </c>
      <c r="J87" s="173">
        <f>compopeinc!BN79</f>
        <v>0.16807335615158081</v>
      </c>
      <c r="K87" s="145">
        <f>compopeinc!BO79</f>
        <v>2.4079233407974243E-3</v>
      </c>
      <c r="L87" s="145">
        <f>compopeinc!BP79</f>
        <v>-7.4721537530422211E-3</v>
      </c>
      <c r="M87" s="145">
        <f>compopeinc!BQ79</f>
        <v>2.5399401783943176E-4</v>
      </c>
      <c r="N87" s="145">
        <f>compopeinc!BR79</f>
        <v>2.5115311145782471E-3</v>
      </c>
      <c r="O87" s="145">
        <f>compopeinc!BS79</f>
        <v>3.8590912707149982E-2</v>
      </c>
      <c r="P87" s="145">
        <f>compopeinc!BT79</f>
        <v>0.12544731026208858</v>
      </c>
      <c r="Q87" s="145">
        <f>compopeinc!BU79</f>
        <v>6.3338431187822458E-3</v>
      </c>
      <c r="R87" s="112">
        <f>compopeinc!CD79</f>
        <v>0.4477601945400238</v>
      </c>
      <c r="S87" s="111">
        <f>compopeinc!CE79</f>
        <v>9.8332725465297699E-3</v>
      </c>
      <c r="T87" s="111">
        <f>compopeinc!CF79</f>
        <v>6.5210122847929597E-3</v>
      </c>
      <c r="U87" s="111">
        <f>compopeinc!CG79</f>
        <v>3.5925544798374176E-3</v>
      </c>
      <c r="V87" s="111">
        <f>compopeinc!CH79</f>
        <v>5.5868104100227356E-3</v>
      </c>
      <c r="W87" s="111">
        <f>compopeinc!CI79</f>
        <v>9.0867313090711832E-2</v>
      </c>
      <c r="X87" s="111">
        <f>compopeinc!CJ79</f>
        <v>0.31795549754753366</v>
      </c>
      <c r="Y87" s="172">
        <f>compopeinc!CK79</f>
        <v>1.3403723121139863E-2</v>
      </c>
      <c r="AB87" s="597">
        <f t="shared" si="3"/>
        <v>6.4028427004814148E-9</v>
      </c>
      <c r="AC87" s="597">
        <f t="shared" si="4"/>
        <v>-4.6566128730773926E-9</v>
      </c>
      <c r="AD87" s="597">
        <f t="shared" si="5"/>
        <v>1.1059455573558807E-8</v>
      </c>
    </row>
    <row r="88" spans="1:30" x14ac:dyDescent="0.2">
      <c r="A88" s="137">
        <v>1991</v>
      </c>
      <c r="B88" s="135">
        <f>1-TB2b!B88</f>
        <v>0.61766147613525391</v>
      </c>
      <c r="C88" s="411">
        <f>compopeinc!BW80</f>
        <v>1.3730164617300034E-2</v>
      </c>
      <c r="D88" s="411">
        <f>compopeinc!BX80</f>
        <v>-5.2737048827111721E-3</v>
      </c>
      <c r="E88" s="411">
        <f>compopeinc!BY80</f>
        <v>5.1833000034093857E-3</v>
      </c>
      <c r="F88" s="411">
        <f>compopeinc!BZ80</f>
        <v>7.7661164104938507E-3</v>
      </c>
      <c r="G88" s="411">
        <f>compopeinc!CA80</f>
        <v>0.13207262149080634</v>
      </c>
      <c r="H88" s="411">
        <f>compopeinc!CB80</f>
        <v>0.44518569481219961</v>
      </c>
      <c r="I88" s="412">
        <f>compopeinc!CC80</f>
        <v>1.8997317211368572E-2</v>
      </c>
      <c r="J88" s="170">
        <f>compopeinc!BN80</f>
        <v>0.16600269079208374</v>
      </c>
      <c r="K88" s="136">
        <f>compopeinc!BO80</f>
        <v>2.6882551610469818E-3</v>
      </c>
      <c r="L88" s="136">
        <f>compopeinc!BP80</f>
        <v>-9.4673437997698784E-3</v>
      </c>
      <c r="M88" s="136">
        <f>compopeinc!BQ80</f>
        <v>7.1287341415882111E-4</v>
      </c>
      <c r="N88" s="136">
        <f>compopeinc!BR80</f>
        <v>2.4572163820266724E-3</v>
      </c>
      <c r="O88" s="136">
        <f>compopeinc!BS80</f>
        <v>3.9321392774581909E-2</v>
      </c>
      <c r="P88" s="136">
        <f>compopeinc!BT80</f>
        <v>0.12404611521335286</v>
      </c>
      <c r="Q88" s="136">
        <f>compopeinc!BU80</f>
        <v>6.2441658142026006E-3</v>
      </c>
      <c r="R88" s="106">
        <f>compopeinc!CD80</f>
        <v>0.45165878534317017</v>
      </c>
      <c r="S88" s="105">
        <f>compopeinc!CE80</f>
        <v>1.1041909456253052E-2</v>
      </c>
      <c r="T88" s="105">
        <f>compopeinc!CF80</f>
        <v>4.1936389170587063E-3</v>
      </c>
      <c r="U88" s="105">
        <f>compopeinc!CG80</f>
        <v>4.4704265892505646E-3</v>
      </c>
      <c r="V88" s="105">
        <f>compopeinc!CH80</f>
        <v>5.3089000284671783E-3</v>
      </c>
      <c r="W88" s="105">
        <f>compopeinc!CI80</f>
        <v>9.2751228716224432E-2</v>
      </c>
      <c r="X88" s="105">
        <f>compopeinc!CJ80</f>
        <v>0.32111169121812044</v>
      </c>
      <c r="Y88" s="134">
        <f>compopeinc!CK80</f>
        <v>1.2781039777892226E-2</v>
      </c>
      <c r="AB88" s="597">
        <f t="shared" si="3"/>
        <v>-3.3527612686157227E-8</v>
      </c>
      <c r="AC88" s="597">
        <f t="shared" si="4"/>
        <v>1.583248379621871E-8</v>
      </c>
      <c r="AD88" s="597">
        <f t="shared" si="5"/>
        <v>-4.9360096454620361E-8</v>
      </c>
    </row>
    <row r="89" spans="1:30" x14ac:dyDescent="0.2">
      <c r="A89" s="137">
        <v>1992</v>
      </c>
      <c r="B89" s="135">
        <f>1-TB2b!B89</f>
        <v>0.60706847906112671</v>
      </c>
      <c r="C89" s="411">
        <f>compopeinc!BW81</f>
        <v>1.3426013290882111E-2</v>
      </c>
      <c r="D89" s="411">
        <f>compopeinc!BX81</f>
        <v>-8.1415742170065641E-3</v>
      </c>
      <c r="E89" s="411">
        <f>compopeinc!BY81</f>
        <v>7.2287004441022873E-3</v>
      </c>
      <c r="F89" s="411">
        <f>compopeinc!BZ81</f>
        <v>7.5779054313898087E-3</v>
      </c>
      <c r="G89" s="411">
        <f>compopeinc!CA81</f>
        <v>0.12978124991059303</v>
      </c>
      <c r="H89" s="411">
        <f>compopeinc!CB81</f>
        <v>0.4379409092483395</v>
      </c>
      <c r="I89" s="412">
        <f>compopeinc!CC81</f>
        <v>1.9255292880786055E-2</v>
      </c>
      <c r="J89" s="170">
        <f>compopeinc!BN81</f>
        <v>0.15871649980545044</v>
      </c>
      <c r="K89" s="136">
        <f>compopeinc!BO81</f>
        <v>2.4905465543270111E-3</v>
      </c>
      <c r="L89" s="136">
        <f>compopeinc!BP81</f>
        <v>-1.080261031165719E-2</v>
      </c>
      <c r="M89" s="136">
        <f>compopeinc!BQ81</f>
        <v>1.5731118619441986E-3</v>
      </c>
      <c r="N89" s="136">
        <f>compopeinc!BR81</f>
        <v>2.3037083446979523E-3</v>
      </c>
      <c r="O89" s="136">
        <f>compopeinc!BS81</f>
        <v>3.9584018290042877E-2</v>
      </c>
      <c r="P89" s="136">
        <f>compopeinc!BT81</f>
        <v>0.11739982535879309</v>
      </c>
      <c r="Q89" s="136">
        <f>compopeinc!BU81</f>
        <v>6.1678973789960709E-3</v>
      </c>
      <c r="R89" s="106">
        <f>compopeinc!CD81</f>
        <v>0.44835197925567627</v>
      </c>
      <c r="S89" s="105">
        <f>compopeinc!CE81</f>
        <v>1.0935466736555099E-2</v>
      </c>
      <c r="T89" s="105">
        <f>compopeinc!CF81</f>
        <v>2.6610360946506262E-3</v>
      </c>
      <c r="U89" s="105">
        <f>compopeinc!CG81</f>
        <v>5.6555885821580887E-3</v>
      </c>
      <c r="V89" s="105">
        <f>compopeinc!CH81</f>
        <v>5.2741970866918564E-3</v>
      </c>
      <c r="W89" s="105">
        <f>compopeinc!CI81</f>
        <v>9.0197231620550156E-2</v>
      </c>
      <c r="X89" s="105">
        <f>compopeinc!CJ81</f>
        <v>0.32051104115912582</v>
      </c>
      <c r="Y89" s="134">
        <f>compopeinc!CK81</f>
        <v>1.3117438232210636E-2</v>
      </c>
      <c r="AB89" s="597">
        <f t="shared" si="3"/>
        <v>-1.7927959561347961E-8</v>
      </c>
      <c r="AC89" s="597">
        <f t="shared" si="4"/>
        <v>2.3283064365386963E-9</v>
      </c>
      <c r="AD89" s="597">
        <f t="shared" si="5"/>
        <v>-2.0256265997886658E-8</v>
      </c>
    </row>
    <row r="90" spans="1:30" x14ac:dyDescent="0.2">
      <c r="A90" s="137">
        <v>1993</v>
      </c>
      <c r="B90" s="135">
        <f>1-TB2b!B90</f>
        <v>0.61051470041275024</v>
      </c>
      <c r="C90" s="411">
        <f>compopeinc!BW82</f>
        <v>1.4274090528488159E-2</v>
      </c>
      <c r="D90" s="411">
        <f>compopeinc!BX82</f>
        <v>-9.6470416756346822E-3</v>
      </c>
      <c r="E90" s="411">
        <f>compopeinc!BY82</f>
        <v>1.0637536644935608E-2</v>
      </c>
      <c r="F90" s="411">
        <f>compopeinc!BZ82</f>
        <v>7.3640849441289902E-3</v>
      </c>
      <c r="G90" s="411">
        <f>compopeinc!CA82</f>
        <v>0.13077394897118211</v>
      </c>
      <c r="H90" s="411">
        <f>compopeinc!CB82</f>
        <v>0.43788249534224444</v>
      </c>
      <c r="I90" s="412">
        <f>compopeinc!CC82</f>
        <v>1.9229589731941919E-2</v>
      </c>
      <c r="J90" s="170">
        <f>compopeinc!BN82</f>
        <v>0.1600569486618042</v>
      </c>
      <c r="K90" s="136">
        <f>compopeinc!BO82</f>
        <v>2.5571770966053009E-3</v>
      </c>
      <c r="L90" s="136">
        <f>compopeinc!BP82</f>
        <v>-1.0885543655604124E-2</v>
      </c>
      <c r="M90" s="136">
        <f>compopeinc!BQ82</f>
        <v>2.5545693933963776E-3</v>
      </c>
      <c r="N90" s="136">
        <f>compopeinc!BR82</f>
        <v>2.3673418909311295E-3</v>
      </c>
      <c r="O90" s="136">
        <f>compopeinc!BS82</f>
        <v>3.9153622463345528E-2</v>
      </c>
      <c r="P90" s="136">
        <f>compopeinc!BT82</f>
        <v>0.11775796634237173</v>
      </c>
      <c r="Q90" s="136">
        <f>compopeinc!BU82</f>
        <v>6.5517932446777487E-3</v>
      </c>
      <c r="R90" s="106">
        <f>compopeinc!CD82</f>
        <v>0.45045775175094604</v>
      </c>
      <c r="S90" s="105">
        <f>compopeinc!CE82</f>
        <v>1.1716913431882858E-2</v>
      </c>
      <c r="T90" s="105">
        <f>compopeinc!CF82</f>
        <v>1.2385019799694419E-3</v>
      </c>
      <c r="U90" s="105">
        <f>compopeinc!CG82</f>
        <v>8.0829672515392303E-3</v>
      </c>
      <c r="V90" s="105">
        <f>compopeinc!CH82</f>
        <v>4.9967430531978607E-3</v>
      </c>
      <c r="W90" s="105">
        <f>compopeinc!CI82</f>
        <v>9.162032650783658E-2</v>
      </c>
      <c r="X90" s="105">
        <f>compopeinc!CJ82</f>
        <v>0.3200813040501066</v>
      </c>
      <c r="Y90" s="134">
        <f>compopeinc!CK82</f>
        <v>1.2721021437030262E-2</v>
      </c>
      <c r="AB90" s="597">
        <f t="shared" si="3"/>
        <v>-4.0745362639427185E-9</v>
      </c>
      <c r="AC90" s="597">
        <f t="shared" si="4"/>
        <v>2.1886080503463745E-8</v>
      </c>
      <c r="AD90" s="597">
        <f t="shared" si="5"/>
        <v>-2.5960616767406464E-8</v>
      </c>
    </row>
    <row r="91" spans="1:30" x14ac:dyDescent="0.2">
      <c r="A91" s="137">
        <v>1994</v>
      </c>
      <c r="B91" s="135">
        <f>1-TB2b!B91</f>
        <v>0.61021986603736877</v>
      </c>
      <c r="C91" s="411">
        <f>compopeinc!BW83</f>
        <v>1.4497056603431702E-2</v>
      </c>
      <c r="D91" s="411">
        <f>compopeinc!BX83</f>
        <v>-1.04705560952425E-2</v>
      </c>
      <c r="E91" s="411">
        <f>compopeinc!BY83</f>
        <v>1.3698387891054153E-2</v>
      </c>
      <c r="F91" s="411">
        <f>compopeinc!BZ83</f>
        <v>7.4786730110645294E-3</v>
      </c>
      <c r="G91" s="411">
        <f>compopeinc!CA83</f>
        <v>0.13196178362704813</v>
      </c>
      <c r="H91" s="411">
        <f>compopeinc!CB83</f>
        <v>0.4335935073412745</v>
      </c>
      <c r="I91" s="412">
        <f>compopeinc!CC83</f>
        <v>1.9460969188085341E-2</v>
      </c>
      <c r="J91" s="170">
        <f>compopeinc!BN83</f>
        <v>0.16022080183029175</v>
      </c>
      <c r="K91" s="136">
        <f>compopeinc!BO83</f>
        <v>2.5573223829269409E-3</v>
      </c>
      <c r="L91" s="136">
        <f>compopeinc!BP83</f>
        <v>-1.0788362473249435E-2</v>
      </c>
      <c r="M91" s="136">
        <f>compopeinc!BQ83</f>
        <v>3.3661238849163055E-3</v>
      </c>
      <c r="N91" s="136">
        <f>compopeinc!BR83</f>
        <v>2.378467470407486E-3</v>
      </c>
      <c r="O91" s="136">
        <f>compopeinc!BS83</f>
        <v>3.8382724858820438E-2</v>
      </c>
      <c r="P91" s="136">
        <f>compopeinc!BT83</f>
        <v>0.11780848237568477</v>
      </c>
      <c r="Q91" s="136">
        <f>compopeinc!BU83</f>
        <v>6.5159958333339358E-3</v>
      </c>
      <c r="R91" s="106">
        <f>compopeinc!CD83</f>
        <v>0.44999906420707703</v>
      </c>
      <c r="S91" s="105">
        <f>compopeinc!CE83</f>
        <v>1.1939734220504761E-2</v>
      </c>
      <c r="T91" s="105">
        <f>compopeinc!CF83</f>
        <v>3.1780637800693512E-4</v>
      </c>
      <c r="U91" s="105">
        <f>compopeinc!CG83</f>
        <v>1.0332264006137848E-2</v>
      </c>
      <c r="V91" s="105">
        <f>compopeinc!CH83</f>
        <v>5.1002055406570435E-3</v>
      </c>
      <c r="W91" s="105">
        <f>compopeinc!CI83</f>
        <v>9.3579058768227696E-2</v>
      </c>
      <c r="X91" s="105">
        <f>compopeinc!CJ83</f>
        <v>0.31574773008667262</v>
      </c>
      <c r="Y91" s="134">
        <f>compopeinc!CK83</f>
        <v>1.2982268233668508E-2</v>
      </c>
      <c r="AB91" s="597">
        <f t="shared" si="3"/>
        <v>4.4470652937889099E-8</v>
      </c>
      <c r="AC91" s="597">
        <f t="shared" si="4"/>
        <v>4.749745133314498E-8</v>
      </c>
      <c r="AD91" s="597">
        <f t="shared" si="5"/>
        <v>-3.0267983675003052E-9</v>
      </c>
    </row>
    <row r="92" spans="1:30" x14ac:dyDescent="0.2">
      <c r="A92" s="137">
        <v>1995</v>
      </c>
      <c r="B92" s="135">
        <f>1-TB2b!B92</f>
        <v>0.60237464308738708</v>
      </c>
      <c r="C92" s="411">
        <f>compopeinc!BW84</f>
        <v>1.4834150671958923E-2</v>
      </c>
      <c r="D92" s="411">
        <f>compopeinc!BX84</f>
        <v>-1.2415277538821101E-2</v>
      </c>
      <c r="E92" s="411">
        <f>compopeinc!BY84</f>
        <v>1.3894891366362572E-2</v>
      </c>
      <c r="F92" s="411">
        <f>compopeinc!BZ84</f>
        <v>7.4612163007259369E-3</v>
      </c>
      <c r="G92" s="411">
        <f>compopeinc!CA84</f>
        <v>0.13248631823807955</v>
      </c>
      <c r="H92" s="411">
        <f>compopeinc!CB84</f>
        <v>0.42656947728131711</v>
      </c>
      <c r="I92" s="412">
        <f>compopeinc!CC84</f>
        <v>1.9543872588530173E-2</v>
      </c>
      <c r="J92" s="170">
        <f>compopeinc!BN84</f>
        <v>0.15635144710540771</v>
      </c>
      <c r="K92" s="136">
        <f>compopeinc!BO84</f>
        <v>2.5520846247673035E-3</v>
      </c>
      <c r="L92" s="136">
        <f>compopeinc!BP84</f>
        <v>-1.2013801373541355E-2</v>
      </c>
      <c r="M92" s="136">
        <f>compopeinc!BQ84</f>
        <v>3.0305050313472748E-3</v>
      </c>
      <c r="N92" s="136">
        <f>compopeinc!BR84</f>
        <v>2.288471907377243E-3</v>
      </c>
      <c r="O92" s="136">
        <f>compopeinc!BS84</f>
        <v>3.7112610414624214E-2</v>
      </c>
      <c r="P92" s="136">
        <f>compopeinc!BT84</f>
        <v>0.11706490956321704</v>
      </c>
      <c r="Q92" s="136">
        <f>compopeinc!BU84</f>
        <v>6.3166455171967846E-3</v>
      </c>
      <c r="R92" s="106">
        <f>compopeinc!CD84</f>
        <v>0.44602319598197937</v>
      </c>
      <c r="S92" s="105">
        <f>compopeinc!CE84</f>
        <v>1.228206604719162E-2</v>
      </c>
      <c r="T92" s="105">
        <f>compopeinc!CF84</f>
        <v>-4.0147616527974606E-4</v>
      </c>
      <c r="U92" s="105">
        <f>compopeinc!CG84</f>
        <v>1.0864386335015297E-2</v>
      </c>
      <c r="V92" s="105">
        <f>compopeinc!CH84</f>
        <v>5.1727443933486938E-3</v>
      </c>
      <c r="W92" s="105">
        <f>compopeinc!CI84</f>
        <v>9.5373707823455334E-2</v>
      </c>
      <c r="X92" s="105">
        <f>compopeinc!CJ84</f>
        <v>0.30947606577750308</v>
      </c>
      <c r="Y92" s="134">
        <f>compopeinc!CK84</f>
        <v>1.3255729011930392E-2</v>
      </c>
      <c r="AB92" s="597">
        <f t="shared" si="3"/>
        <v>-5.8207660913467407E-9</v>
      </c>
      <c r="AC92" s="597">
        <f t="shared" si="4"/>
        <v>2.1420419216156006E-8</v>
      </c>
      <c r="AD92" s="597">
        <f t="shared" si="5"/>
        <v>-2.7241185307502747E-8</v>
      </c>
    </row>
    <row r="93" spans="1:30" x14ac:dyDescent="0.2">
      <c r="A93" s="137">
        <v>1996</v>
      </c>
      <c r="B93" s="135">
        <f>1-TB2b!B93</f>
        <v>0.59321513772010803</v>
      </c>
      <c r="C93" s="411">
        <f>compopeinc!BW85</f>
        <v>1.4523278921842575E-2</v>
      </c>
      <c r="D93" s="411">
        <f>compopeinc!BX85</f>
        <v>-1.3768593547865748E-2</v>
      </c>
      <c r="E93" s="411">
        <f>compopeinc!BY85</f>
        <v>1.4935152605175972E-2</v>
      </c>
      <c r="F93" s="411">
        <f>compopeinc!BZ85</f>
        <v>7.4269771575927734E-3</v>
      </c>
      <c r="G93" s="411">
        <f>compopeinc!CA85</f>
        <v>0.13135777274146676</v>
      </c>
      <c r="H93" s="411">
        <f>compopeinc!CB85</f>
        <v>0.41876768144758453</v>
      </c>
      <c r="I93" s="412">
        <f>compopeinc!CC85</f>
        <v>1.9972851397674182E-2</v>
      </c>
      <c r="J93" s="170">
        <f>compopeinc!BN85</f>
        <v>0.15379607677459717</v>
      </c>
      <c r="K93" s="136">
        <f>compopeinc!BO85</f>
        <v>2.4615898728370667E-3</v>
      </c>
      <c r="L93" s="136">
        <f>compopeinc!BP85</f>
        <v>-1.197753706946969E-2</v>
      </c>
      <c r="M93" s="136">
        <f>compopeinc!BQ85</f>
        <v>3.4814793616533279E-3</v>
      </c>
      <c r="N93" s="136">
        <f>compopeinc!BR85</f>
        <v>2.1418295800685883E-3</v>
      </c>
      <c r="O93" s="136">
        <f>compopeinc!BS85</f>
        <v>3.6160907708108425E-2</v>
      </c>
      <c r="P93" s="136">
        <f>compopeinc!BT85</f>
        <v>0.11540885743509871</v>
      </c>
      <c r="Q93" s="136">
        <f>compopeinc!BU85</f>
        <v>6.1189075111235955E-3</v>
      </c>
      <c r="R93" s="106">
        <f>compopeinc!CD85</f>
        <v>0.43941906094551086</v>
      </c>
      <c r="S93" s="105">
        <f>compopeinc!CE85</f>
        <v>1.2061689049005508E-2</v>
      </c>
      <c r="T93" s="105">
        <f>compopeinc!CF85</f>
        <v>-1.7910564783960581E-3</v>
      </c>
      <c r="U93" s="105">
        <f>compopeinc!CG85</f>
        <v>1.1453673243522644E-2</v>
      </c>
      <c r="V93" s="105">
        <f>compopeinc!CH85</f>
        <v>5.2851475775241852E-3</v>
      </c>
      <c r="W93" s="105">
        <f>compopeinc!CI85</f>
        <v>9.5196865033358335E-2</v>
      </c>
      <c r="X93" s="105">
        <f>compopeinc!CJ85</f>
        <v>0.303341256945386</v>
      </c>
      <c r="Y93" s="134">
        <f>compopeinc!CK85</f>
        <v>1.3871510953650412E-2</v>
      </c>
      <c r="AB93" s="597">
        <f t="shared" si="3"/>
        <v>1.6996637097754785E-8</v>
      </c>
      <c r="AC93" s="597">
        <f t="shared" si="4"/>
        <v>4.2375177145004272E-8</v>
      </c>
      <c r="AD93" s="597">
        <f t="shared" si="5"/>
        <v>-2.537854015827179E-8</v>
      </c>
    </row>
    <row r="94" spans="1:30" x14ac:dyDescent="0.2">
      <c r="A94" s="137">
        <v>1997</v>
      </c>
      <c r="B94" s="135">
        <f>1-TB2b!B94</f>
        <v>0.58624255657196045</v>
      </c>
      <c r="C94" s="411">
        <f>compopeinc!BW86</f>
        <v>1.5016652643680573E-2</v>
      </c>
      <c r="D94" s="411">
        <f>compopeinc!BX86</f>
        <v>-1.2937119696289301E-2</v>
      </c>
      <c r="E94" s="411">
        <f>compopeinc!BY86</f>
        <v>1.504287775605917E-2</v>
      </c>
      <c r="F94" s="411">
        <f>compopeinc!BZ86</f>
        <v>7.3390007019042969E-3</v>
      </c>
      <c r="G94" s="411">
        <f>compopeinc!CA86</f>
        <v>0.12890746165066957</v>
      </c>
      <c r="H94" s="411">
        <f>compopeinc!CB86</f>
        <v>0.41304982581635163</v>
      </c>
      <c r="I94" s="412">
        <f>compopeinc!CC86</f>
        <v>1.982382556895565E-2</v>
      </c>
      <c r="J94" s="170">
        <f>compopeinc!BN86</f>
        <v>0.15169960260391235</v>
      </c>
      <c r="K94" s="136">
        <f>compopeinc!BO86</f>
        <v>2.4377405643463135E-3</v>
      </c>
      <c r="L94" s="136">
        <f>compopeinc!BP86</f>
        <v>-1.1543041095137596E-2</v>
      </c>
      <c r="M94" s="136">
        <f>compopeinc!BQ86</f>
        <v>3.0829701572656631E-3</v>
      </c>
      <c r="N94" s="136">
        <f>compopeinc!BR86</f>
        <v>2.1190308034420013E-3</v>
      </c>
      <c r="O94" s="136">
        <f>compopeinc!BS86</f>
        <v>3.4396755509078503E-2</v>
      </c>
      <c r="P94" s="136">
        <f>compopeinc!BT86</f>
        <v>0.11509497548497793</v>
      </c>
      <c r="Q94" s="136">
        <f>compopeinc!BU86</f>
        <v>6.1111627980363617E-3</v>
      </c>
      <c r="R94" s="106">
        <f>compopeinc!CD86</f>
        <v>0.4345429539680481</v>
      </c>
      <c r="S94" s="105">
        <f>compopeinc!CE86</f>
        <v>1.2578912079334259E-2</v>
      </c>
      <c r="T94" s="105">
        <f>compopeinc!CF86</f>
        <v>-1.3940786011517048E-3</v>
      </c>
      <c r="U94" s="105">
        <f>compopeinc!CG86</f>
        <v>1.1959907598793507E-2</v>
      </c>
      <c r="V94" s="105">
        <f>compopeinc!CH86</f>
        <v>5.2199698984622955E-3</v>
      </c>
      <c r="W94" s="105">
        <f>compopeinc!CI86</f>
        <v>9.4510706141591072E-2</v>
      </c>
      <c r="X94" s="105">
        <f>compopeinc!CJ86</f>
        <v>0.2979394257655269</v>
      </c>
      <c r="Y94" s="134">
        <f>compopeinc!CK86</f>
        <v>1.3728087336766106E-2</v>
      </c>
      <c r="AB94" s="597">
        <f t="shared" si="3"/>
        <v>3.2130628824234009E-8</v>
      </c>
      <c r="AC94" s="597">
        <f t="shared" si="4"/>
        <v>8.3819031715393066E-9</v>
      </c>
      <c r="AD94" s="597">
        <f t="shared" si="5"/>
        <v>2.3748725652694702E-8</v>
      </c>
    </row>
    <row r="95" spans="1:30" x14ac:dyDescent="0.2">
      <c r="A95" s="137">
        <v>1998</v>
      </c>
      <c r="B95" s="135">
        <f>1-TB2b!B95</f>
        <v>0.58204063773155212</v>
      </c>
      <c r="C95" s="411">
        <f>compopeinc!BW87</f>
        <v>1.2932471930980682E-2</v>
      </c>
      <c r="D95" s="411">
        <f>compopeinc!BX87</f>
        <v>-1.1877995682880282E-2</v>
      </c>
      <c r="E95" s="411">
        <f>compopeinc!BY87</f>
        <v>1.516942773014307E-2</v>
      </c>
      <c r="F95" s="411">
        <f>compopeinc!BZ87</f>
        <v>7.2173234075307846E-3</v>
      </c>
      <c r="G95" s="411">
        <f>compopeinc!CA87</f>
        <v>0.1252999734133482</v>
      </c>
      <c r="H95" s="411">
        <f>compopeinc!CB87</f>
        <v>0.41387355465148529</v>
      </c>
      <c r="I95" s="412">
        <f>compopeinc!CC87</f>
        <v>1.9425888101710479E-2</v>
      </c>
      <c r="J95" s="170">
        <f>compopeinc!BN87</f>
        <v>0.15206748247146606</v>
      </c>
      <c r="K95" s="136">
        <f>compopeinc!BO87</f>
        <v>2.0581558346748352E-3</v>
      </c>
      <c r="L95" s="136">
        <f>compopeinc!BP87</f>
        <v>-1.1013652198016644E-2</v>
      </c>
      <c r="M95" s="136">
        <f>compopeinc!BQ87</f>
        <v>3.2067131251096725E-3</v>
      </c>
      <c r="N95" s="136">
        <f>compopeinc!BR87</f>
        <v>2.1133236587047577E-3</v>
      </c>
      <c r="O95" s="136">
        <f>compopeinc!BS87</f>
        <v>3.3722201362252235E-2</v>
      </c>
      <c r="P95" s="136">
        <f>compopeinc!BT87</f>
        <v>0.11577973859501688</v>
      </c>
      <c r="Q95" s="136">
        <f>compopeinc!BU87</f>
        <v>6.2010179262080977E-3</v>
      </c>
      <c r="R95" s="106">
        <f>compopeinc!CD87</f>
        <v>0.42997315526008606</v>
      </c>
      <c r="S95" s="105">
        <f>compopeinc!CE87</f>
        <v>1.0874316096305847E-2</v>
      </c>
      <c r="T95" s="105">
        <f>compopeinc!CF87</f>
        <v>-8.6434348486363888E-4</v>
      </c>
      <c r="U95" s="105">
        <f>compopeinc!CG87</f>
        <v>1.1962714605033398E-2</v>
      </c>
      <c r="V95" s="105">
        <f>compopeinc!CH87</f>
        <v>5.1039997488260269E-3</v>
      </c>
      <c r="W95" s="105">
        <f>compopeinc!CI87</f>
        <v>9.1577772051095963E-2</v>
      </c>
      <c r="X95" s="105">
        <f>compopeinc!CJ87</f>
        <v>0.29807414358632262</v>
      </c>
      <c r="Y95" s="134">
        <f>compopeinc!CK87</f>
        <v>1.3244542645648168E-2</v>
      </c>
      <c r="AB95" s="597">
        <f t="shared" si="3"/>
        <v>-5.8207662023690432E-9</v>
      </c>
      <c r="AC95" s="597">
        <f t="shared" si="4"/>
        <v>-1.5832483768463135E-8</v>
      </c>
      <c r="AD95" s="597">
        <f t="shared" si="5"/>
        <v>1.0011717677116394E-8</v>
      </c>
    </row>
    <row r="96" spans="1:30" x14ac:dyDescent="0.2">
      <c r="A96" s="141">
        <v>1999</v>
      </c>
      <c r="B96" s="139">
        <f>1-TB2b!B96</f>
        <v>0.57902774214744568</v>
      </c>
      <c r="C96" s="511">
        <f>compopeinc!BW88</f>
        <v>1.3240307569503784E-2</v>
      </c>
      <c r="D96" s="511">
        <f>compopeinc!BX88</f>
        <v>-1.1237876489758492E-2</v>
      </c>
      <c r="E96" s="511">
        <f>compopeinc!BY88</f>
        <v>1.6339542344212532E-2</v>
      </c>
      <c r="F96" s="511">
        <f>compopeinc!BZ88</f>
        <v>6.9606192409992218E-3</v>
      </c>
      <c r="G96" s="511">
        <f>compopeinc!CA88</f>
        <v>0.12399250944145024</v>
      </c>
      <c r="H96" s="511">
        <f>compopeinc!CB88</f>
        <v>0.41063780504220293</v>
      </c>
      <c r="I96" s="512">
        <f>compopeinc!CC88</f>
        <v>1.9094832437698397E-2</v>
      </c>
      <c r="J96" s="171">
        <f>compopeinc!BN88</f>
        <v>0.15149891376495361</v>
      </c>
      <c r="K96" s="140">
        <f>compopeinc!BO88</f>
        <v>2.2795721888542175E-3</v>
      </c>
      <c r="L96" s="140">
        <f>compopeinc!BP88</f>
        <v>-1.0363648645579815E-2</v>
      </c>
      <c r="M96" s="140">
        <f>compopeinc!BQ88</f>
        <v>3.7238355726003647E-3</v>
      </c>
      <c r="N96" s="140">
        <f>compopeinc!BR88</f>
        <v>2.0292978733778E-3</v>
      </c>
      <c r="O96" s="140">
        <f>compopeinc!BS88</f>
        <v>3.3895427361130714E-2</v>
      </c>
      <c r="P96" s="140">
        <f>compopeinc!BT88</f>
        <v>0.1138642941405156</v>
      </c>
      <c r="Q96" s="140">
        <f>compopeinc!BU88</f>
        <v>6.0701604197642423E-3</v>
      </c>
      <c r="R96" s="109">
        <f>compopeinc!CD88</f>
        <v>0.42752882838249207</v>
      </c>
      <c r="S96" s="108">
        <f>compopeinc!CE88</f>
        <v>1.0960735380649567E-2</v>
      </c>
      <c r="T96" s="108">
        <f>compopeinc!CF88</f>
        <v>-8.7422784417867661E-4</v>
      </c>
      <c r="U96" s="108">
        <f>compopeinc!CG88</f>
        <v>1.2615706771612167E-2</v>
      </c>
      <c r="V96" s="108">
        <f>compopeinc!CH88</f>
        <v>4.9313213676214218E-3</v>
      </c>
      <c r="W96" s="108">
        <f>compopeinc!CI88</f>
        <v>9.0097082080319524E-2</v>
      </c>
      <c r="X96" s="108">
        <f>compopeinc!CJ88</f>
        <v>0.29675187652139584</v>
      </c>
      <c r="Y96" s="138">
        <f>compopeinc!CK88</f>
        <v>1.3046306398225627E-2</v>
      </c>
      <c r="AB96" s="597">
        <f t="shared" si="3"/>
        <v>2.5611370801925659E-9</v>
      </c>
      <c r="AC96" s="597">
        <f t="shared" si="4"/>
        <v>-2.514570951461792E-8</v>
      </c>
      <c r="AD96" s="597">
        <f t="shared" si="5"/>
        <v>2.7706846594810486E-8</v>
      </c>
    </row>
    <row r="97" spans="1:30" x14ac:dyDescent="0.2">
      <c r="A97" s="137">
        <v>2000</v>
      </c>
      <c r="B97" s="135">
        <f>1-TB2b!B97</f>
        <v>0.57345980405807495</v>
      </c>
      <c r="C97" s="411">
        <f>compopeinc!BW89</f>
        <v>1.1058107018470764E-2</v>
      </c>
      <c r="D97" s="411">
        <f>compopeinc!BX89</f>
        <v>-1.1191012221388519E-2</v>
      </c>
      <c r="E97" s="411">
        <f>compopeinc!BY89</f>
        <v>1.5945427119731903E-2</v>
      </c>
      <c r="F97" s="411">
        <f>compopeinc!BZ89</f>
        <v>6.9580022245645523E-3</v>
      </c>
      <c r="G97" s="411">
        <f>compopeinc!CA89</f>
        <v>0.12223895662464201</v>
      </c>
      <c r="H97" s="411">
        <f>compopeinc!CB89</f>
        <v>0.4093299178168065</v>
      </c>
      <c r="I97" s="412">
        <f>compopeinc!CC89</f>
        <v>1.9120377884816478E-2</v>
      </c>
      <c r="J97" s="170">
        <f>compopeinc!BN89</f>
        <v>0.15039980411529541</v>
      </c>
      <c r="K97" s="136">
        <f>compopeinc!BO89</f>
        <v>1.916840672492981E-3</v>
      </c>
      <c r="L97" s="136">
        <f>compopeinc!BP89</f>
        <v>-1.0431502945721149E-2</v>
      </c>
      <c r="M97" s="136">
        <f>compopeinc!BQ89</f>
        <v>3.705635666847229E-3</v>
      </c>
      <c r="N97" s="136">
        <f>compopeinc!BR89</f>
        <v>2.0264461636543274E-3</v>
      </c>
      <c r="O97" s="136">
        <f>compopeinc!BS89</f>
        <v>3.2841772772371769E-2</v>
      </c>
      <c r="P97" s="136">
        <f>compopeinc!BT89</f>
        <v>0.11431666935048615</v>
      </c>
      <c r="Q97" s="136">
        <f>compopeinc!BU89</f>
        <v>6.0239126328417193E-3</v>
      </c>
      <c r="R97" s="106">
        <f>compopeinc!CD89</f>
        <v>0.42305999994277954</v>
      </c>
      <c r="S97" s="105">
        <f>compopeinc!CE89</f>
        <v>9.1412663459777832E-3</v>
      </c>
      <c r="T97" s="105">
        <f>compopeinc!CF89</f>
        <v>-7.5950927566736937E-4</v>
      </c>
      <c r="U97" s="105">
        <f>compopeinc!CG89</f>
        <v>1.2239791452884674E-2</v>
      </c>
      <c r="V97" s="105">
        <f>compopeinc!CH89</f>
        <v>4.9315560609102249E-3</v>
      </c>
      <c r="W97" s="105">
        <f>compopeinc!CI89</f>
        <v>8.9397183852270246E-2</v>
      </c>
      <c r="X97" s="105">
        <f>compopeinc!CJ89</f>
        <v>0.29499693780223812</v>
      </c>
      <c r="Y97" s="134">
        <f>compopeinc!CK89</f>
        <v>1.3112775916056944E-2</v>
      </c>
      <c r="AB97" s="597">
        <f t="shared" si="3"/>
        <v>2.7590431272983551E-8</v>
      </c>
      <c r="AC97" s="597">
        <f t="shared" si="4"/>
        <v>2.9802322387695312E-8</v>
      </c>
      <c r="AD97" s="597">
        <f t="shared" si="5"/>
        <v>-2.2118910592006102E-9</v>
      </c>
    </row>
    <row r="98" spans="1:30" x14ac:dyDescent="0.2">
      <c r="A98" s="137">
        <v>2001</v>
      </c>
      <c r="B98" s="135">
        <f>1-TB2b!B98</f>
        <v>0.58190417289733887</v>
      </c>
      <c r="C98" s="411">
        <f>compopeinc!BW90</f>
        <v>1.0314933955669403E-2</v>
      </c>
      <c r="D98" s="411">
        <f>compopeinc!BX90</f>
        <v>-1.1140733957290649E-2</v>
      </c>
      <c r="E98" s="411">
        <f>compopeinc!BY90</f>
        <v>1.6814316622912884E-2</v>
      </c>
      <c r="F98" s="411">
        <f>compopeinc!BZ90</f>
        <v>7.163606584072113E-3</v>
      </c>
      <c r="G98" s="411">
        <f>compopeinc!CA90</f>
        <v>0.12419138010591269</v>
      </c>
      <c r="H98" s="411">
        <f>compopeinc!CB90</f>
        <v>0.41480980640658449</v>
      </c>
      <c r="I98" s="412">
        <f>compopeinc!CC90</f>
        <v>1.9750896707090598E-2</v>
      </c>
      <c r="J98" s="170">
        <f>compopeinc!BN90</f>
        <v>0.15287059545516968</v>
      </c>
      <c r="K98" s="136">
        <f>compopeinc!BO90</f>
        <v>1.7429105937480927E-3</v>
      </c>
      <c r="L98" s="136">
        <f>compopeinc!BP90</f>
        <v>-1.0295712389051914E-2</v>
      </c>
      <c r="M98" s="136">
        <f>compopeinc!BQ90</f>
        <v>3.9056995883584023E-3</v>
      </c>
      <c r="N98" s="136">
        <f>compopeinc!BR90</f>
        <v>2.1343305706977844E-3</v>
      </c>
      <c r="O98" s="136">
        <f>compopeinc!BS90</f>
        <v>3.4023808781057596E-2</v>
      </c>
      <c r="P98" s="136">
        <f>compopeinc!BT90</f>
        <v>0.11499231137993486</v>
      </c>
      <c r="Q98" s="136">
        <f>compopeinc!BU90</f>
        <v>6.3672753357633793E-3</v>
      </c>
      <c r="R98" s="106">
        <f>compopeinc!CD90</f>
        <v>0.42903357744216919</v>
      </c>
      <c r="S98" s="105">
        <f>compopeinc!CE90</f>
        <v>8.5720233619213104E-3</v>
      </c>
      <c r="T98" s="105">
        <f>compopeinc!CF90</f>
        <v>-8.450215682387352E-4</v>
      </c>
      <c r="U98" s="105">
        <f>compopeinc!CG90</f>
        <v>1.2908617034554482E-2</v>
      </c>
      <c r="V98" s="105">
        <f>compopeinc!CH90</f>
        <v>5.0292760133743286E-3</v>
      </c>
      <c r="W98" s="105">
        <f>compopeinc!CI90</f>
        <v>9.0167571324855089E-2</v>
      </c>
      <c r="X98" s="105">
        <f>compopeinc!CJ90</f>
        <v>0.29979327745256862</v>
      </c>
      <c r="Y98" s="134">
        <f>compopeinc!CK90</f>
        <v>1.3407838945408271E-2</v>
      </c>
      <c r="AB98" s="597">
        <f t="shared" si="3"/>
        <v>-3.3527612686157227E-8</v>
      </c>
      <c r="AC98" s="597">
        <f t="shared" si="4"/>
        <v>-2.8405338525772095E-8</v>
      </c>
      <c r="AD98" s="597">
        <f t="shared" si="5"/>
        <v>-5.1222741603851318E-9</v>
      </c>
    </row>
    <row r="99" spans="1:30" x14ac:dyDescent="0.2">
      <c r="A99" s="137">
        <v>2002</v>
      </c>
      <c r="B99" s="135">
        <f>1-TB2b!B99</f>
        <v>0.58613148331642151</v>
      </c>
      <c r="C99" s="411">
        <f>compopeinc!BW91</f>
        <v>1.1715330183506012E-2</v>
      </c>
      <c r="D99" s="411">
        <f>compopeinc!BX91</f>
        <v>-1.1372640263289213E-2</v>
      </c>
      <c r="E99" s="411">
        <f>compopeinc!BY91</f>
        <v>1.7512421123683453E-2</v>
      </c>
      <c r="F99" s="411">
        <f>compopeinc!BZ91</f>
        <v>7.4269995093345642E-3</v>
      </c>
      <c r="G99" s="411">
        <f>compopeinc!CA91</f>
        <v>0.12976697948761284</v>
      </c>
      <c r="H99" s="411">
        <f>compopeinc!CB91</f>
        <v>0.41134648583232425</v>
      </c>
      <c r="I99" s="412">
        <f>compopeinc!CC91</f>
        <v>1.9735883927354567E-2</v>
      </c>
      <c r="J99" s="170">
        <f>compopeinc!BN91</f>
        <v>0.15351235866546631</v>
      </c>
      <c r="K99" s="136">
        <f>compopeinc!BO91</f>
        <v>2.0510107278823853E-3</v>
      </c>
      <c r="L99" s="136">
        <f>compopeinc!BP91</f>
        <v>-9.4329805579036474E-3</v>
      </c>
      <c r="M99" s="136">
        <f>compopeinc!BQ91</f>
        <v>4.0846960619091988E-3</v>
      </c>
      <c r="N99" s="136">
        <f>compopeinc!BR91</f>
        <v>2.2109374403953552E-3</v>
      </c>
      <c r="O99" s="136">
        <f>compopeinc!BS91</f>
        <v>3.6347701214253902E-2</v>
      </c>
      <c r="P99" s="136">
        <f>compopeinc!BT91</f>
        <v>0.11179124813404667</v>
      </c>
      <c r="Q99" s="136">
        <f>compopeinc!BU91</f>
        <v>6.4597179380358541E-3</v>
      </c>
      <c r="R99" s="106">
        <f>compopeinc!CD91</f>
        <v>0.4326191246509552</v>
      </c>
      <c r="S99" s="105">
        <f>compopeinc!CE91</f>
        <v>9.6643194556236267E-3</v>
      </c>
      <c r="T99" s="105">
        <f>compopeinc!CF91</f>
        <v>-1.9396597053855658E-3</v>
      </c>
      <c r="U99" s="105">
        <f>compopeinc!CG91</f>
        <v>1.3427725061774254E-2</v>
      </c>
      <c r="V99" s="105">
        <f>compopeinc!CH91</f>
        <v>5.216062068939209E-3</v>
      </c>
      <c r="W99" s="105">
        <f>compopeinc!CI91</f>
        <v>9.3419278273358941E-2</v>
      </c>
      <c r="X99" s="105">
        <f>compopeinc!CJ91</f>
        <v>0.29952127946871854</v>
      </c>
      <c r="Y99" s="134">
        <f>compopeinc!CK91</f>
        <v>1.331012421887777E-2</v>
      </c>
      <c r="AB99" s="597">
        <f t="shared" si="3"/>
        <v>2.3515895009040833E-8</v>
      </c>
      <c r="AC99" s="597">
        <f t="shared" si="4"/>
        <v>2.7706846594810486E-8</v>
      </c>
      <c r="AD99" s="597">
        <f t="shared" si="5"/>
        <v>-4.1909515857696533E-9</v>
      </c>
    </row>
    <row r="100" spans="1:30" x14ac:dyDescent="0.2">
      <c r="A100" s="137">
        <v>2003</v>
      </c>
      <c r="B100" s="135">
        <f>1-TB2b!B100</f>
        <v>0.58525791764259338</v>
      </c>
      <c r="C100" s="411">
        <f>compopeinc!BW92</f>
        <v>1.0882839560508728E-2</v>
      </c>
      <c r="D100" s="411">
        <f>compopeinc!BX92</f>
        <v>-1.0203209007158875E-2</v>
      </c>
      <c r="E100" s="411">
        <f>compopeinc!BY92</f>
        <v>1.7817649990320206E-2</v>
      </c>
      <c r="F100" s="411">
        <f>compopeinc!BZ92</f>
        <v>7.4620805680751801E-3</v>
      </c>
      <c r="G100" s="411">
        <f>compopeinc!CA92</f>
        <v>0.13507214817218482</v>
      </c>
      <c r="H100" s="411">
        <f>compopeinc!CB92</f>
        <v>0.40460853479602049</v>
      </c>
      <c r="I100" s="412">
        <f>compopeinc!CC92</f>
        <v>1.9617881478884706E-2</v>
      </c>
      <c r="J100" s="170">
        <f>compopeinc!BN92</f>
        <v>0.15076977014541626</v>
      </c>
      <c r="K100" s="136">
        <f>compopeinc!BO92</f>
        <v>1.8121525645256042E-3</v>
      </c>
      <c r="L100" s="136">
        <f>compopeinc!BP92</f>
        <v>-8.573637343943119E-3</v>
      </c>
      <c r="M100" s="136">
        <f>compopeinc!BQ92</f>
        <v>4.1654175147414207E-3</v>
      </c>
      <c r="N100" s="136">
        <f>compopeinc!BR92</f>
        <v>2.3081563413143158E-3</v>
      </c>
      <c r="O100" s="136">
        <f>compopeinc!BS92</f>
        <v>3.6727229133248329E-2</v>
      </c>
      <c r="P100" s="136">
        <f>compopeinc!BT92</f>
        <v>0.10769167732781101</v>
      </c>
      <c r="Q100" s="136">
        <f>compopeinc!BU92</f>
        <v>6.6388193112022773E-3</v>
      </c>
      <c r="R100" s="106">
        <f>compopeinc!CD92</f>
        <v>0.43448814749717712</v>
      </c>
      <c r="S100" s="105">
        <f>compopeinc!CE92</f>
        <v>9.0706869959831238E-3</v>
      </c>
      <c r="T100" s="105">
        <f>compopeinc!CF92</f>
        <v>-1.6295716632157564E-3</v>
      </c>
      <c r="U100" s="105">
        <f>compopeinc!CG92</f>
        <v>1.3652232475578785E-2</v>
      </c>
      <c r="V100" s="105">
        <f>compopeinc!CH92</f>
        <v>5.1539242267608643E-3</v>
      </c>
      <c r="W100" s="105">
        <f>compopeinc!CI92</f>
        <v>9.8344919038936496E-2</v>
      </c>
      <c r="X100" s="105">
        <f>compopeinc!CJ92</f>
        <v>0.29687031678083586</v>
      </c>
      <c r="Y100" s="134">
        <f>compopeinc!CK92</f>
        <v>1.302560285505607E-2</v>
      </c>
      <c r="AB100" s="597">
        <f t="shared" si="3"/>
        <v>-7.9162417732092649E-9</v>
      </c>
      <c r="AC100" s="597">
        <f t="shared" si="4"/>
        <v>-4.4703483581542969E-8</v>
      </c>
      <c r="AD100" s="597">
        <f t="shared" si="5"/>
        <v>3.6787241697311401E-8</v>
      </c>
    </row>
    <row r="101" spans="1:30" x14ac:dyDescent="0.2">
      <c r="A101" s="137">
        <v>2004</v>
      </c>
      <c r="B101" s="135">
        <f>1-TB2b!B101</f>
        <v>0.57771459221839905</v>
      </c>
      <c r="C101" s="411">
        <f>compopeinc!BW93</f>
        <v>1.2541264295578003E-2</v>
      </c>
      <c r="D101" s="411">
        <f>compopeinc!BX93</f>
        <v>-1.2141246232204139E-2</v>
      </c>
      <c r="E101" s="411">
        <f>compopeinc!BY93</f>
        <v>1.787184365093708E-2</v>
      </c>
      <c r="F101" s="411">
        <f>compopeinc!BZ93</f>
        <v>7.5880046933889389E-3</v>
      </c>
      <c r="G101" s="411">
        <f>compopeinc!CA93</f>
        <v>0.13181350403465331</v>
      </c>
      <c r="H101" s="411">
        <f>compopeinc!CB93</f>
        <v>0.40017698978261429</v>
      </c>
      <c r="I101" s="412">
        <f>compopeinc!CC93</f>
        <v>1.9864215578871223E-2</v>
      </c>
      <c r="J101" s="170">
        <f>compopeinc!BN93</f>
        <v>0.14792579412460327</v>
      </c>
      <c r="K101" s="136">
        <f>compopeinc!BO93</f>
        <v>2.1368041634559631E-3</v>
      </c>
      <c r="L101" s="136">
        <f>compopeinc!BP93</f>
        <v>-8.9353618677705526E-3</v>
      </c>
      <c r="M101" s="136">
        <f>compopeinc!BQ93</f>
        <v>3.9992285892367363E-3</v>
      </c>
      <c r="N101" s="136">
        <f>compopeinc!BR93</f>
        <v>2.2793076932430267E-3</v>
      </c>
      <c r="O101" s="136">
        <f>compopeinc!BS93</f>
        <v>3.4982827957719564E-2</v>
      </c>
      <c r="P101" s="136">
        <f>compopeinc!BT93</f>
        <v>0.10685311409516079</v>
      </c>
      <c r="Q101" s="136">
        <f>compopeinc!BU93</f>
        <v>6.6098443897272844E-3</v>
      </c>
      <c r="R101" s="106">
        <f>compopeinc!CD93</f>
        <v>0.42978879809379578</v>
      </c>
      <c r="S101" s="105">
        <f>compopeinc!CE93</f>
        <v>1.040446013212204E-2</v>
      </c>
      <c r="T101" s="105">
        <f>compopeinc!CF93</f>
        <v>-3.2058843644335866E-3</v>
      </c>
      <c r="U101" s="105">
        <f>compopeinc!CG93</f>
        <v>1.3872615061700344E-2</v>
      </c>
      <c r="V101" s="105">
        <f>compopeinc!CH93</f>
        <v>5.3086970001459122E-3</v>
      </c>
      <c r="W101" s="105">
        <f>compopeinc!CI93</f>
        <v>9.6830676076933742E-2</v>
      </c>
      <c r="X101" s="105">
        <f>compopeinc!CJ93</f>
        <v>0.29328241377661179</v>
      </c>
      <c r="Y101" s="134">
        <f>compopeinc!CK93</f>
        <v>1.3295833099985634E-2</v>
      </c>
      <c r="AB101" s="597">
        <f t="shared" si="3"/>
        <v>1.6414560377597809E-8</v>
      </c>
      <c r="AC101" s="597">
        <f t="shared" si="4"/>
        <v>2.9103830456733704E-8</v>
      </c>
      <c r="AD101" s="597">
        <f t="shared" si="5"/>
        <v>-1.2689270079135895E-8</v>
      </c>
    </row>
    <row r="102" spans="1:30" x14ac:dyDescent="0.2">
      <c r="A102" s="137">
        <v>2005</v>
      </c>
      <c r="B102" s="135">
        <f>1-TB2b!B102</f>
        <v>0.56735414266586304</v>
      </c>
      <c r="C102" s="411">
        <f>compopeinc!BW94</f>
        <v>1.3100296258926392E-2</v>
      </c>
      <c r="D102" s="411">
        <f>compopeinc!BX94</f>
        <v>-1.2884897063486278E-2</v>
      </c>
      <c r="E102" s="411">
        <f>compopeinc!BY94</f>
        <v>1.6005397774279118E-2</v>
      </c>
      <c r="F102" s="411">
        <f>compopeinc!BZ94</f>
        <v>7.4750669300556183E-3</v>
      </c>
      <c r="G102" s="411">
        <f>compopeinc!CA94</f>
        <v>0.13064620620571077</v>
      </c>
      <c r="H102" s="411">
        <f>compopeinc!CB94</f>
        <v>0.39360892129833475</v>
      </c>
      <c r="I102" s="412">
        <f>compopeinc!CC94</f>
        <v>1.9403158596207965E-2</v>
      </c>
      <c r="J102" s="170">
        <f>compopeinc!BN94</f>
        <v>0.14374065399169922</v>
      </c>
      <c r="K102" s="136">
        <f>compopeinc!BO94</f>
        <v>2.0772963762283325E-3</v>
      </c>
      <c r="L102" s="136">
        <f>compopeinc!BP94</f>
        <v>-9.8565989173948765E-3</v>
      </c>
      <c r="M102" s="136">
        <f>compopeinc!BQ94</f>
        <v>3.4431032836437225E-3</v>
      </c>
      <c r="N102" s="136">
        <f>compopeinc!BR94</f>
        <v>2.2885370999574661E-3</v>
      </c>
      <c r="O102" s="136">
        <f>compopeinc!BS94</f>
        <v>3.2819919753819704E-2</v>
      </c>
      <c r="P102" s="136">
        <f>compopeinc!BT94</f>
        <v>0.10634679242303441</v>
      </c>
      <c r="Q102" s="136">
        <f>compopeinc!BU94</f>
        <v>6.6216114229910557E-3</v>
      </c>
      <c r="R102" s="106">
        <f>compopeinc!CD94</f>
        <v>0.42361348867416382</v>
      </c>
      <c r="S102" s="105">
        <f>compopeinc!CE94</f>
        <v>1.1022999882698059E-2</v>
      </c>
      <c r="T102" s="105">
        <f>compopeinc!CF94</f>
        <v>-3.0282981460914016E-3</v>
      </c>
      <c r="U102" s="105">
        <f>compopeinc!CG94</f>
        <v>1.2562294490635395E-2</v>
      </c>
      <c r="V102" s="105">
        <f>compopeinc!CH94</f>
        <v>5.1865298300981522E-3</v>
      </c>
      <c r="W102" s="105">
        <f>compopeinc!CI94</f>
        <v>9.7826286451891065E-2</v>
      </c>
      <c r="X102" s="105">
        <f>compopeinc!CJ94</f>
        <v>0.28721723134172877</v>
      </c>
      <c r="Y102" s="134">
        <f>compopeinc!CK94</f>
        <v>1.2826444706788467E-2</v>
      </c>
      <c r="AB102" s="597">
        <f t="shared" si="3"/>
        <v>-7.3341652750968933E-9</v>
      </c>
      <c r="AC102" s="597">
        <f t="shared" si="4"/>
        <v>-7.4505805969238281E-9</v>
      </c>
      <c r="AD102" s="597">
        <f t="shared" si="5"/>
        <v>1.1641532182693481E-10</v>
      </c>
    </row>
    <row r="103" spans="1:30" x14ac:dyDescent="0.2">
      <c r="A103" s="137">
        <v>2006</v>
      </c>
      <c r="B103" s="135">
        <f>1-TB2b!B103</f>
        <v>0.55912122130393982</v>
      </c>
      <c r="C103" s="411">
        <f>compopeinc!BW95</f>
        <v>1.3268649578094482E-2</v>
      </c>
      <c r="D103" s="411">
        <f>compopeinc!BX95</f>
        <v>-1.2450939859263599E-2</v>
      </c>
      <c r="E103" s="411">
        <f>compopeinc!BY95</f>
        <v>1.3297339901328087E-2</v>
      </c>
      <c r="F103" s="411">
        <f>compopeinc!BZ95</f>
        <v>7.5500365346670151E-3</v>
      </c>
      <c r="G103" s="411">
        <f>compopeinc!CA95</f>
        <v>0.13120528100989759</v>
      </c>
      <c r="H103" s="411">
        <f>compopeinc!CB95</f>
        <v>0.38654652043109305</v>
      </c>
      <c r="I103" s="412">
        <f>compopeinc!CC95</f>
        <v>1.9704338248320765E-2</v>
      </c>
      <c r="J103" s="170">
        <f>compopeinc!BN95</f>
        <v>0.14083075523376465</v>
      </c>
      <c r="K103" s="136">
        <f>compopeinc!BO95</f>
        <v>2.0692721009254456E-3</v>
      </c>
      <c r="L103" s="136">
        <f>compopeinc!BP95</f>
        <v>-1.0026393691077828E-2</v>
      </c>
      <c r="M103" s="136">
        <f>compopeinc!BQ95</f>
        <v>2.6001268997788429E-3</v>
      </c>
      <c r="N103" s="136">
        <f>compopeinc!BR95</f>
        <v>2.3975595831871033E-3</v>
      </c>
      <c r="O103" s="136">
        <f>compopeinc!BS95</f>
        <v>3.11921127140522E-2</v>
      </c>
      <c r="P103" s="136">
        <f>compopeinc!BT95</f>
        <v>0.10561000000643614</v>
      </c>
      <c r="Q103" s="136">
        <f>compopeinc!BU95</f>
        <v>6.9880876321804265E-3</v>
      </c>
      <c r="R103" s="106">
        <f>compopeinc!CD95</f>
        <v>0.41829046607017517</v>
      </c>
      <c r="S103" s="105">
        <f>compopeinc!CE95</f>
        <v>1.1199377477169037E-2</v>
      </c>
      <c r="T103" s="105">
        <f>compopeinc!CF95</f>
        <v>-2.4245461681857705E-3</v>
      </c>
      <c r="U103" s="105">
        <f>compopeinc!CG95</f>
        <v>1.0697213001549244E-2</v>
      </c>
      <c r="V103" s="105">
        <f>compopeinc!CH95</f>
        <v>5.1524769514799118E-3</v>
      </c>
      <c r="W103" s="105">
        <f>compopeinc!CI95</f>
        <v>0.10001316829584539</v>
      </c>
      <c r="X103" s="105">
        <f>compopeinc!CJ95</f>
        <v>0.28088510581914933</v>
      </c>
      <c r="Y103" s="134">
        <f>compopeinc!CK95</f>
        <v>1.2767665221647882E-2</v>
      </c>
      <c r="AB103" s="597">
        <f t="shared" si="3"/>
        <v>-4.5401975512504578E-9</v>
      </c>
      <c r="AC103" s="597">
        <f t="shared" si="4"/>
        <v>-1.0011717677116394E-8</v>
      </c>
      <c r="AD103" s="597">
        <f t="shared" si="5"/>
        <v>5.4715201258659363E-9</v>
      </c>
    </row>
    <row r="104" spans="1:30" x14ac:dyDescent="0.2">
      <c r="A104" s="137">
        <v>2007</v>
      </c>
      <c r="B104" s="135">
        <f>1-TB2b!B104</f>
        <v>0.5597417950630188</v>
      </c>
      <c r="C104" s="411">
        <f>compopeinc!BW96</f>
        <v>1.2316063046455383E-2</v>
      </c>
      <c r="D104" s="411">
        <f>compopeinc!BX96</f>
        <v>-1.3503575930371881E-2</v>
      </c>
      <c r="E104" s="411">
        <f>compopeinc!BY96</f>
        <v>1.2155782431364059E-2</v>
      </c>
      <c r="F104" s="411">
        <f>compopeinc!BZ96</f>
        <v>7.1628894656896591E-3</v>
      </c>
      <c r="G104" s="411">
        <f>compopeinc!CA96</f>
        <v>0.12999969837255776</v>
      </c>
      <c r="H104" s="411">
        <f>compopeinc!CB96</f>
        <v>0.3932961053106141</v>
      </c>
      <c r="I104" s="412">
        <f>compopeinc!CC96</f>
        <v>1.8314840748612879E-2</v>
      </c>
      <c r="J104" s="170">
        <f>compopeinc!BN96</f>
        <v>0.14307725429534912</v>
      </c>
      <c r="K104" s="136">
        <f>compopeinc!BO96</f>
        <v>1.8925219774246216E-3</v>
      </c>
      <c r="L104" s="136">
        <f>compopeinc!BP96</f>
        <v>-1.131039927713573E-2</v>
      </c>
      <c r="M104" s="136">
        <f>compopeinc!BQ96</f>
        <v>2.1567493677139282E-3</v>
      </c>
      <c r="N104" s="136">
        <f>compopeinc!BR96</f>
        <v>2.5135744363069534E-3</v>
      </c>
      <c r="O104" s="136">
        <f>compopeinc!BS96</f>
        <v>3.02920863032341E-2</v>
      </c>
      <c r="P104" s="136">
        <f>compopeinc!BT96</f>
        <v>0.11031736352475938</v>
      </c>
      <c r="Q104" s="136">
        <f>compopeinc!BU96</f>
        <v>7.2153926548117779E-3</v>
      </c>
      <c r="R104" s="106">
        <f>compopeinc!CD96</f>
        <v>0.41666454076766968</v>
      </c>
      <c r="S104" s="105">
        <f>compopeinc!CE96</f>
        <v>1.0423541069030762E-2</v>
      </c>
      <c r="T104" s="105">
        <f>compopeinc!CF96</f>
        <v>-2.1931766532361507E-3</v>
      </c>
      <c r="U104" s="105">
        <f>compopeinc!CG96</f>
        <v>9.9990330636501312E-3</v>
      </c>
      <c r="V104" s="105">
        <f>compopeinc!CH96</f>
        <v>4.6493150293827057E-3</v>
      </c>
      <c r="W104" s="105">
        <f>compopeinc!CI96</f>
        <v>9.9707612069323659E-2</v>
      </c>
      <c r="X104" s="105">
        <f>compopeinc!CJ96</f>
        <v>0.28291276116910963</v>
      </c>
      <c r="Y104" s="134">
        <f>compopeinc!CK96</f>
        <v>1.1165428710546228E-2</v>
      </c>
      <c r="AB104" s="597">
        <f t="shared" si="3"/>
        <v>-8.3819031715393066E-9</v>
      </c>
      <c r="AC104" s="597">
        <f t="shared" si="4"/>
        <v>-3.4691765904426575E-8</v>
      </c>
      <c r="AD104" s="597">
        <f t="shared" si="5"/>
        <v>2.6309862732887268E-8</v>
      </c>
    </row>
    <row r="105" spans="1:30" x14ac:dyDescent="0.2">
      <c r="A105" s="137">
        <v>2008</v>
      </c>
      <c r="B105" s="135">
        <f>1-TB2b!B105</f>
        <v>0.56369021534919739</v>
      </c>
      <c r="C105" s="411">
        <f>compopeinc!BW97</f>
        <v>1.0344661772251129E-2</v>
      </c>
      <c r="D105" s="411">
        <f>compopeinc!BX97</f>
        <v>-1.2104339082725346E-2</v>
      </c>
      <c r="E105" s="411">
        <f>compopeinc!BY97</f>
        <v>1.4686837792396545E-2</v>
      </c>
      <c r="F105" s="411">
        <f>compopeinc!BZ97</f>
        <v>6.774144247174263E-3</v>
      </c>
      <c r="G105" s="411">
        <f>compopeinc!CA97</f>
        <v>0.13316188869066536</v>
      </c>
      <c r="H105" s="411">
        <f>compopeinc!CB97</f>
        <v>0.39438152234385959</v>
      </c>
      <c r="I105" s="412">
        <f>compopeinc!CC97</f>
        <v>1.6445481075539649E-2</v>
      </c>
      <c r="J105" s="170">
        <f>compopeinc!BN97</f>
        <v>0.14259648323059082</v>
      </c>
      <c r="K105" s="136">
        <f>compopeinc!BO97</f>
        <v>1.6110166907310486E-3</v>
      </c>
      <c r="L105" s="136">
        <f>compopeinc!BP97</f>
        <v>-1.1033064452931285E-2</v>
      </c>
      <c r="M105" s="136">
        <f>compopeinc!BQ97</f>
        <v>3.1740684062242508E-3</v>
      </c>
      <c r="N105" s="136">
        <f>compopeinc!BR97</f>
        <v>2.4602431803941727E-3</v>
      </c>
      <c r="O105" s="136">
        <f>compopeinc!BS97</f>
        <v>3.2863330561667681E-2</v>
      </c>
      <c r="P105" s="136">
        <f>compopeinc!BT97</f>
        <v>0.10675614183951743</v>
      </c>
      <c r="Q105" s="136">
        <f>compopeinc!BU97</f>
        <v>6.7647523600923385E-3</v>
      </c>
      <c r="R105" s="106">
        <f>compopeinc!CD97</f>
        <v>0.42109373211860657</v>
      </c>
      <c r="S105" s="105">
        <f>compopeinc!CE97</f>
        <v>8.7336450815200806E-3</v>
      </c>
      <c r="T105" s="105">
        <f>compopeinc!CF97</f>
        <v>-1.0712746297940612E-3</v>
      </c>
      <c r="U105" s="105">
        <f>compopeinc!CG97</f>
        <v>1.1512769386172295E-2</v>
      </c>
      <c r="V105" s="105">
        <f>compopeinc!CH97</f>
        <v>4.3139010667800903E-3</v>
      </c>
      <c r="W105" s="105">
        <f>compopeinc!CI97</f>
        <v>0.10029855812899768</v>
      </c>
      <c r="X105" s="105">
        <f>compopeinc!CJ97</f>
        <v>0.28754144328175563</v>
      </c>
      <c r="Y105" s="134">
        <f>compopeinc!CK97</f>
        <v>9.7646659380338681E-3</v>
      </c>
      <c r="AB105" s="597">
        <f t="shared" si="3"/>
        <v>1.8510036170482635E-8</v>
      </c>
      <c r="AC105" s="597">
        <f t="shared" si="4"/>
        <v>-5.3551048040390015E-9</v>
      </c>
      <c r="AD105" s="597">
        <f t="shared" si="5"/>
        <v>2.3865140974521637E-8</v>
      </c>
    </row>
    <row r="106" spans="1:30" x14ac:dyDescent="0.2">
      <c r="A106" s="141">
        <v>2009</v>
      </c>
      <c r="B106" s="139">
        <f>1-TB2b!B106</f>
        <v>0.57555648684501648</v>
      </c>
      <c r="C106" s="513">
        <f>compopeinc!BW98</f>
        <v>1.2460820376873016E-2</v>
      </c>
      <c r="D106" s="513">
        <f>compopeinc!BX98</f>
        <v>-1.0924181900918484E-2</v>
      </c>
      <c r="E106" s="513">
        <f>compopeinc!BY98</f>
        <v>2.0896642468869686E-2</v>
      </c>
      <c r="F106" s="513">
        <f>compopeinc!BZ98</f>
        <v>6.8720541894435883E-3</v>
      </c>
      <c r="G106" s="513">
        <f>compopeinc!CA98</f>
        <v>0.1422098281327635</v>
      </c>
      <c r="H106" s="513">
        <f>compopeinc!CB98</f>
        <v>0.38735279254526012</v>
      </c>
      <c r="I106" s="514">
        <f>compopeinc!CC98</f>
        <v>1.6688520089684831E-2</v>
      </c>
      <c r="J106" s="171">
        <f>compopeinc!BN98</f>
        <v>0.14180117845535278</v>
      </c>
      <c r="K106" s="108">
        <f>compopeinc!BO98</f>
        <v>1.9495859742164612E-3</v>
      </c>
      <c r="L106" s="108">
        <f>compopeinc!BP98</f>
        <v>-9.9868800025433302E-3</v>
      </c>
      <c r="M106" s="108">
        <f>compopeinc!BQ98</f>
        <v>4.4224802404642105E-3</v>
      </c>
      <c r="N106" s="108">
        <f>compopeinc!BR98</f>
        <v>2.5856159627437592E-3</v>
      </c>
      <c r="O106" s="108">
        <f>compopeinc!BS98</f>
        <v>3.483313973993063E-2</v>
      </c>
      <c r="P106" s="108">
        <f>compopeinc!BT98</f>
        <v>0.1009353822508791</v>
      </c>
      <c r="Q106" s="108">
        <f>compopeinc!BU98</f>
        <v>7.061841483976556E-3</v>
      </c>
      <c r="R106" s="109">
        <f>compopeinc!CD98</f>
        <v>0.4337553083896637</v>
      </c>
      <c r="S106" s="108">
        <f>compopeinc!CE98</f>
        <v>1.0511234402656555E-2</v>
      </c>
      <c r="T106" s="108">
        <f>compopeinc!CF98</f>
        <v>-9.3730189837515354E-4</v>
      </c>
      <c r="U106" s="108">
        <f>compopeinc!CG98</f>
        <v>1.6474162228405476E-2</v>
      </c>
      <c r="V106" s="108">
        <f>compopeinc!CH98</f>
        <v>4.2864382266998291E-3</v>
      </c>
      <c r="W106" s="108">
        <f>compopeinc!CI98</f>
        <v>0.10737668839283288</v>
      </c>
      <c r="X106" s="108">
        <f>compopeinc!CJ98</f>
        <v>0.28630591354618468</v>
      </c>
      <c r="Y106" s="138">
        <f>compopeinc!CK98</f>
        <v>9.738175353904574E-3</v>
      </c>
      <c r="AB106" s="597">
        <f t="shared" si="3"/>
        <v>1.0943040251731873E-8</v>
      </c>
      <c r="AC106" s="597">
        <f t="shared" si="4"/>
        <v>1.2805685373207254E-8</v>
      </c>
      <c r="AD106" s="597">
        <f t="shared" si="5"/>
        <v>-1.862645149230957E-9</v>
      </c>
    </row>
    <row r="107" spans="1:30" x14ac:dyDescent="0.2">
      <c r="A107" s="137">
        <v>2010</v>
      </c>
      <c r="B107" s="135">
        <f>1-TB2b!B107</f>
        <v>0.56213688850402832</v>
      </c>
      <c r="C107" s="515">
        <f>compopeinc!BW99</f>
        <v>1.3260535895824432E-2</v>
      </c>
      <c r="D107" s="515">
        <f>compopeinc!BX99</f>
        <v>-1.1745167430490255E-2</v>
      </c>
      <c r="E107" s="515">
        <f>compopeinc!BY99</f>
        <v>2.3119691759347916E-2</v>
      </c>
      <c r="F107" s="515">
        <f>compopeinc!BZ99</f>
        <v>7.2581581771373749E-3</v>
      </c>
      <c r="G107" s="515">
        <f>compopeinc!CA99</f>
        <v>0.13864096207544208</v>
      </c>
      <c r="H107" s="515">
        <f>compopeinc!CB99</f>
        <v>0.372905016143107</v>
      </c>
      <c r="I107" s="516">
        <f>compopeinc!CC99</f>
        <v>1.8697730999207893E-2</v>
      </c>
      <c r="J107" s="170">
        <f>compopeinc!BN99</f>
        <v>0.13764441013336182</v>
      </c>
      <c r="K107" s="105">
        <f>compopeinc!BO99</f>
        <v>1.8353760242462158E-3</v>
      </c>
      <c r="L107" s="105">
        <f>compopeinc!BP99</f>
        <v>-9.5622146036475897E-3</v>
      </c>
      <c r="M107" s="105">
        <f>compopeinc!BQ99</f>
        <v>5.1195137202739716E-3</v>
      </c>
      <c r="N107" s="105">
        <f>compopeinc!BR99</f>
        <v>2.5218948721885681E-3</v>
      </c>
      <c r="O107" s="105">
        <f>compopeinc!BS99</f>
        <v>3.2942549791187048E-2</v>
      </c>
      <c r="P107" s="105">
        <f>compopeinc!BT99</f>
        <v>9.7450537291194267E-2</v>
      </c>
      <c r="Q107" s="105">
        <f>compopeinc!BU99</f>
        <v>7.3367677062498842E-3</v>
      </c>
      <c r="R107" s="106">
        <f>compopeinc!CD99</f>
        <v>0.4244924783706665</v>
      </c>
      <c r="S107" s="105">
        <f>compopeinc!CE99</f>
        <v>1.1425159871578217E-2</v>
      </c>
      <c r="T107" s="105">
        <f>compopeinc!CF99</f>
        <v>-2.1829528268426657E-3</v>
      </c>
      <c r="U107" s="105">
        <f>compopeinc!CG99</f>
        <v>1.8000178039073944E-2</v>
      </c>
      <c r="V107" s="105">
        <f>compopeinc!CH99</f>
        <v>4.7362633049488068E-3</v>
      </c>
      <c r="W107" s="105">
        <f>compopeinc!CI99</f>
        <v>0.10569841228425503</v>
      </c>
      <c r="X107" s="105">
        <f>compopeinc!CJ99</f>
        <v>0.27535355942150957</v>
      </c>
      <c r="Y107" s="134">
        <f>compopeinc!CK99</f>
        <v>1.1461882723361178E-2</v>
      </c>
      <c r="AB107" s="597">
        <f t="shared" si="3"/>
        <v>-3.9115548133850098E-8</v>
      </c>
      <c r="AC107" s="597">
        <f t="shared" si="4"/>
        <v>-1.4668330550193787E-8</v>
      </c>
      <c r="AD107" s="597">
        <f t="shared" si="5"/>
        <v>-2.4447217583656311E-8</v>
      </c>
    </row>
    <row r="108" spans="1:30" x14ac:dyDescent="0.2">
      <c r="A108" s="137">
        <v>2011</v>
      </c>
      <c r="B108" s="135">
        <f>1-TB2b!B108</f>
        <v>0.55600804090499878</v>
      </c>
      <c r="C108" s="515">
        <f>compopeinc!BW100</f>
        <v>1.330229640007019E-2</v>
      </c>
      <c r="D108" s="515">
        <f>compopeinc!BX100</f>
        <v>-1.2968824012205005E-2</v>
      </c>
      <c r="E108" s="515">
        <f>compopeinc!BY100</f>
        <v>2.4575281888246536E-2</v>
      </c>
      <c r="F108" s="515">
        <f>compopeinc!BZ100</f>
        <v>7.380269467830658E-3</v>
      </c>
      <c r="G108" s="515">
        <f>compopeinc!CA100</f>
        <v>0.13277945155277848</v>
      </c>
      <c r="H108" s="515">
        <f>compopeinc!CB100</f>
        <v>0.37189999778368571</v>
      </c>
      <c r="I108" s="516">
        <f>compopeinc!CC100</f>
        <v>1.9039593668793646E-2</v>
      </c>
      <c r="J108" s="170">
        <f>compopeinc!BN100</f>
        <v>0.13372403383255005</v>
      </c>
      <c r="K108" s="105">
        <f>compopeinc!BO100</f>
        <v>2.0198896527290344E-3</v>
      </c>
      <c r="L108" s="105">
        <f>compopeinc!BP100</f>
        <v>-9.5522615592926741E-3</v>
      </c>
      <c r="M108" s="105">
        <f>compopeinc!BQ100</f>
        <v>5.4216198623180389E-3</v>
      </c>
      <c r="N108" s="105">
        <f>compopeinc!BR100</f>
        <v>2.4621486663818359E-3</v>
      </c>
      <c r="O108" s="105">
        <f>compopeinc!BS100</f>
        <v>3.0395669862627983E-2</v>
      </c>
      <c r="P108" s="105">
        <f>compopeinc!BT100</f>
        <v>9.5632015950319768E-2</v>
      </c>
      <c r="Q108" s="105">
        <f>compopeinc!BU100</f>
        <v>7.3449506989741297E-3</v>
      </c>
      <c r="R108" s="106">
        <f>compopeinc!CD100</f>
        <v>0.42228400707244873</v>
      </c>
      <c r="S108" s="105">
        <f>compopeinc!CE100</f>
        <v>1.1282406747341156E-2</v>
      </c>
      <c r="T108" s="105">
        <f>compopeinc!CF100</f>
        <v>-3.4165624529123306E-3</v>
      </c>
      <c r="U108" s="105">
        <f>compopeinc!CG100</f>
        <v>1.9153662025928497E-2</v>
      </c>
      <c r="V108" s="105">
        <f>compopeinc!CH100</f>
        <v>4.918120801448822E-3</v>
      </c>
      <c r="W108" s="105">
        <f>compopeinc!CI100</f>
        <v>0.1023837816901505</v>
      </c>
      <c r="X108" s="105">
        <f>compopeinc!CJ100</f>
        <v>0.27616582852019972</v>
      </c>
      <c r="Y108" s="134">
        <f>compopeinc!CK100</f>
        <v>1.1796796282985765E-2</v>
      </c>
      <c r="AB108" s="597">
        <f t="shared" si="3"/>
        <v>-2.5844201334557226E-8</v>
      </c>
      <c r="AC108" s="597">
        <f t="shared" si="4"/>
        <v>6.9849193096160889E-10</v>
      </c>
      <c r="AD108" s="597">
        <f t="shared" si="5"/>
        <v>-2.6542693376541138E-8</v>
      </c>
    </row>
    <row r="109" spans="1:30" x14ac:dyDescent="0.2">
      <c r="A109" s="137">
        <v>2012</v>
      </c>
      <c r="B109" s="135">
        <f>1-TB2b!B109</f>
        <v>0.54537457227706909</v>
      </c>
      <c r="C109" s="515">
        <f>compopeinc!BW101</f>
        <v>1.1602535843849182E-2</v>
      </c>
      <c r="D109" s="515">
        <f>compopeinc!BX101</f>
        <v>-1.1595683288760483E-2</v>
      </c>
      <c r="E109" s="515">
        <f>compopeinc!BY101</f>
        <v>2.5908106006681919E-2</v>
      </c>
      <c r="F109" s="515">
        <f>compopeinc!BZ101</f>
        <v>7.2874296456575394E-3</v>
      </c>
      <c r="G109" s="515">
        <f>compopeinc!CA101</f>
        <v>0.12886755354702473</v>
      </c>
      <c r="H109" s="515">
        <f>compopeinc!CB101</f>
        <v>0.36447912810932503</v>
      </c>
      <c r="I109" s="516">
        <f>compopeinc!CC101</f>
        <v>1.8825518129359637E-2</v>
      </c>
      <c r="J109" s="170">
        <f>compopeinc!BN101</f>
        <v>0.13134568929672241</v>
      </c>
      <c r="K109" s="105">
        <f>compopeinc!BO101</f>
        <v>1.6785711050033569E-3</v>
      </c>
      <c r="L109" s="105">
        <f>compopeinc!BP101</f>
        <v>-8.7515022605657578E-3</v>
      </c>
      <c r="M109" s="105">
        <f>compopeinc!BQ101</f>
        <v>5.7153385132551193E-3</v>
      </c>
      <c r="N109" s="105">
        <f>compopeinc!BR101</f>
        <v>2.4768374860286713E-3</v>
      </c>
      <c r="O109" s="105">
        <f>compopeinc!BS101</f>
        <v>2.9311380349099636E-2</v>
      </c>
      <c r="P109" s="105">
        <f>compopeinc!BT101</f>
        <v>9.3564700284317001E-2</v>
      </c>
      <c r="Q109" s="105">
        <f>compopeinc!BU101</f>
        <v>7.3503926905841921E-3</v>
      </c>
      <c r="R109" s="106">
        <f>compopeinc!CD101</f>
        <v>0.41402888298034668</v>
      </c>
      <c r="S109" s="105">
        <f>compopeinc!CE101</f>
        <v>9.9239647388458252E-3</v>
      </c>
      <c r="T109" s="105">
        <f>compopeinc!CF101</f>
        <v>-2.8441810281947255E-3</v>
      </c>
      <c r="U109" s="105">
        <f>compopeinc!CG101</f>
        <v>2.01927674934268E-2</v>
      </c>
      <c r="V109" s="105">
        <f>compopeinc!CH101</f>
        <v>4.8105921596288681E-3</v>
      </c>
      <c r="W109" s="105">
        <f>compopeinc!CI101</f>
        <v>9.9556173197925091E-2</v>
      </c>
      <c r="X109" s="105">
        <f>compopeinc!CJ101</f>
        <v>0.27080209042256959</v>
      </c>
      <c r="Y109" s="134">
        <f>compopeinc!CK101</f>
        <v>1.1587462841213852E-2</v>
      </c>
      <c r="AB109" s="597">
        <f t="shared" si="3"/>
        <v>-1.57160684466362E-8</v>
      </c>
      <c r="AC109" s="597">
        <f t="shared" si="4"/>
        <v>-2.8870999813079834E-8</v>
      </c>
      <c r="AD109" s="597">
        <f t="shared" si="5"/>
        <v>1.3154931366443634E-8</v>
      </c>
    </row>
    <row r="110" spans="1:30" x14ac:dyDescent="0.2">
      <c r="A110" s="137">
        <v>2013</v>
      </c>
      <c r="B110" s="135">
        <f>1-TB2b!B110</f>
        <v>0.55093833804130554</v>
      </c>
      <c r="C110" s="515">
        <f>compopeinc!BW102</f>
        <v>1.1863879859447479E-2</v>
      </c>
      <c r="D110" s="515">
        <f>compopeinc!BX102</f>
        <v>-6.3271682010963559E-3</v>
      </c>
      <c r="E110" s="515">
        <f>compopeinc!BY102</f>
        <v>2.5975211523473263E-2</v>
      </c>
      <c r="F110" s="515">
        <f>compopeinc!BZ102</f>
        <v>7.0590376853942871E-3</v>
      </c>
      <c r="G110" s="515">
        <f>compopeinc!CA102</f>
        <v>0.1296706038992852</v>
      </c>
      <c r="H110" s="515">
        <f>compopeinc!CB102</f>
        <v>0.36443376575750697</v>
      </c>
      <c r="I110" s="516">
        <f>compopeinc!CC102</f>
        <v>1.8263004374081043E-2</v>
      </c>
      <c r="J110" s="170">
        <f>compopeinc!BN102</f>
        <v>0.13361442089080811</v>
      </c>
      <c r="K110" s="105">
        <f>compopeinc!BO102</f>
        <v>1.5356987714767456E-3</v>
      </c>
      <c r="L110" s="105">
        <f>compopeinc!BP102</f>
        <v>-6.2241393607109785E-3</v>
      </c>
      <c r="M110" s="105">
        <f>compopeinc!BQ102</f>
        <v>5.5286269634962082E-3</v>
      </c>
      <c r="N110" s="105">
        <f>compopeinc!BR102</f>
        <v>2.3951306939125061E-3</v>
      </c>
      <c r="O110" s="105">
        <f>compopeinc!BS102</f>
        <v>3.1695524230599403E-2</v>
      </c>
      <c r="P110" s="105">
        <f>compopeinc!BT102</f>
        <v>9.1585583306217383E-2</v>
      </c>
      <c r="Q110" s="105">
        <f>compopeinc!BU102</f>
        <v>7.0979825488088639E-3</v>
      </c>
      <c r="R110" s="106">
        <f>compopeinc!CD102</f>
        <v>0.41732391715049744</v>
      </c>
      <c r="S110" s="105">
        <f>compopeinc!CE102</f>
        <v>1.0328181087970734E-2</v>
      </c>
      <c r="T110" s="105">
        <f>compopeinc!CF102</f>
        <v>-1.0302884038537741E-4</v>
      </c>
      <c r="U110" s="105">
        <f>compopeinc!CG102</f>
        <v>2.0446584559977055E-2</v>
      </c>
      <c r="V110" s="105">
        <f>compopeinc!CH102</f>
        <v>4.663906991481781E-3</v>
      </c>
      <c r="W110" s="105">
        <f>compopeinc!CI102</f>
        <v>9.7975079668685794E-2</v>
      </c>
      <c r="X110" s="105">
        <f>compopeinc!CJ102</f>
        <v>0.27274763568596155</v>
      </c>
      <c r="Y110" s="134">
        <f>compopeinc!CK102</f>
        <v>1.1265568590600194E-2</v>
      </c>
      <c r="AB110" s="597">
        <f t="shared" si="3"/>
        <v>3.14321368932724E-9</v>
      </c>
      <c r="AC110" s="597">
        <f t="shared" si="4"/>
        <v>1.3737007975578308E-8</v>
      </c>
      <c r="AD110" s="597">
        <f t="shared" si="5"/>
        <v>-1.0593794286251068E-8</v>
      </c>
    </row>
    <row r="111" spans="1:30" x14ac:dyDescent="0.2">
      <c r="A111" s="137">
        <v>2014</v>
      </c>
      <c r="B111" s="135">
        <f>1-TB2b!B111</f>
        <v>0.54454982280731201</v>
      </c>
      <c r="C111" s="515">
        <f>compopeinc!BW103</f>
        <v>1.2309849262237549E-2</v>
      </c>
      <c r="D111" s="515">
        <f>compopeinc!BX103</f>
        <v>-9.9976237397640944E-3</v>
      </c>
      <c r="E111" s="515">
        <f>compopeinc!BY103</f>
        <v>2.5721609126776457E-2</v>
      </c>
      <c r="F111" s="515">
        <f>compopeinc!BZ103</f>
        <v>7.0274993777275085E-3</v>
      </c>
      <c r="G111" s="515">
        <f>compopeinc!CA103</f>
        <v>0.12836575135588646</v>
      </c>
      <c r="H111" s="515">
        <f>compopeinc!CB103</f>
        <v>0.36263694090495813</v>
      </c>
      <c r="I111" s="516">
        <f>compopeinc!CC103</f>
        <v>1.8485804668562561E-2</v>
      </c>
      <c r="J111" s="170">
        <f>compopeinc!BN103</f>
        <v>0.13072049617767334</v>
      </c>
      <c r="K111" s="105">
        <f>compopeinc!BO103</f>
        <v>1.5642791986465454E-3</v>
      </c>
      <c r="L111" s="105">
        <f>compopeinc!BP103</f>
        <v>-7.574091199785471E-3</v>
      </c>
      <c r="M111" s="105">
        <f>compopeinc!BQ103</f>
        <v>5.3957551717758179E-3</v>
      </c>
      <c r="N111" s="105">
        <f>compopeinc!BR103</f>
        <v>2.3653507232666016E-3</v>
      </c>
      <c r="O111" s="105">
        <f>compopeinc!BS103</f>
        <v>3.0375270172953606E-2</v>
      </c>
      <c r="P111" s="105">
        <f>compopeinc!BT103</f>
        <v>9.1536280565665457E-2</v>
      </c>
      <c r="Q111" s="105">
        <f>compopeinc!BU103</f>
        <v>7.0576399036185984E-3</v>
      </c>
      <c r="R111" s="106">
        <f>compopeinc!CD103</f>
        <v>0.41382932662963867</v>
      </c>
      <c r="S111" s="105">
        <f>compopeinc!CE103</f>
        <v>1.0745570063591003E-2</v>
      </c>
      <c r="T111" s="105">
        <f>compopeinc!CF103</f>
        <v>-2.4235325399786234E-3</v>
      </c>
      <c r="U111" s="105">
        <f>compopeinc!CG103</f>
        <v>2.0325853955000639E-2</v>
      </c>
      <c r="V111" s="105">
        <f>compopeinc!CH103</f>
        <v>4.662148654460907E-3</v>
      </c>
      <c r="W111" s="105">
        <f>compopeinc!CI103</f>
        <v>9.7990481182932854E-2</v>
      </c>
      <c r="X111" s="105">
        <f>compopeinc!CJ103</f>
        <v>0.27100529845927068</v>
      </c>
      <c r="Y111" s="134">
        <f>compopeinc!CK103</f>
        <v>1.1523526644965899E-2</v>
      </c>
      <c r="AB111" s="597">
        <f t="shared" ref="AB111:AB116" si="6">B111-SUM(C111:I111)</f>
        <v>-8.149072527885437E-9</v>
      </c>
      <c r="AC111" s="597">
        <f t="shared" ref="AC111:AC116" si="7">J111-SUM(K111:Q111)</f>
        <v>1.1641532182693481E-8</v>
      </c>
      <c r="AD111" s="597">
        <f t="shared" ref="AD111:AD116" si="8">R111-SUM(S111:Y111)</f>
        <v>-1.9790604710578918E-8</v>
      </c>
    </row>
    <row r="112" spans="1:30" x14ac:dyDescent="0.2">
      <c r="A112" s="137">
        <v>2015</v>
      </c>
      <c r="B112" s="135">
        <f>1-TB2b!B112</f>
        <v>0.54429322481155396</v>
      </c>
      <c r="C112" s="515">
        <f>compopeinc!BW104</f>
        <v>1.1630721390247345E-2</v>
      </c>
      <c r="D112" s="515">
        <f>compopeinc!BX104</f>
        <v>-1.0170406894758344E-2</v>
      </c>
      <c r="E112" s="515">
        <f>compopeinc!BY104</f>
        <v>2.6060204952955246E-2</v>
      </c>
      <c r="F112" s="515">
        <f>compopeinc!BZ104</f>
        <v>6.7680906504392624E-3</v>
      </c>
      <c r="G112" s="515">
        <f>compopeinc!CA104</f>
        <v>0.12898664502426982</v>
      </c>
      <c r="H112" s="515">
        <f>compopeinc!CB104</f>
        <v>0.36347677347776541</v>
      </c>
      <c r="I112" s="516">
        <f>compopeinc!CC104</f>
        <v>1.7541161053207997E-2</v>
      </c>
      <c r="J112" s="170">
        <f>compopeinc!BN104</f>
        <v>0.13116723299026489</v>
      </c>
      <c r="K112" s="105">
        <f>compopeinc!BO104</f>
        <v>1.4901384711265564E-3</v>
      </c>
      <c r="L112" s="105">
        <f>compopeinc!BP104</f>
        <v>-7.8716105781495571E-3</v>
      </c>
      <c r="M112" s="105">
        <f>compopeinc!BQ104</f>
        <v>5.660349503159523E-3</v>
      </c>
      <c r="N112" s="105">
        <f>compopeinc!BR104</f>
        <v>2.4746358394622803E-3</v>
      </c>
      <c r="O112" s="105">
        <f>compopeinc!BS104</f>
        <v>3.0308780260384083E-2</v>
      </c>
      <c r="P112" s="105">
        <f>compopeinc!BT104</f>
        <v>9.1755078243606611E-2</v>
      </c>
      <c r="Q112" s="105">
        <f>compopeinc!BU104</f>
        <v>7.3498440212077677E-3</v>
      </c>
      <c r="R112" s="106">
        <f>compopeinc!CD104</f>
        <v>0.41312599182128906</v>
      </c>
      <c r="S112" s="105">
        <f>compopeinc!CE104</f>
        <v>1.0140582919120789E-2</v>
      </c>
      <c r="T112" s="105">
        <f>compopeinc!CF104</f>
        <v>-2.2987963166087866E-3</v>
      </c>
      <c r="U112" s="105">
        <f>compopeinc!CG104</f>
        <v>2.0399855449795723E-2</v>
      </c>
      <c r="V112" s="105">
        <f>compopeinc!CH104</f>
        <v>4.2934548109769821E-3</v>
      </c>
      <c r="W112" s="105">
        <f>compopeinc!CI104</f>
        <v>9.8677864763885736E-2</v>
      </c>
      <c r="X112" s="105">
        <f>compopeinc!CJ104</f>
        <v>0.27159856951837608</v>
      </c>
      <c r="Y112" s="134">
        <f>compopeinc!CK104</f>
        <v>1.0314442747782999E-2</v>
      </c>
      <c r="AB112" s="597">
        <f t="shared" si="6"/>
        <v>3.5157427191734314E-8</v>
      </c>
      <c r="AC112" s="597">
        <f t="shared" si="7"/>
        <v>1.7229467630386353E-8</v>
      </c>
      <c r="AD112" s="597">
        <f t="shared" si="8"/>
        <v>1.7927959561347961E-8</v>
      </c>
    </row>
    <row r="113" spans="1:30" x14ac:dyDescent="0.2">
      <c r="A113" s="137">
        <v>2016</v>
      </c>
      <c r="B113" s="135">
        <f>1-TB2b!B113</f>
        <v>0.54652366042137146</v>
      </c>
      <c r="C113" s="515">
        <f>compopeinc!BW105</f>
        <v>1.1595778167247772E-2</v>
      </c>
      <c r="D113" s="515">
        <f>compopeinc!BX105</f>
        <v>-1.2168424902483821E-2</v>
      </c>
      <c r="E113" s="515">
        <f>compopeinc!BY105</f>
        <v>2.6974129490554333E-2</v>
      </c>
      <c r="F113" s="515">
        <f>compopeinc!BZ105</f>
        <v>6.6372137516736984E-3</v>
      </c>
      <c r="G113" s="515">
        <f>compopeinc!CA105</f>
        <v>0.13086702767759562</v>
      </c>
      <c r="H113" s="515">
        <f>compopeinc!CB105</f>
        <v>0.36568810198055368</v>
      </c>
      <c r="I113" s="516">
        <f>compopeinc!CC105</f>
        <v>1.6929833557738222E-2</v>
      </c>
      <c r="J113" s="170">
        <f>compopeinc!BN105</f>
        <v>0.12992775440216064</v>
      </c>
      <c r="K113" s="105">
        <f>compopeinc!BO105</f>
        <v>1.4410614967346191E-3</v>
      </c>
      <c r="L113" s="105">
        <f>compopeinc!BP105</f>
        <v>-8.7149336468428373E-3</v>
      </c>
      <c r="M113" s="105">
        <f>compopeinc!BQ105</f>
        <v>5.74524886906147E-3</v>
      </c>
      <c r="N113" s="105">
        <f>compopeinc!BR105</f>
        <v>2.3916959762573242E-3</v>
      </c>
      <c r="O113" s="105">
        <f>compopeinc!BS105</f>
        <v>3.0475292354822159E-2</v>
      </c>
      <c r="P113" s="105">
        <f>compopeinc!BT105</f>
        <v>9.1512917295728885E-2</v>
      </c>
      <c r="Q113" s="105">
        <f>compopeinc!BU105</f>
        <v>7.0764620446813562E-3</v>
      </c>
      <c r="R113" s="106">
        <f>compopeinc!CD105</f>
        <v>0.41659590601921082</v>
      </c>
      <c r="S113" s="105">
        <f>compopeinc!CE105</f>
        <v>1.0154716670513153E-2</v>
      </c>
      <c r="T113" s="105">
        <f>compopeinc!CF105</f>
        <v>-3.4534912556409836E-3</v>
      </c>
      <c r="U113" s="105">
        <f>compopeinc!CG105</f>
        <v>2.1228880621492863E-2</v>
      </c>
      <c r="V113" s="105">
        <f>compopeinc!CH105</f>
        <v>4.2455177754163742E-3</v>
      </c>
      <c r="W113" s="105">
        <f>compopeinc!CI105</f>
        <v>0.10039173532277346</v>
      </c>
      <c r="X113" s="105">
        <f>compopeinc!CJ105</f>
        <v>0.27404987342577208</v>
      </c>
      <c r="Y113" s="134">
        <f>compopeinc!CK105</f>
        <v>9.978682772109634E-3</v>
      </c>
      <c r="AB113" s="597">
        <f t="shared" si="6"/>
        <v>6.9849193096160889E-10</v>
      </c>
      <c r="AC113" s="597">
        <f t="shared" si="7"/>
        <v>1.0011717677116394E-8</v>
      </c>
      <c r="AD113" s="597">
        <f t="shared" si="8"/>
        <v>-9.3132257461547852E-9</v>
      </c>
    </row>
    <row r="114" spans="1:30" x14ac:dyDescent="0.2">
      <c r="A114" s="137">
        <v>2017</v>
      </c>
      <c r="B114" s="135">
        <f>1-TB2b!B114</f>
        <v>0.54719963669776917</v>
      </c>
      <c r="C114" s="515">
        <f>compopeinc!BW106</f>
        <v>1.2182384729385376E-2</v>
      </c>
      <c r="D114" s="515">
        <f>compopeinc!BX106</f>
        <v>-1.4116105739958584E-2</v>
      </c>
      <c r="E114" s="515">
        <f>compopeinc!BY106</f>
        <v>2.9570758808404207E-2</v>
      </c>
      <c r="F114" s="515">
        <f>compopeinc!BZ106</f>
        <v>6.9548748433589935E-3</v>
      </c>
      <c r="G114" s="515">
        <f>compopeinc!CA106</f>
        <v>0.13118580546870362</v>
      </c>
      <c r="H114" s="515">
        <f>compopeinc!CB106</f>
        <v>0.36376495768379835</v>
      </c>
      <c r="I114" s="516">
        <f>compopeinc!CC106</f>
        <v>1.7656939876559696E-2</v>
      </c>
      <c r="J114" s="170">
        <f>compopeinc!BN106</f>
        <v>0.13501989841461182</v>
      </c>
      <c r="K114" s="105">
        <f>compopeinc!BO106</f>
        <v>1.8183737993240356E-3</v>
      </c>
      <c r="L114" s="105">
        <f>compopeinc!BP106</f>
        <v>-9.3434005975723267E-3</v>
      </c>
      <c r="M114" s="105">
        <f>compopeinc!BQ106</f>
        <v>6.4971782267093658E-3</v>
      </c>
      <c r="N114" s="105">
        <f>compopeinc!BR106</f>
        <v>2.4699307978153229E-3</v>
      </c>
      <c r="O114" s="105">
        <f>compopeinc!BS106</f>
        <v>3.1471906811930239E-2</v>
      </c>
      <c r="P114" s="105">
        <f>compopeinc!BT106</f>
        <v>9.4919101163403227E-2</v>
      </c>
      <c r="Q114" s="105">
        <f>compopeinc!BU106</f>
        <v>7.186788305981919E-3</v>
      </c>
      <c r="R114" s="106">
        <f>compopeinc!CD106</f>
        <v>0.41217973828315735</v>
      </c>
      <c r="S114" s="105">
        <f>compopeinc!CE106</f>
        <v>1.036401093006134E-2</v>
      </c>
      <c r="T114" s="105">
        <f>compopeinc!CF106</f>
        <v>-4.7727051423862576E-3</v>
      </c>
      <c r="U114" s="105">
        <f>compopeinc!CG106</f>
        <v>2.3073580581694841E-2</v>
      </c>
      <c r="V114" s="105">
        <f>compopeinc!CH106</f>
        <v>4.4849440455436707E-3</v>
      </c>
      <c r="W114" s="105">
        <f>compopeinc!CI106</f>
        <v>9.9713898656773381E-2</v>
      </c>
      <c r="X114" s="105">
        <f>compopeinc!CJ106</f>
        <v>0.26873477939063772</v>
      </c>
      <c r="Y114" s="134">
        <f>compopeinc!CK106</f>
        <v>1.0581228700335168E-2</v>
      </c>
      <c r="AB114" s="597">
        <f t="shared" si="6"/>
        <v>2.1027517504990101E-8</v>
      </c>
      <c r="AC114" s="597">
        <f t="shared" si="7"/>
        <v>1.9907020032405853E-8</v>
      </c>
      <c r="AD114" s="597">
        <f t="shared" si="8"/>
        <v>1.1204974725842476E-9</v>
      </c>
    </row>
    <row r="115" spans="1:30" x14ac:dyDescent="0.2">
      <c r="A115" s="137">
        <v>2018</v>
      </c>
      <c r="B115" s="135">
        <f>1-TB2b!B115</f>
        <v>0.54448050260543823</v>
      </c>
      <c r="C115" s="515">
        <f>compopeinc!BW107</f>
        <v>1.1734351515769958E-2</v>
      </c>
      <c r="D115" s="515">
        <f>compopeinc!BX107</f>
        <v>-1.7930170288309455E-2</v>
      </c>
      <c r="E115" s="515">
        <f>compopeinc!BY107</f>
        <v>2.9754278715699911E-2</v>
      </c>
      <c r="F115" s="515">
        <f>compopeinc!BZ107</f>
        <v>6.875229999423027E-3</v>
      </c>
      <c r="G115" s="515">
        <f>compopeinc!CA107</f>
        <v>0.12576717231422663</v>
      </c>
      <c r="H115" s="515">
        <f>compopeinc!CB107</f>
        <v>0.37097849564970115</v>
      </c>
      <c r="I115" s="516">
        <f>compopeinc!CC107</f>
        <v>1.7301143534773793E-2</v>
      </c>
      <c r="J115" s="170">
        <f>compopeinc!BN107</f>
        <v>0.13399523496627808</v>
      </c>
      <c r="K115" s="105">
        <f>compopeinc!BO107</f>
        <v>1.7436966300010681E-3</v>
      </c>
      <c r="L115" s="105">
        <f>compopeinc!BP107</f>
        <v>-1.0847805300727487E-2</v>
      </c>
      <c r="M115" s="105">
        <f>compopeinc!BQ107</f>
        <v>6.5613333135843277E-3</v>
      </c>
      <c r="N115" s="105">
        <f>compopeinc!BR107</f>
        <v>2.5064609944820404E-3</v>
      </c>
      <c r="O115" s="105">
        <f>compopeinc!BS107</f>
        <v>3.0353000853210688E-2</v>
      </c>
      <c r="P115" s="105">
        <f>compopeinc!BT107</f>
        <v>9.6365045901043361E-2</v>
      </c>
      <c r="Q115" s="105">
        <f>compopeinc!BU107</f>
        <v>7.3134823184180875E-3</v>
      </c>
      <c r="R115" s="106">
        <f>compopeinc!CD107</f>
        <v>0.41048526763916016</v>
      </c>
      <c r="S115" s="105">
        <f>compopeinc!CE107</f>
        <v>9.9906548857688904E-3</v>
      </c>
      <c r="T115" s="105">
        <f>compopeinc!CF107</f>
        <v>-7.0823649875819683E-3</v>
      </c>
      <c r="U115" s="105">
        <f>compopeinc!CG107</f>
        <v>2.3192945402115583E-2</v>
      </c>
      <c r="V115" s="105">
        <f>compopeinc!CH107</f>
        <v>4.3687690049409866E-3</v>
      </c>
      <c r="W115" s="105">
        <f>compopeinc!CI107</f>
        <v>9.541417146101594E-2</v>
      </c>
      <c r="X115" s="105">
        <f>compopeinc!CJ107</f>
        <v>0.27449707848632304</v>
      </c>
      <c r="Y115" s="134">
        <f>compopeinc!CK107</f>
        <v>1.010403247869044E-2</v>
      </c>
      <c r="AB115" s="597">
        <f t="shared" si="6"/>
        <v>1.1641533292916506E-9</v>
      </c>
      <c r="AC115" s="597">
        <f t="shared" si="7"/>
        <v>2.0256265997886658E-8</v>
      </c>
      <c r="AD115" s="597">
        <f t="shared" si="8"/>
        <v>-1.909211277961731E-8</v>
      </c>
    </row>
    <row r="116" spans="1:30" x14ac:dyDescent="0.2">
      <c r="A116" s="137">
        <v>2019</v>
      </c>
      <c r="B116" s="135">
        <f>1-TB2b!B116</f>
        <v>0.54609492421150208</v>
      </c>
      <c r="C116" s="515">
        <f>compopeinc!BW108</f>
        <v>1.1978611350059509E-2</v>
      </c>
      <c r="D116" s="515">
        <f>compopeinc!BX108</f>
        <v>-2.0198163227178156E-2</v>
      </c>
      <c r="E116" s="515">
        <f>compopeinc!BY108</f>
        <v>3.0122458003461361E-2</v>
      </c>
      <c r="F116" s="515">
        <f>compopeinc!BZ108</f>
        <v>6.8862102925777435E-3</v>
      </c>
      <c r="G116" s="515">
        <f>compopeinc!CA108</f>
        <v>0.12526784231886268</v>
      </c>
      <c r="H116" s="515">
        <f>compopeinc!CB108</f>
        <v>0.37454832122121545</v>
      </c>
      <c r="I116" s="516">
        <f>compopeinc!CC108</f>
        <v>1.7489651586668778E-2</v>
      </c>
      <c r="J116" s="170">
        <f>compopeinc!BN108</f>
        <v>0.13431298732757568</v>
      </c>
      <c r="K116" s="105">
        <f>compopeinc!BO108</f>
        <v>1.7723068594932556E-3</v>
      </c>
      <c r="L116" s="105">
        <f>compopeinc!BP108</f>
        <v>-1.1787161696702242E-2</v>
      </c>
      <c r="M116" s="105">
        <f>compopeinc!BQ108</f>
        <v>6.6218264400959015E-3</v>
      </c>
      <c r="N116" s="105">
        <f>compopeinc!BR108</f>
        <v>2.5261975824832916E-3</v>
      </c>
      <c r="O116" s="105">
        <f>compopeinc!BS108</f>
        <v>3.0288966372609138E-2</v>
      </c>
      <c r="P116" s="105">
        <f>compopeinc!BT108</f>
        <v>9.7472048706982645E-2</v>
      </c>
      <c r="Q116" s="105">
        <f>compopeinc!BU108</f>
        <v>7.4188007343072579E-3</v>
      </c>
      <c r="R116" s="106">
        <f>compopeinc!CD108</f>
        <v>0.41178193688392639</v>
      </c>
      <c r="S116" s="105">
        <f>compopeinc!CE108</f>
        <v>1.0206304490566254E-2</v>
      </c>
      <c r="T116" s="105">
        <f>compopeinc!CF108</f>
        <v>-8.4110015304759145E-3</v>
      </c>
      <c r="U116" s="105">
        <f>compopeinc!CG108</f>
        <v>2.3500631563365459E-2</v>
      </c>
      <c r="V116" s="105">
        <f>compopeinc!CH108</f>
        <v>4.3600127100944519E-3</v>
      </c>
      <c r="W116" s="105">
        <f>compopeinc!CI108</f>
        <v>9.4978875946253538E-2</v>
      </c>
      <c r="X116" s="105">
        <f>compopeinc!CJ108</f>
        <v>0.27695839564282959</v>
      </c>
      <c r="Y116" s="134">
        <f>compopeinc!CK108</f>
        <v>1.0188727723764737E-2</v>
      </c>
      <c r="AB116" s="597">
        <f t="shared" si="6"/>
        <v>-7.3341653861191958E-9</v>
      </c>
      <c r="AC116" s="597">
        <f t="shared" si="7"/>
        <v>2.3283064365386963E-9</v>
      </c>
      <c r="AD116" s="597">
        <f t="shared" si="8"/>
        <v>-9.6624717116355896E-9</v>
      </c>
    </row>
    <row r="117" spans="1:30" x14ac:dyDescent="0.2">
      <c r="A117" s="137">
        <v>2020</v>
      </c>
      <c r="B117" s="135"/>
      <c r="C117" s="515"/>
      <c r="D117" s="515"/>
      <c r="E117" s="515"/>
      <c r="F117" s="515"/>
      <c r="G117" s="515"/>
      <c r="H117" s="515"/>
      <c r="I117" s="516"/>
      <c r="J117" s="170"/>
      <c r="K117" s="105"/>
      <c r="L117" s="105"/>
      <c r="M117" s="105"/>
      <c r="N117" s="105"/>
      <c r="O117" s="105"/>
      <c r="P117" s="105"/>
      <c r="Q117" s="105"/>
      <c r="R117" s="106"/>
      <c r="S117" s="105"/>
      <c r="T117" s="105"/>
      <c r="U117" s="105"/>
      <c r="V117" s="105"/>
      <c r="W117" s="105"/>
      <c r="X117" s="105"/>
      <c r="Y117" s="134"/>
      <c r="AB117" s="597"/>
      <c r="AC117" s="597"/>
      <c r="AD117" s="597"/>
    </row>
    <row r="118" spans="1:30" ht="17" thickBot="1" x14ac:dyDescent="0.25">
      <c r="A118" s="467"/>
      <c r="B118" s="465"/>
      <c r="C118" s="103"/>
      <c r="D118" s="103"/>
      <c r="E118" s="103"/>
      <c r="F118" s="103"/>
      <c r="G118" s="103"/>
      <c r="H118" s="103"/>
      <c r="I118" s="227"/>
      <c r="J118" s="103"/>
      <c r="K118" s="103"/>
      <c r="L118" s="103"/>
      <c r="M118" s="103"/>
      <c r="N118" s="103"/>
      <c r="O118" s="103"/>
      <c r="P118" s="103"/>
      <c r="Q118" s="103"/>
      <c r="R118" s="103"/>
      <c r="S118" s="103"/>
      <c r="T118" s="103"/>
      <c r="U118" s="103"/>
      <c r="V118" s="103"/>
      <c r="W118" s="103"/>
      <c r="X118" s="103"/>
      <c r="Y118" s="227"/>
    </row>
    <row r="119" spans="1:30" ht="17" thickTop="1" x14ac:dyDescent="0.2"/>
  </sheetData>
  <mergeCells count="3">
    <mergeCell ref="A4:Y4"/>
    <mergeCell ref="B7:Y7"/>
    <mergeCell ref="B8:Y8"/>
  </mergeCells>
  <hyperlinks>
    <hyperlink ref="A1" location="Index!A1" display="Back to index" xr:uid="{00000000-0004-0000-13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6" tint="0.39997558519241921"/>
  </sheetPr>
  <dimension ref="A1:AG119"/>
  <sheetViews>
    <sheetView workbookViewId="0">
      <pane xSplit="1" ySplit="9" topLeftCell="I84"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2.6640625" style="102" bestFit="1" customWidth="1"/>
    <col min="2" max="9" width="10.83203125" style="102" customWidth="1"/>
    <col min="10" max="17" width="10.83203125" style="102"/>
    <col min="18" max="25" width="10.83203125" style="102" customWidth="1"/>
    <col min="26" max="16384" width="10.83203125" style="102"/>
  </cols>
  <sheetData>
    <row r="1" spans="1:33" x14ac:dyDescent="0.2">
      <c r="A1" s="52" t="s">
        <v>37</v>
      </c>
      <c r="B1" s="52"/>
      <c r="C1" s="52"/>
      <c r="D1" s="52"/>
      <c r="E1" s="52"/>
      <c r="F1" s="52"/>
      <c r="G1" s="52"/>
      <c r="H1" s="52"/>
      <c r="I1" s="52"/>
      <c r="L1" s="351"/>
    </row>
    <row r="3" spans="1:33" ht="17" thickBot="1" x14ac:dyDescent="0.25"/>
    <row r="4" spans="1:33" s="130" customFormat="1" ht="25" customHeight="1" thickTop="1" x14ac:dyDescent="0.2">
      <c r="A4" s="1377" t="s">
        <v>231</v>
      </c>
      <c r="B4" s="1378"/>
      <c r="C4" s="1378"/>
      <c r="D4" s="1378"/>
      <c r="E4" s="1378"/>
      <c r="F4" s="1378"/>
      <c r="G4" s="1378"/>
      <c r="H4" s="1378"/>
      <c r="I4" s="1378"/>
      <c r="J4" s="1378"/>
      <c r="K4" s="1378"/>
      <c r="L4" s="1378"/>
      <c r="M4" s="1378"/>
      <c r="N4" s="1378"/>
      <c r="O4" s="1378"/>
      <c r="P4" s="1378"/>
      <c r="Q4" s="1378"/>
      <c r="R4" s="1378"/>
      <c r="S4" s="1378"/>
      <c r="T4" s="1378"/>
      <c r="U4" s="1378"/>
      <c r="V4" s="1378"/>
      <c r="W4" s="1378"/>
      <c r="X4" s="1378"/>
      <c r="Y4" s="1379"/>
    </row>
    <row r="5" spans="1:33" s="131" customFormat="1" x14ac:dyDescent="0.2">
      <c r="A5" s="129"/>
      <c r="B5" s="128"/>
      <c r="C5" s="128"/>
      <c r="D5" s="128"/>
      <c r="E5" s="128"/>
      <c r="F5" s="128"/>
      <c r="G5" s="128"/>
      <c r="H5" s="128"/>
      <c r="I5" s="128"/>
      <c r="J5" s="128"/>
      <c r="K5" s="128"/>
      <c r="L5" s="128"/>
      <c r="M5" s="128"/>
      <c r="N5" s="128"/>
      <c r="O5" s="128"/>
      <c r="P5" s="182"/>
      <c r="Q5" s="182"/>
      <c r="R5" s="128"/>
      <c r="S5" s="128"/>
      <c r="T5" s="128"/>
      <c r="U5" s="128"/>
      <c r="V5" s="128"/>
      <c r="W5" s="128"/>
      <c r="X5" s="128"/>
      <c r="Y5" s="168"/>
    </row>
    <row r="6" spans="1:33" s="131" customFormat="1" x14ac:dyDescent="0.2">
      <c r="A6" s="124"/>
      <c r="B6" s="127" t="s">
        <v>36</v>
      </c>
      <c r="C6" s="127" t="s">
        <v>35</v>
      </c>
      <c r="D6" s="127" t="s">
        <v>34</v>
      </c>
      <c r="E6" s="127" t="s">
        <v>33</v>
      </c>
      <c r="F6" s="127" t="s">
        <v>32</v>
      </c>
      <c r="G6" s="127" t="s">
        <v>31</v>
      </c>
      <c r="H6" s="127" t="s">
        <v>30</v>
      </c>
      <c r="I6" s="167" t="s">
        <v>29</v>
      </c>
      <c r="J6" s="181" t="s">
        <v>28</v>
      </c>
      <c r="K6" s="127" t="s">
        <v>27</v>
      </c>
      <c r="L6" s="127" t="s">
        <v>26</v>
      </c>
      <c r="M6" s="166" t="s">
        <v>25</v>
      </c>
      <c r="N6" s="127" t="s">
        <v>24</v>
      </c>
      <c r="O6" s="127" t="s">
        <v>23</v>
      </c>
      <c r="P6" s="127" t="s">
        <v>22</v>
      </c>
      <c r="Q6" s="127" t="s">
        <v>55</v>
      </c>
      <c r="R6" s="196" t="s">
        <v>54</v>
      </c>
      <c r="S6" s="196" t="s">
        <v>53</v>
      </c>
      <c r="T6" s="196" t="s">
        <v>52</v>
      </c>
      <c r="U6" s="127" t="s">
        <v>51</v>
      </c>
      <c r="V6" s="127" t="s">
        <v>50</v>
      </c>
      <c r="W6" s="196" t="s">
        <v>49</v>
      </c>
      <c r="X6" s="195" t="s">
        <v>48</v>
      </c>
      <c r="Y6" s="194" t="s">
        <v>47</v>
      </c>
    </row>
    <row r="7" spans="1:33" ht="35" customHeight="1" x14ac:dyDescent="0.2">
      <c r="A7" s="129"/>
      <c r="B7" s="1382" t="s">
        <v>864</v>
      </c>
      <c r="C7" s="1382"/>
      <c r="D7" s="1382"/>
      <c r="E7" s="1382"/>
      <c r="F7" s="1382"/>
      <c r="G7" s="1382"/>
      <c r="H7" s="1382"/>
      <c r="I7" s="1382"/>
      <c r="J7" s="1382"/>
      <c r="K7" s="1382"/>
      <c r="L7" s="1382"/>
      <c r="M7" s="1382"/>
      <c r="N7" s="1382"/>
      <c r="O7" s="1382"/>
      <c r="P7" s="1382"/>
      <c r="Q7" s="1382"/>
      <c r="R7" s="1382"/>
      <c r="S7" s="1382"/>
      <c r="T7" s="1382"/>
      <c r="U7" s="1382"/>
      <c r="V7" s="1382"/>
      <c r="W7" s="1382"/>
      <c r="X7" s="1382"/>
      <c r="Y7" s="1383"/>
      <c r="Z7" s="1"/>
      <c r="AA7" s="1"/>
      <c r="AB7" s="1"/>
      <c r="AC7" s="1"/>
      <c r="AD7" s="1"/>
      <c r="AE7" s="1"/>
      <c r="AF7" s="1"/>
      <c r="AG7" s="1"/>
    </row>
    <row r="8" spans="1:33" s="179" customFormat="1" ht="20" customHeight="1" x14ac:dyDescent="0.2">
      <c r="A8" s="126"/>
      <c r="B8" s="1380" t="s">
        <v>44</v>
      </c>
      <c r="C8" s="1381"/>
      <c r="D8" s="1381"/>
      <c r="E8" s="1381"/>
      <c r="F8" s="1381"/>
      <c r="G8" s="1381"/>
      <c r="H8" s="1381"/>
      <c r="I8" s="1381"/>
      <c r="J8" s="1381"/>
      <c r="K8" s="1381"/>
      <c r="L8" s="1381"/>
      <c r="M8" s="1381"/>
      <c r="N8" s="1381"/>
      <c r="O8" s="1381"/>
      <c r="P8" s="1381"/>
      <c r="Q8" s="1381"/>
      <c r="R8" s="1381"/>
      <c r="S8" s="1381"/>
      <c r="T8" s="1381"/>
      <c r="U8" s="1381"/>
      <c r="V8" s="1381"/>
      <c r="W8" s="1381"/>
      <c r="X8" s="1381"/>
      <c r="Y8" s="577"/>
    </row>
    <row r="9" spans="1:33" ht="69" thickBot="1" x14ac:dyDescent="0.25">
      <c r="A9" s="124"/>
      <c r="B9" s="408" t="s">
        <v>14</v>
      </c>
      <c r="C9" s="409" t="s">
        <v>101</v>
      </c>
      <c r="D9" s="407" t="s">
        <v>43</v>
      </c>
      <c r="E9" s="409" t="s">
        <v>102</v>
      </c>
      <c r="F9" s="407" t="s">
        <v>42</v>
      </c>
      <c r="G9" s="588" t="s">
        <v>248</v>
      </c>
      <c r="H9" s="407" t="s">
        <v>41</v>
      </c>
      <c r="I9" s="407" t="s">
        <v>40</v>
      </c>
      <c r="J9" s="408" t="s">
        <v>13</v>
      </c>
      <c r="K9" s="409" t="s">
        <v>101</v>
      </c>
      <c r="L9" s="407" t="s">
        <v>43</v>
      </c>
      <c r="M9" s="409" t="s">
        <v>102</v>
      </c>
      <c r="N9" s="407" t="s">
        <v>42</v>
      </c>
      <c r="O9" s="588" t="s">
        <v>248</v>
      </c>
      <c r="P9" s="407" t="s">
        <v>41</v>
      </c>
      <c r="Q9" s="407" t="s">
        <v>40</v>
      </c>
      <c r="R9" s="464" t="s">
        <v>12</v>
      </c>
      <c r="S9" s="409" t="s">
        <v>101</v>
      </c>
      <c r="T9" s="407" t="s">
        <v>43</v>
      </c>
      <c r="U9" s="409" t="s">
        <v>102</v>
      </c>
      <c r="V9" s="407" t="s">
        <v>42</v>
      </c>
      <c r="W9" s="588" t="s">
        <v>248</v>
      </c>
      <c r="X9" s="407" t="s">
        <v>41</v>
      </c>
      <c r="Y9" s="162" t="s">
        <v>40</v>
      </c>
      <c r="AA9" s="1329"/>
      <c r="AB9" s="598" t="s">
        <v>440</v>
      </c>
      <c r="AC9" s="598"/>
      <c r="AD9" s="598"/>
    </row>
    <row r="10" spans="1:33" x14ac:dyDescent="0.2">
      <c r="A10" s="115">
        <v>1913</v>
      </c>
      <c r="B10" s="410">
        <f>compopeinc!R2</f>
        <v>0.43118288615825545</v>
      </c>
      <c r="C10" s="121">
        <f>compopeinc!S2</f>
        <v>6.5048913724705948E-2</v>
      </c>
      <c r="D10" s="121">
        <f>compopeinc!T2</f>
        <v>3.875850604741253E-2</v>
      </c>
      <c r="E10" s="121">
        <f>compopeinc!U2</f>
        <v>4.7346510259211376E-2</v>
      </c>
      <c r="F10" s="121">
        <f>compopeinc!V2</f>
        <v>5.3608498640901357E-2</v>
      </c>
      <c r="G10" s="121">
        <f>compopeinc!W2</f>
        <v>4.6110921986965408E-3</v>
      </c>
      <c r="H10" s="121">
        <f>compopeinc!X2</f>
        <v>0.10533740569188013</v>
      </c>
      <c r="I10" s="177">
        <f>compopeinc!Y2</f>
        <v>0.11647195959544761</v>
      </c>
      <c r="J10" s="174">
        <f>compopeinc!Z2</f>
        <v>0.32868423401783603</v>
      </c>
      <c r="K10" s="114">
        <f>compopeinc!AA2</f>
        <v>6.5048913724705948E-2</v>
      </c>
      <c r="L10" s="114">
        <f>compopeinc!AB2</f>
        <v>2.9942154810388193E-2</v>
      </c>
      <c r="M10" s="114">
        <f>compopeinc!AC2</f>
        <v>3.4436232051199646E-2</v>
      </c>
      <c r="N10" s="114">
        <f>compopeinc!AD2</f>
        <v>4.817520121205842E-2</v>
      </c>
      <c r="O10" s="114">
        <f>compopeinc!AE2</f>
        <v>2.8978891721583703E-3</v>
      </c>
      <c r="P10" s="114">
        <f>compopeinc!AF2</f>
        <v>4.5012391459695426E-2</v>
      </c>
      <c r="Q10" s="114">
        <f>compopeinc!AG2</f>
        <v>0.10317145158763004</v>
      </c>
      <c r="R10" s="178">
        <f>compopeinc!AH2</f>
        <v>0.20430686397266487</v>
      </c>
      <c r="S10" s="121">
        <f>compopeinc!AI2</f>
        <v>6.5048913724705948E-2</v>
      </c>
      <c r="T10" s="121">
        <f>compopeinc!AJ2</f>
        <v>2.0607369867591138E-2</v>
      </c>
      <c r="U10" s="121">
        <f>compopeinc!AK2</f>
        <v>1.6707197627138064E-2</v>
      </c>
      <c r="V10" s="121">
        <f>compopeinc!AL2</f>
        <v>2.769241096289041E-2</v>
      </c>
      <c r="W10" s="121">
        <f>compopeinc!AM2</f>
        <v>9.2119104440207503E-4</v>
      </c>
      <c r="X10" s="121">
        <f>compopeinc!AN2</f>
        <v>1.7781842771320461E-2</v>
      </c>
      <c r="Y10" s="177">
        <f>compopeinc!AO2</f>
        <v>5.5547937974616789E-2</v>
      </c>
      <c r="AA10" s="931"/>
      <c r="AB10" s="599">
        <f>B10-SUM(C10:I10)</f>
        <v>0</v>
      </c>
      <c r="AC10" s="599">
        <f>J10-SUM(K10:Q10)</f>
        <v>0</v>
      </c>
      <c r="AD10" s="599">
        <f>R10-SUM(S10:Y10)</f>
        <v>0</v>
      </c>
      <c r="AE10" s="1132"/>
    </row>
    <row r="11" spans="1:33" x14ac:dyDescent="0.2">
      <c r="A11" s="115">
        <v>1914</v>
      </c>
      <c r="B11" s="135">
        <f>compopeinc!R3</f>
        <v>0.43741671546230881</v>
      </c>
      <c r="C11" s="114">
        <f>compopeinc!S3</f>
        <v>6.4332874113407296E-2</v>
      </c>
      <c r="D11" s="114">
        <f>compopeinc!T3</f>
        <v>4.0665917887150384E-2</v>
      </c>
      <c r="E11" s="114">
        <f>compopeinc!U3</f>
        <v>5.0163995153412425E-2</v>
      </c>
      <c r="F11" s="114">
        <f>compopeinc!V3</f>
        <v>5.6928480618774806E-2</v>
      </c>
      <c r="G11" s="114">
        <f>compopeinc!W3</f>
        <v>4.6281083434431087E-3</v>
      </c>
      <c r="H11" s="114">
        <f>compopeinc!X3</f>
        <v>0.1018380445021756</v>
      </c>
      <c r="I11" s="154">
        <f>compopeinc!Y3</f>
        <v>0.11885929484394515</v>
      </c>
      <c r="J11" s="174">
        <f>compopeinc!Z3</f>
        <v>0.33561804126553141</v>
      </c>
      <c r="K11" s="114">
        <f>compopeinc!AA3</f>
        <v>6.4332874113407296E-2</v>
      </c>
      <c r="L11" s="114">
        <f>compopeinc!AB3</f>
        <v>3.1610195724252645E-2</v>
      </c>
      <c r="M11" s="114">
        <f>compopeinc!AC3</f>
        <v>3.6510587094354494E-2</v>
      </c>
      <c r="N11" s="114">
        <f>compopeinc!AD3</f>
        <v>5.1228034582368853E-2</v>
      </c>
      <c r="O11" s="114">
        <f>compopeinc!AE3</f>
        <v>2.9190020276085608E-3</v>
      </c>
      <c r="P11" s="114">
        <f>compopeinc!AF3</f>
        <v>4.3553315276421291E-2</v>
      </c>
      <c r="Q11" s="114">
        <f>compopeinc!AG3</f>
        <v>0.10546403244711826</v>
      </c>
      <c r="R11" s="106">
        <f>compopeinc!AH3</f>
        <v>0.20918811398278123</v>
      </c>
      <c r="S11" s="114">
        <f>compopeinc!AI3</f>
        <v>6.4332874113407296E-2</v>
      </c>
      <c r="T11" s="114">
        <f>compopeinc!AJ3</f>
        <v>2.2082808156104139E-2</v>
      </c>
      <c r="U11" s="114">
        <f>compopeinc!AK3</f>
        <v>1.7763199048213069E-2</v>
      </c>
      <c r="V11" s="114">
        <f>compopeinc!AL3</f>
        <v>2.9590395904981526E-2</v>
      </c>
      <c r="W11" s="114">
        <f>compopeinc!AM3</f>
        <v>9.31795539490336E-4</v>
      </c>
      <c r="X11" s="114">
        <f>compopeinc!AN3</f>
        <v>1.735687562499794E-2</v>
      </c>
      <c r="Y11" s="154">
        <f>compopeinc!AO3</f>
        <v>5.7130165595586931E-2</v>
      </c>
      <c r="AA11" s="931"/>
      <c r="AB11" s="599">
        <f t="shared" ref="AB11:AB74" si="0">B11-SUM(C11:I11)</f>
        <v>0</v>
      </c>
      <c r="AC11" s="599">
        <f t="shared" ref="AC11:AC74" si="1">J11-SUM(K11:Q11)</f>
        <v>0</v>
      </c>
      <c r="AD11" s="599">
        <f t="shared" ref="AD11:AD74" si="2">R11-SUM(S11:Y11)</f>
        <v>0</v>
      </c>
      <c r="AE11" s="1132"/>
    </row>
    <row r="12" spans="1:33" x14ac:dyDescent="0.2">
      <c r="A12" s="115">
        <v>1915</v>
      </c>
      <c r="B12" s="135">
        <f>compopeinc!R4</f>
        <v>0.43022230318775773</v>
      </c>
      <c r="C12" s="114">
        <f>compopeinc!S4</f>
        <v>6.4685290605372578E-2</v>
      </c>
      <c r="D12" s="114">
        <f>compopeinc!T4</f>
        <v>3.9961495915800734E-2</v>
      </c>
      <c r="E12" s="114">
        <f>compopeinc!U4</f>
        <v>5.02515725675119E-2</v>
      </c>
      <c r="F12" s="114">
        <f>compopeinc!V4</f>
        <v>5.5169837684376513E-2</v>
      </c>
      <c r="G12" s="114">
        <f>compopeinc!W4</f>
        <v>4.6576837493092459E-3</v>
      </c>
      <c r="H12" s="114">
        <f>compopeinc!X4</f>
        <v>0.10102907569818176</v>
      </c>
      <c r="I12" s="154">
        <f>compopeinc!Y4</f>
        <v>0.11446734696720501</v>
      </c>
      <c r="J12" s="174">
        <f>compopeinc!Z4</f>
        <v>0.32812944680617812</v>
      </c>
      <c r="K12" s="114">
        <f>compopeinc!AA4</f>
        <v>6.4685290605372578E-2</v>
      </c>
      <c r="L12" s="114">
        <f>compopeinc!AB4</f>
        <v>3.082923244714094E-2</v>
      </c>
      <c r="M12" s="114">
        <f>compopeinc!AC4</f>
        <v>3.6434941733660076E-2</v>
      </c>
      <c r="N12" s="114">
        <f>compopeinc!AD4</f>
        <v>4.9447531269089337E-2</v>
      </c>
      <c r="O12" s="114">
        <f>compopeinc!AE4</f>
        <v>2.9362375801332678E-3</v>
      </c>
      <c r="P12" s="114">
        <f>compopeinc!AF4</f>
        <v>4.2728065316953848E-2</v>
      </c>
      <c r="Q12" s="114">
        <f>compopeinc!AG4</f>
        <v>0.10106814785382807</v>
      </c>
      <c r="R12" s="106">
        <f>compopeinc!AH4</f>
        <v>0.20277927965118467</v>
      </c>
      <c r="S12" s="114">
        <f>compopeinc!AI4</f>
        <v>6.4685290605372578E-2</v>
      </c>
      <c r="T12" s="114">
        <f>compopeinc!AJ4</f>
        <v>2.1064469069000044E-2</v>
      </c>
      <c r="U12" s="114">
        <f>compopeinc!AK4</f>
        <v>1.7472247851962049E-2</v>
      </c>
      <c r="V12" s="114">
        <f>compopeinc!AL4</f>
        <v>2.8153837304184144E-2</v>
      </c>
      <c r="W12" s="114">
        <f>compopeinc!AM4</f>
        <v>9.2631617538726097E-4</v>
      </c>
      <c r="X12" s="114">
        <f>compopeinc!AN4</f>
        <v>1.6714835917641294E-2</v>
      </c>
      <c r="Y12" s="154">
        <f>compopeinc!AO4</f>
        <v>5.3762282727637292E-2</v>
      </c>
      <c r="AA12" s="931"/>
      <c r="AB12" s="599">
        <f t="shared" si="0"/>
        <v>0</v>
      </c>
      <c r="AC12" s="599">
        <f t="shared" si="1"/>
        <v>0</v>
      </c>
      <c r="AD12" s="599">
        <f t="shared" si="2"/>
        <v>0</v>
      </c>
      <c r="AE12" s="1132"/>
    </row>
    <row r="13" spans="1:33" x14ac:dyDescent="0.2">
      <c r="A13" s="115">
        <v>1916</v>
      </c>
      <c r="B13" s="149">
        <f>compopeinc!R5</f>
        <v>0.44434518486874863</v>
      </c>
      <c r="C13" s="411">
        <f>compopeinc!S5</f>
        <v>8.4270926004488184E-2</v>
      </c>
      <c r="D13" s="411">
        <f>compopeinc!T5</f>
        <v>3.8230629421570864E-2</v>
      </c>
      <c r="E13" s="411">
        <f>compopeinc!U5</f>
        <v>4.8894555472655914E-2</v>
      </c>
      <c r="F13" s="411">
        <f>compopeinc!V5</f>
        <v>5.0233108589850591E-2</v>
      </c>
      <c r="G13" s="411">
        <f>compopeinc!W5</f>
        <v>4.4161349481553844E-3</v>
      </c>
      <c r="H13" s="411">
        <f>compopeinc!X5</f>
        <v>0.11080266483444871</v>
      </c>
      <c r="I13" s="412">
        <f>compopeinc!Y5</f>
        <v>0.10749716559757905</v>
      </c>
      <c r="J13" s="174">
        <f>compopeinc!Z5</f>
        <v>0.34821969357636479</v>
      </c>
      <c r="K13" s="114">
        <f>compopeinc!AA5</f>
        <v>9.0384370239052533E-2</v>
      </c>
      <c r="L13" s="114">
        <f>compopeinc!AB5</f>
        <v>2.9775052573512418E-2</v>
      </c>
      <c r="M13" s="114">
        <f>compopeinc!AC5</f>
        <v>3.6097041164437169E-2</v>
      </c>
      <c r="N13" s="114">
        <f>compopeinc!AD5</f>
        <v>4.5330447757899087E-2</v>
      </c>
      <c r="O13" s="114">
        <f>compopeinc!AE5</f>
        <v>2.7544726279499689E-3</v>
      </c>
      <c r="P13" s="114">
        <f>compopeinc!AF5</f>
        <v>4.8168053433328049E-2</v>
      </c>
      <c r="Q13" s="114">
        <f>compopeinc!AG5</f>
        <v>9.5710255780185591E-2</v>
      </c>
      <c r="R13" s="106">
        <f>compopeinc!AH5</f>
        <v>0.21372245572669954</v>
      </c>
      <c r="S13" s="105">
        <f>compopeinc!AI5</f>
        <v>7.5466775388301197E-2</v>
      </c>
      <c r="T13" s="105">
        <f>compopeinc!AJ5</f>
        <v>2.0963399610040494E-2</v>
      </c>
      <c r="U13" s="105">
        <f>compopeinc!AK5</f>
        <v>1.8180464083260992E-2</v>
      </c>
      <c r="V13" s="105">
        <f>compopeinc!AL5</f>
        <v>2.6446371923815395E-2</v>
      </c>
      <c r="W13" s="105">
        <f>compopeinc!AM5</f>
        <v>8.8473429462766718E-4</v>
      </c>
      <c r="X13" s="105">
        <f>compopeinc!AN5</f>
        <v>1.9275878450399048E-2</v>
      </c>
      <c r="Y13" s="134">
        <f>compopeinc!AO5</f>
        <v>5.2504831976254759E-2</v>
      </c>
      <c r="AA13" s="931"/>
      <c r="AB13" s="599">
        <f t="shared" si="0"/>
        <v>0</v>
      </c>
      <c r="AC13" s="599">
        <f t="shared" si="1"/>
        <v>0</v>
      </c>
      <c r="AD13" s="599">
        <f t="shared" si="2"/>
        <v>0</v>
      </c>
      <c r="AE13" s="1132"/>
    </row>
    <row r="14" spans="1:33" x14ac:dyDescent="0.2">
      <c r="A14" s="115">
        <v>1917</v>
      </c>
      <c r="B14" s="186">
        <f>compopeinc!R6</f>
        <v>0.44984557372964784</v>
      </c>
      <c r="C14" s="114">
        <f>compopeinc!S6</f>
        <v>9.8173664902195437E-2</v>
      </c>
      <c r="D14" s="114">
        <f>compopeinc!T6</f>
        <v>3.7258368870820388E-2</v>
      </c>
      <c r="E14" s="114">
        <f>compopeinc!U6</f>
        <v>4.7092419652380445E-2</v>
      </c>
      <c r="F14" s="114">
        <f>compopeinc!V6</f>
        <v>5.0801520436628438E-2</v>
      </c>
      <c r="G14" s="114">
        <f>compopeinc!W6</f>
        <v>4.0122202387641625E-3</v>
      </c>
      <c r="H14" s="114">
        <f>compopeinc!X6</f>
        <v>0.10231458265943999</v>
      </c>
      <c r="I14" s="154">
        <f>compopeinc!Y6</f>
        <v>0.11019279696941905</v>
      </c>
      <c r="J14" s="174">
        <f>compopeinc!Z6</f>
        <v>0.35779507150113293</v>
      </c>
      <c r="K14" s="114">
        <f>compopeinc!AA6</f>
        <v>0.1049314284550438</v>
      </c>
      <c r="L14" s="114">
        <f>compopeinc!AB6</f>
        <v>2.8950775750165237E-2</v>
      </c>
      <c r="M14" s="114">
        <f>compopeinc!AC6</f>
        <v>3.5114775588238063E-2</v>
      </c>
      <c r="N14" s="114">
        <f>compopeinc!AD6</f>
        <v>4.5539188481539081E-2</v>
      </c>
      <c r="O14" s="114">
        <f>compopeinc!AE6</f>
        <v>2.5058789002747168E-3</v>
      </c>
      <c r="P14" s="114">
        <f>compopeinc!AF6</f>
        <v>4.3443617603678507E-2</v>
      </c>
      <c r="Q14" s="114">
        <f>compopeinc!AG6</f>
        <v>9.7309406722193514E-2</v>
      </c>
      <c r="R14" s="106">
        <f>compopeinc!AH6</f>
        <v>0.21301084224604105</v>
      </c>
      <c r="S14" s="114">
        <f>compopeinc!AI6</f>
        <v>9.5199012261974844E-2</v>
      </c>
      <c r="T14" s="114">
        <f>compopeinc!AJ6</f>
        <v>2.4327690140761467E-2</v>
      </c>
      <c r="U14" s="114">
        <f>compopeinc!AK6</f>
        <v>1.4147207860709837E-2</v>
      </c>
      <c r="V14" s="114">
        <f>compopeinc!AL6</f>
        <v>1.9349593112214573E-2</v>
      </c>
      <c r="W14" s="114">
        <f>compopeinc!AM6</f>
        <v>9.2556219983777393E-4</v>
      </c>
      <c r="X14" s="114">
        <f>compopeinc!AN6</f>
        <v>2.3850281447392541E-2</v>
      </c>
      <c r="Y14" s="154">
        <f>compopeinc!AO6</f>
        <v>3.5211495223149994E-2</v>
      </c>
      <c r="AA14" s="931"/>
      <c r="AB14" s="599">
        <f t="shared" si="0"/>
        <v>0</v>
      </c>
      <c r="AC14" s="599">
        <f t="shared" si="1"/>
        <v>0</v>
      </c>
      <c r="AD14" s="599">
        <f t="shared" si="2"/>
        <v>0</v>
      </c>
      <c r="AE14" s="1132"/>
    </row>
    <row r="15" spans="1:33" x14ac:dyDescent="0.2">
      <c r="A15" s="115">
        <v>1918</v>
      </c>
      <c r="B15" s="135">
        <f>compopeinc!R7</f>
        <v>0.43976233897405731</v>
      </c>
      <c r="C15" s="114">
        <f>compopeinc!S7</f>
        <v>0.10515364488539476</v>
      </c>
      <c r="D15" s="114">
        <f>compopeinc!T7</f>
        <v>3.8385176424553573E-2</v>
      </c>
      <c r="E15" s="114">
        <f>compopeinc!U7</f>
        <v>4.278753925653038E-2</v>
      </c>
      <c r="F15" s="114">
        <f>compopeinc!V7</f>
        <v>4.6378057234760635E-2</v>
      </c>
      <c r="G15" s="114">
        <f>compopeinc!W7</f>
        <v>3.7717545455433106E-3</v>
      </c>
      <c r="H15" s="114">
        <f>compopeinc!X7</f>
        <v>0.10290368272815568</v>
      </c>
      <c r="I15" s="154">
        <f>compopeinc!Y7</f>
        <v>0.10038248389911895</v>
      </c>
      <c r="J15" s="174">
        <f>compopeinc!Z7</f>
        <v>0.3444158753290758</v>
      </c>
      <c r="K15" s="114">
        <f>compopeinc!AA7</f>
        <v>0.10012159232172864</v>
      </c>
      <c r="L15" s="114">
        <f>compopeinc!AB7</f>
        <v>3.3733353078460725E-2</v>
      </c>
      <c r="M15" s="114">
        <f>compopeinc!AC7</f>
        <v>3.058103898786392E-2</v>
      </c>
      <c r="N15" s="114">
        <f>compopeinc!AD7</f>
        <v>3.8481339151689643E-2</v>
      </c>
      <c r="O15" s="114">
        <f>compopeinc!AE7</f>
        <v>2.5980457835644696E-3</v>
      </c>
      <c r="P15" s="114">
        <f>compopeinc!AF7</f>
        <v>5.844094118106663E-2</v>
      </c>
      <c r="Q15" s="114">
        <f>compopeinc!AG7</f>
        <v>8.0459564824701763E-2</v>
      </c>
      <c r="R15" s="106">
        <f>compopeinc!AH7</f>
        <v>0.1970044529094373</v>
      </c>
      <c r="S15" s="114">
        <f>compopeinc!AI7</f>
        <v>8.1570277517235862E-2</v>
      </c>
      <c r="T15" s="114">
        <f>compopeinc!AJ7</f>
        <v>2.2828062579157531E-2</v>
      </c>
      <c r="U15" s="114">
        <f>compopeinc!AK7</f>
        <v>1.2642305759377973E-2</v>
      </c>
      <c r="V15" s="114">
        <f>compopeinc!AL7</f>
        <v>1.8845628558117965E-2</v>
      </c>
      <c r="W15" s="114">
        <f>compopeinc!AM7</f>
        <v>8.7835662920050534E-4</v>
      </c>
      <c r="X15" s="114">
        <f>compopeinc!AN7</f>
        <v>2.5207344070299589E-2</v>
      </c>
      <c r="Y15" s="154">
        <f>compopeinc!AO7</f>
        <v>3.5032477796047894E-2</v>
      </c>
      <c r="AA15" s="931"/>
      <c r="AB15" s="599">
        <f t="shared" si="0"/>
        <v>0</v>
      </c>
      <c r="AC15" s="599">
        <f t="shared" si="1"/>
        <v>0</v>
      </c>
      <c r="AD15" s="599">
        <f t="shared" si="2"/>
        <v>0</v>
      </c>
      <c r="AE15" s="1132"/>
    </row>
    <row r="16" spans="1:33" x14ac:dyDescent="0.2">
      <c r="A16" s="117">
        <v>1919</v>
      </c>
      <c r="B16" s="139">
        <f>compopeinc!R8</f>
        <v>0.45901694706151852</v>
      </c>
      <c r="C16" s="116">
        <f>compopeinc!S8</f>
        <v>0.11254999809609784</v>
      </c>
      <c r="D16" s="116">
        <f>compopeinc!T8</f>
        <v>4.4479741875075959E-2</v>
      </c>
      <c r="E16" s="116">
        <f>compopeinc!U8</f>
        <v>4.144678538430896E-2</v>
      </c>
      <c r="F16" s="116">
        <f>compopeinc!V8</f>
        <v>4.899313800013385E-2</v>
      </c>
      <c r="G16" s="116">
        <f>compopeinc!W8</f>
        <v>3.9635013237623775E-3</v>
      </c>
      <c r="H16" s="116">
        <f>compopeinc!X8</f>
        <v>9.8464790790103729E-2</v>
      </c>
      <c r="I16" s="156">
        <f>compopeinc!Y8</f>
        <v>0.10911899159203581</v>
      </c>
      <c r="J16" s="175">
        <f>compopeinc!Z8</f>
        <v>0.36942991121921259</v>
      </c>
      <c r="K16" s="116">
        <f>compopeinc!AA8</f>
        <v>0.10694475459275386</v>
      </c>
      <c r="L16" s="116">
        <f>compopeinc!AB8</f>
        <v>4.0748244859413384E-2</v>
      </c>
      <c r="M16" s="116">
        <f>compopeinc!AC8</f>
        <v>3.0338561365512742E-2</v>
      </c>
      <c r="N16" s="116">
        <f>compopeinc!AD8</f>
        <v>4.162438821664307E-2</v>
      </c>
      <c r="O16" s="116">
        <f>compopeinc!AE8</f>
        <v>2.7691724521904468E-3</v>
      </c>
      <c r="P16" s="116">
        <f>compopeinc!AF8</f>
        <v>5.6829152025671632E-2</v>
      </c>
      <c r="Q16" s="116">
        <f>compopeinc!AG8</f>
        <v>9.0175637707027467E-2</v>
      </c>
      <c r="R16" s="109">
        <f>compopeinc!AH8</f>
        <v>0.21640649918603846</v>
      </c>
      <c r="S16" s="116">
        <f>compopeinc!AI8</f>
        <v>8.5020060542091741E-2</v>
      </c>
      <c r="T16" s="116">
        <f>compopeinc!AJ8</f>
        <v>2.8590769413218538E-2</v>
      </c>
      <c r="U16" s="116">
        <f>compopeinc!AK8</f>
        <v>1.2575111767919976E-2</v>
      </c>
      <c r="V16" s="116">
        <f>compopeinc!AL8</f>
        <v>2.1717076078391906E-2</v>
      </c>
      <c r="W16" s="116">
        <f>compopeinc!AM8</f>
        <v>9.4764902326982222E-4</v>
      </c>
      <c r="X16" s="116">
        <f>compopeinc!AN8</f>
        <v>2.4679972495606398E-2</v>
      </c>
      <c r="Y16" s="156">
        <f>compopeinc!AO8</f>
        <v>4.2875859865540052E-2</v>
      </c>
      <c r="AA16" s="931"/>
      <c r="AB16" s="599">
        <f t="shared" si="0"/>
        <v>0</v>
      </c>
      <c r="AC16" s="599">
        <f t="shared" si="1"/>
        <v>0</v>
      </c>
      <c r="AD16" s="599">
        <f t="shared" si="2"/>
        <v>0</v>
      </c>
      <c r="AE16" s="1132"/>
    </row>
    <row r="17" spans="1:31" x14ac:dyDescent="0.2">
      <c r="A17" s="115">
        <v>1920</v>
      </c>
      <c r="B17" s="135">
        <f>compopeinc!R9</f>
        <v>0.4413964734328773</v>
      </c>
      <c r="C17" s="114">
        <f>compopeinc!S9</f>
        <v>0.10793221163707097</v>
      </c>
      <c r="D17" s="114">
        <f>compopeinc!T9</f>
        <v>4.3313608542807767E-2</v>
      </c>
      <c r="E17" s="114">
        <f>compopeinc!U9</f>
        <v>3.7493266190739005E-2</v>
      </c>
      <c r="F17" s="114">
        <f>compopeinc!V9</f>
        <v>4.4379961542901511E-2</v>
      </c>
      <c r="G17" s="114">
        <f>compopeinc!W9</f>
        <v>4.0003297756468952E-3</v>
      </c>
      <c r="H17" s="114">
        <f>compopeinc!X9</f>
        <v>0.10606687125271094</v>
      </c>
      <c r="I17" s="154">
        <f>compopeinc!Y9</f>
        <v>9.8210224491000281E-2</v>
      </c>
      <c r="J17" s="174">
        <f>compopeinc!Z9</f>
        <v>0.34358489150973814</v>
      </c>
      <c r="K17" s="114">
        <f>compopeinc!AA9</f>
        <v>9.8573486817720532E-2</v>
      </c>
      <c r="L17" s="114">
        <f>compopeinc!AB9</f>
        <v>3.673305306337863E-2</v>
      </c>
      <c r="M17" s="114">
        <f>compopeinc!AC9</f>
        <v>2.7223979682026445E-2</v>
      </c>
      <c r="N17" s="114">
        <f>compopeinc!AD9</f>
        <v>3.700931978609253E-2</v>
      </c>
      <c r="O17" s="114">
        <f>compopeinc!AE9</f>
        <v>2.7881929766579751E-3</v>
      </c>
      <c r="P17" s="114">
        <f>compopeinc!AF9</f>
        <v>6.2088068950321582E-2</v>
      </c>
      <c r="Q17" s="114">
        <f>compopeinc!AG9</f>
        <v>7.9168790233540384E-2</v>
      </c>
      <c r="R17" s="106">
        <f>compopeinc!AH9</f>
        <v>0.19131878206434608</v>
      </c>
      <c r="S17" s="114">
        <f>compopeinc!AI9</f>
        <v>7.4834307146177656E-2</v>
      </c>
      <c r="T17" s="114">
        <f>compopeinc!AJ9</f>
        <v>2.332150960050319E-2</v>
      </c>
      <c r="U17" s="114">
        <f>compopeinc!AK9</f>
        <v>1.168699885211587E-2</v>
      </c>
      <c r="V17" s="114">
        <f>compopeinc!AL9</f>
        <v>1.8918197632277648E-2</v>
      </c>
      <c r="W17" s="114">
        <f>compopeinc!AM9</f>
        <v>9.2589695911157819E-4</v>
      </c>
      <c r="X17" s="114">
        <f>compopeinc!AN9</f>
        <v>2.5186974576504019E-2</v>
      </c>
      <c r="Y17" s="154">
        <f>compopeinc!AO9</f>
        <v>3.6444897297656098E-2</v>
      </c>
      <c r="AA17" s="931"/>
      <c r="AB17" s="599">
        <f t="shared" si="0"/>
        <v>0</v>
      </c>
      <c r="AC17" s="599">
        <f t="shared" si="1"/>
        <v>0</v>
      </c>
      <c r="AD17" s="599">
        <f t="shared" si="2"/>
        <v>0</v>
      </c>
      <c r="AE17" s="1132"/>
    </row>
    <row r="18" spans="1:31" x14ac:dyDescent="0.2">
      <c r="A18" s="115">
        <v>1921</v>
      </c>
      <c r="B18" s="135">
        <f>compopeinc!R10</f>
        <v>0.4738163542421826</v>
      </c>
      <c r="C18" s="114">
        <f>compopeinc!S10</f>
        <v>7.9343401172332129E-2</v>
      </c>
      <c r="D18" s="114">
        <f>compopeinc!T10</f>
        <v>5.3429259654420046E-2</v>
      </c>
      <c r="E18" s="114">
        <f>compopeinc!U10</f>
        <v>4.6609330634729509E-2</v>
      </c>
      <c r="F18" s="114">
        <f>compopeinc!V10</f>
        <v>4.5572668851346892E-2</v>
      </c>
      <c r="G18" s="114">
        <f>compopeinc!W10</f>
        <v>5.9177734879631901E-3</v>
      </c>
      <c r="H18" s="114">
        <f>compopeinc!X10</f>
        <v>0.1481940385741522</v>
      </c>
      <c r="I18" s="154">
        <f>compopeinc!Y10</f>
        <v>9.4749881867238733E-2</v>
      </c>
      <c r="J18" s="174">
        <f>compopeinc!Z10</f>
        <v>0.35890223050042147</v>
      </c>
      <c r="K18" s="114">
        <f>compopeinc!AA10</f>
        <v>7.6506064670785079E-2</v>
      </c>
      <c r="L18" s="114">
        <f>compopeinc!AB10</f>
        <v>4.6220225358759234E-2</v>
      </c>
      <c r="M18" s="114">
        <f>compopeinc!AC10</f>
        <v>3.3475526943907374E-2</v>
      </c>
      <c r="N18" s="114">
        <f>compopeinc!AD10</f>
        <v>3.8293052003533057E-2</v>
      </c>
      <c r="O18" s="114">
        <f>compopeinc!AE10</f>
        <v>3.9531855455745002E-3</v>
      </c>
      <c r="P18" s="114">
        <f>compopeinc!AF10</f>
        <v>8.3371699793142337E-2</v>
      </c>
      <c r="Q18" s="114">
        <f>compopeinc!AG10</f>
        <v>7.7082476184719806E-2</v>
      </c>
      <c r="R18" s="106">
        <f>compopeinc!AH10</f>
        <v>0.19179998241246404</v>
      </c>
      <c r="S18" s="114">
        <f>compopeinc!AI10</f>
        <v>6.0435520401213104E-2</v>
      </c>
      <c r="T18" s="114">
        <f>compopeinc!AJ10</f>
        <v>2.8533954602944434E-2</v>
      </c>
      <c r="U18" s="114">
        <f>compopeinc!AK10</f>
        <v>1.4359848021471311E-2</v>
      </c>
      <c r="V18" s="114">
        <f>compopeinc!AL10</f>
        <v>1.9662181715826597E-2</v>
      </c>
      <c r="W18" s="114">
        <f>compopeinc!AM10</f>
        <v>1.3451395216909573E-3</v>
      </c>
      <c r="X18" s="114">
        <f>compopeinc!AN10</f>
        <v>3.1778919792224976E-2</v>
      </c>
      <c r="Y18" s="154">
        <f>compopeinc!AO10</f>
        <v>3.5684418357092663E-2</v>
      </c>
      <c r="AA18" s="931"/>
      <c r="AB18" s="599">
        <f t="shared" si="0"/>
        <v>0</v>
      </c>
      <c r="AC18" s="599">
        <f t="shared" si="1"/>
        <v>0</v>
      </c>
      <c r="AD18" s="599">
        <f t="shared" si="2"/>
        <v>0</v>
      </c>
      <c r="AE18" s="1132"/>
    </row>
    <row r="19" spans="1:31" x14ac:dyDescent="0.2">
      <c r="A19" s="115">
        <v>1922</v>
      </c>
      <c r="B19" s="135">
        <f>compopeinc!R11</f>
        <v>0.4609219042929284</v>
      </c>
      <c r="C19" s="114">
        <f>compopeinc!S11</f>
        <v>5.987412582841637E-2</v>
      </c>
      <c r="D19" s="114">
        <f>compopeinc!T11</f>
        <v>5.5979707340589144E-2</v>
      </c>
      <c r="E19" s="114">
        <f>compopeinc!U11</f>
        <v>5.1447074168076375E-2</v>
      </c>
      <c r="F19" s="114">
        <f>compopeinc!V11</f>
        <v>4.6943227885865739E-2</v>
      </c>
      <c r="G19" s="114">
        <f>compopeinc!W11</f>
        <v>5.6261967616554939E-3</v>
      </c>
      <c r="H19" s="114">
        <f>compopeinc!X11</f>
        <v>0.14078248953189923</v>
      </c>
      <c r="I19" s="154">
        <f>compopeinc!Y11</f>
        <v>0.10026908277642606</v>
      </c>
      <c r="J19" s="174">
        <f>compopeinc!Z11</f>
        <v>0.349176281779634</v>
      </c>
      <c r="K19" s="114">
        <f>compopeinc!AA11</f>
        <v>5.727300225991646E-2</v>
      </c>
      <c r="L19" s="114">
        <f>compopeinc!AB11</f>
        <v>4.8806710376264731E-2</v>
      </c>
      <c r="M19" s="114">
        <f>compopeinc!AC11</f>
        <v>3.8281534576489688E-2</v>
      </c>
      <c r="N19" s="114">
        <f>compopeinc!AD11</f>
        <v>3.9269892993020354E-2</v>
      </c>
      <c r="O19" s="114">
        <f>compopeinc!AE11</f>
        <v>3.8134108279390751E-3</v>
      </c>
      <c r="P19" s="114">
        <f>compopeinc!AF11</f>
        <v>8.0581830651507577E-2</v>
      </c>
      <c r="Q19" s="114">
        <f>compopeinc!AG11</f>
        <v>8.1149900094496158E-2</v>
      </c>
      <c r="R19" s="106">
        <f>compopeinc!AH11</f>
        <v>0.18577782585487698</v>
      </c>
      <c r="S19" s="114">
        <f>compopeinc!AI11</f>
        <v>4.659943775007433E-2</v>
      </c>
      <c r="T19" s="114">
        <f>compopeinc!AJ11</f>
        <v>3.1489115036488359E-2</v>
      </c>
      <c r="U19" s="114">
        <f>compopeinc!AK11</f>
        <v>1.9169995077240435E-2</v>
      </c>
      <c r="V19" s="114">
        <f>compopeinc!AL11</f>
        <v>1.9796943380395001E-2</v>
      </c>
      <c r="W19" s="114">
        <f>compopeinc!AM11</f>
        <v>1.2867384894125738E-3</v>
      </c>
      <c r="X19" s="114">
        <f>compopeinc!AN11</f>
        <v>3.074424956954366E-2</v>
      </c>
      <c r="Y19" s="154">
        <f>compopeinc!AO11</f>
        <v>3.6691346551722646E-2</v>
      </c>
      <c r="AA19" s="931"/>
      <c r="AB19" s="599">
        <f t="shared" si="0"/>
        <v>0</v>
      </c>
      <c r="AC19" s="599">
        <f t="shared" si="1"/>
        <v>0</v>
      </c>
      <c r="AD19" s="599">
        <f t="shared" si="2"/>
        <v>0</v>
      </c>
      <c r="AE19" s="1132"/>
    </row>
    <row r="20" spans="1:31" x14ac:dyDescent="0.2">
      <c r="A20" s="115">
        <v>1923</v>
      </c>
      <c r="B20" s="135">
        <f>compopeinc!R12</f>
        <v>0.43692282468710814</v>
      </c>
      <c r="C20" s="114">
        <f>compopeinc!S12</f>
        <v>9.6685213412316756E-2</v>
      </c>
      <c r="D20" s="114">
        <f>compopeinc!T12</f>
        <v>4.7838947798086458E-2</v>
      </c>
      <c r="E20" s="114">
        <f>compopeinc!U12</f>
        <v>4.4736609338759038E-2</v>
      </c>
      <c r="F20" s="114">
        <f>compopeinc!V12</f>
        <v>4.3388757752174212E-2</v>
      </c>
      <c r="G20" s="114">
        <f>compopeinc!W12</f>
        <v>4.7168129426442698E-3</v>
      </c>
      <c r="H20" s="114">
        <f>compopeinc!X12</f>
        <v>0.10609043817305613</v>
      </c>
      <c r="I20" s="154">
        <f>compopeinc!Y12</f>
        <v>9.346604527007131E-2</v>
      </c>
      <c r="J20" s="174">
        <f>compopeinc!Z12</f>
        <v>0.33079172631999082</v>
      </c>
      <c r="K20" s="114">
        <f>compopeinc!AA12</f>
        <v>8.8621526207893042E-2</v>
      </c>
      <c r="L20" s="114">
        <f>compopeinc!AB12</f>
        <v>3.9466331510073789E-2</v>
      </c>
      <c r="M20" s="114">
        <f>compopeinc!AC12</f>
        <v>3.1374677318404411E-2</v>
      </c>
      <c r="N20" s="114">
        <f>compopeinc!AD12</f>
        <v>3.4587681582121742E-2</v>
      </c>
      <c r="O20" s="114">
        <f>compopeinc!AE12</f>
        <v>3.3273344632185177E-3</v>
      </c>
      <c r="P20" s="114">
        <f>compopeinc!AF12</f>
        <v>6.2202155028311008E-2</v>
      </c>
      <c r="Q20" s="114">
        <f>compopeinc!AG12</f>
        <v>7.1212020209968308E-2</v>
      </c>
      <c r="R20" s="106">
        <f>compopeinc!AH12</f>
        <v>0.17705646037321343</v>
      </c>
      <c r="S20" s="114">
        <f>compopeinc!AI12</f>
        <v>7.0048947602759148E-2</v>
      </c>
      <c r="T20" s="114">
        <f>compopeinc!AJ12</f>
        <v>2.2815109242385213E-2</v>
      </c>
      <c r="U20" s="114">
        <f>compopeinc!AK12</f>
        <v>1.3530026822818354E-2</v>
      </c>
      <c r="V20" s="114">
        <f>compopeinc!AL12</f>
        <v>1.4708313054997478E-2</v>
      </c>
      <c r="W20" s="114">
        <f>compopeinc!AM12</f>
        <v>1.2164314513140823E-3</v>
      </c>
      <c r="X20" s="114">
        <f>compopeinc!AN12</f>
        <v>2.9372147775585555E-2</v>
      </c>
      <c r="Y20" s="154">
        <f>compopeinc!AO12</f>
        <v>2.5365484423353568E-2</v>
      </c>
      <c r="AA20" s="931"/>
      <c r="AB20" s="599">
        <f t="shared" si="0"/>
        <v>0</v>
      </c>
      <c r="AC20" s="599">
        <f t="shared" si="1"/>
        <v>0</v>
      </c>
      <c r="AD20" s="599">
        <f t="shared" si="2"/>
        <v>0</v>
      </c>
      <c r="AE20" s="1132"/>
    </row>
    <row r="21" spans="1:31" x14ac:dyDescent="0.2">
      <c r="A21" s="115">
        <v>1924</v>
      </c>
      <c r="B21" s="135">
        <f>compopeinc!R13</f>
        <v>0.45706616624738139</v>
      </c>
      <c r="C21" s="114">
        <f>compopeinc!S13</f>
        <v>8.8223878259937494E-2</v>
      </c>
      <c r="D21" s="114">
        <f>compopeinc!T13</f>
        <v>5.1147987317751595E-2</v>
      </c>
      <c r="E21" s="114">
        <f>compopeinc!U13</f>
        <v>5.0201360435288153E-2</v>
      </c>
      <c r="F21" s="114">
        <f>compopeinc!V13</f>
        <v>4.6789619458190268E-2</v>
      </c>
      <c r="G21" s="114">
        <f>compopeinc!W13</f>
        <v>5.3814624036852884E-3</v>
      </c>
      <c r="H21" s="114">
        <f>compopeinc!X13</f>
        <v>0.11333527524223598</v>
      </c>
      <c r="I21" s="154">
        <f>compopeinc!Y13</f>
        <v>0.1019865831302926</v>
      </c>
      <c r="J21" s="174">
        <f>compopeinc!Z13</f>
        <v>0.34446291871893864</v>
      </c>
      <c r="K21" s="114">
        <f>compopeinc!AA13</f>
        <v>8.0767185195113222E-2</v>
      </c>
      <c r="L21" s="114">
        <f>compopeinc!AB13</f>
        <v>4.1662985376614475E-2</v>
      </c>
      <c r="M21" s="114">
        <f>compopeinc!AC13</f>
        <v>3.4828684850963472E-2</v>
      </c>
      <c r="N21" s="114">
        <f>compopeinc!AD13</f>
        <v>3.7054804543861813E-2</v>
      </c>
      <c r="O21" s="114">
        <f>compopeinc!AE13</f>
        <v>3.84863320081816E-3</v>
      </c>
      <c r="P21" s="114">
        <f>compopeinc!AF13</f>
        <v>6.9150656951744952E-2</v>
      </c>
      <c r="Q21" s="114">
        <f>compopeinc!AG13</f>
        <v>7.7149968599822469E-2</v>
      </c>
      <c r="R21" s="106">
        <f>compopeinc!AH13</f>
        <v>0.18473251488057832</v>
      </c>
      <c r="S21" s="114">
        <f>compopeinc!AI13</f>
        <v>6.610084006711392E-2</v>
      </c>
      <c r="T21" s="114">
        <f>compopeinc!AJ13</f>
        <v>2.4245767469534368E-2</v>
      </c>
      <c r="U21" s="114">
        <f>compopeinc!AK13</f>
        <v>1.4105183593477085E-2</v>
      </c>
      <c r="V21" s="114">
        <f>compopeinc!AL13</f>
        <v>1.6689656177980954E-2</v>
      </c>
      <c r="W21" s="114">
        <f>compopeinc!AM13</f>
        <v>1.4390300777416991E-3</v>
      </c>
      <c r="X21" s="114">
        <f>compopeinc!AN13</f>
        <v>3.2213001722652082E-2</v>
      </c>
      <c r="Y21" s="154">
        <f>compopeinc!AO13</f>
        <v>2.9939035772078213E-2</v>
      </c>
      <c r="AA21" s="931"/>
      <c r="AB21" s="599">
        <f t="shared" si="0"/>
        <v>0</v>
      </c>
      <c r="AC21" s="599">
        <f t="shared" si="1"/>
        <v>0</v>
      </c>
      <c r="AD21" s="599">
        <f t="shared" si="2"/>
        <v>0</v>
      </c>
      <c r="AE21" s="1132"/>
    </row>
    <row r="22" spans="1:31" x14ac:dyDescent="0.2">
      <c r="A22" s="115">
        <v>1925</v>
      </c>
      <c r="B22" s="135">
        <f>compopeinc!R14</f>
        <v>0.47206139606642633</v>
      </c>
      <c r="C22" s="114">
        <f>compopeinc!S14</f>
        <v>0.10197223243603393</v>
      </c>
      <c r="D22" s="114">
        <f>compopeinc!T14</f>
        <v>5.110268041696292E-2</v>
      </c>
      <c r="E22" s="114">
        <f>compopeinc!U14</f>
        <v>5.0043673526904746E-2</v>
      </c>
      <c r="F22" s="114">
        <f>compopeinc!V14</f>
        <v>4.8029231701520625E-2</v>
      </c>
      <c r="G22" s="114">
        <f>compopeinc!W14</f>
        <v>5.5622182721597538E-3</v>
      </c>
      <c r="H22" s="114">
        <f>compopeinc!X14</f>
        <v>0.10847563200264275</v>
      </c>
      <c r="I22" s="154">
        <f>compopeinc!Y14</f>
        <v>0.10687572771020168</v>
      </c>
      <c r="J22" s="174">
        <f>compopeinc!Z14</f>
        <v>0.36788685529576487</v>
      </c>
      <c r="K22" s="114">
        <f>compopeinc!AA14</f>
        <v>9.4049953446492196E-2</v>
      </c>
      <c r="L22" s="114">
        <f>compopeinc!AB14</f>
        <v>4.2377609906514159E-2</v>
      </c>
      <c r="M22" s="114">
        <f>compopeinc!AC14</f>
        <v>3.5132646767332153E-2</v>
      </c>
      <c r="N22" s="114">
        <f>compopeinc!AD14</f>
        <v>3.845135744997584E-2</v>
      </c>
      <c r="O22" s="114">
        <f>compopeinc!AE14</f>
        <v>4.1395111668164498E-3</v>
      </c>
      <c r="P22" s="114">
        <f>compopeinc!AF14</f>
        <v>7.1622284676582451E-2</v>
      </c>
      <c r="Q22" s="114">
        <f>compopeinc!AG14</f>
        <v>8.2113491882051609E-2</v>
      </c>
      <c r="R22" s="106">
        <f>compopeinc!AH14</f>
        <v>0.20689066849684279</v>
      </c>
      <c r="S22" s="114">
        <f>compopeinc!AI14</f>
        <v>7.7378760648328548E-2</v>
      </c>
      <c r="T22" s="114">
        <f>compopeinc!AJ14</f>
        <v>2.645644683311622E-2</v>
      </c>
      <c r="U22" s="114">
        <f>compopeinc!AK14</f>
        <v>1.5463388696389184E-2</v>
      </c>
      <c r="V22" s="114">
        <f>compopeinc!AL14</f>
        <v>1.8626857664832516E-2</v>
      </c>
      <c r="W22" s="114">
        <f>compopeinc!AM14</f>
        <v>1.5302863370802969E-3</v>
      </c>
      <c r="X22" s="114">
        <f>compopeinc!AN14</f>
        <v>3.2023141949141701E-2</v>
      </c>
      <c r="Y22" s="154">
        <f>compopeinc!AO14</f>
        <v>3.54117863679543E-2</v>
      </c>
      <c r="AA22" s="931"/>
      <c r="AB22" s="599">
        <f t="shared" si="0"/>
        <v>0</v>
      </c>
      <c r="AC22" s="599">
        <f t="shared" si="1"/>
        <v>0</v>
      </c>
      <c r="AD22" s="599">
        <f t="shared" si="2"/>
        <v>0</v>
      </c>
      <c r="AE22" s="1132"/>
    </row>
    <row r="23" spans="1:31" x14ac:dyDescent="0.2">
      <c r="A23" s="115">
        <v>1926</v>
      </c>
      <c r="B23" s="135">
        <f>compopeinc!R15</f>
        <v>0.47589510369441634</v>
      </c>
      <c r="C23" s="114">
        <f>compopeinc!S15</f>
        <v>0.12740470523616138</v>
      </c>
      <c r="D23" s="114">
        <f>compopeinc!T15</f>
        <v>4.8738511200175368E-2</v>
      </c>
      <c r="E23" s="114">
        <f>compopeinc!U15</f>
        <v>4.5157144333570168E-2</v>
      </c>
      <c r="F23" s="114">
        <f>compopeinc!V15</f>
        <v>4.3084985641363475E-2</v>
      </c>
      <c r="G23" s="114">
        <f>compopeinc!W15</f>
        <v>5.674570563274947E-3</v>
      </c>
      <c r="H23" s="114">
        <f>compopeinc!X15</f>
        <v>0.10816333459620271</v>
      </c>
      <c r="I23" s="154">
        <f>compopeinc!Y15</f>
        <v>9.7671852123668218E-2</v>
      </c>
      <c r="J23" s="174">
        <f>compopeinc!Z15</f>
        <v>0.37686021942285491</v>
      </c>
      <c r="K23" s="114">
        <f>compopeinc!AA15</f>
        <v>0.11708359008464857</v>
      </c>
      <c r="L23" s="114">
        <f>compopeinc!AB15</f>
        <v>4.0658316537895652E-2</v>
      </c>
      <c r="M23" s="114">
        <f>compopeinc!AC15</f>
        <v>3.1794050525445039E-2</v>
      </c>
      <c r="N23" s="114">
        <f>compopeinc!AD15</f>
        <v>3.484222060249606E-2</v>
      </c>
      <c r="O23" s="114">
        <f>compopeinc!AE15</f>
        <v>4.2525125762074567E-3</v>
      </c>
      <c r="P23" s="114">
        <f>compopeinc!AF15</f>
        <v>7.226129307947439E-2</v>
      </c>
      <c r="Q23" s="114">
        <f>compopeinc!AG15</f>
        <v>7.5968236016687743E-2</v>
      </c>
      <c r="R23" s="106">
        <f>compopeinc!AH15</f>
        <v>0.21916091037069696</v>
      </c>
      <c r="S23" s="114">
        <f>compopeinc!AI15</f>
        <v>9.622241048080607E-2</v>
      </c>
      <c r="T23" s="114">
        <f>compopeinc!AJ15</f>
        <v>2.5834011612579623E-2</v>
      </c>
      <c r="U23" s="114">
        <f>compopeinc!AK15</f>
        <v>1.4192736225791635E-2</v>
      </c>
      <c r="V23" s="114">
        <f>compopeinc!AL15</f>
        <v>1.665566712897687E-2</v>
      </c>
      <c r="W23" s="114">
        <f>compopeinc!AM15</f>
        <v>1.5822673837026693E-3</v>
      </c>
      <c r="X23" s="114">
        <f>compopeinc!AN15</f>
        <v>3.2494229542877499E-2</v>
      </c>
      <c r="Y23" s="154">
        <f>compopeinc!AO15</f>
        <v>3.2179587995962586E-2</v>
      </c>
      <c r="AA23" s="931"/>
      <c r="AB23" s="599">
        <f t="shared" si="0"/>
        <v>0</v>
      </c>
      <c r="AC23" s="599">
        <f t="shared" si="1"/>
        <v>0</v>
      </c>
      <c r="AD23" s="599">
        <f t="shared" si="2"/>
        <v>0</v>
      </c>
      <c r="AE23" s="1132"/>
    </row>
    <row r="24" spans="1:31" x14ac:dyDescent="0.2">
      <c r="A24" s="115">
        <v>1927</v>
      </c>
      <c r="B24" s="135">
        <f>compopeinc!R16</f>
        <v>0.47072945826869955</v>
      </c>
      <c r="C24" s="114">
        <f>compopeinc!S16</f>
        <v>0.10661437213366841</v>
      </c>
      <c r="D24" s="114">
        <f>compopeinc!T16</f>
        <v>5.177584426529877E-2</v>
      </c>
      <c r="E24" s="114">
        <f>compopeinc!U16</f>
        <v>4.6181423949900123E-2</v>
      </c>
      <c r="F24" s="114">
        <f>compopeinc!V16</f>
        <v>4.3213792789175212E-2</v>
      </c>
      <c r="G24" s="114">
        <f>compopeinc!W16</f>
        <v>6.3519873624108764E-3</v>
      </c>
      <c r="H24" s="114">
        <f>compopeinc!X16</f>
        <v>0.11698357765049348</v>
      </c>
      <c r="I24" s="154">
        <f>compopeinc!Y16</f>
        <v>9.9608460117752678E-2</v>
      </c>
      <c r="J24" s="174">
        <f>compopeinc!Z16</f>
        <v>0.37079460667669017</v>
      </c>
      <c r="K24" s="114">
        <f>compopeinc!AA16</f>
        <v>9.8226073731632876E-2</v>
      </c>
      <c r="L24" s="114">
        <f>compopeinc!AB16</f>
        <v>4.3958768598800685E-2</v>
      </c>
      <c r="M24" s="114">
        <f>compopeinc!AC16</f>
        <v>3.3134654530427889E-2</v>
      </c>
      <c r="N24" s="114">
        <f>compopeinc!AD16</f>
        <v>3.4977196722741501E-2</v>
      </c>
      <c r="O24" s="114">
        <f>compopeinc!AE16</f>
        <v>4.7547475366981748E-3</v>
      </c>
      <c r="P24" s="114">
        <f>compopeinc!AF16</f>
        <v>7.8200686162772412E-2</v>
      </c>
      <c r="Q24" s="114">
        <f>compopeinc!AG16</f>
        <v>7.7542479393616595E-2</v>
      </c>
      <c r="R24" s="106">
        <f>compopeinc!AH16</f>
        <v>0.21244659181777953</v>
      </c>
      <c r="S24" s="114">
        <f>compopeinc!AI16</f>
        <v>8.0899406998470799E-2</v>
      </c>
      <c r="T24" s="114">
        <f>compopeinc!AJ16</f>
        <v>2.8052825091300301E-2</v>
      </c>
      <c r="U24" s="114">
        <f>compopeinc!AK16</f>
        <v>1.5749648732956058E-2</v>
      </c>
      <c r="V24" s="114">
        <f>compopeinc!AL16</f>
        <v>1.7220322981877582E-2</v>
      </c>
      <c r="W24" s="114">
        <f>compopeinc!AM16</f>
        <v>1.7741828632265415E-3</v>
      </c>
      <c r="X24" s="114">
        <f>compopeinc!AN16</f>
        <v>3.4607216372646112E-2</v>
      </c>
      <c r="Y24" s="154">
        <f>compopeinc!AO16</f>
        <v>3.4142988777302125E-2</v>
      </c>
      <c r="AA24" s="931"/>
      <c r="AB24" s="599">
        <f t="shared" si="0"/>
        <v>0</v>
      </c>
      <c r="AC24" s="599">
        <f t="shared" si="1"/>
        <v>0</v>
      </c>
      <c r="AD24" s="599">
        <f t="shared" si="2"/>
        <v>0</v>
      </c>
      <c r="AE24" s="1132"/>
    </row>
    <row r="25" spans="1:31" x14ac:dyDescent="0.2">
      <c r="A25" s="115">
        <v>1928</v>
      </c>
      <c r="B25" s="135">
        <f>compopeinc!R17</f>
        <v>0.48227086888433429</v>
      </c>
      <c r="C25" s="114">
        <f>compopeinc!S17</f>
        <v>0.10805995652051086</v>
      </c>
      <c r="D25" s="114">
        <f>compopeinc!T17</f>
        <v>5.3897663005855967E-2</v>
      </c>
      <c r="E25" s="114">
        <f>compopeinc!U17</f>
        <v>4.6046119022486537E-2</v>
      </c>
      <c r="F25" s="114">
        <f>compopeinc!V17</f>
        <v>4.1666172364506066E-2</v>
      </c>
      <c r="G25" s="114">
        <f>compopeinc!W17</f>
        <v>7.0894268528267773E-3</v>
      </c>
      <c r="H25" s="114">
        <f>compopeinc!X17</f>
        <v>0.12925336714718841</v>
      </c>
      <c r="I25" s="154">
        <f>compopeinc!Y17</f>
        <v>9.6258163970959723E-2</v>
      </c>
      <c r="J25" s="174">
        <f>compopeinc!Z17</f>
        <v>0.38095629638851819</v>
      </c>
      <c r="K25" s="114">
        <f>compopeinc!AA17</f>
        <v>0.10040378903980382</v>
      </c>
      <c r="L25" s="114">
        <f>compopeinc!AB17</f>
        <v>4.5970200191459282E-2</v>
      </c>
      <c r="M25" s="114">
        <f>compopeinc!AC17</f>
        <v>3.3752256212077413E-2</v>
      </c>
      <c r="N25" s="114">
        <f>compopeinc!AD17</f>
        <v>3.402384959822493E-2</v>
      </c>
      <c r="O25" s="114">
        <f>compopeinc!AE17</f>
        <v>5.2547400923686404E-3</v>
      </c>
      <c r="P25" s="114">
        <f>compopeinc!AF17</f>
        <v>8.5829441639754284E-2</v>
      </c>
      <c r="Q25" s="114">
        <f>compopeinc!AG17</f>
        <v>7.5722019614829814E-2</v>
      </c>
      <c r="R25" s="106">
        <f>compopeinc!AH17</f>
        <v>0.2229381323325248</v>
      </c>
      <c r="S25" s="114">
        <f>compopeinc!AI17</f>
        <v>8.3105823532944198E-2</v>
      </c>
      <c r="T25" s="114">
        <f>compopeinc!AJ17</f>
        <v>3.0264611216281784E-2</v>
      </c>
      <c r="U25" s="114">
        <f>compopeinc!AK17</f>
        <v>1.6775451713320275E-2</v>
      </c>
      <c r="V25" s="114">
        <f>compopeinc!AL17</f>
        <v>1.8046666640861471E-2</v>
      </c>
      <c r="W25" s="114">
        <f>compopeinc!AM17</f>
        <v>1.9341713776496266E-3</v>
      </c>
      <c r="X25" s="114">
        <f>compopeinc!AN17</f>
        <v>3.6073000312986797E-2</v>
      </c>
      <c r="Y25" s="154">
        <f>compopeinc!AO17</f>
        <v>3.6738407538480643E-2</v>
      </c>
      <c r="AA25" s="931"/>
      <c r="AB25" s="599">
        <f t="shared" si="0"/>
        <v>0</v>
      </c>
      <c r="AC25" s="599">
        <f t="shared" si="1"/>
        <v>0</v>
      </c>
      <c r="AD25" s="599">
        <f t="shared" si="2"/>
        <v>0</v>
      </c>
      <c r="AE25" s="1132"/>
    </row>
    <row r="26" spans="1:31" x14ac:dyDescent="0.2">
      <c r="A26" s="115">
        <v>1929</v>
      </c>
      <c r="B26" s="135">
        <f>compopeinc!R18</f>
        <v>0.46957064985250724</v>
      </c>
      <c r="C26" s="114">
        <f>compopeinc!S18</f>
        <v>0.12170626985303754</v>
      </c>
      <c r="D26" s="114">
        <f>compopeinc!T18</f>
        <v>5.4270753418086085E-2</v>
      </c>
      <c r="E26" s="114">
        <f>compopeinc!U18</f>
        <v>4.234898695943258E-2</v>
      </c>
      <c r="F26" s="114">
        <f>compopeinc!V18</f>
        <v>3.8649100092354408E-2</v>
      </c>
      <c r="G26" s="114">
        <f>compopeinc!W18</f>
        <v>6.976503389031951E-3</v>
      </c>
      <c r="H26" s="114">
        <f>compopeinc!X18</f>
        <v>0.11527609194053173</v>
      </c>
      <c r="I26" s="154">
        <f>compopeinc!Y18</f>
        <v>9.034294420003304E-2</v>
      </c>
      <c r="J26" s="174">
        <f>compopeinc!Z18</f>
        <v>0.37471624303408457</v>
      </c>
      <c r="K26" s="114">
        <f>compopeinc!AA18</f>
        <v>0.11288203960882551</v>
      </c>
      <c r="L26" s="114">
        <f>compopeinc!AB18</f>
        <v>4.624460451957E-2</v>
      </c>
      <c r="M26" s="114">
        <f>compopeinc!AC18</f>
        <v>3.082591193100338E-2</v>
      </c>
      <c r="N26" s="114">
        <f>compopeinc!AD18</f>
        <v>3.1468059807786691E-2</v>
      </c>
      <c r="O26" s="114">
        <f>compopeinc!AE18</f>
        <v>5.2296516321593874E-3</v>
      </c>
      <c r="P26" s="114">
        <f>compopeinc!AF18</f>
        <v>7.7296955799697822E-2</v>
      </c>
      <c r="Q26" s="114">
        <f>compopeinc!AG18</f>
        <v>7.0769019735041863E-2</v>
      </c>
      <c r="R26" s="106">
        <f>compopeinc!AH18</f>
        <v>0.22183474060982478</v>
      </c>
      <c r="S26" s="114">
        <f>compopeinc!AI18</f>
        <v>9.2906245662927059E-2</v>
      </c>
      <c r="T26" s="114">
        <f>compopeinc!AJ18</f>
        <v>3.0393980995466145E-2</v>
      </c>
      <c r="U26" s="114">
        <f>compopeinc!AK18</f>
        <v>1.5309096475327542E-2</v>
      </c>
      <c r="V26" s="114">
        <f>compopeinc!AL18</f>
        <v>1.6214899401241267E-2</v>
      </c>
      <c r="W26" s="114">
        <f>compopeinc!AM18</f>
        <v>1.8781858758779185E-3</v>
      </c>
      <c r="X26" s="114">
        <f>compopeinc!AN18</f>
        <v>3.2125762963646318E-2</v>
      </c>
      <c r="Y26" s="154">
        <f>compopeinc!AO18</f>
        <v>3.3006569235338547E-2</v>
      </c>
      <c r="AA26" s="931"/>
      <c r="AB26" s="599">
        <f t="shared" si="0"/>
        <v>0</v>
      </c>
      <c r="AC26" s="599">
        <f t="shared" si="1"/>
        <v>0</v>
      </c>
      <c r="AD26" s="599">
        <f t="shared" si="2"/>
        <v>0</v>
      </c>
      <c r="AE26" s="1132"/>
    </row>
    <row r="27" spans="1:31" x14ac:dyDescent="0.2">
      <c r="A27" s="119">
        <v>1930</v>
      </c>
      <c r="B27" s="146">
        <f>compopeinc!R19</f>
        <v>0.46295945660629151</v>
      </c>
      <c r="C27" s="118">
        <f>compopeinc!S19</f>
        <v>0.11326647665186371</v>
      </c>
      <c r="D27" s="118">
        <f>compopeinc!T19</f>
        <v>5.68430128768177E-2</v>
      </c>
      <c r="E27" s="118">
        <f>compopeinc!U19</f>
        <v>4.6390756210542998E-2</v>
      </c>
      <c r="F27" s="118">
        <f>compopeinc!V19</f>
        <v>3.5179754236093645E-2</v>
      </c>
      <c r="G27" s="118">
        <f>compopeinc!W19</f>
        <v>8.1782427948282298E-3</v>
      </c>
      <c r="H27" s="118">
        <f>compopeinc!X19</f>
        <v>0.12652558368268269</v>
      </c>
      <c r="I27" s="158">
        <f>compopeinc!Y19</f>
        <v>7.6575630153462568E-2</v>
      </c>
      <c r="J27" s="176">
        <f>compopeinc!Z19</f>
        <v>0.35421597160406254</v>
      </c>
      <c r="K27" s="118">
        <f>compopeinc!AA19</f>
        <v>0.1041619211043288</v>
      </c>
      <c r="L27" s="118">
        <f>compopeinc!AB19</f>
        <v>4.5981985236904097E-2</v>
      </c>
      <c r="M27" s="118">
        <f>compopeinc!AC19</f>
        <v>3.3232938136423786E-2</v>
      </c>
      <c r="N27" s="118">
        <f>compopeinc!AD19</f>
        <v>2.7382164261195802E-2</v>
      </c>
      <c r="O27" s="118">
        <f>compopeinc!AE19</f>
        <v>5.9862163926980875E-3</v>
      </c>
      <c r="P27" s="118">
        <f>compopeinc!AF19</f>
        <v>8.094834586638236E-2</v>
      </c>
      <c r="Q27" s="118">
        <f>compopeinc!AG19</f>
        <v>5.6522400606129584E-2</v>
      </c>
      <c r="R27" s="112">
        <f>compopeinc!AH19</f>
        <v>0.19379339773372309</v>
      </c>
      <c r="S27" s="118">
        <f>compopeinc!AI19</f>
        <v>7.8894516894750202E-2</v>
      </c>
      <c r="T27" s="118">
        <f>compopeinc!AJ19</f>
        <v>2.7047959934016819E-2</v>
      </c>
      <c r="U27" s="118">
        <f>compopeinc!AK19</f>
        <v>1.5644853807553503E-2</v>
      </c>
      <c r="V27" s="118">
        <f>compopeinc!AL19</f>
        <v>1.3231553670553486E-2</v>
      </c>
      <c r="W27" s="118">
        <f>compopeinc!AM19</f>
        <v>2.1257644997422645E-3</v>
      </c>
      <c r="X27" s="118">
        <f>compopeinc!AN19</f>
        <v>3.2865439036812459E-2</v>
      </c>
      <c r="Y27" s="158">
        <f>compopeinc!AO19</f>
        <v>2.398330989029436E-2</v>
      </c>
      <c r="AA27" s="931"/>
      <c r="AB27" s="599">
        <f t="shared" si="0"/>
        <v>0</v>
      </c>
      <c r="AC27" s="599">
        <f t="shared" si="1"/>
        <v>0</v>
      </c>
      <c r="AD27" s="599">
        <f t="shared" si="2"/>
        <v>0</v>
      </c>
      <c r="AE27" s="1132"/>
    </row>
    <row r="28" spans="1:31" x14ac:dyDescent="0.2">
      <c r="A28" s="115">
        <v>1931</v>
      </c>
      <c r="B28" s="135">
        <f>compopeinc!R20</f>
        <v>0.46339779272700343</v>
      </c>
      <c r="C28" s="114">
        <f>compopeinc!S20</f>
        <v>7.5087283544804623E-2</v>
      </c>
      <c r="D28" s="114">
        <f>compopeinc!T20</f>
        <v>6.7963352618803846E-2</v>
      </c>
      <c r="E28" s="114">
        <f>compopeinc!U20</f>
        <v>5.4794290531648873E-2</v>
      </c>
      <c r="F28" s="114">
        <f>compopeinc!V20</f>
        <v>3.5952354242720648E-2</v>
      </c>
      <c r="G28" s="114">
        <f>compopeinc!W20</f>
        <v>1.1448153959815693E-2</v>
      </c>
      <c r="H28" s="114">
        <f>compopeinc!X20</f>
        <v>0.14553420541346118</v>
      </c>
      <c r="I28" s="154">
        <f>compopeinc!Y20</f>
        <v>7.2618152415748455E-2</v>
      </c>
      <c r="J28" s="174">
        <f>compopeinc!Z20</f>
        <v>0.33794630724044289</v>
      </c>
      <c r="K28" s="114">
        <f>compopeinc!AA20</f>
        <v>6.7910616926218526E-2</v>
      </c>
      <c r="L28" s="114">
        <f>compopeinc!AB20</f>
        <v>5.4208068323073441E-2</v>
      </c>
      <c r="M28" s="114">
        <f>compopeinc!AC20</f>
        <v>3.8222767492840523E-2</v>
      </c>
      <c r="N28" s="114">
        <f>compopeinc!AD20</f>
        <v>2.7417593499318452E-2</v>
      </c>
      <c r="O28" s="114">
        <f>compopeinc!AE20</f>
        <v>8.1893118308906006E-3</v>
      </c>
      <c r="P28" s="114">
        <f>compopeinc!AF20</f>
        <v>8.9763397480161142E-2</v>
      </c>
      <c r="Q28" s="114">
        <f>compopeinc!AG20</f>
        <v>5.2234551687940139E-2</v>
      </c>
      <c r="R28" s="106">
        <f>compopeinc!AH20</f>
        <v>0.16767304851132686</v>
      </c>
      <c r="S28" s="114">
        <f>compopeinc!AI20</f>
        <v>4.7538172013553003E-2</v>
      </c>
      <c r="T28" s="114">
        <f>compopeinc!AJ20</f>
        <v>2.9461045541153794E-2</v>
      </c>
      <c r="U28" s="114">
        <f>compopeinc!AK20</f>
        <v>1.6768607662647962E-2</v>
      </c>
      <c r="V28" s="114">
        <f>compopeinc!AL20</f>
        <v>1.2987384834477827E-2</v>
      </c>
      <c r="W28" s="114">
        <f>compopeinc!AM20</f>
        <v>2.9437416034095937E-3</v>
      </c>
      <c r="X28" s="114">
        <f>compopeinc!AN20</f>
        <v>3.6434912972642071E-2</v>
      </c>
      <c r="Y28" s="154">
        <f>compopeinc!AO20</f>
        <v>2.1539183883442593E-2</v>
      </c>
      <c r="AA28" s="931"/>
      <c r="AB28" s="599">
        <f t="shared" si="0"/>
        <v>0</v>
      </c>
      <c r="AC28" s="599">
        <f t="shared" si="1"/>
        <v>0</v>
      </c>
      <c r="AD28" s="599">
        <f t="shared" si="2"/>
        <v>0</v>
      </c>
      <c r="AE28" s="1132"/>
    </row>
    <row r="29" spans="1:31" x14ac:dyDescent="0.2">
      <c r="A29" s="115">
        <v>1932</v>
      </c>
      <c r="B29" s="135">
        <f>compopeinc!R21</f>
        <v>0.48298671762887407</v>
      </c>
      <c r="C29" s="114">
        <f>compopeinc!S21</f>
        <v>3.7140068370191848E-2</v>
      </c>
      <c r="D29" s="114">
        <f>compopeinc!T21</f>
        <v>8.287518976096836E-2</v>
      </c>
      <c r="E29" s="114">
        <f>compopeinc!U21</f>
        <v>6.7161243796273057E-2</v>
      </c>
      <c r="F29" s="114">
        <f>compopeinc!V21</f>
        <v>3.7428783728256955E-2</v>
      </c>
      <c r="G29" s="114">
        <f>compopeinc!W21</f>
        <v>1.6879021108908102E-2</v>
      </c>
      <c r="H29" s="114">
        <f>compopeinc!X21</f>
        <v>0.17953642073090292</v>
      </c>
      <c r="I29" s="154">
        <f>compopeinc!Y21</f>
        <v>6.1965990133372811E-2</v>
      </c>
      <c r="J29" s="174">
        <f>compopeinc!Z21</f>
        <v>0.3533841676479626</v>
      </c>
      <c r="K29" s="114">
        <f>compopeinc!AA21</f>
        <v>3.4266913605219593E-2</v>
      </c>
      <c r="L29" s="114">
        <f>compopeinc!AB21</f>
        <v>7.0618998844869427E-2</v>
      </c>
      <c r="M29" s="114">
        <f>compopeinc!AC21</f>
        <v>5.0072913669344833E-2</v>
      </c>
      <c r="N29" s="114">
        <f>compopeinc!AD21</f>
        <v>2.9029600432989165E-2</v>
      </c>
      <c r="O29" s="114">
        <f>compopeinc!AE21</f>
        <v>1.1969866772422417E-2</v>
      </c>
      <c r="P29" s="114">
        <f>compopeinc!AF21</f>
        <v>0.11181773015529678</v>
      </c>
      <c r="Q29" s="114">
        <f>compopeinc!AG21</f>
        <v>4.5608144167820344E-2</v>
      </c>
      <c r="R29" s="106">
        <f>compopeinc!AH21</f>
        <v>0.16520002018841512</v>
      </c>
      <c r="S29" s="114">
        <f>compopeinc!AI21</f>
        <v>2.4044320081204919E-2</v>
      </c>
      <c r="T29" s="114">
        <f>compopeinc!AJ21</f>
        <v>3.6936672099105235E-2</v>
      </c>
      <c r="U29" s="114">
        <f>compopeinc!AK21</f>
        <v>2.178698151229666E-2</v>
      </c>
      <c r="V29" s="114">
        <f>compopeinc!AL21</f>
        <v>1.3902694094327889E-2</v>
      </c>
      <c r="W29" s="114">
        <f>compopeinc!AM21</f>
        <v>4.4074440615610557E-3</v>
      </c>
      <c r="X29" s="114">
        <f>compopeinc!AN21</f>
        <v>4.4945066403145661E-2</v>
      </c>
      <c r="Y29" s="154">
        <f>compopeinc!AO21</f>
        <v>1.9176841936773697E-2</v>
      </c>
      <c r="AA29" s="931"/>
      <c r="AB29" s="599">
        <f t="shared" si="0"/>
        <v>0</v>
      </c>
      <c r="AC29" s="599">
        <f t="shared" si="1"/>
        <v>0</v>
      </c>
      <c r="AD29" s="599">
        <f t="shared" si="2"/>
        <v>0</v>
      </c>
      <c r="AE29" s="1132"/>
    </row>
    <row r="30" spans="1:31" x14ac:dyDescent="0.2">
      <c r="A30" s="115">
        <v>1933</v>
      </c>
      <c r="B30" s="135">
        <f>compopeinc!R22</f>
        <v>0.47984379291272139</v>
      </c>
      <c r="C30" s="114">
        <f>compopeinc!S22</f>
        <v>3.4012117084820083E-2</v>
      </c>
      <c r="D30" s="114">
        <f>compopeinc!T22</f>
        <v>7.9748802360085344E-2</v>
      </c>
      <c r="E30" s="114">
        <f>compopeinc!U22</f>
        <v>5.9540939595344997E-2</v>
      </c>
      <c r="F30" s="114">
        <f>compopeinc!V22</f>
        <v>4.0770287468094961E-2</v>
      </c>
      <c r="G30" s="114">
        <f>compopeinc!W22</f>
        <v>1.6736152115034122E-2</v>
      </c>
      <c r="H30" s="114">
        <f>compopeinc!X22</f>
        <v>0.17503850348445671</v>
      </c>
      <c r="I30" s="154">
        <f>compopeinc!Y22</f>
        <v>7.3996990804885074E-2</v>
      </c>
      <c r="J30" s="174">
        <f>compopeinc!Z22</f>
        <v>0.3611870544906528</v>
      </c>
      <c r="K30" s="114">
        <f>compopeinc!AA22</f>
        <v>3.1984585190386855E-2</v>
      </c>
      <c r="L30" s="114">
        <f>compopeinc!AB22</f>
        <v>6.8962769076715683E-2</v>
      </c>
      <c r="M30" s="114">
        <f>compopeinc!AC22</f>
        <v>4.7717119485882288E-2</v>
      </c>
      <c r="N30" s="114">
        <f>compopeinc!AD22</f>
        <v>3.2235971573046453E-2</v>
      </c>
      <c r="O30" s="114">
        <f>compopeinc!AE22</f>
        <v>1.2151688711124339E-2</v>
      </c>
      <c r="P30" s="114">
        <f>compopeinc!AF22</f>
        <v>0.11215956510324523</v>
      </c>
      <c r="Q30" s="114">
        <f>compopeinc!AG22</f>
        <v>5.597535535025195E-2</v>
      </c>
      <c r="R30" s="106">
        <f>compopeinc!AH22</f>
        <v>0.17479944114352206</v>
      </c>
      <c r="S30" s="114">
        <f>compopeinc!AI22</f>
        <v>2.3983069487093663E-2</v>
      </c>
      <c r="T30" s="114">
        <f>compopeinc!AJ22</f>
        <v>3.7880801438019814E-2</v>
      </c>
      <c r="U30" s="114">
        <f>compopeinc!AK22</f>
        <v>2.0686029667082818E-2</v>
      </c>
      <c r="V30" s="114">
        <f>compopeinc!AL22</f>
        <v>1.5879627274559438E-2</v>
      </c>
      <c r="W30" s="114">
        <f>compopeinc!AM22</f>
        <v>4.6182589955295512E-3</v>
      </c>
      <c r="X30" s="114">
        <f>compopeinc!AN22</f>
        <v>4.7101199580451197E-2</v>
      </c>
      <c r="Y30" s="154">
        <f>compopeinc!AO22</f>
        <v>2.4650454700785543E-2</v>
      </c>
      <c r="AA30" s="931"/>
      <c r="AB30" s="599">
        <f t="shared" si="0"/>
        <v>0</v>
      </c>
      <c r="AC30" s="599">
        <f t="shared" si="1"/>
        <v>0</v>
      </c>
      <c r="AD30" s="599">
        <f t="shared" si="2"/>
        <v>0</v>
      </c>
      <c r="AE30" s="1132"/>
    </row>
    <row r="31" spans="1:31" x14ac:dyDescent="0.2">
      <c r="A31" s="115">
        <v>1934</v>
      </c>
      <c r="B31" s="135">
        <f>compopeinc!R23</f>
        <v>0.49057027195377018</v>
      </c>
      <c r="C31" s="114">
        <f>compopeinc!S23</f>
        <v>7.1780340360482794E-2</v>
      </c>
      <c r="D31" s="114">
        <f>compopeinc!T23</f>
        <v>6.7964102619630012E-2</v>
      </c>
      <c r="E31" s="114">
        <f>compopeinc!U23</f>
        <v>4.4165352728172229E-2</v>
      </c>
      <c r="F31" s="114">
        <f>compopeinc!V23</f>
        <v>3.6582448210006717E-2</v>
      </c>
      <c r="G31" s="114">
        <f>compopeinc!W23</f>
        <v>1.5797506013335457E-2</v>
      </c>
      <c r="H31" s="114">
        <f>compopeinc!X23</f>
        <v>0.17831817472133871</v>
      </c>
      <c r="I31" s="154">
        <f>compopeinc!Y23</f>
        <v>7.5962347300804159E-2</v>
      </c>
      <c r="J31" s="174">
        <f>compopeinc!Z23</f>
        <v>0.38003255119544499</v>
      </c>
      <c r="K31" s="114">
        <f>compopeinc!AA23</f>
        <v>7.000152063092667E-2</v>
      </c>
      <c r="L31" s="114">
        <f>compopeinc!AB23</f>
        <v>6.2254340563498024E-2</v>
      </c>
      <c r="M31" s="114">
        <f>compopeinc!AC23</f>
        <v>3.6482959906328556E-2</v>
      </c>
      <c r="N31" s="114">
        <f>compopeinc!AD23</f>
        <v>2.9893331563730637E-2</v>
      </c>
      <c r="O31" s="114">
        <f>compopeinc!AE23</f>
        <v>1.1200640375534454E-2</v>
      </c>
      <c r="P31" s="114">
        <f>compopeinc!AF23</f>
        <v>0.11040283847641243</v>
      </c>
      <c r="Q31" s="114">
        <f>compopeinc!AG23</f>
        <v>5.9796919679014203E-2</v>
      </c>
      <c r="R31" s="106">
        <f>compopeinc!AH23</f>
        <v>0.19070173984679706</v>
      </c>
      <c r="S31" s="114">
        <f>compopeinc!AI23</f>
        <v>5.353510633679389E-2</v>
      </c>
      <c r="T31" s="114">
        <f>compopeinc!AJ23</f>
        <v>3.2591950046937344E-2</v>
      </c>
      <c r="U31" s="114">
        <f>compopeinc!AK23</f>
        <v>1.5712596770605162E-2</v>
      </c>
      <c r="V31" s="114">
        <f>compopeinc!AL23</f>
        <v>1.4484706119901252E-2</v>
      </c>
      <c r="W31" s="114">
        <f>compopeinc!AM23</f>
        <v>4.1405440576327583E-3</v>
      </c>
      <c r="X31" s="114">
        <f>compopeinc!AN23</f>
        <v>4.4518461971804389E-2</v>
      </c>
      <c r="Y31" s="154">
        <f>compopeinc!AO23</f>
        <v>2.5718374543122258E-2</v>
      </c>
      <c r="AA31" s="931"/>
      <c r="AB31" s="599">
        <f t="shared" si="0"/>
        <v>0</v>
      </c>
      <c r="AC31" s="599">
        <f t="shared" si="1"/>
        <v>0</v>
      </c>
      <c r="AD31" s="599">
        <f t="shared" si="2"/>
        <v>0</v>
      </c>
      <c r="AE31" s="1132"/>
    </row>
    <row r="32" spans="1:31" x14ac:dyDescent="0.2">
      <c r="A32" s="115">
        <v>1935</v>
      </c>
      <c r="B32" s="135">
        <f>compopeinc!R24</f>
        <v>0.4810364829331164</v>
      </c>
      <c r="C32" s="114">
        <f>compopeinc!S24</f>
        <v>8.2624084855990099E-2</v>
      </c>
      <c r="D32" s="114">
        <f>compopeinc!T24</f>
        <v>5.8647636523263637E-2</v>
      </c>
      <c r="E32" s="114">
        <f>compopeinc!U24</f>
        <v>3.9070057317989217E-2</v>
      </c>
      <c r="F32" s="114">
        <f>compopeinc!V24</f>
        <v>3.8251759137971526E-2</v>
      </c>
      <c r="G32" s="114">
        <f>compopeinc!W24</f>
        <v>1.4115338395529411E-2</v>
      </c>
      <c r="H32" s="114">
        <f>compopeinc!X24</f>
        <v>0.16304705805489242</v>
      </c>
      <c r="I32" s="154">
        <f>compopeinc!Y24</f>
        <v>8.5280548647480109E-2</v>
      </c>
      <c r="J32" s="174">
        <f>compopeinc!Z24</f>
        <v>0.36677398448585097</v>
      </c>
      <c r="K32" s="114">
        <f>compopeinc!AA24</f>
        <v>7.9300613404187245E-2</v>
      </c>
      <c r="L32" s="114">
        <f>compopeinc!AB24</f>
        <v>5.1245021496492529E-2</v>
      </c>
      <c r="M32" s="114">
        <f>compopeinc!AC24</f>
        <v>3.150936533563399E-2</v>
      </c>
      <c r="N32" s="114">
        <f>compopeinc!AD24</f>
        <v>3.1139450626824022E-2</v>
      </c>
      <c r="O32" s="114">
        <f>compopeinc!AE24</f>
        <v>9.8714954480229235E-3</v>
      </c>
      <c r="P32" s="114">
        <f>compopeinc!AF24</f>
        <v>9.7043935345129881E-2</v>
      </c>
      <c r="Q32" s="114">
        <f>compopeinc!AG24</f>
        <v>6.6664102829560382E-2</v>
      </c>
      <c r="R32" s="106">
        <f>compopeinc!AH24</f>
        <v>0.19332875169424676</v>
      </c>
      <c r="S32" s="114">
        <f>compopeinc!AI24</f>
        <v>6.2160974714956484E-2</v>
      </c>
      <c r="T32" s="114">
        <f>compopeinc!AJ24</f>
        <v>2.7387387484392504E-2</v>
      </c>
      <c r="U32" s="114">
        <f>compopeinc!AK24</f>
        <v>1.4062144498150627E-2</v>
      </c>
      <c r="V32" s="114">
        <f>compopeinc!AL24</f>
        <v>1.5427555679185762E-2</v>
      </c>
      <c r="W32" s="114">
        <f>compopeinc!AM24</f>
        <v>3.7339506121565622E-3</v>
      </c>
      <c r="X32" s="114">
        <f>compopeinc!AN24</f>
        <v>4.1190474237785747E-2</v>
      </c>
      <c r="Y32" s="154">
        <f>compopeinc!AO24</f>
        <v>2.9366264467619051E-2</v>
      </c>
      <c r="AA32" s="931"/>
      <c r="AB32" s="599">
        <f t="shared" si="0"/>
        <v>0</v>
      </c>
      <c r="AC32" s="599">
        <f t="shared" si="1"/>
        <v>0</v>
      </c>
      <c r="AD32" s="599">
        <f t="shared" si="2"/>
        <v>0</v>
      </c>
      <c r="AE32" s="1132"/>
    </row>
    <row r="33" spans="1:31" x14ac:dyDescent="0.2">
      <c r="A33" s="115">
        <v>1936</v>
      </c>
      <c r="B33" s="135">
        <f>compopeinc!R25</f>
        <v>0.48354823775419198</v>
      </c>
      <c r="C33" s="114">
        <f>compopeinc!S25</f>
        <v>0.10365184626370512</v>
      </c>
      <c r="D33" s="114">
        <f>compopeinc!T25</f>
        <v>4.9576157770327221E-2</v>
      </c>
      <c r="E33" s="114">
        <f>compopeinc!U25</f>
        <v>3.5347595141430613E-2</v>
      </c>
      <c r="F33" s="114">
        <f>compopeinc!V25</f>
        <v>3.7444438353452042E-2</v>
      </c>
      <c r="G33" s="114">
        <f>compopeinc!W25</f>
        <v>1.2732273796515535E-2</v>
      </c>
      <c r="H33" s="114">
        <f>compopeinc!X25</f>
        <v>0.16212129963127944</v>
      </c>
      <c r="I33" s="154">
        <f>compopeinc!Y25</f>
        <v>8.2674626797482012E-2</v>
      </c>
      <c r="J33" s="174">
        <f>compopeinc!Z25</f>
        <v>0.37175532540303446</v>
      </c>
      <c r="K33" s="114">
        <f>compopeinc!AA25</f>
        <v>0.10021980357617027</v>
      </c>
      <c r="L33" s="114">
        <f>compopeinc!AB25</f>
        <v>4.1986565667539048E-2</v>
      </c>
      <c r="M33" s="114">
        <f>compopeinc!AC25</f>
        <v>2.8117169216273302E-2</v>
      </c>
      <c r="N33" s="114">
        <f>compopeinc!AD25</f>
        <v>3.0925725946227639E-2</v>
      </c>
      <c r="O33" s="114">
        <f>compopeinc!AE25</f>
        <v>8.7562843628043799E-3</v>
      </c>
      <c r="P33" s="114">
        <f>compopeinc!AF25</f>
        <v>9.5782337227559494E-2</v>
      </c>
      <c r="Q33" s="114">
        <f>compopeinc!AG25</f>
        <v>6.5967439406460368E-2</v>
      </c>
      <c r="R33" s="106">
        <f>compopeinc!AH25</f>
        <v>0.20923003414404112</v>
      </c>
      <c r="S33" s="114">
        <f>compopeinc!AI25</f>
        <v>8.1750641529997017E-2</v>
      </c>
      <c r="T33" s="114">
        <f>compopeinc!AJ25</f>
        <v>2.2664956922913475E-2</v>
      </c>
      <c r="U33" s="114">
        <f>compopeinc!AK25</f>
        <v>1.267546114392672E-2</v>
      </c>
      <c r="V33" s="114">
        <f>compopeinc!AL25</f>
        <v>1.6136755251401472E-2</v>
      </c>
      <c r="W33" s="114">
        <f>compopeinc!AM25</f>
        <v>3.2690479467109399E-3</v>
      </c>
      <c r="X33" s="114">
        <f>compopeinc!AN25</f>
        <v>4.1399886135161088E-2</v>
      </c>
      <c r="Y33" s="154">
        <f>compopeinc!AO25</f>
        <v>3.1333285213930424E-2</v>
      </c>
      <c r="AA33" s="931"/>
      <c r="AB33" s="599">
        <f t="shared" si="0"/>
        <v>0</v>
      </c>
      <c r="AC33" s="599">
        <f t="shared" si="1"/>
        <v>0</v>
      </c>
      <c r="AD33" s="599">
        <f t="shared" si="2"/>
        <v>0</v>
      </c>
      <c r="AE33" s="1132"/>
    </row>
    <row r="34" spans="1:31" x14ac:dyDescent="0.2">
      <c r="A34" s="115">
        <v>1937</v>
      </c>
      <c r="B34" s="135">
        <f>compopeinc!R26</f>
        <v>0.47462515388871845</v>
      </c>
      <c r="C34" s="114">
        <f>compopeinc!S26</f>
        <v>0.10362910161834291</v>
      </c>
      <c r="D34" s="114">
        <f>compopeinc!T26</f>
        <v>4.4139079518855595E-2</v>
      </c>
      <c r="E34" s="114">
        <f>compopeinc!U26</f>
        <v>3.0510898793678395E-2</v>
      </c>
      <c r="F34" s="114">
        <f>compopeinc!V26</f>
        <v>3.6612051919112487E-2</v>
      </c>
      <c r="G34" s="114">
        <f>compopeinc!W26</f>
        <v>1.3963999310301303E-2</v>
      </c>
      <c r="H34" s="114">
        <f>compopeinc!X26</f>
        <v>0.16445138148348307</v>
      </c>
      <c r="I34" s="154">
        <f>compopeinc!Y26</f>
        <v>8.1318641244944756E-2</v>
      </c>
      <c r="J34" s="174">
        <f>compopeinc!Z26</f>
        <v>0.36373276980984859</v>
      </c>
      <c r="K34" s="114">
        <f>compopeinc!AA26</f>
        <v>9.8751318137436386E-2</v>
      </c>
      <c r="L34" s="114">
        <f>compopeinc!AB26</f>
        <v>3.6128011472524882E-2</v>
      </c>
      <c r="M34" s="114">
        <f>compopeinc!AC26</f>
        <v>2.2106844218118257E-2</v>
      </c>
      <c r="N34" s="114">
        <f>compopeinc!AD26</f>
        <v>2.9502034884791077E-2</v>
      </c>
      <c r="O34" s="114">
        <f>compopeinc!AE26</f>
        <v>9.579892647281216E-3</v>
      </c>
      <c r="P34" s="114">
        <f>compopeinc!AF26</f>
        <v>0.10478386814120901</v>
      </c>
      <c r="Q34" s="114">
        <f>compopeinc!AG26</f>
        <v>6.2880800308487791E-2</v>
      </c>
      <c r="R34" s="106">
        <f>compopeinc!AH26</f>
        <v>0.20642565371469937</v>
      </c>
      <c r="S34" s="114">
        <f>compopeinc!AI26</f>
        <v>8.4386138550259518E-2</v>
      </c>
      <c r="T34" s="114">
        <f>compopeinc!AJ26</f>
        <v>2.4411943740200392E-2</v>
      </c>
      <c r="U34" s="114">
        <f>compopeinc!AK26</f>
        <v>1.2002532541447246E-2</v>
      </c>
      <c r="V34" s="114">
        <f>compopeinc!AL26</f>
        <v>1.5344920164236086E-2</v>
      </c>
      <c r="W34" s="114">
        <f>compopeinc!AM26</f>
        <v>3.0756839600664348E-3</v>
      </c>
      <c r="X34" s="114">
        <f>compopeinc!AN26</f>
        <v>3.7561513279444084E-2</v>
      </c>
      <c r="Y34" s="154">
        <f>compopeinc!AO26</f>
        <v>2.9642921479045597E-2</v>
      </c>
      <c r="AA34" s="931"/>
      <c r="AB34" s="599">
        <f t="shared" si="0"/>
        <v>0</v>
      </c>
      <c r="AC34" s="599">
        <f t="shared" si="1"/>
        <v>0</v>
      </c>
      <c r="AD34" s="599">
        <f t="shared" si="2"/>
        <v>0</v>
      </c>
      <c r="AE34" s="1132"/>
    </row>
    <row r="35" spans="1:31" x14ac:dyDescent="0.2">
      <c r="A35" s="115">
        <v>1938</v>
      </c>
      <c r="B35" s="135">
        <f>compopeinc!R27</f>
        <v>0.4709607393342361</v>
      </c>
      <c r="C35" s="114">
        <f>compopeinc!S27</f>
        <v>8.3583215048719198E-2</v>
      </c>
      <c r="D35" s="114">
        <f>compopeinc!T27</f>
        <v>4.5905325779854955E-2</v>
      </c>
      <c r="E35" s="114">
        <f>compopeinc!U27</f>
        <v>3.6935198554931693E-2</v>
      </c>
      <c r="F35" s="114">
        <f>compopeinc!V27</f>
        <v>3.6536935929996274E-2</v>
      </c>
      <c r="G35" s="114">
        <f>compopeinc!W27</f>
        <v>1.6486552710062906E-2</v>
      </c>
      <c r="H35" s="114">
        <f>compopeinc!X27</f>
        <v>0.17255359511027329</v>
      </c>
      <c r="I35" s="154">
        <f>compopeinc!Y27</f>
        <v>7.8959916200397717E-2</v>
      </c>
      <c r="J35" s="174">
        <f>compopeinc!Z27</f>
        <v>0.34991268134716169</v>
      </c>
      <c r="K35" s="114">
        <f>compopeinc!AA27</f>
        <v>7.8521040592672661E-2</v>
      </c>
      <c r="L35" s="114">
        <f>compopeinc!AB27</f>
        <v>3.6747134306247049E-2</v>
      </c>
      <c r="M35" s="114">
        <f>compopeinc!AC27</f>
        <v>2.6085543198324602E-2</v>
      </c>
      <c r="N35" s="114">
        <f>compopeinc!AD27</f>
        <v>2.8859904877006005E-2</v>
      </c>
      <c r="O35" s="114">
        <f>compopeinc!AE27</f>
        <v>1.1406516391894385E-2</v>
      </c>
      <c r="P35" s="114">
        <f>compopeinc!AF27</f>
        <v>0.10867591477315419</v>
      </c>
      <c r="Q35" s="114">
        <f>compopeinc!AG27</f>
        <v>5.9616627207862802E-2</v>
      </c>
      <c r="R35" s="106">
        <f>compopeinc!AH27</f>
        <v>0.18644219035728662</v>
      </c>
      <c r="S35" s="114">
        <f>compopeinc!AI27</f>
        <v>6.4116186878146478E-2</v>
      </c>
      <c r="T35" s="114">
        <f>compopeinc!AJ27</f>
        <v>2.3647458947130943E-2</v>
      </c>
      <c r="U35" s="114">
        <f>compopeinc!AK27</f>
        <v>1.323979747676466E-2</v>
      </c>
      <c r="V35" s="114">
        <f>compopeinc!AL27</f>
        <v>1.4844387836393127E-2</v>
      </c>
      <c r="W35" s="114">
        <f>compopeinc!AM27</f>
        <v>3.7363548877178496E-3</v>
      </c>
      <c r="X35" s="114">
        <f>compopeinc!AN27</f>
        <v>3.912650459931756E-2</v>
      </c>
      <c r="Y35" s="154">
        <f>compopeinc!AO27</f>
        <v>2.7731499731816003E-2</v>
      </c>
      <c r="AA35" s="931"/>
      <c r="AB35" s="599">
        <f t="shared" si="0"/>
        <v>0</v>
      </c>
      <c r="AC35" s="599">
        <f t="shared" si="1"/>
        <v>0</v>
      </c>
      <c r="AD35" s="599">
        <f t="shared" si="2"/>
        <v>0</v>
      </c>
      <c r="AE35" s="1132"/>
    </row>
    <row r="36" spans="1:31" x14ac:dyDescent="0.2">
      <c r="A36" s="117">
        <v>1939</v>
      </c>
      <c r="B36" s="139">
        <f>compopeinc!R28</f>
        <v>0.48580504173530681</v>
      </c>
      <c r="C36" s="116">
        <f>compopeinc!S28</f>
        <v>9.5731720856864239E-2</v>
      </c>
      <c r="D36" s="116">
        <f>compopeinc!T28</f>
        <v>4.2511491694170365E-2</v>
      </c>
      <c r="E36" s="116">
        <f>compopeinc!U28</f>
        <v>3.4428138630023988E-2</v>
      </c>
      <c r="F36" s="116">
        <f>compopeinc!V28</f>
        <v>3.553645651891979E-2</v>
      </c>
      <c r="G36" s="116">
        <f>compopeinc!W28</f>
        <v>1.6589649956322387E-2</v>
      </c>
      <c r="H36" s="116">
        <f>compopeinc!X28</f>
        <v>0.18022629735628387</v>
      </c>
      <c r="I36" s="156">
        <f>compopeinc!Y28</f>
        <v>8.0781286722722084E-2</v>
      </c>
      <c r="J36" s="175">
        <f>compopeinc!Z28</f>
        <v>0.36247908567938836</v>
      </c>
      <c r="K36" s="116">
        <f>compopeinc!AA28</f>
        <v>8.881651625055563E-2</v>
      </c>
      <c r="L36" s="116">
        <f>compopeinc!AB28</f>
        <v>3.5051673706009936E-2</v>
      </c>
      <c r="M36" s="116">
        <f>compopeinc!AC28</f>
        <v>2.5176464353357558E-2</v>
      </c>
      <c r="N36" s="116">
        <f>compopeinc!AD28</f>
        <v>2.8843454070304472E-2</v>
      </c>
      <c r="O36" s="116">
        <f>compopeinc!AE28</f>
        <v>1.1303806521947811E-2</v>
      </c>
      <c r="P36" s="116">
        <f>compopeinc!AF28</f>
        <v>0.1100981462072558</v>
      </c>
      <c r="Q36" s="116">
        <f>compopeinc!AG28</f>
        <v>6.3189024569957133E-2</v>
      </c>
      <c r="R36" s="109">
        <f>compopeinc!AH28</f>
        <v>0.19569612061922045</v>
      </c>
      <c r="S36" s="116">
        <f>compopeinc!AI28</f>
        <v>7.2186995331005976E-2</v>
      </c>
      <c r="T36" s="116">
        <f>compopeinc!AJ28</f>
        <v>2.2915349287748743E-2</v>
      </c>
      <c r="U36" s="116">
        <f>compopeinc!AK28</f>
        <v>1.3079785890675768E-2</v>
      </c>
      <c r="V36" s="116">
        <f>compopeinc!AL28</f>
        <v>1.5196869173227979E-2</v>
      </c>
      <c r="W36" s="116">
        <f>compopeinc!AM28</f>
        <v>3.643796389823152E-3</v>
      </c>
      <c r="X36" s="116">
        <f>compopeinc!AN28</f>
        <v>3.8231670016350312E-2</v>
      </c>
      <c r="Y36" s="156">
        <f>compopeinc!AO28</f>
        <v>3.0441654530388527E-2</v>
      </c>
      <c r="AA36" s="931"/>
      <c r="AB36" s="599">
        <f t="shared" si="0"/>
        <v>0</v>
      </c>
      <c r="AC36" s="599">
        <f t="shared" si="1"/>
        <v>0</v>
      </c>
      <c r="AD36" s="599">
        <f t="shared" si="2"/>
        <v>0</v>
      </c>
      <c r="AE36" s="1132"/>
    </row>
    <row r="37" spans="1:31" x14ac:dyDescent="0.2">
      <c r="A37" s="115">
        <v>1940</v>
      </c>
      <c r="B37" s="135">
        <f>compopeinc!R29</f>
        <v>0.48939919055009196</v>
      </c>
      <c r="C37" s="114">
        <f>compopeinc!S29</f>
        <v>0.12004558963394252</v>
      </c>
      <c r="D37" s="114">
        <f>compopeinc!T29</f>
        <v>2.9885470041138985E-2</v>
      </c>
      <c r="E37" s="114">
        <f>compopeinc!U29</f>
        <v>2.7420589948491857E-2</v>
      </c>
      <c r="F37" s="114">
        <f>compopeinc!V29</f>
        <v>3.4689640450236071E-2</v>
      </c>
      <c r="G37" s="114">
        <f>compopeinc!W29</f>
        <v>1.6139750847800467E-2</v>
      </c>
      <c r="H37" s="114">
        <f>compopeinc!X29</f>
        <v>0.18289225012763288</v>
      </c>
      <c r="I37" s="154">
        <f>compopeinc!Y29</f>
        <v>7.83258995008492E-2</v>
      </c>
      <c r="J37" s="174">
        <f>compopeinc!Z29</f>
        <v>0.37059667705495658</v>
      </c>
      <c r="K37" s="114">
        <f>compopeinc!AA29</f>
        <v>0.11321238243138657</v>
      </c>
      <c r="L37" s="114">
        <f>compopeinc!AB29</f>
        <v>2.6167042276890543E-2</v>
      </c>
      <c r="M37" s="114">
        <f>compopeinc!AC29</f>
        <v>2.0384240331343447E-2</v>
      </c>
      <c r="N37" s="114">
        <f>compopeinc!AD29</f>
        <v>2.9218622126618694E-2</v>
      </c>
      <c r="O37" s="114">
        <f>compopeinc!AE29</f>
        <v>1.0779127892927814E-2</v>
      </c>
      <c r="P37" s="114">
        <f>compopeinc!AF29</f>
        <v>0.10666534102741899</v>
      </c>
      <c r="Q37" s="114">
        <f>compopeinc!AG29</f>
        <v>6.4169920968370459E-2</v>
      </c>
      <c r="R37" s="106">
        <f>compopeinc!AH29</f>
        <v>0.20863856073344064</v>
      </c>
      <c r="S37" s="114">
        <f>compopeinc!AI29</f>
        <v>9.212495484824304E-2</v>
      </c>
      <c r="T37" s="114">
        <f>compopeinc!AJ29</f>
        <v>1.6426394891737285E-2</v>
      </c>
      <c r="U37" s="114">
        <f>compopeinc!AK29</f>
        <v>1.0211519499865554E-2</v>
      </c>
      <c r="V37" s="114">
        <f>compopeinc!AL29</f>
        <v>1.565508570383236E-2</v>
      </c>
      <c r="W37" s="114">
        <f>compopeinc!AM29</f>
        <v>3.5919157075671587E-3</v>
      </c>
      <c r="X37" s="114">
        <f>compopeinc!AN29</f>
        <v>3.8990221927478155E-2</v>
      </c>
      <c r="Y37" s="154">
        <f>compopeinc!AO29</f>
        <v>3.1638468154717075E-2</v>
      </c>
      <c r="AA37" s="931"/>
      <c r="AB37" s="599">
        <f t="shared" si="0"/>
        <v>0</v>
      </c>
      <c r="AC37" s="599">
        <f t="shared" si="1"/>
        <v>0</v>
      </c>
      <c r="AD37" s="599">
        <f t="shared" si="2"/>
        <v>0</v>
      </c>
      <c r="AE37" s="1132"/>
    </row>
    <row r="38" spans="1:31" x14ac:dyDescent="0.2">
      <c r="A38" s="115">
        <v>1941</v>
      </c>
      <c r="B38" s="135">
        <f>compopeinc!R30</f>
        <v>0.469848293295207</v>
      </c>
      <c r="C38" s="114">
        <f>compopeinc!S30</f>
        <v>0.13581886063666909</v>
      </c>
      <c r="D38" s="114">
        <f>compopeinc!T30</f>
        <v>2.1745353199617491E-2</v>
      </c>
      <c r="E38" s="114">
        <f>compopeinc!U30</f>
        <v>2.0390955499973929E-2</v>
      </c>
      <c r="F38" s="114">
        <f>compopeinc!V30</f>
        <v>3.8943457351973104E-2</v>
      </c>
      <c r="G38" s="114">
        <f>compopeinc!W30</f>
        <v>1.2718992092672989E-2</v>
      </c>
      <c r="H38" s="114">
        <f>compopeinc!X30</f>
        <v>0.15111676531917961</v>
      </c>
      <c r="I38" s="154">
        <f>compopeinc!Y30</f>
        <v>8.9113909195120869E-2</v>
      </c>
      <c r="J38" s="174">
        <f>compopeinc!Z30</f>
        <v>0.36525222466561924</v>
      </c>
      <c r="K38" s="114">
        <f>compopeinc!AA30</f>
        <v>0.1290636850256654</v>
      </c>
      <c r="L38" s="114">
        <f>compopeinc!AB30</f>
        <v>1.9494796794892539E-2</v>
      </c>
      <c r="M38" s="114">
        <f>compopeinc!AC30</f>
        <v>1.5178524523265775E-2</v>
      </c>
      <c r="N38" s="114">
        <f>compopeinc!AD30</f>
        <v>3.3286003985428199E-2</v>
      </c>
      <c r="O38" s="114">
        <f>compopeinc!AE30</f>
        <v>8.3840035103686737E-3</v>
      </c>
      <c r="P38" s="114">
        <f>compopeinc!AF30</f>
        <v>8.5407354797919069E-2</v>
      </c>
      <c r="Q38" s="114">
        <f>compopeinc!AG30</f>
        <v>7.4437856028079619E-2</v>
      </c>
      <c r="R38" s="106">
        <f>compopeinc!AH30</f>
        <v>0.2155795168032886</v>
      </c>
      <c r="S38" s="114">
        <f>compopeinc!AI30</f>
        <v>0.10107542587194597</v>
      </c>
      <c r="T38" s="114">
        <f>compopeinc!AJ30</f>
        <v>1.1482576676127943E-2</v>
      </c>
      <c r="U38" s="114">
        <f>compopeinc!AK30</f>
        <v>6.8821695762273892E-3</v>
      </c>
      <c r="V38" s="114">
        <f>compopeinc!AL30</f>
        <v>1.9061169113785314E-2</v>
      </c>
      <c r="W38" s="114">
        <f>compopeinc!AM30</f>
        <v>2.8076572348171964E-3</v>
      </c>
      <c r="X38" s="114">
        <f>compopeinc!AN30</f>
        <v>3.4216653075407159E-2</v>
      </c>
      <c r="Y38" s="154">
        <f>compopeinc!AO30</f>
        <v>4.0053865254977596E-2</v>
      </c>
      <c r="AA38" s="931"/>
      <c r="AB38" s="599">
        <f t="shared" si="0"/>
        <v>0</v>
      </c>
      <c r="AC38" s="599">
        <f t="shared" si="1"/>
        <v>0</v>
      </c>
      <c r="AD38" s="599">
        <f t="shared" si="2"/>
        <v>0</v>
      </c>
      <c r="AE38" s="1132"/>
    </row>
    <row r="39" spans="1:31" x14ac:dyDescent="0.2">
      <c r="A39" s="115">
        <v>1942</v>
      </c>
      <c r="B39" s="135">
        <f>compopeinc!R31</f>
        <v>0.42324333398601305</v>
      </c>
      <c r="C39" s="114">
        <f>compopeinc!S31</f>
        <v>0.13610379878928047</v>
      </c>
      <c r="D39" s="114">
        <f>compopeinc!T31</f>
        <v>1.505395355163496E-2</v>
      </c>
      <c r="E39" s="114">
        <f>compopeinc!U31</f>
        <v>1.7380252044663445E-2</v>
      </c>
      <c r="F39" s="114">
        <f>compopeinc!V31</f>
        <v>3.8276209535442959E-2</v>
      </c>
      <c r="G39" s="114">
        <f>compopeinc!W31</f>
        <v>8.8782776233633197E-3</v>
      </c>
      <c r="H39" s="114">
        <f>compopeinc!X31</f>
        <v>0.11607595179656299</v>
      </c>
      <c r="I39" s="154">
        <f>compopeinc!Y31</f>
        <v>9.1474890645064838E-2</v>
      </c>
      <c r="J39" s="174">
        <f>compopeinc!Z31</f>
        <v>0.33550826503734316</v>
      </c>
      <c r="K39" s="114">
        <f>compopeinc!AA31</f>
        <v>0.12809288982332456</v>
      </c>
      <c r="L39" s="114">
        <f>compopeinc!AB31</f>
        <v>1.377617769702095E-2</v>
      </c>
      <c r="M39" s="114">
        <f>compopeinc!AC31</f>
        <v>1.2059254891631281E-2</v>
      </c>
      <c r="N39" s="114">
        <f>compopeinc!AD31</f>
        <v>3.2601990982874966E-2</v>
      </c>
      <c r="O39" s="114">
        <f>compopeinc!AE31</f>
        <v>5.9830266396541151E-3</v>
      </c>
      <c r="P39" s="114">
        <f>compopeinc!AF31</f>
        <v>6.6911256802046917E-2</v>
      </c>
      <c r="Q39" s="114">
        <f>compopeinc!AG31</f>
        <v>7.6083668200790433E-2</v>
      </c>
      <c r="R39" s="106">
        <f>compopeinc!AH31</f>
        <v>0.20576026974308481</v>
      </c>
      <c r="S39" s="114">
        <f>compopeinc!AI31</f>
        <v>0.10206562463501362</v>
      </c>
      <c r="T39" s="114">
        <f>compopeinc!AJ31</f>
        <v>8.8186319015267564E-3</v>
      </c>
      <c r="U39" s="114">
        <f>compopeinc!AK31</f>
        <v>5.382693179705236E-3</v>
      </c>
      <c r="V39" s="114">
        <f>compopeinc!AL31</f>
        <v>1.9572961105363475E-2</v>
      </c>
      <c r="W39" s="114">
        <f>compopeinc!AM31</f>
        <v>1.8231612610979636E-3</v>
      </c>
      <c r="X39" s="114">
        <f>compopeinc!AN31</f>
        <v>2.4680296580704683E-2</v>
      </c>
      <c r="Y39" s="154">
        <f>compopeinc!AO31</f>
        <v>4.3416901079673095E-2</v>
      </c>
      <c r="AA39" s="931"/>
      <c r="AB39" s="599">
        <f t="shared" si="0"/>
        <v>0</v>
      </c>
      <c r="AC39" s="599">
        <f t="shared" si="1"/>
        <v>0</v>
      </c>
      <c r="AD39" s="599">
        <f t="shared" si="2"/>
        <v>0</v>
      </c>
      <c r="AE39" s="1132"/>
    </row>
    <row r="40" spans="1:31" x14ac:dyDescent="0.2">
      <c r="A40" s="115">
        <v>1943</v>
      </c>
      <c r="B40" s="135">
        <f>compopeinc!R32</f>
        <v>0.38858515219850676</v>
      </c>
      <c r="C40" s="114">
        <f>compopeinc!S32</f>
        <v>0.1301737359842764</v>
      </c>
      <c r="D40" s="114">
        <f>compopeinc!T32</f>
        <v>1.2340466067198028E-2</v>
      </c>
      <c r="E40" s="114">
        <f>compopeinc!U32</f>
        <v>1.5351427681950523E-2</v>
      </c>
      <c r="F40" s="114">
        <f>compopeinc!V32</f>
        <v>3.7702027924068453E-2</v>
      </c>
      <c r="G40" s="114">
        <f>compopeinc!W32</f>
        <v>6.948253555950923E-3</v>
      </c>
      <c r="H40" s="114">
        <f>compopeinc!X32</f>
        <v>9.3247321679681375E-2</v>
      </c>
      <c r="I40" s="154">
        <f>compopeinc!Y32</f>
        <v>9.2821919305380918E-2</v>
      </c>
      <c r="J40" s="174">
        <f>compopeinc!Z32</f>
        <v>0.30912158786703603</v>
      </c>
      <c r="K40" s="114">
        <f>compopeinc!AA32</f>
        <v>0.12138235101793418</v>
      </c>
      <c r="L40" s="114">
        <f>compopeinc!AB32</f>
        <v>1.1494837886428487E-2</v>
      </c>
      <c r="M40" s="114">
        <f>compopeinc!AC32</f>
        <v>1.0407341399798152E-2</v>
      </c>
      <c r="N40" s="114">
        <f>compopeinc!AD32</f>
        <v>3.2616739450372967E-2</v>
      </c>
      <c r="O40" s="114">
        <f>compopeinc!AE32</f>
        <v>4.4773614142177261E-3</v>
      </c>
      <c r="P40" s="114">
        <f>compopeinc!AF32</f>
        <v>4.9952925714329292E-2</v>
      </c>
      <c r="Q40" s="114">
        <f>compopeinc!AG32</f>
        <v>7.8790030983955192E-2</v>
      </c>
      <c r="R40" s="106">
        <f>compopeinc!AH32</f>
        <v>0.18598669342847449</v>
      </c>
      <c r="S40" s="114">
        <f>compopeinc!AI32</f>
        <v>9.217580295740524E-2</v>
      </c>
      <c r="T40" s="114">
        <f>compopeinc!AJ32</f>
        <v>7.5394474128812634E-3</v>
      </c>
      <c r="U40" s="114">
        <f>compopeinc!AK32</f>
        <v>4.3837345814525565E-3</v>
      </c>
      <c r="V40" s="114">
        <f>compopeinc!AL32</f>
        <v>1.9743378575616723E-2</v>
      </c>
      <c r="W40" s="114">
        <f>compopeinc!AM32</f>
        <v>1.1531654951234616E-3</v>
      </c>
      <c r="X40" s="114">
        <f>compopeinc!AN32</f>
        <v>1.5537859707765287E-2</v>
      </c>
      <c r="Y40" s="154">
        <f>compopeinc!AO32</f>
        <v>4.5453304698229946E-2</v>
      </c>
      <c r="AA40" s="931"/>
      <c r="AB40" s="599">
        <f t="shared" si="0"/>
        <v>0</v>
      </c>
      <c r="AC40" s="599">
        <f t="shared" si="1"/>
        <v>0</v>
      </c>
      <c r="AD40" s="599">
        <f t="shared" si="2"/>
        <v>0</v>
      </c>
      <c r="AE40" s="1132"/>
    </row>
    <row r="41" spans="1:31" x14ac:dyDescent="0.2">
      <c r="A41" s="115">
        <v>1944</v>
      </c>
      <c r="B41" s="135">
        <f>compopeinc!R33</f>
        <v>0.36060402577670103</v>
      </c>
      <c r="C41" s="114">
        <f>compopeinc!S33</f>
        <v>0.11454642661176999</v>
      </c>
      <c r="D41" s="114">
        <f>compopeinc!T33</f>
        <v>1.2716064759796329E-2</v>
      </c>
      <c r="E41" s="114">
        <f>compopeinc!U33</f>
        <v>1.3439185696054979E-2</v>
      </c>
      <c r="F41" s="114">
        <f>compopeinc!V33</f>
        <v>3.0336434039402539E-2</v>
      </c>
      <c r="G41" s="114">
        <f>compopeinc!W33</f>
        <v>7.0125425870828303E-3</v>
      </c>
      <c r="H41" s="114">
        <f>compopeinc!X33</f>
        <v>0.10837149602841026</v>
      </c>
      <c r="I41" s="154">
        <f>compopeinc!Y33</f>
        <v>7.4181876054184068E-2</v>
      </c>
      <c r="J41" s="174">
        <f>compopeinc!Z33</f>
        <v>0.27371559611008733</v>
      </c>
      <c r="K41" s="114">
        <f>compopeinc!AA33</f>
        <v>0.10580241542774269</v>
      </c>
      <c r="L41" s="114">
        <f>compopeinc!AB33</f>
        <v>1.1794025447724069E-2</v>
      </c>
      <c r="M41" s="114">
        <f>compopeinc!AC33</f>
        <v>9.4869208626160544E-3</v>
      </c>
      <c r="N41" s="114">
        <f>compopeinc!AD33</f>
        <v>2.6557616952774494E-2</v>
      </c>
      <c r="O41" s="114">
        <f>compopeinc!AE33</f>
        <v>4.2465214166785056E-3</v>
      </c>
      <c r="P41" s="114">
        <f>compopeinc!AF33</f>
        <v>5.2001922744351357E-2</v>
      </c>
      <c r="Q41" s="114">
        <f>compopeinc!AG33</f>
        <v>6.3826173258200211E-2</v>
      </c>
      <c r="R41" s="106">
        <f>compopeinc!AH33</f>
        <v>0.15348033626307556</v>
      </c>
      <c r="S41" s="114">
        <f>compopeinc!AI33</f>
        <v>7.66326200370962E-2</v>
      </c>
      <c r="T41" s="114">
        <f>compopeinc!AJ33</f>
        <v>7.5818582836356414E-3</v>
      </c>
      <c r="U41" s="114">
        <f>compopeinc!AK33</f>
        <v>3.9275943969332913E-3</v>
      </c>
      <c r="V41" s="114">
        <f>compopeinc!AL33</f>
        <v>1.5048860902960058E-2</v>
      </c>
      <c r="W41" s="114">
        <f>compopeinc!AM33</f>
        <v>1.0339191999299089E-3</v>
      </c>
      <c r="X41" s="114">
        <f>compopeinc!AN33</f>
        <v>1.5385116821980651E-2</v>
      </c>
      <c r="Y41" s="154">
        <f>compopeinc!AO33</f>
        <v>3.3870366620539799E-2</v>
      </c>
      <c r="AA41" s="931"/>
      <c r="AB41" s="599">
        <f t="shared" si="0"/>
        <v>0</v>
      </c>
      <c r="AC41" s="599">
        <f t="shared" si="1"/>
        <v>0</v>
      </c>
      <c r="AD41" s="599">
        <f t="shared" si="2"/>
        <v>0</v>
      </c>
      <c r="AE41" s="1132"/>
    </row>
    <row r="42" spans="1:31" x14ac:dyDescent="0.2">
      <c r="A42" s="115">
        <v>1945</v>
      </c>
      <c r="B42" s="135">
        <f>compopeinc!R34</f>
        <v>0.35287272453790941</v>
      </c>
      <c r="C42" s="114">
        <f>compopeinc!S34</f>
        <v>9.20905584811752E-2</v>
      </c>
      <c r="D42" s="114">
        <f>compopeinc!T34</f>
        <v>1.4560726812679683E-2</v>
      </c>
      <c r="E42" s="114">
        <f>compopeinc!U34</f>
        <v>1.384654599720846E-2</v>
      </c>
      <c r="F42" s="114">
        <f>compopeinc!V34</f>
        <v>3.3792344582313796E-2</v>
      </c>
      <c r="G42" s="114">
        <f>compopeinc!W34</f>
        <v>6.9246438142817881E-3</v>
      </c>
      <c r="H42" s="114">
        <f>compopeinc!X34</f>
        <v>0.10658634814478132</v>
      </c>
      <c r="I42" s="154">
        <f>compopeinc!Y34</f>
        <v>8.5071556705469148E-2</v>
      </c>
      <c r="J42" s="174">
        <f>compopeinc!Z34</f>
        <v>0.26676974863301806</v>
      </c>
      <c r="K42" s="114">
        <f>compopeinc!AA34</f>
        <v>8.4290136684927117E-2</v>
      </c>
      <c r="L42" s="114">
        <f>compopeinc!AB34</f>
        <v>1.3708156416109844E-2</v>
      </c>
      <c r="M42" s="114">
        <f>compopeinc!AC34</f>
        <v>9.7630649585288502E-3</v>
      </c>
      <c r="N42" s="114">
        <f>compopeinc!AD34</f>
        <v>2.978043313070065E-2</v>
      </c>
      <c r="O42" s="114">
        <f>compopeinc!AE34</f>
        <v>4.3183486521556329E-3</v>
      </c>
      <c r="P42" s="114">
        <f>compopeinc!AF34</f>
        <v>5.1057625492223577E-2</v>
      </c>
      <c r="Q42" s="114">
        <f>compopeinc!AG34</f>
        <v>7.3851983298372378E-2</v>
      </c>
      <c r="R42" s="106">
        <f>compopeinc!AH34</f>
        <v>0.14267346515483076</v>
      </c>
      <c r="S42" s="114">
        <f>compopeinc!AI34</f>
        <v>5.7890674774075251E-2</v>
      </c>
      <c r="T42" s="114">
        <f>compopeinc!AJ34</f>
        <v>8.8149073278763271E-3</v>
      </c>
      <c r="U42" s="114">
        <f>compopeinc!AK34</f>
        <v>3.9906289207669093E-3</v>
      </c>
      <c r="V42" s="114">
        <f>compopeinc!AL34</f>
        <v>1.6500417242249526E-2</v>
      </c>
      <c r="W42" s="114">
        <f>compopeinc!AM34</f>
        <v>1.1226902980776365E-3</v>
      </c>
      <c r="X42" s="114">
        <f>compopeinc!AN34</f>
        <v>1.621886102381187E-2</v>
      </c>
      <c r="Y42" s="154">
        <f>compopeinc!AO34</f>
        <v>3.8135285567973271E-2</v>
      </c>
      <c r="AA42" s="931"/>
      <c r="AB42" s="599">
        <f t="shared" si="0"/>
        <v>0</v>
      </c>
      <c r="AC42" s="599">
        <f t="shared" si="1"/>
        <v>0</v>
      </c>
      <c r="AD42" s="599">
        <f t="shared" si="2"/>
        <v>0</v>
      </c>
      <c r="AE42" s="1132"/>
    </row>
    <row r="43" spans="1:31" x14ac:dyDescent="0.2">
      <c r="A43" s="115">
        <v>1946</v>
      </c>
      <c r="B43" s="135">
        <f>compopeinc!R35</f>
        <v>0.36949948458828397</v>
      </c>
      <c r="C43" s="114">
        <f>compopeinc!S35</f>
        <v>8.303177630555493E-2</v>
      </c>
      <c r="D43" s="114">
        <f>compopeinc!T35</f>
        <v>1.3125657253909597E-2</v>
      </c>
      <c r="E43" s="114">
        <f>compopeinc!U35</f>
        <v>1.5034319355542398E-2</v>
      </c>
      <c r="F43" s="114">
        <f>compopeinc!V35</f>
        <v>4.0429492392151156E-2</v>
      </c>
      <c r="G43" s="114">
        <f>compopeinc!W35</f>
        <v>7.6722837040627684E-3</v>
      </c>
      <c r="H43" s="114">
        <f>compopeinc!X35</f>
        <v>0.10697235760001629</v>
      </c>
      <c r="I43" s="154">
        <f>compopeinc!Y35</f>
        <v>0.10323359797704681</v>
      </c>
      <c r="J43" s="174">
        <f>compopeinc!Z35</f>
        <v>0.28117761443468192</v>
      </c>
      <c r="K43" s="114">
        <f>compopeinc!AA35</f>
        <v>7.480032209478911E-2</v>
      </c>
      <c r="L43" s="114">
        <f>compopeinc!AB35</f>
        <v>1.2497728319682044E-2</v>
      </c>
      <c r="M43" s="114">
        <f>compopeinc!AC35</f>
        <v>1.0698959435868859E-2</v>
      </c>
      <c r="N43" s="114">
        <f>compopeinc!AD35</f>
        <v>3.5084454944253454E-2</v>
      </c>
      <c r="O43" s="114">
        <f>compopeinc!AE35</f>
        <v>5.3774134592905901E-3</v>
      </c>
      <c r="P43" s="114">
        <f>compopeinc!AF35</f>
        <v>5.4758467367896385E-2</v>
      </c>
      <c r="Q43" s="114">
        <f>compopeinc!AG35</f>
        <v>8.7960268812901449E-2</v>
      </c>
      <c r="R43" s="106">
        <f>compopeinc!AH35</f>
        <v>0.14290391408984349</v>
      </c>
      <c r="S43" s="114">
        <f>compopeinc!AI35</f>
        <v>4.9573677777339849E-2</v>
      </c>
      <c r="T43" s="114">
        <f>compopeinc!AJ35</f>
        <v>7.7865864113875931E-3</v>
      </c>
      <c r="U43" s="114">
        <f>compopeinc!AK35</f>
        <v>4.4229970923317583E-3</v>
      </c>
      <c r="V43" s="114">
        <f>compopeinc!AL35</f>
        <v>1.8039821661012034E-2</v>
      </c>
      <c r="W43" s="114">
        <f>compopeinc!AM35</f>
        <v>1.6988266288100427E-3</v>
      </c>
      <c r="X43" s="114">
        <f>compopeinc!AN35</f>
        <v>2.0107448463537941E-2</v>
      </c>
      <c r="Y43" s="154">
        <f>compopeinc!AO35</f>
        <v>4.1274556055424294E-2</v>
      </c>
      <c r="AA43" s="931"/>
      <c r="AB43" s="599">
        <f t="shared" si="0"/>
        <v>0</v>
      </c>
      <c r="AC43" s="599">
        <f t="shared" si="1"/>
        <v>0</v>
      </c>
      <c r="AD43" s="599">
        <f t="shared" si="2"/>
        <v>0</v>
      </c>
      <c r="AE43" s="1132"/>
    </row>
    <row r="44" spans="1:31" x14ac:dyDescent="0.2">
      <c r="A44" s="115">
        <v>1947</v>
      </c>
      <c r="B44" s="135">
        <f>compopeinc!R36</f>
        <v>0.36877613860196723</v>
      </c>
      <c r="C44" s="114">
        <f>compopeinc!S36</f>
        <v>0.10307148704755049</v>
      </c>
      <c r="D44" s="114">
        <f>compopeinc!T36</f>
        <v>1.3369120530660233E-2</v>
      </c>
      <c r="E44" s="114">
        <f>compopeinc!U36</f>
        <v>1.3990525210298305E-2</v>
      </c>
      <c r="F44" s="114">
        <f>compopeinc!V36</f>
        <v>3.865113492334158E-2</v>
      </c>
      <c r="G44" s="114">
        <f>compopeinc!W36</f>
        <v>8.4793328055338124E-3</v>
      </c>
      <c r="H44" s="114">
        <f>compopeinc!X36</f>
        <v>0.10029478394839847</v>
      </c>
      <c r="I44" s="154">
        <f>compopeinc!Y36</f>
        <v>9.0919754136184305E-2</v>
      </c>
      <c r="J44" s="174">
        <f>compopeinc!Z36</f>
        <v>0.28454699327397343</v>
      </c>
      <c r="K44" s="114">
        <f>compopeinc!AA36</f>
        <v>9.4610975445234433E-2</v>
      </c>
      <c r="L44" s="114">
        <f>compopeinc!AB36</f>
        <v>1.2600340589454081E-2</v>
      </c>
      <c r="M44" s="114">
        <f>compopeinc!AC36</f>
        <v>1.006061201749908E-2</v>
      </c>
      <c r="N44" s="114">
        <f>compopeinc!AD36</f>
        <v>3.3299639931993016E-2</v>
      </c>
      <c r="O44" s="114">
        <f>compopeinc!AE36</f>
        <v>5.6257588992927052E-3</v>
      </c>
      <c r="P44" s="114">
        <f>compopeinc!AF36</f>
        <v>5.1498076805113792E-2</v>
      </c>
      <c r="Q44" s="114">
        <f>compopeinc!AG36</f>
        <v>7.685158958538621E-2</v>
      </c>
      <c r="R44" s="106">
        <f>compopeinc!AH36</f>
        <v>0.14978438458811016</v>
      </c>
      <c r="S44" s="114">
        <f>compopeinc!AI36</f>
        <v>6.6170832187473758E-2</v>
      </c>
      <c r="T44" s="114">
        <f>compopeinc!AJ36</f>
        <v>7.7003944697465916E-3</v>
      </c>
      <c r="U44" s="114">
        <f>compopeinc!AK36</f>
        <v>4.240740425250601E-3</v>
      </c>
      <c r="V44" s="114">
        <f>compopeinc!AL36</f>
        <v>1.6397228816095358E-2</v>
      </c>
      <c r="W44" s="114">
        <f>compopeinc!AM36</f>
        <v>1.6574944832476982E-3</v>
      </c>
      <c r="X44" s="114">
        <f>compopeinc!AN36</f>
        <v>1.9532007224385136E-2</v>
      </c>
      <c r="Y44" s="154">
        <f>compopeinc!AO36</f>
        <v>3.4085686981911036E-2</v>
      </c>
      <c r="AA44" s="931"/>
      <c r="AB44" s="599">
        <f t="shared" si="0"/>
        <v>0</v>
      </c>
      <c r="AC44" s="599">
        <f t="shared" si="1"/>
        <v>0</v>
      </c>
      <c r="AD44" s="599">
        <f t="shared" si="2"/>
        <v>0</v>
      </c>
      <c r="AE44" s="1132"/>
    </row>
    <row r="45" spans="1:31" x14ac:dyDescent="0.2">
      <c r="A45" s="115">
        <v>1948</v>
      </c>
      <c r="B45" s="135">
        <f>compopeinc!R37</f>
        <v>0.3886547096369668</v>
      </c>
      <c r="C45" s="114">
        <f>compopeinc!S37</f>
        <v>0.11926943581231901</v>
      </c>
      <c r="D45" s="114">
        <f>compopeinc!T37</f>
        <v>1.2189173154842227E-2</v>
      </c>
      <c r="E45" s="114">
        <f>compopeinc!U37</f>
        <v>1.3554984859013687E-2</v>
      </c>
      <c r="F45" s="114">
        <f>compopeinc!V37</f>
        <v>3.6901511889523349E-2</v>
      </c>
      <c r="G45" s="114">
        <f>compopeinc!W37</f>
        <v>8.9879072973112761E-3</v>
      </c>
      <c r="H45" s="114">
        <f>compopeinc!X37</f>
        <v>0.11207065347098011</v>
      </c>
      <c r="I45" s="154">
        <f>compopeinc!Y37</f>
        <v>8.5681043152977129E-2</v>
      </c>
      <c r="J45" s="174">
        <f>compopeinc!Z37</f>
        <v>0.30041315849948919</v>
      </c>
      <c r="K45" s="114">
        <f>compopeinc!AA37</f>
        <v>0.11040909552757755</v>
      </c>
      <c r="L45" s="114">
        <f>compopeinc!AB37</f>
        <v>1.1341413666886117E-2</v>
      </c>
      <c r="M45" s="114">
        <f>compopeinc!AC37</f>
        <v>9.7312293830154831E-3</v>
      </c>
      <c r="N45" s="114">
        <f>compopeinc!AD37</f>
        <v>3.1839335177759297E-2</v>
      </c>
      <c r="O45" s="114">
        <f>compopeinc!AE37</f>
        <v>5.843451185668245E-3</v>
      </c>
      <c r="P45" s="114">
        <f>compopeinc!AF37</f>
        <v>5.8759349506482796E-2</v>
      </c>
      <c r="Q45" s="114">
        <f>compopeinc!AG37</f>
        <v>7.2489284052099853E-2</v>
      </c>
      <c r="R45" s="106">
        <f>compopeinc!AH37</f>
        <v>0.16301620903597316</v>
      </c>
      <c r="S45" s="114">
        <f>compopeinc!AI37</f>
        <v>7.9723955412753386E-2</v>
      </c>
      <c r="T45" s="114">
        <f>compopeinc!AJ37</f>
        <v>7.1531717310415422E-3</v>
      </c>
      <c r="U45" s="114">
        <f>compopeinc!AK37</f>
        <v>4.2338545446812892E-3</v>
      </c>
      <c r="V45" s="114">
        <f>compopeinc!AL37</f>
        <v>1.613919831185311E-2</v>
      </c>
      <c r="W45" s="114">
        <f>compopeinc!AM37</f>
        <v>1.6796604633365073E-3</v>
      </c>
      <c r="X45" s="114">
        <f>compopeinc!AN37</f>
        <v>2.0807211809902516E-2</v>
      </c>
      <c r="Y45" s="154">
        <f>compopeinc!AO37</f>
        <v>3.3279156762404782E-2</v>
      </c>
      <c r="AA45" s="931"/>
      <c r="AB45" s="599">
        <f t="shared" si="0"/>
        <v>0</v>
      </c>
      <c r="AC45" s="599">
        <f t="shared" si="1"/>
        <v>0</v>
      </c>
      <c r="AD45" s="599">
        <f t="shared" si="2"/>
        <v>0</v>
      </c>
      <c r="AE45" s="1132"/>
    </row>
    <row r="46" spans="1:31" x14ac:dyDescent="0.2">
      <c r="A46" s="115">
        <v>1949</v>
      </c>
      <c r="B46" s="135">
        <f>compopeinc!R38</f>
        <v>0.38342288906645194</v>
      </c>
      <c r="C46" s="114">
        <f>compopeinc!S38</f>
        <v>0.11454971371527396</v>
      </c>
      <c r="D46" s="114">
        <f>compopeinc!T38</f>
        <v>1.2672861952204253E-2</v>
      </c>
      <c r="E46" s="114">
        <f>compopeinc!U38</f>
        <v>1.5326207295760959E-2</v>
      </c>
      <c r="F46" s="114">
        <f>compopeinc!V38</f>
        <v>3.3297325958590966E-2</v>
      </c>
      <c r="G46" s="114">
        <f>compopeinc!W38</f>
        <v>1.0319277826139707E-2</v>
      </c>
      <c r="H46" s="114">
        <f>compopeinc!X38</f>
        <v>0.12387875184581876</v>
      </c>
      <c r="I46" s="154">
        <f>compopeinc!Y38</f>
        <v>7.3378750472663345E-2</v>
      </c>
      <c r="J46" s="174">
        <f>compopeinc!Z38</f>
        <v>0.29158954678837057</v>
      </c>
      <c r="K46" s="114">
        <f>compopeinc!AA38</f>
        <v>0.10613123780172488</v>
      </c>
      <c r="L46" s="114">
        <f>compopeinc!AB38</f>
        <v>1.1319903100455202E-2</v>
      </c>
      <c r="M46" s="114">
        <f>compopeinc!AC38</f>
        <v>1.0905482964051035E-2</v>
      </c>
      <c r="N46" s="114">
        <f>compopeinc!AD38</f>
        <v>2.8397388151570675E-2</v>
      </c>
      <c r="O46" s="114">
        <f>compopeinc!AE38</f>
        <v>6.9595455623161235E-3</v>
      </c>
      <c r="P46" s="114">
        <f>compopeinc!AF38</f>
        <v>6.6734801668610746E-2</v>
      </c>
      <c r="Q46" s="114">
        <f>compopeinc!AG38</f>
        <v>6.1141187539641928E-2</v>
      </c>
      <c r="R46" s="106">
        <f>compopeinc!AH38</f>
        <v>0.15702686803191013</v>
      </c>
      <c r="S46" s="114">
        <f>compopeinc!AI38</f>
        <v>7.8637554094499337E-2</v>
      </c>
      <c r="T46" s="114">
        <f>compopeinc!AJ38</f>
        <v>7.151576388898467E-3</v>
      </c>
      <c r="U46" s="114">
        <f>compopeinc!AK38</f>
        <v>4.6807602803199131E-3</v>
      </c>
      <c r="V46" s="114">
        <f>compopeinc!AL38</f>
        <v>1.430681800468221E-2</v>
      </c>
      <c r="W46" s="114">
        <f>compopeinc!AM38</f>
        <v>2.0816994188015765E-3</v>
      </c>
      <c r="X46" s="114">
        <f>compopeinc!AN38</f>
        <v>2.242254508973299E-2</v>
      </c>
      <c r="Y46" s="154">
        <f>compopeinc!AO38</f>
        <v>2.7745914754975658E-2</v>
      </c>
      <c r="AA46" s="931"/>
      <c r="AB46" s="599">
        <f t="shared" si="0"/>
        <v>0</v>
      </c>
      <c r="AC46" s="599">
        <f t="shared" si="1"/>
        <v>0</v>
      </c>
      <c r="AD46" s="599">
        <f t="shared" si="2"/>
        <v>0</v>
      </c>
      <c r="AE46" s="1132"/>
    </row>
    <row r="47" spans="1:31" x14ac:dyDescent="0.2">
      <c r="A47" s="119">
        <v>1950</v>
      </c>
      <c r="B47" s="146">
        <f>compopeinc!R39</f>
        <v>0.39059738304394398</v>
      </c>
      <c r="C47" s="118">
        <f>compopeinc!S39</f>
        <v>0.12372667875537394</v>
      </c>
      <c r="D47" s="118">
        <f>compopeinc!T39</f>
        <v>1.3151536006068248E-2</v>
      </c>
      <c r="E47" s="118">
        <f>compopeinc!U39</f>
        <v>1.5449871322577245E-2</v>
      </c>
      <c r="F47" s="118">
        <f>compopeinc!V39</f>
        <v>3.2530585280744442E-2</v>
      </c>
      <c r="G47" s="118">
        <f>compopeinc!W39</f>
        <v>1.1261277963292201E-2</v>
      </c>
      <c r="H47" s="118">
        <f>compopeinc!X39</f>
        <v>0.1219817906247415</v>
      </c>
      <c r="I47" s="158">
        <f>compopeinc!Y39</f>
        <v>7.2495643091146478E-2</v>
      </c>
      <c r="J47" s="176">
        <f>compopeinc!Z39</f>
        <v>0.30011567002627093</v>
      </c>
      <c r="K47" s="118">
        <f>compopeinc!AA39</f>
        <v>0.11298438791727511</v>
      </c>
      <c r="L47" s="118">
        <f>compopeinc!AB39</f>
        <v>1.2242375554322596E-2</v>
      </c>
      <c r="M47" s="118">
        <f>compopeinc!AC39</f>
        <v>1.1070261457662985E-2</v>
      </c>
      <c r="N47" s="118">
        <f>compopeinc!AD39</f>
        <v>2.8230583439206688E-2</v>
      </c>
      <c r="O47" s="118">
        <f>compopeinc!AE39</f>
        <v>7.3690540328207634E-3</v>
      </c>
      <c r="P47" s="118">
        <f>compopeinc!AF39</f>
        <v>6.637083995518335E-2</v>
      </c>
      <c r="Q47" s="118">
        <f>compopeinc!AG39</f>
        <v>6.1848167669799385E-2</v>
      </c>
      <c r="R47" s="112">
        <f>compopeinc!AH39</f>
        <v>0.16709096893550016</v>
      </c>
      <c r="S47" s="118">
        <f>compopeinc!AI39</f>
        <v>8.5625678880424924E-2</v>
      </c>
      <c r="T47" s="118">
        <f>compopeinc!AJ39</f>
        <v>7.9517380012691929E-3</v>
      </c>
      <c r="U47" s="118">
        <f>compopeinc!AK39</f>
        <v>4.8902494369286488E-3</v>
      </c>
      <c r="V47" s="118">
        <f>compopeinc!AL39</f>
        <v>1.4890542093413034E-2</v>
      </c>
      <c r="W47" s="118">
        <f>compopeinc!AM39</f>
        <v>2.0894489429073753E-3</v>
      </c>
      <c r="X47" s="118">
        <f>compopeinc!AN39</f>
        <v>2.1696863440875701E-2</v>
      </c>
      <c r="Y47" s="158">
        <f>compopeinc!AO39</f>
        <v>2.9946448139681312E-2</v>
      </c>
      <c r="AA47" s="931"/>
      <c r="AB47" s="599">
        <f t="shared" si="0"/>
        <v>0</v>
      </c>
      <c r="AC47" s="599">
        <f t="shared" si="1"/>
        <v>0</v>
      </c>
      <c r="AD47" s="599">
        <f t="shared" si="2"/>
        <v>0</v>
      </c>
      <c r="AE47" s="1132"/>
    </row>
    <row r="48" spans="1:31" x14ac:dyDescent="0.2">
      <c r="A48" s="115">
        <v>1951</v>
      </c>
      <c r="B48" s="135">
        <f>compopeinc!R40</f>
        <v>0.37917726704855159</v>
      </c>
      <c r="C48" s="114">
        <f>compopeinc!S40</f>
        <v>0.12221395428038155</v>
      </c>
      <c r="D48" s="114">
        <f>compopeinc!T40</f>
        <v>1.2205345002164464E-2</v>
      </c>
      <c r="E48" s="114">
        <f>compopeinc!U40</f>
        <v>1.4771844087819544E-2</v>
      </c>
      <c r="F48" s="114">
        <f>compopeinc!V40</f>
        <v>3.1623280810640225E-2</v>
      </c>
      <c r="G48" s="114">
        <f>compopeinc!W40</f>
        <v>1.1151718950464008E-2</v>
      </c>
      <c r="H48" s="114">
        <f>compopeinc!X40</f>
        <v>0.11532266353248634</v>
      </c>
      <c r="I48" s="154">
        <f>compopeinc!Y40</f>
        <v>7.1888460384595482E-2</v>
      </c>
      <c r="J48" s="174">
        <f>compopeinc!Z40</f>
        <v>0.29107983717489444</v>
      </c>
      <c r="K48" s="114">
        <f>compopeinc!AA40</f>
        <v>0.11325386111456048</v>
      </c>
      <c r="L48" s="114">
        <f>compopeinc!AB40</f>
        <v>1.1321785615150244E-2</v>
      </c>
      <c r="M48" s="114">
        <f>compopeinc!AC40</f>
        <v>1.0464368248177118E-2</v>
      </c>
      <c r="N48" s="114">
        <f>compopeinc!AD40</f>
        <v>2.7397504900166375E-2</v>
      </c>
      <c r="O48" s="114">
        <f>compopeinc!AE40</f>
        <v>7.1509096642864475E-3</v>
      </c>
      <c r="P48" s="114">
        <f>compopeinc!AF40</f>
        <v>6.024906605618871E-2</v>
      </c>
      <c r="Q48" s="114">
        <f>compopeinc!AG40</f>
        <v>6.1242341576365059E-2</v>
      </c>
      <c r="R48" s="106">
        <f>compopeinc!AH40</f>
        <v>0.16008934314702056</v>
      </c>
      <c r="S48" s="114">
        <f>compopeinc!AI40</f>
        <v>8.3642002064272955E-2</v>
      </c>
      <c r="T48" s="114">
        <f>compopeinc!AJ40</f>
        <v>6.9077204759663618E-3</v>
      </c>
      <c r="U48" s="114">
        <f>compopeinc!AK40</f>
        <v>4.4831188351757536E-3</v>
      </c>
      <c r="V48" s="114">
        <f>compopeinc!AL40</f>
        <v>1.4284143573142036E-2</v>
      </c>
      <c r="W48" s="114">
        <f>compopeinc!AM40</f>
        <v>1.9598984396373502E-3</v>
      </c>
      <c r="X48" s="114">
        <f>compopeinc!AN40</f>
        <v>1.9560270922387706E-2</v>
      </c>
      <c r="Y48" s="154">
        <f>compopeinc!AO40</f>
        <v>2.9252188836438396E-2</v>
      </c>
      <c r="AA48" s="931"/>
      <c r="AB48" s="599">
        <f t="shared" si="0"/>
        <v>0</v>
      </c>
      <c r="AC48" s="599">
        <f t="shared" si="1"/>
        <v>0</v>
      </c>
      <c r="AD48" s="599">
        <f t="shared" si="2"/>
        <v>0</v>
      </c>
      <c r="AE48" s="1132"/>
    </row>
    <row r="49" spans="1:31" x14ac:dyDescent="0.2">
      <c r="A49" s="115">
        <v>1952</v>
      </c>
      <c r="B49" s="135">
        <f>compopeinc!R41</f>
        <v>0.36642935949872391</v>
      </c>
      <c r="C49" s="114">
        <f>compopeinc!S41</f>
        <v>0.11199279288720082</v>
      </c>
      <c r="D49" s="114">
        <f>compopeinc!T41</f>
        <v>1.2001797388743974E-2</v>
      </c>
      <c r="E49" s="114">
        <f>compopeinc!U41</f>
        <v>1.5603937830402292E-2</v>
      </c>
      <c r="F49" s="114">
        <f>compopeinc!V41</f>
        <v>3.0937836109359393E-2</v>
      </c>
      <c r="G49" s="114">
        <f>compopeinc!W41</f>
        <v>1.1636786561268809E-2</v>
      </c>
      <c r="H49" s="114">
        <f>compopeinc!X41</f>
        <v>0.11500228736998314</v>
      </c>
      <c r="I49" s="154">
        <f>compopeinc!Y41</f>
        <v>6.9253921351765488E-2</v>
      </c>
      <c r="J49" s="174">
        <f>compopeinc!Z41</f>
        <v>0.27763846040189444</v>
      </c>
      <c r="K49" s="114">
        <f>compopeinc!AA41</f>
        <v>0.10282937398065488</v>
      </c>
      <c r="L49" s="114">
        <f>compopeinc!AB41</f>
        <v>1.1102873653871585E-2</v>
      </c>
      <c r="M49" s="114">
        <f>compopeinc!AC41</f>
        <v>1.0896110770636085E-2</v>
      </c>
      <c r="N49" s="114">
        <f>compopeinc!AD41</f>
        <v>2.6575078704587026E-2</v>
      </c>
      <c r="O49" s="114">
        <f>compopeinc!AE41</f>
        <v>7.5714783467184278E-3</v>
      </c>
      <c r="P49" s="114">
        <f>compopeinc!AF41</f>
        <v>6.0290763227023682E-2</v>
      </c>
      <c r="Q49" s="114">
        <f>compopeinc!AG41</f>
        <v>5.8372781718402766E-2</v>
      </c>
      <c r="R49" s="106">
        <f>compopeinc!AH41</f>
        <v>0.14963091711307697</v>
      </c>
      <c r="S49" s="114">
        <f>compopeinc!AI41</f>
        <v>7.6594245918280138E-2</v>
      </c>
      <c r="T49" s="114">
        <f>compopeinc!AJ41</f>
        <v>6.8503629157505089E-3</v>
      </c>
      <c r="U49" s="114">
        <f>compopeinc!AK41</f>
        <v>4.678775693802836E-3</v>
      </c>
      <c r="V49" s="114">
        <f>compopeinc!AL41</f>
        <v>1.3905936964850469E-2</v>
      </c>
      <c r="W49" s="114">
        <f>compopeinc!AM41</f>
        <v>2.0342047233765132E-3</v>
      </c>
      <c r="X49" s="114">
        <f>compopeinc!AN41</f>
        <v>1.7548235799683877E-2</v>
      </c>
      <c r="Y49" s="154">
        <f>compopeinc!AO41</f>
        <v>2.8019155097332691E-2</v>
      </c>
      <c r="AA49" s="931"/>
      <c r="AB49" s="599">
        <f t="shared" si="0"/>
        <v>0</v>
      </c>
      <c r="AC49" s="599">
        <f t="shared" si="1"/>
        <v>0</v>
      </c>
      <c r="AD49" s="599">
        <f t="shared" si="2"/>
        <v>0</v>
      </c>
      <c r="AE49" s="1132"/>
    </row>
    <row r="50" spans="1:31" x14ac:dyDescent="0.2">
      <c r="A50" s="115">
        <v>1953</v>
      </c>
      <c r="B50" s="135">
        <f>compopeinc!R42</f>
        <v>0.3567269947460126</v>
      </c>
      <c r="C50" s="114">
        <f>compopeinc!S42</f>
        <v>0.10700922829636965</v>
      </c>
      <c r="D50" s="114">
        <f>compopeinc!T42</f>
        <v>1.226407509785392E-2</v>
      </c>
      <c r="E50" s="114">
        <f>compopeinc!U42</f>
        <v>1.6676625291268864E-2</v>
      </c>
      <c r="F50" s="114">
        <f>compopeinc!V42</f>
        <v>2.8857106652020317E-2</v>
      </c>
      <c r="G50" s="114">
        <f>compopeinc!W42</f>
        <v>1.2560374499222168E-2</v>
      </c>
      <c r="H50" s="114">
        <f>compopeinc!X42</f>
        <v>0.11710881037873616</v>
      </c>
      <c r="I50" s="154">
        <f>compopeinc!Y42</f>
        <v>6.225077453054155E-2</v>
      </c>
      <c r="J50" s="174">
        <f>compopeinc!Z42</f>
        <v>0.26660757900932075</v>
      </c>
      <c r="K50" s="114">
        <f>compopeinc!AA42</f>
        <v>9.8407880772287334E-2</v>
      </c>
      <c r="L50" s="114">
        <f>compopeinc!AB42</f>
        <v>1.1059167182772891E-2</v>
      </c>
      <c r="M50" s="114">
        <f>compopeinc!AC42</f>
        <v>1.1602351698159026E-2</v>
      </c>
      <c r="N50" s="114">
        <f>compopeinc!AD42</f>
        <v>2.4751940834950522E-2</v>
      </c>
      <c r="O50" s="114">
        <f>compopeinc!AE42</f>
        <v>8.2752940408408939E-3</v>
      </c>
      <c r="P50" s="114">
        <f>compopeinc!AF42</f>
        <v>6.0161109630193978E-2</v>
      </c>
      <c r="Q50" s="114">
        <f>compopeinc!AG42</f>
        <v>5.2349834850116114E-2</v>
      </c>
      <c r="R50" s="106">
        <f>compopeinc!AH42</f>
        <v>0.1404204313777197</v>
      </c>
      <c r="S50" s="114">
        <f>compopeinc!AI42</f>
        <v>7.2311821036362481E-2</v>
      </c>
      <c r="T50" s="114">
        <f>compopeinc!AJ42</f>
        <v>6.6729434500659686E-3</v>
      </c>
      <c r="U50" s="114">
        <f>compopeinc!AK42</f>
        <v>4.7869152588357975E-3</v>
      </c>
      <c r="V50" s="114">
        <f>compopeinc!AL42</f>
        <v>1.2651818167455248E-2</v>
      </c>
      <c r="W50" s="114">
        <f>compopeinc!AM42</f>
        <v>2.2731575763422266E-3</v>
      </c>
      <c r="X50" s="114">
        <f>compopeinc!AN42</f>
        <v>1.7391835645243804E-2</v>
      </c>
      <c r="Y50" s="154">
        <f>compopeinc!AO42</f>
        <v>2.4331940243414198E-2</v>
      </c>
      <c r="AA50" s="931"/>
      <c r="AB50" s="599">
        <f t="shared" si="0"/>
        <v>0</v>
      </c>
      <c r="AC50" s="599">
        <f t="shared" si="1"/>
        <v>0</v>
      </c>
      <c r="AD50" s="599">
        <f t="shared" si="2"/>
        <v>0</v>
      </c>
      <c r="AE50" s="1132"/>
    </row>
    <row r="51" spans="1:31" x14ac:dyDescent="0.2">
      <c r="A51" s="115">
        <v>1954</v>
      </c>
      <c r="B51" s="135">
        <f>compopeinc!R43</f>
        <v>0.35977037298972231</v>
      </c>
      <c r="C51" s="114">
        <f>compopeinc!S43</f>
        <v>0.10288118625092639</v>
      </c>
      <c r="D51" s="114">
        <f>compopeinc!T43</f>
        <v>1.2219336533787546E-2</v>
      </c>
      <c r="E51" s="114">
        <f>compopeinc!U43</f>
        <v>2.0378844562617883E-2</v>
      </c>
      <c r="F51" s="114">
        <f>compopeinc!V43</f>
        <v>2.926832833647857E-2</v>
      </c>
      <c r="G51" s="114">
        <f>compopeinc!W43</f>
        <v>1.3913373111233879E-2</v>
      </c>
      <c r="H51" s="114">
        <f>compopeinc!X43</f>
        <v>0.11814669329743401</v>
      </c>
      <c r="I51" s="154">
        <f>compopeinc!Y43</f>
        <v>6.2962610897244017E-2</v>
      </c>
      <c r="J51" s="174">
        <f>compopeinc!Z43</f>
        <v>0.26832532463262732</v>
      </c>
      <c r="K51" s="114">
        <f>compopeinc!AA43</f>
        <v>9.5244656417499324E-2</v>
      </c>
      <c r="L51" s="114">
        <f>compopeinc!AB43</f>
        <v>1.0487280198736671E-2</v>
      </c>
      <c r="M51" s="114">
        <f>compopeinc!AC43</f>
        <v>1.4160219302567074E-2</v>
      </c>
      <c r="N51" s="114">
        <f>compopeinc!AD43</f>
        <v>2.4427648747272154E-2</v>
      </c>
      <c r="O51" s="114">
        <f>compopeinc!AE43</f>
        <v>9.453804777080764E-3</v>
      </c>
      <c r="P51" s="114">
        <f>compopeinc!AF43</f>
        <v>6.3372680345782972E-2</v>
      </c>
      <c r="Q51" s="114">
        <f>compopeinc!AG43</f>
        <v>5.1179034843688465E-2</v>
      </c>
      <c r="R51" s="106">
        <f>compopeinc!AH43</f>
        <v>0.13940878728583114</v>
      </c>
      <c r="S51" s="114">
        <f>compopeinc!AI43</f>
        <v>6.8591916501870603E-2</v>
      </c>
      <c r="T51" s="114">
        <f>compopeinc!AJ43</f>
        <v>7.3317322251945849E-3</v>
      </c>
      <c r="U51" s="114">
        <f>compopeinc!AK43</f>
        <v>5.9909733564220812E-3</v>
      </c>
      <c r="V51" s="114">
        <f>compopeinc!AL43</f>
        <v>1.2741304062537415E-2</v>
      </c>
      <c r="W51" s="114">
        <f>compopeinc!AM43</f>
        <v>2.657685794967776E-3</v>
      </c>
      <c r="X51" s="114">
        <f>compopeinc!AN43</f>
        <v>1.7660169432773123E-2</v>
      </c>
      <c r="Y51" s="154">
        <f>compopeinc!AO43</f>
        <v>2.4435005912065533E-2</v>
      </c>
      <c r="AA51" s="931"/>
      <c r="AB51" s="599">
        <f t="shared" si="0"/>
        <v>0</v>
      </c>
      <c r="AC51" s="599">
        <f t="shared" si="1"/>
        <v>0</v>
      </c>
      <c r="AD51" s="599">
        <f t="shared" si="2"/>
        <v>0</v>
      </c>
      <c r="AE51" s="1132"/>
    </row>
    <row r="52" spans="1:31" x14ac:dyDescent="0.2">
      <c r="A52" s="115">
        <v>1955</v>
      </c>
      <c r="B52" s="135">
        <f>compopeinc!R44</f>
        <v>0.36728773753275029</v>
      </c>
      <c r="C52" s="114">
        <f>compopeinc!S44</f>
        <v>0.11996110145463414</v>
      </c>
      <c r="D52" s="114">
        <f>compopeinc!T44</f>
        <v>1.1926061920045604E-2</v>
      </c>
      <c r="E52" s="114">
        <f>compopeinc!U44</f>
        <v>1.850081890390599E-2</v>
      </c>
      <c r="F52" s="114">
        <f>compopeinc!V44</f>
        <v>2.7568745519642109E-2</v>
      </c>
      <c r="G52" s="114">
        <f>compopeinc!W44</f>
        <v>1.4919956429387211E-2</v>
      </c>
      <c r="H52" s="114">
        <f>compopeinc!X44</f>
        <v>0.11485671735159385</v>
      </c>
      <c r="I52" s="154">
        <f>compopeinc!Y44</f>
        <v>5.9554335953541336E-2</v>
      </c>
      <c r="J52" s="174">
        <f>compopeinc!Z44</f>
        <v>0.27495930088926945</v>
      </c>
      <c r="K52" s="114">
        <f>compopeinc!AA44</f>
        <v>0.10771046964698809</v>
      </c>
      <c r="L52" s="114">
        <f>compopeinc!AB44</f>
        <v>9.9799561728363059E-3</v>
      </c>
      <c r="M52" s="114">
        <f>compopeinc!AC44</f>
        <v>1.2502619804203533E-2</v>
      </c>
      <c r="N52" s="114">
        <f>compopeinc!AD44</f>
        <v>2.2782339802150019E-2</v>
      </c>
      <c r="O52" s="114">
        <f>compopeinc!AE44</f>
        <v>1.0193043717677625E-2</v>
      </c>
      <c r="P52" s="114">
        <f>compopeinc!AF44</f>
        <v>6.3943747394734823E-2</v>
      </c>
      <c r="Q52" s="114">
        <f>compopeinc!AG44</f>
        <v>4.7847124350679095E-2</v>
      </c>
      <c r="R52" s="106">
        <f>compopeinc!AH44</f>
        <v>0.14630096669782269</v>
      </c>
      <c r="S52" s="114">
        <f>compopeinc!AI44</f>
        <v>8.0106607701145804E-2</v>
      </c>
      <c r="T52" s="114">
        <f>compopeinc!AJ44</f>
        <v>7.1055940203364337E-3</v>
      </c>
      <c r="U52" s="114">
        <f>compopeinc!AK44</f>
        <v>4.7250910069996412E-3</v>
      </c>
      <c r="V52" s="114">
        <f>compopeinc!AL44</f>
        <v>1.2012386532804547E-2</v>
      </c>
      <c r="W52" s="114">
        <f>compopeinc!AM44</f>
        <v>2.7759208641591876E-3</v>
      </c>
      <c r="X52" s="114">
        <f>compopeinc!AN44</f>
        <v>1.6399248790228204E-2</v>
      </c>
      <c r="Y52" s="154">
        <f>compopeinc!AO44</f>
        <v>2.3176117782148901E-2</v>
      </c>
      <c r="AA52" s="931"/>
      <c r="AB52" s="599">
        <f t="shared" si="0"/>
        <v>0</v>
      </c>
      <c r="AC52" s="599">
        <f t="shared" si="1"/>
        <v>0</v>
      </c>
      <c r="AD52" s="599">
        <f t="shared" si="2"/>
        <v>0</v>
      </c>
      <c r="AE52" s="1132"/>
    </row>
    <row r="53" spans="1:31" x14ac:dyDescent="0.2">
      <c r="A53" s="115">
        <v>1956</v>
      </c>
      <c r="B53" s="135">
        <f>compopeinc!R45</f>
        <v>0.35720296236475635</v>
      </c>
      <c r="C53" s="114">
        <f>compopeinc!S45</f>
        <v>0.10939117087380476</v>
      </c>
      <c r="D53" s="114">
        <f>compopeinc!T45</f>
        <v>1.2400564484955259E-2</v>
      </c>
      <c r="E53" s="114">
        <f>compopeinc!U45</f>
        <v>1.9001201780975988E-2</v>
      </c>
      <c r="F53" s="114">
        <f>compopeinc!V45</f>
        <v>2.6536672551121802E-2</v>
      </c>
      <c r="G53" s="114">
        <f>compopeinc!W45</f>
        <v>1.5748170004270298E-2</v>
      </c>
      <c r="H53" s="114">
        <f>compopeinc!X45</f>
        <v>0.11606108179231461</v>
      </c>
      <c r="I53" s="154">
        <f>compopeinc!Y45</f>
        <v>5.8064100877313687E-2</v>
      </c>
      <c r="J53" s="174">
        <f>compopeinc!Z45</f>
        <v>0.26539465244450938</v>
      </c>
      <c r="K53" s="114">
        <f>compopeinc!AA45</f>
        <v>9.8784655304095581E-2</v>
      </c>
      <c r="L53" s="114">
        <f>compopeinc!AB45</f>
        <v>1.1229165787863239E-2</v>
      </c>
      <c r="M53" s="114">
        <f>compopeinc!AC45</f>
        <v>1.2892233397315118E-2</v>
      </c>
      <c r="N53" s="114">
        <f>compopeinc!AD45</f>
        <v>2.2066998319829122E-2</v>
      </c>
      <c r="O53" s="114">
        <f>compopeinc!AE45</f>
        <v>1.0658334733976236E-2</v>
      </c>
      <c r="P53" s="114">
        <f>compopeinc!AF45</f>
        <v>6.2720555268377567E-2</v>
      </c>
      <c r="Q53" s="114">
        <f>compopeinc!AG45</f>
        <v>4.7042709633052578E-2</v>
      </c>
      <c r="R53" s="106">
        <f>compopeinc!AH45</f>
        <v>0.13808343755473879</v>
      </c>
      <c r="S53" s="114">
        <f>compopeinc!AI45</f>
        <v>7.3714305348603959E-2</v>
      </c>
      <c r="T53" s="114">
        <f>compopeinc!AJ45</f>
        <v>7.2946643027537363E-3</v>
      </c>
      <c r="U53" s="114">
        <f>compopeinc!AK45</f>
        <v>5.3428931938661987E-3</v>
      </c>
      <c r="V53" s="114">
        <f>compopeinc!AL45</f>
        <v>1.1004571516407508E-2</v>
      </c>
      <c r="W53" s="114">
        <f>compopeinc!AM45</f>
        <v>2.9212418495128817E-3</v>
      </c>
      <c r="X53" s="114">
        <f>compopeinc!AN45</f>
        <v>1.6648649105292266E-2</v>
      </c>
      <c r="Y53" s="154">
        <f>compopeinc!AO45</f>
        <v>2.1157112238302231E-2</v>
      </c>
      <c r="AA53" s="931"/>
      <c r="AB53" s="599">
        <f t="shared" si="0"/>
        <v>0</v>
      </c>
      <c r="AC53" s="599">
        <f t="shared" si="1"/>
        <v>0</v>
      </c>
      <c r="AD53" s="599">
        <f t="shared" si="2"/>
        <v>0</v>
      </c>
      <c r="AE53" s="1132"/>
    </row>
    <row r="54" spans="1:31" x14ac:dyDescent="0.2">
      <c r="A54" s="115">
        <v>1957</v>
      </c>
      <c r="B54" s="135">
        <f>compopeinc!R46</f>
        <v>0.35668062153144581</v>
      </c>
      <c r="C54" s="114">
        <f>compopeinc!S46</f>
        <v>0.10597644429020422</v>
      </c>
      <c r="D54" s="114">
        <f>compopeinc!T46</f>
        <v>1.5059806168196042E-2</v>
      </c>
      <c r="E54" s="114">
        <f>compopeinc!U46</f>
        <v>1.8596642916072055E-2</v>
      </c>
      <c r="F54" s="114">
        <f>compopeinc!V46</f>
        <v>2.6223589375392469E-2</v>
      </c>
      <c r="G54" s="114">
        <f>compopeinc!W46</f>
        <v>1.6947390775433287E-2</v>
      </c>
      <c r="H54" s="114">
        <f>compopeinc!X46</f>
        <v>0.11706371527020411</v>
      </c>
      <c r="I54" s="154">
        <f>compopeinc!Y46</f>
        <v>5.6813032735943486E-2</v>
      </c>
      <c r="J54" s="174">
        <f>compopeinc!Z46</f>
        <v>0.26527055488672324</v>
      </c>
      <c r="K54" s="114">
        <f>compopeinc!AA46</f>
        <v>9.7475057335289064E-2</v>
      </c>
      <c r="L54" s="114">
        <f>compopeinc!AB46</f>
        <v>1.3477415424855203E-2</v>
      </c>
      <c r="M54" s="114">
        <f>compopeinc!AC46</f>
        <v>1.3236454506334244E-2</v>
      </c>
      <c r="N54" s="114">
        <f>compopeinc!AD46</f>
        <v>2.2483317373115021E-2</v>
      </c>
      <c r="O54" s="114">
        <f>compopeinc!AE46</f>
        <v>1.1357484528113764E-2</v>
      </c>
      <c r="P54" s="114">
        <f>compopeinc!AF46</f>
        <v>5.9357207155622926E-2</v>
      </c>
      <c r="Q54" s="114">
        <f>compopeinc!AG46</f>
        <v>4.7883618563393023E-2</v>
      </c>
      <c r="R54" s="106">
        <f>compopeinc!AH46</f>
        <v>0.13528324023695987</v>
      </c>
      <c r="S54" s="114">
        <f>compopeinc!AI46</f>
        <v>6.9613099990025948E-2</v>
      </c>
      <c r="T54" s="114">
        <f>compopeinc!AJ46</f>
        <v>7.4261858108110364E-3</v>
      </c>
      <c r="U54" s="114">
        <f>compopeinc!AK46</f>
        <v>5.4669695080066215E-3</v>
      </c>
      <c r="V54" s="114">
        <f>compopeinc!AL46</f>
        <v>1.1191508342390619E-2</v>
      </c>
      <c r="W54" s="114">
        <f>compopeinc!AM46</f>
        <v>3.1985282630315414E-3</v>
      </c>
      <c r="X54" s="114">
        <f>compopeinc!AN46</f>
        <v>1.6818039577149176E-2</v>
      </c>
      <c r="Y54" s="154">
        <f>compopeinc!AO46</f>
        <v>2.1568908745544908E-2</v>
      </c>
      <c r="AA54" s="931"/>
      <c r="AB54" s="599">
        <f t="shared" si="0"/>
        <v>0</v>
      </c>
      <c r="AC54" s="599">
        <f t="shared" si="1"/>
        <v>0</v>
      </c>
      <c r="AD54" s="599">
        <f t="shared" si="2"/>
        <v>0</v>
      </c>
      <c r="AE54" s="1132"/>
    </row>
    <row r="55" spans="1:31" x14ac:dyDescent="0.2">
      <c r="A55" s="115">
        <v>1958</v>
      </c>
      <c r="B55" s="135">
        <f>compopeinc!R47</f>
        <v>0.35509054934097251</v>
      </c>
      <c r="C55" s="114">
        <f>compopeinc!S47</f>
        <v>9.2764367382128191E-2</v>
      </c>
      <c r="D55" s="114">
        <f>compopeinc!T47</f>
        <v>1.6485945449402219E-2</v>
      </c>
      <c r="E55" s="114">
        <f>compopeinc!U47</f>
        <v>2.0054068474254731E-2</v>
      </c>
      <c r="F55" s="114">
        <f>compopeinc!V47</f>
        <v>2.6609845624184822E-2</v>
      </c>
      <c r="G55" s="114">
        <f>compopeinc!W47</f>
        <v>1.7968539861900869E-2</v>
      </c>
      <c r="H55" s="114">
        <f>compopeinc!X47</f>
        <v>0.12368112859194777</v>
      </c>
      <c r="I55" s="154">
        <f>compopeinc!Y47</f>
        <v>5.7526653957153964E-2</v>
      </c>
      <c r="J55" s="174">
        <f>compopeinc!Z47</f>
        <v>0.2597654947621198</v>
      </c>
      <c r="K55" s="114">
        <f>compopeinc!AA47</f>
        <v>8.5601548904790326E-2</v>
      </c>
      <c r="L55" s="114">
        <f>compopeinc!AB47</f>
        <v>1.4490413102592099E-2</v>
      </c>
      <c r="M55" s="114">
        <f>compopeinc!AC47</f>
        <v>1.4370251196931728E-2</v>
      </c>
      <c r="N55" s="114">
        <f>compopeinc!AD47</f>
        <v>2.2660686611586014E-2</v>
      </c>
      <c r="O55" s="114">
        <f>compopeinc!AE47</f>
        <v>1.237017447241179E-2</v>
      </c>
      <c r="P55" s="114">
        <f>compopeinc!AF47</f>
        <v>6.2255149559930549E-2</v>
      </c>
      <c r="Q55" s="114">
        <f>compopeinc!AG47</f>
        <v>4.801727091387735E-2</v>
      </c>
      <c r="R55" s="106">
        <f>compopeinc!AH47</f>
        <v>0.12674181943428869</v>
      </c>
      <c r="S55" s="114">
        <f>compopeinc!AI47</f>
        <v>5.9731225669051667E-2</v>
      </c>
      <c r="T55" s="114">
        <f>compopeinc!AJ47</f>
        <v>7.9031262124882144E-3</v>
      </c>
      <c r="U55" s="114">
        <f>compopeinc!AK47</f>
        <v>6.0048217719761952E-3</v>
      </c>
      <c r="V55" s="114">
        <f>compopeinc!AL47</f>
        <v>1.119130472244468E-2</v>
      </c>
      <c r="W55" s="114">
        <f>compopeinc!AM47</f>
        <v>3.616581118390744E-3</v>
      </c>
      <c r="X55" s="114">
        <f>compopeinc!AN47</f>
        <v>1.6963116904434389E-2</v>
      </c>
      <c r="Y55" s="154">
        <f>compopeinc!AO47</f>
        <v>2.1331643035502761E-2</v>
      </c>
      <c r="AA55" s="931"/>
      <c r="AB55" s="599">
        <f t="shared" si="0"/>
        <v>0</v>
      </c>
      <c r="AC55" s="599">
        <f t="shared" si="1"/>
        <v>0</v>
      </c>
      <c r="AD55" s="599">
        <f t="shared" si="2"/>
        <v>0</v>
      </c>
      <c r="AE55" s="1132"/>
    </row>
    <row r="56" spans="1:31" x14ac:dyDescent="0.2">
      <c r="A56" s="117">
        <v>1959</v>
      </c>
      <c r="B56" s="139">
        <f>compopeinc!R48</f>
        <v>0.35955795932110363</v>
      </c>
      <c r="C56" s="116">
        <f>compopeinc!S48</f>
        <v>0.10598648840276068</v>
      </c>
      <c r="D56" s="116">
        <f>compopeinc!T48</f>
        <v>1.5770789950091405E-2</v>
      </c>
      <c r="E56" s="116">
        <f>compopeinc!U48</f>
        <v>2.0267394594039232E-2</v>
      </c>
      <c r="F56" s="116">
        <f>compopeinc!V48</f>
        <v>2.5276050247498707E-2</v>
      </c>
      <c r="G56" s="116">
        <f>compopeinc!W48</f>
        <v>1.9358351772283313E-2</v>
      </c>
      <c r="H56" s="116">
        <f>compopeinc!X48</f>
        <v>0.11899017053713555</v>
      </c>
      <c r="I56" s="156">
        <f>compopeinc!Y48</f>
        <v>5.3908713817294757E-2</v>
      </c>
      <c r="J56" s="175">
        <f>compopeinc!Z48</f>
        <v>0.26512409929560743</v>
      </c>
      <c r="K56" s="116">
        <f>compopeinc!AA48</f>
        <v>9.8520356985088042E-2</v>
      </c>
      <c r="L56" s="116">
        <f>compopeinc!AB48</f>
        <v>1.3786613552138977E-2</v>
      </c>
      <c r="M56" s="116">
        <f>compopeinc!AC48</f>
        <v>1.4557294610180817E-2</v>
      </c>
      <c r="N56" s="116">
        <f>compopeinc!AD48</f>
        <v>2.1769748151175973E-2</v>
      </c>
      <c r="O56" s="116">
        <f>compopeinc!AE48</f>
        <v>1.3008429565842675E-2</v>
      </c>
      <c r="P56" s="116">
        <f>compopeinc!AF48</f>
        <v>5.7767712989103125E-2</v>
      </c>
      <c r="Q56" s="116">
        <f>compopeinc!AG48</f>
        <v>4.5713943442077805E-2</v>
      </c>
      <c r="R56" s="109">
        <f>compopeinc!AH48</f>
        <v>0.13205876396981084</v>
      </c>
      <c r="S56" s="116">
        <f>compopeinc!AI48</f>
        <v>6.7367924493763623E-2</v>
      </c>
      <c r="T56" s="116">
        <f>compopeinc!AJ48</f>
        <v>7.3848569980314747E-3</v>
      </c>
      <c r="U56" s="116">
        <f>compopeinc!AK48</f>
        <v>6.0297489588691851E-3</v>
      </c>
      <c r="V56" s="116">
        <f>compopeinc!AL48</f>
        <v>1.0816488000561529E-2</v>
      </c>
      <c r="W56" s="116">
        <f>compopeinc!AM48</f>
        <v>3.7277560471792055E-3</v>
      </c>
      <c r="X56" s="116">
        <f>compopeinc!AN48</f>
        <v>1.6134134547400994E-2</v>
      </c>
      <c r="Y56" s="156">
        <f>compopeinc!AO48</f>
        <v>2.0597854924004819E-2</v>
      </c>
      <c r="AA56" s="931"/>
      <c r="AB56" s="599">
        <f t="shared" si="0"/>
        <v>0</v>
      </c>
      <c r="AC56" s="599">
        <f t="shared" si="1"/>
        <v>0</v>
      </c>
      <c r="AD56" s="599">
        <f t="shared" si="2"/>
        <v>0</v>
      </c>
      <c r="AE56" s="1132"/>
    </row>
    <row r="57" spans="1:31" x14ac:dyDescent="0.2">
      <c r="A57" s="115">
        <v>1960</v>
      </c>
      <c r="B57" s="135">
        <f>compopeinc!R49</f>
        <v>0.35501895488206414</v>
      </c>
      <c r="C57" s="114">
        <f>compopeinc!S49</f>
        <v>0.10131973832809291</v>
      </c>
      <c r="D57" s="114">
        <f>compopeinc!T49</f>
        <v>1.6210219037707307E-2</v>
      </c>
      <c r="E57" s="114">
        <f>compopeinc!U49</f>
        <v>2.2001943413605968E-2</v>
      </c>
      <c r="F57" s="114">
        <f>compopeinc!V49</f>
        <v>2.5579478533159422E-2</v>
      </c>
      <c r="G57" s="114">
        <f>compopeinc!W49</f>
        <v>2.0946964700083281E-2</v>
      </c>
      <c r="H57" s="114">
        <f>compopeinc!X49</f>
        <v>0.12029209861459149</v>
      </c>
      <c r="I57" s="154">
        <f>compopeinc!Y49</f>
        <v>4.8668512254823826E-2</v>
      </c>
      <c r="J57" s="174">
        <f>compopeinc!Z49</f>
        <v>0.25818064833636029</v>
      </c>
      <c r="K57" s="114">
        <f>compopeinc!AA49</f>
        <v>9.3472119411226171E-2</v>
      </c>
      <c r="L57" s="114">
        <f>compopeinc!AB49</f>
        <v>1.4074049970545758E-2</v>
      </c>
      <c r="M57" s="114">
        <f>compopeinc!AC49</f>
        <v>1.6174421954472877E-2</v>
      </c>
      <c r="N57" s="114">
        <f>compopeinc!AD49</f>
        <v>2.1929747415093598E-2</v>
      </c>
      <c r="O57" s="114">
        <f>compopeinc!AE49</f>
        <v>1.3930238267954897E-2</v>
      </c>
      <c r="P57" s="114">
        <f>compopeinc!AF49</f>
        <v>5.756600301707844E-2</v>
      </c>
      <c r="Q57" s="114">
        <f>compopeinc!AG49</f>
        <v>4.1034068299988562E-2</v>
      </c>
      <c r="R57" s="106">
        <f>compopeinc!AH49</f>
        <v>0.12679322096721754</v>
      </c>
      <c r="S57" s="114">
        <f>compopeinc!AI49</f>
        <v>6.4007718109153386E-2</v>
      </c>
      <c r="T57" s="114">
        <f>compopeinc!AJ49</f>
        <v>7.2941350433941617E-3</v>
      </c>
      <c r="U57" s="114">
        <f>compopeinc!AK49</f>
        <v>7.0138965853161752E-3</v>
      </c>
      <c r="V57" s="114">
        <f>compopeinc!AL49</f>
        <v>1.0628242806573165E-2</v>
      </c>
      <c r="W57" s="114">
        <f>compopeinc!AM49</f>
        <v>3.9511431394065573E-3</v>
      </c>
      <c r="X57" s="114">
        <f>compopeinc!AN49</f>
        <v>1.6032316113709311E-2</v>
      </c>
      <c r="Y57" s="154">
        <f>compopeinc!AO49</f>
        <v>1.7865769169664814E-2</v>
      </c>
      <c r="AA57" s="931"/>
      <c r="AB57" s="599">
        <f t="shared" si="0"/>
        <v>0</v>
      </c>
      <c r="AC57" s="599">
        <f t="shared" si="1"/>
        <v>0</v>
      </c>
      <c r="AD57" s="599">
        <f t="shared" si="2"/>
        <v>0</v>
      </c>
      <c r="AE57" s="1132"/>
    </row>
    <row r="58" spans="1:31" x14ac:dyDescent="0.2">
      <c r="A58" s="115">
        <v>1961</v>
      </c>
      <c r="B58" s="135">
        <f>compopeinc!R50</f>
        <v>0.35607373826070887</v>
      </c>
      <c r="C58" s="114">
        <f>compopeinc!S50</f>
        <v>9.7440472186241758E-2</v>
      </c>
      <c r="D58" s="114">
        <f>compopeinc!T50</f>
        <v>1.7225741206999177E-2</v>
      </c>
      <c r="E58" s="114">
        <f>compopeinc!U50</f>
        <v>2.2587842940544878E-2</v>
      </c>
      <c r="F58" s="114">
        <f>compopeinc!V50</f>
        <v>2.4872041357557551E-2</v>
      </c>
      <c r="G58" s="114">
        <f>compopeinc!W50</f>
        <v>2.1925708593540396E-2</v>
      </c>
      <c r="H58" s="114">
        <f>compopeinc!X50</f>
        <v>0.12332895539150447</v>
      </c>
      <c r="I58" s="154">
        <f>compopeinc!Y50</f>
        <v>4.8692976584320667E-2</v>
      </c>
      <c r="J58" s="174">
        <f>compopeinc!Z50</f>
        <v>0.25854921367861189</v>
      </c>
      <c r="K58" s="114">
        <f>compopeinc!AA50</f>
        <v>8.7897294706948986E-2</v>
      </c>
      <c r="L58" s="114">
        <f>compopeinc!AB50</f>
        <v>1.4496479464780897E-2</v>
      </c>
      <c r="M58" s="114">
        <f>compopeinc!AC50</f>
        <v>1.618532283581841E-2</v>
      </c>
      <c r="N58" s="114">
        <f>compopeinc!AD50</f>
        <v>2.1095056542584596E-2</v>
      </c>
      <c r="O58" s="114">
        <f>compopeinc!AE50</f>
        <v>1.5026822858361672E-2</v>
      </c>
      <c r="P58" s="114">
        <f>compopeinc!AF50</f>
        <v>6.3323955678159863E-2</v>
      </c>
      <c r="Q58" s="114">
        <f>compopeinc!AG50</f>
        <v>4.0524281591957444E-2</v>
      </c>
      <c r="R58" s="106">
        <f>compopeinc!AH50</f>
        <v>0.12525005030168021</v>
      </c>
      <c r="S58" s="114">
        <f>compopeinc!AI50</f>
        <v>6.2524483297254851E-2</v>
      </c>
      <c r="T58" s="114">
        <f>compopeinc!AJ50</f>
        <v>7.4041765706909634E-3</v>
      </c>
      <c r="U58" s="114">
        <f>compopeinc!AK50</f>
        <v>6.870325786199818E-3</v>
      </c>
      <c r="V58" s="114">
        <f>compopeinc!AL50</f>
        <v>1.0446014971543943E-2</v>
      </c>
      <c r="W58" s="114">
        <f>compopeinc!AM50</f>
        <v>4.2336835136171647E-3</v>
      </c>
      <c r="X58" s="114">
        <f>compopeinc!AN50</f>
        <v>1.5665308075152162E-2</v>
      </c>
      <c r="Y58" s="154">
        <f>compopeinc!AO50</f>
        <v>1.8106058087221301E-2</v>
      </c>
      <c r="AA58" s="931"/>
      <c r="AB58" s="599">
        <f t="shared" si="0"/>
        <v>0</v>
      </c>
      <c r="AC58" s="599">
        <f t="shared" si="1"/>
        <v>0</v>
      </c>
      <c r="AD58" s="599">
        <f t="shared" si="2"/>
        <v>0</v>
      </c>
      <c r="AE58" s="1132"/>
    </row>
    <row r="59" spans="1:31" x14ac:dyDescent="0.2">
      <c r="A59" s="107">
        <v>1962</v>
      </c>
      <c r="B59" s="135">
        <f>compopeinc!R51</f>
        <v>0.35908210277557373</v>
      </c>
      <c r="C59" s="136">
        <f>compopeinc!S51</f>
        <v>0.10298610478639603</v>
      </c>
      <c r="D59" s="136">
        <f>compopeinc!T51</f>
        <v>1.6765155713073909E-2</v>
      </c>
      <c r="E59" s="136">
        <f>compopeinc!U51</f>
        <v>2.2482459433376789E-2</v>
      </c>
      <c r="F59" s="136">
        <f>compopeinc!V51</f>
        <v>2.4079766124486923E-2</v>
      </c>
      <c r="G59" s="136">
        <f>compopeinc!W51</f>
        <v>2.1314130048267543E-2</v>
      </c>
      <c r="H59" s="136">
        <f>compopeinc!X51</f>
        <v>0.12447330333433032</v>
      </c>
      <c r="I59" s="142">
        <f>compopeinc!Y51</f>
        <v>4.6981189622069597E-2</v>
      </c>
      <c r="J59" s="170">
        <f>compopeinc!Z51</f>
        <v>0.2605900764465332</v>
      </c>
      <c r="K59" s="136">
        <f>compopeinc!AA51</f>
        <v>9.2701353132724762E-2</v>
      </c>
      <c r="L59" s="136">
        <f>compopeinc!AB51</f>
        <v>1.3737253844738007E-2</v>
      </c>
      <c r="M59" s="136">
        <f>compopeinc!AC51</f>
        <v>1.6196840209886432E-2</v>
      </c>
      <c r="N59" s="136">
        <f>compopeinc!AD51</f>
        <v>2.0492188632488251E-2</v>
      </c>
      <c r="O59" s="136">
        <f>compopeinc!AE51</f>
        <v>1.4311615377664566E-2</v>
      </c>
      <c r="P59" s="136">
        <f>compopeinc!AF51</f>
        <v>6.3805646496391491E-2</v>
      </c>
      <c r="Q59" s="136">
        <f>compopeinc!AG51</f>
        <v>3.934517269904296E-2</v>
      </c>
      <c r="R59" s="106">
        <f>compopeinc!AH51</f>
        <v>0.12657356262207031</v>
      </c>
      <c r="S59" s="105">
        <f>compopeinc!AI51</f>
        <v>6.5939918160438538E-2</v>
      </c>
      <c r="T59" s="105">
        <f>compopeinc!AJ51</f>
        <v>6.8972173321526498E-3</v>
      </c>
      <c r="U59" s="105">
        <f>compopeinc!AK51</f>
        <v>7.00669753132388E-3</v>
      </c>
      <c r="V59" s="105">
        <f>compopeinc!AL51</f>
        <v>9.9560031667351723E-3</v>
      </c>
      <c r="W59" s="105">
        <f>compopeinc!AM51</f>
        <v>3.8910240909899585E-3</v>
      </c>
      <c r="X59" s="105">
        <f>compopeinc!AN51</f>
        <v>1.5584805313417905E-2</v>
      </c>
      <c r="Y59" s="134">
        <f>compopeinc!AO51</f>
        <v>1.7297898445823943E-2</v>
      </c>
      <c r="AA59" s="931"/>
      <c r="AB59" s="599">
        <f t="shared" si="0"/>
        <v>-6.28642737865448E-9</v>
      </c>
      <c r="AC59" s="599">
        <f t="shared" si="1"/>
        <v>6.0535967350006104E-9</v>
      </c>
      <c r="AD59" s="599">
        <f t="shared" si="2"/>
        <v>-1.4188117347657681E-9</v>
      </c>
      <c r="AE59" s="1132"/>
    </row>
    <row r="60" spans="1:31" x14ac:dyDescent="0.2">
      <c r="A60" s="107">
        <v>1963</v>
      </c>
      <c r="B60" s="135">
        <f>compopeinc!R52</f>
        <v>0.36361029744148254</v>
      </c>
      <c r="C60" s="136">
        <f>compopeinc!S52</f>
        <v>0.10596795752644539</v>
      </c>
      <c r="D60" s="136">
        <f>compopeinc!T52</f>
        <v>1.7039136320818216E-2</v>
      </c>
      <c r="E60" s="136">
        <f>compopeinc!U52</f>
        <v>2.2288145031780005E-2</v>
      </c>
      <c r="F60" s="136">
        <f>compopeinc!V52</f>
        <v>2.3646307177841663E-2</v>
      </c>
      <c r="G60" s="136">
        <f>compopeinc!W52</f>
        <v>2.622088702628389E-2</v>
      </c>
      <c r="H60" s="136">
        <f>compopeinc!X52</f>
        <v>0.12234284572024677</v>
      </c>
      <c r="I60" s="142">
        <f>compopeinc!Y52</f>
        <v>4.6105024575248024E-2</v>
      </c>
      <c r="J60" s="170">
        <f>compopeinc!Z52</f>
        <v>0.26423317193984985</v>
      </c>
      <c r="K60" s="136">
        <f>compopeinc!AA52</f>
        <v>9.5535252243280411E-2</v>
      </c>
      <c r="L60" s="136">
        <f>compopeinc!AB52</f>
        <v>1.3955698086647317E-2</v>
      </c>
      <c r="M60" s="136">
        <f>compopeinc!AC52</f>
        <v>1.5969847328960896E-2</v>
      </c>
      <c r="N60" s="136">
        <f>compopeinc!AD52</f>
        <v>2.0076630637049675E-2</v>
      </c>
      <c r="O60" s="136">
        <f>compopeinc!AE52</f>
        <v>1.7848145158495754E-2</v>
      </c>
      <c r="P60" s="136">
        <f>compopeinc!AF52</f>
        <v>6.2430662848133193E-2</v>
      </c>
      <c r="Q60" s="136">
        <f>compopeinc!AG52</f>
        <v>3.8416928448636485E-2</v>
      </c>
      <c r="R60" s="106">
        <f>compopeinc!AH52</f>
        <v>0.12798559665679932</v>
      </c>
      <c r="S60" s="105">
        <f>compopeinc!AI52</f>
        <v>6.752772256731987E-2</v>
      </c>
      <c r="T60" s="105">
        <f>compopeinc!AJ52</f>
        <v>6.5645468275761232E-3</v>
      </c>
      <c r="U60" s="105">
        <f>compopeinc!AK52</f>
        <v>6.5733937954064459E-3</v>
      </c>
      <c r="V60" s="105">
        <f>compopeinc!AL52</f>
        <v>1.0014415718615055E-2</v>
      </c>
      <c r="W60" s="105">
        <f>compopeinc!AM52</f>
        <v>4.9870786715473514E-3</v>
      </c>
      <c r="X60" s="105">
        <f>compopeinc!AN52</f>
        <v>1.5076688944471797E-2</v>
      </c>
      <c r="Y60" s="134">
        <f>compopeinc!AO52</f>
        <v>1.7241749342421273E-2</v>
      </c>
      <c r="AA60" s="931"/>
      <c r="AB60" s="599">
        <f t="shared" si="0"/>
        <v>-5.9371814131736755E-9</v>
      </c>
      <c r="AC60" s="599">
        <f t="shared" si="1"/>
        <v>7.1886461228132248E-9</v>
      </c>
      <c r="AD60" s="599">
        <f t="shared" si="2"/>
        <v>7.8944140113890171E-10</v>
      </c>
      <c r="AE60" s="1132"/>
    </row>
    <row r="61" spans="1:31" x14ac:dyDescent="0.2">
      <c r="A61" s="107">
        <v>1964</v>
      </c>
      <c r="B61" s="135">
        <f>compopeinc!R53</f>
        <v>0.36813849210739136</v>
      </c>
      <c r="C61" s="136">
        <f>compopeinc!S53</f>
        <v>0.10894981026649475</v>
      </c>
      <c r="D61" s="136">
        <f>compopeinc!T53</f>
        <v>1.7313116928562522E-2</v>
      </c>
      <c r="E61" s="136">
        <f>compopeinc!U53</f>
        <v>2.209383063018322E-2</v>
      </c>
      <c r="F61" s="136">
        <f>compopeinc!V53</f>
        <v>2.3212848231196404E-2</v>
      </c>
      <c r="G61" s="136">
        <f>compopeinc!W53</f>
        <v>3.1127644004300237E-2</v>
      </c>
      <c r="H61" s="136">
        <f>compopeinc!X53</f>
        <v>0.12021226539930435</v>
      </c>
      <c r="I61" s="142">
        <f>compopeinc!Y53</f>
        <v>4.522898223528532E-2</v>
      </c>
      <c r="J61" s="170">
        <f>compopeinc!Z53</f>
        <v>0.2678762674331665</v>
      </c>
      <c r="K61" s="136">
        <f>compopeinc!AA53</f>
        <v>9.836915135383606E-2</v>
      </c>
      <c r="L61" s="136">
        <f>compopeinc!AB53</f>
        <v>1.4174142328556627E-2</v>
      </c>
      <c r="M61" s="136">
        <f>compopeinc!AC53</f>
        <v>1.5742854448035359E-2</v>
      </c>
      <c r="N61" s="136">
        <f>compopeinc!AD53</f>
        <v>1.9661072641611099E-2</v>
      </c>
      <c r="O61" s="136">
        <f>compopeinc!AE53</f>
        <v>2.1384674939326942E-2</v>
      </c>
      <c r="P61" s="136">
        <f>compopeinc!AF53</f>
        <v>6.1055601655231669E-2</v>
      </c>
      <c r="Q61" s="136">
        <f>compopeinc!AG53</f>
        <v>3.7488761742873238E-2</v>
      </c>
      <c r="R61" s="106">
        <f>compopeinc!AH53</f>
        <v>0.12939763069152832</v>
      </c>
      <c r="S61" s="105">
        <f>compopeinc!AI53</f>
        <v>6.9115526974201202E-2</v>
      </c>
      <c r="T61" s="105">
        <f>compopeinc!AJ53</f>
        <v>6.2318763229995966E-3</v>
      </c>
      <c r="U61" s="105">
        <f>compopeinc!AK53</f>
        <v>6.1400900594890118E-3</v>
      </c>
      <c r="V61" s="105">
        <f>compopeinc!AL53</f>
        <v>1.0072828270494938E-2</v>
      </c>
      <c r="W61" s="105">
        <f>compopeinc!AM53</f>
        <v>6.0831332521047443E-3</v>
      </c>
      <c r="X61" s="105">
        <f>compopeinc!AN53</f>
        <v>1.4568724059317584E-2</v>
      </c>
      <c r="Y61" s="134">
        <f>compopeinc!AO53</f>
        <v>1.7185448755226707E-2</v>
      </c>
      <c r="AA61" s="931"/>
      <c r="AB61" s="599">
        <f t="shared" si="0"/>
        <v>-5.5879354476928711E-9</v>
      </c>
      <c r="AC61" s="599">
        <f t="shared" si="1"/>
        <v>8.3236955106258392E-9</v>
      </c>
      <c r="AD61" s="599">
        <f t="shared" si="2"/>
        <v>2.9976945370435715E-9</v>
      </c>
      <c r="AE61" s="1132"/>
    </row>
    <row r="62" spans="1:31" x14ac:dyDescent="0.2">
      <c r="A62" s="107">
        <v>1965</v>
      </c>
      <c r="B62" s="135">
        <f>compopeinc!R54</f>
        <v>0.36479727923870087</v>
      </c>
      <c r="C62" s="136">
        <f>compopeinc!S54</f>
        <v>0.10904435813426971</v>
      </c>
      <c r="D62" s="136">
        <f>compopeinc!T54</f>
        <v>1.7378893739078194E-2</v>
      </c>
      <c r="E62" s="136">
        <f>compopeinc!U54</f>
        <v>2.0744164008647203E-2</v>
      </c>
      <c r="F62" s="136">
        <f>compopeinc!V54</f>
        <v>2.245942410081625E-2</v>
      </c>
      <c r="G62" s="136">
        <f>compopeinc!W54</f>
        <v>3.1745285843499005E-2</v>
      </c>
      <c r="H62" s="136">
        <f>compopeinc!X54</f>
        <v>0.1189659147187512</v>
      </c>
      <c r="I62" s="142">
        <f>compopeinc!Y54</f>
        <v>4.4459240265246142E-2</v>
      </c>
      <c r="J62" s="170">
        <f>compopeinc!Z54</f>
        <v>0.26558132469654083</v>
      </c>
      <c r="K62" s="136">
        <f>compopeinc!AA54</f>
        <v>9.8548352718353271E-2</v>
      </c>
      <c r="L62" s="136">
        <f>compopeinc!AB54</f>
        <v>1.406470246729441E-2</v>
      </c>
      <c r="M62" s="136">
        <f>compopeinc!AC54</f>
        <v>1.4702955726534128E-2</v>
      </c>
      <c r="N62" s="136">
        <f>compopeinc!AD54</f>
        <v>1.8981752917170525E-2</v>
      </c>
      <c r="O62" s="136">
        <f>compopeinc!AE54</f>
        <v>2.1550362755078822E-2</v>
      </c>
      <c r="P62" s="136">
        <f>compopeinc!AF54</f>
        <v>6.1019768548066303E-2</v>
      </c>
      <c r="Q62" s="136">
        <f>compopeinc!AG54</f>
        <v>3.6713422666435555E-2</v>
      </c>
      <c r="R62" s="106">
        <f>compopeinc!AH54</f>
        <v>0.12879593670368195</v>
      </c>
      <c r="S62" s="105">
        <f>compopeinc!AI54</f>
        <v>6.9859813898801804E-2</v>
      </c>
      <c r="T62" s="105">
        <f>compopeinc!AJ54</f>
        <v>6.3929108873708174E-3</v>
      </c>
      <c r="U62" s="105">
        <f>compopeinc!AK54</f>
        <v>5.7928443129640073E-3</v>
      </c>
      <c r="V62" s="105">
        <f>compopeinc!AL54</f>
        <v>9.6484990790486336E-3</v>
      </c>
      <c r="W62" s="105">
        <f>compopeinc!AM54</f>
        <v>6.0754535224987194E-3</v>
      </c>
      <c r="X62" s="105">
        <f>compopeinc!AN54</f>
        <v>1.4399959447578603E-2</v>
      </c>
      <c r="Y62" s="134">
        <f>compopeinc!AO54</f>
        <v>1.6626453314424416E-2</v>
      </c>
      <c r="AA62" s="931"/>
      <c r="AB62" s="599">
        <f t="shared" si="0"/>
        <v>-1.57160684466362E-9</v>
      </c>
      <c r="AC62" s="599">
        <f t="shared" si="1"/>
        <v>6.8976078182458878E-9</v>
      </c>
      <c r="AD62" s="599">
        <f t="shared" si="2"/>
        <v>2.2409949451684952E-9</v>
      </c>
      <c r="AE62" s="1132"/>
    </row>
    <row r="63" spans="1:31" x14ac:dyDescent="0.2">
      <c r="A63" s="107">
        <v>1966</v>
      </c>
      <c r="B63" s="135">
        <f>compopeinc!R55</f>
        <v>0.36145606637001038</v>
      </c>
      <c r="C63" s="136">
        <f>compopeinc!S55</f>
        <v>0.10913890600204468</v>
      </c>
      <c r="D63" s="136">
        <f>compopeinc!T55</f>
        <v>1.7444670549593866E-2</v>
      </c>
      <c r="E63" s="136">
        <f>compopeinc!U55</f>
        <v>1.9394497387111187E-2</v>
      </c>
      <c r="F63" s="136">
        <f>compopeinc!V55</f>
        <v>2.1705999970436096E-2</v>
      </c>
      <c r="G63" s="136">
        <f>compopeinc!W55</f>
        <v>3.2362927682697773E-2</v>
      </c>
      <c r="H63" s="136">
        <f>compopeinc!X55</f>
        <v>0.11771831156250691</v>
      </c>
      <c r="I63" s="142">
        <f>compopeinc!Y55</f>
        <v>4.3690750770898117E-2</v>
      </c>
      <c r="J63" s="170">
        <f>compopeinc!Z55</f>
        <v>0.26328638195991516</v>
      </c>
      <c r="K63" s="136">
        <f>compopeinc!AA55</f>
        <v>9.8727554082870483E-2</v>
      </c>
      <c r="L63" s="136">
        <f>compopeinc!AB55</f>
        <v>1.3955262606032193E-2</v>
      </c>
      <c r="M63" s="136">
        <f>compopeinc!AC55</f>
        <v>1.3663057005032897E-2</v>
      </c>
      <c r="N63" s="136">
        <f>compopeinc!AD55</f>
        <v>1.830243319272995E-2</v>
      </c>
      <c r="O63" s="136">
        <f>compopeinc!AE55</f>
        <v>2.1716050570830703E-2</v>
      </c>
      <c r="P63" s="136">
        <f>compopeinc!AF55</f>
        <v>6.0981731694855455E-2</v>
      </c>
      <c r="Q63" s="136">
        <f>compopeinc!AG55</f>
        <v>3.5940287336043354E-2</v>
      </c>
      <c r="R63" s="106">
        <f>compopeinc!AH55</f>
        <v>0.12819424271583557</v>
      </c>
      <c r="S63" s="105">
        <f>compopeinc!AI55</f>
        <v>7.0604100823402405E-2</v>
      </c>
      <c r="T63" s="105">
        <f>compopeinc!AJ55</f>
        <v>6.5539454517420381E-3</v>
      </c>
      <c r="U63" s="105">
        <f>compopeinc!AK55</f>
        <v>5.4455985664390028E-3</v>
      </c>
      <c r="V63" s="105">
        <f>compopeinc!AL55</f>
        <v>9.2241698876023293E-3</v>
      </c>
      <c r="W63" s="105">
        <f>compopeinc!AM55</f>
        <v>6.0677737928926945E-3</v>
      </c>
      <c r="X63" s="105">
        <f>compopeinc!AN55</f>
        <v>1.4230762512583534E-2</v>
      </c>
      <c r="Y63" s="134">
        <f>compopeinc!AO55</f>
        <v>1.6067890196878216E-2</v>
      </c>
      <c r="AA63" s="931"/>
      <c r="AB63" s="599">
        <f t="shared" si="0"/>
        <v>2.4447217583656311E-9</v>
      </c>
      <c r="AC63" s="599">
        <f t="shared" si="1"/>
        <v>5.4715201258659363E-9</v>
      </c>
      <c r="AD63" s="599">
        <f t="shared" si="2"/>
        <v>1.4842953532934189E-9</v>
      </c>
      <c r="AE63" s="1132"/>
    </row>
    <row r="64" spans="1:31" x14ac:dyDescent="0.2">
      <c r="A64" s="107">
        <v>1967</v>
      </c>
      <c r="B64" s="149">
        <f>compopeinc!R56</f>
        <v>0.353791244328022</v>
      </c>
      <c r="C64" s="148">
        <f>compopeinc!S56</f>
        <v>0.10222361981868744</v>
      </c>
      <c r="D64" s="148">
        <f>compopeinc!T56</f>
        <v>1.7935324140125886E-2</v>
      </c>
      <c r="E64" s="148">
        <f>compopeinc!U56</f>
        <v>1.9035732839256525E-2</v>
      </c>
      <c r="F64" s="148">
        <f>compopeinc!V56</f>
        <v>2.1290725097060204E-2</v>
      </c>
      <c r="G64" s="148">
        <f>compopeinc!W56</f>
        <v>2.900927746668458E-2</v>
      </c>
      <c r="H64" s="148">
        <f>compopeinc!X56</f>
        <v>0.12186694753151946</v>
      </c>
      <c r="I64" s="142">
        <f>compopeinc!Y56</f>
        <v>4.2429619442852208E-2</v>
      </c>
      <c r="J64" s="170">
        <f>compopeinc!Z56</f>
        <v>0.25669292360544205</v>
      </c>
      <c r="K64" s="148">
        <f>compopeinc!AA56</f>
        <v>9.2647796496748924E-2</v>
      </c>
      <c r="L64" s="148">
        <f>compopeinc!AB56</f>
        <v>1.4467800647253171E-2</v>
      </c>
      <c r="M64" s="148">
        <f>compopeinc!AC56</f>
        <v>1.3540256186388433E-2</v>
      </c>
      <c r="N64" s="148">
        <f>compopeinc!AD56</f>
        <v>1.8073029350489378E-2</v>
      </c>
      <c r="O64" s="148">
        <f>compopeinc!AE56</f>
        <v>1.8811608082614839E-2</v>
      </c>
      <c r="P64" s="148">
        <f>compopeinc!AF56</f>
        <v>6.3880527281888866E-2</v>
      </c>
      <c r="Q64" s="136">
        <f>compopeinc!AG56</f>
        <v>3.5271906986146129E-2</v>
      </c>
      <c r="R64" s="106">
        <f>compopeinc!AH56</f>
        <v>0.12431029230356216</v>
      </c>
      <c r="S64" s="105">
        <f>compopeinc!AI56</f>
        <v>6.528010219335556E-2</v>
      </c>
      <c r="T64" s="105">
        <f>compopeinc!AJ56</f>
        <v>6.9232606256264262E-3</v>
      </c>
      <c r="U64" s="105">
        <f>compopeinc!AK56</f>
        <v>5.562246311455965E-3</v>
      </c>
      <c r="V64" s="105">
        <f>compopeinc!AL56</f>
        <v>9.5163320656865835E-3</v>
      </c>
      <c r="W64" s="105">
        <f>compopeinc!AM56</f>
        <v>5.372907588025555E-3</v>
      </c>
      <c r="X64" s="105">
        <f>compopeinc!AN56</f>
        <v>1.5338378297650595E-2</v>
      </c>
      <c r="Y64" s="134">
        <f>compopeinc!AO56</f>
        <v>1.6317065054414454E-2</v>
      </c>
      <c r="AA64" s="931"/>
      <c r="AB64" s="599">
        <f t="shared" si="0"/>
        <v>-2.0081643015146255E-9</v>
      </c>
      <c r="AC64" s="599">
        <f t="shared" si="1"/>
        <v>-1.4260876923799515E-9</v>
      </c>
      <c r="AD64" s="599">
        <f t="shared" si="2"/>
        <v>1.673470251262188E-10</v>
      </c>
      <c r="AE64" s="1132"/>
    </row>
    <row r="65" spans="1:31" x14ac:dyDescent="0.2">
      <c r="A65" s="107">
        <v>1968</v>
      </c>
      <c r="B65" s="149">
        <f>compopeinc!R57</f>
        <v>0.34952784515917301</v>
      </c>
      <c r="C65" s="148">
        <f>compopeinc!S57</f>
        <v>9.8019586876034737E-2</v>
      </c>
      <c r="D65" s="148">
        <f>compopeinc!T57</f>
        <v>1.8462150830600876E-2</v>
      </c>
      <c r="E65" s="148">
        <f>compopeinc!U57</f>
        <v>1.8547405488789082E-2</v>
      </c>
      <c r="F65" s="148">
        <f>compopeinc!V57</f>
        <v>2.0848227199167013E-2</v>
      </c>
      <c r="G65" s="148">
        <f>compopeinc!W57</f>
        <v>2.8336435672827065E-2</v>
      </c>
      <c r="H65" s="148">
        <f>compopeinc!X57</f>
        <v>0.12376329268402014</v>
      </c>
      <c r="I65" s="142">
        <f>compopeinc!Y57</f>
        <v>4.1550739895752038E-2</v>
      </c>
      <c r="J65" s="170">
        <f>compopeinc!Z57</f>
        <v>0.25258154235780239</v>
      </c>
      <c r="K65" s="148">
        <f>compopeinc!AA57</f>
        <v>8.8698105420917273E-2</v>
      </c>
      <c r="L65" s="148">
        <f>compopeinc!AB57</f>
        <v>1.4901274371368345E-2</v>
      </c>
      <c r="M65" s="148">
        <f>compopeinc!AC57</f>
        <v>1.3087861560052261E-2</v>
      </c>
      <c r="N65" s="148">
        <f>compopeinc!AD57</f>
        <v>1.7744669574312866E-2</v>
      </c>
      <c r="O65" s="148">
        <f>compopeinc!AE57</f>
        <v>1.8120238004485145E-2</v>
      </c>
      <c r="P65" s="148">
        <f>compopeinc!AF57</f>
        <v>6.5387314470888122E-2</v>
      </c>
      <c r="Q65" s="136">
        <f>compopeinc!AG57</f>
        <v>3.4642080869355232E-2</v>
      </c>
      <c r="R65" s="106">
        <f>compopeinc!AH57</f>
        <v>0.12180415168404579</v>
      </c>
      <c r="S65" s="105">
        <f>compopeinc!AI57</f>
        <v>6.1919072642922401E-2</v>
      </c>
      <c r="T65" s="105">
        <f>compopeinc!AJ57</f>
        <v>7.1807067852205364E-3</v>
      </c>
      <c r="U65" s="105">
        <f>compopeinc!AK57</f>
        <v>5.5975556460907683E-3</v>
      </c>
      <c r="V65" s="105">
        <f>compopeinc!AL57</f>
        <v>9.3451919383369386E-3</v>
      </c>
      <c r="W65" s="105">
        <f>compopeinc!AM57</f>
        <v>5.9487858598004095E-3</v>
      </c>
      <c r="X65" s="105">
        <f>compopeinc!AN57</f>
        <v>1.5706767075854538E-2</v>
      </c>
      <c r="Y65" s="134">
        <f>compopeinc!AO57</f>
        <v>1.6106069307469346E-2</v>
      </c>
      <c r="AA65" s="931"/>
      <c r="AB65" s="599">
        <f t="shared" si="0"/>
        <v>6.5119820646941662E-9</v>
      </c>
      <c r="AC65" s="599">
        <f t="shared" si="1"/>
        <v>-1.913576852530241E-9</v>
      </c>
      <c r="AD65" s="599">
        <f t="shared" si="2"/>
        <v>2.4283508537337184E-9</v>
      </c>
      <c r="AE65" s="1132"/>
    </row>
    <row r="66" spans="1:31" x14ac:dyDescent="0.2">
      <c r="A66" s="107">
        <v>1969</v>
      </c>
      <c r="B66" s="149">
        <f>compopeinc!R58</f>
        <v>0.3400351875461638</v>
      </c>
      <c r="C66" s="148">
        <f>compopeinc!S58</f>
        <v>8.6095551494508982E-2</v>
      </c>
      <c r="D66" s="148">
        <f>compopeinc!T58</f>
        <v>2.0074397632924956E-2</v>
      </c>
      <c r="E66" s="148">
        <f>compopeinc!U58</f>
        <v>1.823831454385072E-2</v>
      </c>
      <c r="F66" s="148">
        <f>compopeinc!V58</f>
        <v>2.002432884182781E-2</v>
      </c>
      <c r="G66" s="148">
        <f>compopeinc!W58</f>
        <v>2.8115921100834385E-2</v>
      </c>
      <c r="H66" s="148">
        <f>compopeinc!X58</f>
        <v>0.12750042569622108</v>
      </c>
      <c r="I66" s="142">
        <f>compopeinc!Y58</f>
        <v>3.9986241907731729E-2</v>
      </c>
      <c r="J66" s="170">
        <f>compopeinc!Z58</f>
        <v>0.24228384857997298</v>
      </c>
      <c r="K66" s="148">
        <f>compopeinc!AA58</f>
        <v>7.7693131170235574E-2</v>
      </c>
      <c r="L66" s="148">
        <f>compopeinc!AB58</f>
        <v>1.604783892071282E-2</v>
      </c>
      <c r="M66" s="148">
        <f>compopeinc!AC58</f>
        <v>1.2743509163556155E-2</v>
      </c>
      <c r="N66" s="148">
        <f>compopeinc!AD58</f>
        <v>1.7159109440399334E-2</v>
      </c>
      <c r="O66" s="148">
        <f>compopeinc!AE58</f>
        <v>1.7971785047848243E-2</v>
      </c>
      <c r="P66" s="148">
        <f>compopeinc!AF58</f>
        <v>6.700343391609502E-2</v>
      </c>
      <c r="Q66" s="136">
        <f>compopeinc!AG58</f>
        <v>3.3665037135808887E-2</v>
      </c>
      <c r="R66" s="106">
        <f>compopeinc!AH58</f>
        <v>0.11377002205699682</v>
      </c>
      <c r="S66" s="105">
        <f>compopeinc!AI58</f>
        <v>5.3882912266999483E-2</v>
      </c>
      <c r="T66" s="105">
        <f>compopeinc!AJ58</f>
        <v>7.8635439599565871E-3</v>
      </c>
      <c r="U66" s="105">
        <f>compopeinc!AK58</f>
        <v>5.4973522310319822E-3</v>
      </c>
      <c r="V66" s="105">
        <f>compopeinc!AL58</f>
        <v>9.103576754569076E-3</v>
      </c>
      <c r="W66" s="105">
        <f>compopeinc!AM58</f>
        <v>5.0277456666663056E-3</v>
      </c>
      <c r="X66" s="105">
        <f>compopeinc!AN58</f>
        <v>1.6322179803159354E-2</v>
      </c>
      <c r="Y66" s="134">
        <f>compopeinc!AO58</f>
        <v>1.6072708431943927E-2</v>
      </c>
      <c r="AA66" s="931"/>
      <c r="AB66" s="599">
        <f t="shared" si="0"/>
        <v>6.3282641349360347E-9</v>
      </c>
      <c r="AC66" s="599">
        <f t="shared" si="1"/>
        <v>3.7853169487789273E-9</v>
      </c>
      <c r="AD66" s="599">
        <f t="shared" si="2"/>
        <v>2.9426701075863093E-9</v>
      </c>
      <c r="AE66" s="1132"/>
    </row>
    <row r="67" spans="1:31" x14ac:dyDescent="0.2">
      <c r="A67" s="113">
        <v>1970</v>
      </c>
      <c r="B67" s="153">
        <f>compopeinc!R59</f>
        <v>0.33629097475204617</v>
      </c>
      <c r="C67" s="152">
        <f>compopeinc!S59</f>
        <v>7.6117409975267947E-2</v>
      </c>
      <c r="D67" s="152">
        <f>compopeinc!T59</f>
        <v>2.2618404055265273E-2</v>
      </c>
      <c r="E67" s="152">
        <f>compopeinc!U59</f>
        <v>1.8769052374409512E-2</v>
      </c>
      <c r="F67" s="152">
        <f>compopeinc!V59</f>
        <v>2.002280842862092E-2</v>
      </c>
      <c r="G67" s="152">
        <f>compopeinc!W59</f>
        <v>2.9090629985148553E-2</v>
      </c>
      <c r="H67" s="152">
        <f>compopeinc!X59</f>
        <v>0.13029982164590892</v>
      </c>
      <c r="I67" s="144">
        <f>compopeinc!Y59</f>
        <v>3.9372843067380189E-2</v>
      </c>
      <c r="J67" s="173">
        <f>compopeinc!Z59</f>
        <v>0.23696648271288723</v>
      </c>
      <c r="K67" s="152">
        <f>compopeinc!AA59</f>
        <v>6.8132587795844302E-2</v>
      </c>
      <c r="L67" s="152">
        <f>compopeinc!AB59</f>
        <v>1.8040770829884423E-2</v>
      </c>
      <c r="M67" s="152">
        <f>compopeinc!AC59</f>
        <v>1.3221310282460763E-2</v>
      </c>
      <c r="N67" s="152">
        <f>compopeinc!AD59</f>
        <v>1.7329946036625188E-2</v>
      </c>
      <c r="O67" s="152">
        <f>compopeinc!AE59</f>
        <v>1.8724044786722516E-2</v>
      </c>
      <c r="P67" s="152">
        <f>compopeinc!AF59</f>
        <v>6.8002627477095554E-2</v>
      </c>
      <c r="Q67" s="145">
        <f>compopeinc!AG59</f>
        <v>3.3515191327400065E-2</v>
      </c>
      <c r="R67" s="112">
        <f>compopeinc!AH59</f>
        <v>0.10811400576494634</v>
      </c>
      <c r="S67" s="111">
        <f>compopeinc!AI59</f>
        <v>4.629180405754596E-2</v>
      </c>
      <c r="T67" s="111">
        <f>compopeinc!AJ59</f>
        <v>8.7829826305778624E-3</v>
      </c>
      <c r="U67" s="111">
        <f>compopeinc!AK59</f>
        <v>5.6633258382134954E-3</v>
      </c>
      <c r="V67" s="111">
        <f>compopeinc!AL59</f>
        <v>9.5689483241585549E-3</v>
      </c>
      <c r="W67" s="111">
        <f>compopeinc!AM59</f>
        <v>4.4142648780507443E-3</v>
      </c>
      <c r="X67" s="111">
        <f>compopeinc!AN59</f>
        <v>1.6512458867669843E-2</v>
      </c>
      <c r="Y67" s="172">
        <f>compopeinc!AO59</f>
        <v>1.6880219323478819E-2</v>
      </c>
      <c r="AA67" s="931"/>
      <c r="AB67" s="599">
        <f t="shared" si="0"/>
        <v>5.2200448408257216E-9</v>
      </c>
      <c r="AC67" s="599">
        <f t="shared" si="1"/>
        <v>4.1768544178921729E-9</v>
      </c>
      <c r="AD67" s="599">
        <f t="shared" si="2"/>
        <v>1.8452510630595498E-9</v>
      </c>
      <c r="AE67" s="1132"/>
    </row>
    <row r="68" spans="1:31" x14ac:dyDescent="0.2">
      <c r="A68" s="107">
        <v>1971</v>
      </c>
      <c r="B68" s="149">
        <f>compopeinc!R60</f>
        <v>0.33892966542043723</v>
      </c>
      <c r="C68" s="148">
        <f>compopeinc!S60</f>
        <v>7.6485870085889474E-2</v>
      </c>
      <c r="D68" s="148">
        <f>compopeinc!T60</f>
        <v>2.3418579146095908E-2</v>
      </c>
      <c r="E68" s="148">
        <f>compopeinc!U60</f>
        <v>1.8325849559914786E-2</v>
      </c>
      <c r="F68" s="148">
        <f>compopeinc!V60</f>
        <v>2.0203996180498507E-2</v>
      </c>
      <c r="G68" s="148">
        <f>compopeinc!W60</f>
        <v>3.0955257325331331E-2</v>
      </c>
      <c r="H68" s="148">
        <f>compopeinc!X60</f>
        <v>0.12981614129215058</v>
      </c>
      <c r="I68" s="142">
        <f>compopeinc!Y60</f>
        <v>3.9723965606998098E-2</v>
      </c>
      <c r="J68" s="170">
        <f>compopeinc!Z60</f>
        <v>0.23890508883050643</v>
      </c>
      <c r="K68" s="148">
        <f>compopeinc!AA60</f>
        <v>6.8410916508582886E-2</v>
      </c>
      <c r="L68" s="148">
        <f>compopeinc!AB60</f>
        <v>1.8576127605570036E-2</v>
      </c>
      <c r="M68" s="148">
        <f>compopeinc!AC60</f>
        <v>1.2982608591755707E-2</v>
      </c>
      <c r="N68" s="148">
        <f>compopeinc!AD60</f>
        <v>1.752607707567222E-2</v>
      </c>
      <c r="O68" s="148">
        <f>compopeinc!AE60</f>
        <v>1.9357748737547809E-2</v>
      </c>
      <c r="P68" s="148">
        <f>compopeinc!AF60</f>
        <v>6.8094813390860751E-2</v>
      </c>
      <c r="Q68" s="136">
        <f>compopeinc!AG60</f>
        <v>3.3956791248794374E-2</v>
      </c>
      <c r="R68" s="106">
        <f>compopeinc!AH60</f>
        <v>0.10861077945446596</v>
      </c>
      <c r="S68" s="105">
        <f>compopeinc!AI60</f>
        <v>4.6204481768654659E-2</v>
      </c>
      <c r="T68" s="105">
        <f>compopeinc!AJ60</f>
        <v>9.027091970182255E-3</v>
      </c>
      <c r="U68" s="105">
        <f>compopeinc!AK60</f>
        <v>5.5643300445353816E-3</v>
      </c>
      <c r="V68" s="105">
        <f>compopeinc!AL60</f>
        <v>9.7225611161775305E-3</v>
      </c>
      <c r="W68" s="105">
        <f>compopeinc!AM60</f>
        <v>4.2195563459017649E-3</v>
      </c>
      <c r="X68" s="105">
        <f>compopeinc!AN60</f>
        <v>1.6742069481427663E-2</v>
      </c>
      <c r="Y68" s="134">
        <f>compopeinc!AO60</f>
        <v>1.7130688193514359E-2</v>
      </c>
      <c r="AA68" s="931"/>
      <c r="AB68" s="599">
        <f t="shared" si="0"/>
        <v>6.2235585573944263E-9</v>
      </c>
      <c r="AC68" s="599">
        <f t="shared" si="1"/>
        <v>5.6717226470937021E-9</v>
      </c>
      <c r="AD68" s="599">
        <f t="shared" si="2"/>
        <v>5.340723419067217E-10</v>
      </c>
      <c r="AE68" s="1132"/>
    </row>
    <row r="69" spans="1:31" x14ac:dyDescent="0.2">
      <c r="A69" s="107">
        <v>1972</v>
      </c>
      <c r="B69" s="149">
        <f>compopeinc!R61</f>
        <v>0.34174447812983999</v>
      </c>
      <c r="C69" s="148">
        <f>compopeinc!S61</f>
        <v>7.7716282954497728E-2</v>
      </c>
      <c r="D69" s="148">
        <f>compopeinc!T61</f>
        <v>2.3791105969650062E-2</v>
      </c>
      <c r="E69" s="148">
        <f>compopeinc!U61</f>
        <v>1.801264556888782E-2</v>
      </c>
      <c r="F69" s="148">
        <f>compopeinc!V61</f>
        <v>2.0615584615370608E-2</v>
      </c>
      <c r="G69" s="148">
        <f>compopeinc!W61</f>
        <v>3.3337091960220278E-2</v>
      </c>
      <c r="H69" s="148">
        <f>compopeinc!X61</f>
        <v>0.12656477740739672</v>
      </c>
      <c r="I69" s="142">
        <f>compopeinc!Y61</f>
        <v>4.1706984125254275E-2</v>
      </c>
      <c r="J69" s="170">
        <f>compopeinc!Z61</f>
        <v>0.24111191226256778</v>
      </c>
      <c r="K69" s="148">
        <f>compopeinc!AA61</f>
        <v>6.9469440326429321E-2</v>
      </c>
      <c r="L69" s="148">
        <f>compopeinc!AB61</f>
        <v>1.8785386771327239E-2</v>
      </c>
      <c r="M69" s="148">
        <f>compopeinc!AC61</f>
        <v>1.2855460478363057E-2</v>
      </c>
      <c r="N69" s="148">
        <f>compopeinc!AD61</f>
        <v>1.7757060929852742E-2</v>
      </c>
      <c r="O69" s="148">
        <f>compopeinc!AE61</f>
        <v>2.1025552749165399E-2</v>
      </c>
      <c r="P69" s="148">
        <f>compopeinc!AF61</f>
        <v>6.5898202531198102E-2</v>
      </c>
      <c r="Q69" s="136">
        <f>compopeinc!AG61</f>
        <v>3.5320801630436882E-2</v>
      </c>
      <c r="R69" s="106">
        <f>compopeinc!AH61</f>
        <v>0.10845667692774441</v>
      </c>
      <c r="S69" s="105">
        <f>compopeinc!AI61</f>
        <v>4.6364147339772899E-2</v>
      </c>
      <c r="T69" s="105">
        <f>compopeinc!AJ61</f>
        <v>8.7055742574690953E-3</v>
      </c>
      <c r="U69" s="105">
        <f>compopeinc!AK61</f>
        <v>5.4800910040171402E-3</v>
      </c>
      <c r="V69" s="105">
        <f>compopeinc!AL61</f>
        <v>9.5255017529325414E-3</v>
      </c>
      <c r="W69" s="105">
        <f>compopeinc!AM61</f>
        <v>4.3733610515062082E-3</v>
      </c>
      <c r="X69" s="105">
        <f>compopeinc!AN61</f>
        <v>1.6976108171549393E-2</v>
      </c>
      <c r="Y69" s="134">
        <f>compopeinc!AO61</f>
        <v>1.7031894286544818E-2</v>
      </c>
      <c r="AA69" s="931"/>
      <c r="AB69" s="599">
        <f t="shared" si="0"/>
        <v>5.5285625522039084E-9</v>
      </c>
      <c r="AC69" s="599">
        <f t="shared" si="1"/>
        <v>6.8457950419542613E-9</v>
      </c>
      <c r="AD69" s="599">
        <f t="shared" si="2"/>
        <v>-9.3604768380828318E-10</v>
      </c>
      <c r="AE69" s="1132"/>
    </row>
    <row r="70" spans="1:31" x14ac:dyDescent="0.2">
      <c r="A70" s="107">
        <v>1973</v>
      </c>
      <c r="B70" s="149">
        <f>compopeinc!R62</f>
        <v>0.34136049339758756</v>
      </c>
      <c r="C70" s="148">
        <f>compopeinc!S62</f>
        <v>7.3852140320013859E-2</v>
      </c>
      <c r="D70" s="148">
        <f>compopeinc!T62</f>
        <v>2.5006855100237146E-2</v>
      </c>
      <c r="E70" s="148">
        <f>compopeinc!U62</f>
        <v>1.6856583745266107E-2</v>
      </c>
      <c r="F70" s="148">
        <f>compopeinc!V62</f>
        <v>2.1740277164553845E-2</v>
      </c>
      <c r="G70" s="148">
        <f>compopeinc!W62</f>
        <v>3.5390950722671732E-2</v>
      </c>
      <c r="H70" s="148">
        <f>compopeinc!X62</f>
        <v>0.12475974702597271</v>
      </c>
      <c r="I70" s="142">
        <f>compopeinc!Y62</f>
        <v>4.3753937310999177E-2</v>
      </c>
      <c r="J70" s="170">
        <f>compopeinc!Z62</f>
        <v>0.24056270543042046</v>
      </c>
      <c r="K70" s="148">
        <f>compopeinc!AA62</f>
        <v>6.5461587991649139E-2</v>
      </c>
      <c r="L70" s="148">
        <f>compopeinc!AB62</f>
        <v>1.9640320538051981E-2</v>
      </c>
      <c r="M70" s="148">
        <f>compopeinc!AC62</f>
        <v>1.1944423681683247E-2</v>
      </c>
      <c r="N70" s="148">
        <f>compopeinc!AD62</f>
        <v>1.8618941537965839E-2</v>
      </c>
      <c r="O70" s="148">
        <f>compopeinc!AE62</f>
        <v>2.2352171214180316E-2</v>
      </c>
      <c r="P70" s="148">
        <f>compopeinc!AF62</f>
        <v>6.5541595435484337E-2</v>
      </c>
      <c r="Q70" s="136">
        <f>compopeinc!AG62</f>
        <v>3.7003658765207385E-2</v>
      </c>
      <c r="R70" s="106">
        <f>compopeinc!AH62</f>
        <v>0.10661583908586181</v>
      </c>
      <c r="S70" s="105">
        <f>compopeinc!AI62</f>
        <v>4.3289568306136061E-2</v>
      </c>
      <c r="T70" s="105">
        <f>compopeinc!AJ62</f>
        <v>9.1767519794654362E-3</v>
      </c>
      <c r="U70" s="105">
        <f>compopeinc!AK62</f>
        <v>5.0905110338561599E-3</v>
      </c>
      <c r="V70" s="105">
        <f>compopeinc!AL62</f>
        <v>9.7076004898895007E-3</v>
      </c>
      <c r="W70" s="105">
        <f>compopeinc!AM62</f>
        <v>4.83657960662498E-3</v>
      </c>
      <c r="X70" s="105">
        <f>compopeinc!AN62</f>
        <v>1.7074831703547951E-2</v>
      </c>
      <c r="Y70" s="134">
        <f>compopeinc!AO62</f>
        <v>1.743999632040694E-2</v>
      </c>
      <c r="AA70" s="931"/>
      <c r="AB70" s="599">
        <f t="shared" si="0"/>
        <v>2.0078729789929639E-9</v>
      </c>
      <c r="AC70" s="599">
        <f t="shared" si="1"/>
        <v>6.2661982269673899E-9</v>
      </c>
      <c r="AD70" s="599">
        <f t="shared" si="2"/>
        <v>-3.5406522158609732E-10</v>
      </c>
      <c r="AE70" s="1132"/>
    </row>
    <row r="71" spans="1:31" x14ac:dyDescent="0.2">
      <c r="A71" s="107">
        <v>1974</v>
      </c>
      <c r="B71" s="149">
        <f>compopeinc!R63</f>
        <v>0.33723176615831107</v>
      </c>
      <c r="C71" s="148">
        <f>compopeinc!S63</f>
        <v>6.5365927259790624E-2</v>
      </c>
      <c r="D71" s="148">
        <f>compopeinc!T63</f>
        <v>2.6867015932298344E-2</v>
      </c>
      <c r="E71" s="148">
        <f>compopeinc!U63</f>
        <v>1.6099411523214258E-2</v>
      </c>
      <c r="F71" s="148">
        <f>compopeinc!V63</f>
        <v>2.2494536092722228E-2</v>
      </c>
      <c r="G71" s="148">
        <f>compopeinc!W63</f>
        <v>3.8100949688129049E-2</v>
      </c>
      <c r="H71" s="148">
        <f>compopeinc!X63</f>
        <v>0.12601898479131113</v>
      </c>
      <c r="I71" s="142">
        <f>compopeinc!Y63</f>
        <v>4.228494792132121E-2</v>
      </c>
      <c r="J71" s="170">
        <f>compopeinc!Z63</f>
        <v>0.23588312373385634</v>
      </c>
      <c r="K71" s="148">
        <f>compopeinc!AA63</f>
        <v>5.7298785283251163E-2</v>
      </c>
      <c r="L71" s="148">
        <f>compopeinc!AB63</f>
        <v>2.1121031453011696E-2</v>
      </c>
      <c r="M71" s="148">
        <f>compopeinc!AC63</f>
        <v>1.1382974514411615E-2</v>
      </c>
      <c r="N71" s="148">
        <f>compopeinc!AD63</f>
        <v>1.9154313078132645E-2</v>
      </c>
      <c r="O71" s="148">
        <f>compopeinc!AE63</f>
        <v>2.3719249095854877E-2</v>
      </c>
      <c r="P71" s="148">
        <f>compopeinc!AF63</f>
        <v>6.7344842770227953E-2</v>
      </c>
      <c r="Q71" s="136">
        <f>compopeinc!AG63</f>
        <v>3.5861922436301437E-2</v>
      </c>
      <c r="R71" s="106">
        <f>compopeinc!AH63</f>
        <v>0.10374394932932773</v>
      </c>
      <c r="S71" s="105">
        <f>compopeinc!AI63</f>
        <v>3.7765578374546749E-2</v>
      </c>
      <c r="T71" s="105">
        <f>compopeinc!AJ63</f>
        <v>1.0007429839478998E-2</v>
      </c>
      <c r="U71" s="105">
        <f>compopeinc!AK63</f>
        <v>4.9364979734143333E-3</v>
      </c>
      <c r="V71" s="105">
        <f>compopeinc!AL63</f>
        <v>1.0166274303728073E-2</v>
      </c>
      <c r="W71" s="105">
        <f>compopeinc!AM63</f>
        <v>5.0609270538526374E-3</v>
      </c>
      <c r="X71" s="105">
        <f>compopeinc!AN63</f>
        <v>1.832567157683886E-2</v>
      </c>
      <c r="Y71" s="134">
        <f>compopeinc!AO63</f>
        <v>1.7481570783473548E-2</v>
      </c>
      <c r="AA71" s="931"/>
      <c r="AB71" s="599">
        <f t="shared" si="0"/>
        <v>-7.0504757587741551E-9</v>
      </c>
      <c r="AC71" s="599">
        <f t="shared" si="1"/>
        <v>5.1026649572349925E-9</v>
      </c>
      <c r="AD71" s="599">
        <f t="shared" si="2"/>
        <v>-5.7600546554681387E-10</v>
      </c>
      <c r="AE71" s="1132"/>
    </row>
    <row r="72" spans="1:31" x14ac:dyDescent="0.2">
      <c r="A72" s="107">
        <v>1975</v>
      </c>
      <c r="B72" s="149">
        <f>compopeinc!R64</f>
        <v>0.3378646251991313</v>
      </c>
      <c r="C72" s="148">
        <f>compopeinc!S64</f>
        <v>6.4689733545151284E-2</v>
      </c>
      <c r="D72" s="148">
        <f>compopeinc!T64</f>
        <v>2.7614305422777097E-2</v>
      </c>
      <c r="E72" s="148">
        <f>compopeinc!U64</f>
        <v>1.5631122746100345E-2</v>
      </c>
      <c r="F72" s="148">
        <f>compopeinc!V64</f>
        <v>2.2938440138062788E-2</v>
      </c>
      <c r="G72" s="148">
        <f>compopeinc!W64</f>
        <v>4.0569066818399335E-2</v>
      </c>
      <c r="H72" s="148">
        <f>compopeinc!X64</f>
        <v>0.12512532568603479</v>
      </c>
      <c r="I72" s="142">
        <f>compopeinc!Y64</f>
        <v>4.1296629229180253E-2</v>
      </c>
      <c r="J72" s="170">
        <f>compopeinc!Z64</f>
        <v>0.23530405190047077</v>
      </c>
      <c r="K72" s="148">
        <f>compopeinc!AA64</f>
        <v>5.634450964234361E-2</v>
      </c>
      <c r="L72" s="148">
        <f>compopeinc!AB64</f>
        <v>2.1419230024823488E-2</v>
      </c>
      <c r="M72" s="148">
        <f>compopeinc!AC64</f>
        <v>1.1121059026953262E-2</v>
      </c>
      <c r="N72" s="148">
        <f>compopeinc!AD64</f>
        <v>1.9563758993051295E-2</v>
      </c>
      <c r="O72" s="148">
        <f>compopeinc!AE64</f>
        <v>2.5354456791093938E-2</v>
      </c>
      <c r="P72" s="148">
        <f>compopeinc!AF64</f>
        <v>6.6437999838541748E-2</v>
      </c>
      <c r="Q72" s="136">
        <f>compopeinc!AG64</f>
        <v>3.5063039116516828E-2</v>
      </c>
      <c r="R72" s="106">
        <f>compopeinc!AH64</f>
        <v>0.1030382386832116</v>
      </c>
      <c r="S72" s="105">
        <f>compopeinc!AI64</f>
        <v>3.6658516388456519E-2</v>
      </c>
      <c r="T72" s="105">
        <f>compopeinc!AJ64</f>
        <v>9.8105394501225573E-3</v>
      </c>
      <c r="U72" s="105">
        <f>compopeinc!AK64</f>
        <v>4.9142065605023433E-3</v>
      </c>
      <c r="V72" s="105">
        <f>compopeinc!AL64</f>
        <v>1.0514425093813173E-2</v>
      </c>
      <c r="W72" s="105">
        <f>compopeinc!AM64</f>
        <v>5.0355925157048453E-3</v>
      </c>
      <c r="X72" s="105">
        <f>compopeinc!AN64</f>
        <v>1.8737829888087119E-2</v>
      </c>
      <c r="Y72" s="134">
        <f>compopeinc!AO64</f>
        <v>1.7367125670897401E-2</v>
      </c>
      <c r="AA72" s="931"/>
      <c r="AB72" s="599">
        <f t="shared" si="0"/>
        <v>1.6134253932875708E-9</v>
      </c>
      <c r="AC72" s="599">
        <f t="shared" si="1"/>
        <v>-1.5328533997660543E-9</v>
      </c>
      <c r="AD72" s="599">
        <f t="shared" si="2"/>
        <v>3.1156276447674713E-9</v>
      </c>
      <c r="AE72" s="1132"/>
    </row>
    <row r="73" spans="1:31" x14ac:dyDescent="0.2">
      <c r="A73" s="107">
        <v>1976</v>
      </c>
      <c r="B73" s="149">
        <f>compopeinc!R65</f>
        <v>0.33867335760183437</v>
      </c>
      <c r="C73" s="148">
        <f>compopeinc!S65</f>
        <v>6.8242451290331019E-2</v>
      </c>
      <c r="D73" s="148">
        <f>compopeinc!T65</f>
        <v>2.678596427388158E-2</v>
      </c>
      <c r="E73" s="148">
        <f>compopeinc!U65</f>
        <v>1.4994332624731044E-2</v>
      </c>
      <c r="F73" s="148">
        <f>compopeinc!V65</f>
        <v>2.2446407599737483E-2</v>
      </c>
      <c r="G73" s="148">
        <f>compopeinc!W65</f>
        <v>4.2471302452861792E-2</v>
      </c>
      <c r="H73" s="148">
        <f>compopeinc!X65</f>
        <v>0.12350951939805981</v>
      </c>
      <c r="I73" s="142">
        <f>compopeinc!Y65</f>
        <v>4.0223378423825909E-2</v>
      </c>
      <c r="J73" s="170">
        <f>compopeinc!Z65</f>
        <v>0.23569485402717305</v>
      </c>
      <c r="K73" s="148">
        <f>compopeinc!AA65</f>
        <v>5.901757640665295E-2</v>
      </c>
      <c r="L73" s="148">
        <f>compopeinc!AB65</f>
        <v>2.0497045244679213E-2</v>
      </c>
      <c r="M73" s="148">
        <f>compopeinc!AC65</f>
        <v>1.0888336972429524E-2</v>
      </c>
      <c r="N73" s="148">
        <f>compopeinc!AD65</f>
        <v>1.9101774381821812E-2</v>
      </c>
      <c r="O73" s="148">
        <f>compopeinc!AE65</f>
        <v>2.5929762733028827E-2</v>
      </c>
      <c r="P73" s="148">
        <f>compopeinc!AF65</f>
        <v>6.6203437525720707E-2</v>
      </c>
      <c r="Q73" s="136">
        <f>compopeinc!AG65</f>
        <v>3.4056924551201531E-2</v>
      </c>
      <c r="R73" s="106">
        <f>compopeinc!AH65</f>
        <v>0.10303337554108793</v>
      </c>
      <c r="S73" s="105">
        <f>compopeinc!AI65</f>
        <v>3.8068812864850088E-2</v>
      </c>
      <c r="T73" s="105">
        <f>compopeinc!AJ65</f>
        <v>9.2366723675161022E-3</v>
      </c>
      <c r="U73" s="105">
        <f>compopeinc!AK65</f>
        <v>4.8217036798099411E-3</v>
      </c>
      <c r="V73" s="105">
        <f>compopeinc!AL65</f>
        <v>1.0136729566972313E-2</v>
      </c>
      <c r="W73" s="105">
        <f>compopeinc!AM65</f>
        <v>5.0841476394815066E-3</v>
      </c>
      <c r="X73" s="105">
        <f>compopeinc!AN65</f>
        <v>1.8919604702531005E-2</v>
      </c>
      <c r="Y73" s="134">
        <f>compopeinc!AO65</f>
        <v>1.6765702198428219E-2</v>
      </c>
      <c r="AA73" s="931"/>
      <c r="AB73" s="599">
        <f t="shared" si="0"/>
        <v>1.5384057361345072E-9</v>
      </c>
      <c r="AC73" s="599">
        <f t="shared" si="1"/>
        <v>-3.7883615133793569E-9</v>
      </c>
      <c r="AD73" s="599">
        <f t="shared" si="2"/>
        <v>2.5214987597887983E-9</v>
      </c>
      <c r="AE73" s="1132"/>
    </row>
    <row r="74" spans="1:31" x14ac:dyDescent="0.2">
      <c r="A74" s="107">
        <v>1977</v>
      </c>
      <c r="B74" s="149">
        <f>compopeinc!R66</f>
        <v>0.34020473918216254</v>
      </c>
      <c r="C74" s="148">
        <f>compopeinc!S66</f>
        <v>6.9428398768117461E-2</v>
      </c>
      <c r="D74" s="148">
        <f>compopeinc!T66</f>
        <v>2.7253234543496846E-2</v>
      </c>
      <c r="E74" s="148">
        <f>compopeinc!U66</f>
        <v>1.4551498475983138E-2</v>
      </c>
      <c r="F74" s="148">
        <f>compopeinc!V66</f>
        <v>2.1845947168392499E-2</v>
      </c>
      <c r="G74" s="148">
        <f>compopeinc!W66</f>
        <v>4.529879050408292E-2</v>
      </c>
      <c r="H74" s="148">
        <f>compopeinc!X66</f>
        <v>0.12214563779009964</v>
      </c>
      <c r="I74" s="142">
        <f>compopeinc!Y66</f>
        <v>3.9681238284925355E-2</v>
      </c>
      <c r="J74" s="170">
        <f>compopeinc!Z66</f>
        <v>0.23707466909441877</v>
      </c>
      <c r="K74" s="148">
        <f>compopeinc!AA66</f>
        <v>6.0066857407553798E-2</v>
      </c>
      <c r="L74" s="148">
        <f>compopeinc!AB66</f>
        <v>2.0783340019437574E-2</v>
      </c>
      <c r="M74" s="148">
        <f>compopeinc!AC66</f>
        <v>1.0671862005512955E-2</v>
      </c>
      <c r="N74" s="148">
        <f>compopeinc!AD66</f>
        <v>1.8589196742133662E-2</v>
      </c>
      <c r="O74" s="148">
        <f>compopeinc!AE66</f>
        <v>2.7575758281827345E-2</v>
      </c>
      <c r="P74" s="148">
        <f>compopeinc!AF66</f>
        <v>6.5806119423136911E-2</v>
      </c>
      <c r="Q74" s="136">
        <f>compopeinc!AG66</f>
        <v>3.3581536554808604E-2</v>
      </c>
      <c r="R74" s="106">
        <f>compopeinc!AH66</f>
        <v>0.10375467794629856</v>
      </c>
      <c r="S74" s="105">
        <f>compopeinc!AI66</f>
        <v>3.842520261253668E-2</v>
      </c>
      <c r="T74" s="105">
        <f>compopeinc!AJ66</f>
        <v>9.1613791878538062E-3</v>
      </c>
      <c r="U74" s="105">
        <f>compopeinc!AK66</f>
        <v>4.854016536601502E-3</v>
      </c>
      <c r="V74" s="105">
        <f>compopeinc!AL66</f>
        <v>9.8843289293897296E-3</v>
      </c>
      <c r="W74" s="105">
        <f>compopeinc!AM66</f>
        <v>5.6516721649449708E-3</v>
      </c>
      <c r="X74" s="105">
        <f>compopeinc!AN66</f>
        <v>1.9265881741334128E-2</v>
      </c>
      <c r="Y74" s="134">
        <f>compopeinc!AO66</f>
        <v>1.6512195146456857E-2</v>
      </c>
      <c r="AA74" s="931"/>
      <c r="AB74" s="599">
        <f t="shared" si="0"/>
        <v>-6.3529353444558012E-9</v>
      </c>
      <c r="AC74" s="599">
        <f t="shared" si="1"/>
        <v>-1.3399920895107442E-9</v>
      </c>
      <c r="AD74" s="599">
        <f t="shared" si="2"/>
        <v>1.627180876151435E-9</v>
      </c>
      <c r="AE74" s="1132"/>
    </row>
    <row r="75" spans="1:31" x14ac:dyDescent="0.2">
      <c r="A75" s="107">
        <v>1978</v>
      </c>
      <c r="B75" s="149">
        <f>compopeinc!R67</f>
        <v>0.34000313123289949</v>
      </c>
      <c r="C75" s="148">
        <f>compopeinc!S67</f>
        <v>6.6751111189526924E-2</v>
      </c>
      <c r="D75" s="148">
        <f>compopeinc!T67</f>
        <v>2.7967840655738048E-2</v>
      </c>
      <c r="E75" s="148">
        <f>compopeinc!U67</f>
        <v>1.3091955570395886E-2</v>
      </c>
      <c r="F75" s="148">
        <f>compopeinc!V67</f>
        <v>2.1413263669143756E-2</v>
      </c>
      <c r="G75" s="148">
        <f>compopeinc!W67</f>
        <v>4.8349386300157726E-2</v>
      </c>
      <c r="H75" s="148">
        <f>compopeinc!X67</f>
        <v>0.12293880165729307</v>
      </c>
      <c r="I75" s="142">
        <f>compopeinc!Y67</f>
        <v>3.9490769282336108E-2</v>
      </c>
      <c r="J75" s="170">
        <f>compopeinc!Z67</f>
        <v>0.23695061253794414</v>
      </c>
      <c r="K75" s="148">
        <f>compopeinc!AA67</f>
        <v>5.7739156539257319E-2</v>
      </c>
      <c r="L75" s="148">
        <f>compopeinc!AB67</f>
        <v>2.1262604826777963E-2</v>
      </c>
      <c r="M75" s="148">
        <f>compopeinc!AC67</f>
        <v>9.5533412125138051E-3</v>
      </c>
      <c r="N75" s="148">
        <f>compopeinc!AD67</f>
        <v>1.8169291321326386E-2</v>
      </c>
      <c r="O75" s="148">
        <f>compopeinc!AE67</f>
        <v>2.9747047285948042E-2</v>
      </c>
      <c r="P75" s="148">
        <f>compopeinc!AF67</f>
        <v>6.7198522162796523E-2</v>
      </c>
      <c r="Q75" s="136">
        <f>compopeinc!AG67</f>
        <v>3.3280654573836707E-2</v>
      </c>
      <c r="R75" s="106">
        <f>compopeinc!AH67</f>
        <v>0.10412353862696122</v>
      </c>
      <c r="S75" s="105">
        <f>compopeinc!AI67</f>
        <v>3.7289287694905582E-2</v>
      </c>
      <c r="T75" s="105">
        <f>compopeinc!AJ67</f>
        <v>9.584784405776715E-3</v>
      </c>
      <c r="U75" s="105">
        <f>compopeinc!AK67</f>
        <v>4.4387471151390717E-3</v>
      </c>
      <c r="V75" s="105">
        <f>compopeinc!AL67</f>
        <v>9.7840049708399213E-3</v>
      </c>
      <c r="W75" s="105">
        <f>compopeinc!AM67</f>
        <v>6.4630091723608882E-3</v>
      </c>
      <c r="X75" s="105">
        <f>compopeinc!AN67</f>
        <v>2.0125600979229549E-2</v>
      </c>
      <c r="Y75" s="134">
        <f>compopeinc!AO67</f>
        <v>1.6438102557689988E-2</v>
      </c>
      <c r="AA75" s="931"/>
      <c r="AB75" s="599">
        <f t="shared" ref="AB75:AB110" si="3">B75-SUM(C75:I75)</f>
        <v>2.9083080388403459E-9</v>
      </c>
      <c r="AC75" s="599">
        <f t="shared" ref="AC75:AC110" si="4">J75-SUM(K75:Q75)</f>
        <v>-5.3845126135598775E-9</v>
      </c>
      <c r="AD75" s="599">
        <f t="shared" ref="AD75:AD110" si="5">R75-SUM(S75:Y75)</f>
        <v>1.7310194944109014E-9</v>
      </c>
      <c r="AE75" s="1132"/>
    </row>
    <row r="76" spans="1:31" x14ac:dyDescent="0.2">
      <c r="A76" s="110">
        <v>1979</v>
      </c>
      <c r="B76" s="151">
        <f>compopeinc!R68</f>
        <v>0.34207335114479065</v>
      </c>
      <c r="C76" s="150">
        <f>compopeinc!S68</f>
        <v>6.4201876521110535E-2</v>
      </c>
      <c r="D76" s="150">
        <f>compopeinc!T68</f>
        <v>3.0244409863371402E-2</v>
      </c>
      <c r="E76" s="150">
        <f>compopeinc!U68</f>
        <v>1.1972163338214159E-2</v>
      </c>
      <c r="F76" s="150">
        <f>compopeinc!V68</f>
        <v>2.1258052438497543E-2</v>
      </c>
      <c r="G76" s="150">
        <f>compopeinc!W68</f>
        <v>5.1416927948594093E-2</v>
      </c>
      <c r="H76" s="150">
        <f>compopeinc!X68</f>
        <v>0.1239270007514273</v>
      </c>
      <c r="I76" s="143">
        <f>compopeinc!Y68</f>
        <v>3.9052916849323618E-2</v>
      </c>
      <c r="J76" s="171">
        <f>compopeinc!Z68</f>
        <v>0.24003416299819946</v>
      </c>
      <c r="K76" s="150">
        <f>compopeinc!AA68</f>
        <v>5.5939923971891403E-2</v>
      </c>
      <c r="L76" s="150">
        <f>compopeinc!AB68</f>
        <v>2.3364686931017786E-2</v>
      </c>
      <c r="M76" s="150">
        <f>compopeinc!AC68</f>
        <v>8.9069199748337269E-3</v>
      </c>
      <c r="N76" s="150">
        <f>compopeinc!AD68</f>
        <v>1.8184667453169823E-2</v>
      </c>
      <c r="O76" s="150">
        <f>compopeinc!AE68</f>
        <v>3.1995101133361459E-2</v>
      </c>
      <c r="P76" s="150">
        <f>compopeinc!AF68</f>
        <v>6.86372834640884E-2</v>
      </c>
      <c r="Q76" s="140">
        <f>compopeinc!AG68</f>
        <v>3.3005586880133185E-2</v>
      </c>
      <c r="R76" s="109">
        <f>compopeinc!AH68</f>
        <v>0.10768252611160278</v>
      </c>
      <c r="S76" s="108">
        <f>compopeinc!AI68</f>
        <v>3.7439975887537003E-2</v>
      </c>
      <c r="T76" s="108">
        <f>compopeinc!AJ68</f>
        <v>1.1092928529251367E-2</v>
      </c>
      <c r="U76" s="108">
        <f>compopeinc!AK68</f>
        <v>4.3654994806274772E-3</v>
      </c>
      <c r="V76" s="108">
        <f>compopeinc!AL68</f>
        <v>1.0120926424860954E-2</v>
      </c>
      <c r="W76" s="108">
        <f>compopeinc!AM68</f>
        <v>7.2442136006429791E-3</v>
      </c>
      <c r="X76" s="108">
        <f>compopeinc!AN68</f>
        <v>2.0928213741975475E-2</v>
      </c>
      <c r="Y76" s="138">
        <f>compopeinc!AO68</f>
        <v>1.6490768388499867E-2</v>
      </c>
      <c r="AA76" s="931"/>
      <c r="AB76" s="599">
        <f t="shared" si="3"/>
        <v>3.434251993894577E-9</v>
      </c>
      <c r="AC76" s="599">
        <f t="shared" si="4"/>
        <v>-6.8102963268756866E-9</v>
      </c>
      <c r="AD76" s="599">
        <f t="shared" si="5"/>
        <v>5.8207660913467407E-11</v>
      </c>
      <c r="AE76" s="1132"/>
    </row>
    <row r="77" spans="1:31" x14ac:dyDescent="0.2">
      <c r="A77" s="107">
        <v>1980</v>
      </c>
      <c r="B77" s="149">
        <f>compopeinc!R69</f>
        <v>0.33773797750473022</v>
      </c>
      <c r="C77" s="148">
        <f>compopeinc!S69</f>
        <v>5.4537214338779449E-2</v>
      </c>
      <c r="D77" s="148">
        <f>compopeinc!T69</f>
        <v>3.6402455298230052E-2</v>
      </c>
      <c r="E77" s="148">
        <f>compopeinc!U69</f>
        <v>1.2575708329677582E-2</v>
      </c>
      <c r="F77" s="148">
        <f>compopeinc!V69</f>
        <v>1.8691936507821083E-2</v>
      </c>
      <c r="G77" s="148">
        <f>compopeinc!W69</f>
        <v>5.1322436891496181E-2</v>
      </c>
      <c r="H77" s="148">
        <f>compopeinc!X69</f>
        <v>0.13183165816773951</v>
      </c>
      <c r="I77" s="142">
        <f>compopeinc!Y69</f>
        <v>3.2376569600800875E-2</v>
      </c>
      <c r="J77" s="170">
        <f>compopeinc!Z69</f>
        <v>0.23449720442295074</v>
      </c>
      <c r="K77" s="148">
        <f>compopeinc!AA69</f>
        <v>4.7198280692100525E-2</v>
      </c>
      <c r="L77" s="148">
        <f>compopeinc!AB69</f>
        <v>2.7414119453169405E-2</v>
      </c>
      <c r="M77" s="148">
        <f>compopeinc!AC69</f>
        <v>9.2786205932497978E-3</v>
      </c>
      <c r="N77" s="148">
        <f>compopeinc!AD69</f>
        <v>1.5908882021903992E-2</v>
      </c>
      <c r="O77" s="148">
        <f>compopeinc!AE69</f>
        <v>3.200628818012774E-2</v>
      </c>
      <c r="P77" s="148">
        <f>compopeinc!AF69</f>
        <v>7.5458216920629859E-2</v>
      </c>
      <c r="Q77" s="136">
        <f>compopeinc!AG69</f>
        <v>2.7232801101966981E-2</v>
      </c>
      <c r="R77" s="106">
        <f>compopeinc!AH69</f>
        <v>0.10348955541849136</v>
      </c>
      <c r="S77" s="105">
        <f>compopeinc!AI69</f>
        <v>3.1068848446011543E-2</v>
      </c>
      <c r="T77" s="105">
        <f>compopeinc!AJ69</f>
        <v>1.3045992440311238E-2</v>
      </c>
      <c r="U77" s="105">
        <f>compopeinc!AK69</f>
        <v>4.6419916907325387E-3</v>
      </c>
      <c r="V77" s="105">
        <f>compopeinc!AL69</f>
        <v>9.1542908921837807E-3</v>
      </c>
      <c r="W77" s="105">
        <f>compopeinc!AM69</f>
        <v>7.64500442892313E-3</v>
      </c>
      <c r="X77" s="105">
        <f>compopeinc!AN69</f>
        <v>2.3783625503896209E-2</v>
      </c>
      <c r="Y77" s="134">
        <f>compopeinc!AO69</f>
        <v>1.4149801172421839E-2</v>
      </c>
      <c r="AA77" s="931"/>
      <c r="AB77" s="599">
        <f t="shared" si="3"/>
        <v>-1.6298145055770874E-9</v>
      </c>
      <c r="AC77" s="599">
        <f t="shared" si="4"/>
        <v>-4.5401975790060334E-9</v>
      </c>
      <c r="AD77" s="599">
        <f t="shared" si="5"/>
        <v>8.440110832452774E-10</v>
      </c>
      <c r="AE77" s="1132"/>
    </row>
    <row r="78" spans="1:31" x14ac:dyDescent="0.2">
      <c r="A78" s="107">
        <v>1981</v>
      </c>
      <c r="B78" s="149">
        <f>compopeinc!R70</f>
        <v>0.34249213337898254</v>
      </c>
      <c r="C78" s="148">
        <f>compopeinc!S70</f>
        <v>5.3841445595026016E-2</v>
      </c>
      <c r="D78" s="148">
        <f>compopeinc!T70</f>
        <v>4.1395055130124092E-2</v>
      </c>
      <c r="E78" s="148">
        <f>compopeinc!U70</f>
        <v>1.3410449959337711E-2</v>
      </c>
      <c r="F78" s="148">
        <f>compopeinc!V70</f>
        <v>1.8286021426320076E-2</v>
      </c>
      <c r="G78" s="148">
        <f>compopeinc!W70</f>
        <v>5.6270508095622063E-2</v>
      </c>
      <c r="H78" s="148">
        <f>compopeinc!X70</f>
        <v>0.12974301751886638</v>
      </c>
      <c r="I78" s="142">
        <f>compopeinc!Y70</f>
        <v>2.9545640310299083E-2</v>
      </c>
      <c r="J78" s="170">
        <f>compopeinc!Z70</f>
        <v>0.2385181188583374</v>
      </c>
      <c r="K78" s="148">
        <f>compopeinc!AA70</f>
        <v>4.6678703278303146E-2</v>
      </c>
      <c r="L78" s="148">
        <f>compopeinc!AB70</f>
        <v>3.2017304038163275E-2</v>
      </c>
      <c r="M78" s="148">
        <f>compopeinc!AC70</f>
        <v>1.0516956448554993E-2</v>
      </c>
      <c r="N78" s="148">
        <f>compopeinc!AD70</f>
        <v>1.5574569813907146E-2</v>
      </c>
      <c r="O78" s="148">
        <f>compopeinc!AE70</f>
        <v>3.5765385255217552E-2</v>
      </c>
      <c r="P78" s="148">
        <f>compopeinc!AF70</f>
        <v>7.3038671030296751E-2</v>
      </c>
      <c r="Q78" s="136">
        <f>compopeinc!AG70</f>
        <v>2.4926531263993319E-2</v>
      </c>
      <c r="R78" s="106">
        <f>compopeinc!AH70</f>
        <v>0.10568525642156601</v>
      </c>
      <c r="S78" s="105">
        <f>compopeinc!AI70</f>
        <v>3.044242225587368E-2</v>
      </c>
      <c r="T78" s="105">
        <f>compopeinc!AJ70</f>
        <v>1.5488883916987106E-2</v>
      </c>
      <c r="U78" s="105">
        <f>compopeinc!AK70</f>
        <v>5.6861904449760914E-3</v>
      </c>
      <c r="V78" s="105">
        <f>compopeinc!AL70</f>
        <v>9.0682404115796089E-3</v>
      </c>
      <c r="W78" s="105">
        <f>compopeinc!AM70</f>
        <v>8.5072641959413886E-3</v>
      </c>
      <c r="X78" s="105">
        <f>compopeinc!AN70</f>
        <v>2.3488391131087367E-2</v>
      </c>
      <c r="Y78" s="134">
        <f>compopeinc!AO70</f>
        <v>1.3003862522617751E-2</v>
      </c>
      <c r="AA78" s="931"/>
      <c r="AB78" s="599">
        <f t="shared" si="3"/>
        <v>-4.6566129285885438E-9</v>
      </c>
      <c r="AC78" s="599">
        <f t="shared" si="4"/>
        <v>-2.2700988033808045E-9</v>
      </c>
      <c r="AD78" s="599">
        <f t="shared" si="5"/>
        <v>1.5425030280846741E-9</v>
      </c>
      <c r="AE78" s="1132"/>
    </row>
    <row r="79" spans="1:31" x14ac:dyDescent="0.2">
      <c r="A79" s="107">
        <v>1982</v>
      </c>
      <c r="B79" s="135">
        <f>compopeinc!R71</f>
        <v>0.34516596794128418</v>
      </c>
      <c r="C79" s="136">
        <f>compopeinc!S71</f>
        <v>4.6226918697357178E-2</v>
      </c>
      <c r="D79" s="136">
        <f>compopeinc!T71</f>
        <v>4.455070139374584E-2</v>
      </c>
      <c r="E79" s="136">
        <f>compopeinc!U71</f>
        <v>1.4218121767044067E-2</v>
      </c>
      <c r="F79" s="136">
        <f>compopeinc!V71</f>
        <v>1.6038419678807259E-2</v>
      </c>
      <c r="G79" s="136">
        <f>compopeinc!W71</f>
        <v>6.3549742568284273E-2</v>
      </c>
      <c r="H79" s="136">
        <f>compopeinc!X71</f>
        <v>0.1355860649700702</v>
      </c>
      <c r="I79" s="142">
        <f>compopeinc!Y71</f>
        <v>2.4996002474850353E-2</v>
      </c>
      <c r="J79" s="170">
        <f>compopeinc!Z71</f>
        <v>0.24090114235877991</v>
      </c>
      <c r="K79" s="136">
        <f>compopeinc!AA71</f>
        <v>4.1042406111955643E-2</v>
      </c>
      <c r="L79" s="136">
        <f>compopeinc!AB71</f>
        <v>3.4639213525224477E-2</v>
      </c>
      <c r="M79" s="136">
        <f>compopeinc!AC71</f>
        <v>1.1467070784419775E-2</v>
      </c>
      <c r="N79" s="136">
        <f>compopeinc!AD71</f>
        <v>1.3668976724147797E-2</v>
      </c>
      <c r="O79" s="136">
        <f>compopeinc!AE71</f>
        <v>4.1966120945289731E-2</v>
      </c>
      <c r="P79" s="136">
        <f>compopeinc!AF71</f>
        <v>7.7145998334572349E-2</v>
      </c>
      <c r="Q79" s="136">
        <f>compopeinc!AG71</f>
        <v>2.0971354128732651E-2</v>
      </c>
      <c r="R79" s="106">
        <f>compopeinc!AH71</f>
        <v>0.10874622315168381</v>
      </c>
      <c r="S79" s="105">
        <f>compopeinc!AI71</f>
        <v>2.8734158724546432E-2</v>
      </c>
      <c r="T79" s="105">
        <f>compopeinc!AJ71</f>
        <v>1.7776401742594317E-2</v>
      </c>
      <c r="U79" s="105">
        <f>compopeinc!AK71</f>
        <v>6.2696095556020737E-3</v>
      </c>
      <c r="V79" s="105">
        <f>compopeinc!AL71</f>
        <v>8.0404477193951607E-3</v>
      </c>
      <c r="W79" s="105">
        <f>compopeinc!AM71</f>
        <v>1.1655613256152719E-2</v>
      </c>
      <c r="X79" s="105">
        <f>compopeinc!AN71</f>
        <v>2.5213853474752666E-2</v>
      </c>
      <c r="Y79" s="134">
        <f>compopeinc!AO71</f>
        <v>1.1056138649536609E-2</v>
      </c>
      <c r="Z79" s="1130"/>
      <c r="AA79" s="931"/>
      <c r="AB79" s="599">
        <f t="shared" si="3"/>
        <v>-3.6088749766349792E-9</v>
      </c>
      <c r="AC79" s="599">
        <f t="shared" si="4"/>
        <v>1.804437460561914E-9</v>
      </c>
      <c r="AD79" s="599">
        <f t="shared" si="5"/>
        <v>2.9103830456733704E-11</v>
      </c>
      <c r="AE79" s="1132"/>
    </row>
    <row r="80" spans="1:31" x14ac:dyDescent="0.2">
      <c r="A80" s="107">
        <v>1983</v>
      </c>
      <c r="B80" s="135">
        <f>compopeinc!R72</f>
        <v>0.35174483060836792</v>
      </c>
      <c r="C80" s="136">
        <f>compopeinc!S72</f>
        <v>4.8825684934854507E-2</v>
      </c>
      <c r="D80" s="136">
        <f>compopeinc!T72</f>
        <v>4.3052474153228104E-2</v>
      </c>
      <c r="E80" s="136">
        <f>compopeinc!U72</f>
        <v>1.4347722753882408E-2</v>
      </c>
      <c r="F80" s="136">
        <f>compopeinc!V72</f>
        <v>1.4836519025266171E-2</v>
      </c>
      <c r="G80" s="136">
        <f>compopeinc!W72</f>
        <v>7.0279122330248356E-2</v>
      </c>
      <c r="H80" s="136">
        <f>compopeinc!X72</f>
        <v>0.1362755394699442</v>
      </c>
      <c r="I80" s="142">
        <f>compopeinc!Y72</f>
        <v>2.4127755018843469E-2</v>
      </c>
      <c r="J80" s="170">
        <f>compopeinc!Z72</f>
        <v>0.24554772675037384</v>
      </c>
      <c r="K80" s="136">
        <f>compopeinc!AA72</f>
        <v>4.3121818453073502E-2</v>
      </c>
      <c r="L80" s="136">
        <f>compopeinc!AB72</f>
        <v>3.3152467629406601E-2</v>
      </c>
      <c r="M80" s="136">
        <f>compopeinc!AC72</f>
        <v>1.1369310319423676E-2</v>
      </c>
      <c r="N80" s="136">
        <f>compopeinc!AD72</f>
        <v>1.2565397657454014E-2</v>
      </c>
      <c r="O80" s="136">
        <f>compopeinc!AE72</f>
        <v>4.5672476757317781E-2</v>
      </c>
      <c r="P80" s="136">
        <f>compopeinc!AF72</f>
        <v>7.9630219813132425E-2</v>
      </c>
      <c r="Q80" s="136">
        <f>compopeinc!AG72</f>
        <v>2.0036037575757362E-2</v>
      </c>
      <c r="R80" s="106">
        <f>compopeinc!AH72</f>
        <v>0.1127307116985321</v>
      </c>
      <c r="S80" s="105">
        <f>compopeinc!AI72</f>
        <v>3.0459437519311905E-2</v>
      </c>
      <c r="T80" s="105">
        <f>compopeinc!AJ72</f>
        <v>1.6414219193393365E-2</v>
      </c>
      <c r="U80" s="105">
        <f>compopeinc!AK72</f>
        <v>6.2106873374432325E-3</v>
      </c>
      <c r="V80" s="105">
        <f>compopeinc!AL72</f>
        <v>7.4957143515348434E-3</v>
      </c>
      <c r="W80" s="105">
        <f>compopeinc!AM72</f>
        <v>1.3947299332357943E-2</v>
      </c>
      <c r="X80" s="105">
        <f>compopeinc!AN72</f>
        <v>2.7496721218452504E-2</v>
      </c>
      <c r="Y80" s="134">
        <f>compopeinc!AO72</f>
        <v>1.0706634172126004E-2</v>
      </c>
      <c r="Z80" s="1130"/>
      <c r="AA80" s="931"/>
      <c r="AB80" s="599">
        <f t="shared" si="3"/>
        <v>1.2922100722789764E-8</v>
      </c>
      <c r="AC80" s="599">
        <f t="shared" si="4"/>
        <v>-1.4551915228366852E-9</v>
      </c>
      <c r="AD80" s="599">
        <f t="shared" si="5"/>
        <v>-1.4260876923799515E-9</v>
      </c>
      <c r="AE80" s="1132"/>
    </row>
    <row r="81" spans="1:31" x14ac:dyDescent="0.2">
      <c r="A81" s="107">
        <v>1984</v>
      </c>
      <c r="B81" s="135">
        <f>compopeinc!R73</f>
        <v>0.36403286457061768</v>
      </c>
      <c r="C81" s="136">
        <f>compopeinc!S73</f>
        <v>4.957372322678566E-2</v>
      </c>
      <c r="D81" s="136">
        <f>compopeinc!T73</f>
        <v>4.5192141551524401E-2</v>
      </c>
      <c r="E81" s="136">
        <f>compopeinc!U73</f>
        <v>1.3299526646733284E-2</v>
      </c>
      <c r="F81" s="136">
        <f>compopeinc!V73</f>
        <v>1.6247160732746124E-2</v>
      </c>
      <c r="G81" s="136">
        <f>compopeinc!W73</f>
        <v>8.6321127600967884E-2</v>
      </c>
      <c r="H81" s="136">
        <f>compopeinc!X73</f>
        <v>0.12534764357213987</v>
      </c>
      <c r="I81" s="142">
        <f>compopeinc!Y73</f>
        <v>2.8051546361994615E-2</v>
      </c>
      <c r="J81" s="170">
        <f>compopeinc!Z73</f>
        <v>0.25694432854652405</v>
      </c>
      <c r="K81" s="136">
        <f>compopeinc!AA73</f>
        <v>4.3848022818565369E-2</v>
      </c>
      <c r="L81" s="136">
        <f>compopeinc!AB73</f>
        <v>3.5060001828242093E-2</v>
      </c>
      <c r="M81" s="136">
        <f>compopeinc!AC73</f>
        <v>1.0702465195208788E-2</v>
      </c>
      <c r="N81" s="136">
        <f>compopeinc!AD73</f>
        <v>1.3750049285590649E-2</v>
      </c>
      <c r="O81" s="136">
        <f>compopeinc!AE73</f>
        <v>5.8352353982627392E-2</v>
      </c>
      <c r="P81" s="136">
        <f>compopeinc!AF73</f>
        <v>7.1961917675558887E-2</v>
      </c>
      <c r="Q81" s="136">
        <f>compopeinc!AG73</f>
        <v>2.3269531555946511E-2</v>
      </c>
      <c r="R81" s="106">
        <f>compopeinc!AH73</f>
        <v>0.11906880140304565</v>
      </c>
      <c r="S81" s="105">
        <f>compopeinc!AI73</f>
        <v>3.0719593167304993E-2</v>
      </c>
      <c r="T81" s="105">
        <f>compopeinc!AJ73</f>
        <v>1.7161369032692164E-2</v>
      </c>
      <c r="U81" s="105">
        <f>compopeinc!AK73</f>
        <v>5.9527824632823467E-3</v>
      </c>
      <c r="V81" s="105">
        <f>compopeinc!AL73</f>
        <v>8.170166052877903E-3</v>
      </c>
      <c r="W81" s="105">
        <f>compopeinc!AM73</f>
        <v>1.8748761038295925E-2</v>
      </c>
      <c r="X81" s="105">
        <f>compopeinc!AN73</f>
        <v>2.6020079248341862E-2</v>
      </c>
      <c r="Y81" s="134">
        <f>compopeinc!AO73</f>
        <v>1.2296047664490398E-2</v>
      </c>
      <c r="Z81" s="1130"/>
      <c r="AA81" s="931"/>
      <c r="AB81" s="599">
        <f t="shared" si="3"/>
        <v>-5.1222742158962831E-9</v>
      </c>
      <c r="AC81" s="599">
        <f t="shared" si="4"/>
        <v>-1.3795215636491776E-8</v>
      </c>
      <c r="AD81" s="599">
        <f t="shared" si="5"/>
        <v>2.7357600629329681E-9</v>
      </c>
      <c r="AE81" s="1132"/>
    </row>
    <row r="82" spans="1:31" x14ac:dyDescent="0.2">
      <c r="A82" s="107">
        <v>1985</v>
      </c>
      <c r="B82" s="135">
        <f>compopeinc!R74</f>
        <v>0.36497628688812256</v>
      </c>
      <c r="C82" s="136">
        <f>compopeinc!S74</f>
        <v>4.5142240822315216E-2</v>
      </c>
      <c r="D82" s="136">
        <f>compopeinc!T74</f>
        <v>4.5532792340964079E-2</v>
      </c>
      <c r="E82" s="136">
        <f>compopeinc!U74</f>
        <v>1.4792987145483494E-2</v>
      </c>
      <c r="F82" s="136">
        <f>compopeinc!V74</f>
        <v>1.587609201669693E-2</v>
      </c>
      <c r="G82" s="136">
        <f>compopeinc!W74</f>
        <v>8.8128369767218828E-2</v>
      </c>
      <c r="H82" s="136">
        <f>compopeinc!X74</f>
        <v>0.12863812366720306</v>
      </c>
      <c r="I82" s="142">
        <f>compopeinc!Y74</f>
        <v>2.686567460898294E-2</v>
      </c>
      <c r="J82" s="170">
        <f>compopeinc!Z74</f>
        <v>0.25753858685493469</v>
      </c>
      <c r="K82" s="136">
        <f>compopeinc!AA74</f>
        <v>3.9965294301509857E-2</v>
      </c>
      <c r="L82" s="136">
        <f>compopeinc!AB74</f>
        <v>3.6194834625348449E-2</v>
      </c>
      <c r="M82" s="136">
        <f>compopeinc!AC74</f>
        <v>1.2247526086866856E-2</v>
      </c>
      <c r="N82" s="136">
        <f>compopeinc!AD74</f>
        <v>1.3515923172235489E-2</v>
      </c>
      <c r="O82" s="136">
        <f>compopeinc!AE74</f>
        <v>5.9021675493568182E-2</v>
      </c>
      <c r="P82" s="136">
        <f>compopeinc!AF74</f>
        <v>7.4040133376793854E-2</v>
      </c>
      <c r="Q82" s="136">
        <f>compopeinc!AG74</f>
        <v>2.2553191649539471E-2</v>
      </c>
      <c r="R82" s="106">
        <f>compopeinc!AH74</f>
        <v>0.12084019184112549</v>
      </c>
      <c r="S82" s="105">
        <f>compopeinc!AI74</f>
        <v>2.8840864077210426E-2</v>
      </c>
      <c r="T82" s="105">
        <f>compopeinc!AJ74</f>
        <v>1.9195213710190728E-2</v>
      </c>
      <c r="U82" s="105">
        <f>compopeinc!AK74</f>
        <v>7.3415657971054316E-3</v>
      </c>
      <c r="V82" s="105">
        <f>compopeinc!AL74</f>
        <v>8.1168161705136299E-3</v>
      </c>
      <c r="W82" s="105">
        <f>compopeinc!AM74</f>
        <v>1.8481182516552508E-2</v>
      </c>
      <c r="X82" s="105">
        <f>compopeinc!AN74</f>
        <v>2.6885335822580618E-2</v>
      </c>
      <c r="Y82" s="134">
        <f>compopeinc!AO74</f>
        <v>1.1979209701539715E-2</v>
      </c>
      <c r="Z82" s="1130"/>
      <c r="AA82" s="931"/>
      <c r="AB82" s="599">
        <f t="shared" si="3"/>
        <v>6.5192580223083496E-9</v>
      </c>
      <c r="AC82" s="599">
        <f t="shared" si="4"/>
        <v>8.149072527885437E-9</v>
      </c>
      <c r="AD82" s="599">
        <f t="shared" si="5"/>
        <v>4.045432419608197E-9</v>
      </c>
      <c r="AE82" s="1132"/>
    </row>
    <row r="83" spans="1:31" x14ac:dyDescent="0.2">
      <c r="A83" s="107">
        <v>1986</v>
      </c>
      <c r="B83" s="135">
        <f>compopeinc!R75</f>
        <v>0.3620029091835022</v>
      </c>
      <c r="C83" s="136">
        <f>compopeinc!S75</f>
        <v>4.0487606078386307E-2</v>
      </c>
      <c r="D83" s="136">
        <f>compopeinc!T75</f>
        <v>4.4156583375297487E-2</v>
      </c>
      <c r="E83" s="136">
        <f>compopeinc!U75</f>
        <v>1.5907869674265385E-2</v>
      </c>
      <c r="F83" s="136">
        <f>compopeinc!V75</f>
        <v>1.4565488323569298E-2</v>
      </c>
      <c r="G83" s="136">
        <f>compopeinc!W75</f>
        <v>8.4151951596140862E-2</v>
      </c>
      <c r="H83" s="136">
        <f>compopeinc!X75</f>
        <v>0.13564383569477795</v>
      </c>
      <c r="I83" s="142">
        <f>compopeinc!Y75</f>
        <v>2.7089579446923744E-2</v>
      </c>
      <c r="J83" s="170">
        <f>compopeinc!Z75</f>
        <v>0.25411322712898254</v>
      </c>
      <c r="K83" s="136">
        <f>compopeinc!AA75</f>
        <v>3.5632822662591934E-2</v>
      </c>
      <c r="L83" s="136">
        <f>compopeinc!AB75</f>
        <v>3.5455927718430758E-2</v>
      </c>
      <c r="M83" s="136">
        <f>compopeinc!AC75</f>
        <v>1.3108435086905956E-2</v>
      </c>
      <c r="N83" s="136">
        <f>compopeinc!AD75</f>
        <v>1.2268095277249813E-2</v>
      </c>
      <c r="O83" s="136">
        <f>compopeinc!AE75</f>
        <v>5.5698391515761614E-2</v>
      </c>
      <c r="P83" s="136">
        <f>compopeinc!AF75</f>
        <v>7.9420231284575094E-2</v>
      </c>
      <c r="Q83" s="136">
        <f>compopeinc!AG75</f>
        <v>2.2529313338919051E-2</v>
      </c>
      <c r="R83" s="106">
        <f>compopeinc!AH75</f>
        <v>0.11707542091608047</v>
      </c>
      <c r="S83" s="105">
        <f>compopeinc!AI75</f>
        <v>2.4845825508236885E-2</v>
      </c>
      <c r="T83" s="105">
        <f>compopeinc!AJ75</f>
        <v>1.9087310531176627E-2</v>
      </c>
      <c r="U83" s="105">
        <f>compopeinc!AK75</f>
        <v>8.3333868533372879E-3</v>
      </c>
      <c r="V83" s="105">
        <f>compopeinc!AL75</f>
        <v>7.1121496148407459E-3</v>
      </c>
      <c r="W83" s="105">
        <f>compopeinc!AM75</f>
        <v>1.7787824850529432E-2</v>
      </c>
      <c r="X83" s="105">
        <f>compopeinc!AN75</f>
        <v>2.8142416379364037E-2</v>
      </c>
      <c r="Y83" s="134">
        <f>compopeinc!AO75</f>
        <v>1.1766511951623657E-2</v>
      </c>
      <c r="Z83" s="1130"/>
      <c r="AA83" s="931"/>
      <c r="AB83" s="599">
        <f t="shared" si="3"/>
        <v>-5.005858838558197E-9</v>
      </c>
      <c r="AC83" s="599">
        <f t="shared" si="4"/>
        <v>1.0244548320770264E-8</v>
      </c>
      <c r="AD83" s="599">
        <f t="shared" si="5"/>
        <v>-4.7730282087821152E-9</v>
      </c>
      <c r="AE83" s="1132"/>
    </row>
    <row r="84" spans="1:31" x14ac:dyDescent="0.2">
      <c r="A84" s="107">
        <v>1987</v>
      </c>
      <c r="B84" s="135">
        <f>compopeinc!R76</f>
        <v>0.37134385108947754</v>
      </c>
      <c r="C84" s="136">
        <f>compopeinc!S76</f>
        <v>4.1343152523040771E-2</v>
      </c>
      <c r="D84" s="136">
        <f>compopeinc!T76</f>
        <v>4.2225642595440149E-2</v>
      </c>
      <c r="E84" s="136">
        <f>compopeinc!U76</f>
        <v>1.4999354258179665E-2</v>
      </c>
      <c r="F84" s="136">
        <f>compopeinc!V76</f>
        <v>1.5146075747907162E-2</v>
      </c>
      <c r="G84" s="136">
        <f>compopeinc!W76</f>
        <v>8.1958269700407982E-2</v>
      </c>
      <c r="H84" s="136">
        <f>compopeinc!X76</f>
        <v>0.14649955462373129</v>
      </c>
      <c r="I84" s="142">
        <f>compopeinc!Y76</f>
        <v>2.9171806763044678E-2</v>
      </c>
      <c r="J84" s="170">
        <f>compopeinc!Z76</f>
        <v>0.26542326807975769</v>
      </c>
      <c r="K84" s="136">
        <f>compopeinc!AA76</f>
        <v>3.6426477134227753E-2</v>
      </c>
      <c r="L84" s="136">
        <f>compopeinc!AB76</f>
        <v>3.5558578791096807E-2</v>
      </c>
      <c r="M84" s="136">
        <f>compopeinc!AC76</f>
        <v>1.2641347013413906E-2</v>
      </c>
      <c r="N84" s="136">
        <f>compopeinc!AD76</f>
        <v>1.2950403615832329E-2</v>
      </c>
      <c r="O84" s="136">
        <f>compopeinc!AE76</f>
        <v>5.4425721988081932E-2</v>
      </c>
      <c r="P84" s="136">
        <f>compopeinc!AF76</f>
        <v>8.9112750719539835E-2</v>
      </c>
      <c r="Q84" s="136">
        <f>compopeinc!AG76</f>
        <v>2.4307989981718351E-2</v>
      </c>
      <c r="R84" s="106">
        <f>compopeinc!AH76</f>
        <v>0.1284012496471405</v>
      </c>
      <c r="S84" s="105">
        <f>compopeinc!AI76</f>
        <v>2.6083610951900482E-2</v>
      </c>
      <c r="T84" s="105">
        <f>compopeinc!AJ76</f>
        <v>2.1226317330729216E-2</v>
      </c>
      <c r="U84" s="105">
        <f>compopeinc!AK76</f>
        <v>7.9479394480586052E-3</v>
      </c>
      <c r="V84" s="105">
        <f>compopeinc!AL76</f>
        <v>7.6581072062253952E-3</v>
      </c>
      <c r="W84" s="105">
        <f>compopeinc!AM76</f>
        <v>1.9065456814132631E-2</v>
      </c>
      <c r="X84" s="105">
        <f>compopeinc!AN76</f>
        <v>3.4105146709931269E-2</v>
      </c>
      <c r="Y84" s="134">
        <f>compopeinc!AO76</f>
        <v>1.2314668450402837E-2</v>
      </c>
      <c r="Z84" s="1130"/>
      <c r="AA84" s="931"/>
      <c r="AB84" s="599">
        <f t="shared" si="3"/>
        <v>-5.1222741603851318E-9</v>
      </c>
      <c r="AC84" s="599">
        <f t="shared" si="4"/>
        <v>-1.1641532182693481E-9</v>
      </c>
      <c r="AD84" s="599">
        <f t="shared" si="5"/>
        <v>2.7357600629329681E-9</v>
      </c>
      <c r="AE84" s="1132"/>
    </row>
    <row r="85" spans="1:31" x14ac:dyDescent="0.2">
      <c r="A85" s="107">
        <v>1988</v>
      </c>
      <c r="B85" s="135">
        <f>compopeinc!R77</f>
        <v>0.38825160264968872</v>
      </c>
      <c r="C85" s="136">
        <f>compopeinc!S77</f>
        <v>4.5366160571575165E-2</v>
      </c>
      <c r="D85" s="136">
        <f>compopeinc!T77</f>
        <v>4.1295473580248654E-2</v>
      </c>
      <c r="E85" s="136">
        <f>compopeinc!U77</f>
        <v>1.5341779217123985E-2</v>
      </c>
      <c r="F85" s="136">
        <f>compopeinc!V77</f>
        <v>1.6413785517215729E-2</v>
      </c>
      <c r="G85" s="136">
        <f>compopeinc!W77</f>
        <v>8.4231921937316656E-2</v>
      </c>
      <c r="H85" s="136">
        <f>compopeinc!X77</f>
        <v>0.15477307656806122</v>
      </c>
      <c r="I85" s="142">
        <f>compopeinc!Y77</f>
        <v>3.0829407702869079E-2</v>
      </c>
      <c r="J85" s="170">
        <f>compopeinc!Z77</f>
        <v>0.2839190661907196</v>
      </c>
      <c r="K85" s="136">
        <f>compopeinc!AA77</f>
        <v>4.0667783468961716E-2</v>
      </c>
      <c r="L85" s="136">
        <f>compopeinc!AB77</f>
        <v>3.5289117717184126E-2</v>
      </c>
      <c r="M85" s="136">
        <f>compopeinc!AC77</f>
        <v>1.271109189838171E-2</v>
      </c>
      <c r="N85" s="136">
        <f>compopeinc!AD77</f>
        <v>1.4320245012640953E-2</v>
      </c>
      <c r="O85" s="136">
        <f>compopeinc!AE77</f>
        <v>5.6975861545652151E-2</v>
      </c>
      <c r="P85" s="136">
        <f>compopeinc!AF77</f>
        <v>9.7606422822523575E-2</v>
      </c>
      <c r="Q85" s="136">
        <f>compopeinc!AG77</f>
        <v>2.6348556880306739E-2</v>
      </c>
      <c r="R85" s="106">
        <f>compopeinc!AH77</f>
        <v>0.14625449478626251</v>
      </c>
      <c r="S85" s="105">
        <f>compopeinc!AI77</f>
        <v>3.0447378754615784E-2</v>
      </c>
      <c r="T85" s="105">
        <f>compopeinc!AJ77</f>
        <v>2.1548936085309833E-2</v>
      </c>
      <c r="U85" s="105">
        <f>compopeinc!AK77</f>
        <v>7.7555698808282614E-3</v>
      </c>
      <c r="V85" s="105">
        <f>compopeinc!AL77</f>
        <v>8.8500026613473892E-3</v>
      </c>
      <c r="W85" s="105">
        <f>compopeinc!AM77</f>
        <v>2.2260523634031415E-2</v>
      </c>
      <c r="X85" s="105">
        <f>compopeinc!AN77</f>
        <v>4.1563883040371286E-2</v>
      </c>
      <c r="Y85" s="134">
        <f>compopeinc!AO77</f>
        <v>1.3828193919462217E-2</v>
      </c>
      <c r="Z85" s="1130"/>
      <c r="AA85" s="931"/>
      <c r="AB85" s="599">
        <f t="shared" si="3"/>
        <v>-2.4447217583656311E-9</v>
      </c>
      <c r="AC85" s="599">
        <f t="shared" si="4"/>
        <v>-1.3154931366443634E-8</v>
      </c>
      <c r="AD85" s="599">
        <f t="shared" si="5"/>
        <v>6.8102963268756866E-9</v>
      </c>
      <c r="AE85" s="1132"/>
    </row>
    <row r="86" spans="1:31" x14ac:dyDescent="0.2">
      <c r="A86" s="107">
        <v>1989</v>
      </c>
      <c r="B86" s="135">
        <f>compopeinc!R78</f>
        <v>0.384196937084198</v>
      </c>
      <c r="C86" s="136">
        <f>compopeinc!S78</f>
        <v>4.5228529721498489E-2</v>
      </c>
      <c r="D86" s="136">
        <f>compopeinc!T78</f>
        <v>4.425272170919925E-2</v>
      </c>
      <c r="E86" s="136">
        <f>compopeinc!U78</f>
        <v>1.4607511460781097E-2</v>
      </c>
      <c r="F86" s="136">
        <f>compopeinc!V78</f>
        <v>1.5893839299678802E-2</v>
      </c>
      <c r="G86" s="136">
        <f>compopeinc!W78</f>
        <v>8.1987010780721903E-2</v>
      </c>
      <c r="H86" s="136">
        <f>compopeinc!X78</f>
        <v>0.15272929451582801</v>
      </c>
      <c r="I86" s="142">
        <f>compopeinc!Y78</f>
        <v>2.9498024590631614E-2</v>
      </c>
      <c r="J86" s="170">
        <f>compopeinc!Z78</f>
        <v>0.27926096320152283</v>
      </c>
      <c r="K86" s="136">
        <f>compopeinc!AA78</f>
        <v>4.0506836026906967E-2</v>
      </c>
      <c r="L86" s="136">
        <f>compopeinc!AB78</f>
        <v>3.7767257308587432E-2</v>
      </c>
      <c r="M86" s="136">
        <f>compopeinc!AC78</f>
        <v>1.2364041991531849E-2</v>
      </c>
      <c r="N86" s="136">
        <f>compopeinc!AD78</f>
        <v>1.3830787502229214E-2</v>
      </c>
      <c r="O86" s="136">
        <f>compopeinc!AE78</f>
        <v>5.5032179225236177E-2</v>
      </c>
      <c r="P86" s="136">
        <f>compopeinc!AF78</f>
        <v>9.4683065117946677E-2</v>
      </c>
      <c r="Q86" s="136">
        <f>compopeinc!AG78</f>
        <v>2.5076795330592577E-2</v>
      </c>
      <c r="R86" s="106">
        <f>compopeinc!AH78</f>
        <v>0.14189626276493073</v>
      </c>
      <c r="S86" s="105">
        <f>compopeinc!AI78</f>
        <v>3.071092814207077E-2</v>
      </c>
      <c r="T86" s="105">
        <f>compopeinc!AJ78</f>
        <v>2.3777356487698853E-2</v>
      </c>
      <c r="U86" s="105">
        <f>compopeinc!AK78</f>
        <v>7.4607874266803265E-3</v>
      </c>
      <c r="V86" s="105">
        <f>compopeinc!AL78</f>
        <v>8.412310853600502E-3</v>
      </c>
      <c r="W86" s="105">
        <f>compopeinc!AM78</f>
        <v>2.1565532544627786E-2</v>
      </c>
      <c r="X86" s="105">
        <f>compopeinc!AN78</f>
        <v>3.6926073688621427E-2</v>
      </c>
      <c r="Y86" s="134">
        <f>compopeinc!AO78</f>
        <v>1.3043271409739949E-2</v>
      </c>
      <c r="Z86" s="1130"/>
      <c r="AA86" s="931"/>
      <c r="AB86" s="599">
        <f t="shared" si="3"/>
        <v>5.005858838558197E-9</v>
      </c>
      <c r="AC86" s="599">
        <f t="shared" si="4"/>
        <v>6.9849193096160889E-10</v>
      </c>
      <c r="AD86" s="599">
        <f t="shared" si="5"/>
        <v>2.2118910869561859E-9</v>
      </c>
      <c r="AE86" s="1132"/>
    </row>
    <row r="87" spans="1:31" x14ac:dyDescent="0.2">
      <c r="A87" s="113">
        <v>1990</v>
      </c>
      <c r="B87" s="146">
        <f>compopeinc!R79</f>
        <v>0.38416644930839539</v>
      </c>
      <c r="C87" s="145">
        <f>compopeinc!S79</f>
        <v>4.2397219687700272E-2</v>
      </c>
      <c r="D87" s="145">
        <f>compopeinc!T79</f>
        <v>4.2129242676310241E-2</v>
      </c>
      <c r="E87" s="145">
        <f>compopeinc!U79</f>
        <v>1.5255197882652283E-2</v>
      </c>
      <c r="F87" s="145">
        <f>compopeinc!V79</f>
        <v>1.5881121158599854E-2</v>
      </c>
      <c r="G87" s="145">
        <f>compopeinc!W79</f>
        <v>8.2047017756849527E-2</v>
      </c>
      <c r="H87" s="145">
        <f>compopeinc!X79</f>
        <v>0.15687381723133259</v>
      </c>
      <c r="I87" s="144">
        <f>compopeinc!Y79</f>
        <v>2.9582820225680529E-2</v>
      </c>
      <c r="J87" s="173">
        <f>compopeinc!Z79</f>
        <v>0.27918174862861633</v>
      </c>
      <c r="K87" s="145">
        <f>compopeinc!AA79</f>
        <v>3.8007352501153946E-2</v>
      </c>
      <c r="L87" s="145">
        <f>compopeinc!AB79</f>
        <v>3.6240453482605517E-2</v>
      </c>
      <c r="M87" s="145">
        <f>compopeinc!AC79</f>
        <v>1.2490168213844299E-2</v>
      </c>
      <c r="N87" s="145">
        <f>compopeinc!AD79</f>
        <v>1.3840612024068832E-2</v>
      </c>
      <c r="O87" s="145">
        <f>compopeinc!AE79</f>
        <v>5.5032960837706923E-2</v>
      </c>
      <c r="P87" s="145">
        <f>compopeinc!AF79</f>
        <v>9.8290005805998254E-2</v>
      </c>
      <c r="Q87" s="145">
        <f>compopeinc!AG79</f>
        <v>2.5280197975129679E-2</v>
      </c>
      <c r="R87" s="112">
        <f>compopeinc!AH79</f>
        <v>0.14236916601657867</v>
      </c>
      <c r="S87" s="111">
        <f>compopeinc!AI79</f>
        <v>2.8433330357074738E-2</v>
      </c>
      <c r="T87" s="111">
        <f>compopeinc!AJ79</f>
        <v>2.2687146672978997E-2</v>
      </c>
      <c r="U87" s="111">
        <f>compopeinc!AK79</f>
        <v>7.3563805781304836E-3</v>
      </c>
      <c r="V87" s="111">
        <f>compopeinc!AL79</f>
        <v>8.5820276290178299E-3</v>
      </c>
      <c r="W87" s="111">
        <f>compopeinc!AM79</f>
        <v>2.1681231213733554E-2</v>
      </c>
      <c r="X87" s="111">
        <f>compopeinc!AN79</f>
        <v>3.9860253061815766E-2</v>
      </c>
      <c r="Y87" s="172">
        <f>compopeinc!AO79</f>
        <v>1.3768803255915974E-2</v>
      </c>
      <c r="Z87" s="1130"/>
      <c r="AA87" s="931"/>
      <c r="AB87" s="599">
        <f t="shared" si="3"/>
        <v>1.2689270079135895E-8</v>
      </c>
      <c r="AC87" s="599">
        <f t="shared" si="4"/>
        <v>-2.2118911147117615E-9</v>
      </c>
      <c r="AD87" s="599">
        <f t="shared" si="5"/>
        <v>-6.7520886659622192E-9</v>
      </c>
      <c r="AE87" s="1132"/>
    </row>
    <row r="88" spans="1:31" x14ac:dyDescent="0.2">
      <c r="A88" s="107">
        <v>1991</v>
      </c>
      <c r="B88" s="135">
        <f>compopeinc!R80</f>
        <v>0.38233852386474609</v>
      </c>
      <c r="C88" s="136">
        <f>compopeinc!S80</f>
        <v>4.3858859688043594E-2</v>
      </c>
      <c r="D88" s="136">
        <f>compopeinc!T80</f>
        <v>3.7694147322326899E-2</v>
      </c>
      <c r="E88" s="136">
        <f>compopeinc!U80</f>
        <v>1.6850220039486885E-2</v>
      </c>
      <c r="F88" s="136">
        <f>compopeinc!V80</f>
        <v>1.5791093930602074E-2</v>
      </c>
      <c r="G88" s="136">
        <f>compopeinc!W80</f>
        <v>8.2226930651813745E-2</v>
      </c>
      <c r="H88" s="136">
        <f>compopeinc!X80</f>
        <v>0.15728136264709411</v>
      </c>
      <c r="I88" s="142">
        <f>compopeinc!Y80</f>
        <v>2.8635908654056214E-2</v>
      </c>
      <c r="J88" s="170">
        <f>compopeinc!Z80</f>
        <v>0.27541810274124146</v>
      </c>
      <c r="K88" s="136">
        <f>compopeinc!AA80</f>
        <v>3.8926359266042709E-2</v>
      </c>
      <c r="L88" s="136">
        <f>compopeinc!AB80</f>
        <v>3.3056997461244464E-2</v>
      </c>
      <c r="M88" s="136">
        <f>compopeinc!AC80</f>
        <v>1.3979676179587841E-2</v>
      </c>
      <c r="N88" s="136">
        <f>compopeinc!AD80</f>
        <v>1.3719548471271992E-2</v>
      </c>
      <c r="O88" s="136">
        <f>compopeinc!AE80</f>
        <v>5.4854296846315265E-2</v>
      </c>
      <c r="P88" s="136">
        <f>compopeinc!AF80</f>
        <v>9.6536130187435162E-2</v>
      </c>
      <c r="Q88" s="136">
        <f>compopeinc!AG80</f>
        <v>2.4345101314263332E-2</v>
      </c>
      <c r="R88" s="106">
        <f>compopeinc!AH80</f>
        <v>0.13528211414813995</v>
      </c>
      <c r="S88" s="105">
        <f>compopeinc!AI80</f>
        <v>2.8060663491487503E-2</v>
      </c>
      <c r="T88" s="105">
        <f>compopeinc!AJ80</f>
        <v>2.0979246764909476E-2</v>
      </c>
      <c r="U88" s="105">
        <f>compopeinc!AK80</f>
        <v>7.8510965686291456E-3</v>
      </c>
      <c r="V88" s="105">
        <f>compopeinc!AL80</f>
        <v>8.3866836503148079E-3</v>
      </c>
      <c r="W88" s="105">
        <f>compopeinc!AM80</f>
        <v>1.9822612754069269E-2</v>
      </c>
      <c r="X88" s="105">
        <f>compopeinc!AN80</f>
        <v>3.7266313205091911E-2</v>
      </c>
      <c r="Y88" s="134">
        <f>compopeinc!AO80</f>
        <v>1.2915501497135797E-2</v>
      </c>
      <c r="Z88" s="1130"/>
      <c r="AA88" s="931"/>
      <c r="AB88" s="599">
        <f t="shared" si="3"/>
        <v>9.3132257461547852E-10</v>
      </c>
      <c r="AC88" s="599">
        <f t="shared" si="4"/>
        <v>-6.9849193096160889E-9</v>
      </c>
      <c r="AD88" s="599">
        <f t="shared" si="5"/>
        <v>-3.7834979593753815E-9</v>
      </c>
      <c r="AE88" s="1132"/>
    </row>
    <row r="89" spans="1:31" x14ac:dyDescent="0.2">
      <c r="A89" s="107">
        <v>1992</v>
      </c>
      <c r="B89" s="135">
        <f>compopeinc!R81</f>
        <v>0.39293152093887329</v>
      </c>
      <c r="C89" s="136">
        <f>compopeinc!S81</f>
        <v>4.6491589397192001E-2</v>
      </c>
      <c r="D89" s="136">
        <f>compopeinc!T81</f>
        <v>3.2762104412540793E-2</v>
      </c>
      <c r="E89" s="136">
        <f>compopeinc!U81</f>
        <v>1.8880961462855339E-2</v>
      </c>
      <c r="F89" s="136">
        <f>compopeinc!V81</f>
        <v>1.6829097643494606E-2</v>
      </c>
      <c r="G89" s="136">
        <f>compopeinc!W81</f>
        <v>8.04334357380867E-2</v>
      </c>
      <c r="H89" s="136">
        <f>compopeinc!X81</f>
        <v>0.16685024408844801</v>
      </c>
      <c r="I89" s="142">
        <f>compopeinc!Y81</f>
        <v>3.068408610078005E-2</v>
      </c>
      <c r="J89" s="170">
        <f>compopeinc!Z81</f>
        <v>0.28637087345123291</v>
      </c>
      <c r="K89" s="136">
        <f>compopeinc!AA81</f>
        <v>4.1197199374437332E-2</v>
      </c>
      <c r="L89" s="136">
        <f>compopeinc!AB81</f>
        <v>2.8800692758522928E-2</v>
      </c>
      <c r="M89" s="136">
        <f>compopeinc!AC81</f>
        <v>1.5540669672191143E-2</v>
      </c>
      <c r="N89" s="136">
        <f>compopeinc!AD81</f>
        <v>1.4976595528423786E-2</v>
      </c>
      <c r="O89" s="136">
        <f>compopeinc!AE81</f>
        <v>5.4190391092561185E-2</v>
      </c>
      <c r="P89" s="136">
        <f>compopeinc!AF81</f>
        <v>0.10492485980925487</v>
      </c>
      <c r="Q89" s="136">
        <f>compopeinc!AG81</f>
        <v>2.6740455669785272E-2</v>
      </c>
      <c r="R89" s="106">
        <f>compopeinc!AH81</f>
        <v>0.14468857645988464</v>
      </c>
      <c r="S89" s="105">
        <f>compopeinc!AI81</f>
        <v>2.9694421216845512E-2</v>
      </c>
      <c r="T89" s="105">
        <f>compopeinc!AJ81</f>
        <v>1.799746576580219E-2</v>
      </c>
      <c r="U89" s="105">
        <f>compopeinc!AK81</f>
        <v>8.7539737578481436E-3</v>
      </c>
      <c r="V89" s="105">
        <f>compopeinc!AL81</f>
        <v>9.4970641657710075E-3</v>
      </c>
      <c r="W89" s="105">
        <f>compopeinc!AM81</f>
        <v>1.9959465833380818E-2</v>
      </c>
      <c r="X89" s="105">
        <f>compopeinc!AN81</f>
        <v>4.4048040449945647E-2</v>
      </c>
      <c r="Y89" s="134">
        <f>compopeinc!AO81</f>
        <v>1.4738151993276159E-2</v>
      </c>
      <c r="Z89" s="1130"/>
      <c r="AA89" s="931"/>
      <c r="AB89" s="599">
        <f t="shared" si="3"/>
        <v>2.0954757928848267E-9</v>
      </c>
      <c r="AC89" s="599">
        <f t="shared" si="4"/>
        <v>9.5460563898086548E-9</v>
      </c>
      <c r="AD89" s="599">
        <f t="shared" si="5"/>
        <v>-6.7229848355054855E-9</v>
      </c>
      <c r="AE89" s="1132"/>
    </row>
    <row r="90" spans="1:31" x14ac:dyDescent="0.2">
      <c r="A90" s="107">
        <v>1993</v>
      </c>
      <c r="B90" s="135">
        <f>compopeinc!R82</f>
        <v>0.38948529958724976</v>
      </c>
      <c r="C90" s="136">
        <f>compopeinc!S82</f>
        <v>4.7966722398996353E-2</v>
      </c>
      <c r="D90" s="136">
        <f>compopeinc!T82</f>
        <v>3.0217113089747727E-2</v>
      </c>
      <c r="E90" s="136">
        <f>compopeinc!U82</f>
        <v>2.052682638168335E-2</v>
      </c>
      <c r="F90" s="136">
        <f>compopeinc!V82</f>
        <v>1.6809750348329544E-2</v>
      </c>
      <c r="G90" s="136">
        <f>compopeinc!W82</f>
        <v>7.9910565633326769E-2</v>
      </c>
      <c r="H90" s="136">
        <f>compopeinc!X82</f>
        <v>0.16290035308168993</v>
      </c>
      <c r="I90" s="142">
        <f>compopeinc!Y82</f>
        <v>3.1153963647617255E-2</v>
      </c>
      <c r="J90" s="170">
        <f>compopeinc!Z82</f>
        <v>0.28183403611183167</v>
      </c>
      <c r="K90" s="136">
        <f>compopeinc!AA82</f>
        <v>4.2192921042442322E-2</v>
      </c>
      <c r="L90" s="136">
        <f>compopeinc!AB82</f>
        <v>2.6580047211609781E-2</v>
      </c>
      <c r="M90" s="136">
        <f>compopeinc!AC82</f>
        <v>1.6451322473585606E-2</v>
      </c>
      <c r="N90" s="136">
        <f>compopeinc!AD82</f>
        <v>1.4810942113399506E-2</v>
      </c>
      <c r="O90" s="136">
        <f>compopeinc!AE82</f>
        <v>5.2252239314839244E-2</v>
      </c>
      <c r="P90" s="136">
        <f>compopeinc!AF82</f>
        <v>0.10268713241221403</v>
      </c>
      <c r="Q90" s="136">
        <f>compopeinc!AG82</f>
        <v>2.6859420484285607E-2</v>
      </c>
      <c r="R90" s="106">
        <f>compopeinc!AH82</f>
        <v>0.13960157334804535</v>
      </c>
      <c r="S90" s="105">
        <f>compopeinc!AI82</f>
        <v>3.0319724231958389E-2</v>
      </c>
      <c r="T90" s="105">
        <f>compopeinc!AJ82</f>
        <v>1.6840441676322371E-2</v>
      </c>
      <c r="U90" s="105">
        <f>compopeinc!AK82</f>
        <v>8.8899456895887852E-3</v>
      </c>
      <c r="V90" s="105">
        <f>compopeinc!AL82</f>
        <v>9.4368364661931992E-3</v>
      </c>
      <c r="W90" s="105">
        <f>compopeinc!AM82</f>
        <v>1.9627526053227484E-2</v>
      </c>
      <c r="X90" s="105">
        <f>compopeinc!AN82</f>
        <v>4.0020887607562942E-2</v>
      </c>
      <c r="Y90" s="134">
        <f>compopeinc!AO82</f>
        <v>1.4466203648742631E-2</v>
      </c>
      <c r="Z90" s="1130"/>
      <c r="AA90" s="931"/>
      <c r="AB90" s="599">
        <f t="shared" si="3"/>
        <v>5.005858838558197E-9</v>
      </c>
      <c r="AC90" s="599">
        <f t="shared" si="4"/>
        <v>1.1059455573558807E-8</v>
      </c>
      <c r="AD90" s="599">
        <f t="shared" si="5"/>
        <v>7.9744495451450348E-9</v>
      </c>
      <c r="AE90" s="1132"/>
    </row>
    <row r="91" spans="1:31" x14ac:dyDescent="0.2">
      <c r="A91" s="107">
        <v>1994</v>
      </c>
      <c r="B91" s="135">
        <f>compopeinc!R83</f>
        <v>0.38978013396263123</v>
      </c>
      <c r="C91" s="136">
        <f>compopeinc!S83</f>
        <v>5.1954269409179688E-2</v>
      </c>
      <c r="D91" s="136">
        <f>compopeinc!T83</f>
        <v>2.8230770491063595E-2</v>
      </c>
      <c r="E91" s="136">
        <f>compopeinc!U83</f>
        <v>2.0747892558574677E-2</v>
      </c>
      <c r="F91" s="136">
        <f>compopeinc!V83</f>
        <v>1.6387317329645157E-2</v>
      </c>
      <c r="G91" s="136">
        <f>compopeinc!W83</f>
        <v>8.2704428350552917E-2</v>
      </c>
      <c r="H91" s="136">
        <f>compopeinc!X83</f>
        <v>0.1585396334328717</v>
      </c>
      <c r="I91" s="142">
        <f>compopeinc!Y83</f>
        <v>3.1215832402461181E-2</v>
      </c>
      <c r="J91" s="170">
        <f>compopeinc!Z83</f>
        <v>0.28136187791824341</v>
      </c>
      <c r="K91" s="136">
        <f>compopeinc!AA83</f>
        <v>4.6160396188497543E-2</v>
      </c>
      <c r="L91" s="136">
        <f>compopeinc!AB83</f>
        <v>2.4834775016643107E-2</v>
      </c>
      <c r="M91" s="136">
        <f>compopeinc!AC83</f>
        <v>1.611020602285862E-2</v>
      </c>
      <c r="N91" s="136">
        <f>compopeinc!AD83</f>
        <v>1.4185435138642788E-2</v>
      </c>
      <c r="O91" s="136">
        <f>compopeinc!AE83</f>
        <v>5.4967706557363272E-2</v>
      </c>
      <c r="P91" s="136">
        <f>compopeinc!AF83</f>
        <v>9.8729764466763126E-2</v>
      </c>
      <c r="Q91" s="136">
        <f>compopeinc!AG83</f>
        <v>2.6373598369180577E-2</v>
      </c>
      <c r="R91" s="106">
        <f>compopeinc!AH83</f>
        <v>0.13806027173995972</v>
      </c>
      <c r="S91" s="105">
        <f>compopeinc!AI83</f>
        <v>3.3808469772338867E-2</v>
      </c>
      <c r="T91" s="105">
        <f>compopeinc!AJ83</f>
        <v>1.6091570316348225E-2</v>
      </c>
      <c r="U91" s="105">
        <f>compopeinc!AK83</f>
        <v>7.8906414564698935E-3</v>
      </c>
      <c r="V91" s="105">
        <f>compopeinc!AL83</f>
        <v>8.8296700268983841E-3</v>
      </c>
      <c r="W91" s="105">
        <f>compopeinc!AM83</f>
        <v>1.9526007352396846E-2</v>
      </c>
      <c r="X91" s="105">
        <f>compopeinc!AN83</f>
        <v>3.7847248956312439E-2</v>
      </c>
      <c r="Y91" s="134">
        <f>compopeinc!AO83</f>
        <v>1.4066663451741436E-2</v>
      </c>
      <c r="Z91" s="1130"/>
      <c r="AA91" s="931"/>
      <c r="AB91" s="599">
        <f t="shared" si="3"/>
        <v>-1.0011717677116394E-8</v>
      </c>
      <c r="AC91" s="599">
        <f t="shared" si="4"/>
        <v>-3.8417056202888489E-9</v>
      </c>
      <c r="AD91" s="599">
        <f t="shared" si="5"/>
        <v>4.0745362639427185E-10</v>
      </c>
      <c r="AE91" s="1132"/>
    </row>
    <row r="92" spans="1:31" x14ac:dyDescent="0.2">
      <c r="A92" s="107">
        <v>1995</v>
      </c>
      <c r="B92" s="135">
        <f>compopeinc!R84</f>
        <v>0.39762535691261292</v>
      </c>
      <c r="C92" s="136">
        <f>compopeinc!S84</f>
        <v>5.4602049291133881E-2</v>
      </c>
      <c r="D92" s="136">
        <f>compopeinc!T84</f>
        <v>2.7903536567464471E-2</v>
      </c>
      <c r="E92" s="136">
        <f>compopeinc!U84</f>
        <v>2.0933357998728752E-2</v>
      </c>
      <c r="F92" s="136">
        <f>compopeinc!V84</f>
        <v>1.6170542687177658E-2</v>
      </c>
      <c r="G92" s="136">
        <f>compopeinc!W84</f>
        <v>8.7320597842335701E-2</v>
      </c>
      <c r="H92" s="136">
        <f>compopeinc!X84</f>
        <v>0.16049142153068327</v>
      </c>
      <c r="I92" s="142">
        <f>compopeinc!Y84</f>
        <v>3.0203847502629527E-2</v>
      </c>
      <c r="J92" s="170">
        <f>compopeinc!Z84</f>
        <v>0.28871837258338928</v>
      </c>
      <c r="K92" s="136">
        <f>compopeinc!AA84</f>
        <v>4.868004098534584E-2</v>
      </c>
      <c r="L92" s="136">
        <f>compopeinc!AB84</f>
        <v>2.4336159927770495E-2</v>
      </c>
      <c r="M92" s="136">
        <f>compopeinc!AC84</f>
        <v>1.6056099906563759E-2</v>
      </c>
      <c r="N92" s="136">
        <f>compopeinc!AD84</f>
        <v>1.4242318458855152E-2</v>
      </c>
      <c r="O92" s="136">
        <f>compopeinc!AE84</f>
        <v>5.7291690958663821E-2</v>
      </c>
      <c r="P92" s="136">
        <f>compopeinc!AF84</f>
        <v>0.10208463783178431</v>
      </c>
      <c r="Q92" s="136">
        <f>compopeinc!AG84</f>
        <v>2.6027422186099457E-2</v>
      </c>
      <c r="R92" s="106">
        <f>compopeinc!AH84</f>
        <v>0.14332926273345947</v>
      </c>
      <c r="S92" s="105">
        <f>compopeinc!AI84</f>
        <v>3.5632383078336716E-2</v>
      </c>
      <c r="T92" s="105">
        <f>compopeinc!AJ84</f>
        <v>1.5809787553735077E-2</v>
      </c>
      <c r="U92" s="105">
        <f>compopeinc!AK84</f>
        <v>7.8743807971477509E-3</v>
      </c>
      <c r="V92" s="105">
        <f>compopeinc!AL84</f>
        <v>8.9796306565403938E-3</v>
      </c>
      <c r="W92" s="105">
        <f>compopeinc!AM84</f>
        <v>2.0019088871777058E-2</v>
      </c>
      <c r="X92" s="105">
        <f>compopeinc!AN84</f>
        <v>4.0873406347499711E-2</v>
      </c>
      <c r="Y92" s="134">
        <f>compopeinc!AO84</f>
        <v>1.4140588804467103E-2</v>
      </c>
      <c r="Z92" s="1130"/>
      <c r="AA92" s="931"/>
      <c r="AB92" s="599">
        <f t="shared" si="3"/>
        <v>3.4924596548080444E-9</v>
      </c>
      <c r="AC92" s="599">
        <f t="shared" si="4"/>
        <v>2.3283064365386963E-9</v>
      </c>
      <c r="AD92" s="599">
        <f t="shared" si="5"/>
        <v>-3.3760443329811096E-9</v>
      </c>
      <c r="AE92" s="1132"/>
    </row>
    <row r="93" spans="1:31" x14ac:dyDescent="0.2">
      <c r="A93" s="107">
        <v>1996</v>
      </c>
      <c r="B93" s="135">
        <f>compopeinc!R85</f>
        <v>0.40678486227989197</v>
      </c>
      <c r="C93" s="136">
        <f>compopeinc!S85</f>
        <v>5.9414517134428024E-2</v>
      </c>
      <c r="D93" s="136">
        <f>compopeinc!T85</f>
        <v>2.6643871096894145E-2</v>
      </c>
      <c r="E93" s="136">
        <f>compopeinc!U85</f>
        <v>2.0463217049837112E-2</v>
      </c>
      <c r="F93" s="136">
        <f>compopeinc!V85</f>
        <v>1.7805680632591248E-2</v>
      </c>
      <c r="G93" s="136">
        <f>compopeinc!W85</f>
        <v>8.8009600061923265E-2</v>
      </c>
      <c r="H93" s="136">
        <f>compopeinc!X85</f>
        <v>0.16158688990392492</v>
      </c>
      <c r="I93" s="142">
        <f>compopeinc!Y85</f>
        <v>3.2861081976511025E-2</v>
      </c>
      <c r="J93" s="170">
        <f>compopeinc!Z85</f>
        <v>0.2983209490776062</v>
      </c>
      <c r="K93" s="136">
        <f>compopeinc!AA85</f>
        <v>5.3064245730638504E-2</v>
      </c>
      <c r="L93" s="136">
        <f>compopeinc!AB85</f>
        <v>2.2915993118658662E-2</v>
      </c>
      <c r="M93" s="136">
        <f>compopeinc!AC85</f>
        <v>1.5449185855686665E-2</v>
      </c>
      <c r="N93" s="136">
        <f>compopeinc!AD85</f>
        <v>1.5732979401946068E-2</v>
      </c>
      <c r="O93" s="136">
        <f>compopeinc!AE85</f>
        <v>5.8526319218799472E-2</v>
      </c>
      <c r="P93" s="136">
        <f>compopeinc!AF85</f>
        <v>0.10438257701058024</v>
      </c>
      <c r="Q93" s="136">
        <f>compopeinc!AG85</f>
        <v>2.8249649672619167E-2</v>
      </c>
      <c r="R93" s="106">
        <f>compopeinc!AH85</f>
        <v>0.15070828795433044</v>
      </c>
      <c r="S93" s="105">
        <f>compopeinc!AI85</f>
        <v>3.8995761424303055E-2</v>
      </c>
      <c r="T93" s="105">
        <f>compopeinc!AJ85</f>
        <v>1.5045846696011722E-2</v>
      </c>
      <c r="U93" s="105">
        <f>compopeinc!AK85</f>
        <v>7.5876903720200062E-3</v>
      </c>
      <c r="V93" s="105">
        <f>compopeinc!AL85</f>
        <v>1.0258806869387627E-2</v>
      </c>
      <c r="W93" s="105">
        <f>compopeinc!AM85</f>
        <v>2.0358041278086603E-2</v>
      </c>
      <c r="X93" s="105">
        <f>compopeinc!AN85</f>
        <v>4.2742377482287076E-2</v>
      </c>
      <c r="Y93" s="134">
        <f>compopeinc!AO85</f>
        <v>1.571975731297633E-2</v>
      </c>
      <c r="Z93" s="1130"/>
      <c r="AA93" s="931"/>
      <c r="AB93" s="599">
        <f t="shared" si="3"/>
        <v>4.4237822294235229E-9</v>
      </c>
      <c r="AC93" s="599">
        <f t="shared" si="4"/>
        <v>-9.3132257461547852E-10</v>
      </c>
      <c r="AD93" s="599">
        <f t="shared" si="5"/>
        <v>6.5192580223083496E-9</v>
      </c>
      <c r="AE93" s="1132"/>
    </row>
    <row r="94" spans="1:31" x14ac:dyDescent="0.2">
      <c r="A94" s="107">
        <v>1997</v>
      </c>
      <c r="B94" s="135">
        <f>compopeinc!R86</f>
        <v>0.41375744342803955</v>
      </c>
      <c r="C94" s="136">
        <f>compopeinc!S86</f>
        <v>6.0774877667427063E-2</v>
      </c>
      <c r="D94" s="136">
        <f>compopeinc!T86</f>
        <v>2.628387650474906E-2</v>
      </c>
      <c r="E94" s="136">
        <f>compopeinc!U86</f>
        <v>1.9912418909370899E-2</v>
      </c>
      <c r="F94" s="136">
        <f>compopeinc!V86</f>
        <v>1.849580742418766E-2</v>
      </c>
      <c r="G94" s="136">
        <f>compopeinc!W86</f>
        <v>8.9593429118394852E-2</v>
      </c>
      <c r="H94" s="136">
        <f>compopeinc!X86</f>
        <v>0.16569693465429947</v>
      </c>
      <c r="I94" s="142">
        <f>compopeinc!Y86</f>
        <v>3.3000107065852449E-2</v>
      </c>
      <c r="J94" s="170">
        <f>compopeinc!Z86</f>
        <v>0.30601665377616882</v>
      </c>
      <c r="K94" s="136">
        <f>compopeinc!AA86</f>
        <v>5.4464638233184814E-2</v>
      </c>
      <c r="L94" s="136">
        <f>compopeinc!AB86</f>
        <v>2.2947993827983737E-2</v>
      </c>
      <c r="M94" s="136">
        <f>compopeinc!AC86</f>
        <v>1.522634644061327E-2</v>
      </c>
      <c r="N94" s="136">
        <f>compopeinc!AD86</f>
        <v>1.6450760886073112E-2</v>
      </c>
      <c r="O94" s="136">
        <f>compopeinc!AE86</f>
        <v>5.9732984751462936E-2</v>
      </c>
      <c r="P94" s="136">
        <f>compopeinc!AF86</f>
        <v>0.10864241982361529</v>
      </c>
      <c r="Q94" s="136">
        <f>compopeinc!AG86</f>
        <v>2.8551519824953336E-2</v>
      </c>
      <c r="R94" s="106">
        <f>compopeinc!AH86</f>
        <v>0.15793299674987793</v>
      </c>
      <c r="S94" s="105">
        <f>compopeinc!AI86</f>
        <v>4.0284164249897003E-2</v>
      </c>
      <c r="T94" s="105">
        <f>compopeinc!AJ86</f>
        <v>1.5054094488732517E-2</v>
      </c>
      <c r="U94" s="105">
        <f>compopeinc!AK86</f>
        <v>7.3210112750530243E-3</v>
      </c>
      <c r="V94" s="105">
        <f>compopeinc!AL86</f>
        <v>1.0966156609356403E-2</v>
      </c>
      <c r="W94" s="105">
        <f>compopeinc!AM86</f>
        <v>2.2239011828787625E-2</v>
      </c>
      <c r="X94" s="105">
        <f>compopeinc!AN86</f>
        <v>4.6144659197642303E-2</v>
      </c>
      <c r="Y94" s="134">
        <f>compopeinc!AO86</f>
        <v>1.5923891882659101E-2</v>
      </c>
      <c r="Z94" s="1130"/>
      <c r="AA94" s="931"/>
      <c r="AB94" s="599">
        <f t="shared" si="3"/>
        <v>-7.9162418842315674E-9</v>
      </c>
      <c r="AC94" s="599">
        <f t="shared" si="4"/>
        <v>-1.0011717677116394E-8</v>
      </c>
      <c r="AD94" s="599">
        <f t="shared" si="5"/>
        <v>7.2177499532699585E-9</v>
      </c>
      <c r="AE94" s="1132"/>
    </row>
    <row r="95" spans="1:31" x14ac:dyDescent="0.2">
      <c r="A95" s="107">
        <v>1998</v>
      </c>
      <c r="B95" s="135">
        <f>compopeinc!R87</f>
        <v>0.41795936226844788</v>
      </c>
      <c r="C95" s="136">
        <f>compopeinc!S87</f>
        <v>5.7980827987194061E-2</v>
      </c>
      <c r="D95" s="136">
        <f>compopeinc!T87</f>
        <v>2.7531607309356332E-2</v>
      </c>
      <c r="E95" s="136">
        <f>compopeinc!U87</f>
        <v>2.0128707401454449E-2</v>
      </c>
      <c r="F95" s="136">
        <f>compopeinc!V87</f>
        <v>1.9451087340712547E-2</v>
      </c>
      <c r="G95" s="136">
        <f>compopeinc!W87</f>
        <v>8.63180011510849E-2</v>
      </c>
      <c r="H95" s="136">
        <f>compopeinc!X87</f>
        <v>0.17204149620451423</v>
      </c>
      <c r="I95" s="142">
        <f>compopeinc!Y87</f>
        <v>3.4507632312994294E-2</v>
      </c>
      <c r="J95" s="170">
        <f>compopeinc!Z87</f>
        <v>0.31078881025314331</v>
      </c>
      <c r="K95" s="136">
        <f>compopeinc!AA87</f>
        <v>5.2291613072156906E-2</v>
      </c>
      <c r="L95" s="136">
        <f>compopeinc!AB87</f>
        <v>2.4484028341248631E-2</v>
      </c>
      <c r="M95" s="136">
        <f>compopeinc!AC87</f>
        <v>1.5014541335403919E-2</v>
      </c>
      <c r="N95" s="136">
        <f>compopeinc!AD87</f>
        <v>1.7470730468630791E-2</v>
      </c>
      <c r="O95" s="136">
        <f>compopeinc!AE87</f>
        <v>5.8072317857295275E-2</v>
      </c>
      <c r="P95" s="136">
        <f>compopeinc!AF87</f>
        <v>0.11332931681356437</v>
      </c>
      <c r="Q95" s="136">
        <f>compopeinc!AG87</f>
        <v>3.0126256544077336E-2</v>
      </c>
      <c r="R95" s="106">
        <f>compopeinc!AH87</f>
        <v>0.16210399568080902</v>
      </c>
      <c r="S95" s="105">
        <f>compopeinc!AI87</f>
        <v>3.9375510066747665E-2</v>
      </c>
      <c r="T95" s="105">
        <f>compopeinc!AJ87</f>
        <v>1.6548366053029895E-2</v>
      </c>
      <c r="U95" s="105">
        <f>compopeinc!AK87</f>
        <v>7.0592996198683977E-3</v>
      </c>
      <c r="V95" s="105">
        <f>compopeinc!AL87</f>
        <v>1.1643422767519951E-2</v>
      </c>
      <c r="W95" s="105">
        <f>compopeinc!AM87</f>
        <v>2.0514478557743132E-2</v>
      </c>
      <c r="X95" s="105">
        <f>compopeinc!AN87</f>
        <v>5.0018892072635608E-2</v>
      </c>
      <c r="Y95" s="134">
        <f>compopeinc!AO87</f>
        <v>1.6944023400050683E-2</v>
      </c>
      <c r="Z95" s="1130"/>
      <c r="AA95" s="931"/>
      <c r="AB95" s="599">
        <f t="shared" si="3"/>
        <v>2.5611370246814147E-9</v>
      </c>
      <c r="AC95" s="599">
        <f t="shared" si="4"/>
        <v>5.8207660358355895E-9</v>
      </c>
      <c r="AD95" s="599">
        <f t="shared" si="5"/>
        <v>3.14321368932724E-9</v>
      </c>
      <c r="AE95" s="1132"/>
    </row>
    <row r="96" spans="1:31" x14ac:dyDescent="0.2">
      <c r="A96" s="110">
        <v>1999</v>
      </c>
      <c r="B96" s="139">
        <f>compopeinc!R88</f>
        <v>0.42097225785255432</v>
      </c>
      <c r="C96" s="140">
        <f>compopeinc!S88</f>
        <v>5.6238889694213867E-2</v>
      </c>
      <c r="D96" s="140">
        <f>compopeinc!T88</f>
        <v>2.5583563838154078E-2</v>
      </c>
      <c r="E96" s="140">
        <f>compopeinc!U88</f>
        <v>1.9255492836236954E-2</v>
      </c>
      <c r="F96" s="140">
        <f>compopeinc!V88</f>
        <v>2.0675867795944214E-2</v>
      </c>
      <c r="G96" s="140">
        <f>compopeinc!W88</f>
        <v>8.3999154856428504E-2</v>
      </c>
      <c r="H96" s="140">
        <f>compopeinc!X88</f>
        <v>0.17920503583029335</v>
      </c>
      <c r="I96" s="143">
        <f>compopeinc!Y88</f>
        <v>3.6014236470307666E-2</v>
      </c>
      <c r="J96" s="171">
        <f>compopeinc!Z88</f>
        <v>0.31401240825653076</v>
      </c>
      <c r="K96" s="140">
        <f>compopeinc!AA88</f>
        <v>5.0566885620355606E-2</v>
      </c>
      <c r="L96" s="140">
        <f>compopeinc!AB88</f>
        <v>2.2700020228512585E-2</v>
      </c>
      <c r="M96" s="140">
        <f>compopeinc!AC88</f>
        <v>1.4161438681185246E-2</v>
      </c>
      <c r="N96" s="140">
        <f>compopeinc!AD88</f>
        <v>1.8442146480083466E-2</v>
      </c>
      <c r="O96" s="140">
        <f>compopeinc!AE88</f>
        <v>5.7167804334312677E-2</v>
      </c>
      <c r="P96" s="140">
        <f>compopeinc!AF88</f>
        <v>0.11994891911306521</v>
      </c>
      <c r="Q96" s="140">
        <f>compopeinc!AG88</f>
        <v>3.1025177617286244E-2</v>
      </c>
      <c r="R96" s="109">
        <f>compopeinc!AH88</f>
        <v>0.16582681238651276</v>
      </c>
      <c r="S96" s="108">
        <f>compopeinc!AI88</f>
        <v>3.7802685052156448E-2</v>
      </c>
      <c r="T96" s="108">
        <f>compopeinc!AJ88</f>
        <v>1.5554146841168404E-2</v>
      </c>
      <c r="U96" s="108">
        <f>compopeinc!AK88</f>
        <v>6.5567535348236561E-3</v>
      </c>
      <c r="V96" s="108">
        <f>compopeinc!AL88</f>
        <v>1.2518362142145634E-2</v>
      </c>
      <c r="W96" s="108">
        <f>compopeinc!AM88</f>
        <v>2.0795072545297444E-2</v>
      </c>
      <c r="X96" s="108">
        <f>compopeinc!AN88</f>
        <v>5.4631520266798246E-2</v>
      </c>
      <c r="Y96" s="138">
        <f>compopeinc!AO88</f>
        <v>1.7968270257893097E-2</v>
      </c>
      <c r="Z96" s="1130"/>
      <c r="AA96" s="931"/>
      <c r="AB96" s="599">
        <f t="shared" si="3"/>
        <v>1.6530975699424744E-8</v>
      </c>
      <c r="AC96" s="599">
        <f t="shared" si="4"/>
        <v>1.6181729733943939E-8</v>
      </c>
      <c r="AD96" s="599">
        <f t="shared" si="5"/>
        <v>1.7462298274040222E-9</v>
      </c>
      <c r="AE96" s="1132"/>
    </row>
    <row r="97" spans="1:31" x14ac:dyDescent="0.2">
      <c r="A97" s="107">
        <v>2000</v>
      </c>
      <c r="B97" s="135">
        <f>compopeinc!R89</f>
        <v>0.42654019594192505</v>
      </c>
      <c r="C97" s="136">
        <f>compopeinc!S89</f>
        <v>5.2649952471256256E-2</v>
      </c>
      <c r="D97" s="136">
        <f>compopeinc!T89</f>
        <v>2.7502296841703355E-2</v>
      </c>
      <c r="E97" s="136">
        <f>compopeinc!U89</f>
        <v>1.8078502267599106E-2</v>
      </c>
      <c r="F97" s="136">
        <f>compopeinc!V89</f>
        <v>2.152496762573719E-2</v>
      </c>
      <c r="G97" s="136">
        <f>compopeinc!W89</f>
        <v>8.2439102930948138E-2</v>
      </c>
      <c r="H97" s="136">
        <f>compopeinc!X89</f>
        <v>0.18790367683930925</v>
      </c>
      <c r="I97" s="142">
        <f>compopeinc!Y89</f>
        <v>3.644169987575481E-2</v>
      </c>
      <c r="J97" s="170">
        <f>compopeinc!Z89</f>
        <v>0.32002332806587219</v>
      </c>
      <c r="K97" s="136">
        <f>compopeinc!AA89</f>
        <v>4.7685343772172928E-2</v>
      </c>
      <c r="L97" s="136">
        <f>compopeinc!AB89</f>
        <v>2.4512403877452016E-2</v>
      </c>
      <c r="M97" s="136">
        <f>compopeinc!AC89</f>
        <v>1.322979386895895E-2</v>
      </c>
      <c r="N97" s="136">
        <f>compopeinc!AD89</f>
        <v>1.9440107047557831E-2</v>
      </c>
      <c r="O97" s="136">
        <f>compopeinc!AE89</f>
        <v>5.5808612145483494E-2</v>
      </c>
      <c r="P97" s="136">
        <f>compopeinc!AF89</f>
        <v>0.12725724357147336</v>
      </c>
      <c r="Q97" s="136">
        <f>compopeinc!AG89</f>
        <v>3.2089826809571981E-2</v>
      </c>
      <c r="R97" s="106">
        <f>compopeinc!AH89</f>
        <v>0.17282900214195251</v>
      </c>
      <c r="S97" s="105">
        <f>compopeinc!AI89</f>
        <v>3.6403615027666092E-2</v>
      </c>
      <c r="T97" s="105">
        <f>compopeinc!AJ89</f>
        <v>1.692149619339034E-2</v>
      </c>
      <c r="U97" s="105">
        <f>compopeinc!AK89</f>
        <v>5.9353429824113846E-3</v>
      </c>
      <c r="V97" s="105">
        <f>compopeinc!AL89</f>
        <v>1.3393254019320011E-2</v>
      </c>
      <c r="W97" s="105">
        <f>compopeinc!AM89</f>
        <v>2.0633051870390773E-2</v>
      </c>
      <c r="X97" s="105">
        <f>compopeinc!AN89</f>
        <v>6.044346946785837E-2</v>
      </c>
      <c r="Y97" s="134">
        <f>compopeinc!AO89</f>
        <v>1.9098774152522393E-2</v>
      </c>
      <c r="Z97" s="1130"/>
      <c r="AA97" s="931"/>
      <c r="AB97" s="599">
        <f t="shared" si="3"/>
        <v>-2.9103830456733704E-9</v>
      </c>
      <c r="AC97" s="599">
        <f t="shared" si="4"/>
        <v>-3.0267983675003052E-9</v>
      </c>
      <c r="AD97" s="599">
        <f t="shared" si="5"/>
        <v>-1.57160684466362E-9</v>
      </c>
      <c r="AE97" s="1132"/>
    </row>
    <row r="98" spans="1:31" x14ac:dyDescent="0.2">
      <c r="A98" s="107">
        <v>2001</v>
      </c>
      <c r="B98" s="135">
        <f>compopeinc!R90</f>
        <v>0.41809582710266113</v>
      </c>
      <c r="C98" s="136">
        <f>compopeinc!S90</f>
        <v>4.8679020255804062E-2</v>
      </c>
      <c r="D98" s="136">
        <f>compopeinc!T90</f>
        <v>2.8152003418654203E-2</v>
      </c>
      <c r="E98" s="136">
        <f>compopeinc!U90</f>
        <v>1.8668520264327526E-2</v>
      </c>
      <c r="F98" s="136">
        <f>compopeinc!V90</f>
        <v>2.4168100208044052E-2</v>
      </c>
      <c r="G98" s="136">
        <f>compopeinc!W90</f>
        <v>7.7997779939323664E-2</v>
      </c>
      <c r="H98" s="136">
        <f>compopeinc!X90</f>
        <v>0.18155322288800332</v>
      </c>
      <c r="I98" s="142">
        <f>compopeinc!Y90</f>
        <v>3.8877171746601116E-2</v>
      </c>
      <c r="J98" s="170">
        <f>compopeinc!Z90</f>
        <v>0.31131958961486816</v>
      </c>
      <c r="K98" s="136">
        <f>compopeinc!AA90</f>
        <v>4.4379308819770813E-2</v>
      </c>
      <c r="L98" s="136">
        <f>compopeinc!AB90</f>
        <v>2.5472070439718664E-2</v>
      </c>
      <c r="M98" s="136">
        <f>compopeinc!AC90</f>
        <v>1.3947327621281147E-2</v>
      </c>
      <c r="N98" s="136">
        <f>compopeinc!AD90</f>
        <v>2.2003838792443275E-2</v>
      </c>
      <c r="O98" s="136">
        <f>compopeinc!AE90</f>
        <v>5.157227604649961E-2</v>
      </c>
      <c r="P98" s="136">
        <f>compopeinc!AF90</f>
        <v>0.11987808039907935</v>
      </c>
      <c r="Q98" s="136">
        <f>compopeinc!AG90</f>
        <v>3.4066676436619737E-2</v>
      </c>
      <c r="R98" s="106">
        <f>compopeinc!AH90</f>
        <v>0.16502152383327484</v>
      </c>
      <c r="S98" s="105">
        <f>compopeinc!AI90</f>
        <v>3.3903840929269791E-2</v>
      </c>
      <c r="T98" s="105">
        <f>compopeinc!AJ90</f>
        <v>1.7819366359617561E-2</v>
      </c>
      <c r="U98" s="105">
        <f>compopeinc!AK90</f>
        <v>6.6052975598722696E-3</v>
      </c>
      <c r="V98" s="105">
        <f>compopeinc!AL90</f>
        <v>1.5847338363528252E-2</v>
      </c>
      <c r="W98" s="105">
        <f>compopeinc!AM90</f>
        <v>1.7985700396820903E-2</v>
      </c>
      <c r="X98" s="105">
        <f>compopeinc!AN90</f>
        <v>5.1851453674243951E-2</v>
      </c>
      <c r="Y98" s="134">
        <f>compopeinc!AO90</f>
        <v>2.1008527423037028E-2</v>
      </c>
      <c r="Z98" s="1130"/>
      <c r="AA98" s="931"/>
      <c r="AB98" s="599">
        <f t="shared" si="3"/>
        <v>8.3819031715393066E-9</v>
      </c>
      <c r="AC98" s="599">
        <f t="shared" si="4"/>
        <v>1.1059455573558807E-8</v>
      </c>
      <c r="AD98" s="599">
        <f t="shared" si="5"/>
        <v>-8.7311491370201111E-10</v>
      </c>
      <c r="AE98" s="1132"/>
    </row>
    <row r="99" spans="1:31" x14ac:dyDescent="0.2">
      <c r="A99" s="107">
        <v>2002</v>
      </c>
      <c r="B99" s="135">
        <f>compopeinc!R91</f>
        <v>0.41386851668357849</v>
      </c>
      <c r="C99" s="136">
        <f>compopeinc!S91</f>
        <v>5.1408752799034119E-2</v>
      </c>
      <c r="D99" s="136">
        <f>compopeinc!T91</f>
        <v>2.4728723336011171E-2</v>
      </c>
      <c r="E99" s="136">
        <f>compopeinc!U91</f>
        <v>1.9724645651876926E-2</v>
      </c>
      <c r="F99" s="136">
        <f>compopeinc!V91</f>
        <v>2.5191612541675568E-2</v>
      </c>
      <c r="G99" s="136">
        <f>compopeinc!W91</f>
        <v>8.0225697485730052E-2</v>
      </c>
      <c r="H99" s="136">
        <f>compopeinc!X91</f>
        <v>0.17350001357486908</v>
      </c>
      <c r="I99" s="142">
        <f>compopeinc!Y91</f>
        <v>3.9089069664567058E-2</v>
      </c>
      <c r="J99" s="170">
        <f>compopeinc!Z91</f>
        <v>0.3063315749168396</v>
      </c>
      <c r="K99" s="136">
        <f>compopeinc!AA91</f>
        <v>4.6834520995616913E-2</v>
      </c>
      <c r="L99" s="136">
        <f>compopeinc!AB91</f>
        <v>2.2981860092841089E-2</v>
      </c>
      <c r="M99" s="136">
        <f>compopeinc!AC91</f>
        <v>1.4687874354422092E-2</v>
      </c>
      <c r="N99" s="136">
        <f>compopeinc!AD91</f>
        <v>2.3091070353984833E-2</v>
      </c>
      <c r="O99" s="136">
        <f>compopeinc!AE91</f>
        <v>5.2943062968552113E-2</v>
      </c>
      <c r="P99" s="136">
        <f>compopeinc!AF91</f>
        <v>0.11106975913734342</v>
      </c>
      <c r="Q99" s="136">
        <f>compopeinc!AG91</f>
        <v>3.4723414324809056E-2</v>
      </c>
      <c r="R99" s="106">
        <f>compopeinc!AH91</f>
        <v>0.15994501113891602</v>
      </c>
      <c r="S99" s="105">
        <f>compopeinc!AI91</f>
        <v>3.5467181354761124E-2</v>
      </c>
      <c r="T99" s="105">
        <f>compopeinc!AJ91</f>
        <v>1.6246393555775285E-2</v>
      </c>
      <c r="U99" s="105">
        <f>compopeinc!AK91</f>
        <v>6.8035293370485306E-3</v>
      </c>
      <c r="V99" s="105">
        <f>compopeinc!AL91</f>
        <v>1.6873907297849655E-2</v>
      </c>
      <c r="W99" s="105">
        <f>compopeinc!AM91</f>
        <v>1.7371365684084594E-2</v>
      </c>
      <c r="X99" s="105">
        <f>compopeinc!AN91</f>
        <v>4.5453094101448613E-2</v>
      </c>
      <c r="Y99" s="134">
        <f>compopeinc!AO91</f>
        <v>2.1729546443621559E-2</v>
      </c>
      <c r="Z99" s="1130"/>
      <c r="AA99" s="931"/>
      <c r="AB99" s="599">
        <f t="shared" si="3"/>
        <v>1.6298145055770874E-9</v>
      </c>
      <c r="AC99" s="599">
        <f t="shared" si="4"/>
        <v>1.2689270079135895E-8</v>
      </c>
      <c r="AD99" s="599">
        <f t="shared" si="5"/>
        <v>-6.6356733441352844E-9</v>
      </c>
      <c r="AE99" s="1132"/>
    </row>
    <row r="100" spans="1:31" x14ac:dyDescent="0.2">
      <c r="A100" s="107">
        <v>2003</v>
      </c>
      <c r="B100" s="135">
        <f>compopeinc!R92</f>
        <v>0.41474208235740662</v>
      </c>
      <c r="C100" s="136">
        <f>compopeinc!S92</f>
        <v>5.4345734417438507E-2</v>
      </c>
      <c r="D100" s="136">
        <f>compopeinc!T92</f>
        <v>2.2896112641319633E-2</v>
      </c>
      <c r="E100" s="136">
        <f>compopeinc!U92</f>
        <v>2.0137117244303226E-2</v>
      </c>
      <c r="F100" s="136">
        <f>compopeinc!V92</f>
        <v>2.5884177535772324E-2</v>
      </c>
      <c r="G100" s="136">
        <f>compopeinc!W92</f>
        <v>8.052593027241528E-2</v>
      </c>
      <c r="H100" s="136">
        <f>compopeinc!X92</f>
        <v>0.17261436142254455</v>
      </c>
      <c r="I100" s="142">
        <f>compopeinc!Y92</f>
        <v>3.8338659999483993E-2</v>
      </c>
      <c r="J100" s="170">
        <f>compopeinc!Z92</f>
        <v>0.30692562460899353</v>
      </c>
      <c r="K100" s="136">
        <f>compopeinc!AA92</f>
        <v>4.9727384001016617E-2</v>
      </c>
      <c r="L100" s="136">
        <f>compopeinc!AB92</f>
        <v>2.1101452352013439E-2</v>
      </c>
      <c r="M100" s="136">
        <f>compopeinc!AC92</f>
        <v>1.4853617176413536E-2</v>
      </c>
      <c r="N100" s="136">
        <f>compopeinc!AD92</f>
        <v>2.3637687787413597E-2</v>
      </c>
      <c r="O100" s="136">
        <f>compopeinc!AE92</f>
        <v>5.2581970347091556E-2</v>
      </c>
      <c r="P100" s="136">
        <f>compopeinc!AF92</f>
        <v>0.11133798445767919</v>
      </c>
      <c r="Q100" s="136">
        <f>compopeinc!AG92</f>
        <v>3.3685529127649869E-2</v>
      </c>
      <c r="R100" s="106">
        <f>compopeinc!AH92</f>
        <v>0.16194610297679901</v>
      </c>
      <c r="S100" s="105">
        <f>compopeinc!AI92</f>
        <v>3.8296516984701157E-2</v>
      </c>
      <c r="T100" s="105">
        <f>compopeinc!AJ92</f>
        <v>1.5596023411490023E-2</v>
      </c>
      <c r="U100" s="105">
        <f>compopeinc!AK92</f>
        <v>6.755192531272769E-3</v>
      </c>
      <c r="V100" s="105">
        <f>compopeinc!AL92</f>
        <v>1.7561707645654678E-2</v>
      </c>
      <c r="W100" s="105">
        <f>compopeinc!AM92</f>
        <v>1.7340523365419358E-2</v>
      </c>
      <c r="X100" s="105">
        <f>compopeinc!AN92</f>
        <v>4.4970901048827464E-2</v>
      </c>
      <c r="Y100" s="134">
        <f>compopeinc!AO92</f>
        <v>2.1425236417826721E-2</v>
      </c>
      <c r="Z100" s="1130"/>
      <c r="AA100" s="931"/>
      <c r="AB100" s="599">
        <f t="shared" si="3"/>
        <v>-1.1175870895385742E-8</v>
      </c>
      <c r="AC100" s="599">
        <f t="shared" si="4"/>
        <v>-6.4028427004814148E-10</v>
      </c>
      <c r="AD100" s="599">
        <f t="shared" si="5"/>
        <v>1.57160684466362E-9</v>
      </c>
      <c r="AE100" s="1132"/>
    </row>
    <row r="101" spans="1:31" x14ac:dyDescent="0.2">
      <c r="A101" s="107">
        <v>2004</v>
      </c>
      <c r="B101" s="135">
        <f>compopeinc!R93</f>
        <v>0.42228540778160095</v>
      </c>
      <c r="C101" s="136">
        <f>compopeinc!S93</f>
        <v>6.1952084302902222E-2</v>
      </c>
      <c r="D101" s="136">
        <f>compopeinc!T93</f>
        <v>2.0191512885503471E-2</v>
      </c>
      <c r="E101" s="136">
        <f>compopeinc!U93</f>
        <v>1.9902735948562622E-2</v>
      </c>
      <c r="F101" s="136">
        <f>compopeinc!V93</f>
        <v>2.6245849207043648E-2</v>
      </c>
      <c r="G101" s="136">
        <f>compopeinc!W93</f>
        <v>8.2454523770138621E-2</v>
      </c>
      <c r="H101" s="136">
        <f>compopeinc!X93</f>
        <v>0.17306917514772432</v>
      </c>
      <c r="I101" s="142">
        <f>compopeinc!Y93</f>
        <v>3.8469525239157511E-2</v>
      </c>
      <c r="J101" s="170">
        <f>compopeinc!Z93</f>
        <v>0.31504294276237488</v>
      </c>
      <c r="K101" s="136">
        <f>compopeinc!AA93</f>
        <v>5.6638903915882111E-2</v>
      </c>
      <c r="L101" s="136">
        <f>compopeinc!AB93</f>
        <v>1.8926081829704344E-2</v>
      </c>
      <c r="M101" s="136">
        <f>compopeinc!AC93</f>
        <v>1.4311874751001596E-2</v>
      </c>
      <c r="N101" s="136">
        <f>compopeinc!AD93</f>
        <v>2.3806244134902954E-2</v>
      </c>
      <c r="O101" s="136">
        <f>compopeinc!AE93</f>
        <v>5.4887466365471482E-2</v>
      </c>
      <c r="P101" s="136">
        <f>compopeinc!AF93</f>
        <v>0.11269373967862306</v>
      </c>
      <c r="Q101" s="136">
        <f>compopeinc!AG93</f>
        <v>3.3778638955293316E-2</v>
      </c>
      <c r="R101" s="106">
        <f>compopeinc!AH93</f>
        <v>0.16875973343849182</v>
      </c>
      <c r="S101" s="105">
        <f>compopeinc!AI93</f>
        <v>4.32327501475811E-2</v>
      </c>
      <c r="T101" s="105">
        <f>compopeinc!AJ93</f>
        <v>1.3998449372593313E-2</v>
      </c>
      <c r="U101" s="105">
        <f>compopeinc!AK93</f>
        <v>6.437347736209631E-3</v>
      </c>
      <c r="V101" s="105">
        <f>compopeinc!AL93</f>
        <v>1.7352690920233727E-2</v>
      </c>
      <c r="W101" s="105">
        <f>compopeinc!AM93</f>
        <v>1.7742294119670987E-2</v>
      </c>
      <c r="X101" s="105">
        <f>compopeinc!AN93</f>
        <v>4.8646697475978051E-2</v>
      </c>
      <c r="Y101" s="134">
        <f>compopeinc!AO93</f>
        <v>2.1349503724432669E-2</v>
      </c>
      <c r="Z101" s="1130"/>
      <c r="AA101" s="931"/>
      <c r="AB101" s="599">
        <f t="shared" si="3"/>
        <v>1.2805684845851317E-9</v>
      </c>
      <c r="AC101" s="599">
        <f t="shared" si="4"/>
        <v>-6.8685039877891541E-9</v>
      </c>
      <c r="AD101" s="599">
        <f t="shared" si="5"/>
        <v>-5.8207660913467407E-11</v>
      </c>
      <c r="AE101" s="1132"/>
    </row>
    <row r="102" spans="1:31" x14ac:dyDescent="0.2">
      <c r="A102" s="107">
        <v>2005</v>
      </c>
      <c r="B102" s="135">
        <f>compopeinc!R94</f>
        <v>0.43264585733413696</v>
      </c>
      <c r="C102" s="136">
        <f>compopeinc!S94</f>
        <v>6.7070744931697845E-2</v>
      </c>
      <c r="D102" s="136">
        <f>compopeinc!T94</f>
        <v>2.5394694297574461E-2</v>
      </c>
      <c r="E102" s="136">
        <f>compopeinc!U94</f>
        <v>1.8385620787739754E-2</v>
      </c>
      <c r="F102" s="136">
        <f>compopeinc!V94</f>
        <v>2.5600165128707886E-2</v>
      </c>
      <c r="G102" s="136">
        <f>compopeinc!W94</f>
        <v>8.847848535515368E-2</v>
      </c>
      <c r="H102" s="136">
        <f>compopeinc!X94</f>
        <v>0.17130417583049137</v>
      </c>
      <c r="I102" s="142">
        <f>compopeinc!Y94</f>
        <v>3.641196134030026E-2</v>
      </c>
      <c r="J102" s="170">
        <f>compopeinc!Z94</f>
        <v>0.32506519556045532</v>
      </c>
      <c r="K102" s="136">
        <f>compopeinc!AA94</f>
        <v>6.1251446604728699E-2</v>
      </c>
      <c r="L102" s="136">
        <f>compopeinc!AB94</f>
        <v>2.3733304464258254E-2</v>
      </c>
      <c r="M102" s="136">
        <f>compopeinc!AC94</f>
        <v>1.3468069024384022E-2</v>
      </c>
      <c r="N102" s="136">
        <f>compopeinc!AD94</f>
        <v>2.3348245769739151E-2</v>
      </c>
      <c r="O102" s="136">
        <f>compopeinc!AE94</f>
        <v>5.751239787787199E-2</v>
      </c>
      <c r="P102" s="136">
        <f>compopeinc!AF94</f>
        <v>0.1138189844899847</v>
      </c>
      <c r="Q102" s="136">
        <f>compopeinc!AG94</f>
        <v>3.1932746980242545E-2</v>
      </c>
      <c r="R102" s="106">
        <f>compopeinc!AH94</f>
        <v>0.17718559503555298</v>
      </c>
      <c r="S102" s="105">
        <f>compopeinc!AI94</f>
        <v>4.6716280281543732E-2</v>
      </c>
      <c r="T102" s="105">
        <f>compopeinc!AJ94</f>
        <v>1.7856581194791943E-2</v>
      </c>
      <c r="U102" s="105">
        <f>compopeinc!AK94</f>
        <v>6.0956345405429602E-3</v>
      </c>
      <c r="V102" s="105">
        <f>compopeinc!AL94</f>
        <v>1.7033461481332779E-2</v>
      </c>
      <c r="W102" s="105">
        <f>compopeinc!AM94</f>
        <v>1.9208576297387481E-2</v>
      </c>
      <c r="X102" s="105">
        <f>compopeinc!AN94</f>
        <v>5.0610464259375536E-2</v>
      </c>
      <c r="Y102" s="134">
        <f>compopeinc!AO94</f>
        <v>1.9664593080665267E-2</v>
      </c>
      <c r="Z102" s="1130"/>
      <c r="AA102" s="931"/>
      <c r="AB102" s="599">
        <f t="shared" si="3"/>
        <v>9.6624716561244384E-9</v>
      </c>
      <c r="AC102" s="599">
        <f t="shared" si="4"/>
        <v>3.4924590996965321E-10</v>
      </c>
      <c r="AD102" s="599">
        <f t="shared" si="5"/>
        <v>3.8999132812023163E-9</v>
      </c>
      <c r="AE102" s="1132"/>
    </row>
    <row r="103" spans="1:31" x14ac:dyDescent="0.2">
      <c r="A103" s="107">
        <v>2006</v>
      </c>
      <c r="B103" s="135">
        <f>compopeinc!R95</f>
        <v>0.44087877869606018</v>
      </c>
      <c r="C103" s="136">
        <f>compopeinc!S95</f>
        <v>7.3041759431362152E-2</v>
      </c>
      <c r="D103" s="136">
        <f>compopeinc!T95</f>
        <v>2.7527900296263397E-2</v>
      </c>
      <c r="E103" s="136">
        <f>compopeinc!U95</f>
        <v>1.6910849139094353E-2</v>
      </c>
      <c r="F103" s="136">
        <f>compopeinc!V95</f>
        <v>2.5893071666359901E-2</v>
      </c>
      <c r="G103" s="136">
        <f>compopeinc!W95</f>
        <v>8.8856965536251664E-2</v>
      </c>
      <c r="H103" s="136">
        <f>compopeinc!X95</f>
        <v>0.17239072296967825</v>
      </c>
      <c r="I103" s="142">
        <f>compopeinc!Y95</f>
        <v>3.6257509773465799E-2</v>
      </c>
      <c r="J103" s="170">
        <f>compopeinc!Z95</f>
        <v>0.33268538117408752</v>
      </c>
      <c r="K103" s="136">
        <f>compopeinc!AA95</f>
        <v>6.6763952374458313E-2</v>
      </c>
      <c r="L103" s="136">
        <f>compopeinc!AB95</f>
        <v>2.5174661073833704E-2</v>
      </c>
      <c r="M103" s="136">
        <f>compopeinc!AC95</f>
        <v>1.2382447253912687E-2</v>
      </c>
      <c r="N103" s="136">
        <f>compopeinc!AD95</f>
        <v>2.3692404851317406E-2</v>
      </c>
      <c r="O103" s="136">
        <f>compopeinc!AE95</f>
        <v>5.8036950649693608E-2</v>
      </c>
      <c r="P103" s="136">
        <f>compopeinc!AF95</f>
        <v>0.11464349515049724</v>
      </c>
      <c r="Q103" s="136">
        <f>compopeinc!AG95</f>
        <v>3.1991486817011548E-2</v>
      </c>
      <c r="R103" s="106">
        <f>compopeinc!AH95</f>
        <v>0.18323659896850586</v>
      </c>
      <c r="S103" s="105">
        <f>compopeinc!AI95</f>
        <v>5.1364362239837646E-2</v>
      </c>
      <c r="T103" s="105">
        <f>compopeinc!AJ95</f>
        <v>1.869503891794011E-2</v>
      </c>
      <c r="U103" s="105">
        <f>compopeinc!AK95</f>
        <v>5.6137978099286556E-3</v>
      </c>
      <c r="V103" s="105">
        <f>compopeinc!AL95</f>
        <v>1.7582964152097702E-2</v>
      </c>
      <c r="W103" s="105">
        <f>compopeinc!AM95</f>
        <v>1.911798445507884E-2</v>
      </c>
      <c r="X103" s="105">
        <f>compopeinc!AN95</f>
        <v>5.0650623409564062E-2</v>
      </c>
      <c r="Y103" s="134">
        <f>compopeinc!AO95</f>
        <v>2.0211830254157615E-2</v>
      </c>
      <c r="Z103" s="1130"/>
      <c r="AA103" s="931"/>
      <c r="AB103" s="599">
        <f t="shared" si="3"/>
        <v>-1.1641537733808605E-10</v>
      </c>
      <c r="AC103" s="599">
        <f t="shared" si="4"/>
        <v>-1.6996636931221332E-8</v>
      </c>
      <c r="AD103" s="599">
        <f t="shared" si="5"/>
        <v>-2.2700987756252289E-9</v>
      </c>
      <c r="AE103" s="1132"/>
    </row>
    <row r="104" spans="1:31" x14ac:dyDescent="0.2">
      <c r="A104" s="107">
        <v>2007</v>
      </c>
      <c r="B104" s="135">
        <f>compopeinc!R96</f>
        <v>0.4402582049369812</v>
      </c>
      <c r="C104" s="136">
        <f>compopeinc!S96</f>
        <v>7.064356654882431E-2</v>
      </c>
      <c r="D104" s="136">
        <f>compopeinc!T96</f>
        <v>3.0335872201249003E-2</v>
      </c>
      <c r="E104" s="136">
        <f>compopeinc!U96</f>
        <v>1.6222833655774593E-2</v>
      </c>
      <c r="F104" s="136">
        <f>compopeinc!V96</f>
        <v>2.5234287604689598E-2</v>
      </c>
      <c r="G104" s="136">
        <f>compopeinc!W96</f>
        <v>8.8547592284157872E-2</v>
      </c>
      <c r="H104" s="136">
        <f>compopeinc!X96</f>
        <v>0.17754185466879185</v>
      </c>
      <c r="I104" s="142">
        <f>compopeinc!Y96</f>
        <v>3.1732198904816558E-2</v>
      </c>
      <c r="J104" s="170">
        <f>compopeinc!Z96</f>
        <v>0.33273863792419434</v>
      </c>
      <c r="K104" s="136">
        <f>compopeinc!AA96</f>
        <v>6.4935497939586639E-2</v>
      </c>
      <c r="L104" s="136">
        <f>compopeinc!AB96</f>
        <v>2.7703030267730355E-2</v>
      </c>
      <c r="M104" s="136">
        <f>compopeinc!AC96</f>
        <v>1.1940879747271538E-2</v>
      </c>
      <c r="N104" s="136">
        <f>compopeinc!AD96</f>
        <v>2.3281563073396683E-2</v>
      </c>
      <c r="O104" s="136">
        <f>compopeinc!AE96</f>
        <v>5.6810906156897545E-2</v>
      </c>
      <c r="P104" s="136">
        <f>compopeinc!AF96</f>
        <v>0.11971626136478003</v>
      </c>
      <c r="Q104" s="136">
        <f>compopeinc!AG96</f>
        <v>2.8350486568846145E-2</v>
      </c>
      <c r="R104" s="106">
        <f>compopeinc!AH96</f>
        <v>0.1844514012336731</v>
      </c>
      <c r="S104" s="105">
        <f>compopeinc!AI96</f>
        <v>5.0252679735422134E-2</v>
      </c>
      <c r="T104" s="105">
        <f>compopeinc!AJ96</f>
        <v>2.0613028871593997E-2</v>
      </c>
      <c r="U104" s="105">
        <f>compopeinc!AK96</f>
        <v>5.2964594215154648E-3</v>
      </c>
      <c r="V104" s="105">
        <f>compopeinc!AL96</f>
        <v>1.7439093440771103E-2</v>
      </c>
      <c r="W104" s="105">
        <f>compopeinc!AM96</f>
        <v>1.8089769873768091E-2</v>
      </c>
      <c r="X104" s="105">
        <f>compopeinc!AN96</f>
        <v>5.4873248997650718E-2</v>
      </c>
      <c r="Y104" s="134">
        <f>compopeinc!AO96</f>
        <v>1.7887119699694538E-2</v>
      </c>
      <c r="Z104" s="1130"/>
      <c r="AA104" s="931"/>
      <c r="AB104" s="599">
        <f t="shared" si="3"/>
        <v>-9.3132257461547852E-10</v>
      </c>
      <c r="AC104" s="599">
        <f t="shared" si="4"/>
        <v>1.280568540096283E-8</v>
      </c>
      <c r="AD104" s="599">
        <f t="shared" si="5"/>
        <v>1.1932570487260818E-9</v>
      </c>
      <c r="AE104" s="1132"/>
    </row>
    <row r="105" spans="1:31" x14ac:dyDescent="0.2">
      <c r="A105" s="107">
        <v>2008</v>
      </c>
      <c r="B105" s="135">
        <f>compopeinc!R97</f>
        <v>0.43630978465080261</v>
      </c>
      <c r="C105" s="136">
        <f>compopeinc!S97</f>
        <v>6.2820397317409515E-2</v>
      </c>
      <c r="D105" s="136">
        <f>compopeinc!T97</f>
        <v>3.0379375792108476E-2</v>
      </c>
      <c r="E105" s="136">
        <f>compopeinc!U97</f>
        <v>1.8923196941614151E-2</v>
      </c>
      <c r="F105" s="136">
        <f>compopeinc!V97</f>
        <v>2.6800496503710747E-2</v>
      </c>
      <c r="G105" s="136">
        <f>compopeinc!W97</f>
        <v>8.4189623827114701E-2</v>
      </c>
      <c r="H105" s="136">
        <f>compopeinc!X97</f>
        <v>0.18279513489427276</v>
      </c>
      <c r="I105" s="142">
        <f>compopeinc!Y97</f>
        <v>3.0401563681939157E-2</v>
      </c>
      <c r="J105" s="170">
        <f>compopeinc!Z97</f>
        <v>0.32851272821426392</v>
      </c>
      <c r="K105" s="136">
        <f>compopeinc!AA97</f>
        <v>5.8009237051010132E-2</v>
      </c>
      <c r="L105" s="136">
        <f>compopeinc!AB97</f>
        <v>2.7777058014180511E-2</v>
      </c>
      <c r="M105" s="136">
        <f>compopeinc!AC97</f>
        <v>1.4049245975911617E-2</v>
      </c>
      <c r="N105" s="136">
        <f>compopeinc!AD97</f>
        <v>2.4928852915763855E-2</v>
      </c>
      <c r="O105" s="136">
        <f>compopeinc!AE97</f>
        <v>5.5137373274192214E-2</v>
      </c>
      <c r="P105" s="136">
        <f>compopeinc!AF97</f>
        <v>0.12147074295216723</v>
      </c>
      <c r="Q105" s="136">
        <f>compopeinc!AG97</f>
        <v>2.7140225190580656E-2</v>
      </c>
      <c r="R105" s="106">
        <f>compopeinc!AH97</f>
        <v>0.1804795116186142</v>
      </c>
      <c r="S105" s="105">
        <f>compopeinc!AI97</f>
        <v>4.5255586504936218E-2</v>
      </c>
      <c r="T105" s="105">
        <f>compopeinc!AJ97</f>
        <v>2.0808869041502476E-2</v>
      </c>
      <c r="U105" s="105">
        <f>compopeinc!AK97</f>
        <v>6.5380216110497713E-3</v>
      </c>
      <c r="V105" s="105">
        <f>compopeinc!AL97</f>
        <v>1.9188133999705315E-2</v>
      </c>
      <c r="W105" s="105">
        <f>compopeinc!AM97</f>
        <v>1.8280876451171935E-2</v>
      </c>
      <c r="X105" s="105">
        <f>compopeinc!AN97</f>
        <v>5.2834606303068583E-2</v>
      </c>
      <c r="Y105" s="134">
        <f>compopeinc!AO97</f>
        <v>1.7573415728119428E-2</v>
      </c>
      <c r="Z105" s="1130"/>
      <c r="AA105" s="931"/>
      <c r="AB105" s="599">
        <f t="shared" si="3"/>
        <v>-4.3073669075965881E-9</v>
      </c>
      <c r="AC105" s="599">
        <f t="shared" si="4"/>
        <v>-7.1595422923564911E-9</v>
      </c>
      <c r="AD105" s="599">
        <f t="shared" si="5"/>
        <v>1.9790604710578918E-9</v>
      </c>
      <c r="AE105" s="1132"/>
    </row>
    <row r="106" spans="1:31" x14ac:dyDescent="0.2">
      <c r="A106" s="110">
        <v>2009</v>
      </c>
      <c r="B106" s="139">
        <f>compopeinc!R98</f>
        <v>0.42444351315498352</v>
      </c>
      <c r="C106" s="108">
        <f>compopeinc!S98</f>
        <v>5.9965595602989197E-2</v>
      </c>
      <c r="D106" s="108">
        <f>compopeinc!T98</f>
        <v>2.7803171658888459E-2</v>
      </c>
      <c r="E106" s="108">
        <f>compopeinc!U98</f>
        <v>2.2766985930502415E-2</v>
      </c>
      <c r="F106" s="108">
        <f>compopeinc!V98</f>
        <v>2.5798562914133072E-2</v>
      </c>
      <c r="G106" s="108">
        <f>compopeinc!W98</f>
        <v>8.1432629842311144E-2</v>
      </c>
      <c r="H106" s="108">
        <f>compopeinc!X98</f>
        <v>0.17743827721684255</v>
      </c>
      <c r="I106" s="138">
        <f>compopeinc!Y98</f>
        <v>2.9238280443260302E-2</v>
      </c>
      <c r="J106" s="171">
        <f>compopeinc!Z98</f>
        <v>0.31414523720741272</v>
      </c>
      <c r="K106" s="108">
        <f>compopeinc!AA98</f>
        <v>5.4406452924013138E-2</v>
      </c>
      <c r="L106" s="108">
        <f>compopeinc!AB98</f>
        <v>2.5303068105131388E-2</v>
      </c>
      <c r="M106" s="108">
        <f>compopeinc!AC98</f>
        <v>1.6829056665301323E-2</v>
      </c>
      <c r="N106" s="108">
        <f>compopeinc!AD98</f>
        <v>2.3908309638500214E-2</v>
      </c>
      <c r="O106" s="108">
        <f>compopeinc!AE98</f>
        <v>5.2153925993479788E-2</v>
      </c>
      <c r="P106" s="108">
        <f>compopeinc!AF98</f>
        <v>0.11532847962495663</v>
      </c>
      <c r="Q106" s="108">
        <f>compopeinc!AG98</f>
        <v>2.6215940647155263E-2</v>
      </c>
      <c r="R106" s="109">
        <f>compopeinc!AH98</f>
        <v>0.16656053066253662</v>
      </c>
      <c r="S106" s="108">
        <f>compopeinc!AI98</f>
        <v>4.2224712669849396E-2</v>
      </c>
      <c r="T106" s="108">
        <f>compopeinc!AJ98</f>
        <v>1.8367275188211352E-2</v>
      </c>
      <c r="U106" s="108">
        <f>compopeinc!AK98</f>
        <v>7.8104774001985788E-3</v>
      </c>
      <c r="V106" s="108">
        <f>compopeinc!AL98</f>
        <v>1.8630743026733398E-2</v>
      </c>
      <c r="W106" s="108">
        <f>compopeinc!AM98</f>
        <v>1.6123446519486606E-2</v>
      </c>
      <c r="X106" s="108">
        <f>compopeinc!AN98</f>
        <v>4.620820311263335E-2</v>
      </c>
      <c r="Y106" s="138">
        <f>compopeinc!AO98</f>
        <v>1.7195674782692075E-2</v>
      </c>
      <c r="Z106" s="1130"/>
      <c r="AA106" s="931"/>
      <c r="AB106" s="599">
        <f t="shared" si="3"/>
        <v>9.5460563342975036E-9</v>
      </c>
      <c r="AC106" s="599">
        <f t="shared" si="4"/>
        <v>3.6088749766349792E-9</v>
      </c>
      <c r="AD106" s="599">
        <f t="shared" si="5"/>
        <v>-2.0372681319713593E-9</v>
      </c>
      <c r="AE106" s="1132"/>
    </row>
    <row r="107" spans="1:31" x14ac:dyDescent="0.2">
      <c r="A107" s="107">
        <v>2010</v>
      </c>
      <c r="B107" s="135">
        <f>compopeinc!R99</f>
        <v>0.43786311149597168</v>
      </c>
      <c r="C107" s="105">
        <f>compopeinc!S99</f>
        <v>6.8636611104011536E-2</v>
      </c>
      <c r="D107" s="105">
        <f>compopeinc!T99</f>
        <v>2.5468148989602923E-2</v>
      </c>
      <c r="E107" s="105">
        <f>compopeinc!U99</f>
        <v>2.3576145991683006E-2</v>
      </c>
      <c r="F107" s="105">
        <f>compopeinc!V99</f>
        <v>2.7083300054073334E-2</v>
      </c>
      <c r="G107" s="105">
        <f>compopeinc!W99</f>
        <v>8.9040661696344614E-2</v>
      </c>
      <c r="H107" s="105">
        <f>compopeinc!X99</f>
        <v>0.17109681948465472</v>
      </c>
      <c r="I107" s="134">
        <f>compopeinc!Y99</f>
        <v>3.2961406713303269E-2</v>
      </c>
      <c r="J107" s="170">
        <f>compopeinc!Z99</f>
        <v>0.32788780331611633</v>
      </c>
      <c r="K107" s="105">
        <f>compopeinc!AA99</f>
        <v>6.2542088329792023E-2</v>
      </c>
      <c r="L107" s="105">
        <f>compopeinc!AB99</f>
        <v>2.3255389707628638E-2</v>
      </c>
      <c r="M107" s="105">
        <f>compopeinc!AC99</f>
        <v>1.7140839714556932E-2</v>
      </c>
      <c r="N107" s="105">
        <f>compopeinc!AD99</f>
        <v>2.5130163878202438E-2</v>
      </c>
      <c r="O107" s="105">
        <f>compopeinc!AE99</f>
        <v>5.8072770945727825E-2</v>
      </c>
      <c r="P107" s="105">
        <f>compopeinc!AF99</f>
        <v>0.11199472792468068</v>
      </c>
      <c r="Q107" s="105">
        <f>compopeinc!AG99</f>
        <v>2.9751834049606348E-2</v>
      </c>
      <c r="R107" s="106">
        <f>compopeinc!AH99</f>
        <v>0.17740826308727264</v>
      </c>
      <c r="S107" s="105">
        <f>compopeinc!AI99</f>
        <v>4.8662036657333374E-2</v>
      </c>
      <c r="T107" s="105">
        <f>compopeinc!AJ99</f>
        <v>1.7570364143466577E-2</v>
      </c>
      <c r="U107" s="105">
        <f>compopeinc!AK99</f>
        <v>7.7936579473316669E-3</v>
      </c>
      <c r="V107" s="105">
        <f>compopeinc!AL99</f>
        <v>1.9007638096809387E-2</v>
      </c>
      <c r="W107" s="105">
        <f>compopeinc!AM99</f>
        <v>1.8631981103681028E-2</v>
      </c>
      <c r="X107" s="105">
        <f>compopeinc!AN99</f>
        <v>4.663352190920083E-2</v>
      </c>
      <c r="Y107" s="134">
        <f>compopeinc!AO99</f>
        <v>1.9109062501854016E-2</v>
      </c>
      <c r="Z107" s="1130"/>
      <c r="AA107" s="931"/>
      <c r="AB107" s="599">
        <f t="shared" si="3"/>
        <v>1.7462298274040222E-8</v>
      </c>
      <c r="AC107" s="599">
        <f t="shared" si="4"/>
        <v>-1.123407855629921E-8</v>
      </c>
      <c r="AD107" s="599">
        <f t="shared" si="5"/>
        <v>7.2759576141834259E-10</v>
      </c>
      <c r="AE107" s="1132"/>
    </row>
    <row r="108" spans="1:31" x14ac:dyDescent="0.2">
      <c r="A108" s="107">
        <v>2011</v>
      </c>
      <c r="B108" s="135">
        <f>compopeinc!R100</f>
        <v>0.44399195909500122</v>
      </c>
      <c r="C108" s="105">
        <f>compopeinc!S100</f>
        <v>6.9328144192695618E-2</v>
      </c>
      <c r="D108" s="105">
        <f>compopeinc!T100</f>
        <v>2.4502518819645047E-2</v>
      </c>
      <c r="E108" s="105">
        <f>compopeinc!U100</f>
        <v>2.652432955801487E-2</v>
      </c>
      <c r="F108" s="105">
        <f>compopeinc!V100</f>
        <v>2.910245954990387E-2</v>
      </c>
      <c r="G108" s="105">
        <f>compopeinc!W100</f>
        <v>8.4791385103017092E-2</v>
      </c>
      <c r="H108" s="105">
        <f>compopeinc!X100</f>
        <v>0.17420572275963819</v>
      </c>
      <c r="I108" s="134">
        <f>compopeinc!Y100</f>
        <v>3.5537391428675298E-2</v>
      </c>
      <c r="J108" s="170">
        <f>compopeinc!Z100</f>
        <v>0.33381801843643188</v>
      </c>
      <c r="K108" s="105">
        <f>compopeinc!AA100</f>
        <v>6.3299275934696198E-2</v>
      </c>
      <c r="L108" s="105">
        <f>compopeinc!AB100</f>
        <v>2.2586866107303649E-2</v>
      </c>
      <c r="M108" s="105">
        <f>compopeinc!AC100</f>
        <v>1.9572529476135969E-2</v>
      </c>
      <c r="N108" s="105">
        <f>compopeinc!AD100</f>
        <v>2.6896249502897263E-2</v>
      </c>
      <c r="O108" s="105">
        <f>compopeinc!AE100</f>
        <v>5.5298864841461182E-2</v>
      </c>
      <c r="P108" s="105">
        <f>compopeinc!AF100</f>
        <v>0.11448431373879457</v>
      </c>
      <c r="Q108" s="105">
        <f>compopeinc!AG100</f>
        <v>3.1679934027342552E-2</v>
      </c>
      <c r="R108" s="106">
        <f>compopeinc!AH100</f>
        <v>0.18236400187015533</v>
      </c>
      <c r="S108" s="105">
        <f>compopeinc!AI100</f>
        <v>5.015597864985466E-2</v>
      </c>
      <c r="T108" s="105">
        <f>compopeinc!AJ100</f>
        <v>1.7164493299787864E-2</v>
      </c>
      <c r="U108" s="105">
        <f>compopeinc!AK100</f>
        <v>9.4967205077409744E-3</v>
      </c>
      <c r="V108" s="105">
        <f>compopeinc!AL100</f>
        <v>2.0338147878646851E-2</v>
      </c>
      <c r="W108" s="105">
        <f>compopeinc!AM100</f>
        <v>1.7743936972692609E-2</v>
      </c>
      <c r="X108" s="105">
        <f>compopeinc!AN100</f>
        <v>4.6864822611744496E-2</v>
      </c>
      <c r="Y108" s="134">
        <f>compopeinc!AO100</f>
        <v>2.0599907624934823E-2</v>
      </c>
      <c r="Z108" s="1130"/>
      <c r="AA108" s="931"/>
      <c r="AB108" s="599">
        <f t="shared" si="3"/>
        <v>7.6834112405776978E-9</v>
      </c>
      <c r="AC108" s="599">
        <f t="shared" si="4"/>
        <v>-1.5192199498414993E-8</v>
      </c>
      <c r="AD108" s="599">
        <f t="shared" si="5"/>
        <v>-5.6752469390630722E-9</v>
      </c>
      <c r="AE108" s="1132"/>
    </row>
    <row r="109" spans="1:31" x14ac:dyDescent="0.2">
      <c r="A109" s="107">
        <v>2012</v>
      </c>
      <c r="B109" s="135">
        <f>compopeinc!R101</f>
        <v>0.45462542772293091</v>
      </c>
      <c r="C109" s="105">
        <f>compopeinc!S101</f>
        <v>7.2576373815536499E-2</v>
      </c>
      <c r="D109" s="105">
        <f>compopeinc!T101</f>
        <v>2.5940201827324927E-2</v>
      </c>
      <c r="E109" s="105">
        <f>compopeinc!U101</f>
        <v>2.6998992078006268E-2</v>
      </c>
      <c r="F109" s="105">
        <f>compopeinc!V101</f>
        <v>3.124547190964222E-2</v>
      </c>
      <c r="G109" s="105">
        <f>compopeinc!W101</f>
        <v>8.5625065490603447E-2</v>
      </c>
      <c r="H109" s="105">
        <f>compopeinc!X101</f>
        <v>0.175252432345402</v>
      </c>
      <c r="I109" s="134">
        <f>compopeinc!Y101</f>
        <v>3.6986879662621257E-2</v>
      </c>
      <c r="J109" s="170">
        <f>compopeinc!Z101</f>
        <v>0.34517717361450195</v>
      </c>
      <c r="K109" s="105">
        <f>compopeinc!AA101</f>
        <v>6.7113220691680908E-2</v>
      </c>
      <c r="L109" s="105">
        <f>compopeinc!AB101</f>
        <v>2.4198479019105434E-2</v>
      </c>
      <c r="M109" s="105">
        <f>compopeinc!AC101</f>
        <v>1.9726766739040613E-2</v>
      </c>
      <c r="N109" s="105">
        <f>compopeinc!AD101</f>
        <v>2.9080169275403023E-2</v>
      </c>
      <c r="O109" s="105">
        <f>compopeinc!AE101</f>
        <v>5.6274665985256433E-2</v>
      </c>
      <c r="P109" s="105">
        <f>compopeinc!AF101</f>
        <v>0.11569594638813532</v>
      </c>
      <c r="Q109" s="105">
        <f>compopeinc!AG101</f>
        <v>3.3087916202654465E-2</v>
      </c>
      <c r="R109" s="106">
        <f>compopeinc!AH101</f>
        <v>0.19292990863323212</v>
      </c>
      <c r="S109" s="105">
        <f>compopeinc!AI101</f>
        <v>5.359528586268425E-2</v>
      </c>
      <c r="T109" s="105">
        <f>compopeinc!AJ101</f>
        <v>1.8385751085588709E-2</v>
      </c>
      <c r="U109" s="105">
        <f>compopeinc!AK101</f>
        <v>9.573574410751462E-3</v>
      </c>
      <c r="V109" s="105">
        <f>compopeinc!AL101</f>
        <v>2.2191675379872322E-2</v>
      </c>
      <c r="W109" s="105">
        <f>compopeinc!AM101</f>
        <v>1.8314190674573183E-2</v>
      </c>
      <c r="X109" s="105">
        <f>compopeinc!AN101</f>
        <v>4.9017127361027535E-2</v>
      </c>
      <c r="Y109" s="134">
        <f>compopeinc!AO101</f>
        <v>2.1852303072931234E-2</v>
      </c>
      <c r="Z109" s="1130"/>
      <c r="AA109" s="931"/>
      <c r="AB109" s="599">
        <f t="shared" si="3"/>
        <v>1.0593794286251068E-8</v>
      </c>
      <c r="AC109" s="599">
        <f t="shared" si="4"/>
        <v>9.3132258016659364E-9</v>
      </c>
      <c r="AD109" s="599">
        <f t="shared" si="5"/>
        <v>7.8580342233181E-10</v>
      </c>
      <c r="AE109" s="1132"/>
    </row>
    <row r="110" spans="1:31" x14ac:dyDescent="0.2">
      <c r="A110" s="107">
        <v>2013</v>
      </c>
      <c r="B110" s="135">
        <f>compopeinc!R102</f>
        <v>0.44906166195869446</v>
      </c>
      <c r="C110" s="105">
        <f>compopeinc!S102</f>
        <v>6.9129757583141327E-2</v>
      </c>
      <c r="D110" s="105">
        <f>compopeinc!T102</f>
        <v>2.5397202116437256E-2</v>
      </c>
      <c r="E110" s="105">
        <f>compopeinc!U102</f>
        <v>2.8819416649639606E-2</v>
      </c>
      <c r="F110" s="105">
        <f>compopeinc!V102</f>
        <v>3.1769771128892899E-2</v>
      </c>
      <c r="G110" s="105">
        <f>compopeinc!W102</f>
        <v>8.5066406754776835E-2</v>
      </c>
      <c r="H110" s="105">
        <f>compopeinc!X102</f>
        <v>0.17070745652712216</v>
      </c>
      <c r="I110" s="134">
        <f>compopeinc!Y102</f>
        <v>3.8171649219623897E-2</v>
      </c>
      <c r="J110" s="170">
        <f>compopeinc!Z102</f>
        <v>0.33777323365211487</v>
      </c>
      <c r="K110" s="105">
        <f>compopeinc!AA102</f>
        <v>6.3160844147205353E-2</v>
      </c>
      <c r="L110" s="105">
        <f>compopeinc!AB102</f>
        <v>2.3185644997283816E-2</v>
      </c>
      <c r="M110" s="105">
        <f>compopeinc!AC102</f>
        <v>2.1913274191319942E-2</v>
      </c>
      <c r="N110" s="105">
        <f>compopeinc!AD102</f>
        <v>2.9624100774526596E-2</v>
      </c>
      <c r="O110" s="105">
        <f>compopeinc!AE102</f>
        <v>5.3563798777759075E-2</v>
      </c>
      <c r="P110" s="105">
        <f>compopeinc!AF102</f>
        <v>0.11185778434859389</v>
      </c>
      <c r="Q110" s="105">
        <f>compopeinc!AG102</f>
        <v>3.4467798289789027E-2</v>
      </c>
      <c r="R110" s="106">
        <f>compopeinc!AH102</f>
        <v>0.18342787027359009</v>
      </c>
      <c r="S110" s="105">
        <f>compopeinc!AI102</f>
        <v>4.8659563064575195E-2</v>
      </c>
      <c r="T110" s="105">
        <f>compopeinc!AJ102</f>
        <v>1.7039221274899319E-2</v>
      </c>
      <c r="U110" s="105">
        <f>compopeinc!AK102</f>
        <v>1.1299741803668439E-2</v>
      </c>
      <c r="V110" s="105">
        <f>compopeinc!AL102</f>
        <v>2.2452326491475105E-2</v>
      </c>
      <c r="W110" s="105">
        <f>compopeinc!AM102</f>
        <v>1.5677032526582479E-2</v>
      </c>
      <c r="X110" s="105">
        <f>compopeinc!AN102</f>
        <v>4.6351047797679443E-2</v>
      </c>
      <c r="Y110" s="134">
        <f>compopeinc!AO102</f>
        <v>2.1948939555705049E-2</v>
      </c>
      <c r="Z110" s="1130"/>
      <c r="AA110" s="931"/>
      <c r="AB110" s="599">
        <f t="shared" si="3"/>
        <v>1.9790604710578918E-9</v>
      </c>
      <c r="AC110" s="599">
        <f t="shared" si="4"/>
        <v>-1.1874362826347351E-8</v>
      </c>
      <c r="AD110" s="599">
        <f t="shared" si="5"/>
        <v>-2.2409949451684952E-9</v>
      </c>
      <c r="AE110" s="1132"/>
    </row>
    <row r="111" spans="1:31" x14ac:dyDescent="0.2">
      <c r="A111" s="107">
        <v>2014</v>
      </c>
      <c r="B111" s="135">
        <f>compopeinc!R103</f>
        <v>0.45545017719268799</v>
      </c>
      <c r="C111" s="105">
        <f>compopeinc!S103</f>
        <v>7.5195334851741791E-2</v>
      </c>
      <c r="D111" s="105">
        <f>compopeinc!T103</f>
        <v>2.3742709076032043E-2</v>
      </c>
      <c r="E111" s="105">
        <f>compopeinc!U103</f>
        <v>3.0033477116376162E-2</v>
      </c>
      <c r="F111" s="105">
        <f>compopeinc!V103</f>
        <v>3.1459137797355652E-2</v>
      </c>
      <c r="G111" s="105">
        <f>compopeinc!W103</f>
        <v>8.8023836724460125E-2</v>
      </c>
      <c r="H111" s="105">
        <f>compopeinc!X103</f>
        <v>0.17052246395222787</v>
      </c>
      <c r="I111" s="134">
        <f>compopeinc!Y103</f>
        <v>3.6473231877163614E-2</v>
      </c>
      <c r="J111" s="170">
        <f>compopeinc!Z103</f>
        <v>0.34419754147529602</v>
      </c>
      <c r="K111" s="105">
        <f>compopeinc!AA103</f>
        <v>6.8923458456993103E-2</v>
      </c>
      <c r="L111" s="105">
        <f>compopeinc!AB103</f>
        <v>2.1815261919982731E-2</v>
      </c>
      <c r="M111" s="105">
        <f>compopeinc!AC103</f>
        <v>2.3169682361185551E-2</v>
      </c>
      <c r="N111" s="105">
        <f>compopeinc!AD103</f>
        <v>2.933838963508606E-2</v>
      </c>
      <c r="O111" s="105">
        <f>compopeinc!AE103</f>
        <v>5.5683054844848812E-2</v>
      </c>
      <c r="P111" s="105">
        <f>compopeinc!AF103</f>
        <v>0.11233933257302629</v>
      </c>
      <c r="Q111" s="105">
        <f>compopeinc!AG103</f>
        <v>3.2928370066076636E-2</v>
      </c>
      <c r="R111" s="106">
        <f>compopeinc!AH103</f>
        <v>0.18881380558013916</v>
      </c>
      <c r="S111" s="105">
        <f>compopeinc!AI103</f>
        <v>5.3104046732187271E-2</v>
      </c>
      <c r="T111" s="105">
        <f>compopeinc!AJ103</f>
        <v>1.635012446786277E-2</v>
      </c>
      <c r="U111" s="105">
        <f>compopeinc!AK103</f>
        <v>1.2863186653703451E-2</v>
      </c>
      <c r="V111" s="105">
        <f>compopeinc!AL103</f>
        <v>2.2034663707017899E-2</v>
      </c>
      <c r="W111" s="105">
        <f>compopeinc!AM103</f>
        <v>1.6694862570147961E-2</v>
      </c>
      <c r="X111" s="105">
        <f>compopeinc!AN103</f>
        <v>4.7380396810381344E-2</v>
      </c>
      <c r="Y111" s="134">
        <f>compopeinc!AO103</f>
        <v>2.0386523387373751E-2</v>
      </c>
      <c r="Z111" s="1130"/>
      <c r="AA111" s="931"/>
      <c r="AB111" s="599">
        <f t="shared" ref="AB111" si="6">B111-SUM(C111:I111)</f>
        <v>-1.4202669262886047E-8</v>
      </c>
      <c r="AC111" s="599">
        <f t="shared" ref="AC111" si="7">J111-SUM(K111:Q111)</f>
        <v>-8.3819031715393066E-9</v>
      </c>
      <c r="AD111" s="599">
        <f t="shared" ref="AD111:AD115" si="8">R111-SUM(S111:Y111)</f>
        <v>1.2514647096395493E-9</v>
      </c>
      <c r="AE111" s="1132"/>
    </row>
    <row r="112" spans="1:31" x14ac:dyDescent="0.2">
      <c r="A112" s="107">
        <v>2015</v>
      </c>
      <c r="B112" s="135">
        <f>compopeinc!R104</f>
        <v>0.45570677518844604</v>
      </c>
      <c r="C112" s="105">
        <f>compopeinc!S104</f>
        <v>7.5679957866668701E-2</v>
      </c>
      <c r="D112" s="105">
        <f>compopeinc!T104</f>
        <v>2.4737025378271937E-2</v>
      </c>
      <c r="E112" s="105">
        <f>compopeinc!U104</f>
        <v>3.3028675243258476E-2</v>
      </c>
      <c r="F112" s="105">
        <f>compopeinc!V104</f>
        <v>2.8399014845490456E-2</v>
      </c>
      <c r="G112" s="105">
        <f>compopeinc!W104</f>
        <v>8.5105679463595152E-2</v>
      </c>
      <c r="H112" s="105">
        <f>compopeinc!X104</f>
        <v>0.1749951517410899</v>
      </c>
      <c r="I112" s="134">
        <f>compopeinc!Y104</f>
        <v>3.3761280196127799E-2</v>
      </c>
      <c r="J112" s="170">
        <f>compopeinc!Z104</f>
        <v>0.34429466724395752</v>
      </c>
      <c r="K112" s="105">
        <f>compopeinc!AA104</f>
        <v>6.9647707045078278E-2</v>
      </c>
      <c r="L112" s="105">
        <f>compopeinc!AB104</f>
        <v>2.2668823250569403E-2</v>
      </c>
      <c r="M112" s="105">
        <f>compopeinc!AC104</f>
        <v>2.5718022137880325E-2</v>
      </c>
      <c r="N112" s="105">
        <f>compopeinc!AD104</f>
        <v>2.6397567242383957E-2</v>
      </c>
      <c r="O112" s="105">
        <f>compopeinc!AE104</f>
        <v>5.390619789250195E-2</v>
      </c>
      <c r="P112" s="105">
        <f>compopeinc!AF104</f>
        <v>0.11553401113882146</v>
      </c>
      <c r="Q112" s="105">
        <f>compopeinc!AG104</f>
        <v>3.0422352390145443E-2</v>
      </c>
      <c r="R112" s="106">
        <f>compopeinc!AH104</f>
        <v>0.18838243186473846</v>
      </c>
      <c r="S112" s="105">
        <f>compopeinc!AI104</f>
        <v>5.415746197104454E-2</v>
      </c>
      <c r="T112" s="105">
        <f>compopeinc!AJ104</f>
        <v>1.7065934400307015E-2</v>
      </c>
      <c r="U112" s="105">
        <f>compopeinc!AK104</f>
        <v>1.4209275250323117E-2</v>
      </c>
      <c r="V112" s="105">
        <f>compopeinc!AL104</f>
        <v>1.9399456679821014E-2</v>
      </c>
      <c r="W112" s="105">
        <f>compopeinc!AM104</f>
        <v>1.6035887179896235E-2</v>
      </c>
      <c r="X112" s="105">
        <f>compopeinc!AN104</f>
        <v>4.8950024684416317E-2</v>
      </c>
      <c r="Y112" s="134">
        <f>compopeinc!AO104</f>
        <v>1.8564394871247746E-2</v>
      </c>
      <c r="Z112" s="1130"/>
      <c r="AA112" s="931"/>
      <c r="AB112" s="599">
        <f t="shared" ref="AB112:AB115" si="9">B112-SUM(C112:I112)</f>
        <v>-9.5460563898086548E-9</v>
      </c>
      <c r="AC112" s="599">
        <f t="shared" ref="AC112:AC115" si="10">J112-SUM(K112:Q112)</f>
        <v>-1.3853423297405243E-8</v>
      </c>
      <c r="AD112" s="599">
        <f t="shared" si="8"/>
        <v>-3.1723175197839737E-9</v>
      </c>
      <c r="AE112" s="1132"/>
    </row>
    <row r="113" spans="1:31" x14ac:dyDescent="0.2">
      <c r="A113" s="107">
        <v>2016</v>
      </c>
      <c r="B113" s="135">
        <f>compopeinc!R105</f>
        <v>0.45347633957862854</v>
      </c>
      <c r="C113" s="105">
        <f>compopeinc!S105</f>
        <v>7.5575694441795349E-2</v>
      </c>
      <c r="D113" s="105">
        <f>compopeinc!T105</f>
        <v>2.3590262746438384E-2</v>
      </c>
      <c r="E113" s="105">
        <f>compopeinc!U105</f>
        <v>3.4470806829631329E-2</v>
      </c>
      <c r="F113" s="105">
        <f>compopeinc!V105</f>
        <v>2.8052324429154396E-2</v>
      </c>
      <c r="G113" s="105">
        <f>compopeinc!W105</f>
        <v>8.436648256611079E-2</v>
      </c>
      <c r="H113" s="105">
        <f>compopeinc!X105</f>
        <v>0.17533468821775369</v>
      </c>
      <c r="I113" s="134">
        <f>compopeinc!Y105</f>
        <v>3.2086081861143784E-2</v>
      </c>
      <c r="J113" s="170">
        <f>compopeinc!Z105</f>
        <v>0.34175479412078857</v>
      </c>
      <c r="K113" s="105">
        <f>compopeinc!AA105</f>
        <v>6.9341994822025299E-2</v>
      </c>
      <c r="L113" s="105">
        <f>compopeinc!AB105</f>
        <v>2.1861412795260549E-2</v>
      </c>
      <c r="M113" s="105">
        <f>compopeinc!AC105</f>
        <v>2.6889724656939507E-2</v>
      </c>
      <c r="N113" s="105">
        <f>compopeinc!AD105</f>
        <v>2.5838838890194893E-2</v>
      </c>
      <c r="O113" s="105">
        <f>compopeinc!AE105</f>
        <v>5.3595913981553167E-2</v>
      </c>
      <c r="P113" s="105">
        <f>compopeinc!AF105</f>
        <v>0.11577624420621212</v>
      </c>
      <c r="Q113" s="105">
        <f>compopeinc!AG105</f>
        <v>2.8450662614919593E-2</v>
      </c>
      <c r="R113" s="106">
        <f>compopeinc!AH105</f>
        <v>0.18607375025749207</v>
      </c>
      <c r="S113" s="105">
        <f>compopeinc!AI105</f>
        <v>5.3764272481203079E-2</v>
      </c>
      <c r="T113" s="105">
        <f>compopeinc!AJ105</f>
        <v>1.6566214908380061E-2</v>
      </c>
      <c r="U113" s="105">
        <f>compopeinc!AK105</f>
        <v>1.5185102703981102E-2</v>
      </c>
      <c r="V113" s="105">
        <f>compopeinc!AL105</f>
        <v>1.9158104434609413E-2</v>
      </c>
      <c r="W113" s="105">
        <f>compopeinc!AM105</f>
        <v>1.6083147784229368E-2</v>
      </c>
      <c r="X113" s="105">
        <f>compopeinc!AN105</f>
        <v>4.7778245564952235E-2</v>
      </c>
      <c r="Y113" s="134">
        <f>compopeinc!AO105</f>
        <v>1.7538664359197275E-2</v>
      </c>
      <c r="Z113" s="1130"/>
      <c r="AA113" s="931"/>
      <c r="AB113" s="599">
        <f t="shared" si="9"/>
        <v>-1.5133991837501526E-9</v>
      </c>
      <c r="AC113" s="599">
        <f t="shared" si="10"/>
        <v>2.1536834537982941E-9</v>
      </c>
      <c r="AD113" s="599">
        <f t="shared" si="8"/>
        <v>-1.9790604710578918E-9</v>
      </c>
      <c r="AE113" s="1132"/>
    </row>
    <row r="114" spans="1:31" x14ac:dyDescent="0.2">
      <c r="A114" s="107">
        <v>2017</v>
      </c>
      <c r="B114" s="135">
        <f>compopeinc!R106</f>
        <v>0.45280036330223083</v>
      </c>
      <c r="C114" s="105">
        <f>compopeinc!S106</f>
        <v>7.4948512017726898E-2</v>
      </c>
      <c r="D114" s="105">
        <f>compopeinc!T106</f>
        <v>2.4639379582367837E-2</v>
      </c>
      <c r="E114" s="105">
        <f>compopeinc!U106</f>
        <v>3.1913190614432096E-2</v>
      </c>
      <c r="F114" s="105">
        <f>compopeinc!V106</f>
        <v>2.9268223792314529E-2</v>
      </c>
      <c r="G114" s="105">
        <f>compopeinc!W106</f>
        <v>8.7385859878850169E-2</v>
      </c>
      <c r="H114" s="105">
        <f>compopeinc!X106</f>
        <v>0.17353777263390452</v>
      </c>
      <c r="I114" s="134">
        <f>compopeinc!Y106</f>
        <v>3.1107447556382131E-2</v>
      </c>
      <c r="J114" s="170">
        <f>compopeinc!Z106</f>
        <v>0.34195071458816528</v>
      </c>
      <c r="K114" s="105">
        <f>compopeinc!AA106</f>
        <v>6.856391578912735E-2</v>
      </c>
      <c r="L114" s="105">
        <f>compopeinc!AB106</f>
        <v>2.3201654432341456E-2</v>
      </c>
      <c r="M114" s="105">
        <f>compopeinc!AC106</f>
        <v>2.3687297478318214E-2</v>
      </c>
      <c r="N114" s="105">
        <f>compopeinc!AD106</f>
        <v>2.7216596528887749E-2</v>
      </c>
      <c r="O114" s="105">
        <f>compopeinc!AE106</f>
        <v>5.6341513860388659E-2</v>
      </c>
      <c r="P114" s="105">
        <f>compopeinc!AF106</f>
        <v>0.11530721124407969</v>
      </c>
      <c r="Q114" s="105">
        <f>compopeinc!AG106</f>
        <v>2.7632531410482303E-2</v>
      </c>
      <c r="R114" s="106">
        <f>compopeinc!AH106</f>
        <v>0.18783034384250641</v>
      </c>
      <c r="S114" s="105">
        <f>compopeinc!AI106</f>
        <v>5.3026564419269562E-2</v>
      </c>
      <c r="T114" s="105">
        <f>compopeinc!AJ106</f>
        <v>1.8273402180057019E-2</v>
      </c>
      <c r="U114" s="105">
        <f>compopeinc!AK106</f>
        <v>1.1484515154734254E-2</v>
      </c>
      <c r="V114" s="105">
        <f>compopeinc!AL106</f>
        <v>2.0626233890652657E-2</v>
      </c>
      <c r="W114" s="105">
        <f>compopeinc!AM106</f>
        <v>1.8095828796504065E-2</v>
      </c>
      <c r="X114" s="105">
        <f>compopeinc!AN106</f>
        <v>4.8653877719651246E-2</v>
      </c>
      <c r="Y114" s="134">
        <f>compopeinc!AO106</f>
        <v>1.7669915307898732E-2</v>
      </c>
      <c r="Z114" s="1130"/>
      <c r="AA114" s="931"/>
      <c r="AB114" s="599">
        <f t="shared" si="9"/>
        <v>-2.2773747332394123E-8</v>
      </c>
      <c r="AC114" s="599">
        <f t="shared" si="10"/>
        <v>-6.1554601415991783E-9</v>
      </c>
      <c r="AD114" s="599">
        <f t="shared" si="8"/>
        <v>6.3737388700246811E-9</v>
      </c>
      <c r="AE114" s="1132"/>
    </row>
    <row r="115" spans="1:31" x14ac:dyDescent="0.2">
      <c r="A115" s="107">
        <v>2018</v>
      </c>
      <c r="B115" s="135">
        <f>compopeinc!R107</f>
        <v>0.45551949739456177</v>
      </c>
      <c r="C115" s="105">
        <f>compopeinc!S107</f>
        <v>7.7745005488395691E-2</v>
      </c>
      <c r="D115" s="105">
        <f>compopeinc!T107</f>
        <v>2.3213006090372801E-2</v>
      </c>
      <c r="E115" s="105">
        <f>compopeinc!U107</f>
        <v>3.0754622537642717E-2</v>
      </c>
      <c r="F115" s="105">
        <f>compopeinc!V107</f>
        <v>3.0484983697533607E-2</v>
      </c>
      <c r="G115" s="105">
        <f>compopeinc!W107</f>
        <v>9.001588961109519E-2</v>
      </c>
      <c r="H115" s="105">
        <f>compopeinc!X107</f>
        <v>0.17195728951315797</v>
      </c>
      <c r="I115" s="134">
        <f>compopeinc!Y107</f>
        <v>3.1348685089541306E-2</v>
      </c>
      <c r="J115" s="170">
        <f>compopeinc!Z107</f>
        <v>0.34489825367927551</v>
      </c>
      <c r="K115" s="105">
        <f>compopeinc!AA107</f>
        <v>7.1338474750518799E-2</v>
      </c>
      <c r="L115" s="105">
        <f>compopeinc!AB107</f>
        <v>2.2192440694198012E-2</v>
      </c>
      <c r="M115" s="105">
        <f>compopeinc!AC107</f>
        <v>2.2634743712842464E-2</v>
      </c>
      <c r="N115" s="105">
        <f>compopeinc!AD107</f>
        <v>2.8355035930871964E-2</v>
      </c>
      <c r="O115" s="105">
        <f>compopeinc!AE107</f>
        <v>5.8853831025771797E-2</v>
      </c>
      <c r="P115" s="105">
        <f>compopeinc!AF107</f>
        <v>0.11380217636083803</v>
      </c>
      <c r="Q115" s="105">
        <f>compopeinc!AG107</f>
        <v>2.7721561099536801E-2</v>
      </c>
      <c r="R115" s="106">
        <f>compopeinc!AH107</f>
        <v>0.18930986523628235</v>
      </c>
      <c r="S115" s="105">
        <f>compopeinc!AI107</f>
        <v>5.5201191455125809E-2</v>
      </c>
      <c r="T115" s="105">
        <f>compopeinc!AJ107</f>
        <v>1.7778275971068069E-2</v>
      </c>
      <c r="U115" s="105">
        <f>compopeinc!AK107</f>
        <v>1.0928432806394994E-2</v>
      </c>
      <c r="V115" s="105">
        <f>compopeinc!AL107</f>
        <v>2.1689627319574356E-2</v>
      </c>
      <c r="W115" s="105">
        <f>compopeinc!AM107</f>
        <v>1.8506600230466574E-2</v>
      </c>
      <c r="X115" s="105">
        <f>compopeinc!AN107</f>
        <v>4.7241307595591281E-2</v>
      </c>
      <c r="Y115" s="134">
        <f>compopeinc!AO107</f>
        <v>1.7964437803406976E-2</v>
      </c>
      <c r="Z115" s="1130"/>
      <c r="AA115" s="931"/>
      <c r="AB115" s="599">
        <f t="shared" si="9"/>
        <v>1.5366822481155396E-8</v>
      </c>
      <c r="AC115" s="599">
        <f t="shared" si="10"/>
        <v>-9.8953023552894592E-9</v>
      </c>
      <c r="AD115" s="599">
        <f t="shared" si="8"/>
        <v>-7.9453457146883011E-9</v>
      </c>
      <c r="AE115" s="1132"/>
    </row>
    <row r="116" spans="1:31" x14ac:dyDescent="0.2">
      <c r="A116" s="107">
        <v>2019</v>
      </c>
      <c r="B116" s="135">
        <f>compopeinc!R108</f>
        <v>0.45390507578849792</v>
      </c>
      <c r="C116" s="105">
        <f>compopeinc!S108</f>
        <v>7.6065301895141602E-2</v>
      </c>
      <c r="D116" s="105">
        <f>compopeinc!T108</f>
        <v>2.1834979415871203E-2</v>
      </c>
      <c r="E116" s="105">
        <f>compopeinc!U108</f>
        <v>3.1299923546612263E-2</v>
      </c>
      <c r="F116" s="105">
        <f>compopeinc!V108</f>
        <v>3.0349574983119965E-2</v>
      </c>
      <c r="G116" s="105">
        <f>compopeinc!W108</f>
        <v>8.8065937627106905E-2</v>
      </c>
      <c r="H116" s="105">
        <f>compopeinc!X108</f>
        <v>0.17463532610601662</v>
      </c>
      <c r="I116" s="134">
        <f>compopeinc!Y108</f>
        <v>3.1654021155173809E-2</v>
      </c>
      <c r="J116" s="170">
        <f>compopeinc!Z108</f>
        <v>0.34309351444244385</v>
      </c>
      <c r="K116" s="105">
        <f>compopeinc!AA108</f>
        <v>6.97484090924263E-2</v>
      </c>
      <c r="L116" s="105">
        <f>compopeinc!AB108</f>
        <v>2.1157020761165768E-2</v>
      </c>
      <c r="M116" s="105">
        <f>compopeinc!AC108</f>
        <v>2.309851860627532E-2</v>
      </c>
      <c r="N116" s="105">
        <f>compopeinc!AD108</f>
        <v>2.8180535882711411E-2</v>
      </c>
      <c r="O116" s="105">
        <f>compopeinc!AE108</f>
        <v>5.7500887662172318E-2</v>
      </c>
      <c r="P116" s="105">
        <f>compopeinc!AF108</f>
        <v>0.11546909759175193</v>
      </c>
      <c r="Q116" s="105">
        <f>compopeinc!AG108</f>
        <v>2.7939053751712919E-2</v>
      </c>
      <c r="R116" s="106">
        <f>compopeinc!AH108</f>
        <v>0.18734192848205566</v>
      </c>
      <c r="S116" s="105">
        <f>compopeinc!AI108</f>
        <v>5.3478207439184189E-2</v>
      </c>
      <c r="T116" s="105">
        <f>compopeinc!AJ108</f>
        <v>1.7168079881230369E-2</v>
      </c>
      <c r="U116" s="105">
        <f>compopeinc!AK108</f>
        <v>1.1150376521982253E-2</v>
      </c>
      <c r="V116" s="105">
        <f>compopeinc!AL108</f>
        <v>2.155446819961071E-2</v>
      </c>
      <c r="W116" s="105">
        <f>compopeinc!AM108</f>
        <v>1.7980691394768655E-2</v>
      </c>
      <c r="X116" s="105">
        <f>compopeinc!AN108</f>
        <v>4.7921551202532393E-2</v>
      </c>
      <c r="Y116" s="134">
        <f>compopeinc!AO108</f>
        <v>1.8088556549403324E-2</v>
      </c>
      <c r="AB116" s="599">
        <f t="shared" ref="AB116" si="11">B116-SUM(C116:I116)</f>
        <v>1.1059455573558807E-8</v>
      </c>
      <c r="AC116" s="599">
        <f t="shared" ref="AC116" si="12">J116-SUM(K116:Q116)</f>
        <v>-8.9057721197605133E-9</v>
      </c>
      <c r="AD116" s="599">
        <f t="shared" ref="AD116" si="13">R116-SUM(S116:Y116)</f>
        <v>-2.7066562324762344E-9</v>
      </c>
      <c r="AE116" s="1132"/>
    </row>
    <row r="117" spans="1:31" x14ac:dyDescent="0.2">
      <c r="A117" s="107">
        <v>2020</v>
      </c>
      <c r="B117" s="135"/>
      <c r="C117" s="105"/>
      <c r="D117" s="105"/>
      <c r="E117" s="105"/>
      <c r="F117" s="105"/>
      <c r="G117" s="105"/>
      <c r="H117" s="105"/>
      <c r="I117" s="134"/>
      <c r="J117" s="170"/>
      <c r="K117" s="105"/>
      <c r="L117" s="105"/>
      <c r="M117" s="105"/>
      <c r="N117" s="105"/>
      <c r="O117" s="105"/>
      <c r="P117" s="105"/>
      <c r="Q117" s="105"/>
      <c r="R117" s="106"/>
      <c r="S117" s="105"/>
      <c r="T117" s="105"/>
      <c r="U117" s="105"/>
      <c r="V117" s="105"/>
      <c r="W117" s="105"/>
      <c r="X117" s="105"/>
      <c r="Y117" s="134"/>
      <c r="AB117" s="599"/>
      <c r="AC117" s="599"/>
      <c r="AD117" s="599"/>
    </row>
    <row r="118" spans="1:31" ht="17" thickBot="1" x14ac:dyDescent="0.25">
      <c r="A118" s="104"/>
      <c r="B118" s="465"/>
      <c r="C118" s="103"/>
      <c r="D118" s="103"/>
      <c r="E118" s="103"/>
      <c r="F118" s="103"/>
      <c r="G118" s="103"/>
      <c r="H118" s="103"/>
      <c r="I118" s="227"/>
      <c r="J118" s="103"/>
      <c r="K118" s="103"/>
      <c r="L118" s="103"/>
      <c r="M118" s="103"/>
      <c r="N118" s="103"/>
      <c r="O118" s="103"/>
      <c r="P118" s="103"/>
      <c r="Q118" s="103"/>
      <c r="R118" s="103"/>
      <c r="S118" s="103"/>
      <c r="T118" s="103"/>
      <c r="U118" s="103"/>
      <c r="V118" s="103"/>
      <c r="W118" s="103"/>
      <c r="X118" s="103"/>
      <c r="Y118" s="227"/>
    </row>
    <row r="119" spans="1:31" ht="17" thickTop="1" x14ac:dyDescent="0.2"/>
  </sheetData>
  <mergeCells count="3">
    <mergeCell ref="A4:Y4"/>
    <mergeCell ref="B7:Y7"/>
    <mergeCell ref="B8:X8"/>
  </mergeCells>
  <hyperlinks>
    <hyperlink ref="A1" location="Index!A1" display="Back to index" xr:uid="{00000000-0004-0000-1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6" tint="0.39997558519241921"/>
  </sheetPr>
  <dimension ref="A1:AD119"/>
  <sheetViews>
    <sheetView workbookViewId="0">
      <pane xSplit="1" ySplit="9" topLeftCell="B20" activePane="bottomRight" state="frozen"/>
      <selection activeCell="D32" sqref="D32"/>
      <selection pane="topRight" activeCell="D32" sqref="D32"/>
      <selection pane="bottomLeft" activeCell="D32" sqref="D32"/>
      <selection pane="bottomRight" activeCell="A4" sqref="A4:Y4"/>
    </sheetView>
  </sheetViews>
  <sheetFormatPr baseColWidth="10" defaultColWidth="10.83203125" defaultRowHeight="16" x14ac:dyDescent="0.2"/>
  <cols>
    <col min="1" max="1" width="12.6640625" style="102" bestFit="1" customWidth="1"/>
    <col min="2" max="24" width="10.83203125" style="102" customWidth="1"/>
    <col min="25" max="16384" width="10.83203125" style="102"/>
  </cols>
  <sheetData>
    <row r="1" spans="1:30" x14ac:dyDescent="0.2">
      <c r="A1" s="52" t="s">
        <v>37</v>
      </c>
    </row>
    <row r="3" spans="1:30" ht="17" thickBot="1" x14ac:dyDescent="0.25"/>
    <row r="4" spans="1:30" s="130" customFormat="1" ht="25" customHeight="1" thickTop="1" x14ac:dyDescent="0.2">
      <c r="A4" s="1377" t="s">
        <v>232</v>
      </c>
      <c r="B4" s="1378"/>
      <c r="C4" s="1378"/>
      <c r="D4" s="1378"/>
      <c r="E4" s="1378"/>
      <c r="F4" s="1378"/>
      <c r="G4" s="1378"/>
      <c r="H4" s="1378"/>
      <c r="I4" s="1378"/>
      <c r="J4" s="1378"/>
      <c r="K4" s="1378"/>
      <c r="L4" s="1378"/>
      <c r="M4" s="1378"/>
      <c r="N4" s="1378"/>
      <c r="O4" s="1378"/>
      <c r="P4" s="1378"/>
      <c r="Q4" s="1378"/>
      <c r="R4" s="1378"/>
      <c r="S4" s="1378"/>
      <c r="T4" s="1378"/>
      <c r="U4" s="1378"/>
      <c r="V4" s="1378"/>
      <c r="W4" s="1378"/>
      <c r="X4" s="1378"/>
      <c r="Y4" s="1379"/>
    </row>
    <row r="5" spans="1:30" s="131" customFormat="1" x14ac:dyDescent="0.2">
      <c r="A5" s="129"/>
      <c r="B5" s="128"/>
      <c r="C5" s="128"/>
      <c r="D5" s="128"/>
      <c r="E5" s="128"/>
      <c r="F5" s="128"/>
      <c r="G5" s="128"/>
      <c r="H5" s="128"/>
      <c r="I5" s="128"/>
      <c r="J5" s="128"/>
      <c r="K5" s="128"/>
      <c r="L5" s="128"/>
      <c r="M5" s="128"/>
      <c r="N5" s="128"/>
      <c r="O5" s="128"/>
      <c r="P5" s="128"/>
      <c r="Q5" s="128"/>
      <c r="R5" s="128"/>
      <c r="S5" s="128"/>
      <c r="T5" s="128"/>
      <c r="U5" s="128"/>
      <c r="V5" s="128"/>
      <c r="W5" s="128"/>
      <c r="X5" s="128"/>
      <c r="Y5" s="168"/>
    </row>
    <row r="6" spans="1:30" s="131" customFormat="1" x14ac:dyDescent="0.2">
      <c r="A6" s="124"/>
      <c r="B6" s="127" t="s">
        <v>36</v>
      </c>
      <c r="C6" s="127" t="s">
        <v>35</v>
      </c>
      <c r="D6" s="127" t="s">
        <v>34</v>
      </c>
      <c r="E6" s="127" t="s">
        <v>33</v>
      </c>
      <c r="F6" s="127" t="s">
        <v>32</v>
      </c>
      <c r="G6" s="127" t="s">
        <v>31</v>
      </c>
      <c r="H6" s="127" t="s">
        <v>30</v>
      </c>
      <c r="I6" s="167" t="s">
        <v>29</v>
      </c>
      <c r="J6" s="181" t="s">
        <v>28</v>
      </c>
      <c r="K6" s="127" t="s">
        <v>27</v>
      </c>
      <c r="L6" s="127" t="s">
        <v>26</v>
      </c>
      <c r="M6" s="166" t="s">
        <v>25</v>
      </c>
      <c r="N6" s="127" t="s">
        <v>24</v>
      </c>
      <c r="O6" s="127" t="s">
        <v>23</v>
      </c>
      <c r="P6" s="127" t="s">
        <v>22</v>
      </c>
      <c r="Q6" s="127" t="s">
        <v>55</v>
      </c>
      <c r="R6" s="196" t="s">
        <v>54</v>
      </c>
      <c r="S6" s="196" t="s">
        <v>53</v>
      </c>
      <c r="T6" s="196" t="s">
        <v>52</v>
      </c>
      <c r="U6" s="127" t="s">
        <v>51</v>
      </c>
      <c r="V6" s="127" t="s">
        <v>50</v>
      </c>
      <c r="W6" s="196" t="s">
        <v>49</v>
      </c>
      <c r="X6" s="195" t="s">
        <v>48</v>
      </c>
      <c r="Y6" s="194" t="s">
        <v>47</v>
      </c>
    </row>
    <row r="7" spans="1:30" s="131" customFormat="1" ht="31" customHeight="1" x14ac:dyDescent="0.2">
      <c r="A7" s="124"/>
      <c r="B7" s="1382" t="s">
        <v>864</v>
      </c>
      <c r="C7" s="1382"/>
      <c r="D7" s="1382"/>
      <c r="E7" s="1382"/>
      <c r="F7" s="1382"/>
      <c r="G7" s="1382"/>
      <c r="H7" s="1382"/>
      <c r="I7" s="1382"/>
      <c r="J7" s="1382"/>
      <c r="K7" s="1382"/>
      <c r="L7" s="1382"/>
      <c r="M7" s="1382"/>
      <c r="N7" s="1382"/>
      <c r="O7" s="1382"/>
      <c r="P7" s="1382"/>
      <c r="Q7" s="1382"/>
      <c r="R7" s="1382"/>
      <c r="S7" s="1382"/>
      <c r="T7" s="1382"/>
      <c r="U7" s="1382"/>
      <c r="V7" s="1382"/>
      <c r="W7" s="1382"/>
      <c r="X7" s="1382"/>
      <c r="Y7" s="1383"/>
    </row>
    <row r="8" spans="1:30" s="179" customFormat="1" ht="20" customHeight="1" x14ac:dyDescent="0.2">
      <c r="A8" s="126"/>
      <c r="B8" s="1381" t="s">
        <v>46</v>
      </c>
      <c r="C8" s="1381"/>
      <c r="D8" s="1381"/>
      <c r="E8" s="1381"/>
      <c r="F8" s="1381"/>
      <c r="G8" s="1381"/>
      <c r="H8" s="1381"/>
      <c r="I8" s="1381"/>
      <c r="J8" s="1381"/>
      <c r="K8" s="1381"/>
      <c r="L8" s="1381"/>
      <c r="M8" s="1381"/>
      <c r="N8" s="1381"/>
      <c r="O8" s="1381"/>
      <c r="P8" s="1381"/>
      <c r="Q8" s="1381"/>
      <c r="R8" s="1381"/>
      <c r="S8" s="1381"/>
      <c r="T8" s="1381"/>
      <c r="U8" s="1381"/>
      <c r="V8" s="1381"/>
      <c r="W8" s="1381"/>
      <c r="X8" s="1381"/>
      <c r="Y8" s="1384"/>
    </row>
    <row r="9" spans="1:30" ht="69" thickBot="1" x14ac:dyDescent="0.25">
      <c r="A9" s="124"/>
      <c r="B9" s="123" t="s">
        <v>45</v>
      </c>
      <c r="C9" s="409" t="s">
        <v>101</v>
      </c>
      <c r="D9" s="407" t="s">
        <v>43</v>
      </c>
      <c r="E9" s="409" t="s">
        <v>102</v>
      </c>
      <c r="F9" s="407" t="s">
        <v>42</v>
      </c>
      <c r="G9" s="588" t="s">
        <v>248</v>
      </c>
      <c r="H9" s="407" t="s">
        <v>41</v>
      </c>
      <c r="I9" s="407" t="s">
        <v>40</v>
      </c>
      <c r="J9" s="123" t="s">
        <v>10</v>
      </c>
      <c r="K9" s="409" t="s">
        <v>101</v>
      </c>
      <c r="L9" s="407" t="s">
        <v>43</v>
      </c>
      <c r="M9" s="409" t="s">
        <v>102</v>
      </c>
      <c r="N9" s="407" t="s">
        <v>42</v>
      </c>
      <c r="O9" s="588" t="s">
        <v>248</v>
      </c>
      <c r="P9" s="407" t="s">
        <v>41</v>
      </c>
      <c r="Q9" s="407" t="s">
        <v>40</v>
      </c>
      <c r="R9" s="123" t="s">
        <v>9</v>
      </c>
      <c r="S9" s="409" t="s">
        <v>101</v>
      </c>
      <c r="T9" s="407" t="s">
        <v>43</v>
      </c>
      <c r="U9" s="409" t="s">
        <v>102</v>
      </c>
      <c r="V9" s="407" t="s">
        <v>42</v>
      </c>
      <c r="W9" s="588" t="s">
        <v>248</v>
      </c>
      <c r="X9" s="407" t="s">
        <v>41</v>
      </c>
      <c r="Y9" s="162" t="s">
        <v>40</v>
      </c>
      <c r="AB9" s="598" t="s">
        <v>440</v>
      </c>
      <c r="AC9" s="598"/>
      <c r="AD9" s="598"/>
    </row>
    <row r="10" spans="1:30" x14ac:dyDescent="0.2">
      <c r="A10" s="115">
        <v>1913</v>
      </c>
      <c r="B10" s="178">
        <f>compopeinc!AP2</f>
        <v>0.17405682786462587</v>
      </c>
      <c r="C10" s="121">
        <f>compopeinc!AQ2</f>
        <v>6.5048913724705948E-2</v>
      </c>
      <c r="D10" s="121">
        <f>compopeinc!AR2</f>
        <v>1.7288106627272724E-2</v>
      </c>
      <c r="E10" s="121">
        <f>compopeinc!AS2</f>
        <v>1.2269821756283154E-2</v>
      </c>
      <c r="F10" s="121">
        <f>compopeinc!AT2</f>
        <v>2.2065584601491713E-2</v>
      </c>
      <c r="G10" s="121">
        <f>compopeinc!AU2</f>
        <v>5.7079063724188659E-4</v>
      </c>
      <c r="H10" s="121">
        <f>compopeinc!AV2</f>
        <v>1.3133295770354705E-2</v>
      </c>
      <c r="I10" s="193">
        <f>compopeinc!AW2</f>
        <v>4.3680314747275698E-2</v>
      </c>
      <c r="J10" s="178">
        <f>compopeinc!AX2</f>
        <v>9.228303270579899E-2</v>
      </c>
      <c r="K10" s="121">
        <f>compopeinc!AY2</f>
        <v>3.8007373640249198E-2</v>
      </c>
      <c r="L10" s="121">
        <f>compopeinc!AZ2</f>
        <v>1.0182812589834184E-2</v>
      </c>
      <c r="M10" s="121">
        <f>compopeinc!BA2</f>
        <v>5.4131977493405009E-3</v>
      </c>
      <c r="N10" s="121">
        <f>compopeinc!BB2</f>
        <v>1.153005911521872E-2</v>
      </c>
      <c r="O10" s="121">
        <f>compopeinc!BC2</f>
        <v>1.8983398937858295E-4</v>
      </c>
      <c r="P10" s="121">
        <f>compopeinc!BD2</f>
        <v>5.1335467215336446E-3</v>
      </c>
      <c r="Q10" s="193">
        <f>compopeinc!BE2</f>
        <v>2.1826208900244157E-2</v>
      </c>
      <c r="R10" s="192">
        <f>compopeinc!BF2</f>
        <v>3.1715115488629771E-2</v>
      </c>
      <c r="S10" s="121">
        <f>compopeinc!BG2</f>
        <v>1.6798614713249588E-2</v>
      </c>
      <c r="T10" s="121">
        <f>compopeinc!BH2</f>
        <v>3.1197091498664183E-3</v>
      </c>
      <c r="U10" s="121">
        <f>compopeinc!BI2</f>
        <v>1.2927237431874944E-3</v>
      </c>
      <c r="V10" s="121">
        <f>compopeinc!BJ2</f>
        <v>3.4361198384074364E-3</v>
      </c>
      <c r="W10" s="121">
        <f>compopeinc!BK2</f>
        <v>2.8088229776142536E-5</v>
      </c>
      <c r="X10" s="121">
        <f>compopeinc!BL2</f>
        <v>8.6529615210923752E-4</v>
      </c>
      <c r="Y10" s="177">
        <f>compopeinc!BM2</f>
        <v>6.1745636620334481E-3</v>
      </c>
      <c r="AA10" s="212"/>
      <c r="AB10" s="599">
        <f>B10-SUM(C10:I10)</f>
        <v>0</v>
      </c>
      <c r="AC10" s="599">
        <f>J10-SUM(K10:Q10)</f>
        <v>0</v>
      </c>
      <c r="AD10" s="599">
        <f>R10-SUM(S10:Y10)</f>
        <v>0</v>
      </c>
    </row>
    <row r="11" spans="1:30" x14ac:dyDescent="0.2">
      <c r="A11" s="115">
        <v>1914</v>
      </c>
      <c r="B11" s="106">
        <f>compopeinc!AP3</f>
        <v>0.17929103092270871</v>
      </c>
      <c r="C11" s="114">
        <f>compopeinc!AQ3</f>
        <v>6.4332874113407296E-2</v>
      </c>
      <c r="D11" s="114">
        <f>compopeinc!AR3</f>
        <v>1.8773207645189388E-2</v>
      </c>
      <c r="E11" s="114">
        <f>compopeinc!AS3</f>
        <v>1.3193536433590947E-2</v>
      </c>
      <c r="F11" s="114">
        <f>compopeinc!AT3</f>
        <v>2.3826025090410364E-2</v>
      </c>
      <c r="G11" s="114">
        <f>compopeinc!AU3</f>
        <v>5.8394363696102241E-4</v>
      </c>
      <c r="H11" s="114">
        <f>compopeinc!AV3</f>
        <v>1.3069566057330425E-2</v>
      </c>
      <c r="I11" s="187">
        <f>compopeinc!AW3</f>
        <v>4.5511877945819255E-2</v>
      </c>
      <c r="J11" s="106">
        <f>compopeinc!AX3</f>
        <v>9.3588954750575437E-2</v>
      </c>
      <c r="K11" s="114">
        <f>compopeinc!AY3</f>
        <v>3.7588999473956081E-2</v>
      </c>
      <c r="L11" s="114">
        <f>compopeinc!AZ3</f>
        <v>1.0826396369343032E-2</v>
      </c>
      <c r="M11" s="114">
        <f>compopeinc!BA3</f>
        <v>5.6901357642545163E-3</v>
      </c>
      <c r="N11" s="114">
        <f>compopeinc!BB3</f>
        <v>1.2198007855815077E-2</v>
      </c>
      <c r="O11" s="114">
        <f>compopeinc!BC3</f>
        <v>1.9029765434205561E-4</v>
      </c>
      <c r="P11" s="114">
        <f>compopeinc!BD3</f>
        <v>4.9269878385293517E-3</v>
      </c>
      <c r="Q11" s="187">
        <f>compopeinc!BE3</f>
        <v>2.2168129794335318E-2</v>
      </c>
      <c r="R11" s="186">
        <f>compopeinc!BF3</f>
        <v>3.4594472884288539E-2</v>
      </c>
      <c r="S11" s="114">
        <f>compopeinc!BG3</f>
        <v>1.9269253857777727E-2</v>
      </c>
      <c r="T11" s="114">
        <f>compopeinc!BH3</f>
        <v>3.2976901542777527E-3</v>
      </c>
      <c r="U11" s="114">
        <f>compopeinc!BI3</f>
        <v>1.3442886746442072E-3</v>
      </c>
      <c r="V11" s="114">
        <f>compopeinc!BJ3</f>
        <v>3.61330123936938E-3</v>
      </c>
      <c r="W11" s="114">
        <f>compopeinc!BK3</f>
        <v>2.801021775000338E-5</v>
      </c>
      <c r="X11" s="114">
        <f>compopeinc!BL3</f>
        <v>8.2039964476785139E-4</v>
      </c>
      <c r="Y11" s="154">
        <f>compopeinc!BM3</f>
        <v>6.2215290957016193E-3</v>
      </c>
      <c r="AA11" s="212"/>
      <c r="AB11" s="599">
        <f t="shared" ref="AB11:AB74" si="0">B11-SUM(C11:I11)</f>
        <v>0</v>
      </c>
      <c r="AC11" s="599">
        <f t="shared" ref="AC11:AC74" si="1">J11-SUM(K11:Q11)</f>
        <v>0</v>
      </c>
      <c r="AD11" s="599">
        <f t="shared" ref="AD11:AD74" si="2">R11-SUM(S11:Y11)</f>
        <v>0</v>
      </c>
    </row>
    <row r="12" spans="1:30" x14ac:dyDescent="0.2">
      <c r="A12" s="115">
        <v>1915</v>
      </c>
      <c r="B12" s="106">
        <f>compopeinc!AP4</f>
        <v>0.17406674018159135</v>
      </c>
      <c r="C12" s="114">
        <f>compopeinc!AQ4</f>
        <v>6.4685290605372578E-2</v>
      </c>
      <c r="D12" s="114">
        <f>compopeinc!AR4</f>
        <v>1.7861562821399946E-2</v>
      </c>
      <c r="E12" s="114">
        <f>compopeinc!AS4</f>
        <v>1.2955407742088237E-2</v>
      </c>
      <c r="F12" s="114">
        <f>compopeinc!AT4</f>
        <v>2.2632392142307136E-2</v>
      </c>
      <c r="G12" s="114">
        <f>compopeinc!AU4</f>
        <v>5.7822421548399719E-4</v>
      </c>
      <c r="H12" s="114">
        <f>compopeinc!AV4</f>
        <v>1.2602347487280561E-2</v>
      </c>
      <c r="I12" s="187">
        <f>compopeinc!AW4</f>
        <v>4.2751515167658877E-2</v>
      </c>
      <c r="J12" s="106">
        <f>compopeinc!AX4</f>
        <v>9.6740589301638771E-2</v>
      </c>
      <c r="K12" s="114">
        <f>compopeinc!AY4</f>
        <v>3.7794912601787807E-2</v>
      </c>
      <c r="L12" s="114">
        <f>compopeinc!AZ4</f>
        <v>1.1313335501365717E-2</v>
      </c>
      <c r="M12" s="114">
        <f>compopeinc!BA4</f>
        <v>6.1384982133715774E-3</v>
      </c>
      <c r="N12" s="114">
        <f>compopeinc!BB4</f>
        <v>1.2616633238466951E-2</v>
      </c>
      <c r="O12" s="114">
        <f>compopeinc!BC4</f>
        <v>2.0682184934158376E-4</v>
      </c>
      <c r="P12" s="114">
        <f>compopeinc!BD4</f>
        <v>5.4924538154728217E-3</v>
      </c>
      <c r="Q12" s="187">
        <f>compopeinc!BE4</f>
        <v>2.3177934081832309E-2</v>
      </c>
      <c r="R12" s="186">
        <f>compopeinc!BF4</f>
        <v>4.28270227087727E-2</v>
      </c>
      <c r="S12" s="114">
        <f>compopeinc!BG4</f>
        <v>1.9031948910779892E-2</v>
      </c>
      <c r="T12" s="114">
        <f>compopeinc!BH4</f>
        <v>5.0722963360833821E-3</v>
      </c>
      <c r="U12" s="114">
        <f>compopeinc!BI4</f>
        <v>2.2259152406277774E-3</v>
      </c>
      <c r="V12" s="114">
        <f>compopeinc!BJ4</f>
        <v>5.1649142869932664E-3</v>
      </c>
      <c r="W12" s="114">
        <f>compopeinc!BK4</f>
        <v>4.7305543405356088E-5</v>
      </c>
      <c r="X12" s="114">
        <f>compopeinc!BL4</f>
        <v>1.5525317982876881E-3</v>
      </c>
      <c r="Y12" s="154">
        <f>compopeinc!BM4</f>
        <v>9.7321105925953309E-3</v>
      </c>
      <c r="AA12" s="212"/>
      <c r="AB12" s="599">
        <f t="shared" si="0"/>
        <v>0</v>
      </c>
      <c r="AC12" s="599">
        <f t="shared" si="1"/>
        <v>0</v>
      </c>
      <c r="AD12" s="599">
        <f t="shared" si="2"/>
        <v>0</v>
      </c>
    </row>
    <row r="13" spans="1:30" x14ac:dyDescent="0.2">
      <c r="A13" s="115">
        <v>1916</v>
      </c>
      <c r="B13" s="106">
        <f>compopeinc!AP5</f>
        <v>0.18037432661037864</v>
      </c>
      <c r="C13" s="105">
        <f>compopeinc!AQ5</f>
        <v>6.9637057700500132E-2</v>
      </c>
      <c r="D13" s="105">
        <f>compopeinc!AR5</f>
        <v>1.8010420682187549E-2</v>
      </c>
      <c r="E13" s="105">
        <f>compopeinc!AS5</f>
        <v>1.3672625769608746E-2</v>
      </c>
      <c r="F13" s="105">
        <f>compopeinc!AT5</f>
        <v>2.1501904631526392E-2</v>
      </c>
      <c r="G13" s="105">
        <f>compopeinc!AU5</f>
        <v>5.611785767506755E-4</v>
      </c>
      <c r="H13" s="105">
        <f>compopeinc!AV5</f>
        <v>1.466490126222489E-2</v>
      </c>
      <c r="I13" s="183">
        <f>compopeinc!AW5</f>
        <v>4.2326237987580263E-2</v>
      </c>
      <c r="J13" s="106">
        <f>compopeinc!AX5</f>
        <v>0.11395761067356429</v>
      </c>
      <c r="K13" s="105">
        <f>compopeinc!AY5</f>
        <v>5.4414874199551988E-2</v>
      </c>
      <c r="L13" s="105">
        <f>compopeinc!AZ5</f>
        <v>1.1437163909368166E-2</v>
      </c>
      <c r="M13" s="105">
        <f>compopeinc!BA5</f>
        <v>6.5737499002179742E-3</v>
      </c>
      <c r="N13" s="105">
        <f>compopeinc!BB5</f>
        <v>1.2015106232130868E-2</v>
      </c>
      <c r="O13" s="105">
        <f>compopeinc!BC5</f>
        <v>2.0067892393580499E-4</v>
      </c>
      <c r="P13" s="105">
        <f>compopeinc!BD5</f>
        <v>6.29998840088636E-3</v>
      </c>
      <c r="Q13" s="183">
        <f>compopeinc!BE5</f>
        <v>2.3016049107473121E-2</v>
      </c>
      <c r="R13" s="186">
        <f>compopeinc!BF5</f>
        <v>4.9522267616946461E-2</v>
      </c>
      <c r="S13" s="114">
        <f>compopeinc!BG5</f>
        <v>2.6907438887893431E-2</v>
      </c>
      <c r="T13" s="114">
        <f>compopeinc!BH5</f>
        <v>4.8701856943112144E-3</v>
      </c>
      <c r="U13" s="114">
        <f>compopeinc!BI5</f>
        <v>2.2832991773773072E-3</v>
      </c>
      <c r="V13" s="114">
        <f>compopeinc!BJ5</f>
        <v>4.6844474094944674E-3</v>
      </c>
      <c r="W13" s="114">
        <f>compopeinc!BK5</f>
        <v>4.3094674718850077E-5</v>
      </c>
      <c r="X13" s="114">
        <f>compopeinc!BL5</f>
        <v>1.6428346261578421E-3</v>
      </c>
      <c r="Y13" s="154">
        <f>compopeinc!BM5</f>
        <v>9.0909671469933482E-3</v>
      </c>
      <c r="AA13" s="212"/>
      <c r="AB13" s="599">
        <f t="shared" si="0"/>
        <v>0</v>
      </c>
      <c r="AC13" s="599">
        <f t="shared" si="1"/>
        <v>0</v>
      </c>
      <c r="AD13" s="599">
        <f t="shared" si="2"/>
        <v>0</v>
      </c>
    </row>
    <row r="14" spans="1:30" x14ac:dyDescent="0.2">
      <c r="A14" s="115">
        <v>1917</v>
      </c>
      <c r="B14" s="106">
        <f>compopeinc!AP6</f>
        <v>0.17424705909047411</v>
      </c>
      <c r="C14" s="114">
        <f>compopeinc!AQ6</f>
        <v>8.6783469494969817E-2</v>
      </c>
      <c r="D14" s="114">
        <f>compopeinc!AR6</f>
        <v>2.0836742553413175E-2</v>
      </c>
      <c r="E14" s="114">
        <f>compopeinc!AS6</f>
        <v>9.9039488247170682E-3</v>
      </c>
      <c r="F14" s="114">
        <f>compopeinc!AT6</f>
        <v>1.3905451904889598E-2</v>
      </c>
      <c r="G14" s="114">
        <f>compopeinc!AU6</f>
        <v>6.0220209725924594E-4</v>
      </c>
      <c r="H14" s="114">
        <f>compopeinc!AV6</f>
        <v>1.8209180788594594E-2</v>
      </c>
      <c r="I14" s="187">
        <f>compopeinc!AW6</f>
        <v>2.4006063426630628E-2</v>
      </c>
      <c r="J14" s="106">
        <f>compopeinc!AX6</f>
        <v>0.1025856740558214</v>
      </c>
      <c r="K14" s="114">
        <f>compopeinc!AY6</f>
        <v>5.9303404778252321E-2</v>
      </c>
      <c r="L14" s="114">
        <f>compopeinc!AZ6</f>
        <v>1.3150298238751334E-2</v>
      </c>
      <c r="M14" s="114">
        <f>compopeinc!BA6</f>
        <v>3.9884548231524253E-3</v>
      </c>
      <c r="N14" s="114">
        <f>compopeinc!BB6</f>
        <v>6.8431537748976342E-3</v>
      </c>
      <c r="O14" s="114">
        <f>compopeinc!BC6</f>
        <v>2.3001207822906042E-4</v>
      </c>
      <c r="P14" s="114">
        <f>compopeinc!BD6</f>
        <v>8.2469610898351486E-3</v>
      </c>
      <c r="Q14" s="187">
        <f>compopeinc!BE6</f>
        <v>1.0823389272703463E-2</v>
      </c>
      <c r="R14" s="186">
        <f>compopeinc!BF6</f>
        <v>3.9506751492006748E-2</v>
      </c>
      <c r="S14" s="114">
        <f>compopeinc!BG6</f>
        <v>2.4381316005339351E-2</v>
      </c>
      <c r="T14" s="114">
        <f>compopeinc!BH6</f>
        <v>5.716493613187117E-3</v>
      </c>
      <c r="U14" s="114">
        <f>compopeinc!BI6</f>
        <v>1.0546859767655464E-3</v>
      </c>
      <c r="V14" s="114">
        <f>compopeinc!BJ6</f>
        <v>2.4769056169005473E-3</v>
      </c>
      <c r="W14" s="114">
        <f>compopeinc!BK6</f>
        <v>4.4170320874928853E-5</v>
      </c>
      <c r="X14" s="114">
        <f>compopeinc!BL6</f>
        <v>1.8259973272258317E-3</v>
      </c>
      <c r="Y14" s="154">
        <f>compopeinc!BM6</f>
        <v>4.0071826317134192E-3</v>
      </c>
      <c r="AA14" s="212"/>
      <c r="AB14" s="599">
        <f t="shared" si="0"/>
        <v>0</v>
      </c>
      <c r="AC14" s="599">
        <f t="shared" si="1"/>
        <v>0</v>
      </c>
      <c r="AD14" s="599">
        <f t="shared" si="2"/>
        <v>0</v>
      </c>
    </row>
    <row r="15" spans="1:30" x14ac:dyDescent="0.2">
      <c r="A15" s="115">
        <v>1918</v>
      </c>
      <c r="B15" s="106">
        <f>compopeinc!AP7</f>
        <v>0.15486872616835731</v>
      </c>
      <c r="C15" s="114">
        <f>compopeinc!AQ7</f>
        <v>6.9759657458436861E-2</v>
      </c>
      <c r="D15" s="114">
        <f>compopeinc!AR7</f>
        <v>1.8666114825437244E-2</v>
      </c>
      <c r="E15" s="114">
        <f>compopeinc!AS7</f>
        <v>8.3806390532293572E-3</v>
      </c>
      <c r="F15" s="114">
        <f>compopeinc!AT7</f>
        <v>1.3697975251219746E-2</v>
      </c>
      <c r="G15" s="114">
        <f>compopeinc!AU7</f>
        <v>5.7404245079591772E-4</v>
      </c>
      <c r="H15" s="114">
        <f>compopeinc!AV7</f>
        <v>1.9456071546611532E-2</v>
      </c>
      <c r="I15" s="187">
        <f>compopeinc!AW7</f>
        <v>2.4334225582626663E-2</v>
      </c>
      <c r="J15" s="106">
        <f>compopeinc!AX7</f>
        <v>8.4078115501628164E-2</v>
      </c>
      <c r="K15" s="114">
        <f>compopeinc!AY7</f>
        <v>4.2700732428860182E-2</v>
      </c>
      <c r="L15" s="114">
        <f>compopeinc!AZ7</f>
        <v>1.1252099449479655E-2</v>
      </c>
      <c r="M15" s="114">
        <f>compopeinc!BA7</f>
        <v>3.0572000797978896E-3</v>
      </c>
      <c r="N15" s="114">
        <f>compopeinc!BB7</f>
        <v>6.9053104098848262E-3</v>
      </c>
      <c r="O15" s="114">
        <f>compopeinc!BC7</f>
        <v>2.125148490040783E-4</v>
      </c>
      <c r="P15" s="114">
        <f>compopeinc!BD7</f>
        <v>8.5185980516658474E-3</v>
      </c>
      <c r="Q15" s="187">
        <f>compopeinc!BE7</f>
        <v>1.1431660232935693E-2</v>
      </c>
      <c r="R15" s="186">
        <f>compopeinc!BF7</f>
        <v>2.88773730001806E-2</v>
      </c>
      <c r="S15" s="114">
        <f>compopeinc!BG7</f>
        <v>1.4554623240264821E-2</v>
      </c>
      <c r="T15" s="114">
        <f>compopeinc!BH7</f>
        <v>4.6114076917729953E-3</v>
      </c>
      <c r="U15" s="114">
        <f>compopeinc!BI7</f>
        <v>7.432979729260922E-4</v>
      </c>
      <c r="V15" s="114">
        <f>compopeinc!BJ7</f>
        <v>2.6779130785850617E-3</v>
      </c>
      <c r="W15" s="114">
        <f>compopeinc!BK7</f>
        <v>3.5117876826224423E-5</v>
      </c>
      <c r="X15" s="114">
        <f>compopeinc!BL7</f>
        <v>1.6276700504554509E-3</v>
      </c>
      <c r="Y15" s="154">
        <f>compopeinc!BM7</f>
        <v>4.627343089349957E-3</v>
      </c>
      <c r="AA15" s="212"/>
      <c r="AB15" s="599">
        <f t="shared" si="0"/>
        <v>0</v>
      </c>
      <c r="AC15" s="599">
        <f t="shared" si="1"/>
        <v>0</v>
      </c>
      <c r="AD15" s="599">
        <f t="shared" si="2"/>
        <v>0</v>
      </c>
    </row>
    <row r="16" spans="1:30" x14ac:dyDescent="0.2">
      <c r="A16" s="120">
        <v>1919</v>
      </c>
      <c r="B16" s="109">
        <f>compopeinc!AP8</f>
        <v>0.16892702971576457</v>
      </c>
      <c r="C16" s="116">
        <f>compopeinc!AQ8</f>
        <v>7.0439843327030738E-2</v>
      </c>
      <c r="D16" s="116">
        <f>compopeinc!AR8</f>
        <v>2.3485651371195522E-2</v>
      </c>
      <c r="E16" s="116">
        <f>compopeinc!AS8</f>
        <v>8.7142265449629171E-3</v>
      </c>
      <c r="F16" s="116">
        <f>compopeinc!AT8</f>
        <v>1.6330438168412842E-2</v>
      </c>
      <c r="G16" s="116">
        <f>compopeinc!AU8</f>
        <v>6.0118035473146934E-4</v>
      </c>
      <c r="H16" s="116">
        <f>compopeinc!AV8</f>
        <v>1.8068344725248604E-2</v>
      </c>
      <c r="I16" s="189">
        <f>compopeinc!AW8</f>
        <v>3.1287345224182479E-2</v>
      </c>
      <c r="J16" s="109">
        <f>compopeinc!AX8</f>
        <v>8.9293418378540532E-2</v>
      </c>
      <c r="K16" s="116">
        <f>compopeinc!AY8</f>
        <v>4.0392509035561269E-2</v>
      </c>
      <c r="L16" s="116">
        <f>compopeinc!AZ8</f>
        <v>1.3535675242673561E-2</v>
      </c>
      <c r="M16" s="116">
        <f>compopeinc!BA8</f>
        <v>3.3708465331158681E-3</v>
      </c>
      <c r="N16" s="116">
        <f>compopeinc!BB8</f>
        <v>8.6031706515114544E-3</v>
      </c>
      <c r="O16" s="116">
        <f>compopeinc!BC8</f>
        <v>2.1295056905150492E-4</v>
      </c>
      <c r="P16" s="116">
        <f>compopeinc!BD8</f>
        <v>7.4435037314096123E-3</v>
      </c>
      <c r="Q16" s="189">
        <f>compopeinc!BE8</f>
        <v>1.5734762615217272E-2</v>
      </c>
      <c r="R16" s="188">
        <f>compopeinc!BF8</f>
        <v>2.8939891435741074E-2</v>
      </c>
      <c r="S16" s="116">
        <f>compopeinc!BG8</f>
        <v>1.2651791639693788E-2</v>
      </c>
      <c r="T16" s="116">
        <f>compopeinc!BH8</f>
        <v>5.0943566391467941E-3</v>
      </c>
      <c r="U16" s="116">
        <f>compopeinc!BI8</f>
        <v>8.0508296362047154E-4</v>
      </c>
      <c r="V16" s="116">
        <f>compopeinc!BJ8</f>
        <v>3.1686961834446721E-3</v>
      </c>
      <c r="W16" s="116">
        <f>compopeinc!BK8</f>
        <v>3.320246828581005E-5</v>
      </c>
      <c r="X16" s="116">
        <f>compopeinc!BL8</f>
        <v>1.3203529752675743E-3</v>
      </c>
      <c r="Y16" s="156">
        <f>compopeinc!BM8</f>
        <v>5.8664085662819606E-3</v>
      </c>
      <c r="AA16" s="212"/>
      <c r="AB16" s="599">
        <f t="shared" si="0"/>
        <v>0</v>
      </c>
      <c r="AC16" s="599">
        <f t="shared" si="1"/>
        <v>0</v>
      </c>
      <c r="AD16" s="599">
        <f t="shared" si="2"/>
        <v>0</v>
      </c>
    </row>
    <row r="17" spans="1:30" x14ac:dyDescent="0.2">
      <c r="A17" s="115">
        <v>1920</v>
      </c>
      <c r="B17" s="106">
        <f>compopeinc!AP9</f>
        <v>0.14465450995724025</v>
      </c>
      <c r="C17" s="114">
        <f>compopeinc!AQ9</f>
        <v>5.8947374412671852E-2</v>
      </c>
      <c r="D17" s="114">
        <f>compopeinc!AR9</f>
        <v>1.8618146569365529E-2</v>
      </c>
      <c r="E17" s="114">
        <f>compopeinc!AS9</f>
        <v>8.0967732969237666E-3</v>
      </c>
      <c r="F17" s="114">
        <f>compopeinc!AT9</f>
        <v>1.4191421068906898E-2</v>
      </c>
      <c r="G17" s="114">
        <f>compopeinc!AU9</f>
        <v>5.7281040750120909E-4</v>
      </c>
      <c r="H17" s="114">
        <f>compopeinc!AV9</f>
        <v>1.777597570922506E-2</v>
      </c>
      <c r="I17" s="187">
        <f>compopeinc!AW9</f>
        <v>2.645200849264592E-2</v>
      </c>
      <c r="J17" s="106">
        <f>compopeinc!AX9</f>
        <v>6.9019203576421342E-2</v>
      </c>
      <c r="K17" s="114">
        <f>compopeinc!AY9</f>
        <v>3.0352706435080881E-2</v>
      </c>
      <c r="L17" s="114">
        <f>compopeinc!AZ9</f>
        <v>9.7196148508396207E-3</v>
      </c>
      <c r="M17" s="114">
        <f>compopeinc!BA9</f>
        <v>3.2313435706407341E-3</v>
      </c>
      <c r="N17" s="114">
        <f>compopeinc!BB9</f>
        <v>6.918776965679942E-3</v>
      </c>
      <c r="O17" s="114">
        <f>compopeinc!BC9</f>
        <v>1.8905157240584004E-4</v>
      </c>
      <c r="P17" s="114">
        <f>compopeinc!BD9</f>
        <v>6.7298939825412435E-3</v>
      </c>
      <c r="Q17" s="187">
        <f>compopeinc!BE9</f>
        <v>1.1877816199233084E-2</v>
      </c>
      <c r="R17" s="186">
        <f>compopeinc!BF9</f>
        <v>1.902711068029463E-2</v>
      </c>
      <c r="S17" s="114">
        <f>compopeinc!BG9</f>
        <v>7.8365535925489973E-3</v>
      </c>
      <c r="T17" s="114">
        <f>compopeinc!BH9</f>
        <v>3.0748038402588014E-3</v>
      </c>
      <c r="U17" s="114">
        <f>compopeinc!BI9</f>
        <v>7.8002262441183529E-4</v>
      </c>
      <c r="V17" s="114">
        <f>compopeinc!BJ9</f>
        <v>2.3102587892296195E-3</v>
      </c>
      <c r="W17" s="114">
        <f>compopeinc!BK9</f>
        <v>2.6839572054955751E-5</v>
      </c>
      <c r="X17" s="114">
        <f>compopeinc!BL9</f>
        <v>1.1000637663652138E-3</v>
      </c>
      <c r="Y17" s="154">
        <f>compopeinc!BM9</f>
        <v>3.8985684954252046E-3</v>
      </c>
      <c r="AA17" s="212"/>
      <c r="AB17" s="599">
        <f t="shared" si="0"/>
        <v>0</v>
      </c>
      <c r="AC17" s="599">
        <f t="shared" si="1"/>
        <v>0</v>
      </c>
      <c r="AD17" s="599">
        <f t="shared" si="2"/>
        <v>0</v>
      </c>
    </row>
    <row r="18" spans="1:30" x14ac:dyDescent="0.2">
      <c r="A18" s="115">
        <v>1921</v>
      </c>
      <c r="B18" s="106">
        <f>compopeinc!AP10</f>
        <v>0.14520733671017219</v>
      </c>
      <c r="C18" s="114">
        <f>compopeinc!AQ10</f>
        <v>4.974048279937042E-2</v>
      </c>
      <c r="D18" s="114">
        <f>compopeinc!AR10</f>
        <v>2.2481987076007234E-2</v>
      </c>
      <c r="E18" s="114">
        <f>compopeinc!AS10</f>
        <v>1.0020795556038792E-2</v>
      </c>
      <c r="F18" s="114">
        <f>compopeinc!AT10</f>
        <v>1.4716217351809282E-2</v>
      </c>
      <c r="G18" s="114">
        <f>compopeinc!AU10</f>
        <v>8.3299026639449851E-4</v>
      </c>
      <c r="H18" s="114">
        <f>compopeinc!AV10</f>
        <v>2.1594670383483186E-2</v>
      </c>
      <c r="I18" s="187">
        <f>compopeinc!AW10</f>
        <v>2.5820193277068807E-2</v>
      </c>
      <c r="J18" s="106">
        <f>compopeinc!AX10</f>
        <v>6.949757353481735E-2</v>
      </c>
      <c r="K18" s="114">
        <f>compopeinc!AY10</f>
        <v>2.7753712581427344E-2</v>
      </c>
      <c r="L18" s="114">
        <f>compopeinc!AZ10</f>
        <v>1.1261936838312361E-2</v>
      </c>
      <c r="M18" s="114">
        <f>compopeinc!BA10</f>
        <v>3.8282555836030986E-3</v>
      </c>
      <c r="N18" s="114">
        <f>compopeinc!BB10</f>
        <v>7.0826231087220788E-3</v>
      </c>
      <c r="O18" s="114">
        <f>compopeinc!BC10</f>
        <v>2.7779871637981311E-4</v>
      </c>
      <c r="P18" s="114">
        <f>compopeinc!BD10</f>
        <v>7.9147902319151846E-3</v>
      </c>
      <c r="Q18" s="187">
        <f>compopeinc!BE10</f>
        <v>1.1378456474457449E-2</v>
      </c>
      <c r="R18" s="186">
        <f>compopeinc!BF10</f>
        <v>1.9098577890854153E-2</v>
      </c>
      <c r="S18" s="114">
        <f>compopeinc!BG10</f>
        <v>7.8830306332151462E-3</v>
      </c>
      <c r="T18" s="114">
        <f>compopeinc!BH10</f>
        <v>3.0950953050981663E-3</v>
      </c>
      <c r="U18" s="114">
        <f>compopeinc!BI10</f>
        <v>8.4284400453883115E-4</v>
      </c>
      <c r="V18" s="114">
        <f>compopeinc!BJ10</f>
        <v>2.2962776352455148E-3</v>
      </c>
      <c r="W18" s="114">
        <f>compopeinc!BK10</f>
        <v>4.3705718071050079E-5</v>
      </c>
      <c r="X18" s="114">
        <f>compopeinc!BL10</f>
        <v>1.3592895261178707E-3</v>
      </c>
      <c r="Y18" s="154">
        <f>compopeinc!BM10</f>
        <v>3.5783350685675746E-3</v>
      </c>
      <c r="AA18" s="212"/>
      <c r="AB18" s="599">
        <f t="shared" si="0"/>
        <v>0</v>
      </c>
      <c r="AC18" s="599">
        <f t="shared" si="1"/>
        <v>0</v>
      </c>
      <c r="AD18" s="599">
        <f t="shared" si="2"/>
        <v>0</v>
      </c>
    </row>
    <row r="19" spans="1:30" x14ac:dyDescent="0.2">
      <c r="A19" s="115">
        <v>1922</v>
      </c>
      <c r="B19" s="106">
        <f>compopeinc!AP11</f>
        <v>0.14108398654034621</v>
      </c>
      <c r="C19" s="114">
        <f>compopeinc!AQ11</f>
        <v>3.9246682804007449E-2</v>
      </c>
      <c r="D19" s="114">
        <f>compopeinc!AR11</f>
        <v>2.4960620574489126E-2</v>
      </c>
      <c r="E19" s="114">
        <f>compopeinc!AS11</f>
        <v>1.4097219892021033E-2</v>
      </c>
      <c r="F19" s="114">
        <f>compopeinc!AT11</f>
        <v>1.4729542335561948E-2</v>
      </c>
      <c r="G19" s="114">
        <f>compopeinc!AU11</f>
        <v>7.9404099582018703E-4</v>
      </c>
      <c r="H19" s="114">
        <f>compopeinc!AV11</f>
        <v>2.0922989950145427E-2</v>
      </c>
      <c r="I19" s="187">
        <f>compopeinc!AW11</f>
        <v>2.6332889988301054E-2</v>
      </c>
      <c r="J19" s="106">
        <f>compopeinc!AX11</f>
        <v>6.8743753037564581E-2</v>
      </c>
      <c r="K19" s="114">
        <f>compopeinc!AY11</f>
        <v>2.3324643108434687E-2</v>
      </c>
      <c r="L19" s="114">
        <f>compopeinc!AZ11</f>
        <v>1.2737820514153928E-2</v>
      </c>
      <c r="M19" s="114">
        <f>compopeinc!BA11</f>
        <v>6.2046612172697822E-3</v>
      </c>
      <c r="N19" s="114">
        <f>compopeinc!BB11</f>
        <v>7.0197219061538894E-3</v>
      </c>
      <c r="O19" s="114">
        <f>compopeinc!BC11</f>
        <v>2.655984387932729E-4</v>
      </c>
      <c r="P19" s="114">
        <f>compopeinc!BD11</f>
        <v>7.7605674982795039E-3</v>
      </c>
      <c r="Q19" s="187">
        <f>compopeinc!BE11</f>
        <v>1.1430740354479531E-2</v>
      </c>
      <c r="R19" s="186">
        <f>compopeinc!BF11</f>
        <v>2.1007943905792179E-2</v>
      </c>
      <c r="S19" s="114">
        <f>compopeinc!BG11</f>
        <v>8.0852697561449426E-3</v>
      </c>
      <c r="T19" s="114">
        <f>compopeinc!BH11</f>
        <v>3.7937257840159606E-3</v>
      </c>
      <c r="U19" s="114">
        <f>compopeinc!BI11</f>
        <v>1.858712097070481E-3</v>
      </c>
      <c r="V19" s="114">
        <f>compopeinc!BJ11</f>
        <v>2.269894003752789E-3</v>
      </c>
      <c r="W19" s="114">
        <f>compopeinc!BK11</f>
        <v>4.259758100996241E-5</v>
      </c>
      <c r="X19" s="114">
        <f>compopeinc!BL11</f>
        <v>1.3776846345942607E-3</v>
      </c>
      <c r="Y19" s="154">
        <f>compopeinc!BM11</f>
        <v>3.5800600492037846E-3</v>
      </c>
      <c r="AA19" s="212"/>
      <c r="AB19" s="599">
        <f t="shared" si="0"/>
        <v>0</v>
      </c>
      <c r="AC19" s="599">
        <f t="shared" si="1"/>
        <v>0</v>
      </c>
      <c r="AD19" s="599">
        <f t="shared" si="2"/>
        <v>0</v>
      </c>
    </row>
    <row r="20" spans="1:30" x14ac:dyDescent="0.2">
      <c r="A20" s="115">
        <v>1923</v>
      </c>
      <c r="B20" s="106">
        <f>compopeinc!AP12</f>
        <v>0.13507873609793966</v>
      </c>
      <c r="C20" s="114">
        <f>compopeinc!AQ12</f>
        <v>5.8200218864089111E-2</v>
      </c>
      <c r="D20" s="114">
        <f>compopeinc!AR12</f>
        <v>1.7791861644881304E-2</v>
      </c>
      <c r="E20" s="114">
        <f>compopeinc!AS12</f>
        <v>9.6777599533553922E-3</v>
      </c>
      <c r="F20" s="114">
        <f>compopeinc!AT12</f>
        <v>1.0890177719621197E-2</v>
      </c>
      <c r="G20" s="114">
        <f>compopeinc!AU12</f>
        <v>7.4324746879879475E-4</v>
      </c>
      <c r="H20" s="114">
        <f>compopeinc!AV12</f>
        <v>1.9802351353892033E-2</v>
      </c>
      <c r="I20" s="187">
        <f>compopeinc!AW12</f>
        <v>1.797311909330181E-2</v>
      </c>
      <c r="J20" s="106">
        <f>compopeinc!AX12</f>
        <v>6.5711094417425397E-2</v>
      </c>
      <c r="K20" s="114">
        <f>compopeinc!AY12</f>
        <v>3.3829851807335526E-2</v>
      </c>
      <c r="L20" s="114">
        <f>compopeinc!AZ12</f>
        <v>8.7963430501770828E-3</v>
      </c>
      <c r="M20" s="114">
        <f>compopeinc!BA12</f>
        <v>3.960556267501779E-3</v>
      </c>
      <c r="N20" s="114">
        <f>compopeinc!BB12</f>
        <v>4.8601393229036807E-3</v>
      </c>
      <c r="O20" s="114">
        <f>compopeinc!BC12</f>
        <v>2.4286095745994804E-4</v>
      </c>
      <c r="P20" s="114">
        <f>compopeinc!BD12</f>
        <v>7.1724449821666137E-3</v>
      </c>
      <c r="Q20" s="187">
        <f>compopeinc!BE12</f>
        <v>6.8488980298807749E-3</v>
      </c>
      <c r="R20" s="186">
        <f>compopeinc!BF12</f>
        <v>1.9701921219280483E-2</v>
      </c>
      <c r="S20" s="114">
        <f>compopeinc!BG12</f>
        <v>1.1440686109535334E-2</v>
      </c>
      <c r="T20" s="114">
        <f>compopeinc!BH12</f>
        <v>2.5734616089527237E-3</v>
      </c>
      <c r="U20" s="114">
        <f>compopeinc!BI12</f>
        <v>1.0509418807561986E-3</v>
      </c>
      <c r="V20" s="114">
        <f>compopeinc!BJ12</f>
        <v>1.4278015485340238E-3</v>
      </c>
      <c r="W20" s="114">
        <f>compopeinc!BK12</f>
        <v>4.0902369361539641E-5</v>
      </c>
      <c r="X20" s="114">
        <f>compopeinc!BL12</f>
        <v>1.3684623629764494E-3</v>
      </c>
      <c r="Y20" s="154">
        <f>compopeinc!BM12</f>
        <v>1.7996653391642093E-3</v>
      </c>
      <c r="AA20" s="212"/>
      <c r="AB20" s="599">
        <f t="shared" si="0"/>
        <v>0</v>
      </c>
      <c r="AC20" s="599">
        <f t="shared" si="1"/>
        <v>0</v>
      </c>
      <c r="AD20" s="599">
        <f t="shared" si="2"/>
        <v>0</v>
      </c>
    </row>
    <row r="21" spans="1:30" x14ac:dyDescent="0.2">
      <c r="A21" s="115">
        <v>1924</v>
      </c>
      <c r="B21" s="106">
        <f>compopeinc!AP13</f>
        <v>0.14113256816247002</v>
      </c>
      <c r="C21" s="114">
        <f>compopeinc!AQ13</f>
        <v>5.6118056852806138E-2</v>
      </c>
      <c r="D21" s="114">
        <f>compopeinc!AR13</f>
        <v>1.9350179784673866E-2</v>
      </c>
      <c r="E21" s="114">
        <f>compopeinc!AS13</f>
        <v>1.0109548373078533E-2</v>
      </c>
      <c r="F21" s="114">
        <f>compopeinc!AT13</f>
        <v>1.2089153393522714E-2</v>
      </c>
      <c r="G21" s="114">
        <f>compopeinc!AU13</f>
        <v>8.9493816947294302E-4</v>
      </c>
      <c r="H21" s="114">
        <f>compopeinc!AV13</f>
        <v>2.1951026702461175E-2</v>
      </c>
      <c r="I21" s="187">
        <f>compopeinc!AW13</f>
        <v>2.0619664886454656E-2</v>
      </c>
      <c r="J21" s="106">
        <f>compopeinc!AX13</f>
        <v>6.8884734145046589E-2</v>
      </c>
      <c r="K21" s="114">
        <f>compopeinc!AY13</f>
        <v>3.3584089922699512E-2</v>
      </c>
      <c r="L21" s="114">
        <f>compopeinc!AZ13</f>
        <v>9.733685011780617E-3</v>
      </c>
      <c r="M21" s="114">
        <f>compopeinc!BA13</f>
        <v>4.1021542100329409E-3</v>
      </c>
      <c r="N21" s="114">
        <f>compopeinc!BB13</f>
        <v>5.2664241095867334E-3</v>
      </c>
      <c r="O21" s="114">
        <f>compopeinc!BC13</f>
        <v>3.0547059855802911E-4</v>
      </c>
      <c r="P21" s="114">
        <f>compopeinc!BD13</f>
        <v>8.2457413159926652E-3</v>
      </c>
      <c r="Q21" s="187">
        <f>compopeinc!BE13</f>
        <v>7.6471689763960788E-3</v>
      </c>
      <c r="R21" s="186">
        <f>compopeinc!BF13</f>
        <v>2.0781142066245373E-2</v>
      </c>
      <c r="S21" s="114">
        <f>compopeinc!BG13</f>
        <v>1.1349682853274146E-2</v>
      </c>
      <c r="T21" s="114">
        <f>compopeinc!BH13</f>
        <v>2.8802812448957458E-3</v>
      </c>
      <c r="U21" s="114">
        <f>compopeinc!BI13</f>
        <v>1.1099071749534977E-3</v>
      </c>
      <c r="V21" s="114">
        <f>compopeinc!BJ13</f>
        <v>1.5887934555405328E-3</v>
      </c>
      <c r="W21" s="114">
        <f>compopeinc!BK13</f>
        <v>5.5980565859329597E-5</v>
      </c>
      <c r="X21" s="114">
        <f>compopeinc!BL13</f>
        <v>1.6775636266347007E-3</v>
      </c>
      <c r="Y21" s="154">
        <f>compopeinc!BM13</f>
        <v>2.1189331450874181E-3</v>
      </c>
      <c r="AA21" s="212"/>
      <c r="AB21" s="599">
        <f t="shared" si="0"/>
        <v>0</v>
      </c>
      <c r="AC21" s="599">
        <f t="shared" si="1"/>
        <v>0</v>
      </c>
      <c r="AD21" s="599">
        <f t="shared" si="2"/>
        <v>0</v>
      </c>
    </row>
    <row r="22" spans="1:30" x14ac:dyDescent="0.2">
      <c r="A22" s="115">
        <v>1925</v>
      </c>
      <c r="B22" s="106">
        <f>compopeinc!AP14</f>
        <v>0.15887509312905684</v>
      </c>
      <c r="C22" s="114">
        <f>compopeinc!AQ14</f>
        <v>6.5563203730224034E-2</v>
      </c>
      <c r="D22" s="114">
        <f>compopeinc!AR14</f>
        <v>2.0984314262393642E-2</v>
      </c>
      <c r="E22" s="114">
        <f>compopeinc!AS14</f>
        <v>1.1093790030059034E-2</v>
      </c>
      <c r="F22" s="114">
        <f>compopeinc!AT14</f>
        <v>1.366385715846963E-2</v>
      </c>
      <c r="G22" s="114">
        <f>compopeinc!AU14</f>
        <v>9.4916986121950796E-4</v>
      </c>
      <c r="H22" s="114">
        <f>compopeinc!AV14</f>
        <v>2.1666888295827663E-2</v>
      </c>
      <c r="I22" s="187">
        <f>compopeinc!AW14</f>
        <v>2.495386979086334E-2</v>
      </c>
      <c r="J22" s="106">
        <f>compopeinc!AX14</f>
        <v>8.049433107005248E-2</v>
      </c>
      <c r="K22" s="114">
        <f>compopeinc!AY14</f>
        <v>4.0144745953785581E-2</v>
      </c>
      <c r="L22" s="114">
        <f>compopeinc!AZ14</f>
        <v>1.0401084036413499E-2</v>
      </c>
      <c r="M22" s="114">
        <f>compopeinc!BA14</f>
        <v>4.4892037208386516E-3</v>
      </c>
      <c r="N22" s="114">
        <f>compopeinc!BB14</f>
        <v>6.3889859843226796E-3</v>
      </c>
      <c r="O22" s="114">
        <f>compopeinc!BC14</f>
        <v>3.2662814860890234E-4</v>
      </c>
      <c r="P22" s="114">
        <f>compopeinc!BD14</f>
        <v>8.1846536934891655E-3</v>
      </c>
      <c r="Q22" s="187">
        <f>compopeinc!BE14</f>
        <v>1.0559029532593999E-2</v>
      </c>
      <c r="R22" s="186">
        <f>compopeinc!BF14</f>
        <v>2.7392653038331188E-2</v>
      </c>
      <c r="S22" s="114">
        <f>compopeinc!BG14</f>
        <v>1.5524532509248913E-2</v>
      </c>
      <c r="T22" s="114">
        <f>compopeinc!BH14</f>
        <v>3.1760211291577004E-3</v>
      </c>
      <c r="U22" s="114">
        <f>compopeinc!BI14</f>
        <v>1.0671754679515404E-3</v>
      </c>
      <c r="V22" s="114">
        <f>compopeinc!BJ14</f>
        <v>2.229620706194087E-3</v>
      </c>
      <c r="W22" s="114">
        <f>compopeinc!BK14</f>
        <v>5.9662571069766737E-5</v>
      </c>
      <c r="X22" s="114">
        <f>compopeinc!BL14</f>
        <v>1.6418661659625415E-3</v>
      </c>
      <c r="Y22" s="154">
        <f>compopeinc!BM14</f>
        <v>3.6937744887466407E-3</v>
      </c>
      <c r="AA22" s="212"/>
      <c r="AB22" s="599">
        <f t="shared" si="0"/>
        <v>0</v>
      </c>
      <c r="AC22" s="599">
        <f t="shared" si="1"/>
        <v>0</v>
      </c>
      <c r="AD22" s="599">
        <f t="shared" si="2"/>
        <v>0</v>
      </c>
    </row>
    <row r="23" spans="1:30" x14ac:dyDescent="0.2">
      <c r="A23" s="115">
        <v>1926</v>
      </c>
      <c r="B23" s="106">
        <f>compopeinc!AP15</f>
        <v>0.16965900846396281</v>
      </c>
      <c r="C23" s="114">
        <f>compopeinc!AQ15</f>
        <v>8.1826073070477817E-2</v>
      </c>
      <c r="D23" s="114">
        <f>compopeinc!AR15</f>
        <v>2.0399648422017903E-2</v>
      </c>
      <c r="E23" s="114">
        <f>compopeinc!AS15</f>
        <v>1.0258370517300277E-2</v>
      </c>
      <c r="F23" s="114">
        <f>compopeinc!AT15</f>
        <v>1.198554027870828E-2</v>
      </c>
      <c r="G23" s="114">
        <f>compopeinc!AU15</f>
        <v>9.8719291451833369E-4</v>
      </c>
      <c r="H23" s="114">
        <f>compopeinc!AV15</f>
        <v>2.2126775886222375E-2</v>
      </c>
      <c r="I23" s="187">
        <f>compopeinc!AW15</f>
        <v>2.2075407374717831E-2</v>
      </c>
      <c r="J23" s="106">
        <f>compopeinc!AX15</f>
        <v>8.9554490374134516E-2</v>
      </c>
      <c r="K23" s="114">
        <f>compopeinc!AY15</f>
        <v>5.2350439293727277E-2</v>
      </c>
      <c r="L23" s="114">
        <f>compopeinc!AZ15</f>
        <v>1.0250726682746973E-2</v>
      </c>
      <c r="M23" s="114">
        <f>compopeinc!BA15</f>
        <v>4.178944399274835E-3</v>
      </c>
      <c r="N23" s="114">
        <f>compopeinc!BB15</f>
        <v>5.3633031726691089E-3</v>
      </c>
      <c r="O23" s="114">
        <f>compopeinc!BC15</f>
        <v>3.4074199611714063E-4</v>
      </c>
      <c r="P23" s="114">
        <f>compopeinc!BD15</f>
        <v>8.3591765074625003E-3</v>
      </c>
      <c r="Q23" s="187">
        <f>compopeinc!BE15</f>
        <v>8.7111583221366681E-3</v>
      </c>
      <c r="R23" s="186">
        <f>compopeinc!BF15</f>
        <v>3.2086411763091217E-2</v>
      </c>
      <c r="S23" s="114">
        <f>compopeinc!BG15</f>
        <v>2.1644198943498172E-2</v>
      </c>
      <c r="T23" s="114">
        <f>compopeinc!BH15</f>
        <v>3.0095617450064953E-3</v>
      </c>
      <c r="U23" s="114">
        <f>compopeinc!BI15</f>
        <v>9.6780096036873961E-4</v>
      </c>
      <c r="V23" s="114">
        <f>compopeinc!BJ15</f>
        <v>1.7310291281210516E-3</v>
      </c>
      <c r="W23" s="114">
        <f>compopeinc!BK15</f>
        <v>7.0888415461353339E-5</v>
      </c>
      <c r="X23" s="114">
        <f>compopeinc!BL15</f>
        <v>1.9454524683668647E-3</v>
      </c>
      <c r="Y23" s="154">
        <f>compopeinc!BM15</f>
        <v>2.7174801022685387E-3</v>
      </c>
      <c r="AA23" s="212"/>
      <c r="AB23" s="599">
        <f t="shared" si="0"/>
        <v>0</v>
      </c>
      <c r="AC23" s="599">
        <f t="shared" si="1"/>
        <v>0</v>
      </c>
      <c r="AD23" s="599">
        <f t="shared" si="2"/>
        <v>0</v>
      </c>
    </row>
    <row r="24" spans="1:30" x14ac:dyDescent="0.2">
      <c r="A24" s="115">
        <v>1927</v>
      </c>
      <c r="B24" s="106">
        <f>compopeinc!AP16</f>
        <v>0.16377877277898406</v>
      </c>
      <c r="C24" s="114">
        <f>compopeinc!AQ16</f>
        <v>6.9241935235563587E-2</v>
      </c>
      <c r="D24" s="114">
        <f>compopeinc!AR16</f>
        <v>2.2143115890821498E-2</v>
      </c>
      <c r="E24" s="114">
        <f>compopeinc!AS16</f>
        <v>1.1421290778639256E-2</v>
      </c>
      <c r="F24" s="114">
        <f>compopeinc!AT16</f>
        <v>1.2559638282324407E-2</v>
      </c>
      <c r="G24" s="114">
        <f>compopeinc!AU16</f>
        <v>1.1067252794956229E-3</v>
      </c>
      <c r="H24" s="114">
        <f>compopeinc!AV16</f>
        <v>2.3428156645293109E-2</v>
      </c>
      <c r="I24" s="187">
        <f>compopeinc!AW16</f>
        <v>2.3877910666846559E-2</v>
      </c>
      <c r="J24" s="106">
        <f>compopeinc!AX16</f>
        <v>8.5866965262251335E-2</v>
      </c>
      <c r="K24" s="114">
        <f>compopeinc!AY16</f>
        <v>4.4797886815115887E-2</v>
      </c>
      <c r="L24" s="114">
        <f>compopeinc!AZ16</f>
        <v>1.1023776338167314E-2</v>
      </c>
      <c r="M24" s="114">
        <f>compopeinc!BA16</f>
        <v>4.6946611300336567E-3</v>
      </c>
      <c r="N24" s="114">
        <f>compopeinc!BB16</f>
        <v>5.9219924652091516E-3</v>
      </c>
      <c r="O24" s="114">
        <f>compopeinc!BC16</f>
        <v>3.8290630890737496E-4</v>
      </c>
      <c r="P24" s="114">
        <f>compopeinc!BD16</f>
        <v>8.8166215208153372E-3</v>
      </c>
      <c r="Q24" s="187">
        <f>compopeinc!BE16</f>
        <v>1.0229120684002635E-2</v>
      </c>
      <c r="R24" s="186">
        <f>compopeinc!BF16</f>
        <v>3.0795050620688443E-2</v>
      </c>
      <c r="S24" s="114">
        <f>compopeinc!BG16</f>
        <v>1.8304131281389864E-2</v>
      </c>
      <c r="T24" s="114">
        <f>compopeinc!BH16</f>
        <v>3.3887876199258172E-3</v>
      </c>
      <c r="U24" s="114">
        <f>compopeinc!BI16</f>
        <v>1.0562787786223948E-3</v>
      </c>
      <c r="V24" s="114">
        <f>compopeinc!BJ16</f>
        <v>2.1796735930974961E-3</v>
      </c>
      <c r="W24" s="114">
        <f>compopeinc!BK16</f>
        <v>7.6389750058040014E-5</v>
      </c>
      <c r="X24" s="114">
        <f>compopeinc!BL16</f>
        <v>1.9349543943848681E-3</v>
      </c>
      <c r="Y24" s="154">
        <f>compopeinc!BM16</f>
        <v>3.8548352032099619E-3</v>
      </c>
      <c r="AA24" s="212"/>
      <c r="AB24" s="599">
        <f t="shared" si="0"/>
        <v>0</v>
      </c>
      <c r="AC24" s="599">
        <f t="shared" si="1"/>
        <v>0</v>
      </c>
      <c r="AD24" s="599">
        <f t="shared" si="2"/>
        <v>0</v>
      </c>
    </row>
    <row r="25" spans="1:30" x14ac:dyDescent="0.2">
      <c r="A25" s="115">
        <v>1928</v>
      </c>
      <c r="B25" s="106">
        <f>compopeinc!AP17</f>
        <v>0.17398546837041459</v>
      </c>
      <c r="C25" s="114">
        <f>compopeinc!AQ17</f>
        <v>7.19490042528559E-2</v>
      </c>
      <c r="D25" s="114">
        <f>compopeinc!AR17</f>
        <v>2.4249830585200617E-2</v>
      </c>
      <c r="E25" s="114">
        <f>compopeinc!AS17</f>
        <v>1.2183858785322884E-2</v>
      </c>
      <c r="F25" s="114">
        <f>compopeinc!AT17</f>
        <v>1.3484720670157506E-2</v>
      </c>
      <c r="G25" s="114">
        <f>compopeinc!AU17</f>
        <v>1.2083545245788164E-3</v>
      </c>
      <c r="H25" s="114">
        <f>compopeinc!AV17</f>
        <v>2.4327729495564929E-2</v>
      </c>
      <c r="I25" s="187">
        <f>compopeinc!AW17</f>
        <v>2.6581970056733923E-2</v>
      </c>
      <c r="J25" s="106">
        <f>compopeinc!AX17</f>
        <v>9.5648314919138833E-2</v>
      </c>
      <c r="K25" s="114">
        <f>compopeinc!AY17</f>
        <v>4.7627886758670378E-2</v>
      </c>
      <c r="L25" s="114">
        <f>compopeinc!AZ17</f>
        <v>1.2555610529632402E-2</v>
      </c>
      <c r="M25" s="114">
        <f>compopeinc!BA17</f>
        <v>4.8917437642121021E-3</v>
      </c>
      <c r="N25" s="114">
        <f>compopeinc!BB17</f>
        <v>7.2346872340630433E-3</v>
      </c>
      <c r="O25" s="114">
        <f>compopeinc!BC17</f>
        <v>4.2269997348927889E-4</v>
      </c>
      <c r="P25" s="114">
        <f>compopeinc!BD17</f>
        <v>9.2213688980374974E-3</v>
      </c>
      <c r="Q25" s="187">
        <f>compopeinc!BE17</f>
        <v>1.3694317761034115E-2</v>
      </c>
      <c r="R25" s="186">
        <f>compopeinc!BF17</f>
        <v>3.7016358320053712E-2</v>
      </c>
      <c r="S25" s="114">
        <f>compopeinc!BG17</f>
        <v>1.9399524910377993E-2</v>
      </c>
      <c r="T25" s="114">
        <f>compopeinc!BH17</f>
        <v>4.4116004270146449E-3</v>
      </c>
      <c r="U25" s="114">
        <f>compopeinc!BI17</f>
        <v>1.003779406937982E-3</v>
      </c>
      <c r="V25" s="114">
        <f>compopeinc!BJ17</f>
        <v>3.3108947555182495E-3</v>
      </c>
      <c r="W25" s="114">
        <f>compopeinc!BK17</f>
        <v>8.7747116605569505E-5</v>
      </c>
      <c r="X25" s="114">
        <f>compopeinc!BL17</f>
        <v>2.0997272809565202E-3</v>
      </c>
      <c r="Y25" s="154">
        <f>compopeinc!BM17</f>
        <v>6.7030844226427548E-3</v>
      </c>
      <c r="AA25" s="212"/>
      <c r="AB25" s="599">
        <f t="shared" si="0"/>
        <v>0</v>
      </c>
      <c r="AC25" s="599">
        <f t="shared" si="1"/>
        <v>0</v>
      </c>
      <c r="AD25" s="599">
        <f t="shared" si="2"/>
        <v>0</v>
      </c>
    </row>
    <row r="26" spans="1:30" x14ac:dyDescent="0.2">
      <c r="A26" s="115">
        <v>1929</v>
      </c>
      <c r="B26" s="106">
        <f>compopeinc!AP18</f>
        <v>0.17418494990056682</v>
      </c>
      <c r="C26" s="114">
        <f>compopeinc!AQ18</f>
        <v>8.0475448555499124E-2</v>
      </c>
      <c r="D26" s="114">
        <f>compopeinc!AR18</f>
        <v>2.4498997159189111E-2</v>
      </c>
      <c r="E26" s="114">
        <f>compopeinc!AS18</f>
        <v>1.1329462672138458E-2</v>
      </c>
      <c r="F26" s="114">
        <f>compopeinc!AT18</f>
        <v>1.1917475322544455E-2</v>
      </c>
      <c r="G26" s="114">
        <f>compopeinc!AU18</f>
        <v>1.1569359863762968E-3</v>
      </c>
      <c r="H26" s="114">
        <f>compopeinc!AV18</f>
        <v>2.1480997806502145E-2</v>
      </c>
      <c r="I26" s="187">
        <f>compopeinc!AW18</f>
        <v>2.3325632398317277E-2</v>
      </c>
      <c r="J26" s="106">
        <f>compopeinc!AX18</f>
        <v>9.8717826623548693E-2</v>
      </c>
      <c r="K26" s="114">
        <f>compopeinc!AY18</f>
        <v>5.5357284265245922E-2</v>
      </c>
      <c r="L26" s="114">
        <f>compopeinc!AZ18</f>
        <v>1.3126041539413734E-2</v>
      </c>
      <c r="M26" s="114">
        <f>compopeinc!BA18</f>
        <v>4.7230653227155603E-3</v>
      </c>
      <c r="N26" s="114">
        <f>compopeinc!BB18</f>
        <v>6.0759992608047601E-3</v>
      </c>
      <c r="O26" s="114">
        <f>compopeinc!BC18</f>
        <v>3.9011660738113034E-4</v>
      </c>
      <c r="P26" s="114">
        <f>compopeinc!BD18</f>
        <v>7.866223156398509E-3</v>
      </c>
      <c r="Q26" s="187">
        <f>compopeinc!BE18</f>
        <v>1.1179096471589078E-2</v>
      </c>
      <c r="R26" s="186">
        <f>compopeinc!BF18</f>
        <v>4.0540143851308011E-2</v>
      </c>
      <c r="S26" s="114">
        <f>compopeinc!BG18</f>
        <v>2.4786166325681945E-2</v>
      </c>
      <c r="T26" s="114">
        <f>compopeinc!BH18</f>
        <v>4.8522805685848793E-3</v>
      </c>
      <c r="U26" s="114">
        <f>compopeinc!BI18</f>
        <v>1.0328604442990583E-3</v>
      </c>
      <c r="V26" s="114">
        <f>compopeinc!BJ18</f>
        <v>2.6917291708782607E-3</v>
      </c>
      <c r="W26" s="114">
        <f>compopeinc!BK18</f>
        <v>7.8396218137731375E-5</v>
      </c>
      <c r="X26" s="114">
        <f>compopeinc!BL18</f>
        <v>1.7588591639399746E-3</v>
      </c>
      <c r="Y26" s="154">
        <f>compopeinc!BM18</f>
        <v>5.3398519597861677E-3</v>
      </c>
      <c r="AA26" s="212"/>
      <c r="AB26" s="599">
        <f t="shared" si="0"/>
        <v>0</v>
      </c>
      <c r="AC26" s="599">
        <f t="shared" si="1"/>
        <v>0</v>
      </c>
      <c r="AD26" s="599">
        <f t="shared" si="2"/>
        <v>0</v>
      </c>
    </row>
    <row r="27" spans="1:30" x14ac:dyDescent="0.2">
      <c r="A27" s="119">
        <v>1930</v>
      </c>
      <c r="B27" s="112">
        <f>compopeinc!AP19</f>
        <v>0.14681410623822755</v>
      </c>
      <c r="C27" s="118">
        <f>compopeinc!AQ19</f>
        <v>6.5741035073967447E-2</v>
      </c>
      <c r="D27" s="118">
        <f>compopeinc!AR19</f>
        <v>2.1324395616210429E-2</v>
      </c>
      <c r="E27" s="118">
        <f>compopeinc!AS19</f>
        <v>1.1558636800545512E-2</v>
      </c>
      <c r="F27" s="118">
        <f>compopeinc!AT19</f>
        <v>9.3656551899734299E-3</v>
      </c>
      <c r="G27" s="118">
        <f>compopeinc!AU19</f>
        <v>1.2925714852672205E-3</v>
      </c>
      <c r="H27" s="118">
        <f>compopeinc!AV19</f>
        <v>2.1568764029185356E-2</v>
      </c>
      <c r="I27" s="191">
        <f>compopeinc!AW19</f>
        <v>1.596304804307817E-2</v>
      </c>
      <c r="J27" s="112">
        <f>compopeinc!AX19</f>
        <v>7.5304937835281652E-2</v>
      </c>
      <c r="K27" s="118">
        <f>compopeinc!AY19</f>
        <v>4.1661238533131653E-2</v>
      </c>
      <c r="L27" s="118">
        <f>compopeinc!AZ19</f>
        <v>1.0708462493506505E-2</v>
      </c>
      <c r="M27" s="118">
        <f>compopeinc!BA19</f>
        <v>4.9512605190704427E-3</v>
      </c>
      <c r="N27" s="118">
        <f>compopeinc!BB19</f>
        <v>3.9759242819697475E-3</v>
      </c>
      <c r="O27" s="118">
        <f>compopeinc!BC19</f>
        <v>4.3754467522769927E-4</v>
      </c>
      <c r="P27" s="118">
        <f>compopeinc!BD19</f>
        <v>7.9473825216782937E-3</v>
      </c>
      <c r="Q27" s="191">
        <f>compopeinc!BE19</f>
        <v>5.6231248106973098E-3</v>
      </c>
      <c r="R27" s="190">
        <f>compopeinc!BF19</f>
        <v>2.6680190471745874E-2</v>
      </c>
      <c r="S27" s="118">
        <f>compopeinc!BG19</f>
        <v>1.7901524388445823E-2</v>
      </c>
      <c r="T27" s="118">
        <f>compopeinc!BH19</f>
        <v>3.1278133305133724E-3</v>
      </c>
      <c r="U27" s="118">
        <f>compopeinc!BI19</f>
        <v>1.0080729121536257E-3</v>
      </c>
      <c r="V27" s="118">
        <f>compopeinc!BJ19</f>
        <v>1.1471044936267288E-3</v>
      </c>
      <c r="W27" s="118">
        <f>compopeinc!BK19</f>
        <v>9.6191314456770493E-5</v>
      </c>
      <c r="X27" s="118">
        <f>compopeinc!BL19</f>
        <v>1.9766295248509788E-3</v>
      </c>
      <c r="Y27" s="158">
        <f>compopeinc!BM19</f>
        <v>1.4228545076985751E-3</v>
      </c>
      <c r="AA27" s="212"/>
      <c r="AB27" s="599">
        <f t="shared" si="0"/>
        <v>0</v>
      </c>
      <c r="AC27" s="599">
        <f t="shared" si="1"/>
        <v>0</v>
      </c>
      <c r="AD27" s="599">
        <f t="shared" si="2"/>
        <v>0</v>
      </c>
    </row>
    <row r="28" spans="1:30" x14ac:dyDescent="0.2">
      <c r="A28" s="115">
        <v>1931</v>
      </c>
      <c r="B28" s="106">
        <f>compopeinc!AP20</f>
        <v>0.12287578698527196</v>
      </c>
      <c r="C28" s="114">
        <f>compopeinc!AQ20</f>
        <v>3.8696115966629453E-2</v>
      </c>
      <c r="D28" s="114">
        <f>compopeinc!AR20</f>
        <v>2.3008349074361185E-2</v>
      </c>
      <c r="E28" s="114">
        <f>compopeinc!AS20</f>
        <v>1.2504688333942863E-2</v>
      </c>
      <c r="F28" s="114">
        <f>compopeinc!AT20</f>
        <v>9.2380147403717475E-3</v>
      </c>
      <c r="G28" s="114">
        <f>compopeinc!AU20</f>
        <v>1.7651556305509808E-3</v>
      </c>
      <c r="H28" s="114">
        <f>compopeinc!AV20</f>
        <v>2.3248122223614557E-2</v>
      </c>
      <c r="I28" s="187">
        <f>compopeinc!AW20</f>
        <v>1.4415341015801187E-2</v>
      </c>
      <c r="J28" s="106">
        <f>compopeinc!AX20</f>
        <v>5.8313301801985802E-2</v>
      </c>
      <c r="K28" s="114">
        <f>compopeinc!AY20</f>
        <v>2.3688261193562762E-2</v>
      </c>
      <c r="L28" s="114">
        <f>compopeinc!AZ20</f>
        <v>1.1341094041336732E-2</v>
      </c>
      <c r="M28" s="114">
        <f>compopeinc!BA20</f>
        <v>5.5091088788528902E-3</v>
      </c>
      <c r="N28" s="114">
        <f>compopeinc!BB20</f>
        <v>3.8982411503286217E-3</v>
      </c>
      <c r="O28" s="114">
        <f>compopeinc!BC20</f>
        <v>5.8693407473610142E-4</v>
      </c>
      <c r="P28" s="114">
        <f>compopeinc!BD20</f>
        <v>8.2945803675736809E-3</v>
      </c>
      <c r="Q28" s="187">
        <f>compopeinc!BE20</f>
        <v>4.9950820955950099E-3</v>
      </c>
      <c r="R28" s="186">
        <f>compopeinc!BF20</f>
        <v>1.8529876515161466E-2</v>
      </c>
      <c r="S28" s="114">
        <f>compopeinc!BG20</f>
        <v>9.9166033189702421E-3</v>
      </c>
      <c r="T28" s="114">
        <f>compopeinc!BH20</f>
        <v>3.2008122238358526E-3</v>
      </c>
      <c r="U28" s="114">
        <f>compopeinc!BI20</f>
        <v>1.0973545208289291E-3</v>
      </c>
      <c r="V28" s="114">
        <f>compopeinc!BJ20</f>
        <v>1.1209273217026093E-3</v>
      </c>
      <c r="W28" s="114">
        <f>compopeinc!BK20</f>
        <v>1.1766887336755068E-4</v>
      </c>
      <c r="X28" s="114">
        <f>compopeinc!BL20</f>
        <v>1.8283051873652556E-3</v>
      </c>
      <c r="Y28" s="154">
        <f>compopeinc!BM20</f>
        <v>1.2482050690910257E-3</v>
      </c>
      <c r="AA28" s="212"/>
      <c r="AB28" s="599">
        <f t="shared" si="0"/>
        <v>0</v>
      </c>
      <c r="AC28" s="599">
        <f t="shared" si="1"/>
        <v>0</v>
      </c>
      <c r="AD28" s="599">
        <f t="shared" si="2"/>
        <v>0</v>
      </c>
    </row>
    <row r="29" spans="1:30" x14ac:dyDescent="0.2">
      <c r="A29" s="115">
        <v>1932</v>
      </c>
      <c r="B29" s="106">
        <f>compopeinc!AP21</f>
        <v>0.12283371721304499</v>
      </c>
      <c r="C29" s="114">
        <f>compopeinc!AQ21</f>
        <v>1.989581835766498E-2</v>
      </c>
      <c r="D29" s="114">
        <f>compopeinc!AR21</f>
        <v>3.0323549599126014E-2</v>
      </c>
      <c r="E29" s="114">
        <f>compopeinc!AS21</f>
        <v>1.7155246632939172E-2</v>
      </c>
      <c r="F29" s="114">
        <f>compopeinc!AT21</f>
        <v>1.0443230232828078E-2</v>
      </c>
      <c r="G29" s="114">
        <f>compopeinc!AU21</f>
        <v>2.6562568747021125E-3</v>
      </c>
      <c r="H29" s="114">
        <f>compopeinc!AV21</f>
        <v>2.8442574487908497E-2</v>
      </c>
      <c r="I29" s="187">
        <f>compopeinc!AW21</f>
        <v>1.3917041027876147E-2</v>
      </c>
      <c r="J29" s="106">
        <f>compopeinc!AX21</f>
        <v>5.8483412792576212E-2</v>
      </c>
      <c r="K29" s="114">
        <f>compopeinc!AY21</f>
        <v>1.271793631552327E-2</v>
      </c>
      <c r="L29" s="114">
        <f>compopeinc!AZ21</f>
        <v>1.5918684701527984E-2</v>
      </c>
      <c r="M29" s="114">
        <f>compopeinc!BA21</f>
        <v>8.192468156304809E-3</v>
      </c>
      <c r="N29" s="114">
        <f>compopeinc!BB21</f>
        <v>4.7205149381352209E-3</v>
      </c>
      <c r="O29" s="114">
        <f>compopeinc!BC21</f>
        <v>9.1873662102092313E-4</v>
      </c>
      <c r="P29" s="114">
        <f>compopeinc!BD21</f>
        <v>1.0494612311822431E-2</v>
      </c>
      <c r="Q29" s="187">
        <f>compopeinc!BE21</f>
        <v>5.5204597482415548E-3</v>
      </c>
      <c r="R29" s="186">
        <f>compopeinc!BF21</f>
        <v>1.497754577580199E-2</v>
      </c>
      <c r="S29" s="114">
        <f>compopeinc!BG21</f>
        <v>4.8781118931640914E-3</v>
      </c>
      <c r="T29" s="114">
        <f>compopeinc!BH21</f>
        <v>3.7760313500205915E-3</v>
      </c>
      <c r="U29" s="114">
        <f>compopeinc!BI21</f>
        <v>1.5099800063933331E-3</v>
      </c>
      <c r="V29" s="114">
        <f>compopeinc!BJ21</f>
        <v>1.2731090586948926E-3</v>
      </c>
      <c r="W29" s="114">
        <f>compopeinc!BK21</f>
        <v>1.7402478784664046E-4</v>
      </c>
      <c r="X29" s="114">
        <f>compopeinc!BL21</f>
        <v>2.0959177995263224E-3</v>
      </c>
      <c r="Y29" s="154">
        <f>compopeinc!BM21</f>
        <v>1.2703708801561167E-3</v>
      </c>
      <c r="AA29" s="212"/>
      <c r="AB29" s="599">
        <f t="shared" si="0"/>
        <v>0</v>
      </c>
      <c r="AC29" s="599">
        <f t="shared" si="1"/>
        <v>0</v>
      </c>
      <c r="AD29" s="599">
        <f t="shared" si="2"/>
        <v>0</v>
      </c>
    </row>
    <row r="30" spans="1:30" x14ac:dyDescent="0.2">
      <c r="A30" s="115">
        <v>1933</v>
      </c>
      <c r="B30" s="106">
        <f>compopeinc!AP22</f>
        <v>0.13106711825081688</v>
      </c>
      <c r="C30" s="114">
        <f>compopeinc!AQ22</f>
        <v>2.0411779984832266E-2</v>
      </c>
      <c r="D30" s="114">
        <f>compopeinc!AR22</f>
        <v>3.0477548598011838E-2</v>
      </c>
      <c r="E30" s="114">
        <f>compopeinc!AS22</f>
        <v>1.5770240955873042E-2</v>
      </c>
      <c r="F30" s="114">
        <f>compopeinc!AT22</f>
        <v>1.2417477178191968E-2</v>
      </c>
      <c r="G30" s="114">
        <f>compopeinc!AU22</f>
        <v>2.820756743108097E-3</v>
      </c>
      <c r="H30" s="114">
        <f>compopeinc!AV22</f>
        <v>3.0238059921393123E-2</v>
      </c>
      <c r="I30" s="187">
        <f>compopeinc!AW22</f>
        <v>1.8931254869406559E-2</v>
      </c>
      <c r="J30" s="106">
        <f>compopeinc!AX22</f>
        <v>6.4621765589921665E-2</v>
      </c>
      <c r="K30" s="114">
        <f>compopeinc!AY22</f>
        <v>1.3758400169970025E-2</v>
      </c>
      <c r="L30" s="114">
        <f>compopeinc!AZ22</f>
        <v>1.604693371062239E-2</v>
      </c>
      <c r="M30" s="114">
        <f>compopeinc!BA22</f>
        <v>7.3445137635353977E-3</v>
      </c>
      <c r="N30" s="114">
        <f>compopeinc!BB22</f>
        <v>6.1820032932939275E-3</v>
      </c>
      <c r="O30" s="114">
        <f>compopeinc!BC22</f>
        <v>1.0039167364319435E-3</v>
      </c>
      <c r="P30" s="114">
        <f>compopeinc!BD22</f>
        <v>1.1488630171739496E-2</v>
      </c>
      <c r="Q30" s="187">
        <f>compopeinc!BE22</f>
        <v>8.7973677443284864E-3</v>
      </c>
      <c r="R30" s="186">
        <f>compopeinc!BF22</f>
        <v>1.8591404942440836E-2</v>
      </c>
      <c r="S30" s="114">
        <f>compopeinc!BG22</f>
        <v>5.8701511277175333E-3</v>
      </c>
      <c r="T30" s="114">
        <f>compopeinc!BH22</f>
        <v>4.2222348150665126E-3</v>
      </c>
      <c r="U30" s="114">
        <f>compopeinc!BI22</f>
        <v>1.344950198936621E-3</v>
      </c>
      <c r="V30" s="114">
        <f>compopeinc!BJ22</f>
        <v>1.9864700984581671E-3</v>
      </c>
      <c r="W30" s="114">
        <f>compopeinc!BK22</f>
        <v>1.8904041415545789E-4</v>
      </c>
      <c r="X30" s="114">
        <f>compopeinc!BL22</f>
        <v>2.2431782111592621E-3</v>
      </c>
      <c r="Y30" s="154">
        <f>compopeinc!BM22</f>
        <v>2.7353800769472831E-3</v>
      </c>
      <c r="AA30" s="212"/>
      <c r="AB30" s="599">
        <f t="shared" si="0"/>
        <v>0</v>
      </c>
      <c r="AC30" s="599">
        <f t="shared" si="1"/>
        <v>0</v>
      </c>
      <c r="AD30" s="599">
        <f t="shared" si="2"/>
        <v>0</v>
      </c>
    </row>
    <row r="31" spans="1:30" x14ac:dyDescent="0.2">
      <c r="A31" s="115">
        <v>1934</v>
      </c>
      <c r="B31" s="106">
        <f>compopeinc!AP23</f>
        <v>0.145382139250613</v>
      </c>
      <c r="C31" s="114">
        <f>compopeinc!AQ23</f>
        <v>4.5836467926719714E-2</v>
      </c>
      <c r="D31" s="114">
        <f>compopeinc!AR23</f>
        <v>2.758423049660105E-2</v>
      </c>
      <c r="E31" s="114">
        <f>compopeinc!AS23</f>
        <v>1.1890544903877177E-2</v>
      </c>
      <c r="F31" s="114">
        <f>compopeinc!AT23</f>
        <v>1.0801104954480913E-2</v>
      </c>
      <c r="G31" s="114">
        <f>compopeinc!AU23</f>
        <v>2.5027820758243007E-3</v>
      </c>
      <c r="H31" s="114">
        <f>compopeinc!AV23</f>
        <v>2.8254224518896202E-2</v>
      </c>
      <c r="I31" s="187">
        <f>compopeinc!AW23</f>
        <v>1.8512784374213661E-2</v>
      </c>
      <c r="J31" s="106">
        <f>compopeinc!AX23</f>
        <v>7.132288841255284E-2</v>
      </c>
      <c r="K31" s="114">
        <f>compopeinc!AY23</f>
        <v>3.0104695889865925E-2</v>
      </c>
      <c r="L31" s="114">
        <f>compopeinc!AZ23</f>
        <v>1.3473986999069043E-2</v>
      </c>
      <c r="M31" s="114">
        <f>compopeinc!BA23</f>
        <v>5.2644263906991571E-3</v>
      </c>
      <c r="N31" s="114">
        <f>compopeinc!BB23</f>
        <v>4.5796832611031549E-3</v>
      </c>
      <c r="O31" s="114">
        <f>compopeinc!BC23</f>
        <v>8.5991856427767059E-4</v>
      </c>
      <c r="P31" s="114">
        <f>compopeinc!BD23</f>
        <v>1.0307907500302051E-2</v>
      </c>
      <c r="Q31" s="187">
        <f>compopeinc!BE23</f>
        <v>6.7322698072358432E-3</v>
      </c>
      <c r="R31" s="186">
        <f>compopeinc!BF23</f>
        <v>2.1347297247094284E-2</v>
      </c>
      <c r="S31" s="114">
        <f>compopeinc!BG23</f>
        <v>1.2133833718388326E-2</v>
      </c>
      <c r="T31" s="114">
        <f>compopeinc!BH23</f>
        <v>3.1545771808362067E-3</v>
      </c>
      <c r="U31" s="114">
        <f>compopeinc!BI23</f>
        <v>9.9245425566578112E-4</v>
      </c>
      <c r="V31" s="114">
        <f>compopeinc!BJ23</f>
        <v>1.2546802398568408E-3</v>
      </c>
      <c r="W31" s="114">
        <f>compopeinc!BK23</f>
        <v>1.6323476662831967E-4</v>
      </c>
      <c r="X31" s="114">
        <f>compopeinc!BL23</f>
        <v>2.0505578880803703E-3</v>
      </c>
      <c r="Y31" s="154">
        <f>compopeinc!BM23</f>
        <v>1.5979591976384418E-3</v>
      </c>
      <c r="AA31" s="212"/>
      <c r="AB31" s="599">
        <f t="shared" si="0"/>
        <v>0</v>
      </c>
      <c r="AC31" s="599">
        <f t="shared" si="1"/>
        <v>0</v>
      </c>
      <c r="AD31" s="599">
        <f t="shared" si="2"/>
        <v>0</v>
      </c>
    </row>
    <row r="32" spans="1:30" x14ac:dyDescent="0.2">
      <c r="A32" s="115">
        <v>1935</v>
      </c>
      <c r="B32" s="106">
        <f>compopeinc!AP24</f>
        <v>0.14816534554938104</v>
      </c>
      <c r="C32" s="114">
        <f>compopeinc!AQ24</f>
        <v>5.354234438400278E-2</v>
      </c>
      <c r="D32" s="114">
        <f>compopeinc!AR24</f>
        <v>2.3440690896775786E-2</v>
      </c>
      <c r="E32" s="114">
        <f>compopeinc!AS24</f>
        <v>1.0682262976103406E-2</v>
      </c>
      <c r="F32" s="114">
        <f>compopeinc!AT24</f>
        <v>1.1259356494276573E-2</v>
      </c>
      <c r="G32" s="114">
        <f>compopeinc!AU24</f>
        <v>2.2751823352932707E-3</v>
      </c>
      <c r="H32" s="114">
        <f>compopeinc!AV24</f>
        <v>2.6484451983519577E-2</v>
      </c>
      <c r="I32" s="187">
        <f>compopeinc!AW24</f>
        <v>2.0481056479409634E-2</v>
      </c>
      <c r="J32" s="106">
        <f>compopeinc!AX24</f>
        <v>7.3711872402428477E-2</v>
      </c>
      <c r="K32" s="114">
        <f>compopeinc!AY24</f>
        <v>3.4466120461210066E-2</v>
      </c>
      <c r="L32" s="114">
        <f>compopeinc!AZ24</f>
        <v>1.1327218772227565E-2</v>
      </c>
      <c r="M32" s="114">
        <f>compopeinc!BA24</f>
        <v>4.7262878420814705E-3</v>
      </c>
      <c r="N32" s="114">
        <f>compopeinc!BB24</f>
        <v>4.9750114130080736E-3</v>
      </c>
      <c r="O32" s="114">
        <f>compopeinc!BC24</f>
        <v>7.7769867010224144E-4</v>
      </c>
      <c r="P32" s="114">
        <f>compopeinc!BD24</f>
        <v>9.5950648111217101E-3</v>
      </c>
      <c r="Q32" s="187">
        <f>compopeinc!BE24</f>
        <v>7.8444704326773394E-3</v>
      </c>
      <c r="R32" s="186">
        <f>compopeinc!BF24</f>
        <v>2.2634782565167263E-2</v>
      </c>
      <c r="S32" s="114">
        <f>compopeinc!BG24</f>
        <v>1.3502361144728662E-2</v>
      </c>
      <c r="T32" s="114">
        <f>compopeinc!BH24</f>
        <v>2.5817402374768987E-3</v>
      </c>
      <c r="U32" s="114">
        <f>compopeinc!BI24</f>
        <v>9.4967581171629377E-4</v>
      </c>
      <c r="V32" s="114">
        <f>compopeinc!BJ24</f>
        <v>1.4930829807948938E-3</v>
      </c>
      <c r="W32" s="114">
        <f>compopeinc!BK24</f>
        <v>1.4114909446582603E-4</v>
      </c>
      <c r="X32" s="114">
        <f>compopeinc!BL24</f>
        <v>1.798585163913473E-3</v>
      </c>
      <c r="Y32" s="154">
        <f>compopeinc!BM24</f>
        <v>2.1681881320712196E-3</v>
      </c>
      <c r="AA32" s="212"/>
      <c r="AB32" s="599">
        <f t="shared" si="0"/>
        <v>0</v>
      </c>
      <c r="AC32" s="599">
        <f t="shared" si="1"/>
        <v>0</v>
      </c>
      <c r="AD32" s="599">
        <f t="shared" si="2"/>
        <v>0</v>
      </c>
    </row>
    <row r="33" spans="1:30" x14ac:dyDescent="0.2">
      <c r="A33" s="115">
        <v>1936</v>
      </c>
      <c r="B33" s="106">
        <f>compopeinc!AP25</f>
        <v>0.16135749097034549</v>
      </c>
      <c r="C33" s="114">
        <f>compopeinc!AQ25</f>
        <v>6.9898262731928326E-2</v>
      </c>
      <c r="D33" s="114">
        <f>compopeinc!AR25</f>
        <v>1.9639266640761485E-2</v>
      </c>
      <c r="E33" s="114">
        <f>compopeinc!AS25</f>
        <v>9.4997235703123024E-3</v>
      </c>
      <c r="F33" s="114">
        <f>compopeinc!AT25</f>
        <v>1.1694370083146957E-2</v>
      </c>
      <c r="G33" s="114">
        <f>compopeinc!AU25</f>
        <v>1.9915811765282313E-3</v>
      </c>
      <c r="H33" s="114">
        <f>compopeinc!AV25</f>
        <v>2.6890507780158217E-2</v>
      </c>
      <c r="I33" s="187">
        <f>compopeinc!AW25</f>
        <v>2.1743778987510003E-2</v>
      </c>
      <c r="J33" s="106">
        <f>compopeinc!AX25</f>
        <v>7.9242392209772361E-2</v>
      </c>
      <c r="K33" s="114">
        <f>compopeinc!AY25</f>
        <v>4.269053942847393E-2</v>
      </c>
      <c r="L33" s="114">
        <f>compopeinc!AZ25</f>
        <v>9.0531791516642417E-3</v>
      </c>
      <c r="M33" s="114">
        <f>compopeinc!BA25</f>
        <v>4.1052516824265726E-3</v>
      </c>
      <c r="N33" s="114">
        <f>compopeinc!BB25</f>
        <v>5.057406255408888E-3</v>
      </c>
      <c r="O33" s="114">
        <f>compopeinc!BC25</f>
        <v>6.5484398915990861E-4</v>
      </c>
      <c r="P33" s="114">
        <f>compopeinc!BD25</f>
        <v>9.4675565323663925E-3</v>
      </c>
      <c r="Q33" s="187">
        <f>compopeinc!BE25</f>
        <v>8.2136151702724286E-3</v>
      </c>
      <c r="R33" s="186">
        <f>compopeinc!BF25</f>
        <v>2.3069835980722622E-2</v>
      </c>
      <c r="S33" s="114">
        <f>compopeinc!BG25</f>
        <v>1.4753985131233214E-2</v>
      </c>
      <c r="T33" s="114">
        <f>compopeinc!BH25</f>
        <v>2.0386070321420885E-3</v>
      </c>
      <c r="U33" s="114">
        <f>compopeinc!BI25</f>
        <v>8.3335494538931036E-4</v>
      </c>
      <c r="V33" s="114">
        <f>compopeinc!BJ25</f>
        <v>1.5087930065729941E-3</v>
      </c>
      <c r="W33" s="114">
        <f>compopeinc!BK25</f>
        <v>1.0286258540563963E-4</v>
      </c>
      <c r="X33" s="114">
        <f>compopeinc!BL25</f>
        <v>1.5641148953793814E-3</v>
      </c>
      <c r="Y33" s="154">
        <f>compopeinc!BM25</f>
        <v>2.2681183845999937E-3</v>
      </c>
      <c r="AA33" s="212"/>
      <c r="AB33" s="599">
        <f t="shared" si="0"/>
        <v>0</v>
      </c>
      <c r="AC33" s="599">
        <f t="shared" si="1"/>
        <v>0</v>
      </c>
      <c r="AD33" s="599">
        <f t="shared" si="2"/>
        <v>0</v>
      </c>
    </row>
    <row r="34" spans="1:30" x14ac:dyDescent="0.2">
      <c r="A34" s="115">
        <v>1937</v>
      </c>
      <c r="B34" s="106">
        <f>compopeinc!AP26</f>
        <v>0.15854914767872233</v>
      </c>
      <c r="C34" s="114">
        <f>compopeinc!AQ26</f>
        <v>7.2470343525457656E-2</v>
      </c>
      <c r="D34" s="114">
        <f>compopeinc!AR26</f>
        <v>1.9037838833078358E-2</v>
      </c>
      <c r="E34" s="114">
        <f>compopeinc!AS26</f>
        <v>8.9941826215488227E-3</v>
      </c>
      <c r="F34" s="114">
        <f>compopeinc!AT26</f>
        <v>1.095031794758808E-2</v>
      </c>
      <c r="G34" s="114">
        <f>compopeinc!AU26</f>
        <v>1.8679315116867288E-3</v>
      </c>
      <c r="H34" s="114">
        <f>compopeinc!AV26</f>
        <v>2.5157727269403553E-2</v>
      </c>
      <c r="I34" s="187">
        <f>compopeinc!AW26</f>
        <v>2.0070805969959103E-2</v>
      </c>
      <c r="J34" s="106">
        <f>compopeinc!AX26</f>
        <v>7.8487878944998146E-2</v>
      </c>
      <c r="K34" s="114">
        <f>compopeinc!AY26</f>
        <v>4.511532643257022E-2</v>
      </c>
      <c r="L34" s="114">
        <f>compopeinc!AZ26</f>
        <v>8.6207075255260099E-3</v>
      </c>
      <c r="M34" s="114">
        <f>compopeinc!BA26</f>
        <v>3.9255381423078132E-3</v>
      </c>
      <c r="N34" s="114">
        <f>compopeinc!BB26</f>
        <v>4.3998398479105855E-3</v>
      </c>
      <c r="O34" s="114">
        <f>compopeinc!BC26</f>
        <v>6.011239225544346E-4</v>
      </c>
      <c r="P34" s="114">
        <f>compopeinc!BD26</f>
        <v>9.2180228451258072E-3</v>
      </c>
      <c r="Q34" s="187">
        <f>compopeinc!BE26</f>
        <v>6.6073202290032693E-3</v>
      </c>
      <c r="R34" s="186">
        <f>compopeinc!BF26</f>
        <v>2.368202876265205E-2</v>
      </c>
      <c r="S34" s="114">
        <f>compopeinc!BG26</f>
        <v>1.6746365830477093E-2</v>
      </c>
      <c r="T34" s="114">
        <f>compopeinc!BH26</f>
        <v>1.9298782054058639E-3</v>
      </c>
      <c r="U34" s="114">
        <f>compopeinc!BI26</f>
        <v>8.3971338428893831E-4</v>
      </c>
      <c r="V34" s="114">
        <f>compopeinc!BJ26</f>
        <v>1.1225614844028789E-3</v>
      </c>
      <c r="W34" s="114">
        <f>compopeinc!BK26</f>
        <v>8.6952901426065225E-5</v>
      </c>
      <c r="X34" s="114">
        <f>compopeinc!BL26</f>
        <v>1.6315447938830626E-3</v>
      </c>
      <c r="Y34" s="154">
        <f>compopeinc!BM26</f>
        <v>1.3250121627681453E-3</v>
      </c>
      <c r="AA34" s="212"/>
      <c r="AB34" s="599">
        <f t="shared" si="0"/>
        <v>0</v>
      </c>
      <c r="AC34" s="599">
        <f t="shared" si="1"/>
        <v>0</v>
      </c>
      <c r="AD34" s="599">
        <f t="shared" si="2"/>
        <v>0</v>
      </c>
    </row>
    <row r="35" spans="1:30" x14ac:dyDescent="0.2">
      <c r="A35" s="115">
        <v>1938</v>
      </c>
      <c r="B35" s="106">
        <f>compopeinc!AP27</f>
        <v>0.14028220839354341</v>
      </c>
      <c r="C35" s="114">
        <f>compopeinc!AQ27</f>
        <v>5.42352730816857E-2</v>
      </c>
      <c r="D35" s="114">
        <f>compopeinc!AR27</f>
        <v>1.8197837692894604E-2</v>
      </c>
      <c r="E35" s="114">
        <f>compopeinc!AS27</f>
        <v>9.6774318771798186E-3</v>
      </c>
      <c r="F35" s="114">
        <f>compopeinc!AT27</f>
        <v>1.0687926041045997E-2</v>
      </c>
      <c r="G35" s="114">
        <f>compopeinc!AU27</f>
        <v>2.2820440676650086E-3</v>
      </c>
      <c r="H35" s="114">
        <f>compopeinc!AV27</f>
        <v>2.6185288283587956E-2</v>
      </c>
      <c r="I35" s="187">
        <f>compopeinc!AW27</f>
        <v>1.901640734948434E-2</v>
      </c>
      <c r="J35" s="106">
        <f>compopeinc!AX27</f>
        <v>6.8838679659085453E-2</v>
      </c>
      <c r="K35" s="114">
        <f>compopeinc!AY27</f>
        <v>3.4819113442242769E-2</v>
      </c>
      <c r="L35" s="114">
        <f>compopeinc!AZ27</f>
        <v>8.0636464718927756E-3</v>
      </c>
      <c r="M35" s="114">
        <f>compopeinc!BA27</f>
        <v>3.957886352711595E-3</v>
      </c>
      <c r="N35" s="114">
        <f>compopeinc!BB27</f>
        <v>4.4604526674068079E-3</v>
      </c>
      <c r="O35" s="114">
        <f>compopeinc!BC27</f>
        <v>7.714306411430458E-4</v>
      </c>
      <c r="P35" s="114">
        <f>compopeinc!BD27</f>
        <v>1.0087363450567214E-2</v>
      </c>
      <c r="Q35" s="187">
        <f>compopeinc!BE27</f>
        <v>6.6787866331212246E-3</v>
      </c>
      <c r="R35" s="186">
        <f>compopeinc!BF27</f>
        <v>2.3446064017464397E-2</v>
      </c>
      <c r="S35" s="114">
        <f>compopeinc!BG27</f>
        <v>1.6061210798055576E-2</v>
      </c>
      <c r="T35" s="114">
        <f>compopeinc!BH27</f>
        <v>1.7499471189942795E-3</v>
      </c>
      <c r="U35" s="114">
        <f>compopeinc!BI27</f>
        <v>8.2176269082583314E-4</v>
      </c>
      <c r="V35" s="114">
        <f>compopeinc!BJ27</f>
        <v>1.1494845269366433E-3</v>
      </c>
      <c r="W35" s="114">
        <f>compopeinc!BK27</f>
        <v>1.3976225547325538E-4</v>
      </c>
      <c r="X35" s="114">
        <f>compopeinc!BL27</f>
        <v>2.1331619489021055E-3</v>
      </c>
      <c r="Y35" s="154">
        <f>compopeinc!BM27</f>
        <v>1.390734678276705E-3</v>
      </c>
      <c r="AA35" s="212"/>
      <c r="AB35" s="599">
        <f t="shared" si="0"/>
        <v>0</v>
      </c>
      <c r="AC35" s="599">
        <f t="shared" si="1"/>
        <v>0</v>
      </c>
      <c r="AD35" s="599">
        <f t="shared" si="2"/>
        <v>0</v>
      </c>
    </row>
    <row r="36" spans="1:30" x14ac:dyDescent="0.2">
      <c r="A36" s="117">
        <v>1939</v>
      </c>
      <c r="B36" s="109">
        <f>compopeinc!AP28</f>
        <v>0.14745208884825264</v>
      </c>
      <c r="C36" s="116">
        <f>compopeinc!AQ28</f>
        <v>6.083562457745216E-2</v>
      </c>
      <c r="D36" s="116">
        <f>compopeinc!AR28</f>
        <v>1.7684663505897476E-2</v>
      </c>
      <c r="E36" s="116">
        <f>compopeinc!AS28</f>
        <v>9.6267771697146464E-3</v>
      </c>
      <c r="F36" s="116">
        <f>compopeinc!AT28</f>
        <v>1.0882971464323482E-2</v>
      </c>
      <c r="G36" s="116">
        <f>compopeinc!AU28</f>
        <v>2.215266982435586E-3</v>
      </c>
      <c r="H36" s="116">
        <f>compopeinc!AV28</f>
        <v>2.5417876343732562E-2</v>
      </c>
      <c r="I36" s="189">
        <f>compopeinc!AW28</f>
        <v>2.0788908804696752E-2</v>
      </c>
      <c r="J36" s="109">
        <f>compopeinc!AX28</f>
        <v>7.1298660698554769E-2</v>
      </c>
      <c r="K36" s="116">
        <f>compopeinc!AY28</f>
        <v>3.781440392237783E-2</v>
      </c>
      <c r="L36" s="116">
        <f>compopeinc!AZ28</f>
        <v>7.8286992964939489E-3</v>
      </c>
      <c r="M36" s="116">
        <f>compopeinc!BA28</f>
        <v>4.0698670895130242E-3</v>
      </c>
      <c r="N36" s="116">
        <f>compopeinc!BB28</f>
        <v>4.3418558348107192E-3</v>
      </c>
      <c r="O36" s="116">
        <f>compopeinc!BC28</f>
        <v>7.3783438959997081E-4</v>
      </c>
      <c r="P36" s="116">
        <f>compopeinc!BD28</f>
        <v>9.6019805656811317E-3</v>
      </c>
      <c r="Q36" s="189">
        <f>compopeinc!BE28</f>
        <v>6.9040196000781529E-3</v>
      </c>
      <c r="R36" s="188">
        <f>compopeinc!BF28</f>
        <v>2.1558000809547184E-2</v>
      </c>
      <c r="S36" s="116">
        <f>compopeinc!BG28</f>
        <v>1.4774708090538798E-2</v>
      </c>
      <c r="T36" s="116">
        <f>compopeinc!BH28</f>
        <v>1.6630939629631489E-3</v>
      </c>
      <c r="U36" s="116">
        <f>compopeinc!BI28</f>
        <v>8.4774205643874426E-4</v>
      </c>
      <c r="V36" s="116">
        <f>compopeinc!BJ28</f>
        <v>1.0294451174373824E-3</v>
      </c>
      <c r="W36" s="116">
        <f>compopeinc!BK28</f>
        <v>1.2568776723963969E-4</v>
      </c>
      <c r="X36" s="116">
        <f>compopeinc!BL28</f>
        <v>1.8882980092845691E-3</v>
      </c>
      <c r="Y36" s="156">
        <f>compopeinc!BM28</f>
        <v>1.2290258056449025E-3</v>
      </c>
      <c r="AA36" s="212"/>
      <c r="AB36" s="599">
        <f t="shared" si="0"/>
        <v>0</v>
      </c>
      <c r="AC36" s="599">
        <f t="shared" si="1"/>
        <v>0</v>
      </c>
      <c r="AD36" s="599">
        <f t="shared" si="2"/>
        <v>0</v>
      </c>
    </row>
    <row r="37" spans="1:30" x14ac:dyDescent="0.2">
      <c r="A37" s="115">
        <v>1940</v>
      </c>
      <c r="B37" s="106">
        <f>compopeinc!AP29</f>
        <v>0.15934078700571178</v>
      </c>
      <c r="C37" s="114">
        <f>compopeinc!AQ29</f>
        <v>7.7551205653849986E-2</v>
      </c>
      <c r="D37" s="114">
        <f>compopeinc!AR29</f>
        <v>1.2597466577856266E-2</v>
      </c>
      <c r="E37" s="114">
        <f>compopeinc!AS29</f>
        <v>7.5024269989706844E-3</v>
      </c>
      <c r="F37" s="114">
        <f>compopeinc!AT29</f>
        <v>1.1258089999138498E-2</v>
      </c>
      <c r="G37" s="114">
        <f>compopeinc!AU29</f>
        <v>2.2220055681727497E-3</v>
      </c>
      <c r="H37" s="114">
        <f>compopeinc!AV29</f>
        <v>2.6445935523897651E-2</v>
      </c>
      <c r="I37" s="187">
        <f>compopeinc!AW29</f>
        <v>2.176365668382594E-2</v>
      </c>
      <c r="J37" s="106">
        <f>compopeinc!AX29</f>
        <v>7.9638826032333243E-2</v>
      </c>
      <c r="K37" s="114">
        <f>compopeinc!AY29</f>
        <v>4.8204138004639276E-2</v>
      </c>
      <c r="L37" s="114">
        <f>compopeinc!AZ29</f>
        <v>5.5066358767265778E-3</v>
      </c>
      <c r="M37" s="114">
        <f>compopeinc!BA29</f>
        <v>3.116228266965922E-3</v>
      </c>
      <c r="N37" s="114">
        <f>compopeinc!BB29</f>
        <v>4.5352498036415482E-3</v>
      </c>
      <c r="O37" s="114">
        <f>compopeinc!BC29</f>
        <v>7.5363347379795939E-4</v>
      </c>
      <c r="P37" s="114">
        <f>compopeinc!BD29</f>
        <v>1.0110793307263603E-2</v>
      </c>
      <c r="Q37" s="187">
        <f>compopeinc!BE29</f>
        <v>7.4121472992983561E-3</v>
      </c>
      <c r="R37" s="186">
        <f>compopeinc!BF29</f>
        <v>2.6007705625013179E-2</v>
      </c>
      <c r="S37" s="114">
        <f>compopeinc!BG29</f>
        <v>1.9608598022690837E-2</v>
      </c>
      <c r="T37" s="114">
        <f>compopeinc!BH29</f>
        <v>1.1978461212930561E-3</v>
      </c>
      <c r="U37" s="114">
        <f>compopeinc!BI29</f>
        <v>6.296926146386058E-4</v>
      </c>
      <c r="V37" s="114">
        <f>compopeinc!BJ29</f>
        <v>1.102357650239639E-3</v>
      </c>
      <c r="W37" s="114">
        <f>compopeinc!BK29</f>
        <v>1.2742893945804688E-4</v>
      </c>
      <c r="X37" s="114">
        <f>compopeinc!BL29</f>
        <v>1.9219858023512588E-3</v>
      </c>
      <c r="Y37" s="154">
        <f>compopeinc!BM29</f>
        <v>1.4197964743417333E-3</v>
      </c>
      <c r="AA37" s="212"/>
      <c r="AB37" s="599">
        <f t="shared" si="0"/>
        <v>0</v>
      </c>
      <c r="AC37" s="599">
        <f t="shared" si="1"/>
        <v>0</v>
      </c>
      <c r="AD37" s="599">
        <f t="shared" si="2"/>
        <v>0</v>
      </c>
    </row>
    <row r="38" spans="1:30" x14ac:dyDescent="0.2">
      <c r="A38" s="115">
        <v>1941</v>
      </c>
      <c r="B38" s="106">
        <f>compopeinc!AP30</f>
        <v>0.16509724357774808</v>
      </c>
      <c r="C38" s="114">
        <f>compopeinc!AQ30</f>
        <v>8.2965361182521957E-2</v>
      </c>
      <c r="D38" s="114">
        <f>compopeinc!AR30</f>
        <v>8.5814287297521098E-3</v>
      </c>
      <c r="E38" s="114">
        <f>compopeinc!AS30</f>
        <v>4.9906015038341436E-3</v>
      </c>
      <c r="F38" s="114">
        <f>compopeinc!AT30</f>
        <v>1.4098426672322218E-2</v>
      </c>
      <c r="G38" s="114">
        <f>compopeinc!AU30</f>
        <v>1.7489111293852232E-3</v>
      </c>
      <c r="H38" s="114">
        <f>compopeinc!AV30</f>
        <v>2.4018293868866607E-2</v>
      </c>
      <c r="I38" s="187">
        <f>compopeinc!AW30</f>
        <v>2.8694220491065826E-2</v>
      </c>
      <c r="J38" s="106">
        <f>compopeinc!AX30</f>
        <v>8.3927809270143469E-2</v>
      </c>
      <c r="K38" s="114">
        <f>compopeinc!AY30</f>
        <v>5.0507909721691162E-2</v>
      </c>
      <c r="L38" s="114">
        <f>compopeinc!AZ30</f>
        <v>3.6582868041845312E-3</v>
      </c>
      <c r="M38" s="114">
        <f>compopeinc!BA30</f>
        <v>2.0118955420346469E-3</v>
      </c>
      <c r="N38" s="114">
        <f>compopeinc!BB30</f>
        <v>6.2176860699035604E-3</v>
      </c>
      <c r="O38" s="114">
        <f>compopeinc!BC30</f>
        <v>5.9456940134947891E-4</v>
      </c>
      <c r="P38" s="114">
        <f>compopeinc!BD30</f>
        <v>9.5098455475735345E-3</v>
      </c>
      <c r="Q38" s="187">
        <f>compopeinc!BE30</f>
        <v>1.1427616183406561E-2</v>
      </c>
      <c r="R38" s="186">
        <f>compopeinc!BF30</f>
        <v>2.8333910962444482E-2</v>
      </c>
      <c r="S38" s="114">
        <f>compopeinc!BG30</f>
        <v>2.0737663389500879E-2</v>
      </c>
      <c r="T38" s="114">
        <f>compopeinc!BH30</f>
        <v>8.2653539743726635E-4</v>
      </c>
      <c r="U38" s="114">
        <f>compopeinc!BI30</f>
        <v>4.0514764767510427E-4</v>
      </c>
      <c r="V38" s="114">
        <f>compopeinc!BJ30</f>
        <v>1.7058813587552352E-3</v>
      </c>
      <c r="W38" s="114">
        <f>compopeinc!BK30</f>
        <v>9.1168257574924882E-5</v>
      </c>
      <c r="X38" s="114">
        <f>compopeinc!BL30</f>
        <v>1.7316068908163071E-3</v>
      </c>
      <c r="Y38" s="154">
        <f>compopeinc!BM30</f>
        <v>2.8359080206847645E-3</v>
      </c>
      <c r="AA38" s="212"/>
      <c r="AB38" s="599">
        <f t="shared" si="0"/>
        <v>0</v>
      </c>
      <c r="AC38" s="599">
        <f t="shared" si="1"/>
        <v>0</v>
      </c>
      <c r="AD38" s="599">
        <f t="shared" si="2"/>
        <v>0</v>
      </c>
    </row>
    <row r="39" spans="1:30" x14ac:dyDescent="0.2">
      <c r="A39" s="115">
        <v>1942</v>
      </c>
      <c r="B39" s="106">
        <f>compopeinc!AP31</f>
        <v>0.1591345096955385</v>
      </c>
      <c r="C39" s="114">
        <f>compopeinc!AQ31</f>
        <v>8.2896394812064206E-2</v>
      </c>
      <c r="D39" s="114">
        <f>compopeinc!AR31</f>
        <v>6.6112002594387563E-3</v>
      </c>
      <c r="E39" s="114">
        <f>compopeinc!AS31</f>
        <v>3.8268768356605888E-3</v>
      </c>
      <c r="F39" s="114">
        <f>compopeinc!AT31</f>
        <v>1.4901839093772311E-2</v>
      </c>
      <c r="G39" s="114">
        <f>compopeinc!AU31</f>
        <v>1.1017830663526565E-3</v>
      </c>
      <c r="H39" s="114">
        <f>compopeinc!AV31</f>
        <v>1.752533538282763E-2</v>
      </c>
      <c r="I39" s="187">
        <f>compopeinc!AW31</f>
        <v>3.2271080245422336E-2</v>
      </c>
      <c r="J39" s="106">
        <f>compopeinc!AX31</f>
        <v>8.0282576021160443E-2</v>
      </c>
      <c r="K39" s="114">
        <f>compopeinc!AY31</f>
        <v>4.696368596887128E-2</v>
      </c>
      <c r="L39" s="114">
        <f>compopeinc!AZ31</f>
        <v>2.7439065564581677E-3</v>
      </c>
      <c r="M39" s="114">
        <f>compopeinc!BA31</f>
        <v>1.4127568465098438E-3</v>
      </c>
      <c r="N39" s="114">
        <f>compopeinc!BB31</f>
        <v>7.2971360854776667E-3</v>
      </c>
      <c r="O39" s="114">
        <f>compopeinc!BC31</f>
        <v>3.438049504426951E-4</v>
      </c>
      <c r="P39" s="114">
        <f>compopeinc!BD31</f>
        <v>6.6881345739117576E-3</v>
      </c>
      <c r="Q39" s="187">
        <f>compopeinc!BE31</f>
        <v>1.4833151039489021E-2</v>
      </c>
      <c r="R39" s="186">
        <f>compopeinc!BF31</f>
        <v>2.5210985767456711E-2</v>
      </c>
      <c r="S39" s="114">
        <f>compopeinc!BG31</f>
        <v>1.6094538281858306E-2</v>
      </c>
      <c r="T39" s="114">
        <f>compopeinc!BH31</f>
        <v>5.5529972479096486E-4</v>
      </c>
      <c r="U39" s="114">
        <f>compopeinc!BI31</f>
        <v>2.3226800190925706E-4</v>
      </c>
      <c r="V39" s="114">
        <f>compopeinc!BJ31</f>
        <v>2.4481201021618513E-3</v>
      </c>
      <c r="W39" s="114">
        <f>compopeinc!BK31</f>
        <v>3.7075525377242043E-5</v>
      </c>
      <c r="X39" s="114">
        <f>compopeinc!BL31</f>
        <v>9.5180159524164293E-4</v>
      </c>
      <c r="Y39" s="154">
        <f>compopeinc!BM31</f>
        <v>4.8918825361174466E-3</v>
      </c>
      <c r="AA39" s="212"/>
      <c r="AB39" s="599">
        <f t="shared" si="0"/>
        <v>0</v>
      </c>
      <c r="AC39" s="599">
        <f t="shared" si="1"/>
        <v>0</v>
      </c>
      <c r="AD39" s="599">
        <f t="shared" si="2"/>
        <v>0</v>
      </c>
    </row>
    <row r="40" spans="1:30" x14ac:dyDescent="0.2">
      <c r="A40" s="115">
        <v>1943</v>
      </c>
      <c r="B40" s="106">
        <f>compopeinc!AP32</f>
        <v>0.14084461143964253</v>
      </c>
      <c r="C40" s="114">
        <f>compopeinc!AQ32</f>
        <v>7.2141618598093912E-2</v>
      </c>
      <c r="D40" s="114">
        <f>compopeinc!AR32</f>
        <v>5.6619981992169638E-3</v>
      </c>
      <c r="E40" s="114">
        <f>compopeinc!AS32</f>
        <v>3.0154447502965076E-3</v>
      </c>
      <c r="F40" s="114">
        <f>compopeinc!AT32</f>
        <v>1.4900111137522676E-2</v>
      </c>
      <c r="G40" s="114">
        <f>compopeinc!AU32</f>
        <v>6.4414129536037416E-4</v>
      </c>
      <c r="H40" s="114">
        <f>compopeinc!AV32</f>
        <v>1.104034243105193E-2</v>
      </c>
      <c r="I40" s="187">
        <f>compopeinc!AW32</f>
        <v>3.3440955028100149E-2</v>
      </c>
      <c r="J40" s="106">
        <f>compopeinc!AX32</f>
        <v>6.8147179045160072E-2</v>
      </c>
      <c r="K40" s="114">
        <f>compopeinc!AY32</f>
        <v>3.923549559084577E-2</v>
      </c>
      <c r="L40" s="114">
        <f>compopeinc!AZ32</f>
        <v>2.4297708481125849E-3</v>
      </c>
      <c r="M40" s="114">
        <f>compopeinc!BA32</f>
        <v>1.1132507174654244E-3</v>
      </c>
      <c r="N40" s="114">
        <f>compopeinc!BB32</f>
        <v>6.8502995641781068E-3</v>
      </c>
      <c r="O40" s="114">
        <f>compopeinc!BC32</f>
        <v>1.6707704345844069E-4</v>
      </c>
      <c r="P40" s="114">
        <f>compopeinc!BD32</f>
        <v>4.1520932516678401E-3</v>
      </c>
      <c r="Q40" s="187">
        <f>compopeinc!BE32</f>
        <v>1.4199192029431882E-2</v>
      </c>
      <c r="R40" s="186">
        <f>compopeinc!BF32</f>
        <v>1.8528119208498738E-2</v>
      </c>
      <c r="S40" s="114">
        <f>compopeinc!BG32</f>
        <v>1.1866286046958462E-2</v>
      </c>
      <c r="T40" s="114">
        <f>compopeinc!BH32</f>
        <v>5.2510270745813878E-4</v>
      </c>
      <c r="U40" s="114">
        <f>compopeinc!BI32</f>
        <v>1.7079795175122648E-4</v>
      </c>
      <c r="V40" s="114">
        <f>compopeinc!BJ32</f>
        <v>1.894363964295123E-3</v>
      </c>
      <c r="W40" s="114">
        <f>compopeinc!BK32</f>
        <v>1.9932769540788309E-6</v>
      </c>
      <c r="X40" s="114">
        <f>compopeinc!BL32</f>
        <v>4.5668388439586003E-4</v>
      </c>
      <c r="Y40" s="154">
        <f>compopeinc!BM32</f>
        <v>3.6128913766858527E-3</v>
      </c>
      <c r="AA40" s="212"/>
      <c r="AB40" s="599">
        <f t="shared" si="0"/>
        <v>0</v>
      </c>
      <c r="AC40" s="599">
        <f t="shared" si="1"/>
        <v>0</v>
      </c>
      <c r="AD40" s="599">
        <f t="shared" si="2"/>
        <v>0</v>
      </c>
    </row>
    <row r="41" spans="1:30" x14ac:dyDescent="0.2">
      <c r="A41" s="115">
        <v>1944</v>
      </c>
      <c r="B41" s="106">
        <f>compopeinc!AP33</f>
        <v>0.11370927825361582</v>
      </c>
      <c r="C41" s="114">
        <f>compopeinc!AQ33</f>
        <v>5.8703821390788301E-2</v>
      </c>
      <c r="D41" s="114">
        <f>compopeinc!AR33</f>
        <v>5.6755412469593263E-3</v>
      </c>
      <c r="E41" s="114">
        <f>compopeinc!AS33</f>
        <v>2.7268306497426147E-3</v>
      </c>
      <c r="F41" s="114">
        <f>compopeinc!AT33</f>
        <v>1.1137026550086679E-2</v>
      </c>
      <c r="G41" s="114">
        <f>compopeinc!AU33</f>
        <v>5.5555066725863184E-4</v>
      </c>
      <c r="H41" s="114">
        <f>compopeinc!AV33</f>
        <v>1.0683969915255002E-2</v>
      </c>
      <c r="I41" s="187">
        <f>compopeinc!AW33</f>
        <v>2.4226537833525241E-2</v>
      </c>
      <c r="J41" s="106">
        <f>compopeinc!AX33</f>
        <v>5.3291034346437845E-2</v>
      </c>
      <c r="K41" s="114">
        <f>compopeinc!AY33</f>
        <v>3.1201118855268075E-2</v>
      </c>
      <c r="L41" s="114">
        <f>compopeinc!AZ33</f>
        <v>2.4860360466423485E-3</v>
      </c>
      <c r="M41" s="114">
        <f>compopeinc!BA33</f>
        <v>9.950895109157149E-4</v>
      </c>
      <c r="N41" s="114">
        <f>compopeinc!BB33</f>
        <v>4.9365459969558639E-3</v>
      </c>
      <c r="O41" s="114">
        <f>compopeinc!BC33</f>
        <v>1.2733633240812029E-4</v>
      </c>
      <c r="P41" s="114">
        <f>compopeinc!BD33</f>
        <v>3.9589903051747682E-3</v>
      </c>
      <c r="Q41" s="187">
        <f>compopeinc!BE33</f>
        <v>9.5859172990729446E-3</v>
      </c>
      <c r="R41" s="186">
        <f>compopeinc!BF33</f>
        <v>1.6272280891532247E-2</v>
      </c>
      <c r="S41" s="114">
        <f>compopeinc!BG33</f>
        <v>1.1122739619408786E-2</v>
      </c>
      <c r="T41" s="114">
        <f>compopeinc!BH33</f>
        <v>6.2567387777890228E-4</v>
      </c>
      <c r="U41" s="114">
        <f>compopeinc!BI33</f>
        <v>1.8114435542759732E-4</v>
      </c>
      <c r="V41" s="114">
        <f>compopeinc!BJ33</f>
        <v>1.3840181345464689E-3</v>
      </c>
      <c r="W41" s="114">
        <f>compopeinc!BK33</f>
        <v>-4.4893082595362887E-6</v>
      </c>
      <c r="X41" s="114">
        <f>compopeinc!BL33</f>
        <v>5.3891141889539427E-4</v>
      </c>
      <c r="Y41" s="154">
        <f>compopeinc!BM33</f>
        <v>2.4242827937346347E-3</v>
      </c>
      <c r="AA41" s="212"/>
      <c r="AB41" s="599">
        <f t="shared" si="0"/>
        <v>0</v>
      </c>
      <c r="AC41" s="599">
        <f t="shared" si="1"/>
        <v>0</v>
      </c>
      <c r="AD41" s="599">
        <f t="shared" si="2"/>
        <v>0</v>
      </c>
    </row>
    <row r="42" spans="1:30" x14ac:dyDescent="0.2">
      <c r="A42" s="115">
        <v>1945</v>
      </c>
      <c r="B42" s="106">
        <f>compopeinc!AP34</f>
        <v>0.10290968081310979</v>
      </c>
      <c r="C42" s="114">
        <f>compopeinc!AQ34</f>
        <v>4.3233625026618684E-2</v>
      </c>
      <c r="D42" s="114">
        <f>compopeinc!AR34</f>
        <v>6.6269706637032549E-3</v>
      </c>
      <c r="E42" s="114">
        <f>compopeinc!AS34</f>
        <v>2.7588419947353698E-3</v>
      </c>
      <c r="F42" s="114">
        <f>compopeinc!AT34</f>
        <v>1.1961168172163816E-2</v>
      </c>
      <c r="G42" s="114">
        <f>compopeinc!AU34</f>
        <v>6.1621920741099126E-4</v>
      </c>
      <c r="H42" s="114">
        <f>compopeinc!AV34</f>
        <v>1.1136474594015556E-2</v>
      </c>
      <c r="I42" s="187">
        <f>compopeinc!AW34</f>
        <v>2.6576381154462106E-2</v>
      </c>
      <c r="J42" s="106">
        <f>compopeinc!AX34</f>
        <v>4.5441236858721597E-2</v>
      </c>
      <c r="K42" s="114">
        <f>compopeinc!AY34</f>
        <v>2.2471837585549978E-2</v>
      </c>
      <c r="L42" s="114">
        <f>compopeinc!AZ34</f>
        <v>3.00787097394016E-3</v>
      </c>
      <c r="M42" s="114">
        <f>compopeinc!BA34</f>
        <v>1.0062537456077022E-3</v>
      </c>
      <c r="N42" s="114">
        <f>compopeinc!BB34</f>
        <v>5.0363709283195871E-3</v>
      </c>
      <c r="O42" s="114">
        <f>compopeinc!BC34</f>
        <v>1.4936271666255726E-4</v>
      </c>
      <c r="P42" s="114">
        <f>compopeinc!BD34</f>
        <v>3.9717749993193928E-3</v>
      </c>
      <c r="Q42" s="187">
        <f>compopeinc!BE34</f>
        <v>9.7977659093222182E-3</v>
      </c>
      <c r="R42" s="186">
        <f>compopeinc!BF34</f>
        <v>1.2107959863329389E-2</v>
      </c>
      <c r="S42" s="114">
        <f>compopeinc!BG34</f>
        <v>7.3508762778175503E-3</v>
      </c>
      <c r="T42" s="114">
        <f>compopeinc!BH34</f>
        <v>7.901567832728502E-4</v>
      </c>
      <c r="U42" s="114">
        <f>compopeinc!BI34</f>
        <v>1.8455640345309355E-4</v>
      </c>
      <c r="V42" s="114">
        <f>compopeinc!BJ34</f>
        <v>1.2433639237704531E-3</v>
      </c>
      <c r="W42" s="114">
        <f>compopeinc!BK34</f>
        <v>3.0065386271819371E-6</v>
      </c>
      <c r="X42" s="114">
        <f>compopeinc!BL34</f>
        <v>5.3278463957439997E-4</v>
      </c>
      <c r="Y42" s="154">
        <f>compopeinc!BM34</f>
        <v>2.0032152968138578E-3</v>
      </c>
      <c r="AA42" s="212"/>
      <c r="AB42" s="599">
        <f t="shared" si="0"/>
        <v>0</v>
      </c>
      <c r="AC42" s="599">
        <f t="shared" si="1"/>
        <v>0</v>
      </c>
      <c r="AD42" s="599">
        <f t="shared" si="2"/>
        <v>0</v>
      </c>
    </row>
    <row r="43" spans="1:30" x14ac:dyDescent="0.2">
      <c r="A43" s="115">
        <v>1946</v>
      </c>
      <c r="B43" s="106">
        <f>compopeinc!AP35</f>
        <v>0.10098313163383707</v>
      </c>
      <c r="C43" s="114">
        <f>compopeinc!AQ35</f>
        <v>3.6537139954077445E-2</v>
      </c>
      <c r="D43" s="114">
        <f>compopeinc!AR35</f>
        <v>5.8895238106213971E-3</v>
      </c>
      <c r="E43" s="114">
        <f>compopeinc!AS35</f>
        <v>3.0719628091168795E-3</v>
      </c>
      <c r="F43" s="114">
        <f>compopeinc!AT35</f>
        <v>1.284388940263728E-2</v>
      </c>
      <c r="G43" s="114">
        <f>compopeinc!AU35</f>
        <v>1.0053126132244549E-3</v>
      </c>
      <c r="H43" s="114">
        <f>compopeinc!AV35</f>
        <v>1.3600851968934567E-2</v>
      </c>
      <c r="I43" s="187">
        <f>compopeinc!AW35</f>
        <v>2.8034451075225026E-2</v>
      </c>
      <c r="J43" s="106">
        <f>compopeinc!AX35</f>
        <v>4.3172436836326801E-2</v>
      </c>
      <c r="K43" s="114">
        <f>compopeinc!AY35</f>
        <v>1.9744708218090417E-2</v>
      </c>
      <c r="L43" s="114">
        <f>compopeinc!AZ35</f>
        <v>2.7926882512936306E-3</v>
      </c>
      <c r="M43" s="114">
        <f>compopeinc!BA35</f>
        <v>1.1660530893061035E-3</v>
      </c>
      <c r="N43" s="114">
        <f>compopeinc!BB35</f>
        <v>5.0671818245788692E-3</v>
      </c>
      <c r="O43" s="114">
        <f>compopeinc!BC35</f>
        <v>3.0380050505295249E-4</v>
      </c>
      <c r="P43" s="114">
        <f>compopeinc!BD35</f>
        <v>4.8444983914853459E-3</v>
      </c>
      <c r="Q43" s="187">
        <f>compopeinc!BE35</f>
        <v>9.2535065565194832E-3</v>
      </c>
      <c r="R43" s="186">
        <f>compopeinc!BF35</f>
        <v>1.2563510041567137E-2</v>
      </c>
      <c r="S43" s="114">
        <f>compopeinc!BG35</f>
        <v>7.8538635536031312E-3</v>
      </c>
      <c r="T43" s="114">
        <f>compopeinc!BH35</f>
        <v>8.5429237220285804E-4</v>
      </c>
      <c r="U43" s="114">
        <f>compopeinc!BI35</f>
        <v>2.3716203707412078E-4</v>
      </c>
      <c r="V43" s="114">
        <f>compopeinc!BJ35</f>
        <v>1.1837661105658342E-3</v>
      </c>
      <c r="W43" s="114">
        <f>compopeinc!BK35</f>
        <v>4.6987290793817509E-5</v>
      </c>
      <c r="X43" s="114">
        <f>compopeinc!BL35</f>
        <v>7.5897159498975733E-4</v>
      </c>
      <c r="Y43" s="154">
        <f>compopeinc!BM35</f>
        <v>1.6284670823376191E-3</v>
      </c>
      <c r="AA43" s="212"/>
      <c r="AB43" s="599">
        <f t="shared" si="0"/>
        <v>0</v>
      </c>
      <c r="AC43" s="599">
        <f t="shared" si="1"/>
        <v>0</v>
      </c>
      <c r="AD43" s="599">
        <f t="shared" si="2"/>
        <v>0</v>
      </c>
    </row>
    <row r="44" spans="1:30" x14ac:dyDescent="0.2">
      <c r="A44" s="115">
        <v>1947</v>
      </c>
      <c r="B44" s="106">
        <f>compopeinc!AP36</f>
        <v>0.10792605428877018</v>
      </c>
      <c r="C44" s="114">
        <f>compopeinc!AQ36</f>
        <v>5.0840091021696024E-2</v>
      </c>
      <c r="D44" s="114">
        <f>compopeinc!AR36</f>
        <v>5.760579602282519E-3</v>
      </c>
      <c r="E44" s="114">
        <f>compopeinc!AS36</f>
        <v>2.9942581556553485E-3</v>
      </c>
      <c r="F44" s="114">
        <f>compopeinc!AT36</f>
        <v>1.1515640215248443E-2</v>
      </c>
      <c r="G44" s="114">
        <f>compopeinc!AU36</f>
        <v>9.4868165908802541E-4</v>
      </c>
      <c r="H44" s="114">
        <f>compopeinc!AV36</f>
        <v>1.3199051148229625E-2</v>
      </c>
      <c r="I44" s="187">
        <f>compopeinc!AW36</f>
        <v>2.2667752486570197E-2</v>
      </c>
      <c r="J44" s="106">
        <f>compopeinc!AX36</f>
        <v>4.9652221522498818E-2</v>
      </c>
      <c r="K44" s="114">
        <f>compopeinc!AY36</f>
        <v>2.9448460247685566E-2</v>
      </c>
      <c r="L44" s="114">
        <f>compopeinc!AZ36</f>
        <v>2.7009757070902973E-3</v>
      </c>
      <c r="M44" s="114">
        <f>compopeinc!BA36</f>
        <v>1.1891626874015254E-3</v>
      </c>
      <c r="N44" s="114">
        <f>compopeinc!BB36</f>
        <v>4.3914243207945928E-3</v>
      </c>
      <c r="O44" s="114">
        <f>compopeinc!BC36</f>
        <v>2.6270410021802485E-4</v>
      </c>
      <c r="P44" s="114">
        <f>compopeinc!BD36</f>
        <v>4.7067243390373327E-3</v>
      </c>
      <c r="Q44" s="187">
        <f>compopeinc!BE36</f>
        <v>6.9527701202714834E-3</v>
      </c>
      <c r="R44" s="186">
        <f>compopeinc!BF36</f>
        <v>1.6117364399470004E-2</v>
      </c>
      <c r="S44" s="114">
        <f>compopeinc!BG36</f>
        <v>1.221375110602883E-2</v>
      </c>
      <c r="T44" s="114">
        <f>compopeinc!BH36</f>
        <v>7.82230299725385E-4</v>
      </c>
      <c r="U44" s="114">
        <f>compopeinc!BI36</f>
        <v>2.6016918489689584E-4</v>
      </c>
      <c r="V44" s="114">
        <f>compopeinc!BJ36</f>
        <v>1.014423237923615E-3</v>
      </c>
      <c r="W44" s="114">
        <f>compopeinc!BK36</f>
        <v>2.6348449516603508E-5</v>
      </c>
      <c r="X44" s="114">
        <f>compopeinc!BL36</f>
        <v>6.9617348929976544E-4</v>
      </c>
      <c r="Y44" s="154">
        <f>compopeinc!BM36</f>
        <v>1.1242686320789136E-3</v>
      </c>
      <c r="AA44" s="212"/>
      <c r="AB44" s="599">
        <f t="shared" si="0"/>
        <v>0</v>
      </c>
      <c r="AC44" s="599">
        <f t="shared" si="1"/>
        <v>0</v>
      </c>
      <c r="AD44" s="599">
        <f t="shared" si="2"/>
        <v>0</v>
      </c>
    </row>
    <row r="45" spans="1:30" x14ac:dyDescent="0.2">
      <c r="A45" s="115">
        <v>1948</v>
      </c>
      <c r="B45" s="106">
        <f>compopeinc!AP37</f>
        <v>0.12015419481464958</v>
      </c>
      <c r="C45" s="114">
        <f>compopeinc!AQ37</f>
        <v>6.3041898673419985E-2</v>
      </c>
      <c r="D45" s="114">
        <f>compopeinc!AR37</f>
        <v>5.4200640343502176E-3</v>
      </c>
      <c r="E45" s="114">
        <f>compopeinc!AS37</f>
        <v>3.0339134969318594E-3</v>
      </c>
      <c r="F45" s="114">
        <f>compopeinc!AT37</f>
        <v>1.1369096456393253E-2</v>
      </c>
      <c r="G45" s="114">
        <f>compopeinc!AU37</f>
        <v>9.619912074780336E-4</v>
      </c>
      <c r="H45" s="114">
        <f>compopeinc!AV37</f>
        <v>1.4130001813519992E-2</v>
      </c>
      <c r="I45" s="187">
        <f>compopeinc!AW37</f>
        <v>2.2197229132556236E-2</v>
      </c>
      <c r="J45" s="106">
        <f>compopeinc!AX37</f>
        <v>5.6798972390827374E-2</v>
      </c>
      <c r="K45" s="114">
        <f>compopeinc!AY37</f>
        <v>3.6419743861348039E-2</v>
      </c>
      <c r="L45" s="114">
        <f>compopeinc!AZ37</f>
        <v>2.4554283022154874E-3</v>
      </c>
      <c r="M45" s="114">
        <f>compopeinc!BA37</f>
        <v>1.2081945595193231E-3</v>
      </c>
      <c r="N45" s="114">
        <f>compopeinc!BB37</f>
        <v>4.3875436007985288E-3</v>
      </c>
      <c r="O45" s="114">
        <f>compopeinc!BC37</f>
        <v>2.6748774282260953E-4</v>
      </c>
      <c r="P45" s="114">
        <f>compopeinc!BD37</f>
        <v>5.1567620985343322E-3</v>
      </c>
      <c r="Q45" s="187">
        <f>compopeinc!BE37</f>
        <v>6.9038122255890523E-3</v>
      </c>
      <c r="R45" s="186">
        <f>compopeinc!BF37</f>
        <v>1.8027182565511363E-2</v>
      </c>
      <c r="S45" s="114">
        <f>compopeinc!BG37</f>
        <v>1.4063806350115957E-2</v>
      </c>
      <c r="T45" s="114">
        <f>compopeinc!BH37</f>
        <v>6.5909635599887845E-4</v>
      </c>
      <c r="U45" s="114">
        <f>compopeinc!BI37</f>
        <v>2.5545173111822501E-4</v>
      </c>
      <c r="V45" s="114">
        <f>compopeinc!BJ37</f>
        <v>1.0431742023178185E-3</v>
      </c>
      <c r="W45" s="114">
        <f>compopeinc!BK37</f>
        <v>2.4783474105593932E-5</v>
      </c>
      <c r="X45" s="114">
        <f>compopeinc!BL37</f>
        <v>7.9464767448885604E-4</v>
      </c>
      <c r="Y45" s="154">
        <f>compopeinc!BM37</f>
        <v>1.1862227773660316E-3</v>
      </c>
      <c r="AA45" s="212"/>
      <c r="AB45" s="599">
        <f t="shared" si="0"/>
        <v>0</v>
      </c>
      <c r="AC45" s="599">
        <f t="shared" si="1"/>
        <v>0</v>
      </c>
      <c r="AD45" s="599">
        <f t="shared" si="2"/>
        <v>0</v>
      </c>
    </row>
    <row r="46" spans="1:30" x14ac:dyDescent="0.2">
      <c r="A46" s="115">
        <v>1949</v>
      </c>
      <c r="B46" s="106">
        <f>compopeinc!AP38</f>
        <v>0.11592477429114845</v>
      </c>
      <c r="C46" s="114">
        <f>compopeinc!AQ38</f>
        <v>6.2510400628021587E-2</v>
      </c>
      <c r="D46" s="114">
        <f>compopeinc!AR38</f>
        <v>5.3735150524260649E-3</v>
      </c>
      <c r="E46" s="114">
        <f>compopeinc!AS38</f>
        <v>3.336022930656967E-3</v>
      </c>
      <c r="F46" s="114">
        <f>compopeinc!AT38</f>
        <v>1.0071209188019344E-2</v>
      </c>
      <c r="G46" s="114">
        <f>compopeinc!AU38</f>
        <v>1.2142615105240244E-3</v>
      </c>
      <c r="H46" s="114">
        <f>compopeinc!AV38</f>
        <v>1.4989312871118831E-2</v>
      </c>
      <c r="I46" s="187">
        <f>compopeinc!AW38</f>
        <v>1.8430052110381588E-2</v>
      </c>
      <c r="J46" s="106">
        <f>compopeinc!AX38</f>
        <v>5.5214872873463709E-2</v>
      </c>
      <c r="K46" s="114">
        <f>compopeinc!AY38</f>
        <v>3.637966257476017E-2</v>
      </c>
      <c r="L46" s="114">
        <f>compopeinc!AZ38</f>
        <v>2.4149824108877387E-3</v>
      </c>
      <c r="M46" s="114">
        <f>compopeinc!BA38</f>
        <v>1.3052229726640354E-3</v>
      </c>
      <c r="N46" s="114">
        <f>compopeinc!BB38</f>
        <v>3.8010949741145955E-3</v>
      </c>
      <c r="O46" s="114">
        <f>compopeinc!BC38</f>
        <v>3.629835863447779E-4</v>
      </c>
      <c r="P46" s="114">
        <f>compopeinc!BD38</f>
        <v>5.5409550735350532E-3</v>
      </c>
      <c r="Q46" s="187">
        <f>compopeinc!BE38</f>
        <v>5.4099712811573461E-3</v>
      </c>
      <c r="R46" s="186">
        <f>compopeinc!BF38</f>
        <v>1.7949847246817426E-2</v>
      </c>
      <c r="S46" s="114">
        <f>compopeinc!BG38</f>
        <v>1.4323187973014451E-2</v>
      </c>
      <c r="T46" s="114">
        <f>compopeinc!BH38</f>
        <v>5.8673133400453351E-4</v>
      </c>
      <c r="U46" s="114">
        <f>compopeinc!BI38</f>
        <v>2.6729933755723388E-4</v>
      </c>
      <c r="V46" s="114">
        <f>compopeinc!BJ38</f>
        <v>9.1115368441323133E-4</v>
      </c>
      <c r="W46" s="114">
        <f>compopeinc!BK38</f>
        <v>4.890927822369252E-5</v>
      </c>
      <c r="X46" s="114">
        <f>compopeinc!BL38</f>
        <v>9.1519500830919919E-4</v>
      </c>
      <c r="Y46" s="154">
        <f>compopeinc!BM38</f>
        <v>8.9737063129508E-4</v>
      </c>
      <c r="AA46" s="212"/>
      <c r="AB46" s="599">
        <f t="shared" si="0"/>
        <v>0</v>
      </c>
      <c r="AC46" s="599">
        <f t="shared" si="1"/>
        <v>0</v>
      </c>
      <c r="AD46" s="599">
        <f t="shared" si="2"/>
        <v>0</v>
      </c>
    </row>
    <row r="47" spans="1:30" x14ac:dyDescent="0.2">
      <c r="A47" s="119">
        <v>1950</v>
      </c>
      <c r="B47" s="112">
        <f>compopeinc!AP39</f>
        <v>0.12290572911513754</v>
      </c>
      <c r="C47" s="118">
        <f>compopeinc!AQ39</f>
        <v>6.6749666764275642E-2</v>
      </c>
      <c r="D47" s="118">
        <f>compopeinc!AR39</f>
        <v>6.0169031557827666E-3</v>
      </c>
      <c r="E47" s="118">
        <f>compopeinc!AS39</f>
        <v>3.5040809735818264E-3</v>
      </c>
      <c r="F47" s="118">
        <f>compopeinc!AT39</f>
        <v>1.0608636943209028E-2</v>
      </c>
      <c r="G47" s="118">
        <f>compopeinc!AU39</f>
        <v>1.194561785137871E-3</v>
      </c>
      <c r="H47" s="118">
        <f>compopeinc!AV39</f>
        <v>1.4518840990756643E-2</v>
      </c>
      <c r="I47" s="191">
        <f>compopeinc!AW39</f>
        <v>2.0313038502393785E-2</v>
      </c>
      <c r="J47" s="112">
        <f>compopeinc!AX39</f>
        <v>5.9550739081893997E-2</v>
      </c>
      <c r="K47" s="118">
        <f>compopeinc!AY39</f>
        <v>3.9595469942032155E-2</v>
      </c>
      <c r="L47" s="118">
        <f>compopeinc!AZ39</f>
        <v>2.7381655058099251E-3</v>
      </c>
      <c r="M47" s="118">
        <f>compopeinc!BA39</f>
        <v>1.4132926496381213E-3</v>
      </c>
      <c r="N47" s="118">
        <f>compopeinc!BB39</f>
        <v>4.081449241986646E-3</v>
      </c>
      <c r="O47" s="118">
        <f>compopeinc!BC39</f>
        <v>3.2667679871156154E-4</v>
      </c>
      <c r="P47" s="118">
        <f>compopeinc!BD39</f>
        <v>5.0548889135480501E-3</v>
      </c>
      <c r="Q47" s="191">
        <f>compopeinc!BE39</f>
        <v>6.3407960301675361E-3</v>
      </c>
      <c r="R47" s="190">
        <f>compopeinc!BF39</f>
        <v>1.5123756003381308E-2</v>
      </c>
      <c r="S47" s="118">
        <f>compopeinc!BG39</f>
        <v>1.2222314165925551E-2</v>
      </c>
      <c r="T47" s="118">
        <f>compopeinc!BH39</f>
        <v>5.2818880657009627E-4</v>
      </c>
      <c r="U47" s="118">
        <f>compopeinc!BI39</f>
        <v>2.500694951493195E-4</v>
      </c>
      <c r="V47" s="118">
        <f>compopeinc!BJ39</f>
        <v>8.728665456390638E-4</v>
      </c>
      <c r="W47" s="118">
        <f>compopeinc!BK39</f>
        <v>1.6198306720827356E-5</v>
      </c>
      <c r="X47" s="118">
        <f>compopeinc!BL39</f>
        <v>3.721969019226726E-4</v>
      </c>
      <c r="Y47" s="158">
        <f>compopeinc!BM39</f>
        <v>8.6192178145377786E-4</v>
      </c>
      <c r="AA47" s="212"/>
      <c r="AB47" s="599">
        <f t="shared" si="0"/>
        <v>0</v>
      </c>
      <c r="AC47" s="599">
        <f t="shared" si="1"/>
        <v>0</v>
      </c>
      <c r="AD47" s="599">
        <f t="shared" si="2"/>
        <v>0</v>
      </c>
    </row>
    <row r="48" spans="1:30" x14ac:dyDescent="0.2">
      <c r="A48" s="115">
        <v>1951</v>
      </c>
      <c r="B48" s="106">
        <f>compopeinc!AP40</f>
        <v>0.11692316404197237</v>
      </c>
      <c r="C48" s="114">
        <f>compopeinc!AQ40</f>
        <v>6.4849440073542708E-2</v>
      </c>
      <c r="D48" s="114">
        <f>compopeinc!AR40</f>
        <v>5.1093449361976325E-3</v>
      </c>
      <c r="E48" s="114">
        <f>compopeinc!AS40</f>
        <v>3.1559499125902377E-3</v>
      </c>
      <c r="F48" s="114">
        <f>compopeinc!AT40</f>
        <v>1.0125238191941293E-2</v>
      </c>
      <c r="G48" s="114">
        <f>compopeinc!AU40</f>
        <v>1.0919596901575561E-3</v>
      </c>
      <c r="H48" s="114">
        <f>compopeinc!AV40</f>
        <v>1.2883540069071563E-2</v>
      </c>
      <c r="I48" s="187">
        <f>compopeinc!AW40</f>
        <v>1.9707691168471375E-2</v>
      </c>
      <c r="J48" s="106">
        <f>compopeinc!AX40</f>
        <v>5.4976957756992705E-2</v>
      </c>
      <c r="K48" s="114">
        <f>compopeinc!AY40</f>
        <v>3.6893981086315558E-2</v>
      </c>
      <c r="L48" s="114">
        <f>compopeinc!AZ40</f>
        <v>2.1657867597219367E-3</v>
      </c>
      <c r="M48" s="114">
        <f>compopeinc!BA40</f>
        <v>1.2221457962752569E-3</v>
      </c>
      <c r="N48" s="114">
        <f>compopeinc!BB40</f>
        <v>3.8197961403992398E-3</v>
      </c>
      <c r="O48" s="114">
        <f>compopeinc!BC40</f>
        <v>2.8799201599674407E-4</v>
      </c>
      <c r="P48" s="114">
        <f>compopeinc!BD40</f>
        <v>4.6409302621819677E-3</v>
      </c>
      <c r="Q48" s="187">
        <f>compopeinc!BE40</f>
        <v>5.9463256961020013E-3</v>
      </c>
      <c r="R48" s="186">
        <f>compopeinc!BF40</f>
        <v>1.7781939418915139E-2</v>
      </c>
      <c r="S48" s="114">
        <f>compopeinc!BG40</f>
        <v>1.4514969967150659E-2</v>
      </c>
      <c r="T48" s="114">
        <f>compopeinc!BH40</f>
        <v>4.862618241494416E-4</v>
      </c>
      <c r="U48" s="114">
        <f>compopeinc!BI40</f>
        <v>2.6082598538043129E-4</v>
      </c>
      <c r="V48" s="114">
        <f>compopeinc!BJ40</f>
        <v>8.8804861440206103E-4</v>
      </c>
      <c r="W48" s="114">
        <f>compopeinc!BK40</f>
        <v>1.8265675043449282E-5</v>
      </c>
      <c r="X48" s="114">
        <f>compopeinc!BL40</f>
        <v>6.4199962047402977E-4</v>
      </c>
      <c r="Y48" s="154">
        <f>compopeinc!BM40</f>
        <v>9.7156773231506406E-4</v>
      </c>
      <c r="AA48" s="212"/>
      <c r="AB48" s="599">
        <f t="shared" si="0"/>
        <v>0</v>
      </c>
      <c r="AC48" s="599">
        <f t="shared" si="1"/>
        <v>0</v>
      </c>
      <c r="AD48" s="599">
        <f t="shared" si="2"/>
        <v>0</v>
      </c>
    </row>
    <row r="49" spans="1:30" x14ac:dyDescent="0.2">
      <c r="A49" s="115">
        <v>1952</v>
      </c>
      <c r="B49" s="106">
        <f>compopeinc!AP41</f>
        <v>0.10912135716507644</v>
      </c>
      <c r="C49" s="114">
        <f>compopeinc!AQ41</f>
        <v>6.0081202263705127E-2</v>
      </c>
      <c r="D49" s="114">
        <f>compopeinc!AR41</f>
        <v>4.9615807483772865E-3</v>
      </c>
      <c r="E49" s="114">
        <f>compopeinc!AS41</f>
        <v>3.2575124282400391E-3</v>
      </c>
      <c r="F49" s="114">
        <f>compopeinc!AT41</f>
        <v>9.6680830860630604E-3</v>
      </c>
      <c r="G49" s="114">
        <f>compopeinc!AU41</f>
        <v>1.1358990721006053E-3</v>
      </c>
      <c r="H49" s="114">
        <f>compopeinc!AV41</f>
        <v>1.163194446220641E-2</v>
      </c>
      <c r="I49" s="187">
        <f>compopeinc!AW41</f>
        <v>1.8385135104383922E-2</v>
      </c>
      <c r="J49" s="106">
        <f>compopeinc!AX41</f>
        <v>5.1266483595642211E-2</v>
      </c>
      <c r="K49" s="114">
        <f>compopeinc!AY41</f>
        <v>3.538921318989241E-2</v>
      </c>
      <c r="L49" s="114">
        <f>compopeinc!AZ41</f>
        <v>2.0844455738889302E-3</v>
      </c>
      <c r="M49" s="114">
        <f>compopeinc!BA41</f>
        <v>1.2719585129167168E-3</v>
      </c>
      <c r="N49" s="114">
        <f>compopeinc!BB41</f>
        <v>3.3882569293773837E-3</v>
      </c>
      <c r="O49" s="114">
        <f>compopeinc!BC41</f>
        <v>2.9518550193227656E-4</v>
      </c>
      <c r="P49" s="114">
        <f>compopeinc!BD41</f>
        <v>3.9813023985613479E-3</v>
      </c>
      <c r="Q49" s="187">
        <f>compopeinc!BE41</f>
        <v>4.8561214890731411E-3</v>
      </c>
      <c r="R49" s="186">
        <f>compopeinc!BF41</f>
        <v>1.6197171556242115E-2</v>
      </c>
      <c r="S49" s="114">
        <f>compopeinc!BG41</f>
        <v>1.3491490571517778E-2</v>
      </c>
      <c r="T49" s="114">
        <f>compopeinc!BH41</f>
        <v>4.8977473939912884E-4</v>
      </c>
      <c r="U49" s="114">
        <f>compopeinc!BI41</f>
        <v>2.6880545521680934E-4</v>
      </c>
      <c r="V49" s="114">
        <f>compopeinc!BJ41</f>
        <v>7.467442814790248E-4</v>
      </c>
      <c r="W49" s="114">
        <f>compopeinc!BK41</f>
        <v>2.1379346579761045E-5</v>
      </c>
      <c r="X49" s="114">
        <f>compopeinc!BL41</f>
        <v>5.4048191095961166E-4</v>
      </c>
      <c r="Y49" s="154">
        <f>compopeinc!BM41</f>
        <v>6.3849525108999796E-4</v>
      </c>
      <c r="AA49" s="212"/>
      <c r="AB49" s="599">
        <f t="shared" si="0"/>
        <v>0</v>
      </c>
      <c r="AC49" s="599">
        <f t="shared" si="1"/>
        <v>0</v>
      </c>
      <c r="AD49" s="599">
        <f t="shared" si="2"/>
        <v>0</v>
      </c>
    </row>
    <row r="50" spans="1:30" x14ac:dyDescent="0.2">
      <c r="A50" s="115">
        <v>1953</v>
      </c>
      <c r="B50" s="106">
        <f>compopeinc!AP42</f>
        <v>0.10208386531401221</v>
      </c>
      <c r="C50" s="114">
        <f>compopeinc!AQ42</f>
        <v>5.678322480773134E-2</v>
      </c>
      <c r="D50" s="114">
        <f>compopeinc!AR42</f>
        <v>4.8806701499263042E-3</v>
      </c>
      <c r="E50" s="114">
        <f>compopeinc!AS42</f>
        <v>3.3253112906832293E-3</v>
      </c>
      <c r="F50" s="114">
        <f>compopeinc!AT42</f>
        <v>8.70275524151525E-3</v>
      </c>
      <c r="G50" s="114">
        <f>compopeinc!AU42</f>
        <v>1.2796936343870283E-3</v>
      </c>
      <c r="H50" s="114">
        <f>compopeinc!AV42</f>
        <v>1.142582373411034E-2</v>
      </c>
      <c r="I50" s="187">
        <f>compopeinc!AW42</f>
        <v>1.5686386455658737E-2</v>
      </c>
      <c r="J50" s="106">
        <f>compopeinc!AX42</f>
        <v>4.7528469240476719E-2</v>
      </c>
      <c r="K50" s="114">
        <f>compopeinc!AY42</f>
        <v>3.2622271866880909E-2</v>
      </c>
      <c r="L50" s="114">
        <f>compopeinc!AZ42</f>
        <v>2.065108060807095E-3</v>
      </c>
      <c r="M50" s="114">
        <f>compopeinc!BA42</f>
        <v>1.2748903736419927E-3</v>
      </c>
      <c r="N50" s="114">
        <f>compopeinc!BB42</f>
        <v>3.1307258037920728E-3</v>
      </c>
      <c r="O50" s="114">
        <f>compopeinc!BC42</f>
        <v>3.4388239136734353E-4</v>
      </c>
      <c r="P50" s="114">
        <f>compopeinc!BD42</f>
        <v>3.8464060068551542E-3</v>
      </c>
      <c r="Q50" s="187">
        <f>compopeinc!BE42</f>
        <v>4.2451847371321643E-3</v>
      </c>
      <c r="R50" s="186">
        <f>compopeinc!BF42</f>
        <v>1.5499964617172138E-2</v>
      </c>
      <c r="S50" s="114">
        <f>compopeinc!BG42</f>
        <v>1.2971506054588028E-2</v>
      </c>
      <c r="T50" s="114">
        <f>compopeinc!BH42</f>
        <v>4.8561004204490904E-4</v>
      </c>
      <c r="U50" s="114">
        <f>compopeinc!BI42</f>
        <v>2.803844948349895E-4</v>
      </c>
      <c r="V50" s="114">
        <f>compopeinc!BJ42</f>
        <v>6.9516591822923763E-4</v>
      </c>
      <c r="W50" s="114">
        <f>compopeinc!BK42</f>
        <v>3.1167466756572989E-5</v>
      </c>
      <c r="X50" s="114">
        <f>compopeinc!BL42</f>
        <v>4.8551717528867028E-4</v>
      </c>
      <c r="Y50" s="154">
        <f>compopeinc!BM42</f>
        <v>5.5061346542972767E-4</v>
      </c>
      <c r="AA50" s="212"/>
      <c r="AB50" s="599">
        <f t="shared" si="0"/>
        <v>0</v>
      </c>
      <c r="AC50" s="599">
        <f t="shared" si="1"/>
        <v>0</v>
      </c>
      <c r="AD50" s="599">
        <f t="shared" si="2"/>
        <v>0</v>
      </c>
    </row>
    <row r="51" spans="1:30" x14ac:dyDescent="0.2">
      <c r="A51" s="115">
        <v>1954</v>
      </c>
      <c r="B51" s="106">
        <f>compopeinc!AP43</f>
        <v>0.10012177901295649</v>
      </c>
      <c r="C51" s="114">
        <f>compopeinc!AQ43</f>
        <v>5.305517233349577E-2</v>
      </c>
      <c r="D51" s="114">
        <f>compopeinc!AR43</f>
        <v>5.3781367695469821E-3</v>
      </c>
      <c r="E51" s="114">
        <f>compopeinc!AS43</f>
        <v>4.1879498394353518E-3</v>
      </c>
      <c r="F51" s="114">
        <f>compopeinc!AT43</f>
        <v>8.7553385597023466E-3</v>
      </c>
      <c r="G51" s="114">
        <f>compopeinc!AU43</f>
        <v>1.5148430073265318E-3</v>
      </c>
      <c r="H51" s="114">
        <f>compopeinc!AV43</f>
        <v>1.1495677472481947E-2</v>
      </c>
      <c r="I51" s="187">
        <f>compopeinc!AW43</f>
        <v>1.5734661030967545E-2</v>
      </c>
      <c r="J51" s="106">
        <f>compopeinc!AX43</f>
        <v>4.6652011461934539E-2</v>
      </c>
      <c r="K51" s="114">
        <f>compopeinc!AY43</f>
        <v>3.1686278266545562E-2</v>
      </c>
      <c r="L51" s="114">
        <f>compopeinc!AZ43</f>
        <v>2.1874240887241906E-3</v>
      </c>
      <c r="M51" s="114">
        <f>compopeinc!BA43</f>
        <v>1.6425906129168152E-3</v>
      </c>
      <c r="N51" s="114">
        <f>compopeinc!BB43</f>
        <v>2.9935350185871959E-3</v>
      </c>
      <c r="O51" s="114">
        <f>compopeinc!BC43</f>
        <v>4.2355645502005458E-4</v>
      </c>
      <c r="P51" s="114">
        <f>compopeinc!BD43</f>
        <v>3.8448428681096048E-3</v>
      </c>
      <c r="Q51" s="187">
        <f>compopeinc!BE43</f>
        <v>3.8737841520311155E-3</v>
      </c>
      <c r="R51" s="186">
        <f>compopeinc!BF43</f>
        <v>1.4553932058138586E-2</v>
      </c>
      <c r="S51" s="114">
        <f>compopeinc!BG43</f>
        <v>1.1723622221670926E-2</v>
      </c>
      <c r="T51" s="114">
        <f>compopeinc!BH43</f>
        <v>5.0642162640141355E-4</v>
      </c>
      <c r="U51" s="114">
        <f>compopeinc!BI43</f>
        <v>4.004040164631403E-4</v>
      </c>
      <c r="V51" s="114">
        <f>compopeinc!BJ43</f>
        <v>7.0609236898843688E-4</v>
      </c>
      <c r="W51" s="114">
        <f>compopeinc!BK43</f>
        <v>5.3753624266698073E-5</v>
      </c>
      <c r="X51" s="114">
        <f>compopeinc!BL43</f>
        <v>5.9375523705912706E-4</v>
      </c>
      <c r="Y51" s="154">
        <f>compopeinc!BM43</f>
        <v>5.6988296328884535E-4</v>
      </c>
      <c r="AA51" s="212"/>
      <c r="AB51" s="599">
        <f t="shared" si="0"/>
        <v>0</v>
      </c>
      <c r="AC51" s="599">
        <f t="shared" si="1"/>
        <v>0</v>
      </c>
      <c r="AD51" s="599">
        <f t="shared" si="2"/>
        <v>0</v>
      </c>
    </row>
    <row r="52" spans="1:30" x14ac:dyDescent="0.2">
      <c r="A52" s="115">
        <v>1955</v>
      </c>
      <c r="B52" s="106">
        <f>compopeinc!AP44</f>
        <v>0.1057801013129952</v>
      </c>
      <c r="C52" s="114">
        <f>compopeinc!AQ44</f>
        <v>6.2626112072832751E-2</v>
      </c>
      <c r="D52" s="114">
        <f>compopeinc!AR44</f>
        <v>5.1374893644061115E-3</v>
      </c>
      <c r="E52" s="114">
        <f>compopeinc!AS44</f>
        <v>2.9950432632161778E-3</v>
      </c>
      <c r="F52" s="114">
        <f>compopeinc!AT44</f>
        <v>8.0743934303522374E-3</v>
      </c>
      <c r="G52" s="114">
        <f>compopeinc!AU44</f>
        <v>1.5838884876428997E-3</v>
      </c>
      <c r="H52" s="114">
        <f>compopeinc!AV44</f>
        <v>1.0897767294043566E-2</v>
      </c>
      <c r="I52" s="187">
        <f>compopeinc!AW44</f>
        <v>1.4465407400501453E-2</v>
      </c>
      <c r="J52" s="106">
        <f>compopeinc!AX44</f>
        <v>5.1607346049330233E-2</v>
      </c>
      <c r="K52" s="114">
        <f>compopeinc!AY44</f>
        <v>3.8738623233879721E-2</v>
      </c>
      <c r="L52" s="114">
        <f>compopeinc!AZ44</f>
        <v>1.9779843811667413E-3</v>
      </c>
      <c r="M52" s="114">
        <f>compopeinc!BA44</f>
        <v>1.3790930156251551E-3</v>
      </c>
      <c r="N52" s="114">
        <f>compopeinc!BB44</f>
        <v>2.5780327465288249E-3</v>
      </c>
      <c r="O52" s="114">
        <f>compopeinc!BC44</f>
        <v>4.2818637256552221E-4</v>
      </c>
      <c r="P52" s="114">
        <f>compopeinc!BD44</f>
        <v>3.4429685979625105E-3</v>
      </c>
      <c r="Q52" s="187">
        <f>compopeinc!BE44</f>
        <v>3.0624577016017483E-3</v>
      </c>
      <c r="R52" s="186">
        <f>compopeinc!BF44</f>
        <v>1.7229728980786365E-2</v>
      </c>
      <c r="S52" s="114">
        <f>compopeinc!BG44</f>
        <v>1.4838313670698787E-2</v>
      </c>
      <c r="T52" s="114">
        <f>compopeinc!BH44</f>
        <v>4.5768834068406845E-4</v>
      </c>
      <c r="U52" s="114">
        <f>compopeinc!BI44</f>
        <v>2.8198149221883231E-4</v>
      </c>
      <c r="V52" s="114">
        <f>compopeinc!BJ44</f>
        <v>6.2489258892490151E-4</v>
      </c>
      <c r="W52" s="114">
        <f>compopeinc!BK44</f>
        <v>5.1940936182637103E-5</v>
      </c>
      <c r="X52" s="114">
        <f>compopeinc!BL44</f>
        <v>5.3518389782395651E-4</v>
      </c>
      <c r="Y52" s="154">
        <f>compopeinc!BM44</f>
        <v>4.3972805425318128E-4</v>
      </c>
      <c r="AA52" s="212"/>
      <c r="AB52" s="599">
        <f t="shared" si="0"/>
        <v>0</v>
      </c>
      <c r="AC52" s="599">
        <f t="shared" si="1"/>
        <v>0</v>
      </c>
      <c r="AD52" s="599">
        <f t="shared" si="2"/>
        <v>0</v>
      </c>
    </row>
    <row r="53" spans="1:30" x14ac:dyDescent="0.2">
      <c r="A53" s="115">
        <v>1956</v>
      </c>
      <c r="B53" s="106">
        <f>compopeinc!AP45</f>
        <v>0.10178783934655347</v>
      </c>
      <c r="C53" s="114">
        <f>compopeinc!AQ45</f>
        <v>6.1324484633928929E-2</v>
      </c>
      <c r="D53" s="114">
        <f>compopeinc!AR45</f>
        <v>5.1562787905614907E-3</v>
      </c>
      <c r="E53" s="114">
        <f>compopeinc!AS45</f>
        <v>3.639890905960121E-3</v>
      </c>
      <c r="F53" s="114">
        <f>compopeinc!AT45</f>
        <v>7.1028875559989999E-3</v>
      </c>
      <c r="G53" s="114">
        <f>compopeinc!AU45</f>
        <v>1.6371597451105755E-3</v>
      </c>
      <c r="H53" s="114">
        <f>compopeinc!AV45</f>
        <v>1.0539111684765E-2</v>
      </c>
      <c r="I53" s="187">
        <f>compopeinc!AW45</f>
        <v>1.2388026030228348E-2</v>
      </c>
      <c r="J53" s="106">
        <f>compopeinc!AX45</f>
        <v>4.8084793563117109E-2</v>
      </c>
      <c r="K53" s="114">
        <f>compopeinc!AY45</f>
        <v>3.6191088213688348E-2</v>
      </c>
      <c r="L53" s="114">
        <f>compopeinc!AZ45</f>
        <v>2.0341442471986373E-3</v>
      </c>
      <c r="M53" s="114">
        <f>compopeinc!BA45</f>
        <v>1.3167580497084996E-3</v>
      </c>
      <c r="N53" s="114">
        <f>compopeinc!BB45</f>
        <v>2.2596362970929034E-3</v>
      </c>
      <c r="O53" s="114">
        <f>compopeinc!BC45</f>
        <v>4.4310219998367986E-4</v>
      </c>
      <c r="P53" s="114">
        <f>compopeinc!BD45</f>
        <v>3.4060574573526953E-3</v>
      </c>
      <c r="Q53" s="187">
        <f>compopeinc!BE45</f>
        <v>2.4340070980923469E-3</v>
      </c>
      <c r="R53" s="186">
        <f>compopeinc!BF45</f>
        <v>1.542652017613678E-2</v>
      </c>
      <c r="S53" s="114">
        <f>compopeinc!BG45</f>
        <v>1.3290345803690155E-2</v>
      </c>
      <c r="T53" s="114">
        <f>compopeinc!BH45</f>
        <v>4.7919720607278427E-4</v>
      </c>
      <c r="U53" s="114">
        <f>compopeinc!BI45</f>
        <v>2.7134553070792242E-4</v>
      </c>
      <c r="V53" s="114">
        <f>compopeinc!BJ45</f>
        <v>5.3539796391246597E-4</v>
      </c>
      <c r="W53" s="114">
        <f>compopeinc!BK45</f>
        <v>5.263842380668432E-5</v>
      </c>
      <c r="X53" s="114">
        <f>compopeinc!BL45</f>
        <v>5.3001795087941159E-4</v>
      </c>
      <c r="Y53" s="154">
        <f>compopeinc!BM45</f>
        <v>2.6757729706735337E-4</v>
      </c>
      <c r="AA53" s="212"/>
      <c r="AB53" s="599">
        <f t="shared" si="0"/>
        <v>0</v>
      </c>
      <c r="AC53" s="599">
        <f t="shared" si="1"/>
        <v>0</v>
      </c>
      <c r="AD53" s="599">
        <f t="shared" si="2"/>
        <v>0</v>
      </c>
    </row>
    <row r="54" spans="1:30" x14ac:dyDescent="0.2">
      <c r="A54" s="115">
        <v>1957</v>
      </c>
      <c r="B54" s="106">
        <f>compopeinc!AP46</f>
        <v>9.8926441784379204E-2</v>
      </c>
      <c r="C54" s="114">
        <f>compopeinc!AQ46</f>
        <v>5.7394651270645199E-2</v>
      </c>
      <c r="D54" s="114">
        <f>compopeinc!AR46</f>
        <v>5.3600111736275633E-3</v>
      </c>
      <c r="E54" s="114">
        <f>compopeinc!AS46</f>
        <v>3.6699428780280464E-3</v>
      </c>
      <c r="F54" s="114">
        <f>compopeinc!AT46</f>
        <v>7.3530294237060569E-3</v>
      </c>
      <c r="G54" s="114">
        <f>compopeinc!AU46</f>
        <v>1.7862913490125272E-3</v>
      </c>
      <c r="H54" s="114">
        <f>compopeinc!AV46</f>
        <v>1.036464023769495E-2</v>
      </c>
      <c r="I54" s="187">
        <f>compopeinc!AW46</f>
        <v>1.2997875451664854E-2</v>
      </c>
      <c r="J54" s="106">
        <f>compopeinc!AX46</f>
        <v>4.588603917939945E-2</v>
      </c>
      <c r="K54" s="114">
        <f>compopeinc!AY46</f>
        <v>3.3442006030382582E-2</v>
      </c>
      <c r="L54" s="114">
        <f>compopeinc!AZ46</f>
        <v>2.1796179880416364E-3</v>
      </c>
      <c r="M54" s="114">
        <f>compopeinc!BA46</f>
        <v>1.3520033479024938E-3</v>
      </c>
      <c r="N54" s="114">
        <f>compopeinc!BB46</f>
        <v>2.4106908781943944E-3</v>
      </c>
      <c r="O54" s="114">
        <f>compopeinc!BC46</f>
        <v>4.8025171228595939E-4</v>
      </c>
      <c r="P54" s="114">
        <f>compopeinc!BD46</f>
        <v>3.202652911076246E-3</v>
      </c>
      <c r="Q54" s="187">
        <f>compopeinc!BE46</f>
        <v>2.8188163115161393E-3</v>
      </c>
      <c r="R54" s="186">
        <f>compopeinc!BF46</f>
        <v>1.4157525813106871E-2</v>
      </c>
      <c r="S54" s="114">
        <f>compopeinc!BG46</f>
        <v>1.1908467205360301E-2</v>
      </c>
      <c r="T54" s="114">
        <f>compopeinc!BH46</f>
        <v>5.2197707162515814E-4</v>
      </c>
      <c r="U54" s="114">
        <f>compopeinc!BI46</f>
        <v>3.2038500400766086E-4</v>
      </c>
      <c r="V54" s="114">
        <f>compopeinc!BJ46</f>
        <v>5.4803692063903691E-4</v>
      </c>
      <c r="W54" s="114">
        <f>compopeinc!BK46</f>
        <v>5.9865156077115855E-5</v>
      </c>
      <c r="X54" s="114">
        <f>compopeinc!BL46</f>
        <v>4.9557916862328721E-4</v>
      </c>
      <c r="Y54" s="154">
        <f>compopeinc!BM46</f>
        <v>3.0321528677431135E-4</v>
      </c>
      <c r="AA54" s="212"/>
      <c r="AB54" s="599">
        <f t="shared" si="0"/>
        <v>0</v>
      </c>
      <c r="AC54" s="599">
        <f t="shared" si="1"/>
        <v>0</v>
      </c>
      <c r="AD54" s="599">
        <f t="shared" si="2"/>
        <v>0</v>
      </c>
    </row>
    <row r="55" spans="1:30" x14ac:dyDescent="0.2">
      <c r="A55" s="115">
        <v>1958</v>
      </c>
      <c r="B55" s="106">
        <f>compopeinc!AP47</f>
        <v>9.1211464374239007E-2</v>
      </c>
      <c r="C55" s="114">
        <f>compopeinc!AQ47</f>
        <v>4.913671423256228E-2</v>
      </c>
      <c r="D55" s="114">
        <f>compopeinc!AR47</f>
        <v>5.6430833783407694E-3</v>
      </c>
      <c r="E55" s="114">
        <f>compopeinc!AS47</f>
        <v>4.0554608338628289E-3</v>
      </c>
      <c r="F55" s="114">
        <f>compopeinc!AT47</f>
        <v>7.2990779141352061E-3</v>
      </c>
      <c r="G55" s="114">
        <f>compopeinc!AU47</f>
        <v>2.0596342502272216E-3</v>
      </c>
      <c r="H55" s="114">
        <f>compopeinc!AV47</f>
        <v>1.0352735161395822E-2</v>
      </c>
      <c r="I55" s="187">
        <f>compopeinc!AW47</f>
        <v>1.2664758603714882E-2</v>
      </c>
      <c r="J55" s="106">
        <f>compopeinc!AX47</f>
        <v>4.0869970896324152E-2</v>
      </c>
      <c r="K55" s="114">
        <f>compopeinc!AY47</f>
        <v>2.8153937255471658E-2</v>
      </c>
      <c r="L55" s="114">
        <f>compopeinc!AZ47</f>
        <v>2.3484843159826928E-3</v>
      </c>
      <c r="M55" s="114">
        <f>compopeinc!BA47</f>
        <v>1.5090879239513574E-3</v>
      </c>
      <c r="N55" s="114">
        <f>compopeinc!BB47</f>
        <v>2.3756413169989049E-3</v>
      </c>
      <c r="O55" s="114">
        <f>compopeinc!BC47</f>
        <v>5.9426090321572584E-4</v>
      </c>
      <c r="P55" s="114">
        <f>compopeinc!BD47</f>
        <v>3.2746702092528797E-3</v>
      </c>
      <c r="Q55" s="187">
        <f>compopeinc!BE47</f>
        <v>2.6138889714509297E-3</v>
      </c>
      <c r="R55" s="186">
        <f>compopeinc!BF47</f>
        <v>1.2354558084821438E-2</v>
      </c>
      <c r="S55" s="114">
        <f>compopeinc!BG47</f>
        <v>9.9730665937573376E-3</v>
      </c>
      <c r="T55" s="114">
        <f>compopeinc!BH47</f>
        <v>5.780034727432663E-4</v>
      </c>
      <c r="U55" s="114">
        <f>compopeinc!BI47</f>
        <v>3.5316801308680855E-4</v>
      </c>
      <c r="V55" s="114">
        <f>compopeinc!BJ47</f>
        <v>5.6241713089789393E-4</v>
      </c>
      <c r="W55" s="114">
        <f>compopeinc!BK47</f>
        <v>9.1954669324501186E-5</v>
      </c>
      <c r="X55" s="114">
        <f>compopeinc!BL47</f>
        <v>4.9652940432807482E-4</v>
      </c>
      <c r="Y55" s="154">
        <f>compopeinc!BM47</f>
        <v>2.9941880068355605E-4</v>
      </c>
      <c r="AA55" s="212"/>
      <c r="AB55" s="599">
        <f t="shared" si="0"/>
        <v>0</v>
      </c>
      <c r="AC55" s="599">
        <f t="shared" si="1"/>
        <v>0</v>
      </c>
      <c r="AD55" s="599">
        <f t="shared" si="2"/>
        <v>0</v>
      </c>
    </row>
    <row r="56" spans="1:30" x14ac:dyDescent="0.2">
      <c r="A56" s="117">
        <v>1959</v>
      </c>
      <c r="B56" s="109">
        <f>compopeinc!AP48</f>
        <v>9.6140755683726792E-2</v>
      </c>
      <c r="C56" s="116">
        <f>compopeinc!AQ48</f>
        <v>5.5211115741359555E-2</v>
      </c>
      <c r="D56" s="116">
        <f>compopeinc!AR48</f>
        <v>5.3009956423039906E-3</v>
      </c>
      <c r="E56" s="116">
        <f>compopeinc!AS48</f>
        <v>4.1359056278090214E-3</v>
      </c>
      <c r="F56" s="116">
        <f>compopeinc!AT48</f>
        <v>7.1460870632065127E-3</v>
      </c>
      <c r="G56" s="116">
        <f>compopeinc!AU48</f>
        <v>2.0886792136747857E-3</v>
      </c>
      <c r="H56" s="116">
        <f>compopeinc!AV48</f>
        <v>9.7321289873989209E-3</v>
      </c>
      <c r="I56" s="189">
        <f>compopeinc!AW48</f>
        <v>1.2525843407973997E-2</v>
      </c>
      <c r="J56" s="109">
        <f>compopeinc!AX48</f>
        <v>4.3429981032282981E-2</v>
      </c>
      <c r="K56" s="116">
        <f>compopeinc!AY48</f>
        <v>3.1639542159883564E-2</v>
      </c>
      <c r="L56" s="116">
        <f>compopeinc!AZ48</f>
        <v>2.1192276285837515E-3</v>
      </c>
      <c r="M56" s="116">
        <f>compopeinc!BA48</f>
        <v>1.4320527250659557E-3</v>
      </c>
      <c r="N56" s="116">
        <f>compopeinc!BB48</f>
        <v>2.2811585603805216E-3</v>
      </c>
      <c r="O56" s="116">
        <f>compopeinc!BC48</f>
        <v>5.659170892087621E-4</v>
      </c>
      <c r="P56" s="116">
        <f>compopeinc!BD48</f>
        <v>2.8050369855575504E-3</v>
      </c>
      <c r="Q56" s="189">
        <f>compopeinc!BE48</f>
        <v>2.5870458836028693E-3</v>
      </c>
      <c r="R56" s="188">
        <f>compopeinc!BF48</f>
        <v>1.3254996784472922E-2</v>
      </c>
      <c r="S56" s="116">
        <f>compopeinc!BG48</f>
        <v>1.1067334314956934E-2</v>
      </c>
      <c r="T56" s="116">
        <f>compopeinc!BH48</f>
        <v>4.908587322387933E-4</v>
      </c>
      <c r="U56" s="116">
        <f>compopeinc!BI48</f>
        <v>3.1391490646024979E-4</v>
      </c>
      <c r="V56" s="116">
        <f>compopeinc!BJ48</f>
        <v>5.4286293050135736E-4</v>
      </c>
      <c r="W56" s="116">
        <f>compopeinc!BK48</f>
        <v>7.9132204072222026E-5</v>
      </c>
      <c r="X56" s="116">
        <f>compopeinc!BL48</f>
        <v>4.3255378561963566E-4</v>
      </c>
      <c r="Y56" s="156">
        <f>compopeinc!BM48</f>
        <v>3.2833991062372988E-4</v>
      </c>
      <c r="AA56" s="212"/>
      <c r="AB56" s="599">
        <f t="shared" si="0"/>
        <v>0</v>
      </c>
      <c r="AC56" s="599">
        <f t="shared" si="1"/>
        <v>0</v>
      </c>
      <c r="AD56" s="599">
        <f t="shared" si="2"/>
        <v>0</v>
      </c>
    </row>
    <row r="57" spans="1:30" x14ac:dyDescent="0.2">
      <c r="A57" s="115">
        <v>1960</v>
      </c>
      <c r="B57" s="106">
        <f>compopeinc!AP49</f>
        <v>9.1565461808217327E-2</v>
      </c>
      <c r="C57" s="114">
        <f>compopeinc!AQ49</f>
        <v>5.296253125623554E-2</v>
      </c>
      <c r="D57" s="114">
        <f>compopeinc!AR49</f>
        <v>5.1986131588194389E-3</v>
      </c>
      <c r="E57" s="114">
        <f>compopeinc!AS49</f>
        <v>4.8128345951610812E-3</v>
      </c>
      <c r="F57" s="114">
        <f>compopeinc!AT49</f>
        <v>6.8155705184669646E-3</v>
      </c>
      <c r="G57" s="114">
        <f>compopeinc!AU49</f>
        <v>2.17641830249511E-3</v>
      </c>
      <c r="H57" s="114">
        <f>compopeinc!AV49</f>
        <v>9.2645385214553243E-3</v>
      </c>
      <c r="I57" s="187">
        <f>compopeinc!AW49</f>
        <v>1.0334955455583859E-2</v>
      </c>
      <c r="J57" s="106">
        <f>compopeinc!AX49</f>
        <v>4.2882096131751569E-2</v>
      </c>
      <c r="K57" s="114">
        <f>compopeinc!AY49</f>
        <v>3.13972315136168E-2</v>
      </c>
      <c r="L57" s="114">
        <f>compopeinc!AZ49</f>
        <v>2.1334679983231091E-3</v>
      </c>
      <c r="M57" s="114">
        <f>compopeinc!BA49</f>
        <v>1.8352661567499499E-3</v>
      </c>
      <c r="N57" s="114">
        <f>compopeinc!BB49</f>
        <v>2.1589027378308991E-3</v>
      </c>
      <c r="O57" s="114">
        <f>compopeinc!BC49</f>
        <v>5.9012845455008647E-4</v>
      </c>
      <c r="P57" s="114">
        <f>compopeinc!BD49</f>
        <v>2.809419658314989E-3</v>
      </c>
      <c r="Q57" s="187">
        <f>compopeinc!BE49</f>
        <v>1.9576796123657344E-3</v>
      </c>
      <c r="R57" s="186">
        <f>compopeinc!BF49</f>
        <v>1.4576540804618853E-2</v>
      </c>
      <c r="S57" s="114">
        <f>compopeinc!BG49</f>
        <v>1.2531182217908778E-2</v>
      </c>
      <c r="T57" s="114">
        <f>compopeinc!BH49</f>
        <v>5.1609785824750895E-4</v>
      </c>
      <c r="U57" s="114">
        <f>compopeinc!BI49</f>
        <v>3.6087804442708606E-4</v>
      </c>
      <c r="V57" s="114">
        <f>compopeinc!BJ49</f>
        <v>5.0135993370479918E-4</v>
      </c>
      <c r="W57" s="114">
        <f>compopeinc!BK49</f>
        <v>7.757104739523931E-5</v>
      </c>
      <c r="X57" s="114">
        <f>compopeinc!BL49</f>
        <v>4.1663392433570083E-4</v>
      </c>
      <c r="Y57" s="154">
        <f>compopeinc!BM49</f>
        <v>1.7281777859974311E-4</v>
      </c>
      <c r="AA57" s="212"/>
      <c r="AB57" s="599">
        <f t="shared" si="0"/>
        <v>0</v>
      </c>
      <c r="AC57" s="599">
        <f t="shared" si="1"/>
        <v>0</v>
      </c>
      <c r="AD57" s="599">
        <f t="shared" si="2"/>
        <v>0</v>
      </c>
    </row>
    <row r="58" spans="1:30" x14ac:dyDescent="0.2">
      <c r="A58" s="115">
        <v>1961</v>
      </c>
      <c r="B58" s="106">
        <f>compopeinc!AP50</f>
        <v>8.9944287383680849E-2</v>
      </c>
      <c r="C58" s="114">
        <f>compopeinc!AQ50</f>
        <v>5.2168722965533897E-2</v>
      </c>
      <c r="D58" s="114">
        <f>compopeinc!AR50</f>
        <v>5.1252421564370598E-3</v>
      </c>
      <c r="E58" s="114">
        <f>compopeinc!AS50</f>
        <v>4.5786732706970899E-3</v>
      </c>
      <c r="F58" s="114">
        <f>compopeinc!AT50</f>
        <v>6.641630728866723E-3</v>
      </c>
      <c r="G58" s="114">
        <f>compopeinc!AU50</f>
        <v>2.3371526786820033E-3</v>
      </c>
      <c r="H58" s="114">
        <f>compopeinc!AV50</f>
        <v>8.7577295677347886E-3</v>
      </c>
      <c r="I58" s="187">
        <f>compopeinc!AW50</f>
        <v>1.03351360157293E-2</v>
      </c>
      <c r="J58" s="106">
        <f>compopeinc!AX50</f>
        <v>4.2605457844502405E-2</v>
      </c>
      <c r="K58" s="114">
        <f>compopeinc!AY50</f>
        <v>3.1278671145076188E-2</v>
      </c>
      <c r="L58" s="114">
        <f>compopeinc!AZ50</f>
        <v>2.1018638126111197E-3</v>
      </c>
      <c r="M58" s="114">
        <f>compopeinc!BA50</f>
        <v>1.6424131148436401E-3</v>
      </c>
      <c r="N58" s="114">
        <f>compopeinc!BB50</f>
        <v>2.1841365857736537E-3</v>
      </c>
      <c r="O58" s="114">
        <f>compopeinc!BC50</f>
        <v>6.5148181852196449E-4</v>
      </c>
      <c r="P58" s="114">
        <f>compopeinc!BD50</f>
        <v>2.6219689256929894E-3</v>
      </c>
      <c r="Q58" s="187">
        <f>compopeinc!BE50</f>
        <v>2.1249224419828388E-3</v>
      </c>
      <c r="R58" s="186">
        <f>compopeinc!BF50</f>
        <v>1.4765474179704833E-2</v>
      </c>
      <c r="S58" s="114">
        <f>compopeinc!BG50</f>
        <v>1.2661971610593689E-2</v>
      </c>
      <c r="T58" s="114">
        <f>compopeinc!BH50</f>
        <v>5.1730069957116526E-4</v>
      </c>
      <c r="U58" s="114">
        <f>compopeinc!BI50</f>
        <v>3.4642415405396898E-4</v>
      </c>
      <c r="V58" s="114">
        <f>compopeinc!BJ50</f>
        <v>5.324014086642312E-4</v>
      </c>
      <c r="W58" s="114">
        <f>compopeinc!BK50</f>
        <v>9.3148544300386782E-5</v>
      </c>
      <c r="X58" s="114">
        <f>compopeinc!BL50</f>
        <v>3.5059533264103954E-4</v>
      </c>
      <c r="Y58" s="154">
        <f>compopeinc!BM50</f>
        <v>2.6363242988035204E-4</v>
      </c>
      <c r="AA58" s="212"/>
      <c r="AB58" s="599">
        <f t="shared" si="0"/>
        <v>0</v>
      </c>
      <c r="AC58" s="599">
        <f t="shared" si="1"/>
        <v>0</v>
      </c>
      <c r="AD58" s="599">
        <f t="shared" si="2"/>
        <v>0</v>
      </c>
    </row>
    <row r="59" spans="1:30" x14ac:dyDescent="0.2">
      <c r="A59" s="107">
        <v>1962</v>
      </c>
      <c r="B59" s="106">
        <f>compopeinc!AP51</f>
        <v>9.1309346258640289E-2</v>
      </c>
      <c r="C59" s="105">
        <f>compopeinc!AQ51</f>
        <v>5.4821517318487167E-2</v>
      </c>
      <c r="D59" s="105">
        <f>compopeinc!AR51</f>
        <v>4.774534041644074E-3</v>
      </c>
      <c r="E59" s="105">
        <f>compopeinc!AS51</f>
        <v>4.7828759124968201E-3</v>
      </c>
      <c r="F59" s="105">
        <f>compopeinc!AT51</f>
        <v>6.3228392973542213E-3</v>
      </c>
      <c r="G59" s="105">
        <f>compopeinc!AU51</f>
        <v>2.0266112987883389E-3</v>
      </c>
      <c r="H59" s="105">
        <f>compopeinc!AV51</f>
        <v>8.7454555770437557E-3</v>
      </c>
      <c r="I59" s="183">
        <f>compopeinc!AW51</f>
        <v>9.8355111102518301E-3</v>
      </c>
      <c r="J59" s="106">
        <f>compopeinc!AX51</f>
        <v>4.2700227349996567E-2</v>
      </c>
      <c r="K59" s="105">
        <f>compopeinc!AY51</f>
        <v>3.2411012798547745E-2</v>
      </c>
      <c r="L59" s="105">
        <f>compopeinc!AZ51</f>
        <v>1.9152865825162735E-3</v>
      </c>
      <c r="M59" s="105">
        <f>compopeinc!BA51</f>
        <v>1.7870126539492048E-3</v>
      </c>
      <c r="N59" s="105">
        <f>compopeinc!BB51</f>
        <v>1.9705474842339754E-3</v>
      </c>
      <c r="O59" s="105">
        <f>compopeinc!BC51</f>
        <v>5.3783947078045458E-4</v>
      </c>
      <c r="P59" s="105">
        <f>compopeinc!BD51</f>
        <v>2.3105068925535154E-3</v>
      </c>
      <c r="Q59" s="183">
        <f>compopeinc!BE51</f>
        <v>1.7680250253586717E-3</v>
      </c>
      <c r="R59" s="106">
        <f>compopeinc!BF51</f>
        <v>1.4403657056391239E-2</v>
      </c>
      <c r="S59" s="105">
        <f>compopeinc!BG51</f>
        <v>1.2537076137959957E-2</v>
      </c>
      <c r="T59" s="105">
        <f>compopeinc!BH51</f>
        <v>4.6234285036916845E-4</v>
      </c>
      <c r="U59" s="105">
        <f>compopeinc!BI51</f>
        <v>4.2232394298480358E-4</v>
      </c>
      <c r="V59" s="105">
        <f>compopeinc!BJ51</f>
        <v>4.5464199502021074E-4</v>
      </c>
      <c r="W59" s="105">
        <f>compopeinc!BK51</f>
        <v>6.2970793806016445E-5</v>
      </c>
      <c r="X59" s="105">
        <f>compopeinc!BL51</f>
        <v>3.1999461874382927E-4</v>
      </c>
      <c r="Y59" s="134">
        <f>compopeinc!BM51</f>
        <v>1.4430683528681741E-4</v>
      </c>
      <c r="AA59" s="212"/>
      <c r="AB59" s="599">
        <f t="shared" si="0"/>
        <v>1.7025740817189217E-9</v>
      </c>
      <c r="AC59" s="599">
        <f t="shared" si="1"/>
        <v>-3.5579432733356953E-9</v>
      </c>
      <c r="AD59" s="599">
        <f t="shared" si="2"/>
        <v>-1.1777956387959421E-10</v>
      </c>
    </row>
    <row r="60" spans="1:30" x14ac:dyDescent="0.2">
      <c r="A60" s="107">
        <v>1963</v>
      </c>
      <c r="B60" s="106">
        <f>compopeinc!AP52</f>
        <v>9.259464219212532E-2</v>
      </c>
      <c r="C60" s="105">
        <f>compopeinc!AQ52</f>
        <v>5.6137474253773689E-2</v>
      </c>
      <c r="D60" s="105">
        <f>compopeinc!AR52</f>
        <v>4.5521123465732671E-3</v>
      </c>
      <c r="E60" s="105">
        <f>compopeinc!AS52</f>
        <v>4.399751138407737E-3</v>
      </c>
      <c r="F60" s="105">
        <f>compopeinc!AT52</f>
        <v>6.328308954834938E-3</v>
      </c>
      <c r="G60" s="105">
        <f>compopeinc!AU52</f>
        <v>2.8502818386186846E-3</v>
      </c>
      <c r="H60" s="105">
        <f>compopeinc!AV52</f>
        <v>8.5303223109627121E-3</v>
      </c>
      <c r="I60" s="183">
        <f>compopeinc!AW52</f>
        <v>9.7963909997083268E-3</v>
      </c>
      <c r="J60" s="106">
        <f>compopeinc!AX52</f>
        <v>4.3639170005917549E-2</v>
      </c>
      <c r="K60" s="105">
        <f>compopeinc!AY52</f>
        <v>3.3342190086841583E-2</v>
      </c>
      <c r="L60" s="105">
        <f>compopeinc!AZ52</f>
        <v>1.7856671202025609E-3</v>
      </c>
      <c r="M60" s="105">
        <f>compopeinc!BA52</f>
        <v>1.5198207565845223E-3</v>
      </c>
      <c r="N60" s="105">
        <f>compopeinc!BB52</f>
        <v>2.0258907461538911E-3</v>
      </c>
      <c r="O60" s="105">
        <f>compopeinc!BC52</f>
        <v>7.5627881960826926E-4</v>
      </c>
      <c r="P60" s="105">
        <f>compopeinc!BD52</f>
        <v>2.3067631183969445E-3</v>
      </c>
      <c r="Q60" s="183">
        <f>compopeinc!BE52</f>
        <v>1.9025623867471348E-3</v>
      </c>
      <c r="R60" s="106">
        <f>compopeinc!BF52</f>
        <v>1.4999070670455694E-2</v>
      </c>
      <c r="S60" s="105">
        <f>compopeinc!BG52</f>
        <v>1.3186565134674311E-2</v>
      </c>
      <c r="T60" s="105">
        <f>compopeinc!BH52</f>
        <v>4.1854461323964642E-4</v>
      </c>
      <c r="U60" s="105">
        <f>compopeinc!BI52</f>
        <v>3.538615997058514E-4</v>
      </c>
      <c r="V60" s="105">
        <f>compopeinc!BJ52</f>
        <v>4.6392006333917379E-4</v>
      </c>
      <c r="W60" s="105">
        <f>compopeinc!BK52</f>
        <v>1.1285743812550209E-4</v>
      </c>
      <c r="X60" s="105">
        <f>compopeinc!BL52</f>
        <v>3.1522851803543949E-4</v>
      </c>
      <c r="Y60" s="134">
        <f>compopeinc!BM52</f>
        <v>1.4809329833354945E-4</v>
      </c>
      <c r="AA60" s="212"/>
      <c r="AB60" s="599">
        <f t="shared" si="0"/>
        <v>3.4924596548080444E-10</v>
      </c>
      <c r="AC60" s="599">
        <f t="shared" si="1"/>
        <v>-3.028617356903851E-9</v>
      </c>
      <c r="AD60" s="599">
        <f t="shared" si="2"/>
        <v>5.0022208597511053E-12</v>
      </c>
    </row>
    <row r="61" spans="1:30" x14ac:dyDescent="0.2">
      <c r="A61" s="107">
        <v>1964</v>
      </c>
      <c r="B61" s="106">
        <f>compopeinc!AP53</f>
        <v>9.3879938125610352E-2</v>
      </c>
      <c r="C61" s="105">
        <f>compopeinc!AQ53</f>
        <v>5.7453431189060211E-2</v>
      </c>
      <c r="D61" s="105">
        <f>compopeinc!AR53</f>
        <v>4.3296906515024602E-3</v>
      </c>
      <c r="E61" s="105">
        <f>compopeinc!AS53</f>
        <v>4.0166263643186539E-3</v>
      </c>
      <c r="F61" s="105">
        <f>compopeinc!AT53</f>
        <v>6.3337786123156548E-3</v>
      </c>
      <c r="G61" s="105">
        <f>compopeinc!AU53</f>
        <v>3.6739523784490302E-3</v>
      </c>
      <c r="H61" s="105">
        <f>compopeinc!AV53</f>
        <v>8.3152999160770753E-3</v>
      </c>
      <c r="I61" s="183">
        <f>compopeinc!AW53</f>
        <v>9.7571600179694167E-3</v>
      </c>
      <c r="J61" s="106">
        <f>compopeinc!AX53</f>
        <v>4.4578112661838531E-2</v>
      </c>
      <c r="K61" s="105">
        <f>compopeinc!AY53</f>
        <v>3.4273367375135422E-2</v>
      </c>
      <c r="L61" s="105">
        <f>compopeinc!AZ53</f>
        <v>1.6560476578888483E-3</v>
      </c>
      <c r="M61" s="105">
        <f>compopeinc!BA53</f>
        <v>1.2526288592198398E-3</v>
      </c>
      <c r="N61" s="105">
        <f>compopeinc!BB53</f>
        <v>2.0812340080738068E-3</v>
      </c>
      <c r="O61" s="105">
        <f>compopeinc!BC53</f>
        <v>9.7471816843608394E-4</v>
      </c>
      <c r="P61" s="105">
        <f>compopeinc!BD53</f>
        <v>2.3030523403209375E-3</v>
      </c>
      <c r="Q61" s="183">
        <f>compopeinc!BE53</f>
        <v>2.0370667520550338E-3</v>
      </c>
      <c r="R61" s="106">
        <f>compopeinc!BF53</f>
        <v>1.5594484284520149E-2</v>
      </c>
      <c r="S61" s="105">
        <f>compopeinc!BG53</f>
        <v>1.3836054131388664E-2</v>
      </c>
      <c r="T61" s="105">
        <f>compopeinc!BH53</f>
        <v>3.747463761101244E-4</v>
      </c>
      <c r="U61" s="105">
        <f>compopeinc!BI53</f>
        <v>2.8539925642689923E-4</v>
      </c>
      <c r="V61" s="105">
        <f>compopeinc!BJ53</f>
        <v>4.7319813165813684E-4</v>
      </c>
      <c r="W61" s="105">
        <f>compopeinc!BK53</f>
        <v>1.6274408244498773E-4</v>
      </c>
      <c r="X61" s="105">
        <f>compopeinc!BL53</f>
        <v>3.1046747618339716E-4</v>
      </c>
      <c r="Y61" s="134">
        <f>compopeinc!BM53</f>
        <v>1.5187470252393405E-4</v>
      </c>
      <c r="AA61" s="212"/>
      <c r="AB61" s="599">
        <f t="shared" si="0"/>
        <v>-1.0040821507573128E-9</v>
      </c>
      <c r="AC61" s="599">
        <f t="shared" si="1"/>
        <v>-2.4992914404720068E-9</v>
      </c>
      <c r="AD61" s="599">
        <f t="shared" si="2"/>
        <v>1.2778400559909642E-10</v>
      </c>
    </row>
    <row r="62" spans="1:30" x14ac:dyDescent="0.2">
      <c r="A62" s="107">
        <v>1965</v>
      </c>
      <c r="B62" s="106">
        <f>compopeinc!AP54</f>
        <v>9.3676712363958359E-2</v>
      </c>
      <c r="C62" s="105">
        <f>compopeinc!AQ54</f>
        <v>5.7511806488037109E-2</v>
      </c>
      <c r="D62" s="105">
        <f>compopeinc!AR54</f>
        <v>4.4350374664645642E-3</v>
      </c>
      <c r="E62" s="105">
        <f>compopeinc!AS54</f>
        <v>3.8181926793185994E-3</v>
      </c>
      <c r="F62" s="105">
        <f>compopeinc!AT54</f>
        <v>6.212656619027257E-3</v>
      </c>
      <c r="G62" s="105">
        <f>compopeinc!AU54</f>
        <v>3.6609076560125686E-3</v>
      </c>
      <c r="H62" s="105">
        <f>compopeinc!AV54</f>
        <v>8.4182838761072271E-3</v>
      </c>
      <c r="I62" s="183">
        <f>compopeinc!AW54</f>
        <v>9.6198266403925009E-3</v>
      </c>
      <c r="J62" s="106">
        <f>compopeinc!AX54</f>
        <v>4.4957540929317474E-2</v>
      </c>
      <c r="K62" s="105">
        <f>compopeinc!AY54</f>
        <v>3.4357935190200806E-2</v>
      </c>
      <c r="L62" s="105">
        <f>compopeinc!AZ54</f>
        <v>1.8021530340774916E-3</v>
      </c>
      <c r="M62" s="105">
        <f>compopeinc!BA54</f>
        <v>1.3896941145503661E-3</v>
      </c>
      <c r="N62" s="105">
        <f>compopeinc!BB54</f>
        <v>2.1307703573256731E-3</v>
      </c>
      <c r="O62" s="105">
        <f>compopeinc!BC54</f>
        <v>1.0071395554405171E-3</v>
      </c>
      <c r="P62" s="105">
        <f>compopeinc!BD54</f>
        <v>2.3144784301913942E-3</v>
      </c>
      <c r="Q62" s="183">
        <f>compopeinc!BE54</f>
        <v>1.9553710678954475E-3</v>
      </c>
      <c r="R62" s="106">
        <f>compopeinc!BF54</f>
        <v>1.5801701694726944E-2</v>
      </c>
      <c r="S62" s="105">
        <f>compopeinc!BG54</f>
        <v>1.3850115705281496E-2</v>
      </c>
      <c r="T62" s="105">
        <f>compopeinc!BH54</f>
        <v>4.623072254617E-4</v>
      </c>
      <c r="U62" s="105">
        <f>compopeinc!BI54</f>
        <v>3.1457997192774201E-4</v>
      </c>
      <c r="V62" s="105">
        <f>compopeinc!BJ54</f>
        <v>5.1982607692480087E-4</v>
      </c>
      <c r="W62" s="105">
        <f>compopeinc!BK54</f>
        <v>1.7824123415266513E-4</v>
      </c>
      <c r="X62" s="105">
        <f>compopeinc!BL54</f>
        <v>3.1958308502263489E-4</v>
      </c>
      <c r="Y62" s="134">
        <f>compopeinc!BM54</f>
        <v>1.5704833365551792E-4</v>
      </c>
      <c r="AA62" s="212"/>
      <c r="AB62" s="599">
        <f t="shared" si="0"/>
        <v>9.3859853222966194E-10</v>
      </c>
      <c r="AC62" s="599">
        <f t="shared" si="1"/>
        <v>-8.2036422099918127E-10</v>
      </c>
      <c r="AD62" s="599">
        <f t="shared" si="2"/>
        <v>6.2300387071445584E-11</v>
      </c>
    </row>
    <row r="63" spans="1:30" x14ac:dyDescent="0.2">
      <c r="A63" s="107">
        <v>1966</v>
      </c>
      <c r="B63" s="106">
        <f>compopeinc!AP55</f>
        <v>9.3473486602306366E-2</v>
      </c>
      <c r="C63" s="105">
        <f>compopeinc!AQ55</f>
        <v>5.7570181787014008E-2</v>
      </c>
      <c r="D63" s="105">
        <f>compopeinc!AR55</f>
        <v>4.5403842814266682E-3</v>
      </c>
      <c r="E63" s="105">
        <f>compopeinc!AS55</f>
        <v>3.6197589943185449E-3</v>
      </c>
      <c r="F63" s="105">
        <f>compopeinc!AT55</f>
        <v>6.0915346257388592E-3</v>
      </c>
      <c r="G63" s="105">
        <f>compopeinc!AU55</f>
        <v>3.647862933576107E-3</v>
      </c>
      <c r="H63" s="105">
        <f>compopeinc!AV55</f>
        <v>8.5209878895119683E-3</v>
      </c>
      <c r="I63" s="183">
        <f>compopeinc!AW55</f>
        <v>9.4827732094409957E-3</v>
      </c>
      <c r="J63" s="106">
        <f>compopeinc!AX55</f>
        <v>4.5336969196796417E-2</v>
      </c>
      <c r="K63" s="105">
        <f>compopeinc!AY55</f>
        <v>3.444250300526619E-2</v>
      </c>
      <c r="L63" s="105">
        <f>compopeinc!AZ55</f>
        <v>1.9482584102661349E-3</v>
      </c>
      <c r="M63" s="105">
        <f>compopeinc!BA55</f>
        <v>1.5267593698808923E-3</v>
      </c>
      <c r="N63" s="105">
        <f>compopeinc!BB55</f>
        <v>2.1803067065775394E-3</v>
      </c>
      <c r="O63" s="105">
        <f>compopeinc!BC55</f>
        <v>1.0395609424449503E-3</v>
      </c>
      <c r="P63" s="105">
        <f>compopeinc!BD55</f>
        <v>2.3258343456559233E-3</v>
      </c>
      <c r="Q63" s="183">
        <f>compopeinc!BE55</f>
        <v>1.8737455581417889E-3</v>
      </c>
      <c r="R63" s="106">
        <f>compopeinc!BF55</f>
        <v>1.6008919104933739E-2</v>
      </c>
      <c r="S63" s="105">
        <f>compopeinc!BG55</f>
        <v>1.3864177279174328E-2</v>
      </c>
      <c r="T63" s="105">
        <f>compopeinc!BH55</f>
        <v>5.498680748132756E-4</v>
      </c>
      <c r="U63" s="105">
        <f>compopeinc!BI55</f>
        <v>3.4376068742858479E-4</v>
      </c>
      <c r="V63" s="105">
        <f>compopeinc!BJ55</f>
        <v>5.664540221914649E-4</v>
      </c>
      <c r="W63" s="105">
        <f>compopeinc!BK55</f>
        <v>1.9373838586034253E-4</v>
      </c>
      <c r="X63" s="105">
        <f>compopeinc!BL55</f>
        <v>3.2869927018206293E-4</v>
      </c>
      <c r="Y63" s="134">
        <f>compopeinc!BM55</f>
        <v>1.6222138846691157E-4</v>
      </c>
      <c r="AA63" s="212"/>
      <c r="AB63" s="599">
        <f t="shared" si="0"/>
        <v>2.8812792152166367E-9</v>
      </c>
      <c r="AC63" s="599">
        <f t="shared" si="1"/>
        <v>8.5856299847364426E-10</v>
      </c>
      <c r="AD63" s="599">
        <f t="shared" si="2"/>
        <v>-3.1832314562052488E-12</v>
      </c>
    </row>
    <row r="64" spans="1:30" x14ac:dyDescent="0.2">
      <c r="A64" s="107">
        <v>1967</v>
      </c>
      <c r="B64" s="106">
        <f>compopeinc!AP56</f>
        <v>9.0286878868937492E-2</v>
      </c>
      <c r="C64" s="105">
        <f>compopeinc!AQ56</f>
        <v>5.3470221348106861E-2</v>
      </c>
      <c r="D64" s="105">
        <f>compopeinc!AR56</f>
        <v>4.843180846364703E-3</v>
      </c>
      <c r="E64" s="105">
        <f>compopeinc!AS56</f>
        <v>3.8159713221830316E-3</v>
      </c>
      <c r="F64" s="105">
        <f>compopeinc!AT56</f>
        <v>6.3180512515828013E-3</v>
      </c>
      <c r="G64" s="105">
        <f>compopeinc!AU56</f>
        <v>3.2903085884754546E-3</v>
      </c>
      <c r="H64" s="105">
        <f>compopeinc!AV56</f>
        <v>8.9723849126557287E-3</v>
      </c>
      <c r="I64" s="183">
        <f>compopeinc!AW56</f>
        <v>9.5767598210414473E-3</v>
      </c>
      <c r="J64" s="106">
        <f>compopeinc!AX56</f>
        <v>4.2901080101728439E-2</v>
      </c>
      <c r="K64" s="105">
        <f>compopeinc!AY56</f>
        <v>3.1700602732598782E-2</v>
      </c>
      <c r="L64" s="105">
        <f>compopeinc!AZ56</f>
        <v>2.1051734729553573E-3</v>
      </c>
      <c r="M64" s="105">
        <f>compopeinc!BA56</f>
        <v>1.4523891823046142E-3</v>
      </c>
      <c r="N64" s="105">
        <f>compopeinc!BB56</f>
        <v>2.3932424373924732E-3</v>
      </c>
      <c r="O64" s="105">
        <f>compopeinc!BC56</f>
        <v>9.897882591758389E-4</v>
      </c>
      <c r="P64" s="105">
        <f>compopeinc!BD56</f>
        <v>2.3407618267074271E-3</v>
      </c>
      <c r="Q64" s="183">
        <f>compopeinc!BE56</f>
        <v>1.9191219668582503E-3</v>
      </c>
      <c r="R64" s="106">
        <f>compopeinc!BF56</f>
        <v>1.4627489726990461E-2</v>
      </c>
      <c r="S64" s="105">
        <f>compopeinc!BG56</f>
        <v>1.2183263199403882E-2</v>
      </c>
      <c r="T64" s="105">
        <f>compopeinc!BH56</f>
        <v>6.0479616206521314E-4</v>
      </c>
      <c r="U64" s="105">
        <f>compopeinc!BI56</f>
        <v>3.5301928687658801E-4</v>
      </c>
      <c r="V64" s="105">
        <f>compopeinc!BJ56</f>
        <v>7.4897818558383733E-4</v>
      </c>
      <c r="W64" s="105">
        <f>compopeinc!BK56</f>
        <v>2.3593849982717074E-4</v>
      </c>
      <c r="X64" s="105">
        <f>compopeinc!BL56</f>
        <v>3.4050319731054819E-4</v>
      </c>
      <c r="Y64" s="134">
        <f>compopeinc!BM56</f>
        <v>1.609912425348254E-4</v>
      </c>
      <c r="AA64" s="212"/>
      <c r="AB64" s="599">
        <f t="shared" si="0"/>
        <v>7.7852746471762657E-10</v>
      </c>
      <c r="AC64" s="599">
        <f t="shared" si="1"/>
        <v>2.2373569663614035E-10</v>
      </c>
      <c r="AD64" s="599">
        <f t="shared" si="2"/>
        <v>-4.6611603465862572E-11</v>
      </c>
    </row>
    <row r="65" spans="1:30" x14ac:dyDescent="0.2">
      <c r="A65" s="107">
        <v>1968</v>
      </c>
      <c r="B65" s="106">
        <f>compopeinc!AP57</f>
        <v>8.8270658161491156E-2</v>
      </c>
      <c r="C65" s="105">
        <f>compopeinc!AQ57</f>
        <v>5.0990603165701032E-2</v>
      </c>
      <c r="D65" s="105">
        <f>compopeinc!AR57</f>
        <v>5.1041644783254014E-3</v>
      </c>
      <c r="E65" s="105">
        <f>compopeinc!AS57</f>
        <v>3.848881207886734E-3</v>
      </c>
      <c r="F65" s="105">
        <f>compopeinc!AT57</f>
        <v>6.2611497414764017E-3</v>
      </c>
      <c r="G65" s="105">
        <f>compopeinc!AU57</f>
        <v>3.511447635901277E-3</v>
      </c>
      <c r="H65" s="105">
        <f>compopeinc!AV57</f>
        <v>9.0280668881227138E-3</v>
      </c>
      <c r="I65" s="183">
        <f>compopeinc!AW57</f>
        <v>9.5263469631114168E-3</v>
      </c>
      <c r="J65" s="106">
        <f>compopeinc!AX57</f>
        <v>4.172358475625515E-2</v>
      </c>
      <c r="K65" s="105">
        <f>compopeinc!AY57</f>
        <v>3.0250017764046788E-2</v>
      </c>
      <c r="L65" s="105">
        <f>compopeinc!AZ57</f>
        <v>2.2448640884249471E-3</v>
      </c>
      <c r="M65" s="105">
        <f>compopeinc!BA57</f>
        <v>1.5331583822444372E-3</v>
      </c>
      <c r="N65" s="105">
        <f>compopeinc!BB57</f>
        <v>2.3742284975014627E-3</v>
      </c>
      <c r="O65" s="105">
        <f>compopeinc!BC57</f>
        <v>1.0433049183120602E-3</v>
      </c>
      <c r="P65" s="105">
        <f>compopeinc!BD57</f>
        <v>2.3920622993544804E-3</v>
      </c>
      <c r="Q65" s="183">
        <f>compopeinc!BE57</f>
        <v>1.885947386194997E-3</v>
      </c>
      <c r="R65" s="106">
        <f>compopeinc!BF57</f>
        <v>1.4171037240885198E-2</v>
      </c>
      <c r="S65" s="105">
        <f>compopeinc!BG57</f>
        <v>1.1488137592095882E-2</v>
      </c>
      <c r="T65" s="105">
        <f>compopeinc!BH57</f>
        <v>6.7569060595928931E-4</v>
      </c>
      <c r="U65" s="105">
        <f>compopeinc!BI57</f>
        <v>3.900470475741713E-4</v>
      </c>
      <c r="V65" s="105">
        <f>compopeinc!BJ57</f>
        <v>7.7184492329251952E-4</v>
      </c>
      <c r="W65" s="105">
        <f>compopeinc!BK57</f>
        <v>3.1987275860956288E-4</v>
      </c>
      <c r="X65" s="105">
        <f>compopeinc!BL57</f>
        <v>3.6366160238953451E-4</v>
      </c>
      <c r="Y65" s="134">
        <f>compopeinc!BM57</f>
        <v>1.617829647701041E-4</v>
      </c>
      <c r="AA65" s="212"/>
      <c r="AB65" s="599">
        <f t="shared" si="0"/>
        <v>-1.9190338207408786E-9</v>
      </c>
      <c r="AC65" s="599">
        <f t="shared" si="1"/>
        <v>1.4201759768184274E-9</v>
      </c>
      <c r="AD65" s="599">
        <f t="shared" si="2"/>
        <v>-2.5380586521350779E-10</v>
      </c>
    </row>
    <row r="66" spans="1:30" x14ac:dyDescent="0.2">
      <c r="A66" s="107">
        <v>1969</v>
      </c>
      <c r="B66" s="106">
        <f>compopeinc!AP58</f>
        <v>8.1729628494940698E-2</v>
      </c>
      <c r="C66" s="105">
        <f>compopeinc!AQ58</f>
        <v>4.4458899472374469E-2</v>
      </c>
      <c r="D66" s="105">
        <f>compopeinc!AR58</f>
        <v>5.6621561275278509E-3</v>
      </c>
      <c r="E66" s="105">
        <f>compopeinc!AS58</f>
        <v>3.7702530121350719E-3</v>
      </c>
      <c r="F66" s="105">
        <f>compopeinc!AT58</f>
        <v>6.105190455855336E-3</v>
      </c>
      <c r="G66" s="105">
        <f>compopeinc!AU58</f>
        <v>2.8665696158896026E-3</v>
      </c>
      <c r="H66" s="105">
        <f>compopeinc!AV58</f>
        <v>9.1827177132881369E-3</v>
      </c>
      <c r="I66" s="183">
        <f>compopeinc!AW58</f>
        <v>9.6838421956409113E-3</v>
      </c>
      <c r="J66" s="106">
        <f>compopeinc!AX58</f>
        <v>3.8094896357506514E-2</v>
      </c>
      <c r="K66" s="105">
        <f>compopeinc!AY58</f>
        <v>2.6346012309659272E-2</v>
      </c>
      <c r="L66" s="105">
        <f>compopeinc!AZ58</f>
        <v>2.5859722099994542E-3</v>
      </c>
      <c r="M66" s="105">
        <f>compopeinc!BA58</f>
        <v>1.5073850964881785E-3</v>
      </c>
      <c r="N66" s="105">
        <f>compopeinc!BB58</f>
        <v>2.1878071565879509E-3</v>
      </c>
      <c r="O66" s="105">
        <f>compopeinc!BC58</f>
        <v>9.1574338352984341E-4</v>
      </c>
      <c r="P66" s="105">
        <f>compopeinc!BD58</f>
        <v>2.529827638051727E-3</v>
      </c>
      <c r="Q66" s="183">
        <f>compopeinc!BE58</f>
        <v>2.02214690574968E-3</v>
      </c>
      <c r="R66" s="106">
        <f>compopeinc!BF58</f>
        <v>1.304325633100234E-2</v>
      </c>
      <c r="S66" s="105">
        <f>compopeinc!BG58</f>
        <v>1.0423103769426234E-2</v>
      </c>
      <c r="T66" s="105">
        <f>compopeinc!BH58</f>
        <v>8.0572495711095371E-4</v>
      </c>
      <c r="U66" s="105">
        <f>compopeinc!BI58</f>
        <v>3.6161458278627379E-4</v>
      </c>
      <c r="V66" s="105">
        <f>compopeinc!BJ58</f>
        <v>6.8247025501477765E-4</v>
      </c>
      <c r="W66" s="105">
        <f>compopeinc!BK58</f>
        <v>2.0000262776420641E-4</v>
      </c>
      <c r="X66" s="105">
        <f>compopeinc!BL58</f>
        <v>3.9519062232280062E-4</v>
      </c>
      <c r="Y66" s="134">
        <f>compopeinc!BM58</f>
        <v>1.7514985907290294E-4</v>
      </c>
      <c r="AA66" s="212"/>
      <c r="AB66" s="599">
        <f t="shared" si="0"/>
        <v>-9.7770680440589786E-11</v>
      </c>
      <c r="AC66" s="599">
        <f t="shared" si="1"/>
        <v>1.6574404071434401E-9</v>
      </c>
      <c r="AD66" s="599">
        <f t="shared" si="2"/>
        <v>-3.4249580949108349E-10</v>
      </c>
    </row>
    <row r="67" spans="1:30" x14ac:dyDescent="0.2">
      <c r="A67" s="113">
        <v>1970</v>
      </c>
      <c r="B67" s="112">
        <f>compopeinc!AP59</f>
        <v>7.6731918466975912E-2</v>
      </c>
      <c r="C67" s="111">
        <f>compopeinc!AQ59</f>
        <v>3.8087337234173901E-2</v>
      </c>
      <c r="D67" s="111">
        <f>compopeinc!AR59</f>
        <v>6.3032909175717577E-3</v>
      </c>
      <c r="E67" s="111">
        <f>compopeinc!AS59</f>
        <v>3.9029749683550108E-3</v>
      </c>
      <c r="F67" s="111">
        <f>compopeinc!AT59</f>
        <v>6.4760309960547602E-3</v>
      </c>
      <c r="G67" s="111">
        <f>compopeinc!AU59</f>
        <v>2.5132861939027862E-3</v>
      </c>
      <c r="H67" s="111">
        <f>compopeinc!AV59</f>
        <v>9.1211363659772816E-3</v>
      </c>
      <c r="I67" s="185">
        <f>compopeinc!AW59</f>
        <v>1.0327860434770127E-2</v>
      </c>
      <c r="J67" s="112">
        <f>compopeinc!AX59</f>
        <v>3.4936017240397632E-2</v>
      </c>
      <c r="K67" s="111">
        <f>compopeinc!AY59</f>
        <v>2.2624134857323952E-2</v>
      </c>
      <c r="L67" s="111">
        <f>compopeinc!AZ59</f>
        <v>2.9481538008440111E-3</v>
      </c>
      <c r="M67" s="111">
        <f>compopeinc!BA59</f>
        <v>1.5435672214891838E-3</v>
      </c>
      <c r="N67" s="111">
        <f>compopeinc!BB59</f>
        <v>2.3558408829558175E-3</v>
      </c>
      <c r="O67" s="111">
        <f>compopeinc!BC59</f>
        <v>6.7302873736707625E-4</v>
      </c>
      <c r="P67" s="111">
        <f>compopeinc!BD59</f>
        <v>2.4908476965861009E-3</v>
      </c>
      <c r="Q67" s="185">
        <f>compopeinc!BE59</f>
        <v>2.3004428291160512E-3</v>
      </c>
      <c r="R67" s="112">
        <f>compopeinc!BF59</f>
        <v>1.1757901134842541E-2</v>
      </c>
      <c r="S67" s="111">
        <f>compopeinc!BG59</f>
        <v>9.0245319188397843E-3</v>
      </c>
      <c r="T67" s="111">
        <f>compopeinc!BH59</f>
        <v>9.1970112899453227E-4</v>
      </c>
      <c r="U67" s="111">
        <f>compopeinc!BI59</f>
        <v>3.7194645836891027E-4</v>
      </c>
      <c r="V67" s="111">
        <f>compopeinc!BJ59</f>
        <v>7.7991142029532057E-4</v>
      </c>
      <c r="W67" s="111">
        <f>compopeinc!BK59</f>
        <v>1.0139141620868486E-4</v>
      </c>
      <c r="X67" s="111">
        <f>compopeinc!BL59</f>
        <v>3.5371761687539449E-4</v>
      </c>
      <c r="Y67" s="172">
        <f>compopeinc!BM59</f>
        <v>2.0670148984915782E-4</v>
      </c>
      <c r="AA67" s="212"/>
      <c r="AB67" s="599">
        <f t="shared" si="0"/>
        <v>1.3561702871811576E-9</v>
      </c>
      <c r="AC67" s="599">
        <f t="shared" si="1"/>
        <v>1.2147154393460369E-9</v>
      </c>
      <c r="AD67" s="599">
        <f t="shared" si="2"/>
        <v>-3.1458924354410556E-10</v>
      </c>
    </row>
    <row r="68" spans="1:30" x14ac:dyDescent="0.2">
      <c r="A68" s="107">
        <v>1971</v>
      </c>
      <c r="B68" s="106">
        <f>compopeinc!AP60</f>
        <v>7.7050080079061445E-2</v>
      </c>
      <c r="C68" s="105">
        <f>compopeinc!AQ60</f>
        <v>3.805113186899689E-2</v>
      </c>
      <c r="D68" s="105">
        <f>compopeinc!AR60</f>
        <v>6.3512398649265833E-3</v>
      </c>
      <c r="E68" s="105">
        <f>compopeinc!AS60</f>
        <v>3.7772279667080966E-3</v>
      </c>
      <c r="F68" s="105">
        <f>compopeinc!AT60</f>
        <v>6.6765341521204391E-3</v>
      </c>
      <c r="G68" s="105">
        <f>compopeinc!AU60</f>
        <v>2.2488905674720172E-3</v>
      </c>
      <c r="H68" s="105">
        <f>compopeinc!AV60</f>
        <v>9.3130176208349857E-3</v>
      </c>
      <c r="I68" s="183">
        <f>compopeinc!AW60</f>
        <v>1.0632035425223106E-2</v>
      </c>
      <c r="J68" s="106">
        <f>compopeinc!AX60</f>
        <v>3.5093439480988309E-2</v>
      </c>
      <c r="K68" s="105">
        <f>compopeinc!AY60</f>
        <v>2.2479791154182749E-2</v>
      </c>
      <c r="L68" s="105">
        <f>compopeinc!AZ60</f>
        <v>2.961460368283042E-3</v>
      </c>
      <c r="M68" s="105">
        <f>compopeinc!BA60</f>
        <v>1.4815633904348147E-3</v>
      </c>
      <c r="N68" s="105">
        <f>compopeinc!BB60</f>
        <v>2.568769533354498E-3</v>
      </c>
      <c r="O68" s="105">
        <f>compopeinc!BC60</f>
        <v>5.7285204424317726E-4</v>
      </c>
      <c r="P68" s="105">
        <f>compopeinc!BD60</f>
        <v>2.4988204443778948E-3</v>
      </c>
      <c r="Q68" s="183">
        <f>compopeinc!BE60</f>
        <v>2.530181404788653E-3</v>
      </c>
      <c r="R68" s="106">
        <f>compopeinc!BF60</f>
        <v>1.1715678780092276E-2</v>
      </c>
      <c r="S68" s="105">
        <f>compopeinc!BG60</f>
        <v>8.8867671702246298E-3</v>
      </c>
      <c r="T68" s="105">
        <f>compopeinc!BH60</f>
        <v>9.099924007860416E-4</v>
      </c>
      <c r="U68" s="105">
        <f>compopeinc!BI60</f>
        <v>3.5272023225996207E-4</v>
      </c>
      <c r="V68" s="105">
        <f>compopeinc!BJ60</f>
        <v>8.9075796387305672E-4</v>
      </c>
      <c r="W68" s="105">
        <f>compopeinc!BK60</f>
        <v>6.5974342550845222E-5</v>
      </c>
      <c r="X68" s="105">
        <f>compopeinc!BL60</f>
        <v>3.6332992348355961E-4</v>
      </c>
      <c r="Y68" s="134">
        <f>compopeinc!BM60</f>
        <v>2.461367575767626E-4</v>
      </c>
      <c r="AA68" s="212"/>
      <c r="AB68" s="599">
        <f t="shared" si="0"/>
        <v>2.61277932622761E-9</v>
      </c>
      <c r="AC68" s="599">
        <f t="shared" si="1"/>
        <v>1.1413234801693761E-9</v>
      </c>
      <c r="AD68" s="599">
        <f t="shared" si="2"/>
        <v>-1.0662581928500003E-11</v>
      </c>
    </row>
    <row r="69" spans="1:30" x14ac:dyDescent="0.2">
      <c r="A69" s="107">
        <v>1972</v>
      </c>
      <c r="B69" s="106">
        <f>compopeinc!AP61</f>
        <v>7.6637828145976528E-2</v>
      </c>
      <c r="C69" s="105">
        <f>compopeinc!AQ61</f>
        <v>3.7778572118440934E-2</v>
      </c>
      <c r="D69" s="105">
        <f>compopeinc!AR61</f>
        <v>6.0795149407297799E-3</v>
      </c>
      <c r="E69" s="105">
        <f>compopeinc!AS61</f>
        <v>3.7402225621363527E-3</v>
      </c>
      <c r="F69" s="105">
        <f>compopeinc!AT61</f>
        <v>6.5679221783057073E-3</v>
      </c>
      <c r="G69" s="105">
        <f>compopeinc!AU61</f>
        <v>2.2679732611621262E-3</v>
      </c>
      <c r="H69" s="105">
        <f>compopeinc!AV61</f>
        <v>9.5476515742940107E-3</v>
      </c>
      <c r="I69" s="183">
        <f>compopeinc!AW61</f>
        <v>1.0655969366141474E-2</v>
      </c>
      <c r="J69" s="106">
        <f>compopeinc!AX61</f>
        <v>3.4715684530965518E-2</v>
      </c>
      <c r="K69" s="105">
        <f>compopeinc!AY61</f>
        <v>2.1903937206843693E-2</v>
      </c>
      <c r="L69" s="105">
        <f>compopeinc!AZ61</f>
        <v>2.8279874327665766E-3</v>
      </c>
      <c r="M69" s="105">
        <f>compopeinc!BA61</f>
        <v>1.479279135098821E-3</v>
      </c>
      <c r="N69" s="105">
        <f>compopeinc!BB61</f>
        <v>2.574551800307745E-3</v>
      </c>
      <c r="O69" s="105">
        <f>compopeinc!BC61</f>
        <v>6.1604624071165404E-4</v>
      </c>
      <c r="P69" s="105">
        <f>compopeinc!BD61</f>
        <v>2.6000309546113059E-3</v>
      </c>
      <c r="Q69" s="183">
        <f>compopeinc!BE61</f>
        <v>2.7138512733870285E-3</v>
      </c>
      <c r="R69" s="106">
        <f>compopeinc!BF61</f>
        <v>1.1507508648264775E-2</v>
      </c>
      <c r="S69" s="105">
        <f>compopeinc!BG61</f>
        <v>8.6036571512977389E-3</v>
      </c>
      <c r="T69" s="105">
        <f>compopeinc!BH61</f>
        <v>8.6142898848085014E-4</v>
      </c>
      <c r="U69" s="105">
        <f>compopeinc!BI61</f>
        <v>3.4375800890340535E-4</v>
      </c>
      <c r="V69" s="105">
        <f>compopeinc!BJ61</f>
        <v>8.732799075943376E-4</v>
      </c>
      <c r="W69" s="105">
        <f>compopeinc!BK61</f>
        <v>8.6004672714246055E-5</v>
      </c>
      <c r="X69" s="105">
        <f>compopeinc!BL61</f>
        <v>4.1338292280079455E-4</v>
      </c>
      <c r="Y69" s="134">
        <f>compopeinc!BM61</f>
        <v>3.2599662863364357E-4</v>
      </c>
      <c r="AA69" s="212"/>
      <c r="AB69" s="599">
        <f t="shared" si="0"/>
        <v>2.1447661424645048E-9</v>
      </c>
      <c r="AC69" s="599">
        <f t="shared" si="1"/>
        <v>4.872386938359341E-10</v>
      </c>
      <c r="AD69" s="599">
        <f t="shared" si="2"/>
        <v>3.6783975865262164E-10</v>
      </c>
    </row>
    <row r="70" spans="1:30" x14ac:dyDescent="0.2">
      <c r="A70" s="107">
        <v>1973</v>
      </c>
      <c r="B70" s="106">
        <f>compopeinc!AP62</f>
        <v>7.4706241809963103E-2</v>
      </c>
      <c r="C70" s="105">
        <f>compopeinc!AQ62</f>
        <v>3.4710976512769776E-2</v>
      </c>
      <c r="D70" s="105">
        <f>compopeinc!AR62</f>
        <v>6.480978967504214E-3</v>
      </c>
      <c r="E70" s="105">
        <f>compopeinc!AS62</f>
        <v>3.4568164313757421E-3</v>
      </c>
      <c r="F70" s="105">
        <f>compopeinc!AT62</f>
        <v>6.7055014054346884E-3</v>
      </c>
      <c r="G70" s="105">
        <f>compopeinc!AU62</f>
        <v>2.4592837644679122E-3</v>
      </c>
      <c r="H70" s="105">
        <f>compopeinc!AV62</f>
        <v>9.8042330143725126E-3</v>
      </c>
      <c r="I70" s="183">
        <f>compopeinc!AW62</f>
        <v>1.1088451694439713E-2</v>
      </c>
      <c r="J70" s="106">
        <f>compopeinc!AX62</f>
        <v>3.3419793106077123E-2</v>
      </c>
      <c r="K70" s="105">
        <f>compopeinc!AY62</f>
        <v>1.9879789904052814E-2</v>
      </c>
      <c r="L70" s="105">
        <f>compopeinc!AZ62</f>
        <v>3.0224678488437462E-3</v>
      </c>
      <c r="M70" s="105">
        <f>compopeinc!BA62</f>
        <v>1.3308231504578494E-3</v>
      </c>
      <c r="N70" s="105">
        <f>compopeinc!BB62</f>
        <v>2.6509699402481601E-3</v>
      </c>
      <c r="O70" s="105">
        <f>compopeinc!BC62</f>
        <v>6.803983808163494E-4</v>
      </c>
      <c r="P70" s="105">
        <f>compopeinc!BD62</f>
        <v>2.8368061411713609E-3</v>
      </c>
      <c r="Q70" s="183">
        <f>compopeinc!BE62</f>
        <v>3.0185367673901285E-3</v>
      </c>
      <c r="R70" s="106">
        <f>compopeinc!BF62</f>
        <v>1.0793875745889636E-2</v>
      </c>
      <c r="S70" s="105">
        <f>compopeinc!BG62</f>
        <v>7.6898795139754839E-3</v>
      </c>
      <c r="T70" s="105">
        <f>compopeinc!BH62</f>
        <v>9.383118984574168E-4</v>
      </c>
      <c r="U70" s="105">
        <f>compopeinc!BI62</f>
        <v>3.0632758033116714E-4</v>
      </c>
      <c r="V70" s="105">
        <f>compopeinc!BJ62</f>
        <v>8.7930174156625185E-4</v>
      </c>
      <c r="W70" s="105">
        <f>compopeinc!BK62</f>
        <v>1.0060929359778648E-4</v>
      </c>
      <c r="X70" s="105">
        <f>compopeinc!BL62</f>
        <v>4.3965776867877513E-4</v>
      </c>
      <c r="Y70" s="134">
        <f>compopeinc!BM62</f>
        <v>4.397878948394717E-4</v>
      </c>
      <c r="AA70" s="212"/>
      <c r="AB70" s="599">
        <f t="shared" si="0"/>
        <v>1.9598545009102963E-11</v>
      </c>
      <c r="AC70" s="599">
        <f t="shared" si="1"/>
        <v>9.7309671431844436E-10</v>
      </c>
      <c r="AD70" s="599">
        <f t="shared" si="2"/>
        <v>5.444328321502212E-11</v>
      </c>
    </row>
    <row r="71" spans="1:30" x14ac:dyDescent="0.2">
      <c r="A71" s="107">
        <v>1974</v>
      </c>
      <c r="B71" s="106">
        <f>compopeinc!AP63</f>
        <v>7.2508461853772133E-2</v>
      </c>
      <c r="C71" s="105">
        <f>compopeinc!AQ63</f>
        <v>3.0292126171673317E-2</v>
      </c>
      <c r="D71" s="105">
        <f>compopeinc!AR63</f>
        <v>7.1045902127804261E-3</v>
      </c>
      <c r="E71" s="105">
        <f>compopeinc!AS63</f>
        <v>3.3924631146384776E-3</v>
      </c>
      <c r="F71" s="105">
        <f>compopeinc!AT63</f>
        <v>7.035611385923346E-3</v>
      </c>
      <c r="G71" s="105">
        <f>compopeinc!AU63</f>
        <v>2.7166999768799549E-3</v>
      </c>
      <c r="H71" s="105">
        <f>compopeinc!AV63</f>
        <v>1.0694177331751948E-2</v>
      </c>
      <c r="I71" s="183">
        <f>compopeinc!AW63</f>
        <v>1.1272793822572052E-2</v>
      </c>
      <c r="J71" s="106">
        <f>compopeinc!AX63</f>
        <v>3.2200334036588174E-2</v>
      </c>
      <c r="K71" s="105">
        <f>compopeinc!AY63</f>
        <v>1.7568515583946009E-2</v>
      </c>
      <c r="L71" s="105">
        <f>compopeinc!AZ63</f>
        <v>3.2869063244067576E-3</v>
      </c>
      <c r="M71" s="105">
        <f>compopeinc!BA63</f>
        <v>1.2898112782845361E-3</v>
      </c>
      <c r="N71" s="105">
        <f>compopeinc!BB63</f>
        <v>2.8191962160661888E-3</v>
      </c>
      <c r="O71" s="105">
        <f>compopeinc!BC63</f>
        <v>7.6221644013174661E-4</v>
      </c>
      <c r="P71" s="105">
        <f>compopeinc!BD63</f>
        <v>3.1913609474492574E-3</v>
      </c>
      <c r="Q71" s="183">
        <f>compopeinc!BE63</f>
        <v>3.2823253904953934E-3</v>
      </c>
      <c r="R71" s="106">
        <f>compopeinc!BF63</f>
        <v>1.0355179391666525E-2</v>
      </c>
      <c r="S71" s="105">
        <f>compopeinc!BG63</f>
        <v>6.8142068934804456E-3</v>
      </c>
      <c r="T71" s="105">
        <f>compopeinc!BH63</f>
        <v>1.0241198908339591E-3</v>
      </c>
      <c r="U71" s="105">
        <f>compopeinc!BI63</f>
        <v>2.9166989099453644E-4</v>
      </c>
      <c r="V71" s="105">
        <f>compopeinc!BJ63</f>
        <v>9.5783734131504872E-4</v>
      </c>
      <c r="W71" s="105">
        <f>compopeinc!BK63</f>
        <v>1.9785798171439994E-4</v>
      </c>
      <c r="X71" s="105">
        <f>compopeinc!BL63</f>
        <v>4.9910890351718539E-4</v>
      </c>
      <c r="Y71" s="134">
        <f>compopeinc!BM63</f>
        <v>5.7037829725704609E-4</v>
      </c>
      <c r="AA71" s="212"/>
      <c r="AB71" s="599">
        <f t="shared" si="0"/>
        <v>-1.6244738887394305E-10</v>
      </c>
      <c r="AC71" s="599">
        <f t="shared" si="1"/>
        <v>1.8558082848230129E-9</v>
      </c>
      <c r="AD71" s="599">
        <f t="shared" si="2"/>
        <v>1.9255390337757916E-10</v>
      </c>
    </row>
    <row r="72" spans="1:30" x14ac:dyDescent="0.2">
      <c r="A72" s="107">
        <v>1975</v>
      </c>
      <c r="B72" s="106">
        <f>compopeinc!AP64</f>
        <v>7.1840815266199343E-2</v>
      </c>
      <c r="C72" s="105">
        <f>compopeinc!AQ64</f>
        <v>2.9315300008377676E-2</v>
      </c>
      <c r="D72" s="105">
        <f>compopeinc!AR64</f>
        <v>6.8752731343774132E-3</v>
      </c>
      <c r="E72" s="105">
        <f>compopeinc!AS64</f>
        <v>3.4114841040141508E-3</v>
      </c>
      <c r="F72" s="105">
        <f>compopeinc!AT64</f>
        <v>7.3457331635236045E-3</v>
      </c>
      <c r="G72" s="105">
        <f>compopeinc!AU64</f>
        <v>2.4998528164720257E-3</v>
      </c>
      <c r="H72" s="105">
        <f>compopeinc!AV64</f>
        <v>1.1053189875671497E-2</v>
      </c>
      <c r="I72" s="183">
        <f>compopeinc!AW64</f>
        <v>1.1339983994260396E-2</v>
      </c>
      <c r="J72" s="106">
        <f>compopeinc!AX64</f>
        <v>3.1993874675094958E-2</v>
      </c>
      <c r="K72" s="105">
        <f>compopeinc!AY64</f>
        <v>1.6973427955079501E-2</v>
      </c>
      <c r="L72" s="105">
        <f>compopeinc!AZ64</f>
        <v>3.1223981002530543E-3</v>
      </c>
      <c r="M72" s="105">
        <f>compopeinc!BA64</f>
        <v>1.2876636833676625E-3</v>
      </c>
      <c r="N72" s="105">
        <f>compopeinc!BB64</f>
        <v>3.0379644332576561E-3</v>
      </c>
      <c r="O72" s="105">
        <f>compopeinc!BC64</f>
        <v>8.0339536334733674E-4</v>
      </c>
      <c r="P72" s="105">
        <f>compopeinc!BD64</f>
        <v>3.3056431995847975E-3</v>
      </c>
      <c r="Q72" s="183">
        <f>compopeinc!BE64</f>
        <v>3.4633807004538979E-3</v>
      </c>
      <c r="R72" s="106">
        <f>compopeinc!BF64</f>
        <v>1.0502293521504669E-2</v>
      </c>
      <c r="S72" s="105">
        <f>compopeinc!BG64</f>
        <v>6.6691557734550599E-3</v>
      </c>
      <c r="T72" s="105">
        <f>compopeinc!BH64</f>
        <v>9.8824760657603879E-4</v>
      </c>
      <c r="U72" s="105">
        <f>compopeinc!BI64</f>
        <v>3.0100357903862715E-4</v>
      </c>
      <c r="V72" s="105">
        <f>compopeinc!BJ64</f>
        <v>1.0845854299745827E-3</v>
      </c>
      <c r="W72" s="105">
        <f>compopeinc!BK64</f>
        <v>2.8663548335845779E-4</v>
      </c>
      <c r="X72" s="105">
        <f>compopeinc!BL64</f>
        <v>5.3008186445179027E-4</v>
      </c>
      <c r="Y72" s="134">
        <f>compopeinc!BM64</f>
        <v>6.4258371991335783E-4</v>
      </c>
      <c r="AA72" s="212"/>
      <c r="AB72" s="599">
        <f t="shared" si="0"/>
        <v>-1.8304974203076085E-9</v>
      </c>
      <c r="AC72" s="599">
        <f t="shared" si="1"/>
        <v>1.239751051818061E-9</v>
      </c>
      <c r="AD72" s="599">
        <f t="shared" si="2"/>
        <v>6.4736754151750731E-11</v>
      </c>
    </row>
    <row r="73" spans="1:30" x14ac:dyDescent="0.2">
      <c r="A73" s="107">
        <v>1976</v>
      </c>
      <c r="B73" s="106">
        <f>compopeinc!AP65</f>
        <v>7.1973985066072999E-2</v>
      </c>
      <c r="C73" s="105">
        <f>compopeinc!AQ65</f>
        <v>3.0589934369107397E-2</v>
      </c>
      <c r="D73" s="105">
        <f>compopeinc!AR65</f>
        <v>6.3778873198734598E-3</v>
      </c>
      <c r="E73" s="105">
        <f>compopeinc!AS65</f>
        <v>3.2949760153170582E-3</v>
      </c>
      <c r="F73" s="105">
        <f>compopeinc!AT65</f>
        <v>7.0179018484473055E-3</v>
      </c>
      <c r="G73" s="105">
        <f>compopeinc!AU65</f>
        <v>2.474628314175692E-3</v>
      </c>
      <c r="H73" s="105">
        <f>compopeinc!AV65</f>
        <v>1.1273211422201787E-2</v>
      </c>
      <c r="I73" s="183">
        <f>compopeinc!AW65</f>
        <v>1.0945446973084352E-2</v>
      </c>
      <c r="J73" s="106">
        <f>compopeinc!AX65</f>
        <v>3.2147660234585373E-2</v>
      </c>
      <c r="K73" s="105">
        <f>compopeinc!AY65</f>
        <v>1.7741463028830395E-2</v>
      </c>
      <c r="L73" s="105">
        <f>compopeinc!AZ65</f>
        <v>2.8451607753990915E-3</v>
      </c>
      <c r="M73" s="105">
        <f>compopeinc!BA65</f>
        <v>1.3037489681045414E-3</v>
      </c>
      <c r="N73" s="105">
        <f>compopeinc!BB65</f>
        <v>2.8272377610703003E-3</v>
      </c>
      <c r="O73" s="105">
        <f>compopeinc!BC65</f>
        <v>6.1736641321243069E-4</v>
      </c>
      <c r="P73" s="105">
        <f>compopeinc!BD65</f>
        <v>3.4253874559881676E-3</v>
      </c>
      <c r="Q73" s="183">
        <f>compopeinc!BE65</f>
        <v>3.3872960559160736E-3</v>
      </c>
      <c r="R73" s="106">
        <f>compopeinc!BF65</f>
        <v>1.0666308412785597E-2</v>
      </c>
      <c r="S73" s="105">
        <f>compopeinc!BG65</f>
        <v>7.1005445170984061E-3</v>
      </c>
      <c r="T73" s="105">
        <f>compopeinc!BH65</f>
        <v>9.4157754621213745E-4</v>
      </c>
      <c r="U73" s="105">
        <f>compopeinc!BI65</f>
        <v>3.1866558291657448E-4</v>
      </c>
      <c r="V73" s="105">
        <f>compopeinc!BJ65</f>
        <v>9.8412134402076079E-4</v>
      </c>
      <c r="W73" s="105">
        <f>compopeinc!BK65</f>
        <v>9.1950575298555687E-5</v>
      </c>
      <c r="X73" s="105">
        <f>compopeinc!BL65</f>
        <v>5.7515560243458143E-4</v>
      </c>
      <c r="Y73" s="134">
        <f>compopeinc!BM65</f>
        <v>6.5429347247865919E-4</v>
      </c>
      <c r="AA73" s="212"/>
      <c r="AB73" s="599">
        <f t="shared" si="0"/>
        <v>-1.1961340529165199E-9</v>
      </c>
      <c r="AC73" s="599">
        <f t="shared" si="1"/>
        <v>-2.2393562698619363E-10</v>
      </c>
      <c r="AD73" s="599">
        <f t="shared" si="2"/>
        <v>-2.2767407924229044E-10</v>
      </c>
    </row>
    <row r="74" spans="1:30" x14ac:dyDescent="0.2">
      <c r="A74" s="107">
        <v>1977</v>
      </c>
      <c r="B74" s="106">
        <f>compopeinc!AP66</f>
        <v>7.267300179353775E-2</v>
      </c>
      <c r="C74" s="105">
        <f>compopeinc!AQ66</f>
        <v>3.0898565874790229E-2</v>
      </c>
      <c r="D74" s="105">
        <f>compopeinc!AR66</f>
        <v>6.3725151423673146E-3</v>
      </c>
      <c r="E74" s="105">
        <f>compopeinc!AS66</f>
        <v>3.3210445822269632E-3</v>
      </c>
      <c r="F74" s="105">
        <f>compopeinc!AT66</f>
        <v>6.8306325076624708E-3</v>
      </c>
      <c r="G74" s="105">
        <f>compopeinc!AU66</f>
        <v>2.9031774642726063E-3</v>
      </c>
      <c r="H74" s="105">
        <f>compopeinc!AV66</f>
        <v>1.1601599529388903E-2</v>
      </c>
      <c r="I74" s="183">
        <f>compopeinc!AW66</f>
        <v>1.0745467744924389E-2</v>
      </c>
      <c r="J74" s="106">
        <f>compopeinc!AX66</f>
        <v>3.2555578122291706E-2</v>
      </c>
      <c r="K74" s="105">
        <f>compopeinc!AY66</f>
        <v>1.7962886689464774E-2</v>
      </c>
      <c r="L74" s="105">
        <f>compopeinc!AZ66</f>
        <v>2.8993475942669378E-3</v>
      </c>
      <c r="M74" s="105">
        <f>compopeinc!BA66</f>
        <v>1.3667948510674034E-3</v>
      </c>
      <c r="N74" s="105">
        <f>compopeinc!BB66</f>
        <v>2.7414278430988315E-3</v>
      </c>
      <c r="O74" s="105">
        <f>compopeinc!BC66</f>
        <v>7.0991951495794417E-4</v>
      </c>
      <c r="P74" s="105">
        <f>compopeinc!BD66</f>
        <v>3.4888206796706914E-3</v>
      </c>
      <c r="Q74" s="183">
        <f>compopeinc!BE66</f>
        <v>3.3863810894225431E-3</v>
      </c>
      <c r="R74" s="106">
        <f>compopeinc!BF66</f>
        <v>1.0847922286598699E-2</v>
      </c>
      <c r="S74" s="105">
        <f>compopeinc!BG66</f>
        <v>7.2334257702302285E-3</v>
      </c>
      <c r="T74" s="105">
        <f>compopeinc!BH66</f>
        <v>9.6630316227516201E-4</v>
      </c>
      <c r="U74" s="105">
        <f>compopeinc!BI66</f>
        <v>3.3884825593049543E-4</v>
      </c>
      <c r="V74" s="105">
        <f>compopeinc!BJ66</f>
        <v>9.4574820761712808E-4</v>
      </c>
      <c r="W74" s="105">
        <f>compopeinc!BK66</f>
        <v>7.8696210885358282E-5</v>
      </c>
      <c r="X74" s="105">
        <f>compopeinc!BL66</f>
        <v>5.9640240935693236E-4</v>
      </c>
      <c r="Y74" s="134">
        <f>compopeinc!BM66</f>
        <v>6.8849849979853357E-4</v>
      </c>
      <c r="AA74" s="212"/>
      <c r="AB74" s="599">
        <f t="shared" si="0"/>
        <v>-1.0520951332360085E-9</v>
      </c>
      <c r="AC74" s="599">
        <f t="shared" si="1"/>
        <v>-1.3965741757493433E-10</v>
      </c>
      <c r="AD74" s="599">
        <f t="shared" si="2"/>
        <v>-2.2949513990566661E-10</v>
      </c>
    </row>
    <row r="75" spans="1:30" x14ac:dyDescent="0.2">
      <c r="A75" s="107">
        <v>1978</v>
      </c>
      <c r="B75" s="106">
        <f>compopeinc!AP67</f>
        <v>7.3371447972335968E-2</v>
      </c>
      <c r="C75" s="105">
        <f>compopeinc!AQ67</f>
        <v>3.0223897770368824E-2</v>
      </c>
      <c r="D75" s="105">
        <f>compopeinc!AR67</f>
        <v>6.8145867738193134E-3</v>
      </c>
      <c r="E75" s="105">
        <f>compopeinc!AS67</f>
        <v>3.0729177157175023E-3</v>
      </c>
      <c r="F75" s="105">
        <f>compopeinc!AT67</f>
        <v>6.8606155244287093E-3</v>
      </c>
      <c r="G75" s="105">
        <f>compopeinc!AU67</f>
        <v>3.4507756216646552E-3</v>
      </c>
      <c r="H75" s="105">
        <f>compopeinc!AV67</f>
        <v>1.2270983259427885E-2</v>
      </c>
      <c r="I75" s="183">
        <f>compopeinc!AW67</f>
        <v>1.0677671784573611E-2</v>
      </c>
      <c r="J75" s="106">
        <f>compopeinc!AX67</f>
        <v>3.3396788368561303E-2</v>
      </c>
      <c r="K75" s="105">
        <f>compopeinc!AY67</f>
        <v>1.7814137208799652E-2</v>
      </c>
      <c r="L75" s="105">
        <f>compopeinc!AZ67</f>
        <v>3.211004928030177E-3</v>
      </c>
      <c r="M75" s="105">
        <f>compopeinc!BA67</f>
        <v>1.2874739767387328E-3</v>
      </c>
      <c r="N75" s="105">
        <f>compopeinc!BB67</f>
        <v>2.94928450198223E-3</v>
      </c>
      <c r="O75" s="105">
        <f>compopeinc!BC67</f>
        <v>8.7530274174272508E-4</v>
      </c>
      <c r="P75" s="105">
        <f>compopeinc!BD67</f>
        <v>3.7442130064249813E-3</v>
      </c>
      <c r="Q75" s="183">
        <f>compopeinc!BE67</f>
        <v>3.5153726045533697E-3</v>
      </c>
      <c r="R75" s="106">
        <f>compopeinc!BF67</f>
        <v>1.13462456182164E-2</v>
      </c>
      <c r="S75" s="105">
        <f>compopeinc!BG67</f>
        <v>7.2254000185745793E-3</v>
      </c>
      <c r="T75" s="105">
        <f>compopeinc!BH67</f>
        <v>1.0958074340983921E-3</v>
      </c>
      <c r="U75" s="105">
        <f>compopeinc!BI67</f>
        <v>3.1494861274204542E-4</v>
      </c>
      <c r="V75" s="105">
        <f>compopeinc!BJ67</f>
        <v>1.1422702007674486E-3</v>
      </c>
      <c r="W75" s="105">
        <f>compopeinc!BK67</f>
        <v>1.3493098070520401E-4</v>
      </c>
      <c r="X75" s="105">
        <f>compopeinc!BL67</f>
        <v>6.6300528631604654E-4</v>
      </c>
      <c r="Y75" s="134">
        <f>compopeinc!BM67</f>
        <v>7.6988317865256969E-4</v>
      </c>
      <c r="AA75" s="212"/>
      <c r="AB75" s="599">
        <f t="shared" ref="AB75:AB110" si="3">B75-SUM(C75:I75)</f>
        <v>-4.7766453292741318E-10</v>
      </c>
      <c r="AC75" s="599">
        <f t="shared" ref="AC75:AC110" si="4">J75-SUM(K75:Q75)</f>
        <v>-5.9971056592944549E-10</v>
      </c>
      <c r="AD75" s="599">
        <f t="shared" ref="AD75:AD116" si="5">R75-SUM(S75:Y75)</f>
        <v>-9.3639885775931297E-11</v>
      </c>
    </row>
    <row r="76" spans="1:30" x14ac:dyDescent="0.2">
      <c r="A76" s="110">
        <v>1979</v>
      </c>
      <c r="B76" s="109">
        <f>compopeinc!AP68</f>
        <v>7.6905004680156708E-2</v>
      </c>
      <c r="C76" s="108">
        <f>compopeinc!AQ68</f>
        <v>3.0806010589003563E-2</v>
      </c>
      <c r="D76" s="108">
        <f>compopeinc!AR68</f>
        <v>7.9921097058104351E-3</v>
      </c>
      <c r="E76" s="108">
        <f>compopeinc!AS68</f>
        <v>3.0511089134961367E-3</v>
      </c>
      <c r="F76" s="108">
        <f>compopeinc!AT68</f>
        <v>7.3684253729879856E-3</v>
      </c>
      <c r="G76" s="108">
        <f>compopeinc!AU68</f>
        <v>3.8707649218849838E-3</v>
      </c>
      <c r="H76" s="108">
        <f>compopeinc!AV68</f>
        <v>1.29136479218947E-2</v>
      </c>
      <c r="I76" s="184">
        <f>compopeinc!AW68</f>
        <v>1.0902937386046141E-2</v>
      </c>
      <c r="J76" s="109">
        <f>compopeinc!AX68</f>
        <v>3.6284063011407852E-2</v>
      </c>
      <c r="K76" s="108">
        <f>compopeinc!AY68</f>
        <v>1.8567407503724098E-2</v>
      </c>
      <c r="L76" s="108">
        <f>compopeinc!AZ68</f>
        <v>3.7919742499070708E-3</v>
      </c>
      <c r="M76" s="108">
        <f>compopeinc!BA68</f>
        <v>1.2734351766994223E-3</v>
      </c>
      <c r="N76" s="108">
        <f>compopeinc!BB68</f>
        <v>3.6054595839232206E-3</v>
      </c>
      <c r="O76" s="108">
        <f>compopeinc!BC68</f>
        <v>1.1075741931563243E-3</v>
      </c>
      <c r="P76" s="108">
        <f>compopeinc!BD68</f>
        <v>4.0773103278725058E-3</v>
      </c>
      <c r="Q76" s="184">
        <f>compopeinc!BE68</f>
        <v>3.8609026491512898E-3</v>
      </c>
      <c r="R76" s="109">
        <f>compopeinc!BF68</f>
        <v>1.2885304167866707E-2</v>
      </c>
      <c r="S76" s="108">
        <f>compopeinc!BG68</f>
        <v>7.7644791454076767E-3</v>
      </c>
      <c r="T76" s="108">
        <f>compopeinc!BH68</f>
        <v>1.2863715996900282E-3</v>
      </c>
      <c r="U76" s="108">
        <f>compopeinc!BI68</f>
        <v>3.1463761297345627E-4</v>
      </c>
      <c r="V76" s="108">
        <f>compopeinc!BJ68</f>
        <v>1.6563800163567066E-3</v>
      </c>
      <c r="W76" s="108">
        <f>compopeinc!BK68</f>
        <v>2.0246989879524335E-4</v>
      </c>
      <c r="X76" s="108">
        <f>compopeinc!BL68</f>
        <v>7.4824257052348076E-4</v>
      </c>
      <c r="Y76" s="138">
        <f>compopeinc!BM68</f>
        <v>9.127229853333385E-4</v>
      </c>
      <c r="AA76" s="212"/>
      <c r="AB76" s="599">
        <f t="shared" si="3"/>
        <v>-1.3096723705530167E-10</v>
      </c>
      <c r="AC76" s="599">
        <f t="shared" si="4"/>
        <v>-6.730260793119669E-10</v>
      </c>
      <c r="AD76" s="599">
        <f t="shared" si="5"/>
        <v>3.3878677641041577E-10</v>
      </c>
    </row>
    <row r="77" spans="1:30" x14ac:dyDescent="0.2">
      <c r="A77" s="107">
        <v>1980</v>
      </c>
      <c r="B77" s="106">
        <f>compopeinc!AP69</f>
        <v>7.3389366269111633E-2</v>
      </c>
      <c r="C77" s="105">
        <f>compopeinc!AQ69</f>
        <v>2.5323828682303429E-2</v>
      </c>
      <c r="D77" s="105">
        <f>compopeinc!AR69</f>
        <v>9.3948022986296564E-3</v>
      </c>
      <c r="E77" s="105">
        <f>compopeinc!AS69</f>
        <v>3.3562788157723844E-3</v>
      </c>
      <c r="F77" s="105">
        <f>compopeinc!AT69</f>
        <v>6.7119081504642963E-3</v>
      </c>
      <c r="G77" s="105">
        <f>compopeinc!AU69</f>
        <v>4.068184265634045E-3</v>
      </c>
      <c r="H77" s="105">
        <f>compopeinc!AV69</f>
        <v>1.4981475136065093E-2</v>
      </c>
      <c r="I77" s="183">
        <f>compopeinc!AW69</f>
        <v>9.5528911903415056E-3</v>
      </c>
      <c r="J77" s="106">
        <f>compopeinc!AX69</f>
        <v>3.386211022734642E-2</v>
      </c>
      <c r="K77" s="105">
        <f>compopeinc!AY69</f>
        <v>1.4833938330411911E-2</v>
      </c>
      <c r="L77" s="105">
        <f>compopeinc!AZ69</f>
        <v>4.5501273816626053E-3</v>
      </c>
      <c r="M77" s="105">
        <f>compopeinc!BA69</f>
        <v>1.4510003529721871E-3</v>
      </c>
      <c r="N77" s="105">
        <f>compopeinc!BB69</f>
        <v>3.3420675899833441E-3</v>
      </c>
      <c r="O77" s="105">
        <f>compopeinc!BC69</f>
        <v>1.1260694227530621E-3</v>
      </c>
      <c r="P77" s="105">
        <f>compopeinc!BD69</f>
        <v>4.8719570762711471E-3</v>
      </c>
      <c r="Q77" s="183">
        <f>compopeinc!BE69</f>
        <v>3.6869491747113978E-3</v>
      </c>
      <c r="R77" s="106">
        <f>compopeinc!BF69</f>
        <v>1.1570385657250881E-2</v>
      </c>
      <c r="S77" s="105">
        <f>compopeinc!BG69</f>
        <v>5.9301345609128475E-3</v>
      </c>
      <c r="T77" s="105">
        <f>compopeinc!BH69</f>
        <v>1.5817985554349434E-3</v>
      </c>
      <c r="U77" s="105">
        <f>compopeinc!BI69</f>
        <v>3.6418280251382384E-4</v>
      </c>
      <c r="V77" s="105">
        <f>compopeinc!BJ69</f>
        <v>1.5136041911318898E-3</v>
      </c>
      <c r="W77" s="105">
        <f>compopeinc!BK69</f>
        <v>2.4574716962888488E-4</v>
      </c>
      <c r="X77" s="105">
        <f>compopeinc!BL69</f>
        <v>9.4024645953225084E-4</v>
      </c>
      <c r="Y77" s="134">
        <f>compopeinc!BM69</f>
        <v>9.9467170982195418E-4</v>
      </c>
      <c r="AA77" s="212"/>
      <c r="AB77" s="599">
        <f t="shared" si="3"/>
        <v>-2.2700987756252289E-9</v>
      </c>
      <c r="AC77" s="599">
        <f t="shared" si="4"/>
        <v>8.985807653516531E-10</v>
      </c>
      <c r="AD77" s="599">
        <f t="shared" si="5"/>
        <v>2.0827428670600057E-10</v>
      </c>
    </row>
    <row r="78" spans="1:30" x14ac:dyDescent="0.2">
      <c r="A78" s="107">
        <v>1981</v>
      </c>
      <c r="B78" s="106">
        <f>compopeinc!AP70</f>
        <v>7.5322091579437256E-2</v>
      </c>
      <c r="C78" s="105">
        <f>compopeinc!AQ70</f>
        <v>2.4716990068554878E-2</v>
      </c>
      <c r="D78" s="105">
        <f>compopeinc!AR70</f>
        <v>1.1048666827264242E-2</v>
      </c>
      <c r="E78" s="105">
        <f>compopeinc!AS70</f>
        <v>4.2824576376006007E-3</v>
      </c>
      <c r="F78" s="105">
        <f>compopeinc!AT70</f>
        <v>6.659255363047123E-3</v>
      </c>
      <c r="G78" s="105">
        <f>compopeinc!AU70</f>
        <v>4.8430407478008419E-3</v>
      </c>
      <c r="H78" s="105">
        <f>compopeinc!AV70</f>
        <v>1.4869886915277301E-2</v>
      </c>
      <c r="I78" s="183">
        <f>compopeinc!AW70</f>
        <v>8.9017954896357075E-3</v>
      </c>
      <c r="J78" s="106">
        <f>compopeinc!AX70</f>
        <v>3.517116978764534E-2</v>
      </c>
      <c r="K78" s="105">
        <f>compopeinc!AY70</f>
        <v>1.4486842788755894E-2</v>
      </c>
      <c r="L78" s="105">
        <f>compopeinc!AZ70</f>
        <v>5.5612428986933082E-3</v>
      </c>
      <c r="M78" s="105">
        <f>compopeinc!BA70</f>
        <v>1.9655200303532183E-3</v>
      </c>
      <c r="N78" s="105">
        <f>compopeinc!BB70</f>
        <v>3.3578283619135618E-3</v>
      </c>
      <c r="O78" s="105">
        <f>compopeinc!BC70</f>
        <v>1.5651423673261888E-3</v>
      </c>
      <c r="P78" s="105">
        <f>compopeinc!BD70</f>
        <v>4.7788889100551608E-3</v>
      </c>
      <c r="Q78" s="183">
        <f>compopeinc!BE70</f>
        <v>3.4557058930154883E-3</v>
      </c>
      <c r="R78" s="106">
        <f>compopeinc!BF70</f>
        <v>1.2112721800804138E-2</v>
      </c>
      <c r="S78" s="105">
        <f>compopeinc!BG70</f>
        <v>5.8303549885749817E-3</v>
      </c>
      <c r="T78" s="105">
        <f>compopeinc!BH70</f>
        <v>1.9994821423097164E-3</v>
      </c>
      <c r="U78" s="105">
        <f>compopeinc!BI70</f>
        <v>5.905689722567331E-4</v>
      </c>
      <c r="V78" s="105">
        <f>compopeinc!BJ70</f>
        <v>1.5533014666289091E-3</v>
      </c>
      <c r="W78" s="105">
        <f>compopeinc!BK70</f>
        <v>2.3544239866168937E-4</v>
      </c>
      <c r="X78" s="105">
        <f>compopeinc!BL70</f>
        <v>9.1829834765156564E-4</v>
      </c>
      <c r="Y78" s="134">
        <f>compopeinc!BM70</f>
        <v>9.8527365934352558E-4</v>
      </c>
      <c r="AA78" s="212"/>
      <c r="AB78" s="599">
        <f t="shared" si="3"/>
        <v>-1.469743438065052E-9</v>
      </c>
      <c r="AC78" s="599">
        <f t="shared" si="4"/>
        <v>-1.4624674804508686E-9</v>
      </c>
      <c r="AD78" s="599">
        <f t="shared" si="5"/>
        <v>-1.7462298274040222E-10</v>
      </c>
    </row>
    <row r="79" spans="1:30" x14ac:dyDescent="0.2">
      <c r="A79" s="107">
        <v>1982</v>
      </c>
      <c r="B79" s="106">
        <f>compopeinc!AP71</f>
        <v>7.8787550330162048E-2</v>
      </c>
      <c r="C79" s="105">
        <f>compopeinc!AQ71</f>
        <v>2.4260450154542923E-2</v>
      </c>
      <c r="D79" s="105">
        <f>compopeinc!AR71</f>
        <v>1.2816839152947068E-2</v>
      </c>
      <c r="E79" s="105">
        <f>compopeinc!AS71</f>
        <v>4.7671726206317544E-3</v>
      </c>
      <c r="F79" s="105">
        <f>compopeinc!AT71</f>
        <v>6.2030460685491562E-3</v>
      </c>
      <c r="G79" s="105">
        <f>compopeinc!AU71</f>
        <v>6.4814346260391176E-3</v>
      </c>
      <c r="H79" s="105">
        <f>compopeinc!AV71</f>
        <v>1.6359627852424671E-2</v>
      </c>
      <c r="I79" s="183">
        <f>compopeinc!AW71</f>
        <v>7.8989777013439028E-3</v>
      </c>
      <c r="J79" s="106">
        <f>compopeinc!AX71</f>
        <v>3.9250228554010391E-2</v>
      </c>
      <c r="K79" s="105">
        <f>compopeinc!AY71</f>
        <v>1.6108578070998192E-2</v>
      </c>
      <c r="L79" s="105">
        <f>compopeinc!AZ71</f>
        <v>6.4295146839867812E-3</v>
      </c>
      <c r="M79" s="105">
        <f>compopeinc!BA71</f>
        <v>2.2400970919989049E-3</v>
      </c>
      <c r="N79" s="105">
        <f>compopeinc!BB71</f>
        <v>3.3042551949620247E-3</v>
      </c>
      <c r="O79" s="105">
        <f>compopeinc!BC71</f>
        <v>2.3112677936296677E-3</v>
      </c>
      <c r="P79" s="105">
        <f>compopeinc!BD71</f>
        <v>5.6465552053422182E-3</v>
      </c>
      <c r="Q79" s="183">
        <f>compopeinc!BE71</f>
        <v>3.2099617663763022E-3</v>
      </c>
      <c r="R79" s="106">
        <f>compopeinc!BF71</f>
        <v>1.5451263636350632E-2</v>
      </c>
      <c r="S79" s="105">
        <f>compopeinc!BG71</f>
        <v>8.2024093717336655E-3</v>
      </c>
      <c r="T79" s="105">
        <f>compopeinc!BH71</f>
        <v>2.3195840449261595E-3</v>
      </c>
      <c r="U79" s="105">
        <f>compopeinc!BI71</f>
        <v>6.3751652851351537E-4</v>
      </c>
      <c r="V79" s="105">
        <f>compopeinc!BJ71</f>
        <v>1.6540229553356767E-3</v>
      </c>
      <c r="W79" s="105">
        <f>compopeinc!BK71</f>
        <v>5.8515352429822087E-4</v>
      </c>
      <c r="X79" s="105">
        <f>compopeinc!BL71</f>
        <v>1.0782586814668191E-3</v>
      </c>
      <c r="Y79" s="134">
        <f>compopeinc!BM71</f>
        <v>9.7431823630978593E-4</v>
      </c>
      <c r="AA79" s="212"/>
      <c r="AB79" s="599">
        <f t="shared" si="3"/>
        <v>2.1536834537982941E-9</v>
      </c>
      <c r="AC79" s="599">
        <f t="shared" si="4"/>
        <v>-1.2532836990430951E-9</v>
      </c>
      <c r="AD79" s="599">
        <f t="shared" si="5"/>
        <v>2.9376678867265582E-10</v>
      </c>
    </row>
    <row r="80" spans="1:30" x14ac:dyDescent="0.2">
      <c r="A80" s="107">
        <v>1983</v>
      </c>
      <c r="B80" s="106">
        <f>compopeinc!AP72</f>
        <v>8.2285910844802856E-2</v>
      </c>
      <c r="C80" s="105">
        <f>compopeinc!AQ72</f>
        <v>2.5816351175308228E-2</v>
      </c>
      <c r="D80" s="105">
        <f>compopeinc!AR72</f>
        <v>1.2064255948644131E-2</v>
      </c>
      <c r="E80" s="105">
        <f>compopeinc!AS72</f>
        <v>4.6607733238488436E-3</v>
      </c>
      <c r="F80" s="105">
        <f>compopeinc!AT72</f>
        <v>5.6269895285367966E-3</v>
      </c>
      <c r="G80" s="105">
        <f>compopeinc!AU72</f>
        <v>9.0141940454486758E-3</v>
      </c>
      <c r="H80" s="105">
        <f>compopeinc!AV72</f>
        <v>1.7841416521991713E-2</v>
      </c>
      <c r="I80" s="183">
        <f>compopeinc!AW72</f>
        <v>7.2619288749367784E-3</v>
      </c>
      <c r="J80" s="106">
        <f>compopeinc!AX72</f>
        <v>4.1465781629085541E-2</v>
      </c>
      <c r="K80" s="105">
        <f>compopeinc!AY72</f>
        <v>1.7499146983027458E-2</v>
      </c>
      <c r="L80" s="105">
        <f>compopeinc!AZ72</f>
        <v>6.2191156284825411E-3</v>
      </c>
      <c r="M80" s="105">
        <f>compopeinc!BA72</f>
        <v>2.3608333722222596E-3</v>
      </c>
      <c r="N80" s="105">
        <f>compopeinc!BB72</f>
        <v>3.0902645085006952E-3</v>
      </c>
      <c r="O80" s="105">
        <f>compopeinc!BC72</f>
        <v>3.0674284680571873E-3</v>
      </c>
      <c r="P80" s="105">
        <f>compopeinc!BD72</f>
        <v>6.2162489922850022E-3</v>
      </c>
      <c r="Q80" s="183">
        <f>compopeinc!BE72</f>
        <v>3.0127429052588901E-3</v>
      </c>
      <c r="R80" s="106">
        <f>compopeinc!BF72</f>
        <v>1.7251519486308098E-2</v>
      </c>
      <c r="S80" s="105">
        <f>compopeinc!BG72</f>
        <v>9.8939333111047745E-3</v>
      </c>
      <c r="T80" s="105">
        <f>compopeinc!BH72</f>
        <v>2.2350137392095348E-3</v>
      </c>
      <c r="U80" s="105">
        <f>compopeinc!BI72</f>
        <v>7.0729153230786324E-4</v>
      </c>
      <c r="V80" s="105">
        <f>compopeinc!BJ72</f>
        <v>1.6491126734763384E-3</v>
      </c>
      <c r="W80" s="105">
        <f>compopeinc!BK72</f>
        <v>4.6702211329829879E-4</v>
      </c>
      <c r="X80" s="105">
        <f>compopeinc!BL72</f>
        <v>1.3483205172038172E-3</v>
      </c>
      <c r="Y80" s="134">
        <f>compopeinc!BM72</f>
        <v>9.5082603853866466E-4</v>
      </c>
      <c r="AA80" s="212"/>
      <c r="AB80" s="599">
        <f t="shared" si="3"/>
        <v>1.4260876923799515E-9</v>
      </c>
      <c r="AC80" s="599">
        <f t="shared" si="4"/>
        <v>7.7125150710344315E-10</v>
      </c>
      <c r="AD80" s="599">
        <f t="shared" si="5"/>
        <v>-4.3883119360543787E-10</v>
      </c>
    </row>
    <row r="81" spans="1:30" x14ac:dyDescent="0.2">
      <c r="A81" s="107">
        <v>1984</v>
      </c>
      <c r="B81" s="106">
        <f>compopeinc!AP73</f>
        <v>8.7508931756019592E-2</v>
      </c>
      <c r="C81" s="105">
        <f>compopeinc!AQ73</f>
        <v>2.6039451360702515E-2</v>
      </c>
      <c r="D81" s="105">
        <f>compopeinc!AR73</f>
        <v>1.2879868212621659E-2</v>
      </c>
      <c r="E81" s="105">
        <f>compopeinc!AS73</f>
        <v>4.442669334821403E-3</v>
      </c>
      <c r="F81" s="105">
        <f>compopeinc!AT73</f>
        <v>6.2613603658974171E-3</v>
      </c>
      <c r="G81" s="105">
        <f>compopeinc!AU73</f>
        <v>1.1707121331710368E-2</v>
      </c>
      <c r="H81" s="105">
        <f>compopeinc!AV73</f>
        <v>1.7588962493795088E-2</v>
      </c>
      <c r="I81" s="183">
        <f>compopeinc!AW73</f>
        <v>8.5894980743945314E-3</v>
      </c>
      <c r="J81" s="106">
        <f>compopeinc!AX73</f>
        <v>4.4623810797929764E-2</v>
      </c>
      <c r="K81" s="105">
        <f>compopeinc!AY73</f>
        <v>1.7646299675107002E-2</v>
      </c>
      <c r="L81" s="105">
        <f>compopeinc!AZ73</f>
        <v>6.7674526981136296E-3</v>
      </c>
      <c r="M81" s="105">
        <f>compopeinc!BA73</f>
        <v>2.1562528272625059E-3</v>
      </c>
      <c r="N81" s="105">
        <f>compopeinc!BB73</f>
        <v>3.4209014847874641E-3</v>
      </c>
      <c r="O81" s="105">
        <f>compopeinc!BC73</f>
        <v>4.6315417566802353E-3</v>
      </c>
      <c r="P81" s="105">
        <f>compopeinc!BD73</f>
        <v>6.6155082416156363E-3</v>
      </c>
      <c r="Q81" s="183">
        <f>compopeinc!BE73</f>
        <v>3.3858523717714417E-3</v>
      </c>
      <c r="R81" s="106">
        <f>compopeinc!BF73</f>
        <v>1.8256079405546188E-2</v>
      </c>
      <c r="S81" s="105">
        <f>compopeinc!BG73</f>
        <v>1.012674905359745E-2</v>
      </c>
      <c r="T81" s="105">
        <f>compopeinc!BH73</f>
        <v>2.3463056841137586E-3</v>
      </c>
      <c r="U81" s="105">
        <f>compopeinc!BI73</f>
        <v>6.4904394093900919E-4</v>
      </c>
      <c r="V81" s="105">
        <f>compopeinc!BJ73</f>
        <v>1.9352087983861566E-3</v>
      </c>
      <c r="W81" s="105">
        <f>compopeinc!BK73</f>
        <v>7.1366823249263689E-4</v>
      </c>
      <c r="X81" s="105">
        <f>compopeinc!BL73</f>
        <v>1.4367962136264672E-3</v>
      </c>
      <c r="Y81" s="134">
        <f>compopeinc!BM73</f>
        <v>1.0483083937044009E-3</v>
      </c>
      <c r="AA81" s="212"/>
      <c r="AB81" s="599">
        <f t="shared" si="3"/>
        <v>5.8207660913467407E-10</v>
      </c>
      <c r="AC81" s="599">
        <f t="shared" si="4"/>
        <v>1.7425918485969305E-9</v>
      </c>
      <c r="AD81" s="599">
        <f t="shared" si="5"/>
        <v>-9.1131369117647409E-10</v>
      </c>
    </row>
    <row r="82" spans="1:30" x14ac:dyDescent="0.2">
      <c r="A82" s="107">
        <v>1985</v>
      </c>
      <c r="B82" s="106">
        <f>compopeinc!AP74</f>
        <v>8.9397981762886047E-2</v>
      </c>
      <c r="C82" s="105">
        <f>compopeinc!AQ74</f>
        <v>2.4750065058469772E-2</v>
      </c>
      <c r="D82" s="105">
        <f>compopeinc!AR74</f>
        <v>1.4818582043517381E-2</v>
      </c>
      <c r="E82" s="105">
        <f>compopeinc!AS74</f>
        <v>5.5569879477843642E-3</v>
      </c>
      <c r="F82" s="105">
        <f>compopeinc!AT74</f>
        <v>6.2176953069865704E-3</v>
      </c>
      <c r="G82" s="105">
        <f>compopeinc!AU74</f>
        <v>1.1812358861789107E-2</v>
      </c>
      <c r="H82" s="105">
        <f>compopeinc!AV74</f>
        <v>1.7801553426836481E-2</v>
      </c>
      <c r="I82" s="183">
        <f>compopeinc!AW74</f>
        <v>8.4407427845850109E-3</v>
      </c>
      <c r="J82" s="106">
        <f>compopeinc!AX74</f>
        <v>4.5618962496519089E-2</v>
      </c>
      <c r="K82" s="105">
        <f>compopeinc!AY74</f>
        <v>1.6724914312362671E-2</v>
      </c>
      <c r="L82" s="105">
        <f>compopeinc!AZ74</f>
        <v>8.2078685591113754E-3</v>
      </c>
      <c r="M82" s="105">
        <f>compopeinc!BA74</f>
        <v>2.9998164973221719E-3</v>
      </c>
      <c r="N82" s="105">
        <f>compopeinc!BB74</f>
        <v>3.5031961742788553E-3</v>
      </c>
      <c r="O82" s="105">
        <f>compopeinc!BC74</f>
        <v>4.1721657617017627E-3</v>
      </c>
      <c r="P82" s="105">
        <f>compopeinc!BD74</f>
        <v>6.5959749591326796E-3</v>
      </c>
      <c r="Q82" s="183">
        <f>compopeinc!BE74</f>
        <v>3.4150245809671941E-3</v>
      </c>
      <c r="R82" s="106">
        <f>compopeinc!BF74</f>
        <v>1.8613133579492569E-2</v>
      </c>
      <c r="S82" s="105">
        <f>compopeinc!BG74</f>
        <v>9.1519420966506004E-3</v>
      </c>
      <c r="T82" s="105">
        <f>compopeinc!BH74</f>
        <v>3.5507782731656334E-3</v>
      </c>
      <c r="U82" s="105">
        <f>compopeinc!BI74</f>
        <v>9.2897954891668633E-4</v>
      </c>
      <c r="V82" s="105">
        <f>compopeinc!BJ74</f>
        <v>1.8240942154079676E-3</v>
      </c>
      <c r="W82" s="105">
        <f>compopeinc!BK74</f>
        <v>9.9716526892734692E-4</v>
      </c>
      <c r="X82" s="105">
        <f>compopeinc!BL74</f>
        <v>1.2997355943404579E-3</v>
      </c>
      <c r="Y82" s="134">
        <f>compopeinc!BM74</f>
        <v>8.6043747704781372E-4</v>
      </c>
      <c r="AA82" s="212"/>
      <c r="AB82" s="599">
        <f t="shared" si="3"/>
        <v>-3.6670826375484467E-9</v>
      </c>
      <c r="AC82" s="599">
        <f t="shared" si="4"/>
        <v>1.6516423784196377E-9</v>
      </c>
      <c r="AD82" s="599">
        <f t="shared" si="5"/>
        <v>1.1050360626541078E-9</v>
      </c>
    </row>
    <row r="83" spans="1:30" x14ac:dyDescent="0.2">
      <c r="A83" s="107">
        <v>1986</v>
      </c>
      <c r="B83" s="106">
        <f>compopeinc!AP75</f>
        <v>8.5475936532020569E-2</v>
      </c>
      <c r="C83" s="105">
        <f>compopeinc!AQ75</f>
        <v>2.1304352208971977E-2</v>
      </c>
      <c r="D83" s="105">
        <f>compopeinc!AR75</f>
        <v>1.4677264873171225E-2</v>
      </c>
      <c r="E83" s="105">
        <f>compopeinc!AS75</f>
        <v>6.0093409847468138E-3</v>
      </c>
      <c r="F83" s="105">
        <f>compopeinc!AT75</f>
        <v>5.4188775829970837E-3</v>
      </c>
      <c r="G83" s="105">
        <f>compopeinc!AU75</f>
        <v>1.1222693719901145E-2</v>
      </c>
      <c r="H83" s="105">
        <f>compopeinc!AV75</f>
        <v>1.8668077825725285E-2</v>
      </c>
      <c r="I83" s="183">
        <f>compopeinc!AW75</f>
        <v>8.1753266880584662E-3</v>
      </c>
      <c r="J83" s="106">
        <f>compopeinc!AX75</f>
        <v>4.2870882898569107E-2</v>
      </c>
      <c r="K83" s="105">
        <f>compopeinc!AY75</f>
        <v>1.5095716342329979E-2</v>
      </c>
      <c r="L83" s="105">
        <f>compopeinc!AZ75</f>
        <v>7.5215792821836658E-3</v>
      </c>
      <c r="M83" s="105">
        <f>compopeinc!BA75</f>
        <v>2.7652348799165338E-3</v>
      </c>
      <c r="N83" s="105">
        <f>compopeinc!BB75</f>
        <v>2.8814040124416351E-3</v>
      </c>
      <c r="O83" s="105">
        <f>compopeinc!BC75</f>
        <v>4.4008641270920634E-3</v>
      </c>
      <c r="P83" s="105">
        <f>compopeinc!BD75</f>
        <v>7.2706567289114237E-3</v>
      </c>
      <c r="Q83" s="183">
        <f>compopeinc!BE75</f>
        <v>2.9354263106088846E-3</v>
      </c>
      <c r="R83" s="106">
        <f>compopeinc!BF75</f>
        <v>1.7115065827965736E-2</v>
      </c>
      <c r="S83" s="105">
        <f>compopeinc!BG75</f>
        <v>8.4523754194378853E-3</v>
      </c>
      <c r="T83" s="105">
        <f>compopeinc!BH75</f>
        <v>2.6900211896645487E-3</v>
      </c>
      <c r="U83" s="105">
        <f>compopeinc!BI75</f>
        <v>8.4745965432375669E-4</v>
      </c>
      <c r="V83" s="105">
        <f>compopeinc!BJ75</f>
        <v>1.5801384579390287E-3</v>
      </c>
      <c r="W83" s="105">
        <f>compopeinc!BK75</f>
        <v>9.5139135373756289E-4</v>
      </c>
      <c r="X83" s="105">
        <f>compopeinc!BL75</f>
        <v>1.8065415355118021E-3</v>
      </c>
      <c r="Y83" s="134">
        <f>compopeinc!BM75</f>
        <v>7.8713835286586256E-4</v>
      </c>
      <c r="AA83" s="212"/>
      <c r="AB83" s="599">
        <f t="shared" si="3"/>
        <v>2.648448571562767E-9</v>
      </c>
      <c r="AC83" s="599">
        <f t="shared" si="4"/>
        <v>1.2150849215686321E-9</v>
      </c>
      <c r="AD83" s="599">
        <f t="shared" si="5"/>
        <v>-1.3551471056416631E-10</v>
      </c>
    </row>
    <row r="84" spans="1:30" x14ac:dyDescent="0.2">
      <c r="A84" s="107">
        <v>1987</v>
      </c>
      <c r="B84" s="106">
        <f>compopeinc!AP76</f>
        <v>9.5237463712692261E-2</v>
      </c>
      <c r="C84" s="105">
        <f>compopeinc!AQ76</f>
        <v>2.2477028891444206E-2</v>
      </c>
      <c r="D84" s="105">
        <f>compopeinc!AR76</f>
        <v>1.6911952465306967E-2</v>
      </c>
      <c r="E84" s="105">
        <f>compopeinc!AS76</f>
        <v>5.7852244935929775E-3</v>
      </c>
      <c r="F84" s="105">
        <f>compopeinc!AT76</f>
        <v>5.8019203133881092E-3</v>
      </c>
      <c r="G84" s="105">
        <f>compopeinc!AU76</f>
        <v>1.2168615590780973E-2</v>
      </c>
      <c r="H84" s="105">
        <f>compopeinc!AV76</f>
        <v>2.3788790292849259E-2</v>
      </c>
      <c r="I84" s="183">
        <f>compopeinc!AW76</f>
        <v>8.3039341682591868E-3</v>
      </c>
      <c r="J84" s="106">
        <f>compopeinc!AX76</f>
        <v>4.9046222120523453E-2</v>
      </c>
      <c r="K84" s="105">
        <f>compopeinc!AY76</f>
        <v>1.5715083107352257E-2</v>
      </c>
      <c r="L84" s="105">
        <f>compopeinc!AZ76</f>
        <v>9.7526448516873643E-3</v>
      </c>
      <c r="M84" s="105">
        <f>compopeinc!BA76</f>
        <v>2.5687162997201085E-3</v>
      </c>
      <c r="N84" s="105">
        <f>compopeinc!BB76</f>
        <v>3.216535085812211E-3</v>
      </c>
      <c r="O84" s="105">
        <f>compopeinc!BC76</f>
        <v>4.9196879263035953E-3</v>
      </c>
      <c r="P84" s="105">
        <f>compopeinc!BD76</f>
        <v>9.5260556739039746E-3</v>
      </c>
      <c r="Q84" s="183">
        <f>compopeinc!BE76</f>
        <v>3.3475010529410063E-3</v>
      </c>
      <c r="R84" s="106">
        <f>compopeinc!BF76</f>
        <v>2.0659592002630234E-2</v>
      </c>
      <c r="S84" s="105">
        <f>compopeinc!BG76</f>
        <v>9.9676148965954781E-3</v>
      </c>
      <c r="T84" s="105">
        <f>compopeinc!BH76</f>
        <v>4.3062718323199078E-3</v>
      </c>
      <c r="U84" s="105">
        <f>compopeinc!BI76</f>
        <v>8.6881323659326881E-4</v>
      </c>
      <c r="V84" s="105">
        <f>compopeinc!BJ76</f>
        <v>1.5358069213107228E-3</v>
      </c>
      <c r="W84" s="105">
        <f>compopeinc!BK76</f>
        <v>7.6828780584037304E-4</v>
      </c>
      <c r="X84" s="105">
        <f>compopeinc!BL76</f>
        <v>2.2573220362210621E-3</v>
      </c>
      <c r="Y84" s="134">
        <f>compopeinc!BM76</f>
        <v>9.5547573577272943E-4</v>
      </c>
      <c r="AA84" s="212"/>
      <c r="AB84" s="599">
        <f t="shared" si="3"/>
        <v>-2.5029294192790985E-9</v>
      </c>
      <c r="AC84" s="599">
        <f t="shared" si="4"/>
        <v>-1.8771970644593239E-9</v>
      </c>
      <c r="AD84" s="599">
        <f t="shared" si="5"/>
        <v>-4.6202330850064754E-10</v>
      </c>
    </row>
    <row r="85" spans="1:30" x14ac:dyDescent="0.2">
      <c r="A85" s="107">
        <v>1988</v>
      </c>
      <c r="B85" s="106">
        <f>compopeinc!AP77</f>
        <v>0.11181019991636276</v>
      </c>
      <c r="C85" s="105">
        <f>compopeinc!AQ77</f>
        <v>2.6601476594805717E-2</v>
      </c>
      <c r="D85" s="105">
        <f>compopeinc!AR77</f>
        <v>1.7257000727113336E-2</v>
      </c>
      <c r="E85" s="105">
        <f>compopeinc!AS77</f>
        <v>5.6475161109119654E-3</v>
      </c>
      <c r="F85" s="105">
        <f>compopeinc!AT77</f>
        <v>7.0131742395460606E-3</v>
      </c>
      <c r="G85" s="105">
        <f>compopeinc!AU77</f>
        <v>1.5193403582088649E-2</v>
      </c>
      <c r="H85" s="105">
        <f>compopeinc!AV77</f>
        <v>3.0340254628600887E-2</v>
      </c>
      <c r="I85" s="183">
        <f>compopeinc!AW77</f>
        <v>9.7573709482901196E-3</v>
      </c>
      <c r="J85" s="106">
        <f>compopeinc!AX77</f>
        <v>6.0188595205545425E-2</v>
      </c>
      <c r="K85" s="105">
        <f>compopeinc!AY77</f>
        <v>1.8685763701796532E-2</v>
      </c>
      <c r="L85" s="105">
        <f>compopeinc!AZ77</f>
        <v>1.031890329613816E-2</v>
      </c>
      <c r="M85" s="105">
        <f>compopeinc!BA77</f>
        <v>2.6247228670399636E-3</v>
      </c>
      <c r="N85" s="105">
        <f>compopeinc!BB77</f>
        <v>3.9664767682552338E-3</v>
      </c>
      <c r="O85" s="105">
        <f>compopeinc!BC77</f>
        <v>7.3212856659665704E-3</v>
      </c>
      <c r="P85" s="105">
        <f>compopeinc!BD77</f>
        <v>1.319497372070964E-2</v>
      </c>
      <c r="Q85" s="183">
        <f>compopeinc!BE77</f>
        <v>4.0764680942456839E-3</v>
      </c>
      <c r="R85" s="106">
        <f>compopeinc!BF77</f>
        <v>2.4779586121439934E-2</v>
      </c>
      <c r="S85" s="105">
        <f>compopeinc!BG77</f>
        <v>1.0332651436328888E-2</v>
      </c>
      <c r="T85" s="105">
        <f>compopeinc!BH77</f>
        <v>4.2899080763163511E-3</v>
      </c>
      <c r="U85" s="105">
        <f>compopeinc!BI77</f>
        <v>8.4305331256473437E-4</v>
      </c>
      <c r="V85" s="105">
        <f>compopeinc!BJ77</f>
        <v>1.9648855086416006E-3</v>
      </c>
      <c r="W85" s="105">
        <f>compopeinc!BK77</f>
        <v>2.0951704937033355E-3</v>
      </c>
      <c r="X85" s="105">
        <f>compopeinc!BL77</f>
        <v>4.0723014166280675E-3</v>
      </c>
      <c r="Y85" s="134">
        <f>compopeinc!BM77</f>
        <v>1.1816165066272904E-3</v>
      </c>
      <c r="AA85" s="212"/>
      <c r="AB85" s="599">
        <f t="shared" si="3"/>
        <v>3.0850060284137726E-9</v>
      </c>
      <c r="AC85" s="599">
        <f t="shared" si="4"/>
        <v>1.0913936421275139E-9</v>
      </c>
      <c r="AD85" s="599">
        <f t="shared" si="5"/>
        <v>-6.2937033362686634E-10</v>
      </c>
    </row>
    <row r="86" spans="1:30" x14ac:dyDescent="0.2">
      <c r="A86" s="107">
        <v>1989</v>
      </c>
      <c r="B86" s="106">
        <f>compopeinc!AP78</f>
        <v>0.10733715444803238</v>
      </c>
      <c r="C86" s="105">
        <f>compopeinc!AQ78</f>
        <v>2.6645265519618988E-2</v>
      </c>
      <c r="D86" s="105">
        <f>compopeinc!AR78</f>
        <v>1.885301448055543E-2</v>
      </c>
      <c r="E86" s="105">
        <f>compopeinc!AS78</f>
        <v>5.6454861769452691E-3</v>
      </c>
      <c r="F86" s="105">
        <f>compopeinc!AT78</f>
        <v>6.6060610115528107E-3</v>
      </c>
      <c r="G86" s="105">
        <f>compopeinc!AU78</f>
        <v>1.4567922451533377E-2</v>
      </c>
      <c r="H86" s="105">
        <f>compopeinc!AV78</f>
        <v>2.5714077173456404E-2</v>
      </c>
      <c r="I86" s="183">
        <f>compopeinc!AW78</f>
        <v>9.3053318544255147E-3</v>
      </c>
      <c r="J86" s="106">
        <f>compopeinc!AX78</f>
        <v>5.6462813168764114E-2</v>
      </c>
      <c r="K86" s="105">
        <f>compopeinc!AY78</f>
        <v>1.8752031028270721E-2</v>
      </c>
      <c r="L86" s="105">
        <f>compopeinc!AZ78</f>
        <v>1.084461725622532E-2</v>
      </c>
      <c r="M86" s="105">
        <f>compopeinc!BA78</f>
        <v>2.5216412323061377E-3</v>
      </c>
      <c r="N86" s="105">
        <f>compopeinc!BB78</f>
        <v>3.6284485831856728E-3</v>
      </c>
      <c r="O86" s="105">
        <f>compopeinc!BC78</f>
        <v>6.5693397773429751E-3</v>
      </c>
      <c r="P86" s="105">
        <f>compopeinc!BD78</f>
        <v>1.0540290626802645E-2</v>
      </c>
      <c r="Q86" s="183">
        <f>compopeinc!BE78</f>
        <v>3.6064475932035818E-3</v>
      </c>
      <c r="R86" s="106">
        <f>compopeinc!BF78</f>
        <v>2.3315452039241791E-2</v>
      </c>
      <c r="S86" s="105">
        <f>compopeinc!BG78</f>
        <v>1.1084417812526226E-2</v>
      </c>
      <c r="T86" s="105">
        <f>compopeinc!BH78</f>
        <v>4.5316327750697383E-3</v>
      </c>
      <c r="U86" s="105">
        <f>compopeinc!BI78</f>
        <v>8.4165121370460838E-4</v>
      </c>
      <c r="V86" s="105">
        <f>compopeinc!BJ78</f>
        <v>1.7151325009763241E-3</v>
      </c>
      <c r="W86" s="105">
        <f>compopeinc!BK78</f>
        <v>1.2969762901775539E-3</v>
      </c>
      <c r="X86" s="105">
        <f>compopeinc!BL78</f>
        <v>2.7922061842568361E-3</v>
      </c>
      <c r="Y86" s="134">
        <f>compopeinc!BM78</f>
        <v>1.0534359437420356E-3</v>
      </c>
      <c r="AA86" s="212"/>
      <c r="AB86" s="599">
        <f t="shared" si="3"/>
        <v>-4.220055416226387E-9</v>
      </c>
      <c r="AC86" s="599">
        <f t="shared" si="4"/>
        <v>-2.9285729397088289E-9</v>
      </c>
      <c r="AD86" s="599">
        <f t="shared" si="5"/>
        <v>-6.8121153162792325E-10</v>
      </c>
    </row>
    <row r="87" spans="1:30" x14ac:dyDescent="0.2">
      <c r="A87" s="113">
        <v>1990</v>
      </c>
      <c r="B87" s="112">
        <f>compopeinc!AP79</f>
        <v>0.10766039788722992</v>
      </c>
      <c r="C87" s="111">
        <f>compopeinc!AQ79</f>
        <v>2.4783248081803322E-2</v>
      </c>
      <c r="D87" s="111">
        <f>compopeinc!AR79</f>
        <v>1.8224954837933183E-2</v>
      </c>
      <c r="E87" s="111">
        <f>compopeinc!AS79</f>
        <v>5.5684868711978197E-3</v>
      </c>
      <c r="F87" s="111">
        <f>compopeinc!AT79</f>
        <v>6.5959151834249496E-3</v>
      </c>
      <c r="G87" s="111">
        <f>compopeinc!AU79</f>
        <v>1.5175436274148524E-2</v>
      </c>
      <c r="H87" s="111">
        <f>compopeinc!AV79</f>
        <v>2.7757561923996605E-2</v>
      </c>
      <c r="I87" s="185">
        <f>compopeinc!AW79</f>
        <v>9.5547934341569784E-3</v>
      </c>
      <c r="J87" s="112">
        <f>compopeinc!AX79</f>
        <v>5.6232132017612457E-2</v>
      </c>
      <c r="K87" s="111">
        <f>compopeinc!AY79</f>
        <v>1.7305763438344002E-2</v>
      </c>
      <c r="L87" s="111">
        <f>compopeinc!AZ79</f>
        <v>1.0736302159784827E-2</v>
      </c>
      <c r="M87" s="111">
        <f>compopeinc!BA79</f>
        <v>2.5493885623291135E-3</v>
      </c>
      <c r="N87" s="111">
        <f>compopeinc!BB79</f>
        <v>3.5781108308583498E-3</v>
      </c>
      <c r="O87" s="111">
        <f>compopeinc!BC79</f>
        <v>6.565828574821353E-3</v>
      </c>
      <c r="P87" s="111">
        <f>compopeinc!BD79</f>
        <v>1.172720449458366E-2</v>
      </c>
      <c r="Q87" s="185">
        <f>compopeinc!BE79</f>
        <v>3.7695328000138914E-3</v>
      </c>
      <c r="R87" s="112">
        <f>compopeinc!BF79</f>
        <v>2.3085396736860275E-2</v>
      </c>
      <c r="S87" s="111">
        <f>compopeinc!BG79</f>
        <v>1.0126226581633091E-2</v>
      </c>
      <c r="T87" s="111">
        <f>compopeinc!BH79</f>
        <v>4.6895224350009812E-3</v>
      </c>
      <c r="U87" s="111">
        <f>compopeinc!BI79</f>
        <v>7.2102647391147912E-4</v>
      </c>
      <c r="V87" s="111">
        <f>compopeinc!BJ79</f>
        <v>1.7171042272821069E-3</v>
      </c>
      <c r="W87" s="111">
        <f>compopeinc!BK79</f>
        <v>1.3456060696626082E-3</v>
      </c>
      <c r="X87" s="111">
        <f>compopeinc!BL79</f>
        <v>3.3362553848648065E-3</v>
      </c>
      <c r="Y87" s="172">
        <f>compopeinc!BM79</f>
        <v>1.1496557045673865E-3</v>
      </c>
      <c r="AA87" s="212"/>
      <c r="AB87" s="599">
        <f t="shared" si="3"/>
        <v>1.280568540096283E-9</v>
      </c>
      <c r="AC87" s="599">
        <f t="shared" si="4"/>
        <v>1.1568772606551647E-9</v>
      </c>
      <c r="AD87" s="599">
        <f t="shared" si="5"/>
        <v>-1.4006218407303095E-10</v>
      </c>
    </row>
    <row r="88" spans="1:30" x14ac:dyDescent="0.2">
      <c r="A88" s="107">
        <v>1991</v>
      </c>
      <c r="B88" s="106">
        <f>compopeinc!AP80</f>
        <v>0.10075809806585312</v>
      </c>
      <c r="C88" s="105">
        <f>compopeinc!AQ80</f>
        <v>2.4122864007949829E-2</v>
      </c>
      <c r="D88" s="105">
        <f>compopeinc!AR80</f>
        <v>1.7089131462853402E-2</v>
      </c>
      <c r="E88" s="105">
        <f>compopeinc!AS80</f>
        <v>6.0771631542593241E-3</v>
      </c>
      <c r="F88" s="105">
        <f>compopeinc!AT80</f>
        <v>6.3861822709441185E-3</v>
      </c>
      <c r="G88" s="105">
        <f>compopeinc!AU80</f>
        <v>1.3067311490885913E-2</v>
      </c>
      <c r="H88" s="105">
        <f>compopeinc!AV80</f>
        <v>2.5364163390086489E-2</v>
      </c>
      <c r="I88" s="183">
        <f>compopeinc!AW80</f>
        <v>8.6512812993438069E-3</v>
      </c>
      <c r="J88" s="106">
        <f>compopeinc!AX80</f>
        <v>5.158059298992157E-2</v>
      </c>
      <c r="K88" s="105">
        <f>compopeinc!AY80</f>
        <v>1.6382895410060883E-2</v>
      </c>
      <c r="L88" s="105">
        <f>compopeinc!AZ80</f>
        <v>1.027094135133666E-2</v>
      </c>
      <c r="M88" s="105">
        <f>compopeinc!BA80</f>
        <v>2.7876974199898541E-3</v>
      </c>
      <c r="N88" s="105">
        <f>compopeinc!BB80</f>
        <v>3.5636581014841795E-3</v>
      </c>
      <c r="O88" s="105">
        <f>compopeinc!BC80</f>
        <v>4.8028731544036418E-3</v>
      </c>
      <c r="P88" s="105">
        <f>compopeinc!BD80</f>
        <v>1.034082093869468E-2</v>
      </c>
      <c r="Q88" s="183">
        <f>compopeinc!BE80</f>
        <v>3.431705118742382E-3</v>
      </c>
      <c r="R88" s="106">
        <f>compopeinc!BF80</f>
        <v>2.0954418927431107E-2</v>
      </c>
      <c r="S88" s="105">
        <f>compopeinc!BG80</f>
        <v>9.1845644637942314E-3</v>
      </c>
      <c r="T88" s="105">
        <f>compopeinc!BH80</f>
        <v>4.514700461186294E-3</v>
      </c>
      <c r="U88" s="105">
        <f>compopeinc!BI80</f>
        <v>7.9993680992629379E-4</v>
      </c>
      <c r="V88" s="105">
        <f>compopeinc!BJ80</f>
        <v>1.8086693016812205E-3</v>
      </c>
      <c r="W88" s="105">
        <f>compopeinc!BK80</f>
        <v>8.7421503849327564E-4</v>
      </c>
      <c r="X88" s="105">
        <f>compopeinc!BL80</f>
        <v>2.7847400803595905E-3</v>
      </c>
      <c r="Y88" s="134">
        <f>compopeinc!BM80</f>
        <v>9.8759348230556283E-4</v>
      </c>
      <c r="AA88" s="212"/>
      <c r="AB88" s="599">
        <f t="shared" si="3"/>
        <v>9.8953023552894592E-10</v>
      </c>
      <c r="AC88" s="599">
        <f t="shared" si="4"/>
        <v>1.495209289714694E-9</v>
      </c>
      <c r="AD88" s="599">
        <f t="shared" si="5"/>
        <v>-7.1031536208465695E-10</v>
      </c>
    </row>
    <row r="89" spans="1:30" x14ac:dyDescent="0.2">
      <c r="A89" s="107">
        <v>1992</v>
      </c>
      <c r="B89" s="106">
        <f>compopeinc!AP81</f>
        <v>0.10892057418823242</v>
      </c>
      <c r="C89" s="105">
        <f>compopeinc!AQ81</f>
        <v>2.5640606880187988E-2</v>
      </c>
      <c r="D89" s="105">
        <f>compopeinc!AR81</f>
        <v>1.4862814452499151E-2</v>
      </c>
      <c r="E89" s="105">
        <f>compopeinc!AS81</f>
        <v>6.538876099511981E-3</v>
      </c>
      <c r="F89" s="105">
        <f>compopeinc!AT81</f>
        <v>7.4114329181611538E-3</v>
      </c>
      <c r="G89" s="105">
        <f>compopeinc!AU81</f>
        <v>1.3129272207152098E-2</v>
      </c>
      <c r="H89" s="105">
        <f>compopeinc!AV81</f>
        <v>3.1128798573655487E-2</v>
      </c>
      <c r="I89" s="183">
        <f>compopeinc!AW81</f>
        <v>1.0208772416780292E-2</v>
      </c>
      <c r="J89" s="106">
        <f>compopeinc!AX81</f>
        <v>5.743003636598587E-2</v>
      </c>
      <c r="K89" s="105">
        <f>compopeinc!AY81</f>
        <v>1.7789861187338829E-2</v>
      </c>
      <c r="L89" s="105">
        <f>compopeinc!AZ81</f>
        <v>9.0531171663315035E-3</v>
      </c>
      <c r="M89" s="105">
        <f>compopeinc!BA81</f>
        <v>3.0534497345797718E-3</v>
      </c>
      <c r="N89" s="105">
        <f>compopeinc!BB81</f>
        <v>4.0694680064916611E-3</v>
      </c>
      <c r="O89" s="105">
        <f>compopeinc!BC81</f>
        <v>4.7009297122713178E-3</v>
      </c>
      <c r="P89" s="105">
        <f>compopeinc!BD81</f>
        <v>1.4678956930778728E-2</v>
      </c>
      <c r="Q89" s="183">
        <f>compopeinc!BE81</f>
        <v>4.0842538683006592E-3</v>
      </c>
      <c r="R89" s="106">
        <f>compopeinc!BF81</f>
        <v>2.3950766772031784E-2</v>
      </c>
      <c r="S89" s="105">
        <f>compopeinc!BG81</f>
        <v>9.7589083015918732E-3</v>
      </c>
      <c r="T89" s="105">
        <f>compopeinc!BH81</f>
        <v>3.9020485187393206E-3</v>
      </c>
      <c r="U89" s="105">
        <f>compopeinc!BI81</f>
        <v>8.1865184620255604E-4</v>
      </c>
      <c r="V89" s="105">
        <f>compopeinc!BJ81</f>
        <v>2.063339576125145E-3</v>
      </c>
      <c r="W89" s="105">
        <f>compopeinc!BK81</f>
        <v>1.1316261152387597E-3</v>
      </c>
      <c r="X89" s="105">
        <f>compopeinc!BL81</f>
        <v>4.9967382303464829E-3</v>
      </c>
      <c r="Y89" s="134">
        <f>compopeinc!BM81</f>
        <v>1.279453694934245E-3</v>
      </c>
      <c r="AA89" s="212"/>
      <c r="AB89" s="599">
        <f t="shared" si="3"/>
        <v>6.4028427004814148E-10</v>
      </c>
      <c r="AC89" s="599">
        <f t="shared" si="4"/>
        <v>-2.4010659432915915E-10</v>
      </c>
      <c r="AD89" s="599">
        <f t="shared" si="5"/>
        <v>4.8885340220294893E-10</v>
      </c>
    </row>
    <row r="90" spans="1:30" x14ac:dyDescent="0.2">
      <c r="A90" s="107">
        <v>1993</v>
      </c>
      <c r="B90" s="106">
        <f>compopeinc!AP82</f>
        <v>0.10435721278190613</v>
      </c>
      <c r="C90" s="105">
        <f>compopeinc!AQ82</f>
        <v>2.5946354493498802E-2</v>
      </c>
      <c r="D90" s="105">
        <f>compopeinc!AR82</f>
        <v>1.3905257932492532E-2</v>
      </c>
      <c r="E90" s="105">
        <f>compopeinc!AS82</f>
        <v>6.7107896320521832E-3</v>
      </c>
      <c r="F90" s="105">
        <f>compopeinc!AT82</f>
        <v>7.3348931036889553E-3</v>
      </c>
      <c r="G90" s="105">
        <f>compopeinc!AU82</f>
        <v>1.3064054364804178E-2</v>
      </c>
      <c r="H90" s="105">
        <f>compopeinc!AV82</f>
        <v>2.7520556700108726E-2</v>
      </c>
      <c r="I90" s="183">
        <f>compopeinc!AW82</f>
        <v>9.8753051146211433E-3</v>
      </c>
      <c r="J90" s="106">
        <f>compopeinc!AX82</f>
        <v>5.4277084767818451E-2</v>
      </c>
      <c r="K90" s="105">
        <f>compopeinc!AY82</f>
        <v>1.7976542934775352E-2</v>
      </c>
      <c r="L90" s="105">
        <f>compopeinc!AZ82</f>
        <v>8.3815158250217792E-3</v>
      </c>
      <c r="M90" s="105">
        <f>compopeinc!BA82</f>
        <v>3.1359698041342199E-3</v>
      </c>
      <c r="N90" s="105">
        <f>compopeinc!BB82</f>
        <v>4.1563650593161583E-3</v>
      </c>
      <c r="O90" s="105">
        <f>compopeinc!BC82</f>
        <v>4.7047034895513207E-3</v>
      </c>
      <c r="P90" s="105">
        <f>compopeinc!BD82</f>
        <v>1.2109148649361311E-2</v>
      </c>
      <c r="Q90" s="183">
        <f>compopeinc!BE82</f>
        <v>3.8128412430152758E-3</v>
      </c>
      <c r="R90" s="106">
        <f>compopeinc!BF82</f>
        <v>2.2493470460176468E-2</v>
      </c>
      <c r="S90" s="105">
        <f>compopeinc!BG82</f>
        <v>9.8377484828233719E-3</v>
      </c>
      <c r="T90" s="105">
        <f>compopeinc!BH82</f>
        <v>3.5612691026472021E-3</v>
      </c>
      <c r="U90" s="105">
        <f>compopeinc!BI82</f>
        <v>8.9613326417747885E-4</v>
      </c>
      <c r="V90" s="105">
        <f>compopeinc!BJ82</f>
        <v>2.1808950696140528E-3</v>
      </c>
      <c r="W90" s="105">
        <f>compopeinc!BK82</f>
        <v>1.2841660063713789E-3</v>
      </c>
      <c r="X90" s="105">
        <f>compopeinc!BL82</f>
        <v>3.600087144311506E-3</v>
      </c>
      <c r="Y90" s="134">
        <f>compopeinc!BM82</f>
        <v>1.1331711719527492E-3</v>
      </c>
      <c r="AA90" s="212"/>
      <c r="AB90" s="599">
        <f t="shared" si="3"/>
        <v>1.4406396076083183E-9</v>
      </c>
      <c r="AC90" s="599">
        <f t="shared" si="4"/>
        <v>-2.2373569733002974E-9</v>
      </c>
      <c r="AD90" s="599">
        <f t="shared" si="5"/>
        <v>2.1827872842550278E-10</v>
      </c>
    </row>
    <row r="91" spans="1:30" x14ac:dyDescent="0.2">
      <c r="A91" s="107">
        <v>1994</v>
      </c>
      <c r="B91" s="106">
        <f>compopeinc!AP83</f>
        <v>0.10259812325239182</v>
      </c>
      <c r="C91" s="105">
        <f>compopeinc!AQ83</f>
        <v>2.9122984036803246E-2</v>
      </c>
      <c r="D91" s="105">
        <f>compopeinc!AR83</f>
        <v>1.3419495633570477E-2</v>
      </c>
      <c r="E91" s="105">
        <f>compopeinc!AS83</f>
        <v>5.8002991136163473E-3</v>
      </c>
      <c r="F91" s="105">
        <f>compopeinc!AT83</f>
        <v>6.7107127979397774E-3</v>
      </c>
      <c r="G91" s="105">
        <f>compopeinc!AU83</f>
        <v>1.2509332038462162E-2</v>
      </c>
      <c r="H91" s="105">
        <f>compopeinc!AV83</f>
        <v>2.5558847532205095E-2</v>
      </c>
      <c r="I91" s="183">
        <f>compopeinc!AW83</f>
        <v>9.4764499752150871E-3</v>
      </c>
      <c r="J91" s="106">
        <f>compopeinc!AX83</f>
        <v>5.2887044847011566E-2</v>
      </c>
      <c r="K91" s="105">
        <f>compopeinc!AY83</f>
        <v>2.0142899826169014E-2</v>
      </c>
      <c r="L91" s="105">
        <f>compopeinc!AZ83</f>
        <v>8.3986467616341542E-3</v>
      </c>
      <c r="M91" s="105">
        <f>compopeinc!BA83</f>
        <v>2.4447774048894644E-3</v>
      </c>
      <c r="N91" s="105">
        <f>compopeinc!BB83</f>
        <v>3.6787982098758221E-3</v>
      </c>
      <c r="O91" s="105">
        <f>compopeinc!BC83</f>
        <v>4.0561000641901046E-3</v>
      </c>
      <c r="P91" s="105">
        <f>compopeinc!BD83</f>
        <v>1.0626671153056594E-2</v>
      </c>
      <c r="Q91" s="183">
        <f>compopeinc!BE83</f>
        <v>3.5391512343835355E-3</v>
      </c>
      <c r="R91" s="106">
        <f>compopeinc!BF83</f>
        <v>2.1676383912563324E-2</v>
      </c>
      <c r="S91" s="105">
        <f>compopeinc!BG83</f>
        <v>1.1097106151282787E-2</v>
      </c>
      <c r="T91" s="105">
        <f>compopeinc!BH83</f>
        <v>3.7779767285428534E-3</v>
      </c>
      <c r="U91" s="105">
        <f>compopeinc!BI83</f>
        <v>4.6281384129542857E-4</v>
      </c>
      <c r="V91" s="105">
        <f>compopeinc!BJ83</f>
        <v>1.7201516311615705E-3</v>
      </c>
      <c r="W91" s="105">
        <f>compopeinc!BK83</f>
        <v>7.0594971475657076E-4</v>
      </c>
      <c r="X91" s="105">
        <f>compopeinc!BL83</f>
        <v>2.9473958282347991E-3</v>
      </c>
      <c r="Y91" s="134">
        <f>compopeinc!BM83</f>
        <v>9.6498968850697948E-4</v>
      </c>
      <c r="AA91" s="212"/>
      <c r="AB91" s="599">
        <f t="shared" si="3"/>
        <v>2.1245796233415604E-9</v>
      </c>
      <c r="AC91" s="599">
        <f t="shared" si="4"/>
        <v>1.9281287677586079E-10</v>
      </c>
      <c r="AD91" s="599">
        <f t="shared" si="5"/>
        <v>3.2878233469091356E-10</v>
      </c>
    </row>
    <row r="92" spans="1:30" x14ac:dyDescent="0.2">
      <c r="A92" s="107">
        <v>1995</v>
      </c>
      <c r="B92" s="106">
        <f>compopeinc!AP84</f>
        <v>0.10736604034900665</v>
      </c>
      <c r="C92" s="105">
        <f>compopeinc!AQ84</f>
        <v>3.0793290585279465E-2</v>
      </c>
      <c r="D92" s="105">
        <f>compopeinc!AR84</f>
        <v>1.3169833982829005E-2</v>
      </c>
      <c r="E92" s="105">
        <f>compopeinc!AS84</f>
        <v>5.8173087891191244E-3</v>
      </c>
      <c r="F92" s="105">
        <f>compopeinc!AT84</f>
        <v>6.914057768881321E-3</v>
      </c>
      <c r="G92" s="105">
        <f>compopeinc!AU84</f>
        <v>1.2842340744100511E-2</v>
      </c>
      <c r="H92" s="105">
        <f>compopeinc!AV84</f>
        <v>2.8121379053243786E-2</v>
      </c>
      <c r="I92" s="183">
        <f>compopeinc!AW84</f>
        <v>9.707832510559471E-3</v>
      </c>
      <c r="J92" s="106">
        <f>compopeinc!AX84</f>
        <v>5.6012917309999466E-2</v>
      </c>
      <c r="K92" s="105">
        <f>compopeinc!AY84</f>
        <v>2.1314309909939766E-2</v>
      </c>
      <c r="L92" s="105">
        <f>compopeinc!AZ84</f>
        <v>8.2266850731684826E-3</v>
      </c>
      <c r="M92" s="105">
        <f>compopeinc!BA84</f>
        <v>2.5366006884723902E-3</v>
      </c>
      <c r="N92" s="105">
        <f>compopeinc!BB84</f>
        <v>3.8095777854323387E-3</v>
      </c>
      <c r="O92" s="105">
        <f>compopeinc!BC84</f>
        <v>4.4202893623150885E-3</v>
      </c>
      <c r="P92" s="105">
        <f>compopeinc!BD84</f>
        <v>1.2081762352068599E-2</v>
      </c>
      <c r="Q92" s="183">
        <f>compopeinc!BE84</f>
        <v>3.6236955364750056E-3</v>
      </c>
      <c r="R92" s="106">
        <f>compopeinc!BF84</f>
        <v>2.2995254024863243E-2</v>
      </c>
      <c r="S92" s="105">
        <f>compopeinc!BG84</f>
        <v>1.1676844209432602E-2</v>
      </c>
      <c r="T92" s="105">
        <f>compopeinc!BH84</f>
        <v>3.6838819846707338E-3</v>
      </c>
      <c r="U92" s="105">
        <f>compopeinc!BI84</f>
        <v>6.1514961998909712E-4</v>
      </c>
      <c r="V92" s="105">
        <f>compopeinc!BJ84</f>
        <v>1.8858778057619929E-3</v>
      </c>
      <c r="W92" s="105">
        <f>compopeinc!BK84</f>
        <v>8.3988938422407955E-4</v>
      </c>
      <c r="X92" s="105">
        <f>compopeinc!BL84</f>
        <v>3.3125261328042443E-3</v>
      </c>
      <c r="Y92" s="134">
        <f>compopeinc!BM84</f>
        <v>9.8108559147464512E-4</v>
      </c>
      <c r="AA92" s="212"/>
      <c r="AB92" s="599">
        <f t="shared" si="3"/>
        <v>-3.0850060284137726E-9</v>
      </c>
      <c r="AC92" s="599">
        <f t="shared" si="4"/>
        <v>-3.3978722058236599E-9</v>
      </c>
      <c r="AD92" s="599">
        <f t="shared" si="5"/>
        <v>-7.0349415182135999E-10</v>
      </c>
    </row>
    <row r="93" spans="1:30" x14ac:dyDescent="0.2">
      <c r="A93" s="107">
        <v>1996</v>
      </c>
      <c r="B93" s="106">
        <f>compopeinc!AP85</f>
        <v>0.11369409412145615</v>
      </c>
      <c r="C93" s="105">
        <f>compopeinc!AQ85</f>
        <v>3.3889070153236389E-2</v>
      </c>
      <c r="D93" s="105">
        <f>compopeinc!AR85</f>
        <v>1.2545635749120265E-2</v>
      </c>
      <c r="E93" s="105">
        <f>compopeinc!AS85</f>
        <v>5.4732328280806541E-3</v>
      </c>
      <c r="F93" s="105">
        <f>compopeinc!AT85</f>
        <v>7.9711368307471275E-3</v>
      </c>
      <c r="G93" s="105">
        <f>compopeinc!AU85</f>
        <v>1.3117327878717333E-2</v>
      </c>
      <c r="H93" s="105">
        <f>compopeinc!AV85</f>
        <v>2.9899821059646961E-2</v>
      </c>
      <c r="I93" s="105">
        <f>compopeinc!AW85</f>
        <v>1.0797867526431621E-2</v>
      </c>
      <c r="J93" s="106">
        <f>compopeinc!AX85</f>
        <v>6.0700859874486923E-2</v>
      </c>
      <c r="K93" s="105">
        <f>compopeinc!AY85</f>
        <v>2.3699866607785225E-2</v>
      </c>
      <c r="L93" s="105">
        <f>compopeinc!AZ85</f>
        <v>7.9353948531206697E-3</v>
      </c>
      <c r="M93" s="105">
        <f>compopeinc!BA85</f>
        <v>2.3527485318481922E-3</v>
      </c>
      <c r="N93" s="105">
        <f>compopeinc!BB85</f>
        <v>4.6022143214941025E-3</v>
      </c>
      <c r="O93" s="105">
        <f>compopeinc!BC85</f>
        <v>4.4300832087174058E-3</v>
      </c>
      <c r="P93" s="105">
        <f>compopeinc!BD85</f>
        <v>1.343202988627964E-2</v>
      </c>
      <c r="Q93" s="183">
        <f>compopeinc!BE85</f>
        <v>4.2485224943455187E-3</v>
      </c>
      <c r="R93" s="106">
        <f>compopeinc!BF85</f>
        <v>2.5760523974895477E-2</v>
      </c>
      <c r="S93" s="105">
        <f>compopeinc!BG85</f>
        <v>1.3029715046286583E-2</v>
      </c>
      <c r="T93" s="105">
        <f>compopeinc!BH85</f>
        <v>3.5406613851591828E-3</v>
      </c>
      <c r="U93" s="105">
        <f>compopeinc!BI85</f>
        <v>5.9804663760587573E-4</v>
      </c>
      <c r="V93" s="105">
        <f>compopeinc!BJ85</f>
        <v>2.3756730370223522E-3</v>
      </c>
      <c r="W93" s="105">
        <f>compopeinc!BK85</f>
        <v>8.7493556929985061E-4</v>
      </c>
      <c r="X93" s="105">
        <f>compopeinc!BL85</f>
        <v>4.207682401995037E-3</v>
      </c>
      <c r="Y93" s="134">
        <f>compopeinc!BM85</f>
        <v>1.1338095837509243E-3</v>
      </c>
      <c r="AA93" s="212"/>
      <c r="AB93" s="599">
        <f t="shared" si="3"/>
        <v>2.0954757928848267E-9</v>
      </c>
      <c r="AC93" s="599">
        <f t="shared" si="4"/>
        <v>-2.9103830456733704E-11</v>
      </c>
      <c r="AD93" s="599">
        <f t="shared" si="5"/>
        <v>3.1377566864221329E-10</v>
      </c>
    </row>
    <row r="94" spans="1:30" x14ac:dyDescent="0.2">
      <c r="A94" s="107">
        <v>1997</v>
      </c>
      <c r="B94" s="106">
        <f>compopeinc!AP86</f>
        <v>0.12051576375961304</v>
      </c>
      <c r="C94" s="105">
        <f>compopeinc!AQ86</f>
        <v>3.5126086324453354E-2</v>
      </c>
      <c r="D94" s="105">
        <f>compopeinc!AR86</f>
        <v>1.2576207693200558E-2</v>
      </c>
      <c r="E94" s="105">
        <f>compopeinc!AS86</f>
        <v>5.2361518610268831E-3</v>
      </c>
      <c r="F94" s="105">
        <f>compopeinc!AT86</f>
        <v>8.7229683995246887E-3</v>
      </c>
      <c r="G94" s="105">
        <f>compopeinc!AU86</f>
        <v>1.4406843984033912E-2</v>
      </c>
      <c r="H94" s="105">
        <f>compopeinc!AV86</f>
        <v>3.3117659040905502E-2</v>
      </c>
      <c r="I94" s="183">
        <f>compopeinc!AW86</f>
        <v>1.1329841217778658E-2</v>
      </c>
      <c r="J94" s="106">
        <f>compopeinc!AX86</f>
        <v>6.5660499036312103E-2</v>
      </c>
      <c r="K94" s="105">
        <f>compopeinc!AY86</f>
        <v>2.4505289271473885E-2</v>
      </c>
      <c r="L94" s="105">
        <f>compopeinc!AZ86</f>
        <v>7.9802399195614271E-3</v>
      </c>
      <c r="M94" s="105">
        <f>compopeinc!BA86</f>
        <v>2.1918736747466028E-3</v>
      </c>
      <c r="N94" s="105">
        <f>compopeinc!BB86</f>
        <v>5.0711189396679401E-3</v>
      </c>
      <c r="O94" s="105">
        <f>compopeinc!BC86</f>
        <v>5.7907799491658807E-3</v>
      </c>
      <c r="P94" s="105">
        <f>compopeinc!BD86</f>
        <v>1.5634381001072253E-2</v>
      </c>
      <c r="Q94" s="183">
        <f>compopeinc!BE86</f>
        <v>4.4868138286264002E-3</v>
      </c>
      <c r="R94" s="106">
        <f>compopeinc!BF86</f>
        <v>2.8103508055210114E-2</v>
      </c>
      <c r="S94" s="105">
        <f>compopeinc!BG86</f>
        <v>1.364109106361866E-2</v>
      </c>
      <c r="T94" s="105">
        <f>compopeinc!BH86</f>
        <v>3.6699837687592662E-3</v>
      </c>
      <c r="U94" s="105">
        <f>compopeinc!BI86</f>
        <v>5.0070500583387911E-4</v>
      </c>
      <c r="V94" s="105">
        <f>compopeinc!BJ86</f>
        <v>2.6419046334922314E-3</v>
      </c>
      <c r="W94" s="105">
        <f>compopeinc!BK86</f>
        <v>1.2415995734045282E-3</v>
      </c>
      <c r="X94" s="105">
        <f>compopeinc!BL86</f>
        <v>5.157096373418958E-3</v>
      </c>
      <c r="Y94" s="134">
        <f>compopeinc!BM86</f>
        <v>1.2511279418180629E-3</v>
      </c>
      <c r="AA94" s="212"/>
      <c r="AB94" s="599">
        <f t="shared" si="3"/>
        <v>5.2386894822120667E-9</v>
      </c>
      <c r="AC94" s="599">
        <f t="shared" si="4"/>
        <v>2.4519977159798145E-9</v>
      </c>
      <c r="AD94" s="599">
        <f t="shared" si="5"/>
        <v>-3.0513547244481742E-10</v>
      </c>
    </row>
    <row r="95" spans="1:30" x14ac:dyDescent="0.2">
      <c r="A95" s="107">
        <v>1998</v>
      </c>
      <c r="B95" s="106">
        <f>compopeinc!AP87</f>
        <v>0.12415523082017899</v>
      </c>
      <c r="C95" s="105">
        <f>compopeinc!AQ87</f>
        <v>3.4332595765590668E-2</v>
      </c>
      <c r="D95" s="105">
        <f>compopeinc!AR87</f>
        <v>1.3802481116726995E-2</v>
      </c>
      <c r="E95" s="105">
        <f>compopeinc!AS87</f>
        <v>5.0264447927474976E-3</v>
      </c>
      <c r="F95" s="105">
        <f>compopeinc!AT87</f>
        <v>9.2204241082072258E-3</v>
      </c>
      <c r="G95" s="105">
        <f>compopeinc!AU87</f>
        <v>1.3356057927012444E-2</v>
      </c>
      <c r="H95" s="105">
        <f>compopeinc!AV87</f>
        <v>3.6533364961508073E-2</v>
      </c>
      <c r="I95" s="183">
        <f>compopeinc!AW87</f>
        <v>1.1883861915555441E-2</v>
      </c>
      <c r="J95" s="106">
        <f>compopeinc!AX87</f>
        <v>6.8167738616466522E-2</v>
      </c>
      <c r="K95" s="105">
        <f>compopeinc!AY87</f>
        <v>2.3674976080656052E-2</v>
      </c>
      <c r="L95" s="105">
        <f>compopeinc!AZ87</f>
        <v>8.8993763492908329E-3</v>
      </c>
      <c r="M95" s="105">
        <f>compopeinc!BA87</f>
        <v>2.1252650767564774E-3</v>
      </c>
      <c r="N95" s="105">
        <f>compopeinc!BB87</f>
        <v>5.4064709693193436E-3</v>
      </c>
      <c r="O95" s="105">
        <f>compopeinc!BC87</f>
        <v>4.7437777393497527E-3</v>
      </c>
      <c r="P95" s="105">
        <f>compopeinc!BD87</f>
        <v>1.842985485123564E-2</v>
      </c>
      <c r="Q95" s="183">
        <f>compopeinc!BE87</f>
        <v>4.8880217990176717E-3</v>
      </c>
      <c r="R95" s="106">
        <f>compopeinc!BF87</f>
        <v>2.8940694406628609E-2</v>
      </c>
      <c r="S95" s="105">
        <f>compopeinc!BG87</f>
        <v>1.2407826259732246E-2</v>
      </c>
      <c r="T95" s="105">
        <f>compopeinc!BH87</f>
        <v>4.015300906758057E-3</v>
      </c>
      <c r="U95" s="105">
        <f>compopeinc!BI87</f>
        <v>5.0901253416668624E-4</v>
      </c>
      <c r="V95" s="105">
        <f>compopeinc!BJ87</f>
        <v>2.6668603532016277E-3</v>
      </c>
      <c r="W95" s="105">
        <f>compopeinc!BK87</f>
        <v>1.2171843118267134E-3</v>
      </c>
      <c r="X95" s="105">
        <f>compopeinc!BL87</f>
        <v>6.8076100382852963E-3</v>
      </c>
      <c r="Y95" s="134">
        <f>compopeinc!BM87</f>
        <v>1.3169002027468158E-3</v>
      </c>
      <c r="AA95" s="212"/>
      <c r="AB95" s="599">
        <f t="shared" si="3"/>
        <v>2.3283062977608182E-10</v>
      </c>
      <c r="AC95" s="599">
        <f t="shared" si="4"/>
        <v>-4.2491592466831207E-9</v>
      </c>
      <c r="AD95" s="599">
        <f t="shared" si="5"/>
        <v>-2.0008883439004421E-10</v>
      </c>
    </row>
    <row r="96" spans="1:30" x14ac:dyDescent="0.2">
      <c r="A96" s="110">
        <v>1999</v>
      </c>
      <c r="B96" s="109">
        <f>compopeinc!AP88</f>
        <v>0.12781225144863129</v>
      </c>
      <c r="C96" s="108">
        <f>compopeinc!AQ88</f>
        <v>3.2917182892560959E-2</v>
      </c>
      <c r="D96" s="108">
        <f>compopeinc!AR88</f>
        <v>1.3011387956794351E-2</v>
      </c>
      <c r="E96" s="108">
        <f>compopeinc!AS88</f>
        <v>4.5476115774363279E-3</v>
      </c>
      <c r="F96" s="108">
        <f>compopeinc!AT88</f>
        <v>1.0083010420203209E-2</v>
      </c>
      <c r="G96" s="108">
        <f>compopeinc!AU88</f>
        <v>1.3914420851506293E-2</v>
      </c>
      <c r="H96" s="108">
        <f>compopeinc!AV88</f>
        <v>4.0374224216243315E-2</v>
      </c>
      <c r="I96" s="184">
        <f>compopeinc!AW88</f>
        <v>1.2964406840005828E-2</v>
      </c>
      <c r="J96" s="109">
        <f>compopeinc!AX88</f>
        <v>7.1235455572605133E-2</v>
      </c>
      <c r="K96" s="108">
        <f>compopeinc!AY88</f>
        <v>2.2700214758515358E-2</v>
      </c>
      <c r="L96" s="108">
        <f>compopeinc!AZ88</f>
        <v>8.3406702397041954E-3</v>
      </c>
      <c r="M96" s="108">
        <f>compopeinc!BA88</f>
        <v>1.8802189733833075E-3</v>
      </c>
      <c r="N96" s="108">
        <f>compopeinc!BB88</f>
        <v>5.9786667115986347E-3</v>
      </c>
      <c r="O96" s="108">
        <f>compopeinc!BC88</f>
        <v>5.1122592994943261E-3</v>
      </c>
      <c r="P96" s="108">
        <f>compopeinc!BD88</f>
        <v>2.1669307950872935E-2</v>
      </c>
      <c r="Q96" s="184">
        <f>compopeinc!BE88</f>
        <v>5.554115318005896E-3</v>
      </c>
      <c r="R96" s="109">
        <f>compopeinc!BF88</f>
        <v>3.0836878344416618E-2</v>
      </c>
      <c r="S96" s="108">
        <f>compopeinc!BG88</f>
        <v>1.2044926173985004E-2</v>
      </c>
      <c r="T96" s="108">
        <f>compopeinc!BH88</f>
        <v>3.6348008761706296E-3</v>
      </c>
      <c r="U96" s="108">
        <f>compopeinc!BI88</f>
        <v>3.9237667806446552E-4</v>
      </c>
      <c r="V96" s="108">
        <f>compopeinc!BJ88</f>
        <v>3.0212330166250467E-3</v>
      </c>
      <c r="W96" s="108">
        <f>compopeinc!BK88</f>
        <v>1.5105912752915174E-3</v>
      </c>
      <c r="X96" s="108">
        <f>compopeinc!BL88</f>
        <v>8.6141505724287859E-3</v>
      </c>
      <c r="Y96" s="138">
        <f>compopeinc!BM88</f>
        <v>1.6187991952404106E-3</v>
      </c>
      <c r="AA96" s="212"/>
      <c r="AB96" s="599">
        <f t="shared" si="3"/>
        <v>6.6938810050487518E-9</v>
      </c>
      <c r="AC96" s="599">
        <f t="shared" si="4"/>
        <v>2.3210304789245129E-9</v>
      </c>
      <c r="AD96" s="599">
        <f t="shared" si="5"/>
        <v>5.5661075748503208E-10</v>
      </c>
    </row>
    <row r="97" spans="1:30" x14ac:dyDescent="0.2">
      <c r="A97" s="107">
        <v>2000</v>
      </c>
      <c r="B97" s="106">
        <f>compopeinc!AP89</f>
        <v>0.13452547788619995</v>
      </c>
      <c r="C97" s="105">
        <f>compopeinc!AQ89</f>
        <v>3.2078392803668976E-2</v>
      </c>
      <c r="D97" s="105">
        <f>compopeinc!AR89</f>
        <v>1.4334032050101086E-2</v>
      </c>
      <c r="E97" s="105">
        <f>compopeinc!AS89</f>
        <v>4.0387734770774841E-3</v>
      </c>
      <c r="F97" s="105">
        <f>compopeinc!AT89</f>
        <v>1.0762625373899937E-2</v>
      </c>
      <c r="G97" s="105">
        <f>compopeinc!AU89</f>
        <v>1.3581457431428134E-2</v>
      </c>
      <c r="H97" s="105">
        <f>compopeinc!AV89</f>
        <v>4.5900224444333733E-2</v>
      </c>
      <c r="I97" s="183">
        <f>compopeinc!AW89</f>
        <v>1.3829972625832732E-2</v>
      </c>
      <c r="J97" s="106">
        <f>compopeinc!AX89</f>
        <v>7.6905190944671631E-2</v>
      </c>
      <c r="K97" s="105">
        <f>compopeinc!AY89</f>
        <v>2.2651467472314835E-2</v>
      </c>
      <c r="L97" s="105">
        <f>compopeinc!AZ89</f>
        <v>9.2045262572355568E-3</v>
      </c>
      <c r="M97" s="105">
        <f>compopeinc!BA89</f>
        <v>1.5805506845936179E-3</v>
      </c>
      <c r="N97" s="105">
        <f>compopeinc!BB89</f>
        <v>6.3740476034581661E-3</v>
      </c>
      <c r="O97" s="105">
        <f>compopeinc!BC89</f>
        <v>5.1918422104790807E-3</v>
      </c>
      <c r="P97" s="105">
        <f>compopeinc!BD89</f>
        <v>2.5799104054706798E-2</v>
      </c>
      <c r="Q97" s="183">
        <f>compopeinc!BE89</f>
        <v>6.1036492567354142E-3</v>
      </c>
      <c r="R97" s="106">
        <f>compopeinc!BF89</f>
        <v>3.4238971769809723E-2</v>
      </c>
      <c r="S97" s="105">
        <f>compopeinc!BG89</f>
        <v>1.2607681564986706E-2</v>
      </c>
      <c r="T97" s="105">
        <f>compopeinc!BH89</f>
        <v>4.0298815370078955E-3</v>
      </c>
      <c r="U97" s="105">
        <f>compopeinc!BI89</f>
        <v>2.7274139574728906E-4</v>
      </c>
      <c r="V97" s="105">
        <f>compopeinc!BJ89</f>
        <v>3.1103314831852913E-3</v>
      </c>
      <c r="W97" s="105">
        <f>compopeinc!BK89</f>
        <v>1.7667781503405422E-3</v>
      </c>
      <c r="X97" s="105">
        <f>compopeinc!BL89</f>
        <v>1.058340573107338E-2</v>
      </c>
      <c r="Y97" s="134">
        <f>compopeinc!BM89</f>
        <v>1.868150423628014E-3</v>
      </c>
      <c r="AA97" s="212"/>
      <c r="AB97" s="599">
        <f t="shared" si="3"/>
        <v>-3.2014213502407074E-10</v>
      </c>
      <c r="AC97" s="599">
        <f t="shared" si="4"/>
        <v>3.4051481634378433E-9</v>
      </c>
      <c r="AD97" s="599">
        <f t="shared" si="5"/>
        <v>1.4838406059425324E-9</v>
      </c>
    </row>
    <row r="98" spans="1:30" x14ac:dyDescent="0.2">
      <c r="A98" s="107">
        <v>2001</v>
      </c>
      <c r="B98" s="106">
        <f>compopeinc!AP90</f>
        <v>0.12759776413440704</v>
      </c>
      <c r="C98" s="105">
        <f>compopeinc!AQ90</f>
        <v>2.9827408492565155E-2</v>
      </c>
      <c r="D98" s="105">
        <f>compopeinc!AR90</f>
        <v>1.5182821196503937E-2</v>
      </c>
      <c r="E98" s="105">
        <f>compopeinc!AS90</f>
        <v>4.6892021782696247E-3</v>
      </c>
      <c r="F98" s="105">
        <f>compopeinc!AT90</f>
        <v>1.3122334145009518E-2</v>
      </c>
      <c r="G98" s="105">
        <f>compopeinc!AU90</f>
        <v>1.1506199662107974E-2</v>
      </c>
      <c r="H98" s="105">
        <f>compopeinc!AV90</f>
        <v>3.7956683591843975E-2</v>
      </c>
      <c r="I98" s="183">
        <f>compopeinc!AW90</f>
        <v>1.5313115857637097E-2</v>
      </c>
      <c r="J98" s="106">
        <f>compopeinc!AX90</f>
        <v>7.1168482303619385E-2</v>
      </c>
      <c r="K98" s="105">
        <f>compopeinc!AY90</f>
        <v>2.0724641159176826E-2</v>
      </c>
      <c r="L98" s="105">
        <f>compopeinc!AZ90</f>
        <v>9.9642290551855695E-3</v>
      </c>
      <c r="M98" s="105">
        <f>compopeinc!BA90</f>
        <v>2.0576867973431945E-3</v>
      </c>
      <c r="N98" s="105">
        <f>compopeinc!BB90</f>
        <v>8.288889192044735E-3</v>
      </c>
      <c r="O98" s="105">
        <f>compopeinc!BC90</f>
        <v>4.1845680389087647E-3</v>
      </c>
      <c r="P98" s="105">
        <f>compopeinc!BD90</f>
        <v>1.9088762316533281E-2</v>
      </c>
      <c r="Q98" s="183">
        <f>compopeinc!BE90</f>
        <v>6.8597095970465713E-3</v>
      </c>
      <c r="R98" s="106">
        <f>compopeinc!BF90</f>
        <v>3.0692368745803833E-2</v>
      </c>
      <c r="S98" s="105">
        <f>compopeinc!BG90</f>
        <v>1.1158039793372154E-2</v>
      </c>
      <c r="T98" s="105">
        <f>compopeinc!BH90</f>
        <v>4.7237939479600755E-3</v>
      </c>
      <c r="U98" s="105">
        <f>compopeinc!BI90</f>
        <v>5.3568666044156998E-4</v>
      </c>
      <c r="V98" s="105">
        <f>compopeinc!BJ90</f>
        <v>4.1524916887283325E-3</v>
      </c>
      <c r="W98" s="105">
        <f>compopeinc!BK90</f>
        <v>1.0812384716700763E-3</v>
      </c>
      <c r="X98" s="105">
        <f>compopeinc!BL90</f>
        <v>7.0558916967969846E-3</v>
      </c>
      <c r="Y98" s="134">
        <f>compopeinc!BM90</f>
        <v>1.9852271644081932E-3</v>
      </c>
      <c r="AA98" s="212"/>
      <c r="AB98" s="599">
        <f t="shared" si="3"/>
        <v>-9.8953023552894592E-10</v>
      </c>
      <c r="AC98" s="599">
        <f t="shared" si="4"/>
        <v>-3.852619556710124E-9</v>
      </c>
      <c r="AD98" s="599">
        <f t="shared" si="5"/>
        <v>-6.7757355282083154E-10</v>
      </c>
    </row>
    <row r="99" spans="1:30" x14ac:dyDescent="0.2">
      <c r="A99" s="107">
        <v>2002</v>
      </c>
      <c r="B99" s="106">
        <f>compopeinc!AP91</f>
        <v>0.12256457656621933</v>
      </c>
      <c r="C99" s="105">
        <f>compopeinc!AQ91</f>
        <v>3.1161956489086151E-2</v>
      </c>
      <c r="D99" s="105">
        <f>compopeinc!AR91</f>
        <v>1.3784769951598719E-2</v>
      </c>
      <c r="E99" s="105">
        <f>compopeinc!AS91</f>
        <v>4.8172455281019211E-3</v>
      </c>
      <c r="F99" s="105">
        <f>compopeinc!AT91</f>
        <v>1.4026873745024204E-2</v>
      </c>
      <c r="G99" s="105">
        <f>compopeinc!AU91</f>
        <v>1.0596190462820232E-2</v>
      </c>
      <c r="H99" s="105">
        <f>compopeinc!AV91</f>
        <v>3.2118775766008321E-2</v>
      </c>
      <c r="I99" s="183">
        <f>compopeinc!AW91</f>
        <v>1.6058770240619059E-2</v>
      </c>
      <c r="J99" s="106">
        <f>compopeinc!AX91</f>
        <v>6.7885681986808777E-2</v>
      </c>
      <c r="K99" s="105">
        <f>compopeinc!AY91</f>
        <v>2.204631082713604E-2</v>
      </c>
      <c r="L99" s="105">
        <f>compopeinc!AZ91</f>
        <v>9.0426281858526636E-3</v>
      </c>
      <c r="M99" s="105">
        <f>compopeinc!BA91</f>
        <v>2.192721061874181E-3</v>
      </c>
      <c r="N99" s="105">
        <f>compopeinc!BB91</f>
        <v>8.809470571577549E-3</v>
      </c>
      <c r="O99" s="105">
        <f>compopeinc!BC91</f>
        <v>3.7492522678803653E-3</v>
      </c>
      <c r="P99" s="105">
        <f>compopeinc!BD91</f>
        <v>1.5040065313227812E-2</v>
      </c>
      <c r="Q99" s="183">
        <f>compopeinc!BE91</f>
        <v>7.0052363967948016E-3</v>
      </c>
      <c r="R99" s="106">
        <f>compopeinc!BF91</f>
        <v>2.9634511098265648E-2</v>
      </c>
      <c r="S99" s="105">
        <f>compopeinc!BG91</f>
        <v>1.254009734839201E-2</v>
      </c>
      <c r="T99" s="105">
        <f>compopeinc!BH91</f>
        <v>4.2392493110128271E-3</v>
      </c>
      <c r="U99" s="105">
        <f>compopeinc!BI91</f>
        <v>6.1470991931855679E-4</v>
      </c>
      <c r="V99" s="105">
        <f>compopeinc!BJ91</f>
        <v>4.6056117862462997E-3</v>
      </c>
      <c r="W99" s="105">
        <f>compopeinc!BK91</f>
        <v>8.1816457532113418E-4</v>
      </c>
      <c r="X99" s="105">
        <f>compopeinc!BL91</f>
        <v>4.9711969323939205E-3</v>
      </c>
      <c r="Y99" s="134">
        <f>compopeinc!BM91</f>
        <v>1.8454817735514572E-3</v>
      </c>
      <c r="AA99" s="212"/>
      <c r="AB99" s="599">
        <f t="shared" si="3"/>
        <v>-5.6170392781496048E-9</v>
      </c>
      <c r="AC99" s="599">
        <f t="shared" si="4"/>
        <v>-2.6375346351414919E-9</v>
      </c>
      <c r="AD99" s="599">
        <f t="shared" si="5"/>
        <v>-5.4797055781818926E-10</v>
      </c>
    </row>
    <row r="100" spans="1:30" x14ac:dyDescent="0.2">
      <c r="A100" s="107">
        <v>2003</v>
      </c>
      <c r="B100" s="106">
        <f>compopeinc!AP92</f>
        <v>0.12485674023628235</v>
      </c>
      <c r="C100" s="105">
        <f>compopeinc!AQ92</f>
        <v>3.3700704574584961E-2</v>
      </c>
      <c r="D100" s="105">
        <f>compopeinc!AR92</f>
        <v>1.3264301436720416E-2</v>
      </c>
      <c r="E100" s="105">
        <f>compopeinc!AS92</f>
        <v>4.8059949185699224E-3</v>
      </c>
      <c r="F100" s="105">
        <f>compopeinc!AT92</f>
        <v>1.4673859812319279E-2</v>
      </c>
      <c r="G100" s="105">
        <f>compopeinc!AU92</f>
        <v>1.0650777199771255E-2</v>
      </c>
      <c r="H100" s="105">
        <f>compopeinc!AV92</f>
        <v>3.1746997108305718E-2</v>
      </c>
      <c r="I100" s="183">
        <f>compopeinc!AW92</f>
        <v>1.6014104167376732E-2</v>
      </c>
      <c r="J100" s="106">
        <f>compopeinc!AX92</f>
        <v>6.9981962442398071E-2</v>
      </c>
      <c r="K100" s="105">
        <f>compopeinc!AY92</f>
        <v>2.4049542844295502E-2</v>
      </c>
      <c r="L100" s="105">
        <f>compopeinc!AZ92</f>
        <v>8.7978770279732998E-3</v>
      </c>
      <c r="M100" s="105">
        <f>compopeinc!BA92</f>
        <v>2.0068970043212175E-3</v>
      </c>
      <c r="N100" s="105">
        <f>compopeinc!BB92</f>
        <v>9.6197957172989845E-3</v>
      </c>
      <c r="O100" s="105">
        <f>compopeinc!BC92</f>
        <v>3.6126903141848743E-3</v>
      </c>
      <c r="P100" s="105">
        <f>compopeinc!BD92</f>
        <v>1.4709097382494823E-2</v>
      </c>
      <c r="Q100" s="183">
        <f>compopeinc!BE92</f>
        <v>7.1860621772952228E-3</v>
      </c>
      <c r="R100" s="106">
        <f>compopeinc!BF92</f>
        <v>3.1487219035625458E-2</v>
      </c>
      <c r="S100" s="105">
        <f>compopeinc!BG92</f>
        <v>1.4021088369190693E-2</v>
      </c>
      <c r="T100" s="105">
        <f>compopeinc!BH92</f>
        <v>4.2519432217886788E-3</v>
      </c>
      <c r="U100" s="105">
        <f>compopeinc!BI92</f>
        <v>5.1586922199930996E-4</v>
      </c>
      <c r="V100" s="105">
        <f>compopeinc!BJ92</f>
        <v>5.0131678581237793E-3</v>
      </c>
      <c r="W100" s="105">
        <f>compopeinc!BK92</f>
        <v>9.0197370445821434E-4</v>
      </c>
      <c r="X100" s="105">
        <f>compopeinc!BL92</f>
        <v>4.9985052487440864E-3</v>
      </c>
      <c r="Y100" s="134">
        <f>compopeinc!BM92</f>
        <v>1.7846703135605908E-3</v>
      </c>
      <c r="AA100" s="212"/>
      <c r="AB100" s="599">
        <f t="shared" si="3"/>
        <v>1.0186340659856796E-9</v>
      </c>
      <c r="AC100" s="599">
        <f t="shared" si="4"/>
        <v>-2.5465851649641991E-11</v>
      </c>
      <c r="AD100" s="599">
        <f t="shared" si="5"/>
        <v>1.0977601050399244E-9</v>
      </c>
    </row>
    <row r="101" spans="1:30" x14ac:dyDescent="0.2">
      <c r="A101" s="107">
        <v>2004</v>
      </c>
      <c r="B101" s="106">
        <f>compopeinc!AP93</f>
        <v>0.13092899322509766</v>
      </c>
      <c r="C101" s="105">
        <f>compopeinc!AQ93</f>
        <v>3.8001056760549545E-2</v>
      </c>
      <c r="D101" s="105">
        <f>compopeinc!AR93</f>
        <v>1.2137169542256743E-2</v>
      </c>
      <c r="E101" s="105">
        <f>compopeinc!AS93</f>
        <v>4.5582740567624569E-3</v>
      </c>
      <c r="F101" s="105">
        <f>compopeinc!AT93</f>
        <v>1.4408990740776062E-2</v>
      </c>
      <c r="G101" s="105">
        <f>compopeinc!AU93</f>
        <v>1.1170374054927379E-2</v>
      </c>
      <c r="H101" s="105">
        <f>compopeinc!AV93</f>
        <v>3.4651645395900404E-2</v>
      </c>
      <c r="I101" s="183">
        <f>compopeinc!AW93</f>
        <v>1.6001481859017813E-2</v>
      </c>
      <c r="J101" s="106">
        <f>compopeinc!AX93</f>
        <v>7.402503490447998E-2</v>
      </c>
      <c r="K101" s="105">
        <f>compopeinc!AY93</f>
        <v>2.6855479925870895E-2</v>
      </c>
      <c r="L101" s="105">
        <f>compopeinc!AZ93</f>
        <v>8.2032317586708814E-3</v>
      </c>
      <c r="M101" s="105">
        <f>compopeinc!BA93</f>
        <v>1.9124893588013947E-3</v>
      </c>
      <c r="N101" s="105">
        <f>compopeinc!BB93</f>
        <v>8.9068077504634857E-3</v>
      </c>
      <c r="O101" s="105">
        <f>compopeinc!BC93</f>
        <v>3.8482907693833113E-3</v>
      </c>
      <c r="P101" s="105">
        <f>compopeinc!BD93</f>
        <v>1.7237354858004518E-2</v>
      </c>
      <c r="Q101" s="183">
        <f>compopeinc!BE93</f>
        <v>7.0613846742370798E-3</v>
      </c>
      <c r="R101" s="106">
        <f>compopeinc!BF93</f>
        <v>3.2823938876390457E-2</v>
      </c>
      <c r="S101" s="105">
        <f>compopeinc!BG93</f>
        <v>1.4602688141167164E-2</v>
      </c>
      <c r="T101" s="105">
        <f>compopeinc!BH93</f>
        <v>4.0363027987950773E-3</v>
      </c>
      <c r="U101" s="105">
        <f>compopeinc!BI93</f>
        <v>4.7791058022994548E-4</v>
      </c>
      <c r="V101" s="105">
        <f>compopeinc!BJ93</f>
        <v>4.5613506808876991E-3</v>
      </c>
      <c r="W101" s="105">
        <f>compopeinc!BK93</f>
        <v>1.0773241374408826E-3</v>
      </c>
      <c r="X101" s="105">
        <f>compopeinc!BL93</f>
        <v>6.3509967222722475E-3</v>
      </c>
      <c r="Y101" s="134">
        <f>compopeinc!BM93</f>
        <v>1.717366983843386E-3</v>
      </c>
      <c r="AA101" s="212"/>
      <c r="AB101" s="599">
        <f t="shared" si="3"/>
        <v>8.149072527885437E-10</v>
      </c>
      <c r="AC101" s="599">
        <f t="shared" si="4"/>
        <v>-4.1909515857696533E-9</v>
      </c>
      <c r="AD101" s="599">
        <f t="shared" si="5"/>
        <v>-1.1682459444273263E-9</v>
      </c>
    </row>
    <row r="102" spans="1:30" x14ac:dyDescent="0.2">
      <c r="A102" s="107">
        <v>2005</v>
      </c>
      <c r="B102" s="106">
        <f>compopeinc!AP94</f>
        <v>0.13842612504959106</v>
      </c>
      <c r="C102" s="105">
        <f>compopeinc!AQ94</f>
        <v>4.0723033249378204E-2</v>
      </c>
      <c r="D102" s="105">
        <f>compopeinc!AR94</f>
        <v>1.5527759227552451E-2</v>
      </c>
      <c r="E102" s="105">
        <f>compopeinc!AS94</f>
        <v>4.2710767593234777E-3</v>
      </c>
      <c r="F102" s="105">
        <f>compopeinc!AT94</f>
        <v>1.4245518483221531E-2</v>
      </c>
      <c r="G102" s="105">
        <f>compopeinc!AU94</f>
        <v>1.231815037317574E-2</v>
      </c>
      <c r="H102" s="105">
        <f>compopeinc!AV94</f>
        <v>3.6627030739303131E-2</v>
      </c>
      <c r="I102" s="183">
        <f>compopeinc!AW94</f>
        <v>1.471355285614411E-2</v>
      </c>
      <c r="J102" s="106">
        <f>compopeinc!AX94</f>
        <v>7.93619304895401E-2</v>
      </c>
      <c r="K102" s="105">
        <f>compopeinc!AY94</f>
        <v>2.8108218684792519E-2</v>
      </c>
      <c r="L102" s="105">
        <f>compopeinc!AZ94</f>
        <v>1.0586828917439561E-2</v>
      </c>
      <c r="M102" s="105">
        <f>compopeinc!BA94</f>
        <v>1.7210660153068602E-3</v>
      </c>
      <c r="N102" s="105">
        <f>compopeinc!BB94</f>
        <v>9.1771911829710007E-3</v>
      </c>
      <c r="O102" s="105">
        <f>compopeinc!BC94</f>
        <v>4.5800865045748651E-3</v>
      </c>
      <c r="P102" s="105">
        <f>compopeinc!BD94</f>
        <v>1.8506415069737152E-2</v>
      </c>
      <c r="Q102" s="183">
        <f>compopeinc!BE94</f>
        <v>6.6821213716821218E-3</v>
      </c>
      <c r="R102" s="106">
        <f>compopeinc!BF94</f>
        <v>3.4559130668640137E-2</v>
      </c>
      <c r="S102" s="105">
        <f>compopeinc!BG94</f>
        <v>1.4330416917800903E-2</v>
      </c>
      <c r="T102" s="105">
        <f>compopeinc!BH94</f>
        <v>5.3577264040995942E-3</v>
      </c>
      <c r="U102" s="105">
        <f>compopeinc!BI94</f>
        <v>4.4081527448724955E-4</v>
      </c>
      <c r="V102" s="105">
        <f>compopeinc!BJ94</f>
        <v>4.9964739009737968E-3</v>
      </c>
      <c r="W102" s="105">
        <f>compopeinc!BK94</f>
        <v>1.1601785590755753E-3</v>
      </c>
      <c r="X102" s="105">
        <f>compopeinc!BL94</f>
        <v>6.5548908222835605E-3</v>
      </c>
      <c r="Y102" s="134">
        <f>compopeinc!BM94</f>
        <v>1.7186299174655132E-3</v>
      </c>
      <c r="AA102" s="212"/>
      <c r="AB102" s="599">
        <f t="shared" si="3"/>
        <v>3.3614924177527428E-9</v>
      </c>
      <c r="AC102" s="599">
        <f t="shared" si="4"/>
        <v>2.7430360205471516E-9</v>
      </c>
      <c r="AD102" s="599">
        <f t="shared" si="5"/>
        <v>-1.1275460565229878E-9</v>
      </c>
    </row>
    <row r="103" spans="1:30" x14ac:dyDescent="0.2">
      <c r="A103" s="107">
        <v>2006</v>
      </c>
      <c r="B103" s="106">
        <f>compopeinc!AP95</f>
        <v>0.14387547969818115</v>
      </c>
      <c r="C103" s="105">
        <f>compopeinc!AQ95</f>
        <v>4.4815201312303543E-2</v>
      </c>
      <c r="D103" s="105">
        <f>compopeinc!AR95</f>
        <v>1.6091534795123152E-2</v>
      </c>
      <c r="E103" s="105">
        <f>compopeinc!AS95</f>
        <v>3.9973268285393715E-3</v>
      </c>
      <c r="F103" s="105">
        <f>compopeinc!AT95</f>
        <v>1.4826315455138683E-2</v>
      </c>
      <c r="G103" s="105">
        <f>compopeinc!AU95</f>
        <v>1.207447680644691E-2</v>
      </c>
      <c r="H103" s="105">
        <f>compopeinc!AV95</f>
        <v>3.6854359347493128E-2</v>
      </c>
      <c r="I103" s="183">
        <f>compopeinc!AW95</f>
        <v>1.5216270202650952E-2</v>
      </c>
      <c r="J103" s="106">
        <f>compopeinc!AX95</f>
        <v>8.2928843796253204E-2</v>
      </c>
      <c r="K103" s="105">
        <f>compopeinc!AY95</f>
        <v>3.049783781170845E-2</v>
      </c>
      <c r="L103" s="105">
        <f>compopeinc!AZ95</f>
        <v>1.0906250052357791E-2</v>
      </c>
      <c r="M103" s="105">
        <f>compopeinc!BA95</f>
        <v>1.6101023647934198E-3</v>
      </c>
      <c r="N103" s="105">
        <f>compopeinc!BB95</f>
        <v>9.8126493394374847E-3</v>
      </c>
      <c r="O103" s="105">
        <f>compopeinc!BC95</f>
        <v>4.4220660929568112E-3</v>
      </c>
      <c r="P103" s="105">
        <f>compopeinc!BD95</f>
        <v>1.8150871549481428E-2</v>
      </c>
      <c r="Q103" s="183">
        <f>compopeinc!BE95</f>
        <v>7.5290665964317547E-3</v>
      </c>
      <c r="R103" s="106">
        <f>compopeinc!BF95</f>
        <v>3.6075856536626816E-2</v>
      </c>
      <c r="S103" s="105">
        <f>compopeinc!BG95</f>
        <v>1.5004944987595081E-2</v>
      </c>
      <c r="T103" s="105">
        <f>compopeinc!BH95</f>
        <v>5.4089060699880065E-3</v>
      </c>
      <c r="U103" s="105">
        <f>compopeinc!BI95</f>
        <v>2.786333643598482E-4</v>
      </c>
      <c r="V103" s="105">
        <f>compopeinc!BJ95</f>
        <v>5.5363355204463005E-3</v>
      </c>
      <c r="W103" s="105">
        <f>compopeinc!BK95</f>
        <v>1.1951824926654808E-3</v>
      </c>
      <c r="X103" s="105">
        <f>compopeinc!BL95</f>
        <v>6.3088156472317063E-3</v>
      </c>
      <c r="Y103" s="134">
        <f>compopeinc!BM95</f>
        <v>2.3430397762909411E-3</v>
      </c>
      <c r="AA103" s="212"/>
      <c r="AB103" s="599">
        <f t="shared" si="3"/>
        <v>-5.0495145842432976E-9</v>
      </c>
      <c r="AC103" s="599">
        <f t="shared" si="4"/>
        <v>-1.0913936421275139E-11</v>
      </c>
      <c r="AD103" s="599">
        <f t="shared" si="5"/>
        <v>-1.3219505490269512E-9</v>
      </c>
    </row>
    <row r="104" spans="1:30" x14ac:dyDescent="0.2">
      <c r="A104" s="107">
        <v>2007</v>
      </c>
      <c r="B104" s="106">
        <f>compopeinc!AP96</f>
        <v>0.14540582895278931</v>
      </c>
      <c r="C104" s="105">
        <f>compopeinc!AQ96</f>
        <v>4.4109459966421127E-2</v>
      </c>
      <c r="D104" s="105">
        <f>compopeinc!AR96</f>
        <v>1.7826665702159517E-2</v>
      </c>
      <c r="E104" s="105">
        <f>compopeinc!AS96</f>
        <v>3.6806801799684763E-3</v>
      </c>
      <c r="F104" s="105">
        <f>compopeinc!AT96</f>
        <v>1.4836047776043415E-2</v>
      </c>
      <c r="G104" s="105">
        <f>compopeinc!AU96</f>
        <v>1.12682722392492E-2</v>
      </c>
      <c r="H104" s="105">
        <f>compopeinc!AV96</f>
        <v>4.0339397895301693E-2</v>
      </c>
      <c r="I104" s="183">
        <f>compopeinc!AW96</f>
        <v>1.3345311232690699E-2</v>
      </c>
      <c r="J104" s="106">
        <f>compopeinc!AX96</f>
        <v>8.4781751036643982E-2</v>
      </c>
      <c r="K104" s="105">
        <f>compopeinc!AY96</f>
        <v>3.0472254380583763E-2</v>
      </c>
      <c r="L104" s="105">
        <f>compopeinc!AZ96</f>
        <v>1.2138784801209113E-2</v>
      </c>
      <c r="M104" s="105">
        <f>compopeinc!BA96</f>
        <v>1.4298758469521999E-3</v>
      </c>
      <c r="N104" s="105">
        <f>compopeinc!BB96</f>
        <v>9.9160680547356606E-3</v>
      </c>
      <c r="O104" s="105">
        <f>compopeinc!BC96</f>
        <v>4.0733639907557517E-3</v>
      </c>
      <c r="P104" s="105">
        <f>compopeinc!BD96</f>
        <v>2.0660123743691115E-2</v>
      </c>
      <c r="Q104" s="183">
        <f>compopeinc!BE96</f>
        <v>6.0912792837558268E-3</v>
      </c>
      <c r="R104" s="106">
        <f>compopeinc!BF96</f>
        <v>3.8588013499975204E-2</v>
      </c>
      <c r="S104" s="105">
        <f>compopeinc!BG96</f>
        <v>1.5740619972348213E-2</v>
      </c>
      <c r="T104" s="105">
        <f>compopeinc!BH96</f>
        <v>6.2673392483247881E-3</v>
      </c>
      <c r="U104" s="105">
        <f>compopeinc!BI96</f>
        <v>1.6524901730008423E-4</v>
      </c>
      <c r="V104" s="105">
        <f>compopeinc!BJ96</f>
        <v>5.9370421804487705E-3</v>
      </c>
      <c r="W104" s="105">
        <f>compopeinc!BK96</f>
        <v>1.1778929620049894E-3</v>
      </c>
      <c r="X104" s="105">
        <f>compopeinc!BL96</f>
        <v>7.6518969802249672E-3</v>
      </c>
      <c r="Y104" s="134">
        <f>compopeinc!BM96</f>
        <v>1.6479728435102397E-3</v>
      </c>
      <c r="AA104" s="212"/>
      <c r="AB104" s="599">
        <f t="shared" si="3"/>
        <v>-6.0390448197722435E-9</v>
      </c>
      <c r="AC104" s="599">
        <f t="shared" si="4"/>
        <v>9.3496055342257023E-10</v>
      </c>
      <c r="AD104" s="599">
        <f t="shared" si="5"/>
        <v>2.9581315175164491E-10</v>
      </c>
    </row>
    <row r="105" spans="1:30" x14ac:dyDescent="0.2">
      <c r="A105" s="107">
        <v>2008</v>
      </c>
      <c r="B105" s="106">
        <f>compopeinc!AP97</f>
        <v>0.14191116392612457</v>
      </c>
      <c r="C105" s="105">
        <f>compopeinc!AQ97</f>
        <v>3.9872396737337112E-2</v>
      </c>
      <c r="D105" s="105">
        <f>compopeinc!AR97</f>
        <v>1.8026023986749351E-2</v>
      </c>
      <c r="E105" s="105">
        <f>compopeinc!AS97</f>
        <v>4.6808994375169277E-3</v>
      </c>
      <c r="F105" s="105">
        <f>compopeinc!AT97</f>
        <v>1.6557890921831131E-2</v>
      </c>
      <c r="G105" s="105">
        <f>compopeinc!AU97</f>
        <v>1.1483733309432864E-2</v>
      </c>
      <c r="H105" s="105">
        <f>compopeinc!AV97</f>
        <v>3.8062625655958165E-2</v>
      </c>
      <c r="I105" s="183">
        <f>compopeinc!AW97</f>
        <v>1.3227599115988503E-2</v>
      </c>
      <c r="J105" s="106">
        <f>compopeinc!AX97</f>
        <v>8.3230547606945038E-2</v>
      </c>
      <c r="K105" s="105">
        <f>compopeinc!AY97</f>
        <v>2.8101732954382896E-2</v>
      </c>
      <c r="L105" s="105">
        <f>compopeinc!AZ97</f>
        <v>1.2347170177235967E-2</v>
      </c>
      <c r="M105" s="105">
        <f>compopeinc!BA97</f>
        <v>2.0408503478392959E-3</v>
      </c>
      <c r="N105" s="105">
        <f>compopeinc!BB97</f>
        <v>1.1670338921248913E-2</v>
      </c>
      <c r="O105" s="105">
        <f>compopeinc!BC97</f>
        <v>3.8948236615397036E-3</v>
      </c>
      <c r="P105" s="105">
        <f>compopeinc!BD97</f>
        <v>1.8786522094466549E-2</v>
      </c>
      <c r="Q105" s="183">
        <f>compopeinc!BE97</f>
        <v>6.389110756266107E-3</v>
      </c>
      <c r="R105" s="106">
        <f>compopeinc!BF97</f>
        <v>3.8774006068706512E-2</v>
      </c>
      <c r="S105" s="105">
        <f>compopeinc!BG97</f>
        <v>1.5003719367086887E-2</v>
      </c>
      <c r="T105" s="105">
        <f>compopeinc!BH97</f>
        <v>6.4770853446134424E-3</v>
      </c>
      <c r="U105" s="105">
        <f>compopeinc!BI97</f>
        <v>4.1676900582388043E-4</v>
      </c>
      <c r="V105" s="105">
        <f>compopeinc!BJ97</f>
        <v>7.4056298471987247E-3</v>
      </c>
      <c r="W105" s="105">
        <f>compopeinc!BK97</f>
        <v>1.0555832559475675E-3</v>
      </c>
      <c r="X105" s="105">
        <f>compopeinc!BL97</f>
        <v>6.7272672553752126E-3</v>
      </c>
      <c r="Y105" s="134">
        <f>compopeinc!BM97</f>
        <v>1.6879532755030744E-3</v>
      </c>
      <c r="AA105" s="212"/>
      <c r="AB105" s="599">
        <f t="shared" si="3"/>
        <v>-5.2386894822120667E-9</v>
      </c>
      <c r="AC105" s="599">
        <f t="shared" si="4"/>
        <v>-1.3060343917459249E-9</v>
      </c>
      <c r="AD105" s="599">
        <f t="shared" si="5"/>
        <v>-1.2828422837896092E-9</v>
      </c>
    </row>
    <row r="106" spans="1:30" x14ac:dyDescent="0.2">
      <c r="A106" s="110">
        <v>2009</v>
      </c>
      <c r="B106" s="109">
        <f>compopeinc!AP98</f>
        <v>0.12951529026031494</v>
      </c>
      <c r="C106" s="108">
        <f>compopeinc!AQ98</f>
        <v>3.6773279309272766E-2</v>
      </c>
      <c r="D106" s="108">
        <f>compopeinc!AR98</f>
        <v>1.5709054045146331E-2</v>
      </c>
      <c r="E106" s="108">
        <f>compopeinc!AS98</f>
        <v>5.5605049710720778E-3</v>
      </c>
      <c r="F106" s="108">
        <f>compopeinc!AT98</f>
        <v>1.6022002324461937E-2</v>
      </c>
      <c r="G106" s="108">
        <f>compopeinc!AU98</f>
        <v>9.9871013662777841E-3</v>
      </c>
      <c r="H106" s="108">
        <f>compopeinc!AV98</f>
        <v>3.2139907114912318E-2</v>
      </c>
      <c r="I106" s="184">
        <f>compopeinc!AW98</f>
        <v>1.332344395224328E-2</v>
      </c>
      <c r="J106" s="109">
        <f>compopeinc!AX98</f>
        <v>7.3983073234558105E-2</v>
      </c>
      <c r="K106" s="108">
        <f>compopeinc!AY98</f>
        <v>2.5276588276028633E-2</v>
      </c>
      <c r="L106" s="108">
        <f>compopeinc!AZ98</f>
        <v>1.0834925127710449E-2</v>
      </c>
      <c r="M106" s="108">
        <f>compopeinc!BA98</f>
        <v>2.528374781832099E-3</v>
      </c>
      <c r="N106" s="108">
        <f>compopeinc!BB98</f>
        <v>1.0974016040563583E-2</v>
      </c>
      <c r="O106" s="108">
        <f>compopeinc!BC98</f>
        <v>3.1676266808062792E-3</v>
      </c>
      <c r="P106" s="108">
        <f>compopeinc!BD98</f>
        <v>1.4847189865935173E-2</v>
      </c>
      <c r="Q106" s="184">
        <f>compopeinc!BE98</f>
        <v>6.3543495112810761E-3</v>
      </c>
      <c r="R106" s="109">
        <f>compopeinc!BF98</f>
        <v>3.3323470503091812E-2</v>
      </c>
      <c r="S106" s="108">
        <f>compopeinc!BG98</f>
        <v>1.2953221797943115E-2</v>
      </c>
      <c r="T106" s="108">
        <f>compopeinc!BH98</f>
        <v>5.6402905065624509E-3</v>
      </c>
      <c r="U106" s="108">
        <f>compopeinc!BI98</f>
        <v>6.9123459979891777E-4</v>
      </c>
      <c r="V106" s="108">
        <f>compopeinc!BJ98</f>
        <v>6.7260526120662689E-3</v>
      </c>
      <c r="W106" s="108">
        <f>compopeinc!BK98</f>
        <v>8.7179429829120636E-4</v>
      </c>
      <c r="X106" s="108">
        <f>compopeinc!BL98</f>
        <v>4.7179901428805225E-3</v>
      </c>
      <c r="Y106" s="138">
        <f>compopeinc!BM98</f>
        <v>1.7228856396926074E-3</v>
      </c>
      <c r="AA106" s="212"/>
      <c r="AB106" s="599">
        <f t="shared" si="3"/>
        <v>-2.8230715543031693E-9</v>
      </c>
      <c r="AC106" s="599">
        <f t="shared" si="4"/>
        <v>2.9504008125513792E-9</v>
      </c>
      <c r="AD106" s="599">
        <f t="shared" si="5"/>
        <v>9.0585672296583652E-10</v>
      </c>
    </row>
    <row r="107" spans="1:30" x14ac:dyDescent="0.2">
      <c r="A107" s="107">
        <v>2010</v>
      </c>
      <c r="B107" s="106">
        <f>compopeinc!AP99</f>
        <v>0.13860532641410828</v>
      </c>
      <c r="C107" s="105">
        <f>compopeinc!AQ99</f>
        <v>4.2656101286411285E-2</v>
      </c>
      <c r="D107" s="105">
        <f>compopeinc!AR99</f>
        <v>1.5306701534427702E-2</v>
      </c>
      <c r="E107" s="105">
        <f>compopeinc!AS99</f>
        <v>5.3898615296930075E-3</v>
      </c>
      <c r="F107" s="105">
        <f>compopeinc!AT99</f>
        <v>1.6199985519051552E-2</v>
      </c>
      <c r="G107" s="105">
        <f>compopeinc!AU99</f>
        <v>1.1777246952988207E-2</v>
      </c>
      <c r="H107" s="105">
        <f>compopeinc!AV99</f>
        <v>3.267771041847891E-2</v>
      </c>
      <c r="I107" s="183">
        <f>compopeinc!AW99</f>
        <v>1.4597718707396326E-2</v>
      </c>
      <c r="J107" s="106">
        <f>compopeinc!AX99</f>
        <v>7.9573623836040497E-2</v>
      </c>
      <c r="K107" s="105">
        <f>compopeinc!AY99</f>
        <v>2.9567647725343704E-2</v>
      </c>
      <c r="L107" s="105">
        <f>compopeinc!AZ99</f>
        <v>1.0808963696035789E-2</v>
      </c>
      <c r="M107" s="105">
        <f>compopeinc!BA99</f>
        <v>2.3036360507830977E-3</v>
      </c>
      <c r="N107" s="105">
        <f>compopeinc!BB99</f>
        <v>1.0891588404774666E-2</v>
      </c>
      <c r="O107" s="105">
        <f>compopeinc!BC99</f>
        <v>3.9484198787249625E-3</v>
      </c>
      <c r="P107" s="105">
        <f>compopeinc!BD99</f>
        <v>1.5137657797156843E-2</v>
      </c>
      <c r="Q107" s="183">
        <f>compopeinc!BE99</f>
        <v>6.9157114655645476E-3</v>
      </c>
      <c r="R107" s="106">
        <f>compopeinc!BF99</f>
        <v>3.4697994589805603E-2</v>
      </c>
      <c r="S107" s="105">
        <f>compopeinc!BG99</f>
        <v>1.4309908263385296E-2</v>
      </c>
      <c r="T107" s="105">
        <f>compopeinc!BH99</f>
        <v>5.8723558136080101E-3</v>
      </c>
      <c r="U107" s="105">
        <f>compopeinc!BI99</f>
        <v>5.4602479212917387E-4</v>
      </c>
      <c r="V107" s="105">
        <f>compopeinc!BJ99</f>
        <v>6.539889145642519E-3</v>
      </c>
      <c r="W107" s="105">
        <f>compopeinc!BK99</f>
        <v>8.2472999929450452E-4</v>
      </c>
      <c r="X107" s="105">
        <f>compopeinc!BL99</f>
        <v>4.5686425380727282E-3</v>
      </c>
      <c r="Y107" s="134">
        <f>compopeinc!BM99</f>
        <v>2.0364452559415249E-3</v>
      </c>
      <c r="AA107" s="212"/>
      <c r="AB107" s="599">
        <f t="shared" si="3"/>
        <v>4.6566128730773926E-10</v>
      </c>
      <c r="AC107" s="599">
        <f t="shared" si="4"/>
        <v>-1.1823431123048067E-9</v>
      </c>
      <c r="AD107" s="599">
        <f t="shared" si="5"/>
        <v>-1.2182681530248374E-9</v>
      </c>
    </row>
    <row r="108" spans="1:30" x14ac:dyDescent="0.2">
      <c r="A108" s="107">
        <v>2011</v>
      </c>
      <c r="B108" s="106">
        <f>compopeinc!AP100</f>
        <v>0.14294277131557465</v>
      </c>
      <c r="C108" s="105">
        <f>compopeinc!AQ100</f>
        <v>4.4444900006055832E-2</v>
      </c>
      <c r="D108" s="105">
        <f>compopeinc!AR100</f>
        <v>1.4958964922698215E-2</v>
      </c>
      <c r="E108" s="105">
        <f>compopeinc!AS100</f>
        <v>7.0296842604875565E-3</v>
      </c>
      <c r="F108" s="105">
        <f>compopeinc!AT100</f>
        <v>1.7201416194438934E-2</v>
      </c>
      <c r="G108" s="105">
        <f>compopeinc!AU100</f>
        <v>1.1116295936517417E-2</v>
      </c>
      <c r="H108" s="105">
        <f>compopeinc!AV100</f>
        <v>3.2485707485516338E-2</v>
      </c>
      <c r="I108" s="183">
        <f>compopeinc!AW100</f>
        <v>1.570579660178277E-2</v>
      </c>
      <c r="J108" s="106">
        <f>compopeinc!AX100</f>
        <v>8.2697361707687378E-2</v>
      </c>
      <c r="K108" s="105">
        <f>compopeinc!AY100</f>
        <v>3.1873717904090881E-2</v>
      </c>
      <c r="L108" s="105">
        <f>compopeinc!AZ100</f>
        <v>1.0534036369790556E-2</v>
      </c>
      <c r="M108" s="105">
        <f>compopeinc!BA100</f>
        <v>3.3101909793913364E-3</v>
      </c>
      <c r="N108" s="105">
        <f>compopeinc!BB100</f>
        <v>1.1080504395067692E-2</v>
      </c>
      <c r="O108" s="105">
        <f>compopeinc!BC100</f>
        <v>3.5889082355424762E-3</v>
      </c>
      <c r="P108" s="105">
        <f>compopeinc!BD100</f>
        <v>1.4832959331616432E-2</v>
      </c>
      <c r="Q108" s="183">
        <f>compopeinc!BE100</f>
        <v>7.4770480901490436E-3</v>
      </c>
      <c r="R108" s="106">
        <f>compopeinc!BF100</f>
        <v>3.7617489695549011E-2</v>
      </c>
      <c r="S108" s="105">
        <f>compopeinc!BG100</f>
        <v>1.8264995887875557E-2</v>
      </c>
      <c r="T108" s="105">
        <f>compopeinc!BH100</f>
        <v>5.5445915418204095E-3</v>
      </c>
      <c r="U108" s="105">
        <f>compopeinc!BI100</f>
        <v>1.0786126949824393E-3</v>
      </c>
      <c r="V108" s="105">
        <f>compopeinc!BJ100</f>
        <v>5.9214113280177116E-3</v>
      </c>
      <c r="W108" s="105">
        <f>compopeinc!BK100</f>
        <v>4.8999983118847013E-4</v>
      </c>
      <c r="X108" s="105">
        <f>compopeinc!BL100</f>
        <v>4.2915875426904294E-3</v>
      </c>
      <c r="Y108" s="134">
        <f>compopeinc!BM100</f>
        <v>2.0262918726013978E-3</v>
      </c>
      <c r="AA108" s="212"/>
      <c r="AB108" s="599">
        <f t="shared" si="3"/>
        <v>5.9080775827169418E-9</v>
      </c>
      <c r="AC108" s="599">
        <f t="shared" si="4"/>
        <v>-3.5979610402137041E-9</v>
      </c>
      <c r="AD108" s="599">
        <f t="shared" si="5"/>
        <v>-1.0036274034064263E-9</v>
      </c>
    </row>
    <row r="109" spans="1:30" x14ac:dyDescent="0.2">
      <c r="A109" s="107">
        <v>2012</v>
      </c>
      <c r="B109" s="106">
        <f>compopeinc!AP101</f>
        <v>0.15245223045349121</v>
      </c>
      <c r="C109" s="105">
        <f>compopeinc!AQ101</f>
        <v>4.7283954918384552E-2</v>
      </c>
      <c r="D109" s="105">
        <f>compopeinc!AR101</f>
        <v>1.5993750901543535E-2</v>
      </c>
      <c r="E109" s="105">
        <f>compopeinc!AS101</f>
        <v>6.9195699179545045E-3</v>
      </c>
      <c r="F109" s="105">
        <f>compopeinc!AT101</f>
        <v>1.8930217251181602E-2</v>
      </c>
      <c r="G109" s="105">
        <f>compopeinc!AU101</f>
        <v>1.1796524515375495E-2</v>
      </c>
      <c r="H109" s="105">
        <f>compopeinc!AV101</f>
        <v>3.4754488377464324E-2</v>
      </c>
      <c r="I109" s="183">
        <f>compopeinc!AW101</f>
        <v>1.6773723538401217E-2</v>
      </c>
      <c r="J109" s="106">
        <f>compopeinc!AX101</f>
        <v>8.9371204376220703E-2</v>
      </c>
      <c r="K109" s="105">
        <f>compopeinc!AY101</f>
        <v>3.3223427832126617E-2</v>
      </c>
      <c r="L109" s="105">
        <f>compopeinc!AZ101</f>
        <v>1.1353315523592755E-2</v>
      </c>
      <c r="M109" s="105">
        <f>compopeinc!BA101</f>
        <v>3.2257639686577022E-3</v>
      </c>
      <c r="N109" s="105">
        <f>compopeinc!BB101</f>
        <v>1.2778475880622864E-2</v>
      </c>
      <c r="O109" s="105">
        <f>compopeinc!BC101</f>
        <v>4.2366145644336939E-3</v>
      </c>
      <c r="P109" s="105">
        <f>compopeinc!BD101</f>
        <v>1.6361869088677539E-2</v>
      </c>
      <c r="Q109" s="183">
        <f>compopeinc!BE101</f>
        <v>8.1917356845682115E-3</v>
      </c>
      <c r="R109" s="106">
        <f>compopeinc!BF101</f>
        <v>4.0576398372650146E-2</v>
      </c>
      <c r="S109" s="105">
        <f>compopeinc!BG101</f>
        <v>1.7404999583959579E-2</v>
      </c>
      <c r="T109" s="105">
        <f>compopeinc!BH101</f>
        <v>6.1495769282373658E-3</v>
      </c>
      <c r="U109" s="105">
        <f>compopeinc!BI101</f>
        <v>9.2422371380962431E-4</v>
      </c>
      <c r="V109" s="105">
        <f>compopeinc!BJ101</f>
        <v>7.3503311723470688E-3</v>
      </c>
      <c r="W109" s="105">
        <f>compopeinc!BK101</f>
        <v>8.9082654449157417E-4</v>
      </c>
      <c r="X109" s="105">
        <f>compopeinc!BL101</f>
        <v>5.3708354292554732E-3</v>
      </c>
      <c r="Y109" s="134">
        <f>compopeinc!BM101</f>
        <v>2.4856076730996415E-3</v>
      </c>
      <c r="AA109" s="212"/>
      <c r="AB109" s="599">
        <f t="shared" si="3"/>
        <v>1.0331859812140465E-9</v>
      </c>
      <c r="AC109" s="599">
        <f t="shared" si="4"/>
        <v>1.8335413187742233E-9</v>
      </c>
      <c r="AD109" s="599">
        <f t="shared" si="5"/>
        <v>-2.6725501811597496E-9</v>
      </c>
    </row>
    <row r="110" spans="1:30" x14ac:dyDescent="0.2">
      <c r="A110" s="107">
        <v>2013</v>
      </c>
      <c r="B110" s="106">
        <f>compopeinc!AP102</f>
        <v>0.14320212602615356</v>
      </c>
      <c r="C110" s="105">
        <f>compopeinc!AQ102</f>
        <v>4.3049685657024384E-2</v>
      </c>
      <c r="D110" s="105">
        <f>compopeinc!AR102</f>
        <v>1.4503719488857314E-2</v>
      </c>
      <c r="E110" s="105">
        <f>compopeinc!AS102</f>
        <v>8.2527572521939874E-3</v>
      </c>
      <c r="F110" s="105">
        <f>compopeinc!AT102</f>
        <v>1.8788130953907967E-2</v>
      </c>
      <c r="G110" s="105">
        <f>compopeinc!AU102</f>
        <v>9.0985148563049734E-3</v>
      </c>
      <c r="H110" s="105">
        <f>compopeinc!AV102</f>
        <v>3.28731683880054E-2</v>
      </c>
      <c r="I110" s="183">
        <f>compopeinc!AW102</f>
        <v>1.6636145500842428E-2</v>
      </c>
      <c r="J110" s="106">
        <f>compopeinc!AX102</f>
        <v>8.3280868828296661E-2</v>
      </c>
      <c r="K110" s="105">
        <f>compopeinc!AY102</f>
        <v>3.1005712226033211E-2</v>
      </c>
      <c r="L110" s="105">
        <f>compopeinc!AZ102</f>
        <v>1.0223941559161176E-2</v>
      </c>
      <c r="M110" s="105">
        <f>compopeinc!BA102</f>
        <v>3.790690447203815E-3</v>
      </c>
      <c r="N110" s="105">
        <f>compopeinc!BB102</f>
        <v>1.2025643140077591E-2</v>
      </c>
      <c r="O110" s="105">
        <f>compopeinc!BC102</f>
        <v>2.6461302186362445E-3</v>
      </c>
      <c r="P110" s="105">
        <f>compopeinc!BD102</f>
        <v>1.564778835621701E-2</v>
      </c>
      <c r="Q110" s="183">
        <f>compopeinc!BE102</f>
        <v>7.9409610492452831E-3</v>
      </c>
      <c r="R110" s="106">
        <f>compopeinc!BF102</f>
        <v>3.7888646125793457E-2</v>
      </c>
      <c r="S110" s="105">
        <f>compopeinc!BG102</f>
        <v>1.7603486776351929E-2</v>
      </c>
      <c r="T110" s="105">
        <f>compopeinc!BH102</f>
        <v>5.5360484413995437E-3</v>
      </c>
      <c r="U110" s="105">
        <f>compopeinc!BI102</f>
        <v>1.049356535077095E-3</v>
      </c>
      <c r="V110" s="105">
        <f>compopeinc!BJ102</f>
        <v>6.0207489877939224E-3</v>
      </c>
      <c r="W110" s="105">
        <f>compopeinc!BK102</f>
        <v>5.5696078925393522E-4</v>
      </c>
      <c r="X110" s="105">
        <f>compopeinc!BL102</f>
        <v>5.1588399470112083E-3</v>
      </c>
      <c r="Y110" s="134">
        <f>compopeinc!BM102</f>
        <v>1.9632050866001485E-3</v>
      </c>
      <c r="AA110" s="212"/>
      <c r="AB110" s="599">
        <f t="shared" si="3"/>
        <v>3.92901711165905E-9</v>
      </c>
      <c r="AC110" s="599">
        <f t="shared" si="4"/>
        <v>1.8317223293706775E-9</v>
      </c>
      <c r="AD110" s="599">
        <f t="shared" si="5"/>
        <v>-4.3769432522822171E-10</v>
      </c>
    </row>
    <row r="111" spans="1:30" x14ac:dyDescent="0.2">
      <c r="A111" s="107">
        <v>2014</v>
      </c>
      <c r="B111" s="106">
        <f>compopeinc!AP103</f>
        <v>0.14757989346981049</v>
      </c>
      <c r="C111" s="105">
        <f>compopeinc!AQ103</f>
        <v>4.6712607145309448E-2</v>
      </c>
      <c r="D111" s="105">
        <f>compopeinc!AR103</f>
        <v>1.4028812598553486E-2</v>
      </c>
      <c r="E111" s="105">
        <f>compopeinc!AS103</f>
        <v>9.4212349504232407E-3</v>
      </c>
      <c r="F111" s="105">
        <f>compopeinc!AT103</f>
        <v>1.8480436876416206E-2</v>
      </c>
      <c r="G111" s="105">
        <f>compopeinc!AU103</f>
        <v>9.8200785578228533E-3</v>
      </c>
      <c r="H111" s="105">
        <f>compopeinc!AV103</f>
        <v>3.3718247185677452E-2</v>
      </c>
      <c r="I111" s="183">
        <f>compopeinc!AW103</f>
        <v>1.5398470698639585E-2</v>
      </c>
      <c r="J111" s="106">
        <f>compopeinc!AX103</f>
        <v>8.5524074733257294E-2</v>
      </c>
      <c r="K111" s="105">
        <f>compopeinc!AY103</f>
        <v>3.2944411039352417E-2</v>
      </c>
      <c r="L111" s="105">
        <f>compopeinc!AZ103</f>
        <v>9.8355455229466315E-3</v>
      </c>
      <c r="M111" s="105">
        <f>compopeinc!BA103</f>
        <v>3.9663554634898901E-3</v>
      </c>
      <c r="N111" s="105">
        <f>compopeinc!BB103</f>
        <v>1.2235484085977077E-2</v>
      </c>
      <c r="O111" s="105">
        <f>compopeinc!BC103</f>
        <v>2.8117040637880564E-3</v>
      </c>
      <c r="P111" s="105">
        <f>compopeinc!BD103</f>
        <v>1.6280488041625307E-2</v>
      </c>
      <c r="Q111" s="183">
        <f>compopeinc!BE103</f>
        <v>7.4500824670075015E-3</v>
      </c>
      <c r="R111" s="106">
        <f>compopeinc!BF103</f>
        <v>3.8879789412021637E-2</v>
      </c>
      <c r="S111" s="105">
        <f>compopeinc!BG103</f>
        <v>1.8263153731822968E-2</v>
      </c>
      <c r="T111" s="105">
        <f>compopeinc!BH103</f>
        <v>5.2142075035135349E-3</v>
      </c>
      <c r="U111" s="105">
        <f>compopeinc!BI103</f>
        <v>9.9490667344070971E-4</v>
      </c>
      <c r="V111" s="105">
        <f>compopeinc!BJ103</f>
        <v>6.5368311479687691E-3</v>
      </c>
      <c r="W111" s="105">
        <f>compopeinc!BK103</f>
        <v>6.4197480969596654E-4</v>
      </c>
      <c r="X111" s="105">
        <f>compopeinc!BL103</f>
        <v>5.3871797775844948E-3</v>
      </c>
      <c r="Y111" s="134">
        <f>compopeinc!BM103</f>
        <v>1.8415362734468747E-3</v>
      </c>
      <c r="AA111" s="212"/>
      <c r="AB111" s="599">
        <f t="shared" ref="AB111:AB116" si="6">B111-SUM(C111:I111)</f>
        <v>5.4569682106375694E-9</v>
      </c>
      <c r="AC111" s="599">
        <f t="shared" ref="AC111:AC116" si="7">J111-SUM(K111:Q111)</f>
        <v>4.0490704122930765E-9</v>
      </c>
      <c r="AD111" s="599">
        <f t="shared" si="5"/>
        <v>-5.0545168051030487E-10</v>
      </c>
    </row>
    <row r="112" spans="1:30" x14ac:dyDescent="0.2">
      <c r="A112" s="107">
        <v>2015</v>
      </c>
      <c r="B112" s="106">
        <f>compopeinc!AP104</f>
        <v>0.14739415049552917</v>
      </c>
      <c r="C112" s="105">
        <f>compopeinc!AQ104</f>
        <v>4.7647878527641296E-2</v>
      </c>
      <c r="D112" s="105">
        <f>compopeinc!AR104</f>
        <v>1.4553433240507729E-2</v>
      </c>
      <c r="E112" s="105">
        <f>compopeinc!AS104</f>
        <v>1.1051603825762868E-2</v>
      </c>
      <c r="F112" s="105">
        <f>compopeinc!AT104</f>
        <v>1.6074353829026222E-2</v>
      </c>
      <c r="G112" s="105">
        <f>compopeinc!AU104</f>
        <v>9.3574772472493351E-3</v>
      </c>
      <c r="H112" s="105">
        <f>compopeinc!AV104</f>
        <v>3.4664688128351495E-2</v>
      </c>
      <c r="I112" s="183">
        <f>compopeinc!AW104</f>
        <v>1.4044719553247768E-2</v>
      </c>
      <c r="J112" s="106">
        <f>compopeinc!AX104</f>
        <v>8.5239522159099579E-2</v>
      </c>
      <c r="K112" s="105">
        <f>compopeinc!AY104</f>
        <v>3.3719994127750397E-2</v>
      </c>
      <c r="L112" s="105">
        <f>compopeinc!AZ104</f>
        <v>1.0212648507149424E-2</v>
      </c>
      <c r="M112" s="105">
        <f>compopeinc!BA104</f>
        <v>4.8497618990950286E-3</v>
      </c>
      <c r="N112" s="105">
        <f>compopeinc!BB104</f>
        <v>1.0187185369431973E-2</v>
      </c>
      <c r="O112" s="105">
        <f>compopeinc!BC104</f>
        <v>2.669070556294173E-3</v>
      </c>
      <c r="P112" s="105">
        <f>compopeinc!BD104</f>
        <v>1.6853080001584579E-2</v>
      </c>
      <c r="Q112" s="183">
        <f>compopeinc!BE104</f>
        <v>6.7477807300916418E-3</v>
      </c>
      <c r="R112" s="106">
        <f>compopeinc!BF104</f>
        <v>3.8603276014328003E-2</v>
      </c>
      <c r="S112" s="105">
        <f>compopeinc!BG104</f>
        <v>1.8987448886036873E-2</v>
      </c>
      <c r="T112" s="105">
        <f>compopeinc!BH104</f>
        <v>5.4658274814300967E-3</v>
      </c>
      <c r="U112" s="105">
        <f>compopeinc!BI104</f>
        <v>1.1513607169035822E-3</v>
      </c>
      <c r="V112" s="105">
        <f>compopeinc!BJ104</f>
        <v>4.8612980172038078E-3</v>
      </c>
      <c r="W112" s="105">
        <f>compopeinc!BK104</f>
        <v>6.3634580874349922E-4</v>
      </c>
      <c r="X112" s="105">
        <f>compopeinc!BL104</f>
        <v>5.8268536027406065E-3</v>
      </c>
      <c r="Y112" s="134">
        <f>compopeinc!BM104</f>
        <v>1.674141296860603E-3</v>
      </c>
      <c r="AA112" s="212"/>
      <c r="AB112" s="599">
        <f t="shared" si="6"/>
        <v>-3.8562575355172157E-9</v>
      </c>
      <c r="AC112" s="599">
        <f t="shared" si="7"/>
        <v>9.6770236268639565E-10</v>
      </c>
      <c r="AD112" s="599">
        <f t="shared" si="5"/>
        <v>2.0440893422346562E-10</v>
      </c>
    </row>
    <row r="113" spans="1:30" x14ac:dyDescent="0.2">
      <c r="A113" s="107">
        <v>2016</v>
      </c>
      <c r="B113" s="106">
        <f>compopeinc!AP105</f>
        <v>0.145212322473526</v>
      </c>
      <c r="C113" s="105">
        <f>compopeinc!AQ105</f>
        <v>4.7370694577693939E-2</v>
      </c>
      <c r="D113" s="105">
        <f>compopeinc!AR105</f>
        <v>1.4270048588514328E-2</v>
      </c>
      <c r="E113" s="105">
        <f>compopeinc!AS105</f>
        <v>1.1376523762010038E-2</v>
      </c>
      <c r="F113" s="105">
        <f>compopeinc!AT105</f>
        <v>1.5977896749973297E-2</v>
      </c>
      <c r="G113" s="105">
        <f>compopeinc!AU105</f>
        <v>9.3566477880813181E-3</v>
      </c>
      <c r="H113" s="105">
        <f>compopeinc!AV105</f>
        <v>3.3351543978637196E-2</v>
      </c>
      <c r="I113" s="183">
        <f>compopeinc!AW105</f>
        <v>1.3508960683980843E-2</v>
      </c>
      <c r="J113" s="106">
        <f>compopeinc!AX105</f>
        <v>8.3654679358005524E-2</v>
      </c>
      <c r="K113" s="105">
        <f>compopeinc!AY105</f>
        <v>3.3336114138364792E-2</v>
      </c>
      <c r="L113" s="105">
        <f>compopeinc!AZ105</f>
        <v>9.9934151676279726E-3</v>
      </c>
      <c r="M113" s="105">
        <f>compopeinc!BA105</f>
        <v>5.3192576742731035E-3</v>
      </c>
      <c r="N113" s="105">
        <f>compopeinc!BB105</f>
        <v>1.0164558887481689E-2</v>
      </c>
      <c r="O113" s="105">
        <f>compopeinc!BC105</f>
        <v>2.6343721547164023E-3</v>
      </c>
      <c r="P113" s="105">
        <f>compopeinc!BD105</f>
        <v>1.5513445428844964E-2</v>
      </c>
      <c r="Q113" s="183">
        <f>compopeinc!BE105</f>
        <v>6.6935183677892642E-3</v>
      </c>
      <c r="R113" s="106">
        <f>compopeinc!BF105</f>
        <v>3.7207011133432388E-2</v>
      </c>
      <c r="S113" s="105">
        <f>compopeinc!BG105</f>
        <v>1.8498899415135384E-2</v>
      </c>
      <c r="T113" s="105">
        <f>compopeinc!BH105</f>
        <v>5.4597748082869657E-3</v>
      </c>
      <c r="U113" s="105">
        <f>compopeinc!BI105</f>
        <v>1.3488716795109212E-3</v>
      </c>
      <c r="V113" s="105">
        <f>compopeinc!BJ105</f>
        <v>4.5592975802719593E-3</v>
      </c>
      <c r="W113" s="105">
        <f>compopeinc!BK105</f>
        <v>5.7678982557263225E-4</v>
      </c>
      <c r="X113" s="105">
        <f>compopeinc!BL105</f>
        <v>5.2002467995449185E-3</v>
      </c>
      <c r="Y113" s="134">
        <f>compopeinc!BM105</f>
        <v>1.5631306965546471E-3</v>
      </c>
      <c r="AA113" s="212"/>
      <c r="AB113" s="599">
        <f t="shared" si="6"/>
        <v>6.3446350395679474E-9</v>
      </c>
      <c r="AC113" s="599">
        <f t="shared" si="7"/>
        <v>-2.4610926629975438E-9</v>
      </c>
      <c r="AD113" s="599">
        <f t="shared" si="5"/>
        <v>3.2855495407657642E-10</v>
      </c>
    </row>
    <row r="114" spans="1:30" x14ac:dyDescent="0.2">
      <c r="A114" s="107">
        <v>2017</v>
      </c>
      <c r="B114" s="106">
        <f>compopeinc!AP106</f>
        <v>0.14750763773918152</v>
      </c>
      <c r="C114" s="105">
        <f>compopeinc!AQ106</f>
        <v>4.6209000051021576E-2</v>
      </c>
      <c r="D114" s="105">
        <f>compopeinc!AR106</f>
        <v>1.6087120209704153E-2</v>
      </c>
      <c r="E114" s="105">
        <f>compopeinc!AS106</f>
        <v>8.2706731045618653E-3</v>
      </c>
      <c r="F114" s="105">
        <f>compopeinc!AT106</f>
        <v>1.7674908041954041E-2</v>
      </c>
      <c r="G114" s="105">
        <f>compopeinc!AU106</f>
        <v>1.151280096382834E-2</v>
      </c>
      <c r="H114" s="105">
        <f>compopeinc!AV106</f>
        <v>3.4119026666972863E-2</v>
      </c>
      <c r="I114" s="183">
        <f>compopeinc!AW106</f>
        <v>1.3634110170882119E-2</v>
      </c>
      <c r="J114" s="106">
        <f>compopeinc!AX106</f>
        <v>8.5908383131027222E-2</v>
      </c>
      <c r="K114" s="105">
        <f>compopeinc!AY106</f>
        <v>3.1534895300865173E-2</v>
      </c>
      <c r="L114" s="105">
        <f>compopeinc!AZ106</f>
        <v>1.1525736432304257E-2</v>
      </c>
      <c r="M114" s="105">
        <f>compopeinc!BA106</f>
        <v>3.7754508084617555E-3</v>
      </c>
      <c r="N114" s="105">
        <f>compopeinc!BB106</f>
        <v>1.1837591417133808E-2</v>
      </c>
      <c r="O114" s="105">
        <f>compopeinc!BC106</f>
        <v>3.8095437193987891E-3</v>
      </c>
      <c r="P114" s="105">
        <f>compopeinc!BD106</f>
        <v>1.6594357755668764E-2</v>
      </c>
      <c r="Q114" s="183">
        <f>compopeinc!BE106</f>
        <v>6.8308074589070629E-3</v>
      </c>
      <c r="R114" s="106">
        <f>compopeinc!BF106</f>
        <v>4.0213525295257568E-2</v>
      </c>
      <c r="S114" s="105">
        <f>compopeinc!BG106</f>
        <v>1.7242176458239555E-2</v>
      </c>
      <c r="T114" s="105">
        <f>compopeinc!BH106</f>
        <v>6.4568937455078412E-3</v>
      </c>
      <c r="U114" s="105">
        <f>compopeinc!BI106</f>
        <v>1.1344771191943437E-3</v>
      </c>
      <c r="V114" s="105">
        <f>compopeinc!BJ106</f>
        <v>6.899083498865366E-3</v>
      </c>
      <c r="W114" s="105">
        <f>compopeinc!BK106</f>
        <v>7.9904578160494566E-4</v>
      </c>
      <c r="X114" s="105">
        <f>compopeinc!BL106</f>
        <v>5.6529299540100265E-3</v>
      </c>
      <c r="Y114" s="134">
        <f>compopeinc!BM106</f>
        <v>2.0289183526644838E-3</v>
      </c>
      <c r="AA114" s="212"/>
      <c r="AB114" s="599">
        <f t="shared" si="6"/>
        <v>-1.469743438065052E-9</v>
      </c>
      <c r="AC114" s="599">
        <f t="shared" si="7"/>
        <v>2.382876118645072E-10</v>
      </c>
      <c r="AD114" s="599">
        <f t="shared" si="5"/>
        <v>3.8517100620083511E-10</v>
      </c>
    </row>
    <row r="115" spans="1:30" x14ac:dyDescent="0.2">
      <c r="A115" s="107">
        <v>2018</v>
      </c>
      <c r="B115" s="106">
        <f>compopeinc!AP107</f>
        <v>0.14835532009601593</v>
      </c>
      <c r="C115" s="105">
        <f>compopeinc!AQ107</f>
        <v>4.8119071871042252E-2</v>
      </c>
      <c r="D115" s="105">
        <f>compopeinc!AR107</f>
        <v>1.5687062157667242E-2</v>
      </c>
      <c r="E115" s="105">
        <f>compopeinc!AS107</f>
        <v>7.7931007836014032E-3</v>
      </c>
      <c r="F115" s="105">
        <f>compopeinc!AT107</f>
        <v>1.8235212191939354E-2</v>
      </c>
      <c r="G115" s="105">
        <f>compopeinc!AU107</f>
        <v>1.1626459890976548E-2</v>
      </c>
      <c r="H115" s="105">
        <f>compopeinc!AV107</f>
        <v>3.3060713092321753E-2</v>
      </c>
      <c r="I115" s="183">
        <f>compopeinc!AW107</f>
        <v>1.3833699628254177E-2</v>
      </c>
      <c r="J115" s="106">
        <f>compopeinc!AX107</f>
        <v>8.6148247122764587E-2</v>
      </c>
      <c r="K115" s="105">
        <f>compopeinc!AY107</f>
        <v>3.3208057284355164E-2</v>
      </c>
      <c r="L115" s="105">
        <f>compopeinc!AZ107</f>
        <v>1.1233514527702937E-2</v>
      </c>
      <c r="M115" s="105">
        <f>compopeinc!BA107</f>
        <v>3.4979429910890758E-3</v>
      </c>
      <c r="N115" s="105">
        <f>compopeinc!BB107</f>
        <v>1.1901963502168655E-2</v>
      </c>
      <c r="O115" s="105">
        <f>compopeinc!BC107</f>
        <v>3.5201987193431705E-3</v>
      </c>
      <c r="P115" s="105">
        <f>compopeinc!BD107</f>
        <v>1.5881868276758498E-2</v>
      </c>
      <c r="Q115" s="183">
        <f>compopeinc!BE107</f>
        <v>6.9047060450404801E-3</v>
      </c>
      <c r="R115" s="106">
        <f>compopeinc!BF107</f>
        <v>4.001796618103981E-2</v>
      </c>
      <c r="S115" s="105">
        <f>compopeinc!BG107</f>
        <v>1.8278956413269043E-2</v>
      </c>
      <c r="T115" s="105">
        <f>compopeinc!BH107</f>
        <v>6.3600125697576004E-3</v>
      </c>
      <c r="U115" s="105">
        <f>compopeinc!BI107</f>
        <v>9.6385387587361038E-4</v>
      </c>
      <c r="V115" s="105">
        <f>compopeinc!BJ107</f>
        <v>6.2801828607916832E-3</v>
      </c>
      <c r="W115" s="105">
        <f>compopeinc!BK107</f>
        <v>7.1280737756751478E-4</v>
      </c>
      <c r="X115" s="105">
        <f>compopeinc!BL107</f>
        <v>5.5609809573944988E-3</v>
      </c>
      <c r="Y115" s="134">
        <f>compopeinc!BM107</f>
        <v>1.8611730915871121E-3</v>
      </c>
      <c r="AA115" s="212"/>
      <c r="AB115" s="599">
        <f t="shared" si="6"/>
        <v>4.8021320253610611E-10</v>
      </c>
      <c r="AC115" s="599">
        <f t="shared" si="7"/>
        <v>-4.2236933950334787E-9</v>
      </c>
      <c r="AD115" s="599">
        <f t="shared" si="5"/>
        <v>-9.6520125225652009E-10</v>
      </c>
    </row>
    <row r="116" spans="1:30" x14ac:dyDescent="0.2">
      <c r="A116" s="107">
        <v>2019</v>
      </c>
      <c r="B116" s="106">
        <f>compopeinc!AP108</f>
        <v>0.14642572402954102</v>
      </c>
      <c r="C116" s="105">
        <f>compopeinc!AQ108</f>
        <v>4.6438738703727722E-2</v>
      </c>
      <c r="D116" s="105">
        <f>compopeinc!AR108</f>
        <v>1.5198162160231732E-2</v>
      </c>
      <c r="E116" s="105">
        <f>compopeinc!AS108</f>
        <v>7.954987115226686E-3</v>
      </c>
      <c r="F116" s="105">
        <f>compopeinc!AT108</f>
        <v>1.8106907606124878E-2</v>
      </c>
      <c r="G116" s="105">
        <f>compopeinc!AU108</f>
        <v>1.1254556477069855E-2</v>
      </c>
      <c r="H116" s="105">
        <f>compopeinc!AV108</f>
        <v>3.354123294331416E-2</v>
      </c>
      <c r="I116" s="183">
        <f>compopeinc!AW108</f>
        <v>1.3931132024374758E-2</v>
      </c>
      <c r="J116" s="106">
        <f>compopeinc!AX108</f>
        <v>8.4302045404911041E-2</v>
      </c>
      <c r="K116" s="105">
        <f>compopeinc!AY108</f>
        <v>3.1525798141956329E-2</v>
      </c>
      <c r="L116" s="105">
        <f>compopeinc!AZ108</f>
        <v>1.0992482591973385E-2</v>
      </c>
      <c r="M116" s="105">
        <f>compopeinc!BA108</f>
        <v>3.6060092388652265E-3</v>
      </c>
      <c r="N116" s="105">
        <f>compopeinc!BB108</f>
        <v>1.1806096881628036E-2</v>
      </c>
      <c r="O116" s="105">
        <f>compopeinc!BC108</f>
        <v>3.3404291025362909E-3</v>
      </c>
      <c r="P116" s="105">
        <f>compopeinc!BD108</f>
        <v>1.611123105807449E-2</v>
      </c>
      <c r="Q116" s="183">
        <f>compopeinc!BE108</f>
        <v>6.9199990265235746E-3</v>
      </c>
      <c r="R116" s="106">
        <f>compopeinc!BF108</f>
        <v>3.8262389600276947E-2</v>
      </c>
      <c r="S116" s="105">
        <f>compopeinc!BG108</f>
        <v>1.6592912375926971E-2</v>
      </c>
      <c r="T116" s="105">
        <f>compopeinc!BH108</f>
        <v>6.2125417862262111E-3</v>
      </c>
      <c r="U116" s="105">
        <f>compopeinc!BI108</f>
        <v>1.0092558804899454E-3</v>
      </c>
      <c r="V116" s="105">
        <f>compopeinc!BJ108</f>
        <v>6.252736784517765E-3</v>
      </c>
      <c r="W116" s="105">
        <f>compopeinc!BK108</f>
        <v>6.6525433794595301E-4</v>
      </c>
      <c r="X116" s="105">
        <f>compopeinc!BL108</f>
        <v>5.6683878953682288E-3</v>
      </c>
      <c r="Y116" s="134">
        <f>compopeinc!BM108</f>
        <v>1.8613021950822299E-3</v>
      </c>
      <c r="AA116" s="212"/>
      <c r="AB116" s="599">
        <f t="shared" si="6"/>
        <v>6.9994712248444557E-9</v>
      </c>
      <c r="AC116" s="599">
        <f t="shared" si="7"/>
        <v>-6.3664629124104977E-10</v>
      </c>
      <c r="AD116" s="599">
        <f t="shared" si="5"/>
        <v>-1.6552803572267294E-9</v>
      </c>
    </row>
    <row r="117" spans="1:30" x14ac:dyDescent="0.2">
      <c r="A117" s="107">
        <v>2020</v>
      </c>
      <c r="B117" s="106"/>
      <c r="C117" s="105"/>
      <c r="D117" s="105"/>
      <c r="E117" s="105"/>
      <c r="F117" s="105"/>
      <c r="G117" s="105"/>
      <c r="H117" s="105"/>
      <c r="I117" s="183"/>
      <c r="J117" s="106"/>
      <c r="K117" s="105"/>
      <c r="L117" s="105"/>
      <c r="M117" s="105"/>
      <c r="N117" s="105"/>
      <c r="O117" s="105"/>
      <c r="P117" s="105"/>
      <c r="Q117" s="183"/>
      <c r="R117" s="106"/>
      <c r="S117" s="105"/>
      <c r="T117" s="105"/>
      <c r="U117" s="105"/>
      <c r="V117" s="105"/>
      <c r="W117" s="105"/>
      <c r="X117" s="105"/>
      <c r="Y117" s="134"/>
      <c r="AA117" s="212"/>
      <c r="AB117" s="931"/>
    </row>
    <row r="118" spans="1:30" ht="17" thickBot="1" x14ac:dyDescent="0.25">
      <c r="A118" s="104"/>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227"/>
    </row>
    <row r="119" spans="1:30" ht="17" thickTop="1" x14ac:dyDescent="0.2"/>
  </sheetData>
  <mergeCells count="3">
    <mergeCell ref="A4:Y4"/>
    <mergeCell ref="B7:Y7"/>
    <mergeCell ref="B8:Y8"/>
  </mergeCells>
  <hyperlinks>
    <hyperlink ref="A1" location="Index!A1" display="Back to index" xr:uid="{00000000-0004-0000-1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6" tint="0.39997558519241921"/>
  </sheetPr>
  <dimension ref="A1:AF125"/>
  <sheetViews>
    <sheetView workbookViewId="0">
      <pane xSplit="1" ySplit="9" topLeftCell="B10" activePane="bottomRight" state="frozen"/>
      <selection activeCell="D32" sqref="D32"/>
      <selection pane="topRight" activeCell="D32" sqref="D32"/>
      <selection pane="bottomLeft" activeCell="D32" sqref="D32"/>
      <selection pane="bottomRight" activeCell="A4" sqref="A4:K4"/>
    </sheetView>
  </sheetViews>
  <sheetFormatPr baseColWidth="10" defaultColWidth="10.83203125" defaultRowHeight="16" x14ac:dyDescent="0.2"/>
  <cols>
    <col min="1" max="12" width="10.83203125" style="4"/>
    <col min="13" max="26" width="11" style="4" customWidth="1"/>
    <col min="27" max="16384" width="10.83203125" style="4"/>
  </cols>
  <sheetData>
    <row r="1" spans="1:31" x14ac:dyDescent="0.2">
      <c r="A1" s="52" t="s">
        <v>37</v>
      </c>
      <c r="D1" s="1131"/>
      <c r="N1" s="1350" t="s">
        <v>1412</v>
      </c>
    </row>
    <row r="2" spans="1:31" x14ac:dyDescent="0.2">
      <c r="B2" s="51"/>
      <c r="C2" s="45"/>
      <c r="D2" s="46"/>
      <c r="E2" s="45"/>
      <c r="F2" s="45"/>
      <c r="G2" s="45"/>
      <c r="H2" s="45"/>
      <c r="I2" s="46"/>
      <c r="J2" s="46"/>
      <c r="K2" s="46"/>
      <c r="N2" s="1350" t="s">
        <v>1413</v>
      </c>
    </row>
    <row r="3" spans="1:31" ht="17" thickBot="1" x14ac:dyDescent="0.25">
      <c r="D3" s="198"/>
    </row>
    <row r="4" spans="1:31" ht="25" customHeight="1" thickTop="1" x14ac:dyDescent="0.2">
      <c r="A4" s="1365" t="s">
        <v>657</v>
      </c>
      <c r="B4" s="1366"/>
      <c r="C4" s="1366"/>
      <c r="D4" s="1366"/>
      <c r="E4" s="1366"/>
      <c r="F4" s="1366"/>
      <c r="G4" s="1366"/>
      <c r="H4" s="1366"/>
      <c r="I4" s="1366"/>
      <c r="J4" s="1366"/>
      <c r="K4" s="1367"/>
      <c r="L4" s="496"/>
      <c r="N4" s="887"/>
      <c r="O4" s="860"/>
      <c r="P4" s="860"/>
      <c r="Q4" s="860"/>
      <c r="R4" s="860"/>
      <c r="S4" s="860"/>
      <c r="T4" s="860"/>
      <c r="U4" s="860"/>
      <c r="V4" s="860"/>
      <c r="W4" s="860"/>
      <c r="X4" s="988"/>
    </row>
    <row r="5" spans="1:31" x14ac:dyDescent="0.2">
      <c r="A5" s="49"/>
      <c r="B5" s="50"/>
      <c r="C5" s="50"/>
      <c r="D5" s="50"/>
      <c r="E5" s="50"/>
      <c r="F5" s="50"/>
      <c r="G5" s="50"/>
      <c r="H5" s="50"/>
      <c r="I5" s="50"/>
      <c r="J5" s="50"/>
      <c r="K5" s="704"/>
      <c r="L5" s="495"/>
      <c r="N5" s="989"/>
      <c r="O5" s="495"/>
      <c r="P5" s="495"/>
      <c r="Q5" s="495"/>
      <c r="R5" s="495"/>
      <c r="S5" s="495"/>
      <c r="T5" s="495"/>
      <c r="U5" s="495"/>
      <c r="V5" s="495"/>
      <c r="W5" s="495"/>
      <c r="X5" s="990"/>
    </row>
    <row r="6" spans="1:31" ht="15" customHeight="1" x14ac:dyDescent="0.2">
      <c r="A6" s="49"/>
      <c r="B6" s="45" t="s">
        <v>36</v>
      </c>
      <c r="C6" s="45" t="s">
        <v>35</v>
      </c>
      <c r="D6" s="45" t="s">
        <v>34</v>
      </c>
      <c r="E6" s="45" t="s">
        <v>33</v>
      </c>
      <c r="F6" s="45" t="s">
        <v>32</v>
      </c>
      <c r="G6" s="45" t="s">
        <v>31</v>
      </c>
      <c r="H6" s="45" t="s">
        <v>30</v>
      </c>
      <c r="I6" s="48" t="s">
        <v>29</v>
      </c>
      <c r="J6" s="45" t="s">
        <v>28</v>
      </c>
      <c r="K6" s="705" t="s">
        <v>27</v>
      </c>
      <c r="L6" s="46"/>
      <c r="M6" s="480"/>
      <c r="N6" s="1405" t="s">
        <v>1298</v>
      </c>
      <c r="O6" s="991"/>
      <c r="P6" s="991"/>
      <c r="Q6" s="991"/>
      <c r="R6" s="991"/>
      <c r="S6" s="991"/>
      <c r="T6" s="991"/>
      <c r="U6" s="991"/>
      <c r="V6" s="991"/>
      <c r="W6" s="991"/>
      <c r="X6" s="992"/>
      <c r="Y6" s="986"/>
      <c r="Z6" s="986"/>
    </row>
    <row r="7" spans="1:31" ht="35" customHeight="1" x14ac:dyDescent="0.2">
      <c r="A7" s="43"/>
      <c r="B7" s="1368" t="s">
        <v>864</v>
      </c>
      <c r="C7" s="1369"/>
      <c r="D7" s="1369"/>
      <c r="E7" s="1369"/>
      <c r="F7" s="1369"/>
      <c r="G7" s="1369"/>
      <c r="H7" s="1369"/>
      <c r="I7" s="1369"/>
      <c r="J7" s="1369"/>
      <c r="K7" s="1395"/>
      <c r="L7" s="50"/>
      <c r="M7" s="595"/>
      <c r="N7" s="1405"/>
      <c r="O7" s="991"/>
      <c r="P7" s="991"/>
      <c r="Q7" s="991"/>
      <c r="R7" s="991"/>
      <c r="S7" s="991"/>
      <c r="T7" s="991"/>
      <c r="U7" s="991"/>
      <c r="V7" s="991"/>
      <c r="W7" s="991"/>
      <c r="X7" s="992"/>
      <c r="Y7" s="986"/>
      <c r="Z7" s="986"/>
      <c r="AA7" s="1349" t="s">
        <v>1414</v>
      </c>
      <c r="AB7" s="595"/>
      <c r="AC7" s="595"/>
      <c r="AD7" s="595"/>
      <c r="AE7" s="595"/>
    </row>
    <row r="8" spans="1:31" ht="21" customHeight="1" x14ac:dyDescent="0.2">
      <c r="A8" s="405"/>
      <c r="B8" s="1404" t="s">
        <v>658</v>
      </c>
      <c r="C8" s="1371"/>
      <c r="D8" s="1371"/>
      <c r="E8" s="1371"/>
      <c r="F8" s="1371"/>
      <c r="G8" s="1371"/>
      <c r="H8" s="1371"/>
      <c r="I8" s="1371"/>
      <c r="J8" s="1371"/>
      <c r="K8" s="1396"/>
      <c r="L8" s="497"/>
      <c r="M8" s="595"/>
      <c r="N8" s="1405"/>
      <c r="O8" s="991"/>
      <c r="P8" s="991"/>
      <c r="Q8" s="991"/>
      <c r="R8" s="991"/>
      <c r="S8" s="991"/>
      <c r="T8" s="991"/>
      <c r="U8" s="991"/>
      <c r="V8" s="991"/>
      <c r="W8" s="991"/>
      <c r="X8" s="992"/>
      <c r="Y8" s="986"/>
      <c r="Z8" s="986"/>
      <c r="AB8" s="595"/>
      <c r="AC8" s="595"/>
      <c r="AD8" s="595"/>
      <c r="AE8" s="595"/>
    </row>
    <row r="9" spans="1:31" s="27" customFormat="1" ht="41" customHeight="1" x14ac:dyDescent="0.2">
      <c r="A9" s="42"/>
      <c r="B9" s="292" t="s">
        <v>16</v>
      </c>
      <c r="C9" s="481" t="s">
        <v>15</v>
      </c>
      <c r="D9" s="481" t="s">
        <v>59</v>
      </c>
      <c r="E9" s="629" t="s">
        <v>14</v>
      </c>
      <c r="F9" s="41" t="s">
        <v>13</v>
      </c>
      <c r="G9" s="293" t="s">
        <v>12</v>
      </c>
      <c r="H9" s="1355" t="s">
        <v>1420</v>
      </c>
      <c r="I9" s="41" t="s">
        <v>11</v>
      </c>
      <c r="J9" s="41" t="s">
        <v>10</v>
      </c>
      <c r="K9" s="635" t="s">
        <v>9</v>
      </c>
      <c r="L9" s="498"/>
      <c r="M9" s="595"/>
      <c r="N9" s="1405"/>
      <c r="O9" s="993" t="s">
        <v>1024</v>
      </c>
      <c r="P9" s="993" t="s">
        <v>14</v>
      </c>
      <c r="Q9" s="993" t="s">
        <v>13</v>
      </c>
      <c r="R9" s="993" t="s">
        <v>12</v>
      </c>
      <c r="S9" s="993" t="s">
        <v>11</v>
      </c>
      <c r="T9" s="993" t="s">
        <v>10</v>
      </c>
      <c r="U9" s="993" t="s">
        <v>9</v>
      </c>
      <c r="V9" s="993" t="s">
        <v>15</v>
      </c>
      <c r="W9" s="993" t="s">
        <v>16</v>
      </c>
      <c r="X9" s="994" t="s">
        <v>59</v>
      </c>
      <c r="Y9" s="986"/>
      <c r="Z9" s="986"/>
      <c r="AA9" s="595" t="s">
        <v>1023</v>
      </c>
      <c r="AB9" s="595" t="s">
        <v>1022</v>
      </c>
      <c r="AD9" s="1403" t="s">
        <v>440</v>
      </c>
      <c r="AE9" s="1403"/>
    </row>
    <row r="10" spans="1:31" s="27" customFormat="1" ht="15" customHeight="1" x14ac:dyDescent="0.2">
      <c r="A10" s="38">
        <v>1913</v>
      </c>
      <c r="B10" s="304">
        <f>('TB2'!C10+'TB2'!D10+'TB2'!E10+'TB2'!F10+'TB2'!G10*W10)/'TB2'!B10</f>
        <v>0.12210301736998894</v>
      </c>
      <c r="C10" s="415"/>
      <c r="D10" s="415"/>
      <c r="E10" s="630">
        <f>(TB2b!C10+TB2b!D10+TB2b!E10+TB2b!F10+TB2b!G10*P10)/TB2b!B10</f>
        <v>0.48341055632608626</v>
      </c>
      <c r="F10" s="703">
        <f>(TB2b!K10+TB2b!L10+TB2b!M10+TB2b!N10+TB2b!O10*Q10)/TB2b!J10</f>
        <v>0.54751340436592644</v>
      </c>
      <c r="G10" s="630">
        <f>(TB2b!S10+TB2b!T10+TB2b!U10+TB2b!V10+TB2b!W10*R10)/TB2b!R10</f>
        <v>0.64031565217990105</v>
      </c>
      <c r="H10" s="1356"/>
      <c r="I10" s="37">
        <f>(TB2c!C10+TB2c!D10+TB2c!E10+TB2c!F10+TB2c!G10*S10)/TB2c!B10</f>
        <v>0.67307265571572172</v>
      </c>
      <c r="J10" s="37">
        <f>(TB2c!K10+TB2c!L10+TB2c!M10+TB2c!N10+TB2c!O10*T10)/TB2c!J10</f>
        <v>0.70765280401497865</v>
      </c>
      <c r="K10" s="636">
        <f>(TB2c!S10+TB2c!T10+TB2c!U10+TB2c!V10+TB2c!W10*U10)/TB2c!R10</f>
        <v>0.77814695698859881</v>
      </c>
      <c r="L10" s="13"/>
      <c r="M10" s="984"/>
      <c r="N10" s="995">
        <v>0.58631241130211731</v>
      </c>
      <c r="O10" s="998">
        <f t="shared" ref="O10:O57" si="0">1-(1-O11)*(1-$N10)/(1-$N11)</f>
        <v>0.71850018333826604</v>
      </c>
      <c r="P10" s="998">
        <f t="shared" ref="P10:P57" si="1">1-(1-P11)*(1-$N10)/(1-$N11)</f>
        <v>0.79719295243276034</v>
      </c>
      <c r="Q10" s="998">
        <f t="shared" ref="Q10:Q57" si="2">1-(1-Q11)*(1-$N10)/(1-$N11)</f>
        <v>0.81318573284321094</v>
      </c>
      <c r="R10" s="998">
        <f t="shared" ref="R10:R57" si="3">1-(1-R11)*(1-$N10)/(1-$N11)</f>
        <v>0.83043650045275386</v>
      </c>
      <c r="S10" s="998">
        <f t="shared" ref="S10:S57" si="4">1-(1-S11)*(1-$N10)/(1-$N11)</f>
        <v>0.8417528866031585</v>
      </c>
      <c r="T10" s="998">
        <f t="shared" ref="T10:T57" si="5">1-(1-T11)*(1-$N10)/(1-$N11)</f>
        <v>0.90028009831898215</v>
      </c>
      <c r="U10" s="998">
        <f t="shared" ref="U10:U57" si="6">1-(1-U11)*(1-$N10)/(1-$N11)</f>
        <v>1.1340395447545768</v>
      </c>
      <c r="V10" s="998">
        <f t="shared" ref="V10:V57" si="7">V11*$N10/$N11</f>
        <v>5.7790421467640629E-2</v>
      </c>
      <c r="W10" s="998">
        <f t="shared" ref="W10:W57" si="8">W11*$N10/$N11</f>
        <v>0.35117794097117466</v>
      </c>
      <c r="X10" s="999">
        <f t="shared" ref="X10:X57" si="9">X11*$N10/$N11</f>
        <v>0.76709551087660555</v>
      </c>
      <c r="Y10" s="707"/>
      <c r="Z10" s="707"/>
      <c r="AA10" s="2">
        <f>B10*'TB1'!B10+'TB1'!E10*TB2d!E10</f>
        <v>0.27789264480781528</v>
      </c>
      <c r="AB10" s="595">
        <v>0.27857509361057869</v>
      </c>
      <c r="AC10" s="595"/>
      <c r="AD10" s="2"/>
      <c r="AE10" s="2">
        <f>AA10-AB10</f>
        <v>-6.8244880276341346E-4</v>
      </c>
    </row>
    <row r="11" spans="1:31" s="27" customFormat="1" ht="15" customHeight="1" x14ac:dyDescent="0.2">
      <c r="A11" s="30">
        <v>1914</v>
      </c>
      <c r="B11" s="306">
        <f>('TB2'!C11+'TB2'!D11+'TB2'!E11+'TB2'!F11+'TB2'!G11*W11)/'TB2'!B11</f>
        <v>0.12512580727806671</v>
      </c>
      <c r="C11" s="415"/>
      <c r="D11" s="415"/>
      <c r="E11" s="631">
        <f>(TB2b!C11+TB2b!D11+TB2b!E11+TB2b!F11+TB2b!G11*P11)/TB2b!B11</f>
        <v>0.49333982925577757</v>
      </c>
      <c r="F11" s="33">
        <f>(TB2b!K11+TB2b!L11+TB2b!M11+TB2b!N11+TB2b!O11*Q11)/TB2b!J11</f>
        <v>0.55439124742589407</v>
      </c>
      <c r="G11" s="631">
        <f>(TB2b!S11+TB2b!T11+TB2b!U11+TB2b!V11+TB2b!W11*R11)/TB2b!R11</f>
        <v>0.64317939950779568</v>
      </c>
      <c r="H11" s="1357"/>
      <c r="I11" s="33">
        <f>(TB2c!C11+TB2c!D11+TB2c!E11+TB2c!F11+TB2c!G11*S11)/TB2c!B11</f>
        <v>0.67275306062130613</v>
      </c>
      <c r="J11" s="33">
        <f>(TB2c!K11+TB2c!L11+TB2c!M11+TB2c!N11+TB2c!O11*T11)/TB2c!J11</f>
        <v>0.71028841426626488</v>
      </c>
      <c r="K11" s="637">
        <f>(TB2c!S11+TB2c!T11+TB2c!U11+TB2c!V11+TB2c!W11*U11)/TB2c!R11</f>
        <v>0.79655040312580583</v>
      </c>
      <c r="L11" s="13"/>
      <c r="M11" s="984"/>
      <c r="N11" s="995">
        <v>0.59262588259137672</v>
      </c>
      <c r="O11" s="998">
        <f t="shared" si="0"/>
        <v>0.7227962779250523</v>
      </c>
      <c r="P11" s="998">
        <f t="shared" si="1"/>
        <v>0.80028808147955011</v>
      </c>
      <c r="Q11" s="998">
        <f t="shared" si="2"/>
        <v>0.81603678891629938</v>
      </c>
      <c r="R11" s="998">
        <f t="shared" si="3"/>
        <v>0.83302428484693281</v>
      </c>
      <c r="S11" s="998">
        <f t="shared" si="4"/>
        <v>0.84416796656768889</v>
      </c>
      <c r="T11" s="998">
        <f t="shared" si="5"/>
        <v>0.90180196833256543</v>
      </c>
      <c r="U11" s="998">
        <f t="shared" si="6"/>
        <v>1.1319939073205483</v>
      </c>
      <c r="V11" s="998">
        <f t="shared" si="7"/>
        <v>5.8412714565478779E-2</v>
      </c>
      <c r="W11" s="998">
        <f t="shared" si="8"/>
        <v>0.35495946052457927</v>
      </c>
      <c r="X11" s="999">
        <f t="shared" si="9"/>
        <v>0.77535567284944107</v>
      </c>
      <c r="Y11" s="707"/>
      <c r="Z11" s="707"/>
      <c r="AA11" s="2">
        <f>B11*'TB1'!B11+'TB1'!E11*TB2d!E11</f>
        <v>0.28618877535872339</v>
      </c>
      <c r="AB11" s="595">
        <v>0.28690705361127528</v>
      </c>
      <c r="AC11" s="595"/>
      <c r="AD11" s="2"/>
      <c r="AE11" s="2">
        <f t="shared" ref="AE11:AE74" si="10">AA11-AB11</f>
        <v>-7.1827825255188493E-4</v>
      </c>
    </row>
    <row r="12" spans="1:31" s="27" customFormat="1" ht="15" customHeight="1" x14ac:dyDescent="0.2">
      <c r="A12" s="30">
        <v>1915</v>
      </c>
      <c r="B12" s="306">
        <f>('TB2'!C12+'TB2'!D12+'TB2'!E12+'TB2'!F12+'TB2'!G12*W12)/'TB2'!B12</f>
        <v>0.12826547138255351</v>
      </c>
      <c r="C12" s="415"/>
      <c r="D12" s="415"/>
      <c r="E12" s="631">
        <f>(TB2b!C12+TB2b!D12+TB2b!E12+TB2b!F12+TB2b!G12*P12)/TB2b!B12</f>
        <v>0.49694889832639977</v>
      </c>
      <c r="F12" s="33">
        <f>(TB2b!K12+TB2b!L12+TB2b!M12+TB2b!N12+TB2b!O12*Q12)/TB2b!J12</f>
        <v>0.56012866211724799</v>
      </c>
      <c r="G12" s="631">
        <f>(TB2b!S12+TB2b!T12+TB2b!U12+TB2b!V12+TB2b!W12*R12)/TB2b!R12</f>
        <v>0.65168372648501471</v>
      </c>
      <c r="H12" s="1357"/>
      <c r="I12" s="33">
        <f>(TB2c!C12+TB2c!D12+TB2c!E12+TB2c!F12+TB2c!G12*S12)/TB2c!B12</f>
        <v>0.68148024221744175</v>
      </c>
      <c r="J12" s="33">
        <f>(TB2c!K12+TB2c!L12+TB2c!M12+TB2c!N12+TB2c!O12*T12)/TB2c!J12</f>
        <v>0.70342711200817254</v>
      </c>
      <c r="K12" s="637">
        <f>(TB2c!S12+TB2c!T12+TB2c!U12+TB2c!V12+TB2c!W12*U12)/TB2c!R12</f>
        <v>0.73665184914583448</v>
      </c>
      <c r="L12" s="13"/>
      <c r="M12" s="984"/>
      <c r="N12" s="995">
        <v>0.59385827685109771</v>
      </c>
      <c r="O12" s="998">
        <f t="shared" si="0"/>
        <v>0.72363487876211963</v>
      </c>
      <c r="P12" s="998">
        <f t="shared" si="1"/>
        <v>0.80089225295600053</v>
      </c>
      <c r="Q12" s="998">
        <f t="shared" si="2"/>
        <v>0.81659331716797512</v>
      </c>
      <c r="R12" s="998">
        <f t="shared" si="3"/>
        <v>0.83352942227239435</v>
      </c>
      <c r="S12" s="998">
        <f t="shared" si="4"/>
        <v>0.8446393919608981</v>
      </c>
      <c r="T12" s="998">
        <f t="shared" si="5"/>
        <v>0.90209903848349371</v>
      </c>
      <c r="U12" s="998">
        <f t="shared" si="6"/>
        <v>1.1315945973822175</v>
      </c>
      <c r="V12" s="998">
        <f t="shared" si="7"/>
        <v>5.8534186637893906E-2</v>
      </c>
      <c r="W12" s="998">
        <f t="shared" si="8"/>
        <v>0.35569761593498983</v>
      </c>
      <c r="X12" s="999">
        <f t="shared" si="9"/>
        <v>0.77696806256870787</v>
      </c>
      <c r="Y12" s="707"/>
      <c r="Z12" s="707"/>
      <c r="AA12" s="2">
        <f>B12*'TB1'!B12+'TB1'!E12*TB2d!E12</f>
        <v>0.28688130446949045</v>
      </c>
      <c r="AB12" s="595">
        <v>0.28762907965462409</v>
      </c>
      <c r="AC12" s="595"/>
      <c r="AD12" s="2"/>
      <c r="AE12" s="2">
        <f t="shared" si="10"/>
        <v>-7.4777518513363672E-4</v>
      </c>
    </row>
    <row r="13" spans="1:31" s="27" customFormat="1" ht="15" customHeight="1" x14ac:dyDescent="0.2">
      <c r="A13" s="30">
        <v>1916</v>
      </c>
      <c r="B13" s="306">
        <f>('TB2'!C13+'TB2'!D13+'TB2'!E13+'TB2'!F13+'TB2'!G13*W13)/'TB2'!B13</f>
        <v>0.12761388915070501</v>
      </c>
      <c r="C13" s="415"/>
      <c r="D13" s="415"/>
      <c r="E13" s="631">
        <f>(TB2b!C13+TB2b!D13+TB2b!E13+TB2b!F13+TB2b!G13*P13)/TB2b!B13</f>
        <v>0.50660082614827495</v>
      </c>
      <c r="F13" s="33">
        <f>(TB2b!K13+TB2b!L13+TB2b!M13+TB2b!N13+TB2b!O13*Q13)/TB2b!J13</f>
        <v>0.58526694426089099</v>
      </c>
      <c r="G13" s="631">
        <f>(TB2b!S13+TB2b!T13+TB2b!U13+TB2b!V13+TB2b!W13*R13)/TB2b!R13</f>
        <v>0.66340404168140388</v>
      </c>
      <c r="H13" s="1357"/>
      <c r="I13" s="33">
        <f>(TB2c!C13+TB2c!D13+TB2c!E13+TB2c!F13+TB2c!G13*S13)/TB2c!B13</f>
        <v>0.68352305307646255</v>
      </c>
      <c r="J13" s="33">
        <f>(TB2c!K13+TB2c!L13+TB2c!M13+TB2c!N13+TB2c!O13*T13)/TB2c!J13</f>
        <v>0.74256186809935476</v>
      </c>
      <c r="K13" s="637">
        <f>(TB2c!S13+TB2c!T13+TB2c!U13+TB2c!V13+TB2c!W13*U13)/TB2c!R13</f>
        <v>0.78337540837525499</v>
      </c>
      <c r="L13" s="13"/>
      <c r="M13" s="984"/>
      <c r="N13" s="995">
        <v>0.56594571119897719</v>
      </c>
      <c r="O13" s="998">
        <f t="shared" si="0"/>
        <v>0.70464136208843287</v>
      </c>
      <c r="P13" s="998">
        <f t="shared" si="1"/>
        <v>0.78720833981818716</v>
      </c>
      <c r="Q13" s="998">
        <f t="shared" si="2"/>
        <v>0.80398847805936269</v>
      </c>
      <c r="R13" s="998">
        <f t="shared" si="3"/>
        <v>0.82208853682496486</v>
      </c>
      <c r="S13" s="998">
        <f t="shared" si="4"/>
        <v>0.83396205219382646</v>
      </c>
      <c r="T13" s="998">
        <f t="shared" si="5"/>
        <v>0.89537068022828104</v>
      </c>
      <c r="U13" s="998">
        <f t="shared" si="6"/>
        <v>1.1406385902288938</v>
      </c>
      <c r="V13" s="998">
        <f t="shared" si="7"/>
        <v>5.5782958961002653E-2</v>
      </c>
      <c r="W13" s="998">
        <f t="shared" si="8"/>
        <v>0.3389790932771376</v>
      </c>
      <c r="X13" s="999">
        <f t="shared" si="9"/>
        <v>0.74044895876662731</v>
      </c>
      <c r="Y13" s="707"/>
      <c r="Z13" s="707"/>
      <c r="AA13" s="2">
        <f>B13*'TB1'!B13+'TB1'!E13*TB2d!E13</f>
        <v>0.29601490973373101</v>
      </c>
      <c r="AB13" s="595">
        <v>0.29654841907583357</v>
      </c>
      <c r="AC13" s="595"/>
      <c r="AD13" s="2"/>
      <c r="AE13" s="2">
        <f t="shared" si="10"/>
        <v>-5.3350934210255607E-4</v>
      </c>
    </row>
    <row r="14" spans="1:31" s="27" customFormat="1" ht="15" customHeight="1" x14ac:dyDescent="0.2">
      <c r="A14" s="30">
        <v>1917</v>
      </c>
      <c r="B14" s="301">
        <f>('TB2'!C14+'TB2'!D14+'TB2'!E14+'TB2'!F14+'TB2'!G14*W14)/'TB2'!B14</f>
        <v>0.11315483039194559</v>
      </c>
      <c r="C14" s="415"/>
      <c r="D14" s="415"/>
      <c r="E14" s="294">
        <f>(TB2b!C14+TB2b!D14+TB2b!E14+TB2b!F14+TB2b!G14*P14)/TB2b!B14</f>
        <v>0.52564456789055936</v>
      </c>
      <c r="F14" s="25">
        <f>(TB2b!K14+TB2b!L14+TB2b!M14+TB2b!N14+TB2b!O14*Q14)/TB2b!J14</f>
        <v>0.60519606626988198</v>
      </c>
      <c r="G14" s="294">
        <f>(TB2b!S14+TB2b!T14+TB2b!U14+TB2b!V14+TB2b!W14*R14)/TB2b!R14</f>
        <v>0.72193259707580426</v>
      </c>
      <c r="H14" s="1358"/>
      <c r="I14" s="25">
        <f>(TB2c!C14+TB2c!D14+TB2c!E14+TB2c!F14+TB2c!G14*S14)/TB2c!B14</f>
        <v>0.75713665120742013</v>
      </c>
      <c r="J14" s="25">
        <f>(TB2c!K14+TB2c!L14+TB2c!M14+TB2c!N14+TB2c!O14*T14)/TB2c!J14</f>
        <v>0.81386156882838412</v>
      </c>
      <c r="K14" s="638">
        <f>(TB2c!S14+TB2c!T14+TB2c!U14+TB2c!V14+TB2c!W14*U14)/TB2c!R14</f>
        <v>0.852511739856194</v>
      </c>
      <c r="L14" s="13"/>
      <c r="M14" s="984"/>
      <c r="N14" s="995">
        <v>0.55295872260711321</v>
      </c>
      <c r="O14" s="998">
        <f t="shared" si="0"/>
        <v>0.69580417429871755</v>
      </c>
      <c r="P14" s="998">
        <f t="shared" si="1"/>
        <v>0.78084157203239102</v>
      </c>
      <c r="Q14" s="998">
        <f t="shared" si="2"/>
        <v>0.79812377526757916</v>
      </c>
      <c r="R14" s="998">
        <f t="shared" si="3"/>
        <v>0.81676539130554526</v>
      </c>
      <c r="S14" s="998">
        <f t="shared" si="4"/>
        <v>0.82899416455946706</v>
      </c>
      <c r="T14" s="998">
        <f t="shared" si="5"/>
        <v>0.89224015066709816</v>
      </c>
      <c r="U14" s="998">
        <f t="shared" si="6"/>
        <v>1.1448465241532968</v>
      </c>
      <c r="V14" s="998">
        <f t="shared" si="7"/>
        <v>5.4502884499245223E-2</v>
      </c>
      <c r="W14" s="998">
        <f t="shared" si="8"/>
        <v>0.33120040085106706</v>
      </c>
      <c r="X14" s="999">
        <f t="shared" si="9"/>
        <v>0.72345757250806286</v>
      </c>
      <c r="Y14" s="707"/>
      <c r="Z14" s="707"/>
      <c r="AA14" s="2">
        <f>B14*'TB1'!B14+'TB1'!E14*TB2d!E14</f>
        <v>0.2987115130146013</v>
      </c>
      <c r="AB14" s="595">
        <v>0.29923992586057374</v>
      </c>
      <c r="AC14" s="595"/>
      <c r="AD14" s="2"/>
      <c r="AE14" s="2">
        <f t="shared" si="10"/>
        <v>-5.2841284597243687E-4</v>
      </c>
    </row>
    <row r="15" spans="1:31" s="27" customFormat="1" ht="15" customHeight="1" x14ac:dyDescent="0.2">
      <c r="A15" s="30">
        <v>1918</v>
      </c>
      <c r="B15" s="301">
        <f>('TB2'!C15+'TB2'!D15+'TB2'!E15+'TB2'!F15+'TB2'!G15*W15)/'TB2'!B15</f>
        <v>9.144161153049056E-2</v>
      </c>
      <c r="C15" s="415"/>
      <c r="D15" s="415"/>
      <c r="E15" s="294">
        <f>(TB2b!C15+TB2b!D15+TB2b!E15+TB2b!F15+TB2b!G15*P15)/TB2b!B15</f>
        <v>0.53574778818833957</v>
      </c>
      <c r="F15" s="25">
        <f>(TB2b!K15+TB2b!L15+TB2b!M15+TB2b!N15+TB2b!O15*Q15)/TB2b!J15</f>
        <v>0.59509602539911599</v>
      </c>
      <c r="G15" s="294">
        <f>(TB2b!S15+TB2b!T15+TB2b!U15+TB2b!V15+TB2b!W15*R15)/TB2b!R15</f>
        <v>0.69335674953246673</v>
      </c>
      <c r="H15" s="1358"/>
      <c r="I15" s="25">
        <f>(TB2c!C15+TB2c!D15+TB2c!E15+TB2c!F15+TB2c!G15*S15)/TB2c!B15</f>
        <v>0.71657192209814369</v>
      </c>
      <c r="J15" s="25">
        <f>(TB2c!K15+TB2c!L15+TB2c!M15+TB2c!N15+TB2c!O15*T15)/TB2c!J15</f>
        <v>0.76242944246733757</v>
      </c>
      <c r="K15" s="638">
        <f>(TB2c!S15+TB2c!T15+TB2c!U15+TB2c!V15+TB2c!W15*U15)/TB2c!R15</f>
        <v>0.78358031661486105</v>
      </c>
      <c r="L15" s="13"/>
      <c r="M15" s="984"/>
      <c r="N15" s="995">
        <v>0.52707541501058908</v>
      </c>
      <c r="O15" s="998">
        <f t="shared" si="0"/>
        <v>0.67819149617618901</v>
      </c>
      <c r="P15" s="998">
        <f t="shared" si="1"/>
        <v>0.76815248650423085</v>
      </c>
      <c r="Q15" s="998">
        <f t="shared" si="2"/>
        <v>0.78643531452487681</v>
      </c>
      <c r="R15" s="998">
        <f t="shared" si="3"/>
        <v>0.80615626418684494</v>
      </c>
      <c r="S15" s="998">
        <f t="shared" si="4"/>
        <v>0.81909307295262224</v>
      </c>
      <c r="T15" s="998">
        <f t="shared" si="5"/>
        <v>0.88600094756016157</v>
      </c>
      <c r="U15" s="998">
        <f t="shared" si="6"/>
        <v>1.1532330140112617</v>
      </c>
      <c r="V15" s="998">
        <f t="shared" si="7"/>
        <v>5.195167250689163E-2</v>
      </c>
      <c r="W15" s="998">
        <f t="shared" si="8"/>
        <v>0.31569732349494545</v>
      </c>
      <c r="X15" s="999">
        <f t="shared" si="9"/>
        <v>0.68959342656607792</v>
      </c>
      <c r="Y15" s="707"/>
      <c r="Z15" s="707"/>
      <c r="AA15" s="2">
        <f>B15*'TB1'!B15+'TB1'!E15*TB2d!E15</f>
        <v>0.28683073499816697</v>
      </c>
      <c r="AB15" s="595">
        <v>0.28731296756645203</v>
      </c>
      <c r="AC15" s="595"/>
      <c r="AD15" s="2"/>
      <c r="AE15" s="2">
        <f t="shared" si="10"/>
        <v>-4.8223256828505701E-4</v>
      </c>
    </row>
    <row r="16" spans="1:31" s="27" customFormat="1" ht="15" customHeight="1" x14ac:dyDescent="0.2">
      <c r="A16" s="29">
        <v>1919</v>
      </c>
      <c r="B16" s="302">
        <f>('TB2'!C16+'TB2'!D16+'TB2'!E16+'TB2'!F16+'TB2'!G16*W16)/'TB2'!B16</f>
        <v>8.5006756254395022E-2</v>
      </c>
      <c r="C16" s="413"/>
      <c r="D16" s="413"/>
      <c r="E16" s="632">
        <f>(TB2b!C16+TB2b!D16+TB2b!E16+TB2b!F16+TB2b!G16*P16)/TB2b!B16</f>
        <v>0.54587523817483796</v>
      </c>
      <c r="F16" s="28">
        <f>(TB2b!K16+TB2b!L16+TB2b!M16+TB2b!N16+TB2b!O16*Q16)/TB2b!J16</f>
        <v>0.60056595659556833</v>
      </c>
      <c r="G16" s="632">
        <f>(TB2b!S16+TB2b!T16+TB2b!U16+TB2b!V16+TB2b!W16*R16)/TB2b!R16</f>
        <v>0.68702795993969334</v>
      </c>
      <c r="H16" s="1359"/>
      <c r="I16" s="28">
        <f>(TB2c!C16+TB2c!D16+TB2c!E16+TB2c!F16+TB2c!G16*S16)/TB2c!B16</f>
        <v>0.70722078558127088</v>
      </c>
      <c r="J16" s="28">
        <f>(TB2c!K16+TB2c!L16+TB2c!M16+TB2c!N16+TB2c!O16*T16)/TB2c!J16</f>
        <v>0.7401692550019604</v>
      </c>
      <c r="K16" s="639">
        <f>(TB2c!S16+TB2c!T16+TB2c!U16+TB2c!V16+TB2c!W16*U16)/TB2c!R16</f>
        <v>0.75183181481548411</v>
      </c>
      <c r="L16" s="13"/>
      <c r="M16" s="984"/>
      <c r="N16" s="995">
        <v>0.55370771247915407</v>
      </c>
      <c r="O16" s="998">
        <f t="shared" si="0"/>
        <v>0.69631383549576886</v>
      </c>
      <c r="P16" s="998">
        <f t="shared" si="1"/>
        <v>0.78120875835549164</v>
      </c>
      <c r="Q16" s="998">
        <f t="shared" si="2"/>
        <v>0.79846200633342668</v>
      </c>
      <c r="R16" s="998">
        <f t="shared" si="3"/>
        <v>0.81707238950249006</v>
      </c>
      <c r="S16" s="998">
        <f t="shared" si="4"/>
        <v>0.82928067420696938</v>
      </c>
      <c r="T16" s="998">
        <f t="shared" si="5"/>
        <v>0.89242069559626824</v>
      </c>
      <c r="U16" s="998">
        <f t="shared" si="6"/>
        <v>1.1446038428057848</v>
      </c>
      <c r="V16" s="998">
        <f t="shared" si="7"/>
        <v>5.4576709374083036E-2</v>
      </c>
      <c r="W16" s="998">
        <f t="shared" si="8"/>
        <v>0.33164901615581116</v>
      </c>
      <c r="X16" s="999">
        <f t="shared" si="9"/>
        <v>0.72443750531770368</v>
      </c>
      <c r="Y16" s="707"/>
      <c r="Z16" s="707"/>
      <c r="AA16" s="2">
        <f>B16*'TB1'!B16+'TB1'!E16*TB2d!E16</f>
        <v>0.29655319982239337</v>
      </c>
      <c r="AB16" s="595">
        <v>0.29714268436459301</v>
      </c>
      <c r="AC16" s="595"/>
      <c r="AD16" s="2"/>
      <c r="AE16" s="2">
        <f t="shared" si="10"/>
        <v>-5.8948454219964752E-4</v>
      </c>
    </row>
    <row r="17" spans="1:31" s="27" customFormat="1" ht="15" customHeight="1" x14ac:dyDescent="0.2">
      <c r="A17" s="31">
        <v>1920</v>
      </c>
      <c r="B17" s="303">
        <f>('TB2'!C17+'TB2'!D17+'TB2'!E17+'TB2'!F17+'TB2'!G17*W17)/'TB2'!B17</f>
        <v>8.4866898910677266E-2</v>
      </c>
      <c r="C17" s="415"/>
      <c r="D17" s="415"/>
      <c r="E17" s="633">
        <f>(TB2b!C17+TB2b!D17+TB2b!E17+TB2b!F17+TB2b!G17*P17)/TB2b!B17</f>
        <v>0.53516876220489085</v>
      </c>
      <c r="F17" s="26">
        <f>(TB2b!K17+TB2b!L17+TB2b!M17+TB2b!N17+TB2b!O17*Q17)/TB2b!J17</f>
        <v>0.58719589129918659</v>
      </c>
      <c r="G17" s="633">
        <f>(TB2b!S17+TB2b!T17+TB2b!U17+TB2b!V17+TB2b!W17*R17)/TB2b!R17</f>
        <v>0.67694962072173237</v>
      </c>
      <c r="H17" s="1360"/>
      <c r="I17" s="26">
        <f>(TB2c!C17+TB2c!D17+TB2c!E17+TB2c!F17+TB2c!G17*S17)/TB2c!B17</f>
        <v>0.69355748407282791</v>
      </c>
      <c r="J17" s="26">
        <f>(TB2c!K17+TB2c!L17+TB2c!M17+TB2c!N17+TB2c!O17*T17)/TB2c!J17</f>
        <v>0.73009581490804421</v>
      </c>
      <c r="K17" s="640">
        <f>(TB2c!S17+TB2c!T17+TB2c!U17+TB2c!V17+TB2c!W17*U17)/TB2c!R17</f>
        <v>0.73749817789288452</v>
      </c>
      <c r="L17" s="13"/>
      <c r="M17" s="984"/>
      <c r="N17" s="995">
        <v>0.54221625407260032</v>
      </c>
      <c r="O17" s="998">
        <f t="shared" si="0"/>
        <v>0.68849430326178818</v>
      </c>
      <c r="P17" s="998">
        <f t="shared" si="1"/>
        <v>0.77557516233920676</v>
      </c>
      <c r="Q17" s="998">
        <f t="shared" si="2"/>
        <v>0.79327265949432957</v>
      </c>
      <c r="R17" s="998">
        <f t="shared" si="3"/>
        <v>0.81236223634452354</v>
      </c>
      <c r="S17" s="998">
        <f t="shared" si="4"/>
        <v>0.82488486884263423</v>
      </c>
      <c r="T17" s="998">
        <f t="shared" si="5"/>
        <v>0.88965066542427307</v>
      </c>
      <c r="U17" s="998">
        <f t="shared" si="6"/>
        <v>1.148327207720427</v>
      </c>
      <c r="V17" s="998">
        <f t="shared" si="7"/>
        <v>5.3444043218990503E-2</v>
      </c>
      <c r="W17" s="998">
        <f t="shared" si="8"/>
        <v>0.32476608715042465</v>
      </c>
      <c r="X17" s="999">
        <f t="shared" si="9"/>
        <v>0.70940277982465871</v>
      </c>
      <c r="Y17" s="707"/>
      <c r="Z17" s="707"/>
      <c r="AA17" s="2">
        <f>B17*'TB1'!B17+'TB1'!E17*TB2d!E17</f>
        <v>0.28362855334899673</v>
      </c>
      <c r="AB17" s="595">
        <v>0.28414325903997295</v>
      </c>
      <c r="AC17" s="595"/>
      <c r="AD17" s="2"/>
      <c r="AE17" s="2">
        <f t="shared" si="10"/>
        <v>-5.1470569097622487E-4</v>
      </c>
    </row>
    <row r="18" spans="1:31" s="27" customFormat="1" ht="15" customHeight="1" x14ac:dyDescent="0.2">
      <c r="A18" s="30">
        <v>1921</v>
      </c>
      <c r="B18" s="301">
        <f>('TB2'!C18+'TB2'!D18+'TB2'!E18+'TB2'!F18+'TB2'!G18*W18)/'TB2'!B18</f>
        <v>0.10981244997647352</v>
      </c>
      <c r="C18" s="415"/>
      <c r="D18" s="415"/>
      <c r="E18" s="294">
        <f>(TB2b!C18+TB2b!D18+TB2b!E18+TB2b!F18+TB2b!G18*P18)/TB2b!B18</f>
        <v>0.48482152731992956</v>
      </c>
      <c r="F18" s="25">
        <f>(TB2b!K18+TB2b!L18+TB2b!M18+TB2b!N18+TB2b!O18*Q18)/TB2b!J18</f>
        <v>0.55094859644452221</v>
      </c>
      <c r="G18" s="294">
        <f>(TB2b!S18+TB2b!T18+TB2b!U18+TB2b!V18+TB2b!W18*R18)/TB2b!R18</f>
        <v>0.647116529049236</v>
      </c>
      <c r="H18" s="1358"/>
      <c r="I18" s="25">
        <f>(TB2c!C18+TB2c!D18+TB2c!E18+TB2c!F18+TB2c!G18*S18)/TB2c!B18</f>
        <v>0.67259341509995663</v>
      </c>
      <c r="J18" s="25">
        <f>(TB2c!K18+TB2c!L18+TB2c!M18+TB2c!N18+TB2c!O18*T18)/TB2c!J18</f>
        <v>0.72200567798531756</v>
      </c>
      <c r="K18" s="638">
        <f>(TB2c!S18+TB2c!T18+TB2c!U18+TB2c!V18+TB2c!W18*U18)/TB2c!R18</f>
        <v>0.7417618424139355</v>
      </c>
      <c r="L18" s="13"/>
      <c r="M18" s="984"/>
      <c r="N18" s="995">
        <v>0.60151363593050677</v>
      </c>
      <c r="O18" s="998">
        <f t="shared" si="0"/>
        <v>0.72884408067247053</v>
      </c>
      <c r="P18" s="998">
        <f t="shared" si="1"/>
        <v>0.80464523181100756</v>
      </c>
      <c r="Q18" s="998">
        <f t="shared" si="2"/>
        <v>0.82005034690566514</v>
      </c>
      <c r="R18" s="998">
        <f t="shared" si="3"/>
        <v>0.83666722362602253</v>
      </c>
      <c r="S18" s="998">
        <f t="shared" si="4"/>
        <v>0.84756778166711544</v>
      </c>
      <c r="T18" s="998">
        <f t="shared" si="5"/>
        <v>0.90394437219808343</v>
      </c>
      <c r="U18" s="998">
        <f t="shared" si="6"/>
        <v>1.1291141728445446</v>
      </c>
      <c r="V18" s="998">
        <f t="shared" si="7"/>
        <v>5.9288744138566045E-2</v>
      </c>
      <c r="W18" s="998">
        <f t="shared" si="8"/>
        <v>0.36028287319217678</v>
      </c>
      <c r="X18" s="999">
        <f t="shared" si="9"/>
        <v>0.78698386893876471</v>
      </c>
      <c r="Y18" s="707"/>
      <c r="Z18" s="707"/>
      <c r="AA18" s="2">
        <f>B18*'TB1'!B18+'TB1'!E18*TB2d!E18</f>
        <v>0.28749788381107455</v>
      </c>
      <c r="AB18" s="595">
        <v>0.28785777786027283</v>
      </c>
      <c r="AC18" s="595"/>
      <c r="AD18" s="2"/>
      <c r="AE18" s="2">
        <f t="shared" si="10"/>
        <v>-3.5989404919828383E-4</v>
      </c>
    </row>
    <row r="19" spans="1:31" s="27" customFormat="1" ht="15" customHeight="1" x14ac:dyDescent="0.2">
      <c r="A19" s="30">
        <v>1922</v>
      </c>
      <c r="B19" s="301">
        <f>('TB2'!C19+'TB2'!D19+'TB2'!E19+'TB2'!F19+'TB2'!G19*W19)/'TB2'!B19</f>
        <v>0.1013212943146522</v>
      </c>
      <c r="C19" s="415"/>
      <c r="D19" s="415"/>
      <c r="E19" s="294">
        <f>(TB2b!C19+TB2b!D19+TB2b!E19+TB2b!F19+TB2b!G19*P19)/TB2b!B19</f>
        <v>0.47458825578408986</v>
      </c>
      <c r="F19" s="25">
        <f>(TB2b!K19+TB2b!L19+TB2b!M19+TB2b!N19+TB2b!O19*Q19)/TB2b!J19</f>
        <v>0.5348126814189067</v>
      </c>
      <c r="G19" s="294">
        <f>(TB2b!S19+TB2b!T19+TB2b!U19+TB2b!V19+TB2b!W19*R19)/TB2b!R19</f>
        <v>0.63585438449279208</v>
      </c>
      <c r="H19" s="1358"/>
      <c r="I19" s="25">
        <f>(TB2c!C19+TB2c!D19+TB2c!E19+TB2c!F19+TB2c!G19*S19)/TB2c!B19</f>
        <v>0.66417548199721821</v>
      </c>
      <c r="J19" s="25">
        <f>(TB2c!K19+TB2c!L19+TB2c!M19+TB2c!N19+TB2c!O19*T19)/TB2c!J19</f>
        <v>0.72044941484918679</v>
      </c>
      <c r="K19" s="638">
        <f>(TB2c!S19+TB2c!T19+TB2c!U19+TB2c!V19+TB2c!W19*U19)/TB2c!R19</f>
        <v>0.76427349880582329</v>
      </c>
      <c r="L19" s="13"/>
      <c r="M19" s="984"/>
      <c r="N19" s="995">
        <v>0.59313678703359074</v>
      </c>
      <c r="O19" s="998">
        <f t="shared" si="0"/>
        <v>0.72314393038247227</v>
      </c>
      <c r="P19" s="998">
        <f t="shared" si="1"/>
        <v>0.80053854831574534</v>
      </c>
      <c r="Q19" s="998">
        <f t="shared" si="2"/>
        <v>0.81626750465824305</v>
      </c>
      <c r="R19" s="998">
        <f t="shared" si="3"/>
        <v>0.83323369587961271</v>
      </c>
      <c r="S19" s="998">
        <f t="shared" si="4"/>
        <v>0.84436340185608227</v>
      </c>
      <c r="T19" s="998">
        <f t="shared" si="5"/>
        <v>0.90192512247626677</v>
      </c>
      <c r="U19" s="998">
        <f t="shared" si="6"/>
        <v>1.131828368395237</v>
      </c>
      <c r="V19" s="998">
        <f t="shared" si="7"/>
        <v>5.8463072331195645E-2</v>
      </c>
      <c r="W19" s="998">
        <f t="shared" si="8"/>
        <v>0.35526547207506176</v>
      </c>
      <c r="X19" s="999">
        <f t="shared" si="9"/>
        <v>0.77602410915840281</v>
      </c>
      <c r="Y19" s="707"/>
      <c r="Z19" s="707"/>
      <c r="AA19" s="2">
        <f>B19*'TB1'!B19+'TB1'!E19*TB2d!E19</f>
        <v>0.27336821300478054</v>
      </c>
      <c r="AB19" s="595">
        <v>0.27380319609398079</v>
      </c>
      <c r="AC19" s="595"/>
      <c r="AD19" s="2"/>
      <c r="AE19" s="2">
        <f t="shared" si="10"/>
        <v>-4.3498308920025819E-4</v>
      </c>
    </row>
    <row r="20" spans="1:31" s="27" customFormat="1" ht="15" customHeight="1" x14ac:dyDescent="0.2">
      <c r="A20" s="30">
        <v>1923</v>
      </c>
      <c r="B20" s="301">
        <f>('TB2'!C20+'TB2'!D20+'TB2'!E20+'TB2'!F20+'TB2'!G20*W20)/'TB2'!B20</f>
        <v>9.8118074578903508E-2</v>
      </c>
      <c r="C20" s="415"/>
      <c r="D20" s="415"/>
      <c r="E20" s="294">
        <f>(TB2b!C20+TB2b!D20+TB2b!E20+TB2b!F20+TB2b!G20*P20)/TB2b!B20</f>
        <v>0.541082054996321</v>
      </c>
      <c r="F20" s="25">
        <f>(TB2b!K20+TB2b!L20+TB2b!M20+TB2b!N20+TB2b!O20*Q20)/TB2b!J20</f>
        <v>0.59480581460288651</v>
      </c>
      <c r="G20" s="294">
        <f>(TB2b!S20+TB2b!T20+TB2b!U20+TB2b!V20+TB2b!W20*R20)/TB2b!R20</f>
        <v>0.68968316159342979</v>
      </c>
      <c r="H20" s="1358"/>
      <c r="I20" s="25">
        <f>(TB2c!C20+TB2c!D20+TB2c!E20+TB2c!F20+TB2c!G20*S20)/TB2c!B20</f>
        <v>0.71947531561206113</v>
      </c>
      <c r="J20" s="25">
        <f>(TB2c!K20+TB2c!L20+TB2c!M20+TB2c!N20+TB2c!O20*T20)/TB2c!J20</f>
        <v>0.78625334522070689</v>
      </c>
      <c r="K20" s="638">
        <f>(TB2c!S20+TB2c!T20+TB2c!U20+TB2c!V20+TB2c!W20*U20)/TB2c!R20</f>
        <v>0.83947489510356621</v>
      </c>
      <c r="L20" s="13"/>
      <c r="M20" s="984"/>
      <c r="N20" s="995">
        <v>0.58690120697627579</v>
      </c>
      <c r="O20" s="998">
        <f t="shared" si="0"/>
        <v>0.71890083803242444</v>
      </c>
      <c r="P20" s="998">
        <f t="shared" si="1"/>
        <v>0.79748160482543251</v>
      </c>
      <c r="Q20" s="998">
        <f t="shared" si="2"/>
        <v>0.81345162293848583</v>
      </c>
      <c r="R20" s="998">
        <f t="shared" si="3"/>
        <v>0.83067783777530413</v>
      </c>
      <c r="S20" s="998">
        <f t="shared" si="4"/>
        <v>0.84197811747389684</v>
      </c>
      <c r="T20" s="998">
        <f t="shared" si="5"/>
        <v>0.90042202823987272</v>
      </c>
      <c r="U20" s="998">
        <f t="shared" si="6"/>
        <v>1.1338487681727456</v>
      </c>
      <c r="V20" s="998">
        <f t="shared" si="7"/>
        <v>5.7848456654193102E-2</v>
      </c>
      <c r="W20" s="998">
        <f t="shared" si="8"/>
        <v>0.35153060628836358</v>
      </c>
      <c r="X20" s="999">
        <f t="shared" si="9"/>
        <v>0.76786585533761986</v>
      </c>
      <c r="Y20" s="707"/>
      <c r="Z20" s="707"/>
      <c r="AA20" s="2">
        <f>B20*'TB1'!B20+'TB1'!E20*TB2d!E20</f>
        <v>0.29165914813752641</v>
      </c>
      <c r="AB20" s="595">
        <v>0.29239932890050119</v>
      </c>
      <c r="AC20" s="595"/>
      <c r="AD20" s="2"/>
      <c r="AE20" s="2">
        <f t="shared" si="10"/>
        <v>-7.4018076297477364E-4</v>
      </c>
    </row>
    <row r="21" spans="1:31" s="27" customFormat="1" ht="15" customHeight="1" x14ac:dyDescent="0.2">
      <c r="A21" s="30">
        <v>1924</v>
      </c>
      <c r="B21" s="301">
        <f>('TB2'!C21+'TB2'!D21+'TB2'!E21+'TB2'!F21+'TB2'!G21*W21)/'TB2'!B21</f>
        <v>9.642910353916441E-2</v>
      </c>
      <c r="C21" s="415"/>
      <c r="D21" s="415"/>
      <c r="E21" s="294">
        <f>(TB2b!C21+TB2b!D21+TB2b!E21+TB2b!F21+TB2b!G21*P21)/TB2b!B21</f>
        <v>0.52668715156157941</v>
      </c>
      <c r="F21" s="25">
        <f>(TB2b!K21+TB2b!L21+TB2b!M21+TB2b!N21+TB2b!O21*Q21)/TB2b!J21</f>
        <v>0.57334088989586263</v>
      </c>
      <c r="G21" s="294">
        <f>(TB2b!S21+TB2b!T21+TB2b!U21+TB2b!V21+TB2b!W21*R21)/TB2b!R21</f>
        <v>0.66233008285480854</v>
      </c>
      <c r="H21" s="1358"/>
      <c r="I21" s="25">
        <f>(TB2c!C21+TB2c!D21+TB2c!E21+TB2c!F21+TB2c!G21*S21)/TB2c!B21</f>
        <v>0.69743202212826572</v>
      </c>
      <c r="J21" s="25">
        <f>(TB2c!K21+TB2c!L21+TB2c!M21+TB2c!N21+TB2c!O21*T21)/TB2c!J21</f>
        <v>0.76887192980788999</v>
      </c>
      <c r="K21" s="638">
        <f>(TB2c!S21+TB2c!T21+TB2c!U21+TB2c!V21+TB2c!W21*U21)/TB2c!R21</f>
        <v>0.81764576767646835</v>
      </c>
      <c r="L21" s="13"/>
      <c r="M21" s="984"/>
      <c r="N21" s="995">
        <v>0.61586560594369477</v>
      </c>
      <c r="O21" s="998">
        <f t="shared" si="0"/>
        <v>0.73861009018743717</v>
      </c>
      <c r="P21" s="998">
        <f t="shared" si="1"/>
        <v>0.81168117087388791</v>
      </c>
      <c r="Q21" s="998">
        <f t="shared" si="2"/>
        <v>0.82653145205244771</v>
      </c>
      <c r="R21" s="998">
        <f t="shared" si="3"/>
        <v>0.84254985179113895</v>
      </c>
      <c r="S21" s="998">
        <f t="shared" si="4"/>
        <v>0.85305781300524108</v>
      </c>
      <c r="T21" s="998">
        <f t="shared" si="5"/>
        <v>0.90740393220844973</v>
      </c>
      <c r="U21" s="998">
        <f t="shared" si="6"/>
        <v>1.1244639692139398</v>
      </c>
      <c r="V21" s="998">
        <f t="shared" si="7"/>
        <v>6.070335924813039E-2</v>
      </c>
      <c r="W21" s="998">
        <f t="shared" si="8"/>
        <v>0.36887913549356327</v>
      </c>
      <c r="X21" s="999">
        <f t="shared" si="9"/>
        <v>0.80576111389747529</v>
      </c>
      <c r="Y21" s="707"/>
      <c r="Z21" s="707"/>
      <c r="AA21" s="2">
        <f>B21*'TB1'!B21+'TB1'!E21*TB2d!E21</f>
        <v>0.29308550004585132</v>
      </c>
      <c r="AB21" s="595">
        <v>0.29388060387150078</v>
      </c>
      <c r="AC21" s="595"/>
      <c r="AD21" s="2"/>
      <c r="AE21" s="2">
        <f t="shared" si="10"/>
        <v>-7.9510382564945692E-4</v>
      </c>
    </row>
    <row r="22" spans="1:31" s="27" customFormat="1" ht="15" customHeight="1" x14ac:dyDescent="0.2">
      <c r="A22" s="30">
        <v>1925</v>
      </c>
      <c r="B22" s="301">
        <f>('TB2'!C22+'TB2'!D22+'TB2'!E22+'TB2'!F22+'TB2'!G22*W22)/'TB2'!B22</f>
        <v>9.2321163416282589E-2</v>
      </c>
      <c r="C22" s="415"/>
      <c r="D22" s="415"/>
      <c r="E22" s="294">
        <f>(TB2b!C22+TB2b!D22+TB2b!E22+TB2b!F22+TB2b!G22*P22)/TB2b!B22</f>
        <v>0.54168620031532055</v>
      </c>
      <c r="F22" s="25">
        <f>(TB2b!K22+TB2b!L22+TB2b!M22+TB2b!N22+TB2b!O22*Q22)/TB2b!J22</f>
        <v>0.58024615836238858</v>
      </c>
      <c r="G22" s="294">
        <f>(TB2b!S22+TB2b!T22+TB2b!U22+TB2b!V22+TB2b!W22*R22)/TB2b!R22</f>
        <v>0.67294243605262083</v>
      </c>
      <c r="H22" s="1358"/>
      <c r="I22" s="25">
        <f>(TB2c!C22+TB2c!D22+TB2c!E22+TB2c!F22+TB2c!G22*S22)/TB2c!B22</f>
        <v>0.70571832066669238</v>
      </c>
      <c r="J22" s="25">
        <f>(TB2c!K22+TB2c!L22+TB2c!M22+TB2c!N22+TB2c!O22*T22)/TB2c!J22</f>
        <v>0.76678378995565732</v>
      </c>
      <c r="K22" s="638">
        <f>(TB2c!S22+TB2c!T22+TB2c!U22+TB2c!V22+TB2c!W22*U22)/TB2c!R22</f>
        <v>0.80547539470394958</v>
      </c>
      <c r="L22" s="13"/>
      <c r="M22" s="984"/>
      <c r="N22" s="995">
        <v>0.63294696939050654</v>
      </c>
      <c r="O22" s="998">
        <f t="shared" si="0"/>
        <v>0.75023335569014371</v>
      </c>
      <c r="P22" s="998">
        <f t="shared" si="1"/>
        <v>0.82005517334269484</v>
      </c>
      <c r="Q22" s="998">
        <f t="shared" si="2"/>
        <v>0.83424510477381408</v>
      </c>
      <c r="R22" s="998">
        <f t="shared" si="3"/>
        <v>0.84955121185658444</v>
      </c>
      <c r="S22" s="998">
        <f t="shared" si="4"/>
        <v>0.85959191393596623</v>
      </c>
      <c r="T22" s="998">
        <f t="shared" si="5"/>
        <v>0.91152141586043756</v>
      </c>
      <c r="U22" s="998">
        <f t="shared" si="6"/>
        <v>1.1189294106660153</v>
      </c>
      <c r="V22" s="998">
        <f t="shared" si="7"/>
        <v>6.2386999528984931E-2</v>
      </c>
      <c r="W22" s="998">
        <f t="shared" si="8"/>
        <v>0.37911019649210093</v>
      </c>
      <c r="X22" s="999">
        <f t="shared" si="9"/>
        <v>0.82810933127633146</v>
      </c>
      <c r="Y22" s="707"/>
      <c r="Z22" s="707"/>
      <c r="AA22" s="2">
        <f>B22*'TB1'!B22+'TB1'!E22*TB2d!E22</f>
        <v>0.30444905007828366</v>
      </c>
      <c r="AB22" s="595">
        <v>0.3053654963087522</v>
      </c>
      <c r="AC22" s="595"/>
      <c r="AD22" s="2"/>
      <c r="AE22" s="2">
        <f t="shared" si="10"/>
        <v>-9.1644623046854834E-4</v>
      </c>
    </row>
    <row r="23" spans="1:31" s="27" customFormat="1" ht="15" customHeight="1" x14ac:dyDescent="0.2">
      <c r="A23" s="30">
        <v>1926</v>
      </c>
      <c r="B23" s="301">
        <f>('TB2'!C23+'TB2'!D23+'TB2'!E23+'TB2'!F23+'TB2'!G23*W23)/'TB2'!B23</f>
        <v>8.5156497698542721E-2</v>
      </c>
      <c r="C23" s="415"/>
      <c r="D23" s="415"/>
      <c r="E23" s="294">
        <f>(TB2b!C23+TB2b!D23+TB2b!E23+TB2b!F23+TB2b!G23*P23)/TB2b!B23</f>
        <v>0.56537331507436217</v>
      </c>
      <c r="F23" s="25">
        <f>(TB2b!K23+TB2b!L23+TB2b!M23+TB2b!N23+TB2b!O23*Q23)/TB2b!J23</f>
        <v>0.60483787731645422</v>
      </c>
      <c r="G23" s="294">
        <f>(TB2b!S23+TB2b!T23+TB2b!U23+TB2b!V23+TB2b!W23*R23)/TB2b!R23</f>
        <v>0.70383723174687374</v>
      </c>
      <c r="H23" s="1358"/>
      <c r="I23" s="25">
        <f>(TB2c!C23+TB2c!D23+TB2c!E23+TB2c!F23+TB2c!G23*S23)/TB2c!B23</f>
        <v>0.73866324593835397</v>
      </c>
      <c r="J23" s="25">
        <f>(TB2c!K23+TB2c!L23+TB2c!M23+TB2c!N23+TB2c!O23*T23)/TB2c!J23</f>
        <v>0.80905586222417147</v>
      </c>
      <c r="K23" s="638">
        <f>(TB2c!S23+TB2c!T23+TB2c!U23+TB2c!V23+TB2c!W23*U23)/TB2c!R23</f>
        <v>0.85493349677009967</v>
      </c>
      <c r="L23" s="13"/>
      <c r="M23" s="984"/>
      <c r="N23" s="995">
        <v>0.63998710501888589</v>
      </c>
      <c r="O23" s="998">
        <f t="shared" si="0"/>
        <v>0.75502391973607119</v>
      </c>
      <c r="P23" s="998">
        <f t="shared" si="1"/>
        <v>0.82350654379777333</v>
      </c>
      <c r="Q23" s="998">
        <f t="shared" si="2"/>
        <v>0.83742431008243789</v>
      </c>
      <c r="R23" s="998">
        <f t="shared" si="3"/>
        <v>0.85243684359185767</v>
      </c>
      <c r="S23" s="998">
        <f t="shared" si="4"/>
        <v>0.86228496340505945</v>
      </c>
      <c r="T23" s="998">
        <f t="shared" si="5"/>
        <v>0.913218449206042</v>
      </c>
      <c r="U23" s="998">
        <f t="shared" si="6"/>
        <v>1.1166483256143493</v>
      </c>
      <c r="V23" s="998">
        <f t="shared" si="7"/>
        <v>6.3080916964997985E-2</v>
      </c>
      <c r="W23" s="998">
        <f t="shared" si="8"/>
        <v>0.38332695923918542</v>
      </c>
      <c r="X23" s="999">
        <f t="shared" si="9"/>
        <v>0.83732021668893697</v>
      </c>
      <c r="Y23" s="707"/>
      <c r="Z23" s="707"/>
      <c r="AA23" s="2">
        <f>B23*'TB1'!B23+'TB1'!E23*TB2d!E23</f>
        <v>0.31368932979941089</v>
      </c>
      <c r="AB23" s="595">
        <v>0.31465102992378624</v>
      </c>
      <c r="AC23" s="595"/>
      <c r="AD23" s="2"/>
      <c r="AE23" s="2">
        <f t="shared" si="10"/>
        <v>-9.6170012437535313E-4</v>
      </c>
    </row>
    <row r="24" spans="1:31" s="27" customFormat="1" ht="15" customHeight="1" x14ac:dyDescent="0.2">
      <c r="A24" s="30">
        <v>1927</v>
      </c>
      <c r="B24" s="301">
        <f>('TB2'!C24+'TB2'!D24+'TB2'!E24+'TB2'!F24+'TB2'!G24*W24)/'TB2'!B24</f>
        <v>8.0425103521189922E-2</v>
      </c>
      <c r="C24" s="415"/>
      <c r="D24" s="415"/>
      <c r="E24" s="294">
        <f>(TB2b!C24+TB2b!D24+TB2b!E24+TB2b!F24+TB2b!G24*P24)/TB2b!B24</f>
        <v>0.53759935374212098</v>
      </c>
      <c r="F24" s="25">
        <f>(TB2b!K24+TB2b!L24+TB2b!M24+TB2b!N24+TB2b!O24*Q24)/TB2b!J24</f>
        <v>0.57797819643352011</v>
      </c>
      <c r="G24" s="294">
        <f>(TB2b!S24+TB2b!T24+TB2b!U24+TB2b!V24+TB2b!W24*R24)/TB2b!R24</f>
        <v>0.67520819124857967</v>
      </c>
      <c r="H24" s="1358"/>
      <c r="I24" s="25">
        <f>(TB2c!C24+TB2c!D24+TB2c!E24+TB2c!F24+TB2c!G24*S24)/TB2c!B24</f>
        <v>0.71026758029338022</v>
      </c>
      <c r="J24" s="25">
        <f>(TB2c!K24+TB2c!L24+TB2c!M24+TB2c!N24+TB2c!O24*T24)/TB2c!J24</f>
        <v>0.77782418469435854</v>
      </c>
      <c r="K24" s="638">
        <f>(TB2c!S24+TB2c!T24+TB2c!U24+TB2c!V24+TB2c!W24*U24)/TB2c!R24</f>
        <v>0.81226669808766483</v>
      </c>
      <c r="L24" s="13"/>
      <c r="M24" s="984"/>
      <c r="N24" s="995">
        <v>0.65524596305866234</v>
      </c>
      <c r="O24" s="998">
        <f t="shared" si="0"/>
        <v>0.76540703457445569</v>
      </c>
      <c r="P24" s="998">
        <f t="shared" si="1"/>
        <v>0.83098707749721357</v>
      </c>
      <c r="Q24" s="998">
        <f t="shared" si="2"/>
        <v>0.84431495041158755</v>
      </c>
      <c r="R24" s="998">
        <f t="shared" si="3"/>
        <v>0.85869118971924097</v>
      </c>
      <c r="S24" s="998">
        <f t="shared" si="4"/>
        <v>0.86812190486643415</v>
      </c>
      <c r="T24" s="998">
        <f t="shared" si="5"/>
        <v>0.91689661568979008</v>
      </c>
      <c r="U24" s="998">
        <f t="shared" si="6"/>
        <v>1.1117042798150445</v>
      </c>
      <c r="V24" s="998">
        <f t="shared" si="7"/>
        <v>6.4584920326064818E-2</v>
      </c>
      <c r="W24" s="998">
        <f t="shared" si="8"/>
        <v>0.39246641159374074</v>
      </c>
      <c r="X24" s="999">
        <f t="shared" si="9"/>
        <v>0.85728397880241625</v>
      </c>
      <c r="Y24" s="707"/>
      <c r="Z24" s="707"/>
      <c r="AA24" s="2">
        <f>B24*'TB1'!B24+'TB1'!E24*TB2d!E24</f>
        <v>0.29563049066208769</v>
      </c>
      <c r="AB24" s="595">
        <v>0.29664443212412223</v>
      </c>
      <c r="AC24" s="595"/>
      <c r="AD24" s="2"/>
      <c r="AE24" s="2">
        <f t="shared" si="10"/>
        <v>-1.0139414620345399E-3</v>
      </c>
    </row>
    <row r="25" spans="1:31" s="27" customFormat="1" ht="15" customHeight="1" x14ac:dyDescent="0.2">
      <c r="A25" s="30">
        <v>1928</v>
      </c>
      <c r="B25" s="301">
        <f>('TB2'!C25+'TB2'!D25+'TB2'!E25+'TB2'!F25+'TB2'!G25*W25)/'TB2'!B25</f>
        <v>8.5733530397591684E-2</v>
      </c>
      <c r="C25" s="415"/>
      <c r="D25" s="415"/>
      <c r="E25" s="294">
        <f>(TB2b!C25+TB2b!D25+TB2b!E25+TB2b!F25+TB2b!G25*P25)/TB2b!B25</f>
        <v>0.53000883513274577</v>
      </c>
      <c r="F25" s="25">
        <f>(TB2b!K25+TB2b!L25+TB2b!M25+TB2b!N25+TB2b!O25*Q25)/TB2b!J25</f>
        <v>0.57386799916569065</v>
      </c>
      <c r="G25" s="294">
        <f>(TB2b!S25+TB2b!T25+TB2b!U25+TB2b!V25+TB2b!W25*R25)/TB2b!R25</f>
        <v>0.67222263539491656</v>
      </c>
      <c r="H25" s="1358"/>
      <c r="I25" s="25">
        <f>(TB2c!C25+TB2c!D25+TB2c!E25+TB2c!F25+TB2c!G25*S25)/TB2c!B25</f>
        <v>0.70651085871050034</v>
      </c>
      <c r="J25" s="25">
        <f>(TB2c!K25+TB2c!L25+TB2c!M25+TB2c!N25+TB2c!O25*T25)/TB2c!J25</f>
        <v>0.7600642968856659</v>
      </c>
      <c r="K25" s="638">
        <f>(TB2c!S25+TB2c!T25+TB2c!U25+TB2c!V25+TB2c!W25*U25)/TB2c!R25</f>
        <v>0.76244578608997327</v>
      </c>
      <c r="L25" s="13"/>
      <c r="M25" s="984"/>
      <c r="N25" s="995">
        <v>0.66867941136923115</v>
      </c>
      <c r="O25" s="998">
        <f t="shared" si="0"/>
        <v>0.77454802245969212</v>
      </c>
      <c r="P25" s="998">
        <f t="shared" si="1"/>
        <v>0.83757271860645943</v>
      </c>
      <c r="Q25" s="998">
        <f t="shared" si="2"/>
        <v>0.85038126680610782</v>
      </c>
      <c r="R25" s="998">
        <f t="shared" si="3"/>
        <v>0.86419733147634981</v>
      </c>
      <c r="S25" s="998">
        <f t="shared" si="4"/>
        <v>0.87326057587371375</v>
      </c>
      <c r="T25" s="998">
        <f t="shared" si="5"/>
        <v>0.92013476491486934</v>
      </c>
      <c r="U25" s="998">
        <f t="shared" si="6"/>
        <v>1.107351687798203</v>
      </c>
      <c r="V25" s="998">
        <f t="shared" si="7"/>
        <v>6.5909000500160783E-2</v>
      </c>
      <c r="W25" s="998">
        <f t="shared" si="8"/>
        <v>0.40051251573022201</v>
      </c>
      <c r="X25" s="999">
        <f t="shared" si="9"/>
        <v>0.87485948581197259</v>
      </c>
      <c r="Y25" s="707"/>
      <c r="Z25" s="707"/>
      <c r="AA25" s="2">
        <f>B25*'TB1'!B25+'TB1'!E25*TB2d!E25</f>
        <v>0.29999456763606686</v>
      </c>
      <c r="AB25" s="595">
        <v>0.3009260326999223</v>
      </c>
      <c r="AC25" s="595"/>
      <c r="AD25" s="2"/>
      <c r="AE25" s="2">
        <f t="shared" si="10"/>
        <v>-9.3146506385544114E-4</v>
      </c>
    </row>
    <row r="26" spans="1:31" s="27" customFormat="1" ht="15" customHeight="1" x14ac:dyDescent="0.2">
      <c r="A26" s="29">
        <v>1929</v>
      </c>
      <c r="B26" s="302">
        <f>('TB2'!C26+'TB2'!D26+'TB2'!E26+'TB2'!F26+'TB2'!G26*W26)/'TB2'!B26</f>
        <v>8.4770853849569908E-2</v>
      </c>
      <c r="C26" s="413"/>
      <c r="D26" s="413"/>
      <c r="E26" s="632">
        <f>(TB2b!C26+TB2b!D26+TB2b!E26+TB2b!F26+TB2b!G26*P26)/TB2b!B26</f>
        <v>0.55960486672553389</v>
      </c>
      <c r="F26" s="28">
        <f>(TB2b!K26+TB2b!L26+TB2b!M26+TB2b!N26+TB2b!O26*Q26)/TB2b!J26</f>
        <v>0.60268842658691757</v>
      </c>
      <c r="G26" s="632">
        <f>(TB2b!S26+TB2b!T26+TB2b!U26+TB2b!V26+TB2b!W26*R26)/TB2b!R26</f>
        <v>0.70519769514705499</v>
      </c>
      <c r="H26" s="1359"/>
      <c r="I26" s="28">
        <f>(TB2c!C26+TB2c!D26+TB2c!E26+TB2c!F26+TB2c!G26*S26)/TB2c!B26</f>
        <v>0.74188925491379687</v>
      </c>
      <c r="J26" s="28">
        <f>(TB2c!K26+TB2c!L26+TB2c!M26+TB2c!N26+TB2c!O26*T26)/TB2c!J26</f>
        <v>0.80674516122244566</v>
      </c>
      <c r="K26" s="639">
        <f>(TB2c!S26+TB2c!T26+TB2c!U26+TB2c!V26+TB2c!W26*U26)/TB2c!R26</f>
        <v>0.82511247879687732</v>
      </c>
      <c r="L26" s="13"/>
      <c r="M26" s="984"/>
      <c r="N26" s="995">
        <v>0.65569226873267605</v>
      </c>
      <c r="O26" s="998">
        <f t="shared" si="0"/>
        <v>0.76571072984799637</v>
      </c>
      <c r="P26" s="998">
        <f t="shared" si="1"/>
        <v>0.8312058753014796</v>
      </c>
      <c r="Q26" s="998">
        <f t="shared" si="2"/>
        <v>0.84451649445036625</v>
      </c>
      <c r="R26" s="998">
        <f t="shared" si="3"/>
        <v>0.858874122816634</v>
      </c>
      <c r="S26" s="998">
        <f t="shared" si="4"/>
        <v>0.86829262931293649</v>
      </c>
      <c r="T26" s="998">
        <f t="shared" si="5"/>
        <v>0.91700419822102441</v>
      </c>
      <c r="U26" s="998">
        <f t="shared" si="6"/>
        <v>1.1115596716348608</v>
      </c>
      <c r="V26" s="998">
        <f t="shared" si="7"/>
        <v>6.4628910854846858E-2</v>
      </c>
      <c r="W26" s="998">
        <f t="shared" si="8"/>
        <v>0.39273373103747516</v>
      </c>
      <c r="X26" s="999">
        <f t="shared" si="9"/>
        <v>0.8578678980107004</v>
      </c>
      <c r="Y26" s="707"/>
      <c r="Z26" s="707"/>
      <c r="AA26" s="2">
        <f>B26*'TB1'!B26+'TB1'!E26*TB2d!E26</f>
        <v>0.30773896984781013</v>
      </c>
      <c r="AB26" s="595">
        <v>0.3088550185560055</v>
      </c>
      <c r="AC26" s="595"/>
      <c r="AD26" s="2"/>
      <c r="AE26" s="2">
        <f t="shared" si="10"/>
        <v>-1.1160487081953718E-3</v>
      </c>
    </row>
    <row r="27" spans="1:31" s="27" customFormat="1" ht="15" customHeight="1" x14ac:dyDescent="0.2">
      <c r="A27" s="31">
        <v>1930</v>
      </c>
      <c r="B27" s="303">
        <f>('TB2'!C27+'TB2'!D27+'TB2'!E27+'TB2'!F27+'TB2'!G27*W27)/'TB2'!B27</f>
        <v>7.1121670061235209E-2</v>
      </c>
      <c r="C27" s="415"/>
      <c r="D27" s="415"/>
      <c r="E27" s="633">
        <f>(TB2b!C27+TB2b!D27+TB2b!E27+TB2b!F27+TB2b!G27*P27)/TB2b!B27</f>
        <v>0.55836354515900111</v>
      </c>
      <c r="F27" s="26">
        <f>(TB2b!K27+TB2b!L27+TB2b!M27+TB2b!N27+TB2b!O27*Q27)/TB2b!J27</f>
        <v>0.60931532475837824</v>
      </c>
      <c r="G27" s="633">
        <f>(TB2b!S27+TB2b!T27+TB2b!U27+TB2b!V27+TB2b!W27*R27)/TB2b!R27</f>
        <v>0.70512930287169096</v>
      </c>
      <c r="H27" s="1360"/>
      <c r="I27" s="26">
        <f>(TB2c!C27+TB2c!D27+TB2c!E27+TB2c!F27+TB2c!G27*S27)/TB2c!B27</f>
        <v>0.7432170797468749</v>
      </c>
      <c r="J27" s="26">
        <f>(TB2c!K27+TB2c!L27+TB2c!M27+TB2c!N27+TB2c!O27*T27)/TB2c!J27</f>
        <v>0.81931800874713634</v>
      </c>
      <c r="K27" s="640">
        <f>(TB2c!S27+TB2c!T27+TB2c!U27+TB2c!V27+TB2c!W27*U27)/TB2c!R27</f>
        <v>0.87297980302643685</v>
      </c>
      <c r="L27" s="13"/>
      <c r="M27" s="984"/>
      <c r="N27" s="995">
        <v>0.66114956026728999</v>
      </c>
      <c r="O27" s="998">
        <f t="shared" si="0"/>
        <v>0.76942422430234747</v>
      </c>
      <c r="P27" s="998">
        <f t="shared" si="1"/>
        <v>0.83388126903841142</v>
      </c>
      <c r="Q27" s="998">
        <f t="shared" si="2"/>
        <v>0.84698091433279199</v>
      </c>
      <c r="R27" s="998">
        <f t="shared" si="3"/>
        <v>0.86111097370590373</v>
      </c>
      <c r="S27" s="998">
        <f t="shared" si="4"/>
        <v>0.8703801964914345</v>
      </c>
      <c r="T27" s="998">
        <f t="shared" si="5"/>
        <v>0.9183196850524985</v>
      </c>
      <c r="U27" s="998">
        <f t="shared" si="6"/>
        <v>1.1097914463052223</v>
      </c>
      <c r="V27" s="998">
        <f t="shared" si="7"/>
        <v>6.5166813808592475E-2</v>
      </c>
      <c r="W27" s="998">
        <f t="shared" si="8"/>
        <v>0.3960024327866824</v>
      </c>
      <c r="X27" s="999">
        <f t="shared" si="9"/>
        <v>0.86500788644869064</v>
      </c>
      <c r="Y27" s="707"/>
      <c r="Z27" s="707"/>
      <c r="AA27" s="2">
        <f>B27*'TB1'!B27+'TB1'!E27*TB2d!E27</f>
        <v>0.29669490379232749</v>
      </c>
      <c r="AB27" s="595">
        <v>0.29788649248340326</v>
      </c>
      <c r="AC27" s="595"/>
      <c r="AD27" s="2"/>
      <c r="AE27" s="2">
        <f t="shared" si="10"/>
        <v>-1.1915886910757734E-3</v>
      </c>
    </row>
    <row r="28" spans="1:31" s="27" customFormat="1" ht="15" customHeight="1" x14ac:dyDescent="0.2">
      <c r="A28" s="30">
        <v>1931</v>
      </c>
      <c r="B28" s="301">
        <f>('TB2'!C28+'TB2'!D28+'TB2'!E28+'TB2'!F28+'TB2'!G28*W28)/'TB2'!B28</f>
        <v>6.020976811070166E-2</v>
      </c>
      <c r="C28" s="415"/>
      <c r="D28" s="415"/>
      <c r="E28" s="294">
        <f>(TB2b!C28+TB2b!D28+TB2b!E28+TB2b!F28+TB2b!G28*P28)/TB2b!B28</f>
        <v>0.52533477243393678</v>
      </c>
      <c r="F28" s="25">
        <f>(TB2b!K28+TB2b!L28+TB2b!M28+TB2b!N28+TB2b!O28*Q28)/TB2b!J28</f>
        <v>0.57629873010356858</v>
      </c>
      <c r="G28" s="294">
        <f>(TB2b!S28+TB2b!T28+TB2b!U28+TB2b!V28+TB2b!W28*R28)/TB2b!R28</f>
        <v>0.65192698411588768</v>
      </c>
      <c r="H28" s="1358"/>
      <c r="I28" s="25">
        <f>(TB2c!C28+TB2c!D28+TB2c!E28+TB2c!F28+TB2c!G28*S28)/TB2c!B28</f>
        <v>0.69171470828961334</v>
      </c>
      <c r="J28" s="25">
        <f>(TB2c!K28+TB2c!L28+TB2c!M28+TB2c!N28+TB2c!O28*T28)/TB2c!J28</f>
        <v>0.77131802154819995</v>
      </c>
      <c r="K28" s="638">
        <f>(TB2c!S28+TB2c!T28+TB2c!U28+TB2c!V28+TB2c!W28*U28)/TB2c!R28</f>
        <v>0.83463254288187194</v>
      </c>
      <c r="L28" s="13"/>
      <c r="M28" s="984"/>
      <c r="N28" s="995">
        <v>0.6781284765476947</v>
      </c>
      <c r="O28" s="998">
        <f t="shared" si="0"/>
        <v>0.78097777812080482</v>
      </c>
      <c r="P28" s="998">
        <f t="shared" si="1"/>
        <v>0.84220504759932679</v>
      </c>
      <c r="Q28" s="998">
        <f t="shared" si="2"/>
        <v>0.85464830365917743</v>
      </c>
      <c r="R28" s="998">
        <f t="shared" si="3"/>
        <v>0.86807034242200909</v>
      </c>
      <c r="S28" s="998">
        <f t="shared" si="4"/>
        <v>0.87687510850568617</v>
      </c>
      <c r="T28" s="998">
        <f t="shared" si="5"/>
        <v>0.9224124736891155</v>
      </c>
      <c r="U28" s="998">
        <f t="shared" si="6"/>
        <v>1.1042900818194883</v>
      </c>
      <c r="V28" s="998">
        <f t="shared" si="7"/>
        <v>6.6840356290371467E-2</v>
      </c>
      <c r="W28" s="998">
        <f t="shared" si="8"/>
        <v>0.40617213198515639</v>
      </c>
      <c r="X28" s="999">
        <f t="shared" si="9"/>
        <v>0.88722206818385585</v>
      </c>
      <c r="Y28" s="707"/>
      <c r="Z28" s="707"/>
      <c r="AA28" s="2">
        <f>B28*'TB1'!B28+'TB1'!E28*TB2d!E28</f>
        <v>0.27574766845622678</v>
      </c>
      <c r="AB28" s="595">
        <v>0.27714828773274736</v>
      </c>
      <c r="AC28" s="595"/>
      <c r="AD28" s="2"/>
      <c r="AE28" s="2">
        <f t="shared" si="10"/>
        <v>-1.4006192765205761E-3</v>
      </c>
    </row>
    <row r="29" spans="1:31" s="27" customFormat="1" ht="15" customHeight="1" x14ac:dyDescent="0.2">
      <c r="A29" s="30">
        <v>1932</v>
      </c>
      <c r="B29" s="301">
        <f>('TB2'!C29+'TB2'!D29+'TB2'!E29+'TB2'!F29+'TB2'!G29*W29)/'TB2'!B29</f>
        <v>5.3917480978816205E-2</v>
      </c>
      <c r="C29" s="415"/>
      <c r="D29" s="415"/>
      <c r="E29" s="294">
        <f>(TB2b!C29+TB2b!D29+TB2b!E29+TB2b!F29+TB2b!G29*P29)/TB2b!B29</f>
        <v>0.4948403545506988</v>
      </c>
      <c r="F29" s="25">
        <f>(TB2b!K29+TB2b!L29+TB2b!M29+TB2b!N29+TB2b!O29*Q29)/TB2b!J29</f>
        <v>0.5499293340994621</v>
      </c>
      <c r="G29" s="294">
        <f>(TB2b!S29+TB2b!T29+TB2b!U29+TB2b!V29+TB2b!W29*R29)/TB2b!R29</f>
        <v>0.60857154587519469</v>
      </c>
      <c r="H29" s="1358"/>
      <c r="I29" s="25">
        <f>(TB2c!C29+TB2c!D29+TB2c!E29+TB2c!F29+TB2c!G29*S29)/TB2c!B29</f>
        <v>0.6526645010376354</v>
      </c>
      <c r="J29" s="25">
        <f>(TB2c!K29+TB2c!L29+TB2c!M29+TB2c!N29+TB2c!O29*T29)/TB2c!J29</f>
        <v>0.72502416164785477</v>
      </c>
      <c r="K29" s="638">
        <f>(TB2c!S29+TB2c!T29+TB2c!U29+TB2c!V29+TB2c!W29*U29)/TB2c!R29</f>
        <v>0.77637396704442008</v>
      </c>
      <c r="L29" s="13"/>
      <c r="M29" s="984"/>
      <c r="N29" s="995">
        <v>0.69993396275394038</v>
      </c>
      <c r="O29" s="998">
        <f t="shared" si="0"/>
        <v>0.79581564257934168</v>
      </c>
      <c r="P29" s="998">
        <f t="shared" si="1"/>
        <v>0.85289501364877118</v>
      </c>
      <c r="Q29" s="998">
        <f t="shared" si="2"/>
        <v>0.86449528973492407</v>
      </c>
      <c r="R29" s="998">
        <f t="shared" si="3"/>
        <v>0.87700803997802756</v>
      </c>
      <c r="S29" s="998">
        <f t="shared" si="4"/>
        <v>0.8852163189809974</v>
      </c>
      <c r="T29" s="998">
        <f t="shared" si="5"/>
        <v>0.92766871293824993</v>
      </c>
      <c r="U29" s="998">
        <f t="shared" si="6"/>
        <v>1.0972248530717825</v>
      </c>
      <c r="V29" s="998">
        <f t="shared" si="7"/>
        <v>6.8989634071080816E-2</v>
      </c>
      <c r="W29" s="998">
        <f t="shared" si="8"/>
        <v>0.41923275563932438</v>
      </c>
      <c r="X29" s="999">
        <f t="shared" si="9"/>
        <v>0.91575104055226397</v>
      </c>
      <c r="Y29" s="707"/>
      <c r="Z29" s="707"/>
      <c r="AA29" s="2">
        <f>B29*'TB1'!B29+'TB1'!E29*TB2d!E29</f>
        <v>0.2668773724127908</v>
      </c>
      <c r="AB29" s="595">
        <v>0.26816091906999728</v>
      </c>
      <c r="AC29" s="595"/>
      <c r="AD29" s="2"/>
      <c r="AE29" s="2">
        <f t="shared" si="10"/>
        <v>-1.2835466572064802E-3</v>
      </c>
    </row>
    <row r="30" spans="1:31" s="27" customFormat="1" ht="15" customHeight="1" x14ac:dyDescent="0.2">
      <c r="A30" s="30">
        <v>1933</v>
      </c>
      <c r="B30" s="301">
        <f>('TB2'!C30+'TB2'!D30+'TB2'!E30+'TB2'!F30+'TB2'!G30*W30)/'TB2'!B30</f>
        <v>3.798953888480476E-2</v>
      </c>
      <c r="C30" s="415"/>
      <c r="D30" s="415"/>
      <c r="E30" s="294">
        <f>(TB2b!C30+TB2b!D30+TB2b!E30+TB2b!F30+TB2b!G30*P30)/TB2b!B30</f>
        <v>0.47610724874388105</v>
      </c>
      <c r="F30" s="25">
        <f>(TB2b!K30+TB2b!L30+TB2b!M30+TB2b!N30+TB2b!O30*Q30)/TB2b!J30</f>
        <v>0.53013975128232271</v>
      </c>
      <c r="G30" s="294">
        <f>(TB2b!S30+TB2b!T30+TB2b!U30+TB2b!V30+TB2b!W30*R30)/TB2b!R30</f>
        <v>0.5864168446427751</v>
      </c>
      <c r="H30" s="1358"/>
      <c r="I30" s="25">
        <f>(TB2c!C30+TB2c!D30+TB2c!E30+TB2c!F30+TB2c!G30*S30)/TB2c!B30</f>
        <v>0.62249476934920689</v>
      </c>
      <c r="J30" s="25">
        <f>(TB2c!K30+TB2c!L30+TB2c!M30+TB2c!N30+TB2c!O30*T30)/TB2c!J30</f>
        <v>0.68500790879728279</v>
      </c>
      <c r="K30" s="638">
        <f>(TB2c!S30+TB2c!T30+TB2c!U30+TB2c!V30+TB2c!W30*U30)/TB2c!R30</f>
        <v>0.73315594530652328</v>
      </c>
      <c r="L30" s="13"/>
      <c r="M30" s="984"/>
      <c r="N30" s="995">
        <v>0.71343597904603728</v>
      </c>
      <c r="O30" s="998">
        <f t="shared" si="0"/>
        <v>0.8050032885581645</v>
      </c>
      <c r="P30" s="998">
        <f t="shared" si="1"/>
        <v>0.85951426966518685</v>
      </c>
      <c r="Q30" s="998">
        <f t="shared" si="2"/>
        <v>0.87059257026172565</v>
      </c>
      <c r="R30" s="998">
        <f t="shared" si="3"/>
        <v>0.88254228658339018</v>
      </c>
      <c r="S30" s="998">
        <f t="shared" si="4"/>
        <v>0.89038121916566759</v>
      </c>
      <c r="T30" s="998">
        <f t="shared" si="5"/>
        <v>0.93092339055954709</v>
      </c>
      <c r="U30" s="998">
        <f t="shared" si="6"/>
        <v>1.0928500442389673</v>
      </c>
      <c r="V30" s="998">
        <f t="shared" si="7"/>
        <v>7.0320472711269802E-2</v>
      </c>
      <c r="W30" s="998">
        <f t="shared" si="8"/>
        <v>0.42731992928432266</v>
      </c>
      <c r="X30" s="999">
        <f t="shared" si="9"/>
        <v>0.93341625773988601</v>
      </c>
      <c r="Y30" s="707"/>
      <c r="Z30" s="707"/>
      <c r="AA30" s="2">
        <f>B30*'TB1'!B30+'TB1'!E30*TB2d!E30</f>
        <v>0.24821760252581912</v>
      </c>
      <c r="AB30" s="595">
        <v>0.24978575225299274</v>
      </c>
      <c r="AC30" s="595"/>
      <c r="AD30" s="2"/>
      <c r="AE30" s="2">
        <f t="shared" si="10"/>
        <v>-1.5681497271736178E-3</v>
      </c>
    </row>
    <row r="31" spans="1:31" s="27" customFormat="1" ht="15" customHeight="1" x14ac:dyDescent="0.2">
      <c r="A31" s="30">
        <v>1934</v>
      </c>
      <c r="B31" s="301">
        <f>('TB2'!C31+'TB2'!D31+'TB2'!E31+'TB2'!F31+'TB2'!G31*W31)/'TB2'!B31</f>
        <v>3.9184131861480877E-2</v>
      </c>
      <c r="C31" s="415"/>
      <c r="D31" s="415"/>
      <c r="E31" s="294">
        <f>(TB2b!C31+TB2b!D31+TB2b!E31+TB2b!F31+TB2b!G31*P31)/TB2b!B31</f>
        <v>0.47694840010220274</v>
      </c>
      <c r="F31" s="25">
        <f>(TB2b!K31+TB2b!L31+TB2b!M31+TB2b!N31+TB2b!O31*Q31)/TB2b!J31</f>
        <v>0.54816919740413494</v>
      </c>
      <c r="G31" s="294">
        <f>(TB2b!S31+TB2b!T31+TB2b!U31+TB2b!V31+TB2b!W31*R31)/TB2b!R31</f>
        <v>0.62903478007700842</v>
      </c>
      <c r="H31" s="1358"/>
      <c r="I31" s="25">
        <f>(TB2c!C31+TB2c!D31+TB2c!E31+TB2c!F31+TB2c!G31*S31)/TB2c!B31</f>
        <v>0.67634988307204513</v>
      </c>
      <c r="J31" s="25">
        <f>(TB2c!K31+TB2c!L31+TB2c!M31+TB2c!N31+TB2c!O31*T31)/TB2c!J31</f>
        <v>0.76021602112359565</v>
      </c>
      <c r="K31" s="638">
        <f>(TB2c!S31+TB2c!T31+TB2c!U31+TB2c!V31+TB2c!W31*U31)/TB2c!R31</f>
        <v>0.82982760517462062</v>
      </c>
      <c r="L31" s="13"/>
      <c r="M31" s="984"/>
      <c r="N31" s="995">
        <v>0.70133472182303191</v>
      </c>
      <c r="O31" s="998">
        <f t="shared" si="0"/>
        <v>0.79676880973230768</v>
      </c>
      <c r="P31" s="998">
        <f t="shared" si="1"/>
        <v>0.85358172463289728</v>
      </c>
      <c r="Q31" s="998">
        <f t="shared" si="2"/>
        <v>0.86512784866611947</v>
      </c>
      <c r="R31" s="998">
        <f t="shared" si="3"/>
        <v>0.87758218727242754</v>
      </c>
      <c r="S31" s="998">
        <f t="shared" si="4"/>
        <v>0.88575214863918439</v>
      </c>
      <c r="T31" s="998">
        <f t="shared" si="5"/>
        <v>0.92800636763339861</v>
      </c>
      <c r="U31" s="998">
        <f t="shared" si="6"/>
        <v>1.0967709909955166</v>
      </c>
      <c r="V31" s="998">
        <f t="shared" si="7"/>
        <v>6.9127701175608999E-2</v>
      </c>
      <c r="W31" s="998">
        <f t="shared" si="8"/>
        <v>0.4200717549103577</v>
      </c>
      <c r="X31" s="999">
        <f t="shared" si="9"/>
        <v>0.91758370855145133</v>
      </c>
      <c r="Y31" s="707"/>
      <c r="Z31" s="707"/>
      <c r="AA31" s="2">
        <f>B31*'TB1'!B31+'TB1'!E31*TB2d!E31</f>
        <v>0.25393826798397501</v>
      </c>
      <c r="AB31" s="595">
        <v>0.25514656987075601</v>
      </c>
      <c r="AC31" s="595"/>
      <c r="AD31" s="2"/>
      <c r="AE31" s="2">
        <f t="shared" si="10"/>
        <v>-1.2083018867810047E-3</v>
      </c>
    </row>
    <row r="32" spans="1:31" s="27" customFormat="1" ht="15" customHeight="1" x14ac:dyDescent="0.2">
      <c r="A32" s="30">
        <v>1935</v>
      </c>
      <c r="B32" s="301">
        <f>('TB2'!C32+'TB2'!D32+'TB2'!E32+'TB2'!F32+'TB2'!G32*W32)/'TB2'!B32</f>
        <v>5.4777534949716759E-2</v>
      </c>
      <c r="C32" s="415"/>
      <c r="D32" s="415"/>
      <c r="E32" s="294">
        <f>(TB2b!C32+TB2b!D32+TB2b!E32+TB2b!F32+TB2b!G32*P32)/TB2b!B32</f>
        <v>0.47951799695788128</v>
      </c>
      <c r="F32" s="25">
        <f>(TB2b!K32+TB2b!L32+TB2b!M32+TB2b!N32+TB2b!O32*Q32)/TB2b!J32</f>
        <v>0.55006547700167474</v>
      </c>
      <c r="G32" s="294">
        <f>(TB2b!S32+TB2b!T32+TB2b!U32+TB2b!V32+TB2b!W32*R32)/TB2b!R32</f>
        <v>0.63270523053664585</v>
      </c>
      <c r="H32" s="1358"/>
      <c r="I32" s="25">
        <f>(TB2c!C32+TB2c!D32+TB2c!E32+TB2c!F32+TB2c!G32*S32)/TB2c!B32</f>
        <v>0.6812852214939783</v>
      </c>
      <c r="J32" s="25">
        <f>(TB2c!K32+TB2c!L32+TB2c!M32+TB2c!N32+TB2c!O32*T32)/TB2c!J32</f>
        <v>0.7626584848847977</v>
      </c>
      <c r="K32" s="638">
        <f>(TB2c!S32+TB2c!T32+TB2c!U32+TB2c!V32+TB2c!W32*U32)/TB2c!R32</f>
        <v>0.82534536932816893</v>
      </c>
      <c r="L32" s="13"/>
      <c r="M32" s="984"/>
      <c r="N32" s="995">
        <v>0.70473331477152434</v>
      </c>
      <c r="O32" s="998">
        <f t="shared" si="0"/>
        <v>0.79908143239260987</v>
      </c>
      <c r="P32" s="998">
        <f t="shared" si="1"/>
        <v>0.85524785777442103</v>
      </c>
      <c r="Q32" s="998">
        <f t="shared" si="2"/>
        <v>0.86666259534062151</v>
      </c>
      <c r="R32" s="998">
        <f t="shared" si="3"/>
        <v>0.87897521266073286</v>
      </c>
      <c r="S32" s="998">
        <f t="shared" si="4"/>
        <v>0.88705220582824007</v>
      </c>
      <c r="T32" s="998">
        <f t="shared" si="5"/>
        <v>0.92882560264053093</v>
      </c>
      <c r="U32" s="998">
        <f t="shared" si="6"/>
        <v>1.0956698077256584</v>
      </c>
      <c r="V32" s="998">
        <f t="shared" si="7"/>
        <v>6.9462686611878613E-2</v>
      </c>
      <c r="W32" s="998">
        <f t="shared" si="8"/>
        <v>0.42210737764466094</v>
      </c>
      <c r="X32" s="999">
        <f t="shared" si="9"/>
        <v>0.92203022092920484</v>
      </c>
      <c r="Y32" s="707"/>
      <c r="Z32" s="707"/>
      <c r="AA32" s="2">
        <f>B32*'TB1'!B32+'TB1'!E32*TB2d!E32</f>
        <v>0.25909319295351119</v>
      </c>
      <c r="AB32" s="595">
        <v>0.26037989906869519</v>
      </c>
      <c r="AC32" s="595"/>
      <c r="AD32" s="2"/>
      <c r="AE32" s="2">
        <f t="shared" si="10"/>
        <v>-1.2867061151839998E-3</v>
      </c>
    </row>
    <row r="33" spans="1:31" s="27" customFormat="1" ht="15" customHeight="1" x14ac:dyDescent="0.2">
      <c r="A33" s="30">
        <v>1936</v>
      </c>
      <c r="B33" s="301">
        <f>('TB2'!C33+'TB2'!D33+'TB2'!E33+'TB2'!F33+'TB2'!G33*W33)/'TB2'!B33</f>
        <v>5.4066208037950231E-2</v>
      </c>
      <c r="C33" s="415"/>
      <c r="D33" s="415"/>
      <c r="E33" s="294">
        <f>(TB2b!C33+TB2b!D33+TB2b!E33+TB2b!F33+TB2b!G33*P33)/TB2b!B33</f>
        <v>0.48881858258633398</v>
      </c>
      <c r="F33" s="25">
        <f>(TB2b!K33+TB2b!L33+TB2b!M33+TB2b!N33+TB2b!O33*Q33)/TB2b!J33</f>
        <v>0.56083851517041527</v>
      </c>
      <c r="G33" s="294">
        <f>(TB2b!S33+TB2b!T33+TB2b!U33+TB2b!V33+TB2b!W33*R33)/TB2b!R33</f>
        <v>0.64993008607051361</v>
      </c>
      <c r="H33" s="1358"/>
      <c r="I33" s="25">
        <f>(TB2c!C33+TB2c!D33+TB2c!E33+TB2c!F33+TB2c!G33*S33)/TB2c!B33</f>
        <v>0.69678894997493968</v>
      </c>
      <c r="J33" s="25">
        <f>(TB2c!K33+TB2c!L33+TB2c!M33+TB2c!N33+TB2c!O33*T33)/TB2c!J33</f>
        <v>0.77611119503450998</v>
      </c>
      <c r="K33" s="638">
        <f>(TB2c!S33+TB2c!T33+TB2c!U33+TB2c!V33+TB2c!W33*U33)/TB2c!R33</f>
        <v>0.83443753847430913</v>
      </c>
      <c r="L33" s="13"/>
      <c r="M33" s="984"/>
      <c r="N33" s="995">
        <v>0.61791302220983291</v>
      </c>
      <c r="O33" s="998">
        <f t="shared" si="0"/>
        <v>0.74000328476057453</v>
      </c>
      <c r="P33" s="998">
        <f t="shared" si="1"/>
        <v>0.81268490040172681</v>
      </c>
      <c r="Q33" s="998">
        <f t="shared" si="2"/>
        <v>0.82745603035688098</v>
      </c>
      <c r="R33" s="998">
        <f t="shared" si="3"/>
        <v>0.84338905286122456</v>
      </c>
      <c r="S33" s="998">
        <f t="shared" si="4"/>
        <v>0.85384100719063571</v>
      </c>
      <c r="T33" s="998">
        <f t="shared" si="5"/>
        <v>0.90789746441569319</v>
      </c>
      <c r="U33" s="998">
        <f t="shared" si="6"/>
        <v>1.1238005827558153</v>
      </c>
      <c r="V33" s="998">
        <f t="shared" si="7"/>
        <v>6.0905164713372116E-2</v>
      </c>
      <c r="W33" s="998">
        <f t="shared" si="8"/>
        <v>0.37010545684510432</v>
      </c>
      <c r="X33" s="999">
        <f t="shared" si="9"/>
        <v>0.8084398288562159</v>
      </c>
      <c r="Y33" s="707"/>
      <c r="Z33" s="707"/>
      <c r="AA33" s="2">
        <f>B33*'TB1'!B33+'TB1'!E33*TB2d!E33</f>
        <v>0.26428995261027161</v>
      </c>
      <c r="AB33" s="595">
        <v>0.26512515980752954</v>
      </c>
      <c r="AC33" s="595"/>
      <c r="AD33" s="2"/>
      <c r="AE33" s="2">
        <f t="shared" si="10"/>
        <v>-8.3520719725793668E-4</v>
      </c>
    </row>
    <row r="34" spans="1:31" s="27" customFormat="1" ht="15" customHeight="1" x14ac:dyDescent="0.2">
      <c r="A34" s="30">
        <v>1937</v>
      </c>
      <c r="B34" s="301">
        <f>('TB2'!C34+'TB2'!D34+'TB2'!E34+'TB2'!F34+'TB2'!G34*W34)/'TB2'!B34</f>
        <v>6.0310151997996962E-2</v>
      </c>
      <c r="C34" s="415"/>
      <c r="D34" s="415"/>
      <c r="E34" s="294">
        <f>(TB2b!C34+TB2b!D34+TB2b!E34+TB2b!F34+TB2b!G34*P34)/TB2b!B34</f>
        <v>0.47459268845478436</v>
      </c>
      <c r="F34" s="25">
        <f>(TB2b!K34+TB2b!L34+TB2b!M34+TB2b!N34+TB2b!O34*Q34)/TB2b!J34</f>
        <v>0.53278718073490683</v>
      </c>
      <c r="G34" s="294">
        <f>(TB2b!S34+TB2b!T34+TB2b!U34+TB2b!V34+TB2b!W34*R34)/TB2b!R34</f>
        <v>0.67122465216137805</v>
      </c>
      <c r="H34" s="1358"/>
      <c r="I34" s="25">
        <f>(TB2c!C34+TB2c!D34+TB2c!E34+TB2c!F34+TB2c!G34*S34)/TB2c!B34</f>
        <v>0.71236397532018991</v>
      </c>
      <c r="J34" s="25">
        <f>(TB2c!K34+TB2c!L34+TB2c!M34+TB2c!N34+TB2c!O34*T34)/TB2c!J34</f>
        <v>0.79740088277744847</v>
      </c>
      <c r="K34" s="638">
        <f>(TB2c!S34+TB2c!T34+TB2c!U34+TB2c!V34+TB2c!W34*U34)/TB2c!R34</f>
        <v>0.87578197180819983</v>
      </c>
      <c r="L34" s="13"/>
      <c r="M34" s="984"/>
      <c r="N34" s="995">
        <v>0.47390587084523722</v>
      </c>
      <c r="O34" s="998">
        <f t="shared" si="0"/>
        <v>0.64201149623554521</v>
      </c>
      <c r="P34" s="998">
        <f t="shared" si="1"/>
        <v>0.74208654068600599</v>
      </c>
      <c r="Q34" s="998">
        <f t="shared" si="2"/>
        <v>0.76242485421695372</v>
      </c>
      <c r="R34" s="998">
        <f t="shared" si="3"/>
        <v>0.78436297324866078</v>
      </c>
      <c r="S34" s="998">
        <f t="shared" si="4"/>
        <v>0.79875423003186541</v>
      </c>
      <c r="T34" s="998">
        <f t="shared" si="5"/>
        <v>0.8731843635933032</v>
      </c>
      <c r="U34" s="998">
        <f t="shared" si="6"/>
        <v>1.1704605588770969</v>
      </c>
      <c r="V34" s="998">
        <f t="shared" si="7"/>
        <v>4.6710967539152666E-2</v>
      </c>
      <c r="W34" s="998">
        <f t="shared" si="8"/>
        <v>0.28385086982548213</v>
      </c>
      <c r="X34" s="999">
        <f t="shared" si="9"/>
        <v>0.62002962771348891</v>
      </c>
      <c r="Y34" s="707"/>
      <c r="Z34" s="707"/>
      <c r="AA34" s="2">
        <f>B34*'TB1'!B34+'TB1'!E34*TB2d!E34</f>
        <v>0.25693906461720828</v>
      </c>
      <c r="AB34" s="595">
        <v>0.2569143857898506</v>
      </c>
      <c r="AC34" s="595"/>
      <c r="AD34" s="2"/>
      <c r="AE34" s="2">
        <f t="shared" si="10"/>
        <v>2.4678827357682565E-5</v>
      </c>
    </row>
    <row r="35" spans="1:31" s="27" customFormat="1" ht="15" customHeight="1" x14ac:dyDescent="0.2">
      <c r="A35" s="30">
        <v>1938</v>
      </c>
      <c r="B35" s="301">
        <f>('TB2'!C35+'TB2'!D35+'TB2'!E35+'TB2'!F35+'TB2'!G35*W35)/'TB2'!B35</f>
        <v>6.6158889845781541E-2</v>
      </c>
      <c r="C35" s="415"/>
      <c r="D35" s="415"/>
      <c r="E35" s="294">
        <f>(TB2b!C35+TB2b!D35+TB2b!E35+TB2b!F35+TB2b!G35*P35)/TB2b!B35</f>
        <v>0.45650894451282148</v>
      </c>
      <c r="F35" s="25">
        <f>(TB2b!K35+TB2b!L35+TB2b!M35+TB2b!N35+TB2b!O35*Q35)/TB2b!J35</f>
        <v>0.51094024661044979</v>
      </c>
      <c r="G35" s="294">
        <f>(TB2b!S35+TB2b!T35+TB2b!U35+TB2b!V35+TB2b!W35*R35)/TB2b!R35</f>
        <v>0.63687890653802959</v>
      </c>
      <c r="H35" s="1358"/>
      <c r="I35" s="25">
        <f>(TB2c!C35+TB2c!D35+TB2c!E35+TB2c!F35+TB2c!G35*S35)/TB2c!B35</f>
        <v>0.6743545664258741</v>
      </c>
      <c r="J35" s="25">
        <f>(TB2c!K35+TB2c!L35+TB2c!M35+TB2c!N35+TB2c!O35*T35)/TB2c!J35</f>
        <v>0.75495579283346381</v>
      </c>
      <c r="K35" s="638">
        <f>(TB2c!S35+TB2c!T35+TB2c!U35+TB2c!V35+TB2c!W35*U35)/TB2c!R35</f>
        <v>0.85076526975842193</v>
      </c>
      <c r="L35" s="13"/>
      <c r="M35" s="984"/>
      <c r="N35" s="995">
        <v>0.44949058191677993</v>
      </c>
      <c r="O35" s="998">
        <f t="shared" si="0"/>
        <v>0.62539775305137812</v>
      </c>
      <c r="P35" s="998">
        <f t="shared" si="1"/>
        <v>0.73011713962500946</v>
      </c>
      <c r="Q35" s="998">
        <f t="shared" si="2"/>
        <v>0.75139932569445789</v>
      </c>
      <c r="R35" s="998">
        <f t="shared" si="3"/>
        <v>0.774355561988881</v>
      </c>
      <c r="S35" s="998">
        <f t="shared" si="4"/>
        <v>0.78941469676755016</v>
      </c>
      <c r="T35" s="998">
        <f t="shared" si="5"/>
        <v>0.86729902819051086</v>
      </c>
      <c r="U35" s="998">
        <f t="shared" si="6"/>
        <v>1.1783713937738427</v>
      </c>
      <c r="V35" s="998">
        <f t="shared" si="7"/>
        <v>4.4304452155491926E-2</v>
      </c>
      <c r="W35" s="998">
        <f t="shared" si="8"/>
        <v>0.2692270775795188</v>
      </c>
      <c r="X35" s="999">
        <f t="shared" si="9"/>
        <v>0.58808614814057536</v>
      </c>
      <c r="Y35" s="707"/>
      <c r="Z35" s="707"/>
      <c r="AA35" s="2">
        <f>B35*'TB1'!B35+'TB1'!E35*TB2d!E35</f>
        <v>0.24999844019093015</v>
      </c>
      <c r="AB35" s="595">
        <v>0.24965974107218289</v>
      </c>
      <c r="AC35" s="595"/>
      <c r="AD35" s="2"/>
      <c r="AE35" s="2">
        <f t="shared" si="10"/>
        <v>3.3869911874725989E-4</v>
      </c>
    </row>
    <row r="36" spans="1:31" s="27" customFormat="1" ht="15" customHeight="1" x14ac:dyDescent="0.2">
      <c r="A36" s="29">
        <v>1939</v>
      </c>
      <c r="B36" s="302">
        <f>('TB2'!C36+'TB2'!D36+'TB2'!E36+'TB2'!F36+'TB2'!G36*W36)/'TB2'!B36</f>
        <v>6.446702180772293E-2</v>
      </c>
      <c r="C36" s="413"/>
      <c r="D36" s="413"/>
      <c r="E36" s="632">
        <f>(TB2b!C36+TB2b!D36+TB2b!E36+TB2b!F36+TB2b!G36*P36)/TB2b!B36</f>
        <v>0.45355734272868586</v>
      </c>
      <c r="F36" s="28">
        <f>(TB2b!K36+TB2b!L36+TB2b!M36+TB2b!N36+TB2b!O36*Q36)/TB2b!J36</f>
        <v>0.5142213637262415</v>
      </c>
      <c r="G36" s="632">
        <f>(TB2b!S36+TB2b!T36+TB2b!U36+TB2b!V36+TB2b!W36*R36)/TB2b!R36</f>
        <v>0.64489940669499157</v>
      </c>
      <c r="H36" s="1359"/>
      <c r="I36" s="28">
        <f>(TB2c!C36+TB2c!D36+TB2c!E36+TB2c!F36+TB2c!G36*S36)/TB2c!B36</f>
        <v>0.68348242176816332</v>
      </c>
      <c r="J36" s="28">
        <f>(TB2c!K36+TB2c!L36+TB2c!M36+TB2c!N36+TB2c!O36*T36)/TB2c!J36</f>
        <v>0.76712790196493874</v>
      </c>
      <c r="K36" s="639">
        <f>(TB2c!S36+TB2c!T36+TB2c!U36+TB2c!V36+TB2c!W36*U36)/TB2c!R36</f>
        <v>0.85643352878365897</v>
      </c>
      <c r="L36" s="13"/>
      <c r="M36" s="984"/>
      <c r="N36" s="995">
        <v>0.45198025116619001</v>
      </c>
      <c r="O36" s="998">
        <f t="shared" si="0"/>
        <v>0.62709188518491221</v>
      </c>
      <c r="P36" s="998">
        <f t="shared" si="1"/>
        <v>0.73133768015773626</v>
      </c>
      <c r="Q36" s="998">
        <f t="shared" si="2"/>
        <v>0.75252361791157585</v>
      </c>
      <c r="R36" s="998">
        <f t="shared" si="3"/>
        <v>0.77537603502742181</v>
      </c>
      <c r="S36" s="998">
        <f t="shared" si="4"/>
        <v>0.79036706513149391</v>
      </c>
      <c r="T36" s="998">
        <f t="shared" si="5"/>
        <v>0.86789916602290484</v>
      </c>
      <c r="U36" s="998">
        <f t="shared" si="6"/>
        <v>1.1775647122540254</v>
      </c>
      <c r="V36" s="998">
        <f t="shared" si="7"/>
        <v>4.4549848692329509E-2</v>
      </c>
      <c r="W36" s="998">
        <f t="shared" si="8"/>
        <v>0.27071829097335665</v>
      </c>
      <c r="X36" s="999">
        <f t="shared" si="9"/>
        <v>0.59134348001343917</v>
      </c>
      <c r="Y36" s="707"/>
      <c r="Z36" s="707"/>
      <c r="AA36" s="2">
        <f>B36*'TB1'!B36+'TB1'!E36*TB2d!E36</f>
        <v>0.25348906140153527</v>
      </c>
      <c r="AB36" s="595">
        <v>0.25298957634664415</v>
      </c>
      <c r="AC36" s="595"/>
      <c r="AD36" s="2"/>
      <c r="AE36" s="2">
        <f t="shared" si="10"/>
        <v>4.9948505489111339E-4</v>
      </c>
    </row>
    <row r="37" spans="1:31" s="27" customFormat="1" ht="15" customHeight="1" x14ac:dyDescent="0.2">
      <c r="A37" s="31">
        <v>1940</v>
      </c>
      <c r="B37" s="303">
        <f>('TB2'!C37+'TB2'!D37+'TB2'!E37+'TB2'!F37+'TB2'!G37*W37)/'TB2'!B37</f>
        <v>8.951643838445511E-2</v>
      </c>
      <c r="C37" s="415"/>
      <c r="D37" s="415"/>
      <c r="E37" s="633">
        <f>(TB2b!C37+TB2b!D37+TB2b!E37+TB2b!F37+TB2b!G37*P37)/TB2b!B37</f>
        <v>0.45738973458243698</v>
      </c>
      <c r="F37" s="26">
        <f>(TB2b!K37+TB2b!L37+TB2b!M37+TB2b!N37+TB2b!O37*Q37)/TB2b!J37</f>
        <v>0.53183049840405916</v>
      </c>
      <c r="G37" s="633">
        <f>(TB2b!S37+TB2b!T37+TB2b!U37+TB2b!V37+TB2b!W37*R37)/TB2b!R37</f>
        <v>0.65761226367535563</v>
      </c>
      <c r="H37" s="1360"/>
      <c r="I37" s="26">
        <f>(TB2c!C37+TB2c!D37+TB2c!E37+TB2c!F37+TB2c!G37*S37)/TB2c!B37</f>
        <v>0.69452101704052027</v>
      </c>
      <c r="J37" s="26">
        <f>(TB2c!K37+TB2c!L37+TB2c!M37+TB2c!N37+TB2c!O37*T37)/TB2c!J37</f>
        <v>0.77872015465738853</v>
      </c>
      <c r="K37" s="640">
        <f>(TB2c!S37+TB2c!T37+TB2c!U37+TB2c!V37+TB2c!W37*U37)/TB2c!R37</f>
        <v>0.87237774613797048</v>
      </c>
      <c r="L37" s="13"/>
      <c r="M37" s="984"/>
      <c r="N37" s="995">
        <v>0.45214048774474358</v>
      </c>
      <c r="O37" s="998">
        <f t="shared" si="0"/>
        <v>0.62720092052635745</v>
      </c>
      <c r="P37" s="998">
        <f t="shared" si="1"/>
        <v>0.73141623486495144</v>
      </c>
      <c r="Q37" s="998">
        <f t="shared" si="2"/>
        <v>0.75259597802053735</v>
      </c>
      <c r="R37" s="998">
        <f t="shared" si="3"/>
        <v>0.77544171327293199</v>
      </c>
      <c r="S37" s="998">
        <f t="shared" si="4"/>
        <v>0.79042836012005402</v>
      </c>
      <c r="T37" s="998">
        <f t="shared" si="5"/>
        <v>0.86793779124709725</v>
      </c>
      <c r="U37" s="998">
        <f t="shared" si="6"/>
        <v>1.1775127937565186</v>
      </c>
      <c r="V37" s="998">
        <f t="shared" si="7"/>
        <v>4.4565642557904656E-2</v>
      </c>
      <c r="W37" s="998">
        <f t="shared" si="8"/>
        <v>0.27081426634525735</v>
      </c>
      <c r="X37" s="999">
        <f t="shared" si="9"/>
        <v>0.59155312381035918</v>
      </c>
      <c r="Y37" s="707"/>
      <c r="Z37" s="707"/>
      <c r="AA37" s="2">
        <f>B37*'TB1'!B37+'TB1'!E37*TB2d!E37</f>
        <v>0.26955333176874163</v>
      </c>
      <c r="AB37" s="595">
        <v>0.26892873778974813</v>
      </c>
      <c r="AC37" s="595"/>
      <c r="AD37" s="2"/>
      <c r="AE37" s="2">
        <f t="shared" si="10"/>
        <v>6.24593978993504E-4</v>
      </c>
    </row>
    <row r="38" spans="1:31" s="27" customFormat="1" ht="15" customHeight="1" x14ac:dyDescent="0.2">
      <c r="A38" s="30">
        <v>1941</v>
      </c>
      <c r="B38" s="301">
        <f>('TB2'!C38+'TB2'!D38+'TB2'!E38+'TB2'!F38+'TB2'!G38*W38)/'TB2'!B38</f>
        <v>9.7326644194394948E-2</v>
      </c>
      <c r="C38" s="415"/>
      <c r="D38" s="415"/>
      <c r="E38" s="294">
        <f>(TB2b!C38+TB2b!D38+TB2b!E38+TB2b!F38+TB2b!G38*P38)/TB2b!B38</f>
        <v>0.48113167509738808</v>
      </c>
      <c r="F38" s="25">
        <f>(TB2b!K38+TB2b!L38+TB2b!M38+TB2b!N38+TB2b!O38*Q38)/TB2b!J38</f>
        <v>0.55645434521300285</v>
      </c>
      <c r="G38" s="294">
        <f>(TB2b!S38+TB2b!T38+TB2b!U38+TB2b!V38+TB2b!W38*R38)/TB2b!R38</f>
        <v>0.65243766203406595</v>
      </c>
      <c r="H38" s="1358"/>
      <c r="I38" s="25">
        <f>(TB2c!C38+TB2c!D38+TB2c!E38+TB2c!F38+TB2c!G38*S38)/TB2c!B38</f>
        <v>0.67840567138741315</v>
      </c>
      <c r="J38" s="25">
        <f>(TB2c!K38+TB2c!L38+TB2c!M38+TB2c!N38+TB2c!O38*T38)/TB2c!J38</f>
        <v>0.74955548191722854</v>
      </c>
      <c r="K38" s="638">
        <f>(TB2c!S38+TB2c!T38+TB2c!U38+TB2c!V38+TB2c!W38*U38)/TB2c!R38</f>
        <v>0.83939189351833876</v>
      </c>
      <c r="L38" s="13"/>
      <c r="M38" s="984"/>
      <c r="N38" s="995">
        <v>0.42926978938295279</v>
      </c>
      <c r="O38" s="998">
        <f t="shared" si="0"/>
        <v>0.61163821675747143</v>
      </c>
      <c r="P38" s="998">
        <f t="shared" si="1"/>
        <v>0.72020405703492452</v>
      </c>
      <c r="Q38" s="998">
        <f t="shared" si="2"/>
        <v>0.74226796028311814</v>
      </c>
      <c r="R38" s="998">
        <f t="shared" si="3"/>
        <v>0.76606740338966683</v>
      </c>
      <c r="S38" s="998">
        <f t="shared" si="4"/>
        <v>0.78167967609858002</v>
      </c>
      <c r="T38" s="998">
        <f t="shared" si="5"/>
        <v>0.86242478129871425</v>
      </c>
      <c r="U38" s="998">
        <f t="shared" si="6"/>
        <v>1.1849231635147288</v>
      </c>
      <c r="V38" s="998">
        <f t="shared" si="7"/>
        <v>4.231137116246917E-2</v>
      </c>
      <c r="W38" s="998">
        <f t="shared" si="8"/>
        <v>0.25711562274767552</v>
      </c>
      <c r="X38" s="999">
        <f t="shared" si="9"/>
        <v>0.56163049262303721</v>
      </c>
      <c r="Y38" s="707"/>
      <c r="Z38" s="707"/>
      <c r="AA38" s="2">
        <f>B38*'TB1'!B38+'TB1'!E38*TB2d!E38</f>
        <v>0.27765678292228047</v>
      </c>
      <c r="AB38" s="595">
        <v>0.27750823687305926</v>
      </c>
      <c r="AC38" s="595"/>
      <c r="AD38" s="2"/>
      <c r="AE38" s="2">
        <f t="shared" si="10"/>
        <v>1.4854604922120984E-4</v>
      </c>
    </row>
    <row r="39" spans="1:31" s="27" customFormat="1" ht="15" customHeight="1" x14ac:dyDescent="0.2">
      <c r="A39" s="30">
        <v>1942</v>
      </c>
      <c r="B39" s="301">
        <f>('TB2'!C39+'TB2'!D39+'TB2'!E39+'TB2'!F39+'TB2'!G39*W39)/'TB2'!B39</f>
        <v>8.5179956700462675E-2</v>
      </c>
      <c r="C39" s="415"/>
      <c r="D39" s="415"/>
      <c r="E39" s="294">
        <f>(TB2b!C39+TB2b!D39+TB2b!E39+TB2b!F39+TB2b!G39*P39)/TB2b!B39</f>
        <v>0.50342508340463377</v>
      </c>
      <c r="F39" s="25">
        <f>(TB2b!K39+TB2b!L39+TB2b!M39+TB2b!N39+TB2b!O39*Q39)/TB2b!J39</f>
        <v>0.56894643922365695</v>
      </c>
      <c r="G39" s="294">
        <f>(TB2b!S39+TB2b!T39+TB2b!U39+TB2b!V39+TB2b!W39*R39)/TB2b!R39</f>
        <v>0.66685877210920053</v>
      </c>
      <c r="H39" s="1358"/>
      <c r="I39" s="25">
        <f>(TB2c!C39+TB2c!D39+TB2c!E39+TB2c!F39+TB2c!G39*S39)/TB2c!B39</f>
        <v>0.68548474732663189</v>
      </c>
      <c r="J39" s="25">
        <f>(TB2c!K39+TB2c!L39+TB2c!M39+TB2c!N39+TB2c!O39*T39)/TB2c!J39</f>
        <v>0.73130913681276899</v>
      </c>
      <c r="K39" s="638">
        <f>(TB2c!S39+TB2c!T39+TB2c!U39+TB2c!V39+TB2c!W39*U39)/TB2c!R39</f>
        <v>0.76849577656771262</v>
      </c>
      <c r="L39" s="13"/>
      <c r="M39" s="984"/>
      <c r="N39" s="995">
        <v>0.3977764827782348</v>
      </c>
      <c r="O39" s="998">
        <f t="shared" si="0"/>
        <v>0.59020813212958989</v>
      </c>
      <c r="P39" s="998">
        <f t="shared" si="1"/>
        <v>0.70476471414640196</v>
      </c>
      <c r="Q39" s="998">
        <f t="shared" si="2"/>
        <v>0.72804611956456289</v>
      </c>
      <c r="R39" s="998">
        <f t="shared" si="3"/>
        <v>0.75315883318813182</v>
      </c>
      <c r="S39" s="998">
        <f t="shared" si="4"/>
        <v>0.7696326024186444</v>
      </c>
      <c r="T39" s="998">
        <f t="shared" si="5"/>
        <v>0.85483328103611844</v>
      </c>
      <c r="U39" s="998">
        <f t="shared" si="6"/>
        <v>1.1951273576830861</v>
      </c>
      <c r="V39" s="998">
        <f t="shared" si="7"/>
        <v>3.920720446394356E-2</v>
      </c>
      <c r="W39" s="998">
        <f t="shared" si="8"/>
        <v>0.23825237790648821</v>
      </c>
      <c r="X39" s="999">
        <f t="shared" si="9"/>
        <v>0.5204265650693165</v>
      </c>
      <c r="Y39" s="707"/>
      <c r="Z39" s="707"/>
      <c r="AA39" s="2">
        <f>B39*'TB1'!B39+'TB1'!E39*TB2d!E39</f>
        <v>0.26219941855013851</v>
      </c>
      <c r="AB39" s="595">
        <v>0.26245189481524456</v>
      </c>
      <c r="AC39" s="595"/>
      <c r="AD39" s="2"/>
      <c r="AE39" s="2">
        <f t="shared" si="10"/>
        <v>-2.524762651060497E-4</v>
      </c>
    </row>
    <row r="40" spans="1:31" s="27" customFormat="1" ht="15" customHeight="1" x14ac:dyDescent="0.2">
      <c r="A40" s="30">
        <v>1943</v>
      </c>
      <c r="B40" s="301">
        <f>('TB2'!C40+'TB2'!D40+'TB2'!E40+'TB2'!F40+'TB2'!G40*W40)/'TB2'!B40</f>
        <v>7.0805482853244658E-2</v>
      </c>
      <c r="C40" s="415"/>
      <c r="D40" s="415"/>
      <c r="E40" s="294">
        <f>(TB2b!C40+TB2b!D40+TB2b!E40+TB2b!F40+TB2b!G40*P40)/TB2b!B40</f>
        <v>0.51533726255828149</v>
      </c>
      <c r="F40" s="25">
        <f>(TB2b!K40+TB2b!L40+TB2b!M40+TB2b!N40+TB2b!O40*Q40)/TB2b!J40</f>
        <v>0.57917365257174136</v>
      </c>
      <c r="G40" s="294">
        <f>(TB2b!S40+TB2b!T40+TB2b!U40+TB2b!V40+TB2b!W40*R40)/TB2b!R40</f>
        <v>0.67037830699561729</v>
      </c>
      <c r="H40" s="1358"/>
      <c r="I40" s="25">
        <f>(TB2c!C40+TB2c!D40+TB2c!E40+TB2c!F40+TB2c!G40*S40)/TB2c!B40</f>
        <v>0.68301924269120495</v>
      </c>
      <c r="J40" s="25">
        <f>(TB2c!K40+TB2c!L40+TB2c!M40+TB2c!N40+TB2c!O40*T40)/TB2c!J40</f>
        <v>0.73031829514107549</v>
      </c>
      <c r="K40" s="638">
        <f>(TB2c!S40+TB2c!T40+TB2c!U40+TB2c!V40+TB2c!W40*U40)/TB2c!R40</f>
        <v>0.78037996994282088</v>
      </c>
      <c r="L40" s="13"/>
      <c r="M40" s="984"/>
      <c r="N40" s="995">
        <v>0.33550029903296658</v>
      </c>
      <c r="O40" s="998">
        <f t="shared" si="0"/>
        <v>0.54783138507303697</v>
      </c>
      <c r="P40" s="998">
        <f t="shared" si="1"/>
        <v>0.67423431075942342</v>
      </c>
      <c r="Q40" s="998">
        <f t="shared" si="2"/>
        <v>0.69992325597004923</v>
      </c>
      <c r="R40" s="998">
        <f t="shared" si="3"/>
        <v>0.72763288572731288</v>
      </c>
      <c r="S40" s="998">
        <f t="shared" si="4"/>
        <v>0.74581021426801231</v>
      </c>
      <c r="T40" s="998">
        <f t="shared" si="5"/>
        <v>0.83982153040638785</v>
      </c>
      <c r="U40" s="998">
        <f t="shared" si="6"/>
        <v>1.2153055586886867</v>
      </c>
      <c r="V40" s="998">
        <f t="shared" si="7"/>
        <v>3.3068895199702533E-2</v>
      </c>
      <c r="W40" s="998">
        <f t="shared" si="8"/>
        <v>0.20095140736991779</v>
      </c>
      <c r="X40" s="999">
        <f t="shared" si="9"/>
        <v>0.43894819267834584</v>
      </c>
      <c r="Y40" s="707"/>
      <c r="Z40" s="707"/>
      <c r="AA40" s="2">
        <f>B40*'TB1'!B40+'TB1'!E40*TB2d!E40</f>
        <v>0.24354393212699946</v>
      </c>
      <c r="AB40" s="595">
        <v>0.24369475584308312</v>
      </c>
      <c r="AC40" s="595"/>
      <c r="AD40" s="2"/>
      <c r="AE40" s="2">
        <f t="shared" si="10"/>
        <v>-1.5082371608365897E-4</v>
      </c>
    </row>
    <row r="41" spans="1:31" s="27" customFormat="1" ht="15" customHeight="1" x14ac:dyDescent="0.2">
      <c r="A41" s="30">
        <v>1944</v>
      </c>
      <c r="B41" s="301">
        <f>('TB2'!C41+'TB2'!D41+'TB2'!E41+'TB2'!F41+'TB2'!G41*W41)/'TB2'!B41</f>
        <v>8.22878934751064E-2</v>
      </c>
      <c r="C41" s="415"/>
      <c r="D41" s="415"/>
      <c r="E41" s="294">
        <f>(TB2b!C41+TB2b!D41+TB2b!E41+TB2b!F41+TB2b!G41*P41)/TB2b!B41</f>
        <v>0.48693124373385527</v>
      </c>
      <c r="F41" s="25">
        <f>(TB2b!K41+TB2b!L41+TB2b!M41+TB2b!N41+TB2b!O41*Q41)/TB2b!J41</f>
        <v>0.57181460093595782</v>
      </c>
      <c r="G41" s="294">
        <f>(TB2b!S41+TB2b!T41+TB2b!U41+TB2b!V41+TB2b!W41*R41)/TB2b!R41</f>
        <v>0.67709942785349264</v>
      </c>
      <c r="H41" s="1358"/>
      <c r="I41" s="25">
        <f>(TB2c!C41+TB2c!D41+TB2c!E41+TB2c!F41+TB2c!G41*S41)/TB2c!B41</f>
        <v>0.69164649353333585</v>
      </c>
      <c r="J41" s="25">
        <f>(TB2c!K41+TB2c!L41+TB2c!M41+TB2c!N41+TB2c!O41*T41)/TB2c!J41</f>
        <v>0.74541903295189849</v>
      </c>
      <c r="K41" s="638">
        <f>(TB2c!S41+TB2c!T41+TB2c!U41+TB2c!V41+TB2c!W41*U41)/TB2c!R41</f>
        <v>0.81783527283205193</v>
      </c>
      <c r="L41" s="13"/>
      <c r="M41" s="984"/>
      <c r="N41" s="995">
        <v>0.28406073404010318</v>
      </c>
      <c r="O41" s="998">
        <f t="shared" si="0"/>
        <v>0.51282857495676504</v>
      </c>
      <c r="P41" s="998">
        <f t="shared" si="1"/>
        <v>0.64901647346055169</v>
      </c>
      <c r="Q41" s="998">
        <f t="shared" si="2"/>
        <v>0.67669402478316976</v>
      </c>
      <c r="R41" s="998">
        <f t="shared" si="3"/>
        <v>0.70654868379891567</v>
      </c>
      <c r="S41" s="998">
        <f t="shared" si="4"/>
        <v>0.72613313693501391</v>
      </c>
      <c r="T41" s="998">
        <f t="shared" si="5"/>
        <v>0.82742196004521662</v>
      </c>
      <c r="U41" s="998">
        <f t="shared" si="6"/>
        <v>1.2319725703718731</v>
      </c>
      <c r="V41" s="998">
        <f t="shared" si="7"/>
        <v>2.7998707218438949E-2</v>
      </c>
      <c r="W41" s="998">
        <f t="shared" si="8"/>
        <v>0.17014114279010426</v>
      </c>
      <c r="X41" s="999">
        <f t="shared" si="9"/>
        <v>0.37164779339149145</v>
      </c>
      <c r="Y41" s="707"/>
      <c r="Z41" s="707"/>
      <c r="AA41" s="2">
        <f>B41*'TB1'!B41+'TB1'!E41*TB2d!E41</f>
        <v>0.22820391458218295</v>
      </c>
      <c r="AB41" s="595">
        <v>0.22786115020189798</v>
      </c>
      <c r="AC41" s="595"/>
      <c r="AD41" s="2"/>
      <c r="AE41" s="2">
        <f t="shared" si="10"/>
        <v>3.4276438028496559E-4</v>
      </c>
    </row>
    <row r="42" spans="1:31" s="27" customFormat="1" ht="15" customHeight="1" x14ac:dyDescent="0.2">
      <c r="A42" s="30">
        <v>1945</v>
      </c>
      <c r="B42" s="301">
        <f>('TB2'!C42+'TB2'!D42+'TB2'!E42+'TB2'!F42+'TB2'!G42*W42)/'TB2'!B42</f>
        <v>7.616516652393876E-2</v>
      </c>
      <c r="C42" s="415"/>
      <c r="D42" s="415"/>
      <c r="E42" s="294">
        <f>(TB2b!C42+TB2b!D42+TB2b!E42+TB2b!F42+TB2b!G42*P42)/TB2b!B42</f>
        <v>0.44983885028574655</v>
      </c>
      <c r="F42" s="25">
        <f>(TB2b!K42+TB2b!L42+TB2b!M42+TB2b!N42+TB2b!O42*Q42)/TB2b!J42</f>
        <v>0.52643194693732542</v>
      </c>
      <c r="G42" s="294">
        <f>(TB2b!S42+TB2b!T42+TB2b!U42+TB2b!V42+TB2b!W42*R42)/TB2b!R42</f>
        <v>0.61667589016495883</v>
      </c>
      <c r="H42" s="1358"/>
      <c r="I42" s="25">
        <f>(TB2c!C42+TB2c!D42+TB2c!E42+TB2c!F42+TB2c!G42*S42)/TB2c!B42</f>
        <v>0.63186177661519893</v>
      </c>
      <c r="J42" s="25">
        <f>(TB2c!K42+TB2c!L42+TB2c!M42+TB2c!N42+TB2c!O42*T42)/TB2c!J42</f>
        <v>0.69640280033229429</v>
      </c>
      <c r="K42" s="638">
        <f>(TB2c!S42+TB2c!T42+TB2c!U42+TB2c!V42+TB2c!W42*U42)/TB2c!R42</f>
        <v>0.79060976362676438</v>
      </c>
      <c r="L42" s="13"/>
      <c r="M42" s="984"/>
      <c r="N42" s="995">
        <v>0.26976717582763771</v>
      </c>
      <c r="O42" s="998">
        <f t="shared" si="0"/>
        <v>0.50310231261247385</v>
      </c>
      <c r="P42" s="998">
        <f t="shared" si="1"/>
        <v>0.64200917031804039</v>
      </c>
      <c r="Q42" s="998">
        <f t="shared" si="2"/>
        <v>0.67023929741044519</v>
      </c>
      <c r="R42" s="998">
        <f t="shared" si="3"/>
        <v>0.70068999763645035</v>
      </c>
      <c r="S42" s="998">
        <f t="shared" si="4"/>
        <v>0.72066544975007329</v>
      </c>
      <c r="T42" s="998">
        <f t="shared" si="5"/>
        <v>0.82397648027120307</v>
      </c>
      <c r="U42" s="998">
        <f t="shared" si="6"/>
        <v>1.2366038479060926</v>
      </c>
      <c r="V42" s="998">
        <f t="shared" si="7"/>
        <v>2.6589849521675993E-2</v>
      </c>
      <c r="W42" s="998">
        <f t="shared" si="8"/>
        <v>0.16157986684669132</v>
      </c>
      <c r="X42" s="999">
        <f t="shared" si="9"/>
        <v>0.35294697088138116</v>
      </c>
      <c r="Y42" s="707"/>
      <c r="Z42" s="707"/>
      <c r="AA42" s="2">
        <f>B42*'TB1'!B42+'TB1'!E42*TB2d!E42</f>
        <v>0.20802441740108504</v>
      </c>
      <c r="AB42" s="595">
        <v>0.20760966422821286</v>
      </c>
      <c r="AC42" s="595"/>
      <c r="AD42" s="2"/>
      <c r="AE42" s="2">
        <f t="shared" si="10"/>
        <v>4.1475317287217872E-4</v>
      </c>
    </row>
    <row r="43" spans="1:31" s="27" customFormat="1" ht="15" customHeight="1" x14ac:dyDescent="0.2">
      <c r="A43" s="30">
        <v>1946</v>
      </c>
      <c r="B43" s="301">
        <f>('TB2'!C43+'TB2'!D43+'TB2'!E43+'TB2'!F43+'TB2'!G43*W43)/'TB2'!B43</f>
        <v>7.2916471322018006E-2</v>
      </c>
      <c r="C43" s="415"/>
      <c r="D43" s="415"/>
      <c r="E43" s="294">
        <f>(TB2b!C43+TB2b!D43+TB2b!E43+TB2b!F43+TB2b!G43*P43)/TB2b!B43</f>
        <v>0.423730817715815</v>
      </c>
      <c r="F43" s="25">
        <f>(TB2b!K43+TB2b!L43+TB2b!M43+TB2b!N43+TB2b!O43*Q43)/TB2b!J43</f>
        <v>0.48616755337170736</v>
      </c>
      <c r="G43" s="294">
        <f>(TB2b!S43+TB2b!T43+TB2b!U43+TB2b!V43+TB2b!W43*R43)/TB2b!R43</f>
        <v>0.56693615058453162</v>
      </c>
      <c r="H43" s="1358"/>
      <c r="I43" s="25">
        <f>(TB2c!C43+TB2c!D43+TB2c!E43+TB2c!F43+TB2c!G43*S43)/TB2c!B43</f>
        <v>0.5849412347736237</v>
      </c>
      <c r="J43" s="25">
        <f>(TB2c!K43+TB2c!L43+TB2c!M43+TB2c!N43+TB2c!O43*T43)/TB2c!J43</f>
        <v>0.67221992957089538</v>
      </c>
      <c r="K43" s="638">
        <f>(TB2c!S43+TB2c!T43+TB2c!U43+TB2c!V43+TB2c!W43*U43)/TB2c!R43</f>
        <v>0.81084840911859779</v>
      </c>
      <c r="L43" s="13"/>
      <c r="M43" s="984"/>
      <c r="N43" s="995">
        <v>0.27545592284274056</v>
      </c>
      <c r="O43" s="998">
        <f t="shared" si="0"/>
        <v>0.5069733043597171</v>
      </c>
      <c r="P43" s="998">
        <f t="shared" si="1"/>
        <v>0.64479803326198648</v>
      </c>
      <c r="Q43" s="998">
        <f t="shared" si="2"/>
        <v>0.67280823864460659</v>
      </c>
      <c r="R43" s="998">
        <f t="shared" si="3"/>
        <v>0.70302171818662684</v>
      </c>
      <c r="S43" s="998">
        <f t="shared" si="4"/>
        <v>0.7228415551459797</v>
      </c>
      <c r="T43" s="998">
        <f t="shared" si="5"/>
        <v>0.82534775973070973</v>
      </c>
      <c r="U43" s="998">
        <f t="shared" si="6"/>
        <v>1.2347606283342207</v>
      </c>
      <c r="V43" s="998">
        <f t="shared" si="7"/>
        <v>2.7150566097495117E-2</v>
      </c>
      <c r="W43" s="998">
        <f t="shared" si="8"/>
        <v>0.16498720127277483</v>
      </c>
      <c r="X43" s="999">
        <f t="shared" si="9"/>
        <v>0.36038978159744067</v>
      </c>
      <c r="Y43" s="707"/>
      <c r="Z43" s="707"/>
      <c r="AA43" s="2">
        <f>B43*'TB1'!B43+'TB1'!E43*TB2d!E43</f>
        <v>0.20254219150070171</v>
      </c>
      <c r="AB43" s="595">
        <v>0.202090497297958</v>
      </c>
      <c r="AC43" s="595"/>
      <c r="AD43" s="2"/>
      <c r="AE43" s="2">
        <f t="shared" si="10"/>
        <v>4.5169420274371319E-4</v>
      </c>
    </row>
    <row r="44" spans="1:31" s="27" customFormat="1" ht="15" customHeight="1" x14ac:dyDescent="0.2">
      <c r="A44" s="30">
        <v>1947</v>
      </c>
      <c r="B44" s="301">
        <f>('TB2'!C44+'TB2'!D44+'TB2'!E44+'TB2'!F44+'TB2'!G44*W44)/'TB2'!B44</f>
        <v>7.5985298874787152E-2</v>
      </c>
      <c r="C44" s="415"/>
      <c r="D44" s="415"/>
      <c r="E44" s="294">
        <f>(TB2b!C44+TB2b!D44+TB2b!E44+TB2b!F44+TB2b!G44*P44)/TB2b!B44</f>
        <v>0.47336904789308326</v>
      </c>
      <c r="F44" s="25">
        <f>(TB2b!K44+TB2b!L44+TB2b!M44+TB2b!N44+TB2b!O44*Q44)/TB2b!J44</f>
        <v>0.54250199215930461</v>
      </c>
      <c r="G44" s="294">
        <f>(TB2b!S44+TB2b!T44+TB2b!U44+TB2b!V44+TB2b!W44*R44)/TB2b!R44</f>
        <v>0.63876690732711816</v>
      </c>
      <c r="H44" s="1358"/>
      <c r="I44" s="25">
        <f>(TB2c!C44+TB2c!D44+TB2c!E44+TB2c!F44+TB2c!G44*S44)/TB2c!B44</f>
        <v>0.66525031797369005</v>
      </c>
      <c r="J44" s="25">
        <f>(TB2c!K44+TB2c!L44+TB2c!M44+TB2c!N44+TB2c!O44*T44)/TB2c!J44</f>
        <v>0.76425808145349605</v>
      </c>
      <c r="K44" s="638">
        <f>(TB2c!S44+TB2c!T44+TB2c!U44+TB2c!V44+TB2c!W44*U44)/TB2c!R44</f>
        <v>0.88743243579567166</v>
      </c>
      <c r="L44" s="13"/>
      <c r="M44" s="984"/>
      <c r="N44" s="995">
        <v>0.27966210547043735</v>
      </c>
      <c r="O44" s="998">
        <f t="shared" si="0"/>
        <v>0.50983546331949947</v>
      </c>
      <c r="P44" s="998">
        <f t="shared" si="1"/>
        <v>0.64686008081564128</v>
      </c>
      <c r="Q44" s="998">
        <f t="shared" si="2"/>
        <v>0.67470767905951989</v>
      </c>
      <c r="R44" s="998">
        <f t="shared" si="3"/>
        <v>0.70474576083516749</v>
      </c>
      <c r="S44" s="998">
        <f t="shared" si="4"/>
        <v>0.72445053805346316</v>
      </c>
      <c r="T44" s="998">
        <f t="shared" si="5"/>
        <v>0.8263616652225485</v>
      </c>
      <c r="U44" s="998">
        <f t="shared" si="6"/>
        <v>1.2333977767042126</v>
      </c>
      <c r="V44" s="998">
        <f t="shared" si="7"/>
        <v>2.75651523524315E-2</v>
      </c>
      <c r="W44" s="998">
        <f t="shared" si="8"/>
        <v>0.16750653827821671</v>
      </c>
      <c r="X44" s="999">
        <f t="shared" si="9"/>
        <v>0.36589289520963197</v>
      </c>
      <c r="Y44" s="707"/>
      <c r="Z44" s="707"/>
      <c r="AA44" s="2">
        <f>B44*'TB1'!B44+'TB1'!E44*TB2d!E44</f>
        <v>0.22253094338092766</v>
      </c>
      <c r="AB44" s="595">
        <v>0.22214003531820042</v>
      </c>
      <c r="AC44" s="595"/>
      <c r="AD44" s="2"/>
      <c r="AE44" s="2">
        <f t="shared" si="10"/>
        <v>3.9090806272723544E-4</v>
      </c>
    </row>
    <row r="45" spans="1:31" s="27" customFormat="1" ht="15" customHeight="1" x14ac:dyDescent="0.2">
      <c r="A45" s="30">
        <v>1948</v>
      </c>
      <c r="B45" s="301">
        <f>('TB2'!C45+'TB2'!D45+'TB2'!E45+'TB2'!F45+'TB2'!G45*W45)/'TB2'!B45</f>
        <v>8.4775665571270517E-2</v>
      </c>
      <c r="C45" s="415"/>
      <c r="D45" s="415"/>
      <c r="E45" s="294">
        <f>(TB2b!C45+TB2b!D45+TB2b!E45+TB2b!F45+TB2b!G45*P45)/TB2b!B45</f>
        <v>0.48311138139508497</v>
      </c>
      <c r="F45" s="25">
        <f>(TB2b!K45+TB2b!L45+TB2b!M45+TB2b!N45+TB2b!O45*Q45)/TB2b!J45</f>
        <v>0.55684761265775673</v>
      </c>
      <c r="G45" s="294">
        <f>(TB2b!S45+TB2b!T45+TB2b!U45+TB2b!V45+TB2b!W45*R45)/TB2b!R45</f>
        <v>0.66520564501474755</v>
      </c>
      <c r="H45" s="1358"/>
      <c r="I45" s="25">
        <f>(TB2c!C45+TB2c!D45+TB2c!E45+TB2c!F45+TB2c!G45*S45)/TB2c!B45</f>
        <v>0.69547940655623974</v>
      </c>
      <c r="J45" s="25">
        <f>(TB2c!K45+TB2c!L45+TB2c!M45+TB2c!N45+TB2c!O45*T45)/TB2c!J45</f>
        <v>0.78685326083530238</v>
      </c>
      <c r="K45" s="638">
        <f>(TB2c!S45+TB2c!T45+TB2c!U45+TB2c!V45+TB2c!W45*U45)/TB2c!R45</f>
        <v>0.89043496442064574</v>
      </c>
      <c r="L45" s="13"/>
      <c r="M45" s="984"/>
      <c r="N45" s="995">
        <v>0.28748951016243257</v>
      </c>
      <c r="O45" s="998">
        <f t="shared" si="0"/>
        <v>0.51516173620254457</v>
      </c>
      <c r="P45" s="998">
        <f t="shared" si="1"/>
        <v>0.65069740366280271</v>
      </c>
      <c r="Q45" s="998">
        <f t="shared" si="2"/>
        <v>0.6782424016647528</v>
      </c>
      <c r="R45" s="998">
        <f t="shared" si="3"/>
        <v>0.70795408075630628</v>
      </c>
      <c r="S45" s="998">
        <f t="shared" si="4"/>
        <v>0.72744474003519521</v>
      </c>
      <c r="T45" s="998">
        <f t="shared" si="5"/>
        <v>0.82824847074349761</v>
      </c>
      <c r="U45" s="998">
        <f t="shared" si="6"/>
        <v>1.2308616074059571</v>
      </c>
      <c r="V45" s="998">
        <f t="shared" si="7"/>
        <v>2.8336667686967212E-2</v>
      </c>
      <c r="W45" s="998">
        <f t="shared" si="8"/>
        <v>0.17219484405154714</v>
      </c>
      <c r="X45" s="999">
        <f t="shared" si="9"/>
        <v>0.37613379559874222</v>
      </c>
      <c r="Y45" s="707"/>
      <c r="Z45" s="707"/>
      <c r="AA45" s="2">
        <f>B45*'TB1'!B45+'TB1'!E45*TB2d!E45</f>
        <v>0.23959071754280845</v>
      </c>
      <c r="AB45" s="595">
        <v>0.23908264075093225</v>
      </c>
      <c r="AC45" s="595"/>
      <c r="AD45" s="2"/>
      <c r="AE45" s="2">
        <f t="shared" si="10"/>
        <v>5.080767918761997E-4</v>
      </c>
    </row>
    <row r="46" spans="1:31" s="27" customFormat="1" ht="15" customHeight="1" x14ac:dyDescent="0.2">
      <c r="A46" s="29">
        <v>1949</v>
      </c>
      <c r="B46" s="302">
        <f>('TB2'!C46+'TB2'!D46+'TB2'!E46+'TB2'!F46+'TB2'!G46*W46)/'TB2'!B46</f>
        <v>8.7952433449800013E-2</v>
      </c>
      <c r="C46" s="413"/>
      <c r="D46" s="413"/>
      <c r="E46" s="632">
        <f>(TB2b!C46+TB2b!D46+TB2b!E46+TB2b!F46+TB2b!G46*P46)/TB2b!B46</f>
        <v>0.47634599107897818</v>
      </c>
      <c r="F46" s="28">
        <f>(TB2b!K46+TB2b!L46+TB2b!M46+TB2b!N46+TB2b!O46*Q46)/TB2b!J46</f>
        <v>0.55394532318848522</v>
      </c>
      <c r="G46" s="632">
        <f>(TB2b!S46+TB2b!T46+TB2b!U46+TB2b!V46+TB2b!W46*R46)/TB2b!R46</f>
        <v>0.67672583402886444</v>
      </c>
      <c r="H46" s="1359"/>
      <c r="I46" s="28">
        <f>(TB2c!C46+TB2c!D46+TB2c!E46+TB2c!F46+TB2c!G46*S46)/TB2c!B46</f>
        <v>0.70892442540954315</v>
      </c>
      <c r="J46" s="28">
        <f>(TB2c!K46+TB2c!L46+TB2c!M46+TB2c!N46+TB2c!O46*T46)/TB2c!J46</f>
        <v>0.80056340352035182</v>
      </c>
      <c r="K46" s="639">
        <f>(TB2c!S46+TB2c!T46+TB2c!U46+TB2c!V46+TB2c!W46*U46)/TB2c!R46</f>
        <v>0.89963544264575579</v>
      </c>
      <c r="L46" s="13"/>
      <c r="M46" s="984"/>
      <c r="N46" s="995">
        <v>0.30352445474509371</v>
      </c>
      <c r="O46" s="998">
        <f t="shared" si="0"/>
        <v>0.52607295056700698</v>
      </c>
      <c r="P46" s="998">
        <f t="shared" si="1"/>
        <v>0.65855840761254592</v>
      </c>
      <c r="Q46" s="998">
        <f t="shared" si="2"/>
        <v>0.68548350945466341</v>
      </c>
      <c r="R46" s="998">
        <f t="shared" si="3"/>
        <v>0.71452653154469048</v>
      </c>
      <c r="S46" s="998">
        <f t="shared" si="4"/>
        <v>0.73357855638117597</v>
      </c>
      <c r="T46" s="998">
        <f t="shared" si="5"/>
        <v>0.83211371384222466</v>
      </c>
      <c r="U46" s="998">
        <f t="shared" si="6"/>
        <v>1.2256661006256113</v>
      </c>
      <c r="V46" s="998">
        <f t="shared" si="7"/>
        <v>2.9917166731127397E-2</v>
      </c>
      <c r="W46" s="998">
        <f t="shared" si="8"/>
        <v>0.18179914154478954</v>
      </c>
      <c r="X46" s="999">
        <f t="shared" si="9"/>
        <v>0.39711294215850407</v>
      </c>
      <c r="Y46" s="707"/>
      <c r="Z46" s="707"/>
      <c r="AA46" s="2">
        <f>B46*'TB1'!B46+'TB1'!E46*TB2d!E46</f>
        <v>0.236871413410777</v>
      </c>
      <c r="AB46" s="595">
        <v>0.23632218778241423</v>
      </c>
      <c r="AC46" s="595"/>
      <c r="AD46" s="2"/>
      <c r="AE46" s="2">
        <f t="shared" si="10"/>
        <v>5.4922562836276501E-4</v>
      </c>
    </row>
    <row r="47" spans="1:31" s="27" customFormat="1" ht="15" customHeight="1" x14ac:dyDescent="0.2">
      <c r="A47" s="31">
        <v>1950</v>
      </c>
      <c r="B47" s="303">
        <f>('TB2'!C47+'TB2'!D47+'TB2'!E47+'TB2'!F47+'TB2'!G47*W47)/'TB2'!B47</f>
        <v>9.4306458153415415E-2</v>
      </c>
      <c r="C47" s="415"/>
      <c r="D47" s="415"/>
      <c r="E47" s="633">
        <f>(TB2b!C47+TB2b!D47+TB2b!E47+TB2b!F47+TB2b!G47*P47)/TB2b!B47</f>
        <v>0.49211942623013427</v>
      </c>
      <c r="F47" s="26">
        <f>(TB2b!K47+TB2b!L47+TB2b!M47+TB2b!N47+TB2b!O47*Q47)/TB2b!J47</f>
        <v>0.56493628132696505</v>
      </c>
      <c r="G47" s="633">
        <f>(TB2b!S47+TB2b!T47+TB2b!U47+TB2b!V47+TB2b!W47*R47)/TB2b!R47</f>
        <v>0.6873067355972392</v>
      </c>
      <c r="H47" s="1360"/>
      <c r="I47" s="26">
        <f>(TB2c!C47+TB2c!D47+TB2c!E47+TB2c!F47+TB2c!G47*S47)/TB2c!B47</f>
        <v>0.71397075834728729</v>
      </c>
      <c r="J47" s="26">
        <f>(TB2c!K47+TB2c!L47+TB2c!M47+TB2c!N47+TB2c!O47*T47)/TB2c!J47</f>
        <v>0.80770508506200189</v>
      </c>
      <c r="K47" s="640">
        <f>(TB2c!S47+TB2c!T47+TB2c!U47+TB2c!V47+TB2c!W47*U47)/TB2c!R47</f>
        <v>0.91864377915369688</v>
      </c>
      <c r="L47" s="13"/>
      <c r="M47" s="984"/>
      <c r="N47" s="995">
        <v>0.29368510342219295</v>
      </c>
      <c r="O47" s="998">
        <f t="shared" si="0"/>
        <v>0.51937761894687051</v>
      </c>
      <c r="P47" s="998">
        <f t="shared" si="1"/>
        <v>0.65373474394389375</v>
      </c>
      <c r="Q47" s="998">
        <f t="shared" si="2"/>
        <v>0.68104022602798009</v>
      </c>
      <c r="R47" s="998">
        <f t="shared" si="3"/>
        <v>0.71049354895307526</v>
      </c>
      <c r="S47" s="998">
        <f t="shared" si="4"/>
        <v>0.72981472834503069</v>
      </c>
      <c r="T47" s="998">
        <f t="shared" si="5"/>
        <v>0.82974192611319708</v>
      </c>
      <c r="U47" s="998">
        <f t="shared" si="6"/>
        <v>1.2288541638115367</v>
      </c>
      <c r="V47" s="998">
        <f t="shared" si="7"/>
        <v>2.8947342028532753E-2</v>
      </c>
      <c r="W47" s="998">
        <f t="shared" si="8"/>
        <v>0.17590575932831146</v>
      </c>
      <c r="X47" s="999">
        <f t="shared" si="9"/>
        <v>0.3842397331248209</v>
      </c>
      <c r="Y47" s="707"/>
      <c r="Z47" s="707"/>
      <c r="AA47" s="2">
        <f>B47*'TB1'!B47+'TB1'!E47*TB2d!E47</f>
        <v>0.24969116242512585</v>
      </c>
      <c r="AB47" s="595">
        <v>0.2489928110175626</v>
      </c>
      <c r="AC47" s="595"/>
      <c r="AD47" s="2"/>
      <c r="AE47" s="2">
        <f t="shared" si="10"/>
        <v>6.9835140756324687E-4</v>
      </c>
    </row>
    <row r="48" spans="1:31" s="27" customFormat="1" ht="15" customHeight="1" x14ac:dyDescent="0.2">
      <c r="A48" s="30">
        <v>1951</v>
      </c>
      <c r="B48" s="301">
        <f>('TB2'!C48+'TB2'!D48+'TB2'!E48+'TB2'!F48+'TB2'!G48*W48)/'TB2'!B48</f>
        <v>9.0797036091315314E-2</v>
      </c>
      <c r="C48" s="415"/>
      <c r="D48" s="415"/>
      <c r="E48" s="294">
        <f>(TB2b!C48+TB2b!D48+TB2b!E48+TB2b!F48+TB2b!G48*P48)/TB2b!B48</f>
        <v>0.4958028052419261</v>
      </c>
      <c r="F48" s="25">
        <f>(TB2b!K48+TB2b!L48+TB2b!M48+TB2b!N48+TB2b!O48*Q48)/TB2b!J48</f>
        <v>0.57456421288742332</v>
      </c>
      <c r="G48" s="294">
        <f>(TB2b!S48+TB2b!T48+TB2b!U48+TB2b!V48+TB2b!W48*R48)/TB2b!R48</f>
        <v>0.6914493891573612</v>
      </c>
      <c r="H48" s="1358"/>
      <c r="I48" s="25">
        <f>(TB2c!C48+TB2c!D48+TB2c!E48+TB2c!F48+TB2c!G48*S48)/TB2c!B48</f>
        <v>0.71866584979240333</v>
      </c>
      <c r="J48" s="25">
        <f>(TB2c!K48+TB2c!L48+TB2c!M48+TB2c!N48+TB2c!O48*T48)/TB2c!J48</f>
        <v>0.80650703717256156</v>
      </c>
      <c r="K48" s="638">
        <f>(TB2c!S48+TB2c!T48+TB2c!U48+TB2c!V48+TB2c!W48*U48)/TB2c!R48</f>
        <v>0.90949970499036281</v>
      </c>
      <c r="L48" s="13"/>
      <c r="M48" s="984"/>
      <c r="N48" s="995">
        <v>0.27401493484483708</v>
      </c>
      <c r="O48" s="998">
        <f t="shared" si="0"/>
        <v>0.50599276283924655</v>
      </c>
      <c r="P48" s="998">
        <f t="shared" si="1"/>
        <v>0.64409160036571689</v>
      </c>
      <c r="Q48" s="998">
        <f t="shared" si="2"/>
        <v>0.67215751301453053</v>
      </c>
      <c r="R48" s="998">
        <f t="shared" si="3"/>
        <v>0.70243108173920743</v>
      </c>
      <c r="S48" s="998">
        <f t="shared" si="4"/>
        <v>0.72229033679344101</v>
      </c>
      <c r="T48" s="998">
        <f t="shared" si="5"/>
        <v>0.82500040780282913</v>
      </c>
      <c r="U48" s="998">
        <f t="shared" si="6"/>
        <v>1.2352275250468916</v>
      </c>
      <c r="V48" s="998">
        <f t="shared" si="7"/>
        <v>2.7008533791640102E-2</v>
      </c>
      <c r="W48" s="998">
        <f t="shared" si="8"/>
        <v>0.16412410646476275</v>
      </c>
      <c r="X48" s="999">
        <f t="shared" si="9"/>
        <v>0.35850448051373351</v>
      </c>
      <c r="Y48" s="707"/>
      <c r="Z48" s="707"/>
      <c r="AA48" s="2">
        <f>B48*'TB1'!B48+'TB1'!E48*TB2d!E48</f>
        <v>0.2443660167767405</v>
      </c>
      <c r="AB48" s="595">
        <v>0.24356687834241125</v>
      </c>
      <c r="AC48" s="595"/>
      <c r="AD48" s="2"/>
      <c r="AE48" s="2">
        <f t="shared" si="10"/>
        <v>7.9913843432924403E-4</v>
      </c>
    </row>
    <row r="49" spans="1:32" s="27" customFormat="1" ht="15" customHeight="1" x14ac:dyDescent="0.2">
      <c r="A49" s="30">
        <v>1952</v>
      </c>
      <c r="B49" s="301">
        <f>('TB2'!C49+'TB2'!D49+'TB2'!E49+'TB2'!F49+'TB2'!G49*W49)/'TB2'!B49</f>
        <v>8.8746352917233776E-2</v>
      </c>
      <c r="C49" s="415"/>
      <c r="D49" s="415"/>
      <c r="E49" s="294">
        <f>(TB2b!C49+TB2b!D49+TB2b!E49+TB2b!F49+TB2b!G49*P49)/TB2b!B49</f>
        <v>0.48603961040375965</v>
      </c>
      <c r="F49" s="25">
        <f>(TB2b!K49+TB2b!L49+TB2b!M49+TB2b!N49+TB2b!O49*Q49)/TB2b!J49</f>
        <v>0.56380234881410762</v>
      </c>
      <c r="G49" s="294">
        <f>(TB2b!S49+TB2b!T49+TB2b!U49+TB2b!V49+TB2b!W49*R49)/TB2b!R49</f>
        <v>0.69148877286736621</v>
      </c>
      <c r="H49" s="1358"/>
      <c r="I49" s="25">
        <f>(TB2c!C49+TB2c!D49+TB2c!E49+TB2c!F49+TB2c!G49*S49)/TB2c!B49</f>
        <v>0.72207662233584202</v>
      </c>
      <c r="J49" s="25">
        <f>(TB2c!K49+TB2c!L49+TB2c!M49+TB2c!N49+TB2c!O49*T49)/TB2c!J49</f>
        <v>0.82662674182231821</v>
      </c>
      <c r="K49" s="638">
        <f>(TB2c!S49+TB2c!T49+TB2c!U49+TB2c!V49+TB2c!W49*U49)/TB2c!R49</f>
        <v>0.92751633784339227</v>
      </c>
      <c r="L49" s="13"/>
      <c r="M49" s="984"/>
      <c r="N49" s="995">
        <v>0.28587546250541868</v>
      </c>
      <c r="O49" s="998">
        <f t="shared" si="0"/>
        <v>0.51406343368647722</v>
      </c>
      <c r="P49" s="998">
        <f t="shared" si="1"/>
        <v>0.64990612964614158</v>
      </c>
      <c r="Q49" s="998">
        <f t="shared" si="2"/>
        <v>0.67751352524099973</v>
      </c>
      <c r="R49" s="998">
        <f t="shared" si="3"/>
        <v>0.70729251010097016</v>
      </c>
      <c r="S49" s="998">
        <f t="shared" si="4"/>
        <v>0.7268273215058858</v>
      </c>
      <c r="T49" s="998">
        <f t="shared" si="5"/>
        <v>0.82785940257209678</v>
      </c>
      <c r="U49" s="998">
        <f t="shared" si="6"/>
        <v>1.2313845774419674</v>
      </c>
      <c r="V49" s="998">
        <f t="shared" si="7"/>
        <v>2.8177577596821352E-2</v>
      </c>
      <c r="W49" s="998">
        <f t="shared" si="8"/>
        <v>0.17122809335363737</v>
      </c>
      <c r="X49" s="999">
        <f t="shared" si="9"/>
        <v>0.37402207377916386</v>
      </c>
      <c r="Y49" s="707"/>
      <c r="Z49" s="707"/>
      <c r="AA49" s="2">
        <f>B49*'TB1'!B49+'TB1'!E49*TB2d!E49</f>
        <v>0.23432626679118304</v>
      </c>
      <c r="AB49" s="595">
        <v>0.23367131907679647</v>
      </c>
      <c r="AC49" s="595"/>
      <c r="AD49" s="2"/>
      <c r="AE49" s="2">
        <f t="shared" si="10"/>
        <v>6.5494771438656674E-4</v>
      </c>
    </row>
    <row r="50" spans="1:32" s="27" customFormat="1" ht="15" customHeight="1" x14ac:dyDescent="0.2">
      <c r="A50" s="30">
        <v>1953</v>
      </c>
      <c r="B50" s="301">
        <f>('TB2'!C50+'TB2'!D50+'TB2'!E50+'TB2'!F50+'TB2'!G50*W50)/'TB2'!B50</f>
        <v>9.1568600181486617E-2</v>
      </c>
      <c r="C50" s="415"/>
      <c r="D50" s="415"/>
      <c r="E50" s="294">
        <f>(TB2b!C50+TB2b!D50+TB2b!E50+TB2b!F50+TB2b!G50*P50)/TB2b!B50</f>
        <v>0.48528555488606745</v>
      </c>
      <c r="F50" s="25">
        <f>(TB2b!K50+TB2b!L50+TB2b!M50+TB2b!N50+TB2b!O50*Q50)/TB2b!J50</f>
        <v>0.5683093241664311</v>
      </c>
      <c r="G50" s="294">
        <f>(TB2b!S50+TB2b!T50+TB2b!U50+TB2b!V50+TB2b!W50*R50)/TB2b!R50</f>
        <v>0.69828248997364373</v>
      </c>
      <c r="H50" s="1358"/>
      <c r="I50" s="25">
        <f>(TB2c!C50+TB2c!D50+TB2c!E50+TB2c!F50+TB2c!G50*S50)/TB2c!B50</f>
        <v>0.73110039199988675</v>
      </c>
      <c r="J50" s="25">
        <f>(TB2c!K50+TB2c!L50+TB2c!M50+TB2c!N50+TB2c!O50*T50)/TB2c!J50</f>
        <v>0.82854815936215764</v>
      </c>
      <c r="K50" s="638">
        <f>(TB2c!S50+TB2c!T50+TB2c!U50+TB2c!V50+TB2c!W50*U50)/TB2c!R50</f>
        <v>0.93360270525561895</v>
      </c>
      <c r="L50" s="13"/>
      <c r="M50" s="984"/>
      <c r="N50" s="995">
        <v>0.3093192261711219</v>
      </c>
      <c r="O50" s="998">
        <f t="shared" si="0"/>
        <v>0.53001608818725332</v>
      </c>
      <c r="P50" s="998">
        <f t="shared" si="1"/>
        <v>0.66139924818003526</v>
      </c>
      <c r="Q50" s="998">
        <f t="shared" si="2"/>
        <v>0.68810032950648559</v>
      </c>
      <c r="R50" s="998">
        <f t="shared" si="3"/>
        <v>0.71690170969583233</v>
      </c>
      <c r="S50" s="998">
        <f t="shared" si="4"/>
        <v>0.73579521908998435</v>
      </c>
      <c r="T50" s="998">
        <f t="shared" si="5"/>
        <v>0.83351055061628976</v>
      </c>
      <c r="U50" s="998">
        <f t="shared" si="6"/>
        <v>1.2237885279231127</v>
      </c>
      <c r="V50" s="998">
        <f t="shared" si="7"/>
        <v>3.0488333700414445E-2</v>
      </c>
      <c r="W50" s="998">
        <f t="shared" si="8"/>
        <v>0.1852699803988942</v>
      </c>
      <c r="X50" s="999">
        <f t="shared" si="9"/>
        <v>0.40469446876748405</v>
      </c>
      <c r="Y50" s="707"/>
      <c r="Z50" s="707"/>
      <c r="AA50" s="2">
        <f>B50*'TB1'!B50+'TB1'!E50*TB2d!E50</f>
        <v>0.23201806621380372</v>
      </c>
      <c r="AB50" s="595">
        <v>0.23159033359300582</v>
      </c>
      <c r="AC50" s="595"/>
      <c r="AD50" s="2"/>
      <c r="AE50" s="2">
        <f t="shared" si="10"/>
        <v>4.2773262079789931E-4</v>
      </c>
    </row>
    <row r="51" spans="1:32" s="27" customFormat="1" ht="15" customHeight="1" x14ac:dyDescent="0.2">
      <c r="A51" s="30">
        <v>1954</v>
      </c>
      <c r="B51" s="301">
        <f>('TB2'!C51+'TB2'!D51+'TB2'!E51+'TB2'!F51+'TB2'!G51*W51)/'TB2'!B51</f>
        <v>9.7994044911929118E-2</v>
      </c>
      <c r="C51" s="415"/>
      <c r="D51" s="415"/>
      <c r="E51" s="294">
        <f>(TB2b!C51+TB2b!D51+TB2b!E51+TB2b!F51+TB2b!G51*P51)/TB2b!B51</f>
        <v>0.48350873490677682</v>
      </c>
      <c r="F51" s="25">
        <f>(TB2b!K51+TB2b!L51+TB2b!M51+TB2b!N51+TB2b!O51*Q51)/TB2b!J51</f>
        <v>0.56210237618056824</v>
      </c>
      <c r="G51" s="294">
        <f>(TB2b!S51+TB2b!T51+TB2b!U51+TB2b!V51+TB2b!W51*R51)/TB2b!R51</f>
        <v>0.69265049443772331</v>
      </c>
      <c r="H51" s="1358"/>
      <c r="I51" s="25">
        <f>(TB2c!C51+TB2c!D51+TB2c!E51+TB2c!F51+TB2c!G51*S51)/TB2c!B51</f>
        <v>0.72403220575784</v>
      </c>
      <c r="J51" s="25">
        <f>(TB2c!K51+TB2c!L51+TB2c!M51+TB2c!N51+TB2c!O51*T51)/TB2c!J51</f>
        <v>0.83303800611012957</v>
      </c>
      <c r="K51" s="638">
        <f>(TB2c!S51+TB2c!T51+TB2c!U51+TB2c!V51+TB2c!W51*U51)/TB2c!R51</f>
        <v>0.92087264223466858</v>
      </c>
      <c r="L51" s="13"/>
      <c r="M51" s="984"/>
      <c r="N51" s="995">
        <v>0.30963116383336847</v>
      </c>
      <c r="O51" s="998">
        <f t="shared" si="0"/>
        <v>0.53022835076686969</v>
      </c>
      <c r="P51" s="998">
        <f t="shared" si="1"/>
        <v>0.66155217313604942</v>
      </c>
      <c r="Q51" s="998">
        <f t="shared" si="2"/>
        <v>0.68824119524034666</v>
      </c>
      <c r="R51" s="998">
        <f t="shared" si="3"/>
        <v>0.71702956763282677</v>
      </c>
      <c r="S51" s="998">
        <f t="shared" si="4"/>
        <v>0.73591454400075973</v>
      </c>
      <c r="T51" s="998">
        <f t="shared" si="5"/>
        <v>0.83358574357314819</v>
      </c>
      <c r="U51" s="998">
        <f t="shared" si="6"/>
        <v>1.2236874565267701</v>
      </c>
      <c r="V51" s="998">
        <f t="shared" si="7"/>
        <v>3.0519080122672203E-2</v>
      </c>
      <c r="W51" s="998">
        <f t="shared" si="8"/>
        <v>0.18545681871892197</v>
      </c>
      <c r="X51" s="999">
        <f t="shared" si="9"/>
        <v>0.40510258903881047</v>
      </c>
      <c r="Y51" s="707"/>
      <c r="Z51" s="707"/>
      <c r="AA51" s="2">
        <f>B51*'TB1'!B51+'TB1'!E51*TB2d!E51</f>
        <v>0.23669080872439263</v>
      </c>
      <c r="AB51" s="595">
        <v>0.23617557158369853</v>
      </c>
      <c r="AC51" s="595"/>
      <c r="AD51" s="2"/>
      <c r="AE51" s="2">
        <f t="shared" si="10"/>
        <v>5.1523714069409698E-4</v>
      </c>
    </row>
    <row r="52" spans="1:32" s="27" customFormat="1" ht="15" customHeight="1" x14ac:dyDescent="0.2">
      <c r="A52" s="30">
        <v>1955</v>
      </c>
      <c r="B52" s="301">
        <f>('TB2'!C52+'TB2'!D52+'TB2'!E52+'TB2'!F52+'TB2'!G52*W52)/'TB2'!B52</f>
        <v>0.10377132946299482</v>
      </c>
      <c r="C52" s="415"/>
      <c r="D52" s="415"/>
      <c r="E52" s="294">
        <f>(TB2b!C52+TB2b!D52+TB2b!E52+TB2b!F52+TB2b!G52*P52)/TB2b!B52</f>
        <v>0.51152508187589985</v>
      </c>
      <c r="F52" s="25">
        <f>(TB2b!K52+TB2b!L52+TB2b!M52+TB2b!N52+TB2b!O52*Q52)/TB2b!J52</f>
        <v>0.58198437939608805</v>
      </c>
      <c r="G52" s="294">
        <f>(TB2b!S52+TB2b!T52+TB2b!U52+TB2b!V52+TB2b!W52*R52)/TB2b!R52</f>
        <v>0.72417736389156451</v>
      </c>
      <c r="H52" s="1358"/>
      <c r="I52" s="25">
        <f>(TB2c!C52+TB2c!D52+TB2c!E52+TB2c!F52+TB2c!G52*S52)/TB2c!B52</f>
        <v>0.75631211880060212</v>
      </c>
      <c r="J52" s="25">
        <f>(TB2c!K52+TB2c!L52+TB2c!M52+TB2c!N52+TB2c!O52*T52)/TB2c!J52</f>
        <v>0.87257667906730574</v>
      </c>
      <c r="K52" s="638">
        <f>(TB2c!S52+TB2c!T52+TB2c!U52+TB2c!V52+TB2c!W52*U52)/TB2c!R52</f>
        <v>0.94408454853648505</v>
      </c>
      <c r="L52" s="13"/>
      <c r="M52" s="984"/>
      <c r="N52" s="995">
        <v>0.3164441198106584</v>
      </c>
      <c r="O52" s="998">
        <f t="shared" si="0"/>
        <v>0.53486432707103737</v>
      </c>
      <c r="P52" s="998">
        <f t="shared" si="1"/>
        <v>0.66489217057544292</v>
      </c>
      <c r="Q52" s="998">
        <f t="shared" si="2"/>
        <v>0.69131781008894544</v>
      </c>
      <c r="R52" s="998">
        <f t="shared" si="3"/>
        <v>0.71982208229686784</v>
      </c>
      <c r="S52" s="998">
        <f t="shared" si="4"/>
        <v>0.73852069087719707</v>
      </c>
      <c r="T52" s="998">
        <f t="shared" si="5"/>
        <v>0.83522801498465193</v>
      </c>
      <c r="U52" s="998">
        <f t="shared" si="6"/>
        <v>1.221479980299351</v>
      </c>
      <c r="V52" s="998">
        <f t="shared" si="7"/>
        <v>3.119060538766474E-2</v>
      </c>
      <c r="W52" s="998">
        <f t="shared" si="8"/>
        <v>0.18953750984179688</v>
      </c>
      <c r="X52" s="999">
        <f t="shared" si="9"/>
        <v>0.4140162464085605</v>
      </c>
      <c r="Y52" s="707"/>
      <c r="Z52" s="707"/>
      <c r="AA52" s="2">
        <f>B52*'TB1'!B52+'TB1'!E52*TB2d!E52</f>
        <v>0.25353428265721994</v>
      </c>
      <c r="AB52" s="595">
        <v>0.25309521815000074</v>
      </c>
      <c r="AC52" s="595"/>
      <c r="AD52" s="2"/>
      <c r="AE52" s="2">
        <f t="shared" si="10"/>
        <v>4.390645072192001E-4</v>
      </c>
    </row>
    <row r="53" spans="1:32" s="27" customFormat="1" ht="15" customHeight="1" x14ac:dyDescent="0.2">
      <c r="A53" s="30">
        <v>1956</v>
      </c>
      <c r="B53" s="301">
        <f>('TB2'!C53+'TB2'!D53+'TB2'!E53+'TB2'!F53+'TB2'!G53*W53)/'TB2'!B53</f>
        <v>0.10178277970286648</v>
      </c>
      <c r="C53" s="415"/>
      <c r="D53" s="415"/>
      <c r="E53" s="294">
        <f>(TB2b!C53+TB2b!D53+TB2b!E53+TB2b!F53+TB2b!G53*P53)/TB2b!B53</f>
        <v>0.49768665812221863</v>
      </c>
      <c r="F53" s="25">
        <f>(TB2b!K53+TB2b!L53+TB2b!M53+TB2b!N53+TB2b!O53*Q53)/TB2b!J53</f>
        <v>0.57395873575423917</v>
      </c>
      <c r="G53" s="294">
        <f>(TB2b!S53+TB2b!T53+TB2b!U53+TB2b!V53+TB2b!W53*R53)/TB2b!R53</f>
        <v>0.72025499457374398</v>
      </c>
      <c r="H53" s="1358"/>
      <c r="I53" s="25">
        <f>(TB2c!C53+TB2c!D53+TB2c!E53+TB2c!F53+TB2c!G53*S53)/TB2c!B53</f>
        <v>0.77052982743619425</v>
      </c>
      <c r="J53" s="25">
        <f>(TB2c!K53+TB2c!L53+TB2c!M53+TB2c!N53+TB2c!O53*T53)/TB2c!J53</f>
        <v>0.87702088516086463</v>
      </c>
      <c r="K53" s="638">
        <f>(TB2c!S53+TB2c!T53+TB2c!U53+TB2c!V53+TB2c!W53*U53)/TB2c!R53</f>
        <v>0.94905649494929689</v>
      </c>
      <c r="L53" s="13"/>
      <c r="M53" s="984"/>
      <c r="N53" s="995">
        <v>0.31316760981329078</v>
      </c>
      <c r="O53" s="998">
        <f t="shared" si="0"/>
        <v>0.53263477755408783</v>
      </c>
      <c r="P53" s="998">
        <f t="shared" si="1"/>
        <v>0.66328588762897533</v>
      </c>
      <c r="Q53" s="998">
        <f t="shared" si="2"/>
        <v>0.68983819399527246</v>
      </c>
      <c r="R53" s="998">
        <f t="shared" si="3"/>
        <v>0.7184790966317578</v>
      </c>
      <c r="S53" s="998">
        <f t="shared" si="4"/>
        <v>0.73726733384337506</v>
      </c>
      <c r="T53" s="998">
        <f t="shared" si="5"/>
        <v>0.83443820822292913</v>
      </c>
      <c r="U53" s="998">
        <f t="shared" si="6"/>
        <v>1.22254160728655</v>
      </c>
      <c r="V53" s="998">
        <f t="shared" si="7"/>
        <v>3.086765316963086E-2</v>
      </c>
      <c r="W53" s="998">
        <f t="shared" si="8"/>
        <v>0.18757500996584914</v>
      </c>
      <c r="X53" s="999">
        <f t="shared" si="9"/>
        <v>0.40972945994135757</v>
      </c>
      <c r="Y53" s="707"/>
      <c r="Z53" s="707"/>
      <c r="AA53" s="2">
        <f>B53*'TB1'!B53+'TB1'!E53*TB2d!E53</f>
        <v>0.24320081788595541</v>
      </c>
      <c r="AB53" s="595">
        <v>0.24270697952460232</v>
      </c>
      <c r="AC53" s="595"/>
      <c r="AD53" s="2"/>
      <c r="AE53" s="2">
        <f t="shared" si="10"/>
        <v>4.9383836135308279E-4</v>
      </c>
    </row>
    <row r="54" spans="1:32" s="27" customFormat="1" ht="15" customHeight="1" x14ac:dyDescent="0.2">
      <c r="A54" s="30">
        <v>1957</v>
      </c>
      <c r="B54" s="301">
        <f>('TB2'!C54+'TB2'!D54+'TB2'!E54+'TB2'!F54+'TB2'!G54*W54)/'TB2'!B54</f>
        <v>9.7196526735136082E-2</v>
      </c>
      <c r="C54" s="415"/>
      <c r="D54" s="415"/>
      <c r="E54" s="294">
        <f>(TB2b!C54+TB2b!D54+TB2b!E54+TB2b!F54+TB2b!G54*P54)/TB2b!B54</f>
        <v>0.49631184304270393</v>
      </c>
      <c r="F54" s="25">
        <f>(TB2b!K54+TB2b!L54+TB2b!M54+TB2b!N54+TB2b!O54*Q54)/TB2b!J54</f>
        <v>0.58228187076678761</v>
      </c>
      <c r="G54" s="294">
        <f>(TB2b!S54+TB2b!T54+TB2b!U54+TB2b!V54+TB2b!W54*R54)/TB2b!R54</f>
        <v>0.70950679658342219</v>
      </c>
      <c r="H54" s="1358"/>
      <c r="I54" s="25">
        <f>(TB2c!C54+TB2c!D54+TB2c!E54+TB2c!F54+TB2c!G54*S54)/TB2c!B54</f>
        <v>0.75903503852519771</v>
      </c>
      <c r="J54" s="25">
        <f>(TB2c!K54+TB2c!L54+TB2c!M54+TB2c!N54+TB2c!O54*T54)/TB2c!J54</f>
        <v>0.86701853801621154</v>
      </c>
      <c r="K54" s="638">
        <f>(TB2c!S54+TB2c!T54+TB2c!U54+TB2c!V54+TB2c!W54*U54)/TB2c!R54</f>
        <v>0.94453109890543874</v>
      </c>
      <c r="L54" s="13"/>
      <c r="M54" s="984"/>
      <c r="N54" s="995">
        <v>0.30442562545993973</v>
      </c>
      <c r="O54" s="998">
        <f t="shared" si="0"/>
        <v>0.52668616546138813</v>
      </c>
      <c r="P54" s="998">
        <f t="shared" si="1"/>
        <v>0.65900019938253174</v>
      </c>
      <c r="Q54" s="998">
        <f t="shared" si="2"/>
        <v>0.68589046279645216</v>
      </c>
      <c r="R54" s="998">
        <f t="shared" si="3"/>
        <v>0.71489590607821185</v>
      </c>
      <c r="S54" s="998">
        <f t="shared" si="4"/>
        <v>0.73392327947221903</v>
      </c>
      <c r="T54" s="998">
        <f t="shared" si="5"/>
        <v>0.83233094215058445</v>
      </c>
      <c r="U54" s="998">
        <f t="shared" si="6"/>
        <v>1.2253741109317839</v>
      </c>
      <c r="V54" s="998">
        <f t="shared" si="7"/>
        <v>3.0005991450545479E-2</v>
      </c>
      <c r="W54" s="998">
        <f t="shared" si="8"/>
        <v>0.18233890715439061</v>
      </c>
      <c r="X54" s="999">
        <f t="shared" si="9"/>
        <v>0.39829197913020403</v>
      </c>
      <c r="Y54" s="707"/>
      <c r="Z54" s="707"/>
      <c r="AA54" s="2">
        <f>B54*'TB1'!B54+'TB1'!E54*TB2d!E54</f>
        <v>0.23955322581843896</v>
      </c>
      <c r="AB54" s="595">
        <v>0.23886626018448193</v>
      </c>
      <c r="AC54" s="595"/>
      <c r="AD54" s="2"/>
      <c r="AE54" s="2">
        <f t="shared" si="10"/>
        <v>6.8696563395703736E-4</v>
      </c>
    </row>
    <row r="55" spans="1:32" s="27" customFormat="1" ht="15" customHeight="1" x14ac:dyDescent="0.2">
      <c r="A55" s="30">
        <v>1958</v>
      </c>
      <c r="B55" s="301">
        <f>('TB2'!C55+'TB2'!D55+'TB2'!E55+'TB2'!F55+'TB2'!G55*W55)/'TB2'!B55</f>
        <v>0.10270388442796072</v>
      </c>
      <c r="C55" s="415"/>
      <c r="D55" s="415"/>
      <c r="E55" s="294">
        <f>(TB2b!C55+TB2b!D55+TB2b!E55+TB2b!F55+TB2b!G55*P55)/TB2b!B55</f>
        <v>0.4726919114035722</v>
      </c>
      <c r="F55" s="25">
        <f>(TB2b!K55+TB2b!L55+TB2b!M55+TB2b!N55+TB2b!O55*Q55)/TB2b!J55</f>
        <v>0.56076122556792551</v>
      </c>
      <c r="G55" s="294">
        <f>(TB2b!S55+TB2b!T55+TB2b!U55+TB2b!V55+TB2b!W55*R55)/TB2b!R55</f>
        <v>0.68984015311307367</v>
      </c>
      <c r="H55" s="1358"/>
      <c r="I55" s="25">
        <f>(TB2c!C55+TB2c!D55+TB2c!E55+TB2c!F55+TB2c!G55*S55)/TB2c!B55</f>
        <v>0.74172980524163723</v>
      </c>
      <c r="J55" s="25">
        <f>(TB2c!K55+TB2c!L55+TB2c!M55+TB2c!N55+TB2c!O55*T55)/TB2c!J55</f>
        <v>0.85351868403279718</v>
      </c>
      <c r="K55" s="638">
        <f>(TB2c!S55+TB2c!T55+TB2c!U55+TB2c!V55+TB2c!W55*U55)/TB2c!R55</f>
        <v>0.93722654249856419</v>
      </c>
      <c r="L55" s="13"/>
      <c r="M55" s="984"/>
      <c r="N55" s="995">
        <v>0.31497539362725796</v>
      </c>
      <c r="O55" s="998">
        <f t="shared" si="0"/>
        <v>0.53386491069343978</v>
      </c>
      <c r="P55" s="998">
        <f t="shared" si="1"/>
        <v>0.66417213925451846</v>
      </c>
      <c r="Q55" s="998">
        <f t="shared" si="2"/>
        <v>0.69065455836686795</v>
      </c>
      <c r="R55" s="998">
        <f t="shared" si="3"/>
        <v>0.71922007643945762</v>
      </c>
      <c r="S55" s="998">
        <f t="shared" si="4"/>
        <v>0.73795886189019488</v>
      </c>
      <c r="T55" s="998">
        <f t="shared" si="5"/>
        <v>0.83487397673306685</v>
      </c>
      <c r="U55" s="998">
        <f t="shared" si="6"/>
        <v>1.2219558645036892</v>
      </c>
      <c r="V55" s="998">
        <f t="shared" si="7"/>
        <v>3.1045839042073035E-2</v>
      </c>
      <c r="W55" s="998">
        <f t="shared" si="8"/>
        <v>0.18865780095794171</v>
      </c>
      <c r="X55" s="999">
        <f t="shared" si="9"/>
        <v>0.41209465436944381</v>
      </c>
      <c r="Y55" s="707"/>
      <c r="Z55" s="707"/>
      <c r="AA55" s="2">
        <f>B55*'TB1'!B55+'TB1'!E55*TB2d!E55</f>
        <v>0.23408313617631316</v>
      </c>
      <c r="AB55" s="595">
        <v>0.23337544545407105</v>
      </c>
      <c r="AC55" s="595"/>
      <c r="AD55" s="2"/>
      <c r="AE55" s="2">
        <f t="shared" si="10"/>
        <v>7.0769072224211027E-4</v>
      </c>
    </row>
    <row r="56" spans="1:32" s="27" customFormat="1" ht="15" customHeight="1" x14ac:dyDescent="0.2">
      <c r="A56" s="29">
        <v>1959</v>
      </c>
      <c r="B56" s="302">
        <f>('TB2'!C56+'TB2'!D56+'TB2'!E56+'TB2'!F56+'TB2'!G56*W56)/'TB2'!B56</f>
        <v>0.10648535878708582</v>
      </c>
      <c r="C56" s="413"/>
      <c r="D56" s="413"/>
      <c r="E56" s="632">
        <f>(TB2b!C56+TB2b!D56+TB2b!E56+TB2b!F56+TB2b!G56*P56)/TB2b!B56</f>
        <v>0.5010055099792956</v>
      </c>
      <c r="F56" s="28">
        <f>(TB2b!K56+TB2b!L56+TB2b!M56+TB2b!N56+TB2b!O56*Q56)/TB2b!J56</f>
        <v>0.59446698173553358</v>
      </c>
      <c r="G56" s="632">
        <f>(TB2b!S56+TB2b!T56+TB2b!U56+TB2b!V56+TB2b!W56*R56)/TB2b!R56</f>
        <v>0.71390400708889579</v>
      </c>
      <c r="H56" s="1359"/>
      <c r="I56" s="28">
        <f>(TB2c!C56+TB2c!D56+TB2c!E56+TB2c!F56+TB2c!G56*S56)/TB2c!B56</f>
        <v>0.76277735770138633</v>
      </c>
      <c r="J56" s="28">
        <f>(TB2c!K56+TB2c!L56+TB2c!M56+TB2c!N56+TB2c!O56*T56)/TB2c!J56</f>
        <v>0.87368675575243748</v>
      </c>
      <c r="K56" s="639">
        <f>(TB2c!S56+TB2c!T56+TB2c!U56+TB2c!V56+TB2c!W56*U56)/TB2c!R56</f>
        <v>0.9439243464320316</v>
      </c>
      <c r="L56" s="13"/>
      <c r="M56" s="984"/>
      <c r="N56" s="995">
        <v>0.31313326351458465</v>
      </c>
      <c r="O56" s="998">
        <f t="shared" si="0"/>
        <v>0.53261140610893731</v>
      </c>
      <c r="P56" s="998">
        <f t="shared" si="1"/>
        <v>0.6632690496294178</v>
      </c>
      <c r="Q56" s="998">
        <f t="shared" si="2"/>
        <v>0.68982268379192668</v>
      </c>
      <c r="R56" s="998">
        <f t="shared" si="3"/>
        <v>0.71846501866866641</v>
      </c>
      <c r="S56" s="998">
        <f t="shared" si="4"/>
        <v>0.73725419542014314</v>
      </c>
      <c r="T56" s="998">
        <f t="shared" si="5"/>
        <v>0.83442992900541413</v>
      </c>
      <c r="U56" s="998">
        <f t="shared" si="6"/>
        <v>1.2225527358830279</v>
      </c>
      <c r="V56" s="998">
        <f t="shared" si="7"/>
        <v>3.0864267795144801E-2</v>
      </c>
      <c r="W56" s="998">
        <f t="shared" si="8"/>
        <v>0.18755443789159812</v>
      </c>
      <c r="X56" s="999">
        <f t="shared" si="9"/>
        <v>0.40968452333240152</v>
      </c>
      <c r="Y56" s="707"/>
      <c r="Z56" s="707"/>
      <c r="AA56" s="2">
        <f>B56*'TB1'!B56+'TB1'!E56*TB2d!E56</f>
        <v>0.24833821926081007</v>
      </c>
      <c r="AB56" s="595">
        <v>0.24762769865754114</v>
      </c>
      <c r="AC56" s="595"/>
      <c r="AD56" s="2"/>
      <c r="AE56" s="2">
        <f t="shared" si="10"/>
        <v>7.1052060326892708E-4</v>
      </c>
    </row>
    <row r="57" spans="1:32" x14ac:dyDescent="0.2">
      <c r="A57" s="24">
        <v>1960</v>
      </c>
      <c r="B57" s="303">
        <f>('TB2'!C57+'TB2'!D57+'TB2'!E57+'TB2'!F57+'TB2'!G57*W57)/'TB2'!B57</f>
        <v>0.10493145882826425</v>
      </c>
      <c r="C57" s="415"/>
      <c r="D57" s="415"/>
      <c r="E57" s="633">
        <f>(TB2b!C57+TB2b!D57+TB2b!E57+TB2b!F57+TB2b!G57*P57)/TB2b!B57</f>
        <v>0.50404387873990264</v>
      </c>
      <c r="F57" s="26">
        <f>(TB2b!K57+TB2b!L57+TB2b!M57+TB2b!N57+TB2b!O57*Q57)/TB2b!J57</f>
        <v>0.60121914512930685</v>
      </c>
      <c r="G57" s="633">
        <f>(TB2b!S57+TB2b!T57+TB2b!U57+TB2b!V57+TB2b!W57*R57)/TB2b!R57</f>
        <v>0.72380314541381963</v>
      </c>
      <c r="H57" s="1360"/>
      <c r="I57" s="26">
        <f>(TB2c!C57+TB2c!D57+TB2c!E57+TB2c!F57+TB2c!G57*S57)/TB2c!B57</f>
        <v>0.77965293742751929</v>
      </c>
      <c r="J57" s="26">
        <f>(TB2c!K57+TB2c!L57+TB2c!M57+TB2c!N57+TB2c!O57*T57)/TB2c!J57</f>
        <v>0.88653460053857014</v>
      </c>
      <c r="K57" s="640">
        <f>(TB2c!S57+TB2c!T57+TB2c!U57+TB2c!V57+TB2c!W57*U57)/TB2c!R57</f>
        <v>0.96075599203292061</v>
      </c>
      <c r="L57" s="13"/>
      <c r="M57" s="984"/>
      <c r="N57" s="995">
        <v>0.30731758956114141</v>
      </c>
      <c r="O57" s="998">
        <f t="shared" si="0"/>
        <v>0.52865404505584968</v>
      </c>
      <c r="P57" s="998">
        <f t="shared" si="1"/>
        <v>0.66041796176423917</v>
      </c>
      <c r="Q57" s="998">
        <f t="shared" si="2"/>
        <v>0.68719642451483542</v>
      </c>
      <c r="R57" s="998">
        <f t="shared" si="3"/>
        <v>0.7160812729274042</v>
      </c>
      <c r="S57" s="998">
        <f t="shared" si="4"/>
        <v>0.73502953690793982</v>
      </c>
      <c r="T57" s="998">
        <f t="shared" si="5"/>
        <v>0.83302805365142629</v>
      </c>
      <c r="U57" s="998">
        <f t="shared" si="6"/>
        <v>1.2244370812452232</v>
      </c>
      <c r="V57" s="998">
        <f t="shared" si="7"/>
        <v>3.029104054903985E-2</v>
      </c>
      <c r="W57" s="998">
        <f t="shared" si="8"/>
        <v>0.18407107925043589</v>
      </c>
      <c r="X57" s="999">
        <f t="shared" si="9"/>
        <v>0.40207564912743515</v>
      </c>
      <c r="Y57" s="707"/>
      <c r="Z57" s="707"/>
      <c r="AA57" s="2">
        <f>B57*'TB1'!B57+'TB1'!E57*TB2d!E57</f>
        <v>0.24662393302574565</v>
      </c>
      <c r="AB57" s="595">
        <v>0.24573125508097104</v>
      </c>
      <c r="AC57" s="595"/>
      <c r="AD57" s="2"/>
      <c r="AE57" s="2">
        <f t="shared" si="10"/>
        <v>8.9267794477460027E-4</v>
      </c>
    </row>
    <row r="58" spans="1:32" x14ac:dyDescent="0.2">
      <c r="A58" s="16">
        <v>1961</v>
      </c>
      <c r="B58" s="301">
        <f>('TB2'!C58+'TB2'!D58+'TB2'!E58+'TB2'!F58+'TB2'!G58*W58)/'TB2'!B58</f>
        <v>0.112102367571271</v>
      </c>
      <c r="C58" s="415"/>
      <c r="D58" s="415"/>
      <c r="E58" s="294">
        <f>(TB2b!C58+TB2b!D58+TB2b!E58+TB2b!F58+TB2b!G58*P58)/TB2b!B58</f>
        <v>0.49628573744167703</v>
      </c>
      <c r="F58" s="25">
        <f>(TB2b!K58+TB2b!L58+TB2b!M58+TB2b!N58+TB2b!O58*Q58)/TB2b!J58</f>
        <v>0.58042632289083307</v>
      </c>
      <c r="G58" s="294">
        <f>(TB2b!S58+TB2b!T58+TB2b!U58+TB2b!V58+TB2b!W58*R58)/TB2b!R58</f>
        <v>0.72091078431994371</v>
      </c>
      <c r="H58" s="1358"/>
      <c r="I58" s="25">
        <f>(TB2c!C58+TB2c!D58+TB2c!E58+TB2c!F58+TB2c!G58*S58)/TB2c!B58</f>
        <v>0.78094048575860764</v>
      </c>
      <c r="J58" s="25">
        <f>(TB2c!K58+TB2c!L58+TB2c!M58+TB2c!N58+TB2c!O58*T58)/TB2c!J58</f>
        <v>0.88606878929652433</v>
      </c>
      <c r="K58" s="638">
        <f>(TB2c!S58+TB2c!T58+TB2c!U58+TB2c!V58+TB2c!W58*U58)/TB2c!R58</f>
        <v>0.95979639647568549</v>
      </c>
      <c r="L58" s="13"/>
      <c r="M58" s="984"/>
      <c r="N58" s="995">
        <v>0.31737334075392382</v>
      </c>
      <c r="O58" s="998">
        <f t="shared" ref="O58:U58" si="11">1-(1-O59)*(1-$N58)/(1-$N59)</f>
        <v>0.53549662915675089</v>
      </c>
      <c r="P58" s="998">
        <f t="shared" si="11"/>
        <v>0.66534771374664237</v>
      </c>
      <c r="Q58" s="998">
        <f t="shared" si="11"/>
        <v>0.69173743043600311</v>
      </c>
      <c r="R58" s="998">
        <f t="shared" si="11"/>
        <v>0.72020295414146118</v>
      </c>
      <c r="S58" s="998">
        <f t="shared" si="11"/>
        <v>0.73887614396787948</v>
      </c>
      <c r="T58" s="998">
        <f t="shared" si="11"/>
        <v>0.83545200483504611</v>
      </c>
      <c r="U58" s="998">
        <f t="shared" si="11"/>
        <v>1.2211789020083541</v>
      </c>
      <c r="V58" s="998">
        <f>V59*$N58/$N59</f>
        <v>3.1282194903616833E-2</v>
      </c>
      <c r="W58" s="998">
        <f t="shared" ref="W58:X58" si="12">W59*$N58/$N59</f>
        <v>0.19009407642860768</v>
      </c>
      <c r="X58" s="999">
        <f t="shared" si="12"/>
        <v>0.41523198259365729</v>
      </c>
      <c r="Y58" s="707"/>
      <c r="Z58" s="707"/>
      <c r="AA58" s="2">
        <f>B58*'TB1'!B58+'TB1'!E58*TB2d!E58</f>
        <v>0.24889997625862306</v>
      </c>
      <c r="AB58" s="595">
        <v>0.24805528933897966</v>
      </c>
      <c r="AC58" s="595"/>
      <c r="AD58" s="2"/>
      <c r="AE58" s="2">
        <f t="shared" si="10"/>
        <v>8.4468691964340037E-4</v>
      </c>
    </row>
    <row r="59" spans="1:32" x14ac:dyDescent="0.2">
      <c r="A59" s="16">
        <v>1962</v>
      </c>
      <c r="B59" s="301">
        <f>('TB2'!C59+'TB2'!D59+'TB2'!E59+'TB2'!F59+'TB2'!G59*W59)/'TB2'!B59</f>
        <v>0.11670722729432924</v>
      </c>
      <c r="C59" s="700">
        <f>('TB2'!K59+'TB2'!L59+'TB2'!M59+'TB2'!N59+'TB2'!O59*V59)/'TB2'!J59</f>
        <v>8.911239093175255E-2</v>
      </c>
      <c r="D59" s="700">
        <f>('TB2'!S59+'TB2'!T59+'TB2'!U59+'TB2'!V59+'TB2'!W59*X59)/'TB2'!R59</f>
        <v>0.12880976846267392</v>
      </c>
      <c r="E59" s="295">
        <f>(TB2b!C59+TB2b!D59+TB2b!E59+TB2b!F59+TB2b!G59*P59)/TB2b!B59</f>
        <v>0.50281591147701421</v>
      </c>
      <c r="F59" s="14">
        <f>(TB2b!K59+TB2b!L59+TB2b!M59+TB2b!N59+TB2b!O59*Q59)/TB2b!J59</f>
        <v>0.58737086685287099</v>
      </c>
      <c r="G59" s="295">
        <f>(TB2b!S59+TB2b!T59+TB2b!U59+TB2b!V59+TB2b!W59*R59)/TB2b!R59</f>
        <v>0.73167668314393675</v>
      </c>
      <c r="H59" s="1037">
        <f>(compopeincdet!BK2+compopeincdet!BL2+compopeincdet!BM2/2+compopeincdet!BN2+compopeincdet!BO2+compopeincdet!BP2+compopeincdet!BQ2-compopeincdet!CO2-compopeincdet!CP2-compopeincdet!CQ2/2-compopeincdet!CR2-compopeincdet!CS2-compopeincdet!CT2-compopeincdet!CU2)/(compopeincdet!BJ2-compopeincdet!CN2)</f>
        <v>0.64474621125460185</v>
      </c>
      <c r="I59" s="14">
        <f>(TB2c!C59+TB2c!D59+TB2c!E59+TB2c!F59+TB2c!G59*S59)/TB2c!B59</f>
        <v>0.7907562911601087</v>
      </c>
      <c r="J59" s="14">
        <f>(TB2c!K59+TB2c!L59+TB2c!M59+TB2c!N59+TB2c!O59*T59)/TB2c!J59</f>
        <v>0.90242870302148714</v>
      </c>
      <c r="K59" s="641">
        <f>(TB2c!S59+TB2c!T59+TB2c!U59+TB2c!V59+TB2c!W59*U59)/TB2c!R59</f>
        <v>0.96872422004717407</v>
      </c>
      <c r="L59" s="13"/>
      <c r="M59" s="984"/>
      <c r="N59" s="995">
        <v>0.3228667461476129</v>
      </c>
      <c r="O59" s="996">
        <v>0.5392346978187561</v>
      </c>
      <c r="P59" s="996">
        <v>0.66804081201553345</v>
      </c>
      <c r="Q59" s="996">
        <v>0.69421815872192383</v>
      </c>
      <c r="R59" s="996">
        <v>0.72245460748672485</v>
      </c>
      <c r="S59" s="996">
        <v>0.74097752571105957</v>
      </c>
      <c r="T59" s="996">
        <v>0.83677619695663452</v>
      </c>
      <c r="U59" s="996">
        <v>1.2193989753723145</v>
      </c>
      <c r="V59" s="996">
        <v>3.182365745306015E-2</v>
      </c>
      <c r="W59" s="996">
        <v>0.19338440895080566</v>
      </c>
      <c r="X59" s="997">
        <v>0.4224192202091217</v>
      </c>
      <c r="Y59" s="707"/>
      <c r="Z59" s="707"/>
      <c r="AA59" s="2">
        <f>B59*'TB1'!B59+'TB1'!E59*TB2d!E59</f>
        <v>0.25535194551055762</v>
      </c>
      <c r="AB59" s="595">
        <v>0.25535195346803913</v>
      </c>
      <c r="AC59" s="595"/>
      <c r="AD59" s="2"/>
      <c r="AE59" s="2">
        <f t="shared" si="10"/>
        <v>-7.9574815070593274E-9</v>
      </c>
      <c r="AF59" s="987"/>
    </row>
    <row r="60" spans="1:32" x14ac:dyDescent="0.2">
      <c r="A60" s="16">
        <v>1963</v>
      </c>
      <c r="B60" s="294">
        <f>('TB2'!C60+'TB2'!D60+'TB2'!E60+'TB2'!F60+'TB2'!G60*W60)/'TB2'!B60</f>
        <v>0.12059048490738808</v>
      </c>
      <c r="C60" s="485">
        <f>('TB2'!K60+'TB2'!L60+'TB2'!M60+'TB2'!N60+'TB2'!O60*V60)/'TB2'!J60</f>
        <v>8.6871134495188213E-2</v>
      </c>
      <c r="D60" s="699">
        <f>('TB2'!S60+'TB2'!T60+'TB2'!U60+'TB2'!V60+'TB2'!W60*X60)/'TB2'!R60</f>
        <v>0.13144599876917792</v>
      </c>
      <c r="E60" s="294">
        <f>(TB2b!C60+TB2b!D60+TB2b!E60+TB2b!F60+TB2b!G60*P60)/TB2b!B60</f>
        <v>0.50756075109351584</v>
      </c>
      <c r="F60" s="25">
        <f>(TB2b!K60+TB2b!L60+TB2b!M60+TB2b!N60+TB2b!O60*Q60)/TB2b!J60</f>
        <v>0.59225895652138838</v>
      </c>
      <c r="G60" s="294">
        <f>(TB2b!S60+TB2b!T60+TB2b!U60+TB2b!V60+TB2b!W60*R60)/TB2b!R60</f>
        <v>0.73218139325070275</v>
      </c>
      <c r="H60" s="1358">
        <f>(H59+H61)/2</f>
        <v>0.645418799208201</v>
      </c>
      <c r="I60" s="25">
        <f>(TB2c!C60+TB2c!D60+TB2c!E60+TB2c!F60+TB2c!G60*S60)/TB2c!B60</f>
        <v>0.79009149024261693</v>
      </c>
      <c r="J60" s="25">
        <f>(TB2c!K60+TB2c!L60+TB2c!M60+TB2c!N60+TB2c!O60*T60)/TB2c!J60</f>
        <v>0.89781489027784378</v>
      </c>
      <c r="K60" s="638">
        <f>(TB2c!S60+TB2c!T60+TB2c!U60+TB2c!V60+TB2c!W60*U60)/TB2c!R60</f>
        <v>0.96828938807179143</v>
      </c>
      <c r="L60" s="13"/>
      <c r="M60" s="984"/>
      <c r="N60" s="995">
        <v>0.32477310222201344</v>
      </c>
      <c r="O60" s="996">
        <f>(O59+O61)/2</f>
        <v>0.49300532042980194</v>
      </c>
      <c r="P60" s="996">
        <f t="shared" ref="P60:X60" si="13">(P59+P61)/2</f>
        <v>0.59543254971504211</v>
      </c>
      <c r="Q60" s="996">
        <f t="shared" si="13"/>
        <v>0.61390325427055359</v>
      </c>
      <c r="R60" s="996">
        <f t="shared" si="13"/>
        <v>0.60728810727596283</v>
      </c>
      <c r="S60" s="996">
        <f t="shared" si="13"/>
        <v>0.6106736958026886</v>
      </c>
      <c r="T60" s="996">
        <f t="shared" si="13"/>
        <v>0.66949900984764099</v>
      </c>
      <c r="U60" s="996">
        <f t="shared" si="13"/>
        <v>0.89094305038452148</v>
      </c>
      <c r="V60" s="996">
        <f t="shared" si="13"/>
        <v>4.346184991300106E-2</v>
      </c>
      <c r="W60" s="996">
        <f t="shared" si="13"/>
        <v>0.21299570798873901</v>
      </c>
      <c r="X60" s="997">
        <f t="shared" si="13"/>
        <v>0.39551122486591339</v>
      </c>
      <c r="Y60" s="707"/>
      <c r="Z60" s="707"/>
      <c r="AA60" s="2">
        <f>B60*'TB1'!B60+'TB1'!E60*TB2d!E60</f>
        <v>0.26129685849633566</v>
      </c>
      <c r="AB60" s="595">
        <v>0.26053003579521672</v>
      </c>
      <c r="AC60" s="595"/>
      <c r="AD60" s="2"/>
      <c r="AE60" s="2">
        <f t="shared" si="10"/>
        <v>7.6682270111894102E-4</v>
      </c>
      <c r="AF60" s="987"/>
    </row>
    <row r="61" spans="1:32" x14ac:dyDescent="0.2">
      <c r="A61" s="16">
        <v>1964</v>
      </c>
      <c r="B61" s="301">
        <f>('TB2'!C61+'TB2'!D61+'TB2'!E61+'TB2'!F61+'TB2'!G61*W61)/'TB2'!B61</f>
        <v>0.11896295834310255</v>
      </c>
      <c r="C61" s="483">
        <f>('TB2'!K61+'TB2'!L61+'TB2'!M61+'TB2'!N61+'TB2'!O61*V61)/'TB2'!J61</f>
        <v>8.3895467320477771E-2</v>
      </c>
      <c r="D61" s="700">
        <f>('TB2'!S61+'TB2'!T61+'TB2'!U61+'TB2'!V61+'TB2'!W61*X61)/'TB2'!R61</f>
        <v>0.13367475574130233</v>
      </c>
      <c r="E61" s="295">
        <f>(TB2b!C61+TB2b!D61+TB2b!E61+TB2b!F61+TB2b!G61*P61)/TB2b!B61</f>
        <v>0.51025333774953963</v>
      </c>
      <c r="F61" s="14">
        <f>(TB2b!K61+TB2b!L61+TB2b!M61+TB2b!N61+TB2b!O61*Q61)/TB2b!J61</f>
        <v>0.59489343983820087</v>
      </c>
      <c r="G61" s="295">
        <f>(TB2b!S61+TB2b!T61+TB2b!U61+TB2b!V61+TB2b!W61*R61)/TB2b!R61</f>
        <v>0.73072406684640134</v>
      </c>
      <c r="H61" s="1037">
        <f>(compopeincdet!BK3+compopeincdet!BL3+compopeincdet!BM3/2+compopeincdet!BN3+compopeincdet!BO3+compopeincdet!BP3+compopeincdet!BQ3-compopeincdet!CO3-compopeincdet!CP3-compopeincdet!CQ3/2-compopeincdet!CR3-compopeincdet!CS3-compopeincdet!CT3-compopeincdet!CU3)/(compopeincdet!BJ3-compopeincdet!CN3)</f>
        <v>0.64609138716180015</v>
      </c>
      <c r="I61" s="14">
        <f>(TB2c!C61+TB2c!D61+TB2c!E61+TB2c!F61+TB2c!G61*S61)/TB2c!B61</f>
        <v>0.78715841002855591</v>
      </c>
      <c r="J61" s="14">
        <f>(TB2c!K61+TB2c!L61+TB2c!M61+TB2c!N61+TB2c!O61*T61)/TB2c!J61</f>
        <v>0.89175607179881988</v>
      </c>
      <c r="K61" s="641">
        <f>(TB2c!S61+TB2c!T61+TB2c!U61+TB2c!V61+TB2c!W61*U61)/TB2c!R61</f>
        <v>0.96578630443354019</v>
      </c>
      <c r="L61" s="13"/>
      <c r="M61" s="984"/>
      <c r="N61" s="995">
        <v>0.33937715923565676</v>
      </c>
      <c r="O61" s="996">
        <v>0.44677594304084778</v>
      </c>
      <c r="P61" s="996">
        <v>0.52282428741455078</v>
      </c>
      <c r="Q61" s="996">
        <v>0.53358834981918335</v>
      </c>
      <c r="R61" s="996">
        <v>0.49212160706520081</v>
      </c>
      <c r="S61" s="996">
        <v>0.48036986589431763</v>
      </c>
      <c r="T61" s="996">
        <v>0.50222182273864746</v>
      </c>
      <c r="U61" s="996">
        <v>0.56248712539672852</v>
      </c>
      <c r="V61" s="996">
        <v>5.5100042372941971E-2</v>
      </c>
      <c r="W61" s="996">
        <v>0.23260700702667236</v>
      </c>
      <c r="X61" s="997">
        <v>0.36860322952270508</v>
      </c>
      <c r="Y61" s="707"/>
      <c r="Z61" s="707"/>
      <c r="AA61" s="2">
        <f>B61*'TB1'!B61+'TB1'!E61*TB2d!E61</f>
        <v>0.26301200859391738</v>
      </c>
      <c r="AB61" s="595">
        <v>0.26301243404247998</v>
      </c>
      <c r="AC61" s="595"/>
      <c r="AD61" s="2"/>
      <c r="AE61" s="2">
        <f t="shared" si="10"/>
        <v>-4.2544856260207098E-7</v>
      </c>
      <c r="AF61" s="987"/>
    </row>
    <row r="62" spans="1:32" x14ac:dyDescent="0.2">
      <c r="A62" s="16">
        <v>1965</v>
      </c>
      <c r="B62" s="294">
        <f>('TB2'!C62+'TB2'!D62+'TB2'!E62+'TB2'!F62+'TB2'!G62*W62)/'TB2'!B62</f>
        <v>0.12960603868262097</v>
      </c>
      <c r="C62" s="485">
        <f>('TB2'!K62+'TB2'!L62+'TB2'!M62+'TB2'!N62+'TB2'!O62*V62)/'TB2'!J62</f>
        <v>8.3473715443040941E-2</v>
      </c>
      <c r="D62" s="699">
        <f>('TB2'!S62+'TB2'!T62+'TB2'!U62+'TB2'!V62+'TB2'!W62*X62)/'TB2'!R62</f>
        <v>0.13790450294552745</v>
      </c>
      <c r="E62" s="294">
        <f>(TB2b!C62+TB2b!D62+TB2b!E62+TB2b!F62+TB2b!G62*P62)/TB2b!B62</f>
        <v>0.50895604559898733</v>
      </c>
      <c r="F62" s="25">
        <f>(TB2b!K62+TB2b!L62+TB2b!M62+TB2b!N62+TB2b!O62*Q62)/TB2b!J62</f>
        <v>0.59240869955350217</v>
      </c>
      <c r="G62" s="294">
        <f>(TB2b!S62+TB2b!T62+TB2b!U62+TB2b!V62+TB2b!W62*R62)/TB2b!R62</f>
        <v>0.73347540424243218</v>
      </c>
      <c r="H62" s="1358">
        <f>(H61+H63)/2</f>
        <v>0.64797449553244202</v>
      </c>
      <c r="I62" s="25">
        <f>(TB2c!C62+TB2c!D62+TB2c!E62+TB2c!F62+TB2c!G62*S62)/TB2c!B62</f>
        <v>0.78632284064649316</v>
      </c>
      <c r="J62" s="25">
        <f>(TB2c!K62+TB2c!L62+TB2c!M62+TB2c!N62+TB2c!O62*T62)/TB2c!J62</f>
        <v>0.89287142214614434</v>
      </c>
      <c r="K62" s="638">
        <f>(TB2c!S62+TB2c!T62+TB2c!U62+TB2c!V62+TB2c!W62*U62)/TB2c!R62</f>
        <v>0.96337894146828262</v>
      </c>
      <c r="L62" s="13"/>
      <c r="M62" s="984"/>
      <c r="N62" s="995">
        <v>0.35358788849488831</v>
      </c>
      <c r="O62" s="996">
        <f>(O61+O63)/2</f>
        <v>0.43966294825077057</v>
      </c>
      <c r="P62" s="996">
        <f t="shared" ref="P62" si="14">(P61+P63)/2</f>
        <v>0.50523850321769714</v>
      </c>
      <c r="Q62" s="996">
        <f t="shared" ref="Q62" si="15">(Q61+Q63)/2</f>
        <v>0.51205278933048248</v>
      </c>
      <c r="R62" s="996">
        <f t="shared" ref="R62" si="16">(R61+R63)/2</f>
        <v>0.45668748021125793</v>
      </c>
      <c r="S62" s="996">
        <f t="shared" ref="S62" si="17">(S61+S63)/2</f>
        <v>0.45957054197788239</v>
      </c>
      <c r="T62" s="996">
        <f t="shared" ref="T62" si="18">(T61+T63)/2</f>
        <v>0.45748457312583923</v>
      </c>
      <c r="U62" s="996">
        <f t="shared" ref="U62" si="19">(U61+U63)/2</f>
        <v>0.42749744653701782</v>
      </c>
      <c r="V62" s="996">
        <f t="shared" ref="V62" si="20">(V61+V63)/2</f>
        <v>6.0838418081402779E-2</v>
      </c>
      <c r="W62" s="996">
        <f t="shared" ref="W62" si="21">(W61+W63)/2</f>
        <v>0.24400340020656586</v>
      </c>
      <c r="X62" s="997">
        <f t="shared" ref="X62" si="22">(X61+X63)/2</f>
        <v>0.3754088282585144</v>
      </c>
      <c r="Y62" s="707"/>
      <c r="Z62" s="707"/>
      <c r="AA62" s="2">
        <f>B62*'TB1'!B62+'TB1'!E62*TB2d!E62</f>
        <v>0.2679918890848938</v>
      </c>
      <c r="AB62" s="595">
        <v>0.26901818772554448</v>
      </c>
      <c r="AC62" s="595"/>
      <c r="AD62" s="2"/>
      <c r="AE62" s="2">
        <f t="shared" si="10"/>
        <v>-1.0262986406506802E-3</v>
      </c>
      <c r="AF62" s="987"/>
    </row>
    <row r="63" spans="1:32" x14ac:dyDescent="0.2">
      <c r="A63" s="16">
        <v>1966</v>
      </c>
      <c r="B63" s="301">
        <f>('TB2'!C63+'TB2'!D63+'TB2'!E63+'TB2'!F63+'TB2'!G63*W63-(compopeincdet!$E4-compopeincdet!$AI4)/2)/'TB2'!B63</f>
        <v>0.12405466652689255</v>
      </c>
      <c r="C63" s="483">
        <f>('TB2'!K63+'TB2'!L63+'TB2'!M63+'TB2'!N63+'TB2'!O63*V63-(compopeincdet!$E4-compopeincdet!$T4)/2)/'TB2'!J63</f>
        <v>8.3067101163346313E-2</v>
      </c>
      <c r="D63" s="700">
        <f>('TB2'!S63+'TB2'!T63+'TB2'!U63+'TB2'!V63+'TB2'!W63*X63-(compopeincdet!$T4-compopeincdet!$AI4)/2)/'TB2'!R63</f>
        <v>0.14220401529383639</v>
      </c>
      <c r="E63" s="295">
        <f>(TB2b!C63+TB2b!D63+TB2b!E63+TB2b!F63+TB2b!G63*P63-compopeincdet!$AI4/2)/TB2b!B63</f>
        <v>0.50745388306896433</v>
      </c>
      <c r="F63" s="14">
        <f>(TB2b!K63+TB2b!L63+TB2b!M63+TB2b!N63+TB2b!O63*Q63-compopeincdet!$AX4/2)/TB2b!J63</f>
        <v>0.58970979496445586</v>
      </c>
      <c r="G63" s="295">
        <f>(TB2b!S63+TB2b!T63+TB2b!U63+TB2b!V63+TB2b!W63*R63-compopeincdet!$BM4/2)/TB2b!R63</f>
        <v>0.73613505995962758</v>
      </c>
      <c r="H63" s="1037">
        <f>(compopeincdet!BK4+compopeincdet!BL4+compopeincdet!BM4/2+compopeincdet!BN4+compopeincdet!BO4+compopeincdet!BP4+compopeincdet!BQ4-compopeincdet!CO4-compopeincdet!CP4-compopeincdet!CQ4/2-compopeincdet!CR4-compopeincdet!CS4-compopeincdet!CT4-compopeincdet!CU4)/(compopeincdet!BJ4-compopeincdet!CN4)</f>
        <v>0.64985760390308378</v>
      </c>
      <c r="I63" s="14">
        <f>(TB2c!C63+TB2c!D63+TB2c!E63+TB2c!F63+TB2c!G63*S63-compopeincdet!$CB4/2)/TB2c!B63</f>
        <v>0.78538451511462315</v>
      </c>
      <c r="J63" s="14">
        <f>(TB2c!K63+TB2c!L63+TB2c!M63+TB2c!N63+TB2c!O63*T63-compopeincdet!$CQ4/2)/TB2c!J63</f>
        <v>0.89381462686708013</v>
      </c>
      <c r="K63" s="641">
        <f>(TB2c!S63+TB2c!T63+TB2c!U63+TB2c!V63+TB2c!W63*U63-compopeincdet!$DF4/2)/TB2c!R63</f>
        <v>0.96069538983357594</v>
      </c>
      <c r="L63" s="13"/>
      <c r="M63" s="984"/>
      <c r="N63" s="995">
        <v>0.33747022972824936</v>
      </c>
      <c r="O63" s="996">
        <v>0.43254995346069336</v>
      </c>
      <c r="P63" s="996">
        <v>0.48765271902084351</v>
      </c>
      <c r="Q63" s="996">
        <v>0.49051722884178162</v>
      </c>
      <c r="R63" s="996">
        <v>0.42125335335731506</v>
      </c>
      <c r="S63" s="996">
        <v>0.43877121806144714</v>
      </c>
      <c r="T63" s="996">
        <v>0.41274732351303101</v>
      </c>
      <c r="U63" s="996">
        <v>0.29250776767730713</v>
      </c>
      <c r="V63" s="996">
        <v>6.6576793789863586E-2</v>
      </c>
      <c r="W63" s="996">
        <v>0.25539979338645935</v>
      </c>
      <c r="X63" s="997">
        <v>0.38221442699432373</v>
      </c>
      <c r="Y63" s="707"/>
      <c r="Z63" s="707"/>
      <c r="AA63" s="2">
        <f>B63*'TB1'!B63+'TB1'!E63*TB2d!E63</f>
        <v>0.26263663918753366</v>
      </c>
      <c r="AB63" s="595">
        <v>0.26263481657112203</v>
      </c>
      <c r="AC63" s="595"/>
      <c r="AD63" s="2">
        <v>-3.7121498097647532E-9</v>
      </c>
      <c r="AE63" s="2">
        <f t="shared" si="10"/>
        <v>1.8226164116286192E-6</v>
      </c>
      <c r="AF63" s="987"/>
    </row>
    <row r="64" spans="1:32" x14ac:dyDescent="0.2">
      <c r="A64" s="16">
        <v>1967</v>
      </c>
      <c r="B64" s="301">
        <f>('TB2'!C64+'TB2'!D64+'TB2'!E64+'TB2'!F64+'TB2'!G64*W64-(compopeincdet!$E5-compopeincdet!$AI5)/2)/'TB2'!B64</f>
        <v>0.12348150049761648</v>
      </c>
      <c r="C64" s="483">
        <f>('TB2'!K64+'TB2'!L64+'TB2'!M64+'TB2'!N64+'TB2'!O64*V64-(compopeincdet!$E5-compopeincdet!$T5)/2)/'TB2'!J64</f>
        <v>8.005102407913188E-2</v>
      </c>
      <c r="D64" s="700">
        <f>('TB2'!S64+'TB2'!T64+'TB2'!U64+'TB2'!V64+'TB2'!W64*X64-(compopeincdet!$T5-compopeincdet!$AI5)/2)/'TB2'!R64</f>
        <v>0.14464998279366142</v>
      </c>
      <c r="E64" s="295">
        <f>(TB2b!C64+TB2b!D64+TB2b!E64+TB2b!F64+TB2b!G64*P64-compopeincdet!$AI5/2)/TB2b!B64</f>
        <v>0.49969020990404694</v>
      </c>
      <c r="F64" s="14">
        <f>(TB2b!K64+TB2b!L64+TB2b!M64+TB2b!N64+TB2b!O64*Q64-compopeincdet!$AX5/2)/TB2b!J64</f>
        <v>0.582452213805708</v>
      </c>
      <c r="G64" s="295">
        <f>(TB2b!S64+TB2b!T64+TB2b!U64+TB2b!V64+TB2b!W64*R64-compopeincdet!$BM5/2)/TB2b!R64</f>
        <v>0.72533732045726562</v>
      </c>
      <c r="H64" s="1037">
        <f>(compopeincdet!BK5+compopeincdet!BL5+compopeincdet!BM5/2+compopeincdet!BN5+compopeincdet!BO5+compopeincdet!BP5+compopeincdet!BQ5-compopeincdet!CO5-compopeincdet!CP5-compopeincdet!CQ5/2-compopeincdet!CR5-compopeincdet!CS5-compopeincdet!CT5-compopeincdet!CU5)/(compopeincdet!BJ5-compopeincdet!CN5)</f>
        <v>0.63389747848222699</v>
      </c>
      <c r="I64" s="14">
        <f>(TB2c!C64+TB2c!D64+TB2c!E64+TB2c!F64+TB2c!G64*S64-compopeincdet!$CB5/2)/TB2c!B64</f>
        <v>0.77728057240022286</v>
      </c>
      <c r="J64" s="14">
        <f>(TB2c!K64+TB2c!L64+TB2c!M64+TB2c!N64+TB2c!O64*T64-compopeincdet!$CQ5/2)/TB2c!J64</f>
        <v>0.8888093406343418</v>
      </c>
      <c r="K64" s="641">
        <f>(TB2c!S64+TB2c!T64+TB2c!U64+TB2c!V64+TB2c!W64*U64-compopeincdet!$DF5/2)/TB2c!R64</f>
        <v>0.95505395771944668</v>
      </c>
      <c r="L64" s="13"/>
      <c r="M64" s="984"/>
      <c r="N64" s="995">
        <v>0.33319033633660117</v>
      </c>
      <c r="O64" s="996">
        <v>0.4780426025390625</v>
      </c>
      <c r="P64" s="996">
        <v>0.563618004322052</v>
      </c>
      <c r="Q64" s="996">
        <v>0.57546043395996094</v>
      </c>
      <c r="R64" s="996">
        <v>0.54042673110961914</v>
      </c>
      <c r="S64" s="996">
        <v>0.52989965677261353</v>
      </c>
      <c r="T64" s="996">
        <v>0.4890500009059906</v>
      </c>
      <c r="U64" s="996">
        <v>0.34307140111923218</v>
      </c>
      <c r="V64" s="996">
        <v>4.9546055495738983E-2</v>
      </c>
      <c r="W64" s="996">
        <v>0.23650951683521271</v>
      </c>
      <c r="X64" s="997">
        <v>0.4090101420879364</v>
      </c>
      <c r="Y64" s="707"/>
      <c r="Z64" s="707"/>
      <c r="AA64" s="2">
        <f>B64*'TB1'!B64+'TB1'!E64*TB2d!E64</f>
        <v>0.25658084792555674</v>
      </c>
      <c r="AB64" s="595">
        <v>0.2551915495119052</v>
      </c>
      <c r="AC64" s="595"/>
      <c r="AD64" s="2">
        <v>1.4414298921128221E-8</v>
      </c>
      <c r="AE64" s="2">
        <f t="shared" si="10"/>
        <v>1.3892984136515407E-3</v>
      </c>
      <c r="AF64" s="987"/>
    </row>
    <row r="65" spans="1:32" x14ac:dyDescent="0.2">
      <c r="A65" s="16">
        <v>1968</v>
      </c>
      <c r="B65" s="301">
        <f>('TB2'!C65+'TB2'!D65+'TB2'!E65+'TB2'!F65+'TB2'!G65*W65-(compopeincdet!$E6-compopeincdet!$AI6)/2)/'TB2'!B65</f>
        <v>0.12051800200660799</v>
      </c>
      <c r="C65" s="483">
        <f>('TB2'!K65+'TB2'!L65+'TB2'!M65+'TB2'!N65+'TB2'!O65*V65-(compopeincdet!$E6-compopeincdet!$T6)/2)/'TB2'!J65</f>
        <v>8.0773660473422382E-2</v>
      </c>
      <c r="D65" s="700">
        <f>('TB2'!S65+'TB2'!T65+'TB2'!U65+'TB2'!V65+'TB2'!W65*X65-(compopeincdet!$T6-compopeincdet!$AI6)/2)/'TB2'!R65</f>
        <v>0.13970711014743578</v>
      </c>
      <c r="E65" s="295">
        <f>(TB2b!C65+TB2b!D65+TB2b!E65+TB2b!F65+TB2b!G65*P65-compopeincdet!$AI6/2)/TB2b!B65</f>
        <v>0.49043119323743267</v>
      </c>
      <c r="F65" s="14">
        <f>(TB2b!K65+TB2b!L65+TB2b!M65+TB2b!N65+TB2b!O65*Q65-compopeincdet!$AX6/2)/TB2b!J65</f>
        <v>0.57258979268206112</v>
      </c>
      <c r="G65" s="295">
        <f>(TB2b!S65+TB2b!T65+TB2b!U65+TB2b!V65+TB2b!W65*R65-compopeincdet!$BM6/2)/TB2b!R65</f>
        <v>0.71838386909681307</v>
      </c>
      <c r="H65" s="1037">
        <f>(compopeincdet!BK6+compopeincdet!BL6+compopeincdet!BM6/2+compopeincdet!BN6+compopeincdet!BO6+compopeincdet!BP6+compopeincdet!BQ6-compopeincdet!CO6-compopeincdet!CP6-compopeincdet!CQ6/2-compopeincdet!CR6-compopeincdet!CS6-compopeincdet!CT6-compopeincdet!CU6)/(compopeincdet!BJ6-compopeincdet!CN6)</f>
        <v>0.63474254555981835</v>
      </c>
      <c r="I65" s="14">
        <f>(TB2c!C65+TB2c!D65+TB2c!E65+TB2c!F65+TB2c!G65*S65-compopeincdet!$CB6/2)/TB2c!B65</f>
        <v>0.77299161386992399</v>
      </c>
      <c r="J65" s="14">
        <f>(TB2c!K65+TB2c!L65+TB2c!M65+TB2c!N65+TB2c!O65*T65-compopeincdet!$CQ6/2)/TB2c!J65</f>
        <v>0.88627650257005341</v>
      </c>
      <c r="K65" s="641">
        <f>(TB2c!S65+TB2c!T65+TB2c!U65+TB2c!V65+TB2c!W65*U65-compopeincdet!$DF6/2)/TB2c!R65</f>
        <v>0.95344675496741826</v>
      </c>
      <c r="L65" s="13"/>
      <c r="M65" s="984"/>
      <c r="N65" s="995">
        <v>0.33070766303407717</v>
      </c>
      <c r="O65" s="996">
        <v>0.46647298336029053</v>
      </c>
      <c r="P65" s="996">
        <v>0.54848068952560425</v>
      </c>
      <c r="Q65" s="996">
        <v>0.56255894899368286</v>
      </c>
      <c r="R65" s="996">
        <v>0.58156585693359375</v>
      </c>
      <c r="S65" s="996">
        <v>0.57744842767715454</v>
      </c>
      <c r="T65" s="996">
        <v>0.55244064331054688</v>
      </c>
      <c r="U65" s="996">
        <v>0.58025979995727539</v>
      </c>
      <c r="V65" s="996">
        <v>5.9434935450553894E-2</v>
      </c>
      <c r="W65" s="996">
        <v>0.23603448271751404</v>
      </c>
      <c r="X65" s="997">
        <v>0.39810344576835632</v>
      </c>
      <c r="Y65" s="707"/>
      <c r="Z65" s="707"/>
      <c r="AA65" s="2">
        <f>B65*'TB1'!B65+'TB1'!E65*TB2d!E65</f>
        <v>0.24981296263347125</v>
      </c>
      <c r="AB65" s="595">
        <v>0.25065664150356998</v>
      </c>
      <c r="AC65" s="595"/>
      <c r="AD65" s="2">
        <v>-6.2240405052094161E-9</v>
      </c>
      <c r="AE65" s="2">
        <f t="shared" si="10"/>
        <v>-8.4367887009872966E-4</v>
      </c>
      <c r="AF65" s="987"/>
    </row>
    <row r="66" spans="1:32" x14ac:dyDescent="0.2">
      <c r="A66" s="20">
        <v>1969</v>
      </c>
      <c r="B66" s="302">
        <f>('TB2'!C66+'TB2'!D66+'TB2'!E66+'TB2'!F66+'TB2'!G66*W66-(compopeincdet!$E7-compopeincdet!$AI7)/2)/'TB2'!B66</f>
        <v>0.12099055670473248</v>
      </c>
      <c r="C66" s="487">
        <f>('TB2'!K66+'TB2'!L66+'TB2'!M66+'TB2'!N66+'TB2'!O66*V66-(compopeincdet!$E7-compopeincdet!$T7)/2)/'TB2'!J66</f>
        <v>8.0804831250288964E-2</v>
      </c>
      <c r="D66" s="701">
        <f>('TB2'!S66+'TB2'!T66+'TB2'!U66+'TB2'!V66+'TB2'!W66*X66-(compopeincdet!$T7-compopeincdet!$AI7)/2)/'TB2'!R66</f>
        <v>0.13965457727741093</v>
      </c>
      <c r="E66" s="296">
        <f>(TB2b!C66+TB2b!D66+TB2b!E66+TB2b!F66+TB2b!G66*P66-compopeincdet!$AI7/2)/TB2b!B66</f>
        <v>0.46661175034655256</v>
      </c>
      <c r="F66" s="19">
        <f>(TB2b!K66+TB2b!L66+TB2b!M66+TB2b!N66+TB2b!O66*Q66-compopeincdet!$AX7/2)/TB2b!J66</f>
        <v>0.54794772671873693</v>
      </c>
      <c r="G66" s="296">
        <f>(TB2b!S66+TB2b!T66+TB2b!U66+TB2b!V66+TB2b!W66*R66-compopeincdet!$BM7/2)/TB2b!R66</f>
        <v>0.690984818266281</v>
      </c>
      <c r="H66" s="1361">
        <f>(compopeincdet!BK7+compopeincdet!BL7+compopeincdet!BM7/2+compopeincdet!BN7+compopeincdet!BO7+compopeincdet!BP7+compopeincdet!BQ7-compopeincdet!CO7-compopeincdet!CP7-compopeincdet!CQ7/2-compopeincdet!CR7-compopeincdet!CS7-compopeincdet!CT7-compopeincdet!CU7)/(compopeincdet!BJ7-compopeincdet!CN7)</f>
        <v>0.60747418801980269</v>
      </c>
      <c r="I66" s="19">
        <f>(TB2c!C66+TB2c!D66+TB2c!E66+TB2c!F66+TB2c!G66*S66-compopeincdet!$CB7/2)/TB2c!B66</f>
        <v>0.74847951328316098</v>
      </c>
      <c r="J66" s="19">
        <f>(TB2c!K66+TB2c!L66+TB2c!M66+TB2c!N66+TB2c!O66*T66-compopeincdet!$CQ7/2)/TB2c!J66</f>
        <v>0.86506859679599479</v>
      </c>
      <c r="K66" s="642">
        <f>(TB2c!S66+TB2c!T66+TB2c!U66+TB2c!V66+TB2c!W66*U66-compopeincdet!$DF7/2)/TB2c!R66</f>
        <v>0.94426517659660514</v>
      </c>
      <c r="L66" s="13"/>
      <c r="M66" s="984"/>
      <c r="N66" s="995">
        <v>0.32731407111627253</v>
      </c>
      <c r="O66" s="996">
        <v>0.45618182420730591</v>
      </c>
      <c r="P66" s="996">
        <v>0.53382712602615356</v>
      </c>
      <c r="Q66" s="996">
        <v>0.54611110687255859</v>
      </c>
      <c r="R66" s="996">
        <v>0.52471327781677246</v>
      </c>
      <c r="S66" s="996">
        <v>0.49823394417762756</v>
      </c>
      <c r="T66" s="996">
        <v>0.47259017825126648</v>
      </c>
      <c r="U66" s="996">
        <v>0.35543060302734375</v>
      </c>
      <c r="V66" s="996">
        <v>6.4650058746337891E-2</v>
      </c>
      <c r="W66" s="996">
        <v>0.24670729041099548</v>
      </c>
      <c r="X66" s="997">
        <v>0.40030580759048462</v>
      </c>
      <c r="Y66" s="707"/>
      <c r="Z66" s="707"/>
      <c r="AA66" s="2">
        <f>B66*'TB1'!B66+'TB1'!E66*TB2d!E66</f>
        <v>0.23851392410465777</v>
      </c>
      <c r="AB66" s="595">
        <v>0.2393255764435154</v>
      </c>
      <c r="AC66" s="595"/>
      <c r="AD66" s="2">
        <v>-7.6915582791770021E-9</v>
      </c>
      <c r="AE66" s="2">
        <f t="shared" si="10"/>
        <v>-8.1165233885763244E-4</v>
      </c>
      <c r="AF66" s="987"/>
    </row>
    <row r="67" spans="1:32" x14ac:dyDescent="0.2">
      <c r="A67" s="24">
        <v>1970</v>
      </c>
      <c r="B67" s="303">
        <f>('TB2'!C67+'TB2'!D67+'TB2'!E67+'TB2'!F67+'TB2'!G67*W67-(compopeincdet!$E8-compopeincdet!$AI8)/2)/'TB2'!B67</f>
        <v>0.11882431946135429</v>
      </c>
      <c r="C67" s="489">
        <f>('TB2'!K67+'TB2'!L67+'TB2'!M67+'TB2'!N67+'TB2'!O67*V67-(compopeincdet!$E8-compopeincdet!$T8)/2)/'TB2'!J67</f>
        <v>7.2722109697691953E-2</v>
      </c>
      <c r="D67" s="702">
        <f>('TB2'!S67+'TB2'!T67+'TB2'!U67+'TB2'!V67+'TB2'!W67*X67-(compopeincdet!$T8-compopeincdet!$AI8)/2)/'TB2'!R67</f>
        <v>0.14034254027226817</v>
      </c>
      <c r="E67" s="297">
        <f>(TB2b!C67+TB2b!D67+TB2b!E67+TB2b!F67+TB2b!G67*P67-compopeincdet!$AI8/2)/TB2b!B67</f>
        <v>0.45522191739145468</v>
      </c>
      <c r="F67" s="23">
        <f>(TB2b!K67+TB2b!L67+TB2b!M67+TB2b!N67+TB2b!O67*Q67-compopeincdet!$AX8/2)/TB2b!J67</f>
        <v>0.53560053366136007</v>
      </c>
      <c r="G67" s="297">
        <f>(TB2b!S67+TB2b!T67+TB2b!U67+TB2b!V67+TB2b!W67*R67-compopeincdet!$BM8/2)/TB2b!R67</f>
        <v>0.67119517515547078</v>
      </c>
      <c r="H67" s="1362">
        <f>(compopeincdet!BK8+compopeincdet!BL8+compopeincdet!BM8/2+compopeincdet!BN8+compopeincdet!BO8+compopeincdet!BP8+compopeincdet!BQ8-compopeincdet!CO8-compopeincdet!CP8-compopeincdet!CQ8/2-compopeincdet!CR8-compopeincdet!CS8-compopeincdet!CT8-compopeincdet!CU8)/(compopeincdet!BJ8-compopeincdet!CN8)</f>
        <v>0.57412276206311141</v>
      </c>
      <c r="I67" s="23">
        <f>(TB2c!C67+TB2c!D67+TB2c!E67+TB2c!F67+TB2c!G67*S67-compopeincdet!$CB8/2)/TB2c!B67</f>
        <v>0.73017461409374451</v>
      </c>
      <c r="J67" s="23">
        <f>(TB2c!K67+TB2c!L67+TB2c!M67+TB2c!N67+TB2c!O67*T67-compopeincdet!$CQ8/2)/TB2c!J67</f>
        <v>0.85246132040637268</v>
      </c>
      <c r="K67" s="643">
        <f>(TB2c!S67+TB2c!T67+TB2c!U67+TB2c!V67+TB2c!W67*U67-compopeincdet!$DF8/2)/TB2c!R67</f>
        <v>0.94736594265398666</v>
      </c>
      <c r="L67" s="13"/>
      <c r="M67" s="984"/>
      <c r="N67" s="995">
        <v>0.33289045535629896</v>
      </c>
      <c r="O67" s="996">
        <v>0.47464954853057861</v>
      </c>
      <c r="P67" s="996">
        <v>0.56023383140563965</v>
      </c>
      <c r="Q67" s="996">
        <v>0.57945501804351807</v>
      </c>
      <c r="R67" s="996">
        <v>0.59706622362136841</v>
      </c>
      <c r="S67" s="996">
        <v>0.60419231653213501</v>
      </c>
      <c r="T67" s="996">
        <v>0.61674588918685913</v>
      </c>
      <c r="U67" s="996">
        <v>0.67797988653182983</v>
      </c>
      <c r="V67" s="996">
        <v>5.7583160698413849E-2</v>
      </c>
      <c r="W67" s="996">
        <v>0.24429196119308472</v>
      </c>
      <c r="X67" s="997">
        <v>0.4114377498626709</v>
      </c>
      <c r="Y67" s="707"/>
      <c r="Z67" s="707"/>
      <c r="AA67" s="2">
        <f>B67*'TB1'!B67+'TB1'!E67*TB2d!E67</f>
        <v>0.23195179557351464</v>
      </c>
      <c r="AB67" s="595">
        <v>0.22684568135275524</v>
      </c>
      <c r="AC67" s="595"/>
      <c r="AD67" s="2">
        <v>4.4018617084695677E-9</v>
      </c>
      <c r="AE67" s="2">
        <f t="shared" si="10"/>
        <v>5.1061142207594057E-3</v>
      </c>
      <c r="AF67" s="987"/>
    </row>
    <row r="68" spans="1:32" x14ac:dyDescent="0.2">
      <c r="A68" s="16">
        <v>1971</v>
      </c>
      <c r="B68" s="301">
        <f>('TB2'!C68+'TB2'!D68+'TB2'!E68+'TB2'!F68+'TB2'!G68*W68-(compopeincdet!$E9-compopeincdet!$AI9)/2)/'TB2'!B68</f>
        <v>0.12047267584567209</v>
      </c>
      <c r="C68" s="483">
        <f>('TB2'!K68+'TB2'!L68+'TB2'!M68+'TB2'!N68+'TB2'!O68*V68-(compopeincdet!$E9-compopeincdet!$T9)/2)/'TB2'!J68</f>
        <v>6.8851926255247026E-2</v>
      </c>
      <c r="D68" s="700">
        <f>('TB2'!S68+'TB2'!T68+'TB2'!U68+'TB2'!V68+'TB2'!W68*X68-(compopeincdet!$T9-compopeincdet!$AI9)/2)/'TB2'!R68</f>
        <v>0.14402636848635547</v>
      </c>
      <c r="E68" s="295">
        <f>(TB2b!C68+TB2b!D68+TB2b!E68+TB2b!F68+TB2b!G68*P68-compopeincdet!$AI9/2)/TB2b!B68</f>
        <v>0.46013861800216754</v>
      </c>
      <c r="F68" s="14">
        <f>(TB2b!K68+TB2b!L68+TB2b!M68+TB2b!N68+TB2b!O68*Q68-compopeincdet!$AX9/2)/TB2b!J68</f>
        <v>0.53860719850102934</v>
      </c>
      <c r="G68" s="295">
        <f>(TB2b!S68+TB2b!T68+TB2b!U68+TB2b!V68+TB2b!W68*R68-compopeincdet!$BM9/2)/TB2b!R68</f>
        <v>0.67101536045445065</v>
      </c>
      <c r="H68" s="1037">
        <f>(compopeincdet!BK9+compopeincdet!BL9+compopeincdet!BM9/2+compopeincdet!BN9+compopeincdet!BO9+compopeincdet!BP9+compopeincdet!BQ9-compopeincdet!CO9-compopeincdet!CP9-compopeincdet!CQ9/2-compopeincdet!CR9-compopeincdet!CS9-compopeincdet!CT9-compopeincdet!CU9)/(compopeincdet!BJ9-compopeincdet!CN9)</f>
        <v>0.58477637715385988</v>
      </c>
      <c r="I68" s="14">
        <f>(TB2c!C68+TB2c!D68+TB2c!E68+TB2c!F68+TB2c!G68*S68-compopeincdet!$CB9/2)/TB2c!B68</f>
        <v>0.72833824474289099</v>
      </c>
      <c r="J68" s="14">
        <f>(TB2c!K68+TB2c!L68+TB2c!M68+TB2c!N68+TB2c!O68*T68-compopeincdet!$CQ9/2)/TB2c!J68</f>
        <v>0.8498643265366721</v>
      </c>
      <c r="K68" s="641">
        <f>(TB2c!S68+TB2c!T68+TB2c!U68+TB2c!V68+TB2c!W68*U68-compopeincdet!$DF9/2)/TB2c!R68</f>
        <v>0.94843684171723508</v>
      </c>
      <c r="L68" s="13"/>
      <c r="M68" s="984"/>
      <c r="N68" s="995">
        <v>0.34037012558951157</v>
      </c>
      <c r="O68" s="996">
        <v>0.49138891696929932</v>
      </c>
      <c r="P68" s="996">
        <v>0.5911630392074585</v>
      </c>
      <c r="Q68" s="996">
        <v>0.61338412761688232</v>
      </c>
      <c r="R68" s="996">
        <v>0.65158736705780029</v>
      </c>
      <c r="S68" s="996">
        <v>0.68272197246551514</v>
      </c>
      <c r="T68" s="996">
        <v>0.78096687793731689</v>
      </c>
      <c r="U68" s="996">
        <v>1.5063924789428711</v>
      </c>
      <c r="V68" s="996">
        <v>4.9534298479557037E-2</v>
      </c>
      <c r="W68" s="996">
        <v>0.24377551674842834</v>
      </c>
      <c r="X68" s="997">
        <v>0.41841045022010803</v>
      </c>
      <c r="Y68" s="707"/>
      <c r="Z68" s="707"/>
      <c r="AA68" s="2">
        <f>B68*'TB1'!B68+'TB1'!E68*TB2d!E68</f>
        <v>0.23559553997549068</v>
      </c>
      <c r="AB68" s="595">
        <v>0.23588786974954187</v>
      </c>
      <c r="AC68" s="595"/>
      <c r="AD68" s="2">
        <v>6.9715000994285958E-9</v>
      </c>
      <c r="AE68" s="2">
        <f t="shared" si="10"/>
        <v>-2.9232977405119209E-4</v>
      </c>
      <c r="AF68" s="987"/>
    </row>
    <row r="69" spans="1:32" x14ac:dyDescent="0.2">
      <c r="A69" s="16">
        <v>1972</v>
      </c>
      <c r="B69" s="301">
        <f>('TB2'!C69+'TB2'!D69+'TB2'!E69+'TB2'!F69+'TB2'!G69*W69-(compopeincdet!$E10-compopeincdet!$AI10)/2)/'TB2'!B69</f>
        <v>0.11877211316090626</v>
      </c>
      <c r="C69" s="483">
        <f>('TB2'!K69+'TB2'!L69+'TB2'!M69+'TB2'!N69+'TB2'!O69*V69-(compopeincdet!$E10-compopeincdet!$T10)/2)/'TB2'!J69</f>
        <v>6.6775618352175353E-2</v>
      </c>
      <c r="D69" s="700">
        <f>('TB2'!S69+'TB2'!T69+'TB2'!U69+'TB2'!V69+'TB2'!W69*X69-(compopeincdet!$T10-compopeincdet!$AI10)/2)/'TB2'!R69</f>
        <v>0.14224174542829265</v>
      </c>
      <c r="E69" s="295">
        <f>(TB2b!C69+TB2b!D69+TB2b!E69+TB2b!F69+TB2b!G69*P69-compopeincdet!$AI10/2)/TB2b!B69</f>
        <v>0.4632949189401131</v>
      </c>
      <c r="F69" s="14">
        <f>(TB2b!K69+TB2b!L69+TB2b!M69+TB2b!N69+TB2b!O69*Q69-compopeincdet!$AX10/2)/TB2b!J69</f>
        <v>0.54141548534321393</v>
      </c>
      <c r="G69" s="295">
        <f>(TB2b!S69+TB2b!T69+TB2b!U69+TB2b!V69+TB2b!W69*R69-compopeincdet!$BM10/2)/TB2b!R69</f>
        <v>0.66666701222509661</v>
      </c>
      <c r="H69" s="1037">
        <f>(compopeincdet!BK10+compopeincdet!BL10+compopeincdet!BM10/2+compopeincdet!BN10+compopeincdet!BO10+compopeincdet!BP10+compopeincdet!BQ10-compopeincdet!CO10-compopeincdet!CP10-compopeincdet!CQ10/2-compopeincdet!CR10-compopeincdet!CS10-compopeincdet!CT10-compopeincdet!CU10)/(compopeincdet!BJ10-compopeincdet!CN10)</f>
        <v>0.58490805771365939</v>
      </c>
      <c r="I69" s="14">
        <f>(TB2c!C69+TB2c!D69+TB2c!E69+TB2c!F69+TB2c!G69*S69-compopeincdet!$CB10/2)/TB2c!B69</f>
        <v>0.72111702890354268</v>
      </c>
      <c r="J69" s="14">
        <f>(TB2c!K69+TB2c!L69+TB2c!M69+TB2c!N69+TB2c!O69*T69-compopeincdet!$CQ10/2)/TB2c!J69</f>
        <v>0.83689731462614902</v>
      </c>
      <c r="K69" s="641">
        <f>(TB2c!S69+TB2c!T69+TB2c!U69+TB2c!V69+TB2c!W69*U69-compopeincdet!$DF10/2)/TB2c!R69</f>
        <v>0.93024195683878053</v>
      </c>
      <c r="L69" s="13"/>
      <c r="M69" s="984"/>
      <c r="N69" s="995">
        <v>0.33724097976014861</v>
      </c>
      <c r="O69" s="996">
        <v>0.47742480039596558</v>
      </c>
      <c r="P69" s="996">
        <v>0.56927716732025146</v>
      </c>
      <c r="Q69" s="996">
        <v>0.5875895619392395</v>
      </c>
      <c r="R69" s="996">
        <v>0.59470862150192261</v>
      </c>
      <c r="S69" s="996">
        <v>0.60597145557403564</v>
      </c>
      <c r="T69" s="996">
        <v>0.63079822063446045</v>
      </c>
      <c r="U69" s="996">
        <v>0.72599929571151733</v>
      </c>
      <c r="V69" s="996">
        <v>5.3956162184476852E-2</v>
      </c>
      <c r="W69" s="996">
        <v>0.24128420650959015</v>
      </c>
      <c r="X69" s="997">
        <v>0.40603345632553101</v>
      </c>
      <c r="Y69" s="707"/>
      <c r="Z69" s="707"/>
      <c r="AA69" s="2">
        <f>B69*'TB1'!B69+'TB1'!E69*TB2d!E69</f>
        <v>0.23651087962574951</v>
      </c>
      <c r="AB69" s="595">
        <v>0.23686648465836002</v>
      </c>
      <c r="AC69" s="595"/>
      <c r="AD69" s="2">
        <v>-1.4216444410575235E-8</v>
      </c>
      <c r="AE69" s="2">
        <f t="shared" si="10"/>
        <v>-3.5560503261050647E-4</v>
      </c>
      <c r="AF69" s="987"/>
    </row>
    <row r="70" spans="1:32" x14ac:dyDescent="0.2">
      <c r="A70" s="16">
        <v>1973</v>
      </c>
      <c r="B70" s="301">
        <f>('TB2'!C70+'TB2'!D70+'TB2'!E70+'TB2'!F70+'TB2'!G70*W70-(compopeincdet!$E11-compopeincdet!$AI11)/2)/'TB2'!B70</f>
        <v>0.12074533276505597</v>
      </c>
      <c r="C70" s="483">
        <f>('TB2'!K70+'TB2'!L70+'TB2'!M70+'TB2'!N70+'TB2'!O70*V70-(compopeincdet!$E11-compopeincdet!$T11)/2)/'TB2'!J70</f>
        <v>6.3758189087396999E-2</v>
      </c>
      <c r="D70" s="700">
        <f>('TB2'!S70+'TB2'!T70+'TB2'!U70+'TB2'!V70+'TB2'!W70*X70-(compopeincdet!$T11-compopeincdet!$AI11)/2)/'TB2'!R70</f>
        <v>0.14686790079318396</v>
      </c>
      <c r="E70" s="295">
        <f>(TB2b!C70+TB2b!D70+TB2b!E70+TB2b!F70+TB2b!G70*P70-compopeincdet!$AI11/2)/TB2b!B70</f>
        <v>0.45872330419205487</v>
      </c>
      <c r="F70" s="14">
        <f>(TB2b!K70+TB2b!L70+TB2b!M70+TB2b!N70+TB2b!O70*Q70-compopeincdet!$AX11/2)/TB2b!J70</f>
        <v>0.53177396689173484</v>
      </c>
      <c r="G70" s="295">
        <f>(TB2b!S70+TB2b!T70+TB2b!U70+TB2b!V70+TB2b!W70*R70-compopeincdet!$BM11/2)/TB2b!R70</f>
        <v>0.65322944111681724</v>
      </c>
      <c r="H70" s="1037">
        <f>(compopeincdet!BK11+compopeincdet!BL11+compopeincdet!BM11/2+compopeincdet!BN11+compopeincdet!BO11+compopeincdet!BP11+compopeincdet!BQ11-compopeincdet!CO11-compopeincdet!CP11-compopeincdet!CQ11/2-compopeincdet!CR11-compopeincdet!CS11-compopeincdet!CT11-compopeincdet!CU11)/(compopeincdet!BJ11-compopeincdet!CN11)</f>
        <v>0.59130727218040169</v>
      </c>
      <c r="I70" s="14">
        <f>(TB2c!C70+TB2c!D70+TB2c!E70+TB2c!F70+TB2c!G70*S70-compopeincdet!$CB11/2)/TB2c!B70</f>
        <v>0.70181773943623871</v>
      </c>
      <c r="J70" s="14">
        <f>(TB2c!K70+TB2c!L70+TB2c!M70+TB2c!N70+TB2c!O70*T70-compopeincdet!$CQ11/2)/TB2c!J70</f>
        <v>0.8123097291861977</v>
      </c>
      <c r="K70" s="641">
        <f>(TB2c!S70+TB2c!T70+TB2c!U70+TB2c!V70+TB2c!W70*U70-compopeincdet!$DF11/2)/TB2c!R70</f>
        <v>0.91105321437987041</v>
      </c>
      <c r="L70" s="13"/>
      <c r="M70" s="984"/>
      <c r="N70" s="995">
        <v>0.33989122359155727</v>
      </c>
      <c r="O70" s="996">
        <v>0.48285576701164246</v>
      </c>
      <c r="P70" s="996">
        <v>0.56428378820419312</v>
      </c>
      <c r="Q70" s="996">
        <v>0.58024537563323975</v>
      </c>
      <c r="R70" s="996">
        <v>0.56980800628662109</v>
      </c>
      <c r="S70" s="996">
        <v>0.56116253137588501</v>
      </c>
      <c r="T70" s="996">
        <v>0.58937287330627441</v>
      </c>
      <c r="U70" s="996">
        <v>0.59894025325775146</v>
      </c>
      <c r="V70" s="996">
        <v>4.9787409603595734E-2</v>
      </c>
      <c r="W70" s="996">
        <v>0.24827273190021515</v>
      </c>
      <c r="X70" s="997">
        <v>0.42072325944900513</v>
      </c>
      <c r="Y70" s="707"/>
      <c r="Z70" s="707"/>
      <c r="AA70" s="2">
        <f>B70*'TB1'!B70+'TB1'!E70*TB2d!E70</f>
        <v>0.23611765984889205</v>
      </c>
      <c r="AB70" s="595">
        <v>0.23799136160570245</v>
      </c>
      <c r="AC70" s="595"/>
      <c r="AD70" s="2">
        <v>-1.5080063309191871E-9</v>
      </c>
      <c r="AE70" s="2">
        <f t="shared" si="10"/>
        <v>-1.8737017568103975E-3</v>
      </c>
      <c r="AF70" s="987"/>
    </row>
    <row r="71" spans="1:32" x14ac:dyDescent="0.2">
      <c r="A71" s="16">
        <v>1974</v>
      </c>
      <c r="B71" s="301">
        <f>('TB2'!C71+'TB2'!D71+'TB2'!E71+'TB2'!F71+'TB2'!G71*W71-(compopeincdet!$E12-compopeincdet!$AI12)/2)/'TB2'!B71</f>
        <v>0.12515476221709868</v>
      </c>
      <c r="C71" s="483">
        <f>('TB2'!K71+'TB2'!L71+'TB2'!M71+'TB2'!N71+'TB2'!O71*V71-(compopeincdet!$E12-compopeincdet!$T12)/2)/'TB2'!J71</f>
        <v>6.4807603096696989E-2</v>
      </c>
      <c r="D71" s="700">
        <f>('TB2'!S71+'TB2'!T71+'TB2'!U71+'TB2'!V71+'TB2'!W71*X71-(compopeincdet!$T12-compopeincdet!$AI12)/2)/'TB2'!R71</f>
        <v>0.15281375135249403</v>
      </c>
      <c r="E71" s="295">
        <f>(TB2b!C71+TB2b!D71+TB2b!E71+TB2b!F71+TB2b!G71*P71-compopeincdet!$AI12/2)/TB2b!B71</f>
        <v>0.44803791024717526</v>
      </c>
      <c r="F71" s="14">
        <f>(TB2b!K71+TB2b!L71+TB2b!M71+TB2b!N71+TB2b!O71*Q71-compopeincdet!$AX12/2)/TB2b!J71</f>
        <v>0.51589267142685191</v>
      </c>
      <c r="G71" s="295">
        <f>(TB2b!S71+TB2b!T71+TB2b!U71+TB2b!V71+TB2b!W71*R71-compopeincdet!$BM12/2)/TB2b!R71</f>
        <v>0.62924941811957191</v>
      </c>
      <c r="H71" s="1037">
        <f>(compopeincdet!BK12+compopeincdet!BL12+compopeincdet!BM12/2+compopeincdet!BN12+compopeincdet!BO12+compopeincdet!BP12+compopeincdet!BQ12-compopeincdet!CO12-compopeincdet!CP12-compopeincdet!CQ12/2-compopeincdet!CR12-compopeincdet!CS12-compopeincdet!CT12-compopeincdet!CU12)/(compopeincdet!BJ12-compopeincdet!CN12)</f>
        <v>0.5522048287453889</v>
      </c>
      <c r="I71" s="14">
        <f>(TB2c!C71+TB2c!D71+TB2c!E71+TB2c!F71+TB2c!G71*S71-compopeincdet!$CB12/2)/TB2c!B71</f>
        <v>0.67598918122881158</v>
      </c>
      <c r="J71" s="14">
        <f>(TB2c!K71+TB2c!L71+TB2c!M71+TB2c!N71+TB2c!O71*T71-compopeincdet!$CQ12/2)/TB2c!J71</f>
        <v>0.78365785372149599</v>
      </c>
      <c r="K71" s="641">
        <f>(TB2c!S71+TB2c!T71+TB2c!U71+TB2c!V71+TB2c!W71*U71-compopeincdet!$DF12/2)/TB2c!R71</f>
        <v>0.88435771199226065</v>
      </c>
      <c r="L71" s="13"/>
      <c r="M71" s="984"/>
      <c r="N71" s="995">
        <v>0.34366734277491306</v>
      </c>
      <c r="O71" s="996">
        <v>0.47879970073699951</v>
      </c>
      <c r="P71" s="996">
        <v>0.55494683980941772</v>
      </c>
      <c r="Q71" s="996">
        <v>0.56915515661239624</v>
      </c>
      <c r="R71" s="996">
        <v>0.57149511575698853</v>
      </c>
      <c r="S71" s="996">
        <v>0.57839345932006836</v>
      </c>
      <c r="T71" s="996">
        <v>0.60665518045425415</v>
      </c>
      <c r="U71" s="996">
        <v>0.64214646816253662</v>
      </c>
      <c r="V71" s="996">
        <v>6.2621727585792542E-2</v>
      </c>
      <c r="W71" s="996">
        <v>0.25804376602172852</v>
      </c>
      <c r="X71" s="997">
        <v>0.42204269766807556</v>
      </c>
      <c r="Y71" s="707"/>
      <c r="Z71" s="707"/>
      <c r="AA71" s="2">
        <f>B71*'TB1'!B71+'TB1'!E71*TB2d!E71</f>
        <v>0.23404121649003681</v>
      </c>
      <c r="AB71" s="595">
        <v>0.23213067765869738</v>
      </c>
      <c r="AC71" s="595"/>
      <c r="AD71" s="2">
        <v>1.4417216531725785E-8</v>
      </c>
      <c r="AE71" s="2">
        <f t="shared" si="10"/>
        <v>1.9105388313394311E-3</v>
      </c>
      <c r="AF71" s="987"/>
    </row>
    <row r="72" spans="1:32" x14ac:dyDescent="0.2">
      <c r="A72" s="16">
        <v>1975</v>
      </c>
      <c r="B72" s="301">
        <f>('TB2'!C72+'TB2'!D72+'TB2'!E72+'TB2'!F72+'TB2'!G72*W72-(compopeincdet!$E13-compopeincdet!$AI13)/2)/'TB2'!B72</f>
        <v>0.12800085354575888</v>
      </c>
      <c r="C72" s="483">
        <f>('TB2'!K72+'TB2'!L72+'TB2'!M72+'TB2'!N72+'TB2'!O72*V72-(compopeincdet!$E13-compopeincdet!$T13)/2)/'TB2'!J72</f>
        <v>6.3547988058065871E-2</v>
      </c>
      <c r="D72" s="700">
        <f>('TB2'!S72+'TB2'!T72+'TB2'!U72+'TB2'!V72+'TB2'!W72*X72-(compopeincdet!$T13-compopeincdet!$AI13)/2)/'TB2'!R72</f>
        <v>0.15718296474979609</v>
      </c>
      <c r="E72" s="295">
        <f>(TB2b!C72+TB2b!D72+TB2b!E72+TB2b!F72+TB2b!G72*P72-compopeincdet!$AI13/2)/TB2b!B72</f>
        <v>0.45835249114206961</v>
      </c>
      <c r="F72" s="14">
        <f>(TB2b!K72+TB2b!L72+TB2b!M72+TB2b!N72+TB2b!O72*Q72-compopeincdet!$AX13/2)/TB2b!J72</f>
        <v>0.52608165280817698</v>
      </c>
      <c r="G72" s="295">
        <f>(TB2b!S72+TB2b!T72+TB2b!U72+TB2b!V72+TB2b!W72*R72-compopeincdet!$BM13/2)/TB2b!R72</f>
        <v>0.63207692170864749</v>
      </c>
      <c r="H72" s="1037">
        <f>(compopeincdet!BK13+compopeincdet!BL13+compopeincdet!BM13/2+compopeincdet!BN13+compopeincdet!BO13+compopeincdet!BP13+compopeincdet!BQ13-compopeincdet!CO13-compopeincdet!CP13-compopeincdet!CQ13/2-compopeincdet!CR13-compopeincdet!CS13-compopeincdet!CT13-compopeincdet!CU13)/(compopeincdet!BJ13-compopeincdet!CN13)</f>
        <v>0.56226187645885206</v>
      </c>
      <c r="I72" s="14">
        <f>(TB2c!C72+TB2c!D72+TB2c!E72+TB2c!F72+TB2c!G72*S72-compopeincdet!$CB13/2)/TB2c!B72</f>
        <v>0.67652590860237483</v>
      </c>
      <c r="J72" s="14">
        <f>(TB2c!K72+TB2c!L72+TB2c!M72+TB2c!N72+TB2c!O72*T72-compopeincdet!$CQ13/2)/TB2c!J72</f>
        <v>0.77964184959212668</v>
      </c>
      <c r="K72" s="641">
        <f>(TB2c!S72+TB2c!T72+TB2c!U72+TB2c!V72+TB2c!W72*U72-compopeincdet!$DF13/2)/TB2c!R72</f>
        <v>0.87751420411957737</v>
      </c>
      <c r="L72" s="13"/>
      <c r="M72" s="984"/>
      <c r="N72" s="995">
        <v>0.3672501220830468</v>
      </c>
      <c r="O72" s="996">
        <v>0.50898993015289307</v>
      </c>
      <c r="P72" s="996">
        <v>0.61074918508529663</v>
      </c>
      <c r="Q72" s="996">
        <v>0.63168936967849731</v>
      </c>
      <c r="R72" s="996">
        <v>0.72683477401733398</v>
      </c>
      <c r="S72" s="996">
        <v>0.79384618997573853</v>
      </c>
      <c r="T72" s="996">
        <v>0.87587100267410278</v>
      </c>
      <c r="U72" s="996">
        <v>0.83329498767852783</v>
      </c>
      <c r="V72" s="996">
        <v>6.1954006552696228E-2</v>
      </c>
      <c r="W72" s="996">
        <v>0.26891413331031799</v>
      </c>
      <c r="X72" s="997">
        <v>0.43492996692657471</v>
      </c>
      <c r="Y72" s="707"/>
      <c r="Z72" s="707"/>
      <c r="AA72" s="2">
        <f>B72*'TB1'!B72+'TB1'!E72*TB2d!E72</f>
        <v>0.23961498576615564</v>
      </c>
      <c r="AB72" s="595">
        <v>0.23883204691981375</v>
      </c>
      <c r="AC72" s="595"/>
      <c r="AD72" s="2">
        <v>7.4037102559820767E-9</v>
      </c>
      <c r="AE72" s="2">
        <f t="shared" si="10"/>
        <v>7.8293884634189626E-4</v>
      </c>
      <c r="AF72" s="987"/>
    </row>
    <row r="73" spans="1:32" x14ac:dyDescent="0.2">
      <c r="A73" s="16">
        <v>1976</v>
      </c>
      <c r="B73" s="301">
        <f>('TB2'!C73+'TB2'!D73+'TB2'!E73+'TB2'!F73+'TB2'!G73*W73-(compopeincdet!$E14-compopeincdet!$AI14)/2)/'TB2'!B73</f>
        <v>0.13083790614614782</v>
      </c>
      <c r="C73" s="483">
        <f>('TB2'!K73+'TB2'!L73+'TB2'!M73+'TB2'!N73+'TB2'!O73*V73-(compopeincdet!$E14-compopeincdet!$T14)/2)/'TB2'!J73</f>
        <v>6.2432207840886496E-2</v>
      </c>
      <c r="D73" s="700">
        <f>('TB2'!S73+'TB2'!T73+'TB2'!U73+'TB2'!V73+'TB2'!W73*X73-(compopeincdet!$T14-compopeincdet!$AI14)/2)/'TB2'!R73</f>
        <v>0.161528461648797</v>
      </c>
      <c r="E73" s="295">
        <f>(TB2b!C73+TB2b!D73+TB2b!E73+TB2b!F73+TB2b!G73*P73-compopeincdet!$AI14/2)/TB2b!B73</f>
        <v>0.46390967749481321</v>
      </c>
      <c r="F73" s="14">
        <f>(TB2b!K73+TB2b!L73+TB2b!M73+TB2b!N73+TB2b!O73*Q73-compopeincdet!$AX14/2)/TB2b!J73</f>
        <v>0.52994384779009662</v>
      </c>
      <c r="G73" s="295">
        <f>(TB2b!S73+TB2b!T73+TB2b!U73+TB2b!V73+TB2b!W73*R73-compopeincdet!$BM14/2)/TB2b!R73</f>
        <v>0.63463436349668056</v>
      </c>
      <c r="H73" s="1037">
        <f>(compopeincdet!BK14+compopeincdet!BL14+compopeincdet!BM14/2+compopeincdet!BN14+compopeincdet!BO14+compopeincdet!BP14+compopeincdet!BQ14-compopeincdet!CO14-compopeincdet!CP14-compopeincdet!CQ14/2-compopeincdet!CR14-compopeincdet!CS14-compopeincdet!CT14-compopeincdet!CU14)/(compopeincdet!BJ14-compopeincdet!CN14)</f>
        <v>0.56671491442639221</v>
      </c>
      <c r="I73" s="14">
        <f>(TB2c!C73+TB2c!D73+TB2c!E73+TB2c!F73+TB2c!G73*S73-compopeincdet!$CB14/2)/TB2c!B73</f>
        <v>0.67835895434524307</v>
      </c>
      <c r="J73" s="14">
        <f>(TB2c!K73+TB2c!L73+TB2c!M73+TB2c!N73+TB2c!O73*T73-compopeincdet!$CQ14/2)/TB2c!J73</f>
        <v>0.78232323296032513</v>
      </c>
      <c r="K73" s="641">
        <f>(TB2c!S73+TB2c!T73+TB2c!U73+TB2c!V73+TB2c!W73*U73-compopeincdet!$DF14/2)/TB2c!R73</f>
        <v>0.90792928992322175</v>
      </c>
      <c r="L73" s="13"/>
      <c r="M73" s="984"/>
      <c r="N73" s="995">
        <v>0.36877807393149903</v>
      </c>
      <c r="O73" s="996">
        <v>0.5022883415222168</v>
      </c>
      <c r="P73" s="996">
        <v>0.59685361385345459</v>
      </c>
      <c r="Q73" s="996">
        <v>0.61770951747894287</v>
      </c>
      <c r="R73" s="996">
        <v>0.69034957885742188</v>
      </c>
      <c r="S73" s="996">
        <v>0.74809545278549194</v>
      </c>
      <c r="T73" s="996">
        <v>0.9722169041633606</v>
      </c>
      <c r="U73" s="996">
        <v>4.4715418815612793</v>
      </c>
      <c r="V73" s="996">
        <v>6.7024953663349152E-2</v>
      </c>
      <c r="W73" s="996">
        <v>0.27826535701751709</v>
      </c>
      <c r="X73" s="997">
        <v>0.43662565946578979</v>
      </c>
      <c r="Y73" s="707"/>
      <c r="Z73" s="707"/>
      <c r="AA73" s="2">
        <f>B73*'TB1'!B73+'TB1'!E73*TB2d!E73</f>
        <v>0.24364044127119078</v>
      </c>
      <c r="AB73" s="595">
        <v>0.24400162824163121</v>
      </c>
      <c r="AC73" s="595"/>
      <c r="AD73" s="2">
        <v>-5.8166546579307976E-9</v>
      </c>
      <c r="AE73" s="2">
        <f t="shared" si="10"/>
        <v>-3.611869704404358E-4</v>
      </c>
      <c r="AF73" s="987"/>
    </row>
    <row r="74" spans="1:32" x14ac:dyDescent="0.2">
      <c r="A74" s="16">
        <v>1977</v>
      </c>
      <c r="B74" s="301">
        <f>('TB2'!C74+'TB2'!D74+'TB2'!E74+'TB2'!F74+'TB2'!G74*W74-(compopeincdet!$E15-compopeincdet!$AI15)/2)/'TB2'!B74</f>
        <v>0.13143756421292443</v>
      </c>
      <c r="C74" s="483">
        <f>('TB2'!K74+'TB2'!L74+'TB2'!M74+'TB2'!N74+'TB2'!O74*V74-(compopeincdet!$E15-compopeincdet!$T15)/2)/'TB2'!J74</f>
        <v>6.0669275259947045E-2</v>
      </c>
      <c r="D74" s="700">
        <f>('TB2'!S74+'TB2'!T74+'TB2'!U74+'TB2'!V74+'TB2'!W74*X74-(compopeincdet!$T15-compopeincdet!$AI15)/2)/'TB2'!R74</f>
        <v>0.1630677667720116</v>
      </c>
      <c r="E74" s="295">
        <f>(TB2b!C74+TB2b!D74+TB2b!E74+TB2b!F74+TB2b!G74*P74-compopeincdet!$AI15/2)/TB2b!B74</f>
        <v>0.46676421664668183</v>
      </c>
      <c r="F74" s="14">
        <f>(TB2b!K74+TB2b!L74+TB2b!M74+TB2b!N74+TB2b!O74*Q74-compopeincdet!$AX15/2)/TB2b!J74</f>
        <v>0.53158487931466314</v>
      </c>
      <c r="G74" s="295">
        <f>(TB2b!S74+TB2b!T74+TB2b!U74+TB2b!V74+TB2b!W74*R74-compopeincdet!$BM15/2)/TB2b!R74</f>
        <v>0.63238528330232213</v>
      </c>
      <c r="H74" s="1037">
        <f>(compopeincdet!BK15+compopeincdet!BL15+compopeincdet!BM15/2+compopeincdet!BN15+compopeincdet!BO15+compopeincdet!BP15+compopeincdet!BQ15-compopeincdet!CO15-compopeincdet!CP15-compopeincdet!CQ15/2-compopeincdet!CR15-compopeincdet!CS15-compopeincdet!CT15-compopeincdet!CU15)/(compopeincdet!BJ15-compopeincdet!CN15)</f>
        <v>0.5731060365730456</v>
      </c>
      <c r="I74" s="14">
        <f>(TB2c!C74+TB2c!D74+TB2c!E74+TB2c!F74+TB2c!G74*S74-compopeincdet!$CB15/2)/TB2c!B74</f>
        <v>0.67573766497589616</v>
      </c>
      <c r="J74" s="14">
        <f>(TB2c!K74+TB2c!L74+TB2c!M74+TB2c!N74+TB2c!O74*T74-compopeincdet!$CQ15/2)/TB2c!J74</f>
        <v>0.7796278156789006</v>
      </c>
      <c r="K74" s="641">
        <f>(TB2c!S74+TB2c!T74+TB2c!U74+TB2c!V74+TB2c!W74*U74-compopeincdet!$DF15/2)/TB2c!R74</f>
        <v>0.88074579974531575</v>
      </c>
      <c r="L74" s="13"/>
      <c r="M74" s="984"/>
      <c r="N74" s="995">
        <v>0.37730778743701943</v>
      </c>
      <c r="O74" s="996">
        <v>0.50271284580230713</v>
      </c>
      <c r="P74" s="996">
        <v>0.58286607265472412</v>
      </c>
      <c r="Q74" s="996">
        <v>0.59832853078842163</v>
      </c>
      <c r="R74" s="996">
        <v>0.64702284336090088</v>
      </c>
      <c r="S74" s="996">
        <v>0.67728143930435181</v>
      </c>
      <c r="T74" s="996">
        <v>0.78646737337112427</v>
      </c>
      <c r="U74" s="996">
        <v>1.5994699001312256</v>
      </c>
      <c r="V74" s="996">
        <v>7.4983246624469757E-2</v>
      </c>
      <c r="W74" s="996">
        <v>0.29206249117851257</v>
      </c>
      <c r="X74" s="997">
        <v>0.44591495394706726</v>
      </c>
      <c r="Y74" s="707"/>
      <c r="Z74" s="707"/>
      <c r="AA74" s="2">
        <f>B74*'TB1'!B74+'TB1'!E74*TB2d!E74</f>
        <v>0.24551728054497854</v>
      </c>
      <c r="AB74" s="595">
        <v>0.24735897209442992</v>
      </c>
      <c r="AC74" s="595"/>
      <c r="AD74" s="2">
        <v>1.4800605852016702E-8</v>
      </c>
      <c r="AE74" s="2">
        <f t="shared" si="10"/>
        <v>-1.8416915494513797E-3</v>
      </c>
      <c r="AF74" s="987"/>
    </row>
    <row r="75" spans="1:32" x14ac:dyDescent="0.2">
      <c r="A75" s="16">
        <v>1978</v>
      </c>
      <c r="B75" s="301">
        <f>('TB2'!C75+'TB2'!D75+'TB2'!E75+'TB2'!F75+'TB2'!G75*W75-(compopeincdet!$E16-compopeincdet!$AI16)/2)/'TB2'!B75</f>
        <v>0.13317369177201649</v>
      </c>
      <c r="C75" s="483">
        <f>('TB2'!K75+'TB2'!L75+'TB2'!M75+'TB2'!N75+'TB2'!O75*V75-(compopeincdet!$E16-compopeincdet!$T16)/2)/'TB2'!J75</f>
        <v>5.8456110690936612E-2</v>
      </c>
      <c r="D75" s="700">
        <f>('TB2'!S75+'TB2'!T75+'TB2'!U75+'TB2'!V75+'TB2'!W75*X75-(compopeincdet!$T16-compopeincdet!$AI16)/2)/'TB2'!R75</f>
        <v>0.16596739840070479</v>
      </c>
      <c r="E75" s="295">
        <f>(TB2b!C75+TB2b!D75+TB2b!E75+TB2b!F75+TB2b!G75*P75-compopeincdet!$AI16/2)/TB2b!B75</f>
        <v>0.46257147147016753</v>
      </c>
      <c r="F75" s="14">
        <f>(TB2b!K75+TB2b!L75+TB2b!M75+TB2b!N75+TB2b!O75*Q75-compopeincdet!$AX16/2)/TB2b!J75</f>
        <v>0.52412996785748767</v>
      </c>
      <c r="G75" s="295">
        <f>(TB2b!S75+TB2b!T75+TB2b!U75+TB2b!V75+TB2b!W75*R75-compopeincdet!$BM16/2)/TB2b!R75</f>
        <v>0.62189014073780458</v>
      </c>
      <c r="H75" s="1037">
        <f>(compopeincdet!BK16+compopeincdet!BL16+compopeincdet!BM16/2+compopeincdet!BN16+compopeincdet!BO16+compopeincdet!BP16+compopeincdet!BQ16-compopeincdet!CO16-compopeincdet!CP16-compopeincdet!CQ16/2-compopeincdet!CR16-compopeincdet!CS16-compopeincdet!CT16-compopeincdet!CU16)/(compopeincdet!BJ16-compopeincdet!CN16)</f>
        <v>0.5469334514121803</v>
      </c>
      <c r="I75" s="14">
        <f>(TB2c!C75+TB2c!D75+TB2c!E75+TB2c!F75+TB2c!G75*S75-compopeincdet!$CB16/2)/TB2c!B75</f>
        <v>0.6658869579680331</v>
      </c>
      <c r="J75" s="14">
        <f>(TB2c!K75+TB2c!L75+TB2c!M75+TB2c!N75+TB2c!O75*T75-compopeincdet!$CQ16/2)/TB2c!J75</f>
        <v>0.76898320140032494</v>
      </c>
      <c r="K75" s="641">
        <f>(TB2c!S75+TB2c!T75+TB2c!U75+TB2c!V75+TB2c!W75*U75-compopeincdet!$DF16/2)/TB2c!R75</f>
        <v>0.8650340599166757</v>
      </c>
      <c r="L75" s="13"/>
      <c r="M75" s="984"/>
      <c r="N75" s="995">
        <v>0.39746408037169284</v>
      </c>
      <c r="O75" s="996">
        <v>0.51789146661758423</v>
      </c>
      <c r="P75" s="996">
        <v>0.59327679872512817</v>
      </c>
      <c r="Q75" s="996">
        <v>0.60592973232269287</v>
      </c>
      <c r="R75" s="996">
        <v>0.62006747722625732</v>
      </c>
      <c r="S75" s="996">
        <v>0.6251862645149231</v>
      </c>
      <c r="T75" s="996">
        <v>0.6466066837310791</v>
      </c>
      <c r="U75" s="996">
        <v>0.70448875427246094</v>
      </c>
      <c r="V75" s="996">
        <v>8.1521473824977875E-2</v>
      </c>
      <c r="W75" s="996">
        <v>0.31287047266960144</v>
      </c>
      <c r="X75" s="997">
        <v>0.46404317021369934</v>
      </c>
      <c r="Y75" s="707"/>
      <c r="Z75" s="707"/>
      <c r="AA75" s="2">
        <f>B75*'TB1'!B75+'TB1'!E75*TB2d!E75</f>
        <v>0.24516996829055265</v>
      </c>
      <c r="AB75" s="595">
        <v>0.24566941856410571</v>
      </c>
      <c r="AC75" s="595"/>
      <c r="AD75" s="2">
        <v>1.3627842132546419E-8</v>
      </c>
      <c r="AE75" s="2">
        <f t="shared" ref="AE75:AE116" si="23">AA75-AB75</f>
        <v>-4.9945027355305371E-4</v>
      </c>
      <c r="AF75" s="987"/>
    </row>
    <row r="76" spans="1:32" x14ac:dyDescent="0.2">
      <c r="A76" s="20">
        <v>1979</v>
      </c>
      <c r="B76" s="302">
        <f>('TB2'!C76+'TB2'!D76+'TB2'!E76+'TB2'!F76+'TB2'!G76*W76-(compopeincdet!$E17-compopeincdet!$AI17)/2)/'TB2'!B76</f>
        <v>0.12536209639198703</v>
      </c>
      <c r="C76" s="487">
        <f>('TB2'!K76+'TB2'!L76+'TB2'!M76+'TB2'!N76+'TB2'!O76*V76-(compopeincdet!$E17-compopeincdet!$T17)/2)/'TB2'!J76</f>
        <v>5.2307224263233476E-2</v>
      </c>
      <c r="D76" s="701">
        <f>('TB2'!S76+'TB2'!T76+'TB2'!U76+'TB2'!V76+'TB2'!W76*X76-(compopeincdet!$T17-compopeincdet!$AI17)/2)/'TB2'!R76</f>
        <v>0.15809395221185246</v>
      </c>
      <c r="E76" s="296">
        <f>(TB2b!C76+TB2b!D76+TB2b!E76+TB2b!F76+TB2b!G76*P76-compopeincdet!$AI17/2)/TB2b!B76</f>
        <v>0.45920934167677868</v>
      </c>
      <c r="F76" s="19">
        <f>(TB2b!K76+TB2b!L76+TB2b!M76+TB2b!N76+TB2b!O76*Q76-compopeincdet!$AX17/2)/TB2b!J76</f>
        <v>0.52064167926260618</v>
      </c>
      <c r="G76" s="296">
        <f>(TB2b!S76+TB2b!T76+TB2b!U76+TB2b!V76+TB2b!W76*R76-compopeincdet!$BM17/2)/TB2b!R76</f>
        <v>0.62248693876288042</v>
      </c>
      <c r="H76" s="1361">
        <f>(compopeincdet!BK17+compopeincdet!BL17+compopeincdet!BM17/2+compopeincdet!BN17+compopeincdet!BO17+compopeincdet!BP17+compopeincdet!BQ17-compopeincdet!CO17-compopeincdet!CP17-compopeincdet!CQ17/2-compopeincdet!CR17-compopeincdet!CS17-compopeincdet!CT17-compopeincdet!CU17)/(compopeincdet!BJ17-compopeincdet!CN17)</f>
        <v>0.55012635814113975</v>
      </c>
      <c r="I76" s="19">
        <f>(TB2c!C76+TB2c!D76+TB2c!E76+TB2c!F76+TB2c!G76*S76-compopeincdet!$CB17/2)/TB2c!B76</f>
        <v>0.66649268578807164</v>
      </c>
      <c r="J76" s="19">
        <f>(TB2c!K76+TB2c!L76+TB2c!M76+TB2c!N76+TB2c!O76*T76-compopeincdet!$CQ17/2)/TB2c!J76</f>
        <v>0.76487546540455964</v>
      </c>
      <c r="K76" s="642">
        <f>(TB2c!S76+TB2c!T76+TB2c!U76+TB2c!V76+TB2c!W76*U76-compopeincdet!$DF17/2)/TB2c!R76</f>
        <v>0.8601500328124112</v>
      </c>
      <c r="L76" s="13"/>
      <c r="M76" s="984"/>
      <c r="N76" s="995">
        <v>0.39041675417883542</v>
      </c>
      <c r="O76" s="996">
        <v>0.50694072246551514</v>
      </c>
      <c r="P76" s="996">
        <v>0.58440226316452026</v>
      </c>
      <c r="Q76" s="996">
        <v>0.59777003526687622</v>
      </c>
      <c r="R76" s="996">
        <v>0.60064417123794556</v>
      </c>
      <c r="S76" s="996">
        <v>0.59868007898330688</v>
      </c>
      <c r="T76" s="996">
        <v>0.60472804307937622</v>
      </c>
      <c r="U76" s="996">
        <v>0.60664242506027222</v>
      </c>
      <c r="V76" s="996">
        <v>7.7641472220420837E-2</v>
      </c>
      <c r="W76" s="996">
        <v>0.3034689724445343</v>
      </c>
      <c r="X76" s="997">
        <v>0.44973373413085938</v>
      </c>
      <c r="Y76" s="707"/>
      <c r="Z76" s="707"/>
      <c r="AA76" s="2">
        <f>B76*'TB1'!B76+'TB1'!E76*TB2d!E76</f>
        <v>0.23956234235701263</v>
      </c>
      <c r="AB76" s="595">
        <v>0.23956244922014894</v>
      </c>
      <c r="AC76" s="595"/>
      <c r="AD76" s="2">
        <v>1.2807680638271535E-8</v>
      </c>
      <c r="AE76" s="2">
        <f t="shared" si="23"/>
        <v>-1.0686313631214084E-7</v>
      </c>
      <c r="AF76" s="987"/>
    </row>
    <row r="77" spans="1:32" x14ac:dyDescent="0.2">
      <c r="A77" s="24">
        <v>1980</v>
      </c>
      <c r="B77" s="303">
        <f>('TB2'!C77+'TB2'!D77+'TB2'!E77+'TB2'!F77+'TB2'!G77*W77-(compopeincdet!$E18-compopeincdet!$AI18)/2)/'TB2'!B77</f>
        <v>0.12488781246230561</v>
      </c>
      <c r="C77" s="489">
        <f>('TB2'!K77+'TB2'!L77+'TB2'!M77+'TB2'!N77+'TB2'!O77*V77-(compopeincdet!$E18-compopeincdet!$T18)/2)/'TB2'!J77</f>
        <v>5.0215082039324205E-2</v>
      </c>
      <c r="D77" s="702">
        <f>('TB2'!S77+'TB2'!T77+'TB2'!U77+'TB2'!V77+'TB2'!W77*X77-(compopeincdet!$T18-compopeincdet!$AI18)/2)/'TB2'!R77</f>
        <v>0.15735766752161234</v>
      </c>
      <c r="E77" s="297">
        <f>(TB2b!C77+TB2b!D77+TB2b!E77+TB2b!F77+TB2b!G77*P77-compopeincdet!$AI18/2)/TB2b!B77</f>
        <v>0.44704788877556972</v>
      </c>
      <c r="F77" s="23">
        <f>(TB2b!K77+TB2b!L77+TB2b!M77+TB2b!N77+TB2b!O77*Q77-compopeincdet!$AX18/2)/TB2b!J77</f>
        <v>0.50388304145109664</v>
      </c>
      <c r="G77" s="297">
        <f>(TB2b!S77+TB2b!T77+TB2b!U77+TB2b!V77+TB2b!W77*R77-compopeincdet!$BM18/2)/TB2b!R77</f>
        <v>0.60257035339313036</v>
      </c>
      <c r="H77" s="1362">
        <f>(compopeincdet!BK18+compopeincdet!BL18+compopeincdet!BM18/2+compopeincdet!BN18+compopeincdet!BO18+compopeincdet!BP18+compopeincdet!BQ18-compopeincdet!CO18-compopeincdet!CP18-compopeincdet!CQ18/2-compopeincdet!CR18-compopeincdet!CS18-compopeincdet!CT18-compopeincdet!CU18)/(compopeincdet!BJ18-compopeincdet!CN18)</f>
        <v>0.53920115706496219</v>
      </c>
      <c r="I77" s="23">
        <f>(TB2c!C77+TB2c!D77+TB2c!E77+TB2c!F77+TB2c!G77*S77-compopeincdet!$CB18/2)/TB2c!B77</f>
        <v>0.64239120835335106</v>
      </c>
      <c r="J77" s="23">
        <f>(TB2c!K77+TB2c!L77+TB2c!M77+TB2c!N77+TB2c!O77*T77-compopeincdet!$CQ18/2)/TB2c!J77</f>
        <v>0.73287038882337596</v>
      </c>
      <c r="K77" s="643">
        <f>(TB2c!S77+TB2c!T77+TB2c!U77+TB2c!V77+TB2c!W77*U77-compopeincdet!$DF18/2)/TB2c!R77</f>
        <v>0.82309966008596103</v>
      </c>
      <c r="L77" s="13"/>
      <c r="M77" s="984"/>
      <c r="N77" s="995">
        <v>0.37465499088509019</v>
      </c>
      <c r="O77" s="996">
        <v>0.48895770311355591</v>
      </c>
      <c r="P77" s="996">
        <v>0.57052701711654663</v>
      </c>
      <c r="Q77" s="996">
        <v>0.58738857507705688</v>
      </c>
      <c r="R77" s="996">
        <v>0.61589282751083374</v>
      </c>
      <c r="S77" s="996">
        <v>0.63197261095046997</v>
      </c>
      <c r="T77" s="996">
        <v>0.68236672878265381</v>
      </c>
      <c r="U77" s="996">
        <v>0.75437843799591064</v>
      </c>
      <c r="V77" s="996">
        <v>7.3056980967521667E-2</v>
      </c>
      <c r="W77" s="996">
        <v>0.28961172699928284</v>
      </c>
      <c r="X77" s="997">
        <v>0.43050095438957214</v>
      </c>
      <c r="Y77" s="707"/>
      <c r="Z77" s="707"/>
      <c r="AA77" s="2">
        <f>B77*'TB1'!B77+'TB1'!E77*TB2d!E77</f>
        <v>0.23369350506911699</v>
      </c>
      <c r="AB77" s="595">
        <v>0.23369437478331861</v>
      </c>
      <c r="AC77" s="595"/>
      <c r="AD77" s="2">
        <v>1.237137253751186E-8</v>
      </c>
      <c r="AE77" s="2">
        <f t="shared" si="23"/>
        <v>-8.6971420162895718E-7</v>
      </c>
      <c r="AF77" s="987"/>
    </row>
    <row r="78" spans="1:32" x14ac:dyDescent="0.2">
      <c r="A78" s="16">
        <v>1981</v>
      </c>
      <c r="B78" s="301">
        <f>('TB2'!C78+'TB2'!D78+'TB2'!E78+'TB2'!F78+'TB2'!G78*W78-(compopeincdet!$E19-compopeincdet!$AI19)/2)/'TB2'!B78</f>
        <v>0.13149718385335221</v>
      </c>
      <c r="C78" s="483">
        <f>('TB2'!K78+'TB2'!L78+'TB2'!M78+'TB2'!N78+'TB2'!O78*V78-(compopeincdet!$E19-compopeincdet!$T19)/2)/'TB2'!J78</f>
        <v>5.451336914383817E-2</v>
      </c>
      <c r="D78" s="700">
        <f>('TB2'!S78+'TB2'!T78+'TB2'!U78+'TB2'!V78+'TB2'!W78*X78-(compopeincdet!$T19-compopeincdet!$AI19)/2)/'TB2'!R78</f>
        <v>0.16431661720617477</v>
      </c>
      <c r="E78" s="295">
        <f>(TB2b!C78+TB2b!D78+TB2b!E78+TB2b!F78+TB2b!G78*P78-compopeincdet!$AI19/2)/TB2b!B78</f>
        <v>0.46551127427718181</v>
      </c>
      <c r="F78" s="14">
        <f>(TB2b!K78+TB2b!L78+TB2b!M78+TB2b!N78+TB2b!O78*Q78-compopeincdet!$AX19/2)/TB2b!J78</f>
        <v>0.52806888151940723</v>
      </c>
      <c r="G78" s="295">
        <f>(TB2b!S78+TB2b!T78+TB2b!U78+TB2b!V78+TB2b!W78*R78-compopeincdet!$BM19/2)/TB2b!R78</f>
        <v>0.62265766841642201</v>
      </c>
      <c r="H78" s="1037">
        <f>(compopeincdet!BK19+compopeincdet!BL19+compopeincdet!BM19/2+compopeincdet!BN19+compopeincdet!BO19+compopeincdet!BP19+compopeincdet!BQ19-compopeincdet!CO19-compopeincdet!CP19-compopeincdet!CQ19/2-compopeincdet!CR19-compopeincdet!CS19-compopeincdet!CT19-compopeincdet!CU19)/(compopeincdet!BJ19-compopeincdet!CN19)</f>
        <v>0.55983918204067717</v>
      </c>
      <c r="I78" s="14">
        <f>(TB2c!C78+TB2c!D78+TB2c!E78+TB2c!F78+TB2c!G78*S78-compopeincdet!$CB19/2)/TB2c!B78</f>
        <v>0.65912693063191763</v>
      </c>
      <c r="J78" s="14">
        <f>(TB2c!K78+TB2c!L78+TB2c!M78+TB2c!N78+TB2c!O78*T78-compopeincdet!$CQ19/2)/TB2c!J78</f>
        <v>0.7486013349701951</v>
      </c>
      <c r="K78" s="641">
        <f>(TB2c!S78+TB2c!T78+TB2c!U78+TB2c!V78+TB2c!W78*U78-compopeincdet!$DF19/2)/TB2c!R78</f>
        <v>0.83509601620594398</v>
      </c>
      <c r="L78" s="13"/>
      <c r="M78" s="984"/>
      <c r="N78" s="995">
        <v>0.39589763684400769</v>
      </c>
      <c r="O78" s="996">
        <v>0.50775820016860962</v>
      </c>
      <c r="P78" s="996">
        <v>0.58516663312911987</v>
      </c>
      <c r="Q78" s="996">
        <v>0.60207760334014893</v>
      </c>
      <c r="R78" s="996">
        <v>0.6303255558013916</v>
      </c>
      <c r="S78" s="996">
        <v>0.64882457256317139</v>
      </c>
      <c r="T78" s="996">
        <v>0.68432962894439697</v>
      </c>
      <c r="U78" s="996">
        <v>0.77409684658050537</v>
      </c>
      <c r="V78" s="996">
        <v>7.7867582440376282E-2</v>
      </c>
      <c r="W78" s="996">
        <v>0.30762085318565369</v>
      </c>
      <c r="X78" s="997">
        <v>0.44937810301780701</v>
      </c>
      <c r="Y78" s="707"/>
      <c r="Z78" s="707"/>
      <c r="AA78" s="2">
        <f>B78*'TB1'!B78+'TB1'!E78*TB2d!E78</f>
        <v>0.24589438226124999</v>
      </c>
      <c r="AB78" s="595">
        <v>0.24589502134983549</v>
      </c>
      <c r="AC78" s="595"/>
      <c r="AD78" s="2">
        <v>9.9671766395914574E-9</v>
      </c>
      <c r="AE78" s="2">
        <f t="shared" si="23"/>
        <v>-6.3908858549677205E-7</v>
      </c>
      <c r="AF78" s="987"/>
    </row>
    <row r="79" spans="1:32" x14ac:dyDescent="0.2">
      <c r="A79" s="16">
        <v>1982</v>
      </c>
      <c r="B79" s="301">
        <f>('TB2'!C79+'TB2'!D79+'TB2'!E79+'TB2'!F79+'TB2'!G79*W79-(compopeincdet!$E20-compopeincdet!$AI20)/2)/'TB2'!B79</f>
        <v>0.13374612144439171</v>
      </c>
      <c r="C79" s="483">
        <f>('TB2'!K79+'TB2'!L79+'TB2'!M79+'TB2'!N79+'TB2'!O79*V79-(compopeincdet!$E20-compopeincdet!$T20)/2)/'TB2'!J79</f>
        <v>4.9970643870593121E-2</v>
      </c>
      <c r="D79" s="700">
        <f>('TB2'!S79+'TB2'!T79+'TB2'!U79+'TB2'!V79+'TB2'!W79*X79-(compopeincdet!$T20-compopeincdet!$AI20)/2)/'TB2'!R79</f>
        <v>0.16819955259475136</v>
      </c>
      <c r="E79" s="295">
        <f>(TB2b!C79+TB2b!D79+TB2b!E79+TB2b!F79+TB2b!G79*P79-compopeincdet!$AI20/2)/TB2b!B79</f>
        <v>0.45645806789232291</v>
      </c>
      <c r="F79" s="14">
        <f>(TB2b!K79+TB2b!L79+TB2b!M79+TB2b!N79+TB2b!O79*Q79-compopeincdet!$AX20/2)/TB2b!J79</f>
        <v>0.52170020050846688</v>
      </c>
      <c r="G79" s="295">
        <f>(TB2b!S79+TB2b!T79+TB2b!U79+TB2b!V79+TB2b!W79*R79-compopeincdet!$BM20/2)/TB2b!R79</f>
        <v>0.62485707037552751</v>
      </c>
      <c r="H79" s="1037">
        <f>(compopeincdet!BK20+compopeincdet!BL20+compopeincdet!BM20/2+compopeincdet!BN20+compopeincdet!BO20+compopeincdet!BP20+compopeincdet!BQ20-compopeincdet!CO20-compopeincdet!CP20-compopeincdet!CQ20/2-compopeincdet!CR20-compopeincdet!CS20-compopeincdet!CT20-compopeincdet!CU20)/(compopeincdet!BJ20-compopeincdet!CN20)</f>
        <v>0.55299711910919258</v>
      </c>
      <c r="I79" s="14">
        <f>(TB2c!C79+TB2c!D79+TB2c!E79+TB2c!F79+TB2c!G79*S79-compopeincdet!$CB20/2)/TB2c!B79</f>
        <v>0.66057042594925564</v>
      </c>
      <c r="J79" s="14">
        <f>(TB2c!K79+TB2c!L79+TB2c!M79+TB2c!N79+TB2c!O79*T79-compopeincdet!$CQ20/2)/TB2c!J79</f>
        <v>0.75209150434762495</v>
      </c>
      <c r="K79" s="641">
        <f>(TB2c!S79+TB2c!T79+TB2c!U79+TB2c!V79+TB2c!W79*U79-compopeincdet!$DF20/2)/TB2c!R79</f>
        <v>0.85180928605045581</v>
      </c>
      <c r="L79" s="13"/>
      <c r="M79" s="984"/>
      <c r="N79" s="995">
        <v>0.39335781409714687</v>
      </c>
      <c r="O79" s="996">
        <v>0.4963051974773407</v>
      </c>
      <c r="P79" s="996">
        <v>0.58303999900817871</v>
      </c>
      <c r="Q79" s="996">
        <v>0.60356557369232178</v>
      </c>
      <c r="R79" s="996">
        <v>0.64055347442626953</v>
      </c>
      <c r="S79" s="996">
        <v>0.66430807113647461</v>
      </c>
      <c r="T79" s="996">
        <v>0.71402734518051147</v>
      </c>
      <c r="U79" s="996">
        <v>0.78377401828765869</v>
      </c>
      <c r="V79" s="996">
        <v>7.841908186674118E-2</v>
      </c>
      <c r="W79" s="996">
        <v>0.30219098925590515</v>
      </c>
      <c r="X79" s="997">
        <v>0.4306810200214386</v>
      </c>
      <c r="Y79" s="707"/>
      <c r="Z79" s="707"/>
      <c r="AA79" s="2">
        <f>B79*'TB1'!B79+'TB1'!E79*TB2d!E79</f>
        <v>0.24513530280630774</v>
      </c>
      <c r="AB79" s="595">
        <v>0.2451353934740256</v>
      </c>
      <c r="AC79" s="595"/>
      <c r="AD79" s="2">
        <v>7.3883998918944371E-10</v>
      </c>
      <c r="AE79" s="2">
        <f t="shared" si="23"/>
        <v>-9.0667717861370178E-8</v>
      </c>
      <c r="AF79" s="987"/>
    </row>
    <row r="80" spans="1:32" x14ac:dyDescent="0.2">
      <c r="A80" s="16">
        <v>1983</v>
      </c>
      <c r="B80" s="301">
        <f>('TB2'!C80+'TB2'!D80+'TB2'!E80+'TB2'!F80+'TB2'!G80*W80-(compopeincdet!$E21-compopeincdet!$AI21)/2)/'TB2'!B80</f>
        <v>0.13880222557070815</v>
      </c>
      <c r="C80" s="483">
        <f>('TB2'!K80+'TB2'!L80+'TB2'!M80+'TB2'!N80+'TB2'!O80*V80-(compopeincdet!$E21-compopeincdet!$T21)/2)/'TB2'!J80</f>
        <v>4.6818910585130491E-2</v>
      </c>
      <c r="D80" s="700">
        <f>('TB2'!S80+'TB2'!T80+'TB2'!U80+'TB2'!V80+'TB2'!W80*X80-(compopeincdet!$T21-compopeincdet!$AI21)/2)/'TB2'!R80</f>
        <v>0.17493607128300967</v>
      </c>
      <c r="E80" s="295">
        <f>(TB2b!C80+TB2b!D80+TB2b!E80+TB2b!F80+TB2b!G80*P80-compopeincdet!$AI21/2)/TB2b!B80</f>
        <v>0.46055000035859073</v>
      </c>
      <c r="F80" s="14">
        <f>(TB2b!K80+TB2b!L80+TB2b!M80+TB2b!N80+TB2b!O80*Q80-compopeincdet!$AX21/2)/TB2b!J80</f>
        <v>0.51941713544429935</v>
      </c>
      <c r="G80" s="295">
        <f>(TB2b!S80+TB2b!T80+TB2b!U80+TB2b!V80+TB2b!W80*R80-compopeincdet!$BM21/2)/TB2b!R80</f>
        <v>0.61264514171853235</v>
      </c>
      <c r="H80" s="1037">
        <f>(compopeincdet!BK21+compopeincdet!BL21+compopeincdet!BM21/2+compopeincdet!BN21+compopeincdet!BO21+compopeincdet!BP21+compopeincdet!BQ21-compopeincdet!CO21-compopeincdet!CP21-compopeincdet!CQ21/2-compopeincdet!CR21-compopeincdet!CS21-compopeincdet!CT21-compopeincdet!CU21)/(compopeincdet!BJ21-compopeincdet!CN21)</f>
        <v>0.53528484972896551</v>
      </c>
      <c r="I80" s="14">
        <f>(TB2c!C80+TB2c!D80+TB2c!E80+TB2c!F80+TB2c!G80*S80-compopeincdet!$CB21/2)/TB2c!B80</f>
        <v>0.65188670393709525</v>
      </c>
      <c r="J80" s="14">
        <f>(TB2c!K80+TB2c!L80+TB2c!M80+TB2c!N80+TB2c!O80*T80-compopeincdet!$CQ21/2)/TB2c!J80</f>
        <v>0.74559994931486795</v>
      </c>
      <c r="K80" s="641">
        <f>(TB2c!S80+TB2c!T80+TB2c!U80+TB2c!V80+TB2c!W80*U80-compopeincdet!$DF21/2)/TB2c!R80</f>
        <v>0.85034147070308652</v>
      </c>
      <c r="L80" s="13"/>
      <c r="M80" s="984"/>
      <c r="N80" s="995">
        <v>0.41838586348307261</v>
      </c>
      <c r="O80" s="996">
        <v>0.51336568593978882</v>
      </c>
      <c r="P80" s="996">
        <v>0.59485524892807007</v>
      </c>
      <c r="Q80" s="996">
        <v>0.61549085378646851</v>
      </c>
      <c r="R80" s="996">
        <v>0.65352368354797363</v>
      </c>
      <c r="S80" s="996">
        <v>0.67062783241271973</v>
      </c>
      <c r="T80" s="996">
        <v>0.70807087421417236</v>
      </c>
      <c r="U80" s="996">
        <v>0.84062057733535767</v>
      </c>
      <c r="V80" s="996">
        <v>8.9057885110378265E-2</v>
      </c>
      <c r="W80" s="996">
        <v>0.32863390445709229</v>
      </c>
      <c r="X80" s="997">
        <v>0.45078814029693604</v>
      </c>
      <c r="Y80" s="707"/>
      <c r="Z80" s="707"/>
      <c r="AA80" s="2">
        <f>B80*'TB1'!B80+'TB1'!E80*TB2d!E80</f>
        <v>0.25197534211209122</v>
      </c>
      <c r="AB80" s="595">
        <v>0.25197591512714618</v>
      </c>
      <c r="AC80" s="595"/>
      <c r="AD80" s="2">
        <v>1.7893442283423155E-10</v>
      </c>
      <c r="AE80" s="2">
        <f t="shared" si="23"/>
        <v>-5.7301505496099026E-7</v>
      </c>
      <c r="AF80" s="987"/>
    </row>
    <row r="81" spans="1:32" x14ac:dyDescent="0.2">
      <c r="A81" s="16">
        <v>1984</v>
      </c>
      <c r="B81" s="301">
        <f>('TB2'!C81+'TB2'!D81+'TB2'!E81+'TB2'!F81+'TB2'!G81*W81-(compopeincdet!$E22-compopeincdet!$AI22)/2)/'TB2'!B81</f>
        <v>0.1370307744957564</v>
      </c>
      <c r="C81" s="483">
        <f>('TB2'!K81+'TB2'!L81+'TB2'!M81+'TB2'!N81+'TB2'!O81*V81-(compopeincdet!$E22-compopeincdet!$T22)/2)/'TB2'!J81</f>
        <v>3.3011010508129601E-2</v>
      </c>
      <c r="D81" s="700">
        <f>('TB2'!S81+'TB2'!T81+'TB2'!U81+'TB2'!V81+'TB2'!W81*X81-(compopeincdet!$T22-compopeincdet!$AI22)/2)/'TB2'!R81</f>
        <v>0.17786271280575491</v>
      </c>
      <c r="E81" s="295">
        <f>(TB2b!C81+TB2b!D81+TB2b!E81+TB2b!F81+TB2b!G81*P81-compopeincdet!$AI22/2)/TB2b!B81</f>
        <v>0.48020256200206823</v>
      </c>
      <c r="F81" s="14">
        <f>(TB2b!K81+TB2b!L81+TB2b!M81+TB2b!N81+TB2b!O81*Q81-compopeincdet!$AX22/2)/TB2b!J81</f>
        <v>0.53763973938807452</v>
      </c>
      <c r="G81" s="295">
        <f>(TB2b!S81+TB2b!T81+TB2b!U81+TB2b!V81+TB2b!W81*R81-compopeincdet!$BM22/2)/TB2b!R81</f>
        <v>0.61327182825606996</v>
      </c>
      <c r="H81" s="1037">
        <f>(compopeincdet!BK22+compopeincdet!BL22+compopeincdet!BM22/2+compopeincdet!BN22+compopeincdet!BO22+compopeincdet!BP22+compopeincdet!BQ22-compopeincdet!CO22-compopeincdet!CP22-compopeincdet!CQ22/2-compopeincdet!CR22-compopeincdet!CS22-compopeincdet!CT22-compopeincdet!CU22)/(compopeincdet!BJ22-compopeincdet!CN22)</f>
        <v>0.54576074439511246</v>
      </c>
      <c r="I81" s="14">
        <f>(TB2c!C81+TB2c!D81+TB2c!E81+TB2c!F81+TB2c!G81*S81-compopeincdet!$CB22/2)/TB2c!B81</f>
        <v>0.64354888098191432</v>
      </c>
      <c r="J81" s="14">
        <f>(TB2c!K81+TB2c!L81+TB2c!M81+TB2c!N81+TB2c!O81*T81-compopeincdet!$CQ22/2)/TB2c!J81</f>
        <v>0.72589916373439622</v>
      </c>
      <c r="K81" s="641">
        <f>(TB2c!S81+TB2c!T81+TB2c!U81+TB2c!V81+TB2c!W81*U81-compopeincdet!$DF22/2)/TB2c!R81</f>
        <v>0.83058927211633016</v>
      </c>
      <c r="L81" s="13"/>
      <c r="M81" s="984"/>
      <c r="N81" s="995">
        <v>0.4452927173687336</v>
      </c>
      <c r="O81" s="996">
        <v>0.52918094396591187</v>
      </c>
      <c r="P81" s="996">
        <v>0.60041713714599609</v>
      </c>
      <c r="Q81" s="996">
        <v>0.61726081371307373</v>
      </c>
      <c r="R81" s="996">
        <v>0.64140301942825317</v>
      </c>
      <c r="S81" s="996">
        <v>0.65111809968948364</v>
      </c>
      <c r="T81" s="996">
        <v>0.67199230194091797</v>
      </c>
      <c r="U81" s="996">
        <v>0.66916704177856445</v>
      </c>
      <c r="V81" s="996">
        <v>9.4530731439590454E-2</v>
      </c>
      <c r="W81" s="996">
        <v>0.34576833248138428</v>
      </c>
      <c r="X81" s="997">
        <v>0.46228194236755371</v>
      </c>
      <c r="Y81" s="707"/>
      <c r="Z81" s="707"/>
      <c r="AA81" s="2">
        <f>B81*'TB1'!B81+'TB1'!E81*TB2d!E81</f>
        <v>0.26195658334149841</v>
      </c>
      <c r="AB81" s="595">
        <v>0.26195757310473972</v>
      </c>
      <c r="AC81" s="595"/>
      <c r="AD81" s="2">
        <v>6.1107990334541284E-9</v>
      </c>
      <c r="AE81" s="2">
        <f t="shared" si="23"/>
        <v>-9.8976324131028193E-7</v>
      </c>
      <c r="AF81" s="987"/>
    </row>
    <row r="82" spans="1:32" x14ac:dyDescent="0.2">
      <c r="A82" s="16">
        <v>1985</v>
      </c>
      <c r="B82" s="301">
        <f>('TB2'!C82+'TB2'!D82+'TB2'!E82+'TB2'!F82+'TB2'!G82*W82-(compopeincdet!$E23-compopeincdet!$AI23)/2)/'TB2'!B82</f>
        <v>0.1326526158948528</v>
      </c>
      <c r="C82" s="483">
        <f>('TB2'!K82+'TB2'!L82+'TB2'!M82+'TB2'!N82+'TB2'!O82*V82-(compopeincdet!$E23-compopeincdet!$T23)/2)/'TB2'!J82</f>
        <v>2.4494123488233446E-2</v>
      </c>
      <c r="D82" s="700">
        <f>('TB2'!S82+'TB2'!T82+'TB2'!U82+'TB2'!V82+'TB2'!W82*X82-(compopeincdet!$T23-compopeincdet!$AI23)/2)/'TB2'!R82</f>
        <v>0.17476612016898718</v>
      </c>
      <c r="E82" s="295">
        <f>(TB2b!C82+TB2b!D82+TB2b!E82+TB2b!F82+TB2b!G82*P82-compopeincdet!$AI23/2)/TB2b!B82</f>
        <v>0.47314924339492465</v>
      </c>
      <c r="F82" s="14">
        <f>(TB2b!K82+TB2b!L82+TB2b!M82+TB2b!N82+TB2b!O82*Q82-compopeincdet!$AX23/2)/TB2b!J82</f>
        <v>0.53115126447227312</v>
      </c>
      <c r="G82" s="295">
        <f>(TB2b!S82+TB2b!T82+TB2b!U82+TB2b!V82+TB2b!W82*R82-compopeincdet!$BM23/2)/TB2b!R82</f>
        <v>0.61324960717657484</v>
      </c>
      <c r="H82" s="1037">
        <f>(compopeincdet!BK23+compopeincdet!BL23+compopeincdet!BM23/2+compopeincdet!BN23+compopeincdet!BO23+compopeincdet!BP23+compopeincdet!BQ23-compopeincdet!CO23-compopeincdet!CP23-compopeincdet!CQ23/2-compopeincdet!CR23-compopeincdet!CS23-compopeincdet!CT23-compopeincdet!CU23)/(compopeincdet!BJ23-compopeincdet!CN23)</f>
        <v>0.54077629101584312</v>
      </c>
      <c r="I82" s="14">
        <f>(TB2c!C82+TB2c!D82+TB2c!E82+TB2c!F82+TB2c!G82*S82-compopeincdet!$CB23/2)/TB2c!B82</f>
        <v>0.647998535718605</v>
      </c>
      <c r="J82" s="14">
        <f>(TB2c!K82+TB2c!L82+TB2c!M82+TB2c!N82+TB2c!O82*T82-compopeincdet!$CQ23/2)/TB2c!J82</f>
        <v>0.7327510467176076</v>
      </c>
      <c r="K82" s="641">
        <f>(TB2c!S82+TB2c!T82+TB2c!U82+TB2c!V82+TB2c!W82*U82-compopeincdet!$DF23/2)/TB2c!R82</f>
        <v>0.8464102153026748</v>
      </c>
      <c r="L82" s="13"/>
      <c r="M82" s="984"/>
      <c r="N82" s="995">
        <v>0.45427226460077108</v>
      </c>
      <c r="O82" s="996">
        <v>0.5343969464302063</v>
      </c>
      <c r="P82" s="996">
        <v>0.59860026836395264</v>
      </c>
      <c r="Q82" s="996">
        <v>0.61271274089813232</v>
      </c>
      <c r="R82" s="996">
        <v>0.63257348537445068</v>
      </c>
      <c r="S82" s="996">
        <v>0.64081788063049316</v>
      </c>
      <c r="T82" s="996">
        <v>0.65515559911727905</v>
      </c>
      <c r="U82" s="996">
        <v>0.64430153369903564</v>
      </c>
      <c r="V82" s="996">
        <v>0.10112062096595764</v>
      </c>
      <c r="W82" s="996">
        <v>0.36308085918426514</v>
      </c>
      <c r="X82" s="997">
        <v>0.47629871964454651</v>
      </c>
      <c r="Y82" s="707"/>
      <c r="Z82" s="707"/>
      <c r="AA82" s="2">
        <f>B82*'TB1'!B82+'TB1'!E82*TB2d!E82</f>
        <v>0.25692581069775722</v>
      </c>
      <c r="AB82" s="595">
        <v>0.2569256704516959</v>
      </c>
      <c r="AC82" s="595"/>
      <c r="AD82" s="2">
        <v>-5.6018656380274479E-9</v>
      </c>
      <c r="AE82" s="2">
        <f t="shared" si="23"/>
        <v>1.4024606131979311E-7</v>
      </c>
      <c r="AF82" s="987"/>
    </row>
    <row r="83" spans="1:32" x14ac:dyDescent="0.2">
      <c r="A83" s="16">
        <v>1986</v>
      </c>
      <c r="B83" s="301">
        <f>('TB2'!C83+'TB2'!D83+'TB2'!E83+'TB2'!F83+'TB2'!G83*W83-(compopeincdet!$E24-compopeincdet!$AI24)/2)/'TB2'!B83</f>
        <v>0.1247383635630636</v>
      </c>
      <c r="C83" s="483">
        <f>('TB2'!K83+'TB2'!L83+'TB2'!M83+'TB2'!N83+'TB2'!O83*V83-(compopeincdet!$E24-compopeincdet!$T24)/2)/'TB2'!J83</f>
        <v>1.9956825846365475E-2</v>
      </c>
      <c r="D83" s="700">
        <f>('TB2'!S83+'TB2'!T83+'TB2'!U83+'TB2'!V83+'TB2'!W83*X83-(compopeincdet!$T24-compopeincdet!$AI24)/2)/'TB2'!R83</f>
        <v>0.16471823897102952</v>
      </c>
      <c r="E83" s="295">
        <f>(TB2b!C83+TB2b!D83+TB2b!E83+TB2b!F83+TB2b!G83*P83-compopeincdet!$AI24/2)/TB2b!B83</f>
        <v>0.4479865668518791</v>
      </c>
      <c r="F83" s="14">
        <f>(TB2b!K83+TB2b!L83+TB2b!M83+TB2b!N83+TB2b!O83*Q83-compopeincdet!$AX24/2)/TB2b!J83</f>
        <v>0.50377041623486896</v>
      </c>
      <c r="G83" s="295">
        <f>(TB2b!S83+TB2b!T83+TB2b!U83+TB2b!V83+TB2b!W83*R83-compopeincdet!$BM24/2)/TB2b!R83</f>
        <v>0.59037156363649246</v>
      </c>
      <c r="H83" s="1037">
        <f>(compopeincdet!BK24+compopeincdet!BL24+compopeincdet!BM24/2+compopeincdet!BN24+compopeincdet!BO24+compopeincdet!BP24+compopeincdet!BQ24-compopeincdet!CO24-compopeincdet!CP24-compopeincdet!CQ24/2-compopeincdet!CR24-compopeincdet!CS24-compopeincdet!CT24-compopeincdet!CU24)/(compopeincdet!BJ24-compopeincdet!CN24)</f>
        <v>0.52391282394928007</v>
      </c>
      <c r="I83" s="14">
        <f>(TB2c!C83+TB2c!D83+TB2c!E83+TB2c!F83+TB2c!G83*S83-compopeincdet!$CB24/2)/TB2c!B83</f>
        <v>0.62337475909696793</v>
      </c>
      <c r="J83" s="14">
        <f>(TB2c!K83+TB2c!L83+TB2c!M83+TB2c!N83+TB2c!O83*T83-compopeincdet!$CQ24/2)/TB2c!J83</f>
        <v>0.70540392407111441</v>
      </c>
      <c r="K83" s="641">
        <f>(TB2c!S83+TB2c!T83+TB2c!U83+TB2c!V83+TB2c!W83*U83-compopeincdet!$DF24/2)/TB2c!R83</f>
        <v>0.80229411411396023</v>
      </c>
      <c r="L83" s="13"/>
      <c r="M83" s="984"/>
      <c r="N83" s="995">
        <v>0.44087776058926542</v>
      </c>
      <c r="O83" s="996">
        <v>0.51842063665390015</v>
      </c>
      <c r="P83" s="996">
        <v>0.57731467485427856</v>
      </c>
      <c r="Q83" s="996">
        <v>0.59209853410720825</v>
      </c>
      <c r="R83" s="996">
        <v>0.61355537176132202</v>
      </c>
      <c r="S83" s="996">
        <v>0.62018465995788574</v>
      </c>
      <c r="T83" s="996">
        <v>0.63625508546829224</v>
      </c>
      <c r="U83" s="996">
        <v>0.62941569089889526</v>
      </c>
      <c r="V83" s="996">
        <v>0.11237291246652603</v>
      </c>
      <c r="W83" s="996">
        <v>0.35828641057014465</v>
      </c>
      <c r="X83" s="997">
        <v>0.46700763702392578</v>
      </c>
      <c r="Y83" s="707"/>
      <c r="Z83" s="707"/>
      <c r="AA83" s="2">
        <f>B83*'TB1'!B83+'TB1'!E83*TB2d!E83</f>
        <v>0.24175515354195493</v>
      </c>
      <c r="AB83" s="595">
        <v>0.2417550865608509</v>
      </c>
      <c r="AC83" s="595"/>
      <c r="AD83" s="2">
        <v>-4.827833577358831E-9</v>
      </c>
      <c r="AE83" s="2">
        <f t="shared" si="23"/>
        <v>6.6981104024366189E-8</v>
      </c>
      <c r="AF83" s="987"/>
    </row>
    <row r="84" spans="1:32" x14ac:dyDescent="0.2">
      <c r="A84" s="16">
        <v>1987</v>
      </c>
      <c r="B84" s="301">
        <f>('TB2'!C84+'TB2'!D84+'TB2'!E84+'TB2'!F84+'TB2'!G84*W84-(compopeincdet!$E25-compopeincdet!$AI25)/2)/'TB2'!B84</f>
        <v>0.12339280796646125</v>
      </c>
      <c r="C84" s="483">
        <f>('TB2'!K84+'TB2'!L84+'TB2'!M84+'TB2'!N84+'TB2'!O84*V84-(compopeincdet!$E25-compopeincdet!$T25)/2)/'TB2'!J84</f>
        <v>2.8545741733308556E-2</v>
      </c>
      <c r="D84" s="700">
        <f>('TB2'!S84+'TB2'!T84+'TB2'!U84+'TB2'!V84+'TB2'!W84*X84-(compopeincdet!$T25-compopeincdet!$AI25)/2)/'TB2'!R84</f>
        <v>0.15949691322868167</v>
      </c>
      <c r="E84" s="295">
        <f>(TB2b!C84+TB2b!D84+TB2b!E84+TB2b!F84+TB2b!G84*P84-compopeincdet!$AI25/2)/TB2b!B84</f>
        <v>0.43005243466564974</v>
      </c>
      <c r="F84" s="14">
        <f>(TB2b!K84+TB2b!L84+TB2b!M84+TB2b!N84+TB2b!O84*Q84-compopeincdet!$AX25/2)/TB2b!J84</f>
        <v>0.48221332411351847</v>
      </c>
      <c r="G84" s="295">
        <f>(TB2b!S84+TB2b!T84+TB2b!U84+TB2b!V84+TB2b!W84*R84-compopeincdet!$BM25/2)/TB2b!R84</f>
        <v>0.56704129584803797</v>
      </c>
      <c r="H84" s="1037">
        <f>(compopeincdet!BK25+compopeincdet!BL25+compopeincdet!BM25/2+compopeincdet!BN25+compopeincdet!BO25+compopeincdet!BP25+compopeincdet!BQ25-compopeincdet!CO25-compopeincdet!CP25-compopeincdet!CQ25/2-compopeincdet!CR25-compopeincdet!CS25-compopeincdet!CT25-compopeincdet!CU25)/(compopeincdet!BJ25-compopeincdet!CN25)</f>
        <v>0.50015850551948826</v>
      </c>
      <c r="I84" s="14">
        <f>(TB2c!C84+TB2c!D84+TB2c!E84+TB2c!F84+TB2c!G84*S84-compopeincdet!$CB25/2)/TB2c!B84</f>
        <v>0.59689241058992404</v>
      </c>
      <c r="J84" s="14">
        <f>(TB2c!K84+TB2c!L84+TB2c!M84+TB2c!N84+TB2c!O84*T84-compopeincdet!$CQ25/2)/TB2c!J84</f>
        <v>0.67525531132832528</v>
      </c>
      <c r="K84" s="641">
        <f>(TB2c!S84+TB2c!T84+TB2c!U84+TB2c!V84+TB2c!W84*U84-compopeincdet!$DF25/2)/TB2c!R84</f>
        <v>0.80184563143369636</v>
      </c>
      <c r="L84" s="13"/>
      <c r="M84" s="984"/>
      <c r="N84" s="995">
        <v>0.46120576044865969</v>
      </c>
      <c r="O84" s="996">
        <v>0.53938174247741699</v>
      </c>
      <c r="P84" s="996">
        <v>0.59147661924362183</v>
      </c>
      <c r="Q84" s="996">
        <v>0.60196977853775024</v>
      </c>
      <c r="R84" s="996">
        <v>0.62231707572937012</v>
      </c>
      <c r="S84" s="996">
        <v>0.63021528720855713</v>
      </c>
      <c r="T84" s="996">
        <v>0.63936376571655273</v>
      </c>
      <c r="U84" s="996">
        <v>0.60947662591934204</v>
      </c>
      <c r="V84" s="996">
        <v>0.12520357966423035</v>
      </c>
      <c r="W84" s="996">
        <v>0.38102462887763977</v>
      </c>
      <c r="X84" s="997">
        <v>0.49325135350227356</v>
      </c>
      <c r="Y84" s="707"/>
      <c r="Z84" s="707"/>
      <c r="AA84" s="2">
        <f>B84*'TB1'!B84+'TB1'!E84*TB2d!E84</f>
        <v>0.23726897471859948</v>
      </c>
      <c r="AB84" s="595">
        <v>0.23726890918950086</v>
      </c>
      <c r="AC84" s="595"/>
      <c r="AD84" s="2">
        <v>9.744848039616727E-9</v>
      </c>
      <c r="AE84" s="2">
        <f t="shared" si="23"/>
        <v>6.5529098619565573E-8</v>
      </c>
      <c r="AF84" s="987"/>
    </row>
    <row r="85" spans="1:32" x14ac:dyDescent="0.2">
      <c r="A85" s="16">
        <v>1988</v>
      </c>
      <c r="B85" s="301">
        <f>('TB2'!C85+'TB2'!D85+'TB2'!E85+'TB2'!F85+'TB2'!G85*W85-(compopeincdet!$E26-compopeincdet!$AI26)/2)/'TB2'!B85</f>
        <v>0.1226820413654043</v>
      </c>
      <c r="C85" s="483">
        <f>('TB2'!K85+'TB2'!L85+'TB2'!M85+'TB2'!N85+'TB2'!O85*V85-(compopeincdet!$E26-compopeincdet!$T26)/2)/'TB2'!J85</f>
        <v>2.9489212771800302E-2</v>
      </c>
      <c r="D85" s="700">
        <f>('TB2'!S85+'TB2'!T85+'TB2'!U85+'TB2'!V85+'TB2'!W85*X85-(compopeincdet!$T26-compopeincdet!$AI26)/2)/'TB2'!R85</f>
        <v>0.15809126976435969</v>
      </c>
      <c r="E85" s="295">
        <f>(TB2b!C85+TB2b!D85+TB2b!E85+TB2b!F85+TB2b!G85*P85-compopeincdet!$AI26/2)/TB2b!B85</f>
        <v>0.42448683288504224</v>
      </c>
      <c r="F85" s="14">
        <f>(TB2b!K85+TB2b!L85+TB2b!M85+TB2b!N85+TB2b!O85*Q85-compopeincdet!$AX26/2)/TB2b!J85</f>
        <v>0.47148471376597639</v>
      </c>
      <c r="G85" s="295">
        <f>(TB2b!S85+TB2b!T85+TB2b!U85+TB2b!V85+TB2b!W85*R85-compopeincdet!$BM26/2)/TB2b!R85</f>
        <v>0.54291472242749639</v>
      </c>
      <c r="H85" s="1037">
        <f>(compopeincdet!BK26+compopeincdet!BL26+compopeincdet!BM26/2+compopeincdet!BN26+compopeincdet!BO26+compopeincdet!BP26+compopeincdet!BQ26-compopeincdet!CO26-compopeincdet!CP26-compopeincdet!CQ26/2-compopeincdet!CR26-compopeincdet!CS26-compopeincdet!CT26-compopeincdet!CU26)/(compopeincdet!BJ26-compopeincdet!CN26)</f>
        <v>0.47791734599354657</v>
      </c>
      <c r="I85" s="14">
        <f>(TB2c!C85+TB2c!D85+TB2c!E85+TB2c!F85+TB2c!G85*S85-compopeincdet!$CB26/2)/TB2c!B85</f>
        <v>0.56633175447746609</v>
      </c>
      <c r="J85" s="14">
        <f>(TB2c!K85+TB2c!L85+TB2c!M85+TB2c!N85+TB2c!O85*T85-compopeincdet!$CQ26/2)/TB2c!J85</f>
        <v>0.63585687826365611</v>
      </c>
      <c r="K85" s="641">
        <f>(TB2c!S85+TB2c!T85+TB2c!U85+TB2c!V85+TB2c!W85*U85-compopeincdet!$DF26/2)/TB2c!R85</f>
        <v>0.72473641271534495</v>
      </c>
      <c r="L85" s="13"/>
      <c r="M85" s="984"/>
      <c r="N85" s="995">
        <v>0.47299570080391073</v>
      </c>
      <c r="O85" s="996">
        <v>0.54838079214096069</v>
      </c>
      <c r="P85" s="996">
        <v>0.59579545259475708</v>
      </c>
      <c r="Q85" s="996">
        <v>0.60540074110031128</v>
      </c>
      <c r="R85" s="996">
        <v>0.62505894899368286</v>
      </c>
      <c r="S85" s="996">
        <v>0.63280463218688965</v>
      </c>
      <c r="T85" s="996">
        <v>0.63591229915618896</v>
      </c>
      <c r="U85" s="996">
        <v>0.62511759996414185</v>
      </c>
      <c r="V85" s="996">
        <v>0.13236664235591888</v>
      </c>
      <c r="W85" s="996">
        <v>0.39294394850730896</v>
      </c>
      <c r="X85" s="997">
        <v>0.50426691770553589</v>
      </c>
      <c r="Y85" s="707"/>
      <c r="Z85" s="707"/>
      <c r="AA85" s="2">
        <f>B85*'TB1'!B85+'TB1'!E85*TB2d!E85</f>
        <v>0.23985823536025891</v>
      </c>
      <c r="AB85" s="595">
        <v>0.23985812314639149</v>
      </c>
      <c r="AC85" s="595"/>
      <c r="AD85" s="2">
        <v>2.3519148850681404E-9</v>
      </c>
      <c r="AE85" s="2">
        <f t="shared" si="23"/>
        <v>1.122138674203299E-7</v>
      </c>
      <c r="AF85" s="987"/>
    </row>
    <row r="86" spans="1:32" x14ac:dyDescent="0.2">
      <c r="A86" s="20">
        <v>1989</v>
      </c>
      <c r="B86" s="302">
        <f>('TB2'!C86+'TB2'!D86+'TB2'!E86+'TB2'!F86+'TB2'!G86*W86-(compopeincdet!$E27-compopeincdet!$AI27)/2)/'TB2'!B86</f>
        <v>0.12331819172989887</v>
      </c>
      <c r="C86" s="487">
        <f>('TB2'!K86+'TB2'!L86+'TB2'!M86+'TB2'!N86+'TB2'!O86*V86-(compopeincdet!$E27-compopeincdet!$T27)/2)/'TB2'!J86</f>
        <v>2.8389316621045185E-2</v>
      </c>
      <c r="D86" s="701">
        <f>('TB2'!S86+'TB2'!T86+'TB2'!U86+'TB2'!V86+'TB2'!W86*X86-(compopeincdet!$T27-compopeincdet!$AI27)/2)/'TB2'!R86</f>
        <v>0.15932566157343134</v>
      </c>
      <c r="E86" s="296">
        <f>(TB2b!C86+TB2b!D86+TB2b!E86+TB2b!F86+TB2b!G86*P86-compopeincdet!$AI27/2)/TB2b!B86</f>
        <v>0.42878393519856989</v>
      </c>
      <c r="F86" s="19">
        <f>(TB2b!K86+TB2b!L86+TB2b!M86+TB2b!N86+TB2b!O86*Q86-compopeincdet!$AX27/2)/TB2b!J86</f>
        <v>0.47958733043328616</v>
      </c>
      <c r="G86" s="296">
        <f>(TB2b!S86+TB2b!T86+TB2b!U86+TB2b!V86+TB2b!W86*R86-compopeincdet!$BM27/2)/TB2b!R86</f>
        <v>0.5678521004293321</v>
      </c>
      <c r="H86" s="1361">
        <f>(compopeincdet!BK27+compopeincdet!BL27+compopeincdet!BM27/2+compopeincdet!BN27+compopeincdet!BO27+compopeincdet!BP27+compopeincdet!BQ27-compopeincdet!CO27-compopeincdet!CP27-compopeincdet!CQ27/2-compopeincdet!CR27-compopeincdet!CS27-compopeincdet!CT27-compopeincdet!CU27)/(compopeincdet!BJ27-compopeincdet!CN27)</f>
        <v>0.49969711163650765</v>
      </c>
      <c r="I86" s="19">
        <f>(TB2c!C86+TB2c!D86+TB2c!E86+TB2c!F86+TB2c!G86*S86-compopeincdet!$CB27/2)/TB2c!B86</f>
        <v>0.59662342575763294</v>
      </c>
      <c r="J86" s="19">
        <f>(TB2c!K86+TB2c!L86+TB2c!M86+TB2c!N86+TB2c!O86*T86-compopeincdet!$CQ27/2)/TB2c!J86</f>
        <v>0.670976903142954</v>
      </c>
      <c r="K86" s="642">
        <f>(TB2c!S86+TB2c!T86+TB2c!U86+TB2c!V86+TB2c!W86*U86-compopeincdet!$DF27/2)/TB2c!R86</f>
        <v>0.77506498351614495</v>
      </c>
      <c r="L86" s="13"/>
      <c r="M86" s="984"/>
      <c r="N86" s="995">
        <v>0.4725481155105194</v>
      </c>
      <c r="O86" s="996">
        <v>0.5476686954498291</v>
      </c>
      <c r="P86" s="996">
        <v>0.59373271465301514</v>
      </c>
      <c r="Q86" s="996">
        <v>0.60301309823989868</v>
      </c>
      <c r="R86" s="996">
        <v>0.61866533756256104</v>
      </c>
      <c r="S86" s="996">
        <v>0.62582319974899292</v>
      </c>
      <c r="T86" s="996">
        <v>0.62811899185180664</v>
      </c>
      <c r="U86" s="996">
        <v>0.59805160760879517</v>
      </c>
      <c r="V86" s="996">
        <v>0.13850866258144379</v>
      </c>
      <c r="W86" s="996">
        <v>0.39564448595046997</v>
      </c>
      <c r="X86" s="997">
        <v>0.5059019923210144</v>
      </c>
      <c r="Y86" s="707"/>
      <c r="Z86" s="707"/>
      <c r="AA86" s="2">
        <f>B86*'TB1'!B86+'TB1'!E86*TB2d!E86</f>
        <v>0.24067719475470964</v>
      </c>
      <c r="AB86" s="595">
        <v>0.24067694224108474</v>
      </c>
      <c r="AC86" s="595"/>
      <c r="AD86" s="2">
        <v>-1.1663858046073727E-8</v>
      </c>
      <c r="AE86" s="2">
        <f t="shared" si="23"/>
        <v>2.5251362489875362E-7</v>
      </c>
      <c r="AF86" s="987"/>
    </row>
    <row r="87" spans="1:32" x14ac:dyDescent="0.2">
      <c r="A87" s="24">
        <v>1990</v>
      </c>
      <c r="B87" s="303">
        <f>('TB2'!C87+'TB2'!D87+'TB2'!E87+'TB2'!F87+'TB2'!G87*W87-(compopeincdet!$E28-compopeincdet!$AI28)/2)/'TB2'!B87</f>
        <v>0.12082545646344371</v>
      </c>
      <c r="C87" s="489">
        <f>('TB2'!K87+'TB2'!L87+'TB2'!M87+'TB2'!N87+'TB2'!O87*V87-(compopeincdet!$E28-compopeincdet!$T28)/2)/'TB2'!J87</f>
        <v>1.760355141774636E-2</v>
      </c>
      <c r="D87" s="702">
        <f>('TB2'!S87+'TB2'!T87+'TB2'!U87+'TB2'!V87+'TB2'!W87*X87-(compopeincdet!$T28-compopeincdet!$AI28)/2)/'TB2'!R87</f>
        <v>0.15957131248904699</v>
      </c>
      <c r="E87" s="297">
        <f>(TB2b!C87+TB2b!D87+TB2b!E87+TB2b!F87+TB2b!G87*P87-compopeincdet!$AI28/2)/TB2b!B87</f>
        <v>0.41791360436675884</v>
      </c>
      <c r="F87" s="23">
        <f>(TB2b!K87+TB2b!L87+TB2b!M87+TB2b!N87+TB2b!O87*Q87-compopeincdet!$AX28/2)/TB2b!J87</f>
        <v>0.46610102718582869</v>
      </c>
      <c r="G87" s="297">
        <f>(TB2b!S87+TB2b!T87+TB2b!U87+TB2b!V87+TB2b!W87*R87-compopeincdet!$BM28/2)/TB2b!R87</f>
        <v>0.54438737594391307</v>
      </c>
      <c r="H87" s="1362">
        <f>(compopeincdet!BK28+compopeincdet!BL28+compopeincdet!BM28/2+compopeincdet!BN28+compopeincdet!BO28+compopeincdet!BP28+compopeincdet!BQ28-compopeincdet!CO28-compopeincdet!CP28-compopeincdet!CQ28/2-compopeincdet!CR28-compopeincdet!CS28-compopeincdet!CT28-compopeincdet!CU28)/(compopeincdet!BJ28-compopeincdet!CN28)</f>
        <v>0.4768489416939557</v>
      </c>
      <c r="I87" s="23">
        <f>(TB2c!C87+TB2c!D87+TB2c!E87+TB2c!F87+TB2c!G87*S87-compopeincdet!$CB28/2)/TB2c!B87</f>
        <v>0.57602421656019831</v>
      </c>
      <c r="J87" s="23">
        <f>(TB2c!K87+TB2c!L87+TB2c!M87+TB2c!N87+TB2c!O87*T87-compopeincdet!$CQ28/2)/TB2c!J87</f>
        <v>0.64784352283683333</v>
      </c>
      <c r="K87" s="643">
        <f>(TB2c!S87+TB2c!T87+TB2c!U87+TB2c!V87+TB2c!W87*U87-compopeincdet!$DF28/2)/TB2c!R87</f>
        <v>0.74563248477326594</v>
      </c>
      <c r="L87" s="13"/>
      <c r="M87" s="984"/>
      <c r="N87" s="995">
        <v>0.47555154753057455</v>
      </c>
      <c r="O87" s="996">
        <v>0.55053585767745972</v>
      </c>
      <c r="P87" s="996">
        <v>0.59486842155456543</v>
      </c>
      <c r="Q87" s="996">
        <v>0.60452955961227417</v>
      </c>
      <c r="R87" s="996">
        <v>0.62392532825469971</v>
      </c>
      <c r="S87" s="996">
        <v>0.63036102056503296</v>
      </c>
      <c r="T87" s="996">
        <v>0.63410347700119019</v>
      </c>
      <c r="U87" s="996">
        <v>0.61640173196792603</v>
      </c>
      <c r="V87" s="996">
        <v>0.13956931233406067</v>
      </c>
      <c r="W87" s="996">
        <v>0.39993184804916382</v>
      </c>
      <c r="X87" s="997">
        <v>0.51050657033920288</v>
      </c>
      <c r="Y87" s="707"/>
      <c r="Z87" s="707"/>
      <c r="AA87" s="2">
        <f>B87*'TB1'!B87+'TB1'!E87*TB2d!E87</f>
        <v>0.23495675537506769</v>
      </c>
      <c r="AB87" s="595">
        <v>0.23495637548408671</v>
      </c>
      <c r="AC87" s="595"/>
      <c r="AD87" s="2">
        <v>1.910609948030384E-9</v>
      </c>
      <c r="AE87" s="2">
        <f t="shared" si="23"/>
        <v>3.7989098097823693E-7</v>
      </c>
      <c r="AF87" s="987"/>
    </row>
    <row r="88" spans="1:32" x14ac:dyDescent="0.2">
      <c r="A88" s="16">
        <v>1991</v>
      </c>
      <c r="B88" s="301">
        <f>('TB2'!C88+'TB2'!D88+'TB2'!E88+'TB2'!F88+'TB2'!G88*W88-(compopeincdet!$E29-compopeincdet!$AI29)/2)/'TB2'!B88</f>
        <v>0.11916657066048679</v>
      </c>
      <c r="C88" s="483">
        <f>('TB2'!K88+'TB2'!L88+'TB2'!M88+'TB2'!N88+'TB2'!O88*V88-(compopeincdet!$E29-compopeincdet!$T29)/2)/'TB2'!J88</f>
        <v>1.0517420437294348E-2</v>
      </c>
      <c r="D88" s="700">
        <f>('TB2'!S88+'TB2'!T88+'TB2'!U88+'TB2'!V88+'TB2'!W88*X88-(compopeincdet!$T29-compopeincdet!$AI29)/2)/'TB2'!R88</f>
        <v>0.1590994687126126</v>
      </c>
      <c r="E88" s="295">
        <f>(TB2b!C88+TB2b!D88+TB2b!E88+TB2b!F88+TB2b!G88*P88-compopeincdet!$AI29/2)/TB2b!B88</f>
        <v>0.4167507780707988</v>
      </c>
      <c r="F88" s="14">
        <f>(TB2b!K88+TB2b!L88+TB2b!M88+TB2b!N88+TB2b!O88*Q88-compopeincdet!$AX29/2)/TB2b!J88</f>
        <v>0.46928673177191393</v>
      </c>
      <c r="G88" s="295">
        <f>(TB2b!S88+TB2b!T88+TB2b!U88+TB2b!V88+TB2b!W88*R88-compopeincdet!$BM29/2)/TB2b!R88</f>
        <v>0.55346085813757107</v>
      </c>
      <c r="H88" s="1037">
        <f>(compopeincdet!BK29+compopeincdet!BL29+compopeincdet!BM29/2+compopeincdet!BN29+compopeincdet!BO29+compopeincdet!BP29+compopeincdet!BQ29-compopeincdet!CO29-compopeincdet!CP29-compopeincdet!CQ29/2-compopeincdet!CR29-compopeincdet!CS29-compopeincdet!CT29-compopeincdet!CU29)/(compopeincdet!BJ29-compopeincdet!CN29)</f>
        <v>0.48376252745181958</v>
      </c>
      <c r="I88" s="14">
        <f>(TB2c!C88+TB2c!D88+TB2c!E88+TB2c!F88+TB2c!G88*S88-compopeincdet!$CB29/2)/TB2c!B88</f>
        <v>0.5902524864683758</v>
      </c>
      <c r="J88" s="14">
        <f>(TB2c!K88+TB2c!L88+TB2c!M88+TB2c!N88+TB2c!O88*T88-compopeincdet!$CQ29/2)/TB2c!J88</f>
        <v>0.66656259547795804</v>
      </c>
      <c r="K88" s="641">
        <f>(TB2c!S88+TB2c!T88+TB2c!U88+TB2c!V88+TB2c!W88*U88-compopeincdet!$DF29/2)/TB2c!R88</f>
        <v>0.76910942137153271</v>
      </c>
      <c r="L88" s="13"/>
      <c r="M88" s="984"/>
      <c r="N88" s="995">
        <v>0.47424539476181526</v>
      </c>
      <c r="O88" s="996">
        <v>0.54953354597091675</v>
      </c>
      <c r="P88" s="996">
        <v>0.59403145313262939</v>
      </c>
      <c r="Q88" s="996">
        <v>0.60247647762298584</v>
      </c>
      <c r="R88" s="996">
        <v>0.62552207708358765</v>
      </c>
      <c r="S88" s="996">
        <v>0.63370567560195923</v>
      </c>
      <c r="T88" s="996">
        <v>0.6454816460609436</v>
      </c>
      <c r="U88" s="996">
        <v>0.65523755550384521</v>
      </c>
      <c r="V88" s="996">
        <v>0.1392168253660202</v>
      </c>
      <c r="W88" s="996">
        <v>0.39966794848442078</v>
      </c>
      <c r="X88" s="997">
        <v>0.51008474826812744</v>
      </c>
      <c r="Y88" s="707"/>
      <c r="Z88" s="707"/>
      <c r="AA88" s="2">
        <f>B88*'TB1'!B88+'TB1'!E88*TB2d!E88</f>
        <v>0.23294447724720591</v>
      </c>
      <c r="AB88" s="595">
        <v>0.23294433858695579</v>
      </c>
      <c r="AC88" s="595"/>
      <c r="AD88" s="2">
        <v>-4.4748638128311313E-9</v>
      </c>
      <c r="AE88" s="2">
        <f t="shared" si="23"/>
        <v>1.3866025011521899E-7</v>
      </c>
      <c r="AF88" s="987"/>
    </row>
    <row r="89" spans="1:32" x14ac:dyDescent="0.2">
      <c r="A89" s="16">
        <v>1992</v>
      </c>
      <c r="B89" s="301">
        <f>('TB2'!C89+'TB2'!D89+'TB2'!E89+'TB2'!F89+'TB2'!G89*W89-(compopeincdet!$E30-compopeincdet!$AI30)/2)/'TB2'!B89</f>
        <v>0.11470832351010214</v>
      </c>
      <c r="C89" s="483">
        <f>('TB2'!K89+'TB2'!L89+'TB2'!M89+'TB2'!N89+'TB2'!O89*V89-(compopeincdet!$E30-compopeincdet!$T30)/2)/'TB2'!J89</f>
        <v>2.6409275348457197E-3</v>
      </c>
      <c r="D89" s="700">
        <f>('TB2'!S89+'TB2'!T89+'TB2'!U89+'TB2'!V89+'TB2'!W89*X89-(compopeincdet!$T30-compopeincdet!$AI30)/2)/'TB2'!R89</f>
        <v>0.15438015937421556</v>
      </c>
      <c r="E89" s="295">
        <f>(TB2b!C89+TB2b!D89+TB2b!E89+TB2b!F89+TB2b!G89*P89-compopeincdet!$AI30/2)/TB2b!B89</f>
        <v>0.402457034412738</v>
      </c>
      <c r="F89" s="14">
        <f>(TB2b!K89+TB2b!L89+TB2b!M89+TB2b!N89+TB2b!O89*Q89-compopeincdet!$AX30/2)/TB2b!J89</f>
        <v>0.45094314556388204</v>
      </c>
      <c r="G89" s="295">
        <f>(TB2b!S89+TB2b!T89+TB2b!U89+TB2b!V89+TB2b!W89*R89-compopeincdet!$BM30/2)/TB2b!R89</f>
        <v>0.52155300761632672</v>
      </c>
      <c r="H89" s="1037">
        <f>(compopeincdet!BK30+compopeincdet!BL30+compopeincdet!BM30/2+compopeincdet!BN30+compopeincdet!BO30+compopeincdet!BP30+compopeincdet!BQ30-compopeincdet!CO30-compopeincdet!CP30-compopeincdet!CQ30/2-compopeincdet!CR30-compopeincdet!CS30-compopeincdet!CT30-compopeincdet!CU30)/(compopeincdet!BJ30-compopeincdet!CN30)</f>
        <v>0.46042619591247785</v>
      </c>
      <c r="I89" s="14">
        <f>(TB2c!C89+TB2c!D89+TB2c!E89+TB2c!F89+TB2c!G89*S89-compopeincdet!$CB30/2)/TB2c!B89</f>
        <v>0.55281146228544809</v>
      </c>
      <c r="J89" s="14">
        <f>(TB2c!K89+TB2c!L89+TB2c!M89+TB2c!N89+TB2c!O89*T89-compopeincdet!$CQ30/2)/TB2c!J89</f>
        <v>0.61442834768696808</v>
      </c>
      <c r="K89" s="641">
        <f>(TB2c!S89+TB2c!T89+TB2c!U89+TB2c!V89+TB2c!W89*U89-compopeincdet!$DF30/2)/TB2c!R89</f>
        <v>0.69035792142687014</v>
      </c>
      <c r="L89" s="13"/>
      <c r="M89" s="984"/>
      <c r="N89" s="995">
        <v>0.46329676744819531</v>
      </c>
      <c r="O89" s="996">
        <v>0.54152244329452515</v>
      </c>
      <c r="P89" s="996">
        <v>0.586872398853302</v>
      </c>
      <c r="Q89" s="996">
        <v>0.59738236665725708</v>
      </c>
      <c r="R89" s="996">
        <v>0.62954813241958618</v>
      </c>
      <c r="S89" s="996">
        <v>0.64217084646224976</v>
      </c>
      <c r="T89" s="996">
        <v>0.67121642827987671</v>
      </c>
      <c r="U89" s="996">
        <v>0.71117216348648071</v>
      </c>
      <c r="V89" s="996">
        <v>0.12609747052192688</v>
      </c>
      <c r="W89" s="996">
        <v>0.38670933246612549</v>
      </c>
      <c r="X89" s="997">
        <v>0.50108164548873901</v>
      </c>
      <c r="Y89" s="707"/>
      <c r="Z89" s="707"/>
      <c r="AA89" s="2">
        <f>B89*'TB1'!B89+'TB1'!E89*TB2d!E89</f>
        <v>0.227773862133275</v>
      </c>
      <c r="AB89" s="595">
        <v>0.22777365330023525</v>
      </c>
      <c r="AC89" s="595"/>
      <c r="AD89" s="2">
        <v>-3.6013041992966066E-9</v>
      </c>
      <c r="AE89" s="2">
        <f t="shared" si="23"/>
        <v>2.0883303974983392E-7</v>
      </c>
      <c r="AF89" s="987"/>
    </row>
    <row r="90" spans="1:32" x14ac:dyDescent="0.2">
      <c r="A90" s="16">
        <v>1993</v>
      </c>
      <c r="B90" s="301">
        <f>('TB2'!C90+'TB2'!D90+'TB2'!E90+'TB2'!F90+'TB2'!G90*W90-(compopeincdet!$E31-compopeincdet!$AI31)/2)/'TB2'!B90</f>
        <v>0.11883126443566426</v>
      </c>
      <c r="C90" s="483">
        <f>('TB2'!K90+'TB2'!L90+'TB2'!M90+'TB2'!N90+'TB2'!O90*V90-(compopeincdet!$E31-compopeincdet!$T31)/2)/'TB2'!J90</f>
        <v>7.1383621965606797E-3</v>
      </c>
      <c r="D90" s="700">
        <f>('TB2'!S90+'TB2'!T90+'TB2'!U90+'TB2'!V90+'TB2'!W90*X90-(compopeincdet!$T31-compopeincdet!$AI31)/2)/'TB2'!R90</f>
        <v>0.15851805709105979</v>
      </c>
      <c r="E90" s="295">
        <f>(TB2b!C90+TB2b!D90+TB2b!E90+TB2b!F90+TB2b!G90*P90-compopeincdet!$AI31/2)/TB2b!B90</f>
        <v>0.40496046824250731</v>
      </c>
      <c r="F90" s="14">
        <f>(TB2b!K90+TB2b!L90+TB2b!M90+TB2b!N90+TB2b!O90*Q90-compopeincdet!$AX31/2)/TB2b!J90</f>
        <v>0.45113604399883434</v>
      </c>
      <c r="G90" s="295">
        <f>(TB2b!S90+TB2b!T90+TB2b!U90+TB2b!V90+TB2b!W90*R90-compopeincdet!$BM31/2)/TB2b!R90</f>
        <v>0.5332050331842545</v>
      </c>
      <c r="H90" s="1037">
        <f>(compopeincdet!BK31+compopeincdet!BL31+compopeincdet!BM31/2+compopeincdet!BN31+compopeincdet!BO31+compopeincdet!BP31+compopeincdet!BQ31-compopeincdet!CO31-compopeincdet!CP31-compopeincdet!CQ31/2-compopeincdet!CR31-compopeincdet!CS31-compopeincdet!CT31-compopeincdet!CU31)/(compopeincdet!BJ31-compopeincdet!CN31)</f>
        <v>0.46473099700892218</v>
      </c>
      <c r="I90" s="14">
        <f>(TB2c!C90+TB2c!D90+TB2c!E90+TB2c!F90+TB2c!G90*S90-compopeincdet!$CB31/2)/TB2c!B90</f>
        <v>0.56837735825971292</v>
      </c>
      <c r="J90" s="14">
        <f>(TB2c!K90+TB2c!L90+TB2c!M90+TB2c!N90+TB2c!O90*T90-compopeincdet!$CQ31/2)/TB2c!J90</f>
        <v>0.64084738092641091</v>
      </c>
      <c r="K90" s="641">
        <f>(TB2c!S90+TB2c!T90+TB2c!U90+TB2c!V90+TB2c!W90*U90-compopeincdet!$DF31/2)/TB2c!R90</f>
        <v>0.73398659454129744</v>
      </c>
      <c r="L90" s="13"/>
      <c r="M90" s="984"/>
      <c r="N90" s="995">
        <v>0.46167480029173902</v>
      </c>
      <c r="O90" s="996">
        <v>0.5396580696105957</v>
      </c>
      <c r="P90" s="996">
        <v>0.58330237865447998</v>
      </c>
      <c r="Q90" s="996">
        <v>0.59655600786209106</v>
      </c>
      <c r="R90" s="996">
        <v>0.62206816673278809</v>
      </c>
      <c r="S90" s="996">
        <v>0.63082820177078247</v>
      </c>
      <c r="T90" s="996">
        <v>0.65152227878570557</v>
      </c>
      <c r="U90" s="996">
        <v>0.66245883703231812</v>
      </c>
      <c r="V90" s="996">
        <v>0.12003252655267715</v>
      </c>
      <c r="W90" s="996">
        <v>0.38735321164131165</v>
      </c>
      <c r="X90" s="997">
        <v>0.50159174203872681</v>
      </c>
      <c r="Y90" s="707"/>
      <c r="Z90" s="707"/>
      <c r="AA90" s="2">
        <f>B90*'TB1'!B90+'TB1'!E90*TB2d!E90</f>
        <v>0.23027438310103376</v>
      </c>
      <c r="AB90" s="595">
        <v>0.23027458078412411</v>
      </c>
      <c r="AC90" s="595"/>
      <c r="AD90" s="2">
        <v>-9.1641325639102433E-9</v>
      </c>
      <c r="AE90" s="2">
        <f t="shared" si="23"/>
        <v>-1.9768309034162712E-7</v>
      </c>
      <c r="AF90" s="987"/>
    </row>
    <row r="91" spans="1:32" x14ac:dyDescent="0.2">
      <c r="A91" s="16">
        <v>1994</v>
      </c>
      <c r="B91" s="301">
        <f>('TB2'!C91+'TB2'!D91+'TB2'!E91+'TB2'!F91+'TB2'!G91*W91-(compopeincdet!$E32-compopeincdet!$AI32)/2)/'TB2'!B91</f>
        <v>0.1278197740730066</v>
      </c>
      <c r="C91" s="483">
        <f>('TB2'!K91+'TB2'!L91+'TB2'!M91+'TB2'!N91+'TB2'!O91*V91-(compopeincdet!$E32-compopeincdet!$T32)/2)/'TB2'!J91</f>
        <v>1.5002295698925418E-2</v>
      </c>
      <c r="D91" s="700">
        <f>('TB2'!S91+'TB2'!T91+'TB2'!U91+'TB2'!V91+'TB2'!W91*X91-(compopeincdet!$T32-compopeincdet!$AI32)/2)/'TB2'!R91</f>
        <v>0.16798809599004486</v>
      </c>
      <c r="E91" s="295">
        <f>(TB2b!C91+TB2b!D91+TB2b!E91+TB2b!F91+TB2b!G91*P91-compopeincdet!$AI32/2)/TB2b!B91</f>
        <v>0.41305520359876735</v>
      </c>
      <c r="F91" s="14">
        <f>(TB2b!K91+TB2b!L91+TB2b!M91+TB2b!N91+TB2b!O91*Q91-compopeincdet!$AX32/2)/TB2b!J91</f>
        <v>0.45976967250181222</v>
      </c>
      <c r="G91" s="295">
        <f>(TB2b!S91+TB2b!T91+TB2b!U91+TB2b!V91+TB2b!W91*R91-compopeincdet!$BM32/2)/TB2b!R91</f>
        <v>0.54033611609894527</v>
      </c>
      <c r="H91" s="1037">
        <f>(compopeincdet!BK32+compopeincdet!BL32+compopeincdet!BM32/2+compopeincdet!BN32+compopeincdet!BO32+compopeincdet!BP32+compopeincdet!BQ32-compopeincdet!CO32-compopeincdet!CP32-compopeincdet!CQ32/2-compopeincdet!CR32-compopeincdet!CS32-compopeincdet!CT32-compopeincdet!CU32)/(compopeincdet!BJ32-compopeincdet!CN32)</f>
        <v>0.46931530297573681</v>
      </c>
      <c r="I91" s="14">
        <f>(TB2c!C91+TB2c!D91+TB2c!E91+TB2c!F91+TB2c!G91*S91-compopeincdet!$CB32/2)/TB2c!B91</f>
        <v>0.57710503820312653</v>
      </c>
      <c r="J91" s="14">
        <f>(TB2c!K91+TB2c!L91+TB2c!M91+TB2c!N91+TB2c!O91*T91-compopeincdet!$CQ32/2)/TB2c!J91</f>
        <v>0.65471329503063713</v>
      </c>
      <c r="K91" s="641">
        <f>(TB2c!S91+TB2c!T91+TB2c!U91+TB2c!V91+TB2c!W91*U91-compopeincdet!$DF32/2)/TB2c!R91</f>
        <v>0.75267499760211842</v>
      </c>
      <c r="L91" s="13"/>
      <c r="M91" s="984"/>
      <c r="N91" s="995">
        <v>0.47972755720510241</v>
      </c>
      <c r="O91" s="996">
        <v>0.55554795265197754</v>
      </c>
      <c r="P91" s="996">
        <v>0.59669828414916992</v>
      </c>
      <c r="Q91" s="996">
        <v>0.60636419057846069</v>
      </c>
      <c r="R91" s="996">
        <v>0.62829440832138062</v>
      </c>
      <c r="S91" s="996">
        <v>0.63594448566436768</v>
      </c>
      <c r="T91" s="996">
        <v>0.64892548322677612</v>
      </c>
      <c r="U91" s="996">
        <v>0.66020607948303223</v>
      </c>
      <c r="V91" s="996">
        <v>0.13150109350681305</v>
      </c>
      <c r="W91" s="996">
        <v>0.40641847252845764</v>
      </c>
      <c r="X91" s="997">
        <v>0.5191795825958252</v>
      </c>
      <c r="Y91" s="707"/>
      <c r="Z91" s="707"/>
      <c r="AA91" s="2">
        <f>B91*'TB1'!B91+'TB1'!E91*TB2d!E91</f>
        <v>0.23899887800444627</v>
      </c>
      <c r="AB91" s="595">
        <v>0.23899884287043091</v>
      </c>
      <c r="AC91" s="595"/>
      <c r="AD91" s="2">
        <v>-9.0371156113988604E-9</v>
      </c>
      <c r="AE91" s="2">
        <f t="shared" si="23"/>
        <v>3.5134015363702531E-8</v>
      </c>
      <c r="AF91" s="987"/>
    </row>
    <row r="92" spans="1:32" x14ac:dyDescent="0.2">
      <c r="A92" s="16">
        <v>1995</v>
      </c>
      <c r="B92" s="301">
        <f>('TB2'!C92+'TB2'!D92+'TB2'!E92+'TB2'!F92+'TB2'!G92*W92-(compopeincdet!$E33-compopeincdet!$AI33)/2)/'TB2'!B92</f>
        <v>0.13034592624302355</v>
      </c>
      <c r="C92" s="483">
        <f>('TB2'!K92+'TB2'!L92+'TB2'!M92+'TB2'!N92+'TB2'!O92*V92-(compopeincdet!$E33-compopeincdet!$T33)/2)/'TB2'!J92</f>
        <v>3.9744676931518274E-3</v>
      </c>
      <c r="D92" s="700">
        <f>('TB2'!S92+'TB2'!T92+'TB2'!U92+'TB2'!V92+'TB2'!W92*X92-(compopeincdet!$T33-compopeincdet!$AI33)/2)/'TB2'!R92</f>
        <v>0.17464489228668564</v>
      </c>
      <c r="E92" s="295">
        <f>(TB2b!C92+TB2b!D92+TB2b!E92+TB2b!F92+TB2b!G92*P92-compopeincdet!$AI33/2)/TB2b!B92</f>
        <v>0.41862652446203474</v>
      </c>
      <c r="F92" s="14">
        <f>(TB2b!K92+TB2b!L92+TB2b!M92+TB2b!N92+TB2b!O92*Q92-compopeincdet!$AX33/2)/TB2b!J92</f>
        <v>0.46023395850846754</v>
      </c>
      <c r="G92" s="295">
        <f>(TB2b!S92+TB2b!T92+TB2b!U92+TB2b!V92+TB2b!W92*R92-compopeincdet!$BM33/2)/TB2b!R92</f>
        <v>0.53354317627841641</v>
      </c>
      <c r="H92" s="1037">
        <f>(compopeincdet!BK33+compopeincdet!BL33+compopeincdet!BM33/2+compopeincdet!BN33+compopeincdet!BO33+compopeincdet!BP33+compopeincdet!BQ33-compopeincdet!CO33-compopeincdet!CP33-compopeincdet!CQ33/2-compopeincdet!CR33-compopeincdet!CS33-compopeincdet!CT33-compopeincdet!CU33)/(compopeincdet!BJ33-compopeincdet!CN33)</f>
        <v>0.46312970312519797</v>
      </c>
      <c r="I92" s="14">
        <f>(TB2c!C92+TB2c!D92+TB2c!E92+TB2c!F92+TB2c!G92*S92-compopeincdet!$CB33/2)/TB2c!B92</f>
        <v>0.56733997728321606</v>
      </c>
      <c r="J92" s="14">
        <f>(TB2c!K92+TB2c!L92+TB2c!M92+TB2c!N92+TB2c!O92*T92-compopeincdet!$CQ33/2)/TB2c!J92</f>
        <v>0.64330798936206457</v>
      </c>
      <c r="K92" s="641">
        <f>(TB2c!S92+TB2c!T92+TB2c!U92+TB2c!V92+TB2c!W92*U92-compopeincdet!$DF33/2)/TB2c!R92</f>
        <v>0.74717794831798101</v>
      </c>
      <c r="L92" s="13"/>
      <c r="M92" s="984"/>
      <c r="N92" s="995">
        <v>0.4951610552635074</v>
      </c>
      <c r="O92" s="996">
        <v>0.56878840923309326</v>
      </c>
      <c r="P92" s="996">
        <v>0.60885834693908691</v>
      </c>
      <c r="Q92" s="996">
        <v>0.61896663904190063</v>
      </c>
      <c r="R92" s="996">
        <v>0.64443665742874146</v>
      </c>
      <c r="S92" s="996">
        <v>0.65108883380889893</v>
      </c>
      <c r="T92" s="996">
        <v>0.66589558124542236</v>
      </c>
      <c r="U92" s="996">
        <v>0.67230445146560669</v>
      </c>
      <c r="V92" s="996">
        <v>0.13271568715572357</v>
      </c>
      <c r="W92" s="996">
        <v>0.42022413015365601</v>
      </c>
      <c r="X92" s="997">
        <v>0.53210186958312988</v>
      </c>
      <c r="Y92" s="707"/>
      <c r="Z92" s="707"/>
      <c r="AA92" s="2">
        <f>B92*'TB1'!B92+'TB1'!E92*TB2d!E92</f>
        <v>0.24497360200083945</v>
      </c>
      <c r="AB92" s="595">
        <v>0.24497357150102464</v>
      </c>
      <c r="AC92" s="595"/>
      <c r="AD92" s="2">
        <v>-1.2550472883177122E-9</v>
      </c>
      <c r="AE92" s="2">
        <f t="shared" si="23"/>
        <v>3.0499814812623427E-8</v>
      </c>
      <c r="AF92" s="987"/>
    </row>
    <row r="93" spans="1:32" x14ac:dyDescent="0.2">
      <c r="A93" s="16">
        <v>1996</v>
      </c>
      <c r="B93" s="301">
        <f>('TB2'!C93+'TB2'!D93+'TB2'!E93+'TB2'!F93+'TB2'!G93*W93-(compopeincdet!$E34-compopeincdet!$AI34)/2)/'TB2'!B93</f>
        <v>0.13292367670042163</v>
      </c>
      <c r="C93" s="483">
        <f>('TB2'!K93+'TB2'!L93+'TB2'!M93+'TB2'!N93+'TB2'!O93*V93-(compopeincdet!$E34-compopeincdet!$T34)/2)/'TB2'!J93</f>
        <v>7.4617656049454171E-3</v>
      </c>
      <c r="D93" s="700">
        <f>('TB2'!S93+'TB2'!T93+'TB2'!U93+'TB2'!V93+'TB2'!W93*X93-(compopeincdet!$T34-compopeincdet!$AI34)/2)/'TB2'!R93</f>
        <v>0.1768351761027292</v>
      </c>
      <c r="E93" s="295">
        <f>(TB2b!C93+TB2b!D93+TB2b!E93+TB2b!F93+TB2b!G93*P93-compopeincdet!$AI34/2)/TB2b!B93</f>
        <v>0.41981435930372912</v>
      </c>
      <c r="F93" s="14">
        <f>(TB2b!K93+TB2b!L93+TB2b!M93+TB2b!N93+TB2b!O93*Q93-compopeincdet!$AX34/2)/TB2b!J93</f>
        <v>0.45814396729762119</v>
      </c>
      <c r="G93" s="295">
        <f>(TB2b!S93+TB2b!T93+TB2b!U93+TB2b!V93+TB2b!W93*R93-compopeincdet!$BM34/2)/TB2b!R93</f>
        <v>0.52835663286611656</v>
      </c>
      <c r="H93" s="1037">
        <f>(compopeincdet!BK34+compopeincdet!BL34+compopeincdet!BM34/2+compopeincdet!BN34+compopeincdet!BO34+compopeincdet!BP34+compopeincdet!BQ34-compopeincdet!CO34-compopeincdet!CP34-compopeincdet!CQ34/2-compopeincdet!CR34-compopeincdet!CS34-compopeincdet!CT34-compopeincdet!CU34)/(compopeincdet!BJ34-compopeincdet!CN34)</f>
        <v>0.45900986178864983</v>
      </c>
      <c r="I93" s="14">
        <f>(TB2c!C93+TB2c!D93+TB2c!E93+TB2c!F93+TB2c!G93*S93-compopeincdet!$CB34/2)/TB2c!B93</f>
        <v>0.55979920649884296</v>
      </c>
      <c r="J93" s="14">
        <f>(TB2c!K93+TB2c!L93+TB2c!M93+TB2c!N93+TB2c!O93*T93-compopeincdet!$CQ34/2)/TB2c!J93</f>
        <v>0.63118427802542243</v>
      </c>
      <c r="K93" s="641">
        <f>(TB2c!S93+TB2c!T93+TB2c!U93+TB2c!V93+TB2c!W93*U93-compopeincdet!$DF34/2)/TB2c!R93</f>
        <v>0.72522285414790599</v>
      </c>
      <c r="L93" s="13"/>
      <c r="M93" s="984"/>
      <c r="N93" s="995">
        <v>0.50452824172279975</v>
      </c>
      <c r="O93" s="996">
        <v>0.5757177472114563</v>
      </c>
      <c r="P93" s="996">
        <v>0.61256903409957886</v>
      </c>
      <c r="Q93" s="996">
        <v>0.6229865550994873</v>
      </c>
      <c r="R93" s="996">
        <v>0.64900708198547363</v>
      </c>
      <c r="S93" s="996">
        <v>0.65878891944885254</v>
      </c>
      <c r="T93" s="996">
        <v>0.6794590950012207</v>
      </c>
      <c r="U93" s="996">
        <v>0.70476144552230835</v>
      </c>
      <c r="V93" s="996">
        <v>0.14385196566581726</v>
      </c>
      <c r="W93" s="996">
        <v>0.4321410059928894</v>
      </c>
      <c r="X93" s="997">
        <v>0.5416487455368042</v>
      </c>
      <c r="Y93" s="707"/>
      <c r="Z93" s="707"/>
      <c r="AA93" s="2">
        <f>B93*'TB1'!B93+'TB1'!E93*TB2d!E93</f>
        <v>0.24962646351259227</v>
      </c>
      <c r="AB93" s="595">
        <v>0.24962638884438856</v>
      </c>
      <c r="AC93" s="595"/>
      <c r="AD93" s="2">
        <v>1.72545685517278E-8</v>
      </c>
      <c r="AE93" s="2">
        <f t="shared" si="23"/>
        <v>7.4668203703387448E-8</v>
      </c>
      <c r="AF93" s="987"/>
    </row>
    <row r="94" spans="1:32" x14ac:dyDescent="0.2">
      <c r="A94" s="16">
        <v>1997</v>
      </c>
      <c r="B94" s="301">
        <f>('TB2'!C94+'TB2'!D94+'TB2'!E94+'TB2'!F94+'TB2'!G94*W94-(compopeincdet!$E35-compopeincdet!$AI35)/2)/'TB2'!B94</f>
        <v>0.13584597448800709</v>
      </c>
      <c r="C94" s="483">
        <f>('TB2'!K94+'TB2'!L94+'TB2'!M94+'TB2'!N94+'TB2'!O94*V94-(compopeincdet!$E35-compopeincdet!$T35)/2)/'TB2'!J94</f>
        <v>5.8363426037249576E-3</v>
      </c>
      <c r="D94" s="700">
        <f>('TB2'!S94+'TB2'!T94+'TB2'!U94+'TB2'!V94+'TB2'!W94*X94-(compopeincdet!$T35-compopeincdet!$AI35)/2)/'TB2'!R94</f>
        <v>0.18123254205759182</v>
      </c>
      <c r="E94" s="295">
        <f>(TB2b!C94+TB2b!D94+TB2b!E94+TB2b!F94+TB2b!G94*P94-compopeincdet!$AI35/2)/TB2b!B94</f>
        <v>0.41678290608124785</v>
      </c>
      <c r="F94" s="14">
        <f>(TB2b!K94+TB2b!L94+TB2b!M94+TB2b!N94+TB2b!O94*Q94-compopeincdet!$AX35/2)/TB2b!J94</f>
        <v>0.45392605170177863</v>
      </c>
      <c r="G94" s="295">
        <f>(TB2b!S94+TB2b!T94+TB2b!U94+TB2b!V94+TB2b!W94*R94-compopeincdet!$BM35/2)/TB2b!R94</f>
        <v>0.52001074870468467</v>
      </c>
      <c r="H94" s="1037">
        <f>(compopeincdet!BK35+compopeincdet!BL35+compopeincdet!BM35/2+compopeincdet!BN35+compopeincdet!BO35+compopeincdet!BP35+compopeincdet!BQ35-compopeincdet!CO35-compopeincdet!CP35-compopeincdet!CQ35/2-compopeincdet!CR35-compopeincdet!CS35-compopeincdet!CT35-compopeincdet!CU35)/(compopeincdet!BJ35-compopeincdet!CN35)</f>
        <v>0.45497405094873838</v>
      </c>
      <c r="I94" s="14">
        <f>(TB2c!C94+TB2c!D94+TB2c!E94+TB2c!F94+TB2c!G94*S94-compopeincdet!$CB35/2)/TB2c!B94</f>
        <v>0.54708235062212718</v>
      </c>
      <c r="J94" s="14">
        <f>(TB2c!K94+TB2c!L94+TB2c!M94+TB2c!N94+TB2c!O94*T94-compopeincdet!$CQ35/2)/TB2c!J94</f>
        <v>0.61140658780852775</v>
      </c>
      <c r="K94" s="641">
        <f>(TB2c!S94+TB2c!T94+TB2c!U94+TB2c!V94+TB2c!W94*U94-compopeincdet!$DF35/2)/TB2c!R94</f>
        <v>0.704930394909975</v>
      </c>
      <c r="L94" s="13"/>
      <c r="M94" s="984"/>
      <c r="N94" s="995">
        <v>0.50908637148006464</v>
      </c>
      <c r="O94" s="996">
        <v>0.5773465633392334</v>
      </c>
      <c r="P94" s="996">
        <v>0.6136777400970459</v>
      </c>
      <c r="Q94" s="996">
        <v>0.62411761283874512</v>
      </c>
      <c r="R94" s="996">
        <v>0.64835870265960693</v>
      </c>
      <c r="S94" s="996">
        <v>0.65861469507217407</v>
      </c>
      <c r="T94" s="996">
        <v>0.67269068956375122</v>
      </c>
      <c r="U94" s="996">
        <v>0.69315087795257568</v>
      </c>
      <c r="V94" s="996">
        <v>0.14373262226581573</v>
      </c>
      <c r="W94" s="996">
        <v>0.436393141746521</v>
      </c>
      <c r="X94" s="997">
        <v>0.54290568828582764</v>
      </c>
      <c r="Y94" s="707"/>
      <c r="Z94" s="707"/>
      <c r="AA94" s="2">
        <f>B94*'TB1'!B94+'TB1'!E94*TB2d!E94</f>
        <v>0.25208572106854443</v>
      </c>
      <c r="AB94" s="595">
        <v>0.25208568623348487</v>
      </c>
      <c r="AC94" s="595"/>
      <c r="AD94" s="2">
        <v>1.0119249882478698E-9</v>
      </c>
      <c r="AE94" s="2">
        <f t="shared" si="23"/>
        <v>3.4835059559146231E-8</v>
      </c>
      <c r="AF94" s="987"/>
    </row>
    <row r="95" spans="1:32" x14ac:dyDescent="0.2">
      <c r="A95" s="16">
        <v>1998</v>
      </c>
      <c r="B95" s="301">
        <f>('TB2'!C95+'TB2'!D95+'TB2'!E95+'TB2'!F95+'TB2'!G95*W95-(compopeincdet!$E36-compopeincdet!$AI36)/2)/'TB2'!B95</f>
        <v>0.12949159828732423</v>
      </c>
      <c r="C95" s="483">
        <f>('TB2'!K95+'TB2'!L95+'TB2'!M95+'TB2'!N95+'TB2'!O95*V95-(compopeincdet!$E36-compopeincdet!$T36)/2)/'TB2'!J95</f>
        <v>8.539967603882587E-3</v>
      </c>
      <c r="D95" s="700">
        <f>('TB2'!S95+'TB2'!T95+'TB2'!U95+'TB2'!V95+'TB2'!W95*X95-(compopeincdet!$T36-compopeincdet!$AI36)/2)/'TB2'!R95</f>
        <v>0.17226825057282705</v>
      </c>
      <c r="E95" s="295">
        <f>(TB2b!C95+TB2b!D95+TB2b!E95+TB2b!F95+TB2b!G95*P95-compopeincdet!$AI36/2)/TB2b!B95</f>
        <v>0.39924988105844011</v>
      </c>
      <c r="F95" s="14">
        <f>(TB2b!K95+TB2b!L95+TB2b!M95+TB2b!N95+TB2b!O95*Q95-compopeincdet!$AX36/2)/TB2b!J95</f>
        <v>0.43561349365283686</v>
      </c>
      <c r="G95" s="295">
        <f>(TB2b!S95+TB2b!T95+TB2b!U95+TB2b!V95+TB2b!W95*R95-compopeincdet!$BM36/2)/TB2b!R95</f>
        <v>0.49652237494879792</v>
      </c>
      <c r="H95" s="1037">
        <f>(compopeincdet!BK36+compopeincdet!BL36+compopeincdet!BM36/2+compopeincdet!BN36+compopeincdet!BO36+compopeincdet!BP36+compopeincdet!BQ36-compopeincdet!CO36-compopeincdet!CP36-compopeincdet!CQ36/2-compopeincdet!CR36-compopeincdet!CS36-compopeincdet!CT36-compopeincdet!CU36)/(compopeincdet!BJ36-compopeincdet!CN36)</f>
        <v>0.43956706527354134</v>
      </c>
      <c r="I95" s="14">
        <f>(TB2c!C95+TB2c!D95+TB2c!E95+TB2c!F95+TB2c!G95*S95-compopeincdet!$CB36/2)/TB2c!B95</f>
        <v>0.5212392810627674</v>
      </c>
      <c r="J95" s="14">
        <f>(TB2c!K95+TB2c!L95+TB2c!M95+TB2c!N95+TB2c!O95*T95-compopeincdet!$CQ36/2)/TB2c!J95</f>
        <v>0.57500773609002964</v>
      </c>
      <c r="K95" s="641">
        <f>(TB2c!S95+TB2c!T95+TB2c!U95+TB2c!V95+TB2c!W95*U95-compopeincdet!$DF36/2)/TB2c!R95</f>
        <v>0.64837419092959103</v>
      </c>
      <c r="L95" s="13"/>
      <c r="M95" s="984"/>
      <c r="N95" s="995">
        <v>0.49341563445780168</v>
      </c>
      <c r="O95" s="996">
        <v>0.55829989910125732</v>
      </c>
      <c r="P95" s="996">
        <v>0.5950392484664917</v>
      </c>
      <c r="Q95" s="996">
        <v>0.60428422689437866</v>
      </c>
      <c r="R95" s="996">
        <v>0.63340252637863159</v>
      </c>
      <c r="S95" s="996">
        <v>0.64458447694778442</v>
      </c>
      <c r="T95" s="996">
        <v>0.67655402421951294</v>
      </c>
      <c r="U95" s="996">
        <v>0.71168249845504761</v>
      </c>
      <c r="V95" s="996">
        <v>0.15112973749637604</v>
      </c>
      <c r="W95" s="996">
        <v>0.42340806126594543</v>
      </c>
      <c r="X95" s="997">
        <v>0.52367067337036133</v>
      </c>
      <c r="Y95" s="707"/>
      <c r="Z95" s="707"/>
      <c r="AA95" s="2">
        <f>B95*'TB1'!B95+'TB1'!E95*TB2d!E95</f>
        <v>0.24223959812097146</v>
      </c>
      <c r="AB95" s="595">
        <v>0.24223947848695795</v>
      </c>
      <c r="AC95" s="595"/>
      <c r="AD95" s="2">
        <v>1.0554527141160008E-8</v>
      </c>
      <c r="AE95" s="2">
        <f t="shared" si="23"/>
        <v>1.1963401350123526E-7</v>
      </c>
      <c r="AF95" s="987"/>
    </row>
    <row r="96" spans="1:32" x14ac:dyDescent="0.2">
      <c r="A96" s="20">
        <v>1999</v>
      </c>
      <c r="B96" s="302">
        <f>('TB2'!C96+'TB2'!D96+'TB2'!E96+'TB2'!F96+'TB2'!G96*W96-(compopeincdet!$E37-compopeincdet!$AI37)/2)/'TB2'!B96</f>
        <v>0.13095673501700103</v>
      </c>
      <c r="C96" s="487">
        <f>('TB2'!K96+'TB2'!L96+'TB2'!M96+'TB2'!N96+'TB2'!O96*V96-(compopeincdet!$E37-compopeincdet!$T37)/2)/'TB2'!J96</f>
        <v>1.806017288799884E-2</v>
      </c>
      <c r="D96" s="701">
        <f>('TB2'!S96+'TB2'!T96+'TB2'!U96+'TB2'!V96+'TB2'!W96*X96-(compopeincdet!$T37-compopeincdet!$AI37)/2)/'TB2'!R96</f>
        <v>0.17096271544798625</v>
      </c>
      <c r="E96" s="296">
        <f>(TB2b!C96+TB2b!D96+TB2b!E96+TB2b!F96+TB2b!G96*P96-compopeincdet!$AI37/2)/TB2b!B96</f>
        <v>0.38373966061864939</v>
      </c>
      <c r="F96" s="19">
        <f>(TB2b!K96+TB2b!L96+TB2b!M96+TB2b!N96+TB2b!O96*Q96-compopeincdet!$AX37/2)/TB2b!J96</f>
        <v>0.41774796547083487</v>
      </c>
      <c r="G96" s="296">
        <f>(TB2b!S96+TB2b!T96+TB2b!U96+TB2b!V96+TB2b!W96*R96-compopeincdet!$BM37/2)/TB2b!R96</f>
        <v>0.47381656155135682</v>
      </c>
      <c r="H96" s="1361">
        <f>(compopeincdet!BK37+compopeincdet!BL37+compopeincdet!BM37/2+compopeincdet!BN37+compopeincdet!BO37+compopeincdet!BP37+compopeincdet!BQ37-compopeincdet!CO37-compopeincdet!CP37-compopeincdet!CQ37/2-compopeincdet!CR37-compopeincdet!CS37-compopeincdet!CT37-compopeincdet!CU37)/(compopeincdet!BJ37-compopeincdet!CN37)</f>
        <v>0.424071304337792</v>
      </c>
      <c r="I96" s="19">
        <f>(TB2c!C96+TB2c!D96+TB2c!E96+TB2c!F96+TB2c!G96*S96-compopeincdet!$CB37/2)/TB2c!B96</f>
        <v>0.49618621101787053</v>
      </c>
      <c r="J96" s="19">
        <f>(TB2c!K96+TB2c!L96+TB2c!M96+TB2c!N96+TB2c!O96*T96-compopeincdet!$CQ37/2)/TB2c!J96</f>
        <v>0.53987172968586838</v>
      </c>
      <c r="K96" s="642">
        <f>(TB2c!S96+TB2c!T96+TB2c!U96+TB2c!V96+TB2c!W96*U96-compopeincdet!$DF37/2)/TB2c!R96</f>
        <v>0.60423563614770992</v>
      </c>
      <c r="L96" s="13"/>
      <c r="M96" s="984"/>
      <c r="N96" s="995">
        <v>0.48515458187415716</v>
      </c>
      <c r="O96" s="996">
        <v>0.54943859577178955</v>
      </c>
      <c r="P96" s="996">
        <v>0.58509832620620728</v>
      </c>
      <c r="Q96" s="996">
        <v>0.5949481725692749</v>
      </c>
      <c r="R96" s="996">
        <v>0.62482321262359619</v>
      </c>
      <c r="S96" s="996">
        <v>0.63463771343231201</v>
      </c>
      <c r="T96" s="996">
        <v>0.67426276206970215</v>
      </c>
      <c r="U96" s="996">
        <v>0.70952612161636353</v>
      </c>
      <c r="V96" s="996">
        <v>0.15497408807277679</v>
      </c>
      <c r="W96" s="996">
        <v>0.41744732856750488</v>
      </c>
      <c r="X96" s="997">
        <v>0.51619243621826172</v>
      </c>
      <c r="Y96" s="707"/>
      <c r="Z96" s="707"/>
      <c r="AA96" s="2">
        <f>B96*'TB1'!B96+'TB1'!E96*TB2d!E96</f>
        <v>0.2373713339541012</v>
      </c>
      <c r="AB96" s="595">
        <v>0.23737124509825025</v>
      </c>
      <c r="AC96" s="595"/>
      <c r="AD96" s="2">
        <v>1.2725139830749299E-8</v>
      </c>
      <c r="AE96" s="2">
        <f t="shared" si="23"/>
        <v>8.8855850954860927E-8</v>
      </c>
      <c r="AF96" s="987"/>
    </row>
    <row r="97" spans="1:32" x14ac:dyDescent="0.2">
      <c r="A97" s="24">
        <v>2000</v>
      </c>
      <c r="B97" s="303">
        <f>('TB2'!C97+'TB2'!D97+'TB2'!E97+'TB2'!F97+'TB2'!G97*W97-(compopeincdet!$E38-compopeincdet!$AI38)/2)/'TB2'!B97</f>
        <v>0.12560981596778634</v>
      </c>
      <c r="C97" s="489">
        <f>('TB2'!K97+'TB2'!L97+'TB2'!M97+'TB2'!N97+'TB2'!O97*V97-(compopeincdet!$E38-compopeincdet!$T38)/2)/'TB2'!J97</f>
        <v>1.5517178214389858E-2</v>
      </c>
      <c r="D97" s="702">
        <f>('TB2'!S97+'TB2'!T97+'TB2'!U97+'TB2'!V97+'TB2'!W97*X97-(compopeincdet!$T38-compopeincdet!$AI38)/2)/'TB2'!R97</f>
        <v>0.16474826165072268</v>
      </c>
      <c r="E97" s="297">
        <f>(TB2b!C97+TB2b!D97+TB2b!E97+TB2b!F97+TB2b!G97*P97-compopeincdet!$AI38/2)/TB2b!B97</f>
        <v>0.36942060434143764</v>
      </c>
      <c r="F97" s="23">
        <f>(TB2b!K97+TB2b!L97+TB2b!M97+TB2b!N97+TB2b!O97*Q97-compopeincdet!$AX38/2)/TB2b!J97</f>
        <v>0.40160701998727294</v>
      </c>
      <c r="G97" s="297">
        <f>(TB2b!S97+TB2b!T97+TB2b!U97+TB2b!V97+TB2b!W97*R97-compopeincdet!$BM38/2)/TB2b!R97</f>
        <v>0.45311233037120735</v>
      </c>
      <c r="H97" s="1362">
        <f>(compopeincdet!BK38+compopeincdet!BL38+compopeincdet!BM38/2+compopeincdet!BN38+compopeincdet!BO38+compopeincdet!BP38+compopeincdet!BQ38-compopeincdet!CO38-compopeincdet!CP38-compopeincdet!CQ38/2-compopeincdet!CR38-compopeincdet!CS38-compopeincdet!CT38-compopeincdet!CU38)/(compopeincdet!BJ38-compopeincdet!CN38)</f>
        <v>0.40661560992874696</v>
      </c>
      <c r="I97" s="23">
        <f>(TB2c!C97+TB2c!D97+TB2c!E97+TB2c!F97+TB2c!G97*S97-compopeincdet!$CB38/2)/TB2c!B97</f>
        <v>0.47244598721219422</v>
      </c>
      <c r="J97" s="23">
        <f>(TB2c!K97+TB2c!L97+TB2c!M97+TB2c!N97+TB2c!O97*T97-compopeincdet!$CQ38/2)/TB2c!J97</f>
        <v>0.51110766434353927</v>
      </c>
      <c r="K97" s="643">
        <f>(TB2c!S97+TB2c!T97+TB2c!U97+TB2c!V97+TB2c!W97*U97-compopeincdet!$DF38/2)/TB2c!R97</f>
        <v>0.57317815779449399</v>
      </c>
      <c r="L97" s="13"/>
      <c r="M97" s="984"/>
      <c r="N97" s="995">
        <v>0.48023127709133195</v>
      </c>
      <c r="O97" s="996">
        <v>0.54123002290725708</v>
      </c>
      <c r="P97" s="996">
        <v>0.57959342002868652</v>
      </c>
      <c r="Q97" s="996">
        <v>0.58932256698608398</v>
      </c>
      <c r="R97" s="996">
        <v>0.62304103374481201</v>
      </c>
      <c r="S97" s="996">
        <v>0.63930761814117432</v>
      </c>
      <c r="T97" s="996">
        <v>0.68769407272338867</v>
      </c>
      <c r="U97" s="996">
        <v>0.71344834566116333</v>
      </c>
      <c r="V97" s="996">
        <v>0.16107060015201569</v>
      </c>
      <c r="W97" s="996">
        <v>0.41322052478790283</v>
      </c>
      <c r="X97" s="997">
        <v>0.50585263967514038</v>
      </c>
      <c r="Y97" s="707"/>
      <c r="Z97" s="707"/>
      <c r="AA97" s="2">
        <f>B97*'TB1'!B97+'TB1'!E97*TB2d!E97</f>
        <v>0.22960491741343877</v>
      </c>
      <c r="AB97" s="595">
        <v>0.22960484087694596</v>
      </c>
      <c r="AC97" s="595"/>
      <c r="AD97" s="2">
        <v>-8.0038828897954772E-9</v>
      </c>
      <c r="AE97" s="2">
        <f t="shared" si="23"/>
        <v>7.6536492810141965E-8</v>
      </c>
      <c r="AF97" s="987"/>
    </row>
    <row r="98" spans="1:32" x14ac:dyDescent="0.2">
      <c r="A98" s="16">
        <v>2001</v>
      </c>
      <c r="B98" s="301">
        <f>('TB2'!C98+'TB2'!D98+'TB2'!E98+'TB2'!F98+'TB2'!G98*W98-(compopeincdet!$E39-compopeincdet!$AI39)/2)/'TB2'!B98</f>
        <v>0.12296013777553515</v>
      </c>
      <c r="C98" s="483">
        <f>('TB2'!K98+'TB2'!L98+'TB2'!M98+'TB2'!N98+'TB2'!O98*V98-(compopeincdet!$E39-compopeincdet!$T39)/2)/'TB2'!J98</f>
        <v>1.7367070767760541E-2</v>
      </c>
      <c r="D98" s="700">
        <f>('TB2'!S98+'TB2'!T98+'TB2'!U98+'TB2'!V98+'TB2'!W98*X98-(compopeincdet!$T39-compopeincdet!$AI39)/2)/'TB2'!R98</f>
        <v>0.16058441170573556</v>
      </c>
      <c r="E98" s="295">
        <f>(TB2b!C98+TB2b!D98+TB2b!E98+TB2b!F98+TB2b!G98*P98-compopeincdet!$AI39/2)/TB2b!B98</f>
        <v>0.36941001711572302</v>
      </c>
      <c r="F98" s="14">
        <f>(TB2b!K98+TB2b!L98+TB2b!M98+TB2b!N98+TB2b!O98*Q98-compopeincdet!$AX39/2)/TB2b!J98</f>
        <v>0.40715332042715785</v>
      </c>
      <c r="G98" s="295">
        <f>(TB2b!S98+TB2b!T98+TB2b!U98+TB2b!V98+TB2b!W98*R98-compopeincdet!$BM39/2)/TB2b!R98</f>
        <v>0.47430415860217545</v>
      </c>
      <c r="H98" s="1037">
        <f>(compopeincdet!BK39+compopeincdet!BL39+compopeincdet!BM39/2+compopeincdet!BN39+compopeincdet!BO39+compopeincdet!BP39+compopeincdet!BQ39-compopeincdet!CO39-compopeincdet!CP39-compopeincdet!CQ39/2-compopeincdet!CR39-compopeincdet!CS39-compopeincdet!CT39-compopeincdet!CU39)/(compopeincdet!BJ39-compopeincdet!CN39)</f>
        <v>0.40804507477012708</v>
      </c>
      <c r="I98" s="14">
        <f>(TB2c!C98+TB2c!D98+TB2c!E98+TB2c!F98+TB2c!G98*S98-compopeincdet!$CB39/2)/TB2c!B98</f>
        <v>0.50152246534958389</v>
      </c>
      <c r="J98" s="14">
        <f>(TB2c!K98+TB2c!L98+TB2c!M98+TB2c!N98+TB2c!O98*T98-compopeincdet!$CQ39/2)/TB2c!J98</f>
        <v>0.56168298177680698</v>
      </c>
      <c r="K98" s="641">
        <f>(TB2c!S98+TB2c!T98+TB2c!U98+TB2c!V98+TB2c!W98*U98-compopeincdet!$DF39/2)/TB2c!R98</f>
        <v>0.64387524372760319</v>
      </c>
      <c r="L98" s="13"/>
      <c r="M98" s="984"/>
      <c r="N98" s="995">
        <v>0.46524383322673718</v>
      </c>
      <c r="O98" s="996">
        <v>0.52744215726852417</v>
      </c>
      <c r="P98" s="996">
        <v>0.56839501857757568</v>
      </c>
      <c r="Q98" s="996">
        <v>0.57832461595535278</v>
      </c>
      <c r="R98" s="996">
        <v>0.61028051376342773</v>
      </c>
      <c r="S98" s="996">
        <v>0.62466704845428467</v>
      </c>
      <c r="T98" s="996">
        <v>0.66205418109893799</v>
      </c>
      <c r="U98" s="996">
        <v>0.7044944167137146</v>
      </c>
      <c r="V98" s="996">
        <v>0.15782378613948822</v>
      </c>
      <c r="W98" s="996">
        <v>0.40046024322509766</v>
      </c>
      <c r="X98" s="997">
        <v>0.49201664328575134</v>
      </c>
      <c r="Y98" s="707"/>
      <c r="Z98" s="707"/>
      <c r="AA98" s="2">
        <f>B98*'TB1'!B98+'TB1'!E98*TB2d!E98</f>
        <v>0.22599980391762203</v>
      </c>
      <c r="AB98" s="595">
        <v>0.22599963185529565</v>
      </c>
      <c r="AC98" s="595"/>
      <c r="AD98" s="2">
        <v>-1.2951317629461556E-8</v>
      </c>
      <c r="AE98" s="2">
        <f t="shared" si="23"/>
        <v>1.7206232638677932E-7</v>
      </c>
      <c r="AF98" s="987"/>
    </row>
    <row r="99" spans="1:32" x14ac:dyDescent="0.2">
      <c r="A99" s="16">
        <v>2002</v>
      </c>
      <c r="B99" s="301">
        <f>('TB2'!C99+'TB2'!D99+'TB2'!E99+'TB2'!F99+'TB2'!G99*W99-(compopeincdet!$E40-compopeincdet!$AI40)/2)/'TB2'!B99</f>
        <v>0.12892451894438664</v>
      </c>
      <c r="C99" s="483">
        <f>('TB2'!K99+'TB2'!L99+'TB2'!M99+'TB2'!N99+'TB2'!O99*V99-(compopeincdet!$E40-compopeincdet!$T40)/2)/'TB2'!J99</f>
        <v>2.8170852516620732E-2</v>
      </c>
      <c r="D99" s="700">
        <f>('TB2'!S99+'TB2'!T99+'TB2'!U99+'TB2'!V99+'TB2'!W99*X99-(compopeincdet!$T40-compopeincdet!$AI40)/2)/'TB2'!R99</f>
        <v>0.16467636509591813</v>
      </c>
      <c r="E99" s="295">
        <f>(TB2b!C99+TB2b!D99+TB2b!E99+TB2b!F99+TB2b!G99*P99-compopeincdet!$AI40/2)/TB2b!B99</f>
        <v>0.38060813083547329</v>
      </c>
      <c r="F99" s="14">
        <f>(TB2b!K99+TB2b!L99+TB2b!M99+TB2b!N99+TB2b!O99*Q99-compopeincdet!$AX40/2)/TB2b!J99</f>
        <v>0.42310791934934172</v>
      </c>
      <c r="G99" s="295">
        <f>(TB2b!S99+TB2b!T99+TB2b!U99+TB2b!V99+TB2b!W99*R99-compopeincdet!$BM40/2)/TB2b!R99</f>
        <v>0.49576097551228093</v>
      </c>
      <c r="H99" s="1037">
        <f>(compopeincdet!BK40+compopeincdet!BL40+compopeincdet!BM40/2+compopeincdet!BN40+compopeincdet!BO40+compopeincdet!BP40+compopeincdet!BQ40-compopeincdet!CO40-compopeincdet!CP40-compopeincdet!CQ40/2-compopeincdet!CR40-compopeincdet!CS40-compopeincdet!CT40-compopeincdet!CU40)/(compopeincdet!BJ40-compopeincdet!CN40)</f>
        <v>0.41870748874999453</v>
      </c>
      <c r="I99" s="14">
        <f>(TB2c!C99+TB2c!D99+TB2c!E99+TB2c!F99+TB2c!G99*S99-compopeincdet!$CB40/2)/TB2c!B99</f>
        <v>0.52697618406747504</v>
      </c>
      <c r="J99" s="14">
        <f>(TB2c!K99+TB2c!L99+TB2c!M99+TB2c!N99+TB2c!O99*T99-compopeincdet!$CQ40/2)/TB2c!J99</f>
        <v>0.60025269524724989</v>
      </c>
      <c r="K99" s="641">
        <f>(TB2c!S99+TB2c!T99+TB2c!U99+TB2c!V99+TB2c!W99*U99-compopeincdet!$DF40/2)/TB2c!R99</f>
        <v>0.70471177625747472</v>
      </c>
      <c r="L99" s="13"/>
      <c r="M99" s="984"/>
      <c r="N99" s="995">
        <v>0.46387814438063396</v>
      </c>
      <c r="O99" s="996">
        <v>0.52839154005050659</v>
      </c>
      <c r="P99" s="996">
        <v>0.57064121961593628</v>
      </c>
      <c r="Q99" s="996">
        <v>0.57866144180297852</v>
      </c>
      <c r="R99" s="996">
        <v>0.61262869834899902</v>
      </c>
      <c r="S99" s="996">
        <v>0.62909954786300659</v>
      </c>
      <c r="T99" s="996">
        <v>0.66456407308578491</v>
      </c>
      <c r="U99" s="996">
        <v>0.71698677539825439</v>
      </c>
      <c r="V99" s="996">
        <v>0.15567632019519806</v>
      </c>
      <c r="W99" s="996">
        <v>0.39787411689758301</v>
      </c>
      <c r="X99" s="997">
        <v>0.49210876226425171</v>
      </c>
      <c r="Y99" s="707"/>
      <c r="Z99" s="707"/>
      <c r="AA99" s="2">
        <f>B99*'TB1'!B99+'TB1'!E99*TB2d!E99</f>
        <v>0.23308844207131613</v>
      </c>
      <c r="AB99" s="595">
        <v>0.23308841788472937</v>
      </c>
      <c r="AC99" s="595"/>
      <c r="AD99" s="2">
        <v>-1.0374004710822504E-8</v>
      </c>
      <c r="AE99" s="2">
        <f t="shared" si="23"/>
        <v>2.4186586761176798E-8</v>
      </c>
      <c r="AF99" s="987"/>
    </row>
    <row r="100" spans="1:32" x14ac:dyDescent="0.2">
      <c r="A100" s="16">
        <v>2003</v>
      </c>
      <c r="B100" s="301">
        <f>('TB2'!C100+'TB2'!D100+'TB2'!E100+'TB2'!F100+'TB2'!G100*W100-(compopeincdet!$E41-compopeincdet!$AI41)/2)/'TB2'!B100</f>
        <v>0.13449020240017534</v>
      </c>
      <c r="C100" s="483">
        <f>('TB2'!K100+'TB2'!L100+'TB2'!M100+'TB2'!N100+'TB2'!O100*V100-(compopeincdet!$E41-compopeincdet!$T41)/2)/'TB2'!J100</f>
        <v>3.3560817462066704E-2</v>
      </c>
      <c r="D100" s="700">
        <f>('TB2'!S100+'TB2'!T100+'TB2'!U100+'TB2'!V100+'TB2'!W100*X100-(compopeincdet!$T41-compopeincdet!$AI41)/2)/'TB2'!R100</f>
        <v>0.16951325572293996</v>
      </c>
      <c r="E100" s="295">
        <f>(TB2b!C100+TB2b!D100+TB2b!E100+TB2b!F100+TB2b!G100*P100-compopeincdet!$AI41/2)/TB2b!B100</f>
        <v>0.3858158413972308</v>
      </c>
      <c r="F100" s="14">
        <f>(TB2b!K100+TB2b!L100+TB2b!M100+TB2b!N100+TB2b!O100*Q100-compopeincdet!$AX41/2)/TB2b!J100</f>
        <v>0.42764602907134885</v>
      </c>
      <c r="G100" s="295">
        <f>(TB2b!S100+TB2b!T100+TB2b!U100+TB2b!V100+TB2b!W100*R100-compopeincdet!$BM41/2)/TB2b!R100</f>
        <v>0.50708882141409006</v>
      </c>
      <c r="H100" s="1037">
        <f>(compopeincdet!BK41+compopeincdet!BL41+compopeincdet!BM41/2+compopeincdet!BN41+compopeincdet!BO41+compopeincdet!BP41+compopeincdet!BQ41-compopeincdet!CO41-compopeincdet!CP41-compopeincdet!CQ41/2-compopeincdet!CR41-compopeincdet!CS41-compopeincdet!CT41-compopeincdet!CU41)/(compopeincdet!BJ41-compopeincdet!CN41)</f>
        <v>0.42512432738366934</v>
      </c>
      <c r="I100" s="14">
        <f>(TB2c!C100+TB2c!D100+TB2c!E100+TB2c!F100+TB2c!G100*S100-compopeincdet!$CB41/2)/TB2c!B100</f>
        <v>0.53882770884475528</v>
      </c>
      <c r="J100" s="14">
        <f>(TB2c!K100+TB2c!L100+TB2c!M100+TB2c!N100+TB2c!O100*T100-compopeincdet!$CQ41/2)/TB2c!J100</f>
        <v>0.61479933707253953</v>
      </c>
      <c r="K100" s="641">
        <f>(TB2c!S100+TB2c!T100+TB2c!U100+TB2c!V100+TB2c!W100*U100-compopeincdet!$DF41/2)/TB2c!R100</f>
        <v>0.72157925472919415</v>
      </c>
      <c r="L100" s="13"/>
      <c r="M100" s="984"/>
      <c r="N100" s="995">
        <v>0.4654157976906258</v>
      </c>
      <c r="O100" s="996">
        <v>0.52988296747207642</v>
      </c>
      <c r="P100" s="996">
        <v>0.57361119985580444</v>
      </c>
      <c r="Q100" s="996">
        <v>0.58333790302276611</v>
      </c>
      <c r="R100" s="996">
        <v>0.61394643783569336</v>
      </c>
      <c r="S100" s="996">
        <v>0.62953776121139526</v>
      </c>
      <c r="T100" s="996">
        <v>0.66418653726577759</v>
      </c>
      <c r="U100" s="996">
        <v>0.69942420721054077</v>
      </c>
      <c r="V100" s="996">
        <v>0.15144447982311249</v>
      </c>
      <c r="W100" s="996">
        <v>0.40091297030448914</v>
      </c>
      <c r="X100" s="997">
        <v>0.49407780170440674</v>
      </c>
      <c r="Y100" s="707"/>
      <c r="Z100" s="707"/>
      <c r="AA100" s="2">
        <f>B100*'TB1'!B100+'TB1'!E100*TB2d!E100</f>
        <v>0.23872552126761995</v>
      </c>
      <c r="AB100" s="595">
        <v>0.23872549406091323</v>
      </c>
      <c r="AC100" s="595"/>
      <c r="AD100" s="2">
        <v>-7.8876060127797132E-9</v>
      </c>
      <c r="AE100" s="2">
        <f t="shared" si="23"/>
        <v>2.7206706720850349E-8</v>
      </c>
      <c r="AF100" s="987"/>
    </row>
    <row r="101" spans="1:32" x14ac:dyDescent="0.2">
      <c r="A101" s="16">
        <v>2004</v>
      </c>
      <c r="B101" s="301">
        <f>('TB2'!C101+'TB2'!D101+'TB2'!E101+'TB2'!F101+'TB2'!G101*W101-(compopeincdet!$E42-compopeincdet!$AI42)/2)/'TB2'!B101</f>
        <v>0.13656456044076482</v>
      </c>
      <c r="C101" s="483">
        <f>('TB2'!K101+'TB2'!L101+'TB2'!M101+'TB2'!N101+'TB2'!O101*V101-(compopeincdet!$E42-compopeincdet!$T42)/2)/'TB2'!J101</f>
        <v>3.2899367783919317E-2</v>
      </c>
      <c r="D101" s="700">
        <f>('TB2'!S101+'TB2'!T101+'TB2'!U101+'TB2'!V101+'TB2'!W101*X101-(compopeincdet!$T42-compopeincdet!$AI42)/2)/'TB2'!R101</f>
        <v>0.17224431119392236</v>
      </c>
      <c r="E101" s="295">
        <f>(TB2b!C101+TB2b!D101+TB2b!E101+TB2b!F101+TB2b!G101*P101-compopeincdet!$AI42/2)/TB2b!B101</f>
        <v>0.39265534706580596</v>
      </c>
      <c r="F101" s="14">
        <f>(TB2b!K101+TB2b!L101+TB2b!M101+TB2b!N101+TB2b!O101*Q101-compopeincdet!$AX42/2)/TB2b!J101</f>
        <v>0.43300436712750873</v>
      </c>
      <c r="G101" s="295">
        <f>(TB2b!S101+TB2b!T101+TB2b!U101+TB2b!V101+TB2b!W101*R101-compopeincdet!$BM42/2)/TB2b!R101</f>
        <v>0.50139987538592234</v>
      </c>
      <c r="H101" s="1037">
        <f>(compopeincdet!BK42+compopeincdet!BL42+compopeincdet!BM42/2+compopeincdet!BN42+compopeincdet!BO42+compopeincdet!BP42+compopeincdet!BQ42-compopeincdet!CO42-compopeincdet!CP42-compopeincdet!CQ42/2-compopeincdet!CR42-compopeincdet!CS42-compopeincdet!CT42-compopeincdet!CU42)/(compopeincdet!BJ42-compopeincdet!CN42)</f>
        <v>0.42638101538874013</v>
      </c>
      <c r="I101" s="14">
        <f>(TB2c!C101+TB2c!D101+TB2c!E101+TB2c!F101+TB2c!G101*S101-compopeincdet!$CB42/2)/TB2c!B101</f>
        <v>0.53263139058477604</v>
      </c>
      <c r="J101" s="14">
        <f>(TB2c!K101+TB2c!L101+TB2c!M101+TB2c!N101+TB2c!O101*T101-compopeincdet!$CQ42/2)/TB2c!J101</f>
        <v>0.59740644407713506</v>
      </c>
      <c r="K101" s="641">
        <f>(TB2c!S101+TB2c!T101+TB2c!U101+TB2c!V101+TB2c!W101*U101-compopeincdet!$DF42/2)/TB2c!R101</f>
        <v>0.68642811151074345</v>
      </c>
      <c r="L101" s="13"/>
      <c r="M101" s="984"/>
      <c r="N101" s="995">
        <v>0.47888260695708562</v>
      </c>
      <c r="O101" s="996">
        <v>0.54086577892303467</v>
      </c>
      <c r="P101" s="996">
        <v>0.5824163556098938</v>
      </c>
      <c r="Q101" s="996">
        <v>0.59177637100219727</v>
      </c>
      <c r="R101" s="996">
        <v>0.62538200616836548</v>
      </c>
      <c r="S101" s="996">
        <v>0.63817286491394043</v>
      </c>
      <c r="T101" s="996">
        <v>0.6776459813117981</v>
      </c>
      <c r="U101" s="996">
        <v>0.70762866735458374</v>
      </c>
      <c r="V101" s="996">
        <v>0.16122181713581085</v>
      </c>
      <c r="W101" s="996">
        <v>0.41411817073822021</v>
      </c>
      <c r="X101" s="997">
        <v>0.50548416376113892</v>
      </c>
      <c r="Y101" s="707"/>
      <c r="Z101" s="707"/>
      <c r="AA101" s="2">
        <f>B101*'TB1'!B101+'TB1'!E101*TB2d!E101</f>
        <v>0.24470796269983131</v>
      </c>
      <c r="AB101" s="595">
        <v>0.24470800807039275</v>
      </c>
      <c r="AC101" s="595"/>
      <c r="AD101" s="2">
        <v>-3.8407964586539833E-9</v>
      </c>
      <c r="AE101" s="2">
        <f t="shared" si="23"/>
        <v>-4.5370561446711477E-8</v>
      </c>
      <c r="AF101" s="987"/>
    </row>
    <row r="102" spans="1:32" x14ac:dyDescent="0.2">
      <c r="A102" s="16">
        <v>2005</v>
      </c>
      <c r="B102" s="301">
        <f>('TB2'!C102+'TB2'!D102+'TB2'!E102+'TB2'!F102+'TB2'!G102*W102-(compopeincdet!$E43-compopeincdet!$AI43)/2)/'TB2'!B102</f>
        <v>0.1377522821413065</v>
      </c>
      <c r="C102" s="483">
        <f>('TB2'!K102+'TB2'!L102+'TB2'!M102+'TB2'!N102+'TB2'!O102*V102-(compopeincdet!$E43-compopeincdet!$T43)/2)/'TB2'!J102</f>
        <v>2.0711124100137829E-2</v>
      </c>
      <c r="D102" s="700">
        <f>('TB2'!S102+'TB2'!T102+'TB2'!U102+'TB2'!V102+'TB2'!W102*X102-(compopeincdet!$T43-compopeincdet!$AI43)/2)/'TB2'!R102</f>
        <v>0.17746671754014959</v>
      </c>
      <c r="E102" s="295">
        <f>(TB2b!C102+TB2b!D102+TB2b!E102+TB2b!F102+TB2b!G102*P102-compopeincdet!$AI43/2)/TB2b!B102</f>
        <v>0.41032230644426054</v>
      </c>
      <c r="F102" s="14">
        <f>(TB2b!K102+TB2b!L102+TB2b!M102+TB2b!N102+TB2b!O102*Q102-compopeincdet!$AX43/2)/TB2b!J102</f>
        <v>0.44874610643779628</v>
      </c>
      <c r="G102" s="295">
        <f>(TB2b!S102+TB2b!T102+TB2b!U102+TB2b!V102+TB2b!W102*R102-compopeincdet!$BM43/2)/TB2b!R102</f>
        <v>0.51698641190085515</v>
      </c>
      <c r="H102" s="1037">
        <f>(compopeincdet!BK43+compopeincdet!BL43+compopeincdet!BM43/2+compopeincdet!BN43+compopeincdet!BO43+compopeincdet!BP43+compopeincdet!BQ43-compopeincdet!CO43-compopeincdet!CP43-compopeincdet!CQ43/2-compopeincdet!CR43-compopeincdet!CS43-compopeincdet!CT43-compopeincdet!CU43)/(compopeincdet!BJ43-compopeincdet!CN43)</f>
        <v>0.44686019574368585</v>
      </c>
      <c r="I102" s="14">
        <f>(TB2c!C102+TB2c!D102+TB2c!E102+TB2c!F102+TB2c!G102*S102-compopeincdet!$CB43/2)/TB2c!B102</f>
        <v>0.54553766291611172</v>
      </c>
      <c r="J102" s="14">
        <f>(TB2c!K102+TB2c!L102+TB2c!M102+TB2c!N102+TB2c!O102*T102-compopeincdet!$CQ43/2)/TB2c!J102</f>
        <v>0.60342587145544269</v>
      </c>
      <c r="K102" s="641">
        <f>(TB2c!S102+TB2c!T102+TB2c!U102+TB2c!V102+TB2c!W102*U102-compopeincdet!$DF43/2)/TB2c!R102</f>
        <v>0.68940573686670625</v>
      </c>
      <c r="L102" s="13"/>
      <c r="M102" s="984"/>
      <c r="N102" s="995">
        <v>0.49658691903404856</v>
      </c>
      <c r="O102" s="996">
        <v>0.55578351020812988</v>
      </c>
      <c r="P102" s="996">
        <v>0.59583377838134766</v>
      </c>
      <c r="Q102" s="996">
        <v>0.60627317428588867</v>
      </c>
      <c r="R102" s="996">
        <v>0.64180856943130493</v>
      </c>
      <c r="S102" s="996">
        <v>0.65467178821563721</v>
      </c>
      <c r="T102" s="996">
        <v>0.68829250335693359</v>
      </c>
      <c r="U102" s="996">
        <v>0.722675621509552</v>
      </c>
      <c r="V102" s="996">
        <v>0.16055290400981903</v>
      </c>
      <c r="W102" s="996">
        <v>0.42937326431274414</v>
      </c>
      <c r="X102" s="997">
        <v>0.51956027746200562</v>
      </c>
      <c r="Y102" s="707"/>
      <c r="Z102" s="707"/>
      <c r="AA102" s="2">
        <f>B102*'TB1'!B102+'TB1'!E102*TB2d!E102</f>
        <v>0.2556785739894446</v>
      </c>
      <c r="AB102" s="595">
        <v>0.25567859964499223</v>
      </c>
      <c r="AC102" s="595"/>
      <c r="AD102" s="2">
        <v>2.0317697524419032E-10</v>
      </c>
      <c r="AE102" s="2">
        <f t="shared" si="23"/>
        <v>-2.5655547630787368E-8</v>
      </c>
      <c r="AF102" s="987"/>
    </row>
    <row r="103" spans="1:32" x14ac:dyDescent="0.2">
      <c r="A103" s="16">
        <v>2006</v>
      </c>
      <c r="B103" s="301">
        <f>('TB2'!C103+'TB2'!D103+'TB2'!E103+'TB2'!F103+'TB2'!G103*W103-(compopeincdet!$E44-compopeincdet!$AI44)/2)/'TB2'!B103</f>
        <v>0.13687021065779878</v>
      </c>
      <c r="C103" s="483">
        <f>('TB2'!K103+'TB2'!L103+'TB2'!M103+'TB2'!N103+'TB2'!O103*V103-(compopeincdet!$E44-compopeincdet!$T44)/2)/'TB2'!J103</f>
        <v>1.3211016121182011E-2</v>
      </c>
      <c r="D103" s="700">
        <f>('TB2'!S103+'TB2'!T103+'TB2'!U103+'TB2'!V103+'TB2'!W103*X103-(compopeincdet!$T44-compopeincdet!$AI44)/2)/'TB2'!R103</f>
        <v>0.1785039923066204</v>
      </c>
      <c r="E103" s="295">
        <f>(TB2b!C103+TB2b!D103+TB2b!E103+TB2b!F103+TB2b!G103*P103-compopeincdet!$AI44/2)/TB2b!B103</f>
        <v>0.41621592819200692</v>
      </c>
      <c r="F103" s="14">
        <f>(TB2b!K103+TB2b!L103+TB2b!M103+TB2b!N103+TB2b!O103*Q103-compopeincdet!$AX44/2)/TB2b!J103</f>
        <v>0.4547555759334847</v>
      </c>
      <c r="G103" s="295">
        <f>(TB2b!S103+TB2b!T103+TB2b!U103+TB2b!V103+TB2b!W103*R103-compopeincdet!$BM44/2)/TB2b!R103</f>
        <v>0.52458092325076078</v>
      </c>
      <c r="H103" s="1037">
        <f>(compopeincdet!BK44+compopeincdet!BL44+compopeincdet!BM44/2+compopeincdet!BN44+compopeincdet!BO44+compopeincdet!BP44+compopeincdet!BQ44-compopeincdet!CO44-compopeincdet!CP44-compopeincdet!CQ44/2-compopeincdet!CR44-compopeincdet!CS44-compopeincdet!CT44-compopeincdet!CU44)/(compopeincdet!BJ44-compopeincdet!CN44)</f>
        <v>0.45393843878506546</v>
      </c>
      <c r="I103" s="14">
        <f>(TB2c!C103+TB2c!D103+TB2c!E103+TB2c!F103+TB2c!G103*S103-compopeincdet!$CB44/2)/TB2c!B103</f>
        <v>0.55248664855253671</v>
      </c>
      <c r="J103" s="14">
        <f>(TB2c!K103+TB2c!L103+TB2c!M103+TB2c!N103+TB2c!O103*T103-compopeincdet!$CQ44/2)/TB2c!J103</f>
        <v>0.61002755042313717</v>
      </c>
      <c r="K103" s="641">
        <f>(TB2c!S103+TB2c!T103+TB2c!U103+TB2c!V103+TB2c!W103*U103-compopeincdet!$DF44/2)/TB2c!R103</f>
        <v>0.68730249427371093</v>
      </c>
      <c r="L103" s="13"/>
      <c r="M103" s="984"/>
      <c r="N103" s="995">
        <v>0.49812090749029547</v>
      </c>
      <c r="O103" s="996">
        <v>0.55346649885177612</v>
      </c>
      <c r="P103" s="996">
        <v>0.59656858444213867</v>
      </c>
      <c r="Q103" s="996">
        <v>0.60718202590942383</v>
      </c>
      <c r="R103" s="996">
        <v>0.63992476463317871</v>
      </c>
      <c r="S103" s="996">
        <v>0.65415579080581665</v>
      </c>
      <c r="T103" s="996">
        <v>0.68398094177246094</v>
      </c>
      <c r="U103" s="996">
        <v>0.70177954435348511</v>
      </c>
      <c r="V103" s="996">
        <v>0.16299998760223389</v>
      </c>
      <c r="W103" s="996">
        <v>0.43144857883453369</v>
      </c>
      <c r="X103" s="997">
        <v>0.51517230272293091</v>
      </c>
      <c r="Y103" s="707"/>
      <c r="Z103" s="707"/>
      <c r="AA103" s="2">
        <f>B103*'TB1'!B103+'TB1'!E103*TB2d!E103</f>
        <v>0.2600278094382551</v>
      </c>
      <c r="AB103" s="595">
        <v>0.26002783075844677</v>
      </c>
      <c r="AC103" s="595"/>
      <c r="AD103" s="2">
        <v>3.5214844373854248E-9</v>
      </c>
      <c r="AE103" s="2">
        <f t="shared" si="23"/>
        <v>-2.1320191667673072E-8</v>
      </c>
      <c r="AF103" s="987"/>
    </row>
    <row r="104" spans="1:32" x14ac:dyDescent="0.2">
      <c r="A104" s="16">
        <v>2007</v>
      </c>
      <c r="B104" s="301">
        <f>('TB2'!C104+'TB2'!D104+'TB2'!E104+'TB2'!F104+'TB2'!G104*W104-(compopeincdet!$E45-compopeincdet!$AI45)/2)/'TB2'!B104</f>
        <v>0.12599680839412941</v>
      </c>
      <c r="C104" s="483">
        <f>('TB2'!K104+'TB2'!L104+'TB2'!M104+'TB2'!N104+'TB2'!O104*V104-(compopeincdet!$E45-compopeincdet!$T45)/2)/'TB2'!J104</f>
        <v>-1.3439609725965527E-3</v>
      </c>
      <c r="D104" s="700">
        <f>('TB2'!S104+'TB2'!T104+'TB2'!U104+'TB2'!V104+'TB2'!W104*X104-(compopeincdet!$T45-compopeincdet!$AI45)/2)/'TB2'!R104</f>
        <v>0.16972398051493234</v>
      </c>
      <c r="E104" s="295">
        <f>(TB2b!C104+TB2b!D104+TB2b!E104+TB2b!F104+TB2b!G104*P104-compopeincdet!$AI45/2)/TB2b!B104</f>
        <v>0.40938854693984827</v>
      </c>
      <c r="F104" s="14">
        <f>(TB2b!K104+TB2b!L104+TB2b!M104+TB2b!N104+TB2b!O104*Q104-compopeincdet!$AX45/2)/TB2b!J104</f>
        <v>0.44767445772138464</v>
      </c>
      <c r="G104" s="295">
        <f>(TB2b!S104+TB2b!T104+TB2b!U104+TB2b!V104+TB2b!W104*R104-compopeincdet!$BM45/2)/TB2b!R104</f>
        <v>0.51693506934352718</v>
      </c>
      <c r="H104" s="1037">
        <f>(compopeincdet!BK45+compopeincdet!BL45+compopeincdet!BM45/2+compopeincdet!BN45+compopeincdet!BO45+compopeincdet!BP45+compopeincdet!BQ45-compopeincdet!CO45-compopeincdet!CP45-compopeincdet!CQ45/2-compopeincdet!CR45-compopeincdet!CS45-compopeincdet!CT45-compopeincdet!CU45)/(compopeincdet!BJ45-compopeincdet!CN45)</f>
        <v>0.44092424017005055</v>
      </c>
      <c r="I104" s="14">
        <f>(TB2c!C104+TB2c!D104+TB2c!E104+TB2c!F104+TB2c!G104*S104-compopeincdet!$CB45/2)/TB2c!B104</f>
        <v>0.54625269075347438</v>
      </c>
      <c r="J104" s="14">
        <f>(TB2c!K104+TB2c!L104+TB2c!M104+TB2c!N104+TB2c!O104*T104-compopeincdet!$CQ45/2)/TB2c!J104</f>
        <v>0.60629358331814853</v>
      </c>
      <c r="K104" s="641">
        <f>(TB2c!S104+TB2c!T104+TB2c!U104+TB2c!V104+TB2c!W104*U104-compopeincdet!$DF45/2)/TB2c!R104</f>
        <v>0.69086492887634909</v>
      </c>
      <c r="L104" s="13"/>
      <c r="M104" s="984"/>
      <c r="N104" s="995">
        <v>0.48382075467601854</v>
      </c>
      <c r="O104" s="996">
        <v>0.53586959838867188</v>
      </c>
      <c r="P104" s="996">
        <v>0.58004879951477051</v>
      </c>
      <c r="Q104" s="996">
        <v>0.59449893236160278</v>
      </c>
      <c r="R104" s="996">
        <v>0.64199364185333252</v>
      </c>
      <c r="S104" s="996">
        <v>0.66417771577835083</v>
      </c>
      <c r="T104" s="996">
        <v>0.71864813566207886</v>
      </c>
      <c r="U104" s="996">
        <v>0.75807607173919678</v>
      </c>
      <c r="V104" s="996">
        <v>0.16035439074039459</v>
      </c>
      <c r="W104" s="996">
        <v>0.41827628016471863</v>
      </c>
      <c r="X104" s="997">
        <v>0.49663525819778442</v>
      </c>
      <c r="Y104" s="707"/>
      <c r="Z104" s="707"/>
      <c r="AA104" s="2">
        <f>B104*'TB1'!B104+'TB1'!E104*TB2d!E104</f>
        <v>0.25076234650023788</v>
      </c>
      <c r="AB104" s="595">
        <v>0.25076229649821946</v>
      </c>
      <c r="AC104" s="595"/>
      <c r="AD104" s="2">
        <v>-1.153453749180855E-8</v>
      </c>
      <c r="AE104" s="2">
        <f t="shared" si="23"/>
        <v>5.0002018414652127E-8</v>
      </c>
      <c r="AF104" s="987"/>
    </row>
    <row r="105" spans="1:32" x14ac:dyDescent="0.2">
      <c r="A105" s="16">
        <v>2008</v>
      </c>
      <c r="B105" s="301">
        <f>('TB2'!C105+'TB2'!D105+'TB2'!E105+'TB2'!F105+'TB2'!G105*W105-(compopeincdet!$E46-compopeincdet!$AI46)/2)/'TB2'!B105</f>
        <v>0.12267975650639054</v>
      </c>
      <c r="C105" s="483">
        <f>('TB2'!K105+'TB2'!L105+'TB2'!M105+'TB2'!N105+'TB2'!O105*V105-(compopeincdet!$E46-compopeincdet!$T46)/2)/'TB2'!J105</f>
        <v>3.9217887284350265E-3</v>
      </c>
      <c r="D105" s="700">
        <f>('TB2'!S105+'TB2'!T105+'TB2'!U105+'TB2'!V105+'TB2'!W105*X105-(compopeincdet!$T46-compopeincdet!$AI46)/2)/'TB2'!R105</f>
        <v>0.16289519045306086</v>
      </c>
      <c r="E105" s="295">
        <f>(TB2b!C105+TB2b!D105+TB2b!E105+TB2b!F105+TB2b!G105*P105-compopeincdet!$AI46/2)/TB2b!B105</f>
        <v>0.39511411371414129</v>
      </c>
      <c r="F105" s="14">
        <f>(TB2b!K105+TB2b!L105+TB2b!M105+TB2b!N105+TB2b!O105*Q105-compopeincdet!$AX46/2)/TB2b!J105</f>
        <v>0.43747269798951433</v>
      </c>
      <c r="G105" s="295">
        <f>(TB2b!S105+TB2b!T105+TB2b!U105+TB2b!V105+TB2b!W105*R105-compopeincdet!$BM46/2)/TB2b!R105</f>
        <v>0.51710817674414489</v>
      </c>
      <c r="H105" s="1037">
        <f>(compopeincdet!BK46+compopeincdet!BL46+compopeincdet!BM46/2+compopeincdet!BN46+compopeincdet!BO46+compopeincdet!BP46+compopeincdet!BQ46-compopeincdet!CO46-compopeincdet!CP46-compopeincdet!CQ46/2-compopeincdet!CR46-compopeincdet!CS46-compopeincdet!CT46-compopeincdet!CU46)/(compopeincdet!BJ46-compopeincdet!CN46)</f>
        <v>0.4313401525067736</v>
      </c>
      <c r="I105" s="14">
        <f>(TB2c!C105+TB2c!D105+TB2c!E105+TB2c!F105+TB2c!G105*S105-compopeincdet!$CB46/2)/TB2c!B105</f>
        <v>0.5499593396216117</v>
      </c>
      <c r="J105" s="14">
        <f>(TB2c!K105+TB2c!L105+TB2c!M105+TB2c!N105+TB2c!O105*T105-compopeincdet!$CQ46/2)/TB2c!J105</f>
        <v>0.61732199883486671</v>
      </c>
      <c r="K105" s="641">
        <f>(TB2c!S105+TB2c!T105+TB2c!U105+TB2c!V105+TB2c!W105*U105-compopeincdet!$DF46/2)/TB2c!R105</f>
        <v>0.71232190409859808</v>
      </c>
      <c r="L105" s="13"/>
      <c r="M105" s="984"/>
      <c r="N105" s="995">
        <v>0.45044268863547077</v>
      </c>
      <c r="O105" s="996">
        <v>0.50567626953125</v>
      </c>
      <c r="P105" s="996">
        <v>0.55499309301376343</v>
      </c>
      <c r="Q105" s="996">
        <v>0.56784367561340332</v>
      </c>
      <c r="R105" s="996">
        <v>0.60841405391693115</v>
      </c>
      <c r="S105" s="996">
        <v>0.62747836112976074</v>
      </c>
      <c r="T105" s="996">
        <v>0.68526160717010498</v>
      </c>
      <c r="U105" s="996">
        <v>0.73762989044189453</v>
      </c>
      <c r="V105" s="996">
        <v>0.14037224650382996</v>
      </c>
      <c r="W105" s="996">
        <v>0.3843422532081604</v>
      </c>
      <c r="X105" s="997">
        <v>0.46428024768829346</v>
      </c>
      <c r="Y105" s="707"/>
      <c r="Z105" s="707"/>
      <c r="AA105" s="2">
        <f>B105*'TB1'!B105+'TB1'!E105*TB2d!E105</f>
        <v>0.24154553223118408</v>
      </c>
      <c r="AB105" s="595">
        <v>0.2415455426940194</v>
      </c>
      <c r="AC105" s="595"/>
      <c r="AD105" s="2">
        <v>-1.2942669491700087E-8</v>
      </c>
      <c r="AE105" s="2">
        <f t="shared" si="23"/>
        <v>-1.04628353203573E-8</v>
      </c>
      <c r="AF105" s="987"/>
    </row>
    <row r="106" spans="1:32" x14ac:dyDescent="0.2">
      <c r="A106" s="20">
        <v>2009</v>
      </c>
      <c r="B106" s="302">
        <f>('TB2'!C106+'TB2'!D106+'TB2'!E106+'TB2'!F106+'TB2'!G106*W106-(compopeincdet!$E47-compopeincdet!$AI47)/2)/'TB2'!B106</f>
        <v>0.14326283517675439</v>
      </c>
      <c r="C106" s="487">
        <f>('TB2'!K106+'TB2'!L106+'TB2'!M106+'TB2'!N106+'TB2'!O106*V106-(compopeincdet!$E47-compopeincdet!$T47)/2)/'TB2'!J106</f>
        <v>2.1690361498615179E-2</v>
      </c>
      <c r="D106" s="701">
        <f>('TB2'!S106+'TB2'!T106+'TB2'!U106+'TB2'!V106+'TB2'!W106*X106-(compopeincdet!$T47-compopeincdet!$AI47)/2)/'TB2'!R106</f>
        <v>0.18300671541242758</v>
      </c>
      <c r="E106" s="296">
        <f>(TB2b!C106+TB2b!D106+TB2b!E106+TB2b!F106+TB2b!G106*P106-compopeincdet!$AI47/2)/TB2b!B106</f>
        <v>0.40682549377839938</v>
      </c>
      <c r="F106" s="19">
        <f>(TB2b!K106+TB2b!L106+TB2b!M106+TB2b!N106+TB2b!O106*Q106-compopeincdet!$AX47/2)/TB2b!J106</f>
        <v>0.45081165438371584</v>
      </c>
      <c r="G106" s="296">
        <f>(TB2b!S106+TB2b!T106+TB2b!U106+TB2b!V106+TB2b!W106*R106-compopeincdet!$BM47/2)/TB2b!R106</f>
        <v>0.5395071060946276</v>
      </c>
      <c r="H106" s="1361">
        <f>(compopeincdet!BK47+compopeincdet!BL47+compopeincdet!BM47/2+compopeincdet!BN47+compopeincdet!BO47+compopeincdet!BP47+compopeincdet!BQ47-compopeincdet!CO47-compopeincdet!CP47-compopeincdet!CQ47/2-compopeincdet!CR47-compopeincdet!CS47-compopeincdet!CT47-compopeincdet!CU47)/(compopeincdet!BJ47-compopeincdet!CN47)</f>
        <v>0.45489175477017652</v>
      </c>
      <c r="I106" s="19">
        <f>(TB2c!C106+TB2c!D106+TB2c!E106+TB2c!F106+TB2c!G106*S106-compopeincdet!$CB47/2)/TB2c!B106</f>
        <v>0.57303702877358753</v>
      </c>
      <c r="J106" s="19">
        <f>(TB2c!K106+TB2c!L106+TB2c!M106+TB2c!N106+TB2c!O106*T106-compopeincdet!$CQ47/2)/TB2c!J106</f>
        <v>0.64538906474649682</v>
      </c>
      <c r="K106" s="642">
        <f>(TB2c!S106+TB2c!T106+TB2c!U106+TB2c!V106+TB2c!W106*U106-compopeincdet!$DF47/2)/TB2c!R106</f>
        <v>0.74360718732412212</v>
      </c>
      <c r="L106" s="13"/>
      <c r="M106" s="984"/>
      <c r="N106" s="995">
        <v>0.45713877129151353</v>
      </c>
      <c r="O106" s="996">
        <v>0.51837366819381714</v>
      </c>
      <c r="P106" s="996">
        <v>0.58210933208465576</v>
      </c>
      <c r="Q106" s="996">
        <v>0.60079658031463623</v>
      </c>
      <c r="R106" s="996">
        <v>0.66837435960769653</v>
      </c>
      <c r="S106" s="996">
        <v>0.70274496078491211</v>
      </c>
      <c r="T106" s="996">
        <v>0.82686573266983032</v>
      </c>
      <c r="U106" s="996">
        <v>0.95074331760406494</v>
      </c>
      <c r="V106" s="996">
        <v>0.12522140145301819</v>
      </c>
      <c r="W106" s="996">
        <v>0.3855777382850647</v>
      </c>
      <c r="X106" s="997">
        <v>0.47003766894340515</v>
      </c>
      <c r="Y106" s="707"/>
      <c r="Z106" s="707"/>
      <c r="AA106" s="2">
        <f>B106*'TB1'!B106+'TB1'!E106*TB2d!E106</f>
        <v>0.25513029593010411</v>
      </c>
      <c r="AB106" s="595">
        <v>0.25513033318378892</v>
      </c>
      <c r="AC106" s="595"/>
      <c r="AD106" s="2">
        <v>-5.4876612698429028E-9</v>
      </c>
      <c r="AE106" s="2">
        <f t="shared" si="23"/>
        <v>-3.7253684803673082E-8</v>
      </c>
      <c r="AF106" s="987"/>
    </row>
    <row r="107" spans="1:32" x14ac:dyDescent="0.2">
      <c r="A107" s="16">
        <v>2010</v>
      </c>
      <c r="B107" s="301">
        <f>('TB2'!C107+'TB2'!D107+'TB2'!E107+'TB2'!F107+'TB2'!G107*W107-(compopeincdet!$E48-compopeincdet!$AI48)/2)/'TB2'!B107</f>
        <v>0.15310568677389075</v>
      </c>
      <c r="C107" s="483">
        <f>('TB2'!K107+'TB2'!L107+'TB2'!M107+'TB2'!N107+'TB2'!O107*V107-(compopeincdet!$E48-compopeincdet!$T48)/2)/'TB2'!J107</f>
        <v>2.8948973163724755E-2</v>
      </c>
      <c r="D107" s="700">
        <f>('TB2'!S107+'TB2'!T107+'TB2'!U107+'TB2'!V107+'TB2'!W107*X107-(compopeincdet!$T48-compopeincdet!$AI48)/2)/'TB2'!R107</f>
        <v>0.19336430206213209</v>
      </c>
      <c r="E107" s="295">
        <f>(TB2b!C107+TB2b!D107+TB2b!E107+TB2b!F107+TB2b!G107*P107-compopeincdet!$AI48/2)/TB2b!B107</f>
        <v>0.4252216084032488</v>
      </c>
      <c r="F107" s="14">
        <f>(TB2b!K107+TB2b!L107+TB2b!M107+TB2b!N107+TB2b!O107*Q107-compopeincdet!$AX48/2)/TB2b!J107</f>
        <v>0.4669122698743986</v>
      </c>
      <c r="G107" s="295">
        <f>(TB2b!S107+TB2b!T107+TB2b!U107+TB2b!V107+TB2b!W107*R107-compopeincdet!$BM48/2)/TB2b!R107</f>
        <v>0.55001786402378561</v>
      </c>
      <c r="H107" s="1037">
        <f>(compopeincdet!BK48+compopeincdet!BL48+compopeincdet!BM48/2+compopeincdet!BN48+compopeincdet!BO48+compopeincdet!BP48+compopeincdet!BQ48-compopeincdet!CO48-compopeincdet!CP48-compopeincdet!CQ48/2-compopeincdet!CR48-compopeincdet!CS48-compopeincdet!CT48-compopeincdet!CU48)/(compopeincdet!BJ48-compopeincdet!CN48)</f>
        <v>0.46330221167723173</v>
      </c>
      <c r="I107" s="14">
        <f>(TB2c!C107+TB2c!D107+TB2c!E107+TB2c!F107+TB2c!G107*S107-compopeincdet!$CB48/2)/TB2c!B107</f>
        <v>0.58405359075485008</v>
      </c>
      <c r="J107" s="14">
        <f>(TB2c!K107+TB2c!L107+TB2c!M107+TB2c!N107+TB2c!O107*T107-compopeincdet!$CQ48/2)/TB2c!J107</f>
        <v>0.65663354527801421</v>
      </c>
      <c r="K107" s="641">
        <f>(TB2c!S107+TB2c!T107+TB2c!U107+TB2c!V107+TB2c!W107*U107-compopeincdet!$DF48/2)/TB2c!R107</f>
        <v>0.75349407313597527</v>
      </c>
      <c r="L107" s="13"/>
      <c r="M107" s="984"/>
      <c r="N107" s="995">
        <v>0.4762678720175979</v>
      </c>
      <c r="O107" s="996">
        <v>0.53475469350814819</v>
      </c>
      <c r="P107" s="996">
        <v>0.58930474519729614</v>
      </c>
      <c r="Q107" s="996">
        <v>0.60704278945922852</v>
      </c>
      <c r="R107" s="996">
        <v>0.6744348406791687</v>
      </c>
      <c r="S107" s="996">
        <v>0.70698332786560059</v>
      </c>
      <c r="T107" s="996">
        <v>0.81452697515487671</v>
      </c>
      <c r="U107" s="996">
        <v>1.028009295463562</v>
      </c>
      <c r="V107" s="996">
        <v>0.13052466511726379</v>
      </c>
      <c r="W107" s="996">
        <v>0.40367117524147034</v>
      </c>
      <c r="X107" s="997">
        <v>0.48880153894424438</v>
      </c>
      <c r="Y107" s="985"/>
      <c r="Z107" s="985"/>
      <c r="AA107" s="2">
        <f>B107*'TB1'!B107+'TB1'!E107*TB2d!E107</f>
        <v>0.27225521090611543</v>
      </c>
      <c r="AB107" s="595">
        <v>0.27225525203037287</v>
      </c>
      <c r="AC107" s="595"/>
      <c r="AD107" s="2">
        <v>-2.2232773400077122E-9</v>
      </c>
      <c r="AE107" s="2">
        <f t="shared" si="23"/>
        <v>-4.1124257443847512E-8</v>
      </c>
      <c r="AF107" s="987"/>
    </row>
    <row r="108" spans="1:32" x14ac:dyDescent="0.2">
      <c r="A108" s="16">
        <v>2011</v>
      </c>
      <c r="B108" s="301">
        <f>('TB2'!C108+'TB2'!D108+'TB2'!E108+'TB2'!F108+'TB2'!G108*W108-(compopeincdet!$E49-compopeincdet!$AI49)/2)/'TB2'!B108</f>
        <v>0.15530573840691275</v>
      </c>
      <c r="C108" s="483">
        <f>('TB2'!K108+'TB2'!L108+'TB2'!M108+'TB2'!N108+'TB2'!O108*V108-(compopeincdet!$E49-compopeincdet!$T49)/2)/'TB2'!J108</f>
        <v>3.4041671887842691E-2</v>
      </c>
      <c r="D108" s="700">
        <f>('TB2'!S108+'TB2'!T108+'TB2'!U108+'TB2'!V108+'TB2'!W108*X108-(compopeincdet!$T49-compopeincdet!$AI49)/2)/'TB2'!R108</f>
        <v>0.19370624602706424</v>
      </c>
      <c r="E108" s="295">
        <f>(TB2b!C108+TB2b!D108+TB2b!E108+TB2b!F108+TB2b!G108*P108-compopeincdet!$AI49/2)/TB2b!B108</f>
        <v>0.42596049477280296</v>
      </c>
      <c r="F108" s="14">
        <f>(TB2b!K108+TB2b!L108+TB2b!M108+TB2b!N108+TB2b!O108*Q108-compopeincdet!$AX49/2)/TB2b!J108</f>
        <v>0.46790968492945578</v>
      </c>
      <c r="G108" s="295">
        <f>(TB2b!S108+TB2b!T108+TB2b!U108+TB2b!V108+TB2b!W108*R108-compopeincdet!$BM49/2)/TB2b!R108</f>
        <v>0.55584983678661737</v>
      </c>
      <c r="H108" s="1037">
        <f>(compopeincdet!BK49+compopeincdet!BL49+compopeincdet!BM49/2+compopeincdet!BN49+compopeincdet!BO49+compopeincdet!BP49+compopeincdet!BQ49-compopeincdet!CO49-compopeincdet!CP49-compopeincdet!CQ49/2-compopeincdet!CR49-compopeincdet!CS49-compopeincdet!CT49-compopeincdet!CU49)/(compopeincdet!BJ49-compopeincdet!CN49)</f>
        <v>0.46161186610555555</v>
      </c>
      <c r="I108" s="14">
        <f>(TB2c!C108+TB2c!D108+TB2c!E108+TB2c!F108+TB2c!G108*S108-compopeincdet!$CB49/2)/TB2c!B108</f>
        <v>0.59310190003998198</v>
      </c>
      <c r="J108" s="14">
        <f>(TB2c!K108+TB2c!L108+TB2c!M108+TB2c!N108+TB2c!O108*T108-compopeincdet!$CQ49/2)/TB2c!J108</f>
        <v>0.66942523223586192</v>
      </c>
      <c r="K108" s="641">
        <f>(TB2c!S108+TB2c!T108+TB2c!U108+TB2c!V108+TB2c!W108*U108-compopeincdet!$DF49/2)/TB2c!R108</f>
        <v>0.78268967346848162</v>
      </c>
      <c r="L108" s="13"/>
      <c r="M108" s="984"/>
      <c r="N108" s="995">
        <v>0.49283212126540832</v>
      </c>
      <c r="O108" s="996">
        <v>0.54915940761566162</v>
      </c>
      <c r="P108" s="996">
        <v>0.60562211275100708</v>
      </c>
      <c r="Q108" s="996">
        <v>0.62568533420562744</v>
      </c>
      <c r="R108" s="996">
        <v>0.70471036434173584</v>
      </c>
      <c r="S108" s="996">
        <v>0.74407219886779785</v>
      </c>
      <c r="T108" s="996">
        <v>0.89064764976501465</v>
      </c>
      <c r="U108" s="996">
        <v>1.5297247171401978</v>
      </c>
      <c r="V108" s="996">
        <v>0.14597123861312866</v>
      </c>
      <c r="W108" s="996">
        <v>0.42080575227737427</v>
      </c>
      <c r="X108" s="997">
        <v>0.50239855051040649</v>
      </c>
      <c r="Y108" s="707"/>
      <c r="Z108" s="707"/>
      <c r="AA108" s="2">
        <f>B108*'TB1'!B108+'TB1'!E108*TB2d!E108</f>
        <v>0.27547427392418461</v>
      </c>
      <c r="AB108" s="595">
        <v>0.27547423569624402</v>
      </c>
      <c r="AC108" s="595"/>
      <c r="AD108" s="2">
        <v>-2.9678375312869321E-9</v>
      </c>
      <c r="AE108" s="2">
        <f t="shared" si="23"/>
        <v>3.8227940590829235E-8</v>
      </c>
      <c r="AF108" s="987"/>
    </row>
    <row r="109" spans="1:32" x14ac:dyDescent="0.2">
      <c r="A109" s="16">
        <v>2012</v>
      </c>
      <c r="B109" s="301">
        <f>('TB2'!C109+'TB2'!D109+'TB2'!E109+'TB2'!F109+'TB2'!G109*W109-(compopeincdet!$E50-compopeincdet!$AI50)/2)/'TB2'!B109</f>
        <v>0.15725564716362631</v>
      </c>
      <c r="C109" s="483">
        <f>('TB2'!K109+'TB2'!L109+'TB2'!M109+'TB2'!N109+'TB2'!O109*V109-(compopeincdet!$E50-compopeincdet!$T50)/2)/'TB2'!J109</f>
        <v>4.0717664863420149E-2</v>
      </c>
      <c r="D109" s="700">
        <f>('TB2'!S109+'TB2'!T109+'TB2'!U109+'TB2'!V109+'TB2'!W109*X109-(compopeincdet!$T50-compopeincdet!$AI50)/2)/'TB2'!R109</f>
        <v>0.19422592504389619</v>
      </c>
      <c r="E109" s="295">
        <f>(TB2b!C109+TB2b!D109+TB2b!E109+TB2b!F109+TB2b!G109*P109-compopeincdet!$AI50/2)/TB2b!B109</f>
        <v>0.42997216576791841</v>
      </c>
      <c r="F109" s="14">
        <f>(TB2b!K109+TB2b!L109+TB2b!M109+TB2b!N109+TB2b!O109*Q109-compopeincdet!$AX50/2)/TB2b!J109</f>
        <v>0.47240551460161861</v>
      </c>
      <c r="G109" s="295">
        <f>(TB2b!S109+TB2b!T109+TB2b!U109+TB2b!V109+TB2b!W109*R109-compopeincdet!$BM50/2)/TB2b!R109</f>
        <v>0.55554616507551657</v>
      </c>
      <c r="H109" s="1037">
        <f>(compopeincdet!BK50+compopeincdet!BL50+compopeincdet!BM50/2+compopeincdet!BN50+compopeincdet!BO50+compopeincdet!BP50+compopeincdet!BQ50-compopeincdet!CO50-compopeincdet!CP50-compopeincdet!CQ50/2-compopeincdet!CR50-compopeincdet!CS50-compopeincdet!CT50-compopeincdet!CU50)/(compopeincdet!BJ50-compopeincdet!CN50)</f>
        <v>0.46482336188777457</v>
      </c>
      <c r="I109" s="14">
        <f>(TB2c!C109+TB2c!D109+TB2c!E109+TB2c!F109+TB2c!G109*S109-compopeincdet!$CB50/2)/TB2c!B109</f>
        <v>0.58883769337892466</v>
      </c>
      <c r="J109" s="14">
        <f>(TB2c!K109+TB2c!L109+TB2c!M109+TB2c!N109+TB2c!O109*T109-compopeincdet!$CQ50/2)/TB2c!J109</f>
        <v>0.66067101276904683</v>
      </c>
      <c r="K109" s="641">
        <f>(TB2c!S109+TB2c!T109+TB2c!U109+TB2c!V109+TB2c!W109*U109-compopeincdet!$DF50/2)/TB2c!R109</f>
        <v>0.75300601097089659</v>
      </c>
      <c r="L109" s="13"/>
      <c r="M109" s="984"/>
      <c r="N109" s="995">
        <v>0.49452116033135052</v>
      </c>
      <c r="O109" s="996">
        <v>0.54871290922164917</v>
      </c>
      <c r="P109" s="996">
        <v>0.60417032241821289</v>
      </c>
      <c r="Q109" s="996">
        <v>0.62311530113220215</v>
      </c>
      <c r="R109" s="996">
        <v>0.70498782396316528</v>
      </c>
      <c r="S109" s="996">
        <v>0.7436058521270752</v>
      </c>
      <c r="T109" s="996">
        <v>0.86047142744064331</v>
      </c>
      <c r="U109" s="996">
        <v>1.1564493179321289</v>
      </c>
      <c r="V109" s="996">
        <v>0.15215259790420532</v>
      </c>
      <c r="W109" s="996">
        <v>0.42166560888290405</v>
      </c>
      <c r="X109" s="997">
        <v>0.50101578235626221</v>
      </c>
      <c r="Y109" s="707"/>
      <c r="Z109" s="707"/>
      <c r="AA109" s="2">
        <f>B109*'TB1'!B109+'TB1'!E109*TB2d!E109</f>
        <v>0.28123951108121126</v>
      </c>
      <c r="AB109" s="595">
        <v>0.28123957266439609</v>
      </c>
      <c r="AC109" s="595"/>
      <c r="AD109" s="2">
        <v>-1.0523217963687159E-8</v>
      </c>
      <c r="AE109" s="2">
        <f t="shared" si="23"/>
        <v>-6.1583184829405724E-8</v>
      </c>
      <c r="AF109" s="987"/>
    </row>
    <row r="110" spans="1:32" x14ac:dyDescent="0.2">
      <c r="A110" s="16">
        <v>2013</v>
      </c>
      <c r="B110" s="301">
        <f>('TB2'!C110+'TB2'!D110+'TB2'!E110+'TB2'!F110+'TB2'!G110*W110-(compopeincdet!$E51-compopeincdet!$AI51)/2)/'TB2'!B110</f>
        <v>0.15779727405179705</v>
      </c>
      <c r="C110" s="483">
        <f>('TB2'!K110+'TB2'!L110+'TB2'!M110+'TB2'!N110+'TB2'!O110*V110-(compopeincdet!$E51-compopeincdet!$T51)/2)/'TB2'!J110</f>
        <v>4.8599052725512702E-2</v>
      </c>
      <c r="D110" s="700">
        <f>('TB2'!S110+'TB2'!T110+'TB2'!U110+'TB2'!V110+'TB2'!W110*X110-(compopeincdet!$T51-compopeincdet!$AI51)/2)/'TB2'!R110</f>
        <v>0.19275923089358385</v>
      </c>
      <c r="E110" s="295">
        <f>(TB2b!C110+TB2b!D110+TB2b!E110+TB2b!F110+TB2b!G110*P110-compopeincdet!$AI51/2)/TB2b!B110</f>
        <v>0.42416503622579738</v>
      </c>
      <c r="F110" s="14">
        <f>(TB2b!K110+TB2b!L110+TB2b!M110+TB2b!N110+TB2b!O110*Q110-compopeincdet!$AX51/2)/TB2b!J110</f>
        <v>0.46620276481145623</v>
      </c>
      <c r="G110" s="295">
        <f>(TB2b!S110+TB2b!T110+TB2b!U110+TB2b!V110+TB2b!W110*R110-compopeincdet!$BM51/2)/TB2b!R110</f>
        <v>0.55026972995179668</v>
      </c>
      <c r="H110" s="1037">
        <f>(compopeincdet!BK51+compopeincdet!BL51+compopeincdet!BM51/2+compopeincdet!BN51+compopeincdet!BO51+compopeincdet!BP51+compopeincdet!BQ51-compopeincdet!CO51-compopeincdet!CP51-compopeincdet!CQ51/2-compopeincdet!CR51-compopeincdet!CS51-compopeincdet!CT51-compopeincdet!CU51)/(compopeincdet!BJ51-compopeincdet!CN51)</f>
        <v>0.46551475214490523</v>
      </c>
      <c r="I110" s="14">
        <f>(TB2c!C110+TB2c!D110+TB2c!E110+TB2c!F110+TB2c!G110*S110-compopeincdet!$CB51/2)/TB2c!B110</f>
        <v>0.58215084974219633</v>
      </c>
      <c r="J110" s="14">
        <f>(TB2c!K110+TB2c!L110+TB2c!M110+TB2c!N110+TB2c!O110*T110-compopeincdet!$CQ51/2)/TB2c!J110</f>
        <v>0.65218938294250406</v>
      </c>
      <c r="K110" s="641">
        <f>(TB2c!S110+TB2c!T110+TB2c!U110+TB2c!V110+TB2c!W110*U110-compopeincdet!$DF51/2)/TB2c!R110</f>
        <v>0.75375898507357553</v>
      </c>
      <c r="L110" s="13"/>
      <c r="M110" s="984"/>
      <c r="N110" s="995">
        <v>0.45557847276671343</v>
      </c>
      <c r="O110" s="996">
        <v>0.51591837406158447</v>
      </c>
      <c r="P110" s="996">
        <v>0.56317436695098877</v>
      </c>
      <c r="Q110" s="996">
        <v>0.5801926851272583</v>
      </c>
      <c r="R110" s="996">
        <v>0.65377950668334961</v>
      </c>
      <c r="S110" s="996">
        <v>0.70342779159545898</v>
      </c>
      <c r="T110" s="996">
        <v>0.87040591239929199</v>
      </c>
      <c r="U110" s="996">
        <v>1.1605675220489502</v>
      </c>
      <c r="V110" s="996">
        <v>0.10711581259965897</v>
      </c>
      <c r="W110" s="996">
        <v>0.38499349355697632</v>
      </c>
      <c r="X110" s="997">
        <v>0.47488862276077271</v>
      </c>
      <c r="Y110" s="707"/>
      <c r="Z110" s="707"/>
      <c r="AA110" s="2">
        <f>B110*'TB1'!B110+'TB1'!E110*TB2d!E110</f>
        <v>0.27741282402587192</v>
      </c>
      <c r="AB110" s="595">
        <v>0.27741280107351091</v>
      </c>
      <c r="AC110" s="595"/>
      <c r="AD110" s="2">
        <v>-3.4238535895347866E-9</v>
      </c>
      <c r="AE110" s="2">
        <f t="shared" si="23"/>
        <v>2.295236101179654E-8</v>
      </c>
      <c r="AF110" s="987"/>
    </row>
    <row r="111" spans="1:32" x14ac:dyDescent="0.2">
      <c r="A111" s="16">
        <v>2014</v>
      </c>
      <c r="B111" s="301">
        <f>('TB2'!C111+'TB2'!D111+'TB2'!E111+'TB2'!F111+'TB2'!G111*W111-(compopeincdet!$E52-compopeincdet!$AI52)/2)/'TB2'!B111</f>
        <v>0.15478093220160266</v>
      </c>
      <c r="C111" s="483">
        <f>('TB2'!K111+'TB2'!L111+'TB2'!M111+'TB2'!N111+'TB2'!O111*V111-(compopeincdet!$E52-compopeincdet!$T52)/2)/'TB2'!J111</f>
        <v>3.8286892163358184E-2</v>
      </c>
      <c r="D111" s="700">
        <f>('TB2'!S111+'TB2'!T111+'TB2'!U111+'TB2'!V111+'TB2'!W111*X111-(compopeincdet!$T52-compopeincdet!$AI52)/2)/'TB2'!R111</f>
        <v>0.19157910594558925</v>
      </c>
      <c r="E111" s="295">
        <f>(TB2b!C111+TB2b!D111+TB2b!E111+TB2b!F111+TB2b!G111*P111-compopeincdet!$AI52/2)/TB2b!B111</f>
        <v>0.43269163624871149</v>
      </c>
      <c r="F111" s="14">
        <f>(TB2b!K111+TB2b!L111+TB2b!M111+TB2b!N111+TB2b!O111*Q111-compopeincdet!$AX52/2)/TB2b!J111</f>
        <v>0.4751146604876304</v>
      </c>
      <c r="G111" s="295">
        <f>(TB2b!S111+TB2b!T111+TB2b!U111+TB2b!V111+TB2b!W111*R111-compopeincdet!$BM52/2)/TB2b!R111</f>
        <v>0.56131694858836345</v>
      </c>
      <c r="H111" s="1037">
        <f>(compopeincdet!BK52+compopeincdet!BL52+compopeincdet!BM52/2+compopeincdet!BN52+compopeincdet!BO52+compopeincdet!BP52+compopeincdet!BQ52-compopeincdet!CO52-compopeincdet!CP52-compopeincdet!CQ52/2-compopeincdet!CR52-compopeincdet!CS52-compopeincdet!CT52-compopeincdet!CU52)/(compopeincdet!BJ52-compopeincdet!CN52)</f>
        <v>0.48129171712057572</v>
      </c>
      <c r="I111" s="14">
        <f>(TB2c!C111+TB2c!D111+TB2c!E111+TB2c!F111+TB2c!G111*S111-compopeincdet!$CB52/2)/TB2c!B111</f>
        <v>0.5929416442078923</v>
      </c>
      <c r="J111" s="14">
        <f>(TB2c!K111+TB2c!L111+TB2c!M111+TB2c!N111+TB2c!O111*T111-compopeincdet!$CQ52/2)/TB2c!J111</f>
        <v>0.65796557735213768</v>
      </c>
      <c r="K111" s="641">
        <f>(TB2c!S111+TB2c!T111+TB2c!U111+TB2c!V111+TB2c!W111*U111-compopeincdet!$DF52/2)/TB2c!R111</f>
        <v>0.75813382075750357</v>
      </c>
      <c r="L111" s="13"/>
      <c r="M111" s="984"/>
      <c r="N111" s="995">
        <v>0.46560959854103695</v>
      </c>
      <c r="O111" s="996">
        <v>0.52338749170303345</v>
      </c>
      <c r="P111" s="996">
        <v>0.56622582674026489</v>
      </c>
      <c r="Q111" s="996">
        <v>0.58315366506576538</v>
      </c>
      <c r="R111" s="996">
        <v>0.65042644739151001</v>
      </c>
      <c r="S111" s="996">
        <v>0.69439589977264404</v>
      </c>
      <c r="T111" s="996">
        <v>0.85446369647979736</v>
      </c>
      <c r="U111" s="996">
        <v>1.0690524578094482</v>
      </c>
      <c r="V111" s="996">
        <v>0.11178509891033173</v>
      </c>
      <c r="W111" s="996">
        <v>0.39661434292793274</v>
      </c>
      <c r="X111" s="997">
        <v>0.48490628600120544</v>
      </c>
      <c r="Y111" s="707"/>
      <c r="Z111" s="707"/>
      <c r="AA111" s="2">
        <f>B111*'TB1'!B111+'TB1'!E111*TB2d!E111</f>
        <v>0.28135541160360306</v>
      </c>
      <c r="AB111" s="595">
        <v>0.28135540984412089</v>
      </c>
      <c r="AC111" s="595"/>
      <c r="AD111" s="2">
        <v>-1.1539682043260058E-8</v>
      </c>
      <c r="AE111" s="2">
        <f t="shared" si="23"/>
        <v>1.7594821710709141E-9</v>
      </c>
      <c r="AF111" s="987"/>
    </row>
    <row r="112" spans="1:32" x14ac:dyDescent="0.2">
      <c r="A112" s="16">
        <v>2015</v>
      </c>
      <c r="B112" s="301">
        <f>('TB2'!C112+'TB2'!D112+'TB2'!E112+'TB2'!F112+'TB2'!G112*W112-(compopeincdet!$E53-compopeincdet!$AI53)/2)/'TB2'!B112</f>
        <v>0.15057361984902076</v>
      </c>
      <c r="C112" s="483">
        <f>('TB2'!K112+'TB2'!L112+'TB2'!M112+'TB2'!N112+'TB2'!O112*V112-(compopeincdet!$E53-compopeincdet!$T53)/2)/'TB2'!J112</f>
        <v>3.8026495732891415E-2</v>
      </c>
      <c r="D112" s="700">
        <f>('TB2'!S112+'TB2'!T112+'TB2'!U112+'TB2'!V112+'TB2'!W112*X112-(compopeincdet!$T53-compopeincdet!$AI53)/2)/'TB2'!R112</f>
        <v>0.18630726817322946</v>
      </c>
      <c r="E112" s="295">
        <f>(TB2b!C112+TB2b!D112+TB2b!E112+TB2b!F112+TB2b!G112*P112-compopeincdet!$AI53/2)/TB2b!B112</f>
        <v>0.42557399849083238</v>
      </c>
      <c r="F112" s="14">
        <f>(TB2b!K112+TB2b!L112+TB2b!M112+TB2b!N112+TB2b!O112*Q112-compopeincdet!$AX53/2)/TB2b!J112</f>
        <v>0.46858289012356635</v>
      </c>
      <c r="G112" s="295">
        <f>(TB2b!S112+TB2b!T112+TB2b!U112+TB2b!V112+TB2b!W112*R112-compopeincdet!$BM53/2)/TB2b!R112</f>
        <v>0.55471367941486671</v>
      </c>
      <c r="H112" s="1037">
        <f>(compopeincdet!BK53+compopeincdet!BL53+compopeincdet!BM53/2+compopeincdet!BN53+compopeincdet!BO53+compopeincdet!BP53+compopeincdet!BQ53-compopeincdet!CO53-compopeincdet!CP53-compopeincdet!CQ53/2-compopeincdet!CR53-compopeincdet!CS53-compopeincdet!CT53-compopeincdet!CU53)/(compopeincdet!BJ53-compopeincdet!CN53)</f>
        <v>0.4760025331548346</v>
      </c>
      <c r="I112" s="14">
        <f>(TB2c!C112+TB2c!D112+TB2c!E112+TB2c!F112+TB2c!G112*S112-compopeincdet!$CB53/2)/TB2c!B112</f>
        <v>0.58730616027817939</v>
      </c>
      <c r="J112" s="14">
        <f>(TB2c!K112+TB2c!L112+TB2c!M112+TB2c!N112+TB2c!O112*T112-compopeincdet!$CQ53/2)/TB2c!J112</f>
        <v>0.64995700059661587</v>
      </c>
      <c r="K112" s="641">
        <f>(TB2c!S112+TB2c!T112+TB2c!U112+TB2c!V112+TB2c!W112*U112-compopeincdet!$DF53/2)/TB2c!R112</f>
        <v>0.74101906380735116</v>
      </c>
      <c r="L112" s="13"/>
      <c r="M112" s="984"/>
      <c r="N112" s="995">
        <v>0.44981686529308346</v>
      </c>
      <c r="O112" s="996">
        <v>0.50563663244247437</v>
      </c>
      <c r="P112" s="996">
        <v>0.55185997486114502</v>
      </c>
      <c r="Q112" s="996">
        <v>0.56931263208389282</v>
      </c>
      <c r="R112" s="996">
        <v>0.63907945156097412</v>
      </c>
      <c r="S112" s="996">
        <v>0.68422907590866089</v>
      </c>
      <c r="T112" s="996">
        <v>0.85255074501037598</v>
      </c>
      <c r="U112" s="996">
        <v>1.0677433013916016</v>
      </c>
      <c r="V112" s="996">
        <v>0.11134234070777893</v>
      </c>
      <c r="W112" s="996">
        <v>0.38248857855796814</v>
      </c>
      <c r="X112" s="997">
        <v>0.46577084064483643</v>
      </c>
      <c r="Y112" s="707"/>
      <c r="Z112" s="707"/>
      <c r="AA112" s="2">
        <f>B112*'TB1'!B112+'TB1'!E112*TB2d!E112</f>
        <v>0.27589315557548233</v>
      </c>
      <c r="AB112" s="595">
        <v>0.27589315638753864</v>
      </c>
      <c r="AC112" s="595"/>
      <c r="AD112" s="2">
        <v>1.248508479934074E-8</v>
      </c>
      <c r="AE112" s="2">
        <f t="shared" si="23"/>
        <v>-8.1205631108360876E-10</v>
      </c>
    </row>
    <row r="113" spans="1:31" x14ac:dyDescent="0.2">
      <c r="A113" s="16">
        <v>2016</v>
      </c>
      <c r="B113" s="301">
        <f>('TB2'!C113+'TB2'!D113+'TB2'!E113+'TB2'!F113+'TB2'!G113*W113-(compopeincdet!$E54-compopeincdet!$AI54)/2)/'TB2'!B113</f>
        <v>0.1472991421955806</v>
      </c>
      <c r="C113" s="483">
        <f>('TB2'!K113+'TB2'!L113+'TB2'!M113+'TB2'!N113+'TB2'!O113*V113-(compopeincdet!$E54-compopeincdet!$T54)/2)/'TB2'!J113</f>
        <v>3.1948516981884827E-2</v>
      </c>
      <c r="D113" s="700">
        <f>('TB2'!S113+'TB2'!T113+'TB2'!U113+'TB2'!V113+'TB2'!W113*X113-(compopeincdet!$T54-compopeincdet!$AI54)/2)/'TB2'!R113</f>
        <v>0.18327465227149711</v>
      </c>
      <c r="E113" s="295">
        <f>(TB2b!C113+TB2b!D113+TB2b!E113+TB2b!F113+TB2b!G113*P113-compopeincdet!$AI54/2)/TB2b!B113</f>
        <v>0.42301430327082828</v>
      </c>
      <c r="F113" s="14">
        <f>(TB2b!K113+TB2b!L113+TB2b!M113+TB2b!N113+TB2b!O113*Q113-compopeincdet!$AX54/2)/TB2b!J113</f>
        <v>0.46653346076846197</v>
      </c>
      <c r="G113" s="295">
        <f>(TB2b!S113+TB2b!T113+TB2b!U113+TB2b!V113+TB2b!W113*R113-compopeincdet!$BM54/2)/TB2b!R113</f>
        <v>0.55642400459133956</v>
      </c>
      <c r="H113" s="1037">
        <f>(compopeincdet!BK54+compopeincdet!BL54+compopeincdet!BM54/2+compopeincdet!BN54+compopeincdet!BO54+compopeincdet!BP54+compopeincdet!BQ54-compopeincdet!CO54-compopeincdet!CP54-compopeincdet!CQ54/2-compopeincdet!CR54-compopeincdet!CS54-compopeincdet!CT54-compopeincdet!CU54)/(compopeincdet!BJ54-compopeincdet!CN54)</f>
        <v>0.47685329599522203</v>
      </c>
      <c r="I113" s="14">
        <f>(TB2c!C113+TB2c!D113+TB2c!E113+TB2c!F113+TB2c!G113*S113-compopeincdet!$CB54/2)/TB2c!B113</f>
        <v>0.58867627642711629</v>
      </c>
      <c r="J113" s="14">
        <f>(TB2c!K113+TB2c!L113+TB2c!M113+TB2c!N113+TB2c!O113*T113-compopeincdet!$CQ54/2)/TB2c!J113</f>
        <v>0.65384305822007438</v>
      </c>
      <c r="K113" s="641">
        <f>(TB2c!S113+TB2c!T113+TB2c!U113+TB2c!V113+TB2c!W113*U113-compopeincdet!$DF54/2)/TB2c!R113</f>
        <v>0.74441019430822442</v>
      </c>
      <c r="L113" s="13"/>
      <c r="M113" s="2"/>
      <c r="N113" s="995">
        <v>0.44079918388807082</v>
      </c>
      <c r="O113" s="996">
        <v>0.49503868818283081</v>
      </c>
      <c r="P113" s="996">
        <v>0.54228436946868896</v>
      </c>
      <c r="Q113" s="996">
        <v>0.55923628807067871</v>
      </c>
      <c r="R113" s="996">
        <v>0.62287372350692749</v>
      </c>
      <c r="S113" s="996">
        <v>0.66391056776046753</v>
      </c>
      <c r="T113" s="996">
        <v>0.8133094310760498</v>
      </c>
      <c r="U113" s="996">
        <v>1.045243501663208</v>
      </c>
      <c r="V113" s="996">
        <v>0.11196911334991455</v>
      </c>
      <c r="W113" s="996">
        <v>0.37537437677383423</v>
      </c>
      <c r="X113" s="997">
        <v>0.45533469319343567</v>
      </c>
      <c r="Y113" s="2"/>
      <c r="Z113" s="2"/>
      <c r="AA113" s="2">
        <f>B113*'TB1'!B113+'TB1'!E113*TB2d!E113</f>
        <v>0.27232944420631588</v>
      </c>
      <c r="AB113" s="595">
        <v>0.27232942559827639</v>
      </c>
      <c r="AC113" s="595"/>
      <c r="AD113" s="2">
        <v>7.1951081759280555E-9</v>
      </c>
      <c r="AE113" s="2">
        <f t="shared" si="23"/>
        <v>1.8608039498158035E-8</v>
      </c>
    </row>
    <row r="114" spans="1:31" x14ac:dyDescent="0.2">
      <c r="A114" s="16">
        <v>2017</v>
      </c>
      <c r="B114" s="301">
        <f>('TB2'!C114+'TB2'!D114+'TB2'!E114+'TB2'!F114+'TB2'!G114*W114-(compopeincdet!$E55-compopeincdet!$AI55)/2)/'TB2'!B114</f>
        <v>0.15000548587668294</v>
      </c>
      <c r="C114" s="14">
        <f>('TB2'!K114+'TB2'!L114+'TB2'!M114+'TB2'!N114+'TB2'!O114*V114-(compopeincdet!$E55-compopeincdet!$T55)/2)/'TB2'!J114</f>
        <v>4.4219874852671121E-2</v>
      </c>
      <c r="D114" s="14">
        <f>('TB2'!S114+'TB2'!T114+'TB2'!U114+'TB2'!V114+'TB2'!W114*X114-(compopeincdet!$T55-compopeincdet!$AI55)/2)/'TB2'!R114</f>
        <v>0.1846582321766429</v>
      </c>
      <c r="E114" s="295">
        <f>(TB2b!C114+TB2b!D114+TB2b!E114+TB2b!F114+TB2b!G114*P114-compopeincdet!$AI55/2)/TB2b!B114</f>
        <v>0.42305442117115122</v>
      </c>
      <c r="F114" s="14">
        <f>(TB2b!K114+TB2b!L114+TB2b!M114+TB2b!N114+TB2b!O114*Q114-compopeincdet!$AX55/2)/TB2b!J114</f>
        <v>0.46482511007753952</v>
      </c>
      <c r="G114" s="295">
        <f>(TB2b!S114+TB2b!T114+TB2b!U114+TB2b!V114+TB2b!W114*R114-compopeincdet!$BM55/2)/TB2b!R114</f>
        <v>0.54732657775847404</v>
      </c>
      <c r="H114" s="1037">
        <f>(compopeincdet!BK55+compopeincdet!BL55+compopeincdet!BM55/2+compopeincdet!BN55+compopeincdet!BO55+compopeincdet!BP55+compopeincdet!BQ55-compopeincdet!CO55-compopeincdet!CP55-compopeincdet!CQ55/2-compopeincdet!CR55-compopeincdet!CS55-compopeincdet!CT55-compopeincdet!CU55)/(compopeincdet!BJ55-compopeincdet!CN55)</f>
        <v>0.46870111381551716</v>
      </c>
      <c r="I114" s="14">
        <f>(TB2c!C114+TB2c!D114+TB2c!E114+TB2c!F114+TB2c!G114*S114-compopeincdet!$CB55/2)/TB2c!B114</f>
        <v>0.57985944823537805</v>
      </c>
      <c r="J114" s="14">
        <f>(TB2c!K114+TB2c!L114+TB2c!M114+TB2c!N114+TB2c!O114*T114-compopeincdet!$CQ55/2)/TB2c!J114</f>
        <v>0.64060809703998878</v>
      </c>
      <c r="K114" s="641">
        <f>(TB2c!S114+TB2c!T114+TB2c!U114+TB2c!V114+TB2c!W114*U114-compopeincdet!$DF55/2)/TB2c!R114</f>
        <v>0.73344539073180726</v>
      </c>
      <c r="L114" s="13"/>
      <c r="M114" s="2"/>
      <c r="N114" s="995">
        <v>0.43874582520160749</v>
      </c>
      <c r="O114" s="996">
        <v>0.48724415898323059</v>
      </c>
      <c r="P114" s="996">
        <v>0.53314435482025146</v>
      </c>
      <c r="Q114" s="996">
        <v>0.54918378591537476</v>
      </c>
      <c r="R114" s="996">
        <v>0.60586339235305786</v>
      </c>
      <c r="S114" s="996">
        <v>0.6302674412727356</v>
      </c>
      <c r="T114" s="996">
        <v>0.71990203857421875</v>
      </c>
      <c r="U114" s="996">
        <v>0.90269190073013306</v>
      </c>
      <c r="V114" s="996">
        <v>0.15042440593242645</v>
      </c>
      <c r="W114" s="996">
        <v>0.37586480379104614</v>
      </c>
      <c r="X114" s="997">
        <v>0.44701874256134033</v>
      </c>
      <c r="Y114" s="2"/>
      <c r="Z114" s="2"/>
      <c r="AA114" s="2">
        <f>B114*'TB1'!B114+'TB1'!E114*TB2d!E114</f>
        <v>0.27364214297730549</v>
      </c>
      <c r="AB114" s="595">
        <v>0.27364210700567537</v>
      </c>
      <c r="AC114" s="595"/>
      <c r="AD114" s="2">
        <v>-1.2811653404831702E-9</v>
      </c>
      <c r="AE114" s="2">
        <f t="shared" si="23"/>
        <v>3.5971630119036035E-8</v>
      </c>
    </row>
    <row r="115" spans="1:31" x14ac:dyDescent="0.2">
      <c r="A115" s="16">
        <v>2018</v>
      </c>
      <c r="B115" s="301">
        <f>('TB2'!C115+'TB2'!D115+'TB2'!E115+'TB2'!F115+'TB2'!G115*W115-(compopeincdet!$E56-compopeincdet!$AI56)/2)/'TB2'!B115</f>
        <v>0.14291112642051138</v>
      </c>
      <c r="C115" s="14">
        <f>('TB2'!K115+'TB2'!L115+'TB2'!M115+'TB2'!N115+'TB2'!O115*V115-(compopeincdet!$E56-compopeincdet!$T56)/2)/'TB2'!J115</f>
        <v>3.4409621854710873E-2</v>
      </c>
      <c r="D115" s="14">
        <f>('TB2'!S115+'TB2'!T115+'TB2'!U115+'TB2'!V115+'TB2'!W115*X115-(compopeincdet!$T56-compopeincdet!$AI56)/2)/'TB2'!R115</f>
        <v>0.17832940985005036</v>
      </c>
      <c r="E115" s="295">
        <f>(TB2b!C115+TB2b!D115+TB2b!E115+TB2b!F115+TB2b!G115*P115-compopeincdet!$AI56/2)/TB2b!B115</f>
        <v>0.42580501782186903</v>
      </c>
      <c r="F115" s="14">
        <f>(TB2b!K115+TB2b!L115+TB2b!M115+TB2b!N115+TB2b!O115*Q115-compopeincdet!$AX56/2)/TB2b!J115</f>
        <v>0.46843135526987817</v>
      </c>
      <c r="G115" s="295">
        <f>(TB2b!S115+TB2b!T115+TB2b!U115+TB2b!V115+TB2b!W115*R115-compopeincdet!$BM56/2)/TB2b!R115</f>
        <v>0.55408561406696766</v>
      </c>
      <c r="H115" s="1037">
        <f>(compopeincdet!BK56+compopeincdet!BL56+compopeincdet!BM56/2+compopeincdet!BN56+compopeincdet!BO56+compopeincdet!BP56+compopeincdet!BQ56-compopeincdet!CO56-compopeincdet!CP56-compopeincdet!CQ56/2-compopeincdet!CR56-compopeincdet!CS56-compopeincdet!CT56-compopeincdet!CU56)/(compopeincdet!BJ56-compopeincdet!CN56)</f>
        <v>0.47397107532233945</v>
      </c>
      <c r="I115" s="14">
        <f>(TB2c!C115+TB2c!D115+TB2c!E115+TB2c!F115+TB2c!G115*S115-compopeincdet!$CB56/2)/TB2c!B115</f>
        <v>0.58608556750796281</v>
      </c>
      <c r="J115" s="14">
        <f>(TB2c!K115+TB2c!L115+TB2c!M115+TB2c!N115+TB2c!O115*T115-compopeincdet!$CQ56/2)/TB2c!J115</f>
        <v>0.65002193967995525</v>
      </c>
      <c r="K115" s="641">
        <f>(TB2c!S115+TB2c!T115+TB2c!U115+TB2c!V115+TB2c!W115*U115-compopeincdet!$DF56/2)/TB2c!R115</f>
        <v>0.74760793499242806</v>
      </c>
      <c r="L115" s="13"/>
      <c r="M115" s="2"/>
      <c r="N115" s="995">
        <v>0.45315336048776744</v>
      </c>
      <c r="O115" s="996">
        <v>0.50118547677993774</v>
      </c>
      <c r="P115" s="996">
        <v>0.53934669494628906</v>
      </c>
      <c r="Q115" s="996">
        <v>0.55417919158935547</v>
      </c>
      <c r="R115" s="996">
        <v>0.61387377977371216</v>
      </c>
      <c r="S115" s="996">
        <v>0.64115917682647705</v>
      </c>
      <c r="T115" s="996">
        <v>0.75793731212615967</v>
      </c>
      <c r="U115" s="996">
        <v>0.99886739253997803</v>
      </c>
      <c r="V115" s="996">
        <v>0.15971946716308594</v>
      </c>
      <c r="W115" s="996">
        <v>0.39146184921264648</v>
      </c>
      <c r="X115" s="997">
        <v>0.46518334746360779</v>
      </c>
      <c r="Y115" s="2"/>
      <c r="Z115" s="2"/>
      <c r="AA115" s="2">
        <f>B115*'TB1'!B115+'TB1'!E115*TB2d!E115</f>
        <v>0.27177480964764955</v>
      </c>
      <c r="AB115" s="595">
        <v>0.27177474146635777</v>
      </c>
      <c r="AC115" s="595"/>
      <c r="AD115" s="2">
        <v>-1.132314564333825E-8</v>
      </c>
      <c r="AE115" s="2">
        <f t="shared" si="23"/>
        <v>6.8181291779101372E-8</v>
      </c>
    </row>
    <row r="116" spans="1:31" x14ac:dyDescent="0.2">
      <c r="A116" s="16">
        <v>2019</v>
      </c>
      <c r="B116" s="301">
        <f>('TB2'!C116+'TB2'!D116+'TB2'!E116+'TB2'!F116+'TB2'!G116*W116-(compopeincdet!$E57-compopeincdet!$AI57)/2)/'TB2'!B116</f>
        <v>0.13683960802617748</v>
      </c>
      <c r="C116" s="14">
        <f>('TB2'!K116+'TB2'!L116+'TB2'!M116+'TB2'!N116+'TB2'!O116*V116-(compopeincdet!$E57-compopeincdet!$T57)/2)/'TB2'!J116</f>
        <v>2.7043045660647726E-2</v>
      </c>
      <c r="D116" s="14">
        <f>('TB2'!S116+'TB2'!T116+'TB2'!U116+'TB2'!V116+'TB2'!W116*X116-(compopeincdet!$T57-compopeincdet!$AI57)/2)/'TB2'!R116</f>
        <v>0.17265250063425727</v>
      </c>
      <c r="E116" s="295">
        <f>(TB2b!C116+TB2b!D116+TB2b!E116+TB2b!F116+TB2b!G116*P116-compopeincdet!$AI57/2)/TB2b!B116</f>
        <v>0.41838148823262239</v>
      </c>
      <c r="F116" s="14">
        <f>(TB2b!K116+TB2b!L116+TB2b!M116+TB2b!N116+TB2b!O116*Q116-compopeincdet!$AX57/2)/TB2b!J116</f>
        <v>0.46163978819725959</v>
      </c>
      <c r="G116" s="295">
        <f>(TB2b!S116+TB2b!T116+TB2b!U116+TB2b!V116+TB2b!W116*R116-compopeincdet!$BM57/2)/TB2b!R116</f>
        <v>0.5475164730799349</v>
      </c>
      <c r="H116" s="1037">
        <f>(compopeincdet!BK57+compopeincdet!BL57+compopeincdet!BM57/2+compopeincdet!BN57+compopeincdet!BO57+compopeincdet!BP57+compopeincdet!BQ57-compopeincdet!CO57-compopeincdet!CP57-compopeincdet!CQ57/2-compopeincdet!CR57-compopeincdet!CS57-compopeincdet!CT57-compopeincdet!CU57)/(compopeincdet!BJ57-compopeincdet!CN57)</f>
        <v>0.46954879485059015</v>
      </c>
      <c r="I116" s="14">
        <f>(TB2c!C116+TB2c!D116+TB2c!E116+TB2c!F116+TB2c!G116*S116-compopeincdet!$CB57/2)/TB2c!B116</f>
        <v>0.57944009462054014</v>
      </c>
      <c r="J116" s="14">
        <f>(TB2c!K116+TB2c!L116+TB2c!M116+TB2c!N116+TB2c!O116*T116-compopeincdet!$CQ57/2)/TB2c!J116</f>
        <v>0.64281404477845938</v>
      </c>
      <c r="K116" s="641">
        <f>(TB2c!S116+TB2c!T116+TB2c!U116+TB2c!V116+TB2c!W116*U116-compopeincdet!$DF57/2)/TB2c!R116</f>
        <v>0.73661420336841776</v>
      </c>
      <c r="L116" s="13"/>
      <c r="M116" s="2"/>
      <c r="N116" s="995">
        <v>0.44273893783899254</v>
      </c>
      <c r="O116" s="996">
        <v>0.49028876423835754</v>
      </c>
      <c r="P116" s="996">
        <v>0.52995604276657104</v>
      </c>
      <c r="Q116" s="996">
        <v>0.54496234655380249</v>
      </c>
      <c r="R116" s="996">
        <v>0.60858267545700073</v>
      </c>
      <c r="S116" s="996">
        <v>0.6380046010017395</v>
      </c>
      <c r="T116" s="996">
        <v>0.76770955324172974</v>
      </c>
      <c r="U116" s="996">
        <v>1.040820837020874</v>
      </c>
      <c r="V116" s="996">
        <v>0.15538182854652405</v>
      </c>
      <c r="W116" s="996">
        <v>0.3814234733581543</v>
      </c>
      <c r="X116" s="997">
        <v>0.45350861549377441</v>
      </c>
      <c r="Y116" s="2"/>
      <c r="Z116" s="2"/>
      <c r="AA116" s="2">
        <f>B116*'TB1'!B116+'TB1'!E116*TB2d!E116</f>
        <v>0.26463289649892008</v>
      </c>
      <c r="AB116" s="595">
        <v>0.26463286015996323</v>
      </c>
      <c r="AC116" s="595"/>
      <c r="AD116" s="2">
        <v>-1.2413540417810509E-8</v>
      </c>
      <c r="AE116" s="2">
        <f t="shared" si="23"/>
        <v>3.6338956843628978E-8</v>
      </c>
    </row>
    <row r="117" spans="1:31" ht="17" thickBot="1" x14ac:dyDescent="0.25">
      <c r="A117" s="10">
        <v>2020</v>
      </c>
      <c r="B117" s="1034"/>
      <c r="C117" s="9"/>
      <c r="D117" s="7"/>
      <c r="E117" s="1035"/>
      <c r="F117" s="8"/>
      <c r="G117" s="8"/>
      <c r="H117" s="8"/>
      <c r="I117" s="8"/>
      <c r="J117" s="7"/>
      <c r="K117" s="644"/>
      <c r="L117" s="13"/>
      <c r="N117" s="1345">
        <v>0.43932019891885787</v>
      </c>
      <c r="O117" s="1346"/>
      <c r="P117" s="1346"/>
      <c r="Q117" s="1346"/>
      <c r="R117" s="1346"/>
      <c r="S117" s="1346"/>
      <c r="T117" s="1346"/>
      <c r="U117" s="1346"/>
      <c r="V117" s="1346"/>
      <c r="W117" s="1346"/>
      <c r="X117" s="1347"/>
      <c r="AA117" s="2"/>
      <c r="AB117" s="2"/>
      <c r="AC117" s="2"/>
      <c r="AD117" s="2"/>
      <c r="AE117" s="2"/>
    </row>
    <row r="118" spans="1:31" ht="18" thickTop="1" thickBot="1" x14ac:dyDescent="0.25">
      <c r="B118" s="5"/>
      <c r="C118" s="5"/>
      <c r="D118" s="5"/>
      <c r="E118" s="5"/>
      <c r="F118" s="5"/>
      <c r="G118" s="5"/>
      <c r="H118" s="5"/>
      <c r="I118" s="5"/>
      <c r="O118" s="996"/>
      <c r="P118" s="996"/>
      <c r="Q118" s="996"/>
      <c r="R118" s="996"/>
      <c r="S118" s="996"/>
      <c r="T118" s="996"/>
      <c r="U118" s="996"/>
      <c r="V118" s="996"/>
      <c r="W118" s="996"/>
      <c r="X118" s="1348"/>
    </row>
    <row r="119" spans="1:31" x14ac:dyDescent="0.2">
      <c r="A119" s="1397" t="s">
        <v>1299</v>
      </c>
      <c r="B119" s="1398"/>
      <c r="C119" s="1398"/>
      <c r="D119" s="1398"/>
      <c r="E119" s="1398"/>
      <c r="F119" s="1398"/>
      <c r="G119" s="1398"/>
      <c r="H119" s="1398"/>
      <c r="I119" s="1398"/>
      <c r="J119" s="1398"/>
      <c r="K119" s="1399"/>
    </row>
    <row r="120" spans="1:31" ht="17" thickBot="1" x14ac:dyDescent="0.25">
      <c r="A120" s="1400"/>
      <c r="B120" s="1401"/>
      <c r="C120" s="1401"/>
      <c r="D120" s="1401"/>
      <c r="E120" s="1401"/>
      <c r="F120" s="1401"/>
      <c r="G120" s="1401"/>
      <c r="H120" s="1401"/>
      <c r="I120" s="1401"/>
      <c r="J120" s="1401"/>
      <c r="K120" s="1402"/>
    </row>
    <row r="125" spans="1:31" x14ac:dyDescent="0.2">
      <c r="M125" s="1354"/>
    </row>
  </sheetData>
  <mergeCells count="6">
    <mergeCell ref="A119:K120"/>
    <mergeCell ref="AD9:AE9"/>
    <mergeCell ref="A4:K4"/>
    <mergeCell ref="B7:K7"/>
    <mergeCell ref="B8:K8"/>
    <mergeCell ref="N6:N9"/>
  </mergeCells>
  <hyperlinks>
    <hyperlink ref="A1" location="Index!A1" display="Back to index" xr:uid="{00000000-0004-0000-1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6" tint="0.39997558519241921"/>
    <pageSetUpPr fitToPage="1"/>
  </sheetPr>
  <dimension ref="A1:AB75"/>
  <sheetViews>
    <sheetView workbookViewId="0">
      <pane xSplit="1" ySplit="9" topLeftCell="B43" activePane="bottomRight" state="frozen"/>
      <selection activeCell="D32" sqref="D32"/>
      <selection pane="topRight" activeCell="D32" sqref="D32"/>
      <selection pane="bottomLeft" activeCell="D32" sqref="D32"/>
      <selection pane="bottomRight" activeCell="N9" sqref="N9"/>
    </sheetView>
  </sheetViews>
  <sheetFormatPr baseColWidth="10" defaultColWidth="10.83203125" defaultRowHeight="16" x14ac:dyDescent="0.2"/>
  <cols>
    <col min="1" max="1" width="10.83203125" style="131"/>
    <col min="2" max="2" width="10.83203125" style="102"/>
    <col min="3" max="5" width="10.83203125" style="131" customWidth="1"/>
    <col min="6" max="9" width="10.83203125" style="102"/>
    <col min="10" max="13" width="11.5" style="1" customWidth="1"/>
    <col min="14" max="16384" width="10.83203125" style="102"/>
  </cols>
  <sheetData>
    <row r="1" spans="1:28" x14ac:dyDescent="0.2">
      <c r="A1" s="169" t="s">
        <v>37</v>
      </c>
      <c r="C1" s="197"/>
      <c r="D1" s="1032"/>
    </row>
    <row r="2" spans="1:28" x14ac:dyDescent="0.2">
      <c r="C2" s="197"/>
    </row>
    <row r="3" spans="1:28" ht="17" thickBot="1" x14ac:dyDescent="0.25"/>
    <row r="4" spans="1:28" s="130" customFormat="1" ht="25" customHeight="1" thickTop="1" x14ac:dyDescent="0.2">
      <c r="A4" s="1377" t="s">
        <v>1020</v>
      </c>
      <c r="B4" s="1378"/>
      <c r="C4" s="1378"/>
      <c r="D4" s="1378"/>
      <c r="E4" s="1378"/>
      <c r="F4" s="1378"/>
      <c r="G4" s="1378"/>
      <c r="H4" s="1378"/>
      <c r="I4" s="1378"/>
      <c r="J4" s="1378"/>
      <c r="K4" s="1378"/>
      <c r="L4" s="1378"/>
      <c r="M4" s="1378"/>
      <c r="N4" s="1378"/>
      <c r="O4" s="1378"/>
      <c r="P4" s="1378"/>
      <c r="Q4" s="1378"/>
      <c r="R4" s="1378"/>
      <c r="S4" s="1378"/>
      <c r="T4" s="1378"/>
      <c r="U4" s="1378"/>
      <c r="V4" s="1378"/>
      <c r="W4" s="1378"/>
      <c r="X4" s="1378"/>
      <c r="Y4" s="1379"/>
      <c r="Z4" s="1004"/>
      <c r="AA4" s="1004"/>
    </row>
    <row r="5" spans="1:28" x14ac:dyDescent="0.2">
      <c r="A5" s="129"/>
      <c r="B5" s="128"/>
      <c r="C5" s="128"/>
      <c r="D5" s="128"/>
      <c r="E5" s="128"/>
      <c r="F5" s="128"/>
      <c r="G5" s="128"/>
      <c r="H5" s="128"/>
      <c r="I5" s="128"/>
      <c r="J5" s="101"/>
      <c r="K5" s="101"/>
      <c r="L5" s="101"/>
      <c r="M5" s="101"/>
      <c r="N5" s="182"/>
      <c r="O5" s="182"/>
      <c r="P5" s="182"/>
      <c r="Q5" s="182"/>
      <c r="R5" s="182"/>
      <c r="S5" s="182"/>
      <c r="T5" s="182"/>
      <c r="U5" s="182"/>
      <c r="V5" s="182"/>
      <c r="W5" s="182"/>
      <c r="X5" s="182"/>
      <c r="Y5" s="971"/>
      <c r="Z5" s="182"/>
      <c r="AA5" s="182"/>
    </row>
    <row r="6" spans="1:28" x14ac:dyDescent="0.2">
      <c r="A6" s="129"/>
      <c r="B6" s="45" t="s">
        <v>36</v>
      </c>
      <c r="C6" s="45" t="s">
        <v>35</v>
      </c>
      <c r="D6" s="45" t="s">
        <v>34</v>
      </c>
      <c r="E6" s="45" t="s">
        <v>33</v>
      </c>
      <c r="F6" s="45" t="s">
        <v>32</v>
      </c>
      <c r="G6" s="45" t="s">
        <v>31</v>
      </c>
      <c r="H6" s="45" t="s">
        <v>30</v>
      </c>
      <c r="I6" s="48" t="s">
        <v>29</v>
      </c>
      <c r="J6" s="225" t="s">
        <v>28</v>
      </c>
      <c r="K6" s="45" t="s">
        <v>27</v>
      </c>
      <c r="L6" s="45" t="s">
        <v>26</v>
      </c>
      <c r="M6" s="47" t="s">
        <v>25</v>
      </c>
      <c r="N6" s="45" t="s">
        <v>24</v>
      </c>
      <c r="O6" s="45" t="s">
        <v>23</v>
      </c>
      <c r="P6" s="45" t="s">
        <v>22</v>
      </c>
      <c r="Q6" s="45" t="s">
        <v>21</v>
      </c>
      <c r="R6" s="973" t="s">
        <v>54</v>
      </c>
      <c r="S6" s="973" t="s">
        <v>53</v>
      </c>
      <c r="T6" s="973" t="s">
        <v>52</v>
      </c>
      <c r="U6" s="45" t="s">
        <v>51</v>
      </c>
      <c r="V6" s="45" t="s">
        <v>50</v>
      </c>
      <c r="W6" s="973" t="s">
        <v>49</v>
      </c>
      <c r="X6" s="973" t="s">
        <v>48</v>
      </c>
      <c r="Y6" s="974" t="s">
        <v>47</v>
      </c>
      <c r="Z6" s="973"/>
      <c r="AA6" s="973"/>
    </row>
    <row r="7" spans="1:28" ht="35" customHeight="1" x14ac:dyDescent="0.2">
      <c r="A7" s="129"/>
      <c r="B7" s="1382" t="s">
        <v>864</v>
      </c>
      <c r="C7" s="1382"/>
      <c r="D7" s="1382"/>
      <c r="E7" s="1382"/>
      <c r="F7" s="1382"/>
      <c r="G7" s="1382"/>
      <c r="H7" s="1382"/>
      <c r="I7" s="1382"/>
      <c r="J7" s="1382"/>
      <c r="K7" s="1382"/>
      <c r="L7" s="1382"/>
      <c r="M7" s="1382"/>
      <c r="N7" s="1382"/>
      <c r="O7" s="1382"/>
      <c r="P7" s="1382"/>
      <c r="Q7" s="1382"/>
      <c r="R7" s="1382"/>
      <c r="S7" s="1382"/>
      <c r="T7" s="1382"/>
      <c r="U7" s="1382"/>
      <c r="V7" s="1382"/>
      <c r="W7" s="1382"/>
      <c r="X7" s="1382"/>
      <c r="Y7" s="1383"/>
      <c r="Z7" s="1005"/>
      <c r="AA7" s="1005"/>
    </row>
    <row r="8" spans="1:28" s="125" customFormat="1" ht="21" customHeight="1" x14ac:dyDescent="0.2">
      <c r="A8" s="165"/>
      <c r="B8" s="1406" t="s">
        <v>1021</v>
      </c>
      <c r="C8" s="1407"/>
      <c r="D8" s="1407"/>
      <c r="E8" s="1407"/>
      <c r="F8" s="1407"/>
      <c r="G8" s="1407"/>
      <c r="H8" s="1407"/>
      <c r="I8" s="1407"/>
      <c r="J8" s="1407"/>
      <c r="K8" s="1407"/>
      <c r="L8" s="1407"/>
      <c r="M8" s="1407"/>
      <c r="N8" s="1408" t="s">
        <v>1058</v>
      </c>
      <c r="O8" s="1409"/>
      <c r="P8" s="1409"/>
      <c r="Q8" s="1409"/>
      <c r="R8" s="1409"/>
      <c r="S8" s="1409"/>
      <c r="T8" s="1409"/>
      <c r="U8" s="1409"/>
      <c r="V8" s="1409"/>
      <c r="W8" s="1409"/>
      <c r="X8" s="1409"/>
      <c r="Y8" s="1410"/>
      <c r="Z8" s="1006"/>
      <c r="AA8" s="1006"/>
    </row>
    <row r="9" spans="1:28" ht="69" thickBot="1" x14ac:dyDescent="0.25">
      <c r="A9" s="129"/>
      <c r="B9" s="408" t="s">
        <v>16</v>
      </c>
      <c r="C9" s="961" t="s">
        <v>1018</v>
      </c>
      <c r="D9" s="961" t="s">
        <v>1019</v>
      </c>
      <c r="E9" s="961" t="s">
        <v>1017</v>
      </c>
      <c r="F9" s="408" t="s">
        <v>15</v>
      </c>
      <c r="G9" s="961" t="s">
        <v>1018</v>
      </c>
      <c r="H9" s="961" t="s">
        <v>1019</v>
      </c>
      <c r="I9" s="961" t="s">
        <v>1017</v>
      </c>
      <c r="J9" s="464" t="s">
        <v>59</v>
      </c>
      <c r="K9" s="961" t="s">
        <v>1018</v>
      </c>
      <c r="L9" s="961" t="s">
        <v>1019</v>
      </c>
      <c r="M9" s="961" t="s">
        <v>1017</v>
      </c>
      <c r="N9" s="975" t="s">
        <v>16</v>
      </c>
      <c r="O9" s="961" t="s">
        <v>1018</v>
      </c>
      <c r="P9" s="961" t="s">
        <v>1019</v>
      </c>
      <c r="Q9" s="961" t="s">
        <v>1017</v>
      </c>
      <c r="R9" s="408" t="s">
        <v>15</v>
      </c>
      <c r="S9" s="961" t="s">
        <v>1018</v>
      </c>
      <c r="T9" s="961" t="s">
        <v>1019</v>
      </c>
      <c r="U9" s="961" t="s">
        <v>1017</v>
      </c>
      <c r="V9" s="464" t="s">
        <v>59</v>
      </c>
      <c r="W9" s="961" t="s">
        <v>1018</v>
      </c>
      <c r="X9" s="961" t="s">
        <v>1019</v>
      </c>
      <c r="Y9" s="962" t="s">
        <v>1017</v>
      </c>
      <c r="Z9" s="1007"/>
      <c r="AA9" s="1007"/>
      <c r="AB9" s="1133" t="s">
        <v>39</v>
      </c>
    </row>
    <row r="10" spans="1:28" x14ac:dyDescent="0.2">
      <c r="A10" s="155">
        <v>1960</v>
      </c>
      <c r="B10" s="135"/>
      <c r="C10" s="503"/>
      <c r="D10" s="503"/>
      <c r="E10" s="503"/>
      <c r="F10" s="174"/>
      <c r="G10" s="114"/>
      <c r="H10" s="114"/>
      <c r="I10" s="114"/>
      <c r="J10" s="106"/>
      <c r="K10" s="114"/>
      <c r="L10" s="114"/>
      <c r="M10" s="114"/>
      <c r="N10" s="976"/>
      <c r="O10" s="963"/>
      <c r="P10" s="963"/>
      <c r="Q10" s="963"/>
      <c r="R10" s="964"/>
      <c r="S10" s="247"/>
      <c r="T10" s="247"/>
      <c r="U10" s="247"/>
      <c r="V10" s="269"/>
      <c r="W10" s="247"/>
      <c r="X10" s="247"/>
      <c r="Y10" s="251"/>
      <c r="Z10" s="247"/>
      <c r="AA10" s="247"/>
    </row>
    <row r="11" spans="1:28" x14ac:dyDescent="0.2">
      <c r="A11" s="155">
        <v>1961</v>
      </c>
      <c r="B11" s="135"/>
      <c r="C11" s="503"/>
      <c r="D11" s="503"/>
      <c r="E11" s="503"/>
      <c r="F11" s="174"/>
      <c r="G11" s="114"/>
      <c r="H11" s="114"/>
      <c r="I11" s="114"/>
      <c r="J11" s="106"/>
      <c r="K11" s="114"/>
      <c r="L11" s="114"/>
      <c r="M11" s="114"/>
      <c r="N11" s="976"/>
      <c r="O11" s="963"/>
      <c r="P11" s="963"/>
      <c r="Q11" s="963"/>
      <c r="R11" s="964"/>
      <c r="S11" s="247"/>
      <c r="T11" s="247"/>
      <c r="U11" s="247"/>
      <c r="V11" s="269"/>
      <c r="W11" s="247"/>
      <c r="X11" s="247"/>
      <c r="Y11" s="251"/>
      <c r="Z11" s="247"/>
      <c r="AA11" s="247"/>
    </row>
    <row r="12" spans="1:28" x14ac:dyDescent="0.2">
      <c r="A12" s="137">
        <v>1962</v>
      </c>
      <c r="B12" s="135">
        <f>'TB2'!B59</f>
        <v>0.64091789722442627</v>
      </c>
      <c r="C12" s="411">
        <f>B12-D12-E12</f>
        <v>0.49383585270461117</v>
      </c>
      <c r="D12" s="411">
        <v>7.2282293811440468E-2</v>
      </c>
      <c r="E12" s="411">
        <f>TB2d!B59*TB2e!B12</f>
        <v>7.4799750708374663E-2</v>
      </c>
      <c r="F12" s="170">
        <f>'TB1'!C59</f>
        <v>0.19539666175842285</v>
      </c>
      <c r="G12" s="136">
        <f>F12-H12-I12</f>
        <v>0.1586642677008413</v>
      </c>
      <c r="H12" s="136">
        <v>1.9320130348205566E-2</v>
      </c>
      <c r="I12" s="136">
        <f>TB2d!C59*TB2e!F12</f>
        <v>1.7412263709376E-2</v>
      </c>
      <c r="J12" s="106">
        <f>B12-F12</f>
        <v>0.44552123546600342</v>
      </c>
      <c r="K12" s="105">
        <f>C12-G12</f>
        <v>0.33517158500376987</v>
      </c>
      <c r="L12" s="105">
        <f>D12-H12</f>
        <v>5.2962163463234901E-2</v>
      </c>
      <c r="M12" s="105">
        <f>E12-I12</f>
        <v>5.7387486998998663E-2</v>
      </c>
      <c r="N12" s="976">
        <v>22749.541192757912</v>
      </c>
      <c r="O12" s="965">
        <v>17528.827205819704</v>
      </c>
      <c r="P12" s="965">
        <v>2565.6781121133049</v>
      </c>
      <c r="Q12" s="965">
        <v>2655.0358748249037</v>
      </c>
      <c r="R12" s="966">
        <v>12484.176155373219</v>
      </c>
      <c r="S12" s="238">
        <v>10137.290216296191</v>
      </c>
      <c r="T12" s="238">
        <v>1234.3911530585467</v>
      </c>
      <c r="U12" s="238">
        <v>1112.4947860184818</v>
      </c>
      <c r="V12" s="269">
        <v>35581.247489488778</v>
      </c>
      <c r="W12" s="268">
        <v>26768.248442724096</v>
      </c>
      <c r="X12" s="268">
        <v>4229.7868109317533</v>
      </c>
      <c r="Y12" s="287">
        <v>4583.2122358329307</v>
      </c>
      <c r="Z12" s="268"/>
      <c r="AA12" s="268"/>
      <c r="AB12" s="1132">
        <f>(N12-'TB6'!B58)/N12</f>
        <v>-1.2126130036992009E-8</v>
      </c>
    </row>
    <row r="13" spans="1:28" x14ac:dyDescent="0.2">
      <c r="A13" s="137">
        <v>1963</v>
      </c>
      <c r="B13" s="135">
        <f>'TB2'!B60</f>
        <v>0.63638970255851746</v>
      </c>
      <c r="C13" s="411">
        <f t="shared" ref="C13:C57" si="0">B13-D13-E13</f>
        <v>0.490012451161013</v>
      </c>
      <c r="D13" s="411">
        <f t="shared" ref="D13:L13" si="1">(D12+D14)/2</f>
        <v>6.9634708575904369E-2</v>
      </c>
      <c r="E13" s="411">
        <f>TB2d!B60*TB2e!B13</f>
        <v>7.674254282160009E-2</v>
      </c>
      <c r="F13" s="170">
        <f>'TB1'!C60</f>
        <v>0.19106867909431458</v>
      </c>
      <c r="G13" s="136">
        <f t="shared" ref="G13:G57" si="2">F13-H13-I13</f>
        <v>0.15548000509003743</v>
      </c>
      <c r="H13" s="136">
        <f t="shared" si="1"/>
        <v>1.8990321084856987E-2</v>
      </c>
      <c r="I13" s="136">
        <f>TB2d!C60*TB2e!F13</f>
        <v>1.6598352919420158E-2</v>
      </c>
      <c r="J13" s="106">
        <f t="shared" si="1"/>
        <v>0.44532102346420288</v>
      </c>
      <c r="K13" s="105">
        <f t="shared" si="1"/>
        <v>0.33623218435001878</v>
      </c>
      <c r="L13" s="105">
        <f t="shared" si="1"/>
        <v>5.0644387491047382E-2</v>
      </c>
      <c r="M13" s="105">
        <f t="shared" ref="M13" si="3">(M12+M14)/2</f>
        <v>5.8444451623136703E-2</v>
      </c>
      <c r="N13" s="976">
        <v>23349.593333782723</v>
      </c>
      <c r="O13" s="965">
        <v>17978.907290769119</v>
      </c>
      <c r="P13" s="965">
        <v>2554.947260502428</v>
      </c>
      <c r="Q13" s="965">
        <v>2815.738782511175</v>
      </c>
      <c r="R13" s="966">
        <v>12618.803679459412</v>
      </c>
      <c r="S13" s="238">
        <v>10268.410655333371</v>
      </c>
      <c r="T13" s="238">
        <v>1254.1832325193457</v>
      </c>
      <c r="U13" s="238">
        <v>1096.2097916066944</v>
      </c>
      <c r="V13" s="269">
        <v>36763.080401686857</v>
      </c>
      <c r="W13" s="268">
        <v>27757.348464569339</v>
      </c>
      <c r="X13" s="268">
        <v>4180.9022954812808</v>
      </c>
      <c r="Y13" s="287">
        <v>4824.8296416362382</v>
      </c>
      <c r="Z13" s="268"/>
      <c r="AA13" s="268"/>
      <c r="AB13" s="1132">
        <f>(N13-'TB6'!B59)/N13</f>
        <v>5.306184534889311E-6</v>
      </c>
    </row>
    <row r="14" spans="1:28" x14ac:dyDescent="0.2">
      <c r="A14" s="137">
        <v>1964</v>
      </c>
      <c r="B14" s="135">
        <f>'TB2'!B61</f>
        <v>0.63186150789260864</v>
      </c>
      <c r="C14" s="411">
        <f t="shared" si="0"/>
        <v>0.48970627031020197</v>
      </c>
      <c r="D14" s="411">
        <v>6.6987123340368271E-2</v>
      </c>
      <c r="E14" s="411">
        <f>TB2d!B61*TB2e!B14</f>
        <v>7.516811424203837E-2</v>
      </c>
      <c r="F14" s="170">
        <f>'TB1'!C61</f>
        <v>0.1867406964302063</v>
      </c>
      <c r="G14" s="136">
        <f t="shared" si="2"/>
        <v>0.15241348661393425</v>
      </c>
      <c r="H14" s="136">
        <v>1.8660511821508408E-2</v>
      </c>
      <c r="I14" s="136">
        <f>TB2d!C61*TB2e!F14</f>
        <v>1.5666697994763633E-2</v>
      </c>
      <c r="J14" s="106">
        <f>B14-F14</f>
        <v>0.44512081146240234</v>
      </c>
      <c r="K14" s="105">
        <f t="shared" ref="K14" si="4">C14-G14</f>
        <v>0.3372927836962677</v>
      </c>
      <c r="L14" s="105">
        <f t="shared" ref="L14:M14" si="5">D14-H14</f>
        <v>4.8326611518859863E-2</v>
      </c>
      <c r="M14" s="105">
        <f t="shared" si="5"/>
        <v>5.9501416247274737E-2</v>
      </c>
      <c r="N14" s="976">
        <v>24135.485003369966</v>
      </c>
      <c r="O14" s="965">
        <v>18705.520427329033</v>
      </c>
      <c r="P14" s="965">
        <v>2558.7358789944496</v>
      </c>
      <c r="Q14" s="965">
        <v>2871.2286970464775</v>
      </c>
      <c r="R14" s="966">
        <v>12839.42604422271</v>
      </c>
      <c r="S14" s="238">
        <v>10479.24596475478</v>
      </c>
      <c r="T14" s="238">
        <v>1283.0104313611514</v>
      </c>
      <c r="U14" s="238">
        <v>1077.1696481067775</v>
      </c>
      <c r="V14" s="269">
        <v>38255.558702304028</v>
      </c>
      <c r="W14" s="268">
        <v>28988.363505546848</v>
      </c>
      <c r="X14" s="268">
        <v>4153.3926885360725</v>
      </c>
      <c r="Y14" s="287">
        <v>5113.8025082211016</v>
      </c>
      <c r="Z14" s="268"/>
      <c r="AA14" s="268"/>
      <c r="AB14" s="1132">
        <f>(N14-'TB6'!B60)/N14</f>
        <v>-1.6607159620997793E-6</v>
      </c>
    </row>
    <row r="15" spans="1:28" x14ac:dyDescent="0.2">
      <c r="A15" s="137">
        <v>1965</v>
      </c>
      <c r="B15" s="135">
        <f>'TB2'!B62</f>
        <v>0.63520272076129913</v>
      </c>
      <c r="C15" s="411">
        <f t="shared" si="0"/>
        <v>0.47992512323483172</v>
      </c>
      <c r="D15" s="411">
        <f t="shared" ref="D15" si="6">(D14+D16)/2</f>
        <v>7.2951489128172398E-2</v>
      </c>
      <c r="E15" s="411">
        <f>TB2d!B62*TB2e!B15</f>
        <v>8.2326108398295017E-2</v>
      </c>
      <c r="F15" s="170">
        <f>'TB1'!C62</f>
        <v>0.19135615229606628</v>
      </c>
      <c r="G15" s="136">
        <f t="shared" si="2"/>
        <v>0.15445870480295112</v>
      </c>
      <c r="H15" s="136">
        <f t="shared" ref="H15" si="7">(H14+H16)/2</f>
        <v>2.0924238488078117E-2</v>
      </c>
      <c r="I15" s="136">
        <f>TB2d!C62*TB2e!F15</f>
        <v>1.5973209005037042E-2</v>
      </c>
      <c r="J15" s="106">
        <f t="shared" ref="J15" si="8">(J14+J16)/2</f>
        <v>0.44384656846523285</v>
      </c>
      <c r="K15" s="105">
        <f t="shared" ref="K15" si="9">(K14+K16)/2</f>
        <v>0.33060082902704713</v>
      </c>
      <c r="L15" s="105">
        <f t="shared" ref="L15:M15" si="10">(L14+L16)/2</f>
        <v>5.202725064009428E-2</v>
      </c>
      <c r="M15" s="105">
        <f t="shared" si="10"/>
        <v>6.1218488798091455E-2</v>
      </c>
      <c r="N15" s="976">
        <v>25515.654480031437</v>
      </c>
      <c r="O15" s="965">
        <v>19278.260656802522</v>
      </c>
      <c r="P15" s="965">
        <v>2930.4109216775669</v>
      </c>
      <c r="Q15" s="965">
        <v>3306.9829015513451</v>
      </c>
      <c r="R15" s="966">
        <v>13835.959999940111</v>
      </c>
      <c r="S15" s="238">
        <v>11168.09904282404</v>
      </c>
      <c r="T15" s="238">
        <v>1512.9219691997725</v>
      </c>
      <c r="U15" s="238">
        <v>1154.9389879162975</v>
      </c>
      <c r="V15" s="269">
        <v>40115.272580145589</v>
      </c>
      <c r="W15" s="268">
        <v>29880.015559207703</v>
      </c>
      <c r="X15" s="268">
        <v>4702.2721122748089</v>
      </c>
      <c r="Y15" s="287">
        <v>5532.9849086630802</v>
      </c>
      <c r="Z15" s="268"/>
      <c r="AA15" s="268"/>
      <c r="AB15" s="1132">
        <f>(N15-'TB6'!B61)/N15</f>
        <v>-6.0714703129074595E-6</v>
      </c>
    </row>
    <row r="16" spans="1:28" x14ac:dyDescent="0.2">
      <c r="A16" s="137">
        <v>1966</v>
      </c>
      <c r="B16" s="135">
        <f>'TB2'!B63</f>
        <v>0.63854393362998962</v>
      </c>
      <c r="C16" s="411">
        <f t="shared" si="0"/>
        <v>0.48041372396477455</v>
      </c>
      <c r="D16" s="411">
        <v>7.8915854915976524E-2</v>
      </c>
      <c r="E16" s="411">
        <f>TB2d!B63*TB2e!B16</f>
        <v>7.9214354749238575E-2</v>
      </c>
      <c r="F16" s="170">
        <f>'TB1'!C63</f>
        <v>0.19597160816192627</v>
      </c>
      <c r="G16" s="136">
        <f t="shared" si="2"/>
        <v>0.15650484960694805</v>
      </c>
      <c r="H16" s="136">
        <v>2.3187965154647827E-2</v>
      </c>
      <c r="I16" s="136">
        <f>TB2d!C63*TB2e!F16</f>
        <v>1.6278793400330394E-2</v>
      </c>
      <c r="J16" s="106">
        <f>B16-F16</f>
        <v>0.44257232546806335</v>
      </c>
      <c r="K16" s="105">
        <f t="shared" ref="K16:M16" si="11">C16-G16</f>
        <v>0.3239088743578265</v>
      </c>
      <c r="L16" s="105">
        <f t="shared" si="11"/>
        <v>5.5727889761328697E-2</v>
      </c>
      <c r="M16" s="105">
        <f t="shared" si="11"/>
        <v>6.2935561348908181E-2</v>
      </c>
      <c r="N16" s="976">
        <v>26843.76767231385</v>
      </c>
      <c r="O16" s="965">
        <v>20196.127021972934</v>
      </c>
      <c r="P16" s="965">
        <v>3317.5460034266443</v>
      </c>
      <c r="Q16" s="965">
        <v>3330.0946469142732</v>
      </c>
      <c r="R16" s="966">
        <v>14829.221416188753</v>
      </c>
      <c r="S16" s="238">
        <v>11842.761761750202</v>
      </c>
      <c r="T16" s="238">
        <v>1754.6392188863397</v>
      </c>
      <c r="U16" s="238">
        <v>1231.820435552213</v>
      </c>
      <c r="V16" s="269">
        <v>41861.95049247022</v>
      </c>
      <c r="W16" s="268">
        <v>30637.833597251345</v>
      </c>
      <c r="X16" s="268">
        <v>5271.1794841020264</v>
      </c>
      <c r="Y16" s="287">
        <v>5952.9374111168481</v>
      </c>
      <c r="Z16" s="268"/>
      <c r="AA16" s="268"/>
      <c r="AB16" s="1132">
        <f>(N16-'TB6'!B62)/N16</f>
        <v>6.9410381315989781E-6</v>
      </c>
    </row>
    <row r="17" spans="1:28" x14ac:dyDescent="0.2">
      <c r="A17" s="137">
        <v>1967</v>
      </c>
      <c r="B17" s="149">
        <f>'TB2'!B64</f>
        <v>0.646208755671978</v>
      </c>
      <c r="C17" s="411">
        <f t="shared" si="0"/>
        <v>0.49179421099091986</v>
      </c>
      <c r="D17" s="411">
        <v>7.461971789598465E-2</v>
      </c>
      <c r="E17" s="411">
        <f>TB2d!B64*TB2e!B17</f>
        <v>7.9794826785073478E-2</v>
      </c>
      <c r="F17" s="170">
        <f>'TB1'!C64</f>
        <v>0.20520038902759552</v>
      </c>
      <c r="G17" s="148">
        <f t="shared" si="2"/>
        <v>0.16626653312738141</v>
      </c>
      <c r="H17" s="148">
        <v>2.2507354617118835E-2</v>
      </c>
      <c r="I17" s="148">
        <f>TB2d!C64*TB2e!F17</f>
        <v>1.6426501283095279E-2</v>
      </c>
      <c r="J17" s="106">
        <f t="shared" ref="J17:J57" si="12">B17-F17</f>
        <v>0.44100836664438248</v>
      </c>
      <c r="K17" s="105">
        <f t="shared" ref="K17:K57" si="13">C17-G17</f>
        <v>0.32552767786353842</v>
      </c>
      <c r="L17" s="105">
        <f t="shared" ref="L17:M57" si="14">D17-H17</f>
        <v>5.2112363278865814E-2</v>
      </c>
      <c r="M17" s="105">
        <f t="shared" si="14"/>
        <v>6.3368325501978198E-2</v>
      </c>
      <c r="N17" s="977">
        <v>27545.008281026116</v>
      </c>
      <c r="O17" s="965">
        <v>20963.002273497386</v>
      </c>
      <c r="P17" s="965">
        <v>3180.7070537683521</v>
      </c>
      <c r="Q17" s="965">
        <v>3401.2989537603767</v>
      </c>
      <c r="R17" s="966">
        <v>15744.205657633127</v>
      </c>
      <c r="S17" s="272">
        <v>12756.966514264888</v>
      </c>
      <c r="T17" s="272">
        <v>1726.8993571622459</v>
      </c>
      <c r="U17" s="272">
        <v>1260.339786205994</v>
      </c>
      <c r="V17" s="269">
        <v>42296.011560267361</v>
      </c>
      <c r="W17" s="268">
        <v>31220.546972538014</v>
      </c>
      <c r="X17" s="268">
        <v>4997.9666745259847</v>
      </c>
      <c r="Y17" s="287">
        <v>6077.4979132033541</v>
      </c>
      <c r="Z17" s="268"/>
      <c r="AA17" s="268"/>
      <c r="AB17" s="1132">
        <f>(N17-'TB6'!B63)/N17</f>
        <v>5.2823678184840755E-6</v>
      </c>
    </row>
    <row r="18" spans="1:28" x14ac:dyDescent="0.2">
      <c r="A18" s="137">
        <v>1968</v>
      </c>
      <c r="B18" s="149">
        <f>'TB2'!B65</f>
        <v>0.65047215484082699</v>
      </c>
      <c r="C18" s="411">
        <f t="shared" si="0"/>
        <v>0.49502859279016254</v>
      </c>
      <c r="D18" s="411">
        <v>7.704995758831501E-2</v>
      </c>
      <c r="E18" s="411">
        <f>TB2d!B65*TB2e!B18</f>
        <v>7.8393604462349414E-2</v>
      </c>
      <c r="F18" s="170">
        <f>'TB1'!C65</f>
        <v>0.20809786394238472</v>
      </c>
      <c r="G18" s="148">
        <f t="shared" si="2"/>
        <v>0.16845864829499843</v>
      </c>
      <c r="H18" s="148">
        <v>2.2830389440059662E-2</v>
      </c>
      <c r="I18" s="148">
        <f>TB2d!C65*TB2e!F18</f>
        <v>1.680882620732663E-2</v>
      </c>
      <c r="J18" s="106">
        <f t="shared" si="12"/>
        <v>0.44237429089844227</v>
      </c>
      <c r="K18" s="105">
        <f t="shared" si="13"/>
        <v>0.32656994449516408</v>
      </c>
      <c r="L18" s="105">
        <f t="shared" si="14"/>
        <v>5.4219568148255348E-2</v>
      </c>
      <c r="M18" s="105">
        <f t="shared" si="14"/>
        <v>6.1584778255022787E-2</v>
      </c>
      <c r="N18" s="977">
        <v>28537.678837820466</v>
      </c>
      <c r="O18" s="965">
        <v>21718.019582315235</v>
      </c>
      <c r="P18" s="965">
        <v>3380.355220064851</v>
      </c>
      <c r="Q18" s="965">
        <v>3439.3040354403815</v>
      </c>
      <c r="R18" s="966">
        <v>16433.499781492403</v>
      </c>
      <c r="S18" s="272">
        <v>13303.18873774134</v>
      </c>
      <c r="T18" s="272">
        <v>1802.9171120107339</v>
      </c>
      <c r="U18" s="272">
        <v>1327.3939317403283</v>
      </c>
      <c r="V18" s="269">
        <v>43667.902658230538</v>
      </c>
      <c r="W18" s="268">
        <v>32236.558138032589</v>
      </c>
      <c r="X18" s="268">
        <v>5352.1528551324973</v>
      </c>
      <c r="Y18" s="287">
        <v>6079.1916650654475</v>
      </c>
      <c r="Z18" s="268"/>
      <c r="AA18" s="268"/>
      <c r="AB18" s="1132">
        <f>(N18-'TB6'!B64)/N18</f>
        <v>2.4395610018381656E-6</v>
      </c>
    </row>
    <row r="19" spans="1:28" x14ac:dyDescent="0.2">
      <c r="A19" s="137">
        <v>1969</v>
      </c>
      <c r="B19" s="149">
        <f>'TB2'!B66</f>
        <v>0.6599648124538362</v>
      </c>
      <c r="C19" s="411">
        <f t="shared" si="0"/>
        <v>0.50107165697778244</v>
      </c>
      <c r="D19" s="411">
        <v>7.9043645411729813E-2</v>
      </c>
      <c r="E19" s="411">
        <f>TB2d!B66*TB2e!B19</f>
        <v>7.9849510064324003E-2</v>
      </c>
      <c r="F19" s="170">
        <f>'TB1'!C66</f>
        <v>0.21192511636763811</v>
      </c>
      <c r="G19" s="148">
        <f t="shared" si="2"/>
        <v>0.17101439318282022</v>
      </c>
      <c r="H19" s="148">
        <v>2.3786149919033051E-2</v>
      </c>
      <c r="I19" s="148">
        <f>TB2d!C66*TB2e!F19</f>
        <v>1.712457326578485E-2</v>
      </c>
      <c r="J19" s="106">
        <f t="shared" si="12"/>
        <v>0.44803969608619809</v>
      </c>
      <c r="K19" s="105">
        <f t="shared" si="13"/>
        <v>0.33005726379496225</v>
      </c>
      <c r="L19" s="105">
        <f t="shared" si="14"/>
        <v>5.5257495492696762E-2</v>
      </c>
      <c r="M19" s="105">
        <f t="shared" si="14"/>
        <v>6.272493679853916E-2</v>
      </c>
      <c r="N19" s="977">
        <v>29337.843698994191</v>
      </c>
      <c r="O19" s="965">
        <v>22274.463239566256</v>
      </c>
      <c r="P19" s="965">
        <v>3513.7784177702015</v>
      </c>
      <c r="Q19" s="965">
        <v>3549.6020416577348</v>
      </c>
      <c r="R19" s="966">
        <v>16957.520280788733</v>
      </c>
      <c r="S19" s="272">
        <v>13683.984656512814</v>
      </c>
      <c r="T19" s="272">
        <v>1903.2860595634345</v>
      </c>
      <c r="U19" s="272">
        <v>1370.2495647124863</v>
      </c>
      <c r="V19" s="269">
        <v>44813.247971751014</v>
      </c>
      <c r="W19" s="268">
        <v>33012.561468383064</v>
      </c>
      <c r="X19" s="268">
        <v>5526.8938655286602</v>
      </c>
      <c r="Y19" s="287">
        <v>6273.7926378392967</v>
      </c>
      <c r="Z19" s="268"/>
      <c r="AA19" s="268"/>
      <c r="AB19" s="1132">
        <f>(N19-'TB6'!B65)/N19</f>
        <v>2.0224708277459545E-8</v>
      </c>
    </row>
    <row r="20" spans="1:28" x14ac:dyDescent="0.2">
      <c r="A20" s="147">
        <v>1970</v>
      </c>
      <c r="B20" s="153">
        <f>'TB2'!B67</f>
        <v>0.66370902524795383</v>
      </c>
      <c r="C20" s="509">
        <f t="shared" si="0"/>
        <v>0.5074154435667092</v>
      </c>
      <c r="D20" s="509">
        <v>7.7428808435797691E-2</v>
      </c>
      <c r="E20" s="509">
        <f>TB2d!B67*TB2e!B20</f>
        <v>7.8864773245446926E-2</v>
      </c>
      <c r="F20" s="173">
        <f>'TB1'!C67</f>
        <v>0.2105571695137769</v>
      </c>
      <c r="G20" s="152">
        <f t="shared" si="2"/>
        <v>0.17233057594556753</v>
      </c>
      <c r="H20" s="152">
        <v>2.2914431989192963E-2</v>
      </c>
      <c r="I20" s="152">
        <f>TB2d!C67*TB2e!F20</f>
        <v>1.5312161579016404E-2</v>
      </c>
      <c r="J20" s="112">
        <f t="shared" si="12"/>
        <v>0.45315185573417693</v>
      </c>
      <c r="K20" s="111">
        <f t="shared" si="13"/>
        <v>0.33508486762114165</v>
      </c>
      <c r="L20" s="111">
        <f t="shared" si="14"/>
        <v>5.4514376446604729E-2</v>
      </c>
      <c r="M20" s="111">
        <f t="shared" si="14"/>
        <v>6.3552611666430517E-2</v>
      </c>
      <c r="N20" s="978">
        <v>28784.793840243961</v>
      </c>
      <c r="O20" s="967">
        <v>22006.403979465395</v>
      </c>
      <c r="P20" s="967">
        <v>3358.0563218761954</v>
      </c>
      <c r="Q20" s="967">
        <v>3420.3335389023714</v>
      </c>
      <c r="R20" s="968">
        <v>16437.203765302416</v>
      </c>
      <c r="S20" s="277">
        <v>13453.034149112058</v>
      </c>
      <c r="T20" s="277">
        <v>1788.8214808467224</v>
      </c>
      <c r="U20" s="277">
        <v>1195.3481353436378</v>
      </c>
      <c r="V20" s="275">
        <v>44219.281433920893</v>
      </c>
      <c r="W20" s="274">
        <v>32698.116267407062</v>
      </c>
      <c r="X20" s="274">
        <v>5319.599873163038</v>
      </c>
      <c r="Y20" s="972">
        <v>6201.5652933507881</v>
      </c>
      <c r="Z20" s="268"/>
      <c r="AA20" s="268"/>
      <c r="AB20" s="1132">
        <f>(N20-'TB6'!B66)/N20</f>
        <v>-1.0725695394031056E-6</v>
      </c>
    </row>
    <row r="21" spans="1:28" x14ac:dyDescent="0.2">
      <c r="A21" s="137">
        <v>1971</v>
      </c>
      <c r="B21" s="149">
        <f>'TB2'!B68</f>
        <v>0.66107033457956277</v>
      </c>
      <c r="C21" s="411">
        <f t="shared" si="0"/>
        <v>0.50406141820302297</v>
      </c>
      <c r="D21" s="411">
        <v>7.7368004247546196E-2</v>
      </c>
      <c r="E21" s="411">
        <f>TB2d!B68*TB2e!B21</f>
        <v>7.9640912128993657E-2</v>
      </c>
      <c r="F21" s="170">
        <f>'TB1'!C68</f>
        <v>0.20632961561204866</v>
      </c>
      <c r="G21" s="148">
        <f t="shared" si="2"/>
        <v>0.17002859326302605</v>
      </c>
      <c r="H21" s="148">
        <v>2.2094830870628357E-2</v>
      </c>
      <c r="I21" s="148">
        <f>TB2d!C68*TB2e!F21</f>
        <v>1.4206191478394239E-2</v>
      </c>
      <c r="J21" s="106">
        <f t="shared" si="12"/>
        <v>0.45474071896751411</v>
      </c>
      <c r="K21" s="105">
        <f t="shared" si="13"/>
        <v>0.33403282493999692</v>
      </c>
      <c r="L21" s="105">
        <f t="shared" si="14"/>
        <v>5.5273173376917839E-2</v>
      </c>
      <c r="M21" s="105">
        <f t="shared" si="14"/>
        <v>6.5434720650599423E-2</v>
      </c>
      <c r="N21" s="977">
        <v>28816.134859098282</v>
      </c>
      <c r="O21" s="965">
        <v>21972.097437172906</v>
      </c>
      <c r="P21" s="965">
        <v>3372.4805479200581</v>
      </c>
      <c r="Q21" s="965">
        <v>3471.5568740053191</v>
      </c>
      <c r="R21" s="966">
        <v>16189.078668658396</v>
      </c>
      <c r="S21" s="272">
        <v>13340.820047045689</v>
      </c>
      <c r="T21" s="272">
        <v>1733.6093709778465</v>
      </c>
      <c r="U21" s="272">
        <v>1114.6492506348604</v>
      </c>
      <c r="V21" s="269">
        <v>44599.955097148137</v>
      </c>
      <c r="W21" s="268">
        <v>32761.194174831933</v>
      </c>
      <c r="X21" s="268">
        <v>5421.0695190978213</v>
      </c>
      <c r="Y21" s="287">
        <v>6417.6914032183931</v>
      </c>
      <c r="Z21" s="268"/>
      <c r="AA21" s="268"/>
      <c r="AB21" s="1132">
        <f>(N21-'TB6'!B67)/N21</f>
        <v>-4.3868867385462831E-8</v>
      </c>
    </row>
    <row r="22" spans="1:28" x14ac:dyDescent="0.2">
      <c r="A22" s="137">
        <v>1972</v>
      </c>
      <c r="B22" s="149">
        <f>'TB2'!B69</f>
        <v>0.65825552187016001</v>
      </c>
      <c r="C22" s="411">
        <f t="shared" si="0"/>
        <v>0.50183732309110396</v>
      </c>
      <c r="D22" s="411">
        <v>7.8235799446702003E-2</v>
      </c>
      <c r="E22" s="411">
        <f>TB2d!B69*TB2e!B22</f>
        <v>7.8182399332354047E-2</v>
      </c>
      <c r="F22" s="170">
        <f>'TB1'!C69</f>
        <v>0.20472448361397255</v>
      </c>
      <c r="G22" s="148">
        <f t="shared" si="2"/>
        <v>0.16904147453133517</v>
      </c>
      <c r="H22" s="148">
        <v>2.2012405097484589E-2</v>
      </c>
      <c r="I22" s="148">
        <f>TB2d!C69*TB2e!F22</f>
        <v>1.3670603985152808E-2</v>
      </c>
      <c r="J22" s="106">
        <f t="shared" si="12"/>
        <v>0.45353103825618746</v>
      </c>
      <c r="K22" s="105">
        <f t="shared" si="13"/>
        <v>0.33279584855976879</v>
      </c>
      <c r="L22" s="105">
        <f t="shared" si="14"/>
        <v>5.6223394349217415E-2</v>
      </c>
      <c r="M22" s="105">
        <f t="shared" si="14"/>
        <v>6.4511795347201237E-2</v>
      </c>
      <c r="N22" s="977">
        <v>29740.695081907506</v>
      </c>
      <c r="O22" s="965">
        <v>22673.552003589812</v>
      </c>
      <c r="P22" s="965">
        <v>3534.7778765653679</v>
      </c>
      <c r="Q22" s="965">
        <v>3532.3652017523268</v>
      </c>
      <c r="R22" s="966">
        <v>16649.411715071325</v>
      </c>
      <c r="S22" s="272">
        <v>13747.457347123358</v>
      </c>
      <c r="T22" s="272">
        <v>1790.1796054741262</v>
      </c>
      <c r="U22" s="272">
        <v>1111.7747624738399</v>
      </c>
      <c r="V22" s="269">
        <v>46104.799290452735</v>
      </c>
      <c r="W22" s="268">
        <v>33831.170324172876</v>
      </c>
      <c r="X22" s="268">
        <v>5715.5257154294195</v>
      </c>
      <c r="Y22" s="287">
        <v>6558.1032508504341</v>
      </c>
      <c r="Z22" s="268"/>
      <c r="AA22" s="268"/>
      <c r="AB22" s="1132">
        <f>(N22-'TB6'!B68)/N22</f>
        <v>-4.5067630495204135E-6</v>
      </c>
    </row>
    <row r="23" spans="1:28" x14ac:dyDescent="0.2">
      <c r="A23" s="137">
        <v>1973</v>
      </c>
      <c r="B23" s="149">
        <f>'TB2'!B70</f>
        <v>0.65863950660241244</v>
      </c>
      <c r="C23" s="411">
        <f t="shared" si="0"/>
        <v>0.49772248331185232</v>
      </c>
      <c r="D23" s="411">
        <v>8.1389376893639565E-2</v>
      </c>
      <c r="E23" s="411">
        <f>TB2d!B70*TB2e!B23</f>
        <v>7.9527646396920573E-2</v>
      </c>
      <c r="F23" s="170">
        <f>'TB1'!C70</f>
        <v>0.20639729324102518</v>
      </c>
      <c r="G23" s="148">
        <f t="shared" si="2"/>
        <v>0.16987843218189871</v>
      </c>
      <c r="H23" s="148">
        <v>2.3359343409538269E-2</v>
      </c>
      <c r="I23" s="148">
        <f>TB2d!C70*TB2e!F23</f>
        <v>1.315951764958821E-2</v>
      </c>
      <c r="J23" s="106">
        <f t="shared" si="12"/>
        <v>0.45224221336138726</v>
      </c>
      <c r="K23" s="105">
        <f t="shared" si="13"/>
        <v>0.32784405112995363</v>
      </c>
      <c r="L23" s="105">
        <f t="shared" si="14"/>
        <v>5.8030033484101295E-2</v>
      </c>
      <c r="M23" s="105">
        <f t="shared" si="14"/>
        <v>6.6368128747332361E-2</v>
      </c>
      <c r="N23" s="977">
        <v>31003.430240888698</v>
      </c>
      <c r="O23" s="965">
        <v>23428.755997772059</v>
      </c>
      <c r="P23" s="965">
        <v>3831.1547418223304</v>
      </c>
      <c r="Q23" s="965">
        <v>3743.519501294305</v>
      </c>
      <c r="R23" s="966">
        <v>17487.932676022203</v>
      </c>
      <c r="S23" s="272">
        <v>14393.709037821547</v>
      </c>
      <c r="T23" s="272">
        <v>1979.2247198951645</v>
      </c>
      <c r="U23" s="272">
        <v>1114.9989183054922</v>
      </c>
      <c r="V23" s="269">
        <v>47897.80219697181</v>
      </c>
      <c r="W23" s="268">
        <v>34722.564697710201</v>
      </c>
      <c r="X23" s="268">
        <v>6146.0672692312874</v>
      </c>
      <c r="Y23" s="287">
        <v>7029.1702300303205</v>
      </c>
      <c r="Z23" s="268"/>
      <c r="AA23" s="268"/>
      <c r="AB23" s="1132">
        <f>(N23-'TB6'!B69)/N23</f>
        <v>-7.4480096456099231E-7</v>
      </c>
    </row>
    <row r="24" spans="1:28" x14ac:dyDescent="0.2">
      <c r="A24" s="137">
        <v>1974</v>
      </c>
      <c r="B24" s="149">
        <f>'TB2'!B71</f>
        <v>0.66276823384168893</v>
      </c>
      <c r="C24" s="411">
        <f t="shared" si="0"/>
        <v>0.50210847190415175</v>
      </c>
      <c r="D24" s="411">
        <v>7.7711161226034164E-2</v>
      </c>
      <c r="E24" s="411">
        <f>TB2d!B71*TB2e!B24</f>
        <v>8.2948600711503034E-2</v>
      </c>
      <c r="F24" s="170">
        <f>'TB1'!C71</f>
        <v>0.20776036337792902</v>
      </c>
      <c r="G24" s="148">
        <f t="shared" si="2"/>
        <v>0.17211860341107035</v>
      </c>
      <c r="H24" s="148">
        <v>2.2177308797836304E-2</v>
      </c>
      <c r="I24" s="148">
        <f>TB2d!C71*TB2e!F24</f>
        <v>1.3464451169022364E-2</v>
      </c>
      <c r="J24" s="106">
        <f t="shared" si="12"/>
        <v>0.4550078704637599</v>
      </c>
      <c r="K24" s="105">
        <f t="shared" si="13"/>
        <v>0.32998986849308143</v>
      </c>
      <c r="L24" s="105">
        <f t="shared" si="14"/>
        <v>5.5533852428197861E-2</v>
      </c>
      <c r="M24" s="105">
        <f t="shared" si="14"/>
        <v>6.9484149542480667E-2</v>
      </c>
      <c r="N24" s="977">
        <v>30309.053792399129</v>
      </c>
      <c r="O24" s="965">
        <v>22961.922294238062</v>
      </c>
      <c r="P24" s="965">
        <v>3553.8090777481016</v>
      </c>
      <c r="Q24" s="965">
        <v>3793.3224204129656</v>
      </c>
      <c r="R24" s="966">
        <v>17101.960345156647</v>
      </c>
      <c r="S24" s="272">
        <v>14168.080390027717</v>
      </c>
      <c r="T24" s="272">
        <v>1825.5428969045672</v>
      </c>
      <c r="U24" s="272">
        <v>1108.3370582243631</v>
      </c>
      <c r="V24" s="269">
        <v>46817.920601452221</v>
      </c>
      <c r="W24" s="268">
        <v>33954.224674500991</v>
      </c>
      <c r="X24" s="268">
        <v>5714.1418038025195</v>
      </c>
      <c r="Y24" s="287">
        <v>7149.5541231487186</v>
      </c>
      <c r="Z24" s="268"/>
      <c r="AA24" s="268"/>
      <c r="AB24" s="1132">
        <f>(N24-'TB6'!B70)/N24</f>
        <v>-1.4517978244485422E-6</v>
      </c>
    </row>
    <row r="25" spans="1:28" x14ac:dyDescent="0.2">
      <c r="A25" s="137">
        <v>1975</v>
      </c>
      <c r="B25" s="149">
        <f>'TB2'!B72</f>
        <v>0.6621353748008687</v>
      </c>
      <c r="C25" s="411">
        <f t="shared" si="0"/>
        <v>0.4979778893899236</v>
      </c>
      <c r="D25" s="411">
        <v>7.9403592273592949E-2</v>
      </c>
      <c r="E25" s="411">
        <f>TB2d!B72*TB2e!B25</f>
        <v>8.4753893137352154E-2</v>
      </c>
      <c r="F25" s="170">
        <f>'TB1'!C72</f>
        <v>0.20551774639830001</v>
      </c>
      <c r="G25" s="148">
        <f t="shared" si="2"/>
        <v>0.17099599048573158</v>
      </c>
      <c r="H25" s="148">
        <v>2.1461516618728638E-2</v>
      </c>
      <c r="I25" s="148">
        <f>TB2d!C72*TB2e!F25</f>
        <v>1.3060239293839778E-2</v>
      </c>
      <c r="J25" s="106">
        <f t="shared" si="12"/>
        <v>0.4566176284025687</v>
      </c>
      <c r="K25" s="105">
        <f t="shared" si="13"/>
        <v>0.32698189890419205</v>
      </c>
      <c r="L25" s="105">
        <f t="shared" si="14"/>
        <v>5.7942075654864311E-2</v>
      </c>
      <c r="M25" s="105">
        <f t="shared" si="14"/>
        <v>7.1693653843512381E-2</v>
      </c>
      <c r="N25" s="977">
        <v>29307.064496092193</v>
      </c>
      <c r="O25" s="965">
        <v>22041.217970520684</v>
      </c>
      <c r="P25" s="965">
        <v>3514.5172551511041</v>
      </c>
      <c r="Q25" s="965">
        <v>3751.3292704204064</v>
      </c>
      <c r="R25" s="966">
        <v>16373.720149110317</v>
      </c>
      <c r="S25" s="272">
        <v>13623.351481322292</v>
      </c>
      <c r="T25" s="272">
        <v>1709.8516952862508</v>
      </c>
      <c r="U25" s="272">
        <v>1040.5169725017749</v>
      </c>
      <c r="V25" s="269">
        <v>45473.744929819535</v>
      </c>
      <c r="W25" s="268">
        <v>32563.551082018679</v>
      </c>
      <c r="X25" s="268">
        <v>5770.3492049821698</v>
      </c>
      <c r="Y25" s="287">
        <v>7139.8446428186962</v>
      </c>
      <c r="Z25" s="268"/>
      <c r="AA25" s="268"/>
      <c r="AB25" s="1132">
        <f>(N25-'TB6'!B71)/N25</f>
        <v>-4.1181921952594949E-6</v>
      </c>
    </row>
    <row r="26" spans="1:28" x14ac:dyDescent="0.2">
      <c r="A26" s="137">
        <v>1976</v>
      </c>
      <c r="B26" s="149">
        <f>'TB2'!B73</f>
        <v>0.66132664239816563</v>
      </c>
      <c r="C26" s="411">
        <f t="shared" si="0"/>
        <v>0.4956135631478385</v>
      </c>
      <c r="D26" s="411">
        <v>7.9186486080288887E-2</v>
      </c>
      <c r="E26" s="411">
        <f>TB2d!B73*TB2e!B26</f>
        <v>8.652659317003826E-2</v>
      </c>
      <c r="F26" s="170">
        <f>'TB1'!C73</f>
        <v>0.20479280685123058</v>
      </c>
      <c r="G26" s="148">
        <f t="shared" si="2"/>
        <v>0.17023214742281242</v>
      </c>
      <c r="H26" s="148">
        <v>2.1774992346763611E-2</v>
      </c>
      <c r="I26" s="148">
        <f>TB2d!C73*TB2e!F26</f>
        <v>1.2785667081654552E-2</v>
      </c>
      <c r="J26" s="106">
        <f t="shared" si="12"/>
        <v>0.45653383554693505</v>
      </c>
      <c r="K26" s="105">
        <f t="shared" si="13"/>
        <v>0.3253814157250261</v>
      </c>
      <c r="L26" s="105">
        <f t="shared" si="14"/>
        <v>5.7411493733525276E-2</v>
      </c>
      <c r="M26" s="105">
        <f t="shared" si="14"/>
        <v>7.3740926088383701E-2</v>
      </c>
      <c r="N26" s="977">
        <v>30341.570384333521</v>
      </c>
      <c r="O26" s="965">
        <v>22738.678355901939</v>
      </c>
      <c r="P26" s="965">
        <v>3633.0644901594192</v>
      </c>
      <c r="Q26" s="965">
        <v>3969.8275382721681</v>
      </c>
      <c r="R26" s="966">
        <v>16912.555667420551</v>
      </c>
      <c r="S26" s="272">
        <v>14058.407196715254</v>
      </c>
      <c r="T26" s="272">
        <v>1798.2602801563346</v>
      </c>
      <c r="U26" s="272">
        <v>1055.8881905489627</v>
      </c>
      <c r="V26" s="269">
        <v>47127.83878047474</v>
      </c>
      <c r="W26" s="268">
        <v>33589.017304885296</v>
      </c>
      <c r="X26" s="268">
        <v>5926.5697526632748</v>
      </c>
      <c r="Y26" s="287">
        <v>7612.2517229261739</v>
      </c>
      <c r="Z26" s="268"/>
      <c r="AA26" s="268"/>
      <c r="AB26" s="1132">
        <f>(N26-'TB6'!B72)/N26</f>
        <v>-4.3627816990602187E-6</v>
      </c>
    </row>
    <row r="27" spans="1:28" x14ac:dyDescent="0.2">
      <c r="A27" s="137">
        <v>1977</v>
      </c>
      <c r="B27" s="149">
        <f>'TB2'!B74</f>
        <v>0.65979526081783746</v>
      </c>
      <c r="C27" s="411">
        <f t="shared" si="0"/>
        <v>0.49089437266760183</v>
      </c>
      <c r="D27" s="411">
        <v>8.2179006189107895E-2</v>
      </c>
      <c r="E27" s="411">
        <f>TB2d!B74*TB2e!B27</f>
        <v>8.6721881961127734E-2</v>
      </c>
      <c r="F27" s="170">
        <f>'TB1'!C74</f>
        <v>0.20312459999009036</v>
      </c>
      <c r="G27" s="148">
        <f t="shared" si="2"/>
        <v>0.16851248274346461</v>
      </c>
      <c r="H27" s="148">
        <v>2.2288694977760315E-2</v>
      </c>
      <c r="I27" s="148">
        <f>TB2d!C74*TB2e!F27</f>
        <v>1.2323422268865429E-2</v>
      </c>
      <c r="J27" s="106">
        <f t="shared" si="12"/>
        <v>0.4566706608277471</v>
      </c>
      <c r="K27" s="105">
        <f t="shared" si="13"/>
        <v>0.32238188992413719</v>
      </c>
      <c r="L27" s="105">
        <f t="shared" si="14"/>
        <v>5.989031121134758E-2</v>
      </c>
      <c r="M27" s="105">
        <f t="shared" si="14"/>
        <v>7.4398459692262303E-2</v>
      </c>
      <c r="N27" s="977">
        <v>31211.763612419647</v>
      </c>
      <c r="O27" s="965">
        <v>23221.869007328896</v>
      </c>
      <c r="P27" s="965">
        <v>3887.4964210847265</v>
      </c>
      <c r="Q27" s="965">
        <v>4102.398184006026</v>
      </c>
      <c r="R27" s="966">
        <v>17295.939021476348</v>
      </c>
      <c r="S27" s="272">
        <v>14348.737799511924</v>
      </c>
      <c r="T27" s="272">
        <v>1897.8691365912139</v>
      </c>
      <c r="U27" s="272">
        <v>1049.3320853732075</v>
      </c>
      <c r="V27" s="269">
        <v>48606.544351098782</v>
      </c>
      <c r="W27" s="268">
        <v>34313.283017100111</v>
      </c>
      <c r="X27" s="268">
        <v>6374.5305267016174</v>
      </c>
      <c r="Y27" s="287">
        <v>7918.7308072970482</v>
      </c>
      <c r="Z27" s="268"/>
      <c r="AA27" s="268"/>
      <c r="AB27" s="1132">
        <f>(N27-'TB6'!B73)/N27</f>
        <v>-2.2360510992884349E-6</v>
      </c>
    </row>
    <row r="28" spans="1:28" x14ac:dyDescent="0.2">
      <c r="A28" s="137">
        <v>1978</v>
      </c>
      <c r="B28" s="149">
        <f>'TB2'!B75</f>
        <v>0.65999686876710051</v>
      </c>
      <c r="C28" s="411">
        <f t="shared" si="0"/>
        <v>0.48575743107340918</v>
      </c>
      <c r="D28" s="411">
        <v>8.6345218122005463E-2</v>
      </c>
      <c r="E28" s="411">
        <f>TB2d!B75*TB2e!B28</f>
        <v>8.7894219571685861E-2</v>
      </c>
      <c r="F28" s="170">
        <f>'TB1'!C75</f>
        <v>0.20282757712822175</v>
      </c>
      <c r="G28" s="148">
        <f t="shared" si="2"/>
        <v>0.16718597389185164</v>
      </c>
      <c r="H28" s="148">
        <v>2.3785091936588287E-2</v>
      </c>
      <c r="I28" s="148">
        <f>TB2d!C75*TB2e!F28</f>
        <v>1.1856511299781814E-2</v>
      </c>
      <c r="J28" s="106">
        <f t="shared" si="12"/>
        <v>0.45716929163887876</v>
      </c>
      <c r="K28" s="105">
        <f t="shared" si="13"/>
        <v>0.31857145718155755</v>
      </c>
      <c r="L28" s="105">
        <f t="shared" si="14"/>
        <v>6.2560126185417175E-2</v>
      </c>
      <c r="M28" s="105">
        <f t="shared" si="14"/>
        <v>7.603770827190405E-2</v>
      </c>
      <c r="N28" s="977">
        <v>32330.138590152306</v>
      </c>
      <c r="O28" s="965">
        <v>23794.969053620633</v>
      </c>
      <c r="P28" s="965">
        <v>4229.6456249801531</v>
      </c>
      <c r="Q28" s="965">
        <v>4305.5239115515187</v>
      </c>
      <c r="R28" s="966">
        <v>17884.022151919584</v>
      </c>
      <c r="S28" s="272">
        <v>14741.37640899767</v>
      </c>
      <c r="T28" s="272">
        <v>2097.2153644101372</v>
      </c>
      <c r="U28" s="272">
        <v>1045.4303785117736</v>
      </c>
      <c r="V28" s="269">
        <v>50387.784137943207</v>
      </c>
      <c r="W28" s="268">
        <v>35111.959859399336</v>
      </c>
      <c r="X28" s="268">
        <v>6895.1834506926725</v>
      </c>
      <c r="Y28" s="287">
        <v>8380.6408278512008</v>
      </c>
      <c r="Z28" s="268"/>
      <c r="AA28" s="268"/>
      <c r="AB28" s="1132">
        <f>(N28-'TB6'!B74)/N28</f>
        <v>-1.5144593920604165E-6</v>
      </c>
    </row>
    <row r="29" spans="1:28" x14ac:dyDescent="0.2">
      <c r="A29" s="141">
        <v>1979</v>
      </c>
      <c r="B29" s="151">
        <f>'TB2'!B76</f>
        <v>0.65792664885520935</v>
      </c>
      <c r="C29" s="511">
        <f t="shared" si="0"/>
        <v>0.48999129739422426</v>
      </c>
      <c r="D29" s="511">
        <v>8.5456287488341331E-2</v>
      </c>
      <c r="E29" s="511">
        <f>TB2d!B76*TB2e!B29</f>
        <v>8.2479063972643762E-2</v>
      </c>
      <c r="F29" s="171">
        <f>'TB1'!C76</f>
        <v>0.20357149839401245</v>
      </c>
      <c r="G29" s="150">
        <f t="shared" si="2"/>
        <v>0.16973136911503375</v>
      </c>
      <c r="H29" s="150">
        <v>2.3191869258880615E-2</v>
      </c>
      <c r="I29" s="150">
        <f>TB2d!C76*TB2e!F29</f>
        <v>1.0648260020098083E-2</v>
      </c>
      <c r="J29" s="109">
        <f t="shared" si="12"/>
        <v>0.4543551504611969</v>
      </c>
      <c r="K29" s="108">
        <f t="shared" si="13"/>
        <v>0.32025992827919048</v>
      </c>
      <c r="L29" s="108">
        <f t="shared" si="14"/>
        <v>6.2264418229460716E-2</v>
      </c>
      <c r="M29" s="108">
        <f t="shared" si="14"/>
        <v>7.183080395254568E-2</v>
      </c>
      <c r="N29" s="979">
        <v>32350.214031088381</v>
      </c>
      <c r="O29" s="969">
        <v>24092.84282929578</v>
      </c>
      <c r="P29" s="969">
        <v>4201.8805521258882</v>
      </c>
      <c r="Q29" s="969">
        <v>4055.4906496667131</v>
      </c>
      <c r="R29" s="970">
        <v>18017.277152768034</v>
      </c>
      <c r="S29" s="282">
        <v>15022.226308642636</v>
      </c>
      <c r="T29" s="282">
        <v>2052.6170874827299</v>
      </c>
      <c r="U29" s="282">
        <v>942.43375664267035</v>
      </c>
      <c r="V29" s="280">
        <v>50266.385128988812</v>
      </c>
      <c r="W29" s="279">
        <v>35431.113480112203</v>
      </c>
      <c r="X29" s="279">
        <v>6888.4598829298347</v>
      </c>
      <c r="Y29" s="286">
        <v>7946.8117659467662</v>
      </c>
      <c r="Z29" s="268"/>
      <c r="AA29" s="268"/>
      <c r="AB29" s="1132">
        <f>(N29-'TB6'!B75)/N29</f>
        <v>-4.899289311420329E-7</v>
      </c>
    </row>
    <row r="30" spans="1:28" x14ac:dyDescent="0.2">
      <c r="A30" s="137">
        <v>1980</v>
      </c>
      <c r="B30" s="149">
        <f>'TB2'!B77</f>
        <v>0.66226202249526978</v>
      </c>
      <c r="C30" s="411">
        <f t="shared" si="0"/>
        <v>0.49379443785375399</v>
      </c>
      <c r="D30" s="411">
        <v>8.5759129375219345E-2</v>
      </c>
      <c r="E30" s="411">
        <f>TB2d!B77*TB2e!B30</f>
        <v>8.2708455266296471E-2</v>
      </c>
      <c r="F30" s="170">
        <f>'TB1'!C77</f>
        <v>0.20070034265518188</v>
      </c>
      <c r="G30" s="148">
        <f t="shared" si="2"/>
        <v>0.16816612346546422</v>
      </c>
      <c r="H30" s="148">
        <v>2.2456035017967224E-2</v>
      </c>
      <c r="I30" s="148">
        <f>TB2d!C77*TB2e!F30</f>
        <v>1.0078184171750437E-2</v>
      </c>
      <c r="J30" s="106">
        <f t="shared" si="12"/>
        <v>0.46156167984008789</v>
      </c>
      <c r="K30" s="105">
        <f t="shared" si="13"/>
        <v>0.32562831438828976</v>
      </c>
      <c r="L30" s="105">
        <f t="shared" si="14"/>
        <v>6.3303094357252121E-2</v>
      </c>
      <c r="M30" s="105">
        <f t="shared" si="14"/>
        <v>7.2630271094546034E-2</v>
      </c>
      <c r="N30" s="977">
        <v>31614.545567132456</v>
      </c>
      <c r="O30" s="965">
        <v>23572.37200089571</v>
      </c>
      <c r="P30" s="965">
        <v>4093.9021283676957</v>
      </c>
      <c r="Q30" s="965">
        <v>3948.2714378690534</v>
      </c>
      <c r="R30" s="966">
        <v>17245.576286781561</v>
      </c>
      <c r="S30" s="272">
        <v>14450.008767840596</v>
      </c>
      <c r="T30" s="272">
        <v>1929.5794908848059</v>
      </c>
      <c r="U30" s="272">
        <v>865.98802805616026</v>
      </c>
      <c r="V30" s="269">
        <v>49575.757167571071</v>
      </c>
      <c r="W30" s="268">
        <v>34975.326042214598</v>
      </c>
      <c r="X30" s="268">
        <v>6799.3054252213069</v>
      </c>
      <c r="Y30" s="287">
        <v>7801.1257001351696</v>
      </c>
      <c r="Z30" s="268"/>
      <c r="AA30" s="268"/>
      <c r="AB30" s="1132">
        <f>(N30-'TB6'!B76)/N30</f>
        <v>-3.686530004806531E-6</v>
      </c>
    </row>
    <row r="31" spans="1:28" x14ac:dyDescent="0.2">
      <c r="A31" s="137">
        <v>1981</v>
      </c>
      <c r="B31" s="149">
        <f>'TB2'!B78</f>
        <v>0.65750786662101746</v>
      </c>
      <c r="C31" s="411">
        <f t="shared" si="0"/>
        <v>0.48534848648848045</v>
      </c>
      <c r="D31" s="411">
        <v>8.5698947310447693E-2</v>
      </c>
      <c r="E31" s="411">
        <f>TB2d!B78*TB2e!B31</f>
        <v>8.6460432822089317E-2</v>
      </c>
      <c r="F31" s="170">
        <f>'TB1'!C78</f>
        <v>0.19652456045150757</v>
      </c>
      <c r="G31" s="148">
        <f t="shared" si="2"/>
        <v>0.16377858445810861</v>
      </c>
      <c r="H31" s="148">
        <v>2.2032760083675385E-2</v>
      </c>
      <c r="I31" s="148">
        <f>TB2d!C78*TB2e!F31</f>
        <v>1.0713215909723572E-2</v>
      </c>
      <c r="J31" s="106">
        <f t="shared" si="12"/>
        <v>0.46098330616950989</v>
      </c>
      <c r="K31" s="105">
        <f t="shared" si="13"/>
        <v>0.32156990203037183</v>
      </c>
      <c r="L31" s="105">
        <f t="shared" si="14"/>
        <v>6.3666187226772308E-2</v>
      </c>
      <c r="M31" s="105">
        <f t="shared" si="14"/>
        <v>7.5747216912365745E-2</v>
      </c>
      <c r="N31" s="977">
        <v>31628.982918480691</v>
      </c>
      <c r="O31" s="965">
        <v>23347.369313685867</v>
      </c>
      <c r="P31" s="965">
        <v>4122.4914228688294</v>
      </c>
      <c r="Q31" s="965">
        <v>4159.1221819259918</v>
      </c>
      <c r="R31" s="966">
        <v>17016.632204794278</v>
      </c>
      <c r="S31" s="272">
        <v>14181.229706569693</v>
      </c>
      <c r="T31" s="272">
        <v>1907.7685452597093</v>
      </c>
      <c r="U31" s="272">
        <v>927.63395296487522</v>
      </c>
      <c r="V31" s="269">
        <v>49894.421310588703</v>
      </c>
      <c r="W31" s="268">
        <v>34805.043822581087</v>
      </c>
      <c r="X31" s="268">
        <v>6890.8950198802286</v>
      </c>
      <c r="Y31" s="287">
        <v>8198.4824681273876</v>
      </c>
      <c r="Z31" s="268"/>
      <c r="AA31" s="268"/>
      <c r="AB31" s="1132">
        <f>(N31-'TB6'!B77)/N31</f>
        <v>-2.5588202675688778E-6</v>
      </c>
    </row>
    <row r="32" spans="1:28" x14ac:dyDescent="0.2">
      <c r="A32" s="137">
        <v>1982</v>
      </c>
      <c r="B32" s="135">
        <f>'TB2'!B79</f>
        <v>0.65483403205871582</v>
      </c>
      <c r="C32" s="411">
        <f t="shared" si="0"/>
        <v>0.48142138456967182</v>
      </c>
      <c r="D32" s="411">
        <v>8.5831135511398315E-2</v>
      </c>
      <c r="E32" s="411">
        <f>TB2d!B79*TB2e!B32</f>
        <v>8.7581511977645701E-2</v>
      </c>
      <c r="F32" s="170">
        <f>'TB1'!C79</f>
        <v>0.19082707166671753</v>
      </c>
      <c r="G32" s="136">
        <f t="shared" si="2"/>
        <v>0.16049945414233413</v>
      </c>
      <c r="H32" s="136">
        <v>2.0791865885257721E-2</v>
      </c>
      <c r="I32" s="136">
        <f>TB2d!C79*TB2e!F32</f>
        <v>9.5357516391256919E-3</v>
      </c>
      <c r="J32" s="106">
        <f t="shared" si="12"/>
        <v>0.46400696039199829</v>
      </c>
      <c r="K32" s="105">
        <f t="shared" si="13"/>
        <v>0.32092193042733769</v>
      </c>
      <c r="L32" s="105">
        <f t="shared" si="14"/>
        <v>6.5039269626140594E-2</v>
      </c>
      <c r="M32" s="105">
        <f t="shared" si="14"/>
        <v>7.8045760338520009E-2</v>
      </c>
      <c r="N32" s="976">
        <v>30465.376281678007</v>
      </c>
      <c r="O32" s="965">
        <v>22397.558637646332</v>
      </c>
      <c r="P32" s="965">
        <v>3993.191728013277</v>
      </c>
      <c r="Q32" s="965">
        <v>4074.6259160183972</v>
      </c>
      <c r="R32" s="966">
        <v>15980.405515278429</v>
      </c>
      <c r="S32" s="238">
        <v>13440.683964667644</v>
      </c>
      <c r="T32" s="238">
        <v>1741.1703976991455</v>
      </c>
      <c r="U32" s="238">
        <v>798.55115291164043</v>
      </c>
      <c r="V32" s="269">
        <v>48571.589739677482</v>
      </c>
      <c r="W32" s="268">
        <v>33593.65197886969</v>
      </c>
      <c r="X32" s="268">
        <v>6808.2183909059413</v>
      </c>
      <c r="Y32" s="287">
        <v>8169.7193699018435</v>
      </c>
      <c r="Z32" s="268"/>
      <c r="AA32" s="268"/>
      <c r="AB32" s="1132">
        <f>(N32-'TB6'!B78)/N32</f>
        <v>-3.1997540459336499E-7</v>
      </c>
    </row>
    <row r="33" spans="1:28" x14ac:dyDescent="0.2">
      <c r="A33" s="137">
        <v>1983</v>
      </c>
      <c r="B33" s="135">
        <f>'TB2'!B80</f>
        <v>0.64825516939163208</v>
      </c>
      <c r="C33" s="411">
        <f t="shared" si="0"/>
        <v>0.46945498229728344</v>
      </c>
      <c r="D33" s="411">
        <v>8.88209268450737E-2</v>
      </c>
      <c r="E33" s="411">
        <f>TB2d!B80*TB2e!B33</f>
        <v>8.9979260249274939E-2</v>
      </c>
      <c r="F33" s="170">
        <f>'TB1'!C80</f>
        <v>0.18283230066299438</v>
      </c>
      <c r="G33" s="136">
        <f t="shared" si="2"/>
        <v>0.15301190333066528</v>
      </c>
      <c r="H33" s="136">
        <v>2.1260388195514679E-2</v>
      </c>
      <c r="I33" s="136">
        <f>TB2d!C80*TB2e!F33</f>
        <v>8.5600091368144282E-3</v>
      </c>
      <c r="J33" s="106">
        <f t="shared" si="12"/>
        <v>0.4654228687286377</v>
      </c>
      <c r="K33" s="105">
        <f t="shared" si="13"/>
        <v>0.31644307896661816</v>
      </c>
      <c r="L33" s="105">
        <f t="shared" si="14"/>
        <v>6.7560538649559021E-2</v>
      </c>
      <c r="M33" s="105">
        <f t="shared" si="14"/>
        <v>8.1419251112460511E-2</v>
      </c>
      <c r="N33" s="976">
        <v>30631.64611610159</v>
      </c>
      <c r="O33" s="965">
        <v>22182.898901780431</v>
      </c>
      <c r="P33" s="965">
        <v>4197.0065605119189</v>
      </c>
      <c r="Q33" s="965">
        <v>4251.7406538092391</v>
      </c>
      <c r="R33" s="966">
        <v>15550.694039144028</v>
      </c>
      <c r="S33" s="238">
        <v>13014.337643916451</v>
      </c>
      <c r="T33" s="238">
        <v>1808.2898414721694</v>
      </c>
      <c r="U33" s="238">
        <v>728.06655375540595</v>
      </c>
      <c r="V33" s="269">
        <v>49482.836212298542</v>
      </c>
      <c r="W33" s="268">
        <v>33643.600474110404</v>
      </c>
      <c r="X33" s="268">
        <v>7182.9024593116055</v>
      </c>
      <c r="Y33" s="287">
        <v>8656.333278876531</v>
      </c>
      <c r="Z33" s="268"/>
      <c r="AA33" s="268"/>
      <c r="AB33" s="1132">
        <f>(N33-'TB6'!B79)/N33</f>
        <v>-2.3075386875511722E-6</v>
      </c>
    </row>
    <row r="34" spans="1:28" x14ac:dyDescent="0.2">
      <c r="A34" s="137">
        <v>1984</v>
      </c>
      <c r="B34" s="135">
        <f>'TB2'!B81</f>
        <v>0.63596713542938232</v>
      </c>
      <c r="C34" s="411">
        <f t="shared" si="0"/>
        <v>0.45721210264132661</v>
      </c>
      <c r="D34" s="411">
        <v>9.1607963666319847E-2</v>
      </c>
      <c r="E34" s="411">
        <f>TB2d!B81*TB2e!B34</f>
        <v>8.7147069121735865E-2</v>
      </c>
      <c r="F34" s="170">
        <f>'TB1'!C81</f>
        <v>0.179271399974823</v>
      </c>
      <c r="G34" s="136">
        <f t="shared" si="2"/>
        <v>0.15061223411381014</v>
      </c>
      <c r="H34" s="136">
        <v>2.2741235792636871E-2</v>
      </c>
      <c r="I34" s="136">
        <f>TB2d!C81*TB2e!F34</f>
        <v>5.9179300683759864E-3</v>
      </c>
      <c r="J34" s="106">
        <f t="shared" si="12"/>
        <v>0.45669573545455933</v>
      </c>
      <c r="K34" s="105">
        <f t="shared" si="13"/>
        <v>0.30659986852751647</v>
      </c>
      <c r="L34" s="105">
        <f t="shared" si="14"/>
        <v>6.8866727873682976E-2</v>
      </c>
      <c r="M34" s="105">
        <f t="shared" si="14"/>
        <v>8.1229139053359878E-2</v>
      </c>
      <c r="N34" s="976">
        <v>32053.90624228786</v>
      </c>
      <c r="O34" s="965">
        <v>23044.325806253415</v>
      </c>
      <c r="P34" s="965">
        <v>4617.208838039377</v>
      </c>
      <c r="Q34" s="965">
        <v>4392.3715979950657</v>
      </c>
      <c r="R34" s="966">
        <v>16264.091315200556</v>
      </c>
      <c r="S34" s="238">
        <v>13664.037482595617</v>
      </c>
      <c r="T34" s="238">
        <v>2063.1597432936737</v>
      </c>
      <c r="U34" s="238">
        <v>536.89408931126491</v>
      </c>
      <c r="V34" s="269">
        <v>51791.174901146987</v>
      </c>
      <c r="W34" s="268">
        <v>34769.686210825661</v>
      </c>
      <c r="X34" s="268">
        <v>7809.7702064715049</v>
      </c>
      <c r="Y34" s="287">
        <v>9211.7184838498179</v>
      </c>
      <c r="Z34" s="268"/>
      <c r="AA34" s="268"/>
      <c r="AB34" s="1132">
        <f>(N34-'TB6'!B80)/N34</f>
        <v>-3.8127575365120787E-6</v>
      </c>
    </row>
    <row r="35" spans="1:28" x14ac:dyDescent="0.2">
      <c r="A35" s="137">
        <v>1985</v>
      </c>
      <c r="B35" s="135">
        <f>'TB2'!B82</f>
        <v>0.63502371311187744</v>
      </c>
      <c r="C35" s="411">
        <f t="shared" si="0"/>
        <v>0.45540243780251449</v>
      </c>
      <c r="D35" s="411">
        <v>9.5383718609809875E-2</v>
      </c>
      <c r="E35" s="411">
        <f>TB2d!B82*TB2e!B35</f>
        <v>8.4237556699553087E-2</v>
      </c>
      <c r="F35" s="170">
        <f>'TB1'!C82</f>
        <v>0.17796444892883301</v>
      </c>
      <c r="G35" s="136">
        <f t="shared" si="2"/>
        <v>0.14979581354756677</v>
      </c>
      <c r="H35" s="136">
        <v>2.3809552192687988E-2</v>
      </c>
      <c r="I35" s="136">
        <f>TB2d!C82*TB2e!F35</f>
        <v>4.3590831885782499E-3</v>
      </c>
      <c r="J35" s="106">
        <f t="shared" si="12"/>
        <v>0.45705926418304443</v>
      </c>
      <c r="K35" s="105">
        <f t="shared" si="13"/>
        <v>0.30560662425494772</v>
      </c>
      <c r="L35" s="105">
        <f t="shared" si="14"/>
        <v>7.1574166417121887E-2</v>
      </c>
      <c r="M35" s="105">
        <f t="shared" si="14"/>
        <v>7.9878473510974837E-2</v>
      </c>
      <c r="N35" s="976">
        <v>32557.752294047434</v>
      </c>
      <c r="O35" s="965">
        <v>23348.545035305531</v>
      </c>
      <c r="P35" s="965">
        <v>4890.336249279866</v>
      </c>
      <c r="Q35" s="965">
        <v>4318.8710094620374</v>
      </c>
      <c r="R35" s="966">
        <v>16423.670780041317</v>
      </c>
      <c r="S35" s="238">
        <v>13824.093186822434</v>
      </c>
      <c r="T35" s="238">
        <v>2197.2941730024581</v>
      </c>
      <c r="U35" s="238">
        <v>402.28342021642328</v>
      </c>
      <c r="V35" s="269">
        <v>52725.354186555087</v>
      </c>
      <c r="W35" s="268">
        <v>35254.109845909399</v>
      </c>
      <c r="X35" s="268">
        <v>8256.6388446266265</v>
      </c>
      <c r="Y35" s="287">
        <v>9214.605496019054</v>
      </c>
      <c r="Z35" s="268"/>
      <c r="AA35" s="268"/>
      <c r="AB35" s="1132">
        <f>(N35-'TB6'!B81)/N35</f>
        <v>5.558544774168178E-7</v>
      </c>
    </row>
    <row r="36" spans="1:28" x14ac:dyDescent="0.2">
      <c r="A36" s="137">
        <v>1986</v>
      </c>
      <c r="B36" s="135">
        <f>'TB2'!B83</f>
        <v>0.6379970908164978</v>
      </c>
      <c r="C36" s="411">
        <f t="shared" si="0"/>
        <v>0.45682639676441111</v>
      </c>
      <c r="D36" s="411">
        <v>0.10158798098564148</v>
      </c>
      <c r="E36" s="411">
        <f>TB2d!B83*TB2e!B36</f>
        <v>7.958271306644521E-2</v>
      </c>
      <c r="F36" s="170">
        <f>'TB1'!C83</f>
        <v>0.17620056867599487</v>
      </c>
      <c r="G36" s="136">
        <f t="shared" si="2"/>
        <v>0.14767667826951369</v>
      </c>
      <c r="H36" s="136">
        <v>2.5007486343383789E-2</v>
      </c>
      <c r="I36" s="136">
        <f>TB2d!C83*TB2e!F36</f>
        <v>3.5164040630973896E-3</v>
      </c>
      <c r="J36" s="106">
        <f t="shared" si="12"/>
        <v>0.46179652214050293</v>
      </c>
      <c r="K36" s="105">
        <f t="shared" si="13"/>
        <v>0.30914971849489742</v>
      </c>
      <c r="L36" s="105">
        <f t="shared" si="14"/>
        <v>7.658049464225769E-2</v>
      </c>
      <c r="M36" s="105">
        <f t="shared" si="14"/>
        <v>7.6066309003347821E-2</v>
      </c>
      <c r="N36" s="976">
        <v>33000.389414179306</v>
      </c>
      <c r="O36" s="965">
        <v>23629.338134768994</v>
      </c>
      <c r="P36" s="965">
        <v>5254.6367069417392</v>
      </c>
      <c r="Q36" s="965">
        <v>4116.4145724685732</v>
      </c>
      <c r="R36" s="966">
        <v>16405.148921539825</v>
      </c>
      <c r="S36" s="238">
        <v>13749.432918713124</v>
      </c>
      <c r="T36" s="238">
        <v>2328.3213028158411</v>
      </c>
      <c r="U36" s="238">
        <v>327.39470001086073</v>
      </c>
      <c r="V36" s="269">
        <v>53744.440029978658</v>
      </c>
      <c r="W36" s="268">
        <v>35979.219654838831</v>
      </c>
      <c r="X36" s="268">
        <v>8912.530962099112</v>
      </c>
      <c r="Y36" s="287">
        <v>8852.6894130407145</v>
      </c>
      <c r="Z36" s="268"/>
      <c r="AA36" s="268"/>
      <c r="AB36" s="1132">
        <f>(N36-'TB6'!B82)/N36</f>
        <v>2.6917131392088048E-7</v>
      </c>
    </row>
    <row r="37" spans="1:28" x14ac:dyDescent="0.2">
      <c r="A37" s="137">
        <v>1987</v>
      </c>
      <c r="B37" s="135">
        <f>'TB2'!B84</f>
        <v>0.62865614891052246</v>
      </c>
      <c r="C37" s="411">
        <f t="shared" si="0"/>
        <v>0.44784501545708993</v>
      </c>
      <c r="D37" s="411">
        <v>0.10323948599398136</v>
      </c>
      <c r="E37" s="411">
        <f>TB2d!B84*TB2e!B37</f>
        <v>7.7571647459451165E-2</v>
      </c>
      <c r="F37" s="170">
        <f>'TB1'!C84</f>
        <v>0.17332464456558228</v>
      </c>
      <c r="G37" s="136">
        <f t="shared" si="2"/>
        <v>0.14326214461833259</v>
      </c>
      <c r="H37" s="136">
        <v>2.5114819407463074E-2</v>
      </c>
      <c r="I37" s="136">
        <f>TB2d!C84*TB2e!F37</f>
        <v>4.9476805397866142E-3</v>
      </c>
      <c r="J37" s="106">
        <f t="shared" si="12"/>
        <v>0.45533150434494019</v>
      </c>
      <c r="K37" s="105">
        <f t="shared" si="13"/>
        <v>0.30458287083875735</v>
      </c>
      <c r="L37" s="105">
        <f t="shared" si="14"/>
        <v>7.8124666586518288E-2</v>
      </c>
      <c r="M37" s="105">
        <f t="shared" si="14"/>
        <v>7.2623966919664551E-2</v>
      </c>
      <c r="N37" s="976">
        <v>33501.09715861921</v>
      </c>
      <c r="O37" s="965">
        <v>23865.668697955796</v>
      </c>
      <c r="P37" s="965">
        <v>5501.6340123041564</v>
      </c>
      <c r="Q37" s="965">
        <v>4133.794448359261</v>
      </c>
      <c r="R37" s="966">
        <v>16625.652006661763</v>
      </c>
      <c r="S37" s="238">
        <v>13741.995941328571</v>
      </c>
      <c r="T37" s="238">
        <v>2409.0644970031617</v>
      </c>
      <c r="U37" s="238">
        <v>474.59156833002982</v>
      </c>
      <c r="V37" s="269">
        <v>54595.403598566023</v>
      </c>
      <c r="W37" s="268">
        <v>36520.259643739824</v>
      </c>
      <c r="X37" s="268">
        <v>9367.3459064303988</v>
      </c>
      <c r="Y37" s="287">
        <v>8707.7980483957999</v>
      </c>
      <c r="Z37" s="268"/>
      <c r="AA37" s="268"/>
      <c r="AB37" s="1132">
        <f>(N37-'TB6'!B83)/N37</f>
        <v>2.7427064611283701E-7</v>
      </c>
    </row>
    <row r="38" spans="1:28" x14ac:dyDescent="0.2">
      <c r="A38" s="137">
        <v>1988</v>
      </c>
      <c r="B38" s="135">
        <f>'TB2'!B85</f>
        <v>0.61174839735031128</v>
      </c>
      <c r="C38" s="411">
        <f t="shared" si="0"/>
        <v>0.43276229867511162</v>
      </c>
      <c r="D38" s="411">
        <v>0.10393555648624897</v>
      </c>
      <c r="E38" s="411">
        <f>TB2d!B85*TB2e!B38</f>
        <v>7.5050542188950672E-2</v>
      </c>
      <c r="F38" s="170">
        <f>'TB1'!C85</f>
        <v>0.16843849420547485</v>
      </c>
      <c r="G38" s="136">
        <f t="shared" si="2"/>
        <v>0.13774322440868611</v>
      </c>
      <c r="H38" s="136">
        <v>2.5728151202201843E-2</v>
      </c>
      <c r="I38" s="136">
        <f>TB2d!C85*TB2e!F38</f>
        <v>4.9671185945869001E-3</v>
      </c>
      <c r="J38" s="106">
        <f t="shared" si="12"/>
        <v>0.44330990314483643</v>
      </c>
      <c r="K38" s="105">
        <f t="shared" si="13"/>
        <v>0.29501907426642549</v>
      </c>
      <c r="L38" s="105">
        <f t="shared" si="14"/>
        <v>7.8207405284047127E-2</v>
      </c>
      <c r="M38" s="105">
        <f t="shared" si="14"/>
        <v>7.0083423594363772E-2</v>
      </c>
      <c r="N38" s="976">
        <v>33970.103533687157</v>
      </c>
      <c r="O38" s="965">
        <v>24031.088851470457</v>
      </c>
      <c r="P38" s="965">
        <v>5771.4930353098216</v>
      </c>
      <c r="Q38" s="965">
        <v>4167.5216469068737</v>
      </c>
      <c r="R38" s="966">
        <v>16835.960014939268</v>
      </c>
      <c r="S38" s="238">
        <v>13767.870755508506</v>
      </c>
      <c r="T38" s="238">
        <v>2571.6100523326973</v>
      </c>
      <c r="U38" s="238">
        <v>496.47920709806624</v>
      </c>
      <c r="V38" s="269">
        <v>55387.782932122005</v>
      </c>
      <c r="W38" s="268">
        <v>36860.11147142289</v>
      </c>
      <c r="X38" s="268">
        <v>9771.3467640312265</v>
      </c>
      <c r="Y38" s="287">
        <v>8756.3246966678835</v>
      </c>
      <c r="Z38" s="268"/>
      <c r="AA38" s="268"/>
      <c r="AB38" s="1132">
        <f>(N38-'TB6'!B84)/N38</f>
        <v>4.824159978324493E-7</v>
      </c>
    </row>
    <row r="39" spans="1:28" x14ac:dyDescent="0.2">
      <c r="A39" s="137">
        <v>1989</v>
      </c>
      <c r="B39" s="135">
        <f>'TB2'!B86</f>
        <v>0.615803062915802</v>
      </c>
      <c r="C39" s="411">
        <f t="shared" si="0"/>
        <v>0.42910708146107357</v>
      </c>
      <c r="D39" s="411">
        <v>0.11075626127421856</v>
      </c>
      <c r="E39" s="411">
        <f>TB2d!B86*TB2e!B39</f>
        <v>7.5939720180509845E-2</v>
      </c>
      <c r="F39" s="170">
        <f>'TB1'!C86</f>
        <v>0.16934573650360107</v>
      </c>
      <c r="G39" s="136">
        <f t="shared" si="2"/>
        <v>0.13679450411093935</v>
      </c>
      <c r="H39" s="136">
        <v>2.7743622660636902E-2</v>
      </c>
      <c r="I39" s="136">
        <f>TB2d!C86*TB2e!F39</f>
        <v>4.8076097320248201E-3</v>
      </c>
      <c r="J39" s="106">
        <f t="shared" si="12"/>
        <v>0.44645732641220093</v>
      </c>
      <c r="K39" s="105">
        <f t="shared" si="13"/>
        <v>0.29231257735013422</v>
      </c>
      <c r="L39" s="105">
        <f t="shared" si="14"/>
        <v>8.3012638613581657E-2</v>
      </c>
      <c r="M39" s="105">
        <f t="shared" si="14"/>
        <v>7.1132110448485025E-2</v>
      </c>
      <c r="N39" s="976">
        <v>34607.448559538774</v>
      </c>
      <c r="O39" s="965">
        <v>24115.341644912183</v>
      </c>
      <c r="P39" s="965">
        <v>6224.3789378787733</v>
      </c>
      <c r="Q39" s="965">
        <v>4267.7279767478149</v>
      </c>
      <c r="R39" s="966">
        <v>17130.676334632677</v>
      </c>
      <c r="S39" s="238">
        <v>13837.858706476794</v>
      </c>
      <c r="T39" s="238">
        <v>2806.4894337593496</v>
      </c>
      <c r="U39" s="238">
        <v>486.32819439653287</v>
      </c>
      <c r="V39" s="269">
        <v>56453.41384067139</v>
      </c>
      <c r="W39" s="268">
        <v>36962.195317956415</v>
      </c>
      <c r="X39" s="268">
        <v>10496.740818028051</v>
      </c>
      <c r="Y39" s="287">
        <v>8994.4777046869167</v>
      </c>
      <c r="Z39" s="268"/>
      <c r="AA39" s="268"/>
      <c r="AB39" s="1132">
        <f>(N39-'TB6'!B85)/N39</f>
        <v>1.0272351333151716E-6</v>
      </c>
    </row>
    <row r="40" spans="1:28" x14ac:dyDescent="0.2">
      <c r="A40" s="147">
        <v>1990</v>
      </c>
      <c r="B40" s="146">
        <f>'TB2'!B87</f>
        <v>0.61583355069160461</v>
      </c>
      <c r="C40" s="509">
        <f t="shared" si="0"/>
        <v>0.4291160434645267</v>
      </c>
      <c r="D40" s="509">
        <v>0.11230913735926151</v>
      </c>
      <c r="E40" s="509">
        <f>TB2d!B87*TB2e!B40</f>
        <v>7.4408369867816432E-2</v>
      </c>
      <c r="F40" s="173">
        <f>'TB1'!C87</f>
        <v>0.16807335615158081</v>
      </c>
      <c r="G40" s="145">
        <f t="shared" si="2"/>
        <v>0.13699232506165412</v>
      </c>
      <c r="H40" s="145">
        <v>2.8122343122959137E-2</v>
      </c>
      <c r="I40" s="145">
        <f>TB2d!C87*TB2e!F40</f>
        <v>2.9586879669675492E-3</v>
      </c>
      <c r="J40" s="112">
        <f t="shared" si="12"/>
        <v>0.4477601945400238</v>
      </c>
      <c r="K40" s="111">
        <f t="shared" si="13"/>
        <v>0.29212371840287255</v>
      </c>
      <c r="L40" s="111">
        <f t="shared" si="14"/>
        <v>8.4186794236302376E-2</v>
      </c>
      <c r="M40" s="111">
        <f t="shared" si="14"/>
        <v>7.1449681900848883E-2</v>
      </c>
      <c r="N40" s="980">
        <v>34578.57534457351</v>
      </c>
      <c r="O40" s="967">
        <v>24094.532400580531</v>
      </c>
      <c r="P40" s="967">
        <v>6306.0707941293113</v>
      </c>
      <c r="Q40" s="967">
        <v>4177.9721498636754</v>
      </c>
      <c r="R40" s="968">
        <v>16986.939027009408</v>
      </c>
      <c r="S40" s="239">
        <v>13845.622686869185</v>
      </c>
      <c r="T40" s="239">
        <v>2842.2858855481427</v>
      </c>
      <c r="U40" s="239">
        <v>299.03045459208244</v>
      </c>
      <c r="V40" s="275">
        <v>56568.120741528641</v>
      </c>
      <c r="W40" s="274">
        <v>36905.669542719712</v>
      </c>
      <c r="X40" s="274">
        <v>10635.801929855772</v>
      </c>
      <c r="Y40" s="972">
        <v>9026.649268953166</v>
      </c>
      <c r="Z40" s="268"/>
      <c r="AA40" s="268"/>
      <c r="AB40" s="1132">
        <f>(N40-'TB6'!B86)/N40</f>
        <v>1.626406472808278E-6</v>
      </c>
    </row>
    <row r="41" spans="1:28" x14ac:dyDescent="0.2">
      <c r="A41" s="137">
        <v>1991</v>
      </c>
      <c r="B41" s="135">
        <f>'TB2'!B88</f>
        <v>0.61766147613525391</v>
      </c>
      <c r="C41" s="411">
        <f t="shared" si="0"/>
        <v>0.43078766260807594</v>
      </c>
      <c r="D41" s="411">
        <v>0.11326921358704567</v>
      </c>
      <c r="E41" s="411">
        <f>TB2d!B88*TB2e!B41</f>
        <v>7.3604599940132312E-2</v>
      </c>
      <c r="F41" s="170">
        <f>'TB1'!C88</f>
        <v>0.16600269079208374</v>
      </c>
      <c r="G41" s="136">
        <f t="shared" si="2"/>
        <v>0.13641730376986549</v>
      </c>
      <c r="H41" s="136">
        <v>2.783946692943573E-2</v>
      </c>
      <c r="I41" s="136">
        <f>TB2d!C88*TB2e!F41</f>
        <v>1.7459200927825158E-3</v>
      </c>
      <c r="J41" s="106">
        <f t="shared" si="12"/>
        <v>0.45165878534317017</v>
      </c>
      <c r="K41" s="105">
        <f t="shared" si="13"/>
        <v>0.29437035883821044</v>
      </c>
      <c r="L41" s="105">
        <f t="shared" si="14"/>
        <v>8.542974665760994E-2</v>
      </c>
      <c r="M41" s="105">
        <f t="shared" si="14"/>
        <v>7.1858679847349796E-2</v>
      </c>
      <c r="N41" s="976">
        <v>33971.309154240997</v>
      </c>
      <c r="O41" s="965">
        <v>23693.271203929195</v>
      </c>
      <c r="P41" s="965">
        <v>6229.793537553699</v>
      </c>
      <c r="Q41" s="965">
        <v>4048.2444127581016</v>
      </c>
      <c r="R41" s="966">
        <v>16434.231541061759</v>
      </c>
      <c r="S41" s="238">
        <v>13505.284436439015</v>
      </c>
      <c r="T41" s="238">
        <v>2756.1013819415534</v>
      </c>
      <c r="U41" s="238">
        <v>172.84572268119032</v>
      </c>
      <c r="V41" s="269">
        <v>55892.656170715054</v>
      </c>
      <c r="W41" s="268">
        <v>36428.254663291926</v>
      </c>
      <c r="X41" s="268">
        <v>10571.908732068881</v>
      </c>
      <c r="Y41" s="287">
        <v>8892.4927753542397</v>
      </c>
      <c r="Z41" s="268"/>
      <c r="AA41" s="268"/>
      <c r="AB41" s="1132">
        <f>(N41-'TB6'!B87)/N41</f>
        <v>5.6336764801345039E-7</v>
      </c>
    </row>
    <row r="42" spans="1:28" x14ac:dyDescent="0.2">
      <c r="A42" s="137">
        <v>1992</v>
      </c>
      <c r="B42" s="135">
        <f>'TB2'!B89</f>
        <v>0.60706847906112671</v>
      </c>
      <c r="C42" s="411">
        <f t="shared" si="0"/>
        <v>0.42190297790907705</v>
      </c>
      <c r="D42" s="411">
        <v>0.11552969366312027</v>
      </c>
      <c r="E42" s="411">
        <f>TB2d!B89*TB2e!B42</f>
        <v>6.9635807488929391E-2</v>
      </c>
      <c r="F42" s="170">
        <f>'TB1'!C89</f>
        <v>0.15871649980545044</v>
      </c>
      <c r="G42" s="136">
        <f t="shared" si="2"/>
        <v>0.13132528559569923</v>
      </c>
      <c r="H42" s="136">
        <v>2.6972055435180664E-2</v>
      </c>
      <c r="I42" s="136">
        <f>TB2d!C89*TB2e!F42</f>
        <v>4.191587745705494E-4</v>
      </c>
      <c r="J42" s="106">
        <f t="shared" si="12"/>
        <v>0.44835197925567627</v>
      </c>
      <c r="K42" s="105">
        <f t="shared" si="13"/>
        <v>0.29057769231337782</v>
      </c>
      <c r="L42" s="105">
        <f t="shared" si="14"/>
        <v>8.8557638227939606E-2</v>
      </c>
      <c r="M42" s="105">
        <f t="shared" si="14"/>
        <v>6.9216648714358842E-2</v>
      </c>
      <c r="N42" s="976">
        <v>34034.689037553115</v>
      </c>
      <c r="O42" s="965">
        <v>23653.569823557275</v>
      </c>
      <c r="P42" s="965">
        <v>6477.0570933104691</v>
      </c>
      <c r="Q42" s="965">
        <v>3904.0621206853693</v>
      </c>
      <c r="R42" s="966">
        <v>16016.908181184279</v>
      </c>
      <c r="S42" s="238">
        <v>13252.718172543038</v>
      </c>
      <c r="T42" s="238">
        <v>2721.8905148024537</v>
      </c>
      <c r="U42" s="238">
        <v>42.299493838785239</v>
      </c>
      <c r="V42" s="269">
        <v>56556.915108014153</v>
      </c>
      <c r="W42" s="268">
        <v>36654.634387325066</v>
      </c>
      <c r="X42" s="268">
        <v>11171.015316445488</v>
      </c>
      <c r="Y42" s="287">
        <v>8731.2654042435988</v>
      </c>
      <c r="Z42" s="268"/>
      <c r="AA42" s="268"/>
      <c r="AB42" s="1132">
        <f>(N42-'TB6'!B88)/N42</f>
        <v>8.7594003886458244E-7</v>
      </c>
    </row>
    <row r="43" spans="1:28" x14ac:dyDescent="0.2">
      <c r="A43" s="137">
        <v>1993</v>
      </c>
      <c r="B43" s="135">
        <f>'TB2'!B90</f>
        <v>0.61051470041275024</v>
      </c>
      <c r="C43" s="411">
        <f t="shared" si="0"/>
        <v>0.41866244292307125</v>
      </c>
      <c r="D43" s="411">
        <v>0.11930402368307114</v>
      </c>
      <c r="E43" s="411">
        <f>TB2d!B90*TB2e!B43</f>
        <v>7.2548233806607867E-2</v>
      </c>
      <c r="F43" s="170">
        <f>'TB1'!C90</f>
        <v>0.1600569486618042</v>
      </c>
      <c r="G43" s="136">
        <f t="shared" si="2"/>
        <v>0.13057150152981006</v>
      </c>
      <c r="H43" s="136">
        <v>2.8342902660369873E-2</v>
      </c>
      <c r="I43" s="136">
        <f>TB2d!C90*TB2e!F43</f>
        <v>1.1425444716242766E-3</v>
      </c>
      <c r="J43" s="106">
        <f t="shared" si="12"/>
        <v>0.45045775175094604</v>
      </c>
      <c r="K43" s="105">
        <f t="shared" si="13"/>
        <v>0.28809094139326119</v>
      </c>
      <c r="L43" s="105">
        <f t="shared" si="14"/>
        <v>9.0961121022701263E-2</v>
      </c>
      <c r="M43" s="105">
        <f t="shared" si="14"/>
        <v>7.1405689334983591E-2</v>
      </c>
      <c r="N43" s="976">
        <v>34519.247715609323</v>
      </c>
      <c r="O43" s="965">
        <v>23671.686474892664</v>
      </c>
      <c r="P43" s="965">
        <v>6745.5953873028902</v>
      </c>
      <c r="Q43" s="965">
        <v>4101.9658534137707</v>
      </c>
      <c r="R43" s="966">
        <v>16289.668078929019</v>
      </c>
      <c r="S43" s="238">
        <v>13288.810253294272</v>
      </c>
      <c r="T43" s="238">
        <v>2884.5762748256002</v>
      </c>
      <c r="U43" s="238">
        <v>116.28155080914814</v>
      </c>
      <c r="V43" s="269">
        <v>57306.222261459705</v>
      </c>
      <c r="W43" s="268">
        <v>36650.281751890652</v>
      </c>
      <c r="X43" s="268">
        <v>11571.869277899501</v>
      </c>
      <c r="Y43" s="287">
        <v>9084.0712316695499</v>
      </c>
      <c r="Z43" s="268"/>
      <c r="AA43" s="268"/>
      <c r="AB43" s="1132">
        <f>(N43-'TB6'!B89)/N43</f>
        <v>-8.8570750441317299E-7</v>
      </c>
    </row>
    <row r="44" spans="1:28" x14ac:dyDescent="0.2">
      <c r="A44" s="137">
        <v>1994</v>
      </c>
      <c r="B44" s="135">
        <f>'TB2'!B91</f>
        <v>0.61021986603736877</v>
      </c>
      <c r="C44" s="411">
        <f t="shared" si="0"/>
        <v>0.41404855214257397</v>
      </c>
      <c r="D44" s="411">
        <v>0.11817314848303795</v>
      </c>
      <c r="E44" s="411">
        <f>TB2d!B91*TB2e!B44</f>
        <v>7.7998165411756831E-2</v>
      </c>
      <c r="F44" s="170">
        <f>'TB1'!C91</f>
        <v>0.16022080183029175</v>
      </c>
      <c r="G44" s="136">
        <f t="shared" si="2"/>
        <v>0.12912300640498653</v>
      </c>
      <c r="H44" s="136">
        <v>2.8694115579128265E-2</v>
      </c>
      <c r="I44" s="136">
        <f>TB2d!C91*TB2e!F44</f>
        <v>2.4036798461769676E-3</v>
      </c>
      <c r="J44" s="106">
        <f t="shared" si="12"/>
        <v>0.44999906420707703</v>
      </c>
      <c r="K44" s="105">
        <f t="shared" si="13"/>
        <v>0.28492554573758744</v>
      </c>
      <c r="L44" s="105">
        <f t="shared" si="14"/>
        <v>8.9479032903909683E-2</v>
      </c>
      <c r="M44" s="105">
        <f t="shared" si="14"/>
        <v>7.5594485565579864E-2</v>
      </c>
      <c r="N44" s="976">
        <v>35629.72115654088</v>
      </c>
      <c r="O44" s="965">
        <v>24175.605022347754</v>
      </c>
      <c r="P44" s="965">
        <v>6899.9332256798443</v>
      </c>
      <c r="Q44" s="965">
        <v>4554.1829085132786</v>
      </c>
      <c r="R44" s="966">
        <v>16839.046151627565</v>
      </c>
      <c r="S44" s="238">
        <v>13570.698930801314</v>
      </c>
      <c r="T44" s="238">
        <v>3015.7228711716807</v>
      </c>
      <c r="U44" s="238">
        <v>252.62434965456882</v>
      </c>
      <c r="V44" s="269">
        <v>59118.06491268253</v>
      </c>
      <c r="W44" s="268">
        <v>37431.737636780803</v>
      </c>
      <c r="X44" s="268">
        <v>11755.196168815048</v>
      </c>
      <c r="Y44" s="287">
        <v>9931.1311070866668</v>
      </c>
      <c r="Z44" s="268"/>
      <c r="AA44" s="268"/>
      <c r="AB44" s="1132">
        <f>(N44-'TB6'!B90)/N44</f>
        <v>1.836964813001056E-7</v>
      </c>
    </row>
    <row r="45" spans="1:28" x14ac:dyDescent="0.2">
      <c r="A45" s="137">
        <v>1995</v>
      </c>
      <c r="B45" s="135">
        <f>'TB2'!B92</f>
        <v>0.60237464308738708</v>
      </c>
      <c r="C45" s="411">
        <f t="shared" si="0"/>
        <v>0.40978526179513369</v>
      </c>
      <c r="D45" s="411">
        <v>0.11407230049371719</v>
      </c>
      <c r="E45" s="411">
        <f>TB2d!B92*TB2e!B45</f>
        <v>7.8517080798536185E-2</v>
      </c>
      <c r="F45" s="170">
        <f>'TB1'!C92</f>
        <v>0.15635144710540771</v>
      </c>
      <c r="G45" s="136">
        <f t="shared" si="2"/>
        <v>0.12783915739455523</v>
      </c>
      <c r="H45" s="136">
        <v>2.7890875935554504E-2</v>
      </c>
      <c r="I45" s="136">
        <f>TB2d!C92*TB2e!F45</f>
        <v>6.2141377529797981E-4</v>
      </c>
      <c r="J45" s="106">
        <f t="shared" si="12"/>
        <v>0.44602319598197937</v>
      </c>
      <c r="K45" s="105">
        <f t="shared" si="13"/>
        <v>0.28194610440057843</v>
      </c>
      <c r="L45" s="105">
        <f t="shared" si="14"/>
        <v>8.6181424558162689E-2</v>
      </c>
      <c r="M45" s="105">
        <f t="shared" si="14"/>
        <v>7.7895667023238205E-2</v>
      </c>
      <c r="N45" s="976">
        <v>35944.558266444677</v>
      </c>
      <c r="O45" s="965">
        <v>24452.47386880566</v>
      </c>
      <c r="P45" s="965">
        <v>6806.8576570029563</v>
      </c>
      <c r="Q45" s="965">
        <v>4685.2267406360597</v>
      </c>
      <c r="R45" s="966">
        <v>16793.486872378777</v>
      </c>
      <c r="S45" s="238">
        <v>13731.022329675478</v>
      </c>
      <c r="T45" s="238">
        <v>2995.7193716736615</v>
      </c>
      <c r="U45" s="238">
        <v>66.745171029638783</v>
      </c>
      <c r="V45" s="269">
        <v>59883.397509027054</v>
      </c>
      <c r="W45" s="268">
        <v>37854.288292718382</v>
      </c>
      <c r="X45" s="268">
        <v>11570.780513664573</v>
      </c>
      <c r="Y45" s="287">
        <v>10458.328702644087</v>
      </c>
      <c r="Z45" s="268"/>
      <c r="AA45" s="268"/>
      <c r="AB45" s="1132">
        <f>(N45-'TB6'!B91)/N45</f>
        <v>1.3120052969392899E-7</v>
      </c>
    </row>
    <row r="46" spans="1:28" x14ac:dyDescent="0.2">
      <c r="A46" s="137">
        <v>1996</v>
      </c>
      <c r="B46" s="135">
        <f>'TB2'!B93</f>
        <v>0.59321513772010803</v>
      </c>
      <c r="C46" s="411">
        <f t="shared" si="0"/>
        <v>0.40357692134526779</v>
      </c>
      <c r="D46" s="411">
        <v>0.11078587919473648</v>
      </c>
      <c r="E46" s="411">
        <f>TB2d!B93*TB2e!B46</f>
        <v>7.8852337180103732E-2</v>
      </c>
      <c r="F46" s="170">
        <f>'TB1'!C93</f>
        <v>0.15379607677459717</v>
      </c>
      <c r="G46" s="136">
        <f t="shared" si="2"/>
        <v>0.12550758600607678</v>
      </c>
      <c r="H46" s="136">
        <v>2.7140900492668152E-2</v>
      </c>
      <c r="I46" s="136">
        <f>TB2d!C93*TB2e!F46</f>
        <v>1.1475902758522338E-3</v>
      </c>
      <c r="J46" s="106">
        <f t="shared" si="12"/>
        <v>0.43941906094551086</v>
      </c>
      <c r="K46" s="105">
        <f t="shared" si="13"/>
        <v>0.27806933533919098</v>
      </c>
      <c r="L46" s="105">
        <f t="shared" si="14"/>
        <v>8.3644978702068329E-2</v>
      </c>
      <c r="M46" s="105">
        <f t="shared" si="14"/>
        <v>7.7704746904251498E-2</v>
      </c>
      <c r="N46" s="976">
        <v>36514.952814102995</v>
      </c>
      <c r="O46" s="965">
        <v>24841.901871250724</v>
      </c>
      <c r="P46" s="965">
        <v>6819.3491602592894</v>
      </c>
      <c r="Q46" s="965">
        <v>4853.7017825929779</v>
      </c>
      <c r="R46" s="966">
        <v>17040.262516569277</v>
      </c>
      <c r="S46" s="238">
        <v>13905.960790527108</v>
      </c>
      <c r="T46" s="238">
        <v>3007.1512812967926</v>
      </c>
      <c r="U46" s="238">
        <v>127.15044474537727</v>
      </c>
      <c r="V46" s="269">
        <v>60858.315686020142</v>
      </c>
      <c r="W46" s="268">
        <v>38511.828222155244</v>
      </c>
      <c r="X46" s="268">
        <v>11584.596508962408</v>
      </c>
      <c r="Y46" s="287">
        <v>10761.890954902477</v>
      </c>
      <c r="Z46" s="268"/>
      <c r="AA46" s="268"/>
      <c r="AB46" s="1132">
        <f>(N46-'TB6'!B92)/N46</f>
        <v>2.8728155002583993E-7</v>
      </c>
    </row>
    <row r="47" spans="1:28" x14ac:dyDescent="0.2">
      <c r="A47" s="137">
        <v>1997</v>
      </c>
      <c r="B47" s="135">
        <f>'TB2'!B94</f>
        <v>0.58624255657196045</v>
      </c>
      <c r="C47" s="411">
        <f t="shared" si="0"/>
        <v>0.39783551008675488</v>
      </c>
      <c r="D47" s="411">
        <v>0.10876835510134697</v>
      </c>
      <c r="E47" s="411">
        <f>TB2d!B94*TB2e!B47</f>
        <v>7.9638691383858595E-2</v>
      </c>
      <c r="F47" s="170">
        <f>'TB1'!C94</f>
        <v>0.15169960260391235</v>
      </c>
      <c r="G47" s="136">
        <f t="shared" si="2"/>
        <v>0.1235993320911102</v>
      </c>
      <c r="H47" s="136">
        <v>2.7214899659156799E-2</v>
      </c>
      <c r="I47" s="136">
        <f>TB2d!C94*TB2e!F47</f>
        <v>8.8537085364535917E-4</v>
      </c>
      <c r="J47" s="106">
        <f t="shared" si="12"/>
        <v>0.4345429539680481</v>
      </c>
      <c r="K47" s="105">
        <f t="shared" si="13"/>
        <v>0.2742361779956447</v>
      </c>
      <c r="L47" s="105">
        <f t="shared" si="14"/>
        <v>8.155345544219017E-2</v>
      </c>
      <c r="M47" s="105">
        <f t="shared" si="14"/>
        <v>7.8753320530213236E-2</v>
      </c>
      <c r="N47" s="976">
        <v>37396.594226908928</v>
      </c>
      <c r="O47" s="965">
        <v>25378.050387141229</v>
      </c>
      <c r="P47" s="965">
        <v>6938.3670544806719</v>
      </c>
      <c r="Q47" s="965">
        <v>5080.1767852870234</v>
      </c>
      <c r="R47" s="966">
        <v>17418.536329130991</v>
      </c>
      <c r="S47" s="238">
        <v>14191.99140492544</v>
      </c>
      <c r="T47" s="238">
        <v>3124.8843785333142</v>
      </c>
      <c r="U47" s="238">
        <v>101.66054567223814</v>
      </c>
      <c r="V47" s="269">
        <v>62369.166599131335</v>
      </c>
      <c r="W47" s="268">
        <v>39360.62411491097</v>
      </c>
      <c r="X47" s="268">
        <v>11705.220399414869</v>
      </c>
      <c r="Y47" s="287">
        <v>11303.322084805504</v>
      </c>
      <c r="Z47" s="268"/>
      <c r="AA47" s="268"/>
      <c r="AB47" s="1132">
        <f>(N47-'TB6'!B93)/N47</f>
        <v>1.0968579123085648E-7</v>
      </c>
    </row>
    <row r="48" spans="1:28" x14ac:dyDescent="0.2">
      <c r="A48" s="137">
        <v>1998</v>
      </c>
      <c r="B48" s="135">
        <f>'TB2'!B95</f>
        <v>0.58204063773155212</v>
      </c>
      <c r="C48" s="411">
        <f t="shared" si="0"/>
        <v>0.39565709284871314</v>
      </c>
      <c r="D48" s="411">
        <v>0.11101417243480682</v>
      </c>
      <c r="E48" s="411">
        <f>TB2d!B95*TB2e!B48</f>
        <v>7.5369372448032157E-2</v>
      </c>
      <c r="F48" s="170">
        <f>'TB1'!C95</f>
        <v>0.15206748247146606</v>
      </c>
      <c r="G48" s="136">
        <f t="shared" si="2"/>
        <v>0.12264773222155631</v>
      </c>
      <c r="H48" s="136">
        <v>2.8121098875999451E-2</v>
      </c>
      <c r="I48" s="136">
        <f>TB2d!C95*TB2e!F48</f>
        <v>1.2986513739103034E-3</v>
      </c>
      <c r="J48" s="106">
        <f t="shared" si="12"/>
        <v>0.42997315526008606</v>
      </c>
      <c r="K48" s="105">
        <f t="shared" si="13"/>
        <v>0.27300936062715686</v>
      </c>
      <c r="L48" s="105">
        <f t="shared" si="14"/>
        <v>8.2893073558807373E-2</v>
      </c>
      <c r="M48" s="105">
        <f t="shared" si="14"/>
        <v>7.4070721074121854E-2</v>
      </c>
      <c r="N48" s="976">
        <v>38549.661945587628</v>
      </c>
      <c r="O48" s="965">
        <v>26205.124156170306</v>
      </c>
      <c r="P48" s="965">
        <v>7352.6804506471353</v>
      </c>
      <c r="Q48" s="965">
        <v>4991.8573387701817</v>
      </c>
      <c r="R48" s="966">
        <v>18129.095104200569</v>
      </c>
      <c r="S48" s="238">
        <v>14621.747960983934</v>
      </c>
      <c r="T48" s="238">
        <v>3352.525258339057</v>
      </c>
      <c r="U48" s="238">
        <v>154.82188487757929</v>
      </c>
      <c r="V48" s="269">
        <v>64075.370497321441</v>
      </c>
      <c r="W48" s="268">
        <v>40684.34440015327</v>
      </c>
      <c r="X48" s="268">
        <v>12352.874441032236</v>
      </c>
      <c r="Y48" s="287">
        <v>11038.151656135935</v>
      </c>
      <c r="Z48" s="268"/>
      <c r="AA48" s="268"/>
      <c r="AB48" s="1132">
        <f>(N48-'TB6'!B94)/N48</f>
        <v>5.0183031456639321E-7</v>
      </c>
    </row>
    <row r="49" spans="1:28" x14ac:dyDescent="0.2">
      <c r="A49" s="141">
        <v>1999</v>
      </c>
      <c r="B49" s="139">
        <f>'TB2'!B96</f>
        <v>0.57902774214744568</v>
      </c>
      <c r="C49" s="511">
        <f t="shared" si="0"/>
        <v>0.39340790096109041</v>
      </c>
      <c r="D49" s="511">
        <v>0.10979225859045982</v>
      </c>
      <c r="E49" s="511">
        <f>TB2d!B96*TB2e!B49</f>
        <v>7.5827582595895449E-2</v>
      </c>
      <c r="F49" s="171">
        <f>'TB1'!C96</f>
        <v>0.15149891376495361</v>
      </c>
      <c r="G49" s="140">
        <f t="shared" si="2"/>
        <v>0.1215467626908652</v>
      </c>
      <c r="H49" s="140">
        <v>2.7216054499149323E-2</v>
      </c>
      <c r="I49" s="140">
        <f>TB2d!C96*TB2e!F49</f>
        <v>2.7360965749390898E-3</v>
      </c>
      <c r="J49" s="109">
        <f t="shared" si="12"/>
        <v>0.42752882838249207</v>
      </c>
      <c r="K49" s="108">
        <f t="shared" si="13"/>
        <v>0.27186113827022518</v>
      </c>
      <c r="L49" s="108">
        <f t="shared" si="14"/>
        <v>8.2576204091310501E-2</v>
      </c>
      <c r="M49" s="108">
        <f t="shared" si="14"/>
        <v>7.3091486020956359E-2</v>
      </c>
      <c r="N49" s="981">
        <v>39497.96465550414</v>
      </c>
      <c r="O49" s="969">
        <v>26836.039512939893</v>
      </c>
      <c r="P49" s="969">
        <v>7489.4006514625235</v>
      </c>
      <c r="Q49" s="969">
        <v>5172.5244911017298</v>
      </c>
      <c r="R49" s="970">
        <v>18601.902724517411</v>
      </c>
      <c r="S49" s="240">
        <v>14924.206384498291</v>
      </c>
      <c r="T49" s="240">
        <v>3341.7427607686</v>
      </c>
      <c r="U49" s="240">
        <v>335.95357925052116</v>
      </c>
      <c r="V49" s="280">
        <v>65618.042069237563</v>
      </c>
      <c r="W49" s="279">
        <v>41725.830923491892</v>
      </c>
      <c r="X49" s="279">
        <v>12673.973014829928</v>
      </c>
      <c r="Y49" s="286">
        <v>11218.238130915739</v>
      </c>
      <c r="Z49" s="268"/>
      <c r="AA49" s="268"/>
      <c r="AB49" s="1132">
        <f>(N49-'TB6'!B95)/N49</f>
        <v>3.8637494211416074E-7</v>
      </c>
    </row>
    <row r="50" spans="1:28" x14ac:dyDescent="0.2">
      <c r="A50" s="137">
        <v>2000</v>
      </c>
      <c r="B50" s="135">
        <f>'TB2'!B97</f>
        <v>0.57345980405807495</v>
      </c>
      <c r="C50" s="411">
        <f t="shared" si="0"/>
        <v>0.38851360899774945</v>
      </c>
      <c r="D50" s="411">
        <v>0.11291401460766792</v>
      </c>
      <c r="E50" s="411">
        <f>TB2d!B97*TB2e!B50</f>
        <v>7.2032180452657607E-2</v>
      </c>
      <c r="F50" s="170">
        <f>'TB1'!C97</f>
        <v>0.15039980411529541</v>
      </c>
      <c r="G50" s="136">
        <f t="shared" si="2"/>
        <v>0.11896024849315955</v>
      </c>
      <c r="H50" s="136">
        <v>2.9105775058269501E-2</v>
      </c>
      <c r="I50" s="136">
        <f>TB2d!C97*TB2e!F50</f>
        <v>2.3337805638663639E-3</v>
      </c>
      <c r="J50" s="106">
        <f t="shared" si="12"/>
        <v>0.42305999994277954</v>
      </c>
      <c r="K50" s="105">
        <f t="shared" si="13"/>
        <v>0.26955336050458989</v>
      </c>
      <c r="L50" s="105">
        <f t="shared" si="14"/>
        <v>8.3808239549398422E-2</v>
      </c>
      <c r="M50" s="105">
        <f t="shared" si="14"/>
        <v>6.9698399888791243E-2</v>
      </c>
      <c r="N50" s="976">
        <v>40422.836129151568</v>
      </c>
      <c r="O50" s="965">
        <v>27386.090253103153</v>
      </c>
      <c r="P50" s="965">
        <v>7959.2408689697004</v>
      </c>
      <c r="Q50" s="965">
        <v>5077.505007078712</v>
      </c>
      <c r="R50" s="966">
        <v>19082.864861070735</v>
      </c>
      <c r="S50" s="238">
        <v>15093.785255824621</v>
      </c>
      <c r="T50" s="238">
        <v>3692.9673903557605</v>
      </c>
      <c r="U50" s="238">
        <v>296.11221489035256</v>
      </c>
      <c r="V50" s="269">
        <v>67097.800214252609</v>
      </c>
      <c r="W50" s="268">
        <v>42751.471499701314</v>
      </c>
      <c r="X50" s="268">
        <v>13292.082717237126</v>
      </c>
      <c r="Y50" s="287">
        <v>11054.245997314161</v>
      </c>
      <c r="Z50" s="268"/>
      <c r="AA50" s="268"/>
      <c r="AB50" s="1132">
        <f>(N50-'TB6'!B96)/N50</f>
        <v>3.2729208199997702E-7</v>
      </c>
    </row>
    <row r="51" spans="1:28" x14ac:dyDescent="0.2">
      <c r="A51" s="137">
        <v>2001</v>
      </c>
      <c r="B51" s="135">
        <f>'TB2'!B98</f>
        <v>0.58190417289733887</v>
      </c>
      <c r="C51" s="411">
        <f t="shared" si="0"/>
        <v>0.39470540378775443</v>
      </c>
      <c r="D51" s="411">
        <v>0.11564775183796883</v>
      </c>
      <c r="E51" s="411">
        <f>TB2d!B98*TB2e!B51</f>
        <v>7.1551017271615613E-2</v>
      </c>
      <c r="F51" s="170">
        <f>'TB1'!C98</f>
        <v>0.15287059545516968</v>
      </c>
      <c r="G51" s="136">
        <f t="shared" si="2"/>
        <v>0.12112447928296813</v>
      </c>
      <c r="H51" s="136">
        <v>2.9091201722621918E-2</v>
      </c>
      <c r="I51" s="136">
        <f>TB2d!C98*TB2e!F51</f>
        <v>2.6549144495796248E-3</v>
      </c>
      <c r="J51" s="106">
        <f t="shared" si="12"/>
        <v>0.42903357744216919</v>
      </c>
      <c r="K51" s="105">
        <f t="shared" si="13"/>
        <v>0.27358092450478633</v>
      </c>
      <c r="L51" s="105">
        <f t="shared" si="14"/>
        <v>8.6556550115346909E-2</v>
      </c>
      <c r="M51" s="105">
        <f t="shared" si="14"/>
        <v>6.8896102822035982E-2</v>
      </c>
      <c r="N51" s="976">
        <v>40817.662234366289</v>
      </c>
      <c r="O51" s="965">
        <v>27686.606496857101</v>
      </c>
      <c r="P51" s="965">
        <v>8112.1103654962499</v>
      </c>
      <c r="Q51" s="965">
        <v>5018.9453720129359</v>
      </c>
      <c r="R51" s="966">
        <v>19301.591428046937</v>
      </c>
      <c r="S51" s="238">
        <v>15293.295640628219</v>
      </c>
      <c r="T51" s="238">
        <v>3673.0836831574261</v>
      </c>
      <c r="U51" s="238">
        <v>335.21210426129142</v>
      </c>
      <c r="V51" s="269">
        <v>67712.750742265474</v>
      </c>
      <c r="W51" s="268">
        <v>43178.245067143202</v>
      </c>
      <c r="X51" s="268">
        <v>13660.893718419778</v>
      </c>
      <c r="Y51" s="287">
        <v>10873.611956702491</v>
      </c>
      <c r="Z51" s="268"/>
      <c r="AA51" s="268"/>
      <c r="AB51" s="1132">
        <f>(N51-'TB6'!B97)/N51</f>
        <v>7.8682899247874467E-7</v>
      </c>
    </row>
    <row r="52" spans="1:28" x14ac:dyDescent="0.2">
      <c r="A52" s="137">
        <v>2002</v>
      </c>
      <c r="B52" s="135">
        <f>'TB2'!B99</f>
        <v>0.58613148331642151</v>
      </c>
      <c r="C52" s="411">
        <f t="shared" si="0"/>
        <v>0.3911152861489175</v>
      </c>
      <c r="D52" s="411">
        <v>0.11944947764277458</v>
      </c>
      <c r="E52" s="411">
        <f>TB2d!B99*TB2e!B52</f>
        <v>7.5566719524729431E-2</v>
      </c>
      <c r="F52" s="170">
        <f>'TB1'!C99</f>
        <v>0.15351235866546631</v>
      </c>
      <c r="G52" s="136">
        <f t="shared" si="2"/>
        <v>0.12013104186266173</v>
      </c>
      <c r="H52" s="136">
        <v>2.9056742787361145E-2</v>
      </c>
      <c r="I52" s="136">
        <f>TB2d!C99*TB2e!F52</f>
        <v>4.3245740154434359E-3</v>
      </c>
      <c r="J52" s="106">
        <f t="shared" si="12"/>
        <v>0.4326191246509552</v>
      </c>
      <c r="K52" s="105">
        <f t="shared" si="13"/>
        <v>0.27098424428625578</v>
      </c>
      <c r="L52" s="105">
        <f t="shared" si="14"/>
        <v>9.0392734855413437E-2</v>
      </c>
      <c r="M52" s="105">
        <f t="shared" si="14"/>
        <v>7.1242145509285995E-2</v>
      </c>
      <c r="N52" s="976">
        <v>41021.785292749024</v>
      </c>
      <c r="O52" s="965">
        <v>27373.119768848082</v>
      </c>
      <c r="P52" s="965">
        <v>8359.9515887933539</v>
      </c>
      <c r="Q52" s="965">
        <v>5288.7139351075821</v>
      </c>
      <c r="R52" s="966">
        <v>19339.059840956426</v>
      </c>
      <c r="S52" s="238">
        <v>15133.774423994188</v>
      </c>
      <c r="T52" s="238">
        <v>3660.487614372551</v>
      </c>
      <c r="U52" s="238">
        <v>544.79780258968628</v>
      </c>
      <c r="V52" s="269">
        <v>68125.192107489755</v>
      </c>
      <c r="W52" s="268">
        <v>42672.301449915445</v>
      </c>
      <c r="X52" s="268">
        <v>14234.281556819355</v>
      </c>
      <c r="Y52" s="287">
        <v>11218.609100754951</v>
      </c>
      <c r="Z52" s="268"/>
      <c r="AA52" s="268"/>
      <c r="AB52" s="1132">
        <f>(N52-'TB6'!B98)/N52</f>
        <v>1.2175060881737893E-7</v>
      </c>
    </row>
    <row r="53" spans="1:28" x14ac:dyDescent="0.2">
      <c r="A53" s="137">
        <v>2003</v>
      </c>
      <c r="B53" s="135">
        <f>'TB2'!B100</f>
        <v>0.58525791764259338</v>
      </c>
      <c r="C53" s="411">
        <f t="shared" si="0"/>
        <v>0.38391106378245243</v>
      </c>
      <c r="D53" s="411">
        <v>0.12263539806008339</v>
      </c>
      <c r="E53" s="411">
        <f>TB2d!B100*TB2e!B53</f>
        <v>7.8711455800057534E-2</v>
      </c>
      <c r="F53" s="170">
        <f>'TB1'!C100</f>
        <v>0.15076977014541626</v>
      </c>
      <c r="G53" s="136">
        <f t="shared" si="2"/>
        <v>0.1167553968973252</v>
      </c>
      <c r="H53" s="136">
        <v>2.8954416513442993E-2</v>
      </c>
      <c r="I53" s="136">
        <f>TB2d!C100*TB2e!F53</f>
        <v>5.0599567346480689E-3</v>
      </c>
      <c r="J53" s="106">
        <f t="shared" si="12"/>
        <v>0.43448814749717712</v>
      </c>
      <c r="K53" s="105">
        <f t="shared" si="13"/>
        <v>0.26715566688512726</v>
      </c>
      <c r="L53" s="105">
        <f t="shared" si="14"/>
        <v>9.3680981546640396E-2</v>
      </c>
      <c r="M53" s="105">
        <f t="shared" si="14"/>
        <v>7.3651499065409465E-2</v>
      </c>
      <c r="N53" s="976">
        <v>41390.26762654286</v>
      </c>
      <c r="O53" s="965">
        <v>27150.733370258007</v>
      </c>
      <c r="P53" s="965">
        <v>8672.9487857936783</v>
      </c>
      <c r="Q53" s="965">
        <v>5566.5854704911744</v>
      </c>
      <c r="R53" s="966">
        <v>19192.772462789064</v>
      </c>
      <c r="S53" s="238">
        <v>14862.792218172775</v>
      </c>
      <c r="T53" s="238">
        <v>3685.855111401645</v>
      </c>
      <c r="U53" s="238">
        <v>644.12513321464417</v>
      </c>
      <c r="V53" s="269">
        <v>69137.136581235114</v>
      </c>
      <c r="W53" s="268">
        <v>42510.659810364559</v>
      </c>
      <c r="X53" s="268">
        <v>14906.81587878372</v>
      </c>
      <c r="Y53" s="287">
        <v>11719.660892086837</v>
      </c>
      <c r="Z53" s="268"/>
      <c r="AA53" s="268"/>
      <c r="AB53" s="1132">
        <f>(N53-'TB6'!B99)/N53</f>
        <v>9.5904246734170203E-8</v>
      </c>
    </row>
    <row r="54" spans="1:28" x14ac:dyDescent="0.2">
      <c r="A54" s="137">
        <v>2004</v>
      </c>
      <c r="B54" s="135">
        <f>'TB2'!B101</f>
        <v>0.57771459221839905</v>
      </c>
      <c r="C54" s="411">
        <f t="shared" si="0"/>
        <v>0.37759175749958229</v>
      </c>
      <c r="D54" s="411">
        <v>0.12122749537229538</v>
      </c>
      <c r="E54" s="411">
        <f>TB2d!B101*TB2e!B54</f>
        <v>7.8895339346521362E-2</v>
      </c>
      <c r="F54" s="170">
        <f>'TB1'!C101</f>
        <v>0.14792579412460327</v>
      </c>
      <c r="G54" s="136">
        <f t="shared" si="2"/>
        <v>0.11423353304404743</v>
      </c>
      <c r="H54" s="136">
        <v>2.882559597492218E-2</v>
      </c>
      <c r="I54" s="136">
        <f>TB2d!C101*TB2e!F54</f>
        <v>4.8666651056336547E-3</v>
      </c>
      <c r="J54" s="106">
        <f t="shared" si="12"/>
        <v>0.42978879809379578</v>
      </c>
      <c r="K54" s="105">
        <f t="shared" si="13"/>
        <v>0.26335822445553486</v>
      </c>
      <c r="L54" s="105">
        <f t="shared" si="14"/>
        <v>9.2401899397373199E-2</v>
      </c>
      <c r="M54" s="105">
        <f t="shared" si="14"/>
        <v>7.4028674240887701E-2</v>
      </c>
      <c r="N54" s="976">
        <v>42055.102225167051</v>
      </c>
      <c r="O54" s="965">
        <v>27487.03282714084</v>
      </c>
      <c r="P54" s="965">
        <v>8824.8328483548357</v>
      </c>
      <c r="Q54" s="965">
        <v>5743.2365496713683</v>
      </c>
      <c r="R54" s="966">
        <v>19383.034563086359</v>
      </c>
      <c r="S54" s="238">
        <v>14968.26521945959</v>
      </c>
      <c r="T54" s="238">
        <v>3777.0797607673694</v>
      </c>
      <c r="U54" s="238">
        <v>637.68958285939812</v>
      </c>
      <c r="V54" s="269">
        <v>70395.186802767901</v>
      </c>
      <c r="W54" s="268">
        <v>43135.492336742405</v>
      </c>
      <c r="X54" s="268">
        <v>15134.524207839171</v>
      </c>
      <c r="Y54" s="287">
        <v>12125.17025818633</v>
      </c>
      <c r="Z54" s="268"/>
      <c r="AA54" s="268"/>
      <c r="AB54" s="1132">
        <f>(N54-'TB6'!B100)/N54</f>
        <v>-2.202368978295597E-7</v>
      </c>
    </row>
    <row r="55" spans="1:28" x14ac:dyDescent="0.2">
      <c r="A55" s="137">
        <v>2005</v>
      </c>
      <c r="B55" s="135">
        <f>'TB2'!B102</f>
        <v>0.56735414266586304</v>
      </c>
      <c r="C55" s="411">
        <f t="shared" si="0"/>
        <v>0.36868977674289172</v>
      </c>
      <c r="D55" s="411">
        <v>0.1205100379884243</v>
      </c>
      <c r="E55" s="411">
        <f>TB2d!B102*TB2e!B55</f>
        <v>7.8154327934547019E-2</v>
      </c>
      <c r="F55" s="170">
        <f>'TB1'!C102</f>
        <v>0.14374065399169922</v>
      </c>
      <c r="G55" s="136">
        <f t="shared" si="2"/>
        <v>0.11180312728143207</v>
      </c>
      <c r="H55" s="136">
        <v>2.8960496187210083E-2</v>
      </c>
      <c r="I55" s="136">
        <f>TB2d!C102*TB2e!F55</f>
        <v>2.9770305230570546E-3</v>
      </c>
      <c r="J55" s="106">
        <f t="shared" si="12"/>
        <v>0.42361348867416382</v>
      </c>
      <c r="K55" s="105">
        <f t="shared" si="13"/>
        <v>0.25688664946145967</v>
      </c>
      <c r="L55" s="105">
        <f t="shared" si="14"/>
        <v>9.1549541801214218E-2</v>
      </c>
      <c r="M55" s="105">
        <f t="shared" si="14"/>
        <v>7.5177297411489957E-2</v>
      </c>
      <c r="N55" s="976">
        <v>42330.995626370241</v>
      </c>
      <c r="O55" s="965">
        <v>27508.401108092985</v>
      </c>
      <c r="P55" s="965">
        <v>8991.4032654310977</v>
      </c>
      <c r="Q55" s="965">
        <v>5831.1912528461653</v>
      </c>
      <c r="R55" s="966">
        <v>19304.402961357962</v>
      </c>
      <c r="S55" s="238">
        <v>15015.185763001999</v>
      </c>
      <c r="T55" s="238">
        <v>3889.4013129442096</v>
      </c>
      <c r="U55" s="238">
        <v>399.81588541175296</v>
      </c>
      <c r="V55" s="269">
        <v>71114.236457635605</v>
      </c>
      <c r="W55" s="268">
        <v>43124.920289456721</v>
      </c>
      <c r="X55" s="268">
        <v>15368.905706039706</v>
      </c>
      <c r="Y55" s="287">
        <v>12620.41046213918</v>
      </c>
      <c r="Z55" s="268"/>
      <c r="AA55" s="268"/>
      <c r="AB55" s="1132">
        <f>(N55-'TB6'!B101)/N55</f>
        <v>-1.0523589919616345E-7</v>
      </c>
    </row>
    <row r="56" spans="1:28" x14ac:dyDescent="0.2">
      <c r="A56" s="137">
        <v>2006</v>
      </c>
      <c r="B56" s="135">
        <f>'TB2'!B103</f>
        <v>0.55912122130393982</v>
      </c>
      <c r="C56" s="411">
        <f t="shared" si="0"/>
        <v>0.36278959474563865</v>
      </c>
      <c r="D56" s="411">
        <v>0.11980458721518517</v>
      </c>
      <c r="E56" s="411">
        <f>TB2d!B103*TB2e!B56</f>
        <v>7.6527039343115971E-2</v>
      </c>
      <c r="F56" s="170">
        <f>'TB1'!C103</f>
        <v>0.14083075523376465</v>
      </c>
      <c r="G56" s="136">
        <f t="shared" si="2"/>
        <v>0.10958048391829189</v>
      </c>
      <c r="H56" s="136">
        <v>2.9389753937721252E-2</v>
      </c>
      <c r="I56" s="136">
        <f>TB2d!C103*TB2e!F56</f>
        <v>1.8605173777515027E-3</v>
      </c>
      <c r="J56" s="106">
        <f t="shared" si="12"/>
        <v>0.41829046607017517</v>
      </c>
      <c r="K56" s="105">
        <f t="shared" si="13"/>
        <v>0.25320911082734676</v>
      </c>
      <c r="L56" s="105">
        <f t="shared" si="14"/>
        <v>9.0414833277463913E-2</v>
      </c>
      <c r="M56" s="105">
        <f t="shared" si="14"/>
        <v>7.4666521965364469E-2</v>
      </c>
      <c r="N56" s="976">
        <v>42720.267045285684</v>
      </c>
      <c r="O56" s="965">
        <v>27719.334874538141</v>
      </c>
      <c r="P56" s="965">
        <v>9153.8002209018741</v>
      </c>
      <c r="Q56" s="965">
        <v>5847.1319498456714</v>
      </c>
      <c r="R56" s="966">
        <v>19368.589559059783</v>
      </c>
      <c r="S56" s="238">
        <v>15070.709612921892</v>
      </c>
      <c r="T56" s="238">
        <v>4042.0011972285956</v>
      </c>
      <c r="U56" s="238">
        <v>255.87874890929641</v>
      </c>
      <c r="V56" s="269">
        <v>71909.863903068064</v>
      </c>
      <c r="W56" s="268">
        <v>43530.116451558446</v>
      </c>
      <c r="X56" s="268">
        <v>15543.549000493471</v>
      </c>
      <c r="Y56" s="287">
        <v>12836.198451016138</v>
      </c>
      <c r="Z56" s="268"/>
      <c r="AA56" s="268"/>
      <c r="AB56" s="1132">
        <f>(N56-'TB6'!B102)/N56</f>
        <v>-9.0355415614425472E-8</v>
      </c>
    </row>
    <row r="57" spans="1:28" x14ac:dyDescent="0.2">
      <c r="A57" s="137">
        <v>2007</v>
      </c>
      <c r="B57" s="135">
        <f>'TB2'!B104</f>
        <v>0.5597417950630188</v>
      </c>
      <c r="C57" s="411">
        <f t="shared" si="0"/>
        <v>0.37060337517144049</v>
      </c>
      <c r="D57" s="411">
        <v>0.11861274018883705</v>
      </c>
      <c r="E57" s="411">
        <f>TB2d!B104*TB2e!B57</f>
        <v>7.0525679702741234E-2</v>
      </c>
      <c r="F57" s="170">
        <f>'TB1'!C104</f>
        <v>0.14307725429534912</v>
      </c>
      <c r="G57" s="136">
        <f t="shared" si="2"/>
        <v>0.1133011338108264</v>
      </c>
      <c r="H57" s="136">
        <v>2.9968410730361938E-2</v>
      </c>
      <c r="I57" s="136">
        <f>TB2d!C104*TB2e!F57</f>
        <v>-1.9229024583922172E-4</v>
      </c>
      <c r="J57" s="106">
        <f t="shared" si="12"/>
        <v>0.41666454076766968</v>
      </c>
      <c r="K57" s="105">
        <f t="shared" si="13"/>
        <v>0.25730224136061408</v>
      </c>
      <c r="L57" s="105">
        <f t="shared" si="14"/>
        <v>8.8644329458475113E-2</v>
      </c>
      <c r="M57" s="105">
        <f t="shared" si="14"/>
        <v>7.0717969948580456E-2</v>
      </c>
      <c r="N57" s="976">
        <v>42289.622628428617</v>
      </c>
      <c r="O57" s="965">
        <v>27999.833171395847</v>
      </c>
      <c r="P57" s="965">
        <v>8961.4319776586071</v>
      </c>
      <c r="Q57" s="965">
        <v>5328.35747937416</v>
      </c>
      <c r="R57" s="966">
        <v>19457.595733628328</v>
      </c>
      <c r="S57" s="238">
        <v>15408.232906832138</v>
      </c>
      <c r="T57" s="238">
        <v>4075.5130760827483</v>
      </c>
      <c r="U57" s="238">
        <v>-26.150249286557663</v>
      </c>
      <c r="V57" s="269">
        <v>70829.656246928964</v>
      </c>
      <c r="W57" s="268">
        <v>43739.333502100475</v>
      </c>
      <c r="X57" s="268">
        <v>15068.830604628432</v>
      </c>
      <c r="Y57" s="287">
        <v>12021.492140200056</v>
      </c>
      <c r="Z57" s="268"/>
      <c r="AA57" s="268"/>
      <c r="AB57" s="1132">
        <f>(N57-'TB6'!B103)/N57</f>
        <v>1.9605167723207999E-7</v>
      </c>
    </row>
    <row r="58" spans="1:28" x14ac:dyDescent="0.2">
      <c r="A58" s="137">
        <v>2008</v>
      </c>
      <c r="B58" s="135">
        <f>'TB2'!B105</f>
        <v>0.56369021534919739</v>
      </c>
      <c r="C58" s="411">
        <f t="shared" ref="C58:C69" si="15">B58-D58-E58</f>
        <v>0.37565394619442211</v>
      </c>
      <c r="D58" s="411">
        <v>0.11888289079070091</v>
      </c>
      <c r="E58" s="411">
        <f>TB2d!B105*TB2e!B58</f>
        <v>6.9153378364074383E-2</v>
      </c>
      <c r="F58" s="170">
        <f>'TB1'!C105</f>
        <v>0.14259648323059082</v>
      </c>
      <c r="G58" s="136">
        <f t="shared" ref="G58:G69" si="16">F58-H58-I58</f>
        <v>0.11370659604407408</v>
      </c>
      <c r="H58" s="136">
        <v>2.833065390586853E-2</v>
      </c>
      <c r="I58" s="136">
        <f>TB2d!C105*TB2e!F58</f>
        <v>5.5923328064820532E-4</v>
      </c>
      <c r="J58" s="106">
        <f t="shared" ref="J58:J69" si="17">B58-F58</f>
        <v>0.42109373211860657</v>
      </c>
      <c r="K58" s="105">
        <f t="shared" ref="K58:K69" si="18">C58-G58</f>
        <v>0.26194735015034804</v>
      </c>
      <c r="L58" s="105">
        <f t="shared" ref="L58:L69" si="19">D58-H58</f>
        <v>9.0552236884832382E-2</v>
      </c>
      <c r="M58" s="105">
        <f t="shared" ref="M58:M69" si="20">E58-I58</f>
        <v>6.8594145083426178E-2</v>
      </c>
      <c r="N58" s="976">
        <v>41412.765143091252</v>
      </c>
      <c r="O58" s="965">
        <v>27598.259159399819</v>
      </c>
      <c r="P58" s="965">
        <v>8733.9980396806677</v>
      </c>
      <c r="Q58" s="965">
        <v>5080.5079440107729</v>
      </c>
      <c r="R58" s="966">
        <v>18857.106469165377</v>
      </c>
      <c r="S58" s="238">
        <v>15036.677898866299</v>
      </c>
      <c r="T58" s="238">
        <v>3746.4749826974071</v>
      </c>
      <c r="U58" s="238">
        <v>73.953587601671998</v>
      </c>
      <c r="V58" s="269">
        <v>69607.338485498592</v>
      </c>
      <c r="W58" s="268">
        <v>43300.235735066715</v>
      </c>
      <c r="X58" s="268">
        <v>14968.401860909744</v>
      </c>
      <c r="Y58" s="287">
        <v>11338.700889522148</v>
      </c>
      <c r="Z58" s="268"/>
      <c r="AA58" s="268"/>
      <c r="AB58" s="1132">
        <f>(N58-'TB6'!B104)/N58</f>
        <v>-8.903300262819302E-8</v>
      </c>
    </row>
    <row r="59" spans="1:28" x14ac:dyDescent="0.2">
      <c r="A59" s="141">
        <v>2009</v>
      </c>
      <c r="B59" s="139">
        <f>'TB2'!B106</f>
        <v>0.57555648684501648</v>
      </c>
      <c r="C59" s="511">
        <f t="shared" si="15"/>
        <v>0.37281214893672321</v>
      </c>
      <c r="D59" s="511">
        <v>0.12028848379850388</v>
      </c>
      <c r="E59" s="511">
        <f>TB2d!B106*TB2e!B59</f>
        <v>8.2455854109789409E-2</v>
      </c>
      <c r="F59" s="171">
        <f>'TB1'!C106</f>
        <v>0.14180117845535278</v>
      </c>
      <c r="G59" s="140">
        <f t="shared" si="16"/>
        <v>0.1115220487698502</v>
      </c>
      <c r="H59" s="140">
        <v>2.7203410863876343E-2</v>
      </c>
      <c r="I59" s="140">
        <f>TB2d!C106*TB2e!F59</f>
        <v>3.0757188216262443E-3</v>
      </c>
      <c r="J59" s="109">
        <f t="shared" si="17"/>
        <v>0.4337553083896637</v>
      </c>
      <c r="K59" s="108">
        <f t="shared" si="18"/>
        <v>0.26129010016687304</v>
      </c>
      <c r="L59" s="108">
        <f t="shared" si="19"/>
        <v>9.3085072934627533E-2</v>
      </c>
      <c r="M59" s="108">
        <f t="shared" si="20"/>
        <v>7.9380135288163164E-2</v>
      </c>
      <c r="N59" s="981">
        <v>40356.066374644361</v>
      </c>
      <c r="O59" s="969">
        <v>26140.3218826296</v>
      </c>
      <c r="P59" s="969">
        <v>8434.2200066019232</v>
      </c>
      <c r="Q59" s="969">
        <v>5781.5244854128359</v>
      </c>
      <c r="R59" s="970">
        <v>17896.710785084604</v>
      </c>
      <c r="S59" s="240">
        <v>14075.185232840129</v>
      </c>
      <c r="T59" s="240">
        <v>3433.339425679826</v>
      </c>
      <c r="U59" s="240">
        <v>388.18612656465018</v>
      </c>
      <c r="V59" s="280">
        <v>68430.260861594041</v>
      </c>
      <c r="W59" s="279">
        <v>41221.742694866443</v>
      </c>
      <c r="X59" s="279">
        <v>14685.320732754546</v>
      </c>
      <c r="Y59" s="286">
        <v>12523.197433973066</v>
      </c>
      <c r="Z59" s="268"/>
      <c r="AA59" s="268"/>
      <c r="AB59" s="1132">
        <f>(N59-'TB6'!B105)/N59</f>
        <v>-1.7643723409178715E-7</v>
      </c>
    </row>
    <row r="60" spans="1:28" x14ac:dyDescent="0.2">
      <c r="A60" s="137">
        <v>2010</v>
      </c>
      <c r="B60" s="135">
        <f>'TB2'!B107</f>
        <v>0.56213688850402832</v>
      </c>
      <c r="C60" s="411">
        <f t="shared" si="15"/>
        <v>0.3613142591602953</v>
      </c>
      <c r="D60" s="411">
        <v>0.1147562749683857</v>
      </c>
      <c r="E60" s="411">
        <f>TB2d!B107*TB2e!B60</f>
        <v>8.6066354375347306E-2</v>
      </c>
      <c r="F60" s="170">
        <f>'TB1'!C107</f>
        <v>0.13764441013336182</v>
      </c>
      <c r="G60" s="136">
        <f t="shared" si="16"/>
        <v>0.10785238002316606</v>
      </c>
      <c r="H60" s="136">
        <v>2.5807365775108337E-2</v>
      </c>
      <c r="I60" s="136">
        <f>TB2d!C107*TB2e!F60</f>
        <v>3.984664335087415E-3</v>
      </c>
      <c r="J60" s="106">
        <f t="shared" si="17"/>
        <v>0.4244924783706665</v>
      </c>
      <c r="K60" s="105">
        <f t="shared" si="18"/>
        <v>0.25346187913712925</v>
      </c>
      <c r="L60" s="105">
        <f t="shared" si="19"/>
        <v>8.8948909193277359E-2</v>
      </c>
      <c r="M60" s="105">
        <f t="shared" si="20"/>
        <v>8.2081690040259891E-2</v>
      </c>
      <c r="N60" s="976">
        <v>40695.045917226576</v>
      </c>
      <c r="O60" s="965">
        <v>26156.796801232427</v>
      </c>
      <c r="P60" s="965">
        <v>8307.606162542148</v>
      </c>
      <c r="Q60" s="965">
        <v>6230.642953451993</v>
      </c>
      <c r="R60" s="966">
        <v>17936.204275723943</v>
      </c>
      <c r="S60" s="238">
        <v>14054.056520306493</v>
      </c>
      <c r="T60" s="238">
        <v>3362.9130591804324</v>
      </c>
      <c r="U60" s="238">
        <v>519.2346962370176</v>
      </c>
      <c r="V60" s="269">
        <v>69143.597969104856</v>
      </c>
      <c r="W60" s="268">
        <v>41285.222152389848</v>
      </c>
      <c r="X60" s="268">
        <v>14488.472541744291</v>
      </c>
      <c r="Y60" s="287">
        <v>13369.903274970713</v>
      </c>
      <c r="Z60" s="268"/>
      <c r="AA60" s="268"/>
      <c r="AB60" s="1132">
        <f>(N60-'TB6'!B106)/N60</f>
        <v>-1.7751062281127877E-7</v>
      </c>
    </row>
    <row r="61" spans="1:28" x14ac:dyDescent="0.2">
      <c r="A61" s="137">
        <v>2011</v>
      </c>
      <c r="B61" s="135">
        <f>'TB2'!B108</f>
        <v>0.55600804090499878</v>
      </c>
      <c r="C61" s="411">
        <f t="shared" si="15"/>
        <v>0.35536127421308539</v>
      </c>
      <c r="D61" s="411">
        <v>0.11429552733898163</v>
      </c>
      <c r="E61" s="411">
        <f>TB2d!B108*TB2e!B61</f>
        <v>8.6351239352931791E-2</v>
      </c>
      <c r="F61" s="170">
        <f>'TB1'!C108</f>
        <v>0.13372403383255005</v>
      </c>
      <c r="G61" s="136">
        <f t="shared" si="16"/>
        <v>0.10388977410860079</v>
      </c>
      <c r="H61" s="136">
        <v>2.528207004070282E-2</v>
      </c>
      <c r="I61" s="136">
        <f>TB2d!C108*TB2e!F61</f>
        <v>4.5521896832464437E-3</v>
      </c>
      <c r="J61" s="106">
        <f t="shared" si="17"/>
        <v>0.42228400707244873</v>
      </c>
      <c r="K61" s="105">
        <f t="shared" si="18"/>
        <v>0.2514715001044846</v>
      </c>
      <c r="L61" s="105">
        <f t="shared" si="19"/>
        <v>8.9013457298278809E-2</v>
      </c>
      <c r="M61" s="105">
        <f t="shared" si="20"/>
        <v>8.1799049669685348E-2</v>
      </c>
      <c r="N61" s="976">
        <v>40939.793974032371</v>
      </c>
      <c r="O61" s="965">
        <v>26165.839848203072</v>
      </c>
      <c r="P61" s="965">
        <v>8415.7691924653318</v>
      </c>
      <c r="Q61" s="965">
        <v>6358.1849333639757</v>
      </c>
      <c r="R61" s="966">
        <v>17723.38021231924</v>
      </c>
      <c r="S61" s="238">
        <v>13769.237390821974</v>
      </c>
      <c r="T61" s="238">
        <v>3350.8093275660099</v>
      </c>
      <c r="U61" s="238">
        <v>603.33349393125525</v>
      </c>
      <c r="V61" s="269">
        <v>69960.311176173796</v>
      </c>
      <c r="W61" s="268">
        <v>41661.592919929441</v>
      </c>
      <c r="X61" s="268">
        <v>14746.969023589483</v>
      </c>
      <c r="Y61" s="287">
        <v>13551.749232654876</v>
      </c>
      <c r="Z61" s="268"/>
      <c r="AA61" s="268"/>
      <c r="AB61" s="1132">
        <f>(N61-'TB6'!B107)/N61</f>
        <v>1.1752486836721606E-7</v>
      </c>
    </row>
    <row r="62" spans="1:28" x14ac:dyDescent="0.2">
      <c r="A62" s="137">
        <v>2012</v>
      </c>
      <c r="B62" s="135">
        <f>'TB2'!B109</f>
        <v>0.54537457227706909</v>
      </c>
      <c r="C62" s="411">
        <f t="shared" si="15"/>
        <v>0.34760862549864602</v>
      </c>
      <c r="D62" s="411">
        <v>0.11200271546840668</v>
      </c>
      <c r="E62" s="411">
        <f>TB2d!B109*TB2e!B62</f>
        <v>8.5763231310016383E-2</v>
      </c>
      <c r="F62" s="170">
        <f>'TB1'!C109</f>
        <v>0.13134568929672241</v>
      </c>
      <c r="G62" s="136">
        <f t="shared" si="16"/>
        <v>0.10172171550643411</v>
      </c>
      <c r="H62" s="136">
        <v>2.4275884032249451E-2</v>
      </c>
      <c r="I62" s="136">
        <f>TB2d!C109*TB2e!F62</f>
        <v>5.3480897580388542E-3</v>
      </c>
      <c r="J62" s="106">
        <f t="shared" si="17"/>
        <v>0.41402888298034668</v>
      </c>
      <c r="K62" s="105">
        <f t="shared" si="18"/>
        <v>0.24588690999221191</v>
      </c>
      <c r="L62" s="105">
        <f t="shared" si="19"/>
        <v>8.7726831436157227E-2</v>
      </c>
      <c r="M62" s="105">
        <f t="shared" si="20"/>
        <v>8.0415141551977529E-2</v>
      </c>
      <c r="N62" s="976">
        <v>41149.888427259335</v>
      </c>
      <c r="O62" s="965">
        <v>26227.948427994008</v>
      </c>
      <c r="P62" s="965">
        <v>8450.887663925645</v>
      </c>
      <c r="Q62" s="965">
        <v>6471.0523353396829</v>
      </c>
      <c r="R62" s="966">
        <v>17838.654976727328</v>
      </c>
      <c r="S62" s="238">
        <v>13815.288467220164</v>
      </c>
      <c r="T62" s="238">
        <v>3297.0181345505976</v>
      </c>
      <c r="U62" s="238">
        <v>726.34837495656529</v>
      </c>
      <c r="V62" s="269">
        <v>70288.930240424335</v>
      </c>
      <c r="W62" s="268">
        <v>41743.773378961305</v>
      </c>
      <c r="X62" s="268">
        <v>14893.224575644454</v>
      </c>
      <c r="Y62" s="287">
        <v>13651.932285818579</v>
      </c>
      <c r="Z62" s="268"/>
      <c r="AA62" s="268"/>
      <c r="AB62" s="1132">
        <f>(N62-'TB6'!B108)/N62</f>
        <v>-2.3409061436439665E-7</v>
      </c>
    </row>
    <row r="63" spans="1:28" x14ac:dyDescent="0.2">
      <c r="A63" s="137">
        <v>2013</v>
      </c>
      <c r="B63" s="135">
        <f>'TB2'!B110</f>
        <v>0.55093833804130554</v>
      </c>
      <c r="C63" s="411">
        <f t="shared" si="15"/>
        <v>0.34820522646998037</v>
      </c>
      <c r="D63" s="411">
        <v>0.11579654365777969</v>
      </c>
      <c r="E63" s="411">
        <f>TB2d!B110*TB2e!B63</f>
        <v>8.6936567913545496E-2</v>
      </c>
      <c r="F63" s="170">
        <f>'TB1'!C110</f>
        <v>0.13361442089080811</v>
      </c>
      <c r="G63" s="136">
        <f t="shared" si="16"/>
        <v>0.10181869999673236</v>
      </c>
      <c r="H63" s="136">
        <v>2.5302186608314514E-2</v>
      </c>
      <c r="I63" s="136">
        <f>TB2d!C110*TB2e!F63</f>
        <v>6.4935342857612294E-3</v>
      </c>
      <c r="J63" s="106">
        <f t="shared" si="17"/>
        <v>0.41732391715049744</v>
      </c>
      <c r="K63" s="105">
        <f t="shared" si="18"/>
        <v>0.24638652647324799</v>
      </c>
      <c r="L63" s="105">
        <f t="shared" si="19"/>
        <v>9.0494357049465179E-2</v>
      </c>
      <c r="M63" s="105">
        <f t="shared" si="20"/>
        <v>8.0443033627784266E-2</v>
      </c>
      <c r="N63" s="976">
        <v>41587.39466362098</v>
      </c>
      <c r="O63" s="965">
        <v>26284.1541008477</v>
      </c>
      <c r="P63" s="965">
        <v>8740.8630499376413</v>
      </c>
      <c r="Q63" s="965">
        <v>6562.3775128356419</v>
      </c>
      <c r="R63" s="966">
        <v>18154.511108023635</v>
      </c>
      <c r="S63" s="238">
        <v>13834.350422442818</v>
      </c>
      <c r="T63" s="238">
        <v>3437.8686430360694</v>
      </c>
      <c r="U63" s="238">
        <v>882.29204254474666</v>
      </c>
      <c r="V63" s="269">
        <v>70878.499108117656</v>
      </c>
      <c r="W63" s="268">
        <v>41846.408698853797</v>
      </c>
      <c r="X63" s="268">
        <v>15369.606058564606</v>
      </c>
      <c r="Y63" s="287">
        <v>13662.484350699262</v>
      </c>
      <c r="Z63" s="268"/>
      <c r="AA63" s="268"/>
      <c r="AB63" s="1132">
        <f>(N63-'TB6'!B109)/N63</f>
        <v>9.179173448808113E-8</v>
      </c>
    </row>
    <row r="64" spans="1:28" x14ac:dyDescent="0.2">
      <c r="A64" s="137">
        <v>2014</v>
      </c>
      <c r="B64" s="135">
        <f>'TB2'!B111</f>
        <v>0.54454982280731201</v>
      </c>
      <c r="C64" s="411">
        <f t="shared" si="15"/>
        <v>0.34545875400174808</v>
      </c>
      <c r="D64" s="411">
        <v>0.11480513960123062</v>
      </c>
      <c r="E64" s="411">
        <f>TB2d!B111*TB2e!B64</f>
        <v>8.428592920433331E-2</v>
      </c>
      <c r="F64" s="170">
        <f>'TB1'!C111</f>
        <v>0.13072049617767334</v>
      </c>
      <c r="G64" s="136">
        <f t="shared" si="16"/>
        <v>0.1005654645763244</v>
      </c>
      <c r="H64" s="136">
        <v>2.5150150060653687E-2</v>
      </c>
      <c r="I64" s="136">
        <f>TB2d!C111*TB2e!F64</f>
        <v>5.0048815406952551E-3</v>
      </c>
      <c r="J64" s="106">
        <f t="shared" si="17"/>
        <v>0.41382932662963867</v>
      </c>
      <c r="K64" s="105">
        <f t="shared" si="18"/>
        <v>0.24489328942542368</v>
      </c>
      <c r="L64" s="105">
        <f t="shared" si="19"/>
        <v>8.9654989540576935E-2</v>
      </c>
      <c r="M64" s="105">
        <f t="shared" si="20"/>
        <v>7.9281047663638055E-2</v>
      </c>
      <c r="N64" s="976">
        <v>42085.577238263344</v>
      </c>
      <c r="O64" s="965">
        <v>26698.807832170252</v>
      </c>
      <c r="P64" s="965">
        <v>8872.7245289121402</v>
      </c>
      <c r="Q64" s="965">
        <v>6514.0448771809506</v>
      </c>
      <c r="R64" s="966">
        <v>18184.939475815903</v>
      </c>
      <c r="S64" s="238">
        <v>13989.97816067131</v>
      </c>
      <c r="T64" s="238">
        <v>3498.7164984368351</v>
      </c>
      <c r="U64" s="238">
        <v>696.24481670775879</v>
      </c>
      <c r="V64" s="269">
        <v>71961.374441322638</v>
      </c>
      <c r="W64" s="268">
        <v>42584.844921543925</v>
      </c>
      <c r="X64" s="268">
        <v>15590.234567006273</v>
      </c>
      <c r="Y64" s="287">
        <v>13786.294952772441</v>
      </c>
      <c r="Z64" s="268"/>
      <c r="AA64" s="268"/>
      <c r="AB64" s="1132">
        <f>(N64-'TB6'!B110)/N64</f>
        <v>-3.0953837254037084E-8</v>
      </c>
    </row>
    <row r="65" spans="1:28" x14ac:dyDescent="0.2">
      <c r="A65" s="137">
        <v>2015</v>
      </c>
      <c r="B65" s="135">
        <f>'TB2'!B112</f>
        <v>0.54429322481155396</v>
      </c>
      <c r="C65" s="411">
        <f t="shared" si="15"/>
        <v>0.34666489727998978</v>
      </c>
      <c r="D65" s="411">
        <v>0.11567212641239166</v>
      </c>
      <c r="E65" s="411">
        <f>TB2d!B112*TB2e!B65</f>
        <v>8.1956201119172525E-2</v>
      </c>
      <c r="F65" s="170">
        <f>'TB1'!C112</f>
        <v>0.13116723299026489</v>
      </c>
      <c r="G65" s="136">
        <f t="shared" si="16"/>
        <v>0.10079908936821155</v>
      </c>
      <c r="H65" s="136">
        <v>2.5380313396453857E-2</v>
      </c>
      <c r="I65" s="136">
        <f>TB2d!C112*TB2e!F65</f>
        <v>4.9878302255994822E-3</v>
      </c>
      <c r="J65" s="106">
        <f t="shared" si="17"/>
        <v>0.41312599182128906</v>
      </c>
      <c r="K65" s="105">
        <f t="shared" si="18"/>
        <v>0.24586580791177823</v>
      </c>
      <c r="L65" s="105">
        <f t="shared" si="19"/>
        <v>9.0291813015937805E-2</v>
      </c>
      <c r="M65" s="105">
        <f t="shared" si="20"/>
        <v>7.6968370893573043E-2</v>
      </c>
      <c r="N65" s="976">
        <v>42746.977466694043</v>
      </c>
      <c r="O65" s="965">
        <v>27225.906693312496</v>
      </c>
      <c r="P65" s="965">
        <v>9084.5036386169049</v>
      </c>
      <c r="Q65" s="965">
        <v>6436.5671347646457</v>
      </c>
      <c r="R65" s="966">
        <v>18542.587883397791</v>
      </c>
      <c r="S65" s="238">
        <v>14249.564701233361</v>
      </c>
      <c r="T65" s="238">
        <v>3587.9135431396394</v>
      </c>
      <c r="U65" s="238">
        <v>705.10963902479023</v>
      </c>
      <c r="V65" s="269">
        <v>73002.464445814359</v>
      </c>
      <c r="W65" s="268">
        <v>43446.334183411404</v>
      </c>
      <c r="X65" s="268">
        <v>15955.241257963489</v>
      </c>
      <c r="Y65" s="287">
        <v>13600.889004439465</v>
      </c>
      <c r="Z65" s="268"/>
      <c r="AA65" s="268"/>
      <c r="AB65" s="1132">
        <f>(N65-'TB6'!B111)/N65</f>
        <v>-2.1277798548635107E-8</v>
      </c>
    </row>
    <row r="66" spans="1:28" x14ac:dyDescent="0.2">
      <c r="A66" s="137">
        <v>2016</v>
      </c>
      <c r="B66" s="135">
        <f>'TB2'!B113</f>
        <v>0.54652366042137146</v>
      </c>
      <c r="C66" s="411">
        <f t="shared" si="15"/>
        <v>0.34670163590809894</v>
      </c>
      <c r="D66" s="411">
        <v>0.11931955814361572</v>
      </c>
      <c r="E66" s="411">
        <f>TB2d!B113*TB2e!B66</f>
        <v>8.05024663696568E-2</v>
      </c>
      <c r="F66" s="170">
        <f>'TB1'!C113</f>
        <v>0.12992775440216064</v>
      </c>
      <c r="G66" s="136">
        <f t="shared" si="16"/>
        <v>9.9914240361538287E-2</v>
      </c>
      <c r="H66" s="136">
        <v>2.5862514972686768E-2</v>
      </c>
      <c r="I66" s="136">
        <f>TB2d!C113*TB2e!F66</f>
        <v>4.1509990679355901E-3</v>
      </c>
      <c r="J66" s="106">
        <f t="shared" si="17"/>
        <v>0.41659590601921082</v>
      </c>
      <c r="K66" s="105">
        <f t="shared" si="18"/>
        <v>0.24678739554656065</v>
      </c>
      <c r="L66" s="105">
        <f t="shared" si="19"/>
        <v>9.3457043170928955E-2</v>
      </c>
      <c r="M66" s="105">
        <f t="shared" si="20"/>
        <v>7.635146730172121E-2</v>
      </c>
      <c r="N66" s="976">
        <v>42804.111130620098</v>
      </c>
      <c r="O66" s="965">
        <v>27153.911947995388</v>
      </c>
      <c r="P66" s="965">
        <v>9345.1903306400618</v>
      </c>
      <c r="Q66" s="965">
        <v>6305.0088519846431</v>
      </c>
      <c r="R66" s="966">
        <v>18316.856879296676</v>
      </c>
      <c r="S66" s="238">
        <v>14085.634353698259</v>
      </c>
      <c r="T66" s="238">
        <v>3646.0261125354532</v>
      </c>
      <c r="U66" s="238">
        <v>585.19641306296364</v>
      </c>
      <c r="V66" s="269">
        <v>73413.178944774365</v>
      </c>
      <c r="W66" s="268">
        <v>43489.258940866799</v>
      </c>
      <c r="X66" s="268">
        <v>16469.145603270823</v>
      </c>
      <c r="Y66" s="287">
        <v>13454.774400636745</v>
      </c>
      <c r="Z66" s="268"/>
      <c r="AA66" s="268"/>
      <c r="AB66" s="1132">
        <f>(N66-'TB6'!B112)/N66</f>
        <v>5.5467282376892631E-8</v>
      </c>
    </row>
    <row r="67" spans="1:28" x14ac:dyDescent="0.2">
      <c r="A67" s="137">
        <v>2017</v>
      </c>
      <c r="B67" s="135">
        <f>'TB2'!B114</f>
        <v>0.54719963669776917</v>
      </c>
      <c r="C67" s="411">
        <f t="shared" si="15"/>
        <v>0.34736122038860151</v>
      </c>
      <c r="D67" s="411">
        <v>0.1177554689347744</v>
      </c>
      <c r="E67" s="411">
        <f>TB2d!B114*TB2e!B67</f>
        <v>8.2082947374393256E-2</v>
      </c>
      <c r="F67" s="170">
        <f>'TB1'!C114</f>
        <v>0.13501989841461182</v>
      </c>
      <c r="G67" s="136">
        <f t="shared" si="16"/>
        <v>0.10220049767082857</v>
      </c>
      <c r="H67" s="136">
        <v>2.6848837733268738E-2</v>
      </c>
      <c r="I67" s="136">
        <f>TB2d!C114*TB2e!F67</f>
        <v>5.9705630105145024E-3</v>
      </c>
      <c r="J67" s="106">
        <f t="shared" si="17"/>
        <v>0.41217973828315735</v>
      </c>
      <c r="K67" s="105">
        <f t="shared" si="18"/>
        <v>0.24516072271777295</v>
      </c>
      <c r="L67" s="105">
        <f t="shared" si="19"/>
        <v>9.0906631201505661E-2</v>
      </c>
      <c r="M67" s="105">
        <f t="shared" si="20"/>
        <v>7.6112384363878752E-2</v>
      </c>
      <c r="N67" s="976">
        <v>43690.321508824032</v>
      </c>
      <c r="O67" s="965">
        <v>27734.527548412301</v>
      </c>
      <c r="P67" s="965">
        <v>9402.0060543720901</v>
      </c>
      <c r="Q67" s="965">
        <v>6553.7879060396408</v>
      </c>
      <c r="R67" s="966">
        <v>19404.824632854074</v>
      </c>
      <c r="S67" s="238">
        <v>14688.077520270303</v>
      </c>
      <c r="T67" s="238">
        <v>3858.6681957809337</v>
      </c>
      <c r="U67" s="238">
        <v>858.07891680283694</v>
      </c>
      <c r="V67" s="269">
        <v>74047.192603786476</v>
      </c>
      <c r="W67" s="268">
        <v>44042.590083589799</v>
      </c>
      <c r="X67" s="268">
        <v>16331.178377611035</v>
      </c>
      <c r="Y67" s="287">
        <v>13673.424142585645</v>
      </c>
      <c r="Z67" s="268"/>
      <c r="AA67" s="268"/>
      <c r="AB67" s="1132">
        <f>(N67-'TB6'!B113)/N67</f>
        <v>3.4964875606237282E-8</v>
      </c>
    </row>
    <row r="68" spans="1:28" x14ac:dyDescent="0.2">
      <c r="A68" s="137">
        <v>2018</v>
      </c>
      <c r="B68" s="135">
        <f>'TB2'!B115</f>
        <v>0.54448050260543823</v>
      </c>
      <c r="C68" s="411">
        <f t="shared" si="15"/>
        <v>0.34550964414050833</v>
      </c>
      <c r="D68" s="411">
        <v>0.12115853652358055</v>
      </c>
      <c r="E68" s="411">
        <f>TB2d!B115*TB2e!B68</f>
        <v>7.7812321941349363E-2</v>
      </c>
      <c r="F68" s="170">
        <f>'TB1'!C115</f>
        <v>0.13399523496627808</v>
      </c>
      <c r="G68" s="136">
        <f t="shared" si="16"/>
        <v>0.10175973860180054</v>
      </c>
      <c r="H68" s="136">
        <v>2.7624770998954773E-2</v>
      </c>
      <c r="I68" s="136">
        <f>TB2d!C115*TB2e!F68</f>
        <v>4.6107253655227609E-3</v>
      </c>
      <c r="J68" s="106">
        <f t="shared" si="17"/>
        <v>0.41048526763916016</v>
      </c>
      <c r="K68" s="105">
        <f t="shared" si="18"/>
        <v>0.24374990553870779</v>
      </c>
      <c r="L68" s="105">
        <f t="shared" si="19"/>
        <v>9.3533765524625778E-2</v>
      </c>
      <c r="M68" s="105">
        <f t="shared" si="20"/>
        <v>7.3201596575826602E-2</v>
      </c>
      <c r="N68" s="976">
        <v>44213.868016394947</v>
      </c>
      <c r="O68" s="965">
        <v>28056.684732180605</v>
      </c>
      <c r="P68" s="965">
        <v>9838.5296025835196</v>
      </c>
      <c r="Q68" s="965">
        <v>6318.6536816308235</v>
      </c>
      <c r="R68" s="966">
        <v>19585.652175781357</v>
      </c>
      <c r="S68" s="238">
        <v>14873.893435500695</v>
      </c>
      <c r="T68" s="238">
        <v>4037.8238551341278</v>
      </c>
      <c r="U68" s="238">
        <v>673.93488514653177</v>
      </c>
      <c r="V68" s="269">
        <v>74999.137817161944</v>
      </c>
      <c r="W68" s="268">
        <v>44535.173853030486</v>
      </c>
      <c r="X68" s="268">
        <v>17089.41178689526</v>
      </c>
      <c r="Y68" s="287">
        <v>13374.552177236188</v>
      </c>
      <c r="Z68" s="268"/>
      <c r="AA68" s="268"/>
      <c r="AB68" s="1132">
        <f>(N68-'TB6'!B114)/N68</f>
        <v>1.9550267053266839E-7</v>
      </c>
    </row>
    <row r="69" spans="1:28" x14ac:dyDescent="0.2">
      <c r="A69" s="137">
        <v>2019</v>
      </c>
      <c r="B69" s="135">
        <f>'TB2'!B116</f>
        <v>0.54609492421150208</v>
      </c>
      <c r="C69" s="411">
        <f t="shared" si="15"/>
        <v>0.3494271195617642</v>
      </c>
      <c r="D69" s="411">
        <v>0.12194038927555084</v>
      </c>
      <c r="E69" s="411">
        <f>TB2d!B116*TB2e!B69</f>
        <v>7.4727415374187048E-2</v>
      </c>
      <c r="F69" s="170">
        <f>'TB1'!C116</f>
        <v>0.13431298732757568</v>
      </c>
      <c r="G69" s="136">
        <f t="shared" si="16"/>
        <v>0.10282169312205242</v>
      </c>
      <c r="H69" s="136">
        <v>2.785906195640564E-2</v>
      </c>
      <c r="I69" s="136">
        <f>TB2d!C116*TB2e!F69</f>
        <v>3.6322322491176284E-3</v>
      </c>
      <c r="J69" s="106">
        <f t="shared" si="17"/>
        <v>0.41178193688392639</v>
      </c>
      <c r="K69" s="105">
        <f t="shared" si="18"/>
        <v>0.24660542643971178</v>
      </c>
      <c r="L69" s="105">
        <f t="shared" si="19"/>
        <v>9.4081327319145203E-2</v>
      </c>
      <c r="M69" s="105">
        <f t="shared" si="20"/>
        <v>7.1095183125069419E-2</v>
      </c>
      <c r="N69" s="976">
        <v>44663.627464669458</v>
      </c>
      <c r="O69" s="965">
        <v>28578.69942060603</v>
      </c>
      <c r="P69" s="965">
        <v>9973.1747687708412</v>
      </c>
      <c r="Q69" s="965">
        <v>6111.7532752925845</v>
      </c>
      <c r="R69" s="966">
        <v>19773.173004655524</v>
      </c>
      <c r="S69" s="238">
        <v>15137.114937183183</v>
      </c>
      <c r="T69" s="238">
        <v>4101.3312470515557</v>
      </c>
      <c r="U69" s="238">
        <v>534.72682042078634</v>
      </c>
      <c r="V69" s="269">
        <v>75776.695539686873</v>
      </c>
      <c r="W69" s="268">
        <v>45380.68002488459</v>
      </c>
      <c r="X69" s="268">
        <v>17312.979170919945</v>
      </c>
      <c r="Y69" s="287">
        <v>13083.036343882331</v>
      </c>
      <c r="Z69" s="268"/>
      <c r="AA69" s="268"/>
      <c r="AB69" s="1132">
        <f>(N69-'TB6'!B115)/N69</f>
        <v>2.1357692604127127E-3</v>
      </c>
    </row>
    <row r="70" spans="1:28" x14ac:dyDescent="0.2">
      <c r="A70" s="137">
        <v>2020</v>
      </c>
      <c r="B70" s="135"/>
      <c r="C70" s="411"/>
      <c r="D70" s="411"/>
      <c r="E70" s="411"/>
      <c r="F70" s="170"/>
      <c r="G70" s="136"/>
      <c r="H70" s="136"/>
      <c r="I70" s="136"/>
      <c r="J70" s="106"/>
      <c r="K70" s="105"/>
      <c r="L70" s="105"/>
      <c r="M70" s="105"/>
      <c r="N70" s="976"/>
      <c r="O70" s="965"/>
      <c r="P70" s="965"/>
      <c r="Q70" s="965"/>
      <c r="R70" s="966"/>
      <c r="S70" s="238"/>
      <c r="T70" s="238"/>
      <c r="U70" s="238"/>
      <c r="V70" s="269"/>
      <c r="W70" s="268"/>
      <c r="X70" s="268"/>
      <c r="Y70" s="287"/>
      <c r="Z70" s="268"/>
      <c r="AA70" s="268"/>
    </row>
    <row r="71" spans="1:28" ht="17" thickBot="1" x14ac:dyDescent="0.25">
      <c r="A71" s="467"/>
      <c r="B71" s="465"/>
      <c r="C71" s="103"/>
      <c r="D71" s="103"/>
      <c r="E71" s="103"/>
      <c r="F71" s="103"/>
      <c r="G71" s="103"/>
      <c r="H71" s="103"/>
      <c r="I71" s="103"/>
      <c r="J71" s="103"/>
      <c r="K71" s="103"/>
      <c r="L71" s="103"/>
      <c r="M71" s="103"/>
      <c r="N71" s="982"/>
      <c r="O71" s="288"/>
      <c r="P71" s="288"/>
      <c r="Q71" s="288"/>
      <c r="R71" s="288"/>
      <c r="S71" s="288"/>
      <c r="T71" s="288"/>
      <c r="U71" s="288"/>
      <c r="V71" s="288"/>
      <c r="W71" s="288"/>
      <c r="X71" s="288"/>
      <c r="Y71" s="290"/>
      <c r="Z71" s="1008"/>
      <c r="AA71" s="1008"/>
    </row>
    <row r="72" spans="1:28" ht="17" thickTop="1" x14ac:dyDescent="0.2"/>
    <row r="73" spans="1:28" x14ac:dyDescent="0.2">
      <c r="V73" s="212"/>
      <c r="W73" s="212"/>
      <c r="X73" s="212"/>
      <c r="Y73" s="212"/>
    </row>
    <row r="75" spans="1:28" x14ac:dyDescent="0.2">
      <c r="N75" s="212"/>
      <c r="O75" s="212"/>
      <c r="P75" s="212"/>
      <c r="Q75" s="212"/>
    </row>
  </sheetData>
  <mergeCells count="4">
    <mergeCell ref="B8:M8"/>
    <mergeCell ref="N8:Y8"/>
    <mergeCell ref="B7:Y7"/>
    <mergeCell ref="A4:Y4"/>
  </mergeCells>
  <hyperlinks>
    <hyperlink ref="A1" location="Index!A1" display="Back to index" xr:uid="{00000000-0004-0000-17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6" tint="0.39997558519241921"/>
  </sheetPr>
  <dimension ref="A1:U129"/>
  <sheetViews>
    <sheetView workbookViewId="0">
      <pane xSplit="1" ySplit="9" topLeftCell="B10" activePane="bottomRight" state="frozen"/>
      <selection activeCell="D32" sqref="D32"/>
      <selection pane="topRight" activeCell="D32" sqref="D32"/>
      <selection pane="bottomLeft" activeCell="D32" sqref="D32"/>
      <selection pane="bottomRight" activeCell="H127" sqref="H127"/>
    </sheetView>
  </sheetViews>
  <sheetFormatPr baseColWidth="10" defaultColWidth="10.83203125" defaultRowHeight="16" x14ac:dyDescent="0.2"/>
  <cols>
    <col min="1" max="1" width="12.6640625" style="1258" bestFit="1" customWidth="1"/>
    <col min="2" max="16" width="10.83203125" style="1258" customWidth="1"/>
    <col min="17" max="20" width="10.83203125" style="1258"/>
    <col min="21" max="21" width="15.6640625" style="1258" customWidth="1"/>
    <col min="22" max="22" width="7.6640625" style="1258" customWidth="1"/>
    <col min="23" max="16384" width="10.83203125" style="1258"/>
  </cols>
  <sheetData>
    <row r="1" spans="1:21" x14ac:dyDescent="0.2">
      <c r="A1" s="52" t="s">
        <v>37</v>
      </c>
    </row>
    <row r="3" spans="1:21" ht="17" thickBot="1" x14ac:dyDescent="0.25"/>
    <row r="4" spans="1:21" s="1259" customFormat="1" ht="25" customHeight="1" thickTop="1" x14ac:dyDescent="0.2">
      <c r="A4" s="1413" t="s">
        <v>1116</v>
      </c>
      <c r="B4" s="1414"/>
      <c r="C4" s="1414"/>
      <c r="D4" s="1414"/>
      <c r="E4" s="1414"/>
      <c r="F4" s="1414"/>
      <c r="G4" s="1414"/>
      <c r="H4" s="1414"/>
      <c r="I4" s="1414"/>
      <c r="J4" s="1414"/>
      <c r="K4" s="1414"/>
      <c r="L4" s="1414"/>
      <c r="M4" s="1414"/>
      <c r="N4" s="1414"/>
      <c r="O4" s="1414"/>
      <c r="P4" s="1415"/>
    </row>
    <row r="5" spans="1:21" s="1263" customFormat="1" x14ac:dyDescent="0.2">
      <c r="A5" s="1260"/>
      <c r="B5" s="1261"/>
      <c r="C5" s="1261"/>
      <c r="D5" s="1261"/>
      <c r="E5" s="1261"/>
      <c r="F5" s="1261"/>
      <c r="G5" s="1261"/>
      <c r="H5" s="1261"/>
      <c r="I5" s="1261"/>
      <c r="J5" s="1261"/>
      <c r="K5" s="1261"/>
      <c r="L5" s="1261"/>
      <c r="M5" s="1261"/>
      <c r="N5" s="1261"/>
      <c r="O5" s="1261"/>
      <c r="P5" s="1262"/>
    </row>
    <row r="6" spans="1:21" s="1263" customFormat="1" x14ac:dyDescent="0.2">
      <c r="A6" s="1264"/>
      <c r="B6" s="45" t="s">
        <v>36</v>
      </c>
      <c r="C6" s="45" t="s">
        <v>35</v>
      </c>
      <c r="D6" s="45" t="s">
        <v>34</v>
      </c>
      <c r="E6" s="45" t="s">
        <v>33</v>
      </c>
      <c r="F6" s="45" t="s">
        <v>32</v>
      </c>
      <c r="G6" s="45" t="s">
        <v>31</v>
      </c>
      <c r="H6" s="45" t="s">
        <v>30</v>
      </c>
      <c r="I6" s="48" t="s">
        <v>29</v>
      </c>
      <c r="J6" s="1265" t="s">
        <v>28</v>
      </c>
      <c r="K6" s="45" t="s">
        <v>27</v>
      </c>
      <c r="L6" s="1265" t="s">
        <v>26</v>
      </c>
      <c r="M6" s="1265" t="s">
        <v>25</v>
      </c>
      <c r="N6" s="1265" t="s">
        <v>24</v>
      </c>
      <c r="O6" s="45" t="s">
        <v>23</v>
      </c>
      <c r="P6" s="1266" t="s">
        <v>22</v>
      </c>
    </row>
    <row r="7" spans="1:21" ht="35" customHeight="1" x14ac:dyDescent="0.2">
      <c r="A7" s="1260"/>
      <c r="B7" s="1382" t="s">
        <v>864</v>
      </c>
      <c r="C7" s="1382"/>
      <c r="D7" s="1382"/>
      <c r="E7" s="1382"/>
      <c r="F7" s="1382"/>
      <c r="G7" s="1382"/>
      <c r="H7" s="1382"/>
      <c r="I7" s="1382"/>
      <c r="J7" s="1382"/>
      <c r="K7" s="1382"/>
      <c r="L7" s="1382"/>
      <c r="M7" s="1382"/>
      <c r="N7" s="1382"/>
      <c r="O7" s="1382"/>
      <c r="P7" s="1383"/>
      <c r="Q7" s="1"/>
      <c r="R7" s="1"/>
    </row>
    <row r="8" spans="1:21" s="1268" customFormat="1" ht="20" customHeight="1" x14ac:dyDescent="0.2">
      <c r="A8" s="1267"/>
      <c r="B8" s="1394" t="s">
        <v>46</v>
      </c>
      <c r="C8" s="1394"/>
      <c r="D8" s="1394"/>
      <c r="E8" s="1394"/>
      <c r="F8" s="1394"/>
      <c r="G8" s="1394"/>
      <c r="H8" s="1394"/>
      <c r="I8" s="1394"/>
      <c r="J8" s="1394"/>
      <c r="K8" s="1394"/>
      <c r="L8" s="1394"/>
      <c r="M8" s="1394"/>
      <c r="N8" s="1394"/>
      <c r="O8" s="1394"/>
      <c r="P8" s="1416"/>
      <c r="S8" s="1353" t="s">
        <v>1419</v>
      </c>
    </row>
    <row r="9" spans="1:21" ht="69" thickBot="1" x14ac:dyDescent="0.25">
      <c r="A9" s="1264"/>
      <c r="B9" s="1269" t="s">
        <v>12</v>
      </c>
      <c r="C9" s="1270" t="s">
        <v>1017</v>
      </c>
      <c r="D9" s="1271" t="s">
        <v>1133</v>
      </c>
      <c r="E9" s="1335" t="s">
        <v>1117</v>
      </c>
      <c r="F9" s="1335" t="s">
        <v>1290</v>
      </c>
      <c r="G9" s="1335" t="s">
        <v>1295</v>
      </c>
      <c r="H9" s="1351" t="s">
        <v>1415</v>
      </c>
      <c r="I9" s="1351" t="s">
        <v>1416</v>
      </c>
      <c r="J9" s="1335" t="s">
        <v>1118</v>
      </c>
      <c r="K9" s="1270" t="s">
        <v>1016</v>
      </c>
      <c r="L9" s="1271" t="s">
        <v>41</v>
      </c>
      <c r="M9" s="1352" t="s">
        <v>1417</v>
      </c>
      <c r="N9" s="1352" t="s">
        <v>1418</v>
      </c>
      <c r="O9" s="1341" t="s">
        <v>1296</v>
      </c>
      <c r="P9" s="1342" t="s">
        <v>1297</v>
      </c>
      <c r="S9" s="1272" t="s">
        <v>440</v>
      </c>
      <c r="T9" s="1272"/>
      <c r="U9" s="1332" t="s">
        <v>1291</v>
      </c>
    </row>
    <row r="10" spans="1:21" x14ac:dyDescent="0.2">
      <c r="A10" s="1273">
        <v>1913</v>
      </c>
      <c r="B10" s="1274">
        <f>TB2b!R10</f>
        <v>0.20430686397266487</v>
      </c>
      <c r="C10" s="1275">
        <f t="shared" ref="C10:C62" si="0">D10+E10+F10+G10+H10+J10+I10</f>
        <v>0.13082088284948723</v>
      </c>
      <c r="D10" s="1276">
        <f>TB2b!T10+TB2b!U10</f>
        <v>3.7314567494729202E-2</v>
      </c>
      <c r="E10" s="1330">
        <f>TB2b!S10*U10</f>
        <v>4.4025295382607271E-2</v>
      </c>
      <c r="F10" s="1330">
        <f>TB2b!S10*(1-U10)</f>
        <v>2.102361834209868E-2</v>
      </c>
      <c r="G10" s="1330">
        <v>0</v>
      </c>
      <c r="H10" s="1411">
        <f>TB2b!V10</f>
        <v>2.769241096289041E-2</v>
      </c>
      <c r="I10" s="1411"/>
      <c r="J10" s="1330">
        <f>TB2d!R10*TB2b!W10</f>
        <v>7.649906671616766E-4</v>
      </c>
      <c r="K10" s="1278">
        <f t="shared" ref="K10:K62" si="1">L10+M10+P10+O10+N10</f>
        <v>7.3485981123177654E-2</v>
      </c>
      <c r="L10" s="1277">
        <f>TB2b!X10</f>
        <v>1.7781842771320461E-2</v>
      </c>
      <c r="M10" s="1411">
        <f>TB2b!Y10</f>
        <v>5.5547937974616789E-2</v>
      </c>
      <c r="N10" s="1411"/>
      <c r="O10" s="1277">
        <v>0</v>
      </c>
      <c r="P10" s="1279">
        <f>TB2b!W10-TB2f!J10</f>
        <v>1.5620037724039843E-4</v>
      </c>
      <c r="Q10" s="1280"/>
      <c r="R10" s="1132"/>
      <c r="S10" s="1132">
        <f>B10-C10-K10</f>
        <v>0</v>
      </c>
      <c r="T10" s="1132">
        <f>C10/B10-TB2d!G10</f>
        <v>0</v>
      </c>
      <c r="U10" s="1333">
        <v>0.67680292969882772</v>
      </c>
    </row>
    <row r="11" spans="1:21" x14ac:dyDescent="0.2">
      <c r="A11" s="1273">
        <v>1914</v>
      </c>
      <c r="B11" s="1282">
        <f>TB2b!R11</f>
        <v>0.20918811398278123</v>
      </c>
      <c r="C11" s="1283">
        <f t="shared" si="0"/>
        <v>0.13454548553561355</v>
      </c>
      <c r="D11" s="1284">
        <f>TB2b!T11+TB2b!U11</f>
        <v>3.9846007204317205E-2</v>
      </c>
      <c r="E11" s="1330">
        <f>TB2b!S11*U11</f>
        <v>4.1176914535671613E-2</v>
      </c>
      <c r="F11" s="1330">
        <f>TB2b!S11*(1-U11)</f>
        <v>2.3155959577735679E-2</v>
      </c>
      <c r="G11" s="1330">
        <v>0</v>
      </c>
      <c r="H11" s="1411">
        <f>TB2b!V11</f>
        <v>2.9590395904981526E-2</v>
      </c>
      <c r="I11" s="1411"/>
      <c r="J11" s="1330">
        <f>TB2d!R11*TB2b!W11</f>
        <v>7.7620831290749908E-4</v>
      </c>
      <c r="K11" s="1286">
        <f t="shared" si="1"/>
        <v>7.4642628447167708E-2</v>
      </c>
      <c r="L11" s="1285">
        <f>TB2b!X11</f>
        <v>1.735687562499794E-2</v>
      </c>
      <c r="M11" s="1411">
        <f>TB2b!Y11</f>
        <v>5.7130165595586931E-2</v>
      </c>
      <c r="N11" s="1411"/>
      <c r="O11" s="1330">
        <v>0</v>
      </c>
      <c r="P11" s="1287">
        <f>TB2b!W11-TB2f!J11</f>
        <v>1.5558722658283691E-4</v>
      </c>
      <c r="Q11" s="1280"/>
      <c r="R11" s="1132"/>
      <c r="S11" s="1132">
        <f t="shared" ref="S11:S74" si="2">B11-C11-K11</f>
        <v>0</v>
      </c>
      <c r="T11" s="1132">
        <f>C11/B11-TB2d!G11</f>
        <v>0</v>
      </c>
      <c r="U11" s="1333">
        <v>0.64006023519303856</v>
      </c>
    </row>
    <row r="12" spans="1:21" x14ac:dyDescent="0.2">
      <c r="A12" s="1273">
        <v>1915</v>
      </c>
      <c r="B12" s="1282">
        <f>TB2b!R12</f>
        <v>0.20277927965118467</v>
      </c>
      <c r="C12" s="1283">
        <f t="shared" si="0"/>
        <v>0.13214795661703094</v>
      </c>
      <c r="D12" s="1284">
        <f>TB2b!T12+TB2b!U12</f>
        <v>3.8536716920962097E-2</v>
      </c>
      <c r="E12" s="1330">
        <f>TB2b!S12*U12</f>
        <v>4.0463402234811527E-2</v>
      </c>
      <c r="F12" s="1330">
        <f>TB2b!S12*(1-U12)</f>
        <v>2.4221888370561051E-2</v>
      </c>
      <c r="G12" s="1330">
        <v>0</v>
      </c>
      <c r="H12" s="1411">
        <f>TB2b!V12</f>
        <v>2.8153837304184144E-2</v>
      </c>
      <c r="I12" s="1411"/>
      <c r="J12" s="1330">
        <f>TB2d!R12*TB2b!W12</f>
        <v>7.7211178651211761E-4</v>
      </c>
      <c r="K12" s="1286">
        <f t="shared" si="1"/>
        <v>7.0631323034153731E-2</v>
      </c>
      <c r="L12" s="1285">
        <f>TB2b!X12</f>
        <v>1.6714835917641294E-2</v>
      </c>
      <c r="M12" s="1411">
        <f>TB2b!Y12</f>
        <v>5.3762282727637292E-2</v>
      </c>
      <c r="N12" s="1411"/>
      <c r="O12" s="1330">
        <v>0</v>
      </c>
      <c r="P12" s="1287">
        <f>TB2b!W12-TB2f!J12</f>
        <v>1.5420438887514337E-4</v>
      </c>
      <c r="Q12" s="1280"/>
      <c r="R12" s="1132"/>
      <c r="S12" s="1132">
        <f t="shared" si="2"/>
        <v>0</v>
      </c>
      <c r="T12" s="1132">
        <f>C12/B12-TB2d!G12</f>
        <v>0</v>
      </c>
      <c r="U12" s="1333">
        <v>0.6255425593071503</v>
      </c>
    </row>
    <row r="13" spans="1:21" x14ac:dyDescent="0.2">
      <c r="A13" s="1273">
        <v>1916</v>
      </c>
      <c r="B13" s="1282">
        <f>TB2b!R13</f>
        <v>0.21372245572669954</v>
      </c>
      <c r="C13" s="1283">
        <f t="shared" si="0"/>
        <v>0.14178434092716738</v>
      </c>
      <c r="D13" s="1284">
        <f>TB2b!T13+TB2b!U13</f>
        <v>3.9143863693301487E-2</v>
      </c>
      <c r="E13" s="1330">
        <f>TB2b!S13*U13</f>
        <v>4.6824215485822267E-2</v>
      </c>
      <c r="F13" s="1330">
        <f>TB2b!S13*(1-U13)</f>
        <v>2.8642559902478926E-2</v>
      </c>
      <c r="G13" s="1330">
        <v>0</v>
      </c>
      <c r="H13" s="1411">
        <f>TB2b!V13</f>
        <v>2.6446371923815395E-2</v>
      </c>
      <c r="I13" s="1411"/>
      <c r="J13" s="1330">
        <f>TB2d!R13*TB2b!W13</f>
        <v>7.2732992174932625E-4</v>
      </c>
      <c r="K13" s="1288">
        <f t="shared" si="1"/>
        <v>7.1938114799532146E-2</v>
      </c>
      <c r="L13" s="1284">
        <f>TB2b!X13</f>
        <v>1.9275878450399048E-2</v>
      </c>
      <c r="M13" s="1411">
        <f>TB2b!Y13</f>
        <v>5.2504831976254759E-2</v>
      </c>
      <c r="N13" s="1411"/>
      <c r="O13" s="1284">
        <v>0</v>
      </c>
      <c r="P13" s="1289">
        <f>TB2b!W13-TB2f!J13</f>
        <v>1.5740437287834093E-4</v>
      </c>
      <c r="Q13" s="1280"/>
      <c r="R13" s="1132"/>
      <c r="S13" s="1132">
        <f t="shared" si="2"/>
        <v>0</v>
      </c>
      <c r="T13" s="1132">
        <f>C13/B13-TB2d!G13</f>
        <v>0</v>
      </c>
      <c r="U13" s="1333">
        <v>0.62046132546271382</v>
      </c>
    </row>
    <row r="14" spans="1:21" x14ac:dyDescent="0.2">
      <c r="A14" s="1273">
        <v>1917</v>
      </c>
      <c r="B14" s="1282">
        <f>TB2b!R14</f>
        <v>0.21301084224604105</v>
      </c>
      <c r="C14" s="1283">
        <f t="shared" si="0"/>
        <v>0.15377947054798882</v>
      </c>
      <c r="D14" s="1284">
        <f>TB2b!T14+TB2b!U14</f>
        <v>3.8474898001471303E-2</v>
      </c>
      <c r="E14" s="1330">
        <f>TB2b!S14*U14</f>
        <v>5.0864507024538354E-2</v>
      </c>
      <c r="F14" s="1330">
        <f>TB2b!S14*(1-U14)</f>
        <v>4.433450523743649E-2</v>
      </c>
      <c r="G14" s="1330">
        <v>0</v>
      </c>
      <c r="H14" s="1411">
        <f>TB2b!V14</f>
        <v>1.9349593112214573E-2</v>
      </c>
      <c r="I14" s="1411"/>
      <c r="J14" s="1330">
        <f>TB2d!R14*TB2b!W14</f>
        <v>7.5596717232812071E-4</v>
      </c>
      <c r="K14" s="1286">
        <f t="shared" si="1"/>
        <v>5.923137169805219E-2</v>
      </c>
      <c r="L14" s="1285">
        <f>TB2b!X14</f>
        <v>2.3850281447392541E-2</v>
      </c>
      <c r="M14" s="1411">
        <f>TB2b!Y14</f>
        <v>3.5211495223149994E-2</v>
      </c>
      <c r="N14" s="1411"/>
      <c r="O14" s="1330">
        <v>0</v>
      </c>
      <c r="P14" s="1287">
        <f>TB2b!W14-TB2f!J14</f>
        <v>1.6959502750965322E-4</v>
      </c>
      <c r="Q14" s="1280"/>
      <c r="R14" s="1132"/>
      <c r="S14" s="1132">
        <f t="shared" si="2"/>
        <v>0</v>
      </c>
      <c r="T14" s="1132">
        <f>C14/B14-TB2d!G14</f>
        <v>0</v>
      </c>
      <c r="U14" s="1333">
        <v>0.53429658371418909</v>
      </c>
    </row>
    <row r="15" spans="1:21" x14ac:dyDescent="0.2">
      <c r="A15" s="1273">
        <v>1918</v>
      </c>
      <c r="B15" s="1282">
        <f>TB2b!R15</f>
        <v>0.1970044529094373</v>
      </c>
      <c r="C15" s="1283">
        <f t="shared" si="0"/>
        <v>0.13659436711270936</v>
      </c>
      <c r="D15" s="1284">
        <f>TB2b!T15+TB2b!U15</f>
        <v>3.5470368338535507E-2</v>
      </c>
      <c r="E15" s="1330">
        <f>TB2b!S15*U15</f>
        <v>3.4857659831640755E-2</v>
      </c>
      <c r="F15" s="1330">
        <f>TB2b!S15*(1-U15)</f>
        <v>4.6712617685595113E-2</v>
      </c>
      <c r="G15" s="1330">
        <v>0</v>
      </c>
      <c r="H15" s="1411">
        <f>TB2b!V15</f>
        <v>1.8845628558117965E-2</v>
      </c>
      <c r="I15" s="1411"/>
      <c r="J15" s="1330">
        <f>TB2d!R15*TB2b!W15</f>
        <v>7.080926988200292E-4</v>
      </c>
      <c r="K15" s="1286">
        <f t="shared" si="1"/>
        <v>6.0410085796727957E-2</v>
      </c>
      <c r="L15" s="1285">
        <f>TB2b!X15</f>
        <v>2.5207344070299589E-2</v>
      </c>
      <c r="M15" s="1411">
        <f>TB2b!Y15</f>
        <v>3.5032477796047894E-2</v>
      </c>
      <c r="N15" s="1411"/>
      <c r="O15" s="1330">
        <v>0</v>
      </c>
      <c r="P15" s="1287">
        <f>TB2b!W15-TB2f!J15</f>
        <v>1.7026393038047614E-4</v>
      </c>
      <c r="Q15" s="1280"/>
      <c r="R15" s="1132"/>
      <c r="S15" s="1132">
        <f t="shared" si="2"/>
        <v>0</v>
      </c>
      <c r="T15" s="1132">
        <f>C15/B15-TB2d!G15</f>
        <v>0</v>
      </c>
      <c r="U15" s="1333">
        <v>0.42733285815136896</v>
      </c>
    </row>
    <row r="16" spans="1:21" x14ac:dyDescent="0.2">
      <c r="A16" s="1290">
        <v>1919</v>
      </c>
      <c r="B16" s="1291">
        <f>TB2b!R16</f>
        <v>0.21640649918603846</v>
      </c>
      <c r="C16" s="1292">
        <f t="shared" si="0"/>
        <v>0.14867731565347492</v>
      </c>
      <c r="D16" s="1293">
        <f>TB2b!T16+TB2b!U16</f>
        <v>4.1165881181138515E-2</v>
      </c>
      <c r="E16" s="1331">
        <f>TB2b!S16*U16</f>
        <v>2.7847480484238653E-2</v>
      </c>
      <c r="F16" s="1331">
        <f>TB2b!S16*(1-U16)</f>
        <v>5.7172580057853084E-2</v>
      </c>
      <c r="G16" s="1331">
        <v>0</v>
      </c>
      <c r="H16" s="1412">
        <f>TB2b!V16</f>
        <v>2.1717076078391906E-2</v>
      </c>
      <c r="I16" s="1412"/>
      <c r="J16" s="1331">
        <f>TB2d!R16*TB2b!W16</f>
        <v>7.7429785185277448E-4</v>
      </c>
      <c r="K16" s="1295">
        <f t="shared" si="1"/>
        <v>6.7729183532563506E-2</v>
      </c>
      <c r="L16" s="1331">
        <f>TB2b!X16</f>
        <v>2.4679972495606398E-2</v>
      </c>
      <c r="M16" s="1412">
        <f>TB2b!Y16</f>
        <v>4.2875859865540052E-2</v>
      </c>
      <c r="N16" s="1412"/>
      <c r="O16" s="1331">
        <v>0</v>
      </c>
      <c r="P16" s="1296">
        <f>TB2b!W16-TB2f!J16</f>
        <v>1.7335117141704774E-4</v>
      </c>
      <c r="Q16" s="1280"/>
      <c r="R16" s="1132"/>
      <c r="S16" s="1132">
        <f t="shared" si="2"/>
        <v>0</v>
      </c>
      <c r="T16" s="1132">
        <f>C16/B16-TB2d!G16</f>
        <v>0</v>
      </c>
      <c r="U16" s="1333">
        <v>0.32754011590537413</v>
      </c>
    </row>
    <row r="17" spans="1:21" x14ac:dyDescent="0.2">
      <c r="A17" s="1273">
        <v>1920</v>
      </c>
      <c r="B17" s="1282">
        <f>TB2b!R17</f>
        <v>0.19131878206434608</v>
      </c>
      <c r="C17" s="1283">
        <f t="shared" si="0"/>
        <v>0.12951317695540285</v>
      </c>
      <c r="D17" s="1284">
        <f>TB2b!T17+TB2b!U17</f>
        <v>3.5008508452619061E-2</v>
      </c>
      <c r="E17" s="1330">
        <f>TB2b!S17*U17</f>
        <v>2.4993144131625414E-2</v>
      </c>
      <c r="F17" s="1330">
        <f>TB2b!S17*(1-U17)</f>
        <v>4.9841163014552249E-2</v>
      </c>
      <c r="G17" s="1330">
        <v>0</v>
      </c>
      <c r="H17" s="1411">
        <f>TB2b!V17</f>
        <v>1.8918197632277648E-2</v>
      </c>
      <c r="I17" s="1411"/>
      <c r="J17" s="1330">
        <f>TB2d!R17*TB2b!W17</f>
        <v>7.5216372432847548E-4</v>
      </c>
      <c r="K17" s="1286">
        <f t="shared" si="1"/>
        <v>6.1805605108943222E-2</v>
      </c>
      <c r="L17" s="1285">
        <f>TB2b!X17</f>
        <v>2.5186974576504019E-2</v>
      </c>
      <c r="M17" s="1411">
        <f>TB2b!Y17</f>
        <v>3.6444897297656098E-2</v>
      </c>
      <c r="N17" s="1411"/>
      <c r="O17" s="1330">
        <v>0</v>
      </c>
      <c r="P17" s="1287">
        <f>TB2b!W17-TB2f!J17</f>
        <v>1.7373323478310271E-4</v>
      </c>
      <c r="Q17" s="1280"/>
      <c r="R17" s="1132"/>
      <c r="S17" s="1132">
        <f t="shared" si="2"/>
        <v>0</v>
      </c>
      <c r="T17" s="1132">
        <f>C17/B17-TB2d!G17</f>
        <v>0</v>
      </c>
      <c r="U17" s="1333">
        <v>0.33397976255469347</v>
      </c>
    </row>
    <row r="18" spans="1:21" x14ac:dyDescent="0.2">
      <c r="A18" s="1273">
        <v>1921</v>
      </c>
      <c r="B18" s="1282">
        <f>TB2b!R18</f>
        <v>0.19179998241246404</v>
      </c>
      <c r="C18" s="1283">
        <f t="shared" si="0"/>
        <v>0.12411693889045824</v>
      </c>
      <c r="D18" s="1284">
        <f>TB2b!T18+TB2b!U18</f>
        <v>4.2893802624415743E-2</v>
      </c>
      <c r="E18" s="1330">
        <f>TB2b!S18*U18</f>
        <v>3.1349420202112004E-2</v>
      </c>
      <c r="F18" s="1330">
        <f>TB2b!S18*(1-U18)</f>
        <v>2.9086100199101097E-2</v>
      </c>
      <c r="G18" s="1330">
        <v>0</v>
      </c>
      <c r="H18" s="1411">
        <f>TB2b!V18</f>
        <v>1.9662181715826597E-2</v>
      </c>
      <c r="I18" s="1411"/>
      <c r="J18" s="1330">
        <f>TB2d!R18*TB2b!W18</f>
        <v>1.1254341490028092E-3</v>
      </c>
      <c r="K18" s="1286">
        <f t="shared" si="1"/>
        <v>6.7683043522005784E-2</v>
      </c>
      <c r="L18" s="1285">
        <f>TB2b!X18</f>
        <v>3.1778919792224976E-2</v>
      </c>
      <c r="M18" s="1411">
        <f>TB2b!Y18</f>
        <v>3.5684418357092663E-2</v>
      </c>
      <c r="N18" s="1411"/>
      <c r="O18" s="1330">
        <v>0</v>
      </c>
      <c r="P18" s="1287">
        <f>TB2b!W18-TB2f!J18</f>
        <v>2.1970537268814808E-4</v>
      </c>
      <c r="Q18" s="1280"/>
      <c r="R18" s="1132"/>
      <c r="S18" s="1132">
        <f t="shared" si="2"/>
        <v>0</v>
      </c>
      <c r="T18" s="1132">
        <f>C18/B18-TB2d!G18</f>
        <v>0</v>
      </c>
      <c r="U18" s="1333">
        <v>0.51872508078018864</v>
      </c>
    </row>
    <row r="19" spans="1:21" x14ac:dyDescent="0.2">
      <c r="A19" s="1273">
        <v>1922</v>
      </c>
      <c r="B19" s="1282">
        <f>TB2b!R19</f>
        <v>0.18577782585487698</v>
      </c>
      <c r="C19" s="1283">
        <f t="shared" si="0"/>
        <v>0.11812764511136192</v>
      </c>
      <c r="D19" s="1284">
        <f>TB2b!T19+TB2b!U19</f>
        <v>5.0659110113728797E-2</v>
      </c>
      <c r="E19" s="1330">
        <f>TB2b!S19*U19</f>
        <v>3.144010270194654E-2</v>
      </c>
      <c r="F19" s="1330">
        <f>TB2b!S19*(1-U19)</f>
        <v>1.5159335048127786E-2</v>
      </c>
      <c r="G19" s="1330">
        <v>0</v>
      </c>
      <c r="H19" s="1411">
        <f>TB2b!V19</f>
        <v>1.9796943380395001E-2</v>
      </c>
      <c r="I19" s="1411"/>
      <c r="J19" s="1330">
        <f>TB2d!R19*TB2b!W19</f>
        <v>1.0721538671637889E-3</v>
      </c>
      <c r="K19" s="1286">
        <f t="shared" si="1"/>
        <v>6.7650180743515087E-2</v>
      </c>
      <c r="L19" s="1285">
        <f>TB2b!X19</f>
        <v>3.074424956954366E-2</v>
      </c>
      <c r="M19" s="1411">
        <f>TB2b!Y19</f>
        <v>3.6691346551722646E-2</v>
      </c>
      <c r="N19" s="1411"/>
      <c r="O19" s="1330">
        <v>0</v>
      </c>
      <c r="P19" s="1287">
        <f>TB2b!W19-TB2f!J19</f>
        <v>2.1458462224878492E-4</v>
      </c>
      <c r="Q19" s="1280"/>
      <c r="R19" s="1132"/>
      <c r="S19" s="1132">
        <f t="shared" si="2"/>
        <v>0</v>
      </c>
      <c r="T19" s="1132">
        <f>C19/B19-TB2d!G19</f>
        <v>0</v>
      </c>
      <c r="U19" s="1333">
        <v>0.67468845591160365</v>
      </c>
    </row>
    <row r="20" spans="1:21" x14ac:dyDescent="0.2">
      <c r="A20" s="1273">
        <v>1923</v>
      </c>
      <c r="B20" s="1282">
        <f>TB2b!R20</f>
        <v>0.17705646037321343</v>
      </c>
      <c r="C20" s="1283">
        <f t="shared" si="0"/>
        <v>0.12211285937073965</v>
      </c>
      <c r="D20" s="1284">
        <f>TB2b!T20+TB2b!U20</f>
        <v>3.6345136065203565E-2</v>
      </c>
      <c r="E20" s="1330">
        <f>TB2b!S20*U20</f>
        <v>3.1554111931472201E-2</v>
      </c>
      <c r="F20" s="1330">
        <f>TB2b!S20*(1-U20)</f>
        <v>3.8494835671286948E-2</v>
      </c>
      <c r="G20" s="1330">
        <v>0</v>
      </c>
      <c r="H20" s="1411">
        <f>TB2b!V20</f>
        <v>1.4708313054997478E-2</v>
      </c>
      <c r="I20" s="1411"/>
      <c r="J20" s="1330">
        <f>TB2d!R20*TB2b!W20</f>
        <v>1.010462647779457E-3</v>
      </c>
      <c r="K20" s="1286">
        <f t="shared" si="1"/>
        <v>5.4943601002473752E-2</v>
      </c>
      <c r="L20" s="1285">
        <f>TB2b!X20</f>
        <v>2.9372147775585555E-2</v>
      </c>
      <c r="M20" s="1411">
        <f>TB2b!Y20</f>
        <v>2.5365484423353568E-2</v>
      </c>
      <c r="N20" s="1411"/>
      <c r="O20" s="1330">
        <v>0</v>
      </c>
      <c r="P20" s="1287">
        <f>TB2b!W20-TB2f!J20</f>
        <v>2.0596880353462529E-4</v>
      </c>
      <c r="Q20" s="1280"/>
      <c r="R20" s="1132"/>
      <c r="S20" s="1132">
        <f t="shared" si="2"/>
        <v>0</v>
      </c>
      <c r="T20" s="1132">
        <f>C20/B20-TB2d!G20</f>
        <v>0</v>
      </c>
      <c r="U20" s="1333">
        <v>0.45045804414382551</v>
      </c>
    </row>
    <row r="21" spans="1:21" x14ac:dyDescent="0.2">
      <c r="A21" s="1273">
        <v>1924</v>
      </c>
      <c r="B21" s="1282">
        <f>TB2b!R21</f>
        <v>0.18473251488057832</v>
      </c>
      <c r="C21" s="1283">
        <f t="shared" si="0"/>
        <v>0.1223539018868306</v>
      </c>
      <c r="D21" s="1284">
        <f>TB2b!T21+TB2b!U21</f>
        <v>3.8350951063011451E-2</v>
      </c>
      <c r="E21" s="1330">
        <f>TB2b!S21*U21</f>
        <v>3.1654851739481155E-2</v>
      </c>
      <c r="F21" s="1330">
        <f>TB2b!S21*(1-U21)</f>
        <v>3.4445988327632765E-2</v>
      </c>
      <c r="G21" s="1330">
        <v>0</v>
      </c>
      <c r="H21" s="1411">
        <f>TB2b!V21</f>
        <v>1.6689656177980954E-2</v>
      </c>
      <c r="I21" s="1411"/>
      <c r="J21" s="1330">
        <f>TB2d!R21*TB2b!W21</f>
        <v>1.2124545787242597E-3</v>
      </c>
      <c r="K21" s="1286">
        <f t="shared" si="1"/>
        <v>6.237861299374773E-2</v>
      </c>
      <c r="L21" s="1285">
        <f>TB2b!X21</f>
        <v>3.2213001722652082E-2</v>
      </c>
      <c r="M21" s="1411">
        <f>TB2b!Y21</f>
        <v>2.9939035772078213E-2</v>
      </c>
      <c r="N21" s="1411"/>
      <c r="O21" s="1330">
        <v>0</v>
      </c>
      <c r="P21" s="1287">
        <f>TB2b!W21-TB2f!J21</f>
        <v>2.2657549901743948E-4</v>
      </c>
      <c r="Q21" s="1280"/>
      <c r="R21" s="1132"/>
      <c r="S21" s="1132">
        <f t="shared" si="2"/>
        <v>0</v>
      </c>
      <c r="T21" s="1132">
        <f>C21/B21-TB2d!G21</f>
        <v>0</v>
      </c>
      <c r="U21" s="1333">
        <v>0.47888728354043841</v>
      </c>
    </row>
    <row r="22" spans="1:21" x14ac:dyDescent="0.2">
      <c r="A22" s="1273">
        <v>1925</v>
      </c>
      <c r="B22" s="1282">
        <f>TB2b!R22</f>
        <v>0.20689066849684279</v>
      </c>
      <c r="C22" s="1283">
        <f t="shared" si="0"/>
        <v>0.13922551045482059</v>
      </c>
      <c r="D22" s="1284">
        <f>TB2b!T22+TB2b!U22</f>
        <v>4.19198355295054E-2</v>
      </c>
      <c r="E22" s="1330">
        <f>TB2b!S22*U22</f>
        <v>3.4099578912438602E-2</v>
      </c>
      <c r="F22" s="1330">
        <f>TB2b!S22*(1-U22)</f>
        <v>4.3279181735889946E-2</v>
      </c>
      <c r="G22" s="1330">
        <v>0</v>
      </c>
      <c r="H22" s="1411">
        <f>TB2b!V22</f>
        <v>1.8626857664832516E-2</v>
      </c>
      <c r="I22" s="1411"/>
      <c r="J22" s="1330">
        <f>TB2d!R22*TB2b!W22</f>
        <v>1.3000566121541398E-3</v>
      </c>
      <c r="K22" s="1286">
        <f t="shared" si="1"/>
        <v>6.7665158042022153E-2</v>
      </c>
      <c r="L22" s="1285">
        <f>TB2b!X22</f>
        <v>3.2023141949141701E-2</v>
      </c>
      <c r="M22" s="1411">
        <f>TB2b!Y22</f>
        <v>3.54117863679543E-2</v>
      </c>
      <c r="N22" s="1411"/>
      <c r="O22" s="1330">
        <v>0</v>
      </c>
      <c r="P22" s="1287">
        <f>TB2b!W22-TB2f!J22</f>
        <v>2.3022972492615706E-4</v>
      </c>
      <c r="Q22" s="1280"/>
      <c r="R22" s="1132"/>
      <c r="S22" s="1132">
        <f t="shared" si="2"/>
        <v>0</v>
      </c>
      <c r="T22" s="1132">
        <f>C22/B22-TB2d!G22</f>
        <v>0</v>
      </c>
      <c r="U22" s="1333">
        <v>0.4406839632313907</v>
      </c>
    </row>
    <row r="23" spans="1:21" x14ac:dyDescent="0.2">
      <c r="A23" s="1273">
        <v>1926</v>
      </c>
      <c r="B23" s="1282">
        <f>TB2b!R23</f>
        <v>0.21916091037069696</v>
      </c>
      <c r="C23" s="1283">
        <f t="shared" si="0"/>
        <v>0.15425360846243605</v>
      </c>
      <c r="D23" s="1284">
        <f>TB2b!T23+TB2b!U23</f>
        <v>4.0026747838371256E-2</v>
      </c>
      <c r="E23" s="1330">
        <f>TB2b!S23*U23</f>
        <v>3.4550384356033539E-2</v>
      </c>
      <c r="F23" s="1330">
        <f>TB2b!S23*(1-U23)</f>
        <v>6.167202612477253E-2</v>
      </c>
      <c r="G23" s="1330">
        <v>0</v>
      </c>
      <c r="H23" s="1411">
        <f>TB2b!V23</f>
        <v>1.665566712897687E-2</v>
      </c>
      <c r="I23" s="1411"/>
      <c r="J23" s="1330">
        <f>TB2d!R23*TB2b!W23</f>
        <v>1.3487830142818501E-3</v>
      </c>
      <c r="K23" s="1286">
        <f t="shared" si="1"/>
        <v>6.4907301908260898E-2</v>
      </c>
      <c r="L23" s="1285">
        <f>TB2b!X23</f>
        <v>3.2494229542877499E-2</v>
      </c>
      <c r="M23" s="1411">
        <f>TB2b!Y23</f>
        <v>3.2179587995962586E-2</v>
      </c>
      <c r="N23" s="1411"/>
      <c r="O23" s="1330">
        <v>0</v>
      </c>
      <c r="P23" s="1287">
        <f>TB2b!W23-TB2f!J23</f>
        <v>2.3348436942081919E-4</v>
      </c>
      <c r="Q23" s="1280"/>
      <c r="R23" s="1132"/>
      <c r="S23" s="1132">
        <f t="shared" si="2"/>
        <v>0</v>
      </c>
      <c r="T23" s="1132">
        <f>C23/B23-TB2d!G23</f>
        <v>0</v>
      </c>
      <c r="U23" s="1333">
        <v>0.35906795707352879</v>
      </c>
    </row>
    <row r="24" spans="1:21" x14ac:dyDescent="0.2">
      <c r="A24" s="1273">
        <v>1927</v>
      </c>
      <c r="B24" s="1282">
        <f>TB2b!R24</f>
        <v>0.21244659181777953</v>
      </c>
      <c r="C24" s="1283">
        <f t="shared" si="0"/>
        <v>0.14344567899820823</v>
      </c>
      <c r="D24" s="1284">
        <f>TB2b!T24+TB2b!U24</f>
        <v>4.3802473824256359E-2</v>
      </c>
      <c r="E24" s="1330">
        <f>TB2b!S24*U24</f>
        <v>3.750011169551188E-2</v>
      </c>
      <c r="F24" s="1330">
        <f>TB2b!S24*(1-U24)</f>
        <v>4.3399295302958919E-2</v>
      </c>
      <c r="G24" s="1330">
        <v>0</v>
      </c>
      <c r="H24" s="1411">
        <f>TB2b!V24</f>
        <v>1.7220322981877582E-2</v>
      </c>
      <c r="I24" s="1411"/>
      <c r="J24" s="1330">
        <f>TB2d!R24*TB2b!W24</f>
        <v>1.5234751936034883E-3</v>
      </c>
      <c r="K24" s="1286">
        <f t="shared" si="1"/>
        <v>6.9000912819571283E-2</v>
      </c>
      <c r="L24" s="1285">
        <f>TB2b!X24</f>
        <v>3.4607216372646112E-2</v>
      </c>
      <c r="M24" s="1411">
        <f>TB2b!Y24</f>
        <v>3.4142988777302125E-2</v>
      </c>
      <c r="N24" s="1411"/>
      <c r="O24" s="1330">
        <v>0</v>
      </c>
      <c r="P24" s="1287">
        <f>TB2b!W24-TB2f!J24</f>
        <v>2.5070766962305316E-4</v>
      </c>
      <c r="Q24" s="1280"/>
      <c r="R24" s="1132"/>
      <c r="S24" s="1132">
        <f t="shared" si="2"/>
        <v>0</v>
      </c>
      <c r="T24" s="1132">
        <f>C24/B24-TB2d!G24</f>
        <v>0</v>
      </c>
      <c r="U24" s="1333">
        <v>0.46354000711304011</v>
      </c>
    </row>
    <row r="25" spans="1:21" x14ac:dyDescent="0.2">
      <c r="A25" s="1273">
        <v>1928</v>
      </c>
      <c r="B25" s="1282">
        <f>TB2b!R25</f>
        <v>0.2229381323325248</v>
      </c>
      <c r="C25" s="1283">
        <f t="shared" si="0"/>
        <v>0.14986405884659046</v>
      </c>
      <c r="D25" s="1284">
        <f>TB2b!T25+TB2b!U25</f>
        <v>4.7040062929602056E-2</v>
      </c>
      <c r="E25" s="1330">
        <f>TB2b!S25*U25</f>
        <v>3.9671558765691235E-2</v>
      </c>
      <c r="F25" s="1330">
        <f>TB2b!S25*(1-U25)</f>
        <v>4.3434264767252963E-2</v>
      </c>
      <c r="G25" s="1330">
        <v>0</v>
      </c>
      <c r="H25" s="1411">
        <f>TB2b!V25</f>
        <v>1.8046666640861471E-2</v>
      </c>
      <c r="I25" s="1411"/>
      <c r="J25" s="1330">
        <f>TB2d!R25*TB2b!W25</f>
        <v>1.6715057431827426E-3</v>
      </c>
      <c r="K25" s="1286">
        <f t="shared" si="1"/>
        <v>7.3074073485934338E-2</v>
      </c>
      <c r="L25" s="1285">
        <f>TB2b!X25</f>
        <v>3.6073000312986797E-2</v>
      </c>
      <c r="M25" s="1411">
        <f>TB2b!Y25</f>
        <v>3.6738407538480643E-2</v>
      </c>
      <c r="N25" s="1411"/>
      <c r="O25" s="1330">
        <v>0</v>
      </c>
      <c r="P25" s="1287">
        <f>TB2b!W25-TB2f!J25</f>
        <v>2.6266563446688401E-4</v>
      </c>
      <c r="Q25" s="1280"/>
      <c r="R25" s="1132"/>
      <c r="S25" s="1132">
        <f t="shared" si="2"/>
        <v>0</v>
      </c>
      <c r="T25" s="1132">
        <f>C25/B25-TB2d!G25</f>
        <v>0</v>
      </c>
      <c r="U25" s="1333">
        <v>0.47736195947766441</v>
      </c>
    </row>
    <row r="26" spans="1:21" x14ac:dyDescent="0.2">
      <c r="A26" s="1273">
        <v>1929</v>
      </c>
      <c r="B26" s="1282">
        <f>TB2b!R26</f>
        <v>0.22183474060982478</v>
      </c>
      <c r="C26" s="1283">
        <f t="shared" si="0"/>
        <v>0.15643734778159324</v>
      </c>
      <c r="D26" s="1284">
        <f>TB2b!T26+TB2b!U26</f>
        <v>4.570307747079369E-2</v>
      </c>
      <c r="E26" s="1285">
        <f>TB2b!S26*U26</f>
        <v>4.2492811989783087E-2</v>
      </c>
      <c r="F26" s="1285">
        <f>TB2b!S26*(1-U26)</f>
        <v>5.0413433673143972E-2</v>
      </c>
      <c r="G26" s="1330">
        <v>0</v>
      </c>
      <c r="H26" s="1412">
        <f>TB2b!V26</f>
        <v>1.6214899401241267E-2</v>
      </c>
      <c r="I26" s="1412"/>
      <c r="J26" s="1331">
        <f>TB2d!R26*TB2b!W26</f>
        <v>1.6131252466312386E-3</v>
      </c>
      <c r="K26" s="1295">
        <f t="shared" si="1"/>
        <v>6.5397392828231551E-2</v>
      </c>
      <c r="L26" s="1331">
        <f>TB2b!X26</f>
        <v>3.2125762963646318E-2</v>
      </c>
      <c r="M26" s="1412">
        <f>TB2b!Y26</f>
        <v>3.3006569235338547E-2</v>
      </c>
      <c r="N26" s="1412"/>
      <c r="O26" s="1330">
        <v>0</v>
      </c>
      <c r="P26" s="1287">
        <f>TB2b!W26-TB2f!J26</f>
        <v>2.6506062924667984E-4</v>
      </c>
      <c r="Q26" s="1280"/>
      <c r="R26" s="1132"/>
      <c r="S26" s="1132">
        <f t="shared" si="2"/>
        <v>0</v>
      </c>
      <c r="T26" s="1132">
        <f>C26/B26-TB2d!G26</f>
        <v>0</v>
      </c>
      <c r="U26" s="1333">
        <v>0.45737303974106502</v>
      </c>
    </row>
    <row r="27" spans="1:21" x14ac:dyDescent="0.2">
      <c r="A27" s="1297">
        <v>1930</v>
      </c>
      <c r="B27" s="1298">
        <f>TB2b!R27</f>
        <v>0.19379339773372309</v>
      </c>
      <c r="C27" s="1299">
        <f t="shared" si="0"/>
        <v>0.1366494034451165</v>
      </c>
      <c r="D27" s="1300">
        <f>TB2b!T27+TB2b!U27</f>
        <v>4.2692813741570322E-2</v>
      </c>
      <c r="E27" s="1301">
        <f>TB2b!S27*U27</f>
        <v>4.3493468663199572E-2</v>
      </c>
      <c r="F27" s="1301">
        <f>TB2b!S27*(1-U27)</f>
        <v>3.540104823155063E-2</v>
      </c>
      <c r="G27" s="1301">
        <v>0</v>
      </c>
      <c r="H27" s="1411">
        <f>TB2b!V27</f>
        <v>1.3231553670553486E-2</v>
      </c>
      <c r="I27" s="1411"/>
      <c r="J27" s="1330">
        <f>TB2d!R27*TB2b!W27</f>
        <v>1.8305191382425048E-3</v>
      </c>
      <c r="K27" s="1286">
        <f t="shared" si="1"/>
        <v>5.714399428860658E-2</v>
      </c>
      <c r="L27" s="1330">
        <f>TB2b!X27</f>
        <v>3.2865439036812459E-2</v>
      </c>
      <c r="M27" s="1411">
        <f>TB2b!Y27</f>
        <v>2.398330989029436E-2</v>
      </c>
      <c r="N27" s="1411"/>
      <c r="O27" s="1301">
        <v>0</v>
      </c>
      <c r="P27" s="1303">
        <f>TB2b!W27-TB2f!J27</f>
        <v>2.9524536149975978E-4</v>
      </c>
      <c r="Q27" s="1280"/>
      <c r="R27" s="1132"/>
      <c r="S27" s="1132">
        <f t="shared" si="2"/>
        <v>0</v>
      </c>
      <c r="T27" s="1132">
        <f>C27/B27-TB2d!G27</f>
        <v>0</v>
      </c>
      <c r="U27" s="1333">
        <v>0.55128632983737447</v>
      </c>
    </row>
    <row r="28" spans="1:21" x14ac:dyDescent="0.2">
      <c r="A28" s="1273">
        <v>1931</v>
      </c>
      <c r="B28" s="1282">
        <f>TB2b!R28</f>
        <v>0.16767304851132686</v>
      </c>
      <c r="C28" s="1283">
        <f t="shared" si="0"/>
        <v>0.10931058483350627</v>
      </c>
      <c r="D28" s="1284">
        <f>TB2b!T28+TB2b!U28</f>
        <v>4.6229653203801756E-2</v>
      </c>
      <c r="E28" s="1285">
        <f>TB2b!S28*U28</f>
        <v>3.673696442321793E-2</v>
      </c>
      <c r="F28" s="1285">
        <f>TB2b!S28*(1-U28)</f>
        <v>1.0801207590335074E-2</v>
      </c>
      <c r="G28" s="1330">
        <v>0</v>
      </c>
      <c r="H28" s="1411">
        <f>TB2b!V28</f>
        <v>1.2987384834477827E-2</v>
      </c>
      <c r="I28" s="1411"/>
      <c r="J28" s="1330">
        <f>TB2d!R28*TB2b!W28</f>
        <v>2.5553747816736802E-3</v>
      </c>
      <c r="K28" s="1286">
        <f t="shared" si="1"/>
        <v>5.8362463677820581E-2</v>
      </c>
      <c r="L28" s="1285">
        <f>TB2b!X28</f>
        <v>3.6434912972642071E-2</v>
      </c>
      <c r="M28" s="1411">
        <f>TB2b!Y28</f>
        <v>2.1539183883442593E-2</v>
      </c>
      <c r="N28" s="1411"/>
      <c r="O28" s="1330">
        <v>0</v>
      </c>
      <c r="P28" s="1287">
        <f>TB2b!W28-TB2f!J28</f>
        <v>3.8836682173591349E-4</v>
      </c>
      <c r="Q28" s="1280"/>
      <c r="R28" s="1132"/>
      <c r="S28" s="1132">
        <f t="shared" si="2"/>
        <v>0</v>
      </c>
      <c r="T28" s="1132">
        <f>C28/B28-TB2d!G28</f>
        <v>0</v>
      </c>
      <c r="U28" s="1333">
        <v>0.77278874780343509</v>
      </c>
    </row>
    <row r="29" spans="1:21" x14ac:dyDescent="0.2">
      <c r="A29" s="1273">
        <v>1932</v>
      </c>
      <c r="B29" s="1282">
        <f>TB2b!R29</f>
        <v>0.16520002018841512</v>
      </c>
      <c r="C29" s="1283">
        <f t="shared" si="0"/>
        <v>0.10053603166467716</v>
      </c>
      <c r="D29" s="1284">
        <f>TB2b!T29+TB2b!U29</f>
        <v>5.8723653611401895E-2</v>
      </c>
      <c r="E29" s="1285">
        <f>TB2b!S29*U29</f>
        <v>3.0518350901489844E-2</v>
      </c>
      <c r="F29" s="1285">
        <f>TB2b!S29*(1-U29)</f>
        <v>-6.4740308202849263E-3</v>
      </c>
      <c r="G29" s="1330">
        <v>0</v>
      </c>
      <c r="H29" s="1411">
        <f>TB2b!V29</f>
        <v>1.3902694094327889E-2</v>
      </c>
      <c r="I29" s="1411"/>
      <c r="J29" s="1330">
        <f>TB2d!R29*TB2b!W29</f>
        <v>3.8653638777424587E-3</v>
      </c>
      <c r="K29" s="1286">
        <f t="shared" si="1"/>
        <v>6.4663988523737961E-2</v>
      </c>
      <c r="L29" s="1285">
        <f>TB2b!X29</f>
        <v>4.4945066403145661E-2</v>
      </c>
      <c r="M29" s="1411">
        <f>TB2b!Y29</f>
        <v>1.9176841936773697E-2</v>
      </c>
      <c r="N29" s="1411"/>
      <c r="O29" s="1330">
        <v>0</v>
      </c>
      <c r="P29" s="1287">
        <f>TB2b!W29-TB2f!J29</f>
        <v>5.4208018381859697E-4</v>
      </c>
      <c r="Q29" s="1280"/>
      <c r="R29" s="1132"/>
      <c r="S29" s="1132">
        <f t="shared" si="2"/>
        <v>0</v>
      </c>
      <c r="T29" s="1132">
        <f>C29/B29-TB2d!G29</f>
        <v>0</v>
      </c>
      <c r="U29" s="1333">
        <v>1.2692540607686211</v>
      </c>
    </row>
    <row r="30" spans="1:21" x14ac:dyDescent="0.2">
      <c r="A30" s="1273">
        <v>1933</v>
      </c>
      <c r="B30" s="1282">
        <f>TB2b!R30</f>
        <v>0.17479944114352206</v>
      </c>
      <c r="C30" s="1283">
        <f t="shared" si="0"/>
        <v>0.10250533672070471</v>
      </c>
      <c r="D30" s="1284">
        <f>TB2b!T30+TB2b!U30</f>
        <v>5.8566831105102635E-2</v>
      </c>
      <c r="E30" s="1285">
        <f>TB2b!S30*U30</f>
        <v>2.7304717702343478E-2</v>
      </c>
      <c r="F30" s="1285">
        <f>TB2b!S30*(1-U30)</f>
        <v>-3.3216482152498132E-3</v>
      </c>
      <c r="G30" s="1330">
        <v>0</v>
      </c>
      <c r="H30" s="1411">
        <f>TB2b!V30</f>
        <v>1.5879627274559438E-2</v>
      </c>
      <c r="I30" s="1411"/>
      <c r="J30" s="1330">
        <f>TB2d!R30*TB2b!W30</f>
        <v>4.0758088539489612E-3</v>
      </c>
      <c r="K30" s="1286">
        <f t="shared" si="1"/>
        <v>7.2294104422817335E-2</v>
      </c>
      <c r="L30" s="1285">
        <f>TB2b!X30</f>
        <v>4.7101199580451197E-2</v>
      </c>
      <c r="M30" s="1411">
        <f>TB2b!Y30</f>
        <v>2.4650454700785543E-2</v>
      </c>
      <c r="N30" s="1411"/>
      <c r="O30" s="1330">
        <v>0</v>
      </c>
      <c r="P30" s="1287">
        <f>TB2b!W30-TB2f!J30</f>
        <v>5.4245014158059001E-4</v>
      </c>
      <c r="Q30" s="1280"/>
      <c r="R30" s="1132"/>
      <c r="S30" s="1132">
        <f t="shared" si="2"/>
        <v>0</v>
      </c>
      <c r="T30" s="1132">
        <f>C30/B30-TB2d!G30</f>
        <v>0</v>
      </c>
      <c r="U30" s="1333">
        <v>1.1384997119337597</v>
      </c>
    </row>
    <row r="31" spans="1:21" x14ac:dyDescent="0.2">
      <c r="A31" s="1273">
        <v>1934</v>
      </c>
      <c r="B31" s="1282">
        <f>TB2b!R31</f>
        <v>0.19070173984679706</v>
      </c>
      <c r="C31" s="1283">
        <f t="shared" si="0"/>
        <v>0.11995802698483288</v>
      </c>
      <c r="D31" s="1284">
        <f>TB2b!T31+TB2b!U31</f>
        <v>4.830454681754251E-2</v>
      </c>
      <c r="E31" s="1285">
        <f>TB2b!S31*U31</f>
        <v>3.2276152680764995E-2</v>
      </c>
      <c r="F31" s="1285">
        <f>TB2b!S31*(1-U31)</f>
        <v>2.1258953656028898E-2</v>
      </c>
      <c r="G31" s="1330">
        <v>0</v>
      </c>
      <c r="H31" s="1411">
        <f>TB2b!V31</f>
        <v>1.4484706119901252E-2</v>
      </c>
      <c r="I31" s="1411"/>
      <c r="J31" s="1330">
        <f>TB2d!R31*TB2b!W31</f>
        <v>3.6336677105952083E-3</v>
      </c>
      <c r="K31" s="1286">
        <f t="shared" si="1"/>
        <v>7.0743712861964209E-2</v>
      </c>
      <c r="L31" s="1285">
        <f>TB2b!X31</f>
        <v>4.4518461971804389E-2</v>
      </c>
      <c r="M31" s="1411">
        <f>TB2b!Y31</f>
        <v>2.5718374543122258E-2</v>
      </c>
      <c r="N31" s="1411"/>
      <c r="O31" s="1330">
        <v>0</v>
      </c>
      <c r="P31" s="1287">
        <f>TB2b!W31-TB2f!J31</f>
        <v>5.0687634703755003E-4</v>
      </c>
      <c r="Q31" s="1280"/>
      <c r="R31" s="1132"/>
      <c r="S31" s="1132">
        <f t="shared" si="2"/>
        <v>0</v>
      </c>
      <c r="T31" s="1132">
        <f>C31/B31-TB2d!G31</f>
        <v>0</v>
      </c>
      <c r="U31" s="1333">
        <v>0.60289695658234022</v>
      </c>
    </row>
    <row r="32" spans="1:21" x14ac:dyDescent="0.2">
      <c r="A32" s="1273">
        <v>1935</v>
      </c>
      <c r="B32" s="1282">
        <f>TB2b!R32</f>
        <v>0.19332875169424676</v>
      </c>
      <c r="C32" s="1283">
        <f t="shared" si="0"/>
        <v>0.12232011241007035</v>
      </c>
      <c r="D32" s="1284">
        <f>TB2b!T32+TB2b!U32</f>
        <v>4.1449531982543128E-2</v>
      </c>
      <c r="E32" s="1285">
        <f>TB2b!S32*U32</f>
        <v>3.1137356647611129E-2</v>
      </c>
      <c r="F32" s="1285">
        <f>TB2b!S32*(1-U32)</f>
        <v>3.1023618067345354E-2</v>
      </c>
      <c r="G32" s="1330">
        <v>0</v>
      </c>
      <c r="H32" s="1411">
        <f>TB2b!V32</f>
        <v>1.5427555679185762E-2</v>
      </c>
      <c r="I32" s="1411"/>
      <c r="J32" s="1330">
        <f>TB2d!R32*TB2b!W32</f>
        <v>3.2820500333849878E-3</v>
      </c>
      <c r="K32" s="1286">
        <f t="shared" si="1"/>
        <v>7.1008639284176375E-2</v>
      </c>
      <c r="L32" s="1285">
        <f>TB2b!X32</f>
        <v>4.1190474237785747E-2</v>
      </c>
      <c r="M32" s="1411">
        <f>TB2b!Y32</f>
        <v>2.9366264467619051E-2</v>
      </c>
      <c r="N32" s="1411"/>
      <c r="O32" s="1330">
        <v>0</v>
      </c>
      <c r="P32" s="1287">
        <f>TB2b!W32-TB2f!J32</f>
        <v>4.5190057877157437E-4</v>
      </c>
      <c r="Q32" s="1280"/>
      <c r="R32" s="1132"/>
      <c r="S32" s="1132">
        <f t="shared" si="2"/>
        <v>0</v>
      </c>
      <c r="T32" s="1132">
        <f>C32/B32-TB2d!G32</f>
        <v>0</v>
      </c>
      <c r="U32" s="1333">
        <v>0.50091487127403755</v>
      </c>
    </row>
    <row r="33" spans="1:21" x14ac:dyDescent="0.2">
      <c r="A33" s="1273">
        <v>1936</v>
      </c>
      <c r="B33" s="1282">
        <f>TB2b!R33</f>
        <v>0.20923003414404112</v>
      </c>
      <c r="C33" s="1283">
        <f t="shared" si="0"/>
        <v>0.13598489409977318</v>
      </c>
      <c r="D33" s="1284">
        <f>TB2b!T33+TB2b!U33</f>
        <v>3.5340418066840198E-2</v>
      </c>
      <c r="E33" s="1285">
        <f>TB2b!S33*U33</f>
        <v>4.5783475552107634E-2</v>
      </c>
      <c r="F33" s="1285">
        <f>TB2b!S33*(1-U33)</f>
        <v>3.5967165977889383E-2</v>
      </c>
      <c r="G33" s="1330">
        <v>0</v>
      </c>
      <c r="H33" s="1411">
        <f>TB2b!V33</f>
        <v>1.6136755251401472E-2</v>
      </c>
      <c r="I33" s="1411"/>
      <c r="J33" s="1330">
        <f>TB2d!R33*TB2b!W33</f>
        <v>2.7570792515344703E-3</v>
      </c>
      <c r="K33" s="1286">
        <f t="shared" si="1"/>
        <v>7.3245140044267992E-2</v>
      </c>
      <c r="L33" s="1285">
        <f>TB2b!X33</f>
        <v>4.1399886135161088E-2</v>
      </c>
      <c r="M33" s="1411">
        <f>TB2b!Y33</f>
        <v>3.1333285213930424E-2</v>
      </c>
      <c r="N33" s="1411"/>
      <c r="O33" s="1330">
        <v>0</v>
      </c>
      <c r="P33" s="1287">
        <f>TB2b!W33-TB2f!J33</f>
        <v>5.1196869517646957E-4</v>
      </c>
      <c r="Q33" s="1280"/>
      <c r="R33" s="1132"/>
      <c r="S33" s="1132">
        <f t="shared" si="2"/>
        <v>0</v>
      </c>
      <c r="T33" s="1132">
        <f>C33/B33-TB2d!G33</f>
        <v>0</v>
      </c>
      <c r="U33" s="1333">
        <v>0.56003811952115579</v>
      </c>
    </row>
    <row r="34" spans="1:21" x14ac:dyDescent="0.2">
      <c r="A34" s="1273">
        <v>1937</v>
      </c>
      <c r="B34" s="1282">
        <f>TB2b!R34</f>
        <v>0.20642565371469937</v>
      </c>
      <c r="C34" s="1283">
        <f t="shared" si="0"/>
        <v>0.13855798761183416</v>
      </c>
      <c r="D34" s="1284">
        <f>TB2b!T34+TB2b!U34</f>
        <v>3.6414476281647637E-2</v>
      </c>
      <c r="E34" s="1285">
        <f>TB2b!S34*U34</f>
        <v>4.4868812846350359E-2</v>
      </c>
      <c r="F34" s="1285">
        <f>TB2b!S34*(1-U34)</f>
        <v>3.9517325703909159E-2</v>
      </c>
      <c r="G34" s="1330">
        <v>0</v>
      </c>
      <c r="H34" s="1411">
        <f>TB2b!V34</f>
        <v>1.5344920164236086E-2</v>
      </c>
      <c r="I34" s="1411"/>
      <c r="J34" s="1330">
        <f>TB2d!R34*TB2b!W34</f>
        <v>2.4124526156909243E-3</v>
      </c>
      <c r="K34" s="1286">
        <f t="shared" si="1"/>
        <v>6.7867666102865196E-2</v>
      </c>
      <c r="L34" s="1285">
        <f>TB2b!X34</f>
        <v>3.7561513279444084E-2</v>
      </c>
      <c r="M34" s="1411">
        <f>TB2b!Y34</f>
        <v>2.9642921479045597E-2</v>
      </c>
      <c r="N34" s="1411"/>
      <c r="O34" s="1330">
        <v>0</v>
      </c>
      <c r="P34" s="1287">
        <f>TB2b!W34-TB2f!J34</f>
        <v>6.6323134437551055E-4</v>
      </c>
      <c r="Q34" s="1280"/>
      <c r="R34" s="1132"/>
      <c r="S34" s="1132">
        <f t="shared" si="2"/>
        <v>0</v>
      </c>
      <c r="T34" s="1132">
        <f>C34/B34-TB2d!G34</f>
        <v>0</v>
      </c>
      <c r="U34" s="1333">
        <v>0.53170833050533473</v>
      </c>
    </row>
    <row r="35" spans="1:21" x14ac:dyDescent="0.2">
      <c r="A35" s="1273">
        <v>1938</v>
      </c>
      <c r="B35" s="1282">
        <f>TB2b!R35</f>
        <v>0.18644219035728662</v>
      </c>
      <c r="C35" s="1283">
        <f t="shared" si="0"/>
        <v>0.11874109832730387</v>
      </c>
      <c r="D35" s="1284">
        <f>TB2b!T35+TB2b!U35</f>
        <v>3.6887256423895606E-2</v>
      </c>
      <c r="E35" s="1285">
        <f>TB2b!S35*U35</f>
        <v>3.0542042037880846E-2</v>
      </c>
      <c r="F35" s="1285">
        <f>TB2b!S35*(1-U35)</f>
        <v>3.3574144840265628E-2</v>
      </c>
      <c r="G35" s="1330">
        <v>0</v>
      </c>
      <c r="H35" s="1411">
        <f>TB2b!V35</f>
        <v>1.4844387836393127E-2</v>
      </c>
      <c r="I35" s="1411"/>
      <c r="J35" s="1330">
        <f>TB2d!R35*TB2b!W35</f>
        <v>2.8932671888686578E-3</v>
      </c>
      <c r="K35" s="1286">
        <f t="shared" si="1"/>
        <v>6.7701092029982757E-2</v>
      </c>
      <c r="L35" s="1285">
        <f>TB2b!X35</f>
        <v>3.912650459931756E-2</v>
      </c>
      <c r="M35" s="1411">
        <f>TB2b!Y35</f>
        <v>2.7731499731816003E-2</v>
      </c>
      <c r="N35" s="1411"/>
      <c r="O35" s="1330">
        <v>0</v>
      </c>
      <c r="P35" s="1287">
        <f>TB2b!W35-TB2f!J35</f>
        <v>8.430876988491918E-4</v>
      </c>
      <c r="Q35" s="1280"/>
      <c r="R35" s="1132"/>
      <c r="S35" s="1132">
        <f t="shared" si="2"/>
        <v>0</v>
      </c>
      <c r="T35" s="1132">
        <f>C35/B35-TB2d!G35</f>
        <v>0</v>
      </c>
      <c r="U35" s="1333">
        <v>0.47635462314573285</v>
      </c>
    </row>
    <row r="36" spans="1:21" x14ac:dyDescent="0.2">
      <c r="A36" s="1290">
        <v>1939</v>
      </c>
      <c r="B36" s="1291">
        <f>TB2b!R36</f>
        <v>0.19569612061922045</v>
      </c>
      <c r="C36" s="1292">
        <f t="shared" si="0"/>
        <v>0.12620431207984678</v>
      </c>
      <c r="D36" s="1293">
        <f>TB2b!T36+TB2b!U36</f>
        <v>3.5995135178424509E-2</v>
      </c>
      <c r="E36" s="1294">
        <f>TB2b!S36*U36</f>
        <v>3.4057892998750991E-2</v>
      </c>
      <c r="F36" s="1294">
        <f>TB2b!S36*(1-U36)</f>
        <v>3.8129102332254985E-2</v>
      </c>
      <c r="G36" s="1331">
        <v>0</v>
      </c>
      <c r="H36" s="1412">
        <f>TB2b!V36</f>
        <v>1.5196869173227979E-2</v>
      </c>
      <c r="I36" s="1412"/>
      <c r="J36" s="1331">
        <f>TB2d!R36*TB2b!W36</f>
        <v>2.8253123971883095E-3</v>
      </c>
      <c r="K36" s="1295">
        <f t="shared" si="1"/>
        <v>6.9491808539373687E-2</v>
      </c>
      <c r="L36" s="1331">
        <f>TB2b!X36</f>
        <v>3.8231670016350312E-2</v>
      </c>
      <c r="M36" s="1412">
        <f>TB2b!Y36</f>
        <v>3.0441654530388527E-2</v>
      </c>
      <c r="N36" s="1412"/>
      <c r="O36" s="1331">
        <v>0</v>
      </c>
      <c r="P36" s="1296">
        <f>TB2b!W36-TB2f!J36</f>
        <v>8.1848399263484244E-4</v>
      </c>
      <c r="Q36" s="1280"/>
      <c r="R36" s="1132"/>
      <c r="S36" s="1132">
        <f t="shared" si="2"/>
        <v>0</v>
      </c>
      <c r="T36" s="1132">
        <f>C36/B36-TB2d!G36</f>
        <v>0</v>
      </c>
      <c r="U36" s="1333">
        <v>0.47180095033159442</v>
      </c>
    </row>
    <row r="37" spans="1:21" x14ac:dyDescent="0.2">
      <c r="A37" s="1273">
        <v>1940</v>
      </c>
      <c r="B37" s="1282">
        <f>TB2b!R37</f>
        <v>0.20863856073344064</v>
      </c>
      <c r="C37" s="1283">
        <f t="shared" si="0"/>
        <v>0.13720327621388609</v>
      </c>
      <c r="D37" s="1284">
        <f>TB2b!T37+TB2b!U37</f>
        <v>2.6637914391602839E-2</v>
      </c>
      <c r="E37" s="1285">
        <f>TB2b!S37*U37</f>
        <v>3.2776891906692585E-2</v>
      </c>
      <c r="F37" s="1285">
        <f>TB2b!S37*(1-U37)</f>
        <v>5.9348062941550456E-2</v>
      </c>
      <c r="G37" s="1330">
        <v>0</v>
      </c>
      <c r="H37" s="1411">
        <f>TB2b!V37</f>
        <v>1.565508570383236E-2</v>
      </c>
      <c r="I37" s="1411"/>
      <c r="J37" s="1330">
        <f>TB2d!R37*TB2b!W37</f>
        <v>2.7853212702078334E-3</v>
      </c>
      <c r="K37" s="1286">
        <f t="shared" si="1"/>
        <v>7.1435284519554554E-2</v>
      </c>
      <c r="L37" s="1285">
        <f>TB2b!X37</f>
        <v>3.8990221927478155E-2</v>
      </c>
      <c r="M37" s="1411">
        <f>TB2b!Y37</f>
        <v>3.1638468154717075E-2</v>
      </c>
      <c r="N37" s="1411"/>
      <c r="O37" s="1330">
        <v>0</v>
      </c>
      <c r="P37" s="1287">
        <f>TB2b!W37-TB2f!J37</f>
        <v>8.0659443735932529E-4</v>
      </c>
      <c r="Q37" s="1280"/>
      <c r="R37" s="1132"/>
      <c r="S37" s="1132">
        <f t="shared" si="2"/>
        <v>0</v>
      </c>
      <c r="T37" s="1132">
        <f>C37/B37-TB2d!G37</f>
        <v>0</v>
      </c>
      <c r="U37" s="1333">
        <v>0.35578733211523184</v>
      </c>
    </row>
    <row r="38" spans="1:21" x14ac:dyDescent="0.2">
      <c r="A38" s="1273">
        <v>1941</v>
      </c>
      <c r="B38" s="1282">
        <f>TB2b!R38</f>
        <v>0.2155795168032886</v>
      </c>
      <c r="C38" s="1283">
        <f t="shared" si="0"/>
        <v>0.14065219592557124</v>
      </c>
      <c r="D38" s="1284">
        <f>TB2b!T38+TB2b!U38</f>
        <v>1.8364746252355332E-2</v>
      </c>
      <c r="E38" s="1285">
        <f>TB2b!S38*U38</f>
        <v>2.6243999026290342E-2</v>
      </c>
      <c r="F38" s="1285">
        <f>TB2b!S38*(1-U38)</f>
        <v>7.4831426845655635E-2</v>
      </c>
      <c r="G38" s="1330">
        <v>0</v>
      </c>
      <c r="H38" s="1411">
        <f>TB2b!V38</f>
        <v>1.9061169113785314E-2</v>
      </c>
      <c r="I38" s="1411"/>
      <c r="J38" s="1330">
        <f>TB2d!R38*TB2b!W38</f>
        <v>2.1508546874846215E-3</v>
      </c>
      <c r="K38" s="1286">
        <f t="shared" si="1"/>
        <v>7.4927320877717335E-2</v>
      </c>
      <c r="L38" s="1285">
        <f>TB2b!X38</f>
        <v>3.4216653075407159E-2</v>
      </c>
      <c r="M38" s="1411">
        <f>TB2b!Y38</f>
        <v>4.0053865254977596E-2</v>
      </c>
      <c r="N38" s="1411"/>
      <c r="O38" s="1330">
        <v>0</v>
      </c>
      <c r="P38" s="1287">
        <f>TB2b!W38-TB2f!J38</f>
        <v>6.5680254733257483E-4</v>
      </c>
      <c r="Q38" s="1280"/>
      <c r="R38" s="1132"/>
      <c r="S38" s="1132">
        <f t="shared" si="2"/>
        <v>0</v>
      </c>
      <c r="T38" s="1132">
        <f>C38/B38-TB2d!G38</f>
        <v>0</v>
      </c>
      <c r="U38" s="1333">
        <v>0.25964767202207262</v>
      </c>
    </row>
    <row r="39" spans="1:21" x14ac:dyDescent="0.2">
      <c r="A39" s="1273">
        <v>1942</v>
      </c>
      <c r="B39" s="1282">
        <f>TB2b!R39</f>
        <v>0.20576026974308481</v>
      </c>
      <c r="C39" s="1283">
        <f t="shared" si="0"/>
        <v>0.13721304082973143</v>
      </c>
      <c r="D39" s="1284">
        <f>TB2b!T39+TB2b!U39</f>
        <v>1.4201325081231992E-2</v>
      </c>
      <c r="E39" s="1285">
        <f>TB2b!S39*U39</f>
        <v>1.944628049546911E-2</v>
      </c>
      <c r="F39" s="1285">
        <f>TB2b!S39*(1-U39)</f>
        <v>8.2619344139544512E-2</v>
      </c>
      <c r="G39" s="1330">
        <v>0</v>
      </c>
      <c r="H39" s="1411">
        <f>TB2b!V39</f>
        <v>1.9572961105363475E-2</v>
      </c>
      <c r="I39" s="1411"/>
      <c r="J39" s="1330">
        <f>TB2d!R39*TB2b!W39</f>
        <v>1.3731300081223452E-3</v>
      </c>
      <c r="K39" s="1286">
        <f t="shared" si="1"/>
        <v>6.8547228913353395E-2</v>
      </c>
      <c r="L39" s="1285">
        <f>TB2b!X39</f>
        <v>2.4680296580704683E-2</v>
      </c>
      <c r="M39" s="1411">
        <f>TB2b!Y39</f>
        <v>4.3416901079673095E-2</v>
      </c>
      <c r="N39" s="1411"/>
      <c r="O39" s="1330">
        <v>0</v>
      </c>
      <c r="P39" s="1287">
        <f>TB2b!W39-TB2f!J39</f>
        <v>4.5003125297561836E-4</v>
      </c>
      <c r="Q39" s="1280"/>
      <c r="R39" s="1132"/>
      <c r="S39" s="1132">
        <f t="shared" si="2"/>
        <v>0</v>
      </c>
      <c r="T39" s="1132">
        <f>C39/B39-TB2d!G39</f>
        <v>0</v>
      </c>
      <c r="U39" s="1333">
        <v>0.19052722760487631</v>
      </c>
    </row>
    <row r="40" spans="1:21" x14ac:dyDescent="0.2">
      <c r="A40" s="1273">
        <v>1943</v>
      </c>
      <c r="B40" s="1282">
        <f>TB2b!R40</f>
        <v>0.18598669342847449</v>
      </c>
      <c r="C40" s="1283">
        <f t="shared" si="0"/>
        <v>0.12468144466429364</v>
      </c>
      <c r="D40" s="1284">
        <f>TB2b!T40+TB2b!U40</f>
        <v>1.192318199433382E-2</v>
      </c>
      <c r="E40" s="1285">
        <f>TB2b!S40*U40</f>
        <v>1.5352903157159776E-2</v>
      </c>
      <c r="F40" s="1285">
        <f>TB2b!S40*(1-U40)</f>
        <v>7.6822899800245467E-2</v>
      </c>
      <c r="G40" s="1330">
        <v>0</v>
      </c>
      <c r="H40" s="1411">
        <f>TB2b!V40</f>
        <v>1.9743378575616723E-2</v>
      </c>
      <c r="I40" s="1411"/>
      <c r="J40" s="1330">
        <f>TB2d!R40*TB2b!W40</f>
        <v>8.3908113693784993E-4</v>
      </c>
      <c r="K40" s="1286">
        <f t="shared" si="1"/>
        <v>6.1305248764180843E-2</v>
      </c>
      <c r="L40" s="1285">
        <f>TB2b!X40</f>
        <v>1.5537859707765287E-2</v>
      </c>
      <c r="M40" s="1411">
        <f>TB2b!Y40</f>
        <v>4.5453304698229946E-2</v>
      </c>
      <c r="N40" s="1411"/>
      <c r="O40" s="1330">
        <v>0</v>
      </c>
      <c r="P40" s="1287">
        <f>TB2b!W40-TB2f!J40</f>
        <v>3.1408435818561166E-4</v>
      </c>
      <c r="Q40" s="1280"/>
      <c r="R40" s="1132"/>
      <c r="S40" s="1132">
        <f t="shared" si="2"/>
        <v>0</v>
      </c>
      <c r="T40" s="1132">
        <f>C40/B40-TB2d!G40</f>
        <v>0</v>
      </c>
      <c r="U40" s="1333">
        <v>0.16656110025159646</v>
      </c>
    </row>
    <row r="41" spans="1:21" x14ac:dyDescent="0.2">
      <c r="A41" s="1273">
        <v>1944</v>
      </c>
      <c r="B41" s="1282">
        <f>TB2b!R41</f>
        <v>0.15348033626307556</v>
      </c>
      <c r="C41" s="1283">
        <f t="shared" si="0"/>
        <v>0.10392144787049011</v>
      </c>
      <c r="D41" s="1284">
        <f>TB2b!T41+TB2b!U41</f>
        <v>1.1509452680568933E-2</v>
      </c>
      <c r="E41" s="1285">
        <f>TB2b!S41*U41</f>
        <v>1.3240558349019734E-2</v>
      </c>
      <c r="F41" s="1285">
        <f>TB2b!S41*(1-U41)</f>
        <v>6.339206168807647E-2</v>
      </c>
      <c r="G41" s="1330">
        <v>0</v>
      </c>
      <c r="H41" s="1411">
        <f>TB2b!V41</f>
        <v>1.5048860902960058E-2</v>
      </c>
      <c r="I41" s="1411"/>
      <c r="J41" s="1330">
        <f>TB2d!R41*TB2b!W41</f>
        <v>7.3051424986490506E-4</v>
      </c>
      <c r="K41" s="1286">
        <f t="shared" si="1"/>
        <v>4.955888839258546E-2</v>
      </c>
      <c r="L41" s="1285">
        <f>TB2b!X41</f>
        <v>1.5385116821980651E-2</v>
      </c>
      <c r="M41" s="1411">
        <f>TB2b!Y41</f>
        <v>3.3870366620539799E-2</v>
      </c>
      <c r="N41" s="1411"/>
      <c r="O41" s="1330">
        <v>0</v>
      </c>
      <c r="P41" s="1287">
        <f>TB2b!W41-TB2f!J41</f>
        <v>3.0340495006500384E-4</v>
      </c>
      <c r="Q41" s="1280"/>
      <c r="R41" s="1132"/>
      <c r="S41" s="1132">
        <f t="shared" si="2"/>
        <v>0</v>
      </c>
      <c r="T41" s="1132">
        <f>C41/B41-TB2d!G41</f>
        <v>0</v>
      </c>
      <c r="U41" s="1333">
        <v>0.17277966409879064</v>
      </c>
    </row>
    <row r="42" spans="1:21" x14ac:dyDescent="0.2">
      <c r="A42" s="1273">
        <v>1945</v>
      </c>
      <c r="B42" s="1282">
        <f>TB2b!R42</f>
        <v>0.14267346515483076</v>
      </c>
      <c r="C42" s="1283">
        <f t="shared" si="0"/>
        <v>8.7983286127274504E-2</v>
      </c>
      <c r="D42" s="1284">
        <f>TB2b!T42+TB2b!U42</f>
        <v>1.2805536248643237E-2</v>
      </c>
      <c r="E42" s="1285">
        <f>TB2b!S42*U42</f>
        <v>1.1412917343827185E-2</v>
      </c>
      <c r="F42" s="1285">
        <f>TB2b!S42*(1-U42)</f>
        <v>4.6477757430248068E-2</v>
      </c>
      <c r="G42" s="1330">
        <v>0</v>
      </c>
      <c r="H42" s="1411">
        <f>TB2b!V42</f>
        <v>1.6500417242249526E-2</v>
      </c>
      <c r="I42" s="1411"/>
      <c r="J42" s="1330">
        <f>TB2d!R42*TB2b!W42</f>
        <v>7.8665786230648486E-4</v>
      </c>
      <c r="K42" s="1286">
        <f t="shared" si="1"/>
        <v>5.4690179027556289E-2</v>
      </c>
      <c r="L42" s="1285">
        <f>TB2b!X42</f>
        <v>1.621886102381187E-2</v>
      </c>
      <c r="M42" s="1411">
        <f>TB2b!Y42</f>
        <v>3.8135285567973271E-2</v>
      </c>
      <c r="N42" s="1411"/>
      <c r="O42" s="1330">
        <v>0</v>
      </c>
      <c r="P42" s="1287">
        <f>TB2b!W42-TB2f!J42</f>
        <v>3.3603243577115169E-4</v>
      </c>
      <c r="Q42" s="1280"/>
      <c r="R42" s="1132"/>
      <c r="S42" s="1132">
        <f t="shared" si="2"/>
        <v>0</v>
      </c>
      <c r="T42" s="1132">
        <f>C42/B42-TB2d!G42</f>
        <v>0</v>
      </c>
      <c r="U42" s="1333">
        <v>0.19714604102245059</v>
      </c>
    </row>
    <row r="43" spans="1:21" x14ac:dyDescent="0.2">
      <c r="A43" s="1273">
        <v>1946</v>
      </c>
      <c r="B43" s="1282">
        <f>TB2b!R43</f>
        <v>0.14290391408984349</v>
      </c>
      <c r="C43" s="1283">
        <f t="shared" si="0"/>
        <v>8.1017394957558456E-2</v>
      </c>
      <c r="D43" s="1284">
        <f>TB2b!T43+TB2b!U43</f>
        <v>1.2209583503719351E-2</v>
      </c>
      <c r="E43" s="1285">
        <f>TB2b!S43*U43</f>
        <v>1.3674030100784707E-2</v>
      </c>
      <c r="F43" s="1285">
        <f>TB2b!S43*(1-U43)</f>
        <v>3.5899647676555138E-2</v>
      </c>
      <c r="G43" s="1330">
        <v>0</v>
      </c>
      <c r="H43" s="1411">
        <f>TB2b!V43</f>
        <v>1.8039821661012034E-2</v>
      </c>
      <c r="I43" s="1411"/>
      <c r="J43" s="1330">
        <f>TB2d!R43*TB2b!W43</f>
        <v>1.1943120154872312E-3</v>
      </c>
      <c r="K43" s="1286">
        <f t="shared" si="1"/>
        <v>6.1886519132285052E-2</v>
      </c>
      <c r="L43" s="1285">
        <f>TB2b!X43</f>
        <v>2.0107448463537941E-2</v>
      </c>
      <c r="M43" s="1411">
        <f>TB2b!Y43</f>
        <v>4.1274556055424294E-2</v>
      </c>
      <c r="N43" s="1411"/>
      <c r="O43" s="1330">
        <v>0</v>
      </c>
      <c r="P43" s="1287">
        <f>TB2b!W43-TB2f!J43</f>
        <v>5.0451461332281155E-4</v>
      </c>
      <c r="Q43" s="1280"/>
      <c r="R43" s="1132"/>
      <c r="S43" s="1132">
        <f t="shared" si="2"/>
        <v>0</v>
      </c>
      <c r="T43" s="1132">
        <f>C43/B43-TB2d!G43</f>
        <v>0</v>
      </c>
      <c r="U43" s="1333">
        <v>0.27583247226888447</v>
      </c>
    </row>
    <row r="44" spans="1:21" x14ac:dyDescent="0.2">
      <c r="A44" s="1273">
        <v>1947</v>
      </c>
      <c r="B44" s="1282">
        <f>TB2b!R44</f>
        <v>0.14978438458811016</v>
      </c>
      <c r="C44" s="1283">
        <f t="shared" si="0"/>
        <v>9.5677308109242798E-2</v>
      </c>
      <c r="D44" s="1284">
        <f>TB2b!T44+TB2b!U44</f>
        <v>1.1941134894997193E-2</v>
      </c>
      <c r="E44" s="1285">
        <f>TB2b!S44*U44</f>
        <v>1.5647732876830002E-2</v>
      </c>
      <c r="F44" s="1285">
        <f>TB2b!S44*(1-U44)</f>
        <v>5.0523099310643756E-2</v>
      </c>
      <c r="G44" s="1330">
        <v>0</v>
      </c>
      <c r="H44" s="1411">
        <f>TB2b!V44</f>
        <v>1.6397228816095358E-2</v>
      </c>
      <c r="I44" s="1411"/>
      <c r="J44" s="1330">
        <f>TB2d!R44*TB2b!W44</f>
        <v>1.1681122106764919E-3</v>
      </c>
      <c r="K44" s="1286">
        <f t="shared" si="1"/>
        <v>5.4107076478867373E-2</v>
      </c>
      <c r="L44" s="1285">
        <f>TB2b!X44</f>
        <v>1.9532007224385136E-2</v>
      </c>
      <c r="M44" s="1411">
        <f>TB2b!Y44</f>
        <v>3.4085686981911036E-2</v>
      </c>
      <c r="N44" s="1411"/>
      <c r="O44" s="1330">
        <v>0</v>
      </c>
      <c r="P44" s="1287">
        <f>TB2b!W44-TB2f!J44</f>
        <v>4.8938227257120629E-4</v>
      </c>
      <c r="Q44" s="1280"/>
      <c r="R44" s="1132"/>
      <c r="S44" s="1132">
        <f t="shared" si="2"/>
        <v>0</v>
      </c>
      <c r="T44" s="1132">
        <f>C44/B44-TB2d!G44</f>
        <v>0</v>
      </c>
      <c r="U44" s="1333">
        <v>0.23647477838116326</v>
      </c>
    </row>
    <row r="45" spans="1:21" x14ac:dyDescent="0.2">
      <c r="A45" s="1273">
        <v>1948</v>
      </c>
      <c r="B45" s="1282">
        <f>TB2b!R45</f>
        <v>0.16301620903597316</v>
      </c>
      <c r="C45" s="1283">
        <f t="shared" si="0"/>
        <v>0.10843930247963345</v>
      </c>
      <c r="D45" s="1284">
        <f>TB2b!T45+TB2b!U45</f>
        <v>1.1387026275722831E-2</v>
      </c>
      <c r="E45" s="1285">
        <f>TB2b!S45*U45</f>
        <v>1.6454687912001265E-2</v>
      </c>
      <c r="F45" s="1285">
        <f>TB2b!S45*(1-U45)</f>
        <v>6.3269267500752124E-2</v>
      </c>
      <c r="G45" s="1330">
        <v>0</v>
      </c>
      <c r="H45" s="1411">
        <f>TB2b!V45</f>
        <v>1.613919831185311E-2</v>
      </c>
      <c r="I45" s="1411"/>
      <c r="J45" s="1330">
        <f>TB2d!R45*TB2b!W45</f>
        <v>1.1891224793041085E-3</v>
      </c>
      <c r="K45" s="1286">
        <f t="shared" si="1"/>
        <v>5.4576906556339691E-2</v>
      </c>
      <c r="L45" s="1285">
        <f>TB2b!X45</f>
        <v>2.0807211809902516E-2</v>
      </c>
      <c r="M45" s="1411">
        <f>TB2b!Y45</f>
        <v>3.3279156762404782E-2</v>
      </c>
      <c r="N45" s="1411"/>
      <c r="O45" s="1330">
        <v>0</v>
      </c>
      <c r="P45" s="1287">
        <f>TB2b!W45-TB2f!J45</f>
        <v>4.9053798403239884E-4</v>
      </c>
      <c r="Q45" s="1280"/>
      <c r="R45" s="1132"/>
      <c r="S45" s="1132">
        <f t="shared" si="2"/>
        <v>0</v>
      </c>
      <c r="T45" s="1132">
        <f>C45/B45-TB2d!G45</f>
        <v>0</v>
      </c>
      <c r="U45" s="1333">
        <v>0.20639577937159173</v>
      </c>
    </row>
    <row r="46" spans="1:21" x14ac:dyDescent="0.2">
      <c r="A46" s="1273">
        <v>1949</v>
      </c>
      <c r="B46" s="1282">
        <f>TB2b!R46</f>
        <v>0.15702686803191013</v>
      </c>
      <c r="C46" s="1283">
        <f t="shared" si="0"/>
        <v>0.10626413823383481</v>
      </c>
      <c r="D46" s="1284">
        <f>TB2b!T46+TB2b!U46</f>
        <v>1.1832336669218381E-2</v>
      </c>
      <c r="E46" s="1285">
        <f>TB2b!S46*U46</f>
        <v>1.786723690597352E-2</v>
      </c>
      <c r="F46" s="1285">
        <f>TB2b!S46*(1-U46)</f>
        <v>6.077031718852581E-2</v>
      </c>
      <c r="G46" s="1330">
        <v>0</v>
      </c>
      <c r="H46" s="1411">
        <f>TB2b!V46</f>
        <v>1.430681800468221E-2</v>
      </c>
      <c r="I46" s="1411"/>
      <c r="J46" s="1330">
        <f>TB2d!R46*TB2b!W46</f>
        <v>1.4874294654348885E-3</v>
      </c>
      <c r="K46" s="1286">
        <f t="shared" si="1"/>
        <v>5.0762729798075334E-2</v>
      </c>
      <c r="L46" s="1285">
        <f>TB2b!X46</f>
        <v>2.242254508973299E-2</v>
      </c>
      <c r="M46" s="1411">
        <f>TB2b!Y46</f>
        <v>2.7745914754975658E-2</v>
      </c>
      <c r="N46" s="1411"/>
      <c r="O46" s="1330">
        <v>0</v>
      </c>
      <c r="P46" s="1287">
        <f>TB2b!W46-TB2f!J46</f>
        <v>5.9426995336668803E-4</v>
      </c>
      <c r="Q46" s="1280"/>
      <c r="R46" s="1132"/>
      <c r="S46" s="1132">
        <f t="shared" si="2"/>
        <v>0</v>
      </c>
      <c r="T46" s="1132">
        <f>C46/B46-TB2d!G46</f>
        <v>0</v>
      </c>
      <c r="U46" s="1333">
        <v>0.22720997762090017</v>
      </c>
    </row>
    <row r="47" spans="1:21" x14ac:dyDescent="0.2">
      <c r="A47" s="1297">
        <v>1950</v>
      </c>
      <c r="B47" s="1298">
        <f>TB2b!R47</f>
        <v>0.16709096893550016</v>
      </c>
      <c r="C47" s="1299">
        <f t="shared" si="0"/>
        <v>0.11484274840683831</v>
      </c>
      <c r="D47" s="1300">
        <f>TB2b!T47+TB2b!U47</f>
        <v>1.2841987438197842E-2</v>
      </c>
      <c r="E47" s="1301">
        <f>TB2b!S47*U47</f>
        <v>1.9295227041409131E-2</v>
      </c>
      <c r="F47" s="1301">
        <f>TB2b!S47*(1-U47)</f>
        <v>6.6330451839015786E-2</v>
      </c>
      <c r="G47" s="1301">
        <v>0</v>
      </c>
      <c r="H47" s="1417">
        <f>TB2b!V47</f>
        <v>1.4890542093413034E-2</v>
      </c>
      <c r="I47" s="1417"/>
      <c r="J47" s="1301">
        <f>TB2d!R47*TB2b!W47</f>
        <v>1.4845399948025125E-3</v>
      </c>
      <c r="K47" s="1302">
        <f t="shared" si="1"/>
        <v>5.2248220528661876E-2</v>
      </c>
      <c r="L47" s="1301">
        <f>TB2b!X47</f>
        <v>2.1696863440875701E-2</v>
      </c>
      <c r="M47" s="1417">
        <f>TB2b!Y47</f>
        <v>2.9946448139681312E-2</v>
      </c>
      <c r="N47" s="1417"/>
      <c r="O47" s="1301">
        <v>0</v>
      </c>
      <c r="P47" s="1303">
        <f>TB2b!W47-TB2f!J47</f>
        <v>6.0490894810486277E-4</v>
      </c>
      <c r="Q47" s="1280"/>
      <c r="R47" s="1132"/>
      <c r="S47" s="1132">
        <f t="shared" si="2"/>
        <v>0</v>
      </c>
      <c r="T47" s="1132">
        <f>C47/B47-TB2d!G47</f>
        <v>0</v>
      </c>
      <c r="U47" s="1333">
        <v>0.22534393062570224</v>
      </c>
    </row>
    <row r="48" spans="1:21" x14ac:dyDescent="0.2">
      <c r="A48" s="1273">
        <v>1951</v>
      </c>
      <c r="B48" s="1282">
        <f>TB2b!R48</f>
        <v>0.16008934314702056</v>
      </c>
      <c r="C48" s="1283">
        <f t="shared" si="0"/>
        <v>0.11069367852961055</v>
      </c>
      <c r="D48" s="1284">
        <f>TB2b!T48+TB2b!U48</f>
        <v>1.1390839311142115E-2</v>
      </c>
      <c r="E48" s="1285">
        <f>TB2b!S48*U48</f>
        <v>1.5891580345783921E-2</v>
      </c>
      <c r="F48" s="1285">
        <f>TB2b!S48*(1-U48)</f>
        <v>6.7750421718489037E-2</v>
      </c>
      <c r="G48" s="1330">
        <v>0</v>
      </c>
      <c r="H48" s="1411">
        <f>TB2b!V48</f>
        <v>1.4284143573142036E-2</v>
      </c>
      <c r="I48" s="1411"/>
      <c r="J48" s="1330">
        <f>TB2d!R48*TB2b!W48</f>
        <v>1.3766935810534486E-3</v>
      </c>
      <c r="K48" s="1286">
        <f t="shared" si="1"/>
        <v>4.9395664617410004E-2</v>
      </c>
      <c r="L48" s="1330">
        <f>TB2b!X48</f>
        <v>1.9560270922387706E-2</v>
      </c>
      <c r="M48" s="1411">
        <f>TB2b!Y48</f>
        <v>2.9252188836438396E-2</v>
      </c>
      <c r="N48" s="1411"/>
      <c r="O48" s="1330">
        <v>0</v>
      </c>
      <c r="P48" s="1287">
        <f>TB2b!W48-TB2f!J48</f>
        <v>5.832048585839016E-4</v>
      </c>
      <c r="Q48" s="1280"/>
      <c r="R48" s="1132"/>
      <c r="S48" s="1132">
        <f t="shared" si="2"/>
        <v>0</v>
      </c>
      <c r="T48" s="1132">
        <f>C48/B48-TB2d!G48</f>
        <v>0</v>
      </c>
      <c r="U48" s="1333">
        <v>0.18999521715862763</v>
      </c>
    </row>
    <row r="49" spans="1:21" x14ac:dyDescent="0.2">
      <c r="A49" s="1273">
        <v>1952</v>
      </c>
      <c r="B49" s="1282">
        <f>TB2b!R49</f>
        <v>0.14963091711307697</v>
      </c>
      <c r="C49" s="1283">
        <f t="shared" si="0"/>
        <v>0.10346809925754018</v>
      </c>
      <c r="D49" s="1284">
        <f>TB2b!T49+TB2b!U49</f>
        <v>1.1529138609553345E-2</v>
      </c>
      <c r="E49" s="1285">
        <f>TB2b!S49*U49</f>
        <v>1.4986240421628784E-2</v>
      </c>
      <c r="F49" s="1285">
        <f>TB2b!S49*(1-U49)</f>
        <v>6.1608005496651352E-2</v>
      </c>
      <c r="G49" s="1330">
        <v>0</v>
      </c>
      <c r="H49" s="1411">
        <f>TB2b!V49</f>
        <v>1.3905936964850469E-2</v>
      </c>
      <c r="I49" s="1411"/>
      <c r="J49" s="1330">
        <f>TB2d!R49*TB2b!W49</f>
        <v>1.4387777648562237E-3</v>
      </c>
      <c r="K49" s="1286">
        <f t="shared" si="1"/>
        <v>4.6162817855536858E-2</v>
      </c>
      <c r="L49" s="1330">
        <f>TB2b!X49</f>
        <v>1.7548235799683877E-2</v>
      </c>
      <c r="M49" s="1411">
        <f>TB2b!Y49</f>
        <v>2.8019155097332691E-2</v>
      </c>
      <c r="N49" s="1411"/>
      <c r="O49" s="1330">
        <v>0</v>
      </c>
      <c r="P49" s="1287">
        <f>TB2b!W49-TB2f!J49</f>
        <v>5.9542695852028943E-4</v>
      </c>
      <c r="Q49" s="1280"/>
      <c r="R49" s="1132"/>
      <c r="S49" s="1132">
        <f t="shared" si="2"/>
        <v>-6.9388939039072284E-17</v>
      </c>
      <c r="T49" s="1132">
        <f>C49/B49-TB2d!G49</f>
        <v>0</v>
      </c>
      <c r="U49" s="1333">
        <v>0.19565752285906554</v>
      </c>
    </row>
    <row r="50" spans="1:21" x14ac:dyDescent="0.2">
      <c r="A50" s="1273">
        <v>1953</v>
      </c>
      <c r="B50" s="1282">
        <f>TB2b!R50</f>
        <v>0.1404204313777197</v>
      </c>
      <c r="C50" s="1283">
        <f t="shared" si="0"/>
        <v>9.8053128465607264E-2</v>
      </c>
      <c r="D50" s="1284">
        <f>TB2b!T50+TB2b!U50</f>
        <v>1.1459858708901767E-2</v>
      </c>
      <c r="E50" s="1285">
        <f>TB2b!S50*U50</f>
        <v>1.4460030375494379E-2</v>
      </c>
      <c r="F50" s="1285">
        <f>TB2b!S50*(1-U50)</f>
        <v>5.7851790660868097E-2</v>
      </c>
      <c r="G50" s="1330">
        <v>0</v>
      </c>
      <c r="H50" s="1411">
        <f>TB2b!V50</f>
        <v>1.2651818167455248E-2</v>
      </c>
      <c r="I50" s="1411"/>
      <c r="J50" s="1330">
        <f>TB2d!R50*TB2b!W50</f>
        <v>1.6296305528877768E-3</v>
      </c>
      <c r="K50" s="1286">
        <f t="shared" si="1"/>
        <v>4.2367302912112451E-2</v>
      </c>
      <c r="L50" s="1330">
        <f>TB2b!X50</f>
        <v>1.7391835645243804E-2</v>
      </c>
      <c r="M50" s="1411">
        <f>TB2b!Y50</f>
        <v>2.4331940243414198E-2</v>
      </c>
      <c r="N50" s="1411"/>
      <c r="O50" s="1330">
        <v>0</v>
      </c>
      <c r="P50" s="1287">
        <f>TB2b!W50-TB2f!J50</f>
        <v>6.4352702345444983E-4</v>
      </c>
      <c r="Q50" s="1280"/>
      <c r="R50" s="1132"/>
      <c r="S50" s="1132">
        <f t="shared" si="2"/>
        <v>0</v>
      </c>
      <c r="T50" s="1132">
        <f>C50/B50-TB2d!G50</f>
        <v>0</v>
      </c>
      <c r="U50" s="1333">
        <v>0.19996772544592753</v>
      </c>
    </row>
    <row r="51" spans="1:21" x14ac:dyDescent="0.2">
      <c r="A51" s="1273">
        <v>1954</v>
      </c>
      <c r="B51" s="1282">
        <f>TB2b!R51</f>
        <v>0.13940878728583114</v>
      </c>
      <c r="C51" s="1283">
        <f t="shared" si="0"/>
        <v>9.6561565442494335E-2</v>
      </c>
      <c r="D51" s="1284">
        <f>TB2b!T51+TB2b!U51</f>
        <v>1.3322705581616665E-2</v>
      </c>
      <c r="E51" s="1285">
        <f>TB2b!S51*U51</f>
        <v>1.4463322303732333E-2</v>
      </c>
      <c r="F51" s="1285">
        <f>TB2b!S51*(1-U51)</f>
        <v>5.4128594198138272E-2</v>
      </c>
      <c r="G51" s="1330">
        <v>0</v>
      </c>
      <c r="H51" s="1411">
        <f>TB2b!V51</f>
        <v>1.2741304062537415E-2</v>
      </c>
      <c r="I51" s="1411"/>
      <c r="J51" s="1330">
        <f>TB2d!R51*TB2b!W51</f>
        <v>1.9056392964696498E-3</v>
      </c>
      <c r="K51" s="1286">
        <f t="shared" si="1"/>
        <v>4.284722184333678E-2</v>
      </c>
      <c r="L51" s="1330">
        <f>TB2b!X51</f>
        <v>1.7660169432773123E-2</v>
      </c>
      <c r="M51" s="1411">
        <f>TB2b!Y51</f>
        <v>2.4435005912065533E-2</v>
      </c>
      <c r="N51" s="1411"/>
      <c r="O51" s="1330">
        <v>0</v>
      </c>
      <c r="P51" s="1287">
        <f>TB2b!W51-TB2f!J51</f>
        <v>7.5204649849812616E-4</v>
      </c>
      <c r="Q51" s="1280"/>
      <c r="R51" s="1132"/>
      <c r="S51" s="1132">
        <f t="shared" si="2"/>
        <v>0</v>
      </c>
      <c r="T51" s="1132">
        <f>C51/B51-TB2d!G51</f>
        <v>0</v>
      </c>
      <c r="U51" s="1333">
        <v>0.21086044888887012</v>
      </c>
    </row>
    <row r="52" spans="1:21" x14ac:dyDescent="0.2">
      <c r="A52" s="1273">
        <v>1955</v>
      </c>
      <c r="B52" s="1282">
        <f>TB2b!R52</f>
        <v>0.14630096669782269</v>
      </c>
      <c r="C52" s="1283">
        <f t="shared" si="0"/>
        <v>0.10594784839801681</v>
      </c>
      <c r="D52" s="1284">
        <f>TB2b!T52+TB2b!U52</f>
        <v>1.1830685027336075E-2</v>
      </c>
      <c r="E52" s="1285">
        <f>TB2b!S52*U52</f>
        <v>1.4936237317180035E-2</v>
      </c>
      <c r="F52" s="1285">
        <f>TB2b!S52*(1-U52)</f>
        <v>6.5170370383965767E-2</v>
      </c>
      <c r="G52" s="1330">
        <v>0</v>
      </c>
      <c r="H52" s="1411">
        <f>TB2b!V52</f>
        <v>1.2012386532804547E-2</v>
      </c>
      <c r="I52" s="1411"/>
      <c r="J52" s="1330">
        <f>TB2d!R52*TB2b!W52</f>
        <v>1.9981691367303872E-3</v>
      </c>
      <c r="K52" s="1286">
        <f t="shared" si="1"/>
        <v>4.0353118299805903E-2</v>
      </c>
      <c r="L52" s="1330">
        <f>TB2b!X52</f>
        <v>1.6399248790228204E-2</v>
      </c>
      <c r="M52" s="1411">
        <f>TB2b!Y52</f>
        <v>2.3176117782148901E-2</v>
      </c>
      <c r="N52" s="1411"/>
      <c r="O52" s="1330">
        <v>0</v>
      </c>
      <c r="P52" s="1287">
        <f>TB2b!W52-TB2f!J52</f>
        <v>7.7775172742880049E-4</v>
      </c>
      <c r="Q52" s="1280"/>
      <c r="R52" s="1132"/>
      <c r="S52" s="1132">
        <f t="shared" si="2"/>
        <v>0</v>
      </c>
      <c r="T52" s="1132">
        <f>C52/B52-TB2d!G52</f>
        <v>0</v>
      </c>
      <c r="U52" s="1333">
        <v>0.18645449789738625</v>
      </c>
    </row>
    <row r="53" spans="1:21" x14ac:dyDescent="0.2">
      <c r="A53" s="1273">
        <v>1956</v>
      </c>
      <c r="B53" s="1282">
        <f>TB2b!R53</f>
        <v>0.13808343755473879</v>
      </c>
      <c r="C53" s="1283">
        <f t="shared" si="0"/>
        <v>9.9455285566712293E-2</v>
      </c>
      <c r="D53" s="1284">
        <f>TB2b!T53+TB2b!U53</f>
        <v>1.2637557496619935E-2</v>
      </c>
      <c r="E53" s="1285">
        <f>TB2b!S53*U53</f>
        <v>1.4852793120131472E-2</v>
      </c>
      <c r="F53" s="1285">
        <f>TB2b!S53*(1-U53)</f>
        <v>5.8861512228472489E-2</v>
      </c>
      <c r="G53" s="1330">
        <v>0</v>
      </c>
      <c r="H53" s="1411">
        <f>TB2b!V53</f>
        <v>1.1004571516407508E-2</v>
      </c>
      <c r="I53" s="1411"/>
      <c r="J53" s="1330">
        <f>TB2d!R53*TB2b!W53</f>
        <v>2.0988512050809007E-3</v>
      </c>
      <c r="K53" s="1286">
        <f t="shared" si="1"/>
        <v>3.8628151988026473E-2</v>
      </c>
      <c r="L53" s="1330">
        <f>TB2b!X53</f>
        <v>1.6648649105292266E-2</v>
      </c>
      <c r="M53" s="1411">
        <f>TB2b!Y53</f>
        <v>2.1157112238302231E-2</v>
      </c>
      <c r="N53" s="1411"/>
      <c r="O53" s="1330">
        <v>0</v>
      </c>
      <c r="P53" s="1287">
        <f>TB2b!W53-TB2f!J53</f>
        <v>8.2239064443198097E-4</v>
      </c>
      <c r="Q53" s="1280"/>
      <c r="R53" s="1132"/>
      <c r="S53" s="1132">
        <f t="shared" si="2"/>
        <v>0</v>
      </c>
      <c r="T53" s="1132">
        <f>C53/B53-TB2d!G53</f>
        <v>0</v>
      </c>
      <c r="U53" s="1333">
        <v>0.20149132586803603</v>
      </c>
    </row>
    <row r="54" spans="1:21" x14ac:dyDescent="0.2">
      <c r="A54" s="1273">
        <v>1957</v>
      </c>
      <c r="B54" s="1282">
        <f>TB2b!R54</f>
        <v>0.13528324023695987</v>
      </c>
      <c r="C54" s="1283">
        <f t="shared" si="0"/>
        <v>9.5984378411950927E-2</v>
      </c>
      <c r="D54" s="1284">
        <f>TB2b!T54+TB2b!U54</f>
        <v>1.2893155318817658E-2</v>
      </c>
      <c r="E54" s="1285">
        <f>TB2b!S54*U54</f>
        <v>1.4784495942269762E-2</v>
      </c>
      <c r="F54" s="1285">
        <f>TB2b!S54*(1-U54)</f>
        <v>5.4828604047756184E-2</v>
      </c>
      <c r="G54" s="1330">
        <v>0</v>
      </c>
      <c r="H54" s="1411">
        <f>TB2b!V54</f>
        <v>1.1191508342390619E-2</v>
      </c>
      <c r="I54" s="1411"/>
      <c r="J54" s="1330">
        <f>TB2d!R54*TB2b!W54</f>
        <v>2.2866147607167029E-3</v>
      </c>
      <c r="K54" s="1286">
        <f t="shared" si="1"/>
        <v>3.929886182500892E-2</v>
      </c>
      <c r="L54" s="1330">
        <f>TB2b!X54</f>
        <v>1.6818039577149176E-2</v>
      </c>
      <c r="M54" s="1411">
        <f>TB2b!Y54</f>
        <v>2.1568908745544908E-2</v>
      </c>
      <c r="N54" s="1411"/>
      <c r="O54" s="1330">
        <v>0</v>
      </c>
      <c r="P54" s="1287">
        <f>TB2b!W54-TB2f!J54</f>
        <v>9.1191350231483847E-4</v>
      </c>
      <c r="Q54" s="1280"/>
      <c r="R54" s="1132"/>
      <c r="S54" s="1132">
        <f t="shared" si="2"/>
        <v>0</v>
      </c>
      <c r="T54" s="1132">
        <f>C54/B54-TB2d!G54</f>
        <v>0</v>
      </c>
      <c r="U54" s="1333">
        <v>0.21238094474155095</v>
      </c>
    </row>
    <row r="55" spans="1:21" x14ac:dyDescent="0.2">
      <c r="A55" s="1273">
        <v>1958</v>
      </c>
      <c r="B55" s="1282">
        <f>TB2b!R55</f>
        <v>0.12674181943428869</v>
      </c>
      <c r="C55" s="1283">
        <f t="shared" si="0"/>
        <v>8.7431596124379243E-2</v>
      </c>
      <c r="D55" s="1284">
        <f>TB2b!T55+TB2b!U55</f>
        <v>1.390794798446441E-2</v>
      </c>
      <c r="E55" s="1285">
        <f>TB2b!S55*U55</f>
        <v>1.3683852831532152E-2</v>
      </c>
      <c r="F55" s="1285">
        <f>TB2b!S55*(1-U55)</f>
        <v>4.6047372837519515E-2</v>
      </c>
      <c r="G55" s="1330">
        <v>0</v>
      </c>
      <c r="H55" s="1411">
        <f>TB2b!V55</f>
        <v>1.119130472244468E-2</v>
      </c>
      <c r="I55" s="1411"/>
      <c r="J55" s="1330">
        <f>TB2d!R55*TB2b!W55</f>
        <v>2.60111774841849E-3</v>
      </c>
      <c r="K55" s="1286">
        <f t="shared" si="1"/>
        <v>3.9310223309909409E-2</v>
      </c>
      <c r="L55" s="1330">
        <f>TB2b!X55</f>
        <v>1.6963116904434389E-2</v>
      </c>
      <c r="M55" s="1411">
        <f>TB2b!Y55</f>
        <v>2.1331643035502761E-2</v>
      </c>
      <c r="N55" s="1411"/>
      <c r="O55" s="1330">
        <v>0</v>
      </c>
      <c r="P55" s="1287">
        <f>TB2b!W55-TB2f!J55</f>
        <v>1.0154633699722541E-3</v>
      </c>
      <c r="Q55" s="1280"/>
      <c r="R55" s="1132"/>
      <c r="S55" s="1132">
        <f t="shared" si="2"/>
        <v>0</v>
      </c>
      <c r="T55" s="1132">
        <f>C55/B55-TB2d!G55</f>
        <v>0</v>
      </c>
      <c r="U55" s="1333">
        <v>0.22909044102575848</v>
      </c>
    </row>
    <row r="56" spans="1:21" x14ac:dyDescent="0.2">
      <c r="A56" s="1290">
        <v>1959</v>
      </c>
      <c r="B56" s="1291">
        <f>TB2b!R56</f>
        <v>0.13205876396981084</v>
      </c>
      <c r="C56" s="1292">
        <f t="shared" si="0"/>
        <v>9.4277280769254651E-2</v>
      </c>
      <c r="D56" s="1293">
        <f>TB2b!T56+TB2b!U56</f>
        <v>1.3414605956900659E-2</v>
      </c>
      <c r="E56" s="1294">
        <f>TB2b!S56*U56</f>
        <v>1.3424702004232165E-2</v>
      </c>
      <c r="F56" s="1294">
        <f>TB2b!S56*(1-U56)</f>
        <v>5.3943222489531456E-2</v>
      </c>
      <c r="G56" s="1331">
        <v>0</v>
      </c>
      <c r="H56" s="1412">
        <f>TB2b!V56</f>
        <v>1.0816488000561529E-2</v>
      </c>
      <c r="I56" s="1412"/>
      <c r="J56" s="1331">
        <f>TB2d!R56*TB2b!W56</f>
        <v>2.6782623180288418E-3</v>
      </c>
      <c r="K56" s="1295">
        <f t="shared" si="1"/>
        <v>3.7781483200556173E-2</v>
      </c>
      <c r="L56" s="1331">
        <f>TB2b!X56</f>
        <v>1.6134134547400994E-2</v>
      </c>
      <c r="M56" s="1412">
        <f>TB2b!Y56</f>
        <v>2.0597854924004819E-2</v>
      </c>
      <c r="N56" s="1412"/>
      <c r="O56" s="1331">
        <v>0</v>
      </c>
      <c r="P56" s="1296">
        <f>TB2b!W56-TB2f!J56</f>
        <v>1.0494937291503637E-3</v>
      </c>
      <c r="Q56" s="1280"/>
      <c r="R56" s="1132"/>
      <c r="S56" s="1132">
        <f t="shared" si="2"/>
        <v>0</v>
      </c>
      <c r="T56" s="1132">
        <f>C56/B56-TB2d!G56</f>
        <v>0</v>
      </c>
      <c r="U56" s="1333">
        <v>0.19927438918613138</v>
      </c>
    </row>
    <row r="57" spans="1:21" x14ac:dyDescent="0.2">
      <c r="A57" s="1273">
        <v>1960</v>
      </c>
      <c r="B57" s="1282">
        <f>TB2b!R57</f>
        <v>0.12679322096721754</v>
      </c>
      <c r="C57" s="1283">
        <f t="shared" si="0"/>
        <v>9.1773332153221518E-2</v>
      </c>
      <c r="D57" s="1284">
        <f>TB2b!T57+TB2b!U57</f>
        <v>1.4308031628710336E-2</v>
      </c>
      <c r="E57" s="1285">
        <f>TB2b!S57*U57</f>
        <v>1.3719278710167288E-2</v>
      </c>
      <c r="F57" s="1285">
        <f>TB2b!S57*(1-U57)</f>
        <v>5.0288439398986091E-2</v>
      </c>
      <c r="G57" s="1330">
        <v>0</v>
      </c>
      <c r="H57" s="1411">
        <f>TB2b!V57</f>
        <v>1.0628242806573165E-2</v>
      </c>
      <c r="I57" s="1411"/>
      <c r="J57" s="1330">
        <f>TB2d!R57*TB2b!W57</f>
        <v>2.8293396087846275E-3</v>
      </c>
      <c r="K57" s="1286">
        <f t="shared" si="1"/>
        <v>3.5019888813996057E-2</v>
      </c>
      <c r="L57" s="1285">
        <f>TB2b!X57</f>
        <v>1.6032316113709311E-2</v>
      </c>
      <c r="M57" s="1411">
        <f>TB2b!Y57</f>
        <v>1.7865769169664814E-2</v>
      </c>
      <c r="N57" s="1411"/>
      <c r="O57" s="1330">
        <v>0</v>
      </c>
      <c r="P57" s="1287">
        <f>TB2b!W57-TB2f!J57</f>
        <v>1.1218035306219299E-3</v>
      </c>
      <c r="Q57" s="1280"/>
      <c r="R57" s="1132"/>
      <c r="S57" s="1132">
        <f t="shared" si="2"/>
        <v>0</v>
      </c>
      <c r="T57" s="1132">
        <f>C57/B57-TB2d!G57</f>
        <v>0</v>
      </c>
      <c r="U57" s="1333">
        <v>0.21433788167188811</v>
      </c>
    </row>
    <row r="58" spans="1:21" x14ac:dyDescent="0.2">
      <c r="A58" s="1273">
        <v>1961</v>
      </c>
      <c r="B58" s="1282">
        <f>TB2b!R58</f>
        <v>0.12525005030168021</v>
      </c>
      <c r="C58" s="1283">
        <f t="shared" si="0"/>
        <v>9.0294111999096677E-2</v>
      </c>
      <c r="D58" s="1284">
        <f>TB2b!T58+TB2b!U58</f>
        <v>1.4274502356890782E-2</v>
      </c>
      <c r="E58" s="1285">
        <f>TB2b!S58*U58</f>
        <v>1.3467173432895998E-2</v>
      </c>
      <c r="F58" s="1285">
        <f>TB2b!S58*(1-U58)</f>
        <v>4.9057309864358856E-2</v>
      </c>
      <c r="G58" s="1330">
        <v>0</v>
      </c>
      <c r="H58" s="1411">
        <f>TB2b!V58</f>
        <v>1.0446014971543943E-2</v>
      </c>
      <c r="I58" s="1411"/>
      <c r="J58" s="1330">
        <f>TB2d!R58*TB2b!W58</f>
        <v>3.0491113734070832E-3</v>
      </c>
      <c r="K58" s="1286">
        <f t="shared" si="1"/>
        <v>3.495593830258354E-2</v>
      </c>
      <c r="L58" s="1285">
        <f>TB2b!X58</f>
        <v>1.5665308075152162E-2</v>
      </c>
      <c r="M58" s="1411">
        <f>TB2b!Y58</f>
        <v>1.8106058087221301E-2</v>
      </c>
      <c r="N58" s="1411"/>
      <c r="O58" s="1330">
        <v>0</v>
      </c>
      <c r="P58" s="1287">
        <f>TB2b!W58-TB2f!J58</f>
        <v>1.1845721402100814E-3</v>
      </c>
      <c r="Q58" s="1280"/>
      <c r="R58" s="1132"/>
      <c r="S58" s="1132">
        <f t="shared" si="2"/>
        <v>0</v>
      </c>
      <c r="T58" s="1132">
        <f>C58/B58-TB2d!G58</f>
        <v>0</v>
      </c>
      <c r="U58" s="1333">
        <v>0.21539039945152616</v>
      </c>
    </row>
    <row r="59" spans="1:21" x14ac:dyDescent="0.2">
      <c r="A59" s="1304">
        <v>1962</v>
      </c>
      <c r="B59" s="1282">
        <f>TB2b!R59</f>
        <v>0.12657356262207031</v>
      </c>
      <c r="C59" s="1283">
        <f t="shared" si="0"/>
        <v>9.2610924184555188E-2</v>
      </c>
      <c r="D59" s="1284">
        <f>TB2b!T59+TB2b!U59</f>
        <v>1.390391486347653E-2</v>
      </c>
      <c r="E59" s="1284">
        <f>TB2b!S59*U59</f>
        <v>1.3548839646311145E-2</v>
      </c>
      <c r="F59" s="1284">
        <f>TB2b!S59*(1-U59)</f>
        <v>5.2391078514127394E-2</v>
      </c>
      <c r="G59" s="1284">
        <v>0</v>
      </c>
      <c r="H59" s="1284">
        <f>compopeincdet!BV2</f>
        <v>6.5107443369925022E-3</v>
      </c>
      <c r="I59" s="1284">
        <f>compopeincdet!BU2</f>
        <v>3.4452585969120264E-3</v>
      </c>
      <c r="J59" s="1284">
        <f>compopeincdet!$BQ2</f>
        <v>2.8110882267355919E-3</v>
      </c>
      <c r="K59" s="1288">
        <f t="shared" si="1"/>
        <v>3.3962639623496216E-2</v>
      </c>
      <c r="L59" s="1284">
        <f>TB2b!X59</f>
        <v>1.5584805313417905E-2</v>
      </c>
      <c r="M59" s="1284">
        <f>compopeincdet!BX2</f>
        <v>7.0063392631709576E-3</v>
      </c>
      <c r="N59" s="1284">
        <f>TB2b!Y59-M59</f>
        <v>1.0291559182652985E-2</v>
      </c>
      <c r="O59" s="1284">
        <v>0</v>
      </c>
      <c r="P59" s="1289">
        <f>TB2b!W59-TB2f!J59</f>
        <v>1.0799358642543666E-3</v>
      </c>
      <c r="Q59" s="1280"/>
      <c r="R59" s="1132">
        <f>compopeincdet!BJ2-B59</f>
        <v>0</v>
      </c>
      <c r="S59" s="1132">
        <f t="shared" si="2"/>
        <v>-1.1859810911118984E-9</v>
      </c>
      <c r="T59" s="1132">
        <f>C59/B59-TB2d!G59</f>
        <v>-2.2790903608793656E-9</v>
      </c>
      <c r="U59" s="1333">
        <v>0.20547249715029126</v>
      </c>
    </row>
    <row r="60" spans="1:21" x14ac:dyDescent="0.2">
      <c r="A60" s="1304">
        <v>1963</v>
      </c>
      <c r="B60" s="1282">
        <f>TB2b!R60</f>
        <v>0.12798559665679932</v>
      </c>
      <c r="C60" s="1283">
        <f t="shared" si="0"/>
        <v>9.3582443267223425E-2</v>
      </c>
      <c r="D60" s="1284">
        <f>TB2b!T60+TB2b!U60</f>
        <v>1.3137940622982569E-2</v>
      </c>
      <c r="E60" s="1284">
        <f>TB2b!S60*U60</f>
        <v>1.3618847605148225E-2</v>
      </c>
      <c r="F60" s="1284">
        <f>TB2b!S60*(1-U60)</f>
        <v>5.3908874962171643E-2</v>
      </c>
      <c r="G60" s="1284">
        <v>0</v>
      </c>
      <c r="H60" s="1284">
        <f>(H59+H61)/2</f>
        <v>6.7060270812362432E-3</v>
      </c>
      <c r="I60" s="1284">
        <f>(I59+I61)/2</f>
        <v>3.3083882881328464E-3</v>
      </c>
      <c r="J60" s="1284">
        <f>(J59+J61)/2</f>
        <v>2.9023647075518966E-3</v>
      </c>
      <c r="K60" s="1288">
        <f t="shared" si="1"/>
        <v>3.4403076508992575E-2</v>
      </c>
      <c r="L60" s="1284">
        <f>TB2b!X60</f>
        <v>1.5076688944471797E-2</v>
      </c>
      <c r="M60" s="1284">
        <f>(M59+M61)/2</f>
        <v>7.3261559009552002E-3</v>
      </c>
      <c r="N60" s="1284">
        <f>(N59+N61)/2</f>
        <v>9.9155176995701245E-3</v>
      </c>
      <c r="O60" s="1284">
        <v>0</v>
      </c>
      <c r="P60" s="1289">
        <f>TB2b!W60-TB2f!J60</f>
        <v>2.0847139639954548E-3</v>
      </c>
      <c r="Q60" s="1280"/>
      <c r="R60" s="1132"/>
      <c r="S60" s="1132">
        <f t="shared" si="2"/>
        <v>7.6880583316230044E-8</v>
      </c>
      <c r="T60" s="1132">
        <f>C60/B60-TB2d!G60</f>
        <v>-9.8627667699879851E-4</v>
      </c>
      <c r="U60" s="1333">
        <v>0.20167787521001165</v>
      </c>
    </row>
    <row r="61" spans="1:21" x14ac:dyDescent="0.2">
      <c r="A61" s="1304">
        <v>1964</v>
      </c>
      <c r="B61" s="1282">
        <f>TB2b!R61</f>
        <v>0.12939763069152832</v>
      </c>
      <c r="C61" s="1283">
        <f t="shared" si="0"/>
        <v>9.4553962349891663E-2</v>
      </c>
      <c r="D61" s="1284">
        <f>TB2b!T61+TB2b!U61</f>
        <v>1.2371966382488608E-2</v>
      </c>
      <c r="E61" s="1284">
        <f>TB2b!S61*U61</f>
        <v>1.4267398469169383E-2</v>
      </c>
      <c r="F61" s="1284">
        <f>TB2b!S61*(1-U61)</f>
        <v>5.4848128505031818E-2</v>
      </c>
      <c r="G61" s="1284">
        <v>0</v>
      </c>
      <c r="H61" s="1284">
        <f>compopeincdet!BV3</f>
        <v>6.9013098254799843E-3</v>
      </c>
      <c r="I61" s="1284">
        <f>compopeincdet!BU3</f>
        <v>3.1715179793536663E-3</v>
      </c>
      <c r="J61" s="1284">
        <f>compopeincdet!$BQ3</f>
        <v>2.9936411883682013E-3</v>
      </c>
      <c r="K61" s="1288">
        <f t="shared" si="1"/>
        <v>3.4843664878280833E-2</v>
      </c>
      <c r="L61" s="1284">
        <f>TB2b!X61</f>
        <v>1.4568724059317584E-2</v>
      </c>
      <c r="M61" s="1284">
        <f>compopeincdet!BX3</f>
        <v>7.6459725387394428E-3</v>
      </c>
      <c r="N61" s="1284">
        <f>TB2b!Y61-M61</f>
        <v>9.5394762164872637E-3</v>
      </c>
      <c r="O61" s="1284">
        <v>0</v>
      </c>
      <c r="P61" s="1289">
        <f>TB2b!W61-TB2f!J61</f>
        <v>3.0894920637365431E-3</v>
      </c>
      <c r="Q61" s="1280"/>
      <c r="R61" s="1132">
        <f>compopeincdet!BJ3-B61</f>
        <v>0</v>
      </c>
      <c r="S61" s="1132">
        <f t="shared" si="2"/>
        <v>3.4633558243513107E-9</v>
      </c>
      <c r="T61" s="1132">
        <f>C61/B61-TB2d!G61</f>
        <v>-4.5542614124371994E-9</v>
      </c>
      <c r="U61" s="1333">
        <v>0.20642826718944043</v>
      </c>
    </row>
    <row r="62" spans="1:21" x14ac:dyDescent="0.2">
      <c r="A62" s="1304">
        <v>1965</v>
      </c>
      <c r="B62" s="1282">
        <f>TB2b!R62</f>
        <v>0.12879593670368195</v>
      </c>
      <c r="C62" s="1283">
        <f t="shared" si="0"/>
        <v>9.4468923649401404E-2</v>
      </c>
      <c r="D62" s="1284">
        <f>TB2b!T62+TB2b!U62</f>
        <v>1.2185755200334825E-2</v>
      </c>
      <c r="E62" s="1284">
        <f>TB2b!S62*U62</f>
        <v>1.3906361791938398E-2</v>
      </c>
      <c r="F62" s="1284">
        <f>TB2b!S62*(1-U62)</f>
        <v>5.5953452106863401E-2</v>
      </c>
      <c r="G62" s="1284">
        <v>0</v>
      </c>
      <c r="H62" s="1284">
        <f>(H61+H63)/2</f>
        <v>6.6353891743347049E-3</v>
      </c>
      <c r="I62" s="1284">
        <f>(I61+I63)/2</f>
        <v>3.013109671883285E-3</v>
      </c>
      <c r="J62" s="1284">
        <f>(J61+J63)/2</f>
        <v>2.7748557040467858E-3</v>
      </c>
      <c r="K62" s="1288">
        <f t="shared" si="1"/>
        <v>3.4327226742082995E-2</v>
      </c>
      <c r="L62" s="1284">
        <f>TB2b!X62</f>
        <v>1.4399959447578603E-2</v>
      </c>
      <c r="M62" s="1284">
        <f>(M61+M63)/2</f>
        <v>6.9754770956933498E-3</v>
      </c>
      <c r="N62" s="1284">
        <f>(N61+N63)/2</f>
        <v>9.6511923803591117E-3</v>
      </c>
      <c r="O62" s="1284">
        <v>0</v>
      </c>
      <c r="P62" s="1289">
        <f>TB2b!W62-TB2f!J62</f>
        <v>3.3005978184519336E-3</v>
      </c>
      <c r="Q62" s="1280"/>
      <c r="R62" s="1132"/>
      <c r="S62" s="1132">
        <f t="shared" si="2"/>
        <v>-2.1368780245278884E-7</v>
      </c>
      <c r="T62" s="1132">
        <f>C62/B62-TB2d!G62</f>
        <v>2.1111759620495718E-6</v>
      </c>
      <c r="U62" s="1333">
        <v>0.1990609624595194</v>
      </c>
    </row>
    <row r="63" spans="1:21" x14ac:dyDescent="0.2">
      <c r="A63" s="1304">
        <v>1966</v>
      </c>
      <c r="B63" s="1282">
        <f>TB2b!R63</f>
        <v>0.12819424271583557</v>
      </c>
      <c r="C63" s="1283">
        <f>D63+E63+F63+G63+H63+J63+I63</f>
        <v>9.4368274323642254E-2</v>
      </c>
      <c r="D63" s="1284">
        <f>TB2b!T63+TB2b!U63</f>
        <v>1.1999544018181041E-2</v>
      </c>
      <c r="E63" s="1284">
        <f>compopeincdet!$BK4</f>
        <v>1.3660463504493237E-2</v>
      </c>
      <c r="F63" s="1284">
        <f>compopeincdet!$BL4</f>
        <v>5.6912418454885483E-2</v>
      </c>
      <c r="G63" s="1284">
        <f>compopeincdet!$BM4/2</f>
        <v>1.5608238754794002E-5</v>
      </c>
      <c r="H63" s="1284">
        <f>(compopeincdet!BV4+0.5*compopeincdet!BV3+0.5*compopeincdet!BV5)/2</f>
        <v>6.3694685231894255E-3</v>
      </c>
      <c r="I63" s="1284">
        <f>TB2b!V63-H63</f>
        <v>2.8547013644129038E-3</v>
      </c>
      <c r="J63" s="1284">
        <f>compopeincdet!$BQ4</f>
        <v>2.5560702197253704E-3</v>
      </c>
      <c r="K63" s="1288">
        <f>L63+M63+P63+O63+N63</f>
        <v>3.3825964521383867E-2</v>
      </c>
      <c r="L63" s="1284">
        <f>TB2b!X63</f>
        <v>1.4230762512583534E-2</v>
      </c>
      <c r="M63" s="1284">
        <f>compopeincdet!BX4</f>
        <v>6.3049816526472569E-3</v>
      </c>
      <c r="N63" s="1284">
        <f>TB2b!Y63-M63</f>
        <v>9.7629085442309596E-3</v>
      </c>
      <c r="O63" s="1284">
        <f>compopeincdet!$BM4/2</f>
        <v>1.5608238754794002E-5</v>
      </c>
      <c r="P63" s="1289">
        <f>TB2b!W63-TB2f!J63</f>
        <v>3.5117035731673241E-3</v>
      </c>
      <c r="Q63" s="1280"/>
      <c r="R63" s="1132">
        <f>compopeincdet!BJ4-B63</f>
        <v>0</v>
      </c>
      <c r="S63" s="1132">
        <f t="shared" si="2"/>
        <v>3.8708094507455826E-9</v>
      </c>
      <c r="T63" s="1132">
        <f>C63/B63-TB2d!G63</f>
        <v>-1.7352248971036488E-8</v>
      </c>
      <c r="U63" s="1333">
        <v>0.19356533719606214</v>
      </c>
    </row>
    <row r="64" spans="1:21" x14ac:dyDescent="0.2">
      <c r="A64" s="1304">
        <v>1967</v>
      </c>
      <c r="B64" s="1282">
        <f>TB2b!R64</f>
        <v>0.12431029230356216</v>
      </c>
      <c r="C64" s="1283">
        <f t="shared" ref="C64:C116" si="3">D64+E64+F64+G64+H64+J64+I64</f>
        <v>9.0103591578554187E-2</v>
      </c>
      <c r="D64" s="1284">
        <f>TB2b!T64+TB2b!U64</f>
        <v>1.2485506937082391E-2</v>
      </c>
      <c r="E64" s="1284">
        <f>(compopeincdet!BK5+0.5*compopeincdet!BK4+0.5*compopeincdet!BK6)/2</f>
        <v>1.2921761255711317E-2</v>
      </c>
      <c r="F64" s="1284">
        <f>(compopeincdet!BL5+0.5*compopeincdet!BL4+0.5*compopeincdet!BL6)/2</f>
        <v>5.2374617196619511E-2</v>
      </c>
      <c r="G64" s="1284">
        <f>(compopeincdet!BM5+0.5*compopeincdet!BM4+0.5*compopeincdet!BM6)/4</f>
        <v>1.325693756371038E-5</v>
      </c>
      <c r="H64" s="1284">
        <f>(compopeincdet!BV5+0.5*compopeincdet!BV4+0.5*compopeincdet!BV6)/2</f>
        <v>6.3141449354588985E-3</v>
      </c>
      <c r="I64" s="1284">
        <f>TB2b!V64-H64</f>
        <v>3.202187130227685E-3</v>
      </c>
      <c r="J64" s="1284">
        <f>(compopeincdet!BQ5+0.5*compopeincdet!BQ4+0.5*compopeincdet!BQ6)/2</f>
        <v>2.7921171858906746E-3</v>
      </c>
      <c r="K64" s="1288">
        <f t="shared" ref="K64:K116" si="4">L64+M64+P64+O64+N64</f>
        <v>3.424949069176364E-2</v>
      </c>
      <c r="L64" s="1284">
        <f>TB2b!X64</f>
        <v>1.5338378297650595E-2</v>
      </c>
      <c r="M64" s="1284">
        <f>(compopeincdet!BX5+0.5*compopeincdet!BX4+0.5*compopeincdet!BX6)/2</f>
        <v>6.4218291081488132E-3</v>
      </c>
      <c r="N64" s="1284">
        <f>TB2b!Y64-M64</f>
        <v>9.895235946265641E-3</v>
      </c>
      <c r="O64" s="1284">
        <f>(compopeincdet!BM5+0.5*compopeincdet!BM4+0.5*compopeincdet!BM6)/4</f>
        <v>1.325693756371038E-5</v>
      </c>
      <c r="P64" s="1289">
        <f>TB2b!W64-TB2f!J64</f>
        <v>2.5807904021348804E-3</v>
      </c>
      <c r="Q64" s="1280"/>
      <c r="R64" s="1132">
        <f>(compopeincdet!BJ5+0.5*compopeincdet!BJ4+0.5*compopeincdet!BJ6)/2-B64</f>
        <v>0</v>
      </c>
      <c r="S64" s="1132">
        <f t="shared" si="2"/>
        <v>-4.2789966755663045E-5</v>
      </c>
      <c r="T64" s="1132">
        <f>C64/B64-TB2d!G64</f>
        <v>-5.0923173775874186E-4</v>
      </c>
      <c r="U64" s="1333">
        <v>0.20279369335787148</v>
      </c>
    </row>
    <row r="65" spans="1:21" x14ac:dyDescent="0.2">
      <c r="A65" s="1304">
        <v>1968</v>
      </c>
      <c r="B65" s="1282">
        <f>TB2b!R65</f>
        <v>0.12180415168404579</v>
      </c>
      <c r="C65" s="1283">
        <f t="shared" si="3"/>
        <v>8.6784617502871697E-2</v>
      </c>
      <c r="D65" s="1284">
        <f>TB2b!T65+TB2b!U65</f>
        <v>1.2778262431311305E-2</v>
      </c>
      <c r="E65" s="1285">
        <f>(compopeincdet!BK6+0.5*compopeincdet!BK5+0.5*compopeincdet!BK7)/2</f>
        <v>1.2149756774306297E-2</v>
      </c>
      <c r="F65" s="1285">
        <f>(compopeincdet!BL6+0.5*compopeincdet!BL5+0.5*compopeincdet!BL7)/2</f>
        <v>4.9218549393117428E-2</v>
      </c>
      <c r="G65" s="1330">
        <f>(compopeincdet!BM6+0.5*compopeincdet!BM5+0.5*compopeincdet!BM7)/4</f>
        <v>9.7715465471992502E-5</v>
      </c>
      <c r="H65" s="1284">
        <f>(compopeincdet!BV6+0.5*compopeincdet!BV5+0.5*compopeincdet!BV7)/2</f>
        <v>6.1871879734098911E-3</v>
      </c>
      <c r="I65" s="1284">
        <f>TB2b!V65-H65</f>
        <v>3.1580039649270475E-3</v>
      </c>
      <c r="J65" s="1330">
        <f>(compopeincdet!BQ6+0.5*compopeincdet!BQ5+0.5*compopeincdet!BQ7)/2</f>
        <v>3.1951415003277361E-3</v>
      </c>
      <c r="K65" s="1288">
        <f t="shared" si="4"/>
        <v>3.466419620826855E-2</v>
      </c>
      <c r="L65" s="1284">
        <f>TB2b!X65</f>
        <v>1.5706767075854538E-2</v>
      </c>
      <c r="M65" s="1284">
        <f>(compopeincdet!BX6+0.5*compopeincdet!BX5+0.5*compopeincdet!BX7)/2</f>
        <v>6.3090685289353132E-3</v>
      </c>
      <c r="N65" s="1284">
        <f>TB2b!Y65-M65</f>
        <v>9.7970007785340325E-3</v>
      </c>
      <c r="O65" s="1284">
        <f>(compopeincdet!BM6+0.5*compopeincdet!BM5+0.5*compopeincdet!BM7)/4</f>
        <v>9.7715465471992502E-5</v>
      </c>
      <c r="P65" s="1289">
        <f>TB2b!W65-TB2f!J65</f>
        <v>2.7536443594726734E-3</v>
      </c>
      <c r="Q65" s="1280"/>
      <c r="R65" s="1132">
        <f>(compopeincdet!BJ6+0.5*compopeincdet!BJ5+0.5*compopeincdet!BJ7)/2-B65</f>
        <v>-4.9320608377456665E-4</v>
      </c>
      <c r="S65" s="1132">
        <f t="shared" si="2"/>
        <v>3.5533797290554503E-4</v>
      </c>
      <c r="T65" s="1132">
        <f>C65/B65-TB2d!G65</f>
        <v>-5.8907701096218013E-3</v>
      </c>
      <c r="U65" s="1333">
        <v>0.19292075252126581</v>
      </c>
    </row>
    <row r="66" spans="1:21" x14ac:dyDescent="0.2">
      <c r="A66" s="1304">
        <v>1969</v>
      </c>
      <c r="B66" s="1282">
        <f>TB2b!R66</f>
        <v>0.11377002205699682</v>
      </c>
      <c r="C66" s="1283">
        <f t="shared" si="3"/>
        <v>7.9414202205498441E-2</v>
      </c>
      <c r="D66" s="1284">
        <f>TB2b!T66+TB2b!U66</f>
        <v>1.3360896190988569E-2</v>
      </c>
      <c r="E66" s="1294">
        <f>(compopeincdet!BK7+0.5*compopeincdet!BK6+0.5*compopeincdet!BK8)/2</f>
        <v>1.1090213665738702E-2</v>
      </c>
      <c r="F66" s="1294">
        <f>(compopeincdet!BL7+0.5*compopeincdet!BL6+0.5*compopeincdet!BL8)/2</f>
        <v>4.2665902525186539E-2</v>
      </c>
      <c r="G66" s="1331">
        <f>(compopeincdet!BM7+0.5*compopeincdet!BM6+0.5*compopeincdet!BM8)/4</f>
        <v>2.803436218528077E-4</v>
      </c>
      <c r="H66" s="1284">
        <f>(compopeincdet!BV7+0.5*compopeincdet!BV6+0.5*compopeincdet!BV8)/2</f>
        <v>5.8361742412671447E-3</v>
      </c>
      <c r="I66" s="1293">
        <f>TB2b!V66-H66</f>
        <v>3.2674025133019313E-3</v>
      </c>
      <c r="J66" s="1331">
        <f>(compopeincdet!BQ7+0.5*compopeincdet!BQ6+0.5*compopeincdet!BQ8)/2</f>
        <v>2.9132694471627474E-3</v>
      </c>
      <c r="K66" s="1288">
        <f t="shared" si="4"/>
        <v>3.4789708076459647E-2</v>
      </c>
      <c r="L66" s="1284">
        <f>TB2b!X66</f>
        <v>1.6322179803159354E-2</v>
      </c>
      <c r="M66" s="1284">
        <f>(compopeincdet!BX7+0.5*compopeincdet!BX6+0.5*compopeincdet!BX8)/2</f>
        <v>6.001413450576365E-3</v>
      </c>
      <c r="N66" s="1284">
        <f>TB2b!Y66-M66</f>
        <v>1.0071294981367562E-2</v>
      </c>
      <c r="O66" s="1284">
        <f>(compopeincdet!BM7+0.5*compopeincdet!BM6+0.5*compopeincdet!BM8)/4</f>
        <v>2.803436218528077E-4</v>
      </c>
      <c r="P66" s="1289">
        <f>TB2b!W66-TB2f!J66</f>
        <v>2.1144762195035582E-3</v>
      </c>
      <c r="Q66" s="1280"/>
      <c r="R66" s="1132">
        <f>(compopeincdet!BJ7+0.5*compopeincdet!BJ6+0.5*compopeincdet!BJ8)/2-B66</f>
        <v>6.4195971935987473E-4</v>
      </c>
      <c r="S66" s="1132">
        <f t="shared" si="2"/>
        <v>-4.3388822496126522E-4</v>
      </c>
      <c r="T66" s="1132">
        <f>C66/B66-TB2d!G66</f>
        <v>7.0391494684997058E-3</v>
      </c>
      <c r="U66" s="1333">
        <v>0.2041747255233991</v>
      </c>
    </row>
    <row r="67" spans="1:21" x14ac:dyDescent="0.2">
      <c r="A67" s="1305">
        <v>1970</v>
      </c>
      <c r="B67" s="1298">
        <f>TB2b!R67</f>
        <v>0.10811400576494634</v>
      </c>
      <c r="C67" s="1299">
        <f t="shared" si="3"/>
        <v>7.2907063142224615E-2</v>
      </c>
      <c r="D67" s="1300">
        <f>TB2b!T67+TB2b!U67</f>
        <v>1.4446308468791358E-2</v>
      </c>
      <c r="E67" s="1285">
        <f>(compopeincdet!BK8+0.5*compopeincdet!BK7+0.5*compopeincdet!BK9)/2</f>
        <v>9.9701641593128443E-3</v>
      </c>
      <c r="F67" s="1285">
        <f>(compopeincdet!BL8+0.5*compopeincdet!BL7+0.5*compopeincdet!BL9)/2</f>
        <v>3.5950897261500359E-2</v>
      </c>
      <c r="G67" s="1330">
        <f>(compopeincdet!BM8+0.5*compopeincdet!BM7+0.5*compopeincdet!BM9)/4</f>
        <v>3.7866646016482264E-4</v>
      </c>
      <c r="H67" s="1300">
        <f>(compopeincdet!BV8+0.5*compopeincdet!BV7+0.5*compopeincdet!BV9)/2</f>
        <v>5.8008768828585744E-3</v>
      </c>
      <c r="I67" s="1284">
        <f>TB2b!V67-H67</f>
        <v>3.7680714412999805E-3</v>
      </c>
      <c r="J67" s="1330">
        <f>(compopeincdet!BQ8+0.5*compopeincdet!BQ7+0.5*compopeincdet!BQ9)/2</f>
        <v>2.5920784682966769E-3</v>
      </c>
      <c r="K67" s="1306">
        <f t="shared" si="4"/>
        <v>3.5593531061067551E-2</v>
      </c>
      <c r="L67" s="1300">
        <f>TB2b!X67</f>
        <v>1.6512458867669843E-2</v>
      </c>
      <c r="M67" s="1300">
        <f>(compopeincdet!BX8+0.5*compopeincdet!BX7+0.5*compopeincdet!BX9)/2</f>
        <v>5.8848900953307748E-3</v>
      </c>
      <c r="N67" s="1300">
        <f>TB2b!Y67-M67</f>
        <v>1.0995329228148044E-2</v>
      </c>
      <c r="O67" s="1300">
        <f>(compopeincdet!BM8+0.5*compopeincdet!BM7+0.5*compopeincdet!BM9)/4</f>
        <v>3.7866646016482264E-4</v>
      </c>
      <c r="P67" s="1307">
        <f>TB2b!W67-TB2f!J67</f>
        <v>1.8221864097540674E-3</v>
      </c>
      <c r="Q67" s="1280"/>
      <c r="R67" s="1132">
        <f>(compopeincdet!BJ8+0.5*compopeincdet!BJ7+0.5*compopeincdet!BJ9)/2-B67</f>
        <v>9.8077813163399696E-5</v>
      </c>
      <c r="S67" s="1132">
        <f t="shared" si="2"/>
        <v>-3.8658843834582512E-4</v>
      </c>
      <c r="T67" s="1132">
        <f>C67/B67-TB2d!G67</f>
        <v>3.158370681447753E-3</v>
      </c>
      <c r="U67" s="1333">
        <v>0.23214290086731232</v>
      </c>
    </row>
    <row r="68" spans="1:21" x14ac:dyDescent="0.2">
      <c r="A68" s="1304">
        <v>1971</v>
      </c>
      <c r="B68" s="1282">
        <f>TB2b!R68</f>
        <v>0.10861077945446596</v>
      </c>
      <c r="C68" s="1283">
        <f t="shared" si="3"/>
        <v>7.1857046475969355E-2</v>
      </c>
      <c r="D68" s="1284">
        <f>TB2b!T68+TB2b!U68</f>
        <v>1.4591422014717637E-2</v>
      </c>
      <c r="E68" s="1285">
        <f>(compopeincdet!BK9+0.5*compopeincdet!BK8+0.5*compopeincdet!BK10)/2</f>
        <v>9.2264148406684399E-3</v>
      </c>
      <c r="F68" s="1285">
        <f>(compopeincdet!BL9+0.5*compopeincdet!BL8+0.5*compopeincdet!BL10)/2</f>
        <v>3.5330870188772678E-2</v>
      </c>
      <c r="G68" s="1330">
        <f>(compopeincdet!BM9+0.5*compopeincdet!BM8+0.5*compopeincdet!BM10)/4</f>
        <v>3.813794392044656E-4</v>
      </c>
      <c r="H68" s="1284">
        <f>(compopeincdet!BV9+0.5*compopeincdet!BV8+0.5*compopeincdet!BV10)/2</f>
        <v>5.9076818870380521E-3</v>
      </c>
      <c r="I68" s="1284">
        <f>TB2b!V68-H68</f>
        <v>3.8148792291394784E-3</v>
      </c>
      <c r="J68" s="1330">
        <f>(compopeincdet!BQ9+0.5*compopeincdet!BQ8+0.5*compopeincdet!BQ10)/2</f>
        <v>2.6043988764286041E-3</v>
      </c>
      <c r="K68" s="1288">
        <f t="shared" si="4"/>
        <v>3.5869294583619649E-2</v>
      </c>
      <c r="L68" s="1284">
        <f>TB2b!X68</f>
        <v>1.6742069481427663E-2</v>
      </c>
      <c r="M68" s="1284">
        <f>(compopeincdet!BX9+0.5*compopeincdet!BX8+0.5*compopeincdet!BX10)/2</f>
        <v>5.9054042212665081E-3</v>
      </c>
      <c r="N68" s="1284">
        <f>TB2b!Y68-M68</f>
        <v>1.1225283972247851E-2</v>
      </c>
      <c r="O68" s="1284">
        <f>(compopeincdet!BM9+0.5*compopeincdet!BM8+0.5*compopeincdet!BM10)/4</f>
        <v>3.813794392044656E-4</v>
      </c>
      <c r="P68" s="1289">
        <f>TB2b!W68-TB2f!J68</f>
        <v>1.6151574694731607E-3</v>
      </c>
      <c r="Q68" s="1280"/>
      <c r="R68" s="1132">
        <f>(compopeincdet!BJ9+0.5*compopeincdet!BJ8+0.5*compopeincdet!BJ10)/2-B68</f>
        <v>-7.906839600764215E-4</v>
      </c>
      <c r="S68" s="1132">
        <f t="shared" si="2"/>
        <v>8.8443839487695186E-4</v>
      </c>
      <c r="T68" s="1132">
        <f>C68/B68-TB2d!G68</f>
        <v>-9.4139352838049639E-3</v>
      </c>
      <c r="U68" s="1333">
        <v>0.20478926511958759</v>
      </c>
    </row>
    <row r="69" spans="1:21" x14ac:dyDescent="0.2">
      <c r="A69" s="1304">
        <v>1972</v>
      </c>
      <c r="B69" s="1282">
        <f>TB2b!R69</f>
        <v>0.10845667692774441</v>
      </c>
      <c r="C69" s="1283">
        <f t="shared" si="3"/>
        <v>7.2208836842484914E-2</v>
      </c>
      <c r="D69" s="1284">
        <f>TB2b!T69+TB2b!U69</f>
        <v>1.4185665261486236E-2</v>
      </c>
      <c r="E69" s="1284">
        <f>(compopeincdet!BK10+0.5*compopeincdet!BK9+0.5*compopeincdet!BK11)/2</f>
        <v>8.738742908462882E-3</v>
      </c>
      <c r="F69" s="1284">
        <f>(compopeincdet!BL10+0.5*compopeincdet!BL9+0.5*compopeincdet!BL11)/2</f>
        <v>3.676457516849041E-2</v>
      </c>
      <c r="G69" s="1284">
        <f>(compopeincdet!BM10+0.5*compopeincdet!BM9+0.5*compopeincdet!BM11)/4</f>
        <v>3.7688100564992055E-4</v>
      </c>
      <c r="H69" s="1284">
        <f>(compopeincdet!BV10+0.5*compopeincdet!BV9+0.5*compopeincdet!BV11)/2</f>
        <v>5.7921512052416801E-3</v>
      </c>
      <c r="I69" s="1284">
        <f>TB2b!V69-H69</f>
        <v>3.7333505476908613E-3</v>
      </c>
      <c r="J69" s="1284">
        <f>(compopeincdet!BQ10+0.5*compopeincdet!BQ9+0.5*compopeincdet!BQ11)/2</f>
        <v>2.6174707454629242E-3</v>
      </c>
      <c r="K69" s="1288">
        <f t="shared" si="4"/>
        <v>3.6140773769787415E-2</v>
      </c>
      <c r="L69" s="1284">
        <f>TB2b!X69</f>
        <v>1.6976108171549393E-2</v>
      </c>
      <c r="M69" s="1284">
        <f>(compopeincdet!BX10+0.5*compopeincdet!BX9+0.5*compopeincdet!BX11)/2</f>
        <v>5.7456991635262966E-3</v>
      </c>
      <c r="N69" s="1284">
        <f>TB2b!Y69-M69</f>
        <v>1.1286195123018521E-2</v>
      </c>
      <c r="O69" s="1284">
        <f>(compopeincdet!BM10+0.5*compopeincdet!BM9+0.5*compopeincdet!BM11)/4</f>
        <v>3.7688100564992055E-4</v>
      </c>
      <c r="P69" s="1289">
        <f>TB2b!W69-TB2f!J69</f>
        <v>1.755890306043284E-3</v>
      </c>
      <c r="Q69" s="1280"/>
      <c r="R69" s="1132">
        <f>(compopeincdet!BJ10+0.5*compopeincdet!BJ9+0.5*compopeincdet!BJ11)/2-B69</f>
        <v>4.3170424760319293E-5</v>
      </c>
      <c r="S69" s="1132">
        <f t="shared" si="2"/>
        <v>1.070663154720819E-4</v>
      </c>
      <c r="T69" s="1132">
        <f>C69/B69-TB2d!G69</f>
        <v>-8.8193667284075516E-4</v>
      </c>
      <c r="U69" s="1333">
        <v>0.18872606905881423</v>
      </c>
    </row>
    <row r="70" spans="1:21" x14ac:dyDescent="0.2">
      <c r="A70" s="1304">
        <v>1973</v>
      </c>
      <c r="B70" s="1282">
        <f>TB2b!R70</f>
        <v>0.10661583908586181</v>
      </c>
      <c r="C70" s="1283">
        <f t="shared" si="3"/>
        <v>6.9771165068344132E-2</v>
      </c>
      <c r="D70" s="1284">
        <f>TB2b!T70+TB2b!U70</f>
        <v>1.4267263013321596E-2</v>
      </c>
      <c r="E70" s="1284">
        <f>(compopeincdet!BK11+0.5*compopeincdet!BK10+0.5*compopeincdet!BK12)/2</f>
        <v>8.2723211962729692E-3</v>
      </c>
      <c r="F70" s="1284">
        <f>(compopeincdet!BL11+0.5*compopeincdet!BL10+0.5*compopeincdet!BL12)/2</f>
        <v>3.4364408813416958E-2</v>
      </c>
      <c r="G70" s="1284">
        <f>(compopeincdet!BM11+0.5*compopeincdet!BM10+0.5*compopeincdet!BM12)/4</f>
        <v>4.0261354297399521E-4</v>
      </c>
      <c r="H70" s="1284">
        <f>(compopeincdet!BV11+0.5*compopeincdet!BV10+0.5*compopeincdet!BV12)/2</f>
        <v>5.4992742370814085E-3</v>
      </c>
      <c r="I70" s="1284">
        <f>TB2b!V70-H70</f>
        <v>4.2083262528080922E-3</v>
      </c>
      <c r="J70" s="1284">
        <f>(compopeincdet!BQ11+0.5*compopeincdet!BQ10+0.5*compopeincdet!BQ12)/2</f>
        <v>2.7569580124691129E-3</v>
      </c>
      <c r="K70" s="1288">
        <f t="shared" si="4"/>
        <v>3.6997063161084753E-2</v>
      </c>
      <c r="L70" s="1284">
        <f>TB2b!X70</f>
        <v>1.7074831703547951E-2</v>
      </c>
      <c r="M70" s="1284">
        <f>(compopeincdet!BX11+0.5*compopeincdet!BX10+0.5*compopeincdet!BX12)/2</f>
        <v>5.233562202192843E-3</v>
      </c>
      <c r="N70" s="1284">
        <f>TB2b!Y70-M70</f>
        <v>1.2206434118214097E-2</v>
      </c>
      <c r="O70" s="1284">
        <f>(compopeincdet!BM11+0.5*compopeincdet!BM10+0.5*compopeincdet!BM12)/4</f>
        <v>4.0261354297399521E-4</v>
      </c>
      <c r="P70" s="1289">
        <f>TB2b!W70-TB2f!J70</f>
        <v>2.0796215941558671E-3</v>
      </c>
      <c r="Q70" s="1280"/>
      <c r="R70" s="1132">
        <f>(compopeincdet!BJ11+0.5*compopeincdet!BJ10+0.5*compopeincdet!BJ12)/2-B70</f>
        <v>7.6378204539651051E-5</v>
      </c>
      <c r="S70" s="1132">
        <f t="shared" si="2"/>
        <v>-1.5238914356707767E-4</v>
      </c>
      <c r="T70" s="1132">
        <f>C70/B70-TB2d!G70</f>
        <v>1.1870664731549185E-3</v>
      </c>
      <c r="U70" s="1333">
        <v>0.18606602791144775</v>
      </c>
    </row>
    <row r="71" spans="1:21" x14ac:dyDescent="0.2">
      <c r="A71" s="1304">
        <v>1974</v>
      </c>
      <c r="B71" s="1282">
        <f>TB2b!R71</f>
        <v>0.10374394932932773</v>
      </c>
      <c r="C71" s="1283">
        <f t="shared" si="3"/>
        <v>6.603302397255062E-2</v>
      </c>
      <c r="D71" s="1284">
        <f>TB2b!T71+TB2b!U71</f>
        <v>1.4943927812893332E-2</v>
      </c>
      <c r="E71" s="1284">
        <f>(compopeincdet!BK12+0.5*compopeincdet!BK11+0.5*compopeincdet!BK13)/2</f>
        <v>7.6545584015548229E-3</v>
      </c>
      <c r="F71" s="1284">
        <f>(compopeincdet!BL12+0.5*compopeincdet!BL11+0.5*compopeincdet!BL13)/2</f>
        <v>2.9724855441600084E-2</v>
      </c>
      <c r="G71" s="1284">
        <f>(compopeincdet!BM12+0.5*compopeincdet!BM11+0.5*compopeincdet!BM13)/4</f>
        <v>4.4497469934867695E-4</v>
      </c>
      <c r="H71" s="1284">
        <f>(compopeincdet!BV12+0.5*compopeincdet!BV11+0.5*compopeincdet!BV13)/2</f>
        <v>5.4801052901893854E-3</v>
      </c>
      <c r="I71" s="1284">
        <f>TB2b!V71-H71</f>
        <v>4.686169013538688E-3</v>
      </c>
      <c r="J71" s="1284">
        <f>(compopeincdet!BQ12+0.5*compopeincdet!BQ11+0.5*compopeincdet!BQ13)/2</f>
        <v>3.0984333134256303E-3</v>
      </c>
      <c r="K71" s="1288">
        <f t="shared" si="4"/>
        <v>3.8214710800088092E-2</v>
      </c>
      <c r="L71" s="1284">
        <f>TB2b!X71</f>
        <v>1.832567157683886E-2</v>
      </c>
      <c r="M71" s="1284">
        <f>(compopeincdet!BX12+0.5*compopeincdet!BX11+0.5*compopeincdet!BX13)/2</f>
        <v>4.9635599134489894E-3</v>
      </c>
      <c r="N71" s="1284">
        <f>TB2b!Y71-M71</f>
        <v>1.2518010870024559E-2</v>
      </c>
      <c r="O71" s="1284">
        <f>(compopeincdet!BM12+0.5*compopeincdet!BM11+0.5*compopeincdet!BM13)/4</f>
        <v>4.4497469934867695E-4</v>
      </c>
      <c r="P71" s="1289">
        <f>TB2b!W71-TB2f!J71</f>
        <v>1.9624937404270071E-3</v>
      </c>
      <c r="Q71" s="1280"/>
      <c r="R71" s="1132">
        <f>(compopeincdet!BJ12+0.5*compopeincdet!BJ11+0.5*compopeincdet!BJ13)/2-B71</f>
        <v>2.6892741971096257E-4</v>
      </c>
      <c r="S71" s="1132">
        <f t="shared" si="2"/>
        <v>-5.0378544331097785E-4</v>
      </c>
      <c r="T71" s="1132">
        <f>C71/B71-TB2d!G71</f>
        <v>7.2505840437688818E-3</v>
      </c>
      <c r="U71" s="1333">
        <v>0.22109344406693682</v>
      </c>
    </row>
    <row r="72" spans="1:21" x14ac:dyDescent="0.2">
      <c r="A72" s="1304">
        <v>1975</v>
      </c>
      <c r="B72" s="1282">
        <f>TB2b!R72</f>
        <v>0.1030382386832116</v>
      </c>
      <c r="C72" s="1283">
        <f t="shared" si="3"/>
        <v>6.4501955502016872E-2</v>
      </c>
      <c r="D72" s="1284">
        <f>TB2b!T72+TB2b!U72</f>
        <v>1.4724746010624901E-2</v>
      </c>
      <c r="E72" s="1284">
        <f>(compopeincdet!BK13+0.5*compopeincdet!BK12+0.5*compopeincdet!BK14)/2</f>
        <v>7.0909102214500308E-3</v>
      </c>
      <c r="F72" s="1284">
        <f>(compopeincdet!BL13+0.5*compopeincdet!BL12+0.5*compopeincdet!BL14)/2</f>
        <v>2.8306507039815187E-2</v>
      </c>
      <c r="G72" s="1284">
        <f>(compopeincdet!BM13+0.5*compopeincdet!BM12+0.5*compopeincdet!BM14)/4</f>
        <v>4.3294245551805943E-4</v>
      </c>
      <c r="H72" s="1284">
        <f>(compopeincdet!BV13+0.5*compopeincdet!BV12+0.5*compopeincdet!BV14)/2</f>
        <v>5.7902075350284576E-3</v>
      </c>
      <c r="I72" s="1284">
        <f>TB2b!V72-H72</f>
        <v>4.7242175587847157E-3</v>
      </c>
      <c r="J72" s="1284">
        <f>(compopeincdet!BQ13+0.5*compopeincdet!BQ12+0.5*compopeincdet!BQ14)/2</f>
        <v>3.4324246807955205E-3</v>
      </c>
      <c r="K72" s="1288">
        <f t="shared" si="4"/>
        <v>3.8141065849411904E-2</v>
      </c>
      <c r="L72" s="1284">
        <f>TB2b!X72</f>
        <v>1.8737829888087119E-2</v>
      </c>
      <c r="M72" s="1284">
        <f>(compopeincdet!BX13+0.5*compopeincdet!BX12+0.5*compopeincdet!BX14)/2</f>
        <v>5.2769663743674755E-3</v>
      </c>
      <c r="N72" s="1284">
        <f>TB2b!Y72-M72</f>
        <v>1.2090159296529925E-2</v>
      </c>
      <c r="O72" s="1284">
        <f>(compopeincdet!BM13+0.5*compopeincdet!BM12+0.5*compopeincdet!BM14)/4</f>
        <v>4.3294245551805943E-4</v>
      </c>
      <c r="P72" s="1289">
        <f>TB2b!W72-TB2f!J72</f>
        <v>1.6031678349093248E-3</v>
      </c>
      <c r="Q72" s="1280"/>
      <c r="R72" s="1132">
        <f>(compopeincdet!BJ13+0.5*compopeincdet!BJ12+0.5*compopeincdet!BJ14)/2-B72</f>
        <v>-2.8009186075905745E-4</v>
      </c>
      <c r="S72" s="1132">
        <f t="shared" si="2"/>
        <v>3.952173317828267E-4</v>
      </c>
      <c r="T72" s="1132">
        <f>C72/B72-TB2d!G72</f>
        <v>-6.0767461784109189E-3</v>
      </c>
      <c r="U72" s="1333">
        <v>0.19566051964577399</v>
      </c>
    </row>
    <row r="73" spans="1:21" x14ac:dyDescent="0.2">
      <c r="A73" s="1304">
        <v>1976</v>
      </c>
      <c r="B73" s="1282">
        <f>TB2b!R73</f>
        <v>0.10303337554108793</v>
      </c>
      <c r="C73" s="1283">
        <f t="shared" si="3"/>
        <v>6.5064837375929913E-2</v>
      </c>
      <c r="D73" s="1284">
        <f>TB2b!T73+TB2b!U73</f>
        <v>1.4058376047326043E-2</v>
      </c>
      <c r="E73" s="1284">
        <f>(compopeincdet!BK14+0.5*compopeincdet!BK13+0.5*compopeincdet!BK15)/2</f>
        <v>7.0506123593077064E-3</v>
      </c>
      <c r="F73" s="1284">
        <f>(compopeincdet!BL14+0.5*compopeincdet!BL13+0.5*compopeincdet!BL15)/2</f>
        <v>2.9919964727014303E-2</v>
      </c>
      <c r="G73" s="1284">
        <f>(compopeincdet!BM14+0.5*compopeincdet!BM13+0.5*compopeincdet!BM15)/4</f>
        <v>3.9221732004079968E-4</v>
      </c>
      <c r="H73" s="1284">
        <f>(compopeincdet!BV14+0.5*compopeincdet!BV13+0.5*compopeincdet!BV15)/2</f>
        <v>5.8450474170967937E-3</v>
      </c>
      <c r="I73" s="1284">
        <f>TB2b!V73-H73</f>
        <v>4.2916821498755198E-3</v>
      </c>
      <c r="J73" s="1284">
        <f>(compopeincdet!BQ14+0.5*compopeincdet!BQ13+0.5*compopeincdet!BQ15)/2</f>
        <v>3.5069373552687466E-3</v>
      </c>
      <c r="K73" s="1288">
        <f t="shared" si="4"/>
        <v>3.7654734505212784E-2</v>
      </c>
      <c r="L73" s="1284">
        <f>TB2b!X73</f>
        <v>1.8919604702531005E-2</v>
      </c>
      <c r="M73" s="1284">
        <f>(compopeincdet!BX14+0.5*compopeincdet!BX13+0.5*compopeincdet!BX15)/2</f>
        <v>5.5072163231670856E-3</v>
      </c>
      <c r="N73" s="1284">
        <f>TB2b!Y73-M73</f>
        <v>1.1258485875261133E-2</v>
      </c>
      <c r="O73" s="1284">
        <f>(compopeincdet!BM14+0.5*compopeincdet!BM13+0.5*compopeincdet!BM15)/4</f>
        <v>3.9221732004079968E-4</v>
      </c>
      <c r="P73" s="1289">
        <f>TB2b!W73-TB2f!J73</f>
        <v>1.57721028421276E-3</v>
      </c>
      <c r="Q73" s="1280"/>
      <c r="R73" s="1132">
        <f>(compopeincdet!BJ14+0.5*compopeincdet!BJ13+0.5*compopeincdet!BJ15)/2-B73</f>
        <v>1.8638943913629191E-5</v>
      </c>
      <c r="S73" s="1132">
        <f t="shared" si="2"/>
        <v>3.1380365994523873E-4</v>
      </c>
      <c r="T73" s="1132">
        <f>C73/B73-TB2d!G73</f>
        <v>-3.1415386305945203E-3</v>
      </c>
      <c r="U73" s="1333">
        <v>0.18934898485460888</v>
      </c>
    </row>
    <row r="74" spans="1:21" x14ac:dyDescent="0.2">
      <c r="A74" s="1304">
        <v>1977</v>
      </c>
      <c r="B74" s="1282">
        <f>TB2b!R74</f>
        <v>0.10375467794629856</v>
      </c>
      <c r="C74" s="1283">
        <f t="shared" si="3"/>
        <v>6.5589332958140734E-2</v>
      </c>
      <c r="D74" s="1284">
        <f>TB2b!T74+TB2b!U74</f>
        <v>1.4015395724455308E-2</v>
      </c>
      <c r="E74" s="1284">
        <f>(compopeincdet!BK15+0.5*compopeincdet!BK14+0.5*compopeincdet!BK16)/2</f>
        <v>7.1177302161231637E-3</v>
      </c>
      <c r="F74" s="1284">
        <f>(compopeincdet!BL15+0.5*compopeincdet!BL14+0.5*compopeincdet!BL16)/2</f>
        <v>3.0568897258490324E-2</v>
      </c>
      <c r="G74" s="1284">
        <f>(compopeincdet!BM15+0.5*compopeincdet!BM14+0.5*compopeincdet!BM16)/4</f>
        <v>3.6841863766312599E-4</v>
      </c>
      <c r="H74" s="1284">
        <f>(compopeincdet!BV15+0.5*compopeincdet!BV14+0.5*compopeincdet!BV16)/2</f>
        <v>5.7082847924903035E-3</v>
      </c>
      <c r="I74" s="1284">
        <f>TB2b!V74-H74</f>
        <v>4.1760441368994261E-3</v>
      </c>
      <c r="J74" s="1284">
        <f>(compopeincdet!BQ15+0.5*compopeincdet!BQ14+0.5*compopeincdet!BQ16)/2</f>
        <v>3.6345621920190752E-3</v>
      </c>
      <c r="K74" s="1288">
        <f t="shared" si="4"/>
        <v>3.8163605498380007E-2</v>
      </c>
      <c r="L74" s="1284">
        <f>TB2b!X74</f>
        <v>1.9265881741334128E-2</v>
      </c>
      <c r="M74" s="1284">
        <f>(compopeincdet!BX15+0.5*compopeincdet!BX14+0.5*compopeincdet!BX16)/2</f>
        <v>5.5580209009349346E-3</v>
      </c>
      <c r="N74" s="1284">
        <f>TB2b!Y74-M74</f>
        <v>1.0954174245521923E-2</v>
      </c>
      <c r="O74" s="1284">
        <f>(compopeincdet!BM15+0.5*compopeincdet!BM14+0.5*compopeincdet!BM16)/4</f>
        <v>3.6841863766312599E-4</v>
      </c>
      <c r="P74" s="1289">
        <f>TB2b!W74-TB2f!J74</f>
        <v>2.0171099729258957E-3</v>
      </c>
      <c r="Q74" s="1280"/>
      <c r="R74" s="1132">
        <f>(compopeincdet!BJ15+0.5*compopeincdet!BJ14+0.5*compopeincdet!BJ16)/2-B74</f>
        <v>-2.1248976382537421E-4</v>
      </c>
      <c r="S74" s="1132">
        <f t="shared" si="2"/>
        <v>1.7394897778161278E-6</v>
      </c>
      <c r="T74" s="1132">
        <f>C74/B74-TB2d!G74</f>
        <v>-2.2744467370128252E-4</v>
      </c>
      <c r="U74" s="1333">
        <v>0.18891184792882823</v>
      </c>
    </row>
    <row r="75" spans="1:21" x14ac:dyDescent="0.2">
      <c r="A75" s="1304">
        <v>1978</v>
      </c>
      <c r="B75" s="1282">
        <f>TB2b!R75</f>
        <v>0.10412353862696122</v>
      </c>
      <c r="C75" s="1283">
        <f t="shared" si="3"/>
        <v>6.5000707110254408E-2</v>
      </c>
      <c r="D75" s="1284">
        <f>TB2b!T75+TB2b!U75</f>
        <v>1.4023531520915787E-2</v>
      </c>
      <c r="E75" s="1284">
        <f>(compopeincdet!BK16+0.5*compopeincdet!BK15+0.5*compopeincdet!BK17)/2</f>
        <v>7.1006037760525942E-3</v>
      </c>
      <c r="F75" s="1284">
        <f>(compopeincdet!BL16+0.5*compopeincdet!BL15+0.5*compopeincdet!BL17)/2</f>
        <v>2.9750552494078875E-2</v>
      </c>
      <c r="G75" s="1284">
        <f>(compopeincdet!BM16+0.5*compopeincdet!BM15+0.5*compopeincdet!BM17)/4</f>
        <v>3.5254089743830264E-4</v>
      </c>
      <c r="H75" s="1284">
        <f>(compopeincdet!BV16+0.5*compopeincdet!BV15+0.5*compopeincdet!BV17)/2</f>
        <v>5.7558540720492601E-3</v>
      </c>
      <c r="I75" s="1284">
        <f>TB2b!V75-H75</f>
        <v>4.0281508987906611E-3</v>
      </c>
      <c r="J75" s="1284">
        <f>(compopeincdet!BQ16+0.5*compopeincdet!BQ15+0.5*compopeincdet!BQ17)/2</f>
        <v>3.9894734509289265E-3</v>
      </c>
      <c r="K75" s="1288">
        <f t="shared" si="4"/>
        <v>3.9389780155789797E-2</v>
      </c>
      <c r="L75" s="1284">
        <f>TB2b!X75</f>
        <v>2.0125600979229549E-2</v>
      </c>
      <c r="M75" s="1284">
        <f>(compopeincdet!BX16+0.5*compopeincdet!BX15+0.5*compopeincdet!BX17)/2</f>
        <v>5.6286008330062032E-3</v>
      </c>
      <c r="N75" s="1284">
        <f>TB2b!Y75-M75</f>
        <v>1.0809501724683784E-2</v>
      </c>
      <c r="O75" s="1284">
        <f>(compopeincdet!BM16+0.5*compopeincdet!BM15+0.5*compopeincdet!BM17)/4</f>
        <v>3.5254089743830264E-4</v>
      </c>
      <c r="P75" s="1289">
        <f>TB2b!W75-TB2f!J75</f>
        <v>2.4735357214319617E-3</v>
      </c>
      <c r="Q75" s="1280"/>
      <c r="R75" s="1132">
        <f>(compopeincdet!BJ16+0.5*compopeincdet!BJ15+0.5*compopeincdet!BJ17)/2-B75</f>
        <v>2.4343814081717596E-4</v>
      </c>
      <c r="S75" s="1132">
        <f t="shared" ref="S75:S116" si="5">B75-C75-K75</f>
        <v>-2.6694863908298394E-4</v>
      </c>
      <c r="T75" s="1132">
        <f>C75/B75-TB2d!G75</f>
        <v>2.375111551877529E-3</v>
      </c>
      <c r="U75" s="1333">
        <v>0.18826688881093714</v>
      </c>
    </row>
    <row r="76" spans="1:21" x14ac:dyDescent="0.2">
      <c r="A76" s="1308">
        <v>1979</v>
      </c>
      <c r="B76" s="1291">
        <f>TB2b!R76</f>
        <v>0.10768252611160278</v>
      </c>
      <c r="C76" s="1292">
        <f t="shared" si="3"/>
        <v>6.7030966136371717E-2</v>
      </c>
      <c r="D76" s="1293">
        <f>TB2b!T76+TB2b!U76</f>
        <v>1.5458428009878844E-2</v>
      </c>
      <c r="E76" s="1293">
        <f>compopeincdet!$BK17</f>
        <v>7.5468611903488636E-3</v>
      </c>
      <c r="F76" s="1293">
        <f>compopeincdet!$BL17</f>
        <v>2.9213996604084969E-2</v>
      </c>
      <c r="G76" s="1293">
        <f>compopeincdet!$BM17/2</f>
        <v>3.3955895924009383E-4</v>
      </c>
      <c r="H76" s="1293">
        <f>compopeincdet!BV17</f>
        <v>6.1591668054461479E-3</v>
      </c>
      <c r="I76" s="1293">
        <f>TB2b!V76-H76</f>
        <v>3.9617596194148064E-3</v>
      </c>
      <c r="J76" s="1293">
        <f>compopeincdet!$BQ17</f>
        <v>4.3511949479579926E-3</v>
      </c>
      <c r="K76" s="1309">
        <f t="shared" si="4"/>
        <v>4.0651559742400423E-2</v>
      </c>
      <c r="L76" s="1293">
        <f>TB2b!X76</f>
        <v>2.0928213741975475E-2</v>
      </c>
      <c r="M76" s="1293">
        <f>compopeincdet!BX17</f>
        <v>5.819530226290226E-3</v>
      </c>
      <c r="N76" s="1293">
        <f>TB2b!Y76-M76</f>
        <v>1.0671238162209641E-2</v>
      </c>
      <c r="O76" s="1293">
        <f>compopeincdet!$BM17/2</f>
        <v>3.3955895924009383E-4</v>
      </c>
      <c r="P76" s="1310">
        <f>TB2b!W76-TB2f!J76</f>
        <v>2.8930186526849866E-3</v>
      </c>
      <c r="Q76" s="1280"/>
      <c r="R76" s="1132">
        <f>compopeincdet!BJ17-B76</f>
        <v>0</v>
      </c>
      <c r="S76" s="1132">
        <f t="shared" si="5"/>
        <v>2.3283064365386963E-10</v>
      </c>
      <c r="T76" s="1132">
        <f>C76/B76-TB2d!G76</f>
        <v>9.1849783334652102E-10</v>
      </c>
      <c r="U76" s="1333">
        <v>0.20529611276469167</v>
      </c>
    </row>
    <row r="77" spans="1:21" x14ac:dyDescent="0.2">
      <c r="A77" s="1304">
        <v>1980</v>
      </c>
      <c r="B77" s="1282">
        <f>TB2b!R77</f>
        <v>0.10348955541849136</v>
      </c>
      <c r="C77" s="1283">
        <f t="shared" si="3"/>
        <v>6.2359738076338544E-2</v>
      </c>
      <c r="D77" s="1284">
        <f>TB2b!T77+TB2b!U77</f>
        <v>1.7687984131043777E-2</v>
      </c>
      <c r="E77" s="1284">
        <f>compopeincdet!$BK18</f>
        <v>7.7654952183365822E-3</v>
      </c>
      <c r="F77" s="1284">
        <f>compopeincdet!$BL18</f>
        <v>2.278357557952404E-2</v>
      </c>
      <c r="G77" s="1284">
        <f>compopeincdet!$BM18/2</f>
        <v>2.5988888228312135E-4</v>
      </c>
      <c r="H77" s="1284">
        <f>compopeincdet!BV18</f>
        <v>5.7604578323662281E-3</v>
      </c>
      <c r="I77" s="1284">
        <f>TB2b!V77-H77</f>
        <v>3.3938330598175526E-3</v>
      </c>
      <c r="J77" s="1284">
        <f>compopeincdet!$BQ18</f>
        <v>4.7085033729672432E-3</v>
      </c>
      <c r="K77" s="1288">
        <f t="shared" si="4"/>
        <v>4.1129816614557051E-2</v>
      </c>
      <c r="L77" s="1284">
        <f>TB2b!X77</f>
        <v>2.3783625503896209E-2</v>
      </c>
      <c r="M77" s="1284">
        <f>compopeincdet!BX18</f>
        <v>5.2046515047550201E-3</v>
      </c>
      <c r="N77" s="1284">
        <f>TB2b!Y77-M77</f>
        <v>8.9451496676668189E-3</v>
      </c>
      <c r="O77" s="1284">
        <f>compopeincdet!$BM18/2</f>
        <v>2.5988888228312135E-4</v>
      </c>
      <c r="P77" s="1289">
        <f>TB2b!W77-TB2f!J77</f>
        <v>2.9365010559558868E-3</v>
      </c>
      <c r="Q77" s="1280"/>
      <c r="R77" s="1132">
        <f>compopeincdet!BJ18-B77</f>
        <v>0</v>
      </c>
      <c r="S77" s="1132">
        <f t="shared" si="5"/>
        <v>7.2759576835723649E-10</v>
      </c>
      <c r="T77" s="1132">
        <f>C77/B77-TB2d!G77</f>
        <v>9.2106156035498543E-10</v>
      </c>
      <c r="U77" s="1333">
        <v>0.25419742944918977</v>
      </c>
    </row>
    <row r="78" spans="1:21" x14ac:dyDescent="0.2">
      <c r="A78" s="1304">
        <v>1981</v>
      </c>
      <c r="B78" s="1282">
        <f>TB2b!R78</f>
        <v>0.10568525642156601</v>
      </c>
      <c r="C78" s="1283">
        <f t="shared" si="3"/>
        <v>6.5805733989691362E-2</v>
      </c>
      <c r="D78" s="1284">
        <f>TB2b!T78+TB2b!U78</f>
        <v>2.1175074361963198E-2</v>
      </c>
      <c r="E78" s="1284">
        <f>compopeincdet!$BK19</f>
        <v>7.9564405605196953E-3</v>
      </c>
      <c r="F78" s="1284">
        <f>compopeincdet!$BL19</f>
        <v>2.200128510594368E-2</v>
      </c>
      <c r="G78" s="1284">
        <f>compopeincdet!$BM19/2</f>
        <v>2.4234771262854338E-4</v>
      </c>
      <c r="H78" s="1284">
        <f>compopeincdet!BV19</f>
        <v>5.8354362845420837E-3</v>
      </c>
      <c r="I78" s="1284">
        <f>TB2b!V78-H78</f>
        <v>3.2328041270375252E-3</v>
      </c>
      <c r="J78" s="1284">
        <f>compopeincdet!$BQ19</f>
        <v>5.3623458370566368E-3</v>
      </c>
      <c r="K78" s="1288">
        <f t="shared" si="4"/>
        <v>3.9879519725218415E-2</v>
      </c>
      <c r="L78" s="1284">
        <f>TB2b!X78</f>
        <v>2.3488391131087367E-2</v>
      </c>
      <c r="M78" s="1284">
        <f>compopeincdet!BX19</f>
        <v>4.7029340639710426E-3</v>
      </c>
      <c r="N78" s="1284">
        <f>TB2b!Y78-M78</f>
        <v>8.3009284586467082E-3</v>
      </c>
      <c r="O78" s="1284">
        <f>compopeincdet!$BM19/2</f>
        <v>2.4234771262854338E-4</v>
      </c>
      <c r="P78" s="1289">
        <f>TB2b!W78-TB2f!J78</f>
        <v>3.1449183588847518E-3</v>
      </c>
      <c r="Q78" s="1280"/>
      <c r="R78" s="1132">
        <f>compopeincdet!BJ19-B78</f>
        <v>0</v>
      </c>
      <c r="S78" s="1132">
        <f t="shared" si="5"/>
        <v>2.7066562324762344E-9</v>
      </c>
      <c r="T78" s="1132">
        <f>C78/B78-TB2d!G78</f>
        <v>-1.2866057885752014E-8</v>
      </c>
      <c r="U78" s="1333">
        <v>0.26558893614088513</v>
      </c>
    </row>
    <row r="79" spans="1:21" x14ac:dyDescent="0.2">
      <c r="A79" s="1304">
        <v>1982</v>
      </c>
      <c r="B79" s="1282">
        <f>TB2b!R79</f>
        <v>0.10874622315168381</v>
      </c>
      <c r="C79" s="1283">
        <f t="shared" si="3"/>
        <v>6.795084712211974E-2</v>
      </c>
      <c r="D79" s="1284">
        <f>TB2b!T79+TB2b!U79</f>
        <v>2.404601129819639E-2</v>
      </c>
      <c r="E79" s="1284">
        <f>compopeincdet!$BK20</f>
        <v>8.314821869134903E-3</v>
      </c>
      <c r="F79" s="1284">
        <f>compopeincdet!$BL20</f>
        <v>1.974770799279213E-2</v>
      </c>
      <c r="G79" s="1284">
        <f>compopeincdet!$BM20/2</f>
        <v>3.3581489697098732E-4</v>
      </c>
      <c r="H79" s="1284">
        <f>compopeincdet!BV20</f>
        <v>4.8855030909180641E-3</v>
      </c>
      <c r="I79" s="1284">
        <f>TB2b!V79-H79</f>
        <v>3.1549446284770966E-3</v>
      </c>
      <c r="J79" s="1284">
        <f>compopeincdet!$BQ20</f>
        <v>7.4660433456301689E-3</v>
      </c>
      <c r="K79" s="1288">
        <f t="shared" si="4"/>
        <v>4.0795376931782812E-2</v>
      </c>
      <c r="L79" s="1284">
        <f>TB2b!X79</f>
        <v>2.5213853474752666E-2</v>
      </c>
      <c r="M79" s="1284">
        <f>compopeincdet!BX20</f>
        <v>3.2149474136531353E-3</v>
      </c>
      <c r="N79" s="1284">
        <f>TB2b!Y79-M79</f>
        <v>7.8411912358834733E-3</v>
      </c>
      <c r="O79" s="1284">
        <f>compopeincdet!$BM20/2</f>
        <v>3.3581489697098732E-4</v>
      </c>
      <c r="P79" s="1289">
        <f>TB2b!W79-TB2f!J79</f>
        <v>4.1895699105225503E-3</v>
      </c>
      <c r="Q79" s="1280"/>
      <c r="R79" s="1132">
        <f>compopeincdet!BJ20-B79</f>
        <v>0</v>
      </c>
      <c r="S79" s="1132">
        <f t="shared" si="5"/>
        <v>-9.0221874415874481E-10</v>
      </c>
      <c r="T79" s="1132">
        <f>C79/B79-TB2d!G79</f>
        <v>6.5211941402409934E-9</v>
      </c>
      <c r="U79" s="1333">
        <v>0.29629623912011716</v>
      </c>
    </row>
    <row r="80" spans="1:21" x14ac:dyDescent="0.2">
      <c r="A80" s="1304">
        <v>1983</v>
      </c>
      <c r="B80" s="1282">
        <f>TB2b!R80</f>
        <v>0.1127307116985321</v>
      </c>
      <c r="C80" s="1283">
        <f t="shared" si="3"/>
        <v>6.906392183736898E-2</v>
      </c>
      <c r="D80" s="1284">
        <f>TB2b!T80+TB2b!U80</f>
        <v>2.2624906530836597E-2</v>
      </c>
      <c r="E80" s="1284">
        <f>compopeincdet!$BK21</f>
        <v>7.4769752100110054E-3</v>
      </c>
      <c r="F80" s="1284">
        <f>compopeincdet!$BL21</f>
        <v>2.1720409393310547E-2</v>
      </c>
      <c r="G80" s="1284">
        <f>compopeincdet!$BM21/2</f>
        <v>6.3102599233388901E-4</v>
      </c>
      <c r="H80" s="1284">
        <f>compopeincdet!BV21</f>
        <v>4.7728540375828743E-3</v>
      </c>
      <c r="I80" s="1284">
        <f>TB2b!V80-H80</f>
        <v>2.7228603139519691E-3</v>
      </c>
      <c r="J80" s="1284">
        <f>compopeincdet!$BQ21</f>
        <v>9.1148903593420982E-3</v>
      </c>
      <c r="K80" s="1288">
        <f t="shared" si="4"/>
        <v>4.3666790355928242E-2</v>
      </c>
      <c r="L80" s="1284">
        <f>TB2b!X80</f>
        <v>2.7496721218452504E-2</v>
      </c>
      <c r="M80" s="1284">
        <f>compopeincdet!BX21</f>
        <v>3.5158582031726837E-3</v>
      </c>
      <c r="N80" s="1284">
        <f>TB2b!Y80-M80</f>
        <v>7.1907759689533203E-3</v>
      </c>
      <c r="O80" s="1284">
        <f>compopeincdet!$BM21/2</f>
        <v>6.3102599233388901E-4</v>
      </c>
      <c r="P80" s="1289">
        <f>TB2b!W80-TB2f!J80</f>
        <v>4.8324089730158448E-3</v>
      </c>
      <c r="Q80" s="1280"/>
      <c r="R80" s="1132">
        <f>compopeincdet!BJ21-B80</f>
        <v>0</v>
      </c>
      <c r="S80" s="1132">
        <f t="shared" si="5"/>
        <v>-4.9476511776447296E-10</v>
      </c>
      <c r="T80" s="1132">
        <f>C80/B80-TB2d!G80</f>
        <v>-8.9346480214302915E-9</v>
      </c>
      <c r="U80" s="1333">
        <v>0.25608373038985699</v>
      </c>
    </row>
    <row r="81" spans="1:21" x14ac:dyDescent="0.2">
      <c r="A81" s="1304">
        <v>1984</v>
      </c>
      <c r="B81" s="1282">
        <f>TB2b!R81</f>
        <v>0.11906880140304565</v>
      </c>
      <c r="C81" s="1283">
        <f t="shared" si="3"/>
        <v>7.3021541174966842E-2</v>
      </c>
      <c r="D81" s="1284">
        <f>TB2b!T81+TB2b!U81</f>
        <v>2.3114151495974511E-2</v>
      </c>
      <c r="E81" s="1284">
        <f>compopeincdet!$BK22</f>
        <v>6.3106021843850613E-3</v>
      </c>
      <c r="F81" s="1284">
        <f>compopeincdet!$BL22</f>
        <v>2.2393228486180305E-2</v>
      </c>
      <c r="G81" s="1284">
        <f>compopeincdet!$BM22/2</f>
        <v>1.0078811319544911E-3</v>
      </c>
      <c r="H81" s="1284">
        <f>compopeincdet!BV22</f>
        <v>5.0731976516544819E-3</v>
      </c>
      <c r="I81" s="1284">
        <f>TB2b!V81-H81</f>
        <v>3.0969684012234211E-3</v>
      </c>
      <c r="J81" s="1284">
        <f>compopeincdet!$BQ22</f>
        <v>1.202551182359457E-2</v>
      </c>
      <c r="K81" s="1288">
        <f t="shared" si="4"/>
        <v>4.6047257259488106E-2</v>
      </c>
      <c r="L81" s="1284">
        <f>TB2b!X81</f>
        <v>2.6020079248341862E-2</v>
      </c>
      <c r="M81" s="1284">
        <f>compopeincdet!BX22</f>
        <v>3.7540972698479891E-3</v>
      </c>
      <c r="N81" s="1284">
        <f>TB2b!Y81-M81</f>
        <v>8.5419503946424086E-3</v>
      </c>
      <c r="O81" s="1284">
        <f>compopeincdet!$BM22/2</f>
        <v>1.0078811319544911E-3</v>
      </c>
      <c r="P81" s="1289">
        <f>TB2b!W81-TB2f!J81</f>
        <v>6.7232492147013545E-3</v>
      </c>
      <c r="Q81" s="1280"/>
      <c r="R81" s="1132">
        <f>compopeincdet!BJ22-B81</f>
        <v>0</v>
      </c>
      <c r="S81" s="1132">
        <f t="shared" si="5"/>
        <v>2.9685907065868378E-9</v>
      </c>
      <c r="T81" s="1132">
        <f>C81/B81-TB2d!G81</f>
        <v>-2.9372755339096557E-9</v>
      </c>
      <c r="U81" s="1333">
        <v>0.21985226369666963</v>
      </c>
    </row>
    <row r="82" spans="1:21" x14ac:dyDescent="0.2">
      <c r="A82" s="1304">
        <v>1985</v>
      </c>
      <c r="B82" s="1282">
        <f>TB2b!R82</f>
        <v>0.12084019184112549</v>
      </c>
      <c r="C82" s="1283">
        <f t="shared" si="3"/>
        <v>7.4105200619669631E-2</v>
      </c>
      <c r="D82" s="1284">
        <f>TB2b!T82+TB2b!U82</f>
        <v>2.653677950729616E-2</v>
      </c>
      <c r="E82" s="1284">
        <f>compopeincdet!$BK23</f>
        <v>6.0447417199611664E-3</v>
      </c>
      <c r="F82" s="1284">
        <f>compopeincdet!$BL23</f>
        <v>2.0636191591620445E-2</v>
      </c>
      <c r="G82" s="1284">
        <f>compopeincdet!$BM23/2</f>
        <v>1.079965615645051E-3</v>
      </c>
      <c r="H82" s="1284">
        <f>compopeincdet!BV23</f>
        <v>5.1059070974588394E-3</v>
      </c>
      <c r="I82" s="1284">
        <f>TB2b!V82-H82</f>
        <v>3.0109090730547905E-3</v>
      </c>
      <c r="J82" s="1284">
        <f>compopeincdet!$BQ23</f>
        <v>1.1690706014633179E-2</v>
      </c>
      <c r="K82" s="1288">
        <f t="shared" si="4"/>
        <v>4.6734987641684711E-2</v>
      </c>
      <c r="L82" s="1284">
        <f>TB2b!X82</f>
        <v>2.6885335822580618E-2</v>
      </c>
      <c r="M82" s="1284">
        <f>compopeincdet!BX23</f>
        <v>3.7000144366174936E-3</v>
      </c>
      <c r="N82" s="1284">
        <f>TB2b!Y82-M82</f>
        <v>8.2791952649222209E-3</v>
      </c>
      <c r="O82" s="1284">
        <f>compopeincdet!$BM23/2</f>
        <v>1.079965615645051E-3</v>
      </c>
      <c r="P82" s="1289">
        <f>TB2b!W82-TB2f!J82</f>
        <v>6.7904765019193292E-3</v>
      </c>
      <c r="Q82" s="1280"/>
      <c r="R82" s="1132">
        <f>compopeincdet!BJ23-B82</f>
        <v>0</v>
      </c>
      <c r="S82" s="1132">
        <f t="shared" si="5"/>
        <v>3.5797711461782455E-9</v>
      </c>
      <c r="T82" s="1132">
        <f>C82/B82-TB2d!G82</f>
        <v>3.6573715167520504E-9</v>
      </c>
      <c r="U82" s="1333">
        <v>0.2265566037164124</v>
      </c>
    </row>
    <row r="83" spans="1:21" x14ac:dyDescent="0.2">
      <c r="A83" s="1304">
        <v>1986</v>
      </c>
      <c r="B83" s="1282">
        <f>TB2b!R83</f>
        <v>0.11707542091608047</v>
      </c>
      <c r="C83" s="1283">
        <f t="shared" si="3"/>
        <v>6.9117999402806163E-2</v>
      </c>
      <c r="D83" s="1284">
        <f>TB2b!T83+TB2b!U83</f>
        <v>2.7420697384513915E-2</v>
      </c>
      <c r="E83" s="1284">
        <f>compopeincdet!$BK24</f>
        <v>5.9384116902947426E-3</v>
      </c>
      <c r="F83" s="1284">
        <f>compopeincdet!$BL24</f>
        <v>1.6558436676859856E-2</v>
      </c>
      <c r="G83" s="1284">
        <f>compopeincdet!$BM24/2</f>
        <v>1.1744886869564652E-3</v>
      </c>
      <c r="H83" s="1284">
        <f>compopeincdet!BV24</f>
        <v>4.1427393443882465E-3</v>
      </c>
      <c r="I83" s="1284">
        <f>TB2b!V83-H83</f>
        <v>2.9694102704524994E-3</v>
      </c>
      <c r="J83" s="1284">
        <f>compopeincdet!$BQ24</f>
        <v>1.0913815349340439E-2</v>
      </c>
      <c r="K83" s="1288">
        <f t="shared" si="4"/>
        <v>4.7957426519133151E-2</v>
      </c>
      <c r="L83" s="1284">
        <f>TB2b!X83</f>
        <v>2.8142416379364037E-2</v>
      </c>
      <c r="M83" s="1284">
        <f>compopeincdet!BX24</f>
        <v>3.1229611486196518E-3</v>
      </c>
      <c r="N83" s="1284">
        <f>TB2b!Y83-M83</f>
        <v>8.6435508030040051E-3</v>
      </c>
      <c r="O83" s="1284">
        <f>compopeincdet!$BM24/2</f>
        <v>1.1744886869564652E-3</v>
      </c>
      <c r="P83" s="1289">
        <f>TB2b!W83-TB2f!J83</f>
        <v>6.8740095011889935E-3</v>
      </c>
      <c r="Q83" s="1280"/>
      <c r="R83" s="1132">
        <f>compopeincdet!BJ24-B83</f>
        <v>0</v>
      </c>
      <c r="S83" s="1132">
        <f t="shared" si="5"/>
        <v>-5.005858838558197E-9</v>
      </c>
      <c r="T83" s="1132">
        <f>C83/B83-TB2d!G83</f>
        <v>7.9589057566664678E-10</v>
      </c>
      <c r="U83" s="1333">
        <v>0.26396637308299981</v>
      </c>
    </row>
    <row r="84" spans="1:21" x14ac:dyDescent="0.2">
      <c r="A84" s="1304">
        <v>1987</v>
      </c>
      <c r="B84" s="1282">
        <f>TB2b!R84</f>
        <v>0.1284012496471405</v>
      </c>
      <c r="C84" s="1283">
        <f t="shared" si="3"/>
        <v>7.2808811150025576E-2</v>
      </c>
      <c r="D84" s="1284">
        <f>TB2b!T84+TB2b!U84</f>
        <v>2.9174256778787822E-2</v>
      </c>
      <c r="E84" s="1284">
        <f>compopeincdet!$BK25</f>
        <v>5.1998062990605831E-3</v>
      </c>
      <c r="F84" s="1284">
        <f>compopeincdet!$BL25</f>
        <v>1.6939958557486534E-2</v>
      </c>
      <c r="G84" s="1284">
        <f>compopeincdet!$BM25/2</f>
        <v>1.9719232805073261E-3</v>
      </c>
      <c r="H84" s="1284">
        <f>compopeincdet!BV25</f>
        <v>4.7931424342095852E-3</v>
      </c>
      <c r="I84" s="1284">
        <f>TB2b!V84-H84</f>
        <v>2.86496477201581E-3</v>
      </c>
      <c r="J84" s="1284">
        <f>compopeincdet!$BQ25</f>
        <v>1.1864759027957916E-2</v>
      </c>
      <c r="K84" s="1288">
        <f t="shared" si="4"/>
        <v>5.5592436227016151E-2</v>
      </c>
      <c r="L84" s="1284">
        <f>TB2b!X84</f>
        <v>3.4105146709931269E-2</v>
      </c>
      <c r="M84" s="1284">
        <f>compopeincdet!BX25</f>
        <v>3.6113131791353226E-3</v>
      </c>
      <c r="N84" s="1284">
        <f>TB2b!Y84-M84</f>
        <v>8.7033552712675148E-3</v>
      </c>
      <c r="O84" s="1284">
        <f>compopeincdet!$BM25/2</f>
        <v>1.9719232805073261E-3</v>
      </c>
      <c r="P84" s="1289">
        <f>TB2b!W84-TB2f!J84</f>
        <v>7.2006977861747146E-3</v>
      </c>
      <c r="Q84" s="1280"/>
      <c r="R84" s="1132">
        <f>compopeincdet!BJ25-B84</f>
        <v>0</v>
      </c>
      <c r="S84" s="1132">
        <f t="shared" si="5"/>
        <v>2.2700987756252289E-9</v>
      </c>
      <c r="T84" s="1132">
        <f>C84/B84-TB2d!G84</f>
        <v>1.258582793539631E-9</v>
      </c>
      <c r="U84" s="1333">
        <v>0.23486276906030812</v>
      </c>
    </row>
    <row r="85" spans="1:21" x14ac:dyDescent="0.2">
      <c r="A85" s="1304">
        <v>1988</v>
      </c>
      <c r="B85" s="1282">
        <f>TB2b!R85</f>
        <v>0.14625449478626251</v>
      </c>
      <c r="C85" s="1283">
        <f t="shared" si="3"/>
        <v>7.9403718409594148E-2</v>
      </c>
      <c r="D85" s="1284">
        <f>TB2b!T85+TB2b!U85</f>
        <v>2.9304505966138095E-2</v>
      </c>
      <c r="E85" s="1284">
        <f>compopeincdet!$BK26</f>
        <v>5.3702220320701599E-3</v>
      </c>
      <c r="F85" s="1284">
        <f>compopeincdet!$BL26</f>
        <v>1.8852539360523224E-2</v>
      </c>
      <c r="G85" s="1284">
        <f>compopeincdet!$BM26/2</f>
        <v>3.1123084481805563E-3</v>
      </c>
      <c r="H85" s="1284">
        <f>compopeincdet!BV26</f>
        <v>5.9110289439558983E-3</v>
      </c>
      <c r="I85" s="1284">
        <f>TB2b!V85-H85</f>
        <v>2.9389737173914909E-3</v>
      </c>
      <c r="J85" s="1284">
        <f>compopeincdet!$BQ26</f>
        <v>1.3914139941334724E-2</v>
      </c>
      <c r="K85" s="1288">
        <f t="shared" si="4"/>
        <v>6.685076910071075E-2</v>
      </c>
      <c r="L85" s="1284">
        <f>TB2b!X85</f>
        <v>4.1563883040371286E-2</v>
      </c>
      <c r="M85" s="1284">
        <f>compopeincdet!BX26</f>
        <v>4.9274112097918987E-3</v>
      </c>
      <c r="N85" s="1284">
        <f>TB2b!Y85-M85</f>
        <v>8.9007827096703185E-3</v>
      </c>
      <c r="O85" s="1284">
        <f>compopeincdet!$BM26/2</f>
        <v>3.1123084481805563E-3</v>
      </c>
      <c r="P85" s="1289">
        <f>TB2b!W85-TB2f!J85</f>
        <v>8.3463836926966906E-3</v>
      </c>
      <c r="Q85" s="1280"/>
      <c r="R85" s="1132">
        <f>compopeincdet!BJ26-B85</f>
        <v>0</v>
      </c>
      <c r="S85" s="1132">
        <f t="shared" si="5"/>
        <v>7.2759576141834259E-9</v>
      </c>
      <c r="T85" s="1132">
        <f>C85/B85-TB2d!G85</f>
        <v>-2.1239199288203281E-10</v>
      </c>
      <c r="U85" s="1333">
        <v>0.22170147256797168</v>
      </c>
    </row>
    <row r="86" spans="1:21" x14ac:dyDescent="0.2">
      <c r="A86" s="1304">
        <v>1989</v>
      </c>
      <c r="B86" s="1282">
        <f>TB2b!R86</f>
        <v>0.14189626276493073</v>
      </c>
      <c r="C86" s="1283">
        <f t="shared" si="3"/>
        <v>8.0576090724207461E-2</v>
      </c>
      <c r="D86" s="1284">
        <f>TB2b!T86+TB2b!U86</f>
        <v>3.1238143914379179E-2</v>
      </c>
      <c r="E86" s="1284">
        <f>compopeincdet!$BK27</f>
        <v>6.7568556405603886E-3</v>
      </c>
      <c r="F86" s="1284">
        <f>compopeincdet!$BL27</f>
        <v>1.7699792981147766E-2</v>
      </c>
      <c r="G86" s="1284">
        <f>compopeincdet!$BM27/2</f>
        <v>3.1271395273506641E-3</v>
      </c>
      <c r="H86" s="1284">
        <f>compopeincdet!BV27</f>
        <v>5.5017410777509212E-3</v>
      </c>
      <c r="I86" s="1284">
        <f>TB2b!V86-H86</f>
        <v>2.9105697758495808E-3</v>
      </c>
      <c r="J86" s="1284">
        <f>compopeincdet!$BQ27</f>
        <v>1.3341847807168961E-2</v>
      </c>
      <c r="K86" s="1288">
        <f t="shared" si="4"/>
        <v>6.1320169363170862E-2</v>
      </c>
      <c r="L86" s="1284">
        <f>TB2b!X86</f>
        <v>3.6926073688621427E-2</v>
      </c>
      <c r="M86" s="1284">
        <f>compopeincdet!BX27</f>
        <v>4.3172333389520645E-3</v>
      </c>
      <c r="N86" s="1284">
        <f>TB2b!Y86-M86</f>
        <v>8.7260380707878844E-3</v>
      </c>
      <c r="O86" s="1284">
        <f>compopeincdet!$BM27/2</f>
        <v>3.1271395273506641E-3</v>
      </c>
      <c r="P86" s="1289">
        <f>TB2b!W86-TB2f!J86</f>
        <v>8.2236847374588251E-3</v>
      </c>
      <c r="Q86" s="1280"/>
      <c r="R86" s="1132">
        <f>compopeincdet!BJ27-B86</f>
        <v>0</v>
      </c>
      <c r="S86" s="1132">
        <f t="shared" si="5"/>
        <v>2.6775524020195007E-9</v>
      </c>
      <c r="T86" s="1132">
        <f>C86/B86-TB2d!G86</f>
        <v>-9.1567509130641156E-10</v>
      </c>
      <c r="U86" s="1333">
        <v>0.2762788876035957</v>
      </c>
    </row>
    <row r="87" spans="1:21" x14ac:dyDescent="0.2">
      <c r="A87" s="1305">
        <v>1990</v>
      </c>
      <c r="B87" s="1298">
        <f>TB2b!R87</f>
        <v>0.14236916601657867</v>
      </c>
      <c r="C87" s="1299">
        <f t="shared" si="3"/>
        <v>7.7503976644948125E-2</v>
      </c>
      <c r="D87" s="1300">
        <f>TB2b!T87+TB2b!U87</f>
        <v>3.0043527251109481E-2</v>
      </c>
      <c r="E87" s="1300">
        <f>compopeincdet!$BK28</f>
        <v>6.4442339353263378E-3</v>
      </c>
      <c r="F87" s="1300">
        <f>compopeincdet!$BL28</f>
        <v>1.5824340283870697E-2</v>
      </c>
      <c r="G87" s="1300">
        <f>compopeincdet!$BM28/2</f>
        <v>3.0823778361082077E-3</v>
      </c>
      <c r="H87" s="1300">
        <f>compopeincdet!BV28</f>
        <v>5.3520561195909977E-3</v>
      </c>
      <c r="I87" s="1300">
        <f>TB2b!V87-H87</f>
        <v>3.2299715094268322E-3</v>
      </c>
      <c r="J87" s="1300">
        <f>compopeincdet!$BQ28</f>
        <v>1.3527469709515572E-2</v>
      </c>
      <c r="K87" s="1306">
        <f t="shared" si="4"/>
        <v>6.4865195658057928E-2</v>
      </c>
      <c r="L87" s="1300">
        <f>TB2b!X87</f>
        <v>3.9860253061815766E-2</v>
      </c>
      <c r="M87" s="1300">
        <f>compopeincdet!BX28</f>
        <v>4.1500478982925415E-3</v>
      </c>
      <c r="N87" s="1300">
        <f>TB2b!Y87-M87</f>
        <v>9.6187553576234323E-3</v>
      </c>
      <c r="O87" s="1300">
        <f>compopeincdet!$BM28/2</f>
        <v>3.0823778361082077E-3</v>
      </c>
      <c r="P87" s="1307">
        <f>TB2b!W87-TB2f!J87</f>
        <v>8.1537615042179823E-3</v>
      </c>
      <c r="Q87" s="1280"/>
      <c r="R87" s="1132">
        <f>compopeincdet!BJ28-B87</f>
        <v>0</v>
      </c>
      <c r="S87" s="1132">
        <f t="shared" si="5"/>
        <v>-6.28642737865448E-9</v>
      </c>
      <c r="T87" s="1132">
        <f>C87/B87-TB2d!G87</f>
        <v>-4.0837822012917968E-10</v>
      </c>
      <c r="U87" s="1333">
        <v>0.28938690690137397</v>
      </c>
    </row>
    <row r="88" spans="1:21" x14ac:dyDescent="0.2">
      <c r="A88" s="1304">
        <v>1991</v>
      </c>
      <c r="B88" s="1282">
        <f>TB2b!R88</f>
        <v>0.13528211414813995</v>
      </c>
      <c r="C88" s="1283">
        <f t="shared" si="3"/>
        <v>7.4873356090392917E-2</v>
      </c>
      <c r="D88" s="1284">
        <f>TB2b!T88+TB2b!U88</f>
        <v>2.8830343333538622E-2</v>
      </c>
      <c r="E88" s="1284">
        <f>compopeincdet!$BK29</f>
        <v>6.5408074297010899E-3</v>
      </c>
      <c r="F88" s="1284">
        <f>compopeincdet!$BL29</f>
        <v>1.5912221744656563E-2</v>
      </c>
      <c r="G88" s="1284">
        <f>compopeincdet!$BM29/2</f>
        <v>2.8038173913955688E-3</v>
      </c>
      <c r="H88" s="1284">
        <f>compopeincdet!BV29</f>
        <v>5.2966894581913948E-3</v>
      </c>
      <c r="I88" s="1284">
        <f>TB2b!V88-H88</f>
        <v>3.0899941921234131E-3</v>
      </c>
      <c r="J88" s="1284">
        <f>compopeincdet!$BQ29</f>
        <v>1.2399482540786266E-2</v>
      </c>
      <c r="K88" s="1288">
        <f t="shared" si="4"/>
        <v>6.0408762306906283E-2</v>
      </c>
      <c r="L88" s="1284">
        <f>TB2b!X88</f>
        <v>3.7266313205091911E-2</v>
      </c>
      <c r="M88" s="1284">
        <f>compopeincdet!BX29</f>
        <v>3.781281178817153E-3</v>
      </c>
      <c r="N88" s="1284">
        <f>TB2b!Y88-M88</f>
        <v>9.1342203183186442E-3</v>
      </c>
      <c r="O88" s="1284">
        <f>compopeincdet!$BM29/2</f>
        <v>2.8038173913955688E-3</v>
      </c>
      <c r="P88" s="1289">
        <f>TB2b!W88-TB2f!J88</f>
        <v>7.4231302132830024E-3</v>
      </c>
      <c r="Q88" s="1280"/>
      <c r="R88" s="1132">
        <f>compopeincdet!BJ29-B88</f>
        <v>0</v>
      </c>
      <c r="S88" s="1132">
        <f t="shared" si="5"/>
        <v>-4.2491592466831207E-9</v>
      </c>
      <c r="T88" s="1132">
        <f>C88/B88-TB2d!G88</f>
        <v>8.1555387998477613E-9</v>
      </c>
      <c r="U88" s="1333">
        <v>0.29131070428763489</v>
      </c>
    </row>
    <row r="89" spans="1:21" x14ac:dyDescent="0.2">
      <c r="A89" s="1304">
        <v>1992</v>
      </c>
      <c r="B89" s="1282">
        <f>TB2b!R89</f>
        <v>0.14468857645988464</v>
      </c>
      <c r="C89" s="1283">
        <f t="shared" si="3"/>
        <v>7.546276060747914E-2</v>
      </c>
      <c r="D89" s="1284">
        <f>TB2b!T89+TB2b!U89</f>
        <v>2.6751439523650333E-2</v>
      </c>
      <c r="E89" s="1284">
        <f>compopeincdet!$BK30</f>
        <v>6.5746596083045006E-3</v>
      </c>
      <c r="F89" s="1284">
        <f>compopeincdet!$BL30</f>
        <v>1.7028545960783958E-2</v>
      </c>
      <c r="G89" s="1284">
        <f>compopeincdet!$BM30/2</f>
        <v>3.0456071253865957E-3</v>
      </c>
      <c r="H89" s="1284">
        <f>compopeincdet!BV30</f>
        <v>6.4046410843729973E-3</v>
      </c>
      <c r="I89" s="1284">
        <f>TB2b!V89-H89</f>
        <v>3.0924230813980103E-3</v>
      </c>
      <c r="J89" s="1284">
        <f>compopeincdet!$BQ30</f>
        <v>1.2565444223582745E-2</v>
      </c>
      <c r="K89" s="1288">
        <f t="shared" si="4"/>
        <v>6.9225821178406477E-2</v>
      </c>
      <c r="L89" s="1284">
        <f>TB2b!X89</f>
        <v>4.4048040449945647E-2</v>
      </c>
      <c r="M89" s="1284">
        <f>compopeincdet!BX30</f>
        <v>5.1544802263379097E-3</v>
      </c>
      <c r="N89" s="1284">
        <f>TB2b!Y89-M89</f>
        <v>9.5836717669382492E-3</v>
      </c>
      <c r="O89" s="1284">
        <f>compopeincdet!$BM30/2</f>
        <v>3.0456071253865957E-3</v>
      </c>
      <c r="P89" s="1289">
        <f>TB2b!W89-TB2f!J89</f>
        <v>7.3940216097980738E-3</v>
      </c>
      <c r="Q89" s="1280"/>
      <c r="R89" s="1132">
        <f>compopeincdet!BJ30-B89</f>
        <v>0</v>
      </c>
      <c r="S89" s="1132">
        <f t="shared" si="5"/>
        <v>-5.3260009735822678E-9</v>
      </c>
      <c r="T89" s="1132">
        <f>C89/B89-TB2d!G89</f>
        <v>-1.1147380019060904E-8</v>
      </c>
      <c r="U89" s="1333">
        <v>0.27854943496679407</v>
      </c>
    </row>
    <row r="90" spans="1:21" x14ac:dyDescent="0.2">
      <c r="A90" s="1304">
        <v>1993</v>
      </c>
      <c r="B90" s="1282">
        <f>TB2b!R90</f>
        <v>0.13960157334804535</v>
      </c>
      <c r="C90" s="1283">
        <f t="shared" si="3"/>
        <v>7.4436260445509106E-2</v>
      </c>
      <c r="D90" s="1284">
        <f>TB2b!T90+TB2b!U90</f>
        <v>2.5730387365911156E-2</v>
      </c>
      <c r="E90" s="1284">
        <f>compopeincdet!$BK31</f>
        <v>6.5292571671307087E-3</v>
      </c>
      <c r="F90" s="1284">
        <f>compopeincdet!$BL31</f>
        <v>1.726977527141571E-2</v>
      </c>
      <c r="G90" s="1284">
        <f>compopeincdet!$BM31/2</f>
        <v>3.2603456638753414E-3</v>
      </c>
      <c r="H90" s="1284">
        <f>compopeincdet!BV31</f>
        <v>6.5239588730037212E-3</v>
      </c>
      <c r="I90" s="1284">
        <f>TB2b!V90-H90</f>
        <v>2.9128775931894779E-3</v>
      </c>
      <c r="J90" s="1284">
        <f>compopeincdet!$BQ31</f>
        <v>1.220965851098299E-2</v>
      </c>
      <c r="K90" s="1288">
        <f t="shared" si="4"/>
        <v>6.5165304462425411E-2</v>
      </c>
      <c r="L90" s="1284">
        <f>TB2b!X90</f>
        <v>4.0020887607562942E-2</v>
      </c>
      <c r="M90" s="1284">
        <f>compopeincdet!BX31</f>
        <v>5.2137044258415699E-3</v>
      </c>
      <c r="N90" s="1284">
        <f>TB2b!Y90-M90</f>
        <v>9.2524992229010613E-3</v>
      </c>
      <c r="O90" s="1284">
        <f>compopeincdet!$BM31/2</f>
        <v>3.2603456638753414E-3</v>
      </c>
      <c r="P90" s="1289">
        <f>TB2b!W90-TB2f!J90</f>
        <v>7.417867542244494E-3</v>
      </c>
      <c r="Q90" s="1280"/>
      <c r="R90" s="1132">
        <f>compopeincdet!BJ31-B90</f>
        <v>0</v>
      </c>
      <c r="S90" s="1132">
        <f t="shared" si="5"/>
        <v>8.440110832452774E-9</v>
      </c>
      <c r="T90" s="1132">
        <f>C90/B90-TB2d!G90</f>
        <v>-7.9090051174901532E-9</v>
      </c>
      <c r="U90" s="1333">
        <v>0.27434968509221636</v>
      </c>
    </row>
    <row r="91" spans="1:21" x14ac:dyDescent="0.2">
      <c r="A91" s="1304">
        <v>1994</v>
      </c>
      <c r="B91" s="1282">
        <f>TB2b!R91</f>
        <v>0.13806027173995972</v>
      </c>
      <c r="C91" s="1283">
        <f t="shared" si="3"/>
        <v>7.4598949227947742E-2</v>
      </c>
      <c r="D91" s="1284">
        <f>TB2b!T91+TB2b!U91</f>
        <v>2.3982211772818118E-2</v>
      </c>
      <c r="E91" s="1284">
        <f>compopeincdet!$BK32</f>
        <v>6.5088793635368347E-3</v>
      </c>
      <c r="F91" s="1284">
        <f>compopeincdet!$BL32</f>
        <v>1.8720624968409538E-2</v>
      </c>
      <c r="G91" s="1284">
        <f>compopeincdet!$BM32/2</f>
        <v>4.2894817888736725E-3</v>
      </c>
      <c r="H91" s="1284">
        <f>compopeincdet!BV32</f>
        <v>5.7147666811943054E-3</v>
      </c>
      <c r="I91" s="1284">
        <f>TB2b!V91-H91</f>
        <v>3.1149033457040787E-3</v>
      </c>
      <c r="J91" s="1284">
        <f>compopeincdet!$BQ32</f>
        <v>1.2268081307411194E-2</v>
      </c>
      <c r="K91" s="1288">
        <f t="shared" si="4"/>
        <v>6.3461320241913199E-2</v>
      </c>
      <c r="L91" s="1284">
        <f>TB2b!X91</f>
        <v>3.7847248956312439E-2</v>
      </c>
      <c r="M91" s="1284">
        <f>compopeincdet!BX32</f>
        <v>4.1931597515940666E-3</v>
      </c>
      <c r="N91" s="1284">
        <f>TB2b!Y91-M91</f>
        <v>9.8735037001473694E-3</v>
      </c>
      <c r="O91" s="1284">
        <f>compopeincdet!$BM32/2</f>
        <v>4.2894817888736725E-3</v>
      </c>
      <c r="P91" s="1289">
        <f>TB2b!W91-TB2f!J91</f>
        <v>7.257926044985652E-3</v>
      </c>
      <c r="Q91" s="1280"/>
      <c r="R91" s="1132">
        <f>compopeincdet!BJ32-B91</f>
        <v>0</v>
      </c>
      <c r="S91" s="1132">
        <f t="shared" si="5"/>
        <v>2.2700987756252289E-9</v>
      </c>
      <c r="T91" s="1132">
        <f>C91/B91-TB2d!G91</f>
        <v>-1.2976847263423963E-8</v>
      </c>
      <c r="U91" s="1333">
        <v>0.2579867976663287</v>
      </c>
    </row>
    <row r="92" spans="1:21" x14ac:dyDescent="0.2">
      <c r="A92" s="1304">
        <v>1995</v>
      </c>
      <c r="B92" s="1282">
        <f>TB2b!R92</f>
        <v>0.14332926273345947</v>
      </c>
      <c r="C92" s="1283">
        <f t="shared" si="3"/>
        <v>7.6472349115647376E-2</v>
      </c>
      <c r="D92" s="1284">
        <f>TB2b!T92+TB2b!U92</f>
        <v>2.3684168350882828E-2</v>
      </c>
      <c r="E92" s="1284">
        <f>compopeincdet!$BK33</f>
        <v>6.4189336262643337E-3</v>
      </c>
      <c r="F92" s="1284">
        <f>compopeincdet!$BL33</f>
        <v>1.976371556520462E-2</v>
      </c>
      <c r="G92" s="1284">
        <f>compopeincdet!$BM33/2</f>
        <v>4.7248667106032372E-3</v>
      </c>
      <c r="H92" s="1284">
        <f>compopeincdet!BV33</f>
        <v>5.9688924811780453E-3</v>
      </c>
      <c r="I92" s="1284">
        <f>TB2b!V92-H92</f>
        <v>3.0107381753623486E-3</v>
      </c>
      <c r="J92" s="1284">
        <f>compopeincdet!$BQ33</f>
        <v>1.2901034206151962E-2</v>
      </c>
      <c r="K92" s="1288">
        <f t="shared" si="4"/>
        <v>6.6856916528195143E-2</v>
      </c>
      <c r="L92" s="1284">
        <f>TB2b!X92</f>
        <v>4.0873406347499711E-2</v>
      </c>
      <c r="M92" s="1284">
        <f>compopeincdet!BX33</f>
        <v>4.465930163860321E-3</v>
      </c>
      <c r="N92" s="1284">
        <f>TB2b!Y92-M92</f>
        <v>9.6746586406067821E-3</v>
      </c>
      <c r="O92" s="1284">
        <f>compopeincdet!$BM33/2</f>
        <v>4.7248667106032372E-3</v>
      </c>
      <c r="P92" s="1289">
        <f>TB2b!W92-TB2f!J92</f>
        <v>7.1180546656250954E-3</v>
      </c>
      <c r="Q92" s="1280"/>
      <c r="R92" s="1132">
        <f>compopeincdet!BJ33-B92</f>
        <v>0</v>
      </c>
      <c r="S92" s="1132">
        <f t="shared" si="5"/>
        <v>-2.9103830456733704E-9</v>
      </c>
      <c r="T92" s="1132">
        <f>C92/B92-TB2d!G92</f>
        <v>-6.8151209120514977E-9</v>
      </c>
      <c r="U92" s="1333">
        <v>0.24515983363610935</v>
      </c>
    </row>
    <row r="93" spans="1:21" x14ac:dyDescent="0.2">
      <c r="A93" s="1304">
        <v>1996</v>
      </c>
      <c r="B93" s="1282">
        <f>TB2b!R93</f>
        <v>0.15070828795433044</v>
      </c>
      <c r="C93" s="1283">
        <f t="shared" si="3"/>
        <v>7.9627724247984588E-2</v>
      </c>
      <c r="D93" s="1284">
        <f>TB2b!T93+TB2b!U93</f>
        <v>2.2633537068031728E-2</v>
      </c>
      <c r="E93" s="1284">
        <f>compopeincdet!$BK34</f>
        <v>7.0186215452849865E-3</v>
      </c>
      <c r="F93" s="1284">
        <f>compopeincdet!$BL34</f>
        <v>2.1031351760029793E-2</v>
      </c>
      <c r="G93" s="1284">
        <f>compopeincdet!$BM34/2</f>
        <v>5.4728947579860687E-3</v>
      </c>
      <c r="H93" s="1284">
        <f>compopeincdet!BV34</f>
        <v>7.183784618973732E-3</v>
      </c>
      <c r="I93" s="1284">
        <f>TB2b!V93-H93</f>
        <v>3.0750222504138947E-3</v>
      </c>
      <c r="J93" s="1284">
        <f>compopeincdet!$BQ34</f>
        <v>1.3212512247264385E-2</v>
      </c>
      <c r="K93" s="1288">
        <f t="shared" si="4"/>
        <v>7.1080558584071696E-2</v>
      </c>
      <c r="L93" s="1284">
        <f>TB2b!X93</f>
        <v>4.2742377482287076E-2</v>
      </c>
      <c r="M93" s="1284">
        <f>compopeincdet!BX34</f>
        <v>5.5530755780637264E-3</v>
      </c>
      <c r="N93" s="1284">
        <f>TB2b!Y93-M93</f>
        <v>1.0166681734912603E-2</v>
      </c>
      <c r="O93" s="1284">
        <f>compopeincdet!$BM34/2</f>
        <v>5.4728947579860687E-3</v>
      </c>
      <c r="P93" s="1289">
        <f>TB2b!W93-TB2f!J93</f>
        <v>7.1455290308222175E-3</v>
      </c>
      <c r="Q93" s="1280"/>
      <c r="R93" s="1132">
        <f>compopeincdet!BJ34-B93</f>
        <v>0</v>
      </c>
      <c r="S93" s="1132">
        <f t="shared" si="5"/>
        <v>5.1222741603851318E-9</v>
      </c>
      <c r="T93" s="1132">
        <f>C93/B93-TB2d!G93</f>
        <v>4.5081623989418063E-9</v>
      </c>
      <c r="U93" s="1333">
        <v>0.25021847363658112</v>
      </c>
    </row>
    <row r="94" spans="1:21" x14ac:dyDescent="0.2">
      <c r="A94" s="1304">
        <v>1997</v>
      </c>
      <c r="B94" s="1282">
        <f>TB2b!R94</f>
        <v>0.15793299674987793</v>
      </c>
      <c r="C94" s="1283">
        <f t="shared" si="3"/>
        <v>8.2126853871159256E-2</v>
      </c>
      <c r="D94" s="1284">
        <f>TB2b!T94+TB2b!U94</f>
        <v>2.2375105763785541E-2</v>
      </c>
      <c r="E94" s="1284">
        <f>compopeincdet!$BK35</f>
        <v>7.4107968248426914E-3</v>
      </c>
      <c r="F94" s="1284">
        <f>compopeincdet!$BL35</f>
        <v>2.1038509905338287E-2</v>
      </c>
      <c r="G94" s="1284">
        <f>compopeincdet!$BM35/2</f>
        <v>5.9174275957047939E-3</v>
      </c>
      <c r="H94" s="1284">
        <f>compopeincdet!BV35</f>
        <v>8.1418436020612717E-3</v>
      </c>
      <c r="I94" s="1284">
        <f>TB2b!V94-H94</f>
        <v>2.8243130072951317E-3</v>
      </c>
      <c r="J94" s="1284">
        <f>compopeincdet!$BQ35</f>
        <v>1.4418857172131538E-2</v>
      </c>
      <c r="K94" s="1288">
        <f t="shared" si="4"/>
        <v>7.5806133332662284E-2</v>
      </c>
      <c r="L94" s="1284">
        <f>TB2b!X94</f>
        <v>4.6144659197642303E-2</v>
      </c>
      <c r="M94" s="1284">
        <f>compopeincdet!BX35</f>
        <v>6.4925779588520527E-3</v>
      </c>
      <c r="N94" s="1284">
        <f>TB2b!Y94-M94</f>
        <v>9.4313139238070484E-3</v>
      </c>
      <c r="O94" s="1284">
        <f>compopeincdet!$BM35/2</f>
        <v>5.9174275957047939E-3</v>
      </c>
      <c r="P94" s="1289">
        <f>TB2b!W94-TB2f!J94</f>
        <v>7.8201546566560864E-3</v>
      </c>
      <c r="Q94" s="1280"/>
      <c r="R94" s="1132">
        <f>compopeincdet!BJ35-B94</f>
        <v>0</v>
      </c>
      <c r="S94" s="1132">
        <f t="shared" si="5"/>
        <v>9.5460563898086548E-9</v>
      </c>
      <c r="T94" s="1132">
        <f>C94/B94-TB2d!G94</f>
        <v>-1.2751732336724331E-8</v>
      </c>
      <c r="U94" s="1333">
        <v>0.26049128896407536</v>
      </c>
    </row>
    <row r="95" spans="1:21" x14ac:dyDescent="0.2">
      <c r="A95" s="1304">
        <v>1998</v>
      </c>
      <c r="B95" s="1282">
        <f>TB2b!R95</f>
        <v>0.16210399568080902</v>
      </c>
      <c r="C95" s="1283">
        <f t="shared" si="3"/>
        <v>8.0488260369747877E-2</v>
      </c>
      <c r="D95" s="1284">
        <f>TB2b!T95+TB2b!U95</f>
        <v>2.3607665672898293E-2</v>
      </c>
      <c r="E95" s="1284">
        <f>compopeincdet!$BK36</f>
        <v>6.828004028648138E-3</v>
      </c>
      <c r="F95" s="1284">
        <f>compopeincdet!$BL36</f>
        <v>1.828298531472683E-2</v>
      </c>
      <c r="G95" s="1284">
        <f>compopeincdet!$BM36/2</f>
        <v>7.1322601288557053E-3</v>
      </c>
      <c r="H95" s="1284">
        <f>compopeincdet!BV36</f>
        <v>8.9382538571953773E-3</v>
      </c>
      <c r="I95" s="1284">
        <f>TB2b!V95-H95</f>
        <v>2.7051689103245735E-3</v>
      </c>
      <c r="J95" s="1284">
        <f>compopeincdet!$BQ36</f>
        <v>1.2993922457098961E-2</v>
      </c>
      <c r="K95" s="1288">
        <f t="shared" si="4"/>
        <v>8.1615731702186167E-2</v>
      </c>
      <c r="L95" s="1284">
        <f>TB2b!X95</f>
        <v>5.0018892072635608E-2</v>
      </c>
      <c r="M95" s="1284">
        <f>compopeincdet!BX36</f>
        <v>7.731274701654911E-3</v>
      </c>
      <c r="N95" s="1284">
        <f>TB2b!Y95-M95</f>
        <v>9.2127486983957715E-3</v>
      </c>
      <c r="O95" s="1284">
        <f>compopeincdet!$BM36/2</f>
        <v>7.1322601288557053E-3</v>
      </c>
      <c r="P95" s="1289">
        <f>TB2b!W95-TB2f!J95</f>
        <v>7.5205561006441712E-3</v>
      </c>
      <c r="Q95" s="1280"/>
      <c r="R95" s="1132">
        <f>compopeincdet!BJ36-B95</f>
        <v>0</v>
      </c>
      <c r="S95" s="1132">
        <f t="shared" si="5"/>
        <v>3.6088749766349792E-9</v>
      </c>
      <c r="T95" s="1132">
        <f>C95/B95-TB2d!G95</f>
        <v>-3.4198854859113226E-9</v>
      </c>
      <c r="U95" s="1333">
        <v>0.27191298892407156</v>
      </c>
    </row>
    <row r="96" spans="1:21" x14ac:dyDescent="0.2">
      <c r="A96" s="1308">
        <v>1999</v>
      </c>
      <c r="B96" s="1291">
        <f>TB2b!R96</f>
        <v>0.16582681238651276</v>
      </c>
      <c r="C96" s="1292">
        <f t="shared" si="3"/>
        <v>7.8571489080786705E-2</v>
      </c>
      <c r="D96" s="1293">
        <f>TB2b!T96+TB2b!U96</f>
        <v>2.211090037599206E-2</v>
      </c>
      <c r="E96" s="1293">
        <f>compopeincdet!$BK37</f>
        <v>5.9604463167488575E-3</v>
      </c>
      <c r="F96" s="1293">
        <f>compopeincdet!$BL37</f>
        <v>1.8134834244847298E-2</v>
      </c>
      <c r="G96" s="1293">
        <f>compopeincdet!$BM37/2</f>
        <v>6.8537015467882156E-3</v>
      </c>
      <c r="H96" s="1293">
        <f>compopeincdet!BV37</f>
        <v>9.8321288824081421E-3</v>
      </c>
      <c r="I96" s="1293">
        <f>TB2b!V96-H96</f>
        <v>2.6862332597374916E-3</v>
      </c>
      <c r="J96" s="1293">
        <f>compopeincdet!$BQ37</f>
        <v>1.2993244454264641E-2</v>
      </c>
      <c r="K96" s="1309">
        <f t="shared" si="4"/>
        <v>8.7255320162512362E-2</v>
      </c>
      <c r="L96" s="1293">
        <f>TB2b!X96</f>
        <v>5.4631520266798246E-2</v>
      </c>
      <c r="M96" s="1293">
        <f>compopeincdet!BX37</f>
        <v>8.6342357099056244E-3</v>
      </c>
      <c r="N96" s="1293">
        <f>TB2b!Y96-M96</f>
        <v>9.3340345479874728E-3</v>
      </c>
      <c r="O96" s="1293">
        <f>compopeincdet!$BM37/2</f>
        <v>6.8537015467882156E-3</v>
      </c>
      <c r="P96" s="1310">
        <f>TB2b!W96-TB2f!J96</f>
        <v>7.8018280910328031E-3</v>
      </c>
      <c r="Q96" s="1280"/>
      <c r="R96" s="1132">
        <f>compopeincdet!BJ37-B96</f>
        <v>0</v>
      </c>
      <c r="S96" s="1132">
        <f t="shared" si="5"/>
        <v>3.14321368932724E-9</v>
      </c>
      <c r="T96" s="1132">
        <f>C96/B96-TB2d!G96</f>
        <v>-5.8929717217104383E-9</v>
      </c>
      <c r="U96" s="1333">
        <v>0.2473698643044735</v>
      </c>
    </row>
    <row r="97" spans="1:21" x14ac:dyDescent="0.2">
      <c r="A97" s="1304">
        <v>2000</v>
      </c>
      <c r="B97" s="1282">
        <f>TB2b!R97</f>
        <v>0.17282900214195251</v>
      </c>
      <c r="C97" s="1283">
        <f t="shared" si="3"/>
        <v>7.831095129949972E-2</v>
      </c>
      <c r="D97" s="1284">
        <f>TB2b!T97+TB2b!U97</f>
        <v>2.2856839175801724E-2</v>
      </c>
      <c r="E97" s="1284">
        <f>compopeincdet!$BK38</f>
        <v>6.2117846682667732E-3</v>
      </c>
      <c r="F97" s="1284">
        <f>compopeincdet!$BL38</f>
        <v>1.5795841813087463E-2</v>
      </c>
      <c r="G97" s="1284">
        <f>compopeincdet!$BM38/2</f>
        <v>7.1979942731559277E-3</v>
      </c>
      <c r="H97" s="1284">
        <f>compopeincdet!BV38</f>
        <v>1.0586311109364033E-2</v>
      </c>
      <c r="I97" s="1284">
        <f>TB2b!V97-H97</f>
        <v>2.8069429099559784E-3</v>
      </c>
      <c r="J97" s="1284">
        <f>compopeincdet!$BQ38</f>
        <v>1.2855237349867821E-2</v>
      </c>
      <c r="K97" s="1288">
        <f t="shared" si="4"/>
        <v>9.4518052414059639E-2</v>
      </c>
      <c r="L97" s="1284">
        <f>TB2b!X97</f>
        <v>6.044346946785837E-2</v>
      </c>
      <c r="M97" s="1284">
        <f>compopeincdet!BX38</f>
        <v>9.2796729877591133E-3</v>
      </c>
      <c r="N97" s="1284">
        <f>TB2b!Y97-M97</f>
        <v>9.8191011647632796E-3</v>
      </c>
      <c r="O97" s="1284">
        <f>compopeincdet!$BM38/2</f>
        <v>7.1979942731559277E-3</v>
      </c>
      <c r="P97" s="1289">
        <f>TB2b!W97-TB2f!J97</f>
        <v>7.7778145205229521E-3</v>
      </c>
      <c r="Q97" s="1280"/>
      <c r="R97" s="1132">
        <f>compopeincdet!BJ38-B97</f>
        <v>0</v>
      </c>
      <c r="S97" s="1132">
        <f t="shared" si="5"/>
        <v>-1.57160684466362E-9</v>
      </c>
      <c r="T97" s="1132">
        <f>C97/B97-TB2d!G97</f>
        <v>-3.568676354426259E-9</v>
      </c>
      <c r="U97" s="1333">
        <v>0.28225599228699377</v>
      </c>
    </row>
    <row r="98" spans="1:21" x14ac:dyDescent="0.2">
      <c r="A98" s="1304">
        <v>2001</v>
      </c>
      <c r="B98" s="1282">
        <f>TB2b!R98</f>
        <v>0.16502152383327484</v>
      </c>
      <c r="C98" s="1283">
        <f t="shared" si="3"/>
        <v>7.8270395461004227E-2</v>
      </c>
      <c r="D98" s="1284">
        <f>TB2b!T98+TB2b!U98</f>
        <v>2.4424663919489831E-2</v>
      </c>
      <c r="E98" s="1284">
        <f>compopeincdet!$BK39</f>
        <v>5.2870316430926323E-3</v>
      </c>
      <c r="F98" s="1284">
        <f>compopeincdet!$BL39</f>
        <v>1.4853267930448055E-2</v>
      </c>
      <c r="G98" s="1284">
        <f>compopeincdet!$BM39/2</f>
        <v>6.8817706778645515E-3</v>
      </c>
      <c r="H98" s="1284">
        <f>compopeincdet!BV39</f>
        <v>1.2934990227222443E-2</v>
      </c>
      <c r="I98" s="1284">
        <f>TB2b!V98-H98</f>
        <v>2.912348136305809E-3</v>
      </c>
      <c r="J98" s="1284">
        <f>compopeincdet!$BQ39</f>
        <v>1.0976322926580906E-2</v>
      </c>
      <c r="K98" s="1288">
        <f t="shared" si="4"/>
        <v>8.6751129245385528E-2</v>
      </c>
      <c r="L98" s="1284">
        <f>TB2b!X98</f>
        <v>5.1851453674243951E-2</v>
      </c>
      <c r="M98" s="1284">
        <f>compopeincdet!BX39</f>
        <v>1.0879121720790863E-2</v>
      </c>
      <c r="N98" s="1284">
        <f>TB2b!Y98-M98</f>
        <v>1.0129405702246165E-2</v>
      </c>
      <c r="O98" s="1284">
        <f>compopeincdet!$BM39/2</f>
        <v>6.8817706778645515E-3</v>
      </c>
      <c r="P98" s="1289">
        <f>TB2b!W98-TB2f!J98</f>
        <v>7.0093774702399969E-3</v>
      </c>
      <c r="Q98" s="1280"/>
      <c r="R98" s="1132">
        <f>compopeincdet!BJ39-B98</f>
        <v>0</v>
      </c>
      <c r="S98" s="1132">
        <f t="shared" si="5"/>
        <v>-8.7311491370201111E-10</v>
      </c>
      <c r="T98" s="1132">
        <f>C98/B98-TB2d!G98</f>
        <v>2.7148819858879847E-9</v>
      </c>
      <c r="U98" s="1333">
        <v>0.26251008340322873</v>
      </c>
    </row>
    <row r="99" spans="1:21" x14ac:dyDescent="0.2">
      <c r="A99" s="1304">
        <v>2002</v>
      </c>
      <c r="B99" s="1282">
        <f>TB2b!R99</f>
        <v>0.15994501113891602</v>
      </c>
      <c r="C99" s="1283">
        <f t="shared" si="3"/>
        <v>7.9294495051726699E-2</v>
      </c>
      <c r="D99" s="1284">
        <f>TB2b!T99+TB2b!U99</f>
        <v>2.3049922892823815E-2</v>
      </c>
      <c r="E99" s="1284">
        <f>compopeincdet!$BK40</f>
        <v>5.4435622878372669E-3</v>
      </c>
      <c r="F99" s="1284">
        <f>compopeincdet!$BL40</f>
        <v>1.6546191647648811E-2</v>
      </c>
      <c r="G99" s="1284">
        <f>compopeincdet!$BM40/2</f>
        <v>6.7387139424681664E-3</v>
      </c>
      <c r="H99" s="1284">
        <f>compopeincdet!BV40</f>
        <v>1.3810968026518822E-2</v>
      </c>
      <c r="I99" s="1284">
        <f>TB2b!V99-H99</f>
        <v>3.0629392713308334E-3</v>
      </c>
      <c r="J99" s="1284">
        <f>compopeincdet!$BQ40</f>
        <v>1.0642196983098984E-2</v>
      </c>
      <c r="K99" s="1288">
        <f t="shared" si="4"/>
        <v>8.0650523188523948E-2</v>
      </c>
      <c r="L99" s="1284">
        <f>TB2b!X99</f>
        <v>4.5453094101448613E-2</v>
      </c>
      <c r="M99" s="1284">
        <f>compopeincdet!BX40</f>
        <v>1.153065450489521E-2</v>
      </c>
      <c r="N99" s="1284">
        <f>TB2b!Y99-M99</f>
        <v>1.0198891938726348E-2</v>
      </c>
      <c r="O99" s="1284">
        <f>compopeincdet!$BM40/2</f>
        <v>6.7387139424681664E-3</v>
      </c>
      <c r="P99" s="1289">
        <f>TB2b!W99-TB2f!J99</f>
        <v>6.7291687009856105E-3</v>
      </c>
      <c r="Q99" s="1280"/>
      <c r="R99" s="1132">
        <f>compopeincdet!BJ40-B99</f>
        <v>0</v>
      </c>
      <c r="S99" s="1132">
        <f t="shared" si="5"/>
        <v>-7.1013346314430237E-9</v>
      </c>
      <c r="T99" s="1132">
        <f>C99/B99-TB2d!G99</f>
        <v>1.8829912629136913E-9</v>
      </c>
      <c r="U99" s="1333">
        <v>0.24754994294928021</v>
      </c>
    </row>
    <row r="100" spans="1:21" x14ac:dyDescent="0.2">
      <c r="A100" s="1304">
        <v>2003</v>
      </c>
      <c r="B100" s="1282">
        <f>TB2b!R100</f>
        <v>0.16194610297679901</v>
      </c>
      <c r="C100" s="1283">
        <f t="shared" si="3"/>
        <v>8.2121057319454849E-2</v>
      </c>
      <c r="D100" s="1284">
        <f>TB2b!T100+TB2b!U100</f>
        <v>2.2351215942762792E-2</v>
      </c>
      <c r="E100" s="1284">
        <f>compopeincdet!$BK41</f>
        <v>6.001131609082222E-3</v>
      </c>
      <c r="F100" s="1284">
        <f>compopeincdet!$BL41</f>
        <v>1.8826315179467201E-2</v>
      </c>
      <c r="G100" s="1284">
        <f>compopeincdet!$BM41/2</f>
        <v>6.7345346324145794E-3</v>
      </c>
      <c r="H100" s="1284">
        <f>compopeincdet!BV41</f>
        <v>1.4626841992139816E-2</v>
      </c>
      <c r="I100" s="1284">
        <f>TB2b!V100-H100</f>
        <v>2.9348656535148621E-3</v>
      </c>
      <c r="J100" s="1284">
        <f>compopeincdet!$BQ41</f>
        <v>1.0646152310073376E-2</v>
      </c>
      <c r="K100" s="1288">
        <f t="shared" si="4"/>
        <v>7.9825043154414743E-2</v>
      </c>
      <c r="L100" s="1284">
        <f>TB2b!X100</f>
        <v>4.4970901048827464E-2</v>
      </c>
      <c r="M100" s="1284">
        <f>compopeincdet!BX41</f>
        <v>1.1725402437150478E-2</v>
      </c>
      <c r="N100" s="1284">
        <f>TB2b!Y100-M100</f>
        <v>9.6998339806762431E-3</v>
      </c>
      <c r="O100" s="1284">
        <f>compopeincdet!$BM41/2</f>
        <v>6.7345346324145794E-3</v>
      </c>
      <c r="P100" s="1289">
        <f>TB2b!W100-TB2f!J100</f>
        <v>6.6943710553459823E-3</v>
      </c>
      <c r="Q100" s="1280"/>
      <c r="R100" s="1132">
        <f>compopeincdet!BJ41-B100</f>
        <v>0</v>
      </c>
      <c r="S100" s="1132">
        <f t="shared" si="5"/>
        <v>2.5029294192790985E-9</v>
      </c>
      <c r="T100" s="1132">
        <f>C100/B100-TB2d!G100</f>
        <v>-7.2348453894477416E-9</v>
      </c>
      <c r="U100" s="1333">
        <v>0.24171359271379891</v>
      </c>
    </row>
    <row r="101" spans="1:21" x14ac:dyDescent="0.2">
      <c r="A101" s="1304">
        <v>2004</v>
      </c>
      <c r="B101" s="1282">
        <f>TB2b!R101</f>
        <v>0.16875973343849182</v>
      </c>
      <c r="C101" s="1283">
        <f t="shared" si="3"/>
        <v>8.4616107458714396E-2</v>
      </c>
      <c r="D101" s="1284">
        <f>TB2b!T101+TB2b!U101</f>
        <v>2.0435797108802944E-2</v>
      </c>
      <c r="E101" s="1284">
        <f>compopeincdet!$BK42</f>
        <v>7.7702333219349384E-3</v>
      </c>
      <c r="F101" s="1284">
        <f>compopeincdet!$BL42</f>
        <v>2.0460834726691246E-2</v>
      </c>
      <c r="G101" s="1284">
        <f>compopeincdet!$BM42/2</f>
        <v>7.500840350985527E-3</v>
      </c>
      <c r="H101" s="1284">
        <f>compopeincdet!BV42</f>
        <v>1.4444256201386452E-2</v>
      </c>
      <c r="I101" s="1284">
        <f>TB2b!V101-H101</f>
        <v>2.9084347188472748E-3</v>
      </c>
      <c r="J101" s="1284">
        <f>compopeincdet!$BQ42</f>
        <v>1.1095711030066013E-2</v>
      </c>
      <c r="K101" s="1288">
        <f t="shared" si="4"/>
        <v>8.4143624641001225E-2</v>
      </c>
      <c r="L101" s="1284">
        <f>TB2b!X101</f>
        <v>4.8646697475978051E-2</v>
      </c>
      <c r="M101" s="1284">
        <f>compopeincdet!BX42</f>
        <v>1.159638911485672E-2</v>
      </c>
      <c r="N101" s="1284">
        <f>TB2b!Y101-M101</f>
        <v>9.753114609575949E-3</v>
      </c>
      <c r="O101" s="1284">
        <f>compopeincdet!$BM42/2</f>
        <v>7.500840350985527E-3</v>
      </c>
      <c r="P101" s="1289">
        <f>TB2b!W101-TB2f!J101</f>
        <v>6.6465830896049738E-3</v>
      </c>
      <c r="Q101" s="1280"/>
      <c r="R101" s="1132">
        <f>compopeincdet!BJ42-B101</f>
        <v>0</v>
      </c>
      <c r="S101" s="1132">
        <f t="shared" si="5"/>
        <v>1.3387762010097504E-9</v>
      </c>
      <c r="T101" s="1132">
        <f>C101/B101-TB2d!G101</f>
        <v>-1.1006813238623181E-8</v>
      </c>
      <c r="U101" s="1333">
        <v>0.2752369519192901</v>
      </c>
    </row>
    <row r="102" spans="1:21" x14ac:dyDescent="0.2">
      <c r="A102" s="1304">
        <v>2005</v>
      </c>
      <c r="B102" s="1282">
        <f>TB2b!R102</f>
        <v>0.17718559503555298</v>
      </c>
      <c r="C102" s="1283">
        <f t="shared" si="3"/>
        <v>9.1602544125635177E-2</v>
      </c>
      <c r="D102" s="1284">
        <f>TB2b!T102+TB2b!U102</f>
        <v>2.3952215735334903E-2</v>
      </c>
      <c r="E102" s="1284">
        <f>compopeincdet!$BK43</f>
        <v>6.7350463941693306E-3</v>
      </c>
      <c r="F102" s="1284">
        <f>compopeincdet!$BL43</f>
        <v>2.3125950247049332E-2</v>
      </c>
      <c r="G102" s="1284">
        <f>compopeincdet!$BM43/2</f>
        <v>8.4276413545012474E-3</v>
      </c>
      <c r="H102" s="1284">
        <f>compopeincdet!BV43</f>
        <v>1.4334006235003471E-2</v>
      </c>
      <c r="I102" s="1284">
        <f>TB2b!V102-H102</f>
        <v>2.6994552463293076E-3</v>
      </c>
      <c r="J102" s="1284">
        <f>compopeincdet!$BQ43</f>
        <v>1.2328228913247585E-2</v>
      </c>
      <c r="K102" s="1288">
        <f t="shared" si="4"/>
        <v>8.5583046078681946E-2</v>
      </c>
      <c r="L102" s="1284">
        <f>TB2b!X102</f>
        <v>5.0610464259375536E-2</v>
      </c>
      <c r="M102" s="1284">
        <f>compopeincdet!BX43</f>
        <v>1.0592726059257984E-2</v>
      </c>
      <c r="N102" s="1284">
        <f>TB2b!Y102-M102</f>
        <v>9.071867021407283E-3</v>
      </c>
      <c r="O102" s="1284">
        <f>compopeincdet!$BM43/2</f>
        <v>8.4276413545012474E-3</v>
      </c>
      <c r="P102" s="1289">
        <f>TB2b!W102-TB2f!J102</f>
        <v>6.8803473841398954E-3</v>
      </c>
      <c r="Q102" s="1280"/>
      <c r="R102" s="1132">
        <f>compopeincdet!BJ43-B102</f>
        <v>0</v>
      </c>
      <c r="S102" s="1132">
        <f t="shared" si="5"/>
        <v>4.8312358558177948E-9</v>
      </c>
      <c r="T102" s="1132">
        <f>C102/B102-TB2d!G102</f>
        <v>-5.0360376979696753E-9</v>
      </c>
      <c r="U102" s="1333">
        <v>0.22554660421245024</v>
      </c>
    </row>
    <row r="103" spans="1:21" x14ac:dyDescent="0.2">
      <c r="A103" s="1304">
        <v>2006</v>
      </c>
      <c r="B103" s="1282">
        <f>TB2b!R103</f>
        <v>0.18323659896850586</v>
      </c>
      <c r="C103" s="1283">
        <f t="shared" si="3"/>
        <v>9.6122425689827651E-2</v>
      </c>
      <c r="D103" s="1284">
        <f>TB2b!T103+TB2b!U103</f>
        <v>2.4308836727868766E-2</v>
      </c>
      <c r="E103" s="1284">
        <f>compopeincdet!$BK44</f>
        <v>9.0512624010443687E-3</v>
      </c>
      <c r="F103" s="1284">
        <f>compopeincdet!$BL44</f>
        <v>2.3577479645609856E-2</v>
      </c>
      <c r="G103" s="1284">
        <f>compopeincdet!$BM44/2</f>
        <v>9.3678105622529984E-3</v>
      </c>
      <c r="H103" s="1284">
        <f>compopeincdet!BV44</f>
        <v>1.4649013057351112E-2</v>
      </c>
      <c r="I103" s="1284">
        <f>TB2b!V103-H103</f>
        <v>2.9339510947465897E-3</v>
      </c>
      <c r="J103" s="1284">
        <f>compopeincdet!$BQ44</f>
        <v>1.223407220095396E-2</v>
      </c>
      <c r="K103" s="1288">
        <f t="shared" si="4"/>
        <v>8.7114176480099545E-2</v>
      </c>
      <c r="L103" s="1284">
        <f>TB2b!X103</f>
        <v>5.0650623409564062E-2</v>
      </c>
      <c r="M103" s="1284">
        <f>compopeincdet!BX44</f>
        <v>1.0344025678932667E-2</v>
      </c>
      <c r="N103" s="1284">
        <f>TB2b!Y103-M103</f>
        <v>9.8678045752249484E-3</v>
      </c>
      <c r="O103" s="1284">
        <f>compopeincdet!$BM44/2</f>
        <v>9.3678105622529984E-3</v>
      </c>
      <c r="P103" s="1289">
        <f>TB2b!W103-TB2f!J103</f>
        <v>6.8839122541248798E-3</v>
      </c>
      <c r="Q103" s="1280"/>
      <c r="R103" s="1132">
        <f>compopeincdet!BJ44-B103</f>
        <v>0</v>
      </c>
      <c r="S103" s="1132">
        <f t="shared" si="5"/>
        <v>-3.2014213363629196E-9</v>
      </c>
      <c r="T103" s="1132">
        <f>C103/B103-TB2d!G103</f>
        <v>7.8019317673039268E-9</v>
      </c>
      <c r="U103" s="1333">
        <v>0.27740151552443165</v>
      </c>
    </row>
    <row r="104" spans="1:21" x14ac:dyDescent="0.2">
      <c r="A104" s="1304">
        <v>2007</v>
      </c>
      <c r="B104" s="1282">
        <f>TB2b!R104</f>
        <v>0.1844514012336731</v>
      </c>
      <c r="C104" s="1283">
        <f t="shared" si="3"/>
        <v>9.5349397714016959E-2</v>
      </c>
      <c r="D104" s="1284">
        <f>TB2b!T104+TB2b!U104</f>
        <v>2.5909488293109462E-2</v>
      </c>
      <c r="E104" s="1284">
        <f>compopeincdet!$BK45</f>
        <v>1.0606942698359489E-2</v>
      </c>
      <c r="F104" s="1284">
        <f>compopeincdet!$BL45</f>
        <v>1.9914975389838219E-2</v>
      </c>
      <c r="G104" s="1284">
        <f>compopeincdet!$BM45/2</f>
        <v>9.8653808236122131E-3</v>
      </c>
      <c r="H104" s="1284">
        <f>compopeincdet!BV45</f>
        <v>1.5135715715587139E-2</v>
      </c>
      <c r="I104" s="1284">
        <f>TB2b!V104-H104</f>
        <v>2.3033777251839638E-3</v>
      </c>
      <c r="J104" s="1284">
        <f>compopeincdet!$BQ45</f>
        <v>1.1613517068326473E-2</v>
      </c>
      <c r="K104" s="1288">
        <f t="shared" si="4"/>
        <v>8.9102002326399088E-2</v>
      </c>
      <c r="L104" s="1284">
        <f>TB2b!X104</f>
        <v>5.4873248997650718E-2</v>
      </c>
      <c r="M104" s="1284">
        <f>compopeincdet!BX45</f>
        <v>1.0306301526725292E-2</v>
      </c>
      <c r="N104" s="1284">
        <f>TB2b!Y104-M104</f>
        <v>7.5808181729692461E-3</v>
      </c>
      <c r="O104" s="1284">
        <f>compopeincdet!$BM45/2</f>
        <v>9.8653808236122131E-3</v>
      </c>
      <c r="P104" s="1289">
        <f>TB2b!W104-TB2f!J104</f>
        <v>6.476252805441618E-3</v>
      </c>
      <c r="Q104" s="1280"/>
      <c r="R104" s="1132">
        <f>compopeincdet!BJ45-B104</f>
        <v>0</v>
      </c>
      <c r="S104" s="1132">
        <f t="shared" si="5"/>
        <v>1.1932570487260818E-9</v>
      </c>
      <c r="T104" s="1132">
        <f>C104/B104-TB2d!G104</f>
        <v>-9.3912322363109979E-10</v>
      </c>
      <c r="U104" s="1333">
        <v>0.34751887156365313</v>
      </c>
    </row>
    <row r="105" spans="1:21" x14ac:dyDescent="0.2">
      <c r="A105" s="1304">
        <v>2008</v>
      </c>
      <c r="B105" s="1282">
        <f>TB2b!R105</f>
        <v>0.1804795116186142</v>
      </c>
      <c r="C105" s="1283">
        <f t="shared" si="3"/>
        <v>9.3327429378405213E-2</v>
      </c>
      <c r="D105" s="1284">
        <f>TB2b!T105+TB2b!U105</f>
        <v>2.7346890652552247E-2</v>
      </c>
      <c r="E105" s="1284">
        <f>compopeincdet!$BK46</f>
        <v>1.0414980351924896E-2</v>
      </c>
      <c r="F105" s="1284">
        <f>compopeincdet!$BL46</f>
        <v>1.5669560059905052E-2</v>
      </c>
      <c r="G105" s="1284">
        <f>compopeincdet!$BM46/2</f>
        <v>9.5855221152305603E-3</v>
      </c>
      <c r="H105" s="1284">
        <f>compopeincdet!BV46</f>
        <v>1.6927352175116539E-2</v>
      </c>
      <c r="I105" s="1284">
        <f>TB2b!V105-H105</f>
        <v>2.2607818245887756E-3</v>
      </c>
      <c r="J105" s="1284">
        <f>compopeincdet!$BQ46</f>
        <v>1.1122342199087143E-2</v>
      </c>
      <c r="K105" s="1288">
        <f t="shared" si="4"/>
        <v>8.7152078398503363E-2</v>
      </c>
      <c r="L105" s="1284">
        <f>TB2b!X105</f>
        <v>5.2834606303068583E-2</v>
      </c>
      <c r="M105" s="1284">
        <f>compopeincdet!BX46</f>
        <v>1.0433577001094818E-2</v>
      </c>
      <c r="N105" s="1284">
        <f>TB2b!Y105-M105</f>
        <v>7.1398387270246097E-3</v>
      </c>
      <c r="O105" s="1284">
        <f>compopeincdet!$BM46/2</f>
        <v>9.5855221152305603E-3</v>
      </c>
      <c r="P105" s="1289">
        <f>TB2b!W105-TB2f!J105</f>
        <v>7.1585342520847917E-3</v>
      </c>
      <c r="Q105" s="1280"/>
      <c r="R105" s="1132">
        <f>compopeincdet!BJ46-B105</f>
        <v>0</v>
      </c>
      <c r="S105" s="1132">
        <f t="shared" si="5"/>
        <v>3.8417056202888489E-9</v>
      </c>
      <c r="T105" s="1132">
        <f>C105/B105-TB2d!G105</f>
        <v>-1.0053052945657726E-8</v>
      </c>
      <c r="U105" s="1333">
        <v>0.39927787749746801</v>
      </c>
    </row>
    <row r="106" spans="1:21" x14ac:dyDescent="0.2">
      <c r="A106" s="1308">
        <v>2009</v>
      </c>
      <c r="B106" s="1291">
        <f>TB2b!R106</f>
        <v>0.16656053066253662</v>
      </c>
      <c r="C106" s="1292">
        <f t="shared" si="3"/>
        <v>8.9860589534509927E-2</v>
      </c>
      <c r="D106" s="1293">
        <f>TB2b!T106+TB2b!U106</f>
        <v>2.617775258840993E-2</v>
      </c>
      <c r="E106" s="1293">
        <f>compopeincdet!$BK47</f>
        <v>5.6927590630948544E-3</v>
      </c>
      <c r="F106" s="1293">
        <f>compopeincdet!$BL47</f>
        <v>2.0633719861507416E-2</v>
      </c>
      <c r="G106" s="1293">
        <f>compopeincdet!$BM47/2</f>
        <v>7.9491166397929192E-3</v>
      </c>
      <c r="H106" s="1293">
        <f>compopeincdet!BV47</f>
        <v>1.6487520188093185E-2</v>
      </c>
      <c r="I106" s="1293">
        <f>TB2b!V106-H106</f>
        <v>2.143222838640213E-3</v>
      </c>
      <c r="J106" s="1293">
        <f>compopeincdet!$BQ47</f>
        <v>1.0776498354971409E-2</v>
      </c>
      <c r="K106" s="1309">
        <f t="shared" si="4"/>
        <v>7.6699942699633539E-2</v>
      </c>
      <c r="L106" s="1293">
        <f>TB2b!X106</f>
        <v>4.620820311263335E-2</v>
      </c>
      <c r="M106" s="1293">
        <f>compopeincdet!BX47</f>
        <v>1.0671151801943779E-2</v>
      </c>
      <c r="N106" s="1293">
        <f>TB2b!Y106-M106</f>
        <v>6.5245229807482964E-3</v>
      </c>
      <c r="O106" s="1293">
        <f>compopeincdet!$BM47/2</f>
        <v>7.9491166397929192E-3</v>
      </c>
      <c r="P106" s="1310">
        <f>TB2b!W106-TB2f!J106</f>
        <v>5.3469481645151973E-3</v>
      </c>
      <c r="Q106" s="1280"/>
      <c r="R106" s="1132">
        <f>compopeincdet!BJ47-B106</f>
        <v>0</v>
      </c>
      <c r="S106" s="1132">
        <f t="shared" si="5"/>
        <v>-1.57160684466362E-9</v>
      </c>
      <c r="T106" s="1132">
        <f>C106/B106-TB2d!G106</f>
        <v>-2.1182731124724796E-9</v>
      </c>
      <c r="U106" s="1333">
        <v>0.21623699729799983</v>
      </c>
    </row>
    <row r="107" spans="1:21" x14ac:dyDescent="0.2">
      <c r="A107" s="1304">
        <v>2010</v>
      </c>
      <c r="B107" s="1282">
        <f>TB2b!R107</f>
        <v>0.17740826308727264</v>
      </c>
      <c r="C107" s="1283">
        <f t="shared" si="3"/>
        <v>9.7577713750069961E-2</v>
      </c>
      <c r="D107" s="1284">
        <f>TB2b!T107+TB2b!U107</f>
        <v>2.5364022090798244E-2</v>
      </c>
      <c r="E107" s="1284">
        <f>compopeincdet!$BK48</f>
        <v>5.1350351423025131E-3</v>
      </c>
      <c r="F107" s="1284">
        <f>compopeincdet!$BL48</f>
        <v>2.7482921257615089E-2</v>
      </c>
      <c r="G107" s="1284">
        <f>compopeincdet!$BM48/2</f>
        <v>8.0220401287078857E-3</v>
      </c>
      <c r="H107" s="1284">
        <f>compopeincdet!BV48</f>
        <v>1.6535883769392967E-2</v>
      </c>
      <c r="I107" s="1284">
        <f>TB2b!V107-H107</f>
        <v>2.47175432741642E-3</v>
      </c>
      <c r="J107" s="1284">
        <f>compopeincdet!$BQ48</f>
        <v>1.2566057033836842E-2</v>
      </c>
      <c r="K107" s="1288">
        <f t="shared" si="4"/>
        <v>7.9830548609606922E-2</v>
      </c>
      <c r="L107" s="1284">
        <f>TB2b!X107</f>
        <v>4.663352190920083E-2</v>
      </c>
      <c r="M107" s="1284">
        <f>compopeincdet!BX48</f>
        <v>1.1054745875298977E-2</v>
      </c>
      <c r="N107" s="1284">
        <f>TB2b!Y107-M107</f>
        <v>8.0543166265550394E-3</v>
      </c>
      <c r="O107" s="1284">
        <f>compopeincdet!$BM48/2</f>
        <v>8.0220401287078857E-3</v>
      </c>
      <c r="P107" s="1289">
        <f>TB2b!W107-TB2f!J107</f>
        <v>6.0659240698441863E-3</v>
      </c>
      <c r="Q107" s="1280"/>
      <c r="R107" s="1132">
        <f>compopeincdet!BJ48-B107</f>
        <v>0</v>
      </c>
      <c r="S107" s="1132">
        <f t="shared" si="5"/>
        <v>7.2759576141834259E-10</v>
      </c>
      <c r="T107" s="1132">
        <f>C107/B107-TB2d!G107</f>
        <v>-9.7718977354332992E-10</v>
      </c>
      <c r="U107" s="1333">
        <v>0.15742970691986347</v>
      </c>
    </row>
    <row r="108" spans="1:21" x14ac:dyDescent="0.2">
      <c r="A108" s="1304">
        <v>2011</v>
      </c>
      <c r="B108" s="1282">
        <f>TB2b!R108</f>
        <v>0.18236400187015533</v>
      </c>
      <c r="C108" s="1283">
        <f t="shared" si="3"/>
        <v>0.10136700220755301</v>
      </c>
      <c r="D108" s="1284">
        <f>TB2b!T108+TB2b!U108</f>
        <v>2.6661213807528839E-2</v>
      </c>
      <c r="E108" s="1284">
        <f>compopeincdet!$BK49</f>
        <v>7.1936692111194134E-3</v>
      </c>
      <c r="F108" s="1284">
        <f>compopeincdet!$BL49</f>
        <v>2.6376958936452866E-2</v>
      </c>
      <c r="G108" s="1284">
        <f>compopeincdet!$BM49/2</f>
        <v>8.2926759496331215E-3</v>
      </c>
      <c r="H108" s="1284">
        <f>compopeincdet!BV49</f>
        <v>1.7789928242564201E-2</v>
      </c>
      <c r="I108" s="1284">
        <f>TB2b!V108-H108</f>
        <v>2.5482196360826492E-3</v>
      </c>
      <c r="J108" s="1284">
        <f>compopeincdet!$BQ49</f>
        <v>1.2504336424171925E-2</v>
      </c>
      <c r="K108" s="1288">
        <f t="shared" si="4"/>
        <v>8.0997006734833121E-2</v>
      </c>
      <c r="L108" s="1284">
        <f>TB2b!X108</f>
        <v>4.6864822611744496E-2</v>
      </c>
      <c r="M108" s="1284">
        <f>compopeincdet!BX49</f>
        <v>1.2206807732582092E-2</v>
      </c>
      <c r="N108" s="1284">
        <f>TB2b!Y108-M108</f>
        <v>8.393099892352731E-3</v>
      </c>
      <c r="O108" s="1284">
        <f>compopeincdet!$BM49/2</f>
        <v>8.2926759496331215E-3</v>
      </c>
      <c r="P108" s="1289">
        <f>TB2b!W108-TB2f!J108</f>
        <v>5.2396005485206842E-3</v>
      </c>
      <c r="Q108" s="1280"/>
      <c r="R108" s="1132">
        <f>compopeincdet!BJ49-B108</f>
        <v>0</v>
      </c>
      <c r="S108" s="1132">
        <f t="shared" si="5"/>
        <v>-7.07223080098629E-9</v>
      </c>
      <c r="T108" s="1132">
        <f>C108/B108-TB2d!G108</f>
        <v>8.402276652219598E-9</v>
      </c>
      <c r="U108" s="1333">
        <v>0.21428462641240981</v>
      </c>
    </row>
    <row r="109" spans="1:21" x14ac:dyDescent="0.2">
      <c r="A109" s="1304">
        <v>2012</v>
      </c>
      <c r="B109" s="1282">
        <f>TB2b!R109</f>
        <v>0.19292990863323212</v>
      </c>
      <c r="C109" s="1283">
        <f t="shared" si="3"/>
        <v>0.10718146912404336</v>
      </c>
      <c r="D109" s="1284">
        <f>TB2b!T109+TB2b!U109</f>
        <v>2.7959325496340171E-2</v>
      </c>
      <c r="E109" s="1284">
        <f>compopeincdet!$BK50</f>
        <v>9.1024041175842285E-3</v>
      </c>
      <c r="F109" s="1284">
        <f>compopeincdet!$BL50</f>
        <v>2.5540685281157494E-2</v>
      </c>
      <c r="G109" s="1284">
        <f>compopeincdet!$BM50/2</f>
        <v>9.4760973006486893E-3</v>
      </c>
      <c r="H109" s="1284">
        <f>compopeincdet!BV50</f>
        <v>1.951177604496479E-2</v>
      </c>
      <c r="I109" s="1284">
        <f>TB2b!V109-H109</f>
        <v>2.6798993349075317E-3</v>
      </c>
      <c r="J109" s="1284">
        <f>compopeincdet!$BQ50</f>
        <v>1.2911281548440456E-2</v>
      </c>
      <c r="K109" s="1288">
        <f t="shared" si="4"/>
        <v>8.5748436860740185E-2</v>
      </c>
      <c r="L109" s="1284">
        <f>TB2b!X109</f>
        <v>4.9017127361027535E-2</v>
      </c>
      <c r="M109" s="1284">
        <f>compopeincdet!BX50</f>
        <v>1.3013151474297047E-2</v>
      </c>
      <c r="N109" s="1284">
        <f>TB2b!Y109-M109</f>
        <v>8.8391515986341873E-3</v>
      </c>
      <c r="O109" s="1284">
        <f>compopeincdet!$BM50/2</f>
        <v>9.4760973006486893E-3</v>
      </c>
      <c r="P109" s="1289">
        <f>TB2b!W109-TB2f!J109</f>
        <v>5.4029091261327267E-3</v>
      </c>
      <c r="Q109" s="1280"/>
      <c r="R109" s="1132">
        <f>compopeincdet!BJ50-B109</f>
        <v>0</v>
      </c>
      <c r="S109" s="1132">
        <f t="shared" si="5"/>
        <v>2.648448571562767E-9</v>
      </c>
      <c r="T109" s="1132">
        <f>C109/B109-TB2d!G109</f>
        <v>-9.0474232550263878E-9</v>
      </c>
      <c r="U109" s="1333">
        <v>0.26274804114883088</v>
      </c>
    </row>
    <row r="110" spans="1:21" x14ac:dyDescent="0.2">
      <c r="A110" s="1304">
        <v>2013</v>
      </c>
      <c r="B110" s="1282">
        <f>TB2b!R110</f>
        <v>0.18342787027359009</v>
      </c>
      <c r="C110" s="1283">
        <f t="shared" si="3"/>
        <v>0.10093480432988144</v>
      </c>
      <c r="D110" s="1284">
        <f>TB2b!T110+TB2b!U110</f>
        <v>2.8338963078567758E-2</v>
      </c>
      <c r="E110" s="1284">
        <f>compopeincdet!$BK51</f>
        <v>7.9061137512326241E-3</v>
      </c>
      <c r="F110" s="1284">
        <f>compopeincdet!$BL51</f>
        <v>2.3222707211971283E-2</v>
      </c>
      <c r="G110" s="1284">
        <f>compopeincdet!$BM51/2</f>
        <v>8.7653705850243568E-3</v>
      </c>
      <c r="H110" s="1284">
        <f>compopeincdet!BV51</f>
        <v>1.9728802144527435E-2</v>
      </c>
      <c r="I110" s="1284">
        <f>TB2b!V110-H110</f>
        <v>2.72352434694767E-3</v>
      </c>
      <c r="J110" s="1284">
        <f>compopeincdet!$BQ51</f>
        <v>1.0249323211610317E-2</v>
      </c>
      <c r="K110" s="1288">
        <f t="shared" si="4"/>
        <v>8.2493067253381014E-2</v>
      </c>
      <c r="L110" s="1284">
        <f>TB2b!X110</f>
        <v>4.6351047797679443E-2</v>
      </c>
      <c r="M110" s="1284">
        <f>compopeincdet!BX51</f>
        <v>1.2873479165136814E-2</v>
      </c>
      <c r="N110" s="1284">
        <f>TB2b!Y110-M110</f>
        <v>9.0754603905682345E-3</v>
      </c>
      <c r="O110" s="1284">
        <f>compopeincdet!$BM51/2</f>
        <v>8.7653705850243568E-3</v>
      </c>
      <c r="P110" s="1289">
        <f>TB2b!W110-TB2f!J110</f>
        <v>5.4277093149721622E-3</v>
      </c>
      <c r="Q110" s="1280"/>
      <c r="R110" s="1132">
        <f>compopeincdet!BJ51-B110</f>
        <v>0</v>
      </c>
      <c r="S110" s="1132">
        <f t="shared" si="5"/>
        <v>-1.3096723705530167E-9</v>
      </c>
      <c r="T110" s="1132">
        <f>C110/B110-TB2d!G110</f>
        <v>-1.6965806537427852E-9</v>
      </c>
      <c r="U110" s="1333">
        <v>0.25398050664512506</v>
      </c>
    </row>
    <row r="111" spans="1:21" x14ac:dyDescent="0.2">
      <c r="A111" s="1304">
        <v>2014</v>
      </c>
      <c r="B111" s="1282">
        <f>TB2b!R111</f>
        <v>0.18881380558013916</v>
      </c>
      <c r="C111" s="1283">
        <f t="shared" si="3"/>
        <v>0.1059843888215255</v>
      </c>
      <c r="D111" s="1284">
        <f>TB2b!T111+TB2b!U111</f>
        <v>2.9213311121566221E-2</v>
      </c>
      <c r="E111" s="1284">
        <f>compopeincdet!$BK52</f>
        <v>1.0162231512367725E-2</v>
      </c>
      <c r="F111" s="1284">
        <f>compopeincdet!$BL52</f>
        <v>2.4488989263772964E-2</v>
      </c>
      <c r="G111" s="1284">
        <f>compopeincdet!$BM52/2</f>
        <v>9.2264125123620033E-3</v>
      </c>
      <c r="H111" s="1284">
        <f>compopeincdet!BV52</f>
        <v>1.9468393176794052E-2</v>
      </c>
      <c r="I111" s="1284">
        <f>TB2b!V111-H111</f>
        <v>2.5662705302238464E-3</v>
      </c>
      <c r="J111" s="1284">
        <f>compopeincdet!$BQ52</f>
        <v>1.0858780704438686E-2</v>
      </c>
      <c r="K111" s="1288">
        <f t="shared" si="4"/>
        <v>8.2829414575826363E-2</v>
      </c>
      <c r="L111" s="1284">
        <f>TB2b!X111</f>
        <v>4.7380396810381344E-2</v>
      </c>
      <c r="M111" s="1284">
        <f>compopeincdet!BX52</f>
        <v>1.177742425352335E-2</v>
      </c>
      <c r="N111" s="1284">
        <f>TB2b!Y111-M111</f>
        <v>8.6090991338504015E-3</v>
      </c>
      <c r="O111" s="1284">
        <f>compopeincdet!$BM52/2</f>
        <v>9.2264125123620033E-3</v>
      </c>
      <c r="P111" s="1289">
        <f>TB2b!W111-TB2f!J111</f>
        <v>5.836081865709275E-3</v>
      </c>
      <c r="Q111" s="1280"/>
      <c r="R111" s="1132">
        <f>compopeincdet!BJ52-B111</f>
        <v>0</v>
      </c>
      <c r="S111" s="1132">
        <f t="shared" si="5"/>
        <v>2.1827872981328156E-9</v>
      </c>
      <c r="T111" s="1132">
        <f>C111/B111-TB2d!G111</f>
        <v>-2.0023680491476625E-9</v>
      </c>
      <c r="U111" s="1333">
        <v>0.2932719672562199</v>
      </c>
    </row>
    <row r="112" spans="1:21" x14ac:dyDescent="0.2">
      <c r="A112" s="1304">
        <v>2015</v>
      </c>
      <c r="B112" s="1282">
        <f>TB2b!R112</f>
        <v>0.18838243186473846</v>
      </c>
      <c r="C112" s="1283">
        <f t="shared" si="3"/>
        <v>0.10449831062578596</v>
      </c>
      <c r="D112" s="1284">
        <f>TB2b!T112+TB2b!U112</f>
        <v>3.1275209650630131E-2</v>
      </c>
      <c r="E112" s="1284">
        <f>compopeincdet!$BK53</f>
        <v>1.0382973589003086E-2</v>
      </c>
      <c r="F112" s="1284">
        <f>compopeincdet!$BL53</f>
        <v>2.2610442712903023E-2</v>
      </c>
      <c r="G112" s="1284">
        <f>compopeincdet!$BM53/2</f>
        <v>1.0582022368907928E-2</v>
      </c>
      <c r="H112" s="1284">
        <f>compopeincdet!BV53</f>
        <v>1.6971852630376816E-2</v>
      </c>
      <c r="I112" s="1284">
        <f>TB2b!V112-H112</f>
        <v>2.4276040494441986E-3</v>
      </c>
      <c r="J112" s="1284">
        <f>compopeincdet!$BQ53</f>
        <v>1.0248205624520779E-2</v>
      </c>
      <c r="K112" s="1288">
        <f t="shared" si="4"/>
        <v>8.3884123479947448E-2</v>
      </c>
      <c r="L112" s="1284">
        <f>TB2b!X112</f>
        <v>4.8950024684416317E-2</v>
      </c>
      <c r="M112" s="1284">
        <f>compopeincdet!BX53</f>
        <v>1.0433384217321873E-2</v>
      </c>
      <c r="N112" s="1284">
        <f>TB2b!Y112-M112</f>
        <v>8.1310106539258728E-3</v>
      </c>
      <c r="O112" s="1284">
        <f>compopeincdet!$BM53/2</f>
        <v>1.0582022368907928E-2</v>
      </c>
      <c r="P112" s="1289">
        <f>TB2b!W112-TB2f!J112</f>
        <v>5.7876815553754568E-3</v>
      </c>
      <c r="R112" s="1132">
        <f>compopeincdet!BJ53-B112</f>
        <v>0</v>
      </c>
      <c r="S112" s="1132">
        <f t="shared" si="5"/>
        <v>-2.2409949451684952E-9</v>
      </c>
      <c r="T112" s="1132">
        <f>C112/B112-TB2d!G112</f>
        <v>-6.8532056696213317E-9</v>
      </c>
      <c r="U112" s="1333">
        <v>0.31469834475546143</v>
      </c>
    </row>
    <row r="113" spans="1:21" x14ac:dyDescent="0.2">
      <c r="A113" s="1304">
        <v>2016</v>
      </c>
      <c r="B113" s="1282">
        <f>TB2b!R113</f>
        <v>0.18607375025749207</v>
      </c>
      <c r="C113" s="1283">
        <f t="shared" si="3"/>
        <v>0.10353590053273365</v>
      </c>
      <c r="D113" s="1284">
        <f>TB2b!T113+TB2b!U113</f>
        <v>3.1751317612361163E-2</v>
      </c>
      <c r="E113" s="1284">
        <f>compopeincdet!$BK54</f>
        <v>1.0292184539139271E-2</v>
      </c>
      <c r="F113" s="1284">
        <f>compopeincdet!$BL54</f>
        <v>2.116096019744873E-2</v>
      </c>
      <c r="G113" s="1284">
        <f>compopeincdet!$BM54/2</f>
        <v>1.1155563406646252E-2</v>
      </c>
      <c r="H113" s="1284">
        <f>compopeincdet!BV54</f>
        <v>1.7022894695401192E-2</v>
      </c>
      <c r="I113" s="1284">
        <f>TB2b!V113-H113</f>
        <v>2.1352097392082214E-3</v>
      </c>
      <c r="J113" s="1284">
        <f>compopeincdet!$BQ54</f>
        <v>1.001777034252882E-2</v>
      </c>
      <c r="K113" s="1288">
        <f t="shared" si="4"/>
        <v>8.2537850772496313E-2</v>
      </c>
      <c r="L113" s="1284">
        <f>TB2b!X113</f>
        <v>4.7778245564952235E-2</v>
      </c>
      <c r="M113" s="1284">
        <f>compopeincdet!BX54</f>
        <v>1.0529306717216969E-2</v>
      </c>
      <c r="N113" s="1284">
        <f>TB2b!Y113-M113</f>
        <v>7.0093576419803065E-3</v>
      </c>
      <c r="O113" s="1284">
        <f>compopeincdet!$BM54/2</f>
        <v>1.1155563406646252E-2</v>
      </c>
      <c r="P113" s="1289">
        <f>TB2b!W113-TB2f!J113</f>
        <v>6.0653774417005479E-3</v>
      </c>
      <c r="R113" s="1132">
        <f>compopeincdet!BJ54-B113</f>
        <v>0</v>
      </c>
      <c r="S113" s="1132">
        <f t="shared" si="5"/>
        <v>-1.0477378964424133E-9</v>
      </c>
      <c r="T113" s="1132">
        <f>C113/B113-TB2d!G113</f>
        <v>-3.9493420755931652E-9</v>
      </c>
      <c r="U113" s="1333">
        <v>0.32722275018583419</v>
      </c>
    </row>
    <row r="114" spans="1:21" x14ac:dyDescent="0.2">
      <c r="A114" s="1304">
        <v>2017</v>
      </c>
      <c r="B114" s="1282">
        <f>TB2b!R114</f>
        <v>0.18783034384250641</v>
      </c>
      <c r="C114" s="1283">
        <f t="shared" si="3"/>
        <v>0.10280454106396064</v>
      </c>
      <c r="D114" s="1284">
        <f>TB2b!T114+TB2b!U114</f>
        <v>2.9757917334791273E-2</v>
      </c>
      <c r="E114" s="1284">
        <f>compopeincdet!$BK55</f>
        <v>1.0353665798902512E-2</v>
      </c>
      <c r="F114" s="1284">
        <f>compopeincdet!$BL55</f>
        <v>1.9533347338438034E-2</v>
      </c>
      <c r="G114" s="1284">
        <f>compopeincdet!$BM55/2</f>
        <v>1.1569776572287083E-2</v>
      </c>
      <c r="H114" s="1284">
        <f>compopeincdet!BV55</f>
        <v>1.8694281578063965E-2</v>
      </c>
      <c r="I114" s="1284">
        <f>TB2b!V114-H114</f>
        <v>1.9319523125886917E-3</v>
      </c>
      <c r="J114" s="1284">
        <f>compopeincdet!$BQ55</f>
        <v>1.0963600128889084E-2</v>
      </c>
      <c r="K114" s="1288">
        <f t="shared" si="4"/>
        <v>8.5025798267452032E-2</v>
      </c>
      <c r="L114" s="1284">
        <f>TB2b!X114</f>
        <v>4.8653877719651246E-2</v>
      </c>
      <c r="M114" s="1284">
        <f>compopeincdet!BX55</f>
        <v>1.1360995471477509E-2</v>
      </c>
      <c r="N114" s="1284">
        <f>TB2b!Y114-M114</f>
        <v>6.3089198364212236E-3</v>
      </c>
      <c r="O114" s="1284">
        <f>compopeincdet!$BM55/2</f>
        <v>1.1569776572287083E-2</v>
      </c>
      <c r="P114" s="1289">
        <f>TB2b!W114-TB2f!J114</f>
        <v>7.1322286676149815E-3</v>
      </c>
      <c r="R114" s="1132">
        <f>compopeincdet!BJ55-B114</f>
        <v>0</v>
      </c>
      <c r="S114" s="1132">
        <f t="shared" si="5"/>
        <v>4.5110937346715119E-9</v>
      </c>
      <c r="T114" s="1132">
        <f>C114/B114-TB2d!G114</f>
        <v>9.4204382072859971E-9</v>
      </c>
      <c r="U114" s="1333">
        <v>0.34642691846388962</v>
      </c>
    </row>
    <row r="115" spans="1:21" x14ac:dyDescent="0.2">
      <c r="A115" s="1304">
        <v>2018</v>
      </c>
      <c r="B115" s="1282">
        <f>TB2b!R115</f>
        <v>0.18930986523628235</v>
      </c>
      <c r="C115" s="1283">
        <f t="shared" si="3"/>
        <v>0.10489387330017053</v>
      </c>
      <c r="D115" s="1284">
        <f>TB2b!T115+TB2b!U115</f>
        <v>2.8706708777463064E-2</v>
      </c>
      <c r="E115" s="1284">
        <f>compopeincdet!$BK56</f>
        <v>1.1422484181821346E-2</v>
      </c>
      <c r="F115" s="1284">
        <f>compopeincdet!$BL56</f>
        <v>1.9649965688586235E-2</v>
      </c>
      <c r="G115" s="1284">
        <f>compopeincdet!$BM56/2</f>
        <v>1.2064371258020401E-2</v>
      </c>
      <c r="H115" s="1284">
        <f>compopeincdet!BV56</f>
        <v>1.9895408302545547E-2</v>
      </c>
      <c r="I115" s="1284">
        <f>TB2b!V115-H115</f>
        <v>1.7942190170288086E-3</v>
      </c>
      <c r="J115" s="1284">
        <f>compopeincdet!$BQ56</f>
        <v>1.1360716074705124E-2</v>
      </c>
      <c r="K115" s="1288">
        <f t="shared" si="4"/>
        <v>8.4416000812780112E-2</v>
      </c>
      <c r="L115" s="1284">
        <f>TB2b!X115</f>
        <v>4.7241307595591281E-2</v>
      </c>
      <c r="M115" s="1284">
        <f>compopeincdet!BX56</f>
        <v>1.2083953246474266E-2</v>
      </c>
      <c r="N115" s="1284">
        <f>TB2b!Y115-M115</f>
        <v>5.8804845569327101E-3</v>
      </c>
      <c r="O115" s="1284">
        <f>compopeincdet!$BM56/2</f>
        <v>1.2064371258020401E-2</v>
      </c>
      <c r="P115" s="1289">
        <f>TB2b!W115-TB2f!J115</f>
        <v>7.1458841557614505E-3</v>
      </c>
      <c r="R115" s="1132">
        <f>compopeincdet!BJ56-B115</f>
        <v>0</v>
      </c>
      <c r="S115" s="1132">
        <f t="shared" si="5"/>
        <v>-8.8766682893037796E-9</v>
      </c>
      <c r="T115" s="1132">
        <f>C115/B115-TB2d!G115</f>
        <v>1.9639236903401525E-9</v>
      </c>
      <c r="U115" s="1333">
        <v>0.3676081018885915</v>
      </c>
    </row>
    <row r="116" spans="1:21" x14ac:dyDescent="0.2">
      <c r="A116" s="1304">
        <v>2019</v>
      </c>
      <c r="B116" s="1282">
        <f>TB2b!R116</f>
        <v>0.18734192848205566</v>
      </c>
      <c r="C116" s="1283">
        <f t="shared" si="3"/>
        <v>0.1025727913074661</v>
      </c>
      <c r="D116" s="1284">
        <f>TB2b!T116+TB2b!U116</f>
        <v>2.8318456403212622E-2</v>
      </c>
      <c r="E116" s="1284">
        <f>compopeincdet!$BK57</f>
        <v>1.0814421810209751E-2</v>
      </c>
      <c r="F116" s="1284">
        <f>compopeincdet!$BL57</f>
        <v>1.9221629947423935E-2</v>
      </c>
      <c r="G116" s="1284">
        <f>compopeincdet!$BM57/2</f>
        <v>1.1721077375113964E-2</v>
      </c>
      <c r="H116" s="1284">
        <f>compopeincdet!BV57</f>
        <v>1.9734334200620651E-2</v>
      </c>
      <c r="I116" s="1284">
        <f>TB2b!V116-H116</f>
        <v>1.8201339989900589E-3</v>
      </c>
      <c r="J116" s="1284">
        <f>compopeincdet!$BQ57</f>
        <v>1.0942737571895123E-2</v>
      </c>
      <c r="K116" s="1288">
        <f t="shared" si="4"/>
        <v>8.4769138949923203E-2</v>
      </c>
      <c r="L116" s="1284">
        <f>TB2b!X116</f>
        <v>4.7921551202532393E-2</v>
      </c>
      <c r="M116" s="1284">
        <f>compopeincdet!BX57</f>
        <v>1.2070479802787304E-2</v>
      </c>
      <c r="N116" s="1284">
        <f>TB2b!Y116-M116</f>
        <v>6.0180767466160197E-3</v>
      </c>
      <c r="O116" s="1284">
        <f>compopeincdet!$BM57/2</f>
        <v>1.1721077375113964E-2</v>
      </c>
      <c r="P116" s="1289">
        <f>TB2b!W116-TB2f!J116</f>
        <v>7.0379538228735328E-3</v>
      </c>
      <c r="R116" s="1132">
        <f>compopeincdet!BJ57-B116</f>
        <v>0</v>
      </c>
      <c r="S116" s="1132">
        <f t="shared" si="5"/>
        <v>-1.7753336439829681E-9</v>
      </c>
      <c r="T116" s="1132">
        <f>C116/B116-TB2d!G116</f>
        <v>-3.3896437878766505E-9</v>
      </c>
      <c r="U116" s="1333">
        <v>0.36004804106365373</v>
      </c>
    </row>
    <row r="117" spans="1:21" x14ac:dyDescent="0.2">
      <c r="A117" s="1304">
        <v>2020</v>
      </c>
      <c r="B117" s="1282"/>
      <c r="C117" s="1288"/>
      <c r="D117" s="1288"/>
      <c r="E117" s="1284"/>
      <c r="F117" s="1284"/>
      <c r="G117" s="1284"/>
      <c r="H117" s="1284"/>
      <c r="I117" s="1284"/>
      <c r="J117" s="1284"/>
      <c r="K117" s="1284"/>
      <c r="L117" s="1284"/>
      <c r="M117" s="1284"/>
      <c r="N117" s="1284"/>
      <c r="O117" s="1284"/>
      <c r="P117" s="1289"/>
      <c r="S117" s="1334"/>
      <c r="T117" s="1343"/>
      <c r="U117" s="1333">
        <v>0.35855580098662199</v>
      </c>
    </row>
    <row r="118" spans="1:21" ht="17" thickBot="1" x14ac:dyDescent="0.25">
      <c r="A118" s="1311"/>
      <c r="B118" s="1312"/>
      <c r="C118" s="1312"/>
      <c r="D118" s="1312"/>
      <c r="E118" s="1312"/>
      <c r="F118" s="1312"/>
      <c r="G118" s="1312"/>
      <c r="H118" s="1312"/>
      <c r="I118" s="1312"/>
      <c r="J118" s="1312"/>
      <c r="K118" s="1312"/>
      <c r="L118" s="1312"/>
      <c r="M118" s="1312"/>
      <c r="N118" s="1312"/>
      <c r="O118" s="1312"/>
      <c r="P118" s="1313"/>
      <c r="S118" s="1281"/>
      <c r="T118" s="1281"/>
      <c r="U118" s="1281"/>
    </row>
    <row r="119" spans="1:21" ht="17" thickTop="1" x14ac:dyDescent="0.2">
      <c r="S119" s="1281"/>
      <c r="T119" s="1281"/>
      <c r="U119" s="1281"/>
    </row>
    <row r="120" spans="1:21" x14ac:dyDescent="0.2">
      <c r="E120" s="1336" t="s">
        <v>1292</v>
      </c>
      <c r="F120" s="1336"/>
      <c r="G120" s="1336"/>
      <c r="H120" s="1337">
        <f>B115-B97</f>
        <v>1.6480863094329834E-2</v>
      </c>
      <c r="I120" s="1337"/>
      <c r="J120" s="1314"/>
      <c r="K120" s="1314"/>
    </row>
    <row r="121" spans="1:21" x14ac:dyDescent="0.2">
      <c r="E121" s="1284" t="s">
        <v>1119</v>
      </c>
      <c r="F121" s="1263"/>
      <c r="G121" s="1263"/>
      <c r="H121" s="1338">
        <f>L115-L97</f>
        <v>-1.3202161872267089E-2</v>
      </c>
      <c r="I121" s="1338"/>
      <c r="J121" s="1315"/>
      <c r="K121" s="1315"/>
    </row>
    <row r="122" spans="1:21" x14ac:dyDescent="0.2">
      <c r="E122" s="1339" t="s">
        <v>1120</v>
      </c>
      <c r="F122" s="1263"/>
      <c r="G122" s="1263"/>
      <c r="H122" s="1338">
        <f>P115-P97+J115-J97</f>
        <v>-2.1264516399241984E-3</v>
      </c>
      <c r="I122" s="1338"/>
      <c r="J122" s="1315"/>
      <c r="K122" s="1315"/>
    </row>
    <row r="123" spans="1:21" x14ac:dyDescent="0.2">
      <c r="E123" s="1339" t="s">
        <v>1121</v>
      </c>
      <c r="F123" s="1263"/>
      <c r="G123" s="1263"/>
      <c r="H123" s="1338">
        <f>M115-M97</f>
        <v>2.8042802587151527E-3</v>
      </c>
      <c r="I123" s="1338"/>
      <c r="J123" s="1315"/>
      <c r="K123" s="1315"/>
    </row>
    <row r="124" spans="1:21" x14ac:dyDescent="0.2">
      <c r="E124" s="1339" t="s">
        <v>1122</v>
      </c>
      <c r="F124" s="1263"/>
      <c r="G124" s="1263"/>
      <c r="H124" s="1338">
        <f>H115-H97</f>
        <v>9.3090971931815147E-3</v>
      </c>
      <c r="I124" s="1338"/>
      <c r="J124" s="1315"/>
      <c r="K124" s="1315"/>
    </row>
    <row r="125" spans="1:21" x14ac:dyDescent="0.2">
      <c r="E125" s="1339" t="s">
        <v>1123</v>
      </c>
      <c r="F125" s="1263"/>
      <c r="G125" s="1263"/>
      <c r="H125" s="1338">
        <f>D115-D97</f>
        <v>5.8498696016613394E-3</v>
      </c>
      <c r="I125" s="1338"/>
      <c r="J125" s="1315"/>
      <c r="K125" s="1315"/>
      <c r="L125" s="1316"/>
    </row>
    <row r="126" spans="1:21" x14ac:dyDescent="0.2">
      <c r="E126" s="1340" t="s">
        <v>1293</v>
      </c>
      <c r="F126" s="1263"/>
      <c r="G126" s="1263"/>
      <c r="H126" s="1338">
        <f>G115-G97+O115-O97</f>
        <v>9.7327539697289467E-3</v>
      </c>
      <c r="I126" s="1338"/>
      <c r="J126" s="1315"/>
      <c r="K126" s="1315"/>
    </row>
    <row r="127" spans="1:21" x14ac:dyDescent="0.2">
      <c r="E127" s="1340" t="s">
        <v>1124</v>
      </c>
      <c r="F127" s="1263"/>
      <c r="G127" s="1263"/>
      <c r="H127" s="1338">
        <f>E115-E97</f>
        <v>5.2106995135545731E-3</v>
      </c>
      <c r="I127" s="1338"/>
      <c r="J127" s="1315"/>
      <c r="K127" s="1315"/>
    </row>
    <row r="128" spans="1:21" x14ac:dyDescent="0.2">
      <c r="E128" s="1340" t="s">
        <v>1294</v>
      </c>
      <c r="F128" s="1263"/>
      <c r="G128" s="1263"/>
      <c r="H128" s="1338">
        <f>F115-F97</f>
        <v>3.8541238754987717E-3</v>
      </c>
      <c r="I128" s="1338"/>
      <c r="J128" s="1315"/>
      <c r="K128" s="1315"/>
    </row>
    <row r="129" spans="5:9" x14ac:dyDescent="0.2">
      <c r="E129" s="1263"/>
      <c r="F129" s="1263"/>
      <c r="G129" s="1263"/>
      <c r="H129" s="1263"/>
      <c r="I129" s="1263"/>
    </row>
  </sheetData>
  <mergeCells count="101">
    <mergeCell ref="M55:N55"/>
    <mergeCell ref="M56:N56"/>
    <mergeCell ref="M57:N57"/>
    <mergeCell ref="M58:N58"/>
    <mergeCell ref="M50:N50"/>
    <mergeCell ref="M51:N51"/>
    <mergeCell ref="M52:N52"/>
    <mergeCell ref="M53:N53"/>
    <mergeCell ref="M54:N54"/>
    <mergeCell ref="M45:N45"/>
    <mergeCell ref="M46:N46"/>
    <mergeCell ref="M47:N47"/>
    <mergeCell ref="M48:N48"/>
    <mergeCell ref="M49:N49"/>
    <mergeCell ref="M40:N40"/>
    <mergeCell ref="M41:N41"/>
    <mergeCell ref="M42:N42"/>
    <mergeCell ref="M43:N43"/>
    <mergeCell ref="M44:N44"/>
    <mergeCell ref="M35:N35"/>
    <mergeCell ref="M36:N36"/>
    <mergeCell ref="M37:N37"/>
    <mergeCell ref="M38:N38"/>
    <mergeCell ref="M39:N39"/>
    <mergeCell ref="M30:N30"/>
    <mergeCell ref="M31:N31"/>
    <mergeCell ref="M32:N32"/>
    <mergeCell ref="M33:N33"/>
    <mergeCell ref="M34:N34"/>
    <mergeCell ref="M27:N27"/>
    <mergeCell ref="M28:N28"/>
    <mergeCell ref="M29:N29"/>
    <mergeCell ref="M10:N10"/>
    <mergeCell ref="M11:N11"/>
    <mergeCell ref="M12:N12"/>
    <mergeCell ref="M13:N13"/>
    <mergeCell ref="M14:N14"/>
    <mergeCell ref="M15:N15"/>
    <mergeCell ref="M16:N16"/>
    <mergeCell ref="M17:N17"/>
    <mergeCell ref="M18:N18"/>
    <mergeCell ref="M19:N19"/>
    <mergeCell ref="M20:N20"/>
    <mergeCell ref="M21:N21"/>
    <mergeCell ref="M22:N22"/>
    <mergeCell ref="M23:N23"/>
    <mergeCell ref="M24:N24"/>
    <mergeCell ref="H57:I57"/>
    <mergeCell ref="H58:I58"/>
    <mergeCell ref="H52:I52"/>
    <mergeCell ref="H53:I53"/>
    <mergeCell ref="H54:I54"/>
    <mergeCell ref="H55:I55"/>
    <mergeCell ref="H56:I56"/>
    <mergeCell ref="H47:I47"/>
    <mergeCell ref="H48:I48"/>
    <mergeCell ref="H49:I49"/>
    <mergeCell ref="H50:I50"/>
    <mergeCell ref="H51:I51"/>
    <mergeCell ref="H42:I42"/>
    <mergeCell ref="H43:I43"/>
    <mergeCell ref="H44:I44"/>
    <mergeCell ref="H45:I45"/>
    <mergeCell ref="H46:I46"/>
    <mergeCell ref="H37:I37"/>
    <mergeCell ref="H38:I38"/>
    <mergeCell ref="H39:I39"/>
    <mergeCell ref="H40:I40"/>
    <mergeCell ref="H41:I41"/>
    <mergeCell ref="H32:I32"/>
    <mergeCell ref="H33:I33"/>
    <mergeCell ref="H34:I34"/>
    <mergeCell ref="H35:I35"/>
    <mergeCell ref="H36:I36"/>
    <mergeCell ref="H27:I27"/>
    <mergeCell ref="H28:I28"/>
    <mergeCell ref="H29:I29"/>
    <mergeCell ref="H30:I30"/>
    <mergeCell ref="H31:I31"/>
    <mergeCell ref="H22:I22"/>
    <mergeCell ref="H23:I23"/>
    <mergeCell ref="H24:I24"/>
    <mergeCell ref="H25:I25"/>
    <mergeCell ref="H26:I26"/>
    <mergeCell ref="A4:P4"/>
    <mergeCell ref="B7:P7"/>
    <mergeCell ref="B8:P8"/>
    <mergeCell ref="H10:I10"/>
    <mergeCell ref="H11:I11"/>
    <mergeCell ref="H12:I12"/>
    <mergeCell ref="H13:I13"/>
    <mergeCell ref="H14:I14"/>
    <mergeCell ref="H15:I15"/>
    <mergeCell ref="H16:I16"/>
    <mergeCell ref="H17:I17"/>
    <mergeCell ref="H18:I18"/>
    <mergeCell ref="H19:I19"/>
    <mergeCell ref="H20:I20"/>
    <mergeCell ref="H21:I21"/>
    <mergeCell ref="M25:N25"/>
    <mergeCell ref="M26:N26"/>
  </mergeCells>
  <hyperlinks>
    <hyperlink ref="A1" location="Index!A1" display="Back to index" xr:uid="{00000000-0004-0000-18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6" tint="0.39997558519241921"/>
  </sheetPr>
  <dimension ref="A1:O123"/>
  <sheetViews>
    <sheetView workbookViewId="0">
      <pane xSplit="1" ySplit="8" topLeftCell="B58"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56"/>
    <col min="2" max="11" width="12" style="56" customWidth="1"/>
    <col min="12" max="12" width="12.83203125" style="56" customWidth="1"/>
    <col min="13" max="16384" width="10.83203125" style="56"/>
  </cols>
  <sheetData>
    <row r="1" spans="1:15" x14ac:dyDescent="0.2">
      <c r="A1" s="52" t="s">
        <v>37</v>
      </c>
      <c r="B1" s="52"/>
      <c r="D1" s="100"/>
      <c r="E1" s="99"/>
      <c r="F1" s="100"/>
      <c r="G1" s="100"/>
      <c r="H1" s="100"/>
      <c r="I1" s="100"/>
      <c r="J1" s="100"/>
      <c r="K1" s="100"/>
      <c r="L1" s="100"/>
    </row>
    <row r="2" spans="1:15" ht="17" thickBot="1" x14ac:dyDescent="0.25"/>
    <row r="3" spans="1:15" ht="25" customHeight="1" thickTop="1" x14ac:dyDescent="0.2">
      <c r="A3" s="1385" t="s">
        <v>216</v>
      </c>
      <c r="B3" s="1386"/>
      <c r="C3" s="1386"/>
      <c r="D3" s="1386"/>
      <c r="E3" s="1386"/>
      <c r="F3" s="1386"/>
      <c r="G3" s="1386"/>
      <c r="H3" s="1386"/>
      <c r="I3" s="1386"/>
      <c r="J3" s="1386"/>
      <c r="K3" s="1386"/>
      <c r="L3" s="1387"/>
    </row>
    <row r="4" spans="1:15" x14ac:dyDescent="0.2">
      <c r="A4" s="96"/>
      <c r="B4" s="97"/>
      <c r="C4" s="59"/>
      <c r="D4" s="59"/>
      <c r="E4" s="59"/>
      <c r="F4" s="59"/>
      <c r="G4" s="59"/>
      <c r="H4" s="59"/>
      <c r="I4" s="59"/>
      <c r="J4" s="59"/>
      <c r="K4" s="59"/>
      <c r="L4" s="208"/>
    </row>
    <row r="5" spans="1:15" x14ac:dyDescent="0.2">
      <c r="A5" s="96"/>
      <c r="B5" s="45" t="s">
        <v>36</v>
      </c>
      <c r="C5" s="468" t="s">
        <v>35</v>
      </c>
      <c r="D5" s="45" t="s">
        <v>34</v>
      </c>
      <c r="E5" s="45" t="s">
        <v>33</v>
      </c>
      <c r="F5" s="45" t="s">
        <v>32</v>
      </c>
      <c r="G5" s="45" t="s">
        <v>31</v>
      </c>
      <c r="H5" s="45" t="s">
        <v>30</v>
      </c>
      <c r="I5" s="48" t="s">
        <v>29</v>
      </c>
      <c r="J5" s="48" t="s">
        <v>28</v>
      </c>
      <c r="K5" s="48" t="s">
        <v>27</v>
      </c>
      <c r="L5" s="226" t="s">
        <v>26</v>
      </c>
    </row>
    <row r="6" spans="1:15" ht="31" customHeight="1" x14ac:dyDescent="0.2">
      <c r="A6" s="96"/>
      <c r="B6" s="1382" t="s">
        <v>864</v>
      </c>
      <c r="C6" s="1382"/>
      <c r="D6" s="1382"/>
      <c r="E6" s="1382"/>
      <c r="F6" s="1382"/>
      <c r="G6" s="1382"/>
      <c r="H6" s="1382"/>
      <c r="I6" s="1382"/>
      <c r="J6" s="1382"/>
      <c r="K6" s="1382"/>
      <c r="L6" s="1383"/>
    </row>
    <row r="7" spans="1:15" ht="20" customHeight="1" x14ac:dyDescent="0.2">
      <c r="A7" s="96"/>
      <c r="B7" s="1381" t="s">
        <v>1058</v>
      </c>
      <c r="C7" s="1381"/>
      <c r="D7" s="1381"/>
      <c r="E7" s="1381"/>
      <c r="F7" s="1381"/>
      <c r="G7" s="1381"/>
      <c r="H7" s="1381"/>
      <c r="I7" s="1381"/>
      <c r="J7" s="1381"/>
      <c r="K7" s="1381"/>
      <c r="L7" s="1384"/>
    </row>
    <row r="8" spans="1:15" s="87" customFormat="1" ht="31" customHeight="1" x14ac:dyDescent="0.2">
      <c r="A8" s="95"/>
      <c r="B8" s="312" t="s">
        <v>38</v>
      </c>
      <c r="C8" s="324" t="s">
        <v>16</v>
      </c>
      <c r="D8" s="94" t="s">
        <v>58</v>
      </c>
      <c r="E8" s="200" t="s">
        <v>59</v>
      </c>
      <c r="F8" s="94" t="s">
        <v>14</v>
      </c>
      <c r="G8" s="94" t="s">
        <v>13</v>
      </c>
      <c r="H8" s="94" t="s">
        <v>12</v>
      </c>
      <c r="I8" s="94" t="s">
        <v>11</v>
      </c>
      <c r="J8" s="94" t="s">
        <v>10</v>
      </c>
      <c r="K8" s="586" t="s">
        <v>9</v>
      </c>
      <c r="L8" s="587" t="s">
        <v>217</v>
      </c>
      <c r="O8" s="1104" t="s">
        <v>1070</v>
      </c>
    </row>
    <row r="9" spans="1:15" s="87" customFormat="1" ht="15" customHeight="1" x14ac:dyDescent="0.2">
      <c r="A9" s="93">
        <v>1913</v>
      </c>
      <c r="B9" s="86">
        <f>avgpeinc!B2</f>
        <v>12463.267687355152</v>
      </c>
      <c r="C9" s="325">
        <f>avgpeinc!BC2</f>
        <v>7877.0214603709583</v>
      </c>
      <c r="D9" s="84"/>
      <c r="E9" s="203"/>
      <c r="F9" s="85">
        <f>avgpeinc!M2</f>
        <v>53739.483730212858</v>
      </c>
      <c r="G9" s="84">
        <f>avgpeinc!S2</f>
        <v>81929.601630321078</v>
      </c>
      <c r="H9" s="317">
        <f>avgpeinc!Y2</f>
        <v>254633.143960174</v>
      </c>
      <c r="I9" s="84">
        <f>avgpeinc!AE2</f>
        <v>433863.41941829579</v>
      </c>
      <c r="J9" s="317">
        <f>avgpeinc!AK2</f>
        <v>1150148.2767216817</v>
      </c>
      <c r="K9" s="317">
        <f>avgpeinc!AQ2</f>
        <v>3952740.2119051148</v>
      </c>
      <c r="L9" s="210"/>
      <c r="O9" s="1103">
        <v>-1.4857374608254759E-3</v>
      </c>
    </row>
    <row r="10" spans="1:15" s="87" customFormat="1" ht="15" customHeight="1" x14ac:dyDescent="0.2">
      <c r="A10" s="92">
        <v>1914</v>
      </c>
      <c r="B10" s="86">
        <f>avgpeinc!B3</f>
        <v>11260.377134588332</v>
      </c>
      <c r="C10" s="325">
        <f>avgpeinc!BC3</f>
        <v>7038.7767475174551</v>
      </c>
      <c r="D10" s="84"/>
      <c r="E10" s="203"/>
      <c r="F10" s="85">
        <f>avgpeinc!M3</f>
        <v>49254.780618226228</v>
      </c>
      <c r="G10" s="84">
        <f>avgpeinc!S3</f>
        <v>75583.727871858006</v>
      </c>
      <c r="H10" s="317">
        <f>avgpeinc!Y3</f>
        <v>235553.74767222916</v>
      </c>
      <c r="I10" s="84">
        <f>avgpeinc!AE3</f>
        <v>403776.99720872118</v>
      </c>
      <c r="J10" s="317">
        <f>avgpeinc!AK3</f>
        <v>1053847.1145659506</v>
      </c>
      <c r="K10" s="317">
        <f>avgpeinc!AQ3</f>
        <v>3895468.8110578917</v>
      </c>
      <c r="L10" s="210"/>
      <c r="O10" s="1103">
        <v>-2.0135126978857443E-3</v>
      </c>
    </row>
    <row r="11" spans="1:15" s="87" customFormat="1" ht="15" customHeight="1" x14ac:dyDescent="0.2">
      <c r="A11" s="92">
        <v>1915</v>
      </c>
      <c r="B11" s="86">
        <f>avgpeinc!B4</f>
        <v>11484.013836039123</v>
      </c>
      <c r="C11" s="325">
        <f>avgpeinc!BC4</f>
        <v>7270.3715163148945</v>
      </c>
      <c r="D11" s="84"/>
      <c r="E11" s="203"/>
      <c r="F11" s="85">
        <f>avgpeinc!M4</f>
        <v>49406.794713557181</v>
      </c>
      <c r="G11" s="84">
        <f>avgpeinc!S4</f>
        <v>75364.871126872997</v>
      </c>
      <c r="H11" s="317">
        <f>avgpeinc!Y4</f>
        <v>232872.03307813476</v>
      </c>
      <c r="I11" s="84">
        <f>avgpeinc!AE4</f>
        <v>399797.01818744285</v>
      </c>
      <c r="J11" s="317">
        <f>avgpeinc!AK4</f>
        <v>1110970.39848459</v>
      </c>
      <c r="K11" s="317">
        <f>avgpeinc!AQ4</f>
        <v>4918261.799741569</v>
      </c>
      <c r="L11" s="210"/>
      <c r="O11" s="1103">
        <v>-1.3690012929146178E-3</v>
      </c>
    </row>
    <row r="12" spans="1:15" s="87" customFormat="1" ht="15" customHeight="1" x14ac:dyDescent="0.2">
      <c r="A12" s="92">
        <v>1916</v>
      </c>
      <c r="B12" s="86">
        <f>avgpeinc!B5</f>
        <v>13095.379337994085</v>
      </c>
      <c r="C12" s="325">
        <f>avgpeinc!BC5</f>
        <v>8085.0117612519016</v>
      </c>
      <c r="D12" s="84"/>
      <c r="E12" s="203"/>
      <c r="F12" s="85">
        <f>avgpeinc!M5</f>
        <v>58188.687528673734</v>
      </c>
      <c r="G12" s="84">
        <f>avgpeinc!S5</f>
        <v>91201.379606851173</v>
      </c>
      <c r="H12" s="317">
        <f>avgpeinc!Y5</f>
        <v>279877.66307887767</v>
      </c>
      <c r="I12" s="84">
        <f>avgpeinc!AE5</f>
        <v>472414.04595962982</v>
      </c>
      <c r="J12" s="317">
        <f>avgpeinc!AK5</f>
        <v>1492318.1402217681</v>
      </c>
      <c r="K12" s="317">
        <f>avgpeinc!AQ5</f>
        <v>6485128.8012157427</v>
      </c>
      <c r="L12" s="210"/>
      <c r="O12" s="1103">
        <v>0</v>
      </c>
    </row>
    <row r="13" spans="1:15" s="87" customFormat="1" ht="15" customHeight="1" x14ac:dyDescent="0.2">
      <c r="A13" s="92">
        <v>1917</v>
      </c>
      <c r="B13" s="86">
        <f>avgpeinc!B6</f>
        <v>12890.514164835817</v>
      </c>
      <c r="C13" s="325">
        <f>avgpeinc!BC6</f>
        <v>7879.7490177208638</v>
      </c>
      <c r="D13" s="84"/>
      <c r="E13" s="203"/>
      <c r="F13" s="85">
        <f>avgpeinc!M6</f>
        <v>57987.400488870378</v>
      </c>
      <c r="G13" s="84">
        <f>avgpeinc!S6</f>
        <v>92243.237749625114</v>
      </c>
      <c r="H13" s="317">
        <f>avgpeinc!Y6</f>
        <v>274581.89519090729</v>
      </c>
      <c r="I13" s="84">
        <f>avgpeinc!AE6</f>
        <v>449226.78312534239</v>
      </c>
      <c r="J13" s="317">
        <f>avgpeinc!AK6</f>
        <v>1322381.9268855858</v>
      </c>
      <c r="K13" s="317">
        <f>avgpeinc!AQ6</f>
        <v>5092622.7900556708</v>
      </c>
      <c r="L13" s="210"/>
      <c r="O13" s="1103">
        <v>1.5366688530775718E-3</v>
      </c>
    </row>
    <row r="14" spans="1:15" s="87" customFormat="1" ht="15" customHeight="1" x14ac:dyDescent="0.2">
      <c r="A14" s="92">
        <v>1918</v>
      </c>
      <c r="B14" s="86">
        <f>avgpeinc!B7</f>
        <v>13638.734857243388</v>
      </c>
      <c r="C14" s="326">
        <f>avgpeinc!BC7</f>
        <v>8489.9250647535064</v>
      </c>
      <c r="D14" s="84"/>
      <c r="E14" s="204"/>
      <c r="F14" s="85">
        <f>avgpeinc!M7</f>
        <v>59978.022989652323</v>
      </c>
      <c r="G14" s="84">
        <f>avgpeinc!S7</f>
        <v>93947.941684506877</v>
      </c>
      <c r="H14" s="317">
        <f>avgpeinc!Y7</f>
        <v>268689.16590793291</v>
      </c>
      <c r="I14" s="84">
        <f>avgpeinc!AE7</f>
        <v>422442.72395739972</v>
      </c>
      <c r="J14" s="317">
        <f>avgpeinc!AK7</f>
        <v>1146719.1929731818</v>
      </c>
      <c r="K14" s="317">
        <f>avgpeinc!AQ7</f>
        <v>3938508.5719852261</v>
      </c>
      <c r="L14" s="210"/>
      <c r="O14" s="1103">
        <v>-8.1293199582432862E-4</v>
      </c>
    </row>
    <row r="15" spans="1:15" s="87" customFormat="1" ht="15" customHeight="1" x14ac:dyDescent="0.2">
      <c r="A15" s="91">
        <v>1919</v>
      </c>
      <c r="B15" s="90">
        <f>avgpeinc!B8</f>
        <v>12923.549726995923</v>
      </c>
      <c r="C15" s="327">
        <f>avgpeinc!BC8</f>
        <v>7768.2455917001216</v>
      </c>
      <c r="D15" s="88"/>
      <c r="E15" s="205"/>
      <c r="F15" s="89">
        <f>avgpeinc!M8</f>
        <v>59321.286944658132</v>
      </c>
      <c r="G15" s="88">
        <f>avgpeinc!S8</f>
        <v>95486.922257087746</v>
      </c>
      <c r="H15" s="316">
        <f>avgpeinc!Y8</f>
        <v>279674.0320174584</v>
      </c>
      <c r="I15" s="88">
        <f>avgpeinc!AE8</f>
        <v>436627.3997781013</v>
      </c>
      <c r="J15" s="316">
        <f>avgpeinc!AK8</f>
        <v>1153988.0014915653</v>
      </c>
      <c r="K15" s="316">
        <f>avgpeinc!AQ8</f>
        <v>3740061.4835616681</v>
      </c>
      <c r="L15" s="330"/>
      <c r="O15" s="1103">
        <v>-7.7030363536323421E-4</v>
      </c>
    </row>
    <row r="16" spans="1:15" s="87" customFormat="1" ht="15" customHeight="1" x14ac:dyDescent="0.2">
      <c r="A16" s="92">
        <v>1920</v>
      </c>
      <c r="B16" s="86">
        <f>avgpeinc!B9</f>
        <v>12643.01733079033</v>
      </c>
      <c r="C16" s="326">
        <f>avgpeinc!BC9</f>
        <v>7847.1485942222525</v>
      </c>
      <c r="D16" s="84"/>
      <c r="E16" s="204"/>
      <c r="F16" s="85">
        <f>avgpeinc!M9</f>
        <v>55805.83595990303</v>
      </c>
      <c r="G16" s="84">
        <f>avgpeinc!S9</f>
        <v>86878.999937498622</v>
      </c>
      <c r="H16" s="317">
        <f>avgpeinc!Y9</f>
        <v>241884.68215197307</v>
      </c>
      <c r="I16" s="84">
        <f>avgpeinc!AE9</f>
        <v>365773.91707509849</v>
      </c>
      <c r="J16" s="317">
        <f>avgpeinc!AK9</f>
        <v>872611.03898571199</v>
      </c>
      <c r="K16" s="317">
        <f>avgpeinc!AQ9</f>
        <v>2405601.0442433031</v>
      </c>
      <c r="L16" s="210"/>
      <c r="O16" s="1103">
        <v>-7.5358260073699057E-4</v>
      </c>
    </row>
    <row r="17" spans="1:15" s="87" customFormat="1" ht="15" customHeight="1" x14ac:dyDescent="0.2">
      <c r="A17" s="92">
        <v>1921</v>
      </c>
      <c r="B17" s="86">
        <f>avgpeinc!B10</f>
        <v>11398.81049840898</v>
      </c>
      <c r="C17" s="326">
        <f>avgpeinc!BC10</f>
        <v>6664.2974059503576</v>
      </c>
      <c r="D17" s="84"/>
      <c r="E17" s="204"/>
      <c r="F17" s="85">
        <f>avgpeinc!M10</f>
        <v>54009.42833053659</v>
      </c>
      <c r="G17" s="84">
        <f>avgpeinc!S10</f>
        <v>81821.170258612081</v>
      </c>
      <c r="H17" s="317">
        <f>avgpeinc!Y10</f>
        <v>218629.16531178527</v>
      </c>
      <c r="I17" s="84">
        <f>avgpeinc!AE10</f>
        <v>331038.18282758369</v>
      </c>
      <c r="J17" s="317">
        <f>avgpeinc!AK10</f>
        <v>792189.67082262621</v>
      </c>
      <c r="K17" s="317">
        <f>avgpeinc!AQ10</f>
        <v>2177010.7016694993</v>
      </c>
      <c r="L17" s="210"/>
      <c r="O17" s="1103">
        <v>0</v>
      </c>
    </row>
    <row r="18" spans="1:15" s="87" customFormat="1" ht="15" customHeight="1" x14ac:dyDescent="0.2">
      <c r="A18" s="92">
        <v>1922</v>
      </c>
      <c r="B18" s="86">
        <f>avgpeinc!B11</f>
        <v>12372.12340081597</v>
      </c>
      <c r="C18" s="326">
        <f>avgpeinc!BC11</f>
        <v>7410.5996700703809</v>
      </c>
      <c r="D18" s="84"/>
      <c r="E18" s="204"/>
      <c r="F18" s="85">
        <f>avgpeinc!M11</f>
        <v>57025.836977526233</v>
      </c>
      <c r="G18" s="84">
        <f>avgpeinc!S11</f>
        <v>86401.056386027223</v>
      </c>
      <c r="H18" s="317">
        <f>avgpeinc!Y11</f>
        <v>229846.65976096925</v>
      </c>
      <c r="I18" s="84">
        <f>avgpeinc!AE11</f>
        <v>349101.76069550385</v>
      </c>
      <c r="J18" s="317">
        <f>avgpeinc!AK11</f>
        <v>850506.34769835288</v>
      </c>
      <c r="K18" s="317">
        <f>avgpeinc!AQ11</f>
        <v>2599129.208759326</v>
      </c>
      <c r="L18" s="210"/>
      <c r="O18" s="1103">
        <v>-2.2123084563645534E-3</v>
      </c>
    </row>
    <row r="19" spans="1:15" s="87" customFormat="1" ht="15" customHeight="1" x14ac:dyDescent="0.2">
      <c r="A19" s="92">
        <v>1923</v>
      </c>
      <c r="B19" s="86">
        <f>avgpeinc!B12</f>
        <v>13922.968159446869</v>
      </c>
      <c r="C19" s="326">
        <f>avgpeinc!BC12</f>
        <v>8710.783981325194</v>
      </c>
      <c r="D19" s="84"/>
      <c r="E19" s="204"/>
      <c r="F19" s="85">
        <f>avgpeinc!M12</f>
        <v>60832.625762541931</v>
      </c>
      <c r="G19" s="84">
        <f>avgpeinc!S12</f>
        <v>92112.053459233895</v>
      </c>
      <c r="H19" s="317">
        <f>avgpeinc!Y12</f>
        <v>246515.14602006171</v>
      </c>
      <c r="I19" s="84">
        <f>avgpeinc!AE12</f>
        <v>376139.38834198809</v>
      </c>
      <c r="J19" s="317">
        <f>avgpeinc!AK12</f>
        <v>914893.47529622097</v>
      </c>
      <c r="K19" s="317">
        <f>avgpeinc!AQ12</f>
        <v>2743092.2181597273</v>
      </c>
      <c r="L19" s="210"/>
      <c r="O19" s="1103">
        <v>0</v>
      </c>
    </row>
    <row r="20" spans="1:15" s="87" customFormat="1" ht="15" customHeight="1" x14ac:dyDescent="0.2">
      <c r="A20" s="92">
        <v>1924</v>
      </c>
      <c r="B20" s="86">
        <f>avgpeinc!B13</f>
        <v>13744.596353117728</v>
      </c>
      <c r="C20" s="326">
        <f>avgpeinc!BC13</f>
        <v>8291.5626570894074</v>
      </c>
      <c r="D20" s="84"/>
      <c r="E20" s="204"/>
      <c r="F20" s="85">
        <f>avgpeinc!M13</f>
        <v>62821.899617372583</v>
      </c>
      <c r="G20" s="84">
        <f>avgpeinc!S13</f>
        <v>94690.075528172223</v>
      </c>
      <c r="H20" s="317">
        <f>avgpeinc!Y13</f>
        <v>253907.38503298626</v>
      </c>
      <c r="I20" s="84">
        <f>avgpeinc!AE13</f>
        <v>387962.03633440484</v>
      </c>
      <c r="J20" s="317">
        <f>avgpeinc!AK13</f>
        <v>946792.86571549147</v>
      </c>
      <c r="K20" s="317">
        <f>avgpeinc!AQ13</f>
        <v>2856284.0945733753</v>
      </c>
      <c r="L20" s="210"/>
      <c r="O20" s="1103">
        <v>0</v>
      </c>
    </row>
    <row r="21" spans="1:15" s="87" customFormat="1" ht="15" customHeight="1" x14ac:dyDescent="0.2">
      <c r="A21" s="92">
        <v>1925</v>
      </c>
      <c r="B21" s="86">
        <f>avgpeinc!B14</f>
        <v>13992.49361565503</v>
      </c>
      <c r="C21" s="326">
        <f>avgpeinc!BC14</f>
        <v>8207.974612545353</v>
      </c>
      <c r="D21" s="84"/>
      <c r="E21" s="204"/>
      <c r="F21" s="85">
        <f>avgpeinc!M14</f>
        <v>66053.164643642129</v>
      </c>
      <c r="G21" s="84">
        <f>avgpeinc!S14</f>
        <v>102953.09561667062</v>
      </c>
      <c r="H21" s="317">
        <f>avgpeinc!Y14</f>
        <v>289491.65306311456</v>
      </c>
      <c r="I21" s="84">
        <f>avgpeinc!AE14</f>
        <v>444611.77175991196</v>
      </c>
      <c r="J21" s="317">
        <f>avgpeinc!AK14</f>
        <v>1126316.4807278255</v>
      </c>
      <c r="K21" s="317">
        <f>avgpeinc!AQ14</f>
        <v>3832915.4560065898</v>
      </c>
      <c r="L21" s="210"/>
      <c r="O21" s="1103">
        <v>-8.3401766096358187E-4</v>
      </c>
    </row>
    <row r="22" spans="1:15" s="87" customFormat="1" ht="15" customHeight="1" x14ac:dyDescent="0.2">
      <c r="A22" s="92">
        <v>1926</v>
      </c>
      <c r="B22" s="86">
        <f>avgpeinc!B15</f>
        <v>14646.662723962299</v>
      </c>
      <c r="C22" s="326">
        <f>avgpeinc!BC15</f>
        <v>8529.3196090723523</v>
      </c>
      <c r="D22" s="84"/>
      <c r="E22" s="204"/>
      <c r="F22" s="85">
        <f>avgpeinc!M15</f>
        <v>69702.750757971808</v>
      </c>
      <c r="G22" s="84">
        <f>avgpeinc!S15</f>
        <v>110394.89055929963</v>
      </c>
      <c r="H22" s="317">
        <f>avgpeinc!Y15</f>
        <v>320997.59364761302</v>
      </c>
      <c r="I22" s="84">
        <f>avgpeinc!AE15</f>
        <v>496987.65501070564</v>
      </c>
      <c r="J22" s="317">
        <f>avgpeinc!AK15</f>
        <v>1311674.4159262765</v>
      </c>
      <c r="K22" s="317">
        <f>avgpeinc!AQ15</f>
        <v>4699588.5111617353</v>
      </c>
      <c r="L22" s="210"/>
      <c r="O22" s="1103">
        <v>0</v>
      </c>
    </row>
    <row r="23" spans="1:15" s="87" customFormat="1" ht="15" customHeight="1" x14ac:dyDescent="0.2">
      <c r="A23" s="92">
        <v>1927</v>
      </c>
      <c r="B23" s="86">
        <f>avgpeinc!B16</f>
        <v>14377.27675173731</v>
      </c>
      <c r="C23" s="326">
        <f>avgpeinc!BC16</f>
        <v>8454.9647202524357</v>
      </c>
      <c r="D23" s="84"/>
      <c r="E23" s="204"/>
      <c r="F23" s="85">
        <f>avgpeinc!M16</f>
        <v>67678.085035101147</v>
      </c>
      <c r="G23" s="84">
        <f>avgpeinc!S16</f>
        <v>106620.34627498286</v>
      </c>
      <c r="H23" s="317">
        <f>avgpeinc!Y16</f>
        <v>305440.38096408953</v>
      </c>
      <c r="I23" s="84">
        <f>avgpeinc!AE16</f>
        <v>470938.60460092739</v>
      </c>
      <c r="J23" s="317">
        <f>avgpeinc!AK16</f>
        <v>1234533.2705750354</v>
      </c>
      <c r="K23" s="317">
        <f>avgpeinc!AQ16</f>
        <v>4427490.1813719338</v>
      </c>
      <c r="L23" s="210"/>
      <c r="O23" s="1103">
        <v>-1.7139051487902179E-3</v>
      </c>
    </row>
    <row r="24" spans="1:15" s="87" customFormat="1" ht="15" customHeight="1" x14ac:dyDescent="0.2">
      <c r="A24" s="92">
        <v>1928</v>
      </c>
      <c r="B24" s="86">
        <f>avgpeinc!B17</f>
        <v>14532.727061487092</v>
      </c>
      <c r="C24" s="326">
        <f>avgpeinc!BC17</f>
        <v>8360.0179492053703</v>
      </c>
      <c r="D24" s="84"/>
      <c r="E24" s="204"/>
      <c r="F24" s="85">
        <f>avgpeinc!M17</f>
        <v>70087.109072022577</v>
      </c>
      <c r="G24" s="84">
        <f>avgpeinc!S17</f>
        <v>110726.6775553863</v>
      </c>
      <c r="H24" s="317">
        <f>avgpeinc!Y17</f>
        <v>323989.90287862736</v>
      </c>
      <c r="I24" s="84">
        <f>avgpeinc!AE17</f>
        <v>505696.66489844618</v>
      </c>
      <c r="J24" s="317">
        <f>avgpeinc!AK17</f>
        <v>1390030.8546110084</v>
      </c>
      <c r="K24" s="317">
        <f>avgpeinc!AQ17</f>
        <v>5379486.3227554737</v>
      </c>
      <c r="L24" s="210"/>
      <c r="O24" s="1103">
        <v>0</v>
      </c>
    </row>
    <row r="25" spans="1:15" s="87" customFormat="1" ht="15" customHeight="1" x14ac:dyDescent="0.2">
      <c r="A25" s="91">
        <v>1929</v>
      </c>
      <c r="B25" s="90">
        <f>avgpeinc!B18</f>
        <v>15257.208796426368</v>
      </c>
      <c r="C25" s="327">
        <f>avgpeinc!BC18</f>
        <v>8992.0792743922757</v>
      </c>
      <c r="D25" s="88"/>
      <c r="E25" s="205"/>
      <c r="F25" s="89">
        <f>avgpeinc!M18</f>
        <v>71643.374494733172</v>
      </c>
      <c r="G25" s="88">
        <f>avgpeinc!S18</f>
        <v>114342.47918766949</v>
      </c>
      <c r="H25" s="316">
        <f>avgpeinc!Y18</f>
        <v>338457.89557851793</v>
      </c>
      <c r="I25" s="88">
        <f>avgpeinc!AE18</f>
        <v>531515.22996560275</v>
      </c>
      <c r="J25" s="316">
        <f>avgpeinc!AK18</f>
        <v>1506158.4927248999</v>
      </c>
      <c r="K25" s="316">
        <f>avgpeinc!AQ18</f>
        <v>6185294.3937656675</v>
      </c>
      <c r="L25" s="330"/>
      <c r="O25" s="1103">
        <v>0</v>
      </c>
    </row>
    <row r="26" spans="1:15" s="87" customFormat="1" ht="15" customHeight="1" x14ac:dyDescent="0.2">
      <c r="A26" s="92">
        <v>1930</v>
      </c>
      <c r="B26" s="86">
        <f>avgpeinc!B19</f>
        <v>13739.618183636294</v>
      </c>
      <c r="C26" s="326">
        <f>avgpeinc!BC19</f>
        <v>8198.5911281801236</v>
      </c>
      <c r="D26" s="84"/>
      <c r="E26" s="204"/>
      <c r="F26" s="85">
        <f>avgpeinc!M19</f>
        <v>63608.861682741794</v>
      </c>
      <c r="G26" s="84">
        <f>avgpeinc!S19</f>
        <v>97335.844087711477</v>
      </c>
      <c r="H26" s="317">
        <f>avgpeinc!Y19</f>
        <v>266264.72913709219</v>
      </c>
      <c r="I26" s="84">
        <f>avgpeinc!AE19</f>
        <v>403433.95273701235</v>
      </c>
      <c r="J26" s="317">
        <f>avgpeinc!AK19</f>
        <v>1034661.0931992366</v>
      </c>
      <c r="K26" s="317">
        <f>avgpeinc!AQ19</f>
        <v>3665756.3014847944</v>
      </c>
      <c r="L26" s="210"/>
      <c r="O26" s="1103">
        <v>0</v>
      </c>
    </row>
    <row r="27" spans="1:15" s="87" customFormat="1" ht="15" customHeight="1" x14ac:dyDescent="0.2">
      <c r="A27" s="92">
        <v>1931</v>
      </c>
      <c r="B27" s="86">
        <f>avgpeinc!B20</f>
        <v>12283.213689147618</v>
      </c>
      <c r="C27" s="326">
        <f>avgpeinc!BC20</f>
        <v>7323.5547097022227</v>
      </c>
      <c r="D27" s="84"/>
      <c r="E27" s="204"/>
      <c r="F27" s="85">
        <f>avgpeinc!M20</f>
        <v>56920.144504156189</v>
      </c>
      <c r="G27" s="84">
        <f>avgpeinc!S20</f>
        <v>83021.339094311319</v>
      </c>
      <c r="H27" s="317">
        <f>avgpeinc!Y20</f>
        <v>205956.40075350241</v>
      </c>
      <c r="I27" s="84">
        <f>avgpeinc!AE20</f>
        <v>301861.9277448288</v>
      </c>
      <c r="J27" s="317">
        <f>avgpeinc!AK20</f>
        <v>716274.78964685299</v>
      </c>
      <c r="K27" s="317">
        <f>avgpeinc!AQ20</f>
        <v>2276064.4643564769</v>
      </c>
      <c r="L27" s="210"/>
      <c r="O27" s="1103">
        <v>-7.3213663381466176E-4</v>
      </c>
    </row>
    <row r="28" spans="1:15" s="87" customFormat="1" ht="15" customHeight="1" x14ac:dyDescent="0.2">
      <c r="A28" s="92">
        <v>1932</v>
      </c>
      <c r="B28" s="86">
        <f>avgpeinc!B21</f>
        <v>10380.209084385537</v>
      </c>
      <c r="C28" s="326">
        <f>avgpeinc!BC21</f>
        <v>5963.0066337963854</v>
      </c>
      <c r="D28" s="84"/>
      <c r="E28" s="204"/>
      <c r="F28" s="85">
        <f>avgpeinc!M21</f>
        <v>50135.031139687904</v>
      </c>
      <c r="G28" s="84">
        <f>avgpeinc!S21</f>
        <v>73364.030945948049</v>
      </c>
      <c r="H28" s="317">
        <f>avgpeinc!Y21</f>
        <v>171481.07503004608</v>
      </c>
      <c r="I28" s="84">
        <f>avgpeinc!AE21</f>
        <v>255007.93345673877</v>
      </c>
      <c r="J28" s="317">
        <f>avgpeinc!AK21</f>
        <v>607070.05275536887</v>
      </c>
      <c r="K28" s="317">
        <f>avgpeinc!AQ21</f>
        <v>1554700.5672378005</v>
      </c>
      <c r="L28" s="210"/>
      <c r="O28" s="1103">
        <v>0</v>
      </c>
    </row>
    <row r="29" spans="1:15" s="87" customFormat="1" ht="15" customHeight="1" x14ac:dyDescent="0.2">
      <c r="A29" s="92">
        <v>1933</v>
      </c>
      <c r="B29" s="86">
        <f>avgpeinc!B22</f>
        <v>10056.971670447738</v>
      </c>
      <c r="C29" s="326">
        <f>avgpeinc!BC22</f>
        <v>5812.4409046238889</v>
      </c>
      <c r="D29" s="84"/>
      <c r="E29" s="204"/>
      <c r="F29" s="85">
        <f>avgpeinc!M22</f>
        <v>48257.748562862376</v>
      </c>
      <c r="G29" s="84">
        <f>avgpeinc!S22</f>
        <v>72648.95083446936</v>
      </c>
      <c r="H29" s="317">
        <f>avgpeinc!Y22</f>
        <v>175795.28180261914</v>
      </c>
      <c r="I29" s="84">
        <f>avgpeinc!AE22</f>
        <v>263627.62760827562</v>
      </c>
      <c r="J29" s="317">
        <f>avgpeinc!AK22</f>
        <v>649899.18835813622</v>
      </c>
      <c r="K29" s="317">
        <f>avgpeinc!AQ22</f>
        <v>1869732.1053100596</v>
      </c>
      <c r="L29" s="210"/>
      <c r="O29" s="1103">
        <v>1.1988843070867006E-3</v>
      </c>
    </row>
    <row r="30" spans="1:15" s="87" customFormat="1" ht="15" customHeight="1" x14ac:dyDescent="0.2">
      <c r="A30" s="92">
        <v>1934</v>
      </c>
      <c r="B30" s="86">
        <f>avgpeinc!B23</f>
        <v>11290.137565679468</v>
      </c>
      <c r="C30" s="326">
        <f>avgpeinc!BC23</f>
        <v>6390.5907885429051</v>
      </c>
      <c r="D30" s="84"/>
      <c r="E30" s="204"/>
      <c r="F30" s="85">
        <f>avgpeinc!M23</f>
        <v>55386.058559908539</v>
      </c>
      <c r="G30" s="84">
        <f>avgpeinc!S23</f>
        <v>85812.395648653968</v>
      </c>
      <c r="H30" s="317">
        <f>avgpeinc!Y23</f>
        <v>215304.88768847569</v>
      </c>
      <c r="I30" s="84">
        <f>avgpeinc!AE23</f>
        <v>328276.87034643785</v>
      </c>
      <c r="J30" s="317">
        <f>avgpeinc!AK23</f>
        <v>805245.22175932769</v>
      </c>
      <c r="K30" s="317">
        <f>avgpeinc!AQ23</f>
        <v>2410139.2257514503</v>
      </c>
      <c r="L30" s="210"/>
      <c r="O30" s="1103">
        <v>0</v>
      </c>
    </row>
    <row r="31" spans="1:15" s="87" customFormat="1" ht="15" customHeight="1" x14ac:dyDescent="0.2">
      <c r="A31" s="92">
        <v>1935</v>
      </c>
      <c r="B31" s="86">
        <f>avgpeinc!B24</f>
        <v>12387.9918784742</v>
      </c>
      <c r="C31" s="326">
        <f>avgpeinc!BC24</f>
        <v>7143.2394216225866</v>
      </c>
      <c r="D31" s="84"/>
      <c r="E31" s="204"/>
      <c r="F31" s="85">
        <f>avgpeinc!M24</f>
        <v>59590.763990138708</v>
      </c>
      <c r="G31" s="84">
        <f>avgpeinc!S24</f>
        <v>90871.868237312301</v>
      </c>
      <c r="H31" s="317">
        <f>avgpeinc!Y24</f>
        <v>239495.5148614335</v>
      </c>
      <c r="I31" s="84">
        <f>avgpeinc!AE24</f>
        <v>367094.24134793301</v>
      </c>
      <c r="J31" s="317">
        <f>avgpeinc!AK24</f>
        <v>913142.13109592302</v>
      </c>
      <c r="K31" s="317">
        <f>avgpeinc!AQ24</f>
        <v>2803995.1930143521</v>
      </c>
      <c r="L31" s="210"/>
      <c r="O31" s="1103">
        <v>-7.38381897463114E-4</v>
      </c>
    </row>
    <row r="32" spans="1:15" s="87" customFormat="1" ht="15" customHeight="1" x14ac:dyDescent="0.2">
      <c r="A32" s="92">
        <v>1936</v>
      </c>
      <c r="B32" s="86">
        <f>avgpeinc!B25</f>
        <v>13685.450593423218</v>
      </c>
      <c r="C32" s="326">
        <f>avgpeinc!BC25</f>
        <v>7853.1945290015119</v>
      </c>
      <c r="D32" s="84"/>
      <c r="E32" s="204"/>
      <c r="F32" s="85">
        <f>avgpeinc!M25</f>
        <v>66175.755173218568</v>
      </c>
      <c r="G32" s="84">
        <f>avgpeinc!S25</f>
        <v>101752.78277290399</v>
      </c>
      <c r="H32" s="317">
        <f>avgpeinc!Y25</f>
        <v>286340.72949385276</v>
      </c>
      <c r="I32" s="84">
        <f>avgpeinc!AE25</f>
        <v>441649.9941106792</v>
      </c>
      <c r="J32" s="317">
        <f>avgpeinc!AK25</f>
        <v>1084467.8434915044</v>
      </c>
      <c r="K32" s="317">
        <f>avgpeinc!AQ25</f>
        <v>3157211.0051255669</v>
      </c>
      <c r="L32" s="210"/>
      <c r="O32" s="1103">
        <v>0</v>
      </c>
    </row>
    <row r="33" spans="1:15" s="87" customFormat="1" ht="15" customHeight="1" x14ac:dyDescent="0.2">
      <c r="A33" s="92">
        <v>1937</v>
      </c>
      <c r="B33" s="86">
        <f>avgpeinc!B26</f>
        <v>14584.475317492328</v>
      </c>
      <c r="C33" s="326">
        <f>avgpeinc!BC26</f>
        <v>8513.6849728236812</v>
      </c>
      <c r="D33" s="84"/>
      <c r="E33" s="204"/>
      <c r="F33" s="85">
        <f>avgpeinc!M26</f>
        <v>69221.58841951011</v>
      </c>
      <c r="G33" s="84">
        <f>avgpeinc!S26</f>
        <v>106097.03206909711</v>
      </c>
      <c r="H33" s="317">
        <f>avgpeinc!Y26</f>
        <v>301060.98514992505</v>
      </c>
      <c r="I33" s="84">
        <f>avgpeinc!AE26</f>
        <v>462471.22618595429</v>
      </c>
      <c r="J33" s="317">
        <f>avgpeinc!AK26</f>
        <v>1144704.5331956511</v>
      </c>
      <c r="K33" s="317">
        <f>avgpeinc!AQ26</f>
        <v>3453899.6395704215</v>
      </c>
      <c r="L33" s="210"/>
      <c r="O33" s="1103">
        <v>0</v>
      </c>
    </row>
    <row r="34" spans="1:15" s="87" customFormat="1" ht="15" customHeight="1" x14ac:dyDescent="0.2">
      <c r="A34" s="92">
        <v>1938</v>
      </c>
      <c r="B34" s="86">
        <f>avgpeinc!B27</f>
        <v>13544.863077874494</v>
      </c>
      <c r="C34" s="326">
        <f>avgpeinc!BC27</f>
        <v>7961.9603872641383</v>
      </c>
      <c r="D34" s="84"/>
      <c r="E34" s="204"/>
      <c r="F34" s="85">
        <f>avgpeinc!M27</f>
        <v>63790.987293367682</v>
      </c>
      <c r="G34" s="84">
        <f>avgpeinc!S27</f>
        <v>94790.387161184655</v>
      </c>
      <c r="H34" s="317">
        <f>avgpeinc!Y27</f>
        <v>252533.39403284588</v>
      </c>
      <c r="I34" s="84">
        <f>avgpeinc!AE27</f>
        <v>380020.66099048022</v>
      </c>
      <c r="J34" s="317">
        <f>avgpeinc!AK27</f>
        <v>932410.49044397648</v>
      </c>
      <c r="K34" s="317">
        <f>avgpeinc!AQ27</f>
        <v>3175737.2683163518</v>
      </c>
      <c r="L34" s="210"/>
      <c r="O34" s="1103">
        <v>0</v>
      </c>
    </row>
    <row r="35" spans="1:15" s="87" customFormat="1" ht="15" customHeight="1" x14ac:dyDescent="0.2">
      <c r="A35" s="91">
        <v>1939</v>
      </c>
      <c r="B35" s="90">
        <f>avgpeinc!B28</f>
        <v>14496.368801646417</v>
      </c>
      <c r="C35" s="327">
        <f>avgpeinc!BC28</f>
        <v>8282.1775010579786</v>
      </c>
      <c r="D35" s="88"/>
      <c r="E35" s="205"/>
      <c r="F35" s="89">
        <f>avgpeinc!M28</f>
        <v>70424.090506942361</v>
      </c>
      <c r="G35" s="88">
        <f>avgpeinc!S28</f>
        <v>105092.61017784005</v>
      </c>
      <c r="H35" s="316">
        <f>avgpeinc!Y28</f>
        <v>283688.31375477021</v>
      </c>
      <c r="I35" s="88">
        <f>avgpeinc!AE28</f>
        <v>427503.97210348106</v>
      </c>
      <c r="J35" s="316">
        <f>avgpeinc!AK28</f>
        <v>1033571.6805497028</v>
      </c>
      <c r="K35" s="316">
        <f>avgpeinc!AQ28</f>
        <v>3125127.3036138797</v>
      </c>
      <c r="L35" s="330"/>
      <c r="O35" s="1103">
        <v>0</v>
      </c>
    </row>
    <row r="36" spans="1:15" s="87" customFormat="1" ht="15" customHeight="1" x14ac:dyDescent="0.2">
      <c r="A36" s="92">
        <v>1940</v>
      </c>
      <c r="B36" s="86">
        <f>avgpeinc!B29</f>
        <v>15731.609028401197</v>
      </c>
      <c r="C36" s="326">
        <f>avgpeinc!BC29</f>
        <v>8925.0803376123695</v>
      </c>
      <c r="D36" s="84"/>
      <c r="E36" s="204"/>
      <c r="F36" s="85">
        <f>avgpeinc!M29</f>
        <v>76990.367245500631</v>
      </c>
      <c r="G36" s="84">
        <f>avgpeinc!S29</f>
        <v>116601.64061306475</v>
      </c>
      <c r="H36" s="317">
        <f>avgpeinc!Y29</f>
        <v>328222.02657068259</v>
      </c>
      <c r="I36" s="84">
        <f>avgpeinc!AE29</f>
        <v>501337.39269032149</v>
      </c>
      <c r="J36" s="317">
        <f>avgpeinc!AK29</f>
        <v>1252846.8746215259</v>
      </c>
      <c r="K36" s="317">
        <f>avgpeinc!AQ29</f>
        <v>4091430.5661845803</v>
      </c>
      <c r="L36" s="210"/>
      <c r="O36" s="1103">
        <v>0</v>
      </c>
    </row>
    <row r="37" spans="1:15" s="87" customFormat="1" ht="15" customHeight="1" x14ac:dyDescent="0.2">
      <c r="A37" s="92">
        <v>1941</v>
      </c>
      <c r="B37" s="86">
        <f>avgpeinc!B30</f>
        <v>18658.273053208341</v>
      </c>
      <c r="C37" s="326">
        <f>avgpeinc!BC30</f>
        <v>10990.795942641606</v>
      </c>
      <c r="D37" s="84"/>
      <c r="E37" s="204"/>
      <c r="F37" s="85">
        <f>avgpeinc!M30</f>
        <v>87665.56704830892</v>
      </c>
      <c r="G37" s="84">
        <f>avgpeinc!S30</f>
        <v>136299.49857389205</v>
      </c>
      <c r="H37" s="317">
        <f>avgpeinc!Y30</f>
        <v>402234.10096940608</v>
      </c>
      <c r="I37" s="84">
        <f>avgpeinc!AE30</f>
        <v>616085.81675798178</v>
      </c>
      <c r="J37" s="317">
        <f>avgpeinc!AK30</f>
        <v>1565947.7954444028</v>
      </c>
      <c r="K37" s="317">
        <f>avgpeinc!AQ30</f>
        <v>5286617.843811865</v>
      </c>
      <c r="L37" s="210"/>
      <c r="O37" s="1103">
        <v>2.2242392115003895E-3</v>
      </c>
    </row>
    <row r="38" spans="1:15" s="87" customFormat="1" ht="15" customHeight="1" x14ac:dyDescent="0.2">
      <c r="A38" s="92">
        <v>1942</v>
      </c>
      <c r="B38" s="86">
        <f>avgpeinc!B31</f>
        <v>22065.9374093839</v>
      </c>
      <c r="C38" s="326">
        <f>avgpeinc!BC31</f>
        <v>14140.75289559566</v>
      </c>
      <c r="D38" s="84"/>
      <c r="E38" s="204"/>
      <c r="F38" s="85">
        <f>avgpeinc!M31</f>
        <v>93392.598033478018</v>
      </c>
      <c r="G38" s="84">
        <f>avgpeinc!S31</f>
        <v>148066.06988204896</v>
      </c>
      <c r="H38" s="317">
        <f>avgpeinc!Y31</f>
        <v>454029.2692243791</v>
      </c>
      <c r="I38" s="84">
        <f>avgpeinc!AE31</f>
        <v>702290.34240341675</v>
      </c>
      <c r="J38" s="317">
        <f>avgpeinc!AK31</f>
        <v>1771510.0863665722</v>
      </c>
      <c r="K38" s="317">
        <f>avgpeinc!AQ31</f>
        <v>5563039.6765696732</v>
      </c>
      <c r="L38" s="210"/>
      <c r="O38" s="1103">
        <v>2.6304644052288495E-3</v>
      </c>
    </row>
    <row r="39" spans="1:15" s="87" customFormat="1" ht="15" customHeight="1" x14ac:dyDescent="0.2">
      <c r="A39" s="92">
        <v>1943</v>
      </c>
      <c r="B39" s="86">
        <f>avgpeinc!B32</f>
        <v>25450.41931599861</v>
      </c>
      <c r="C39" s="326">
        <f>avgpeinc!BC32</f>
        <v>17289.738058417184</v>
      </c>
      <c r="D39" s="84"/>
      <c r="E39" s="204"/>
      <c r="F39" s="85">
        <f>avgpeinc!M32</f>
        <v>98896.550634231331</v>
      </c>
      <c r="G39" s="84">
        <f>avgpeinc!S32</f>
        <v>157345.48061686748</v>
      </c>
      <c r="H39" s="317">
        <f>avgpeinc!Y32</f>
        <v>473343.93349507573</v>
      </c>
      <c r="I39" s="84">
        <f>avgpeinc!AE32</f>
        <v>716910.88390755921</v>
      </c>
      <c r="J39" s="317">
        <f>avgpeinc!AK32</f>
        <v>1734374.2819017572</v>
      </c>
      <c r="K39" s="317">
        <f>avgpeinc!AQ32</f>
        <v>4715484.0299310107</v>
      </c>
      <c r="L39" s="210"/>
      <c r="O39" s="1103">
        <v>0</v>
      </c>
    </row>
    <row r="40" spans="1:15" s="87" customFormat="1" ht="15" customHeight="1" x14ac:dyDescent="0.2">
      <c r="A40" s="92">
        <v>1944</v>
      </c>
      <c r="B40" s="86">
        <f>avgpeinc!B33</f>
        <v>26267.019010501761</v>
      </c>
      <c r="C40" s="326">
        <f>avgpeinc!BC33</f>
        <v>18661.138978902243</v>
      </c>
      <c r="D40" s="84"/>
      <c r="E40" s="204"/>
      <c r="F40" s="85">
        <f>avgpeinc!M33</f>
        <v>94719.939294897384</v>
      </c>
      <c r="G40" s="84">
        <f>avgpeinc!S33</f>
        <v>143793.87247145508</v>
      </c>
      <c r="H40" s="317">
        <f>avgpeinc!Y33</f>
        <v>403147.13909492485</v>
      </c>
      <c r="I40" s="84">
        <f>avgpeinc!AE33</f>
        <v>597360.82592259184</v>
      </c>
      <c r="J40" s="317">
        <f>avgpeinc!AK33</f>
        <v>1399796.7791359648</v>
      </c>
      <c r="K40" s="317">
        <f>avgpeinc!AQ33</f>
        <v>4274243.6247505676</v>
      </c>
      <c r="L40" s="210"/>
      <c r="O40" s="1103">
        <v>-3.1312730461650062E-3</v>
      </c>
    </row>
    <row r="41" spans="1:15" s="87" customFormat="1" ht="15" customHeight="1" x14ac:dyDescent="0.2">
      <c r="A41" s="92">
        <v>1945</v>
      </c>
      <c r="B41" s="86">
        <f>avgpeinc!B34</f>
        <v>25232.141379249093</v>
      </c>
      <c r="C41" s="326">
        <f>avgpeinc!BC34</f>
        <v>18142.675518039414</v>
      </c>
      <c r="D41" s="84"/>
      <c r="E41" s="204"/>
      <c r="F41" s="85">
        <f>avgpeinc!M34</f>
        <v>89037.334130136136</v>
      </c>
      <c r="G41" s="84">
        <f>avgpeinc!S34</f>
        <v>134623.42421593828</v>
      </c>
      <c r="H41" s="317">
        <f>avgpeinc!Y34</f>
        <v>359995.66147057869</v>
      </c>
      <c r="I41" s="84">
        <f>avgpeinc!AE34</f>
        <v>519326.26120544202</v>
      </c>
      <c r="J41" s="317">
        <f>avgpeinc!AK34</f>
        <v>1146579.5761842714</v>
      </c>
      <c r="K41" s="317">
        <f>avgpeinc!AQ34</f>
        <v>3055097.1866620407</v>
      </c>
      <c r="L41" s="210"/>
      <c r="O41" s="1103">
        <v>3.0079052958171815E-3</v>
      </c>
    </row>
    <row r="42" spans="1:15" s="87" customFormat="1" ht="15" customHeight="1" x14ac:dyDescent="0.2">
      <c r="A42" s="92">
        <v>1946</v>
      </c>
      <c r="B42" s="86">
        <f>avgpeinc!B35</f>
        <v>22041.290961848092</v>
      </c>
      <c r="C42" s="326">
        <f>avgpeinc!BC35</f>
        <v>15441.161457538685</v>
      </c>
      <c r="D42" s="84"/>
      <c r="E42" s="204"/>
      <c r="F42" s="85">
        <f>avgpeinc!M35</f>
        <v>81442.456500632718</v>
      </c>
      <c r="G42" s="84">
        <f>avgpeinc!S35</f>
        <v>123950.35223426324</v>
      </c>
      <c r="H42" s="317">
        <f>avgpeinc!Y35</f>
        <v>314978.6750041183</v>
      </c>
      <c r="I42" s="84">
        <f>avgpeinc!AE35</f>
        <v>445159.71731600183</v>
      </c>
      <c r="J42" s="317">
        <f>avgpeinc!AK35</f>
        <v>951576.24184148735</v>
      </c>
      <c r="K42" s="317">
        <f>avgpeinc!AQ35</f>
        <v>2769159.8032828141</v>
      </c>
      <c r="L42" s="210"/>
      <c r="O42" s="1103">
        <v>0</v>
      </c>
    </row>
    <row r="43" spans="1:15" s="87" customFormat="1" ht="15" customHeight="1" x14ac:dyDescent="0.2">
      <c r="A43" s="92">
        <v>1947</v>
      </c>
      <c r="B43" s="86">
        <f>avgpeinc!B36</f>
        <v>21347.484379506066</v>
      </c>
      <c r="C43" s="326">
        <f>avgpeinc!BC36</f>
        <v>14972.267314108416</v>
      </c>
      <c r="D43" s="84"/>
      <c r="E43" s="204"/>
      <c r="F43" s="85">
        <f>avgpeinc!M36</f>
        <v>78724.437968084909</v>
      </c>
      <c r="G43" s="84">
        <f>avgpeinc!S36</f>
        <v>121487.26436544179</v>
      </c>
      <c r="H43" s="317">
        <f>avgpeinc!Y36</f>
        <v>319752.0191462721</v>
      </c>
      <c r="I43" s="84">
        <f>avgpeinc!AE36</f>
        <v>460790.00654469838</v>
      </c>
      <c r="J43" s="317">
        <f>avgpeinc!AK36</f>
        <v>1059950.1497152229</v>
      </c>
      <c r="K43" s="317">
        <f>avgpeinc!AQ36</f>
        <v>3440652.2577226423</v>
      </c>
      <c r="L43" s="210"/>
      <c r="O43" s="1103">
        <v>-2.5448187516303733E-3</v>
      </c>
    </row>
    <row r="44" spans="1:15" s="87" customFormat="1" ht="15" customHeight="1" x14ac:dyDescent="0.2">
      <c r="A44" s="92">
        <v>1948</v>
      </c>
      <c r="B44" s="86">
        <f>avgpeinc!B37</f>
        <v>22349.534572278899</v>
      </c>
      <c r="C44" s="326">
        <f>avgpeinc!BC37</f>
        <v>15181.424649808339</v>
      </c>
      <c r="D44" s="84"/>
      <c r="E44" s="204"/>
      <c r="F44" s="85">
        <f>avgpeinc!M37</f>
        <v>86862.523874513936</v>
      </c>
      <c r="G44" s="84">
        <f>avgpeinc!S37</f>
        <v>134281.89344086123</v>
      </c>
      <c r="H44" s="317">
        <f>avgpeinc!Y37</f>
        <v>364333.66168511106</v>
      </c>
      <c r="I44" s="84">
        <f>avgpeinc!AE37</f>
        <v>537078.09821521817</v>
      </c>
      <c r="J44" s="317">
        <f>avgpeinc!AK37</f>
        <v>1269430.6727826751</v>
      </c>
      <c r="K44" s="317">
        <f>avgpeinc!AQ37</f>
        <v>4028991.6400334113</v>
      </c>
      <c r="L44" s="210"/>
      <c r="O44" s="1103">
        <v>-1.3321361511771102E-3</v>
      </c>
    </row>
    <row r="45" spans="1:15" s="87" customFormat="1" ht="15" customHeight="1" x14ac:dyDescent="0.2">
      <c r="A45" s="91">
        <v>1949</v>
      </c>
      <c r="B45" s="90">
        <f>avgpeinc!B38</f>
        <v>21646.079124746826</v>
      </c>
      <c r="C45" s="327">
        <f>avgpeinc!BC38</f>
        <v>14829.417711539536</v>
      </c>
      <c r="D45" s="88"/>
      <c r="E45" s="205"/>
      <c r="F45" s="89">
        <f>avgpeinc!M38</f>
        <v>82996.031843612436</v>
      </c>
      <c r="G45" s="88">
        <f>avgpeinc!S38</f>
        <v>126235.42308303782</v>
      </c>
      <c r="H45" s="316">
        <f>avgpeinc!Y38</f>
        <v>339901.64153242373</v>
      </c>
      <c r="I45" s="88">
        <f>avgpeinc!AE38</f>
        <v>501863.42719170585</v>
      </c>
      <c r="J45" s="316">
        <f>avgpeinc!AK38</f>
        <v>1195185.649559065</v>
      </c>
      <c r="K45" s="316">
        <f>avgpeinc!AQ38</f>
        <v>3885438.6009976654</v>
      </c>
      <c r="L45" s="330"/>
      <c r="O45" s="1103">
        <v>-2.5804140241234563E-3</v>
      </c>
    </row>
    <row r="46" spans="1:15" s="87" customFormat="1" ht="15" customHeight="1" x14ac:dyDescent="0.2">
      <c r="A46" s="92">
        <v>1950</v>
      </c>
      <c r="B46" s="86">
        <f>avgpeinc!B39</f>
        <v>23563.890269477339</v>
      </c>
      <c r="C46" s="326">
        <f>avgpeinc!BC39</f>
        <v>15955.439220759035</v>
      </c>
      <c r="D46" s="84"/>
      <c r="E46" s="204"/>
      <c r="F46" s="85">
        <f>avgpeinc!M39</f>
        <v>92039.94970794204</v>
      </c>
      <c r="G46" s="84">
        <f>avgpeinc!S39</f>
        <v>141437.87119370248</v>
      </c>
      <c r="H46" s="317">
        <f>avgpeinc!Y39</f>
        <v>393731.37263811438</v>
      </c>
      <c r="I46" s="84">
        <f>avgpeinc!AE39</f>
        <v>579227.49192113918</v>
      </c>
      <c r="J46" s="317">
        <f>avgpeinc!AK39</f>
        <v>1403247.2484721332</v>
      </c>
      <c r="K46" s="317">
        <f>avgpeinc!AQ39</f>
        <v>3563745.6940918542</v>
      </c>
      <c r="L46" s="210"/>
      <c r="O46" s="1103">
        <v>-2.8090349478588905E-3</v>
      </c>
    </row>
    <row r="47" spans="1:15" s="87" customFormat="1" ht="15" customHeight="1" x14ac:dyDescent="0.2">
      <c r="A47" s="92">
        <v>1951</v>
      </c>
      <c r="B47" s="86">
        <f>avgpeinc!B40</f>
        <v>25220.6592249116</v>
      </c>
      <c r="C47" s="326">
        <f>avgpeinc!BC40</f>
        <v>17397.287318718641</v>
      </c>
      <c r="D47" s="84"/>
      <c r="E47" s="204"/>
      <c r="F47" s="85">
        <f>avgpeinc!M40</f>
        <v>95631.006380648207</v>
      </c>
      <c r="G47" s="84">
        <f>avgpeinc!S40</f>
        <v>146824.50761261536</v>
      </c>
      <c r="H47" s="317">
        <f>avgpeinc!Y40</f>
        <v>403755.87690509431</v>
      </c>
      <c r="I47" s="84">
        <f>avgpeinc!AE40</f>
        <v>589775.85516020458</v>
      </c>
      <c r="J47" s="317">
        <f>avgpeinc!AK40</f>
        <v>1386555.1168114734</v>
      </c>
      <c r="K47" s="317">
        <f>avgpeinc!AQ40</f>
        <v>4484722.3444248131</v>
      </c>
      <c r="L47" s="210"/>
      <c r="O47" s="1103">
        <v>0</v>
      </c>
    </row>
    <row r="48" spans="1:15" s="87" customFormat="1" ht="15" customHeight="1" x14ac:dyDescent="0.2">
      <c r="A48" s="92">
        <v>1952</v>
      </c>
      <c r="B48" s="86">
        <f>avgpeinc!B41</f>
        <v>25870.326236928511</v>
      </c>
      <c r="C48" s="326">
        <f>avgpeinc!BC41</f>
        <v>18211.865737675293</v>
      </c>
      <c r="D48" s="84"/>
      <c r="E48" s="204"/>
      <c r="F48" s="85">
        <f>avgpeinc!M41</f>
        <v>94796.470730207453</v>
      </c>
      <c r="G48" s="84">
        <f>avgpeinc!S41</f>
        <v>143651.95093031132</v>
      </c>
      <c r="H48" s="317">
        <f>avgpeinc!Y41</f>
        <v>387100.06408461102</v>
      </c>
      <c r="I48" s="84">
        <f>avgpeinc!AE41</f>
        <v>564601.02185538481</v>
      </c>
      <c r="J48" s="317">
        <f>avgpeinc!AK41</f>
        <v>1326280.6556394077</v>
      </c>
      <c r="K48" s="317">
        <f>avgpeinc!AQ41</f>
        <v>4190261.1227548253</v>
      </c>
      <c r="L48" s="210"/>
      <c r="O48" s="1103">
        <v>0</v>
      </c>
    </row>
    <row r="49" spans="1:15" s="87" customFormat="1" ht="15" customHeight="1" x14ac:dyDescent="0.2">
      <c r="A49" s="92">
        <v>1953</v>
      </c>
      <c r="B49" s="86">
        <f>avgpeinc!B42</f>
        <v>26667.714193883061</v>
      </c>
      <c r="C49" s="326">
        <f>avgpeinc!BC42</f>
        <v>19060.689614170638</v>
      </c>
      <c r="D49" s="84"/>
      <c r="E49" s="204"/>
      <c r="F49" s="85">
        <f>avgpeinc!M42</f>
        <v>95130.935411294864</v>
      </c>
      <c r="G49" s="84">
        <f>avgpeinc!S42</f>
        <v>142196.29437887325</v>
      </c>
      <c r="H49" s="317">
        <f>avgpeinc!Y42</f>
        <v>374469.19309627975</v>
      </c>
      <c r="I49" s="84">
        <f>avgpeinc!AE42</f>
        <v>544468.66880018602</v>
      </c>
      <c r="J49" s="317">
        <f>avgpeinc!AK42</f>
        <v>1267475.6337777954</v>
      </c>
      <c r="K49" s="317">
        <f>avgpeinc!AQ42</f>
        <v>4133486.2642604657</v>
      </c>
      <c r="L49" s="210"/>
      <c r="O49" s="1103">
        <v>0</v>
      </c>
    </row>
    <row r="50" spans="1:15" s="87" customFormat="1" ht="15" customHeight="1" x14ac:dyDescent="0.2">
      <c r="A50" s="92">
        <v>1954</v>
      </c>
      <c r="B50" s="86">
        <f>avgpeinc!B43</f>
        <v>26117.218138319142</v>
      </c>
      <c r="C50" s="326">
        <f>avgpeinc!BC43</f>
        <v>18578.907585824581</v>
      </c>
      <c r="D50" s="84"/>
      <c r="E50" s="204"/>
      <c r="F50" s="85">
        <f>avgpeinc!M43</f>
        <v>93962.013110770175</v>
      </c>
      <c r="G50" s="84">
        <f>avgpeinc!S43</f>
        <v>140158.2207093125</v>
      </c>
      <c r="H50" s="317">
        <f>avgpeinc!Y43</f>
        <v>364096.97079425846</v>
      </c>
      <c r="I50" s="84">
        <f>avgpeinc!AE43</f>
        <v>522980.46857559372</v>
      </c>
      <c r="J50" s="317">
        <f>avgpeinc!AK43</f>
        <v>1218420.7599427095</v>
      </c>
      <c r="K50" s="317">
        <f>avgpeinc!AQ43</f>
        <v>3801082.1833268157</v>
      </c>
      <c r="L50" s="210"/>
      <c r="O50" s="1103">
        <v>0</v>
      </c>
    </row>
    <row r="51" spans="1:15" s="87" customFormat="1" ht="15" customHeight="1" x14ac:dyDescent="0.2">
      <c r="A51" s="92">
        <v>1955</v>
      </c>
      <c r="B51" s="86">
        <f>avgpeinc!B44</f>
        <v>27978.747166894955</v>
      </c>
      <c r="C51" s="326">
        <f>avgpeinc!BC44</f>
        <v>19669.43978716994</v>
      </c>
      <c r="D51" s="84"/>
      <c r="E51" s="204"/>
      <c r="F51" s="85">
        <f>avgpeinc!M44</f>
        <v>102762.51358442004</v>
      </c>
      <c r="G51" s="84">
        <f>avgpeinc!S44</f>
        <v>153860.34438613246</v>
      </c>
      <c r="H51" s="317">
        <f>avgpeinc!Y44</f>
        <v>409331.80014914653</v>
      </c>
      <c r="I51" s="84">
        <f>avgpeinc!AE44</f>
        <v>591918.97726608545</v>
      </c>
      <c r="J51" s="317">
        <f>avgpeinc!AK44</f>
        <v>1443908.973132347</v>
      </c>
      <c r="K51" s="317">
        <f>avgpeinc!AQ44</f>
        <v>4820662.5964093246</v>
      </c>
      <c r="L51" s="210"/>
      <c r="O51" s="1103">
        <v>-1.6676633822498843E-3</v>
      </c>
    </row>
    <row r="52" spans="1:15" s="87" customFormat="1" ht="15" customHeight="1" x14ac:dyDescent="0.2">
      <c r="A52" s="92">
        <v>1956</v>
      </c>
      <c r="B52" s="86">
        <f>avgpeinc!B45</f>
        <v>28513.489201024498</v>
      </c>
      <c r="C52" s="326">
        <f>avgpeinc!BC45</f>
        <v>20364.875116913096</v>
      </c>
      <c r="D52" s="84"/>
      <c r="E52" s="204"/>
      <c r="F52" s="85">
        <f>avgpeinc!M45</f>
        <v>101851.01595802714</v>
      </c>
      <c r="G52" s="84">
        <f>avgpeinc!S45</f>
        <v>151346.53308781071</v>
      </c>
      <c r="H52" s="317">
        <f>avgpeinc!Y45</f>
        <v>393724.01362017856</v>
      </c>
      <c r="I52" s="84">
        <f>avgpeinc!AE45</f>
        <v>580465.22240386694</v>
      </c>
      <c r="J52" s="317">
        <f>avgpeinc!AK45</f>
        <v>1371065.0785517381</v>
      </c>
      <c r="K52" s="317">
        <f>avgpeinc!AQ45</f>
        <v>4398638.6401580386</v>
      </c>
      <c r="L52" s="210"/>
      <c r="O52" s="1103">
        <v>3.3990723859460559E-3</v>
      </c>
    </row>
    <row r="53" spans="1:15" s="87" customFormat="1" ht="15" customHeight="1" x14ac:dyDescent="0.2">
      <c r="A53" s="92">
        <v>1957</v>
      </c>
      <c r="B53" s="86">
        <f>avgpeinc!B46</f>
        <v>28567.485324222409</v>
      </c>
      <c r="C53" s="326">
        <f>avgpeinc!BC46</f>
        <v>20420.020130963836</v>
      </c>
      <c r="D53" s="84"/>
      <c r="E53" s="204"/>
      <c r="F53" s="85">
        <f>avgpeinc!M46</f>
        <v>101894.67206354957</v>
      </c>
      <c r="G53" s="84">
        <f>avgpeinc!S46</f>
        <v>151562.23560586956</v>
      </c>
      <c r="H53" s="317">
        <f>avgpeinc!Y46</f>
        <v>386470.15193742828</v>
      </c>
      <c r="I53" s="84">
        <f>avgpeinc!AE46</f>
        <v>565215.86739157711</v>
      </c>
      <c r="J53" s="317">
        <f>avgpeinc!AK46</f>
        <v>1310848.5945788585</v>
      </c>
      <c r="K53" s="317">
        <f>avgpeinc!AQ46</f>
        <v>4044448.6267964575</v>
      </c>
      <c r="L53" s="210"/>
      <c r="O53" s="1103">
        <v>3.4055092219205108E-3</v>
      </c>
    </row>
    <row r="54" spans="1:15" s="87" customFormat="1" ht="15" customHeight="1" x14ac:dyDescent="0.2">
      <c r="A54" s="92">
        <v>1958</v>
      </c>
      <c r="B54" s="86">
        <f>avgpeinc!B47</f>
        <v>27771.656487915363</v>
      </c>
      <c r="C54" s="326">
        <f>avgpeinc!BC47</f>
        <v>19900.2276723215</v>
      </c>
      <c r="D54" s="84"/>
      <c r="E54" s="204"/>
      <c r="F54" s="85">
        <f>avgpeinc!M47</f>
        <v>98614.515828260119</v>
      </c>
      <c r="G54" s="84">
        <f>avgpeinc!S47</f>
        <v>144282.34455914356</v>
      </c>
      <c r="H54" s="317">
        <f>avgpeinc!Y47</f>
        <v>351982.98523860448</v>
      </c>
      <c r="I54" s="84">
        <f>avgpeinc!AE47</f>
        <v>506618.630878572</v>
      </c>
      <c r="J54" s="317">
        <f>avgpeinc!AK47</f>
        <v>1135026.6570980914</v>
      </c>
      <c r="K54" s="317">
        <f>avgpeinc!AQ47</f>
        <v>3431065.0229017613</v>
      </c>
      <c r="L54" s="210"/>
      <c r="O54" s="1103">
        <v>3.3106390437751543E-3</v>
      </c>
    </row>
    <row r="55" spans="1:15" s="87" customFormat="1" ht="15" customHeight="1" x14ac:dyDescent="0.2">
      <c r="A55" s="91">
        <v>1959</v>
      </c>
      <c r="B55" s="90">
        <f>avgpeinc!B48</f>
        <v>29479.621430288847</v>
      </c>
      <c r="C55" s="327">
        <f>avgpeinc!BC48</f>
        <v>20977.765452506126</v>
      </c>
      <c r="D55" s="88"/>
      <c r="E55" s="205"/>
      <c r="F55" s="89">
        <f>avgpeinc!M48</f>
        <v>105996.3252303333</v>
      </c>
      <c r="G55" s="88">
        <f>avgpeinc!S48</f>
        <v>156315.16158561633</v>
      </c>
      <c r="H55" s="316">
        <f>avgpeinc!Y48</f>
        <v>389304.23683818913</v>
      </c>
      <c r="I55" s="88">
        <f>avgpeinc!AE48</f>
        <v>566838.6163156312</v>
      </c>
      <c r="J55" s="316">
        <f>avgpeinc!AK48</f>
        <v>1280299.3995563271</v>
      </c>
      <c r="K55" s="316">
        <f>avgpeinc!AQ48</f>
        <v>3907522.8726595766</v>
      </c>
      <c r="L55" s="330"/>
      <c r="O55" s="1103">
        <v>0</v>
      </c>
    </row>
    <row r="56" spans="1:15" x14ac:dyDescent="0.2">
      <c r="A56" s="67">
        <v>1960</v>
      </c>
      <c r="B56" s="86">
        <f>avgpeinc!B49</f>
        <v>30025.865127067747</v>
      </c>
      <c r="C56" s="326">
        <f>avgpeinc!BC49</f>
        <v>21517.904300251488</v>
      </c>
      <c r="D56" s="84"/>
      <c r="E56" s="204"/>
      <c r="F56" s="85">
        <f>avgpeinc!M49</f>
        <v>106597.51256841407</v>
      </c>
      <c r="G56" s="84">
        <f>avgpeinc!S49</f>
        <v>155041.94650732921</v>
      </c>
      <c r="H56" s="317">
        <f>avgpeinc!Y49</f>
        <v>380707.61517881718</v>
      </c>
      <c r="I56" s="84">
        <f>avgpeinc!AE49</f>
        <v>549866.44131024112</v>
      </c>
      <c r="J56" s="317">
        <f>avgpeinc!AK49</f>
        <v>1287572.0348179261</v>
      </c>
      <c r="K56" s="317">
        <f>avgpeinc!AQ49</f>
        <v>4376732.482186853</v>
      </c>
      <c r="L56" s="210"/>
      <c r="O56" s="1103">
        <v>0.12539487337198807</v>
      </c>
    </row>
    <row r="57" spans="1:15" x14ac:dyDescent="0.2">
      <c r="A57" s="67">
        <v>1961</v>
      </c>
      <c r="B57" s="86">
        <f>avgpeinc!B50</f>
        <v>30416.076303134603</v>
      </c>
      <c r="C57" s="326">
        <f>avgpeinc!BC50</f>
        <v>21761.89962790483</v>
      </c>
      <c r="D57" s="84"/>
      <c r="E57" s="204"/>
      <c r="F57" s="85">
        <f>avgpeinc!M50</f>
        <v>108303.66638020256</v>
      </c>
      <c r="G57" s="84">
        <f>avgpeinc!S50</f>
        <v>157281.06160196406</v>
      </c>
      <c r="H57" s="317">
        <f>avgpeinc!Y50</f>
        <v>380961.53140181198</v>
      </c>
      <c r="I57" s="84">
        <f>avgpeinc!AE50</f>
        <v>547150.49423133163</v>
      </c>
      <c r="J57" s="317">
        <f>avgpeinc!AK50</f>
        <v>1295890.9339694886</v>
      </c>
      <c r="K57" s="317">
        <f>avgpeinc!AQ50</f>
        <v>4491078.1607077783</v>
      </c>
      <c r="L57" s="210"/>
      <c r="O57" s="1103">
        <v>-6.3130856298812432E-2</v>
      </c>
    </row>
    <row r="58" spans="1:15" x14ac:dyDescent="0.2">
      <c r="A58" s="67">
        <v>1962</v>
      </c>
      <c r="B58" s="83">
        <f>avgpeinc!B51</f>
        <v>31945.725670054369</v>
      </c>
      <c r="C58" s="328">
        <f>avgpeinc!BC51</f>
        <v>22749.541468621806</v>
      </c>
      <c r="D58" s="81">
        <f>avgpeinc!AW51</f>
        <v>12484.17630675796</v>
      </c>
      <c r="E58" s="206">
        <f>avgpeinc!BI51</f>
        <v>35581.247920951602</v>
      </c>
      <c r="F58" s="82">
        <f>avgpeinc!M51</f>
        <v>114711.38348294745</v>
      </c>
      <c r="G58" s="81">
        <f>avgpeinc!S51</f>
        <v>166494.7818899889</v>
      </c>
      <c r="H58" s="318">
        <f>avgpeinc!Y51</f>
        <v>404348.43086061056</v>
      </c>
      <c r="I58" s="81">
        <f>avgpeinc!AE51</f>
        <v>583388.66533810552</v>
      </c>
      <c r="J58" s="318">
        <f>avgpeinc!AK51</f>
        <v>1364089.7489719428</v>
      </c>
      <c r="K58" s="318">
        <f>avgpeinc!AQ51</f>
        <v>4601352.7696901737</v>
      </c>
      <c r="L58" s="331">
        <f t="array" ref="L58:L115">TRANSPOSE('TB4'!B135:BG135)</f>
        <v>15522712.614552606</v>
      </c>
      <c r="O58" s="1103">
        <v>3.8737801151000895E-4</v>
      </c>
    </row>
    <row r="59" spans="1:15" x14ac:dyDescent="0.2">
      <c r="A59" s="67">
        <v>1963</v>
      </c>
      <c r="B59" s="73">
        <f>avgpeinc!B52</f>
        <v>33021.468462472767</v>
      </c>
      <c r="C59" s="326">
        <f>avgpeinc!BC52</f>
        <v>23349.469436531679</v>
      </c>
      <c r="D59" s="62">
        <f>avgpeinc!AW52</f>
        <v>12661.811836810222</v>
      </c>
      <c r="E59" s="204">
        <f>avgpeinc!BI52</f>
        <v>36918.435077436305</v>
      </c>
      <c r="F59" s="63">
        <f>avgpeinc!M52</f>
        <v>120069.4596959426</v>
      </c>
      <c r="G59" s="62">
        <f>avgpeinc!S52</f>
        <v>174507.34707901793</v>
      </c>
      <c r="H59" s="319">
        <f>avgpeinc!Y52</f>
        <v>422627.23436532594</v>
      </c>
      <c r="I59" s="62">
        <f>avgpeinc!AE52</f>
        <v>611522.21138824336</v>
      </c>
      <c r="J59" s="319">
        <f>avgpeinc!AK52</f>
        <v>1441029.476078894</v>
      </c>
      <c r="K59" s="319">
        <f>avgpeinc!AQ52</f>
        <v>4952913.3911085296</v>
      </c>
      <c r="L59" s="332">
        <v>17200332.728706155</v>
      </c>
      <c r="O59" s="1103">
        <v>-0.17521893502271269</v>
      </c>
    </row>
    <row r="60" spans="1:15" x14ac:dyDescent="0.2">
      <c r="A60" s="67">
        <v>1964</v>
      </c>
      <c r="B60" s="73">
        <f>avgpeinc!B53</f>
        <v>34377.743074502207</v>
      </c>
      <c r="C60" s="326">
        <f>avgpeinc!BC53</f>
        <v>24135.525085555164</v>
      </c>
      <c r="D60" s="62">
        <f>avgpeinc!AW53</f>
        <v>12839.447366862487</v>
      </c>
      <c r="E60" s="204">
        <f>avgpeinc!BI53</f>
        <v>38255.622233921007</v>
      </c>
      <c r="F60" s="63">
        <f>avgpeinc!M53</f>
        <v>126557.70497502558</v>
      </c>
      <c r="G60" s="62">
        <f>avgpeinc!S53</f>
        <v>184179.62995148078</v>
      </c>
      <c r="H60" s="319">
        <f>avgpeinc!Y53</f>
        <v>444839.85023626819</v>
      </c>
      <c r="I60" s="62">
        <f>avgpeinc!AE53</f>
        <v>645476.07854647934</v>
      </c>
      <c r="J60" s="319">
        <f>avgpeinc!AK53</f>
        <v>1532494.9038348987</v>
      </c>
      <c r="K60" s="319">
        <f>avgpeinc!AQ53</f>
        <v>5361031.7411259608</v>
      </c>
      <c r="L60" s="332">
        <v>18877952.842859704</v>
      </c>
      <c r="O60" s="1103">
        <v>5.7091571856290102E-2</v>
      </c>
    </row>
    <row r="61" spans="1:15" x14ac:dyDescent="0.2">
      <c r="A61" s="67">
        <v>1965</v>
      </c>
      <c r="B61" s="73">
        <f>avgpeinc!B54</f>
        <v>36152.597756965159</v>
      </c>
      <c r="C61" s="326">
        <f>avgpeinc!BC54</f>
        <v>25515.809397570127</v>
      </c>
      <c r="D61" s="62">
        <f>avgpeinc!AW54</f>
        <v>13834.282926429965</v>
      </c>
      <c r="E61" s="204">
        <f>avgpeinc!BI54</f>
        <v>40058.641080498302</v>
      </c>
      <c r="F61" s="63">
        <f>avgpeinc!M54</f>
        <v>131883.69299152054</v>
      </c>
      <c r="G61" s="62">
        <f>avgpeinc!S54</f>
        <v>192029.09607032</v>
      </c>
      <c r="H61" s="319">
        <f>avgpeinc!Y54</f>
        <v>465630.76923797588</v>
      </c>
      <c r="I61" s="62">
        <f>avgpeinc!AE54</f>
        <v>677331.30025782227</v>
      </c>
      <c r="J61" s="319">
        <f>avgpeinc!AK54</f>
        <v>1625331.8933599126</v>
      </c>
      <c r="K61" s="319">
        <f>avgpeinc!AQ54</f>
        <v>5712725.6524501787</v>
      </c>
      <c r="L61" s="332">
        <v>19854554.965745185</v>
      </c>
      <c r="O61" s="1103">
        <v>0.21949809133366216</v>
      </c>
    </row>
    <row r="62" spans="1:15" x14ac:dyDescent="0.2">
      <c r="A62" s="67">
        <v>1966</v>
      </c>
      <c r="B62" s="73">
        <f>avgpeinc!B55</f>
        <v>37834.864511966771</v>
      </c>
      <c r="C62" s="326">
        <f>avgpeinc!BC55</f>
        <v>26843.581348698841</v>
      </c>
      <c r="D62" s="62">
        <f>avgpeinc!AW55</f>
        <v>14829.118485997444</v>
      </c>
      <c r="E62" s="204">
        <f>avgpeinc!BI55</f>
        <v>41861.659927075598</v>
      </c>
      <c r="F62" s="63">
        <f>avgpeinc!M55</f>
        <v>136756.41298137812</v>
      </c>
      <c r="G62" s="62">
        <f>avgpeinc!S55</f>
        <v>199228.09178598647</v>
      </c>
      <c r="H62" s="319">
        <f>avgpeinc!Y55</f>
        <v>485021.18043678225</v>
      </c>
      <c r="I62" s="62">
        <f>avgpeinc!AE55</f>
        <v>707311.34021188051</v>
      </c>
      <c r="J62" s="319">
        <f>avgpeinc!AK55</f>
        <v>1715318.0869440034</v>
      </c>
      <c r="K62" s="319">
        <f>avgpeinc!AQ55</f>
        <v>6056952.8531820429</v>
      </c>
      <c r="L62" s="332">
        <v>20831157.088630665</v>
      </c>
      <c r="O62" s="1103">
        <v>-0.26261506009905133</v>
      </c>
    </row>
    <row r="63" spans="1:15" x14ac:dyDescent="0.2">
      <c r="A63" s="67">
        <v>1967</v>
      </c>
      <c r="B63" s="73">
        <f>avgpeinc!B56</f>
        <v>38362.798836678987</v>
      </c>
      <c r="C63" s="326">
        <f>avgpeinc!BC56</f>
        <v>27544.862778160812</v>
      </c>
      <c r="D63" s="62">
        <f>avgpeinc!AW56</f>
        <v>15744.122490947833</v>
      </c>
      <c r="E63" s="204">
        <f>avgpeinc!BI56</f>
        <v>42295.788137177042</v>
      </c>
      <c r="F63" s="79">
        <f>avgpeinc!M56</f>
        <v>135724.22336334255</v>
      </c>
      <c r="G63" s="62">
        <f>avgpeinc!S56</f>
        <v>196949.17982149162</v>
      </c>
      <c r="H63" s="319">
        <f>avgpeinc!Y56</f>
        <v>476889.07369703188</v>
      </c>
      <c r="I63" s="62">
        <f>avgpeinc!AE56</f>
        <v>692731.47432813037</v>
      </c>
      <c r="J63" s="319">
        <f>avgpeinc!AK56</f>
        <v>1645805.5058188599</v>
      </c>
      <c r="K63" s="319">
        <f>avgpeinc!AQ56</f>
        <v>5611514.4588212352</v>
      </c>
      <c r="L63" s="332">
        <v>17907537.035799257</v>
      </c>
      <c r="O63" s="1103">
        <v>-0.20264748446061276</v>
      </c>
    </row>
    <row r="64" spans="1:15" x14ac:dyDescent="0.2">
      <c r="A64" s="67">
        <v>1968</v>
      </c>
      <c r="B64" s="73">
        <f>avgpeinc!B57</f>
        <v>39484.931223313957</v>
      </c>
      <c r="C64" s="326">
        <f>avgpeinc!BC57</f>
        <v>28537.60921841209</v>
      </c>
      <c r="D64" s="62">
        <f>avgpeinc!AW57</f>
        <v>16433.459690967211</v>
      </c>
      <c r="E64" s="204">
        <f>avgpeinc!BI57</f>
        <v>43667.796127718189</v>
      </c>
      <c r="F64" s="79">
        <f>avgpeinc!M57</f>
        <v>138010.82926743076</v>
      </c>
      <c r="G64" s="62">
        <f>avgpeinc!S57</f>
        <v>199463.29656552779</v>
      </c>
      <c r="H64" s="319">
        <f>avgpeinc!Y57</f>
        <v>480942.85519586486</v>
      </c>
      <c r="I64" s="62">
        <f>avgpeinc!AE57</f>
        <v>697072.17330862698</v>
      </c>
      <c r="J64" s="319">
        <f>avgpeinc!AK57</f>
        <v>1647452.8744908455</v>
      </c>
      <c r="K64" s="319">
        <f>avgpeinc!AQ57</f>
        <v>5595424.3081937274</v>
      </c>
      <c r="L64" s="332">
        <v>18185834.124535907</v>
      </c>
      <c r="O64" s="1103">
        <v>-9.6326133367256261E-2</v>
      </c>
    </row>
    <row r="65" spans="1:15" x14ac:dyDescent="0.2">
      <c r="A65" s="72">
        <v>1969</v>
      </c>
      <c r="B65" s="78">
        <f>avgpeinc!B58</f>
        <v>40008.282709659332</v>
      </c>
      <c r="C65" s="327">
        <f>avgpeinc!BC58</f>
        <v>29337.843105644861</v>
      </c>
      <c r="D65" s="68">
        <f>avgpeinc!AW58</f>
        <v>16957.519937827834</v>
      </c>
      <c r="E65" s="205">
        <f>avgpeinc!BI58</f>
        <v>44813.247065416152</v>
      </c>
      <c r="F65" s="80">
        <f>avgpeinc!M58</f>
        <v>136042.23914578953</v>
      </c>
      <c r="G65" s="68">
        <f>avgpeinc!S58</f>
        <v>193867.21419943706</v>
      </c>
      <c r="H65" s="320">
        <f>avgpeinc!Y58</f>
        <v>455174.32063405059</v>
      </c>
      <c r="I65" s="68">
        <f>avgpeinc!AE58</f>
        <v>653972.4165162032</v>
      </c>
      <c r="J65" s="320">
        <f>avgpeinc!AK58</f>
        <v>1524111.3832662923</v>
      </c>
      <c r="K65" s="320">
        <f>avgpeinc!AQ58</f>
        <v>5218382.8674529539</v>
      </c>
      <c r="L65" s="333">
        <v>17954315.720365971</v>
      </c>
      <c r="O65" s="1103">
        <v>-8.0915585567709059E-4</v>
      </c>
    </row>
    <row r="66" spans="1:15" x14ac:dyDescent="0.2">
      <c r="A66" s="67">
        <v>1970</v>
      </c>
      <c r="B66" s="73">
        <f>avgpeinc!B59</f>
        <v>39032.680372042589</v>
      </c>
      <c r="C66" s="326">
        <f>avgpeinc!BC59</f>
        <v>28784.824713937032</v>
      </c>
      <c r="D66" s="62">
        <f>avgpeinc!AW59</f>
        <v>16437.221395346489</v>
      </c>
      <c r="E66" s="204">
        <f>avgpeinc!BI59</f>
        <v>44219.328862175207</v>
      </c>
      <c r="F66" s="79">
        <f>avgpeinc!M59</f>
        <v>131263.38129499261</v>
      </c>
      <c r="G66" s="62">
        <f>avgpeinc!S59</f>
        <v>184988.73957238562</v>
      </c>
      <c r="H66" s="319">
        <f>avgpeinc!Y59</f>
        <v>421997.94307643204</v>
      </c>
      <c r="I66" s="62">
        <f>avgpeinc!AE59</f>
        <v>599010.48957102059</v>
      </c>
      <c r="J66" s="319">
        <f>avgpeinc!AK59</f>
        <v>1363646.39441661</v>
      </c>
      <c r="K66" s="319">
        <f>avgpeinc!AQ59</f>
        <v>4589423.9684238564</v>
      </c>
      <c r="L66" s="332">
        <v>14119142.401843142</v>
      </c>
      <c r="O66" s="1103">
        <v>4.1865219100145623E-2</v>
      </c>
    </row>
    <row r="67" spans="1:15" x14ac:dyDescent="0.2">
      <c r="A67" s="67">
        <v>1971</v>
      </c>
      <c r="B67" s="73">
        <f>avgpeinc!B60</f>
        <v>39231.109239534635</v>
      </c>
      <c r="C67" s="326">
        <f>avgpeinc!BC60</f>
        <v>28816.13612322948</v>
      </c>
      <c r="D67" s="62">
        <f>avgpeinc!AW60</f>
        <v>16189.079378854942</v>
      </c>
      <c r="E67" s="204">
        <f>avgpeinc!BI60</f>
        <v>44599.957053697661</v>
      </c>
      <c r="F67" s="79">
        <f>avgpeinc!M60</f>
        <v>132965.86728628096</v>
      </c>
      <c r="G67" s="62">
        <f>avgpeinc!S60</f>
        <v>187450.23275580644</v>
      </c>
      <c r="H67" s="319">
        <f>avgpeinc!Y60</f>
        <v>426092.13533691567</v>
      </c>
      <c r="I67" s="62">
        <f>avgpeinc!AE60</f>
        <v>604552.02169931005</v>
      </c>
      <c r="J67" s="319">
        <f>avgpeinc!AK60</f>
        <v>1376754.5578696497</v>
      </c>
      <c r="K67" s="319">
        <f>avgpeinc!AQ60</f>
        <v>4596190.7403709795</v>
      </c>
      <c r="L67" s="332">
        <v>14714749.770102339</v>
      </c>
      <c r="O67" s="1103">
        <v>1.7210242585861124E-3</v>
      </c>
    </row>
    <row r="68" spans="1:15" x14ac:dyDescent="0.2">
      <c r="A68" s="67">
        <v>1972</v>
      </c>
      <c r="B68" s="73">
        <f>avgpeinc!B61</f>
        <v>40663.154831590691</v>
      </c>
      <c r="C68" s="326">
        <f>avgpeinc!BC61</f>
        <v>29740.829116173169</v>
      </c>
      <c r="D68" s="62">
        <f>avgpeinc!AW61</f>
        <v>16649.486750024837</v>
      </c>
      <c r="E68" s="204">
        <f>avgpeinc!BI61</f>
        <v>46105.007073858578</v>
      </c>
      <c r="F68" s="79">
        <f>avgpeinc!M61</f>
        <v>138964.08627034843</v>
      </c>
      <c r="G68" s="62">
        <f>avgpeinc!S61</f>
        <v>196087.42040147408</v>
      </c>
      <c r="H68" s="319">
        <f>avgpeinc!Y61</f>
        <v>441019.06464326812</v>
      </c>
      <c r="I68" s="62">
        <f>avgpeinc!AE61</f>
        <v>623267.17437133659</v>
      </c>
      <c r="J68" s="319">
        <f>avgpeinc!AK61</f>
        <v>1411649.255167309</v>
      </c>
      <c r="K68" s="319">
        <f>avgpeinc!AQ61</f>
        <v>4679316.0589025952</v>
      </c>
      <c r="L68" s="332">
        <v>15886793.661091162</v>
      </c>
      <c r="O68" s="1103">
        <v>0.1832583777650143</v>
      </c>
    </row>
    <row r="69" spans="1:15" x14ac:dyDescent="0.2">
      <c r="A69" s="67">
        <v>1973</v>
      </c>
      <c r="B69" s="73">
        <f>avgpeinc!B62</f>
        <v>42364.765124679667</v>
      </c>
      <c r="C69" s="326">
        <f>avgpeinc!BC62</f>
        <v>31003.453332273446</v>
      </c>
      <c r="D69" s="62">
        <f>avgpeinc!AW62</f>
        <v>17487.945701051332</v>
      </c>
      <c r="E69" s="204">
        <f>avgpeinc!BI62</f>
        <v>47897.837871301097</v>
      </c>
      <c r="F69" s="79">
        <f>avgpeinc!M62</f>
        <v>144616.57125633559</v>
      </c>
      <c r="G69" s="62">
        <f>avgpeinc!S62</f>
        <v>203827.65026634527</v>
      </c>
      <c r="H69" s="319">
        <f>avgpeinc!Y62</f>
        <v>451675.49814431765</v>
      </c>
      <c r="I69" s="62">
        <f>avgpeinc!AE62</f>
        <v>632982.47752532212</v>
      </c>
      <c r="J69" s="319">
        <f>avgpeinc!AK62</f>
        <v>1415821.6854543458</v>
      </c>
      <c r="K69" s="319">
        <f>avgpeinc!AQ62</f>
        <v>4572800.1075959094</v>
      </c>
      <c r="L69" s="332">
        <v>14054676.171718013</v>
      </c>
      <c r="O69" s="1103">
        <v>3.1553294436889701E-2</v>
      </c>
    </row>
    <row r="70" spans="1:15" x14ac:dyDescent="0.2">
      <c r="A70" s="67">
        <v>1974</v>
      </c>
      <c r="B70" s="73">
        <f>avgpeinc!B63</f>
        <v>41157.959332781626</v>
      </c>
      <c r="C70" s="326">
        <f>avgpeinc!BC63</f>
        <v>30309.097795017486</v>
      </c>
      <c r="D70" s="62">
        <f>avgpeinc!AW63</f>
        <v>17101.98517374547</v>
      </c>
      <c r="E70" s="204">
        <f>avgpeinc!BI63</f>
        <v>46817.9885716075</v>
      </c>
      <c r="F70" s="79">
        <f>avgpeinc!M63</f>
        <v>138797.71317265893</v>
      </c>
      <c r="G70" s="62">
        <f>avgpeinc!S63</f>
        <v>194169.36027855112</v>
      </c>
      <c r="H70" s="319">
        <f>avgpeinc!Y63</f>
        <v>426988.92475186288</v>
      </c>
      <c r="I70" s="62">
        <f>avgpeinc!AE63</f>
        <v>596860.06485202035</v>
      </c>
      <c r="J70" s="319">
        <f>avgpeinc!AK63</f>
        <v>1325300.0387798802</v>
      </c>
      <c r="K70" s="319">
        <f>avgpeinc!AQ63</f>
        <v>4261980.5228586923</v>
      </c>
      <c r="L70" s="332">
        <v>12761290.797921125</v>
      </c>
      <c r="O70" s="1103">
        <v>5.9752949069661554E-2</v>
      </c>
    </row>
    <row r="71" spans="1:15" x14ac:dyDescent="0.2">
      <c r="A71" s="67">
        <v>1975</v>
      </c>
      <c r="B71" s="73">
        <f>avgpeinc!B64</f>
        <v>39835.459142063359</v>
      </c>
      <c r="C71" s="326">
        <f>avgpeinc!BC64</f>
        <v>29307.185188216466</v>
      </c>
      <c r="D71" s="62">
        <f>avgpeinc!AW64</f>
        <v>16373.787579236838</v>
      </c>
      <c r="E71" s="204">
        <f>avgpeinc!BI64</f>
        <v>45473.932199440991</v>
      </c>
      <c r="F71" s="79">
        <f>avgpeinc!M64</f>
        <v>134589.92472668545</v>
      </c>
      <c r="G71" s="62">
        <f>avgpeinc!S64</f>
        <v>187468.89890886319</v>
      </c>
      <c r="H71" s="319">
        <f>avgpeinc!Y64</f>
        <v>410457.55471352488</v>
      </c>
      <c r="I71" s="62">
        <f>avgpeinc!AE64</f>
        <v>572362.37225384125</v>
      </c>
      <c r="J71" s="319">
        <f>avgpeinc!AK64</f>
        <v>1274490.6874160408</v>
      </c>
      <c r="K71" s="319">
        <f>avgpeinc!AQ64</f>
        <v>4183636.8447385603</v>
      </c>
      <c r="L71" s="332">
        <v>13523249.043087719</v>
      </c>
      <c r="O71" s="1103">
        <v>0.16404940133361379</v>
      </c>
    </row>
    <row r="72" spans="1:15" x14ac:dyDescent="0.2">
      <c r="A72" s="67">
        <v>1976</v>
      </c>
      <c r="B72" s="73">
        <f>avgpeinc!B65</f>
        <v>41292.049543260786</v>
      </c>
      <c r="C72" s="326">
        <f>avgpeinc!BC65</f>
        <v>30341.702757981515</v>
      </c>
      <c r="D72" s="62">
        <f>avgpeinc!AW65</f>
        <v>16912.629453208898</v>
      </c>
      <c r="E72" s="204">
        <f>avgpeinc!BI65</f>
        <v>47128.044388947288</v>
      </c>
      <c r="F72" s="79">
        <f>avgpeinc!M65</f>
        <v>139845.17061077422</v>
      </c>
      <c r="G72" s="62">
        <f>avgpeinc!S65</f>
        <v>194646.47179163297</v>
      </c>
      <c r="H72" s="319">
        <f>avgpeinc!Y65</f>
        <v>425445.92474519962</v>
      </c>
      <c r="I72" s="62">
        <f>avgpeinc!AE65</f>
        <v>594390.67143483949</v>
      </c>
      <c r="J72" s="319">
        <f>avgpeinc!AK65</f>
        <v>1327442.7791064137</v>
      </c>
      <c r="K72" s="319">
        <f>avgpeinc!AQ65</f>
        <v>4404337.3542444212</v>
      </c>
      <c r="L72" s="332">
        <v>14358079.717593824</v>
      </c>
      <c r="O72" s="1103">
        <v>0.18014741211663932</v>
      </c>
    </row>
    <row r="73" spans="1:15" x14ac:dyDescent="0.2">
      <c r="A73" s="67">
        <v>1977</v>
      </c>
      <c r="B73" s="73">
        <f>avgpeinc!B66</f>
        <v>42574.798170491435</v>
      </c>
      <c r="C73" s="326">
        <f>avgpeinc!BC66</f>
        <v>31211.833403517983</v>
      </c>
      <c r="D73" s="62">
        <f>avgpeinc!AW66</f>
        <v>17295.977696079808</v>
      </c>
      <c r="E73" s="204">
        <f>avgpeinc!BI66</f>
        <v>48606.653037815697</v>
      </c>
      <c r="F73" s="79">
        <f>avgpeinc!M66</f>
        <v>144841.48107325248</v>
      </c>
      <c r="G73" s="62">
        <f>avgpeinc!S66</f>
        <v>201868.12376061841</v>
      </c>
      <c r="H73" s="319">
        <f>avgpeinc!Y66</f>
        <v>441733.44728080003</v>
      </c>
      <c r="I73" s="62">
        <f>avgpeinc!AE66</f>
        <v>618807.67676072638</v>
      </c>
      <c r="J73" s="319">
        <f>avgpeinc!AK66</f>
        <v>1386047.1678802359</v>
      </c>
      <c r="K73" s="319">
        <f>avgpeinc!AQ66</f>
        <v>4618481.0192111554</v>
      </c>
      <c r="L73" s="332">
        <v>15100801.688847059</v>
      </c>
      <c r="O73" s="1103">
        <v>9.51992113768938E-2</v>
      </c>
    </row>
    <row r="74" spans="1:15" x14ac:dyDescent="0.2">
      <c r="A74" s="67">
        <v>1978</v>
      </c>
      <c r="B74" s="73">
        <f>avgpeinc!B67</f>
        <v>44086.828551028637</v>
      </c>
      <c r="C74" s="326">
        <f>avgpeinc!BC67</f>
        <v>32330.187552834341</v>
      </c>
      <c r="D74" s="62">
        <f>avgpeinc!AW67</f>
        <v>17884.049236544899</v>
      </c>
      <c r="E74" s="204">
        <f>avgpeinc!BI67</f>
        <v>50387.860448196152</v>
      </c>
      <c r="F74" s="79">
        <f>avgpeinc!M67</f>
        <v>149896.59753477731</v>
      </c>
      <c r="G74" s="62">
        <f>avgpeinc!S67</f>
        <v>208928.02060043119</v>
      </c>
      <c r="H74" s="319">
        <f>avgpeinc!Y67</f>
        <v>459047.65955732472</v>
      </c>
      <c r="I74" s="62">
        <f>avgpeinc!AE67</f>
        <v>646942.88945941883</v>
      </c>
      <c r="J74" s="319">
        <f>avgpeinc!AK67</f>
        <v>1472358.4829597496</v>
      </c>
      <c r="K74" s="319">
        <f>avgpeinc!AQ67</f>
        <v>5002199.8526816638</v>
      </c>
      <c r="L74" s="332">
        <v>15432851.09742566</v>
      </c>
      <c r="O74" s="1103">
        <v>6.6767610449460335E-2</v>
      </c>
    </row>
    <row r="75" spans="1:15" x14ac:dyDescent="0.2">
      <c r="A75" s="72">
        <v>1979</v>
      </c>
      <c r="B75" s="78">
        <f>avgpeinc!B68</f>
        <v>44252.967930414634</v>
      </c>
      <c r="C75" s="327">
        <f>avgpeinc!BC68</f>
        <v>32350.229880394163</v>
      </c>
      <c r="D75" s="68">
        <f>avgpeinc!AW68</f>
        <v>18017.285979953376</v>
      </c>
      <c r="E75" s="205">
        <f>avgpeinc!BI68</f>
        <v>50266.409755945147</v>
      </c>
      <c r="F75" s="69">
        <f>avgpeinc!M68</f>
        <v>151377.61038059881</v>
      </c>
      <c r="G75" s="68">
        <f>avgpeinc!S68</f>
        <v>212444.48234726477</v>
      </c>
      <c r="H75" s="320">
        <f>avgpeinc!Y68</f>
        <v>476527.13746827946</v>
      </c>
      <c r="I75" s="68">
        <f>avgpeinc!AE68</f>
        <v>680654.94115987245</v>
      </c>
      <c r="J75" s="320">
        <f>avgpeinc!AK68</f>
        <v>1605677.4768289758</v>
      </c>
      <c r="K75" s="320">
        <f>avgpeinc!AQ68</f>
        <v>5702129.5211424334</v>
      </c>
      <c r="L75" s="333">
        <v>19947037.781383108</v>
      </c>
      <c r="O75" s="1103">
        <v>2.1680798658053391E-2</v>
      </c>
    </row>
    <row r="76" spans="1:15" x14ac:dyDescent="0.2">
      <c r="A76" s="67">
        <v>1980</v>
      </c>
      <c r="B76" s="73">
        <f>avgpeinc!B69</f>
        <v>42963.653262778142</v>
      </c>
      <c r="C76" s="326">
        <f>avgpeinc!BC69</f>
        <v>31614.662115103278</v>
      </c>
      <c r="D76" s="62">
        <f>avgpeinc!AW69</f>
        <v>17245.639863115994</v>
      </c>
      <c r="E76" s="204">
        <f>avgpeinc!BI69</f>
        <v>49575.939930087377</v>
      </c>
      <c r="F76" s="63">
        <f>avgpeinc!M69</f>
        <v>145104.57359185195</v>
      </c>
      <c r="G76" s="62">
        <f>avgpeinc!S69</f>
        <v>201497.13163836923</v>
      </c>
      <c r="H76" s="319">
        <f>avgpeinc!Y69</f>
        <v>444628.93753191258</v>
      </c>
      <c r="I76" s="62">
        <f>avgpeinc!AE69</f>
        <v>630615.05711222766</v>
      </c>
      <c r="J76" s="319">
        <f>avgpeinc!AK69</f>
        <v>1454839.9625536851</v>
      </c>
      <c r="K76" s="319">
        <f>avgpeinc!AQ69</f>
        <v>4971060.3749474827</v>
      </c>
      <c r="L76" s="332">
        <v>15288557.826260211</v>
      </c>
      <c r="O76" s="1103">
        <v>0.15838621297007194</v>
      </c>
    </row>
    <row r="77" spans="1:15" x14ac:dyDescent="0.2">
      <c r="A77" s="67">
        <v>1981</v>
      </c>
      <c r="B77" s="73">
        <f>avgpeinc!B70</f>
        <v>43294.018081512288</v>
      </c>
      <c r="C77" s="326">
        <f>avgpeinc!BC70</f>
        <v>31629.063851363226</v>
      </c>
      <c r="D77" s="62">
        <f>avgpeinc!AW70</f>
        <v>17016.675747297646</v>
      </c>
      <c r="E77" s="204">
        <f>avgpeinc!BI70</f>
        <v>49894.548981445194</v>
      </c>
      <c r="F77" s="63">
        <f>avgpeinc!M70</f>
        <v>148278.6061528539</v>
      </c>
      <c r="G77" s="62">
        <f>avgpeinc!S70</f>
        <v>206528.15501242314</v>
      </c>
      <c r="H77" s="319">
        <f>avgpeinc!Y70</f>
        <v>457553.94024645415</v>
      </c>
      <c r="I77" s="62">
        <f>avgpeinc!AE70</f>
        <v>652199.19895549619</v>
      </c>
      <c r="J77" s="319">
        <f>avgpeinc!AK70</f>
        <v>1522701.2607342561</v>
      </c>
      <c r="K77" s="319">
        <f>avgpeinc!AQ70</f>
        <v>5244083.9666034244</v>
      </c>
      <c r="L77" s="332">
        <v>16859241.629676834</v>
      </c>
      <c r="O77" s="1103">
        <v>0.11078132745751645</v>
      </c>
    </row>
    <row r="78" spans="1:15" x14ac:dyDescent="0.2">
      <c r="A78" s="67">
        <v>1982</v>
      </c>
      <c r="B78" s="73">
        <f>avgpeinc!B71</f>
        <v>41871.44541138583</v>
      </c>
      <c r="C78" s="326">
        <f>avgpeinc!BC71</f>
        <v>30465.386029849109</v>
      </c>
      <c r="D78" s="62">
        <f>avgpeinc!AW71</f>
        <v>15980.410628615149</v>
      </c>
      <c r="E78" s="204">
        <f>avgpeinc!BI71</f>
        <v>48571.605281391559</v>
      </c>
      <c r="F78" s="63">
        <f>avgpeinc!M71</f>
        <v>144525.97984521632</v>
      </c>
      <c r="G78" s="62">
        <f>avgpeinc!S71</f>
        <v>201737.58063632279</v>
      </c>
      <c r="H78" s="319">
        <f>avgpeinc!Y71</f>
        <v>455336.15463901102</v>
      </c>
      <c r="I78" s="62">
        <f>avgpeinc!AE71</f>
        <v>659789.72254923871</v>
      </c>
      <c r="J78" s="319">
        <f>avgpeinc!AK71</f>
        <v>1643463.8022836635</v>
      </c>
      <c r="K78" s="319">
        <f>avgpeinc!AQ71</f>
        <v>6469667.4188638637</v>
      </c>
      <c r="L78" s="332">
        <v>28000303.533486206</v>
      </c>
      <c r="O78" s="1103">
        <v>1.3397828399320133E-2</v>
      </c>
    </row>
    <row r="79" spans="1:15" x14ac:dyDescent="0.2">
      <c r="A79" s="67">
        <v>1983</v>
      </c>
      <c r="B79" s="73">
        <f>avgpeinc!B72</f>
        <v>42527.304711972152</v>
      </c>
      <c r="C79" s="326">
        <f>avgpeinc!BC72</f>
        <v>30631.716799810067</v>
      </c>
      <c r="D79" s="62">
        <f>avgpeinc!AW72</f>
        <v>15550.729922972139</v>
      </c>
      <c r="E79" s="204">
        <f>avgpeinc!BI72</f>
        <v>49482.950395857471</v>
      </c>
      <c r="F79" s="63">
        <f>avgpeinc!M72</f>
        <v>149587.59592143088</v>
      </c>
      <c r="G79" s="62">
        <f>avgpeinc!S72</f>
        <v>208849.65993690444</v>
      </c>
      <c r="H79" s="319">
        <f>avgpeinc!Y72</f>
        <v>479413.3326800958</v>
      </c>
      <c r="I79" s="62">
        <f>avgpeinc!AE72</f>
        <v>699879.60079982097</v>
      </c>
      <c r="J79" s="319">
        <f>avgpeinc!AK72</f>
        <v>1763427.9304602174</v>
      </c>
      <c r="K79" s="319">
        <f>avgpeinc!AQ72</f>
        <v>7336606.2593874978</v>
      </c>
      <c r="L79" s="332">
        <v>35655366.589394599</v>
      </c>
      <c r="O79" s="1103">
        <v>9.813317445514258E-2</v>
      </c>
    </row>
    <row r="80" spans="1:15" x14ac:dyDescent="0.2">
      <c r="A80" s="67">
        <v>1984</v>
      </c>
      <c r="B80" s="73">
        <f>avgpeinc!B73</f>
        <v>45361.818250210134</v>
      </c>
      <c r="C80" s="326">
        <f>avgpeinc!BC73</f>
        <v>32054.02845606046</v>
      </c>
      <c r="D80" s="62">
        <f>avgpeinc!AW73</f>
        <v>16264.153326237292</v>
      </c>
      <c r="E80" s="204">
        <f>avgpeinc!BI73</f>
        <v>51791.37236833942</v>
      </c>
      <c r="F80" s="63">
        <f>avgpeinc!M73</f>
        <v>165131.92639755717</v>
      </c>
      <c r="G80" s="62">
        <f>avgpeinc!S73</f>
        <v>233109.23863899408</v>
      </c>
      <c r="H80" s="319">
        <f>avgpeinc!Y73</f>
        <v>540117.73285153217</v>
      </c>
      <c r="I80" s="62">
        <f>avgpeinc!AE73</f>
        <v>793912.85151732038</v>
      </c>
      <c r="J80" s="319">
        <f>avgpeinc!AK73</f>
        <v>2024217.1950474544</v>
      </c>
      <c r="K80" s="319">
        <f>avgpeinc!AQ73</f>
        <v>8281289.5595579045</v>
      </c>
      <c r="L80" s="332">
        <v>39347321.974194318</v>
      </c>
      <c r="O80" s="1103">
        <v>0.17295295497751795</v>
      </c>
    </row>
    <row r="81" spans="1:15" x14ac:dyDescent="0.2">
      <c r="A81" s="67">
        <v>1985</v>
      </c>
      <c r="B81" s="73">
        <f>avgpeinc!B74</f>
        <v>46143.096977301655</v>
      </c>
      <c r="C81" s="326">
        <f>avgpeinc!BC74</f>
        <v>32557.734196675046</v>
      </c>
      <c r="D81" s="62">
        <f>avgpeinc!AW74</f>
        <v>16423.661650870377</v>
      </c>
      <c r="E81" s="204">
        <f>avgpeinc!BI74</f>
        <v>52725.324878930893</v>
      </c>
      <c r="F81" s="63">
        <f>avgpeinc!M74</f>
        <v>168411.36200294111</v>
      </c>
      <c r="G81" s="62">
        <f>avgpeinc!S74</f>
        <v>237672.55977288951</v>
      </c>
      <c r="H81" s="319">
        <f>avgpeinc!Y74</f>
        <v>557594.06908807892</v>
      </c>
      <c r="I81" s="62">
        <f>avgpeinc!AE74</f>
        <v>825019.94841197901</v>
      </c>
      <c r="J81" s="319">
        <f>avgpeinc!AK74</f>
        <v>2105000.2104807673</v>
      </c>
      <c r="K81" s="319">
        <f>avgpeinc!AQ74</f>
        <v>8588676.2780999541</v>
      </c>
      <c r="L81" s="332">
        <v>39312313.885570243</v>
      </c>
      <c r="O81" s="1103">
        <v>-2.5648861308582127E-2</v>
      </c>
    </row>
    <row r="82" spans="1:15" x14ac:dyDescent="0.2">
      <c r="A82" s="67">
        <v>1986</v>
      </c>
      <c r="B82" s="73">
        <f>avgpeinc!B75</f>
        <v>46552.473209978154</v>
      </c>
      <c r="C82" s="326">
        <f>avgpeinc!BC75</f>
        <v>33000.380531421128</v>
      </c>
      <c r="D82" s="62">
        <f>avgpeinc!AW75</f>
        <v>16405.144505744334</v>
      </c>
      <c r="E82" s="204">
        <f>avgpeinc!BI75</f>
        <v>53744.425563517121</v>
      </c>
      <c r="F82" s="63">
        <f>avgpeinc!M75</f>
        <v>168521.30731699141</v>
      </c>
      <c r="G82" s="62">
        <f>avgpeinc!S75</f>
        <v>236591.98396446111</v>
      </c>
      <c r="H82" s="319">
        <f>avgpeinc!Y75</f>
        <v>545015.03957427526</v>
      </c>
      <c r="I82" s="62">
        <f>avgpeinc!AE75</f>
        <v>795823.24910093611</v>
      </c>
      <c r="J82" s="319">
        <f>avgpeinc!AK75</f>
        <v>1995745.6276237487</v>
      </c>
      <c r="K82" s="319">
        <f>avgpeinc!AQ75</f>
        <v>7967486.4344338756</v>
      </c>
      <c r="L82" s="332">
        <v>36484077.990343943</v>
      </c>
      <c r="O82" s="1103">
        <v>-1.2530593754490837E-2</v>
      </c>
    </row>
    <row r="83" spans="1:15" x14ac:dyDescent="0.2">
      <c r="A83" s="67">
        <v>1987</v>
      </c>
      <c r="B83" s="73">
        <f>avgpeinc!B76</f>
        <v>47961.002569495133</v>
      </c>
      <c r="C83" s="326">
        <f>avgpeinc!BC76</f>
        <v>33501.087970251647</v>
      </c>
      <c r="D83" s="62">
        <f>avgpeinc!AW76</f>
        <v>16625.647446733445</v>
      </c>
      <c r="E83" s="204">
        <f>avgpeinc!BI76</f>
        <v>54595.388624649408</v>
      </c>
      <c r="F83" s="63">
        <f>avgpeinc!M76</f>
        <v>178100.23396268653</v>
      </c>
      <c r="G83" s="62">
        <f>avgpeinc!S76</f>
        <v>254599.32084754109</v>
      </c>
      <c r="H83" s="319">
        <f>avgpeinc!Y76</f>
        <v>615825.26642528921</v>
      </c>
      <c r="I83" s="62">
        <f>avgpeinc!AE76</f>
        <v>913536.84836732666</v>
      </c>
      <c r="J83" s="319">
        <f>avgpeinc!AK76</f>
        <v>2352305.9851464545</v>
      </c>
      <c r="K83" s="319">
        <f>avgpeinc!AQ76</f>
        <v>9908547.4512286987</v>
      </c>
      <c r="L83" s="332">
        <v>50104143.461755864</v>
      </c>
      <c r="O83" s="1103">
        <v>-1.3154298772860784E-2</v>
      </c>
    </row>
    <row r="84" spans="1:15" x14ac:dyDescent="0.2">
      <c r="A84" s="67">
        <v>1988</v>
      </c>
      <c r="B84" s="73">
        <f>avgpeinc!B77</f>
        <v>49976.556642880489</v>
      </c>
      <c r="C84" s="326">
        <f>avgpeinc!BC77</f>
        <v>33970.087145965765</v>
      </c>
      <c r="D84" s="62">
        <f>avgpeinc!AW77</f>
        <v>16835.951893002821</v>
      </c>
      <c r="E84" s="204">
        <f>avgpeinc!BI77</f>
        <v>55387.756212169457</v>
      </c>
      <c r="F84" s="63">
        <f>avgpeinc!M77</f>
        <v>194034.78211511299</v>
      </c>
      <c r="G84" s="62">
        <f>avgpeinc!S77</f>
        <v>283785.94586948468</v>
      </c>
      <c r="H84" s="319">
        <f>avgpeinc!Y77</f>
        <v>730929.60429615178</v>
      </c>
      <c r="I84" s="62">
        <f>avgpeinc!AE77</f>
        <v>1117577.7578743789</v>
      </c>
      <c r="J84" s="319">
        <f>avgpeinc!AK77</f>
        <v>3008018.7375453459</v>
      </c>
      <c r="K84" s="319">
        <f>avgpeinc!AQ77</f>
        <v>12383983.893852782</v>
      </c>
      <c r="L84" s="332">
        <v>55009397.869725868</v>
      </c>
      <c r="O84" s="1103">
        <v>-2.4109502061037347E-2</v>
      </c>
    </row>
    <row r="85" spans="1:15" x14ac:dyDescent="0.2">
      <c r="A85" s="72">
        <v>1989</v>
      </c>
      <c r="B85" s="78">
        <f>avgpeinc!B78</f>
        <v>50578.94899242359</v>
      </c>
      <c r="C85" s="327">
        <f>avgpeinc!BC78</f>
        <v>34607.413009551739</v>
      </c>
      <c r="D85" s="68">
        <f>avgpeinc!AW78</f>
        <v>17130.658737400085</v>
      </c>
      <c r="E85" s="205">
        <f>avgpeinc!BI78</f>
        <v>56453.355849741289</v>
      </c>
      <c r="F85" s="69">
        <f>avgpeinc!M78</f>
        <v>194322.77283827023</v>
      </c>
      <c r="G85" s="68">
        <f>avgpeinc!S78</f>
        <v>282494.52026689803</v>
      </c>
      <c r="H85" s="320">
        <f>avgpeinc!Y78</f>
        <v>717696.38366029668</v>
      </c>
      <c r="I85" s="68">
        <f>avgpeinc!AE78</f>
        <v>1085800.0919637845</v>
      </c>
      <c r="J85" s="320">
        <f>avgpeinc!AK78</f>
        <v>2855829.7472316627</v>
      </c>
      <c r="K85" s="320">
        <f>avgpeinc!AQ78</f>
        <v>11792710.594281092</v>
      </c>
      <c r="L85" s="333">
        <v>53867723.903645396</v>
      </c>
      <c r="O85" s="1103">
        <v>-5.1956526782305446E-2</v>
      </c>
    </row>
    <row r="86" spans="1:15" x14ac:dyDescent="0.2">
      <c r="A86" s="67">
        <v>1990</v>
      </c>
      <c r="B86" s="73">
        <f>avgpeinc!B79</f>
        <v>50534.218475478607</v>
      </c>
      <c r="C86" s="326">
        <f>avgpeinc!BC79</f>
        <v>34578.519105754749</v>
      </c>
      <c r="D86" s="62">
        <f>avgpeinc!AW79</f>
        <v>16986.911399341821</v>
      </c>
      <c r="E86" s="204">
        <f>avgpeinc!BI79</f>
        <v>56568.02873877091</v>
      </c>
      <c r="F86" s="63">
        <f>avgpeinc!M79</f>
        <v>194135.5128029933</v>
      </c>
      <c r="G86" s="62">
        <f>avgpeinc!S79</f>
        <v>282164.62959129293</v>
      </c>
      <c r="H86" s="319">
        <f>avgpeinc!Y79</f>
        <v>719451.45396534703</v>
      </c>
      <c r="I86" s="62">
        <f>avgpeinc!AE79</f>
        <v>1088106.8135980463</v>
      </c>
      <c r="J86" s="319">
        <f>avgpeinc!AK79</f>
        <v>2841646.8447199836</v>
      </c>
      <c r="K86" s="319">
        <f>avgpeinc!AQ79</f>
        <v>11666024.822935982</v>
      </c>
      <c r="L86" s="332">
        <v>51895974.857031547</v>
      </c>
      <c r="O86" s="1103">
        <v>-8.2189313703565858E-2</v>
      </c>
    </row>
    <row r="87" spans="1:15" x14ac:dyDescent="0.2">
      <c r="A87" s="67">
        <v>1991</v>
      </c>
      <c r="B87" s="73">
        <f>avgpeinc!B80</f>
        <v>49499.867153150662</v>
      </c>
      <c r="C87" s="326">
        <f>avgpeinc!BC80</f>
        <v>33971.290015904458</v>
      </c>
      <c r="D87" s="62">
        <f>avgpeinc!AW80</f>
        <v>16434.222282547384</v>
      </c>
      <c r="E87" s="204">
        <f>avgpeinc!BI80</f>
        <v>55892.624682600777</v>
      </c>
      <c r="F87" s="63">
        <f>avgpeinc!M80</f>
        <v>189257.06138836654</v>
      </c>
      <c r="G87" s="62">
        <f>avgpeinc!S80</f>
        <v>272663.18994528498</v>
      </c>
      <c r="H87" s="319">
        <f>avgpeinc!Y80</f>
        <v>669644.6678530291</v>
      </c>
      <c r="I87" s="62">
        <f>avgpeinc!AE80</f>
        <v>997502.49377277121</v>
      </c>
      <c r="J87" s="319">
        <f>avgpeinc!AK80</f>
        <v>2553232.500681852</v>
      </c>
      <c r="K87" s="319">
        <f>avgpeinc!AQ80</f>
        <v>10372409.531793052</v>
      </c>
      <c r="L87" s="332">
        <v>46746533.858463079</v>
      </c>
      <c r="O87" s="1103">
        <v>-2.7886639458301943E-2</v>
      </c>
    </row>
    <row r="88" spans="1:15" x14ac:dyDescent="0.2">
      <c r="A88" s="67">
        <v>1992</v>
      </c>
      <c r="B88" s="73">
        <f>avgpeinc!B81</f>
        <v>50457.558511453113</v>
      </c>
      <c r="C88" s="326">
        <f>avgpeinc!BC81</f>
        <v>34034.659225206276</v>
      </c>
      <c r="D88" s="62">
        <f>avgpeinc!AW81</f>
        <v>16016.894151333105</v>
      </c>
      <c r="E88" s="204">
        <f>avgpeinc!BI81</f>
        <v>56556.865567547742</v>
      </c>
      <c r="F88" s="63">
        <f>avgpeinc!M81</f>
        <v>198263.65208767459</v>
      </c>
      <c r="G88" s="62">
        <f>avgpeinc!S81</f>
        <v>288991.50206283038</v>
      </c>
      <c r="H88" s="319">
        <f>avgpeinc!Y81</f>
        <v>730063.23126634862</v>
      </c>
      <c r="I88" s="62">
        <f>avgpeinc!AE81</f>
        <v>1099173.2490407615</v>
      </c>
      <c r="J88" s="319">
        <f>avgpeinc!AK81</f>
        <v>2897779.4202516116</v>
      </c>
      <c r="K88" s="319">
        <f>avgpeinc!AQ81</f>
        <v>12084972.157939605</v>
      </c>
      <c r="L88" s="332">
        <v>51496933.751969233</v>
      </c>
      <c r="O88" s="1103">
        <v>-4.4197834475198761E-2</v>
      </c>
    </row>
    <row r="89" spans="1:15" x14ac:dyDescent="0.2">
      <c r="A89" s="67">
        <v>1993</v>
      </c>
      <c r="B89" s="73">
        <f>avgpeinc!B82</f>
        <v>50887.145615995469</v>
      </c>
      <c r="C89" s="326">
        <f>avgpeinc!BC82</f>
        <v>34519.278289566071</v>
      </c>
      <c r="D89" s="62">
        <f>avgpeinc!AW82</f>
        <v>16289.682506810283</v>
      </c>
      <c r="E89" s="204">
        <f>avgpeinc!BI82</f>
        <v>57306.273018010812</v>
      </c>
      <c r="F89" s="63">
        <f>avgpeinc!M82</f>
        <v>198197.95155385998</v>
      </c>
      <c r="G89" s="62">
        <f>avgpeinc!S82</f>
        <v>286834.59270333004</v>
      </c>
      <c r="H89" s="319">
        <f>avgpeinc!Y82</f>
        <v>710392.55911840557</v>
      </c>
      <c r="I89" s="62">
        <f>avgpeinc!AE82</f>
        <v>1062088.1365824561</v>
      </c>
      <c r="J89" s="319">
        <f>avgpeinc!AK82</f>
        <v>2762005.9161917074</v>
      </c>
      <c r="K89" s="319">
        <f>avgpeinc!AQ82</f>
        <v>11446285.067160923</v>
      </c>
      <c r="L89" s="332">
        <v>47751203.417272188</v>
      </c>
      <c r="O89" s="1103">
        <v>4.5071086839016061E-2</v>
      </c>
    </row>
    <row r="90" spans="1:15" x14ac:dyDescent="0.2">
      <c r="A90" s="67">
        <v>1994</v>
      </c>
      <c r="B90" s="73">
        <f>avgpeinc!B83</f>
        <v>52549.490659116163</v>
      </c>
      <c r="C90" s="326">
        <f>avgpeinc!BC83</f>
        <v>35629.714611486474</v>
      </c>
      <c r="D90" s="62">
        <f>avgpeinc!AW83</f>
        <v>16839.043058354036</v>
      </c>
      <c r="E90" s="204">
        <f>avgpeinc!BI83</f>
        <v>59118.054052902022</v>
      </c>
      <c r="F90" s="63">
        <f>avgpeinc!M83</f>
        <v>204827.47508778336</v>
      </c>
      <c r="G90" s="62">
        <f>avgpeinc!S83</f>
        <v>295708.46750992228</v>
      </c>
      <c r="H90" s="319">
        <f>avgpeinc!Y83</f>
        <v>725499.69601940515</v>
      </c>
      <c r="I90" s="62">
        <f>avgpeinc!AE83</f>
        <v>1078295.8238988826</v>
      </c>
      <c r="J90" s="319">
        <f>avgpeinc!AK83</f>
        <v>2779187.2691762918</v>
      </c>
      <c r="K90" s="319">
        <f>avgpeinc!AQ83</f>
        <v>11390829.339366622</v>
      </c>
      <c r="L90" s="332">
        <v>49261884.717566147</v>
      </c>
      <c r="O90" s="1103">
        <v>-9.6531583039904945E-3</v>
      </c>
    </row>
    <row r="91" spans="1:15" x14ac:dyDescent="0.2">
      <c r="A91" s="67">
        <v>1995</v>
      </c>
      <c r="B91" s="73">
        <f>avgpeinc!B84</f>
        <v>53704.282819150096</v>
      </c>
      <c r="C91" s="326">
        <f>avgpeinc!BC84</f>
        <v>35944.553550499593</v>
      </c>
      <c r="D91" s="62">
        <f>avgpeinc!AW84</f>
        <v>16793.484669064404</v>
      </c>
      <c r="E91" s="204">
        <f>avgpeinc!BI84</f>
        <v>59883.389652293583</v>
      </c>
      <c r="F91" s="63">
        <f>avgpeinc!M84</f>
        <v>213541.84623700468</v>
      </c>
      <c r="G91" s="62">
        <f>avgpeinc!S84</f>
        <v>310108.2627260618</v>
      </c>
      <c r="H91" s="319">
        <f>avgpeinc!Y84</f>
        <v>769739.52620979771</v>
      </c>
      <c r="I91" s="62">
        <f>avgpeinc!AE84</f>
        <v>1153203.2392150667</v>
      </c>
      <c r="J91" s="319">
        <f>avgpeinc!AK84</f>
        <v>3008133.5527418796</v>
      </c>
      <c r="K91" s="319">
        <f>avgpeinc!AQ84</f>
        <v>12349436.256494552</v>
      </c>
      <c r="L91" s="332">
        <v>53708821.472031511</v>
      </c>
      <c r="O91" s="1103">
        <v>-7.0460312781506218E-3</v>
      </c>
    </row>
    <row r="92" spans="1:15" x14ac:dyDescent="0.2">
      <c r="A92" s="67">
        <v>1996</v>
      </c>
      <c r="B92" s="73">
        <f>avgpeinc!B85</f>
        <v>55398.869654491828</v>
      </c>
      <c r="C92" s="326">
        <f>avgpeinc!BC85</f>
        <v>36514.942324030751</v>
      </c>
      <c r="D92" s="62">
        <f>avgpeinc!AW85</f>
        <v>17040.257621216253</v>
      </c>
      <c r="E92" s="204">
        <f>avgpeinc!BI85</f>
        <v>60858.298202548882</v>
      </c>
      <c r="F92" s="63">
        <f>avgpeinc!M85</f>
        <v>225354.21562864142</v>
      </c>
      <c r="G92" s="62">
        <f>avgpeinc!S85</f>
        <v>330532.86746309191</v>
      </c>
      <c r="H92" s="319">
        <f>avgpeinc!Y85</f>
        <v>834906.88002335711</v>
      </c>
      <c r="I92" s="62">
        <f>avgpeinc!AE85</f>
        <v>1259704.8601440147</v>
      </c>
      <c r="J92" s="319">
        <f>avgpeinc!AK85</f>
        <v>3362759.0241022739</v>
      </c>
      <c r="K92" s="319">
        <f>avgpeinc!AQ85</f>
        <v>14271039.09916646</v>
      </c>
      <c r="L92" s="332">
        <v>60950259.424256831</v>
      </c>
      <c r="O92" s="1103">
        <v>-1.5915077703539282E-2</v>
      </c>
    </row>
    <row r="93" spans="1:15" x14ac:dyDescent="0.2">
      <c r="A93" s="67">
        <v>1997</v>
      </c>
      <c r="B93" s="73">
        <f>avgpeinc!B86</f>
        <v>57411.272408026176</v>
      </c>
      <c r="C93" s="326">
        <f>avgpeinc!BC86</f>
        <v>37396.590125033901</v>
      </c>
      <c r="D93" s="62">
        <f>avgpeinc!AW86</f>
        <v>17418.534418565061</v>
      </c>
      <c r="E93" s="204">
        <f>avgpeinc!BI86</f>
        <v>62369.159758119975</v>
      </c>
      <c r="F93" s="63">
        <f>avgpeinc!M86</f>
        <v>237543.41295495658</v>
      </c>
      <c r="G93" s="62">
        <f>avgpeinc!S86</f>
        <v>351376.10942672519</v>
      </c>
      <c r="H93" s="319">
        <f>avgpeinc!Y86</f>
        <v>906713.42986231565</v>
      </c>
      <c r="I93" s="62">
        <f>avgpeinc!AE86</f>
        <v>1383792.6685328949</v>
      </c>
      <c r="J93" s="319">
        <f>avgpeinc!AK86</f>
        <v>3769652.7966206549</v>
      </c>
      <c r="K93" s="319">
        <f>avgpeinc!AQ86</f>
        <v>16134581.565788262</v>
      </c>
      <c r="L93" s="332">
        <v>70052984.346786246</v>
      </c>
      <c r="O93" s="1103">
        <v>-6.2972015148261562E-3</v>
      </c>
    </row>
    <row r="94" spans="1:15" x14ac:dyDescent="0.2">
      <c r="A94" s="67">
        <v>1998</v>
      </c>
      <c r="B94" s="73">
        <f>avgpeinc!B87</f>
        <v>59608.687248021008</v>
      </c>
      <c r="C94" s="326">
        <f>avgpeinc!BC87</f>
        <v>38549.642600198647</v>
      </c>
      <c r="D94" s="62">
        <f>avgpeinc!AW87</f>
        <v>18129.086006471076</v>
      </c>
      <c r="E94" s="204">
        <f>avgpeinc!BI87</f>
        <v>64075.338342358118</v>
      </c>
      <c r="F94" s="63">
        <f>avgpeinc!M87</f>
        <v>249140.0890784222</v>
      </c>
      <c r="G94" s="62">
        <f>avgpeinc!S87</f>
        <v>370514.25981128326</v>
      </c>
      <c r="H94" s="319">
        <f>avgpeinc!Y87</f>
        <v>966280.63801918924</v>
      </c>
      <c r="I94" s="62">
        <f>avgpeinc!AE87</f>
        <v>1480146.0648331814</v>
      </c>
      <c r="J94" s="319">
        <f>avgpeinc!AK87</f>
        <v>4063389.4115937967</v>
      </c>
      <c r="K94" s="319">
        <f>avgpeinc!AQ87</f>
        <v>17251168.016252756</v>
      </c>
      <c r="L94" s="332">
        <v>71142386.903125376</v>
      </c>
      <c r="O94" s="1103">
        <v>-2.9913461272371933E-2</v>
      </c>
    </row>
    <row r="95" spans="1:15" x14ac:dyDescent="0.2">
      <c r="A95" s="72">
        <v>1999</v>
      </c>
      <c r="B95" s="78">
        <f>avgpeinc!B88</f>
        <v>61392.834690777556</v>
      </c>
      <c r="C95" s="327">
        <f>avgpeinc!BC88</f>
        <v>39497.949394480333</v>
      </c>
      <c r="D95" s="68">
        <f>avgpeinc!AW88</f>
        <v>18601.895537208322</v>
      </c>
      <c r="E95" s="205">
        <f>avgpeinc!BI88</f>
        <v>65618.016716070357</v>
      </c>
      <c r="F95" s="69">
        <f>avgpeinc!M88</f>
        <v>258446.80235745249</v>
      </c>
      <c r="G95" s="68">
        <f>avgpeinc!S88</f>
        <v>385562.23741892289</v>
      </c>
      <c r="H95" s="320">
        <f>avgpeinc!Y88</f>
        <v>1018057.808014376</v>
      </c>
      <c r="I95" s="68">
        <f>avgpeinc!AE88</f>
        <v>1569351.2849283828</v>
      </c>
      <c r="J95" s="320">
        <f>avgpeinc!AK88</f>
        <v>4373346.548091176</v>
      </c>
      <c r="K95" s="320">
        <f>avgpeinc!AQ88</f>
        <v>18931633.745783877</v>
      </c>
      <c r="L95" s="333">
        <v>77256048.474977344</v>
      </c>
      <c r="O95" s="1103">
        <v>-2.3720662116829772E-2</v>
      </c>
    </row>
    <row r="96" spans="1:15" x14ac:dyDescent="0.2">
      <c r="A96" s="77">
        <v>2000</v>
      </c>
      <c r="B96" s="76">
        <f>avgpeinc!B89</f>
        <v>63440.437065899976</v>
      </c>
      <c r="C96" s="329">
        <f>avgpeinc!BC89</f>
        <v>40422.822899077371</v>
      </c>
      <c r="D96" s="74">
        <f>avgpeinc!AW89</f>
        <v>19082.858615400164</v>
      </c>
      <c r="E96" s="207">
        <f>avgpeinc!BI89</f>
        <v>67097.778253673881</v>
      </c>
      <c r="F96" s="75">
        <f>avgpeinc!M89</f>
        <v>270598.96456730342</v>
      </c>
      <c r="G96" s="74">
        <f>avgpeinc!S89</f>
        <v>406048.39607565652</v>
      </c>
      <c r="H96" s="321">
        <f>avgpeinc!Y89</f>
        <v>1096434.7433548828</v>
      </c>
      <c r="I96" s="74">
        <f>avgpeinc!AE89</f>
        <v>1706871.0227199171</v>
      </c>
      <c r="J96" s="321">
        <f>avgpeinc!AK89</f>
        <v>4878898.9261664618</v>
      </c>
      <c r="K96" s="321">
        <f>avgpeinc!AQ89</f>
        <v>21721353.337637398</v>
      </c>
      <c r="L96" s="334">
        <v>94716283.062181026</v>
      </c>
      <c r="O96" s="1103">
        <v>-2.0763559521583375E-2</v>
      </c>
    </row>
    <row r="97" spans="1:15" x14ac:dyDescent="0.2">
      <c r="A97" s="67">
        <v>2001</v>
      </c>
      <c r="B97" s="73">
        <f>avgpeinc!B90</f>
        <v>63130.441088180094</v>
      </c>
      <c r="C97" s="326">
        <f>avgpeinc!BC90</f>
        <v>40817.630117846238</v>
      </c>
      <c r="D97" s="62">
        <f>avgpeinc!AW90</f>
        <v>19301.5762409952</v>
      </c>
      <c r="E97" s="204">
        <f>avgpeinc!BI90</f>
        <v>67712.697463910023</v>
      </c>
      <c r="F97" s="63">
        <f>avgpeinc!M90</f>
        <v>263945.73982118478</v>
      </c>
      <c r="G97" s="62">
        <f>avgpeinc!S90</f>
        <v>393074.86023555673</v>
      </c>
      <c r="H97" s="319">
        <f>avgpeinc!Y90</f>
        <v>1041788.1588638264</v>
      </c>
      <c r="I97" s="62">
        <f>avgpeinc!AE90</f>
        <v>1611060.6263341364</v>
      </c>
      <c r="J97" s="319">
        <f>avgpeinc!AK90</f>
        <v>4492897.6794038313</v>
      </c>
      <c r="K97" s="319">
        <f>avgpeinc!AQ90</f>
        <v>19376227.769636687</v>
      </c>
      <c r="L97" s="332">
        <v>79366557.718641222</v>
      </c>
      <c r="O97" s="1103">
        <v>-4.9672900437144563E-2</v>
      </c>
    </row>
    <row r="98" spans="1:15" x14ac:dyDescent="0.2">
      <c r="A98" s="67">
        <v>2002</v>
      </c>
      <c r="B98" s="73">
        <f>avgpeinc!B91</f>
        <v>62988.601225774073</v>
      </c>
      <c r="C98" s="326">
        <f>avgpeinc!BC91</f>
        <v>41021.78029832169</v>
      </c>
      <c r="D98" s="62">
        <f>avgpeinc!AW91</f>
        <v>19339.05748641412</v>
      </c>
      <c r="E98" s="204">
        <f>avgpeinc!BI91</f>
        <v>68125.183813206138</v>
      </c>
      <c r="F98" s="63">
        <f>avgpeinc!M91</f>
        <v>260689.98957284549</v>
      </c>
      <c r="G98" s="62">
        <f>avgpeinc!S91</f>
        <v>385907.94830600283</v>
      </c>
      <c r="H98" s="319">
        <f>avgpeinc!Y91</f>
        <v>1007471.2524681174</v>
      </c>
      <c r="I98" s="62">
        <f>avgpeinc!AE91</f>
        <v>1544034.2475470884</v>
      </c>
      <c r="J98" s="319">
        <f>avgpeinc!AK91</f>
        <v>4276024.1516068112</v>
      </c>
      <c r="K98" s="319">
        <f>avgpeinc!AQ91</f>
        <v>18666364.020894308</v>
      </c>
      <c r="L98" s="332">
        <v>80968938.940263122</v>
      </c>
      <c r="O98" s="1103">
        <v>-7.6689014676958323E-3</v>
      </c>
    </row>
    <row r="99" spans="1:15" x14ac:dyDescent="0.2">
      <c r="A99" s="67">
        <v>2003</v>
      </c>
      <c r="B99" s="73">
        <f>avgpeinc!B92</f>
        <v>63649.266705153808</v>
      </c>
      <c r="C99" s="326">
        <f>avgpeinc!BC92</f>
        <v>41390.263657040421</v>
      </c>
      <c r="D99" s="62">
        <f>avgpeinc!AW92</f>
        <v>19192.770622120672</v>
      </c>
      <c r="E99" s="204">
        <f>avgpeinc!BI92</f>
        <v>69137.129950690083</v>
      </c>
      <c r="F99" s="63">
        <f>avgpeinc!M92</f>
        <v>263980.29413817439</v>
      </c>
      <c r="G99" s="62">
        <f>avgpeinc!S92</f>
        <v>390711.818787675</v>
      </c>
      <c r="H99" s="319">
        <f>avgpeinc!Y92</f>
        <v>1030775.0700230584</v>
      </c>
      <c r="I99" s="62">
        <f>avgpeinc!AE92</f>
        <v>1589407.991847049</v>
      </c>
      <c r="J99" s="319">
        <f>avgpeinc!AK92</f>
        <v>4454300.5920462525</v>
      </c>
      <c r="K99" s="319">
        <f>avgpeinc!AQ92</f>
        <v>20041384.022021208</v>
      </c>
      <c r="L99" s="332">
        <v>88865868.459000364</v>
      </c>
      <c r="O99" s="1103">
        <v>-6.1042355882818811E-3</v>
      </c>
    </row>
    <row r="100" spans="1:15" x14ac:dyDescent="0.2">
      <c r="A100" s="67">
        <v>2004</v>
      </c>
      <c r="B100" s="73">
        <f>avgpeinc!B93</f>
        <v>65516.088477506244</v>
      </c>
      <c r="C100" s="326">
        <f>avgpeinc!BC93</f>
        <v>42055.111487252303</v>
      </c>
      <c r="D100" s="62">
        <f>avgpeinc!AW93</f>
        <v>19383.038831945763</v>
      </c>
      <c r="E100" s="204">
        <f>avgpeinc!BI93</f>
        <v>70395.202306385487</v>
      </c>
      <c r="F100" s="63">
        <f>avgpeinc!M93</f>
        <v>276664.88138979173</v>
      </c>
      <c r="G100" s="62">
        <f>avgpeinc!S93</f>
        <v>412807.6262446738</v>
      </c>
      <c r="H100" s="319">
        <f>avgpeinc!Y93</f>
        <v>1105647.76273966</v>
      </c>
      <c r="I100" s="62">
        <f>avgpeinc!AE93</f>
        <v>1715591.1008812629</v>
      </c>
      <c r="J100" s="319">
        <f>avgpeinc!AK93</f>
        <v>4849830.7363523981</v>
      </c>
      <c r="K100" s="319">
        <f>avgpeinc!AQ93</f>
        <v>21504960.836058538</v>
      </c>
      <c r="L100" s="332">
        <v>91294911.502158791</v>
      </c>
      <c r="O100" s="1103">
        <v>1.4429056907829363E-2</v>
      </c>
    </row>
    <row r="101" spans="1:15" x14ac:dyDescent="0.2">
      <c r="A101" s="67">
        <v>2005</v>
      </c>
      <c r="B101" s="73">
        <f>avgpeinc!B94</f>
        <v>67150.122309826693</v>
      </c>
      <c r="C101" s="326">
        <f>avgpeinc!BC94</f>
        <v>42331.000081110629</v>
      </c>
      <c r="D101" s="62">
        <f>avgpeinc!AW94</f>
        <v>19304.404992874159</v>
      </c>
      <c r="E101" s="204">
        <f>avgpeinc!BI94</f>
        <v>71114.24394140621</v>
      </c>
      <c r="F101" s="63">
        <f>avgpeinc!M94</f>
        <v>290522.22236827121</v>
      </c>
      <c r="G101" s="62">
        <f>avgpeinc!S94</f>
        <v>436563.35281104606</v>
      </c>
      <c r="H101" s="319">
        <f>avgpeinc!Y94</f>
        <v>1189803.4378176802</v>
      </c>
      <c r="I101" s="62">
        <f>avgpeinc!AE94</f>
        <v>1859066.2455910805</v>
      </c>
      <c r="J101" s="319">
        <f>avgpeinc!AK94</f>
        <v>5329163.3391165808</v>
      </c>
      <c r="K101" s="319">
        <f>avgpeinc!AQ94</f>
        <v>23206498.513204675</v>
      </c>
      <c r="L101" s="332">
        <v>91863071.847668335</v>
      </c>
      <c r="O101" s="1103">
        <v>7.0666027459083125E-3</v>
      </c>
    </row>
    <row r="102" spans="1:15" x14ac:dyDescent="0.2">
      <c r="A102" s="67">
        <v>2006</v>
      </c>
      <c r="B102" s="73">
        <f>avgpeinc!B95</f>
        <v>68765.488323082784</v>
      </c>
      <c r="C102" s="326">
        <f>avgpeinc!BC95</f>
        <v>42720.270905293168</v>
      </c>
      <c r="D102" s="62">
        <f>avgpeinc!AW95</f>
        <v>19368.591309116742</v>
      </c>
      <c r="E102" s="204">
        <f>avgpeinc!BI95</f>
        <v>71909.870400513712</v>
      </c>
      <c r="F102" s="63">
        <f>avgpeinc!M95</f>
        <v>303172.44508318923</v>
      </c>
      <c r="G102" s="62">
        <f>avgpeinc!S95</f>
        <v>457545.4538877412</v>
      </c>
      <c r="H102" s="319">
        <f>avgpeinc!Y95</f>
        <v>1260035.420673019</v>
      </c>
      <c r="I102" s="62">
        <f>avgpeinc!AE95</f>
        <v>1978733.5238326418</v>
      </c>
      <c r="J102" s="319">
        <f>avgpeinc!AK95</f>
        <v>5702642.4397180062</v>
      </c>
      <c r="K102" s="319">
        <f>avgpeinc!AQ95</f>
        <v>24807738.914146204</v>
      </c>
      <c r="L102" s="332">
        <v>102707200.83656844</v>
      </c>
      <c r="O102" s="1103">
        <v>6.2133337196428329E-3</v>
      </c>
    </row>
    <row r="103" spans="1:15" x14ac:dyDescent="0.2">
      <c r="A103" s="67">
        <v>2007</v>
      </c>
      <c r="B103" s="73">
        <f>avgpeinc!B96</f>
        <v>67996.803596637576</v>
      </c>
      <c r="C103" s="326">
        <f>avgpeinc!BC96</f>
        <v>42289.614337477171</v>
      </c>
      <c r="D103" s="62">
        <f>avgpeinc!AW96</f>
        <v>19457.591918934049</v>
      </c>
      <c r="E103" s="204">
        <f>avgpeinc!BI96</f>
        <v>70829.642360656057</v>
      </c>
      <c r="F103" s="63">
        <f>avgpeinc!M96</f>
        <v>299361.50692908128</v>
      </c>
      <c r="G103" s="62">
        <f>avgpeinc!S96</f>
        <v>452503.27623888291</v>
      </c>
      <c r="H103" s="319">
        <f>avgpeinc!Y96</f>
        <v>1254210.5702810662</v>
      </c>
      <c r="I103" s="62">
        <f>avgpeinc!AE96</f>
        <v>1977426.3186218182</v>
      </c>
      <c r="J103" s="319">
        <f>avgpeinc!AK96</f>
        <v>5764888.0738177057</v>
      </c>
      <c r="K103" s="319">
        <f>avgpeinc!AQ96</f>
        <v>26238615.751422133</v>
      </c>
      <c r="L103" s="332">
        <v>118899861.5361177</v>
      </c>
      <c r="O103" s="1103">
        <v>-1.3330890011275187E-2</v>
      </c>
    </row>
    <row r="104" spans="1:15" x14ac:dyDescent="0.2">
      <c r="A104" s="67">
        <v>2008</v>
      </c>
      <c r="B104" s="73">
        <f>avgpeinc!B97</f>
        <v>66120.523174392089</v>
      </c>
      <c r="C104" s="326">
        <f>avgpeinc!BC97</f>
        <v>41412.76883019408</v>
      </c>
      <c r="D104" s="62">
        <f>avgpeinc!AW97</f>
        <v>18857.108148070187</v>
      </c>
      <c r="E104" s="204">
        <f>avgpeinc!BI97</f>
        <v>69607.34468284894</v>
      </c>
      <c r="F104" s="63">
        <f>avgpeinc!M97</f>
        <v>288490.31227217411</v>
      </c>
      <c r="G104" s="62">
        <f>avgpeinc!S97</f>
        <v>434428.66917948006</v>
      </c>
      <c r="H104" s="319">
        <f>avgpeinc!Y97</f>
        <v>1193339.9730481545</v>
      </c>
      <c r="I104" s="62">
        <f>avgpeinc!AE97</f>
        <v>1876648.0806164546</v>
      </c>
      <c r="J104" s="319">
        <f>avgpeinc!AK97</f>
        <v>5503247.3518623523</v>
      </c>
      <c r="K104" s="319">
        <f>avgpeinc!AQ97</f>
        <v>25637575.668299284</v>
      </c>
      <c r="L104" s="332">
        <v>112725903.36454679</v>
      </c>
      <c r="O104" s="1103">
        <v>5.8869081840384752E-3</v>
      </c>
    </row>
    <row r="105" spans="1:15" x14ac:dyDescent="0.2">
      <c r="A105" s="72">
        <v>2009</v>
      </c>
      <c r="B105" s="71">
        <f>avgpeinc!B98</f>
        <v>63104.954901223464</v>
      </c>
      <c r="C105" s="327">
        <f>avgpeinc!BC98</f>
        <v>40356.073494957091</v>
      </c>
      <c r="D105" s="68">
        <f>avgpeinc!AW98</f>
        <v>17896.713942730752</v>
      </c>
      <c r="E105" s="205">
        <f>avgpeinc!BI98</f>
        <v>68430.272935240006</v>
      </c>
      <c r="F105" s="69">
        <f>avgpeinc!M98</f>
        <v>267844.88755762076</v>
      </c>
      <c r="G105" s="70">
        <f>avgpeinc!S98</f>
        <v>396482.42052815855</v>
      </c>
      <c r="H105" s="322">
        <f>avgpeinc!Y98</f>
        <v>1051079.4775783222</v>
      </c>
      <c r="I105" s="68">
        <f>avgpeinc!AE98</f>
        <v>1634611.3101792082</v>
      </c>
      <c r="J105" s="320">
        <f>avgpeinc!AK98</f>
        <v>4668698.4999207016</v>
      </c>
      <c r="K105" s="320">
        <f>avgpeinc!AQ98</f>
        <v>21028761.032498591</v>
      </c>
      <c r="L105" s="333">
        <v>81893377.324590728</v>
      </c>
      <c r="O105" s="1103">
        <v>1.1134061736811418E-2</v>
      </c>
    </row>
    <row r="106" spans="1:15" x14ac:dyDescent="0.2">
      <c r="A106" s="67">
        <v>2010</v>
      </c>
      <c r="B106" s="66">
        <f>avgpeinc!B99</f>
        <v>65154.144081160237</v>
      </c>
      <c r="C106" s="326">
        <f>avgpeinc!BC99</f>
        <v>40695.053141029523</v>
      </c>
      <c r="D106" s="62">
        <f>avgpeinc!AW99</f>
        <v>17936.207459590736</v>
      </c>
      <c r="E106" s="204">
        <f>avgpeinc!BI99</f>
        <v>69143.610242827999</v>
      </c>
      <c r="F106" s="63">
        <f>avgpeinc!M99</f>
        <v>285285.96254233667</v>
      </c>
      <c r="G106" s="64">
        <f>avgpeinc!S99</f>
        <v>427264.98359426745</v>
      </c>
      <c r="H106" s="323">
        <f>avgpeinc!Y99</f>
        <v>1155888.3534376542</v>
      </c>
      <c r="I106" s="62">
        <f>avgpeinc!AE99</f>
        <v>1806142.2815202111</v>
      </c>
      <c r="J106" s="319">
        <f>avgpeinc!AK99</f>
        <v>5184551.3524734294</v>
      </c>
      <c r="K106" s="319">
        <f>avgpeinc!AQ99</f>
        <v>22607181.388315126</v>
      </c>
      <c r="L106" s="332">
        <v>59280873.346579246</v>
      </c>
      <c r="O106" s="1103">
        <v>1.1565550645173062E-2</v>
      </c>
    </row>
    <row r="107" spans="1:15" x14ac:dyDescent="0.2">
      <c r="A107" s="67">
        <v>2011</v>
      </c>
      <c r="B107" s="66">
        <f>avgpeinc!B100</f>
        <v>66268.484510326016</v>
      </c>
      <c r="C107" s="326">
        <f>avgpeinc!BC100</f>
        <v>40939.789162588473</v>
      </c>
      <c r="D107" s="62">
        <f>avgpeinc!AW100</f>
        <v>17723.378129381312</v>
      </c>
      <c r="E107" s="204">
        <f>avgpeinc!BI100</f>
        <v>69960.302954097409</v>
      </c>
      <c r="F107" s="63">
        <f>avgpeinc!M100</f>
        <v>294226.74263996386</v>
      </c>
      <c r="G107" s="64">
        <f>avgpeinc!S100</f>
        <v>442432.28368044813</v>
      </c>
      <c r="H107" s="323">
        <f>avgpeinc!Y100</f>
        <v>1208498.6033173455</v>
      </c>
      <c r="I107" s="62">
        <f>avgpeinc!AE100</f>
        <v>1894520.1653578468</v>
      </c>
      <c r="J107" s="319">
        <f>avgpeinc!AK100</f>
        <v>5480228.8333707089</v>
      </c>
      <c r="K107" s="319">
        <f>avgpeinc!AQ100</f>
        <v>24928540.33206838</v>
      </c>
      <c r="L107" s="332">
        <v>101730432.03917009</v>
      </c>
      <c r="O107" s="1103">
        <v>-7.7881958422949538E-3</v>
      </c>
    </row>
    <row r="108" spans="1:15" x14ac:dyDescent="0.2">
      <c r="A108" s="67">
        <v>2012</v>
      </c>
      <c r="B108" s="66">
        <f>avgpeinc!B101</f>
        <v>67907.288195388741</v>
      </c>
      <c r="C108" s="326">
        <f>avgpeinc!BC101</f>
        <v>41149.898060061998</v>
      </c>
      <c r="D108" s="62">
        <f>avgpeinc!AW101</f>
        <v>17838.659152589029</v>
      </c>
      <c r="E108" s="204">
        <f>avgpeinc!BI101</f>
        <v>70288.946694403188</v>
      </c>
      <c r="F108" s="63">
        <f>avgpeinc!M101</f>
        <v>308723.7994133294</v>
      </c>
      <c r="G108" s="64">
        <f>avgpeinc!S101</f>
        <v>468800.9161421943</v>
      </c>
      <c r="H108" s="323">
        <f>avgpeinc!Y101</f>
        <v>1310134.690706691</v>
      </c>
      <c r="I108" s="62">
        <f>avgpeinc!AE101</f>
        <v>2070523.5098870096</v>
      </c>
      <c r="J108" s="319">
        <f>avgpeinc!AK101</f>
        <v>6068956.1319450065</v>
      </c>
      <c r="K108" s="319">
        <f>avgpeinc!AQ101</f>
        <v>27554331.782224558</v>
      </c>
      <c r="L108" s="332">
        <v>107660160.55936</v>
      </c>
      <c r="O108" s="1103">
        <v>1.5896455093752593E-2</v>
      </c>
    </row>
    <row r="109" spans="1:15" x14ac:dyDescent="0.2">
      <c r="A109" s="67">
        <v>2013</v>
      </c>
      <c r="B109" s="66">
        <f>avgpeinc!B102</f>
        <v>67936.19027255199</v>
      </c>
      <c r="C109" s="326">
        <f>avgpeinc!BC102</f>
        <v>41587.390846241891</v>
      </c>
      <c r="D109" s="62">
        <f>avgpeinc!AW102</f>
        <v>18154.509441589569</v>
      </c>
      <c r="E109" s="204">
        <f>avgpeinc!BI102</f>
        <v>70878.492602057289</v>
      </c>
      <c r="F109" s="63">
        <f>avgpeinc!M102</f>
        <v>305075.38510934287</v>
      </c>
      <c r="G109" s="64">
        <f>avgpeinc!S102</f>
        <v>458940.53340730467</v>
      </c>
      <c r="H109" s="323">
        <f>avgpeinc!Y102</f>
        <v>1246139.0696195599</v>
      </c>
      <c r="I109" s="62">
        <f>avgpeinc!AE102</f>
        <v>1945721.3762293472</v>
      </c>
      <c r="J109" s="319">
        <f>avgpeinc!AK102</f>
        <v>5657784.9507826064</v>
      </c>
      <c r="K109" s="319">
        <f>avgpeinc!AQ102</f>
        <v>25740102.723712943</v>
      </c>
      <c r="L109" s="332">
        <v>106260272.40957989</v>
      </c>
      <c r="O109" s="1103">
        <v>-6.2359813164221123E-3</v>
      </c>
    </row>
    <row r="110" spans="1:15" x14ac:dyDescent="0.2">
      <c r="A110" s="67">
        <v>2014</v>
      </c>
      <c r="B110" s="66">
        <f>avgpeinc!B103</f>
        <v>69556.575175452454</v>
      </c>
      <c r="C110" s="326">
        <f>avgpeinc!BC103</f>
        <v>42085.578540973453</v>
      </c>
      <c r="D110" s="62">
        <f>avgpeinc!AW103</f>
        <v>18184.940038709563</v>
      </c>
      <c r="E110" s="204">
        <f>avgpeinc!BI103</f>
        <v>71961.376668803321</v>
      </c>
      <c r="F110" s="63">
        <f>avgpeinc!M103</f>
        <v>316795.54488576343</v>
      </c>
      <c r="G110" s="64">
        <f>avgpeinc!S103</f>
        <v>478824.04337664676</v>
      </c>
      <c r="H110" s="323">
        <f>avgpeinc!Y103</f>
        <v>1313324.1661998213</v>
      </c>
      <c r="I110" s="62">
        <f>avgpeinc!AE103</f>
        <v>2053030.3909036273</v>
      </c>
      <c r="J110" s="319">
        <f>avgpeinc!AK103</f>
        <v>5948761.7334948238</v>
      </c>
      <c r="K110" s="319">
        <f>avgpeinc!AQ103</f>
        <v>27043449.950430434</v>
      </c>
      <c r="L110" s="332">
        <v>114567147.91713923</v>
      </c>
      <c r="O110" s="1103">
        <v>2.1530428493861109E-3</v>
      </c>
    </row>
    <row r="111" spans="1:15" x14ac:dyDescent="0.2">
      <c r="A111" s="67">
        <v>2015</v>
      </c>
      <c r="B111" s="66">
        <f>avgpeinc!B104</f>
        <v>70683.004646897825</v>
      </c>
      <c r="C111" s="326">
        <f>avgpeinc!BC104</f>
        <v>42746.978376255618</v>
      </c>
      <c r="D111" s="62">
        <f>avgpeinc!AW104</f>
        <v>18542.588277943247</v>
      </c>
      <c r="E111" s="204">
        <f>avgpeinc!BI104</f>
        <v>73002.465999146109</v>
      </c>
      <c r="F111" s="63">
        <f>avgpeinc!M104</f>
        <v>322107.24108267744</v>
      </c>
      <c r="G111" s="64">
        <f>avgpeinc!S104</f>
        <v>486715.6312941357</v>
      </c>
      <c r="H111" s="323">
        <f>avgpeinc!Y104</f>
        <v>1331543.630688922</v>
      </c>
      <c r="I111" s="62">
        <f>avgpeinc!AE104</f>
        <v>2083652.2848802088</v>
      </c>
      <c r="J111" s="319">
        <f>avgpeinc!AK104</f>
        <v>6024985.540870985</v>
      </c>
      <c r="K111" s="319">
        <f>avgpeinc!AQ104</f>
        <v>27285955.37906225</v>
      </c>
      <c r="L111" s="332">
        <v>115130851.10182099</v>
      </c>
      <c r="O111" s="1103">
        <v>1.50397872494068E-3</v>
      </c>
    </row>
    <row r="112" spans="1:15" x14ac:dyDescent="0.2">
      <c r="A112" s="67">
        <v>2016</v>
      </c>
      <c r="B112" s="66">
        <f>avgpeinc!B105</f>
        <v>70488.618646539937</v>
      </c>
      <c r="C112" s="326">
        <f>avgpeinc!BC105</f>
        <v>42804.108756392379</v>
      </c>
      <c r="D112" s="62">
        <f>avgpeinc!AW105</f>
        <v>18316.8558633104</v>
      </c>
      <c r="E112" s="204">
        <f>avgpeinc!BI105</f>
        <v>73413.174872744843</v>
      </c>
      <c r="F112" s="63">
        <f>avgpeinc!M105</f>
        <v>319649.20765786787</v>
      </c>
      <c r="G112" s="64">
        <f>avgpeinc!S105</f>
        <v>481796.46706814063</v>
      </c>
      <c r="H112" s="323">
        <f>avgpeinc!Y105</f>
        <v>1311608.1622031871</v>
      </c>
      <c r="I112" s="62">
        <f>avgpeinc!AE105</f>
        <v>2047163.2043229511</v>
      </c>
      <c r="J112" s="319">
        <f>avgpeinc!AK105</f>
        <v>5896702.7912650267</v>
      </c>
      <c r="K112" s="319">
        <f>avgpeinc!AQ105</f>
        <v>26226708.187620815</v>
      </c>
      <c r="L112" s="332">
        <v>107260527.74513113</v>
      </c>
      <c r="O112" s="1103">
        <v>-3.9098123233998194E-3</v>
      </c>
    </row>
    <row r="113" spans="1:15" x14ac:dyDescent="0.2">
      <c r="A113" s="67">
        <v>2017</v>
      </c>
      <c r="B113" s="66">
        <f>avgpeinc!B106</f>
        <v>71859.12662583818</v>
      </c>
      <c r="C113" s="326">
        <f>avgpeinc!BC106</f>
        <v>43690.319981197375</v>
      </c>
      <c r="D113" s="62">
        <f>avgpeinc!AW106</f>
        <v>19404.823954366795</v>
      </c>
      <c r="E113" s="204">
        <f>avgpeinc!BI106</f>
        <v>74047.190014735606</v>
      </c>
      <c r="F113" s="63">
        <f>avgpeinc!M106</f>
        <v>325378.38642760529</v>
      </c>
      <c r="G113" s="64">
        <f>avgpeinc!S106</f>
        <v>491445.59398773639</v>
      </c>
      <c r="H113" s="323">
        <f>avgpeinc!Y106</f>
        <v>1349732.4462353394</v>
      </c>
      <c r="I113" s="62">
        <f>avgpeinc!AE106</f>
        <v>2119954.0037156222</v>
      </c>
      <c r="J113" s="319">
        <f>avgpeinc!AK106</f>
        <v>6173301.3816335062</v>
      </c>
      <c r="K113" s="319">
        <f>avgpeinc!AQ106</f>
        <v>28897088.062632598</v>
      </c>
      <c r="L113" s="332">
        <v>122628380.12229759</v>
      </c>
      <c r="O113" s="1103">
        <v>-2.5125454994849861E-3</v>
      </c>
    </row>
    <row r="114" spans="1:15" x14ac:dyDescent="0.2">
      <c r="A114" s="67">
        <v>2018</v>
      </c>
      <c r="B114" s="66">
        <f>avgpeinc!B107</f>
        <v>73083.376254622315</v>
      </c>
      <c r="C114" s="326">
        <f>avgpeinc!BC107</f>
        <v>44213.859372465675</v>
      </c>
      <c r="D114" s="62">
        <f>avgpeinc!AW107</f>
        <v>19585.648346734051</v>
      </c>
      <c r="E114" s="204">
        <f>avgpeinc!BI107</f>
        <v>74999.123154630186</v>
      </c>
      <c r="F114" s="63">
        <f>avgpeinc!M107</f>
        <v>332909.02819403203</v>
      </c>
      <c r="G114" s="64">
        <f>avgpeinc!S107</f>
        <v>504126.57686409325</v>
      </c>
      <c r="H114" s="323">
        <f>avgpeinc!Y107</f>
        <v>1383540.4109775065</v>
      </c>
      <c r="I114" s="62">
        <f>avgpeinc!AE107</f>
        <v>2168461.5355904121</v>
      </c>
      <c r="J114" s="319">
        <f>avgpeinc!AK107</f>
        <v>6296004.758149188</v>
      </c>
      <c r="K114" s="319">
        <f>avgpeinc!AQ107</f>
        <v>29246480.793536834</v>
      </c>
      <c r="L114" s="332">
        <v>133512496</v>
      </c>
      <c r="O114" s="1103">
        <v>-1.4287998026702553E-2</v>
      </c>
    </row>
    <row r="115" spans="1:15" x14ac:dyDescent="0.2">
      <c r="A115" s="67">
        <v>2019</v>
      </c>
      <c r="B115" s="66">
        <f>avgpeinc!B108</f>
        <v>73451.35590443539</v>
      </c>
      <c r="C115" s="326">
        <f>avgpeinc!BC108</f>
        <v>44568.236262071892</v>
      </c>
      <c r="D115" s="62">
        <f>avgpeinc!AW108</f>
        <v>19730.942069571363</v>
      </c>
      <c r="E115" s="204">
        <f>avgpeinc!BI108</f>
        <v>75614.854002697568</v>
      </c>
      <c r="F115" s="63">
        <f>avgpeinc!M108</f>
        <v>333399.43268570676</v>
      </c>
      <c r="G115" s="64">
        <f>avgpeinc!S108</f>
        <v>504013.67675630969</v>
      </c>
      <c r="H115" s="323">
        <f>avgpeinc!Y108</f>
        <v>1376051.866475875</v>
      </c>
      <c r="I115" s="62">
        <f>avgpeinc!AE108</f>
        <v>2151033.5938516906</v>
      </c>
      <c r="J115" s="319">
        <f>avgpeinc!AK108</f>
        <v>6192099.5405079918</v>
      </c>
      <c r="K115" s="319">
        <f>avgpeinc!AQ108</f>
        <v>28104243.962841094</v>
      </c>
      <c r="L115" s="332">
        <v>121616275.31110796</v>
      </c>
      <c r="O115" s="1103">
        <v>-157.21091431450623</v>
      </c>
    </row>
    <row r="116" spans="1:15" ht="17" thickBot="1" x14ac:dyDescent="0.25">
      <c r="A116" s="1105">
        <v>2020</v>
      </c>
      <c r="B116" s="1140"/>
      <c r="C116" s="1141"/>
      <c r="D116" s="1098"/>
      <c r="E116" s="1099"/>
      <c r="F116" s="1097"/>
      <c r="G116" s="1100"/>
      <c r="H116" s="1101"/>
      <c r="I116" s="1098"/>
      <c r="J116" s="1102"/>
      <c r="K116" s="1102"/>
      <c r="L116" s="335"/>
    </row>
    <row r="117" spans="1:15" ht="17" thickTop="1" x14ac:dyDescent="0.2">
      <c r="A117" s="61"/>
      <c r="B117" s="60"/>
      <c r="C117" s="60"/>
      <c r="D117" s="59"/>
      <c r="E117" s="58"/>
      <c r="F117" s="60"/>
      <c r="G117" s="60"/>
      <c r="H117" s="60"/>
      <c r="I117" s="60"/>
      <c r="J117" s="59"/>
      <c r="K117" s="59"/>
      <c r="L117" s="59"/>
    </row>
    <row r="118" spans="1:15" x14ac:dyDescent="0.2">
      <c r="C118" s="57"/>
      <c r="F118" s="57"/>
      <c r="G118" s="57"/>
      <c r="H118" s="57"/>
      <c r="I118" s="57"/>
    </row>
    <row r="120" spans="1:15" x14ac:dyDescent="0.2">
      <c r="A120" s="211"/>
      <c r="B120" s="212"/>
      <c r="C120" s="212"/>
      <c r="D120" s="212"/>
      <c r="E120" s="212"/>
      <c r="F120" s="212"/>
      <c r="G120" s="212"/>
      <c r="H120" s="212"/>
      <c r="I120" s="212"/>
      <c r="J120" s="212"/>
      <c r="K120" s="212"/>
      <c r="L120" s="212"/>
    </row>
    <row r="121" spans="1:15" x14ac:dyDescent="0.2">
      <c r="A121" s="211"/>
      <c r="B121" s="212"/>
      <c r="C121" s="212"/>
      <c r="D121" s="212"/>
      <c r="E121" s="212"/>
      <c r="F121" s="212"/>
      <c r="G121" s="212"/>
      <c r="H121" s="212"/>
      <c r="I121" s="212"/>
      <c r="J121" s="212"/>
      <c r="K121" s="212"/>
      <c r="L121" s="212"/>
    </row>
    <row r="123" spans="1:15" x14ac:dyDescent="0.2">
      <c r="B123" s="212"/>
      <c r="C123" s="212"/>
      <c r="D123" s="212"/>
      <c r="E123" s="212"/>
      <c r="H123" s="212"/>
      <c r="I123" s="212"/>
      <c r="J123" s="212"/>
      <c r="K123" s="212"/>
      <c r="L123" s="212"/>
    </row>
  </sheetData>
  <mergeCells count="3">
    <mergeCell ref="A3:L3"/>
    <mergeCell ref="B7:L7"/>
    <mergeCell ref="B6:L6"/>
  </mergeCells>
  <hyperlinks>
    <hyperlink ref="A1" location="Index!A1" display="Back to index" xr:uid="{00000000-0004-0000-19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6" tint="0.39997558519241921"/>
  </sheetPr>
  <dimension ref="A1:BJ141"/>
  <sheetViews>
    <sheetView workbookViewId="0">
      <pane xSplit="1" ySplit="8" topLeftCell="B9" activePane="bottomRight" state="frozen"/>
      <selection activeCell="D32" sqref="D32"/>
      <selection pane="topRight" activeCell="D32" sqref="D32"/>
      <selection pane="bottomLeft" activeCell="D32" sqref="D32"/>
      <selection pane="bottomRight" activeCell="A4" sqref="A4:BH4"/>
    </sheetView>
  </sheetViews>
  <sheetFormatPr baseColWidth="10" defaultColWidth="10.83203125" defaultRowHeight="16" x14ac:dyDescent="0.2"/>
  <cols>
    <col min="1" max="1" width="10.83203125" style="56"/>
    <col min="2" max="2" width="11.1640625" style="56" customWidth="1"/>
    <col min="3" max="19" width="11.1640625" style="56" hidden="1" customWidth="1"/>
    <col min="20" max="20" width="11.1640625" style="56" customWidth="1"/>
    <col min="21" max="29" width="11.1640625" style="56" hidden="1" customWidth="1"/>
    <col min="30" max="30" width="11.1640625" style="56" customWidth="1"/>
    <col min="31" max="39" width="11.1640625" style="56" hidden="1" customWidth="1"/>
    <col min="40" max="40" width="11.1640625" style="56" customWidth="1"/>
    <col min="41" max="45" width="11.1640625" style="56" hidden="1" customWidth="1"/>
    <col min="46" max="49" width="12.83203125" style="56" hidden="1" customWidth="1"/>
    <col min="50" max="60" width="12.83203125" style="56" customWidth="1"/>
    <col min="61" max="61" width="10.83203125" style="56"/>
    <col min="62" max="62" width="13" style="56" bestFit="1" customWidth="1"/>
    <col min="63" max="16384" width="10.83203125" style="56"/>
  </cols>
  <sheetData>
    <row r="1" spans="1:62" x14ac:dyDescent="0.2">
      <c r="A1" s="52" t="s">
        <v>37</v>
      </c>
      <c r="B1" s="52"/>
      <c r="C1" s="52"/>
      <c r="G1" s="100"/>
      <c r="H1" s="99"/>
      <c r="I1" s="100"/>
      <c r="J1" s="100"/>
      <c r="K1" s="100"/>
      <c r="L1" s="100"/>
      <c r="M1" s="100"/>
      <c r="N1" s="100"/>
    </row>
    <row r="2" spans="1:62" x14ac:dyDescent="0.2">
      <c r="I2" s="98"/>
    </row>
    <row r="3" spans="1:62" ht="17" thickBot="1" x14ac:dyDescent="0.25"/>
    <row r="4" spans="1:62" ht="25" customHeight="1" thickTop="1" x14ac:dyDescent="0.2">
      <c r="A4" s="1385" t="s">
        <v>218</v>
      </c>
      <c r="B4" s="1386"/>
      <c r="C4" s="1386"/>
      <c r="D4" s="1386"/>
      <c r="E4" s="1386"/>
      <c r="F4" s="1386"/>
      <c r="G4" s="1386"/>
      <c r="H4" s="1386"/>
      <c r="I4" s="1386"/>
      <c r="J4" s="1386"/>
      <c r="K4" s="1386"/>
      <c r="L4" s="1386"/>
      <c r="M4" s="1386"/>
      <c r="N4" s="1386"/>
      <c r="O4" s="1386"/>
      <c r="P4" s="1386"/>
      <c r="Q4" s="1386"/>
      <c r="R4" s="1386"/>
      <c r="S4" s="1386"/>
      <c r="T4" s="1386"/>
      <c r="U4" s="1386"/>
      <c r="V4" s="1386"/>
      <c r="W4" s="1386"/>
      <c r="X4" s="1386"/>
      <c r="Y4" s="1386"/>
      <c r="Z4" s="1386"/>
      <c r="AA4" s="1386"/>
      <c r="AB4" s="1386"/>
      <c r="AC4" s="1386"/>
      <c r="AD4" s="1386"/>
      <c r="AE4" s="1386"/>
      <c r="AF4" s="1386"/>
      <c r="AG4" s="1386"/>
      <c r="AH4" s="1386"/>
      <c r="AI4" s="1386"/>
      <c r="AJ4" s="1386"/>
      <c r="AK4" s="1386"/>
      <c r="AL4" s="1386"/>
      <c r="AM4" s="1386"/>
      <c r="AN4" s="1386"/>
      <c r="AO4" s="1386"/>
      <c r="AP4" s="1386"/>
      <c r="AQ4" s="1386"/>
      <c r="AR4" s="1386"/>
      <c r="AS4" s="1386"/>
      <c r="AT4" s="1386"/>
      <c r="AU4" s="1386"/>
      <c r="AV4" s="1386"/>
      <c r="AW4" s="1386"/>
      <c r="AX4" s="1386"/>
      <c r="AY4" s="1386"/>
      <c r="AZ4" s="1386"/>
      <c r="BA4" s="1386"/>
      <c r="BB4" s="1386"/>
      <c r="BC4" s="1386"/>
      <c r="BD4" s="1386"/>
      <c r="BE4" s="1386"/>
      <c r="BF4" s="1386"/>
      <c r="BG4" s="1386"/>
      <c r="BH4" s="1387"/>
    </row>
    <row r="5" spans="1:62" x14ac:dyDescent="0.2">
      <c r="A5" s="96"/>
      <c r="B5" s="97"/>
      <c r="C5" s="97"/>
      <c r="D5" s="97"/>
      <c r="E5" s="97"/>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208"/>
    </row>
    <row r="6" spans="1:62" ht="31" customHeight="1" thickBot="1" x14ac:dyDescent="0.25">
      <c r="A6" s="96"/>
      <c r="B6" s="1391" t="s">
        <v>876</v>
      </c>
      <c r="C6" s="1391"/>
      <c r="D6" s="1391"/>
      <c r="E6" s="1391"/>
      <c r="F6" s="1391"/>
      <c r="G6" s="1391"/>
      <c r="H6" s="1391"/>
      <c r="I6" s="1391"/>
      <c r="J6" s="1391"/>
      <c r="K6" s="1391"/>
      <c r="L6" s="1391"/>
      <c r="M6" s="1391"/>
      <c r="N6" s="1391"/>
      <c r="O6" s="1391"/>
      <c r="P6" s="1391"/>
      <c r="Q6" s="1391"/>
      <c r="R6" s="1391"/>
      <c r="S6" s="1391"/>
      <c r="T6" s="1391"/>
      <c r="U6" s="1391"/>
      <c r="V6" s="1391"/>
      <c r="W6" s="1391"/>
      <c r="X6" s="1391"/>
      <c r="Y6" s="1391"/>
      <c r="Z6" s="1391"/>
      <c r="AA6" s="1391"/>
      <c r="AB6" s="1391"/>
      <c r="AC6" s="1391"/>
      <c r="AD6" s="1391"/>
      <c r="AE6" s="1391"/>
      <c r="AF6" s="1391"/>
      <c r="AG6" s="1391"/>
      <c r="AH6" s="1391"/>
      <c r="AI6" s="1391"/>
      <c r="AJ6" s="1391"/>
      <c r="AK6" s="1391"/>
      <c r="AL6" s="1391"/>
      <c r="AM6" s="1391"/>
      <c r="AN6" s="1391"/>
      <c r="AO6" s="1391"/>
      <c r="AP6" s="1391"/>
      <c r="AQ6" s="1391"/>
      <c r="AR6" s="1391"/>
      <c r="AS6" s="1391"/>
      <c r="AT6" s="1391"/>
      <c r="AU6" s="1391"/>
      <c r="AV6" s="1391"/>
      <c r="AW6" s="1391"/>
      <c r="AX6" s="1391"/>
      <c r="AY6" s="1391"/>
      <c r="AZ6" s="1391"/>
      <c r="BA6" s="1391"/>
      <c r="BB6" s="1391"/>
      <c r="BC6" s="1391"/>
      <c r="BD6" s="1391"/>
      <c r="BE6" s="1391"/>
      <c r="BF6" s="1391"/>
      <c r="BG6" s="1391"/>
      <c r="BH6" s="1392"/>
    </row>
    <row r="7" spans="1:62" ht="20" customHeight="1" x14ac:dyDescent="0.2">
      <c r="A7" s="469"/>
      <c r="B7" s="1388" t="s">
        <v>1058</v>
      </c>
      <c r="C7" s="1389"/>
      <c r="D7" s="1389"/>
      <c r="E7" s="1389"/>
      <c r="F7" s="1389"/>
      <c r="G7" s="1389"/>
      <c r="H7" s="1389"/>
      <c r="I7" s="1389"/>
      <c r="J7" s="1389"/>
      <c r="K7" s="1389"/>
      <c r="L7" s="1389"/>
      <c r="M7" s="1389"/>
      <c r="N7" s="1389"/>
      <c r="O7" s="1389"/>
      <c r="P7" s="1389"/>
      <c r="Q7" s="1389"/>
      <c r="R7" s="1389"/>
      <c r="S7" s="1389"/>
      <c r="T7" s="1389"/>
      <c r="U7" s="1389"/>
      <c r="V7" s="1389"/>
      <c r="W7" s="1389"/>
      <c r="X7" s="1389"/>
      <c r="Y7" s="1389"/>
      <c r="Z7" s="1389"/>
      <c r="AA7" s="1389"/>
      <c r="AB7" s="1389"/>
      <c r="AC7" s="1389"/>
      <c r="AD7" s="1389"/>
      <c r="AE7" s="1389"/>
      <c r="AF7" s="1389"/>
      <c r="AG7" s="1389"/>
      <c r="AH7" s="1389"/>
      <c r="AI7" s="1389"/>
      <c r="AJ7" s="1389"/>
      <c r="AK7" s="1389"/>
      <c r="AL7" s="1389"/>
      <c r="AM7" s="1389"/>
      <c r="AN7" s="1389"/>
      <c r="AO7" s="1389"/>
      <c r="AP7" s="1389"/>
      <c r="AQ7" s="1389"/>
      <c r="AR7" s="1389"/>
      <c r="AS7" s="1389"/>
      <c r="AT7" s="1389"/>
      <c r="AU7" s="1389"/>
      <c r="AV7" s="1389"/>
      <c r="AW7" s="1389"/>
      <c r="AX7" s="1389"/>
      <c r="AY7" s="1389"/>
      <c r="AZ7" s="1389"/>
      <c r="BA7" s="1389"/>
      <c r="BB7" s="1389"/>
      <c r="BC7" s="1389"/>
      <c r="BD7" s="1389"/>
      <c r="BE7" s="1389"/>
      <c r="BF7" s="1389"/>
      <c r="BG7" s="1389"/>
      <c r="BH7" s="1390"/>
    </row>
    <row r="8" spans="1:62" s="87" customFormat="1" ht="31" customHeight="1" x14ac:dyDescent="0.2">
      <c r="A8" s="470"/>
      <c r="B8" s="352">
        <v>1962</v>
      </c>
      <c r="C8" s="352">
        <v>1963</v>
      </c>
      <c r="D8" s="352">
        <v>1964</v>
      </c>
      <c r="E8" s="352">
        <v>1965</v>
      </c>
      <c r="F8" s="352">
        <v>1966</v>
      </c>
      <c r="G8" s="94">
        <v>1967</v>
      </c>
      <c r="H8" s="352">
        <v>1968</v>
      </c>
      <c r="I8" s="365">
        <v>1969</v>
      </c>
      <c r="J8" s="352">
        <v>1970</v>
      </c>
      <c r="K8" s="94">
        <v>1971</v>
      </c>
      <c r="L8" s="352">
        <v>1972</v>
      </c>
      <c r="M8" s="94">
        <v>1973</v>
      </c>
      <c r="N8" s="352">
        <v>1974</v>
      </c>
      <c r="O8" s="94">
        <v>1975</v>
      </c>
      <c r="P8" s="352">
        <v>1976</v>
      </c>
      <c r="Q8" s="94">
        <v>1977</v>
      </c>
      <c r="R8" s="352">
        <v>1978</v>
      </c>
      <c r="S8" s="365">
        <v>1979</v>
      </c>
      <c r="T8" s="352">
        <v>1980</v>
      </c>
      <c r="U8" s="94">
        <v>1981</v>
      </c>
      <c r="V8" s="352">
        <v>1982</v>
      </c>
      <c r="W8" s="94">
        <v>1983</v>
      </c>
      <c r="X8" s="352">
        <v>1984</v>
      </c>
      <c r="Y8" s="94">
        <v>1985</v>
      </c>
      <c r="Z8" s="352">
        <v>1986</v>
      </c>
      <c r="AA8" s="94">
        <v>1987</v>
      </c>
      <c r="AB8" s="352">
        <v>1988</v>
      </c>
      <c r="AC8" s="365">
        <v>1989</v>
      </c>
      <c r="AD8" s="352">
        <v>1990</v>
      </c>
      <c r="AE8" s="94">
        <v>1991</v>
      </c>
      <c r="AF8" s="352">
        <v>1992</v>
      </c>
      <c r="AG8" s="94">
        <v>1993</v>
      </c>
      <c r="AH8" s="352">
        <v>1994</v>
      </c>
      <c r="AI8" s="94">
        <v>1995</v>
      </c>
      <c r="AJ8" s="352">
        <v>1996</v>
      </c>
      <c r="AK8" s="94">
        <v>1997</v>
      </c>
      <c r="AL8" s="352">
        <v>1998</v>
      </c>
      <c r="AM8" s="365">
        <v>1999</v>
      </c>
      <c r="AN8" s="352">
        <v>2000</v>
      </c>
      <c r="AO8" s="94">
        <v>2001</v>
      </c>
      <c r="AP8" s="352">
        <v>2002</v>
      </c>
      <c r="AQ8" s="94">
        <v>2003</v>
      </c>
      <c r="AR8" s="352">
        <v>2004</v>
      </c>
      <c r="AS8" s="94">
        <v>2005</v>
      </c>
      <c r="AT8" s="352">
        <v>2006</v>
      </c>
      <c r="AU8" s="94">
        <v>2007</v>
      </c>
      <c r="AV8" s="352">
        <v>2008</v>
      </c>
      <c r="AW8" s="365">
        <v>2009</v>
      </c>
      <c r="AX8" s="352">
        <v>2010</v>
      </c>
      <c r="AY8" s="94">
        <v>2011</v>
      </c>
      <c r="AZ8" s="352">
        <v>2012</v>
      </c>
      <c r="BA8" s="94">
        <v>2013</v>
      </c>
      <c r="BB8" s="352">
        <v>2014</v>
      </c>
      <c r="BC8" s="94">
        <v>2015</v>
      </c>
      <c r="BD8" s="352">
        <v>2016</v>
      </c>
      <c r="BE8" s="94">
        <v>2017</v>
      </c>
      <c r="BF8" s="352">
        <v>2018</v>
      </c>
      <c r="BG8" s="94">
        <v>2019</v>
      </c>
      <c r="BH8" s="359">
        <v>2020</v>
      </c>
      <c r="BJ8" s="1051" t="s">
        <v>1041</v>
      </c>
    </row>
    <row r="9" spans="1:62" s="87" customFormat="1" ht="15" customHeight="1" x14ac:dyDescent="0.2">
      <c r="A9" s="471">
        <v>0</v>
      </c>
      <c r="B9" s="358">
        <v>-245.00884955752213</v>
      </c>
      <c r="C9" s="358">
        <f>(B9+D9)/2</f>
        <v>-205.18375345343108</v>
      </c>
      <c r="D9" s="358">
        <v>-165.35865734934004</v>
      </c>
      <c r="E9" s="358">
        <f>(D9+F9)/2</f>
        <v>40.327506595323143</v>
      </c>
      <c r="F9" s="358">
        <v>246.01367053998632</v>
      </c>
      <c r="G9" s="358">
        <v>104.16909201571404</v>
      </c>
      <c r="H9" s="376">
        <v>29.368834199639334</v>
      </c>
      <c r="I9" s="366">
        <v>111.95875246423697</v>
      </c>
      <c r="J9" s="358">
        <v>-10.63108380531823</v>
      </c>
      <c r="K9" s="358">
        <v>-86.012792397660817</v>
      </c>
      <c r="L9" s="358">
        <v>-140.62422278658374</v>
      </c>
      <c r="M9" s="358">
        <v>-96.555011209831449</v>
      </c>
      <c r="N9" s="358">
        <v>-76.176704371751754</v>
      </c>
      <c r="O9" s="378">
        <v>-442.976</v>
      </c>
      <c r="P9" s="378">
        <v>-357.40511046047374</v>
      </c>
      <c r="Q9" s="378">
        <v>-305.7402980392157</v>
      </c>
      <c r="R9" s="378">
        <v>-159.28775647987788</v>
      </c>
      <c r="S9" s="379">
        <v>-333.5029165197102</v>
      </c>
      <c r="T9" s="378">
        <v>-592.99561665670456</v>
      </c>
      <c r="U9" s="378">
        <v>-824.1531178880291</v>
      </c>
      <c r="V9" s="378">
        <v>-1397.9172328068407</v>
      </c>
      <c r="W9" s="378">
        <v>-1921.0995463037098</v>
      </c>
      <c r="X9" s="378">
        <v>-1520.8180363176511</v>
      </c>
      <c r="Y9" s="378">
        <v>-1789.195325032465</v>
      </c>
      <c r="Z9" s="378">
        <v>-2389.4575395785769</v>
      </c>
      <c r="AA9" s="378">
        <v>-2053.544498131097</v>
      </c>
      <c r="AB9" s="378">
        <v>-2400.6159693141431</v>
      </c>
      <c r="AC9" s="379">
        <v>-2052.2005473157878</v>
      </c>
      <c r="AD9" s="378">
        <v>-4338.0021752893626</v>
      </c>
      <c r="AE9" s="378">
        <v>-3287.1758403558783</v>
      </c>
      <c r="AF9" s="378">
        <v>-3394.6075593820606</v>
      </c>
      <c r="AG9" s="378">
        <v>-2780.1427039904706</v>
      </c>
      <c r="AH9" s="378">
        <v>-2405.8646695419047</v>
      </c>
      <c r="AI9" s="378">
        <v>-2453.2148841723638</v>
      </c>
      <c r="AJ9" s="378">
        <v>-2215.871025476104</v>
      </c>
      <c r="AK9" s="378">
        <v>-2186.9058295964123</v>
      </c>
      <c r="AL9" s="378">
        <v>-2205.0166353090863</v>
      </c>
      <c r="AM9" s="379">
        <v>-1952.1706550125243</v>
      </c>
      <c r="AN9" s="378">
        <v>-2020.0023955837933</v>
      </c>
      <c r="AO9" s="378">
        <v>-1992.0920755100485</v>
      </c>
      <c r="AP9" s="378">
        <v>-1788.6459472278391</v>
      </c>
      <c r="AQ9" s="378">
        <v>-2115.2740070878649</v>
      </c>
      <c r="AR9" s="378">
        <v>-2176.0224561403506</v>
      </c>
      <c r="AS9" s="378">
        <v>-2711.4033368766463</v>
      </c>
      <c r="AT9" s="378">
        <v>-2890.1840540358589</v>
      </c>
      <c r="AU9" s="378">
        <v>-2807.5467036265022</v>
      </c>
      <c r="AV9" s="378">
        <v>-3466.9706411024567</v>
      </c>
      <c r="AW9" s="379">
        <v>-4163.6164812386314</v>
      </c>
      <c r="AX9" s="378">
        <v>-4254.1008454169232</v>
      </c>
      <c r="AY9" s="378">
        <v>-4168.404431115735</v>
      </c>
      <c r="AZ9" s="378">
        <v>-3777.47784</v>
      </c>
      <c r="BA9" s="378">
        <v>-3882.7794267765998</v>
      </c>
      <c r="BB9" s="378">
        <v>-4253.8802607722873</v>
      </c>
      <c r="BC9" s="378">
        <v>-4275.4503977158784</v>
      </c>
      <c r="BD9" s="378">
        <v>-4575.7322292537083</v>
      </c>
      <c r="BE9" s="378">
        <v>-3918.6637927047009</v>
      </c>
      <c r="BF9" s="378">
        <v>-4373</v>
      </c>
      <c r="BG9" s="378">
        <v>-4684.7037168392681</v>
      </c>
      <c r="BH9" s="380"/>
      <c r="BJ9" s="1142"/>
    </row>
    <row r="10" spans="1:62" s="87" customFormat="1" ht="15" customHeight="1" x14ac:dyDescent="0.2">
      <c r="A10" s="472">
        <v>1</v>
      </c>
      <c r="B10" s="317">
        <v>585.29891838741401</v>
      </c>
      <c r="C10" s="317">
        <f t="shared" ref="C10:C73" si="0">(B10+D10)/2</f>
        <v>719.27479515500431</v>
      </c>
      <c r="D10" s="377">
        <v>853.25067192259462</v>
      </c>
      <c r="E10" s="377">
        <f t="shared" ref="E10:E73" si="1">(D10+F10)/2</f>
        <v>1230.9007973420216</v>
      </c>
      <c r="F10" s="317">
        <v>1608.5509227614489</v>
      </c>
      <c r="G10" s="317">
        <v>1752.4917833231893</v>
      </c>
      <c r="H10" s="377">
        <v>1609.4121141402354</v>
      </c>
      <c r="I10" s="367">
        <v>1936.8864176312995</v>
      </c>
      <c r="J10" s="317">
        <v>1413.9341461073245</v>
      </c>
      <c r="K10" s="317">
        <v>1209.2386695906432</v>
      </c>
      <c r="L10" s="317">
        <v>1052.2571153340923</v>
      </c>
      <c r="M10" s="317">
        <v>1471.314456530765</v>
      </c>
      <c r="N10" s="317">
        <v>1502.3738917762153</v>
      </c>
      <c r="O10" s="353">
        <v>1095.7827368421054</v>
      </c>
      <c r="P10" s="353">
        <v>1422.2512643066275</v>
      </c>
      <c r="Q10" s="353">
        <v>1483.5353098039216</v>
      </c>
      <c r="R10" s="353">
        <v>1839.9361258696099</v>
      </c>
      <c r="S10" s="381">
        <v>1670.5191133780079</v>
      </c>
      <c r="T10" s="353">
        <v>1161.1681609882446</v>
      </c>
      <c r="U10" s="353">
        <v>801.47000455166142</v>
      </c>
      <c r="V10" s="353">
        <v>109.17519984569553</v>
      </c>
      <c r="W10" s="353">
        <v>-118.22151054176676</v>
      </c>
      <c r="X10" s="353">
        <v>59.082139540397954</v>
      </c>
      <c r="Y10" s="353">
        <v>-10.574440455274615</v>
      </c>
      <c r="Z10" s="353">
        <v>-155.42872113477299</v>
      </c>
      <c r="AA10" s="353">
        <v>-42.403573707721769</v>
      </c>
      <c r="AB10" s="353">
        <v>-13.639863462012176</v>
      </c>
      <c r="AC10" s="381">
        <v>95.407682691982842</v>
      </c>
      <c r="AD10" s="353">
        <v>-95.281440236359799</v>
      </c>
      <c r="AE10" s="353">
        <v>-360.80874659315185</v>
      </c>
      <c r="AF10" s="353">
        <v>-608.5949807657081</v>
      </c>
      <c r="AG10" s="353">
        <v>-537.56021441334133</v>
      </c>
      <c r="AH10" s="353">
        <v>-413.07937988110501</v>
      </c>
      <c r="AI10" s="353">
        <v>-404.65400151296723</v>
      </c>
      <c r="AJ10" s="353">
        <v>-405.70105428004143</v>
      </c>
      <c r="AK10" s="353">
        <v>-337.14798206278022</v>
      </c>
      <c r="AL10" s="353">
        <v>-304.29529365584261</v>
      </c>
      <c r="AM10" s="381">
        <v>-156.4097425784789</v>
      </c>
      <c r="AN10" s="353">
        <v>-171.57764816164982</v>
      </c>
      <c r="AO10" s="353">
        <v>-130.83655580680403</v>
      </c>
      <c r="AP10" s="353">
        <v>-135.46159414863078</v>
      </c>
      <c r="AQ10" s="353">
        <v>-211.12139802028594</v>
      </c>
      <c r="AR10" s="353">
        <v>-183.09147784716026</v>
      </c>
      <c r="AS10" s="353">
        <v>-287.90266672828949</v>
      </c>
      <c r="AT10" s="353">
        <v>-257.20898503242597</v>
      </c>
      <c r="AU10" s="353">
        <v>-251.38601564972555</v>
      </c>
      <c r="AV10" s="353">
        <v>-678.93854318240187</v>
      </c>
      <c r="AW10" s="381">
        <v>-1123.1809298193664</v>
      </c>
      <c r="AX10" s="353">
        <v>-1310.2861491311282</v>
      </c>
      <c r="AY10" s="353">
        <v>-1502.4330334373788</v>
      </c>
      <c r="AZ10" s="353">
        <v>-1592.49872</v>
      </c>
      <c r="BA10" s="353">
        <v>-986.99992147624653</v>
      </c>
      <c r="BB10" s="353">
        <v>-1251.7066697527293</v>
      </c>
      <c r="BC10" s="353">
        <v>-1430.7901034156775</v>
      </c>
      <c r="BD10" s="353">
        <v>-1700.3634031556808</v>
      </c>
      <c r="BE10" s="353">
        <v>-1637.1306511744083</v>
      </c>
      <c r="BF10" s="353">
        <v>-1968</v>
      </c>
      <c r="BG10" s="353">
        <v>-2195.555965385161</v>
      </c>
      <c r="BH10" s="382"/>
      <c r="BJ10" s="1142"/>
    </row>
    <row r="11" spans="1:62" s="87" customFormat="1" ht="15" customHeight="1" x14ac:dyDescent="0.2">
      <c r="A11" s="472">
        <v>2</v>
      </c>
      <c r="B11" s="317">
        <v>1408.8008849557523</v>
      </c>
      <c r="C11" s="317">
        <f t="shared" si="0"/>
        <v>1603.951538458286</v>
      </c>
      <c r="D11" s="377">
        <v>1799.1021919608195</v>
      </c>
      <c r="E11" s="377">
        <f t="shared" si="1"/>
        <v>2135.9274915146998</v>
      </c>
      <c r="F11" s="317">
        <v>2472.7527910685803</v>
      </c>
      <c r="G11" s="317">
        <v>3223.1142588391522</v>
      </c>
      <c r="H11" s="377">
        <v>3160.0865598811924</v>
      </c>
      <c r="I11" s="367">
        <v>3537.896577869888</v>
      </c>
      <c r="J11" s="317">
        <v>2811.921666506672</v>
      </c>
      <c r="K11" s="317">
        <v>2615.8008040935674</v>
      </c>
      <c r="L11" s="317">
        <v>2303.3277870216302</v>
      </c>
      <c r="M11" s="317">
        <v>3223.0982313377071</v>
      </c>
      <c r="N11" s="317">
        <v>3394.0953836747171</v>
      </c>
      <c r="O11" s="353">
        <v>2618.9984561403508</v>
      </c>
      <c r="P11" s="353">
        <v>2907.1405376630287</v>
      </c>
      <c r="Q11" s="353">
        <v>2939.2760470588237</v>
      </c>
      <c r="R11" s="353">
        <v>3429.562920127983</v>
      </c>
      <c r="S11" s="381">
        <v>3202.8298109010007</v>
      </c>
      <c r="T11" s="353">
        <v>2675.3755728232718</v>
      </c>
      <c r="U11" s="353">
        <v>2197.7416477014112</v>
      </c>
      <c r="V11" s="353">
        <v>1191.4337026638948</v>
      </c>
      <c r="W11" s="353">
        <v>632.03038328098387</v>
      </c>
      <c r="X11" s="353">
        <v>1076.6078760694738</v>
      </c>
      <c r="Y11" s="353">
        <v>888.25299824306774</v>
      </c>
      <c r="Z11" s="353">
        <v>623.7872674875556</v>
      </c>
      <c r="AA11" s="353">
        <v>811.72555383353097</v>
      </c>
      <c r="AB11" s="353">
        <v>933.35637118626175</v>
      </c>
      <c r="AC11" s="381">
        <v>1045.7430318591844</v>
      </c>
      <c r="AD11" s="353">
        <v>897.08374864044413</v>
      </c>
      <c r="AE11" s="353">
        <v>308.76902352683186</v>
      </c>
      <c r="AF11" s="353">
        <v>99.741955181046592</v>
      </c>
      <c r="AG11" s="353">
        <v>95.639547349612869</v>
      </c>
      <c r="AH11" s="353">
        <v>171.04068073202004</v>
      </c>
      <c r="AI11" s="353">
        <v>257.65079002583462</v>
      </c>
      <c r="AJ11" s="353">
        <v>267.88657400934034</v>
      </c>
      <c r="AK11" s="353">
        <v>334.11061285500745</v>
      </c>
      <c r="AL11" s="353">
        <v>271.31747857983999</v>
      </c>
      <c r="AM11" s="381">
        <v>566.61642594467821</v>
      </c>
      <c r="AN11" s="353">
        <v>321.52786168107485</v>
      </c>
      <c r="AO11" s="353">
        <v>382.66175461774947</v>
      </c>
      <c r="AP11" s="353">
        <v>280.59901645073518</v>
      </c>
      <c r="AQ11" s="353">
        <v>97.440645240131971</v>
      </c>
      <c r="AR11" s="353">
        <v>81.666702349093072</v>
      </c>
      <c r="AS11" s="353">
        <v>55.021398530295322</v>
      </c>
      <c r="AT11" s="353">
        <v>4.9702219329937387</v>
      </c>
      <c r="AU11" s="353">
        <v>117.23290152895855</v>
      </c>
      <c r="AV11" s="353">
        <v>-41.470940683043743</v>
      </c>
      <c r="AW11" s="381">
        <v>-178.0224205761665</v>
      </c>
      <c r="AX11" s="353">
        <v>-170.85669609815594</v>
      </c>
      <c r="AY11" s="353">
        <v>-323.07958463390253</v>
      </c>
      <c r="AZ11" s="353">
        <v>-418.61232000000001</v>
      </c>
      <c r="BA11" s="353">
        <v>-88.047349823321554</v>
      </c>
      <c r="BB11" s="353">
        <v>-223.21390271187749</v>
      </c>
      <c r="BC11" s="353">
        <v>-253.7986879673042</v>
      </c>
      <c r="BD11" s="353">
        <v>-386.44622798992748</v>
      </c>
      <c r="BE11" s="353">
        <v>-263.29322737911326</v>
      </c>
      <c r="BF11" s="353">
        <v>-437</v>
      </c>
      <c r="BG11" s="353">
        <v>-527.286920130515</v>
      </c>
      <c r="BH11" s="382"/>
      <c r="BJ11" s="1142"/>
    </row>
    <row r="12" spans="1:62" s="87" customFormat="1" ht="15" customHeight="1" x14ac:dyDescent="0.2">
      <c r="A12" s="472">
        <v>3</v>
      </c>
      <c r="B12" s="317">
        <v>2157.4390363815141</v>
      </c>
      <c r="C12" s="317">
        <f t="shared" si="0"/>
        <v>2315.6022751638202</v>
      </c>
      <c r="D12" s="377">
        <v>2473.7655139461267</v>
      </c>
      <c r="E12" s="377">
        <f t="shared" si="1"/>
        <v>2766.5831443050292</v>
      </c>
      <c r="F12" s="317">
        <v>3059.4007746639322</v>
      </c>
      <c r="G12" s="317">
        <v>4277.0603662922595</v>
      </c>
      <c r="H12" s="377">
        <v>4211.49082422828</v>
      </c>
      <c r="I12" s="367">
        <v>4590.3088510337157</v>
      </c>
      <c r="J12" s="317">
        <v>3965.3942593837</v>
      </c>
      <c r="K12" s="317">
        <v>3728.9075292397661</v>
      </c>
      <c r="L12" s="317">
        <v>3515.605569664594</v>
      </c>
      <c r="M12" s="317">
        <v>4386.3562235323434</v>
      </c>
      <c r="N12" s="317">
        <v>4519.8177927239376</v>
      </c>
      <c r="O12" s="353">
        <v>3944.0407017543862</v>
      </c>
      <c r="P12" s="353">
        <v>4126.7394197497997</v>
      </c>
      <c r="Q12" s="353">
        <v>4130.9683450980392</v>
      </c>
      <c r="R12" s="353">
        <v>4586.8372325124019</v>
      </c>
      <c r="S12" s="381">
        <v>4506.7961691852734</v>
      </c>
      <c r="T12" s="353">
        <v>3880.6736401673643</v>
      </c>
      <c r="U12" s="353">
        <v>3457.9146108329542</v>
      </c>
      <c r="V12" s="353">
        <v>2499.1627269025521</v>
      </c>
      <c r="W12" s="353">
        <v>1796.0575639999181</v>
      </c>
      <c r="X12" s="353">
        <v>2277.9447133908989</v>
      </c>
      <c r="Y12" s="353">
        <v>2123.347643419143</v>
      </c>
      <c r="Z12" s="353">
        <v>1823.6969946480031</v>
      </c>
      <c r="AA12" s="353">
        <v>1894.026292278239</v>
      </c>
      <c r="AB12" s="353">
        <v>2003.1113769926451</v>
      </c>
      <c r="AC12" s="381">
        <v>2042.8468529342208</v>
      </c>
      <c r="AD12" s="353">
        <v>1905.628804727196</v>
      </c>
      <c r="AE12" s="353">
        <v>1328.7475956267033</v>
      </c>
      <c r="AF12" s="353">
        <v>951.77492825303784</v>
      </c>
      <c r="AG12" s="353">
        <v>994.32150089338893</v>
      </c>
      <c r="AH12" s="353">
        <v>1192.4439911411587</v>
      </c>
      <c r="AI12" s="353">
        <v>1362.5458957194444</v>
      </c>
      <c r="AJ12" s="353">
        <v>1300.7209373863923</v>
      </c>
      <c r="AK12" s="353">
        <v>1450.3437967115096</v>
      </c>
      <c r="AL12" s="353">
        <v>1479.5047036370281</v>
      </c>
      <c r="AM12" s="381">
        <v>1789.8586579971218</v>
      </c>
      <c r="AN12" s="353">
        <v>1598.9883345484845</v>
      </c>
      <c r="AO12" s="353">
        <v>1707.9094489189258</v>
      </c>
      <c r="AP12" s="353">
        <v>1563.3373773683818</v>
      </c>
      <c r="AQ12" s="353">
        <v>1190.9412196016131</v>
      </c>
      <c r="AR12" s="353">
        <v>1170.9951352958667</v>
      </c>
      <c r="AS12" s="353">
        <v>1062.0409483754679</v>
      </c>
      <c r="AT12" s="353">
        <v>595.1840764760002</v>
      </c>
      <c r="AU12" s="353">
        <v>1034.5501413277166</v>
      </c>
      <c r="AV12" s="353">
        <v>543.86176495763073</v>
      </c>
      <c r="AW12" s="381">
        <v>87.840010152713731</v>
      </c>
      <c r="AX12" s="353">
        <v>72.729539555296114</v>
      </c>
      <c r="AY12" s="353">
        <v>20.333680151784073</v>
      </c>
      <c r="AZ12" s="353">
        <v>0</v>
      </c>
      <c r="BA12" s="353">
        <v>256.53301923831958</v>
      </c>
      <c r="BB12" s="353">
        <v>48.060409674806159</v>
      </c>
      <c r="BC12" s="353">
        <v>16.919912531153614</v>
      </c>
      <c r="BD12" s="353">
        <v>-7.3111448538634924</v>
      </c>
      <c r="BE12" s="353">
        <v>0</v>
      </c>
      <c r="BF12" s="353">
        <v>0</v>
      </c>
      <c r="BG12" s="353">
        <v>-3.9276493119591431</v>
      </c>
      <c r="BH12" s="382"/>
      <c r="BJ12" s="1142"/>
    </row>
    <row r="13" spans="1:62" s="87" customFormat="1" ht="15" customHeight="1" x14ac:dyDescent="0.2">
      <c r="A13" s="472">
        <v>4</v>
      </c>
      <c r="B13" s="317">
        <v>2844.824975417896</v>
      </c>
      <c r="C13" s="317">
        <f t="shared" si="0"/>
        <v>2910.6404038530081</v>
      </c>
      <c r="D13" s="317">
        <v>2976.4558322881207</v>
      </c>
      <c r="E13" s="317">
        <f t="shared" si="1"/>
        <v>3257.6339311816546</v>
      </c>
      <c r="F13" s="317">
        <v>3538.812030075188</v>
      </c>
      <c r="G13" s="317">
        <v>5012.3716040502404</v>
      </c>
      <c r="H13" s="317">
        <v>4969.2067465789751</v>
      </c>
      <c r="I13" s="367">
        <v>5318.0407420512556</v>
      </c>
      <c r="J13" s="317">
        <v>4831.8275895171355</v>
      </c>
      <c r="K13" s="317">
        <v>4639.6312134502923</v>
      </c>
      <c r="L13" s="317">
        <v>4320.558017339521</v>
      </c>
      <c r="M13" s="317">
        <v>5269.1448974508021</v>
      </c>
      <c r="N13" s="317">
        <v>5417.010088657903</v>
      </c>
      <c r="O13" s="353">
        <v>4857.1929824561403</v>
      </c>
      <c r="P13" s="353">
        <v>4999.9869576789988</v>
      </c>
      <c r="Q13" s="353">
        <v>5048.189239215686</v>
      </c>
      <c r="R13" s="353">
        <v>5480.7991311239612</v>
      </c>
      <c r="S13" s="381">
        <v>5414.1644645812412</v>
      </c>
      <c r="T13" s="353">
        <v>4818.434150229129</v>
      </c>
      <c r="U13" s="353">
        <v>4443.3698680018206</v>
      </c>
      <c r="V13" s="353">
        <v>3541.073873256038</v>
      </c>
      <c r="W13" s="353">
        <v>2900.973989447969</v>
      </c>
      <c r="X13" s="353">
        <v>3356.7408168507582</v>
      </c>
      <c r="Y13" s="353">
        <v>3195.595905583989</v>
      </c>
      <c r="Z13" s="353">
        <v>2988.3762116845687</v>
      </c>
      <c r="AA13" s="353">
        <v>2966.2309417449178</v>
      </c>
      <c r="AB13" s="353">
        <v>3020.2554808741247</v>
      </c>
      <c r="AC13" s="381">
        <v>3066.1410182776444</v>
      </c>
      <c r="AD13" s="353">
        <v>2883.6118894173796</v>
      </c>
      <c r="AE13" s="353">
        <v>2374.7460292597348</v>
      </c>
      <c r="AF13" s="353">
        <v>2026.9593942724555</v>
      </c>
      <c r="AG13" s="353">
        <v>2008.4304943418701</v>
      </c>
      <c r="AH13" s="353">
        <v>2270.3229980184169</v>
      </c>
      <c r="AI13" s="353">
        <v>2345.7286650204819</v>
      </c>
      <c r="AJ13" s="353">
        <v>2282.455549651836</v>
      </c>
      <c r="AK13" s="353">
        <v>2496.7174887892374</v>
      </c>
      <c r="AL13" s="353">
        <v>2591.7564666549356</v>
      </c>
      <c r="AM13" s="381">
        <v>2778.4862761818467</v>
      </c>
      <c r="AN13" s="353">
        <v>2621.2450786376417</v>
      </c>
      <c r="AO13" s="353">
        <v>2798.2140806422926</v>
      </c>
      <c r="AP13" s="353">
        <v>2801.8433810130059</v>
      </c>
      <c r="AQ13" s="353">
        <v>2449.5495539533176</v>
      </c>
      <c r="AR13" s="353">
        <v>2477.6623728813561</v>
      </c>
      <c r="AS13" s="353">
        <v>2417.1028331099506</v>
      </c>
      <c r="AT13" s="353">
        <v>1848.9225590736708</v>
      </c>
      <c r="AU13" s="353">
        <v>2279.3943534393384</v>
      </c>
      <c r="AV13" s="353">
        <v>2039.1853975862366</v>
      </c>
      <c r="AW13" s="381">
        <v>1322.2849528321842</v>
      </c>
      <c r="AX13" s="353">
        <v>1282.5796578719678</v>
      </c>
      <c r="AY13" s="353">
        <v>976.0166472856356</v>
      </c>
      <c r="AZ13" s="353">
        <v>408.64535999999998</v>
      </c>
      <c r="BA13" s="353">
        <v>1769.6430310168826</v>
      </c>
      <c r="BB13" s="353">
        <v>1310.4471704663813</v>
      </c>
      <c r="BC13" s="353">
        <v>1128.3466669213067</v>
      </c>
      <c r="BD13" s="353">
        <v>626.66955890258509</v>
      </c>
      <c r="BE13" s="353">
        <v>672.06364653968205</v>
      </c>
      <c r="BF13" s="353">
        <v>469</v>
      </c>
      <c r="BG13" s="353">
        <v>382.94580791601646</v>
      </c>
      <c r="BH13" s="382"/>
      <c r="BJ13" s="1142"/>
    </row>
    <row r="14" spans="1:62" s="87" customFormat="1" ht="15" customHeight="1" x14ac:dyDescent="0.2">
      <c r="A14" s="472">
        <v>5</v>
      </c>
      <c r="B14" s="317">
        <v>3518.5993117010817</v>
      </c>
      <c r="C14" s="317">
        <f t="shared" si="0"/>
        <v>3465.8009996957298</v>
      </c>
      <c r="D14" s="353">
        <v>3413.0026876903785</v>
      </c>
      <c r="E14" s="353">
        <f t="shared" si="1"/>
        <v>3684.0727724166177</v>
      </c>
      <c r="F14" s="353">
        <v>3955.1428571428569</v>
      </c>
      <c r="G14" s="317">
        <v>5661.8965307364579</v>
      </c>
      <c r="H14" s="353">
        <v>5574.204731091545</v>
      </c>
      <c r="I14" s="367">
        <v>6034.5767578223722</v>
      </c>
      <c r="J14" s="317">
        <v>5496.2703273495254</v>
      </c>
      <c r="K14" s="317">
        <v>5368.2101608187131</v>
      </c>
      <c r="L14" s="317">
        <v>5018.8300201418688</v>
      </c>
      <c r="M14" s="317">
        <v>5986.4106950095502</v>
      </c>
      <c r="N14" s="317">
        <v>6178.7771323754205</v>
      </c>
      <c r="O14" s="353">
        <v>5607.143578947369</v>
      </c>
      <c r="P14" s="353">
        <v>5810.5964865584237</v>
      </c>
      <c r="Q14" s="353">
        <v>5857.7061647058827</v>
      </c>
      <c r="R14" s="353">
        <v>6231.727125957671</v>
      </c>
      <c r="S14" s="381">
        <v>6234.4013673729614</v>
      </c>
      <c r="T14" s="353">
        <v>5651.3861326957567</v>
      </c>
      <c r="U14" s="353">
        <v>5305.3281747837964</v>
      </c>
      <c r="V14" s="353">
        <v>4367.0079938278213</v>
      </c>
      <c r="W14" s="353">
        <v>3828.5581490833697</v>
      </c>
      <c r="X14" s="353">
        <v>4168.5731786836332</v>
      </c>
      <c r="Y14" s="353">
        <v>4172.6742036513633</v>
      </c>
      <c r="Z14" s="353">
        <v>3902.2970919570339</v>
      </c>
      <c r="AA14" s="353">
        <v>3842.5714650378345</v>
      </c>
      <c r="AB14" s="353">
        <v>3899.0523982123377</v>
      </c>
      <c r="AC14" s="381">
        <v>3911.7149903712962</v>
      </c>
      <c r="AD14" s="353">
        <v>3753.7291927079109</v>
      </c>
      <c r="AE14" s="353">
        <v>3306.2570721468624</v>
      </c>
      <c r="AF14" s="353">
        <v>2955.0667399401605</v>
      </c>
      <c r="AG14" s="353">
        <v>2935.1447290053602</v>
      </c>
      <c r="AH14" s="353">
        <v>3246.5457512530597</v>
      </c>
      <c r="AI14" s="353">
        <v>3240.3933714905579</v>
      </c>
      <c r="AJ14" s="353">
        <v>3217.7358427249087</v>
      </c>
      <c r="AK14" s="353">
        <v>3477.7877428998504</v>
      </c>
      <c r="AL14" s="353">
        <v>3566.1010029913773</v>
      </c>
      <c r="AM14" s="381">
        <v>3702.1890955604108</v>
      </c>
      <c r="AN14" s="353">
        <v>3585.8286636808666</v>
      </c>
      <c r="AO14" s="353">
        <v>3698.5946797428796</v>
      </c>
      <c r="AP14" s="353">
        <v>3831.6279487755564</v>
      </c>
      <c r="AQ14" s="353">
        <v>3580.94371257485</v>
      </c>
      <c r="AR14" s="353">
        <v>3630.2166399048469</v>
      </c>
      <c r="AS14" s="353">
        <v>3471.4663770393308</v>
      </c>
      <c r="AT14" s="353">
        <v>3031.8353791261807</v>
      </c>
      <c r="AU14" s="353">
        <v>3442.0546758193191</v>
      </c>
      <c r="AV14" s="353">
        <v>3253.6915175896602</v>
      </c>
      <c r="AW14" s="381">
        <v>2757.0051186598416</v>
      </c>
      <c r="AX14" s="353">
        <v>2635.5799810276353</v>
      </c>
      <c r="AY14" s="353">
        <v>2238.964114490891</v>
      </c>
      <c r="AZ14" s="353">
        <v>1790.7304799999999</v>
      </c>
      <c r="BA14" s="353">
        <v>2988.1748723989003</v>
      </c>
      <c r="BB14" s="353">
        <v>2610.214249893917</v>
      </c>
      <c r="BC14" s="353">
        <v>2535.8718906066479</v>
      </c>
      <c r="BD14" s="353">
        <v>2143.2098914468411</v>
      </c>
      <c r="BE14" s="353">
        <v>1935.2564455997856</v>
      </c>
      <c r="BF14" s="353">
        <v>1735</v>
      </c>
      <c r="BG14" s="353">
        <v>1669.2509575826359</v>
      </c>
      <c r="BH14" s="382"/>
      <c r="BJ14" s="1142"/>
    </row>
    <row r="15" spans="1:62" s="87" customFormat="1" ht="15" customHeight="1" x14ac:dyDescent="0.2">
      <c r="A15" s="472">
        <v>6</v>
      </c>
      <c r="B15" s="317">
        <v>4090.2866273353002</v>
      </c>
      <c r="C15" s="317">
        <f t="shared" si="0"/>
        <v>3930.2320074501267</v>
      </c>
      <c r="D15" s="353">
        <v>3770.1773875649528</v>
      </c>
      <c r="E15" s="353">
        <f t="shared" si="1"/>
        <v>4061.3634716362012</v>
      </c>
      <c r="F15" s="353">
        <v>4352.5495557074501</v>
      </c>
      <c r="G15" s="317">
        <v>6188.8695844630111</v>
      </c>
      <c r="H15" s="353">
        <v>6143.9601145645483</v>
      </c>
      <c r="I15" s="367">
        <v>6599.9684577667695</v>
      </c>
      <c r="J15" s="317">
        <v>6107.5576461553228</v>
      </c>
      <c r="K15" s="317">
        <v>5970.2997076023394</v>
      </c>
      <c r="L15" s="317">
        <v>5731.6493563359309</v>
      </c>
      <c r="M15" s="317">
        <v>6648.5022004483944</v>
      </c>
      <c r="N15" s="317">
        <v>6860.1354325894226</v>
      </c>
      <c r="O15" s="353">
        <v>6326.0081403508775</v>
      </c>
      <c r="P15" s="353">
        <v>6514.3529411764703</v>
      </c>
      <c r="Q15" s="353">
        <v>6566.4677647058825</v>
      </c>
      <c r="R15" s="353">
        <v>6927.3920216044853</v>
      </c>
      <c r="S15" s="381">
        <v>6931.4525082069504</v>
      </c>
      <c r="T15" s="353">
        <v>6385.0458258617255</v>
      </c>
      <c r="U15" s="353">
        <v>6074.0336822940371</v>
      </c>
      <c r="V15" s="353">
        <v>5145.474636205824</v>
      </c>
      <c r="W15" s="353">
        <v>4669.7496663997872</v>
      </c>
      <c r="X15" s="353">
        <v>4986.9702226876643</v>
      </c>
      <c r="Y15" s="353">
        <v>5001.7103353448938</v>
      </c>
      <c r="Z15" s="353">
        <v>4727.1055054455628</v>
      </c>
      <c r="AA15" s="353">
        <v>4644.2009298933363</v>
      </c>
      <c r="AB15" s="353">
        <v>4674.5760636238865</v>
      </c>
      <c r="AC15" s="381">
        <v>4712.3912294334268</v>
      </c>
      <c r="AD15" s="353">
        <v>4596.8800506485286</v>
      </c>
      <c r="AE15" s="353">
        <v>4090.3222330127501</v>
      </c>
      <c r="AF15" s="353">
        <v>3827.3862123710082</v>
      </c>
      <c r="AG15" s="353">
        <v>3814.0391899940441</v>
      </c>
      <c r="AH15" s="353">
        <v>4201.7918172281152</v>
      </c>
      <c r="AI15" s="353">
        <v>4098.7024450122035</v>
      </c>
      <c r="AJ15" s="353">
        <v>4077.1407477837752</v>
      </c>
      <c r="AK15" s="353">
        <v>4408.7414050822117</v>
      </c>
      <c r="AL15" s="353">
        <v>4507.4677242518164</v>
      </c>
      <c r="AM15" s="381">
        <v>4615.5629696743581</v>
      </c>
      <c r="AN15" s="353">
        <v>4603.7599208415786</v>
      </c>
      <c r="AO15" s="353">
        <v>4674.9448918925782</v>
      </c>
      <c r="AP15" s="353">
        <v>4862.7947777028885</v>
      </c>
      <c r="AQ15" s="353">
        <v>4602.7171453012343</v>
      </c>
      <c r="AR15" s="353">
        <v>4693.2009753196553</v>
      </c>
      <c r="AS15" s="353">
        <v>4548.8621343069735</v>
      </c>
      <c r="AT15" s="353">
        <v>4033.3350986244191</v>
      </c>
      <c r="AU15" s="353">
        <v>4439.1386321223172</v>
      </c>
      <c r="AV15" s="353">
        <v>4312.9778310365491</v>
      </c>
      <c r="AW15" s="381">
        <v>3978.5668598502475</v>
      </c>
      <c r="AX15" s="353">
        <v>3911.2330160848128</v>
      </c>
      <c r="AY15" s="353">
        <v>3377.6502029907988</v>
      </c>
      <c r="AZ15" s="353">
        <v>2977.90616</v>
      </c>
      <c r="BA15" s="353">
        <v>4168.6615626226931</v>
      </c>
      <c r="BB15" s="353">
        <v>3742.3039000115732</v>
      </c>
      <c r="BC15" s="353">
        <v>3711.8058115218241</v>
      </c>
      <c r="BD15" s="353">
        <v>3267.0373004121434</v>
      </c>
      <c r="BE15" s="353">
        <v>3100.0984671174965</v>
      </c>
      <c r="BF15" s="353">
        <v>2947</v>
      </c>
      <c r="BG15" s="353">
        <v>2883.8765073060008</v>
      </c>
      <c r="BH15" s="382"/>
      <c r="BJ15" s="1142"/>
    </row>
    <row r="16" spans="1:62" s="87" customFormat="1" ht="15" customHeight="1" x14ac:dyDescent="0.2">
      <c r="A16" s="472">
        <v>7</v>
      </c>
      <c r="B16" s="317">
        <v>4661.9739429695182</v>
      </c>
      <c r="C16" s="317">
        <f t="shared" si="0"/>
        <v>4394.6630152045227</v>
      </c>
      <c r="D16" s="353">
        <v>4127.3520874395272</v>
      </c>
      <c r="E16" s="353">
        <f t="shared" si="1"/>
        <v>4422.8840637698886</v>
      </c>
      <c r="F16" s="353">
        <v>4718.41604010025</v>
      </c>
      <c r="G16" s="317">
        <v>6697.4598572456152</v>
      </c>
      <c r="H16" s="353">
        <v>6754.8318659170463</v>
      </c>
      <c r="I16" s="367">
        <v>7165.3601577111658</v>
      </c>
      <c r="J16" s="317">
        <v>6729.4760487664398</v>
      </c>
      <c r="K16" s="317">
        <v>6577.4488304093566</v>
      </c>
      <c r="L16" s="317">
        <v>6449.317803660565</v>
      </c>
      <c r="M16" s="317">
        <v>7310.5937058872387</v>
      </c>
      <c r="N16" s="317">
        <v>7575.3500458575363</v>
      </c>
      <c r="O16" s="353">
        <v>6982.7006315789477</v>
      </c>
      <c r="P16" s="353">
        <v>7203.3710407239814</v>
      </c>
      <c r="Q16" s="353">
        <v>7250.9091137254909</v>
      </c>
      <c r="R16" s="353">
        <v>7571.0445886048083</v>
      </c>
      <c r="S16" s="381">
        <v>7652.5398952765936</v>
      </c>
      <c r="T16" s="353">
        <v>7082.8499701135688</v>
      </c>
      <c r="U16" s="353">
        <v>6779.7305416477011</v>
      </c>
      <c r="V16" s="353">
        <v>5857.4868091125345</v>
      </c>
      <c r="W16" s="353">
        <v>5417.7280696351954</v>
      </c>
      <c r="X16" s="353">
        <v>5765.9791736647639</v>
      </c>
      <c r="Y16" s="353">
        <v>5765.1849362157209</v>
      </c>
      <c r="Z16" s="353">
        <v>5460.7290692016904</v>
      </c>
      <c r="AA16" s="353">
        <v>5399.3883854499045</v>
      </c>
      <c r="AB16" s="353">
        <v>5415.0257944188334</v>
      </c>
      <c r="AC16" s="381">
        <v>5539.2578127639445</v>
      </c>
      <c r="AD16" s="353">
        <v>5441.828671612474</v>
      </c>
      <c r="AE16" s="353">
        <v>4891.733968234078</v>
      </c>
      <c r="AF16" s="353">
        <v>4608.4164376870003</v>
      </c>
      <c r="AG16" s="353">
        <v>4676.444073853484</v>
      </c>
      <c r="AH16" s="353">
        <v>5055.3816295605548</v>
      </c>
      <c r="AI16" s="353">
        <v>4982.3023936284089</v>
      </c>
      <c r="AJ16" s="353">
        <v>4897.8337201823324</v>
      </c>
      <c r="AK16" s="353">
        <v>5283.5037369207766</v>
      </c>
      <c r="AL16" s="353">
        <v>5399.3677228982524</v>
      </c>
      <c r="AM16" s="381">
        <v>5527.4612801790754</v>
      </c>
      <c r="AN16" s="353">
        <v>5551.041558171024</v>
      </c>
      <c r="AO16" s="353">
        <v>5592.2076272263012</v>
      </c>
      <c r="AP16" s="353">
        <v>5907.7842182780405</v>
      </c>
      <c r="AQ16" s="353">
        <v>5633.9639740926305</v>
      </c>
      <c r="AR16" s="353">
        <v>5757.5025156110614</v>
      </c>
      <c r="AS16" s="353">
        <v>5646.7309700975175</v>
      </c>
      <c r="AT16" s="353">
        <v>5119.3285909835513</v>
      </c>
      <c r="AU16" s="353">
        <v>5507.5291986336506</v>
      </c>
      <c r="AV16" s="353">
        <v>5400.7013609518108</v>
      </c>
      <c r="AW16" s="381">
        <v>5061.9269850670507</v>
      </c>
      <c r="AX16" s="353">
        <v>5082.9867089201389</v>
      </c>
      <c r="AY16" s="353">
        <v>4545.7071628210615</v>
      </c>
      <c r="AZ16" s="353">
        <v>4168.40416</v>
      </c>
      <c r="BA16" s="353">
        <v>5238.2738123282288</v>
      </c>
      <c r="BB16" s="353">
        <v>4872.2575319214602</v>
      </c>
      <c r="BC16" s="353">
        <v>4776.7028064513042</v>
      </c>
      <c r="BD16" s="353">
        <v>4363.7090284916676</v>
      </c>
      <c r="BE16" s="353">
        <v>4404.2707568202641</v>
      </c>
      <c r="BF16" s="353">
        <v>4267</v>
      </c>
      <c r="BG16" s="353">
        <v>4227.1325719960278</v>
      </c>
      <c r="BH16" s="382"/>
      <c r="BJ16" s="1142"/>
    </row>
    <row r="17" spans="1:62" s="87" customFormat="1" ht="15" customHeight="1" x14ac:dyDescent="0.2">
      <c r="A17" s="472">
        <v>8</v>
      </c>
      <c r="B17" s="317">
        <v>5172.4090462143558</v>
      </c>
      <c r="C17" s="317">
        <f t="shared" si="0"/>
        <v>4811.9320510292946</v>
      </c>
      <c r="D17" s="353">
        <v>4451.4550558442334</v>
      </c>
      <c r="E17" s="353">
        <f t="shared" si="1"/>
        <v>4755.2527044999242</v>
      </c>
      <c r="F17" s="353">
        <v>5059.050353155616</v>
      </c>
      <c r="G17" s="317">
        <v>7193.7949427322519</v>
      </c>
      <c r="H17" s="353">
        <v>7295.2184151904103</v>
      </c>
      <c r="I17" s="367">
        <v>7764.3394833948332</v>
      </c>
      <c r="J17" s="317">
        <v>7255.7146971296925</v>
      </c>
      <c r="K17" s="317">
        <v>7184.5979532163738</v>
      </c>
      <c r="L17" s="317">
        <v>7084.5513617654778</v>
      </c>
      <c r="M17" s="317">
        <v>7908.3152038528615</v>
      </c>
      <c r="N17" s="317">
        <v>8231.3161112809539</v>
      </c>
      <c r="O17" s="353">
        <v>7647.1646315789476</v>
      </c>
      <c r="P17" s="353">
        <v>7822.3819536864512</v>
      </c>
      <c r="Q17" s="353">
        <v>7952.7220705882355</v>
      </c>
      <c r="R17" s="353">
        <v>8247.2048610091879</v>
      </c>
      <c r="S17" s="381">
        <v>8298.5140128598159</v>
      </c>
      <c r="T17" s="353">
        <v>7753.0729228930068</v>
      </c>
      <c r="U17" s="353">
        <v>7399.7356395084207</v>
      </c>
      <c r="V17" s="353">
        <v>6564.7522341998665</v>
      </c>
      <c r="W17" s="353">
        <v>6092.9547740756716</v>
      </c>
      <c r="X17" s="353">
        <v>6496.8471220533902</v>
      </c>
      <c r="Y17" s="353">
        <v>6473.6724467191198</v>
      </c>
      <c r="Z17" s="353">
        <v>6163.2668887308646</v>
      </c>
      <c r="AA17" s="353">
        <v>6158.6142765976847</v>
      </c>
      <c r="AB17" s="353">
        <v>6163.2697329063585</v>
      </c>
      <c r="AC17" s="381">
        <v>6308.1314909287476</v>
      </c>
      <c r="AD17" s="353">
        <v>6191.4958523400601</v>
      </c>
      <c r="AE17" s="353">
        <v>5668.8604993577892</v>
      </c>
      <c r="AF17" s="353">
        <v>5389.4466630029929</v>
      </c>
      <c r="AG17" s="353">
        <v>5461.3479452054798</v>
      </c>
      <c r="AH17" s="353">
        <v>5892.8355286163887</v>
      </c>
      <c r="AI17" s="353">
        <v>5820.0626311357237</v>
      </c>
      <c r="AJ17" s="353">
        <v>5771.1749209989093</v>
      </c>
      <c r="AK17" s="353">
        <v>6105.1121076233176</v>
      </c>
      <c r="AL17" s="353">
        <v>6258.2899064686844</v>
      </c>
      <c r="AM17" s="381">
        <v>6402.4705004530178</v>
      </c>
      <c r="AN17" s="353">
        <v>6485.3467347151336</v>
      </c>
      <c r="AO17" s="353">
        <v>6513.6908966183082</v>
      </c>
      <c r="AP17" s="353">
        <v>6858.7798996480196</v>
      </c>
      <c r="AQ17" s="353">
        <v>6653.0307222290112</v>
      </c>
      <c r="AR17" s="353">
        <v>6740.1373535533749</v>
      </c>
      <c r="AS17" s="353">
        <v>6671.6644636502288</v>
      </c>
      <c r="AT17" s="353">
        <v>6158.1049749792419</v>
      </c>
      <c r="AU17" s="353">
        <v>6521.5333675284573</v>
      </c>
      <c r="AV17" s="353">
        <v>6409.0376615595314</v>
      </c>
      <c r="AW17" s="381">
        <v>6116.0071068996149</v>
      </c>
      <c r="AX17" s="353">
        <v>6120.8256940028568</v>
      </c>
      <c r="AY17" s="353">
        <v>5580.4655527674067</v>
      </c>
      <c r="AZ17" s="353">
        <v>5302.4227199999996</v>
      </c>
      <c r="BA17" s="353">
        <v>6306.7990577149585</v>
      </c>
      <c r="BB17" s="353">
        <v>5966.9668634031559</v>
      </c>
      <c r="BC17" s="353">
        <v>5839.4848123143911</v>
      </c>
      <c r="BD17" s="353">
        <v>5445.7584668634645</v>
      </c>
      <c r="BE17" s="353">
        <v>5653.1207341554355</v>
      </c>
      <c r="BF17" s="353">
        <v>5615</v>
      </c>
      <c r="BG17" s="353">
        <v>5596.9002695417794</v>
      </c>
      <c r="BH17" s="382"/>
      <c r="BJ17" s="1142"/>
    </row>
    <row r="18" spans="1:62" s="87" customFormat="1" ht="15" customHeight="1" x14ac:dyDescent="0.2">
      <c r="A18" s="473">
        <v>9</v>
      </c>
      <c r="B18" s="316">
        <v>5723.678957718781</v>
      </c>
      <c r="C18" s="316">
        <f t="shared" si="0"/>
        <v>5269.4615298657809</v>
      </c>
      <c r="D18" s="354">
        <v>4815.2441020127817</v>
      </c>
      <c r="E18" s="354">
        <f t="shared" si="1"/>
        <v>5129.5425340321362</v>
      </c>
      <c r="F18" s="354">
        <v>5443.8409660514917</v>
      </c>
      <c r="G18" s="316">
        <v>7677.8748409229238</v>
      </c>
      <c r="H18" s="354">
        <v>7812.1098971040628</v>
      </c>
      <c r="I18" s="368">
        <v>8329.7311833392305</v>
      </c>
      <c r="J18" s="316">
        <v>7803.2155131035806</v>
      </c>
      <c r="K18" s="316">
        <v>7756.3300438596489</v>
      </c>
      <c r="L18" s="316">
        <v>7758.5778089149653</v>
      </c>
      <c r="M18" s="316">
        <v>8584.2002823216826</v>
      </c>
      <c r="N18" s="316">
        <v>8874.5860593090802</v>
      </c>
      <c r="O18" s="354">
        <v>8233.9135438596495</v>
      </c>
      <c r="P18" s="354">
        <v>8430.3391003460201</v>
      </c>
      <c r="Q18" s="354">
        <v>8658.0093490196086</v>
      </c>
      <c r="R18" s="354">
        <v>8845.3466404438313</v>
      </c>
      <c r="S18" s="383">
        <v>8911.4382918690135</v>
      </c>
      <c r="T18" s="354">
        <v>8373.6497310221166</v>
      </c>
      <c r="U18" s="354">
        <v>8042.4238507055079</v>
      </c>
      <c r="V18" s="354">
        <v>7205.5631898159054</v>
      </c>
      <c r="W18" s="354">
        <v>6800.0103467389299</v>
      </c>
      <c r="X18" s="354">
        <v>7177.3858404631592</v>
      </c>
      <c r="Y18" s="354">
        <v>7163.1259644030251</v>
      </c>
      <c r="Z18" s="354">
        <v>6809.8503686515205</v>
      </c>
      <c r="AA18" s="354">
        <v>6877.4558118333489</v>
      </c>
      <c r="AB18" s="354">
        <v>6843.3143540838228</v>
      </c>
      <c r="AC18" s="383">
        <v>7004.0463529173285</v>
      </c>
      <c r="AD18" s="354">
        <v>6885.432379344491</v>
      </c>
      <c r="AE18" s="354">
        <v>6416.4978540772527</v>
      </c>
      <c r="AF18" s="354">
        <v>6151.8809305733657</v>
      </c>
      <c r="AG18" s="354">
        <v>6203.3789160214419</v>
      </c>
      <c r="AH18" s="354">
        <v>6720.6078797062592</v>
      </c>
      <c r="AI18" s="354">
        <v>6608.8217981473281</v>
      </c>
      <c r="AJ18" s="354">
        <v>6652.2585083475497</v>
      </c>
      <c r="AK18" s="354">
        <v>6865.9730941704029</v>
      </c>
      <c r="AL18" s="354">
        <v>7094.7272161236615</v>
      </c>
      <c r="AM18" s="383">
        <v>7240.5906304961882</v>
      </c>
      <c r="AN18" s="354">
        <v>7367.7460681179045</v>
      </c>
      <c r="AO18" s="354">
        <v>7423.9194085215577</v>
      </c>
      <c r="AP18" s="354">
        <v>7697.8124266706609</v>
      </c>
      <c r="AQ18" s="354">
        <v>7511.0497372601731</v>
      </c>
      <c r="AR18" s="354">
        <v>7655.5947427891761</v>
      </c>
      <c r="AS18" s="354">
        <v>7566.0820816194482</v>
      </c>
      <c r="AT18" s="354">
        <v>7163.3323609272256</v>
      </c>
      <c r="AU18" s="354">
        <v>7541.5804694917661</v>
      </c>
      <c r="AV18" s="354">
        <v>7330.8774287426177</v>
      </c>
      <c r="AW18" s="383">
        <v>7071.7064173611407</v>
      </c>
      <c r="AX18" s="354">
        <v>7051.302025456328</v>
      </c>
      <c r="AY18" s="354">
        <v>6545.1857110798292</v>
      </c>
      <c r="AZ18" s="354">
        <v>6363.3502399999998</v>
      </c>
      <c r="BA18" s="354">
        <v>7280.7549273655277</v>
      </c>
      <c r="BB18" s="354">
        <v>7055.2681402615444</v>
      </c>
      <c r="BC18" s="354">
        <v>6957.2565339037264</v>
      </c>
      <c r="BD18" s="354">
        <v>6506.9189199385082</v>
      </c>
      <c r="BE18" s="354">
        <v>6792.3505740214814</v>
      </c>
      <c r="BF18" s="354">
        <v>6822</v>
      </c>
      <c r="BG18" s="354">
        <v>6790.9056603773588</v>
      </c>
      <c r="BH18" s="384"/>
      <c r="BJ18" s="1142"/>
    </row>
    <row r="19" spans="1:62" s="87" customFormat="1" ht="15" customHeight="1" x14ac:dyDescent="0.2">
      <c r="A19" s="474">
        <v>10</v>
      </c>
      <c r="B19" s="360">
        <v>6206.8908554572272</v>
      </c>
      <c r="C19" s="360">
        <f t="shared" si="0"/>
        <v>5686.3476555253055</v>
      </c>
      <c r="D19" s="356">
        <v>5165.804455593383</v>
      </c>
      <c r="E19" s="356">
        <f t="shared" si="1"/>
        <v>5522.4501886078106</v>
      </c>
      <c r="F19" s="356">
        <v>5879.0959216222373</v>
      </c>
      <c r="G19" s="360">
        <v>8161.9547391135948</v>
      </c>
      <c r="H19" s="356">
        <v>8381.8652805770653</v>
      </c>
      <c r="I19" s="369">
        <v>8867.1331951675675</v>
      </c>
      <c r="J19" s="360">
        <v>8393.2406642987426</v>
      </c>
      <c r="K19" s="360">
        <v>8333.1217105263149</v>
      </c>
      <c r="L19" s="360">
        <v>8369.5658113670197</v>
      </c>
      <c r="M19" s="360">
        <v>9186.5196379639638</v>
      </c>
      <c r="N19" s="360">
        <v>9462.8394986242747</v>
      </c>
      <c r="O19" s="356">
        <v>8719.632842105264</v>
      </c>
      <c r="P19" s="356">
        <v>9023.5578919350537</v>
      </c>
      <c r="Q19" s="356">
        <v>9286.8615529411763</v>
      </c>
      <c r="R19" s="356">
        <v>9404.4791733936072</v>
      </c>
      <c r="S19" s="385">
        <v>9467.2764860685311</v>
      </c>
      <c r="T19" s="356">
        <v>8947.3385136481375</v>
      </c>
      <c r="U19" s="356">
        <v>8687.632407828858</v>
      </c>
      <c r="V19" s="356">
        <v>7903.3351192644814</v>
      </c>
      <c r="W19" s="356">
        <v>7397.9383712097888</v>
      </c>
      <c r="X19" s="356">
        <v>7785.7130549902195</v>
      </c>
      <c r="Y19" s="356">
        <v>7782.788175082118</v>
      </c>
      <c r="Z19" s="356">
        <v>7458.5062315206396</v>
      </c>
      <c r="AA19" s="356">
        <v>7549.85533777008</v>
      </c>
      <c r="AB19" s="356">
        <v>7494.1306964141177</v>
      </c>
      <c r="AC19" s="385">
        <v>7677.512348390148</v>
      </c>
      <c r="AD19" s="356">
        <v>7548.8069349523548</v>
      </c>
      <c r="AE19" s="356">
        <v>7143.3193195701888</v>
      </c>
      <c r="AF19" s="356">
        <v>6831.4786590950725</v>
      </c>
      <c r="AG19" s="356">
        <v>6940.4630136986307</v>
      </c>
      <c r="AH19" s="356">
        <v>7440.2696118428721</v>
      </c>
      <c r="AI19" s="356">
        <v>7351.7412540500409</v>
      </c>
      <c r="AJ19" s="356">
        <v>7393.9791381190753</v>
      </c>
      <c r="AK19" s="356">
        <v>7604.0538116591924</v>
      </c>
      <c r="AL19" s="356">
        <v>7887.6937695420884</v>
      </c>
      <c r="AM19" s="385">
        <v>7993.1280712039643</v>
      </c>
      <c r="AN19" s="356">
        <v>8183.8212686178522</v>
      </c>
      <c r="AO19" s="356">
        <v>8263.8056861200748</v>
      </c>
      <c r="AP19" s="356">
        <v>8542.3739983524301</v>
      </c>
      <c r="AQ19" s="356">
        <v>8367.7154099963336</v>
      </c>
      <c r="AR19" s="356">
        <v>8444.600463871544</v>
      </c>
      <c r="AS19" s="356">
        <v>8395.2417617969222</v>
      </c>
      <c r="AT19" s="356">
        <v>8149.9214146264831</v>
      </c>
      <c r="AU19" s="356">
        <v>8528.9957328851597</v>
      </c>
      <c r="AV19" s="356">
        <v>8185.1788068133192</v>
      </c>
      <c r="AW19" s="385">
        <v>7927.8537163162573</v>
      </c>
      <c r="AX19" s="356">
        <v>7911.357691626099</v>
      </c>
      <c r="AY19" s="356">
        <v>7417.274659811902</v>
      </c>
      <c r="AZ19" s="356">
        <v>7321.2858399999996</v>
      </c>
      <c r="BA19" s="356">
        <v>8147.097369454259</v>
      </c>
      <c r="BB19" s="356">
        <v>8016.4763337576678</v>
      </c>
      <c r="BC19" s="356">
        <v>7952.3588896421988</v>
      </c>
      <c r="BD19" s="356">
        <v>7527.3458516848841</v>
      </c>
      <c r="BE19" s="356">
        <v>7910.0661813001298</v>
      </c>
      <c r="BF19" s="356">
        <v>7945</v>
      </c>
      <c r="BG19" s="356">
        <v>7939.7430841254081</v>
      </c>
      <c r="BH19" s="386"/>
      <c r="BJ19" s="1142">
        <f t="shared" ref="BJ19:BJ73" si="2">(BF19/T19)^(1/38)-1</f>
        <v>-3.1217832617190799E-3</v>
      </c>
    </row>
    <row r="20" spans="1:62" s="87" customFormat="1" ht="15" customHeight="1" x14ac:dyDescent="0.2">
      <c r="A20" s="472">
        <v>11</v>
      </c>
      <c r="B20" s="317">
        <v>6703.7143559488695</v>
      </c>
      <c r="C20" s="317">
        <f t="shared" si="0"/>
        <v>6119.9611020023867</v>
      </c>
      <c r="D20" s="353">
        <v>5536.2078480559039</v>
      </c>
      <c r="E20" s="353">
        <f t="shared" si="1"/>
        <v>5950.5115339618769</v>
      </c>
      <c r="F20" s="353">
        <v>6364.8152198678508</v>
      </c>
      <c r="G20" s="317">
        <v>8688.927792840148</v>
      </c>
      <c r="H20" s="353">
        <v>8887.0092288108626</v>
      </c>
      <c r="I20" s="367">
        <v>9421.3290198655413</v>
      </c>
      <c r="J20" s="317">
        <v>9015.1590669098587</v>
      </c>
      <c r="K20" s="317">
        <v>8864.3771929824561</v>
      </c>
      <c r="L20" s="317">
        <v>8951.4591470356409</v>
      </c>
      <c r="M20" s="317">
        <v>9788.8389936062449</v>
      </c>
      <c r="N20" s="317">
        <v>10021.46866401712</v>
      </c>
      <c r="O20" s="353">
        <v>9271.4099649122818</v>
      </c>
      <c r="P20" s="353">
        <v>9594.6691509182856</v>
      </c>
      <c r="Q20" s="353">
        <v>9877.4962196078432</v>
      </c>
      <c r="R20" s="353">
        <v>9979.8655590454109</v>
      </c>
      <c r="S20" s="381">
        <v>10065.178111180443</v>
      </c>
      <c r="T20" s="353">
        <v>9498.9623430962347</v>
      </c>
      <c r="U20" s="353">
        <v>9342.922348657261</v>
      </c>
      <c r="V20" s="353">
        <v>8527.5324575126979</v>
      </c>
      <c r="W20" s="353">
        <v>7961.7640368705224</v>
      </c>
      <c r="X20" s="353">
        <v>8394.0402695172797</v>
      </c>
      <c r="Y20" s="353">
        <v>8398.2206095791007</v>
      </c>
      <c r="Z20" s="353">
        <v>8113.3792432351502</v>
      </c>
      <c r="AA20" s="353">
        <v>8157.6398942474252</v>
      </c>
      <c r="AB20" s="353">
        <v>8100.1303445120875</v>
      </c>
      <c r="AC20" s="381">
        <v>8306.0806108314464</v>
      </c>
      <c r="AD20" s="353">
        <v>8204.990438466908</v>
      </c>
      <c r="AE20" s="353">
        <v>7771.2653112371163</v>
      </c>
      <c r="AF20" s="353">
        <v>7497.5520547108754</v>
      </c>
      <c r="AG20" s="353">
        <v>7591.801310303752</v>
      </c>
      <c r="AH20" s="353">
        <v>8058.2750903368687</v>
      </c>
      <c r="AI20" s="353">
        <v>8040.9176003768134</v>
      </c>
      <c r="AJ20" s="353">
        <v>8095.4393579238795</v>
      </c>
      <c r="AK20" s="353">
        <v>8311.7608370702528</v>
      </c>
      <c r="AL20" s="353">
        <v>8653.6784742619675</v>
      </c>
      <c r="AM20" s="381">
        <v>8786.9812929702057</v>
      </c>
      <c r="AN20" s="353">
        <v>8927.8050203103849</v>
      </c>
      <c r="AO20" s="353">
        <v>9016.4675931807215</v>
      </c>
      <c r="AP20" s="353">
        <v>9262.5320652038245</v>
      </c>
      <c r="AQ20" s="353">
        <v>9164.8340217524128</v>
      </c>
      <c r="AR20" s="353">
        <v>9254.6814629794826</v>
      </c>
      <c r="AS20" s="353">
        <v>9249.9927901280207</v>
      </c>
      <c r="AT20" s="353">
        <v>8984.9186993694311</v>
      </c>
      <c r="AU20" s="353">
        <v>9343.5831105193665</v>
      </c>
      <c r="AV20" s="353">
        <v>8976.681331849697</v>
      </c>
      <c r="AW20" s="381">
        <v>8671.5658022758998</v>
      </c>
      <c r="AX20" s="353">
        <v>8696.3749439689782</v>
      </c>
      <c r="AY20" s="353">
        <v>8201.2509945529091</v>
      </c>
      <c r="AZ20" s="353">
        <v>8186.1964799999996</v>
      </c>
      <c r="BA20" s="353">
        <v>8936.2625049077342</v>
      </c>
      <c r="BB20" s="353">
        <v>8846.3194074759867</v>
      </c>
      <c r="BC20" s="353">
        <v>8833.2518357953832</v>
      </c>
      <c r="BD20" s="353">
        <v>8439.1500598881448</v>
      </c>
      <c r="BE20" s="353">
        <v>8947.8717818255845</v>
      </c>
      <c r="BF20" s="353">
        <v>9006</v>
      </c>
      <c r="BG20" s="353">
        <v>9020.8285572421628</v>
      </c>
      <c r="BH20" s="382"/>
      <c r="BJ20" s="1142">
        <f t="shared" si="2"/>
        <v>-1.4014261292064623E-3</v>
      </c>
    </row>
    <row r="21" spans="1:62" s="87" customFormat="1" ht="15" customHeight="1" x14ac:dyDescent="0.2">
      <c r="A21" s="472">
        <v>12</v>
      </c>
      <c r="B21" s="317">
        <v>7166.5088495575228</v>
      </c>
      <c r="C21" s="317">
        <f t="shared" si="0"/>
        <v>6556.4030839198949</v>
      </c>
      <c r="D21" s="353">
        <v>5946.297318282268</v>
      </c>
      <c r="E21" s="353">
        <f t="shared" si="1"/>
        <v>6433.110153786839</v>
      </c>
      <c r="F21" s="353">
        <v>6919.92298929141</v>
      </c>
      <c r="G21" s="317">
        <v>9203.6456592707345</v>
      </c>
      <c r="H21" s="353">
        <v>9421.5220112442985</v>
      </c>
      <c r="I21" s="367">
        <v>9919.5454683313947</v>
      </c>
      <c r="J21" s="317">
        <v>9525.4510895651347</v>
      </c>
      <c r="K21" s="317">
        <v>9415.8709795321629</v>
      </c>
      <c r="L21" s="317">
        <v>9484.8613713985451</v>
      </c>
      <c r="M21" s="317">
        <v>10368.169060865235</v>
      </c>
      <c r="N21" s="317">
        <v>10554.705594619383</v>
      </c>
      <c r="O21" s="353">
        <v>9815.415578947368</v>
      </c>
      <c r="P21" s="353">
        <v>10099.457812084109</v>
      </c>
      <c r="Q21" s="353">
        <v>10405.593098039217</v>
      </c>
      <c r="R21" s="353">
        <v>10532.496550914375</v>
      </c>
      <c r="S21" s="381">
        <v>10645.052551615616</v>
      </c>
      <c r="T21" s="353">
        <v>10097.474198047421</v>
      </c>
      <c r="U21" s="353">
        <v>9917.5612198452436</v>
      </c>
      <c r="V21" s="353">
        <v>9094.7688219283755</v>
      </c>
      <c r="W21" s="353">
        <v>8543.7776272299907</v>
      </c>
      <c r="X21" s="353">
        <v>8991.4263470924143</v>
      </c>
      <c r="Y21" s="353">
        <v>8994.6190512565881</v>
      </c>
      <c r="Z21" s="353">
        <v>8743.3836595680968</v>
      </c>
      <c r="AA21" s="353">
        <v>8747.2514905643184</v>
      </c>
      <c r="AB21" s="353">
        <v>8745.1010310729489</v>
      </c>
      <c r="AC21" s="381">
        <v>8919.682962262239</v>
      </c>
      <c r="AD21" s="353">
        <v>8789.2634210483593</v>
      </c>
      <c r="AE21" s="353">
        <v>8440.8430813570994</v>
      </c>
      <c r="AF21" s="353">
        <v>8117.9808267692506</v>
      </c>
      <c r="AG21" s="353">
        <v>8264.5760571768915</v>
      </c>
      <c r="AH21" s="353">
        <v>8694.0300734351313</v>
      </c>
      <c r="AI21" s="353">
        <v>8709.545110689256</v>
      </c>
      <c r="AJ21" s="353">
        <v>8756.6391677619631</v>
      </c>
      <c r="AK21" s="353">
        <v>8967.8325859491779</v>
      </c>
      <c r="AL21" s="353">
        <v>9313.2347757820207</v>
      </c>
      <c r="AM21" s="381">
        <v>9523.2875339764414</v>
      </c>
      <c r="AN21" s="353">
        <v>9601.1391521716487</v>
      </c>
      <c r="AO21" s="353">
        <v>9691.7530425061614</v>
      </c>
      <c r="AP21" s="353">
        <v>9941.2222971117608</v>
      </c>
      <c r="AQ21" s="353">
        <v>9921.3523646584381</v>
      </c>
      <c r="AR21" s="353">
        <v>9969.9237109723454</v>
      </c>
      <c r="AS21" s="353">
        <v>9975.5075102833107</v>
      </c>
      <c r="AT21" s="353">
        <v>9744.120099634225</v>
      </c>
      <c r="AU21" s="353">
        <v>10057.857799216423</v>
      </c>
      <c r="AV21" s="353">
        <v>9753.965248651888</v>
      </c>
      <c r="AW21" s="381">
        <v>9321.5818774059826</v>
      </c>
      <c r="AX21" s="353">
        <v>9422.5159023861397</v>
      </c>
      <c r="AY21" s="353">
        <v>8946.8192667849926</v>
      </c>
      <c r="AZ21" s="353">
        <v>8975.8011999999999</v>
      </c>
      <c r="BA21" s="353">
        <v>9689.5564978405964</v>
      </c>
      <c r="BB21" s="353">
        <v>9583.2456891563488</v>
      </c>
      <c r="BC21" s="353">
        <v>9622.1427575604212</v>
      </c>
      <c r="BD21" s="353">
        <v>9251.7315879318303</v>
      </c>
      <c r="BE21" s="353">
        <v>9911.9142991942426</v>
      </c>
      <c r="BF21" s="353">
        <v>9910</v>
      </c>
      <c r="BG21" s="353">
        <v>9961.5005674563763</v>
      </c>
      <c r="BH21" s="382"/>
      <c r="BJ21" s="1142">
        <f t="shared" si="2"/>
        <v>-4.9306169008789258E-4</v>
      </c>
    </row>
    <row r="22" spans="1:62" s="87" customFormat="1" ht="15" customHeight="1" x14ac:dyDescent="0.2">
      <c r="A22" s="472">
        <v>13</v>
      </c>
      <c r="B22" s="317">
        <v>7540.8279252704033</v>
      </c>
      <c r="C22" s="317">
        <f t="shared" si="0"/>
        <v>6955.2217031834907</v>
      </c>
      <c r="D22" s="353">
        <v>6369.6154810965782</v>
      </c>
      <c r="E22" s="353">
        <f t="shared" si="1"/>
        <v>6912.8610556542353</v>
      </c>
      <c r="F22" s="353">
        <v>7456.1066302118925</v>
      </c>
      <c r="G22" s="317">
        <v>9663.2151828694732</v>
      </c>
      <c r="H22" s="353">
        <v>9944.2872599978782</v>
      </c>
      <c r="I22" s="367">
        <v>10451.34954253652</v>
      </c>
      <c r="J22" s="317">
        <v>10025.112028415091</v>
      </c>
      <c r="K22" s="317">
        <v>9896.5307017543855</v>
      </c>
      <c r="L22" s="317">
        <v>10052.207373675452</v>
      </c>
      <c r="M22" s="317">
        <v>10970.488416507516</v>
      </c>
      <c r="N22" s="317">
        <v>11083.710486089882</v>
      </c>
      <c r="O22" s="353">
        <v>10355.535438596491</v>
      </c>
      <c r="P22" s="353">
        <v>10618.984828320468</v>
      </c>
      <c r="Q22" s="353">
        <v>10895.472439215686</v>
      </c>
      <c r="R22" s="353">
        <v>11029.864443596442</v>
      </c>
      <c r="S22" s="381">
        <v>11194.881684256219</v>
      </c>
      <c r="T22" s="353">
        <v>10651.856146642758</v>
      </c>
      <c r="U22" s="353">
        <v>10464.476285844334</v>
      </c>
      <c r="V22" s="353">
        <v>9664.3785602537446</v>
      </c>
      <c r="W22" s="353">
        <v>9132.6116893514827</v>
      </c>
      <c r="X22" s="353">
        <v>9569.118378154084</v>
      </c>
      <c r="Y22" s="353">
        <v>9584.6728286609123</v>
      </c>
      <c r="Z22" s="353">
        <v>9352.664246416407</v>
      </c>
      <c r="AA22" s="353">
        <v>9367.1513538152994</v>
      </c>
      <c r="AB22" s="353">
        <v>9368.6376464792193</v>
      </c>
      <c r="AC22" s="381">
        <v>9520.1901415588363</v>
      </c>
      <c r="AD22" s="353">
        <v>9348.3677213032261</v>
      </c>
      <c r="AE22" s="353">
        <v>9058.3811284107633</v>
      </c>
      <c r="AF22" s="353">
        <v>8713.0514746290537</v>
      </c>
      <c r="AG22" s="353">
        <v>8879.6372840976783</v>
      </c>
      <c r="AH22" s="353">
        <v>9295.8996386525232</v>
      </c>
      <c r="AI22" s="353">
        <v>9335.4942692796267</v>
      </c>
      <c r="AJ22" s="353">
        <v>9425.5813641321074</v>
      </c>
      <c r="AK22" s="353">
        <v>9575.3064275037359</v>
      </c>
      <c r="AL22" s="353">
        <v>9954.80317816971</v>
      </c>
      <c r="AM22" s="381">
        <v>10174.011085647284</v>
      </c>
      <c r="AN22" s="353">
        <v>10255.729507342985</v>
      </c>
      <c r="AO22" s="353">
        <v>10405.023298356158</v>
      </c>
      <c r="AP22" s="353">
        <v>10595.031828053621</v>
      </c>
      <c r="AQ22" s="353">
        <v>10650.803861664426</v>
      </c>
      <c r="AR22" s="353">
        <v>10649.601427297057</v>
      </c>
      <c r="AS22" s="353">
        <v>10704.860932661644</v>
      </c>
      <c r="AT22" s="353">
        <v>10479.712945717298</v>
      </c>
      <c r="AU22" s="353">
        <v>10745.543582412067</v>
      </c>
      <c r="AV22" s="353">
        <v>10494.517760849098</v>
      </c>
      <c r="AW22" s="381">
        <v>10014.932357544736</v>
      </c>
      <c r="AX22" s="353">
        <v>10123.259243815739</v>
      </c>
      <c r="AY22" s="353">
        <v>9672.0538588652907</v>
      </c>
      <c r="AZ22" s="353">
        <v>9731.0752799999991</v>
      </c>
      <c r="BA22" s="353">
        <v>10361.325166862975</v>
      </c>
      <c r="BB22" s="353">
        <v>10218.711105967675</v>
      </c>
      <c r="BC22" s="353">
        <v>10374.021370663559</v>
      </c>
      <c r="BD22" s="353">
        <v>10046.557478473276</v>
      </c>
      <c r="BE22" s="353">
        <v>10749.944882836713</v>
      </c>
      <c r="BF22" s="353">
        <v>10766</v>
      </c>
      <c r="BG22" s="353">
        <v>10843.257837991205</v>
      </c>
      <c r="BH22" s="382"/>
      <c r="BJ22" s="1142">
        <f t="shared" si="2"/>
        <v>2.8053558221285968E-4</v>
      </c>
    </row>
    <row r="23" spans="1:62" s="87" customFormat="1" ht="15" customHeight="1" x14ac:dyDescent="0.2">
      <c r="A23" s="472">
        <v>14</v>
      </c>
      <c r="B23" s="317">
        <v>7969.5934119960675</v>
      </c>
      <c r="C23" s="317">
        <f t="shared" si="0"/>
        <v>7384.5707011004652</v>
      </c>
      <c r="D23" s="353">
        <v>6799.5479902048619</v>
      </c>
      <c r="E23" s="353">
        <f t="shared" si="1"/>
        <v>7399.073152085798</v>
      </c>
      <c r="F23" s="353">
        <v>7998.5983139667342</v>
      </c>
      <c r="G23" s="317">
        <v>10184.060642948043</v>
      </c>
      <c r="H23" s="353">
        <v>10437.683674551819</v>
      </c>
      <c r="I23" s="367">
        <v>10966.35980387201</v>
      </c>
      <c r="J23" s="317">
        <v>10583.243928194299</v>
      </c>
      <c r="K23" s="317">
        <v>10351.892543859649</v>
      </c>
      <c r="L23" s="317">
        <v>10585.609598038356</v>
      </c>
      <c r="M23" s="317">
        <v>11499.24204932326</v>
      </c>
      <c r="N23" s="317">
        <v>11612.71537756038</v>
      </c>
      <c r="O23" s="353">
        <v>10825.711719298246</v>
      </c>
      <c r="P23" s="353">
        <v>11109.035134415757</v>
      </c>
      <c r="Q23" s="353">
        <v>11413.146352941178</v>
      </c>
      <c r="R23" s="353">
        <v>11553.238500601756</v>
      </c>
      <c r="S23" s="381">
        <v>11732.692693778994</v>
      </c>
      <c r="T23" s="353">
        <v>11200.721856943615</v>
      </c>
      <c r="U23" s="353">
        <v>11011.391351843424</v>
      </c>
      <c r="V23" s="353">
        <v>10205.507811662843</v>
      </c>
      <c r="W23" s="353">
        <v>9694.1638644248742</v>
      </c>
      <c r="X23" s="353">
        <v>10138.057499654213</v>
      </c>
      <c r="Y23" s="353">
        <v>10155.692613245741</v>
      </c>
      <c r="Z23" s="353">
        <v>9941.2210037800796</v>
      </c>
      <c r="AA23" s="353">
        <v>9960.8013857234037</v>
      </c>
      <c r="AB23" s="353">
        <v>9959.0488791920325</v>
      </c>
      <c r="AC23" s="381">
        <v>10120.697320855434</v>
      </c>
      <c r="AD23" s="353">
        <v>9925.4496517913667</v>
      </c>
      <c r="AE23" s="353">
        <v>9615.2061652203884</v>
      </c>
      <c r="AF23" s="353">
        <v>9314.8842889418102</v>
      </c>
      <c r="AG23" s="353">
        <v>9460.070399047052</v>
      </c>
      <c r="AH23" s="353">
        <v>9921.973073784824</v>
      </c>
      <c r="AI23" s="353">
        <v>9907.7003182940571</v>
      </c>
      <c r="AJ23" s="353">
        <v>10100.717469727901</v>
      </c>
      <c r="AK23" s="353">
        <v>10178.224215246635</v>
      </c>
      <c r="AL23" s="353">
        <v>10603.866538529215</v>
      </c>
      <c r="AM23" s="381">
        <v>10895.56169056121</v>
      </c>
      <c r="AN23" s="353">
        <v>10963.66753463181</v>
      </c>
      <c r="AO23" s="353">
        <v>11077.495058309409</v>
      </c>
      <c r="AP23" s="353">
        <v>11254.37040365461</v>
      </c>
      <c r="AQ23" s="353">
        <v>11354.541855065379</v>
      </c>
      <c r="AR23" s="353">
        <v>11338.499577757953</v>
      </c>
      <c r="AS23" s="353">
        <v>11374.074686878957</v>
      </c>
      <c r="AT23" s="353">
        <v>11182.999349235912</v>
      </c>
      <c r="AU23" s="353">
        <v>11482.781416769434</v>
      </c>
      <c r="AV23" s="353">
        <v>11222.036548831637</v>
      </c>
      <c r="AW23" s="381">
        <v>10670.804433351665</v>
      </c>
      <c r="AX23" s="353">
        <v>10736.265362924663</v>
      </c>
      <c r="AY23" s="353">
        <v>10346.45425056613</v>
      </c>
      <c r="AZ23" s="353">
        <v>10414.365760000001</v>
      </c>
      <c r="BA23" s="353">
        <v>11035.267844522967</v>
      </c>
      <c r="BB23" s="353">
        <v>10886.216795895538</v>
      </c>
      <c r="BC23" s="353">
        <v>11060.335322708477</v>
      </c>
      <c r="BD23" s="353">
        <v>10780.805311654138</v>
      </c>
      <c r="BE23" s="353">
        <v>11514.212383322389</v>
      </c>
      <c r="BF23" s="353">
        <v>11534</v>
      </c>
      <c r="BG23" s="353">
        <v>11613.077103135196</v>
      </c>
      <c r="BH23" s="382"/>
      <c r="BJ23" s="1142">
        <f t="shared" si="2"/>
        <v>7.7190217000411288E-4</v>
      </c>
    </row>
    <row r="24" spans="1:62" s="87" customFormat="1" ht="15" customHeight="1" x14ac:dyDescent="0.2">
      <c r="A24" s="472">
        <v>15</v>
      </c>
      <c r="B24" s="317">
        <v>8350.7182890855456</v>
      </c>
      <c r="C24" s="317">
        <f t="shared" si="0"/>
        <v>7813.2496062282535</v>
      </c>
      <c r="D24" s="353">
        <v>7275.7809233709613</v>
      </c>
      <c r="E24" s="353">
        <f t="shared" si="1"/>
        <v>7908.4354605462686</v>
      </c>
      <c r="F24" s="353">
        <v>8541.0899977215759</v>
      </c>
      <c r="G24" s="317">
        <v>10686.523322082665</v>
      </c>
      <c r="H24" s="353">
        <v>10901.71125490612</v>
      </c>
      <c r="I24" s="367">
        <v>11554.143254309254</v>
      </c>
      <c r="J24" s="317">
        <v>11109.48257655755</v>
      </c>
      <c r="K24" s="317">
        <v>10802.19480994152</v>
      </c>
      <c r="L24" s="317">
        <v>11080.218933356686</v>
      </c>
      <c r="M24" s="317">
        <v>11991.212820725734</v>
      </c>
      <c r="N24" s="317">
        <v>12167.112503821461</v>
      </c>
      <c r="O24" s="353">
        <v>11264.801964912282</v>
      </c>
      <c r="P24" s="353">
        <v>11602.770029278679</v>
      </c>
      <c r="Q24" s="353">
        <v>11885.65408627451</v>
      </c>
      <c r="R24" s="353">
        <v>12086.364869228284</v>
      </c>
      <c r="S24" s="381">
        <v>12261.490110963399</v>
      </c>
      <c r="T24" s="353">
        <v>11733.038852361029</v>
      </c>
      <c r="U24" s="353">
        <v>11525.541920801092</v>
      </c>
      <c r="V24" s="353">
        <v>10732.396819613808</v>
      </c>
      <c r="W24" s="353">
        <v>10221.61368068814</v>
      </c>
      <c r="X24" s="353">
        <v>10689.49080203126</v>
      </c>
      <c r="Y24" s="353">
        <v>10720.367733557407</v>
      </c>
      <c r="Z24" s="353">
        <v>10504.90916576219</v>
      </c>
      <c r="AA24" s="353">
        <v>10566.566724405144</v>
      </c>
      <c r="AB24" s="353">
        <v>10520.231833057676</v>
      </c>
      <c r="AC24" s="381">
        <v>10713.721544646778</v>
      </c>
      <c r="AD24" s="353">
        <v>10516.913686466129</v>
      </c>
      <c r="AE24" s="353">
        <v>10211.928323047523</v>
      </c>
      <c r="AF24" s="353">
        <v>9909.9549368016123</v>
      </c>
      <c r="AG24" s="353">
        <v>9982.7899940440748</v>
      </c>
      <c r="AH24" s="353">
        <v>10530.297004312857</v>
      </c>
      <c r="AI24" s="353">
        <v>10481.487047001898</v>
      </c>
      <c r="AJ24" s="353">
        <v>10734.044688050561</v>
      </c>
      <c r="AK24" s="353">
        <v>10803.922272047832</v>
      </c>
      <c r="AL24" s="353">
        <v>11251.43090729436</v>
      </c>
      <c r="AM24" s="381">
        <v>11590.552150508978</v>
      </c>
      <c r="AN24" s="353">
        <v>11657.18727215915</v>
      </c>
      <c r="AO24" s="353">
        <v>11779.510556670648</v>
      </c>
      <c r="AP24" s="353">
        <v>11977.292992835568</v>
      </c>
      <c r="AQ24" s="353">
        <v>12051.513136991323</v>
      </c>
      <c r="AR24" s="353">
        <v>12085.354742789175</v>
      </c>
      <c r="AS24" s="353">
        <v>12159.729075195266</v>
      </c>
      <c r="AT24" s="353">
        <v>11924.804972735228</v>
      </c>
      <c r="AU24" s="353">
        <v>12180.135892874683</v>
      </c>
      <c r="AV24" s="353">
        <v>11918.748352306771</v>
      </c>
      <c r="AW24" s="381">
        <v>11278.657303608445</v>
      </c>
      <c r="AX24" s="353">
        <v>11395.448967465521</v>
      </c>
      <c r="AY24" s="353">
        <v>10990.354122039293</v>
      </c>
      <c r="AZ24" s="353">
        <v>11055.57352</v>
      </c>
      <c r="BA24" s="353">
        <v>11659.208323517863</v>
      </c>
      <c r="BB24" s="353">
        <v>11541.974385680671</v>
      </c>
      <c r="BC24" s="353">
        <v>11821.73138661039</v>
      </c>
      <c r="BD24" s="353">
        <v>11535.942130131754</v>
      </c>
      <c r="BE24" s="353">
        <v>12290.773731000862</v>
      </c>
      <c r="BF24" s="353">
        <v>12341</v>
      </c>
      <c r="BG24" s="353">
        <v>12413.335650446872</v>
      </c>
      <c r="BH24" s="382"/>
      <c r="BJ24" s="1142">
        <f t="shared" si="2"/>
        <v>1.330314522804521E-3</v>
      </c>
    </row>
    <row r="25" spans="1:62" s="87" customFormat="1" ht="15" customHeight="1" x14ac:dyDescent="0.2">
      <c r="A25" s="472">
        <v>16</v>
      </c>
      <c r="B25" s="317">
        <v>8745.4547689282208</v>
      </c>
      <c r="C25" s="317">
        <f t="shared" si="0"/>
        <v>8261.9630053205874</v>
      </c>
      <c r="D25" s="353">
        <v>7778.4712417129549</v>
      </c>
      <c r="E25" s="353">
        <f t="shared" si="1"/>
        <v>8421.5643973431488</v>
      </c>
      <c r="F25" s="353">
        <v>9064.6575529733418</v>
      </c>
      <c r="G25" s="317">
        <v>11219.623969457201</v>
      </c>
      <c r="H25" s="353">
        <v>11453.84533785934</v>
      </c>
      <c r="I25" s="367">
        <v>12130.730829500075</v>
      </c>
      <c r="J25" s="317">
        <v>11683.561102044734</v>
      </c>
      <c r="K25" s="317">
        <v>11267.675804093567</v>
      </c>
      <c r="L25" s="317">
        <v>11608.772046589018</v>
      </c>
      <c r="M25" s="317">
        <v>12455.596446068257</v>
      </c>
      <c r="N25" s="317">
        <v>12645.332925710793</v>
      </c>
      <c r="O25" s="353">
        <v>11734.978245614035</v>
      </c>
      <c r="P25" s="353">
        <v>12081.766569071067</v>
      </c>
      <c r="Q25" s="353">
        <v>12392.905035294118</v>
      </c>
      <c r="R25" s="353">
        <v>12586.983532450759</v>
      </c>
      <c r="S25" s="381">
        <v>12817.328305162917</v>
      </c>
      <c r="T25" s="353">
        <v>12240.532775453277</v>
      </c>
      <c r="U25" s="353">
        <v>12044.733181611289</v>
      </c>
      <c r="V25" s="353">
        <v>11304.379931848865</v>
      </c>
      <c r="W25" s="353">
        <v>10776.345383999509</v>
      </c>
      <c r="X25" s="353">
        <v>11199.34778399099</v>
      </c>
      <c r="Y25" s="353">
        <v>11268.123749140632</v>
      </c>
      <c r="Z25" s="353">
        <v>11047.873498259663</v>
      </c>
      <c r="AA25" s="353">
        <v>11174.351280882489</v>
      </c>
      <c r="AB25" s="353">
        <v>11106.7459619242</v>
      </c>
      <c r="AC25" s="381">
        <v>11312.357985067063</v>
      </c>
      <c r="AD25" s="353">
        <v>11102.984432070909</v>
      </c>
      <c r="AE25" s="353">
        <v>10798.242536261396</v>
      </c>
      <c r="AF25" s="353">
        <v>10472.905294009894</v>
      </c>
      <c r="AG25" s="353">
        <v>10521.999166170339</v>
      </c>
      <c r="AH25" s="353">
        <v>11116.030656253643</v>
      </c>
      <c r="AI25" s="353">
        <v>11066.338533563609</v>
      </c>
      <c r="AJ25" s="353">
        <v>11317.820632568026</v>
      </c>
      <c r="AK25" s="353">
        <v>11376.466367713003</v>
      </c>
      <c r="AL25" s="353">
        <v>11912.486200408775</v>
      </c>
      <c r="AM25" s="381">
        <v>12236.849011352127</v>
      </c>
      <c r="AN25" s="353">
        <v>12366.567128424122</v>
      </c>
      <c r="AO25" s="353">
        <v>12494.187657206738</v>
      </c>
      <c r="AP25" s="353">
        <v>12722.331760653038</v>
      </c>
      <c r="AQ25" s="353">
        <v>12745.777734327263</v>
      </c>
      <c r="AR25" s="353">
        <v>12819.037859054415</v>
      </c>
      <c r="AS25" s="353">
        <v>12835.340666450986</v>
      </c>
      <c r="AT25" s="353">
        <v>12655.427596885307</v>
      </c>
      <c r="AU25" s="353">
        <v>12920.999487073153</v>
      </c>
      <c r="AV25" s="353">
        <v>12619.014807840453</v>
      </c>
      <c r="AW25" s="381">
        <v>11936.871779686113</v>
      </c>
      <c r="AX25" s="353">
        <v>12040.7793263768</v>
      </c>
      <c r="AY25" s="353">
        <v>11627.476100128526</v>
      </c>
      <c r="AZ25" s="353">
        <v>11724.467279999999</v>
      </c>
      <c r="BA25" s="353">
        <v>12327.715979583823</v>
      </c>
      <c r="BB25" s="353">
        <v>12182.77984801142</v>
      </c>
      <c r="BC25" s="353">
        <v>12537.655185584828</v>
      </c>
      <c r="BD25" s="353">
        <v>12222.145297130084</v>
      </c>
      <c r="BE25" s="353">
        <v>13051.967769688337</v>
      </c>
      <c r="BF25" s="353">
        <v>13132</v>
      </c>
      <c r="BG25" s="353">
        <v>13228.322882678394</v>
      </c>
      <c r="BH25" s="382"/>
      <c r="BJ25" s="1142">
        <f t="shared" si="2"/>
        <v>1.8516911112209655E-3</v>
      </c>
    </row>
    <row r="26" spans="1:62" s="87" customFormat="1" ht="15" customHeight="1" x14ac:dyDescent="0.2">
      <c r="A26" s="472">
        <v>17</v>
      </c>
      <c r="B26" s="317">
        <v>9181.0260570304818</v>
      </c>
      <c r="C26" s="317">
        <f t="shared" si="0"/>
        <v>8717.865115954768</v>
      </c>
      <c r="D26" s="353">
        <v>8254.7041748790543</v>
      </c>
      <c r="E26" s="353">
        <f t="shared" si="1"/>
        <v>8956.1588771410534</v>
      </c>
      <c r="F26" s="353">
        <v>9657.6135794030524</v>
      </c>
      <c r="G26" s="317">
        <v>11783.362585071654</v>
      </c>
      <c r="H26" s="353">
        <v>12011.853187652487</v>
      </c>
      <c r="I26" s="367">
        <v>12712.916342314107</v>
      </c>
      <c r="J26" s="317">
        <v>12236.377459921283</v>
      </c>
      <c r="K26" s="317">
        <v>11778.692982456139</v>
      </c>
      <c r="L26" s="317">
        <v>12132.476048690778</v>
      </c>
      <c r="M26" s="317">
        <v>12947.567217470732</v>
      </c>
      <c r="N26" s="317">
        <v>13165.873738917762</v>
      </c>
      <c r="O26" s="353">
        <v>12259.555087719298</v>
      </c>
      <c r="P26" s="353">
        <v>12649.193239286664</v>
      </c>
      <c r="Q26" s="353">
        <v>12889.733019607844</v>
      </c>
      <c r="R26" s="353">
        <v>13142.865294860128</v>
      </c>
      <c r="S26" s="381">
        <v>13376.171030141892</v>
      </c>
      <c r="T26" s="353">
        <v>12750.784817692767</v>
      </c>
      <c r="U26" s="353">
        <v>12563.924442421485</v>
      </c>
      <c r="V26" s="353">
        <v>11847.882557167655</v>
      </c>
      <c r="W26" s="353">
        <v>11296.974728500751</v>
      </c>
      <c r="X26" s="353">
        <v>11717.957675512262</v>
      </c>
      <c r="Y26" s="353">
        <v>11824.339317088075</v>
      </c>
      <c r="Z26" s="353">
        <v>11582.548298963282</v>
      </c>
      <c r="AA26" s="353">
        <v>11721.55930349166</v>
      </c>
      <c r="AB26" s="353">
        <v>11665.9803638667</v>
      </c>
      <c r="AC26" s="381">
        <v>11881.062603466333</v>
      </c>
      <c r="AD26" s="353">
        <v>11676.470836512395</v>
      </c>
      <c r="AE26" s="353">
        <v>11379.352777168635</v>
      </c>
      <c r="AF26" s="353">
        <v>11040.927276057888</v>
      </c>
      <c r="AG26" s="353">
        <v>11113.974985110184</v>
      </c>
      <c r="AH26" s="353">
        <v>11666.265298985896</v>
      </c>
      <c r="AI26" s="353">
        <v>11652.770699818728</v>
      </c>
      <c r="AJ26" s="353">
        <v>11948.05089627786</v>
      </c>
      <c r="AK26" s="353">
        <v>11971.790732436471</v>
      </c>
      <c r="AL26" s="353">
        <v>12575.040485117555</v>
      </c>
      <c r="AM26" s="381">
        <v>12894.950381069124</v>
      </c>
      <c r="AN26" s="353">
        <v>13093.248932402874</v>
      </c>
      <c r="AO26" s="353">
        <v>13196.203155567977</v>
      </c>
      <c r="AP26" s="353">
        <v>13445.254349833996</v>
      </c>
      <c r="AQ26" s="353">
        <v>13445.455700843211</v>
      </c>
      <c r="AR26" s="353">
        <v>13507.936009515313</v>
      </c>
      <c r="AS26" s="353">
        <v>13574.930628090769</v>
      </c>
      <c r="AT26" s="353">
        <v>13351.258667504431</v>
      </c>
      <c r="AU26" s="353">
        <v>13601.433750586593</v>
      </c>
      <c r="AV26" s="353">
        <v>13299.13823504237</v>
      </c>
      <c r="AW26" s="381">
        <v>12542.382249672151</v>
      </c>
      <c r="AX26" s="353">
        <v>12658.403194028919</v>
      </c>
      <c r="AY26" s="353">
        <v>12284.931758369545</v>
      </c>
      <c r="AZ26" s="353">
        <v>12429.906559999999</v>
      </c>
      <c r="BA26" s="353">
        <v>12937.525402434236</v>
      </c>
      <c r="BB26" s="353">
        <v>12810.769201095554</v>
      </c>
      <c r="BC26" s="353">
        <v>13216.566675897366</v>
      </c>
      <c r="BD26" s="353">
        <v>12907.304014863577</v>
      </c>
      <c r="BE26" s="353">
        <v>13787.549626724147</v>
      </c>
      <c r="BF26" s="353">
        <v>13910</v>
      </c>
      <c r="BG26" s="353">
        <v>14022.68995602213</v>
      </c>
      <c r="BH26" s="382"/>
      <c r="BJ26" s="1142">
        <f t="shared" si="2"/>
        <v>2.2924969697672992E-3</v>
      </c>
    </row>
    <row r="27" spans="1:62" s="87" customFormat="1" ht="15" customHeight="1" x14ac:dyDescent="0.2">
      <c r="A27" s="472">
        <v>18</v>
      </c>
      <c r="B27" s="317">
        <v>9596.1799410029507</v>
      </c>
      <c r="C27" s="317">
        <f t="shared" si="0"/>
        <v>9170.1728708180271</v>
      </c>
      <c r="D27" s="353">
        <v>8744.1658006331018</v>
      </c>
      <c r="E27" s="353">
        <f t="shared" si="1"/>
        <v>9519.4458531531873</v>
      </c>
      <c r="F27" s="353">
        <v>10294.725905673273</v>
      </c>
      <c r="G27" s="317">
        <v>12328.718419742156</v>
      </c>
      <c r="H27" s="353">
        <v>12569.861037445635</v>
      </c>
      <c r="I27" s="367">
        <v>13295.10185512814</v>
      </c>
      <c r="J27" s="317">
        <v>12783.878275895171</v>
      </c>
      <c r="K27" s="317">
        <v>12304.888888888889</v>
      </c>
      <c r="L27" s="317">
        <v>12670.727384184253</v>
      </c>
      <c r="M27" s="317">
        <v>13499.310138669769</v>
      </c>
      <c r="N27" s="317">
        <v>13707.574747783552</v>
      </c>
      <c r="O27" s="353">
        <v>12768.588912280702</v>
      </c>
      <c r="P27" s="353">
        <v>13216.619909502262</v>
      </c>
      <c r="Q27" s="353">
        <v>13400.458290196078</v>
      </c>
      <c r="R27" s="353">
        <v>13662.988581325035</v>
      </c>
      <c r="S27" s="381">
        <v>13944.027347459236</v>
      </c>
      <c r="T27" s="353">
        <v>13280.343693962941</v>
      </c>
      <c r="U27" s="353">
        <v>13120.920892125627</v>
      </c>
      <c r="V27" s="353">
        <v>12384.265060757376</v>
      </c>
      <c r="W27" s="353">
        <v>11819.877563589334</v>
      </c>
      <c r="X27" s="353">
        <v>12286.89679701239</v>
      </c>
      <c r="Y27" s="353">
        <v>12344.601787487587</v>
      </c>
      <c r="Z27" s="353">
        <v>12121.367865563829</v>
      </c>
      <c r="AA27" s="353">
        <v>12266.748108305224</v>
      </c>
      <c r="AB27" s="353">
        <v>12227.163317732342</v>
      </c>
      <c r="AC27" s="381">
        <v>12432.930571978783</v>
      </c>
      <c r="AD27" s="353">
        <v>12262.541582117174</v>
      </c>
      <c r="AE27" s="353">
        <v>11963.932332946963</v>
      </c>
      <c r="AF27" s="353">
        <v>11602.18709165293</v>
      </c>
      <c r="AG27" s="353">
        <v>11737.281000595593</v>
      </c>
      <c r="AH27" s="353">
        <v>12216.499941718148</v>
      </c>
      <c r="AI27" s="353">
        <v>12224.976748833158</v>
      </c>
      <c r="AJ27" s="353">
        <v>12511.696635811964</v>
      </c>
      <c r="AK27" s="353">
        <v>12623.306427503736</v>
      </c>
      <c r="AL27" s="353">
        <v>13215.10989591088</v>
      </c>
      <c r="AM27" s="381">
        <v>13514.687096946116</v>
      </c>
      <c r="AN27" s="353">
        <v>13766.583064264139</v>
      </c>
      <c r="AO27" s="353">
        <v>13857.42015803247</v>
      </c>
      <c r="AP27" s="353">
        <v>14147.443021543224</v>
      </c>
      <c r="AQ27" s="353">
        <v>14114.006794574116</v>
      </c>
      <c r="AR27" s="353">
        <v>14202.102979482604</v>
      </c>
      <c r="AS27" s="353">
        <v>14255.660488977215</v>
      </c>
      <c r="AT27" s="353">
        <v>14058.272737472789</v>
      </c>
      <c r="AU27" s="353">
        <v>14374.92918335498</v>
      </c>
      <c r="AV27" s="353">
        <v>13969.782590088163</v>
      </c>
      <c r="AW27" s="381">
        <v>13171.316722365582</v>
      </c>
      <c r="AX27" s="353">
        <v>13293.34361871801</v>
      </c>
      <c r="AY27" s="353">
        <v>12888.164269539138</v>
      </c>
      <c r="AZ27" s="353">
        <v>13063.36224</v>
      </c>
      <c r="BA27" s="353">
        <v>13545.160816647034</v>
      </c>
      <c r="BB27" s="353">
        <v>13439.826563283572</v>
      </c>
      <c r="BC27" s="353">
        <v>13874.328275545962</v>
      </c>
      <c r="BD27" s="353">
        <v>13616.485065688335</v>
      </c>
      <c r="BE27" s="353">
        <v>14565.135461668688</v>
      </c>
      <c r="BF27" s="353">
        <v>14682</v>
      </c>
      <c r="BG27" s="353">
        <v>14778.762448574265</v>
      </c>
      <c r="BH27" s="382"/>
      <c r="BJ27" s="1142">
        <f t="shared" si="2"/>
        <v>2.6439424727369154E-3</v>
      </c>
    </row>
    <row r="28" spans="1:62" s="87" customFormat="1" ht="15" customHeight="1" x14ac:dyDescent="0.2">
      <c r="A28" s="473">
        <v>19</v>
      </c>
      <c r="B28" s="316">
        <v>10011.333824975418</v>
      </c>
      <c r="C28" s="316">
        <f t="shared" si="0"/>
        <v>9639.016491416216</v>
      </c>
      <c r="D28" s="354">
        <v>9266.699157857016</v>
      </c>
      <c r="E28" s="354">
        <f t="shared" si="1"/>
        <v>10096.114673483076</v>
      </c>
      <c r="F28" s="354">
        <v>10925.530189109137</v>
      </c>
      <c r="G28" s="316">
        <v>12916.967409948542</v>
      </c>
      <c r="H28" s="354">
        <v>13116.121353558927</v>
      </c>
      <c r="I28" s="368">
        <v>13843.699742202902</v>
      </c>
      <c r="J28" s="316">
        <v>13347.325717577038</v>
      </c>
      <c r="K28" s="316">
        <v>12795.667763157895</v>
      </c>
      <c r="L28" s="316">
        <v>13189.582275155442</v>
      </c>
      <c r="M28" s="316">
        <v>14009.672340778878</v>
      </c>
      <c r="N28" s="316">
        <v>14270.435952308164</v>
      </c>
      <c r="O28" s="354">
        <v>13289.28</v>
      </c>
      <c r="P28" s="354">
        <v>13769.308224647324</v>
      </c>
      <c r="Q28" s="354">
        <v>13897.286274509805</v>
      </c>
      <c r="R28" s="354">
        <v>14264.381131300084</v>
      </c>
      <c r="S28" s="383">
        <v>14523.901787894407</v>
      </c>
      <c r="T28" s="354">
        <v>13845.75811914724</v>
      </c>
      <c r="U28" s="354">
        <v>13672.876649977243</v>
      </c>
      <c r="V28" s="354">
        <v>12930.141059985854</v>
      </c>
      <c r="W28" s="354">
        <v>12358.69483278931</v>
      </c>
      <c r="X28" s="354">
        <v>12840.518326779822</v>
      </c>
      <c r="Y28" s="354">
        <v>12875.438698342372</v>
      </c>
      <c r="Z28" s="354">
        <v>12685.056027545939</v>
      </c>
      <c r="AA28" s="354">
        <v>12817.994566505608</v>
      </c>
      <c r="AB28" s="354">
        <v>12784.449167751698</v>
      </c>
      <c r="AC28" s="383">
        <v>13012.859623635934</v>
      </c>
      <c r="AD28" s="354">
        <v>12845.016801675298</v>
      </c>
      <c r="AE28" s="354">
        <v>12538.103944112027</v>
      </c>
      <c r="AF28" s="354">
        <v>12151.613115955304</v>
      </c>
      <c r="AG28" s="354">
        <v>12317.714115544968</v>
      </c>
      <c r="AH28" s="354">
        <v>12819.983098263201</v>
      </c>
      <c r="AI28" s="354">
        <v>12797.182797847589</v>
      </c>
      <c r="AJ28" s="354">
        <v>13069.148466120418</v>
      </c>
      <c r="AK28" s="354">
        <v>13223.186846038863</v>
      </c>
      <c r="AL28" s="354">
        <v>13855.179306704205</v>
      </c>
      <c r="AM28" s="383">
        <v>14129.997121995415</v>
      </c>
      <c r="AN28" s="354">
        <v>14405.313300697844</v>
      </c>
      <c r="AO28" s="354">
        <v>14612.895754465308</v>
      </c>
      <c r="AP28" s="354">
        <v>14810.928380638559</v>
      </c>
      <c r="AQ28" s="354">
        <v>14790.677942075034</v>
      </c>
      <c r="AR28" s="354">
        <v>14894.952744573298</v>
      </c>
      <c r="AS28" s="354">
        <v>14932.551647640616</v>
      </c>
      <c r="AT28" s="354">
        <v>14875.874245450261</v>
      </c>
      <c r="AU28" s="354">
        <v>15057.78062009582</v>
      </c>
      <c r="AV28" s="354">
        <v>14608.435076607037</v>
      </c>
      <c r="AW28" s="383">
        <v>13782.68319302847</v>
      </c>
      <c r="AX28" s="354">
        <v>13922.511857728112</v>
      </c>
      <c r="AY28" s="354">
        <v>13494.785727400696</v>
      </c>
      <c r="AZ28" s="354">
        <v>13702.35512</v>
      </c>
      <c r="BA28" s="354">
        <v>14131.056144483706</v>
      </c>
      <c r="BB28" s="354">
        <v>14081.700034718206</v>
      </c>
      <c r="BC28" s="354">
        <v>14545.837304126122</v>
      </c>
      <c r="BD28" s="354">
        <v>14291.199290773453</v>
      </c>
      <c r="BE28" s="354">
        <v>15315.06014042943</v>
      </c>
      <c r="BF28" s="354">
        <v>15485</v>
      </c>
      <c r="BG28" s="354">
        <v>15630.080436941411</v>
      </c>
      <c r="BH28" s="384"/>
      <c r="BJ28" s="1142">
        <f t="shared" si="2"/>
        <v>2.9488894637219598E-3</v>
      </c>
    </row>
    <row r="29" spans="1:62" s="87" customFormat="1" ht="15" customHeight="1" x14ac:dyDescent="0.2">
      <c r="A29" s="472">
        <v>20</v>
      </c>
      <c r="B29" s="317">
        <v>10399.264503441495</v>
      </c>
      <c r="C29" s="317">
        <f t="shared" si="0"/>
        <v>10090.941336114225</v>
      </c>
      <c r="D29" s="353">
        <v>9782.6181687869557</v>
      </c>
      <c r="E29" s="353">
        <f t="shared" si="1"/>
        <v>10710.478599089307</v>
      </c>
      <c r="F29" s="353">
        <v>11638.33902939166</v>
      </c>
      <c r="G29" s="317">
        <v>13523.599181098876</v>
      </c>
      <c r="H29" s="353">
        <v>13738.74063859128</v>
      </c>
      <c r="I29" s="367">
        <v>14397.895566900874</v>
      </c>
      <c r="J29" s="317">
        <v>13932.03532686954</v>
      </c>
      <c r="K29" s="317">
        <v>13261.148757309942</v>
      </c>
      <c r="L29" s="317">
        <v>13737.531832910061</v>
      </c>
      <c r="M29" s="317">
        <v>14598.198123391183</v>
      </c>
      <c r="N29" s="317">
        <v>14799.440843778662</v>
      </c>
      <c r="O29" s="353">
        <v>13806.085333333334</v>
      </c>
      <c r="P29" s="353">
        <v>14336.734894862922</v>
      </c>
      <c r="Q29" s="353">
        <v>14467.075011764706</v>
      </c>
      <c r="R29" s="353">
        <v>14826.764434790266</v>
      </c>
      <c r="S29" s="381">
        <v>15193.912151713284</v>
      </c>
      <c r="T29" s="353">
        <v>14413.930663478781</v>
      </c>
      <c r="U29" s="353">
        <v>14222.312061902594</v>
      </c>
      <c r="V29" s="353">
        <v>13471.270311394954</v>
      </c>
      <c r="W29" s="353">
        <v>12879.324177290551</v>
      </c>
      <c r="X29" s="353">
        <v>13385.386946985715</v>
      </c>
      <c r="Y29" s="353">
        <v>13433.769154380872</v>
      </c>
      <c r="Z29" s="353">
        <v>13294.336614394249</v>
      </c>
      <c r="AA29" s="353">
        <v>13427.79834077856</v>
      </c>
      <c r="AB29" s="353">
        <v>13324.19805046275</v>
      </c>
      <c r="AC29" s="381">
        <v>13626.461975066726</v>
      </c>
      <c r="AD29" s="353">
        <v>13427.492021233422</v>
      </c>
      <c r="AE29" s="353">
        <v>13140.030074245795</v>
      </c>
      <c r="AF29" s="353">
        <v>12704.420223484156</v>
      </c>
      <c r="AG29" s="353">
        <v>12896.498272781419</v>
      </c>
      <c r="AH29" s="353">
        <v>13420.239072152932</v>
      </c>
      <c r="AI29" s="353">
        <v>13382.034284409299</v>
      </c>
      <c r="AJ29" s="353">
        <v>13606.470091445512</v>
      </c>
      <c r="AK29" s="353">
        <v>13812.436472346784</v>
      </c>
      <c r="AL29" s="353">
        <v>14438.287036911706</v>
      </c>
      <c r="AM29" s="381">
        <v>14770.391728401639</v>
      </c>
      <c r="AN29" s="353">
        <v>15072.880116654514</v>
      </c>
      <c r="AO29" s="353">
        <v>15312.097563454356</v>
      </c>
      <c r="AP29" s="353">
        <v>15504.823485359097</v>
      </c>
      <c r="AQ29" s="353">
        <v>15453.815666625931</v>
      </c>
      <c r="AR29" s="353">
        <v>15586.485304787393</v>
      </c>
      <c r="AS29" s="353">
        <v>15656.786800388223</v>
      </c>
      <c r="AT29" s="353">
        <v>15553.066983820658</v>
      </c>
      <c r="AU29" s="353">
        <v>15753.926509587369</v>
      </c>
      <c r="AV29" s="353">
        <v>15269.600359496706</v>
      </c>
      <c r="AW29" s="381">
        <v>14426.843267481705</v>
      </c>
      <c r="AX29" s="353">
        <v>14552.834533874013</v>
      </c>
      <c r="AY29" s="353">
        <v>14109.314727543504</v>
      </c>
      <c r="AZ29" s="353">
        <v>14379.000959999999</v>
      </c>
      <c r="BA29" s="353">
        <v>14825.65190420102</v>
      </c>
      <c r="BB29" s="353">
        <v>14810.082243567489</v>
      </c>
      <c r="BC29" s="353">
        <v>15267.048575766545</v>
      </c>
      <c r="BD29" s="353">
        <v>15044.247210721393</v>
      </c>
      <c r="BE29" s="353">
        <v>16113.135720695303</v>
      </c>
      <c r="BF29" s="353">
        <v>16303</v>
      </c>
      <c r="BG29" s="353">
        <v>16429.357071925097</v>
      </c>
      <c r="BH29" s="382"/>
      <c r="BJ29" s="1142">
        <f t="shared" si="2"/>
        <v>3.2461519511977066E-3</v>
      </c>
    </row>
    <row r="30" spans="1:62" s="87" customFormat="1" ht="15" customHeight="1" x14ac:dyDescent="0.2">
      <c r="A30" s="472">
        <v>21</v>
      </c>
      <c r="B30" s="317">
        <v>10739.554572271387</v>
      </c>
      <c r="C30" s="317">
        <f t="shared" si="0"/>
        <v>10552.11760746401</v>
      </c>
      <c r="D30" s="353">
        <v>10364.680642656633</v>
      </c>
      <c r="E30" s="353">
        <f t="shared" si="1"/>
        <v>11386.300448920021</v>
      </c>
      <c r="F30" s="353">
        <v>12407.920255183411</v>
      </c>
      <c r="G30" s="317">
        <v>14105.720577657279</v>
      </c>
      <c r="H30" s="353">
        <v>14249.758353665004</v>
      </c>
      <c r="I30" s="367">
        <v>15080.84395693272</v>
      </c>
      <c r="J30" s="317">
        <v>14527.376019967362</v>
      </c>
      <c r="K30" s="317">
        <v>13898.65533625731</v>
      </c>
      <c r="L30" s="317">
        <v>14304.877835186968</v>
      </c>
      <c r="M30" s="317">
        <v>15172.930332973514</v>
      </c>
      <c r="N30" s="317">
        <v>15374.998165698564</v>
      </c>
      <c r="O30" s="353">
        <v>14357.862456140352</v>
      </c>
      <c r="P30" s="353">
        <v>14882.054032472717</v>
      </c>
      <c r="Q30" s="353">
        <v>15057.709678431373</v>
      </c>
      <c r="R30" s="353">
        <v>15424.906214224909</v>
      </c>
      <c r="S30" s="381">
        <v>15818.854553840309</v>
      </c>
      <c r="T30" s="353">
        <v>14957.280135485156</v>
      </c>
      <c r="U30" s="353">
        <v>14781.828857532999</v>
      </c>
      <c r="V30" s="353">
        <v>14026.639806262187</v>
      </c>
      <c r="W30" s="353">
        <v>13395.40654061711</v>
      </c>
      <c r="X30" s="353">
        <v>13954.326068485843</v>
      </c>
      <c r="Y30" s="353">
        <v>14032.282484149417</v>
      </c>
      <c r="Z30" s="353">
        <v>13911.906733036414</v>
      </c>
      <c r="AA30" s="353">
        <v>14057.794293007568</v>
      </c>
      <c r="AB30" s="353">
        <v>13953.580321638456</v>
      </c>
      <c r="AC30" s="381">
        <v>14208.261765600189</v>
      </c>
      <c r="AD30" s="353">
        <v>14049.518027304752</v>
      </c>
      <c r="AE30" s="353">
        <v>13759.302778735002</v>
      </c>
      <c r="AF30" s="353">
        <v>13301.181412957198</v>
      </c>
      <c r="AG30" s="353">
        <v>13455.494937462776</v>
      </c>
      <c r="AH30" s="353">
        <v>14018.881454715001</v>
      </c>
      <c r="AI30" s="353">
        <v>13922.626739555528</v>
      </c>
      <c r="AJ30" s="353">
        <v>14190.246035962975</v>
      </c>
      <c r="AK30" s="353">
        <v>14413.835575485798</v>
      </c>
      <c r="AL30" s="353">
        <v>15022.893758713572</v>
      </c>
      <c r="AM30" s="381">
        <v>15394.555135106324</v>
      </c>
      <c r="AN30" s="353">
        <v>15715.935840016664</v>
      </c>
      <c r="AO30" s="353">
        <v>16033.808887420921</v>
      </c>
      <c r="AP30" s="353">
        <v>16202.865373573979</v>
      </c>
      <c r="AQ30" s="353">
        <v>16127.780129536844</v>
      </c>
      <c r="AR30" s="353">
        <v>16266.163021112103</v>
      </c>
      <c r="AS30" s="353">
        <v>16281.21569533669</v>
      </c>
      <c r="AT30" s="353">
        <v>16257.59594282252</v>
      </c>
      <c r="AU30" s="353">
        <v>16425.900666804904</v>
      </c>
      <c r="AV30" s="353">
        <v>15954.463322776684</v>
      </c>
      <c r="AW30" s="381">
        <v>15038.209738144591</v>
      </c>
      <c r="AX30" s="353">
        <v>15175.076150069322</v>
      </c>
      <c r="AY30" s="353">
        <v>14789.36336373095</v>
      </c>
      <c r="AZ30" s="353">
        <v>15053.431919999999</v>
      </c>
      <c r="BA30" s="353">
        <v>15464.810443659206</v>
      </c>
      <c r="BB30" s="353">
        <v>15529.920379585697</v>
      </c>
      <c r="BC30" s="353">
        <v>15996.719803672544</v>
      </c>
      <c r="BD30" s="353">
        <v>15775.361696107742</v>
      </c>
      <c r="BE30" s="353">
        <v>16866.133861254246</v>
      </c>
      <c r="BF30" s="353">
        <v>17072</v>
      </c>
      <c r="BG30" s="353">
        <v>17216.850758972905</v>
      </c>
      <c r="BH30" s="382"/>
      <c r="BJ30" s="1142">
        <f t="shared" si="2"/>
        <v>3.4861031002253462E-3</v>
      </c>
    </row>
    <row r="31" spans="1:62" s="87" customFormat="1" ht="15" customHeight="1" x14ac:dyDescent="0.2">
      <c r="A31" s="472">
        <v>22</v>
      </c>
      <c r="B31" s="317">
        <v>11134.291052114062</v>
      </c>
      <c r="C31" s="317">
        <f t="shared" si="0"/>
        <v>11086.817508378001</v>
      </c>
      <c r="D31" s="353">
        <v>11039.343964641941</v>
      </c>
      <c r="E31" s="353">
        <f t="shared" si="1"/>
        <v>12061.112401550863</v>
      </c>
      <c r="F31" s="353">
        <v>13082.880838459785</v>
      </c>
      <c r="G31" s="317">
        <v>14675.586786919714</v>
      </c>
      <c r="H31" s="353">
        <v>14825.387503977936</v>
      </c>
      <c r="I31" s="367">
        <v>15741.400596471718</v>
      </c>
      <c r="J31" s="317">
        <v>15106.770087357205</v>
      </c>
      <c r="K31" s="317">
        <v>14465.327850877193</v>
      </c>
      <c r="L31" s="317">
        <v>14925.564059900165</v>
      </c>
      <c r="M31" s="317">
        <v>15789.043261645771</v>
      </c>
      <c r="N31" s="317">
        <v>15848.986548456131</v>
      </c>
      <c r="O31" s="353">
        <v>14890.210807017544</v>
      </c>
      <c r="P31" s="353">
        <v>15431.057758850146</v>
      </c>
      <c r="Q31" s="353">
        <v>15658.767309803921</v>
      </c>
      <c r="R31" s="353">
        <v>16084.81263392726</v>
      </c>
      <c r="S31" s="381">
        <v>16464.828671423533</v>
      </c>
      <c r="T31" s="353">
        <v>15550.275752141861</v>
      </c>
      <c r="U31" s="353">
        <v>15399.313609467456</v>
      </c>
      <c r="V31" s="353">
        <v>14577.262553310044</v>
      </c>
      <c r="W31" s="353">
        <v>13929.676828642403</v>
      </c>
      <c r="X31" s="353">
        <v>14523.265189985972</v>
      </c>
      <c r="Y31" s="353">
        <v>14656.174471010618</v>
      </c>
      <c r="Z31" s="353">
        <v>14556.417830008606</v>
      </c>
      <c r="AA31" s="353">
        <v>14681.732591849761</v>
      </c>
      <c r="AB31" s="353">
        <v>14614.139423584473</v>
      </c>
      <c r="AC31" s="381">
        <v>14857.408155680936</v>
      </c>
      <c r="AD31" s="353">
        <v>14696.712715702668</v>
      </c>
      <c r="AE31" s="353">
        <v>14395.92205757965</v>
      </c>
      <c r="AF31" s="353">
        <v>13865.822311778715</v>
      </c>
      <c r="AG31" s="353">
        <v>14044.172840976773</v>
      </c>
      <c r="AH31" s="353">
        <v>14604.615106655787</v>
      </c>
      <c r="AI31" s="353">
        <v>14512.220265197469</v>
      </c>
      <c r="AJ31" s="353">
        <v>14803.443049302274</v>
      </c>
      <c r="AK31" s="353">
        <v>15019.790732436471</v>
      </c>
      <c r="AL31" s="353">
        <v>15644.975270374531</v>
      </c>
      <c r="AM31" s="381">
        <v>16015.767414592547</v>
      </c>
      <c r="AN31" s="353">
        <v>16399.362774710968</v>
      </c>
      <c r="AO31" s="353">
        <v>16751.2996773292</v>
      </c>
      <c r="AP31" s="353">
        <v>16863.586210339749</v>
      </c>
      <c r="AQ31" s="353">
        <v>16849.111572772821</v>
      </c>
      <c r="AR31" s="353">
        <v>16898.421361879275</v>
      </c>
      <c r="AS31" s="353">
        <v>16926.11766880806</v>
      </c>
      <c r="AT31" s="353">
        <v>16993.188788905594</v>
      </c>
      <c r="AU31" s="353">
        <v>17149.844048411564</v>
      </c>
      <c r="AV31" s="353">
        <v>16658.284430368913</v>
      </c>
      <c r="AW31" s="381">
        <v>15691.739413680782</v>
      </c>
      <c r="AX31" s="353">
        <v>15835.41419174598</v>
      </c>
      <c r="AY31" s="353">
        <v>15466.02305322643</v>
      </c>
      <c r="AZ31" s="353">
        <v>15737.82984</v>
      </c>
      <c r="BA31" s="353">
        <v>16126.796073812327</v>
      </c>
      <c r="BB31" s="353">
        <v>16240.146433668944</v>
      </c>
      <c r="BC31" s="353">
        <v>16714.758591713377</v>
      </c>
      <c r="BD31" s="353">
        <v>16458.43151531156</v>
      </c>
      <c r="BE31" s="353">
        <v>17632.450336272053</v>
      </c>
      <c r="BF31" s="353">
        <v>17858</v>
      </c>
      <c r="BG31" s="353">
        <v>18006.308270676691</v>
      </c>
      <c r="BH31" s="382"/>
      <c r="BJ31" s="1142">
        <f t="shared" si="2"/>
        <v>3.6480383576373843E-3</v>
      </c>
    </row>
    <row r="32" spans="1:62" s="87" customFormat="1" ht="15" customHeight="1" x14ac:dyDescent="0.2">
      <c r="A32" s="472">
        <v>23</v>
      </c>
      <c r="B32" s="317">
        <v>11488.19272369715</v>
      </c>
      <c r="C32" s="317">
        <f t="shared" si="0"/>
        <v>11584.564139427264</v>
      </c>
      <c r="D32" s="353">
        <v>11680.935555157379</v>
      </c>
      <c r="E32" s="353">
        <f t="shared" si="1"/>
        <v>12684.694252857797</v>
      </c>
      <c r="F32" s="353">
        <v>13688.452950558212</v>
      </c>
      <c r="G32" s="317">
        <v>15239.325402534167</v>
      </c>
      <c r="H32" s="353">
        <v>15465.628089530073</v>
      </c>
      <c r="I32" s="367">
        <v>16357.173735025021</v>
      </c>
      <c r="J32" s="317">
        <v>15702.110780455027</v>
      </c>
      <c r="K32" s="317">
        <v>15042.119517543859</v>
      </c>
      <c r="L32" s="317">
        <v>15580.194062527366</v>
      </c>
      <c r="M32" s="317">
        <v>16386.764759611397</v>
      </c>
      <c r="N32" s="317">
        <v>16361.063283399573</v>
      </c>
      <c r="O32" s="353">
        <v>15441.987929824561</v>
      </c>
      <c r="P32" s="353">
        <v>16027.961139206813</v>
      </c>
      <c r="Q32" s="353">
        <v>16263.299262745099</v>
      </c>
      <c r="R32" s="353">
        <v>16760.972906331641</v>
      </c>
      <c r="S32" s="381">
        <v>17146.857158360235</v>
      </c>
      <c r="T32" s="353">
        <v>16173.610679418211</v>
      </c>
      <c r="U32" s="353">
        <v>16016.798361401912</v>
      </c>
      <c r="V32" s="353">
        <v>15113.645056899764</v>
      </c>
      <c r="W32" s="353">
        <v>14484.40853195377</v>
      </c>
      <c r="X32" s="353">
        <v>15151.286451026499</v>
      </c>
      <c r="Y32" s="353">
        <v>15284.296234053931</v>
      </c>
      <c r="Z32" s="353">
        <v>15169.843182753842</v>
      </c>
      <c r="AA32" s="353">
        <v>15337.978375421644</v>
      </c>
      <c r="AB32" s="353">
        <v>15261.058662068479</v>
      </c>
      <c r="AC32" s="381">
        <v>15555.19375654583</v>
      </c>
      <c r="AD32" s="353">
        <v>15352.89621921722</v>
      </c>
      <c r="AE32" s="353">
        <v>15093.254346668336</v>
      </c>
      <c r="AF32" s="353">
        <v>14422.010502534044</v>
      </c>
      <c r="AG32" s="353">
        <v>14632.850744490768</v>
      </c>
      <c r="AH32" s="353">
        <v>15235.529315771068</v>
      </c>
      <c r="AI32" s="353">
        <v>15146.07282225489</v>
      </c>
      <c r="AJ32" s="353">
        <v>15402.703766883862</v>
      </c>
      <c r="AK32" s="353">
        <v>15662.194319880417</v>
      </c>
      <c r="AL32" s="353">
        <v>16297.036613922764</v>
      </c>
      <c r="AM32" s="381">
        <v>16685.67329318339</v>
      </c>
      <c r="AN32" s="353">
        <v>17121.719091761275</v>
      </c>
      <c r="AO32" s="353">
        <v>17453.315175690441</v>
      </c>
      <c r="AP32" s="353">
        <v>17525.689308270303</v>
      </c>
      <c r="AQ32" s="353">
        <v>17510.895955028718</v>
      </c>
      <c r="AR32" s="353">
        <v>17574.147463574191</v>
      </c>
      <c r="AS32" s="353">
        <v>17622.202338586678</v>
      </c>
      <c r="AT32" s="353">
        <v>17742.449745304399</v>
      </c>
      <c r="AU32" s="353">
        <v>17913.670788270345</v>
      </c>
      <c r="AV32" s="353">
        <v>17363.290421980655</v>
      </c>
      <c r="AW32" s="381">
        <v>16344.097889081602</v>
      </c>
      <c r="AX32" s="353">
        <v>16484.207862064653</v>
      </c>
      <c r="AY32" s="353">
        <v>16181.090805230837</v>
      </c>
      <c r="AZ32" s="353">
        <v>16427.76496</v>
      </c>
      <c r="BA32" s="353">
        <v>16790.955712603063</v>
      </c>
      <c r="BB32" s="353">
        <v>16910.856150908461</v>
      </c>
      <c r="BC32" s="353">
        <v>17451.832281351755</v>
      </c>
      <c r="BD32" s="353">
        <v>17096.590016127357</v>
      </c>
      <c r="BE32" s="353">
        <v>18376.228091436398</v>
      </c>
      <c r="BF32" s="353">
        <v>18601</v>
      </c>
      <c r="BG32" s="353">
        <v>18784.964746772592</v>
      </c>
      <c r="BH32" s="382"/>
      <c r="BJ32" s="1142">
        <f t="shared" si="2"/>
        <v>3.6866315780941239E-3</v>
      </c>
    </row>
    <row r="33" spans="1:62" s="87" customFormat="1" ht="15" customHeight="1" x14ac:dyDescent="0.2">
      <c r="A33" s="472">
        <v>24</v>
      </c>
      <c r="B33" s="317">
        <v>11882.929203539823</v>
      </c>
      <c r="C33" s="317">
        <f t="shared" si="0"/>
        <v>12079.577962577414</v>
      </c>
      <c r="D33" s="353">
        <v>12276.226721615005</v>
      </c>
      <c r="E33" s="353">
        <f t="shared" si="1"/>
        <v>13313.512084890437</v>
      </c>
      <c r="F33" s="353">
        <v>14350.797448165868</v>
      </c>
      <c r="G33" s="317">
        <v>15827.574392740551</v>
      </c>
      <c r="H33" s="353">
        <v>16058.878540362788</v>
      </c>
      <c r="I33" s="367">
        <v>16900.173684476569</v>
      </c>
      <c r="J33" s="317">
        <v>16297.451473552846</v>
      </c>
      <c r="K33" s="317">
        <v>15689.745248538011</v>
      </c>
      <c r="L33" s="317">
        <v>16293.013398721429</v>
      </c>
      <c r="M33" s="317">
        <v>17058.051980403558</v>
      </c>
      <c r="N33" s="317">
        <v>16911.22837052889</v>
      </c>
      <c r="O33" s="353">
        <v>16013.193824561404</v>
      </c>
      <c r="P33" s="353">
        <v>16665.394996007453</v>
      </c>
      <c r="Q33" s="353">
        <v>16916.471717647059</v>
      </c>
      <c r="R33" s="353">
        <v>17440.383949276424</v>
      </c>
      <c r="S33" s="381">
        <v>17828.885645296941</v>
      </c>
      <c r="T33" s="353">
        <v>16813.494321578004</v>
      </c>
      <c r="U33" s="353">
        <v>16659.486572598998</v>
      </c>
      <c r="V33" s="353">
        <v>15638.16069094104</v>
      </c>
      <c r="W33" s="353">
        <v>15109.618443472727</v>
      </c>
      <c r="X33" s="353">
        <v>15781.495939457409</v>
      </c>
      <c r="Y33" s="353">
        <v>15922.992437552517</v>
      </c>
      <c r="Z33" s="353">
        <v>15801.919982035253</v>
      </c>
      <c r="AA33" s="353">
        <v>15947.782149694596</v>
      </c>
      <c r="AB33" s="353">
        <v>15933.309075553365</v>
      </c>
      <c r="AC33" s="381">
        <v>16254.850096287037</v>
      </c>
      <c r="AD33" s="353">
        <v>16104.361162968135</v>
      </c>
      <c r="AE33" s="353">
        <v>15728.138968077441</v>
      </c>
      <c r="AF33" s="353">
        <v>15012.009525554133</v>
      </c>
      <c r="AG33" s="353">
        <v>15251.209886837403</v>
      </c>
      <c r="AH33" s="353">
        <v>15879.352255507634</v>
      </c>
      <c r="AI33" s="353">
        <v>15764.118582378211</v>
      </c>
      <c r="AJ33" s="353">
        <v>16068.549008641183</v>
      </c>
      <c r="AK33" s="353">
        <v>16333.452914798205</v>
      </c>
      <c r="AL33" s="353">
        <v>16949.097957471</v>
      </c>
      <c r="AM33" s="381">
        <v>17410.175025315777</v>
      </c>
      <c r="AN33" s="353">
        <v>17900.306738881365</v>
      </c>
      <c r="AO33" s="353">
        <v>18263.657714880967</v>
      </c>
      <c r="AP33" s="353">
        <v>18248.611897451261</v>
      </c>
      <c r="AQ33" s="353">
        <v>18182.153733349627</v>
      </c>
      <c r="AR33" s="353">
        <v>18235.384311626523</v>
      </c>
      <c r="AS33" s="353">
        <v>18342.598789111245</v>
      </c>
      <c r="AT33" s="353">
        <v>18507.863922985434</v>
      </c>
      <c r="AU33" s="353">
        <v>18647.282862786615</v>
      </c>
      <c r="AV33" s="353">
        <v>18063.556877514337</v>
      </c>
      <c r="AW33" s="381">
        <v>17006.997165700748</v>
      </c>
      <c r="AX33" s="353">
        <v>17148.009215148704</v>
      </c>
      <c r="AY33" s="353">
        <v>16860.009792520963</v>
      </c>
      <c r="AZ33" s="353">
        <v>17152.030719999999</v>
      </c>
      <c r="BA33" s="353">
        <v>17445.332312524537</v>
      </c>
      <c r="BB33" s="353">
        <v>17577.293831732441</v>
      </c>
      <c r="BC33" s="353">
        <v>18124.398804465112</v>
      </c>
      <c r="BD33" s="353">
        <v>17762.948647093774</v>
      </c>
      <c r="BE33" s="353">
        <v>19136.397642857806</v>
      </c>
      <c r="BF33" s="353">
        <v>19383</v>
      </c>
      <c r="BG33" s="353">
        <v>19572.4584338204</v>
      </c>
      <c r="BH33" s="382"/>
      <c r="BJ33" s="1142">
        <f t="shared" si="2"/>
        <v>3.74950122172657E-3</v>
      </c>
    </row>
    <row r="34" spans="1:62" s="87" customFormat="1" ht="15" customHeight="1" x14ac:dyDescent="0.2">
      <c r="A34" s="472">
        <v>25</v>
      </c>
      <c r="B34" s="317">
        <v>12352.529498525075</v>
      </c>
      <c r="C34" s="317">
        <f t="shared" si="0"/>
        <v>12588.873481269944</v>
      </c>
      <c r="D34" s="353">
        <v>12825.217464014813</v>
      </c>
      <c r="E34" s="353">
        <f t="shared" si="1"/>
        <v>13969.644047569038</v>
      </c>
      <c r="F34" s="353">
        <v>15114.070631123263</v>
      </c>
      <c r="G34" s="317">
        <v>16403.568195650972</v>
      </c>
      <c r="H34" s="353">
        <v>16693.245359074997</v>
      </c>
      <c r="I34" s="367">
        <v>17555.132386392357</v>
      </c>
      <c r="J34" s="317">
        <v>16977.840837093212</v>
      </c>
      <c r="K34" s="317">
        <v>16317.132675438595</v>
      </c>
      <c r="L34" s="317">
        <v>16908.850512304052</v>
      </c>
      <c r="M34" s="317">
        <v>17701.752055135767</v>
      </c>
      <c r="N34" s="317">
        <v>17558.730357688783</v>
      </c>
      <c r="O34" s="353">
        <v>16596.056982456143</v>
      </c>
      <c r="P34" s="353">
        <v>17306.513441575724</v>
      </c>
      <c r="Q34" s="353">
        <v>17566.169850980394</v>
      </c>
      <c r="R34" s="353">
        <v>18106.791910059586</v>
      </c>
      <c r="S34" s="381">
        <v>18492.886947556904</v>
      </c>
      <c r="T34" s="353">
        <v>17453.377963737796</v>
      </c>
      <c r="U34" s="353">
        <v>17299.654437869824</v>
      </c>
      <c r="V34" s="353">
        <v>16250.491159640811</v>
      </c>
      <c r="W34" s="353">
        <v>15732.554864404345</v>
      </c>
      <c r="X34" s="353">
        <v>16372.317334861389</v>
      </c>
      <c r="Y34" s="353">
        <v>16519.390879230006</v>
      </c>
      <c r="Z34" s="353">
        <v>16448.503461955908</v>
      </c>
      <c r="AA34" s="353">
        <v>16616.143240040114</v>
      </c>
      <c r="AB34" s="353">
        <v>16697.141429426047</v>
      </c>
      <c r="AC34" s="381">
        <v>17006.887124565019</v>
      </c>
      <c r="AD34" s="353">
        <v>16884.59031509229</v>
      </c>
      <c r="AE34" s="353">
        <v>16387.308793584161</v>
      </c>
      <c r="AF34" s="353">
        <v>15622.295047933078</v>
      </c>
      <c r="AG34" s="353">
        <v>15909.144014294223</v>
      </c>
      <c r="AH34" s="353">
        <v>16594.173213661266</v>
      </c>
      <c r="AI34" s="353">
        <v>16394.809780048814</v>
      </c>
      <c r="AJ34" s="353">
        <v>16777.751614978049</v>
      </c>
      <c r="AK34" s="353">
        <v>17025.973094170404</v>
      </c>
      <c r="AL34" s="353">
        <v>17637.135099283962</v>
      </c>
      <c r="AM34" s="381">
        <v>18152.383520758936</v>
      </c>
      <c r="AN34" s="353">
        <v>18648.615977502344</v>
      </c>
      <c r="AO34" s="353">
        <v>19023.353845372087</v>
      </c>
      <c r="AP34" s="353">
        <v>18995.032926433512</v>
      </c>
      <c r="AQ34" s="353">
        <v>18856.118196260541</v>
      </c>
      <c r="AR34" s="353">
        <v>18974.336247398158</v>
      </c>
      <c r="AS34" s="353">
        <v>19089.866155197116</v>
      </c>
      <c r="AT34" s="353">
        <v>19319.252653546664</v>
      </c>
      <c r="AU34" s="353">
        <v>19419.569708941297</v>
      </c>
      <c r="AV34" s="353">
        <v>18741.310536677225</v>
      </c>
      <c r="AW34" s="381">
        <v>17685.122044079701</v>
      </c>
      <c r="AX34" s="353">
        <v>17784.104076973596</v>
      </c>
      <c r="AY34" s="353">
        <v>17543.44737540037</v>
      </c>
      <c r="AZ34" s="353">
        <v>17838.643520000001</v>
      </c>
      <c r="BA34" s="353">
        <v>18050.793718099725</v>
      </c>
      <c r="BB34" s="353">
        <v>18257.615630906919</v>
      </c>
      <c r="BC34" s="353">
        <v>18827.632669041184</v>
      </c>
      <c r="BD34" s="353">
        <v>18452.285161886619</v>
      </c>
      <c r="BE34" s="353">
        <v>19889.395783416749</v>
      </c>
      <c r="BF34" s="353">
        <v>20167</v>
      </c>
      <c r="BG34" s="353">
        <v>20355.042559228259</v>
      </c>
      <c r="BH34" s="382"/>
      <c r="BJ34" s="1142">
        <f t="shared" si="2"/>
        <v>3.8102510319986127E-3</v>
      </c>
    </row>
    <row r="35" spans="1:62" s="87" customFormat="1" ht="15" customHeight="1" x14ac:dyDescent="0.2">
      <c r="A35" s="472">
        <v>26</v>
      </c>
      <c r="B35" s="317">
        <v>12869.770403146509</v>
      </c>
      <c r="C35" s="317">
        <f t="shared" si="0"/>
        <v>13121.989304780565</v>
      </c>
      <c r="D35" s="353">
        <v>13374.208206414622</v>
      </c>
      <c r="E35" s="353">
        <f t="shared" si="1"/>
        <v>14622.621988830459</v>
      </c>
      <c r="F35" s="353">
        <v>15871.035771246297</v>
      </c>
      <c r="G35" s="317">
        <v>16985.689592209372</v>
      </c>
      <c r="H35" s="353">
        <v>17309.990877267424</v>
      </c>
      <c r="I35" s="367">
        <v>18198.895213061718</v>
      </c>
      <c r="J35" s="317">
        <v>17652.914658730922</v>
      </c>
      <c r="K35" s="317">
        <v>16979.937134502925</v>
      </c>
      <c r="L35" s="317">
        <v>17514.989403625535</v>
      </c>
      <c r="M35" s="317">
        <v>18285.679980071414</v>
      </c>
      <c r="N35" s="317">
        <v>18168.143992662794</v>
      </c>
      <c r="O35" s="353">
        <v>17116.748070175439</v>
      </c>
      <c r="P35" s="353">
        <v>17907.101410700026</v>
      </c>
      <c r="Q35" s="353">
        <v>18163.753160784316</v>
      </c>
      <c r="R35" s="353">
        <v>18821.961428948835</v>
      </c>
      <c r="S35" s="381">
        <v>19123.838411242843</v>
      </c>
      <c r="T35" s="353">
        <v>18079.471010161385</v>
      </c>
      <c r="U35" s="353">
        <v>17902.017114246701</v>
      </c>
      <c r="V35" s="353">
        <v>16791.620411049913</v>
      </c>
      <c r="W35" s="353">
        <v>16305.474492414445</v>
      </c>
      <c r="X35" s="353">
        <v>16969.703412436524</v>
      </c>
      <c r="Y35" s="353">
        <v>17128.478649453824</v>
      </c>
      <c r="Z35" s="353">
        <v>17034.987836371118</v>
      </c>
      <c r="AA35" s="353">
        <v>17292.581201568057</v>
      </c>
      <c r="AB35" s="353">
        <v>17394.723017911812</v>
      </c>
      <c r="AC35" s="381">
        <v>17742.087502956179</v>
      </c>
      <c r="AD35" s="353">
        <v>17616.279865586599</v>
      </c>
      <c r="AE35" s="353">
        <v>17091.579712415023</v>
      </c>
      <c r="AF35" s="353">
        <v>16283.296818709166</v>
      </c>
      <c r="AG35" s="353">
        <v>16581.918761167362</v>
      </c>
      <c r="AH35" s="353">
        <v>17226.701014104208</v>
      </c>
      <c r="AI35" s="353">
        <v>17046.049813733745</v>
      </c>
      <c r="AJ35" s="353">
        <v>17521.020722055986</v>
      </c>
      <c r="AK35" s="353">
        <v>17715.455904334827</v>
      </c>
      <c r="AL35" s="353">
        <v>18362.647030956021</v>
      </c>
      <c r="AM35" s="381">
        <v>18912.298779512868</v>
      </c>
      <c r="AN35" s="353">
        <v>19407.018018956358</v>
      </c>
      <c r="AO35" s="353">
        <v>19867.460657028889</v>
      </c>
      <c r="AP35" s="353">
        <v>19828.536408797027</v>
      </c>
      <c r="AQ35" s="353">
        <v>19636.996700476597</v>
      </c>
      <c r="AR35" s="353">
        <v>19797.589295272079</v>
      </c>
      <c r="AS35" s="353">
        <v>19853.767897582842</v>
      </c>
      <c r="AT35" s="353">
        <v>20054.845499629737</v>
      </c>
      <c r="AU35" s="353">
        <v>20171.310582663074</v>
      </c>
      <c r="AV35" s="353">
        <v>19459.350252503638</v>
      </c>
      <c r="AW35" s="381">
        <v>18322.254917720715</v>
      </c>
      <c r="AX35" s="353">
        <v>18460.60423855143</v>
      </c>
      <c r="AY35" s="353">
        <v>18234.79250056103</v>
      </c>
      <c r="AZ35" s="353">
        <v>18590.595280000001</v>
      </c>
      <c r="BA35" s="353">
        <v>18731.258421672555</v>
      </c>
      <c r="BB35" s="353">
        <v>18948.617521120243</v>
      </c>
      <c r="BC35" s="353">
        <v>19539.326489882831</v>
      </c>
      <c r="BD35" s="353">
        <v>19180.266299478455</v>
      </c>
      <c r="BE35" s="353">
        <v>20674.153029223755</v>
      </c>
      <c r="BF35" s="353">
        <v>20945</v>
      </c>
      <c r="BG35" s="353">
        <v>21148.427720244006</v>
      </c>
      <c r="BH35" s="382"/>
      <c r="BJ35" s="1142">
        <f t="shared" si="2"/>
        <v>3.8791586966928637E-3</v>
      </c>
    </row>
    <row r="36" spans="1:62" s="87" customFormat="1" ht="15" customHeight="1" x14ac:dyDescent="0.2">
      <c r="A36" s="472">
        <v>27</v>
      </c>
      <c r="B36" s="317">
        <v>13346.176499508359</v>
      </c>
      <c r="C36" s="317">
        <f t="shared" si="0"/>
        <v>13664.452282484275</v>
      </c>
      <c r="D36" s="353">
        <v>13982.728065460193</v>
      </c>
      <c r="E36" s="353">
        <f t="shared" si="1"/>
        <v>15289.594381328865</v>
      </c>
      <c r="F36" s="353">
        <v>16596.460697197537</v>
      </c>
      <c r="G36" s="317">
        <v>17555.555801471808</v>
      </c>
      <c r="H36" s="353">
        <v>17867.998727060571</v>
      </c>
      <c r="I36" s="367">
        <v>18764.286913006115</v>
      </c>
      <c r="J36" s="317">
        <v>18264.201977536719</v>
      </c>
      <c r="K36" s="317">
        <v>17587.08625730994</v>
      </c>
      <c r="L36" s="317">
        <v>18222.959628689026</v>
      </c>
      <c r="M36" s="317">
        <v>18910.98862409699</v>
      </c>
      <c r="N36" s="317">
        <v>18735.237236319168</v>
      </c>
      <c r="O36" s="353">
        <v>17652.982175438596</v>
      </c>
      <c r="P36" s="353">
        <v>18489.266435986159</v>
      </c>
      <c r="Q36" s="353">
        <v>18761.336470588238</v>
      </c>
      <c r="R36" s="353">
        <v>19488.369389731997</v>
      </c>
      <c r="S36" s="381">
        <v>19736.762690252039</v>
      </c>
      <c r="T36" s="353">
        <v>18711.080294879459</v>
      </c>
      <c r="U36" s="353">
        <v>18524.542558033681</v>
      </c>
      <c r="V36" s="353">
        <v>17375.470392833413</v>
      </c>
      <c r="W36" s="353">
        <v>16839.744780439738</v>
      </c>
      <c r="X36" s="353">
        <v>17569.277717402045</v>
      </c>
      <c r="Y36" s="353">
        <v>17752.370636315027</v>
      </c>
      <c r="Z36" s="353">
        <v>17671.209401549455</v>
      </c>
      <c r="AA36" s="353">
        <v>17956.903856322366</v>
      </c>
      <c r="AB36" s="353">
        <v>18045.539360242106</v>
      </c>
      <c r="AC36" s="381">
        <v>18469.804925842091</v>
      </c>
      <c r="AD36" s="353">
        <v>18365.947046314184</v>
      </c>
      <c r="AE36" s="353">
        <v>17766.361454841641</v>
      </c>
      <c r="AF36" s="353">
        <v>17011.920254014778</v>
      </c>
      <c r="AG36" s="353">
        <v>17279.427873734367</v>
      </c>
      <c r="AH36" s="353">
        <v>17926.999650308895</v>
      </c>
      <c r="AI36" s="353">
        <v>17807.937425957378</v>
      </c>
      <c r="AJ36" s="353">
        <v>18239.514192231327</v>
      </c>
      <c r="AK36" s="353">
        <v>18412.532137518683</v>
      </c>
      <c r="AL36" s="353">
        <v>19127.132744081537</v>
      </c>
      <c r="AM36" s="381">
        <v>19694.347492405264</v>
      </c>
      <c r="AN36" s="353">
        <v>20262.02260181231</v>
      </c>
      <c r="AO36" s="353">
        <v>20757.993343326812</v>
      </c>
      <c r="AP36" s="353">
        <v>20639.923712524029</v>
      </c>
      <c r="AQ36" s="353">
        <v>20398.928412562629</v>
      </c>
      <c r="AR36" s="353">
        <v>20610.304704133214</v>
      </c>
      <c r="AS36" s="353">
        <v>20585.680454776539</v>
      </c>
      <c r="AT36" s="353">
        <v>20857.536341808223</v>
      </c>
      <c r="AU36" s="353">
        <v>20947.223188658863</v>
      </c>
      <c r="AV36" s="353">
        <v>20293.508602242575</v>
      </c>
      <c r="AW36" s="381">
        <v>19036.687000296122</v>
      </c>
      <c r="AX36" s="353">
        <v>19155.575394302035</v>
      </c>
      <c r="AY36" s="353">
        <v>18948.730603668115</v>
      </c>
      <c r="AZ36" s="353">
        <v>19339.224719999998</v>
      </c>
      <c r="BA36" s="353">
        <v>19388.896034550449</v>
      </c>
      <c r="BB36" s="353">
        <v>19675.931720865643</v>
      </c>
      <c r="BC36" s="353">
        <v>20274.285190454819</v>
      </c>
      <c r="BD36" s="353">
        <v>19896.758495157075</v>
      </c>
      <c r="BE36" s="353">
        <v>21444.56745330583</v>
      </c>
      <c r="BF36" s="353">
        <v>21706</v>
      </c>
      <c r="BG36" s="353">
        <v>21916.283160732019</v>
      </c>
      <c r="BH36" s="382"/>
      <c r="BJ36" s="1142">
        <f t="shared" si="2"/>
        <v>3.9148230447834109E-3</v>
      </c>
    </row>
    <row r="37" spans="1:62" s="87" customFormat="1" ht="15" customHeight="1" x14ac:dyDescent="0.2">
      <c r="A37" s="473">
        <v>28</v>
      </c>
      <c r="B37" s="316">
        <v>13843</v>
      </c>
      <c r="C37" s="316">
        <f t="shared" si="0"/>
        <v>14203.895269664936</v>
      </c>
      <c r="D37" s="354">
        <v>14564.79053932987</v>
      </c>
      <c r="E37" s="354">
        <f t="shared" si="1"/>
        <v>15921.259931319069</v>
      </c>
      <c r="F37" s="354">
        <v>17277.729323308271</v>
      </c>
      <c r="G37" s="316">
        <v>18162.187572622144</v>
      </c>
      <c r="H37" s="354">
        <v>18490.618012092924</v>
      </c>
      <c r="I37" s="368">
        <v>19391.255926805843</v>
      </c>
      <c r="J37" s="316">
        <v>18886.120380147837</v>
      </c>
      <c r="K37" s="316">
        <v>18224.59283625731</v>
      </c>
      <c r="L37" s="316">
        <v>18863.042297924509</v>
      </c>
      <c r="M37" s="316">
        <v>19485.720833679319</v>
      </c>
      <c r="N37" s="316">
        <v>19255.77804952614</v>
      </c>
      <c r="O37" s="354">
        <v>18247.502596491227</v>
      </c>
      <c r="P37" s="354">
        <v>19119.331115251531</v>
      </c>
      <c r="Q37" s="354">
        <v>19397.137317647059</v>
      </c>
      <c r="R37" s="354">
        <v>20112.517333489886</v>
      </c>
      <c r="S37" s="383">
        <v>20334.664315363952</v>
      </c>
      <c r="T37" s="354">
        <v>19373.028890217174</v>
      </c>
      <c r="U37" s="354">
        <v>19131.945926263088</v>
      </c>
      <c r="V37" s="354">
        <v>18006.787852810696</v>
      </c>
      <c r="W37" s="354">
        <v>17446.766767259964</v>
      </c>
      <c r="X37" s="354">
        <v>18199.487205832957</v>
      </c>
      <c r="Y37" s="354">
        <v>18361.458406538844</v>
      </c>
      <c r="Z37" s="354">
        <v>18315.720498521649</v>
      </c>
      <c r="AA37" s="354">
        <v>18637.380253441519</v>
      </c>
      <c r="AB37" s="354">
        <v>18766.50357180561</v>
      </c>
      <c r="AC37" s="383">
        <v>19195.651609851684</v>
      </c>
      <c r="AD37" s="354">
        <v>19158.76053960163</v>
      </c>
      <c r="AE37" s="354">
        <v>18411.654020864007</v>
      </c>
      <c r="AF37" s="354">
        <v>17701.661232215913</v>
      </c>
      <c r="AG37" s="354">
        <v>17991.777605717689</v>
      </c>
      <c r="AH37" s="354">
        <v>18616.003147219955</v>
      </c>
      <c r="AI37" s="354">
        <v>18535.050084925992</v>
      </c>
      <c r="AJ37" s="354">
        <v>18928.586593584834</v>
      </c>
      <c r="AK37" s="354">
        <v>19136.944693572495</v>
      </c>
      <c r="AL37" s="354">
        <v>19885.622490829599</v>
      </c>
      <c r="AM37" s="383">
        <v>20488.200714171504</v>
      </c>
      <c r="AN37" s="354">
        <v>21176.142172690343</v>
      </c>
      <c r="AO37" s="354">
        <v>21586.624863436573</v>
      </c>
      <c r="AP37" s="354">
        <v>21462.369105569287</v>
      </c>
      <c r="AQ37" s="354">
        <v>21256.94742759379</v>
      </c>
      <c r="AR37" s="354">
        <v>21413.799678858162</v>
      </c>
      <c r="AS37" s="354">
        <v>21359.818736423716</v>
      </c>
      <c r="AT37" s="354">
        <v>21692.533626551172</v>
      </c>
      <c r="AU37" s="354">
        <v>21782.35653872598</v>
      </c>
      <c r="AV37" s="354">
        <v>21144.255328254731</v>
      </c>
      <c r="AW37" s="383">
        <v>19806.165489233892</v>
      </c>
      <c r="AX37" s="354">
        <v>19900.187346891973</v>
      </c>
      <c r="AY37" s="354">
        <v>19697.687822592161</v>
      </c>
      <c r="AZ37" s="354">
        <v>20059.060720000001</v>
      </c>
      <c r="BA37" s="354">
        <v>20083.491794267764</v>
      </c>
      <c r="BB37" s="354">
        <v>20387.225784052775</v>
      </c>
      <c r="BC37" s="354">
        <v>20968.001604232115</v>
      </c>
      <c r="BD37" s="354">
        <v>20591.317256274109</v>
      </c>
      <c r="BE37" s="354">
        <v>22201.66354292904</v>
      </c>
      <c r="BF37" s="354">
        <v>22510</v>
      </c>
      <c r="BG37" s="354">
        <v>22688.066250531989</v>
      </c>
      <c r="BH37" s="384"/>
      <c r="BJ37" s="1142">
        <f t="shared" si="2"/>
        <v>3.9572255258364386E-3</v>
      </c>
    </row>
    <row r="38" spans="1:62" s="87" customFormat="1" ht="15" customHeight="1" x14ac:dyDescent="0.2">
      <c r="A38" s="472">
        <v>29</v>
      </c>
      <c r="B38" s="317">
        <v>14333.017699115046</v>
      </c>
      <c r="C38" s="317">
        <f t="shared" si="0"/>
        <v>14756.47122189223</v>
      </c>
      <c r="D38" s="353">
        <v>15179.924744669415</v>
      </c>
      <c r="E38" s="353">
        <f t="shared" si="1"/>
        <v>16537.921132872416</v>
      </c>
      <c r="F38" s="353">
        <v>17895.917521075415</v>
      </c>
      <c r="G38" s="317">
        <v>18719.798594588614</v>
      </c>
      <c r="H38" s="353">
        <v>19142.606131324916</v>
      </c>
      <c r="I38" s="367">
        <v>20068.606379214478</v>
      </c>
      <c r="J38" s="317">
        <v>19513.35432466161</v>
      </c>
      <c r="K38" s="317">
        <v>18811.503654970758</v>
      </c>
      <c r="L38" s="317">
        <v>19435.237411331989</v>
      </c>
      <c r="M38" s="317">
        <v>20170.801627501456</v>
      </c>
      <c r="N38" s="317">
        <v>19860.959645368388</v>
      </c>
      <c r="O38" s="353">
        <v>18849.794526315789</v>
      </c>
      <c r="P38" s="353">
        <v>19705.180729305295</v>
      </c>
      <c r="Q38" s="353">
        <v>20025.989521568627</v>
      </c>
      <c r="R38" s="353">
        <v>20713.909883464938</v>
      </c>
      <c r="S38" s="381">
        <v>20950.593125152605</v>
      </c>
      <c r="T38" s="353">
        <v>19977.05698346284</v>
      </c>
      <c r="U38" s="353">
        <v>19736.828948566228</v>
      </c>
      <c r="V38" s="353">
        <v>18597.757956323265</v>
      </c>
      <c r="W38" s="353">
        <v>18078.797150540948</v>
      </c>
      <c r="X38" s="353">
        <v>18840.637831215794</v>
      </c>
      <c r="Y38" s="353">
        <v>18974.775952944772</v>
      </c>
      <c r="Z38" s="353">
        <v>18974.738276133085</v>
      </c>
      <c r="AA38" s="353">
        <v>19309.779779378248</v>
      </c>
      <c r="AB38" s="353">
        <v>19526.438821832002</v>
      </c>
      <c r="AC38" s="381">
        <v>19947.688638129668</v>
      </c>
      <c r="AD38" s="353">
        <v>19917.416535445853</v>
      </c>
      <c r="AE38" s="353">
        <v>19100.313022774975</v>
      </c>
      <c r="AF38" s="353">
        <v>18423.522501068572</v>
      </c>
      <c r="AG38" s="353">
        <v>18730.510661107804</v>
      </c>
      <c r="AH38" s="353">
        <v>19296.938687492715</v>
      </c>
      <c r="AI38" s="353">
        <v>19206.838954625255</v>
      </c>
      <c r="AJ38" s="353">
        <v>19625.401381470401</v>
      </c>
      <c r="AK38" s="353">
        <v>19908.436472346784</v>
      </c>
      <c r="AL38" s="353">
        <v>20665.09811989875</v>
      </c>
      <c r="AM38" s="381">
        <v>21317.467462559289</v>
      </c>
      <c r="AN38" s="353">
        <v>22048.448703260077</v>
      </c>
      <c r="AO38" s="353">
        <v>22436.35905383775</v>
      </c>
      <c r="AP38" s="353">
        <v>22275.13867046107</v>
      </c>
      <c r="AQ38" s="353">
        <v>22091.959623609921</v>
      </c>
      <c r="AR38" s="353">
        <v>22229.149497472496</v>
      </c>
      <c r="AS38" s="353">
        <v>22176.182742524379</v>
      </c>
      <c r="AT38" s="353">
        <v>22543.684132576349</v>
      </c>
      <c r="AU38" s="353">
        <v>22589.692396677983</v>
      </c>
      <c r="AV38" s="353">
        <v>21908.505520842249</v>
      </c>
      <c r="AW38" s="381">
        <v>20603.752781420535</v>
      </c>
      <c r="AX38" s="353">
        <v>20648.262610889306</v>
      </c>
      <c r="AY38" s="353">
        <v>20437.607850337638</v>
      </c>
      <c r="AZ38" s="353">
        <v>20804.367839999999</v>
      </c>
      <c r="BA38" s="353">
        <v>20830.263761287788</v>
      </c>
      <c r="BB38" s="353">
        <v>21126.288083940904</v>
      </c>
      <c r="BC38" s="353">
        <v>21639.510632812275</v>
      </c>
      <c r="BD38" s="353">
        <v>21289.009365185651</v>
      </c>
      <c r="BE38" s="353">
        <v>22970.028992478979</v>
      </c>
      <c r="BF38" s="353">
        <v>23266</v>
      </c>
      <c r="BG38" s="353">
        <v>23474.578025251809</v>
      </c>
      <c r="BH38" s="382"/>
      <c r="BJ38" s="1142">
        <f t="shared" si="2"/>
        <v>4.0188065468149681E-3</v>
      </c>
    </row>
    <row r="39" spans="1:62" s="87" customFormat="1" ht="15" customHeight="1" x14ac:dyDescent="0.2">
      <c r="A39" s="472">
        <v>30</v>
      </c>
      <c r="B39" s="317">
        <v>14843.452802359883</v>
      </c>
      <c r="C39" s="317">
        <f t="shared" si="0"/>
        <v>15299.412837302501</v>
      </c>
      <c r="D39" s="353">
        <v>15755.372872245118</v>
      </c>
      <c r="E39" s="353">
        <f t="shared" si="1"/>
        <v>17128.431252709481</v>
      </c>
      <c r="F39" s="353">
        <v>18501.489633173842</v>
      </c>
      <c r="G39" s="317">
        <v>19357.068333978863</v>
      </c>
      <c r="H39" s="353">
        <v>19718.235281637848</v>
      </c>
      <c r="I39" s="367">
        <v>20678.781580144569</v>
      </c>
      <c r="J39" s="317">
        <v>20151.219352980705</v>
      </c>
      <c r="K39" s="317">
        <v>19423.712353801169</v>
      </c>
      <c r="L39" s="317">
        <v>20055.923636045187</v>
      </c>
      <c r="M39" s="317">
        <v>20782.316698497056</v>
      </c>
      <c r="N39" s="317">
        <v>20512.693671660043</v>
      </c>
      <c r="O39" s="353">
        <v>19463.743719298247</v>
      </c>
      <c r="P39" s="353">
        <v>20294.714932126695</v>
      </c>
      <c r="Q39" s="353">
        <v>20627.047152941177</v>
      </c>
      <c r="R39" s="353">
        <v>21373.816303167288</v>
      </c>
      <c r="S39" s="381">
        <v>21563.517404161805</v>
      </c>
      <c r="T39" s="353">
        <v>20594.875672444712</v>
      </c>
      <c r="U39" s="353">
        <v>20349.273008648157</v>
      </c>
      <c r="V39" s="353">
        <v>19226.702042390858</v>
      </c>
      <c r="W39" s="353">
        <v>18676.725175011805</v>
      </c>
      <c r="X39" s="353">
        <v>19486.164911379401</v>
      </c>
      <c r="Y39" s="353">
        <v>19624.046596898632</v>
      </c>
      <c r="Z39" s="353">
        <v>19656.552266177623</v>
      </c>
      <c r="AA39" s="353">
        <v>19996.31382988422</v>
      </c>
      <c r="AB39" s="353">
        <v>20243.505929549214</v>
      </c>
      <c r="AC39" s="381">
        <v>20677.27679989189</v>
      </c>
      <c r="AD39" s="353">
        <v>20602.364247333648</v>
      </c>
      <c r="AE39" s="353">
        <v>19839.277090316718</v>
      </c>
      <c r="AF39" s="353">
        <v>19157.2175612139</v>
      </c>
      <c r="AG39" s="353">
        <v>19437.913519952352</v>
      </c>
      <c r="AH39" s="353">
        <v>19998.850915025061</v>
      </c>
      <c r="AI39" s="353">
        <v>19945.016371447735</v>
      </c>
      <c r="AJ39" s="353">
        <v>20370.21896585475</v>
      </c>
      <c r="AK39" s="353">
        <v>20663.222720478323</v>
      </c>
      <c r="AL39" s="353">
        <v>21485.046522015728</v>
      </c>
      <c r="AM39" s="381">
        <v>22121.649629590149</v>
      </c>
      <c r="AN39" s="353">
        <v>22863.082074783877</v>
      </c>
      <c r="AO39" s="353">
        <v>23277.652176122363</v>
      </c>
      <c r="AP39" s="353">
        <v>23067.174317881127</v>
      </c>
      <c r="AQ39" s="353">
        <v>22968.925430771109</v>
      </c>
      <c r="AR39" s="353">
        <v>23080.06384775498</v>
      </c>
      <c r="AS39" s="353">
        <v>22984.869344178951</v>
      </c>
      <c r="AT39" s="353">
        <v>23342.647308305095</v>
      </c>
      <c r="AU39" s="353">
        <v>23374.065108969673</v>
      </c>
      <c r="AV39" s="353">
        <v>22695.268509800568</v>
      </c>
      <c r="AW39" s="381">
        <v>21328.725665214264</v>
      </c>
      <c r="AX39" s="353">
        <v>21375.558006442265</v>
      </c>
      <c r="AY39" s="353">
        <v>21144.768060060793</v>
      </c>
      <c r="AZ39" s="353">
        <v>21557.427039999999</v>
      </c>
      <c r="BA39" s="353">
        <v>21563.991676482136</v>
      </c>
      <c r="BB39" s="353">
        <v>21848.262238166881</v>
      </c>
      <c r="BC39" s="353">
        <v>22354.376937253513</v>
      </c>
      <c r="BD39" s="353">
        <v>22022.212749101676</v>
      </c>
      <c r="BE39" s="353">
        <v>23743.516878359253</v>
      </c>
      <c r="BF39" s="353">
        <v>24009</v>
      </c>
      <c r="BG39" s="353">
        <v>24197.26549865229</v>
      </c>
      <c r="BH39" s="382"/>
      <c r="BJ39" s="1142">
        <f t="shared" si="2"/>
        <v>4.0446436074506043E-3</v>
      </c>
    </row>
    <row r="40" spans="1:62" s="87" customFormat="1" ht="15" customHeight="1" x14ac:dyDescent="0.2">
      <c r="A40" s="472">
        <v>31</v>
      </c>
      <c r="B40" s="317">
        <v>15353.887905604721</v>
      </c>
      <c r="C40" s="317">
        <f t="shared" si="0"/>
        <v>15842.354452712771</v>
      </c>
      <c r="D40" s="353">
        <v>16330.820999820822</v>
      </c>
      <c r="E40" s="353">
        <f t="shared" si="1"/>
        <v>17741.019522466802</v>
      </c>
      <c r="F40" s="353">
        <v>19151.218045112782</v>
      </c>
      <c r="G40" s="317">
        <v>19957.572511481216</v>
      </c>
      <c r="H40" s="353">
        <v>20317.359499310489</v>
      </c>
      <c r="I40" s="367">
        <v>21232.977404842539</v>
      </c>
      <c r="J40" s="317">
        <v>20746.560046078524</v>
      </c>
      <c r="K40" s="317">
        <v>20035.92105263158</v>
      </c>
      <c r="L40" s="317">
        <v>20666.91163849724</v>
      </c>
      <c r="M40" s="317">
        <v>21439.810346259241</v>
      </c>
      <c r="N40" s="317">
        <v>21139.035463161115</v>
      </c>
      <c r="O40" s="353">
        <v>20042.721122807019</v>
      </c>
      <c r="P40" s="353">
        <v>20898.98749001863</v>
      </c>
      <c r="Q40" s="353">
        <v>21273.270964705884</v>
      </c>
      <c r="R40" s="353">
        <v>21988.21193530396</v>
      </c>
      <c r="S40" s="381">
        <v>22155.409967714804</v>
      </c>
      <c r="T40" s="353">
        <v>21212.69436142658</v>
      </c>
      <c r="U40" s="353">
        <v>20989.440873918982</v>
      </c>
      <c r="V40" s="353">
        <v>19850.899380639075</v>
      </c>
      <c r="W40" s="353">
        <v>19281.47367124469</v>
      </c>
      <c r="X40" s="353">
        <v>20131.691991543008</v>
      </c>
      <c r="Y40" s="353">
        <v>20334.648995493088</v>
      </c>
      <c r="Z40" s="353">
        <v>20342.511022119088</v>
      </c>
      <c r="AA40" s="353">
        <v>20642.463524478077</v>
      </c>
      <c r="AB40" s="353">
        <v>20978.110004574726</v>
      </c>
      <c r="AC40" s="381">
        <v>21446.15047805669</v>
      </c>
      <c r="AD40" s="353">
        <v>21341.24484992127</v>
      </c>
      <c r="AE40" s="353">
        <v>20533.14006453432</v>
      </c>
      <c r="AF40" s="353">
        <v>19863.863955547415</v>
      </c>
      <c r="AG40" s="353">
        <v>20151.912209648603</v>
      </c>
      <c r="AH40" s="353">
        <v>20674.945681314839</v>
      </c>
      <c r="AI40" s="353">
        <v>20665.806311642707</v>
      </c>
      <c r="AJ40" s="353">
        <v>21119.681982158338</v>
      </c>
      <c r="AK40" s="353">
        <v>21411.934230194318</v>
      </c>
      <c r="AL40" s="353">
        <v>22281.01105862288</v>
      </c>
      <c r="AM40" s="381">
        <v>22900.74721526408</v>
      </c>
      <c r="AN40" s="353">
        <v>23696.459222997604</v>
      </c>
      <c r="AO40" s="353">
        <v>24147.082192128866</v>
      </c>
      <c r="AP40" s="353">
        <v>23928.323023540281</v>
      </c>
      <c r="AQ40" s="353">
        <v>23784.990834657216</v>
      </c>
      <c r="AR40" s="353">
        <v>23924.392173654476</v>
      </c>
      <c r="AS40" s="353">
        <v>23799.953782871933</v>
      </c>
      <c r="AT40" s="353">
        <v>24221.134034961739</v>
      </c>
      <c r="AU40" s="353">
        <v>24178.983793694275</v>
      </c>
      <c r="AV40" s="353">
        <v>23433.451253958745</v>
      </c>
      <c r="AW40" s="381">
        <v>22052.527348872627</v>
      </c>
      <c r="AX40" s="353">
        <v>22143.258701748171</v>
      </c>
      <c r="AY40" s="353">
        <v>21898.243874574127</v>
      </c>
      <c r="AZ40" s="353">
        <v>22245.147280000001</v>
      </c>
      <c r="BA40" s="353">
        <v>22269.457479387514</v>
      </c>
      <c r="BB40" s="353">
        <v>22546.740192107398</v>
      </c>
      <c r="BC40" s="353">
        <v>23095.680605024681</v>
      </c>
      <c r="BD40" s="353">
        <v>22813.905291848609</v>
      </c>
      <c r="BE40" s="353">
        <v>24480.123222661132</v>
      </c>
      <c r="BF40" s="353">
        <v>24741</v>
      </c>
      <c r="BG40" s="353">
        <v>24909.151936444887</v>
      </c>
      <c r="BH40" s="382"/>
      <c r="BJ40" s="1142">
        <f t="shared" si="2"/>
        <v>4.057208101114318E-3</v>
      </c>
    </row>
    <row r="41" spans="1:62" s="87" customFormat="1" ht="15" customHeight="1" x14ac:dyDescent="0.2">
      <c r="A41" s="472">
        <v>32</v>
      </c>
      <c r="B41" s="317">
        <v>15905.157817109146</v>
      </c>
      <c r="C41" s="317">
        <f t="shared" si="0"/>
        <v>16389.1776065179</v>
      </c>
      <c r="D41" s="353">
        <v>16873.197395926658</v>
      </c>
      <c r="E41" s="353">
        <f t="shared" si="1"/>
        <v>18318.147797986112</v>
      </c>
      <c r="F41" s="353">
        <v>19763.098200045566</v>
      </c>
      <c r="G41" s="317">
        <v>20539.693908039615</v>
      </c>
      <c r="H41" s="353">
        <v>20898.862416463351</v>
      </c>
      <c r="I41" s="367">
        <v>21893.53404438154</v>
      </c>
      <c r="J41" s="317">
        <v>21299.376403955073</v>
      </c>
      <c r="K41" s="317">
        <v>20622.831871345028</v>
      </c>
      <c r="L41" s="317">
        <v>21311.843418863296</v>
      </c>
      <c r="M41" s="317">
        <v>22115.695424728063</v>
      </c>
      <c r="N41" s="317">
        <v>21748.449098135126</v>
      </c>
      <c r="O41" s="353">
        <v>20555.640701754386</v>
      </c>
      <c r="P41" s="353">
        <v>21517.998402981102</v>
      </c>
      <c r="Q41" s="353">
        <v>21902.123168627451</v>
      </c>
      <c r="R41" s="353">
        <v>22596.106026359819</v>
      </c>
      <c r="S41" s="381">
        <v>22804.388616077482</v>
      </c>
      <c r="T41" s="353">
        <v>21855.336122733614</v>
      </c>
      <c r="U41" s="353">
        <v>21629.608739189804</v>
      </c>
      <c r="V41" s="353">
        <v>20427.62924069351</v>
      </c>
      <c r="W41" s="353">
        <v>19888.495658064916</v>
      </c>
      <c r="X41" s="353">
        <v>20746.583888241224</v>
      </c>
      <c r="Y41" s="353">
        <v>21000.838744175388</v>
      </c>
      <c r="Z41" s="353">
        <v>21059.555522287508</v>
      </c>
      <c r="AA41" s="353">
        <v>21351.208970735712</v>
      </c>
      <c r="AB41" s="353">
        <v>21718.559735369672</v>
      </c>
      <c r="AC41" s="381">
        <v>22213.15341734518</v>
      </c>
      <c r="AD41" s="353">
        <v>22078.327689485563</v>
      </c>
      <c r="AE41" s="353">
        <v>21263.430844898343</v>
      </c>
      <c r="AF41" s="353">
        <v>20577.272516333884</v>
      </c>
      <c r="AG41" s="353">
        <v>20869.208814770696</v>
      </c>
      <c r="AH41" s="353">
        <v>21399.448187434431</v>
      </c>
      <c r="AI41" s="353">
        <v>21397.661009691554</v>
      </c>
      <c r="AJ41" s="353">
        <v>21858.30565731704</v>
      </c>
      <c r="AK41" s="353">
        <v>22198.612855007472</v>
      </c>
      <c r="AL41" s="353">
        <v>23079.973578418765</v>
      </c>
      <c r="AM41" s="381">
        <v>23758.049672227251</v>
      </c>
      <c r="AN41" s="353">
        <v>24604.811477971045</v>
      </c>
      <c r="AO41" s="353">
        <v>24988.375314413475</v>
      </c>
      <c r="AP41" s="353">
        <v>24759.061983574229</v>
      </c>
      <c r="AQ41" s="353">
        <v>24601.056238543319</v>
      </c>
      <c r="AR41" s="353">
        <v>24758.182860541183</v>
      </c>
      <c r="AS41" s="353">
        <v>24620.156491195637</v>
      </c>
      <c r="AT41" s="353">
        <v>25093.407984202138</v>
      </c>
      <c r="AU41" s="353">
        <v>24982.693891805178</v>
      </c>
      <c r="AV41" s="353">
        <v>24241.54215526834</v>
      </c>
      <c r="AW41" s="381">
        <v>22810.293836456702</v>
      </c>
      <c r="AX41" s="353">
        <v>22910.959397054074</v>
      </c>
      <c r="AY41" s="353">
        <v>22673.183018136562</v>
      </c>
      <c r="AZ41" s="353">
        <v>23004.851119999999</v>
      </c>
      <c r="BA41" s="353">
        <v>23021.664468001571</v>
      </c>
      <c r="BB41" s="353">
        <v>23310.366701384872</v>
      </c>
      <c r="BC41" s="353">
        <v>23872.939086924551</v>
      </c>
      <c r="BD41" s="353">
        <v>23634.842414010996</v>
      </c>
      <c r="BE41" s="353">
        <v>25220.827516027275</v>
      </c>
      <c r="BF41" s="353">
        <v>25489</v>
      </c>
      <c r="BG41" s="353">
        <v>25718.247694708469</v>
      </c>
      <c r="BH41" s="382"/>
      <c r="BJ41" s="1142">
        <f t="shared" si="2"/>
        <v>4.0556197173380326E-3</v>
      </c>
    </row>
    <row r="42" spans="1:62" s="87" customFormat="1" ht="15" customHeight="1" x14ac:dyDescent="0.2">
      <c r="A42" s="472">
        <v>33</v>
      </c>
      <c r="B42" s="317">
        <v>16388.369714847591</v>
      </c>
      <c r="C42" s="317">
        <f t="shared" si="0"/>
        <v>16931.736311762921</v>
      </c>
      <c r="D42" s="353">
        <v>17475.102908678255</v>
      </c>
      <c r="E42" s="353">
        <f t="shared" si="1"/>
        <v>18887.192374822152</v>
      </c>
      <c r="F42" s="353">
        <v>20299.28184096605</v>
      </c>
      <c r="G42" s="317">
        <v>21152.453272837934</v>
      </c>
      <c r="H42" s="353">
        <v>21480.36533361621</v>
      </c>
      <c r="I42" s="367">
        <v>22498.111307688418</v>
      </c>
      <c r="J42" s="317">
        <v>21868.139387539599</v>
      </c>
      <c r="K42" s="317">
        <v>21235.040570175439</v>
      </c>
      <c r="L42" s="317">
        <v>21937.378754707064</v>
      </c>
      <c r="M42" s="317">
        <v>22837.559079963467</v>
      </c>
      <c r="N42" s="317">
        <v>22366.32681137267</v>
      </c>
      <c r="O42" s="353">
        <v>21076.331789473687</v>
      </c>
      <c r="P42" s="353">
        <v>22078.05589566143</v>
      </c>
      <c r="Q42" s="353">
        <v>22499.706478431373</v>
      </c>
      <c r="R42" s="353">
        <v>23252.761675521764</v>
      </c>
      <c r="S42" s="381">
        <v>23450.362733660706</v>
      </c>
      <c r="T42" s="353">
        <v>22514.526598924091</v>
      </c>
      <c r="U42" s="353">
        <v>22302.541101502047</v>
      </c>
      <c r="V42" s="353">
        <v>21016.225970296389</v>
      </c>
      <c r="W42" s="353">
        <v>20459.141795487674</v>
      </c>
      <c r="X42" s="353">
        <v>21389.922741014445</v>
      </c>
      <c r="Y42" s="353">
        <v>21639.534947673976</v>
      </c>
      <c r="Z42" s="353">
        <v>21791.106703095171</v>
      </c>
      <c r="AA42" s="353">
        <v>22013.512407694416</v>
      </c>
      <c r="AB42" s="353">
        <v>22425.884083471159</v>
      </c>
      <c r="AC42" s="381">
        <v>22916.551234839015</v>
      </c>
      <c r="AD42" s="353">
        <v>22757.882112303374</v>
      </c>
      <c r="AE42" s="353">
        <v>21981.579023213559</v>
      </c>
      <c r="AF42" s="353">
        <v>21278.847285827687</v>
      </c>
      <c r="AG42" s="353">
        <v>21650.814770696845</v>
      </c>
      <c r="AH42" s="353">
        <v>22180.426390022145</v>
      </c>
      <c r="AI42" s="353">
        <v>22189.581536089976</v>
      </c>
      <c r="AJ42" s="353">
        <v>22590.735423250091</v>
      </c>
      <c r="AK42" s="353">
        <v>22954.917787742899</v>
      </c>
      <c r="AL42" s="353">
        <v>23905.917946913192</v>
      </c>
      <c r="AM42" s="381">
        <v>24600.596493098114</v>
      </c>
      <c r="AN42" s="353">
        <v>25488.652640349963</v>
      </c>
      <c r="AO42" s="353">
        <v>25847.957417617319</v>
      </c>
      <c r="AP42" s="353">
        <v>25653.384957188147</v>
      </c>
      <c r="AQ42" s="353">
        <v>25394.114823414395</v>
      </c>
      <c r="AR42" s="353">
        <v>25615.683235206659</v>
      </c>
      <c r="AS42" s="353">
        <v>25504.337569903404</v>
      </c>
      <c r="AT42" s="353">
        <v>25873.732827682154</v>
      </c>
      <c r="AU42" s="353">
        <v>25860.127773351815</v>
      </c>
      <c r="AV42" s="353">
        <v>25040.15398442181</v>
      </c>
      <c r="AW42" s="381">
        <v>23597.340327425019</v>
      </c>
      <c r="AX42" s="353">
        <v>23700.594397940145</v>
      </c>
      <c r="AY42" s="353">
        <v>23444.733215007036</v>
      </c>
      <c r="AZ42" s="353">
        <v>23781.166559999998</v>
      </c>
      <c r="BA42" s="353">
        <v>23808.655594817432</v>
      </c>
      <c r="BB42" s="353">
        <v>24098.557420051693</v>
      </c>
      <c r="BC42" s="353">
        <v>24721.049702548626</v>
      </c>
      <c r="BD42" s="353">
        <v>24466.224028821758</v>
      </c>
      <c r="BE42" s="353">
        <v>26001.486812770014</v>
      </c>
      <c r="BF42" s="353">
        <v>26295</v>
      </c>
      <c r="BG42" s="353">
        <v>26522.433891332104</v>
      </c>
      <c r="BH42" s="382"/>
      <c r="BJ42" s="1142">
        <f t="shared" si="2"/>
        <v>4.0930400049754567E-3</v>
      </c>
    </row>
    <row r="43" spans="1:62" s="87" customFormat="1" ht="15" customHeight="1" x14ac:dyDescent="0.2">
      <c r="A43" s="472">
        <v>34</v>
      </c>
      <c r="B43" s="317">
        <v>16926.028023598821</v>
      </c>
      <c r="C43" s="317">
        <f t="shared" si="0"/>
        <v>17511.439741955299</v>
      </c>
      <c r="D43" s="353">
        <v>18096.851460311773</v>
      </c>
      <c r="E43" s="353">
        <f t="shared" si="1"/>
        <v>19478.774556767872</v>
      </c>
      <c r="F43" s="353">
        <v>20860.697653223968</v>
      </c>
      <c r="G43" s="317">
        <v>21685.553920212471</v>
      </c>
      <c r="H43" s="353">
        <v>22044.246950249282</v>
      </c>
      <c r="I43" s="367">
        <v>23041.111257139968</v>
      </c>
      <c r="J43" s="317">
        <v>22463.480080637419</v>
      </c>
      <c r="K43" s="317">
        <v>21862.427997076022</v>
      </c>
      <c r="L43" s="317">
        <v>22475.630090200542</v>
      </c>
      <c r="M43" s="317">
        <v>23412.291289545799</v>
      </c>
      <c r="N43" s="317">
        <v>23005.364720269034</v>
      </c>
      <c r="O43" s="353">
        <v>21651.423438596492</v>
      </c>
      <c r="P43" s="353">
        <v>22656.53633217993</v>
      </c>
      <c r="Q43" s="353">
        <v>23066.02089411765</v>
      </c>
      <c r="R43" s="353">
        <v>23863.90653711803</v>
      </c>
      <c r="S43" s="381">
        <v>24048.264358772616</v>
      </c>
      <c r="T43" s="353">
        <v>23115.796573022515</v>
      </c>
      <c r="U43" s="353">
        <v>22899.863086026398</v>
      </c>
      <c r="V43" s="353">
        <v>21578.715586892693</v>
      </c>
      <c r="W43" s="353">
        <v>21072.984254069925</v>
      </c>
      <c r="X43" s="353">
        <v>21982.93236380881</v>
      </c>
      <c r="Y43" s="353">
        <v>22288.805591627835</v>
      </c>
      <c r="Z43" s="353">
        <v>22464.631161345857</v>
      </c>
      <c r="AA43" s="353">
        <v>22677.835062448721</v>
      </c>
      <c r="AB43" s="353">
        <v>23109.825808494916</v>
      </c>
      <c r="AC43" s="381">
        <v>23625.561268961788</v>
      </c>
      <c r="AD43" s="353">
        <v>23467.998506517753</v>
      </c>
      <c r="AE43" s="353">
        <v>22718.808433319758</v>
      </c>
      <c r="AF43" s="353">
        <v>21948.301764669966</v>
      </c>
      <c r="AG43" s="353">
        <v>22478.591542584873</v>
      </c>
      <c r="AH43" s="353">
        <v>22985.608462524768</v>
      </c>
      <c r="AI43" s="353">
        <v>22962.533906167479</v>
      </c>
      <c r="AJ43" s="353">
        <v>23301.486506893372</v>
      </c>
      <c r="AK43" s="353">
        <v>23756.783258594915</v>
      </c>
      <c r="AL43" s="353">
        <v>24752.848197728716</v>
      </c>
      <c r="AM43" s="381">
        <v>25431.338805095129</v>
      </c>
      <c r="AN43" s="353">
        <v>26345.099052182064</v>
      </c>
      <c r="AO43" s="353">
        <v>26731.455880484769</v>
      </c>
      <c r="AP43" s="353">
        <v>26489.652961881227</v>
      </c>
      <c r="AQ43" s="353">
        <v>26258.900549920567</v>
      </c>
      <c r="AR43" s="353">
        <v>26540.361058578648</v>
      </c>
      <c r="AS43" s="353">
        <v>26421.787401210888</v>
      </c>
      <c r="AT43" s="353">
        <v>26729.853555640326</v>
      </c>
      <c r="AU43" s="353">
        <v>26729.10154860255</v>
      </c>
      <c r="AV43" s="353">
        <v>25845.875117692376</v>
      </c>
      <c r="AW43" s="381">
        <v>24431.234823808114</v>
      </c>
      <c r="AX43" s="353">
        <v>24549.105692751931</v>
      </c>
      <c r="AY43" s="353">
        <v>24235.487443131973</v>
      </c>
      <c r="AZ43" s="353">
        <v>24569.663840000001</v>
      </c>
      <c r="BA43" s="353">
        <v>24617.386808009422</v>
      </c>
      <c r="BB43" s="353">
        <v>24887.816147822399</v>
      </c>
      <c r="BC43" s="353">
        <v>25539.550471243183</v>
      </c>
      <c r="BD43" s="353">
        <v>25284.027803189631</v>
      </c>
      <c r="BE43" s="353">
        <v>26786.244058577024</v>
      </c>
      <c r="BF43" s="353">
        <v>27095</v>
      </c>
      <c r="BG43" s="353">
        <v>27342.330685203575</v>
      </c>
      <c r="BH43" s="382"/>
      <c r="BJ43" s="1142">
        <f t="shared" si="2"/>
        <v>4.1885631617397667E-3</v>
      </c>
    </row>
    <row r="44" spans="1:62" s="87" customFormat="1" ht="15" customHeight="1" x14ac:dyDescent="0.2">
      <c r="A44" s="472">
        <v>35</v>
      </c>
      <c r="B44" s="317">
        <v>17450.074729596854</v>
      </c>
      <c r="C44" s="317">
        <f t="shared" si="0"/>
        <v>18067.801505036139</v>
      </c>
      <c r="D44" s="353">
        <v>18685.528280475424</v>
      </c>
      <c r="E44" s="353">
        <f t="shared" si="1"/>
        <v>20041.204787309936</v>
      </c>
      <c r="F44" s="353">
        <v>21396.881294144452</v>
      </c>
      <c r="G44" s="317">
        <v>22218.654567587007</v>
      </c>
      <c r="H44" s="353">
        <v>22572.88596584279</v>
      </c>
      <c r="I44" s="367">
        <v>23584.111206591519</v>
      </c>
      <c r="J44" s="317">
        <v>23016.296438513968</v>
      </c>
      <c r="K44" s="317">
        <v>22429.100511695906</v>
      </c>
      <c r="L44" s="317">
        <v>23047.825203608019</v>
      </c>
      <c r="M44" s="317">
        <v>23968.632068421492</v>
      </c>
      <c r="N44" s="317">
        <v>23563.993885661879</v>
      </c>
      <c r="O44" s="353">
        <v>22199.314807017545</v>
      </c>
      <c r="P44" s="353">
        <v>23212.909236092626</v>
      </c>
      <c r="Q44" s="353">
        <v>23639.283952941176</v>
      </c>
      <c r="R44" s="353">
        <v>24462.048316552675</v>
      </c>
      <c r="S44" s="381">
        <v>24652.175045443444</v>
      </c>
      <c r="T44" s="353">
        <v>23706.03407053198</v>
      </c>
      <c r="U44" s="353">
        <v>23482.062994993172</v>
      </c>
      <c r="V44" s="353">
        <v>22112.724716572724</v>
      </c>
      <c r="W44" s="353">
        <v>21702.741146763568</v>
      </c>
      <c r="X44" s="353">
        <v>22608.765397458952</v>
      </c>
      <c r="Y44" s="353">
        <v>22986.718661675961</v>
      </c>
      <c r="Z44" s="353">
        <v>23223.123320483548</v>
      </c>
      <c r="AA44" s="353">
        <v>23424.945646822867</v>
      </c>
      <c r="AB44" s="353">
        <v>23846.37843544357</v>
      </c>
      <c r="AC44" s="381">
        <v>24349.537214095071</v>
      </c>
      <c r="AD44" s="353">
        <v>24264.407525851853</v>
      </c>
      <c r="AE44" s="353">
        <v>23499.404279314556</v>
      </c>
      <c r="AF44" s="353">
        <v>22725.950906759481</v>
      </c>
      <c r="AG44" s="353">
        <v>23235.463132817153</v>
      </c>
      <c r="AH44" s="353">
        <v>23832.743909546567</v>
      </c>
      <c r="AI44" s="353">
        <v>23684.904526055863</v>
      </c>
      <c r="AJ44" s="353">
        <v>24074.176682793146</v>
      </c>
      <c r="AK44" s="353">
        <v>24593.578475336322</v>
      </c>
      <c r="AL44" s="353">
        <v>25665.734078696245</v>
      </c>
      <c r="AM44" s="381">
        <v>26319.628097852154</v>
      </c>
      <c r="AN44" s="353">
        <v>27299.589834392249</v>
      </c>
      <c r="AO44" s="353">
        <v>27599.479051805178</v>
      </c>
      <c r="AP44" s="353">
        <v>27377.064629671237</v>
      </c>
      <c r="AQ44" s="353">
        <v>27133.159672491751</v>
      </c>
      <c r="AR44" s="353">
        <v>27420.253916146299</v>
      </c>
      <c r="AS44" s="353">
        <v>27303.409345103293</v>
      </c>
      <c r="AT44" s="353">
        <v>27680.408500325379</v>
      </c>
      <c r="AU44" s="353">
        <v>27621.038469513594</v>
      </c>
      <c r="AV44" s="353">
        <v>26696.621843704528</v>
      </c>
      <c r="AW44" s="381">
        <v>25258.102119378993</v>
      </c>
      <c r="AX44" s="353">
        <v>25371.064933440357</v>
      </c>
      <c r="AY44" s="353">
        <v>25081.594467225656</v>
      </c>
      <c r="AZ44" s="353">
        <v>25401.351279999999</v>
      </c>
      <c r="BA44" s="353">
        <v>25418.508990969767</v>
      </c>
      <c r="BB44" s="353">
        <v>25648.238629788222</v>
      </c>
      <c r="BC44" s="353">
        <v>26279.796644481154</v>
      </c>
      <c r="BD44" s="353">
        <v>26085.120389320102</v>
      </c>
      <c r="BE44" s="353">
        <v>27622.225667687359</v>
      </c>
      <c r="BF44" s="353">
        <v>27910</v>
      </c>
      <c r="BG44" s="353">
        <v>28167.137040714995</v>
      </c>
      <c r="BH44" s="382"/>
      <c r="BJ44" s="1142">
        <f t="shared" si="2"/>
        <v>4.3054373961073367E-3</v>
      </c>
    </row>
    <row r="45" spans="1:62" s="87" customFormat="1" ht="15" customHeight="1" x14ac:dyDescent="0.2">
      <c r="A45" s="472">
        <v>36</v>
      </c>
      <c r="B45" s="317">
        <v>17926.480825958704</v>
      </c>
      <c r="C45" s="317">
        <f t="shared" si="0"/>
        <v>18557.349712388059</v>
      </c>
      <c r="D45" s="353">
        <v>19188.218598817417</v>
      </c>
      <c r="E45" s="353">
        <f t="shared" si="1"/>
        <v>20557.487745523998</v>
      </c>
      <c r="F45" s="353">
        <v>21926.756892230576</v>
      </c>
      <c r="G45" s="317">
        <v>22776.265589553477</v>
      </c>
      <c r="H45" s="353">
        <v>23154.388882995649</v>
      </c>
      <c r="I45" s="367">
        <v>24155.100844159126</v>
      </c>
      <c r="J45" s="317">
        <v>23590.374964001152</v>
      </c>
      <c r="K45" s="317">
        <v>22990.713450292398</v>
      </c>
      <c r="L45" s="317">
        <v>23653.964094929503</v>
      </c>
      <c r="M45" s="317">
        <v>24552.559993357139</v>
      </c>
      <c r="N45" s="317">
        <v>24135.319168450016</v>
      </c>
      <c r="O45" s="353">
        <v>22704.462877192982</v>
      </c>
      <c r="P45" s="353">
        <v>23798.758850146391</v>
      </c>
      <c r="Q45" s="353">
        <v>24177.803796078431</v>
      </c>
      <c r="R45" s="353">
        <v>25021.180849502449</v>
      </c>
      <c r="S45" s="381">
        <v>25235.054016658072</v>
      </c>
      <c r="T45" s="353">
        <v>24285.23909145248</v>
      </c>
      <c r="U45" s="353">
        <v>24094.507055075104</v>
      </c>
      <c r="V45" s="353">
        <v>22725.055185272493</v>
      </c>
      <c r="W45" s="353">
        <v>22373.42087002936</v>
      </c>
      <c r="X45" s="353">
        <v>23230.221976328321</v>
      </c>
      <c r="Y45" s="353">
        <v>23616.955312810329</v>
      </c>
      <c r="Z45" s="353">
        <v>23948.457352445821</v>
      </c>
      <c r="AA45" s="353">
        <v>24113.498915124444</v>
      </c>
      <c r="AB45" s="353">
        <v>24621.902100855121</v>
      </c>
      <c r="AC45" s="381">
        <v>25067.900942599412</v>
      </c>
      <c r="AD45" s="353">
        <v>25044.636677976006</v>
      </c>
      <c r="AE45" s="353">
        <v>24274.796153002724</v>
      </c>
      <c r="AF45" s="353">
        <v>23523.886548207855</v>
      </c>
      <c r="AG45" s="353">
        <v>24012.122215604526</v>
      </c>
      <c r="AH45" s="353">
        <v>24584.67746823639</v>
      </c>
      <c r="AI45" s="353">
        <v>24426.243302265168</v>
      </c>
      <c r="AJ45" s="353">
        <v>24826.736653709559</v>
      </c>
      <c r="AK45" s="353">
        <v>25448.597907324362</v>
      </c>
      <c r="AL45" s="353">
        <v>26593.60987560741</v>
      </c>
      <c r="AM45" s="381">
        <v>27165.126045941477</v>
      </c>
      <c r="AN45" s="353">
        <v>28245.429642745548</v>
      </c>
      <c r="AO45" s="353">
        <v>28412.635280367896</v>
      </c>
      <c r="AP45" s="353">
        <v>28365.381362490327</v>
      </c>
      <c r="AQ45" s="353">
        <v>28075.085909813024</v>
      </c>
      <c r="AR45" s="353">
        <v>28331.759690752304</v>
      </c>
      <c r="AS45" s="353">
        <v>28170.956047511205</v>
      </c>
      <c r="AT45" s="353">
        <v>28586.231447613489</v>
      </c>
      <c r="AU45" s="353">
        <v>28573.404721109669</v>
      </c>
      <c r="AV45" s="353">
        <v>27614.906958829069</v>
      </c>
      <c r="AW45" s="381">
        <v>26087.311815220612</v>
      </c>
      <c r="AX45" s="353">
        <v>26184.943114178197</v>
      </c>
      <c r="AY45" s="353">
        <v>25977.406042801475</v>
      </c>
      <c r="AZ45" s="353">
        <v>26251.8652</v>
      </c>
      <c r="BA45" s="353">
        <v>26238.110247349821</v>
      </c>
      <c r="BB45" s="353">
        <v>26423.613239208429</v>
      </c>
      <c r="BC45" s="353">
        <v>27038.020224783475</v>
      </c>
      <c r="BD45" s="353">
        <v>26889.346323245089</v>
      </c>
      <c r="BE45" s="353">
        <v>28437.717531476363</v>
      </c>
      <c r="BF45" s="353">
        <v>28747</v>
      </c>
      <c r="BG45" s="353">
        <v>29024.346503050077</v>
      </c>
      <c r="BH45" s="382"/>
      <c r="BJ45" s="1142">
        <f t="shared" si="2"/>
        <v>4.4484094811931829E-3</v>
      </c>
    </row>
    <row r="46" spans="1:62" s="87" customFormat="1" ht="15" customHeight="1" x14ac:dyDescent="0.2">
      <c r="A46" s="472">
        <v>37</v>
      </c>
      <c r="B46" s="317">
        <v>18450.527531956737</v>
      </c>
      <c r="C46" s="317">
        <f t="shared" si="0"/>
        <v>19064.103878264101</v>
      </c>
      <c r="D46" s="353">
        <v>19677.680224571464</v>
      </c>
      <c r="E46" s="353">
        <f t="shared" si="1"/>
        <v>21089.234507364337</v>
      </c>
      <c r="F46" s="353">
        <v>22500.78879015721</v>
      </c>
      <c r="G46" s="317">
        <v>23284.85586233608</v>
      </c>
      <c r="H46" s="353">
        <v>23730.018033308581</v>
      </c>
      <c r="I46" s="367">
        <v>24681.306980741039</v>
      </c>
      <c r="J46" s="317">
        <v>24143.191321877701</v>
      </c>
      <c r="K46" s="317">
        <v>23562.445540935671</v>
      </c>
      <c r="L46" s="317">
        <v>24211.611874945265</v>
      </c>
      <c r="M46" s="317">
        <v>25108.900772232835</v>
      </c>
      <c r="N46" s="317">
        <v>24689.716294711099</v>
      </c>
      <c r="O46" s="353">
        <v>23229.039719298245</v>
      </c>
      <c r="P46" s="353">
        <v>24406.71599680596</v>
      </c>
      <c r="Q46" s="353">
        <v>24702.426352941176</v>
      </c>
      <c r="R46" s="353">
        <v>25596.567235154253</v>
      </c>
      <c r="S46" s="381">
        <v>25814.928457093243</v>
      </c>
      <c r="T46" s="353">
        <v>24903.057780434352</v>
      </c>
      <c r="U46" s="353">
        <v>24676.706964041874</v>
      </c>
      <c r="V46" s="353">
        <v>23353.99927134009</v>
      </c>
      <c r="W46" s="353">
        <v>23053.194555644517</v>
      </c>
      <c r="X46" s="353">
        <v>23895.443103005397</v>
      </c>
      <c r="Y46" s="353">
        <v>24274.685509128409</v>
      </c>
      <c r="Z46" s="353">
        <v>24537.014109809494</v>
      </c>
      <c r="AA46" s="353">
        <v>24818.20592579087</v>
      </c>
      <c r="AB46" s="353">
        <v>25387.683006650946</v>
      </c>
      <c r="AC46" s="381">
        <v>25746.979154701174</v>
      </c>
      <c r="AD46" s="353">
        <v>25767.337413353682</v>
      </c>
      <c r="AE46" s="353">
        <v>25003.352275931204</v>
      </c>
      <c r="AF46" s="353">
        <v>24306.607315137084</v>
      </c>
      <c r="AG46" s="353">
        <v>24800.324002382371</v>
      </c>
      <c r="AH46" s="353">
        <v>25378.56440144539</v>
      </c>
      <c r="AI46" s="353">
        <v>25254.519461612021</v>
      </c>
      <c r="AJ46" s="353">
        <v>25582.393579238793</v>
      </c>
      <c r="AK46" s="353">
        <v>26302.098654708519</v>
      </c>
      <c r="AL46" s="353">
        <v>27504.996764980573</v>
      </c>
      <c r="AM46" s="381">
        <v>28072.597665618501</v>
      </c>
      <c r="AN46" s="353">
        <v>29165.316529528172</v>
      </c>
      <c r="AO46" s="353">
        <v>29187.806702406058</v>
      </c>
      <c r="AP46" s="353">
        <v>29252.79303028034</v>
      </c>
      <c r="AQ46" s="353">
        <v>28994.00532811927</v>
      </c>
      <c r="AR46" s="353">
        <v>29273.56117752007</v>
      </c>
      <c r="AS46" s="353">
        <v>29105.040255118547</v>
      </c>
      <c r="AT46" s="353">
        <v>29515.662949083318</v>
      </c>
      <c r="AU46" s="353">
        <v>29435.126976678202</v>
      </c>
      <c r="AV46" s="353">
        <v>28510.679277582814</v>
      </c>
      <c r="AW46" s="381">
        <v>26963.369516477011</v>
      </c>
      <c r="AX46" s="353">
        <v>27070.396397335531</v>
      </c>
      <c r="AY46" s="353">
        <v>26921.792520962113</v>
      </c>
      <c r="AZ46" s="353">
        <v>27123.420480000001</v>
      </c>
      <c r="BA46" s="353">
        <v>27122.931762858265</v>
      </c>
      <c r="BB46" s="353">
        <v>27300.44871349767</v>
      </c>
      <c r="BC46" s="353">
        <v>27855.463498944835</v>
      </c>
      <c r="BD46" s="353">
        <v>27722.816836585527</v>
      </c>
      <c r="BE46" s="353">
        <v>29372.049918129091</v>
      </c>
      <c r="BF46" s="353">
        <v>29693</v>
      </c>
      <c r="BG46" s="353">
        <v>29964.036600936302</v>
      </c>
      <c r="BH46" s="382"/>
      <c r="BJ46" s="1142">
        <f t="shared" si="2"/>
        <v>4.6402255379074386E-3</v>
      </c>
    </row>
    <row r="47" spans="1:62" s="87" customFormat="1" ht="15" customHeight="1" x14ac:dyDescent="0.2">
      <c r="A47" s="472">
        <v>38</v>
      </c>
      <c r="B47" s="317">
        <v>18967.768436578172</v>
      </c>
      <c r="C47" s="317">
        <f t="shared" si="0"/>
        <v>19574.069489745816</v>
      </c>
      <c r="D47" s="353">
        <v>20180.370542913457</v>
      </c>
      <c r="E47" s="353">
        <f t="shared" si="1"/>
        <v>21611.825508412752</v>
      </c>
      <c r="F47" s="353">
        <v>23043.280473912051</v>
      </c>
      <c r="G47" s="317">
        <v>23768.935760526751</v>
      </c>
      <c r="H47" s="353">
        <v>24264.530815742019</v>
      </c>
      <c r="I47" s="367">
        <v>25213.111054946166</v>
      </c>
      <c r="J47" s="317">
        <v>24669.429970240952</v>
      </c>
      <c r="K47" s="317">
        <v>24063.343567251461</v>
      </c>
      <c r="L47" s="317">
        <v>24720.768543655307</v>
      </c>
      <c r="M47" s="317">
        <v>25605.46940131197</v>
      </c>
      <c r="N47" s="317">
        <v>25235.649342708653</v>
      </c>
      <c r="O47" s="353">
        <v>23792.474105263158</v>
      </c>
      <c r="P47" s="353">
        <v>24988.881022092093</v>
      </c>
      <c r="Q47" s="353">
        <v>25261.792125490196</v>
      </c>
      <c r="R47" s="353">
        <v>26178.455161886868</v>
      </c>
      <c r="S47" s="381">
        <v>26400.811959087328</v>
      </c>
      <c r="T47" s="353">
        <v>25534.667065152422</v>
      </c>
      <c r="U47" s="353">
        <v>25268.988256713699</v>
      </c>
      <c r="V47" s="353">
        <v>23973.449861768928</v>
      </c>
      <c r="W47" s="353">
        <v>23673.857485988792</v>
      </c>
      <c r="X47" s="353">
        <v>24571.605366634394</v>
      </c>
      <c r="Y47" s="353">
        <v>24978.943243449699</v>
      </c>
      <c r="Z47" s="353">
        <v>25247.841461132524</v>
      </c>
      <c r="AA47" s="353">
        <v>25528.97058984411</v>
      </c>
      <c r="AB47" s="353">
        <v>26122.287081676459</v>
      </c>
      <c r="AC47" s="381">
        <v>26484.050271968648</v>
      </c>
      <c r="AD47" s="353">
        <v>26418.127627798251</v>
      </c>
      <c r="AE47" s="353">
        <v>25667.726073744558</v>
      </c>
      <c r="AF47" s="353">
        <v>25089.328082066313</v>
      </c>
      <c r="AG47" s="353">
        <v>25565.440381179273</v>
      </c>
      <c r="AH47" s="353">
        <v>26180.51929129269</v>
      </c>
      <c r="AI47" s="353">
        <v>26025.891151996115</v>
      </c>
      <c r="AJ47" s="353">
        <v>26382.956346653991</v>
      </c>
      <c r="AK47" s="353">
        <v>27069.03437967115</v>
      </c>
      <c r="AL47" s="353">
        <v>28320.448192314459</v>
      </c>
      <c r="AM47" s="381">
        <v>28975.64259446783</v>
      </c>
      <c r="AN47" s="353">
        <v>30059.250494740132</v>
      </c>
      <c r="AO47" s="353">
        <v>30088.187301506645</v>
      </c>
      <c r="AP47" s="353">
        <v>30102.883646621234</v>
      </c>
      <c r="AQ47" s="353">
        <v>29826.310839545396</v>
      </c>
      <c r="AR47" s="353">
        <v>30182.432542372881</v>
      </c>
      <c r="AS47" s="353">
        <v>30041.683597541247</v>
      </c>
      <c r="AT47" s="353">
        <v>30397.877342189706</v>
      </c>
      <c r="AU47" s="353">
        <v>30284.763366109724</v>
      </c>
      <c r="AV47" s="353">
        <v>29369.720191731576</v>
      </c>
      <c r="AW47" s="381">
        <v>27885.10402301282</v>
      </c>
      <c r="AX47" s="353">
        <v>27960.46742903606</v>
      </c>
      <c r="AY47" s="353">
        <v>27876.345839198642</v>
      </c>
      <c r="AZ47" s="353">
        <v>27991.653439999998</v>
      </c>
      <c r="BA47" s="353">
        <v>28094.713623871219</v>
      </c>
      <c r="BB47" s="353">
        <v>28229.616633877256</v>
      </c>
      <c r="BC47" s="353">
        <v>28743.758906830397</v>
      </c>
      <c r="BD47" s="353">
        <v>28614.776508756873</v>
      </c>
      <c r="BE47" s="353">
        <v>30342.23935909415</v>
      </c>
      <c r="BF47" s="353">
        <v>30649</v>
      </c>
      <c r="BG47" s="353">
        <v>30932.202156334231</v>
      </c>
      <c r="BH47" s="382"/>
      <c r="BJ47" s="1142">
        <f t="shared" si="2"/>
        <v>4.8158489404315219E-3</v>
      </c>
    </row>
    <row r="48" spans="1:62" s="87" customFormat="1" ht="15" customHeight="1" x14ac:dyDescent="0.2">
      <c r="A48" s="473">
        <v>39</v>
      </c>
      <c r="B48" s="316">
        <v>19444.174532940022</v>
      </c>
      <c r="C48" s="316">
        <f t="shared" si="0"/>
        <v>20047.081831362804</v>
      </c>
      <c r="D48" s="354">
        <v>20649.989129785583</v>
      </c>
      <c r="E48" s="354">
        <f t="shared" si="1"/>
        <v>22121.034665143416</v>
      </c>
      <c r="F48" s="354">
        <v>23592.080200501252</v>
      </c>
      <c r="G48" s="316">
        <v>24259.143252365408</v>
      </c>
      <c r="H48" s="354">
        <v>24757.927230295958</v>
      </c>
      <c r="I48" s="368">
        <v>25711.32750341202</v>
      </c>
      <c r="J48" s="316">
        <v>25190.353076701547</v>
      </c>
      <c r="K48" s="316">
        <v>24493.407529239765</v>
      </c>
      <c r="L48" s="316">
        <v>25312.360101585076</v>
      </c>
      <c r="M48" s="316">
        <v>26212.386614630908</v>
      </c>
      <c r="N48" s="316">
        <v>25785.81442983797</v>
      </c>
      <c r="O48" s="354">
        <v>24394.76603508772</v>
      </c>
      <c r="P48" s="354">
        <v>25548.938514772424</v>
      </c>
      <c r="Q48" s="354">
        <v>25835.055184313725</v>
      </c>
      <c r="R48" s="354">
        <v>26783.098482402325</v>
      </c>
      <c r="S48" s="383">
        <v>27004.722645758156</v>
      </c>
      <c r="T48" s="354">
        <v>26149.727634987052</v>
      </c>
      <c r="U48" s="354">
        <v>25881.432316795632</v>
      </c>
      <c r="V48" s="354">
        <v>24595.273826107452</v>
      </c>
      <c r="W48" s="354">
        <v>24342.263718667244</v>
      </c>
      <c r="X48" s="354">
        <v>25208.379537236462</v>
      </c>
      <c r="Y48" s="354">
        <v>25653.592544496219</v>
      </c>
      <c r="Z48" s="354">
        <v>25917.22115348628</v>
      </c>
      <c r="AA48" s="354">
        <v>26253.869778466589</v>
      </c>
      <c r="AB48" s="354">
        <v>26829.61142977795</v>
      </c>
      <c r="AC48" s="383">
        <v>27226.733605865062</v>
      </c>
      <c r="AD48" s="354">
        <v>27086.895472476099</v>
      </c>
      <c r="AE48" s="354">
        <v>26370.262335139876</v>
      </c>
      <c r="AF48" s="354">
        <v>25904.169139647067</v>
      </c>
      <c r="AG48" s="354">
        <v>26373.429660512211</v>
      </c>
      <c r="AH48" s="354">
        <v>26950.202354586781</v>
      </c>
      <c r="AI48" s="354">
        <v>26825.71507686159</v>
      </c>
      <c r="AJ48" s="354">
        <v>27174.228250230713</v>
      </c>
      <c r="AK48" s="354">
        <v>27942.278026905828</v>
      </c>
      <c r="AL48" s="354">
        <v>29152.388527186344</v>
      </c>
      <c r="AM48" s="383">
        <v>29853.602941960235</v>
      </c>
      <c r="AN48" s="354">
        <v>30953.184459952088</v>
      </c>
      <c r="AO48" s="354">
        <v>30989.974745293326</v>
      </c>
      <c r="AP48" s="354">
        <v>30982.001747422553</v>
      </c>
      <c r="AQ48" s="354">
        <v>30672.149773921545</v>
      </c>
      <c r="AR48" s="354">
        <v>31074.180243829913</v>
      </c>
      <c r="AS48" s="354">
        <v>30965.531265887137</v>
      </c>
      <c r="AT48" s="354">
        <v>31261.45340304737</v>
      </c>
      <c r="AU48" s="354">
        <v>31168.240180724868</v>
      </c>
      <c r="AV48" s="354">
        <v>30224.02156980228</v>
      </c>
      <c r="AW48" s="383">
        <v>28837.289733068235</v>
      </c>
      <c r="AX48" s="354">
        <v>28864.391706366168</v>
      </c>
      <c r="AY48" s="354">
        <v>28793.620743823569</v>
      </c>
      <c r="AZ48" s="354">
        <v>28917.473279999998</v>
      </c>
      <c r="BA48" s="354">
        <v>29015.406281900272</v>
      </c>
      <c r="BB48" s="354">
        <v>29178.008718126763</v>
      </c>
      <c r="BC48" s="354">
        <v>29685.986535909014</v>
      </c>
      <c r="BD48" s="354">
        <v>29600.736614763606</v>
      </c>
      <c r="BE48" s="354">
        <v>31309.355338261012</v>
      </c>
      <c r="BF48" s="354">
        <v>31604</v>
      </c>
      <c r="BG48" s="354">
        <v>31900.36771173216</v>
      </c>
      <c r="BH48" s="384"/>
      <c r="BJ48" s="1142">
        <f t="shared" si="2"/>
        <v>4.9978403756030243E-3</v>
      </c>
    </row>
    <row r="49" spans="1:62" s="87" customFormat="1" ht="15" customHeight="1" x14ac:dyDescent="0.2">
      <c r="A49" s="472">
        <v>40</v>
      </c>
      <c r="B49" s="317">
        <v>19859.328416912489</v>
      </c>
      <c r="C49" s="317">
        <f t="shared" si="0"/>
        <v>20502.696759373044</v>
      </c>
      <c r="D49" s="353">
        <v>21146.065101833603</v>
      </c>
      <c r="E49" s="353">
        <f t="shared" si="1"/>
        <v>22640.318493044848</v>
      </c>
      <c r="F49" s="353">
        <v>24134.571884256093</v>
      </c>
      <c r="G49" s="317">
        <v>24743.223150556078</v>
      </c>
      <c r="H49" s="353">
        <v>25310.061313249178</v>
      </c>
      <c r="I49" s="367">
        <v>26170.358388515389</v>
      </c>
      <c r="J49" s="317">
        <v>25716.591725064798</v>
      </c>
      <c r="K49" s="317">
        <v>25034.78216374269</v>
      </c>
      <c r="L49" s="317">
        <v>25860.309659339695</v>
      </c>
      <c r="M49" s="317">
        <v>26745.738105123313</v>
      </c>
      <c r="N49" s="317">
        <v>26319.051360440233</v>
      </c>
      <c r="O49" s="353">
        <v>24938.771649122809</v>
      </c>
      <c r="P49" s="353">
        <v>26079.519297311683</v>
      </c>
      <c r="Q49" s="353">
        <v>26408.318243137255</v>
      </c>
      <c r="R49" s="353">
        <v>27403.995655619809</v>
      </c>
      <c r="S49" s="381">
        <v>27602.62427087007</v>
      </c>
      <c r="T49" s="353">
        <v>26762.030085674436</v>
      </c>
      <c r="U49" s="353">
        <v>26511.518798361401</v>
      </c>
      <c r="V49" s="353">
        <v>25226.591286084735</v>
      </c>
      <c r="W49" s="353">
        <v>24978.841083122912</v>
      </c>
      <c r="X49" s="353">
        <v>25897.671165207772</v>
      </c>
      <c r="Y49" s="353">
        <v>26351.505614544345</v>
      </c>
      <c r="Z49" s="353">
        <v>26708.87143979939</v>
      </c>
      <c r="AA49" s="353">
        <v>26992.903491658311</v>
      </c>
      <c r="AB49" s="353">
        <v>27566.164056726608</v>
      </c>
      <c r="AC49" s="381">
        <v>27973.158417514107</v>
      </c>
      <c r="AD49" s="353">
        <v>27825.776075063717</v>
      </c>
      <c r="AE49" s="353">
        <v>27135.24626421478</v>
      </c>
      <c r="AF49" s="353">
        <v>26695.34261464249</v>
      </c>
      <c r="AG49" s="353">
        <v>27164.929362715902</v>
      </c>
      <c r="AH49" s="353">
        <v>27763.452383727705</v>
      </c>
      <c r="AI49" s="353">
        <v>27627.119681420474</v>
      </c>
      <c r="AJ49" s="353">
        <v>27993.372745322857</v>
      </c>
      <c r="AK49" s="353">
        <v>28776.035874439458</v>
      </c>
      <c r="AL49" s="353">
        <v>30006.813735973683</v>
      </c>
      <c r="AM49" s="381">
        <v>30775.830197729571</v>
      </c>
      <c r="AN49" s="353">
        <v>31816.84001666493</v>
      </c>
      <c r="AO49" s="353">
        <v>31931.153840290659</v>
      </c>
      <c r="AP49" s="353">
        <v>31880.471504530818</v>
      </c>
      <c r="AQ49" s="353">
        <v>31542.348869607722</v>
      </c>
      <c r="AR49" s="353">
        <v>31973.831174546536</v>
      </c>
      <c r="AS49" s="353">
        <v>31797.250080879974</v>
      </c>
      <c r="AT49" s="353">
        <v>32152.365684536497</v>
      </c>
      <c r="AU49" s="353">
        <v>32108.520566183935</v>
      </c>
      <c r="AV49" s="353">
        <v>31083.062483951042</v>
      </c>
      <c r="AW49" s="381">
        <v>29753.168238927195</v>
      </c>
      <c r="AX49" s="353">
        <v>29775.242606511067</v>
      </c>
      <c r="AY49" s="353">
        <v>29751.563008752066</v>
      </c>
      <c r="AZ49" s="353">
        <v>29849.937760000001</v>
      </c>
      <c r="BA49" s="353">
        <v>29939.359952885745</v>
      </c>
      <c r="BB49" s="353">
        <v>30139.216911622887</v>
      </c>
      <c r="BC49" s="353">
        <v>30609.179263390084</v>
      </c>
      <c r="BD49" s="353">
        <v>30552.229895030698</v>
      </c>
      <c r="BE49" s="353">
        <v>32222.173492326339</v>
      </c>
      <c r="BF49" s="353">
        <v>32551</v>
      </c>
      <c r="BG49" s="353">
        <v>32838.093984962405</v>
      </c>
      <c r="BH49" s="382"/>
      <c r="BJ49" s="1142">
        <f t="shared" si="2"/>
        <v>5.1665639260134455E-3</v>
      </c>
    </row>
    <row r="50" spans="1:62" s="87" customFormat="1" ht="15" customHeight="1" x14ac:dyDescent="0.2">
      <c r="A50" s="472">
        <v>41</v>
      </c>
      <c r="B50" s="317">
        <v>20267.676499508358</v>
      </c>
      <c r="C50" s="317">
        <f t="shared" si="0"/>
        <v>20971.444652429924</v>
      </c>
      <c r="D50" s="353">
        <v>21675.21280535149</v>
      </c>
      <c r="E50" s="353">
        <f t="shared" si="1"/>
        <v>23179.292208098392</v>
      </c>
      <c r="F50" s="353">
        <v>24683.371610845294</v>
      </c>
      <c r="G50" s="317">
        <v>25245.685829690698</v>
      </c>
      <c r="H50" s="353">
        <v>25797.583960963191</v>
      </c>
      <c r="I50" s="367">
        <v>26707.76040034373</v>
      </c>
      <c r="J50" s="317">
        <v>26205.621580109437</v>
      </c>
      <c r="K50" s="317">
        <v>25591.33552631579</v>
      </c>
      <c r="L50" s="317">
        <v>26393.711883702599</v>
      </c>
      <c r="M50" s="317">
        <v>27288.285310969033</v>
      </c>
      <c r="N50" s="317">
        <v>26890.37664322837</v>
      </c>
      <c r="O50" s="353">
        <v>25525.520561403511</v>
      </c>
      <c r="P50" s="353">
        <v>26657.999733830184</v>
      </c>
      <c r="Q50" s="353">
        <v>26978.106980392156</v>
      </c>
      <c r="R50" s="353">
        <v>27966.378959109989</v>
      </c>
      <c r="S50" s="381">
        <v>28218.553080658723</v>
      </c>
      <c r="T50" s="353">
        <v>27346.751344889421</v>
      </c>
      <c r="U50" s="353">
        <v>27118.922166590804</v>
      </c>
      <c r="V50" s="353">
        <v>25860.282119971707</v>
      </c>
      <c r="W50" s="353">
        <v>25599.504013467187</v>
      </c>
      <c r="X50" s="353">
        <v>26648.233160109863</v>
      </c>
      <c r="Y50" s="353">
        <v>27062.108013138797</v>
      </c>
      <c r="Z50" s="353">
        <v>27407.264493431638</v>
      </c>
      <c r="AA50" s="353">
        <v>27735.975640441247</v>
      </c>
      <c r="AB50" s="353">
        <v>28333.893514445575</v>
      </c>
      <c r="AC50" s="381">
        <v>28742.032095678907</v>
      </c>
      <c r="AD50" s="353">
        <v>28647.353776724405</v>
      </c>
      <c r="AE50" s="353">
        <v>27900.230193289684</v>
      </c>
      <c r="AF50" s="353">
        <v>27500.040422543814</v>
      </c>
      <c r="AG50" s="353">
        <v>27972.91864204884</v>
      </c>
      <c r="AH50" s="353">
        <v>28592.838326145236</v>
      </c>
      <c r="AI50" s="353">
        <v>28479.106036168479</v>
      </c>
      <c r="AJ50" s="353">
        <v>28821.808104253476</v>
      </c>
      <c r="AK50" s="353">
        <v>29620.424514200295</v>
      </c>
      <c r="AL50" s="353">
        <v>30855.242978383572</v>
      </c>
      <c r="AM50" s="381">
        <v>31745.275488994292</v>
      </c>
      <c r="AN50" s="353">
        <v>32657.426309759398</v>
      </c>
      <c r="AO50" s="353">
        <v>32845.602886252193</v>
      </c>
      <c r="AP50" s="353">
        <v>32770.64769465039</v>
      </c>
      <c r="AQ50" s="353">
        <v>32489.688476109004</v>
      </c>
      <c r="AR50" s="353">
        <v>32907.729432054715</v>
      </c>
      <c r="AS50" s="353">
        <v>32714.699912187454</v>
      </c>
      <c r="AT50" s="353">
        <v>33090.495074389066</v>
      </c>
      <c r="AU50" s="353">
        <v>33027.046392596392</v>
      </c>
      <c r="AV50" s="353">
        <v>32023.860395446376</v>
      </c>
      <c r="AW50" s="381">
        <v>30695.984347899659</v>
      </c>
      <c r="AX50" s="353">
        <v>30669.93138675479</v>
      </c>
      <c r="AY50" s="353">
        <v>30698.208784707345</v>
      </c>
      <c r="AZ50" s="353">
        <v>30789.046879999998</v>
      </c>
      <c r="BA50" s="353">
        <v>30889.401727522574</v>
      </c>
      <c r="BB50" s="353">
        <v>31069.452841106355</v>
      </c>
      <c r="BC50" s="353">
        <v>31542.946936203123</v>
      </c>
      <c r="BD50" s="353">
        <v>31579.967971630937</v>
      </c>
      <c r="BE50" s="353">
        <v>33150.358955382668</v>
      </c>
      <c r="BF50" s="353">
        <v>33512</v>
      </c>
      <c r="BG50" s="353">
        <v>33818.042488296211</v>
      </c>
      <c r="BH50" s="382"/>
      <c r="BJ50" s="1142">
        <f t="shared" si="2"/>
        <v>5.3644913843882147E-3</v>
      </c>
    </row>
    <row r="51" spans="1:62" s="87" customFormat="1" ht="15" customHeight="1" x14ac:dyDescent="0.2">
      <c r="A51" s="472">
        <v>42</v>
      </c>
      <c r="B51" s="317">
        <v>20710.053588987219</v>
      </c>
      <c r="C51" s="317">
        <f t="shared" si="0"/>
        <v>21450.592702634327</v>
      </c>
      <c r="D51" s="353">
        <v>22191.131816281431</v>
      </c>
      <c r="E51" s="353">
        <f t="shared" si="1"/>
        <v>23686.41940552053</v>
      </c>
      <c r="F51" s="353">
        <v>25181.706994759625</v>
      </c>
      <c r="G51" s="317">
        <v>25754.276102473301</v>
      </c>
      <c r="H51" s="353">
        <v>26302.727909196987</v>
      </c>
      <c r="I51" s="367">
        <v>27250.760349795277</v>
      </c>
      <c r="J51" s="317">
        <v>26710.598060862052</v>
      </c>
      <c r="K51" s="317">
        <v>26112.471856725148</v>
      </c>
      <c r="L51" s="317">
        <v>26902.868552412645</v>
      </c>
      <c r="M51" s="317">
        <v>27840.028232168068</v>
      </c>
      <c r="N51" s="317">
        <v>27440.541730357691</v>
      </c>
      <c r="O51" s="353">
        <v>26100.612210526317</v>
      </c>
      <c r="P51" s="353">
        <v>27232.795581581046</v>
      </c>
      <c r="Q51" s="353">
        <v>27572.215968627454</v>
      </c>
      <c r="R51" s="353">
        <v>28558.019197463818</v>
      </c>
      <c r="S51" s="381">
        <v>28840.49095200629</v>
      </c>
      <c r="T51" s="353">
        <v>27975.602510460252</v>
      </c>
      <c r="U51" s="353">
        <v>27743.967956304052</v>
      </c>
      <c r="V51" s="353">
        <v>26441.758727845521</v>
      </c>
      <c r="W51" s="353">
        <v>26233.807887335512</v>
      </c>
      <c r="X51" s="353">
        <v>27411.924519354267</v>
      </c>
      <c r="Y51" s="353">
        <v>27764.250859369033</v>
      </c>
      <c r="Z51" s="353">
        <v>28087.006100527709</v>
      </c>
      <c r="AA51" s="353">
        <v>28491.163095997814</v>
      </c>
      <c r="AB51" s="353">
        <v>29140.594010627439</v>
      </c>
      <c r="AC51" s="381">
        <v>29490.327646204263</v>
      </c>
      <c r="AD51" s="353">
        <v>29422.189639778575</v>
      </c>
      <c r="AE51" s="353">
        <v>28713.78453055982</v>
      </c>
      <c r="AF51" s="353">
        <v>28311.500396898093</v>
      </c>
      <c r="AG51" s="353">
        <v>28772.663132817153</v>
      </c>
      <c r="AH51" s="353">
        <v>29406.088355286163</v>
      </c>
      <c r="AI51" s="353">
        <v>29350.060547237405</v>
      </c>
      <c r="AJ51" s="353">
        <v>29676.567577393107</v>
      </c>
      <c r="AK51" s="353">
        <v>30511.892376681611</v>
      </c>
      <c r="AL51" s="353">
        <v>31819.094573559465</v>
      </c>
      <c r="AM51" s="381">
        <v>32686.685071683627</v>
      </c>
      <c r="AN51" s="353">
        <v>33547.034788042911</v>
      </c>
      <c r="AO51" s="353">
        <v>33789.595670621711</v>
      </c>
      <c r="AP51" s="353">
        <v>33674.646496417787</v>
      </c>
      <c r="AQ51" s="353">
        <v>33418.081290480266</v>
      </c>
      <c r="AR51" s="353">
        <v>33862.702967588462</v>
      </c>
      <c r="AS51" s="353">
        <v>33698.687248694361</v>
      </c>
      <c r="AT51" s="353">
        <v>34054.718129389847</v>
      </c>
      <c r="AU51" s="353">
        <v>33931.069179644444</v>
      </c>
      <c r="AV51" s="353">
        <v>32918.447830180608</v>
      </c>
      <c r="AW51" s="381">
        <v>31649.341258090444</v>
      </c>
      <c r="AX51" s="353">
        <v>31591.172221121873</v>
      </c>
      <c r="AY51" s="353">
        <v>31666.317889711732</v>
      </c>
      <c r="AZ51" s="353">
        <v>31753.627120000001</v>
      </c>
      <c r="BA51" s="353">
        <v>31852.48755398508</v>
      </c>
      <c r="BB51" s="353">
        <v>31992.212706862636</v>
      </c>
      <c r="BC51" s="353">
        <v>32484.117070748543</v>
      </c>
      <c r="BD51" s="353">
        <v>32536.683498222217</v>
      </c>
      <c r="BE51" s="353">
        <v>34113.376985485265</v>
      </c>
      <c r="BF51" s="353">
        <v>34517</v>
      </c>
      <c r="BG51" s="353">
        <v>34800.93672861399</v>
      </c>
      <c r="BH51" s="382"/>
      <c r="BJ51" s="1142">
        <f t="shared" si="2"/>
        <v>5.5447673412201137E-3</v>
      </c>
    </row>
    <row r="52" spans="1:62" s="87" customFormat="1" ht="15" customHeight="1" x14ac:dyDescent="0.2">
      <c r="A52" s="472">
        <v>43</v>
      </c>
      <c r="B52" s="317">
        <v>21179.653883972471</v>
      </c>
      <c r="C52" s="317">
        <f t="shared" si="0"/>
        <v>21943.352355591924</v>
      </c>
      <c r="D52" s="353">
        <v>22707.050827211373</v>
      </c>
      <c r="E52" s="353">
        <f t="shared" si="1"/>
        <v>24209.316710028561</v>
      </c>
      <c r="F52" s="353">
        <v>25711.582592845749</v>
      </c>
      <c r="G52" s="317">
        <v>26213.845626072041</v>
      </c>
      <c r="H52" s="353">
        <v>26825.493157950568</v>
      </c>
      <c r="I52" s="367">
        <v>27720.987110145074</v>
      </c>
      <c r="J52" s="317">
        <v>27194.312374004032</v>
      </c>
      <c r="K52" s="317">
        <v>26593.131578947367</v>
      </c>
      <c r="L52" s="317">
        <v>27436.270776775546</v>
      </c>
      <c r="M52" s="317">
        <v>28382.575438013788</v>
      </c>
      <c r="N52" s="317">
        <v>28011.867013145828</v>
      </c>
      <c r="O52" s="353">
        <v>26656.275087719299</v>
      </c>
      <c r="P52" s="353">
        <v>27789.168485493745</v>
      </c>
      <c r="Q52" s="353">
        <v>28235.811388235295</v>
      </c>
      <c r="R52" s="353">
        <v>29172.414829600493</v>
      </c>
      <c r="S52" s="381">
        <v>29486.465069589514</v>
      </c>
      <c r="T52" s="353">
        <v>28607.211795178322</v>
      </c>
      <c r="U52" s="353">
        <v>28391.696859353666</v>
      </c>
      <c r="V52" s="353">
        <v>27001.874970532132</v>
      </c>
      <c r="W52" s="353">
        <v>26895.393648251938</v>
      </c>
      <c r="X52" s="353">
        <v>28147.168922523662</v>
      </c>
      <c r="Y52" s="353">
        <v>28479.083034145595</v>
      </c>
      <c r="Z52" s="353">
        <v>28772.964856469174</v>
      </c>
      <c r="AA52" s="353">
        <v>29240.292898167565</v>
      </c>
      <c r="AB52" s="353">
        <v>29960.934370271316</v>
      </c>
      <c r="AC52" s="381">
        <v>30302.228318524274</v>
      </c>
      <c r="AD52" s="353">
        <v>30207.812080972712</v>
      </c>
      <c r="AE52" s="353">
        <v>29449.279283230473</v>
      </c>
      <c r="AF52" s="353">
        <v>29087.458997374368</v>
      </c>
      <c r="AG52" s="353">
        <v>29590.546158427635</v>
      </c>
      <c r="AH52" s="353">
        <v>30232.247115048373</v>
      </c>
      <c r="AI52" s="353">
        <v>30315.855839910932</v>
      </c>
      <c r="AJ52" s="353">
        <v>30619.590256998239</v>
      </c>
      <c r="AK52" s="353">
        <v>31456.514200298952</v>
      </c>
      <c r="AL52" s="353">
        <v>32794.938101490276</v>
      </c>
      <c r="AM52" s="381">
        <v>33619.241272717576</v>
      </c>
      <c r="AN52" s="353">
        <v>34485.665451515466</v>
      </c>
      <c r="AO52" s="353">
        <v>34712.485784699813</v>
      </c>
      <c r="AP52" s="353">
        <v>34620.113133128638</v>
      </c>
      <c r="AQ52" s="353">
        <v>34383.01434681657</v>
      </c>
      <c r="AR52" s="353">
        <v>34857.192649420162</v>
      </c>
      <c r="AS52" s="353">
        <v>34682.674585201275</v>
      </c>
      <c r="AT52" s="353">
        <v>34977.93685344344</v>
      </c>
      <c r="AU52" s="353">
        <v>34861.680872193909</v>
      </c>
      <c r="AV52" s="353">
        <v>33865.170161773516</v>
      </c>
      <c r="AW52" s="381">
        <v>32588.643766656798</v>
      </c>
      <c r="AX52" s="353">
        <v>32488.169875637192</v>
      </c>
      <c r="AY52" s="353">
        <v>32679.612950608971</v>
      </c>
      <c r="AZ52" s="353">
        <v>32731.496640000001</v>
      </c>
      <c r="BA52" s="353">
        <v>32805.790341578322</v>
      </c>
      <c r="BB52" s="353">
        <v>32963.03298229372</v>
      </c>
      <c r="BC52" s="353">
        <v>33472.874459287836</v>
      </c>
      <c r="BD52" s="353">
        <v>33515.332459375088</v>
      </c>
      <c r="BE52" s="353">
        <v>35092.786811844919</v>
      </c>
      <c r="BF52" s="353">
        <v>35520</v>
      </c>
      <c r="BG52" s="353">
        <v>35813.288338771454</v>
      </c>
      <c r="BH52" s="382"/>
      <c r="BJ52" s="1142">
        <f t="shared" si="2"/>
        <v>5.7119638153568797E-3</v>
      </c>
    </row>
    <row r="53" spans="1:62" s="87" customFormat="1" ht="15" customHeight="1" x14ac:dyDescent="0.2">
      <c r="A53" s="472">
        <v>44</v>
      </c>
      <c r="B53" s="317">
        <v>21649.254178957719</v>
      </c>
      <c r="C53" s="317">
        <f t="shared" si="0"/>
        <v>22429.49766225554</v>
      </c>
      <c r="D53" s="353">
        <v>23209.741145553366</v>
      </c>
      <c r="E53" s="353">
        <f t="shared" si="1"/>
        <v>24722.445646825443</v>
      </c>
      <c r="F53" s="353">
        <v>26235.150148097517</v>
      </c>
      <c r="G53" s="317">
        <v>26685.670336966745</v>
      </c>
      <c r="H53" s="353">
        <v>27248.404370425375</v>
      </c>
      <c r="I53" s="367">
        <v>28208.007683364503</v>
      </c>
      <c r="J53" s="317">
        <v>27688.657770951329</v>
      </c>
      <c r="K53" s="317">
        <v>27149.684941520467</v>
      </c>
      <c r="L53" s="317">
        <v>28008.465890183026</v>
      </c>
      <c r="M53" s="317">
        <v>28961.905505272778</v>
      </c>
      <c r="N53" s="317">
        <v>28557.800061143382</v>
      </c>
      <c r="O53" s="353">
        <v>27246.909754385964</v>
      </c>
      <c r="P53" s="353">
        <v>28375.018099547509</v>
      </c>
      <c r="Q53" s="353">
        <v>28882.035200000002</v>
      </c>
      <c r="R53" s="353">
        <v>29861.578184166494</v>
      </c>
      <c r="S53" s="381">
        <v>30120.42106405491</v>
      </c>
      <c r="T53" s="353">
        <v>29238.821079896396</v>
      </c>
      <c r="U53" s="353">
        <v>29067.149567592172</v>
      </c>
      <c r="V53" s="353">
        <v>27697.273526071018</v>
      </c>
      <c r="W53" s="353">
        <v>27586.534786803804</v>
      </c>
      <c r="X53" s="353">
        <v>28853.966369618054</v>
      </c>
      <c r="Y53" s="353">
        <v>29206.604537468491</v>
      </c>
      <c r="Z53" s="353">
        <v>29539.746547400722</v>
      </c>
      <c r="AA53" s="353">
        <v>30027.787838453827</v>
      </c>
      <c r="AB53" s="353">
        <v>30724.766724143996</v>
      </c>
      <c r="AC53" s="381">
        <v>31112.258251967971</v>
      </c>
      <c r="AD53" s="353">
        <v>31043.771886820021</v>
      </c>
      <c r="AE53" s="353">
        <v>30221.201842047554</v>
      </c>
      <c r="AF53" s="353">
        <v>29914.133846247791</v>
      </c>
      <c r="AG53" s="353">
        <v>30428.216676593212</v>
      </c>
      <c r="AH53" s="353">
        <v>31090.677701363795</v>
      </c>
      <c r="AI53" s="353">
        <v>31280.07045289105</v>
      </c>
      <c r="AJ53" s="353">
        <v>31544.031208926426</v>
      </c>
      <c r="AK53" s="353">
        <v>32379.874439461881</v>
      </c>
      <c r="AL53" s="353">
        <v>33788.769528553443</v>
      </c>
      <c r="AM53" s="381">
        <v>34523.761765176139</v>
      </c>
      <c r="AN53" s="353">
        <v>35330.57723153838</v>
      </c>
      <c r="AO53" s="353">
        <v>35660.699103127619</v>
      </c>
      <c r="AP53" s="353">
        <v>35537.934546543853</v>
      </c>
      <c r="AQ53" s="353">
        <v>35376.367591347916</v>
      </c>
      <c r="AR53" s="353">
        <v>35866.171584894437</v>
      </c>
      <c r="AS53" s="353">
        <v>35673.059758746589</v>
      </c>
      <c r="AT53" s="353">
        <v>35967.011018109188</v>
      </c>
      <c r="AU53" s="353">
        <v>35838.218856063999</v>
      </c>
      <c r="AV53" s="353">
        <v>34852.178550029959</v>
      </c>
      <c r="AW53" s="381">
        <v>33515.063073734083</v>
      </c>
      <c r="AX53" s="353">
        <v>33456.742632572008</v>
      </c>
      <c r="AY53" s="353">
        <v>33645.462757818714</v>
      </c>
      <c r="AZ53" s="353">
        <v>33796.853920000001</v>
      </c>
      <c r="BA53" s="353">
        <v>33750.397094621119</v>
      </c>
      <c r="BB53" s="353">
        <v>33916.765112062647</v>
      </c>
      <c r="BC53" s="353">
        <v>34428.849517298011</v>
      </c>
      <c r="BD53" s="353">
        <v>34473.092435231207</v>
      </c>
      <c r="BE53" s="353">
        <v>36130.592412370373</v>
      </c>
      <c r="BF53" s="353">
        <v>36569</v>
      </c>
      <c r="BG53" s="353">
        <v>36877.681302312383</v>
      </c>
      <c r="BH53" s="382"/>
      <c r="BJ53" s="1142">
        <f t="shared" si="2"/>
        <v>5.9042981572943187E-3</v>
      </c>
    </row>
    <row r="54" spans="1:62" s="87" customFormat="1" ht="15" customHeight="1" x14ac:dyDescent="0.2">
      <c r="A54" s="472">
        <v>45</v>
      </c>
      <c r="B54" s="317">
        <v>22118.854473942971</v>
      </c>
      <c r="C54" s="317">
        <f t="shared" si="0"/>
        <v>22899.107103184229</v>
      </c>
      <c r="D54" s="353">
        <v>23679.359732425492</v>
      </c>
      <c r="E54" s="353">
        <f t="shared" si="1"/>
        <v>25225.346760721746</v>
      </c>
      <c r="F54" s="353">
        <v>26771.333789017997</v>
      </c>
      <c r="G54" s="317">
        <v>27139.112266917502</v>
      </c>
      <c r="H54" s="353">
        <v>27706.558183939746</v>
      </c>
      <c r="I54" s="367">
        <v>28751.007632816054</v>
      </c>
      <c r="J54" s="317">
        <v>28246.789670730537</v>
      </c>
      <c r="K54" s="317">
        <v>27711.297880116959</v>
      </c>
      <c r="L54" s="317">
        <v>28619.45389263508</v>
      </c>
      <c r="M54" s="317">
        <v>29587.21414929835</v>
      </c>
      <c r="N54" s="317">
        <v>29141.821461326814</v>
      </c>
      <c r="O54" s="353">
        <v>27806.458385964914</v>
      </c>
      <c r="P54" s="353">
        <v>28949.813947298375</v>
      </c>
      <c r="Q54" s="353">
        <v>29521.310368627452</v>
      </c>
      <c r="R54" s="353">
        <v>30505.230751166819</v>
      </c>
      <c r="S54" s="381">
        <v>30742.358935402477</v>
      </c>
      <c r="T54" s="353">
        <v>29853.881649731022</v>
      </c>
      <c r="U54" s="353">
        <v>29714.878470641786</v>
      </c>
      <c r="V54" s="353">
        <v>28366.564968603328</v>
      </c>
      <c r="W54" s="353">
        <v>28264.034981831621</v>
      </c>
      <c r="X54" s="353">
        <v>29567.328498883599</v>
      </c>
      <c r="Y54" s="353">
        <v>29932.011152700328</v>
      </c>
      <c r="Z54" s="353">
        <v>30312.74538717766</v>
      </c>
      <c r="AA54" s="353">
        <v>30825.378867718118</v>
      </c>
      <c r="AB54" s="353">
        <v>31498.341837632401</v>
      </c>
      <c r="AC54" s="381">
        <v>31886.744146761714</v>
      </c>
      <c r="AD54" s="353">
        <v>31849.169721270759</v>
      </c>
      <c r="AE54" s="353">
        <v>30987.920428558002</v>
      </c>
      <c r="AF54" s="353">
        <v>30837.16956707578</v>
      </c>
      <c r="AG54" s="353">
        <v>31307.111137581895</v>
      </c>
      <c r="AH54" s="353">
        <v>32050.764541321831</v>
      </c>
      <c r="AI54" s="353">
        <v>32155.767003040204</v>
      </c>
      <c r="AJ54" s="353">
        <v>32414.27545513018</v>
      </c>
      <c r="AK54" s="353">
        <v>33335.127055306424</v>
      </c>
      <c r="AL54" s="353">
        <v>34668.677594444969</v>
      </c>
      <c r="AM54" s="381">
        <v>35441.562330117777</v>
      </c>
      <c r="AN54" s="353">
        <v>36240.371315487966</v>
      </c>
      <c r="AO54" s="353">
        <v>36555.452323483827</v>
      </c>
      <c r="AP54" s="353">
        <v>36470.960832771663</v>
      </c>
      <c r="AQ54" s="353">
        <v>36365.660808994253</v>
      </c>
      <c r="AR54" s="353">
        <v>36896.225798394291</v>
      </c>
      <c r="AS54" s="353">
        <v>36674.961038961039</v>
      </c>
      <c r="AT54" s="353">
        <v>37081.583286583038</v>
      </c>
      <c r="AU54" s="353">
        <v>36844.971505276604</v>
      </c>
      <c r="AV54" s="353">
        <v>35868.809038774292</v>
      </c>
      <c r="AW54" s="381">
        <v>34514.096789204283</v>
      </c>
      <c r="AX54" s="353">
        <v>34481.882809160947</v>
      </c>
      <c r="AY54" s="353">
        <v>34666.665360997205</v>
      </c>
      <c r="AZ54" s="353">
        <v>34895.434399999998</v>
      </c>
      <c r="BA54" s="353">
        <v>34717.830938358849</v>
      </c>
      <c r="BB54" s="353">
        <v>34897.197469428698</v>
      </c>
      <c r="BC54" s="353">
        <v>35447.216752766821</v>
      </c>
      <c r="BD54" s="353">
        <v>35471.58593241599</v>
      </c>
      <c r="BE54" s="353">
        <v>37144.8348057763</v>
      </c>
      <c r="BF54" s="353">
        <v>37601</v>
      </c>
      <c r="BG54" s="353">
        <v>37931.273230245424</v>
      </c>
      <c r="BH54" s="382"/>
      <c r="BJ54" s="1142">
        <f t="shared" si="2"/>
        <v>6.0899365054956078E-3</v>
      </c>
    </row>
    <row r="55" spans="1:62" s="87" customFormat="1" ht="15" customHeight="1" x14ac:dyDescent="0.2">
      <c r="A55" s="472">
        <v>46</v>
      </c>
      <c r="B55" s="317">
        <v>22581.648967551624</v>
      </c>
      <c r="C55" s="317">
        <f t="shared" si="0"/>
        <v>23388.463855453527</v>
      </c>
      <c r="D55" s="353">
        <v>24195.278743355433</v>
      </c>
      <c r="E55" s="353">
        <f t="shared" si="1"/>
        <v>25738.782000978237</v>
      </c>
      <c r="F55" s="353">
        <v>27282.285258601045</v>
      </c>
      <c r="G55" s="317">
        <v>27592.554196868256</v>
      </c>
      <c r="H55" s="353">
        <v>28205.828365333615</v>
      </c>
      <c r="I55" s="367">
        <v>29277.213769397968</v>
      </c>
      <c r="J55" s="317">
        <v>28741.135067677835</v>
      </c>
      <c r="K55" s="317">
        <v>28247.612938596492</v>
      </c>
      <c r="L55" s="317">
        <v>29201.347228303701</v>
      </c>
      <c r="M55" s="317">
        <v>30134.359212820731</v>
      </c>
      <c r="N55" s="317">
        <v>29704.682665851422</v>
      </c>
      <c r="O55" s="353">
        <v>28373.778526315789</v>
      </c>
      <c r="P55" s="353">
        <v>29491.448496140536</v>
      </c>
      <c r="Q55" s="353">
        <v>30160.585537254905</v>
      </c>
      <c r="R55" s="353">
        <v>31126.127924384302</v>
      </c>
      <c r="S55" s="381">
        <v>31343.265091293848</v>
      </c>
      <c r="T55" s="353">
        <v>30471.700338712893</v>
      </c>
      <c r="U55" s="353">
        <v>30334.883568502504</v>
      </c>
      <c r="V55" s="353">
        <v>28988.388932941853</v>
      </c>
      <c r="W55" s="353">
        <v>28948.355648621466</v>
      </c>
      <c r="X55" s="353">
        <v>30271.937718587604</v>
      </c>
      <c r="Y55" s="353">
        <v>30689.141089297991</v>
      </c>
      <c r="Z55" s="353">
        <v>31031.862270294543</v>
      </c>
      <c r="AA55" s="353">
        <v>31618.931461391196</v>
      </c>
      <c r="AB55" s="353">
        <v>32217.357497272758</v>
      </c>
      <c r="AC55" s="381">
        <v>32629.427480658131</v>
      </c>
      <c r="AD55" s="353">
        <v>32672.545185954776</v>
      </c>
      <c r="AE55" s="353">
        <v>31730.353810970835</v>
      </c>
      <c r="AF55" s="353">
        <v>31714.560664346343</v>
      </c>
      <c r="AG55" s="353">
        <v>32235.47432995831</v>
      </c>
      <c r="AH55" s="353">
        <v>33033.441659867116</v>
      </c>
      <c r="AI55" s="353">
        <v>33070.98054552461</v>
      </c>
      <c r="AJ55" s="353">
        <v>33402.203976621269</v>
      </c>
      <c r="AK55" s="353">
        <v>34253.931240657694</v>
      </c>
      <c r="AL55" s="353">
        <v>35602.549357733587</v>
      </c>
      <c r="AM55" s="381">
        <v>36394.776421680959</v>
      </c>
      <c r="AN55" s="353">
        <v>37194.862097698155</v>
      </c>
      <c r="AO55" s="353">
        <v>37519.140933458679</v>
      </c>
      <c r="AP55" s="353">
        <v>37445.454953942935</v>
      </c>
      <c r="AQ55" s="353">
        <v>37407.734376145665</v>
      </c>
      <c r="AR55" s="353">
        <v>37949.989699672908</v>
      </c>
      <c r="AS55" s="353">
        <v>37707.571936959837</v>
      </c>
      <c r="AT55" s="353">
        <v>38155.151224109686</v>
      </c>
      <c r="AU55" s="353">
        <v>37825.13524898779</v>
      </c>
      <c r="AV55" s="353">
        <v>36902.027903791837</v>
      </c>
      <c r="AW55" s="381">
        <v>35552.951309277043</v>
      </c>
      <c r="AX55" s="353">
        <v>35528.957291330051</v>
      </c>
      <c r="AY55" s="353">
        <v>35765.813738090867</v>
      </c>
      <c r="AZ55" s="353">
        <v>35959.684240000002</v>
      </c>
      <c r="BA55" s="353">
        <v>35750.485041224965</v>
      </c>
      <c r="BB55" s="353">
        <v>35941.710373027818</v>
      </c>
      <c r="BC55" s="353">
        <v>36498.36631876474</v>
      </c>
      <c r="BD55" s="353">
        <v>36486.790617838175</v>
      </c>
      <c r="BE55" s="353">
        <v>38198.007715292748</v>
      </c>
      <c r="BF55" s="353">
        <v>38706</v>
      </c>
      <c r="BG55" s="353">
        <v>39035.924599233935</v>
      </c>
      <c r="BH55" s="382"/>
      <c r="BJ55" s="1142">
        <f t="shared" si="2"/>
        <v>6.3144905400935869E-3</v>
      </c>
    </row>
    <row r="56" spans="1:62" x14ac:dyDescent="0.2">
      <c r="A56" s="475">
        <v>47</v>
      </c>
      <c r="B56" s="317">
        <v>23017.220255653887</v>
      </c>
      <c r="C56" s="317">
        <f t="shared" si="0"/>
        <v>23854.287485528672</v>
      </c>
      <c r="D56" s="353">
        <v>24691.354715403453</v>
      </c>
      <c r="E56" s="353">
        <f t="shared" si="1"/>
        <v>26245.449743210953</v>
      </c>
      <c r="F56" s="353">
        <v>27799.544771018453</v>
      </c>
      <c r="G56" s="317">
        <v>28045.996126819013</v>
      </c>
      <c r="H56" s="353">
        <v>28716.84608040734</v>
      </c>
      <c r="I56" s="367">
        <v>29758.636404994184</v>
      </c>
      <c r="J56" s="317">
        <v>29214.218297014497</v>
      </c>
      <c r="K56" s="317">
        <v>28875.000365497075</v>
      </c>
      <c r="L56" s="317">
        <v>29763.844119450037</v>
      </c>
      <c r="M56" s="317">
        <v>30736.678568463012</v>
      </c>
      <c r="N56" s="317">
        <v>30280.239987771325</v>
      </c>
      <c r="O56" s="387">
        <v>28882.812350877193</v>
      </c>
      <c r="P56" s="387">
        <v>30062.559755123766</v>
      </c>
      <c r="Q56" s="387">
        <v>30747.745882352941</v>
      </c>
      <c r="R56" s="387">
        <v>31760.028179763405</v>
      </c>
      <c r="S56" s="388">
        <v>31953.184839523587</v>
      </c>
      <c r="T56" s="387">
        <v>31111.583980872685</v>
      </c>
      <c r="U56" s="387">
        <v>30932.205553026855</v>
      </c>
      <c r="V56" s="387">
        <v>29655.307001564473</v>
      </c>
      <c r="W56" s="387">
        <v>29646.317258935356</v>
      </c>
      <c r="X56" s="387">
        <v>30983.111620462765</v>
      </c>
      <c r="Y56" s="387">
        <v>31393.398823619282</v>
      </c>
      <c r="Z56" s="387">
        <v>31765.485834050673</v>
      </c>
      <c r="AA56" s="387">
        <v>32402.387966086248</v>
      </c>
      <c r="AB56" s="387">
        <v>32961.704331913992</v>
      </c>
      <c r="AC56" s="388">
        <v>33321.600864894084</v>
      </c>
      <c r="AD56" s="387">
        <v>33540.864726221975</v>
      </c>
      <c r="AE56" s="387">
        <v>32471.052535948122</v>
      </c>
      <c r="AF56" s="387">
        <v>32583.499053550713</v>
      </c>
      <c r="AG56" s="387">
        <v>33173.731268612268</v>
      </c>
      <c r="AH56" s="387">
        <v>34070.98088355286</v>
      </c>
      <c r="AI56" s="387">
        <v>34063.647392986109</v>
      </c>
      <c r="AJ56" s="387">
        <v>34387.035543499544</v>
      </c>
      <c r="AK56" s="387">
        <v>35157.548579970098</v>
      </c>
      <c r="AL56" s="387">
        <v>36503.44330594621</v>
      </c>
      <c r="AM56" s="388">
        <v>37309.625859404143</v>
      </c>
      <c r="AN56" s="387">
        <v>38136.376419123008</v>
      </c>
      <c r="AO56" s="387">
        <v>38478.609009375235</v>
      </c>
      <c r="AP56" s="387">
        <v>38464.181432387231</v>
      </c>
      <c r="AQ56" s="387">
        <v>38474.16810460711</v>
      </c>
      <c r="AR56" s="387">
        <v>38961.603044900388</v>
      </c>
      <c r="AS56" s="387">
        <v>38759.376346073856</v>
      </c>
      <c r="AT56" s="387">
        <v>39165.348831990661</v>
      </c>
      <c r="AU56" s="387">
        <v>38830.679311586697</v>
      </c>
      <c r="AV56" s="387">
        <v>37873.632799794577</v>
      </c>
      <c r="AW56" s="388">
        <v>36609.373831380348</v>
      </c>
      <c r="AX56" s="387">
        <v>36596.811641943525</v>
      </c>
      <c r="AY56" s="387">
        <v>36857.054572903275</v>
      </c>
      <c r="AZ56" s="387">
        <v>36982.9588</v>
      </c>
      <c r="BA56" s="387">
        <v>36757.051040439728</v>
      </c>
      <c r="BB56" s="387">
        <v>36960.591058133708</v>
      </c>
      <c r="BC56" s="387">
        <v>37556.91834649504</v>
      </c>
      <c r="BD56" s="387">
        <v>37620.018070187019</v>
      </c>
      <c r="BE56" s="387">
        <v>39236.837803084272</v>
      </c>
      <c r="BF56" s="387">
        <v>39764</v>
      </c>
      <c r="BG56" s="387">
        <v>40119.955809334657</v>
      </c>
      <c r="BH56" s="389"/>
      <c r="BJ56" s="1142">
        <f t="shared" si="2"/>
        <v>6.4783086631414744E-3</v>
      </c>
    </row>
    <row r="57" spans="1:62" x14ac:dyDescent="0.2">
      <c r="A57" s="475">
        <v>48</v>
      </c>
      <c r="B57" s="317">
        <v>23439.179941002953</v>
      </c>
      <c r="C57" s="317">
        <f t="shared" si="0"/>
        <v>24319.919660521187</v>
      </c>
      <c r="D57" s="353">
        <v>25200.659380039422</v>
      </c>
      <c r="E57" s="353">
        <f t="shared" si="1"/>
        <v>26768.193895989178</v>
      </c>
      <c r="F57" s="353">
        <v>28335.728411938937</v>
      </c>
      <c r="G57" s="317">
        <v>28548.458805953633</v>
      </c>
      <c r="H57" s="353">
        <v>29180.873660761641</v>
      </c>
      <c r="I57" s="367">
        <v>30290.440479199311</v>
      </c>
      <c r="J57" s="317">
        <v>29745.772487280406</v>
      </c>
      <c r="K57" s="317">
        <v>29436.613304093567</v>
      </c>
      <c r="L57" s="317">
        <v>30350.586566249232</v>
      </c>
      <c r="M57" s="317">
        <v>31398.770073901855</v>
      </c>
      <c r="N57" s="317">
        <v>30792.316722714768</v>
      </c>
      <c r="O57" s="387">
        <v>29454.018245614036</v>
      </c>
      <c r="P57" s="387">
        <v>30637.355602874632</v>
      </c>
      <c r="Q57" s="387">
        <v>31321.008941176471</v>
      </c>
      <c r="R57" s="387">
        <v>32397.179205682918</v>
      </c>
      <c r="S57" s="388">
        <v>32593.149895547896</v>
      </c>
      <c r="T57" s="387">
        <v>31729.402669854553</v>
      </c>
      <c r="U57" s="387">
        <v>31552.210650887573</v>
      </c>
      <c r="V57" s="387">
        <v>30374.439296200249</v>
      </c>
      <c r="W57" s="387">
        <v>30330.637925725197</v>
      </c>
      <c r="X57" s="387">
        <v>31637.391610187911</v>
      </c>
      <c r="Y57" s="387">
        <v>32108.230998395844</v>
      </c>
      <c r="Z57" s="387">
        <v>32501.181780755262</v>
      </c>
      <c r="AA57" s="387">
        <v>33149.49855046039</v>
      </c>
      <c r="AB57" s="387">
        <v>33690.462751170075</v>
      </c>
      <c r="AC57" s="388">
        <v>34064.284198790498</v>
      </c>
      <c r="AD57" s="387">
        <v>34312.105063229494</v>
      </c>
      <c r="AE57" s="387">
        <v>33275.933586040534</v>
      </c>
      <c r="AF57" s="387">
        <v>33482.867191793375</v>
      </c>
      <c r="AG57" s="387">
        <v>34004.805955926146</v>
      </c>
      <c r="AH57" s="387">
        <v>35081.089054668373</v>
      </c>
      <c r="AI57" s="387">
        <v>34950.408700989137</v>
      </c>
      <c r="AJ57" s="387">
        <v>35282.05542660589</v>
      </c>
      <c r="AK57" s="387">
        <v>36085.464872944693</v>
      </c>
      <c r="AL57" s="387">
        <v>37417.828178508098</v>
      </c>
      <c r="AM57" s="388">
        <v>38217.097479081167</v>
      </c>
      <c r="AN57" s="387">
        <v>39062.030621810227</v>
      </c>
      <c r="AO57" s="387">
        <v>39445.111308722277</v>
      </c>
      <c r="AP57" s="387">
        <v>39487.054694325874</v>
      </c>
      <c r="AQ57" s="387">
        <v>39567.668678968592</v>
      </c>
      <c r="AR57" s="387">
        <v>40015.366946179005</v>
      </c>
      <c r="AS57" s="387">
        <v>39864.922586310488</v>
      </c>
      <c r="AT57" s="387">
        <v>40168.091106972148</v>
      </c>
      <c r="AU57" s="387">
        <v>39756.456657681352</v>
      </c>
      <c r="AV57" s="387">
        <v>38885.523752460846</v>
      </c>
      <c r="AW57" s="388">
        <v>37704.445957950848</v>
      </c>
      <c r="AX57" s="387">
        <v>37643.886124112629</v>
      </c>
      <c r="AY57" s="387">
        <v>37948.29540771569</v>
      </c>
      <c r="AZ57" s="387">
        <v>38029.489600000001</v>
      </c>
      <c r="BA57" s="387">
        <v>37769.052061248527</v>
      </c>
      <c r="BB57" s="387">
        <v>37980.53975234348</v>
      </c>
      <c r="BC57" s="387">
        <v>38616.527868758531</v>
      </c>
      <c r="BD57" s="387">
        <v>38761.601116654565</v>
      </c>
      <c r="BE57" s="387">
        <v>40256.202632820525</v>
      </c>
      <c r="BF57" s="387">
        <v>40798</v>
      </c>
      <c r="BG57" s="387">
        <v>41176.493474251663</v>
      </c>
      <c r="BH57" s="389"/>
      <c r="BJ57" s="1142">
        <f t="shared" si="2"/>
        <v>6.6374381873597343E-3</v>
      </c>
    </row>
    <row r="58" spans="1:62" x14ac:dyDescent="0.2">
      <c r="A58" s="476">
        <v>49</v>
      </c>
      <c r="B58" s="361">
        <v>23915.586037364799</v>
      </c>
      <c r="C58" s="361">
        <f t="shared" si="0"/>
        <v>24776.396136403237</v>
      </c>
      <c r="D58" s="362">
        <v>25637.206235441678</v>
      </c>
      <c r="E58" s="362">
        <f t="shared" si="1"/>
        <v>27213.556865727216</v>
      </c>
      <c r="F58" s="362">
        <v>28789.907496012758</v>
      </c>
      <c r="G58" s="361">
        <v>29069.304266032203</v>
      </c>
      <c r="H58" s="362">
        <v>29715.386443195079</v>
      </c>
      <c r="I58" s="370">
        <v>30827.842491027648</v>
      </c>
      <c r="J58" s="361">
        <v>30287.957761351638</v>
      </c>
      <c r="K58" s="361">
        <v>29983.047514619884</v>
      </c>
      <c r="L58" s="361">
        <v>30893.687012873277</v>
      </c>
      <c r="M58" s="361">
        <v>32001.089429544139</v>
      </c>
      <c r="N58" s="361">
        <v>31393.266279425254</v>
      </c>
      <c r="O58" s="390">
        <v>30005.795368421055</v>
      </c>
      <c r="P58" s="390">
        <v>31234.258983231299</v>
      </c>
      <c r="Q58" s="390">
        <v>31960.284109803924</v>
      </c>
      <c r="R58" s="390">
        <v>33031.079461062021</v>
      </c>
      <c r="S58" s="391">
        <v>33215.087766895464</v>
      </c>
      <c r="T58" s="390">
        <v>32394.10938433951</v>
      </c>
      <c r="U58" s="390">
        <v>32204.980245789713</v>
      </c>
      <c r="V58" s="390">
        <v>31053.224234371311</v>
      </c>
      <c r="W58" s="390">
        <v>31008.138120753014</v>
      </c>
      <c r="X58" s="390">
        <v>32317.930328597682</v>
      </c>
      <c r="Y58" s="390">
        <v>32787.110075624478</v>
      </c>
      <c r="Z58" s="390">
        <v>33234.805344511391</v>
      </c>
      <c r="AA58" s="390">
        <v>33880.455392469688</v>
      </c>
      <c r="AB58" s="390">
        <v>34415.324066579866</v>
      </c>
      <c r="AC58" s="391">
        <v>34801.355316057976</v>
      </c>
      <c r="AD58" s="390">
        <v>35054.58119186377</v>
      </c>
      <c r="AE58" s="390">
        <v>34106.83449766611</v>
      </c>
      <c r="AF58" s="390">
        <v>34306.160957440319</v>
      </c>
      <c r="AG58" s="390">
        <v>34822.68898153663</v>
      </c>
      <c r="AH58" s="390">
        <v>35979.859424175309</v>
      </c>
      <c r="AI58" s="390">
        <v>35840.331368378982</v>
      </c>
      <c r="AJ58" s="390">
        <v>36220.432674291791</v>
      </c>
      <c r="AK58" s="390">
        <v>37017.937219730935</v>
      </c>
      <c r="AL58" s="390">
        <v>38372.685824117812</v>
      </c>
      <c r="AM58" s="391">
        <v>39059.64429995203</v>
      </c>
      <c r="AN58" s="390">
        <v>40026.614206853454</v>
      </c>
      <c r="AO58" s="390">
        <v>40348.305597195053</v>
      </c>
      <c r="AP58" s="390">
        <v>40505.78117277017</v>
      </c>
      <c r="AQ58" s="390">
        <v>40573.202004154955</v>
      </c>
      <c r="AR58" s="390">
        <v>41063.862027951232</v>
      </c>
      <c r="AS58" s="390">
        <v>40911.608725793776</v>
      </c>
      <c r="AT58" s="390">
        <v>41169.590826470383</v>
      </c>
      <c r="AU58" s="390">
        <v>40717.283015573339</v>
      </c>
      <c r="AV58" s="390">
        <v>39876.08679277583</v>
      </c>
      <c r="AW58" s="391">
        <v>38796.004484115234</v>
      </c>
      <c r="AX58" s="390">
        <v>38684.033983466943</v>
      </c>
      <c r="AY58" s="390">
        <v>39018.072913478994</v>
      </c>
      <c r="AZ58" s="390">
        <v>39088.202239999999</v>
      </c>
      <c r="BA58" s="390">
        <v>38760.399999999994</v>
      </c>
      <c r="BB58" s="390">
        <v>38953.496045982334</v>
      </c>
      <c r="BC58" s="390">
        <v>39643.355060492919</v>
      </c>
      <c r="BD58" s="390">
        <v>39853.0505984099</v>
      </c>
      <c r="BE58" s="390">
        <v>41284.787847951382</v>
      </c>
      <c r="BF58" s="390">
        <v>41894</v>
      </c>
      <c r="BG58" s="390">
        <v>42277.21719392822</v>
      </c>
      <c r="BH58" s="392"/>
      <c r="BJ58" s="1142">
        <f t="shared" si="2"/>
        <v>6.7904783356853571E-3</v>
      </c>
    </row>
    <row r="59" spans="1:62" x14ac:dyDescent="0.2">
      <c r="A59" s="475">
        <v>50</v>
      </c>
      <c r="B59" s="319">
        <v>24398.797935103245</v>
      </c>
      <c r="C59" s="319">
        <f t="shared" si="0"/>
        <v>25246.197032414551</v>
      </c>
      <c r="D59" s="353">
        <v>26093.596129725858</v>
      </c>
      <c r="E59" s="353">
        <f t="shared" si="1"/>
        <v>27697.227547660834</v>
      </c>
      <c r="F59" s="353">
        <v>29300.858965595806</v>
      </c>
      <c r="G59" s="319">
        <v>29565.639351518839</v>
      </c>
      <c r="H59" s="353">
        <v>30214.656624588944</v>
      </c>
      <c r="I59" s="371">
        <v>31326.058939493501</v>
      </c>
      <c r="J59" s="319">
        <v>30776.987616396276</v>
      </c>
      <c r="K59" s="319">
        <v>30504.183845029238</v>
      </c>
      <c r="L59" s="319">
        <v>31431.938348366755</v>
      </c>
      <c r="M59" s="319">
        <v>32571.223781449811</v>
      </c>
      <c r="N59" s="319">
        <v>31989.983797003977</v>
      </c>
      <c r="O59" s="387">
        <v>30561.458245614038</v>
      </c>
      <c r="P59" s="387">
        <v>31798.001064679262</v>
      </c>
      <c r="Q59" s="387">
        <v>32554.393098039218</v>
      </c>
      <c r="R59" s="387">
        <v>33700.738192385594</v>
      </c>
      <c r="S59" s="388">
        <v>33843.034699801945</v>
      </c>
      <c r="T59" s="387">
        <v>33050.541741382745</v>
      </c>
      <c r="U59" s="387">
        <v>32840.107419208012</v>
      </c>
      <c r="V59" s="387">
        <v>31667.928076980774</v>
      </c>
      <c r="W59" s="387">
        <v>31715.193693416273</v>
      </c>
      <c r="X59" s="387">
        <v>33020.351320911301</v>
      </c>
      <c r="Y59" s="387">
        <v>33556.929340768467</v>
      </c>
      <c r="Z59" s="387">
        <v>34018.166099030648</v>
      </c>
      <c r="AA59" s="387">
        <v>34615.450670070204</v>
      </c>
      <c r="AB59" s="387">
        <v>35134.33972622022</v>
      </c>
      <c r="AC59" s="388">
        <v>35592.677860738542</v>
      </c>
      <c r="AD59" s="387">
        <v>35807.843898638013</v>
      </c>
      <c r="AE59" s="387">
        <v>34903.042260580805</v>
      </c>
      <c r="AF59" s="387">
        <v>35124.383098247548</v>
      </c>
      <c r="AG59" s="387">
        <v>35683.444907683144</v>
      </c>
      <c r="AH59" s="387">
        <v>36889.924932975868</v>
      </c>
      <c r="AI59" s="387">
        <v>36771.35170779749</v>
      </c>
      <c r="AJ59" s="387">
        <v>37141.776671607149</v>
      </c>
      <c r="AK59" s="387">
        <v>37985.339312406577</v>
      </c>
      <c r="AL59" s="387">
        <v>39278.076747113519</v>
      </c>
      <c r="AM59" s="388">
        <v>39939.080211053661</v>
      </c>
      <c r="AN59" s="387">
        <v>40958.035725445268</v>
      </c>
      <c r="AO59" s="387">
        <v>41319.028430600374</v>
      </c>
      <c r="AP59" s="387">
        <v>41524.507651214459</v>
      </c>
      <c r="AQ59" s="387">
        <v>41586.855383111324</v>
      </c>
      <c r="AR59" s="387">
        <v>42153.190460898004</v>
      </c>
      <c r="AS59" s="387">
        <v>42010.757128992002</v>
      </c>
      <c r="AT59" s="387">
        <v>42220.79276529856</v>
      </c>
      <c r="AU59" s="387">
        <v>41754.250330128452</v>
      </c>
      <c r="AV59" s="387">
        <v>40870.204485149363</v>
      </c>
      <c r="AW59" s="388">
        <v>39841.886205000214</v>
      </c>
      <c r="AX59" s="387">
        <v>39761.123831166806</v>
      </c>
      <c r="AY59" s="387">
        <v>40091.239365934263</v>
      </c>
      <c r="AZ59" s="387">
        <v>40165.74136</v>
      </c>
      <c r="BA59" s="387">
        <v>39780.010051040437</v>
      </c>
      <c r="BB59" s="387">
        <v>40020.437140763031</v>
      </c>
      <c r="BC59" s="387">
        <v>40691.332142891246</v>
      </c>
      <c r="BD59" s="387">
        <v>40963.300166932313</v>
      </c>
      <c r="BE59" s="387">
        <v>42340.00973199997</v>
      </c>
      <c r="BF59" s="387">
        <v>43018</v>
      </c>
      <c r="BG59" s="387">
        <v>43412.307845084411</v>
      </c>
      <c r="BH59" s="389"/>
      <c r="BJ59" s="1142">
        <f t="shared" si="2"/>
        <v>6.9604456323344444E-3</v>
      </c>
    </row>
    <row r="60" spans="1:62" x14ac:dyDescent="0.2">
      <c r="A60" s="475">
        <v>51</v>
      </c>
      <c r="B60" s="319">
        <v>24847.980825958704</v>
      </c>
      <c r="C60" s="319">
        <f t="shared" si="0"/>
        <v>25715.519290719305</v>
      </c>
      <c r="D60" s="353">
        <v>26583.057755479902</v>
      </c>
      <c r="E60" s="353">
        <f t="shared" si="1"/>
        <v>28184.818009660659</v>
      </c>
      <c r="F60" s="353">
        <v>29786.57826384142</v>
      </c>
      <c r="G60" s="319">
        <v>30086.484811597409</v>
      </c>
      <c r="H60" s="353">
        <v>30690.431738623101</v>
      </c>
      <c r="I60" s="371">
        <v>31880.254764191475</v>
      </c>
      <c r="J60" s="319">
        <v>31287.27963905155</v>
      </c>
      <c r="K60" s="319">
        <v>31045.558479532163</v>
      </c>
      <c r="L60" s="319">
        <v>32004.133461774232</v>
      </c>
      <c r="M60" s="319">
        <v>33099.977414265551</v>
      </c>
      <c r="N60" s="319">
        <v>32506.292571079182</v>
      </c>
      <c r="O60" s="387">
        <v>31082.149333333335</v>
      </c>
      <c r="P60" s="387">
        <v>32398.589033803564</v>
      </c>
      <c r="Q60" s="387">
        <v>33124.181835294119</v>
      </c>
      <c r="R60" s="387">
        <v>34370.396923709159</v>
      </c>
      <c r="S60" s="388">
        <v>34455.958978811141</v>
      </c>
      <c r="T60" s="387">
        <v>33701.457860131501</v>
      </c>
      <c r="U60" s="387">
        <v>33487.836322257623</v>
      </c>
      <c r="V60" s="387">
        <v>32277.885171770853</v>
      </c>
      <c r="W60" s="387">
        <v>32397.240869618774</v>
      </c>
      <c r="X60" s="387">
        <v>33768.725088423009</v>
      </c>
      <c r="Y60" s="387">
        <v>34301.369948819804</v>
      </c>
      <c r="Z60" s="387">
        <v>34762.151577529097</v>
      </c>
      <c r="AA60" s="387">
        <v>35370.63812562677</v>
      </c>
      <c r="AB60" s="387">
        <v>35911.811943554916</v>
      </c>
      <c r="AC60" s="388">
        <v>36367.163755532281</v>
      </c>
      <c r="AD60" s="387">
        <v>36577.286472622196</v>
      </c>
      <c r="AE60" s="387">
        <v>35730.473857335295</v>
      </c>
      <c r="AF60" s="387">
        <v>35947.676863894492</v>
      </c>
      <c r="AG60" s="387">
        <v>36585.42477665277</v>
      </c>
      <c r="AH60" s="387">
        <v>37824.194311691339</v>
      </c>
      <c r="AI60" s="387">
        <v>37594.885828064114</v>
      </c>
      <c r="AJ60" s="387">
        <v>38013.569395117316</v>
      </c>
      <c r="AK60" s="387">
        <v>38910.218236173387</v>
      </c>
      <c r="AL60" s="387">
        <v>40243.427333883781</v>
      </c>
      <c r="AM60" s="388">
        <v>40901.147684272233</v>
      </c>
      <c r="AN60" s="387">
        <v>41921.177481512343</v>
      </c>
      <c r="AO60" s="387">
        <v>42289.751264005688</v>
      </c>
      <c r="AP60" s="387">
        <v>42515.588906363118</v>
      </c>
      <c r="AQ60" s="387">
        <v>42643.815715507757</v>
      </c>
      <c r="AR60" s="387">
        <v>43225.395230449001</v>
      </c>
      <c r="AS60" s="387">
        <v>43084.314184036601</v>
      </c>
      <c r="AT60" s="387">
        <v>43300.573480241452</v>
      </c>
      <c r="AU60" s="387">
        <v>42796.051991138374</v>
      </c>
      <c r="AV60" s="387">
        <v>41895.129162030302</v>
      </c>
      <c r="AW60" s="388">
        <v>40894.795126697405</v>
      </c>
      <c r="AX60" s="387">
        <v>40826.669307508681</v>
      </c>
      <c r="AY60" s="387">
        <v>41197.165636411853</v>
      </c>
      <c r="AZ60" s="387">
        <v>41229.991199999997</v>
      </c>
      <c r="BA60" s="387">
        <v>40839.839261876718</v>
      </c>
      <c r="BB60" s="387">
        <v>41119.418508660267</v>
      </c>
      <c r="BC60" s="387">
        <v>41806.988875414187</v>
      </c>
      <c r="BD60" s="387">
        <v>42061.016344276672</v>
      </c>
      <c r="BE60" s="387">
        <v>43451.578415682219</v>
      </c>
      <c r="BF60" s="387">
        <v>44160</v>
      </c>
      <c r="BG60" s="387">
        <v>44545.434671584619</v>
      </c>
      <c r="BH60" s="389"/>
      <c r="BJ60" s="1142">
        <f t="shared" si="2"/>
        <v>7.137941512796786E-3</v>
      </c>
    </row>
    <row r="61" spans="1:62" x14ac:dyDescent="0.2">
      <c r="A61" s="475">
        <v>52</v>
      </c>
      <c r="B61" s="319">
        <v>25269.94051130777</v>
      </c>
      <c r="C61" s="319">
        <f t="shared" si="0"/>
        <v>26177.844292564834</v>
      </c>
      <c r="D61" s="353">
        <v>27085.748073821898</v>
      </c>
      <c r="E61" s="353">
        <f t="shared" si="1"/>
        <v>28685.330860788825</v>
      </c>
      <c r="F61" s="353">
        <v>30284.913647755751</v>
      </c>
      <c r="G61" s="319">
        <v>30644.095833563879</v>
      </c>
      <c r="H61" s="353">
        <v>31224.944521056539</v>
      </c>
      <c r="I61" s="371">
        <v>32361.677399787695</v>
      </c>
      <c r="J61" s="319">
        <v>31861.358164538735</v>
      </c>
      <c r="K61" s="319">
        <v>31607.171418128655</v>
      </c>
      <c r="L61" s="319">
        <v>32595.725019703998</v>
      </c>
      <c r="M61" s="319">
        <v>33670.111766171227</v>
      </c>
      <c r="N61" s="319">
        <v>33047.993579944974</v>
      </c>
      <c r="O61" s="387">
        <v>31641.69796491228</v>
      </c>
      <c r="P61" s="387">
        <v>33013.915357998398</v>
      </c>
      <c r="Q61" s="387">
        <v>33718.290823529416</v>
      </c>
      <c r="R61" s="387">
        <v>35033.554113951919</v>
      </c>
      <c r="S61" s="388">
        <v>35068.883257820336</v>
      </c>
      <c r="T61" s="387">
        <v>34308.244072524409</v>
      </c>
      <c r="U61" s="387">
        <v>34173.370414201185</v>
      </c>
      <c r="V61" s="387">
        <v>32913.949379567515</v>
      </c>
      <c r="W61" s="387">
        <v>33072.46757405925</v>
      </c>
      <c r="X61" s="387">
        <v>34567.428085913576</v>
      </c>
      <c r="Y61" s="387">
        <v>35071.189213963793</v>
      </c>
      <c r="Z61" s="387">
        <v>35504.064673079076</v>
      </c>
      <c r="AA61" s="387">
        <v>36162.171501504243</v>
      </c>
      <c r="AB61" s="387">
        <v>36695.129816659042</v>
      </c>
      <c r="AC61" s="388">
        <v>37167.839994594411</v>
      </c>
      <c r="AD61" s="387">
        <v>37355.717861723024</v>
      </c>
      <c r="AE61" s="387">
        <v>36550.966824347604</v>
      </c>
      <c r="AF61" s="387">
        <v>36769.280087928193</v>
      </c>
      <c r="AG61" s="387">
        <v>37442.882787373441</v>
      </c>
      <c r="AH61" s="387">
        <v>38740.714185802542</v>
      </c>
      <c r="AI61" s="387">
        <v>38521.164128402386</v>
      </c>
      <c r="AJ61" s="387">
        <v>38948.849688190385</v>
      </c>
      <c r="AK61" s="387">
        <v>39859.396113602386</v>
      </c>
      <c r="AL61" s="387">
        <v>41195.286996304763</v>
      </c>
      <c r="AM61" s="388">
        <v>41911.908756595418</v>
      </c>
      <c r="AN61" s="387">
        <v>42901.621185293196</v>
      </c>
      <c r="AO61" s="387">
        <v>43266.101476155389</v>
      </c>
      <c r="AP61" s="387">
        <v>43465.202326568316</v>
      </c>
      <c r="AQ61" s="387">
        <v>43600.628718074055</v>
      </c>
      <c r="AR61" s="387">
        <v>44233.056961046685</v>
      </c>
      <c r="AS61" s="387">
        <v>44174.505615381058</v>
      </c>
      <c r="AT61" s="387">
        <v>44436.269191930522</v>
      </c>
      <c r="AU61" s="387">
        <v>43820.933439556487</v>
      </c>
      <c r="AV61" s="387">
        <v>43001.810836257813</v>
      </c>
      <c r="AW61" s="388">
        <v>41957.073649477563</v>
      </c>
      <c r="AX61" s="387">
        <v>41934.928957875098</v>
      </c>
      <c r="AY61" s="387">
        <v>42270.332088867122</v>
      </c>
      <c r="AZ61" s="387">
        <v>42347.398159999997</v>
      </c>
      <c r="BA61" s="387">
        <v>41955.105692972124</v>
      </c>
      <c r="BB61" s="387">
        <v>42267.528295336189</v>
      </c>
      <c r="BC61" s="387">
        <v>42985.037785395754</v>
      </c>
      <c r="BD61" s="387">
        <v>43145.154681178145</v>
      </c>
      <c r="BE61" s="387">
        <v>44596.955179144665</v>
      </c>
      <c r="BF61" s="387">
        <v>45351</v>
      </c>
      <c r="BG61" s="387">
        <v>45735.512413108241</v>
      </c>
      <c r="BH61" s="389"/>
      <c r="BJ61" s="1142">
        <f t="shared" si="2"/>
        <v>7.3703586257516385E-3</v>
      </c>
    </row>
    <row r="62" spans="1:62" x14ac:dyDescent="0.2">
      <c r="A62" s="475">
        <v>53</v>
      </c>
      <c r="B62" s="319">
        <v>25719.123402163226</v>
      </c>
      <c r="C62" s="319">
        <f t="shared" si="0"/>
        <v>26653.78089716356</v>
      </c>
      <c r="D62" s="353">
        <v>27588.438392163891</v>
      </c>
      <c r="E62" s="353">
        <f t="shared" si="1"/>
        <v>29182.689690499807</v>
      </c>
      <c r="F62" s="353">
        <v>30776.940988835722</v>
      </c>
      <c r="G62" s="319">
        <v>31146.558512698499</v>
      </c>
      <c r="H62" s="353">
        <v>31724.214702450408</v>
      </c>
      <c r="I62" s="371">
        <v>32831.904160137492</v>
      </c>
      <c r="J62" s="319">
        <v>32382.28127099933</v>
      </c>
      <c r="K62" s="319">
        <v>32224.439692982454</v>
      </c>
      <c r="L62" s="319">
        <v>33167.920133111475</v>
      </c>
      <c r="M62" s="319">
        <v>34189.669683633649</v>
      </c>
      <c r="N62" s="319">
        <v>33665.871293182514</v>
      </c>
      <c r="O62" s="387">
        <v>32193.4750877193</v>
      </c>
      <c r="P62" s="387">
        <v>33599.764972052166</v>
      </c>
      <c r="Q62" s="387">
        <v>34371.463278431373</v>
      </c>
      <c r="R62" s="387">
        <v>35729.219009598732</v>
      </c>
      <c r="S62" s="388">
        <v>35717.861906183018</v>
      </c>
      <c r="T62" s="387">
        <v>34970.192667862124</v>
      </c>
      <c r="U62" s="387">
        <v>34821.099317250795</v>
      </c>
      <c r="V62" s="387">
        <v>33647.321917661429</v>
      </c>
      <c r="W62" s="387">
        <v>33799.984562008583</v>
      </c>
      <c r="X62" s="387">
        <v>35322.36653559644</v>
      </c>
      <c r="Y62" s="387">
        <v>35796.595829195634</v>
      </c>
      <c r="Z62" s="387">
        <v>36272.918746959091</v>
      </c>
      <c r="AA62" s="387">
        <v>36955.72409517732</v>
      </c>
      <c r="AB62" s="387">
        <v>37513.521624379769</v>
      </c>
      <c r="AC62" s="388">
        <v>38011.543227811751</v>
      </c>
      <c r="AD62" s="387">
        <v>38197.070956640317</v>
      </c>
      <c r="AE62" s="387">
        <v>37357.582531875567</v>
      </c>
      <c r="AF62" s="387">
        <v>37623.003602613426</v>
      </c>
      <c r="AG62" s="387">
        <v>38336.617867778441</v>
      </c>
      <c r="AH62" s="387">
        <v>39573.327310875393</v>
      </c>
      <c r="AI62" s="387">
        <v>39475.894663222047</v>
      </c>
      <c r="AJ62" s="387">
        <v>39899.614754327587</v>
      </c>
      <c r="AK62" s="387">
        <v>40878.433482810164</v>
      </c>
      <c r="AL62" s="387">
        <v>42123.162793215932</v>
      </c>
      <c r="AM62" s="388">
        <v>42928.572083355532</v>
      </c>
      <c r="AN62" s="387">
        <v>43870.530257264865</v>
      </c>
      <c r="AO62" s="387">
        <v>44290.284407632309</v>
      </c>
      <c r="AP62" s="387">
        <v>44481.164282683043</v>
      </c>
      <c r="AQ62" s="387">
        <v>44645.408969815471</v>
      </c>
      <c r="AR62" s="387">
        <v>45319.750984240258</v>
      </c>
      <c r="AS62" s="387">
        <v>45242.944400794935</v>
      </c>
      <c r="AT62" s="387">
        <v>45548.356349437869</v>
      </c>
      <c r="AU62" s="387">
        <v>44911.078565114432</v>
      </c>
      <c r="AV62" s="387">
        <v>44113.232046563382</v>
      </c>
      <c r="AW62" s="388">
        <v>43053.316976183429</v>
      </c>
      <c r="AX62" s="387">
        <v>43067.431788093279</v>
      </c>
      <c r="AY62" s="387">
        <v>43381.906603831325</v>
      </c>
      <c r="AZ62" s="387">
        <v>43467.02</v>
      </c>
      <c r="BA62" s="387">
        <v>43135.592383195915</v>
      </c>
      <c r="BB62" s="387">
        <v>43383.597808895582</v>
      </c>
      <c r="BC62" s="387">
        <v>44241.341290833909</v>
      </c>
      <c r="BD62" s="387">
        <v>44347.315785006271</v>
      </c>
      <c r="BE62" s="387">
        <v>45762.821687928437</v>
      </c>
      <c r="BF62" s="387">
        <v>46575</v>
      </c>
      <c r="BG62" s="387">
        <v>46981.559157327283</v>
      </c>
      <c r="BH62" s="389"/>
      <c r="BJ62" s="1142">
        <f t="shared" si="2"/>
        <v>7.5697662767197915E-3</v>
      </c>
    </row>
    <row r="63" spans="1:62" x14ac:dyDescent="0.2">
      <c r="A63" s="475">
        <v>54</v>
      </c>
      <c r="B63" s="319">
        <v>26154.694690265489</v>
      </c>
      <c r="C63" s="319">
        <f t="shared" si="0"/>
        <v>27122.911700385688</v>
      </c>
      <c r="D63" s="353">
        <v>28091.128710505884</v>
      </c>
      <c r="E63" s="353">
        <f t="shared" si="1"/>
        <v>29676.894498793612</v>
      </c>
      <c r="F63" s="353">
        <v>31262.660287081337</v>
      </c>
      <c r="G63" s="319">
        <v>31636.766004537156</v>
      </c>
      <c r="H63" s="353">
        <v>32299.843852763337</v>
      </c>
      <c r="I63" s="372">
        <v>33358.110296719402</v>
      </c>
      <c r="J63" s="319">
        <v>32908.519919362581</v>
      </c>
      <c r="K63" s="319">
        <v>32750.635599415204</v>
      </c>
      <c r="L63" s="319">
        <v>33769.209913302388</v>
      </c>
      <c r="M63" s="319">
        <v>34773.597608569296</v>
      </c>
      <c r="N63" s="319">
        <v>34254.124732497708</v>
      </c>
      <c r="O63" s="387">
        <v>32799.652771929825</v>
      </c>
      <c r="P63" s="387">
        <v>34178.245408570663</v>
      </c>
      <c r="Q63" s="387">
        <v>34975.995231372552</v>
      </c>
      <c r="R63" s="387">
        <v>36444.38852848798</v>
      </c>
      <c r="S63" s="388">
        <v>36351.817900648413</v>
      </c>
      <c r="T63" s="387">
        <v>35637.657501494323</v>
      </c>
      <c r="U63" s="387">
        <v>35483.950295857991</v>
      </c>
      <c r="V63" s="387">
        <v>34371.200960116585</v>
      </c>
      <c r="W63" s="387">
        <v>34532.048531132605</v>
      </c>
      <c r="X63" s="387">
        <v>36051.04625659468</v>
      </c>
      <c r="Y63" s="387">
        <v>36598.138415705449</v>
      </c>
      <c r="Z63" s="387">
        <v>37023.121374302922</v>
      </c>
      <c r="AA63" s="387">
        <v>37795.718698149336</v>
      </c>
      <c r="AB63" s="387">
        <v>38261.765562867295</v>
      </c>
      <c r="AC63" s="388">
        <v>38821.573161255445</v>
      </c>
      <c r="AD63" s="387">
        <v>39022.244184347655</v>
      </c>
      <c r="AE63" s="387">
        <v>38181.54481375897</v>
      </c>
      <c r="AF63" s="387">
        <v>38490.25145020456</v>
      </c>
      <c r="AG63" s="387">
        <v>39175.937343656937</v>
      </c>
      <c r="AH63" s="387">
        <v>40455.96176710572</v>
      </c>
      <c r="AI63" s="387">
        <v>40413.237721414189</v>
      </c>
      <c r="AJ63" s="387">
        <v>40868.961548141728</v>
      </c>
      <c r="AK63" s="387">
        <v>41838.242152466366</v>
      </c>
      <c r="AL63" s="387">
        <v>43064.529514476373</v>
      </c>
      <c r="AM63" s="388">
        <v>43898.017374620256</v>
      </c>
      <c r="AN63" s="387">
        <v>44959.111134256847</v>
      </c>
      <c r="AO63" s="387">
        <v>45380.589039355677</v>
      </c>
      <c r="AP63" s="387">
        <v>45510.948850445595</v>
      </c>
      <c r="AQ63" s="387">
        <v>45741.61622876695</v>
      </c>
      <c r="AR63" s="387">
        <v>46423.56867082962</v>
      </c>
      <c r="AS63" s="387">
        <v>46406.071174377219</v>
      </c>
      <c r="AT63" s="387">
        <v>46705.175504342165</v>
      </c>
      <c r="AU63" s="387">
        <v>46022.978249718988</v>
      </c>
      <c r="AV63" s="387">
        <v>45163.039287854146</v>
      </c>
      <c r="AW63" s="388">
        <v>44203.435509116294</v>
      </c>
      <c r="AX63" s="387">
        <v>44234.567732385411</v>
      </c>
      <c r="AY63" s="387">
        <v>44556.741457045515</v>
      </c>
      <c r="AZ63" s="387">
        <v>44582.212079999998</v>
      </c>
      <c r="BA63" s="387">
        <v>44349.776207302704</v>
      </c>
      <c r="BB63" s="387">
        <v>44627.828414921118</v>
      </c>
      <c r="BC63" s="387">
        <v>45480.724883740913</v>
      </c>
      <c r="BD63" s="387">
        <v>45586.032613103715</v>
      </c>
      <c r="BE63" s="387">
        <v>46989.132945410143</v>
      </c>
      <c r="BF63" s="387">
        <v>47781</v>
      </c>
      <c r="BG63" s="387">
        <v>48205.021918002552</v>
      </c>
      <c r="BH63" s="389"/>
      <c r="BJ63" s="1142">
        <f t="shared" si="2"/>
        <v>7.7463011025695749E-3</v>
      </c>
    </row>
    <row r="64" spans="1:62" x14ac:dyDescent="0.2">
      <c r="A64" s="475">
        <v>55</v>
      </c>
      <c r="B64" s="319">
        <v>26637.906588003934</v>
      </c>
      <c r="C64" s="319">
        <f t="shared" si="0"/>
        <v>27602.634115837958</v>
      </c>
      <c r="D64" s="353">
        <v>28567.361643671986</v>
      </c>
      <c r="E64" s="353">
        <f t="shared" si="1"/>
        <v>30151.562571665112</v>
      </c>
      <c r="F64" s="353">
        <v>31735.763499658235</v>
      </c>
      <c r="G64" s="319">
        <v>32108.590715431859</v>
      </c>
      <c r="H64" s="353">
        <v>32893.094303596052</v>
      </c>
      <c r="I64" s="372">
        <v>33856.326745185259</v>
      </c>
      <c r="J64" s="319">
        <v>33408.180858212538</v>
      </c>
      <c r="K64" s="319">
        <v>33307.1889619883</v>
      </c>
      <c r="L64" s="319">
        <v>34394.745249146159</v>
      </c>
      <c r="M64" s="319">
        <v>35389.710537241554</v>
      </c>
      <c r="N64" s="319">
        <v>34838.14613268114</v>
      </c>
      <c r="O64" s="387">
        <v>33413.601964912283</v>
      </c>
      <c r="P64" s="387">
        <v>34782.517966462598</v>
      </c>
      <c r="Q64" s="387">
        <v>35636.116329411765</v>
      </c>
      <c r="R64" s="387">
        <v>37114.047259811545</v>
      </c>
      <c r="S64" s="388">
        <v>37006.805610570009</v>
      </c>
      <c r="T64" s="387">
        <v>36274.783024506876</v>
      </c>
      <c r="U64" s="387">
        <v>36222.411652253075</v>
      </c>
      <c r="V64" s="387">
        <v>35057.106020016712</v>
      </c>
      <c r="W64" s="387">
        <v>35264.112500256619</v>
      </c>
      <c r="X64" s="387">
        <v>36854.125708866013</v>
      </c>
      <c r="Y64" s="387">
        <v>37397.566114124209</v>
      </c>
      <c r="Z64" s="387">
        <v>37820.988809461429</v>
      </c>
      <c r="AA64" s="387">
        <v>38631.674865530134</v>
      </c>
      <c r="AB64" s="387">
        <v>39080.157370588029</v>
      </c>
      <c r="AC64" s="388">
        <v>39670.888611101727</v>
      </c>
      <c r="AD64" s="387">
        <v>39831.237544845055</v>
      </c>
      <c r="AE64" s="387">
        <v>39054.077503837601</v>
      </c>
      <c r="AF64" s="387">
        <v>39460.622336203218</v>
      </c>
      <c r="AG64" s="387">
        <v>40072.970339487794</v>
      </c>
      <c r="AH64" s="387">
        <v>41430.570929012705</v>
      </c>
      <c r="AI64" s="387">
        <v>41416.969326729559</v>
      </c>
      <c r="AJ64" s="387">
        <v>41804.241841214804</v>
      </c>
      <c r="AK64" s="387">
        <v>42793.494768310906</v>
      </c>
      <c r="AL64" s="387">
        <v>43968.421445877713</v>
      </c>
      <c r="AM64" s="388">
        <v>44886.644992804984</v>
      </c>
      <c r="AN64" s="387">
        <v>45991.460681179044</v>
      </c>
      <c r="AO64" s="387">
        <v>46420.247262379635</v>
      </c>
      <c r="AP64" s="387">
        <v>46591.87708130508</v>
      </c>
      <c r="AQ64" s="387">
        <v>46905.490602468533</v>
      </c>
      <c r="AR64" s="387">
        <v>47611.687469521261</v>
      </c>
      <c r="AS64" s="387">
        <v>47634.45588575126</v>
      </c>
      <c r="AT64" s="387">
        <v>47904.241545676901</v>
      </c>
      <c r="AU64" s="387">
        <v>47166.301186279758</v>
      </c>
      <c r="AV64" s="387">
        <v>46278.015150218271</v>
      </c>
      <c r="AW64" s="388">
        <v>45416.798849359111</v>
      </c>
      <c r="AX64" s="387">
        <v>45409.784736628135</v>
      </c>
      <c r="AY64" s="387">
        <v>45719.150172389171</v>
      </c>
      <c r="AZ64" s="387">
        <v>45762.743119999999</v>
      </c>
      <c r="BA64" s="387">
        <v>45605.266195524142</v>
      </c>
      <c r="BB64" s="387">
        <v>45944.683640010808</v>
      </c>
      <c r="BC64" s="387">
        <v>46744.430850911449</v>
      </c>
      <c r="BD64" s="387">
        <v>46895.771991210117</v>
      </c>
      <c r="BE64" s="387">
        <v>48260.521642598782</v>
      </c>
      <c r="BF64" s="387">
        <v>49022</v>
      </c>
      <c r="BG64" s="387">
        <v>49430.448503333806</v>
      </c>
      <c r="BH64" s="389"/>
      <c r="BJ64" s="1142">
        <f t="shared" si="2"/>
        <v>7.956389370511685E-3</v>
      </c>
    </row>
    <row r="65" spans="1:62" x14ac:dyDescent="0.2">
      <c r="A65" s="475">
        <v>56</v>
      </c>
      <c r="B65" s="319">
        <v>27127.924287118978</v>
      </c>
      <c r="C65" s="319">
        <f t="shared" si="0"/>
        <v>28105.602470860453</v>
      </c>
      <c r="D65" s="353">
        <v>29083.280654601924</v>
      </c>
      <c r="E65" s="353">
        <f t="shared" si="1"/>
        <v>30661.843790504427</v>
      </c>
      <c r="F65" s="353">
        <v>32240.406926406926</v>
      </c>
      <c r="G65" s="319">
        <v>32666.201737398329</v>
      </c>
      <c r="H65" s="353">
        <v>33480.470987588837</v>
      </c>
      <c r="I65" s="372">
        <v>34421.718445129656</v>
      </c>
      <c r="J65" s="319">
        <v>33939.735048478447</v>
      </c>
      <c r="K65" s="319">
        <v>33909.278508771931</v>
      </c>
      <c r="L65" s="319">
        <v>34971.789473684206</v>
      </c>
      <c r="M65" s="319">
        <v>36047.204185003742</v>
      </c>
      <c r="N65" s="319">
        <v>35430.631611128098</v>
      </c>
      <c r="O65" s="387">
        <v>34085.837473684209</v>
      </c>
      <c r="P65" s="387">
        <v>35401.528879425074</v>
      </c>
      <c r="Q65" s="387">
        <v>36296.237427450978</v>
      </c>
      <c r="R65" s="387">
        <v>37819.464467079575</v>
      </c>
      <c r="S65" s="388">
        <v>37670.806912829968</v>
      </c>
      <c r="T65" s="387">
        <v>36925.699143255631</v>
      </c>
      <c r="U65" s="387">
        <v>36923.067819754207</v>
      </c>
      <c r="V65" s="387">
        <v>35752.504575555598</v>
      </c>
      <c r="W65" s="387">
        <v>35996.176469380633</v>
      </c>
      <c r="X65" s="387">
        <v>37646.264024185424</v>
      </c>
      <c r="Y65" s="387">
        <v>38135.662057902373</v>
      </c>
      <c r="Z65" s="387">
        <v>38722.47539204311</v>
      </c>
      <c r="AA65" s="387">
        <v>39473.688686297755</v>
      </c>
      <c r="AB65" s="387">
        <v>39908.291937924478</v>
      </c>
      <c r="AC65" s="388">
        <v>40591.292138247911</v>
      </c>
      <c r="AD65" s="387">
        <v>40681.579454878978</v>
      </c>
      <c r="AE65" s="387">
        <v>39919.671564174052</v>
      </c>
      <c r="AF65" s="387">
        <v>40353.228307992918</v>
      </c>
      <c r="AG65" s="387">
        <v>40943.620011911851</v>
      </c>
      <c r="AH65" s="387">
        <v>42368.067490383495</v>
      </c>
      <c r="AI65" s="387">
        <v>42340.086267681014</v>
      </c>
      <c r="AJ65" s="387">
        <v>42720.940406610927</v>
      </c>
      <c r="AK65" s="387">
        <v>43742.672645739905</v>
      </c>
      <c r="AL65" s="387">
        <v>44888.802284817066</v>
      </c>
      <c r="AM65" s="388">
        <v>45861.992538506631</v>
      </c>
      <c r="AN65" s="387">
        <v>47074.274242266431</v>
      </c>
      <c r="AO65" s="387">
        <v>47465.532864147972</v>
      </c>
      <c r="AP65" s="387">
        <v>47736.389325744531</v>
      </c>
      <c r="AQ65" s="387">
        <v>48099.138506660143</v>
      </c>
      <c r="AR65" s="387">
        <v>48815.612726732084</v>
      </c>
      <c r="AS65" s="387">
        <v>48876.915838609784</v>
      </c>
      <c r="AT65" s="387">
        <v>49062.303256064442</v>
      </c>
      <c r="AU65" s="387">
        <v>48395.433772413271</v>
      </c>
      <c r="AV65" s="387">
        <v>47475.932893948477</v>
      </c>
      <c r="AW65" s="388">
        <v>46644.216591226366</v>
      </c>
      <c r="AX65" s="387">
        <v>46552.677501068501</v>
      </c>
      <c r="AY65" s="387">
        <v>46903.02221678193</v>
      </c>
      <c r="AZ65" s="387">
        <v>46929.984879999996</v>
      </c>
      <c r="BA65" s="387">
        <v>46877.06124852768</v>
      </c>
      <c r="BB65" s="387">
        <v>47308.531265671416</v>
      </c>
      <c r="BC65" s="387">
        <v>48037.746665011502</v>
      </c>
      <c r="BD65" s="387">
        <v>48249.378238439698</v>
      </c>
      <c r="BE65" s="387">
        <v>49501.175721805419</v>
      </c>
      <c r="BF65" s="387">
        <v>50285</v>
      </c>
      <c r="BG65" s="387">
        <v>50694.169669456664</v>
      </c>
      <c r="BH65" s="389"/>
      <c r="BJ65" s="1142">
        <f t="shared" si="2"/>
        <v>8.1593989636663533E-3</v>
      </c>
    </row>
    <row r="66" spans="1:62" x14ac:dyDescent="0.2">
      <c r="A66" s="475">
        <v>57</v>
      </c>
      <c r="B66" s="319">
        <v>27617.941986234022</v>
      </c>
      <c r="C66" s="319">
        <f t="shared" si="0"/>
        <v>28611.87799902993</v>
      </c>
      <c r="D66" s="353">
        <v>29605.814011825838</v>
      </c>
      <c r="E66" s="353">
        <f t="shared" si="1"/>
        <v>31191.202289576624</v>
      </c>
      <c r="F66" s="353">
        <v>32776.59056732741</v>
      </c>
      <c r="G66" s="319">
        <v>33217.685165716815</v>
      </c>
      <c r="H66" s="353">
        <v>33973.86740214278</v>
      </c>
      <c r="I66" s="372">
        <v>35099.068897538287</v>
      </c>
      <c r="J66" s="319">
        <v>34545.706825381589</v>
      </c>
      <c r="K66" s="319">
        <v>34465.831871345028</v>
      </c>
      <c r="L66" s="319">
        <v>35553.682809352831</v>
      </c>
      <c r="M66" s="319">
        <v>36681.708544382636</v>
      </c>
      <c r="N66" s="319">
        <v>36048.509324365637</v>
      </c>
      <c r="O66" s="387">
        <v>34703.67242105263</v>
      </c>
      <c r="P66" s="387">
        <v>36064.754857599146</v>
      </c>
      <c r="Q66" s="387">
        <v>36984.15309803922</v>
      </c>
      <c r="R66" s="387">
        <v>38508.627821645576</v>
      </c>
      <c r="S66" s="388">
        <v>38334.808215089935</v>
      </c>
      <c r="T66" s="387">
        <v>37606.954572624032</v>
      </c>
      <c r="U66" s="387">
        <v>37628.764679107873</v>
      </c>
      <c r="V66" s="387">
        <v>36433.662887636354</v>
      </c>
      <c r="W66" s="387">
        <v>36764.616287902121</v>
      </c>
      <c r="X66" s="387">
        <v>38420.89652038175</v>
      </c>
      <c r="Y66" s="387">
        <v>38911.825987319535</v>
      </c>
      <c r="Z66" s="387">
        <v>39541.066656686249</v>
      </c>
      <c r="AA66" s="387">
        <v>40352.048427386275</v>
      </c>
      <c r="AB66" s="387">
        <v>40794.883062955269</v>
      </c>
      <c r="AC66" s="388">
        <v>41446.219804723136</v>
      </c>
      <c r="AD66" s="387">
        <v>41575.067677472769</v>
      </c>
      <c r="AE66" s="387">
        <v>40823.428088092478</v>
      </c>
      <c r="AF66" s="387">
        <v>41303.312694632717</v>
      </c>
      <c r="AG66" s="387">
        <v>41806.02489577129</v>
      </c>
      <c r="AH66" s="387">
        <v>43237.79321599254</v>
      </c>
      <c r="AI66" s="387">
        <v>43255.299810165423</v>
      </c>
      <c r="AJ66" s="387">
        <v>43721.256746553321</v>
      </c>
      <c r="AK66" s="387">
        <v>44728.298953662175</v>
      </c>
      <c r="AL66" s="387">
        <v>45935.098417682966</v>
      </c>
      <c r="AM66" s="388">
        <v>46902.264883014439</v>
      </c>
      <c r="AN66" s="387">
        <v>48139.785855640039</v>
      </c>
      <c r="AO66" s="387">
        <v>48574.126476790567</v>
      </c>
      <c r="AP66" s="387">
        <v>48898.870965326147</v>
      </c>
      <c r="AQ66" s="387">
        <v>49340.153391176827</v>
      </c>
      <c r="AR66" s="387">
        <v>50031.392827832293</v>
      </c>
      <c r="AS66" s="387">
        <v>50092.504875907012</v>
      </c>
      <c r="AT66" s="387">
        <v>50297.403406413388</v>
      </c>
      <c r="AU66" s="387">
        <v>49590.725933363166</v>
      </c>
      <c r="AV66" s="387">
        <v>48586.169220234529</v>
      </c>
      <c r="AW66" s="388">
        <v>47766.226320910362</v>
      </c>
      <c r="AX66" s="387">
        <v>47726.740068175422</v>
      </c>
      <c r="AY66" s="387">
        <v>48093.672154558619</v>
      </c>
      <c r="AZ66" s="387">
        <v>48116.053119999997</v>
      </c>
      <c r="BA66" s="387">
        <v>48106.463133097757</v>
      </c>
      <c r="BB66" s="387">
        <v>48577.326081086299</v>
      </c>
      <c r="BC66" s="387">
        <v>49299.337643115643</v>
      </c>
      <c r="BD66" s="387">
        <v>49575.828804783501</v>
      </c>
      <c r="BE66" s="387">
        <v>50697.7768485712</v>
      </c>
      <c r="BF66" s="387">
        <v>51502</v>
      </c>
      <c r="BG66" s="387">
        <v>51946.107887643637</v>
      </c>
      <c r="BH66" s="389"/>
      <c r="BJ66" s="1142">
        <f t="shared" si="2"/>
        <v>8.3088454484465668E-3</v>
      </c>
    </row>
    <row r="67" spans="1:62" x14ac:dyDescent="0.2">
      <c r="A67" s="475">
        <v>58</v>
      </c>
      <c r="B67" s="319">
        <v>28073.930678466077</v>
      </c>
      <c r="C67" s="319">
        <f t="shared" si="0"/>
        <v>29097.831850610928</v>
      </c>
      <c r="D67" s="353">
        <v>30121.73302275578</v>
      </c>
      <c r="E67" s="353">
        <f t="shared" si="1"/>
        <v>31710.945572667479</v>
      </c>
      <c r="F67" s="353">
        <v>33300.158122579174</v>
      </c>
      <c r="G67" s="319">
        <v>33775.296187683285</v>
      </c>
      <c r="H67" s="353">
        <v>34496.632650896361</v>
      </c>
      <c r="I67" s="372">
        <v>35653.264722236265</v>
      </c>
      <c r="J67" s="319">
        <v>35167.625227992707</v>
      </c>
      <c r="K67" s="319">
        <v>35027.444809941517</v>
      </c>
      <c r="L67" s="319">
        <v>36159.821700674314</v>
      </c>
      <c r="M67" s="319">
        <v>37261.038611641619</v>
      </c>
      <c r="N67" s="319">
        <v>36632.530724549069</v>
      </c>
      <c r="O67" s="387">
        <v>35344.821894736844</v>
      </c>
      <c r="P67" s="387">
        <v>36676.396593026351</v>
      </c>
      <c r="Q67" s="387">
        <v>37661.645803921572</v>
      </c>
      <c r="R67" s="387">
        <v>39223.797340534824</v>
      </c>
      <c r="S67" s="388">
        <v>39028.854825144466</v>
      </c>
      <c r="T67" s="387">
        <v>38290.968121139667</v>
      </c>
      <c r="U67" s="387">
        <v>38342.022576240328</v>
      </c>
      <c r="V67" s="387">
        <v>37181.275669188399</v>
      </c>
      <c r="W67" s="387">
        <v>37494.406766438799</v>
      </c>
      <c r="X67" s="387">
        <v>39210.846608310778</v>
      </c>
      <c r="Y67" s="387">
        <v>39793.734321289434</v>
      </c>
      <c r="Z67" s="387">
        <v>40419.757026834828</v>
      </c>
      <c r="AA67" s="387">
        <v>41262.71565320449</v>
      </c>
      <c r="AB67" s="387">
        <v>41673.679980293484</v>
      </c>
      <c r="AC67" s="388">
        <v>42319.854859961488</v>
      </c>
      <c r="AD67" s="387">
        <v>42434.398402623337</v>
      </c>
      <c r="AE67" s="387">
        <v>41767.081733028412</v>
      </c>
      <c r="AF67" s="387">
        <v>42184.08487512976</v>
      </c>
      <c r="AG67" s="387">
        <v>42651.940202501493</v>
      </c>
      <c r="AH67" s="387">
        <v>44128.495628861172</v>
      </c>
      <c r="AI67" s="387">
        <v>44192.642868357572</v>
      </c>
      <c r="AJ67" s="387">
        <v>44707.636790737997</v>
      </c>
      <c r="AK67" s="387">
        <v>45694.182361733925</v>
      </c>
      <c r="AL67" s="387">
        <v>46990.388500115048</v>
      </c>
      <c r="AM67" s="388">
        <v>47955.817300005321</v>
      </c>
      <c r="AN67" s="387">
        <v>49229.808561608166</v>
      </c>
      <c r="AO67" s="387">
        <v>49619.412078558904</v>
      </c>
      <c r="AP67" s="387">
        <v>50042.00094860082</v>
      </c>
      <c r="AQ67" s="387">
        <v>50535.154637663443</v>
      </c>
      <c r="AR67" s="387">
        <v>51235.318085043116</v>
      </c>
      <c r="AS67" s="387">
        <v>51328.56699172713</v>
      </c>
      <c r="AT67" s="387">
        <v>51615.754774139976</v>
      </c>
      <c r="AU67" s="387">
        <v>50788.435267540466</v>
      </c>
      <c r="AV67" s="387">
        <v>49670.338098091248</v>
      </c>
      <c r="AW67" s="388">
        <v>48888.236050594358</v>
      </c>
      <c r="AX67" s="387">
        <v>48950.443432121676</v>
      </c>
      <c r="AY67" s="387">
        <v>49335.156292714768</v>
      </c>
      <c r="AZ67" s="387">
        <v>49338.666879999997</v>
      </c>
      <c r="BA67" s="387">
        <v>49323.907970160973</v>
      </c>
      <c r="BB67" s="387">
        <v>49811.944605176875</v>
      </c>
      <c r="BC67" s="387">
        <v>50612.745853346445</v>
      </c>
      <c r="BD67" s="387">
        <v>50864.679197593156</v>
      </c>
      <c r="BE67" s="387">
        <v>51906.671822529774</v>
      </c>
      <c r="BF67" s="387">
        <v>52628</v>
      </c>
      <c r="BG67" s="387">
        <v>53095.927223719678</v>
      </c>
      <c r="BH67" s="389"/>
      <c r="BJ67" s="1142">
        <f t="shared" si="2"/>
        <v>8.4044430153122907E-3</v>
      </c>
    </row>
    <row r="68" spans="1:62" x14ac:dyDescent="0.2">
      <c r="A68" s="476">
        <v>59</v>
      </c>
      <c r="B68" s="320">
        <v>28570.754178957719</v>
      </c>
      <c r="C68" s="320">
        <f t="shared" si="0"/>
        <v>29597.588760027746</v>
      </c>
      <c r="D68" s="354">
        <v>30624.423341097772</v>
      </c>
      <c r="E68" s="354">
        <f t="shared" si="1"/>
        <v>32224.074509464357</v>
      </c>
      <c r="F68" s="354">
        <v>33823.725677830938</v>
      </c>
      <c r="G68" s="320">
        <v>34290.014054113868</v>
      </c>
      <c r="H68" s="354">
        <v>35037.019200169721</v>
      </c>
      <c r="I68" s="373">
        <v>36252.244047919929</v>
      </c>
      <c r="J68" s="320">
        <v>35736.388211577229</v>
      </c>
      <c r="K68" s="320">
        <v>35644.713084795323</v>
      </c>
      <c r="L68" s="320">
        <v>36761.11148086522</v>
      </c>
      <c r="M68" s="320">
        <v>37867.955824960562</v>
      </c>
      <c r="N68" s="320">
        <v>37216.552124732501</v>
      </c>
      <c r="O68" s="390">
        <v>35985.971368421051</v>
      </c>
      <c r="P68" s="390">
        <v>37317.515038594618</v>
      </c>
      <c r="Q68" s="390">
        <v>38318.292580392161</v>
      </c>
      <c r="R68" s="390">
        <v>39922.71300672205</v>
      </c>
      <c r="S68" s="391">
        <v>39804.023766244332</v>
      </c>
      <c r="T68" s="390">
        <v>39008.079099422197</v>
      </c>
      <c r="U68" s="390">
        <v>39014.954938552575</v>
      </c>
      <c r="V68" s="390">
        <v>37886.167720366037</v>
      </c>
      <c r="W68" s="390">
        <v>38221.923754388132</v>
      </c>
      <c r="X68" s="390">
        <v>40068.631745341743</v>
      </c>
      <c r="Y68" s="390">
        <v>40637.57466962035</v>
      </c>
      <c r="Z68" s="390">
        <v>41352.329353643465</v>
      </c>
      <c r="AA68" s="390">
        <v>42130.979305314984</v>
      </c>
      <c r="AB68" s="390">
        <v>42575.859520709433</v>
      </c>
      <c r="AC68" s="391">
        <v>43247.741342612928</v>
      </c>
      <c r="AD68" s="390">
        <v>43299.122416843886</v>
      </c>
      <c r="AE68" s="390">
        <v>42684.715516431192</v>
      </c>
      <c r="AF68" s="390">
        <v>43049.642181107658</v>
      </c>
      <c r="AG68" s="390">
        <v>43552.271113758194</v>
      </c>
      <c r="AH68" s="390">
        <v>45088.582468819208</v>
      </c>
      <c r="AI68" s="390">
        <v>45227.98806754114</v>
      </c>
      <c r="AJ68" s="390">
        <v>45731.180290276578</v>
      </c>
      <c r="AK68" s="390">
        <v>46702.588938714493</v>
      </c>
      <c r="AL68" s="390">
        <v>48047.177574141497</v>
      </c>
      <c r="AM68" s="391">
        <v>49089.050151894677</v>
      </c>
      <c r="AN68" s="390">
        <v>50303.97114883866</v>
      </c>
      <c r="AO68" s="390">
        <v>50715.34408902665</v>
      </c>
      <c r="AP68" s="390">
        <v>51104.959784318133</v>
      </c>
      <c r="AQ68" s="390">
        <v>51688.202273005008</v>
      </c>
      <c r="AR68" s="390">
        <v>52436.608932500742</v>
      </c>
      <c r="AS68" s="390">
        <v>52533.919489762906</v>
      </c>
      <c r="AT68" s="390">
        <v>52865.765590287905</v>
      </c>
      <c r="AU68" s="390">
        <v>52035.696652879487</v>
      </c>
      <c r="AV68" s="390">
        <v>50826.78490113841</v>
      </c>
      <c r="AW68" s="391">
        <v>50080.517788400524</v>
      </c>
      <c r="AX68" s="390">
        <v>50204.162161598688</v>
      </c>
      <c r="AY68" s="390">
        <v>50539.362017259315</v>
      </c>
      <c r="AZ68" s="390">
        <v>50571.247600000002</v>
      </c>
      <c r="BA68" s="390">
        <v>50577.223949744795</v>
      </c>
      <c r="BB68" s="390">
        <v>51072.19534776068</v>
      </c>
      <c r="BC68" s="390">
        <v>51896.544216647722</v>
      </c>
      <c r="BD68" s="390">
        <v>52159.796285991833</v>
      </c>
      <c r="BE68" s="390">
        <v>53068.440382249282</v>
      </c>
      <c r="BF68" s="390">
        <v>53801</v>
      </c>
      <c r="BG68" s="390">
        <v>54263.420981699535</v>
      </c>
      <c r="BH68" s="392"/>
      <c r="BJ68" s="1142">
        <f t="shared" si="2"/>
        <v>8.4970353759181716E-3</v>
      </c>
    </row>
    <row r="69" spans="1:62" x14ac:dyDescent="0.2">
      <c r="A69" s="475">
        <v>60</v>
      </c>
      <c r="B69" s="319">
        <v>29060.771878072763</v>
      </c>
      <c r="C69" s="319">
        <f t="shared" si="0"/>
        <v>30060.871037286397</v>
      </c>
      <c r="D69" s="353">
        <v>31060.970196500031</v>
      </c>
      <c r="E69" s="353">
        <f t="shared" si="1"/>
        <v>32719.901821877262</v>
      </c>
      <c r="F69" s="353">
        <v>34378.833447254496</v>
      </c>
      <c r="G69" s="319">
        <v>34804.731920544458</v>
      </c>
      <c r="H69" s="353">
        <v>35595.027049962875</v>
      </c>
      <c r="I69" s="372">
        <v>36828.831623110753</v>
      </c>
      <c r="J69" s="319">
        <v>36299.835653259099</v>
      </c>
      <c r="K69" s="319">
        <v>36267.040935672514</v>
      </c>
      <c r="L69" s="319">
        <v>37347.853927664415</v>
      </c>
      <c r="M69" s="319">
        <v>38548.438761106045</v>
      </c>
      <c r="N69" s="319">
        <v>37847.125955365336</v>
      </c>
      <c r="O69" s="387">
        <v>36642.663859649125</v>
      </c>
      <c r="P69" s="387">
        <v>38010.217726909766</v>
      </c>
      <c r="Q69" s="387">
        <v>38978.413678431374</v>
      </c>
      <c r="R69" s="387">
        <v>40647.634837232508</v>
      </c>
      <c r="S69" s="388">
        <v>40534.124745652349</v>
      </c>
      <c r="T69" s="387">
        <v>39772.078103207808</v>
      </c>
      <c r="U69" s="387">
        <v>39728.212835685023</v>
      </c>
      <c r="V69" s="387">
        <v>38662.26098883435</v>
      </c>
      <c r="W69" s="387">
        <v>38992.637063496957</v>
      </c>
      <c r="X69" s="387">
        <v>40843.264241538069</v>
      </c>
      <c r="Y69" s="387">
        <v>41470.84057749599</v>
      </c>
      <c r="Z69" s="387">
        <v>42226.874957895125</v>
      </c>
      <c r="AA69" s="387">
        <v>43013.377481994714</v>
      </c>
      <c r="AB69" s="387">
        <v>43518.958651511421</v>
      </c>
      <c r="AC69" s="388">
        <v>44179.369303016996</v>
      </c>
      <c r="AD69" s="387">
        <v>44224.97037385757</v>
      </c>
      <c r="AE69" s="387">
        <v>43656.123680335826</v>
      </c>
      <c r="AF69" s="387">
        <v>43989.583318068027</v>
      </c>
      <c r="AG69" s="387">
        <v>44447.655151876119</v>
      </c>
      <c r="AH69" s="387">
        <v>45967.989742394217</v>
      </c>
      <c r="AI69" s="387">
        <v>46189.041321134435</v>
      </c>
      <c r="AJ69" s="387">
        <v>46725.302720993321</v>
      </c>
      <c r="AK69" s="387">
        <v>47735.294469357243</v>
      </c>
      <c r="AL69" s="387">
        <v>49075.485807875033</v>
      </c>
      <c r="AM69" s="388">
        <v>50200.149549645568</v>
      </c>
      <c r="AN69" s="387">
        <v>51393.993854806788</v>
      </c>
      <c r="AO69" s="387">
        <v>51870.363576310374</v>
      </c>
      <c r="AP69" s="387">
        <v>52172.065403529799</v>
      </c>
      <c r="AQ69" s="387">
        <v>52852.076646706584</v>
      </c>
      <c r="AR69" s="387">
        <v>53753.813809099018</v>
      </c>
      <c r="AS69" s="387">
        <v>53713.680639645048</v>
      </c>
      <c r="AT69" s="387">
        <v>54146.840293517038</v>
      </c>
      <c r="AU69" s="387">
        <v>53272.080758695207</v>
      </c>
      <c r="AV69" s="387">
        <v>52050.770093297957</v>
      </c>
      <c r="AW69" s="388">
        <v>51307.93553026778</v>
      </c>
      <c r="AX69" s="387">
        <v>51450.954268260903</v>
      </c>
      <c r="AY69" s="387">
        <v>51736.789848419932</v>
      </c>
      <c r="AZ69" s="387">
        <v>51808.25808</v>
      </c>
      <c r="BA69" s="387">
        <v>51862.063054574006</v>
      </c>
      <c r="BB69" s="387">
        <v>52374.098445395983</v>
      </c>
      <c r="BC69" s="387">
        <v>53187.745041681381</v>
      </c>
      <c r="BD69" s="387">
        <v>53474.757910422421</v>
      </c>
      <c r="BE69" s="387">
        <v>54330.608694043316</v>
      </c>
      <c r="BF69" s="387">
        <v>55040</v>
      </c>
      <c r="BG69" s="387">
        <v>55496.702865654705</v>
      </c>
      <c r="BH69" s="389"/>
      <c r="BJ69" s="1142">
        <f t="shared" si="2"/>
        <v>8.5865251312922108E-3</v>
      </c>
    </row>
    <row r="70" spans="1:62" x14ac:dyDescent="0.2">
      <c r="A70" s="475">
        <v>61</v>
      </c>
      <c r="B70" s="319">
        <v>29543.983775811212</v>
      </c>
      <c r="C70" s="319">
        <f t="shared" si="0"/>
        <v>30573.665184208541</v>
      </c>
      <c r="D70" s="353">
        <v>31603.346592605867</v>
      </c>
      <c r="E70" s="353">
        <f t="shared" si="1"/>
        <v>33265.489883224785</v>
      </c>
      <c r="F70" s="353">
        <v>34927.6331738437</v>
      </c>
      <c r="G70" s="319">
        <v>35319.449786975041</v>
      </c>
      <c r="H70" s="353">
        <v>36147.161132916088</v>
      </c>
      <c r="I70" s="372">
        <v>37399.821260678356</v>
      </c>
      <c r="J70" s="319">
        <v>36916.438513967558</v>
      </c>
      <c r="K70" s="319">
        <v>36843.832602339178</v>
      </c>
      <c r="L70" s="319">
        <v>37963.691041247039</v>
      </c>
      <c r="M70" s="319">
        <v>39219.725981898206</v>
      </c>
      <c r="N70" s="319">
        <v>38452.307551207581</v>
      </c>
      <c r="O70" s="387">
        <v>37307.127859649125</v>
      </c>
      <c r="P70" s="387">
        <v>38684.497471386741</v>
      </c>
      <c r="Q70" s="387">
        <v>39718.444172549018</v>
      </c>
      <c r="R70" s="387">
        <v>41414.816684768251</v>
      </c>
      <c r="S70" s="388">
        <v>41306.289155972758</v>
      </c>
      <c r="T70" s="387">
        <v>40533.318987846185</v>
      </c>
      <c r="U70" s="387">
        <v>40464.153846153844</v>
      </c>
      <c r="V70" s="387">
        <v>39400.380274747644</v>
      </c>
      <c r="W70" s="387">
        <v>39804.273203177931</v>
      </c>
      <c r="X70" s="387">
        <v>41655.096603370941</v>
      </c>
      <c r="Y70" s="387">
        <v>42388.702009013825</v>
      </c>
      <c r="Z70" s="387">
        <v>43159.447284703761</v>
      </c>
      <c r="AA70" s="387">
        <v>43905.871747652483</v>
      </c>
      <c r="AB70" s="387">
        <v>44499.080268853148</v>
      </c>
      <c r="AC70" s="388">
        <v>45110.997263421064</v>
      </c>
      <c r="AD70" s="387">
        <v>45211.94227366439</v>
      </c>
      <c r="AE70" s="387">
        <v>44615.389242191661</v>
      </c>
      <c r="AF70" s="387">
        <v>44963.335287293157</v>
      </c>
      <c r="AG70" s="387">
        <v>45339.741274568194</v>
      </c>
      <c r="AH70" s="387">
        <v>46987.779461475693</v>
      </c>
      <c r="AI70" s="387">
        <v>47157.997973194782</v>
      </c>
      <c r="AJ70" s="387">
        <v>47784.461198579382</v>
      </c>
      <c r="AK70" s="387">
        <v>48734.588938714493</v>
      </c>
      <c r="AL70" s="387">
        <v>50130.775890307123</v>
      </c>
      <c r="AM70" s="388">
        <v>51274.359857165691</v>
      </c>
      <c r="AN70" s="387">
        <v>52465.272784084991</v>
      </c>
      <c r="AO70" s="387">
        <v>52938.158693056226</v>
      </c>
      <c r="AP70" s="387">
        <v>53329.017998452284</v>
      </c>
      <c r="AQ70" s="387">
        <v>54048.431235488206</v>
      </c>
      <c r="AR70" s="387">
        <v>55019.647695509964</v>
      </c>
      <c r="AS70" s="387">
        <v>55012.441558441555</v>
      </c>
      <c r="AT70" s="387">
        <v>55367.029778067001</v>
      </c>
      <c r="AU70" s="387">
        <v>54473.415852713602</v>
      </c>
      <c r="AV70" s="387">
        <v>53322.150646238129</v>
      </c>
      <c r="AW70" s="388">
        <v>52501.388468209319</v>
      </c>
      <c r="AX70" s="387">
        <v>52678.120943614551</v>
      </c>
      <c r="AY70" s="387">
        <v>52961.329253116266</v>
      </c>
      <c r="AZ70" s="387">
        <v>53116.144719999997</v>
      </c>
      <c r="BA70" s="387">
        <v>53174.077267373381</v>
      </c>
      <c r="BB70" s="387">
        <v>53649.301315434175</v>
      </c>
      <c r="BC70" s="387">
        <v>54467.313426849876</v>
      </c>
      <c r="BD70" s="387">
        <v>54838.80865030038</v>
      </c>
      <c r="BE70" s="387">
        <v>55672.687012590548</v>
      </c>
      <c r="BF70" s="387">
        <v>56370</v>
      </c>
      <c r="BG70" s="387">
        <v>56820.320683784936</v>
      </c>
      <c r="BH70" s="389"/>
      <c r="BJ70" s="1142">
        <f t="shared" si="2"/>
        <v>8.717057743254264E-3</v>
      </c>
    </row>
    <row r="71" spans="1:62" x14ac:dyDescent="0.2">
      <c r="A71" s="475">
        <v>62</v>
      </c>
      <c r="B71" s="319">
        <v>30027.195673549657</v>
      </c>
      <c r="C71" s="319">
        <f t="shared" si="0"/>
        <v>31122.838235747535</v>
      </c>
      <c r="D71" s="353">
        <v>32218.480797945413</v>
      </c>
      <c r="E71" s="353">
        <f t="shared" si="1"/>
        <v>33844.302827771971</v>
      </c>
      <c r="F71" s="353">
        <v>35470.124857598537</v>
      </c>
      <c r="G71" s="319">
        <v>35864.805621645544</v>
      </c>
      <c r="H71" s="353">
        <v>36711.042749549168</v>
      </c>
      <c r="I71" s="372">
        <v>38015.594399231661</v>
      </c>
      <c r="J71" s="319">
        <v>37543.672458481327</v>
      </c>
      <c r="K71" s="319">
        <v>37456.041301169593</v>
      </c>
      <c r="L71" s="319">
        <v>38618.321043874239</v>
      </c>
      <c r="M71" s="319">
        <v>39909.404633396996</v>
      </c>
      <c r="N71" s="319">
        <v>39112.505655762769</v>
      </c>
      <c r="O71" s="387">
        <v>37952.163087719302</v>
      </c>
      <c r="P71" s="387">
        <v>39388.253926004785</v>
      </c>
      <c r="Q71" s="387">
        <v>40434.154415686273</v>
      </c>
      <c r="R71" s="387">
        <v>42159.243138521146</v>
      </c>
      <c r="S71" s="388">
        <v>42036.390135380774</v>
      </c>
      <c r="T71" s="387">
        <v>41324.899183104208</v>
      </c>
      <c r="U71" s="387">
        <v>41270.664542558035</v>
      </c>
      <c r="V71" s="387">
        <v>40131.379438931865</v>
      </c>
      <c r="W71" s="387">
        <v>40593.174436985493</v>
      </c>
      <c r="X71" s="387">
        <v>42510.693513011523</v>
      </c>
      <c r="Y71" s="387">
        <v>43255.806126346346</v>
      </c>
      <c r="Z71" s="387">
        <v>44083.730079718545</v>
      </c>
      <c r="AA71" s="387">
        <v>44804.423666697061</v>
      </c>
      <c r="AB71" s="387">
        <v>45465.562022732869</v>
      </c>
      <c r="AC71" s="388">
        <v>46042.625223825133</v>
      </c>
      <c r="AD71" s="387">
        <v>46180.936543237935</v>
      </c>
      <c r="AE71" s="387">
        <v>45650.979731211424</v>
      </c>
      <c r="AF71" s="387">
        <v>46009.78054588753</v>
      </c>
      <c r="AG71" s="387">
        <v>46289.540917212631</v>
      </c>
      <c r="AH71" s="387">
        <v>47965.615806037997</v>
      </c>
      <c r="AI71" s="387">
        <v>48191.762492684938</v>
      </c>
      <c r="AJ71" s="387">
        <v>48886.977040744991</v>
      </c>
      <c r="AK71" s="387">
        <v>49767.294469357243</v>
      </c>
      <c r="AL71" s="387">
        <v>51234.033703758847</v>
      </c>
      <c r="AM71" s="388">
        <v>52423.823908756589</v>
      </c>
      <c r="AN71" s="387">
        <v>53612.96864909905</v>
      </c>
      <c r="AO71" s="387">
        <v>54079.109733479003</v>
      </c>
      <c r="AP71" s="387">
        <v>54544.025562295617</v>
      </c>
      <c r="AQ71" s="387">
        <v>55315.159623609921</v>
      </c>
      <c r="AR71" s="387">
        <v>56305.239655069876</v>
      </c>
      <c r="AS71" s="387">
        <v>56253.621943892402</v>
      </c>
      <c r="AT71" s="387">
        <v>56648.104481296134</v>
      </c>
      <c r="AU71" s="387">
        <v>55704.96561207452</v>
      </c>
      <c r="AV71" s="387">
        <v>54587.606779080721</v>
      </c>
      <c r="AW71" s="388">
        <v>53717.094208722876</v>
      </c>
      <c r="AX71" s="387">
        <v>53963.009475758117</v>
      </c>
      <c r="AY71" s="387">
        <v>54278.499867392944</v>
      </c>
      <c r="AZ71" s="387">
        <v>54428.46112</v>
      </c>
      <c r="BA71" s="387">
        <v>54449.133333333331</v>
      </c>
      <c r="BB71" s="387">
        <v>55009.944913783133</v>
      </c>
      <c r="BC71" s="387">
        <v>55813.503967609788</v>
      </c>
      <c r="BD71" s="387">
        <v>56230.015071064117</v>
      </c>
      <c r="BE71" s="387">
        <v>57072.136618037512</v>
      </c>
      <c r="BF71" s="387">
        <v>57755</v>
      </c>
      <c r="BG71" s="387">
        <v>58262.749893601926</v>
      </c>
      <c r="BH71" s="389"/>
      <c r="BJ71" s="1142">
        <f t="shared" si="2"/>
        <v>8.8479856753382879E-3</v>
      </c>
    </row>
    <row r="72" spans="1:62" x14ac:dyDescent="0.2">
      <c r="A72" s="475">
        <v>63</v>
      </c>
      <c r="B72" s="319">
        <v>30503.601769911507</v>
      </c>
      <c r="C72" s="319">
        <f t="shared" si="0"/>
        <v>31638.843828275349</v>
      </c>
      <c r="D72" s="353">
        <v>32774.085886639194</v>
      </c>
      <c r="E72" s="353">
        <f t="shared" si="1"/>
        <v>34399.659256830651</v>
      </c>
      <c r="F72" s="353">
        <v>36025.232627022102</v>
      </c>
      <c r="G72" s="319">
        <v>36471.43739279588</v>
      </c>
      <c r="H72" s="353">
        <v>37274.92436618224</v>
      </c>
      <c r="I72" s="372">
        <v>38653.759288277812</v>
      </c>
      <c r="J72" s="319">
        <v>38197.484112508399</v>
      </c>
      <c r="K72" s="319">
        <v>38169.441520467837</v>
      </c>
      <c r="L72" s="319">
        <v>39345.687713460022</v>
      </c>
      <c r="M72" s="319">
        <v>40645.061861662383</v>
      </c>
      <c r="N72" s="319">
        <v>39861.576582084992</v>
      </c>
      <c r="O72" s="387">
        <v>38721.542456140349</v>
      </c>
      <c r="P72" s="387">
        <v>40077.272025552302</v>
      </c>
      <c r="Q72" s="387">
        <v>41146.390337254903</v>
      </c>
      <c r="R72" s="387">
        <v>42858.158804708364</v>
      </c>
      <c r="S72" s="388">
        <v>42775.504707127155</v>
      </c>
      <c r="T72" s="387">
        <v>42088.898186889819</v>
      </c>
      <c r="U72" s="387">
        <v>42079.695584888483</v>
      </c>
      <c r="V72" s="387">
        <v>40938.326568226134</v>
      </c>
      <c r="W72" s="387">
        <v>41450.280388413295</v>
      </c>
      <c r="X72" s="387">
        <v>43357.53751309056</v>
      </c>
      <c r="Y72" s="387">
        <v>44171.552669773126</v>
      </c>
      <c r="Z72" s="387">
        <v>44966.565215764058</v>
      </c>
      <c r="AA72" s="387">
        <v>45731.244634880124</v>
      </c>
      <c r="AB72" s="387">
        <v>46398.918393919128</v>
      </c>
      <c r="AC72" s="388">
        <v>46996.702050744956</v>
      </c>
      <c r="AD72" s="387">
        <v>47166.110680021433</v>
      </c>
      <c r="AE72" s="387">
        <v>46639.734469471507</v>
      </c>
      <c r="AF72" s="387">
        <v>47037.629846736279</v>
      </c>
      <c r="AG72" s="387">
        <v>47331.682191780827</v>
      </c>
      <c r="AH72" s="387">
        <v>48985.405525119473</v>
      </c>
      <c r="AI72" s="387">
        <v>49258.721285736712</v>
      </c>
      <c r="AJ72" s="387">
        <v>49956.974859475937</v>
      </c>
      <c r="AK72" s="387">
        <v>50803.03736920777</v>
      </c>
      <c r="AL72" s="387">
        <v>52374.766307069665</v>
      </c>
      <c r="AM72" s="388">
        <v>53549.678942599792</v>
      </c>
      <c r="AN72" s="387">
        <v>54731.827934590146</v>
      </c>
      <c r="AO72" s="387">
        <v>55222.874463273969</v>
      </c>
      <c r="AP72" s="387">
        <v>55730.00564167853</v>
      </c>
      <c r="AQ72" s="387">
        <v>56508.807527801539</v>
      </c>
      <c r="AR72" s="387">
        <v>57622.444531668152</v>
      </c>
      <c r="AS72" s="387">
        <v>57479.447520451075</v>
      </c>
      <c r="AT72" s="387">
        <v>58027.341067701898</v>
      </c>
      <c r="AU72" s="387">
        <v>56883.337560432607</v>
      </c>
      <c r="AV72" s="387">
        <v>55912.307112899085</v>
      </c>
      <c r="AW72" s="388">
        <v>54987.846355598798</v>
      </c>
      <c r="AX72" s="387">
        <v>55292.921056197818</v>
      </c>
      <c r="AY72" s="387">
        <v>55623.911704102655</v>
      </c>
      <c r="AZ72" s="387">
        <v>55734.132879999997</v>
      </c>
      <c r="BA72" s="387">
        <v>55774.191597958379</v>
      </c>
      <c r="BB72" s="387">
        <v>56432.533040157396</v>
      </c>
      <c r="BC72" s="387">
        <v>57241.121587425871</v>
      </c>
      <c r="BD72" s="387">
        <v>57725.666418311623</v>
      </c>
      <c r="BE72" s="387">
        <v>58493.100456071865</v>
      </c>
      <c r="BF72" s="387">
        <v>59174</v>
      </c>
      <c r="BG72" s="387">
        <v>59721.87161299475</v>
      </c>
      <c r="BH72" s="389"/>
      <c r="BJ72" s="1142">
        <f t="shared" si="2"/>
        <v>9.0060561217779611E-3</v>
      </c>
    </row>
    <row r="73" spans="1:62" x14ac:dyDescent="0.2">
      <c r="A73" s="475">
        <v>64</v>
      </c>
      <c r="B73" s="319">
        <v>31014.036873156343</v>
      </c>
      <c r="C73" s="319">
        <f t="shared" si="0"/>
        <v>32168.556751097673</v>
      </c>
      <c r="D73" s="353">
        <v>33323.076629039002</v>
      </c>
      <c r="E73" s="353">
        <f t="shared" si="1"/>
        <v>34967.478619828224</v>
      </c>
      <c r="F73" s="353">
        <v>36611.880610617452</v>
      </c>
      <c r="G73" s="319">
        <v>37022.92082111437</v>
      </c>
      <c r="H73" s="353">
        <v>37915.164951734376</v>
      </c>
      <c r="I73" s="372">
        <v>39275.13036445433</v>
      </c>
      <c r="J73" s="319">
        <v>38798.140347508881</v>
      </c>
      <c r="K73" s="319">
        <v>38822.126827485379</v>
      </c>
      <c r="L73" s="319">
        <v>40048.808827392939</v>
      </c>
      <c r="M73" s="319">
        <v>41348.534086191154</v>
      </c>
      <c r="N73" s="319">
        <v>40623.34362580251</v>
      </c>
      <c r="O73" s="387">
        <v>39444.292771929824</v>
      </c>
      <c r="P73" s="387">
        <v>40781.028480170346</v>
      </c>
      <c r="Q73" s="387">
        <v>41921.164047058825</v>
      </c>
      <c r="R73" s="387">
        <v>43609.086799542078</v>
      </c>
      <c r="S73" s="388">
        <v>43574.709894462678</v>
      </c>
      <c r="T73" s="387">
        <v>42874.962143853358</v>
      </c>
      <c r="U73" s="387">
        <v>42929.052162039145</v>
      </c>
      <c r="V73" s="387">
        <v>41643.218619403779</v>
      </c>
      <c r="W73" s="387">
        <v>42314.20681160313</v>
      </c>
      <c r="X73" s="387">
        <v>44243.769606196525</v>
      </c>
      <c r="Y73" s="387">
        <v>45047.116339469867</v>
      </c>
      <c r="Z73" s="387">
        <v>45901.209925521158</v>
      </c>
      <c r="AA73" s="387">
        <v>46660.084820858792</v>
      </c>
      <c r="AB73" s="387">
        <v>47336.171868951678</v>
      </c>
      <c r="AC73" s="388">
        <v>47980.710699685798</v>
      </c>
      <c r="AD73" s="387">
        <v>48255.55507215792</v>
      </c>
      <c r="AE73" s="387">
        <v>47626.754550296042</v>
      </c>
      <c r="AF73" s="387">
        <v>48046.883189839413</v>
      </c>
      <c r="AG73" s="387">
        <v>48431.536986301369</v>
      </c>
      <c r="AH73" s="387">
        <v>50006.808835528616</v>
      </c>
      <c r="AI73" s="387">
        <v>50322.518719401662</v>
      </c>
      <c r="AJ73" s="387">
        <v>51074.975474705672</v>
      </c>
      <c r="AK73" s="387">
        <v>52005.835575485798</v>
      </c>
      <c r="AL73" s="387">
        <v>53551.474708645212</v>
      </c>
      <c r="AM73" s="388">
        <v>54765.543356606075</v>
      </c>
      <c r="AN73" s="387">
        <v>55839.152588272053</v>
      </c>
      <c r="AO73" s="387">
        <v>56389.148708046443</v>
      </c>
      <c r="AP73" s="387">
        <v>56903.545370578402</v>
      </c>
      <c r="AQ73" s="387">
        <v>57810.722815593297</v>
      </c>
      <c r="AR73" s="387">
        <v>58871.154754683317</v>
      </c>
      <c r="AS73" s="387">
        <v>58817.875028885705</v>
      </c>
      <c r="AT73" s="387">
        <v>59406.577654107663</v>
      </c>
      <c r="AU73" s="387">
        <v>58176.525237092254</v>
      </c>
      <c r="AV73" s="387">
        <v>57203.830694171018</v>
      </c>
      <c r="AW73" s="388">
        <v>56276.166504505265</v>
      </c>
      <c r="AX73" s="387">
        <v>56633.222570859703</v>
      </c>
      <c r="AY73" s="387">
        <v>56993.046167656117</v>
      </c>
      <c r="AZ73" s="387">
        <v>57114.003120000001</v>
      </c>
      <c r="BA73" s="387">
        <v>57216.646329014526</v>
      </c>
      <c r="BB73" s="387">
        <v>57878.617366817118</v>
      </c>
      <c r="BC73" s="387">
        <v>58735.361362833377</v>
      </c>
      <c r="BD73" s="387">
        <v>59245.340098650391</v>
      </c>
      <c r="BE73" s="387">
        <v>60004.219173520083</v>
      </c>
      <c r="BF73" s="387">
        <v>60617</v>
      </c>
      <c r="BG73" s="387">
        <v>61143.680663923958</v>
      </c>
      <c r="BH73" s="389"/>
      <c r="BJ73" s="1142">
        <f t="shared" si="2"/>
        <v>9.1544734500303981E-3</v>
      </c>
    </row>
    <row r="74" spans="1:62" x14ac:dyDescent="0.2">
      <c r="A74" s="475">
        <v>65</v>
      </c>
      <c r="B74" s="319">
        <v>31517.666175024584</v>
      </c>
      <c r="C74" s="319">
        <f t="shared" ref="C74:C135" si="3">(B74+D74)/2</f>
        <v>32714.709812113619</v>
      </c>
      <c r="D74" s="353">
        <v>33911.753449202653</v>
      </c>
      <c r="E74" s="353">
        <f t="shared" ref="E74:E135" si="4">(D74+F74)/2</f>
        <v>35564.603085959265</v>
      </c>
      <c r="F74" s="353">
        <v>37217.452722715876</v>
      </c>
      <c r="G74" s="319">
        <v>37623.42499861672</v>
      </c>
      <c r="H74" s="353">
        <v>38625.890739365648</v>
      </c>
      <c r="I74" s="372">
        <v>39918.893191123687</v>
      </c>
      <c r="J74" s="319">
        <v>39436.005375827976</v>
      </c>
      <c r="K74" s="319">
        <v>39479.871710526313</v>
      </c>
      <c r="L74" s="319">
        <v>40751.929941325856</v>
      </c>
      <c r="M74" s="319">
        <v>42157.757037283074</v>
      </c>
      <c r="N74" s="319">
        <v>41372.414552124734</v>
      </c>
      <c r="O74" s="387">
        <v>40135.95705263158</v>
      </c>
      <c r="P74" s="387">
        <v>41517.946233697097</v>
      </c>
      <c r="Q74" s="387">
        <v>42699.412078431371</v>
      </c>
      <c r="R74" s="387">
        <v>44392.522499779843</v>
      </c>
      <c r="S74" s="388">
        <v>44382.928674136572</v>
      </c>
      <c r="T74" s="387">
        <v>43630.686790197251</v>
      </c>
      <c r="U74" s="387">
        <v>43803.612198452436</v>
      </c>
      <c r="V74" s="387">
        <v>42419.311887872092</v>
      </c>
      <c r="W74" s="387">
        <v>43182.680215967652</v>
      </c>
      <c r="X74" s="387">
        <v>45145.319291035194</v>
      </c>
      <c r="Y74" s="387">
        <v>45969.207547169812</v>
      </c>
      <c r="Z74" s="387">
        <v>46871.085145402139</v>
      </c>
      <c r="AA74" s="387">
        <v>47625.270927158359</v>
      </c>
      <c r="AB74" s="387">
        <v>48275.373895907374</v>
      </c>
      <c r="AC74" s="388">
        <v>49004.004865029223</v>
      </c>
      <c r="AD74" s="387">
        <v>49292.864336617917</v>
      </c>
      <c r="AE74" s="387">
        <v>48560.000250618716</v>
      </c>
      <c r="AF74" s="387">
        <v>49059.517616169025</v>
      </c>
      <c r="AG74" s="387">
        <v>49468.73138773079</v>
      </c>
      <c r="AH74" s="387">
        <v>51029.825737265412</v>
      </c>
      <c r="AI74" s="387">
        <v>51342.057121651123</v>
      </c>
      <c r="AJ74" s="387">
        <v>52115.552224614788</v>
      </c>
      <c r="AK74" s="387">
        <v>53182.816143497752</v>
      </c>
      <c r="AL74" s="387">
        <v>54710.195211088394</v>
      </c>
      <c r="AM74" s="388">
        <v>55969.603261738521</v>
      </c>
      <c r="AN74" s="387">
        <v>57126.7058639725</v>
      </c>
      <c r="AO74" s="387">
        <v>57662.343148962122</v>
      </c>
      <c r="AP74" s="387">
        <v>58171.078858683446</v>
      </c>
      <c r="AQ74" s="387">
        <v>59099.104680435048</v>
      </c>
      <c r="AR74" s="387">
        <v>60142.257460600653</v>
      </c>
      <c r="AS74" s="387">
        <v>60181.893885473954</v>
      </c>
      <c r="AT74" s="387">
        <v>60818.120683077883</v>
      </c>
      <c r="AU74" s="387">
        <v>59602.657441258969</v>
      </c>
      <c r="AV74" s="387">
        <v>58509.572883677138</v>
      </c>
      <c r="AW74" s="388">
        <v>57550.432251787301</v>
      </c>
      <c r="AX74" s="387">
        <v>58010.466073867137</v>
      </c>
      <c r="AY74" s="387">
        <v>58488.701307709569</v>
      </c>
      <c r="AZ74" s="387">
        <v>58627.873599999999</v>
      </c>
      <c r="BA74" s="387">
        <v>58708.016254416958</v>
      </c>
      <c r="BB74" s="387">
        <v>59391.986267021573</v>
      </c>
      <c r="BC74" s="387">
        <v>60241.233578106046</v>
      </c>
      <c r="BD74" s="387">
        <v>60796.347256934292</v>
      </c>
      <c r="BE74" s="387">
        <v>61447.72173140791</v>
      </c>
      <c r="BF74" s="387">
        <v>62049</v>
      </c>
      <c r="BG74" s="387">
        <v>62615.567243580648</v>
      </c>
      <c r="BH74" s="389"/>
      <c r="BJ74" s="1142">
        <f t="shared" ref="BJ74:BJ135" si="5">(BF74/T74)^(1/38)-1</f>
        <v>9.310540845710813E-3</v>
      </c>
    </row>
    <row r="75" spans="1:62" x14ac:dyDescent="0.2">
      <c r="A75" s="475">
        <v>66</v>
      </c>
      <c r="B75" s="319">
        <v>32028.10127826942</v>
      </c>
      <c r="C75" s="319">
        <f t="shared" si="3"/>
        <v>33237.80838864197</v>
      </c>
      <c r="D75" s="353">
        <v>34447.515499014517</v>
      </c>
      <c r="E75" s="353">
        <f t="shared" si="4"/>
        <v>36125.808102662879</v>
      </c>
      <c r="F75" s="353">
        <v>37804.100706311234</v>
      </c>
      <c r="G75" s="319">
        <v>38223.929176119069</v>
      </c>
      <c r="H75" s="353">
        <v>39260.257558077858</v>
      </c>
      <c r="I75" s="371">
        <v>40562.656017793051</v>
      </c>
      <c r="J75" s="319">
        <v>40073.87040414707</v>
      </c>
      <c r="K75" s="319">
        <v>40203.391081871341</v>
      </c>
      <c r="L75" s="319">
        <v>41522.938611086778</v>
      </c>
      <c r="M75" s="319">
        <v>42921.001411608413</v>
      </c>
      <c r="N75" s="319">
        <v>42151.10975236931</v>
      </c>
      <c r="O75" s="387">
        <v>40835.392842105262</v>
      </c>
      <c r="P75" s="387">
        <v>42284.340697364918</v>
      </c>
      <c r="Q75" s="387">
        <v>43484.608752941182</v>
      </c>
      <c r="R75" s="387">
        <v>45218.218217042886</v>
      </c>
      <c r="S75" s="388">
        <v>45176.124799913181</v>
      </c>
      <c r="T75" s="387">
        <v>44356.072125921499</v>
      </c>
      <c r="U75" s="387">
        <v>44693.294310423305</v>
      </c>
      <c r="V75" s="387">
        <v>43297.460234457038</v>
      </c>
      <c r="W75" s="387">
        <v>44064.794563856216</v>
      </c>
      <c r="X75" s="387">
        <v>46055.621885435401</v>
      </c>
      <c r="Y75" s="387">
        <v>46935.711404781912</v>
      </c>
      <c r="Z75" s="387">
        <v>47787.078408623071</v>
      </c>
      <c r="AA75" s="387">
        <v>48562.187984319455</v>
      </c>
      <c r="AB75" s="387">
        <v>49253.546961325963</v>
      </c>
      <c r="AC75" s="388">
        <v>50059.101591269973</v>
      </c>
      <c r="AD75" s="387">
        <v>50364.331098521128</v>
      </c>
      <c r="AE75" s="387">
        <v>49531.40841452335</v>
      </c>
      <c r="AF75" s="387">
        <v>50121.177749282535</v>
      </c>
      <c r="AG75" s="387">
        <v>50606.512209648601</v>
      </c>
      <c r="AH75" s="387">
        <v>52028.638769087302</v>
      </c>
      <c r="AI75" s="387">
        <v>52416.919313169943</v>
      </c>
      <c r="AJ75" s="387">
        <v>53297.040409407426</v>
      </c>
      <c r="AK75" s="387">
        <v>54371.9461883408</v>
      </c>
      <c r="AL75" s="387">
        <v>56009.820923401778</v>
      </c>
      <c r="AM75" s="388">
        <v>57172.187603261729</v>
      </c>
      <c r="AN75" s="387">
        <v>58321.982085199459</v>
      </c>
      <c r="AO75" s="387">
        <v>58931.317055819505</v>
      </c>
      <c r="AP75" s="387">
        <v>59507.725405027588</v>
      </c>
      <c r="AQ75" s="387">
        <v>60384.779860686787</v>
      </c>
      <c r="AR75" s="387">
        <v>61559.569907820398</v>
      </c>
      <c r="AS75" s="387">
        <v>61585.579331700326</v>
      </c>
      <c r="AT75" s="387">
        <v>62233.39137849785</v>
      </c>
      <c r="AU75" s="387">
        <v>61045.709858017486</v>
      </c>
      <c r="AV75" s="387">
        <v>59867.449970041947</v>
      </c>
      <c r="AW75" s="388">
        <v>58886.771606243921</v>
      </c>
      <c r="AX75" s="387">
        <v>59432.732625170705</v>
      </c>
      <c r="AY75" s="387">
        <v>59969.671012097839</v>
      </c>
      <c r="AZ75" s="387">
        <v>60189.364000000001</v>
      </c>
      <c r="BA75" s="387">
        <v>60296.129564193165</v>
      </c>
      <c r="BB75" s="387">
        <v>60977.979786290176</v>
      </c>
      <c r="BC75" s="387">
        <v>61783.060607507417</v>
      </c>
      <c r="BD75" s="387">
        <v>62412.11026963812</v>
      </c>
      <c r="BE75" s="387">
        <v>62982.403655975657</v>
      </c>
      <c r="BF75" s="387">
        <v>63586</v>
      </c>
      <c r="BG75" s="387">
        <v>64160.115335508584</v>
      </c>
      <c r="BH75" s="389"/>
      <c r="BJ75" s="1142">
        <f t="shared" si="5"/>
        <v>9.5225193770420713E-3</v>
      </c>
    </row>
    <row r="76" spans="1:62" x14ac:dyDescent="0.2">
      <c r="A76" s="475">
        <v>67</v>
      </c>
      <c r="B76" s="319">
        <v>32599.788593903639</v>
      </c>
      <c r="C76" s="319">
        <f t="shared" si="3"/>
        <v>33814.683283393919</v>
      </c>
      <c r="D76" s="353">
        <v>35029.577972884195</v>
      </c>
      <c r="E76" s="353">
        <f t="shared" si="4"/>
        <v>36735.395502732819</v>
      </c>
      <c r="F76" s="353">
        <v>38441.213032581451</v>
      </c>
      <c r="G76" s="319">
        <v>38836.688540917392</v>
      </c>
      <c r="H76" s="353">
        <v>39894.624376790067</v>
      </c>
      <c r="I76" s="371">
        <v>41256.800283071323</v>
      </c>
      <c r="J76" s="319">
        <v>40701.104348660847</v>
      </c>
      <c r="K76" s="319">
        <v>40931.970029239768</v>
      </c>
      <c r="L76" s="319">
        <v>42245.456169541991</v>
      </c>
      <c r="M76" s="319">
        <v>43707.235074317039</v>
      </c>
      <c r="N76" s="319">
        <v>42857.860287373893</v>
      </c>
      <c r="O76" s="387">
        <v>41585.343438596494</v>
      </c>
      <c r="P76" s="387">
        <v>43065.473516103273</v>
      </c>
      <c r="Q76" s="387">
        <v>44304.548643137256</v>
      </c>
      <c r="R76" s="387">
        <v>46092.67549241201</v>
      </c>
      <c r="S76" s="388">
        <v>45999.366233484354</v>
      </c>
      <c r="T76" s="387">
        <v>45194.54034668261</v>
      </c>
      <c r="U76" s="387">
        <v>45615.740919435593</v>
      </c>
      <c r="V76" s="387">
        <v>44149.5014680354</v>
      </c>
      <c r="W76" s="387">
        <v>44951.455892919468</v>
      </c>
      <c r="X76" s="387">
        <v>46994.371435910609</v>
      </c>
      <c r="Y76" s="387">
        <v>47866.262164846077</v>
      </c>
      <c r="Z76" s="387">
        <v>48700.999288895538</v>
      </c>
      <c r="AA76" s="387">
        <v>49557.662357553112</v>
      </c>
      <c r="AB76" s="387">
        <v>50260.948305591723</v>
      </c>
      <c r="AC76" s="388">
        <v>51112.327578634417</v>
      </c>
      <c r="AD76" s="387">
        <v>51376.47168065454</v>
      </c>
      <c r="AE76" s="387">
        <v>50601.692052254002</v>
      </c>
      <c r="AF76" s="387">
        <v>51106.763509800337</v>
      </c>
      <c r="AG76" s="387">
        <v>51708.015961882076</v>
      </c>
      <c r="AH76" s="387">
        <v>53080.700314721995</v>
      </c>
      <c r="AI76" s="387">
        <v>53550.266653344937</v>
      </c>
      <c r="AJ76" s="387">
        <v>54433.622752314106</v>
      </c>
      <c r="AK76" s="387">
        <v>55585.375186846031</v>
      </c>
      <c r="AL76" s="387">
        <v>57238.994030780057</v>
      </c>
      <c r="AM76" s="388">
        <v>58407.234344188022</v>
      </c>
      <c r="AN76" s="387">
        <v>59561.955004687014</v>
      </c>
      <c r="AO76" s="387">
        <v>60198.884117990805</v>
      </c>
      <c r="AP76" s="387">
        <v>60819.491250405656</v>
      </c>
      <c r="AQ76" s="387">
        <v>61822.029377978732</v>
      </c>
      <c r="AR76" s="387">
        <v>62876.774784418674</v>
      </c>
      <c r="AS76" s="387">
        <v>62989.264777926699</v>
      </c>
      <c r="AT76" s="387">
        <v>63600.202410071128</v>
      </c>
      <c r="AU76" s="387">
        <v>62489.970861389709</v>
      </c>
      <c r="AV76" s="387">
        <v>61291.680561499619</v>
      </c>
      <c r="AW76" s="388">
        <v>60374.195778163208</v>
      </c>
      <c r="AX76" s="387">
        <v>60939.273087387548</v>
      </c>
      <c r="AY76" s="387">
        <v>61419.010547361118</v>
      </c>
      <c r="AZ76" s="387">
        <v>61660.044320000001</v>
      </c>
      <c r="BA76" s="387">
        <v>61935.332076953273</v>
      </c>
      <c r="BB76" s="387">
        <v>62579.993442117047</v>
      </c>
      <c r="BC76" s="387">
        <v>63469.764387956799</v>
      </c>
      <c r="BD76" s="387">
        <v>64039.362224255165</v>
      </c>
      <c r="BE76" s="387">
        <v>64480.204038965014</v>
      </c>
      <c r="BF76" s="387">
        <v>65197</v>
      </c>
      <c r="BG76" s="387">
        <v>65762.596254787917</v>
      </c>
      <c r="BH76" s="389"/>
      <c r="BJ76" s="1142">
        <f t="shared" si="5"/>
        <v>9.6897276243828045E-3</v>
      </c>
    </row>
    <row r="77" spans="1:62" x14ac:dyDescent="0.2">
      <c r="A77" s="475">
        <v>68</v>
      </c>
      <c r="B77" s="319">
        <v>33212.310717797445</v>
      </c>
      <c r="C77" s="319">
        <f t="shared" si="3"/>
        <v>34418.589928569636</v>
      </c>
      <c r="D77" s="353">
        <v>35624.869139341819</v>
      </c>
      <c r="E77" s="353">
        <f t="shared" si="4"/>
        <v>37357.905291931107</v>
      </c>
      <c r="F77" s="353">
        <v>39090.941444520387</v>
      </c>
      <c r="G77" s="319">
        <v>39473.958280307641</v>
      </c>
      <c r="H77" s="353">
        <v>40599.476397581413</v>
      </c>
      <c r="I77" s="371">
        <v>41934.150735479954</v>
      </c>
      <c r="J77" s="319">
        <v>41323.022751271958</v>
      </c>
      <c r="K77" s="319">
        <v>41665.60855263158</v>
      </c>
      <c r="L77" s="319">
        <v>43001.917505911195</v>
      </c>
      <c r="M77" s="319">
        <v>44488.870879349008</v>
      </c>
      <c r="N77" s="319">
        <v>43543.450626719656</v>
      </c>
      <c r="O77" s="387">
        <v>42346.951298245614</v>
      </c>
      <c r="P77" s="387">
        <v>43842.921746073989</v>
      </c>
      <c r="Q77" s="387">
        <v>45148.808784313725</v>
      </c>
      <c r="R77" s="387">
        <v>47028.897408048841</v>
      </c>
      <c r="S77" s="388">
        <v>46855.657505629555</v>
      </c>
      <c r="T77" s="387">
        <v>46154.365809922296</v>
      </c>
      <c r="U77" s="387">
        <v>46573.47237141557</v>
      </c>
      <c r="V77" s="387">
        <v>44975.435588607186</v>
      </c>
      <c r="W77" s="387">
        <v>45876.766561967524</v>
      </c>
      <c r="X77" s="387">
        <v>47898.10934813966</v>
      </c>
      <c r="Y77" s="387">
        <v>48760.859827362314</v>
      </c>
      <c r="Z77" s="387">
        <v>49741.335529024283</v>
      </c>
      <c r="AA77" s="387">
        <v>50573.328908742827</v>
      </c>
      <c r="AB77" s="387">
        <v>51291.732272935216</v>
      </c>
      <c r="AC77" s="388">
        <v>52232.900165546132</v>
      </c>
      <c r="AD77" s="387">
        <v>52437.151864417785</v>
      </c>
      <c r="AE77" s="387">
        <v>51770.851163810657</v>
      </c>
      <c r="AF77" s="387">
        <v>52124.469560969657</v>
      </c>
      <c r="AG77" s="387">
        <v>52786.434306134608</v>
      </c>
      <c r="AH77" s="387">
        <v>54152.124956288608</v>
      </c>
      <c r="AI77" s="387">
        <v>54742.099142176099</v>
      </c>
      <c r="AJ77" s="387">
        <v>55616.65941441316</v>
      </c>
      <c r="AK77" s="387">
        <v>56839.808669656195</v>
      </c>
      <c r="AL77" s="387">
        <v>58444.183272648515</v>
      </c>
      <c r="AM77" s="388">
        <v>59752.948355806635</v>
      </c>
      <c r="AN77" s="387">
        <v>60891.321320695759</v>
      </c>
      <c r="AO77" s="387">
        <v>61563.523463502628</v>
      </c>
      <c r="AP77" s="387">
        <v>62103.611872488087</v>
      </c>
      <c r="AQ77" s="387">
        <v>63215.971941830619</v>
      </c>
      <c r="AR77" s="387">
        <v>64246.66785608088</v>
      </c>
      <c r="AS77" s="387">
        <v>64422.380274529736</v>
      </c>
      <c r="AT77" s="387">
        <v>64974.468774543901</v>
      </c>
      <c r="AU77" s="387">
        <v>63955.986423808543</v>
      </c>
      <c r="AV77" s="387">
        <v>62796.483266284347</v>
      </c>
      <c r="AW77" s="388">
        <v>61834.682346968992</v>
      </c>
      <c r="AX77" s="387">
        <v>62403.099375579863</v>
      </c>
      <c r="AY77" s="387">
        <v>62902.239549544036</v>
      </c>
      <c r="AZ77" s="387">
        <v>63190.526400000002</v>
      </c>
      <c r="BA77" s="387">
        <v>63523.44538672948</v>
      </c>
      <c r="BB77" s="387">
        <v>64176.667052424491</v>
      </c>
      <c r="BC77" s="387">
        <v>65079.271067482783</v>
      </c>
      <c r="BD77" s="387">
        <v>65678.103120785425</v>
      </c>
      <c r="BE77" s="387">
        <v>66095.820457552021</v>
      </c>
      <c r="BF77" s="387">
        <v>66836</v>
      </c>
      <c r="BG77" s="387">
        <v>67343.475102851473</v>
      </c>
      <c r="BH77" s="389"/>
      <c r="BJ77" s="1142">
        <f t="shared" si="5"/>
        <v>9.7910507085194887E-3</v>
      </c>
    </row>
    <row r="78" spans="1:62" x14ac:dyDescent="0.2">
      <c r="A78" s="476">
        <v>69</v>
      </c>
      <c r="B78" s="320">
        <v>33790.803834808263</v>
      </c>
      <c r="C78" s="320">
        <f t="shared" si="3"/>
        <v>35002.17489715686</v>
      </c>
      <c r="D78" s="354">
        <v>36213.545959505464</v>
      </c>
      <c r="E78" s="354">
        <f t="shared" si="4"/>
        <v>37973.953886565214</v>
      </c>
      <c r="F78" s="354">
        <v>39734.361813624972</v>
      </c>
      <c r="G78" s="320">
        <v>40123.483206993857</v>
      </c>
      <c r="H78" s="354">
        <v>41274.959584173121</v>
      </c>
      <c r="I78" s="374">
        <v>42633.892938381439</v>
      </c>
      <c r="J78" s="320">
        <v>42024.674282422966</v>
      </c>
      <c r="K78" s="320">
        <v>42419.485380116959</v>
      </c>
      <c r="L78" s="320">
        <v>43797.171731324983</v>
      </c>
      <c r="M78" s="320">
        <v>45339.474549530853</v>
      </c>
      <c r="N78" s="320">
        <v>44334.841944359527</v>
      </c>
      <c r="O78" s="390">
        <v>43100.787649122809</v>
      </c>
      <c r="P78" s="390">
        <v>44616.685387277081</v>
      </c>
      <c r="Q78" s="390">
        <v>46006.966211764709</v>
      </c>
      <c r="R78" s="390">
        <v>47968.370094226084</v>
      </c>
      <c r="S78" s="391">
        <v>47690.917062318564</v>
      </c>
      <c r="T78" s="390">
        <v>47116.949392309223</v>
      </c>
      <c r="U78" s="390">
        <v>47470.715521165228</v>
      </c>
      <c r="V78" s="390">
        <v>45939.025395940931</v>
      </c>
      <c r="W78" s="390">
        <v>46833.906099238367</v>
      </c>
      <c r="X78" s="390">
        <v>48817.164852101407</v>
      </c>
      <c r="Y78" s="390">
        <v>49765.431670613398</v>
      </c>
      <c r="Z78" s="390">
        <v>50771.309854410712</v>
      </c>
      <c r="AA78" s="390">
        <v>51611.206855684206</v>
      </c>
      <c r="AB78" s="390">
        <v>52314.722032586127</v>
      </c>
      <c r="AC78" s="391">
        <v>53336.636102571036</v>
      </c>
      <c r="AD78" s="390">
        <v>53492.438759111057</v>
      </c>
      <c r="AE78" s="390">
        <v>52861.95069076783</v>
      </c>
      <c r="AF78" s="390">
        <v>53208.106735055262</v>
      </c>
      <c r="AG78" s="390">
        <v>53878.044312090533</v>
      </c>
      <c r="AH78" s="390">
        <v>55271.957337685046</v>
      </c>
      <c r="AI78" s="390">
        <v>56000.320178130482</v>
      </c>
      <c r="AJ78" s="390">
        <v>56756.338711932665</v>
      </c>
      <c r="AK78" s="390">
        <v>58170.176382660684</v>
      </c>
      <c r="AL78" s="390">
        <v>59737.813018584435</v>
      </c>
      <c r="AM78" s="391">
        <v>61010.128550871385</v>
      </c>
      <c r="AN78" s="390">
        <v>62307.197375273405</v>
      </c>
      <c r="AO78" s="390">
        <v>62974.58868365558</v>
      </c>
      <c r="AP78" s="390">
        <v>63586.778102299111</v>
      </c>
      <c r="AQ78" s="390">
        <v>64504.353806672363</v>
      </c>
      <c r="AR78" s="390">
        <v>65756.184644662499</v>
      </c>
      <c r="AS78" s="390">
        <v>65920.753708924531</v>
      </c>
      <c r="AT78" s="390">
        <v>66436.956578327299</v>
      </c>
      <c r="AU78" s="390">
        <v>65446.173718501384</v>
      </c>
      <c r="AV78" s="390">
        <v>64321.428999400843</v>
      </c>
      <c r="AW78" s="391">
        <v>63255.348111172214</v>
      </c>
      <c r="AX78" s="390">
        <v>63933.883017648477</v>
      </c>
      <c r="AY78" s="390">
        <v>64456.636432258194</v>
      </c>
      <c r="AZ78" s="390">
        <v>64696.644800000002</v>
      </c>
      <c r="BA78" s="390">
        <v>65127.863761287786</v>
      </c>
      <c r="BB78" s="390">
        <v>65847.033290899984</v>
      </c>
      <c r="BC78" s="390">
        <v>66684.547768875986</v>
      </c>
      <c r="BD78" s="390">
        <v>67383.688770265304</v>
      </c>
      <c r="BE78" s="390">
        <v>67725.779697863967</v>
      </c>
      <c r="BF78" s="390">
        <v>68429</v>
      </c>
      <c r="BG78" s="390">
        <v>68975.413391970491</v>
      </c>
      <c r="BH78" s="392"/>
      <c r="BJ78" s="1142">
        <f t="shared" si="5"/>
        <v>9.8684784692129046E-3</v>
      </c>
    </row>
    <row r="79" spans="1:62" x14ac:dyDescent="0.2">
      <c r="A79" s="475">
        <v>70</v>
      </c>
      <c r="B79" s="319">
        <v>34416.937561455263</v>
      </c>
      <c r="C79" s="319">
        <f t="shared" si="3"/>
        <v>35636.037555738083</v>
      </c>
      <c r="D79" s="353">
        <v>36855.137550020903</v>
      </c>
      <c r="E79" s="353">
        <f t="shared" si="4"/>
        <v>38613.305844958042</v>
      </c>
      <c r="F79" s="353">
        <v>40371.474139895188</v>
      </c>
      <c r="G79" s="319">
        <v>40834.284070159905</v>
      </c>
      <c r="H79" s="353">
        <v>41991.559138644319</v>
      </c>
      <c r="I79" s="371">
        <v>43328.037203659704</v>
      </c>
      <c r="J79" s="319">
        <v>42795.427858308532</v>
      </c>
      <c r="K79" s="319">
        <v>43183.481359649122</v>
      </c>
      <c r="L79" s="319">
        <v>44626.36973465277</v>
      </c>
      <c r="M79" s="319">
        <v>46176.284646682725</v>
      </c>
      <c r="N79" s="319">
        <v>45164.321614185268</v>
      </c>
      <c r="O79" s="387">
        <v>43835.195228070173</v>
      </c>
      <c r="P79" s="387">
        <v>45449.40244876231</v>
      </c>
      <c r="Q79" s="387">
        <v>46938.084392156867</v>
      </c>
      <c r="R79" s="387">
        <v>48829.824287433585</v>
      </c>
      <c r="S79" s="388">
        <v>48622.321603950186</v>
      </c>
      <c r="T79" s="387">
        <v>48082.2910938434</v>
      </c>
      <c r="U79" s="387">
        <v>48393.162130177516</v>
      </c>
      <c r="V79" s="387">
        <v>46945.335933649083</v>
      </c>
      <c r="W79" s="387">
        <v>47825.147995319334</v>
      </c>
      <c r="X79" s="387">
        <v>49782.173131261239</v>
      </c>
      <c r="Y79" s="387">
        <v>50793.267282866094</v>
      </c>
      <c r="Z79" s="387">
        <v>51834.44230697256</v>
      </c>
      <c r="AA79" s="387">
        <v>52685.43072294649</v>
      </c>
      <c r="AB79" s="387">
        <v>53417.602421085969</v>
      </c>
      <c r="AC79" s="388">
        <v>54520.81381127741</v>
      </c>
      <c r="AD79" s="387">
        <v>54601.658544504149</v>
      </c>
      <c r="AE79" s="387">
        <v>53925.295698756301</v>
      </c>
      <c r="AF79" s="387">
        <v>54330.626366245349</v>
      </c>
      <c r="AG79" s="387">
        <v>55030.665753424662</v>
      </c>
      <c r="AH79" s="387">
        <v>56466.014920153866</v>
      </c>
      <c r="AI79" s="387">
        <v>57252.218495311223</v>
      </c>
      <c r="AJ79" s="387">
        <v>57992.023602449735</v>
      </c>
      <c r="AK79" s="387">
        <v>59505.100149476828</v>
      </c>
      <c r="AL79" s="387">
        <v>61046.432680464</v>
      </c>
      <c r="AM79" s="388">
        <v>62408.962852422308</v>
      </c>
      <c r="AN79" s="387">
        <v>63725.957087803356</v>
      </c>
      <c r="AO79" s="387">
        <v>64346.26225259788</v>
      </c>
      <c r="AP79" s="387">
        <v>65014.653885518863</v>
      </c>
      <c r="AQ79" s="387">
        <v>65917.243162654282</v>
      </c>
      <c r="AR79" s="387">
        <v>67260.432613737736</v>
      </c>
      <c r="AS79" s="387">
        <v>67454.955030734389</v>
      </c>
      <c r="AT79" s="387">
        <v>68062.219150416262</v>
      </c>
      <c r="AU79" s="387">
        <v>67013.710556471066</v>
      </c>
      <c r="AV79" s="387">
        <v>65981.451510742103</v>
      </c>
      <c r="AW79" s="388">
        <v>64766.196285798891</v>
      </c>
      <c r="AX79" s="387">
        <v>65449.658976951709</v>
      </c>
      <c r="AY79" s="387">
        <v>65989.569985923241</v>
      </c>
      <c r="AZ79" s="387">
        <v>66331.226240000004</v>
      </c>
      <c r="BA79" s="387">
        <v>66731.195131527289</v>
      </c>
      <c r="BB79" s="387">
        <v>67528.079620414312</v>
      </c>
      <c r="BC79" s="387">
        <v>68395.57392358889</v>
      </c>
      <c r="BD79" s="387">
        <v>69001.540681498809</v>
      </c>
      <c r="BE79" s="387">
        <v>69395.693941552498</v>
      </c>
      <c r="BF79" s="387">
        <v>70121</v>
      </c>
      <c r="BG79" s="387">
        <v>70722.235423464328</v>
      </c>
      <c r="BH79" s="389"/>
      <c r="BJ79" s="1142">
        <f t="shared" si="5"/>
        <v>9.9786256494232006E-3</v>
      </c>
    </row>
    <row r="80" spans="1:62" x14ac:dyDescent="0.2">
      <c r="A80" s="475">
        <v>71</v>
      </c>
      <c r="B80" s="319">
        <v>35049.877089478861</v>
      </c>
      <c r="C80" s="319">
        <f t="shared" si="3"/>
        <v>36279.917461301578</v>
      </c>
      <c r="D80" s="353">
        <v>37509.957833124296</v>
      </c>
      <c r="E80" s="353">
        <f t="shared" si="4"/>
        <v>39237.193999724594</v>
      </c>
      <c r="F80" s="353">
        <v>40964.430166324899</v>
      </c>
      <c r="G80" s="319">
        <v>41526.702152382008</v>
      </c>
      <c r="H80" s="353">
        <v>42719.90622679537</v>
      </c>
      <c r="I80" s="371">
        <v>44016.583531314762</v>
      </c>
      <c r="J80" s="319">
        <v>43560.865892291447</v>
      </c>
      <c r="K80" s="319">
        <v>43972.775219298244</v>
      </c>
      <c r="L80" s="319">
        <v>45455.567737980557</v>
      </c>
      <c r="M80" s="319">
        <v>47008.49688615794</v>
      </c>
      <c r="N80" s="319">
        <v>46019.193518801592</v>
      </c>
      <c r="O80" s="387">
        <v>44717.261473684215</v>
      </c>
      <c r="P80" s="387">
        <v>46355.811285600212</v>
      </c>
      <c r="Q80" s="387">
        <v>47778.870211764704</v>
      </c>
      <c r="R80" s="387">
        <v>49753.043120908798</v>
      </c>
      <c r="S80" s="388">
        <v>49601.798638053115</v>
      </c>
      <c r="T80" s="387">
        <v>49058.665271966529</v>
      </c>
      <c r="U80" s="387">
        <v>49363.495311788807</v>
      </c>
      <c r="V80" s="387">
        <v>47982.50033218319</v>
      </c>
      <c r="W80" s="387">
        <v>48764.099607891447</v>
      </c>
      <c r="X80" s="387">
        <v>50843.463415598017</v>
      </c>
      <c r="Y80" s="387">
        <v>51732.277595294479</v>
      </c>
      <c r="Z80" s="387">
        <v>52986.68722631834</v>
      </c>
      <c r="AA80" s="387">
        <v>53816.192688485738</v>
      </c>
      <c r="AB80" s="387">
        <v>54456.180596122038</v>
      </c>
      <c r="AC80" s="388">
        <v>55693.7670867259</v>
      </c>
      <c r="AD80" s="387">
        <v>55739.642538270484</v>
      </c>
      <c r="AE80" s="387">
        <v>55016.395225713481</v>
      </c>
      <c r="AF80" s="387">
        <v>55503.862245832577</v>
      </c>
      <c r="AG80" s="387">
        <v>56204.723645026803</v>
      </c>
      <c r="AH80" s="387">
        <v>57671.367641916302</v>
      </c>
      <c r="AI80" s="387">
        <v>58461.438460769896</v>
      </c>
      <c r="AJ80" s="387">
        <v>59320.617131351552</v>
      </c>
      <c r="AK80" s="387">
        <v>60897.733931240655</v>
      </c>
      <c r="AL80" s="387">
        <v>62365.545283504107</v>
      </c>
      <c r="AM80" s="388">
        <v>63765.005809305541</v>
      </c>
      <c r="AN80" s="387">
        <v>65147.600458285597</v>
      </c>
      <c r="AO80" s="387">
        <v>65755.920628064734</v>
      </c>
      <c r="AP80" s="387">
        <v>66471.557153199043</v>
      </c>
      <c r="AQ80" s="387">
        <v>67496.593620921412</v>
      </c>
      <c r="AR80" s="387">
        <v>68710.675182872437</v>
      </c>
      <c r="AS80" s="387">
        <v>69087.683042935707</v>
      </c>
      <c r="AT80" s="387">
        <v>69661.388057356991</v>
      </c>
      <c r="AU80" s="387">
        <v>68623.547925920269</v>
      </c>
      <c r="AV80" s="387">
        <v>67617.776341693068</v>
      </c>
      <c r="AW80" s="388">
        <v>66315.69406489277</v>
      </c>
      <c r="AX80" s="387">
        <v>67026.62010445226</v>
      </c>
      <c r="AY80" s="387">
        <v>67668.228247342762</v>
      </c>
      <c r="AZ80" s="387">
        <v>68047.758239999996</v>
      </c>
      <c r="BA80" s="387">
        <v>68450.835963879072</v>
      </c>
      <c r="BB80" s="387">
        <v>69239.030204837414</v>
      </c>
      <c r="BC80" s="387">
        <v>70158.417310428456</v>
      </c>
      <c r="BD80" s="387">
        <v>70710.259678773189</v>
      </c>
      <c r="BE80" s="387">
        <v>71205.962940692159</v>
      </c>
      <c r="BF80" s="387">
        <v>71872</v>
      </c>
      <c r="BG80" s="387">
        <v>72498.51482479785</v>
      </c>
      <c r="BH80" s="389"/>
      <c r="BJ80" s="1142">
        <f t="shared" si="5"/>
        <v>1.0099871458823184E-2</v>
      </c>
    </row>
    <row r="81" spans="1:62" x14ac:dyDescent="0.2">
      <c r="A81" s="475">
        <v>72</v>
      </c>
      <c r="B81" s="319">
        <v>35682.81661750246</v>
      </c>
      <c r="C81" s="319">
        <f t="shared" si="3"/>
        <v>36940.333232600009</v>
      </c>
      <c r="D81" s="353">
        <v>38197.849847697551</v>
      </c>
      <c r="E81" s="353">
        <f t="shared" si="4"/>
        <v>39962.776598489923</v>
      </c>
      <c r="F81" s="353">
        <v>41727.703349282296</v>
      </c>
      <c r="G81" s="319">
        <v>42268.140983787969</v>
      </c>
      <c r="H81" s="353">
        <v>43495.243449665853</v>
      </c>
      <c r="I81" s="371">
        <v>44800.29479856442</v>
      </c>
      <c r="J81" s="319">
        <v>44336.93501007968</v>
      </c>
      <c r="K81" s="319">
        <v>44767.128654970758</v>
      </c>
      <c r="L81" s="319">
        <v>46284.765741308343</v>
      </c>
      <c r="M81" s="319">
        <v>47859.100556339792</v>
      </c>
      <c r="N81" s="319">
        <v>46878.297462549679</v>
      </c>
      <c r="O81" s="387">
        <v>45599.32771929825</v>
      </c>
      <c r="P81" s="387">
        <v>47262.220122438113</v>
      </c>
      <c r="Q81" s="387">
        <v>48661.347890196077</v>
      </c>
      <c r="R81" s="387">
        <v>50754.28044735374</v>
      </c>
      <c r="S81" s="388">
        <v>50545.221302802565</v>
      </c>
      <c r="T81" s="387">
        <v>49968.844590555891</v>
      </c>
      <c r="U81" s="387">
        <v>50359.031952662721</v>
      </c>
      <c r="V81" s="387">
        <v>48988.810869891335</v>
      </c>
      <c r="W81" s="387">
        <v>49803.084806306586</v>
      </c>
      <c r="X81" s="387">
        <v>51996.659250330973</v>
      </c>
      <c r="Y81" s="387">
        <v>52766.457871820334</v>
      </c>
      <c r="Z81" s="387">
        <v>54064.326359519437</v>
      </c>
      <c r="AA81" s="387">
        <v>54912.627951499686</v>
      </c>
      <c r="AB81" s="387">
        <v>55559.060984621879</v>
      </c>
      <c r="AC81" s="388">
        <v>56821.82262914288</v>
      </c>
      <c r="AD81" s="387">
        <v>56850.660086686905</v>
      </c>
      <c r="AE81" s="387">
        <v>56112.698724977286</v>
      </c>
      <c r="AF81" s="387">
        <v>56697.384624778657</v>
      </c>
      <c r="AG81" s="387">
        <v>57415.05860631328</v>
      </c>
      <c r="AH81" s="387">
        <v>58947.718382095816</v>
      </c>
      <c r="AI81" s="387">
        <v>59740.208332738606</v>
      </c>
      <c r="AJ81" s="387">
        <v>60610.498727593054</v>
      </c>
      <c r="AK81" s="387">
        <v>62252.400597907319</v>
      </c>
      <c r="AL81" s="387">
        <v>63705.643768865302</v>
      </c>
      <c r="AM81" s="388">
        <v>65211.058146351854</v>
      </c>
      <c r="AN81" s="387">
        <v>66612.498698052281</v>
      </c>
      <c r="AO81" s="387">
        <v>67192.309052567391</v>
      </c>
      <c r="AP81" s="387">
        <v>68032.130008237858</v>
      </c>
      <c r="AQ81" s="387">
        <v>69065.117340828539</v>
      </c>
      <c r="AR81" s="387">
        <v>70291.321034790366</v>
      </c>
      <c r="AS81" s="387">
        <v>70830.453852197621</v>
      </c>
      <c r="AT81" s="387">
        <v>71443.212620335253</v>
      </c>
      <c r="AU81" s="387">
        <v>70232.176708755782</v>
      </c>
      <c r="AV81" s="387">
        <v>69350.076778224771</v>
      </c>
      <c r="AW81" s="388">
        <v>67909.697449130676</v>
      </c>
      <c r="AX81" s="387">
        <v>68588.573549187422</v>
      </c>
      <c r="AY81" s="387">
        <v>69359.312646632796</v>
      </c>
      <c r="AZ81" s="387">
        <v>69814.125039999999</v>
      </c>
      <c r="BA81" s="387">
        <v>70281.351236749106</v>
      </c>
      <c r="BB81" s="387">
        <v>71121.930254985928</v>
      </c>
      <c r="BC81" s="387">
        <v>71949.813049664343</v>
      </c>
      <c r="BD81" s="387">
        <v>72527.601399590683</v>
      </c>
      <c r="BE81" s="387">
        <v>73120.729640970618</v>
      </c>
      <c r="BF81" s="387">
        <v>73783</v>
      </c>
      <c r="BG81" s="387">
        <v>74394.58753014612</v>
      </c>
      <c r="BH81" s="389"/>
      <c r="BJ81" s="1142">
        <f t="shared" si="5"/>
        <v>1.0308790301803095E-2</v>
      </c>
    </row>
    <row r="82" spans="1:62" x14ac:dyDescent="0.2">
      <c r="A82" s="475">
        <v>73</v>
      </c>
      <c r="B82" s="319">
        <v>36349.785152409051</v>
      </c>
      <c r="C82" s="319">
        <f t="shared" si="3"/>
        <v>37627.685026780891</v>
      </c>
      <c r="D82" s="353">
        <v>38905.584901152724</v>
      </c>
      <c r="E82" s="353">
        <f t="shared" si="4"/>
        <v>40710.896802364921</v>
      </c>
      <c r="F82" s="353">
        <v>42516.208703577126</v>
      </c>
      <c r="G82" s="319">
        <v>43027.962596137884</v>
      </c>
      <c r="H82" s="353">
        <v>44305.823273575901</v>
      </c>
      <c r="I82" s="371">
        <v>45611.995753930139</v>
      </c>
      <c r="J82" s="319">
        <v>45139.581837381207</v>
      </c>
      <c r="K82" s="319">
        <v>45647.494883040934</v>
      </c>
      <c r="L82" s="319">
        <v>47152.756633680707</v>
      </c>
      <c r="M82" s="319">
        <v>48737.291372581589</v>
      </c>
      <c r="N82" s="319">
        <v>47712.009171507183</v>
      </c>
      <c r="O82" s="387">
        <v>46621.28112280702</v>
      </c>
      <c r="P82" s="387">
        <v>48175.998136811286</v>
      </c>
      <c r="Q82" s="387">
        <v>49609.837678431373</v>
      </c>
      <c r="R82" s="387">
        <v>51726.260838935035</v>
      </c>
      <c r="S82" s="388">
        <v>51500.662090669844</v>
      </c>
      <c r="T82" s="387">
        <v>50903.846981470415</v>
      </c>
      <c r="U82" s="387">
        <v>51362.129631315431</v>
      </c>
      <c r="V82" s="387">
        <v>50014.108398877004</v>
      </c>
      <c r="W82" s="387">
        <v>50839.796514134388</v>
      </c>
      <c r="X82" s="387">
        <v>53086.396490742758</v>
      </c>
      <c r="Y82" s="387">
        <v>53906.38255289894</v>
      </c>
      <c r="Z82" s="387">
        <v>55173.051236947482</v>
      </c>
      <c r="AA82" s="387">
        <v>56065.601312790597</v>
      </c>
      <c r="AB82" s="387">
        <v>56679.478340430025</v>
      </c>
      <c r="AC82" s="388">
        <v>58011.61255447819</v>
      </c>
      <c r="AD82" s="387">
        <v>58038.981445106416</v>
      </c>
      <c r="AE82" s="387">
        <v>57238.49140064534</v>
      </c>
      <c r="AF82" s="387">
        <v>57982.196250839595</v>
      </c>
      <c r="AG82" s="387">
        <v>58770.501846337109</v>
      </c>
      <c r="AH82" s="387">
        <v>60270.863270777481</v>
      </c>
      <c r="AI82" s="387">
        <v>61116.980345698743</v>
      </c>
      <c r="AJ82" s="387">
        <v>61931.349869962811</v>
      </c>
      <c r="AK82" s="387">
        <v>63566.062780269051</v>
      </c>
      <c r="AL82" s="387">
        <v>65104.202926406688</v>
      </c>
      <c r="AM82" s="388">
        <v>66747.119863561253</v>
      </c>
      <c r="AN82" s="387">
        <v>68161.023018435575</v>
      </c>
      <c r="AO82" s="387">
        <v>68807.366752204078</v>
      </c>
      <c r="AP82" s="387">
        <v>69569.204423475385</v>
      </c>
      <c r="AQ82" s="387">
        <v>70672.887987290727</v>
      </c>
      <c r="AR82" s="387">
        <v>71895.676574487064</v>
      </c>
      <c r="AS82" s="387">
        <v>72556.590285159677</v>
      </c>
      <c r="AT82" s="387">
        <v>73176.577519466809</v>
      </c>
      <c r="AU82" s="387">
        <v>72046.265215920386</v>
      </c>
      <c r="AV82" s="387">
        <v>70961.519044765897</v>
      </c>
      <c r="AW82" s="388">
        <v>69726.228859088791</v>
      </c>
      <c r="AX82" s="387">
        <v>70323.692564292345</v>
      </c>
      <c r="AY82" s="387">
        <v>71220.974029418358</v>
      </c>
      <c r="AZ82" s="387">
        <v>71603.748080000005</v>
      </c>
      <c r="BA82" s="387">
        <v>72117.30153121319</v>
      </c>
      <c r="BB82" s="387">
        <v>73066.774833159754</v>
      </c>
      <c r="BC82" s="387">
        <v>74020.387345664276</v>
      </c>
      <c r="BD82" s="387">
        <v>74556.966321170214</v>
      </c>
      <c r="BE82" s="387">
        <v>75165.606224039526</v>
      </c>
      <c r="BF82" s="387">
        <v>75769</v>
      </c>
      <c r="BG82" s="387">
        <v>76416.345013477083</v>
      </c>
      <c r="BH82" s="389"/>
      <c r="BJ82" s="1142">
        <f t="shared" si="5"/>
        <v>1.052209666899584E-2</v>
      </c>
    </row>
    <row r="83" spans="1:62" x14ac:dyDescent="0.2">
      <c r="A83" s="475">
        <v>74</v>
      </c>
      <c r="B83" s="319">
        <v>37057.588495575226</v>
      </c>
      <c r="C83" s="319">
        <f t="shared" si="3"/>
        <v>38351.990090826497</v>
      </c>
      <c r="D83" s="353">
        <v>39646.391686077768</v>
      </c>
      <c r="E83" s="353">
        <f t="shared" si="4"/>
        <v>41478.706893392038</v>
      </c>
      <c r="F83" s="353">
        <v>43311.022100706308</v>
      </c>
      <c r="G83" s="319">
        <v>43787.784208487799</v>
      </c>
      <c r="H83" s="353">
        <v>45104.655563806089</v>
      </c>
      <c r="I83" s="371">
        <v>46468.480210281552</v>
      </c>
      <c r="J83" s="319">
        <v>46000.699625611982</v>
      </c>
      <c r="K83" s="319">
        <v>46578.456871345028</v>
      </c>
      <c r="L83" s="319">
        <v>48112.880637533934</v>
      </c>
      <c r="M83" s="319">
        <v>49739.624346093173</v>
      </c>
      <c r="N83" s="319">
        <v>48604.969428309385</v>
      </c>
      <c r="O83" s="387">
        <v>47600.491228070176</v>
      </c>
      <c r="P83" s="387">
        <v>49111.883683790256</v>
      </c>
      <c r="Q83" s="387">
        <v>50589.596360784315</v>
      </c>
      <c r="R83" s="387">
        <v>52750.253559162826</v>
      </c>
      <c r="S83" s="388">
        <v>52519.198024905716</v>
      </c>
      <c r="T83" s="387">
        <v>51913.318589360431</v>
      </c>
      <c r="U83" s="387">
        <v>52377.829039599455</v>
      </c>
      <c r="V83" s="387">
        <v>51070.259788688621</v>
      </c>
      <c r="W83" s="387">
        <v>51919.704543121683</v>
      </c>
      <c r="X83" s="387">
        <v>54147.686775079535</v>
      </c>
      <c r="Y83" s="387">
        <v>55042.077457795436</v>
      </c>
      <c r="Z83" s="387">
        <v>56364.671432314077</v>
      </c>
      <c r="AA83" s="387">
        <v>57236.747634241961</v>
      </c>
      <c r="AB83" s="387">
        <v>57899.271844318537</v>
      </c>
      <c r="AC83" s="388">
        <v>59259.395384979223</v>
      </c>
      <c r="AD83" s="387">
        <v>59214.718462362624</v>
      </c>
      <c r="AE83" s="387">
        <v>58496.118041414738</v>
      </c>
      <c r="AF83" s="387">
        <v>59321.105208524154</v>
      </c>
      <c r="AG83" s="387">
        <v>60076.476354973202</v>
      </c>
      <c r="AH83" s="387">
        <v>61713.413917706028</v>
      </c>
      <c r="AI83" s="387">
        <v>62560.1409057821</v>
      </c>
      <c r="AJ83" s="387">
        <v>63411.69417489304</v>
      </c>
      <c r="AK83" s="387">
        <v>65051.336322869953</v>
      </c>
      <c r="AL83" s="387">
        <v>66592.7015796099</v>
      </c>
      <c r="AM83" s="388">
        <v>68294.986089644502</v>
      </c>
      <c r="AN83" s="387">
        <v>69834.98645974377</v>
      </c>
      <c r="AO83" s="387">
        <v>70530.751492670039</v>
      </c>
      <c r="AP83" s="387">
        <v>71265.238872662827</v>
      </c>
      <c r="AQ83" s="387">
        <v>72437.646339973115</v>
      </c>
      <c r="AR83" s="387">
        <v>73529.010621468929</v>
      </c>
      <c r="AS83" s="387">
        <v>74291.6836899755</v>
      </c>
      <c r="AT83" s="387">
        <v>75031.712855956721</v>
      </c>
      <c r="AU83" s="387">
        <v>73839.807750652079</v>
      </c>
      <c r="AV83" s="387">
        <v>72824.156723444321</v>
      </c>
      <c r="AW83" s="388">
        <v>71485.371462413808</v>
      </c>
      <c r="AX83" s="387">
        <v>72151.166550261129</v>
      </c>
      <c r="AY83" s="387">
        <v>73147.025399351245</v>
      </c>
      <c r="AZ83" s="387">
        <v>73540.660640000002</v>
      </c>
      <c r="BA83" s="387">
        <v>74110.867451904196</v>
      </c>
      <c r="BB83" s="387">
        <v>75070.359912047221</v>
      </c>
      <c r="BC83" s="387">
        <v>76120.57148859372</v>
      </c>
      <c r="BD83" s="387">
        <v>76674.064980996118</v>
      </c>
      <c r="BE83" s="387">
        <v>77238.143963292241</v>
      </c>
      <c r="BF83" s="387">
        <v>77899</v>
      </c>
      <c r="BG83" s="387">
        <v>78517.637395375234</v>
      </c>
      <c r="BH83" s="389"/>
      <c r="BJ83" s="1142">
        <f t="shared" si="5"/>
        <v>1.0737174618290268E-2</v>
      </c>
    </row>
    <row r="84" spans="1:62" x14ac:dyDescent="0.2">
      <c r="A84" s="475">
        <v>75</v>
      </c>
      <c r="B84" s="319">
        <v>37751.780235988204</v>
      </c>
      <c r="C84" s="319">
        <f t="shared" si="3"/>
        <v>39086.02521923044</v>
      </c>
      <c r="D84" s="353">
        <v>40420.270202472675</v>
      </c>
      <c r="E84" s="353">
        <f t="shared" si="4"/>
        <v>42256.74480731973</v>
      </c>
      <c r="F84" s="353">
        <v>44093.219412166778</v>
      </c>
      <c r="G84" s="319">
        <v>44608.881757317547</v>
      </c>
      <c r="H84" s="353">
        <v>45968.099289275488</v>
      </c>
      <c r="I84" s="371">
        <v>47263.387352777638</v>
      </c>
      <c r="J84" s="319">
        <v>46909.657290966694</v>
      </c>
      <c r="K84" s="319">
        <v>47570.133771929824</v>
      </c>
      <c r="L84" s="319">
        <v>49092.401085909441</v>
      </c>
      <c r="M84" s="319">
        <v>50755.750892634736</v>
      </c>
      <c r="N84" s="319">
        <v>49599.498624273925</v>
      </c>
      <c r="O84" s="387">
        <v>48533.072280701759</v>
      </c>
      <c r="P84" s="387">
        <v>50143.568538727704</v>
      </c>
      <c r="Q84" s="387">
        <v>51545.034792156868</v>
      </c>
      <c r="R84" s="387">
        <v>53819.757066956292</v>
      </c>
      <c r="S84" s="388">
        <v>53561.770205377245</v>
      </c>
      <c r="T84" s="387">
        <v>52928.306435544931</v>
      </c>
      <c r="U84" s="387">
        <v>53486.78124715521</v>
      </c>
      <c r="V84" s="387">
        <v>52178.625404513397</v>
      </c>
      <c r="W84" s="387">
        <v>53081.458233253274</v>
      </c>
      <c r="X84" s="387">
        <v>55300.882609812485</v>
      </c>
      <c r="Y84" s="387">
        <v>56256.023222060961</v>
      </c>
      <c r="Z84" s="387">
        <v>57566.653542422988</v>
      </c>
      <c r="AA84" s="387">
        <v>58436.163004831804</v>
      </c>
      <c r="AB84" s="387">
        <v>59126.859555899639</v>
      </c>
      <c r="AC84" s="388">
        <v>60555.817426264402</v>
      </c>
      <c r="AD84" s="387">
        <v>60438.995081248686</v>
      </c>
      <c r="AE84" s="387">
        <v>59750.27536731305</v>
      </c>
      <c r="AF84" s="387">
        <v>60609.297917811571</v>
      </c>
      <c r="AG84" s="387">
        <v>61453.356045265042</v>
      </c>
      <c r="AH84" s="387">
        <v>63173.714069238835</v>
      </c>
      <c r="AI84" s="387">
        <v>64082.335450535953</v>
      </c>
      <c r="AJ84" s="387">
        <v>64978.753208982358</v>
      </c>
      <c r="AK84" s="387">
        <v>66617.100149476828</v>
      </c>
      <c r="AL84" s="387">
        <v>68319.539896316943</v>
      </c>
      <c r="AM84" s="388">
        <v>70025.822203272386</v>
      </c>
      <c r="AN84" s="387">
        <v>71529.135506718041</v>
      </c>
      <c r="AO84" s="387">
        <v>72154.250260423287</v>
      </c>
      <c r="AP84" s="387">
        <v>72936.392620884202</v>
      </c>
      <c r="AQ84" s="387">
        <v>74182.10455823048</v>
      </c>
      <c r="AR84" s="387">
        <v>75292.747951234021</v>
      </c>
      <c r="AS84" s="387">
        <v>76243.02398668947</v>
      </c>
      <c r="AT84" s="387">
        <v>76994.950519489255</v>
      </c>
      <c r="AU84" s="387">
        <v>75862.981741986892</v>
      </c>
      <c r="AV84" s="387">
        <v>74753.147907215622</v>
      </c>
      <c r="AW84" s="388">
        <v>73326.498075214695</v>
      </c>
      <c r="AX84" s="387">
        <v>74136.798423834305</v>
      </c>
      <c r="AY84" s="387">
        <v>75183.782361221616</v>
      </c>
      <c r="AZ84" s="387">
        <v>75571.705600000001</v>
      </c>
      <c r="BA84" s="387">
        <v>76214.220808794649</v>
      </c>
      <c r="BB84" s="387">
        <v>77339.879257801964</v>
      </c>
      <c r="BC84" s="387">
        <v>78401.587196699853</v>
      </c>
      <c r="BD84" s="387">
        <v>78838.16385773971</v>
      </c>
      <c r="BE84" s="387">
        <v>79388.542734766001</v>
      </c>
      <c r="BF84" s="387">
        <v>80213</v>
      </c>
      <c r="BG84" s="387">
        <v>80871.281245566744</v>
      </c>
      <c r="BH84" s="389"/>
      <c r="BJ84" s="1142">
        <f t="shared" si="5"/>
        <v>1.1000787143369717E-2</v>
      </c>
    </row>
    <row r="85" spans="1:62" x14ac:dyDescent="0.2">
      <c r="A85" s="475">
        <v>76</v>
      </c>
      <c r="B85" s="319">
        <v>38480.000983284168</v>
      </c>
      <c r="C85" s="319">
        <f t="shared" si="3"/>
        <v>39843.689197369851</v>
      </c>
      <c r="D85" s="353">
        <v>41207.377411455534</v>
      </c>
      <c r="E85" s="353">
        <f t="shared" si="4"/>
        <v>43050.859131792924</v>
      </c>
      <c r="F85" s="353">
        <v>44894.340852130321</v>
      </c>
      <c r="G85" s="319">
        <v>45411.596525203342</v>
      </c>
      <c r="H85" s="353">
        <v>46902.028216824016</v>
      </c>
      <c r="I85" s="371">
        <v>48153.459434868317</v>
      </c>
      <c r="J85" s="319">
        <v>47887.717001055971</v>
      </c>
      <c r="K85" s="319">
        <v>48490.976608187135</v>
      </c>
      <c r="L85" s="319">
        <v>50047.675978632098</v>
      </c>
      <c r="M85" s="319">
        <v>51771.877439176293</v>
      </c>
      <c r="N85" s="319">
        <v>50670.204524610213</v>
      </c>
      <c r="O85" s="387">
        <v>49531.711157894737</v>
      </c>
      <c r="P85" s="387">
        <v>51156.830449826986</v>
      </c>
      <c r="Q85" s="387">
        <v>52611.65151372549</v>
      </c>
      <c r="R85" s="387">
        <v>54934.771362315434</v>
      </c>
      <c r="S85" s="388">
        <v>54637.392224422794</v>
      </c>
      <c r="T85" s="387">
        <v>54003.972902968722</v>
      </c>
      <c r="U85" s="387">
        <v>54560.44861174329</v>
      </c>
      <c r="V85" s="387">
        <v>53339.205246351339</v>
      </c>
      <c r="W85" s="387">
        <v>54300.049188068406</v>
      </c>
      <c r="X85" s="387">
        <v>56521.913493647378</v>
      </c>
      <c r="Y85" s="387">
        <v>57520.7263005118</v>
      </c>
      <c r="Z85" s="387">
        <v>58824.589992140413</v>
      </c>
      <c r="AA85" s="387">
        <v>59675.962731333762</v>
      </c>
      <c r="AB85" s="387">
        <v>60436.286448252802</v>
      </c>
      <c r="AC85" s="388">
        <v>61855.98094530221</v>
      </c>
      <c r="AD85" s="387">
        <v>61810.688268047597</v>
      </c>
      <c r="AE85" s="387">
        <v>61091.165564988565</v>
      </c>
      <c r="AF85" s="387">
        <v>62042.87720583746</v>
      </c>
      <c r="AG85" s="387">
        <v>62841.77843954735</v>
      </c>
      <c r="AH85" s="387">
        <v>64630.78703811633</v>
      </c>
      <c r="AI85" s="387">
        <v>65651.95038609211</v>
      </c>
      <c r="AJ85" s="387">
        <v>66706.853882938565</v>
      </c>
      <c r="AK85" s="387">
        <v>68307.396113602386</v>
      </c>
      <c r="AL85" s="387">
        <v>70142.313675063269</v>
      </c>
      <c r="AM85" s="388">
        <v>71815.680861269502</v>
      </c>
      <c r="AN85" s="387">
        <v>73344.398187688785</v>
      </c>
      <c r="AO85" s="387">
        <v>74052.083741964991</v>
      </c>
      <c r="AP85" s="387">
        <v>74745.772485583773</v>
      </c>
      <c r="AQ85" s="387">
        <v>76087.610509593054</v>
      </c>
      <c r="AR85" s="387">
        <v>77118.393910199229</v>
      </c>
      <c r="AS85" s="387">
        <v>78359.428478994305</v>
      </c>
      <c r="AT85" s="387">
        <v>79058.835177164903</v>
      </c>
      <c r="AU85" s="387">
        <v>77984.051249031443</v>
      </c>
      <c r="AV85" s="387">
        <v>76760.341436274932</v>
      </c>
      <c r="AW85" s="388">
        <v>75420.603917255386</v>
      </c>
      <c r="AX85" s="387">
        <v>76282.897059283438</v>
      </c>
      <c r="AY85" s="387">
        <v>77364.004733051799</v>
      </c>
      <c r="AZ85" s="387">
        <v>77791.015360000005</v>
      </c>
      <c r="BA85" s="387">
        <v>78402.360502552023</v>
      </c>
      <c r="BB85" s="387">
        <v>79832.612506268575</v>
      </c>
      <c r="BC85" s="387">
        <v>80916.309196642571</v>
      </c>
      <c r="BD85" s="387">
        <v>81263.375050692717</v>
      </c>
      <c r="BE85" s="387">
        <v>81791.989860958216</v>
      </c>
      <c r="BF85" s="387">
        <v>82730</v>
      </c>
      <c r="BG85" s="387">
        <v>83404.615051780391</v>
      </c>
      <c r="BH85" s="389"/>
      <c r="BJ85" s="1142">
        <f t="shared" si="5"/>
        <v>1.1287562786510996E-2</v>
      </c>
    </row>
    <row r="86" spans="1:62" x14ac:dyDescent="0.2">
      <c r="A86" s="475">
        <v>77</v>
      </c>
      <c r="B86" s="319">
        <v>39242.250737463131</v>
      </c>
      <c r="C86" s="319">
        <f t="shared" si="3"/>
        <v>40654.746583567619</v>
      </c>
      <c r="D86" s="353">
        <v>42067.242429672107</v>
      </c>
      <c r="E86" s="353">
        <f t="shared" si="4"/>
        <v>43944.432789226572</v>
      </c>
      <c r="F86" s="353">
        <v>45821.623148781044</v>
      </c>
      <c r="G86" s="319">
        <v>46293.970010512916</v>
      </c>
      <c r="H86" s="353">
        <v>47771.34570913334</v>
      </c>
      <c r="I86" s="371">
        <v>49127.500581307184</v>
      </c>
      <c r="J86" s="319">
        <v>48902.985504463861</v>
      </c>
      <c r="K86" s="319">
        <v>49492.772660818715</v>
      </c>
      <c r="L86" s="319">
        <v>51075.68753831333</v>
      </c>
      <c r="M86" s="319">
        <v>52755.81898198124</v>
      </c>
      <c r="N86" s="319">
        <v>51736.678385814739</v>
      </c>
      <c r="O86" s="387">
        <v>50495.37824561404</v>
      </c>
      <c r="P86" s="387">
        <v>52229.045781208406</v>
      </c>
      <c r="Q86" s="387">
        <v>53699.114164705883</v>
      </c>
      <c r="R86" s="387">
        <v>56105.048756861477</v>
      </c>
      <c r="S86" s="388">
        <v>55773.104859057486</v>
      </c>
      <c r="T86" s="387">
        <v>55118.253038453877</v>
      </c>
      <c r="U86" s="387">
        <v>55689.563586709148</v>
      </c>
      <c r="V86" s="387">
        <v>54540.132444653987</v>
      </c>
      <c r="W86" s="387">
        <v>55484.537784073415</v>
      </c>
      <c r="X86" s="387">
        <v>57843.602837439983</v>
      </c>
      <c r="Y86" s="387">
        <v>58808.693147964252</v>
      </c>
      <c r="Z86" s="387">
        <v>60227.593248250298</v>
      </c>
      <c r="AA86" s="387">
        <v>60980.377427295112</v>
      </c>
      <c r="AB86" s="387">
        <v>61788.581482915157</v>
      </c>
      <c r="AC86" s="388">
        <v>63210.395891753098</v>
      </c>
      <c r="AD86" s="387">
        <v>63187.774743916496</v>
      </c>
      <c r="AE86" s="387">
        <v>62543.07383853889</v>
      </c>
      <c r="AF86" s="387">
        <v>63505.195701288401</v>
      </c>
      <c r="AG86" s="387">
        <v>64424.777843954733</v>
      </c>
      <c r="AH86" s="387">
        <v>66252.446322415199</v>
      </c>
      <c r="AI86" s="387">
        <v>67359.084454974945</v>
      </c>
      <c r="AJ86" s="387">
        <v>68382.306328476756</v>
      </c>
      <c r="AK86" s="387">
        <v>70160.19133034379</v>
      </c>
      <c r="AL86" s="387">
        <v>71969.584428592687</v>
      </c>
      <c r="AM86" s="388">
        <v>73654.233118371252</v>
      </c>
      <c r="AN86" s="387">
        <v>75181.288303301742</v>
      </c>
      <c r="AO86" s="387">
        <v>75999.156787520013</v>
      </c>
      <c r="AP86" s="387">
        <v>76622.883147357657</v>
      </c>
      <c r="AQ86" s="387">
        <v>78006.649883905658</v>
      </c>
      <c r="AR86" s="387">
        <v>79183.771156705319</v>
      </c>
      <c r="AS86" s="387">
        <v>80392.661089799876</v>
      </c>
      <c r="AT86" s="387">
        <v>81286.737158629345</v>
      </c>
      <c r="AU86" s="387">
        <v>80217.519311150158</v>
      </c>
      <c r="AV86" s="387">
        <v>78861.140802875976</v>
      </c>
      <c r="AW86" s="388">
        <v>77638.856973645248</v>
      </c>
      <c r="AX86" s="387">
        <v>78459.011060263321</v>
      </c>
      <c r="AY86" s="387">
        <v>79710.285492788214</v>
      </c>
      <c r="AZ86" s="387">
        <v>80008.110239999995</v>
      </c>
      <c r="BA86" s="387">
        <v>80773.116921868859</v>
      </c>
      <c r="BB86" s="387">
        <v>82315.733672800226</v>
      </c>
      <c r="BC86" s="387">
        <v>83626.667685226741</v>
      </c>
      <c r="BD86" s="387">
        <v>83812.875706161401</v>
      </c>
      <c r="BE86" s="387">
        <v>84296.861226491033</v>
      </c>
      <c r="BF86" s="387">
        <v>85345</v>
      </c>
      <c r="BG86" s="387">
        <v>85989.990211377502</v>
      </c>
      <c r="BH86" s="389"/>
      <c r="BJ86" s="1142">
        <f t="shared" si="5"/>
        <v>1.1572260494927766E-2</v>
      </c>
    </row>
    <row r="87" spans="1:62" x14ac:dyDescent="0.2">
      <c r="A87" s="475">
        <v>78</v>
      </c>
      <c r="B87" s="319">
        <v>40031.723697148474</v>
      </c>
      <c r="C87" s="319">
        <f t="shared" si="3"/>
        <v>41499.258611400495</v>
      </c>
      <c r="D87" s="353">
        <v>42966.793525652516</v>
      </c>
      <c r="E87" s="353">
        <f t="shared" si="4"/>
        <v>44876.773614045218</v>
      </c>
      <c r="F87" s="353">
        <v>46786.753702437913</v>
      </c>
      <c r="G87" s="319">
        <v>47231.491838654343</v>
      </c>
      <c r="H87" s="353">
        <v>48816.876206640496</v>
      </c>
      <c r="I87" s="371">
        <v>50135.12935348531</v>
      </c>
      <c r="J87" s="319">
        <v>49891.676298358456</v>
      </c>
      <c r="K87" s="319">
        <v>50560.343201754382</v>
      </c>
      <c r="L87" s="319">
        <v>52205.530431736574</v>
      </c>
      <c r="M87" s="319">
        <v>53804.130532259413</v>
      </c>
      <c r="N87" s="319">
        <v>52790.45612962397</v>
      </c>
      <c r="O87" s="387">
        <v>51552.303438596493</v>
      </c>
      <c r="P87" s="387">
        <v>53378.637476710137</v>
      </c>
      <c r="Q87" s="387">
        <v>54828.268674509804</v>
      </c>
      <c r="R87" s="387">
        <v>57327.338480054008</v>
      </c>
      <c r="S87" s="388">
        <v>56965.90357850185</v>
      </c>
      <c r="T87" s="387">
        <v>56268.38872285316</v>
      </c>
      <c r="U87" s="387">
        <v>56889.248247610376</v>
      </c>
      <c r="V87" s="387">
        <v>55703.085660401615</v>
      </c>
      <c r="W87" s="387">
        <v>56771.333456508801</v>
      </c>
      <c r="X87" s="387">
        <v>59055.880811713338</v>
      </c>
      <c r="Y87" s="387">
        <v>60204.519288060503</v>
      </c>
      <c r="Z87" s="387">
        <v>61597.438377184764</v>
      </c>
      <c r="AA87" s="387">
        <v>62418.060497766441</v>
      </c>
      <c r="AB87" s="387">
        <v>63238.304113734732</v>
      </c>
      <c r="AC87" s="388">
        <v>64751.884725835334</v>
      </c>
      <c r="AD87" s="387">
        <v>64678.120290255029</v>
      </c>
      <c r="AE87" s="387">
        <v>64048.756492591085</v>
      </c>
      <c r="AF87" s="387">
        <v>65134.877816449902</v>
      </c>
      <c r="AG87" s="387">
        <v>66083.629303156646</v>
      </c>
      <c r="AH87" s="387">
        <v>67953.171581769435</v>
      </c>
      <c r="AI87" s="387">
        <v>69061.476484777537</v>
      </c>
      <c r="AJ87" s="387">
        <v>70082.534410917535</v>
      </c>
      <c r="AK87" s="387">
        <v>71999.318385650215</v>
      </c>
      <c r="AL87" s="387">
        <v>73933.263417209222</v>
      </c>
      <c r="AM87" s="388">
        <v>75606.403773383776</v>
      </c>
      <c r="AN87" s="387">
        <v>77207.05801479012</v>
      </c>
      <c r="AO87" s="387">
        <v>77956.077745877687</v>
      </c>
      <c r="AP87" s="387">
        <v>78570.48912853541</v>
      </c>
      <c r="AQ87" s="387">
        <v>80028.543272638388</v>
      </c>
      <c r="AR87" s="387">
        <v>81371.648456735056</v>
      </c>
      <c r="AS87" s="387">
        <v>82528.259093219938</v>
      </c>
      <c r="AT87" s="387">
        <v>83535.762583309013</v>
      </c>
      <c r="AU87" s="387">
        <v>82553.717235433433</v>
      </c>
      <c r="AV87" s="387">
        <v>81104.126251818889</v>
      </c>
      <c r="AW87" s="388">
        <v>79887.561233554719</v>
      </c>
      <c r="AX87" s="387">
        <v>80812.908380156165</v>
      </c>
      <c r="AY87" s="387">
        <v>82212.457800354969</v>
      </c>
      <c r="AZ87" s="387">
        <v>82335.949120000005</v>
      </c>
      <c r="BA87" s="387">
        <v>83238.442716921869</v>
      </c>
      <c r="BB87" s="387">
        <v>84789.242757396918</v>
      </c>
      <c r="BC87" s="387">
        <v>86234.449204090779</v>
      </c>
      <c r="BD87" s="387">
        <v>86320.598391036576</v>
      </c>
      <c r="BE87" s="387">
        <v>86882.667086043104</v>
      </c>
      <c r="BF87" s="387">
        <v>88045</v>
      </c>
      <c r="BG87" s="387">
        <v>88695.158674989361</v>
      </c>
      <c r="BH87" s="389"/>
      <c r="BJ87" s="1142">
        <f t="shared" si="5"/>
        <v>1.1851658497351814E-2</v>
      </c>
    </row>
    <row r="88" spans="1:62" x14ac:dyDescent="0.2">
      <c r="A88" s="476">
        <v>79</v>
      </c>
      <c r="B88" s="320">
        <v>40875.643067846613</v>
      </c>
      <c r="C88" s="320">
        <f t="shared" si="3"/>
        <v>42417.294268797588</v>
      </c>
      <c r="D88" s="354">
        <v>43958.945469748556</v>
      </c>
      <c r="E88" s="354">
        <f t="shared" si="4"/>
        <v>45902.725184179362</v>
      </c>
      <c r="F88" s="354">
        <v>47846.504898610161</v>
      </c>
      <c r="G88" s="320">
        <v>48187.396447739724</v>
      </c>
      <c r="H88" s="354">
        <v>49850.659170467807</v>
      </c>
      <c r="I88" s="374">
        <v>51204.335439518778</v>
      </c>
      <c r="J88" s="320">
        <v>50859.104924642415</v>
      </c>
      <c r="K88" s="320">
        <v>51744.283991228069</v>
      </c>
      <c r="L88" s="320">
        <v>53383.864436465534</v>
      </c>
      <c r="M88" s="320">
        <v>54912.214232334147</v>
      </c>
      <c r="N88" s="320">
        <v>54009.283399571999</v>
      </c>
      <c r="O88" s="390">
        <v>52756.887298245616</v>
      </c>
      <c r="P88" s="390">
        <v>54576.128826191103</v>
      </c>
      <c r="Q88" s="390">
        <v>56044.281223529411</v>
      </c>
      <c r="R88" s="390">
        <v>58575.634367569786</v>
      </c>
      <c r="S88" s="391">
        <v>58188.747605740791</v>
      </c>
      <c r="T88" s="390">
        <v>57553.672245467227</v>
      </c>
      <c r="U88" s="390">
        <v>58207.389167045971</v>
      </c>
      <c r="V88" s="390">
        <v>56835.185015323281</v>
      </c>
      <c r="W88" s="390">
        <v>58039.94120424545</v>
      </c>
      <c r="X88" s="390">
        <v>60443.216977217497</v>
      </c>
      <c r="Y88" s="390">
        <v>61752.617370712702</v>
      </c>
      <c r="Z88" s="390">
        <v>63180.738949810984</v>
      </c>
      <c r="AA88" s="390">
        <v>63904.204795332305</v>
      </c>
      <c r="AB88" s="390">
        <v>64840.013794559592</v>
      </c>
      <c r="AC88" s="391">
        <v>66370.073853846421</v>
      </c>
      <c r="AD88" s="390">
        <v>66359.028717066278</v>
      </c>
      <c r="AE88" s="390">
        <v>65627.294758936128</v>
      </c>
      <c r="AF88" s="390">
        <v>66849.087012273318</v>
      </c>
      <c r="AG88" s="390">
        <v>67643.543299583092</v>
      </c>
      <c r="AH88" s="390">
        <v>69652.283249796004</v>
      </c>
      <c r="AI88" s="390">
        <v>70963.034155949805</v>
      </c>
      <c r="AJ88" s="390">
        <v>71903.543723258481</v>
      </c>
      <c r="AK88" s="390">
        <v>73966.014947683099</v>
      </c>
      <c r="AL88" s="390">
        <v>75871.459548721556</v>
      </c>
      <c r="AM88" s="391">
        <v>77546.769919522456</v>
      </c>
      <c r="AN88" s="390">
        <v>79431.800124986985</v>
      </c>
      <c r="AO88" s="390">
        <v>80229.538758606679</v>
      </c>
      <c r="AP88" s="390">
        <v>80536.064504855342</v>
      </c>
      <c r="AQ88" s="390">
        <v>82222.311132836359</v>
      </c>
      <c r="AR88" s="390">
        <v>83630.654820101103</v>
      </c>
      <c r="AS88" s="390">
        <v>84919.770578176263</v>
      </c>
      <c r="AT88" s="390">
        <v>85833.247671835372</v>
      </c>
      <c r="AU88" s="390">
        <v>84813.774203053559</v>
      </c>
      <c r="AV88" s="390">
        <v>83371.994265171626</v>
      </c>
      <c r="AW88" s="391">
        <v>82143.292694276402</v>
      </c>
      <c r="AX88" s="390">
        <v>83289.17603644362</v>
      </c>
      <c r="AY88" s="390">
        <v>84485.31138176551</v>
      </c>
      <c r="AZ88" s="390">
        <v>84777.854319999999</v>
      </c>
      <c r="BA88" s="390">
        <v>85748.335689045925</v>
      </c>
      <c r="BB88" s="390">
        <v>87447.517416965638</v>
      </c>
      <c r="BC88" s="390">
        <v>88829.540788556478</v>
      </c>
      <c r="BD88" s="390">
        <v>88968.277277400004</v>
      </c>
      <c r="BE88" s="390">
        <v>89541.2115414859</v>
      </c>
      <c r="BF88" s="390">
        <v>90719</v>
      </c>
      <c r="BG88" s="390">
        <v>91461.205702936582</v>
      </c>
      <c r="BH88" s="392"/>
      <c r="BJ88" s="1142">
        <f t="shared" si="5"/>
        <v>1.2046957392088053E-2</v>
      </c>
    </row>
    <row r="89" spans="1:62" x14ac:dyDescent="0.2">
      <c r="A89" s="477">
        <v>80</v>
      </c>
      <c r="B89" s="321">
        <v>41787.620452310723</v>
      </c>
      <c r="C89" s="321">
        <f t="shared" si="3"/>
        <v>43356.130240489714</v>
      </c>
      <c r="D89" s="356">
        <v>44924.640028668699</v>
      </c>
      <c r="E89" s="356">
        <f t="shared" si="4"/>
        <v>46937.526211645803</v>
      </c>
      <c r="F89" s="356">
        <v>48950.412394622916</v>
      </c>
      <c r="G89" s="321">
        <v>49198.449399656944</v>
      </c>
      <c r="H89" s="356">
        <v>50931.432269014535</v>
      </c>
      <c r="I89" s="375">
        <v>52295.933276045085</v>
      </c>
      <c r="J89" s="321">
        <v>51948.791014687529</v>
      </c>
      <c r="K89" s="321">
        <v>52791.616228070176</v>
      </c>
      <c r="L89" s="321">
        <v>54625.236885891929</v>
      </c>
      <c r="M89" s="321">
        <v>56089.265797558757</v>
      </c>
      <c r="N89" s="321">
        <v>55270.431060837669</v>
      </c>
      <c r="O89" s="393">
        <v>54035.300491228074</v>
      </c>
      <c r="P89" s="393">
        <v>55847.311951024749</v>
      </c>
      <c r="Q89" s="393">
        <v>57423.586886274512</v>
      </c>
      <c r="R89" s="393">
        <v>59849.936419408812</v>
      </c>
      <c r="S89" s="394">
        <v>59411.591632979726</v>
      </c>
      <c r="T89" s="393">
        <v>58921.699342498505</v>
      </c>
      <c r="U89" s="393">
        <v>59497.806281292673</v>
      </c>
      <c r="V89" s="393">
        <v>58152.407535200698</v>
      </c>
      <c r="W89" s="393">
        <v>59367.659707252984</v>
      </c>
      <c r="X89" s="393">
        <v>62025.305380465928</v>
      </c>
      <c r="Y89" s="393">
        <v>63381.081200824992</v>
      </c>
      <c r="Z89" s="393">
        <v>64668.709906807882</v>
      </c>
      <c r="AA89" s="393">
        <v>65473.137022518014</v>
      </c>
      <c r="AB89" s="393">
        <v>66537.202519618542</v>
      </c>
      <c r="AC89" s="394">
        <v>68033.160714889018</v>
      </c>
      <c r="AD89" s="393">
        <v>68036.341617830883</v>
      </c>
      <c r="AE89" s="393">
        <v>67339.401647818042</v>
      </c>
      <c r="AF89" s="393">
        <v>68568.367832936448</v>
      </c>
      <c r="AG89" s="393">
        <v>69308.990589636684</v>
      </c>
      <c r="AH89" s="393">
        <v>71354.622100477907</v>
      </c>
      <c r="AI89" s="393">
        <v>72788.719201838394</v>
      </c>
      <c r="AJ89" s="393">
        <v>73918.112698900979</v>
      </c>
      <c r="AK89" s="393">
        <v>76069.393124065769</v>
      </c>
      <c r="AL89" s="393">
        <v>77983.538705180079</v>
      </c>
      <c r="AM89" s="394">
        <v>79816.186750519628</v>
      </c>
      <c r="AN89" s="393">
        <v>81637.798458493911</v>
      </c>
      <c r="AO89" s="393">
        <v>82569.121471582112</v>
      </c>
      <c r="AP89" s="393">
        <v>82663.364437454758</v>
      </c>
      <c r="AQ89" s="393">
        <v>84559.53327630453</v>
      </c>
      <c r="AR89" s="393">
        <v>86001.623597977989</v>
      </c>
      <c r="AS89" s="393">
        <v>87341.991680916937</v>
      </c>
      <c r="AT89" s="393">
        <v>88428.946076341352</v>
      </c>
      <c r="AU89" s="393">
        <v>87308.296973731602</v>
      </c>
      <c r="AV89" s="393">
        <v>85895.797226739713</v>
      </c>
      <c r="AW89" s="394">
        <v>84662.544185456238</v>
      </c>
      <c r="AX89" s="393">
        <v>85939.763700236639</v>
      </c>
      <c r="AY89" s="393">
        <v>87069.94805883673</v>
      </c>
      <c r="AZ89" s="393">
        <v>87488.867440000002</v>
      </c>
      <c r="BA89" s="393">
        <v>88431.062347860221</v>
      </c>
      <c r="BB89" s="393">
        <v>90359.978243258898</v>
      </c>
      <c r="BC89" s="393">
        <v>91585.371542068111</v>
      </c>
      <c r="BD89" s="393">
        <v>91928.246493949875</v>
      </c>
      <c r="BE89" s="393">
        <v>92405.67793740808</v>
      </c>
      <c r="BF89" s="393">
        <v>93587</v>
      </c>
      <c r="BG89" s="393">
        <v>94349.009859554542</v>
      </c>
      <c r="BH89" s="395"/>
      <c r="BJ89" s="1142">
        <f t="shared" si="5"/>
        <v>1.2250270827596443E-2</v>
      </c>
    </row>
    <row r="90" spans="1:62" x14ac:dyDescent="0.2">
      <c r="A90" s="475">
        <v>81</v>
      </c>
      <c r="B90" s="319">
        <v>42713.209439528029</v>
      </c>
      <c r="C90" s="319">
        <f t="shared" si="3"/>
        <v>44338.150918175292</v>
      </c>
      <c r="D90" s="353">
        <v>45963.092396822554</v>
      </c>
      <c r="E90" s="353">
        <f t="shared" si="4"/>
        <v>48030.784293649369</v>
      </c>
      <c r="F90" s="353">
        <v>50098.476190476191</v>
      </c>
      <c r="G90" s="319">
        <v>50209.50235157417</v>
      </c>
      <c r="H90" s="353">
        <v>52106.185637000104</v>
      </c>
      <c r="I90" s="371">
        <v>53471.500176919573</v>
      </c>
      <c r="J90" s="319">
        <v>53096.948065661898</v>
      </c>
      <c r="K90" s="319">
        <v>53894.603801169593</v>
      </c>
      <c r="L90" s="319">
        <v>55958.742446799188</v>
      </c>
      <c r="M90" s="319">
        <v>57362.872373993203</v>
      </c>
      <c r="N90" s="319">
        <v>56603.523387343324</v>
      </c>
      <c r="O90" s="387">
        <v>55344.799719298244</v>
      </c>
      <c r="P90" s="387">
        <v>57125.864253393658</v>
      </c>
      <c r="Q90" s="387">
        <v>58837.635764705883</v>
      </c>
      <c r="R90" s="387">
        <v>61303.030850970143</v>
      </c>
      <c r="S90" s="388">
        <v>60745.603299058566</v>
      </c>
      <c r="T90" s="387">
        <v>60253.870890615661</v>
      </c>
      <c r="U90" s="387">
        <v>60793.264087391901</v>
      </c>
      <c r="V90" s="387">
        <v>59512.350785452509</v>
      </c>
      <c r="W90" s="387">
        <v>60754.488965531404</v>
      </c>
      <c r="X90" s="387">
        <v>63609.582011104751</v>
      </c>
      <c r="Y90" s="387">
        <v>64992.62592620885</v>
      </c>
      <c r="Z90" s="387">
        <v>66183.621842134802</v>
      </c>
      <c r="AA90" s="387">
        <v>67173.318406418097</v>
      </c>
      <c r="AB90" s="387">
        <v>68207.111517753452</v>
      </c>
      <c r="AC90" s="388">
        <v>69812.233386263048</v>
      </c>
      <c r="AD90" s="387">
        <v>69825.115826041787</v>
      </c>
      <c r="AE90" s="387">
        <v>69204.158391027842</v>
      </c>
      <c r="AF90" s="387">
        <v>70360.341942968807</v>
      </c>
      <c r="AG90" s="387">
        <v>71206.940917212632</v>
      </c>
      <c r="AH90" s="387">
        <v>73319.976337568485</v>
      </c>
      <c r="AI90" s="387">
        <v>74742.439302893181</v>
      </c>
      <c r="AJ90" s="387">
        <v>76095.271791716776</v>
      </c>
      <c r="AK90" s="387">
        <v>78137.84155455904</v>
      </c>
      <c r="AL90" s="387">
        <v>80227.529121942629</v>
      </c>
      <c r="AM90" s="388">
        <v>82289.231359590674</v>
      </c>
      <c r="AN90" s="387">
        <v>83983.654202687219</v>
      </c>
      <c r="AO90" s="387">
        <v>84917.145252674105</v>
      </c>
      <c r="AP90" s="387">
        <v>85049.147207868402</v>
      </c>
      <c r="AQ90" s="387">
        <v>86780.367982402531</v>
      </c>
      <c r="AR90" s="387">
        <v>88512.21609277431</v>
      </c>
      <c r="AS90" s="387">
        <v>89952.309192586763</v>
      </c>
      <c r="AT90" s="387">
        <v>90972.457150550894</v>
      </c>
      <c r="AU90" s="387">
        <v>89917.635472711205</v>
      </c>
      <c r="AV90" s="387">
        <v>88483.583925361643</v>
      </c>
      <c r="AW90" s="388">
        <v>87303.600490714496</v>
      </c>
      <c r="AX90" s="387">
        <v>88656.154280770163</v>
      </c>
      <c r="AY90" s="387">
        <v>89677.177713854369</v>
      </c>
      <c r="AZ90" s="387">
        <v>90292.90552</v>
      </c>
      <c r="BA90" s="387">
        <v>91309.449784059674</v>
      </c>
      <c r="BB90" s="387">
        <v>93297.003278941484</v>
      </c>
      <c r="BC90" s="387">
        <v>94468.101639563407</v>
      </c>
      <c r="BD90" s="387">
        <v>95011.460723750599</v>
      </c>
      <c r="BE90" s="387">
        <v>95249.654588008925</v>
      </c>
      <c r="BF90" s="387">
        <v>96525</v>
      </c>
      <c r="BG90" s="387">
        <v>97302.602142147822</v>
      </c>
      <c r="BH90" s="389"/>
      <c r="BJ90" s="1142">
        <f t="shared" si="5"/>
        <v>1.2478137290262037E-2</v>
      </c>
    </row>
    <row r="91" spans="1:62" x14ac:dyDescent="0.2">
      <c r="A91" s="475">
        <v>82</v>
      </c>
      <c r="B91" s="319">
        <v>43740.885447394299</v>
      </c>
      <c r="C91" s="319">
        <f t="shared" si="3"/>
        <v>45460.508781154</v>
      </c>
      <c r="D91" s="353">
        <v>47180.1321149137</v>
      </c>
      <c r="E91" s="353">
        <f t="shared" si="4"/>
        <v>49254.338329044913</v>
      </c>
      <c r="F91" s="353">
        <v>51328.544543176118</v>
      </c>
      <c r="G91" s="319">
        <v>51318.596801859123</v>
      </c>
      <c r="H91" s="353">
        <v>53222.201336586397</v>
      </c>
      <c r="I91" s="371">
        <v>54647.067077794061</v>
      </c>
      <c r="J91" s="319">
        <v>54335.469328981475</v>
      </c>
      <c r="K91" s="319">
        <v>55129.140350877191</v>
      </c>
      <c r="L91" s="319">
        <v>57292.248007706447</v>
      </c>
      <c r="M91" s="319">
        <v>58756.023250020764</v>
      </c>
      <c r="N91" s="319">
        <v>58038.184653011311</v>
      </c>
      <c r="O91" s="387">
        <v>56584.355368421056</v>
      </c>
      <c r="P91" s="387">
        <v>58492.846686185781</v>
      </c>
      <c r="Q91" s="387">
        <v>60237.787356862747</v>
      </c>
      <c r="R91" s="387">
        <v>62827.642234420404</v>
      </c>
      <c r="S91" s="388">
        <v>62175.759950080028</v>
      </c>
      <c r="T91" s="387">
        <v>61674.302251444511</v>
      </c>
      <c r="U91" s="387">
        <v>62227.340919435592</v>
      </c>
      <c r="V91" s="387">
        <v>60900.774522620595</v>
      </c>
      <c r="W91" s="387">
        <v>62400.496150766776</v>
      </c>
      <c r="X91" s="387">
        <v>65294.517101701284</v>
      </c>
      <c r="Y91" s="387">
        <v>66680.306622870674</v>
      </c>
      <c r="Z91" s="387">
        <v>67899.554923462696</v>
      </c>
      <c r="AA91" s="387">
        <v>68990.614422463317</v>
      </c>
      <c r="AB91" s="387">
        <v>69908.197346658693</v>
      </c>
      <c r="AC91" s="388">
        <v>71598.789013142334</v>
      </c>
      <c r="AD91" s="387">
        <v>71678.609503092492</v>
      </c>
      <c r="AE91" s="387">
        <v>71209.422386516715</v>
      </c>
      <c r="AF91" s="387">
        <v>72282.4877572205</v>
      </c>
      <c r="AG91" s="387">
        <v>73131.274568195353</v>
      </c>
      <c r="AH91" s="387">
        <v>75317.602401212265</v>
      </c>
      <c r="AI91" s="387">
        <v>76833.678537274653</v>
      </c>
      <c r="AJ91" s="387">
        <v>78394.760591739148</v>
      </c>
      <c r="AK91" s="387">
        <v>80470.541106128541</v>
      </c>
      <c r="AL91" s="387">
        <v>82711.358193803375</v>
      </c>
      <c r="AM91" s="388">
        <v>84839.005276341719</v>
      </c>
      <c r="AN91" s="387">
        <v>86666.897927299244</v>
      </c>
      <c r="AO91" s="387">
        <v>87356.61393836225</v>
      </c>
      <c r="AP91" s="387">
        <v>87564.862527771547</v>
      </c>
      <c r="AQ91" s="387">
        <v>89267.811120615908</v>
      </c>
      <c r="AR91" s="387">
        <v>91113.695724055899</v>
      </c>
      <c r="AS91" s="387">
        <v>92700.81998428618</v>
      </c>
      <c r="AT91" s="387">
        <v>93844.002872338024</v>
      </c>
      <c r="AU91" s="387">
        <v>92737.268042474723</v>
      </c>
      <c r="AV91" s="387">
        <v>91308.347427886678</v>
      </c>
      <c r="AW91" s="388">
        <v>90055.92080883286</v>
      </c>
      <c r="AX91" s="387">
        <v>91471.826454982336</v>
      </c>
      <c r="AY91" s="387">
        <v>92540.837668563967</v>
      </c>
      <c r="AZ91" s="387">
        <v>93228.728959999993</v>
      </c>
      <c r="BA91" s="387">
        <v>94411.760109933253</v>
      </c>
      <c r="BB91" s="387">
        <v>96299.176869961055</v>
      </c>
      <c r="BC91" s="387">
        <v>97492.536004507128</v>
      </c>
      <c r="BD91" s="387">
        <v>98252.386792541802</v>
      </c>
      <c r="BE91" s="387">
        <v>98397.903956631562</v>
      </c>
      <c r="BF91" s="387">
        <v>99711</v>
      </c>
      <c r="BG91" s="387">
        <v>100422.13760817137</v>
      </c>
      <c r="BH91" s="389"/>
      <c r="BJ91" s="1142">
        <f t="shared" si="5"/>
        <v>1.2722585095594319E-2</v>
      </c>
    </row>
    <row r="92" spans="1:62" x14ac:dyDescent="0.2">
      <c r="A92" s="475">
        <v>83</v>
      </c>
      <c r="B92" s="319">
        <v>44775.367256637168</v>
      </c>
      <c r="C92" s="319">
        <f t="shared" si="3"/>
        <v>46582.962371674017</v>
      </c>
      <c r="D92" s="353">
        <v>48390.557486710866</v>
      </c>
      <c r="E92" s="353">
        <f t="shared" si="4"/>
        <v>50509.279426882429</v>
      </c>
      <c r="F92" s="353">
        <v>52628.001367053992</v>
      </c>
      <c r="G92" s="319">
        <v>52605.391467935595</v>
      </c>
      <c r="H92" s="353">
        <v>54496.808740850749</v>
      </c>
      <c r="I92" s="371">
        <v>56024.159733104178</v>
      </c>
      <c r="J92" s="319">
        <v>55712.194681770183</v>
      </c>
      <c r="K92" s="319">
        <v>56434.510964912282</v>
      </c>
      <c r="L92" s="319">
        <v>58732.434013486287</v>
      </c>
      <c r="M92" s="319">
        <v>60254.924852611482</v>
      </c>
      <c r="N92" s="319">
        <v>59527.86242739224</v>
      </c>
      <c r="O92" s="387">
        <v>57990.998456140354</v>
      </c>
      <c r="P92" s="387">
        <v>59944.57466063348</v>
      </c>
      <c r="Q92" s="387">
        <v>61759.54020392157</v>
      </c>
      <c r="R92" s="387">
        <v>64501.789062729324</v>
      </c>
      <c r="S92" s="388">
        <v>63720.088770720846</v>
      </c>
      <c r="T92" s="387">
        <v>63196.784020721258</v>
      </c>
      <c r="U92" s="387">
        <v>63870.60646335913</v>
      </c>
      <c r="V92" s="387">
        <v>62341.41248580184</v>
      </c>
      <c r="W92" s="387">
        <v>64101.067110098338</v>
      </c>
      <c r="X92" s="387">
        <v>67172.016202651706</v>
      </c>
      <c r="Y92" s="387">
        <v>68520.259262088453</v>
      </c>
      <c r="Z92" s="387">
        <v>69797.857704255395</v>
      </c>
      <c r="AA92" s="387">
        <v>70815.987309690958</v>
      </c>
      <c r="AB92" s="387">
        <v>71858.697821726426</v>
      </c>
      <c r="AC92" s="388">
        <v>73578.030744281903</v>
      </c>
      <c r="AD92" s="387">
        <v>73744.239216895832</v>
      </c>
      <c r="AE92" s="387">
        <v>73204.278437392306</v>
      </c>
      <c r="AF92" s="387">
        <v>74375.378274409246</v>
      </c>
      <c r="AG92" s="387">
        <v>75204.014413341283</v>
      </c>
      <c r="AH92" s="387">
        <v>77696.036018183935</v>
      </c>
      <c r="AI92" s="387">
        <v>79075.082342530077</v>
      </c>
      <c r="AJ92" s="387">
        <v>80810.385189742447</v>
      </c>
      <c r="AK92" s="387">
        <v>82980.926756352754</v>
      </c>
      <c r="AL92" s="387">
        <v>85193.688274069762</v>
      </c>
      <c r="AM92" s="388">
        <v>87539.286681234327</v>
      </c>
      <c r="AN92" s="387">
        <v>89377.536402458078</v>
      </c>
      <c r="AO92" s="387">
        <v>90239.23870017023</v>
      </c>
      <c r="AP92" s="387">
        <v>90365.323647619764</v>
      </c>
      <c r="AQ92" s="387">
        <v>91929.83541488451</v>
      </c>
      <c r="AR92" s="387">
        <v>93861.385096639904</v>
      </c>
      <c r="AS92" s="387">
        <v>95715.480796783289</v>
      </c>
      <c r="AT92" s="387">
        <v>97160.383457128104</v>
      </c>
      <c r="AU92" s="387">
        <v>95662.04764763017</v>
      </c>
      <c r="AV92" s="387">
        <v>94250.414448343756</v>
      </c>
      <c r="AW92" s="388">
        <v>92965.181945090735</v>
      </c>
      <c r="AX92" s="387">
        <v>94377.544725786793</v>
      </c>
      <c r="AY92" s="387">
        <v>95651.890731786931</v>
      </c>
      <c r="AZ92" s="387">
        <v>96248.717839999998</v>
      </c>
      <c r="BA92" s="387">
        <v>97551.02858264625</v>
      </c>
      <c r="BB92" s="387">
        <v>99523.496354588598</v>
      </c>
      <c r="BC92" s="387">
        <v>100873.34602713825</v>
      </c>
      <c r="BD92" s="387">
        <v>101507.93515104073</v>
      </c>
      <c r="BE92" s="387">
        <v>101788.95680731196</v>
      </c>
      <c r="BF92" s="387">
        <v>103049</v>
      </c>
      <c r="BG92" s="387">
        <v>103869.63179174351</v>
      </c>
      <c r="BH92" s="389"/>
      <c r="BJ92" s="1142">
        <f t="shared" si="5"/>
        <v>1.295027435735574E-2</v>
      </c>
    </row>
    <row r="93" spans="1:62" x14ac:dyDescent="0.2">
      <c r="A93" s="475">
        <v>84</v>
      </c>
      <c r="B93" s="319">
        <v>45939.159292035401</v>
      </c>
      <c r="C93" s="319">
        <f t="shared" si="3"/>
        <v>47799.835633594601</v>
      </c>
      <c r="D93" s="353">
        <v>49660.5119751538</v>
      </c>
      <c r="E93" s="353">
        <f t="shared" si="4"/>
        <v>51765.598890288224</v>
      </c>
      <c r="F93" s="353">
        <v>53870.685805422647</v>
      </c>
      <c r="G93" s="319">
        <v>54076.013943451559</v>
      </c>
      <c r="H93" s="353">
        <v>56029.861886071922</v>
      </c>
      <c r="I93" s="371">
        <v>57563.592579487435</v>
      </c>
      <c r="J93" s="319">
        <v>57152.706537390804</v>
      </c>
      <c r="K93" s="319">
        <v>57947.324195906433</v>
      </c>
      <c r="L93" s="319">
        <v>60264.753130746998</v>
      </c>
      <c r="M93" s="319">
        <v>61809.000747322105</v>
      </c>
      <c r="N93" s="319">
        <v>61102.180984408442</v>
      </c>
      <c r="O93" s="387">
        <v>59498.671157894736</v>
      </c>
      <c r="P93" s="387">
        <v>61569.478307159967</v>
      </c>
      <c r="Q93" s="387">
        <v>63434.163200000003</v>
      </c>
      <c r="R93" s="387">
        <v>66240.951301846362</v>
      </c>
      <c r="S93" s="388">
        <v>65450.698499687991</v>
      </c>
      <c r="T93" s="387">
        <v>64815.799960151424</v>
      </c>
      <c r="U93" s="387">
        <v>65604.604460628136</v>
      </c>
      <c r="V93" s="387">
        <v>63969.546987848516</v>
      </c>
      <c r="W93" s="387">
        <v>65874.38976822485</v>
      </c>
      <c r="X93" s="387">
        <v>69147.985536169464</v>
      </c>
      <c r="Y93" s="387">
        <v>70603.424031777555</v>
      </c>
      <c r="Z93" s="387">
        <v>71847.444440285923</v>
      </c>
      <c r="AA93" s="387">
        <v>72905.87772814295</v>
      </c>
      <c r="AB93" s="387">
        <v>74050.818735264096</v>
      </c>
      <c r="AC93" s="388">
        <v>75841.624784621104</v>
      </c>
      <c r="AD93" s="387">
        <v>75804.475641629193</v>
      </c>
      <c r="AE93" s="387">
        <v>75353.519000031331</v>
      </c>
      <c r="AF93" s="387">
        <v>76471.649874824463</v>
      </c>
      <c r="AG93" s="387">
        <v>77461.437522334731</v>
      </c>
      <c r="AH93" s="387">
        <v>80093.832731087532</v>
      </c>
      <c r="AI93" s="387">
        <v>81510.909750074919</v>
      </c>
      <c r="AJ93" s="387">
        <v>83352.984926871562</v>
      </c>
      <c r="AK93" s="387">
        <v>85684.185351270542</v>
      </c>
      <c r="AL93" s="387">
        <v>88094.237009163626</v>
      </c>
      <c r="AM93" s="388">
        <v>90505.169535788504</v>
      </c>
      <c r="AN93" s="387">
        <v>92390.958962608056</v>
      </c>
      <c r="AO93" s="387">
        <v>93209.087832516074</v>
      </c>
      <c r="AP93" s="387">
        <v>93389.711076162668</v>
      </c>
      <c r="AQ93" s="387">
        <v>95005.982451423683</v>
      </c>
      <c r="AR93" s="387">
        <v>96969.98860541184</v>
      </c>
      <c r="AS93" s="387">
        <v>99050.033461200714</v>
      </c>
      <c r="AT93" s="387">
        <v>100638.29625474047</v>
      </c>
      <c r="AU93" s="387">
        <v>99048.507339219272</v>
      </c>
      <c r="AV93" s="387">
        <v>97275.423350166908</v>
      </c>
      <c r="AW93" s="388">
        <v>96085.259105715129</v>
      </c>
      <c r="AX93" s="387">
        <v>97446.038632738797</v>
      </c>
      <c r="AY93" s="387">
        <v>98945.94691637595</v>
      </c>
      <c r="AZ93" s="387">
        <v>99433.715280000004</v>
      </c>
      <c r="BA93" s="387">
        <v>101033.79042010207</v>
      </c>
      <c r="BB93" s="387">
        <v>103219.87586313313</v>
      </c>
      <c r="BC93" s="387">
        <v>104492.09231973873</v>
      </c>
      <c r="BD93" s="387">
        <v>105103.97396987672</v>
      </c>
      <c r="BE93" s="387">
        <v>105450.47429623395</v>
      </c>
      <c r="BF93" s="387">
        <v>106612</v>
      </c>
      <c r="BG93" s="387">
        <v>107564.56788196908</v>
      </c>
      <c r="BH93" s="389"/>
      <c r="BJ93" s="1142">
        <f t="shared" si="5"/>
        <v>1.3182092862650485E-2</v>
      </c>
    </row>
    <row r="94" spans="1:62" x14ac:dyDescent="0.2">
      <c r="A94" s="475">
        <v>85</v>
      </c>
      <c r="B94" s="319">
        <v>47198.232546706</v>
      </c>
      <c r="C94" s="319">
        <f t="shared" si="3"/>
        <v>49117.264275503156</v>
      </c>
      <c r="D94" s="353">
        <v>51036.296004300304</v>
      </c>
      <c r="E94" s="353">
        <f t="shared" si="4"/>
        <v>53153.683659475282</v>
      </c>
      <c r="F94" s="353">
        <v>55271.07131465026</v>
      </c>
      <c r="G94" s="319">
        <v>55626.295136391302</v>
      </c>
      <c r="H94" s="353">
        <v>57580.53633181288</v>
      </c>
      <c r="I94" s="371">
        <v>59125.417176363539</v>
      </c>
      <c r="J94" s="319">
        <v>58710.160314869929</v>
      </c>
      <c r="K94" s="319">
        <v>59470.256578947367</v>
      </c>
      <c r="L94" s="319">
        <v>61811.61958139942</v>
      </c>
      <c r="M94" s="319">
        <v>63321.695922942796</v>
      </c>
      <c r="N94" s="319">
        <v>62807.692754509328</v>
      </c>
      <c r="O94" s="387">
        <v>61196.745824561403</v>
      </c>
      <c r="P94" s="387">
        <v>63301.235027947827</v>
      </c>
      <c r="Q94" s="387">
        <v>65206.067200000005</v>
      </c>
      <c r="R94" s="387">
        <v>68181.66131446854</v>
      </c>
      <c r="S94" s="388">
        <v>67364.584606201999</v>
      </c>
      <c r="T94" s="387">
        <v>66627.88423988843</v>
      </c>
      <c r="U94" s="387">
        <v>67389.0093764224</v>
      </c>
      <c r="V94" s="387">
        <v>66015.395298000469</v>
      </c>
      <c r="W94" s="387">
        <v>67825.044692163996</v>
      </c>
      <c r="X94" s="387">
        <v>71292.448378746863</v>
      </c>
      <c r="Y94" s="387">
        <v>72758.494996562527</v>
      </c>
      <c r="Z94" s="387">
        <v>74060.749429245101</v>
      </c>
      <c r="AA94" s="387">
        <v>75248.170371045679</v>
      </c>
      <c r="AB94" s="387">
        <v>76391.029594960753</v>
      </c>
      <c r="AC94" s="388">
        <v>78112.701780465562</v>
      </c>
      <c r="AD94" s="387">
        <v>78089.4324442785</v>
      </c>
      <c r="AE94" s="387">
        <v>77582.553804705371</v>
      </c>
      <c r="AF94" s="387">
        <v>78843.479758197485</v>
      </c>
      <c r="AG94" s="387">
        <v>79887.054318046459</v>
      </c>
      <c r="AH94" s="387">
        <v>82611.035202238025</v>
      </c>
      <c r="AI94" s="387">
        <v>84349.810479439329</v>
      </c>
      <c r="AJ94" s="387">
        <v>86171.213624542084</v>
      </c>
      <c r="AK94" s="387">
        <v>88615.246636771291</v>
      </c>
      <c r="AL94" s="387">
        <v>91053.246416437687</v>
      </c>
      <c r="AM94" s="388">
        <v>93504.990353354995</v>
      </c>
      <c r="AN94" s="387">
        <v>95708.607436725331</v>
      </c>
      <c r="AO94" s="387">
        <v>96440.610076475525</v>
      </c>
      <c r="AP94" s="387">
        <v>96418.245288199905</v>
      </c>
      <c r="AQ94" s="387">
        <v>98115.963045337892</v>
      </c>
      <c r="AR94" s="387">
        <v>100497.46326494201</v>
      </c>
      <c r="AS94" s="387">
        <v>102449.8440634099</v>
      </c>
      <c r="AT94" s="387">
        <v>104175.85171554876</v>
      </c>
      <c r="AU94" s="387">
        <v>102479.68473551529</v>
      </c>
      <c r="AV94" s="387">
        <v>100908.27775400155</v>
      </c>
      <c r="AW94" s="388">
        <v>99455.973095308596</v>
      </c>
      <c r="AX94" s="387">
        <v>100997.08726245453</v>
      </c>
      <c r="AY94" s="387">
        <v>102585.67566354529</v>
      </c>
      <c r="AZ94" s="387">
        <v>103081.62264</v>
      </c>
      <c r="BA94" s="387">
        <v>105024.18327444051</v>
      </c>
      <c r="BB94" s="387">
        <v>107112.76904679244</v>
      </c>
      <c r="BC94" s="387">
        <v>108522.20398575289</v>
      </c>
      <c r="BD94" s="387">
        <v>109189.85949392158</v>
      </c>
      <c r="BE94" s="387">
        <v>109145.79986493614</v>
      </c>
      <c r="BF94" s="387">
        <v>110647</v>
      </c>
      <c r="BG94" s="387">
        <v>111580.5893034473</v>
      </c>
      <c r="BH94" s="389"/>
      <c r="BJ94" s="1142">
        <f t="shared" si="5"/>
        <v>1.3437423076565036E-2</v>
      </c>
    </row>
    <row r="95" spans="1:62" x14ac:dyDescent="0.2">
      <c r="A95" s="475">
        <v>86</v>
      </c>
      <c r="B95" s="319">
        <v>48607.033431661752</v>
      </c>
      <c r="C95" s="319">
        <f t="shared" si="3"/>
        <v>50575.700195494021</v>
      </c>
      <c r="D95" s="353">
        <v>52544.366959326289</v>
      </c>
      <c r="E95" s="353">
        <f t="shared" si="4"/>
        <v>54699.378512700277</v>
      </c>
      <c r="F95" s="353">
        <v>56854.390066074273</v>
      </c>
      <c r="G95" s="319">
        <v>57219.469484866924</v>
      </c>
      <c r="H95" s="353">
        <v>59195.822212793042</v>
      </c>
      <c r="I95" s="371">
        <v>60676.045897993223</v>
      </c>
      <c r="J95" s="319">
        <v>60405.818181818184</v>
      </c>
      <c r="K95" s="319">
        <v>61144.976242690056</v>
      </c>
      <c r="L95" s="319">
        <v>63523.355810491281</v>
      </c>
      <c r="M95" s="319">
        <v>65239.002574109451</v>
      </c>
      <c r="N95" s="319">
        <v>64466.652094160811</v>
      </c>
      <c r="O95" s="387">
        <v>63077.450947368423</v>
      </c>
      <c r="P95" s="387">
        <v>65254.067074793711</v>
      </c>
      <c r="Q95" s="387">
        <v>67221.17370980393</v>
      </c>
      <c r="R95" s="387">
        <v>70258.903689787767</v>
      </c>
      <c r="S95" s="388">
        <v>69404.661005453207</v>
      </c>
      <c r="T95" s="387">
        <v>68666.134289699141</v>
      </c>
      <c r="U95" s="387">
        <v>69380.082658170228</v>
      </c>
      <c r="V95" s="387">
        <v>67978.1755213133</v>
      </c>
      <c r="W95" s="387">
        <v>69959.852353677823</v>
      </c>
      <c r="X95" s="387">
        <v>73758.580647710885</v>
      </c>
      <c r="Y95" s="387">
        <v>75089.101672905046</v>
      </c>
      <c r="Z95" s="387">
        <v>76551.753733298392</v>
      </c>
      <c r="AA95" s="387">
        <v>77743.923566414451</v>
      </c>
      <c r="AB95" s="387">
        <v>78941.684062357032</v>
      </c>
      <c r="AC95" s="388">
        <v>80623.233352478128</v>
      </c>
      <c r="AD95" s="387">
        <v>80663.82909368354</v>
      </c>
      <c r="AE95" s="387">
        <v>80061.379280097739</v>
      </c>
      <c r="AF95" s="387">
        <v>81309.979971911831</v>
      </c>
      <c r="AG95" s="387">
        <v>82536.929362715906</v>
      </c>
      <c r="AH95" s="387">
        <v>85499.363678750437</v>
      </c>
      <c r="AI95" s="387">
        <v>87343.617818757935</v>
      </c>
      <c r="AJ95" s="387">
        <v>89348.68905730026</v>
      </c>
      <c r="AK95" s="387">
        <v>91790.816143497752</v>
      </c>
      <c r="AL95" s="387">
        <v>94277.577335914117</v>
      </c>
      <c r="AM95" s="388">
        <v>96848.617491872283</v>
      </c>
      <c r="AN95" s="387">
        <v>99243.972086241018</v>
      </c>
      <c r="AO95" s="387">
        <v>99880.345333976977</v>
      </c>
      <c r="AP95" s="387">
        <v>100184.90696223071</v>
      </c>
      <c r="AQ95" s="387">
        <v>101698.26010020774</v>
      </c>
      <c r="AR95" s="387">
        <v>104201.44337793636</v>
      </c>
      <c r="AS95" s="387">
        <v>106379.39557239912</v>
      </c>
      <c r="AT95" s="387">
        <v>107965.64593945649</v>
      </c>
      <c r="AU95" s="387">
        <v>106448.68317490806</v>
      </c>
      <c r="AV95" s="387">
        <v>104731.89848497818</v>
      </c>
      <c r="AW95" s="388">
        <v>102982.45670290622</v>
      </c>
      <c r="AX95" s="387">
        <v>104888.69484723077</v>
      </c>
      <c r="AY95" s="387">
        <v>106498.77944386641</v>
      </c>
      <c r="AZ95" s="387">
        <v>107168.07623999999</v>
      </c>
      <c r="BA95" s="387">
        <v>109343.93843737731</v>
      </c>
      <c r="BB95" s="387">
        <v>111579.18311923776</v>
      </c>
      <c r="BC95" s="387">
        <v>113074.7179511664</v>
      </c>
      <c r="BD95" s="387">
        <v>113576.54640623968</v>
      </c>
      <c r="BE95" s="387">
        <v>113481.42997492994</v>
      </c>
      <c r="BF95" s="387">
        <v>115202</v>
      </c>
      <c r="BG95" s="387">
        <v>116056.14569442475</v>
      </c>
      <c r="BH95" s="389"/>
      <c r="BJ95" s="1142">
        <f t="shared" si="5"/>
        <v>1.3709732974092059E-2</v>
      </c>
    </row>
    <row r="96" spans="1:62" x14ac:dyDescent="0.2">
      <c r="A96" s="475">
        <v>87</v>
      </c>
      <c r="B96" s="319">
        <v>50192.785152409051</v>
      </c>
      <c r="C96" s="319">
        <f t="shared" si="3"/>
        <v>52251.591286113151</v>
      </c>
      <c r="D96" s="353">
        <v>54310.397419817244</v>
      </c>
      <c r="E96" s="353">
        <f t="shared" si="4"/>
        <v>56474.981804007504</v>
      </c>
      <c r="F96" s="353">
        <v>58639.566188197765</v>
      </c>
      <c r="G96" s="319">
        <v>59137.406296685665</v>
      </c>
      <c r="H96" s="353">
        <v>60940.330964251618</v>
      </c>
      <c r="I96" s="371">
        <v>62411.406561188895</v>
      </c>
      <c r="J96" s="319">
        <v>62149.315925890376</v>
      </c>
      <c r="K96" s="319">
        <v>62920.887426900583</v>
      </c>
      <c r="L96" s="319">
        <v>65472.698484981163</v>
      </c>
      <c r="M96" s="319">
        <v>67556.322843145404</v>
      </c>
      <c r="N96" s="319">
        <v>66544.583307856927</v>
      </c>
      <c r="O96" s="387">
        <v>65066.95719298246</v>
      </c>
      <c r="P96" s="387">
        <v>67391.128560021287</v>
      </c>
      <c r="Q96" s="387">
        <v>69361.355796078438</v>
      </c>
      <c r="R96" s="387">
        <v>72550.696920773771</v>
      </c>
      <c r="S96" s="388">
        <v>71628.013782251277</v>
      </c>
      <c r="T96" s="387">
        <v>70842.290296871884</v>
      </c>
      <c r="U96" s="387">
        <v>71597.987073281751</v>
      </c>
      <c r="V96" s="387">
        <v>70083.358179207469</v>
      </c>
      <c r="W96" s="387">
        <v>72235.616431606832</v>
      </c>
      <c r="X96" s="387">
        <v>76362.571242269172</v>
      </c>
      <c r="Y96" s="387">
        <v>77654.460927354667</v>
      </c>
      <c r="Z96" s="387">
        <v>79374.339309105868</v>
      </c>
      <c r="AA96" s="387">
        <v>80435.540887956973</v>
      </c>
      <c r="AB96" s="387">
        <v>81905.431537459968</v>
      </c>
      <c r="AC96" s="388">
        <v>83384.443933916686</v>
      </c>
      <c r="AD96" s="387">
        <v>83639.126897290625</v>
      </c>
      <c r="AE96" s="387">
        <v>83029.378152313526</v>
      </c>
      <c r="AF96" s="387">
        <v>84046.966843744289</v>
      </c>
      <c r="AG96" s="387">
        <v>85444.041810601557</v>
      </c>
      <c r="AH96" s="387">
        <v>88560.346427322525</v>
      </c>
      <c r="AI96" s="387">
        <v>90773.692753457697</v>
      </c>
      <c r="AJ96" s="387">
        <v>92863.732542856349</v>
      </c>
      <c r="AK96" s="387">
        <v>95302.014947683099</v>
      </c>
      <c r="AL96" s="387">
        <v>97683.286238308574</v>
      </c>
      <c r="AM96" s="388">
        <v>100624.58476789424</v>
      </c>
      <c r="AN96" s="387">
        <v>103041.74960941568</v>
      </c>
      <c r="AO96" s="387">
        <v>103953.16070022104</v>
      </c>
      <c r="AP96" s="387">
        <v>104540.41189245864</v>
      </c>
      <c r="AQ96" s="387">
        <v>105696.03323964316</v>
      </c>
      <c r="AR96" s="387">
        <v>108228.1386856973</v>
      </c>
      <c r="AS96" s="387">
        <v>110619.88196145491</v>
      </c>
      <c r="AT96" s="387">
        <v>112454.99890043309</v>
      </c>
      <c r="AU96" s="387">
        <v>110853.98138184677</v>
      </c>
      <c r="AV96" s="387">
        <v>109038.95189591715</v>
      </c>
      <c r="AW96" s="388">
        <v>107151.9291848217</v>
      </c>
      <c r="AX96" s="387">
        <v>109285.94589748669</v>
      </c>
      <c r="AY96" s="387">
        <v>110968.80013056695</v>
      </c>
      <c r="AZ96" s="387">
        <v>111786.10103999999</v>
      </c>
      <c r="BA96" s="387">
        <v>114209.36976835493</v>
      </c>
      <c r="BB96" s="387">
        <v>116671.45052655943</v>
      </c>
      <c r="BC96" s="387">
        <v>118262.78613103137</v>
      </c>
      <c r="BD96" s="387">
        <v>118690.17000688477</v>
      </c>
      <c r="BE96" s="387">
        <v>118410.23821197629</v>
      </c>
      <c r="BF96" s="387">
        <v>120299</v>
      </c>
      <c r="BG96" s="387">
        <v>121203.3301177472</v>
      </c>
      <c r="BH96" s="389"/>
      <c r="BJ96" s="1142">
        <f t="shared" si="5"/>
        <v>1.4032389038711734E-2</v>
      </c>
    </row>
    <row r="97" spans="1:62" x14ac:dyDescent="0.2">
      <c r="A97" s="475">
        <v>88</v>
      </c>
      <c r="B97" s="319">
        <v>51907.847099311701</v>
      </c>
      <c r="C97" s="319">
        <f t="shared" si="3"/>
        <v>54114.502896248458</v>
      </c>
      <c r="D97" s="353">
        <v>56321.158693185214</v>
      </c>
      <c r="E97" s="353">
        <f t="shared" si="4"/>
        <v>58470.725165685792</v>
      </c>
      <c r="F97" s="353">
        <v>60620.291638186369</v>
      </c>
      <c r="G97" s="319">
        <v>61202.405356055991</v>
      </c>
      <c r="H97" s="353">
        <v>62884.547788267737</v>
      </c>
      <c r="I97" s="371">
        <v>64465.849668907642</v>
      </c>
      <c r="J97" s="319">
        <v>64254.270519343387</v>
      </c>
      <c r="K97" s="319">
        <v>65116.743421052633</v>
      </c>
      <c r="L97" s="319">
        <v>67761.478938611079</v>
      </c>
      <c r="M97" s="319">
        <v>70098.938138337631</v>
      </c>
      <c r="N97" s="319">
        <v>68889.13298685418</v>
      </c>
      <c r="O97" s="387">
        <v>67464.467649122802</v>
      </c>
      <c r="P97" s="387">
        <v>69881.910566941704</v>
      </c>
      <c r="Q97" s="387">
        <v>71908.033505882355</v>
      </c>
      <c r="R97" s="387">
        <v>75144.811812017491</v>
      </c>
      <c r="S97" s="388">
        <v>74175.855883230688</v>
      </c>
      <c r="T97" s="387">
        <v>73236.337716676629</v>
      </c>
      <c r="U97" s="387">
        <v>74163.699226217577</v>
      </c>
      <c r="V97" s="387">
        <v>72402.144488973659</v>
      </c>
      <c r="W97" s="387">
        <v>74820.575229414302</v>
      </c>
      <c r="X97" s="387">
        <v>79259.784307139053</v>
      </c>
      <c r="Y97" s="387">
        <v>80655.48712856161</v>
      </c>
      <c r="Z97" s="387">
        <v>82350.28122309965</v>
      </c>
      <c r="AA97" s="387">
        <v>83300.810939921605</v>
      </c>
      <c r="AB97" s="387">
        <v>85251.095189499247</v>
      </c>
      <c r="AC97" s="388">
        <v>86549.734112638936</v>
      </c>
      <c r="AD97" s="387">
        <v>86893.077969513484</v>
      </c>
      <c r="AE97" s="387">
        <v>86337.369881895924</v>
      </c>
      <c r="AF97" s="387">
        <v>87238.709409537769</v>
      </c>
      <c r="AG97" s="387">
        <v>88931.587373436574</v>
      </c>
      <c r="AH97" s="387">
        <v>92173.177409954544</v>
      </c>
      <c r="AI97" s="387">
        <v>94565.743337948355</v>
      </c>
      <c r="AJ97" s="387">
        <v>96775.186218853996</v>
      </c>
      <c r="AK97" s="387">
        <v>99305.267563527639</v>
      </c>
      <c r="AL97" s="387">
        <v>101967.40421500019</v>
      </c>
      <c r="AM97" s="388">
        <v>104980.44854234396</v>
      </c>
      <c r="AN97" s="387">
        <v>107573.41808144984</v>
      </c>
      <c r="AO97" s="387">
        <v>108397.3830635941</v>
      </c>
      <c r="AP97" s="387">
        <v>108777.04236251529</v>
      </c>
      <c r="AQ97" s="387">
        <v>110393.48434559452</v>
      </c>
      <c r="AR97" s="387">
        <v>112692.14601248885</v>
      </c>
      <c r="AS97" s="387">
        <v>115328.69002172204</v>
      </c>
      <c r="AT97" s="387">
        <v>117520.89760563696</v>
      </c>
      <c r="AU97" s="387">
        <v>115807.97791140554</v>
      </c>
      <c r="AV97" s="387">
        <v>113834.17752289653</v>
      </c>
      <c r="AW97" s="388">
        <v>111733.66411438724</v>
      </c>
      <c r="AX97" s="387">
        <v>113812.49390695202</v>
      </c>
      <c r="AY97" s="387">
        <v>115856.79090927637</v>
      </c>
      <c r="AZ97" s="387">
        <v>117011.00296</v>
      </c>
      <c r="BA97" s="387">
        <v>119594.38916372202</v>
      </c>
      <c r="BB97" s="387">
        <v>122093.73274698146</v>
      </c>
      <c r="BC97" s="387">
        <v>124041.99375495354</v>
      </c>
      <c r="BD97" s="387">
        <v>124326.01823994869</v>
      </c>
      <c r="BE97" s="387">
        <v>124140.19549108672</v>
      </c>
      <c r="BF97" s="387">
        <v>126033</v>
      </c>
      <c r="BG97" s="387">
        <v>127027.05213505462</v>
      </c>
      <c r="BH97" s="389"/>
      <c r="BJ97" s="1142">
        <f t="shared" si="5"/>
        <v>1.4388107140096418E-2</v>
      </c>
    </row>
    <row r="98" spans="1:62" x14ac:dyDescent="0.2">
      <c r="A98" s="476">
        <v>89</v>
      </c>
      <c r="B98" s="320">
        <v>53779.442477876109</v>
      </c>
      <c r="C98" s="320">
        <f t="shared" si="3"/>
        <v>56168.125109212197</v>
      </c>
      <c r="D98" s="354">
        <v>58556.807740548291</v>
      </c>
      <c r="E98" s="354">
        <f t="shared" si="4"/>
        <v>60777.615763643931</v>
      </c>
      <c r="F98" s="354">
        <v>62998.423786739571</v>
      </c>
      <c r="G98" s="320">
        <v>63414.466662977924</v>
      </c>
      <c r="H98" s="354">
        <v>65328.034793677733</v>
      </c>
      <c r="I98" s="374">
        <v>66777.797907294138</v>
      </c>
      <c r="J98" s="320">
        <v>66646.264375539991</v>
      </c>
      <c r="K98" s="320">
        <v>67636.412280701756</v>
      </c>
      <c r="L98" s="320">
        <v>70423.640949295033</v>
      </c>
      <c r="M98" s="320">
        <v>72834.663455949529</v>
      </c>
      <c r="N98" s="320">
        <v>71521.461326811375</v>
      </c>
      <c r="O98" s="390">
        <v>70172.838456140351</v>
      </c>
      <c r="P98" s="390">
        <v>72582.71413361725</v>
      </c>
      <c r="Q98" s="390">
        <v>74774.348800000007</v>
      </c>
      <c r="R98" s="390">
        <v>78073.756068923001</v>
      </c>
      <c r="S98" s="391">
        <v>77069.219023847632</v>
      </c>
      <c r="T98" s="390">
        <v>76132.362821279137</v>
      </c>
      <c r="U98" s="390">
        <v>76958.762858443326</v>
      </c>
      <c r="V98" s="390">
        <v>75065.070015644742</v>
      </c>
      <c r="W98" s="390">
        <v>77787.480445895184</v>
      </c>
      <c r="X98" s="390">
        <v>82439.278705368619</v>
      </c>
      <c r="Y98" s="390">
        <v>84104.869605072192</v>
      </c>
      <c r="Z98" s="390">
        <v>85521.02713424903</v>
      </c>
      <c r="AA98" s="390">
        <v>86790.019290728422</v>
      </c>
      <c r="AB98" s="390">
        <v>88826.687968469574</v>
      </c>
      <c r="AC98" s="391">
        <v>90248.184871110512</v>
      </c>
      <c r="AD98" s="390">
        <v>90623.436242918135</v>
      </c>
      <c r="AE98" s="390">
        <v>90023.516932426923</v>
      </c>
      <c r="AF98" s="390">
        <v>90804.061671856878</v>
      </c>
      <c r="AG98" s="390">
        <v>92694.508874329957</v>
      </c>
      <c r="AH98" s="390">
        <v>96152.293623965495</v>
      </c>
      <c r="AI98" s="390">
        <v>98730.834330083773</v>
      </c>
      <c r="AJ98" s="390">
        <v>101112.47115411506</v>
      </c>
      <c r="AK98" s="390">
        <v>103829.42899850522</v>
      </c>
      <c r="AL98" s="390">
        <v>106455.38504852528</v>
      </c>
      <c r="AM98" s="391">
        <v>109842.43063475988</v>
      </c>
      <c r="AN98" s="390">
        <v>112609.72669513592</v>
      </c>
      <c r="AO98" s="390">
        <v>113324.15315429762</v>
      </c>
      <c r="AP98" s="390">
        <v>113642.60166254775</v>
      </c>
      <c r="AQ98" s="390">
        <v>115583.55204692655</v>
      </c>
      <c r="AR98" s="390">
        <v>117775.2396312816</v>
      </c>
      <c r="AS98" s="390">
        <v>120702.87313398345</v>
      </c>
      <c r="AT98" s="390">
        <v>123488.89159167919</v>
      </c>
      <c r="AU98" s="390">
        <v>121338.4702556995</v>
      </c>
      <c r="AV98" s="390">
        <v>119217.1056235556</v>
      </c>
      <c r="AW98" s="391">
        <v>116733.51749227972</v>
      </c>
      <c r="AX98" s="390">
        <v>118925.49598140293</v>
      </c>
      <c r="AY98" s="390">
        <v>121318.64332782503</v>
      </c>
      <c r="AZ98" s="390">
        <v>122925.84</v>
      </c>
      <c r="BA98" s="390">
        <v>125552.25983510011</v>
      </c>
      <c r="BB98" s="390">
        <v>128120.50812020215</v>
      </c>
      <c r="BC98" s="390">
        <v>130118.35734270408</v>
      </c>
      <c r="BD98" s="390">
        <v>130560.33590176457</v>
      </c>
      <c r="BE98" s="390">
        <v>130542.21641673683</v>
      </c>
      <c r="BF98" s="390">
        <v>132596</v>
      </c>
      <c r="BG98" s="390">
        <v>133583.28074904243</v>
      </c>
      <c r="BH98" s="392"/>
      <c r="BJ98" s="1142">
        <f t="shared" si="5"/>
        <v>1.4707994328696294E-2</v>
      </c>
    </row>
    <row r="99" spans="1:62" x14ac:dyDescent="0.2">
      <c r="A99" s="475">
        <v>90</v>
      </c>
      <c r="B99" s="319">
        <v>56025.356932153394</v>
      </c>
      <c r="C99" s="319">
        <f t="shared" si="3"/>
        <v>58537.886612764865</v>
      </c>
      <c r="D99" s="353">
        <v>61050.416293376336</v>
      </c>
      <c r="E99" s="353">
        <f t="shared" si="4"/>
        <v>63443.729677788651</v>
      </c>
      <c r="F99" s="353">
        <v>65837.043062200959</v>
      </c>
      <c r="G99" s="319">
        <v>66055.459525258673</v>
      </c>
      <c r="H99" s="353">
        <v>68141.569110003184</v>
      </c>
      <c r="I99" s="371">
        <v>69576.766718900064</v>
      </c>
      <c r="J99" s="319">
        <v>69362.506287798795</v>
      </c>
      <c r="K99" s="319">
        <v>70490.013157894733</v>
      </c>
      <c r="L99" s="319">
        <v>73400.995183466148</v>
      </c>
      <c r="M99" s="319">
        <v>76066.957402640546</v>
      </c>
      <c r="N99" s="319">
        <v>74153.789666768571</v>
      </c>
      <c r="O99" s="387">
        <v>73234.8129122807</v>
      </c>
      <c r="P99" s="387">
        <v>75784.621772690967</v>
      </c>
      <c r="Q99" s="387">
        <v>78092.325898039213</v>
      </c>
      <c r="R99" s="387">
        <v>81548.829776616665</v>
      </c>
      <c r="S99" s="388">
        <v>80497.388643207887</v>
      </c>
      <c r="T99" s="387">
        <v>79345.571627814308</v>
      </c>
      <c r="U99" s="387">
        <v>80298.221210741918</v>
      </c>
      <c r="V99" s="387">
        <v>78314.218898009029</v>
      </c>
      <c r="W99" s="387">
        <v>81188.622364558323</v>
      </c>
      <c r="X99" s="387">
        <v>86198.65336205023</v>
      </c>
      <c r="Y99" s="387">
        <v>87985.689252157972</v>
      </c>
      <c r="Z99" s="387">
        <v>89553.884351959263</v>
      </c>
      <c r="AA99" s="387">
        <v>90723.455556568515</v>
      </c>
      <c r="AB99" s="387">
        <v>92766.659957067954</v>
      </c>
      <c r="AC99" s="388">
        <v>94404.966654278862</v>
      </c>
      <c r="AD99" s="387">
        <v>94724.133699128259</v>
      </c>
      <c r="AE99" s="387">
        <v>94204.041352087967</v>
      </c>
      <c r="AF99" s="387">
        <v>95204.541491115597</v>
      </c>
      <c r="AG99" s="387">
        <v>97054.35306730197</v>
      </c>
      <c r="AH99" s="387">
        <v>100747.80172514278</v>
      </c>
      <c r="AI99" s="387">
        <v>103611.97322333395</v>
      </c>
      <c r="AJ99" s="387">
        <v>105914.29928129981</v>
      </c>
      <c r="AK99" s="387">
        <v>108792.49028400597</v>
      </c>
      <c r="AL99" s="387">
        <v>112039.12873753028</v>
      </c>
      <c r="AM99" s="388">
        <v>115176.59308212971</v>
      </c>
      <c r="AN99" s="387">
        <v>118055.51473804812</v>
      </c>
      <c r="AO99" s="387">
        <v>118419.74460733251</v>
      </c>
      <c r="AP99" s="387">
        <v>119152.29466536859</v>
      </c>
      <c r="AQ99" s="387">
        <v>121340.67016986434</v>
      </c>
      <c r="AR99" s="387">
        <v>123541.96258102884</v>
      </c>
      <c r="AS99" s="387">
        <v>126574.80796783288</v>
      </c>
      <c r="AT99" s="387">
        <v>130083.13354127863</v>
      </c>
      <c r="AU99" s="387">
        <v>128058.21182787485</v>
      </c>
      <c r="AV99" s="387">
        <v>125329.92228023625</v>
      </c>
      <c r="AW99" s="388">
        <v>122803.84779389991</v>
      </c>
      <c r="AX99" s="387">
        <v>125270.28247975066</v>
      </c>
      <c r="AY99" s="387">
        <v>127484.2670094049</v>
      </c>
      <c r="AZ99" s="387">
        <v>129599.27344</v>
      </c>
      <c r="BA99" s="387">
        <v>132087.32979976441</v>
      </c>
      <c r="BB99" s="387">
        <v>135151.21205107434</v>
      </c>
      <c r="BC99" s="387">
        <v>136978.32437955367</v>
      </c>
      <c r="BD99" s="387">
        <v>137443.25655704463</v>
      </c>
      <c r="BE99" s="387">
        <v>138268.89937741106</v>
      </c>
      <c r="BF99" s="387">
        <v>140079</v>
      </c>
      <c r="BG99" s="387">
        <v>140996.7188253653</v>
      </c>
      <c r="BH99" s="389"/>
      <c r="BJ99" s="1142">
        <f t="shared" si="5"/>
        <v>1.5070161283924577E-2</v>
      </c>
    </row>
    <row r="100" spans="1:62" x14ac:dyDescent="0.2">
      <c r="A100" s="475">
        <v>91</v>
      </c>
      <c r="B100" s="319">
        <v>58768.094886922321</v>
      </c>
      <c r="C100" s="319">
        <f t="shared" si="3"/>
        <v>61374.333294264485</v>
      </c>
      <c r="D100" s="353">
        <v>63980.571701606648</v>
      </c>
      <c r="E100" s="353">
        <f t="shared" si="4"/>
        <v>66583.592754426005</v>
      </c>
      <c r="F100" s="353">
        <v>69186.613807245376</v>
      </c>
      <c r="G100" s="319">
        <v>69162.149504786139</v>
      </c>
      <c r="H100" s="353">
        <v>71401.509706163153</v>
      </c>
      <c r="I100" s="371">
        <v>72784.384977000445</v>
      </c>
      <c r="J100" s="319">
        <v>72865.448401651156</v>
      </c>
      <c r="K100" s="319">
        <v>73702.843932748539</v>
      </c>
      <c r="L100" s="319">
        <v>76703.239863385577</v>
      </c>
      <c r="M100" s="319">
        <v>79736.047828614144</v>
      </c>
      <c r="N100" s="319">
        <v>77624.061754815048</v>
      </c>
      <c r="O100" s="387">
        <v>76716.448842105267</v>
      </c>
      <c r="P100" s="387">
        <v>79723.447165291451</v>
      </c>
      <c r="Q100" s="387">
        <v>81966.194447058821</v>
      </c>
      <c r="R100" s="387">
        <v>85505.017524290364</v>
      </c>
      <c r="S100" s="388">
        <v>84412.292248840167</v>
      </c>
      <c r="T100" s="387">
        <v>83176.59912333134</v>
      </c>
      <c r="U100" s="387">
        <v>84328.254346836591</v>
      </c>
      <c r="V100" s="387">
        <v>81902.76024945885</v>
      </c>
      <c r="W100" s="387">
        <v>84939.881833672072</v>
      </c>
      <c r="X100" s="387">
        <v>90664.825465826245</v>
      </c>
      <c r="Y100" s="387">
        <v>92448.103124283865</v>
      </c>
      <c r="Z100" s="387">
        <v>93951.480968599106</v>
      </c>
      <c r="AA100" s="387">
        <v>95226.311240769457</v>
      </c>
      <c r="AB100" s="387">
        <v>97427.596157229826</v>
      </c>
      <c r="AC100" s="388">
        <v>99154.77266123856</v>
      </c>
      <c r="AD100" s="387">
        <v>99392.924270709889</v>
      </c>
      <c r="AE100" s="387">
        <v>98844.249992168159</v>
      </c>
      <c r="AF100" s="387">
        <v>100235.59333211211</v>
      </c>
      <c r="AG100" s="387">
        <v>102314.52817153068</v>
      </c>
      <c r="AH100" s="387">
        <v>106153.33267280569</v>
      </c>
      <c r="AI100" s="387">
        <v>109035.28525142375</v>
      </c>
      <c r="AJ100" s="387">
        <v>111687.02267960514</v>
      </c>
      <c r="AK100" s="387">
        <v>114478.44544095664</v>
      </c>
      <c r="AL100" s="387">
        <v>118465.3057025677</v>
      </c>
      <c r="AM100" s="388">
        <v>121317.88882374884</v>
      </c>
      <c r="AN100" s="387">
        <v>124845.08738673055</v>
      </c>
      <c r="AO100" s="387">
        <v>125010.81196168602</v>
      </c>
      <c r="AP100" s="387">
        <v>125687.62545245764</v>
      </c>
      <c r="AQ100" s="387">
        <v>127740.62588292801</v>
      </c>
      <c r="AR100" s="387">
        <v>130358.49781742491</v>
      </c>
      <c r="AS100" s="387">
        <v>133521.57942413457</v>
      </c>
      <c r="AT100" s="387">
        <v>137852.83297803107</v>
      </c>
      <c r="AU100" s="387">
        <v>135584.08067138851</v>
      </c>
      <c r="AV100" s="387">
        <v>132425.00778909528</v>
      </c>
      <c r="AW100" s="388">
        <v>129566.3573755235</v>
      </c>
      <c r="AX100" s="387">
        <v>132628.66478332935</v>
      </c>
      <c r="AY100" s="387">
        <v>135012.24726115429</v>
      </c>
      <c r="AZ100" s="387">
        <v>137153.12168000001</v>
      </c>
      <c r="BA100" s="387">
        <v>139849.6276403612</v>
      </c>
      <c r="BB100" s="387">
        <v>143085.45168383291</v>
      </c>
      <c r="BC100" s="387">
        <v>145270.13901435214</v>
      </c>
      <c r="BD100" s="387">
        <v>145616.07205439918</v>
      </c>
      <c r="BE100" s="387">
        <v>146862.2985651776</v>
      </c>
      <c r="BF100" s="387">
        <v>148883</v>
      </c>
      <c r="BG100" s="387">
        <v>149928.1933607604</v>
      </c>
      <c r="BH100" s="389"/>
      <c r="BJ100" s="1142">
        <f t="shared" si="5"/>
        <v>1.543888042838848E-2</v>
      </c>
    </row>
    <row r="101" spans="1:62" x14ac:dyDescent="0.2">
      <c r="A101" s="475">
        <v>92</v>
      </c>
      <c r="B101" s="319">
        <v>62225.441986234022</v>
      </c>
      <c r="C101" s="319">
        <f t="shared" si="3"/>
        <v>65037.703134907613</v>
      </c>
      <c r="D101" s="353">
        <v>67849.964283581197</v>
      </c>
      <c r="E101" s="353">
        <f t="shared" si="4"/>
        <v>70533.708730990867</v>
      </c>
      <c r="F101" s="353">
        <v>73217.453178400538</v>
      </c>
      <c r="G101" s="319">
        <v>73016.405909367561</v>
      </c>
      <c r="H101" s="353">
        <v>75372.176089954388</v>
      </c>
      <c r="I101" s="371">
        <v>76848.487691452247</v>
      </c>
      <c r="J101" s="319">
        <v>77064.726504751845</v>
      </c>
      <c r="K101" s="319">
        <v>77578.479166666672</v>
      </c>
      <c r="L101" s="319">
        <v>80883.173657938518</v>
      </c>
      <c r="M101" s="319">
        <v>84228.154778709635</v>
      </c>
      <c r="N101" s="319">
        <v>81636.034851727309</v>
      </c>
      <c r="O101" s="387">
        <v>80808.148210526313</v>
      </c>
      <c r="P101" s="387">
        <v>84045.469789725845</v>
      </c>
      <c r="Q101" s="387">
        <v>86618.311027450982</v>
      </c>
      <c r="R101" s="387">
        <v>90234.888660580618</v>
      </c>
      <c r="S101" s="388">
        <v>89003.215279850236</v>
      </c>
      <c r="T101" s="387">
        <v>87785.416218370199</v>
      </c>
      <c r="U101" s="387">
        <v>89038.780883022308</v>
      </c>
      <c r="V101" s="387">
        <v>86291.128608473882</v>
      </c>
      <c r="W101" s="387">
        <v>89279.975364907325</v>
      </c>
      <c r="X101" s="387">
        <v>96043.488391392835</v>
      </c>
      <c r="Y101" s="387">
        <v>97942.582384844558</v>
      </c>
      <c r="Z101" s="387">
        <v>99271.287997305277</v>
      </c>
      <c r="AA101" s="387">
        <v>100328.87461026531</v>
      </c>
      <c r="AB101" s="387">
        <v>102811.44512087834</v>
      </c>
      <c r="AC101" s="388">
        <v>104824.98219534443</v>
      </c>
      <c r="AD101" s="387">
        <v>105097.22634372819</v>
      </c>
      <c r="AE101" s="387">
        <v>104648.41377149838</v>
      </c>
      <c r="AF101" s="387">
        <v>106166.0133113513</v>
      </c>
      <c r="AG101" s="387">
        <v>108183.16867182848</v>
      </c>
      <c r="AH101" s="387">
        <v>112583.49411353304</v>
      </c>
      <c r="AI101" s="387">
        <v>115345.35858751657</v>
      </c>
      <c r="AJ101" s="387">
        <v>118322.24793758216</v>
      </c>
      <c r="AK101" s="387">
        <v>121602.59491778773</v>
      </c>
      <c r="AL101" s="387">
        <v>125903.30199380066</v>
      </c>
      <c r="AM101" s="388">
        <v>129184.11842455895</v>
      </c>
      <c r="AN101" s="387">
        <v>133134.16217060722</v>
      </c>
      <c r="AO101" s="387">
        <v>133136.74686856882</v>
      </c>
      <c r="AP101" s="387">
        <v>133472.52033250956</v>
      </c>
      <c r="AQ101" s="387">
        <v>135414.07669558842</v>
      </c>
      <c r="AR101" s="387">
        <v>138413.20563782338</v>
      </c>
      <c r="AS101" s="387">
        <v>142199.60558302907</v>
      </c>
      <c r="AT101" s="387">
        <v>146651.36835491325</v>
      </c>
      <c r="AU101" s="387">
        <v>143948.70862481039</v>
      </c>
      <c r="AV101" s="387">
        <v>140341.21792347857</v>
      </c>
      <c r="AW101" s="388">
        <v>137132.31025001057</v>
      </c>
      <c r="AX101" s="387">
        <v>141388.53376976724</v>
      </c>
      <c r="AY101" s="387">
        <v>143925.17706101964</v>
      </c>
      <c r="AZ101" s="387">
        <v>146444.54327999998</v>
      </c>
      <c r="BA101" s="387">
        <v>149100.034393404</v>
      </c>
      <c r="BB101" s="387">
        <v>152384.60695135596</v>
      </c>
      <c r="BC101" s="387">
        <v>155418.91404944472</v>
      </c>
      <c r="BD101" s="387">
        <v>155388.98382548499</v>
      </c>
      <c r="BE101" s="387">
        <v>156952.47364866742</v>
      </c>
      <c r="BF101" s="387">
        <v>159227</v>
      </c>
      <c r="BG101" s="387">
        <v>160298.16945666051</v>
      </c>
      <c r="BH101" s="389"/>
      <c r="BJ101" s="1142">
        <f t="shared" si="5"/>
        <v>1.5792762606941624E-2</v>
      </c>
    </row>
    <row r="102" spans="1:62" x14ac:dyDescent="0.2">
      <c r="A102" s="475">
        <v>93</v>
      </c>
      <c r="B102" s="319">
        <v>66247.670599803343</v>
      </c>
      <c r="C102" s="319">
        <f t="shared" si="3"/>
        <v>69506.04708990347</v>
      </c>
      <c r="D102" s="353">
        <v>72764.423580003582</v>
      </c>
      <c r="E102" s="353">
        <f t="shared" si="4"/>
        <v>75422.688891847312</v>
      </c>
      <c r="F102" s="353">
        <v>78080.954203691042</v>
      </c>
      <c r="G102" s="319">
        <v>78065.543075305701</v>
      </c>
      <c r="H102" s="353">
        <v>80405.994271772564</v>
      </c>
      <c r="I102" s="371">
        <v>81617.930546428746</v>
      </c>
      <c r="J102" s="319">
        <v>82066.651435154083</v>
      </c>
      <c r="K102" s="319">
        <v>82182.693347953216</v>
      </c>
      <c r="L102" s="319">
        <v>86139.6101234784</v>
      </c>
      <c r="M102" s="319">
        <v>89717.99684464006</v>
      </c>
      <c r="N102" s="319">
        <v>87345.055640476916</v>
      </c>
      <c r="O102" s="387">
        <v>86112.202947368423</v>
      </c>
      <c r="P102" s="387">
        <v>89734.474846952347</v>
      </c>
      <c r="Q102" s="387">
        <v>92232.814682352939</v>
      </c>
      <c r="R102" s="387">
        <v>95855.470924942027</v>
      </c>
      <c r="S102" s="388">
        <v>94949.18169239533</v>
      </c>
      <c r="T102" s="387">
        <v>93348.542538354261</v>
      </c>
      <c r="U102" s="387">
        <v>94581.021574874831</v>
      </c>
      <c r="V102" s="387">
        <v>91749.888600758655</v>
      </c>
      <c r="W102" s="387">
        <v>94793.190039210866</v>
      </c>
      <c r="X102" s="387">
        <v>102358.71264004426</v>
      </c>
      <c r="Y102" s="387">
        <v>104477.58658620427</v>
      </c>
      <c r="Z102" s="387">
        <v>105764.06377484185</v>
      </c>
      <c r="AA102" s="387">
        <v>106699.5067554016</v>
      </c>
      <c r="AB102" s="387">
        <v>109705.42182496392</v>
      </c>
      <c r="AC102" s="388">
        <v>111733.62086556978</v>
      </c>
      <c r="AD102" s="387">
        <v>111531.42020421747</v>
      </c>
      <c r="AE102" s="387">
        <v>111495.10666959055</v>
      </c>
      <c r="AF102" s="387">
        <v>113582.41936862674</v>
      </c>
      <c r="AG102" s="387">
        <v>115417.14615842764</v>
      </c>
      <c r="AH102" s="387">
        <v>120160.91898822706</v>
      </c>
      <c r="AI102" s="387">
        <v>123310.40356260972</v>
      </c>
      <c r="AJ102" s="387">
        <v>126871.39114628486</v>
      </c>
      <c r="AK102" s="387">
        <v>130678.25411061285</v>
      </c>
      <c r="AL102" s="387">
        <v>135090.62147565614</v>
      </c>
      <c r="AM102" s="388">
        <v>139026.12769812928</v>
      </c>
      <c r="AN102" s="387">
        <v>143558.58566815956</v>
      </c>
      <c r="AO102" s="387">
        <v>142493.67087578445</v>
      </c>
      <c r="AP102" s="387">
        <v>143261.69390149531</v>
      </c>
      <c r="AQ102" s="387">
        <v>144849.57917634118</v>
      </c>
      <c r="AR102" s="387">
        <v>148525.38747546833</v>
      </c>
      <c r="AS102" s="387">
        <v>153183.41221056524</v>
      </c>
      <c r="AT102" s="387">
        <v>157515.03094495431</v>
      </c>
      <c r="AU102" s="387">
        <v>154817.52804181993</v>
      </c>
      <c r="AV102" s="387">
        <v>150646.15424120516</v>
      </c>
      <c r="AW102" s="388">
        <v>146932.9129827827</v>
      </c>
      <c r="AX102" s="387">
        <v>151940.08919096415</v>
      </c>
      <c r="AY102" s="387">
        <v>155056.7372952241</v>
      </c>
      <c r="AZ102" s="387">
        <v>157810.20000000001</v>
      </c>
      <c r="BA102" s="387">
        <v>160351.61609736944</v>
      </c>
      <c r="BB102" s="387">
        <v>164099.59881186593</v>
      </c>
      <c r="BC102" s="387">
        <v>167416.18952856582</v>
      </c>
      <c r="BD102" s="387">
        <v>167186.03827182617</v>
      </c>
      <c r="BE102" s="387">
        <v>169489.12432352427</v>
      </c>
      <c r="BF102" s="387">
        <v>172064</v>
      </c>
      <c r="BG102" s="387">
        <v>173190.67832316642</v>
      </c>
      <c r="BH102" s="389"/>
      <c r="BJ102" s="1142">
        <f t="shared" si="5"/>
        <v>1.6222982341951298E-2</v>
      </c>
    </row>
    <row r="103" spans="1:62" x14ac:dyDescent="0.2">
      <c r="A103" s="475">
        <v>94</v>
      </c>
      <c r="B103" s="319">
        <v>71379.244837758117</v>
      </c>
      <c r="C103" s="319">
        <f t="shared" si="3"/>
        <v>75160.733928166534</v>
      </c>
      <c r="D103" s="353">
        <v>78942.223018574936</v>
      </c>
      <c r="E103" s="353">
        <f t="shared" si="4"/>
        <v>81952.625977275617</v>
      </c>
      <c r="F103" s="353">
        <v>84963.028935976297</v>
      </c>
      <c r="G103" s="319">
        <v>84597.557904055779</v>
      </c>
      <c r="H103" s="353">
        <v>86831.895194653654</v>
      </c>
      <c r="I103" s="371">
        <v>87568.538239902948</v>
      </c>
      <c r="J103" s="319">
        <v>88078.529327061537</v>
      </c>
      <c r="K103" s="319">
        <v>88213.70796783625</v>
      </c>
      <c r="L103" s="319">
        <v>92913.818372887283</v>
      </c>
      <c r="M103" s="319">
        <v>97548.148467989711</v>
      </c>
      <c r="N103" s="319">
        <v>94332.152247019258</v>
      </c>
      <c r="O103" s="387">
        <v>92904.501614035093</v>
      </c>
      <c r="P103" s="387">
        <v>96768.354804365183</v>
      </c>
      <c r="Q103" s="387">
        <v>99633.119623529419</v>
      </c>
      <c r="R103" s="387">
        <v>103215.21542842046</v>
      </c>
      <c r="S103" s="388">
        <v>102679.83938793781</v>
      </c>
      <c r="T103" s="387">
        <v>99979.06096832038</v>
      </c>
      <c r="U103" s="387">
        <v>101940.43167956304</v>
      </c>
      <c r="V103" s="387">
        <v>98400.082295707325</v>
      </c>
      <c r="W103" s="387">
        <v>101481.79934717005</v>
      </c>
      <c r="X103" s="387">
        <v>110402.63652709992</v>
      </c>
      <c r="Y103" s="387">
        <v>112816.59032923383</v>
      </c>
      <c r="Z103" s="387">
        <v>113854.6468056439</v>
      </c>
      <c r="AA103" s="387">
        <v>115020.7032910931</v>
      </c>
      <c r="AB103" s="387">
        <v>118641.48094450505</v>
      </c>
      <c r="AC103" s="388">
        <v>120606.53535592419</v>
      </c>
      <c r="AD103" s="387">
        <v>119829.89431989742</v>
      </c>
      <c r="AE103" s="387">
        <v>120062.57974374236</v>
      </c>
      <c r="AF103" s="387">
        <v>122500.02637845761</v>
      </c>
      <c r="AG103" s="387">
        <v>124699.12912447886</v>
      </c>
      <c r="AH103" s="387">
        <v>130086.11924466721</v>
      </c>
      <c r="AI103" s="387">
        <v>133621.17720272334</v>
      </c>
      <c r="AJ103" s="387">
        <v>137960.03713750385</v>
      </c>
      <c r="AK103" s="387">
        <v>142842.91778774289</v>
      </c>
      <c r="AL103" s="387">
        <v>147329.88784363621</v>
      </c>
      <c r="AM103" s="388">
        <v>151940.26040611841</v>
      </c>
      <c r="AN103" s="387">
        <v>155998.68607436726</v>
      </c>
      <c r="AO103" s="387">
        <v>154985.04484361899</v>
      </c>
      <c r="AP103" s="387">
        <v>155667.48785541329</v>
      </c>
      <c r="AQ103" s="387">
        <v>156772.52479530734</v>
      </c>
      <c r="AR103" s="387">
        <v>161754.0760511448</v>
      </c>
      <c r="AS103" s="387">
        <v>166777.53634977122</v>
      </c>
      <c r="AT103" s="387">
        <v>171864.06166550724</v>
      </c>
      <c r="AU103" s="387">
        <v>168676.39074112475</v>
      </c>
      <c r="AV103" s="387">
        <v>163992.68783702818</v>
      </c>
      <c r="AW103" s="388">
        <v>159636.92085113583</v>
      </c>
      <c r="AX103" s="387">
        <v>165365.03864316319</v>
      </c>
      <c r="AY103" s="387">
        <v>168689.34018809799</v>
      </c>
      <c r="AZ103" s="387">
        <v>172164.83728000001</v>
      </c>
      <c r="BA103" s="387">
        <v>174662.02795445622</v>
      </c>
      <c r="BB103" s="387">
        <v>179074.15445743164</v>
      </c>
      <c r="BC103" s="387">
        <v>182419.92196556629</v>
      </c>
      <c r="BD103" s="387">
        <v>181881.43942809178</v>
      </c>
      <c r="BE103" s="387">
        <v>184973.22486285469</v>
      </c>
      <c r="BF103" s="387">
        <v>188289</v>
      </c>
      <c r="BG103" s="387">
        <v>189503.18782806071</v>
      </c>
      <c r="BH103" s="389"/>
      <c r="BJ103" s="1142">
        <f t="shared" si="5"/>
        <v>1.6797872451339346E-2</v>
      </c>
    </row>
    <row r="104" spans="1:62" x14ac:dyDescent="0.2">
      <c r="A104" s="475">
        <v>95</v>
      </c>
      <c r="B104" s="319">
        <v>78627.423303834817</v>
      </c>
      <c r="C104" s="319">
        <f t="shared" si="3"/>
        <v>83110.60563746361</v>
      </c>
      <c r="D104" s="353">
        <v>87593.787971092403</v>
      </c>
      <c r="E104" s="353">
        <f t="shared" si="4"/>
        <v>90829.661358524099</v>
      </c>
      <c r="F104" s="353">
        <v>94065.534745955796</v>
      </c>
      <c r="G104" s="319">
        <v>93384.527195263654</v>
      </c>
      <c r="H104" s="353">
        <v>95648.419221385382</v>
      </c>
      <c r="I104" s="371">
        <v>95875.877672749324</v>
      </c>
      <c r="J104" s="319">
        <v>96402.667946625705</v>
      </c>
      <c r="K104" s="319">
        <v>96779.570175438595</v>
      </c>
      <c r="L104" s="319">
        <v>101952.56152027322</v>
      </c>
      <c r="M104" s="319">
        <v>108674.96404550363</v>
      </c>
      <c r="N104" s="319">
        <v>103240.59461938245</v>
      </c>
      <c r="O104" s="387">
        <v>101713.50680701755</v>
      </c>
      <c r="P104" s="387">
        <v>106141.94862922544</v>
      </c>
      <c r="Q104" s="387">
        <v>109705.1778509804</v>
      </c>
      <c r="R104" s="387">
        <v>113130.06557665775</v>
      </c>
      <c r="S104" s="388">
        <v>112555.73206001247</v>
      </c>
      <c r="T104" s="387">
        <v>109301.50368599323</v>
      </c>
      <c r="U104" s="387">
        <v>111938.6439690487</v>
      </c>
      <c r="V104" s="387">
        <v>107627.76005657829</v>
      </c>
      <c r="W104" s="387">
        <v>110891.77688817722</v>
      </c>
      <c r="X104" s="387">
        <v>121076.80973739849</v>
      </c>
      <c r="Y104" s="387">
        <v>123625.78336261553</v>
      </c>
      <c r="Z104" s="387">
        <v>124622.74860586098</v>
      </c>
      <c r="AA104" s="387">
        <v>126035.53636612273</v>
      </c>
      <c r="AB104" s="387">
        <v>130525.69912376394</v>
      </c>
      <c r="AC104" s="388">
        <v>132504.43460927735</v>
      </c>
      <c r="AD104" s="387">
        <v>131767.04079479229</v>
      </c>
      <c r="AE104" s="387">
        <v>131946.71783465429</v>
      </c>
      <c r="AF104" s="387">
        <v>135103.01410514748</v>
      </c>
      <c r="AG104" s="387">
        <v>137135.56819535437</v>
      </c>
      <c r="AH104" s="387">
        <v>143072.30224967946</v>
      </c>
      <c r="AI104" s="387">
        <v>148002.20105336775</v>
      </c>
      <c r="AJ104" s="387">
        <v>153399.9043597416</v>
      </c>
      <c r="AK104" s="387">
        <v>158770.88191330343</v>
      </c>
      <c r="AL104" s="387">
        <v>164557.79823765886</v>
      </c>
      <c r="AM104" s="388">
        <v>168651.01828065873</v>
      </c>
      <c r="AN104" s="387">
        <v>173247.28611602957</v>
      </c>
      <c r="AO104" s="387">
        <v>172376.45885312126</v>
      </c>
      <c r="AP104" s="387">
        <v>172354.14463666093</v>
      </c>
      <c r="AQ104" s="387">
        <v>173046.46589270438</v>
      </c>
      <c r="AR104" s="387">
        <v>179902.52484091584</v>
      </c>
      <c r="AS104" s="387">
        <v>184458.59878911125</v>
      </c>
      <c r="AT104" s="387">
        <v>190277.49137176579</v>
      </c>
      <c r="AU104" s="387">
        <v>187077.12193471644</v>
      </c>
      <c r="AV104" s="387">
        <v>181615.46785928274</v>
      </c>
      <c r="AW104" s="388">
        <v>176334.72118109904</v>
      </c>
      <c r="AX104" s="387">
        <v>182805.12045366887</v>
      </c>
      <c r="AY104" s="387">
        <v>187808.64777526163</v>
      </c>
      <c r="AZ104" s="387">
        <v>191775.3848</v>
      </c>
      <c r="BA104" s="387">
        <v>193829.17510797014</v>
      </c>
      <c r="BB104" s="387">
        <v>199124.95737376079</v>
      </c>
      <c r="BC104" s="387">
        <v>202994.5356034491</v>
      </c>
      <c r="BD104" s="387">
        <v>203104.64848959266</v>
      </c>
      <c r="BE104" s="387">
        <v>205128.98733544874</v>
      </c>
      <c r="BF104" s="387">
        <v>209315</v>
      </c>
      <c r="BG104" s="387">
        <v>211066.96446304439</v>
      </c>
      <c r="BH104" s="389"/>
      <c r="BJ104" s="1142">
        <f t="shared" si="5"/>
        <v>1.7245171865945208E-2</v>
      </c>
    </row>
    <row r="105" spans="1:62" x14ac:dyDescent="0.2">
      <c r="A105" s="475">
        <v>96</v>
      </c>
      <c r="B105" s="323">
        <v>90067.975417895781</v>
      </c>
      <c r="C105" s="323">
        <f t="shared" si="3"/>
        <v>95544.443182877294</v>
      </c>
      <c r="D105" s="353">
        <v>101020.91094785881</v>
      </c>
      <c r="E105" s="353">
        <f t="shared" si="4"/>
        <v>104198.20803715565</v>
      </c>
      <c r="F105" s="353">
        <v>107375.5051264525</v>
      </c>
      <c r="G105" s="319">
        <v>106803.95728434682</v>
      </c>
      <c r="H105" s="353">
        <v>109463.51882889573</v>
      </c>
      <c r="I105" s="371">
        <v>109355.71146944346</v>
      </c>
      <c r="J105" s="357">
        <v>108181.9088029183</v>
      </c>
      <c r="K105" s="323">
        <v>109818.0975877193</v>
      </c>
      <c r="L105" s="319">
        <v>116422.30913389963</v>
      </c>
      <c r="M105" s="319">
        <v>124238.71228099313</v>
      </c>
      <c r="N105" s="319">
        <v>116952.40140629777</v>
      </c>
      <c r="O105" s="387">
        <v>114167.34961403509</v>
      </c>
      <c r="P105" s="387">
        <v>118846.41070002661</v>
      </c>
      <c r="Q105" s="387">
        <v>123435.69669019608</v>
      </c>
      <c r="R105" s="387">
        <v>127674.01297443273</v>
      </c>
      <c r="S105" s="388">
        <v>126986.49339374372</v>
      </c>
      <c r="T105" s="387">
        <v>123133.47120940426</v>
      </c>
      <c r="U105" s="387">
        <v>126208.84260355029</v>
      </c>
      <c r="V105" s="387">
        <v>121507.25068043976</v>
      </c>
      <c r="W105" s="387">
        <v>124009.81757713864</v>
      </c>
      <c r="X105" s="387">
        <v>136983.03463810784</v>
      </c>
      <c r="Y105" s="387">
        <v>138298.8769383546</v>
      </c>
      <c r="Z105" s="387">
        <v>139342.88468879822</v>
      </c>
      <c r="AA105" s="387">
        <v>142443.70017321545</v>
      </c>
      <c r="AB105" s="387">
        <v>147893.14241475172</v>
      </c>
      <c r="AC105" s="388">
        <v>149152.1398695902</v>
      </c>
      <c r="AD105" s="387">
        <v>148554.5519066249</v>
      </c>
      <c r="AE105" s="387">
        <v>149010.54302810063</v>
      </c>
      <c r="AF105" s="387">
        <v>152777.62667155158</v>
      </c>
      <c r="AG105" s="387">
        <v>155100.96247766528</v>
      </c>
      <c r="AH105" s="387">
        <v>161975.52465322299</v>
      </c>
      <c r="AI105" s="387">
        <v>168067.34908151467</v>
      </c>
      <c r="AJ105" s="387">
        <v>175129.68640062644</v>
      </c>
      <c r="AK105" s="387">
        <v>181944.49028400597</v>
      </c>
      <c r="AL105" s="387">
        <v>188556.65366342262</v>
      </c>
      <c r="AM105" s="388">
        <v>193604.27447636303</v>
      </c>
      <c r="AN105" s="387">
        <v>198304.8318925112</v>
      </c>
      <c r="AO105" s="387">
        <v>196699.39663101197</v>
      </c>
      <c r="AP105" s="387">
        <v>196462.16161162287</v>
      </c>
      <c r="AQ105" s="387">
        <v>196976.26435292678</v>
      </c>
      <c r="AR105" s="387">
        <v>203956.00309247695</v>
      </c>
      <c r="AS105" s="387">
        <v>209939.90414567638</v>
      </c>
      <c r="AT105" s="387">
        <v>217862.22309988106</v>
      </c>
      <c r="AU105" s="387">
        <v>213711.95372745034</v>
      </c>
      <c r="AV105" s="387">
        <v>208556.17581100744</v>
      </c>
      <c r="AW105" s="388">
        <v>199757.55268835399</v>
      </c>
      <c r="AX105" s="387">
        <v>208684.1377268605</v>
      </c>
      <c r="AY105" s="387">
        <v>213070.98606605871</v>
      </c>
      <c r="AZ105" s="387">
        <v>218113.63032</v>
      </c>
      <c r="BA105" s="387">
        <v>221880.40855908912</v>
      </c>
      <c r="BB105" s="387">
        <v>227513.70736411682</v>
      </c>
      <c r="BC105" s="387">
        <v>233051.70272051028</v>
      </c>
      <c r="BD105" s="387">
        <v>232228.07179032546</v>
      </c>
      <c r="BE105" s="387">
        <v>234177.2992775008</v>
      </c>
      <c r="BF105" s="387">
        <v>240042</v>
      </c>
      <c r="BG105" s="387">
        <v>241638.80479500638</v>
      </c>
      <c r="BH105" s="389"/>
      <c r="BJ105" s="1142">
        <f t="shared" si="5"/>
        <v>1.7722180718788394E-2</v>
      </c>
    </row>
    <row r="106" spans="1:62" x14ac:dyDescent="0.2">
      <c r="A106" s="475">
        <v>97</v>
      </c>
      <c r="B106" s="323">
        <v>109437.28613569323</v>
      </c>
      <c r="C106" s="323">
        <f t="shared" si="3"/>
        <v>115954.26105745422</v>
      </c>
      <c r="D106" s="353">
        <v>122471.2359792152</v>
      </c>
      <c r="E106" s="353">
        <f t="shared" si="4"/>
        <v>126479.70502537885</v>
      </c>
      <c r="F106" s="353">
        <v>130488.17407154248</v>
      </c>
      <c r="G106" s="319">
        <v>128881.67719803021</v>
      </c>
      <c r="H106" s="353">
        <v>133669.31197623847</v>
      </c>
      <c r="I106" s="371">
        <v>130107.26623868977</v>
      </c>
      <c r="J106" s="357">
        <v>128508.54103868677</v>
      </c>
      <c r="K106" s="323">
        <v>131771.59795321638</v>
      </c>
      <c r="L106" s="319">
        <v>138422.72633330413</v>
      </c>
      <c r="M106" s="319">
        <v>148133.77862658809</v>
      </c>
      <c r="N106" s="319">
        <v>138544.26505655763</v>
      </c>
      <c r="O106" s="387">
        <v>134975.56435087719</v>
      </c>
      <c r="P106" s="387">
        <v>139516.95368645195</v>
      </c>
      <c r="Q106" s="387">
        <v>145706.09794509804</v>
      </c>
      <c r="R106" s="387">
        <v>150465.16523321689</v>
      </c>
      <c r="S106" s="388">
        <v>150295.64318076996</v>
      </c>
      <c r="T106" s="387">
        <v>144310.31002191672</v>
      </c>
      <c r="U106" s="387">
        <v>148140.89285389168</v>
      </c>
      <c r="V106" s="387">
        <v>142098.64272090181</v>
      </c>
      <c r="W106" s="387">
        <v>145048.69947239844</v>
      </c>
      <c r="X106" s="387">
        <v>160219.82129660732</v>
      </c>
      <c r="Y106" s="387">
        <v>161222.14895729892</v>
      </c>
      <c r="Z106" s="387">
        <v>162953.54362064446</v>
      </c>
      <c r="AA106" s="387">
        <v>168239.20751207951</v>
      </c>
      <c r="AB106" s="387">
        <v>175790.56029841292</v>
      </c>
      <c r="AC106" s="388">
        <v>176973.7684381229</v>
      </c>
      <c r="AD106" s="387">
        <v>176369.54140354865</v>
      </c>
      <c r="AE106" s="387">
        <v>177391.27333103598</v>
      </c>
      <c r="AF106" s="387">
        <v>182345.19948708557</v>
      </c>
      <c r="AG106" s="387">
        <v>185600.08433591423</v>
      </c>
      <c r="AH106" s="387">
        <v>193240.47021797413</v>
      </c>
      <c r="AI106" s="387">
        <v>200668.86775809649</v>
      </c>
      <c r="AJ106" s="387">
        <v>210386.96619032972</v>
      </c>
      <c r="AK106" s="387">
        <v>217922.12855007473</v>
      </c>
      <c r="AL106" s="387">
        <v>227954.64973808522</v>
      </c>
      <c r="AM106" s="388">
        <v>233860.60086340134</v>
      </c>
      <c r="AN106" s="387">
        <v>240139.49963545465</v>
      </c>
      <c r="AO106" s="387">
        <v>236279.56502959933</v>
      </c>
      <c r="AP106" s="387">
        <v>236372.188222372</v>
      </c>
      <c r="AQ106" s="387">
        <v>235331.33833557373</v>
      </c>
      <c r="AR106" s="387">
        <v>244759.05855486172</v>
      </c>
      <c r="AS106" s="387">
        <v>253263.49743494939</v>
      </c>
      <c r="AT106" s="387">
        <v>262335.76895630901</v>
      </c>
      <c r="AU106" s="387">
        <v>257772.18731651953</v>
      </c>
      <c r="AV106" s="387">
        <v>250307.93400667637</v>
      </c>
      <c r="AW106" s="388">
        <v>238223.27873429502</v>
      </c>
      <c r="AX106" s="387">
        <v>250803.77662646334</v>
      </c>
      <c r="AY106" s="387">
        <v>255709.58369545257</v>
      </c>
      <c r="AZ106" s="387">
        <v>264131.08464000002</v>
      </c>
      <c r="BA106" s="387">
        <v>268706.3806046329</v>
      </c>
      <c r="BB106" s="387">
        <v>277307.49581452768</v>
      </c>
      <c r="BC106" s="387">
        <v>283962.6620322183</v>
      </c>
      <c r="BD106" s="387">
        <v>282279.12501061009</v>
      </c>
      <c r="BE106" s="387">
        <v>284175.35132334853</v>
      </c>
      <c r="BF106" s="387">
        <v>291955</v>
      </c>
      <c r="BG106" s="387">
        <v>293750.85586608027</v>
      </c>
      <c r="BH106" s="389"/>
      <c r="BJ106" s="1142">
        <f t="shared" si="5"/>
        <v>1.871598282399467E-2</v>
      </c>
    </row>
    <row r="107" spans="1:62" x14ac:dyDescent="0.2">
      <c r="A107" s="475">
        <v>98</v>
      </c>
      <c r="B107" s="323">
        <v>150033.89134709933</v>
      </c>
      <c r="C107" s="323">
        <f t="shared" si="3"/>
        <v>157511.07265198842</v>
      </c>
      <c r="D107" s="353">
        <v>164988.25395687751</v>
      </c>
      <c r="E107" s="353">
        <f t="shared" si="4"/>
        <v>171995.7927337361</v>
      </c>
      <c r="F107" s="353">
        <v>179003.33151059467</v>
      </c>
      <c r="G107" s="319">
        <v>174838.62955790406</v>
      </c>
      <c r="H107" s="353">
        <v>180947.26127081786</v>
      </c>
      <c r="I107" s="371">
        <v>174470.92190264366</v>
      </c>
      <c r="J107" s="357">
        <v>168061.48833637324</v>
      </c>
      <c r="K107" s="323">
        <v>171939.57200292396</v>
      </c>
      <c r="L107" s="319">
        <v>180522.70916892897</v>
      </c>
      <c r="M107" s="319">
        <v>194903.18691355977</v>
      </c>
      <c r="N107" s="319">
        <v>181072.02629165392</v>
      </c>
      <c r="O107" s="387">
        <v>176269.47621052631</v>
      </c>
      <c r="P107" s="387">
        <v>181484.41974980035</v>
      </c>
      <c r="Q107" s="387">
        <v>191223.18481568628</v>
      </c>
      <c r="R107" s="387">
        <v>194360.31984031465</v>
      </c>
      <c r="S107" s="388">
        <v>195811.27995876173</v>
      </c>
      <c r="T107" s="387">
        <v>186035.13648137081</v>
      </c>
      <c r="U107" s="387">
        <v>188723.50295857989</v>
      </c>
      <c r="V107" s="387">
        <v>181976.07115149696</v>
      </c>
      <c r="W107" s="387">
        <v>184850.69918498903</v>
      </c>
      <c r="X107" s="387">
        <v>206995.36999347943</v>
      </c>
      <c r="Y107" s="387">
        <v>207610.1043464976</v>
      </c>
      <c r="Z107" s="387">
        <v>210883.61645271152</v>
      </c>
      <c r="AA107" s="387">
        <v>220494.54484456198</v>
      </c>
      <c r="AB107" s="387">
        <v>233744.39159657952</v>
      </c>
      <c r="AC107" s="388">
        <v>236115.3072738944</v>
      </c>
      <c r="AD107" s="387">
        <v>234645.82756773429</v>
      </c>
      <c r="AE107" s="387">
        <v>235269.85332539707</v>
      </c>
      <c r="AF107" s="387">
        <v>244602.77547780427</v>
      </c>
      <c r="AG107" s="387">
        <v>245890.92519356761</v>
      </c>
      <c r="AH107" s="387">
        <v>254587.59890430118</v>
      </c>
      <c r="AI107" s="387">
        <v>263896.05549449765</v>
      </c>
      <c r="AJ107" s="387">
        <v>278807.98445146676</v>
      </c>
      <c r="AK107" s="387">
        <v>291516.06576980563</v>
      </c>
      <c r="AL107" s="387">
        <v>305151.21785622434</v>
      </c>
      <c r="AM107" s="388">
        <v>313608.91168789635</v>
      </c>
      <c r="AN107" s="387">
        <v>322077.19852098741</v>
      </c>
      <c r="AO107" s="387">
        <v>318126.97517721489</v>
      </c>
      <c r="AP107" s="387">
        <v>317061.68371651816</v>
      </c>
      <c r="AQ107" s="387">
        <v>317370.94825858483</v>
      </c>
      <c r="AR107" s="387">
        <v>329691.11179304193</v>
      </c>
      <c r="AS107" s="387">
        <v>345369.31857466378</v>
      </c>
      <c r="AT107" s="387">
        <v>357184.99921459501</v>
      </c>
      <c r="AU107" s="387">
        <v>349708.16243411077</v>
      </c>
      <c r="AV107" s="387">
        <v>338277.27826756827</v>
      </c>
      <c r="AW107" s="388">
        <v>316891.62062693009</v>
      </c>
      <c r="AX107" s="387">
        <v>338034.20104452252</v>
      </c>
      <c r="AY107" s="387">
        <v>347142.23579574435</v>
      </c>
      <c r="AZ107" s="387">
        <v>359824.97503999999</v>
      </c>
      <c r="BA107" s="387">
        <v>364060.57345897134</v>
      </c>
      <c r="BB107" s="387">
        <v>376783.99976854533</v>
      </c>
      <c r="BC107" s="387">
        <v>381924.72560946492</v>
      </c>
      <c r="BD107" s="387">
        <v>379740.86370966979</v>
      </c>
      <c r="BE107" s="387">
        <v>383881.5255187471</v>
      </c>
      <c r="BF107" s="387">
        <v>395726</v>
      </c>
      <c r="BG107" s="387">
        <v>397552.73570719251</v>
      </c>
      <c r="BH107" s="389"/>
      <c r="BJ107" s="1142">
        <f t="shared" si="5"/>
        <v>2.0061380444329036E-2</v>
      </c>
    </row>
    <row r="108" spans="1:62" x14ac:dyDescent="0.2">
      <c r="A108" s="477">
        <v>99</v>
      </c>
      <c r="B108" s="363">
        <v>192706.26597836777</v>
      </c>
      <c r="C108" s="363">
        <f t="shared" si="3"/>
        <v>201021.85591816914</v>
      </c>
      <c r="D108" s="356">
        <v>209337.44585797051</v>
      </c>
      <c r="E108" s="356">
        <f t="shared" si="4"/>
        <v>218232.41807594354</v>
      </c>
      <c r="F108" s="356">
        <v>227127.3902939166</v>
      </c>
      <c r="G108" s="321">
        <v>222529.69092015713</v>
      </c>
      <c r="H108" s="356">
        <v>232918.35027049962</v>
      </c>
      <c r="I108" s="375">
        <v>220250.85578527016</v>
      </c>
      <c r="J108" s="364">
        <v>209533.34626091964</v>
      </c>
      <c r="K108" s="363">
        <v>215654.30884502924</v>
      </c>
      <c r="L108" s="321">
        <v>225309.0995708906</v>
      </c>
      <c r="M108" s="321">
        <v>242481.81815162339</v>
      </c>
      <c r="N108" s="321">
        <v>222588.33017425865</v>
      </c>
      <c r="O108" s="393">
        <v>219665.58119298247</v>
      </c>
      <c r="P108" s="393">
        <v>225154.16582379557</v>
      </c>
      <c r="Q108" s="393">
        <v>237358.70092549021</v>
      </c>
      <c r="R108" s="393">
        <v>238749.59156955409</v>
      </c>
      <c r="S108" s="394">
        <v>240386.49860278357</v>
      </c>
      <c r="T108" s="393">
        <v>227732.38174935247</v>
      </c>
      <c r="U108" s="393">
        <v>231077.91624943106</v>
      </c>
      <c r="V108" s="393">
        <v>222964.23857182654</v>
      </c>
      <c r="W108" s="393">
        <v>226330.53495103779</v>
      </c>
      <c r="X108" s="393">
        <v>253420.80230788991</v>
      </c>
      <c r="Y108" s="393">
        <v>254268.76541135131</v>
      </c>
      <c r="Z108" s="393">
        <v>259572.18144391628</v>
      </c>
      <c r="AA108" s="393">
        <v>276713.60670981859</v>
      </c>
      <c r="AB108" s="393">
        <v>297054.79213147057</v>
      </c>
      <c r="AC108" s="394">
        <v>302421.77600594616</v>
      </c>
      <c r="AD108" s="393">
        <v>300327.09962500609</v>
      </c>
      <c r="AE108" s="393">
        <v>294985.43554399925</v>
      </c>
      <c r="AF108" s="393">
        <v>308618.51474629057</v>
      </c>
      <c r="AG108" s="393">
        <v>308081.36533650983</v>
      </c>
      <c r="AH108" s="393">
        <v>321243.44305863156</v>
      </c>
      <c r="AI108" s="393">
        <v>331572.85656784801</v>
      </c>
      <c r="AJ108" s="393">
        <v>352778.74537878577</v>
      </c>
      <c r="AK108" s="393">
        <v>371181.7040358744</v>
      </c>
      <c r="AL108" s="393">
        <v>388511.6394103872</v>
      </c>
      <c r="AM108" s="394">
        <v>399603.28327026591</v>
      </c>
      <c r="AN108" s="393">
        <v>414511.41235287988</v>
      </c>
      <c r="AO108" s="393">
        <v>405779.02649965702</v>
      </c>
      <c r="AP108" s="393">
        <v>405899.60877705389</v>
      </c>
      <c r="AQ108" s="393">
        <v>407289.71702309663</v>
      </c>
      <c r="AR108" s="393">
        <v>422314.32430567947</v>
      </c>
      <c r="AS108" s="393">
        <v>444610.007579609</v>
      </c>
      <c r="AT108" s="393">
        <v>459823.80979736551</v>
      </c>
      <c r="AU108" s="393">
        <v>453128.12755508511</v>
      </c>
      <c r="AV108" s="393">
        <v>433748.12325601303</v>
      </c>
      <c r="AW108" s="394">
        <v>401077.48635729094</v>
      </c>
      <c r="AX108" s="393">
        <v>432225.88139144582</v>
      </c>
      <c r="AY108" s="393">
        <v>442057.59544647776</v>
      </c>
      <c r="AZ108" s="393">
        <v>464823.57631999999</v>
      </c>
      <c r="BA108" s="393">
        <v>466125.93097762071</v>
      </c>
      <c r="BB108" s="393">
        <v>487481.00736797444</v>
      </c>
      <c r="BC108" s="393">
        <v>491804.7525758429</v>
      </c>
      <c r="BD108" s="393">
        <v>489859.23860003205</v>
      </c>
      <c r="BE108" s="393">
        <v>491478.30063739052</v>
      </c>
      <c r="BF108" s="393">
        <v>509884</v>
      </c>
      <c r="BG108" s="393">
        <v>512900.92261313659</v>
      </c>
      <c r="BH108" s="395"/>
      <c r="BJ108" s="1142">
        <f t="shared" si="5"/>
        <v>2.1437392922909915E-2</v>
      </c>
    </row>
    <row r="109" spans="1:62" x14ac:dyDescent="0.2">
      <c r="A109" s="475">
        <v>99.1</v>
      </c>
      <c r="B109" s="323">
        <v>205671.31760078663</v>
      </c>
      <c r="C109" s="323">
        <f t="shared" si="3"/>
        <v>214294.00820014247</v>
      </c>
      <c r="D109" s="353">
        <v>222916.69879949832</v>
      </c>
      <c r="E109" s="353">
        <f t="shared" si="4"/>
        <v>232285.75587047142</v>
      </c>
      <c r="F109" s="353">
        <v>241654.81294144451</v>
      </c>
      <c r="G109" s="319">
        <v>236531.24240579869</v>
      </c>
      <c r="H109" s="353">
        <v>247761.35907499734</v>
      </c>
      <c r="I109" s="371">
        <v>233014.15356619318</v>
      </c>
      <c r="J109" s="357">
        <v>222189.651531151</v>
      </c>
      <c r="K109" s="323">
        <v>230296.72185672514</v>
      </c>
      <c r="L109" s="319">
        <v>237606.44539802082</v>
      </c>
      <c r="M109" s="319">
        <v>255470.76608818406</v>
      </c>
      <c r="N109" s="319">
        <v>235068.61357383063</v>
      </c>
      <c r="O109" s="387">
        <v>231963.99382456142</v>
      </c>
      <c r="P109" s="387">
        <v>237320.67793452222</v>
      </c>
      <c r="Q109" s="387">
        <v>249108.85647058825</v>
      </c>
      <c r="R109" s="387">
        <v>250429.61012123167</v>
      </c>
      <c r="S109" s="388">
        <v>253164.76800781355</v>
      </c>
      <c r="T109" s="387">
        <v>240381.11615859735</v>
      </c>
      <c r="U109" s="387">
        <v>243500.7013199818</v>
      </c>
      <c r="V109" s="387">
        <v>233124.6522792053</v>
      </c>
      <c r="W109" s="387">
        <v>239387.19139414097</v>
      </c>
      <c r="X109" s="387">
        <v>265346.64158548875</v>
      </c>
      <c r="Y109" s="387">
        <v>268770.5530517149</v>
      </c>
      <c r="Z109" s="387">
        <v>274619.75403271074</v>
      </c>
      <c r="AA109" s="387">
        <v>293047.05945847393</v>
      </c>
      <c r="AB109" s="387">
        <v>315199.70763979305</v>
      </c>
      <c r="AC109" s="388">
        <v>321387.32673401129</v>
      </c>
      <c r="AD109" s="387">
        <v>320147.43695719226</v>
      </c>
      <c r="AE109" s="387">
        <v>312689.3493311613</v>
      </c>
      <c r="AF109" s="387">
        <v>329057.16285033891</v>
      </c>
      <c r="AG109" s="387">
        <v>327524.22572960093</v>
      </c>
      <c r="AH109" s="387">
        <v>341374.60846252477</v>
      </c>
      <c r="AI109" s="387">
        <v>353899.95723726461</v>
      </c>
      <c r="AJ109" s="387">
        <v>376380.63648312318</v>
      </c>
      <c r="AK109" s="387">
        <v>394103.21076233179</v>
      </c>
      <c r="AL109" s="387">
        <v>414684.0326479784</v>
      </c>
      <c r="AM109" s="388">
        <v>426560.3548473058</v>
      </c>
      <c r="AN109" s="387">
        <v>443072.60254140192</v>
      </c>
      <c r="AO109" s="387">
        <v>433215.31156787521</v>
      </c>
      <c r="AP109" s="387">
        <v>430401.57018397865</v>
      </c>
      <c r="AQ109" s="387">
        <v>433651.47158743732</v>
      </c>
      <c r="AR109" s="387">
        <v>453260.73567647935</v>
      </c>
      <c r="AS109" s="387">
        <v>475373.36719508248</v>
      </c>
      <c r="AT109" s="387">
        <v>492839.75154275965</v>
      </c>
      <c r="AU109" s="387">
        <v>484162.21462168923</v>
      </c>
      <c r="AV109" s="387">
        <v>464563.40195155359</v>
      </c>
      <c r="AW109" s="388">
        <v>425561.42518719065</v>
      </c>
      <c r="AX109" s="387">
        <v>461919.15896131517</v>
      </c>
      <c r="AY109" s="387">
        <v>473717.13544280553</v>
      </c>
      <c r="AZ109" s="387">
        <v>500108.8296</v>
      </c>
      <c r="BA109" s="387">
        <v>497903.41523360816</v>
      </c>
      <c r="BB109" s="387">
        <v>522676.17937738693</v>
      </c>
      <c r="BC109" s="387">
        <v>525710.14229920832</v>
      </c>
      <c r="BD109" s="387">
        <v>523801.75080872572</v>
      </c>
      <c r="BE109" s="387">
        <v>528339.3524704664</v>
      </c>
      <c r="BF109" s="387">
        <v>544823</v>
      </c>
      <c r="BG109" s="387">
        <v>547103.87473400484</v>
      </c>
      <c r="BH109" s="389"/>
      <c r="BJ109" s="1142">
        <f t="shared" si="5"/>
        <v>2.1766005889756634E-2</v>
      </c>
    </row>
    <row r="110" spans="1:62" x14ac:dyDescent="0.2">
      <c r="A110" s="475">
        <v>99.2</v>
      </c>
      <c r="B110" s="323">
        <v>221937.18289085547</v>
      </c>
      <c r="C110" s="323">
        <f t="shared" si="3"/>
        <v>231267.01466707262</v>
      </c>
      <c r="D110" s="353">
        <v>240596.84644328975</v>
      </c>
      <c r="E110" s="353">
        <f t="shared" si="4"/>
        <v>250215.71941667789</v>
      </c>
      <c r="F110" s="353">
        <v>259834.59239006607</v>
      </c>
      <c r="G110" s="319">
        <v>254117.43617551043</v>
      </c>
      <c r="H110" s="353">
        <v>265599.98896785825</v>
      </c>
      <c r="I110" s="371">
        <v>250306.1828842946</v>
      </c>
      <c r="J110" s="357">
        <v>238061.85965249114</v>
      </c>
      <c r="K110" s="323">
        <v>245748.66703216374</v>
      </c>
      <c r="L110" s="319">
        <v>253593.96479551622</v>
      </c>
      <c r="M110" s="319">
        <v>271940.2922859753</v>
      </c>
      <c r="N110" s="319">
        <v>249102.05533476002</v>
      </c>
      <c r="O110" s="387">
        <v>246073.16800000001</v>
      </c>
      <c r="P110" s="387">
        <v>251510.02927867978</v>
      </c>
      <c r="Q110" s="387">
        <v>263419.5870117647</v>
      </c>
      <c r="R110" s="387">
        <v>265669.22241465346</v>
      </c>
      <c r="S110" s="388">
        <v>268599.04262188339</v>
      </c>
      <c r="T110" s="387">
        <v>254971.5664474995</v>
      </c>
      <c r="U110" s="387">
        <v>258894.97423759673</v>
      </c>
      <c r="V110" s="387">
        <v>247844.31726709669</v>
      </c>
      <c r="W110" s="387">
        <v>255553.98296072759</v>
      </c>
      <c r="X110" s="387">
        <v>281097.50234148081</v>
      </c>
      <c r="Y110" s="387">
        <v>287208.14742953173</v>
      </c>
      <c r="Z110" s="387">
        <v>290003.05265915638</v>
      </c>
      <c r="AA110" s="387">
        <v>312829.3362020239</v>
      </c>
      <c r="AB110" s="387">
        <v>337586.62068480131</v>
      </c>
      <c r="AC110" s="388">
        <v>345368.32838947262</v>
      </c>
      <c r="AD110" s="387">
        <v>343410.49047905067</v>
      </c>
      <c r="AE110" s="387">
        <v>334062.0635944989</v>
      </c>
      <c r="AF110" s="387">
        <v>355363.68089393666</v>
      </c>
      <c r="AG110" s="387">
        <v>352006.30089338892</v>
      </c>
      <c r="AH110" s="387">
        <v>366943.5766406341</v>
      </c>
      <c r="AI110" s="387">
        <v>379320.44806668471</v>
      </c>
      <c r="AJ110" s="387">
        <v>404782.80723733886</v>
      </c>
      <c r="AK110" s="387">
        <v>422929.36322869954</v>
      </c>
      <c r="AL110" s="387">
        <v>445834.57697045163</v>
      </c>
      <c r="AM110" s="388">
        <v>459505.26355060487</v>
      </c>
      <c r="AN110" s="387">
        <v>477046.41870638472</v>
      </c>
      <c r="AO110" s="387">
        <v>464419.1267054549</v>
      </c>
      <c r="AP110" s="387">
        <v>461067.03412466613</v>
      </c>
      <c r="AQ110" s="387">
        <v>464269.48766955885</v>
      </c>
      <c r="AR110" s="387">
        <v>487771.50344335416</v>
      </c>
      <c r="AS110" s="387">
        <v>512067.52174515871</v>
      </c>
      <c r="AT110" s="387">
        <v>532042.37703924777</v>
      </c>
      <c r="AU110" s="387">
        <v>520480.24236339232</v>
      </c>
      <c r="AV110" s="387">
        <v>500356.37841307884</v>
      </c>
      <c r="AW110" s="388">
        <v>458255.47696603072</v>
      </c>
      <c r="AX110" s="387">
        <v>495323.95192277624</v>
      </c>
      <c r="AY110" s="387">
        <v>512792.8204500479</v>
      </c>
      <c r="AZ110" s="387">
        <v>541108.47328000003</v>
      </c>
      <c r="BA110" s="387">
        <v>536775.77667844517</v>
      </c>
      <c r="BB110" s="387">
        <v>562716.90869112383</v>
      </c>
      <c r="BC110" s="387">
        <v>568038.47597948869</v>
      </c>
      <c r="BD110" s="387">
        <v>565174.47508747445</v>
      </c>
      <c r="BE110" s="387">
        <v>570884.25965567969</v>
      </c>
      <c r="BF110" s="387">
        <v>589085</v>
      </c>
      <c r="BG110" s="387">
        <v>591113.18527450704</v>
      </c>
      <c r="BH110" s="389"/>
      <c r="BJ110" s="1142">
        <f t="shared" si="5"/>
        <v>2.2281943144037308E-2</v>
      </c>
    </row>
    <row r="111" spans="1:62" x14ac:dyDescent="0.2">
      <c r="A111" s="475">
        <v>99.3</v>
      </c>
      <c r="B111" s="323">
        <v>241000.23254670601</v>
      </c>
      <c r="C111" s="323">
        <f t="shared" si="3"/>
        <v>251308.73575612193</v>
      </c>
      <c r="D111" s="353">
        <v>261617.23896553786</v>
      </c>
      <c r="E111" s="353">
        <f t="shared" si="4"/>
        <v>270585.38662790449</v>
      </c>
      <c r="F111" s="353">
        <v>279553.53429027111</v>
      </c>
      <c r="G111" s="319">
        <v>275680.43822276324</v>
      </c>
      <c r="H111" s="353">
        <v>286986.37403203564</v>
      </c>
      <c r="I111" s="371">
        <v>271947.80973563157</v>
      </c>
      <c r="J111" s="357">
        <v>256719.41173082462</v>
      </c>
      <c r="K111" s="323">
        <v>263199.14473684208</v>
      </c>
      <c r="L111" s="319">
        <v>271700.54575707152</v>
      </c>
      <c r="M111" s="319">
        <v>290400.69085775974</v>
      </c>
      <c r="N111" s="319">
        <v>269149.22470192605</v>
      </c>
      <c r="O111" s="387">
        <v>265222.1656140351</v>
      </c>
      <c r="P111" s="387">
        <v>269251.32419483631</v>
      </c>
      <c r="Q111" s="387">
        <v>280937.11636078433</v>
      </c>
      <c r="R111" s="387">
        <v>283678.49120850087</v>
      </c>
      <c r="S111" s="388">
        <v>287810.01242573047</v>
      </c>
      <c r="T111" s="387">
        <v>273726.77664873481</v>
      </c>
      <c r="U111" s="387">
        <v>277817.73145197995</v>
      </c>
      <c r="V111" s="387">
        <v>264688.15190415975</v>
      </c>
      <c r="W111" s="387">
        <v>274212.52021104062</v>
      </c>
      <c r="X111" s="387">
        <v>303502.76259163395</v>
      </c>
      <c r="Y111" s="387">
        <v>309357.37040714995</v>
      </c>
      <c r="Z111" s="387">
        <v>309547.69624611695</v>
      </c>
      <c r="AA111" s="387">
        <v>336773.22082231747</v>
      </c>
      <c r="AB111" s="387">
        <v>365864.00619347574</v>
      </c>
      <c r="AC111" s="388">
        <v>372385.53924119059</v>
      </c>
      <c r="AD111" s="387">
        <v>373492.45914839045</v>
      </c>
      <c r="AE111" s="387">
        <v>364359.59036371042</v>
      </c>
      <c r="AF111" s="387">
        <v>387090.07534957567</v>
      </c>
      <c r="AG111" s="387">
        <v>382592.8175104229</v>
      </c>
      <c r="AH111" s="387">
        <v>397587.28954423591</v>
      </c>
      <c r="AI111" s="387">
        <v>413244.99564665073</v>
      </c>
      <c r="AJ111" s="387">
        <v>437653.88349786069</v>
      </c>
      <c r="AK111" s="387">
        <v>458272.19133034378</v>
      </c>
      <c r="AL111" s="387">
        <v>482630.32363729877</v>
      </c>
      <c r="AM111" s="388">
        <v>498001.24255183066</v>
      </c>
      <c r="AN111" s="387">
        <v>520428.16894073534</v>
      </c>
      <c r="AO111" s="387">
        <v>503194.57994359615</v>
      </c>
      <c r="AP111" s="387">
        <v>501585.25564791937</v>
      </c>
      <c r="AQ111" s="387">
        <v>503190.25873151654</v>
      </c>
      <c r="AR111" s="387">
        <v>529782.43577757955</v>
      </c>
      <c r="AS111" s="387">
        <v>555412.86768036231</v>
      </c>
      <c r="AT111" s="387">
        <v>579450.83894710848</v>
      </c>
      <c r="AU111" s="387">
        <v>567952.31596293836</v>
      </c>
      <c r="AV111" s="387">
        <v>546180.58298382268</v>
      </c>
      <c r="AW111" s="388">
        <v>500100.11540251283</v>
      </c>
      <c r="AX111" s="387">
        <v>540323.91147619602</v>
      </c>
      <c r="AY111" s="387">
        <v>561436.63161760208</v>
      </c>
      <c r="AZ111" s="387">
        <v>589217.88176000002</v>
      </c>
      <c r="BA111" s="387">
        <v>585839.89061641146</v>
      </c>
      <c r="BB111" s="387">
        <v>614775.94445087377</v>
      </c>
      <c r="BC111" s="387">
        <v>621489.53715993615</v>
      </c>
      <c r="BD111" s="387">
        <v>616900.82492855855</v>
      </c>
      <c r="BE111" s="387">
        <v>621302.35148061474</v>
      </c>
      <c r="BF111" s="387">
        <v>641403</v>
      </c>
      <c r="BG111" s="387">
        <v>645003.47957157041</v>
      </c>
      <c r="BH111" s="389"/>
      <c r="BJ111" s="1142">
        <f t="shared" si="5"/>
        <v>2.2661578033763563E-2</v>
      </c>
    </row>
    <row r="112" spans="1:62" x14ac:dyDescent="0.2">
      <c r="A112" s="475">
        <v>99.4</v>
      </c>
      <c r="B112" s="323">
        <v>263520.62930186826</v>
      </c>
      <c r="C112" s="323">
        <f t="shared" si="3"/>
        <v>275509.9026578624</v>
      </c>
      <c r="D112" s="353">
        <v>287499.17601385654</v>
      </c>
      <c r="E112" s="353">
        <f t="shared" si="4"/>
        <v>296467.30502675055</v>
      </c>
      <c r="F112" s="353">
        <v>305435.43403964455</v>
      </c>
      <c r="G112" s="319">
        <v>300932.25164610194</v>
      </c>
      <c r="H112" s="353">
        <v>314428.61270817864</v>
      </c>
      <c r="I112" s="371">
        <v>298386.86913006112</v>
      </c>
      <c r="J112" s="357">
        <v>280761.60775655182</v>
      </c>
      <c r="K112" s="323">
        <v>285471.39839181287</v>
      </c>
      <c r="L112" s="319">
        <v>296348.57763376826</v>
      </c>
      <c r="M112" s="319">
        <v>315826.843809682</v>
      </c>
      <c r="N112" s="319">
        <v>291528.24763069401</v>
      </c>
      <c r="O112" s="387">
        <v>286143.06722807017</v>
      </c>
      <c r="P112" s="387">
        <v>290397.1791322864</v>
      </c>
      <c r="Q112" s="387">
        <v>303888.48464313726</v>
      </c>
      <c r="R112" s="387">
        <v>308234.8118707253</v>
      </c>
      <c r="S112" s="388">
        <v>312720.57711820718</v>
      </c>
      <c r="T112" s="387">
        <v>296594.34249850566</v>
      </c>
      <c r="U112" s="387">
        <v>303250.54219390079</v>
      </c>
      <c r="V112" s="387">
        <v>286186.172778123</v>
      </c>
      <c r="W112" s="387">
        <v>298668.45845907496</v>
      </c>
      <c r="X112" s="387">
        <v>330533.93554506119</v>
      </c>
      <c r="Y112" s="387">
        <v>338132.53777404322</v>
      </c>
      <c r="Z112" s="387">
        <v>335953.99977544066</v>
      </c>
      <c r="AA112" s="387">
        <v>370013.58417358011</v>
      </c>
      <c r="AB112" s="387">
        <v>405789.83509870851</v>
      </c>
      <c r="AC112" s="388">
        <v>406483.49673975474</v>
      </c>
      <c r="AD112" s="387">
        <v>415394.71969610883</v>
      </c>
      <c r="AE112" s="387">
        <v>402482.15682466089</v>
      </c>
      <c r="AF112" s="387">
        <v>423955.71630945842</v>
      </c>
      <c r="AG112" s="387">
        <v>422824.08779035142</v>
      </c>
      <c r="AH112" s="387">
        <v>436407.0697050938</v>
      </c>
      <c r="AI112" s="387">
        <v>453155.57722556056</v>
      </c>
      <c r="AJ112" s="387">
        <v>480106.93733046227</v>
      </c>
      <c r="AK112" s="387">
        <v>501685.30941704032</v>
      </c>
      <c r="AL112" s="387">
        <v>530268.27650617901</v>
      </c>
      <c r="AM112" s="388">
        <v>550140.28268400568</v>
      </c>
      <c r="AN112" s="387">
        <v>575010.04666180606</v>
      </c>
      <c r="AO112" s="387">
        <v>555768.36586295383</v>
      </c>
      <c r="AP112" s="387">
        <v>551697.75191592402</v>
      </c>
      <c r="AQ112" s="387">
        <v>552273.27708664304</v>
      </c>
      <c r="AR112" s="387">
        <v>585145.87394588161</v>
      </c>
      <c r="AS112" s="387">
        <v>614592.86028562183</v>
      </c>
      <c r="AT112" s="387">
        <v>642380.06139622547</v>
      </c>
      <c r="AU112" s="387">
        <v>628960.55963593116</v>
      </c>
      <c r="AV112" s="387">
        <v>605010.07455276896</v>
      </c>
      <c r="AW112" s="388">
        <v>552724.47988493589</v>
      </c>
      <c r="AX112" s="387">
        <v>597932.63342680526</v>
      </c>
      <c r="AY112" s="387">
        <v>619924.20327641431</v>
      </c>
      <c r="AZ112" s="387">
        <v>653347.51728000003</v>
      </c>
      <c r="BA112" s="387">
        <v>646356.68205732235</v>
      </c>
      <c r="BB112" s="387">
        <v>680065.47698954598</v>
      </c>
      <c r="BC112" s="387">
        <v>690205.53192708374</v>
      </c>
      <c r="BD112" s="387">
        <v>684280.33590176457</v>
      </c>
      <c r="BE112" s="387">
        <v>685274.40983561066</v>
      </c>
      <c r="BF112" s="387">
        <v>707159</v>
      </c>
      <c r="BG112" s="387">
        <v>708962.30287984107</v>
      </c>
      <c r="BH112" s="389"/>
      <c r="BJ112" s="1142">
        <f t="shared" si="5"/>
        <v>2.3128951210835469E-2</v>
      </c>
    </row>
    <row r="113" spans="1:62" x14ac:dyDescent="0.2">
      <c r="A113" s="475">
        <v>99.5</v>
      </c>
      <c r="B113" s="323">
        <v>292969.33185840707</v>
      </c>
      <c r="C113" s="323">
        <f t="shared" si="3"/>
        <v>306092.14917593356</v>
      </c>
      <c r="D113" s="353">
        <v>319214.96649346</v>
      </c>
      <c r="E113" s="353">
        <f t="shared" si="4"/>
        <v>328562.10252219136</v>
      </c>
      <c r="F113" s="353">
        <v>337909.23855092272</v>
      </c>
      <c r="G113" s="319">
        <v>333194.03220273333</v>
      </c>
      <c r="H113" s="353">
        <v>349600.72854566667</v>
      </c>
      <c r="I113" s="371">
        <v>333088.48445635138</v>
      </c>
      <c r="J113" s="357">
        <v>309268.85898051265</v>
      </c>
      <c r="K113" s="323">
        <v>314483.00730994152</v>
      </c>
      <c r="L113" s="319">
        <v>326500.35064366402</v>
      </c>
      <c r="M113" s="319">
        <v>345322.1008054472</v>
      </c>
      <c r="N113" s="319">
        <v>319628.98746560689</v>
      </c>
      <c r="O113" s="387">
        <v>312803.22807017545</v>
      </c>
      <c r="P113" s="387">
        <v>317541.54458344419</v>
      </c>
      <c r="Q113" s="387">
        <v>334549.37248627451</v>
      </c>
      <c r="R113" s="387">
        <v>337280.44664924999</v>
      </c>
      <c r="S113" s="388">
        <v>343387.82278412324</v>
      </c>
      <c r="T113" s="387">
        <v>325573.90037856146</v>
      </c>
      <c r="U113" s="387">
        <v>332158.90996813838</v>
      </c>
      <c r="V113" s="387">
        <v>316705.38788281428</v>
      </c>
      <c r="W113" s="387">
        <v>331206.65574510896</v>
      </c>
      <c r="X113" s="387">
        <v>370611.32019996445</v>
      </c>
      <c r="Y113" s="387">
        <v>374536.10648537165</v>
      </c>
      <c r="Z113" s="387">
        <v>371435.26823608665</v>
      </c>
      <c r="AA113" s="387">
        <v>411094.57022518013</v>
      </c>
      <c r="AB113" s="387">
        <v>460462.30495829962</v>
      </c>
      <c r="AC113" s="388">
        <v>459732.20811513904</v>
      </c>
      <c r="AD113" s="387">
        <v>471840.88310254703</v>
      </c>
      <c r="AE113" s="387">
        <v>448781.89843676577</v>
      </c>
      <c r="AF113" s="387">
        <v>474759.87287048914</v>
      </c>
      <c r="AG113" s="387">
        <v>472294.46813579515</v>
      </c>
      <c r="AH113" s="387">
        <v>487691.84287212958</v>
      </c>
      <c r="AI113" s="387">
        <v>507341.2771156563</v>
      </c>
      <c r="AJ113" s="387">
        <v>539475.55725831259</v>
      </c>
      <c r="AK113" s="387">
        <v>565435.13303437957</v>
      </c>
      <c r="AL113" s="387">
        <v>596561.17976691609</v>
      </c>
      <c r="AM113" s="388">
        <v>618051.62223525008</v>
      </c>
      <c r="AN113" s="387">
        <v>648433.745443183</v>
      </c>
      <c r="AO113" s="387">
        <v>628955.24012297066</v>
      </c>
      <c r="AP113" s="387">
        <v>617927.41336528619</v>
      </c>
      <c r="AQ113" s="387">
        <v>621730.86369302205</v>
      </c>
      <c r="AR113" s="387">
        <v>659710.20760035678</v>
      </c>
      <c r="AS113" s="387">
        <v>696370.0133105329</v>
      </c>
      <c r="AT113" s="387">
        <v>729030.9105760383</v>
      </c>
      <c r="AU113" s="387">
        <v>712473.89464264282</v>
      </c>
      <c r="AV113" s="387">
        <v>686698.34862620907</v>
      </c>
      <c r="AW113" s="388">
        <v>623512.98726680491</v>
      </c>
      <c r="AX113" s="387">
        <v>679517.86025081051</v>
      </c>
      <c r="AY113" s="387">
        <v>702589.65028459509</v>
      </c>
      <c r="AZ113" s="387">
        <v>742493.11496000004</v>
      </c>
      <c r="BA113" s="387">
        <v>730469.07624656451</v>
      </c>
      <c r="BB113" s="387">
        <v>767784.2687188983</v>
      </c>
      <c r="BC113" s="387">
        <v>781250.52376268816</v>
      </c>
      <c r="BD113" s="387">
        <v>773085.67909384985</v>
      </c>
      <c r="BE113" s="387">
        <v>776340.05842900369</v>
      </c>
      <c r="BF113" s="387">
        <v>799072</v>
      </c>
      <c r="BG113" s="387">
        <v>802323.5089374379</v>
      </c>
      <c r="BH113" s="389"/>
      <c r="BJ113" s="1142">
        <f t="shared" si="5"/>
        <v>2.3909287602611462E-2</v>
      </c>
    </row>
    <row r="114" spans="1:62" x14ac:dyDescent="0.2">
      <c r="A114" s="475">
        <v>99.6</v>
      </c>
      <c r="B114" s="323">
        <v>335498.78466076701</v>
      </c>
      <c r="C114" s="323">
        <f t="shared" si="3"/>
        <v>349832.42428403581</v>
      </c>
      <c r="D114" s="353">
        <v>364166.06390730455</v>
      </c>
      <c r="E114" s="353">
        <f t="shared" si="4"/>
        <v>374812.66467181128</v>
      </c>
      <c r="F114" s="353">
        <v>385459.26543631806</v>
      </c>
      <c r="G114" s="319">
        <v>384022.42151275382</v>
      </c>
      <c r="H114" s="353">
        <v>399797.93995969027</v>
      </c>
      <c r="I114" s="371">
        <v>378470.96476772986</v>
      </c>
      <c r="J114" s="357">
        <v>347551.39176346356</v>
      </c>
      <c r="K114" s="323">
        <v>358511.43786549708</v>
      </c>
      <c r="L114" s="319">
        <v>370855.17015500477</v>
      </c>
      <c r="M114" s="319">
        <v>383594.66810595372</v>
      </c>
      <c r="N114" s="319">
        <v>358766.88535616023</v>
      </c>
      <c r="O114" s="387">
        <v>349469.20645614038</v>
      </c>
      <c r="P114" s="387">
        <v>356480.27867979772</v>
      </c>
      <c r="Q114" s="387">
        <v>377582.31943529414</v>
      </c>
      <c r="R114" s="387">
        <v>378978.08037103352</v>
      </c>
      <c r="S114" s="388">
        <v>389801.81426517264</v>
      </c>
      <c r="T114" s="387">
        <v>370346.44849571626</v>
      </c>
      <c r="U114" s="387">
        <v>374120.1492944925</v>
      </c>
      <c r="V114" s="387">
        <v>360335.12046462781</v>
      </c>
      <c r="W114" s="387">
        <v>376496.8617355423</v>
      </c>
      <c r="X114" s="387">
        <v>414001.68112391076</v>
      </c>
      <c r="Y114" s="387">
        <v>427685.35910167289</v>
      </c>
      <c r="Z114" s="387">
        <v>425074.756091171</v>
      </c>
      <c r="AA114" s="387">
        <v>470851.30166833807</v>
      </c>
      <c r="AB114" s="387">
        <v>536619.50832248305</v>
      </c>
      <c r="AC114" s="388">
        <v>535805.80452042294</v>
      </c>
      <c r="AD114" s="387">
        <v>545495.23416827654</v>
      </c>
      <c r="AE114" s="387">
        <v>515342.43889602454</v>
      </c>
      <c r="AF114" s="387">
        <v>544778.72540758387</v>
      </c>
      <c r="AG114" s="387">
        <v>539962.7458010721</v>
      </c>
      <c r="AH114" s="387">
        <v>557344.12612192566</v>
      </c>
      <c r="AI114" s="387">
        <v>583586.94280698244</v>
      </c>
      <c r="AJ114" s="387">
        <v>620270.45767499099</v>
      </c>
      <c r="AK114" s="387">
        <v>656705.04035874433</v>
      </c>
      <c r="AL114" s="387">
        <v>696013.27608657395</v>
      </c>
      <c r="AM114" s="388">
        <v>719319.55273676908</v>
      </c>
      <c r="AN114" s="387">
        <v>754398.08238725131</v>
      </c>
      <c r="AO114" s="387">
        <v>733876.30996722484</v>
      </c>
      <c r="AP114" s="387">
        <v>716717.61881225195</v>
      </c>
      <c r="AQ114" s="387">
        <v>726704.21214713424</v>
      </c>
      <c r="AR114" s="387">
        <v>773773.5638893845</v>
      </c>
      <c r="AS114" s="387">
        <v>814864.35309885838</v>
      </c>
      <c r="AT114" s="387">
        <v>858814.58824585413</v>
      </c>
      <c r="AU114" s="387">
        <v>837387.3641016687</v>
      </c>
      <c r="AV114" s="387">
        <v>797971.99178293254</v>
      </c>
      <c r="AW114" s="388">
        <v>729619.03473074164</v>
      </c>
      <c r="AX114" s="387">
        <v>795724.65677740832</v>
      </c>
      <c r="AY114" s="387">
        <v>826478.24485382624</v>
      </c>
      <c r="AZ114" s="387">
        <v>879531.06287999998</v>
      </c>
      <c r="BA114" s="387">
        <v>846631.79277581465</v>
      </c>
      <c r="BB114" s="387">
        <v>900600.81286888104</v>
      </c>
      <c r="BC114" s="387">
        <v>904899.1295512924</v>
      </c>
      <c r="BD114" s="387">
        <v>900022.82049589267</v>
      </c>
      <c r="BE114" s="387">
        <v>914641.7413989288</v>
      </c>
      <c r="BF114" s="387">
        <v>938388</v>
      </c>
      <c r="BG114" s="387">
        <v>942285.292169102</v>
      </c>
      <c r="BH114" s="389"/>
      <c r="BJ114" s="1142">
        <f t="shared" si="5"/>
        <v>2.4768195930553683E-2</v>
      </c>
    </row>
    <row r="115" spans="1:62" x14ac:dyDescent="0.2">
      <c r="A115" s="475">
        <v>99.7</v>
      </c>
      <c r="B115" s="323">
        <v>398452.44739429699</v>
      </c>
      <c r="C115" s="323">
        <f t="shared" si="3"/>
        <v>417565.79486121709</v>
      </c>
      <c r="D115" s="353">
        <v>436679.14232813718</v>
      </c>
      <c r="E115" s="353">
        <f t="shared" si="4"/>
        <v>451342.9033581902</v>
      </c>
      <c r="F115" s="353">
        <v>466006.66438824328</v>
      </c>
      <c r="G115" s="319">
        <v>466224.09030044818</v>
      </c>
      <c r="H115" s="353">
        <v>480233.30306566245</v>
      </c>
      <c r="I115" s="371">
        <v>446340.36051155027</v>
      </c>
      <c r="J115" s="357">
        <v>408903.3764039551</v>
      </c>
      <c r="K115" s="323">
        <v>425596.3563596491</v>
      </c>
      <c r="L115" s="319">
        <v>439678.60443121108</v>
      </c>
      <c r="M115" s="319">
        <v>449164.71643278259</v>
      </c>
      <c r="N115" s="319">
        <v>423144.66462855396</v>
      </c>
      <c r="O115" s="387">
        <v>405291.95396491227</v>
      </c>
      <c r="P115" s="387">
        <v>419063.01889805694</v>
      </c>
      <c r="Q115" s="387">
        <v>443531.89145098039</v>
      </c>
      <c r="R115" s="387">
        <v>448060.20512519445</v>
      </c>
      <c r="S115" s="388">
        <v>461706.24487913394</v>
      </c>
      <c r="T115" s="387">
        <v>437476.3104204025</v>
      </c>
      <c r="U115" s="387">
        <v>445486.26454255806</v>
      </c>
      <c r="V115" s="387">
        <v>422783.33477636566</v>
      </c>
      <c r="W115" s="387">
        <v>444585.63133583794</v>
      </c>
      <c r="X115" s="387">
        <v>487305.11047442158</v>
      </c>
      <c r="Y115" s="387">
        <v>510043.33114353375</v>
      </c>
      <c r="Z115" s="387">
        <v>508119.28560200601</v>
      </c>
      <c r="AA115" s="387">
        <v>567573.8532956515</v>
      </c>
      <c r="AB115" s="387">
        <v>658910.62701903784</v>
      </c>
      <c r="AC115" s="388">
        <v>660572.86313726811</v>
      </c>
      <c r="AD115" s="387">
        <v>668877.50822226913</v>
      </c>
      <c r="AE115" s="387">
        <v>622096.72679427336</v>
      </c>
      <c r="AF115" s="387">
        <v>665796.1467912317</v>
      </c>
      <c r="AG115" s="387">
        <v>655010.52543180471</v>
      </c>
      <c r="AH115" s="387">
        <v>669003.03240470914</v>
      </c>
      <c r="AI115" s="387">
        <v>712779.05550877086</v>
      </c>
      <c r="AJ115" s="387">
        <v>751725.34164825641</v>
      </c>
      <c r="AK115" s="387">
        <v>808445.93124065758</v>
      </c>
      <c r="AL115" s="387">
        <v>857222.32710242423</v>
      </c>
      <c r="AM115" s="388">
        <v>891206.48201247118</v>
      </c>
      <c r="AN115" s="387">
        <v>936886.0504114154</v>
      </c>
      <c r="AO115" s="387">
        <v>913139.2735587795</v>
      </c>
      <c r="AP115" s="387">
        <v>877945.94333358307</v>
      </c>
      <c r="AQ115" s="387">
        <v>894865.11235488206</v>
      </c>
      <c r="AR115" s="387">
        <v>956535.7405173952</v>
      </c>
      <c r="AS115" s="387">
        <v>1013807.6549429218</v>
      </c>
      <c r="AT115" s="387">
        <v>1069660.1005318312</v>
      </c>
      <c r="AU115" s="387">
        <v>1056697.4910237803</v>
      </c>
      <c r="AV115" s="387">
        <v>989400.66909184295</v>
      </c>
      <c r="AW115" s="388">
        <v>897467.23973095312</v>
      </c>
      <c r="AX115" s="387">
        <v>980031.69994475087</v>
      </c>
      <c r="AY115" s="387">
        <v>1024015.4289328192</v>
      </c>
      <c r="AZ115" s="387">
        <v>1096474.1291199999</v>
      </c>
      <c r="BA115" s="387">
        <v>1044607.8893600313</v>
      </c>
      <c r="BB115" s="387">
        <v>1112109.3358021835</v>
      </c>
      <c r="BC115" s="387">
        <v>1124706.7707380422</v>
      </c>
      <c r="BD115" s="387">
        <v>1111188.5284115023</v>
      </c>
      <c r="BE115" s="387">
        <v>1137937.9614235363</v>
      </c>
      <c r="BF115" s="387">
        <v>1167926</v>
      </c>
      <c r="BG115" s="387">
        <v>1171462.6476095901</v>
      </c>
      <c r="BH115" s="389"/>
      <c r="BJ115" s="1142">
        <f t="shared" si="5"/>
        <v>2.6177887964672575E-2</v>
      </c>
    </row>
    <row r="116" spans="1:62" x14ac:dyDescent="0.2">
      <c r="A116" s="475">
        <v>99.800000000000097</v>
      </c>
      <c r="B116" s="323">
        <v>525918.30137659784</v>
      </c>
      <c r="C116" s="323">
        <f t="shared" si="3"/>
        <v>549535.62539414619</v>
      </c>
      <c r="D116" s="353">
        <v>573152.94941169443</v>
      </c>
      <c r="E116" s="353">
        <f t="shared" si="4"/>
        <v>602382.33116517728</v>
      </c>
      <c r="F116" s="353">
        <v>631611.71291866025</v>
      </c>
      <c r="G116" s="319">
        <v>616576.85564101138</v>
      </c>
      <c r="H116" s="353">
        <v>649791.33043386019</v>
      </c>
      <c r="I116" s="371">
        <v>586574.29591063026</v>
      </c>
      <c r="J116" s="357">
        <v>526334.32811750029</v>
      </c>
      <c r="K116" s="323">
        <v>550168.17763157899</v>
      </c>
      <c r="L116" s="319">
        <v>573708.03608021711</v>
      </c>
      <c r="M116" s="319">
        <v>583238.24628414854</v>
      </c>
      <c r="N116" s="319">
        <v>547223.81993274228</v>
      </c>
      <c r="O116" s="387">
        <v>518075.97501754388</v>
      </c>
      <c r="P116" s="387">
        <v>536314.00266169815</v>
      </c>
      <c r="Q116" s="387">
        <v>569507.31720784318</v>
      </c>
      <c r="R116" s="387">
        <v>580535.60618780635</v>
      </c>
      <c r="S116" s="388">
        <v>601759.44263273547</v>
      </c>
      <c r="T116" s="387">
        <v>564065.70492129913</v>
      </c>
      <c r="U116" s="387">
        <v>587875.72799271741</v>
      </c>
      <c r="V116" s="387">
        <v>554420.14530335821</v>
      </c>
      <c r="W116" s="387">
        <v>583643.68311059114</v>
      </c>
      <c r="X116" s="387">
        <v>669540.68754569348</v>
      </c>
      <c r="Y116" s="387">
        <v>700867.56871132844</v>
      </c>
      <c r="Z116" s="387">
        <v>692246.36580710346</v>
      </c>
      <c r="AA116" s="387">
        <v>765901.42518005299</v>
      </c>
      <c r="AB116" s="387">
        <v>923989.68209170562</v>
      </c>
      <c r="AC116" s="388">
        <v>916598.444271766</v>
      </c>
      <c r="AD116" s="387">
        <v>912386.30749500822</v>
      </c>
      <c r="AE116" s="387">
        <v>845362.75066570588</v>
      </c>
      <c r="AF116" s="387">
        <v>912136.79904744471</v>
      </c>
      <c r="AG116" s="387">
        <v>881598.75163787976</v>
      </c>
      <c r="AH116" s="387">
        <v>897745.73901387106</v>
      </c>
      <c r="AI116" s="387">
        <v>953796.35312085168</v>
      </c>
      <c r="AJ116" s="387">
        <v>1022145.2245308874</v>
      </c>
      <c r="AK116" s="387">
        <v>1118216.5859491779</v>
      </c>
      <c r="AL116" s="387">
        <v>1187469.6622314865</v>
      </c>
      <c r="AM116" s="388">
        <v>1244763.3272930766</v>
      </c>
      <c r="AN116" s="387">
        <v>1315630.011352984</v>
      </c>
      <c r="AO116" s="387">
        <v>1286185.2447470718</v>
      </c>
      <c r="AP116" s="387">
        <v>1231074.9676227565</v>
      </c>
      <c r="AQ116" s="387">
        <v>1249298.692704387</v>
      </c>
      <c r="AR116" s="387">
        <v>1338140.5309069282</v>
      </c>
      <c r="AS116" s="387">
        <v>1441087.2015528954</v>
      </c>
      <c r="AT116" s="387">
        <v>1533513.5177613713</v>
      </c>
      <c r="AU116" s="387">
        <v>1515364.5710294552</v>
      </c>
      <c r="AV116" s="387">
        <v>1406238.1276213303</v>
      </c>
      <c r="AW116" s="388">
        <v>1253560.1000888362</v>
      </c>
      <c r="AX116" s="387">
        <v>1390731.9465021007</v>
      </c>
      <c r="AY116" s="387">
        <v>1439132.0278270803</v>
      </c>
      <c r="AZ116" s="387">
        <v>1565198.1091199999</v>
      </c>
      <c r="BA116" s="387">
        <v>1448833.2723989005</v>
      </c>
      <c r="BB116" s="387">
        <v>1534941.6160938165</v>
      </c>
      <c r="BC116" s="387">
        <v>1582011.8216628628</v>
      </c>
      <c r="BD116" s="387">
        <v>1554891.4650998292</v>
      </c>
      <c r="BE116" s="387">
        <v>1597472.7491049708</v>
      </c>
      <c r="BF116" s="387">
        <v>1640555</v>
      </c>
      <c r="BG116" s="387">
        <v>1646944.8552276918</v>
      </c>
      <c r="BH116" s="389"/>
      <c r="BJ116" s="1142">
        <f t="shared" si="5"/>
        <v>2.8493633907561211E-2</v>
      </c>
    </row>
    <row r="117" spans="1:62" x14ac:dyDescent="0.2">
      <c r="A117" s="477">
        <v>99.900000000000105</v>
      </c>
      <c r="B117" s="396">
        <v>663225.34414945927</v>
      </c>
      <c r="C117" s="396">
        <f t="shared" si="3"/>
        <v>691234.68007807434</v>
      </c>
      <c r="D117" s="396">
        <v>719244.0160066894</v>
      </c>
      <c r="E117" s="396">
        <f t="shared" si="4"/>
        <v>758239.85079213488</v>
      </c>
      <c r="F117" s="396">
        <v>797235.68557758024</v>
      </c>
      <c r="G117" s="393">
        <v>772646.66585514299</v>
      </c>
      <c r="H117" s="393">
        <v>820236.29659488704</v>
      </c>
      <c r="I117" s="397">
        <v>734695.72542081587</v>
      </c>
      <c r="J117" s="396">
        <v>644217.1008927715</v>
      </c>
      <c r="K117" s="396">
        <v>672989.38559941517</v>
      </c>
      <c r="L117" s="396">
        <v>718798.29021805758</v>
      </c>
      <c r="M117" s="393">
        <v>725003.99202856445</v>
      </c>
      <c r="N117" s="393">
        <v>678222.35921736469</v>
      </c>
      <c r="O117" s="393">
        <v>637461.89277192985</v>
      </c>
      <c r="P117" s="393">
        <v>659836.15650785202</v>
      </c>
      <c r="Q117" s="393">
        <v>702295.88756078435</v>
      </c>
      <c r="R117" s="393">
        <v>711044.29107347282</v>
      </c>
      <c r="S117" s="394">
        <v>753761.65929623693</v>
      </c>
      <c r="T117" s="393">
        <v>705951.6282127914</v>
      </c>
      <c r="U117" s="393">
        <v>729010.05917159759</v>
      </c>
      <c r="V117" s="393">
        <v>707405.4541480036</v>
      </c>
      <c r="W117" s="393">
        <v>739887.05023505993</v>
      </c>
      <c r="X117" s="393">
        <v>872441.88409176236</v>
      </c>
      <c r="Y117" s="393">
        <v>902329.69337712938</v>
      </c>
      <c r="Z117" s="393">
        <v>853421.80485796614</v>
      </c>
      <c r="AA117" s="393">
        <v>963516.21318260569</v>
      </c>
      <c r="AB117" s="393">
        <v>1195087.8140549671</v>
      </c>
      <c r="AC117" s="394">
        <v>1172105.8307375249</v>
      </c>
      <c r="AD117" s="393">
        <v>1156774.2128861544</v>
      </c>
      <c r="AE117" s="393">
        <v>1067960.9314244541</v>
      </c>
      <c r="AF117" s="393">
        <v>1165811.0208218845</v>
      </c>
      <c r="AG117" s="393">
        <v>1114683.8712328768</v>
      </c>
      <c r="AH117" s="393">
        <v>1143878.1193612309</v>
      </c>
      <c r="AI117" s="393">
        <v>1209390.6788655599</v>
      </c>
      <c r="AJ117" s="393">
        <v>1313892.285354736</v>
      </c>
      <c r="AK117" s="393">
        <v>1445190.8998505231</v>
      </c>
      <c r="AL117" s="393">
        <v>1538050.8183380933</v>
      </c>
      <c r="AM117" s="394">
        <v>1625474.9696743588</v>
      </c>
      <c r="AN117" s="393">
        <v>1743476.8999062597</v>
      </c>
      <c r="AO117" s="393">
        <v>1693290.9257857162</v>
      </c>
      <c r="AP117" s="393">
        <v>1602060.0416385832</v>
      </c>
      <c r="AQ117" s="393">
        <v>1623174.3884638886</v>
      </c>
      <c r="AR117" s="393">
        <v>1755593.0520130836</v>
      </c>
      <c r="AS117" s="393">
        <v>1920095.8197532005</v>
      </c>
      <c r="AT117" s="393">
        <v>2037494.0217669364</v>
      </c>
      <c r="AU117" s="393">
        <v>2017445.2907858696</v>
      </c>
      <c r="AV117" s="393">
        <v>1874441.4932808354</v>
      </c>
      <c r="AW117" s="394">
        <v>1654162.0791911671</v>
      </c>
      <c r="AX117" s="393">
        <v>1844478.8449790992</v>
      </c>
      <c r="AY117" s="393">
        <v>1901702.9176000163</v>
      </c>
      <c r="AZ117" s="393">
        <v>2097267.6571200001</v>
      </c>
      <c r="BA117" s="393">
        <v>1923586.7566548879</v>
      </c>
      <c r="BB117" s="393">
        <v>2044841.202561432</v>
      </c>
      <c r="BC117" s="393">
        <v>2100105.8883339856</v>
      </c>
      <c r="BD117" s="393">
        <v>2073853.2380152973</v>
      </c>
      <c r="BE117" s="393">
        <v>2115066.2546416647</v>
      </c>
      <c r="BF117" s="393">
        <v>2178809</v>
      </c>
      <c r="BG117" s="393">
        <v>2190308.6259043836</v>
      </c>
      <c r="BH117" s="395"/>
      <c r="BJ117" s="1142">
        <f t="shared" si="5"/>
        <v>3.0101716740693396E-2</v>
      </c>
    </row>
    <row r="118" spans="1:62" x14ac:dyDescent="0.2">
      <c r="A118" s="475">
        <v>99.91</v>
      </c>
      <c r="B118" s="387">
        <v>700235.29203539831</v>
      </c>
      <c r="C118" s="387">
        <f t="shared" si="3"/>
        <v>732086.22297523369</v>
      </c>
      <c r="D118" s="398">
        <v>763937.15391506907</v>
      </c>
      <c r="E118" s="398">
        <f t="shared" si="4"/>
        <v>808884.2999012575</v>
      </c>
      <c r="F118" s="398">
        <v>853831.44588744582</v>
      </c>
      <c r="G118" s="387">
        <v>816367.04653350299</v>
      </c>
      <c r="H118" s="387">
        <v>874192.71878646442</v>
      </c>
      <c r="I118" s="399">
        <v>780968.2778142849</v>
      </c>
      <c r="J118" s="398">
        <v>678055.84064509941</v>
      </c>
      <c r="K118" s="398">
        <v>711624.30811403506</v>
      </c>
      <c r="L118" s="398">
        <v>755995.82170067425</v>
      </c>
      <c r="M118" s="387">
        <v>767731.88341775315</v>
      </c>
      <c r="N118" s="387">
        <v>717965.43870376039</v>
      </c>
      <c r="O118" s="387">
        <v>672130.59340350877</v>
      </c>
      <c r="P118" s="387">
        <v>696081.45621506521</v>
      </c>
      <c r="Q118" s="387">
        <v>743230.34428235295</v>
      </c>
      <c r="R118" s="387">
        <v>753356.32042739308</v>
      </c>
      <c r="S118" s="388">
        <v>799926.27472259139</v>
      </c>
      <c r="T118" s="387">
        <v>749742.28591352864</v>
      </c>
      <c r="U118" s="387">
        <v>772727.97960855719</v>
      </c>
      <c r="V118" s="387">
        <v>749015.44553267176</v>
      </c>
      <c r="W118" s="387">
        <v>791147.44250785257</v>
      </c>
      <c r="X118" s="387">
        <v>920090.53551739815</v>
      </c>
      <c r="Y118" s="387">
        <v>969092.48063555115</v>
      </c>
      <c r="Z118" s="387">
        <v>916130.04049552744</v>
      </c>
      <c r="AA118" s="387">
        <v>1028738.9671984685</v>
      </c>
      <c r="AB118" s="387">
        <v>1285609.7421965725</v>
      </c>
      <c r="AC118" s="388">
        <v>1252467.1606473192</v>
      </c>
      <c r="AD118" s="387">
        <v>1244521.2282917486</v>
      </c>
      <c r="AE118" s="387">
        <v>1141605.8128504746</v>
      </c>
      <c r="AF118" s="387">
        <v>1236982.8227392077</v>
      </c>
      <c r="AG118" s="387">
        <v>1184911.3312686123</v>
      </c>
      <c r="AH118" s="387">
        <v>1222072.7550996619</v>
      </c>
      <c r="AI118" s="387">
        <v>1291037.527069268</v>
      </c>
      <c r="AJ118" s="387">
        <v>1403761.2627869907</v>
      </c>
      <c r="AK118" s="387">
        <v>1551079.6651718982</v>
      </c>
      <c r="AL118" s="387">
        <v>1654837.2534549735</v>
      </c>
      <c r="AM118" s="388">
        <v>1742364.6921068057</v>
      </c>
      <c r="AN118" s="387">
        <v>1873228.531298823</v>
      </c>
      <c r="AO118" s="387">
        <v>1813452.3441144337</v>
      </c>
      <c r="AP118" s="387">
        <v>1709262.6885344118</v>
      </c>
      <c r="AQ118" s="387">
        <v>1738360.0578760845</v>
      </c>
      <c r="AR118" s="387">
        <v>1890618.4067082962</v>
      </c>
      <c r="AS118" s="387">
        <v>2074588.2294218238</v>
      </c>
      <c r="AT118" s="387">
        <v>2204850.0921392185</v>
      </c>
      <c r="AU118" s="387">
        <v>2169811.8051751046</v>
      </c>
      <c r="AV118" s="387">
        <v>2026504.7688093812</v>
      </c>
      <c r="AW118" s="388">
        <v>1776572.403739583</v>
      </c>
      <c r="AX118" s="387">
        <v>1981144.5764263154</v>
      </c>
      <c r="AY118" s="387">
        <v>2056859.0639982047</v>
      </c>
      <c r="AZ118" s="387">
        <v>2266071.4139999999</v>
      </c>
      <c r="BA118" s="387">
        <v>2076065.2004711423</v>
      </c>
      <c r="BB118" s="387">
        <v>2216097.5303784288</v>
      </c>
      <c r="BC118" s="387">
        <v>2263488.7937129377</v>
      </c>
      <c r="BD118" s="387">
        <v>2244062.9569088286</v>
      </c>
      <c r="BE118" s="387">
        <v>2283120.0723054297</v>
      </c>
      <c r="BF118" s="387">
        <v>2352202</v>
      </c>
      <c r="BG118" s="387">
        <v>2359121.9390693717</v>
      </c>
      <c r="BH118" s="389"/>
      <c r="BJ118" s="1142">
        <f t="shared" si="5"/>
        <v>3.0546130815805039E-2</v>
      </c>
    </row>
    <row r="119" spans="1:62" x14ac:dyDescent="0.2">
      <c r="A119" s="475">
        <v>99.92</v>
      </c>
      <c r="B119" s="387">
        <v>747018.37069813185</v>
      </c>
      <c r="C119" s="387">
        <f t="shared" si="3"/>
        <v>780840.47317084228</v>
      </c>
      <c r="D119" s="387">
        <v>814662.57564355258</v>
      </c>
      <c r="E119" s="387">
        <f t="shared" si="4"/>
        <v>863336.55029614398</v>
      </c>
      <c r="F119" s="387">
        <v>912010.52494873537</v>
      </c>
      <c r="G119" s="387">
        <v>870804.58850218554</v>
      </c>
      <c r="H119" s="387">
        <v>938698.4262225522</v>
      </c>
      <c r="I119" s="388">
        <v>836550.20047515538</v>
      </c>
      <c r="J119" s="387">
        <v>720835.32187769993</v>
      </c>
      <c r="K119" s="387">
        <v>759680.16118421056</v>
      </c>
      <c r="L119" s="387">
        <v>798367.35475961107</v>
      </c>
      <c r="M119" s="387">
        <v>821108.41318608331</v>
      </c>
      <c r="N119" s="387">
        <v>763531.80403546314</v>
      </c>
      <c r="O119" s="387">
        <v>716342.70680701756</v>
      </c>
      <c r="P119" s="387">
        <v>741169.76896459935</v>
      </c>
      <c r="Q119" s="387">
        <v>794341.08887843136</v>
      </c>
      <c r="R119" s="387">
        <v>800986.61038541689</v>
      </c>
      <c r="S119" s="388">
        <v>854767.97504001728</v>
      </c>
      <c r="T119" s="387">
        <v>805390.09782825271</v>
      </c>
      <c r="U119" s="387">
        <v>823669.21147018659</v>
      </c>
      <c r="V119" s="387">
        <v>802741.5107263024</v>
      </c>
      <c r="W119" s="387">
        <v>850435.53004454856</v>
      </c>
      <c r="X119" s="387">
        <v>998059.26566420996</v>
      </c>
      <c r="Y119" s="387">
        <v>1005352.2369566878</v>
      </c>
      <c r="Z119" s="387">
        <v>991216.61948426196</v>
      </c>
      <c r="AA119" s="387">
        <v>1101824.5553104205</v>
      </c>
      <c r="AB119" s="387">
        <v>1390373.6363444417</v>
      </c>
      <c r="AC119" s="388">
        <v>1344709.5531605796</v>
      </c>
      <c r="AD119" s="387">
        <v>1341438.6328793364</v>
      </c>
      <c r="AE119" s="387">
        <v>1222093.9178597161</v>
      </c>
      <c r="AF119" s="387">
        <v>1336799.1617512365</v>
      </c>
      <c r="AG119" s="387">
        <v>1275171.9785586658</v>
      </c>
      <c r="AH119" s="387">
        <v>1303423.5754749971</v>
      </c>
      <c r="AI119" s="387">
        <v>1394301.7507600519</v>
      </c>
      <c r="AJ119" s="387">
        <v>1515234.5955983109</v>
      </c>
      <c r="AK119" s="387">
        <v>1678942.2780269056</v>
      </c>
      <c r="AL119" s="387">
        <v>1797467.8026502794</v>
      </c>
      <c r="AM119" s="388">
        <v>1889355.9121675636</v>
      </c>
      <c r="AN119" s="387">
        <v>2036250.3663160086</v>
      </c>
      <c r="AO119" s="387">
        <v>1964124.0031504866</v>
      </c>
      <c r="AP119" s="387">
        <v>1852485.6791232934</v>
      </c>
      <c r="AQ119" s="387">
        <v>1879394.5651228155</v>
      </c>
      <c r="AR119" s="387">
        <v>2050278.1270056497</v>
      </c>
      <c r="AS119" s="387">
        <v>2238224.4277857374</v>
      </c>
      <c r="AT119" s="387">
        <v>2402164.1752126203</v>
      </c>
      <c r="AU119" s="387">
        <v>2365956.9524724167</v>
      </c>
      <c r="AV119" s="387">
        <v>2201865.2339296415</v>
      </c>
      <c r="AW119" s="388">
        <v>1920108.836329794</v>
      </c>
      <c r="AX119" s="387">
        <v>2159696.7504717032</v>
      </c>
      <c r="AY119" s="387">
        <v>2242661.4553318233</v>
      </c>
      <c r="AZ119" s="387">
        <v>2465439.4074399997</v>
      </c>
      <c r="BA119" s="387">
        <v>2278683.8925009812</v>
      </c>
      <c r="BB119" s="387">
        <v>2425788.3018169194</v>
      </c>
      <c r="BC119" s="387">
        <v>2460714.6966377967</v>
      </c>
      <c r="BD119" s="387">
        <v>2445682.3985438221</v>
      </c>
      <c r="BE119" s="387">
        <v>2477245.041916057</v>
      </c>
      <c r="BF119" s="387">
        <v>2556662</v>
      </c>
      <c r="BG119" s="387">
        <v>2559385.9040998723</v>
      </c>
      <c r="BH119" s="389"/>
      <c r="BJ119" s="1142">
        <f t="shared" si="5"/>
        <v>3.086492710560651E-2</v>
      </c>
    </row>
    <row r="120" spans="1:62" x14ac:dyDescent="0.2">
      <c r="A120" s="478">
        <v>99.93</v>
      </c>
      <c r="B120" s="400">
        <v>807991.54523107177</v>
      </c>
      <c r="C120" s="400">
        <f t="shared" si="3"/>
        <v>843552.1555815516</v>
      </c>
      <c r="D120" s="400">
        <v>879112.76593203133</v>
      </c>
      <c r="E120" s="400">
        <f t="shared" si="4"/>
        <v>933088.19226198283</v>
      </c>
      <c r="F120" s="400">
        <v>987063.61859193433</v>
      </c>
      <c r="G120" s="400">
        <v>934427.3933491949</v>
      </c>
      <c r="H120" s="400">
        <v>1023098.5819454758</v>
      </c>
      <c r="I120" s="401">
        <v>903227.23550523177</v>
      </c>
      <c r="J120" s="400">
        <v>769196.12210809253</v>
      </c>
      <c r="K120" s="400">
        <v>819433.75402046787</v>
      </c>
      <c r="L120" s="400">
        <v>850849.28452579025</v>
      </c>
      <c r="M120" s="400">
        <v>881285.17445819161</v>
      </c>
      <c r="N120" s="400">
        <v>813533.3463772547</v>
      </c>
      <c r="O120" s="387">
        <v>771924.53754385968</v>
      </c>
      <c r="P120" s="387">
        <v>797064.98056960339</v>
      </c>
      <c r="Q120" s="387">
        <v>853720.71880784316</v>
      </c>
      <c r="R120" s="387">
        <v>859835.30947838083</v>
      </c>
      <c r="S120" s="388">
        <v>921534.65802110732</v>
      </c>
      <c r="T120" s="387">
        <v>864874.45347678824</v>
      </c>
      <c r="U120" s="387">
        <v>886453.54883932637</v>
      </c>
      <c r="V120" s="387">
        <v>874227.53288613609</v>
      </c>
      <c r="W120" s="387">
        <v>916762.34443965438</v>
      </c>
      <c r="X120" s="387">
        <v>1078141.8234701338</v>
      </c>
      <c r="Y120" s="387">
        <v>1075524.2238178903</v>
      </c>
      <c r="Z120" s="387">
        <v>1079510.4950035554</v>
      </c>
      <c r="AA120" s="387">
        <v>1199473.9279059167</v>
      </c>
      <c r="AB120" s="387">
        <v>1507388.076433121</v>
      </c>
      <c r="AC120" s="388">
        <v>1457208.3062265618</v>
      </c>
      <c r="AD120" s="387">
        <v>1461259.5383841172</v>
      </c>
      <c r="AE120" s="387">
        <v>1319824.5177782651</v>
      </c>
      <c r="AF120" s="387">
        <v>1456254.5226842524</v>
      </c>
      <c r="AG120" s="387">
        <v>1390925.51209053</v>
      </c>
      <c r="AH120" s="387">
        <v>1414425.7500874228</v>
      </c>
      <c r="AI120" s="387">
        <v>1523628.22123578</v>
      </c>
      <c r="AJ120" s="387">
        <v>1651890.8148438158</v>
      </c>
      <c r="AK120" s="387">
        <v>1842885.7997010462</v>
      </c>
      <c r="AL120" s="387">
        <v>1970195.1050772208</v>
      </c>
      <c r="AM120" s="388">
        <v>2077822.2741565844</v>
      </c>
      <c r="AN120" s="387">
        <v>2237763.2676804499</v>
      </c>
      <c r="AO120" s="387">
        <v>2146270.9983485355</v>
      </c>
      <c r="AP120" s="387">
        <v>2031975.0558925585</v>
      </c>
      <c r="AQ120" s="387">
        <v>2060892.6536478063</v>
      </c>
      <c r="AR120" s="387">
        <v>2252367.6507879868</v>
      </c>
      <c r="AS120" s="387">
        <v>2456947.282617738</v>
      </c>
      <c r="AT120" s="387">
        <v>2648786.5875277696</v>
      </c>
      <c r="AU120" s="387">
        <v>2605711.5305518876</v>
      </c>
      <c r="AV120" s="387">
        <v>2427131.8290678766</v>
      </c>
      <c r="AW120" s="388">
        <v>2112114.2153221373</v>
      </c>
      <c r="AX120" s="387">
        <v>2379532.7509303759</v>
      </c>
      <c r="AY120" s="387">
        <v>2479096.9695411795</v>
      </c>
      <c r="AZ120" s="387">
        <v>2707460.45248</v>
      </c>
      <c r="BA120" s="387">
        <v>2518449.8701217119</v>
      </c>
      <c r="BB120" s="387">
        <v>2675106.483045944</v>
      </c>
      <c r="BC120" s="387">
        <v>2702529.8565549115</v>
      </c>
      <c r="BD120" s="387">
        <v>2696431.6891475134</v>
      </c>
      <c r="BE120" s="387">
        <v>2712165.0944614564</v>
      </c>
      <c r="BF120" s="387">
        <v>2795439</v>
      </c>
      <c r="BG120" s="387">
        <v>2804512.4614838986</v>
      </c>
      <c r="BH120" s="389"/>
      <c r="BJ120" s="1142">
        <f t="shared" si="5"/>
        <v>3.135413584020208E-2</v>
      </c>
    </row>
    <row r="121" spans="1:62" x14ac:dyDescent="0.2">
      <c r="A121" s="478">
        <v>99.94</v>
      </c>
      <c r="B121" s="400">
        <v>890185.20845624385</v>
      </c>
      <c r="C121" s="400">
        <f t="shared" si="3"/>
        <v>929917.57323009288</v>
      </c>
      <c r="D121" s="400">
        <v>969649.93800394202</v>
      </c>
      <c r="E121" s="400">
        <f t="shared" si="4"/>
        <v>1023140.7284004672</v>
      </c>
      <c r="F121" s="400">
        <v>1076631.5187969925</v>
      </c>
      <c r="G121" s="400">
        <v>1026053.3011674874</v>
      </c>
      <c r="H121" s="400">
        <v>1124015.7700222763</v>
      </c>
      <c r="I121" s="401">
        <v>988769.320325532</v>
      </c>
      <c r="J121" s="400">
        <v>840876.20466545073</v>
      </c>
      <c r="K121" s="400">
        <v>897761.05043859652</v>
      </c>
      <c r="L121" s="400">
        <v>927150.04816533835</v>
      </c>
      <c r="M121" s="400">
        <v>960000.49788258749</v>
      </c>
      <c r="N121" s="400">
        <v>875922.06725771935</v>
      </c>
      <c r="O121" s="387">
        <v>838223.27887719299</v>
      </c>
      <c r="P121" s="387">
        <v>869172.38275219582</v>
      </c>
      <c r="Q121" s="387">
        <v>926976.789082353</v>
      </c>
      <c r="R121" s="387">
        <v>929444.05906008743</v>
      </c>
      <c r="S121" s="388">
        <v>1003618.4389158685</v>
      </c>
      <c r="T121" s="387">
        <v>937636.39470013953</v>
      </c>
      <c r="U121" s="387">
        <v>969125.93591260817</v>
      </c>
      <c r="V121" s="387">
        <v>959846.99667816795</v>
      </c>
      <c r="W121" s="387">
        <v>1000620.0447537518</v>
      </c>
      <c r="X121" s="387">
        <v>1212282.3507281314</v>
      </c>
      <c r="Y121" s="387">
        <v>1195271.3024215109</v>
      </c>
      <c r="Z121" s="387">
        <v>1166527.7826265951</v>
      </c>
      <c r="AA121" s="387">
        <v>1319518.4450724772</v>
      </c>
      <c r="AB121" s="387">
        <v>1658303.4228806701</v>
      </c>
      <c r="AC121" s="388">
        <v>1597814.9109091524</v>
      </c>
      <c r="AD121" s="387">
        <v>1611126.4572977712</v>
      </c>
      <c r="AE121" s="387">
        <v>1449297.6141098337</v>
      </c>
      <c r="AF121" s="387">
        <v>1605105.0211882519</v>
      </c>
      <c r="AG121" s="387">
        <v>1539293.7802263252</v>
      </c>
      <c r="AH121" s="387">
        <v>1557598.0949994172</v>
      </c>
      <c r="AI121" s="387">
        <v>1696611.4841638</v>
      </c>
      <c r="AJ121" s="387">
        <v>1838809.0589781594</v>
      </c>
      <c r="AK121" s="387">
        <v>2036657.8056801194</v>
      </c>
      <c r="AL121" s="387">
        <v>2198271.1731344494</v>
      </c>
      <c r="AM121" s="388">
        <v>2312792.4988541272</v>
      </c>
      <c r="AN121" s="387">
        <v>2494078.6465993123</v>
      </c>
      <c r="AO121" s="387">
        <v>2385223.5682817143</v>
      </c>
      <c r="AP121" s="387">
        <v>2255584.826780499</v>
      </c>
      <c r="AQ121" s="387">
        <v>2295597.3945007944</v>
      </c>
      <c r="AR121" s="387">
        <v>2516961.1803746657</v>
      </c>
      <c r="AS121" s="387">
        <v>2757920.7304154919</v>
      </c>
      <c r="AT121" s="387">
        <v>2968022.699728474</v>
      </c>
      <c r="AU121" s="387">
        <v>2917976.4711069399</v>
      </c>
      <c r="AV121" s="387">
        <v>2716497.0950098434</v>
      </c>
      <c r="AW121" s="388">
        <v>2369266.4306442742</v>
      </c>
      <c r="AX121" s="387">
        <v>2664210.0219954345</v>
      </c>
      <c r="AY121" s="387">
        <v>2764823.5837362548</v>
      </c>
      <c r="AZ121" s="387">
        <v>3029688.9469599999</v>
      </c>
      <c r="BA121" s="387">
        <v>2824205.7059285431</v>
      </c>
      <c r="BB121" s="387">
        <v>2980321.056744976</v>
      </c>
      <c r="BC121" s="387">
        <v>3027814.1174718062</v>
      </c>
      <c r="BD121" s="387">
        <v>3021682.5902613387</v>
      </c>
      <c r="BE121" s="387">
        <v>3023322.3669112003</v>
      </c>
      <c r="BF121" s="387">
        <v>3102878</v>
      </c>
      <c r="BG121" s="387">
        <v>3113973.9145978154</v>
      </c>
      <c r="BH121" s="389"/>
      <c r="BJ121" s="1142">
        <f t="shared" si="5"/>
        <v>3.1993855916308656E-2</v>
      </c>
    </row>
    <row r="122" spans="1:62" x14ac:dyDescent="0.2">
      <c r="A122" s="475">
        <v>99.95</v>
      </c>
      <c r="B122" s="387">
        <v>998288.55752212391</v>
      </c>
      <c r="C122" s="387">
        <f t="shared" si="3"/>
        <v>1042618.6563516969</v>
      </c>
      <c r="D122" s="387">
        <v>1086948.75518127</v>
      </c>
      <c r="E122" s="387">
        <f t="shared" si="4"/>
        <v>1144239.7610492816</v>
      </c>
      <c r="F122" s="387">
        <v>1201530.7669172932</v>
      </c>
      <c r="G122" s="387">
        <v>1158538.0034305316</v>
      </c>
      <c r="H122" s="387">
        <v>1184603.6749761323</v>
      </c>
      <c r="I122" s="388">
        <v>1104898.5363190619</v>
      </c>
      <c r="J122" s="387">
        <v>935726.73437650001</v>
      </c>
      <c r="K122" s="387">
        <v>1004381.4959795321</v>
      </c>
      <c r="L122" s="387">
        <v>1022900.5965496103</v>
      </c>
      <c r="M122" s="387">
        <v>1055194.5432201279</v>
      </c>
      <c r="N122" s="387">
        <v>969285.08254356473</v>
      </c>
      <c r="O122" s="387">
        <v>922027.34371929825</v>
      </c>
      <c r="P122" s="387">
        <v>963442.58637210529</v>
      </c>
      <c r="Q122" s="387">
        <v>1016760.2070588236</v>
      </c>
      <c r="R122" s="387">
        <v>1032035.1265447501</v>
      </c>
      <c r="S122" s="388">
        <v>1123871.7788328493</v>
      </c>
      <c r="T122" s="387">
        <v>1036975.5720263001</v>
      </c>
      <c r="U122" s="387">
        <v>1078904.6434228492</v>
      </c>
      <c r="V122" s="387">
        <v>1073144.7470049933</v>
      </c>
      <c r="W122" s="387">
        <v>1110320.5125741621</v>
      </c>
      <c r="X122" s="387">
        <v>1311809.4971250175</v>
      </c>
      <c r="Y122" s="387">
        <v>1362654.1203880529</v>
      </c>
      <c r="Z122" s="387">
        <v>1232191.2363486656</v>
      </c>
      <c r="AA122" s="387">
        <v>1490055.5224359559</v>
      </c>
      <c r="AB122" s="387">
        <v>1889411.4237252348</v>
      </c>
      <c r="AC122" s="388">
        <v>1809141.0573330179</v>
      </c>
      <c r="AD122" s="387">
        <v>1818271.903897664</v>
      </c>
      <c r="AE122" s="387">
        <v>1635336.1547570564</v>
      </c>
      <c r="AF122" s="387">
        <v>1797502.1811076512</v>
      </c>
      <c r="AG122" s="387">
        <v>1735030.0076235854</v>
      </c>
      <c r="AH122" s="387">
        <v>1752482.8147802774</v>
      </c>
      <c r="AI122" s="387">
        <v>1910810.9700974862</v>
      </c>
      <c r="AJ122" s="387">
        <v>2071531.2618361812</v>
      </c>
      <c r="AK122" s="387">
        <v>2299311.2705530641</v>
      </c>
      <c r="AL122" s="387">
        <v>2498421.7550318763</v>
      </c>
      <c r="AM122" s="388">
        <v>2636938.4102755417</v>
      </c>
      <c r="AN122" s="387">
        <v>2856279.0618685554</v>
      </c>
      <c r="AO122" s="387">
        <v>2721691.5776315457</v>
      </c>
      <c r="AP122" s="387">
        <v>2573471.7204123917</v>
      </c>
      <c r="AQ122" s="387">
        <v>2605981.0364902848</v>
      </c>
      <c r="AR122" s="387">
        <v>2866769.9622479929</v>
      </c>
      <c r="AS122" s="387">
        <v>3167808.3968202616</v>
      </c>
      <c r="AT122" s="387">
        <v>3408801.8616340905</v>
      </c>
      <c r="AU122" s="387">
        <v>3334767.2335345028</v>
      </c>
      <c r="AV122" s="387">
        <v>3110493.5442951298</v>
      </c>
      <c r="AW122" s="388">
        <v>2727937.1025001057</v>
      </c>
      <c r="AX122" s="387">
        <v>3073062.0146983708</v>
      </c>
      <c r="AY122" s="387">
        <v>3161965.2093763389</v>
      </c>
      <c r="AZ122" s="387">
        <v>3461616.0180799998</v>
      </c>
      <c r="BA122" s="387">
        <v>3238744.5859442479</v>
      </c>
      <c r="BB122" s="387">
        <v>3409526.1473594881</v>
      </c>
      <c r="BC122" s="387">
        <v>3473024.6034204517</v>
      </c>
      <c r="BD122" s="387">
        <v>3459681.789514387</v>
      </c>
      <c r="BE122" s="387">
        <v>3452963.6406560778</v>
      </c>
      <c r="BF122" s="387">
        <v>3560982</v>
      </c>
      <c r="BG122" s="387">
        <v>3575458.961980423</v>
      </c>
      <c r="BH122" s="389"/>
      <c r="BJ122" s="1142">
        <f t="shared" si="5"/>
        <v>3.2999313645542427E-2</v>
      </c>
    </row>
    <row r="123" spans="1:62" x14ac:dyDescent="0.2">
      <c r="A123" s="475">
        <v>99.96</v>
      </c>
      <c r="B123" s="387">
        <v>1128177.2767944937</v>
      </c>
      <c r="C123" s="387">
        <f t="shared" si="3"/>
        <v>1180876.4303102852</v>
      </c>
      <c r="D123" s="387">
        <v>1233575.5838260767</v>
      </c>
      <c r="E123" s="387">
        <f t="shared" si="4"/>
        <v>1304418.0792222205</v>
      </c>
      <c r="F123" s="387">
        <v>1375260.574618364</v>
      </c>
      <c r="G123" s="387">
        <v>1327475.7603054279</v>
      </c>
      <c r="H123" s="387">
        <v>1367747.7250450833</v>
      </c>
      <c r="I123" s="388">
        <v>1261853.5113986756</v>
      </c>
      <c r="J123" s="387">
        <v>1064772.1451473553</v>
      </c>
      <c r="K123" s="387">
        <v>1151473.4901315789</v>
      </c>
      <c r="L123" s="387">
        <v>1152565.8281811015</v>
      </c>
      <c r="M123" s="387">
        <v>1189677.2824047166</v>
      </c>
      <c r="N123" s="387">
        <v>1093114.547538979</v>
      </c>
      <c r="O123" s="387">
        <v>1052083.5430175439</v>
      </c>
      <c r="P123" s="387">
        <v>1087959.5791855203</v>
      </c>
      <c r="Q123" s="387">
        <v>1151789.7148235294</v>
      </c>
      <c r="R123" s="387">
        <v>1171782.5013062493</v>
      </c>
      <c r="S123" s="388">
        <v>1288018.3089069154</v>
      </c>
      <c r="T123" s="387">
        <v>1179013.1918708906</v>
      </c>
      <c r="U123" s="387">
        <v>1229155.0658170232</v>
      </c>
      <c r="V123" s="387">
        <v>1253929.3844538264</v>
      </c>
      <c r="W123" s="387">
        <v>1274307.3886391164</v>
      </c>
      <c r="X123" s="387">
        <v>1401019.1513762374</v>
      </c>
      <c r="Y123" s="387">
        <v>1512840.7832862271</v>
      </c>
      <c r="Z123" s="387">
        <v>1376464.3200718588</v>
      </c>
      <c r="AA123" s="387">
        <v>1698703.3164736987</v>
      </c>
      <c r="AB123" s="387">
        <v>2228504.275046627</v>
      </c>
      <c r="AC123" s="388">
        <v>2082998.5214365351</v>
      </c>
      <c r="AD123" s="387">
        <v>2102855.992727391</v>
      </c>
      <c r="AE123" s="387">
        <v>1886792.0966135145</v>
      </c>
      <c r="AF123" s="387">
        <v>2090481.4953898762</v>
      </c>
      <c r="AG123" s="387">
        <v>2006494.617986897</v>
      </c>
      <c r="AH123" s="387">
        <v>2050618.0164354818</v>
      </c>
      <c r="AI123" s="387">
        <v>2214921.0976720285</v>
      </c>
      <c r="AJ123" s="387">
        <v>2411403.44886602</v>
      </c>
      <c r="AK123" s="387">
        <v>2700212.1136023914</v>
      </c>
      <c r="AL123" s="387">
        <v>2923964.4827894256</v>
      </c>
      <c r="AM123" s="388">
        <v>3109496.5095134038</v>
      </c>
      <c r="AN123" s="387">
        <v>3389582.7635662952</v>
      </c>
      <c r="AO123" s="387">
        <v>3206740.6748138927</v>
      </c>
      <c r="AP123" s="387">
        <v>3030006.3201777381</v>
      </c>
      <c r="AQ123" s="387">
        <v>3057449.259391421</v>
      </c>
      <c r="AR123" s="387">
        <v>3366973.2453166815</v>
      </c>
      <c r="AS123" s="387">
        <v>3755796.4915653742</v>
      </c>
      <c r="AT123" s="387">
        <v>4047941.3383300044</v>
      </c>
      <c r="AU123" s="387">
        <v>3952724.8206393034</v>
      </c>
      <c r="AV123" s="387">
        <v>3703999.5799024226</v>
      </c>
      <c r="AW123" s="388">
        <v>3226444.3857185161</v>
      </c>
      <c r="AX123" s="387">
        <v>3660699.3777481266</v>
      </c>
      <c r="AY123" s="387">
        <v>3744545.4794051042</v>
      </c>
      <c r="AZ123" s="387">
        <v>4147472.4365599998</v>
      </c>
      <c r="BA123" s="387">
        <v>3879995.6087161363</v>
      </c>
      <c r="BB123" s="387">
        <v>4092731.5711144549</v>
      </c>
      <c r="BC123" s="387">
        <v>4154274.2141458895</v>
      </c>
      <c r="BD123" s="387">
        <v>4123135.8070752891</v>
      </c>
      <c r="BE123" s="387">
        <v>4106441.0392147796</v>
      </c>
      <c r="BF123" s="387">
        <v>4234559</v>
      </c>
      <c r="BG123" s="387">
        <v>4254903.9983685631</v>
      </c>
      <c r="BH123" s="389"/>
      <c r="BJ123" s="1142">
        <f t="shared" si="5"/>
        <v>3.4219881398371177E-2</v>
      </c>
    </row>
    <row r="124" spans="1:62" x14ac:dyDescent="0.2">
      <c r="A124" s="475">
        <v>99.97</v>
      </c>
      <c r="B124" s="387">
        <v>1340844.9582104229</v>
      </c>
      <c r="C124" s="387">
        <f t="shared" si="3"/>
        <v>1420515.8062269937</v>
      </c>
      <c r="D124" s="387">
        <v>1500186.6542435645</v>
      </c>
      <c r="E124" s="387">
        <f t="shared" si="4"/>
        <v>1588230.3624373437</v>
      </c>
      <c r="F124" s="387">
        <v>1676274.0706311231</v>
      </c>
      <c r="G124" s="387">
        <v>1591305.4324129918</v>
      </c>
      <c r="H124" s="387">
        <v>1637353.6229977724</v>
      </c>
      <c r="I124" s="388">
        <v>1498366.3759793763</v>
      </c>
      <c r="J124" s="387">
        <v>1270382.6214841125</v>
      </c>
      <c r="K124" s="387">
        <v>1380328.2328216373</v>
      </c>
      <c r="L124" s="387">
        <v>1394977.7427095191</v>
      </c>
      <c r="M124" s="387">
        <v>1409537.6407871796</v>
      </c>
      <c r="N124" s="387">
        <v>1306629.3858147357</v>
      </c>
      <c r="O124" s="387">
        <v>1253921.2830877192</v>
      </c>
      <c r="P124" s="387">
        <v>1277325.3343092892</v>
      </c>
      <c r="Q124" s="387">
        <v>1351326.9511529412</v>
      </c>
      <c r="R124" s="387">
        <v>1401956.5601902134</v>
      </c>
      <c r="S124" s="388">
        <v>1550241.7372147914</v>
      </c>
      <c r="T124" s="387">
        <v>1417003.0187288304</v>
      </c>
      <c r="U124" s="387">
        <v>1474074.7218934912</v>
      </c>
      <c r="V124" s="387">
        <v>1525571.521913375</v>
      </c>
      <c r="W124" s="387">
        <v>1552341.6465274785</v>
      </c>
      <c r="X124" s="387">
        <v>1735686.648461736</v>
      </c>
      <c r="Y124" s="387">
        <v>1816284.9265907875</v>
      </c>
      <c r="Z124" s="387">
        <v>1735316.0790448741</v>
      </c>
      <c r="AA124" s="387">
        <v>2038582.0942656579</v>
      </c>
      <c r="AB124" s="387">
        <v>2745837.0164338248</v>
      </c>
      <c r="AC124" s="388">
        <v>2535507.8067502282</v>
      </c>
      <c r="AD124" s="387">
        <v>2548994.257885424</v>
      </c>
      <c r="AE124" s="387">
        <v>2299571.1799755646</v>
      </c>
      <c r="AF124" s="387">
        <v>2588638.4641875802</v>
      </c>
      <c r="AG124" s="387">
        <v>2467342.0216795714</v>
      </c>
      <c r="AH124" s="387">
        <v>2524962.2318452033</v>
      </c>
      <c r="AI124" s="387">
        <v>2739646.6900558081</v>
      </c>
      <c r="AJ124" s="387">
        <v>2987734.3144942536</v>
      </c>
      <c r="AK124" s="387">
        <v>3313128.9207772794</v>
      </c>
      <c r="AL124" s="387">
        <v>3653609.134287145</v>
      </c>
      <c r="AM124" s="388">
        <v>3899002.7208868512</v>
      </c>
      <c r="AN124" s="387">
        <v>4276183.5866055619</v>
      </c>
      <c r="AO124" s="387">
        <v>3993404.6110927616</v>
      </c>
      <c r="AP124" s="387">
        <v>3740619.8736863127</v>
      </c>
      <c r="AQ124" s="387">
        <v>3810796.7213002564</v>
      </c>
      <c r="AR124" s="387">
        <v>4223118.2161641391</v>
      </c>
      <c r="AS124" s="387">
        <v>4747140.0610990431</v>
      </c>
      <c r="AT124" s="387">
        <v>5130941.514529991</v>
      </c>
      <c r="AU124" s="387">
        <v>4966186.3341445588</v>
      </c>
      <c r="AV124" s="387">
        <v>4651907.9803988701</v>
      </c>
      <c r="AW124" s="388">
        <v>4053219.1564787007</v>
      </c>
      <c r="AX124" s="387">
        <v>4614699.6747177606</v>
      </c>
      <c r="AY124" s="387">
        <v>4702868.4360119952</v>
      </c>
      <c r="AZ124" s="387">
        <v>5309427.2779999999</v>
      </c>
      <c r="BA124" s="387">
        <v>4941793.3843737729</v>
      </c>
      <c r="BB124" s="387">
        <v>5167327.0871426919</v>
      </c>
      <c r="BC124" s="387">
        <v>5256838.1068533175</v>
      </c>
      <c r="BD124" s="387">
        <v>5228359.4857353037</v>
      </c>
      <c r="BE124" s="387">
        <v>5176525.1600321941</v>
      </c>
      <c r="BF124" s="387">
        <v>5349585</v>
      </c>
      <c r="BG124" s="387">
        <v>5362833.9726202302</v>
      </c>
      <c r="BH124" s="389"/>
      <c r="BJ124" s="1142">
        <f t="shared" si="5"/>
        <v>3.5578145765234881E-2</v>
      </c>
    </row>
    <row r="125" spans="1:62" x14ac:dyDescent="0.2">
      <c r="A125" s="475">
        <v>99.98</v>
      </c>
      <c r="B125" s="387">
        <v>1762056.0054080631</v>
      </c>
      <c r="C125" s="387">
        <f t="shared" si="3"/>
        <v>1877254.3841171595</v>
      </c>
      <c r="D125" s="387">
        <v>1992452.7628262558</v>
      </c>
      <c r="E125" s="387">
        <f t="shared" si="4"/>
        <v>2102739.0991164772</v>
      </c>
      <c r="F125" s="387">
        <v>2213025.4354066984</v>
      </c>
      <c r="G125" s="387">
        <v>2126373.0373485307</v>
      </c>
      <c r="H125" s="387">
        <v>2195355.5990240797</v>
      </c>
      <c r="I125" s="388">
        <v>2006659.1121670119</v>
      </c>
      <c r="J125" s="387">
        <v>1689412.1052126333</v>
      </c>
      <c r="K125" s="387">
        <v>1797940.5782163742</v>
      </c>
      <c r="L125" s="387">
        <v>1856637.3678956125</v>
      </c>
      <c r="M125" s="387">
        <v>1854628.6553184425</v>
      </c>
      <c r="N125" s="387">
        <v>1698109.9336594315</v>
      </c>
      <c r="O125" s="387">
        <v>1671317.3619649124</v>
      </c>
      <c r="P125" s="387">
        <v>1689203.4051104605</v>
      </c>
      <c r="Q125" s="387">
        <v>1782848.1129411766</v>
      </c>
      <c r="R125" s="387">
        <v>1838733.3407696597</v>
      </c>
      <c r="S125" s="388">
        <v>2058151.6564204127</v>
      </c>
      <c r="T125" s="387">
        <v>1880215.3389121341</v>
      </c>
      <c r="U125" s="387">
        <v>2001023.6074647247</v>
      </c>
      <c r="V125" s="387">
        <v>2096394.0543065942</v>
      </c>
      <c r="W125" s="387">
        <v>2057772.7064523415</v>
      </c>
      <c r="X125" s="387">
        <v>2395485.3476654352</v>
      </c>
      <c r="Y125" s="387">
        <v>2604592.5434267819</v>
      </c>
      <c r="Z125" s="387">
        <v>2374242.1039709565</v>
      </c>
      <c r="AA125" s="387">
        <v>2768032.5997994351</v>
      </c>
      <c r="AB125" s="387">
        <v>3786599.5181757398</v>
      </c>
      <c r="AC125" s="388">
        <v>3511244.0483800131</v>
      </c>
      <c r="AD125" s="387">
        <v>3463131.5865651532</v>
      </c>
      <c r="AE125" s="387">
        <v>3135483.516932427</v>
      </c>
      <c r="AF125" s="387">
        <v>3611485.4524027603</v>
      </c>
      <c r="AG125" s="387">
        <v>3450473.6955330553</v>
      </c>
      <c r="AH125" s="387">
        <v>3429618.9825154445</v>
      </c>
      <c r="AI125" s="387">
        <v>3750583.0334137389</v>
      </c>
      <c r="AJ125" s="387">
        <v>4160535.5415979195</v>
      </c>
      <c r="AK125" s="387">
        <v>4689723.8744394612</v>
      </c>
      <c r="AL125" s="387">
        <v>5147297.2963900426</v>
      </c>
      <c r="AM125" s="388">
        <v>5502884.2927037245</v>
      </c>
      <c r="AN125" s="387">
        <v>6157409.9432350798</v>
      </c>
      <c r="AO125" s="387">
        <v>5626884.9418938486</v>
      </c>
      <c r="AP125" s="387">
        <v>5298965.9059886672</v>
      </c>
      <c r="AQ125" s="387">
        <v>5427050.1172675053</v>
      </c>
      <c r="AR125" s="387">
        <v>6066520.0968658933</v>
      </c>
      <c r="AS125" s="387">
        <v>6966709.6756481947</v>
      </c>
      <c r="AT125" s="387">
        <v>7368734.2376410915</v>
      </c>
      <c r="AU125" s="387">
        <v>7075201.3983040676</v>
      </c>
      <c r="AV125" s="387">
        <v>6679717.3065137379</v>
      </c>
      <c r="AW125" s="388">
        <v>5816394.2018697914</v>
      </c>
      <c r="AX125" s="387">
        <v>6854581.3197677452</v>
      </c>
      <c r="AY125" s="387">
        <v>6821790.4104290344</v>
      </c>
      <c r="AZ125" s="387">
        <v>7649044.8898400003</v>
      </c>
      <c r="BA125" s="387">
        <v>7153437.3725166861</v>
      </c>
      <c r="BB125" s="387">
        <v>7430355.0735640172</v>
      </c>
      <c r="BC125" s="387">
        <v>7518610.5869388767</v>
      </c>
      <c r="BD125" s="387">
        <v>7441991.3688638229</v>
      </c>
      <c r="BE125" s="387">
        <v>7487283.8498015683</v>
      </c>
      <c r="BF125" s="387">
        <v>7584986</v>
      </c>
      <c r="BG125" s="387">
        <v>7597038.9891473968</v>
      </c>
      <c r="BH125" s="389"/>
      <c r="BJ125" s="1142">
        <f t="shared" si="5"/>
        <v>3.7386795162969833E-2</v>
      </c>
    </row>
    <row r="126" spans="1:62" x14ac:dyDescent="0.2">
      <c r="A126" s="477">
        <v>99.99</v>
      </c>
      <c r="B126" s="393">
        <v>2187030.660766962</v>
      </c>
      <c r="C126" s="393">
        <f t="shared" si="3"/>
        <v>2336450.2142155301</v>
      </c>
      <c r="D126" s="393">
        <v>2485869.7676640986</v>
      </c>
      <c r="E126" s="393">
        <f t="shared" si="4"/>
        <v>2650782.8077327097</v>
      </c>
      <c r="F126" s="393">
        <v>2815695.8478013212</v>
      </c>
      <c r="G126" s="393">
        <v>2650649.9498699717</v>
      </c>
      <c r="H126" s="393">
        <v>2791819.0003182348</v>
      </c>
      <c r="I126" s="394">
        <v>2556796.4320881562</v>
      </c>
      <c r="J126" s="393">
        <v>2106464.2073533647</v>
      </c>
      <c r="K126" s="393">
        <v>2279915.7902046782</v>
      </c>
      <c r="L126" s="393">
        <v>2317467.7950783777</v>
      </c>
      <c r="M126" s="393">
        <v>2296960.9552437104</v>
      </c>
      <c r="N126" s="393">
        <v>2088803.3222256191</v>
      </c>
      <c r="O126" s="393">
        <v>2078350.1338947369</v>
      </c>
      <c r="P126" s="393">
        <v>2103848.6020761244</v>
      </c>
      <c r="Q126" s="393">
        <v>2249651.0102588236</v>
      </c>
      <c r="R126" s="393">
        <v>2299627.5879883757</v>
      </c>
      <c r="S126" s="394">
        <v>2555131.0926503702</v>
      </c>
      <c r="T126" s="393">
        <v>2398932.0488145049</v>
      </c>
      <c r="U126" s="393">
        <v>2548336.8881201637</v>
      </c>
      <c r="V126" s="393">
        <v>2540333.6441139276</v>
      </c>
      <c r="W126" s="393">
        <v>2660334.1047402029</v>
      </c>
      <c r="X126" s="393">
        <v>3038259.637771938</v>
      </c>
      <c r="Z126" s="393">
        <v>3031398.8816946736</v>
      </c>
      <c r="AA126" s="393">
        <v>3559372.1307685301</v>
      </c>
      <c r="AB126" s="393">
        <v>4869458.5356652709</v>
      </c>
      <c r="AC126" s="394">
        <v>4519832.335416737</v>
      </c>
      <c r="AD126" s="393">
        <v>4436294.8685897961</v>
      </c>
      <c r="AE126" s="393">
        <v>4007566.9307352523</v>
      </c>
      <c r="AF126" s="393">
        <v>4730481.9948708555</v>
      </c>
      <c r="AG126" s="393">
        <v>4516867.840142942</v>
      </c>
      <c r="AH126" s="393">
        <v>4414224.3426972842</v>
      </c>
      <c r="AI126" s="393">
        <v>4858912.9560811287</v>
      </c>
      <c r="AJ126" s="393">
        <v>5466612.661987192</v>
      </c>
      <c r="AK126" s="393">
        <v>6217102.947683109</v>
      </c>
      <c r="AL126" s="393">
        <v>6785741.5777690541</v>
      </c>
      <c r="AM126" s="394">
        <v>7244916.9829984531</v>
      </c>
      <c r="AN126" s="393">
        <v>8181589.3173627742</v>
      </c>
      <c r="AO126" s="393">
        <v>7441234.8529180111</v>
      </c>
      <c r="AP126" s="393">
        <v>6991207.4305399545</v>
      </c>
      <c r="AQ126" s="393">
        <v>7179710.9431748744</v>
      </c>
      <c r="AR126" s="393">
        <v>8025286.7322747549</v>
      </c>
      <c r="AS126" s="393">
        <v>9380584.160188565</v>
      </c>
      <c r="AT126" s="393">
        <v>9919516.7465386074</v>
      </c>
      <c r="AU126" s="393">
        <v>9466507.2464122418</v>
      </c>
      <c r="AV126" s="393">
        <v>8997143.0939827096</v>
      </c>
      <c r="AW126" s="394">
        <v>7706937.2619823171</v>
      </c>
      <c r="AX126" s="393">
        <v>9398743.7328857817</v>
      </c>
      <c r="AY126" s="393">
        <v>8881949.1788563151</v>
      </c>
      <c r="AZ126" s="393">
        <v>10378973.085039999</v>
      </c>
      <c r="BA126" s="393">
        <v>9621028.4845700823</v>
      </c>
      <c r="BB126" s="393">
        <v>9923453.5811441578</v>
      </c>
      <c r="BC126" s="393">
        <v>10159381.705260543</v>
      </c>
      <c r="BD126" s="393">
        <v>9999306.5937320217</v>
      </c>
      <c r="BE126" s="393">
        <v>10068479.516656337</v>
      </c>
      <c r="BF126" s="393">
        <v>10026846</v>
      </c>
      <c r="BG126" s="393">
        <v>10041646.215491559</v>
      </c>
      <c r="BH126" s="395"/>
      <c r="BJ126" s="1142">
        <f t="shared" si="5"/>
        <v>3.8355237520864449E-2</v>
      </c>
    </row>
    <row r="127" spans="1:62" x14ac:dyDescent="0.2">
      <c r="A127" s="905">
        <v>99.991</v>
      </c>
      <c r="B127" s="387">
        <v>2310848.605211406</v>
      </c>
      <c r="C127" s="387">
        <f t="shared" si="3"/>
        <v>2468034.7102984702</v>
      </c>
      <c r="D127" s="387">
        <v>2625220.8153855344</v>
      </c>
      <c r="E127" s="387">
        <f t="shared" si="4"/>
        <v>2830492.6767745623</v>
      </c>
      <c r="F127" s="387">
        <v>3035764.5381635907</v>
      </c>
      <c r="G127" s="387">
        <v>2801382.62601671</v>
      </c>
      <c r="H127" s="387">
        <v>2971256.7035111911</v>
      </c>
      <c r="I127" s="388">
        <v>2719897.9426780567</v>
      </c>
      <c r="J127" s="387">
        <v>2230677.7905347031</v>
      </c>
      <c r="K127" s="387">
        <v>2432289.9817251461</v>
      </c>
      <c r="L127" s="387">
        <v>2463484.2294421578</v>
      </c>
      <c r="M127" s="387">
        <v>2437310.5608237153</v>
      </c>
      <c r="N127" s="387">
        <v>2224994.5735249161</v>
      </c>
      <c r="O127" s="387">
        <v>2122791.5068070176</v>
      </c>
      <c r="P127" s="387">
        <v>2232518.1264306628</v>
      </c>
      <c r="Q127" s="387">
        <v>2397778.7103372552</v>
      </c>
      <c r="R127" s="387">
        <v>2452638.1065547303</v>
      </c>
      <c r="S127" s="388">
        <v>2721600.1250169561</v>
      </c>
      <c r="T127" s="387">
        <v>2546830.6718469816</v>
      </c>
      <c r="U127" s="387">
        <v>2704716.7918070094</v>
      </c>
      <c r="V127" s="387">
        <v>2701893.9528942797</v>
      </c>
      <c r="W127" s="387">
        <v>2848085.7779146396</v>
      </c>
      <c r="X127" s="387">
        <v>3240996.7172637279</v>
      </c>
      <c r="Z127" s="387">
        <v>3209630.0324113923</v>
      </c>
      <c r="AA127" s="387">
        <v>3815227.2176497406</v>
      </c>
      <c r="AB127" s="387">
        <v>5174005.5099412324</v>
      </c>
      <c r="AC127" s="388">
        <v>4847600.7524578534</v>
      </c>
      <c r="AD127" s="387">
        <v>4747822.0318501322</v>
      </c>
      <c r="AE127" s="387">
        <v>4277679.1133109862</v>
      </c>
      <c r="AF127" s="387">
        <v>5077144.4580814559</v>
      </c>
      <c r="AG127" s="387">
        <v>4836237.9699821323</v>
      </c>
      <c r="AH127" s="387">
        <v>4730228.4547150014</v>
      </c>
      <c r="AI127" s="387">
        <v>5217140.8143189503</v>
      </c>
      <c r="AJ127" s="387">
        <v>5905324.1554853329</v>
      </c>
      <c r="AK127" s="387">
        <v>6658172.998505231</v>
      </c>
      <c r="AL127" s="387">
        <v>7272910.847954087</v>
      </c>
      <c r="AM127" s="388">
        <v>7827649.5146831516</v>
      </c>
      <c r="AN127" s="387">
        <v>8768514.63868347</v>
      </c>
      <c r="AO127" s="387">
        <v>8019009.0833608583</v>
      </c>
      <c r="AP127" s="387">
        <v>7553081.3891510032</v>
      </c>
      <c r="AQ127" s="387">
        <v>7737067.3739215443</v>
      </c>
      <c r="AR127" s="387">
        <v>8652272.3019209038</v>
      </c>
      <c r="AS127" s="387">
        <v>10113946.467255164</v>
      </c>
      <c r="AT127" s="387">
        <v>10863960.803357044</v>
      </c>
      <c r="AU127" s="387">
        <v>10243160.716002228</v>
      </c>
      <c r="AV127" s="387">
        <v>9770270.4376444407</v>
      </c>
      <c r="AW127" s="388">
        <v>8332764.5407166127</v>
      </c>
      <c r="AX127" s="387">
        <v>10230063.14987126</v>
      </c>
      <c r="AY127" s="387">
        <v>9509109.912968969</v>
      </c>
      <c r="AZ127" s="387">
        <v>11340421.484719999</v>
      </c>
      <c r="BA127" s="387">
        <v>10422474.594817432</v>
      </c>
      <c r="BB127" s="387">
        <v>10700554.093276242</v>
      </c>
      <c r="BC127" s="387">
        <v>10971821.972785348</v>
      </c>
      <c r="BD127" s="387">
        <v>10816977.723043261</v>
      </c>
      <c r="BE127" s="387">
        <v>10980836.651451938</v>
      </c>
      <c r="BF127" s="387">
        <v>10864079</v>
      </c>
      <c r="BG127" s="387">
        <v>10919830.307064831</v>
      </c>
      <c r="BH127" s="389"/>
      <c r="BJ127" s="1142">
        <f t="shared" si="5"/>
        <v>3.8911991396145096E-2</v>
      </c>
    </row>
    <row r="128" spans="1:62" x14ac:dyDescent="0.2">
      <c r="A128" s="905">
        <v>99.992000000000004</v>
      </c>
      <c r="B128" s="387">
        <v>2477822.1361848577</v>
      </c>
      <c r="C128" s="387">
        <f t="shared" si="3"/>
        <v>2646523.3316055387</v>
      </c>
      <c r="D128" s="387">
        <v>2815224.5270262202</v>
      </c>
      <c r="E128" s="387">
        <f t="shared" si="4"/>
        <v>3053535.1860467168</v>
      </c>
      <c r="F128" s="387">
        <v>3291845.8450672133</v>
      </c>
      <c r="G128" s="387">
        <v>3007349.4313063687</v>
      </c>
      <c r="H128" s="387">
        <v>3194148.5337859341</v>
      </c>
      <c r="I128" s="388">
        <v>2903487.9049689127</v>
      </c>
      <c r="J128" s="387">
        <v>2376743.5664778729</v>
      </c>
      <c r="K128" s="387">
        <v>2581871.2872807016</v>
      </c>
      <c r="L128" s="387">
        <v>2637562.4699185565</v>
      </c>
      <c r="M128" s="387">
        <v>2625105.459769161</v>
      </c>
      <c r="N128" s="387">
        <v>2378596.43381229</v>
      </c>
      <c r="O128" s="387">
        <v>2299278.5852631582</v>
      </c>
      <c r="P128" s="387">
        <v>2396298.0971519826</v>
      </c>
      <c r="Q128" s="387">
        <v>2580670.4720313726</v>
      </c>
      <c r="R128" s="387">
        <v>2636381.4098100802</v>
      </c>
      <c r="S128" s="388">
        <v>2936541.2524485197</v>
      </c>
      <c r="T128" s="387">
        <v>2747050.8151026103</v>
      </c>
      <c r="U128" s="387">
        <v>2890723.361857078</v>
      </c>
      <c r="V128" s="387">
        <v>2897749.5146696381</v>
      </c>
      <c r="W128" s="387">
        <v>3057694.7895957795</v>
      </c>
      <c r="X128" s="387">
        <v>3491093.6021656231</v>
      </c>
      <c r="Y128" s="393">
        <v>3532480.6593843098</v>
      </c>
      <c r="Z128" s="387">
        <v>3482975.2709307978</v>
      </c>
      <c r="AA128" s="387">
        <v>4083645.8776552104</v>
      </c>
      <c r="AB128" s="387">
        <v>5563902.9555547731</v>
      </c>
      <c r="AC128" s="388">
        <v>5235827.7085036654</v>
      </c>
      <c r="AD128" s="387">
        <v>5163098.0991867017</v>
      </c>
      <c r="AE128" s="387">
        <v>4612856.5616365401</v>
      </c>
      <c r="AF128" s="387">
        <v>5478151.071991208</v>
      </c>
      <c r="AG128" s="387">
        <v>5227863.777843955</v>
      </c>
      <c r="AH128" s="387">
        <v>5077941.2499125767</v>
      </c>
      <c r="AI128" s="387">
        <v>5623827.5699176425</v>
      </c>
      <c r="AJ128" s="387">
        <v>6350093.2922061579</v>
      </c>
      <c r="AK128" s="387">
        <v>7204504.5979073234</v>
      </c>
      <c r="AL128" s="387">
        <v>7838861.1203725003</v>
      </c>
      <c r="AM128" s="388">
        <v>8482106.2422853466</v>
      </c>
      <c r="AN128" s="387">
        <v>9505876.0698885527</v>
      </c>
      <c r="AO128" s="387">
        <v>8720127.0148123689</v>
      </c>
      <c r="AP128" s="387">
        <v>8190537.3882523281</v>
      </c>
      <c r="AQ128" s="387">
        <v>8433069.6627642661</v>
      </c>
      <c r="AR128" s="387">
        <v>9374807.9133154918</v>
      </c>
      <c r="AS128" s="387">
        <v>10995303.540694181</v>
      </c>
      <c r="AT128" s="387">
        <v>11716946.563830979</v>
      </c>
      <c r="AU128" s="387">
        <v>11124708.626381902</v>
      </c>
      <c r="AV128" s="387">
        <v>10726948.164769324</v>
      </c>
      <c r="AW128" s="388">
        <v>9197670.0742840227</v>
      </c>
      <c r="AX128" s="387">
        <v>11278835.809067123</v>
      </c>
      <c r="AY128" s="387">
        <v>10334566.955219617</v>
      </c>
      <c r="AZ128" s="387">
        <v>12409264.98584</v>
      </c>
      <c r="BA128" s="387">
        <v>11338949.676089516</v>
      </c>
      <c r="BB128" s="387">
        <v>11632205.134822359</v>
      </c>
      <c r="BC128" s="387">
        <v>12049828.727442872</v>
      </c>
      <c r="BD128" s="387">
        <v>11741174.32177382</v>
      </c>
      <c r="BE128" s="387">
        <v>12167670.316623034</v>
      </c>
      <c r="BF128" s="387">
        <v>11870387</v>
      </c>
      <c r="BG128" s="387">
        <v>11896103.512554972</v>
      </c>
      <c r="BH128" s="389"/>
      <c r="BJ128" s="1142">
        <f t="shared" si="5"/>
        <v>3.9264919859792524E-2</v>
      </c>
    </row>
    <row r="129" spans="1:62" x14ac:dyDescent="0.2">
      <c r="A129" s="905">
        <v>99.992999999999995</v>
      </c>
      <c r="B129" s="387">
        <v>2694791.0840707966</v>
      </c>
      <c r="C129" s="387">
        <f t="shared" si="3"/>
        <v>2871172.2623364199</v>
      </c>
      <c r="D129" s="387">
        <v>3047553.4406020427</v>
      </c>
      <c r="E129" s="387">
        <f t="shared" si="4"/>
        <v>3330769.2085671411</v>
      </c>
      <c r="F129" s="387">
        <v>3613984.9765322395</v>
      </c>
      <c r="G129" s="387">
        <v>3248831.7693797378</v>
      </c>
      <c r="H129" s="387">
        <v>3448923.1704678051</v>
      </c>
      <c r="I129" s="388">
        <v>3140364.6354951221</v>
      </c>
      <c r="J129" s="387">
        <v>2550359.7961025247</v>
      </c>
      <c r="K129" s="387">
        <v>2789749.0277777775</v>
      </c>
      <c r="L129" s="387">
        <v>2844246.1336369207</v>
      </c>
      <c r="M129" s="387">
        <v>2857577.7417586986</v>
      </c>
      <c r="N129" s="387">
        <v>2572220.6881687557</v>
      </c>
      <c r="O129" s="387">
        <v>2497242.2282105265</v>
      </c>
      <c r="P129" s="387">
        <v>2608655.6861857865</v>
      </c>
      <c r="Q129" s="387">
        <v>2780833.0862431373</v>
      </c>
      <c r="R129" s="387">
        <v>2868642.4633809845</v>
      </c>
      <c r="S129" s="388">
        <v>3206982.0724382102</v>
      </c>
      <c r="T129" s="387">
        <v>2990912.6776250252</v>
      </c>
      <c r="U129" s="387">
        <v>3109171.8246700047</v>
      </c>
      <c r="V129" s="387">
        <v>3144988.621589764</v>
      </c>
      <c r="W129" s="387">
        <v>3304411.7146435101</v>
      </c>
      <c r="X129" s="387">
        <v>3793121.4994961373</v>
      </c>
      <c r="Y129" s="387">
        <v>3856473.0553815598</v>
      </c>
      <c r="Z129" s="387">
        <v>3813750.3857180276</v>
      </c>
      <c r="AA129" s="387">
        <v>4260858.489050962</v>
      </c>
      <c r="AB129" s="387">
        <v>6012241.3704472668</v>
      </c>
      <c r="AC129" s="388">
        <v>5598910.0633129496</v>
      </c>
      <c r="AD129" s="387">
        <v>5664700.949140436</v>
      </c>
      <c r="AE129" s="387">
        <v>5006516.2507440243</v>
      </c>
      <c r="AF129" s="387">
        <v>5967087.8268303117</v>
      </c>
      <c r="AG129" s="387">
        <v>5699190.3078022636</v>
      </c>
      <c r="AH129" s="387">
        <v>5534750.5683646109</v>
      </c>
      <c r="AI129" s="387">
        <v>6097331.2368364707</v>
      </c>
      <c r="AJ129" s="387">
        <v>6918599.7020050902</v>
      </c>
      <c r="AK129" s="387">
        <v>7848264.3707025405</v>
      </c>
      <c r="AL129" s="387">
        <v>8569064.8957349174</v>
      </c>
      <c r="AM129" s="388">
        <v>9290201.6040078867</v>
      </c>
      <c r="AN129" s="387">
        <v>10467459.208832413</v>
      </c>
      <c r="AO129" s="387">
        <v>9549166.5198810939</v>
      </c>
      <c r="AP129" s="387">
        <v>8955074.3320602123</v>
      </c>
      <c r="AQ129" s="387">
        <v>9254962.55857265</v>
      </c>
      <c r="AR129" s="387">
        <v>10314952.356348498</v>
      </c>
      <c r="AS129" s="387">
        <v>12046518.069233257</v>
      </c>
      <c r="AT129" s="387">
        <v>12451770.268069923</v>
      </c>
      <c r="AU129" s="387">
        <v>12245926.513778089</v>
      </c>
      <c r="AV129" s="387">
        <v>11873619.674655482</v>
      </c>
      <c r="AW129" s="388">
        <v>10252351.021786032</v>
      </c>
      <c r="AX129" s="387">
        <v>12683119.693106361</v>
      </c>
      <c r="AY129" s="387">
        <v>11380019.731276903</v>
      </c>
      <c r="AZ129" s="387">
        <v>13755350.55376</v>
      </c>
      <c r="BA129" s="387">
        <v>12401362.696191598</v>
      </c>
      <c r="BB129" s="387">
        <v>12845505.129190296</v>
      </c>
      <c r="BC129" s="387">
        <v>13182222.425942725</v>
      </c>
      <c r="BD129" s="387">
        <v>12787063.882147674</v>
      </c>
      <c r="BE129" s="387">
        <v>13515816.673247177</v>
      </c>
      <c r="BF129" s="387">
        <v>13102373</v>
      </c>
      <c r="BG129" s="387">
        <v>13146037.647680523</v>
      </c>
      <c r="BH129" s="389"/>
      <c r="BJ129" s="1142">
        <f t="shared" si="5"/>
        <v>3.9639556734374581E-2</v>
      </c>
    </row>
    <row r="130" spans="1:62" x14ac:dyDescent="0.2">
      <c r="A130" s="905">
        <v>99.994</v>
      </c>
      <c r="B130" s="387">
        <v>2945761.8156342185</v>
      </c>
      <c r="C130" s="387">
        <f t="shared" si="3"/>
        <v>3161292.0145482803</v>
      </c>
      <c r="D130" s="387">
        <v>3376822.2134623425</v>
      </c>
      <c r="E130" s="387">
        <f t="shared" si="4"/>
        <v>3650070.49725293</v>
      </c>
      <c r="F130" s="387">
        <v>3923318.7810435179</v>
      </c>
      <c r="G130" s="387">
        <v>3546038.4440878658</v>
      </c>
      <c r="H130" s="387">
        <v>3754635.113185531</v>
      </c>
      <c r="I130" s="388">
        <v>3471057.2026487389</v>
      </c>
      <c r="J130" s="387">
        <v>2797442.1303638285</v>
      </c>
      <c r="K130" s="387">
        <v>3057516.9696637425</v>
      </c>
      <c r="L130" s="387">
        <v>3097350.3382082493</v>
      </c>
      <c r="M130" s="387">
        <v>3111696.7376899449</v>
      </c>
      <c r="N130" s="387">
        <v>2789988.7257719352</v>
      </c>
      <c r="O130" s="387">
        <v>2772851.0152982455</v>
      </c>
      <c r="P130" s="387">
        <v>2851868.0215597549</v>
      </c>
      <c r="Q130" s="387">
        <v>3050249.3522823532</v>
      </c>
      <c r="R130" s="387">
        <v>3136109.3619044824</v>
      </c>
      <c r="S130" s="388">
        <v>3570223.8346129842</v>
      </c>
      <c r="T130" s="387">
        <v>3301104.5475194263</v>
      </c>
      <c r="U130" s="387">
        <v>3390172.7530268547</v>
      </c>
      <c r="V130" s="387">
        <v>3489467.2309637596</v>
      </c>
      <c r="W130" s="387">
        <v>3647231.3603087603</v>
      </c>
      <c r="X130" s="387">
        <v>4223965.9668438425</v>
      </c>
      <c r="Y130" s="387">
        <v>4293578.1260407912</v>
      </c>
      <c r="Z130" s="387">
        <v>4220681.4290953996</v>
      </c>
      <c r="AA130" s="387">
        <v>4743946.2505606711</v>
      </c>
      <c r="AB130" s="387">
        <v>6592017.4067635564</v>
      </c>
      <c r="AC130" s="388">
        <v>6110360.7184026483</v>
      </c>
      <c r="AD130" s="387">
        <v>6223905.9241246087</v>
      </c>
      <c r="AE130" s="387">
        <v>5520571.5738228755</v>
      </c>
      <c r="AF130" s="387">
        <v>6633710.6484704167</v>
      </c>
      <c r="AG130" s="387">
        <v>6346947.0682549141</v>
      </c>
      <c r="AH130" s="387">
        <v>6153354.68924117</v>
      </c>
      <c r="AI130" s="387">
        <v>6710205.0130029535</v>
      </c>
      <c r="AJ130" s="387">
        <v>7672994.618529601</v>
      </c>
      <c r="AK130" s="387">
        <v>8685117.2974588927</v>
      </c>
      <c r="AL130" s="387">
        <v>9500704.6605395302</v>
      </c>
      <c r="AM130" s="388">
        <v>10337947.678196449</v>
      </c>
      <c r="AN130" s="387">
        <v>11509052.321320696</v>
      </c>
      <c r="AO130" s="387">
        <v>10615098.974262558</v>
      </c>
      <c r="AP130" s="387">
        <v>9964517.544521831</v>
      </c>
      <c r="AQ130" s="387">
        <v>10373259.070463154</v>
      </c>
      <c r="AR130" s="387">
        <v>11635643.87425513</v>
      </c>
      <c r="AS130" s="387">
        <v>13454735.743217636</v>
      </c>
      <c r="AT130" s="387">
        <v>13780690.812737023</v>
      </c>
      <c r="AU130" s="387">
        <v>13576432.927895583</v>
      </c>
      <c r="AV130" s="387">
        <v>13370211.133184969</v>
      </c>
      <c r="AW130" s="388">
        <v>11545826.793688396</v>
      </c>
      <c r="AX130" s="387">
        <v>14390908.563458392</v>
      </c>
      <c r="AY130" s="387">
        <v>12815270.285492787</v>
      </c>
      <c r="AZ130" s="387">
        <v>15431989.24264</v>
      </c>
      <c r="BA130" s="387">
        <v>13726762.280172752</v>
      </c>
      <c r="BB130" s="387">
        <v>14517390.076611504</v>
      </c>
      <c r="BC130" s="387">
        <v>14699980.879768532</v>
      </c>
      <c r="BD130" s="387">
        <v>14212820.684592241</v>
      </c>
      <c r="BE130" s="387">
        <v>14993831.133666987</v>
      </c>
      <c r="BF130" s="387">
        <v>14752833</v>
      </c>
      <c r="BG130" s="387">
        <v>14795133.872818839</v>
      </c>
      <c r="BH130" s="389"/>
      <c r="BJ130" s="1142">
        <f t="shared" si="5"/>
        <v>4.018587305053134E-2</v>
      </c>
    </row>
    <row r="131" spans="1:62" x14ac:dyDescent="0.2">
      <c r="A131" s="905">
        <v>99.995000000000005</v>
      </c>
      <c r="B131" s="387">
        <v>3265580.0339233042</v>
      </c>
      <c r="C131" s="387">
        <f t="shared" si="3"/>
        <v>3527357.0689833928</v>
      </c>
      <c r="D131" s="387">
        <v>3789134.1040434809</v>
      </c>
      <c r="E131" s="387">
        <f t="shared" si="4"/>
        <v>4050205.0677428613</v>
      </c>
      <c r="F131" s="387">
        <v>4311276.0314422417</v>
      </c>
      <c r="G131" s="387">
        <v>3918945.4107231782</v>
      </c>
      <c r="H131" s="387">
        <v>4205517.2033520741</v>
      </c>
      <c r="I131" s="388">
        <v>3892845.008744882</v>
      </c>
      <c r="J131" s="387">
        <v>3168706.1545550544</v>
      </c>
      <c r="K131" s="387">
        <v>3423142.1714181285</v>
      </c>
      <c r="L131" s="387">
        <v>3462144.1194500392</v>
      </c>
      <c r="M131" s="387">
        <v>3438604.4185003741</v>
      </c>
      <c r="N131" s="387">
        <v>3083057.4356465912</v>
      </c>
      <c r="O131" s="387">
        <v>3128218.7969122808</v>
      </c>
      <c r="P131" s="387">
        <v>3180931.2752195899</v>
      </c>
      <c r="Q131" s="387">
        <v>3429193.6057725493</v>
      </c>
      <c r="R131" s="387">
        <v>3534348.2577274195</v>
      </c>
      <c r="S131" s="388">
        <v>3998252.2939851866</v>
      </c>
      <c r="T131" s="387">
        <v>3750487.6582984659</v>
      </c>
      <c r="U131" s="387">
        <v>3777348.29421939</v>
      </c>
      <c r="V131" s="387">
        <v>3919731.4403034649</v>
      </c>
      <c r="W131" s="387">
        <v>4071137.3212621384</v>
      </c>
      <c r="X131" s="387">
        <v>4702168.0513742622</v>
      </c>
      <c r="Y131" s="387">
        <v>4663670.8526468566</v>
      </c>
      <c r="Z131" s="387">
        <v>4710122.327182903</v>
      </c>
      <c r="AA131" s="387">
        <v>5290199.183152521</v>
      </c>
      <c r="AB131" s="387">
        <v>7459818.6455994649</v>
      </c>
      <c r="AC131" s="388">
        <v>6868642.2730497653</v>
      </c>
      <c r="AD131" s="387">
        <v>7009720.7259622412</v>
      </c>
      <c r="AE131" s="387">
        <v>6185942.7996616643</v>
      </c>
      <c r="AF131" s="387">
        <v>7480680.4494107598</v>
      </c>
      <c r="AG131" s="387">
        <v>7171529.8090530075</v>
      </c>
      <c r="AH131" s="387">
        <v>6957942.960135214</v>
      </c>
      <c r="AI131" s="387">
        <v>7530094.0858965749</v>
      </c>
      <c r="AJ131" s="387">
        <v>8729748.3108588047</v>
      </c>
      <c r="AK131" s="387">
        <v>9819668.8550074734</v>
      </c>
      <c r="AL131" s="387">
        <v>10878011.115256026</v>
      </c>
      <c r="AM131" s="388">
        <v>11869945.693226028</v>
      </c>
      <c r="AN131" s="387">
        <v>13031913.527757525</v>
      </c>
      <c r="AO131" s="387">
        <v>12144859.680581316</v>
      </c>
      <c r="AP131" s="387">
        <v>11274384.163059488</v>
      </c>
      <c r="AQ131" s="387">
        <v>11924799.697910301</v>
      </c>
      <c r="AR131" s="387">
        <v>13368059.38925959</v>
      </c>
      <c r="AS131" s="387">
        <v>15245448.104543144</v>
      </c>
      <c r="AT131" s="387">
        <v>15563954.254964879</v>
      </c>
      <c r="AU131" s="387">
        <v>15318493.298643474</v>
      </c>
      <c r="AV131" s="387">
        <v>15362727.503894549</v>
      </c>
      <c r="AW131" s="388">
        <v>13519959.578662381</v>
      </c>
      <c r="AX131" s="387">
        <v>16752329.350165227</v>
      </c>
      <c r="AY131" s="387">
        <v>14914581.555052329</v>
      </c>
      <c r="AZ131" s="387">
        <v>17836822.888640001</v>
      </c>
      <c r="BA131" s="387">
        <v>15695039.045386728</v>
      </c>
      <c r="BB131" s="387">
        <v>16356934.297187828</v>
      </c>
      <c r="BC131" s="387">
        <v>16760258.351498714</v>
      </c>
      <c r="BD131" s="387">
        <v>16699677.362054493</v>
      </c>
      <c r="BE131" s="387">
        <v>17379430.667197056</v>
      </c>
      <c r="BF131" s="387">
        <v>16860164</v>
      </c>
      <c r="BG131" s="387">
        <v>16894565.53085544</v>
      </c>
      <c r="BH131" s="389"/>
      <c r="BJ131" s="1142">
        <f t="shared" si="5"/>
        <v>4.0347108816873867E-2</v>
      </c>
    </row>
    <row r="132" spans="1:62" x14ac:dyDescent="0.2">
      <c r="A132" s="905">
        <v>99.995999999999995</v>
      </c>
      <c r="B132" s="387">
        <v>3729926.2502458212</v>
      </c>
      <c r="C132" s="387">
        <f t="shared" si="3"/>
        <v>4020489.288653939</v>
      </c>
      <c r="D132" s="387">
        <v>4311052.3270620564</v>
      </c>
      <c r="E132" s="387">
        <f t="shared" si="4"/>
        <v>4634400.9101703539</v>
      </c>
      <c r="F132" s="387">
        <v>4957749.4932786506</v>
      </c>
      <c r="G132" s="387">
        <v>4469865.1004260499</v>
      </c>
      <c r="H132" s="387">
        <v>4861910.6477140132</v>
      </c>
      <c r="I132" s="388">
        <v>4393530.1477025729</v>
      </c>
      <c r="J132" s="387">
        <v>3626937.7598156859</v>
      </c>
      <c r="K132" s="387">
        <v>3888016.0164473685</v>
      </c>
      <c r="L132" s="387">
        <v>3976101.4081793497</v>
      </c>
      <c r="M132" s="387">
        <v>3926501.4880013294</v>
      </c>
      <c r="N132" s="387">
        <v>3552449.8239070624</v>
      </c>
      <c r="O132" s="387">
        <v>3590483.6816842104</v>
      </c>
      <c r="P132" s="387">
        <v>3652319.1392068136</v>
      </c>
      <c r="Q132" s="387">
        <v>3929482.0143686277</v>
      </c>
      <c r="R132" s="387">
        <v>4058596.7720081015</v>
      </c>
      <c r="S132" s="388">
        <v>4606976.2389647029</v>
      </c>
      <c r="T132" s="387">
        <v>4364268.4608487748</v>
      </c>
      <c r="U132" s="387">
        <v>4398278.3590350477</v>
      </c>
      <c r="V132" s="387">
        <v>4488669.5138123911</v>
      </c>
      <c r="W132" s="387">
        <v>4623324.9886062704</v>
      </c>
      <c r="X132" s="387">
        <v>5470224.9242624836</v>
      </c>
      <c r="Y132" s="387">
        <v>4968781.5277671684</v>
      </c>
      <c r="Z132" s="387">
        <v>5404633.8075526766</v>
      </c>
      <c r="AA132" s="387">
        <v>6056361.0874282075</v>
      </c>
      <c r="AB132" s="387">
        <v>8637252.5792307425</v>
      </c>
      <c r="AC132" s="388">
        <v>7907428.0270279404</v>
      </c>
      <c r="AD132" s="387">
        <v>8079844.5588870309</v>
      </c>
      <c r="AE132" s="387">
        <v>7115920.4053757712</v>
      </c>
      <c r="AF132" s="387">
        <v>8786799.6619649511</v>
      </c>
      <c r="AG132" s="387">
        <v>8377213.0606313283</v>
      </c>
      <c r="AH132" s="387">
        <v>8198178.2992190225</v>
      </c>
      <c r="AI132" s="387">
        <v>8754101.3098870981</v>
      </c>
      <c r="AJ132" s="387">
        <v>10296581.26726139</v>
      </c>
      <c r="AK132" s="387">
        <v>11482784.920777278</v>
      </c>
      <c r="AL132" s="387">
        <v>12735844.808402928</v>
      </c>
      <c r="AM132" s="388">
        <v>14181770.222352501</v>
      </c>
      <c r="AN132" s="387">
        <v>15269472.055723362</v>
      </c>
      <c r="AO132" s="387">
        <v>14387564.254782896</v>
      </c>
      <c r="AP132" s="387">
        <v>13285091.748670712</v>
      </c>
      <c r="AQ132" s="387">
        <v>14136936.473078333</v>
      </c>
      <c r="AR132" s="387">
        <v>15676641.392566161</v>
      </c>
      <c r="AS132" s="387">
        <v>17763950.256874796</v>
      </c>
      <c r="AT132" s="387">
        <v>18011072.845005944</v>
      </c>
      <c r="AU132" s="387">
        <v>18113077.910838038</v>
      </c>
      <c r="AV132" s="387">
        <v>18212284.704527948</v>
      </c>
      <c r="AW132" s="388">
        <v>16354429.045475697</v>
      </c>
      <c r="AX132" s="387">
        <v>20750120.908255067</v>
      </c>
      <c r="AY132" s="387">
        <v>18100861.32729461</v>
      </c>
      <c r="AZ132" s="387">
        <v>21546855.41776</v>
      </c>
      <c r="BA132" s="387">
        <v>18595243.745268941</v>
      </c>
      <c r="BB132" s="387">
        <v>19276150.281063151</v>
      </c>
      <c r="BC132" s="387">
        <v>19560347.366213724</v>
      </c>
      <c r="BD132" s="387">
        <v>19343501.1861814</v>
      </c>
      <c r="BE132" s="387">
        <v>21197682.413980041</v>
      </c>
      <c r="BF132" s="387">
        <v>20139836</v>
      </c>
      <c r="BG132" s="387">
        <v>20232226.929067954</v>
      </c>
      <c r="BH132" s="389"/>
      <c r="BJ132" s="1142">
        <f t="shared" si="5"/>
        <v>4.1064137300305781E-2</v>
      </c>
    </row>
    <row r="133" spans="1:62" x14ac:dyDescent="0.2">
      <c r="A133" s="905">
        <v>99.997</v>
      </c>
      <c r="B133" s="387">
        <v>4564855.1573254671</v>
      </c>
      <c r="C133" s="387">
        <f t="shared" si="3"/>
        <v>4890153.4481007084</v>
      </c>
      <c r="D133" s="387">
        <v>5215451.7388759488</v>
      </c>
      <c r="E133" s="387">
        <f t="shared" si="4"/>
        <v>5552906.9125001747</v>
      </c>
      <c r="F133" s="387">
        <v>5890362.0861244015</v>
      </c>
      <c r="G133" s="387">
        <v>5431995.3446577769</v>
      </c>
      <c r="H133" s="387">
        <v>5722206.0341572082</v>
      </c>
      <c r="I133" s="388">
        <v>5310864.1860182984</v>
      </c>
      <c r="J133" s="387">
        <v>4481320.756455794</v>
      </c>
      <c r="K133" s="387">
        <v>4646259.2580409357</v>
      </c>
      <c r="L133" s="387">
        <v>4819972.8217882477</v>
      </c>
      <c r="M133" s="387">
        <v>4777799.434692353</v>
      </c>
      <c r="N133" s="387">
        <v>4263203.8679302968</v>
      </c>
      <c r="O133" s="387">
        <v>4246519.4804210523</v>
      </c>
      <c r="P133" s="387">
        <v>4426897.0745275486</v>
      </c>
      <c r="Q133" s="387">
        <v>4718948.6300862748</v>
      </c>
      <c r="R133" s="387">
        <v>4845345.0074265413</v>
      </c>
      <c r="S133" s="388">
        <v>5648514.8608480962</v>
      </c>
      <c r="T133" s="387">
        <v>5297615.9802749557</v>
      </c>
      <c r="U133" s="387">
        <v>5362877.7536640875</v>
      </c>
      <c r="V133" s="387">
        <v>5390815.0439981995</v>
      </c>
      <c r="W133" s="387">
        <v>5636692.4950832464</v>
      </c>
      <c r="X133" s="387">
        <v>6578362.9688000157</v>
      </c>
      <c r="Y133" s="387">
        <v>6441642.4665800929</v>
      </c>
      <c r="Z133" s="387">
        <v>6659358.0636999877</v>
      </c>
      <c r="AA133" s="387">
        <v>7207628.2096818313</v>
      </c>
      <c r="AB133" s="387">
        <v>10498464.559524229</v>
      </c>
      <c r="AC133" s="388">
        <v>9687555.7951282132</v>
      </c>
      <c r="AD133" s="387">
        <v>9785035.3708543703</v>
      </c>
      <c r="AE133" s="387">
        <v>8627570.2810062338</v>
      </c>
      <c r="AF133" s="387">
        <v>10630264.28845332</v>
      </c>
      <c r="AG133" s="387">
        <v>10386583.460869566</v>
      </c>
      <c r="AH133" s="387">
        <v>10056803.151532812</v>
      </c>
      <c r="AI133" s="387">
        <v>10804581.137694294</v>
      </c>
      <c r="AJ133" s="387">
        <v>12828223.97897033</v>
      </c>
      <c r="AK133" s="387">
        <v>13868718.923766814</v>
      </c>
      <c r="AL133" s="387">
        <v>15568132.464272661</v>
      </c>
      <c r="AM133" s="388">
        <v>17709172.90614507</v>
      </c>
      <c r="AN133" s="387">
        <v>19113228.063118424</v>
      </c>
      <c r="AO133" s="387">
        <v>18031999.63464519</v>
      </c>
      <c r="AP133" s="387">
        <v>16438872.64484885</v>
      </c>
      <c r="AQ133" s="387">
        <v>17813147.363167543</v>
      </c>
      <c r="AR133" s="387">
        <v>19256115.349009812</v>
      </c>
      <c r="AS133" s="387">
        <v>21090940.677912835</v>
      </c>
      <c r="AT133" s="387">
        <v>21807753.311401833</v>
      </c>
      <c r="AU133" s="387">
        <v>22397954.964760836</v>
      </c>
      <c r="AV133" s="387">
        <v>22440347.822305914</v>
      </c>
      <c r="AW133" s="388">
        <v>20789528.546892848</v>
      </c>
      <c r="AX133" s="387">
        <v>26333062.016449668</v>
      </c>
      <c r="AY133" s="387">
        <v>23366855.220025703</v>
      </c>
      <c r="AZ133" s="387">
        <v>27408730.247200001</v>
      </c>
      <c r="BA133" s="387">
        <v>23961131.864625048</v>
      </c>
      <c r="BB133" s="387">
        <v>24479885.798557267</v>
      </c>
      <c r="BC133" s="387">
        <v>24917948.839662727</v>
      </c>
      <c r="BD133" s="387">
        <v>24165618.997010306</v>
      </c>
      <c r="BE133" s="387">
        <v>27462645.384201229</v>
      </c>
      <c r="BF133" s="387">
        <v>26245884</v>
      </c>
      <c r="BG133" s="387">
        <v>26246978.025961131</v>
      </c>
      <c r="BH133" s="389"/>
      <c r="BJ133" s="1142">
        <f t="shared" si="5"/>
        <v>4.3011187160427955E-2</v>
      </c>
    </row>
    <row r="134" spans="1:62" x14ac:dyDescent="0.2">
      <c r="A134" s="905">
        <v>99.998000000000005</v>
      </c>
      <c r="B134" s="387">
        <v>6239238.8294001967</v>
      </c>
      <c r="C134" s="387">
        <f t="shared" si="3"/>
        <v>6627468.5210729111</v>
      </c>
      <c r="D134" s="387">
        <v>7015698.2127456255</v>
      </c>
      <c r="E134" s="387">
        <f t="shared" si="4"/>
        <v>7383428.6192459045</v>
      </c>
      <c r="F134" s="387">
        <v>7751159.0257461835</v>
      </c>
      <c r="G134" s="387">
        <v>7023086.3112930888</v>
      </c>
      <c r="H134" s="387">
        <v>7249931.6728545669</v>
      </c>
      <c r="I134" s="388">
        <v>7204624.0922003733</v>
      </c>
      <c r="J134" s="387">
        <v>5980936.1224920806</v>
      </c>
      <c r="K134" s="387">
        <v>5941692.8647660818</v>
      </c>
      <c r="L134" s="387">
        <v>6228591.1141080651</v>
      </c>
      <c r="M134" s="387">
        <v>6220680.7393506607</v>
      </c>
      <c r="N134" s="387">
        <v>5603177.4900642009</v>
      </c>
      <c r="O134" s="387">
        <v>5593660.0112280706</v>
      </c>
      <c r="P134" s="387">
        <v>5906362.6332179923</v>
      </c>
      <c r="Q134" s="387">
        <v>6268933.8142117653</v>
      </c>
      <c r="R134" s="387">
        <v>6473968.0450876215</v>
      </c>
      <c r="S134" s="388">
        <v>7738781.9467701232</v>
      </c>
      <c r="T134" s="387">
        <v>6952299.9165172344</v>
      </c>
      <c r="U134" s="387">
        <v>7263195.8989531184</v>
      </c>
      <c r="V134" s="387">
        <v>7180462.3873470342</v>
      </c>
      <c r="W134" s="387">
        <v>7684675.5510664945</v>
      </c>
      <c r="X134" s="387">
        <v>8765426.2222134415</v>
      </c>
      <c r="Y134" s="387">
        <v>8522417.4127262998</v>
      </c>
      <c r="Z134" s="387">
        <v>8544320.915453421</v>
      </c>
      <c r="AA134" s="387">
        <v>9631761.7690582555</v>
      </c>
      <c r="AB134" s="387">
        <v>14039431.570820283</v>
      </c>
      <c r="AC134" s="388">
        <v>13206885.176931653</v>
      </c>
      <c r="AD134" s="387">
        <v>13361895.244038247</v>
      </c>
      <c r="AE134" s="387">
        <v>11757249.63415933</v>
      </c>
      <c r="AF134" s="387">
        <v>14559656.091225501</v>
      </c>
      <c r="AG134" s="387">
        <v>14238776.234425254</v>
      </c>
      <c r="AH134" s="387">
        <v>13215103.206667444</v>
      </c>
      <c r="AI134" s="387">
        <v>14080508.188692709</v>
      </c>
      <c r="AJ134" s="387">
        <v>17683036.354148608</v>
      </c>
      <c r="AK134" s="387">
        <v>18889440.107623316</v>
      </c>
      <c r="AL134" s="387">
        <v>21910001.645068284</v>
      </c>
      <c r="AM134" s="388">
        <v>24904335.359803867</v>
      </c>
      <c r="AN134" s="387">
        <v>26745982.297052391</v>
      </c>
      <c r="AO134" s="387">
        <v>25228174.804847684</v>
      </c>
      <c r="AP134" s="387">
        <v>23103842.942060463</v>
      </c>
      <c r="AQ134" s="387">
        <v>24915064.131198827</v>
      </c>
      <c r="AR134" s="387">
        <v>27098505.549759142</v>
      </c>
      <c r="AS134" s="387">
        <v>29023257.983824003</v>
      </c>
      <c r="AT134" s="387">
        <v>29846421.278280184</v>
      </c>
      <c r="AU134" s="387">
        <v>30181719.271425612</v>
      </c>
      <c r="AV134" s="387">
        <v>32870211.201746128</v>
      </c>
      <c r="AW134" s="388">
        <v>30774197.092939634</v>
      </c>
      <c r="AX134" s="387">
        <v>38837906.600423232</v>
      </c>
      <c r="AY134" s="387">
        <v>33050137.788930368</v>
      </c>
      <c r="AZ134" s="387">
        <v>37183130.794880003</v>
      </c>
      <c r="BA134" s="387">
        <v>34545545.101845309</v>
      </c>
      <c r="BB134" s="387">
        <v>35424405.211433865</v>
      </c>
      <c r="BC134" s="387">
        <v>34776854.048260644</v>
      </c>
      <c r="BD134" s="387">
        <v>34240618.917863645</v>
      </c>
      <c r="BE134" s="387">
        <v>37070821.747726582</v>
      </c>
      <c r="BF134" s="387">
        <v>35319508</v>
      </c>
      <c r="BG134" s="387">
        <v>35460891.787203856</v>
      </c>
      <c r="BH134" s="389"/>
      <c r="BJ134" s="1142">
        <f t="shared" si="5"/>
        <v>4.3700643460840238E-2</v>
      </c>
    </row>
    <row r="135" spans="1:62" x14ac:dyDescent="0.2">
      <c r="A135" s="905">
        <v>99.998999999999995</v>
      </c>
      <c r="B135" s="387">
        <v>15522712.614552606</v>
      </c>
      <c r="C135" s="387">
        <f t="shared" si="3"/>
        <v>17200332.728706155</v>
      </c>
      <c r="D135" s="387">
        <v>18877952.842859704</v>
      </c>
      <c r="E135" s="387">
        <f t="shared" si="4"/>
        <v>19854554.965745185</v>
      </c>
      <c r="F135" s="387">
        <v>20831157.088630665</v>
      </c>
      <c r="G135" s="387">
        <v>17907537.035799257</v>
      </c>
      <c r="H135" s="387">
        <v>18185834.124535907</v>
      </c>
      <c r="I135" s="388">
        <v>17954315.720365971</v>
      </c>
      <c r="J135" s="387">
        <v>14119142.401843142</v>
      </c>
      <c r="K135" s="387">
        <v>14714749.770102339</v>
      </c>
      <c r="L135" s="387">
        <v>15886793.661091162</v>
      </c>
      <c r="M135" s="387">
        <v>14054676.171718013</v>
      </c>
      <c r="N135" s="387">
        <v>12761290.797921125</v>
      </c>
      <c r="O135" s="387">
        <v>13523249.043087719</v>
      </c>
      <c r="P135" s="387">
        <v>14358079.717593824</v>
      </c>
      <c r="Q135" s="387">
        <v>15100801.688847059</v>
      </c>
      <c r="R135" s="387">
        <v>15432851.09742566</v>
      </c>
      <c r="S135" s="388">
        <v>19947037.781383108</v>
      </c>
      <c r="T135" s="387">
        <v>15288557.826260211</v>
      </c>
      <c r="U135" s="387">
        <v>16859241.629676834</v>
      </c>
      <c r="V135" s="387">
        <v>28000303.533486206</v>
      </c>
      <c r="W135" s="387">
        <v>35655366.589394599</v>
      </c>
      <c r="X135" s="387">
        <v>39347321.974194318</v>
      </c>
      <c r="Y135" s="387">
        <v>39312313.885570243</v>
      </c>
      <c r="Z135" s="387">
        <v>36484077.990343943</v>
      </c>
      <c r="AA135" s="387">
        <v>50104143.461755864</v>
      </c>
      <c r="AB135" s="387">
        <v>55009397.869725868</v>
      </c>
      <c r="AC135" s="388">
        <v>53867723.903645396</v>
      </c>
      <c r="AD135" s="387">
        <v>51895974.857031547</v>
      </c>
      <c r="AE135" s="387">
        <v>46746533.858463079</v>
      </c>
      <c r="AF135" s="387">
        <v>51496933.751969233</v>
      </c>
      <c r="AG135" s="387">
        <v>47751203.417272188</v>
      </c>
      <c r="AH135" s="387">
        <v>49261884.717566147</v>
      </c>
      <c r="AI135" s="387">
        <v>53708821.472031511</v>
      </c>
      <c r="AJ135" s="387">
        <v>60950259.424256831</v>
      </c>
      <c r="AK135" s="387">
        <v>70052984.346786246</v>
      </c>
      <c r="AL135" s="387">
        <v>71142386.903125376</v>
      </c>
      <c r="AM135" s="388">
        <v>77256048.474977344</v>
      </c>
      <c r="AN135" s="387">
        <v>94716283.062181026</v>
      </c>
      <c r="AO135" s="387">
        <v>79366557.718641222</v>
      </c>
      <c r="AP135" s="387">
        <v>80968938.940263122</v>
      </c>
      <c r="AQ135" s="387">
        <v>88865868.459000364</v>
      </c>
      <c r="AR135" s="387">
        <v>91294911.502158791</v>
      </c>
      <c r="AS135" s="387">
        <v>91863071.847668335</v>
      </c>
      <c r="AT135" s="387">
        <v>102707200.83656844</v>
      </c>
      <c r="AU135" s="387">
        <v>118899861.5361177</v>
      </c>
      <c r="AV135" s="387">
        <v>112725903.36454679</v>
      </c>
      <c r="AW135" s="388">
        <v>81893377.324590728</v>
      </c>
      <c r="AX135" s="387">
        <v>59280873.346579246</v>
      </c>
      <c r="AY135" s="387">
        <v>101730432.03917009</v>
      </c>
      <c r="AZ135" s="387">
        <v>107660160.55936</v>
      </c>
      <c r="BA135" s="387">
        <v>106260272.40957989</v>
      </c>
      <c r="BB135" s="387">
        <v>114567147.91713923</v>
      </c>
      <c r="BC135" s="387">
        <v>115130851.10182099</v>
      </c>
      <c r="BD135" s="387">
        <v>107260527.74513113</v>
      </c>
      <c r="BE135" s="387">
        <v>122628380.12229759</v>
      </c>
      <c r="BF135" s="387">
        <v>133512496</v>
      </c>
      <c r="BG135" s="387">
        <v>121616275.31110796</v>
      </c>
      <c r="BH135" s="389"/>
      <c r="BJ135" s="1142">
        <f t="shared" si="5"/>
        <v>5.8686188189030819E-2</v>
      </c>
    </row>
    <row r="136" spans="1:62" ht="17" thickBot="1" x14ac:dyDescent="0.25">
      <c r="A136" s="479"/>
      <c r="B136" s="402"/>
      <c r="C136" s="402"/>
      <c r="D136" s="402"/>
      <c r="E136" s="402"/>
      <c r="F136" s="402"/>
      <c r="G136" s="402"/>
      <c r="H136" s="402"/>
      <c r="I136" s="403"/>
      <c r="J136" s="402"/>
      <c r="K136" s="402"/>
      <c r="L136" s="402"/>
      <c r="M136" s="402"/>
      <c r="N136" s="402"/>
      <c r="O136" s="402"/>
      <c r="P136" s="402"/>
      <c r="Q136" s="402"/>
      <c r="R136" s="402"/>
      <c r="S136" s="403"/>
      <c r="T136" s="402"/>
      <c r="U136" s="402"/>
      <c r="V136" s="402"/>
      <c r="W136" s="402"/>
      <c r="X136" s="402"/>
      <c r="Y136" s="402"/>
      <c r="Z136" s="402"/>
      <c r="AA136" s="402"/>
      <c r="AB136" s="402"/>
      <c r="AC136" s="403"/>
      <c r="AD136" s="402"/>
      <c r="AE136" s="402"/>
      <c r="AF136" s="402"/>
      <c r="AG136" s="402"/>
      <c r="AH136" s="402"/>
      <c r="AI136" s="402"/>
      <c r="AJ136" s="402"/>
      <c r="AK136" s="402"/>
      <c r="AL136" s="402"/>
      <c r="AM136" s="403"/>
      <c r="AN136" s="402"/>
      <c r="AO136" s="402"/>
      <c r="AP136" s="402"/>
      <c r="AQ136" s="402"/>
      <c r="AR136" s="402"/>
      <c r="AS136" s="402"/>
      <c r="AT136" s="402"/>
      <c r="AU136" s="402"/>
      <c r="AV136" s="402"/>
      <c r="AW136" s="403"/>
      <c r="AX136" s="402"/>
      <c r="AY136" s="402"/>
      <c r="AZ136" s="402"/>
      <c r="BA136" s="402"/>
      <c r="BB136" s="402"/>
      <c r="BC136" s="402"/>
      <c r="BD136" s="402"/>
      <c r="BE136" s="402"/>
      <c r="BF136" s="402"/>
      <c r="BG136" s="402"/>
      <c r="BH136" s="404"/>
    </row>
    <row r="137" spans="1:62" ht="17" thickTop="1" x14ac:dyDescent="0.2"/>
    <row r="140" spans="1:62" ht="17" thickBot="1" x14ac:dyDescent="0.25"/>
    <row r="141" spans="1:62" ht="17" thickBot="1" x14ac:dyDescent="0.25">
      <c r="A141" s="518" t="s">
        <v>100</v>
      </c>
      <c r="B141" s="519">
        <v>6.8058013765978371</v>
      </c>
      <c r="C141" s="519">
        <v>6.7223503702804415</v>
      </c>
      <c r="D141" s="519">
        <v>6.6143462939736013</v>
      </c>
      <c r="E141" s="519">
        <v>6.4903006505303882</v>
      </c>
      <c r="F141" s="519">
        <v>6.3080428343586235</v>
      </c>
      <c r="G141" s="519">
        <v>6.1275936479831792</v>
      </c>
      <c r="H141" s="519">
        <v>5.8737668399278666</v>
      </c>
      <c r="I141" s="519">
        <v>5.5979376232118483</v>
      </c>
      <c r="J141" s="519">
        <v>5.3155419026591151</v>
      </c>
      <c r="K141" s="519">
        <v>5.0595760233918128</v>
      </c>
      <c r="L141" s="519">
        <v>4.8491111305718535</v>
      </c>
      <c r="M141" s="519">
        <v>4.5978576766586405</v>
      </c>
      <c r="N141" s="519">
        <v>4.2320391317639867</v>
      </c>
      <c r="O141" s="519">
        <v>3.8857543859649124</v>
      </c>
      <c r="P141" s="519">
        <v>3.6845887676337501</v>
      </c>
      <c r="Q141" s="519">
        <v>3.4743215686274511</v>
      </c>
      <c r="R141" s="519">
        <v>3.250770540405671</v>
      </c>
      <c r="S141" s="519">
        <v>3.0045307794568488</v>
      </c>
      <c r="T141" s="519">
        <v>2.7581191472404862</v>
      </c>
      <c r="U141" s="519">
        <v>2.5203459262630861</v>
      </c>
      <c r="V141" s="519">
        <v>2.3733739096890334</v>
      </c>
      <c r="W141" s="519">
        <v>2.2734905873416684</v>
      </c>
      <c r="X141" s="519">
        <v>2.1882273903851095</v>
      </c>
      <c r="Y141" s="519">
        <v>2.1148880910549233</v>
      </c>
      <c r="Z141" s="519">
        <v>2.0723829484636398</v>
      </c>
      <c r="AA141" s="519">
        <v>2.0192177956057984</v>
      </c>
      <c r="AB141" s="519">
        <v>1.9485519231445965</v>
      </c>
      <c r="AC141" s="519">
        <v>1.870738876313389</v>
      </c>
      <c r="AD141" s="519">
        <v>1.7977630233275435</v>
      </c>
      <c r="AE141" s="519">
        <v>1.7346574355439992</v>
      </c>
      <c r="AF141" s="519">
        <v>1.6905416132380779</v>
      </c>
      <c r="AG141" s="519">
        <v>1.6489577129243598</v>
      </c>
      <c r="AH141" s="519">
        <v>1.6135913276605665</v>
      </c>
      <c r="AI141" s="519">
        <v>1.5806796934100282</v>
      </c>
      <c r="AJ141" s="519">
        <v>1.5484773064123718</v>
      </c>
      <c r="AK141" s="519">
        <v>1.5186846038863975</v>
      </c>
      <c r="AL141" s="519">
        <v>1.4989915943637568</v>
      </c>
      <c r="AM141" s="519">
        <v>1.475563609230933</v>
      </c>
      <c r="AN141" s="519">
        <v>1.4418289761483178</v>
      </c>
      <c r="AO141" s="519">
        <v>1.4068446860946671</v>
      </c>
      <c r="AP141" s="519">
        <v>1.3822611647819467</v>
      </c>
      <c r="AQ141" s="519">
        <v>1.353342295001833</v>
      </c>
      <c r="AR141" s="519">
        <v>1.3172048765982753</v>
      </c>
      <c r="AS141" s="519">
        <v>1.2795674076812866</v>
      </c>
      <c r="AT141" s="519">
        <v>1.2425554832484347</v>
      </c>
      <c r="AU141" s="519">
        <v>1.2085866137006036</v>
      </c>
      <c r="AV141" s="519">
        <v>1.1848840195155355</v>
      </c>
      <c r="AW141" s="519">
        <v>1.1712001353695165</v>
      </c>
      <c r="AX141" s="519">
        <v>1.1544371357983509</v>
      </c>
      <c r="AY141" s="519">
        <v>1.1296488973213374</v>
      </c>
      <c r="AZ141" s="519">
        <v>1.10744</v>
      </c>
      <c r="BA141" s="519">
        <v>1.0870043188064389</v>
      </c>
      <c r="BB141" s="520">
        <v>1.0680091038845814</v>
      </c>
      <c r="BC141" s="520">
        <v>1.0574945331971008</v>
      </c>
      <c r="BD141" s="520">
        <v>1.0444492648376418</v>
      </c>
      <c r="BE141" s="520">
        <v>1.0244872660665885</v>
      </c>
      <c r="BF141" s="520">
        <v>1</v>
      </c>
      <c r="BG141" s="520">
        <v>0.98191232798978578</v>
      </c>
      <c r="BH141" s="521">
        <v>0.96360385474954446</v>
      </c>
    </row>
  </sheetData>
  <mergeCells count="3">
    <mergeCell ref="A4:BH4"/>
    <mergeCell ref="B7:BH7"/>
    <mergeCell ref="B6:BH6"/>
  </mergeCells>
  <hyperlinks>
    <hyperlink ref="A1" location="Index!A1" display="Back to index" xr:uid="{00000000-0004-0000-1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6" tint="0.39997558519241921"/>
  </sheetPr>
  <dimension ref="A1:BJ148"/>
  <sheetViews>
    <sheetView workbookViewId="0">
      <pane xSplit="1" ySplit="8" topLeftCell="B9" activePane="bottomRight" state="frozen"/>
      <selection activeCell="D32" sqref="D32"/>
      <selection pane="topRight" activeCell="D32" sqref="D32"/>
      <selection pane="bottomLeft" activeCell="D32" sqref="D32"/>
      <selection pane="bottomRight" activeCell="A4" sqref="A4:BH4"/>
    </sheetView>
  </sheetViews>
  <sheetFormatPr baseColWidth="10" defaultColWidth="10.83203125" defaultRowHeight="16" x14ac:dyDescent="0.2"/>
  <cols>
    <col min="1" max="1" width="10.83203125" style="56"/>
    <col min="2" max="2" width="11.1640625" style="56" customWidth="1"/>
    <col min="3" max="9" width="11.1640625" style="56" hidden="1" customWidth="1"/>
    <col min="10" max="10" width="11.1640625" style="56" customWidth="1"/>
    <col min="11" max="19" width="11.1640625" style="56" hidden="1" customWidth="1"/>
    <col min="20" max="20" width="11.1640625" style="56" customWidth="1"/>
    <col min="21" max="29" width="11.1640625" style="56" hidden="1" customWidth="1"/>
    <col min="30" max="30" width="11.1640625" style="56" customWidth="1"/>
    <col min="31" max="39" width="11.1640625" style="56" hidden="1" customWidth="1"/>
    <col min="40" max="40" width="11.1640625" style="56" customWidth="1"/>
    <col min="41" max="45" width="11.1640625" style="56" hidden="1" customWidth="1"/>
    <col min="46" max="49" width="12.83203125" style="56" hidden="1" customWidth="1"/>
    <col min="50" max="60" width="12.83203125" style="56" customWidth="1"/>
    <col min="61" max="61" width="10.83203125" style="56"/>
    <col min="62" max="62" width="13" style="56" bestFit="1" customWidth="1"/>
    <col min="63" max="16384" width="10.83203125" style="56"/>
  </cols>
  <sheetData>
    <row r="1" spans="1:62" x14ac:dyDescent="0.2">
      <c r="A1" s="52" t="s">
        <v>37</v>
      </c>
      <c r="B1" s="52"/>
      <c r="C1" s="52"/>
      <c r="G1" s="100"/>
      <c r="H1" s="99"/>
      <c r="I1" s="100"/>
      <c r="J1" s="100"/>
      <c r="K1" s="100"/>
      <c r="L1" s="100"/>
      <c r="M1" s="100"/>
      <c r="N1" s="100"/>
    </row>
    <row r="2" spans="1:62" x14ac:dyDescent="0.2">
      <c r="I2" s="98"/>
    </row>
    <row r="3" spans="1:62" ht="17" thickBot="1" x14ac:dyDescent="0.25"/>
    <row r="4" spans="1:62" ht="25" customHeight="1" thickTop="1" x14ac:dyDescent="0.2">
      <c r="A4" s="1385" t="s">
        <v>1040</v>
      </c>
      <c r="B4" s="1386"/>
      <c r="C4" s="1386"/>
      <c r="D4" s="1386"/>
      <c r="E4" s="1386"/>
      <c r="F4" s="1386"/>
      <c r="G4" s="1386"/>
      <c r="H4" s="1386"/>
      <c r="I4" s="1386"/>
      <c r="J4" s="1386"/>
      <c r="K4" s="1386"/>
      <c r="L4" s="1386"/>
      <c r="M4" s="1386"/>
      <c r="N4" s="1386"/>
      <c r="O4" s="1386"/>
      <c r="P4" s="1386"/>
      <c r="Q4" s="1386"/>
      <c r="R4" s="1386"/>
      <c r="S4" s="1386"/>
      <c r="T4" s="1386"/>
      <c r="U4" s="1386"/>
      <c r="V4" s="1386"/>
      <c r="W4" s="1386"/>
      <c r="X4" s="1386"/>
      <c r="Y4" s="1386"/>
      <c r="Z4" s="1386"/>
      <c r="AA4" s="1386"/>
      <c r="AB4" s="1386"/>
      <c r="AC4" s="1386"/>
      <c r="AD4" s="1386"/>
      <c r="AE4" s="1386"/>
      <c r="AF4" s="1386"/>
      <c r="AG4" s="1386"/>
      <c r="AH4" s="1386"/>
      <c r="AI4" s="1386"/>
      <c r="AJ4" s="1386"/>
      <c r="AK4" s="1386"/>
      <c r="AL4" s="1386"/>
      <c r="AM4" s="1386"/>
      <c r="AN4" s="1386"/>
      <c r="AO4" s="1386"/>
      <c r="AP4" s="1386"/>
      <c r="AQ4" s="1386"/>
      <c r="AR4" s="1386"/>
      <c r="AS4" s="1386"/>
      <c r="AT4" s="1386"/>
      <c r="AU4" s="1386"/>
      <c r="AV4" s="1386"/>
      <c r="AW4" s="1386"/>
      <c r="AX4" s="1386"/>
      <c r="AY4" s="1386"/>
      <c r="AZ4" s="1386"/>
      <c r="BA4" s="1386"/>
      <c r="BB4" s="1386"/>
      <c r="BC4" s="1386"/>
      <c r="BD4" s="1386"/>
      <c r="BE4" s="1386"/>
      <c r="BF4" s="1386"/>
      <c r="BG4" s="1386"/>
      <c r="BH4" s="1387"/>
    </row>
    <row r="5" spans="1:62" x14ac:dyDescent="0.2">
      <c r="A5" s="96"/>
      <c r="B5" s="97"/>
      <c r="C5" s="97"/>
      <c r="D5" s="97"/>
      <c r="E5" s="97"/>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208"/>
    </row>
    <row r="6" spans="1:62" ht="31" customHeight="1" thickBot="1" x14ac:dyDescent="0.25">
      <c r="A6" s="96"/>
      <c r="B6" s="1391" t="s">
        <v>876</v>
      </c>
      <c r="C6" s="1391"/>
      <c r="D6" s="1391"/>
      <c r="E6" s="1391"/>
      <c r="F6" s="1391"/>
      <c r="G6" s="1391"/>
      <c r="H6" s="1391"/>
      <c r="I6" s="1391"/>
      <c r="J6" s="1391"/>
      <c r="K6" s="1391"/>
      <c r="L6" s="1391"/>
      <c r="M6" s="1391"/>
      <c r="N6" s="1391"/>
      <c r="O6" s="1391"/>
      <c r="P6" s="1391"/>
      <c r="Q6" s="1391"/>
      <c r="R6" s="1391"/>
      <c r="S6" s="1391"/>
      <c r="T6" s="1391"/>
      <c r="U6" s="1391"/>
      <c r="V6" s="1391"/>
      <c r="W6" s="1391"/>
      <c r="X6" s="1391"/>
      <c r="Y6" s="1391"/>
      <c r="Z6" s="1391"/>
      <c r="AA6" s="1391"/>
      <c r="AB6" s="1391"/>
      <c r="AC6" s="1391"/>
      <c r="AD6" s="1391"/>
      <c r="AE6" s="1391"/>
      <c r="AF6" s="1391"/>
      <c r="AG6" s="1391"/>
      <c r="AH6" s="1391"/>
      <c r="AI6" s="1391"/>
      <c r="AJ6" s="1391"/>
      <c r="AK6" s="1391"/>
      <c r="AL6" s="1391"/>
      <c r="AM6" s="1391"/>
      <c r="AN6" s="1391"/>
      <c r="AO6" s="1391"/>
      <c r="AP6" s="1391"/>
      <c r="AQ6" s="1391"/>
      <c r="AR6" s="1391"/>
      <c r="AS6" s="1391"/>
      <c r="AT6" s="1391"/>
      <c r="AU6" s="1391"/>
      <c r="AV6" s="1391"/>
      <c r="AW6" s="1391"/>
      <c r="AX6" s="1391"/>
      <c r="AY6" s="1391"/>
      <c r="AZ6" s="1391"/>
      <c r="BA6" s="1391"/>
      <c r="BB6" s="1391"/>
      <c r="BC6" s="1391"/>
      <c r="BD6" s="1391"/>
      <c r="BE6" s="1391"/>
      <c r="BF6" s="1391"/>
      <c r="BG6" s="1391"/>
      <c r="BH6" s="1392"/>
    </row>
    <row r="7" spans="1:62" ht="20" customHeight="1" x14ac:dyDescent="0.2">
      <c r="A7" s="469"/>
      <c r="B7" s="1388" t="s">
        <v>1058</v>
      </c>
      <c r="C7" s="1389"/>
      <c r="D7" s="1389"/>
      <c r="E7" s="1389"/>
      <c r="F7" s="1389"/>
      <c r="G7" s="1389"/>
      <c r="H7" s="1389"/>
      <c r="I7" s="1389"/>
      <c r="J7" s="1389"/>
      <c r="K7" s="1389"/>
      <c r="L7" s="1389"/>
      <c r="M7" s="1389"/>
      <c r="N7" s="1389"/>
      <c r="O7" s="1389"/>
      <c r="P7" s="1389"/>
      <c r="Q7" s="1389"/>
      <c r="R7" s="1389"/>
      <c r="S7" s="1389"/>
      <c r="T7" s="1389"/>
      <c r="U7" s="1389"/>
      <c r="V7" s="1389"/>
      <c r="W7" s="1389"/>
      <c r="X7" s="1389"/>
      <c r="Y7" s="1389"/>
      <c r="Z7" s="1389"/>
      <c r="AA7" s="1389"/>
      <c r="AB7" s="1389"/>
      <c r="AC7" s="1389"/>
      <c r="AD7" s="1389"/>
      <c r="AE7" s="1389"/>
      <c r="AF7" s="1389"/>
      <c r="AG7" s="1389"/>
      <c r="AH7" s="1389"/>
      <c r="AI7" s="1389"/>
      <c r="AJ7" s="1389"/>
      <c r="AK7" s="1389"/>
      <c r="AL7" s="1389"/>
      <c r="AM7" s="1389"/>
      <c r="AN7" s="1389"/>
      <c r="AO7" s="1389"/>
      <c r="AP7" s="1389"/>
      <c r="AQ7" s="1389"/>
      <c r="AR7" s="1389"/>
      <c r="AS7" s="1389"/>
      <c r="AT7" s="1389"/>
      <c r="AU7" s="1389"/>
      <c r="AV7" s="1389"/>
      <c r="AW7" s="1389"/>
      <c r="AX7" s="1389"/>
      <c r="AY7" s="1389"/>
      <c r="AZ7" s="1389"/>
      <c r="BA7" s="1389"/>
      <c r="BB7" s="1389"/>
      <c r="BC7" s="1389"/>
      <c r="BD7" s="1389"/>
      <c r="BE7" s="1389"/>
      <c r="BF7" s="1389"/>
      <c r="BG7" s="1389"/>
      <c r="BH7" s="1390"/>
    </row>
    <row r="8" spans="1:62" s="87" customFormat="1" ht="31" customHeight="1" x14ac:dyDescent="0.2">
      <c r="A8" s="470"/>
      <c r="B8" s="352">
        <v>1962</v>
      </c>
      <c r="C8" s="352">
        <v>1963</v>
      </c>
      <c r="D8" s="352">
        <v>1964</v>
      </c>
      <c r="E8" s="352">
        <v>1965</v>
      </c>
      <c r="F8" s="352">
        <v>1966</v>
      </c>
      <c r="G8" s="94">
        <v>1967</v>
      </c>
      <c r="H8" s="352">
        <v>1968</v>
      </c>
      <c r="I8" s="365">
        <v>1969</v>
      </c>
      <c r="J8" s="352">
        <v>1970</v>
      </c>
      <c r="K8" s="94">
        <v>1971</v>
      </c>
      <c r="L8" s="352">
        <v>1972</v>
      </c>
      <c r="M8" s="94">
        <v>1973</v>
      </c>
      <c r="N8" s="352">
        <v>1974</v>
      </c>
      <c r="O8" s="94">
        <v>1975</v>
      </c>
      <c r="P8" s="352">
        <v>1976</v>
      </c>
      <c r="Q8" s="94">
        <v>1977</v>
      </c>
      <c r="R8" s="352">
        <v>1978</v>
      </c>
      <c r="S8" s="365">
        <v>1979</v>
      </c>
      <c r="T8" s="352">
        <v>1980</v>
      </c>
      <c r="U8" s="94">
        <v>1981</v>
      </c>
      <c r="V8" s="352">
        <v>1982</v>
      </c>
      <c r="W8" s="94">
        <v>1983</v>
      </c>
      <c r="X8" s="352">
        <v>1984</v>
      </c>
      <c r="Y8" s="94">
        <v>1985</v>
      </c>
      <c r="Z8" s="352">
        <v>1986</v>
      </c>
      <c r="AA8" s="94">
        <v>1987</v>
      </c>
      <c r="AB8" s="352">
        <v>1988</v>
      </c>
      <c r="AC8" s="365">
        <v>1989</v>
      </c>
      <c r="AD8" s="352">
        <v>1990</v>
      </c>
      <c r="AE8" s="94">
        <v>1991</v>
      </c>
      <c r="AF8" s="352">
        <v>1992</v>
      </c>
      <c r="AG8" s="94">
        <v>1993</v>
      </c>
      <c r="AH8" s="352">
        <v>1994</v>
      </c>
      <c r="AI8" s="94">
        <v>1995</v>
      </c>
      <c r="AJ8" s="352">
        <v>1996</v>
      </c>
      <c r="AK8" s="94">
        <v>1997</v>
      </c>
      <c r="AL8" s="352">
        <v>1998</v>
      </c>
      <c r="AM8" s="365">
        <v>1999</v>
      </c>
      <c r="AN8" s="352">
        <v>2000</v>
      </c>
      <c r="AO8" s="94">
        <v>2001</v>
      </c>
      <c r="AP8" s="352">
        <v>2002</v>
      </c>
      <c r="AQ8" s="94">
        <v>2003</v>
      </c>
      <c r="AR8" s="352">
        <v>2004</v>
      </c>
      <c r="AS8" s="94">
        <v>2005</v>
      </c>
      <c r="AT8" s="352">
        <v>2006</v>
      </c>
      <c r="AU8" s="94">
        <v>2007</v>
      </c>
      <c r="AV8" s="352">
        <v>2008</v>
      </c>
      <c r="AW8" s="365">
        <v>2009</v>
      </c>
      <c r="AX8" s="352">
        <v>2010</v>
      </c>
      <c r="AY8" s="94">
        <v>2011</v>
      </c>
      <c r="AZ8" s="352">
        <v>2012</v>
      </c>
      <c r="BA8" s="94">
        <v>2013</v>
      </c>
      <c r="BB8" s="352">
        <v>2014</v>
      </c>
      <c r="BC8" s="94">
        <v>2015</v>
      </c>
      <c r="BD8" s="352">
        <v>2016</v>
      </c>
      <c r="BE8" s="94">
        <v>2017</v>
      </c>
      <c r="BF8" s="352">
        <v>2018</v>
      </c>
      <c r="BG8" s="94">
        <v>2019</v>
      </c>
      <c r="BH8" s="359">
        <v>2020</v>
      </c>
      <c r="BJ8" s="906" t="s">
        <v>877</v>
      </c>
    </row>
    <row r="9" spans="1:62" s="87" customFormat="1" ht="15" customHeight="1" x14ac:dyDescent="0.2">
      <c r="A9" s="471">
        <v>0</v>
      </c>
      <c r="B9" s="358">
        <v>8343.9124877089489</v>
      </c>
      <c r="C9" s="358">
        <f>(B9+D9)/2</f>
        <v>8590.3395682288392</v>
      </c>
      <c r="D9" s="358">
        <v>8836.7666487487313</v>
      </c>
      <c r="E9" s="358">
        <f>(D9+F9)/2</f>
        <v>8644.772023394642</v>
      </c>
      <c r="F9" s="358">
        <v>8452.7773980405545</v>
      </c>
      <c r="G9" s="358">
        <v>9179.1352846788031</v>
      </c>
      <c r="H9" s="376">
        <v>10044.141296276652</v>
      </c>
      <c r="I9" s="366">
        <v>9561.2774604458373</v>
      </c>
      <c r="J9" s="358">
        <v>9100.2077373524044</v>
      </c>
      <c r="K9" s="358">
        <v>8692.3516081871348</v>
      </c>
      <c r="L9" s="358">
        <v>8345.3202557141594</v>
      </c>
      <c r="M9" s="358">
        <v>7958.891638296107</v>
      </c>
      <c r="N9" s="358">
        <v>9111.5802506878626</v>
      </c>
      <c r="O9" s="378">
        <v>8723.5185964912289</v>
      </c>
      <c r="P9" s="378">
        <v>9123.0417886611649</v>
      </c>
      <c r="Q9" s="378">
        <v>8654.5350274509801</v>
      </c>
      <c r="R9" s="378">
        <v>9232.1883347521052</v>
      </c>
      <c r="S9" s="379">
        <v>9317.0499470956875</v>
      </c>
      <c r="T9" s="378">
        <v>9170.7461645746171</v>
      </c>
      <c r="U9" s="378">
        <v>9108.5301775147927</v>
      </c>
      <c r="V9" s="378">
        <v>8565.506440067722</v>
      </c>
      <c r="W9" s="378">
        <v>8200.4805485413981</v>
      </c>
      <c r="X9" s="378">
        <v>7888.5597423383197</v>
      </c>
      <c r="Y9" s="378">
        <v>7660.1246658009322</v>
      </c>
      <c r="Z9" s="378">
        <v>7526.8948688199398</v>
      </c>
      <c r="AA9" s="378">
        <v>7358.029647187529</v>
      </c>
      <c r="AB9" s="378">
        <v>7114.1630714009216</v>
      </c>
      <c r="AC9" s="379">
        <v>6848.7750261833171</v>
      </c>
      <c r="AD9" s="378">
        <v>7435.5478644827199</v>
      </c>
      <c r="AE9" s="378">
        <v>7982.8935183734848</v>
      </c>
      <c r="AF9" s="378">
        <v>7774.8008792819201</v>
      </c>
      <c r="AG9" s="378">
        <v>7601.6950565812986</v>
      </c>
      <c r="AH9" s="378">
        <v>7461.2462991024595</v>
      </c>
      <c r="AI9" s="378">
        <v>7329.6117383423007</v>
      </c>
      <c r="AJ9" s="378">
        <v>7971.5611734108898</v>
      </c>
      <c r="AK9" s="378">
        <v>8471.2227204783248</v>
      </c>
      <c r="AL9" s="378">
        <v>8424.3327603243142</v>
      </c>
      <c r="AM9" s="379">
        <v>8279.3874113947659</v>
      </c>
      <c r="AN9" s="378">
        <v>8101.6370169773982</v>
      </c>
      <c r="AO9" s="378">
        <v>7941.6382530043957</v>
      </c>
      <c r="AP9" s="378">
        <v>7791.8061858758338</v>
      </c>
      <c r="AQ9" s="378">
        <v>7674.8041549553946</v>
      </c>
      <c r="AR9" s="378">
        <v>7513.3366161165623</v>
      </c>
      <c r="AS9" s="378">
        <v>7267.9428756297084</v>
      </c>
      <c r="AT9" s="378">
        <v>7154.6344725444869</v>
      </c>
      <c r="AU9" s="378">
        <v>7847.3528827580194</v>
      </c>
      <c r="AV9" s="378">
        <v>8474.2905075751096</v>
      </c>
      <c r="AW9" s="379">
        <v>9137.7034561529672</v>
      </c>
      <c r="AX9" s="378">
        <v>9061.1770788812573</v>
      </c>
      <c r="AY9" s="378">
        <v>8876.7810351510689</v>
      </c>
      <c r="AZ9" s="378">
        <v>8714.4453599999997</v>
      </c>
      <c r="BA9" s="378">
        <v>8579.7250883392226</v>
      </c>
      <c r="BB9" s="378">
        <v>8445.8159935192689</v>
      </c>
      <c r="BC9" s="378">
        <v>8416.5989897157251</v>
      </c>
      <c r="BD9" s="378">
        <v>8326.3495392856803</v>
      </c>
      <c r="BE9" s="378">
        <v>8230.7306955789718</v>
      </c>
      <c r="BF9" s="378">
        <v>8054</v>
      </c>
      <c r="BG9" s="378">
        <v>7941.706908781387</v>
      </c>
      <c r="BH9" s="380"/>
      <c r="BJ9" s="1142">
        <f>(BF9/T9)^(1/38)-1</f>
        <v>-3.4112681145164192E-3</v>
      </c>
    </row>
    <row r="10" spans="1:62" s="87" customFormat="1" ht="15" customHeight="1" x14ac:dyDescent="0.2">
      <c r="A10" s="472">
        <v>1</v>
      </c>
      <c r="B10" s="317">
        <v>8677.3967551622427</v>
      </c>
      <c r="C10" s="317">
        <f t="shared" ref="C10:C73" si="0">(B10+D10)/2</f>
        <v>8968.7407833626421</v>
      </c>
      <c r="D10" s="377">
        <v>9260.0848115630415</v>
      </c>
      <c r="E10" s="377">
        <f t="shared" ref="E10:E73" si="1">(D10+F10)/2</f>
        <v>9070.9045611699912</v>
      </c>
      <c r="F10" s="317">
        <v>8881.7243107769427</v>
      </c>
      <c r="G10" s="317">
        <v>9583.5564654456921</v>
      </c>
      <c r="H10" s="377">
        <v>10461.17874191153</v>
      </c>
      <c r="I10" s="367">
        <v>10014.710407925997</v>
      </c>
      <c r="J10" s="317">
        <v>9552.0287990784291</v>
      </c>
      <c r="K10" s="317">
        <v>9183.1304824561394</v>
      </c>
      <c r="L10" s="317">
        <v>8873.8733689464916</v>
      </c>
      <c r="M10" s="317">
        <v>8584.2002823216826</v>
      </c>
      <c r="N10" s="317">
        <v>9640.5851421583611</v>
      </c>
      <c r="O10" s="353">
        <v>9217.0094035087714</v>
      </c>
      <c r="P10" s="353">
        <v>9624.1458610593545</v>
      </c>
      <c r="Q10" s="353">
        <v>9227.7980862745098</v>
      </c>
      <c r="R10" s="353">
        <v>9755.5623917574194</v>
      </c>
      <c r="S10" s="381">
        <v>9851.856425839007</v>
      </c>
      <c r="T10" s="353">
        <v>9680.9982068141071</v>
      </c>
      <c r="U10" s="353">
        <v>9655.4452435138828</v>
      </c>
      <c r="V10" s="353">
        <v>9066.2883350121083</v>
      </c>
      <c r="W10" s="353">
        <v>8716.5629118679572</v>
      </c>
      <c r="X10" s="353">
        <v>8444.369499496137</v>
      </c>
      <c r="Y10" s="353">
        <v>8203.6509052020465</v>
      </c>
      <c r="Z10" s="353">
        <v>8119.5963920805407</v>
      </c>
      <c r="AA10" s="353">
        <v>7927.4490655483642</v>
      </c>
      <c r="AB10" s="353">
        <v>7679.2431291128551</v>
      </c>
      <c r="AC10" s="381">
        <v>7467.9895942430485</v>
      </c>
      <c r="AD10" s="353">
        <v>8032.4051882274644</v>
      </c>
      <c r="AE10" s="353">
        <v>8577.8810187650761</v>
      </c>
      <c r="AF10" s="353">
        <v>8309.0120290651539</v>
      </c>
      <c r="AG10" s="353">
        <v>8206.8625372245388</v>
      </c>
      <c r="AH10" s="353">
        <v>8014.7081244900337</v>
      </c>
      <c r="AI10" s="353">
        <v>7950.8188578524423</v>
      </c>
      <c r="AJ10" s="353">
        <v>8552.2401633155296</v>
      </c>
      <c r="AK10" s="353">
        <v>9034.6547085201782</v>
      </c>
      <c r="AL10" s="353">
        <v>9053.9092299570912</v>
      </c>
      <c r="AM10" s="381">
        <v>8990.6090710440749</v>
      </c>
      <c r="AN10" s="353">
        <v>8777.8548067909596</v>
      </c>
      <c r="AO10" s="353">
        <v>8652.0948194822031</v>
      </c>
      <c r="AP10" s="353">
        <v>8561.7256546593781</v>
      </c>
      <c r="AQ10" s="353">
        <v>8454.3293168764503</v>
      </c>
      <c r="AR10" s="353">
        <v>8228.5788641094259</v>
      </c>
      <c r="AS10" s="353">
        <v>8024.1672135693489</v>
      </c>
      <c r="AT10" s="353">
        <v>8060.4574198325954</v>
      </c>
      <c r="AU10" s="353">
        <v>8705.4493784854476</v>
      </c>
      <c r="AV10" s="353">
        <v>9173.3720790892748</v>
      </c>
      <c r="AW10" s="381">
        <v>9724.474723973095</v>
      </c>
      <c r="AX10" s="353">
        <v>9691.4997550271564</v>
      </c>
      <c r="AY10" s="353">
        <v>9530.8477467001248</v>
      </c>
      <c r="AZ10" s="353">
        <v>9403.27304</v>
      </c>
      <c r="BA10" s="353">
        <v>9243.8847271299564</v>
      </c>
      <c r="BB10" s="353">
        <v>9144.2939474597861</v>
      </c>
      <c r="BC10" s="353">
        <v>9140.9827449557397</v>
      </c>
      <c r="BD10" s="353">
        <v>9051.1973290830028</v>
      </c>
      <c r="BE10" s="353">
        <v>9140.4753878461015</v>
      </c>
      <c r="BF10" s="353">
        <v>9006</v>
      </c>
      <c r="BG10" s="353">
        <v>8919.6915874592141</v>
      </c>
      <c r="BH10" s="382"/>
      <c r="BJ10" s="1142">
        <f t="shared" ref="BJ10:BJ73" si="2">(BF10/T10)^(1/38)-1</f>
        <v>-1.9001396716493701E-3</v>
      </c>
    </row>
    <row r="11" spans="1:62" s="87" customFormat="1" ht="15" customHeight="1" x14ac:dyDescent="0.2">
      <c r="A11" s="472">
        <v>2</v>
      </c>
      <c r="B11" s="317">
        <v>9044.9100294985255</v>
      </c>
      <c r="C11" s="317">
        <f t="shared" si="0"/>
        <v>9364.1565019379377</v>
      </c>
      <c r="D11" s="377">
        <v>9683.4029743773517</v>
      </c>
      <c r="E11" s="377">
        <f t="shared" si="1"/>
        <v>9522.2692702827735</v>
      </c>
      <c r="F11" s="317">
        <v>9361.1355661881971</v>
      </c>
      <c r="G11" s="317">
        <v>10036.998395396447</v>
      </c>
      <c r="H11" s="377">
        <v>10860.594887026626</v>
      </c>
      <c r="I11" s="367">
        <v>10484.937168275792</v>
      </c>
      <c r="J11" s="317">
        <v>9987.9032350964771</v>
      </c>
      <c r="K11" s="317">
        <v>9648.6114766081864</v>
      </c>
      <c r="L11" s="317">
        <v>9344.2371486119609</v>
      </c>
      <c r="M11" s="317">
        <v>9131.3453458440599</v>
      </c>
      <c r="N11" s="317">
        <v>10131.501681442984</v>
      </c>
      <c r="O11" s="353">
        <v>9718.2717192982454</v>
      </c>
      <c r="P11" s="353">
        <v>10077.350279478307</v>
      </c>
      <c r="Q11" s="353">
        <v>9769.7922509803921</v>
      </c>
      <c r="R11" s="353">
        <v>10269.184137141514</v>
      </c>
      <c r="S11" s="381">
        <v>10389.667435361784</v>
      </c>
      <c r="T11" s="353">
        <v>10213.315202231521</v>
      </c>
      <c r="U11" s="353">
        <v>10146.912699135184</v>
      </c>
      <c r="V11" s="353">
        <v>9569.4436038661825</v>
      </c>
      <c r="W11" s="353">
        <v>9237.1922563691987</v>
      </c>
      <c r="X11" s="353">
        <v>8978.2969827501038</v>
      </c>
      <c r="Y11" s="353">
        <v>8764.0962493316019</v>
      </c>
      <c r="Z11" s="353">
        <v>8687.4293199595777</v>
      </c>
      <c r="AA11" s="353">
        <v>8460.5225635882944</v>
      </c>
      <c r="AB11" s="353">
        <v>8236.5289791322084</v>
      </c>
      <c r="AC11" s="381">
        <v>8068.4967735396467</v>
      </c>
      <c r="AD11" s="353">
        <v>8584.3184363890196</v>
      </c>
      <c r="AE11" s="353">
        <v>9110.4208514770835</v>
      </c>
      <c r="AF11" s="353">
        <v>8836.4610123954335</v>
      </c>
      <c r="AG11" s="353">
        <v>8755.9654556283513</v>
      </c>
      <c r="AH11" s="353">
        <v>8585.9194544818747</v>
      </c>
      <c r="AI11" s="353">
        <v>8560.961219508712</v>
      </c>
      <c r="AJ11" s="353">
        <v>9154.5978355099414</v>
      </c>
      <c r="AK11" s="353">
        <v>9573.787742899849</v>
      </c>
      <c r="AL11" s="353">
        <v>9629.5220021927744</v>
      </c>
      <c r="AM11" s="381">
        <v>9628.0525502318378</v>
      </c>
      <c r="AN11" s="353">
        <v>9412.2595562962197</v>
      </c>
      <c r="AO11" s="353">
        <v>9297.8365303996543</v>
      </c>
      <c r="AP11" s="353">
        <v>9212.7706632716745</v>
      </c>
      <c r="AQ11" s="353">
        <v>9168.8940486374195</v>
      </c>
      <c r="AR11" s="353">
        <v>8983.3372584002373</v>
      </c>
      <c r="AS11" s="353">
        <v>8812.3807367010213</v>
      </c>
      <c r="AT11" s="353">
        <v>8838.2971523461165</v>
      </c>
      <c r="AU11" s="353">
        <v>9433.0185199332118</v>
      </c>
      <c r="AV11" s="353">
        <v>9862.974578447318</v>
      </c>
      <c r="AW11" s="381">
        <v>10340.525995177461</v>
      </c>
      <c r="AX11" s="353">
        <v>10294.115939913896</v>
      </c>
      <c r="AY11" s="353">
        <v>10130.691311177754</v>
      </c>
      <c r="AZ11" s="353">
        <v>10026.761759999999</v>
      </c>
      <c r="BA11" s="353">
        <v>9930.871456615625</v>
      </c>
      <c r="BB11" s="353">
        <v>9776.5553369594581</v>
      </c>
      <c r="BC11" s="353">
        <v>9841.0441259322197</v>
      </c>
      <c r="BD11" s="353">
        <v>9775.0006696154887</v>
      </c>
      <c r="BE11" s="353">
        <v>9995.9222550117029</v>
      </c>
      <c r="BF11" s="353">
        <v>9816</v>
      </c>
      <c r="BG11" s="353">
        <v>9774.9372251383174</v>
      </c>
      <c r="BH11" s="382"/>
      <c r="BJ11" s="1142">
        <f t="shared" si="2"/>
        <v>-1.0436280293858458E-3</v>
      </c>
    </row>
    <row r="12" spans="1:62" s="87" customFormat="1" ht="15" customHeight="1" x14ac:dyDescent="0.2">
      <c r="A12" s="472">
        <v>3</v>
      </c>
      <c r="B12" s="317">
        <v>9405.6175024582117</v>
      </c>
      <c r="C12" s="317">
        <f t="shared" si="0"/>
        <v>9766.0908392658966</v>
      </c>
      <c r="D12" s="377">
        <v>10126.564176073583</v>
      </c>
      <c r="E12" s="377">
        <f t="shared" si="1"/>
        <v>10011.941691591132</v>
      </c>
      <c r="F12" s="317">
        <v>9897.3192071086796</v>
      </c>
      <c r="G12" s="317">
        <v>10478.185138051236</v>
      </c>
      <c r="H12" s="377">
        <v>11330.496234220855</v>
      </c>
      <c r="I12" s="367">
        <v>10943.968053379163</v>
      </c>
      <c r="J12" s="317">
        <v>10487.564173946434</v>
      </c>
      <c r="K12" s="317">
        <v>10053.377558479531</v>
      </c>
      <c r="L12" s="317">
        <v>9863.0920395831508</v>
      </c>
      <c r="M12" s="317">
        <v>9692.283982396415</v>
      </c>
      <c r="N12" s="317">
        <v>10613.954142464079</v>
      </c>
      <c r="O12" s="353">
        <v>10196.21950877193</v>
      </c>
      <c r="P12" s="353">
        <v>10552.66223050306</v>
      </c>
      <c r="Q12" s="353">
        <v>10266.620235294118</v>
      </c>
      <c r="R12" s="353">
        <v>10734.044324419527</v>
      </c>
      <c r="S12" s="381">
        <v>10888.419544751619</v>
      </c>
      <c r="T12" s="353">
        <v>10707.018529587567</v>
      </c>
      <c r="U12" s="353">
        <v>10638.380154756487</v>
      </c>
      <c r="V12" s="353">
        <v>10067.852124900879</v>
      </c>
      <c r="W12" s="353">
        <v>9728.2662232349994</v>
      </c>
      <c r="X12" s="353">
        <v>9496.9068742713753</v>
      </c>
      <c r="Y12" s="353">
        <v>9275.8991673668934</v>
      </c>
      <c r="Z12" s="353">
        <v>9232.4660354055159</v>
      </c>
      <c r="AA12" s="353">
        <v>9005.7113684018605</v>
      </c>
      <c r="AB12" s="353">
        <v>8821.0945560755881</v>
      </c>
      <c r="AC12" s="381">
        <v>8624.1062198047239</v>
      </c>
      <c r="AD12" s="353">
        <v>9082.2987938507504</v>
      </c>
      <c r="AE12" s="353">
        <v>9604.7982206071229</v>
      </c>
      <c r="AF12" s="353">
        <v>9374.0532454051427</v>
      </c>
      <c r="AG12" s="353">
        <v>9278.6850506253722</v>
      </c>
      <c r="AH12" s="353">
        <v>9131.3133232311448</v>
      </c>
      <c r="AI12" s="353">
        <v>9136.328627909963</v>
      </c>
      <c r="AJ12" s="353">
        <v>9756.9555077043551</v>
      </c>
      <c r="AK12" s="353">
        <v>10111.402092675635</v>
      </c>
      <c r="AL12" s="353">
        <v>10194.64183326791</v>
      </c>
      <c r="AM12" s="381">
        <v>10207.949048659595</v>
      </c>
      <c r="AN12" s="353">
        <v>9974.572856994062</v>
      </c>
      <c r="AO12" s="353">
        <v>9905.5934347925504</v>
      </c>
      <c r="AP12" s="353">
        <v>9830.6414039292049</v>
      </c>
      <c r="AQ12" s="353">
        <v>9857.7452767933519</v>
      </c>
      <c r="AR12" s="353">
        <v>9659.0633600951533</v>
      </c>
      <c r="AS12" s="353">
        <v>9532.7771872255853</v>
      </c>
      <c r="AT12" s="353">
        <v>9532.8856674819908</v>
      </c>
      <c r="AU12" s="353">
        <v>10072.360838580831</v>
      </c>
      <c r="AV12" s="353">
        <v>10525.324745356502</v>
      </c>
      <c r="AW12" s="381">
        <v>10887.476458395025</v>
      </c>
      <c r="AX12" s="353">
        <v>10825.157022381136</v>
      </c>
      <c r="AY12" s="353">
        <v>10698.904706530388</v>
      </c>
      <c r="AZ12" s="353">
        <v>10615.91984</v>
      </c>
      <c r="BA12" s="353">
        <v>10491.765685119748</v>
      </c>
      <c r="BB12" s="353">
        <v>10340.464143810517</v>
      </c>
      <c r="BC12" s="353">
        <v>10504.093198246803</v>
      </c>
      <c r="BD12" s="353">
        <v>10447.625996170931</v>
      </c>
      <c r="BE12" s="353">
        <v>10740.724497442114</v>
      </c>
      <c r="BF12" s="353">
        <v>10597</v>
      </c>
      <c r="BG12" s="353">
        <v>10588.942545041849</v>
      </c>
      <c r="BH12" s="382"/>
      <c r="BJ12" s="1142">
        <f t="shared" si="2"/>
        <v>-2.7176626451252961E-4</v>
      </c>
    </row>
    <row r="13" spans="1:62" s="87" customFormat="1" ht="15" customHeight="1" x14ac:dyDescent="0.2">
      <c r="A13" s="472">
        <v>4</v>
      </c>
      <c r="B13" s="317">
        <v>9752.7133726647007</v>
      </c>
      <c r="C13" s="317">
        <f t="shared" si="0"/>
        <v>10207.519799275073</v>
      </c>
      <c r="D13" s="317">
        <v>10662.326225885445</v>
      </c>
      <c r="E13" s="317">
        <f t="shared" si="1"/>
        <v>10547.914536957305</v>
      </c>
      <c r="F13" s="317">
        <v>10433.502848029164</v>
      </c>
      <c r="G13" s="317">
        <v>10937.754661649975</v>
      </c>
      <c r="H13" s="317">
        <v>11812.14511509494</v>
      </c>
      <c r="I13" s="367">
        <v>11458.978314714654</v>
      </c>
      <c r="J13" s="317">
        <v>10950.016319477778</v>
      </c>
      <c r="K13" s="317">
        <v>10453.084064327486</v>
      </c>
      <c r="L13" s="317">
        <v>10352.852263770907</v>
      </c>
      <c r="M13" s="317">
        <v>10221.037615212157</v>
      </c>
      <c r="N13" s="317">
        <v>11092.174564353409</v>
      </c>
      <c r="O13" s="353">
        <v>10650.852771929825</v>
      </c>
      <c r="P13" s="353">
        <v>10983.759116316209</v>
      </c>
      <c r="Q13" s="353">
        <v>10714.80771764706</v>
      </c>
      <c r="R13" s="353">
        <v>11176.149117914698</v>
      </c>
      <c r="S13" s="381">
        <v>11393.180715700371</v>
      </c>
      <c r="T13" s="353">
        <v>11197.963737796374</v>
      </c>
      <c r="U13" s="353">
        <v>11119.766226672737</v>
      </c>
      <c r="V13" s="353">
        <v>10530.660037290241</v>
      </c>
      <c r="W13" s="353">
        <v>10189.784812465357</v>
      </c>
      <c r="X13" s="353">
        <v>10011.140311011875</v>
      </c>
      <c r="Y13" s="353">
        <v>9819.4254067680085</v>
      </c>
      <c r="Z13" s="353">
        <v>9762.9960702122062</v>
      </c>
      <c r="AA13" s="353">
        <v>9554.9386088066385</v>
      </c>
      <c r="AB13" s="353">
        <v>9382.277509941232</v>
      </c>
      <c r="AC13" s="381">
        <v>9174.1034494408595</v>
      </c>
      <c r="AD13" s="353">
        <v>9600.0545445690823</v>
      </c>
      <c r="AE13" s="353">
        <v>10130.399423576955</v>
      </c>
      <c r="AF13" s="353">
        <v>9898.1211455089469</v>
      </c>
      <c r="AG13" s="353">
        <v>9771.7234067897552</v>
      </c>
      <c r="AH13" s="353">
        <v>9681.5479659633984</v>
      </c>
      <c r="AI13" s="353">
        <v>9669.0176845891419</v>
      </c>
      <c r="AJ13" s="353">
        <v>10339.182974915406</v>
      </c>
      <c r="AK13" s="353">
        <v>10667.240657698056</v>
      </c>
      <c r="AL13" s="353">
        <v>10774.751580286684</v>
      </c>
      <c r="AM13" s="381">
        <v>10860.148163939666</v>
      </c>
      <c r="AN13" s="353">
        <v>10601.768461618582</v>
      </c>
      <c r="AO13" s="353">
        <v>10548.521456337814</v>
      </c>
      <c r="AP13" s="353">
        <v>10430.54274944457</v>
      </c>
      <c r="AQ13" s="353">
        <v>10522.236343639252</v>
      </c>
      <c r="AR13" s="353">
        <v>10295.273315492121</v>
      </c>
      <c r="AS13" s="353">
        <v>10193.033969589129</v>
      </c>
      <c r="AT13" s="353">
        <v>10213.806072302134</v>
      </c>
      <c r="AU13" s="353">
        <v>10688.740011568138</v>
      </c>
      <c r="AV13" s="353">
        <v>11180.565608148592</v>
      </c>
      <c r="AW13" s="381">
        <v>11437.940522018698</v>
      </c>
      <c r="AX13" s="353">
        <v>11417.383273045691</v>
      </c>
      <c r="AY13" s="353">
        <v>11268.247750780341</v>
      </c>
      <c r="AZ13" s="353">
        <v>11180.714239999999</v>
      </c>
      <c r="BA13" s="353">
        <v>11108.097133882999</v>
      </c>
      <c r="BB13" s="353">
        <v>10937.481232881997</v>
      </c>
      <c r="BC13" s="353">
        <v>11113.210049368332</v>
      </c>
      <c r="BD13" s="353">
        <v>11100.406786694457</v>
      </c>
      <c r="BE13" s="353">
        <v>11422.008529376395</v>
      </c>
      <c r="BF13" s="353">
        <v>11298</v>
      </c>
      <c r="BG13" s="353">
        <v>11313.593843098311</v>
      </c>
      <c r="BH13" s="382"/>
      <c r="BJ13" s="1142">
        <f t="shared" si="2"/>
        <v>2.3407387145191194E-4</v>
      </c>
    </row>
    <row r="14" spans="1:62" s="87" customFormat="1" ht="15" customHeight="1" x14ac:dyDescent="0.2">
      <c r="A14" s="472">
        <v>5</v>
      </c>
      <c r="B14" s="317">
        <v>10106.615044247788</v>
      </c>
      <c r="C14" s="317">
        <f t="shared" si="0"/>
        <v>10652.351659972548</v>
      </c>
      <c r="D14" s="353">
        <v>11198.088275697308</v>
      </c>
      <c r="E14" s="353">
        <f t="shared" si="1"/>
        <v>11083.887382323477</v>
      </c>
      <c r="F14" s="353">
        <v>10969.686488949646</v>
      </c>
      <c r="G14" s="317">
        <v>11409.57937254468</v>
      </c>
      <c r="H14" s="353">
        <v>12299.667762808953</v>
      </c>
      <c r="I14" s="367">
        <v>11968.390638426932</v>
      </c>
      <c r="J14" s="317">
        <v>11444.361716425075</v>
      </c>
      <c r="K14" s="317">
        <v>10867.969298245614</v>
      </c>
      <c r="L14" s="317">
        <v>10813.517821175234</v>
      </c>
      <c r="M14" s="317">
        <v>10781.976251764512</v>
      </c>
      <c r="N14" s="317">
        <v>11574.627025374504</v>
      </c>
      <c r="O14" s="353">
        <v>11047.199719298245</v>
      </c>
      <c r="P14" s="353">
        <v>11440.648123502793</v>
      </c>
      <c r="Q14" s="353">
        <v>11169.943843137255</v>
      </c>
      <c r="R14" s="353">
        <v>11676.76778113717</v>
      </c>
      <c r="S14" s="381">
        <v>11864.892048075097</v>
      </c>
      <c r="T14" s="353">
        <v>11672.360231121738</v>
      </c>
      <c r="U14" s="353">
        <v>11578.469185252618</v>
      </c>
      <c r="V14" s="353">
        <v>11019.575062686183</v>
      </c>
      <c r="W14" s="353">
        <v>10692.226232267867</v>
      </c>
      <c r="X14" s="353">
        <v>10516.620838190836</v>
      </c>
      <c r="Y14" s="353">
        <v>10324.883660530135</v>
      </c>
      <c r="Z14" s="353">
        <v>10283.16419027658</v>
      </c>
      <c r="AA14" s="353">
        <v>10094.069760233386</v>
      </c>
      <c r="AB14" s="353">
        <v>9922.0263926522857</v>
      </c>
      <c r="AC14" s="381">
        <v>9722.2299402006829</v>
      </c>
      <c r="AD14" s="353">
        <v>10119.608058310741</v>
      </c>
      <c r="AE14" s="353">
        <v>10656.000626546787</v>
      </c>
      <c r="AF14" s="353">
        <v>10393.449838187704</v>
      </c>
      <c r="AG14" s="353">
        <v>10221.888862418105</v>
      </c>
      <c r="AH14" s="353">
        <v>10249.532113299918</v>
      </c>
      <c r="AI14" s="353">
        <v>10174.835186480352</v>
      </c>
      <c r="AJ14" s="353">
        <v>10898.183282530274</v>
      </c>
      <c r="AK14" s="353">
        <v>11188.149476831089</v>
      </c>
      <c r="AL14" s="353">
        <v>11366.853260060368</v>
      </c>
      <c r="AM14" s="381">
        <v>11487.262697862814</v>
      </c>
      <c r="AN14" s="353">
        <v>11250.591500885324</v>
      </c>
      <c r="AO14" s="353">
        <v>11156.27836073071</v>
      </c>
      <c r="AP14" s="353">
        <v>11024.915050300808</v>
      </c>
      <c r="AQ14" s="353">
        <v>11167.780618355126</v>
      </c>
      <c r="AR14" s="353">
        <v>10909.090787986916</v>
      </c>
      <c r="AS14" s="353">
        <v>10853.290751952673</v>
      </c>
      <c r="AT14" s="353">
        <v>10846.266813275586</v>
      </c>
      <c r="AU14" s="353">
        <v>11358.296995558272</v>
      </c>
      <c r="AV14" s="353">
        <v>11800.259950355217</v>
      </c>
      <c r="AW14" s="381">
        <v>12014.170988620501</v>
      </c>
      <c r="AX14" s="353">
        <v>11988.829655265874</v>
      </c>
      <c r="AY14" s="353">
        <v>11829.683252749046</v>
      </c>
      <c r="AZ14" s="353">
        <v>11779.83928</v>
      </c>
      <c r="BA14" s="353">
        <v>11658.121319199057</v>
      </c>
      <c r="BB14" s="353">
        <v>11524.886240018517</v>
      </c>
      <c r="BC14" s="353">
        <v>11798.466506880055</v>
      </c>
      <c r="BD14" s="353">
        <v>11768.854316190547</v>
      </c>
      <c r="BE14" s="353">
        <v>12126.855768430207</v>
      </c>
      <c r="BF14" s="353">
        <v>12017</v>
      </c>
      <c r="BG14" s="353">
        <v>11998.968648035183</v>
      </c>
      <c r="BH14" s="382"/>
      <c r="BJ14" s="1142">
        <f t="shared" si="2"/>
        <v>7.6604695737803041E-4</v>
      </c>
    </row>
    <row r="15" spans="1:62" s="87" customFormat="1" ht="15" customHeight="1" x14ac:dyDescent="0.2">
      <c r="A15" s="472">
        <v>6</v>
      </c>
      <c r="B15" s="317">
        <v>10426.487708947887</v>
      </c>
      <c r="C15" s="317">
        <f t="shared" si="0"/>
        <v>11080.169017228527</v>
      </c>
      <c r="D15" s="353">
        <v>11733.850325509169</v>
      </c>
      <c r="E15" s="353">
        <f t="shared" si="1"/>
        <v>11654.554463278622</v>
      </c>
      <c r="F15" s="353">
        <v>11575.258601048074</v>
      </c>
      <c r="G15" s="317">
        <v>11912.0420516793</v>
      </c>
      <c r="H15" s="353">
        <v>12775.44287684311</v>
      </c>
      <c r="I15" s="367">
        <v>12494.596775008846</v>
      </c>
      <c r="J15" s="317">
        <v>11970.600364788326</v>
      </c>
      <c r="K15" s="317">
        <v>11282.854532163743</v>
      </c>
      <c r="L15" s="317">
        <v>11259.636045187845</v>
      </c>
      <c r="M15" s="317">
        <v>11287.740596196962</v>
      </c>
      <c r="N15" s="317">
        <v>12074.007642922654</v>
      </c>
      <c r="O15" s="353">
        <v>11451.318175438597</v>
      </c>
      <c r="P15" s="353">
        <v>11849.637476710141</v>
      </c>
      <c r="Q15" s="353">
        <v>11628.554290196078</v>
      </c>
      <c r="R15" s="353">
        <v>12141.627968415181</v>
      </c>
      <c r="S15" s="381">
        <v>12342.612442008734</v>
      </c>
      <c r="T15" s="353">
        <v>12138.482367005379</v>
      </c>
      <c r="U15" s="353">
        <v>12042.212835685024</v>
      </c>
      <c r="V15" s="353">
        <v>11522.730331540257</v>
      </c>
      <c r="W15" s="353">
        <v>11151.471330910883</v>
      </c>
      <c r="X15" s="353">
        <v>10973.960362781325</v>
      </c>
      <c r="Y15" s="353">
        <v>10830.341914292261</v>
      </c>
      <c r="Z15" s="353">
        <v>10780.536097907854</v>
      </c>
      <c r="AA15" s="353">
        <v>10643.297000638164</v>
      </c>
      <c r="AB15" s="353">
        <v>10422.804236900447</v>
      </c>
      <c r="AC15" s="381">
        <v>10266.614953207878</v>
      </c>
      <c r="AD15" s="353">
        <v>10657.139202285678</v>
      </c>
      <c r="AE15" s="353">
        <v>11165.989912596722</v>
      </c>
      <c r="AF15" s="353">
        <v>10898.921780545888</v>
      </c>
      <c r="AG15" s="353">
        <v>10724.820964860037</v>
      </c>
      <c r="AH15" s="353">
        <v>10775.562886117263</v>
      </c>
      <c r="AI15" s="353">
        <v>10693.298125918842</v>
      </c>
      <c r="AJ15" s="353">
        <v>11410.729270952768</v>
      </c>
      <c r="AK15" s="353">
        <v>11693.87144992526</v>
      </c>
      <c r="AL15" s="353">
        <v>11948.461998673505</v>
      </c>
      <c r="AM15" s="381">
        <v>12061.256941853646</v>
      </c>
      <c r="AN15" s="353">
        <v>11856.159670867617</v>
      </c>
      <c r="AO15" s="353">
        <v>11794.985848217688</v>
      </c>
      <c r="AP15" s="353">
        <v>11651.079357947028</v>
      </c>
      <c r="AQ15" s="353">
        <v>11799.791470120981</v>
      </c>
      <c r="AR15" s="353">
        <v>11555.838382396669</v>
      </c>
      <c r="AS15" s="353">
        <v>11464.923972824328</v>
      </c>
      <c r="AT15" s="353">
        <v>11522.216996162735</v>
      </c>
      <c r="AU15" s="353">
        <v>11998.847900819592</v>
      </c>
      <c r="AV15" s="353">
        <v>12432.988016776513</v>
      </c>
      <c r="AW15" s="381">
        <v>12548.238250348999</v>
      </c>
      <c r="AX15" s="353">
        <v>12534.878420498495</v>
      </c>
      <c r="AY15" s="353">
        <v>12413.711732664176</v>
      </c>
      <c r="AZ15" s="353">
        <v>12407.75776</v>
      </c>
      <c r="BA15" s="353">
        <v>12259.234707499018</v>
      </c>
      <c r="BB15" s="353">
        <v>12100.543147012308</v>
      </c>
      <c r="BC15" s="353">
        <v>12447.768150263075</v>
      </c>
      <c r="BD15" s="353">
        <v>12362.101498618327</v>
      </c>
      <c r="BE15" s="353">
        <v>12803.017364034156</v>
      </c>
      <c r="BF15" s="353">
        <v>12724</v>
      </c>
      <c r="BG15" s="353">
        <v>12738.348631011491</v>
      </c>
      <c r="BH15" s="382"/>
      <c r="BJ15" s="1142">
        <f t="shared" si="2"/>
        <v>1.2404847398450602E-3</v>
      </c>
    </row>
    <row r="16" spans="1:62" s="87" customFormat="1" ht="15" customHeight="1" x14ac:dyDescent="0.2">
      <c r="A16" s="472">
        <v>7</v>
      </c>
      <c r="B16" s="317">
        <v>10712.331366764996</v>
      </c>
      <c r="C16" s="317">
        <f t="shared" si="0"/>
        <v>11464.514485867119</v>
      </c>
      <c r="D16" s="353">
        <v>12216.697604969242</v>
      </c>
      <c r="E16" s="353">
        <f t="shared" si="1"/>
        <v>12236.612416064025</v>
      </c>
      <c r="F16" s="353">
        <v>12256.527227158806</v>
      </c>
      <c r="G16" s="317">
        <v>12396.121949869972</v>
      </c>
      <c r="H16" s="353">
        <v>13274.713058236979</v>
      </c>
      <c r="I16" s="367">
        <v>13009.607036344336</v>
      </c>
      <c r="J16" s="317">
        <v>12433.052510319671</v>
      </c>
      <c r="K16" s="317">
        <v>11733.156798245614</v>
      </c>
      <c r="L16" s="317">
        <v>11749.3962693756</v>
      </c>
      <c r="M16" s="317">
        <v>11752.124221539485</v>
      </c>
      <c r="N16" s="317">
        <v>12518.371751757873</v>
      </c>
      <c r="O16" s="353">
        <v>11882.636912280703</v>
      </c>
      <c r="P16" s="353">
        <v>12332.318605270162</v>
      </c>
      <c r="Q16" s="353">
        <v>12066.318807843138</v>
      </c>
      <c r="R16" s="353">
        <v>12593.48507353157</v>
      </c>
      <c r="S16" s="381">
        <v>12847.373612957485</v>
      </c>
      <c r="T16" s="353">
        <v>12577.023311416617</v>
      </c>
      <c r="U16" s="353">
        <v>12500.915794264907</v>
      </c>
      <c r="V16" s="353">
        <v>12002.151861297441</v>
      </c>
      <c r="W16" s="353">
        <v>11608.442938966558</v>
      </c>
      <c r="X16" s="353">
        <v>11437.864569542968</v>
      </c>
      <c r="Y16" s="353">
        <v>11327.340615690169</v>
      </c>
      <c r="Z16" s="353">
        <v>11261.328941951419</v>
      </c>
      <c r="AA16" s="353">
        <v>11190.505023247335</v>
      </c>
      <c r="AB16" s="353">
        <v>10964.501671534645</v>
      </c>
      <c r="AC16" s="381">
        <v>10814.741443967701</v>
      </c>
      <c r="AD16" s="353">
        <v>11183.883768120648</v>
      </c>
      <c r="AE16" s="353">
        <v>11684.652485824379</v>
      </c>
      <c r="AF16" s="353">
        <v>11401.012639677598</v>
      </c>
      <c r="AG16" s="353">
        <v>11260.732221560453</v>
      </c>
      <c r="AH16" s="353">
        <v>11304.820841589928</v>
      </c>
      <c r="AI16" s="353">
        <v>11222.8258232112</v>
      </c>
      <c r="AJ16" s="353">
        <v>11982.117397018934</v>
      </c>
      <c r="AK16" s="353">
        <v>12260.340807174887</v>
      </c>
      <c r="AL16" s="353">
        <v>12542.062670041554</v>
      </c>
      <c r="AM16" s="381">
        <v>12669.189148856791</v>
      </c>
      <c r="AN16" s="353">
        <v>12513.633683991251</v>
      </c>
      <c r="AO16" s="353">
        <v>12439.320714449046</v>
      </c>
      <c r="AP16" s="353">
        <v>12324.240545195837</v>
      </c>
      <c r="AQ16" s="353">
        <v>12418.26889893682</v>
      </c>
      <c r="AR16" s="353">
        <v>12242.102123104371</v>
      </c>
      <c r="AS16" s="353">
        <v>12187.879558164255</v>
      </c>
      <c r="AT16" s="353">
        <v>12190.711846150392</v>
      </c>
      <c r="AU16" s="353">
        <v>12657.527605286421</v>
      </c>
      <c r="AV16" s="353">
        <v>13044.388170846531</v>
      </c>
      <c r="AW16" s="381">
        <v>13101.044714243411</v>
      </c>
      <c r="AX16" s="353">
        <v>13095.934868496493</v>
      </c>
      <c r="AY16" s="353">
        <v>12926.572332048065</v>
      </c>
      <c r="AZ16" s="353">
        <v>12954.833119999999</v>
      </c>
      <c r="BA16" s="353">
        <v>12810.345897133882</v>
      </c>
      <c r="BB16" s="353">
        <v>12651.635844616751</v>
      </c>
      <c r="BC16" s="353">
        <v>13051.597528718619</v>
      </c>
      <c r="BD16" s="353">
        <v>12976.237666342862</v>
      </c>
      <c r="BE16" s="353">
        <v>13481.227934170238</v>
      </c>
      <c r="BF16" s="353">
        <v>13437</v>
      </c>
      <c r="BG16" s="353">
        <v>13465.945666051923</v>
      </c>
      <c r="BH16" s="382"/>
      <c r="BJ16" s="1142">
        <f t="shared" si="2"/>
        <v>1.742054915995439E-3</v>
      </c>
    </row>
    <row r="17" spans="1:62" s="87" customFormat="1" ht="15" customHeight="1" x14ac:dyDescent="0.2">
      <c r="A17" s="472">
        <v>8</v>
      </c>
      <c r="B17" s="317">
        <v>11052.621435594887</v>
      </c>
      <c r="C17" s="317">
        <f t="shared" si="0"/>
        <v>11859.547294277167</v>
      </c>
      <c r="D17" s="353">
        <v>12666.473152959446</v>
      </c>
      <c r="E17" s="353">
        <f t="shared" si="1"/>
        <v>12751.670160439622</v>
      </c>
      <c r="F17" s="353">
        <v>12836.8671679198</v>
      </c>
      <c r="G17" s="317">
        <v>12910.839816300559</v>
      </c>
      <c r="H17" s="353">
        <v>13815.099607510343</v>
      </c>
      <c r="I17" s="367">
        <v>13502.225547186978</v>
      </c>
      <c r="J17" s="317">
        <v>12932.713449169627</v>
      </c>
      <c r="K17" s="317">
        <v>12203.697368421052</v>
      </c>
      <c r="L17" s="317">
        <v>12214.910937910499</v>
      </c>
      <c r="M17" s="317">
        <v>12184.322843145397</v>
      </c>
      <c r="N17" s="317">
        <v>12979.664017120147</v>
      </c>
      <c r="O17" s="353">
        <v>12368.356210526315</v>
      </c>
      <c r="P17" s="353">
        <v>12848.161032738886</v>
      </c>
      <c r="Q17" s="353">
        <v>12528.40357647059</v>
      </c>
      <c r="R17" s="353">
        <v>13100.605277834855</v>
      </c>
      <c r="S17" s="381">
        <v>13355.139314685694</v>
      </c>
      <c r="T17" s="353">
        <v>13054.177923889221</v>
      </c>
      <c r="U17" s="353">
        <v>13004.984979517523</v>
      </c>
      <c r="V17" s="353">
        <v>12479.200017144938</v>
      </c>
      <c r="W17" s="353">
        <v>12083.602471720968</v>
      </c>
      <c r="X17" s="353">
        <v>11923.651050208462</v>
      </c>
      <c r="Y17" s="353">
        <v>11826.45420517913</v>
      </c>
      <c r="Z17" s="353">
        <v>11742.121785994983</v>
      </c>
      <c r="AA17" s="353">
        <v>11681.174947579544</v>
      </c>
      <c r="AB17" s="353">
        <v>11465.279515782806</v>
      </c>
      <c r="AC17" s="381">
        <v>11355.384979222272</v>
      </c>
      <c r="AD17" s="353">
        <v>11698.043992792325</v>
      </c>
      <c r="AE17" s="353">
        <v>12201.580401616491</v>
      </c>
      <c r="AF17" s="353">
        <v>11879.435916223974</v>
      </c>
      <c r="AG17" s="353">
        <v>11819.72888624181</v>
      </c>
      <c r="AH17" s="353">
        <v>11784.057465905116</v>
      </c>
      <c r="AI17" s="353">
        <v>11752.353520503561</v>
      </c>
      <c r="AJ17" s="353">
        <v>12476.08165776448</v>
      </c>
      <c r="AK17" s="353">
        <v>12820.735426008967</v>
      </c>
      <c r="AL17" s="353">
        <v>13111.67947589978</v>
      </c>
      <c r="AM17" s="381">
        <v>13226.952193146084</v>
      </c>
      <c r="AN17" s="353">
        <v>13161.014894281845</v>
      </c>
      <c r="AO17" s="353">
        <v>13078.028201936026</v>
      </c>
      <c r="AP17" s="353">
        <v>13008.459821762901</v>
      </c>
      <c r="AQ17" s="353">
        <v>13073.286569717708</v>
      </c>
      <c r="AR17" s="353">
        <v>12902.021766280108</v>
      </c>
      <c r="AS17" s="353">
        <v>12799.512779035909</v>
      </c>
      <c r="AT17" s="353">
        <v>12844.29603033907</v>
      </c>
      <c r="AU17" s="353">
        <v>13304.121443616245</v>
      </c>
      <c r="AV17" s="353">
        <v>13642.754600701875</v>
      </c>
      <c r="AW17" s="381">
        <v>13639.796776513389</v>
      </c>
      <c r="AX17" s="353">
        <v>13646.601382272307</v>
      </c>
      <c r="AY17" s="353">
        <v>13463.155558275699</v>
      </c>
      <c r="AZ17" s="353">
        <v>13541.776319999999</v>
      </c>
      <c r="BA17" s="353">
        <v>13357.109069493521</v>
      </c>
      <c r="BB17" s="353">
        <v>13224.088724298887</v>
      </c>
      <c r="BC17" s="353">
        <v>13654.369412640966</v>
      </c>
      <c r="BD17" s="353">
        <v>13614.39616715866</v>
      </c>
      <c r="BE17" s="353">
        <v>14147.14465711352</v>
      </c>
      <c r="BF17" s="353">
        <v>14128</v>
      </c>
      <c r="BG17" s="353">
        <v>14173.904454532558</v>
      </c>
      <c r="BH17" s="382"/>
      <c r="BJ17" s="1142">
        <f t="shared" si="2"/>
        <v>2.0824393213774162E-3</v>
      </c>
    </row>
    <row r="18" spans="1:62" s="87" customFormat="1" ht="15" customHeight="1" x14ac:dyDescent="0.2">
      <c r="A18" s="473">
        <v>9</v>
      </c>
      <c r="B18" s="316">
        <v>11352.076696165192</v>
      </c>
      <c r="C18" s="316">
        <f t="shared" si="0"/>
        <v>12224.241179116461</v>
      </c>
      <c r="D18" s="354">
        <v>13096.405662067731</v>
      </c>
      <c r="E18" s="354">
        <f t="shared" si="1"/>
        <v>13228.420192619647</v>
      </c>
      <c r="F18" s="354">
        <v>13360.434723171564</v>
      </c>
      <c r="G18" s="316">
        <v>13443.940463675095</v>
      </c>
      <c r="H18" s="354">
        <v>14243.884586825077</v>
      </c>
      <c r="I18" s="368">
        <v>13994.844058029621</v>
      </c>
      <c r="J18" s="316">
        <v>13437.689929922242</v>
      </c>
      <c r="K18" s="316">
        <v>12659.059210526315</v>
      </c>
      <c r="L18" s="316">
        <v>12699.822050967685</v>
      </c>
      <c r="M18" s="316">
        <v>12621.119322427969</v>
      </c>
      <c r="N18" s="316">
        <v>13470.58055640477</v>
      </c>
      <c r="O18" s="354">
        <v>12822.989473684211</v>
      </c>
      <c r="P18" s="354">
        <v>13352.949693904711</v>
      </c>
      <c r="Q18" s="354">
        <v>12983.539701960784</v>
      </c>
      <c r="R18" s="354">
        <v>13558.963924032054</v>
      </c>
      <c r="S18" s="383">
        <v>13862.905016413901</v>
      </c>
      <c r="T18" s="354">
        <v>13542.365012950788</v>
      </c>
      <c r="U18" s="354">
        <v>13483.85070550751</v>
      </c>
      <c r="V18" s="354">
        <v>12965.74166863119</v>
      </c>
      <c r="W18" s="354">
        <v>12558.762004475377</v>
      </c>
      <c r="X18" s="354">
        <v>12431.319804777808</v>
      </c>
      <c r="Y18" s="354">
        <v>12295.959361393323</v>
      </c>
      <c r="Z18" s="354">
        <v>12224.987012987011</v>
      </c>
      <c r="AA18" s="354">
        <v>12175.883307502965</v>
      </c>
      <c r="AB18" s="354">
        <v>11977.748671569834</v>
      </c>
      <c r="AC18" s="383">
        <v>11871.708909084766</v>
      </c>
      <c r="AD18" s="354">
        <v>12226.586321650622</v>
      </c>
      <c r="AE18" s="354">
        <v>12708.100372795338</v>
      </c>
      <c r="AF18" s="354">
        <v>12378.145692129207</v>
      </c>
      <c r="AG18" s="354">
        <v>12329.256819535438</v>
      </c>
      <c r="AH18" s="354">
        <v>12285.884368807552</v>
      </c>
      <c r="AI18" s="354">
        <v>12264.49374116841</v>
      </c>
      <c r="AJ18" s="354">
        <v>12982.433736961326</v>
      </c>
      <c r="AK18" s="354">
        <v>13346.200298953661</v>
      </c>
      <c r="AL18" s="354">
        <v>13693.288214512919</v>
      </c>
      <c r="AM18" s="383">
        <v>13774.386292170759</v>
      </c>
      <c r="AN18" s="354">
        <v>13766.583064264139</v>
      </c>
      <c r="AO18" s="354">
        <v>13674.530348840164</v>
      </c>
      <c r="AP18" s="354">
        <v>13647.06447989216</v>
      </c>
      <c r="AQ18" s="354">
        <v>13683.643944763533</v>
      </c>
      <c r="AR18" s="354">
        <v>13527.694082664288</v>
      </c>
      <c r="AS18" s="354">
        <v>13477.683505106992</v>
      </c>
      <c r="AT18" s="354">
        <v>13479.241882279019</v>
      </c>
      <c r="AU18" s="354">
        <v>13945.880935491265</v>
      </c>
      <c r="AV18" s="354">
        <v>14242.305914576737</v>
      </c>
      <c r="AW18" s="383">
        <v>14209.000042302974</v>
      </c>
      <c r="AX18" s="354">
        <v>14212.275578813498</v>
      </c>
      <c r="AY18" s="354">
        <v>14007.646326784585</v>
      </c>
      <c r="AZ18" s="354">
        <v>14094.38888</v>
      </c>
      <c r="BA18" s="354">
        <v>13887.567177071063</v>
      </c>
      <c r="BB18" s="354">
        <v>13786.929522046061</v>
      </c>
      <c r="BC18" s="354">
        <v>14230.703933233386</v>
      </c>
      <c r="BD18" s="354">
        <v>14207.64334958644</v>
      </c>
      <c r="BE18" s="354">
        <v>14849.9429216352</v>
      </c>
      <c r="BF18" s="354">
        <v>14831</v>
      </c>
      <c r="BG18" s="354">
        <v>14854.369697829479</v>
      </c>
      <c r="BH18" s="384"/>
      <c r="BJ18" s="1142">
        <f t="shared" si="2"/>
        <v>2.394880627838214E-3</v>
      </c>
    </row>
    <row r="19" spans="1:62" s="87" customFormat="1" ht="15" customHeight="1" x14ac:dyDescent="0.2">
      <c r="A19" s="474">
        <v>10</v>
      </c>
      <c r="B19" s="360">
        <v>11665.143559488693</v>
      </c>
      <c r="C19" s="360">
        <f t="shared" si="0"/>
        <v>12628.812596802221</v>
      </c>
      <c r="D19" s="356">
        <v>13592.481634115751</v>
      </c>
      <c r="E19" s="356">
        <f t="shared" si="1"/>
        <v>13747.70402052108</v>
      </c>
      <c r="F19" s="356">
        <v>13902.926406926406</v>
      </c>
      <c r="G19" s="360">
        <v>13958.658330105682</v>
      </c>
      <c r="H19" s="356">
        <v>14737.281001379017</v>
      </c>
      <c r="I19" s="369">
        <v>14493.060506495474</v>
      </c>
      <c r="J19" s="360">
        <v>13953.297494480177</v>
      </c>
      <c r="K19" s="360">
        <v>13068.884868421052</v>
      </c>
      <c r="L19" s="360">
        <v>13165.336719502582</v>
      </c>
      <c r="M19" s="360">
        <v>13090.100805447149</v>
      </c>
      <c r="N19" s="360">
        <v>13944.568939162336</v>
      </c>
      <c r="O19" s="356">
        <v>13289.28</v>
      </c>
      <c r="P19" s="356">
        <v>13850.369177535267</v>
      </c>
      <c r="Q19" s="356">
        <v>13445.624470588236</v>
      </c>
      <c r="R19" s="356">
        <v>14101.8426042798</v>
      </c>
      <c r="S19" s="385">
        <v>14379.684310480478</v>
      </c>
      <c r="T19" s="356">
        <v>14058.133293484758</v>
      </c>
      <c r="U19" s="356">
        <v>13990.440236686391</v>
      </c>
      <c r="V19" s="356">
        <v>13442.789824478685</v>
      </c>
      <c r="W19" s="356">
        <v>13011.186631356368</v>
      </c>
      <c r="X19" s="356">
        <v>12932.423877175997</v>
      </c>
      <c r="Y19" s="356">
        <v>12773.924069971736</v>
      </c>
      <c r="Z19" s="356">
        <v>12738.937984205993</v>
      </c>
      <c r="AA19" s="356">
        <v>12662.514796243962</v>
      </c>
      <c r="AB19" s="356">
        <v>12484.372171587429</v>
      </c>
      <c r="AC19" s="385">
        <v>12376.808405689382</v>
      </c>
      <c r="AD19" s="356">
        <v>12755.128650508921</v>
      </c>
      <c r="AE19" s="356">
        <v>13256.252122427242</v>
      </c>
      <c r="AF19" s="356">
        <v>12871.783843194726</v>
      </c>
      <c r="AG19" s="356">
        <v>12845.380583680762</v>
      </c>
      <c r="AH19" s="356">
        <v>12832.891828884485</v>
      </c>
      <c r="AI19" s="356">
        <v>12778.214641526669</v>
      </c>
      <c r="AJ19" s="356">
        <v>13457.816270029924</v>
      </c>
      <c r="AK19" s="356">
        <v>13870.146487294469</v>
      </c>
      <c r="AL19" s="356">
        <v>14214.937289351506</v>
      </c>
      <c r="AM19" s="385">
        <v>14332.149336460052</v>
      </c>
      <c r="AN19" s="356">
        <v>14340.430996771169</v>
      </c>
      <c r="AO19" s="356">
        <v>14330.119972560278</v>
      </c>
      <c r="AP19" s="356">
        <v>14281.522354527073</v>
      </c>
      <c r="AQ19" s="356">
        <v>14298.061346694365</v>
      </c>
      <c r="AR19" s="356">
        <v>14163.904038061255</v>
      </c>
      <c r="AS19" s="356">
        <v>14108.510237093866</v>
      </c>
      <c r="AT19" s="356">
        <v>14121.643067118461</v>
      </c>
      <c r="AU19" s="356">
        <v>14637.19247852801</v>
      </c>
      <c r="AV19" s="356">
        <v>14816.974664041771</v>
      </c>
      <c r="AW19" s="385">
        <v>14761.806506197387</v>
      </c>
      <c r="AX19" s="356">
        <v>14760.633218317715</v>
      </c>
      <c r="AY19" s="356">
        <v>14584.896913315788</v>
      </c>
      <c r="AZ19" s="356">
        <v>14724.52224</v>
      </c>
      <c r="BA19" s="356">
        <v>14429.982332155476</v>
      </c>
      <c r="BB19" s="356">
        <v>14402.102765883579</v>
      </c>
      <c r="BC19" s="356">
        <v>14867.31564221804</v>
      </c>
      <c r="BD19" s="356">
        <v>14876.090879082532</v>
      </c>
      <c r="BE19" s="356">
        <v>15513.810670046349</v>
      </c>
      <c r="BF19" s="356">
        <v>15550</v>
      </c>
      <c r="BG19" s="356">
        <v>15628.11661228543</v>
      </c>
      <c r="BH19" s="386"/>
      <c r="BJ19" s="1142">
        <f t="shared" si="2"/>
        <v>2.6577236136797744E-3</v>
      </c>
    </row>
    <row r="20" spans="1:62" s="87" customFormat="1" ht="15" customHeight="1" x14ac:dyDescent="0.2">
      <c r="A20" s="472">
        <v>11</v>
      </c>
      <c r="B20" s="317">
        <v>12019.045231071781</v>
      </c>
      <c r="C20" s="317">
        <f t="shared" si="0"/>
        <v>13043.879899176816</v>
      </c>
      <c r="D20" s="353">
        <v>14068.71456728185</v>
      </c>
      <c r="E20" s="353">
        <f t="shared" si="1"/>
        <v>14269.682414650266</v>
      </c>
      <c r="F20" s="353">
        <v>14470.650262018682</v>
      </c>
      <c r="G20" s="317">
        <v>14473.37619653627</v>
      </c>
      <c r="H20" s="353">
        <v>15283.541317492309</v>
      </c>
      <c r="I20" s="367">
        <v>15114.43158267199</v>
      </c>
      <c r="J20" s="317">
        <v>14484.851684746089</v>
      </c>
      <c r="K20" s="317">
        <v>13554.604166666666</v>
      </c>
      <c r="L20" s="317">
        <v>13659.946054820912</v>
      </c>
      <c r="M20" s="317">
        <v>13591.267292202941</v>
      </c>
      <c r="N20" s="317">
        <v>14482.037908896362</v>
      </c>
      <c r="O20" s="353">
        <v>13751.684771929826</v>
      </c>
      <c r="P20" s="353">
        <v>14358.842427468724</v>
      </c>
      <c r="Q20" s="353">
        <v>13897.286274509805</v>
      </c>
      <c r="R20" s="353">
        <v>14615.464349663896</v>
      </c>
      <c r="S20" s="381">
        <v>14965.567812474565</v>
      </c>
      <c r="T20" s="353">
        <v>14551.836620840806</v>
      </c>
      <c r="U20" s="353">
        <v>14474.346654528903</v>
      </c>
      <c r="V20" s="353">
        <v>13938.824971603693</v>
      </c>
      <c r="W20" s="353">
        <v>13477.25220176141</v>
      </c>
      <c r="X20" s="353">
        <v>13416.022130451107</v>
      </c>
      <c r="Y20" s="353">
        <v>13264.578107096479</v>
      </c>
      <c r="Z20" s="353">
        <v>13288.119465548858</v>
      </c>
      <c r="AA20" s="353">
        <v>13199.626729875105</v>
      </c>
      <c r="AB20" s="353">
        <v>12977.355808143013</v>
      </c>
      <c r="AC20" s="381">
        <v>12900.615291057131</v>
      </c>
      <c r="AD20" s="353">
        <v>13272.884401227253</v>
      </c>
      <c r="AE20" s="353">
        <v>13797.46524231697</v>
      </c>
      <c r="AF20" s="353">
        <v>13402.613909751482</v>
      </c>
      <c r="AG20" s="353">
        <v>13341.716855270995</v>
      </c>
      <c r="AH20" s="353">
        <v>13370.217740995453</v>
      </c>
      <c r="AI20" s="353">
        <v>13309.323018512438</v>
      </c>
      <c r="AJ20" s="353">
        <v>13965.716826533182</v>
      </c>
      <c r="AK20" s="353">
        <v>14406.242152466366</v>
      </c>
      <c r="AL20" s="353">
        <v>14741.083338973185</v>
      </c>
      <c r="AM20" s="381">
        <v>14912.045834887809</v>
      </c>
      <c r="AN20" s="353">
        <v>14947.44099572961</v>
      </c>
      <c r="AO20" s="353">
        <v>14989.930130338678</v>
      </c>
      <c r="AP20" s="353">
        <v>14880.041438877657</v>
      </c>
      <c r="AQ20" s="353">
        <v>14904.358694855187</v>
      </c>
      <c r="AR20" s="353">
        <v>14789.576354445435</v>
      </c>
      <c r="AS20" s="353">
        <v>14704.788649073345</v>
      </c>
      <c r="AT20" s="353">
        <v>14874.631689967011</v>
      </c>
      <c r="AU20" s="353">
        <v>15239.068612150912</v>
      </c>
      <c r="AV20" s="353">
        <v>15416.525977916632</v>
      </c>
      <c r="AW20" s="381">
        <v>15301.729768602732</v>
      </c>
      <c r="AX20" s="353">
        <v>15320.535229179915</v>
      </c>
      <c r="AY20" s="353">
        <v>15198.296264561273</v>
      </c>
      <c r="AZ20" s="353">
        <v>15299.283599999999</v>
      </c>
      <c r="BA20" s="353">
        <v>15094.14197094621</v>
      </c>
      <c r="BB20" s="353">
        <v>15056.792346564827</v>
      </c>
      <c r="BC20" s="353">
        <v>15500.754867603104</v>
      </c>
      <c r="BD20" s="353">
        <v>15524.693872546708</v>
      </c>
      <c r="BE20" s="353">
        <v>16235.049705357227</v>
      </c>
      <c r="BF20" s="353">
        <v>16289</v>
      </c>
      <c r="BG20" s="353">
        <v>16347.858348701944</v>
      </c>
      <c r="BH20" s="382"/>
      <c r="BJ20" s="1142">
        <f t="shared" si="2"/>
        <v>2.9721137742444448E-3</v>
      </c>
    </row>
    <row r="21" spans="1:62" s="87" customFormat="1" ht="15" customHeight="1" x14ac:dyDescent="0.2">
      <c r="A21" s="472">
        <v>12</v>
      </c>
      <c r="B21" s="317">
        <v>12441.004916420847</v>
      </c>
      <c r="C21" s="317">
        <f t="shared" si="0"/>
        <v>13496.283381581385</v>
      </c>
      <c r="D21" s="353">
        <v>14551.561846741923</v>
      </c>
      <c r="E21" s="353">
        <f t="shared" si="1"/>
        <v>14845.432324601308</v>
      </c>
      <c r="F21" s="353">
        <v>15139.302802460696</v>
      </c>
      <c r="G21" s="317">
        <v>14957.45609472694</v>
      </c>
      <c r="H21" s="353">
        <v>15823.927866765673</v>
      </c>
      <c r="I21" s="367">
        <v>15702.215033109234</v>
      </c>
      <c r="J21" s="317">
        <v>15000.459249304024</v>
      </c>
      <c r="K21" s="317">
        <v>14141.514985380116</v>
      </c>
      <c r="L21" s="317">
        <v>14159.404501269812</v>
      </c>
      <c r="M21" s="317">
        <v>14069.444490575441</v>
      </c>
      <c r="N21" s="317">
        <v>14939.098135126873</v>
      </c>
      <c r="O21" s="353">
        <v>14252.947087719298</v>
      </c>
      <c r="P21" s="353">
        <v>14848.892733564013</v>
      </c>
      <c r="Q21" s="353">
        <v>14408.011545098039</v>
      </c>
      <c r="R21" s="353">
        <v>15145.339947750021</v>
      </c>
      <c r="S21" s="381">
        <v>15554.455845248107</v>
      </c>
      <c r="T21" s="353">
        <v>15048.298067344092</v>
      </c>
      <c r="U21" s="353">
        <v>14988.497223486573</v>
      </c>
      <c r="V21" s="353">
        <v>14427.739996999633</v>
      </c>
      <c r="W21" s="353">
        <v>13947.864753341135</v>
      </c>
      <c r="X21" s="353">
        <v>13928.067339801222</v>
      </c>
      <c r="Y21" s="353">
        <v>13793.30012986021</v>
      </c>
      <c r="Z21" s="353">
        <v>13839.373329840186</v>
      </c>
      <c r="AA21" s="353">
        <v>13771.065366031546</v>
      </c>
      <c r="AB21" s="353">
        <v>13482.030756237464</v>
      </c>
      <c r="AC21" s="381">
        <v>13456.224737322207</v>
      </c>
      <c r="AD21" s="353">
        <v>13828.393175435463</v>
      </c>
      <c r="AE21" s="353">
        <v>14361.22890886877</v>
      </c>
      <c r="AF21" s="353">
        <v>13897.942602430239</v>
      </c>
      <c r="AG21" s="353">
        <v>13864.436450268016</v>
      </c>
      <c r="AH21" s="353">
        <v>13918.838792400045</v>
      </c>
      <c r="AI21" s="353">
        <v>13791.430325002497</v>
      </c>
      <c r="AJ21" s="353">
        <v>14490.650633406975</v>
      </c>
      <c r="AK21" s="353">
        <v>14937.781763826606</v>
      </c>
      <c r="AL21" s="353">
        <v>15283.718296132865</v>
      </c>
      <c r="AM21" s="381">
        <v>15460.955497521716</v>
      </c>
      <c r="AN21" s="353">
        <v>15509.754296427454</v>
      </c>
      <c r="AO21" s="353">
        <v>15632.85815188394</v>
      </c>
      <c r="AP21" s="353">
        <v>15515.881574677353</v>
      </c>
      <c r="AQ21" s="353">
        <v>15509.302700721006</v>
      </c>
      <c r="AR21" s="353">
        <v>15421.834695212608</v>
      </c>
      <c r="AS21" s="353">
        <v>15377.841105513702</v>
      </c>
      <c r="AT21" s="353">
        <v>15498.394542557726</v>
      </c>
      <c r="AU21" s="353">
        <v>15880.828104025932</v>
      </c>
      <c r="AV21" s="353">
        <v>16020.816827869556</v>
      </c>
      <c r="AW21" s="381">
        <v>15886.158636152122</v>
      </c>
      <c r="AX21" s="353">
        <v>15910.452605572873</v>
      </c>
      <c r="AY21" s="353">
        <v>15798.139829038904</v>
      </c>
      <c r="AZ21" s="353">
        <v>15912.80536</v>
      </c>
      <c r="BA21" s="353">
        <v>15613.730035335688</v>
      </c>
      <c r="BB21" s="353">
        <v>15702.937854415</v>
      </c>
      <c r="BC21" s="353">
        <v>16173.321390716461</v>
      </c>
      <c r="BD21" s="353">
        <v>16178.519112335071</v>
      </c>
      <c r="BE21" s="353">
        <v>16907.113351896911</v>
      </c>
      <c r="BF21" s="353">
        <v>16982</v>
      </c>
      <c r="BG21" s="353">
        <v>17051.88948787062</v>
      </c>
      <c r="BH21" s="382"/>
      <c r="BJ21" s="1142">
        <f t="shared" si="2"/>
        <v>3.1863567294700967E-3</v>
      </c>
    </row>
    <row r="22" spans="1:62" s="87" customFormat="1" ht="15" customHeight="1" x14ac:dyDescent="0.2">
      <c r="A22" s="472">
        <v>13</v>
      </c>
      <c r="B22" s="317">
        <v>12883.382005899706</v>
      </c>
      <c r="C22" s="317">
        <f t="shared" si="0"/>
        <v>13968.817085491812</v>
      </c>
      <c r="D22" s="353">
        <v>15054.252165083917</v>
      </c>
      <c r="E22" s="353">
        <f t="shared" si="1"/>
        <v>15415.333646907417</v>
      </c>
      <c r="F22" s="353">
        <v>15776.415128730918</v>
      </c>
      <c r="G22" s="317">
        <v>15484.429148453493</v>
      </c>
      <c r="H22" s="353">
        <v>16346.693115519252</v>
      </c>
      <c r="I22" s="367">
        <v>16256.410857807208</v>
      </c>
      <c r="J22" s="317">
        <v>15521.382355764616</v>
      </c>
      <c r="K22" s="317">
        <v>14622.174707602338</v>
      </c>
      <c r="L22" s="317">
        <v>14707.354059024432</v>
      </c>
      <c r="M22" s="317">
        <v>14611.991696421159</v>
      </c>
      <c r="N22" s="317">
        <v>15463.870987465607</v>
      </c>
      <c r="O22" s="353">
        <v>14727.009122807018</v>
      </c>
      <c r="P22" s="353">
        <v>15331.573862124034</v>
      </c>
      <c r="Q22" s="353">
        <v>14953.48003137255</v>
      </c>
      <c r="R22" s="353">
        <v>15681.717086916957</v>
      </c>
      <c r="S22" s="381">
        <v>16119.307631785994</v>
      </c>
      <c r="T22" s="353">
        <v>15580.615062761506</v>
      </c>
      <c r="U22" s="353">
        <v>15555.575056895766</v>
      </c>
      <c r="V22" s="353">
        <v>14923.775144124642</v>
      </c>
      <c r="W22" s="353">
        <v>14438.938720206936</v>
      </c>
      <c r="X22" s="353">
        <v>14433.547866980181</v>
      </c>
      <c r="Y22" s="353">
        <v>14351.630585898709</v>
      </c>
      <c r="Z22" s="353">
        <v>14421.712938358469</v>
      </c>
      <c r="AA22" s="353">
        <v>14328.369477618746</v>
      </c>
      <c r="AB22" s="353">
        <v>14068.544885103987</v>
      </c>
      <c r="AC22" s="381">
        <v>13989.385317071523</v>
      </c>
      <c r="AD22" s="353">
        <v>14398.284053830295</v>
      </c>
      <c r="AE22" s="353">
        <v>14990.909557971241</v>
      </c>
      <c r="AF22" s="353">
        <v>14391.580753495757</v>
      </c>
      <c r="AG22" s="353">
        <v>14372.315425848719</v>
      </c>
      <c r="AH22" s="353">
        <v>14427.120060613124</v>
      </c>
      <c r="AI22" s="353">
        <v>14319.377342601445</v>
      </c>
      <c r="AJ22" s="353">
        <v>15038.811599876955</v>
      </c>
      <c r="AK22" s="353">
        <v>15514.881913303436</v>
      </c>
      <c r="AL22" s="353">
        <v>15832.349219669999</v>
      </c>
      <c r="AM22" s="381">
        <v>16021.66966902947</v>
      </c>
      <c r="AN22" s="353">
        <v>16125.415269242787</v>
      </c>
      <c r="AO22" s="353">
        <v>16281.413552173583</v>
      </c>
      <c r="AP22" s="353">
        <v>16150.339449312265</v>
      </c>
      <c r="AQ22" s="353">
        <v>16118.306733471831</v>
      </c>
      <c r="AR22" s="353">
        <v>16056.727445732977</v>
      </c>
      <c r="AS22" s="353">
        <v>15992.033461200721</v>
      </c>
      <c r="AT22" s="353">
        <v>16117.187173215447</v>
      </c>
      <c r="AU22" s="353">
        <v>16482.704237648832</v>
      </c>
      <c r="AV22" s="353">
        <v>16659.469314388429</v>
      </c>
      <c r="AW22" s="381">
        <v>16465.902703160031</v>
      </c>
      <c r="AX22" s="353">
        <v>16477.281239249864</v>
      </c>
      <c r="AY22" s="353">
        <v>16433.002509333495</v>
      </c>
      <c r="AZ22" s="353">
        <v>16529.649440000001</v>
      </c>
      <c r="BA22" s="353">
        <v>16235.49650569297</v>
      </c>
      <c r="BB22" s="353">
        <v>16321.315125564173</v>
      </c>
      <c r="BC22" s="353">
        <v>16801.473143435538</v>
      </c>
      <c r="BD22" s="353">
        <v>16727.899425639669</v>
      </c>
      <c r="BE22" s="353">
        <v>17594.54430742759</v>
      </c>
      <c r="BF22" s="353">
        <v>17682</v>
      </c>
      <c r="BG22" s="353">
        <v>17756.902539367285</v>
      </c>
      <c r="BH22" s="382"/>
      <c r="BJ22" s="1142">
        <f t="shared" si="2"/>
        <v>3.3350134450822466E-3</v>
      </c>
    </row>
    <row r="23" spans="1:62" s="87" customFormat="1" ht="15" customHeight="1" x14ac:dyDescent="0.2">
      <c r="A23" s="472">
        <v>14</v>
      </c>
      <c r="B23" s="317">
        <v>13284.924287118978</v>
      </c>
      <c r="C23" s="317">
        <f t="shared" si="0"/>
        <v>14411.011865831484</v>
      </c>
      <c r="D23" s="353">
        <v>15537.09944454399</v>
      </c>
      <c r="E23" s="353">
        <f t="shared" si="1"/>
        <v>15972.159428355384</v>
      </c>
      <c r="F23" s="353">
        <v>16407.219412166778</v>
      </c>
      <c r="G23" s="317">
        <v>15974.636640292149</v>
      </c>
      <c r="H23" s="353">
        <v>16910.574732152327</v>
      </c>
      <c r="I23" s="367">
        <v>16732.235555780215</v>
      </c>
      <c r="J23" s="317">
        <v>16052.936546030527</v>
      </c>
      <c r="K23" s="317">
        <v>15143.311038011696</v>
      </c>
      <c r="L23" s="317">
        <v>15269.850950170767</v>
      </c>
      <c r="M23" s="317">
        <v>15136.147471560245</v>
      </c>
      <c r="N23" s="317">
        <v>15882.842861510242</v>
      </c>
      <c r="O23" s="353">
        <v>15220.499929824562</v>
      </c>
      <c r="P23" s="353">
        <v>15862.154644663295</v>
      </c>
      <c r="Q23" s="353">
        <v>15502.422839215687</v>
      </c>
      <c r="R23" s="353">
        <v>16331.871194998092</v>
      </c>
      <c r="S23" s="381">
        <v>16708.195664559535</v>
      </c>
      <c r="T23" s="353">
        <v>16140.513249651325</v>
      </c>
      <c r="U23" s="353">
        <v>16102.490122894857</v>
      </c>
      <c r="V23" s="353">
        <v>15362.849317417113</v>
      </c>
      <c r="W23" s="353">
        <v>14986.849951756278</v>
      </c>
      <c r="X23" s="353">
        <v>14993.734078918771</v>
      </c>
      <c r="Y23" s="353">
        <v>14918.420594301429</v>
      </c>
      <c r="Z23" s="353">
        <v>14970.894419701333</v>
      </c>
      <c r="AA23" s="353">
        <v>14905.865767162004</v>
      </c>
      <c r="AB23" s="353">
        <v>14666.750325509378</v>
      </c>
      <c r="AC23" s="381">
        <v>14552.477718841852</v>
      </c>
      <c r="AD23" s="353">
        <v>14980.759273388419</v>
      </c>
      <c r="AE23" s="353">
        <v>15554.673224523041</v>
      </c>
      <c r="AF23" s="353">
        <v>14900.433779080418</v>
      </c>
      <c r="AG23" s="353">
        <v>14924.71625967838</v>
      </c>
      <c r="AH23" s="353">
        <v>15001.558573260287</v>
      </c>
      <c r="AI23" s="353">
        <v>14855.227758667445</v>
      </c>
      <c r="AJ23" s="353">
        <v>15594.714952878996</v>
      </c>
      <c r="AK23" s="353">
        <v>16081.351270553063</v>
      </c>
      <c r="AL23" s="353">
        <v>16422.951907849321</v>
      </c>
      <c r="AM23" s="381">
        <v>16620.748494377229</v>
      </c>
      <c r="AN23" s="353">
        <v>16756.936360795749</v>
      </c>
      <c r="AO23" s="353">
        <v>16922.93472903275</v>
      </c>
      <c r="AP23" s="353">
        <v>16750.24079482763</v>
      </c>
      <c r="AQ23" s="353">
        <v>16780.091115727726</v>
      </c>
      <c r="AR23" s="353">
        <v>16629.711567053226</v>
      </c>
      <c r="AS23" s="353">
        <v>16552.483985765124</v>
      </c>
      <c r="AT23" s="353">
        <v>16803.077799968582</v>
      </c>
      <c r="AU23" s="353">
        <v>17141.383942115663</v>
      </c>
      <c r="AV23" s="353">
        <v>17291.012496790208</v>
      </c>
      <c r="AW23" s="381">
        <v>17050.331570709423</v>
      </c>
      <c r="AX23" s="353">
        <v>17064.889741371222</v>
      </c>
      <c r="AY23" s="353">
        <v>17018.16063814595</v>
      </c>
      <c r="AZ23" s="353">
        <v>17168.642319999999</v>
      </c>
      <c r="BA23" s="353">
        <v>16820.304829210836</v>
      </c>
      <c r="BB23" s="353">
        <v>16926.87628746673</v>
      </c>
      <c r="BC23" s="353">
        <v>17467.694699349711</v>
      </c>
      <c r="BD23" s="353">
        <v>17327.413303656478</v>
      </c>
      <c r="BE23" s="353">
        <v>18265.583466701206</v>
      </c>
      <c r="BF23" s="353">
        <v>18372</v>
      </c>
      <c r="BG23" s="353">
        <v>18484.499574407717</v>
      </c>
      <c r="BH23" s="382"/>
      <c r="BJ23" s="1142">
        <f t="shared" si="2"/>
        <v>3.4135842185418763E-3</v>
      </c>
    </row>
    <row r="24" spans="1:62" s="87" customFormat="1" ht="15" customHeight="1" x14ac:dyDescent="0.2">
      <c r="A24" s="472">
        <v>15</v>
      </c>
      <c r="B24" s="317">
        <v>13713.689773844642</v>
      </c>
      <c r="C24" s="317">
        <f t="shared" si="0"/>
        <v>14863.511075777365</v>
      </c>
      <c r="D24" s="353">
        <v>16013.332377710089</v>
      </c>
      <c r="E24" s="353">
        <f t="shared" si="1"/>
        <v>16503.599886736112</v>
      </c>
      <c r="F24" s="353">
        <v>16993.867395762132</v>
      </c>
      <c r="G24" s="317">
        <v>16495.482100370718</v>
      </c>
      <c r="H24" s="353">
        <v>17415.718680386126</v>
      </c>
      <c r="I24" s="367">
        <v>17269.637567608552</v>
      </c>
      <c r="J24" s="317">
        <v>16611.068445809735</v>
      </c>
      <c r="K24" s="317">
        <v>15735.281432748538</v>
      </c>
      <c r="L24" s="317">
        <v>15919.631841667395</v>
      </c>
      <c r="M24" s="317">
        <v>15706.281823465915</v>
      </c>
      <c r="N24" s="317">
        <v>16352.599205136044</v>
      </c>
      <c r="O24" s="353">
        <v>15717.876491228071</v>
      </c>
      <c r="P24" s="353">
        <v>16440.635081181794</v>
      </c>
      <c r="Q24" s="353">
        <v>16037.468360784314</v>
      </c>
      <c r="R24" s="353">
        <v>16910.508351190299</v>
      </c>
      <c r="S24" s="381">
        <v>17336.142597466016</v>
      </c>
      <c r="T24" s="353">
        <v>16708.685793982866</v>
      </c>
      <c r="U24" s="353">
        <v>16679.649340009102</v>
      </c>
      <c r="V24" s="353">
        <v>15880.244829729323</v>
      </c>
      <c r="W24" s="353">
        <v>15537.034673892962</v>
      </c>
      <c r="X24" s="353">
        <v>15562.673200418898</v>
      </c>
      <c r="Y24" s="353">
        <v>15485.210602704148</v>
      </c>
      <c r="Z24" s="353">
        <v>15538.72734758037</v>
      </c>
      <c r="AA24" s="353">
        <v>15487.400492296474</v>
      </c>
      <c r="AB24" s="353">
        <v>15251.315902452756</v>
      </c>
      <c r="AC24" s="381">
        <v>15175.433764654212</v>
      </c>
      <c r="AD24" s="353">
        <v>15599.189753413095</v>
      </c>
      <c r="AE24" s="353">
        <v>16127.11017825256</v>
      </c>
      <c r="AF24" s="353">
        <v>15453.24088660927</v>
      </c>
      <c r="AG24" s="353">
        <v>15480.415008933889</v>
      </c>
      <c r="AH24" s="353">
        <v>15553.4068073202</v>
      </c>
      <c r="AI24" s="353">
        <v>15449.563323389615</v>
      </c>
      <c r="AJ24" s="353">
        <v>16186.233283928523</v>
      </c>
      <c r="AK24" s="353">
        <v>16702.493273542601</v>
      </c>
      <c r="AL24" s="353">
        <v>17007.558629651186</v>
      </c>
      <c r="AM24" s="381">
        <v>17259.667537174224</v>
      </c>
      <c r="AN24" s="353">
        <v>17430.270492657015</v>
      </c>
      <c r="AO24" s="353">
        <v>17565.862750578013</v>
      </c>
      <c r="AP24" s="353">
        <v>17354.288923837343</v>
      </c>
      <c r="AQ24" s="353">
        <v>17378.268410118537</v>
      </c>
      <c r="AR24" s="353">
        <v>17229.039785905443</v>
      </c>
      <c r="AS24" s="353">
        <v>17157.719369598373</v>
      </c>
      <c r="AT24" s="353">
        <v>17452.934317707513</v>
      </c>
      <c r="AU24" s="353">
        <v>17844.781351289414</v>
      </c>
      <c r="AV24" s="353">
        <v>17921.370795172475</v>
      </c>
      <c r="AW24" s="381">
        <v>17653.499640424721</v>
      </c>
      <c r="AX24" s="353">
        <v>17635.181686455609</v>
      </c>
      <c r="AY24" s="353">
        <v>17620.263500418223</v>
      </c>
      <c r="AZ24" s="353">
        <v>17772.197120000001</v>
      </c>
      <c r="BA24" s="353">
        <v>17410.548174322732</v>
      </c>
      <c r="BB24" s="353">
        <v>17526.02939474598</v>
      </c>
      <c r="BC24" s="353">
        <v>18067.294099672468</v>
      </c>
      <c r="BD24" s="353">
        <v>17912.304891965556</v>
      </c>
      <c r="BE24" s="353">
        <v>18934.573651442686</v>
      </c>
      <c r="BF24" s="353">
        <v>19037</v>
      </c>
      <c r="BG24" s="353">
        <v>19155.14569442474</v>
      </c>
      <c r="BH24" s="382"/>
      <c r="BJ24" s="1142">
        <f t="shared" si="2"/>
        <v>3.4389460289807605E-3</v>
      </c>
    </row>
    <row r="25" spans="1:62" s="87" customFormat="1" ht="15" customHeight="1" x14ac:dyDescent="0.2">
      <c r="A25" s="472">
        <v>16</v>
      </c>
      <c r="B25" s="317">
        <v>14128.843657817109</v>
      </c>
      <c r="C25" s="317">
        <f t="shared" si="0"/>
        <v>15299.282964905688</v>
      </c>
      <c r="D25" s="353">
        <v>16469.722271994266</v>
      </c>
      <c r="E25" s="353">
        <f t="shared" si="1"/>
        <v>17012.502740007156</v>
      </c>
      <c r="F25" s="353">
        <v>17555.28320802005</v>
      </c>
      <c r="G25" s="317">
        <v>17004.072373153322</v>
      </c>
      <c r="H25" s="353">
        <v>17903.241328100139</v>
      </c>
      <c r="I25" s="367">
        <v>17874.214830915433</v>
      </c>
      <c r="J25" s="317">
        <v>17232.986848420853</v>
      </c>
      <c r="K25" s="317">
        <v>16286.775219298246</v>
      </c>
      <c r="L25" s="317">
        <v>16520.921621858306</v>
      </c>
      <c r="M25" s="317">
        <v>16248.829029311635</v>
      </c>
      <c r="N25" s="317">
        <v>16839.283705288904</v>
      </c>
      <c r="O25" s="353">
        <v>16242.453333333335</v>
      </c>
      <c r="P25" s="353">
        <v>16997.007985094489</v>
      </c>
      <c r="Q25" s="353">
        <v>16610.731419607844</v>
      </c>
      <c r="R25" s="353">
        <v>17531.405524407783</v>
      </c>
      <c r="S25" s="381">
        <v>17946.062345695758</v>
      </c>
      <c r="T25" s="353">
        <v>17287.890814903367</v>
      </c>
      <c r="U25" s="353">
        <v>17254.288211197087</v>
      </c>
      <c r="V25" s="353">
        <v>16407.133837680289</v>
      </c>
      <c r="W25" s="353">
        <v>16078.125433680279</v>
      </c>
      <c r="X25" s="353">
        <v>16107.54182062479</v>
      </c>
      <c r="Y25" s="353">
        <v>16056.230387288977</v>
      </c>
      <c r="Z25" s="353">
        <v>16125.211721995582</v>
      </c>
      <c r="AA25" s="353">
        <v>16044.704603883674</v>
      </c>
      <c r="AB25" s="353">
        <v>15855.366998627582</v>
      </c>
      <c r="AC25" s="381">
        <v>15809.614243724451</v>
      </c>
      <c r="AD25" s="353">
        <v>16300.317332510836</v>
      </c>
      <c r="AE25" s="353">
        <v>16735.974938128504</v>
      </c>
      <c r="AF25" s="353">
        <v>16002.666910911646</v>
      </c>
      <c r="AG25" s="353">
        <v>16067.443954734961</v>
      </c>
      <c r="AH25" s="353">
        <v>16176.253059797178</v>
      </c>
      <c r="AI25" s="353">
        <v>15988.575098842435</v>
      </c>
      <c r="AJ25" s="353">
        <v>16833.496798008895</v>
      </c>
      <c r="AK25" s="353">
        <v>17316.041853512703</v>
      </c>
      <c r="AL25" s="353">
        <v>17620.64619174596</v>
      </c>
      <c r="AM25" s="381">
        <v>17929.573415765066</v>
      </c>
      <c r="AN25" s="353">
        <v>18133.883033017395</v>
      </c>
      <c r="AO25" s="353">
        <v>18308.676744835997</v>
      </c>
      <c r="AP25" s="353">
        <v>17984.60001497791</v>
      </c>
      <c r="AQ25" s="353">
        <v>18006.219234999389</v>
      </c>
      <c r="AR25" s="353">
        <v>17838.905643770442</v>
      </c>
      <c r="AS25" s="353">
        <v>17800.062208254378</v>
      </c>
      <c r="AT25" s="353">
        <v>18169.888831541859</v>
      </c>
      <c r="AU25" s="353">
        <v>18491.375189619233</v>
      </c>
      <c r="AV25" s="353">
        <v>18529.216297183943</v>
      </c>
      <c r="AW25" s="381">
        <v>18209.819704725243</v>
      </c>
      <c r="AX25" s="353">
        <v>18218.172440033777</v>
      </c>
      <c r="AY25" s="353">
        <v>18230.273904971742</v>
      </c>
      <c r="AZ25" s="353">
        <v>18420.04952</v>
      </c>
      <c r="BA25" s="353">
        <v>17952.963329407146</v>
      </c>
      <c r="BB25" s="353">
        <v>18121.978474713578</v>
      </c>
      <c r="BC25" s="353">
        <v>18694.388357858348</v>
      </c>
      <c r="BD25" s="353">
        <v>18537.930001603305</v>
      </c>
      <c r="BE25" s="353">
        <v>19627.127043303703</v>
      </c>
      <c r="BF25" s="353">
        <v>19756</v>
      </c>
      <c r="BG25" s="353">
        <v>19891.579940417079</v>
      </c>
      <c r="BH25" s="382"/>
      <c r="BJ25" s="1142">
        <f t="shared" si="2"/>
        <v>3.5180406491708283E-3</v>
      </c>
    </row>
    <row r="26" spans="1:62" s="87" customFormat="1" ht="15" customHeight="1" x14ac:dyDescent="0.2">
      <c r="A26" s="472">
        <v>17</v>
      </c>
      <c r="B26" s="317">
        <v>14543.997541789578</v>
      </c>
      <c r="C26" s="317">
        <f t="shared" si="0"/>
        <v>15725.133334593051</v>
      </c>
      <c r="D26" s="353">
        <v>16906.269127396525</v>
      </c>
      <c r="E26" s="353">
        <f t="shared" si="1"/>
        <v>17489.405923916991</v>
      </c>
      <c r="F26" s="353">
        <v>18072.542720437457</v>
      </c>
      <c r="G26" s="317">
        <v>17500.407458639958</v>
      </c>
      <c r="H26" s="353">
        <v>18443.627877373503</v>
      </c>
      <c r="I26" s="367">
        <v>18406.018905120556</v>
      </c>
      <c r="J26" s="317">
        <v>17812.380915810696</v>
      </c>
      <c r="K26" s="317">
        <v>16873.686038011696</v>
      </c>
      <c r="L26" s="317">
        <v>17054.32384622121</v>
      </c>
      <c r="M26" s="317">
        <v>16846.550527277261</v>
      </c>
      <c r="N26" s="317">
        <v>17427.537144604099</v>
      </c>
      <c r="O26" s="353">
        <v>16770.915929824561</v>
      </c>
      <c r="P26" s="353">
        <v>17575.488421612987</v>
      </c>
      <c r="Q26" s="353">
        <v>17225.686337254901</v>
      </c>
      <c r="R26" s="353">
        <v>18139.299615463646</v>
      </c>
      <c r="S26" s="381">
        <v>18543.963970807672</v>
      </c>
      <c r="T26" s="353">
        <v>17839.514644351464</v>
      </c>
      <c r="U26" s="353">
        <v>17791.121893491123</v>
      </c>
      <c r="V26" s="353">
        <v>16886.555367437471</v>
      </c>
      <c r="W26" s="353">
        <v>16537.370532323297</v>
      </c>
      <c r="X26" s="353">
        <v>16630.528166926833</v>
      </c>
      <c r="Y26" s="353">
        <v>16587.067298143764</v>
      </c>
      <c r="Z26" s="353">
        <v>16666.103671544592</v>
      </c>
      <c r="AA26" s="353">
        <v>16648.450724769809</v>
      </c>
      <c r="AB26" s="353">
        <v>16537.360171728189</v>
      </c>
      <c r="AC26" s="381">
        <v>16462.502111557824</v>
      </c>
      <c r="AD26" s="353">
        <v>16997.849385561924</v>
      </c>
      <c r="AE26" s="353">
        <v>17360.451614924343</v>
      </c>
      <c r="AF26" s="353">
        <v>16636.620015875924</v>
      </c>
      <c r="AG26" s="353">
        <v>16677.558308516975</v>
      </c>
      <c r="AH26" s="353">
        <v>16799.099312274157</v>
      </c>
      <c r="AI26" s="353">
        <v>16565.523186937095</v>
      </c>
      <c r="AJ26" s="353">
        <v>17494.696607846978</v>
      </c>
      <c r="AK26" s="353">
        <v>17935.665171898356</v>
      </c>
      <c r="AL26" s="353">
        <v>18269.709552105469</v>
      </c>
      <c r="AM26" s="381">
        <v>18599.479294355911</v>
      </c>
      <c r="AN26" s="353">
        <v>18798.566191021768</v>
      </c>
      <c r="AO26" s="353">
        <v>18988.182728219723</v>
      </c>
      <c r="AP26" s="353">
        <v>18652.232157567589</v>
      </c>
      <c r="AQ26" s="353">
        <v>18574.622998900159</v>
      </c>
      <c r="AR26" s="353">
        <v>18467.212369907822</v>
      </c>
      <c r="AS26" s="353">
        <v>18471.835097287054</v>
      </c>
      <c r="AT26" s="353">
        <v>18866.962457644233</v>
      </c>
      <c r="AU26" s="353">
        <v>19205.649878316293</v>
      </c>
      <c r="AV26" s="353">
        <v>19150.095523410084</v>
      </c>
      <c r="AW26" s="381">
        <v>18824.699775794237</v>
      </c>
      <c r="AX26" s="353">
        <v>18823.097499192114</v>
      </c>
      <c r="AY26" s="353">
        <v>18858.358691882408</v>
      </c>
      <c r="AZ26" s="353">
        <v>19111.092079999999</v>
      </c>
      <c r="BA26" s="353">
        <v>18538.858657243814</v>
      </c>
      <c r="BB26" s="353">
        <v>18743.559773174402</v>
      </c>
      <c r="BC26" s="353">
        <v>19321.482616044228</v>
      </c>
      <c r="BD26" s="353">
        <v>19188.621893597156</v>
      </c>
      <c r="BE26" s="353">
        <v>20304.313126173718</v>
      </c>
      <c r="BF26" s="353">
        <v>20465</v>
      </c>
      <c r="BG26" s="353">
        <v>20578.91857000993</v>
      </c>
      <c r="BH26" s="382"/>
      <c r="BJ26" s="1142">
        <f t="shared" si="2"/>
        <v>3.6196982152871815E-3</v>
      </c>
    </row>
    <row r="27" spans="1:62" s="87" customFormat="1" ht="15" customHeight="1" x14ac:dyDescent="0.2">
      <c r="A27" s="472">
        <v>18</v>
      </c>
      <c r="B27" s="317">
        <v>14993.180432645035</v>
      </c>
      <c r="C27" s="317">
        <f t="shared" si="0"/>
        <v>16197.762766044791</v>
      </c>
      <c r="D27" s="353">
        <v>17402.345099444545</v>
      </c>
      <c r="E27" s="353">
        <f t="shared" si="1"/>
        <v>17992.919644732523</v>
      </c>
      <c r="F27" s="353">
        <v>18583.494190020505</v>
      </c>
      <c r="G27" s="317">
        <v>18033.508106014495</v>
      </c>
      <c r="H27" s="353">
        <v>19007.509494006576</v>
      </c>
      <c r="I27" s="367">
        <v>18915.431228832836</v>
      </c>
      <c r="J27" s="317">
        <v>18354.566189881923</v>
      </c>
      <c r="K27" s="317">
        <v>17440.35855263158</v>
      </c>
      <c r="L27" s="317">
        <v>17621.669848498117</v>
      </c>
      <c r="M27" s="317">
        <v>17471.859171302833</v>
      </c>
      <c r="N27" s="317">
        <v>17990.398349128707</v>
      </c>
      <c r="O27" s="353">
        <v>17217.777684210527</v>
      </c>
      <c r="P27" s="353">
        <v>18083.961671546447</v>
      </c>
      <c r="Q27" s="353">
        <v>17788.526431372549</v>
      </c>
      <c r="R27" s="353">
        <v>18786.202953004373</v>
      </c>
      <c r="S27" s="381">
        <v>19111.820288125014</v>
      </c>
      <c r="T27" s="353">
        <v>18415.961546124727</v>
      </c>
      <c r="U27" s="353">
        <v>18343.077651342741</v>
      </c>
      <c r="V27" s="353">
        <v>17413.444375388437</v>
      </c>
      <c r="W27" s="353">
        <v>17051.179405062514</v>
      </c>
      <c r="X27" s="353">
        <v>17171.020332351953</v>
      </c>
      <c r="Y27" s="353">
        <v>17141.167978000154</v>
      </c>
      <c r="Z27" s="353">
        <v>17206.9956210936</v>
      </c>
      <c r="AA27" s="353">
        <v>17262.29293463397</v>
      </c>
      <c r="AB27" s="353">
        <v>17203.764929443641</v>
      </c>
      <c r="AC27" s="381">
        <v>17147.192540288524</v>
      </c>
      <c r="AD27" s="353">
        <v>17650.437363029821</v>
      </c>
      <c r="AE27" s="353">
        <v>17939.82719839604</v>
      </c>
      <c r="AF27" s="353">
        <v>17265.501496000488</v>
      </c>
      <c r="AG27" s="353">
        <v>17295.91745086361</v>
      </c>
      <c r="AH27" s="353">
        <v>17371.924233593658</v>
      </c>
      <c r="AI27" s="353">
        <v>17164.600790739496</v>
      </c>
      <c r="AJ27" s="353">
        <v>18135.766212701699</v>
      </c>
      <c r="AK27" s="353">
        <v>18541.620328849025</v>
      </c>
      <c r="AL27" s="353">
        <v>18941.257786380433</v>
      </c>
      <c r="AM27" s="381">
        <v>19294.469754303678</v>
      </c>
      <c r="AN27" s="353">
        <v>19490.644099572961</v>
      </c>
      <c r="AO27" s="353">
        <v>19747.878858710843</v>
      </c>
      <c r="AP27" s="353">
        <v>19379.301530242894</v>
      </c>
      <c r="AQ27" s="353">
        <v>19274.300965416107</v>
      </c>
      <c r="AR27" s="353">
        <v>19161.379339875111</v>
      </c>
      <c r="AS27" s="353">
        <v>19150.005823358137</v>
      </c>
      <c r="AT27" s="353">
        <v>19601.312748244058</v>
      </c>
      <c r="AU27" s="353">
        <v>19873.998275692727</v>
      </c>
      <c r="AV27" s="353">
        <v>19855.101515021826</v>
      </c>
      <c r="AW27" s="381">
        <v>19488.770252548755</v>
      </c>
      <c r="AX27" s="353">
        <v>19460.346798152801</v>
      </c>
      <c r="AY27" s="353">
        <v>19515.814350123426</v>
      </c>
      <c r="AZ27" s="353">
        <v>19730.151040000001</v>
      </c>
      <c r="BA27" s="353">
        <v>19146.494071456615</v>
      </c>
      <c r="BB27" s="353">
        <v>19382.229217297383</v>
      </c>
      <c r="BC27" s="353">
        <v>19984.531688358813</v>
      </c>
      <c r="BD27" s="353">
        <v>19823.64704661844</v>
      </c>
      <c r="BE27" s="353">
        <v>21018.380750622127</v>
      </c>
      <c r="BF27" s="353">
        <v>21149</v>
      </c>
      <c r="BG27" s="353">
        <v>21296.696481770465</v>
      </c>
      <c r="BH27" s="382"/>
      <c r="BJ27" s="1142">
        <f t="shared" si="2"/>
        <v>3.648081772594125E-3</v>
      </c>
    </row>
    <row r="28" spans="1:62" s="87" customFormat="1" ht="15" customHeight="1" x14ac:dyDescent="0.2">
      <c r="A28" s="473">
        <v>19</v>
      </c>
      <c r="B28" s="316">
        <v>15415.1401179941</v>
      </c>
      <c r="C28" s="316">
        <f t="shared" si="0"/>
        <v>16663.394941037306</v>
      </c>
      <c r="D28" s="354">
        <v>17911.649764080514</v>
      </c>
      <c r="E28" s="354">
        <f t="shared" si="1"/>
        <v>18528.279883179468</v>
      </c>
      <c r="F28" s="354">
        <v>19144.910002278422</v>
      </c>
      <c r="G28" s="316">
        <v>18535.970785149118</v>
      </c>
      <c r="H28" s="354">
        <v>19530.274742760157</v>
      </c>
      <c r="I28" s="368">
        <v>19480.822928777234</v>
      </c>
      <c r="J28" s="316">
        <v>18902.067005855813</v>
      </c>
      <c r="K28" s="316">
        <v>17996.911915204677</v>
      </c>
      <c r="L28" s="316">
        <v>18256.903406603029</v>
      </c>
      <c r="M28" s="316">
        <v>18009.808519471895</v>
      </c>
      <c r="N28" s="316">
        <v>18510.939162335679</v>
      </c>
      <c r="O28" s="354">
        <v>17707.382736842104</v>
      </c>
      <c r="P28" s="354">
        <v>18636.649986691507</v>
      </c>
      <c r="Q28" s="354">
        <v>18327.046274509805</v>
      </c>
      <c r="R28" s="354">
        <v>19384.344732439018</v>
      </c>
      <c r="S28" s="383">
        <v>19667.658482324532</v>
      </c>
      <c r="T28" s="354">
        <v>18995.166567045228</v>
      </c>
      <c r="U28" s="354">
        <v>18889.992717341829</v>
      </c>
      <c r="V28" s="354">
        <v>17978.307365894427</v>
      </c>
      <c r="W28" s="354">
        <v>17583.176202500465</v>
      </c>
      <c r="X28" s="354">
        <v>17720.265407338618</v>
      </c>
      <c r="Y28" s="354">
        <v>17705.843098311816</v>
      </c>
      <c r="Z28" s="354">
        <v>17787.26284666342</v>
      </c>
      <c r="AA28" s="354">
        <v>17853.923748746471</v>
      </c>
      <c r="AB28" s="354">
        <v>17782.484850617588</v>
      </c>
      <c r="AC28" s="383">
        <v>17818.78779688503</v>
      </c>
      <c r="AD28" s="354">
        <v>18329.991785847633</v>
      </c>
      <c r="AE28" s="354">
        <v>18515.733466996648</v>
      </c>
      <c r="AF28" s="354">
        <v>17880.858643219151</v>
      </c>
      <c r="AG28" s="354">
        <v>17930.766170339488</v>
      </c>
      <c r="AH28" s="354">
        <v>18006.065625364263</v>
      </c>
      <c r="AI28" s="354">
        <v>17860.099855839908</v>
      </c>
      <c r="AJ28" s="354">
        <v>18759.802567185885</v>
      </c>
      <c r="AK28" s="354">
        <v>19199.210762331837</v>
      </c>
      <c r="AL28" s="354">
        <v>19632.292911382123</v>
      </c>
      <c r="AM28" s="383">
        <v>19998.313595906835</v>
      </c>
      <c r="AN28" s="354">
        <v>20266.348088740757</v>
      </c>
      <c r="AO28" s="354">
        <v>20541.339261668232</v>
      </c>
      <c r="AP28" s="354">
        <v>20128.487081554707</v>
      </c>
      <c r="AQ28" s="354">
        <v>19961.798851277035</v>
      </c>
      <c r="AR28" s="354">
        <v>19912.186119536127</v>
      </c>
      <c r="AS28" s="354">
        <v>19849.9291953598</v>
      </c>
      <c r="AT28" s="354">
        <v>20258.624598882478</v>
      </c>
      <c r="AU28" s="354">
        <v>20577.395684866478</v>
      </c>
      <c r="AV28" s="354">
        <v>20611.057519472739</v>
      </c>
      <c r="AW28" s="383">
        <v>20184.463132958248</v>
      </c>
      <c r="AX28" s="354">
        <v>20128.765899780046</v>
      </c>
      <c r="AY28" s="354">
        <v>20167.621763877836</v>
      </c>
      <c r="AZ28" s="354">
        <v>20374.681120000001</v>
      </c>
      <c r="BA28" s="354">
        <v>19738.911425206123</v>
      </c>
      <c r="BB28" s="354">
        <v>20026.238706939785</v>
      </c>
      <c r="BC28" s="354">
        <v>20623.25838640986</v>
      </c>
      <c r="BD28" s="354">
        <v>20452.405504050701</v>
      </c>
      <c r="BE28" s="354">
        <v>21691.468884427879</v>
      </c>
      <c r="BF28" s="354">
        <v>21843</v>
      </c>
      <c r="BG28" s="354">
        <v>21985.998936019292</v>
      </c>
      <c r="BH28" s="384"/>
      <c r="BJ28" s="1142">
        <f t="shared" si="2"/>
        <v>3.6829747155786574E-3</v>
      </c>
    </row>
    <row r="29" spans="1:62" s="87" customFormat="1" ht="15" customHeight="1" x14ac:dyDescent="0.2">
      <c r="A29" s="472">
        <v>20</v>
      </c>
      <c r="B29" s="317">
        <v>15891.546214355949</v>
      </c>
      <c r="C29" s="317">
        <f t="shared" si="0"/>
        <v>17152.943148389226</v>
      </c>
      <c r="D29" s="353">
        <v>18414.340082422506</v>
      </c>
      <c r="E29" s="353">
        <f t="shared" si="1"/>
        <v>19047.716862810707</v>
      </c>
      <c r="F29" s="353">
        <v>19681.093643198907</v>
      </c>
      <c r="G29" s="317">
        <v>19056.816245227688</v>
      </c>
      <c r="H29" s="353">
        <v>20041.292457833883</v>
      </c>
      <c r="I29" s="367">
        <v>20085.400192084111</v>
      </c>
      <c r="J29" s="317">
        <v>19465.51444753768</v>
      </c>
      <c r="K29" s="317">
        <v>18538.286549707602</v>
      </c>
      <c r="L29" s="317">
        <v>18838.79674227165</v>
      </c>
      <c r="M29" s="317">
        <v>18566.149298347591</v>
      </c>
      <c r="N29" s="317">
        <v>18997.623662488535</v>
      </c>
      <c r="O29" s="353">
        <v>18243.616842105264</v>
      </c>
      <c r="P29" s="353">
        <v>19193.022890604203</v>
      </c>
      <c r="Q29" s="353">
        <v>18875.989082352942</v>
      </c>
      <c r="R29" s="353">
        <v>19959.731118090822</v>
      </c>
      <c r="S29" s="381">
        <v>20205.469491847307</v>
      </c>
      <c r="T29" s="353">
        <v>19566.09723052401</v>
      </c>
      <c r="U29" s="353">
        <v>19436.907783340921</v>
      </c>
      <c r="V29" s="353">
        <v>18502.822999935703</v>
      </c>
      <c r="W29" s="353">
        <v>18156.095830510563</v>
      </c>
      <c r="X29" s="353">
        <v>18282.639846667589</v>
      </c>
      <c r="Y29" s="353">
        <v>18253.599113895041</v>
      </c>
      <c r="Z29" s="353">
        <v>18363.385306336313</v>
      </c>
      <c r="AA29" s="353">
        <v>18479.881265384265</v>
      </c>
      <c r="AB29" s="353">
        <v>18409.918569870148</v>
      </c>
      <c r="AC29" s="381">
        <v>18481.029359099968</v>
      </c>
      <c r="AD29" s="353">
        <v>19040.108180062012</v>
      </c>
      <c r="AE29" s="353">
        <v>19131.536856614766</v>
      </c>
      <c r="AF29" s="353">
        <v>18528.336081089335</v>
      </c>
      <c r="AG29" s="353">
        <v>18588.700297796309</v>
      </c>
      <c r="AH29" s="353">
        <v>18624.071103858259</v>
      </c>
      <c r="AI29" s="353">
        <v>18512.920569218251</v>
      </c>
      <c r="AJ29" s="353">
        <v>19365.257193993122</v>
      </c>
      <c r="AK29" s="353">
        <v>19887.174887892375</v>
      </c>
      <c r="AL29" s="353">
        <v>20305.340137251449</v>
      </c>
      <c r="AM29" s="381">
        <v>20722.815328039222</v>
      </c>
      <c r="AN29" s="353">
        <v>21089.632434121446</v>
      </c>
      <c r="AO29" s="353">
        <v>21331.985975253436</v>
      </c>
      <c r="AP29" s="353">
        <v>20876.29037170174</v>
      </c>
      <c r="AQ29" s="353">
        <v>20677.716925333007</v>
      </c>
      <c r="AR29" s="353">
        <v>20652.455260184361</v>
      </c>
      <c r="AS29" s="353">
        <v>20519.142949577112</v>
      </c>
      <c r="AT29" s="353">
        <v>21009.128110764534</v>
      </c>
      <c r="AU29" s="353">
        <v>21296.504720018336</v>
      </c>
      <c r="AV29" s="353">
        <v>21364.643755884619</v>
      </c>
      <c r="AW29" s="381">
        <v>20871.957612420152</v>
      </c>
      <c r="AX29" s="353">
        <v>20781.022881506116</v>
      </c>
      <c r="AY29" s="353">
        <v>20808.132688659036</v>
      </c>
      <c r="AZ29" s="353">
        <v>21054.649279999998</v>
      </c>
      <c r="BA29" s="353">
        <v>20385.678994895956</v>
      </c>
      <c r="BB29" s="353">
        <v>20679.86027851715</v>
      </c>
      <c r="BC29" s="353">
        <v>21227.087764865406</v>
      </c>
      <c r="BD29" s="353">
        <v>21062.363874715884</v>
      </c>
      <c r="BE29" s="353">
        <v>22378.899839958558</v>
      </c>
      <c r="BF29" s="353">
        <v>22565</v>
      </c>
      <c r="BG29" s="353">
        <v>22680.210951908073</v>
      </c>
      <c r="BH29" s="382"/>
      <c r="BJ29" s="1142">
        <f t="shared" si="2"/>
        <v>3.7597263661082181E-3</v>
      </c>
    </row>
    <row r="30" spans="1:62" s="87" customFormat="1" ht="15" customHeight="1" x14ac:dyDescent="0.2">
      <c r="A30" s="472">
        <v>21</v>
      </c>
      <c r="B30" s="317">
        <v>16299.894296951819</v>
      </c>
      <c r="C30" s="317">
        <f t="shared" si="0"/>
        <v>17578.69779053528</v>
      </c>
      <c r="D30" s="353">
        <v>18857.501284118738</v>
      </c>
      <c r="E30" s="353">
        <f t="shared" si="1"/>
        <v>19493.232984278555</v>
      </c>
      <c r="F30" s="353">
        <v>20128.964684438368</v>
      </c>
      <c r="G30" s="317">
        <v>19632.810048138104</v>
      </c>
      <c r="H30" s="353">
        <v>20552.310172907604</v>
      </c>
      <c r="I30" s="367">
        <v>20633.998079158871</v>
      </c>
      <c r="J30" s="317">
        <v>20034.277431122206</v>
      </c>
      <c r="K30" s="317">
        <v>19064.482456140351</v>
      </c>
      <c r="L30" s="317">
        <v>19347.953410981696</v>
      </c>
      <c r="M30" s="317">
        <v>19117.892219546626</v>
      </c>
      <c r="N30" s="317">
        <v>19497.004280036686</v>
      </c>
      <c r="O30" s="353">
        <v>18783.736701754387</v>
      </c>
      <c r="P30" s="353">
        <v>19712.549906840562</v>
      </c>
      <c r="Q30" s="353">
        <v>19463.149427450982</v>
      </c>
      <c r="R30" s="353">
        <v>20502.609798338566</v>
      </c>
      <c r="S30" s="381">
        <v>20758.303155267367</v>
      </c>
      <c r="T30" s="353">
        <v>20106.688583383144</v>
      </c>
      <c r="U30" s="353">
        <v>19978.782157487483</v>
      </c>
      <c r="V30" s="353">
        <v>19055.819120893248</v>
      </c>
      <c r="W30" s="353">
        <v>18676.725175011805</v>
      </c>
      <c r="X30" s="353">
        <v>18864.708332510028</v>
      </c>
      <c r="Y30" s="353">
        <v>18801.355129478266</v>
      </c>
      <c r="Z30" s="353">
        <v>18958.159212545375</v>
      </c>
      <c r="AA30" s="353">
        <v>19069.492861701161</v>
      </c>
      <c r="AB30" s="353">
        <v>19080.220431431888</v>
      </c>
      <c r="AC30" s="381">
        <v>19139.529443562282</v>
      </c>
      <c r="AD30" s="353">
        <v>19734.044707066445</v>
      </c>
      <c r="AE30" s="353">
        <v>19788.972024685943</v>
      </c>
      <c r="AF30" s="353">
        <v>19172.432435733041</v>
      </c>
      <c r="AG30" s="353">
        <v>19216.953186420487</v>
      </c>
      <c r="AH30" s="353">
        <v>19235.622217041611</v>
      </c>
      <c r="AI30" s="353">
        <v>19113.578852714061</v>
      </c>
      <c r="AJ30" s="353">
        <v>20012.520708073494</v>
      </c>
      <c r="AK30" s="353">
        <v>20550.840059790731</v>
      </c>
      <c r="AL30" s="353">
        <v>21030.852068923508</v>
      </c>
      <c r="AM30" s="381">
        <v>21463.548259873151</v>
      </c>
      <c r="AN30" s="353">
        <v>21884.080199979169</v>
      </c>
      <c r="AO30" s="353">
        <v>22055.104143906097</v>
      </c>
      <c r="AP30" s="353">
        <v>21617.182356024863</v>
      </c>
      <c r="AQ30" s="353">
        <v>21478.895563974093</v>
      </c>
      <c r="AR30" s="353">
        <v>21384.821171572999</v>
      </c>
      <c r="AS30" s="353">
        <v>21212.668484540369</v>
      </c>
      <c r="AT30" s="353">
        <v>21773.299732962321</v>
      </c>
      <c r="AU30" s="353">
        <v>22068.791566173022</v>
      </c>
      <c r="AV30" s="353">
        <v>22034.103226910898</v>
      </c>
      <c r="AW30" s="381">
        <v>21503.234485384324</v>
      </c>
      <c r="AX30" s="353">
        <v>21425.198803281593</v>
      </c>
      <c r="AY30" s="353">
        <v>21437.347124467022</v>
      </c>
      <c r="AZ30" s="353">
        <v>21696.964479999999</v>
      </c>
      <c r="BA30" s="353">
        <v>21059.621672555946</v>
      </c>
      <c r="BB30" s="353">
        <v>21327.073795471206</v>
      </c>
      <c r="BC30" s="353">
        <v>21827.74465972136</v>
      </c>
      <c r="BD30" s="353">
        <v>21699.477926266845</v>
      </c>
      <c r="BE30" s="353">
        <v>23064.281820957105</v>
      </c>
      <c r="BF30" s="353">
        <v>23243</v>
      </c>
      <c r="BG30" s="353">
        <v>23389.151652716697</v>
      </c>
      <c r="BH30" s="382"/>
      <c r="BJ30" s="1142">
        <f t="shared" si="2"/>
        <v>3.8217973127385729E-3</v>
      </c>
    </row>
    <row r="31" spans="1:62" s="87" customFormat="1" ht="15" customHeight="1" x14ac:dyDescent="0.2">
      <c r="A31" s="472">
        <v>22</v>
      </c>
      <c r="B31" s="317">
        <v>16735.46558505408</v>
      </c>
      <c r="C31" s="317">
        <f t="shared" si="0"/>
        <v>17998.220996552605</v>
      </c>
      <c r="D31" s="353">
        <v>19260.976408051127</v>
      </c>
      <c r="E31" s="353">
        <f t="shared" si="1"/>
        <v>19931.522152533194</v>
      </c>
      <c r="F31" s="353">
        <v>20602.067897015266</v>
      </c>
      <c r="G31" s="317">
        <v>20123.017539976761</v>
      </c>
      <c r="H31" s="353">
        <v>21051.580354301474</v>
      </c>
      <c r="I31" s="367">
        <v>21098.626901885455</v>
      </c>
      <c r="J31" s="317">
        <v>20565.831621388115</v>
      </c>
      <c r="K31" s="317">
        <v>19621.035818713452</v>
      </c>
      <c r="L31" s="317">
        <v>19905.601190997459</v>
      </c>
      <c r="M31" s="317">
        <v>19683.42871377564</v>
      </c>
      <c r="N31" s="317">
        <v>20072.56160195659</v>
      </c>
      <c r="O31" s="353">
        <v>19347.1710877193</v>
      </c>
      <c r="P31" s="353">
        <v>20243.130689379825</v>
      </c>
      <c r="Q31" s="353">
        <v>20029.463843137255</v>
      </c>
      <c r="R31" s="353">
        <v>21068.243872369156</v>
      </c>
      <c r="S31" s="381">
        <v>21317.145880246342</v>
      </c>
      <c r="T31" s="353">
        <v>20666.586770272963</v>
      </c>
      <c r="U31" s="353">
        <v>20518.136185707783</v>
      </c>
      <c r="V31" s="353">
        <v>19618.308737489551</v>
      </c>
      <c r="W31" s="353">
        <v>19208.721972449755</v>
      </c>
      <c r="X31" s="353">
        <v>19442.400363571698</v>
      </c>
      <c r="Y31" s="353">
        <v>19376.604690245207</v>
      </c>
      <c r="Z31" s="353">
        <v>19567.439799393687</v>
      </c>
      <c r="AA31" s="353">
        <v>19709.584902908198</v>
      </c>
      <c r="AB31" s="353">
        <v>19762.213604532499</v>
      </c>
      <c r="AC31" s="381">
        <v>19827.961350045611</v>
      </c>
      <c r="AD31" s="353">
        <v>20375.846106394376</v>
      </c>
      <c r="AE31" s="353">
        <v>20401.306099432975</v>
      </c>
      <c r="AF31" s="353">
        <v>19804.694999084084</v>
      </c>
      <c r="AG31" s="353">
        <v>19860.046694460991</v>
      </c>
      <c r="AH31" s="353">
        <v>19866.536426156894</v>
      </c>
      <c r="AI31" s="353">
        <v>19771.141605172634</v>
      </c>
      <c r="AJ31" s="353">
        <v>20683.01138175005</v>
      </c>
      <c r="AK31" s="353">
        <v>21222.098654708519</v>
      </c>
      <c r="AL31" s="353">
        <v>21751.867025812477</v>
      </c>
      <c r="AM31" s="381">
        <v>22176.245483131694</v>
      </c>
      <c r="AN31" s="353">
        <v>22628.063951671702</v>
      </c>
      <c r="AO31" s="353">
        <v>22844.344012805203</v>
      </c>
      <c r="AP31" s="353">
        <v>22353.927556853643</v>
      </c>
      <c r="AQ31" s="353">
        <v>22221.880483930097</v>
      </c>
      <c r="AR31" s="353">
        <v>22126.407517097829</v>
      </c>
      <c r="AS31" s="353">
        <v>21956.097148403198</v>
      </c>
      <c r="AT31" s="353">
        <v>22548.654354509345</v>
      </c>
      <c r="AU31" s="353">
        <v>22773.397561960475</v>
      </c>
      <c r="AV31" s="353">
        <v>22747.40340665925</v>
      </c>
      <c r="AW31" s="381">
        <v>22143.880959431448</v>
      </c>
      <c r="AX31" s="353">
        <v>22107.471150538422</v>
      </c>
      <c r="AY31" s="353">
        <v>22109.488218373215</v>
      </c>
      <c r="AZ31" s="353">
        <v>22307.163919999999</v>
      </c>
      <c r="BA31" s="353">
        <v>21707.476246564584</v>
      </c>
      <c r="BB31" s="353">
        <v>21977.491339736916</v>
      </c>
      <c r="BC31" s="353">
        <v>22488.678742969547</v>
      </c>
      <c r="BD31" s="353">
        <v>22389.858890324525</v>
      </c>
      <c r="BE31" s="353">
        <v>23760.933161882385</v>
      </c>
      <c r="BF31" s="353">
        <v>23910</v>
      </c>
      <c r="BG31" s="353">
        <v>24048.996737125832</v>
      </c>
      <c r="BH31" s="382"/>
      <c r="BJ31" s="1142">
        <f t="shared" si="2"/>
        <v>3.8436455912866929E-3</v>
      </c>
    </row>
    <row r="32" spans="1:62" s="87" customFormat="1" ht="15" customHeight="1" x14ac:dyDescent="0.2">
      <c r="A32" s="472">
        <v>23</v>
      </c>
      <c r="B32" s="317">
        <v>17205.065880039332</v>
      </c>
      <c r="C32" s="317">
        <f t="shared" si="0"/>
        <v>18434.758706011424</v>
      </c>
      <c r="D32" s="353">
        <v>19664.451531983515</v>
      </c>
      <c r="E32" s="353">
        <f t="shared" si="1"/>
        <v>20366.657299370658</v>
      </c>
      <c r="F32" s="353">
        <v>21068.863066757804</v>
      </c>
      <c r="G32" s="317">
        <v>20656.118187351298</v>
      </c>
      <c r="H32" s="353">
        <v>21562.598069375199</v>
      </c>
      <c r="I32" s="367">
        <v>21692.008289945912</v>
      </c>
      <c r="J32" s="317">
        <v>21076.12364404339</v>
      </c>
      <c r="K32" s="317">
        <v>20157.350877192981</v>
      </c>
      <c r="L32" s="317">
        <v>20463.248971013221</v>
      </c>
      <c r="M32" s="317">
        <v>20308.737357801216</v>
      </c>
      <c r="N32" s="317">
        <v>20648.118923876493</v>
      </c>
      <c r="O32" s="353">
        <v>19863.976421052634</v>
      </c>
      <c r="P32" s="353">
        <v>20781.08064945435</v>
      </c>
      <c r="Q32" s="353">
        <v>20571.458007843139</v>
      </c>
      <c r="R32" s="353">
        <v>21666.385651803797</v>
      </c>
      <c r="S32" s="381">
        <v>21848.947828210203</v>
      </c>
      <c r="T32" s="353">
        <v>21215.452480573818</v>
      </c>
      <c r="U32" s="353">
        <v>21107.897132453345</v>
      </c>
      <c r="V32" s="353">
        <v>20145.197745440517</v>
      </c>
      <c r="W32" s="353">
        <v>19754.359713411755</v>
      </c>
      <c r="X32" s="353">
        <v>20022.280622023751</v>
      </c>
      <c r="Y32" s="353">
        <v>19998.381789015355</v>
      </c>
      <c r="Z32" s="353">
        <v>20187.082300984315</v>
      </c>
      <c r="AA32" s="353">
        <v>20289.100410247062</v>
      </c>
      <c r="AB32" s="353">
        <v>20414.978498785938</v>
      </c>
      <c r="AC32" s="381">
        <v>20493.944390013177</v>
      </c>
      <c r="AD32" s="353">
        <v>21001.467638512364</v>
      </c>
      <c r="AE32" s="353">
        <v>21041.394693148712</v>
      </c>
      <c r="AF32" s="353">
        <v>20428.504854368934</v>
      </c>
      <c r="AG32" s="353">
        <v>20483.352709946397</v>
      </c>
      <c r="AH32" s="353">
        <v>20471.633174029608</v>
      </c>
      <c r="AI32" s="353">
        <v>20427.123677937794</v>
      </c>
      <c r="AJ32" s="353">
        <v>21355.050532733021</v>
      </c>
      <c r="AK32" s="353">
        <v>21905.506726457395</v>
      </c>
      <c r="AL32" s="353">
        <v>22465.387024729625</v>
      </c>
      <c r="AM32" s="381">
        <v>22874.187070297925</v>
      </c>
      <c r="AN32" s="353">
        <v>23353.303926674304</v>
      </c>
      <c r="AO32" s="353">
        <v>23602.633298610228</v>
      </c>
      <c r="AP32" s="353">
        <v>23071.321101375474</v>
      </c>
      <c r="AQ32" s="353">
        <v>23028.472491751192</v>
      </c>
      <c r="AR32" s="353">
        <v>22898.28957478442</v>
      </c>
      <c r="AS32" s="353">
        <v>22700.805379673708</v>
      </c>
      <c r="AT32" s="353">
        <v>23271.821645759934</v>
      </c>
      <c r="AU32" s="353">
        <v>23497.340943567135</v>
      </c>
      <c r="AV32" s="353">
        <v>23400.27450141231</v>
      </c>
      <c r="AW32" s="381">
        <v>22814.978636998181</v>
      </c>
      <c r="AX32" s="353">
        <v>22787.434623523648</v>
      </c>
      <c r="AY32" s="353">
        <v>22798.574045739231</v>
      </c>
      <c r="AZ32" s="353">
        <v>22978.272560000001</v>
      </c>
      <c r="BA32" s="353">
        <v>22341.199764428737</v>
      </c>
      <c r="BB32" s="353">
        <v>22596.936619989974</v>
      </c>
      <c r="BC32" s="353">
        <v>23147.497837151339</v>
      </c>
      <c r="BD32" s="353">
        <v>23095.906593354772</v>
      </c>
      <c r="BE32" s="353">
        <v>24419.678473963202</v>
      </c>
      <c r="BF32" s="353">
        <v>24567</v>
      </c>
      <c r="BG32" s="353">
        <v>24681.348276351255</v>
      </c>
      <c r="BH32" s="382"/>
      <c r="BJ32" s="1142">
        <f t="shared" si="2"/>
        <v>3.8673080800668558E-3</v>
      </c>
    </row>
    <row r="33" spans="1:62" s="87" customFormat="1" ht="15" customHeight="1" x14ac:dyDescent="0.2">
      <c r="A33" s="472">
        <v>24</v>
      </c>
      <c r="B33" s="317">
        <v>17633.831366764996</v>
      </c>
      <c r="C33" s="317">
        <f t="shared" si="0"/>
        <v>18854.186184487437</v>
      </c>
      <c r="D33" s="353">
        <v>20074.54100220988</v>
      </c>
      <c r="E33" s="353">
        <f t="shared" si="1"/>
        <v>20801.945597937931</v>
      </c>
      <c r="F33" s="353">
        <v>21529.350193665981</v>
      </c>
      <c r="G33" s="317">
        <v>21195.346428373818</v>
      </c>
      <c r="H33" s="353">
        <v>22044.246950249282</v>
      </c>
      <c r="I33" s="367">
        <v>22229.410301774249</v>
      </c>
      <c r="J33" s="317">
        <v>21565.153499088028</v>
      </c>
      <c r="K33" s="317">
        <v>20683.54678362573</v>
      </c>
      <c r="L33" s="317">
        <v>21011.19852876784</v>
      </c>
      <c r="M33" s="317">
        <v>20855.882421323593</v>
      </c>
      <c r="N33" s="317">
        <v>21223.676245796392</v>
      </c>
      <c r="O33" s="353">
        <v>20357.467228070174</v>
      </c>
      <c r="P33" s="353">
        <v>21344.822730902313</v>
      </c>
      <c r="Q33" s="353">
        <v>21165.566996078433</v>
      </c>
      <c r="R33" s="353">
        <v>22199.512020430328</v>
      </c>
      <c r="S33" s="381">
        <v>22404.78602240972</v>
      </c>
      <c r="T33" s="353">
        <v>21789.141263199843</v>
      </c>
      <c r="U33" s="353">
        <v>21674.974965862541</v>
      </c>
      <c r="V33" s="353">
        <v>20660.219883843034</v>
      </c>
      <c r="W33" s="353">
        <v>20265.895095563632</v>
      </c>
      <c r="X33" s="353">
        <v>20575.902151791186</v>
      </c>
      <c r="Y33" s="353">
        <v>20624.388663967613</v>
      </c>
      <c r="Z33" s="353">
        <v>20812.941951420333</v>
      </c>
      <c r="AA33" s="353">
        <v>20896.884966724407</v>
      </c>
      <c r="AB33" s="353">
        <v>21073.589048808812</v>
      </c>
      <c r="AC33" s="381">
        <v>21180.505557620188</v>
      </c>
      <c r="AD33" s="353">
        <v>21684.61758737683</v>
      </c>
      <c r="AE33" s="353">
        <v>21700.564518655428</v>
      </c>
      <c r="AF33" s="353">
        <v>21055.695792880262</v>
      </c>
      <c r="AG33" s="353">
        <v>21137.988921977369</v>
      </c>
      <c r="AH33" s="353">
        <v>21117.069705093832</v>
      </c>
      <c r="AI33" s="353">
        <v>21067.298953768855</v>
      </c>
      <c r="AJ33" s="353">
        <v>22010.056433345453</v>
      </c>
      <c r="AK33" s="353">
        <v>22598.026905829596</v>
      </c>
      <c r="AL33" s="353">
        <v>23172.911057269317</v>
      </c>
      <c r="AM33" s="381">
        <v>23645.906837925701</v>
      </c>
      <c r="AN33" s="353">
        <v>24153.519008436622</v>
      </c>
      <c r="AO33" s="353">
        <v>24389.059478137147</v>
      </c>
      <c r="AP33" s="353">
        <v>23852.298659477274</v>
      </c>
      <c r="AQ33" s="353">
        <v>23763.337357937187</v>
      </c>
      <c r="AR33" s="353">
        <v>23668.854427594411</v>
      </c>
      <c r="AS33" s="353">
        <v>23453.191015390301</v>
      </c>
      <c r="AT33" s="353">
        <v>24055.874155689697</v>
      </c>
      <c r="AU33" s="353">
        <v>24222.492911787496</v>
      </c>
      <c r="AV33" s="353">
        <v>24123.053753316788</v>
      </c>
      <c r="AW33" s="381">
        <v>23507.157917001565</v>
      </c>
      <c r="AX33" s="353">
        <v>23469.706970780473</v>
      </c>
      <c r="AY33" s="353">
        <v>23474.104086337393</v>
      </c>
      <c r="AZ33" s="353">
        <v>23667.10024</v>
      </c>
      <c r="BA33" s="353">
        <v>23014.055437769923</v>
      </c>
      <c r="BB33" s="353">
        <v>23284.734482891643</v>
      </c>
      <c r="BC33" s="353">
        <v>23844.386734528231</v>
      </c>
      <c r="BD33" s="353">
        <v>23842.687817713686</v>
      </c>
      <c r="BE33" s="353">
        <v>25080.472760576151</v>
      </c>
      <c r="BF33" s="353">
        <v>25236</v>
      </c>
      <c r="BG33" s="353">
        <v>25384.397503191944</v>
      </c>
      <c r="BH33" s="382"/>
      <c r="BJ33" s="1142">
        <f t="shared" si="2"/>
        <v>3.8722094954555253E-3</v>
      </c>
    </row>
    <row r="34" spans="1:62" s="87" customFormat="1" ht="15" customHeight="1" x14ac:dyDescent="0.2">
      <c r="A34" s="472">
        <v>25</v>
      </c>
      <c r="B34" s="317">
        <v>18035.37364798427</v>
      </c>
      <c r="C34" s="317">
        <f t="shared" si="0"/>
        <v>19253.387713916283</v>
      </c>
      <c r="D34" s="353">
        <v>20471.401779848296</v>
      </c>
      <c r="E34" s="353">
        <f t="shared" si="1"/>
        <v>21227.465528794048</v>
      </c>
      <c r="F34" s="353">
        <v>21983.529277739803</v>
      </c>
      <c r="G34" s="317">
        <v>21667.171139268521</v>
      </c>
      <c r="H34" s="353">
        <v>22502.400763763657</v>
      </c>
      <c r="I34" s="367">
        <v>22761.214375979376</v>
      </c>
      <c r="J34" s="317">
        <v>22086.076605548624</v>
      </c>
      <c r="K34" s="317">
        <v>21224.921418128655</v>
      </c>
      <c r="L34" s="317">
        <v>21617.337420089323</v>
      </c>
      <c r="M34" s="317">
        <v>21476.593207672511</v>
      </c>
      <c r="N34" s="317">
        <v>21773.841332925713</v>
      </c>
      <c r="O34" s="353">
        <v>20800.443228070177</v>
      </c>
      <c r="P34" s="353">
        <v>21860.665158371041</v>
      </c>
      <c r="Q34" s="353">
        <v>21738.830054901962</v>
      </c>
      <c r="R34" s="353">
        <v>22771.647635541725</v>
      </c>
      <c r="S34" s="381">
        <v>22996.67858596272</v>
      </c>
      <c r="T34" s="353">
        <v>22382.136879856545</v>
      </c>
      <c r="U34" s="353">
        <v>22277.337642239418</v>
      </c>
      <c r="V34" s="353">
        <v>21177.615396155245</v>
      </c>
      <c r="W34" s="353">
        <v>20784.250949477533</v>
      </c>
      <c r="X34" s="353">
        <v>21142.653045900926</v>
      </c>
      <c r="Y34" s="353">
        <v>21220.7871056451</v>
      </c>
      <c r="Z34" s="353">
        <v>21484.394026722555</v>
      </c>
      <c r="AA34" s="353">
        <v>21536.977007931444</v>
      </c>
      <c r="AB34" s="353">
        <v>21749.736566139985</v>
      </c>
      <c r="AC34" s="381">
        <v>21891.386330619276</v>
      </c>
      <c r="AD34" s="353">
        <v>22326.418986704761</v>
      </c>
      <c r="AE34" s="353">
        <v>22319.837223144637</v>
      </c>
      <c r="AF34" s="353">
        <v>21652.456982353302</v>
      </c>
      <c r="AG34" s="353">
        <v>21855.285527099466</v>
      </c>
      <c r="AH34" s="353">
        <v>21785.096514745306</v>
      </c>
      <c r="AI34" s="353">
        <v>21772.282097029729</v>
      </c>
      <c r="AJ34" s="353">
        <v>22655.771470119413</v>
      </c>
      <c r="AK34" s="353">
        <v>23261.692077727948</v>
      </c>
      <c r="AL34" s="353">
        <v>23916.41088807374</v>
      </c>
      <c r="AM34" s="381">
        <v>24395.493151415016</v>
      </c>
      <c r="AN34" s="353">
        <v>24981.128840745754</v>
      </c>
      <c r="AO34" s="353">
        <v>25136.094006453415</v>
      </c>
      <c r="AP34" s="353">
        <v>24611.160038942562</v>
      </c>
      <c r="AQ34" s="353">
        <v>24507.675620188194</v>
      </c>
      <c r="AR34" s="353">
        <v>24434.150460898007</v>
      </c>
      <c r="AS34" s="353">
        <v>24176.14660073023</v>
      </c>
      <c r="AT34" s="353">
        <v>24877.20333011691</v>
      </c>
      <c r="AU34" s="353">
        <v>24950.062053235262</v>
      </c>
      <c r="AV34" s="353">
        <v>24843.463237182234</v>
      </c>
      <c r="AW34" s="381">
        <v>24230.959600659928</v>
      </c>
      <c r="AX34" s="353">
        <v>24223.5544204568</v>
      </c>
      <c r="AY34" s="353">
        <v>24167.708509292694</v>
      </c>
      <c r="AZ34" s="353">
        <v>24355.927919999998</v>
      </c>
      <c r="BA34" s="353">
        <v>23712.999214762465</v>
      </c>
      <c r="BB34" s="353">
        <v>23988.552482351581</v>
      </c>
      <c r="BC34" s="353">
        <v>24601.552820297355</v>
      </c>
      <c r="BD34" s="353">
        <v>24576.935650894549</v>
      </c>
      <c r="BE34" s="353">
        <v>25775.075126969299</v>
      </c>
      <c r="BF34" s="353">
        <v>25929</v>
      </c>
      <c r="BG34" s="353">
        <v>26103.157327280464</v>
      </c>
      <c r="BH34" s="382"/>
      <c r="BJ34" s="1142">
        <f t="shared" si="2"/>
        <v>3.8785245434889148E-3</v>
      </c>
    </row>
    <row r="35" spans="1:62" s="87" customFormat="1" ht="15" customHeight="1" x14ac:dyDescent="0.2">
      <c r="A35" s="472">
        <v>26</v>
      </c>
      <c r="B35" s="317">
        <v>18491.362340216325</v>
      </c>
      <c r="C35" s="317">
        <f t="shared" si="0"/>
        <v>19673.198102557544</v>
      </c>
      <c r="D35" s="353">
        <v>20855.033864898764</v>
      </c>
      <c r="E35" s="353">
        <f t="shared" si="1"/>
        <v>21662.141220442092</v>
      </c>
      <c r="F35" s="353">
        <v>22469.248575985417</v>
      </c>
      <c r="G35" s="317">
        <v>22126.740662867262</v>
      </c>
      <c r="H35" s="353">
        <v>22995.797178317596</v>
      </c>
      <c r="I35" s="367">
        <v>23225.843198705959</v>
      </c>
      <c r="J35" s="317">
        <v>22596.368628203898</v>
      </c>
      <c r="K35" s="317">
        <v>21791.593932748539</v>
      </c>
      <c r="L35" s="317">
        <v>22131.343199929939</v>
      </c>
      <c r="M35" s="317">
        <v>22092.706136344768</v>
      </c>
      <c r="N35" s="317">
        <v>22328.238459186792</v>
      </c>
      <c r="O35" s="353">
        <v>21309.477052631581</v>
      </c>
      <c r="P35" s="353">
        <v>22372.82299707213</v>
      </c>
      <c r="Q35" s="353">
        <v>22298.195827450982</v>
      </c>
      <c r="R35" s="353">
        <v>23356.786332814747</v>
      </c>
      <c r="S35" s="381">
        <v>23570.54396483898</v>
      </c>
      <c r="T35" s="353">
        <v>22939.276947599123</v>
      </c>
      <c r="U35" s="353">
        <v>22821.732362312243</v>
      </c>
      <c r="V35" s="353">
        <v>21673.650543280251</v>
      </c>
      <c r="W35" s="353">
        <v>21341.256143376242</v>
      </c>
      <c r="X35" s="353">
        <v>21718.156849572213</v>
      </c>
      <c r="Y35" s="353">
        <v>21785.462225956766</v>
      </c>
      <c r="Z35" s="353">
        <v>22112.326060107036</v>
      </c>
      <c r="AA35" s="353">
        <v>22124.569386452735</v>
      </c>
      <c r="AB35" s="353">
        <v>22386.91304500827</v>
      </c>
      <c r="AC35" s="381">
        <v>22570.464542721038</v>
      </c>
      <c r="AD35" s="353">
        <v>22941.253940682782</v>
      </c>
      <c r="AE35" s="353">
        <v>23001.557595313428</v>
      </c>
      <c r="AF35" s="353">
        <v>22284.719545704342</v>
      </c>
      <c r="AG35" s="353">
        <v>22589.071709350803</v>
      </c>
      <c r="AH35" s="353">
        <v>22503.144655554261</v>
      </c>
      <c r="AI35" s="353">
        <v>22475.68456059719</v>
      </c>
      <c r="AJ35" s="353">
        <v>23290.647165748484</v>
      </c>
      <c r="AK35" s="353">
        <v>23999.772795216741</v>
      </c>
      <c r="AL35" s="353">
        <v>24668.904668444346</v>
      </c>
      <c r="AM35" s="381">
        <v>25152.457282950483</v>
      </c>
      <c r="AN35" s="353">
        <v>25745.298198104363</v>
      </c>
      <c r="AO35" s="353">
        <v>25933.774943469092</v>
      </c>
      <c r="AP35" s="353">
        <v>25408.724731021746</v>
      </c>
      <c r="AQ35" s="353">
        <v>25219.533667359159</v>
      </c>
      <c r="AR35" s="353">
        <v>25187.591650312221</v>
      </c>
      <c r="AS35" s="353">
        <v>24949.005314969727</v>
      </c>
      <c r="AT35" s="353">
        <v>25589.187622018264</v>
      </c>
      <c r="AU35" s="353">
        <v>25744.103458436559</v>
      </c>
      <c r="AV35" s="353">
        <v>25557.948300950098</v>
      </c>
      <c r="AW35" s="381">
        <v>24980.527687296417</v>
      </c>
      <c r="AX35" s="353">
        <v>24948.540941738163</v>
      </c>
      <c r="AY35" s="353">
        <v>24911.017483730135</v>
      </c>
      <c r="AZ35" s="353">
        <v>25077.978800000001</v>
      </c>
      <c r="BA35" s="353">
        <v>24444.553121319197</v>
      </c>
      <c r="BB35" s="353">
        <v>24693.438490915407</v>
      </c>
      <c r="BC35" s="353">
        <v>25347.086466201312</v>
      </c>
      <c r="BD35" s="353">
        <v>25305.961237751224</v>
      </c>
      <c r="BE35" s="353">
        <v>26469.677493362447</v>
      </c>
      <c r="BF35" s="353">
        <v>26665</v>
      </c>
      <c r="BG35" s="353">
        <v>26838.609660944814</v>
      </c>
      <c r="BH35" s="382"/>
      <c r="BJ35" s="1142">
        <f t="shared" si="2"/>
        <v>3.9684126460179936E-3</v>
      </c>
    </row>
    <row r="36" spans="1:62" s="87" customFormat="1" ht="15" customHeight="1" x14ac:dyDescent="0.2">
      <c r="A36" s="472">
        <v>27</v>
      </c>
      <c r="B36" s="317">
        <v>18920.127826941985</v>
      </c>
      <c r="C36" s="317">
        <f t="shared" si="0"/>
        <v>20099.23992732753</v>
      </c>
      <c r="D36" s="353">
        <v>21278.352027713074</v>
      </c>
      <c r="E36" s="353">
        <f t="shared" si="1"/>
        <v>22104.043865303334</v>
      </c>
      <c r="F36" s="353">
        <v>22929.735702893595</v>
      </c>
      <c r="G36" s="317">
        <v>22623.075748353898</v>
      </c>
      <c r="H36" s="353">
        <v>23506.814893391322</v>
      </c>
      <c r="I36" s="367">
        <v>23712.863771925389</v>
      </c>
      <c r="J36" s="317">
        <v>23090.714025151196</v>
      </c>
      <c r="K36" s="317">
        <v>22312.730263157893</v>
      </c>
      <c r="L36" s="317">
        <v>22611.405201856553</v>
      </c>
      <c r="M36" s="317">
        <v>22759.395499460272</v>
      </c>
      <c r="N36" s="317">
        <v>22916.491898501987</v>
      </c>
      <c r="O36" s="353">
        <v>21810.739368421055</v>
      </c>
      <c r="P36" s="353">
        <v>22884.980835773222</v>
      </c>
      <c r="Q36" s="353">
        <v>22805.446776470588</v>
      </c>
      <c r="R36" s="353">
        <v>23902.915783602901</v>
      </c>
      <c r="S36" s="381">
        <v>24108.354974361755</v>
      </c>
      <c r="T36" s="353">
        <v>23466.077704722058</v>
      </c>
      <c r="U36" s="353">
        <v>23323.281201638598</v>
      </c>
      <c r="V36" s="353">
        <v>22145.951951308372</v>
      </c>
      <c r="W36" s="353">
        <v>21907.355299624316</v>
      </c>
      <c r="X36" s="353">
        <v>22232.390286312711</v>
      </c>
      <c r="Y36" s="353">
        <v>22381.860667634253</v>
      </c>
      <c r="Z36" s="353">
        <v>22719.534264006885</v>
      </c>
      <c r="AA36" s="353">
        <v>22730.334725134471</v>
      </c>
      <c r="AB36" s="353">
        <v>23000.706900798818</v>
      </c>
      <c r="AC36" s="381">
        <v>23191.549849657084</v>
      </c>
      <c r="AD36" s="353">
        <v>23590.246392104025</v>
      </c>
      <c r="AE36" s="353">
        <v>23688.481939788853</v>
      </c>
      <c r="AF36" s="353">
        <v>22987.984856811385</v>
      </c>
      <c r="AG36" s="353">
        <v>23255.250625372246</v>
      </c>
      <c r="AH36" s="353">
        <v>23251.851031588762</v>
      </c>
      <c r="AI36" s="353">
        <v>23153.796149070095</v>
      </c>
      <c r="AJ36" s="353">
        <v>23979.719567101991</v>
      </c>
      <c r="AK36" s="353">
        <v>24750.002989536621</v>
      </c>
      <c r="AL36" s="353">
        <v>25473.863154617684</v>
      </c>
      <c r="AM36" s="381">
        <v>25918.274796141337</v>
      </c>
      <c r="AN36" s="353">
        <v>26532.536819081346</v>
      </c>
      <c r="AO36" s="353">
        <v>26724.421657054296</v>
      </c>
      <c r="AP36" s="353">
        <v>26202.142639606584</v>
      </c>
      <c r="AQ36" s="353">
        <v>26003.11885616522</v>
      </c>
      <c r="AR36" s="353">
        <v>26013.47910793934</v>
      </c>
      <c r="AS36" s="353">
        <v>25779.444562554883</v>
      </c>
      <c r="AT36" s="353">
        <v>26339.69113390032</v>
      </c>
      <c r="AU36" s="353">
        <v>26541.770623478955</v>
      </c>
      <c r="AV36" s="353">
        <v>26304.425233244889</v>
      </c>
      <c r="AW36" s="381">
        <v>25694.959769871824</v>
      </c>
      <c r="AX36" s="353">
        <v>25679.299648698518</v>
      </c>
      <c r="AY36" s="353">
        <v>25676.919436114</v>
      </c>
      <c r="AZ36" s="353">
        <v>25816.64128</v>
      </c>
      <c r="BA36" s="353">
        <v>25152.192932862188</v>
      </c>
      <c r="BB36" s="353">
        <v>25394.05246306369</v>
      </c>
      <c r="BC36" s="353">
        <v>26020.710483847863</v>
      </c>
      <c r="BD36" s="353">
        <v>26018.275636370494</v>
      </c>
      <c r="BE36" s="353">
        <v>27205.259350398257</v>
      </c>
      <c r="BF36" s="353">
        <v>27388</v>
      </c>
      <c r="BG36" s="353">
        <v>27577.007731593134</v>
      </c>
      <c r="BH36" s="382"/>
      <c r="BJ36" s="1142">
        <f t="shared" si="2"/>
        <v>4.075362979707231E-3</v>
      </c>
    </row>
    <row r="37" spans="1:62" s="87" customFormat="1" ht="15" customHeight="1" x14ac:dyDescent="0.2">
      <c r="A37" s="473">
        <v>28</v>
      </c>
      <c r="B37" s="316">
        <v>19342.087512291055</v>
      </c>
      <c r="C37" s="316">
        <f t="shared" si="0"/>
        <v>20525.186024556206</v>
      </c>
      <c r="D37" s="354">
        <v>21708.28453682136</v>
      </c>
      <c r="E37" s="354">
        <f t="shared" si="1"/>
        <v>22555.561726145927</v>
      </c>
      <c r="F37" s="354">
        <v>23402.838915470493</v>
      </c>
      <c r="G37" s="316">
        <v>23076.517678304652</v>
      </c>
      <c r="H37" s="354">
        <v>24000.211307945265</v>
      </c>
      <c r="I37" s="368">
        <v>24222.276095637666</v>
      </c>
      <c r="J37" s="316">
        <v>23595.690505903811</v>
      </c>
      <c r="K37" s="316">
        <v>22793.389985380116</v>
      </c>
      <c r="L37" s="316">
        <v>23149.656537350027</v>
      </c>
      <c r="M37" s="316">
        <v>23301.942705305992</v>
      </c>
      <c r="N37" s="316">
        <v>23424.336594313667</v>
      </c>
      <c r="O37" s="354">
        <v>22304.230175438599</v>
      </c>
      <c r="P37" s="354">
        <v>23386.084908171411</v>
      </c>
      <c r="Q37" s="354">
        <v>23330.069333333333</v>
      </c>
      <c r="R37" s="354">
        <v>24442.543693310239</v>
      </c>
      <c r="S37" s="383">
        <v>24652.175045443444</v>
      </c>
      <c r="T37" s="354">
        <v>23979.087866108788</v>
      </c>
      <c r="U37" s="354">
        <v>23885.318343195268</v>
      </c>
      <c r="V37" s="354">
        <v>22694.201324446538</v>
      </c>
      <c r="W37" s="354">
        <v>22509.830305269857</v>
      </c>
      <c r="X37" s="354">
        <v>22812.270544764768</v>
      </c>
      <c r="Y37" s="354">
        <v>23007.867542586511</v>
      </c>
      <c r="Z37" s="354">
        <v>23430.361615329912</v>
      </c>
      <c r="AA37" s="354">
        <v>23410.811122253628</v>
      </c>
      <c r="AB37" s="354">
        <v>23671.008762360558</v>
      </c>
      <c r="AC37" s="383">
        <v>23848.179195243083</v>
      </c>
      <c r="AD37" s="354">
        <v>24312.947127481697</v>
      </c>
      <c r="AE37" s="354">
        <v>24377.140941699821</v>
      </c>
      <c r="AF37" s="354">
        <v>23699.702875984614</v>
      </c>
      <c r="AG37" s="354">
        <v>23946.163907087554</v>
      </c>
      <c r="AH37" s="354">
        <v>23994.103042312625</v>
      </c>
      <c r="AI37" s="354">
        <v>23805.036182755026</v>
      </c>
      <c r="AJ37" s="354">
        <v>24661.049581923435</v>
      </c>
      <c r="AK37" s="354">
        <v>25504.789237668159</v>
      </c>
      <c r="AL37" s="354">
        <v>26308.801472678297</v>
      </c>
      <c r="AM37" s="383">
        <v>26694.421254596808</v>
      </c>
      <c r="AN37" s="354">
        <v>27413.494323507966</v>
      </c>
      <c r="AO37" s="354">
        <v>27510.847836581215</v>
      </c>
      <c r="AP37" s="354">
        <v>26948.563668588835</v>
      </c>
      <c r="AQ37" s="354">
        <v>26773.170622021262</v>
      </c>
      <c r="AR37" s="354">
        <v>26847.269794826047</v>
      </c>
      <c r="AS37" s="354">
        <v>26615.002079770762</v>
      </c>
      <c r="AT37" s="354">
        <v>27158.535197361038</v>
      </c>
      <c r="AU37" s="354">
        <v>27318.891816088442</v>
      </c>
      <c r="AV37" s="354">
        <v>27103.037062398358</v>
      </c>
      <c r="AW37" s="383">
        <v>26441.014256102204</v>
      </c>
      <c r="AX37" s="354">
        <v>26403.131732844085</v>
      </c>
      <c r="AY37" s="354">
        <v>26508.341024542504</v>
      </c>
      <c r="AZ37" s="354">
        <v>26594.064159999998</v>
      </c>
      <c r="BA37" s="354">
        <v>25879.398822143696</v>
      </c>
      <c r="BB37" s="354">
        <v>26050.87806195271</v>
      </c>
      <c r="BC37" s="354">
        <v>26683.759556162448</v>
      </c>
      <c r="BD37" s="354">
        <v>26737.90117984363</v>
      </c>
      <c r="BE37" s="354">
        <v>27946.988131030466</v>
      </c>
      <c r="BF37" s="354">
        <v>28118</v>
      </c>
      <c r="BG37" s="354">
        <v>28325.22492552135</v>
      </c>
      <c r="BH37" s="384"/>
      <c r="BJ37" s="1142">
        <f t="shared" si="2"/>
        <v>4.1989972158023026E-3</v>
      </c>
    </row>
    <row r="38" spans="1:62" s="87" customFormat="1" ht="15" customHeight="1" x14ac:dyDescent="0.2">
      <c r="A38" s="472">
        <v>29</v>
      </c>
      <c r="B38" s="317">
        <v>19702.794985250737</v>
      </c>
      <c r="C38" s="317">
        <f t="shared" si="0"/>
        <v>20917.198842443206</v>
      </c>
      <c r="D38" s="353">
        <v>22131.60269963567</v>
      </c>
      <c r="E38" s="353">
        <f t="shared" si="1"/>
        <v>22994.310349589992</v>
      </c>
      <c r="F38" s="353">
        <v>23857.017999544314</v>
      </c>
      <c r="G38" s="317">
        <v>23517.704420959442</v>
      </c>
      <c r="H38" s="353">
        <v>24423.122520420071</v>
      </c>
      <c r="I38" s="367">
        <v>24681.306980741039</v>
      </c>
      <c r="J38" s="317">
        <v>24100.666986656426</v>
      </c>
      <c r="K38" s="317">
        <v>23339.824195906433</v>
      </c>
      <c r="L38" s="317">
        <v>23683.058761712931</v>
      </c>
      <c r="M38" s="317">
        <v>23812.304907415099</v>
      </c>
      <c r="N38" s="317">
        <v>23940.645368388872</v>
      </c>
      <c r="O38" s="353">
        <v>22751.091929824561</v>
      </c>
      <c r="P38" s="353">
        <v>23916.665690710674</v>
      </c>
      <c r="Q38" s="353">
        <v>23844.268925490196</v>
      </c>
      <c r="R38" s="353">
        <v>24949.663897613525</v>
      </c>
      <c r="S38" s="381">
        <v>25177.967931848394</v>
      </c>
      <c r="T38" s="353">
        <v>24516.921099820684</v>
      </c>
      <c r="U38" s="353">
        <v>24409.550295857989</v>
      </c>
      <c r="V38" s="353">
        <v>23247.197445404083</v>
      </c>
      <c r="W38" s="353">
        <v>23105.484839153378</v>
      </c>
      <c r="X38" s="353">
        <v>23365.892074532199</v>
      </c>
      <c r="Y38" s="353">
        <v>23576.772439080283</v>
      </c>
      <c r="Z38" s="353">
        <v>24047.931733972076</v>
      </c>
      <c r="AA38" s="353">
        <v>24026.672549913394</v>
      </c>
      <c r="AB38" s="353">
        <v>24347.156279691731</v>
      </c>
      <c r="AC38" s="381">
        <v>24512.291496334336</v>
      </c>
      <c r="AD38" s="353">
        <v>25015.872469602768</v>
      </c>
      <c r="AE38" s="353">
        <v>25018.964192851101</v>
      </c>
      <c r="AF38" s="353">
        <v>24386.062770959274</v>
      </c>
      <c r="AG38" s="353">
        <v>24650.268850506254</v>
      </c>
      <c r="AH38" s="353">
        <v>24660.516260636436</v>
      </c>
      <c r="AI38" s="353">
        <v>24476.825052454285</v>
      </c>
      <c r="AJ38" s="353">
        <v>25317.603959842279</v>
      </c>
      <c r="AK38" s="353">
        <v>26268.687593423016</v>
      </c>
      <c r="AL38" s="353">
        <v>27134.745841172728</v>
      </c>
      <c r="AM38" s="381">
        <v>27470.567713052278</v>
      </c>
      <c r="AN38" s="353">
        <v>28254.080616602438</v>
      </c>
      <c r="AO38" s="353">
        <v>28260.696054269672</v>
      </c>
      <c r="AP38" s="353">
        <v>27833.210814049278</v>
      </c>
      <c r="AQ38" s="353">
        <v>27613.596187217401</v>
      </c>
      <c r="AR38" s="353">
        <v>27652.081974427594</v>
      </c>
      <c r="AS38" s="353">
        <v>27408.33387253316</v>
      </c>
      <c r="AT38" s="353">
        <v>28020.86870273545</v>
      </c>
      <c r="AU38" s="353">
        <v>28191.491351180281</v>
      </c>
      <c r="AV38" s="353">
        <v>27915.867499786014</v>
      </c>
      <c r="AW38" s="381">
        <v>27238.601548288847</v>
      </c>
      <c r="AX38" s="353">
        <v>27204.311105088142</v>
      </c>
      <c r="AY38" s="353">
        <v>27342.021910765652</v>
      </c>
      <c r="AZ38" s="353">
        <v>27347.123359999998</v>
      </c>
      <c r="BA38" s="353">
        <v>26628.344797801332</v>
      </c>
      <c r="BB38" s="353">
        <v>26794.212398256379</v>
      </c>
      <c r="BC38" s="353">
        <v>27394.395882470897</v>
      </c>
      <c r="BD38" s="353">
        <v>27458.571172581604</v>
      </c>
      <c r="BE38" s="353">
        <v>28702.035246121541</v>
      </c>
      <c r="BF38" s="353">
        <v>28889</v>
      </c>
      <c r="BG38" s="353">
        <v>29097.989927649312</v>
      </c>
      <c r="BH38" s="382"/>
      <c r="BJ38" s="1142">
        <f t="shared" si="2"/>
        <v>4.3276891885686286E-3</v>
      </c>
    </row>
    <row r="39" spans="1:62" s="87" customFormat="1" ht="15" customHeight="1" x14ac:dyDescent="0.2">
      <c r="A39" s="472">
        <v>30</v>
      </c>
      <c r="B39" s="317">
        <v>20036.279252704033</v>
      </c>
      <c r="C39" s="317">
        <f t="shared" si="0"/>
        <v>21285.678538136046</v>
      </c>
      <c r="D39" s="353">
        <v>22535.077823568059</v>
      </c>
      <c r="E39" s="353">
        <f t="shared" si="1"/>
        <v>23432.599517844636</v>
      </c>
      <c r="F39" s="353">
        <v>24330.121212121212</v>
      </c>
      <c r="G39" s="317">
        <v>23928.253195374316</v>
      </c>
      <c r="H39" s="353">
        <v>24869.528800254586</v>
      </c>
      <c r="I39" s="367">
        <v>25151.533741090836</v>
      </c>
      <c r="J39" s="317">
        <v>24557.803590285112</v>
      </c>
      <c r="K39" s="317">
        <v>23800.245614035088</v>
      </c>
      <c r="L39" s="317">
        <v>24192.215430422977</v>
      </c>
      <c r="M39" s="317">
        <v>24336.460682554185</v>
      </c>
      <c r="N39" s="317">
        <v>24448.490064200552</v>
      </c>
      <c r="O39" s="353">
        <v>23225.153964912282</v>
      </c>
      <c r="P39" s="353">
        <v>24465.669417088102</v>
      </c>
      <c r="Q39" s="353">
        <v>24327.199623529414</v>
      </c>
      <c r="R39" s="353">
        <v>25460.034872457214</v>
      </c>
      <c r="S39" s="381">
        <v>25700.756287473883</v>
      </c>
      <c r="T39" s="353">
        <v>25074.061167563261</v>
      </c>
      <c r="U39" s="353">
        <v>24921.180518889396</v>
      </c>
      <c r="V39" s="353">
        <v>23807.313688090693</v>
      </c>
      <c r="W39" s="353">
        <v>23651.122580115378</v>
      </c>
      <c r="X39" s="353">
        <v>23969.84283427849</v>
      </c>
      <c r="Y39" s="353">
        <v>24160.481552211444</v>
      </c>
      <c r="Z39" s="353">
        <v>24574.317002881842</v>
      </c>
      <c r="AA39" s="353">
        <v>24666.764591120434</v>
      </c>
      <c r="AB39" s="353">
        <v>25070.069043178377</v>
      </c>
      <c r="AC39" s="381">
        <v>25161.437886415082</v>
      </c>
      <c r="AD39" s="353">
        <v>25679.247025210632</v>
      </c>
      <c r="AE39" s="353">
        <v>25603.543748629429</v>
      </c>
      <c r="AF39" s="353">
        <v>25080.875374000123</v>
      </c>
      <c r="AG39" s="353">
        <v>25324.692555092319</v>
      </c>
      <c r="AH39" s="353">
        <v>25381.791584100709</v>
      </c>
      <c r="AI39" s="353">
        <v>25227.647906824051</v>
      </c>
      <c r="AJ39" s="353">
        <v>26020.612656953497</v>
      </c>
      <c r="AK39" s="353">
        <v>26939.946188340804</v>
      </c>
      <c r="AL39" s="353">
        <v>27897.732562703877</v>
      </c>
      <c r="AM39" s="381">
        <v>28292.456643393911</v>
      </c>
      <c r="AN39" s="353">
        <v>29080.248619935424</v>
      </c>
      <c r="AO39" s="353">
        <v>28951.456795142152</v>
      </c>
      <c r="AP39" s="353">
        <v>28706.799870191469</v>
      </c>
      <c r="AQ39" s="353">
        <v>28468.908517658558</v>
      </c>
      <c r="AR39" s="353">
        <v>28485.872661314301</v>
      </c>
      <c r="AS39" s="353">
        <v>28205.504367518603</v>
      </c>
      <c r="AT39" s="353">
        <v>28843.440432645915</v>
      </c>
      <c r="AU39" s="353">
        <v>29009.704488655589</v>
      </c>
      <c r="AV39" s="353">
        <v>28708.55490884191</v>
      </c>
      <c r="AW39" s="381">
        <v>28059.612843182877</v>
      </c>
      <c r="AX39" s="353">
        <v>27984.710608887824</v>
      </c>
      <c r="AY39" s="353">
        <v>28172.313850296836</v>
      </c>
      <c r="AZ39" s="353">
        <v>28123.4388</v>
      </c>
      <c r="BA39" s="353">
        <v>27468.59913623871</v>
      </c>
      <c r="BB39" s="353">
        <v>27610.171353624199</v>
      </c>
      <c r="BC39" s="353">
        <v>28134.642055708868</v>
      </c>
      <c r="BD39" s="353">
        <v>28240.863671944997</v>
      </c>
      <c r="BE39" s="353">
        <v>29557.482113287144</v>
      </c>
      <c r="BF39" s="353">
        <v>29743</v>
      </c>
      <c r="BG39" s="353">
        <v>29948.326003688468</v>
      </c>
      <c r="BH39" s="382"/>
      <c r="BJ39" s="1142">
        <f t="shared" si="2"/>
        <v>4.503793782861587E-3</v>
      </c>
    </row>
    <row r="40" spans="1:62" s="87" customFormat="1" ht="15" customHeight="1" x14ac:dyDescent="0.2">
      <c r="A40" s="472">
        <v>31</v>
      </c>
      <c r="B40" s="317">
        <v>20403.792527040318</v>
      </c>
      <c r="C40" s="317">
        <f t="shared" si="0"/>
        <v>21687.708603005318</v>
      </c>
      <c r="D40" s="353">
        <v>22971.624678970318</v>
      </c>
      <c r="E40" s="353">
        <f t="shared" si="1"/>
        <v>23877.962487582678</v>
      </c>
      <c r="F40" s="353">
        <v>24784.300296195033</v>
      </c>
      <c r="G40" s="317">
        <v>24375.567531677087</v>
      </c>
      <c r="H40" s="353">
        <v>25351.177681128673</v>
      </c>
      <c r="I40" s="367">
        <v>25610.564626194206</v>
      </c>
      <c r="J40" s="317">
        <v>25030.886819621774</v>
      </c>
      <c r="K40" s="317">
        <v>24205.011695906433</v>
      </c>
      <c r="L40" s="317">
        <v>24638.333654435588</v>
      </c>
      <c r="M40" s="317">
        <v>24888.20360375322</v>
      </c>
      <c r="N40" s="317">
        <v>24952.102720880466</v>
      </c>
      <c r="O40" s="353">
        <v>23722.53052631579</v>
      </c>
      <c r="P40" s="353">
        <v>24988.881022092093</v>
      </c>
      <c r="Q40" s="353">
        <v>24803.181678431374</v>
      </c>
      <c r="R40" s="353">
        <v>25993.161241083744</v>
      </c>
      <c r="S40" s="381">
        <v>26226.549173878833</v>
      </c>
      <c r="T40" s="353">
        <v>25636.717473600318</v>
      </c>
      <c r="U40" s="353">
        <v>25473.13627674101</v>
      </c>
      <c r="V40" s="353">
        <v>24350.816313409483</v>
      </c>
      <c r="W40" s="353">
        <v>24251.324095173579</v>
      </c>
      <c r="X40" s="353">
        <v>24582.54650358632</v>
      </c>
      <c r="Y40" s="353">
        <v>24801.292643801084</v>
      </c>
      <c r="Z40" s="353">
        <v>25220.900482802495</v>
      </c>
      <c r="AA40" s="353">
        <v>25300.798978940653</v>
      </c>
      <c r="AB40" s="353">
        <v>25738.422352816975</v>
      </c>
      <c r="AC40" s="381">
        <v>25778.781715598499</v>
      </c>
      <c r="AD40" s="353">
        <v>26261.722244768756</v>
      </c>
      <c r="AE40" s="353">
        <v>26222.816453118638</v>
      </c>
      <c r="AF40" s="353">
        <v>25801.046101239546</v>
      </c>
      <c r="AG40" s="353">
        <v>26037.042287075641</v>
      </c>
      <c r="AH40" s="353">
        <v>26106.294090220304</v>
      </c>
      <c r="AI40" s="353">
        <v>25916.824253150822</v>
      </c>
      <c r="AJ40" s="353">
        <v>26722.072876758299</v>
      </c>
      <c r="AK40" s="353">
        <v>27703.844544095664</v>
      </c>
      <c r="AL40" s="353">
        <v>28627.741469159027</v>
      </c>
      <c r="AM40" s="381">
        <v>29096.638810424767</v>
      </c>
      <c r="AN40" s="353">
        <v>29893.440162483075</v>
      </c>
      <c r="AO40" s="353">
        <v>29722.40768312203</v>
      </c>
      <c r="AP40" s="353">
        <v>29482.248383634142</v>
      </c>
      <c r="AQ40" s="353">
        <v>29274.14718318465</v>
      </c>
      <c r="AR40" s="353">
        <v>29347.324650609575</v>
      </c>
      <c r="AS40" s="353">
        <v>29057.69626103434</v>
      </c>
      <c r="AT40" s="353">
        <v>29690.863272221348</v>
      </c>
      <c r="AU40" s="353">
        <v>29769.905468673267</v>
      </c>
      <c r="AV40" s="353">
        <v>29484.653941624583</v>
      </c>
      <c r="AW40" s="381">
        <v>28895.849739836711</v>
      </c>
      <c r="AX40" s="353">
        <v>28782.426669724486</v>
      </c>
      <c r="AY40" s="353">
        <v>28978.883162984268</v>
      </c>
      <c r="AZ40" s="353">
        <v>28946.26672</v>
      </c>
      <c r="BA40" s="353">
        <v>28331.680565371022</v>
      </c>
      <c r="BB40" s="353">
        <v>28449.626509277477</v>
      </c>
      <c r="BC40" s="353">
        <v>28960.545286135803</v>
      </c>
      <c r="BD40" s="353">
        <v>29092.089822787675</v>
      </c>
      <c r="BE40" s="353">
        <v>30429.32077670981</v>
      </c>
      <c r="BF40" s="353">
        <v>30604</v>
      </c>
      <c r="BG40" s="353">
        <v>30824.191800255354</v>
      </c>
      <c r="BH40" s="382"/>
      <c r="BJ40" s="1142">
        <f t="shared" si="2"/>
        <v>4.6715388038760519E-3</v>
      </c>
    </row>
    <row r="41" spans="1:62" s="87" customFormat="1" ht="15" customHeight="1" x14ac:dyDescent="0.2">
      <c r="A41" s="472">
        <v>32</v>
      </c>
      <c r="B41" s="317">
        <v>20784.917404129796</v>
      </c>
      <c r="C41" s="317">
        <f t="shared" si="0"/>
        <v>22073.394257222277</v>
      </c>
      <c r="D41" s="353">
        <v>23361.871110314758</v>
      </c>
      <c r="E41" s="353">
        <f t="shared" si="1"/>
        <v>24287.559159623088</v>
      </c>
      <c r="F41" s="353">
        <v>25213.247208931418</v>
      </c>
      <c r="G41" s="317">
        <v>24798.371493387927</v>
      </c>
      <c r="H41" s="353">
        <v>25768.215126763553</v>
      </c>
      <c r="I41" s="367">
        <v>26008.018197442248</v>
      </c>
      <c r="J41" s="317">
        <v>25482.707881347797</v>
      </c>
      <c r="K41" s="317">
        <v>24614.837353801169</v>
      </c>
      <c r="L41" s="317">
        <v>25162.037656537348</v>
      </c>
      <c r="M41" s="317">
        <v>25320.402225359132</v>
      </c>
      <c r="N41" s="317">
        <v>25443.019260165089</v>
      </c>
      <c r="O41" s="353">
        <v>24282.079157894739</v>
      </c>
      <c r="P41" s="353">
        <v>25493.669683257918</v>
      </c>
      <c r="Q41" s="353">
        <v>25317.381270588237</v>
      </c>
      <c r="R41" s="353">
        <v>26523.036839169868</v>
      </c>
      <c r="S41" s="381">
        <v>26764.360183401608</v>
      </c>
      <c r="T41" s="353">
        <v>26188.341303048415</v>
      </c>
      <c r="U41" s="353">
        <v>26015.010650887576</v>
      </c>
      <c r="V41" s="353">
        <v>24927.546173463918</v>
      </c>
      <c r="W41" s="353">
        <v>24810.602779659628</v>
      </c>
      <c r="X41" s="353">
        <v>25151.485625086447</v>
      </c>
      <c r="Y41" s="353">
        <v>25414.610190207011</v>
      </c>
      <c r="Z41" s="353">
        <v>25815.674389011561</v>
      </c>
      <c r="AA41" s="353">
        <v>25948.967891330114</v>
      </c>
      <c r="AB41" s="353">
        <v>26389.238695147269</v>
      </c>
      <c r="AC41" s="381">
        <v>26452.247711071319</v>
      </c>
      <c r="AD41" s="353">
        <v>26860.377331536827</v>
      </c>
      <c r="AE41" s="353">
        <v>26881.986278625354</v>
      </c>
      <c r="AF41" s="353">
        <v>26502.620870733346</v>
      </c>
      <c r="AG41" s="353">
        <v>26755.987849910663</v>
      </c>
      <c r="AH41" s="353">
        <v>26800.138361114346</v>
      </c>
      <c r="AI41" s="353">
        <v>26640.775552732615</v>
      </c>
      <c r="AJ41" s="353">
        <v>27451.405688078528</v>
      </c>
      <c r="AK41" s="353">
        <v>28455.593423019429</v>
      </c>
      <c r="AL41" s="353">
        <v>29372.740291557817</v>
      </c>
      <c r="AM41" s="381">
        <v>29883.114214144854</v>
      </c>
      <c r="AN41" s="353">
        <v>30696.538902197688</v>
      </c>
      <c r="AO41" s="353">
        <v>30548.225513859601</v>
      </c>
      <c r="AP41" s="353">
        <v>30254.932374747248</v>
      </c>
      <c r="AQ41" s="353">
        <v>30019.83878773066</v>
      </c>
      <c r="AR41" s="353">
        <v>30169.2604936069</v>
      </c>
      <c r="AS41" s="353">
        <v>29918.845126403845</v>
      </c>
      <c r="AT41" s="353">
        <v>30481.128559567351</v>
      </c>
      <c r="AU41" s="353">
        <v>30551.86100773756</v>
      </c>
      <c r="AV41" s="353">
        <v>30242.979714114528</v>
      </c>
      <c r="AW41" s="381">
        <v>29703.977833241679</v>
      </c>
      <c r="AX41" s="353">
        <v>29595.150413326526</v>
      </c>
      <c r="AY41" s="353">
        <v>29828.379133769915</v>
      </c>
      <c r="AZ41" s="353">
        <v>29767.9872</v>
      </c>
      <c r="BA41" s="353">
        <v>29148.020808794659</v>
      </c>
      <c r="BB41" s="353">
        <v>29294.421710450184</v>
      </c>
      <c r="BC41" s="353">
        <v>29798.080956427908</v>
      </c>
      <c r="BD41" s="353">
        <v>29947.493770689704</v>
      </c>
      <c r="BE41" s="353">
        <v>31297.061491068212</v>
      </c>
      <c r="BF41" s="353">
        <v>31460</v>
      </c>
      <c r="BG41" s="353">
        <v>31687.292736558378</v>
      </c>
      <c r="BH41" s="382"/>
      <c r="BJ41" s="1142">
        <f t="shared" si="2"/>
        <v>4.8380492843373979E-3</v>
      </c>
    </row>
    <row r="42" spans="1:62" s="87" customFormat="1" ht="15" customHeight="1" x14ac:dyDescent="0.2">
      <c r="A42" s="472">
        <v>33</v>
      </c>
      <c r="B42" s="317">
        <v>21186.459685349066</v>
      </c>
      <c r="C42" s="317">
        <f t="shared" si="0"/>
        <v>22465.981440357147</v>
      </c>
      <c r="D42" s="353">
        <v>23745.503195365229</v>
      </c>
      <c r="E42" s="353">
        <f t="shared" si="1"/>
        <v>24703.310722768052</v>
      </c>
      <c r="F42" s="353">
        <v>25661.118250170879</v>
      </c>
      <c r="G42" s="317">
        <v>25239.558236042714</v>
      </c>
      <c r="H42" s="353">
        <v>26202.873872918211</v>
      </c>
      <c r="I42" s="367">
        <v>26455.853207299195</v>
      </c>
      <c r="J42" s="317">
        <v>25950.4755687818</v>
      </c>
      <c r="K42" s="317">
        <v>25105.616228070176</v>
      </c>
      <c r="L42" s="317">
        <v>25680.892547508534</v>
      </c>
      <c r="M42" s="317">
        <v>25849.155858174876</v>
      </c>
      <c r="N42" s="317">
        <v>25929.703760317945</v>
      </c>
      <c r="O42" s="353">
        <v>24763.912701754387</v>
      </c>
      <c r="P42" s="353">
        <v>25965.297045515035</v>
      </c>
      <c r="Q42" s="353">
        <v>25842.003827450982</v>
      </c>
      <c r="R42" s="353">
        <v>27075.667831038834</v>
      </c>
      <c r="S42" s="381">
        <v>27311.184785262754</v>
      </c>
      <c r="T42" s="353">
        <v>26739.965132496513</v>
      </c>
      <c r="U42" s="353">
        <v>26577.047792444242</v>
      </c>
      <c r="V42" s="353">
        <v>25468.675424873018</v>
      </c>
      <c r="W42" s="353">
        <v>25363.060992383653</v>
      </c>
      <c r="X42" s="353">
        <v>25751.059930051968</v>
      </c>
      <c r="Y42" s="353">
        <v>26023.697960430829</v>
      </c>
      <c r="Z42" s="353">
        <v>26511.995059695342</v>
      </c>
      <c r="AA42" s="353">
        <v>26613.290546084423</v>
      </c>
      <c r="AB42" s="353">
        <v>27032.260829784987</v>
      </c>
      <c r="AC42" s="381">
        <v>27127.584445420453</v>
      </c>
      <c r="AD42" s="353">
        <v>27502.178730864758</v>
      </c>
      <c r="AE42" s="353">
        <v>27561.971993358602</v>
      </c>
      <c r="AF42" s="353">
        <v>27210.957806680104</v>
      </c>
      <c r="AG42" s="353">
        <v>27448.550089338893</v>
      </c>
      <c r="AH42" s="353">
        <v>27510.118545284997</v>
      </c>
      <c r="AI42" s="353">
        <v>27345.758695993489</v>
      </c>
      <c r="AJ42" s="353">
        <v>28180.738499398754</v>
      </c>
      <c r="AK42" s="353">
        <v>29192.155455904332</v>
      </c>
      <c r="AL42" s="353">
        <v>30129.731046711513</v>
      </c>
      <c r="AM42" s="381">
        <v>30710.905398923409</v>
      </c>
      <c r="AN42" s="353">
        <v>31486.661181126965</v>
      </c>
      <c r="AO42" s="353">
        <v>31385.298102085926</v>
      </c>
      <c r="AP42" s="353">
        <v>31066.319678474254</v>
      </c>
      <c r="AQ42" s="353">
        <v>30791.243895881704</v>
      </c>
      <c r="AR42" s="353">
        <v>30995.147951234016</v>
      </c>
      <c r="AS42" s="353">
        <v>30773.596154734943</v>
      </c>
      <c r="AT42" s="353">
        <v>31270.151291430106</v>
      </c>
      <c r="AU42" s="353">
        <v>31373.699905053971</v>
      </c>
      <c r="AV42" s="353">
        <v>31009.599674741079</v>
      </c>
      <c r="AW42" s="381">
        <v>30529.673928677188</v>
      </c>
      <c r="AX42" s="353">
        <v>30372.086605718814</v>
      </c>
      <c r="AY42" s="353">
        <v>30663.189668890383</v>
      </c>
      <c r="AZ42" s="353">
        <v>30600.782080000001</v>
      </c>
      <c r="BA42" s="353">
        <v>29973.057086768746</v>
      </c>
      <c r="BB42" s="353">
        <v>30155.237048181156</v>
      </c>
      <c r="BC42" s="353">
        <v>30623.984186854843</v>
      </c>
      <c r="BD42" s="353">
        <v>30816.475559034621</v>
      </c>
      <c r="BE42" s="353">
        <v>32117.675791187547</v>
      </c>
      <c r="BF42" s="353">
        <v>32316</v>
      </c>
      <c r="BG42" s="353">
        <v>32545.484111221449</v>
      </c>
      <c r="BH42" s="382"/>
      <c r="BJ42" s="1142">
        <f t="shared" si="2"/>
        <v>4.9967368885319718E-3</v>
      </c>
    </row>
    <row r="43" spans="1:62" s="87" customFormat="1" ht="15" customHeight="1" x14ac:dyDescent="0.2">
      <c r="A43" s="472">
        <v>34</v>
      </c>
      <c r="B43" s="317">
        <v>21581.196165191741</v>
      </c>
      <c r="C43" s="317">
        <f t="shared" si="0"/>
        <v>22878.315934832626</v>
      </c>
      <c r="D43" s="353">
        <v>24175.435704473512</v>
      </c>
      <c r="E43" s="353">
        <f t="shared" si="1"/>
        <v>25142.212497941928</v>
      </c>
      <c r="F43" s="353">
        <v>26108.989291410344</v>
      </c>
      <c r="G43" s="317">
        <v>25686.872572345488</v>
      </c>
      <c r="H43" s="353">
        <v>26666.901453272516</v>
      </c>
      <c r="I43" s="367">
        <v>26959.667593388262</v>
      </c>
      <c r="J43" s="317">
        <v>26375.718920994528</v>
      </c>
      <c r="K43" s="317">
        <v>25611.573830409357</v>
      </c>
      <c r="L43" s="317">
        <v>26170.652771696292</v>
      </c>
      <c r="M43" s="317">
        <v>26387.105206343938</v>
      </c>
      <c r="N43" s="317">
        <v>26429.084377866096</v>
      </c>
      <c r="O43" s="353">
        <v>25284.603789473684</v>
      </c>
      <c r="P43" s="353">
        <v>26473.770295448496</v>
      </c>
      <c r="Q43" s="353">
        <v>26363.152062745099</v>
      </c>
      <c r="R43" s="353">
        <v>27628.298822907796</v>
      </c>
      <c r="S43" s="381">
        <v>27861.013917903358</v>
      </c>
      <c r="T43" s="353">
        <v>27261.249651324964</v>
      </c>
      <c r="U43" s="353">
        <v>27121.442512517067</v>
      </c>
      <c r="V43" s="353">
        <v>26038.285163198387</v>
      </c>
      <c r="W43" s="353">
        <v>25935.980620393755</v>
      </c>
      <c r="X43" s="353">
        <v>26427.222193680966</v>
      </c>
      <c r="Y43" s="353">
        <v>26672.968604384692</v>
      </c>
      <c r="Z43" s="353">
        <v>27177.229986152171</v>
      </c>
      <c r="AA43" s="353">
        <v>27283.670854225547</v>
      </c>
      <c r="AB43" s="353">
        <v>27710.356899039307</v>
      </c>
      <c r="AC43" s="381">
        <v>27806.662657522214</v>
      </c>
      <c r="AD43" s="353">
        <v>28197.91302089252</v>
      </c>
      <c r="AE43" s="353">
        <v>28269.712227060554</v>
      </c>
      <c r="AF43" s="353">
        <v>27937.890700372474</v>
      </c>
      <c r="AG43" s="353">
        <v>28177.389398451462</v>
      </c>
      <c r="AH43" s="353">
        <v>28258.824921319501</v>
      </c>
      <c r="AI43" s="353">
        <v>28109.226987910533</v>
      </c>
      <c r="AJ43" s="353">
        <v>28917.813697251044</v>
      </c>
      <c r="AK43" s="353">
        <v>29962.128550074736</v>
      </c>
      <c r="AL43" s="353">
        <v>30895.715751431391</v>
      </c>
      <c r="AM43" s="381">
        <v>31566.732292277349</v>
      </c>
      <c r="AN43" s="353">
        <v>32247.946880533276</v>
      </c>
      <c r="AO43" s="353">
        <v>32206.895398765213</v>
      </c>
      <c r="AP43" s="353">
        <v>31879.089243366037</v>
      </c>
      <c r="AQ43" s="353">
        <v>31588.362507637783</v>
      </c>
      <c r="AR43" s="353">
        <v>31790.739696699377</v>
      </c>
      <c r="AS43" s="353">
        <v>31534.938762305308</v>
      </c>
      <c r="AT43" s="353">
        <v>32075.327244575092</v>
      </c>
      <c r="AU43" s="353">
        <v>32218.501948030691</v>
      </c>
      <c r="AV43" s="353">
        <v>31849.682444577593</v>
      </c>
      <c r="AW43" s="381">
        <v>31375.280426413978</v>
      </c>
      <c r="AX43" s="353">
        <v>31207.89909203682</v>
      </c>
      <c r="AY43" s="353">
        <v>31508.167044086746</v>
      </c>
      <c r="AZ43" s="353">
        <v>31432.469519999999</v>
      </c>
      <c r="BA43" s="353">
        <v>30823.094464075381</v>
      </c>
      <c r="BB43" s="353">
        <v>30986.14813100336</v>
      </c>
      <c r="BC43" s="353">
        <v>31457.289879014159</v>
      </c>
      <c r="BD43" s="353">
        <v>31734.546462826907</v>
      </c>
      <c r="BE43" s="353">
        <v>32940.33906583902</v>
      </c>
      <c r="BF43" s="353">
        <v>33174</v>
      </c>
      <c r="BG43" s="353">
        <v>33399.747836572562</v>
      </c>
      <c r="BH43" s="382"/>
      <c r="BJ43" s="1142">
        <f t="shared" si="2"/>
        <v>5.1791596506418625E-3</v>
      </c>
    </row>
    <row r="44" spans="1:62" s="87" customFormat="1" ht="15" customHeight="1" x14ac:dyDescent="0.2">
      <c r="A44" s="472">
        <v>35</v>
      </c>
      <c r="B44" s="317">
        <v>21975.932645034416</v>
      </c>
      <c r="C44" s="317">
        <f t="shared" si="0"/>
        <v>23277.42173672016</v>
      </c>
      <c r="D44" s="353">
        <v>24578.910828405904</v>
      </c>
      <c r="E44" s="353">
        <f t="shared" si="1"/>
        <v>25567.885580527854</v>
      </c>
      <c r="F44" s="353">
        <v>26556.860332649805</v>
      </c>
      <c r="G44" s="317">
        <v>26097.421346760359</v>
      </c>
      <c r="H44" s="353">
        <v>27066.31759838761</v>
      </c>
      <c r="I44" s="367">
        <v>27401.904665621998</v>
      </c>
      <c r="J44" s="317">
        <v>26827.539982720555</v>
      </c>
      <c r="K44" s="317">
        <v>26071.995248538013</v>
      </c>
      <c r="L44" s="317">
        <v>26621.620106839477</v>
      </c>
      <c r="M44" s="317">
        <v>26879.075977746412</v>
      </c>
      <c r="N44" s="317">
        <v>26945.393151941302</v>
      </c>
      <c r="O44" s="353">
        <v>25809.180631578947</v>
      </c>
      <c r="P44" s="353">
        <v>26996.981900452487</v>
      </c>
      <c r="Q44" s="353">
        <v>26891.248941176473</v>
      </c>
      <c r="R44" s="353">
        <v>28141.920568291895</v>
      </c>
      <c r="S44" s="381">
        <v>28413.847581323418</v>
      </c>
      <c r="T44" s="353">
        <v>27812.873480773062</v>
      </c>
      <c r="U44" s="353">
        <v>27675.918616294948</v>
      </c>
      <c r="V44" s="353">
        <v>26531.946936413704</v>
      </c>
      <c r="W44" s="353">
        <v>26479.344870768411</v>
      </c>
      <c r="X44" s="353">
        <v>27105.57268470035</v>
      </c>
      <c r="Y44" s="353">
        <v>27301.090367428005</v>
      </c>
      <c r="Z44" s="353">
        <v>27790.65533889741</v>
      </c>
      <c r="AA44" s="353">
        <v>27962.128033549096</v>
      </c>
      <c r="AB44" s="353">
        <v>28407.938487525073</v>
      </c>
      <c r="AC44" s="381">
        <v>28506.318997263421</v>
      </c>
      <c r="AD44" s="353">
        <v>28943.984675573451</v>
      </c>
      <c r="AE44" s="353">
        <v>28968.779173584786</v>
      </c>
      <c r="AF44" s="353">
        <v>28627.631678573613</v>
      </c>
      <c r="AG44" s="353">
        <v>28884.792257296009</v>
      </c>
      <c r="AH44" s="353">
        <v>29010.758480009325</v>
      </c>
      <c r="AI44" s="353">
        <v>28885.340717374856</v>
      </c>
      <c r="AJ44" s="353">
        <v>29684.309963925167</v>
      </c>
      <c r="AK44" s="353">
        <v>30773.106128550073</v>
      </c>
      <c r="AL44" s="353">
        <v>31760.633901379279</v>
      </c>
      <c r="AM44" s="381">
        <v>32426.985876458984</v>
      </c>
      <c r="AN44" s="353">
        <v>33017.883553796477</v>
      </c>
      <c r="AO44" s="353">
        <v>33067.884346655148</v>
      </c>
      <c r="AP44" s="353">
        <v>32691.858808257821</v>
      </c>
      <c r="AQ44" s="353">
        <v>32449.088207258948</v>
      </c>
      <c r="AR44" s="353">
        <v>32646.922866488254</v>
      </c>
      <c r="AS44" s="353">
        <v>32333.388824698432</v>
      </c>
      <c r="AT44" s="353">
        <v>32926.477750600272</v>
      </c>
      <c r="AU44" s="353">
        <v>33053.635298097804</v>
      </c>
      <c r="AV44" s="353">
        <v>32667.252418043314</v>
      </c>
      <c r="AW44" s="381">
        <v>32217.373323744661</v>
      </c>
      <c r="AX44" s="353">
        <v>31980.217535885917</v>
      </c>
      <c r="AY44" s="353">
        <v>32402.848970765244</v>
      </c>
      <c r="AZ44" s="353">
        <v>32299.59504</v>
      </c>
      <c r="BA44" s="353">
        <v>31681.827875932468</v>
      </c>
      <c r="BB44" s="353">
        <v>31812.787177410024</v>
      </c>
      <c r="BC44" s="353">
        <v>32302.228011038642</v>
      </c>
      <c r="BD44" s="353">
        <v>32577.417019550885</v>
      </c>
      <c r="BE44" s="353">
        <v>33803.981831133155</v>
      </c>
      <c r="BF44" s="353">
        <v>34063</v>
      </c>
      <c r="BG44" s="353">
        <v>34300.161441339194</v>
      </c>
      <c r="BH44" s="382"/>
      <c r="BJ44" s="1142">
        <f t="shared" si="2"/>
        <v>5.3488004185404669E-3</v>
      </c>
    </row>
    <row r="45" spans="1:62" s="87" customFormat="1" ht="15" customHeight="1" x14ac:dyDescent="0.2">
      <c r="A45" s="472">
        <v>36</v>
      </c>
      <c r="B45" s="317">
        <v>22384.280727630285</v>
      </c>
      <c r="C45" s="317">
        <f t="shared" si="0"/>
        <v>23696.562032572234</v>
      </c>
      <c r="D45" s="353">
        <v>25008.843337514187</v>
      </c>
      <c r="E45" s="353">
        <f t="shared" si="1"/>
        <v>26009.941377118907</v>
      </c>
      <c r="F45" s="353">
        <v>27011.039416723626</v>
      </c>
      <c r="G45" s="317">
        <v>26507.970121175233</v>
      </c>
      <c r="H45" s="353">
        <v>27424.617375623209</v>
      </c>
      <c r="I45" s="367">
        <v>27816.152049739674</v>
      </c>
      <c r="J45" s="317">
        <v>27263.414418738601</v>
      </c>
      <c r="K45" s="317">
        <v>26502.059210526317</v>
      </c>
      <c r="L45" s="317">
        <v>27087.134775374372</v>
      </c>
      <c r="M45" s="317">
        <v>27366.448891472228</v>
      </c>
      <c r="N45" s="317">
        <v>27436.309691225924</v>
      </c>
      <c r="O45" s="353">
        <v>26314.328701754388</v>
      </c>
      <c r="P45" s="353">
        <v>27501.770561618312</v>
      </c>
      <c r="Q45" s="353">
        <v>27401.974211764707</v>
      </c>
      <c r="R45" s="353">
        <v>28662.043854756801</v>
      </c>
      <c r="S45" s="381">
        <v>28975.69483708185</v>
      </c>
      <c r="T45" s="353">
        <v>28383.804144251844</v>
      </c>
      <c r="U45" s="353">
        <v>28253.077833409196</v>
      </c>
      <c r="V45" s="353">
        <v>27037.47557917747</v>
      </c>
      <c r="W45" s="353">
        <v>27095.460819938005</v>
      </c>
      <c r="X45" s="353">
        <v>27783.923175719734</v>
      </c>
      <c r="Y45" s="353">
        <v>27944.0163471087</v>
      </c>
      <c r="Z45" s="353">
        <v>28377.139713312619</v>
      </c>
      <c r="AA45" s="353">
        <v>28630.489123894615</v>
      </c>
      <c r="AB45" s="353">
        <v>29144.491114473731</v>
      </c>
      <c r="AC45" s="381">
        <v>29187.267948241493</v>
      </c>
      <c r="AD45" s="353">
        <v>29628.932387461242</v>
      </c>
      <c r="AE45" s="353">
        <v>29617.541054478243</v>
      </c>
      <c r="AF45" s="353">
        <v>29329.206448067413</v>
      </c>
      <c r="AG45" s="353">
        <v>29616.929481834424</v>
      </c>
      <c r="AH45" s="353">
        <v>29723.965846835294</v>
      </c>
      <c r="AI45" s="353">
        <v>29672.51920469305</v>
      </c>
      <c r="AJ45" s="353">
        <v>30520.487709387849</v>
      </c>
      <c r="AK45" s="353">
        <v>31614.457399103136</v>
      </c>
      <c r="AL45" s="353">
        <v>32624.053059732803</v>
      </c>
      <c r="AM45" s="381">
        <v>33263.630442892922</v>
      </c>
      <c r="AN45" s="353">
        <v>33839.726070201017</v>
      </c>
      <c r="AO45" s="353">
        <v>33896.515866764908</v>
      </c>
      <c r="AP45" s="353">
        <v>33501.863850820046</v>
      </c>
      <c r="AQ45" s="353">
        <v>33294.927141635097</v>
      </c>
      <c r="AR45" s="353">
        <v>33517.595289919715</v>
      </c>
      <c r="AS45" s="353">
        <v>33232.92471229838</v>
      </c>
      <c r="AT45" s="353">
        <v>33807.449588223411</v>
      </c>
      <c r="AU45" s="353">
        <v>33874.265608800517</v>
      </c>
      <c r="AV45" s="353">
        <v>33477.713087391938</v>
      </c>
      <c r="AW45" s="381">
        <v>33017.303016202037</v>
      </c>
      <c r="AX45" s="353">
        <v>32811.412273660731</v>
      </c>
      <c r="AY45" s="353">
        <v>33259.122834934817</v>
      </c>
      <c r="AZ45" s="353">
        <v>33189.976799999997</v>
      </c>
      <c r="BA45" s="353">
        <v>32538.387279151942</v>
      </c>
      <c r="BB45" s="353">
        <v>32668.262469621575</v>
      </c>
      <c r="BC45" s="353">
        <v>33166.201044660673</v>
      </c>
      <c r="BD45" s="353">
        <v>33449.532155690315</v>
      </c>
      <c r="BE45" s="353">
        <v>34659.428698298754</v>
      </c>
      <c r="BF45" s="353">
        <v>34952</v>
      </c>
      <c r="BG45" s="353">
        <v>35177.991062562069</v>
      </c>
      <c r="BH45" s="382"/>
      <c r="BJ45" s="1142">
        <f t="shared" si="2"/>
        <v>5.4928460781924482E-3</v>
      </c>
    </row>
    <row r="46" spans="1:62" s="87" customFormat="1" ht="15" customHeight="1" x14ac:dyDescent="0.2">
      <c r="A46" s="472">
        <v>37</v>
      </c>
      <c r="B46" s="317">
        <v>22758.599803343168</v>
      </c>
      <c r="C46" s="317">
        <f t="shared" si="0"/>
        <v>24068.923266659938</v>
      </c>
      <c r="D46" s="353">
        <v>25379.246729976709</v>
      </c>
      <c r="E46" s="353">
        <f t="shared" si="1"/>
        <v>26412.770551135538</v>
      </c>
      <c r="F46" s="353">
        <v>27446.294372294371</v>
      </c>
      <c r="G46" s="317">
        <v>26918.518895590107</v>
      </c>
      <c r="H46" s="353">
        <v>27847.528588098015</v>
      </c>
      <c r="I46" s="367">
        <v>28258.389121973411</v>
      </c>
      <c r="J46" s="317">
        <v>27693.973312853988</v>
      </c>
      <c r="K46" s="317">
        <v>26972.599780701756</v>
      </c>
      <c r="L46" s="317">
        <v>27576.89499956213</v>
      </c>
      <c r="M46" s="317">
        <v>27886.006808934653</v>
      </c>
      <c r="N46" s="317">
        <v>27961.082543564662</v>
      </c>
      <c r="O46" s="353">
        <v>26823.362526315792</v>
      </c>
      <c r="P46" s="353">
        <v>28013.928400319401</v>
      </c>
      <c r="Q46" s="353">
        <v>28009.980486274511</v>
      </c>
      <c r="R46" s="353">
        <v>29234.179469868199</v>
      </c>
      <c r="S46" s="381">
        <v>29564.582869855392</v>
      </c>
      <c r="T46" s="353">
        <v>28951.976688583385</v>
      </c>
      <c r="U46" s="353">
        <v>28845.359126081021</v>
      </c>
      <c r="V46" s="353">
        <v>27666.419665245063</v>
      </c>
      <c r="W46" s="353">
        <v>27695.662334996206</v>
      </c>
      <c r="X46" s="353">
        <v>28429.450255883341</v>
      </c>
      <c r="Y46" s="353">
        <v>28586.942326789398</v>
      </c>
      <c r="Z46" s="353">
        <v>29038.229873872522</v>
      </c>
      <c r="AA46" s="353">
        <v>29317.023174400587</v>
      </c>
      <c r="AB46" s="353">
        <v>29882.992293345531</v>
      </c>
      <c r="AC46" s="381">
        <v>29900.019460116895</v>
      </c>
      <c r="AD46" s="353">
        <v>30357.026411908897</v>
      </c>
      <c r="AE46" s="353">
        <v>30307.934713824754</v>
      </c>
      <c r="AF46" s="353">
        <v>30076.425841118646</v>
      </c>
      <c r="AG46" s="353">
        <v>30360.609410363311</v>
      </c>
      <c r="AH46" s="353">
        <v>30492.035318801725</v>
      </c>
      <c r="AI46" s="353">
        <v>30584.571387790635</v>
      </c>
      <c r="AJ46" s="353">
        <v>31362.859364076179</v>
      </c>
      <c r="AK46" s="353">
        <v>32422.397608370698</v>
      </c>
      <c r="AL46" s="353">
        <v>33523.44801635106</v>
      </c>
      <c r="AM46" s="381">
        <v>34086.994936843781</v>
      </c>
      <c r="AN46" s="353">
        <v>34673.103218414748</v>
      </c>
      <c r="AO46" s="353">
        <v>34743.436367793896</v>
      </c>
      <c r="AP46" s="353">
        <v>34361.630295314411</v>
      </c>
      <c r="AQ46" s="353">
        <v>34155.652841256262</v>
      </c>
      <c r="AR46" s="353">
        <v>34394.853737734164</v>
      </c>
      <c r="AS46" s="353">
        <v>34118.385358413827</v>
      </c>
      <c r="AT46" s="353">
        <v>34659.842649731836</v>
      </c>
      <c r="AU46" s="353">
        <v>34711.816132095038</v>
      </c>
      <c r="AV46" s="353">
        <v>34360.451681931016</v>
      </c>
      <c r="AW46" s="381">
        <v>33862.90951393883</v>
      </c>
      <c r="AX46" s="353">
        <v>33673.776814102101</v>
      </c>
      <c r="AY46" s="353">
        <v>34125.563539180286</v>
      </c>
      <c r="AZ46" s="353">
        <v>34162.309119999998</v>
      </c>
      <c r="BA46" s="353">
        <v>33389.511660777382</v>
      </c>
      <c r="BB46" s="353">
        <v>33538.689889287511</v>
      </c>
      <c r="BC46" s="353">
        <v>34052.381463479847</v>
      </c>
      <c r="BD46" s="353">
        <v>34302.847205062666</v>
      </c>
      <c r="BE46" s="353">
        <v>35580.442750492621</v>
      </c>
      <c r="BF46" s="353">
        <v>35880</v>
      </c>
      <c r="BG46" s="353">
        <v>36100.006738544471</v>
      </c>
      <c r="BH46" s="382"/>
      <c r="BJ46" s="1142">
        <f t="shared" si="2"/>
        <v>5.6617981606146284E-3</v>
      </c>
    </row>
    <row r="47" spans="1:62" s="87" customFormat="1" ht="15" customHeight="1" x14ac:dyDescent="0.2">
      <c r="A47" s="472">
        <v>38</v>
      </c>
      <c r="B47" s="317">
        <v>23126.113077679449</v>
      </c>
      <c r="C47" s="317">
        <f t="shared" si="0"/>
        <v>24434.574426912353</v>
      </c>
      <c r="D47" s="353">
        <v>25743.035776145258</v>
      </c>
      <c r="E47" s="353">
        <f t="shared" si="1"/>
        <v>26812.292552005187</v>
      </c>
      <c r="F47" s="353">
        <v>27881.549327865116</v>
      </c>
      <c r="G47" s="317">
        <v>27322.940076356997</v>
      </c>
      <c r="H47" s="353">
        <v>28282.187334252678</v>
      </c>
      <c r="I47" s="367">
        <v>28745.40969519284</v>
      </c>
      <c r="J47" s="317">
        <v>28193.634251703945</v>
      </c>
      <c r="K47" s="317">
        <v>27493.736111111109</v>
      </c>
      <c r="L47" s="317">
        <v>28100.59900166389</v>
      </c>
      <c r="M47" s="317">
        <v>28377.97758033713</v>
      </c>
      <c r="N47" s="317">
        <v>28451.999082849281</v>
      </c>
      <c r="O47" s="353">
        <v>27359.596631578948</v>
      </c>
      <c r="P47" s="353">
        <v>28537.140005323396</v>
      </c>
      <c r="Q47" s="353">
        <v>28593.666509803923</v>
      </c>
      <c r="R47" s="353">
        <v>29858.327413626088</v>
      </c>
      <c r="S47" s="381">
        <v>30132.439187172735</v>
      </c>
      <c r="T47" s="353">
        <v>29503.600518031482</v>
      </c>
      <c r="U47" s="353">
        <v>29450.242148384161</v>
      </c>
      <c r="V47" s="353">
        <v>28266.883264396387</v>
      </c>
      <c r="W47" s="353">
        <v>28302.684321816429</v>
      </c>
      <c r="X47" s="353">
        <v>29064.036199095026</v>
      </c>
      <c r="Y47" s="353">
        <v>29244.672523107478</v>
      </c>
      <c r="Z47" s="353">
        <v>29732.47816160784</v>
      </c>
      <c r="AA47" s="353">
        <v>30027.787838453827</v>
      </c>
      <c r="AB47" s="353">
        <v>30586.41953760073</v>
      </c>
      <c r="AC47" s="381">
        <v>30653.927227271193</v>
      </c>
      <c r="AD47" s="353">
        <v>31108.491355659811</v>
      </c>
      <c r="AE47" s="353">
        <v>30984.451113686915</v>
      </c>
      <c r="AF47" s="353">
        <v>30904.791231605304</v>
      </c>
      <c r="AG47" s="353">
        <v>31132.321620011913</v>
      </c>
      <c r="AH47" s="353">
        <v>31269.786338734117</v>
      </c>
      <c r="AI47" s="353">
        <v>31422.331625297953</v>
      </c>
      <c r="AJ47" s="353">
        <v>32134.00106266954</v>
      </c>
      <c r="AK47" s="353">
        <v>33277.417040358741</v>
      </c>
      <c r="AL47" s="353">
        <v>34320.911544552575</v>
      </c>
      <c r="AM47" s="381">
        <v>34879.372595000794</v>
      </c>
      <c r="AN47" s="353">
        <v>35430.063430892616</v>
      </c>
      <c r="AO47" s="353">
        <v>35598.797936939452</v>
      </c>
      <c r="AP47" s="353">
        <v>35192.369255348363</v>
      </c>
      <c r="AQ47" s="353">
        <v>35062.392178907488</v>
      </c>
      <c r="AR47" s="353">
        <v>35315.579946476362</v>
      </c>
      <c r="AS47" s="353">
        <v>35016.641678606087</v>
      </c>
      <c r="AT47" s="353">
        <v>35509.750600273765</v>
      </c>
      <c r="AU47" s="353">
        <v>35581.998493959472</v>
      </c>
      <c r="AV47" s="353">
        <v>35268.072840879911</v>
      </c>
      <c r="AW47" s="381">
        <v>34756.53521722577</v>
      </c>
      <c r="AX47" s="353">
        <v>34592.708774197585</v>
      </c>
      <c r="AY47" s="353">
        <v>35063.172123956996</v>
      </c>
      <c r="AZ47" s="353">
        <v>35116.922399999996</v>
      </c>
      <c r="BA47" s="353">
        <v>34231.940007852376</v>
      </c>
      <c r="BB47" s="353">
        <v>34387.757126875753</v>
      </c>
      <c r="BC47" s="353">
        <v>34906.837046303102</v>
      </c>
      <c r="BD47" s="353">
        <v>35190.629080174665</v>
      </c>
      <c r="BE47" s="353">
        <v>36500.43231542041</v>
      </c>
      <c r="BF47" s="353">
        <v>36816</v>
      </c>
      <c r="BG47" s="353">
        <v>37074.063767910338</v>
      </c>
      <c r="BH47" s="382"/>
      <c r="BJ47" s="1142">
        <f t="shared" si="2"/>
        <v>5.8438571504892955E-3</v>
      </c>
    </row>
    <row r="48" spans="1:62" s="87" customFormat="1" ht="15" customHeight="1" x14ac:dyDescent="0.2">
      <c r="A48" s="473">
        <v>39</v>
      </c>
      <c r="B48" s="316">
        <v>23486.820550639135</v>
      </c>
      <c r="C48" s="316">
        <f t="shared" si="0"/>
        <v>24803.437032770446</v>
      </c>
      <c r="D48" s="354">
        <v>26120.053514901752</v>
      </c>
      <c r="E48" s="354">
        <f t="shared" si="1"/>
        <v>27231.044984837521</v>
      </c>
      <c r="F48" s="354">
        <v>28342.036454773293</v>
      </c>
      <c r="G48" s="316">
        <v>27715.106069827918</v>
      </c>
      <c r="H48" s="354">
        <v>28716.84608040734</v>
      </c>
      <c r="I48" s="368">
        <v>29204.440580296214</v>
      </c>
      <c r="J48" s="316">
        <v>28650.77085533263</v>
      </c>
      <c r="K48" s="316">
        <v>27984.514985380116</v>
      </c>
      <c r="L48" s="316">
        <v>28648.548559418512</v>
      </c>
      <c r="M48" s="316">
        <v>28906.731213152874</v>
      </c>
      <c r="N48" s="316">
        <v>28981.003974319781</v>
      </c>
      <c r="O48" s="354">
        <v>27849.201684210526</v>
      </c>
      <c r="P48" s="354">
        <v>29049.297844024484</v>
      </c>
      <c r="Q48" s="354">
        <v>29180.826854901963</v>
      </c>
      <c r="R48" s="354">
        <v>30446.716881439515</v>
      </c>
      <c r="S48" s="383">
        <v>30700.295504490081</v>
      </c>
      <c r="T48" s="354">
        <v>30066.25682406854</v>
      </c>
      <c r="U48" s="354">
        <v>30007.238598088301</v>
      </c>
      <c r="V48" s="354">
        <v>28819.879385353932</v>
      </c>
      <c r="W48" s="354">
        <v>28907.432818049314</v>
      </c>
      <c r="X48" s="354">
        <v>29698.622142306707</v>
      </c>
      <c r="Y48" s="354">
        <v>29896.058055152396</v>
      </c>
      <c r="Z48" s="354">
        <v>30418.436917549305</v>
      </c>
      <c r="AA48" s="354">
        <v>30750.667809280705</v>
      </c>
      <c r="AB48" s="354">
        <v>31276.206918393917</v>
      </c>
      <c r="AC48" s="383">
        <v>31381.644650157101</v>
      </c>
      <c r="AD48" s="354">
        <v>31827.596564990828</v>
      </c>
      <c r="AE48" s="354">
        <v>31645.355596629179</v>
      </c>
      <c r="AF48" s="354">
        <v>31675.678207241868</v>
      </c>
      <c r="AG48" s="354">
        <v>31958.449434187016</v>
      </c>
      <c r="AH48" s="354">
        <v>32147.580020981466</v>
      </c>
      <c r="AI48" s="354">
        <v>32214.252151696375</v>
      </c>
      <c r="AJ48" s="354">
        <v>32965.533376212981</v>
      </c>
      <c r="AK48" s="354">
        <v>34099.02541106128</v>
      </c>
      <c r="AL48" s="354">
        <v>35145.356921452643</v>
      </c>
      <c r="AM48" s="383">
        <v>35741.101742791659</v>
      </c>
      <c r="AN48" s="354">
        <v>36256.2314342256</v>
      </c>
      <c r="AO48" s="354">
        <v>36406.326786757796</v>
      </c>
      <c r="AP48" s="354">
        <v>36045.224394018827</v>
      </c>
      <c r="AQ48" s="354">
        <v>35951.538066723697</v>
      </c>
      <c r="AR48" s="354">
        <v>36237.623360095153</v>
      </c>
      <c r="AS48" s="354">
        <v>35928.973240282845</v>
      </c>
      <c r="AT48" s="354">
        <v>36476.458766241049</v>
      </c>
      <c r="AU48" s="354">
        <v>36505.358666826731</v>
      </c>
      <c r="AV48" s="354">
        <v>36154.366087477531</v>
      </c>
      <c r="AW48" s="383">
        <v>35687.639324844538</v>
      </c>
      <c r="AX48" s="354">
        <v>35518.567357107866</v>
      </c>
      <c r="AY48" s="354">
        <v>36022.24403778281</v>
      </c>
      <c r="AZ48" s="354">
        <v>36054.924079999997</v>
      </c>
      <c r="BA48" s="354">
        <v>35127.63156654888</v>
      </c>
      <c r="BB48" s="354">
        <v>35280.612737723262</v>
      </c>
      <c r="BC48" s="354">
        <v>35857.524631647299</v>
      </c>
      <c r="BD48" s="354">
        <v>36079.455404551496</v>
      </c>
      <c r="BE48" s="354">
        <v>37414.274956751811</v>
      </c>
      <c r="BF48" s="354">
        <v>37751</v>
      </c>
      <c r="BG48" s="354">
        <v>38017.681515108525</v>
      </c>
      <c r="BH48" s="384"/>
      <c r="BJ48" s="1142">
        <f t="shared" si="2"/>
        <v>6.007670368491258E-3</v>
      </c>
    </row>
    <row r="49" spans="1:62" s="87" customFormat="1" ht="15" customHeight="1" x14ac:dyDescent="0.2">
      <c r="A49" s="472">
        <v>40</v>
      </c>
      <c r="B49" s="317">
        <v>23895.168633235007</v>
      </c>
      <c r="C49" s="317">
        <f t="shared" si="0"/>
        <v>25206.041462887588</v>
      </c>
      <c r="D49" s="353">
        <v>26516.914292540168</v>
      </c>
      <c r="E49" s="353">
        <f t="shared" si="1"/>
        <v>27621.870680104672</v>
      </c>
      <c r="F49" s="353">
        <v>28726.827067669172</v>
      </c>
      <c r="G49" s="317">
        <v>28113.399656946825</v>
      </c>
      <c r="H49" s="353">
        <v>29122.135992362364</v>
      </c>
      <c r="I49" s="367">
        <v>29635.481777283523</v>
      </c>
      <c r="J49" s="317">
        <v>29054.752039934723</v>
      </c>
      <c r="K49" s="317">
        <v>28485.413011695906</v>
      </c>
      <c r="L49" s="317">
        <v>29172.252561520272</v>
      </c>
      <c r="M49" s="317">
        <v>29481.463422735203</v>
      </c>
      <c r="N49" s="317">
        <v>29484.616630999695</v>
      </c>
      <c r="O49" s="353">
        <v>28366.00701754386</v>
      </c>
      <c r="P49" s="353">
        <v>29535.663561352139</v>
      </c>
      <c r="Q49" s="353">
        <v>29764.512878431375</v>
      </c>
      <c r="R49" s="353">
        <v>30999.347873308478</v>
      </c>
      <c r="S49" s="381">
        <v>31238.106514012856</v>
      </c>
      <c r="T49" s="353">
        <v>30609.606296074915</v>
      </c>
      <c r="U49" s="353">
        <v>30554.153664087393</v>
      </c>
      <c r="V49" s="353">
        <v>29389.489123679301</v>
      </c>
      <c r="W49" s="353">
        <v>29516.72829545688</v>
      </c>
      <c r="X49" s="353">
        <v>30339.772767689545</v>
      </c>
      <c r="Y49" s="353">
        <v>30583.396684745247</v>
      </c>
      <c r="Z49" s="353">
        <v>31065.020397469962</v>
      </c>
      <c r="AA49" s="353">
        <v>31463.45169112955</v>
      </c>
      <c r="AB49" s="353">
        <v>31952.354435725094</v>
      </c>
      <c r="AC49" s="381">
        <v>32073.818034393054</v>
      </c>
      <c r="AD49" s="353">
        <v>32570.072693625105</v>
      </c>
      <c r="AE49" s="353">
        <v>32287.178847780458</v>
      </c>
      <c r="AF49" s="353">
        <v>32439.803016425478</v>
      </c>
      <c r="AG49" s="353">
        <v>32796.119952352594</v>
      </c>
      <c r="AH49" s="353">
        <v>33031.828068539457</v>
      </c>
      <c r="AI49" s="353">
        <v>33033.04423288277</v>
      </c>
      <c r="AJ49" s="353">
        <v>33872.941077770636</v>
      </c>
      <c r="AK49" s="353">
        <v>34891.778774289982</v>
      </c>
      <c r="AL49" s="353">
        <v>35962.307340380888</v>
      </c>
      <c r="AM49" s="381">
        <v>36577.7463092256</v>
      </c>
      <c r="AN49" s="353">
        <v>37112.677846057704</v>
      </c>
      <c r="AO49" s="353">
        <v>37260.281511217254</v>
      </c>
      <c r="AP49" s="353">
        <v>36895.315010359722</v>
      </c>
      <c r="AQ49" s="353">
        <v>36889.404277159963</v>
      </c>
      <c r="AR49" s="353">
        <v>37191.279690752301</v>
      </c>
      <c r="AS49" s="353">
        <v>36850.26177381337</v>
      </c>
      <c r="AT49" s="353">
        <v>37490.384040571771</v>
      </c>
      <c r="AU49" s="353">
        <v>37380.375375145966</v>
      </c>
      <c r="AV49" s="353">
        <v>37102.273303089962</v>
      </c>
      <c r="AW49" s="381">
        <v>36612.887431786454</v>
      </c>
      <c r="AX49" s="353">
        <v>36460.588059919319</v>
      </c>
      <c r="AY49" s="353">
        <v>36994.871738376482</v>
      </c>
      <c r="AZ49" s="353">
        <v>36955.272799999999</v>
      </c>
      <c r="BA49" s="353">
        <v>36062.455280722417</v>
      </c>
      <c r="BB49" s="353">
        <v>36242.888940323268</v>
      </c>
      <c r="BC49" s="353">
        <v>36791.292304460338</v>
      </c>
      <c r="BD49" s="353">
        <v>37031.99313408343</v>
      </c>
      <c r="BE49" s="353">
        <v>38361.925677863408</v>
      </c>
      <c r="BF49" s="353">
        <v>38751</v>
      </c>
      <c r="BG49" s="353">
        <v>39011.376791034192</v>
      </c>
      <c r="BH49" s="382"/>
      <c r="BJ49" s="1142">
        <f t="shared" si="2"/>
        <v>6.2256855986364545E-3</v>
      </c>
    </row>
    <row r="50" spans="1:62" s="87" customFormat="1" ht="15" customHeight="1" x14ac:dyDescent="0.2">
      <c r="A50" s="472">
        <v>41</v>
      </c>
      <c r="B50" s="317">
        <v>24310.322517207474</v>
      </c>
      <c r="C50" s="317">
        <f t="shared" si="0"/>
        <v>25618.663139987002</v>
      </c>
      <c r="D50" s="353">
        <v>26927.00376276653</v>
      </c>
      <c r="E50" s="353">
        <f t="shared" si="1"/>
        <v>28038.234850168865</v>
      </c>
      <c r="F50" s="353">
        <v>29149.4659375712</v>
      </c>
      <c r="G50" s="317">
        <v>28566.841586897583</v>
      </c>
      <c r="H50" s="353">
        <v>29580.289805876735</v>
      </c>
      <c r="I50" s="367">
        <v>30100.11060001011</v>
      </c>
      <c r="J50" s="317">
        <v>29506.573101660746</v>
      </c>
      <c r="K50" s="317">
        <v>29026.787646198831</v>
      </c>
      <c r="L50" s="317">
        <v>29676.560119099744</v>
      </c>
      <c r="M50" s="317">
        <v>29991.825624844314</v>
      </c>
      <c r="N50" s="317">
        <v>30022.085600733721</v>
      </c>
      <c r="O50" s="353">
        <v>28824.526035087722</v>
      </c>
      <c r="P50" s="353">
        <v>30051.505988820867</v>
      </c>
      <c r="Q50" s="353">
        <v>30334.301615686276</v>
      </c>
      <c r="R50" s="353">
        <v>31561.731176798661</v>
      </c>
      <c r="S50" s="381">
        <v>31781.926585094545</v>
      </c>
      <c r="T50" s="353">
        <v>31188.811316995419</v>
      </c>
      <c r="U50" s="353">
        <v>31083.42630860264</v>
      </c>
      <c r="V50" s="353">
        <v>30013.686461927515</v>
      </c>
      <c r="W50" s="353">
        <v>30139.664716388499</v>
      </c>
      <c r="X50" s="353">
        <v>30974.358710901226</v>
      </c>
      <c r="Y50" s="353">
        <v>31222.092888243831</v>
      </c>
      <c r="Z50" s="353">
        <v>31719.893409184471</v>
      </c>
      <c r="AA50" s="353">
        <v>32174.216355182791</v>
      </c>
      <c r="AB50" s="353">
        <v>32616.810641517401</v>
      </c>
      <c r="AC50" s="381">
        <v>32747.284029865874</v>
      </c>
      <c r="AD50" s="353">
        <v>33350.301845749258</v>
      </c>
      <c r="AE50" s="353">
        <v>32998.388396353497</v>
      </c>
      <c r="AF50" s="353">
        <v>33244.500824326802</v>
      </c>
      <c r="AG50" s="353">
        <v>33590.917569982135</v>
      </c>
      <c r="AH50" s="353">
        <v>33958.029490616624</v>
      </c>
      <c r="AI50" s="353">
        <v>33934.031658126485</v>
      </c>
      <c r="AJ50" s="353">
        <v>34709.118823233315</v>
      </c>
      <c r="AK50" s="353">
        <v>35713.387144992521</v>
      </c>
      <c r="AL50" s="353">
        <v>36765.766834959861</v>
      </c>
      <c r="AM50" s="381">
        <v>37395.208548739538</v>
      </c>
      <c r="AN50" s="353">
        <v>37969.124257889802</v>
      </c>
      <c r="AO50" s="353">
        <v>38133.932061282045</v>
      </c>
      <c r="AP50" s="353">
        <v>37806.225117951028</v>
      </c>
      <c r="AQ50" s="353">
        <v>37821.857118416228</v>
      </c>
      <c r="AR50" s="353">
        <v>38148.887636039253</v>
      </c>
      <c r="AS50" s="353">
        <v>37793.302953274484</v>
      </c>
      <c r="AT50" s="353">
        <v>38450.879429122811</v>
      </c>
      <c r="AU50" s="353">
        <v>38303.735548013232</v>
      </c>
      <c r="AV50" s="353">
        <v>37958.944449199691</v>
      </c>
      <c r="AW50" s="381">
        <v>37579.127543466304</v>
      </c>
      <c r="AX50" s="353">
        <v>37394.527702780186</v>
      </c>
      <c r="AY50" s="353">
        <v>37951.684354407655</v>
      </c>
      <c r="AZ50" s="353">
        <v>37879.985200000003</v>
      </c>
      <c r="BA50" s="353">
        <v>36946.189791912053</v>
      </c>
      <c r="BB50" s="353">
        <v>37129.336496547468</v>
      </c>
      <c r="BC50" s="353">
        <v>37735.63492260535</v>
      </c>
      <c r="BD50" s="353">
        <v>38072.264601861716</v>
      </c>
      <c r="BE50" s="353">
        <v>39294.209089984004</v>
      </c>
      <c r="BF50" s="353">
        <v>39700</v>
      </c>
      <c r="BG50" s="353">
        <v>39994.271031351964</v>
      </c>
      <c r="BH50" s="382"/>
      <c r="BJ50" s="1142">
        <f t="shared" si="2"/>
        <v>6.3699860028900712E-3</v>
      </c>
    </row>
    <row r="51" spans="1:62" s="87" customFormat="1" ht="15" customHeight="1" x14ac:dyDescent="0.2">
      <c r="A51" s="472">
        <v>42</v>
      </c>
      <c r="B51" s="317">
        <v>24691.447394296953</v>
      </c>
      <c r="C51" s="317">
        <f t="shared" si="0"/>
        <v>26017.57748679191</v>
      </c>
      <c r="D51" s="353">
        <v>27343.707579286867</v>
      </c>
      <c r="E51" s="353">
        <f t="shared" si="1"/>
        <v>28461.060214797224</v>
      </c>
      <c r="F51" s="353">
        <v>29578.412850307584</v>
      </c>
      <c r="G51" s="317">
        <v>29026.411110496319</v>
      </c>
      <c r="H51" s="353">
        <v>30026.696085711254</v>
      </c>
      <c r="I51" s="367">
        <v>30564.739422736693</v>
      </c>
      <c r="J51" s="317">
        <v>29979.656330997408</v>
      </c>
      <c r="K51" s="317">
        <v>29527.685672514621</v>
      </c>
      <c r="L51" s="317">
        <v>30214.811454593219</v>
      </c>
      <c r="M51" s="317">
        <v>30529.774973013373</v>
      </c>
      <c r="N51" s="317">
        <v>30504.538061754818</v>
      </c>
      <c r="O51" s="353">
        <v>29318.016842105266</v>
      </c>
      <c r="P51" s="353">
        <v>30563.663827521956</v>
      </c>
      <c r="Q51" s="353">
        <v>30858.924172549021</v>
      </c>
      <c r="R51" s="353">
        <v>32150.120644612085</v>
      </c>
      <c r="S51" s="381">
        <v>32358.796494750262</v>
      </c>
      <c r="T51" s="353">
        <v>31740.435146443517</v>
      </c>
      <c r="U51" s="353">
        <v>31645.46345015931</v>
      </c>
      <c r="V51" s="353">
        <v>30656.870791453246</v>
      </c>
      <c r="W51" s="353">
        <v>30719.404816160622</v>
      </c>
      <c r="X51" s="353">
        <v>31558.615424134048</v>
      </c>
      <c r="Y51" s="353">
        <v>31869.248644106639</v>
      </c>
      <c r="Z51" s="353">
        <v>32383.055952692834</v>
      </c>
      <c r="AA51" s="353">
        <v>32860.750405688763</v>
      </c>
      <c r="AB51" s="353">
        <v>33269.57553577084</v>
      </c>
      <c r="AC51" s="381">
        <v>33372.110814554544</v>
      </c>
      <c r="AD51" s="353">
        <v>34071.204818103601</v>
      </c>
      <c r="AE51" s="353">
        <v>33721.740546975343</v>
      </c>
      <c r="AF51" s="353">
        <v>33990.029675764796</v>
      </c>
      <c r="AG51" s="353">
        <v>34283.479809410361</v>
      </c>
      <c r="AH51" s="353">
        <v>34884.230912693783</v>
      </c>
      <c r="AI51" s="353">
        <v>34751.243059619468</v>
      </c>
      <c r="AJ51" s="353">
        <v>35508.133113342097</v>
      </c>
      <c r="AK51" s="353">
        <v>36538.032884902837</v>
      </c>
      <c r="AL51" s="353">
        <v>37596.208178237386</v>
      </c>
      <c r="AM51" s="381">
        <v>38208.244097425777</v>
      </c>
      <c r="AN51" s="353">
        <v>38799.617748151235</v>
      </c>
      <c r="AO51" s="353">
        <v>39018.837368835593</v>
      </c>
      <c r="AP51" s="353">
        <v>38744.78044883797</v>
      </c>
      <c r="AQ51" s="353">
        <v>38817.917047537579</v>
      </c>
      <c r="AR51" s="353">
        <v>39061.710615521857</v>
      </c>
      <c r="AS51" s="353">
        <v>38755.53764385081</v>
      </c>
      <c r="AT51" s="353">
        <v>39362.915153827162</v>
      </c>
      <c r="AU51" s="353">
        <v>39184.795189400968</v>
      </c>
      <c r="AV51" s="353">
        <v>38871.305144226659</v>
      </c>
      <c r="AW51" s="381">
        <v>38553.566056093747</v>
      </c>
      <c r="AX51" s="353">
        <v>38308.841914332479</v>
      </c>
      <c r="AY51" s="353">
        <v>38896.070832568294</v>
      </c>
      <c r="AZ51" s="353">
        <v>38813.557119999998</v>
      </c>
      <c r="BA51" s="353">
        <v>37854.925402434237</v>
      </c>
      <c r="BB51" s="353">
        <v>38049.960344095984</v>
      </c>
      <c r="BC51" s="353">
        <v>38687.380002482736</v>
      </c>
      <c r="BD51" s="353">
        <v>39065.535852722314</v>
      </c>
      <c r="BE51" s="353">
        <v>40207.027244049328</v>
      </c>
      <c r="BF51" s="353">
        <v>40623</v>
      </c>
      <c r="BG51" s="353">
        <v>40937.88877855015</v>
      </c>
      <c r="BH51" s="382"/>
      <c r="BJ51" s="1142">
        <f t="shared" si="2"/>
        <v>6.5143631815167691E-3</v>
      </c>
    </row>
    <row r="52" spans="1:62" s="87" customFormat="1" ht="15" customHeight="1" x14ac:dyDescent="0.2">
      <c r="A52" s="472">
        <v>43</v>
      </c>
      <c r="B52" s="317">
        <v>25072.572271386431</v>
      </c>
      <c r="C52" s="317">
        <f t="shared" si="0"/>
        <v>26409.877487302845</v>
      </c>
      <c r="D52" s="353">
        <v>27747.182703219256</v>
      </c>
      <c r="E52" s="353">
        <f t="shared" si="1"/>
        <v>28874.117211714434</v>
      </c>
      <c r="F52" s="353">
        <v>30001.051720209613</v>
      </c>
      <c r="G52" s="317">
        <v>29455.342665855143</v>
      </c>
      <c r="H52" s="353">
        <v>30449.60729818606</v>
      </c>
      <c r="I52" s="367">
        <v>31051.759995956123</v>
      </c>
      <c r="J52" s="317">
        <v>30468.686186042047</v>
      </c>
      <c r="K52" s="317">
        <v>30018.464546783624</v>
      </c>
      <c r="L52" s="317">
        <v>30704.571678780976</v>
      </c>
      <c r="M52" s="317">
        <v>31136.692186332315</v>
      </c>
      <c r="N52" s="317">
        <v>30978.526444512383</v>
      </c>
      <c r="O52" s="353">
        <v>29838.707929824563</v>
      </c>
      <c r="P52" s="353">
        <v>31101.613787596485</v>
      </c>
      <c r="Q52" s="353">
        <v>31387.021050980395</v>
      </c>
      <c r="R52" s="353">
        <v>32719.00548918308</v>
      </c>
      <c r="S52" s="381">
        <v>32923.648281288151</v>
      </c>
      <c r="T52" s="353">
        <v>32330.672643952981</v>
      </c>
      <c r="U52" s="353">
        <v>32230.183705052346</v>
      </c>
      <c r="V52" s="353">
        <v>31231.227277597991</v>
      </c>
      <c r="W52" s="353">
        <v>31351.435199441607</v>
      </c>
      <c r="X52" s="353">
        <v>32166.942638661109</v>
      </c>
      <c r="Y52" s="353">
        <v>32478.336414330457</v>
      </c>
      <c r="Z52" s="353">
        <v>33046.218496201203</v>
      </c>
      <c r="AA52" s="353">
        <v>33527.092278238677</v>
      </c>
      <c r="AB52" s="353">
        <v>33937.928845409435</v>
      </c>
      <c r="AC52" s="381">
        <v>34053.05976553262</v>
      </c>
      <c r="AD52" s="353">
        <v>34745.365951851432</v>
      </c>
      <c r="AE52" s="353">
        <v>34443.358040161649</v>
      </c>
      <c r="AF52" s="353">
        <v>34703.438236551265</v>
      </c>
      <c r="AG52" s="353">
        <v>35040.351399642648</v>
      </c>
      <c r="AH52" s="353">
        <v>35710.389672455996</v>
      </c>
      <c r="AI52" s="353">
        <v>35522.614750003566</v>
      </c>
      <c r="AJ52" s="353">
        <v>36348.956290724018</v>
      </c>
      <c r="AK52" s="353">
        <v>37379.384155455904</v>
      </c>
      <c r="AL52" s="353">
        <v>38441.639437458543</v>
      </c>
      <c r="AM52" s="381">
        <v>38966.683792570475</v>
      </c>
      <c r="AN52" s="353">
        <v>39650.296844078737</v>
      </c>
      <c r="AO52" s="353">
        <v>39844.655199573157</v>
      </c>
      <c r="AP52" s="353">
        <v>39658.45507875883</v>
      </c>
      <c r="AQ52" s="353">
        <v>39796.383526823898</v>
      </c>
      <c r="AR52" s="353">
        <v>40028.538994944989</v>
      </c>
      <c r="AS52" s="353">
        <v>39766.395895919028</v>
      </c>
      <c r="AT52" s="353">
        <v>40274.950878531512</v>
      </c>
      <c r="AU52" s="353">
        <v>40019.928539468085</v>
      </c>
      <c r="AV52" s="353">
        <v>39748.119318668156</v>
      </c>
      <c r="AW52" s="381">
        <v>39470.615762088077</v>
      </c>
      <c r="AX52" s="353">
        <v>39250.862617143932</v>
      </c>
      <c r="AY52" s="353">
        <v>39831.420119550356</v>
      </c>
      <c r="AZ52" s="353">
        <v>39759.310879999997</v>
      </c>
      <c r="BA52" s="353">
        <v>38738.659913623866</v>
      </c>
      <c r="BB52" s="353">
        <v>38915.047718242495</v>
      </c>
      <c r="BC52" s="353">
        <v>39603.170268231428</v>
      </c>
      <c r="BD52" s="353">
        <v>40045.229263140027</v>
      </c>
      <c r="BE52" s="353">
        <v>41127.016808977125</v>
      </c>
      <c r="BF52" s="353">
        <v>41608</v>
      </c>
      <c r="BG52" s="353">
        <v>41927.656405163856</v>
      </c>
      <c r="BH52" s="382"/>
      <c r="BJ52" s="1142">
        <f t="shared" si="2"/>
        <v>6.6609296386677119E-3</v>
      </c>
    </row>
    <row r="53" spans="1:62" s="87" customFormat="1" ht="15" customHeight="1" x14ac:dyDescent="0.2">
      <c r="A53" s="472">
        <v>44</v>
      </c>
      <c r="B53" s="317">
        <v>25426.473942969518</v>
      </c>
      <c r="C53" s="317">
        <f t="shared" si="0"/>
        <v>26791.87305820757</v>
      </c>
      <c r="D53" s="353">
        <v>28157.272173445621</v>
      </c>
      <c r="E53" s="353">
        <f t="shared" si="1"/>
        <v>29287.327360361451</v>
      </c>
      <c r="F53" s="353">
        <v>30417.382547277281</v>
      </c>
      <c r="G53" s="317">
        <v>29902.657002157914</v>
      </c>
      <c r="H53" s="353">
        <v>30872.518510660866</v>
      </c>
      <c r="I53" s="367">
        <v>31482.801192943436</v>
      </c>
      <c r="J53" s="317">
        <v>30883.298454449457</v>
      </c>
      <c r="K53" s="317">
        <v>30483.945540935671</v>
      </c>
      <c r="L53" s="317">
        <v>31184.63368070759</v>
      </c>
      <c r="M53" s="317">
        <v>31702.228680561326</v>
      </c>
      <c r="N53" s="317">
        <v>31537.155609905229</v>
      </c>
      <c r="O53" s="353">
        <v>30336.08449122807</v>
      </c>
      <c r="P53" s="353">
        <v>31610.087037529942</v>
      </c>
      <c r="Q53" s="353">
        <v>31970.707074509806</v>
      </c>
      <c r="R53" s="353">
        <v>33304.144186456098</v>
      </c>
      <c r="S53" s="381">
        <v>33488.500067826033</v>
      </c>
      <c r="T53" s="353">
        <v>32929.184498904164</v>
      </c>
      <c r="U53" s="353">
        <v>32797.261538461542</v>
      </c>
      <c r="V53" s="353">
        <v>31769.983155097401</v>
      </c>
      <c r="W53" s="353">
        <v>31965.277658023857</v>
      </c>
      <c r="X53" s="353">
        <v>32786.210990140098</v>
      </c>
      <c r="Y53" s="353">
        <v>33146.641051103812</v>
      </c>
      <c r="Z53" s="353">
        <v>33730.104869194198</v>
      </c>
      <c r="AA53" s="353">
        <v>34181.318844014953</v>
      </c>
      <c r="AB53" s="353">
        <v>34596.539395432308</v>
      </c>
      <c r="AC53" s="381">
        <v>34720.913544376497</v>
      </c>
      <c r="AD53" s="353">
        <v>35417.729322575935</v>
      </c>
      <c r="AE53" s="353">
        <v>35166.710190783495</v>
      </c>
      <c r="AF53" s="353">
        <v>35437.133296696593</v>
      </c>
      <c r="AG53" s="353">
        <v>35818.659440142947</v>
      </c>
      <c r="AH53" s="353">
        <v>36513.958153630956</v>
      </c>
      <c r="AI53" s="353">
        <v>36374.601104751571</v>
      </c>
      <c r="AJ53" s="353">
        <v>37169.64926312257</v>
      </c>
      <c r="AK53" s="353">
        <v>38235.922272047828</v>
      </c>
      <c r="AL53" s="353">
        <v>39246.597923631882</v>
      </c>
      <c r="AM53" s="381">
        <v>39729.550178542871</v>
      </c>
      <c r="AN53" s="353">
        <v>40522.603374648475</v>
      </c>
      <c r="AO53" s="353">
        <v>40695.796234660433</v>
      </c>
      <c r="AP53" s="353">
        <v>40595.628148480995</v>
      </c>
      <c r="AQ53" s="353">
        <v>40697.709495295123</v>
      </c>
      <c r="AR53" s="353">
        <v>40982.195325602144</v>
      </c>
      <c r="AS53" s="353">
        <v>40722.232749456947</v>
      </c>
      <c r="AT53" s="353">
        <v>41185.744047752618</v>
      </c>
      <c r="AU53" s="353">
        <v>40902.196767469526</v>
      </c>
      <c r="AV53" s="353">
        <v>40658.110245656084</v>
      </c>
      <c r="AW53" s="381">
        <v>40411.089470789797</v>
      </c>
      <c r="AX53" s="353">
        <v>40194.037757091188</v>
      </c>
      <c r="AY53" s="353">
        <v>40810.825713527956</v>
      </c>
      <c r="AZ53" s="353">
        <v>40701.742319999998</v>
      </c>
      <c r="BA53" s="353">
        <v>39650.65653710247</v>
      </c>
      <c r="BB53" s="353">
        <v>39860.235775180343</v>
      </c>
      <c r="BC53" s="353">
        <v>40535.88044651127</v>
      </c>
      <c r="BD53" s="353">
        <v>41030.144919881917</v>
      </c>
      <c r="BE53" s="353">
        <v>42056.226759299519</v>
      </c>
      <c r="BF53" s="353">
        <v>42594</v>
      </c>
      <c r="BG53" s="353">
        <v>42920.369768761528</v>
      </c>
      <c r="BH53" s="382"/>
      <c r="BJ53" s="1142">
        <f t="shared" si="2"/>
        <v>6.7954605155891024E-3</v>
      </c>
    </row>
    <row r="54" spans="1:62" s="87" customFormat="1" ht="15" customHeight="1" x14ac:dyDescent="0.2">
      <c r="A54" s="472">
        <v>45</v>
      </c>
      <c r="B54" s="317">
        <v>25814.404621435595</v>
      </c>
      <c r="C54" s="317">
        <f t="shared" si="0"/>
        <v>27180.961613112828</v>
      </c>
      <c r="D54" s="353">
        <v>28547.518604790064</v>
      </c>
      <c r="E54" s="353">
        <f t="shared" si="1"/>
        <v>29690.615989567508</v>
      </c>
      <c r="F54" s="353">
        <v>30833.713374344952</v>
      </c>
      <c r="G54" s="317">
        <v>30392.864493996567</v>
      </c>
      <c r="H54" s="353">
        <v>31342.419857855097</v>
      </c>
      <c r="I54" s="367">
        <v>31981.017641409289</v>
      </c>
      <c r="J54" s="317">
        <v>31351.066141883461</v>
      </c>
      <c r="K54" s="317">
        <v>30954.486111111109</v>
      </c>
      <c r="L54" s="317">
        <v>31688.941238287061</v>
      </c>
      <c r="M54" s="317">
        <v>32258.569459437022</v>
      </c>
      <c r="N54" s="317">
        <v>32070.392540507492</v>
      </c>
      <c r="O54" s="353">
        <v>30806.260771929825</v>
      </c>
      <c r="P54" s="353">
        <v>32129.614053766301</v>
      </c>
      <c r="Q54" s="353">
        <v>32509.226917647062</v>
      </c>
      <c r="R54" s="353">
        <v>33902.28596589074</v>
      </c>
      <c r="S54" s="381">
        <v>34053.351854363922</v>
      </c>
      <c r="T54" s="353">
        <v>33508.389519824668</v>
      </c>
      <c r="U54" s="353">
        <v>33366.859717796993</v>
      </c>
      <c r="V54" s="353">
        <v>32318.232528235567</v>
      </c>
      <c r="W54" s="353">
        <v>32560.932191907374</v>
      </c>
      <c r="X54" s="353">
        <v>33442.679207255627</v>
      </c>
      <c r="Y54" s="353">
        <v>33821.290352150332</v>
      </c>
      <c r="Z54" s="353">
        <v>34420.208391032596</v>
      </c>
      <c r="AA54" s="353">
        <v>34853.718369951683</v>
      </c>
      <c r="AB54" s="353">
        <v>35243.458633916314</v>
      </c>
      <c r="AC54" s="381">
        <v>35439.277272880841</v>
      </c>
      <c r="AD54" s="353">
        <v>36099.081508417075</v>
      </c>
      <c r="AE54" s="353">
        <v>35898.735628583061</v>
      </c>
      <c r="AF54" s="353">
        <v>36158.994565549248</v>
      </c>
      <c r="AG54" s="353">
        <v>36618.403930911256</v>
      </c>
      <c r="AH54" s="353">
        <v>37349.798461359132</v>
      </c>
      <c r="AI54" s="353">
        <v>37155.456873296127</v>
      </c>
      <c r="AJ54" s="353">
        <v>37942.339439022348</v>
      </c>
      <c r="AK54" s="353">
        <v>39045.38116591928</v>
      </c>
      <c r="AL54" s="353">
        <v>40110.017081985403</v>
      </c>
      <c r="AM54" s="381">
        <v>40591.279326333737</v>
      </c>
      <c r="AN54" s="353">
        <v>41343.004062076863</v>
      </c>
      <c r="AO54" s="353">
        <v>41561.005716608655</v>
      </c>
      <c r="AP54" s="353">
        <v>41516.214084225772</v>
      </c>
      <c r="AQ54" s="353">
        <v>41622.042282781375</v>
      </c>
      <c r="AR54" s="353">
        <v>41972.733392804046</v>
      </c>
      <c r="AS54" s="353">
        <v>41716.456625225306</v>
      </c>
      <c r="AT54" s="353">
        <v>42144.996880820407</v>
      </c>
      <c r="AU54" s="353">
        <v>41852.145845838204</v>
      </c>
      <c r="AV54" s="353">
        <v>41549.143028331768</v>
      </c>
      <c r="AW54" s="381">
        <v>41326.967976648761</v>
      </c>
      <c r="AX54" s="353">
        <v>41149.91170553222</v>
      </c>
      <c r="AY54" s="353">
        <v>41751.823244996631</v>
      </c>
      <c r="AZ54" s="353">
        <v>41654.140719999996</v>
      </c>
      <c r="BA54" s="353">
        <v>40584.393246957203</v>
      </c>
      <c r="BB54" s="353">
        <v>40839.600123442506</v>
      </c>
      <c r="BC54" s="353">
        <v>41519.350362384575</v>
      </c>
      <c r="BD54" s="353">
        <v>42008.793881034791</v>
      </c>
      <c r="BE54" s="353">
        <v>43053.052869182313</v>
      </c>
      <c r="BF54" s="353">
        <v>43622</v>
      </c>
      <c r="BG54" s="353">
        <v>43957.269187118742</v>
      </c>
      <c r="BH54" s="382"/>
      <c r="BJ54" s="1142">
        <f t="shared" si="2"/>
        <v>6.9653504511788533E-3</v>
      </c>
    </row>
    <row r="55" spans="1:62" s="87" customFormat="1" ht="15" customHeight="1" x14ac:dyDescent="0.2">
      <c r="A55" s="472">
        <v>46</v>
      </c>
      <c r="B55" s="317">
        <v>26181.91789577188</v>
      </c>
      <c r="C55" s="317">
        <f t="shared" si="0"/>
        <v>27573.070158541141</v>
      </c>
      <c r="D55" s="353">
        <v>28964.222421310402</v>
      </c>
      <c r="E55" s="353">
        <f t="shared" si="1"/>
        <v>30107.133311361511</v>
      </c>
      <c r="F55" s="353">
        <v>31250.04420141262</v>
      </c>
      <c r="G55" s="317">
        <v>30864.689204891274</v>
      </c>
      <c r="H55" s="353">
        <v>31765.331070329903</v>
      </c>
      <c r="I55" s="367">
        <v>32389.667087903756</v>
      </c>
      <c r="J55" s="317">
        <v>31861.358164538735</v>
      </c>
      <c r="K55" s="317">
        <v>31455.3841374269</v>
      </c>
      <c r="L55" s="317">
        <v>32217.494351519395</v>
      </c>
      <c r="M55" s="317">
        <v>32736.746657809519</v>
      </c>
      <c r="N55" s="317">
        <v>32535.916845001531</v>
      </c>
      <c r="O55" s="353">
        <v>31291.980070175439</v>
      </c>
      <c r="P55" s="353">
        <v>32689.671546446632</v>
      </c>
      <c r="Q55" s="353">
        <v>33030.375152941175</v>
      </c>
      <c r="R55" s="353">
        <v>34516.681598027419</v>
      </c>
      <c r="S55" s="381">
        <v>34594.167394666154</v>
      </c>
      <c r="T55" s="353">
        <v>34062.771468420004</v>
      </c>
      <c r="U55" s="353">
        <v>33984.344469731455</v>
      </c>
      <c r="V55" s="353">
        <v>32875.975397012488</v>
      </c>
      <c r="W55" s="353">
        <v>33167.954178727603</v>
      </c>
      <c r="X55" s="353">
        <v>34149.476654350015</v>
      </c>
      <c r="Y55" s="353">
        <v>34500.169429378962</v>
      </c>
      <c r="Z55" s="353">
        <v>35081.298551592496</v>
      </c>
      <c r="AA55" s="353">
        <v>35542.27163825326</v>
      </c>
      <c r="AB55" s="353">
        <v>35958.577189710384</v>
      </c>
      <c r="AC55" s="381">
        <v>36152.028784756243</v>
      </c>
      <c r="AD55" s="353">
        <v>36798.411324491484</v>
      </c>
      <c r="AE55" s="353">
        <v>36618.61846433382</v>
      </c>
      <c r="AF55" s="353">
        <v>36899.451792147527</v>
      </c>
      <c r="AG55" s="353">
        <v>37371.977605717693</v>
      </c>
      <c r="AH55" s="353">
        <v>38188.865951742628</v>
      </c>
      <c r="AI55" s="353">
        <v>37917.344485519759</v>
      </c>
      <c r="AJ55" s="353">
        <v>38773.871752565792</v>
      </c>
      <c r="AK55" s="353">
        <v>39894.325859491779</v>
      </c>
      <c r="AL55" s="353">
        <v>40965.941282367108</v>
      </c>
      <c r="AM55" s="381">
        <v>41472.190801044606</v>
      </c>
      <c r="AN55" s="353">
        <v>42245.589001145716</v>
      </c>
      <c r="AO55" s="353">
        <v>42450.131558220484</v>
      </c>
      <c r="AP55" s="353">
        <v>42414.683841334037</v>
      </c>
      <c r="AQ55" s="353">
        <v>42588.328681412684</v>
      </c>
      <c r="AR55" s="353">
        <v>42955.36823074636</v>
      </c>
      <c r="AS55" s="353">
        <v>42713.239635809026</v>
      </c>
      <c r="AT55" s="353">
        <v>43115.432713237438</v>
      </c>
      <c r="AU55" s="353">
        <v>42797.260577752073</v>
      </c>
      <c r="AV55" s="353">
        <v>42513.638620217411</v>
      </c>
      <c r="AW55" s="381">
        <v>42287.352087651765</v>
      </c>
      <c r="AX55" s="353">
        <v>42138.109893775611</v>
      </c>
      <c r="AY55" s="353">
        <v>42709.765509925128</v>
      </c>
      <c r="AZ55" s="353">
        <v>42656.373919999998</v>
      </c>
      <c r="BA55" s="353">
        <v>41579.002198665097</v>
      </c>
      <c r="BB55" s="353">
        <v>41864.888863171705</v>
      </c>
      <c r="BC55" s="353">
        <v>42556.752499450929</v>
      </c>
      <c r="BD55" s="353">
        <v>42969.687204685419</v>
      </c>
      <c r="BE55" s="353">
        <v>44062.172826257905</v>
      </c>
      <c r="BF55" s="353">
        <v>44664</v>
      </c>
      <c r="BG55" s="353">
        <v>44979.439920556106</v>
      </c>
      <c r="BH55" s="382"/>
      <c r="BJ55" s="1142">
        <f t="shared" si="2"/>
        <v>7.1560823587317746E-3</v>
      </c>
    </row>
    <row r="56" spans="1:62" x14ac:dyDescent="0.2">
      <c r="A56" s="475">
        <v>47</v>
      </c>
      <c r="B56" s="317">
        <v>26590.265978367748</v>
      </c>
      <c r="C56" s="317">
        <f t="shared" si="0"/>
        <v>27992.210454393215</v>
      </c>
      <c r="D56" s="353">
        <v>29394.154930418685</v>
      </c>
      <c r="E56" s="353">
        <f t="shared" si="1"/>
        <v>30520.80291519795</v>
      </c>
      <c r="F56" s="353">
        <v>31647.450899977215</v>
      </c>
      <c r="G56" s="317">
        <v>31299.748353898078</v>
      </c>
      <c r="H56" s="353">
        <v>32276.348785403628</v>
      </c>
      <c r="I56" s="367">
        <v>32809.512409644645</v>
      </c>
      <c r="J56" s="317">
        <v>32334.441393875397</v>
      </c>
      <c r="K56" s="317">
        <v>32006.877923976608</v>
      </c>
      <c r="L56" s="317">
        <v>32741.198353621156</v>
      </c>
      <c r="M56" s="317">
        <v>33260.902432948606</v>
      </c>
      <c r="N56" s="317">
        <v>33022.601345154391</v>
      </c>
      <c r="O56" s="387">
        <v>31797.128140350876</v>
      </c>
      <c r="P56" s="387">
        <v>33234.990684056429</v>
      </c>
      <c r="Q56" s="387">
        <v>33554.997709803923</v>
      </c>
      <c r="R56" s="387">
        <v>35111.572606921654</v>
      </c>
      <c r="S56" s="388">
        <v>35159.019181204043</v>
      </c>
      <c r="T56" s="387">
        <v>34628.185893604306</v>
      </c>
      <c r="U56" s="387">
        <v>34574.105416477018</v>
      </c>
      <c r="V56" s="387">
        <v>33531.026596086667</v>
      </c>
      <c r="W56" s="387">
        <v>33815.898996119977</v>
      </c>
      <c r="X56" s="387">
        <v>34854.085874054021</v>
      </c>
      <c r="Y56" s="387">
        <v>35200.197387518143</v>
      </c>
      <c r="Z56" s="387">
        <v>35758.967775740108</v>
      </c>
      <c r="AA56" s="387">
        <v>36259.093955693323</v>
      </c>
      <c r="AB56" s="387">
        <v>36662.00443396558</v>
      </c>
      <c r="AC56" s="388">
        <v>36862.909557755331</v>
      </c>
      <c r="AD56" s="387">
        <v>37504.932192659209</v>
      </c>
      <c r="AE56" s="387">
        <v>37336.76664264904</v>
      </c>
      <c r="AF56" s="387">
        <v>37651.742810038471</v>
      </c>
      <c r="AG56" s="387">
        <v>38183.264800476478</v>
      </c>
      <c r="AH56" s="387">
        <v>38995.661615572906</v>
      </c>
      <c r="AI56" s="387">
        <v>38769.330840267765</v>
      </c>
      <c r="AJ56" s="387">
        <v>39611.59797533488</v>
      </c>
      <c r="AK56" s="387">
        <v>40804.017937219731</v>
      </c>
      <c r="AL56" s="387">
        <v>41800.879600427725</v>
      </c>
      <c r="AM56" s="388">
        <v>42397.369184032395</v>
      </c>
      <c r="AN56" s="387">
        <v>43104.919070930111</v>
      </c>
      <c r="AO56" s="387">
        <v>43328.002642343556</v>
      </c>
      <c r="AP56" s="387">
        <v>43282.743852817097</v>
      </c>
      <c r="AQ56" s="387">
        <v>43453.114407918853</v>
      </c>
      <c r="AR56" s="387">
        <v>43893.218102884326</v>
      </c>
      <c r="AS56" s="387">
        <v>43698.506539723618</v>
      </c>
      <c r="AT56" s="387">
        <v>44143.026097883892</v>
      </c>
      <c r="AU56" s="387">
        <v>43723.037923846736</v>
      </c>
      <c r="AV56" s="387">
        <v>43516.050500727557</v>
      </c>
      <c r="AW56" s="388">
        <v>43250.078598925502</v>
      </c>
      <c r="AX56" s="387">
        <v>43141.315764784376</v>
      </c>
      <c r="AY56" s="387">
        <v>43711.764081849149</v>
      </c>
      <c r="AZ56" s="387">
        <v>43634.243439999998</v>
      </c>
      <c r="BA56" s="387">
        <v>42598.612249705533</v>
      </c>
      <c r="BB56" s="387">
        <v>42860.273347992137</v>
      </c>
      <c r="BC56" s="387">
        <v>43662.891781175094</v>
      </c>
      <c r="BD56" s="387">
        <v>44020.403165112089</v>
      </c>
      <c r="BE56" s="387">
        <v>45099.97842678336</v>
      </c>
      <c r="BF56" s="387">
        <v>45751</v>
      </c>
      <c r="BG56" s="387">
        <v>46077.217903248689</v>
      </c>
      <c r="BH56" s="389"/>
      <c r="BJ56" s="1142">
        <f t="shared" si="2"/>
        <v>7.357080723348286E-3</v>
      </c>
    </row>
    <row r="57" spans="1:62" x14ac:dyDescent="0.2">
      <c r="A57" s="475">
        <v>48</v>
      </c>
      <c r="B57" s="317">
        <v>27005.419862340219</v>
      </c>
      <c r="C57" s="317">
        <f t="shared" si="0"/>
        <v>28414.753650933591</v>
      </c>
      <c r="D57" s="353">
        <v>29824.087439526968</v>
      </c>
      <c r="E57" s="353">
        <f t="shared" si="1"/>
        <v>30947.088604703105</v>
      </c>
      <c r="F57" s="353">
        <v>32070.089769879243</v>
      </c>
      <c r="G57" s="317">
        <v>31722.552315608918</v>
      </c>
      <c r="H57" s="353">
        <v>32793.240267317276</v>
      </c>
      <c r="I57" s="367">
        <v>33279.739169994435</v>
      </c>
      <c r="J57" s="317">
        <v>32775.631371796102</v>
      </c>
      <c r="K57" s="317">
        <v>32502.716374269006</v>
      </c>
      <c r="L57" s="317">
        <v>33255.204133461768</v>
      </c>
      <c r="M57" s="317">
        <v>33766.666777381055</v>
      </c>
      <c r="N57" s="317">
        <v>33581.230510547233</v>
      </c>
      <c r="O57" s="387">
        <v>32298.390456140351</v>
      </c>
      <c r="P57" s="387">
        <v>33743.463933989886</v>
      </c>
      <c r="Q57" s="387">
        <v>34152.581019607846</v>
      </c>
      <c r="R57" s="387">
        <v>35742.222091760355</v>
      </c>
      <c r="S57" s="388">
        <v>35744.902683198132</v>
      </c>
      <c r="T57" s="387">
        <v>35232.213986849973</v>
      </c>
      <c r="U57" s="387">
        <v>35148.744287664995</v>
      </c>
      <c r="V57" s="387">
        <v>34178.957673431767</v>
      </c>
      <c r="W57" s="387">
        <v>34463.843813512351</v>
      </c>
      <c r="X57" s="387">
        <v>35514.93054595033</v>
      </c>
      <c r="Y57" s="387">
        <v>35845.238255289893</v>
      </c>
      <c r="Z57" s="387">
        <v>36440.781765784639</v>
      </c>
      <c r="AA57" s="387">
        <v>36973.897055337773</v>
      </c>
      <c r="AB57" s="387">
        <v>37408.299820529966</v>
      </c>
      <c r="AC57" s="388">
        <v>37629.912497043821</v>
      </c>
      <c r="AD57" s="387">
        <v>38272.57700362007</v>
      </c>
      <c r="AE57" s="387">
        <v>38065.322765577519</v>
      </c>
      <c r="AF57" s="387">
        <v>38412.486535995609</v>
      </c>
      <c r="AG57" s="387">
        <v>38923.646813579515</v>
      </c>
      <c r="AH57" s="387">
        <v>39728.23207833081</v>
      </c>
      <c r="AI57" s="387">
        <v>39624.478554402587</v>
      </c>
      <c r="AJ57" s="387">
        <v>40472.551357700162</v>
      </c>
      <c r="AK57" s="387">
        <v>41656</v>
      </c>
      <c r="AL57" s="387">
        <v>42619.329010950336</v>
      </c>
      <c r="AM57" s="388">
        <v>43279.756222352495</v>
      </c>
      <c r="AN57" s="387">
        <v>43997.411207165918</v>
      </c>
      <c r="AO57" s="387">
        <v>44255.113290479945</v>
      </c>
      <c r="AP57" s="387">
        <v>44186.742654584494</v>
      </c>
      <c r="AQ57" s="387">
        <v>44380.153879995109</v>
      </c>
      <c r="AR57" s="387">
        <v>44849.50884329468</v>
      </c>
      <c r="AS57" s="387">
        <v>44682.493876230532</v>
      </c>
      <c r="AT57" s="387">
        <v>45170.619482530346</v>
      </c>
      <c r="AU57" s="387">
        <v>44701.993080944223</v>
      </c>
      <c r="AV57" s="387">
        <v>44503.058888983993</v>
      </c>
      <c r="AW57" s="388">
        <v>44277.221117644571</v>
      </c>
      <c r="AX57" s="387">
        <v>44175.691438459697</v>
      </c>
      <c r="AY57" s="387">
        <v>44754.430014076745</v>
      </c>
      <c r="AZ57" s="387">
        <v>44624.294799999996</v>
      </c>
      <c r="BA57" s="387">
        <v>43683.442559874362</v>
      </c>
      <c r="BB57" s="387">
        <v>43912.262315318447</v>
      </c>
      <c r="BC57" s="387">
        <v>44773.261041032056</v>
      </c>
      <c r="BD57" s="387">
        <v>45108.719299072909</v>
      </c>
      <c r="BE57" s="387">
        <v>46160.322747162274</v>
      </c>
      <c r="BF57" s="387">
        <v>46850</v>
      </c>
      <c r="BG57" s="387">
        <v>47198.561781813019</v>
      </c>
      <c r="BH57" s="389"/>
      <c r="BJ57" s="1142">
        <f t="shared" si="2"/>
        <v>7.5279349325687583E-3</v>
      </c>
    </row>
    <row r="58" spans="1:62" x14ac:dyDescent="0.2">
      <c r="A58" s="476">
        <v>49</v>
      </c>
      <c r="B58" s="361">
        <v>27427.379547689285</v>
      </c>
      <c r="C58" s="361">
        <f t="shared" si="0"/>
        <v>28827.471055574322</v>
      </c>
      <c r="D58" s="362">
        <v>30227.562563459356</v>
      </c>
      <c r="E58" s="362">
        <f t="shared" si="1"/>
        <v>31372.761687289028</v>
      </c>
      <c r="F58" s="362">
        <v>32517.960811118704</v>
      </c>
      <c r="G58" s="361">
        <v>32145.356277319759</v>
      </c>
      <c r="H58" s="362">
        <v>33304.257982391005</v>
      </c>
      <c r="I58" s="370">
        <v>33721.976242228171</v>
      </c>
      <c r="J58" s="361">
        <v>33264.661226840741</v>
      </c>
      <c r="K58" s="361">
        <v>32973.256944444445</v>
      </c>
      <c r="L58" s="361">
        <v>33803.153691216394</v>
      </c>
      <c r="M58" s="361">
        <v>34244.843975753553</v>
      </c>
      <c r="N58" s="361">
        <v>34122.931519413025</v>
      </c>
      <c r="O58" s="390">
        <v>32850.167578947367</v>
      </c>
      <c r="P58" s="390">
        <v>34274.044716529141</v>
      </c>
      <c r="Q58" s="390">
        <v>34711.946792156865</v>
      </c>
      <c r="R58" s="390">
        <v>36395.626970381891</v>
      </c>
      <c r="S58" s="391">
        <v>36312.759000515471</v>
      </c>
      <c r="T58" s="390">
        <v>35822.451484359437</v>
      </c>
      <c r="U58" s="390">
        <v>35766.229039599457</v>
      </c>
      <c r="V58" s="390">
        <v>34796.034889950919</v>
      </c>
      <c r="W58" s="390">
        <v>35107.241649730044</v>
      </c>
      <c r="X58" s="390">
        <v>36182.339900017789</v>
      </c>
      <c r="Y58" s="390">
        <v>36574.874646703844</v>
      </c>
      <c r="Z58" s="390">
        <v>37124.668138777641</v>
      </c>
      <c r="AA58" s="390">
        <v>37733.122946485557</v>
      </c>
      <c r="AB58" s="390">
        <v>38094.190097476858</v>
      </c>
      <c r="AC58" s="391">
        <v>38387.56174195074</v>
      </c>
      <c r="AD58" s="390">
        <v>39013.255369231018</v>
      </c>
      <c r="AE58" s="390">
        <v>38825.102722345793</v>
      </c>
      <c r="AF58" s="390">
        <v>39279.734383586743</v>
      </c>
      <c r="AG58" s="390">
        <v>39698.656938653963</v>
      </c>
      <c r="AH58" s="390">
        <v>40539.868516144074</v>
      </c>
      <c r="AI58" s="390">
        <v>40474.88422945718</v>
      </c>
      <c r="AJ58" s="390">
        <v>41336.601694678262</v>
      </c>
      <c r="AK58" s="390">
        <v>42511.019431988039</v>
      </c>
      <c r="AL58" s="390">
        <v>43464.760270171493</v>
      </c>
      <c r="AM58" s="391">
        <v>44159.192133454133</v>
      </c>
      <c r="AN58" s="390">
        <v>44983.622226851367</v>
      </c>
      <c r="AO58" s="390">
        <v>45244.125104804494</v>
      </c>
      <c r="AP58" s="390">
        <v>45118.386679647519</v>
      </c>
      <c r="AQ58" s="390">
        <v>45373.507124526455</v>
      </c>
      <c r="AR58" s="390">
        <v>45825.557656853998</v>
      </c>
      <c r="AS58" s="390">
        <v>45667.760780145123</v>
      </c>
      <c r="AT58" s="390">
        <v>46180.817090411321</v>
      </c>
      <c r="AU58" s="390">
        <v>45715.997249839034</v>
      </c>
      <c r="AV58" s="390">
        <v>45423.713772147566</v>
      </c>
      <c r="AW58" s="391">
        <v>45351.21164177842</v>
      </c>
      <c r="AX58" s="390">
        <v>45216.993734949807</v>
      </c>
      <c r="AY58" s="390">
        <v>45772.243670563272</v>
      </c>
      <c r="AZ58" s="390">
        <v>45670.825599999996</v>
      </c>
      <c r="BA58" s="390">
        <v>44769.359874361995</v>
      </c>
      <c r="BB58" s="390">
        <v>45043.28395633222</v>
      </c>
      <c r="BC58" s="390">
        <v>45891.032762621391</v>
      </c>
      <c r="BD58" s="390">
        <v>46251.346794805293</v>
      </c>
      <c r="BE58" s="390">
        <v>47272.915918110593</v>
      </c>
      <c r="BF58" s="390">
        <v>47934</v>
      </c>
      <c r="BG58" s="390">
        <v>48297.321676833591</v>
      </c>
      <c r="BH58" s="392"/>
      <c r="BJ58" s="1142">
        <f t="shared" si="2"/>
        <v>7.6939270849254449E-3</v>
      </c>
    </row>
    <row r="59" spans="1:62" x14ac:dyDescent="0.2">
      <c r="A59" s="475">
        <v>50</v>
      </c>
      <c r="B59" s="319">
        <v>27835.727630285153</v>
      </c>
      <c r="C59" s="319">
        <f t="shared" si="0"/>
        <v>29239.997005132424</v>
      </c>
      <c r="D59" s="353">
        <v>30644.266379979694</v>
      </c>
      <c r="E59" s="353">
        <f t="shared" si="1"/>
        <v>31808.203137586108</v>
      </c>
      <c r="F59" s="353">
        <v>32972.139895192522</v>
      </c>
      <c r="G59" s="319">
        <v>32635.563769158412</v>
      </c>
      <c r="H59" s="353">
        <v>33762.411795905376</v>
      </c>
      <c r="I59" s="371">
        <v>34186.605064954754</v>
      </c>
      <c r="J59" s="319">
        <v>33668.642411442837</v>
      </c>
      <c r="K59" s="319">
        <v>33494.393274853799</v>
      </c>
      <c r="L59" s="319">
        <v>34365.650582362723</v>
      </c>
      <c r="M59" s="319">
        <v>34782.793323922619</v>
      </c>
      <c r="N59" s="319">
        <v>34635.008254356464</v>
      </c>
      <c r="O59" s="387">
        <v>33398.058947368423</v>
      </c>
      <c r="P59" s="387">
        <v>34815.679265371306</v>
      </c>
      <c r="Q59" s="387">
        <v>35285.209850980391</v>
      </c>
      <c r="R59" s="387">
        <v>36990.517979276134</v>
      </c>
      <c r="S59" s="388">
        <v>36907.656094847931</v>
      </c>
      <c r="T59" s="387">
        <v>36385.107790396498</v>
      </c>
      <c r="U59" s="387">
        <v>36431.600364132908</v>
      </c>
      <c r="V59" s="387">
        <v>35401.245236921619</v>
      </c>
      <c r="W59" s="387">
        <v>35757.459957709762</v>
      </c>
      <c r="X59" s="387">
        <v>36908.831393625645</v>
      </c>
      <c r="Y59" s="387">
        <v>37296.051485753575</v>
      </c>
      <c r="Z59" s="387">
        <v>37843.785021894524</v>
      </c>
      <c r="AA59" s="387">
        <v>38490.329619837728</v>
      </c>
      <c r="AB59" s="387">
        <v>38811.257205194073</v>
      </c>
      <c r="AC59" s="388">
        <v>39128.374336970846</v>
      </c>
      <c r="AD59" s="387">
        <v>39741.349393678676</v>
      </c>
      <c r="AE59" s="387">
        <v>39598.759938598414</v>
      </c>
      <c r="AF59" s="387">
        <v>40064.145692129212</v>
      </c>
      <c r="AG59" s="387">
        <v>40493.454556283505</v>
      </c>
      <c r="AH59" s="387">
        <v>41420.889381046742</v>
      </c>
      <c r="AI59" s="387">
        <v>41382.194373474536</v>
      </c>
      <c r="AJ59" s="387">
        <v>42151.100757851171</v>
      </c>
      <c r="AK59" s="387">
        <v>43337.183856502241</v>
      </c>
      <c r="AL59" s="387">
        <v>44257.726823589917</v>
      </c>
      <c r="AM59" s="388">
        <v>45037.152480946534</v>
      </c>
      <c r="AN59" s="387">
        <v>45909.276429538586</v>
      </c>
      <c r="AO59" s="387">
        <v>46188.117889174013</v>
      </c>
      <c r="AP59" s="387">
        <v>46091.498539654014</v>
      </c>
      <c r="AQ59" s="387">
        <v>46392.573872662833</v>
      </c>
      <c r="AR59" s="387">
        <v>46881.955967885813</v>
      </c>
      <c r="AS59" s="387">
        <v>46787.382261866245</v>
      </c>
      <c r="AT59" s="387">
        <v>47275.508471153196</v>
      </c>
      <c r="AU59" s="387">
        <v>46720.332725824235</v>
      </c>
      <c r="AV59" s="387">
        <v>46462.857057262692</v>
      </c>
      <c r="AW59" s="388">
        <v>46431.058166589115</v>
      </c>
      <c r="AX59" s="387">
        <v>46224.817354501771</v>
      </c>
      <c r="AY59" s="387">
        <v>46814.909602790867</v>
      </c>
      <c r="AZ59" s="387">
        <v>46700.7448</v>
      </c>
      <c r="BA59" s="387">
        <v>45908.540400471138</v>
      </c>
      <c r="BB59" s="387">
        <v>46261.882343864527</v>
      </c>
      <c r="BC59" s="387">
        <v>47038.414331140244</v>
      </c>
      <c r="BD59" s="387">
        <v>47444.10785524988</v>
      </c>
      <c r="BE59" s="387">
        <v>48414.194732508768</v>
      </c>
      <c r="BF59" s="387">
        <v>49053</v>
      </c>
      <c r="BG59" s="387">
        <v>49398.045396510141</v>
      </c>
      <c r="BH59" s="389"/>
      <c r="BJ59" s="1142">
        <f t="shared" si="2"/>
        <v>7.892609561621855E-3</v>
      </c>
    </row>
    <row r="60" spans="1:62" x14ac:dyDescent="0.2">
      <c r="A60" s="475">
        <v>51</v>
      </c>
      <c r="B60" s="319">
        <v>28216.852507374631</v>
      </c>
      <c r="C60" s="319">
        <f t="shared" si="0"/>
        <v>29602.532447320475</v>
      </c>
      <c r="D60" s="353">
        <v>30988.212387266321</v>
      </c>
      <c r="E60" s="353">
        <f t="shared" si="1"/>
        <v>32204.111661849154</v>
      </c>
      <c r="F60" s="353">
        <v>33420.010936431987</v>
      </c>
      <c r="G60" s="319">
        <v>33131.898854645049</v>
      </c>
      <c r="H60" s="353">
        <v>34191.196775220109</v>
      </c>
      <c r="I60" s="371">
        <v>34768.790577768792</v>
      </c>
      <c r="J60" s="319">
        <v>34210.827685514065</v>
      </c>
      <c r="K60" s="319">
        <v>34035.767909356728</v>
      </c>
      <c r="L60" s="319">
        <v>34889.354584464483</v>
      </c>
      <c r="M60" s="319">
        <v>35348.329818151629</v>
      </c>
      <c r="N60" s="319">
        <v>35180.941302354018</v>
      </c>
      <c r="O60" s="387">
        <v>34004.236631578948</v>
      </c>
      <c r="P60" s="387">
        <v>35372.052169283998</v>
      </c>
      <c r="Q60" s="387">
        <v>35879.318839215688</v>
      </c>
      <c r="R60" s="387">
        <v>37627.669005195639</v>
      </c>
      <c r="S60" s="388">
        <v>37508.562250739298</v>
      </c>
      <c r="T60" s="387">
        <v>36978.103407053197</v>
      </c>
      <c r="U60" s="387">
        <v>37051.605461993626</v>
      </c>
      <c r="V60" s="387">
        <v>36011.202331711705</v>
      </c>
      <c r="W60" s="387">
        <v>36423.592699800873</v>
      </c>
      <c r="X60" s="387">
        <v>37620.0052955008</v>
      </c>
      <c r="Y60" s="387">
        <v>37970.700786800095</v>
      </c>
      <c r="Z60" s="387">
        <v>38666.521052434589</v>
      </c>
      <c r="AA60" s="387">
        <v>39243.49785759869</v>
      </c>
      <c r="AB60" s="387">
        <v>39553.655487912161</v>
      </c>
      <c r="AC60" s="388">
        <v>39925.309098280348</v>
      </c>
      <c r="AD60" s="387">
        <v>40494.61210045292</v>
      </c>
      <c r="AE60" s="387">
        <v>40391.498386642023</v>
      </c>
      <c r="AF60" s="387">
        <v>40916.178665201202</v>
      </c>
      <c r="AG60" s="387">
        <v>41263.517808219178</v>
      </c>
      <c r="AH60" s="387">
        <v>42268.024828068541</v>
      </c>
      <c r="AI60" s="387">
        <v>42218.373931288443</v>
      </c>
      <c r="AJ60" s="387">
        <v>42981.084594088206</v>
      </c>
      <c r="AK60" s="387">
        <v>44210.427503736915</v>
      </c>
      <c r="AL60" s="387">
        <v>45101.659091216716</v>
      </c>
      <c r="AM60" s="388">
        <v>45913.637264829711</v>
      </c>
      <c r="AN60" s="387">
        <v>46881.069159462553</v>
      </c>
      <c r="AO60" s="387">
        <v>47115.228537310402</v>
      </c>
      <c r="AP60" s="387">
        <v>47077.050750143542</v>
      </c>
      <c r="AQ60" s="387">
        <v>47477.954393254302</v>
      </c>
      <c r="AR60" s="387">
        <v>47985.773654475168</v>
      </c>
      <c r="AS60" s="387">
        <v>47894.208069510561</v>
      </c>
      <c r="AT60" s="387">
        <v>48342.863631263601</v>
      </c>
      <c r="AU60" s="387">
        <v>47824.980890746585</v>
      </c>
      <c r="AV60" s="387">
        <v>47528.067790807159</v>
      </c>
      <c r="AW60" s="388">
        <v>47445.317483819112</v>
      </c>
      <c r="AX60" s="387">
        <v>47260.347465312894</v>
      </c>
      <c r="AY60" s="387">
        <v>47857.575535018463</v>
      </c>
      <c r="AZ60" s="387">
        <v>47733.986319999996</v>
      </c>
      <c r="BA60" s="387">
        <v>47048.807930899093</v>
      </c>
      <c r="BB60" s="387">
        <v>47461.256567526914</v>
      </c>
      <c r="BC60" s="387">
        <v>48181.565921526308</v>
      </c>
      <c r="BD60" s="387">
        <v>48647.313408342838</v>
      </c>
      <c r="BE60" s="387">
        <v>49526.787903457087</v>
      </c>
      <c r="BF60" s="387">
        <v>50190</v>
      </c>
      <c r="BG60" s="387">
        <v>50536.081784650305</v>
      </c>
      <c r="BH60" s="389"/>
      <c r="BJ60" s="1142">
        <f t="shared" si="2"/>
        <v>8.0716081934155692E-3</v>
      </c>
    </row>
    <row r="61" spans="1:62" x14ac:dyDescent="0.2">
      <c r="A61" s="475">
        <v>52</v>
      </c>
      <c r="B61" s="319">
        <v>28645.617994100296</v>
      </c>
      <c r="C61" s="319">
        <f t="shared" si="0"/>
        <v>30025.267098943477</v>
      </c>
      <c r="D61" s="353">
        <v>31404.916203786659</v>
      </c>
      <c r="E61" s="353">
        <f t="shared" si="1"/>
        <v>32633.245069311874</v>
      </c>
      <c r="F61" s="353">
        <v>33861.573934837092</v>
      </c>
      <c r="G61" s="319">
        <v>33609.85115918774</v>
      </c>
      <c r="H61" s="353">
        <v>34649.350588734487</v>
      </c>
      <c r="I61" s="371">
        <v>35317.388464843549</v>
      </c>
      <c r="J61" s="319">
        <v>34753.012959585292</v>
      </c>
      <c r="K61" s="319">
        <v>34511.368055555555</v>
      </c>
      <c r="L61" s="319">
        <v>35403.360364305103</v>
      </c>
      <c r="M61" s="319">
        <v>35950.649173793907</v>
      </c>
      <c r="N61" s="319">
        <v>35735.338428615105</v>
      </c>
      <c r="O61" s="387">
        <v>34567.671017543864</v>
      </c>
      <c r="P61" s="387">
        <v>35965.270960873037</v>
      </c>
      <c r="Q61" s="387">
        <v>36501.222399999999</v>
      </c>
      <c r="R61" s="387">
        <v>38261.569260574746</v>
      </c>
      <c r="S61" s="388">
        <v>38097.450283512844</v>
      </c>
      <c r="T61" s="387">
        <v>37587.647738593347</v>
      </c>
      <c r="U61" s="387">
        <v>37684.212289485666</v>
      </c>
      <c r="V61" s="387">
        <v>36647.266539508368</v>
      </c>
      <c r="W61" s="387">
        <v>37096.545913654001</v>
      </c>
      <c r="X61" s="387">
        <v>38307.108696081727</v>
      </c>
      <c r="Y61" s="387">
        <v>38647.46497593767</v>
      </c>
      <c r="Z61" s="387">
        <v>39391.855084396862</v>
      </c>
      <c r="AA61" s="387">
        <v>40035.031233476162</v>
      </c>
      <c r="AB61" s="387">
        <v>40335.024809093149</v>
      </c>
      <c r="AC61" s="388">
        <v>40759.658637116117</v>
      </c>
      <c r="AD61" s="387">
        <v>41310.796513043621</v>
      </c>
      <c r="AE61" s="387">
        <v>41192.910121863351</v>
      </c>
      <c r="AF61" s="387">
        <v>41705.661598583385</v>
      </c>
      <c r="AG61" s="387">
        <v>42030.283144729008</v>
      </c>
      <c r="AH61" s="387">
        <v>43047.389439328595</v>
      </c>
      <c r="AI61" s="387">
        <v>43027.68193431438</v>
      </c>
      <c r="AJ61" s="387">
        <v>43882.298386420203</v>
      </c>
      <c r="AK61" s="387">
        <v>45071.521674140502</v>
      </c>
      <c r="AL61" s="387">
        <v>46049.021778854607</v>
      </c>
      <c r="AM61" s="388">
        <v>46847.669029472891</v>
      </c>
      <c r="AN61" s="387">
        <v>47854.303718362666</v>
      </c>
      <c r="AO61" s="387">
        <v>48125.343021926368</v>
      </c>
      <c r="AP61" s="387">
        <v>48149.685414014333</v>
      </c>
      <c r="AQ61" s="387">
        <v>48582.281705975802</v>
      </c>
      <c r="AR61" s="387">
        <v>49073.784882545348</v>
      </c>
      <c r="AS61" s="387">
        <v>49027.904792716181</v>
      </c>
      <c r="AT61" s="387">
        <v>49408.976235890754</v>
      </c>
      <c r="AU61" s="387">
        <v>48923.586122600434</v>
      </c>
      <c r="AV61" s="387">
        <v>48525.740135239241</v>
      </c>
      <c r="AW61" s="388">
        <v>48432.639197935619</v>
      </c>
      <c r="AX61" s="387">
        <v>48316.65744456838</v>
      </c>
      <c r="AY61" s="387">
        <v>48949.946018728195</v>
      </c>
      <c r="AZ61" s="387">
        <v>48813.740319999997</v>
      </c>
      <c r="BA61" s="387">
        <v>48137.986258343146</v>
      </c>
      <c r="BB61" s="387">
        <v>48593.346217644568</v>
      </c>
      <c r="BC61" s="387">
        <v>49313.085072047208</v>
      </c>
      <c r="BD61" s="387">
        <v>49819.185483490677</v>
      </c>
      <c r="BE61" s="387">
        <v>50592.254660166342</v>
      </c>
      <c r="BF61" s="387">
        <v>51292</v>
      </c>
      <c r="BG61" s="387">
        <v>51671.172435806497</v>
      </c>
      <c r="BH61" s="389"/>
      <c r="BJ61" s="1142">
        <f t="shared" si="2"/>
        <v>8.2140600955338261E-3</v>
      </c>
    </row>
    <row r="62" spans="1:62" x14ac:dyDescent="0.2">
      <c r="A62" s="475">
        <v>53</v>
      </c>
      <c r="B62" s="319">
        <v>29060.771878072763</v>
      </c>
      <c r="C62" s="319">
        <f t="shared" si="0"/>
        <v>30484.189200100707</v>
      </c>
      <c r="D62" s="353">
        <v>31907.606522128652</v>
      </c>
      <c r="E62" s="353">
        <f t="shared" si="1"/>
        <v>33117.987813354142</v>
      </c>
      <c r="F62" s="353">
        <v>34328.369104579629</v>
      </c>
      <c r="G62" s="319">
        <v>34075.548276434456</v>
      </c>
      <c r="H62" s="353">
        <v>35125.125702768644</v>
      </c>
      <c r="I62" s="371">
        <v>35821.202850932619</v>
      </c>
      <c r="J62" s="319">
        <v>35295.198233656527</v>
      </c>
      <c r="K62" s="319">
        <v>35017.325657894733</v>
      </c>
      <c r="L62" s="319">
        <v>35961.008144320869</v>
      </c>
      <c r="M62" s="319">
        <v>36548.370671759534</v>
      </c>
      <c r="N62" s="319">
        <v>36281.271476612659</v>
      </c>
      <c r="O62" s="387">
        <v>35127.21964912281</v>
      </c>
      <c r="P62" s="387">
        <v>36529.013042320999</v>
      </c>
      <c r="Q62" s="387">
        <v>37119.651639215685</v>
      </c>
      <c r="R62" s="387">
        <v>38879.215663251824</v>
      </c>
      <c r="S62" s="388">
        <v>38713.379093301497</v>
      </c>
      <c r="T62" s="387">
        <v>38197.192070133497</v>
      </c>
      <c r="U62" s="387">
        <v>38321.859808830224</v>
      </c>
      <c r="V62" s="387">
        <v>37304.691112492226</v>
      </c>
      <c r="W62" s="387">
        <v>37737.670259284358</v>
      </c>
      <c r="X62" s="387">
        <v>39018.282597956888</v>
      </c>
      <c r="Y62" s="387">
        <v>39408.824688717439</v>
      </c>
      <c r="Z62" s="387">
        <v>40166.926307122267</v>
      </c>
      <c r="AA62" s="387">
        <v>40834.641480536062</v>
      </c>
      <c r="AB62" s="387">
        <v>41141.725305275009</v>
      </c>
      <c r="AC62" s="388">
        <v>41532.27379303355</v>
      </c>
      <c r="AD62" s="387">
        <v>42080.23908702781</v>
      </c>
      <c r="AE62" s="387">
        <v>42041.157607844361</v>
      </c>
      <c r="AF62" s="387">
        <v>42479.929657446424</v>
      </c>
      <c r="AG62" s="387">
        <v>42778.909946396663</v>
      </c>
      <c r="AH62" s="387">
        <v>43844.50355519291</v>
      </c>
      <c r="AI62" s="387">
        <v>43862.280812434874</v>
      </c>
      <c r="AJ62" s="387">
        <v>44760.285019156021</v>
      </c>
      <c r="AK62" s="387">
        <v>45938.690582959636</v>
      </c>
      <c r="AL62" s="387">
        <v>46993.386483303781</v>
      </c>
      <c r="AM62" s="388">
        <v>47794.980866599151</v>
      </c>
      <c r="AN62" s="387">
        <v>48803.027184668259</v>
      </c>
      <c r="AO62" s="387">
        <v>49073.556340354175</v>
      </c>
      <c r="AP62" s="387">
        <v>49201.58616041339</v>
      </c>
      <c r="AQ62" s="387">
        <v>49696.082414762313</v>
      </c>
      <c r="AR62" s="387">
        <v>50184.188593517691</v>
      </c>
      <c r="AS62" s="387">
        <v>50142.408004806581</v>
      </c>
      <c r="AT62" s="387">
        <v>50567.037946278295</v>
      </c>
      <c r="AU62" s="387">
        <v>50010.105488317276</v>
      </c>
      <c r="AV62" s="387">
        <v>49494.975263202949</v>
      </c>
      <c r="AW62" s="388">
        <v>49442.213714624137</v>
      </c>
      <c r="AX62" s="387">
        <v>49407.600537897823</v>
      </c>
      <c r="AY62" s="387">
        <v>50021.98282228614</v>
      </c>
      <c r="AZ62" s="387">
        <v>49886.849679999999</v>
      </c>
      <c r="BA62" s="387">
        <v>49224.990577149583</v>
      </c>
      <c r="BB62" s="387">
        <v>49695.531612853454</v>
      </c>
      <c r="BC62" s="387">
        <v>50496.421454694762</v>
      </c>
      <c r="BD62" s="387">
        <v>50964.946327017569</v>
      </c>
      <c r="BE62" s="387">
        <v>51690.505009389723</v>
      </c>
      <c r="BF62" s="387">
        <v>52308</v>
      </c>
      <c r="BG62" s="387">
        <v>52719.854802099588</v>
      </c>
      <c r="BH62" s="389"/>
      <c r="BJ62" s="1142">
        <f t="shared" si="2"/>
        <v>8.3076691670225244E-3</v>
      </c>
    </row>
    <row r="63" spans="1:62" x14ac:dyDescent="0.2">
      <c r="A63" s="475">
        <v>54</v>
      </c>
      <c r="B63" s="319">
        <v>29469.119960668635</v>
      </c>
      <c r="C63" s="319">
        <f t="shared" si="0"/>
        <v>30939.708400569642</v>
      </c>
      <c r="D63" s="353">
        <v>32410.296840470648</v>
      </c>
      <c r="E63" s="353">
        <f t="shared" si="1"/>
        <v>33609.038600230764</v>
      </c>
      <c r="F63" s="353">
        <v>34807.780359990888</v>
      </c>
      <c r="G63" s="319">
        <v>34528.990206385213</v>
      </c>
      <c r="H63" s="353">
        <v>35612.648350482654</v>
      </c>
      <c r="I63" s="372">
        <v>36347.408987514529</v>
      </c>
      <c r="J63" s="319">
        <v>35794.859172506483</v>
      </c>
      <c r="K63" s="319">
        <v>35573.879020467837</v>
      </c>
      <c r="L63" s="319">
        <v>36484.712146422629</v>
      </c>
      <c r="M63" s="319">
        <v>37081.722162251936</v>
      </c>
      <c r="N63" s="319">
        <v>36806.044328951393</v>
      </c>
      <c r="O63" s="387">
        <v>35721.740070175438</v>
      </c>
      <c r="P63" s="387">
        <v>37081.70135746606</v>
      </c>
      <c r="Q63" s="387">
        <v>37738.080878431378</v>
      </c>
      <c r="R63" s="387">
        <v>39532.620541873366</v>
      </c>
      <c r="S63" s="388">
        <v>39377.380395561457</v>
      </c>
      <c r="T63" s="387">
        <v>38834.317593146043</v>
      </c>
      <c r="U63" s="387">
        <v>38916.661447428312</v>
      </c>
      <c r="V63" s="387">
        <v>37931.26182465013</v>
      </c>
      <c r="W63" s="387">
        <v>38376.521114327363</v>
      </c>
      <c r="X63" s="387">
        <v>39786.350411982057</v>
      </c>
      <c r="Y63" s="387">
        <v>40210.367275227254</v>
      </c>
      <c r="Z63" s="387">
        <v>41000.024252404648</v>
      </c>
      <c r="AA63" s="387">
        <v>41650.405469960802</v>
      </c>
      <c r="AB63" s="387">
        <v>41946.477249533731</v>
      </c>
      <c r="AC63" s="388">
        <v>42332.950032095679</v>
      </c>
      <c r="AD63" s="387">
        <v>42864.063765198618</v>
      </c>
      <c r="AE63" s="387">
        <v>42854.711945114497</v>
      </c>
      <c r="AF63" s="387">
        <v>43262.65042437565</v>
      </c>
      <c r="AG63" s="387">
        <v>43586.899225729605</v>
      </c>
      <c r="AH63" s="387">
        <v>44686.798228231724</v>
      </c>
      <c r="AI63" s="387">
        <v>44775.913675225871</v>
      </c>
      <c r="AJ63" s="387">
        <v>45675.435107245728</v>
      </c>
      <c r="AK63" s="387">
        <v>46845.345291479818</v>
      </c>
      <c r="AL63" s="387">
        <v>47937.751187752947</v>
      </c>
      <c r="AM63" s="388">
        <v>48779.181793956181</v>
      </c>
      <c r="AN63" s="387">
        <v>49800.772836162898</v>
      </c>
      <c r="AO63" s="387">
        <v>50037.244950329026</v>
      </c>
      <c r="AP63" s="387">
        <v>50223.077161187255</v>
      </c>
      <c r="AQ63" s="387">
        <v>50773.342881583769</v>
      </c>
      <c r="AR63" s="387">
        <v>51277.46864109426</v>
      </c>
      <c r="AS63" s="387">
        <v>51270.986458381471</v>
      </c>
      <c r="AT63" s="387">
        <v>51753.678432780551</v>
      </c>
      <c r="AU63" s="387">
        <v>51097.833440647817</v>
      </c>
      <c r="AV63" s="387">
        <v>50503.311563810668</v>
      </c>
      <c r="AW63" s="388">
        <v>50518.546639028726</v>
      </c>
      <c r="AX63" s="387">
        <v>50529.713433893819</v>
      </c>
      <c r="AY63" s="387">
        <v>51069.167350103024</v>
      </c>
      <c r="AZ63" s="387">
        <v>50990.967360000002</v>
      </c>
      <c r="BA63" s="387">
        <v>50336.995995288569</v>
      </c>
      <c r="BB63" s="387">
        <v>50819.077190140037</v>
      </c>
      <c r="BC63" s="387">
        <v>51625.825616149268</v>
      </c>
      <c r="BD63" s="387">
        <v>52115.929416868647</v>
      </c>
      <c r="BE63" s="387">
        <v>52721.139199052712</v>
      </c>
      <c r="BF63" s="387">
        <v>53351</v>
      </c>
      <c r="BG63" s="387">
        <v>53760.681869768763</v>
      </c>
      <c r="BH63" s="389"/>
      <c r="BJ63" s="1142">
        <f t="shared" si="2"/>
        <v>8.3926114099457383E-3</v>
      </c>
    </row>
    <row r="64" spans="1:62" x14ac:dyDescent="0.2">
      <c r="A64" s="475">
        <v>55</v>
      </c>
      <c r="B64" s="319">
        <v>29884.273844641102</v>
      </c>
      <c r="C64" s="319">
        <f t="shared" si="0"/>
        <v>31358.944423963028</v>
      </c>
      <c r="D64" s="353">
        <v>32833.615003284955</v>
      </c>
      <c r="E64" s="353">
        <f t="shared" si="1"/>
        <v>34054.09526650919</v>
      </c>
      <c r="F64" s="353">
        <v>35274.575529733425</v>
      </c>
      <c r="G64" s="319">
        <v>34976.304542687983</v>
      </c>
      <c r="H64" s="353">
        <v>36094.297231356737</v>
      </c>
      <c r="I64" s="372">
        <v>36856.821311226806</v>
      </c>
      <c r="J64" s="319">
        <v>36289.204569453781</v>
      </c>
      <c r="K64" s="319">
        <v>36125.372807017542</v>
      </c>
      <c r="L64" s="319">
        <v>37022.9634819161</v>
      </c>
      <c r="M64" s="319">
        <v>37619.671510420994</v>
      </c>
      <c r="N64" s="319">
        <v>37335.04922042189</v>
      </c>
      <c r="O64" s="387">
        <v>36289.060210526317</v>
      </c>
      <c r="P64" s="387">
        <v>37697.027681660897</v>
      </c>
      <c r="Q64" s="387">
        <v>38332.189866666668</v>
      </c>
      <c r="R64" s="387">
        <v>40169.771567792879</v>
      </c>
      <c r="S64" s="388">
        <v>40065.417944057081</v>
      </c>
      <c r="T64" s="387">
        <v>39504.540545925483</v>
      </c>
      <c r="U64" s="387">
        <v>39551.788620846608</v>
      </c>
      <c r="V64" s="387">
        <v>38621.913632369644</v>
      </c>
      <c r="W64" s="387">
        <v>39079.029705815941</v>
      </c>
      <c r="X64" s="387">
        <v>40486.583176905297</v>
      </c>
      <c r="Y64" s="387">
        <v>40935.773890459095</v>
      </c>
      <c r="Z64" s="387">
        <v>41816.543134099324</v>
      </c>
      <c r="AA64" s="387">
        <v>42431.842756860249</v>
      </c>
      <c r="AB64" s="387">
        <v>42760.971953408167</v>
      </c>
      <c r="AC64" s="388">
        <v>43182.265481941955</v>
      </c>
      <c r="AD64" s="387">
        <v>43642.495154299446</v>
      </c>
      <c r="AE64" s="387">
        <v>43713.367375708782</v>
      </c>
      <c r="AF64" s="387">
        <v>44099.468522928502</v>
      </c>
      <c r="AG64" s="387">
        <v>44381.696843359146</v>
      </c>
      <c r="AH64" s="387">
        <v>45517.797761976923</v>
      </c>
      <c r="AI64" s="387">
        <v>45678.481780162998</v>
      </c>
      <c r="AJ64" s="387">
        <v>46561.164126513606</v>
      </c>
      <c r="AK64" s="387">
        <v>47755.03736920777</v>
      </c>
      <c r="AL64" s="387">
        <v>48856.633035097926</v>
      </c>
      <c r="AM64" s="388">
        <v>49809.125193199376</v>
      </c>
      <c r="AN64" s="387">
        <v>50766.79825018227</v>
      </c>
      <c r="AO64" s="387">
        <v>51060.021037119848</v>
      </c>
      <c r="AP64" s="387">
        <v>51186.513193040271</v>
      </c>
      <c r="AQ64" s="387">
        <v>51819.476475620184</v>
      </c>
      <c r="AR64" s="387">
        <v>52368.11427891763</v>
      </c>
      <c r="AS64" s="387">
        <v>52376.532698618103</v>
      </c>
      <c r="AT64" s="387">
        <v>52893.101810919368</v>
      </c>
      <c r="AU64" s="387">
        <v>52235.113444140086</v>
      </c>
      <c r="AV64" s="387">
        <v>51602.883933921083</v>
      </c>
      <c r="AW64" s="388">
        <v>51594.879563433307</v>
      </c>
      <c r="AX64" s="387">
        <v>51625.274275766453</v>
      </c>
      <c r="AY64" s="387">
        <v>52128.778015790434</v>
      </c>
      <c r="AZ64" s="387">
        <v>52075.151120000002</v>
      </c>
      <c r="BA64" s="387">
        <v>51494.655594817428</v>
      </c>
      <c r="BB64" s="387">
        <v>51980.003086062577</v>
      </c>
      <c r="BC64" s="387">
        <v>52810.21949333002</v>
      </c>
      <c r="BD64" s="387">
        <v>53297.201535400025</v>
      </c>
      <c r="BE64" s="387">
        <v>53823.487497340357</v>
      </c>
      <c r="BF64" s="387">
        <v>54434</v>
      </c>
      <c r="BG64" s="387">
        <v>54831.94821960562</v>
      </c>
      <c r="BH64" s="389"/>
      <c r="BJ64" s="1142">
        <f t="shared" si="2"/>
        <v>8.471825110047293E-3</v>
      </c>
    </row>
    <row r="65" spans="1:62" x14ac:dyDescent="0.2">
      <c r="A65" s="475">
        <v>56</v>
      </c>
      <c r="B65" s="319">
        <v>30292.621927236974</v>
      </c>
      <c r="C65" s="319">
        <f t="shared" si="0"/>
        <v>31791.313412403055</v>
      </c>
      <c r="D65" s="353">
        <v>33290.004897569139</v>
      </c>
      <c r="E65" s="353">
        <f t="shared" si="1"/>
        <v>34506.225734271007</v>
      </c>
      <c r="F65" s="353">
        <v>35722.446570972883</v>
      </c>
      <c r="G65" s="319">
        <v>35442.001659934707</v>
      </c>
      <c r="H65" s="353">
        <v>36575.946112230828</v>
      </c>
      <c r="I65" s="372">
        <v>37355.037759692663</v>
      </c>
      <c r="J65" s="319">
        <v>36847.336469232985</v>
      </c>
      <c r="K65" s="319">
        <v>36651.568713450295</v>
      </c>
      <c r="L65" s="319">
        <v>37561.214817409578</v>
      </c>
      <c r="M65" s="319">
        <v>38235.784439093251</v>
      </c>
      <c r="N65" s="319">
        <v>37919.070620605322</v>
      </c>
      <c r="O65" s="387">
        <v>36903.009403508775</v>
      </c>
      <c r="P65" s="387">
        <v>38308.669417088102</v>
      </c>
      <c r="Q65" s="387">
        <v>38926.298854901965</v>
      </c>
      <c r="R65" s="387">
        <v>40823.176446414414</v>
      </c>
      <c r="S65" s="388">
        <v>40729.41924631704</v>
      </c>
      <c r="T65" s="387">
        <v>40196.828451882844</v>
      </c>
      <c r="U65" s="387">
        <v>40194.4768320437</v>
      </c>
      <c r="V65" s="387">
        <v>39284.084953172882</v>
      </c>
      <c r="W65" s="387">
        <v>39795.179240828562</v>
      </c>
      <c r="X65" s="387">
        <v>41208.69821573238</v>
      </c>
      <c r="Y65" s="387">
        <v>41728.85692460469</v>
      </c>
      <c r="Z65" s="387">
        <v>42601.976271567044</v>
      </c>
      <c r="AA65" s="387">
        <v>43229.433786124537</v>
      </c>
      <c r="AB65" s="387">
        <v>43624.180455361224</v>
      </c>
      <c r="AC65" s="388">
        <v>44014.744281901418</v>
      </c>
      <c r="AD65" s="387">
        <v>44521.601272706612</v>
      </c>
      <c r="AE65" s="387">
        <v>44565.084176560886</v>
      </c>
      <c r="AF65" s="387">
        <v>44965.0258289064</v>
      </c>
      <c r="AG65" s="387">
        <v>45178.143418701606</v>
      </c>
      <c r="AH65" s="387">
        <v>46347.183704394447</v>
      </c>
      <c r="AI65" s="387">
        <v>46536.790853684644</v>
      </c>
      <c r="AJ65" s="387">
        <v>47474.765737296904</v>
      </c>
      <c r="AK65" s="387">
        <v>48638.911808669654</v>
      </c>
      <c r="AL65" s="387">
        <v>49778.512865631637</v>
      </c>
      <c r="AM65" s="388">
        <v>50769.71710280871</v>
      </c>
      <c r="AN65" s="387">
        <v>51737.149151130092</v>
      </c>
      <c r="AO65" s="387">
        <v>52075.762900480193</v>
      </c>
      <c r="AP65" s="387">
        <v>52154.096008387634</v>
      </c>
      <c r="AQ65" s="387">
        <v>52871.023438836608</v>
      </c>
      <c r="AR65" s="387">
        <v>53570.722331251862</v>
      </c>
      <c r="AS65" s="387">
        <v>53441.132781808934</v>
      </c>
      <c r="AT65" s="387">
        <v>54062.346520656145</v>
      </c>
      <c r="AU65" s="387">
        <v>53350.638888585745</v>
      </c>
      <c r="AV65" s="387">
        <v>52714.305144226659</v>
      </c>
      <c r="AW65" s="388">
        <v>52647.788485130506</v>
      </c>
      <c r="AX65" s="387">
        <v>52709.290746281105</v>
      </c>
      <c r="AY65" s="387">
        <v>53233.574637370708</v>
      </c>
      <c r="AZ65" s="387">
        <v>53249.037519999998</v>
      </c>
      <c r="BA65" s="387">
        <v>52655.576207302707</v>
      </c>
      <c r="BB65" s="387">
        <v>53114.228754388001</v>
      </c>
      <c r="BC65" s="387">
        <v>53921.646247720171</v>
      </c>
      <c r="BD65" s="387">
        <v>54487.873697314935</v>
      </c>
      <c r="BE65" s="387">
        <v>54993.4519551884</v>
      </c>
      <c r="BF65" s="387">
        <v>55571</v>
      </c>
      <c r="BG65" s="387">
        <v>55977.8399063697</v>
      </c>
      <c r="BH65" s="389"/>
      <c r="BJ65" s="1142">
        <f t="shared" si="2"/>
        <v>8.5594078272730467E-3</v>
      </c>
    </row>
    <row r="66" spans="1:62" x14ac:dyDescent="0.2">
      <c r="A66" s="475">
        <v>57</v>
      </c>
      <c r="B66" s="319">
        <v>30700.970009832843</v>
      </c>
      <c r="C66" s="319">
        <f t="shared" si="0"/>
        <v>32243.525439725003</v>
      </c>
      <c r="D66" s="353">
        <v>33786.080869617159</v>
      </c>
      <c r="E66" s="353">
        <f t="shared" si="1"/>
        <v>35000.277390835006</v>
      </c>
      <c r="F66" s="353">
        <v>36214.473912052854</v>
      </c>
      <c r="G66" s="319">
        <v>35926.081558125377</v>
      </c>
      <c r="H66" s="353">
        <v>37063.468759944837</v>
      </c>
      <c r="I66" s="372">
        <v>37909.233584390633</v>
      </c>
      <c r="J66" s="319">
        <v>37394.837285206871</v>
      </c>
      <c r="K66" s="319">
        <v>37172.705043859649</v>
      </c>
      <c r="L66" s="319">
        <v>38123.711708555915</v>
      </c>
      <c r="M66" s="319">
        <v>38847.299510088851</v>
      </c>
      <c r="N66" s="319">
        <v>38460.771629471114</v>
      </c>
      <c r="O66" s="387">
        <v>37478.10105263158</v>
      </c>
      <c r="P66" s="387">
        <v>38916.626563747668</v>
      </c>
      <c r="Q66" s="387">
        <v>39600.317239215685</v>
      </c>
      <c r="R66" s="387">
        <v>41528.593653682445</v>
      </c>
      <c r="S66" s="388">
        <v>41432.479448709943</v>
      </c>
      <c r="T66" s="387">
        <v>40880.842000398487</v>
      </c>
      <c r="U66" s="387">
        <v>40900.173691397358</v>
      </c>
      <c r="V66" s="387">
        <v>39915.402413150165</v>
      </c>
      <c r="W66" s="387">
        <v>40488.593869967772</v>
      </c>
      <c r="X66" s="387">
        <v>41952.695528463322</v>
      </c>
      <c r="Y66" s="387">
        <v>42547.318615842945</v>
      </c>
      <c r="Z66" s="387">
        <v>43476.521875818697</v>
      </c>
      <c r="AA66" s="387">
        <v>44041.159339958067</v>
      </c>
      <c r="AB66" s="387">
        <v>44516.617236161452</v>
      </c>
      <c r="AC66" s="388">
        <v>44886.508598263455</v>
      </c>
      <c r="AD66" s="387">
        <v>45404.302917160436</v>
      </c>
      <c r="AE66" s="387">
        <v>45472.310015350398</v>
      </c>
      <c r="AF66" s="387">
        <v>45891.442632960861</v>
      </c>
      <c r="AG66" s="387">
        <v>45992.72852888624</v>
      </c>
      <c r="AH66" s="387">
        <v>47268.544352488636</v>
      </c>
      <c r="AI66" s="387">
        <v>47403.003325673337</v>
      </c>
      <c r="AJ66" s="387">
        <v>48484.372941077774</v>
      </c>
      <c r="AK66" s="387">
        <v>49557.715994020924</v>
      </c>
      <c r="AL66" s="387">
        <v>50757.354376751173</v>
      </c>
      <c r="AM66" s="388">
        <v>51758.344720993438</v>
      </c>
      <c r="AN66" s="387">
        <v>52723.36017081554</v>
      </c>
      <c r="AO66" s="387">
        <v>53050.706267943802</v>
      </c>
      <c r="AP66" s="387">
        <v>53189.409620809311</v>
      </c>
      <c r="AQ66" s="387">
        <v>53957.757301723082</v>
      </c>
      <c r="AR66" s="387">
        <v>54731.179827534936</v>
      </c>
      <c r="AS66" s="387">
        <v>54617.055229468038</v>
      </c>
      <c r="AT66" s="387">
        <v>55174.433678163492</v>
      </c>
      <c r="AU66" s="387">
        <v>54437.158254302587</v>
      </c>
      <c r="AV66" s="387">
        <v>53844.684498844479</v>
      </c>
      <c r="AW66" s="388">
        <v>53720.607809128982</v>
      </c>
      <c r="AX66" s="387">
        <v>53840.639139363491</v>
      </c>
      <c r="AY66" s="387">
        <v>54393.724054919716</v>
      </c>
      <c r="AZ66" s="387">
        <v>54404.097439999998</v>
      </c>
      <c r="BA66" s="387">
        <v>53799.104750687082</v>
      </c>
      <c r="BB66" s="387">
        <v>54300.786868803771</v>
      </c>
      <c r="BC66" s="387">
        <v>55117.672564766093</v>
      </c>
      <c r="BD66" s="387">
        <v>55721.368279088187</v>
      </c>
      <c r="BE66" s="387">
        <v>56230.008085330774</v>
      </c>
      <c r="BF66" s="387">
        <v>56803</v>
      </c>
      <c r="BG66" s="387">
        <v>57201.302667044969</v>
      </c>
      <c r="BH66" s="389"/>
      <c r="BJ66" s="1142">
        <f t="shared" si="2"/>
        <v>8.6935608429636879E-3</v>
      </c>
    </row>
    <row r="67" spans="1:62" x14ac:dyDescent="0.2">
      <c r="A67" s="475">
        <v>58</v>
      </c>
      <c r="B67" s="319">
        <v>31143.347099311704</v>
      </c>
      <c r="C67" s="319">
        <f t="shared" si="0"/>
        <v>32682.987412165559</v>
      </c>
      <c r="D67" s="353">
        <v>34222.627725019411</v>
      </c>
      <c r="E67" s="353">
        <f t="shared" si="1"/>
        <v>35470.872531910478</v>
      </c>
      <c r="F67" s="353">
        <v>36719.117338801545</v>
      </c>
      <c r="G67" s="319">
        <v>36465.309799147901</v>
      </c>
      <c r="H67" s="353">
        <v>37574.486475018566</v>
      </c>
      <c r="I67" s="372">
        <v>38463.429409088611</v>
      </c>
      <c r="J67" s="319">
        <v>37974.231352596718</v>
      </c>
      <c r="K67" s="319">
        <v>37774.794590643272</v>
      </c>
      <c r="L67" s="319">
        <v>38725.001488746821</v>
      </c>
      <c r="M67" s="319">
        <v>39477.206011791088</v>
      </c>
      <c r="N67" s="319">
        <v>39061.721186181596</v>
      </c>
      <c r="O67" s="387">
        <v>38076.507228070179</v>
      </c>
      <c r="P67" s="387">
        <v>39554.060420548311</v>
      </c>
      <c r="Q67" s="387">
        <v>40263.91265882353</v>
      </c>
      <c r="R67" s="387">
        <v>42191.750843925205</v>
      </c>
      <c r="S67" s="388">
        <v>42081.458097072624</v>
      </c>
      <c r="T67" s="387">
        <v>41592.436740386533</v>
      </c>
      <c r="U67" s="387">
        <v>41620.992626308602</v>
      </c>
      <c r="V67" s="387">
        <v>40641.654829515006</v>
      </c>
      <c r="W67" s="387">
        <v>41241.119254377867</v>
      </c>
      <c r="X67" s="387">
        <v>42720.763342488492</v>
      </c>
      <c r="Y67" s="387">
        <v>43329.827209533265</v>
      </c>
      <c r="Z67" s="387">
        <v>44255.737864441027</v>
      </c>
      <c r="AA67" s="387">
        <v>44846.827240404782</v>
      </c>
      <c r="AB67" s="387">
        <v>45393.465601576521</v>
      </c>
      <c r="AC67" s="388">
        <v>45722.728875975539</v>
      </c>
      <c r="AD67" s="387">
        <v>46276.217983474293</v>
      </c>
      <c r="AE67" s="387">
        <v>46384.739826446537</v>
      </c>
      <c r="AF67" s="387">
        <v>46795.882396043235</v>
      </c>
      <c r="AG67" s="387">
        <v>46906.251101846341</v>
      </c>
      <c r="AH67" s="387">
        <v>48152.792400046623</v>
      </c>
      <c r="AI67" s="387">
        <v>48365.637258960043</v>
      </c>
      <c r="AJ67" s="387">
        <v>49421.201711457259</v>
      </c>
      <c r="AK67" s="387">
        <v>50453.739910313896</v>
      </c>
      <c r="AL67" s="387">
        <v>51755.682778597431</v>
      </c>
      <c r="AM67" s="388">
        <v>52780.910302190474</v>
      </c>
      <c r="AN67" s="387">
        <v>53752.826059785439</v>
      </c>
      <c r="AO67" s="387">
        <v>54084.737112223382</v>
      </c>
      <c r="AP67" s="387">
        <v>54315.952470106597</v>
      </c>
      <c r="AQ67" s="387">
        <v>55099.97819870463</v>
      </c>
      <c r="AR67" s="387">
        <v>55903.492167707402</v>
      </c>
      <c r="AS67" s="387">
        <v>55769.945463788878</v>
      </c>
      <c r="AT67" s="387">
        <v>56302.674056953074</v>
      </c>
      <c r="AU67" s="387">
        <v>55557.518045203047</v>
      </c>
      <c r="AV67" s="387">
        <v>55010.610374047763</v>
      </c>
      <c r="AW67" s="388">
        <v>54834.419137865392</v>
      </c>
      <c r="AX67" s="387">
        <v>55023.937203556801</v>
      </c>
      <c r="AY67" s="387">
        <v>55577.596099312483</v>
      </c>
      <c r="AZ67" s="387">
        <v>55550.297839999999</v>
      </c>
      <c r="BA67" s="387">
        <v>54965.460384766389</v>
      </c>
      <c r="BB67" s="387">
        <v>55539.677429309886</v>
      </c>
      <c r="BC67" s="387">
        <v>56340.136245141941</v>
      </c>
      <c r="BD67" s="387">
        <v>57021.70761381105</v>
      </c>
      <c r="BE67" s="387">
        <v>57476.809088133814</v>
      </c>
      <c r="BF67" s="387">
        <v>58052</v>
      </c>
      <c r="BG67" s="387">
        <v>58518.047098879273</v>
      </c>
      <c r="BH67" s="389"/>
      <c r="BJ67" s="1142">
        <f t="shared" si="2"/>
        <v>8.8128384843604302E-3</v>
      </c>
    </row>
    <row r="68" spans="1:62" x14ac:dyDescent="0.2">
      <c r="A68" s="476">
        <v>59</v>
      </c>
      <c r="B68" s="320">
        <v>31565.30678466077</v>
      </c>
      <c r="C68" s="320">
        <f t="shared" si="0"/>
        <v>33122.162201982181</v>
      </c>
      <c r="D68" s="354">
        <v>34679.017619303595</v>
      </c>
      <c r="E68" s="354">
        <f t="shared" si="1"/>
        <v>35957.697235261279</v>
      </c>
      <c r="F68" s="354">
        <v>37236.376851218956</v>
      </c>
      <c r="G68" s="320">
        <v>36949.389697338571</v>
      </c>
      <c r="H68" s="354">
        <v>38179.48445953113</v>
      </c>
      <c r="I68" s="373">
        <v>39028.821109033008</v>
      </c>
      <c r="J68" s="320">
        <v>38532.363252375922</v>
      </c>
      <c r="K68" s="320">
        <v>38402.182017543862</v>
      </c>
      <c r="L68" s="320">
        <v>39384.480602504591</v>
      </c>
      <c r="M68" s="320">
        <v>40111.710371169982</v>
      </c>
      <c r="N68" s="320">
        <v>39721.919290736776</v>
      </c>
      <c r="O68" s="390">
        <v>38775.943017543861</v>
      </c>
      <c r="P68" s="390">
        <v>40173.071333510779</v>
      </c>
      <c r="Q68" s="390">
        <v>40896.23918431373</v>
      </c>
      <c r="R68" s="390">
        <v>42819.1495582235</v>
      </c>
      <c r="S68" s="391">
        <v>42745.459399332591</v>
      </c>
      <c r="T68" s="390">
        <v>42270.934050607691</v>
      </c>
      <c r="U68" s="390">
        <v>42354.41329085116</v>
      </c>
      <c r="V68" s="390">
        <v>41296.706028589178</v>
      </c>
      <c r="W68" s="390">
        <v>41991.371148200618</v>
      </c>
      <c r="X68" s="390">
        <v>43477.890019561739</v>
      </c>
      <c r="Y68" s="390">
        <v>44156.74845313574</v>
      </c>
      <c r="Z68" s="390">
        <v>45076.401512032629</v>
      </c>
      <c r="AA68" s="390">
        <v>45688.841061172403</v>
      </c>
      <c r="AB68" s="390">
        <v>46237.188584298128</v>
      </c>
      <c r="AC68" s="391">
        <v>46583.2687590797</v>
      </c>
      <c r="AD68" s="390">
        <v>47162.515153974775</v>
      </c>
      <c r="AE68" s="390">
        <v>47226.048682685381</v>
      </c>
      <c r="AF68" s="390">
        <v>47703.703242352087</v>
      </c>
      <c r="AG68" s="390">
        <v>47857.699702203696</v>
      </c>
      <c r="AH68" s="390">
        <v>49066.085091502508</v>
      </c>
      <c r="AI68" s="390">
        <v>49320.367793779704</v>
      </c>
      <c r="AJ68" s="390">
        <v>50413.775664867586</v>
      </c>
      <c r="AK68" s="390">
        <v>51492.520179372194</v>
      </c>
      <c r="AL68" s="390">
        <v>52798.980928274606</v>
      </c>
      <c r="AM68" s="391">
        <v>53810.853701433662</v>
      </c>
      <c r="AN68" s="390">
        <v>54763.548172065406</v>
      </c>
      <c r="AO68" s="390">
        <v>55110.326888386393</v>
      </c>
      <c r="AP68" s="390">
        <v>55380.293566988694</v>
      </c>
      <c r="AQ68" s="390">
        <v>56207.012196016127</v>
      </c>
      <c r="AR68" s="390">
        <v>57075.804507879868</v>
      </c>
      <c r="AS68" s="390">
        <v>56874.212136617825</v>
      </c>
      <c r="AT68" s="390">
        <v>57562.625316966987</v>
      </c>
      <c r="AU68" s="390">
        <v>56629.534371555485</v>
      </c>
      <c r="AV68" s="390">
        <v>56194.309509543782</v>
      </c>
      <c r="AW68" s="391">
        <v>55993.907271881217</v>
      </c>
      <c r="AX68" s="390">
        <v>56187.609836441537</v>
      </c>
      <c r="AY68" s="390">
        <v>56787.450068343634</v>
      </c>
      <c r="AZ68" s="390">
        <v>56760.729760000002</v>
      </c>
      <c r="BA68" s="390">
        <v>56170.94817432273</v>
      </c>
      <c r="BB68" s="390">
        <v>56837.308490529649</v>
      </c>
      <c r="BC68" s="390">
        <v>57642.96951004077</v>
      </c>
      <c r="BD68" s="390">
        <v>58356.513774273561</v>
      </c>
      <c r="BE68" s="390">
        <v>58780.981377836579</v>
      </c>
      <c r="BF68" s="390">
        <v>59336</v>
      </c>
      <c r="BG68" s="390">
        <v>59822.026670449712</v>
      </c>
      <c r="BH68" s="392"/>
      <c r="BJ68" s="1142">
        <f t="shared" si="2"/>
        <v>8.9640568934685749E-3</v>
      </c>
    </row>
    <row r="69" spans="1:62" x14ac:dyDescent="0.2">
      <c r="A69" s="475">
        <v>60</v>
      </c>
      <c r="B69" s="319">
        <v>32000.878072763029</v>
      </c>
      <c r="C69" s="319">
        <f t="shared" si="0"/>
        <v>33578.064312616363</v>
      </c>
      <c r="D69" s="353">
        <v>35155.25055246969</v>
      </c>
      <c r="E69" s="353">
        <f t="shared" si="1"/>
        <v>36441.827372384309</v>
      </c>
      <c r="F69" s="353">
        <v>37728.404192298927</v>
      </c>
      <c r="G69" s="319">
        <v>37464.107563769161</v>
      </c>
      <c r="H69" s="353">
        <v>38778.608677203774</v>
      </c>
      <c r="I69" s="372">
        <v>39571.821058484558</v>
      </c>
      <c r="J69" s="319">
        <v>39069.232984544498</v>
      </c>
      <c r="K69" s="319">
        <v>38978.973684210527</v>
      </c>
      <c r="L69" s="319">
        <v>40014.865049478933</v>
      </c>
      <c r="M69" s="319">
        <v>40792.193307315458</v>
      </c>
      <c r="N69" s="319">
        <v>40415.973708346071</v>
      </c>
      <c r="O69" s="387">
        <v>39424.864000000001</v>
      </c>
      <c r="P69" s="387">
        <v>40803.136012776151</v>
      </c>
      <c r="Q69" s="387">
        <v>41580.680533333332</v>
      </c>
      <c r="R69" s="387">
        <v>43492.059060087471</v>
      </c>
      <c r="S69" s="388">
        <v>43466.546786402228</v>
      </c>
      <c r="T69" s="387">
        <v>42982.528790595738</v>
      </c>
      <c r="U69" s="387">
        <v>43123.1187983614</v>
      </c>
      <c r="V69" s="387">
        <v>41930.396862476155</v>
      </c>
      <c r="W69" s="387">
        <v>42791.639834944886</v>
      </c>
      <c r="X69" s="387">
        <v>44280.969471833079</v>
      </c>
      <c r="Y69" s="387">
        <v>44943.486823008177</v>
      </c>
      <c r="Z69" s="387">
        <v>45913.644223211937</v>
      </c>
      <c r="AA69" s="387">
        <v>46520.758792961991</v>
      </c>
      <c r="AB69" s="387">
        <v>47092.60287855861</v>
      </c>
      <c r="AC69" s="388">
        <v>47473.740464204871</v>
      </c>
      <c r="AD69" s="387">
        <v>48153.082579828253</v>
      </c>
      <c r="AE69" s="387">
        <v>48112.458632248359</v>
      </c>
      <c r="AF69" s="387">
        <v>48587.856506075601</v>
      </c>
      <c r="AG69" s="387">
        <v>48825.637879690294</v>
      </c>
      <c r="AH69" s="387">
        <v>49989.059330924349</v>
      </c>
      <c r="AI69" s="387">
        <v>50281.421047372998</v>
      </c>
      <c r="AJ69" s="387">
        <v>51376.928549456083</v>
      </c>
      <c r="AK69" s="387">
        <v>52543.449925261579</v>
      </c>
      <c r="AL69" s="387">
        <v>53830.287145196875</v>
      </c>
      <c r="AM69" s="388">
        <v>54908.673026701479</v>
      </c>
      <c r="AN69" s="387">
        <v>55751.201020727007</v>
      </c>
      <c r="AO69" s="387">
        <v>56159.833024213018</v>
      </c>
      <c r="AP69" s="387">
        <v>56462.604059012956</v>
      </c>
      <c r="AQ69" s="387">
        <v>57335.699670047659</v>
      </c>
      <c r="AR69" s="387">
        <v>58273.143740707703</v>
      </c>
      <c r="AS69" s="387">
        <v>58066.768960576788</v>
      </c>
      <c r="AT69" s="387">
        <v>58822.5765769809</v>
      </c>
      <c r="AU69" s="387">
        <v>57761.980028592945</v>
      </c>
      <c r="AV69" s="387">
        <v>57344.83189249337</v>
      </c>
      <c r="AW69" s="388">
        <v>57091.321798722449</v>
      </c>
      <c r="AX69" s="387">
        <v>57429.784194560561</v>
      </c>
      <c r="AY69" s="387">
        <v>58058.30507783014</v>
      </c>
      <c r="AZ69" s="387">
        <v>58045.360159999997</v>
      </c>
      <c r="BA69" s="387">
        <v>57481.875382803293</v>
      </c>
      <c r="BB69" s="387">
        <v>58117.851406087262</v>
      </c>
      <c r="BC69" s="387">
        <v>58988.102556267484</v>
      </c>
      <c r="BD69" s="387">
        <v>59742.497948713113</v>
      </c>
      <c r="BE69" s="387">
        <v>60134.32905631054</v>
      </c>
      <c r="BF69" s="387">
        <v>60630</v>
      </c>
      <c r="BG69" s="387">
        <v>61102.440346148389</v>
      </c>
      <c r="BH69" s="389"/>
      <c r="BJ69" s="1142">
        <f t="shared" si="2"/>
        <v>9.0936268523942321E-3</v>
      </c>
    </row>
    <row r="70" spans="1:62" x14ac:dyDescent="0.2">
      <c r="A70" s="475">
        <v>61</v>
      </c>
      <c r="B70" s="319">
        <v>32490.895771878073</v>
      </c>
      <c r="C70" s="319">
        <f t="shared" si="0"/>
        <v>34067.803975050905</v>
      </c>
      <c r="D70" s="353">
        <v>35644.712178223737</v>
      </c>
      <c r="E70" s="353">
        <f t="shared" si="1"/>
        <v>36960.958048555927</v>
      </c>
      <c r="F70" s="353">
        <v>38277.203918888124</v>
      </c>
      <c r="G70" s="319">
        <v>37997.208211143698</v>
      </c>
      <c r="H70" s="353">
        <v>39318.995226477142</v>
      </c>
      <c r="I70" s="372">
        <v>40170.800384168222</v>
      </c>
      <c r="J70" s="319">
        <v>39648.627051934338</v>
      </c>
      <c r="K70" s="319">
        <v>39570.944078947367</v>
      </c>
      <c r="L70" s="319">
        <v>40640.400385322704</v>
      </c>
      <c r="M70" s="319">
        <v>41445.089097400989</v>
      </c>
      <c r="N70" s="319">
        <v>41101.564047691842</v>
      </c>
      <c r="O70" s="387">
        <v>40038.813192982459</v>
      </c>
      <c r="P70" s="387">
        <v>41470.046579717855</v>
      </c>
      <c r="Q70" s="387">
        <v>42303.339419607844</v>
      </c>
      <c r="R70" s="387">
        <v>44194.225496815096</v>
      </c>
      <c r="S70" s="388">
        <v>44202.656827369159</v>
      </c>
      <c r="T70" s="387">
        <v>43652.751743375178</v>
      </c>
      <c r="U70" s="387">
        <v>43901.905689576699</v>
      </c>
      <c r="V70" s="387">
        <v>42656.649278840996</v>
      </c>
      <c r="W70" s="387">
        <v>43532.797766418269</v>
      </c>
      <c r="X70" s="387">
        <v>45090.613606275569</v>
      </c>
      <c r="Y70" s="387">
        <v>45776.752730883811</v>
      </c>
      <c r="Z70" s="387">
        <v>46790.26221041206</v>
      </c>
      <c r="AA70" s="387">
        <v>47397.099316254906</v>
      </c>
      <c r="AB70" s="387">
        <v>47920.737445895058</v>
      </c>
      <c r="AC70" s="388">
        <v>48381.048819216863</v>
      </c>
      <c r="AD70" s="387">
        <v>49086.121588935246</v>
      </c>
      <c r="AE70" s="387">
        <v>48899.993107985334</v>
      </c>
      <c r="AF70" s="387">
        <v>49512.582768516826</v>
      </c>
      <c r="AG70" s="387">
        <v>49758.94794520548</v>
      </c>
      <c r="AH70" s="387">
        <v>50910.41997901853</v>
      </c>
      <c r="AI70" s="387">
        <v>51185.569832003537</v>
      </c>
      <c r="AJ70" s="387">
        <v>52315.305797141984</v>
      </c>
      <c r="AK70" s="387">
        <v>53586.786248131531</v>
      </c>
      <c r="AL70" s="387">
        <v>54888.575210817682</v>
      </c>
      <c r="AM70" s="388">
        <v>55979.932207003134</v>
      </c>
      <c r="AN70" s="387">
        <v>56900.338714717218</v>
      </c>
      <c r="AO70" s="387">
        <v>57286.71561777484</v>
      </c>
      <c r="AP70" s="387">
        <v>57544.914551037225</v>
      </c>
      <c r="AQ70" s="387">
        <v>58529.347574239277</v>
      </c>
      <c r="AR70" s="387">
        <v>59371.692607790661</v>
      </c>
      <c r="AS70" s="387">
        <v>59270.84189120488</v>
      </c>
      <c r="AT70" s="387">
        <v>60058.919282813091</v>
      </c>
      <c r="AU70" s="387">
        <v>59037.038906047084</v>
      </c>
      <c r="AV70" s="387">
        <v>58515.497303774719</v>
      </c>
      <c r="AW70" s="388">
        <v>58244.953932061428</v>
      </c>
      <c r="AX70" s="387">
        <v>58623.472192976056</v>
      </c>
      <c r="AY70" s="387">
        <v>59415.013403513061</v>
      </c>
      <c r="AZ70" s="387">
        <v>59447.379199999996</v>
      </c>
      <c r="BA70" s="387">
        <v>58824.325716529245</v>
      </c>
      <c r="BB70" s="387">
        <v>59491.311113682837</v>
      </c>
      <c r="BC70" s="387">
        <v>60337.46558062698</v>
      </c>
      <c r="BD70" s="387">
        <v>61106.548688591072</v>
      </c>
      <c r="BE70" s="387">
        <v>61423.134037022312</v>
      </c>
      <c r="BF70" s="387">
        <v>61913</v>
      </c>
      <c r="BG70" s="387">
        <v>62414.275216342743</v>
      </c>
      <c r="BH70" s="389"/>
      <c r="BJ70" s="1142">
        <f t="shared" si="2"/>
        <v>9.2388341414395558E-3</v>
      </c>
    </row>
    <row r="71" spans="1:62" x14ac:dyDescent="0.2">
      <c r="A71" s="475">
        <v>62</v>
      </c>
      <c r="B71" s="319">
        <v>32987.719272369715</v>
      </c>
      <c r="C71" s="319">
        <f t="shared" si="0"/>
        <v>34554.332191879774</v>
      </c>
      <c r="D71" s="353">
        <v>36120.945111389839</v>
      </c>
      <c r="E71" s="353">
        <f t="shared" si="1"/>
        <v>37467.16633559922</v>
      </c>
      <c r="F71" s="353">
        <v>38813.387559808609</v>
      </c>
      <c r="G71" s="319">
        <v>38530.308858518234</v>
      </c>
      <c r="H71" s="353">
        <v>39871.129309430362</v>
      </c>
      <c r="I71" s="372">
        <v>40730.594146489406</v>
      </c>
      <c r="J71" s="319">
        <v>40196.127867908232</v>
      </c>
      <c r="K71" s="319">
        <v>40218.569809941517</v>
      </c>
      <c r="L71" s="319">
        <v>41328.97416586391</v>
      </c>
      <c r="M71" s="319">
        <v>42194.539898696341</v>
      </c>
      <c r="N71" s="319">
        <v>41791.386426169367</v>
      </c>
      <c r="O71" s="387">
        <v>40679.962666666666</v>
      </c>
      <c r="P71" s="387">
        <v>42151.695501730101</v>
      </c>
      <c r="Q71" s="387">
        <v>42994.729411764711</v>
      </c>
      <c r="R71" s="387">
        <v>44928.899638946779</v>
      </c>
      <c r="S71" s="388">
        <v>44914.730622100433</v>
      </c>
      <c r="T71" s="387">
        <v>44300.909742976692</v>
      </c>
      <c r="U71" s="387">
        <v>44703.375694128357</v>
      </c>
      <c r="V71" s="387">
        <v>43451.72953858682</v>
      </c>
      <c r="W71" s="387">
        <v>44342.160415511898</v>
      </c>
      <c r="X71" s="387">
        <v>45909.010650279597</v>
      </c>
      <c r="Y71" s="387">
        <v>46631.167519670002</v>
      </c>
      <c r="Z71" s="387">
        <v>47617.143006849052</v>
      </c>
      <c r="AA71" s="387">
        <v>48233.055483635704</v>
      </c>
      <c r="AB71" s="387">
        <v>48813.174226695286</v>
      </c>
      <c r="AC71" s="388">
        <v>49327.642690631437</v>
      </c>
      <c r="AD71" s="387">
        <v>50053.318095485462</v>
      </c>
      <c r="AE71" s="387">
        <v>49814.157576517027</v>
      </c>
      <c r="AF71" s="387">
        <v>50433.927947731579</v>
      </c>
      <c r="AG71" s="387">
        <v>50779.652769505657</v>
      </c>
      <c r="AH71" s="387">
        <v>51799.508800559503</v>
      </c>
      <c r="AI71" s="387">
        <v>52162.429882530931</v>
      </c>
      <c r="AJ71" s="387">
        <v>53386.852093179339</v>
      </c>
      <c r="AK71" s="387">
        <v>54646.828101644242</v>
      </c>
      <c r="AL71" s="387">
        <v>56051.792688043963</v>
      </c>
      <c r="AM71" s="388">
        <v>57055.618078132487</v>
      </c>
      <c r="AN71" s="387">
        <v>58010.547026351422</v>
      </c>
      <c r="AO71" s="387">
        <v>58448.769328489041</v>
      </c>
      <c r="AP71" s="387">
        <v>58751.628547891865</v>
      </c>
      <c r="AQ71" s="387">
        <v>59693.221947940852</v>
      </c>
      <c r="AR71" s="387">
        <v>60598.010347903655</v>
      </c>
      <c r="AS71" s="387">
        <v>60547.850164070805</v>
      </c>
      <c r="AT71" s="387">
        <v>61382.24087247267</v>
      </c>
      <c r="AU71" s="387">
        <v>60318.140716569724</v>
      </c>
      <c r="AV71" s="387">
        <v>59728.818539758628</v>
      </c>
      <c r="AW71" s="388">
        <v>59492.28207622996</v>
      </c>
      <c r="AX71" s="387">
        <v>59916.441785070216</v>
      </c>
      <c r="AY71" s="387">
        <v>60665.534732847787</v>
      </c>
      <c r="AZ71" s="387">
        <v>60767.447679999997</v>
      </c>
      <c r="BA71" s="387">
        <v>60242.866352571647</v>
      </c>
      <c r="BB71" s="387">
        <v>60907.491185433792</v>
      </c>
      <c r="BC71" s="387">
        <v>61710.093484716817</v>
      </c>
      <c r="BD71" s="387">
        <v>62572.955456423122</v>
      </c>
      <c r="BE71" s="387">
        <v>62800.044922615809</v>
      </c>
      <c r="BF71" s="387">
        <v>63276</v>
      </c>
      <c r="BG71" s="387">
        <v>63796.807774152359</v>
      </c>
      <c r="BH71" s="389"/>
      <c r="BJ71" s="1142">
        <f t="shared" si="2"/>
        <v>9.4257477429675607E-3</v>
      </c>
    </row>
    <row r="72" spans="1:62" x14ac:dyDescent="0.2">
      <c r="A72" s="475">
        <v>63</v>
      </c>
      <c r="B72" s="319">
        <v>33498.154375614555</v>
      </c>
      <c r="C72" s="319">
        <f t="shared" si="0"/>
        <v>35074.123595261139</v>
      </c>
      <c r="D72" s="353">
        <v>36650.092814907723</v>
      </c>
      <c r="E72" s="353">
        <f t="shared" si="1"/>
        <v>38012.448093487124</v>
      </c>
      <c r="F72" s="353">
        <v>39374.803372066526</v>
      </c>
      <c r="G72" s="319">
        <v>39081.792286836717</v>
      </c>
      <c r="H72" s="353">
        <v>40487.874827622785</v>
      </c>
      <c r="I72" s="372">
        <v>41357.563160289137</v>
      </c>
      <c r="J72" s="319">
        <v>40764.890851492753</v>
      </c>
      <c r="K72" s="319">
        <v>40876.314692982458</v>
      </c>
      <c r="L72" s="319">
        <v>41993.302390752251</v>
      </c>
      <c r="M72" s="319">
        <v>42893.414265548461</v>
      </c>
      <c r="N72" s="319">
        <v>42476.976765515137</v>
      </c>
      <c r="O72" s="387">
        <v>41328.883649122807</v>
      </c>
      <c r="P72" s="387">
        <v>42851.767367580513</v>
      </c>
      <c r="Q72" s="387">
        <v>43727.811262745097</v>
      </c>
      <c r="R72" s="387">
        <v>45696.081486482515</v>
      </c>
      <c r="S72" s="388">
        <v>45641.827070728992</v>
      </c>
      <c r="T72" s="387">
        <v>45026.295078700939</v>
      </c>
      <c r="U72" s="387">
        <v>45517.447428311338</v>
      </c>
      <c r="V72" s="387">
        <v>44196.968946229179</v>
      </c>
      <c r="W72" s="387">
        <v>45110.600234033387</v>
      </c>
      <c r="X72" s="387">
        <v>46747.101740797094</v>
      </c>
      <c r="Y72" s="387">
        <v>47487.697196547248</v>
      </c>
      <c r="Z72" s="387">
        <v>48415.010442007551</v>
      </c>
      <c r="AA72" s="387">
        <v>49117.472878111046</v>
      </c>
      <c r="AB72" s="387">
        <v>49699.765351726077</v>
      </c>
      <c r="AC72" s="388">
        <v>50291.073211932839</v>
      </c>
      <c r="AD72" s="387">
        <v>50989.952630639113</v>
      </c>
      <c r="AE72" s="387">
        <v>50768.219166066221</v>
      </c>
      <c r="AF72" s="387">
        <v>51301.175795322713</v>
      </c>
      <c r="AG72" s="387">
        <v>51752.53782013103</v>
      </c>
      <c r="AH72" s="387">
        <v>52741.846135913278</v>
      </c>
      <c r="AI72" s="387">
        <v>53145.612651831972</v>
      </c>
      <c r="AJ72" s="387">
        <v>54394.9108196538</v>
      </c>
      <c r="AK72" s="387">
        <v>55726.612855007472</v>
      </c>
      <c r="AL72" s="387">
        <v>57149.05453511823</v>
      </c>
      <c r="AM72" s="388">
        <v>58160.815221446457</v>
      </c>
      <c r="AN72" s="387">
        <v>59090.476929486511</v>
      </c>
      <c r="AO72" s="387">
        <v>59592.534058284</v>
      </c>
      <c r="AP72" s="387">
        <v>59959.724805911283</v>
      </c>
      <c r="AQ72" s="387">
        <v>60892.283221312471</v>
      </c>
      <c r="AR72" s="387">
        <v>61888.871126969963</v>
      </c>
      <c r="AS72" s="387">
        <v>61818.460599898317</v>
      </c>
      <c r="AT72" s="387">
        <v>62658.345353768818</v>
      </c>
      <c r="AU72" s="387">
        <v>61630.665779048577</v>
      </c>
      <c r="AV72" s="387">
        <v>60997.829324659768</v>
      </c>
      <c r="AW72" s="388">
        <v>60814.567029062142</v>
      </c>
      <c r="AX72" s="387">
        <v>61269.442108225878</v>
      </c>
      <c r="AY72" s="387">
        <v>61972.538507048572</v>
      </c>
      <c r="AZ72" s="387">
        <v>62078.656640000001</v>
      </c>
      <c r="BA72" s="387">
        <v>61721.192226148407</v>
      </c>
      <c r="BB72" s="387">
        <v>62341.827411950784</v>
      </c>
      <c r="BC72" s="387">
        <v>63226.54064532146</v>
      </c>
      <c r="BD72" s="387">
        <v>64015.339891163901</v>
      </c>
      <c r="BE72" s="387">
        <v>64142.123241163041</v>
      </c>
      <c r="BF72" s="387">
        <v>64715</v>
      </c>
      <c r="BG72" s="387">
        <v>65230.399773017452</v>
      </c>
      <c r="BH72" s="389"/>
      <c r="BJ72" s="1142">
        <f t="shared" si="2"/>
        <v>9.5916648064648946E-3</v>
      </c>
    </row>
    <row r="73" spans="1:62" x14ac:dyDescent="0.2">
      <c r="A73" s="475">
        <v>64</v>
      </c>
      <c r="B73" s="319">
        <v>34001.783677482796</v>
      </c>
      <c r="C73" s="319">
        <f t="shared" si="0"/>
        <v>35580.590578513249</v>
      </c>
      <c r="D73" s="353">
        <v>37159.397479543695</v>
      </c>
      <c r="E73" s="353">
        <f t="shared" si="1"/>
        <v>38538.346267682529</v>
      </c>
      <c r="F73" s="353">
        <v>39917.295055821371</v>
      </c>
      <c r="G73" s="319">
        <v>39639.403308803187</v>
      </c>
      <c r="H73" s="353">
        <v>41063.503977935718</v>
      </c>
      <c r="I73" s="372">
        <v>41950.944548349595</v>
      </c>
      <c r="J73" s="319">
        <v>41312.39166746664</v>
      </c>
      <c r="K73" s="319">
        <v>41518.880847953216</v>
      </c>
      <c r="L73" s="319">
        <v>42667.328837901739</v>
      </c>
      <c r="M73" s="319">
        <v>43615.277920783861</v>
      </c>
      <c r="N73" s="319">
        <v>43094.854478752677</v>
      </c>
      <c r="O73" s="387">
        <v>42024.433684210526</v>
      </c>
      <c r="P73" s="387">
        <v>43562.892999733827</v>
      </c>
      <c r="Q73" s="387">
        <v>44481.739043137255</v>
      </c>
      <c r="R73" s="387">
        <v>46521.777203745558</v>
      </c>
      <c r="S73" s="388">
        <v>46404.97788871103</v>
      </c>
      <c r="T73" s="387">
        <v>45881.312014345487</v>
      </c>
      <c r="U73" s="387">
        <v>46386.966772872096</v>
      </c>
      <c r="V73" s="387">
        <v>44927.9681104134</v>
      </c>
      <c r="W73" s="387">
        <v>45944.971279587779</v>
      </c>
      <c r="X73" s="387">
        <v>47567.687012191513</v>
      </c>
      <c r="Y73" s="387">
        <v>48312.503552058668</v>
      </c>
      <c r="Z73" s="387">
        <v>49341.365619970798</v>
      </c>
      <c r="AA73" s="387">
        <v>50018.044014951229</v>
      </c>
      <c r="AB73" s="387">
        <v>50617.533307527185</v>
      </c>
      <c r="AC73" s="388">
        <v>51250.762255481604</v>
      </c>
      <c r="AD73" s="387">
        <v>51887.036379279562</v>
      </c>
      <c r="AE73" s="387">
        <v>51819.421572005886</v>
      </c>
      <c r="AF73" s="387">
        <v>52210.687183244801</v>
      </c>
      <c r="AG73" s="387">
        <v>52717.178082191786</v>
      </c>
      <c r="AH73" s="387">
        <v>53700.319384543654</v>
      </c>
      <c r="AI73" s="387">
        <v>54209.410085496915</v>
      </c>
      <c r="AJ73" s="387">
        <v>55437.036046869325</v>
      </c>
      <c r="AK73" s="387">
        <v>56848.92077727952</v>
      </c>
      <c r="AL73" s="387">
        <v>58211.839575522135</v>
      </c>
      <c r="AM73" s="388">
        <v>59347.168363268123</v>
      </c>
      <c r="AN73" s="387">
        <v>60258.358400166646</v>
      </c>
      <c r="AO73" s="387">
        <v>60760.215147742572</v>
      </c>
      <c r="AP73" s="387">
        <v>61130.500012481592</v>
      </c>
      <c r="AQ73" s="387">
        <v>62245.625516314307</v>
      </c>
      <c r="AR73" s="387">
        <v>63063.817876895628</v>
      </c>
      <c r="AS73" s="387">
        <v>63112.103249064101</v>
      </c>
      <c r="AT73" s="387">
        <v>63872.322060902537</v>
      </c>
      <c r="AU73" s="387">
        <v>62962.528227346644</v>
      </c>
      <c r="AV73" s="387">
        <v>62337.933150731835</v>
      </c>
      <c r="AW73" s="388">
        <v>62090.003976479551</v>
      </c>
      <c r="AX73" s="387">
        <v>62552.021766097845</v>
      </c>
      <c r="AY73" s="387">
        <v>63278.41263235204</v>
      </c>
      <c r="AZ73" s="387">
        <v>63440.807840000001</v>
      </c>
      <c r="BA73" s="387">
        <v>63128.862819002745</v>
      </c>
      <c r="BB73" s="387">
        <v>63768.687574740587</v>
      </c>
      <c r="BC73" s="387">
        <v>64662.618221403129</v>
      </c>
      <c r="BD73" s="387">
        <v>65470.257717082735</v>
      </c>
      <c r="BE73" s="387">
        <v>65558.989130133123</v>
      </c>
      <c r="BF73" s="387">
        <v>66197</v>
      </c>
      <c r="BG73" s="387">
        <v>66667.9194211945</v>
      </c>
      <c r="BH73" s="389"/>
      <c r="BJ73" s="1142">
        <f t="shared" si="2"/>
        <v>9.6934499677601149E-3</v>
      </c>
    </row>
    <row r="74" spans="1:62" x14ac:dyDescent="0.2">
      <c r="A74" s="475">
        <v>65</v>
      </c>
      <c r="B74" s="319">
        <v>34546.24778761062</v>
      </c>
      <c r="C74" s="319">
        <f t="shared" ref="C74:C135" si="3">(B74+D74)/2</f>
        <v>36130.625177924048</v>
      </c>
      <c r="D74" s="353">
        <v>37715.002568237476</v>
      </c>
      <c r="E74" s="353">
        <f t="shared" ref="E74:E135" si="4">(D74+F74)/2</f>
        <v>39084.240632489666</v>
      </c>
      <c r="F74" s="353">
        <v>40453.478696741855</v>
      </c>
      <c r="G74" s="319">
        <v>40221.524705361589</v>
      </c>
      <c r="H74" s="353">
        <v>41691.997029808001</v>
      </c>
      <c r="I74" s="372">
        <v>42572.315624526105</v>
      </c>
      <c r="J74" s="319">
        <v>41913.047902467122</v>
      </c>
      <c r="K74" s="319">
        <v>42191.804459064326</v>
      </c>
      <c r="L74" s="319">
        <v>43355.902618442939</v>
      </c>
      <c r="M74" s="319">
        <v>44327.945860665954</v>
      </c>
      <c r="N74" s="319">
        <v>43738.1244267808</v>
      </c>
      <c r="O74" s="387">
        <v>42704.440701754385</v>
      </c>
      <c r="P74" s="387">
        <v>44233.48815544317</v>
      </c>
      <c r="Q74" s="387">
        <v>45246.089788235295</v>
      </c>
      <c r="R74" s="387">
        <v>47373.479085331841</v>
      </c>
      <c r="S74" s="388">
        <v>47159.115114354696</v>
      </c>
      <c r="T74" s="387">
        <v>46744.60330743176</v>
      </c>
      <c r="U74" s="387">
        <v>47185.916431497499</v>
      </c>
      <c r="V74" s="387">
        <v>45772.889222262696</v>
      </c>
      <c r="W74" s="387">
        <v>46788.436287491539</v>
      </c>
      <c r="X74" s="387">
        <v>48383.895828805158</v>
      </c>
      <c r="Y74" s="387">
        <v>49130.965243296923</v>
      </c>
      <c r="Z74" s="387">
        <v>50255.286500243266</v>
      </c>
      <c r="AA74" s="387">
        <v>50958.999507703535</v>
      </c>
      <c r="AB74" s="387">
        <v>51562.580990252311</v>
      </c>
      <c r="AC74" s="388">
        <v>52285.280854082906</v>
      </c>
      <c r="AD74" s="387">
        <v>52877.603805133032</v>
      </c>
      <c r="AE74" s="387">
        <v>52787.360421039441</v>
      </c>
      <c r="AF74" s="387">
        <v>53172.605361177266</v>
      </c>
      <c r="AG74" s="387">
        <v>53670.275640262065</v>
      </c>
      <c r="AH74" s="387">
        <v>54674.928546450632</v>
      </c>
      <c r="AI74" s="387">
        <v>55307.982472416887</v>
      </c>
      <c r="AJ74" s="387">
        <v>56472.9673648592</v>
      </c>
      <c r="AK74" s="387">
        <v>58024.382660687588</v>
      </c>
      <c r="AL74" s="387">
        <v>59363.065119993502</v>
      </c>
      <c r="AM74" s="388">
        <v>60493.68128764056</v>
      </c>
      <c r="AN74" s="387">
        <v>61483.913029892719</v>
      </c>
      <c r="AO74" s="387">
        <v>62017.934297111206</v>
      </c>
      <c r="AP74" s="387">
        <v>62327.538181182761</v>
      </c>
      <c r="AQ74" s="387">
        <v>63437.920078210926</v>
      </c>
      <c r="AR74" s="387">
        <v>64340.18940231936</v>
      </c>
      <c r="AS74" s="387">
        <v>64419.821139714375</v>
      </c>
      <c r="AT74" s="387">
        <v>65138.486098332694</v>
      </c>
      <c r="AU74" s="387">
        <v>64283.513396121409</v>
      </c>
      <c r="AV74" s="387">
        <v>63665.003252589238</v>
      </c>
      <c r="AW74" s="388">
        <v>63343.188121324929</v>
      </c>
      <c r="AX74" s="387">
        <v>63914.257586339903</v>
      </c>
      <c r="AY74" s="387">
        <v>64655.454638186748</v>
      </c>
      <c r="AZ74" s="387">
        <v>64760.876319999996</v>
      </c>
      <c r="BA74" s="387">
        <v>64565.882528464856</v>
      </c>
      <c r="BB74" s="387">
        <v>65236.132083477998</v>
      </c>
      <c r="BC74" s="387">
        <v>66107.155753750369</v>
      </c>
      <c r="BD74" s="387">
        <v>66988.886948156665</v>
      </c>
      <c r="BE74" s="387">
        <v>67031.177331470812</v>
      </c>
      <c r="BF74" s="387">
        <v>67624</v>
      </c>
      <c r="BG74" s="387">
        <v>68088.74655979572</v>
      </c>
      <c r="BH74" s="389"/>
      <c r="BJ74" s="1142">
        <f t="shared" ref="BJ74:BJ135" si="5">(BF74/T74)^(1/38)-1</f>
        <v>9.7648453020808823E-3</v>
      </c>
    </row>
    <row r="75" spans="1:62" x14ac:dyDescent="0.2">
      <c r="A75" s="475">
        <v>66</v>
      </c>
      <c r="B75" s="319">
        <v>35077.100294985255</v>
      </c>
      <c r="C75" s="319">
        <f t="shared" si="3"/>
        <v>36680.468322252229</v>
      </c>
      <c r="D75" s="353">
        <v>38283.836349519202</v>
      </c>
      <c r="E75" s="353">
        <f t="shared" si="4"/>
        <v>39617.825215087694</v>
      </c>
      <c r="F75" s="353">
        <v>40951.814080656186</v>
      </c>
      <c r="G75" s="319">
        <v>40852.666851103859</v>
      </c>
      <c r="H75" s="353">
        <v>42308.742548000424</v>
      </c>
      <c r="I75" s="371">
        <v>43204.882575949043</v>
      </c>
      <c r="J75" s="319">
        <v>42630.6460593261</v>
      </c>
      <c r="K75" s="319">
        <v>42879.906798245611</v>
      </c>
      <c r="L75" s="319">
        <v>44083.269288028721</v>
      </c>
      <c r="M75" s="319">
        <v>45095.78809266795</v>
      </c>
      <c r="N75" s="319">
        <v>44470.267196575973</v>
      </c>
      <c r="O75" s="387">
        <v>43365.018947368422</v>
      </c>
      <c r="P75" s="387">
        <v>44955.667553899388</v>
      </c>
      <c r="Q75" s="387">
        <v>46031.286462745098</v>
      </c>
      <c r="R75" s="387">
        <v>48202.42557313529</v>
      </c>
      <c r="S75" s="388">
        <v>47946.30217857239</v>
      </c>
      <c r="T75" s="387">
        <v>47596.862123929073</v>
      </c>
      <c r="U75" s="387">
        <v>48010.069549385524</v>
      </c>
      <c r="V75" s="387">
        <v>46674.771307944531</v>
      </c>
      <c r="W75" s="387">
        <v>47670.550635380103</v>
      </c>
      <c r="X75" s="387">
        <v>49221.986919322655</v>
      </c>
      <c r="Y75" s="387">
        <v>50091.124436635859</v>
      </c>
      <c r="Z75" s="387">
        <v>51187.858827051903</v>
      </c>
      <c r="AA75" s="387">
        <v>51889.858911477808</v>
      </c>
      <c r="AB75" s="387">
        <v>52492.040257592285</v>
      </c>
      <c r="AC75" s="388">
        <v>53287.996891786883</v>
      </c>
      <c r="AD75" s="387">
        <v>53834.013733543288</v>
      </c>
      <c r="AE75" s="387">
        <v>53715.402149055481</v>
      </c>
      <c r="AF75" s="387">
        <v>54154.810038468589</v>
      </c>
      <c r="AG75" s="387">
        <v>54695.92733770101</v>
      </c>
      <c r="AH75" s="387">
        <v>55717.308544119362</v>
      </c>
      <c r="AI75" s="387">
        <v>56468.20136737985</v>
      </c>
      <c r="AJ75" s="387">
        <v>57524.383455913201</v>
      </c>
      <c r="AK75" s="387">
        <v>59211.994020926752</v>
      </c>
      <c r="AL75" s="387">
        <v>60542.771504757773</v>
      </c>
      <c r="AM75" s="388">
        <v>61693.314501945308</v>
      </c>
      <c r="AN75" s="387">
        <v>62790.210082283091</v>
      </c>
      <c r="AO75" s="387">
        <v>63305.197184887831</v>
      </c>
      <c r="AP75" s="387">
        <v>63690.447689657762</v>
      </c>
      <c r="AQ75" s="387">
        <v>64642.394720762553</v>
      </c>
      <c r="AR75" s="387">
        <v>65711.399678858157</v>
      </c>
      <c r="AS75" s="387">
        <v>65782.56042889494</v>
      </c>
      <c r="AT75" s="387">
        <v>66477.960909274509</v>
      </c>
      <c r="AU75" s="387">
        <v>65641.96474992088</v>
      </c>
      <c r="AV75" s="387">
        <v>65136.629204827528</v>
      </c>
      <c r="AW75" s="388">
        <v>64680.698675916916</v>
      </c>
      <c r="AX75" s="387">
        <v>65246.478041051196</v>
      </c>
      <c r="AY75" s="387">
        <v>66001.996123793782</v>
      </c>
      <c r="AZ75" s="387">
        <v>66208.300399999993</v>
      </c>
      <c r="BA75" s="387">
        <v>65992.032194738902</v>
      </c>
      <c r="BB75" s="387">
        <v>66759.113065617406</v>
      </c>
      <c r="BC75" s="387">
        <v>67577.073154894329</v>
      </c>
      <c r="BD75" s="387">
        <v>68450.07146966453</v>
      </c>
      <c r="BE75" s="387">
        <v>68481.851300221111</v>
      </c>
      <c r="BF75" s="387">
        <v>69098</v>
      </c>
      <c r="BG75" s="387">
        <v>69609.728755851887</v>
      </c>
      <c r="BH75" s="389"/>
      <c r="BJ75" s="1142">
        <f t="shared" si="5"/>
        <v>9.8577163611115459E-3</v>
      </c>
    </row>
    <row r="76" spans="1:62" x14ac:dyDescent="0.2">
      <c r="A76" s="475">
        <v>67</v>
      </c>
      <c r="B76" s="319">
        <v>35614.758603736482</v>
      </c>
      <c r="C76" s="319">
        <f t="shared" si="3"/>
        <v>37237.021540415692</v>
      </c>
      <c r="D76" s="353">
        <v>38859.284477094909</v>
      </c>
      <c r="E76" s="353">
        <f t="shared" si="4"/>
        <v>40233.567506262196</v>
      </c>
      <c r="F76" s="353">
        <v>41607.850535429483</v>
      </c>
      <c r="G76" s="319">
        <v>41459.298622254188</v>
      </c>
      <c r="H76" s="353">
        <v>42948.98313355256</v>
      </c>
      <c r="I76" s="371">
        <v>43787.068088763081</v>
      </c>
      <c r="J76" s="319">
        <v>43273.826629547853</v>
      </c>
      <c r="K76" s="319">
        <v>43562.949561403511</v>
      </c>
      <c r="L76" s="319">
        <v>44839.730624397933</v>
      </c>
      <c r="M76" s="319">
        <v>45877.423897699919</v>
      </c>
      <c r="N76" s="319">
        <v>45219.338122898196</v>
      </c>
      <c r="O76" s="387">
        <v>44060.568982456141</v>
      </c>
      <c r="P76" s="387">
        <v>45740.484961405375</v>
      </c>
      <c r="Q76" s="387">
        <v>46882.495247058825</v>
      </c>
      <c r="R76" s="387">
        <v>48972.858191211431</v>
      </c>
      <c r="S76" s="388">
        <v>48793.579858379228</v>
      </c>
      <c r="T76" s="387">
        <v>48484.976489340508</v>
      </c>
      <c r="U76" s="387">
        <v>48844.304050978608</v>
      </c>
      <c r="V76" s="387">
        <v>47571.906645806986</v>
      </c>
      <c r="W76" s="387">
        <v>48500.374699759814</v>
      </c>
      <c r="X76" s="387">
        <v>50108.219012428621</v>
      </c>
      <c r="Y76" s="387">
        <v>50973.032770605758</v>
      </c>
      <c r="Z76" s="387">
        <v>52172.240727572134</v>
      </c>
      <c r="AA76" s="387">
        <v>52873.217977937828</v>
      </c>
      <c r="AB76" s="387">
        <v>53491.647394165462</v>
      </c>
      <c r="AC76" s="388">
        <v>54363.671745667081</v>
      </c>
      <c r="AD76" s="387">
        <v>54833.569974513404</v>
      </c>
      <c r="AE76" s="387">
        <v>54679.871683217942</v>
      </c>
      <c r="AF76" s="387">
        <v>55186.040422543818</v>
      </c>
      <c r="AG76" s="387">
        <v>55733.121739130438</v>
      </c>
      <c r="AH76" s="387">
        <v>56798.414733651938</v>
      </c>
      <c r="AI76" s="387">
        <v>57550.966957365716</v>
      </c>
      <c r="AJ76" s="387">
        <v>58716.710981850723</v>
      </c>
      <c r="AK76" s="387">
        <v>60439.091180866963</v>
      </c>
      <c r="AL76" s="387">
        <v>61673.011166908051</v>
      </c>
      <c r="AM76" s="388">
        <v>62925.41011565314</v>
      </c>
      <c r="AN76" s="387">
        <v>64057.577752317462</v>
      </c>
      <c r="AO76" s="387">
        <v>64537.59312990676</v>
      </c>
      <c r="AP76" s="387">
        <v>64982.86187872888</v>
      </c>
      <c r="AQ76" s="387">
        <v>65917.243162654282</v>
      </c>
      <c r="AR76" s="387">
        <v>67091.830389533148</v>
      </c>
      <c r="AS76" s="387">
        <v>67197.761981790449</v>
      </c>
      <c r="AT76" s="387">
        <v>67959.087045306631</v>
      </c>
      <c r="AU76" s="387">
        <v>67076.557060383493</v>
      </c>
      <c r="AV76" s="387">
        <v>66602.330736968244</v>
      </c>
      <c r="AW76" s="388">
        <v>66034.606032404074</v>
      </c>
      <c r="AX76" s="387">
        <v>66641.038101095604</v>
      </c>
      <c r="AY76" s="387">
        <v>67482.965828182059</v>
      </c>
      <c r="AZ76" s="387">
        <v>67714.418799999999</v>
      </c>
      <c r="BA76" s="387">
        <v>67481.228111503733</v>
      </c>
      <c r="BB76" s="387">
        <v>68226.557574354825</v>
      </c>
      <c r="BC76" s="387">
        <v>69163.31495468998</v>
      </c>
      <c r="BD76" s="387">
        <v>69923.789382350442</v>
      </c>
      <c r="BE76" s="387">
        <v>70049.316817302984</v>
      </c>
      <c r="BF76" s="387">
        <v>70630</v>
      </c>
      <c r="BG76" s="387">
        <v>71178.824655979566</v>
      </c>
      <c r="BH76" s="389"/>
      <c r="BJ76" s="1142">
        <f t="shared" si="5"/>
        <v>9.9491936039983742E-3</v>
      </c>
    </row>
    <row r="77" spans="1:62" x14ac:dyDescent="0.2">
      <c r="A77" s="475">
        <v>68</v>
      </c>
      <c r="B77" s="319">
        <v>36172.834316617504</v>
      </c>
      <c r="C77" s="319">
        <f t="shared" si="3"/>
        <v>37820.319326378987</v>
      </c>
      <c r="D77" s="353">
        <v>39467.804336140478</v>
      </c>
      <c r="E77" s="353">
        <f t="shared" si="4"/>
        <v>40868.999684588809</v>
      </c>
      <c r="F77" s="353">
        <v>42270.195033037133</v>
      </c>
      <c r="G77" s="319">
        <v>42102.695955292424</v>
      </c>
      <c r="H77" s="353">
        <v>43630.340086984193</v>
      </c>
      <c r="I77" s="371">
        <v>44458.820603548498</v>
      </c>
      <c r="J77" s="319">
        <v>43986.10924450418</v>
      </c>
      <c r="K77" s="319">
        <v>44266.230628654972</v>
      </c>
      <c r="L77" s="319">
        <v>45581.644627375426</v>
      </c>
      <c r="M77" s="319">
        <v>46645.266129701908</v>
      </c>
      <c r="N77" s="319">
        <v>45998.033323142772</v>
      </c>
      <c r="O77" s="387">
        <v>44864.920140350878</v>
      </c>
      <c r="P77" s="387">
        <v>46551.094490284799</v>
      </c>
      <c r="Q77" s="387">
        <v>47650.32031372549</v>
      </c>
      <c r="R77" s="387">
        <v>49824.560072797722</v>
      </c>
      <c r="S77" s="388">
        <v>49685.925499877907</v>
      </c>
      <c r="T77" s="387">
        <v>49334.477186690579</v>
      </c>
      <c r="U77" s="387">
        <v>49721.384433318162</v>
      </c>
      <c r="V77" s="387">
        <v>48490.402348856638</v>
      </c>
      <c r="W77" s="387">
        <v>49407.49744410914</v>
      </c>
      <c r="X77" s="387">
        <v>51101.674247663461</v>
      </c>
      <c r="Y77" s="387">
        <v>51831.677335574059</v>
      </c>
      <c r="Z77" s="387">
        <v>53218.794116546269</v>
      </c>
      <c r="AA77" s="387">
        <v>53900.999835901181</v>
      </c>
      <c r="AB77" s="387">
        <v>54430.849421121158</v>
      </c>
      <c r="AC77" s="388">
        <v>55441.217338423594</v>
      </c>
      <c r="AD77" s="387">
        <v>55870.879238973394</v>
      </c>
      <c r="AE77" s="387">
        <v>55670.361078913564</v>
      </c>
      <c r="AF77" s="387">
        <v>56249.391097270571</v>
      </c>
      <c r="AG77" s="387">
        <v>56781.858844550326</v>
      </c>
      <c r="AH77" s="387">
        <v>57887.588879822819</v>
      </c>
      <c r="AI77" s="387">
        <v>58655.862063059329</v>
      </c>
      <c r="AJ77" s="387">
        <v>59845.550938225344</v>
      </c>
      <c r="AK77" s="387">
        <v>61643.408071748876</v>
      </c>
      <c r="AL77" s="387">
        <v>62888.693349937057</v>
      </c>
      <c r="AM77" s="388">
        <v>64169.310238234815</v>
      </c>
      <c r="AN77" s="387">
        <v>65329.270909280283</v>
      </c>
      <c r="AO77" s="387">
        <v>65809.38072613634</v>
      </c>
      <c r="AP77" s="387">
        <v>66287.716418283031</v>
      </c>
      <c r="AQ77" s="387">
        <v>67353.139337651228</v>
      </c>
      <c r="AR77" s="387">
        <v>68405.083651501642</v>
      </c>
      <c r="AS77" s="387">
        <v>68627.038776170448</v>
      </c>
      <c r="AT77" s="387">
        <v>69411.63440522406</v>
      </c>
      <c r="AU77" s="387">
        <v>68534.11251650643</v>
      </c>
      <c r="AV77" s="387">
        <v>68081.065993323631</v>
      </c>
      <c r="AW77" s="388">
        <v>67438.874994712125</v>
      </c>
      <c r="AX77" s="387">
        <v>68015.972729831439</v>
      </c>
      <c r="AY77" s="387">
        <v>68958.287288083724</v>
      </c>
      <c r="AZ77" s="387">
        <v>69269.264559999996</v>
      </c>
      <c r="BA77" s="387">
        <v>69043.25331762858</v>
      </c>
      <c r="BB77" s="387">
        <v>69857.407475986576</v>
      </c>
      <c r="BC77" s="387">
        <v>70699.854511425379</v>
      </c>
      <c r="BD77" s="387">
        <v>71486.285482547552</v>
      </c>
      <c r="BE77" s="387">
        <v>71686.447468477389</v>
      </c>
      <c r="BF77" s="387">
        <v>72241</v>
      </c>
      <c r="BG77" s="387">
        <v>72810.762945098599</v>
      </c>
      <c r="BH77" s="389"/>
      <c r="BJ77" s="1142">
        <f t="shared" si="5"/>
        <v>1.0086970280517749E-2</v>
      </c>
    </row>
    <row r="78" spans="1:62" x14ac:dyDescent="0.2">
      <c r="A78" s="476">
        <v>69</v>
      </c>
      <c r="B78" s="320">
        <v>36764.939036381518</v>
      </c>
      <c r="C78" s="320">
        <f t="shared" si="3"/>
        <v>38423.938788930769</v>
      </c>
      <c r="D78" s="354">
        <v>40082.938541480027</v>
      </c>
      <c r="E78" s="354">
        <f t="shared" si="4"/>
        <v>41510.893057479589</v>
      </c>
      <c r="F78" s="354">
        <v>42938.84757347915</v>
      </c>
      <c r="G78" s="320">
        <v>42776.731256570572</v>
      </c>
      <c r="H78" s="354">
        <v>44341.065874615466</v>
      </c>
      <c r="I78" s="374">
        <v>45147.366931203556</v>
      </c>
      <c r="J78" s="320">
        <v>44655.867524239227</v>
      </c>
      <c r="K78" s="320">
        <v>44999.869152046784</v>
      </c>
      <c r="L78" s="320">
        <v>46328.40774148349</v>
      </c>
      <c r="M78" s="320">
        <v>47399.314788673924</v>
      </c>
      <c r="N78" s="320">
        <v>46780.960562519111</v>
      </c>
      <c r="O78" s="390">
        <v>45665.385543859651</v>
      </c>
      <c r="P78" s="390">
        <v>47369.073196699494</v>
      </c>
      <c r="Q78" s="390">
        <v>48438.991309803925</v>
      </c>
      <c r="R78" s="390">
        <v>50728.2742830305</v>
      </c>
      <c r="S78" s="391">
        <v>50533.203179684737</v>
      </c>
      <c r="T78" s="390">
        <v>50145.36421597928</v>
      </c>
      <c r="U78" s="390">
        <v>50621.147928994083</v>
      </c>
      <c r="V78" s="390">
        <v>49387.537686719093</v>
      </c>
      <c r="W78" s="390">
        <v>50307.799716696441</v>
      </c>
      <c r="X78" s="390">
        <v>52132.329348534848</v>
      </c>
      <c r="Y78" s="390">
        <v>52766.457871820334</v>
      </c>
      <c r="Z78" s="390">
        <v>54163.800741045692</v>
      </c>
      <c r="AA78" s="390">
        <v>54886.378120156813</v>
      </c>
      <c r="AB78" s="390">
        <v>55418.765246155468</v>
      </c>
      <c r="AC78" s="391">
        <v>56468.252981519647</v>
      </c>
      <c r="AD78" s="390">
        <v>56863.244427850201</v>
      </c>
      <c r="AE78" s="390">
        <v>56627.891983333851</v>
      </c>
      <c r="AF78" s="390">
        <v>57326.266104903225</v>
      </c>
      <c r="AG78" s="390">
        <v>57919.639666468138</v>
      </c>
      <c r="AH78" s="390">
        <v>59041.306679100126</v>
      </c>
      <c r="AI78" s="390">
        <v>59814.50027832888</v>
      </c>
      <c r="AJ78" s="390">
        <v>61042.523896082108</v>
      </c>
      <c r="AK78" s="390">
        <v>62827.982062780262</v>
      </c>
      <c r="AL78" s="390">
        <v>64095.381583399881</v>
      </c>
      <c r="AM78" s="391">
        <v>65475.184032404191</v>
      </c>
      <c r="AN78" s="390">
        <v>66664.404541193624</v>
      </c>
      <c r="AO78" s="390">
        <v>67103.677837343435</v>
      </c>
      <c r="AP78" s="390">
        <v>67722.503507326692</v>
      </c>
      <c r="AQ78" s="390">
        <v>68772.795405108147</v>
      </c>
      <c r="AR78" s="390">
        <v>69818.444484091582</v>
      </c>
      <c r="AS78" s="390">
        <v>70216.261496510604</v>
      </c>
      <c r="AT78" s="390">
        <v>70999.620312815561</v>
      </c>
      <c r="AU78" s="390">
        <v>69979.582106492351</v>
      </c>
      <c r="AV78" s="390">
        <v>69649.852435162204</v>
      </c>
      <c r="AW78" s="391">
        <v>68954.407969880282</v>
      </c>
      <c r="AX78" s="390">
        <v>69467.100209529963</v>
      </c>
      <c r="AY78" s="390">
        <v>70555.610828896097</v>
      </c>
      <c r="AZ78" s="390">
        <v>70830.754960000006</v>
      </c>
      <c r="BA78" s="390">
        <v>70702.021908127208</v>
      </c>
      <c r="BB78" s="390">
        <v>71530.97774177372</v>
      </c>
      <c r="BC78" s="390">
        <v>72382.328313741964</v>
      </c>
      <c r="BD78" s="390">
        <v>73191.871132027416</v>
      </c>
      <c r="BE78" s="390">
        <v>73430.124795322728</v>
      </c>
      <c r="BF78" s="390">
        <v>73968</v>
      </c>
      <c r="BG78" s="390">
        <v>74520.272308128813</v>
      </c>
      <c r="BH78" s="392"/>
      <c r="BJ78" s="1142">
        <f t="shared" si="5"/>
        <v>1.0281614576799214E-2</v>
      </c>
    </row>
    <row r="79" spans="1:62" x14ac:dyDescent="0.2">
      <c r="A79" s="475">
        <v>70</v>
      </c>
      <c r="B79" s="319">
        <v>37363.849557522124</v>
      </c>
      <c r="C79" s="319">
        <f t="shared" si="3"/>
        <v>39037.575498464823</v>
      </c>
      <c r="D79" s="353">
        <v>40711.301439407514</v>
      </c>
      <c r="E79" s="353">
        <f t="shared" si="4"/>
        <v>42165.708819498701</v>
      </c>
      <c r="F79" s="353">
        <v>43620.11619958988</v>
      </c>
      <c r="G79" s="319">
        <v>43432.383776904775</v>
      </c>
      <c r="H79" s="353">
        <v>45034.170361726952</v>
      </c>
      <c r="I79" s="371">
        <v>45931.078198453215</v>
      </c>
      <c r="J79" s="319">
        <v>45400.043390611499</v>
      </c>
      <c r="K79" s="319">
        <v>45794.222587719298</v>
      </c>
      <c r="L79" s="319">
        <v>47104.265522374983</v>
      </c>
      <c r="M79" s="319">
        <v>48180.950593705893</v>
      </c>
      <c r="N79" s="319">
        <v>47525.799449709571</v>
      </c>
      <c r="O79" s="387">
        <v>46586.309333333338</v>
      </c>
      <c r="P79" s="387">
        <v>48187.051903114181</v>
      </c>
      <c r="Q79" s="387">
        <v>49290.200094117652</v>
      </c>
      <c r="R79" s="387">
        <v>51599.480787859218</v>
      </c>
      <c r="S79" s="388">
        <v>51392.498982609395</v>
      </c>
      <c r="T79" s="387">
        <v>50983.832436740391</v>
      </c>
      <c r="U79" s="387">
        <v>51515.870732817479</v>
      </c>
      <c r="V79" s="387">
        <v>50303.660015859059</v>
      </c>
      <c r="W79" s="387">
        <v>51244.477838681203</v>
      </c>
      <c r="X79" s="387">
        <v>53106.090537256219</v>
      </c>
      <c r="Y79" s="387">
        <v>53796.408372164085</v>
      </c>
      <c r="Z79" s="387">
        <v>55168.906471050555</v>
      </c>
      <c r="AA79" s="387">
        <v>55922.236849302586</v>
      </c>
      <c r="AB79" s="387">
        <v>56449.549213498962</v>
      </c>
      <c r="AC79" s="388">
        <v>57521.478968884083</v>
      </c>
      <c r="AD79" s="387">
        <v>57938.30671580007</v>
      </c>
      <c r="AE79" s="387">
        <v>57673.890416966882</v>
      </c>
      <c r="AF79" s="387">
        <v>58502.883067716924</v>
      </c>
      <c r="AG79" s="387">
        <v>59116.782966051222</v>
      </c>
      <c r="AH79" s="387">
        <v>60233.750670241287</v>
      </c>
      <c r="AI79" s="387">
        <v>61053.753157962339</v>
      </c>
      <c r="AJ79" s="387">
        <v>62199.23644397215</v>
      </c>
      <c r="AK79" s="387">
        <v>64029.261584454405</v>
      </c>
      <c r="AL79" s="387">
        <v>65342.542589910525</v>
      </c>
      <c r="AM79" s="388">
        <v>66853.360443425874</v>
      </c>
      <c r="AN79" s="387">
        <v>68054.327674200598</v>
      </c>
      <c r="AO79" s="387">
        <v>68542.879951218274</v>
      </c>
      <c r="AP79" s="387">
        <v>69082.648493472137</v>
      </c>
      <c r="AQ79" s="387">
        <v>70201.924868630085</v>
      </c>
      <c r="AR79" s="387">
        <v>71277.907487362478</v>
      </c>
      <c r="AS79" s="387">
        <v>71809.322919073806</v>
      </c>
      <c r="AT79" s="387">
        <v>72587.606220407062</v>
      </c>
      <c r="AU79" s="387">
        <v>71603.922515305967</v>
      </c>
      <c r="AV79" s="387">
        <v>71076.452794658908</v>
      </c>
      <c r="AW79" s="388">
        <v>70574.177757096331</v>
      </c>
      <c r="AX79" s="387">
        <v>71068.304516882286</v>
      </c>
      <c r="AY79" s="387">
        <v>72239.917334802201</v>
      </c>
      <c r="AZ79" s="387">
        <v>72485.270319999996</v>
      </c>
      <c r="BA79" s="387">
        <v>72351.007459756569</v>
      </c>
      <c r="BB79" s="387">
        <v>73291.056744975518</v>
      </c>
      <c r="BC79" s="387">
        <v>74266.783571899199</v>
      </c>
      <c r="BD79" s="387">
        <v>75005.035055785571</v>
      </c>
      <c r="BE79" s="387">
        <v>75278.29982330685</v>
      </c>
      <c r="BF79" s="387">
        <v>75753</v>
      </c>
      <c r="BG79" s="387">
        <v>76346.629238189809</v>
      </c>
      <c r="BH79" s="389"/>
      <c r="BJ79" s="1142">
        <f t="shared" si="5"/>
        <v>1.0474729237534008E-2</v>
      </c>
    </row>
    <row r="80" spans="1:62" x14ac:dyDescent="0.2">
      <c r="A80" s="475">
        <v>71</v>
      </c>
      <c r="B80" s="319">
        <v>37949.14847590954</v>
      </c>
      <c r="C80" s="319">
        <f t="shared" si="3"/>
        <v>39664.249445504196</v>
      </c>
      <c r="D80" s="353">
        <v>41379.350415098852</v>
      </c>
      <c r="E80" s="353">
        <f t="shared" si="4"/>
        <v>42834.059577565378</v>
      </c>
      <c r="F80" s="353">
        <v>44288.768740031897</v>
      </c>
      <c r="G80" s="319">
        <v>44143.184640070824</v>
      </c>
      <c r="H80" s="353">
        <v>45762.517449878011</v>
      </c>
      <c r="I80" s="371">
        <v>46647.614214224333</v>
      </c>
      <c r="J80" s="319">
        <v>46176.112508399732</v>
      </c>
      <c r="K80" s="319">
        <v>46634.112207602338</v>
      </c>
      <c r="L80" s="319">
        <v>47972.256414747346</v>
      </c>
      <c r="M80" s="319">
        <v>49054.543552271032</v>
      </c>
      <c r="N80" s="319">
        <v>48321.422806481198</v>
      </c>
      <c r="O80" s="387">
        <v>47480.032842105262</v>
      </c>
      <c r="P80" s="387">
        <v>49023.453553367042</v>
      </c>
      <c r="Q80" s="387">
        <v>50158.780486274511</v>
      </c>
      <c r="R80" s="387">
        <v>52522.699621334425</v>
      </c>
      <c r="S80" s="388">
        <v>52302.871808784825</v>
      </c>
      <c r="T80" s="387">
        <v>51899.52799362423</v>
      </c>
      <c r="U80" s="387">
        <v>52425.715612198452</v>
      </c>
      <c r="V80" s="387">
        <v>51255.382953644366</v>
      </c>
      <c r="W80" s="387">
        <v>52224.352281825464</v>
      </c>
      <c r="X80" s="387">
        <v>54057.969452073747</v>
      </c>
      <c r="Y80" s="387">
        <v>54815.784432052555</v>
      </c>
      <c r="Z80" s="387">
        <v>56229.96654066394</v>
      </c>
      <c r="AA80" s="387">
        <v>56980.306974200023</v>
      </c>
      <c r="AB80" s="387">
        <v>57507.612907766474</v>
      </c>
      <c r="AC80" s="388">
        <v>58657.017466806312</v>
      </c>
      <c r="AD80" s="387">
        <v>59000.784662586651</v>
      </c>
      <c r="AE80" s="387">
        <v>58787.540490586136</v>
      </c>
      <c r="AF80" s="387">
        <v>59686.262196983582</v>
      </c>
      <c r="AG80" s="387">
        <v>60290.840857653369</v>
      </c>
      <c r="AH80" s="387">
        <v>61516.555775731438</v>
      </c>
      <c r="AI80" s="387">
        <v>62340.426428398103</v>
      </c>
      <c r="AJ80" s="387">
        <v>63569.638860147097</v>
      </c>
      <c r="AK80" s="387">
        <v>65390.002989536617</v>
      </c>
      <c r="AL80" s="387">
        <v>66697.630991215367</v>
      </c>
      <c r="AM80" s="388">
        <v>68241.865799712192</v>
      </c>
      <c r="AN80" s="387">
        <v>69562.48078325174</v>
      </c>
      <c r="AO80" s="387">
        <v>70097.443329352885</v>
      </c>
      <c r="AP80" s="387">
        <v>70610.047080556178</v>
      </c>
      <c r="AQ80" s="387">
        <v>71816.462226567266</v>
      </c>
      <c r="AR80" s="387">
        <v>72757.128563782331</v>
      </c>
      <c r="AS80" s="387">
        <v>73389.588667560194</v>
      </c>
      <c r="AT80" s="387">
        <v>74231.507124744734</v>
      </c>
      <c r="AU80" s="387">
        <v>73217.385644596274</v>
      </c>
      <c r="AV80" s="387">
        <v>72751.878798253878</v>
      </c>
      <c r="AW80" s="388">
        <v>72124.846736325562</v>
      </c>
      <c r="AX80" s="387">
        <v>72704.141938308545</v>
      </c>
      <c r="AY80" s="387">
        <v>73970.539445498493</v>
      </c>
      <c r="AZ80" s="387">
        <v>74211.769279999993</v>
      </c>
      <c r="BA80" s="387">
        <v>74141.303572830773</v>
      </c>
      <c r="BB80" s="387">
        <v>75083.176021293839</v>
      </c>
      <c r="BC80" s="387">
        <v>76133.261422992073</v>
      </c>
      <c r="BD80" s="387">
        <v>76918.466108968132</v>
      </c>
      <c r="BE80" s="387">
        <v>77131.597287621305</v>
      </c>
      <c r="BF80" s="387">
        <v>77672</v>
      </c>
      <c r="BG80" s="387">
        <v>78221.099872322317</v>
      </c>
      <c r="BH80" s="389"/>
      <c r="BJ80" s="1142">
        <f t="shared" si="5"/>
        <v>1.0666622256270575E-2</v>
      </c>
    </row>
    <row r="81" spans="1:62" x14ac:dyDescent="0.2">
      <c r="A81" s="475">
        <v>72</v>
      </c>
      <c r="B81" s="319">
        <v>38595.699606686336</v>
      </c>
      <c r="C81" s="319">
        <f t="shared" si="3"/>
        <v>40341.392537620181</v>
      </c>
      <c r="D81" s="353">
        <v>42087.085468554025</v>
      </c>
      <c r="E81" s="353">
        <f t="shared" si="4"/>
        <v>43531.715438765503</v>
      </c>
      <c r="F81" s="353">
        <v>44976.345408976988</v>
      </c>
      <c r="G81" s="319">
        <v>44841.730315940906</v>
      </c>
      <c r="H81" s="353">
        <v>46578.971040627985</v>
      </c>
      <c r="I81" s="371">
        <v>47364.150229995452</v>
      </c>
      <c r="J81" s="319">
        <v>46994.705961409236</v>
      </c>
      <c r="K81" s="319">
        <v>47529.65716374269</v>
      </c>
      <c r="L81" s="319">
        <v>48845.096418250279</v>
      </c>
      <c r="M81" s="319">
        <v>49969.517229926103</v>
      </c>
      <c r="N81" s="319">
        <v>49188.990828492817</v>
      </c>
      <c r="O81" s="387">
        <v>48299.927017543858</v>
      </c>
      <c r="P81" s="387">
        <v>49951.969922810749</v>
      </c>
      <c r="Q81" s="387">
        <v>51062.104094117647</v>
      </c>
      <c r="R81" s="387">
        <v>53465.423078052074</v>
      </c>
      <c r="S81" s="388">
        <v>53234.276350416447</v>
      </c>
      <c r="T81" s="387">
        <v>52801.432954771866</v>
      </c>
      <c r="U81" s="387">
        <v>53421.252253072373</v>
      </c>
      <c r="V81" s="387">
        <v>52240.333126165315</v>
      </c>
      <c r="W81" s="387">
        <v>53270.157952002635</v>
      </c>
      <c r="X81" s="387">
        <v>55075.495188602821</v>
      </c>
      <c r="Y81" s="387">
        <v>55894.377358490565</v>
      </c>
      <c r="Z81" s="387">
        <v>57322.112354504279</v>
      </c>
      <c r="AA81" s="387">
        <v>58042.415534688676</v>
      </c>
      <c r="AB81" s="387">
        <v>58635.824471267195</v>
      </c>
      <c r="AC81" s="388">
        <v>59801.909659110104</v>
      </c>
      <c r="AD81" s="387">
        <v>60070.453661466534</v>
      </c>
      <c r="AE81" s="387">
        <v>59920.271795996363</v>
      </c>
      <c r="AF81" s="387">
        <v>60823.996702692806</v>
      </c>
      <c r="AG81" s="387">
        <v>61514.367480643239</v>
      </c>
      <c r="AH81" s="387">
        <v>62850.995803706726</v>
      </c>
      <c r="AI81" s="387">
        <v>63720.359800745056</v>
      </c>
      <c r="AJ81" s="387">
        <v>64957.074526692588</v>
      </c>
      <c r="AK81" s="387">
        <v>66775.043348281004</v>
      </c>
      <c r="AL81" s="387">
        <v>68238.594350221305</v>
      </c>
      <c r="AM81" s="388">
        <v>69779.403080530828</v>
      </c>
      <c r="AN81" s="387">
        <v>71060.541089469843</v>
      </c>
      <c r="AO81" s="387">
        <v>71616.835590335118</v>
      </c>
      <c r="AP81" s="387">
        <v>72126.387578321985</v>
      </c>
      <c r="AQ81" s="387">
        <v>73355.212415984352</v>
      </c>
      <c r="AR81" s="387">
        <v>74277.182991376743</v>
      </c>
      <c r="AS81" s="387">
        <v>74990.327494569487</v>
      </c>
      <c r="AT81" s="387">
        <v>75979.782689675281</v>
      </c>
      <c r="AU81" s="387">
        <v>74973.461994303245</v>
      </c>
      <c r="AV81" s="387">
        <v>74499.582727039291</v>
      </c>
      <c r="AW81" s="388">
        <v>73789.122128685645</v>
      </c>
      <c r="AX81" s="387">
        <v>74514.299367240354</v>
      </c>
      <c r="AY81" s="387">
        <v>75802.829956953705</v>
      </c>
      <c r="AZ81" s="387">
        <v>76054.549440000003</v>
      </c>
      <c r="BA81" s="387">
        <v>76026.169061641136</v>
      </c>
      <c r="BB81" s="387">
        <v>77100.645218531819</v>
      </c>
      <c r="BC81" s="387">
        <v>78168.938399396502</v>
      </c>
      <c r="BD81" s="387">
        <v>78843.386104063902</v>
      </c>
      <c r="BE81" s="387">
        <v>79044.315013367639</v>
      </c>
      <c r="BF81" s="387">
        <v>79698</v>
      </c>
      <c r="BG81" s="387">
        <v>80281.15193644489</v>
      </c>
      <c r="BH81" s="389"/>
      <c r="BJ81" s="1142">
        <f t="shared" si="5"/>
        <v>1.0893277031381654E-2</v>
      </c>
    </row>
    <row r="82" spans="1:62" x14ac:dyDescent="0.2">
      <c r="A82" s="475">
        <v>73</v>
      </c>
      <c r="B82" s="319">
        <v>39228.639134709934</v>
      </c>
      <c r="C82" s="319">
        <f t="shared" si="3"/>
        <v>41021.651347800529</v>
      </c>
      <c r="D82" s="353">
        <v>42814.663560891124</v>
      </c>
      <c r="E82" s="353">
        <f t="shared" si="4"/>
        <v>44292.911183498647</v>
      </c>
      <c r="F82" s="353">
        <v>45771.15880610617</v>
      </c>
      <c r="G82" s="319">
        <v>45570.913960050901</v>
      </c>
      <c r="H82" s="353">
        <v>47348.434496658534</v>
      </c>
      <c r="I82" s="371">
        <v>48159.05737249153</v>
      </c>
      <c r="J82" s="319">
        <v>47866.454833445328</v>
      </c>
      <c r="K82" s="319">
        <v>48339.189327485379</v>
      </c>
      <c r="L82" s="319">
        <v>49708.238199492072</v>
      </c>
      <c r="M82" s="319">
        <v>50912.078053641126</v>
      </c>
      <c r="N82" s="319">
        <v>50141.199633139717</v>
      </c>
      <c r="O82" s="387">
        <v>49201.422035087722</v>
      </c>
      <c r="P82" s="387">
        <v>50843.640404578116</v>
      </c>
      <c r="Q82" s="387">
        <v>51955.004737254902</v>
      </c>
      <c r="R82" s="387">
        <v>54469.911175037421</v>
      </c>
      <c r="S82" s="388">
        <v>54201.735261401554</v>
      </c>
      <c r="T82" s="387">
        <v>53755.742179717075</v>
      </c>
      <c r="U82" s="387">
        <v>54378.983705052342</v>
      </c>
      <c r="V82" s="387">
        <v>53277.497524699422</v>
      </c>
      <c r="W82" s="387">
        <v>54343.245509227898</v>
      </c>
      <c r="X82" s="387">
        <v>56160.855974233833</v>
      </c>
      <c r="Y82" s="387">
        <v>57011.038270567566</v>
      </c>
      <c r="Z82" s="387">
        <v>58414.258168344611</v>
      </c>
      <c r="AA82" s="387">
        <v>59165.100629045497</v>
      </c>
      <c r="AB82" s="387">
        <v>59762.08748284477</v>
      </c>
      <c r="AC82" s="388">
        <v>60999.182539950678</v>
      </c>
      <c r="AD82" s="387">
        <v>61287.53922825928</v>
      </c>
      <c r="AE82" s="387">
        <v>61110.246796779546</v>
      </c>
      <c r="AF82" s="387">
        <v>62110.498870366981</v>
      </c>
      <c r="AG82" s="387">
        <v>62737.894103633116</v>
      </c>
      <c r="AH82" s="387">
        <v>64138.641683179856</v>
      </c>
      <c r="AI82" s="387">
        <v>65092.389774624964</v>
      </c>
      <c r="AJ82" s="387">
        <v>66490.067060040834</v>
      </c>
      <c r="AK82" s="387">
        <v>68290.690582959636</v>
      </c>
      <c r="AL82" s="387">
        <v>69885.986112427068</v>
      </c>
      <c r="AM82" s="388">
        <v>71399.571923466385</v>
      </c>
      <c r="AN82" s="387">
        <v>72662.413081970619</v>
      </c>
      <c r="AO82" s="387">
        <v>73140.448385375639</v>
      </c>
      <c r="AP82" s="387">
        <v>73688.342694525578</v>
      </c>
      <c r="AQ82" s="387">
        <v>75025.23680801662</v>
      </c>
      <c r="AR82" s="387">
        <v>75938.178340767176</v>
      </c>
      <c r="AS82" s="387">
        <v>76900.721634237649</v>
      </c>
      <c r="AT82" s="387">
        <v>77790.18602876825</v>
      </c>
      <c r="AU82" s="387">
        <v>76850.397005380277</v>
      </c>
      <c r="AV82" s="387">
        <v>76249.656423863737</v>
      </c>
      <c r="AW82" s="388">
        <v>75686.466347984271</v>
      </c>
      <c r="AX82" s="387">
        <v>76408.730707085459</v>
      </c>
      <c r="AY82" s="387">
        <v>77752.60395373033</v>
      </c>
      <c r="AZ82" s="387">
        <v>78023.57776</v>
      </c>
      <c r="BA82" s="387">
        <v>77951.253710247343</v>
      </c>
      <c r="BB82" s="387">
        <v>79312.492072676789</v>
      </c>
      <c r="BC82" s="387">
        <v>80371.699512046063</v>
      </c>
      <c r="BD82" s="387">
        <v>80993.907140364608</v>
      </c>
      <c r="BE82" s="387">
        <v>81145.538396070202</v>
      </c>
      <c r="BF82" s="387">
        <v>81937</v>
      </c>
      <c r="BG82" s="387">
        <v>82559.188537381182</v>
      </c>
      <c r="BH82" s="389"/>
      <c r="BJ82" s="1142">
        <f t="shared" si="5"/>
        <v>1.1153855184229178E-2</v>
      </c>
    </row>
    <row r="83" spans="1:62" x14ac:dyDescent="0.2">
      <c r="A83" s="475">
        <v>74</v>
      </c>
      <c r="B83" s="319">
        <v>39902.413470993117</v>
      </c>
      <c r="C83" s="319">
        <f t="shared" si="3"/>
        <v>41758.706466727526</v>
      </c>
      <c r="D83" s="353">
        <v>43614.999462461928</v>
      </c>
      <c r="E83" s="353">
        <f t="shared" si="4"/>
        <v>45096.793875682997</v>
      </c>
      <c r="F83" s="353">
        <v>46578.588288904073</v>
      </c>
      <c r="G83" s="319">
        <v>46349.118353344769</v>
      </c>
      <c r="H83" s="353">
        <v>48141.393020048796</v>
      </c>
      <c r="I83" s="371">
        <v>49026.73770408937</v>
      </c>
      <c r="J83" s="319">
        <v>48754.150331189405</v>
      </c>
      <c r="K83" s="319">
        <v>49234.73428362573</v>
      </c>
      <c r="L83" s="319">
        <v>50590.776425256146</v>
      </c>
      <c r="M83" s="319">
        <v>51836.247446649511</v>
      </c>
      <c r="N83" s="319">
        <v>51084.944359523084</v>
      </c>
      <c r="O83" s="387">
        <v>50075.716771929823</v>
      </c>
      <c r="P83" s="387">
        <v>51797.94889539526</v>
      </c>
      <c r="Q83" s="387">
        <v>52938.237741176476</v>
      </c>
      <c r="R83" s="387">
        <v>55480.900813103588</v>
      </c>
      <c r="S83" s="388">
        <v>55184.21682628394</v>
      </c>
      <c r="T83" s="387">
        <v>54748.665072723648</v>
      </c>
      <c r="U83" s="387">
        <v>55369.479654073737</v>
      </c>
      <c r="V83" s="387">
        <v>54345.515784059484</v>
      </c>
      <c r="W83" s="387">
        <v>55386.777688817725</v>
      </c>
      <c r="X83" s="387">
        <v>57338.122310261024</v>
      </c>
      <c r="Y83" s="387">
        <v>58186.9160491941</v>
      </c>
      <c r="Z83" s="387">
        <v>59665.977469216654</v>
      </c>
      <c r="AA83" s="387">
        <v>60307.977901358383</v>
      </c>
      <c r="AB83" s="387">
        <v>61009.160713657315</v>
      </c>
      <c r="AC83" s="388">
        <v>62179.618770904424</v>
      </c>
      <c r="AD83" s="387">
        <v>62522.602425285309</v>
      </c>
      <c r="AE83" s="387">
        <v>62386.954669339932</v>
      </c>
      <c r="AF83" s="387">
        <v>63398.691579654398</v>
      </c>
      <c r="AG83" s="387">
        <v>64136.210244192975</v>
      </c>
      <c r="AH83" s="387">
        <v>65529.557407623266</v>
      </c>
      <c r="AI83" s="387">
        <v>66592.454803671077</v>
      </c>
      <c r="AJ83" s="387">
        <v>68013.768729550604</v>
      </c>
      <c r="AK83" s="387">
        <v>69932.388639760829</v>
      </c>
      <c r="AL83" s="387">
        <v>71453.931320131567</v>
      </c>
      <c r="AM83" s="388">
        <v>72984.32723978041</v>
      </c>
      <c r="AN83" s="387">
        <v>74343.585668159561</v>
      </c>
      <c r="AO83" s="387">
        <v>74976.380700729191</v>
      </c>
      <c r="AP83" s="387">
        <v>75378.848099053896</v>
      </c>
      <c r="AQ83" s="387">
        <v>76758.868287913967</v>
      </c>
      <c r="AR83" s="387">
        <v>77616.297353553367</v>
      </c>
      <c r="AS83" s="387">
        <v>78782.965290936816</v>
      </c>
      <c r="AT83" s="387">
        <v>79721.117249736315</v>
      </c>
      <c r="AU83" s="387">
        <v>78857.859370736987</v>
      </c>
      <c r="AV83" s="387">
        <v>78126.51271077634</v>
      </c>
      <c r="AW83" s="388">
        <v>77644.712974322101</v>
      </c>
      <c r="AX83" s="387">
        <v>78335.486286732907</v>
      </c>
      <c r="AY83" s="387">
        <v>79835.676520390887</v>
      </c>
      <c r="AZ83" s="387">
        <v>79982.639119999993</v>
      </c>
      <c r="BA83" s="387">
        <v>80040.476010993327</v>
      </c>
      <c r="BB83" s="387">
        <v>81565.991281873241</v>
      </c>
      <c r="BC83" s="387">
        <v>82780.67205866905</v>
      </c>
      <c r="BD83" s="387">
        <v>83274.984334770023</v>
      </c>
      <c r="BE83" s="387">
        <v>83401.459355948828</v>
      </c>
      <c r="BF83" s="387">
        <v>84273</v>
      </c>
      <c r="BG83" s="387">
        <v>84831.333664349557</v>
      </c>
      <c r="BH83" s="389"/>
      <c r="BJ83" s="1142">
        <f t="shared" si="5"/>
        <v>1.1414883010079757E-2</v>
      </c>
    </row>
    <row r="84" spans="1:62" x14ac:dyDescent="0.2">
      <c r="A84" s="475">
        <v>75</v>
      </c>
      <c r="B84" s="319">
        <v>40610.216814159292</v>
      </c>
      <c r="C84" s="319">
        <f t="shared" si="3"/>
        <v>42512.776089096013</v>
      </c>
      <c r="D84" s="353">
        <v>44415.335364032733</v>
      </c>
      <c r="E84" s="353">
        <f t="shared" si="4"/>
        <v>45944.832867707868</v>
      </c>
      <c r="F84" s="353">
        <v>47474.330371383003</v>
      </c>
      <c r="G84" s="319">
        <v>47176.343495822497</v>
      </c>
      <c r="H84" s="353">
        <v>49081.19571443725</v>
      </c>
      <c r="I84" s="371">
        <v>49894.418035687202</v>
      </c>
      <c r="J84" s="319">
        <v>49663.107996544109</v>
      </c>
      <c r="K84" s="319">
        <v>50135.338815789473</v>
      </c>
      <c r="L84" s="319">
        <v>51579.995095892802</v>
      </c>
      <c r="M84" s="319">
        <v>52746.623266627925</v>
      </c>
      <c r="N84" s="319">
        <v>52079.473555487617</v>
      </c>
      <c r="O84" s="387">
        <v>50961.668771929828</v>
      </c>
      <c r="P84" s="387">
        <v>52800.15704019164</v>
      </c>
      <c r="Q84" s="387">
        <v>53938.842352941181</v>
      </c>
      <c r="R84" s="387">
        <v>56589.413567381918</v>
      </c>
      <c r="S84" s="388">
        <v>56244.816191432212</v>
      </c>
      <c r="T84" s="387">
        <v>55755.37856146643</v>
      </c>
      <c r="U84" s="387">
        <v>56422.984251251706</v>
      </c>
      <c r="V84" s="387">
        <v>55389.800304322664</v>
      </c>
      <c r="W84" s="387">
        <v>56528.069963663242</v>
      </c>
      <c r="X84" s="387">
        <v>58465.059416309356</v>
      </c>
      <c r="Y84" s="387">
        <v>59345.874723092202</v>
      </c>
      <c r="Z84" s="387">
        <v>60865.887196377102</v>
      </c>
      <c r="AA84" s="387">
        <v>61513.450925335041</v>
      </c>
      <c r="AB84" s="387">
        <v>62228.954217545834</v>
      </c>
      <c r="AC84" s="388">
        <v>63453.591945673841</v>
      </c>
      <c r="AD84" s="387">
        <v>63793.620882777883</v>
      </c>
      <c r="AE84" s="387">
        <v>63731.314181886533</v>
      </c>
      <c r="AF84" s="387">
        <v>64810.293826708192</v>
      </c>
      <c r="AG84" s="387">
        <v>65621.921143537824</v>
      </c>
      <c r="AH84" s="387">
        <v>67052.787620934832</v>
      </c>
      <c r="AI84" s="387">
        <v>68117.810707811761</v>
      </c>
      <c r="AJ84" s="387">
        <v>69478.628261416714</v>
      </c>
      <c r="AK84" s="387">
        <v>71545.231689088192</v>
      </c>
      <c r="AL84" s="387">
        <v>73234.733334235701</v>
      </c>
      <c r="AM84" s="388">
        <v>74744.674625592917</v>
      </c>
      <c r="AN84" s="387">
        <v>76037.734715133833</v>
      </c>
      <c r="AO84" s="387">
        <v>76681.476460275924</v>
      </c>
      <c r="AP84" s="387">
        <v>77095.616465713072</v>
      </c>
      <c r="AQ84" s="387">
        <v>78523.626640596354</v>
      </c>
      <c r="AR84" s="387">
        <v>79563.126161165623</v>
      </c>
      <c r="AS84" s="387">
        <v>80670.32721726672</v>
      </c>
      <c r="AT84" s="387">
        <v>81771.333797096231</v>
      </c>
      <c r="AU84" s="387">
        <v>80860.487389638889</v>
      </c>
      <c r="AV84" s="387">
        <v>80095.789951211162</v>
      </c>
      <c r="AW84" s="388">
        <v>79626.383603367314</v>
      </c>
      <c r="AX84" s="387">
        <v>80408.855382626745</v>
      </c>
      <c r="AY84" s="387">
        <v>82064.473794805876</v>
      </c>
      <c r="AZ84" s="387">
        <v>82028.080799999996</v>
      </c>
      <c r="BA84" s="387">
        <v>82228.615704750686</v>
      </c>
      <c r="BB84" s="387">
        <v>83751.137908421108</v>
      </c>
      <c r="BC84" s="387">
        <v>85179.069659960078</v>
      </c>
      <c r="BD84" s="387">
        <v>85501.750167403865</v>
      </c>
      <c r="BE84" s="387">
        <v>85668.64967575419</v>
      </c>
      <c r="BF84" s="387">
        <v>86619</v>
      </c>
      <c r="BG84" s="387">
        <v>87227.199744644633</v>
      </c>
      <c r="BH84" s="389"/>
      <c r="BJ84" s="1142">
        <f t="shared" si="5"/>
        <v>1.1660760330815867E-2</v>
      </c>
    </row>
    <row r="85" spans="1:62" x14ac:dyDescent="0.2">
      <c r="A85" s="475">
        <v>76</v>
      </c>
      <c r="B85" s="319">
        <v>41358.854965585058</v>
      </c>
      <c r="C85" s="319">
        <f t="shared" si="3"/>
        <v>43283.955942447312</v>
      </c>
      <c r="D85" s="353">
        <v>45209.056919309565</v>
      </c>
      <c r="E85" s="353">
        <f t="shared" si="4"/>
        <v>46799.026750837278</v>
      </c>
      <c r="F85" s="353">
        <v>48388.996582364998</v>
      </c>
      <c r="G85" s="319">
        <v>48015.823825596191</v>
      </c>
      <c r="H85" s="353">
        <v>49962.260740426434</v>
      </c>
      <c r="I85" s="371">
        <v>50874.057119749275</v>
      </c>
      <c r="J85" s="319">
        <v>50487.016991456272</v>
      </c>
      <c r="K85" s="319">
        <v>51182.67105263158</v>
      </c>
      <c r="L85" s="319">
        <v>52617.704877835182</v>
      </c>
      <c r="M85" s="319">
        <v>53712.173378726242</v>
      </c>
      <c r="N85" s="319">
        <v>53027.450321002754</v>
      </c>
      <c r="O85" s="387">
        <v>51983.622175438599</v>
      </c>
      <c r="P85" s="387">
        <v>53846.580250199622</v>
      </c>
      <c r="Q85" s="387">
        <v>54967.241537254908</v>
      </c>
      <c r="R85" s="387">
        <v>57684.923239498632</v>
      </c>
      <c r="S85" s="388">
        <v>57338.465395154504</v>
      </c>
      <c r="T85" s="387">
        <v>56833.803148037463</v>
      </c>
      <c r="U85" s="387">
        <v>57549.578880291308</v>
      </c>
      <c r="V85" s="387">
        <v>56377.123850753298</v>
      </c>
      <c r="W85" s="387">
        <v>57637.533370285979</v>
      </c>
      <c r="X85" s="387">
        <v>59583.243612796148</v>
      </c>
      <c r="Y85" s="387">
        <v>60678.254220456802</v>
      </c>
      <c r="Z85" s="387">
        <v>62204.646581084613</v>
      </c>
      <c r="AA85" s="387">
        <v>62850.173106026079</v>
      </c>
      <c r="AB85" s="387">
        <v>63571.50649259246</v>
      </c>
      <c r="AC85" s="388">
        <v>64864.129058414139</v>
      </c>
      <c r="AD85" s="387">
        <v>65197.673803996688</v>
      </c>
      <c r="AE85" s="387">
        <v>65094.754926224115</v>
      </c>
      <c r="AF85" s="387">
        <v>66338.543445075411</v>
      </c>
      <c r="AG85" s="387">
        <v>67016.939368671825</v>
      </c>
      <c r="AH85" s="387">
        <v>68580.858608229391</v>
      </c>
      <c r="AI85" s="387">
        <v>69731.684674783392</v>
      </c>
      <c r="AJ85" s="387">
        <v>71085.947705472747</v>
      </c>
      <c r="AK85" s="387">
        <v>73265.901345291481</v>
      </c>
      <c r="AL85" s="387">
        <v>74939.086777027289</v>
      </c>
      <c r="AM85" s="388">
        <v>76479.937430048492</v>
      </c>
      <c r="AN85" s="387">
        <v>77923.647015935843</v>
      </c>
      <c r="AO85" s="387">
        <v>78528.663533118219</v>
      </c>
      <c r="AP85" s="387">
        <v>78862.146234304411</v>
      </c>
      <c r="AQ85" s="387">
        <v>80400.712403763901</v>
      </c>
      <c r="AR85" s="387">
        <v>81561.325958965215</v>
      </c>
      <c r="AS85" s="387">
        <v>82619.108379165322</v>
      </c>
      <c r="AT85" s="387">
        <v>83809.124789623675</v>
      </c>
      <c r="AU85" s="387">
        <v>83016.605908480764</v>
      </c>
      <c r="AV85" s="387">
        <v>82094.689292133873</v>
      </c>
      <c r="AW85" s="388">
        <v>81599.855831464956</v>
      </c>
      <c r="AX85" s="387">
        <v>82546.872958125285</v>
      </c>
      <c r="AY85" s="387">
        <v>84034.581471734287</v>
      </c>
      <c r="AZ85" s="387">
        <v>84161.010240000003</v>
      </c>
      <c r="BA85" s="387">
        <v>84459.148566941498</v>
      </c>
      <c r="BB85" s="387">
        <v>86025.997299695257</v>
      </c>
      <c r="BC85" s="387">
        <v>87467.4878297986</v>
      </c>
      <c r="BD85" s="387">
        <v>87776.560666220248</v>
      </c>
      <c r="BE85" s="387">
        <v>87998.33371878961</v>
      </c>
      <c r="BF85" s="387">
        <v>89099</v>
      </c>
      <c r="BG85" s="387">
        <v>89707.510285146825</v>
      </c>
      <c r="BH85" s="389"/>
      <c r="BJ85" s="1142">
        <f t="shared" si="5"/>
        <v>1.190229727863823E-2</v>
      </c>
    </row>
    <row r="86" spans="1:62" x14ac:dyDescent="0.2">
      <c r="A86" s="475">
        <v>77</v>
      </c>
      <c r="B86" s="319">
        <v>42134.716322517212</v>
      </c>
      <c r="C86" s="319">
        <f t="shared" si="3"/>
        <v>44111.740649462634</v>
      </c>
      <c r="D86" s="353">
        <v>46088.764976408056</v>
      </c>
      <c r="E86" s="353">
        <f t="shared" si="4"/>
        <v>47711.983991963425</v>
      </c>
      <c r="F86" s="353">
        <v>49335.203007518794</v>
      </c>
      <c r="G86" s="319">
        <v>48892.069717257786</v>
      </c>
      <c r="H86" s="353">
        <v>50907.937201654822</v>
      </c>
      <c r="I86" s="371">
        <v>51780.923014709595</v>
      </c>
      <c r="J86" s="319">
        <v>51433.183450129596</v>
      </c>
      <c r="K86" s="319">
        <v>52199.645833333336</v>
      </c>
      <c r="L86" s="319">
        <v>53684.50932656099</v>
      </c>
      <c r="M86" s="319">
        <v>54700.712779207846</v>
      </c>
      <c r="N86" s="319">
        <v>54174.332925710791</v>
      </c>
      <c r="O86" s="387">
        <v>53087.176421052631</v>
      </c>
      <c r="P86" s="387">
        <v>54951.95688048975</v>
      </c>
      <c r="Q86" s="387">
        <v>56089.447403921571</v>
      </c>
      <c r="R86" s="387">
        <v>58816.191387559804</v>
      </c>
      <c r="S86" s="388">
        <v>58426.105537317882</v>
      </c>
      <c r="T86" s="387">
        <v>58039.101215381554</v>
      </c>
      <c r="U86" s="387">
        <v>58734.141465634959</v>
      </c>
      <c r="V86" s="387">
        <v>57471.249223119943</v>
      </c>
      <c r="W86" s="387">
        <v>58824.295456878332</v>
      </c>
      <c r="X86" s="387">
        <v>60911.497638759909</v>
      </c>
      <c r="Y86" s="387">
        <v>62093.114353372548</v>
      </c>
      <c r="Z86" s="387">
        <v>63611.794603091425</v>
      </c>
      <c r="AA86" s="387">
        <v>64209.10668246878</v>
      </c>
      <c r="AB86" s="387">
        <v>65052.405954182352</v>
      </c>
      <c r="AC86" s="388">
        <v>66345.754248454337</v>
      </c>
      <c r="AD86" s="387">
        <v>66741.952241035047</v>
      </c>
      <c r="AE86" s="387">
        <v>66577.887033614228</v>
      </c>
      <c r="AF86" s="387">
        <v>67854.959272149979</v>
      </c>
      <c r="AG86" s="387">
        <v>68431.745086360927</v>
      </c>
      <c r="AH86" s="387">
        <v>70096.020864902661</v>
      </c>
      <c r="AI86" s="387">
        <v>71435.657384279402</v>
      </c>
      <c r="AJ86" s="387">
        <v>72758.303196398119</v>
      </c>
      <c r="AK86" s="387">
        <v>75097.434977578465</v>
      </c>
      <c r="AL86" s="387">
        <v>76749.868623018716</v>
      </c>
      <c r="AM86" s="388">
        <v>78263.893833608687</v>
      </c>
      <c r="AN86" s="387">
        <v>79952.300385376526</v>
      </c>
      <c r="AO86" s="387">
        <v>80640.337406946317</v>
      </c>
      <c r="AP86" s="387">
        <v>80659.085748520942</v>
      </c>
      <c r="AQ86" s="387">
        <v>82388.772235121593</v>
      </c>
      <c r="AR86" s="387">
        <v>83621.434385964909</v>
      </c>
      <c r="AS86" s="387">
        <v>84814.846050746404</v>
      </c>
      <c r="AT86" s="387">
        <v>85912.771222763273</v>
      </c>
      <c r="AU86" s="387">
        <v>85053.074352566284</v>
      </c>
      <c r="AV86" s="387">
        <v>84197.85842677395</v>
      </c>
      <c r="AW86" s="388">
        <v>83724.412877025257</v>
      </c>
      <c r="AX86" s="387">
        <v>84906.542463697115</v>
      </c>
      <c r="AY86" s="387">
        <v>86261.119448354642</v>
      </c>
      <c r="AZ86" s="387">
        <v>86475.559840000002</v>
      </c>
      <c r="BA86" s="387">
        <v>86735.335610522176</v>
      </c>
      <c r="BB86" s="387">
        <v>88517.662539057987</v>
      </c>
      <c r="BC86" s="387">
        <v>89814.068198962967</v>
      </c>
      <c r="BD86" s="387">
        <v>90312.483481246047</v>
      </c>
      <c r="BE86" s="387">
        <v>90478.61738993683</v>
      </c>
      <c r="BF86" s="387">
        <v>91505</v>
      </c>
      <c r="BG86" s="387">
        <v>92182.911264009075</v>
      </c>
      <c r="BH86" s="389"/>
      <c r="BJ86" s="1142">
        <f t="shared" si="5"/>
        <v>1.2053024341511565E-2</v>
      </c>
    </row>
    <row r="87" spans="1:62" x14ac:dyDescent="0.2">
      <c r="A87" s="475">
        <v>78</v>
      </c>
      <c r="B87" s="319">
        <v>42944.60668633235</v>
      </c>
      <c r="C87" s="319">
        <f t="shared" si="3"/>
        <v>45016.068976565206</v>
      </c>
      <c r="D87" s="353">
        <v>47087.531266798069</v>
      </c>
      <c r="E87" s="353">
        <f t="shared" si="4"/>
        <v>48712.856542489943</v>
      </c>
      <c r="F87" s="353">
        <v>50338.181818181816</v>
      </c>
      <c r="G87" s="319">
        <v>49792.825983511313</v>
      </c>
      <c r="H87" s="353">
        <v>51935.846398642199</v>
      </c>
      <c r="I87" s="371">
        <v>52816.541475003789</v>
      </c>
      <c r="J87" s="319">
        <v>52416.558702121532</v>
      </c>
      <c r="K87" s="319">
        <v>53105.309941520463</v>
      </c>
      <c r="L87" s="319">
        <v>54824.050442245374</v>
      </c>
      <c r="M87" s="319">
        <v>55776.611475545971</v>
      </c>
      <c r="N87" s="319">
        <v>55308.51941302354</v>
      </c>
      <c r="O87" s="387">
        <v>54245.131228070175</v>
      </c>
      <c r="P87" s="387">
        <v>56094.17939845621</v>
      </c>
      <c r="Q87" s="387">
        <v>57343.677490196082</v>
      </c>
      <c r="R87" s="387">
        <v>59976.716470484629</v>
      </c>
      <c r="S87" s="388">
        <v>59546.795518055289</v>
      </c>
      <c r="T87" s="387">
        <v>59260.947997609088</v>
      </c>
      <c r="U87" s="387">
        <v>59875.858170232139</v>
      </c>
      <c r="V87" s="387">
        <v>58684.043290971036</v>
      </c>
      <c r="W87" s="387">
        <v>59974.68169407321</v>
      </c>
      <c r="X87" s="387">
        <v>62336.033669900615</v>
      </c>
      <c r="Y87" s="387">
        <v>63573.536017110993</v>
      </c>
      <c r="Z87" s="387">
        <v>64950.553987798936</v>
      </c>
      <c r="AA87" s="387">
        <v>65630.636010575268</v>
      </c>
      <c r="AB87" s="387">
        <v>66589.81342154344</v>
      </c>
      <c r="AC87" s="388">
        <v>67859.181999391876</v>
      </c>
      <c r="AD87" s="387">
        <v>68239.488839466896</v>
      </c>
      <c r="AE87" s="387">
        <v>68133.874753297205</v>
      </c>
      <c r="AF87" s="387">
        <v>69406.876473102529</v>
      </c>
      <c r="AG87" s="387">
        <v>70016.393448481234</v>
      </c>
      <c r="AH87" s="387">
        <v>71664.431635388741</v>
      </c>
      <c r="AI87" s="387">
        <v>73068.499507571963</v>
      </c>
      <c r="AJ87" s="387">
        <v>74635.057691769907</v>
      </c>
      <c r="AK87" s="387">
        <v>76941.118086696559</v>
      </c>
      <c r="AL87" s="387">
        <v>78650.589964671963</v>
      </c>
      <c r="AM87" s="388">
        <v>80399.034376165844</v>
      </c>
      <c r="AN87" s="387">
        <v>81952.117175294232</v>
      </c>
      <c r="AO87" s="387">
        <v>82733.722299855188</v>
      </c>
      <c r="AP87" s="387">
        <v>82594.251379215668</v>
      </c>
      <c r="AQ87" s="387">
        <v>84527.053061224491</v>
      </c>
      <c r="AR87" s="387">
        <v>85779.01597383288</v>
      </c>
      <c r="AS87" s="387">
        <v>87011.863289735178</v>
      </c>
      <c r="AT87" s="387">
        <v>88278.596862868289</v>
      </c>
      <c r="AU87" s="387">
        <v>87334.885879233014</v>
      </c>
      <c r="AV87" s="387">
        <v>86485.869468458448</v>
      </c>
      <c r="AW87" s="388">
        <v>86103.120351960752</v>
      </c>
      <c r="AX87" s="387">
        <v>87201.563489664244</v>
      </c>
      <c r="AY87" s="387">
        <v>88558.825305506252</v>
      </c>
      <c r="AZ87" s="387">
        <v>88931.86176</v>
      </c>
      <c r="BA87" s="387">
        <v>89208.270435806829</v>
      </c>
      <c r="BB87" s="387">
        <v>91157.781043860668</v>
      </c>
      <c r="BC87" s="387">
        <v>92366.860002100773</v>
      </c>
      <c r="BD87" s="387">
        <v>92967.47351246333</v>
      </c>
      <c r="BE87" s="387">
        <v>93039.835555103302</v>
      </c>
      <c r="BF87" s="387">
        <v>94115</v>
      </c>
      <c r="BG87" s="387">
        <v>94830.146900269538</v>
      </c>
      <c r="BH87" s="389"/>
      <c r="BJ87" s="1142">
        <f t="shared" si="5"/>
        <v>1.2247203374318616E-2</v>
      </c>
    </row>
    <row r="88" spans="1:62" x14ac:dyDescent="0.2">
      <c r="A88" s="476">
        <v>79</v>
      </c>
      <c r="B88" s="320">
        <v>43829.360865290073</v>
      </c>
      <c r="C88" s="320">
        <f t="shared" si="3"/>
        <v>45957.829211239077</v>
      </c>
      <c r="D88" s="354">
        <v>48086.297557188082</v>
      </c>
      <c r="E88" s="354">
        <f t="shared" si="4"/>
        <v>49738.961264353893</v>
      </c>
      <c r="F88" s="354">
        <v>51391.624971519705</v>
      </c>
      <c r="G88" s="320">
        <v>50705.837437060807</v>
      </c>
      <c r="H88" s="354">
        <v>52905.017927230292</v>
      </c>
      <c r="I88" s="374">
        <v>53852.159935297983</v>
      </c>
      <c r="J88" s="320">
        <v>53447.773831237399</v>
      </c>
      <c r="K88" s="320">
        <v>54132.403874269003</v>
      </c>
      <c r="L88" s="320">
        <v>56031.47911375777</v>
      </c>
      <c r="M88" s="320">
        <v>56935.271610063945</v>
      </c>
      <c r="N88" s="320">
        <v>56510.418526444511</v>
      </c>
      <c r="O88" s="390">
        <v>55422.514807017549</v>
      </c>
      <c r="P88" s="390">
        <v>57251.140271493212</v>
      </c>
      <c r="Q88" s="390">
        <v>58629.176470588238</v>
      </c>
      <c r="R88" s="390">
        <v>61303.030850970143</v>
      </c>
      <c r="S88" s="391">
        <v>60754.616891396938</v>
      </c>
      <c r="T88" s="390">
        <v>60446.939230922493</v>
      </c>
      <c r="U88" s="390">
        <v>61055.380063723263</v>
      </c>
      <c r="V88" s="390">
        <v>59899.210732731823</v>
      </c>
      <c r="W88" s="390">
        <v>61309.220668842776</v>
      </c>
      <c r="X88" s="390">
        <v>63773.699065383633</v>
      </c>
      <c r="Y88" s="390">
        <v>65020.119471392558</v>
      </c>
      <c r="Z88" s="390">
        <v>66303.820053145697</v>
      </c>
      <c r="AA88" s="390">
        <v>67173.318406418097</v>
      </c>
      <c r="AB88" s="390">
        <v>68107.735369673086</v>
      </c>
      <c r="AC88" s="391">
        <v>69469.888171897706</v>
      </c>
      <c r="AD88" s="390">
        <v>69873.655427671634</v>
      </c>
      <c r="AE88" s="390">
        <v>69861.593559099027</v>
      </c>
      <c r="AF88" s="390">
        <v>71023.034255358129</v>
      </c>
      <c r="AG88" s="390">
        <v>71726.362596783802</v>
      </c>
      <c r="AH88" s="390">
        <v>73452.290826436642</v>
      </c>
      <c r="AI88" s="390">
        <v>74849.925522045072</v>
      </c>
      <c r="AJ88" s="390">
        <v>76615.560166671334</v>
      </c>
      <c r="AK88" s="390">
        <v>78834.917787742888</v>
      </c>
      <c r="AL88" s="390">
        <v>80725.194331271399</v>
      </c>
      <c r="AM88" s="391">
        <v>82630.08655332301</v>
      </c>
      <c r="AN88" s="390">
        <v>84078.814915113006</v>
      </c>
      <c r="AO88" s="390">
        <v>84867.905688660787</v>
      </c>
      <c r="AP88" s="390">
        <v>84746.432012781152</v>
      </c>
      <c r="AQ88" s="390">
        <v>86544.886423072225</v>
      </c>
      <c r="AR88" s="390">
        <v>88041.973951828724</v>
      </c>
      <c r="AS88" s="390">
        <v>89362.428617645695</v>
      </c>
      <c r="AT88" s="390">
        <v>90607.145838475859</v>
      </c>
      <c r="AU88" s="390">
        <v>89692.838362562892</v>
      </c>
      <c r="AV88" s="390">
        <v>88848.528203372422</v>
      </c>
      <c r="AW88" s="391">
        <v>88379.933415119085</v>
      </c>
      <c r="AX88" s="390">
        <v>89689.375517309687</v>
      </c>
      <c r="AY88" s="390">
        <v>90924.310096497124</v>
      </c>
      <c r="AZ88" s="390">
        <v>91467.899359999996</v>
      </c>
      <c r="BA88" s="390">
        <v>91827.950844130348</v>
      </c>
      <c r="BB88" s="390">
        <v>93773.33533927401</v>
      </c>
      <c r="BC88" s="390">
        <v>94937.629212302927</v>
      </c>
      <c r="BD88" s="390">
        <v>95773.908687082076</v>
      </c>
      <c r="BE88" s="390">
        <v>95605.151669334038</v>
      </c>
      <c r="BF88" s="390">
        <v>96767</v>
      </c>
      <c r="BG88" s="390">
        <v>97479.346361185977</v>
      </c>
      <c r="BH88" s="392"/>
      <c r="BJ88" s="1142">
        <f t="shared" si="5"/>
        <v>1.2459616028280385E-2</v>
      </c>
    </row>
    <row r="89" spans="1:62" x14ac:dyDescent="0.2">
      <c r="A89" s="477">
        <v>80</v>
      </c>
      <c r="B89" s="321">
        <v>44700.503441494591</v>
      </c>
      <c r="C89" s="321">
        <f t="shared" si="3"/>
        <v>46896.090817683333</v>
      </c>
      <c r="D89" s="356">
        <v>49091.678193872067</v>
      </c>
      <c r="E89" s="356">
        <f t="shared" si="4"/>
        <v>50793.605330702267</v>
      </c>
      <c r="F89" s="356">
        <v>52495.532467532466</v>
      </c>
      <c r="G89" s="321">
        <v>51747.528357217947</v>
      </c>
      <c r="H89" s="356">
        <v>53927.053357377743</v>
      </c>
      <c r="I89" s="375">
        <v>54915.76808370823</v>
      </c>
      <c r="J89" s="321">
        <v>54574.668714601132</v>
      </c>
      <c r="K89" s="321">
        <v>55245.510599415204</v>
      </c>
      <c r="L89" s="321">
        <v>57224.360451878441</v>
      </c>
      <c r="M89" s="321">
        <v>58158.301752055144</v>
      </c>
      <c r="N89" s="321">
        <v>57818.118618159584</v>
      </c>
      <c r="O89" s="393">
        <v>56526.069052631581</v>
      </c>
      <c r="P89" s="393">
        <v>58481.792919882879</v>
      </c>
      <c r="Q89" s="393">
        <v>59904.252486274512</v>
      </c>
      <c r="R89" s="393">
        <v>62665.103707400121</v>
      </c>
      <c r="S89" s="394">
        <v>62043.560595783929</v>
      </c>
      <c r="T89" s="393">
        <v>61737.738991831044</v>
      </c>
      <c r="U89" s="393">
        <v>62353.358215748747</v>
      </c>
      <c r="V89" s="393">
        <v>61135.738539679813</v>
      </c>
      <c r="W89" s="393">
        <v>62807.450965900935</v>
      </c>
      <c r="X89" s="393">
        <v>65283.575964749354</v>
      </c>
      <c r="Y89" s="393">
        <v>66534.379344587884</v>
      </c>
      <c r="Z89" s="393">
        <v>67868.469179235733</v>
      </c>
      <c r="AA89" s="393">
        <v>68816.961692041208</v>
      </c>
      <c r="AB89" s="393">
        <v>69617.863110110149</v>
      </c>
      <c r="AC89" s="394">
        <v>71088.077299908779</v>
      </c>
      <c r="AD89" s="393">
        <v>71532.99069820295</v>
      </c>
      <c r="AE89" s="393">
        <v>71648.290717709344</v>
      </c>
      <c r="AF89" s="393">
        <v>72772.744825059548</v>
      </c>
      <c r="AG89" s="393">
        <v>73446.225491363904</v>
      </c>
      <c r="AH89" s="393">
        <v>75241.763608812209</v>
      </c>
      <c r="AI89" s="393">
        <v>76734.095716589814</v>
      </c>
      <c r="AJ89" s="393">
        <v>78678.131938812614</v>
      </c>
      <c r="AK89" s="393">
        <v>80959.557548579964</v>
      </c>
      <c r="AL89" s="393">
        <v>82946.69987411848</v>
      </c>
      <c r="AM89" s="394">
        <v>84923.112402067884</v>
      </c>
      <c r="AN89" s="393">
        <v>86501.087595042176</v>
      </c>
      <c r="AO89" s="393">
        <v>87035.853349932673</v>
      </c>
      <c r="AP89" s="393">
        <v>87005.046756034848</v>
      </c>
      <c r="AQ89" s="393">
        <v>88746.774337040202</v>
      </c>
      <c r="AR89" s="393">
        <v>90403.722295569431</v>
      </c>
      <c r="AS89" s="393">
        <v>91866.54203447797</v>
      </c>
      <c r="AT89" s="393">
        <v>93105.924915288459</v>
      </c>
      <c r="AU89" s="393">
        <v>92224.827318265656</v>
      </c>
      <c r="AV89" s="393">
        <v>91394.843961311315</v>
      </c>
      <c r="AW89" s="394">
        <v>90903.8697068404</v>
      </c>
      <c r="AX89" s="393">
        <v>92188.731916313118</v>
      </c>
      <c r="AY89" s="393">
        <v>93564.299569537092</v>
      </c>
      <c r="AZ89" s="393">
        <v>94079.242880000005</v>
      </c>
      <c r="BA89" s="393">
        <v>94601.985865724375</v>
      </c>
      <c r="BB89" s="393">
        <v>96474.330362998124</v>
      </c>
      <c r="BC89" s="393">
        <v>97676.540053283417</v>
      </c>
      <c r="BD89" s="393">
        <v>98670.166498476858</v>
      </c>
      <c r="BE89" s="393">
        <v>98456.299730797356</v>
      </c>
      <c r="BF89" s="393">
        <v>99644</v>
      </c>
      <c r="BG89" s="393">
        <v>100289.57944389276</v>
      </c>
      <c r="BH89" s="395"/>
      <c r="BJ89" s="1142">
        <f t="shared" si="5"/>
        <v>1.2677274350783918E-2</v>
      </c>
    </row>
    <row r="90" spans="1:62" x14ac:dyDescent="0.2">
      <c r="A90" s="475">
        <v>81</v>
      </c>
      <c r="B90" s="319">
        <v>45687.344641101277</v>
      </c>
      <c r="C90" s="319">
        <f t="shared" si="3"/>
        <v>47925.273467298539</v>
      </c>
      <c r="D90" s="353">
        <v>50163.202293495793</v>
      </c>
      <c r="E90" s="353">
        <f t="shared" si="4"/>
        <v>51871.859064268967</v>
      </c>
      <c r="F90" s="353">
        <v>53580.515835042148</v>
      </c>
      <c r="G90" s="319">
        <v>52905.643556686766</v>
      </c>
      <c r="H90" s="353">
        <v>55166.418160602523</v>
      </c>
      <c r="I90" s="371">
        <v>56169.706111307685</v>
      </c>
      <c r="J90" s="319">
        <v>55813.189977920709</v>
      </c>
      <c r="K90" s="319">
        <v>56414.272660818715</v>
      </c>
      <c r="L90" s="319">
        <v>58514.224012610553</v>
      </c>
      <c r="M90" s="319">
        <v>59482.484762932836</v>
      </c>
      <c r="N90" s="319">
        <v>59138.514827269952</v>
      </c>
      <c r="O90" s="387">
        <v>57788.93922807018</v>
      </c>
      <c r="P90" s="387">
        <v>59778.768166089962</v>
      </c>
      <c r="Q90" s="387">
        <v>61234.917647058828</v>
      </c>
      <c r="R90" s="387">
        <v>64157.207385446323</v>
      </c>
      <c r="S90" s="388">
        <v>63416.631161995705</v>
      </c>
      <c r="T90" s="387">
        <v>63094.733612273361</v>
      </c>
      <c r="U90" s="387">
        <v>63832.801274465179</v>
      </c>
      <c r="V90" s="387">
        <v>62426.853946550647</v>
      </c>
      <c r="W90" s="387">
        <v>64301.134281784405</v>
      </c>
      <c r="X90" s="387">
        <v>66961.946373174738</v>
      </c>
      <c r="Y90" s="387">
        <v>68181.877167519677</v>
      </c>
      <c r="Z90" s="387">
        <v>69561.606048130532</v>
      </c>
      <c r="AA90" s="387">
        <v>70442.432017503888</v>
      </c>
      <c r="AB90" s="387">
        <v>71338.434458246818</v>
      </c>
      <c r="AC90" s="388">
        <v>72814.769282746041</v>
      </c>
      <c r="AD90" s="387">
        <v>73386.484375253654</v>
      </c>
      <c r="AE90" s="387">
        <v>73419.375959399767</v>
      </c>
      <c r="AF90" s="387">
        <v>74639.102766074386</v>
      </c>
      <c r="AG90" s="387">
        <v>75307.898749255517</v>
      </c>
      <c r="AH90" s="387">
        <v>77350.727474064581</v>
      </c>
      <c r="AI90" s="387">
        <v>78739.97824752715</v>
      </c>
      <c r="AJ90" s="387">
        <v>80836.709303951458</v>
      </c>
      <c r="AK90" s="387">
        <v>83205.692077727945</v>
      </c>
      <c r="AL90" s="387">
        <v>85159.211467399393</v>
      </c>
      <c r="AM90" s="388">
        <v>87334.183339551237</v>
      </c>
      <c r="AN90" s="387">
        <v>88932.011248828247</v>
      </c>
      <c r="AO90" s="387">
        <v>89589.2764551945</v>
      </c>
      <c r="AP90" s="387">
        <v>89477.911979829762</v>
      </c>
      <c r="AQ90" s="387">
        <v>91128.656776243428</v>
      </c>
      <c r="AR90" s="387">
        <v>92845.82013678264</v>
      </c>
      <c r="AS90" s="387">
        <v>94429.515552063589</v>
      </c>
      <c r="AT90" s="387">
        <v>96030.900522855271</v>
      </c>
      <c r="AU90" s="387">
        <v>94814.828431426053</v>
      </c>
      <c r="AV90" s="387">
        <v>94019.362064538218</v>
      </c>
      <c r="AW90" s="388">
        <v>93514.474808579049</v>
      </c>
      <c r="AX90" s="387">
        <v>94786.215471859396</v>
      </c>
      <c r="AY90" s="387">
        <v>96337.587612460979</v>
      </c>
      <c r="AZ90" s="387">
        <v>96766.999759999992</v>
      </c>
      <c r="BA90" s="387">
        <v>97406.457008244994</v>
      </c>
      <c r="BB90" s="387">
        <v>99346.206843343753</v>
      </c>
      <c r="BC90" s="387">
        <v>100700.97441822712</v>
      </c>
      <c r="BD90" s="387">
        <v>101568.51320840132</v>
      </c>
      <c r="BE90" s="387">
        <v>101494.92896195085</v>
      </c>
      <c r="BF90" s="387">
        <v>102615</v>
      </c>
      <c r="BG90" s="387">
        <v>103364.92885515676</v>
      </c>
      <c r="BH90" s="389"/>
      <c r="BJ90" s="1142">
        <f t="shared" si="5"/>
        <v>1.2880853033514716E-2</v>
      </c>
    </row>
    <row r="91" spans="1:62" x14ac:dyDescent="0.2">
      <c r="A91" s="475">
        <v>82</v>
      </c>
      <c r="B91" s="319">
        <v>46715.020648967555</v>
      </c>
      <c r="C91" s="319">
        <f t="shared" si="3"/>
        <v>49014.559598807376</v>
      </c>
      <c r="D91" s="353">
        <v>51314.098548647198</v>
      </c>
      <c r="E91" s="353">
        <f t="shared" si="4"/>
        <v>53002.41496126823</v>
      </c>
      <c r="F91" s="353">
        <v>54690.731373889263</v>
      </c>
      <c r="G91" s="319">
        <v>54229.203784651138</v>
      </c>
      <c r="H91" s="353">
        <v>56523.258300625857</v>
      </c>
      <c r="I91" s="371">
        <v>57535.602891371374</v>
      </c>
      <c r="J91" s="319">
        <v>57094.235576461557</v>
      </c>
      <c r="K91" s="319">
        <v>57765.179459064326</v>
      </c>
      <c r="L91" s="319">
        <v>59886.522462562389</v>
      </c>
      <c r="M91" s="319">
        <v>60917.016358050329</v>
      </c>
      <c r="N91" s="319">
        <v>60539.31977988383</v>
      </c>
      <c r="O91" s="387">
        <v>59137.296000000002</v>
      </c>
      <c r="P91" s="387">
        <v>61208.388607931854</v>
      </c>
      <c r="Q91" s="387">
        <v>62721.927278431373</v>
      </c>
      <c r="R91" s="387">
        <v>65724.078785921854</v>
      </c>
      <c r="S91" s="388">
        <v>64939.92826718033</v>
      </c>
      <c r="T91" s="387">
        <v>64531.713687985655</v>
      </c>
      <c r="U91" s="387">
        <v>65370.212289485666</v>
      </c>
      <c r="V91" s="387">
        <v>63862.745161912513</v>
      </c>
      <c r="W91" s="387">
        <v>65888.030711748899</v>
      </c>
      <c r="X91" s="387">
        <v>68734.41055938667</v>
      </c>
      <c r="Y91" s="387">
        <v>69998.566037735844</v>
      </c>
      <c r="Z91" s="387">
        <v>71364.579213293895</v>
      </c>
      <c r="AA91" s="387">
        <v>72251.651162366674</v>
      </c>
      <c r="AB91" s="387">
        <v>73279.192173698844</v>
      </c>
      <c r="AC91" s="388">
        <v>74805.235447143481</v>
      </c>
      <c r="AD91" s="387">
        <v>75238.180289281023</v>
      </c>
      <c r="AE91" s="387">
        <v>75337.907083111422</v>
      </c>
      <c r="AF91" s="387">
        <v>76495.317457409794</v>
      </c>
      <c r="AG91" s="387">
        <v>77314.68028588446</v>
      </c>
      <c r="AH91" s="387">
        <v>79540.370905699965</v>
      </c>
      <c r="AI91" s="387">
        <v>80870.734474243858</v>
      </c>
      <c r="AJ91" s="387">
        <v>83088.195307475049</v>
      </c>
      <c r="AK91" s="387">
        <v>85608.251121076231</v>
      </c>
      <c r="AL91" s="387">
        <v>87747.969950865605</v>
      </c>
      <c r="AM91" s="388">
        <v>89935.601982625361</v>
      </c>
      <c r="AN91" s="387">
        <v>91564.790959275066</v>
      </c>
      <c r="AO91" s="387">
        <v>92267.908737518737</v>
      </c>
      <c r="AP91" s="387">
        <v>92213.406824933234</v>
      </c>
      <c r="AQ91" s="387">
        <v>93785.267701332021</v>
      </c>
      <c r="AR91" s="387">
        <v>95543.455724055908</v>
      </c>
      <c r="AS91" s="387">
        <v>97485.122521606507</v>
      </c>
      <c r="AT91" s="387">
        <v>99153.44245225859</v>
      </c>
      <c r="AU91" s="387">
        <v>97823.000512926854</v>
      </c>
      <c r="AV91" s="387">
        <v>96719.712745014127</v>
      </c>
      <c r="AW91" s="388">
        <v>96272.651127374251</v>
      </c>
      <c r="AX91" s="387">
        <v>97514.150423750907</v>
      </c>
      <c r="AY91" s="387">
        <v>99270.156149907169</v>
      </c>
      <c r="AZ91" s="387">
        <v>99605.368480000005</v>
      </c>
      <c r="BA91" s="387">
        <v>100477.24420887318</v>
      </c>
      <c r="BB91" s="387">
        <v>102637.81090151604</v>
      </c>
      <c r="BC91" s="387">
        <v>103917.87278821271</v>
      </c>
      <c r="BD91" s="387">
        <v>104763.48350953966</v>
      </c>
      <c r="BE91" s="387">
        <v>104733.33320998734</v>
      </c>
      <c r="BF91" s="387">
        <v>105816</v>
      </c>
      <c r="BG91" s="387">
        <v>106635.67881969073</v>
      </c>
      <c r="BH91" s="389"/>
      <c r="BJ91" s="1142">
        <f t="shared" si="5"/>
        <v>1.3099395865446839E-2</v>
      </c>
    </row>
    <row r="92" spans="1:62" x14ac:dyDescent="0.2">
      <c r="A92" s="475">
        <v>83</v>
      </c>
      <c r="B92" s="319">
        <v>47858.395280235993</v>
      </c>
      <c r="C92" s="319">
        <f t="shared" si="3"/>
        <v>50207.99546607511</v>
      </c>
      <c r="D92" s="353">
        <v>52557.595651914235</v>
      </c>
      <c r="E92" s="353">
        <f t="shared" si="4"/>
        <v>54254.967796337616</v>
      </c>
      <c r="F92" s="353">
        <v>55952.33994076099</v>
      </c>
      <c r="G92" s="319">
        <v>55601.784761799368</v>
      </c>
      <c r="H92" s="353">
        <v>57868.350906969339</v>
      </c>
      <c r="I92" s="371">
        <v>58935.087297174337</v>
      </c>
      <c r="J92" s="319">
        <v>58470.960929250265</v>
      </c>
      <c r="K92" s="319">
        <v>59121.145833333336</v>
      </c>
      <c r="L92" s="319">
        <v>61239.424467991936</v>
      </c>
      <c r="M92" s="319">
        <v>62300.971518724582</v>
      </c>
      <c r="N92" s="319">
        <v>62045.925710791809</v>
      </c>
      <c r="O92" s="387">
        <v>60575.025122807019</v>
      </c>
      <c r="P92" s="387">
        <v>62737.492946499864</v>
      </c>
      <c r="Q92" s="387">
        <v>64288.846305882354</v>
      </c>
      <c r="R92" s="387">
        <v>67391.724073149962</v>
      </c>
      <c r="S92" s="388">
        <v>66607.442849778876</v>
      </c>
      <c r="T92" s="387">
        <v>66106.599721059974</v>
      </c>
      <c r="U92" s="387">
        <v>66960.550568957668</v>
      </c>
      <c r="V92" s="387">
        <v>65699.736568011824</v>
      </c>
      <c r="W92" s="387">
        <v>67604.516105191855</v>
      </c>
      <c r="X92" s="387">
        <v>70579.086249481319</v>
      </c>
      <c r="Y92" s="387">
        <v>71923.114200595825</v>
      </c>
      <c r="Z92" s="387">
        <v>73329.198248437431</v>
      </c>
      <c r="AA92" s="387">
        <v>74331.445491840655</v>
      </c>
      <c r="AB92" s="387">
        <v>75350.502868001538</v>
      </c>
      <c r="AC92" s="388">
        <v>76842.470083448759</v>
      </c>
      <c r="AD92" s="387">
        <v>77199.539747731367</v>
      </c>
      <c r="AE92" s="387">
        <v>77282.458068356253</v>
      </c>
      <c r="AF92" s="387">
        <v>78589.898516211761</v>
      </c>
      <c r="AG92" s="387">
        <v>79464.921143537824</v>
      </c>
      <c r="AH92" s="387">
        <v>81741.309476628972</v>
      </c>
      <c r="AI92" s="387">
        <v>83335.014116270104</v>
      </c>
      <c r="AJ92" s="387">
        <v>85551.822701977129</v>
      </c>
      <c r="AK92" s="387">
        <v>88203.683109118079</v>
      </c>
      <c r="AL92" s="387">
        <v>90354.716333464166</v>
      </c>
      <c r="AM92" s="388">
        <v>92700.808186324139</v>
      </c>
      <c r="AN92" s="387">
        <v>94488.820122903868</v>
      </c>
      <c r="AO92" s="387">
        <v>95119.582916232626</v>
      </c>
      <c r="AP92" s="387">
        <v>94877.024089468046</v>
      </c>
      <c r="AQ92" s="387">
        <v>96598.866332640842</v>
      </c>
      <c r="AR92" s="387">
        <v>98536.145203687178</v>
      </c>
      <c r="AS92" s="387">
        <v>100490.82636224985</v>
      </c>
      <c r="AT92" s="387">
        <v>102391.54204160401</v>
      </c>
      <c r="AU92" s="387">
        <v>100831.17259442765</v>
      </c>
      <c r="AV92" s="387">
        <v>99831.218180261931</v>
      </c>
      <c r="AW92" s="388">
        <v>99255.69787216041</v>
      </c>
      <c r="AX92" s="387">
        <v>100635.74843894965</v>
      </c>
      <c r="AY92" s="387">
        <v>102489.65550727298</v>
      </c>
      <c r="AZ92" s="387">
        <v>102815.83704</v>
      </c>
      <c r="BA92" s="387">
        <v>103977.39811542991</v>
      </c>
      <c r="BB92" s="387">
        <v>106066.12012498555</v>
      </c>
      <c r="BC92" s="387">
        <v>107425.58215482748</v>
      </c>
      <c r="BD92" s="387">
        <v>108354.30008205147</v>
      </c>
      <c r="BE92" s="387">
        <v>108042.42707938243</v>
      </c>
      <c r="BF92" s="387">
        <v>109263</v>
      </c>
      <c r="BG92" s="387">
        <v>110185.29188537381</v>
      </c>
      <c r="BH92" s="389"/>
      <c r="BJ92" s="1142">
        <f t="shared" si="5"/>
        <v>1.3311216699043449E-2</v>
      </c>
    </row>
    <row r="93" spans="1:62" x14ac:dyDescent="0.2">
      <c r="A93" s="475">
        <v>84</v>
      </c>
      <c r="B93" s="319">
        <v>49110.662733529993</v>
      </c>
      <c r="C93" s="319">
        <f t="shared" si="3"/>
        <v>51545.171419324281</v>
      </c>
      <c r="D93" s="353">
        <v>53979.680105118561</v>
      </c>
      <c r="E93" s="353">
        <f t="shared" si="4"/>
        <v>55688.280927473839</v>
      </c>
      <c r="F93" s="353">
        <v>57396.881749829117</v>
      </c>
      <c r="G93" s="319">
        <v>56986.620926243566</v>
      </c>
      <c r="H93" s="353">
        <v>59289.802482231884</v>
      </c>
      <c r="I93" s="371">
        <v>60312.179952484454</v>
      </c>
      <c r="J93" s="319">
        <v>59969.943745800134</v>
      </c>
      <c r="K93" s="319">
        <v>60558.065423976608</v>
      </c>
      <c r="L93" s="319">
        <v>62723.252473946923</v>
      </c>
      <c r="M93" s="319">
        <v>63786.079548285321</v>
      </c>
      <c r="N93" s="319">
        <v>63556.763680831551</v>
      </c>
      <c r="O93" s="387">
        <v>62238.128000000004</v>
      </c>
      <c r="P93" s="387">
        <v>64421.350013308489</v>
      </c>
      <c r="Q93" s="387">
        <v>65970.417945098045</v>
      </c>
      <c r="R93" s="387">
        <v>69225.158657938766</v>
      </c>
      <c r="S93" s="388">
        <v>68407.156786673528</v>
      </c>
      <c r="T93" s="387">
        <v>67869.03785614665</v>
      </c>
      <c r="U93" s="387">
        <v>68659.263723258991</v>
      </c>
      <c r="V93" s="387">
        <v>67394.325539529789</v>
      </c>
      <c r="W93" s="387">
        <v>69468.778386812017</v>
      </c>
      <c r="X93" s="387">
        <v>72706.043272935654</v>
      </c>
      <c r="Y93" s="387">
        <v>73974.555648919108</v>
      </c>
      <c r="Z93" s="387">
        <v>75445.10123881881</v>
      </c>
      <c r="AA93" s="387">
        <v>76481.912444160829</v>
      </c>
      <c r="AB93" s="387">
        <v>77519.241158461475</v>
      </c>
      <c r="AC93" s="388">
        <v>79021.880874353868</v>
      </c>
      <c r="AD93" s="387">
        <v>79416.18155549423</v>
      </c>
      <c r="AE93" s="387">
        <v>79461.187807399518</v>
      </c>
      <c r="AF93" s="387">
        <v>80757.172864382985</v>
      </c>
      <c r="AG93" s="387">
        <v>81755.323406789757</v>
      </c>
      <c r="AH93" s="387">
        <v>84163.310059447482</v>
      </c>
      <c r="AI93" s="387">
        <v>85985.813962118715</v>
      </c>
      <c r="AJ93" s="387">
        <v>88301.918398165508</v>
      </c>
      <c r="AK93" s="387">
        <v>90952.502242152463</v>
      </c>
      <c r="AL93" s="387">
        <v>93216.291287104585</v>
      </c>
      <c r="AM93" s="388">
        <v>95467.489953632132</v>
      </c>
      <c r="AN93" s="387">
        <v>97570.008644932823</v>
      </c>
      <c r="AO93" s="387">
        <v>98076.770446403621</v>
      </c>
      <c r="AP93" s="387">
        <v>97846.121071419664</v>
      </c>
      <c r="AQ93" s="387">
        <v>99619.526335084927</v>
      </c>
      <c r="AR93" s="387">
        <v>101877.89397561701</v>
      </c>
      <c r="AS93" s="387">
        <v>103735.80930812958</v>
      </c>
      <c r="AT93" s="387">
        <v>105625.91396449969</v>
      </c>
      <c r="AU93" s="387">
        <v>104198.29490019754</v>
      </c>
      <c r="AV93" s="387">
        <v>103186.80972352992</v>
      </c>
      <c r="AW93" s="388">
        <v>102313.70142561023</v>
      </c>
      <c r="AX93" s="387">
        <v>104059.80898372756</v>
      </c>
      <c r="AY93" s="387">
        <v>105893.28763490217</v>
      </c>
      <c r="AZ93" s="387">
        <v>106379.57896</v>
      </c>
      <c r="BA93" s="387">
        <v>107753.65111896348</v>
      </c>
      <c r="BB93" s="387">
        <v>109861.82448019135</v>
      </c>
      <c r="BC93" s="387">
        <v>111340.42691672315</v>
      </c>
      <c r="BD93" s="387">
        <v>112179.07328988692</v>
      </c>
      <c r="BE93" s="387">
        <v>111660.91610312961</v>
      </c>
      <c r="BF93" s="387">
        <v>113173</v>
      </c>
      <c r="BG93" s="387">
        <v>113988.23833167825</v>
      </c>
      <c r="BH93" s="389"/>
      <c r="BJ93" s="1142">
        <f t="shared" si="5"/>
        <v>1.3547197780348297E-2</v>
      </c>
    </row>
    <row r="94" spans="1:62" x14ac:dyDescent="0.2">
      <c r="A94" s="475">
        <v>85</v>
      </c>
      <c r="B94" s="319">
        <v>50499.046214355949</v>
      </c>
      <c r="C94" s="319">
        <f t="shared" si="3"/>
        <v>53046.313407602036</v>
      </c>
      <c r="D94" s="353">
        <v>55593.580600848116</v>
      </c>
      <c r="E94" s="353">
        <f t="shared" si="4"/>
        <v>57264.812401130366</v>
      </c>
      <c r="F94" s="353">
        <v>58936.044201412617</v>
      </c>
      <c r="G94" s="319">
        <v>58604.305649311129</v>
      </c>
      <c r="H94" s="353">
        <v>60793.486793253418</v>
      </c>
      <c r="I94" s="371">
        <v>61739.654046403477</v>
      </c>
      <c r="J94" s="319">
        <v>61463.611020447344</v>
      </c>
      <c r="K94" s="319">
        <v>62106.295687134501</v>
      </c>
      <c r="L94" s="319">
        <v>64381.648480602496</v>
      </c>
      <c r="M94" s="319">
        <v>65616.026903595455</v>
      </c>
      <c r="N94" s="319">
        <v>65177.634668297156</v>
      </c>
      <c r="O94" s="387">
        <v>63955.631438596494</v>
      </c>
      <c r="P94" s="387">
        <v>66245.221453287188</v>
      </c>
      <c r="Q94" s="387">
        <v>67881.294807843136</v>
      </c>
      <c r="R94" s="387">
        <v>71178.871752722567</v>
      </c>
      <c r="S94" s="388">
        <v>70300.011177731343</v>
      </c>
      <c r="T94" s="387">
        <v>69769.381948595343</v>
      </c>
      <c r="U94" s="387">
        <v>70574.72662721893</v>
      </c>
      <c r="V94" s="387">
        <v>69259.797432545369</v>
      </c>
      <c r="W94" s="387">
        <v>71451.26217897395</v>
      </c>
      <c r="X94" s="387">
        <v>75040.881898476553</v>
      </c>
      <c r="Y94" s="387">
        <v>76135.971277977238</v>
      </c>
      <c r="Z94" s="387">
        <v>77861.499756727411</v>
      </c>
      <c r="AA94" s="387">
        <v>78862.570225180069</v>
      </c>
      <c r="AB94" s="387">
        <v>79997.799204701412</v>
      </c>
      <c r="AC94" s="388">
        <v>81350.950775364036</v>
      </c>
      <c r="AD94" s="387">
        <v>81877.319134429636</v>
      </c>
      <c r="AE94" s="387">
        <v>81913.993421258725</v>
      </c>
      <c r="AF94" s="387">
        <v>83073.214874519152</v>
      </c>
      <c r="AG94" s="387">
        <v>84202.376652769512</v>
      </c>
      <c r="AH94" s="387">
        <v>86898.347359832143</v>
      </c>
      <c r="AI94" s="387">
        <v>88837.360129030407</v>
      </c>
      <c r="AJ94" s="387">
        <v>91352.41869179788</v>
      </c>
      <c r="AK94" s="387">
        <v>93971.647234678618</v>
      </c>
      <c r="AL94" s="387">
        <v>96104.848089443549</v>
      </c>
      <c r="AM94" s="388">
        <v>98691.596439801724</v>
      </c>
      <c r="AN94" s="387">
        <v>100939.56296219144</v>
      </c>
      <c r="AO94" s="387">
        <v>101448.97715897254</v>
      </c>
      <c r="AP94" s="387">
        <v>101637.66344641654</v>
      </c>
      <c r="AQ94" s="387">
        <v>102975.81522668948</v>
      </c>
      <c r="AR94" s="387">
        <v>105293.40622063633</v>
      </c>
      <c r="AS94" s="387">
        <v>107450.39349262837</v>
      </c>
      <c r="AT94" s="387">
        <v>109271.57175235059</v>
      </c>
      <c r="AU94" s="387">
        <v>107981.17100108042</v>
      </c>
      <c r="AV94" s="387">
        <v>106886.01763245743</v>
      </c>
      <c r="AW94" s="388">
        <v>105891.71783916409</v>
      </c>
      <c r="AX94" s="387">
        <v>107788.64093235623</v>
      </c>
      <c r="AY94" s="387">
        <v>109747.64967256258</v>
      </c>
      <c r="AZ94" s="387">
        <v>110340.89184</v>
      </c>
      <c r="BA94" s="387">
        <v>111864.70145268943</v>
      </c>
      <c r="BB94" s="387">
        <v>114224.64166955986</v>
      </c>
      <c r="BC94" s="387">
        <v>115760.75406548704</v>
      </c>
      <c r="BD94" s="387">
        <v>116447.73743527835</v>
      </c>
      <c r="BE94" s="387">
        <v>115900.24441011316</v>
      </c>
      <c r="BF94" s="387">
        <v>117521</v>
      </c>
      <c r="BG94" s="387">
        <v>118346.9471556249</v>
      </c>
      <c r="BH94" s="389"/>
      <c r="BJ94" s="1142">
        <f t="shared" si="5"/>
        <v>1.3816199409841801E-2</v>
      </c>
    </row>
    <row r="95" spans="1:62" x14ac:dyDescent="0.2">
      <c r="A95" s="475">
        <v>86</v>
      </c>
      <c r="B95" s="319">
        <v>51969.099311701088</v>
      </c>
      <c r="C95" s="319">
        <f t="shared" si="3"/>
        <v>54644.512147638161</v>
      </c>
      <c r="D95" s="353">
        <v>57319.924983575227</v>
      </c>
      <c r="E95" s="353">
        <f t="shared" si="4"/>
        <v>58976.416353715162</v>
      </c>
      <c r="F95" s="353">
        <v>60632.907723855089</v>
      </c>
      <c r="G95" s="319">
        <v>60436.456150058097</v>
      </c>
      <c r="H95" s="353">
        <v>62420.52020791344</v>
      </c>
      <c r="I95" s="371">
        <v>63452.622959106302</v>
      </c>
      <c r="J95" s="319">
        <v>63196.477680714219</v>
      </c>
      <c r="K95" s="319">
        <v>63841.730263157893</v>
      </c>
      <c r="L95" s="319">
        <v>66229.159821350375</v>
      </c>
      <c r="M95" s="319">
        <v>67781.617869301685</v>
      </c>
      <c r="N95" s="319">
        <v>67179.389177621531</v>
      </c>
      <c r="O95" s="387">
        <v>65875.194105263159</v>
      </c>
      <c r="P95" s="387">
        <v>68297.537396859188</v>
      </c>
      <c r="Q95" s="387">
        <v>69865.132423529416</v>
      </c>
      <c r="R95" s="387">
        <v>73334.132621011537</v>
      </c>
      <c r="S95" s="388">
        <v>72403.182723351143</v>
      </c>
      <c r="T95" s="387">
        <v>71788.325164375376</v>
      </c>
      <c r="U95" s="387">
        <v>72656.532362312239</v>
      </c>
      <c r="V95" s="387">
        <v>71210.710786309763</v>
      </c>
      <c r="W95" s="387">
        <v>73567.881915789054</v>
      </c>
      <c r="X95" s="387">
        <v>77382.285206188622</v>
      </c>
      <c r="Y95" s="387">
        <v>78576.552135054619</v>
      </c>
      <c r="Z95" s="387">
        <v>80468.557505894671</v>
      </c>
      <c r="AA95" s="387">
        <v>81283.612362111409</v>
      </c>
      <c r="AB95" s="387">
        <v>82784.228454798184</v>
      </c>
      <c r="AC95" s="388">
        <v>83956.890030068578</v>
      </c>
      <c r="AD95" s="387">
        <v>84726.773526403791</v>
      </c>
      <c r="AE95" s="387">
        <v>84786.586134519588</v>
      </c>
      <c r="AF95" s="387">
        <v>85774.700372473599</v>
      </c>
      <c r="AG95" s="387">
        <v>87117.733889219773</v>
      </c>
      <c r="AH95" s="387">
        <v>89775.380697050932</v>
      </c>
      <c r="AI95" s="387">
        <v>92031.913789412079</v>
      </c>
      <c r="AJ95" s="387">
        <v>94560.86367068431</v>
      </c>
      <c r="AK95" s="387">
        <v>97315.790732436464</v>
      </c>
      <c r="AL95" s="387">
        <v>99519.550941404173</v>
      </c>
      <c r="AM95" s="388">
        <v>102387.88328092521</v>
      </c>
      <c r="AN95" s="387">
        <v>104448.97469013644</v>
      </c>
      <c r="AO95" s="387">
        <v>105210.87984958968</v>
      </c>
      <c r="AP95" s="387">
        <v>105513.52375246512</v>
      </c>
      <c r="AQ95" s="387">
        <v>106804.42057924967</v>
      </c>
      <c r="AR95" s="387">
        <v>109102.76272375855</v>
      </c>
      <c r="AS95" s="387">
        <v>111400.4180801405</v>
      </c>
      <c r="AT95" s="387">
        <v>113514.898727644</v>
      </c>
      <c r="AU95" s="387">
        <v>112093.99124750358</v>
      </c>
      <c r="AV95" s="387">
        <v>110876.70701018574</v>
      </c>
      <c r="AW95" s="388">
        <v>109789.47188967385</v>
      </c>
      <c r="AX95" s="387">
        <v>111819.93541056407</v>
      </c>
      <c r="AY95" s="387">
        <v>113887.81288124528</v>
      </c>
      <c r="AZ95" s="387">
        <v>114751.82536</v>
      </c>
      <c r="BA95" s="387">
        <v>116451.8596780526</v>
      </c>
      <c r="BB95" s="387">
        <v>118919.60969023648</v>
      </c>
      <c r="BC95" s="387">
        <v>120581.87164233263</v>
      </c>
      <c r="BD95" s="387">
        <v>121306.51541530306</v>
      </c>
      <c r="BE95" s="387">
        <v>120547.3186489912</v>
      </c>
      <c r="BF95" s="387">
        <v>122355</v>
      </c>
      <c r="BG95" s="387">
        <v>123147.51652716697</v>
      </c>
      <c r="BH95" s="389"/>
      <c r="BJ95" s="1142">
        <f t="shared" si="5"/>
        <v>1.4130611566730567E-2</v>
      </c>
    </row>
    <row r="96" spans="1:62" x14ac:dyDescent="0.2">
      <c r="A96" s="475">
        <v>87</v>
      </c>
      <c r="B96" s="319">
        <v>53541.239429695182</v>
      </c>
      <c r="C96" s="319">
        <f t="shared" si="3"/>
        <v>56383.048072967402</v>
      </c>
      <c r="D96" s="353">
        <v>59224.856716239628</v>
      </c>
      <c r="E96" s="353">
        <f t="shared" si="4"/>
        <v>60931.861030710381</v>
      </c>
      <c r="F96" s="353">
        <v>62638.865345181133</v>
      </c>
      <c r="G96" s="319">
        <v>62250.223869861118</v>
      </c>
      <c r="H96" s="353">
        <v>64417.600933488917</v>
      </c>
      <c r="I96" s="371">
        <v>65406.303189607235</v>
      </c>
      <c r="J96" s="319">
        <v>65184.490352308727</v>
      </c>
      <c r="K96" s="319">
        <v>65931.335160818708</v>
      </c>
      <c r="L96" s="319">
        <v>68391.863385585428</v>
      </c>
      <c r="M96" s="319">
        <v>70135.720999750905</v>
      </c>
      <c r="N96" s="319">
        <v>69329.265056557633</v>
      </c>
      <c r="O96" s="387">
        <v>68117.27438596492</v>
      </c>
      <c r="P96" s="387">
        <v>70600.405376630282</v>
      </c>
      <c r="Q96" s="387">
        <v>72262.414305882354</v>
      </c>
      <c r="R96" s="387">
        <v>75742.95359145214</v>
      </c>
      <c r="S96" s="388">
        <v>74794.789223798798</v>
      </c>
      <c r="T96" s="387">
        <v>74063.773460848781</v>
      </c>
      <c r="U96" s="387">
        <v>75111.349294492495</v>
      </c>
      <c r="V96" s="387">
        <v>73363.360922397711</v>
      </c>
      <c r="W96" s="387">
        <v>76093.729958325639</v>
      </c>
      <c r="X96" s="387">
        <v>80115.381216779628</v>
      </c>
      <c r="Y96" s="387">
        <v>81408.387288977159</v>
      </c>
      <c r="Z96" s="387">
        <v>83152.293424155083</v>
      </c>
      <c r="AA96" s="387">
        <v>84013.594821770457</v>
      </c>
      <c r="AB96" s="387">
        <v>85870.73470105922</v>
      </c>
      <c r="AC96" s="388">
        <v>86901.433021385863</v>
      </c>
      <c r="AD96" s="387">
        <v>87694.880277917575</v>
      </c>
      <c r="AE96" s="387">
        <v>87815.298016979417</v>
      </c>
      <c r="AF96" s="387">
        <v>88687.503572082802</v>
      </c>
      <c r="AG96" s="387">
        <v>90367.829541393687</v>
      </c>
      <c r="AH96" s="387">
        <v>93188.126355053028</v>
      </c>
      <c r="AI96" s="387">
        <v>95590.023779278054</v>
      </c>
      <c r="AJ96" s="387">
        <v>98348.439162168972</v>
      </c>
      <c r="AK96" s="387">
        <v>101130.7264573991</v>
      </c>
      <c r="AL96" s="387">
        <v>103485.88270009067</v>
      </c>
      <c r="AM96" s="388">
        <v>106382.23397111334</v>
      </c>
      <c r="AN96" s="387">
        <v>108761.48515779607</v>
      </c>
      <c r="AO96" s="387">
        <v>109434.22759724587</v>
      </c>
      <c r="AP96" s="387">
        <v>109433.61641578672</v>
      </c>
      <c r="AQ96" s="387">
        <v>111135.11592325552</v>
      </c>
      <c r="AR96" s="387">
        <v>113195.31827534939</v>
      </c>
      <c r="AS96" s="387">
        <v>115754.78596847992</v>
      </c>
      <c r="AT96" s="387">
        <v>118236.60956398805</v>
      </c>
      <c r="AU96" s="387">
        <v>116686.62037956588</v>
      </c>
      <c r="AV96" s="387">
        <v>115433.77094924249</v>
      </c>
      <c r="AW96" s="388">
        <v>114019.84677862855</v>
      </c>
      <c r="AX96" s="387">
        <v>115943.58485963578</v>
      </c>
      <c r="AY96" s="387">
        <v>118503.55827570026</v>
      </c>
      <c r="AZ96" s="387">
        <v>119668.85896</v>
      </c>
      <c r="BA96" s="387">
        <v>121449.90553592461</v>
      </c>
      <c r="BB96" s="387">
        <v>123939.25247849402</v>
      </c>
      <c r="BC96" s="387">
        <v>126013.16356483292</v>
      </c>
      <c r="BD96" s="387">
        <v>126515.18389904838</v>
      </c>
      <c r="BE96" s="387">
        <v>125954.56243929065</v>
      </c>
      <c r="BF96" s="387">
        <v>127683</v>
      </c>
      <c r="BG96" s="387">
        <v>128639.35217761385</v>
      </c>
      <c r="BH96" s="389"/>
      <c r="BJ96" s="1142">
        <f t="shared" si="5"/>
        <v>1.4435411865754366E-2</v>
      </c>
    </row>
    <row r="97" spans="1:62" x14ac:dyDescent="0.2">
      <c r="A97" s="475">
        <v>88</v>
      </c>
      <c r="B97" s="319">
        <v>55365.194198623401</v>
      </c>
      <c r="C97" s="319">
        <f t="shared" si="3"/>
        <v>58340.09217187934</v>
      </c>
      <c r="D97" s="353">
        <v>61314.990145135285</v>
      </c>
      <c r="E97" s="353">
        <f t="shared" si="4"/>
        <v>63153.377733766087</v>
      </c>
      <c r="F97" s="353">
        <v>64991.765322396895</v>
      </c>
      <c r="G97" s="319">
        <v>64364.243678415311</v>
      </c>
      <c r="H97" s="353">
        <v>66796.476503659695</v>
      </c>
      <c r="I97" s="371">
        <v>67600.694737906277</v>
      </c>
      <c r="J97" s="319">
        <v>67406.38686762024</v>
      </c>
      <c r="K97" s="319">
        <v>68278.978435672514</v>
      </c>
      <c r="L97" s="319">
        <v>70840.664506524205</v>
      </c>
      <c r="M97" s="319">
        <v>72627.759860499893</v>
      </c>
      <c r="N97" s="319">
        <v>71754.22347905839</v>
      </c>
      <c r="O97" s="387">
        <v>70646.900491228065</v>
      </c>
      <c r="P97" s="387">
        <v>73072.764439712526</v>
      </c>
      <c r="Q97" s="387">
        <v>74899.42437647059</v>
      </c>
      <c r="R97" s="387">
        <v>78470.350074852497</v>
      </c>
      <c r="S97" s="388">
        <v>77459.808025177015</v>
      </c>
      <c r="T97" s="387">
        <v>76763.972105997207</v>
      </c>
      <c r="U97" s="387">
        <v>77636.735912608099</v>
      </c>
      <c r="V97" s="387">
        <v>75919.484623132797</v>
      </c>
      <c r="W97" s="387">
        <v>78794.636776087544</v>
      </c>
      <c r="X97" s="387">
        <v>83060.735284237991</v>
      </c>
      <c r="Y97" s="387">
        <v>84587.064089832711</v>
      </c>
      <c r="Z97" s="387">
        <v>86119.945806355012</v>
      </c>
      <c r="AA97" s="387">
        <v>87244.343294739738</v>
      </c>
      <c r="AB97" s="387">
        <v>89150.147587711574</v>
      </c>
      <c r="AC97" s="388">
        <v>90302.436298523593</v>
      </c>
      <c r="AD97" s="387">
        <v>91173.551728056365</v>
      </c>
      <c r="AE97" s="387">
        <v>91284.612888067408</v>
      </c>
      <c r="AF97" s="387">
        <v>92181.853086645919</v>
      </c>
      <c r="AG97" s="387">
        <v>93805.906372840982</v>
      </c>
      <c r="AH97" s="387">
        <v>96810.638885651002</v>
      </c>
      <c r="AI97" s="387">
        <v>99426.333395184192</v>
      </c>
      <c r="AJ97" s="387">
        <v>102230.47176934479</v>
      </c>
      <c r="AK97" s="387">
        <v>105235.73094170402</v>
      </c>
      <c r="AL97" s="387">
        <v>107654.57832401629</v>
      </c>
      <c r="AM97" s="388">
        <v>110823.68043489846</v>
      </c>
      <c r="AN97" s="387">
        <v>113347.94313092386</v>
      </c>
      <c r="AO97" s="387">
        <v>113837.65146472218</v>
      </c>
      <c r="AP97" s="387">
        <v>113910.76032851545</v>
      </c>
      <c r="AQ97" s="387">
        <v>115939.48107051203</v>
      </c>
      <c r="AR97" s="387">
        <v>117880.61602140946</v>
      </c>
      <c r="AS97" s="387">
        <v>120707.99140361417</v>
      </c>
      <c r="AT97" s="387">
        <v>123733.67502187913</v>
      </c>
      <c r="AU97" s="387">
        <v>121777.18719647282</v>
      </c>
      <c r="AV97" s="387">
        <v>120341.56055807584</v>
      </c>
      <c r="AW97" s="388">
        <v>118740.95452430306</v>
      </c>
      <c r="AX97" s="387">
        <v>120864.95036954415</v>
      </c>
      <c r="AY97" s="387">
        <v>123520.32902870432</v>
      </c>
      <c r="AZ97" s="387">
        <v>125159.54648</v>
      </c>
      <c r="BA97" s="387">
        <v>126867.53506085589</v>
      </c>
      <c r="BB97" s="387">
        <v>129519.60004629096</v>
      </c>
      <c r="BC97" s="387">
        <v>131470.89285066316</v>
      </c>
      <c r="BD97" s="387">
        <v>132258.61040639057</v>
      </c>
      <c r="BE97" s="387">
        <v>131857.65806636633</v>
      </c>
      <c r="BF97" s="387">
        <v>133794</v>
      </c>
      <c r="BG97" s="387">
        <v>134677.13108242303</v>
      </c>
      <c r="BH97" s="389"/>
      <c r="BJ97" s="1142">
        <f t="shared" si="5"/>
        <v>1.4727552129201849E-2</v>
      </c>
    </row>
    <row r="98" spans="1:62" x14ac:dyDescent="0.2">
      <c r="A98" s="476">
        <v>89</v>
      </c>
      <c r="B98" s="320">
        <v>57556.662241887905</v>
      </c>
      <c r="C98" s="320">
        <f t="shared" si="3"/>
        <v>60636.330045867799</v>
      </c>
      <c r="D98" s="354">
        <v>63715.997849847699</v>
      </c>
      <c r="E98" s="354">
        <f t="shared" si="4"/>
        <v>65653.338410000171</v>
      </c>
      <c r="F98" s="354">
        <v>67590.678970152643</v>
      </c>
      <c r="G98" s="320">
        <v>66809.153543960609</v>
      </c>
      <c r="H98" s="354">
        <v>69322.196244828679</v>
      </c>
      <c r="I98" s="374">
        <v>70130.962543598042</v>
      </c>
      <c r="J98" s="320">
        <v>69888.744936162038</v>
      </c>
      <c r="K98" s="320">
        <v>70869.481359649115</v>
      </c>
      <c r="L98" s="320">
        <v>73561.015850775017</v>
      </c>
      <c r="M98" s="320">
        <v>75561.193058208097</v>
      </c>
      <c r="N98" s="320">
        <v>74115.701314582693</v>
      </c>
      <c r="O98" s="390">
        <v>73409.671859649126</v>
      </c>
      <c r="P98" s="390">
        <v>76046.22757519297</v>
      </c>
      <c r="Q98" s="390">
        <v>77904.712533333339</v>
      </c>
      <c r="R98" s="390">
        <v>81630.099040126806</v>
      </c>
      <c r="S98" s="391">
        <v>80602.547220488879</v>
      </c>
      <c r="T98" s="390">
        <v>79693.094640366602</v>
      </c>
      <c r="U98" s="390">
        <v>80759.444515248062</v>
      </c>
      <c r="V98" s="390">
        <v>78883.828636334409</v>
      </c>
      <c r="W98" s="390">
        <v>81925.233314857018</v>
      </c>
      <c r="X98" s="390">
        <v>86505.005196704151</v>
      </c>
      <c r="Y98" s="390">
        <v>88118.927201894432</v>
      </c>
      <c r="Z98" s="390">
        <v>89846.090347692647</v>
      </c>
      <c r="AA98" s="390">
        <v>90822.397228553207</v>
      </c>
      <c r="AB98" s="390">
        <v>92731.586022451345</v>
      </c>
      <c r="AC98" s="391">
        <v>94081.328828676647</v>
      </c>
      <c r="AD98" s="390">
        <v>94875.14579308778</v>
      </c>
      <c r="AE98" s="390">
        <v>95028.00363397137</v>
      </c>
      <c r="AF98" s="390">
        <v>96130.958295170058</v>
      </c>
      <c r="AG98" s="390">
        <v>97812.873615247168</v>
      </c>
      <c r="AH98" s="390">
        <v>101044.70252943232</v>
      </c>
      <c r="AI98" s="390">
        <v>103877.52741182683</v>
      </c>
      <c r="AJ98" s="390">
        <v>106646.72904723288</v>
      </c>
      <c r="AK98" s="390">
        <v>109752.29895366218</v>
      </c>
      <c r="AL98" s="390">
        <v>112781.12957674034</v>
      </c>
      <c r="AM98" s="391">
        <v>115701.89372701592</v>
      </c>
      <c r="AN98" s="390">
        <v>118310.71846682637</v>
      </c>
      <c r="AO98" s="390">
        <v>118478.83208414848</v>
      </c>
      <c r="AP98" s="390">
        <v>118913.16348386131</v>
      </c>
      <c r="AQ98" s="390">
        <v>121159.3223023341</v>
      </c>
      <c r="AR98" s="390">
        <v>123094.11292298543</v>
      </c>
      <c r="AS98" s="390">
        <v>126016.91657808384</v>
      </c>
      <c r="AT98" s="390">
        <v>129720.30734017008</v>
      </c>
      <c r="AU98" s="390">
        <v>127921.64154052669</v>
      </c>
      <c r="AV98" s="390">
        <v>125922.36428999402</v>
      </c>
      <c r="AW98" s="391">
        <v>124339.29117136935</v>
      </c>
      <c r="AX98" s="390">
        <v>126719.10108517759</v>
      </c>
      <c r="AY98" s="390">
        <v>129260.07507599404</v>
      </c>
      <c r="AZ98" s="390">
        <v>131209.49119999999</v>
      </c>
      <c r="BA98" s="390">
        <v>132904.75704750686</v>
      </c>
      <c r="BB98" s="390">
        <v>135954.35489719556</v>
      </c>
      <c r="BC98" s="390">
        <v>137765.10031225233</v>
      </c>
      <c r="BD98" s="390">
        <v>138522.17264762192</v>
      </c>
      <c r="BE98" s="390">
        <v>139002.43225991473</v>
      </c>
      <c r="BF98" s="390">
        <v>140591</v>
      </c>
      <c r="BG98" s="390">
        <v>141423.85068804087</v>
      </c>
      <c r="BH98" s="392"/>
      <c r="BJ98" s="1142">
        <f t="shared" si="5"/>
        <v>1.505087817804851E-2</v>
      </c>
    </row>
    <row r="99" spans="1:62" x14ac:dyDescent="0.2">
      <c r="A99" s="475">
        <v>90</v>
      </c>
      <c r="B99" s="319">
        <v>60170.089970501474</v>
      </c>
      <c r="C99" s="319">
        <f t="shared" si="3"/>
        <v>63431.271826318647</v>
      </c>
      <c r="D99" s="353">
        <v>66692.45368213582</v>
      </c>
      <c r="E99" s="353">
        <f t="shared" si="4"/>
        <v>68750.117248905677</v>
      </c>
      <c r="F99" s="353">
        <v>70807.780815675549</v>
      </c>
      <c r="G99" s="319">
        <v>69664.612183920763</v>
      </c>
      <c r="H99" s="353">
        <v>72335.438633711674</v>
      </c>
      <c r="I99" s="371">
        <v>73069.879795784262</v>
      </c>
      <c r="J99" s="319">
        <v>73131.2254967841</v>
      </c>
      <c r="K99" s="319">
        <v>73763.558845029242</v>
      </c>
      <c r="L99" s="319">
        <v>76518.97364042385</v>
      </c>
      <c r="M99" s="319">
        <v>78857.857012372348</v>
      </c>
      <c r="N99" s="319">
        <v>77251.64231121981</v>
      </c>
      <c r="O99" s="387">
        <v>76537.704140350877</v>
      </c>
      <c r="P99" s="387">
        <v>79601.855735959543</v>
      </c>
      <c r="Q99" s="387">
        <v>81372.085458823538</v>
      </c>
      <c r="R99" s="387">
        <v>85183.191240790198</v>
      </c>
      <c r="S99" s="388">
        <v>84117.848232453398</v>
      </c>
      <c r="T99" s="387">
        <v>83146.259812711694</v>
      </c>
      <c r="U99" s="387">
        <v>84388.742649066917</v>
      </c>
      <c r="V99" s="387">
        <v>82109.243779601806</v>
      </c>
      <c r="W99" s="387">
        <v>85294.54636529737</v>
      </c>
      <c r="X99" s="387">
        <v>90507.273093718512</v>
      </c>
      <c r="Y99" s="387">
        <v>92135.099686807735</v>
      </c>
      <c r="Z99" s="387">
        <v>93779.473183876631</v>
      </c>
      <c r="AA99" s="387">
        <v>94862.852037560413</v>
      </c>
      <c r="AB99" s="387">
        <v>96920.972657212231</v>
      </c>
      <c r="AC99" s="388">
        <v>98290.491300381764</v>
      </c>
      <c r="AD99" s="387">
        <v>99069.326926510941</v>
      </c>
      <c r="AE99" s="387">
        <v>99253.629146956548</v>
      </c>
      <c r="AF99" s="387">
        <v>100759.66123221592</v>
      </c>
      <c r="AG99" s="387">
        <v>102617.93639070875</v>
      </c>
      <c r="AH99" s="387">
        <v>105891.93087772468</v>
      </c>
      <c r="AI99" s="387">
        <v>108753.92426599676</v>
      </c>
      <c r="AJ99" s="387">
        <v>111891.42168405157</v>
      </c>
      <c r="AK99" s="387">
        <v>114935.56950672645</v>
      </c>
      <c r="AL99" s="387">
        <v>118613.70587040971</v>
      </c>
      <c r="AM99" s="388">
        <v>121233.78169802269</v>
      </c>
      <c r="AN99" s="387">
        <v>124425.51515467139</v>
      </c>
      <c r="AO99" s="387">
        <v>124388.98661043218</v>
      </c>
      <c r="AP99" s="387">
        <v>124762.89273321851</v>
      </c>
      <c r="AQ99" s="387">
        <v>126866.36676035683</v>
      </c>
      <c r="AR99" s="387">
        <v>129238.87367231639</v>
      </c>
      <c r="AS99" s="387">
        <v>132186.990617923</v>
      </c>
      <c r="AT99" s="387">
        <v>136655.00949217961</v>
      </c>
      <c r="AU99" s="387">
        <v>134688.51799063638</v>
      </c>
      <c r="AV99" s="387">
        <v>132340.88102370966</v>
      </c>
      <c r="AW99" s="388">
        <v>130395.56707136512</v>
      </c>
      <c r="AX99" s="387">
        <v>133420.60865848701</v>
      </c>
      <c r="AY99" s="387">
        <v>136143.02580737293</v>
      </c>
      <c r="AZ99" s="387">
        <v>138109.94983999999</v>
      </c>
      <c r="BA99" s="387">
        <v>139885.49878288183</v>
      </c>
      <c r="BB99" s="387">
        <v>143096.13177487176</v>
      </c>
      <c r="BC99" s="387">
        <v>145262.73655261975</v>
      </c>
      <c r="BD99" s="387">
        <v>145938.80687723402</v>
      </c>
      <c r="BE99" s="387">
        <v>146688.13572994628</v>
      </c>
      <c r="BF99" s="387">
        <v>148528</v>
      </c>
      <c r="BG99" s="387">
        <v>149471.60412824515</v>
      </c>
      <c r="BH99" s="389"/>
      <c r="BJ99" s="1142">
        <f t="shared" si="5"/>
        <v>1.5384837921314842E-2</v>
      </c>
    </row>
    <row r="100" spans="1:62" x14ac:dyDescent="0.2">
      <c r="A100" s="475">
        <v>91</v>
      </c>
      <c r="B100" s="319">
        <v>63259.923795476898</v>
      </c>
      <c r="C100" s="319">
        <f t="shared" si="3"/>
        <v>66824.898527971978</v>
      </c>
      <c r="D100" s="353">
        <v>70389.873260467066</v>
      </c>
      <c r="E100" s="353">
        <f t="shared" si="4"/>
        <v>72380.849138777616</v>
      </c>
      <c r="F100" s="353">
        <v>74371.825017088166</v>
      </c>
      <c r="G100" s="319">
        <v>73102.192220439334</v>
      </c>
      <c r="H100" s="353">
        <v>75936.057706587453</v>
      </c>
      <c r="I100" s="371">
        <v>76691.745438002326</v>
      </c>
      <c r="J100" s="319">
        <v>76852.10482864549</v>
      </c>
      <c r="K100" s="319">
        <v>77224.308845029242</v>
      </c>
      <c r="L100" s="319">
        <v>80209.147210789029</v>
      </c>
      <c r="M100" s="319">
        <v>82724.655318442266</v>
      </c>
      <c r="N100" s="319">
        <v>80709.218281870984</v>
      </c>
      <c r="O100" s="387">
        <v>80166.998736842113</v>
      </c>
      <c r="P100" s="387">
        <v>83415.405110460473</v>
      </c>
      <c r="Q100" s="387">
        <v>85457.887623529416</v>
      </c>
      <c r="R100" s="387">
        <v>89370.183696832712</v>
      </c>
      <c r="S100" s="388">
        <v>88149.928538484484</v>
      </c>
      <c r="T100" s="387">
        <v>87203.453078302453</v>
      </c>
      <c r="U100" s="387">
        <v>88567.476194811112</v>
      </c>
      <c r="V100" s="387">
        <v>86006.323739311192</v>
      </c>
      <c r="W100" s="387">
        <v>89154.933382603529</v>
      </c>
      <c r="X100" s="387">
        <v>95295.114623881134</v>
      </c>
      <c r="Y100" s="387">
        <v>96916.861660682916</v>
      </c>
      <c r="Z100" s="387">
        <v>98514.868221116049</v>
      </c>
      <c r="AA100" s="387">
        <v>99395.995988695431</v>
      </c>
      <c r="AB100" s="387">
        <v>101691.0277650702</v>
      </c>
      <c r="AC100" s="388">
        <v>103367.6766106963</v>
      </c>
      <c r="AD100" s="387">
        <v>104115.64773299135</v>
      </c>
      <c r="AE100" s="387">
        <v>104429.84693461984</v>
      </c>
      <c r="AF100" s="387">
        <v>106005.41185809368</v>
      </c>
      <c r="AG100" s="387">
        <v>107795.66360929125</v>
      </c>
      <c r="AH100" s="387">
        <v>111594.36262967711</v>
      </c>
      <c r="AI100" s="387">
        <v>114279.98047415822</v>
      </c>
      <c r="AJ100" s="387">
        <v>117741.56894767752</v>
      </c>
      <c r="AK100" s="387">
        <v>121283.67115097158</v>
      </c>
      <c r="AL100" s="387">
        <v>125209.26888561025</v>
      </c>
      <c r="AM100" s="388">
        <v>128140.89495283268</v>
      </c>
      <c r="AN100" s="387">
        <v>131685.12404957815</v>
      </c>
      <c r="AO100" s="387">
        <v>131563.89450951497</v>
      </c>
      <c r="AP100" s="387">
        <v>131614.76132704262</v>
      </c>
      <c r="AQ100" s="387">
        <v>133676.38518880605</v>
      </c>
      <c r="AR100" s="387">
        <v>136238.50038655961</v>
      </c>
      <c r="AS100" s="387">
        <v>139700.61043582752</v>
      </c>
      <c r="AT100" s="387">
        <v>144534.05381145791</v>
      </c>
      <c r="AU100" s="387">
        <v>142088.69382632515</v>
      </c>
      <c r="AV100" s="387">
        <v>139335.25139090986</v>
      </c>
      <c r="AW100" s="388">
        <v>137103.03024662635</v>
      </c>
      <c r="AX100" s="387">
        <v>141189.97058240991</v>
      </c>
      <c r="AY100" s="387">
        <v>144067.51282208212</v>
      </c>
      <c r="AZ100" s="387">
        <v>146388.06383999999</v>
      </c>
      <c r="BA100" s="387">
        <v>148043.46619552415</v>
      </c>
      <c r="BB100" s="387">
        <v>151297.37368360144</v>
      </c>
      <c r="BC100" s="387">
        <v>154285.27990985743</v>
      </c>
      <c r="BD100" s="387">
        <v>154570.13560185229</v>
      </c>
      <c r="BE100" s="387">
        <v>155634.98302450578</v>
      </c>
      <c r="BF100" s="387">
        <v>157719</v>
      </c>
      <c r="BG100" s="387">
        <v>158682.92367711733</v>
      </c>
      <c r="BH100" s="389"/>
      <c r="BJ100" s="1142">
        <f t="shared" si="5"/>
        <v>1.5716195208495654E-2</v>
      </c>
    </row>
    <row r="101" spans="1:62" x14ac:dyDescent="0.2">
      <c r="A101" s="475">
        <v>92</v>
      </c>
      <c r="B101" s="319">
        <v>66826.163716814161</v>
      </c>
      <c r="C101" s="319">
        <f t="shared" si="3"/>
        <v>70863.510574885615</v>
      </c>
      <c r="D101" s="353">
        <v>74900.857432957055</v>
      </c>
      <c r="E101" s="353">
        <f t="shared" si="4"/>
        <v>76818.924045710693</v>
      </c>
      <c r="F101" s="353">
        <v>78736.990658464332</v>
      </c>
      <c r="G101" s="319">
        <v>77465.038897803344</v>
      </c>
      <c r="H101" s="353">
        <v>80341.382836533361</v>
      </c>
      <c r="I101" s="371">
        <v>80845.415154425515</v>
      </c>
      <c r="J101" s="319">
        <v>81216.164730728618</v>
      </c>
      <c r="K101" s="319">
        <v>81140.420687134509</v>
      </c>
      <c r="L101" s="319">
        <v>84616.989228478837</v>
      </c>
      <c r="M101" s="319">
        <v>87437.459437017373</v>
      </c>
      <c r="N101" s="319">
        <v>85550.671048608987</v>
      </c>
      <c r="O101" s="387">
        <v>84678.359578947377</v>
      </c>
      <c r="P101" s="387">
        <v>88264.32392866649</v>
      </c>
      <c r="Q101" s="387">
        <v>90325.412141176479</v>
      </c>
      <c r="R101" s="387">
        <v>94213.831802037152</v>
      </c>
      <c r="S101" s="388">
        <v>93191.531186413078</v>
      </c>
      <c r="T101" s="387">
        <v>92107.388922096041</v>
      </c>
      <c r="U101" s="387">
        <v>93368.73518434228</v>
      </c>
      <c r="V101" s="387">
        <v>90729.337819592372</v>
      </c>
      <c r="W101" s="387">
        <v>93938.3575783704</v>
      </c>
      <c r="X101" s="387">
        <v>100767.87132723429</v>
      </c>
      <c r="Y101" s="387">
        <v>102694.73592544497</v>
      </c>
      <c r="Z101" s="387">
        <v>104014.97256633855</v>
      </c>
      <c r="AA101" s="387">
        <v>104775.19219618927</v>
      </c>
      <c r="AB101" s="387">
        <v>107491.86684027166</v>
      </c>
      <c r="AC101" s="388">
        <v>109135.16456637048</v>
      </c>
      <c r="AD101" s="387">
        <v>109758.82586321651</v>
      </c>
      <c r="AE101" s="387">
        <v>110419.61905955327</v>
      </c>
      <c r="AF101" s="387">
        <v>112492.02002808818</v>
      </c>
      <c r="AG101" s="387">
        <v>114018.83001786777</v>
      </c>
      <c r="AH101" s="387">
        <v>118108.43081944282</v>
      </c>
      <c r="AI101" s="387">
        <v>121159.09849987866</v>
      </c>
      <c r="AJ101" s="387">
        <v>125146.38742694148</v>
      </c>
      <c r="AK101" s="387">
        <v>129038.07473841554</v>
      </c>
      <c r="AL101" s="387">
        <v>133111.95257109596</v>
      </c>
      <c r="AM101" s="388">
        <v>136668.17705057823</v>
      </c>
      <c r="AN101" s="387">
        <v>140787.3903760025</v>
      </c>
      <c r="AO101" s="387">
        <v>139709.52524200309</v>
      </c>
      <c r="AP101" s="387">
        <v>139898.65248758084</v>
      </c>
      <c r="AQ101" s="387">
        <v>141701.70499816691</v>
      </c>
      <c r="AR101" s="387">
        <v>144833.26220636338</v>
      </c>
      <c r="AS101" s="387">
        <v>149110.54915191571</v>
      </c>
      <c r="AT101" s="387">
        <v>153553.76406435831</v>
      </c>
      <c r="AU101" s="387">
        <v>151157.92777553448</v>
      </c>
      <c r="AV101" s="387">
        <v>148141.30942394934</v>
      </c>
      <c r="AW101" s="388">
        <v>145605.94322940902</v>
      </c>
      <c r="AX101" s="387">
        <v>150391.98899185858</v>
      </c>
      <c r="AY101" s="387">
        <v>153825.41999714385</v>
      </c>
      <c r="AZ101" s="387">
        <v>156263.10631999999</v>
      </c>
      <c r="BA101" s="387">
        <v>157822.15704750686</v>
      </c>
      <c r="BB101" s="387">
        <v>161340.93129653204</v>
      </c>
      <c r="BC101" s="387">
        <v>164673.04870945253</v>
      </c>
      <c r="BD101" s="387">
        <v>164917.4944685988</v>
      </c>
      <c r="BE101" s="387">
        <v>166452.54406690289</v>
      </c>
      <c r="BF101" s="387">
        <v>168659</v>
      </c>
      <c r="BG101" s="387">
        <v>169685.25131224288</v>
      </c>
      <c r="BH101" s="389"/>
      <c r="BJ101" s="1142">
        <f t="shared" si="5"/>
        <v>1.604642931687783E-2</v>
      </c>
    </row>
    <row r="102" spans="1:62" x14ac:dyDescent="0.2">
      <c r="A102" s="475">
        <v>93</v>
      </c>
      <c r="B102" s="319">
        <v>71222.711406096365</v>
      </c>
      <c r="C102" s="319">
        <f t="shared" si="3"/>
        <v>75730.673149145063</v>
      </c>
      <c r="D102" s="353">
        <v>80238.634892193761</v>
      </c>
      <c r="E102" s="353">
        <f t="shared" si="4"/>
        <v>82462.054971729143</v>
      </c>
      <c r="F102" s="353">
        <v>84685.475051264526</v>
      </c>
      <c r="G102" s="319">
        <v>83041.149117468041</v>
      </c>
      <c r="H102" s="353">
        <v>85815.733531346137</v>
      </c>
      <c r="I102" s="371">
        <v>85849.971389576909</v>
      </c>
      <c r="J102" s="319">
        <v>86202.143035422865</v>
      </c>
      <c r="K102" s="319">
        <v>86210.115862573104</v>
      </c>
      <c r="L102" s="319">
        <v>90343.789473684199</v>
      </c>
      <c r="M102" s="319">
        <v>93437.663705056897</v>
      </c>
      <c r="N102" s="319">
        <v>91386.65301131153</v>
      </c>
      <c r="O102" s="387">
        <v>90250.531368421056</v>
      </c>
      <c r="P102" s="387">
        <v>94192.827255789191</v>
      </c>
      <c r="Q102" s="387">
        <v>96231.758807843144</v>
      </c>
      <c r="R102" s="387">
        <v>100227.75730178766</v>
      </c>
      <c r="S102" s="388">
        <v>99654.276893024755</v>
      </c>
      <c r="T102" s="387">
        <v>97634.659693165973</v>
      </c>
      <c r="U102" s="387">
        <v>99455.370596267632</v>
      </c>
      <c r="V102" s="387">
        <v>96408.821585478232</v>
      </c>
      <c r="W102" s="387">
        <v>99592.528669089123</v>
      </c>
      <c r="X102" s="387">
        <v>107450.71777747042</v>
      </c>
      <c r="Y102" s="387">
        <v>109422.19494309067</v>
      </c>
      <c r="Z102" s="387">
        <v>110961.60020958867</v>
      </c>
      <c r="AA102" s="387">
        <v>111761.68576898534</v>
      </c>
      <c r="AB102" s="387">
        <v>114849.59890206566</v>
      </c>
      <c r="AC102" s="388">
        <v>116558.25642758202</v>
      </c>
      <c r="AD102" s="387">
        <v>116460.88641418159</v>
      </c>
      <c r="AE102" s="387">
        <v>117526.51057297703</v>
      </c>
      <c r="AF102" s="387">
        <v>119921.95041826954</v>
      </c>
      <c r="AG102" s="387">
        <v>121914.03954734962</v>
      </c>
      <c r="AH102" s="387">
        <v>126258.68061545634</v>
      </c>
      <c r="AI102" s="387">
        <v>129704.25292245328</v>
      </c>
      <c r="AJ102" s="387">
        <v>134184.84946447049</v>
      </c>
      <c r="AK102" s="387">
        <v>139243.63527653212</v>
      </c>
      <c r="AL102" s="387">
        <v>143110.22650550224</v>
      </c>
      <c r="AM102" s="388">
        <v>147380.76885359481</v>
      </c>
      <c r="AN102" s="387">
        <v>151181.53546505573</v>
      </c>
      <c r="AO102" s="387">
        <v>149705.15673670571</v>
      </c>
      <c r="AP102" s="387">
        <v>150225.52564966676</v>
      </c>
      <c r="AQ102" s="387">
        <v>151559.45027496028</v>
      </c>
      <c r="AR102" s="387">
        <v>155662.00349687779</v>
      </c>
      <c r="AS102" s="387">
        <v>160420.6454684106</v>
      </c>
      <c r="AT102" s="387">
        <v>165512.11803514123</v>
      </c>
      <c r="AU102" s="387">
        <v>162957.35888509348</v>
      </c>
      <c r="AV102" s="387">
        <v>159199.83197808784</v>
      </c>
      <c r="AW102" s="388">
        <v>156338.82126993529</v>
      </c>
      <c r="AX102" s="387">
        <v>161577.3304006088</v>
      </c>
      <c r="AY102" s="387">
        <v>165268.76332700899</v>
      </c>
      <c r="AZ102" s="387">
        <v>168341.95439999999</v>
      </c>
      <c r="BA102" s="387">
        <v>169731.3763643502</v>
      </c>
      <c r="BB102" s="387">
        <v>174001.11121397989</v>
      </c>
      <c r="BC102" s="387">
        <v>177333.37326088824</v>
      </c>
      <c r="BD102" s="387">
        <v>177012.2169554187</v>
      </c>
      <c r="BE102" s="387">
        <v>179476.85068040743</v>
      </c>
      <c r="BF102" s="387">
        <v>182281</v>
      </c>
      <c r="BG102" s="387">
        <v>183353.47091786069</v>
      </c>
      <c r="BH102" s="389"/>
      <c r="BJ102" s="1142">
        <f t="shared" si="5"/>
        <v>1.6565096791083533E-2</v>
      </c>
    </row>
    <row r="103" spans="1:62" x14ac:dyDescent="0.2">
      <c r="A103" s="475">
        <v>94</v>
      </c>
      <c r="B103" s="319">
        <v>77089.312192723708</v>
      </c>
      <c r="C103" s="319">
        <f t="shared" si="3"/>
        <v>82338.242908761065</v>
      </c>
      <c r="D103" s="353">
        <v>87587.173624798423</v>
      </c>
      <c r="E103" s="353">
        <f t="shared" si="4"/>
        <v>89870.68569597177</v>
      </c>
      <c r="F103" s="353">
        <v>92154.197767145131</v>
      </c>
      <c r="G103" s="319">
        <v>89977.58512698501</v>
      </c>
      <c r="H103" s="353">
        <v>92834.884905059938</v>
      </c>
      <c r="I103" s="371">
        <v>92254.012030531259</v>
      </c>
      <c r="J103" s="319">
        <v>92926.303542286652</v>
      </c>
      <c r="K103" s="319">
        <v>92848.27960526316</v>
      </c>
      <c r="L103" s="319">
        <v>97433.189946580256</v>
      </c>
      <c r="M103" s="319">
        <v>102017.26612970192</v>
      </c>
      <c r="N103" s="319">
        <v>98564.191378783245</v>
      </c>
      <c r="O103" s="387">
        <v>97544.092350877196</v>
      </c>
      <c r="P103" s="387">
        <v>101679.91163162097</v>
      </c>
      <c r="Q103" s="387">
        <v>104208.80112941178</v>
      </c>
      <c r="R103" s="387">
        <v>108091.37123902897</v>
      </c>
      <c r="S103" s="388">
        <v>107595.25174312921</v>
      </c>
      <c r="T103" s="387">
        <v>104833.35066746364</v>
      </c>
      <c r="U103" s="387">
        <v>107323.89057806099</v>
      </c>
      <c r="V103" s="387">
        <v>103500.46282762906</v>
      </c>
      <c r="W103" s="387">
        <v>106938.17675679005</v>
      </c>
      <c r="X103" s="387">
        <v>115982.61637258196</v>
      </c>
      <c r="Y103" s="387">
        <v>118431.61821098464</v>
      </c>
      <c r="Z103" s="387">
        <v>119346.46161907255</v>
      </c>
      <c r="AA103" s="387">
        <v>120446.34150788587</v>
      </c>
      <c r="AB103" s="387">
        <v>124362.42939085758</v>
      </c>
      <c r="AC103" s="388">
        <v>125880.14824825163</v>
      </c>
      <c r="AD103" s="387">
        <v>125767.90558594829</v>
      </c>
      <c r="AE103" s="387">
        <v>127044.57592180696</v>
      </c>
      <c r="AF103" s="387">
        <v>129911.36081089334</v>
      </c>
      <c r="AG103" s="387">
        <v>131623.10256104823</v>
      </c>
      <c r="AH103" s="387">
        <v>136945.49597855227</v>
      </c>
      <c r="AI103" s="387">
        <v>140857.52883915443</v>
      </c>
      <c r="AJ103" s="387">
        <v>146640.80091725162</v>
      </c>
      <c r="AK103" s="387">
        <v>152167.64125560535</v>
      </c>
      <c r="AL103" s="387">
        <v>156830.49656871369</v>
      </c>
      <c r="AM103" s="388">
        <v>160789.21537067631</v>
      </c>
      <c r="AN103" s="387">
        <v>164509.80252057078</v>
      </c>
      <c r="AO103" s="387">
        <v>163579.45903097131</v>
      </c>
      <c r="AP103" s="387">
        <v>163462.05856361866</v>
      </c>
      <c r="AQ103" s="387">
        <v>164259.21437125749</v>
      </c>
      <c r="AR103" s="387">
        <v>169949.72479333929</v>
      </c>
      <c r="AS103" s="387">
        <v>174626.40282848824</v>
      </c>
      <c r="AT103" s="387">
        <v>180333.31983932859</v>
      </c>
      <c r="AU103" s="387">
        <v>177130.45410396045</v>
      </c>
      <c r="AV103" s="387">
        <v>173311.80065051786</v>
      </c>
      <c r="AW103" s="388">
        <v>169806.45162654936</v>
      </c>
      <c r="AX103" s="387">
        <v>175767.67167384212</v>
      </c>
      <c r="AY103" s="387">
        <v>180568.72799232919</v>
      </c>
      <c r="AZ103" s="387">
        <v>184024.41224000001</v>
      </c>
      <c r="BA103" s="387">
        <v>185071.18131134668</v>
      </c>
      <c r="BB103" s="387">
        <v>189983.86745361265</v>
      </c>
      <c r="BC103" s="387">
        <v>193384.02528575383</v>
      </c>
      <c r="BD103" s="387">
        <v>193844.56130754211</v>
      </c>
      <c r="BE103" s="387">
        <v>195530.56613967087</v>
      </c>
      <c r="BF103" s="387">
        <v>199233</v>
      </c>
      <c r="BG103" s="387">
        <v>200546.75578096183</v>
      </c>
      <c r="BH103" s="389"/>
      <c r="BJ103" s="1142">
        <f t="shared" si="5"/>
        <v>1.7041017848494988E-2</v>
      </c>
    </row>
    <row r="104" spans="1:62" x14ac:dyDescent="0.2">
      <c r="A104" s="475">
        <v>95</v>
      </c>
      <c r="B104" s="319">
        <v>85739.485742379547</v>
      </c>
      <c r="C104" s="319">
        <f t="shared" si="3"/>
        <v>91888.663255828142</v>
      </c>
      <c r="D104" s="353">
        <v>98037.840769276721</v>
      </c>
      <c r="E104" s="353">
        <f t="shared" si="4"/>
        <v>100117.22136436039</v>
      </c>
      <c r="F104" s="353">
        <v>102196.60195944406</v>
      </c>
      <c r="G104" s="319">
        <v>99824.628119293979</v>
      </c>
      <c r="H104" s="353">
        <v>102967.13270393551</v>
      </c>
      <c r="I104" s="371">
        <v>101921.65030581813</v>
      </c>
      <c r="J104" s="319">
        <v>101681.00105596622</v>
      </c>
      <c r="K104" s="319">
        <v>102228.73355263157</v>
      </c>
      <c r="L104" s="319">
        <v>107611.47420965058</v>
      </c>
      <c r="M104" s="319">
        <v>113659.04176700159</v>
      </c>
      <c r="N104" s="319">
        <v>108280.95322531337</v>
      </c>
      <c r="O104" s="387">
        <v>106726.12996491228</v>
      </c>
      <c r="P104" s="387">
        <v>111414.59515570934</v>
      </c>
      <c r="Q104" s="387">
        <v>114701.25226666668</v>
      </c>
      <c r="R104" s="387">
        <v>118776.65400534241</v>
      </c>
      <c r="S104" s="388">
        <v>118066.04150953633</v>
      </c>
      <c r="T104" s="387">
        <v>115159.74875473202</v>
      </c>
      <c r="U104" s="387">
        <v>118179.0204824761</v>
      </c>
      <c r="V104" s="387">
        <v>113988.4021345449</v>
      </c>
      <c r="W104" s="387">
        <v>117032.47496458706</v>
      </c>
      <c r="X104" s="387">
        <v>127556.1510403288</v>
      </c>
      <c r="Y104" s="387">
        <v>129494.59781529295</v>
      </c>
      <c r="Z104" s="387">
        <v>130688.61349601405</v>
      </c>
      <c r="AA104" s="387">
        <v>132274.91935454463</v>
      </c>
      <c r="AB104" s="387">
        <v>136987.09730091141</v>
      </c>
      <c r="AC104" s="388">
        <v>138277.53478158047</v>
      </c>
      <c r="AD104" s="387">
        <v>138501.46108017728</v>
      </c>
      <c r="AE104" s="387">
        <v>139679.82068230945</v>
      </c>
      <c r="AF104" s="387">
        <v>143259.87738902119</v>
      </c>
      <c r="AG104" s="387">
        <v>145020.88397855868</v>
      </c>
      <c r="AH104" s="387">
        <v>150381.87096398181</v>
      </c>
      <c r="AI104" s="387">
        <v>156156.9275916701</v>
      </c>
      <c r="AJ104" s="387">
        <v>162878.13395229174</v>
      </c>
      <c r="AK104" s="387">
        <v>169135.90433482808</v>
      </c>
      <c r="AL104" s="387">
        <v>174858.86847412659</v>
      </c>
      <c r="AM104" s="388">
        <v>178841.26056600755</v>
      </c>
      <c r="AN104" s="387">
        <v>183057.49046974274</v>
      </c>
      <c r="AO104" s="387">
        <v>181664.44747071827</v>
      </c>
      <c r="AP104" s="387">
        <v>181022.30440100853</v>
      </c>
      <c r="AQ104" s="387">
        <v>181936.57142857142</v>
      </c>
      <c r="AR104" s="387">
        <v>188390.59306571513</v>
      </c>
      <c r="AS104" s="387">
        <v>192889.66843832322</v>
      </c>
      <c r="AT104" s="387">
        <v>199912.26658887416</v>
      </c>
      <c r="AU104" s="387">
        <v>197073.34181663411</v>
      </c>
      <c r="AV104" s="387">
        <v>192605.26714028933</v>
      </c>
      <c r="AW104" s="388">
        <v>187297.1544481577</v>
      </c>
      <c r="AX104" s="387">
        <v>194903.6216368356</v>
      </c>
      <c r="AY104" s="387">
        <v>200269.80476161331</v>
      </c>
      <c r="AZ104" s="387">
        <v>204326.00232</v>
      </c>
      <c r="BA104" s="387">
        <v>205492.73144876322</v>
      </c>
      <c r="BB104" s="387">
        <v>210527.02256683257</v>
      </c>
      <c r="BC104" s="387">
        <v>215165.24018601453</v>
      </c>
      <c r="BD104" s="387">
        <v>215717.41781177203</v>
      </c>
      <c r="BE104" s="387">
        <v>216906.49294615025</v>
      </c>
      <c r="BF104" s="387">
        <v>221482</v>
      </c>
      <c r="BG104" s="387">
        <v>223121.902113775</v>
      </c>
      <c r="BH104" s="389"/>
      <c r="BJ104" s="1142">
        <f t="shared" si="5"/>
        <v>1.7360043968311256E-2</v>
      </c>
    </row>
    <row r="105" spans="1:62" x14ac:dyDescent="0.2">
      <c r="A105" s="475">
        <v>96</v>
      </c>
      <c r="B105" s="323">
        <v>98616.061946902657</v>
      </c>
      <c r="C105" s="323">
        <f t="shared" si="3"/>
        <v>105903.68503783645</v>
      </c>
      <c r="D105" s="353">
        <v>113191.30812877024</v>
      </c>
      <c r="E105" s="353">
        <f t="shared" si="4"/>
        <v>115285.68459525774</v>
      </c>
      <c r="F105" s="353">
        <v>117380.06106174526</v>
      </c>
      <c r="G105" s="319">
        <v>114622.76677917335</v>
      </c>
      <c r="H105" s="353">
        <v>118979.02110957887</v>
      </c>
      <c r="I105" s="371">
        <v>116291.55618460293</v>
      </c>
      <c r="J105" s="357">
        <v>114502.08812518</v>
      </c>
      <c r="K105" s="323">
        <v>116658.64437134503</v>
      </c>
      <c r="L105" s="319">
        <v>123036.49671599964</v>
      </c>
      <c r="M105" s="319">
        <v>129774.53292369013</v>
      </c>
      <c r="N105" s="319">
        <v>122978.8251299297</v>
      </c>
      <c r="O105" s="387">
        <v>119957.1236491228</v>
      </c>
      <c r="P105" s="387">
        <v>124815.44450359329</v>
      </c>
      <c r="Q105" s="387">
        <v>129067.57195294119</v>
      </c>
      <c r="R105" s="387">
        <v>134045.52323362784</v>
      </c>
      <c r="S105" s="388">
        <v>133716.64233972706</v>
      </c>
      <c r="T105" s="387">
        <v>129639.87427774457</v>
      </c>
      <c r="U105" s="387">
        <v>133059.14283113336</v>
      </c>
      <c r="V105" s="387">
        <v>128387.66164462826</v>
      </c>
      <c r="W105" s="387">
        <v>131021.26254850035</v>
      </c>
      <c r="X105" s="387">
        <v>144055.38556383253</v>
      </c>
      <c r="Y105" s="387">
        <v>144719.67718279734</v>
      </c>
      <c r="Z105" s="387">
        <v>146438.7239043377</v>
      </c>
      <c r="AA105" s="387">
        <v>149712.88423739633</v>
      </c>
      <c r="AB105" s="387">
        <v>155309.33103424005</v>
      </c>
      <c r="AC105" s="388">
        <v>155924.21460184467</v>
      </c>
      <c r="AD105" s="387">
        <v>156204.03357088359</v>
      </c>
      <c r="AE105" s="387">
        <v>158358.61194824724</v>
      </c>
      <c r="AF105" s="387">
        <v>162371.45032667767</v>
      </c>
      <c r="AG105" s="387">
        <v>164958.43168552712</v>
      </c>
      <c r="AH105" s="387">
        <v>171205.26704744142</v>
      </c>
      <c r="AI105" s="387">
        <v>177200.5163500378</v>
      </c>
      <c r="AJ105" s="387">
        <v>186144.00548113763</v>
      </c>
      <c r="AK105" s="387">
        <v>194097.00448430493</v>
      </c>
      <c r="AL105" s="387">
        <v>200962.30809837705</v>
      </c>
      <c r="AM105" s="388">
        <v>205917.85279539516</v>
      </c>
      <c r="AN105" s="387">
        <v>210297.96531611291</v>
      </c>
      <c r="AO105" s="387">
        <v>207709.36314438883</v>
      </c>
      <c r="AP105" s="387">
        <v>206660.48448538408</v>
      </c>
      <c r="AQ105" s="387">
        <v>206927.39024807527</v>
      </c>
      <c r="AR105" s="387">
        <v>213915.38916443652</v>
      </c>
      <c r="AS105" s="387">
        <v>220631.96940426121</v>
      </c>
      <c r="AT105" s="387">
        <v>229216.69510580524</v>
      </c>
      <c r="AU105" s="387">
        <v>225419.5322543681</v>
      </c>
      <c r="AV105" s="387">
        <v>221303.15809295559</v>
      </c>
      <c r="AW105" s="388">
        <v>213330.59105715132</v>
      </c>
      <c r="AX105" s="387">
        <v>222535.07448216912</v>
      </c>
      <c r="AY105" s="387">
        <v>227332.80339474059</v>
      </c>
      <c r="AZ105" s="387">
        <v>233437.2776</v>
      </c>
      <c r="BA105" s="387">
        <v>235953.85347467609</v>
      </c>
      <c r="BB105" s="387">
        <v>242614.28808394092</v>
      </c>
      <c r="BC105" s="387">
        <v>248993.43280845656</v>
      </c>
      <c r="BD105" s="387">
        <v>247972.10000848808</v>
      </c>
      <c r="BE105" s="387">
        <v>248856.15282570288</v>
      </c>
      <c r="BF105" s="387">
        <v>254973</v>
      </c>
      <c r="BG105" s="387">
        <v>256536.37863526741</v>
      </c>
      <c r="BH105" s="389"/>
      <c r="BJ105" s="1142">
        <f t="shared" si="5"/>
        <v>1.7959290453657628E-2</v>
      </c>
    </row>
    <row r="106" spans="1:62" x14ac:dyDescent="0.2">
      <c r="A106" s="475">
        <v>97</v>
      </c>
      <c r="B106" s="323">
        <v>120748.52802359883</v>
      </c>
      <c r="C106" s="323">
        <f t="shared" si="3"/>
        <v>128912.12030995387</v>
      </c>
      <c r="D106" s="353">
        <v>137075.71259630891</v>
      </c>
      <c r="E106" s="353">
        <f t="shared" si="4"/>
        <v>140487.39286684891</v>
      </c>
      <c r="F106" s="353">
        <v>143899.07313738891</v>
      </c>
      <c r="G106" s="319">
        <v>138158.85398107674</v>
      </c>
      <c r="H106" s="353">
        <v>144929.32300838019</v>
      </c>
      <c r="I106" s="371">
        <v>138806.46130516098</v>
      </c>
      <c r="J106" s="357">
        <v>136657.26677546318</v>
      </c>
      <c r="K106" s="323">
        <v>139538.04714912281</v>
      </c>
      <c r="L106" s="319">
        <v>145662.44925124792</v>
      </c>
      <c r="M106" s="319">
        <v>154883.43369592295</v>
      </c>
      <c r="N106" s="319">
        <v>145679.48303271172</v>
      </c>
      <c r="O106" s="387">
        <v>142319.64014035088</v>
      </c>
      <c r="P106" s="387">
        <v>146926.66169816343</v>
      </c>
      <c r="Q106" s="387">
        <v>152894.46927058825</v>
      </c>
      <c r="R106" s="387">
        <v>158267.0145301905</v>
      </c>
      <c r="S106" s="388">
        <v>158116.43679969612</v>
      </c>
      <c r="T106" s="387">
        <v>152002.70432357045</v>
      </c>
      <c r="U106" s="387">
        <v>155974.12799271735</v>
      </c>
      <c r="V106" s="387">
        <v>149866.695527314</v>
      </c>
      <c r="W106" s="387">
        <v>153412.87134322844</v>
      </c>
      <c r="X106" s="387">
        <v>168659.81434132269</v>
      </c>
      <c r="Y106" s="387">
        <v>169305.25124131082</v>
      </c>
      <c r="Z106" s="387">
        <v>171135.31150117892</v>
      </c>
      <c r="AA106" s="387">
        <v>177212.61139575168</v>
      </c>
      <c r="AB106" s="387">
        <v>185373.53865643803</v>
      </c>
      <c r="AC106" s="388">
        <v>185807.39741207473</v>
      </c>
      <c r="AD106" s="387">
        <v>186151.17001347381</v>
      </c>
      <c r="AE106" s="387">
        <v>189244.18758810815</v>
      </c>
      <c r="AF106" s="387">
        <v>195227.12657995973</v>
      </c>
      <c r="AG106" s="387">
        <v>197553.37879690292</v>
      </c>
      <c r="AH106" s="387">
        <v>204066.05443524887</v>
      </c>
      <c r="AI106" s="387">
        <v>212120.89213685214</v>
      </c>
      <c r="AJ106" s="387">
        <v>223697.67711625047</v>
      </c>
      <c r="AK106" s="387">
        <v>231877.32137518682</v>
      </c>
      <c r="AL106" s="387">
        <v>242487.37324544185</v>
      </c>
      <c r="AM106" s="388">
        <v>248312.2708522091</v>
      </c>
      <c r="AN106" s="387">
        <v>254057.47474221434</v>
      </c>
      <c r="AO106" s="387">
        <v>249565.80624507737</v>
      </c>
      <c r="AP106" s="387">
        <v>249104.19581117854</v>
      </c>
      <c r="AQ106" s="387">
        <v>247953.96192105583</v>
      </c>
      <c r="AR106" s="387">
        <v>257769.09112102288</v>
      </c>
      <c r="AS106" s="387">
        <v>266454.55784073577</v>
      </c>
      <c r="AT106" s="387">
        <v>276766.80833875632</v>
      </c>
      <c r="AU106" s="387">
        <v>271922.31938972621</v>
      </c>
      <c r="AV106" s="387">
        <v>265951.95771634002</v>
      </c>
      <c r="AW106" s="388">
        <v>254340.16379711495</v>
      </c>
      <c r="AX106" s="387">
        <v>268710.25103983155</v>
      </c>
      <c r="AY106" s="387">
        <v>275482.95799416525</v>
      </c>
      <c r="AZ106" s="387">
        <v>283522.35904000001</v>
      </c>
      <c r="BA106" s="387">
        <v>286049.53451118962</v>
      </c>
      <c r="BB106" s="387">
        <v>295541.61524514912</v>
      </c>
      <c r="BC106" s="387">
        <v>301943.2415801686</v>
      </c>
      <c r="BD106" s="387">
        <v>300930.89998208068</v>
      </c>
      <c r="BE106" s="387">
        <v>302138.71104656009</v>
      </c>
      <c r="BF106" s="387">
        <v>310098</v>
      </c>
      <c r="BG106" s="387">
        <v>311716.90573130938</v>
      </c>
      <c r="BH106" s="389"/>
      <c r="BJ106" s="1142">
        <f t="shared" si="5"/>
        <v>1.8940025653936265E-2</v>
      </c>
    </row>
    <row r="107" spans="1:62" x14ac:dyDescent="0.2">
      <c r="A107" s="475">
        <v>98</v>
      </c>
      <c r="B107" s="323">
        <v>165047.48918387416</v>
      </c>
      <c r="C107" s="323">
        <f t="shared" si="3"/>
        <v>174936.08383818925</v>
      </c>
      <c r="D107" s="353">
        <v>184824.67849250435</v>
      </c>
      <c r="E107" s="353">
        <f t="shared" si="4"/>
        <v>190530.79151328339</v>
      </c>
      <c r="F107" s="353">
        <v>196236.90453406243</v>
      </c>
      <c r="G107" s="319">
        <v>188478.6530183146</v>
      </c>
      <c r="H107" s="353">
        <v>196583.22859870584</v>
      </c>
      <c r="I107" s="371">
        <v>186450.50841631702</v>
      </c>
      <c r="J107" s="357">
        <v>178543.73696841701</v>
      </c>
      <c r="K107" s="323">
        <v>182412.89437134503</v>
      </c>
      <c r="L107" s="319">
        <v>190754.33365443558</v>
      </c>
      <c r="M107" s="319">
        <v>203602.33363779791</v>
      </c>
      <c r="N107" s="319">
        <v>190069.34148578419</v>
      </c>
      <c r="O107" s="387">
        <v>186003.29094736843</v>
      </c>
      <c r="P107" s="387">
        <v>191690.73063614586</v>
      </c>
      <c r="Q107" s="387">
        <v>200680.28812549022</v>
      </c>
      <c r="R107" s="387">
        <v>204083.37452666802</v>
      </c>
      <c r="S107" s="388">
        <v>205918.52150085458</v>
      </c>
      <c r="T107" s="387">
        <v>196135.36879856547</v>
      </c>
      <c r="U107" s="387">
        <v>198986.35157032317</v>
      </c>
      <c r="V107" s="387">
        <v>192452.14358886433</v>
      </c>
      <c r="W107" s="387">
        <v>195690.7023054341</v>
      </c>
      <c r="X107" s="387">
        <v>217919.00112628189</v>
      </c>
      <c r="Y107" s="387">
        <v>217937.10289511879</v>
      </c>
      <c r="Z107" s="387">
        <v>222406.06564616936</v>
      </c>
      <c r="AA107" s="387">
        <v>232674.46658765615</v>
      </c>
      <c r="AB107" s="387">
        <v>246844.50617588061</v>
      </c>
      <c r="AC107" s="388">
        <v>248879.35862698065</v>
      </c>
      <c r="AD107" s="387">
        <v>248956.02123342155</v>
      </c>
      <c r="AE107" s="387">
        <v>250633.71423201027</v>
      </c>
      <c r="AF107" s="387">
        <v>261410.14019661723</v>
      </c>
      <c r="AG107" s="387">
        <v>261598.89636688505</v>
      </c>
      <c r="AH107" s="387">
        <v>269489.11481524655</v>
      </c>
      <c r="AI107" s="387">
        <v>278921.99666005332</v>
      </c>
      <c r="AJ107" s="387">
        <v>296767.22425123747</v>
      </c>
      <c r="AK107" s="387">
        <v>312144.35874439462</v>
      </c>
      <c r="AL107" s="387">
        <v>325291.66891809576</v>
      </c>
      <c r="AM107" s="388">
        <v>333682.47902787395</v>
      </c>
      <c r="AN107" s="387">
        <v>342460.33475679613</v>
      </c>
      <c r="AO107" s="387">
        <v>337098.27576920146</v>
      </c>
      <c r="AP107" s="387">
        <v>335051.81277615519</v>
      </c>
      <c r="AQ107" s="387">
        <v>335764.22338995477</v>
      </c>
      <c r="AR107" s="387">
        <v>347627.49059768062</v>
      </c>
      <c r="AS107" s="387">
        <v>364588.4210380367</v>
      </c>
      <c r="AT107" s="387">
        <v>377785.32657137082</v>
      </c>
      <c r="AU107" s="387">
        <v>371111.02277613472</v>
      </c>
      <c r="AV107" s="387">
        <v>360454.75246084057</v>
      </c>
      <c r="AW107" s="388">
        <v>339376.32082575408</v>
      </c>
      <c r="AX107" s="387">
        <v>362487.48845500319</v>
      </c>
      <c r="AY107" s="387">
        <v>372980.69502417528</v>
      </c>
      <c r="AZ107" s="387">
        <v>387691.48775999999</v>
      </c>
      <c r="BA107" s="387">
        <v>388735.57149587746</v>
      </c>
      <c r="BB107" s="387">
        <v>402818.85769393976</v>
      </c>
      <c r="BC107" s="387">
        <v>407552.04812696349</v>
      </c>
      <c r="BD107" s="387">
        <v>406244.80825418979</v>
      </c>
      <c r="BE107" s="387">
        <v>409091.08367484761</v>
      </c>
      <c r="BF107" s="387">
        <v>421648</v>
      </c>
      <c r="BG107" s="387">
        <v>423300.44077174069</v>
      </c>
      <c r="BH107" s="389"/>
      <c r="BJ107" s="1142">
        <f t="shared" si="5"/>
        <v>2.0345407050731623E-2</v>
      </c>
    </row>
    <row r="108" spans="1:62" x14ac:dyDescent="0.2">
      <c r="A108" s="477">
        <v>99</v>
      </c>
      <c r="B108" s="363">
        <v>211864.59685349066</v>
      </c>
      <c r="C108" s="363">
        <f t="shared" si="3"/>
        <v>223508.91814842005</v>
      </c>
      <c r="D108" s="356">
        <v>235153.23944334948</v>
      </c>
      <c r="E108" s="356">
        <f t="shared" si="4"/>
        <v>242062.69103632501</v>
      </c>
      <c r="F108" s="356">
        <v>248972.14262930051</v>
      </c>
      <c r="G108" s="321">
        <v>238645.2622143529</v>
      </c>
      <c r="H108" s="356">
        <v>251831.87949506735</v>
      </c>
      <c r="I108" s="375">
        <v>234312.87509477834</v>
      </c>
      <c r="J108" s="364">
        <v>223098.60919650571</v>
      </c>
      <c r="K108" s="363">
        <v>230554.76023391812</v>
      </c>
      <c r="L108" s="321">
        <v>236849.9840616516</v>
      </c>
      <c r="M108" s="321">
        <v>252353.41858340948</v>
      </c>
      <c r="N108" s="321">
        <v>233866.71446040968</v>
      </c>
      <c r="O108" s="393">
        <v>231443.3027368421</v>
      </c>
      <c r="P108" s="393">
        <v>236896.95022624434</v>
      </c>
      <c r="Q108" s="393">
        <v>247225.77418039215</v>
      </c>
      <c r="R108" s="393">
        <v>249425.12202424632</v>
      </c>
      <c r="S108" s="394">
        <v>252194.30456604896</v>
      </c>
      <c r="T108" s="393">
        <v>240317.67941821081</v>
      </c>
      <c r="U108" s="393">
        <v>243712.41037778789</v>
      </c>
      <c r="V108" s="393">
        <v>233760.71648700198</v>
      </c>
      <c r="W108" s="393">
        <v>240733.09782184724</v>
      </c>
      <c r="X108" s="393">
        <v>264906.80788002134</v>
      </c>
      <c r="Y108" s="393">
        <v>267579.871056451</v>
      </c>
      <c r="Z108" s="393">
        <v>273904.78191549081</v>
      </c>
      <c r="AA108" s="393">
        <v>291718.41414896533</v>
      </c>
      <c r="AB108" s="393">
        <v>313202.44191856985</v>
      </c>
      <c r="AC108" s="394">
        <v>317879.69134092366</v>
      </c>
      <c r="AD108" s="393">
        <v>318802.71021574328</v>
      </c>
      <c r="AE108" s="393">
        <v>314182.8893831647</v>
      </c>
      <c r="AF108" s="393">
        <v>331325.86969530443</v>
      </c>
      <c r="AG108" s="393">
        <v>328612.53782013105</v>
      </c>
      <c r="AH108" s="393">
        <v>340458.08858841355</v>
      </c>
      <c r="AI108" s="393">
        <v>352777.67465494352</v>
      </c>
      <c r="AJ108" s="393">
        <v>377164.16600016784</v>
      </c>
      <c r="AK108" s="393">
        <v>396047.1270553064</v>
      </c>
      <c r="AL108" s="393">
        <v>415309.11214282812</v>
      </c>
      <c r="AM108" s="394">
        <v>426296.22896125348</v>
      </c>
      <c r="AN108" s="393">
        <v>441362.59337569005</v>
      </c>
      <c r="AO108" s="393">
        <v>430674.55006478826</v>
      </c>
      <c r="AP108" s="393">
        <v>426951.44631668291</v>
      </c>
      <c r="AQ108" s="393">
        <v>430266.76250763779</v>
      </c>
      <c r="AR108" s="393">
        <v>448044.60436515015</v>
      </c>
      <c r="AS108" s="393">
        <v>469621.71169755509</v>
      </c>
      <c r="AT108" s="393">
        <v>487575.04396023601</v>
      </c>
      <c r="AU108" s="393">
        <v>480360.00113498711</v>
      </c>
      <c r="AV108" s="393">
        <v>464122.62509629381</v>
      </c>
      <c r="AW108" s="394">
        <v>428860.69596852659</v>
      </c>
      <c r="AX108" s="393">
        <v>464935.70319715625</v>
      </c>
      <c r="AY108" s="393">
        <v>478593.82973254175</v>
      </c>
      <c r="AZ108" s="393">
        <v>504492.07711999997</v>
      </c>
      <c r="BA108" s="393">
        <v>498052.3348252846</v>
      </c>
      <c r="BB108" s="393">
        <v>522775.50422404817</v>
      </c>
      <c r="BC108" s="393">
        <v>525720.71724454034</v>
      </c>
      <c r="BD108" s="393">
        <v>525172.06824419275</v>
      </c>
      <c r="BE108" s="393">
        <v>527473.66073064017</v>
      </c>
      <c r="BF108" s="393">
        <v>543440</v>
      </c>
      <c r="BG108" s="393">
        <v>545360.98035182292</v>
      </c>
      <c r="BH108" s="395"/>
      <c r="BJ108" s="1142">
        <f t="shared" si="5"/>
        <v>2.1704762778322451E-2</v>
      </c>
    </row>
    <row r="109" spans="1:62" x14ac:dyDescent="0.2">
      <c r="A109" s="475">
        <v>99.1</v>
      </c>
      <c r="B109" s="323">
        <v>227082.36873156345</v>
      </c>
      <c r="C109" s="323">
        <f t="shared" si="3"/>
        <v>239584.16734374268</v>
      </c>
      <c r="D109" s="353">
        <v>252085.96595592189</v>
      </c>
      <c r="E109" s="353">
        <f t="shared" si="4"/>
        <v>258537.1146708295</v>
      </c>
      <c r="F109" s="353">
        <v>264988.26338573708</v>
      </c>
      <c r="G109" s="319">
        <v>254472.83660709346</v>
      </c>
      <c r="H109" s="353">
        <v>268090.46610798768</v>
      </c>
      <c r="I109" s="371">
        <v>249561.6571804074</v>
      </c>
      <c r="J109" s="357">
        <v>237322.99932802151</v>
      </c>
      <c r="K109" s="323">
        <v>244331.98574561405</v>
      </c>
      <c r="L109" s="319">
        <v>251111.21989666345</v>
      </c>
      <c r="M109" s="319">
        <v>266579.19023499131</v>
      </c>
      <c r="N109" s="319">
        <v>245999.97065117702</v>
      </c>
      <c r="O109" s="387">
        <v>243551.31340350877</v>
      </c>
      <c r="P109" s="387">
        <v>249516.66675538992</v>
      </c>
      <c r="Q109" s="387">
        <v>259761.12640000001</v>
      </c>
      <c r="R109" s="387">
        <v>262863.80743828334</v>
      </c>
      <c r="S109" s="388">
        <v>265762.76556607609</v>
      </c>
      <c r="T109" s="387">
        <v>253134.65909543735</v>
      </c>
      <c r="U109" s="387">
        <v>257460.89740555303</v>
      </c>
      <c r="V109" s="387">
        <v>246963.79554660205</v>
      </c>
      <c r="W109" s="387">
        <v>255099.28484325926</v>
      </c>
      <c r="X109" s="387">
        <v>278675.13462032448</v>
      </c>
      <c r="Y109" s="387">
        <v>283946.98999312503</v>
      </c>
      <c r="Z109" s="387">
        <v>287497.54167446384</v>
      </c>
      <c r="AA109" s="387">
        <v>309235.12852584559</v>
      </c>
      <c r="AB109" s="387">
        <v>332678.21839040011</v>
      </c>
      <c r="AC109" s="388">
        <v>338910.53778843879</v>
      </c>
      <c r="AD109" s="387">
        <v>339232.48921283748</v>
      </c>
      <c r="AE109" s="387">
        <v>333163.51104288711</v>
      </c>
      <c r="AF109" s="387">
        <v>354814.25486963429</v>
      </c>
      <c r="AG109" s="387">
        <v>350314.47027992853</v>
      </c>
      <c r="AH109" s="387">
        <v>363174.227299219</v>
      </c>
      <c r="AI109" s="387">
        <v>374970.41755042033</v>
      </c>
      <c r="AJ109" s="387">
        <v>402588.61489415256</v>
      </c>
      <c r="AK109" s="387">
        <v>421466.86995515693</v>
      </c>
      <c r="AL109" s="387">
        <v>442901.05042028177</v>
      </c>
      <c r="AM109" s="388">
        <v>455264.49373767513</v>
      </c>
      <c r="AN109" s="387">
        <v>471074.36308717838</v>
      </c>
      <c r="AO109" s="387">
        <v>458234.63746538275</v>
      </c>
      <c r="AP109" s="387">
        <v>453153.58895628952</v>
      </c>
      <c r="AQ109" s="387">
        <v>457223.98768177925</v>
      </c>
      <c r="AR109" s="387">
        <v>478948.86517989892</v>
      </c>
      <c r="AS109" s="387">
        <v>501996.04667929932</v>
      </c>
      <c r="AT109" s="387">
        <v>522150.39283710695</v>
      </c>
      <c r="AU109" s="387">
        <v>512410.50954371342</v>
      </c>
      <c r="AV109" s="387">
        <v>495847.89471882227</v>
      </c>
      <c r="AW109" s="388">
        <v>458186.37615804392</v>
      </c>
      <c r="AX109" s="387">
        <v>494582.80328159372</v>
      </c>
      <c r="AY109" s="387">
        <v>513414.12734357466</v>
      </c>
      <c r="AZ109" s="387">
        <v>540840.47279999999</v>
      </c>
      <c r="BA109" s="387">
        <v>532365.80015704746</v>
      </c>
      <c r="BB109" s="387">
        <v>558216.31832735415</v>
      </c>
      <c r="BC109" s="387">
        <v>563113.7239383898</v>
      </c>
      <c r="BD109" s="387">
        <v>561913.70448265132</v>
      </c>
      <c r="BE109" s="387">
        <v>565197.33084174409</v>
      </c>
      <c r="BF109" s="387">
        <v>582533</v>
      </c>
      <c r="BG109" s="387">
        <v>583905.94878706196</v>
      </c>
      <c r="BH109" s="389"/>
      <c r="BJ109" s="1142">
        <f t="shared" si="5"/>
        <v>2.2175571871852595E-2</v>
      </c>
    </row>
    <row r="110" spans="1:62" x14ac:dyDescent="0.2">
      <c r="A110" s="475">
        <v>99.2</v>
      </c>
      <c r="B110" s="323">
        <v>243518.37905604721</v>
      </c>
      <c r="C110" s="323">
        <f t="shared" si="3"/>
        <v>256982.88516201993</v>
      </c>
      <c r="D110" s="353">
        <v>270447.39126799261</v>
      </c>
      <c r="E110" s="353">
        <f t="shared" si="4"/>
        <v>276120.14038223051</v>
      </c>
      <c r="F110" s="353">
        <v>281792.88949646842</v>
      </c>
      <c r="G110" s="319">
        <v>273333.56985558569</v>
      </c>
      <c r="H110" s="353">
        <v>286792.53972631803</v>
      </c>
      <c r="I110" s="371">
        <v>268807.36672900972</v>
      </c>
      <c r="J110" s="357">
        <v>253413.14466737065</v>
      </c>
      <c r="K110" s="323">
        <v>259399.40314327486</v>
      </c>
      <c r="L110" s="319">
        <v>266468.3548471845</v>
      </c>
      <c r="M110" s="319">
        <v>282588.9306651167</v>
      </c>
      <c r="N110" s="319">
        <v>263000.07184347295</v>
      </c>
      <c r="O110" s="387">
        <v>260225.08547368422</v>
      </c>
      <c r="P110" s="387">
        <v>264645.5882352941</v>
      </c>
      <c r="Q110" s="387">
        <v>275027.29537254904</v>
      </c>
      <c r="R110" s="387">
        <v>278415.49370358413</v>
      </c>
      <c r="S110" s="388">
        <v>282278.67126075039</v>
      </c>
      <c r="T110" s="387">
        <v>269388.25523012551</v>
      </c>
      <c r="U110" s="387">
        <v>273399.56504324079</v>
      </c>
      <c r="V110" s="387">
        <v>261704.82089968064</v>
      </c>
      <c r="W110" s="387">
        <v>271295.63178748131</v>
      </c>
      <c r="X110" s="387">
        <v>297874.64174356341</v>
      </c>
      <c r="Y110" s="387">
        <v>303044.42945535103</v>
      </c>
      <c r="Z110" s="387">
        <v>304124.27006998763</v>
      </c>
      <c r="AA110" s="387">
        <v>329663.55496398947</v>
      </c>
      <c r="AB110" s="387">
        <v>356585.00193546113</v>
      </c>
      <c r="AC110" s="388">
        <v>362741.88033379504</v>
      </c>
      <c r="AD110" s="387">
        <v>365014.20873037778</v>
      </c>
      <c r="AE110" s="387">
        <v>358909.29670123116</v>
      </c>
      <c r="AF110" s="387">
        <v>382770.74152775237</v>
      </c>
      <c r="AG110" s="387">
        <v>376437.25836807623</v>
      </c>
      <c r="AH110" s="387">
        <v>389170.79717915843</v>
      </c>
      <c r="AI110" s="387">
        <v>404080.21478425938</v>
      </c>
      <c r="AJ110" s="387">
        <v>430969.10696607851</v>
      </c>
      <c r="AK110" s="387">
        <v>452534.60089686094</v>
      </c>
      <c r="AL110" s="387">
        <v>474708.15306108631</v>
      </c>
      <c r="AM110" s="388">
        <v>488837.99253850657</v>
      </c>
      <c r="AN110" s="387">
        <v>508499.91782106028</v>
      </c>
      <c r="AO110" s="387">
        <v>491702.06570288882</v>
      </c>
      <c r="AP110" s="387">
        <v>488166.26426021621</v>
      </c>
      <c r="AQ110" s="387">
        <v>489989.75798606867</v>
      </c>
      <c r="AR110" s="387">
        <v>514288.15481415403</v>
      </c>
      <c r="AS110" s="387">
        <v>538868.06109904323</v>
      </c>
      <c r="AT110" s="387">
        <v>562620.42492650845</v>
      </c>
      <c r="AU110" s="387">
        <v>552113.78839039197</v>
      </c>
      <c r="AV110" s="387">
        <v>534813.99058461015</v>
      </c>
      <c r="AW110" s="388">
        <v>494595.47476627608</v>
      </c>
      <c r="AX110" s="387">
        <v>533593.5429744916</v>
      </c>
      <c r="AY110" s="387">
        <v>556023.35410163819</v>
      </c>
      <c r="AZ110" s="387">
        <v>582748.21727999998</v>
      </c>
      <c r="BA110" s="387">
        <v>574543.7417353749</v>
      </c>
      <c r="BB110" s="387">
        <v>602434.03124638356</v>
      </c>
      <c r="BC110" s="387">
        <v>609366.41983136465</v>
      </c>
      <c r="BD110" s="387">
        <v>606045.86371910095</v>
      </c>
      <c r="BE110" s="387">
        <v>608855.85568517167</v>
      </c>
      <c r="BF110" s="387">
        <v>627856</v>
      </c>
      <c r="BG110" s="387">
        <v>631239.03255780961</v>
      </c>
      <c r="BH110" s="389"/>
      <c r="BJ110" s="1142">
        <f t="shared" si="5"/>
        <v>2.2517060670282696E-2</v>
      </c>
    </row>
    <row r="111" spans="1:62" x14ac:dyDescent="0.2">
      <c r="A111" s="475">
        <v>99.3</v>
      </c>
      <c r="B111" s="323">
        <v>262955.74778761063</v>
      </c>
      <c r="C111" s="323">
        <f t="shared" si="3"/>
        <v>277896.35063035192</v>
      </c>
      <c r="D111" s="353">
        <v>292836.95347309328</v>
      </c>
      <c r="E111" s="353">
        <f t="shared" si="4"/>
        <v>298590.54805119685</v>
      </c>
      <c r="F111" s="353">
        <v>304344.14262930048</v>
      </c>
      <c r="G111" s="319">
        <v>294847.55115365464</v>
      </c>
      <c r="H111" s="353">
        <v>310293.4808528694</v>
      </c>
      <c r="I111" s="371">
        <v>290488.17914370925</v>
      </c>
      <c r="J111" s="357">
        <v>273505.89305942209</v>
      </c>
      <c r="K111" s="323">
        <v>278109.71527777775</v>
      </c>
      <c r="L111" s="319">
        <v>287280.73981959891</v>
      </c>
      <c r="M111" s="319">
        <v>302525.2415511086</v>
      </c>
      <c r="N111" s="319">
        <v>282480.14796698256</v>
      </c>
      <c r="O111" s="387">
        <v>278643.56126315793</v>
      </c>
      <c r="P111" s="387">
        <v>282714.81155177002</v>
      </c>
      <c r="Q111" s="387">
        <v>293385.61054117646</v>
      </c>
      <c r="R111" s="387">
        <v>298287.45401708398</v>
      </c>
      <c r="S111" s="388">
        <v>303178.18736265221</v>
      </c>
      <c r="T111" s="387">
        <v>288725.42857142858</v>
      </c>
      <c r="U111" s="387">
        <v>295084.62139280839</v>
      </c>
      <c r="V111" s="387">
        <v>279462.40449197398</v>
      </c>
      <c r="W111" s="387">
        <v>291620.63763831579</v>
      </c>
      <c r="X111" s="387">
        <v>320444.01904799545</v>
      </c>
      <c r="Y111" s="387">
        <v>327046.29440073331</v>
      </c>
      <c r="Z111" s="387">
        <v>326135.0493656199</v>
      </c>
      <c r="AA111" s="387">
        <v>356618.09331753128</v>
      </c>
      <c r="AB111" s="387">
        <v>388740.0057711933</v>
      </c>
      <c r="AC111" s="388">
        <v>390260.44920436502</v>
      </c>
      <c r="AD111" s="387">
        <v>398639.56831869617</v>
      </c>
      <c r="AE111" s="387">
        <v>392134.92522164091</v>
      </c>
      <c r="AF111" s="387">
        <v>413298.54197960556</v>
      </c>
      <c r="AG111" s="387">
        <v>410903.7724836212</v>
      </c>
      <c r="AH111" s="387">
        <v>421644.32264832727</v>
      </c>
      <c r="AI111" s="387">
        <v>438287.70402934583</v>
      </c>
      <c r="AJ111" s="387">
        <v>466409.10707793845</v>
      </c>
      <c r="AK111" s="387">
        <v>488284.43647234672</v>
      </c>
      <c r="AL111" s="387">
        <v>514644.28711812553</v>
      </c>
      <c r="AM111" s="388">
        <v>531067.14747108659</v>
      </c>
      <c r="AN111" s="387">
        <v>553568.60795750446</v>
      </c>
      <c r="AO111" s="387">
        <v>533785.01079803857</v>
      </c>
      <c r="AP111" s="387">
        <v>529349.3534037295</v>
      </c>
      <c r="AQ111" s="387">
        <v>530902.64890626911</v>
      </c>
      <c r="AR111" s="387">
        <v>559544.67996431759</v>
      </c>
      <c r="AS111" s="387">
        <v>586438.53861441044</v>
      </c>
      <c r="AT111" s="387">
        <v>613972.75793819979</v>
      </c>
      <c r="AU111" s="387">
        <v>603076.26013030531</v>
      </c>
      <c r="AV111" s="387">
        <v>583782.87734314823</v>
      </c>
      <c r="AW111" s="388">
        <v>539027.29430178937</v>
      </c>
      <c r="AX111" s="387">
        <v>581988.70214429428</v>
      </c>
      <c r="AY111" s="387">
        <v>605299.7686516922</v>
      </c>
      <c r="AZ111" s="387">
        <v>635804.56024000002</v>
      </c>
      <c r="BA111" s="387">
        <v>625497.06917942676</v>
      </c>
      <c r="BB111" s="387">
        <v>658064.48944952362</v>
      </c>
      <c r="BC111" s="387">
        <v>666337.8803128252</v>
      </c>
      <c r="BD111" s="387">
        <v>663065.48243438231</v>
      </c>
      <c r="BE111" s="387">
        <v>662268.52378881932</v>
      </c>
      <c r="BF111" s="387">
        <v>682706</v>
      </c>
      <c r="BG111" s="387">
        <v>684359.50758972904</v>
      </c>
      <c r="BH111" s="389"/>
      <c r="BJ111" s="1142">
        <f t="shared" si="5"/>
        <v>2.2905448098054171E-2</v>
      </c>
    </row>
    <row r="112" spans="1:62" x14ac:dyDescent="0.2">
      <c r="A112" s="475">
        <v>99.4</v>
      </c>
      <c r="B112" s="323">
        <v>286803.27581120946</v>
      </c>
      <c r="C112" s="323">
        <f t="shared" si="3"/>
        <v>303075.26461527444</v>
      </c>
      <c r="D112" s="353">
        <v>319347.25341933942</v>
      </c>
      <c r="E112" s="353">
        <f t="shared" si="4"/>
        <v>325209.28676890873</v>
      </c>
      <c r="F112" s="353">
        <v>331071.32011847798</v>
      </c>
      <c r="G112" s="319">
        <v>320883.69656393514</v>
      </c>
      <c r="H112" s="353">
        <v>338886.97782963829</v>
      </c>
      <c r="I112" s="371">
        <v>318601.02188747912</v>
      </c>
      <c r="J112" s="357">
        <v>298042.43448209658</v>
      </c>
      <c r="K112" s="323">
        <v>301312.93092105264</v>
      </c>
      <c r="L112" s="319">
        <v>311797.84569577017</v>
      </c>
      <c r="M112" s="319">
        <v>329353.74109441176</v>
      </c>
      <c r="N112" s="319">
        <v>304808.38642616937</v>
      </c>
      <c r="O112" s="387">
        <v>299525.60533333337</v>
      </c>
      <c r="P112" s="387">
        <v>304634.43013042316</v>
      </c>
      <c r="Q112" s="387">
        <v>318154.04900392157</v>
      </c>
      <c r="R112" s="387">
        <v>322977.05627146503</v>
      </c>
      <c r="S112" s="388">
        <v>327926.50739303831</v>
      </c>
      <c r="T112" s="387">
        <v>312012.22853158001</v>
      </c>
      <c r="U112" s="387">
        <v>319494.17168866639</v>
      </c>
      <c r="V112" s="387">
        <v>303020.51391954732</v>
      </c>
      <c r="W112" s="387">
        <v>317940.8381679703</v>
      </c>
      <c r="X112" s="387">
        <v>351499.3421723409</v>
      </c>
      <c r="Y112" s="387">
        <v>356354.41356657248</v>
      </c>
      <c r="Z112" s="387">
        <v>354230.34499794146</v>
      </c>
      <c r="AA112" s="387">
        <v>390664.12456924061</v>
      </c>
      <c r="AB112" s="387">
        <v>431857.56272653694</v>
      </c>
      <c r="AC112" s="388">
        <v>429018.4172438258</v>
      </c>
      <c r="AD112" s="387">
        <v>444577.80685378483</v>
      </c>
      <c r="AE112" s="387">
        <v>430210.65593183169</v>
      </c>
      <c r="AF112" s="387">
        <v>454608.61684069125</v>
      </c>
      <c r="AG112" s="387">
        <v>451209.24586063134</v>
      </c>
      <c r="AH112" s="387">
        <v>463091.02949061658</v>
      </c>
      <c r="AI112" s="387">
        <v>480627.7902970268</v>
      </c>
      <c r="AJ112" s="387">
        <v>513084.85852512659</v>
      </c>
      <c r="AK112" s="387">
        <v>539379.06128550065</v>
      </c>
      <c r="AL112" s="387">
        <v>566169.12519119098</v>
      </c>
      <c r="AM112" s="388">
        <v>587060.35975057282</v>
      </c>
      <c r="AN112" s="387">
        <v>612373.60274971358</v>
      </c>
      <c r="AO112" s="387">
        <v>590987.3157346478</v>
      </c>
      <c r="AP112" s="387">
        <v>582013.5037819217</v>
      </c>
      <c r="AQ112" s="387">
        <v>584189.14842967119</v>
      </c>
      <c r="AR112" s="387">
        <v>617701.90967588464</v>
      </c>
      <c r="AS112" s="387">
        <v>649924.27554651746</v>
      </c>
      <c r="AT112" s="387">
        <v>681793.92132486589</v>
      </c>
      <c r="AU112" s="387">
        <v>668465.63027796277</v>
      </c>
      <c r="AV112" s="387">
        <v>648216.87032440305</v>
      </c>
      <c r="AW112" s="388">
        <v>595531.84483269171</v>
      </c>
      <c r="AX112" s="387">
        <v>645785.20714278275</v>
      </c>
      <c r="AY112" s="387">
        <v>670444.36126241914</v>
      </c>
      <c r="AZ112" s="387">
        <v>706300.86832000001</v>
      </c>
      <c r="BA112" s="387">
        <v>691458.6652532391</v>
      </c>
      <c r="BB112" s="387">
        <v>727357.98811865912</v>
      </c>
      <c r="BC112" s="387">
        <v>739569.3767367244</v>
      </c>
      <c r="BD112" s="387">
        <v>733490.60746385483</v>
      </c>
      <c r="BE112" s="387">
        <v>731835.30710380501</v>
      </c>
      <c r="BF112" s="387">
        <v>754431</v>
      </c>
      <c r="BG112" s="387">
        <v>755647.32451411546</v>
      </c>
      <c r="BH112" s="389"/>
      <c r="BJ112" s="1142">
        <f t="shared" si="5"/>
        <v>2.3506804928043357E-2</v>
      </c>
    </row>
    <row r="113" spans="1:62" x14ac:dyDescent="0.2">
      <c r="A113" s="475">
        <v>99.5</v>
      </c>
      <c r="B113" s="323">
        <v>320362.68239921337</v>
      </c>
      <c r="C113" s="323">
        <f t="shared" si="3"/>
        <v>337220.93410410406</v>
      </c>
      <c r="D113" s="353">
        <v>354079.18580899481</v>
      </c>
      <c r="E113" s="353">
        <f t="shared" si="4"/>
        <v>360739.26230527204</v>
      </c>
      <c r="F113" s="353">
        <v>367399.33880154928</v>
      </c>
      <c r="G113" s="319">
        <v>357097.77502351574</v>
      </c>
      <c r="H113" s="353">
        <v>377060.58852232946</v>
      </c>
      <c r="I113" s="371">
        <v>354282.27629783144</v>
      </c>
      <c r="J113" s="357">
        <v>326687.88979552657</v>
      </c>
      <c r="K113" s="323">
        <v>333643.62171052629</v>
      </c>
      <c r="L113" s="319">
        <v>344073.52938085643</v>
      </c>
      <c r="M113" s="319">
        <v>356876.51714689034</v>
      </c>
      <c r="N113" s="319">
        <v>334343.78752675024</v>
      </c>
      <c r="O113" s="387">
        <v>328311.27382456139</v>
      </c>
      <c r="P113" s="387">
        <v>333145.77801437315</v>
      </c>
      <c r="Q113" s="387">
        <v>349954.51432156865</v>
      </c>
      <c r="R113" s="387">
        <v>353287.24079020752</v>
      </c>
      <c r="S113" s="388">
        <v>361360.92590683413</v>
      </c>
      <c r="T113" s="387">
        <v>344149.83283522615</v>
      </c>
      <c r="U113" s="387">
        <v>349667.75311788806</v>
      </c>
      <c r="V113" s="387">
        <v>336769.89091532538</v>
      </c>
      <c r="W113" s="387">
        <v>352672.95387078897</v>
      </c>
      <c r="X113" s="387">
        <v>389959.62678574957</v>
      </c>
      <c r="Y113" s="387">
        <v>396351.17714460316</v>
      </c>
      <c r="Z113" s="387">
        <v>392445.08656761103</v>
      </c>
      <c r="AA113" s="387">
        <v>434103.55700610817</v>
      </c>
      <c r="AB113" s="387">
        <v>489372.96984199598</v>
      </c>
      <c r="AC113" s="388">
        <v>487086.15196459339</v>
      </c>
      <c r="AD113" s="387">
        <v>501174.98235418258</v>
      </c>
      <c r="AE113" s="387">
        <v>478692.5965978509</v>
      </c>
      <c r="AF113" s="387">
        <v>506041.65488184651</v>
      </c>
      <c r="AG113" s="387">
        <v>502209.85896366887</v>
      </c>
      <c r="AH113" s="387">
        <v>515447.227299219</v>
      </c>
      <c r="AI113" s="387">
        <v>537707.7147057564</v>
      </c>
      <c r="AJ113" s="387">
        <v>575065.75966889458</v>
      </c>
      <c r="AK113" s="387">
        <v>605166.95964125555</v>
      </c>
      <c r="AL113" s="387">
        <v>639201.49466018751</v>
      </c>
      <c r="AM113" s="388">
        <v>659187.38453339005</v>
      </c>
      <c r="AN113" s="387">
        <v>689534.52223726688</v>
      </c>
      <c r="AO113" s="387">
        <v>669155.82702812576</v>
      </c>
      <c r="AP113" s="387">
        <v>653575.92880501261</v>
      </c>
      <c r="AQ113" s="387">
        <v>658478.16702920687</v>
      </c>
      <c r="AR113" s="387">
        <v>700075.95104371093</v>
      </c>
      <c r="AS113" s="387">
        <v>736854.24652216106</v>
      </c>
      <c r="AT113" s="387">
        <v>774099.64050894231</v>
      </c>
      <c r="AU113" s="387">
        <v>756654.98689308215</v>
      </c>
      <c r="AV113" s="387">
        <v>733860.28725498589</v>
      </c>
      <c r="AW113" s="388">
        <v>673717.65226955456</v>
      </c>
      <c r="AX113" s="387">
        <v>734157.36988814652</v>
      </c>
      <c r="AY113" s="387">
        <v>762796.5475651304</v>
      </c>
      <c r="AZ113" s="387">
        <v>807880.80232000002</v>
      </c>
      <c r="BA113" s="387">
        <v>780325.61633294064</v>
      </c>
      <c r="BB113" s="387">
        <v>823821.63839061849</v>
      </c>
      <c r="BC113" s="387">
        <v>833625.05550834094</v>
      </c>
      <c r="BD113" s="387">
        <v>828997.13713913853</v>
      </c>
      <c r="BE113" s="387">
        <v>832892.78000314545</v>
      </c>
      <c r="BF113" s="387">
        <v>852665</v>
      </c>
      <c r="BG113" s="387">
        <v>856163.72570577392</v>
      </c>
      <c r="BH113" s="389"/>
      <c r="BJ113" s="1142">
        <f t="shared" si="5"/>
        <v>2.4163357311557609E-2</v>
      </c>
    </row>
    <row r="114" spans="1:62" x14ac:dyDescent="0.2">
      <c r="A114" s="475">
        <v>99.6</v>
      </c>
      <c r="B114" s="323">
        <v>364035.50983284169</v>
      </c>
      <c r="C114" s="323">
        <f t="shared" si="3"/>
        <v>385223.70175987785</v>
      </c>
      <c r="D114" s="353">
        <v>406411.89368691394</v>
      </c>
      <c r="E114" s="353">
        <f t="shared" si="4"/>
        <v>413459.32255546423</v>
      </c>
      <c r="F114" s="353">
        <v>420506.75142401457</v>
      </c>
      <c r="G114" s="319">
        <v>413784.14386100811</v>
      </c>
      <c r="H114" s="353">
        <v>429648.42304020363</v>
      </c>
      <c r="I114" s="371">
        <v>401735.99352979829</v>
      </c>
      <c r="J114" s="357">
        <v>366634.18719400978</v>
      </c>
      <c r="K114" s="323">
        <v>379250.63998538011</v>
      </c>
      <c r="L114" s="319">
        <v>391235.98423679831</v>
      </c>
      <c r="M114" s="319">
        <v>398979.09989205352</v>
      </c>
      <c r="N114" s="319">
        <v>376418.72057474777</v>
      </c>
      <c r="O114" s="387">
        <v>365043.31003508775</v>
      </c>
      <c r="P114" s="387">
        <v>375643.82486026082</v>
      </c>
      <c r="Q114" s="387">
        <v>394804.5314509804</v>
      </c>
      <c r="R114" s="387">
        <v>398502.20823670999</v>
      </c>
      <c r="S114" s="388">
        <v>410175.53748066956</v>
      </c>
      <c r="T114" s="387">
        <v>391537.07790396496</v>
      </c>
      <c r="U114" s="387">
        <v>395805.2056440601</v>
      </c>
      <c r="V114" s="387">
        <v>381201.82387861377</v>
      </c>
      <c r="W114" s="387">
        <v>399634.17544291849</v>
      </c>
      <c r="X114" s="387">
        <v>432553.47293959575</v>
      </c>
      <c r="Y114" s="387">
        <v>450788.39660835691</v>
      </c>
      <c r="Z114" s="387">
        <v>449700.88266776444</v>
      </c>
      <c r="AA114" s="387">
        <v>497712.95600328204</v>
      </c>
      <c r="AB114" s="387">
        <v>567560.56431009609</v>
      </c>
      <c r="AC114" s="388">
        <v>565883.54417378968</v>
      </c>
      <c r="AD114" s="387">
        <v>579284.1901917177</v>
      </c>
      <c r="AE114" s="387">
        <v>552075.54475110432</v>
      </c>
      <c r="AF114" s="387">
        <v>585060.95096782083</v>
      </c>
      <c r="AG114" s="387">
        <v>577423.76712328766</v>
      </c>
      <c r="AH114" s="387">
        <v>590371.11341648211</v>
      </c>
      <c r="AI114" s="387">
        <v>620261.87305348192</v>
      </c>
      <c r="AJ114" s="387">
        <v>662215.6109510893</v>
      </c>
      <c r="AK114" s="387">
        <v>707146.63079222711</v>
      </c>
      <c r="AL114" s="387">
        <v>745535.46138956933</v>
      </c>
      <c r="AM114" s="388">
        <v>769447.39966956235</v>
      </c>
      <c r="AN114" s="387">
        <v>805610.40579106344</v>
      </c>
      <c r="AO114" s="387">
        <v>781441.72880408552</v>
      </c>
      <c r="AP114" s="387">
        <v>758934.63930702221</v>
      </c>
      <c r="AQ114" s="387">
        <v>771793.51738971029</v>
      </c>
      <c r="AR114" s="387">
        <v>819222.40095153137</v>
      </c>
      <c r="AS114" s="387">
        <v>861905.08970744559</v>
      </c>
      <c r="AT114" s="387">
        <v>912920.42420842394</v>
      </c>
      <c r="AU114" s="387">
        <v>894639.32057928003</v>
      </c>
      <c r="AV114" s="387">
        <v>852745.62535307719</v>
      </c>
      <c r="AW114" s="388">
        <v>787996.33427809982</v>
      </c>
      <c r="AX114" s="387">
        <v>857151.10233610275</v>
      </c>
      <c r="AY114" s="387">
        <v>894614.14774465992</v>
      </c>
      <c r="AZ114" s="387">
        <v>953037.39287999994</v>
      </c>
      <c r="BA114" s="387">
        <v>905686.56340793089</v>
      </c>
      <c r="BB114" s="387">
        <v>965008.16988774459</v>
      </c>
      <c r="BC114" s="387">
        <v>969765.84421760251</v>
      </c>
      <c r="BD114" s="387">
        <v>965642.43445784715</v>
      </c>
      <c r="BE114" s="387">
        <v>981810.20002405264</v>
      </c>
      <c r="BF114" s="387">
        <v>1006204</v>
      </c>
      <c r="BG114" s="387">
        <v>1010202.2040714995</v>
      </c>
      <c r="BH114" s="389"/>
      <c r="BJ114" s="1142">
        <f t="shared" si="5"/>
        <v>2.5149461741977186E-2</v>
      </c>
    </row>
    <row r="115" spans="1:62" x14ac:dyDescent="0.2">
      <c r="A115" s="475">
        <v>99.7</v>
      </c>
      <c r="B115" s="323">
        <v>432842.16175024584</v>
      </c>
      <c r="C115" s="323">
        <f t="shared" si="3"/>
        <v>457712.43367927987</v>
      </c>
      <c r="D115" s="353">
        <v>482582.70560831396</v>
      </c>
      <c r="E115" s="353">
        <f t="shared" si="4"/>
        <v>495760.95476360107</v>
      </c>
      <c r="F115" s="353">
        <v>508939.20391888812</v>
      </c>
      <c r="G115" s="319">
        <v>500183.21429757093</v>
      </c>
      <c r="H115" s="353">
        <v>521942.92139599024</v>
      </c>
      <c r="I115" s="371">
        <v>473607.91467421519</v>
      </c>
      <c r="J115" s="357">
        <v>433960.84093309013</v>
      </c>
      <c r="K115" s="323">
        <v>449998.69152046781</v>
      </c>
      <c r="L115" s="319">
        <v>462847.65741308342</v>
      </c>
      <c r="M115" s="319">
        <v>467390.62426305743</v>
      </c>
      <c r="N115" s="319">
        <v>443555.78936105169</v>
      </c>
      <c r="O115" s="387">
        <v>425229.75971929828</v>
      </c>
      <c r="P115" s="387">
        <v>440721.03167420812</v>
      </c>
      <c r="Q115" s="387">
        <v>463960.90227450983</v>
      </c>
      <c r="R115" s="387">
        <v>470610.80036398862</v>
      </c>
      <c r="S115" s="388">
        <v>486012.89888493984</v>
      </c>
      <c r="T115" s="387">
        <v>460967.21119744971</v>
      </c>
      <c r="U115" s="387">
        <v>472547.21875284478</v>
      </c>
      <c r="V115" s="387">
        <v>446877.82670752873</v>
      </c>
      <c r="W115" s="387">
        <v>471787.94621338102</v>
      </c>
      <c r="X115" s="387">
        <v>517642.69501472072</v>
      </c>
      <c r="Y115" s="387">
        <v>540440.61767626612</v>
      </c>
      <c r="Z115" s="387">
        <v>540404.93955612101</v>
      </c>
      <c r="AA115" s="387">
        <v>601294.79048226832</v>
      </c>
      <c r="AB115" s="387">
        <v>702815.39895133197</v>
      </c>
      <c r="AC115" s="388">
        <v>700468.24041352747</v>
      </c>
      <c r="AD115" s="387">
        <v>712733.93717634457</v>
      </c>
      <c r="AE115" s="387">
        <v>667994.02788133197</v>
      </c>
      <c r="AF115" s="387">
        <v>715604.57434206514</v>
      </c>
      <c r="AG115" s="387">
        <v>698119.2269207862</v>
      </c>
      <c r="AH115" s="387">
        <v>708261.70940669079</v>
      </c>
      <c r="AI115" s="387">
        <v>756239.84367907955</v>
      </c>
      <c r="AJ115" s="387">
        <v>802362.09804524737</v>
      </c>
      <c r="AK115" s="387">
        <v>869191.7967115097</v>
      </c>
      <c r="AL115" s="387">
        <v>919707.79171347735</v>
      </c>
      <c r="AM115" s="388">
        <v>955461.37494004145</v>
      </c>
      <c r="AN115" s="387">
        <v>999866.58191855007</v>
      </c>
      <c r="AO115" s="387">
        <v>975172.68314743775</v>
      </c>
      <c r="AP115" s="387">
        <v>931363.42604658136</v>
      </c>
      <c r="AQ115" s="387">
        <v>950804.16277648776</v>
      </c>
      <c r="AR115" s="387">
        <v>1013419.2331132917</v>
      </c>
      <c r="AS115" s="387">
        <v>1076662.565143042</v>
      </c>
      <c r="AT115" s="387">
        <v>1139044.3987164239</v>
      </c>
      <c r="AU115" s="387">
        <v>1130544.5502941145</v>
      </c>
      <c r="AV115" s="387">
        <v>1062867.0329538647</v>
      </c>
      <c r="AW115" s="388">
        <v>968458.36473624094</v>
      </c>
      <c r="AX115" s="387">
        <v>1059900.278747824</v>
      </c>
      <c r="AY115" s="387">
        <v>1110878.6512434462</v>
      </c>
      <c r="AZ115" s="387">
        <v>1190125.90016</v>
      </c>
      <c r="BA115" s="387">
        <v>1118389.3945033371</v>
      </c>
      <c r="BB115" s="387">
        <v>1188746.4650696295</v>
      </c>
      <c r="BC115" s="387">
        <v>1207560.4099195017</v>
      </c>
      <c r="BD115" s="387">
        <v>1194347.5788778753</v>
      </c>
      <c r="BE115" s="387">
        <v>1218709.5619674923</v>
      </c>
      <c r="BF115" s="387">
        <v>1249929</v>
      </c>
      <c r="BG115" s="387">
        <v>1252001.0605759681</v>
      </c>
      <c r="BH115" s="389"/>
      <c r="BJ115" s="1142">
        <f t="shared" si="5"/>
        <v>2.6597974091369103E-2</v>
      </c>
    </row>
    <row r="116" spans="1:62" x14ac:dyDescent="0.2">
      <c r="A116" s="475">
        <v>99.800000000000097</v>
      </c>
      <c r="B116" s="323">
        <v>574287.13176007872</v>
      </c>
      <c r="C116" s="323">
        <f t="shared" si="3"/>
        <v>606206.40240873792</v>
      </c>
      <c r="D116" s="353">
        <v>638125.67305739713</v>
      </c>
      <c r="E116" s="353">
        <f t="shared" si="4"/>
        <v>665639.32593403012</v>
      </c>
      <c r="F116" s="353">
        <v>693152.97881066299</v>
      </c>
      <c r="G116" s="319">
        <v>658593.7652852321</v>
      </c>
      <c r="H116" s="353">
        <v>702690.47459425055</v>
      </c>
      <c r="I116" s="371">
        <v>625088.10675832781</v>
      </c>
      <c r="J116" s="357">
        <v>556212.98915234709</v>
      </c>
      <c r="K116" s="323">
        <v>581390.82127192977</v>
      </c>
      <c r="L116" s="319">
        <v>605746.11331990536</v>
      </c>
      <c r="M116" s="319">
        <v>608429.90849456121</v>
      </c>
      <c r="N116" s="319">
        <v>575227.2228676246</v>
      </c>
      <c r="O116" s="387">
        <v>545054.76771929825</v>
      </c>
      <c r="P116" s="387">
        <v>564206.33963268565</v>
      </c>
      <c r="Q116" s="387">
        <v>596009.4421333333</v>
      </c>
      <c r="R116" s="387">
        <v>609620.25021281594</v>
      </c>
      <c r="S116" s="388">
        <v>634632.01389077283</v>
      </c>
      <c r="T116" s="387">
        <v>596548.07411835028</v>
      </c>
      <c r="U116" s="387">
        <v>623342.0358670915</v>
      </c>
      <c r="V116" s="387">
        <v>593118.00690083788</v>
      </c>
      <c r="W116" s="387">
        <v>623684.39933485258</v>
      </c>
      <c r="X116" s="387">
        <v>714101.75012349582</v>
      </c>
      <c r="Y116" s="387">
        <v>746018.31456725998</v>
      </c>
      <c r="Z116" s="387">
        <v>736162.23286799644</v>
      </c>
      <c r="AA116" s="387">
        <v>810415.08148418274</v>
      </c>
      <c r="AB116" s="387">
        <v>982607.96959566453</v>
      </c>
      <c r="AC116" s="388">
        <v>967056.01324369072</v>
      </c>
      <c r="AD116" s="387">
        <v>966921.44880764931</v>
      </c>
      <c r="AE116" s="387">
        <v>904460.79483725445</v>
      </c>
      <c r="AF116" s="387">
        <v>980274.07876900537</v>
      </c>
      <c r="AG116" s="387">
        <v>941823.63418701605</v>
      </c>
      <c r="AH116" s="387">
        <v>953695.40470917348</v>
      </c>
      <c r="AI116" s="387">
        <v>1011494.3232897046</v>
      </c>
      <c r="AJ116" s="387">
        <v>1093294.659805923</v>
      </c>
      <c r="AK116" s="387">
        <v>1202310.7085201794</v>
      </c>
      <c r="AL116" s="387">
        <v>1272399.5279849484</v>
      </c>
      <c r="AM116" s="388">
        <v>1333599.6343868249</v>
      </c>
      <c r="AN116" s="387">
        <v>1409863.6277471096</v>
      </c>
      <c r="AO116" s="387">
        <v>1373676.9157752993</v>
      </c>
      <c r="AP116" s="387">
        <v>1307825.0187972742</v>
      </c>
      <c r="AQ116" s="387">
        <v>1326376.9497739214</v>
      </c>
      <c r="AR116" s="387">
        <v>1419737.4213975617</v>
      </c>
      <c r="AS116" s="387">
        <v>1531445.1336137173</v>
      </c>
      <c r="AT116" s="387">
        <v>1634551.9168817177</v>
      </c>
      <c r="AU116" s="387">
        <v>1618633.4628237169</v>
      </c>
      <c r="AV116" s="387">
        <v>1514438.1816314303</v>
      </c>
      <c r="AW116" s="388">
        <v>1359279.651508101</v>
      </c>
      <c r="AX116" s="387">
        <v>1509060.5984842959</v>
      </c>
      <c r="AY116" s="387">
        <v>1563242.0335801863</v>
      </c>
      <c r="AZ116" s="387">
        <v>1704027.8949599999</v>
      </c>
      <c r="BA116" s="387">
        <v>1557821.7604240282</v>
      </c>
      <c r="BB116" s="387">
        <v>1650354.951896</v>
      </c>
      <c r="BC116" s="387">
        <v>1702242.6051201741</v>
      </c>
      <c r="BD116" s="387">
        <v>1678547.9913610171</v>
      </c>
      <c r="BE116" s="387">
        <v>1716187.2600349688</v>
      </c>
      <c r="BF116" s="387">
        <v>1760043</v>
      </c>
      <c r="BG116" s="387">
        <v>1766196.1436373955</v>
      </c>
      <c r="BH116" s="389"/>
      <c r="BJ116" s="1142">
        <f t="shared" si="5"/>
        <v>2.8881139147454604E-2</v>
      </c>
    </row>
    <row r="117" spans="1:62" x14ac:dyDescent="0.2">
      <c r="A117" s="477">
        <v>99.900000000000105</v>
      </c>
      <c r="B117" s="396">
        <v>718828.74139626359</v>
      </c>
      <c r="C117" s="396">
        <f t="shared" si="3"/>
        <v>758871.27925693244</v>
      </c>
      <c r="D117" s="396">
        <v>798913.8171176014</v>
      </c>
      <c r="E117" s="396">
        <f t="shared" si="4"/>
        <v>838275.90833095834</v>
      </c>
      <c r="F117" s="396">
        <v>877637.99954431527</v>
      </c>
      <c r="G117" s="393">
        <v>823064.50639074866</v>
      </c>
      <c r="H117" s="393">
        <v>886891.80269438843</v>
      </c>
      <c r="I117" s="397">
        <v>785541.792852449</v>
      </c>
      <c r="J117" s="396">
        <v>680017.27560718055</v>
      </c>
      <c r="K117" s="396">
        <v>712423.72112573101</v>
      </c>
      <c r="L117" s="396">
        <v>755050.24503021268</v>
      </c>
      <c r="M117" s="393">
        <v>758126.95873121324</v>
      </c>
      <c r="N117" s="393">
        <v>713521.7976154082</v>
      </c>
      <c r="O117" s="393">
        <v>670308.17459649127</v>
      </c>
      <c r="P117" s="393">
        <v>694850.80356667552</v>
      </c>
      <c r="Q117" s="393">
        <v>736865.38716862747</v>
      </c>
      <c r="R117" s="393">
        <v>750089.29603428533</v>
      </c>
      <c r="S117" s="394">
        <v>796368.9102797145</v>
      </c>
      <c r="T117" s="393">
        <v>749328.56804144254</v>
      </c>
      <c r="U117" s="393">
        <v>773728.55694128363</v>
      </c>
      <c r="V117" s="393">
        <v>751538.34199867118</v>
      </c>
      <c r="W117" s="393">
        <v>796462.86350105738</v>
      </c>
      <c r="X117" s="393">
        <v>917361.81596158794</v>
      </c>
      <c r="Y117" s="393">
        <v>963949.07279810554</v>
      </c>
      <c r="Z117" s="393">
        <v>913344.7578127922</v>
      </c>
      <c r="AA117" s="393">
        <v>1024046.3050414807</v>
      </c>
      <c r="AB117" s="393">
        <v>1275315.5423865996</v>
      </c>
      <c r="AC117" s="394">
        <v>1239300.9004358256</v>
      </c>
      <c r="AD117" s="393">
        <v>1238806.1396405904</v>
      </c>
      <c r="AE117" s="393">
        <v>1147697.929764105</v>
      </c>
      <c r="AF117" s="393">
        <v>1245117.7089821091</v>
      </c>
      <c r="AG117" s="393">
        <v>1188852.3402025015</v>
      </c>
      <c r="AH117" s="393">
        <v>1218750.3705560088</v>
      </c>
      <c r="AI117" s="393">
        <v>1286820.2736472501</v>
      </c>
      <c r="AJ117" s="393">
        <v>1406779.2450571884</v>
      </c>
      <c r="AK117" s="393">
        <v>1559819.6950672644</v>
      </c>
      <c r="AL117" s="393">
        <v>1657285.1067285696</v>
      </c>
      <c r="AM117" s="394">
        <v>1740753.3766455255</v>
      </c>
      <c r="AN117" s="393">
        <v>1864888.9925007811</v>
      </c>
      <c r="AO117" s="393">
        <v>1802248.2330343758</v>
      </c>
      <c r="AP117" s="393">
        <v>1693850.4765470931</v>
      </c>
      <c r="AQ117" s="393">
        <v>1722627.4536966882</v>
      </c>
      <c r="AR117" s="393">
        <v>1867401.353553375</v>
      </c>
      <c r="AS117" s="393">
        <v>2046307.2305772519</v>
      </c>
      <c r="AT117" s="393">
        <v>2179277.0577384825</v>
      </c>
      <c r="AU117" s="393">
        <v>2150849.081206142</v>
      </c>
      <c r="AV117" s="393">
        <v>2024331.6915175898</v>
      </c>
      <c r="AW117" s="394">
        <v>1792417.5703709971</v>
      </c>
      <c r="AX117" s="393">
        <v>1996275.7839652244</v>
      </c>
      <c r="AY117" s="393">
        <v>2079988.625170859</v>
      </c>
      <c r="AZ117" s="393">
        <v>2286899.0380799999</v>
      </c>
      <c r="BA117" s="393">
        <v>2076414.1288574792</v>
      </c>
      <c r="BB117" s="393">
        <v>2216198.9912432977</v>
      </c>
      <c r="BC117" s="393">
        <v>2263449.6664152094</v>
      </c>
      <c r="BD117" s="393">
        <v>2250407.9861927172</v>
      </c>
      <c r="BE117" s="393">
        <v>2280050.7084562941</v>
      </c>
      <c r="BF117" s="393">
        <v>2345451</v>
      </c>
      <c r="BG117" s="393">
        <v>2350075.5807916014</v>
      </c>
      <c r="BH117" s="395"/>
      <c r="BJ117" s="1142">
        <f t="shared" si="5"/>
        <v>3.0483154507924048E-2</v>
      </c>
    </row>
    <row r="118" spans="1:62" x14ac:dyDescent="0.2">
      <c r="A118" s="475">
        <v>99.91</v>
      </c>
      <c r="B118" s="387">
        <v>762324.61799410032</v>
      </c>
      <c r="C118" s="387">
        <f t="shared" si="3"/>
        <v>805786.80520442035</v>
      </c>
      <c r="D118" s="398">
        <v>849248.9924147405</v>
      </c>
      <c r="E118" s="398">
        <f t="shared" si="4"/>
        <v>888748.20980955753</v>
      </c>
      <c r="F118" s="398">
        <v>928247.42720437457</v>
      </c>
      <c r="G118" s="387">
        <v>871785.00348586286</v>
      </c>
      <c r="H118" s="387">
        <v>947473.83388140448</v>
      </c>
      <c r="I118" s="399">
        <v>834887.61300106149</v>
      </c>
      <c r="J118" s="398">
        <v>718251.96851300763</v>
      </c>
      <c r="K118" s="398">
        <v>755086.06615497079</v>
      </c>
      <c r="L118" s="398">
        <v>792626.00718101405</v>
      </c>
      <c r="M118" s="387">
        <v>802712.3846217721</v>
      </c>
      <c r="N118" s="387">
        <v>753565.351880159</v>
      </c>
      <c r="O118" s="387">
        <v>708889.82989473687</v>
      </c>
      <c r="P118" s="387">
        <v>734666.46978972584</v>
      </c>
      <c r="Q118" s="387">
        <v>781440.93289411766</v>
      </c>
      <c r="R118" s="387">
        <v>791627.64199958905</v>
      </c>
      <c r="S118" s="388">
        <v>844874.05518326582</v>
      </c>
      <c r="T118" s="387">
        <v>798880.93664076517</v>
      </c>
      <c r="U118" s="387">
        <v>818442.01401911699</v>
      </c>
      <c r="V118" s="387">
        <v>799152.9693748526</v>
      </c>
      <c r="W118" s="387">
        <v>848944.12021925242</v>
      </c>
      <c r="X118" s="387">
        <v>986183.75561659003</v>
      </c>
      <c r="Y118" s="387">
        <v>995293.82919563062</v>
      </c>
      <c r="Z118" s="387">
        <v>980259.9308357347</v>
      </c>
      <c r="AA118" s="387">
        <v>1085755.6200929894</v>
      </c>
      <c r="AB118" s="387">
        <v>1368711.5846148431</v>
      </c>
      <c r="AC118" s="388">
        <v>1318165.639244569</v>
      </c>
      <c r="AD118" s="387">
        <v>1324705.0546582036</v>
      </c>
      <c r="AE118" s="387">
        <v>1218985.4117352213</v>
      </c>
      <c r="AF118" s="387">
        <v>1334079.0802955364</v>
      </c>
      <c r="AG118" s="387">
        <v>1268932.3225729601</v>
      </c>
      <c r="AH118" s="387">
        <v>1289641.8919454482</v>
      </c>
      <c r="AI118" s="387">
        <v>1376972.7592811976</v>
      </c>
      <c r="AJ118" s="387">
        <v>1505948.3771917559</v>
      </c>
      <c r="AK118" s="387">
        <v>1672647.3303437966</v>
      </c>
      <c r="AL118" s="387">
        <v>1784065.3188050729</v>
      </c>
      <c r="AM118" s="388">
        <v>1869872.5702712783</v>
      </c>
      <c r="AN118" s="387">
        <v>2008756.1295698364</v>
      </c>
      <c r="AO118" s="387">
        <v>1934383.3064864452</v>
      </c>
      <c r="AP118" s="387">
        <v>1815916.577747822</v>
      </c>
      <c r="AQ118" s="387">
        <v>1846225.4988146157</v>
      </c>
      <c r="AR118" s="387">
        <v>2007771.9256378233</v>
      </c>
      <c r="AS118" s="387">
        <v>2191730.0664602299</v>
      </c>
      <c r="AT118" s="387">
        <v>2353019.863294661</v>
      </c>
      <c r="AU118" s="387">
        <v>2322073.1725289477</v>
      </c>
      <c r="AV118" s="387">
        <v>2179851.2737310622</v>
      </c>
      <c r="AW118" s="388">
        <v>1919848.829899742</v>
      </c>
      <c r="AX118" s="387">
        <v>2155511.915854434</v>
      </c>
      <c r="AY118" s="387">
        <v>2245822.2129465286</v>
      </c>
      <c r="AZ118" s="387">
        <v>2464357.4385600002</v>
      </c>
      <c r="BA118" s="387">
        <v>2256632.9228896741</v>
      </c>
      <c r="BB118" s="387">
        <v>2402883.7785750111</v>
      </c>
      <c r="BC118" s="387">
        <v>2437281.6752766822</v>
      </c>
      <c r="BD118" s="387">
        <v>2428521.0526732747</v>
      </c>
      <c r="BE118" s="387">
        <v>2452048.8020944153</v>
      </c>
      <c r="BF118" s="387">
        <v>2525049</v>
      </c>
      <c r="BG118" s="387">
        <v>2528467.4487161301</v>
      </c>
      <c r="BH118" s="389"/>
      <c r="BJ118" s="1142">
        <f t="shared" si="5"/>
        <v>3.0747545442213697E-2</v>
      </c>
    </row>
    <row r="119" spans="1:62" x14ac:dyDescent="0.2">
      <c r="A119" s="475">
        <v>99.92</v>
      </c>
      <c r="B119" s="387">
        <v>816934.3682399214</v>
      </c>
      <c r="C119" s="387">
        <f t="shared" si="3"/>
        <v>862704.10868545086</v>
      </c>
      <c r="D119" s="387">
        <v>908473.8491309802</v>
      </c>
      <c r="E119" s="387">
        <f t="shared" si="4"/>
        <v>951777.49508269224</v>
      </c>
      <c r="F119" s="387">
        <v>995081.14103440417</v>
      </c>
      <c r="G119" s="387">
        <v>926473.77679411275</v>
      </c>
      <c r="H119" s="387">
        <v>1020408.3967327888</v>
      </c>
      <c r="I119" s="388">
        <v>892938.22615376837</v>
      </c>
      <c r="J119" s="387">
        <v>759240.11212441209</v>
      </c>
      <c r="K119" s="387">
        <v>806294.03508771933</v>
      </c>
      <c r="L119" s="387">
        <v>837460.88869428134</v>
      </c>
      <c r="M119" s="387">
        <v>856070.52295939566</v>
      </c>
      <c r="N119" s="387">
        <v>796943.75298073981</v>
      </c>
      <c r="O119" s="387">
        <v>757403.47340350877</v>
      </c>
      <c r="P119" s="387">
        <v>782540.33164759108</v>
      </c>
      <c r="Q119" s="387">
        <v>832753.18814117648</v>
      </c>
      <c r="R119" s="387">
        <v>843292.13819825638</v>
      </c>
      <c r="S119" s="388">
        <v>902086.33028568316</v>
      </c>
      <c r="T119" s="387">
        <v>851089.37397888023</v>
      </c>
      <c r="U119" s="387">
        <v>872551.32071005914</v>
      </c>
      <c r="V119" s="387">
        <v>861470.64812155755</v>
      </c>
      <c r="W119" s="387">
        <v>906283.82632259664</v>
      </c>
      <c r="X119" s="387">
        <v>1051975.0003359087</v>
      </c>
      <c r="Y119" s="387">
        <v>1049136.7651057979</v>
      </c>
      <c r="Z119" s="387">
        <v>1057532.8738350985</v>
      </c>
      <c r="AA119" s="387">
        <v>1173252.36561218</v>
      </c>
      <c r="AB119" s="387">
        <v>1471702.2965126508</v>
      </c>
      <c r="AC119" s="388">
        <v>1418616.8339470928</v>
      </c>
      <c r="AD119" s="387">
        <v>1424883.6013701076</v>
      </c>
      <c r="AE119" s="387">
        <v>1303393.8425487923</v>
      </c>
      <c r="AF119" s="387">
        <v>1438486.9303291203</v>
      </c>
      <c r="AG119" s="387">
        <v>1368913.5755807029</v>
      </c>
      <c r="AH119" s="387">
        <v>1382926.8337801609</v>
      </c>
      <c r="AI119" s="387">
        <v>1487996.5395869312</v>
      </c>
      <c r="AJ119" s="387">
        <v>1622441.8734304651</v>
      </c>
      <c r="AK119" s="387">
        <v>1814630.6726457397</v>
      </c>
      <c r="AL119" s="387">
        <v>1933189.4995871626</v>
      </c>
      <c r="AM119" s="388">
        <v>2032026.6819804932</v>
      </c>
      <c r="AN119" s="387">
        <v>2180689.9094885951</v>
      </c>
      <c r="AO119" s="387">
        <v>2090706.2606265403</v>
      </c>
      <c r="AP119" s="387">
        <v>1973198.5466437007</v>
      </c>
      <c r="AQ119" s="387">
        <v>1999284.4523524379</v>
      </c>
      <c r="AR119" s="387">
        <v>2178583.1024204581</v>
      </c>
      <c r="AS119" s="387">
        <v>2374529.0663215788</v>
      </c>
      <c r="AT119" s="387">
        <v>2562806.7183089107</v>
      </c>
      <c r="AU119" s="387">
        <v>2527555.8600037107</v>
      </c>
      <c r="AV119" s="387">
        <v>2371058.3777283235</v>
      </c>
      <c r="AW119" s="388">
        <v>2087090.3532298321</v>
      </c>
      <c r="AX119" s="387">
        <v>2348607.6889366093</v>
      </c>
      <c r="AY119" s="387">
        <v>2453223.4911969313</v>
      </c>
      <c r="AZ119" s="387">
        <v>2674218.426</v>
      </c>
      <c r="BA119" s="387">
        <v>2464675.7664703573</v>
      </c>
      <c r="BB119" s="387">
        <v>2617965.8599699112</v>
      </c>
      <c r="BC119" s="387">
        <v>2645520.3262702557</v>
      </c>
      <c r="BD119" s="387">
        <v>2648359.8672840958</v>
      </c>
      <c r="BE119" s="387">
        <v>2652299.1810688553</v>
      </c>
      <c r="BF119" s="387">
        <v>2735716</v>
      </c>
      <c r="BG119" s="387">
        <v>2738292.2940842672</v>
      </c>
      <c r="BH119" s="389"/>
      <c r="BJ119" s="1142">
        <f t="shared" si="5"/>
        <v>3.1204091332010631E-2</v>
      </c>
    </row>
    <row r="120" spans="1:62" x14ac:dyDescent="0.2">
      <c r="A120" s="478">
        <v>99.93</v>
      </c>
      <c r="B120" s="400">
        <v>887442.47050147492</v>
      </c>
      <c r="C120" s="400">
        <f t="shared" si="3"/>
        <v>938623.16083157726</v>
      </c>
      <c r="D120" s="400">
        <v>989803.8511616796</v>
      </c>
      <c r="E120" s="400">
        <f t="shared" si="4"/>
        <v>1030757.5482739361</v>
      </c>
      <c r="F120" s="400">
        <v>1071711.2453861926</v>
      </c>
      <c r="G120" s="400">
        <v>1001046.591490068</v>
      </c>
      <c r="H120" s="400">
        <v>1105683.7437148616</v>
      </c>
      <c r="I120" s="401">
        <v>963365.87939139665</v>
      </c>
      <c r="J120" s="400">
        <v>819358.89104348666</v>
      </c>
      <c r="K120" s="400">
        <v>871370.30190058483</v>
      </c>
      <c r="L120" s="400">
        <v>896683.08293195546</v>
      </c>
      <c r="M120" s="400">
        <v>920247.42041019688</v>
      </c>
      <c r="N120" s="400">
        <v>842053.05808621226</v>
      </c>
      <c r="O120" s="387">
        <v>814391.94722807023</v>
      </c>
      <c r="P120" s="387">
        <v>843258.66994942771</v>
      </c>
      <c r="Q120" s="387">
        <v>896868.31836862746</v>
      </c>
      <c r="R120" s="387">
        <v>901328.14465611882</v>
      </c>
      <c r="S120" s="388">
        <v>971007.26183564379</v>
      </c>
      <c r="T120" s="387">
        <v>911748.68838414026</v>
      </c>
      <c r="U120" s="387">
        <v>942070.0223941739</v>
      </c>
      <c r="V120" s="387">
        <v>933922.63346263464</v>
      </c>
      <c r="W120" s="387">
        <v>977196.27123237064</v>
      </c>
      <c r="X120" s="387">
        <v>1161152.2295243929</v>
      </c>
      <c r="Y120" s="387">
        <v>1147999.3238102514</v>
      </c>
      <c r="Z120" s="387">
        <v>1148104.2982147534</v>
      </c>
      <c r="AA120" s="387">
        <v>1269197.518388185</v>
      </c>
      <c r="AB120" s="387">
        <v>1592290.3808283773</v>
      </c>
      <c r="AC120" s="388">
        <v>1528487.1988918544</v>
      </c>
      <c r="AD120" s="387">
        <v>1556817.8341260694</v>
      </c>
      <c r="AE120" s="387">
        <v>1411818.6055574699</v>
      </c>
      <c r="AF120" s="387">
        <v>1563314.8325090066</v>
      </c>
      <c r="AG120" s="387">
        <v>1493315.8923168553</v>
      </c>
      <c r="AH120" s="387">
        <v>1505054.7205968061</v>
      </c>
      <c r="AI120" s="387">
        <v>1631296.2185524041</v>
      </c>
      <c r="AJ120" s="387">
        <v>1778570.1948041054</v>
      </c>
      <c r="AK120" s="387">
        <v>1979798.2541106127</v>
      </c>
      <c r="AL120" s="387">
        <v>2121288.9608143042</v>
      </c>
      <c r="AM120" s="388">
        <v>2229945.5044502476</v>
      </c>
      <c r="AN120" s="387">
        <v>2393877.3000729089</v>
      </c>
      <c r="AO120" s="387">
        <v>2287747.5205162731</v>
      </c>
      <c r="AP120" s="387">
        <v>2155980.4695074768</v>
      </c>
      <c r="AQ120" s="387">
        <v>2194167.0961749968</v>
      </c>
      <c r="AR120" s="387">
        <v>2394919.5141480821</v>
      </c>
      <c r="AS120" s="387">
        <v>2613243.882331192</v>
      </c>
      <c r="AT120" s="387">
        <v>2823031.3854991808</v>
      </c>
      <c r="AU120" s="387">
        <v>2785400.5625170525</v>
      </c>
      <c r="AV120" s="387">
        <v>2612557.8839339213</v>
      </c>
      <c r="AW120" s="388">
        <v>2298708.6496890732</v>
      </c>
      <c r="AX120" s="387">
        <v>2581725.4886426423</v>
      </c>
      <c r="AY120" s="387">
        <v>2690875.6372687025</v>
      </c>
      <c r="AZ120" s="387">
        <v>2943904.4296800001</v>
      </c>
      <c r="BA120" s="387">
        <v>2718631.4984687865</v>
      </c>
      <c r="BB120" s="387">
        <v>2873509.4662654786</v>
      </c>
      <c r="BC120" s="387">
        <v>2915009.0606266051</v>
      </c>
      <c r="BD120" s="387">
        <v>2915058.942611123</v>
      </c>
      <c r="BE120" s="387">
        <v>2908535.7401593016</v>
      </c>
      <c r="BF120" s="387">
        <v>2984579</v>
      </c>
      <c r="BG120" s="387">
        <v>2993497.1996027804</v>
      </c>
      <c r="BH120" s="389"/>
      <c r="BJ120" s="1142">
        <f t="shared" si="5"/>
        <v>3.1698597853223154E-2</v>
      </c>
    </row>
    <row r="121" spans="1:62" x14ac:dyDescent="0.2">
      <c r="A121" s="478">
        <v>99.94</v>
      </c>
      <c r="B121" s="400">
        <v>978408.81170108169</v>
      </c>
      <c r="C121" s="400">
        <f t="shared" si="3"/>
        <v>1032959.8931586697</v>
      </c>
      <c r="D121" s="400">
        <v>1087510.9746162577</v>
      </c>
      <c r="E121" s="400">
        <f t="shared" si="4"/>
        <v>1130665.2546811067</v>
      </c>
      <c r="F121" s="400">
        <v>1173819.5347459558</v>
      </c>
      <c r="G121" s="400">
        <v>1110148.3963924085</v>
      </c>
      <c r="H121" s="400">
        <v>1156256.8762066404</v>
      </c>
      <c r="I121" s="401">
        <v>1056431.5923772936</v>
      </c>
      <c r="J121" s="400">
        <v>895535.92205049447</v>
      </c>
      <c r="K121" s="400">
        <v>955809.56615497079</v>
      </c>
      <c r="L121" s="400">
        <v>977478.97258954367</v>
      </c>
      <c r="M121" s="400">
        <v>1001923.764178361</v>
      </c>
      <c r="N121" s="400">
        <v>922385.62488535617</v>
      </c>
      <c r="O121" s="387">
        <v>880298.22736842104</v>
      </c>
      <c r="P121" s="387">
        <v>917510.50279478298</v>
      </c>
      <c r="Q121" s="387">
        <v>966636.16978823533</v>
      </c>
      <c r="R121" s="387">
        <v>979106.08060586487</v>
      </c>
      <c r="S121" s="388">
        <v>1062882.8085406548</v>
      </c>
      <c r="T121" s="387">
        <v>991698.28810520028</v>
      </c>
      <c r="U121" s="387">
        <v>1029452.9360036413</v>
      </c>
      <c r="V121" s="387">
        <v>1022413.8796853903</v>
      </c>
      <c r="W121" s="387">
        <v>1063218.3345856173</v>
      </c>
      <c r="X121" s="387">
        <v>1286920.5987867771</v>
      </c>
      <c r="Y121" s="387">
        <v>1281036.3591780614</v>
      </c>
      <c r="Z121" s="387">
        <v>1229051.5761817431</v>
      </c>
      <c r="AA121" s="387">
        <v>1407291.8234296655</v>
      </c>
      <c r="AB121" s="387">
        <v>1765491.3156209311</v>
      </c>
      <c r="AC121" s="388">
        <v>1693405.9260110138</v>
      </c>
      <c r="AD121" s="387">
        <v>1710069.9408126492</v>
      </c>
      <c r="AE121" s="387">
        <v>1555500.2809435795</v>
      </c>
      <c r="AF121" s="387">
        <v>1720056.7792636016</v>
      </c>
      <c r="AG121" s="387">
        <v>1654785.1294818344</v>
      </c>
      <c r="AH121" s="387">
        <v>1654484.5726774682</v>
      </c>
      <c r="AI121" s="387">
        <v>1807131.0276473358</v>
      </c>
      <c r="AJ121" s="387">
        <v>1970234.5218826032</v>
      </c>
      <c r="AK121" s="387">
        <v>2188031.1748878923</v>
      </c>
      <c r="AL121" s="387">
        <v>2366153.7347284071</v>
      </c>
      <c r="AM121" s="388">
        <v>2484582.0409316202</v>
      </c>
      <c r="AN121" s="387">
        <v>2675788.0269763567</v>
      </c>
      <c r="AO121" s="387">
        <v>2549118.1605223711</v>
      </c>
      <c r="AP121" s="387">
        <v>2400264.7206370607</v>
      </c>
      <c r="AQ121" s="387">
        <v>2440043.6776732248</v>
      </c>
      <c r="AR121" s="387">
        <v>2676375.9005649718</v>
      </c>
      <c r="AS121" s="387">
        <v>2935993.0082728658</v>
      </c>
      <c r="AT121" s="387">
        <v>3169644.722662298</v>
      </c>
      <c r="AU121" s="387">
        <v>3112922.7004834609</v>
      </c>
      <c r="AV121" s="387">
        <v>2926027.2454848927</v>
      </c>
      <c r="AW121" s="388">
        <v>2586015.7548965691</v>
      </c>
      <c r="AX121" s="387">
        <v>2907732.7636064175</v>
      </c>
      <c r="AY121" s="387">
        <v>3010737.9818430338</v>
      </c>
      <c r="AZ121" s="387">
        <v>3284699.15576</v>
      </c>
      <c r="BA121" s="387">
        <v>3046507.8721633293</v>
      </c>
      <c r="BB121" s="387">
        <v>3208083.6102302978</v>
      </c>
      <c r="BC121" s="387">
        <v>3262591.6512704943</v>
      </c>
      <c r="BD121" s="387">
        <v>3265825.739264932</v>
      </c>
      <c r="BE121" s="387">
        <v>3249048.6707309182</v>
      </c>
      <c r="BF121" s="387">
        <v>3334529</v>
      </c>
      <c r="BG121" s="387">
        <v>3347393.1312952191</v>
      </c>
      <c r="BH121" s="389"/>
      <c r="BJ121" s="1142">
        <f t="shared" si="5"/>
        <v>3.2426968440252946E-2</v>
      </c>
    </row>
    <row r="122" spans="1:62" x14ac:dyDescent="0.2">
      <c r="A122" s="475">
        <v>99.95</v>
      </c>
      <c r="B122" s="387">
        <v>1082340.2045231073</v>
      </c>
      <c r="C122" s="387">
        <f t="shared" si="3"/>
        <v>1140386.8832446511</v>
      </c>
      <c r="D122" s="387">
        <v>1198433.561966195</v>
      </c>
      <c r="E122" s="387">
        <f t="shared" si="4"/>
        <v>1251578.8008053806</v>
      </c>
      <c r="F122" s="387">
        <v>1304724.0396445659</v>
      </c>
      <c r="G122" s="387">
        <v>1244502.0147180876</v>
      </c>
      <c r="H122" s="387">
        <v>1287993.7188925426</v>
      </c>
      <c r="I122" s="388">
        <v>1175544.5091239952</v>
      </c>
      <c r="J122" s="387">
        <v>996648.16012287606</v>
      </c>
      <c r="K122" s="387">
        <v>1068678.5880847953</v>
      </c>
      <c r="L122" s="387">
        <v>1073350.7487520797</v>
      </c>
      <c r="M122" s="387">
        <v>1097007.4609316618</v>
      </c>
      <c r="N122" s="387">
        <v>1014288.586670743</v>
      </c>
      <c r="O122" s="387">
        <v>972732.55270175438</v>
      </c>
      <c r="P122" s="387">
        <v>1016780.6933723715</v>
      </c>
      <c r="Q122" s="387">
        <v>1065626.5399215687</v>
      </c>
      <c r="R122" s="387">
        <v>1087034.9133178736</v>
      </c>
      <c r="S122" s="388">
        <v>1188976.9562928998</v>
      </c>
      <c r="T122" s="387">
        <v>1095461.4885435347</v>
      </c>
      <c r="U122" s="387">
        <v>1142624.0291306328</v>
      </c>
      <c r="V122" s="387">
        <v>1153905.9144038917</v>
      </c>
      <c r="W122" s="387">
        <v>1185923.1685656218</v>
      </c>
      <c r="X122" s="387">
        <v>1332072.4827599835</v>
      </c>
      <c r="Y122" s="387">
        <v>1430355.9179589031</v>
      </c>
      <c r="Z122" s="387">
        <v>1316220.1477600208</v>
      </c>
      <c r="AA122" s="387">
        <v>1571058.4635244783</v>
      </c>
      <c r="AB122" s="387">
        <v>2019116.782489355</v>
      </c>
      <c r="AC122" s="388">
        <v>1909803.6455285652</v>
      </c>
      <c r="AD122" s="387">
        <v>1929188.4891479036</v>
      </c>
      <c r="AE122" s="387">
        <v>1753995.3966354437</v>
      </c>
      <c r="AF122" s="387">
        <v>1928794.71441656</v>
      </c>
      <c r="AG122" s="387">
        <v>1851645.9460393093</v>
      </c>
      <c r="AH122" s="387">
        <v>1870508.9524420095</v>
      </c>
      <c r="AI122" s="387">
        <v>2030330.9037552988</v>
      </c>
      <c r="AJ122" s="387">
        <v>2212383.8545820634</v>
      </c>
      <c r="AK122" s="387">
        <v>2481260.3168908819</v>
      </c>
      <c r="AL122" s="387">
        <v>2678667.999296146</v>
      </c>
      <c r="AM122" s="388">
        <v>2831453.1074988004</v>
      </c>
      <c r="AN122" s="387">
        <v>3061262.4455785854</v>
      </c>
      <c r="AO122" s="387">
        <v>2903723.2115653343</v>
      </c>
      <c r="AP122" s="387">
        <v>2739405.2619386408</v>
      </c>
      <c r="AQ122" s="387">
        <v>2770757.2276182328</v>
      </c>
      <c r="AR122" s="387">
        <v>3037064.7947190008</v>
      </c>
      <c r="AS122" s="387">
        <v>3371516.8076905301</v>
      </c>
      <c r="AT122" s="387">
        <v>3633817.4766510329</v>
      </c>
      <c r="AU122" s="387">
        <v>3563030.5700909086</v>
      </c>
      <c r="AV122" s="387">
        <v>3351128.0851664813</v>
      </c>
      <c r="AW122" s="388">
        <v>2974745.2782266596</v>
      </c>
      <c r="AX122" s="387">
        <v>3349450.4271283974</v>
      </c>
      <c r="AY122" s="387">
        <v>3445083.4642674988</v>
      </c>
      <c r="AZ122" s="387">
        <v>3785518.96184</v>
      </c>
      <c r="BA122" s="387">
        <v>3505932.4215155081</v>
      </c>
      <c r="BB122" s="387">
        <v>3688508.2814489068</v>
      </c>
      <c r="BC122" s="387">
        <v>3757026.3927503983</v>
      </c>
      <c r="BD122" s="387">
        <v>3741473.1567183179</v>
      </c>
      <c r="BE122" s="387">
        <v>3721787.0502974186</v>
      </c>
      <c r="BF122" s="387">
        <v>3832287</v>
      </c>
      <c r="BG122" s="387">
        <v>3843071.3116754149</v>
      </c>
      <c r="BH122" s="389"/>
      <c r="BJ122" s="1142">
        <f t="shared" si="5"/>
        <v>3.3503922477303494E-2</v>
      </c>
    </row>
    <row r="123" spans="1:62" x14ac:dyDescent="0.2">
      <c r="A123" s="475">
        <v>99.96</v>
      </c>
      <c r="B123" s="387">
        <v>1222539.7128810226</v>
      </c>
      <c r="C123" s="387">
        <f t="shared" si="3"/>
        <v>1305842.3607706791</v>
      </c>
      <c r="D123" s="387">
        <v>1389145.0086603358</v>
      </c>
      <c r="E123" s="387">
        <f t="shared" si="4"/>
        <v>1453657.1468455472</v>
      </c>
      <c r="F123" s="387">
        <v>1518169.2850307587</v>
      </c>
      <c r="G123" s="387">
        <v>1419745.0654567587</v>
      </c>
      <c r="H123" s="387">
        <v>1471719.2718786465</v>
      </c>
      <c r="I123" s="388">
        <v>1346236.8231309711</v>
      </c>
      <c r="J123" s="387">
        <v>1126692.8927714312</v>
      </c>
      <c r="K123" s="387">
        <v>1223562.3293128654</v>
      </c>
      <c r="L123" s="387">
        <v>1220841.3128995532</v>
      </c>
      <c r="M123" s="387">
        <v>1240184.7489828118</v>
      </c>
      <c r="N123" s="387">
        <v>1149900.0486089881</v>
      </c>
      <c r="O123" s="387">
        <v>1110727.3482105264</v>
      </c>
      <c r="P123" s="387">
        <v>1141997.7580516369</v>
      </c>
      <c r="Q123" s="387">
        <v>1204304.0853333334</v>
      </c>
      <c r="R123" s="387">
        <v>1234649.1527871548</v>
      </c>
      <c r="S123" s="388">
        <v>1359673.3634661818</v>
      </c>
      <c r="T123" s="387">
        <v>1252599.8107192668</v>
      </c>
      <c r="U123" s="387">
        <v>1302718.9227127901</v>
      </c>
      <c r="V123" s="387">
        <v>1342131.0790595999</v>
      </c>
      <c r="W123" s="387">
        <v>1368029.7646116894</v>
      </c>
      <c r="X123" s="387">
        <v>1509526.782983264</v>
      </c>
      <c r="Y123" s="387">
        <v>1585643.6909327018</v>
      </c>
      <c r="Z123" s="387">
        <v>1505354.1051686064</v>
      </c>
      <c r="AA123" s="387">
        <v>1795740.8660771267</v>
      </c>
      <c r="AB123" s="387">
        <v>2365906.413907168</v>
      </c>
      <c r="AC123" s="388">
        <v>2189943.0507787424</v>
      </c>
      <c r="AD123" s="387">
        <v>2227050.8556679278</v>
      </c>
      <c r="AE123" s="387">
        <v>2022863.8298298926</v>
      </c>
      <c r="AF123" s="387">
        <v>2252940.8538804422</v>
      </c>
      <c r="AG123" s="387">
        <v>2150798.2053603334</v>
      </c>
      <c r="AH123" s="387">
        <v>2193864.5865485487</v>
      </c>
      <c r="AI123" s="387">
        <v>2364331.6843322245</v>
      </c>
      <c r="AJ123" s="387">
        <v>2592976.3493386284</v>
      </c>
      <c r="AK123" s="387">
        <v>2898265.2914798204</v>
      </c>
      <c r="AL123" s="387">
        <v>3146056.5764019545</v>
      </c>
      <c r="AM123" s="388">
        <v>3343814.5350956665</v>
      </c>
      <c r="AN123" s="387">
        <v>3643109.6452452866</v>
      </c>
      <c r="AO123" s="387">
        <v>3426450.4231306692</v>
      </c>
      <c r="AP123" s="387">
        <v>3212222.8982251179</v>
      </c>
      <c r="AQ123" s="387">
        <v>3246591.0251985821</v>
      </c>
      <c r="AR123" s="387">
        <v>3576465.4605055009</v>
      </c>
      <c r="AS123" s="387">
        <v>3993857.4486296619</v>
      </c>
      <c r="AT123" s="387">
        <v>4317388.2523169443</v>
      </c>
      <c r="AU123" s="387">
        <v>4214892.6374698523</v>
      </c>
      <c r="AV123" s="387">
        <v>3997311.6945133959</v>
      </c>
      <c r="AW123" s="388">
        <v>3499058.7852278017</v>
      </c>
      <c r="AX123" s="387">
        <v>3967577.6293717232</v>
      </c>
      <c r="AY123" s="387">
        <v>4067349.4297080603</v>
      </c>
      <c r="AZ123" s="387">
        <v>4530967.8341600001</v>
      </c>
      <c r="BA123" s="387">
        <v>4193709.40314095</v>
      </c>
      <c r="BB123" s="387">
        <v>4428705.8750144662</v>
      </c>
      <c r="BC123" s="387">
        <v>4496033.1823954619</v>
      </c>
      <c r="BD123" s="387">
        <v>4471770.8827795647</v>
      </c>
      <c r="BE123" s="387">
        <v>4421656.3057254134</v>
      </c>
      <c r="BF123" s="387">
        <v>4553892</v>
      </c>
      <c r="BG123" s="387">
        <v>4570961.938501915</v>
      </c>
      <c r="BH123" s="389"/>
      <c r="BJ123" s="1142">
        <f t="shared" si="5"/>
        <v>3.4550874699927236E-2</v>
      </c>
    </row>
    <row r="124" spans="1:62" x14ac:dyDescent="0.2">
      <c r="A124" s="475">
        <v>99.97</v>
      </c>
      <c r="B124" s="387">
        <v>1459497.2994100295</v>
      </c>
      <c r="C124" s="387">
        <f t="shared" si="3"/>
        <v>1566764.4086490511</v>
      </c>
      <c r="D124" s="387">
        <v>1674031.5178880726</v>
      </c>
      <c r="E124" s="387">
        <f t="shared" si="4"/>
        <v>1748688.8036011336</v>
      </c>
      <c r="F124" s="387">
        <v>1823346.0893141944</v>
      </c>
      <c r="G124" s="387">
        <v>1705621.8195097658</v>
      </c>
      <c r="H124" s="387">
        <v>1772150.6982072769</v>
      </c>
      <c r="I124" s="388">
        <v>1593867.1918313703</v>
      </c>
      <c r="J124" s="387">
        <v>1358928.9184986081</v>
      </c>
      <c r="K124" s="387">
        <v>1462232.649488304</v>
      </c>
      <c r="L124" s="387">
        <v>1477296.2532621068</v>
      </c>
      <c r="M124" s="387">
        <v>1471383.4243959149</v>
      </c>
      <c r="N124" s="387">
        <v>1375543.9110363803</v>
      </c>
      <c r="O124" s="387">
        <v>1326029.2272280701</v>
      </c>
      <c r="P124" s="387">
        <v>1352140.9092360926</v>
      </c>
      <c r="Q124" s="387">
        <v>1414510.9632000001</v>
      </c>
      <c r="R124" s="387">
        <v>1481151.8320955762</v>
      </c>
      <c r="S124" s="388">
        <v>1643153.8470387149</v>
      </c>
      <c r="T124" s="387">
        <v>1500725.7254433155</v>
      </c>
      <c r="U124" s="387">
        <v>1574863.355484752</v>
      </c>
      <c r="V124" s="387">
        <v>1640763.2246201322</v>
      </c>
      <c r="W124" s="387">
        <v>1658004.39506477</v>
      </c>
      <c r="X124" s="387">
        <v>1859374.0134758642</v>
      </c>
      <c r="Y124" s="387">
        <v>1939481.3876709191</v>
      </c>
      <c r="Z124" s="387">
        <v>1854944.3847449378</v>
      </c>
      <c r="AA124" s="387">
        <v>2155488.7469778471</v>
      </c>
      <c r="AB124" s="387">
        <v>2916547.7018685997</v>
      </c>
      <c r="AC124" s="388">
        <v>2681749.0769282747</v>
      </c>
      <c r="AD124" s="387">
        <v>2708660.7830392364</v>
      </c>
      <c r="AE124" s="387">
        <v>2461093.8070862442</v>
      </c>
      <c r="AF124" s="387">
        <v>2799841.2090126397</v>
      </c>
      <c r="AG124" s="387">
        <v>2652785.4550327575</v>
      </c>
      <c r="AH124" s="387">
        <v>2682208.3203170532</v>
      </c>
      <c r="AI124" s="387">
        <v>2919246.6781804427</v>
      </c>
      <c r="AJ124" s="387">
        <v>3208562.6631617215</v>
      </c>
      <c r="AK124" s="387">
        <v>3576291.1449925257</v>
      </c>
      <c r="AL124" s="387">
        <v>3935064.2930196668</v>
      </c>
      <c r="AM124" s="388">
        <v>4191025.6125353081</v>
      </c>
      <c r="AN124" s="387">
        <v>4588519.7885636911</v>
      </c>
      <c r="AO124" s="387">
        <v>4258271.2601438044</v>
      </c>
      <c r="AP124" s="387">
        <v>3980872.0689982278</v>
      </c>
      <c r="AQ124" s="387">
        <v>4063361.5204203837</v>
      </c>
      <c r="AR124" s="387">
        <v>4497219.3305501044</v>
      </c>
      <c r="AS124" s="387">
        <v>5062239.933077598</v>
      </c>
      <c r="AT124" s="387">
        <v>5475889.8273455556</v>
      </c>
      <c r="AU124" s="387">
        <v>5298339.7760146679</v>
      </c>
      <c r="AV124" s="387">
        <v>4994405.8155439533</v>
      </c>
      <c r="AW124" s="388">
        <v>4408688.9383645672</v>
      </c>
      <c r="AX124" s="387">
        <v>5057825.7515454143</v>
      </c>
      <c r="AY124" s="387">
        <v>5138672.2951629022</v>
      </c>
      <c r="AZ124" s="387">
        <v>5795342.0491199996</v>
      </c>
      <c r="BA124" s="387">
        <v>5360466.1418138985</v>
      </c>
      <c r="BB124" s="387">
        <v>5571476.6841800725</v>
      </c>
      <c r="BC124" s="387">
        <v>5660431.9529425241</v>
      </c>
      <c r="BD124" s="387">
        <v>5651744.7508747438</v>
      </c>
      <c r="BE124" s="387">
        <v>5577534.0636650426</v>
      </c>
      <c r="BF124" s="387">
        <v>5754408</v>
      </c>
      <c r="BG124" s="387">
        <v>5764633.4791459786</v>
      </c>
      <c r="BH124" s="389"/>
      <c r="BJ124" s="1142">
        <f t="shared" si="5"/>
        <v>3.6001796532560082E-2</v>
      </c>
    </row>
    <row r="125" spans="1:62" x14ac:dyDescent="0.2">
      <c r="A125" s="475">
        <v>99.98</v>
      </c>
      <c r="B125" s="387">
        <v>1915268.2059980335</v>
      </c>
      <c r="C125" s="387">
        <f t="shared" si="3"/>
        <v>2062752.4674498322</v>
      </c>
      <c r="D125" s="387">
        <v>2210236.7289016307</v>
      </c>
      <c r="E125" s="387">
        <f t="shared" si="4"/>
        <v>2315284.8420083458</v>
      </c>
      <c r="F125" s="387">
        <v>2420332.9551150603</v>
      </c>
      <c r="G125" s="387">
        <v>2273098.2672494883</v>
      </c>
      <c r="H125" s="387">
        <v>2374799.175983876</v>
      </c>
      <c r="I125" s="388">
        <v>2149518.4803113784</v>
      </c>
      <c r="J125" s="387">
        <v>1795558.1614668332</v>
      </c>
      <c r="K125" s="387">
        <v>1910131.6169590643</v>
      </c>
      <c r="L125" s="387">
        <v>1963817.2712146421</v>
      </c>
      <c r="M125" s="387">
        <v>1936203.8462177201</v>
      </c>
      <c r="N125" s="387">
        <v>1780981.7239376339</v>
      </c>
      <c r="O125" s="387">
        <v>1768546.7082105263</v>
      </c>
      <c r="P125" s="387">
        <v>1784405.8096885812</v>
      </c>
      <c r="Q125" s="387">
        <v>1878715.0679843137</v>
      </c>
      <c r="R125" s="387">
        <v>1937075.651158012</v>
      </c>
      <c r="S125" s="388">
        <v>2169310.2816679776</v>
      </c>
      <c r="T125" s="387">
        <v>1999476.4108388126</v>
      </c>
      <c r="U125" s="387">
        <v>2132883.0656349566</v>
      </c>
      <c r="V125" s="387">
        <v>2242292.4686569083</v>
      </c>
      <c r="W125" s="387">
        <v>2204158.2183900969</v>
      </c>
      <c r="X125" s="387">
        <v>2546687.4838862657</v>
      </c>
      <c r="Y125" s="387">
        <v>2804538.2933312962</v>
      </c>
      <c r="Z125" s="387">
        <v>2522626.7954639019</v>
      </c>
      <c r="AA125" s="387">
        <v>2940865.5277965176</v>
      </c>
      <c r="AB125" s="387">
        <v>4018399.2549530207</v>
      </c>
      <c r="AC125" s="388">
        <v>3713192.1808169195</v>
      </c>
      <c r="AD125" s="387">
        <v>3675717.0640736353</v>
      </c>
      <c r="AE125" s="387">
        <v>3365415.8293286548</v>
      </c>
      <c r="AF125" s="387">
        <v>3897251.2256212984</v>
      </c>
      <c r="AG125" s="387">
        <v>3718703.0508636092</v>
      </c>
      <c r="AH125" s="387">
        <v>3653487.0297237439</v>
      </c>
      <c r="AI125" s="387">
        <v>3995741.711822554</v>
      </c>
      <c r="AJ125" s="387">
        <v>4475158.2576693986</v>
      </c>
      <c r="AK125" s="387">
        <v>5074203.1808669651</v>
      </c>
      <c r="AL125" s="387">
        <v>5538058.9221835705</v>
      </c>
      <c r="AM125" s="388">
        <v>5906417.0018653721</v>
      </c>
      <c r="AN125" s="387">
        <v>6610002.9425059892</v>
      </c>
      <c r="AO125" s="387">
        <v>6016836.9656749414</v>
      </c>
      <c r="AP125" s="387">
        <v>5639148.6722084926</v>
      </c>
      <c r="AQ125" s="387">
        <v>5785712.8922888916</v>
      </c>
      <c r="AR125" s="387">
        <v>6449947.8988046385</v>
      </c>
      <c r="AS125" s="387">
        <v>7433851.585709664</v>
      </c>
      <c r="AT125" s="387">
        <v>7869446.8207257129</v>
      </c>
      <c r="AU125" s="387">
        <v>7563842.6349161314</v>
      </c>
      <c r="AV125" s="387">
        <v>7214219.6726012155</v>
      </c>
      <c r="AW125" s="388">
        <v>6325065.1598629383</v>
      </c>
      <c r="AX125" s="387">
        <v>7502137.4334768429</v>
      </c>
      <c r="AY125" s="387">
        <v>7415559.852785768</v>
      </c>
      <c r="AZ125" s="387">
        <v>8348306.8695200002</v>
      </c>
      <c r="BA125" s="387">
        <v>7719477.4794660378</v>
      </c>
      <c r="BB125" s="387">
        <v>8014645.7661536094</v>
      </c>
      <c r="BC125" s="387">
        <v>8119168.0773087088</v>
      </c>
      <c r="BD125" s="387">
        <v>8049696.8624647502</v>
      </c>
      <c r="BE125" s="387">
        <v>8080322.6465859376</v>
      </c>
      <c r="BF125" s="387">
        <v>8128405</v>
      </c>
      <c r="BG125" s="387">
        <v>8132081.0528443754</v>
      </c>
      <c r="BH125" s="389"/>
      <c r="BJ125" s="1142">
        <f t="shared" si="5"/>
        <v>3.7596884825891408E-2</v>
      </c>
    </row>
    <row r="126" spans="1:62" x14ac:dyDescent="0.2">
      <c r="A126" s="477">
        <v>99.99</v>
      </c>
      <c r="B126" s="393">
        <v>2380989.1941986233</v>
      </c>
      <c r="C126" s="393">
        <f t="shared" si="3"/>
        <v>2569036.8086504079</v>
      </c>
      <c r="D126" s="393">
        <v>2757084.4231021921</v>
      </c>
      <c r="E126" s="393">
        <f t="shared" si="4"/>
        <v>2949907.2218040009</v>
      </c>
      <c r="F126" s="393">
        <v>3142730.0205058097</v>
      </c>
      <c r="G126" s="393">
        <v>2826217.7630719859</v>
      </c>
      <c r="H126" s="393">
        <v>3026628.7035111911</v>
      </c>
      <c r="I126" s="394">
        <v>2733920.7764242026</v>
      </c>
      <c r="J126" s="393">
        <v>2240437.1254679849</v>
      </c>
      <c r="K126" s="393">
        <v>2439019.2178362571</v>
      </c>
      <c r="L126" s="393">
        <v>2455842.0303003765</v>
      </c>
      <c r="M126" s="393">
        <v>2400716.2115751891</v>
      </c>
      <c r="N126" s="393">
        <v>2211316.6230510548</v>
      </c>
      <c r="O126" s="393">
        <v>2138466.64</v>
      </c>
      <c r="P126" s="393">
        <v>2228063.4586105933</v>
      </c>
      <c r="Q126" s="393">
        <v>2375494.4117960786</v>
      </c>
      <c r="R126" s="393">
        <v>2440935.3326092698</v>
      </c>
      <c r="S126" s="394">
        <v>2708148.8407173278</v>
      </c>
      <c r="T126" s="393">
        <v>2546052.8822474596</v>
      </c>
      <c r="U126" s="393">
        <v>2708000.8025489305</v>
      </c>
      <c r="V126" s="393">
        <v>2709714.2199267051</v>
      </c>
      <c r="W126" s="393">
        <v>2866153.2076122439</v>
      </c>
      <c r="X126" s="393">
        <v>3235112.5738109825</v>
      </c>
      <c r="Z126" s="393">
        <v>3201551.8836782807</v>
      </c>
      <c r="AA126" s="393">
        <v>3792171.7888595136</v>
      </c>
      <c r="AB126" s="393">
        <v>5139956.5136362035</v>
      </c>
      <c r="AC126" s="394">
        <v>4789794.9211797696</v>
      </c>
      <c r="AD126" s="393">
        <v>4726520.3377867248</v>
      </c>
      <c r="AE126" s="393">
        <v>4300982.5013000844</v>
      </c>
      <c r="AF126" s="393">
        <v>5110880.9065152351</v>
      </c>
      <c r="AG126" s="393">
        <v>4855197.6857653363</v>
      </c>
      <c r="AH126" s="393">
        <v>4718621.8922951389</v>
      </c>
      <c r="AI126" s="393">
        <v>5198913.9967742395</v>
      </c>
      <c r="AJ126" s="393">
        <v>5918377.8191783894</v>
      </c>
      <c r="AK126" s="393">
        <v>6691729.8535127053</v>
      </c>
      <c r="AL126" s="393">
        <v>7282850.661216313</v>
      </c>
      <c r="AM126" s="394">
        <v>7822340.4368171385</v>
      </c>
      <c r="AN126" s="393">
        <v>8728930.6659722943</v>
      </c>
      <c r="AO126" s="393">
        <v>7966822.179730176</v>
      </c>
      <c r="AP126" s="393">
        <v>7474411.3772186032</v>
      </c>
      <c r="AQ126" s="393">
        <v>7647331.3063668581</v>
      </c>
      <c r="AR126" s="393">
        <v>8542468.7862027958</v>
      </c>
      <c r="AS126" s="393">
        <v>9970674.5841844976</v>
      </c>
      <c r="AT126" s="393">
        <v>10742202.791553529</v>
      </c>
      <c r="AU126" s="393">
        <v>10137093.946197249</v>
      </c>
      <c r="AV126" s="393">
        <v>9758168.032269109</v>
      </c>
      <c r="AW126" s="394">
        <v>8422058.0102373194</v>
      </c>
      <c r="AX126" s="393">
        <v>10320306.655213753</v>
      </c>
      <c r="AY126" s="393">
        <v>9616170.127914805</v>
      </c>
      <c r="AZ126" s="393">
        <v>11451421.30336</v>
      </c>
      <c r="BA126" s="393">
        <v>10428021.5778563</v>
      </c>
      <c r="BB126" s="393">
        <v>10694969.47367203</v>
      </c>
      <c r="BC126" s="393">
        <v>10965180.907116869</v>
      </c>
      <c r="BD126" s="393">
        <v>10848723.758448001</v>
      </c>
      <c r="BE126" s="393">
        <v>10956531.715551775</v>
      </c>
      <c r="BF126" s="393">
        <v>10833043</v>
      </c>
      <c r="BG126" s="393">
        <v>10874893.08937438</v>
      </c>
      <c r="BH126" s="395"/>
      <c r="BJ126" s="1142">
        <f t="shared" si="5"/>
        <v>3.8842129635020539E-2</v>
      </c>
    </row>
    <row r="127" spans="1:62" x14ac:dyDescent="0.2">
      <c r="A127" s="905">
        <v>99.991</v>
      </c>
      <c r="B127" s="387">
        <v>2529886.5167158311</v>
      </c>
      <c r="C127" s="387">
        <f t="shared" si="3"/>
        <v>2734578.2470696159</v>
      </c>
      <c r="D127" s="387">
        <v>2939269.9774234011</v>
      </c>
      <c r="E127" s="387">
        <f t="shared" si="4"/>
        <v>3152548.2744259862</v>
      </c>
      <c r="F127" s="387">
        <v>3365826.5714285714</v>
      </c>
      <c r="G127" s="387">
        <v>3011307.8568029655</v>
      </c>
      <c r="H127" s="387">
        <v>3225026.9260634347</v>
      </c>
      <c r="I127" s="388">
        <v>2898505.740484254</v>
      </c>
      <c r="J127" s="387">
        <v>2370561.5912450803</v>
      </c>
      <c r="K127" s="387">
        <v>2569687.8282163744</v>
      </c>
      <c r="L127" s="387">
        <v>2611634.2727033887</v>
      </c>
      <c r="M127" s="387">
        <v>2562850.4668272031</v>
      </c>
      <c r="N127" s="387">
        <v>2343868.3206970347</v>
      </c>
      <c r="O127" s="387">
        <v>2272451.336982456</v>
      </c>
      <c r="P127" s="387">
        <v>2370645.9901517169</v>
      </c>
      <c r="Q127" s="387">
        <v>2534448.0978823532</v>
      </c>
      <c r="R127" s="387">
        <v>2599342.1302726977</v>
      </c>
      <c r="S127" s="388">
        <v>2899594.5374535387</v>
      </c>
      <c r="T127" s="387">
        <v>2725104.4610480177</v>
      </c>
      <c r="U127" s="387">
        <v>2873814.3610377787</v>
      </c>
      <c r="V127" s="387">
        <v>2886509.215833351</v>
      </c>
      <c r="W127" s="387">
        <v>3054202.7080536229</v>
      </c>
      <c r="X127" s="387">
        <v>3458911.341935229</v>
      </c>
      <c r="Z127" s="387">
        <v>3443324.3679778432</v>
      </c>
      <c r="AA127" s="387">
        <v>4034015.5234570159</v>
      </c>
      <c r="AB127" s="387">
        <v>5480273.0555653302</v>
      </c>
      <c r="AC127" s="388">
        <v>5134388.7636744482</v>
      </c>
      <c r="AD127" s="387">
        <v>5089553.4116653949</v>
      </c>
      <c r="AE127" s="387">
        <v>4601230.8875035243</v>
      </c>
      <c r="AF127" s="387">
        <v>5467387.3935397211</v>
      </c>
      <c r="AG127" s="387">
        <v>5208242.8300178675</v>
      </c>
      <c r="AH127" s="387">
        <v>5028168.4118195595</v>
      </c>
      <c r="AI127" s="387">
        <v>5555292.4597707707</v>
      </c>
      <c r="AJ127" s="387">
        <v>6313140.4297659332</v>
      </c>
      <c r="AK127" s="387">
        <v>7180690.1046337811</v>
      </c>
      <c r="AL127" s="387">
        <v>7779979.2315542977</v>
      </c>
      <c r="AM127" s="388">
        <v>8401218.7963545267</v>
      </c>
      <c r="AN127" s="387">
        <v>9376337.8291844595</v>
      </c>
      <c r="AO127" s="387">
        <v>8590908.3303945735</v>
      </c>
      <c r="AP127" s="387">
        <v>8035766.9878928587</v>
      </c>
      <c r="AQ127" s="387">
        <v>8273399.6321153603</v>
      </c>
      <c r="AR127" s="387">
        <v>9176651.5632946771</v>
      </c>
      <c r="AS127" s="387">
        <v>10755661.038313998</v>
      </c>
      <c r="AT127" s="387">
        <v>11612457.588133652</v>
      </c>
      <c r="AU127" s="387">
        <v>10938000.123364365</v>
      </c>
      <c r="AV127" s="387">
        <v>10603237.978943765</v>
      </c>
      <c r="AW127" s="388">
        <v>9191948.7616227418</v>
      </c>
      <c r="AX127" s="387">
        <v>11259681.388109958</v>
      </c>
      <c r="AY127" s="387">
        <v>10347944.257461697</v>
      </c>
      <c r="AZ127" s="387">
        <v>12388511.56024</v>
      </c>
      <c r="BA127" s="387">
        <v>11243520.479937181</v>
      </c>
      <c r="BB127" s="387">
        <v>11535311.076881535</v>
      </c>
      <c r="BC127" s="387">
        <v>11924435.255674493</v>
      </c>
      <c r="BD127" s="387">
        <v>11666791.778479878</v>
      </c>
      <c r="BE127" s="387">
        <v>12014246.1771187</v>
      </c>
      <c r="BF127" s="387">
        <v>11710000</v>
      </c>
      <c r="BG127" s="387">
        <v>11731180.536033479</v>
      </c>
      <c r="BH127" s="389"/>
      <c r="BJ127" s="1142">
        <f t="shared" si="5"/>
        <v>3.9112255124531092E-2</v>
      </c>
    </row>
    <row r="128" spans="1:62" x14ac:dyDescent="0.2">
      <c r="A128" s="905">
        <v>99.992000000000004</v>
      </c>
      <c r="B128" s="387">
        <v>2723838.2443461162</v>
      </c>
      <c r="C128" s="387">
        <f t="shared" si="3"/>
        <v>2935148.002540973</v>
      </c>
      <c r="D128" s="387">
        <v>3146457.7607358303</v>
      </c>
      <c r="E128" s="387">
        <f t="shared" si="4"/>
        <v>3403472.8145214808</v>
      </c>
      <c r="F128" s="387">
        <v>3660487.8683071313</v>
      </c>
      <c r="G128" s="387">
        <v>3220522.2867260552</v>
      </c>
      <c r="H128" s="387">
        <v>3448265.3085817331</v>
      </c>
      <c r="I128" s="388">
        <v>3101654.8968306119</v>
      </c>
      <c r="J128" s="387">
        <v>2517318.3876355956</v>
      </c>
      <c r="K128" s="387">
        <v>2742583.6600877191</v>
      </c>
      <c r="L128" s="387">
        <v>2788815.9443033538</v>
      </c>
      <c r="M128" s="387">
        <v>2764535.4938138342</v>
      </c>
      <c r="N128" s="387">
        <v>2516941.7930296548</v>
      </c>
      <c r="O128" s="387">
        <v>2443739.2760701757</v>
      </c>
      <c r="P128" s="387">
        <v>2556673.5078520095</v>
      </c>
      <c r="Q128" s="387">
        <v>2717054.9652078431</v>
      </c>
      <c r="R128" s="387">
        <v>2806809.5569319283</v>
      </c>
      <c r="S128" s="388">
        <v>3124654.924550313</v>
      </c>
      <c r="T128" s="387">
        <v>2934903.5521020126</v>
      </c>
      <c r="U128" s="387">
        <v>3063709.8248520712</v>
      </c>
      <c r="V128" s="387">
        <v>3095817.0609288267</v>
      </c>
      <c r="W128" s="387">
        <v>3267192.4002381396</v>
      </c>
      <c r="X128" s="387">
        <v>3710898.8553024167</v>
      </c>
      <c r="Y128" s="393">
        <v>3829336.9262852343</v>
      </c>
      <c r="Z128" s="387">
        <v>3727729.9142931988</v>
      </c>
      <c r="AA128" s="387">
        <v>4187358.9612909113</v>
      </c>
      <c r="AB128" s="387">
        <v>5872502.9178308761</v>
      </c>
      <c r="AC128" s="388">
        <v>5467703.9214838343</v>
      </c>
      <c r="AD128" s="387">
        <v>5526950.95300401</v>
      </c>
      <c r="AE128" s="387">
        <v>4937825.5509539172</v>
      </c>
      <c r="AF128" s="387">
        <v>5884761.8313488439</v>
      </c>
      <c r="AG128" s="387">
        <v>5594372.6618225137</v>
      </c>
      <c r="AH128" s="387">
        <v>5408738.7672222871</v>
      </c>
      <c r="AI128" s="387">
        <v>5972248.8913375484</v>
      </c>
      <c r="AJ128" s="387">
        <v>6798423.9267317327</v>
      </c>
      <c r="AK128" s="387">
        <v>7744492.6517189825</v>
      </c>
      <c r="AL128" s="387">
        <v>8408011.739844881</v>
      </c>
      <c r="AM128" s="388">
        <v>9106262.2711719852</v>
      </c>
      <c r="AN128" s="387">
        <v>10193700.582960108</v>
      </c>
      <c r="AO128" s="387">
        <v>9305074.7463096119</v>
      </c>
      <c r="AP128" s="387">
        <v>8676024.8303751964</v>
      </c>
      <c r="AQ128" s="387">
        <v>8957577.7693266533</v>
      </c>
      <c r="AR128" s="387">
        <v>9962361.6377757955</v>
      </c>
      <c r="AS128" s="387">
        <v>11648219.444839858</v>
      </c>
      <c r="AT128" s="387">
        <v>12275017.993133316</v>
      </c>
      <c r="AU128" s="387">
        <v>11857761.125296025</v>
      </c>
      <c r="AV128" s="387">
        <v>11583812.446974237</v>
      </c>
      <c r="AW128" s="388">
        <v>10114162.289013918</v>
      </c>
      <c r="AX128" s="387">
        <v>12495777.634709004</v>
      </c>
      <c r="AY128" s="387">
        <v>11248881.050084664</v>
      </c>
      <c r="AZ128" s="387">
        <v>13564973.86568</v>
      </c>
      <c r="BA128" s="387">
        <v>12153759.417432273</v>
      </c>
      <c r="BB128" s="387">
        <v>12534781.764533427</v>
      </c>
      <c r="BC128" s="387">
        <v>12938365.244082006</v>
      </c>
      <c r="BD128" s="387">
        <v>12596236.734766247</v>
      </c>
      <c r="BE128" s="387">
        <v>13243785.593975782</v>
      </c>
      <c r="BF128" s="387">
        <v>12760106</v>
      </c>
      <c r="BG128" s="387">
        <v>12795444.869059442</v>
      </c>
      <c r="BH128" s="389"/>
      <c r="BJ128" s="1142">
        <f t="shared" si="5"/>
        <v>3.9432585622610761E-2</v>
      </c>
    </row>
    <row r="129" spans="1:62" x14ac:dyDescent="0.2">
      <c r="A129" s="905">
        <v>99.992999999999995</v>
      </c>
      <c r="B129" s="387">
        <v>2939799.9336283188</v>
      </c>
      <c r="C129" s="387">
        <f t="shared" si="3"/>
        <v>3195602.7579507539</v>
      </c>
      <c r="D129" s="387">
        <v>3451405.582273189</v>
      </c>
      <c r="E129" s="387">
        <f t="shared" si="4"/>
        <v>3684999.8196168859</v>
      </c>
      <c r="F129" s="387">
        <v>3918594.0569605832</v>
      </c>
      <c r="G129" s="387">
        <v>3476827.2738338956</v>
      </c>
      <c r="H129" s="387">
        <v>3703674.3120823167</v>
      </c>
      <c r="I129" s="388">
        <v>3377174.1907698526</v>
      </c>
      <c r="J129" s="387">
        <v>2719197.3535566861</v>
      </c>
      <c r="K129" s="387">
        <v>2973841.701388889</v>
      </c>
      <c r="L129" s="387">
        <v>3003321.2242753305</v>
      </c>
      <c r="M129" s="387">
        <v>2985623.4801959647</v>
      </c>
      <c r="N129" s="387">
        <v>2695474.5958422502</v>
      </c>
      <c r="O129" s="387">
        <v>2664267.4947368423</v>
      </c>
      <c r="P129" s="387">
        <v>2763216.8158104871</v>
      </c>
      <c r="Q129" s="387">
        <v>2924336.4643137255</v>
      </c>
      <c r="R129" s="387">
        <v>3021145.8617430357</v>
      </c>
      <c r="S129" s="388">
        <v>3432114.5682736915</v>
      </c>
      <c r="T129" s="387">
        <v>3189444.8519625426</v>
      </c>
      <c r="U129" s="387">
        <v>3302704.1476558945</v>
      </c>
      <c r="V129" s="387">
        <v>3379285.7205803557</v>
      </c>
      <c r="W129" s="387">
        <v>3555164.0854837717</v>
      </c>
      <c r="X129" s="387">
        <v>4069461.795490921</v>
      </c>
      <c r="Y129" s="387">
        <v>4212821.1242838595</v>
      </c>
      <c r="Z129" s="387">
        <v>4071049.1630674796</v>
      </c>
      <c r="AA129" s="387">
        <v>4560532.6213146141</v>
      </c>
      <c r="AB129" s="387">
        <v>6342101.9827568</v>
      </c>
      <c r="AC129" s="388">
        <v>5859547.01577756</v>
      </c>
      <c r="AD129" s="387">
        <v>6010790.1065242449</v>
      </c>
      <c r="AE129" s="387">
        <v>5376426.7449014755</v>
      </c>
      <c r="AF129" s="387">
        <v>6451417.8557733409</v>
      </c>
      <c r="AG129" s="387">
        <v>6156843.680405003</v>
      </c>
      <c r="AH129" s="387">
        <v>5923651.8957920503</v>
      </c>
      <c r="AI129" s="387">
        <v>6471244.1796719991</v>
      </c>
      <c r="AJ129" s="387">
        <v>7428316.6223887699</v>
      </c>
      <c r="AK129" s="387">
        <v>8439354.6427503731</v>
      </c>
      <c r="AL129" s="387">
        <v>9169244.6412106268</v>
      </c>
      <c r="AM129" s="388">
        <v>9957317.1918136738</v>
      </c>
      <c r="AN129" s="387">
        <v>11129694.141235288</v>
      </c>
      <c r="AO129" s="387">
        <v>10175377.006021494</v>
      </c>
      <c r="AP129" s="387">
        <v>9529742.5000124816</v>
      </c>
      <c r="AQ129" s="387">
        <v>9866463.507857753</v>
      </c>
      <c r="AR129" s="387">
        <v>11025422.371073447</v>
      </c>
      <c r="AS129" s="387">
        <v>12795716.30253732</v>
      </c>
      <c r="AT129" s="387">
        <v>13231824.234454591</v>
      </c>
      <c r="AU129" s="387">
        <v>13018016.360314742</v>
      </c>
      <c r="AV129" s="387">
        <v>12846602.590772919</v>
      </c>
      <c r="AW129" s="388">
        <v>11222833.220356191</v>
      </c>
      <c r="AX129" s="387">
        <v>13918064.965881018</v>
      </c>
      <c r="AY129" s="387">
        <v>12428582.430748515</v>
      </c>
      <c r="AZ129" s="387">
        <v>15005117.635119999</v>
      </c>
      <c r="BA129" s="387">
        <v>13257290.549901845</v>
      </c>
      <c r="BB129" s="387">
        <v>13954045.178567298</v>
      </c>
      <c r="BC129" s="387">
        <v>14136944.352931065</v>
      </c>
      <c r="BD129" s="387">
        <v>13719391.518404994</v>
      </c>
      <c r="BE129" s="387">
        <v>14428175.85701731</v>
      </c>
      <c r="BF129" s="387">
        <v>14149049</v>
      </c>
      <c r="BG129" s="387">
        <v>14170306.727762803</v>
      </c>
      <c r="BH129" s="389"/>
      <c r="BJ129" s="1142">
        <f t="shared" si="5"/>
        <v>3.9983946888370481E-2</v>
      </c>
    </row>
    <row r="130" spans="1:62" x14ac:dyDescent="0.2">
      <c r="A130" s="905">
        <v>99.994</v>
      </c>
      <c r="B130" s="387">
        <v>3198508.8613569322</v>
      </c>
      <c r="C130" s="387">
        <f t="shared" si="3"/>
        <v>3494433.3097323989</v>
      </c>
      <c r="D130" s="387">
        <v>3790357.7581078662</v>
      </c>
      <c r="E130" s="387">
        <f t="shared" si="4"/>
        <v>3998545.2978281411</v>
      </c>
      <c r="F130" s="387">
        <v>4206732.8375484161</v>
      </c>
      <c r="G130" s="387">
        <v>3778421.30559398</v>
      </c>
      <c r="H130" s="387">
        <v>4069081.3471942293</v>
      </c>
      <c r="I130" s="388">
        <v>3731417.2815043218</v>
      </c>
      <c r="J130" s="387">
        <v>3018127.483536527</v>
      </c>
      <c r="K130" s="387">
        <v>3257299.3885233919</v>
      </c>
      <c r="L130" s="387">
        <v>3279686.6149400119</v>
      </c>
      <c r="M130" s="387">
        <v>3245963.3775637303</v>
      </c>
      <c r="N130" s="387">
        <v>2926747.0703148884</v>
      </c>
      <c r="O130" s="387">
        <v>2965351.2875789474</v>
      </c>
      <c r="P130" s="387">
        <v>3026068.0093159433</v>
      </c>
      <c r="Q130" s="387">
        <v>3231570.7206274513</v>
      </c>
      <c r="R130" s="387">
        <v>3333330.3598203538</v>
      </c>
      <c r="S130" s="388">
        <v>3785288.1478065057</v>
      </c>
      <c r="T130" s="387">
        <v>3536882.3628212791</v>
      </c>
      <c r="U130" s="387">
        <v>3603860.2823850708</v>
      </c>
      <c r="V130" s="387">
        <v>3748544.7269454142</v>
      </c>
      <c r="W130" s="387">
        <v>3915294.0884810416</v>
      </c>
      <c r="X130" s="387">
        <v>4483273.1008318681</v>
      </c>
      <c r="Y130" s="387">
        <v>4614235.3435184481</v>
      </c>
      <c r="Z130" s="387">
        <v>4474647.8146637222</v>
      </c>
      <c r="AA130" s="387">
        <v>5033120.4502871735</v>
      </c>
      <c r="AB130" s="387">
        <v>6999648.6234296365</v>
      </c>
      <c r="AC130" s="388">
        <v>6450105.6057299236</v>
      </c>
      <c r="AD130" s="387">
        <v>6624125.7261408092</v>
      </c>
      <c r="AE130" s="387">
        <v>5907018.5573133668</v>
      </c>
      <c r="AF130" s="387">
        <v>7128674.184160714</v>
      </c>
      <c r="AG130" s="387">
        <v>6820595.3306730194</v>
      </c>
      <c r="AH130" s="387">
        <v>6567631.3538873997</v>
      </c>
      <c r="AI130" s="387">
        <v>7138858.4743009657</v>
      </c>
      <c r="AJ130" s="387">
        <v>8251233.2081993353</v>
      </c>
      <c r="AK130" s="387">
        <v>9318006.3258594908</v>
      </c>
      <c r="AL130" s="387">
        <v>10259891.438378971</v>
      </c>
      <c r="AM130" s="388">
        <v>11151406.713638542</v>
      </c>
      <c r="AN130" s="387">
        <v>12222551.482970523</v>
      </c>
      <c r="AO130" s="387">
        <v>11350467.946441729</v>
      </c>
      <c r="AP130" s="387">
        <v>10563947.538980005</v>
      </c>
      <c r="AQ130" s="387">
        <v>11106531.052767932</v>
      </c>
      <c r="AR130" s="387">
        <v>12416326.177722272</v>
      </c>
      <c r="AS130" s="387">
        <v>14253522.331838978</v>
      </c>
      <c r="AT130" s="387">
        <v>14588713.460494131</v>
      </c>
      <c r="AU130" s="387">
        <v>14398065.15690105</v>
      </c>
      <c r="AV130" s="387">
        <v>14384212.364289995</v>
      </c>
      <c r="AW130" s="388">
        <v>12681472.8065485</v>
      </c>
      <c r="AX130" s="387">
        <v>15766662.842560645</v>
      </c>
      <c r="AY130" s="387">
        <v>14109413.006997572</v>
      </c>
      <c r="AZ130" s="387">
        <v>16844702.83072</v>
      </c>
      <c r="BA130" s="387">
        <v>14835225.151236748</v>
      </c>
      <c r="BB130" s="387">
        <v>15552839.85495506</v>
      </c>
      <c r="BC130" s="387">
        <v>15832889.578106049</v>
      </c>
      <c r="BD130" s="387">
        <v>15512098.858862029</v>
      </c>
      <c r="BE130" s="387">
        <v>16151873.633199813</v>
      </c>
      <c r="BF130" s="387">
        <v>15813660</v>
      </c>
      <c r="BG130" s="387">
        <v>15863340.58384168</v>
      </c>
      <c r="BH130" s="389"/>
      <c r="BJ130" s="1142">
        <f t="shared" si="5"/>
        <v>4.0198203830121848E-2</v>
      </c>
    </row>
    <row r="131" spans="1:62" x14ac:dyDescent="0.2">
      <c r="A131" s="905">
        <v>99.995000000000005</v>
      </c>
      <c r="B131" s="387">
        <v>3563783.0270403149</v>
      </c>
      <c r="C131" s="387">
        <f t="shared" si="3"/>
        <v>3879932.3934102608</v>
      </c>
      <c r="D131" s="387">
        <v>4196081.7597802067</v>
      </c>
      <c r="E131" s="387">
        <f t="shared" si="4"/>
        <v>4461011.6474909233</v>
      </c>
      <c r="F131" s="387">
        <v>4725941.5352016399</v>
      </c>
      <c r="G131" s="387">
        <v>4163816.3080838821</v>
      </c>
      <c r="H131" s="387">
        <v>4558389.6200275803</v>
      </c>
      <c r="I131" s="388">
        <v>4127952.7909821561</v>
      </c>
      <c r="J131" s="387">
        <v>3380806.9075549585</v>
      </c>
      <c r="K131" s="387">
        <v>3632841.3592836256</v>
      </c>
      <c r="L131" s="387">
        <v>3670825.616954199</v>
      </c>
      <c r="M131" s="387">
        <v>3597727.0769741763</v>
      </c>
      <c r="N131" s="387">
        <v>3256990.0119229592</v>
      </c>
      <c r="O131" s="387">
        <v>3311377.7156491228</v>
      </c>
      <c r="P131" s="387">
        <v>3362784.1538461535</v>
      </c>
      <c r="Q131" s="387">
        <v>3607467.9941019611</v>
      </c>
      <c r="R131" s="387">
        <v>3740349.5868729269</v>
      </c>
      <c r="S131" s="388">
        <v>4238677.8514881032</v>
      </c>
      <c r="T131" s="387">
        <v>4015518.0852759513</v>
      </c>
      <c r="U131" s="387">
        <v>4039736.4679107876</v>
      </c>
      <c r="V131" s="387">
        <v>4165760.1265296494</v>
      </c>
      <c r="W131" s="387">
        <v>4332134.0406889617</v>
      </c>
      <c r="X131" s="387">
        <v>5012863.517398092</v>
      </c>
      <c r="Y131" s="387">
        <v>4876500.5008020783</v>
      </c>
      <c r="Z131" s="387">
        <v>4996254.1684943289</v>
      </c>
      <c r="AA131" s="387">
        <v>5579129.0575257549</v>
      </c>
      <c r="AB131" s="387">
        <v>7895633.7172819087</v>
      </c>
      <c r="AC131" s="388">
        <v>7225010.5460319603</v>
      </c>
      <c r="AD131" s="387">
        <v>7425422.8631353388</v>
      </c>
      <c r="AE131" s="387">
        <v>6600742.758936123</v>
      </c>
      <c r="AF131" s="387">
        <v>8089102.9949319176</v>
      </c>
      <c r="AG131" s="387">
        <v>7695926.3940440742</v>
      </c>
      <c r="AH131" s="387">
        <v>7469628.9060496558</v>
      </c>
      <c r="AI131" s="387">
        <v>7980274.8239391381</v>
      </c>
      <c r="AJ131" s="387">
        <v>9424608.9203836806</v>
      </c>
      <c r="AK131" s="387">
        <v>10610062.182361733</v>
      </c>
      <c r="AL131" s="387">
        <v>11687601.485455947</v>
      </c>
      <c r="AM131" s="388">
        <v>12828507.227309063</v>
      </c>
      <c r="AN131" s="387">
        <v>13913067.120924903</v>
      </c>
      <c r="AO131" s="387">
        <v>13009732.926649559</v>
      </c>
      <c r="AP131" s="387">
        <v>11957946.86557328</v>
      </c>
      <c r="AQ131" s="387">
        <v>12666235.04093853</v>
      </c>
      <c r="AR131" s="387">
        <v>14177983.640987214</v>
      </c>
      <c r="AS131" s="387">
        <v>16187180.286546193</v>
      </c>
      <c r="AT131" s="387">
        <v>16515173.96683347</v>
      </c>
      <c r="AU131" s="387">
        <v>16313871.93923454</v>
      </c>
      <c r="AV131" s="387">
        <v>16577406.616964821</v>
      </c>
      <c r="AW131" s="388">
        <v>14940413.355641102</v>
      </c>
      <c r="AX131" s="387">
        <v>18557983.319830291</v>
      </c>
      <c r="AY131" s="387">
        <v>16346094.101066977</v>
      </c>
      <c r="AZ131" s="387">
        <v>19428059.127039999</v>
      </c>
      <c r="BA131" s="387">
        <v>16714599.094228502</v>
      </c>
      <c r="BB131" s="387">
        <v>17492682.946495391</v>
      </c>
      <c r="BC131" s="387">
        <v>17822162.636899248</v>
      </c>
      <c r="BD131" s="387">
        <v>17994636.738614179</v>
      </c>
      <c r="BE131" s="387">
        <v>19005916.895677034</v>
      </c>
      <c r="BF131" s="387">
        <v>18025156</v>
      </c>
      <c r="BG131" s="387">
        <v>18050451.121293802</v>
      </c>
      <c r="BH131" s="389"/>
      <c r="BJ131" s="1142">
        <f t="shared" si="5"/>
        <v>4.030697834699204E-2</v>
      </c>
    </row>
    <row r="132" spans="1:62" x14ac:dyDescent="0.2">
      <c r="A132" s="905">
        <v>99.995999999999995</v>
      </c>
      <c r="B132" s="387">
        <v>4080343.3515240909</v>
      </c>
      <c r="C132" s="387">
        <f t="shared" si="3"/>
        <v>4446940.4760965137</v>
      </c>
      <c r="D132" s="387">
        <v>4813537.600668937</v>
      </c>
      <c r="E132" s="387">
        <f t="shared" si="4"/>
        <v>5100987.5132531282</v>
      </c>
      <c r="F132" s="387">
        <v>5388437.4258373203</v>
      </c>
      <c r="G132" s="387">
        <v>4822275.2663088581</v>
      </c>
      <c r="H132" s="387">
        <v>5260052.1854248438</v>
      </c>
      <c r="I132" s="388">
        <v>4673343.0597988172</v>
      </c>
      <c r="J132" s="387">
        <v>3896127.432850149</v>
      </c>
      <c r="K132" s="387">
        <v>4119360.0705409357</v>
      </c>
      <c r="L132" s="387">
        <v>4222363.5169454413</v>
      </c>
      <c r="M132" s="387">
        <v>4097587.7721497971</v>
      </c>
      <c r="N132" s="387">
        <v>3742442.9886884745</v>
      </c>
      <c r="O132" s="387">
        <v>3791252.839298246</v>
      </c>
      <c r="P132" s="387">
        <v>3882156.4173542717</v>
      </c>
      <c r="Q132" s="387">
        <v>4137948.2571294121</v>
      </c>
      <c r="R132" s="387">
        <v>4272133.387266269</v>
      </c>
      <c r="S132" s="388">
        <v>4897006.5996364523</v>
      </c>
      <c r="T132" s="387">
        <v>4664936.5453277547</v>
      </c>
      <c r="U132" s="387">
        <v>4713089.7279927172</v>
      </c>
      <c r="V132" s="387">
        <v>4778795.4872805979</v>
      </c>
      <c r="W132" s="387">
        <v>4941363.5868694959</v>
      </c>
      <c r="X132" s="387">
        <v>5820969.3279851414</v>
      </c>
      <c r="Y132" s="387">
        <v>5573106.570009931</v>
      </c>
      <c r="Z132" s="387">
        <v>5770788.6440360779</v>
      </c>
      <c r="AA132" s="387">
        <v>6377008.8349348167</v>
      </c>
      <c r="AB132" s="387">
        <v>9126267.0155188795</v>
      </c>
      <c r="AC132" s="388">
        <v>8343424.3002804145</v>
      </c>
      <c r="AD132" s="387">
        <v>8555606.3631434552</v>
      </c>
      <c r="AE132" s="387">
        <v>7613170.3672190718</v>
      </c>
      <c r="AF132" s="387">
        <v>9452185.0071441662</v>
      </c>
      <c r="AG132" s="387">
        <v>9040728.9099463969</v>
      </c>
      <c r="AH132" s="387">
        <v>8770512.6887749154</v>
      </c>
      <c r="AI132" s="387">
        <v>9363238.3592583593</v>
      </c>
      <c r="AJ132" s="387">
        <v>11042828.096199559</v>
      </c>
      <c r="AK132" s="387">
        <v>12312738.463378176</v>
      </c>
      <c r="AL132" s="387">
        <v>13597847.419699779</v>
      </c>
      <c r="AM132" s="388">
        <v>15322369.087779138</v>
      </c>
      <c r="AN132" s="387">
        <v>16332183.637225289</v>
      </c>
      <c r="AO132" s="387">
        <v>15383406.300058438</v>
      </c>
      <c r="AP132" s="387">
        <v>14111276.158166705</v>
      </c>
      <c r="AQ132" s="387">
        <v>15095859.336282536</v>
      </c>
      <c r="AR132" s="387">
        <v>16533659.670246804</v>
      </c>
      <c r="AS132" s="387">
        <v>18608537.681286685</v>
      </c>
      <c r="AT132" s="387">
        <v>18968707.870834548</v>
      </c>
      <c r="AU132" s="387">
        <v>19336473.336316314</v>
      </c>
      <c r="AV132" s="387">
        <v>19558512.011212874</v>
      </c>
      <c r="AW132" s="388">
        <v>17857767.484834384</v>
      </c>
      <c r="AX132" s="387">
        <v>22734785.363508429</v>
      </c>
      <c r="AY132" s="387">
        <v>19988942.938490726</v>
      </c>
      <c r="AZ132" s="387">
        <v>23624388.49408</v>
      </c>
      <c r="BA132" s="387">
        <v>20277948.170867685</v>
      </c>
      <c r="BB132" s="387">
        <v>20810360.310920805</v>
      </c>
      <c r="BC132" s="387">
        <v>21136625.452517591</v>
      </c>
      <c r="BD132" s="387">
        <v>20768104.916637585</v>
      </c>
      <c r="BE132" s="387">
        <v>23239669.942958642</v>
      </c>
      <c r="BF132" s="387">
        <v>22013272</v>
      </c>
      <c r="BG132" s="387">
        <v>22166853.440062419</v>
      </c>
      <c r="BH132" s="389"/>
      <c r="BJ132" s="1142">
        <f t="shared" si="5"/>
        <v>4.167586408942503E-2</v>
      </c>
    </row>
    <row r="133" spans="1:62" x14ac:dyDescent="0.2">
      <c r="A133" s="905">
        <v>99.997</v>
      </c>
      <c r="B133" s="387">
        <v>5063257.6037364798</v>
      </c>
      <c r="C133" s="387">
        <f t="shared" si="3"/>
        <v>5446376.0904067336</v>
      </c>
      <c r="D133" s="387">
        <v>5829494.5770769874</v>
      </c>
      <c r="E133" s="387">
        <f t="shared" si="4"/>
        <v>6113691.4327626899</v>
      </c>
      <c r="F133" s="387">
        <v>6397888.2884483933</v>
      </c>
      <c r="G133" s="387">
        <v>5783094.2054999173</v>
      </c>
      <c r="H133" s="387">
        <v>6083319.345709133</v>
      </c>
      <c r="I133" s="388">
        <v>5722777.2301470954</v>
      </c>
      <c r="J133" s="387">
        <v>4802576.1624268023</v>
      </c>
      <c r="K133" s="387">
        <v>4929286.8812134499</v>
      </c>
      <c r="L133" s="387">
        <v>5122596.1492249751</v>
      </c>
      <c r="M133" s="387">
        <v>5034939.2231171643</v>
      </c>
      <c r="N133" s="387">
        <v>4493414.1005808627</v>
      </c>
      <c r="O133" s="387">
        <v>4469666.6975438595</v>
      </c>
      <c r="P133" s="387">
        <v>4699545.5895661432</v>
      </c>
      <c r="Q133" s="387">
        <v>4966170.9299450982</v>
      </c>
      <c r="R133" s="387">
        <v>5112850.915196524</v>
      </c>
      <c r="S133" s="388">
        <v>6021311.0309015429</v>
      </c>
      <c r="T133" s="387">
        <v>5623600.840406456</v>
      </c>
      <c r="U133" s="387">
        <v>5754504.2257624036</v>
      </c>
      <c r="V133" s="387">
        <v>5732692.435567175</v>
      </c>
      <c r="W133" s="387">
        <v>6061244.1273634294</v>
      </c>
      <c r="X133" s="387">
        <v>6947230.271769844</v>
      </c>
      <c r="Y133" s="387">
        <v>6803356.0065693986</v>
      </c>
      <c r="Z133" s="387">
        <v>7070707.4275234845</v>
      </c>
      <c r="AA133" s="387">
        <v>7591956.0288084615</v>
      </c>
      <c r="AB133" s="387">
        <v>11119629.787240032</v>
      </c>
      <c r="AC133" s="388">
        <v>10200918.345349506</v>
      </c>
      <c r="AD133" s="387">
        <v>10367933.064722976</v>
      </c>
      <c r="AE133" s="387">
        <v>9201167.7205601335</v>
      </c>
      <c r="AF133" s="387">
        <v>11329490.895646334</v>
      </c>
      <c r="AG133" s="387">
        <v>11163440.41858249</v>
      </c>
      <c r="AH133" s="387">
        <v>10637094.159925399</v>
      </c>
      <c r="AI133" s="387">
        <v>11427778.332938438</v>
      </c>
      <c r="AJ133" s="387">
        <v>13824475.56598339</v>
      </c>
      <c r="AK133" s="387">
        <v>14807269.046337817</v>
      </c>
      <c r="AL133" s="387">
        <v>16734484.332922751</v>
      </c>
      <c r="AM133" s="388">
        <v>19004595.283270262</v>
      </c>
      <c r="AN133" s="387">
        <v>20333432.065514009</v>
      </c>
      <c r="AO133" s="387">
        <v>19247808.880815063</v>
      </c>
      <c r="AP133" s="387">
        <v>17442142.678948551</v>
      </c>
      <c r="AQ133" s="387">
        <v>18999558.946107782</v>
      </c>
      <c r="AR133" s="387">
        <v>20376428.392268807</v>
      </c>
      <c r="AS133" s="387">
        <v>22136981.915422656</v>
      </c>
      <c r="AT133" s="387">
        <v>23012475.465296321</v>
      </c>
      <c r="AU133" s="387">
        <v>23680647.275267106</v>
      </c>
      <c r="AV133" s="387">
        <v>23991692.771377217</v>
      </c>
      <c r="AW133" s="388">
        <v>22676692.694614831</v>
      </c>
      <c r="AX133" s="387">
        <v>28916022.752827615</v>
      </c>
      <c r="AY133" s="387">
        <v>25437399.980414957</v>
      </c>
      <c r="AZ133" s="387">
        <v>29529249.714559998</v>
      </c>
      <c r="BA133" s="387">
        <v>25902332.439261876</v>
      </c>
      <c r="BB133" s="387">
        <v>26364966.723295916</v>
      </c>
      <c r="BC133" s="387">
        <v>26651089.320053853</v>
      </c>
      <c r="BD133" s="387">
        <v>26030320.225292601</v>
      </c>
      <c r="BE133" s="387">
        <v>29438698.961710319</v>
      </c>
      <c r="BF133" s="387">
        <v>28202282</v>
      </c>
      <c r="BG133" s="387">
        <v>28075171.13207547</v>
      </c>
      <c r="BH133" s="389"/>
      <c r="BJ133" s="1142">
        <f t="shared" si="5"/>
        <v>4.334551062544767E-2</v>
      </c>
    </row>
    <row r="134" spans="1:62" x14ac:dyDescent="0.2">
      <c r="A134" s="905">
        <v>99.998000000000005</v>
      </c>
      <c r="B134" s="387">
        <v>6786717.9095378565</v>
      </c>
      <c r="C134" s="387">
        <f t="shared" si="3"/>
        <v>7287227.9252043348</v>
      </c>
      <c r="D134" s="387">
        <v>7787737.9408708122</v>
      </c>
      <c r="E134" s="387">
        <f t="shared" si="4"/>
        <v>8157279.5728505347</v>
      </c>
      <c r="F134" s="387">
        <v>8526821.2048302572</v>
      </c>
      <c r="G134" s="387">
        <v>7470768.30321474</v>
      </c>
      <c r="H134" s="387">
        <v>7793026.0286411373</v>
      </c>
      <c r="I134" s="388">
        <v>7697612.0669261487</v>
      </c>
      <c r="J134" s="387">
        <v>6343817.5371028129</v>
      </c>
      <c r="K134" s="387">
        <v>6288870.8523391811</v>
      </c>
      <c r="L134" s="387">
        <v>6529788.8028724054</v>
      </c>
      <c r="M134" s="387">
        <v>6430697.0844473979</v>
      </c>
      <c r="N134" s="387">
        <v>5883914.0379088968</v>
      </c>
      <c r="O134" s="387">
        <v>5927764.9448421057</v>
      </c>
      <c r="P134" s="387">
        <v>6253156.1280276813</v>
      </c>
      <c r="Q134" s="387">
        <v>6609434.6995450985</v>
      </c>
      <c r="R134" s="387">
        <v>6835118.8998150704</v>
      </c>
      <c r="S134" s="388">
        <v>8225047.2262405371</v>
      </c>
      <c r="T134" s="387">
        <v>7371658.1422594143</v>
      </c>
      <c r="U134" s="387">
        <v>7745539.7023213478</v>
      </c>
      <c r="V134" s="387">
        <v>7652735.3148882352</v>
      </c>
      <c r="W134" s="387">
        <v>8218957.2065447234</v>
      </c>
      <c r="X134" s="387">
        <v>9312406.4818510544</v>
      </c>
      <c r="Y134" s="387">
        <v>9015387.2523107473</v>
      </c>
      <c r="Z134" s="387">
        <v>8953678.7192634437</v>
      </c>
      <c r="AA134" s="387">
        <v>10220943.271984685</v>
      </c>
      <c r="AB134" s="387">
        <v>14821473.142414751</v>
      </c>
      <c r="AC134" s="388">
        <v>13945871.930808473</v>
      </c>
      <c r="AD134" s="387">
        <v>14322519.128975179</v>
      </c>
      <c r="AE134" s="387">
        <v>12618989.285674008</v>
      </c>
      <c r="AF134" s="387">
        <v>15747138.164987484</v>
      </c>
      <c r="AG134" s="387">
        <v>15106040.596664682</v>
      </c>
      <c r="AH134" s="387">
        <v>14021059.803007344</v>
      </c>
      <c r="AI134" s="387">
        <v>14853613.884700473</v>
      </c>
      <c r="AJ134" s="387">
        <v>18837650.71528846</v>
      </c>
      <c r="AK134" s="387">
        <v>20336073.757847533</v>
      </c>
      <c r="AL134" s="387">
        <v>23584546.14101436</v>
      </c>
      <c r="AM134" s="388">
        <v>26944431.899163242</v>
      </c>
      <c r="AN134" s="387">
        <v>28505656.703676701</v>
      </c>
      <c r="AO134" s="387">
        <v>26850823.83841053</v>
      </c>
      <c r="AP134" s="387">
        <v>24401343.85221798</v>
      </c>
      <c r="AQ134" s="387">
        <v>26347604.017304167</v>
      </c>
      <c r="AR134" s="387">
        <v>28665133.707380313</v>
      </c>
      <c r="AS134" s="387">
        <v>30714807.709756434</v>
      </c>
      <c r="AT134" s="387">
        <v>31750249.879047636</v>
      </c>
      <c r="AU134" s="387">
        <v>31719858.448603641</v>
      </c>
      <c r="AV134" s="387">
        <v>35841836.338954039</v>
      </c>
      <c r="AW134" s="388">
        <v>33629688.430982701</v>
      </c>
      <c r="AX134" s="387">
        <v>41750569.965036646</v>
      </c>
      <c r="AY134" s="387">
        <v>34827579.32782504</v>
      </c>
      <c r="AZ134" s="387">
        <v>39245161.926079996</v>
      </c>
      <c r="BA134" s="387">
        <v>37801009.988221437</v>
      </c>
      <c r="BB134" s="387">
        <v>38911779.610384606</v>
      </c>
      <c r="BC134" s="387">
        <v>37956778.179387525</v>
      </c>
      <c r="BD134" s="387">
        <v>37532593.48892305</v>
      </c>
      <c r="BE134" s="387">
        <v>39226605.224270798</v>
      </c>
      <c r="BF134" s="387">
        <v>37476480</v>
      </c>
      <c r="BG134" s="387">
        <v>37336418.95900128</v>
      </c>
      <c r="BH134" s="389"/>
      <c r="BJ134" s="1142">
        <f t="shared" si="5"/>
        <v>4.3720088118579081E-2</v>
      </c>
    </row>
    <row r="135" spans="1:62" x14ac:dyDescent="0.2">
      <c r="A135" s="905">
        <v>99.998999999999995</v>
      </c>
      <c r="B135" s="387">
        <v>16865041.237463128</v>
      </c>
      <c r="C135" s="387">
        <f t="shared" si="3"/>
        <v>18954685.539474562</v>
      </c>
      <c r="D135" s="387">
        <v>21044329.841485996</v>
      </c>
      <c r="E135" s="387">
        <f t="shared" si="4"/>
        <v>21903097.954235822</v>
      </c>
      <c r="F135" s="387">
        <v>22761866.066985644</v>
      </c>
      <c r="G135" s="387">
        <v>19073146.282299563</v>
      </c>
      <c r="H135" s="387">
        <v>19595414.817014955</v>
      </c>
      <c r="I135" s="388">
        <v>19222282.179649193</v>
      </c>
      <c r="J135" s="387">
        <v>14992438.09657291</v>
      </c>
      <c r="K135" s="387">
        <v>15642412.91483918</v>
      </c>
      <c r="L135" s="387">
        <v>16786846.876258865</v>
      </c>
      <c r="M135" s="387">
        <v>14674219.102217058</v>
      </c>
      <c r="N135" s="387">
        <v>13322979.727606237</v>
      </c>
      <c r="O135" s="387">
        <v>14258251.14245614</v>
      </c>
      <c r="P135" s="387">
        <v>15128799.888474846</v>
      </c>
      <c r="Q135" s="387">
        <v>15851630.374400001</v>
      </c>
      <c r="R135" s="387">
        <v>16222892.363401532</v>
      </c>
      <c r="S135" s="388">
        <v>21061847.895385113</v>
      </c>
      <c r="T135" s="387">
        <v>16043620.524008768</v>
      </c>
      <c r="U135" s="387">
        <v>17830857.66736459</v>
      </c>
      <c r="V135" s="387">
        <v>30193979.810977045</v>
      </c>
      <c r="W135" s="387">
        <v>38993801.090677671</v>
      </c>
      <c r="X135" s="387">
        <v>42530825.205003068</v>
      </c>
      <c r="Y135" s="387">
        <v>42360836.243526086</v>
      </c>
      <c r="Z135" s="387">
        <v>39506292.070811026</v>
      </c>
      <c r="AA135" s="387">
        <v>54095474.740231566</v>
      </c>
      <c r="AB135" s="387">
        <v>58511148.325016715</v>
      </c>
      <c r="AC135" s="388">
        <v>57437490.276293121</v>
      </c>
      <c r="AD135" s="387">
        <v>55782012.217204265</v>
      </c>
      <c r="AE135" s="387">
        <v>50665409.4891764</v>
      </c>
      <c r="AF135" s="387">
        <v>55403734.847163707</v>
      </c>
      <c r="AG135" s="387">
        <v>51254292.055509232</v>
      </c>
      <c r="AH135" s="387">
        <v>53025854.345494814</v>
      </c>
      <c r="AI135" s="387">
        <v>57496623.189506277</v>
      </c>
      <c r="AJ135" s="387">
        <v>65414792.030649632</v>
      </c>
      <c r="AK135" s="387">
        <v>76004478.469357237</v>
      </c>
      <c r="AL135" s="387">
        <v>76081498.250923797</v>
      </c>
      <c r="AM135" s="388">
        <v>82516184.847199261</v>
      </c>
      <c r="AN135" s="387">
        <v>101197788.76450369</v>
      </c>
      <c r="AO135" s="387">
        <v>84177077.41924338</v>
      </c>
      <c r="AP135" s="387">
        <v>85747316.264110446</v>
      </c>
      <c r="AQ135" s="387">
        <v>93887439.63123548</v>
      </c>
      <c r="AR135" s="387">
        <v>96331681.659851328</v>
      </c>
      <c r="AS135" s="387">
        <v>97098570.326015621</v>
      </c>
      <c r="AT135" s="387">
        <v>109059850.23844893</v>
      </c>
      <c r="AU135" s="387">
        <v>127338812.73193571</v>
      </c>
      <c r="AV135" s="387">
        <v>120106868.21056236</v>
      </c>
      <c r="AW135" s="388">
        <v>86918378.711789846</v>
      </c>
      <c r="AX135" s="387">
        <v>59280873.346579246</v>
      </c>
      <c r="AY135" s="387">
        <v>101730432.03917009</v>
      </c>
      <c r="AZ135" s="387">
        <v>115906149.93984</v>
      </c>
      <c r="BA135" s="387">
        <v>113127035.22010207</v>
      </c>
      <c r="BB135" s="387">
        <v>121649603.29714926</v>
      </c>
      <c r="BC135" s="387">
        <v>122146532.09369479</v>
      </c>
      <c r="BD135" s="387">
        <v>114580379.12806632</v>
      </c>
      <c r="BE135" s="387">
        <v>131472770.49435231</v>
      </c>
      <c r="BF135" s="387">
        <v>142041664</v>
      </c>
      <c r="BG135" s="387">
        <v>129139334.07972762</v>
      </c>
      <c r="BH135" s="389"/>
      <c r="BJ135" s="1142">
        <f t="shared" si="5"/>
        <v>5.906846366637386E-2</v>
      </c>
    </row>
    <row r="136" spans="1:62" ht="17" thickBot="1" x14ac:dyDescent="0.25">
      <c r="A136" s="479"/>
      <c r="B136" s="402"/>
      <c r="C136" s="402"/>
      <c r="D136" s="402"/>
      <c r="E136" s="402"/>
      <c r="F136" s="402"/>
      <c r="G136" s="402"/>
      <c r="H136" s="402"/>
      <c r="I136" s="403"/>
      <c r="J136" s="402"/>
      <c r="K136" s="402"/>
      <c r="L136" s="402"/>
      <c r="M136" s="402"/>
      <c r="N136" s="402"/>
      <c r="O136" s="402"/>
      <c r="P136" s="402"/>
      <c r="Q136" s="402"/>
      <c r="R136" s="402"/>
      <c r="S136" s="403"/>
      <c r="T136" s="402"/>
      <c r="U136" s="402"/>
      <c r="V136" s="402"/>
      <c r="W136" s="402"/>
      <c r="X136" s="402"/>
      <c r="Y136" s="402"/>
      <c r="Z136" s="402"/>
      <c r="AA136" s="402"/>
      <c r="AB136" s="402"/>
      <c r="AC136" s="403"/>
      <c r="AD136" s="402"/>
      <c r="AE136" s="402"/>
      <c r="AF136" s="402"/>
      <c r="AG136" s="402"/>
      <c r="AH136" s="402"/>
      <c r="AI136" s="402"/>
      <c r="AJ136" s="402"/>
      <c r="AK136" s="402"/>
      <c r="AL136" s="402"/>
      <c r="AM136" s="403"/>
      <c r="AN136" s="402"/>
      <c r="AO136" s="402"/>
      <c r="AP136" s="402"/>
      <c r="AQ136" s="402"/>
      <c r="AR136" s="402"/>
      <c r="AS136" s="402"/>
      <c r="AT136" s="402"/>
      <c r="AU136" s="402"/>
      <c r="AV136" s="402"/>
      <c r="AW136" s="403"/>
      <c r="AX136" s="402"/>
      <c r="AY136" s="402"/>
      <c r="AZ136" s="402"/>
      <c r="BA136" s="402"/>
      <c r="BB136" s="402"/>
      <c r="BC136" s="402"/>
      <c r="BD136" s="402"/>
      <c r="BE136" s="402"/>
      <c r="BF136" s="402"/>
      <c r="BG136" s="402"/>
      <c r="BH136" s="404"/>
    </row>
    <row r="137" spans="1:62" ht="17" thickTop="1" x14ac:dyDescent="0.2"/>
    <row r="140" spans="1:62" ht="17" thickBot="1" x14ac:dyDescent="0.25"/>
    <row r="141" spans="1:62" ht="17" thickBot="1" x14ac:dyDescent="0.25">
      <c r="A141" s="518" t="s">
        <v>100</v>
      </c>
      <c r="B141" s="1137">
        <v>6.8058013765978371</v>
      </c>
      <c r="C141" s="1137">
        <v>6.7223503702804415</v>
      </c>
      <c r="D141" s="1137">
        <v>6.6143462939736013</v>
      </c>
      <c r="E141" s="1137">
        <v>6.4903006505303882</v>
      </c>
      <c r="F141" s="1137">
        <v>6.3080428343586235</v>
      </c>
      <c r="G141" s="1137">
        <v>6.1275936479831792</v>
      </c>
      <c r="H141" s="1137">
        <v>5.8737668399278666</v>
      </c>
      <c r="I141" s="1137">
        <v>5.5979376232118483</v>
      </c>
      <c r="J141" s="1137">
        <v>5.3155419026591151</v>
      </c>
      <c r="K141" s="1137">
        <v>5.0595760233918128</v>
      </c>
      <c r="L141" s="1137">
        <v>4.8491111305718535</v>
      </c>
      <c r="M141" s="1137">
        <v>4.5978576766586405</v>
      </c>
      <c r="N141" s="1137">
        <v>4.2320391317639867</v>
      </c>
      <c r="O141" s="1137">
        <v>3.8857543859649124</v>
      </c>
      <c r="P141" s="1137">
        <v>3.6845887676337501</v>
      </c>
      <c r="Q141" s="1137">
        <v>3.4743215686274511</v>
      </c>
      <c r="R141" s="1137">
        <v>3.250770540405671</v>
      </c>
      <c r="S141" s="1137">
        <v>3.0045307794568488</v>
      </c>
      <c r="T141" s="1137">
        <v>2.7581191472404862</v>
      </c>
      <c r="U141" s="1137">
        <v>2.5203459262630861</v>
      </c>
      <c r="V141" s="1137">
        <v>2.3733739096890334</v>
      </c>
      <c r="W141" s="1137">
        <v>2.2734905873416684</v>
      </c>
      <c r="X141" s="1137">
        <v>2.1882273903851095</v>
      </c>
      <c r="Y141" s="1137">
        <v>2.1148880910549233</v>
      </c>
      <c r="Z141" s="1137">
        <v>2.0723829484636398</v>
      </c>
      <c r="AA141" s="1137">
        <v>2.0192177956057984</v>
      </c>
      <c r="AB141" s="1137">
        <v>1.9485519231445965</v>
      </c>
      <c r="AC141" s="1137">
        <v>1.870738876313389</v>
      </c>
      <c r="AD141" s="1137">
        <v>1.7977630233275435</v>
      </c>
      <c r="AE141" s="1137">
        <v>1.7346574355439992</v>
      </c>
      <c r="AF141" s="1137">
        <v>1.6905416132380779</v>
      </c>
      <c r="AG141" s="1137">
        <v>1.6489577129243598</v>
      </c>
      <c r="AH141" s="1137">
        <v>1.6135913276605665</v>
      </c>
      <c r="AI141" s="1137">
        <v>1.5806796934100282</v>
      </c>
      <c r="AJ141" s="1137">
        <v>1.5484773064123718</v>
      </c>
      <c r="AK141" s="1137">
        <v>1.5186846038863975</v>
      </c>
      <c r="AL141" s="1137">
        <v>1.4989915943637568</v>
      </c>
      <c r="AM141" s="1137">
        <v>1.475563609230933</v>
      </c>
      <c r="AN141" s="1137">
        <v>1.4418289761483178</v>
      </c>
      <c r="AO141" s="1137">
        <v>1.4068446860946671</v>
      </c>
      <c r="AP141" s="1137">
        <v>1.3822611647819467</v>
      </c>
      <c r="AQ141" s="1137">
        <v>1.353342295001833</v>
      </c>
      <c r="AR141" s="1137">
        <v>1.3172048765982753</v>
      </c>
      <c r="AS141" s="1137">
        <v>1.2795674076812866</v>
      </c>
      <c r="AT141" s="1137">
        <v>1.2425554832484347</v>
      </c>
      <c r="AU141" s="1137">
        <v>1.2085866137006036</v>
      </c>
      <c r="AV141" s="1137">
        <v>1.1848840195155355</v>
      </c>
      <c r="AW141" s="1137">
        <v>1.1712001353695165</v>
      </c>
      <c r="AX141" s="1137">
        <v>1.1544371357983509</v>
      </c>
      <c r="AY141" s="1137">
        <v>1.1296488973213374</v>
      </c>
      <c r="AZ141" s="1137">
        <v>1.10744</v>
      </c>
      <c r="BA141" s="1137">
        <v>1.0870043188064389</v>
      </c>
      <c r="BB141" s="1138">
        <v>1.0680091038845814</v>
      </c>
      <c r="BC141" s="1138">
        <v>1.0574945331971008</v>
      </c>
      <c r="BD141" s="1138">
        <v>1.0444492648376418</v>
      </c>
      <c r="BE141" s="1138">
        <v>1.0244872660665885</v>
      </c>
      <c r="BF141" s="1138">
        <v>1</v>
      </c>
      <c r="BG141" s="1138">
        <v>0.98191232798978578</v>
      </c>
      <c r="BH141" s="1139">
        <v>0.96360385474954446</v>
      </c>
    </row>
    <row r="145" spans="1:58" x14ac:dyDescent="0.2">
      <c r="A145" s="1050"/>
      <c r="B145" s="903"/>
      <c r="C145" s="903"/>
      <c r="D145" s="903"/>
      <c r="E145" s="903"/>
      <c r="F145" s="903"/>
      <c r="G145" s="903"/>
      <c r="H145" s="903"/>
      <c r="I145" s="903"/>
      <c r="J145" s="903"/>
      <c r="K145" s="903"/>
      <c r="L145" s="903"/>
      <c r="M145" s="903"/>
      <c r="N145" s="903"/>
      <c r="O145" s="903"/>
      <c r="P145" s="903"/>
      <c r="Q145" s="903"/>
      <c r="R145" s="903"/>
      <c r="S145" s="903"/>
      <c r="T145" s="903"/>
      <c r="BB145" s="903"/>
      <c r="BC145" s="903"/>
      <c r="BD145" s="903"/>
      <c r="BE145" s="903"/>
      <c r="BF145" s="903"/>
    </row>
    <row r="148" spans="1:58" x14ac:dyDescent="0.2">
      <c r="BE148" s="1050"/>
      <c r="BF148" s="212"/>
    </row>
  </sheetData>
  <mergeCells count="3">
    <mergeCell ref="A4:BH4"/>
    <mergeCell ref="B6:BH6"/>
    <mergeCell ref="B7:BH7"/>
  </mergeCells>
  <hyperlinks>
    <hyperlink ref="A1" location="Index!A1" display="Back to index" xr:uid="{00000000-0004-0000-1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6" tint="0.39997558519241921"/>
  </sheetPr>
  <dimension ref="A1:M121"/>
  <sheetViews>
    <sheetView workbookViewId="0">
      <pane xSplit="1" ySplit="8" topLeftCell="B69" activePane="bottomRight" state="frozen"/>
      <selection activeCell="A4" sqref="A4:BH4"/>
      <selection pane="topRight" activeCell="A4" sqref="A4:BH4"/>
      <selection pane="bottomLeft" activeCell="A4" sqref="A4:BH4"/>
      <selection pane="bottomRight" activeCell="M9" sqref="M9:M115"/>
    </sheetView>
  </sheetViews>
  <sheetFormatPr baseColWidth="10" defaultColWidth="10.83203125" defaultRowHeight="16" x14ac:dyDescent="0.2"/>
  <cols>
    <col min="1" max="1" width="10.83203125" style="56"/>
    <col min="2" max="11" width="12" style="56" customWidth="1"/>
    <col min="12" max="16384" width="10.83203125" style="56"/>
  </cols>
  <sheetData>
    <row r="1" spans="1:13" x14ac:dyDescent="0.2">
      <c r="A1" s="52" t="s">
        <v>37</v>
      </c>
      <c r="B1" s="52"/>
      <c r="F1" s="100"/>
      <c r="G1" s="100"/>
      <c r="H1" s="100"/>
      <c r="I1" s="100"/>
      <c r="J1" s="100"/>
      <c r="K1" s="100"/>
    </row>
    <row r="2" spans="1:13" x14ac:dyDescent="0.2">
      <c r="G2" s="98"/>
    </row>
    <row r="3" spans="1:13" ht="17" thickBot="1" x14ac:dyDescent="0.25"/>
    <row r="4" spans="1:13" ht="25" customHeight="1" thickTop="1" x14ac:dyDescent="0.2">
      <c r="A4" s="1385" t="s">
        <v>220</v>
      </c>
      <c r="B4" s="1386"/>
      <c r="C4" s="1386"/>
      <c r="D4" s="1386"/>
      <c r="E4" s="1386"/>
      <c r="F4" s="1386"/>
      <c r="G4" s="1386"/>
      <c r="H4" s="1386"/>
      <c r="I4" s="1386"/>
      <c r="J4" s="1386"/>
      <c r="K4" s="1387"/>
    </row>
    <row r="5" spans="1:13" x14ac:dyDescent="0.2">
      <c r="A5" s="96"/>
      <c r="B5" s="97"/>
      <c r="C5" s="59"/>
      <c r="D5" s="59"/>
      <c r="E5" s="59"/>
      <c r="F5" s="59"/>
      <c r="G5" s="59"/>
      <c r="H5" s="59"/>
      <c r="I5" s="59"/>
      <c r="J5" s="59"/>
      <c r="K5" s="208"/>
    </row>
    <row r="6" spans="1:13" x14ac:dyDescent="0.2">
      <c r="A6" s="96"/>
      <c r="B6" s="45" t="s">
        <v>36</v>
      </c>
      <c r="C6" s="45" t="s">
        <v>35</v>
      </c>
      <c r="D6" s="45" t="s">
        <v>34</v>
      </c>
      <c r="E6" s="45" t="s">
        <v>33</v>
      </c>
      <c r="F6" s="45" t="s">
        <v>32</v>
      </c>
      <c r="G6" s="45" t="s">
        <v>31</v>
      </c>
      <c r="H6" s="45" t="s">
        <v>30</v>
      </c>
      <c r="I6" s="48" t="s">
        <v>29</v>
      </c>
      <c r="J6" s="45" t="s">
        <v>28</v>
      </c>
      <c r="K6" s="433" t="s">
        <v>27</v>
      </c>
    </row>
    <row r="7" spans="1:13" ht="20" customHeight="1" x14ac:dyDescent="0.2">
      <c r="A7" s="96"/>
      <c r="B7" s="1381" t="s">
        <v>1058</v>
      </c>
      <c r="C7" s="1381"/>
      <c r="D7" s="1381"/>
      <c r="E7" s="1381"/>
      <c r="F7" s="1381"/>
      <c r="G7" s="1393" t="s">
        <v>219</v>
      </c>
      <c r="H7" s="1381"/>
      <c r="I7" s="1381"/>
      <c r="J7" s="1381"/>
      <c r="K7" s="1384"/>
    </row>
    <row r="8" spans="1:13" s="87" customFormat="1" ht="52" customHeight="1" x14ac:dyDescent="0.2">
      <c r="A8" s="95"/>
      <c r="B8" s="891" t="s">
        <v>866</v>
      </c>
      <c r="C8" s="352" t="s">
        <v>120</v>
      </c>
      <c r="D8" s="352" t="s">
        <v>121</v>
      </c>
      <c r="E8" s="352" t="s">
        <v>122</v>
      </c>
      <c r="F8" s="352" t="s">
        <v>57</v>
      </c>
      <c r="G8" s="891" t="s">
        <v>866</v>
      </c>
      <c r="H8" s="352" t="s">
        <v>120</v>
      </c>
      <c r="I8" s="352" t="s">
        <v>121</v>
      </c>
      <c r="J8" s="352" t="s">
        <v>122</v>
      </c>
      <c r="K8" s="359" t="s">
        <v>57</v>
      </c>
      <c r="M8" s="1121" t="s">
        <v>440</v>
      </c>
    </row>
    <row r="9" spans="1:13" s="87" customFormat="1" ht="15" customHeight="1" x14ac:dyDescent="0.2">
      <c r="A9" s="93">
        <v>1913</v>
      </c>
      <c r="B9" s="425">
        <f>avgpeinc!B2</f>
        <v>12463.267687355152</v>
      </c>
      <c r="C9" s="317"/>
      <c r="D9" s="85"/>
      <c r="E9" s="85"/>
      <c r="F9" s="84">
        <f>avgpeinc!F2</f>
        <v>18739.903969658</v>
      </c>
      <c r="G9" s="434">
        <f>B9/$B9</f>
        <v>1</v>
      </c>
      <c r="H9" s="442"/>
      <c r="I9" s="443"/>
      <c r="J9" s="442"/>
      <c r="K9" s="444">
        <f t="shared" ref="K9:K72" si="0">F9/$B9</f>
        <v>1.5036108057496775</v>
      </c>
      <c r="M9" s="1144">
        <v>1.4857374608254759E-3</v>
      </c>
    </row>
    <row r="10" spans="1:13" s="87" customFormat="1" ht="15" customHeight="1" x14ac:dyDescent="0.2">
      <c r="A10" s="92">
        <v>1914</v>
      </c>
      <c r="B10" s="425">
        <f>avgpeinc!B3</f>
        <v>11260.377134588332</v>
      </c>
      <c r="C10" s="317"/>
      <c r="D10" s="85"/>
      <c r="E10" s="85"/>
      <c r="F10" s="84">
        <f>avgpeinc!F3</f>
        <v>16953.735244520696</v>
      </c>
      <c r="G10" s="434">
        <f t="shared" ref="G10:K73" si="1">B10/$B10</f>
        <v>1</v>
      </c>
      <c r="H10" s="442"/>
      <c r="I10" s="443"/>
      <c r="J10" s="442"/>
      <c r="K10" s="444">
        <f t="shared" si="0"/>
        <v>1.5056098958217092</v>
      </c>
      <c r="M10" s="1144">
        <v>2.0135126978857443E-3</v>
      </c>
    </row>
    <row r="11" spans="1:13" s="87" customFormat="1" ht="15" customHeight="1" x14ac:dyDescent="0.2">
      <c r="A11" s="92">
        <v>1915</v>
      </c>
      <c r="B11" s="425">
        <f>avgpeinc!B4</f>
        <v>11484.013836039123</v>
      </c>
      <c r="C11" s="317"/>
      <c r="D11" s="85"/>
      <c r="E11" s="85"/>
      <c r="F11" s="84">
        <f>avgpeinc!F4</f>
        <v>17312.99541775609</v>
      </c>
      <c r="G11" s="434">
        <f t="shared" si="1"/>
        <v>1</v>
      </c>
      <c r="H11" s="442"/>
      <c r="I11" s="443"/>
      <c r="J11" s="442"/>
      <c r="K11" s="444">
        <f t="shared" si="0"/>
        <v>1.507573542224798</v>
      </c>
      <c r="M11" s="1144">
        <v>1.3690012929146178E-3</v>
      </c>
    </row>
    <row r="12" spans="1:13" s="87" customFormat="1" ht="15" customHeight="1" x14ac:dyDescent="0.2">
      <c r="A12" s="92">
        <v>1916</v>
      </c>
      <c r="B12" s="425">
        <f>avgpeinc!B5</f>
        <v>13095.379337994085</v>
      </c>
      <c r="C12" s="317"/>
      <c r="D12" s="85"/>
      <c r="E12" s="85"/>
      <c r="F12" s="84">
        <f>avgpeinc!F5</f>
        <v>19767.494994963661</v>
      </c>
      <c r="G12" s="434">
        <f t="shared" si="1"/>
        <v>1</v>
      </c>
      <c r="H12" s="442"/>
      <c r="I12" s="443"/>
      <c r="J12" s="442"/>
      <c r="K12" s="444">
        <f t="shared" si="0"/>
        <v>1.509501518418144</v>
      </c>
      <c r="M12" s="1144">
        <v>0</v>
      </c>
    </row>
    <row r="13" spans="1:13" s="87" customFormat="1" ht="15" customHeight="1" x14ac:dyDescent="0.2">
      <c r="A13" s="92">
        <v>1917</v>
      </c>
      <c r="B13" s="425">
        <f>avgpeinc!B6</f>
        <v>12890.514164835817</v>
      </c>
      <c r="C13" s="317"/>
      <c r="D13" s="85"/>
      <c r="E13" s="85"/>
      <c r="F13" s="84">
        <f>avgpeinc!F6</f>
        <v>19442.094030079938</v>
      </c>
      <c r="G13" s="434">
        <f t="shared" si="1"/>
        <v>1</v>
      </c>
      <c r="H13" s="442"/>
      <c r="I13" s="443"/>
      <c r="J13" s="442"/>
      <c r="K13" s="444">
        <f t="shared" si="0"/>
        <v>1.5082481413438302</v>
      </c>
      <c r="M13" s="1144">
        <v>-1.5366688530775718E-3</v>
      </c>
    </row>
    <row r="14" spans="1:13" s="87" customFormat="1" ht="15" customHeight="1" x14ac:dyDescent="0.2">
      <c r="A14" s="92">
        <v>1918</v>
      </c>
      <c r="B14" s="425">
        <f>avgpeinc!B7</f>
        <v>13638.734857243388</v>
      </c>
      <c r="C14" s="353"/>
      <c r="D14" s="314"/>
      <c r="E14" s="314"/>
      <c r="F14" s="84">
        <f>avgpeinc!F7</f>
        <v>20390.83795155503</v>
      </c>
      <c r="G14" s="434">
        <f t="shared" si="1"/>
        <v>1</v>
      </c>
      <c r="H14" s="442"/>
      <c r="I14" s="443"/>
      <c r="J14" s="442"/>
      <c r="K14" s="444">
        <f t="shared" si="0"/>
        <v>1.495068139749463</v>
      </c>
      <c r="M14" s="1144">
        <v>8.1293199582432862E-4</v>
      </c>
    </row>
    <row r="15" spans="1:13" s="87" customFormat="1" ht="15" customHeight="1" x14ac:dyDescent="0.2">
      <c r="A15" s="91">
        <v>1919</v>
      </c>
      <c r="B15" s="426">
        <f>avgpeinc!B8</f>
        <v>12923.549726995923</v>
      </c>
      <c r="C15" s="354"/>
      <c r="D15" s="315"/>
      <c r="E15" s="315"/>
      <c r="F15" s="88">
        <f>avgpeinc!F8</f>
        <v>19441.66471942054</v>
      </c>
      <c r="G15" s="435">
        <f t="shared" si="1"/>
        <v>1</v>
      </c>
      <c r="H15" s="445"/>
      <c r="I15" s="446"/>
      <c r="J15" s="445"/>
      <c r="K15" s="447">
        <f t="shared" si="0"/>
        <v>1.5043594933371105</v>
      </c>
      <c r="M15" s="1144">
        <v>7.7030363536323421E-4</v>
      </c>
    </row>
    <row r="16" spans="1:13" s="87" customFormat="1" ht="15" customHeight="1" x14ac:dyDescent="0.2">
      <c r="A16" s="92">
        <v>1920</v>
      </c>
      <c r="B16" s="425">
        <f>avgpeinc!B9</f>
        <v>12643.01733079033</v>
      </c>
      <c r="C16" s="353"/>
      <c r="D16" s="314"/>
      <c r="E16" s="314"/>
      <c r="F16" s="84">
        <f>avgpeinc!F9</f>
        <v>19041.031500852474</v>
      </c>
      <c r="G16" s="434">
        <f t="shared" si="1"/>
        <v>1</v>
      </c>
      <c r="H16" s="442"/>
      <c r="I16" s="443"/>
      <c r="J16" s="442"/>
      <c r="K16" s="444">
        <f t="shared" si="0"/>
        <v>1.506051206184829</v>
      </c>
      <c r="M16" s="1144">
        <v>7.5358260073699057E-4</v>
      </c>
    </row>
    <row r="17" spans="1:13" s="87" customFormat="1" ht="15" customHeight="1" x14ac:dyDescent="0.2">
      <c r="A17" s="92">
        <v>1921</v>
      </c>
      <c r="B17" s="425">
        <f>avgpeinc!B10</f>
        <v>11398.81049840898</v>
      </c>
      <c r="C17" s="353"/>
      <c r="D17" s="314"/>
      <c r="E17" s="314"/>
      <c r="F17" s="84">
        <f>avgpeinc!F10</f>
        <v>17126.744611222697</v>
      </c>
      <c r="G17" s="434">
        <f t="shared" si="1"/>
        <v>1</v>
      </c>
      <c r="H17" s="442"/>
      <c r="I17" s="443"/>
      <c r="J17" s="442"/>
      <c r="K17" s="444">
        <f t="shared" si="0"/>
        <v>1.5025027930425905</v>
      </c>
      <c r="M17" s="1144">
        <v>0</v>
      </c>
    </row>
    <row r="18" spans="1:13" s="87" customFormat="1" ht="15" customHeight="1" x14ac:dyDescent="0.2">
      <c r="A18" s="92">
        <v>1922</v>
      </c>
      <c r="B18" s="425">
        <f>avgpeinc!B11</f>
        <v>12372.12340081597</v>
      </c>
      <c r="C18" s="353"/>
      <c r="D18" s="314"/>
      <c r="E18" s="314"/>
      <c r="F18" s="84">
        <f>avgpeinc!F11</f>
        <v>18536.260187044114</v>
      </c>
      <c r="G18" s="434">
        <f t="shared" si="1"/>
        <v>1</v>
      </c>
      <c r="H18" s="442"/>
      <c r="I18" s="443"/>
      <c r="J18" s="442"/>
      <c r="K18" s="444">
        <f t="shared" si="0"/>
        <v>1.4982278778290883</v>
      </c>
      <c r="M18" s="1144">
        <v>2.2123084563645534E-3</v>
      </c>
    </row>
    <row r="19" spans="1:13" s="87" customFormat="1" ht="15" customHeight="1" x14ac:dyDescent="0.2">
      <c r="A19" s="92">
        <v>1923</v>
      </c>
      <c r="B19" s="425">
        <f>avgpeinc!B12</f>
        <v>13922.968159446869</v>
      </c>
      <c r="C19" s="353"/>
      <c r="D19" s="314"/>
      <c r="E19" s="314"/>
      <c r="F19" s="84">
        <f>avgpeinc!F12</f>
        <v>20848.390217089254</v>
      </c>
      <c r="G19" s="434">
        <f t="shared" si="1"/>
        <v>1</v>
      </c>
      <c r="H19" s="442"/>
      <c r="I19" s="443"/>
      <c r="J19" s="442"/>
      <c r="K19" s="444">
        <f t="shared" si="0"/>
        <v>1.4974098897829784</v>
      </c>
      <c r="M19" s="1144">
        <v>0</v>
      </c>
    </row>
    <row r="20" spans="1:13" s="87" customFormat="1" ht="15" customHeight="1" x14ac:dyDescent="0.2">
      <c r="A20" s="92">
        <v>1924</v>
      </c>
      <c r="B20" s="425">
        <f>avgpeinc!B13</f>
        <v>13744.596353117728</v>
      </c>
      <c r="C20" s="353"/>
      <c r="D20" s="314"/>
      <c r="E20" s="314"/>
      <c r="F20" s="84">
        <f>avgpeinc!F13</f>
        <v>20577.126207963993</v>
      </c>
      <c r="G20" s="434">
        <f t="shared" si="1"/>
        <v>1</v>
      </c>
      <c r="H20" s="442"/>
      <c r="I20" s="443"/>
      <c r="J20" s="442"/>
      <c r="K20" s="444">
        <f t="shared" si="0"/>
        <v>1.4971066213447892</v>
      </c>
      <c r="M20" s="1144">
        <v>0</v>
      </c>
    </row>
    <row r="21" spans="1:13" s="87" customFormat="1" ht="15" customHeight="1" x14ac:dyDescent="0.2">
      <c r="A21" s="92">
        <v>1925</v>
      </c>
      <c r="B21" s="425">
        <f>avgpeinc!B14</f>
        <v>13992.49361565503</v>
      </c>
      <c r="C21" s="353"/>
      <c r="D21" s="314"/>
      <c r="E21" s="314"/>
      <c r="F21" s="84">
        <f>avgpeinc!F14</f>
        <v>20943.899862131773</v>
      </c>
      <c r="G21" s="434">
        <f t="shared" si="1"/>
        <v>1</v>
      </c>
      <c r="H21" s="442"/>
      <c r="I21" s="443"/>
      <c r="J21" s="442"/>
      <c r="K21" s="444">
        <f t="shared" si="0"/>
        <v>1.4967953845409938</v>
      </c>
      <c r="M21" s="1144">
        <v>8.3401766096358187E-4</v>
      </c>
    </row>
    <row r="22" spans="1:13" s="87" customFormat="1" ht="15" customHeight="1" x14ac:dyDescent="0.2">
      <c r="A22" s="92">
        <v>1926</v>
      </c>
      <c r="B22" s="425">
        <f>avgpeinc!B15</f>
        <v>14646.662723962299</v>
      </c>
      <c r="C22" s="353"/>
      <c r="D22" s="314"/>
      <c r="E22" s="314"/>
      <c r="F22" s="84">
        <f>avgpeinc!F15</f>
        <v>21950.546951043543</v>
      </c>
      <c r="G22" s="434">
        <f t="shared" si="1"/>
        <v>1</v>
      </c>
      <c r="H22" s="442"/>
      <c r="I22" s="443"/>
      <c r="J22" s="442"/>
      <c r="K22" s="444">
        <f t="shared" si="0"/>
        <v>1.4986722480563377</v>
      </c>
      <c r="M22" s="1144">
        <v>0</v>
      </c>
    </row>
    <row r="23" spans="1:13" s="87" customFormat="1" ht="15" customHeight="1" x14ac:dyDescent="0.2">
      <c r="A23" s="92">
        <v>1927</v>
      </c>
      <c r="B23" s="425">
        <f>avgpeinc!B16</f>
        <v>14377.27675173731</v>
      </c>
      <c r="C23" s="353"/>
      <c r="D23" s="314"/>
      <c r="E23" s="314"/>
      <c r="F23" s="84">
        <f>avgpeinc!F16</f>
        <v>21575.153712623574</v>
      </c>
      <c r="G23" s="434">
        <f t="shared" si="1"/>
        <v>1</v>
      </c>
      <c r="H23" s="442"/>
      <c r="I23" s="443"/>
      <c r="J23" s="442"/>
      <c r="K23" s="444">
        <f t="shared" si="0"/>
        <v>1.5006425824011833</v>
      </c>
      <c r="M23" s="1144">
        <v>1.7139051487902179E-3</v>
      </c>
    </row>
    <row r="24" spans="1:13" s="87" customFormat="1" ht="15" customHeight="1" x14ac:dyDescent="0.2">
      <c r="A24" s="92">
        <v>1928</v>
      </c>
      <c r="B24" s="425">
        <f>avgpeinc!B17</f>
        <v>14532.727061487092</v>
      </c>
      <c r="C24" s="353"/>
      <c r="D24" s="314"/>
      <c r="E24" s="314"/>
      <c r="F24" s="84">
        <f>avgpeinc!F17</f>
        <v>21863.489956958067</v>
      </c>
      <c r="G24" s="434">
        <f t="shared" si="1"/>
        <v>1</v>
      </c>
      <c r="H24" s="442"/>
      <c r="I24" s="443"/>
      <c r="J24" s="442"/>
      <c r="K24" s="444">
        <f t="shared" si="0"/>
        <v>1.5044313338064466</v>
      </c>
      <c r="M24" s="1144">
        <v>0</v>
      </c>
    </row>
    <row r="25" spans="1:13" s="87" customFormat="1" ht="15" customHeight="1" x14ac:dyDescent="0.2">
      <c r="A25" s="91">
        <v>1929</v>
      </c>
      <c r="B25" s="426">
        <f>avgpeinc!B18</f>
        <v>15257.208796426368</v>
      </c>
      <c r="C25" s="354"/>
      <c r="D25" s="315"/>
      <c r="E25" s="315"/>
      <c r="F25" s="88">
        <f>avgpeinc!F18</f>
        <v>23036.541905897266</v>
      </c>
      <c r="G25" s="435">
        <f t="shared" si="1"/>
        <v>1</v>
      </c>
      <c r="H25" s="445"/>
      <c r="I25" s="446"/>
      <c r="J25" s="445"/>
      <c r="K25" s="447">
        <f t="shared" si="0"/>
        <v>1.5098791799515137</v>
      </c>
      <c r="M25" s="1144">
        <v>0</v>
      </c>
    </row>
    <row r="26" spans="1:13" s="87" customFormat="1" ht="15" customHeight="1" x14ac:dyDescent="0.2">
      <c r="A26" s="92">
        <v>1930</v>
      </c>
      <c r="B26" s="425">
        <f>avgpeinc!B19</f>
        <v>13739.618183636294</v>
      </c>
      <c r="C26" s="353"/>
      <c r="D26" s="314"/>
      <c r="E26" s="314"/>
      <c r="F26" s="84">
        <f>avgpeinc!F19</f>
        <v>20852.376865728707</v>
      </c>
      <c r="G26" s="434">
        <f t="shared" si="1"/>
        <v>1</v>
      </c>
      <c r="H26" s="442"/>
      <c r="I26" s="443"/>
      <c r="J26" s="442"/>
      <c r="K26" s="444">
        <f t="shared" si="0"/>
        <v>1.5176824120603014</v>
      </c>
      <c r="M26" s="1144">
        <v>0</v>
      </c>
    </row>
    <row r="27" spans="1:13" s="87" customFormat="1" ht="15" customHeight="1" x14ac:dyDescent="0.2">
      <c r="A27" s="92">
        <v>1931</v>
      </c>
      <c r="B27" s="425">
        <f>avgpeinc!B20</f>
        <v>12283.213689147618</v>
      </c>
      <c r="C27" s="353"/>
      <c r="D27" s="314"/>
      <c r="E27" s="314"/>
      <c r="F27" s="84">
        <f>avgpeinc!F20</f>
        <v>18650.516870585092</v>
      </c>
      <c r="G27" s="434">
        <f t="shared" si="1"/>
        <v>1</v>
      </c>
      <c r="H27" s="442"/>
      <c r="I27" s="443"/>
      <c r="J27" s="442"/>
      <c r="K27" s="444">
        <f t="shared" si="0"/>
        <v>1.5183743719335494</v>
      </c>
      <c r="M27" s="1144">
        <v>7.3213663381466176E-4</v>
      </c>
    </row>
    <row r="28" spans="1:13" s="87" customFormat="1" ht="15" customHeight="1" x14ac:dyDescent="0.2">
      <c r="A28" s="92">
        <v>1932</v>
      </c>
      <c r="B28" s="425">
        <f>avgpeinc!B21</f>
        <v>10380.209084385537</v>
      </c>
      <c r="C28" s="353"/>
      <c r="D28" s="314"/>
      <c r="E28" s="314"/>
      <c r="F28" s="84">
        <f>avgpeinc!F21</f>
        <v>15774.714907334977</v>
      </c>
      <c r="G28" s="434">
        <f t="shared" si="1"/>
        <v>1</v>
      </c>
      <c r="H28" s="442"/>
      <c r="I28" s="443"/>
      <c r="J28" s="442"/>
      <c r="K28" s="444">
        <f t="shared" si="0"/>
        <v>1.519691441578392</v>
      </c>
      <c r="M28" s="1144">
        <v>0</v>
      </c>
    </row>
    <row r="29" spans="1:13" s="87" customFormat="1" ht="15" customHeight="1" x14ac:dyDescent="0.2">
      <c r="A29" s="92">
        <v>1933</v>
      </c>
      <c r="B29" s="425">
        <f>avgpeinc!B22</f>
        <v>10056.971670447738</v>
      </c>
      <c r="C29" s="353"/>
      <c r="D29" s="314"/>
      <c r="E29" s="314"/>
      <c r="F29" s="84">
        <f>avgpeinc!F22</f>
        <v>15304.726470397365</v>
      </c>
      <c r="G29" s="434">
        <f t="shared" si="1"/>
        <v>1</v>
      </c>
      <c r="H29" s="442"/>
      <c r="I29" s="443"/>
      <c r="J29" s="442"/>
      <c r="K29" s="444">
        <f t="shared" si="0"/>
        <v>1.5218026829458093</v>
      </c>
      <c r="M29" s="1144">
        <v>-1.1988843070867006E-3</v>
      </c>
    </row>
    <row r="30" spans="1:13" s="87" customFormat="1" ht="15" customHeight="1" x14ac:dyDescent="0.2">
      <c r="A30" s="92">
        <v>1934</v>
      </c>
      <c r="B30" s="425">
        <f>avgpeinc!B23</f>
        <v>11290.137565679468</v>
      </c>
      <c r="C30" s="353"/>
      <c r="D30" s="314"/>
      <c r="E30" s="314"/>
      <c r="F30" s="84">
        <f>avgpeinc!F23</f>
        <v>17208.76969091377</v>
      </c>
      <c r="G30" s="434">
        <f t="shared" si="1"/>
        <v>1</v>
      </c>
      <c r="H30" s="442"/>
      <c r="I30" s="443"/>
      <c r="J30" s="442"/>
      <c r="K30" s="444">
        <f t="shared" si="0"/>
        <v>1.5242302931034397</v>
      </c>
      <c r="M30" s="1144">
        <v>0</v>
      </c>
    </row>
    <row r="31" spans="1:13" s="87" customFormat="1" ht="15" customHeight="1" x14ac:dyDescent="0.2">
      <c r="A31" s="92">
        <v>1935</v>
      </c>
      <c r="B31" s="425">
        <f>avgpeinc!B24</f>
        <v>12387.9918784742</v>
      </c>
      <c r="C31" s="353"/>
      <c r="D31" s="314"/>
      <c r="E31" s="314"/>
      <c r="F31" s="84">
        <f>avgpeinc!F24</f>
        <v>18895.108359190977</v>
      </c>
      <c r="G31" s="434">
        <f t="shared" si="1"/>
        <v>1</v>
      </c>
      <c r="H31" s="442"/>
      <c r="I31" s="443"/>
      <c r="J31" s="442"/>
      <c r="K31" s="444">
        <f t="shared" si="0"/>
        <v>1.5252761339005854</v>
      </c>
      <c r="M31" s="1144">
        <v>7.38381897463114E-4</v>
      </c>
    </row>
    <row r="32" spans="1:13" s="87" customFormat="1" ht="15" customHeight="1" x14ac:dyDescent="0.2">
      <c r="A32" s="92">
        <v>1936</v>
      </c>
      <c r="B32" s="425">
        <f>avgpeinc!B25</f>
        <v>13685.450593423218</v>
      </c>
      <c r="C32" s="353"/>
      <c r="D32" s="314"/>
      <c r="E32" s="314"/>
      <c r="F32" s="84">
        <f>avgpeinc!F25</f>
        <v>20881.323335688936</v>
      </c>
      <c r="G32" s="434">
        <f t="shared" si="1"/>
        <v>1</v>
      </c>
      <c r="H32" s="442"/>
      <c r="I32" s="443"/>
      <c r="J32" s="442"/>
      <c r="K32" s="444">
        <f t="shared" si="0"/>
        <v>1.5258045902941493</v>
      </c>
      <c r="M32" s="1144">
        <v>0</v>
      </c>
    </row>
    <row r="33" spans="1:13" s="87" customFormat="1" ht="15" customHeight="1" x14ac:dyDescent="0.2">
      <c r="A33" s="92">
        <v>1937</v>
      </c>
      <c r="B33" s="425">
        <f>avgpeinc!B26</f>
        <v>14584.475317492328</v>
      </c>
      <c r="C33" s="353"/>
      <c r="D33" s="314"/>
      <c r="E33" s="314"/>
      <c r="F33" s="84">
        <f>avgpeinc!F26</f>
        <v>22252.974861595838</v>
      </c>
      <c r="G33" s="434">
        <f t="shared" si="1"/>
        <v>1</v>
      </c>
      <c r="H33" s="442"/>
      <c r="I33" s="443"/>
      <c r="J33" s="442"/>
      <c r="K33" s="444">
        <f t="shared" si="0"/>
        <v>1.525798794757194</v>
      </c>
      <c r="M33" s="1144">
        <v>0</v>
      </c>
    </row>
    <row r="34" spans="1:13" s="87" customFormat="1" ht="15" customHeight="1" x14ac:dyDescent="0.2">
      <c r="A34" s="92">
        <v>1938</v>
      </c>
      <c r="B34" s="425">
        <f>avgpeinc!B27</f>
        <v>13544.863077874494</v>
      </c>
      <c r="C34" s="353"/>
      <c r="D34" s="314"/>
      <c r="E34" s="314"/>
      <c r="F34" s="84">
        <f>avgpeinc!F27</f>
        <v>20642.853169192895</v>
      </c>
      <c r="G34" s="434">
        <f t="shared" si="1"/>
        <v>1</v>
      </c>
      <c r="H34" s="442"/>
      <c r="I34" s="443"/>
      <c r="J34" s="442"/>
      <c r="K34" s="444">
        <f t="shared" si="0"/>
        <v>1.5240355735240287</v>
      </c>
      <c r="M34" s="1144">
        <v>0</v>
      </c>
    </row>
    <row r="35" spans="1:13" s="87" customFormat="1" ht="15" customHeight="1" x14ac:dyDescent="0.2">
      <c r="A35" s="91">
        <v>1939</v>
      </c>
      <c r="B35" s="426">
        <f>avgpeinc!B28</f>
        <v>14496.368801646417</v>
      </c>
      <c r="C35" s="354"/>
      <c r="D35" s="315"/>
      <c r="E35" s="315"/>
      <c r="F35" s="88">
        <f>avgpeinc!F28</f>
        <v>22057.762491965452</v>
      </c>
      <c r="G35" s="435">
        <f t="shared" si="1"/>
        <v>1</v>
      </c>
      <c r="H35" s="445"/>
      <c r="I35" s="446"/>
      <c r="J35" s="445"/>
      <c r="K35" s="447">
        <f t="shared" si="0"/>
        <v>1.5216060514037317</v>
      </c>
      <c r="M35" s="1144">
        <v>0</v>
      </c>
    </row>
    <row r="36" spans="1:13" s="87" customFormat="1" ht="15" customHeight="1" x14ac:dyDescent="0.2">
      <c r="A36" s="92">
        <v>1940</v>
      </c>
      <c r="B36" s="425">
        <f>avgpeinc!B29</f>
        <v>15731.609028401197</v>
      </c>
      <c r="C36" s="353"/>
      <c r="D36" s="314"/>
      <c r="E36" s="314"/>
      <c r="F36" s="84">
        <f>avgpeinc!F29</f>
        <v>23916.865878260378</v>
      </c>
      <c r="G36" s="434">
        <f t="shared" si="1"/>
        <v>1</v>
      </c>
      <c r="H36" s="442"/>
      <c r="I36" s="443"/>
      <c r="J36" s="442"/>
      <c r="K36" s="444">
        <f t="shared" si="0"/>
        <v>1.520306399369693</v>
      </c>
      <c r="M36" s="1144">
        <v>0</v>
      </c>
    </row>
    <row r="37" spans="1:13" s="87" customFormat="1" ht="15" customHeight="1" x14ac:dyDescent="0.2">
      <c r="A37" s="92">
        <v>1941</v>
      </c>
      <c r="B37" s="425">
        <f>avgpeinc!B30</f>
        <v>18658.273053208341</v>
      </c>
      <c r="C37" s="353"/>
      <c r="D37" s="314"/>
      <c r="E37" s="314"/>
      <c r="F37" s="84">
        <f>avgpeinc!F30</f>
        <v>28665.13604030199</v>
      </c>
      <c r="G37" s="434">
        <f t="shared" si="1"/>
        <v>1</v>
      </c>
      <c r="H37" s="442"/>
      <c r="I37" s="443"/>
      <c r="J37" s="442"/>
      <c r="K37" s="444">
        <f t="shared" si="0"/>
        <v>1.5363231076400687</v>
      </c>
      <c r="M37" s="1144">
        <v>-2.2242392115003895E-3</v>
      </c>
    </row>
    <row r="38" spans="1:13" s="87" customFormat="1" ht="15" customHeight="1" x14ac:dyDescent="0.2">
      <c r="A38" s="92">
        <v>1942</v>
      </c>
      <c r="B38" s="425">
        <f>avgpeinc!B31</f>
        <v>22065.9374093839</v>
      </c>
      <c r="C38" s="353"/>
      <c r="D38" s="314"/>
      <c r="E38" s="314"/>
      <c r="F38" s="84">
        <f>avgpeinc!F31</f>
        <v>34228.631980861872</v>
      </c>
      <c r="G38" s="434">
        <f t="shared" si="1"/>
        <v>1</v>
      </c>
      <c r="H38" s="442"/>
      <c r="I38" s="443"/>
      <c r="J38" s="442"/>
      <c r="K38" s="444">
        <f t="shared" si="0"/>
        <v>1.5511977282372598</v>
      </c>
      <c r="M38" s="1144">
        <v>-2.6304644052288495E-3</v>
      </c>
    </row>
    <row r="39" spans="1:13" s="87" customFormat="1" ht="15" customHeight="1" x14ac:dyDescent="0.2">
      <c r="A39" s="92">
        <v>1943</v>
      </c>
      <c r="B39" s="425">
        <f>avgpeinc!B32</f>
        <v>25450.41931599861</v>
      </c>
      <c r="C39" s="353"/>
      <c r="D39" s="314"/>
      <c r="E39" s="314"/>
      <c r="F39" s="84">
        <f>avgpeinc!F32</f>
        <v>39759.128283327336</v>
      </c>
      <c r="G39" s="434">
        <f t="shared" si="1"/>
        <v>1</v>
      </c>
      <c r="H39" s="442"/>
      <c r="I39" s="443"/>
      <c r="J39" s="442"/>
      <c r="K39" s="444">
        <f t="shared" si="0"/>
        <v>1.5622189870299703</v>
      </c>
      <c r="M39" s="1144">
        <v>0</v>
      </c>
    </row>
    <row r="40" spans="1:13" s="87" customFormat="1" ht="15" customHeight="1" x14ac:dyDescent="0.2">
      <c r="A40" s="92">
        <v>1944</v>
      </c>
      <c r="B40" s="425">
        <f>avgpeinc!B33</f>
        <v>26267.019010501761</v>
      </c>
      <c r="C40" s="353"/>
      <c r="D40" s="314"/>
      <c r="E40" s="314"/>
      <c r="F40" s="84">
        <f>avgpeinc!F33</f>
        <v>41367.142239452238</v>
      </c>
      <c r="G40" s="434">
        <f t="shared" si="1"/>
        <v>1</v>
      </c>
      <c r="H40" s="442"/>
      <c r="I40" s="443"/>
      <c r="J40" s="442"/>
      <c r="K40" s="444">
        <f t="shared" si="0"/>
        <v>1.5748700765364096</v>
      </c>
      <c r="M40" s="1144">
        <v>3.1312730461650062E-3</v>
      </c>
    </row>
    <row r="41" spans="1:13" s="87" customFormat="1" ht="15" customHeight="1" x14ac:dyDescent="0.2">
      <c r="A41" s="92">
        <v>1945</v>
      </c>
      <c r="B41" s="425">
        <f>avgpeinc!B34</f>
        <v>25232.141379249093</v>
      </c>
      <c r="C41" s="353"/>
      <c r="D41" s="314"/>
      <c r="E41" s="314"/>
      <c r="F41" s="84">
        <f>avgpeinc!F34</f>
        <v>40072.360846564785</v>
      </c>
      <c r="G41" s="434">
        <f t="shared" si="1"/>
        <v>1</v>
      </c>
      <c r="H41" s="442"/>
      <c r="I41" s="443"/>
      <c r="J41" s="442"/>
      <c r="K41" s="444">
        <f t="shared" si="0"/>
        <v>1.5881474443354333</v>
      </c>
      <c r="M41" s="1144">
        <v>-3.0079052958171815E-3</v>
      </c>
    </row>
    <row r="42" spans="1:13" s="87" customFormat="1" ht="15" customHeight="1" x14ac:dyDescent="0.2">
      <c r="A42" s="92">
        <v>1946</v>
      </c>
      <c r="B42" s="425">
        <f>avgpeinc!B35</f>
        <v>22041.290961848092</v>
      </c>
      <c r="C42" s="353"/>
      <c r="D42" s="314"/>
      <c r="E42" s="314"/>
      <c r="F42" s="84">
        <f>avgpeinc!F35</f>
        <v>35287.419420610291</v>
      </c>
      <c r="G42" s="434">
        <f t="shared" si="1"/>
        <v>1</v>
      </c>
      <c r="H42" s="442"/>
      <c r="I42" s="443"/>
      <c r="J42" s="442"/>
      <c r="K42" s="444">
        <f t="shared" si="0"/>
        <v>1.6009688126566772</v>
      </c>
      <c r="M42" s="1144">
        <v>0</v>
      </c>
    </row>
    <row r="43" spans="1:13" s="87" customFormat="1" ht="15" customHeight="1" x14ac:dyDescent="0.2">
      <c r="A43" s="92">
        <v>1947</v>
      </c>
      <c r="B43" s="425">
        <f>avgpeinc!B36</f>
        <v>21347.484379506066</v>
      </c>
      <c r="C43" s="353"/>
      <c r="D43" s="314"/>
      <c r="E43" s="314"/>
      <c r="F43" s="84">
        <f>avgpeinc!F36</f>
        <v>34153.72651785054</v>
      </c>
      <c r="G43" s="434">
        <f t="shared" si="1"/>
        <v>1</v>
      </c>
      <c r="H43" s="442"/>
      <c r="I43" s="443"/>
      <c r="J43" s="442"/>
      <c r="K43" s="444">
        <f t="shared" si="0"/>
        <v>1.5998946719285891</v>
      </c>
      <c r="M43" s="1144">
        <v>2.5448187516303733E-3</v>
      </c>
    </row>
    <row r="44" spans="1:13" s="87" customFormat="1" ht="15" customHeight="1" x14ac:dyDescent="0.2">
      <c r="A44" s="92">
        <v>1948</v>
      </c>
      <c r="B44" s="425">
        <f>avgpeinc!B37</f>
        <v>22349.534572278899</v>
      </c>
      <c r="C44" s="353"/>
      <c r="D44" s="314"/>
      <c r="E44" s="314"/>
      <c r="F44" s="84">
        <f>avgpeinc!F37</f>
        <v>35844.080017514883</v>
      </c>
      <c r="G44" s="434">
        <f t="shared" si="1"/>
        <v>1</v>
      </c>
      <c r="H44" s="442"/>
      <c r="I44" s="443"/>
      <c r="J44" s="442"/>
      <c r="K44" s="444">
        <f t="shared" si="0"/>
        <v>1.6037953677108721</v>
      </c>
      <c r="M44" s="1144">
        <v>1.3321361511771102E-3</v>
      </c>
    </row>
    <row r="45" spans="1:13" s="87" customFormat="1" ht="15" customHeight="1" x14ac:dyDescent="0.2">
      <c r="A45" s="91">
        <v>1949</v>
      </c>
      <c r="B45" s="426">
        <f>avgpeinc!B38</f>
        <v>21646.079124746826</v>
      </c>
      <c r="C45" s="354"/>
      <c r="D45" s="315"/>
      <c r="E45" s="315"/>
      <c r="F45" s="88">
        <f>avgpeinc!F38</f>
        <v>34803.394468412756</v>
      </c>
      <c r="G45" s="435">
        <f t="shared" si="1"/>
        <v>1</v>
      </c>
      <c r="H45" s="445"/>
      <c r="I45" s="446"/>
      <c r="J45" s="445"/>
      <c r="K45" s="447">
        <f t="shared" si="0"/>
        <v>1.6078382725961609</v>
      </c>
      <c r="M45" s="1144">
        <v>2.5804140241234563E-3</v>
      </c>
    </row>
    <row r="46" spans="1:13" s="87" customFormat="1" ht="15" customHeight="1" x14ac:dyDescent="0.2">
      <c r="A46" s="92">
        <v>1950</v>
      </c>
      <c r="B46" s="425">
        <f>avgpeinc!B39</f>
        <v>23563.890269477339</v>
      </c>
      <c r="C46" s="353"/>
      <c r="D46" s="314"/>
      <c r="E46" s="314"/>
      <c r="F46" s="84">
        <f>avgpeinc!F39</f>
        <v>37819.35333517113</v>
      </c>
      <c r="G46" s="434">
        <f t="shared" si="1"/>
        <v>1</v>
      </c>
      <c r="H46" s="442"/>
      <c r="I46" s="443"/>
      <c r="J46" s="442"/>
      <c r="K46" s="444">
        <f t="shared" si="0"/>
        <v>1.6049706946802034</v>
      </c>
      <c r="M46" s="1144">
        <v>2.8090349478588905E-3</v>
      </c>
    </row>
    <row r="47" spans="1:13" s="87" customFormat="1" ht="15" customHeight="1" x14ac:dyDescent="0.2">
      <c r="A47" s="92">
        <v>1951</v>
      </c>
      <c r="B47" s="425">
        <f>avgpeinc!B40</f>
        <v>25220.6592249116</v>
      </c>
      <c r="C47" s="353"/>
      <c r="D47" s="314"/>
      <c r="E47" s="314"/>
      <c r="F47" s="84">
        <f>avgpeinc!F40</f>
        <v>40575.415956186574</v>
      </c>
      <c r="G47" s="434">
        <f t="shared" si="1"/>
        <v>1</v>
      </c>
      <c r="H47" s="442"/>
      <c r="I47" s="443"/>
      <c r="J47" s="442"/>
      <c r="K47" s="444">
        <f t="shared" si="0"/>
        <v>1.6088166290319794</v>
      </c>
      <c r="M47" s="1144">
        <v>0</v>
      </c>
    </row>
    <row r="48" spans="1:13" s="87" customFormat="1" ht="15" customHeight="1" x14ac:dyDescent="0.2">
      <c r="A48" s="92">
        <v>1952</v>
      </c>
      <c r="B48" s="425">
        <f>avgpeinc!B41</f>
        <v>25870.326236928511</v>
      </c>
      <c r="C48" s="353"/>
      <c r="D48" s="314"/>
      <c r="E48" s="314"/>
      <c r="F48" s="84">
        <f>avgpeinc!F41</f>
        <v>41689.471862064864</v>
      </c>
      <c r="G48" s="434">
        <f t="shared" si="1"/>
        <v>1</v>
      </c>
      <c r="H48" s="442"/>
      <c r="I48" s="443"/>
      <c r="J48" s="442"/>
      <c r="K48" s="444">
        <f t="shared" si="0"/>
        <v>1.6114783973058433</v>
      </c>
      <c r="M48" s="1144">
        <v>0</v>
      </c>
    </row>
    <row r="49" spans="1:13" s="87" customFormat="1" ht="15" customHeight="1" x14ac:dyDescent="0.2">
      <c r="A49" s="92">
        <v>1953</v>
      </c>
      <c r="B49" s="425">
        <f>avgpeinc!B42</f>
        <v>26667.714193883061</v>
      </c>
      <c r="C49" s="353"/>
      <c r="D49" s="314"/>
      <c r="E49" s="314"/>
      <c r="F49" s="84">
        <f>avgpeinc!F42</f>
        <v>42989.384714373213</v>
      </c>
      <c r="G49" s="434">
        <f t="shared" si="1"/>
        <v>1</v>
      </c>
      <c r="H49" s="442"/>
      <c r="I49" s="443"/>
      <c r="J49" s="442"/>
      <c r="K49" s="444">
        <f t="shared" si="0"/>
        <v>1.6120386022523803</v>
      </c>
      <c r="M49" s="1144">
        <v>0</v>
      </c>
    </row>
    <row r="50" spans="1:13" s="87" customFormat="1" ht="15" customHeight="1" x14ac:dyDescent="0.2">
      <c r="A50" s="92">
        <v>1954</v>
      </c>
      <c r="B50" s="425">
        <f>avgpeinc!B43</f>
        <v>26117.218138319142</v>
      </c>
      <c r="C50" s="353"/>
      <c r="D50" s="314"/>
      <c r="E50" s="314"/>
      <c r="F50" s="84">
        <f>avgpeinc!F43</f>
        <v>42084.380642207405</v>
      </c>
      <c r="G50" s="434">
        <f t="shared" si="1"/>
        <v>1</v>
      </c>
      <c r="H50" s="442"/>
      <c r="I50" s="443"/>
      <c r="J50" s="442"/>
      <c r="K50" s="444">
        <f t="shared" si="0"/>
        <v>1.6113653613231214</v>
      </c>
      <c r="M50" s="1144">
        <v>0</v>
      </c>
    </row>
    <row r="51" spans="1:13" s="87" customFormat="1" ht="15" customHeight="1" x14ac:dyDescent="0.2">
      <c r="A51" s="92">
        <v>1955</v>
      </c>
      <c r="B51" s="425">
        <f>avgpeinc!B44</f>
        <v>27978.747166894955</v>
      </c>
      <c r="C51" s="353"/>
      <c r="D51" s="314"/>
      <c r="E51" s="314"/>
      <c r="F51" s="84">
        <f>avgpeinc!F44</f>
        <v>45047.355071700054</v>
      </c>
      <c r="G51" s="434">
        <f t="shared" si="1"/>
        <v>1</v>
      </c>
      <c r="H51" s="442"/>
      <c r="I51" s="443"/>
      <c r="J51" s="442"/>
      <c r="K51" s="444">
        <f t="shared" si="0"/>
        <v>1.6100561902571906</v>
      </c>
      <c r="M51" s="1144">
        <v>1.6676633822498843E-3</v>
      </c>
    </row>
    <row r="52" spans="1:13" s="87" customFormat="1" ht="15" customHeight="1" x14ac:dyDescent="0.2">
      <c r="A52" s="92">
        <v>1956</v>
      </c>
      <c r="B52" s="425">
        <f>avgpeinc!B45</f>
        <v>28513.489201024498</v>
      </c>
      <c r="C52" s="353"/>
      <c r="D52" s="314"/>
      <c r="E52" s="314"/>
      <c r="F52" s="84">
        <f>avgpeinc!F45</f>
        <v>45912.220965106084</v>
      </c>
      <c r="G52" s="434">
        <f t="shared" si="1"/>
        <v>1</v>
      </c>
      <c r="H52" s="442"/>
      <c r="I52" s="443"/>
      <c r="J52" s="442"/>
      <c r="K52" s="444">
        <f t="shared" si="0"/>
        <v>1.6101930086990701</v>
      </c>
      <c r="M52" s="1144">
        <v>-3.3990723859460559E-3</v>
      </c>
    </row>
    <row r="53" spans="1:13" s="87" customFormat="1" ht="15" customHeight="1" x14ac:dyDescent="0.2">
      <c r="A53" s="92">
        <v>1957</v>
      </c>
      <c r="B53" s="425">
        <f>avgpeinc!B46</f>
        <v>28567.485324222409</v>
      </c>
      <c r="C53" s="353"/>
      <c r="D53" s="314"/>
      <c r="E53" s="314"/>
      <c r="F53" s="84">
        <f>avgpeinc!F46</f>
        <v>45977.740675249072</v>
      </c>
      <c r="G53" s="434">
        <f t="shared" si="1"/>
        <v>1</v>
      </c>
      <c r="H53" s="442"/>
      <c r="I53" s="443"/>
      <c r="J53" s="442"/>
      <c r="K53" s="444">
        <f t="shared" si="0"/>
        <v>1.6094430487469082</v>
      </c>
      <c r="M53" s="1144">
        <v>-3.4055092219205108E-3</v>
      </c>
    </row>
    <row r="54" spans="1:13" s="87" customFormat="1" ht="15" customHeight="1" x14ac:dyDescent="0.2">
      <c r="A54" s="92">
        <v>1958</v>
      </c>
      <c r="B54" s="425">
        <f>avgpeinc!B47</f>
        <v>27771.656487915363</v>
      </c>
      <c r="C54" s="353"/>
      <c r="D54" s="314"/>
      <c r="E54" s="314"/>
      <c r="F54" s="84">
        <f>avgpeinc!F47</f>
        <v>44696.380067300786</v>
      </c>
      <c r="G54" s="434">
        <f t="shared" si="1"/>
        <v>1</v>
      </c>
      <c r="H54" s="442"/>
      <c r="I54" s="443"/>
      <c r="J54" s="442"/>
      <c r="K54" s="444">
        <f t="shared" si="0"/>
        <v>1.6094243455283301</v>
      </c>
      <c r="M54" s="1144">
        <v>-3.3106390437751543E-3</v>
      </c>
    </row>
    <row r="55" spans="1:13" s="87" customFormat="1" ht="15" customHeight="1" x14ac:dyDescent="0.2">
      <c r="A55" s="91">
        <v>1959</v>
      </c>
      <c r="B55" s="426">
        <f>avgpeinc!B48</f>
        <v>29479.621430288847</v>
      </c>
      <c r="C55" s="354"/>
      <c r="D55" s="315"/>
      <c r="E55" s="315"/>
      <c r="F55" s="88">
        <f>avgpeinc!F48</f>
        <v>47683.342493830358</v>
      </c>
      <c r="G55" s="435">
        <f t="shared" si="1"/>
        <v>1</v>
      </c>
      <c r="H55" s="445"/>
      <c r="I55" s="446"/>
      <c r="J55" s="445"/>
      <c r="K55" s="447">
        <f t="shared" si="0"/>
        <v>1.6175018599403752</v>
      </c>
      <c r="M55" s="1144">
        <v>0</v>
      </c>
    </row>
    <row r="56" spans="1:13" x14ac:dyDescent="0.2">
      <c r="A56" s="67">
        <v>1960</v>
      </c>
      <c r="B56" s="425">
        <f>avgpeinc!B49</f>
        <v>30025.865127067747</v>
      </c>
      <c r="C56" s="353"/>
      <c r="D56" s="314"/>
      <c r="E56" s="314"/>
      <c r="F56" s="84">
        <f>avgpeinc!F49</f>
        <v>48663.926564965106</v>
      </c>
      <c r="G56" s="434">
        <f t="shared" si="1"/>
        <v>1</v>
      </c>
      <c r="H56" s="442"/>
      <c r="I56" s="443"/>
      <c r="J56" s="442"/>
      <c r="K56" s="444">
        <f t="shared" si="0"/>
        <v>1.6207335362036079</v>
      </c>
      <c r="M56" s="1144">
        <v>-0.12539487337198807</v>
      </c>
    </row>
    <row r="57" spans="1:13" x14ac:dyDescent="0.2">
      <c r="A57" s="67">
        <v>1961</v>
      </c>
      <c r="B57" s="425">
        <f>avgpeinc!B50</f>
        <v>30416.076303134603</v>
      </c>
      <c r="C57" s="353"/>
      <c r="D57" s="314"/>
      <c r="E57" s="314"/>
      <c r="F57" s="84">
        <f>avgpeinc!F50</f>
        <v>48863.241310772588</v>
      </c>
      <c r="G57" s="434">
        <f t="shared" si="1"/>
        <v>1</v>
      </c>
      <c r="H57" s="442"/>
      <c r="I57" s="443"/>
      <c r="J57" s="442"/>
      <c r="K57" s="444">
        <f t="shared" si="0"/>
        <v>1.6064939088062737</v>
      </c>
      <c r="M57" s="1144">
        <v>6.3130856298812432E-2</v>
      </c>
    </row>
    <row r="58" spans="1:13" x14ac:dyDescent="0.2">
      <c r="A58" s="67">
        <v>1962</v>
      </c>
      <c r="B58" s="427">
        <f>avgpeinc!B51</f>
        <v>31945.725670054369</v>
      </c>
      <c r="C58" s="522">
        <f>avgpeinc!C51</f>
        <v>32456.856744917488</v>
      </c>
      <c r="D58" s="522">
        <f>avgpeinc!D51</f>
        <v>45156.008645834852</v>
      </c>
      <c r="E58" s="522">
        <f>avgpeinc!E51</f>
        <v>19485.249825738603</v>
      </c>
      <c r="F58" s="523">
        <f>avgpeinc!F51</f>
        <v>49318.138338893332</v>
      </c>
      <c r="G58" s="436">
        <f t="shared" si="1"/>
        <v>1</v>
      </c>
      <c r="H58" s="448">
        <f t="shared" si="1"/>
        <v>1.0159999832259954</v>
      </c>
      <c r="I58" s="449">
        <f t="shared" si="1"/>
        <v>1.4135227076141732</v>
      </c>
      <c r="J58" s="448">
        <f t="shared" si="1"/>
        <v>0.6099485742470987</v>
      </c>
      <c r="K58" s="450">
        <f t="shared" si="0"/>
        <v>1.5438102376595471</v>
      </c>
      <c r="M58" s="1144">
        <v>-3.8737801151000895E-4</v>
      </c>
    </row>
    <row r="59" spans="1:13" x14ac:dyDescent="0.2">
      <c r="A59" s="67">
        <v>1963</v>
      </c>
      <c r="B59" s="428">
        <f>avgpeinc!B52</f>
        <v>33021.468462472767</v>
      </c>
      <c r="C59" s="524">
        <f>avgpeinc!C52</f>
        <v>33603.307358731101</v>
      </c>
      <c r="D59" s="524">
        <f>avgpeinc!D52</f>
        <v>46807.833036417906</v>
      </c>
      <c r="E59" s="524">
        <f>avgpeinc!E52</f>
        <v>20245.586864784778</v>
      </c>
      <c r="F59" s="525">
        <f>avgpeinc!F52</f>
        <v>50966.848830618859</v>
      </c>
      <c r="G59" s="437">
        <f t="shared" si="1"/>
        <v>1</v>
      </c>
      <c r="H59" s="451">
        <f t="shared" si="1"/>
        <v>1.0176200188347033</v>
      </c>
      <c r="I59" s="452">
        <f t="shared" si="1"/>
        <v>1.417497016815368</v>
      </c>
      <c r="J59" s="451">
        <f t="shared" si="1"/>
        <v>0.61310377180205855</v>
      </c>
      <c r="K59" s="453">
        <f t="shared" si="0"/>
        <v>1.5434458612444844</v>
      </c>
      <c r="M59" s="1144">
        <v>0.17521893502271269</v>
      </c>
    </row>
    <row r="60" spans="1:13" x14ac:dyDescent="0.2">
      <c r="A60" s="67">
        <v>1964</v>
      </c>
      <c r="B60" s="428">
        <f>avgpeinc!B53</f>
        <v>34377.743074502207</v>
      </c>
      <c r="C60" s="524">
        <f>avgpeinc!C53</f>
        <v>34749.757972544714</v>
      </c>
      <c r="D60" s="524">
        <f>avgpeinc!D53</f>
        <v>48459.657427000959</v>
      </c>
      <c r="E60" s="524">
        <f>avgpeinc!E53</f>
        <v>21005.923903830953</v>
      </c>
      <c r="F60" s="525">
        <f>avgpeinc!F53</f>
        <v>53251.477867602451</v>
      </c>
      <c r="G60" s="437">
        <f t="shared" si="1"/>
        <v>1</v>
      </c>
      <c r="H60" s="451">
        <f t="shared" si="1"/>
        <v>1.010821388048549</v>
      </c>
      <c r="I60" s="452">
        <f t="shared" si="1"/>
        <v>1.4096230029406216</v>
      </c>
      <c r="J60" s="451">
        <f t="shared" si="1"/>
        <v>0.61103266314800453</v>
      </c>
      <c r="K60" s="453">
        <f t="shared" si="0"/>
        <v>1.5490102928571479</v>
      </c>
      <c r="M60" s="1144">
        <v>-5.7091571856290102E-2</v>
      </c>
    </row>
    <row r="61" spans="1:13" x14ac:dyDescent="0.2">
      <c r="A61" s="67">
        <v>1965</v>
      </c>
      <c r="B61" s="428">
        <f>avgpeinc!B54</f>
        <v>36152.597756965159</v>
      </c>
      <c r="C61" s="524">
        <f>avgpeinc!C54</f>
        <v>36495.71440169953</v>
      </c>
      <c r="D61" s="524">
        <f>avgpeinc!D54</f>
        <v>50900.256009899938</v>
      </c>
      <c r="E61" s="524">
        <f>avgpeinc!E54</f>
        <v>22059.625529442696</v>
      </c>
      <c r="F61" s="525">
        <f>avgpeinc!F54</f>
        <v>55835.407889028749</v>
      </c>
      <c r="G61" s="437">
        <f t="shared" si="1"/>
        <v>1</v>
      </c>
      <c r="H61" s="451">
        <f t="shared" si="1"/>
        <v>1.0094907881043835</v>
      </c>
      <c r="I61" s="452">
        <f t="shared" si="1"/>
        <v>1.4079280374836549</v>
      </c>
      <c r="J61" s="451">
        <f t="shared" si="1"/>
        <v>0.61018092469420648</v>
      </c>
      <c r="K61" s="453">
        <f t="shared" si="0"/>
        <v>1.5444369520658165</v>
      </c>
      <c r="M61" s="1144">
        <v>-0.21949809133366216</v>
      </c>
    </row>
    <row r="62" spans="1:13" x14ac:dyDescent="0.2">
      <c r="A62" s="67">
        <v>1966</v>
      </c>
      <c r="B62" s="428">
        <f>avgpeinc!B55</f>
        <v>37834.864511966771</v>
      </c>
      <c r="C62" s="524">
        <f>avgpeinc!C55</f>
        <v>38241.670830854346</v>
      </c>
      <c r="D62" s="524">
        <f>avgpeinc!D55</f>
        <v>53340.854592798925</v>
      </c>
      <c r="E62" s="524">
        <f>avgpeinc!E55</f>
        <v>23113.327155054438</v>
      </c>
      <c r="F62" s="525">
        <f>avgpeinc!F55</f>
        <v>58304.482533388582</v>
      </c>
      <c r="G62" s="437">
        <f t="shared" si="1"/>
        <v>1</v>
      </c>
      <c r="H62" s="451">
        <f t="shared" si="1"/>
        <v>1.0107521547687559</v>
      </c>
      <c r="I62" s="452">
        <f t="shared" si="1"/>
        <v>1.4098333714378115</v>
      </c>
      <c r="J62" s="451">
        <f t="shared" si="1"/>
        <v>0.61090022267012312</v>
      </c>
      <c r="K62" s="453">
        <f t="shared" si="0"/>
        <v>1.5410252761694834</v>
      </c>
      <c r="M62" s="1144">
        <v>0.26261506009905133</v>
      </c>
    </row>
    <row r="63" spans="1:13" x14ac:dyDescent="0.2">
      <c r="A63" s="67">
        <v>1967</v>
      </c>
      <c r="B63" s="428">
        <f>avgpeinc!B56</f>
        <v>38362.798836678987</v>
      </c>
      <c r="C63" s="524">
        <f>avgpeinc!C56</f>
        <v>38996.493509419197</v>
      </c>
      <c r="D63" s="524">
        <f>avgpeinc!D56</f>
        <v>53309.26328030345</v>
      </c>
      <c r="E63" s="524">
        <f>avgpeinc!E56</f>
        <v>24104.871427960836</v>
      </c>
      <c r="F63" s="525">
        <f>avgpeinc!F56</f>
        <v>60139.438134166827</v>
      </c>
      <c r="G63" s="438">
        <f t="shared" si="1"/>
        <v>1</v>
      </c>
      <c r="H63" s="451">
        <f t="shared" si="1"/>
        <v>1.016518468202438</v>
      </c>
      <c r="I63" s="452">
        <f t="shared" si="1"/>
        <v>1.3896082897198321</v>
      </c>
      <c r="J63" s="451">
        <f t="shared" si="1"/>
        <v>0.62833974993800423</v>
      </c>
      <c r="K63" s="453">
        <f t="shared" si="0"/>
        <v>1.5676499097523358</v>
      </c>
      <c r="M63" s="1144">
        <v>0.20264748446061276</v>
      </c>
    </row>
    <row r="64" spans="1:13" x14ac:dyDescent="0.2">
      <c r="A64" s="67">
        <v>1968</v>
      </c>
      <c r="B64" s="428">
        <f>avgpeinc!B57</f>
        <v>39484.931223313957</v>
      </c>
      <c r="C64" s="524">
        <f>avgpeinc!C57</f>
        <v>40065.877899345935</v>
      </c>
      <c r="D64" s="524">
        <f>avgpeinc!D57</f>
        <v>54603.843121574355</v>
      </c>
      <c r="E64" s="524">
        <f>avgpeinc!E57</f>
        <v>24867.812069607946</v>
      </c>
      <c r="F64" s="525">
        <f>avgpeinc!F57</f>
        <v>61481.084728719092</v>
      </c>
      <c r="G64" s="438">
        <f t="shared" si="1"/>
        <v>1</v>
      </c>
      <c r="H64" s="451">
        <f t="shared" si="1"/>
        <v>1.0147131236659963</v>
      </c>
      <c r="I64" s="452">
        <f t="shared" si="1"/>
        <v>1.3829033362817005</v>
      </c>
      <c r="J64" s="451">
        <f t="shared" si="1"/>
        <v>0.62980512563042523</v>
      </c>
      <c r="K64" s="453">
        <f t="shared" si="0"/>
        <v>1.5570771639692629</v>
      </c>
      <c r="M64" s="1144">
        <v>9.6326133367256261E-2</v>
      </c>
    </row>
    <row r="65" spans="1:13" x14ac:dyDescent="0.2">
      <c r="A65" s="72">
        <v>1969</v>
      </c>
      <c r="B65" s="429">
        <f>avgpeinc!B58</f>
        <v>40008.282709659332</v>
      </c>
      <c r="C65" s="526">
        <f>avgpeinc!C58</f>
        <v>40741.33356966429</v>
      </c>
      <c r="D65" s="526">
        <f>avgpeinc!D58</f>
        <v>55694.358617500227</v>
      </c>
      <c r="E65" s="526">
        <f>avgpeinc!E58</f>
        <v>24988.069600802068</v>
      </c>
      <c r="F65" s="527">
        <f>avgpeinc!F58</f>
        <v>62554.091752503598</v>
      </c>
      <c r="G65" s="439">
        <f t="shared" si="1"/>
        <v>1</v>
      </c>
      <c r="H65" s="454">
        <f t="shared" si="1"/>
        <v>1.0183224775060884</v>
      </c>
      <c r="I65" s="455">
        <f t="shared" si="1"/>
        <v>1.3920707124990834</v>
      </c>
      <c r="J65" s="454">
        <f t="shared" si="1"/>
        <v>0.62457241122146734</v>
      </c>
      <c r="K65" s="456">
        <f t="shared" si="0"/>
        <v>1.5635285374895873</v>
      </c>
      <c r="M65" s="1144">
        <v>8.0915585567709059E-4</v>
      </c>
    </row>
    <row r="66" spans="1:13" x14ac:dyDescent="0.2">
      <c r="A66" s="67">
        <v>1970</v>
      </c>
      <c r="B66" s="428">
        <f>avgpeinc!B59</f>
        <v>39032.680372042589</v>
      </c>
      <c r="C66" s="524">
        <f>avgpeinc!C59</f>
        <v>39776.374842311096</v>
      </c>
      <c r="D66" s="524">
        <f>avgpeinc!D59</f>
        <v>54331.924243145957</v>
      </c>
      <c r="E66" s="524">
        <f>avgpeinc!E59</f>
        <v>24182.432398537348</v>
      </c>
      <c r="F66" s="525">
        <f>avgpeinc!F59</f>
        <v>60589.593948686175</v>
      </c>
      <c r="G66" s="438">
        <f t="shared" si="1"/>
        <v>1</v>
      </c>
      <c r="H66" s="451">
        <f t="shared" si="1"/>
        <v>1.0190531232592774</v>
      </c>
      <c r="I66" s="452">
        <f t="shared" si="1"/>
        <v>1.3919598583873207</v>
      </c>
      <c r="J66" s="451">
        <f t="shared" si="1"/>
        <v>0.61954321783799848</v>
      </c>
      <c r="K66" s="453">
        <f t="shared" si="0"/>
        <v>1.5522785873573741</v>
      </c>
      <c r="M66" s="1144">
        <v>-4.1865219100145623E-2</v>
      </c>
    </row>
    <row r="67" spans="1:13" x14ac:dyDescent="0.2">
      <c r="A67" s="67">
        <v>1971</v>
      </c>
      <c r="B67" s="428">
        <f>avgpeinc!B60</f>
        <v>39231.109239534635</v>
      </c>
      <c r="C67" s="524">
        <f>avgpeinc!C60</f>
        <v>39959.984963615731</v>
      </c>
      <c r="D67" s="524">
        <f>avgpeinc!D60</f>
        <v>54321.0355194078</v>
      </c>
      <c r="E67" s="524">
        <f>avgpeinc!E60</f>
        <v>24595.951847767497</v>
      </c>
      <c r="F67" s="525">
        <f>avgpeinc!F60</f>
        <v>60856.586070684141</v>
      </c>
      <c r="G67" s="438">
        <f t="shared" si="1"/>
        <v>1</v>
      </c>
      <c r="H67" s="451">
        <f t="shared" si="1"/>
        <v>1.0185790241012758</v>
      </c>
      <c r="I67" s="452">
        <f t="shared" si="1"/>
        <v>1.3846418460344345</v>
      </c>
      <c r="J67" s="451">
        <f t="shared" si="1"/>
        <v>0.62695020162675519</v>
      </c>
      <c r="K67" s="453">
        <f t="shared" si="0"/>
        <v>1.5512328672408966</v>
      </c>
      <c r="M67" s="1144">
        <v>-1.7210242585861124E-3</v>
      </c>
    </row>
    <row r="68" spans="1:13" x14ac:dyDescent="0.2">
      <c r="A68" s="67">
        <v>1972</v>
      </c>
      <c r="B68" s="428">
        <f>avgpeinc!B61</f>
        <v>40663.154831590691</v>
      </c>
      <c r="C68" s="524">
        <f>avgpeinc!C61</f>
        <v>41168.320452252141</v>
      </c>
      <c r="D68" s="524">
        <f>avgpeinc!D61</f>
        <v>56095.347573848281</v>
      </c>
      <c r="E68" s="524">
        <f>avgpeinc!E61</f>
        <v>25865.535319477367</v>
      </c>
      <c r="F68" s="525">
        <f>avgpeinc!F61</f>
        <v>62006.580358087675</v>
      </c>
      <c r="G68" s="438">
        <f t="shared" si="1"/>
        <v>1</v>
      </c>
      <c r="H68" s="451">
        <f t="shared" si="1"/>
        <v>1.012423178249539</v>
      </c>
      <c r="I68" s="452">
        <f t="shared" si="1"/>
        <v>1.3795129228455367</v>
      </c>
      <c r="J68" s="451">
        <f t="shared" si="1"/>
        <v>0.63609268455930923</v>
      </c>
      <c r="K68" s="453">
        <f t="shared" si="0"/>
        <v>1.5248836597871531</v>
      </c>
      <c r="M68" s="1144">
        <v>-0.1832583777650143</v>
      </c>
    </row>
    <row r="69" spans="1:13" x14ac:dyDescent="0.2">
      <c r="A69" s="67">
        <v>1973</v>
      </c>
      <c r="B69" s="428">
        <f>avgpeinc!B62</f>
        <v>42364.765124679667</v>
      </c>
      <c r="C69" s="524">
        <f>avgpeinc!C62</f>
        <v>42991.933823605003</v>
      </c>
      <c r="D69" s="524">
        <f>avgpeinc!D62</f>
        <v>58653.890713458321</v>
      </c>
      <c r="E69" s="524">
        <f>avgpeinc!E62</f>
        <v>26888.495040345428</v>
      </c>
      <c r="F69" s="525">
        <f>avgpeinc!F62</f>
        <v>64601.063417077858</v>
      </c>
      <c r="G69" s="438">
        <f t="shared" si="1"/>
        <v>1</v>
      </c>
      <c r="H69" s="451">
        <f t="shared" si="1"/>
        <v>1.0148040169012993</v>
      </c>
      <c r="I69" s="452">
        <f t="shared" si="1"/>
        <v>1.3844970116284061</v>
      </c>
      <c r="J69" s="451">
        <f t="shared" si="1"/>
        <v>0.63469005342558804</v>
      </c>
      <c r="K69" s="453">
        <f t="shared" si="0"/>
        <v>1.5248771762797853</v>
      </c>
      <c r="M69" s="1144">
        <v>-3.1553294436889701E-2</v>
      </c>
    </row>
    <row r="70" spans="1:13" x14ac:dyDescent="0.2">
      <c r="A70" s="67">
        <v>1974</v>
      </c>
      <c r="B70" s="428">
        <f>avgpeinc!B63</f>
        <v>41157.959332781626</v>
      </c>
      <c r="C70" s="524">
        <f>avgpeinc!C63</f>
        <v>42020.770155299331</v>
      </c>
      <c r="D70" s="524">
        <f>avgpeinc!D63</f>
        <v>56781.266854012953</v>
      </c>
      <c r="E70" s="524">
        <f>avgpeinc!E63</f>
        <v>26336.796015049931</v>
      </c>
      <c r="F70" s="525">
        <f>avgpeinc!F63</f>
        <v>62574.188455911011</v>
      </c>
      <c r="G70" s="438">
        <f t="shared" si="1"/>
        <v>1</v>
      </c>
      <c r="H70" s="451">
        <f t="shared" si="1"/>
        <v>1.0209634014053386</v>
      </c>
      <c r="I70" s="452">
        <f t="shared" si="1"/>
        <v>1.3795938325053843</v>
      </c>
      <c r="J70" s="451">
        <f t="shared" si="1"/>
        <v>0.63989557407607223</v>
      </c>
      <c r="K70" s="453">
        <f t="shared" si="0"/>
        <v>1.5203423461782692</v>
      </c>
      <c r="M70" s="1144">
        <v>-5.9752949069661554E-2</v>
      </c>
    </row>
    <row r="71" spans="1:13" x14ac:dyDescent="0.2">
      <c r="A71" s="67">
        <v>1975</v>
      </c>
      <c r="B71" s="428">
        <f>avgpeinc!B64</f>
        <v>39835.459142063359</v>
      </c>
      <c r="C71" s="524">
        <f>avgpeinc!C64</f>
        <v>40143.90420320128</v>
      </c>
      <c r="D71" s="524">
        <f>avgpeinc!D64</f>
        <v>53734.755608791711</v>
      </c>
      <c r="E71" s="524">
        <f>avgpeinc!E64</f>
        <v>26471.286361128827</v>
      </c>
      <c r="F71" s="525">
        <f>avgpeinc!F64</f>
        <v>60229.360752086701</v>
      </c>
      <c r="G71" s="438">
        <f t="shared" si="1"/>
        <v>1</v>
      </c>
      <c r="H71" s="451">
        <f t="shared" si="1"/>
        <v>1.00774297743219</v>
      </c>
      <c r="I71" s="452">
        <f t="shared" si="1"/>
        <v>1.3489176920783048</v>
      </c>
      <c r="J71" s="451">
        <f t="shared" si="1"/>
        <v>0.66451565844203031</v>
      </c>
      <c r="K71" s="453">
        <f t="shared" si="0"/>
        <v>1.5119534718375784</v>
      </c>
      <c r="M71" s="1144">
        <v>-0.16404940133361379</v>
      </c>
    </row>
    <row r="72" spans="1:13" x14ac:dyDescent="0.2">
      <c r="A72" s="67">
        <v>1976</v>
      </c>
      <c r="B72" s="428">
        <f>avgpeinc!B65</f>
        <v>41292.049543260786</v>
      </c>
      <c r="C72" s="524">
        <f>avgpeinc!C65</f>
        <v>41634.611633470391</v>
      </c>
      <c r="D72" s="524">
        <f>avgpeinc!D65</f>
        <v>55494.360336049314</v>
      </c>
      <c r="E72" s="524">
        <f>avgpeinc!E65</f>
        <v>27760.527045317351</v>
      </c>
      <c r="F72" s="525">
        <f>avgpeinc!F65</f>
        <v>62147.490290273905</v>
      </c>
      <c r="G72" s="438">
        <f t="shared" si="1"/>
        <v>1</v>
      </c>
      <c r="H72" s="451">
        <f t="shared" si="1"/>
        <v>1.0082960786398047</v>
      </c>
      <c r="I72" s="452">
        <f t="shared" si="1"/>
        <v>1.3439478289376039</v>
      </c>
      <c r="J72" s="451">
        <f t="shared" si="1"/>
        <v>0.67229714563413101</v>
      </c>
      <c r="K72" s="453">
        <f t="shared" si="0"/>
        <v>1.5050715810355533</v>
      </c>
      <c r="M72" s="1144">
        <v>-0.18014741211663932</v>
      </c>
    </row>
    <row r="73" spans="1:13" x14ac:dyDescent="0.2">
      <c r="A73" s="67">
        <v>1977</v>
      </c>
      <c r="B73" s="428">
        <f>avgpeinc!B66</f>
        <v>42574.798170491435</v>
      </c>
      <c r="C73" s="524">
        <f>avgpeinc!C66</f>
        <v>42670.941107367864</v>
      </c>
      <c r="D73" s="524">
        <f>avgpeinc!D66</f>
        <v>56982.351558590148</v>
      </c>
      <c r="E73" s="524">
        <f>avgpeinc!E66</f>
        <v>28863.473040018871</v>
      </c>
      <c r="F73" s="525">
        <f>avgpeinc!F66</f>
        <v>63359.748894454387</v>
      </c>
      <c r="G73" s="438">
        <f t="shared" si="1"/>
        <v>1</v>
      </c>
      <c r="H73" s="451">
        <f t="shared" si="1"/>
        <v>1.0022582123934312</v>
      </c>
      <c r="I73" s="452">
        <f t="shared" si="1"/>
        <v>1.3384056767668855</v>
      </c>
      <c r="J73" s="451">
        <f t="shared" si="1"/>
        <v>0.67794738390619369</v>
      </c>
      <c r="K73" s="453">
        <f t="shared" si="1"/>
        <v>1.4881984558265973</v>
      </c>
      <c r="M73" s="1144">
        <v>-9.51992113768938E-2</v>
      </c>
    </row>
    <row r="74" spans="1:13" x14ac:dyDescent="0.2">
      <c r="A74" s="67">
        <v>1978</v>
      </c>
      <c r="B74" s="428">
        <f>avgpeinc!B67</f>
        <v>44086.828551028637</v>
      </c>
      <c r="C74" s="524">
        <f>avgpeinc!C67</f>
        <v>44450.385829529769</v>
      </c>
      <c r="D74" s="524">
        <f>avgpeinc!D67</f>
        <v>58776.07938343659</v>
      </c>
      <c r="E74" s="524">
        <f>avgpeinc!E67</f>
        <v>30084.643410418332</v>
      </c>
      <c r="F74" s="525">
        <f>avgpeinc!F67</f>
        <v>65199.03910433421</v>
      </c>
      <c r="G74" s="438">
        <f t="shared" ref="G74:K109" si="2">B74/$B74</f>
        <v>1</v>
      </c>
      <c r="H74" s="451">
        <f t="shared" si="2"/>
        <v>1.0082463921867351</v>
      </c>
      <c r="I74" s="452">
        <f t="shared" si="2"/>
        <v>1.3331891023960993</v>
      </c>
      <c r="J74" s="451">
        <f t="shared" si="2"/>
        <v>0.68239527312781478</v>
      </c>
      <c r="K74" s="453">
        <f t="shared" si="2"/>
        <v>1.4788779607693732</v>
      </c>
      <c r="M74" s="1144">
        <v>-6.6767610449460335E-2</v>
      </c>
    </row>
    <row r="75" spans="1:13" x14ac:dyDescent="0.2">
      <c r="A75" s="72">
        <v>1979</v>
      </c>
      <c r="B75" s="429">
        <f>avgpeinc!B68</f>
        <v>44252.967930414634</v>
      </c>
      <c r="C75" s="526">
        <f>avgpeinc!C68</f>
        <v>44589.302197059224</v>
      </c>
      <c r="D75" s="526">
        <f>avgpeinc!D68</f>
        <v>58928.101817163479</v>
      </c>
      <c r="E75" s="526">
        <f>avgpeinc!E68</f>
        <v>30383.068723306649</v>
      </c>
      <c r="F75" s="527">
        <f>avgpeinc!F68</f>
        <v>65162.196615264249</v>
      </c>
      <c r="G75" s="440">
        <f t="shared" si="2"/>
        <v>1</v>
      </c>
      <c r="H75" s="454">
        <f t="shared" si="2"/>
        <v>1.0076002646234588</v>
      </c>
      <c r="I75" s="455">
        <f t="shared" si="2"/>
        <v>1.331619201447114</v>
      </c>
      <c r="J75" s="454">
        <f t="shared" si="2"/>
        <v>0.68657697199162682</v>
      </c>
      <c r="K75" s="456">
        <f t="shared" si="2"/>
        <v>1.4724932510228066</v>
      </c>
      <c r="M75" s="1144">
        <v>-2.1680798658053391E-2</v>
      </c>
    </row>
    <row r="76" spans="1:13" x14ac:dyDescent="0.2">
      <c r="A76" s="67">
        <v>1980</v>
      </c>
      <c r="B76" s="428">
        <f>avgpeinc!B69</f>
        <v>42963.653262778142</v>
      </c>
      <c r="C76" s="524">
        <f>avgpeinc!C69</f>
        <v>43143.418838572463</v>
      </c>
      <c r="D76" s="524">
        <f>avgpeinc!D69</f>
        <v>56704.549108749197</v>
      </c>
      <c r="E76" s="524">
        <f>avgpeinc!E69</f>
        <v>30053.45665207654</v>
      </c>
      <c r="F76" s="525">
        <f>avgpeinc!F69</f>
        <v>62917.634969915984</v>
      </c>
      <c r="G76" s="437">
        <f t="shared" si="2"/>
        <v>1</v>
      </c>
      <c r="H76" s="451">
        <f t="shared" si="2"/>
        <v>1.0041841315191431</v>
      </c>
      <c r="I76" s="452">
        <f t="shared" si="2"/>
        <v>1.3198260576661802</v>
      </c>
      <c r="J76" s="451">
        <f t="shared" si="2"/>
        <v>0.69950887249417315</v>
      </c>
      <c r="K76" s="453">
        <f t="shared" si="2"/>
        <v>1.4644386636558469</v>
      </c>
      <c r="M76" s="1144">
        <v>-0.15838621297007194</v>
      </c>
    </row>
    <row r="77" spans="1:13" x14ac:dyDescent="0.2">
      <c r="A77" s="67">
        <v>1981</v>
      </c>
      <c r="B77" s="428">
        <f>avgpeinc!B70</f>
        <v>43294.018081512288</v>
      </c>
      <c r="C77" s="524">
        <f>avgpeinc!C70</f>
        <v>43162.912642492884</v>
      </c>
      <c r="D77" s="524">
        <f>avgpeinc!D70</f>
        <v>56564.150706050663</v>
      </c>
      <c r="E77" s="524">
        <f>avgpeinc!E70</f>
        <v>30854.807344597004</v>
      </c>
      <c r="F77" s="525">
        <f>avgpeinc!F70</f>
        <v>63141.444878287242</v>
      </c>
      <c r="G77" s="437">
        <f t="shared" si="2"/>
        <v>1</v>
      </c>
      <c r="H77" s="451">
        <f t="shared" si="2"/>
        <v>0.99697174240624731</v>
      </c>
      <c r="I77" s="452">
        <f t="shared" si="2"/>
        <v>1.3065119204125126</v>
      </c>
      <c r="J77" s="451">
        <f t="shared" si="2"/>
        <v>0.7126806129776353</v>
      </c>
      <c r="K77" s="453">
        <f t="shared" si="2"/>
        <v>1.4584334667068091</v>
      </c>
      <c r="M77" s="1144">
        <v>-0.11078132745751645</v>
      </c>
    </row>
    <row r="78" spans="1:13" x14ac:dyDescent="0.2">
      <c r="A78" s="67">
        <v>1982</v>
      </c>
      <c r="B78" s="428">
        <f>avgpeinc!B71</f>
        <v>41871.44541138583</v>
      </c>
      <c r="C78" s="524">
        <f>avgpeinc!C71</f>
        <v>41504.424490881443</v>
      </c>
      <c r="D78" s="524">
        <f>avgpeinc!D71</f>
        <v>54486.861902330711</v>
      </c>
      <c r="E78" s="524">
        <f>avgpeinc!E71</f>
        <v>30349.687925755999</v>
      </c>
      <c r="F78" s="525">
        <f>avgpeinc!F71</f>
        <v>60926.590458892962</v>
      </c>
      <c r="G78" s="437">
        <f t="shared" si="2"/>
        <v>1</v>
      </c>
      <c r="H78" s="451">
        <f t="shared" si="2"/>
        <v>0.99123457724235653</v>
      </c>
      <c r="I78" s="452">
        <f t="shared" si="2"/>
        <v>1.3012892525442756</v>
      </c>
      <c r="J78" s="451">
        <f t="shared" si="2"/>
        <v>0.72483019460090592</v>
      </c>
      <c r="K78" s="453">
        <f t="shared" si="2"/>
        <v>1.4550868703072188</v>
      </c>
      <c r="M78" s="1144">
        <v>-1.3397828399320133E-2</v>
      </c>
    </row>
    <row r="79" spans="1:13" x14ac:dyDescent="0.2">
      <c r="A79" s="67">
        <v>1983</v>
      </c>
      <c r="B79" s="428">
        <f>avgpeinc!B72</f>
        <v>42527.304711972152</v>
      </c>
      <c r="C79" s="524">
        <f>avgpeinc!C72</f>
        <v>41869.295598329627</v>
      </c>
      <c r="D79" s="524">
        <f>avgpeinc!D72</f>
        <v>54513.383511393651</v>
      </c>
      <c r="E79" s="524">
        <f>avgpeinc!E72</f>
        <v>31580.947164413374</v>
      </c>
      <c r="F79" s="525">
        <f>avgpeinc!F72</f>
        <v>61587.042840435315</v>
      </c>
      <c r="G79" s="437">
        <f t="shared" si="2"/>
        <v>1</v>
      </c>
      <c r="H79" s="451">
        <f t="shared" si="2"/>
        <v>0.98452737322294293</v>
      </c>
      <c r="I79" s="452">
        <f t="shared" si="2"/>
        <v>1.2818443087470628</v>
      </c>
      <c r="J79" s="451">
        <f t="shared" si="2"/>
        <v>0.74260401354621486</v>
      </c>
      <c r="K79" s="453">
        <f t="shared" si="2"/>
        <v>1.4481764893766598</v>
      </c>
      <c r="M79" s="1144">
        <v>-9.813317445514258E-2</v>
      </c>
    </row>
    <row r="80" spans="1:13" x14ac:dyDescent="0.2">
      <c r="A80" s="67">
        <v>1984</v>
      </c>
      <c r="B80" s="428">
        <f>avgpeinc!B73</f>
        <v>45361.818250210134</v>
      </c>
      <c r="C80" s="524">
        <f>avgpeinc!C73</f>
        <v>44205.658616074477</v>
      </c>
      <c r="D80" s="524">
        <f>avgpeinc!D73</f>
        <v>57665.300330302292</v>
      </c>
      <c r="E80" s="524">
        <f>avgpeinc!E73</f>
        <v>34043.225080465716</v>
      </c>
      <c r="F80" s="525">
        <f>avgpeinc!F73</f>
        <v>65648.964581315886</v>
      </c>
      <c r="G80" s="437">
        <f t="shared" si="2"/>
        <v>1</v>
      </c>
      <c r="H80" s="451">
        <f t="shared" si="2"/>
        <v>0.97451249357425618</v>
      </c>
      <c r="I80" s="452">
        <f t="shared" si="2"/>
        <v>1.2712299143792625</v>
      </c>
      <c r="J80" s="451">
        <f t="shared" si="2"/>
        <v>0.75048193378597683</v>
      </c>
      <c r="K80" s="453">
        <f t="shared" si="2"/>
        <v>1.4472295669279478</v>
      </c>
      <c r="M80" s="1144">
        <v>-0.17295295497751795</v>
      </c>
    </row>
    <row r="81" spans="1:13" x14ac:dyDescent="0.2">
      <c r="A81" s="67">
        <v>1985</v>
      </c>
      <c r="B81" s="428">
        <f>avgpeinc!B74</f>
        <v>46143.096977301655</v>
      </c>
      <c r="C81" s="524">
        <f>avgpeinc!C74</f>
        <v>44869.774823933301</v>
      </c>
      <c r="D81" s="524">
        <f>avgpeinc!D74</f>
        <v>58592.741724359985</v>
      </c>
      <c r="E81" s="524">
        <f>avgpeinc!E74</f>
        <v>34772.495894312146</v>
      </c>
      <c r="F81" s="525">
        <f>avgpeinc!F74</f>
        <v>66485.555028944102</v>
      </c>
      <c r="G81" s="437">
        <f t="shared" si="2"/>
        <v>1</v>
      </c>
      <c r="H81" s="451">
        <f t="shared" si="2"/>
        <v>0.97240492648348431</v>
      </c>
      <c r="I81" s="452">
        <f t="shared" si="2"/>
        <v>1.2698051401530863</v>
      </c>
      <c r="J81" s="451">
        <f t="shared" si="2"/>
        <v>0.75357958551020432</v>
      </c>
      <c r="K81" s="453">
        <f t="shared" si="2"/>
        <v>1.4408559326143442</v>
      </c>
      <c r="M81" s="1144">
        <v>2.5648861308582127E-2</v>
      </c>
    </row>
    <row r="82" spans="1:13" x14ac:dyDescent="0.2">
      <c r="A82" s="67">
        <v>1986</v>
      </c>
      <c r="B82" s="428">
        <f>avgpeinc!B75</f>
        <v>46552.473209978154</v>
      </c>
      <c r="C82" s="524">
        <f>avgpeinc!C75</f>
        <v>45538.927933213388</v>
      </c>
      <c r="D82" s="524">
        <f>avgpeinc!D75</f>
        <v>59308.472324865739</v>
      </c>
      <c r="E82" s="524">
        <f>avgpeinc!E75</f>
        <v>35004.650224456585</v>
      </c>
      <c r="F82" s="525">
        <f>avgpeinc!F75</f>
        <v>66563.679921647927</v>
      </c>
      <c r="G82" s="437">
        <f t="shared" si="2"/>
        <v>1</v>
      </c>
      <c r="H82" s="451">
        <f t="shared" si="2"/>
        <v>0.97822789624531659</v>
      </c>
      <c r="I82" s="452">
        <f t="shared" si="2"/>
        <v>1.2740133495668591</v>
      </c>
      <c r="J82" s="451">
        <f t="shared" si="2"/>
        <v>0.75193964596823215</v>
      </c>
      <c r="K82" s="453">
        <f t="shared" si="2"/>
        <v>1.4298634493898497</v>
      </c>
      <c r="M82" s="1144">
        <v>1.2530593754490837E-2</v>
      </c>
    </row>
    <row r="83" spans="1:13" x14ac:dyDescent="0.2">
      <c r="A83" s="67">
        <v>1987</v>
      </c>
      <c r="B83" s="428">
        <f>avgpeinc!B76</f>
        <v>47961.002569495133</v>
      </c>
      <c r="C83" s="524">
        <f>avgpeinc!C76</f>
        <v>47807.39627968039</v>
      </c>
      <c r="D83" s="524">
        <f>avgpeinc!D76</f>
        <v>60991.517998382165</v>
      </c>
      <c r="E83" s="524">
        <f>avgpeinc!E76</f>
        <v>35993.612453999747</v>
      </c>
      <c r="F83" s="525">
        <f>avgpeinc!F76</f>
        <v>68045.744077510928</v>
      </c>
      <c r="G83" s="437">
        <f t="shared" si="2"/>
        <v>1</v>
      </c>
      <c r="H83" s="451">
        <f t="shared" si="2"/>
        <v>0.99679726691300563</v>
      </c>
      <c r="I83" s="452">
        <f t="shared" si="2"/>
        <v>1.2716898048577261</v>
      </c>
      <c r="J83" s="451">
        <f t="shared" si="2"/>
        <v>0.7504766482278028</v>
      </c>
      <c r="K83" s="453">
        <f t="shared" si="2"/>
        <v>1.4187723448631657</v>
      </c>
      <c r="M83" s="1144">
        <v>1.3154298772860784E-2</v>
      </c>
    </row>
    <row r="84" spans="1:13" x14ac:dyDescent="0.2">
      <c r="A84" s="67">
        <v>1988</v>
      </c>
      <c r="B84" s="428">
        <f>avgpeinc!B77</f>
        <v>49976.556642880489</v>
      </c>
      <c r="C84" s="524">
        <f>avgpeinc!C77</f>
        <v>50136.250479884155</v>
      </c>
      <c r="D84" s="524">
        <f>avgpeinc!D77</f>
        <v>63694.637080752567</v>
      </c>
      <c r="E84" s="524">
        <f>avgpeinc!E77</f>
        <v>37291.29529922967</v>
      </c>
      <c r="F84" s="525">
        <f>avgpeinc!F77</f>
        <v>70720.545963268145</v>
      </c>
      <c r="G84" s="437">
        <f t="shared" si="2"/>
        <v>1</v>
      </c>
      <c r="H84" s="451">
        <f t="shared" si="2"/>
        <v>1.0031953749463933</v>
      </c>
      <c r="I84" s="452">
        <f t="shared" si="2"/>
        <v>1.2744903082438817</v>
      </c>
      <c r="J84" s="451">
        <f t="shared" si="2"/>
        <v>0.7461757632824445</v>
      </c>
      <c r="K84" s="453">
        <f t="shared" si="2"/>
        <v>1.4150744011561025</v>
      </c>
      <c r="M84" s="1144">
        <v>2.4109502061037347E-2</v>
      </c>
    </row>
    <row r="85" spans="1:13" x14ac:dyDescent="0.2">
      <c r="A85" s="72">
        <v>1989</v>
      </c>
      <c r="B85" s="429">
        <f>avgpeinc!B78</f>
        <v>50578.94899242359</v>
      </c>
      <c r="C85" s="526">
        <f>avgpeinc!C78</f>
        <v>50668.714404073304</v>
      </c>
      <c r="D85" s="526">
        <f>avgpeinc!D78</f>
        <v>63878.317580010931</v>
      </c>
      <c r="E85" s="526">
        <f>avgpeinc!E78</f>
        <v>38357.993100808286</v>
      </c>
      <c r="F85" s="527">
        <f>avgpeinc!F78</f>
        <v>71240.160880267984</v>
      </c>
      <c r="G85" s="440">
        <f t="shared" si="2"/>
        <v>1</v>
      </c>
      <c r="H85" s="454">
        <f t="shared" si="2"/>
        <v>1.0017747583419174</v>
      </c>
      <c r="I85" s="455">
        <f t="shared" si="2"/>
        <v>1.2629427627999843</v>
      </c>
      <c r="J85" s="454">
        <f t="shared" si="2"/>
        <v>0.75837861135774243</v>
      </c>
      <c r="K85" s="456">
        <f t="shared" si="2"/>
        <v>1.4084942905978397</v>
      </c>
      <c r="M85" s="1144">
        <v>5.1956526782305446E-2</v>
      </c>
    </row>
    <row r="86" spans="1:13" x14ac:dyDescent="0.2">
      <c r="A86" s="67">
        <v>1990</v>
      </c>
      <c r="B86" s="428">
        <f>avgpeinc!B79</f>
        <v>50534.218475478607</v>
      </c>
      <c r="C86" s="524">
        <f>avgpeinc!C79</f>
        <v>50677.203538537877</v>
      </c>
      <c r="D86" s="524">
        <f>avgpeinc!D79</f>
        <v>63760.908424470283</v>
      </c>
      <c r="E86" s="524">
        <f>avgpeinc!E79</f>
        <v>38357.810259119367</v>
      </c>
      <c r="F86" s="525">
        <f>avgpeinc!F79</f>
        <v>70967.370942939786</v>
      </c>
      <c r="G86" s="437">
        <f t="shared" si="2"/>
        <v>1</v>
      </c>
      <c r="H86" s="451">
        <f t="shared" si="2"/>
        <v>1.0028294701565168</v>
      </c>
      <c r="I86" s="452">
        <f t="shared" si="2"/>
        <v>1.2617373009421298</v>
      </c>
      <c r="J86" s="451">
        <f t="shared" si="2"/>
        <v>0.75904627431276572</v>
      </c>
      <c r="K86" s="453">
        <f t="shared" si="2"/>
        <v>1.4043429003928543</v>
      </c>
      <c r="M86" s="1144">
        <v>8.2189313703565858E-2</v>
      </c>
    </row>
    <row r="87" spans="1:13" x14ac:dyDescent="0.2">
      <c r="A87" s="67">
        <v>1991</v>
      </c>
      <c r="B87" s="428">
        <f>avgpeinc!B80</f>
        <v>49499.867153150662</v>
      </c>
      <c r="C87" s="524">
        <f>avgpeinc!C80</f>
        <v>49554.87149072608</v>
      </c>
      <c r="D87" s="524">
        <f>avgpeinc!D80</f>
        <v>61782.119466439464</v>
      </c>
      <c r="E87" s="524">
        <f>avgpeinc!E80</f>
        <v>38183.114064025271</v>
      </c>
      <c r="F87" s="525">
        <f>avgpeinc!F80</f>
        <v>69299.507849278336</v>
      </c>
      <c r="G87" s="437">
        <f t="shared" si="2"/>
        <v>1</v>
      </c>
      <c r="H87" s="451">
        <f t="shared" si="2"/>
        <v>1.0011112017211123</v>
      </c>
      <c r="I87" s="452">
        <f t="shared" si="2"/>
        <v>1.2481269752762769</v>
      </c>
      <c r="J87" s="451">
        <f t="shared" si="2"/>
        <v>0.77137811190256733</v>
      </c>
      <c r="K87" s="453">
        <f t="shared" si="2"/>
        <v>1.3999938148292066</v>
      </c>
      <c r="M87" s="1144">
        <v>2.7886639458301943E-2</v>
      </c>
    </row>
    <row r="88" spans="1:13" x14ac:dyDescent="0.2">
      <c r="A88" s="67">
        <v>1992</v>
      </c>
      <c r="B88" s="428">
        <f>avgpeinc!B81</f>
        <v>50457.558511453113</v>
      </c>
      <c r="C88" s="524">
        <f>avgpeinc!C81</f>
        <v>50605.54064013248</v>
      </c>
      <c r="D88" s="524">
        <f>avgpeinc!D81</f>
        <v>63066.932161501252</v>
      </c>
      <c r="E88" s="524">
        <f>avgpeinc!E81</f>
        <v>38943.837165530822</v>
      </c>
      <c r="F88" s="525">
        <f>avgpeinc!F81</f>
        <v>70283.042284369061</v>
      </c>
      <c r="G88" s="437">
        <f t="shared" si="2"/>
        <v>1</v>
      </c>
      <c r="H88" s="451">
        <f t="shared" si="2"/>
        <v>1.0029328039850716</v>
      </c>
      <c r="I88" s="452">
        <f t="shared" si="2"/>
        <v>1.2499005901600648</v>
      </c>
      <c r="J88" s="451">
        <f t="shared" si="2"/>
        <v>0.77181374435093109</v>
      </c>
      <c r="K88" s="453">
        <f t="shared" si="2"/>
        <v>1.3929140520823229</v>
      </c>
      <c r="M88" s="1144">
        <v>4.4197834475198761E-2</v>
      </c>
    </row>
    <row r="89" spans="1:13" x14ac:dyDescent="0.2">
      <c r="A89" s="67">
        <v>1993</v>
      </c>
      <c r="B89" s="428">
        <f>avgpeinc!B82</f>
        <v>50887.145615995469</v>
      </c>
      <c r="C89" s="524">
        <f>avgpeinc!C82</f>
        <v>51185.993208533138</v>
      </c>
      <c r="D89" s="524">
        <f>avgpeinc!D82</f>
        <v>63978.290745487953</v>
      </c>
      <c r="E89" s="524">
        <f>avgpeinc!E82</f>
        <v>39037.91091330607</v>
      </c>
      <c r="F89" s="525">
        <f>avgpeinc!F82</f>
        <v>70796.165041956017</v>
      </c>
      <c r="G89" s="437">
        <f t="shared" si="2"/>
        <v>1</v>
      </c>
      <c r="H89" s="451">
        <f t="shared" si="2"/>
        <v>1.0058727521247277</v>
      </c>
      <c r="I89" s="452">
        <f t="shared" si="2"/>
        <v>1.2572583895406686</v>
      </c>
      <c r="J89" s="451">
        <f t="shared" si="2"/>
        <v>0.76714679985971146</v>
      </c>
      <c r="K89" s="453">
        <f t="shared" si="2"/>
        <v>1.39123867501231</v>
      </c>
      <c r="M89" s="1144">
        <v>-4.5071086839016061E-2</v>
      </c>
    </row>
    <row r="90" spans="1:13" x14ac:dyDescent="0.2">
      <c r="A90" s="67">
        <v>1994</v>
      </c>
      <c r="B90" s="428">
        <f>avgpeinc!B83</f>
        <v>52549.490659116163</v>
      </c>
      <c r="C90" s="524">
        <f>avgpeinc!C83</f>
        <v>52793.473845090848</v>
      </c>
      <c r="D90" s="524">
        <f>avgpeinc!D83</f>
        <v>65918.457428970825</v>
      </c>
      <c r="E90" s="524">
        <f>avgpeinc!E83</f>
        <v>40319.121167001125</v>
      </c>
      <c r="F90" s="525">
        <f>avgpeinc!F83</f>
        <v>72918.538295194827</v>
      </c>
      <c r="G90" s="437">
        <f t="shared" si="2"/>
        <v>1</v>
      </c>
      <c r="H90" s="451">
        <f t="shared" si="2"/>
        <v>1.0046429219943802</v>
      </c>
      <c r="I90" s="452">
        <f t="shared" si="2"/>
        <v>1.2544071617473507</v>
      </c>
      <c r="J90" s="451">
        <f t="shared" si="2"/>
        <v>0.76725998028311349</v>
      </c>
      <c r="K90" s="453">
        <f t="shared" si="2"/>
        <v>1.3876164617505211</v>
      </c>
      <c r="M90" s="1144">
        <v>9.6531583039904945E-3</v>
      </c>
    </row>
    <row r="91" spans="1:13" x14ac:dyDescent="0.2">
      <c r="A91" s="67">
        <v>1995</v>
      </c>
      <c r="B91" s="428">
        <f>avgpeinc!B84</f>
        <v>53704.282819150096</v>
      </c>
      <c r="C91" s="524">
        <f>avgpeinc!C84</f>
        <v>53842.996172714127</v>
      </c>
      <c r="D91" s="524">
        <f>avgpeinc!D84</f>
        <v>67067.804898875256</v>
      </c>
      <c r="E91" s="524">
        <f>avgpeinc!E84</f>
        <v>41622.025085551868</v>
      </c>
      <c r="F91" s="525">
        <f>avgpeinc!F84</f>
        <v>74428.185168446435</v>
      </c>
      <c r="G91" s="437">
        <f t="shared" si="2"/>
        <v>1</v>
      </c>
      <c r="H91" s="451">
        <f t="shared" si="2"/>
        <v>1.0025829104548543</v>
      </c>
      <c r="I91" s="452">
        <f t="shared" si="2"/>
        <v>1.2488353140237809</v>
      </c>
      <c r="J91" s="451">
        <f t="shared" si="2"/>
        <v>0.77502245446074769</v>
      </c>
      <c r="K91" s="453">
        <f t="shared" si="2"/>
        <v>1.385889192843043</v>
      </c>
      <c r="M91" s="1144">
        <v>7.0460312781506218E-3</v>
      </c>
    </row>
    <row r="92" spans="1:13" x14ac:dyDescent="0.2">
      <c r="A92" s="67">
        <v>1996</v>
      </c>
      <c r="B92" s="428">
        <f>avgpeinc!B85</f>
        <v>55398.869654491828</v>
      </c>
      <c r="C92" s="524">
        <f>avgpeinc!C85</f>
        <v>54884.722325583294</v>
      </c>
      <c r="D92" s="524">
        <f>avgpeinc!D85</f>
        <v>68427.168626408864</v>
      </c>
      <c r="E92" s="524">
        <f>avgpeinc!E85</f>
        <v>43374.266874993024</v>
      </c>
      <c r="F92" s="525">
        <f>avgpeinc!F85</f>
        <v>76262.988994667583</v>
      </c>
      <c r="G92" s="437">
        <f t="shared" si="2"/>
        <v>1</v>
      </c>
      <c r="H92" s="451">
        <f t="shared" si="2"/>
        <v>0.9907191729341206</v>
      </c>
      <c r="I92" s="452">
        <f t="shared" si="2"/>
        <v>1.2351726497881836</v>
      </c>
      <c r="J92" s="451">
        <f t="shared" si="2"/>
        <v>0.78294497966306731</v>
      </c>
      <c r="K92" s="453">
        <f t="shared" si="2"/>
        <v>1.3766163365841178</v>
      </c>
      <c r="M92" s="1144">
        <v>1.5915077703539282E-2</v>
      </c>
    </row>
    <row r="93" spans="1:13" x14ac:dyDescent="0.2">
      <c r="A93" s="67">
        <v>1997</v>
      </c>
      <c r="B93" s="428">
        <f>avgpeinc!B86</f>
        <v>57411.272408026176</v>
      </c>
      <c r="C93" s="524">
        <f>avgpeinc!C86</f>
        <v>56939.614782632168</v>
      </c>
      <c r="D93" s="524">
        <f>avgpeinc!D86</f>
        <v>71471.427154779754</v>
      </c>
      <c r="E93" s="524">
        <f>avgpeinc!E86</f>
        <v>44636.335797065221</v>
      </c>
      <c r="F93" s="525">
        <f>avgpeinc!F86</f>
        <v>78961.433766419315</v>
      </c>
      <c r="G93" s="437">
        <f t="shared" si="2"/>
        <v>1</v>
      </c>
      <c r="H93" s="451">
        <f t="shared" si="2"/>
        <v>0.9917845815706382</v>
      </c>
      <c r="I93" s="452">
        <f t="shared" si="2"/>
        <v>1.2449023363709311</v>
      </c>
      <c r="J93" s="451">
        <f t="shared" si="2"/>
        <v>0.77748382721482756</v>
      </c>
      <c r="K93" s="453">
        <f t="shared" si="2"/>
        <v>1.3753646358024352</v>
      </c>
      <c r="M93" s="1144">
        <v>6.2972015148261562E-3</v>
      </c>
    </row>
    <row r="94" spans="1:13" x14ac:dyDescent="0.2">
      <c r="A94" s="67">
        <v>1998</v>
      </c>
      <c r="B94" s="428">
        <f>avgpeinc!B87</f>
        <v>59608.687248021008</v>
      </c>
      <c r="C94" s="524">
        <f>avgpeinc!C87</f>
        <v>59414.763944600832</v>
      </c>
      <c r="D94" s="524">
        <f>avgpeinc!D87</f>
        <v>74141.094532857431</v>
      </c>
      <c r="E94" s="524">
        <f>avgpeinc!E87</f>
        <v>46353.564336875941</v>
      </c>
      <c r="F94" s="525">
        <f>avgpeinc!F87</f>
        <v>81733.534142290897</v>
      </c>
      <c r="G94" s="437">
        <f t="shared" si="2"/>
        <v>1</v>
      </c>
      <c r="H94" s="451">
        <f t="shared" si="2"/>
        <v>0.99674672749270088</v>
      </c>
      <c r="I94" s="452">
        <f t="shared" si="2"/>
        <v>1.2437968013683927</v>
      </c>
      <c r="J94" s="451">
        <f t="shared" si="2"/>
        <v>0.77763102119674454</v>
      </c>
      <c r="K94" s="453">
        <f t="shared" si="2"/>
        <v>1.3711681621541569</v>
      </c>
      <c r="M94" s="1144">
        <v>2.9913461272371933E-2</v>
      </c>
    </row>
    <row r="95" spans="1:13" x14ac:dyDescent="0.2">
      <c r="A95" s="72">
        <v>1999</v>
      </c>
      <c r="B95" s="429">
        <f>avgpeinc!B88</f>
        <v>61392.834690777556</v>
      </c>
      <c r="C95" s="526">
        <f>avgpeinc!C88</f>
        <v>61315.412761940366</v>
      </c>
      <c r="D95" s="526">
        <f>avgpeinc!D88</f>
        <v>76555.604398337731</v>
      </c>
      <c r="E95" s="526">
        <f>avgpeinc!E88</f>
        <v>47590.998440811338</v>
      </c>
      <c r="F95" s="527">
        <f>avgpeinc!F88</f>
        <v>83823.359656356537</v>
      </c>
      <c r="G95" s="440">
        <f t="shared" si="2"/>
        <v>1</v>
      </c>
      <c r="H95" s="454">
        <f t="shared" si="2"/>
        <v>0.99873890936577292</v>
      </c>
      <c r="I95" s="455">
        <f t="shared" si="2"/>
        <v>1.2469794689222573</v>
      </c>
      <c r="J95" s="454">
        <f t="shared" si="2"/>
        <v>0.77518815804021612</v>
      </c>
      <c r="K95" s="456">
        <f t="shared" si="2"/>
        <v>1.365360633346818</v>
      </c>
      <c r="M95" s="1144">
        <v>2.3720662116829772E-2</v>
      </c>
    </row>
    <row r="96" spans="1:13" x14ac:dyDescent="0.2">
      <c r="A96" s="77">
        <v>2000</v>
      </c>
      <c r="B96" s="430">
        <f>avgpeinc!B89</f>
        <v>63440.437065899976</v>
      </c>
      <c r="C96" s="528">
        <f>avgpeinc!C89</f>
        <v>62936.725608399182</v>
      </c>
      <c r="D96" s="528">
        <f>avgpeinc!D89</f>
        <v>78992.349013369414</v>
      </c>
      <c r="E96" s="528">
        <f>avgpeinc!E89</f>
        <v>49173.594052817163</v>
      </c>
      <c r="F96" s="529">
        <f>avgpeinc!F89</f>
        <v>86476.225180571812</v>
      </c>
      <c r="G96" s="441">
        <f t="shared" si="2"/>
        <v>1</v>
      </c>
      <c r="H96" s="457">
        <f t="shared" si="2"/>
        <v>0.99206008847357796</v>
      </c>
      <c r="I96" s="458">
        <f t="shared" si="2"/>
        <v>1.2451419420599923</v>
      </c>
      <c r="J96" s="457">
        <f t="shared" si="2"/>
        <v>0.77511436438776649</v>
      </c>
      <c r="K96" s="459">
        <f t="shared" si="2"/>
        <v>1.3631089125496245</v>
      </c>
      <c r="M96" s="1144">
        <v>2.0763559521583375E-2</v>
      </c>
    </row>
    <row r="97" spans="1:13" x14ac:dyDescent="0.2">
      <c r="A97" s="67">
        <v>2001</v>
      </c>
      <c r="B97" s="428">
        <f>avgpeinc!B90</f>
        <v>63130.441088180094</v>
      </c>
      <c r="C97" s="524">
        <f>avgpeinc!C90</f>
        <v>62601.57299152339</v>
      </c>
      <c r="D97" s="524">
        <f>avgpeinc!D90</f>
        <v>78481.286321059975</v>
      </c>
      <c r="E97" s="524">
        <f>avgpeinc!E90</f>
        <v>49052.02666985726</v>
      </c>
      <c r="F97" s="525">
        <f>avgpeinc!F90</f>
        <v>86251.414683871568</v>
      </c>
      <c r="G97" s="437">
        <f t="shared" si="2"/>
        <v>1</v>
      </c>
      <c r="H97" s="451">
        <f t="shared" si="2"/>
        <v>0.99162261363075244</v>
      </c>
      <c r="I97" s="452">
        <f t="shared" si="2"/>
        <v>1.2431607473079103</v>
      </c>
      <c r="J97" s="451">
        <f t="shared" si="2"/>
        <v>0.7769948352070245</v>
      </c>
      <c r="K97" s="453">
        <f t="shared" si="2"/>
        <v>1.366241280706344</v>
      </c>
      <c r="M97" s="1144">
        <v>4.9672900437144563E-2</v>
      </c>
    </row>
    <row r="98" spans="1:13" x14ac:dyDescent="0.2">
      <c r="A98" s="67">
        <v>2002</v>
      </c>
      <c r="B98" s="428">
        <f>avgpeinc!B91</f>
        <v>62988.601225774073</v>
      </c>
      <c r="C98" s="524">
        <f>avgpeinc!C91</f>
        <v>62366.365051236229</v>
      </c>
      <c r="D98" s="524">
        <f>avgpeinc!D91</f>
        <v>77514.17965416341</v>
      </c>
      <c r="E98" s="524">
        <f>avgpeinc!E91</f>
        <v>49653.505332261913</v>
      </c>
      <c r="F98" s="525">
        <f>avgpeinc!F91</f>
        <v>85870.947326550944</v>
      </c>
      <c r="G98" s="437">
        <f t="shared" si="2"/>
        <v>1</v>
      </c>
      <c r="H98" s="451">
        <f t="shared" si="2"/>
        <v>0.9901214479694902</v>
      </c>
      <c r="I98" s="452">
        <f t="shared" si="2"/>
        <v>1.230606461259941</v>
      </c>
      <c r="J98" s="451">
        <f t="shared" si="2"/>
        <v>0.7882935065391542</v>
      </c>
      <c r="K98" s="453">
        <f t="shared" si="2"/>
        <v>1.3632775717428336</v>
      </c>
      <c r="M98" s="1144">
        <v>7.6689014676958323E-3</v>
      </c>
    </row>
    <row r="99" spans="1:13" x14ac:dyDescent="0.2">
      <c r="A99" s="67">
        <v>2003</v>
      </c>
      <c r="B99" s="428">
        <f>avgpeinc!B92</f>
        <v>63649.266705153808</v>
      </c>
      <c r="C99" s="524">
        <f>avgpeinc!C92</f>
        <v>63150.038508076679</v>
      </c>
      <c r="D99" s="524">
        <f>avgpeinc!D92</f>
        <v>77658.89582586223</v>
      </c>
      <c r="E99" s="524">
        <f>avgpeinc!E92</f>
        <v>50776.252159165895</v>
      </c>
      <c r="F99" s="525">
        <f>avgpeinc!F92</f>
        <v>86810.689567606198</v>
      </c>
      <c r="G99" s="437">
        <f t="shared" si="2"/>
        <v>1</v>
      </c>
      <c r="H99" s="451">
        <f t="shared" si="2"/>
        <v>0.99215657582687111</v>
      </c>
      <c r="I99" s="452">
        <f t="shared" si="2"/>
        <v>1.220106685370093</v>
      </c>
      <c r="J99" s="451">
        <f t="shared" si="2"/>
        <v>0.79775077997959776</v>
      </c>
      <c r="K99" s="453">
        <f t="shared" si="2"/>
        <v>1.3638914328698302</v>
      </c>
      <c r="M99" s="1144">
        <v>6.1042355882818811E-3</v>
      </c>
    </row>
    <row r="100" spans="1:13" x14ac:dyDescent="0.2">
      <c r="A100" s="67">
        <v>2004</v>
      </c>
      <c r="B100" s="428">
        <f>avgpeinc!B93</f>
        <v>65516.088477506244</v>
      </c>
      <c r="C100" s="524">
        <f>avgpeinc!C93</f>
        <v>65004.149035304166</v>
      </c>
      <c r="D100" s="524">
        <f>avgpeinc!D93</f>
        <v>80078.447211036793</v>
      </c>
      <c r="E100" s="524">
        <f>avgpeinc!E93</f>
        <v>52181.651751271223</v>
      </c>
      <c r="F100" s="525">
        <f>avgpeinc!F93</f>
        <v>89285.558961837043</v>
      </c>
      <c r="G100" s="437">
        <f t="shared" si="2"/>
        <v>1</v>
      </c>
      <c r="H100" s="451">
        <f t="shared" si="2"/>
        <v>0.99218604995965465</v>
      </c>
      <c r="I100" s="452">
        <f t="shared" si="2"/>
        <v>1.2222714919638444</v>
      </c>
      <c r="J100" s="451">
        <f t="shared" si="2"/>
        <v>0.796470805322678</v>
      </c>
      <c r="K100" s="453">
        <f t="shared" si="2"/>
        <v>1.362803565302767</v>
      </c>
      <c r="M100" s="1144">
        <v>-1.4429056907829363E-2</v>
      </c>
    </row>
    <row r="101" spans="1:13" x14ac:dyDescent="0.2">
      <c r="A101" s="67">
        <v>2005</v>
      </c>
      <c r="B101" s="428">
        <f>avgpeinc!B94</f>
        <v>67150.122309826693</v>
      </c>
      <c r="C101" s="524">
        <f>avgpeinc!C94</f>
        <v>66157.601086221199</v>
      </c>
      <c r="D101" s="524">
        <f>avgpeinc!D94</f>
        <v>82131.538116026059</v>
      </c>
      <c r="E101" s="524">
        <f>avgpeinc!E94</f>
        <v>53371.925747690926</v>
      </c>
      <c r="F101" s="525">
        <f>avgpeinc!F94</f>
        <v>91104.830541178118</v>
      </c>
      <c r="G101" s="437">
        <f t="shared" si="2"/>
        <v>1</v>
      </c>
      <c r="H101" s="451">
        <f t="shared" si="2"/>
        <v>0.98521936834268065</v>
      </c>
      <c r="I101" s="452">
        <f t="shared" si="2"/>
        <v>1.2231033286443769</v>
      </c>
      <c r="J101" s="451">
        <f t="shared" si="2"/>
        <v>0.79481501912142494</v>
      </c>
      <c r="K101" s="453">
        <f t="shared" si="2"/>
        <v>1.3567336500271112</v>
      </c>
      <c r="M101" s="1144">
        <v>-7.0666027459083125E-3</v>
      </c>
    </row>
    <row r="102" spans="1:13" x14ac:dyDescent="0.2">
      <c r="A102" s="67">
        <v>2006</v>
      </c>
      <c r="B102" s="428">
        <f>avgpeinc!B95</f>
        <v>68765.488323082784</v>
      </c>
      <c r="C102" s="524">
        <f>avgpeinc!C95</f>
        <v>67377.698209635244</v>
      </c>
      <c r="D102" s="524">
        <f>avgpeinc!D95</f>
        <v>83519.832492248126</v>
      </c>
      <c r="E102" s="524">
        <f>avgpeinc!E95</f>
        <v>55253.109906269208</v>
      </c>
      <c r="F102" s="525">
        <f>avgpeinc!F95</f>
        <v>93292.957990803261</v>
      </c>
      <c r="G102" s="437">
        <f t="shared" si="2"/>
        <v>1</v>
      </c>
      <c r="H102" s="451">
        <f t="shared" si="2"/>
        <v>0.97981850856744812</v>
      </c>
      <c r="I102" s="452">
        <f t="shared" si="2"/>
        <v>1.2145603053067056</v>
      </c>
      <c r="J102" s="451">
        <f t="shared" si="2"/>
        <v>0.80350058224951448</v>
      </c>
      <c r="K102" s="453">
        <f t="shared" si="2"/>
        <v>1.3566828399804622</v>
      </c>
      <c r="M102" s="1144">
        <v>-6.2133337196428329E-3</v>
      </c>
    </row>
    <row r="103" spans="1:13" x14ac:dyDescent="0.2">
      <c r="A103" s="67">
        <v>2007</v>
      </c>
      <c r="B103" s="428">
        <f>avgpeinc!B96</f>
        <v>67996.803596637576</v>
      </c>
      <c r="C103" s="524">
        <f>avgpeinc!C96</f>
        <v>66686.605250136025</v>
      </c>
      <c r="D103" s="524">
        <f>avgpeinc!D96</f>
        <v>82881.491763975442</v>
      </c>
      <c r="E103" s="524">
        <f>avgpeinc!E96</f>
        <v>54398.187305139276</v>
      </c>
      <c r="F103" s="525">
        <f>avgpeinc!F96</f>
        <v>92056.456836983925</v>
      </c>
      <c r="G103" s="437">
        <f t="shared" si="2"/>
        <v>1</v>
      </c>
      <c r="H103" s="451">
        <f t="shared" si="2"/>
        <v>0.98073147152219464</v>
      </c>
      <c r="I103" s="452">
        <f t="shared" si="2"/>
        <v>1.2189027627774243</v>
      </c>
      <c r="J103" s="451">
        <f t="shared" si="2"/>
        <v>0.80001094798269679</v>
      </c>
      <c r="K103" s="453">
        <f t="shared" si="2"/>
        <v>1.3538350623519029</v>
      </c>
      <c r="M103" s="1144">
        <v>1.3330890011275187E-2</v>
      </c>
    </row>
    <row r="104" spans="1:13" x14ac:dyDescent="0.2">
      <c r="A104" s="67">
        <v>2008</v>
      </c>
      <c r="B104" s="428">
        <f>avgpeinc!B97</f>
        <v>66120.523174392089</v>
      </c>
      <c r="C104" s="524">
        <f>avgpeinc!C97</f>
        <v>64809.477259779283</v>
      </c>
      <c r="D104" s="524">
        <f>avgpeinc!D97</f>
        <v>79886.90869710478</v>
      </c>
      <c r="E104" s="524">
        <f>avgpeinc!E97</f>
        <v>53427.214688225511</v>
      </c>
      <c r="F104" s="525">
        <f>avgpeinc!F97</f>
        <v>89224.797349266155</v>
      </c>
      <c r="G104" s="437">
        <f t="shared" si="2"/>
        <v>1</v>
      </c>
      <c r="H104" s="451">
        <f t="shared" si="2"/>
        <v>0.98017187626971825</v>
      </c>
      <c r="I104" s="452">
        <f t="shared" si="2"/>
        <v>1.2082014004396791</v>
      </c>
      <c r="J104" s="451">
        <f t="shared" si="2"/>
        <v>0.80802770642500621</v>
      </c>
      <c r="K104" s="453">
        <f t="shared" si="2"/>
        <v>1.3494266691438122</v>
      </c>
      <c r="M104" s="1144">
        <v>-5.8869081840384752E-3</v>
      </c>
    </row>
    <row r="105" spans="1:13" x14ac:dyDescent="0.2">
      <c r="A105" s="72">
        <v>2009</v>
      </c>
      <c r="B105" s="431">
        <f>avgpeinc!B98</f>
        <v>63104.954901223464</v>
      </c>
      <c r="C105" s="526">
        <f>avgpeinc!C98</f>
        <v>62121.57545015568</v>
      </c>
      <c r="D105" s="526">
        <f>avgpeinc!D98</f>
        <v>75158.058059943825</v>
      </c>
      <c r="E105" s="526">
        <f>avgpeinc!E98</f>
        <v>52019.12020356892</v>
      </c>
      <c r="F105" s="527">
        <f>avgpeinc!F98</f>
        <v>85255.535994709004</v>
      </c>
      <c r="G105" s="440">
        <f t="shared" si="2"/>
        <v>1</v>
      </c>
      <c r="H105" s="460">
        <f t="shared" si="2"/>
        <v>0.98441676326990424</v>
      </c>
      <c r="I105" s="461">
        <f t="shared" si="2"/>
        <v>1.1910008996533912</v>
      </c>
      <c r="J105" s="454">
        <f t="shared" si="2"/>
        <v>0.82432703240170424</v>
      </c>
      <c r="K105" s="456">
        <f t="shared" si="2"/>
        <v>1.3510117569714972</v>
      </c>
      <c r="M105" s="1144">
        <v>-1.1134061736811418E-2</v>
      </c>
    </row>
    <row r="106" spans="1:13" x14ac:dyDescent="0.2">
      <c r="A106" s="67">
        <v>2010</v>
      </c>
      <c r="B106" s="432">
        <f>avgpeinc!B99</f>
        <v>65154.144081160237</v>
      </c>
      <c r="C106" s="524">
        <f>avgpeinc!C99</f>
        <v>63076.69357187354</v>
      </c>
      <c r="D106" s="524">
        <f>avgpeinc!D99</f>
        <v>76902.73123417038</v>
      </c>
      <c r="E106" s="524">
        <f>avgpeinc!E99</f>
        <v>54175.773889948141</v>
      </c>
      <c r="F106" s="525">
        <f>avgpeinc!F99</f>
        <v>87574.603564295743</v>
      </c>
      <c r="G106" s="437">
        <f t="shared" si="2"/>
        <v>1</v>
      </c>
      <c r="H106" s="462">
        <f t="shared" si="2"/>
        <v>0.96811483692121114</v>
      </c>
      <c r="I106" s="463">
        <f t="shared" si="2"/>
        <v>1.1803198755611821</v>
      </c>
      <c r="J106" s="451">
        <f t="shared" si="2"/>
        <v>0.83150158219350212</v>
      </c>
      <c r="K106" s="453">
        <f t="shared" si="2"/>
        <v>1.3441140974119332</v>
      </c>
      <c r="M106" s="1144">
        <v>-1.1565550645173062E-2</v>
      </c>
    </row>
    <row r="107" spans="1:13" x14ac:dyDescent="0.2">
      <c r="A107" s="67">
        <v>2011</v>
      </c>
      <c r="B107" s="432">
        <f>avgpeinc!B100</f>
        <v>66268.484510326016</v>
      </c>
      <c r="C107" s="524">
        <f>avgpeinc!C100</f>
        <v>64521.579010293128</v>
      </c>
      <c r="D107" s="524">
        <f>avgpeinc!D100</f>
        <v>79676.260442521336</v>
      </c>
      <c r="E107" s="524">
        <f>avgpeinc!E100</f>
        <v>53863.325953987493</v>
      </c>
      <c r="F107" s="525">
        <f>avgpeinc!F100</f>
        <v>88750.413276735431</v>
      </c>
      <c r="G107" s="437">
        <f t="shared" si="2"/>
        <v>1</v>
      </c>
      <c r="H107" s="462">
        <f t="shared" si="2"/>
        <v>0.97363897012371414</v>
      </c>
      <c r="I107" s="463">
        <f t="shared" si="2"/>
        <v>1.2023250724876031</v>
      </c>
      <c r="J107" s="451">
        <f t="shared" si="2"/>
        <v>0.81280455335589363</v>
      </c>
      <c r="K107" s="453">
        <f t="shared" si="2"/>
        <v>1.339255212074546</v>
      </c>
      <c r="M107" s="1144">
        <v>7.7881958422949538E-3</v>
      </c>
    </row>
    <row r="108" spans="1:13" x14ac:dyDescent="0.2">
      <c r="A108" s="67">
        <v>2012</v>
      </c>
      <c r="B108" s="432">
        <f>avgpeinc!B101</f>
        <v>67907.288195388741</v>
      </c>
      <c r="C108" s="524">
        <f>avgpeinc!C101</f>
        <v>65313.836559771196</v>
      </c>
      <c r="D108" s="524">
        <f>avgpeinc!D101</f>
        <v>81152.447821358714</v>
      </c>
      <c r="E108" s="524">
        <f>avgpeinc!E101</f>
        <v>55627.568879056082</v>
      </c>
      <c r="F108" s="525">
        <f>avgpeinc!F101</f>
        <v>90778.498620628612</v>
      </c>
      <c r="G108" s="437">
        <f t="shared" si="2"/>
        <v>1</v>
      </c>
      <c r="H108" s="462">
        <f t="shared" si="2"/>
        <v>0.96180893532141287</v>
      </c>
      <c r="I108" s="463">
        <f t="shared" si="2"/>
        <v>1.1950476889588029</v>
      </c>
      <c r="J108" s="451">
        <f t="shared" si="2"/>
        <v>0.81916934628577154</v>
      </c>
      <c r="K108" s="453">
        <f t="shared" si="2"/>
        <v>1.3368005266155356</v>
      </c>
      <c r="M108" s="1144">
        <v>-1.5896455093752593E-2</v>
      </c>
    </row>
    <row r="109" spans="1:13" x14ac:dyDescent="0.2">
      <c r="A109" s="67">
        <v>2013</v>
      </c>
      <c r="B109" s="432">
        <f>avgpeinc!B102</f>
        <v>67936.19027255199</v>
      </c>
      <c r="C109" s="524">
        <f>avgpeinc!C102</f>
        <v>66321.191531883538</v>
      </c>
      <c r="D109" s="524">
        <f>avgpeinc!D102</f>
        <v>81613.068269567913</v>
      </c>
      <c r="E109" s="524">
        <f>avgpeinc!E102</f>
        <v>55389.419064739828</v>
      </c>
      <c r="F109" s="525">
        <f>avgpeinc!F102</f>
        <v>90900.995382571404</v>
      </c>
      <c r="G109" s="437">
        <f t="shared" si="2"/>
        <v>1</v>
      </c>
      <c r="H109" s="462">
        <f t="shared" si="2"/>
        <v>0.97622771111848827</v>
      </c>
      <c r="I109" s="463">
        <f t="shared" si="2"/>
        <v>1.2013194726131373</v>
      </c>
      <c r="J109" s="451">
        <f t="shared" si="2"/>
        <v>0.81531535463681437</v>
      </c>
      <c r="K109" s="453">
        <f t="shared" si="2"/>
        <v>1.3380349268613285</v>
      </c>
      <c r="M109" s="1144">
        <v>6.2359813164221123E-3</v>
      </c>
    </row>
    <row r="110" spans="1:13" x14ac:dyDescent="0.2">
      <c r="A110" s="67">
        <v>2014</v>
      </c>
      <c r="B110" s="432">
        <f>avgpeinc!B103</f>
        <v>69556.575175452454</v>
      </c>
      <c r="C110" s="524">
        <f>avgpeinc!C103</f>
        <v>67913.585491856982</v>
      </c>
      <c r="D110" s="524">
        <f>avgpeinc!D103</f>
        <v>83694.315218597636</v>
      </c>
      <c r="E110" s="524">
        <f>avgpeinc!E103</f>
        <v>56619.886653834285</v>
      </c>
      <c r="F110" s="525">
        <f>avgpeinc!F103</f>
        <v>92747.875973735325</v>
      </c>
      <c r="G110" s="437">
        <f t="shared" ref="G110:G112" si="3">B110/$B110</f>
        <v>1</v>
      </c>
      <c r="H110" s="462">
        <f t="shared" ref="H110:H112" si="4">C110/$B110</f>
        <v>0.97637908882875379</v>
      </c>
      <c r="I110" s="463">
        <f t="shared" ref="I110:I112" si="5">D110/$B110</f>
        <v>1.2032552638982519</v>
      </c>
      <c r="J110" s="451">
        <f t="shared" ref="J110:J112" si="6">E110/$B110</f>
        <v>0.81401199686749792</v>
      </c>
      <c r="K110" s="453">
        <f t="shared" ref="K110:K112" si="7">F110/$B110</f>
        <v>1.3334163699087276</v>
      </c>
      <c r="M110" s="1144">
        <v>-2.1530428493861109E-3</v>
      </c>
    </row>
    <row r="111" spans="1:13" x14ac:dyDescent="0.2">
      <c r="A111" s="67">
        <v>2015</v>
      </c>
      <c r="B111" s="432">
        <f>avgpeinc!B104</f>
        <v>70683.004646897825</v>
      </c>
      <c r="C111" s="524">
        <f>avgpeinc!C104</f>
        <v>68623.218170297463</v>
      </c>
      <c r="D111" s="524">
        <f>avgpeinc!D104</f>
        <v>84805.062790685552</v>
      </c>
      <c r="E111" s="524">
        <f>avgpeinc!E104</f>
        <v>57747.69036640424</v>
      </c>
      <c r="F111" s="525">
        <f>avgpeinc!F104</f>
        <v>94109.884908922861</v>
      </c>
      <c r="G111" s="437">
        <f t="shared" si="3"/>
        <v>1</v>
      </c>
      <c r="H111" s="462">
        <f t="shared" si="4"/>
        <v>0.97085881554002718</v>
      </c>
      <c r="I111" s="463">
        <f t="shared" si="5"/>
        <v>1.1997942534324271</v>
      </c>
      <c r="J111" s="451">
        <f t="shared" si="6"/>
        <v>0.81699541006904131</v>
      </c>
      <c r="K111" s="453">
        <f t="shared" si="7"/>
        <v>1.3314358292924267</v>
      </c>
      <c r="M111" s="1144">
        <v>-1.50397872494068E-3</v>
      </c>
    </row>
    <row r="112" spans="1:13" x14ac:dyDescent="0.2">
      <c r="A112" s="67">
        <v>2016</v>
      </c>
      <c r="B112" s="432">
        <f>avgpeinc!B105</f>
        <v>70488.618646539937</v>
      </c>
      <c r="C112" s="524">
        <f>avgpeinc!C105</f>
        <v>68062.956286917935</v>
      </c>
      <c r="D112" s="524">
        <f>avgpeinc!D105</f>
        <v>84407.818633430594</v>
      </c>
      <c r="E112" s="524">
        <f>avgpeinc!E105</f>
        <v>57801.598403604155</v>
      </c>
      <c r="F112" s="525">
        <f>avgpeinc!F105</f>
        <v>93485.258499263378</v>
      </c>
      <c r="G112" s="437">
        <f t="shared" si="3"/>
        <v>1</v>
      </c>
      <c r="H112" s="462">
        <f t="shared" si="4"/>
        <v>0.96558788629714376</v>
      </c>
      <c r="I112" s="463">
        <f t="shared" si="5"/>
        <v>1.1974673394677724</v>
      </c>
      <c r="J112" s="451">
        <f t="shared" si="6"/>
        <v>0.82001320941535361</v>
      </c>
      <c r="K112" s="453">
        <f t="shared" si="7"/>
        <v>1.3262461414946776</v>
      </c>
      <c r="M112" s="1144">
        <v>3.9098123233998194E-3</v>
      </c>
    </row>
    <row r="113" spans="1:13" x14ac:dyDescent="0.2">
      <c r="A113" s="67">
        <v>2017</v>
      </c>
      <c r="B113" s="432">
        <f>avgpeinc!B106</f>
        <v>71859.12662583818</v>
      </c>
      <c r="C113" s="524">
        <f>avgpeinc!C106</f>
        <v>69277.498945726693</v>
      </c>
      <c r="D113" s="524">
        <f>avgpeinc!D106</f>
        <v>85827.592550942049</v>
      </c>
      <c r="E113" s="524">
        <f>avgpeinc!E106</f>
        <v>58894.261568649803</v>
      </c>
      <c r="F113" s="525">
        <f>avgpeinc!F106</f>
        <v>96426.480350409707</v>
      </c>
      <c r="G113" s="437">
        <f t="shared" ref="G113:G115" si="8">B113/$B113</f>
        <v>1</v>
      </c>
      <c r="H113" s="462">
        <f t="shared" ref="H113:H115" si="9">C113/$B113</f>
        <v>0.9640737676432708</v>
      </c>
      <c r="I113" s="463">
        <f t="shared" ref="I113:I115" si="10">D113/$B113</f>
        <v>1.1943868034722436</v>
      </c>
      <c r="J113" s="451">
        <f t="shared" ref="J113:J115" si="11">E113/$B113</f>
        <v>0.81957942343642909</v>
      </c>
      <c r="K113" s="453">
        <f t="shared" ref="K113:K115" si="12">F113/$B113</f>
        <v>1.3418821641472318</v>
      </c>
      <c r="M113" s="1144">
        <v>2.5125454994849861E-3</v>
      </c>
    </row>
    <row r="114" spans="1:13" x14ac:dyDescent="0.2">
      <c r="A114" s="67">
        <v>2018</v>
      </c>
      <c r="B114" s="432">
        <f>avgpeinc!B107</f>
        <v>73083.376254622315</v>
      </c>
      <c r="C114" s="524">
        <f>avgpeinc!C107</f>
        <v>70362.678913033567</v>
      </c>
      <c r="D114" s="524">
        <f>avgpeinc!D107</f>
        <v>87211.83163100628</v>
      </c>
      <c r="E114" s="524">
        <f>avgpeinc!E107</f>
        <v>59971.169497701667</v>
      </c>
      <c r="F114" s="525">
        <f>avgpeinc!F107</f>
        <v>98039.75433847931</v>
      </c>
      <c r="G114" s="437">
        <f t="shared" si="8"/>
        <v>1</v>
      </c>
      <c r="H114" s="462">
        <f t="shared" si="9"/>
        <v>0.96277269221786022</v>
      </c>
      <c r="I114" s="463">
        <f t="shared" si="10"/>
        <v>1.193319686369722</v>
      </c>
      <c r="J114" s="451">
        <f t="shared" si="11"/>
        <v>0.82058564575290349</v>
      </c>
      <c r="K114" s="453">
        <f t="shared" si="12"/>
        <v>1.3414781768826474</v>
      </c>
      <c r="M114" s="1144">
        <v>1.4287998026702553E-2</v>
      </c>
    </row>
    <row r="115" spans="1:13" x14ac:dyDescent="0.2">
      <c r="A115" s="67">
        <v>2019</v>
      </c>
      <c r="B115" s="432">
        <f>avgpeinc!B108</f>
        <v>73451.35590443539</v>
      </c>
      <c r="C115" s="524">
        <f>avgpeinc!C108</f>
        <v>70708.660927619101</v>
      </c>
      <c r="D115" s="524">
        <f>avgpeinc!D108</f>
        <v>87730.021076353776</v>
      </c>
      <c r="E115" s="524">
        <f>avgpeinc!E108</f>
        <v>60199.742870644463</v>
      </c>
      <c r="F115" s="525">
        <f>avgpeinc!F108</f>
        <v>98533.390195506479</v>
      </c>
      <c r="G115" s="437">
        <f t="shared" si="8"/>
        <v>1</v>
      </c>
      <c r="H115" s="462">
        <f t="shared" si="9"/>
        <v>0.96265970936758882</v>
      </c>
      <c r="I115" s="463">
        <f t="shared" si="10"/>
        <v>1.1943962095198866</v>
      </c>
      <c r="J115" s="451">
        <f t="shared" si="11"/>
        <v>0.81958654308530299</v>
      </c>
      <c r="K115" s="453">
        <f t="shared" si="12"/>
        <v>1.3414781658177191</v>
      </c>
      <c r="M115" s="1144">
        <v>157.21091431450623</v>
      </c>
    </row>
    <row r="116" spans="1:13" ht="17" thickBot="1" x14ac:dyDescent="0.25">
      <c r="A116" s="1105">
        <v>2020</v>
      </c>
      <c r="B116" s="1106"/>
      <c r="C116" s="1107"/>
      <c r="D116" s="1107"/>
      <c r="E116" s="1107"/>
      <c r="F116" s="1108"/>
      <c r="G116" s="1109"/>
      <c r="H116" s="1110"/>
      <c r="I116" s="1111"/>
      <c r="J116" s="1112"/>
      <c r="K116" s="1113"/>
    </row>
    <row r="117" spans="1:13" ht="17" thickTop="1" x14ac:dyDescent="0.2">
      <c r="A117" s="61"/>
      <c r="B117" s="60"/>
      <c r="C117" s="60"/>
      <c r="D117" s="60"/>
      <c r="E117" s="60"/>
      <c r="F117" s="59"/>
      <c r="G117" s="60"/>
      <c r="H117" s="60"/>
      <c r="I117" s="60"/>
      <c r="J117" s="60"/>
      <c r="K117" s="59"/>
    </row>
    <row r="118" spans="1:13" x14ac:dyDescent="0.2">
      <c r="C118" s="57"/>
      <c r="D118" s="57"/>
      <c r="E118" s="57"/>
      <c r="G118" s="57"/>
      <c r="H118" s="57"/>
      <c r="I118" s="57"/>
      <c r="J118" s="57"/>
    </row>
    <row r="120" spans="1:13" x14ac:dyDescent="0.2">
      <c r="A120" s="944"/>
      <c r="B120" s="945"/>
      <c r="C120" s="945"/>
      <c r="D120" s="945"/>
      <c r="E120" s="945"/>
      <c r="F120" s="945"/>
      <c r="G120" s="945"/>
      <c r="H120" s="945"/>
      <c r="I120" s="945"/>
      <c r="J120" s="945"/>
      <c r="K120" s="945"/>
    </row>
    <row r="121" spans="1:13" x14ac:dyDescent="0.2">
      <c r="A121" s="211"/>
      <c r="B121" s="212"/>
      <c r="C121" s="212"/>
      <c r="D121" s="212"/>
      <c r="E121" s="212"/>
      <c r="F121" s="212"/>
      <c r="G121" s="212"/>
      <c r="H121" s="212"/>
      <c r="I121" s="212"/>
      <c r="J121" s="212"/>
      <c r="K121" s="212"/>
    </row>
  </sheetData>
  <mergeCells count="3">
    <mergeCell ref="A4:K4"/>
    <mergeCell ref="B7:F7"/>
    <mergeCell ref="G7:K7"/>
  </mergeCells>
  <hyperlinks>
    <hyperlink ref="A1" location="Index!A1" display="Back to index" xr:uid="{00000000-0004-0000-1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6" tint="0.39997558519241921"/>
  </sheetPr>
  <dimension ref="A1:P120"/>
  <sheetViews>
    <sheetView workbookViewId="0">
      <pane xSplit="1" ySplit="8" topLeftCell="B41" activePane="bottomRight" state="frozen"/>
      <selection activeCell="A4" sqref="A4:BH4"/>
      <selection pane="topRight" activeCell="A4" sqref="A4:BH4"/>
      <selection pane="bottomLeft" activeCell="A4" sqref="A4:BH4"/>
      <selection pane="bottomRight" activeCell="A4" sqref="A4:M4"/>
    </sheetView>
  </sheetViews>
  <sheetFormatPr baseColWidth="10" defaultColWidth="10.83203125" defaultRowHeight="16" x14ac:dyDescent="0.2"/>
  <cols>
    <col min="1" max="1" width="10.83203125" style="56"/>
    <col min="2" max="13" width="12" style="56" customWidth="1"/>
    <col min="14" max="16384" width="10.83203125" style="56"/>
  </cols>
  <sheetData>
    <row r="1" spans="1:16" x14ac:dyDescent="0.2">
      <c r="A1" s="52" t="s">
        <v>37</v>
      </c>
      <c r="B1" s="52"/>
      <c r="C1" s="52"/>
      <c r="G1" s="100"/>
      <c r="H1" s="100"/>
      <c r="I1" s="100"/>
      <c r="J1" s="100"/>
      <c r="K1" s="100"/>
      <c r="L1" s="100"/>
      <c r="M1" s="100"/>
    </row>
    <row r="2" spans="1:16" x14ac:dyDescent="0.2">
      <c r="H2" s="98"/>
      <c r="I2" s="98"/>
    </row>
    <row r="3" spans="1:16" ht="17" thickBot="1" x14ac:dyDescent="0.25"/>
    <row r="4" spans="1:16" ht="25" customHeight="1" thickTop="1" x14ac:dyDescent="0.2">
      <c r="A4" s="1385" t="s">
        <v>221</v>
      </c>
      <c r="B4" s="1386"/>
      <c r="C4" s="1386"/>
      <c r="D4" s="1386"/>
      <c r="E4" s="1386"/>
      <c r="F4" s="1386"/>
      <c r="G4" s="1386"/>
      <c r="H4" s="1386"/>
      <c r="I4" s="1386"/>
      <c r="J4" s="1386"/>
      <c r="K4" s="1386"/>
      <c r="L4" s="1386"/>
      <c r="M4" s="1387"/>
    </row>
    <row r="5" spans="1:16" x14ac:dyDescent="0.2">
      <c r="A5" s="96"/>
      <c r="B5" s="97"/>
      <c r="C5" s="97"/>
      <c r="D5" s="59"/>
      <c r="E5" s="59"/>
      <c r="F5" s="59"/>
      <c r="G5" s="59"/>
      <c r="H5" s="59"/>
      <c r="I5" s="59"/>
      <c r="J5" s="59"/>
      <c r="K5" s="59"/>
      <c r="L5" s="59"/>
      <c r="M5" s="208"/>
    </row>
    <row r="6" spans="1:16"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6" ht="20" customHeight="1" x14ac:dyDescent="0.2">
      <c r="A7" s="96"/>
      <c r="B7" s="1372" t="s">
        <v>1059</v>
      </c>
      <c r="C7" s="1373"/>
      <c r="D7" s="1381"/>
      <c r="E7" s="1381"/>
      <c r="F7" s="1381"/>
      <c r="G7" s="1381"/>
      <c r="H7" s="1373" t="s">
        <v>123</v>
      </c>
      <c r="I7" s="1373"/>
      <c r="J7" s="1381"/>
      <c r="K7" s="1381"/>
      <c r="L7" s="1381"/>
      <c r="M7" s="1384"/>
    </row>
    <row r="8" spans="1:16"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c r="P8" s="1121" t="s">
        <v>39</v>
      </c>
    </row>
    <row r="9" spans="1:16" s="87" customFormat="1" ht="15" customHeight="1" x14ac:dyDescent="0.2">
      <c r="A9" s="93">
        <v>1913</v>
      </c>
      <c r="B9" s="425">
        <f>avgpeinc!BC2</f>
        <v>7877.0214603709583</v>
      </c>
      <c r="C9" s="317">
        <f>avgpeinc!BD2</f>
        <v>7146.2957858474238</v>
      </c>
      <c r="D9" s="317"/>
      <c r="E9" s="85"/>
      <c r="F9" s="85"/>
      <c r="G9" s="84">
        <f>avgpeinc!BH2</f>
        <v>11244.532682229008</v>
      </c>
      <c r="H9" s="530">
        <f>B9*0.9/'TB5'!B9</f>
        <v>0.56881706244073271</v>
      </c>
      <c r="I9" s="541">
        <f>C9*0.9/'TB5'!B9</f>
        <v>0.51604975264938358</v>
      </c>
      <c r="J9" s="442"/>
      <c r="K9" s="443"/>
      <c r="L9" s="442"/>
      <c r="M9" s="561">
        <f>G9*0.9/'TB5'!F9</f>
        <v>0.54002834968587077</v>
      </c>
      <c r="P9" s="1122">
        <f>H9-'TB2'!B10</f>
        <v>-5.1401011891272219E-8</v>
      </c>
    </row>
    <row r="10" spans="1:16" s="87" customFormat="1" ht="15" customHeight="1" x14ac:dyDescent="0.2">
      <c r="A10" s="92">
        <v>1914</v>
      </c>
      <c r="B10" s="425">
        <f>avgpeinc!BC3</f>
        <v>7038.7767475174551</v>
      </c>
      <c r="C10" s="317">
        <f>avgpeinc!BD3</f>
        <v>6394.3029100502799</v>
      </c>
      <c r="D10" s="317"/>
      <c r="E10" s="85"/>
      <c r="F10" s="85"/>
      <c r="G10" s="84">
        <f>avgpeinc!BH3</f>
        <v>10057.162067621372</v>
      </c>
      <c r="H10" s="530">
        <f>B10*0.9/'TB5'!B10</f>
        <v>0.56258320632147352</v>
      </c>
      <c r="I10" s="541">
        <f>C10*0.9/'TB5'!B10</f>
        <v>0.5110728131270218</v>
      </c>
      <c r="J10" s="442"/>
      <c r="K10" s="443"/>
      <c r="L10" s="442"/>
      <c r="M10" s="561">
        <f>G10*0.9/'TB5'!F10</f>
        <v>0.53389095266098274</v>
      </c>
      <c r="P10" s="1122">
        <f>H10-'TB2'!B11</f>
        <v>-7.8216217724857984E-8</v>
      </c>
    </row>
    <row r="11" spans="1:16" s="87" customFormat="1" ht="15" customHeight="1" x14ac:dyDescent="0.2">
      <c r="A11" s="92">
        <v>1915</v>
      </c>
      <c r="B11" s="425">
        <f>avgpeinc!BC4</f>
        <v>7270.3715163148945</v>
      </c>
      <c r="C11" s="317">
        <f>avgpeinc!BD4</f>
        <v>6613.0179459361389</v>
      </c>
      <c r="D11" s="317"/>
      <c r="E11" s="85"/>
      <c r="F11" s="85"/>
      <c r="G11" s="84">
        <f>avgpeinc!BH4</f>
        <v>10407.292378826718</v>
      </c>
      <c r="H11" s="530">
        <f>B11*0.9/'TB5'!B11</f>
        <v>0.56977764552574106</v>
      </c>
      <c r="I11" s="541">
        <f>C11*0.9/'TB5'!B11</f>
        <v>0.51826097010305361</v>
      </c>
      <c r="J11" s="442"/>
      <c r="K11" s="443"/>
      <c r="L11" s="442"/>
      <c r="M11" s="561">
        <f>G11*0.9/'TB5'!F11</f>
        <v>0.54101343614622366</v>
      </c>
      <c r="P11" s="1122">
        <f>H11-'TB2'!B12</f>
        <v>-5.1286501268066331E-8</v>
      </c>
    </row>
    <row r="12" spans="1:16" s="87" customFormat="1" ht="15" customHeight="1" x14ac:dyDescent="0.2">
      <c r="A12" s="92">
        <v>1916</v>
      </c>
      <c r="B12" s="425">
        <f>avgpeinc!BC5</f>
        <v>8085.0117612519016</v>
      </c>
      <c r="C12" s="317">
        <f>avgpeinc!BD5</f>
        <v>7384.9855930297854</v>
      </c>
      <c r="D12" s="317"/>
      <c r="E12" s="85"/>
      <c r="F12" s="85"/>
      <c r="G12" s="84">
        <f>avgpeinc!BH5</f>
        <v>11616.692895396069</v>
      </c>
      <c r="H12" s="530">
        <f>B12*0.9/'TB5'!B12</f>
        <v>0.55565481513125137</v>
      </c>
      <c r="I12" s="541">
        <f>C12*0.9/'TB5'!B12</f>
        <v>0.50754444466095916</v>
      </c>
      <c r="J12" s="442"/>
      <c r="K12" s="443"/>
      <c r="L12" s="442"/>
      <c r="M12" s="561">
        <f>G12*0.9/'TB5'!F12</f>
        <v>0.52889977250633835</v>
      </c>
      <c r="P12" s="1122">
        <f>H12-'TB2'!B13</f>
        <v>0</v>
      </c>
    </row>
    <row r="13" spans="1:16" s="87" customFormat="1" ht="15" customHeight="1" x14ac:dyDescent="0.2">
      <c r="A13" s="92">
        <v>1917</v>
      </c>
      <c r="B13" s="425">
        <f>avgpeinc!BC6</f>
        <v>7879.7490177208638</v>
      </c>
      <c r="C13" s="317">
        <f>avgpeinc!BD6</f>
        <v>7162.185073965351</v>
      </c>
      <c r="D13" s="317"/>
      <c r="E13" s="85"/>
      <c r="F13" s="85"/>
      <c r="G13" s="84">
        <f>avgpeinc!BH6</f>
        <v>11296.893516979637</v>
      </c>
      <c r="H13" s="530">
        <f>B13*0.9/'TB5'!B13</f>
        <v>0.55015447989611699</v>
      </c>
      <c r="I13" s="541">
        <f>C13*0.9/'TB5'!B13</f>
        <v>0.50005503924372885</v>
      </c>
      <c r="J13" s="442"/>
      <c r="K13" s="443"/>
      <c r="L13" s="442"/>
      <c r="M13" s="561">
        <f>G13*0.9/'TB5'!F13</f>
        <v>0.52294799878816711</v>
      </c>
      <c r="P13" s="1122">
        <f>H13-'TB2'!B14</f>
        <v>5.3625764828701961E-8</v>
      </c>
    </row>
    <row r="14" spans="1:16" s="87" customFormat="1" ht="15" customHeight="1" x14ac:dyDescent="0.2">
      <c r="A14" s="92">
        <v>1918</v>
      </c>
      <c r="B14" s="425">
        <f>avgpeinc!BC7</f>
        <v>8489.9250647535064</v>
      </c>
      <c r="C14" s="317">
        <f>avgpeinc!BD7</f>
        <v>7654.2617503376305</v>
      </c>
      <c r="D14" s="353"/>
      <c r="E14" s="314"/>
      <c r="F14" s="314"/>
      <c r="G14" s="84">
        <f>avgpeinc!BH7</f>
        <v>12054.645939224061</v>
      </c>
      <c r="H14" s="530">
        <f>B14*0.9/'TB5'!B14</f>
        <v>0.56023763481406319</v>
      </c>
      <c r="I14" s="541">
        <f>C14*0.9/'TB5'!B14</f>
        <v>0.50509344505991915</v>
      </c>
      <c r="J14" s="442"/>
      <c r="K14" s="443"/>
      <c r="L14" s="442"/>
      <c r="M14" s="561">
        <f>G14*0.9/'TB5'!F14</f>
        <v>0.53206157447169955</v>
      </c>
      <c r="P14" s="1122">
        <f>H14-'TB2'!B15</f>
        <v>-2.6211879555759765E-8</v>
      </c>
    </row>
    <row r="15" spans="1:16" s="87" customFormat="1" ht="15" customHeight="1" x14ac:dyDescent="0.2">
      <c r="A15" s="91">
        <v>1919</v>
      </c>
      <c r="B15" s="426">
        <f>avgpeinc!BC8</f>
        <v>7768.2455917001216</v>
      </c>
      <c r="C15" s="316">
        <f>avgpeinc!BD8</f>
        <v>6995.6583890592474</v>
      </c>
      <c r="D15" s="354"/>
      <c r="E15" s="315"/>
      <c r="F15" s="315"/>
      <c r="G15" s="88">
        <f>avgpeinc!BH8</f>
        <v>11100.857648224201</v>
      </c>
      <c r="H15" s="531">
        <f>B15*0.9/'TB5'!B15</f>
        <v>0.54098302557893774</v>
      </c>
      <c r="I15" s="542">
        <f>C15*0.9/'TB5'!B15</f>
        <v>0.48717981384026821</v>
      </c>
      <c r="J15" s="445"/>
      <c r="K15" s="446"/>
      <c r="L15" s="445"/>
      <c r="M15" s="562">
        <f>G15*0.9/'TB5'!F15</f>
        <v>0.51388458897873412</v>
      </c>
      <c r="P15" s="1122">
        <f>H15-'TB2'!B16</f>
        <v>-2.735954374166738E-8</v>
      </c>
    </row>
    <row r="16" spans="1:16" s="87" customFormat="1" ht="15" customHeight="1" x14ac:dyDescent="0.2">
      <c r="A16" s="92">
        <v>1920</v>
      </c>
      <c r="B16" s="425">
        <f>avgpeinc!BC9</f>
        <v>7847.1485942222525</v>
      </c>
      <c r="C16" s="317">
        <f>avgpeinc!BD9</f>
        <v>7075.9065290263561</v>
      </c>
      <c r="D16" s="353"/>
      <c r="E16" s="314"/>
      <c r="F16" s="314"/>
      <c r="G16" s="84">
        <f>avgpeinc!BH9</f>
        <v>11218.195684062548</v>
      </c>
      <c r="H16" s="530">
        <f>B16*0.9/'TB5'!B16</f>
        <v>0.55860350025784122</v>
      </c>
      <c r="I16" s="541">
        <f>C16*0.9/'TB5'!B16</f>
        <v>0.50370221834740059</v>
      </c>
      <c r="J16" s="442"/>
      <c r="K16" s="443"/>
      <c r="L16" s="442"/>
      <c r="M16" s="561">
        <f>G16*0.9/'TB5'!F16</f>
        <v>0.53024312864585488</v>
      </c>
      <c r="P16" s="1122">
        <f>H16-'TB2'!B17</f>
        <v>-2.6309281531133877E-8</v>
      </c>
    </row>
    <row r="17" spans="1:16" s="87" customFormat="1" ht="15" customHeight="1" x14ac:dyDescent="0.2">
      <c r="A17" s="92">
        <v>1921</v>
      </c>
      <c r="B17" s="425">
        <f>avgpeinc!BC10</f>
        <v>6664.2974059503576</v>
      </c>
      <c r="C17" s="317">
        <f>avgpeinc!BD10</f>
        <v>6055.7699109894693</v>
      </c>
      <c r="D17" s="353"/>
      <c r="E17" s="314"/>
      <c r="F17" s="314"/>
      <c r="G17" s="84">
        <f>avgpeinc!BH10</f>
        <v>9502.8768277350573</v>
      </c>
      <c r="H17" s="530">
        <f>B17*0.9/'TB5'!B17</f>
        <v>0.52618364575781751</v>
      </c>
      <c r="I17" s="541">
        <f>C17*0.9/'TB5'!B17</f>
        <v>0.47813698812268596</v>
      </c>
      <c r="J17" s="442"/>
      <c r="K17" s="443"/>
      <c r="L17" s="442"/>
      <c r="M17" s="561">
        <f>G17*0.9/'TB5'!F17</f>
        <v>0.49937039052694632</v>
      </c>
      <c r="P17" s="1122">
        <f>H17-'TB2'!B18</f>
        <v>0</v>
      </c>
    </row>
    <row r="18" spans="1:16" s="87" customFormat="1" ht="15" customHeight="1" x14ac:dyDescent="0.2">
      <c r="A18" s="92">
        <v>1922</v>
      </c>
      <c r="B18" s="425">
        <f>avgpeinc!BC11</f>
        <v>7410.5996700703809</v>
      </c>
      <c r="C18" s="317">
        <f>avgpeinc!BD11</f>
        <v>6713.0748235049005</v>
      </c>
      <c r="D18" s="353"/>
      <c r="E18" s="314"/>
      <c r="F18" s="314"/>
      <c r="G18" s="84">
        <f>avgpeinc!BH11</f>
        <v>10532.975822667788</v>
      </c>
      <c r="H18" s="530">
        <f>B18*0.9/'TB5'!B18</f>
        <v>0.53907801328779759</v>
      </c>
      <c r="I18" s="541">
        <f>C18*0.9/'TB5'!B18</f>
        <v>0.4883371386964942</v>
      </c>
      <c r="J18" s="442"/>
      <c r="K18" s="443"/>
      <c r="L18" s="442"/>
      <c r="M18" s="561">
        <f>G18*0.9/'TB5'!F18</f>
        <v>0.51141266602563196</v>
      </c>
      <c r="P18" s="1122">
        <f>H18-'TB2'!B19</f>
        <v>-8.2419273961242823E-8</v>
      </c>
    </row>
    <row r="19" spans="1:16" s="87" customFormat="1" ht="15" customHeight="1" x14ac:dyDescent="0.2">
      <c r="A19" s="92">
        <v>1923</v>
      </c>
      <c r="B19" s="425">
        <f>avgpeinc!BC12</f>
        <v>8710.783981325194</v>
      </c>
      <c r="C19" s="317">
        <f>avgpeinc!BD12</f>
        <v>7887.1465028532548</v>
      </c>
      <c r="D19" s="353"/>
      <c r="E19" s="314"/>
      <c r="F19" s="314"/>
      <c r="G19" s="84">
        <f>avgpeinc!BH12</f>
        <v>12403.985676691958</v>
      </c>
      <c r="H19" s="530">
        <f>B19*0.9/'TB5'!B19</f>
        <v>0.5630771753128917</v>
      </c>
      <c r="I19" s="541">
        <f>C19*0.9/'TB5'!B19</f>
        <v>0.50983610472107377</v>
      </c>
      <c r="J19" s="442"/>
      <c r="K19" s="443"/>
      <c r="L19" s="442"/>
      <c r="M19" s="561">
        <f>G19*0.9/'TB5'!F19</f>
        <v>0.53546518425542811</v>
      </c>
      <c r="P19" s="1122">
        <f>H19-'TB2'!B20</f>
        <v>0</v>
      </c>
    </row>
    <row r="20" spans="1:16" s="87" customFormat="1" ht="15" customHeight="1" x14ac:dyDescent="0.2">
      <c r="A20" s="92">
        <v>1924</v>
      </c>
      <c r="B20" s="425">
        <f>avgpeinc!BC13</f>
        <v>8291.5626570894074</v>
      </c>
      <c r="C20" s="317">
        <f>avgpeinc!BD13</f>
        <v>7502.1963549974926</v>
      </c>
      <c r="D20" s="353"/>
      <c r="E20" s="314"/>
      <c r="F20" s="314"/>
      <c r="G20" s="84">
        <f>avgpeinc!BH13</f>
        <v>11799.850555257735</v>
      </c>
      <c r="H20" s="530">
        <f>B20*0.9/'TB5'!B20</f>
        <v>0.5429338337526185</v>
      </c>
      <c r="I20" s="541">
        <f>C20*0.9/'TB5'!B20</f>
        <v>0.4912459082849801</v>
      </c>
      <c r="J20" s="442"/>
      <c r="K20" s="443"/>
      <c r="L20" s="442"/>
      <c r="M20" s="561">
        <f>G20*0.9/'TB5'!F20</f>
        <v>0.51610051823571657</v>
      </c>
      <c r="P20" s="1122">
        <f>H20-'TB2'!B21</f>
        <v>0</v>
      </c>
    </row>
    <row r="21" spans="1:16" s="87" customFormat="1" ht="15" customHeight="1" x14ac:dyDescent="0.2">
      <c r="A21" s="92">
        <v>1925</v>
      </c>
      <c r="B21" s="425">
        <f>avgpeinc!BC14</f>
        <v>8207.974612545353</v>
      </c>
      <c r="C21" s="317">
        <f>avgpeinc!BD14</f>
        <v>7418.2805667801085</v>
      </c>
      <c r="D21" s="353"/>
      <c r="E21" s="314"/>
      <c r="F21" s="314"/>
      <c r="G21" s="84">
        <f>avgpeinc!BH14</f>
        <v>11693.985376509037</v>
      </c>
      <c r="H21" s="530">
        <f>B21*0.9/'TB5'!B21</f>
        <v>0.52793857579652015</v>
      </c>
      <c r="I21" s="541">
        <f>C21*0.9/'TB5'!B21</f>
        <v>0.47714529614881324</v>
      </c>
      <c r="J21" s="442"/>
      <c r="K21" s="443"/>
      <c r="L21" s="442"/>
      <c r="M21" s="561">
        <f>G21*0.9/'TB5'!F21</f>
        <v>0.502513233358579</v>
      </c>
      <c r="P21" s="1122">
        <f>H21-'TB2'!B22</f>
        <v>-2.8137053464938333E-8</v>
      </c>
    </row>
    <row r="22" spans="1:16" s="87" customFormat="1" ht="15" customHeight="1" x14ac:dyDescent="0.2">
      <c r="A22" s="92">
        <v>1926</v>
      </c>
      <c r="B22" s="425">
        <f>avgpeinc!BC15</f>
        <v>8529.3196090723523</v>
      </c>
      <c r="C22" s="317">
        <f>avgpeinc!BD15</f>
        <v>7700.2474056630599</v>
      </c>
      <c r="D22" s="353"/>
      <c r="E22" s="314"/>
      <c r="F22" s="314"/>
      <c r="G22" s="84">
        <f>avgpeinc!BH15</f>
        <v>12172.405591075207</v>
      </c>
      <c r="H22" s="530">
        <f>B22*0.9/'TB5'!B22</f>
        <v>0.52410489630558355</v>
      </c>
      <c r="I22" s="541">
        <f>C22*0.9/'TB5'!B22</f>
        <v>0.47316052780806783</v>
      </c>
      <c r="J22" s="442"/>
      <c r="K22" s="443"/>
      <c r="L22" s="442"/>
      <c r="M22" s="561">
        <f>G22*0.9/'TB5'!F22</f>
        <v>0.49908392061487428</v>
      </c>
      <c r="P22" s="1122">
        <f>H22-'TB2'!B23</f>
        <v>0</v>
      </c>
    </row>
    <row r="23" spans="1:16" s="87" customFormat="1" ht="15" customHeight="1" x14ac:dyDescent="0.2">
      <c r="A23" s="92">
        <v>1927</v>
      </c>
      <c r="B23" s="425">
        <f>avgpeinc!BC16</f>
        <v>8454.9647202524357</v>
      </c>
      <c r="C23" s="317">
        <f>avgpeinc!BD16</f>
        <v>7620.9701234230279</v>
      </c>
      <c r="D23" s="353"/>
      <c r="E23" s="314"/>
      <c r="F23" s="314"/>
      <c r="G23" s="84">
        <f>avgpeinc!BH16</f>
        <v>12076.053595458243</v>
      </c>
      <c r="H23" s="530">
        <f>B23*0.9/'TB5'!B23</f>
        <v>0.52927048561596934</v>
      </c>
      <c r="I23" s="541">
        <f>C23*0.9/'TB5'!B23</f>
        <v>0.47706344042183912</v>
      </c>
      <c r="J23" s="442"/>
      <c r="K23" s="443"/>
      <c r="L23" s="442"/>
      <c r="M23" s="561">
        <f>G23*0.9/'TB5'!F23</f>
        <v>0.5037483570535729</v>
      </c>
      <c r="P23" s="1122">
        <f>H23-'TB2'!B24</f>
        <v>-5.6115331048545158E-8</v>
      </c>
    </row>
    <row r="24" spans="1:16" s="87" customFormat="1" ht="15" customHeight="1" x14ac:dyDescent="0.2">
      <c r="A24" s="92">
        <v>1928</v>
      </c>
      <c r="B24" s="425">
        <f>avgpeinc!BC17</f>
        <v>8360.0179492053703</v>
      </c>
      <c r="C24" s="317">
        <f>avgpeinc!BD17</f>
        <v>7556.166047148211</v>
      </c>
      <c r="D24" s="353"/>
      <c r="E24" s="314"/>
      <c r="F24" s="314"/>
      <c r="G24" s="84">
        <f>avgpeinc!BH17</f>
        <v>11974.169443647243</v>
      </c>
      <c r="H24" s="530">
        <f>B24*0.9/'TB5'!B24</f>
        <v>0.51772913111566565</v>
      </c>
      <c r="I24" s="541">
        <f>C24*0.9/'TB5'!B24</f>
        <v>0.46794723479362649</v>
      </c>
      <c r="J24" s="442"/>
      <c r="K24" s="443"/>
      <c r="L24" s="442"/>
      <c r="M24" s="561">
        <f>G24*0.9/'TB5'!F24</f>
        <v>0.49291089942632016</v>
      </c>
      <c r="P24" s="1122">
        <f>H24-'TB2'!B25</f>
        <v>0</v>
      </c>
    </row>
    <row r="25" spans="1:16" s="87" customFormat="1" ht="15" customHeight="1" x14ac:dyDescent="0.2">
      <c r="A25" s="91">
        <v>1929</v>
      </c>
      <c r="B25" s="426">
        <f>avgpeinc!BC18</f>
        <v>8992.0792743922757</v>
      </c>
      <c r="C25" s="316">
        <f>avgpeinc!BD18</f>
        <v>8127.8190233975147</v>
      </c>
      <c r="D25" s="354"/>
      <c r="E25" s="315"/>
      <c r="F25" s="315"/>
      <c r="G25" s="88">
        <f>avgpeinc!BH18</f>
        <v>12929.39508759049</v>
      </c>
      <c r="H25" s="531">
        <f>B25*0.9/'TB5'!B25</f>
        <v>0.53042935014749271</v>
      </c>
      <c r="I25" s="542">
        <f>C25*0.9/'TB5'!B25</f>
        <v>0.47944792646287526</v>
      </c>
      <c r="J25" s="445"/>
      <c r="K25" s="446"/>
      <c r="L25" s="445"/>
      <c r="M25" s="562">
        <f>G25*0.9/'TB5'!F25</f>
        <v>0.50513031106689465</v>
      </c>
      <c r="P25" s="1122">
        <f>H25-'TB2'!B26</f>
        <v>0</v>
      </c>
    </row>
    <row r="26" spans="1:16" s="87" customFormat="1" ht="15" customHeight="1" x14ac:dyDescent="0.2">
      <c r="A26" s="92">
        <v>1930</v>
      </c>
      <c r="B26" s="425">
        <f>avgpeinc!BC19</f>
        <v>8198.5911281801236</v>
      </c>
      <c r="C26" s="317">
        <f>avgpeinc!BD19</f>
        <v>7370.5494487387386</v>
      </c>
      <c r="D26" s="353"/>
      <c r="E26" s="314"/>
      <c r="F26" s="314"/>
      <c r="G26" s="84">
        <f>avgpeinc!BH19</f>
        <v>11829.249077302351</v>
      </c>
      <c r="H26" s="530">
        <f>B26*0.9/'TB5'!B26</f>
        <v>0.53704054339370833</v>
      </c>
      <c r="I26" s="541">
        <f>C26*0.9/'TB5'!B26</f>
        <v>0.48280049818016563</v>
      </c>
      <c r="J26" s="442"/>
      <c r="K26" s="443"/>
      <c r="L26" s="442"/>
      <c r="M26" s="561">
        <f>G26*0.9/'TB5'!F26</f>
        <v>0.51055686544153911</v>
      </c>
      <c r="P26" s="1122">
        <f>H26-'TB2'!B27</f>
        <v>0</v>
      </c>
    </row>
    <row r="27" spans="1:16" s="87" customFormat="1" ht="15" customHeight="1" x14ac:dyDescent="0.2">
      <c r="A27" s="92">
        <v>1931</v>
      </c>
      <c r="B27" s="425">
        <f>avgpeinc!BC20</f>
        <v>7323.5547097022227</v>
      </c>
      <c r="C27" s="317">
        <f>avgpeinc!BD20</f>
        <v>6565.0762403690287</v>
      </c>
      <c r="D27" s="353"/>
      <c r="E27" s="314"/>
      <c r="F27" s="314"/>
      <c r="G27" s="84">
        <f>avgpeinc!BH20</f>
        <v>10565.225121098199</v>
      </c>
      <c r="H27" s="530">
        <f>B27*0.9/'TB5'!B27</f>
        <v>0.53660217965233414</v>
      </c>
      <c r="I27" s="541">
        <f>C27*0.9/'TB5'!B27</f>
        <v>0.4810279105990336</v>
      </c>
      <c r="J27" s="442"/>
      <c r="K27" s="443"/>
      <c r="L27" s="442"/>
      <c r="M27" s="561">
        <f>G27*0.9/'TB5'!F27</f>
        <v>0.50983587612980075</v>
      </c>
      <c r="P27" s="1122">
        <f>H27-'TB2'!B28</f>
        <v>-2.7620662423899489E-8</v>
      </c>
    </row>
    <row r="28" spans="1:16" s="87" customFormat="1" ht="15" customHeight="1" x14ac:dyDescent="0.2">
      <c r="A28" s="92">
        <v>1932</v>
      </c>
      <c r="B28" s="425">
        <f>avgpeinc!BC21</f>
        <v>5963.0066337963854</v>
      </c>
      <c r="C28" s="317">
        <f>avgpeinc!BD21</f>
        <v>5339.2983819048422</v>
      </c>
      <c r="D28" s="353"/>
      <c r="E28" s="314"/>
      <c r="F28" s="314"/>
      <c r="G28" s="84">
        <f>avgpeinc!BH21</f>
        <v>8607.9175698917497</v>
      </c>
      <c r="H28" s="530">
        <f>B28*0.9/'TB5'!B28</f>
        <v>0.51701328237112598</v>
      </c>
      <c r="I28" s="541">
        <f>C28*0.9/'TB5'!B28</f>
        <v>0.46293562149367973</v>
      </c>
      <c r="J28" s="442"/>
      <c r="K28" s="443"/>
      <c r="L28" s="442"/>
      <c r="M28" s="561">
        <f>G28*0.9/'TB5'!F28</f>
        <v>0.49111035339854486</v>
      </c>
      <c r="P28" s="1122">
        <f>H28-'TB2'!B29</f>
        <v>0</v>
      </c>
    </row>
    <row r="29" spans="1:16" s="87" customFormat="1" ht="15" customHeight="1" x14ac:dyDescent="0.2">
      <c r="A29" s="92">
        <v>1933</v>
      </c>
      <c r="B29" s="425">
        <f>avgpeinc!BC22</f>
        <v>5812.4409046238889</v>
      </c>
      <c r="C29" s="317">
        <f>avgpeinc!BD22</f>
        <v>5193.4850255877182</v>
      </c>
      <c r="D29" s="353"/>
      <c r="E29" s="314"/>
      <c r="F29" s="314"/>
      <c r="G29" s="84">
        <f>avgpeinc!BH22</f>
        <v>8412.1445669553323</v>
      </c>
      <c r="H29" s="530">
        <f>B29*0.9/'TB5'!B29</f>
        <v>0.52015626428910944</v>
      </c>
      <c r="I29" s="541">
        <f>C29*0.9/'TB5'!B29</f>
        <v>0.46476580388148331</v>
      </c>
      <c r="J29" s="442"/>
      <c r="K29" s="443"/>
      <c r="L29" s="442"/>
      <c r="M29" s="561">
        <f>G29*0.9/'TB5'!F29</f>
        <v>0.49467921722767194</v>
      </c>
      <c r="P29" s="1122">
        <f>H29-'TB2'!B30</f>
        <v>5.7201830827580125E-8</v>
      </c>
    </row>
    <row r="30" spans="1:16" s="87" customFormat="1" ht="15" customHeight="1" x14ac:dyDescent="0.2">
      <c r="A30" s="92">
        <v>1934</v>
      </c>
      <c r="B30" s="425">
        <f>avgpeinc!BC23</f>
        <v>6390.5907885429051</v>
      </c>
      <c r="C30" s="317">
        <f>avgpeinc!BD23</f>
        <v>5710.0417622906007</v>
      </c>
      <c r="D30" s="353"/>
      <c r="E30" s="314"/>
      <c r="F30" s="314"/>
      <c r="G30" s="84">
        <f>avgpeinc!BH23</f>
        <v>9261.3525479836026</v>
      </c>
      <c r="H30" s="530">
        <f>B30*0.9/'TB5'!B30</f>
        <v>0.50942972804622988</v>
      </c>
      <c r="I30" s="541">
        <f>C30*0.9/'TB5'!B30</f>
        <v>0.45517935952202548</v>
      </c>
      <c r="J30" s="442"/>
      <c r="K30" s="443"/>
      <c r="L30" s="442"/>
      <c r="M30" s="561">
        <f>G30*0.9/'TB5'!F30</f>
        <v>0.48435869866898368</v>
      </c>
      <c r="P30" s="1122">
        <f>H30-'TB2'!B31</f>
        <v>0</v>
      </c>
    </row>
    <row r="31" spans="1:16" s="87" customFormat="1" ht="15" customHeight="1" x14ac:dyDescent="0.2">
      <c r="A31" s="92">
        <v>1935</v>
      </c>
      <c r="B31" s="425">
        <f>avgpeinc!BC24</f>
        <v>7143.2394216225866</v>
      </c>
      <c r="C31" s="317">
        <f>avgpeinc!BD24</f>
        <v>6411.170342203015</v>
      </c>
      <c r="D31" s="353"/>
      <c r="E31" s="314"/>
      <c r="F31" s="314"/>
      <c r="G31" s="84">
        <f>avgpeinc!BH24</f>
        <v>10349.553976286437</v>
      </c>
      <c r="H31" s="530">
        <f>B31*0.9/'TB5'!B31</f>
        <v>0.51896348839487316</v>
      </c>
      <c r="I31" s="541">
        <f>C31*0.9/'TB5'!B31</f>
        <v>0.46577793758558694</v>
      </c>
      <c r="J31" s="442"/>
      <c r="K31" s="443"/>
      <c r="L31" s="442"/>
      <c r="M31" s="561">
        <f>G31*0.9/'TB5'!F31</f>
        <v>0.4929634909517191</v>
      </c>
      <c r="P31" s="1122">
        <f>H31-'TB2'!B32</f>
        <v>-2.8672010432551076E-8</v>
      </c>
    </row>
    <row r="32" spans="1:16" s="87" customFormat="1" ht="15" customHeight="1" x14ac:dyDescent="0.2">
      <c r="A32" s="92">
        <v>1936</v>
      </c>
      <c r="B32" s="425">
        <f>avgpeinc!BC25</f>
        <v>7853.1945290015119</v>
      </c>
      <c r="C32" s="317">
        <f>avgpeinc!BD25</f>
        <v>7040.5106861492022</v>
      </c>
      <c r="D32" s="353"/>
      <c r="E32" s="314"/>
      <c r="F32" s="314"/>
      <c r="G32" s="84">
        <f>avgpeinc!BH25</f>
        <v>11399.95164142966</v>
      </c>
      <c r="H32" s="530">
        <f>B32*0.9/'TB5'!B32</f>
        <v>0.51645176224580802</v>
      </c>
      <c r="I32" s="541">
        <f>C32*0.9/'TB5'!B32</f>
        <v>0.46300701422132046</v>
      </c>
      <c r="J32" s="442"/>
      <c r="K32" s="443"/>
      <c r="L32" s="442"/>
      <c r="M32" s="561">
        <f>G32*0.9/'TB5'!F32</f>
        <v>0.4913460853197496</v>
      </c>
      <c r="P32" s="1122">
        <f>H32-'TB2'!B33</f>
        <v>0</v>
      </c>
    </row>
    <row r="33" spans="1:16" s="87" customFormat="1" ht="15" customHeight="1" x14ac:dyDescent="0.2">
      <c r="A33" s="92">
        <v>1937</v>
      </c>
      <c r="B33" s="425">
        <f>avgpeinc!BC26</f>
        <v>8513.6849728236812</v>
      </c>
      <c r="C33" s="317">
        <f>avgpeinc!BD26</f>
        <v>7620.9221546711051</v>
      </c>
      <c r="D33" s="353"/>
      <c r="E33" s="314"/>
      <c r="F33" s="314"/>
      <c r="G33" s="84">
        <f>avgpeinc!BH26</f>
        <v>12333.395979524395</v>
      </c>
      <c r="H33" s="530">
        <f>B33*0.9/'TB5'!B33</f>
        <v>0.52537484611128138</v>
      </c>
      <c r="I33" s="541">
        <f>C33*0.9/'TB5'!B33</f>
        <v>0.47028294058529835</v>
      </c>
      <c r="J33" s="442"/>
      <c r="K33" s="443"/>
      <c r="L33" s="442"/>
      <c r="M33" s="561">
        <f>G33*0.9/'TB5'!F33</f>
        <v>0.49881224647983685</v>
      </c>
      <c r="P33" s="1122">
        <f>H33-'TB2'!B34</f>
        <v>0</v>
      </c>
    </row>
    <row r="34" spans="1:16" s="87" customFormat="1" ht="15" customHeight="1" x14ac:dyDescent="0.2">
      <c r="A34" s="92">
        <v>1938</v>
      </c>
      <c r="B34" s="425">
        <f>avgpeinc!BC27</f>
        <v>7961.9603872641383</v>
      </c>
      <c r="C34" s="317">
        <f>avgpeinc!BD27</f>
        <v>7165.1232953013005</v>
      </c>
      <c r="D34" s="353"/>
      <c r="E34" s="314"/>
      <c r="F34" s="314"/>
      <c r="G34" s="84">
        <f>avgpeinc!BH27</f>
        <v>11546.413123112436</v>
      </c>
      <c r="H34" s="530">
        <f>B34*0.9/'TB5'!B34</f>
        <v>0.5290392606657639</v>
      </c>
      <c r="I34" s="541">
        <f>C34*0.9/'TB5'!B34</f>
        <v>0.47609273926917456</v>
      </c>
      <c r="J34" s="442"/>
      <c r="K34" s="443"/>
      <c r="L34" s="442"/>
      <c r="M34" s="561">
        <f>G34*0.9/'TB5'!F34</f>
        <v>0.50340772787696453</v>
      </c>
      <c r="P34" s="1122">
        <f>H34-'TB2'!B35</f>
        <v>0</v>
      </c>
    </row>
    <row r="35" spans="1:16" s="87" customFormat="1" ht="15" customHeight="1" x14ac:dyDescent="0.2">
      <c r="A35" s="91">
        <v>1939</v>
      </c>
      <c r="B35" s="426">
        <f>avgpeinc!BC28</f>
        <v>8282.1775010579786</v>
      </c>
      <c r="C35" s="316">
        <f>avgpeinc!BD28</f>
        <v>7448.1929767926231</v>
      </c>
      <c r="D35" s="354"/>
      <c r="E35" s="315"/>
      <c r="F35" s="315"/>
      <c r="G35" s="88">
        <f>avgpeinc!BH28</f>
        <v>11994.393049868891</v>
      </c>
      <c r="H35" s="531">
        <f>B35*0.9/'TB5'!B35</f>
        <v>0.5141949582646933</v>
      </c>
      <c r="I35" s="542">
        <f>C35*0.9/'TB5'!B35</f>
        <v>0.4624174350718801</v>
      </c>
      <c r="J35" s="445"/>
      <c r="K35" s="446"/>
      <c r="L35" s="445"/>
      <c r="M35" s="562">
        <f>G35*0.9/'TB5'!F35</f>
        <v>0.48939477650165419</v>
      </c>
      <c r="P35" s="1122">
        <f>H35-'TB2'!B36</f>
        <v>0</v>
      </c>
    </row>
    <row r="36" spans="1:16" s="87" customFormat="1" ht="15" customHeight="1" x14ac:dyDescent="0.2">
      <c r="A36" s="92">
        <v>1940</v>
      </c>
      <c r="B36" s="425">
        <f>avgpeinc!BC29</f>
        <v>8925.0803376123695</v>
      </c>
      <c r="C36" s="317">
        <f>avgpeinc!BD29</f>
        <v>8104.8803788510004</v>
      </c>
      <c r="D36" s="353"/>
      <c r="E36" s="314"/>
      <c r="F36" s="314"/>
      <c r="G36" s="84">
        <f>avgpeinc!BH29</f>
        <v>12947.115900070065</v>
      </c>
      <c r="H36" s="530">
        <f>B36*0.9/'TB5'!B36</f>
        <v>0.51060080944990804</v>
      </c>
      <c r="I36" s="541">
        <f>C36*0.9/'TB5'!B36</f>
        <v>0.46367744887359619</v>
      </c>
      <c r="J36" s="442"/>
      <c r="K36" s="443"/>
      <c r="L36" s="442"/>
      <c r="M36" s="561">
        <f>G36*0.9/'TB5'!F36</f>
        <v>0.4872044844577525</v>
      </c>
      <c r="P36" s="1122">
        <f>H36-'TB2'!B37</f>
        <v>0</v>
      </c>
    </row>
    <row r="37" spans="1:16" s="87" customFormat="1" ht="15" customHeight="1" x14ac:dyDescent="0.2">
      <c r="A37" s="92">
        <v>1941</v>
      </c>
      <c r="B37" s="425">
        <f>avgpeinc!BC30</f>
        <v>10990.795942641606</v>
      </c>
      <c r="C37" s="317">
        <f>avgpeinc!BD30</f>
        <v>10003.801848775202</v>
      </c>
      <c r="D37" s="353"/>
      <c r="E37" s="314"/>
      <c r="F37" s="314"/>
      <c r="G37" s="84">
        <f>avgpeinc!BH30</f>
        <v>16140.314646084704</v>
      </c>
      <c r="H37" s="530">
        <f>B37*0.9/'TB5'!B37</f>
        <v>0.53015176271506748</v>
      </c>
      <c r="I37" s="541">
        <f>C37*0.9/'TB5'!B37</f>
        <v>0.48254313988343733</v>
      </c>
      <c r="J37" s="442"/>
      <c r="K37" s="443"/>
      <c r="L37" s="442"/>
      <c r="M37" s="561">
        <f>G37*0.9/'TB5'!F37</f>
        <v>0.50675786645676069</v>
      </c>
      <c r="P37" s="1122">
        <f>H37-'TB2'!B38</f>
        <v>5.6010274529505466E-8</v>
      </c>
    </row>
    <row r="38" spans="1:16" s="87" customFormat="1" ht="15" customHeight="1" x14ac:dyDescent="0.2">
      <c r="A38" s="92">
        <v>1942</v>
      </c>
      <c r="B38" s="425">
        <f>avgpeinc!BC31</f>
        <v>14140.75289559566</v>
      </c>
      <c r="C38" s="317">
        <f>avgpeinc!BD31</f>
        <v>12803.30671653575</v>
      </c>
      <c r="D38" s="353"/>
      <c r="E38" s="314"/>
      <c r="F38" s="314"/>
      <c r="G38" s="84">
        <f>avgpeinc!BH31</f>
        <v>20942.679444678684</v>
      </c>
      <c r="H38" s="530">
        <f>B38*0.9/'TB5'!B38</f>
        <v>0.576756716468518</v>
      </c>
      <c r="I38" s="541">
        <f>C38*0.9/'TB5'!B38</f>
        <v>0.52220650458211859</v>
      </c>
      <c r="J38" s="442"/>
      <c r="K38" s="443"/>
      <c r="L38" s="442"/>
      <c r="M38" s="561">
        <f>G38*0.9/'TB5'!F38</f>
        <v>0.55066213311561674</v>
      </c>
      <c r="P38" s="1122">
        <f>H38-'TB2'!B39</f>
        <v>5.0454531108634626E-8</v>
      </c>
    </row>
    <row r="39" spans="1:16" s="87" customFormat="1" ht="15" customHeight="1" x14ac:dyDescent="0.2">
      <c r="A39" s="92">
        <v>1943</v>
      </c>
      <c r="B39" s="425">
        <f>avgpeinc!BC32</f>
        <v>17289.738058417184</v>
      </c>
      <c r="C39" s="317">
        <f>avgpeinc!BD32</f>
        <v>15573.485029624757</v>
      </c>
      <c r="D39" s="353"/>
      <c r="E39" s="314"/>
      <c r="F39" s="314"/>
      <c r="G39" s="84">
        <f>avgpeinc!BH32</f>
        <v>25787.178195239907</v>
      </c>
      <c r="H39" s="530">
        <f>B39*0.9/'TB5'!B39</f>
        <v>0.61141484780149291</v>
      </c>
      <c r="I39" s="541">
        <f>C39*0.9/'TB5'!B39</f>
        <v>0.55072320627155547</v>
      </c>
      <c r="J39" s="442"/>
      <c r="K39" s="443"/>
      <c r="L39" s="442"/>
      <c r="M39" s="561">
        <f>G39*0.9/'TB5'!F39</f>
        <v>0.58372659003814709</v>
      </c>
      <c r="P39" s="1122">
        <f>H39-'TB2'!B40</f>
        <v>0</v>
      </c>
    </row>
    <row r="40" spans="1:16" s="87" customFormat="1" ht="15" customHeight="1" x14ac:dyDescent="0.2">
      <c r="A40" s="92">
        <v>1944</v>
      </c>
      <c r="B40" s="425">
        <f>avgpeinc!BC33</f>
        <v>18661.138978902243</v>
      </c>
      <c r="C40" s="317">
        <f>avgpeinc!BD33</f>
        <v>16892.466973911611</v>
      </c>
      <c r="D40" s="353"/>
      <c r="E40" s="314"/>
      <c r="F40" s="314"/>
      <c r="G40" s="84">
        <f>avgpeinc!BH33</f>
        <v>28047.317436281159</v>
      </c>
      <c r="H40" s="530">
        <f>B40*0.9/'TB5'!B40</f>
        <v>0.63939593123594407</v>
      </c>
      <c r="I40" s="541">
        <f>C40*0.9/'TB5'!B40</f>
        <v>0.57879503838795265</v>
      </c>
      <c r="J40" s="442"/>
      <c r="K40" s="443"/>
      <c r="L40" s="442"/>
      <c r="M40" s="561">
        <f>G40*0.9/'TB5'!F40</f>
        <v>0.61020859373212755</v>
      </c>
      <c r="P40" s="1122">
        <f>H40-'TB2'!B41</f>
        <v>-4.2987354897938701E-8</v>
      </c>
    </row>
    <row r="41" spans="1:16" s="87" customFormat="1" ht="15" customHeight="1" x14ac:dyDescent="0.2">
      <c r="A41" s="92">
        <v>1945</v>
      </c>
      <c r="B41" s="425">
        <f>avgpeinc!BC34</f>
        <v>18142.675518039414</v>
      </c>
      <c r="C41" s="317">
        <f>avgpeinc!BD34</f>
        <v>16391.274988252062</v>
      </c>
      <c r="D41" s="353"/>
      <c r="E41" s="314"/>
      <c r="F41" s="314"/>
      <c r="G41" s="84">
        <f>avgpeinc!BH34</f>
        <v>27501.292932998032</v>
      </c>
      <c r="H41" s="530">
        <f>B41*0.9/'TB5'!B41</f>
        <v>0.64712731752779218</v>
      </c>
      <c r="I41" s="541">
        <f>C41*0.9/'TB5'!B41</f>
        <v>0.58465697650057635</v>
      </c>
      <c r="J41" s="442"/>
      <c r="K41" s="443"/>
      <c r="L41" s="442"/>
      <c r="M41" s="561">
        <f>G41*0.9/'TB5'!F41</f>
        <v>0.61766172785450024</v>
      </c>
      <c r="P41" s="1122">
        <f>H41-'TB2'!B42</f>
        <v>4.206570158871159E-8</v>
      </c>
    </row>
    <row r="42" spans="1:16" s="87" customFormat="1" ht="15" customHeight="1" x14ac:dyDescent="0.2">
      <c r="A42" s="92">
        <v>1946</v>
      </c>
      <c r="B42" s="425">
        <f>avgpeinc!BC35</f>
        <v>15441.161457538685</v>
      </c>
      <c r="C42" s="317">
        <f>avgpeinc!BD35</f>
        <v>13979.050679460102</v>
      </c>
      <c r="D42" s="353"/>
      <c r="E42" s="314"/>
      <c r="F42" s="314"/>
      <c r="G42" s="84">
        <f>avgpeinc!BH35</f>
        <v>23604.916499719671</v>
      </c>
      <c r="H42" s="530">
        <f>B42*0.9/'TB5'!B42</f>
        <v>0.63050051541171592</v>
      </c>
      <c r="I42" s="541">
        <f>C42*0.9/'TB5'!B42</f>
        <v>0.5707989442765018</v>
      </c>
      <c r="J42" s="442"/>
      <c r="K42" s="443"/>
      <c r="L42" s="442"/>
      <c r="M42" s="561">
        <f>G42*0.9/'TB5'!F42</f>
        <v>0.6020396276793053</v>
      </c>
      <c r="P42" s="1122">
        <f>H42-'TB2'!B43</f>
        <v>0</v>
      </c>
    </row>
    <row r="43" spans="1:16" s="87" customFormat="1" ht="15" customHeight="1" x14ac:dyDescent="0.2">
      <c r="A43" s="92">
        <v>1947</v>
      </c>
      <c r="B43" s="425">
        <f>avgpeinc!BC36</f>
        <v>14972.267314108416</v>
      </c>
      <c r="C43" s="317">
        <f>avgpeinc!BD36</f>
        <v>13564.118304928083</v>
      </c>
      <c r="D43" s="353"/>
      <c r="E43" s="314"/>
      <c r="F43" s="314"/>
      <c r="G43" s="84">
        <f>avgpeinc!BH36</f>
        <v>22881.522884670834</v>
      </c>
      <c r="H43" s="530">
        <f>B43*0.9/'TB5'!B43</f>
        <v>0.63122381743648603</v>
      </c>
      <c r="I43" s="541">
        <f>C43*0.9/'TB5'!B43</f>
        <v>0.57185691097892877</v>
      </c>
      <c r="J43" s="442"/>
      <c r="K43" s="443"/>
      <c r="L43" s="442"/>
      <c r="M43" s="561">
        <f>G43*0.9/'TB5'!F43</f>
        <v>0.60296116107390418</v>
      </c>
      <c r="P43" s="1122">
        <f>H43-'TB2'!B44</f>
        <v>-4.3961546736248636E-8</v>
      </c>
    </row>
    <row r="44" spans="1:16" s="87" customFormat="1" ht="15" customHeight="1" x14ac:dyDescent="0.2">
      <c r="A44" s="92">
        <v>1948</v>
      </c>
      <c r="B44" s="425">
        <f>avgpeinc!BC37</f>
        <v>15181.424649808339</v>
      </c>
      <c r="C44" s="317">
        <f>avgpeinc!BD37</f>
        <v>13792.152692518584</v>
      </c>
      <c r="D44" s="353"/>
      <c r="E44" s="314"/>
      <c r="F44" s="314"/>
      <c r="G44" s="84">
        <f>avgpeinc!BH37</f>
        <v>23248.386717665566</v>
      </c>
      <c r="H44" s="530">
        <f>B44*0.9/'TB5'!B44</f>
        <v>0.61134526719740589</v>
      </c>
      <c r="I44" s="541">
        <f>C44*0.9/'TB5'!B44</f>
        <v>0.55540026496404238</v>
      </c>
      <c r="J44" s="442"/>
      <c r="K44" s="443"/>
      <c r="L44" s="442"/>
      <c r="M44" s="561">
        <f>G44*0.9/'TB5'!F44</f>
        <v>0.58373790136822901</v>
      </c>
      <c r="P44" s="1122">
        <f>H44-'TB2'!B45</f>
        <v>-2.3165627305310466E-8</v>
      </c>
    </row>
    <row r="45" spans="1:16" s="87" customFormat="1" ht="15" customHeight="1" x14ac:dyDescent="0.2">
      <c r="A45" s="91">
        <v>1949</v>
      </c>
      <c r="B45" s="426">
        <f>avgpeinc!BC38</f>
        <v>14829.417711539536</v>
      </c>
      <c r="C45" s="316">
        <f>avgpeinc!BD38</f>
        <v>13501.779210506464</v>
      </c>
      <c r="D45" s="354"/>
      <c r="E45" s="315"/>
      <c r="F45" s="315"/>
      <c r="G45" s="88">
        <f>avgpeinc!BH38</f>
        <v>22776.582753357423</v>
      </c>
      <c r="H45" s="531">
        <f>B45*0.9/'TB5'!B45</f>
        <v>0.61657706522597233</v>
      </c>
      <c r="I45" s="542">
        <f>C45*0.9/'TB5'!B45</f>
        <v>0.56137655320512658</v>
      </c>
      <c r="J45" s="445"/>
      <c r="K45" s="446"/>
      <c r="L45" s="445"/>
      <c r="M45" s="562">
        <f>G45*0.9/'TB5'!F45</f>
        <v>0.58899210238318322</v>
      </c>
      <c r="P45" s="1122">
        <f>H45-'TB2'!B46</f>
        <v>-4.5707575724307503E-8</v>
      </c>
    </row>
    <row r="46" spans="1:16" s="87" customFormat="1" ht="15" customHeight="1" x14ac:dyDescent="0.2">
      <c r="A46" s="92">
        <v>1950</v>
      </c>
      <c r="B46" s="425">
        <f>avgpeinc!BC39</f>
        <v>15955.439220759035</v>
      </c>
      <c r="C46" s="317">
        <f>avgpeinc!BD39</f>
        <v>14558.748055781496</v>
      </c>
      <c r="D46" s="353"/>
      <c r="E46" s="314"/>
      <c r="F46" s="314"/>
      <c r="G46" s="84">
        <f>avgpeinc!BH39</f>
        <v>24482.084542987075</v>
      </c>
      <c r="H46" s="530">
        <f>B46*0.9/'TB5'!B46</f>
        <v>0.60940257039321388</v>
      </c>
      <c r="I46" s="541">
        <f>C46*0.9/'TB5'!B46</f>
        <v>0.55605730209903825</v>
      </c>
      <c r="J46" s="442"/>
      <c r="K46" s="443"/>
      <c r="L46" s="442"/>
      <c r="M46" s="561">
        <f>G46*0.9/'TB5'!F46</f>
        <v>0.58260848337132642</v>
      </c>
      <c r="P46" s="1122">
        <f>H46-'TB2'!B47</f>
        <v>-4.6562842137554128E-8</v>
      </c>
    </row>
    <row r="47" spans="1:16" s="87" customFormat="1" ht="15" customHeight="1" x14ac:dyDescent="0.2">
      <c r="A47" s="92">
        <v>1951</v>
      </c>
      <c r="B47" s="425">
        <f>avgpeinc!BC40</f>
        <v>17397.287318718641</v>
      </c>
      <c r="C47" s="317">
        <f>avgpeinc!BD40</f>
        <v>15837.959920160203</v>
      </c>
      <c r="D47" s="353"/>
      <c r="E47" s="314"/>
      <c r="F47" s="314"/>
      <c r="G47" s="84">
        <f>avgpeinc!BH40</f>
        <v>26756.412533880193</v>
      </c>
      <c r="H47" s="530">
        <f>B47*0.9/'TB5'!B47</f>
        <v>0.62082273295144841</v>
      </c>
      <c r="I47" s="541">
        <f>C47*0.9/'TB5'!B47</f>
        <v>0.56517808678310411</v>
      </c>
      <c r="J47" s="442"/>
      <c r="K47" s="443"/>
      <c r="L47" s="442"/>
      <c r="M47" s="561">
        <f>G47*0.9/'TB5'!F47</f>
        <v>0.59348180944083595</v>
      </c>
      <c r="P47" s="1122">
        <f>H47-'TB2'!B48</f>
        <v>0</v>
      </c>
    </row>
    <row r="48" spans="1:16" s="87" customFormat="1" ht="15" customHeight="1" x14ac:dyDescent="0.2">
      <c r="A48" s="92">
        <v>1952</v>
      </c>
      <c r="B48" s="425">
        <f>avgpeinc!BC41</f>
        <v>18211.865737675293</v>
      </c>
      <c r="C48" s="317">
        <f>avgpeinc!BD41</f>
        <v>16558.382227478738</v>
      </c>
      <c r="D48" s="353"/>
      <c r="E48" s="314"/>
      <c r="F48" s="314"/>
      <c r="G48" s="84">
        <f>avgpeinc!BH41</f>
        <v>28053.834700854833</v>
      </c>
      <c r="H48" s="530">
        <f>B48*0.9/'TB5'!B48</f>
        <v>0.63357064050127609</v>
      </c>
      <c r="I48" s="541">
        <f>C48*0.9/'TB5'!B48</f>
        <v>0.57604778031203474</v>
      </c>
      <c r="J48" s="442"/>
      <c r="K48" s="443"/>
      <c r="L48" s="442"/>
      <c r="M48" s="561">
        <f>G48*0.9/'TB5'!F48</f>
        <v>0.60563135254644618</v>
      </c>
      <c r="P48" s="1122">
        <f>H48-'TB2'!B49</f>
        <v>0</v>
      </c>
    </row>
    <row r="49" spans="1:16" s="87" customFormat="1" ht="15" customHeight="1" x14ac:dyDescent="0.2">
      <c r="A49" s="92">
        <v>1953</v>
      </c>
      <c r="B49" s="425">
        <f>avgpeinc!BC42</f>
        <v>19060.689614170638</v>
      </c>
      <c r="C49" s="317">
        <f>avgpeinc!BD42</f>
        <v>17348.101197043525</v>
      </c>
      <c r="D49" s="353"/>
      <c r="E49" s="314"/>
      <c r="F49" s="314"/>
      <c r="G49" s="84">
        <f>avgpeinc!BH42</f>
        <v>29379.595530522009</v>
      </c>
      <c r="H49" s="530">
        <f>B49*0.9/'TB5'!B49</f>
        <v>0.64327300525398756</v>
      </c>
      <c r="I49" s="541">
        <f>C49*0.9/'TB5'!B49</f>
        <v>0.58547541659646596</v>
      </c>
      <c r="J49" s="442"/>
      <c r="K49" s="443"/>
      <c r="L49" s="442"/>
      <c r="M49" s="561">
        <f>G49*0.9/'TB5'!F49</f>
        <v>0.61507360836055935</v>
      </c>
      <c r="P49" s="1122">
        <f>H49-'TB2'!B50</f>
        <v>0</v>
      </c>
    </row>
    <row r="50" spans="1:16" s="87" customFormat="1" ht="15" customHeight="1" x14ac:dyDescent="0.2">
      <c r="A50" s="92">
        <v>1954</v>
      </c>
      <c r="B50" s="425">
        <f>avgpeinc!BC43</f>
        <v>18578.907585824581</v>
      </c>
      <c r="C50" s="317">
        <f>avgpeinc!BD43</f>
        <v>16973.110966976041</v>
      </c>
      <c r="D50" s="353"/>
      <c r="E50" s="314"/>
      <c r="F50" s="314"/>
      <c r="G50" s="84">
        <f>avgpeinc!BH43</f>
        <v>28653.234543068971</v>
      </c>
      <c r="H50" s="530">
        <f>B50*0.9/'TB5'!B50</f>
        <v>0.64022962701027775</v>
      </c>
      <c r="I50" s="541">
        <f>C50*0.9/'TB5'!B50</f>
        <v>0.58489383476358103</v>
      </c>
      <c r="J50" s="442"/>
      <c r="K50" s="443"/>
      <c r="L50" s="442"/>
      <c r="M50" s="561">
        <f>G50*0.9/'TB5'!F50</f>
        <v>0.61276679602357687</v>
      </c>
      <c r="P50" s="1122">
        <f>H50-'TB2'!B51</f>
        <v>0</v>
      </c>
    </row>
    <row r="51" spans="1:16" s="87" customFormat="1" ht="15" customHeight="1" x14ac:dyDescent="0.2">
      <c r="A51" s="92">
        <v>1955</v>
      </c>
      <c r="B51" s="425">
        <f>avgpeinc!BC44</f>
        <v>19669.43978716994</v>
      </c>
      <c r="C51" s="317">
        <f>avgpeinc!BD44</f>
        <v>18011.478530973924</v>
      </c>
      <c r="D51" s="353"/>
      <c r="E51" s="314"/>
      <c r="F51" s="314"/>
      <c r="G51" s="84">
        <f>avgpeinc!BH44</f>
        <v>30334.6330983765</v>
      </c>
      <c r="H51" s="530">
        <f>B51*0.9/'TB5'!B51</f>
        <v>0.63271224057519326</v>
      </c>
      <c r="I51" s="541">
        <f>C51*0.9/'TB5'!B51</f>
        <v>0.57938014812389227</v>
      </c>
      <c r="J51" s="442"/>
      <c r="K51" s="443"/>
      <c r="L51" s="442"/>
      <c r="M51" s="561">
        <f>G51*0.9/'TB5'!F51</f>
        <v>0.60605488924010475</v>
      </c>
      <c r="P51" s="1122">
        <f>H51-'TB2'!B52</f>
        <v>-2.1892056389916092E-8</v>
      </c>
    </row>
    <row r="52" spans="1:16" s="87" customFormat="1" ht="15" customHeight="1" x14ac:dyDescent="0.2">
      <c r="A52" s="92">
        <v>1956</v>
      </c>
      <c r="B52" s="425">
        <f>avgpeinc!BC45</f>
        <v>20364.875116913096</v>
      </c>
      <c r="C52" s="317">
        <f>avgpeinc!BD45</f>
        <v>18646.769609546525</v>
      </c>
      <c r="D52" s="353"/>
      <c r="E52" s="314"/>
      <c r="F52" s="314"/>
      <c r="G52" s="84">
        <f>avgpeinc!BH45</f>
        <v>31421.692556807287</v>
      </c>
      <c r="H52" s="530">
        <f>B52*0.9/'TB5'!B52</f>
        <v>0.64279708021714999</v>
      </c>
      <c r="I52" s="541">
        <f>C52*0.9/'TB5'!B52</f>
        <v>0.58856678431305021</v>
      </c>
      <c r="J52" s="442"/>
      <c r="K52" s="443"/>
      <c r="L52" s="442"/>
      <c r="M52" s="561">
        <f>G52*0.9/'TB5'!F52</f>
        <v>0.61594762149753945</v>
      </c>
      <c r="P52" s="1122">
        <f>H52-'TB2'!B53</f>
        <v>4.2581906334326902E-8</v>
      </c>
    </row>
    <row r="53" spans="1:16" s="87" customFormat="1" ht="15" customHeight="1" x14ac:dyDescent="0.2">
      <c r="A53" s="92">
        <v>1957</v>
      </c>
      <c r="B53" s="425">
        <f>avgpeinc!BC46</f>
        <v>20420.020130963836</v>
      </c>
      <c r="C53" s="317">
        <f>avgpeinc!BD46</f>
        <v>18674.331272575146</v>
      </c>
      <c r="D53" s="353"/>
      <c r="E53" s="314"/>
      <c r="F53" s="314"/>
      <c r="G53" s="84">
        <f>avgpeinc!BH46</f>
        <v>31482.54843595063</v>
      </c>
      <c r="H53" s="530">
        <f>B53*0.9/'TB5'!B53</f>
        <v>0.64331942098819273</v>
      </c>
      <c r="I53" s="541">
        <f>C53*0.9/'TB5'!B53</f>
        <v>0.58832263164119103</v>
      </c>
      <c r="J53" s="442"/>
      <c r="K53" s="443"/>
      <c r="L53" s="442"/>
      <c r="M53" s="561">
        <f>G53*0.9/'TB5'!F53</f>
        <v>0.61626111192559319</v>
      </c>
      <c r="P53" s="1122">
        <f>H53-'TB2'!B54</f>
        <v>4.2519638476790078E-8</v>
      </c>
    </row>
    <row r="54" spans="1:16" s="87" customFormat="1" ht="15" customHeight="1" x14ac:dyDescent="0.2">
      <c r="A54" s="92">
        <v>1958</v>
      </c>
      <c r="B54" s="425">
        <f>avgpeinc!BC47</f>
        <v>19900.2276723215</v>
      </c>
      <c r="C54" s="317">
        <f>avgpeinc!BD47</f>
        <v>18258.476403667471</v>
      </c>
      <c r="D54" s="353"/>
      <c r="E54" s="314"/>
      <c r="F54" s="314"/>
      <c r="G54" s="84">
        <f>avgpeinc!BH47</f>
        <v>30696.404917467586</v>
      </c>
      <c r="H54" s="530">
        <f>B54*0.9/'TB5'!B54</f>
        <v>0.6449094929891146</v>
      </c>
      <c r="I54" s="541">
        <f>C54*0.9/'TB5'!B54</f>
        <v>0.59170502740631492</v>
      </c>
      <c r="J54" s="442"/>
      <c r="K54" s="443"/>
      <c r="L54" s="442"/>
      <c r="M54" s="561">
        <f>G54*0.9/'TB5'!F54</f>
        <v>0.61809847652365391</v>
      </c>
      <c r="P54" s="1122">
        <f>H54-'TB2'!B55</f>
        <v>4.2330087102193659E-8</v>
      </c>
    </row>
    <row r="55" spans="1:16" s="87" customFormat="1" ht="15" customHeight="1" x14ac:dyDescent="0.2">
      <c r="A55" s="91">
        <v>1959</v>
      </c>
      <c r="B55" s="426">
        <f>avgpeinc!BC48</f>
        <v>20977.765452506126</v>
      </c>
      <c r="C55" s="316">
        <f>avgpeinc!BD48</f>
        <v>19279.363324002439</v>
      </c>
      <c r="D55" s="354"/>
      <c r="E55" s="315"/>
      <c r="F55" s="315"/>
      <c r="G55" s="88">
        <f>avgpeinc!BH48</f>
        <v>32554.211082586091</v>
      </c>
      <c r="H55" s="531">
        <f>B55*0.9/'TB5'!B55</f>
        <v>0.64044204067889632</v>
      </c>
      <c r="I55" s="542">
        <f>C55*0.9/'TB5'!B55</f>
        <v>0.58859056357401063</v>
      </c>
      <c r="J55" s="445"/>
      <c r="K55" s="446"/>
      <c r="L55" s="445"/>
      <c r="M55" s="562">
        <f>G55*0.9/'TB5'!F55</f>
        <v>0.61444497054958735</v>
      </c>
      <c r="P55" s="1122">
        <f>H55-'TB2'!B56</f>
        <v>0</v>
      </c>
    </row>
    <row r="56" spans="1:16" x14ac:dyDescent="0.2">
      <c r="A56" s="67">
        <v>1960</v>
      </c>
      <c r="B56" s="425">
        <f>avgpeinc!BC49</f>
        <v>21517.904300251488</v>
      </c>
      <c r="C56" s="317">
        <f>avgpeinc!BD49</f>
        <v>19771.559406953624</v>
      </c>
      <c r="D56" s="353"/>
      <c r="E56" s="314"/>
      <c r="F56" s="314"/>
      <c r="G56" s="84">
        <f>avgpeinc!BH49</f>
        <v>33449.151159060799</v>
      </c>
      <c r="H56" s="530">
        <f>B56*0.9/'TB5'!B56</f>
        <v>0.64498104511793597</v>
      </c>
      <c r="I56" s="541">
        <f>C56*0.9/'TB5'!B56</f>
        <v>0.59263582884134602</v>
      </c>
      <c r="J56" s="442"/>
      <c r="K56" s="443"/>
      <c r="L56" s="442"/>
      <c r="M56" s="561">
        <f>G56*0.9/'TB5'!F56</f>
        <v>0.61861502283352188</v>
      </c>
      <c r="P56" s="1122">
        <f>H56-'TB2'!B57</f>
        <v>0</v>
      </c>
    </row>
    <row r="57" spans="1:16" x14ac:dyDescent="0.2">
      <c r="A57" s="67">
        <v>1961</v>
      </c>
      <c r="B57" s="425">
        <f>avgpeinc!BC50</f>
        <v>21761.89962790483</v>
      </c>
      <c r="C57" s="317">
        <f>avgpeinc!BD50</f>
        <v>20062.396430138164</v>
      </c>
      <c r="D57" s="353"/>
      <c r="E57" s="314"/>
      <c r="F57" s="314"/>
      <c r="G57" s="84">
        <f>avgpeinc!BH50</f>
        <v>33558.198917648471</v>
      </c>
      <c r="H57" s="530">
        <f>B57*0.9/'TB5'!B57</f>
        <v>0.64392624051564118</v>
      </c>
      <c r="I57" s="541">
        <f>C57*0.9/'TB5'!B57</f>
        <v>0.5936385945107433</v>
      </c>
      <c r="J57" s="442"/>
      <c r="K57" s="443"/>
      <c r="L57" s="442"/>
      <c r="M57" s="561">
        <f>G57*0.9/'TB5'!F57</f>
        <v>0.6181001958874367</v>
      </c>
      <c r="P57" s="1122">
        <f>H57-'TB2'!B58</f>
        <v>-2.1223649948609591E-8</v>
      </c>
    </row>
    <row r="58" spans="1:16" x14ac:dyDescent="0.2">
      <c r="A58" s="67">
        <v>1962</v>
      </c>
      <c r="B58" s="427">
        <f>avgpeinc!BC51</f>
        <v>22749.541468621806</v>
      </c>
      <c r="C58" s="318">
        <f>avgpeinc!BD51</f>
        <v>21014.936264730728</v>
      </c>
      <c r="D58" s="355">
        <f>avgpeinc!BE51</f>
        <v>24204.066915436117</v>
      </c>
      <c r="E58" s="522">
        <f>avgpeinc!BF51</f>
        <v>32838.69258204478</v>
      </c>
      <c r="F58" s="522">
        <f>avgpeinc!BG51</f>
        <v>11480.931026282062</v>
      </c>
      <c r="G58" s="81">
        <f>avgpeinc!BH51</f>
        <v>33716.255955742752</v>
      </c>
      <c r="H58" s="532">
        <f>B58*0.9/'TB5'!B58</f>
        <v>0.64091789722442638</v>
      </c>
      <c r="I58" s="543">
        <f>C58*0.9/'TB5'!B58</f>
        <v>0.59204924106597911</v>
      </c>
      <c r="J58" s="549">
        <f>D58*0.9/'TB5'!C58</f>
        <v>0.67115741968154907</v>
      </c>
      <c r="K58" s="543">
        <f>E58*0.9/'TB5'!D58</f>
        <v>0.65450477600097656</v>
      </c>
      <c r="L58" s="549">
        <f>F58*0.9/'TB5'!E58</f>
        <v>0.53029024600982666</v>
      </c>
      <c r="M58" s="550">
        <f>G58*0.9/'TB5'!F58</f>
        <v>0.61528337001800526</v>
      </c>
      <c r="P58" s="1122">
        <f>H58-'TB2'!B59</f>
        <v>0</v>
      </c>
    </row>
    <row r="59" spans="1:16" x14ac:dyDescent="0.2">
      <c r="A59" s="67">
        <v>1963</v>
      </c>
      <c r="B59" s="428">
        <f>avgpeinc!BC52</f>
        <v>23349.469436531679</v>
      </c>
      <c r="C59" s="319">
        <f>avgpeinc!BD52</f>
        <v>21584.302407304738</v>
      </c>
      <c r="D59" s="353">
        <f>avgpeinc!BE52</f>
        <v>25018.669654612866</v>
      </c>
      <c r="E59" s="524">
        <f>avgpeinc!BF52</f>
        <v>33911.883412146548</v>
      </c>
      <c r="F59" s="524">
        <f>avgpeinc!BG52</f>
        <v>11694.995734373697</v>
      </c>
      <c r="G59" s="62">
        <f>avgpeinc!BH52</f>
        <v>34652.191774999636</v>
      </c>
      <c r="H59" s="533">
        <f>B59*0.9/'TB5'!B59</f>
        <v>0.63638970255851746</v>
      </c>
      <c r="I59" s="544">
        <f>C59*0.9/'TB5'!B59</f>
        <v>0.5882800817489624</v>
      </c>
      <c r="J59" s="551">
        <f>D59*0.9/'TB5'!C59</f>
        <v>0.67007697929177412</v>
      </c>
      <c r="K59" s="544">
        <f>E59*0.9/'TB5'!D59</f>
        <v>0.65204247005380223</v>
      </c>
      <c r="L59" s="551">
        <f>F59*0.9/'TB5'!E59</f>
        <v>0.51989088936929762</v>
      </c>
      <c r="M59" s="552">
        <f>G59*0.9/'TB5'!F59</f>
        <v>0.61190702021121968</v>
      </c>
      <c r="P59" s="1122">
        <f>H59-'TB2'!B60</f>
        <v>0</v>
      </c>
    </row>
    <row r="60" spans="1:16" x14ac:dyDescent="0.2">
      <c r="A60" s="67">
        <v>1964</v>
      </c>
      <c r="B60" s="428">
        <f>avgpeinc!BC53</f>
        <v>24135.525085555164</v>
      </c>
      <c r="C60" s="319">
        <f>avgpeinc!BD53</f>
        <v>22326.851461784136</v>
      </c>
      <c r="D60" s="353">
        <f>avgpeinc!BE53</f>
        <v>25833.272393789612</v>
      </c>
      <c r="E60" s="524">
        <f>avgpeinc!BF53</f>
        <v>34985.074242248309</v>
      </c>
      <c r="F60" s="524">
        <f>avgpeinc!BG53</f>
        <v>11909.060442465334</v>
      </c>
      <c r="G60" s="62">
        <f>avgpeinc!BH53</f>
        <v>36005.730585332232</v>
      </c>
      <c r="H60" s="533">
        <f>B60*0.9/'TB5'!B60</f>
        <v>0.63186150789260864</v>
      </c>
      <c r="I60" s="544">
        <f>C60*0.9/'TB5'!B60</f>
        <v>0.5845109224319458</v>
      </c>
      <c r="J60" s="551">
        <f>D60*0.9/'TB5'!C60</f>
        <v>0.66906782984733593</v>
      </c>
      <c r="K60" s="544">
        <f>E60*0.9/'TB5'!D60</f>
        <v>0.6497480273246764</v>
      </c>
      <c r="L60" s="551">
        <f>F60*0.9/'TB5'!E60</f>
        <v>0.51024436950683605</v>
      </c>
      <c r="M60" s="552">
        <f>G60*0.9/'TB5'!F60</f>
        <v>0.6085306704044342</v>
      </c>
      <c r="P60" s="1122">
        <f>H60-'TB2'!B61</f>
        <v>0</v>
      </c>
    </row>
    <row r="61" spans="1:16" x14ac:dyDescent="0.2">
      <c r="A61" s="67">
        <v>1965</v>
      </c>
      <c r="B61" s="428">
        <f>avgpeinc!BC54</f>
        <v>25515.809397570127</v>
      </c>
      <c r="C61" s="319">
        <f>avgpeinc!BD54</f>
        <v>23640.861525676472</v>
      </c>
      <c r="D61" s="353">
        <f>avgpeinc!BE54</f>
        <v>27253.202547376761</v>
      </c>
      <c r="E61" s="524">
        <f>avgpeinc!BF54</f>
        <v>36952.442025331809</v>
      </c>
      <c r="F61" s="524">
        <f>avgpeinc!BG54</f>
        <v>12630.250759207407</v>
      </c>
      <c r="G61" s="62">
        <f>avgpeinc!BH54</f>
        <v>37933.332740635342</v>
      </c>
      <c r="H61" s="533">
        <f>B61*0.9/'TB5'!B61</f>
        <v>0.63520272076129924</v>
      </c>
      <c r="I61" s="544">
        <f>C61*0.9/'TB5'!B61</f>
        <v>0.58852687478065502</v>
      </c>
      <c r="J61" s="551">
        <f>D61*0.9/'TB5'!C61</f>
        <v>0.67207568600155621</v>
      </c>
      <c r="K61" s="544">
        <f>E61*0.9/'TB5'!D61</f>
        <v>0.65337977507088008</v>
      </c>
      <c r="L61" s="551">
        <f>F61*0.9/'TB5'!E61</f>
        <v>0.51529549620481896</v>
      </c>
      <c r="M61" s="552">
        <f>G61*0.9/'TB5'!F61</f>
        <v>0.61143995821475983</v>
      </c>
      <c r="P61" s="1122">
        <f>H61-'TB2'!B62</f>
        <v>0</v>
      </c>
    </row>
    <row r="62" spans="1:16" x14ac:dyDescent="0.2">
      <c r="A62" s="67">
        <v>1966</v>
      </c>
      <c r="B62" s="428">
        <f>avgpeinc!BC55</f>
        <v>26843.581348698841</v>
      </c>
      <c r="C62" s="319">
        <f>avgpeinc!BD55</f>
        <v>24909.752868863594</v>
      </c>
      <c r="D62" s="353">
        <f>avgpeinc!BE55</f>
        <v>28673.13270096391</v>
      </c>
      <c r="E62" s="524">
        <f>avgpeinc!BF55</f>
        <v>38919.80980841531</v>
      </c>
      <c r="F62" s="524">
        <f>avgpeinc!BG55</f>
        <v>13351.44107594948</v>
      </c>
      <c r="G62" s="62">
        <f>avgpeinc!BH55</f>
        <v>39799.238760300053</v>
      </c>
      <c r="H62" s="533">
        <f>B62*0.9/'TB5'!B62</f>
        <v>0.63854393362998962</v>
      </c>
      <c r="I62" s="544">
        <f>C62*0.9/'TB5'!B62</f>
        <v>0.59254282712936401</v>
      </c>
      <c r="J62" s="551">
        <f>D62*0.9/'TB5'!C62</f>
        <v>0.67480888962745667</v>
      </c>
      <c r="K62" s="544">
        <f>E62*0.9/'TB5'!D62</f>
        <v>0.6566791832447052</v>
      </c>
      <c r="L62" s="551">
        <f>F62*0.9/'TB5'!E62</f>
        <v>0.5198860764503479</v>
      </c>
      <c r="M62" s="552">
        <f>G62*0.9/'TB5'!F62</f>
        <v>0.61434924602508556</v>
      </c>
      <c r="P62" s="1122">
        <f>H62-'TB2'!B63</f>
        <v>0</v>
      </c>
    </row>
    <row r="63" spans="1:16" x14ac:dyDescent="0.2">
      <c r="A63" s="67">
        <v>1967</v>
      </c>
      <c r="B63" s="428">
        <f>avgpeinc!BC56</f>
        <v>27544.862778160812</v>
      </c>
      <c r="C63" s="319">
        <f>avgpeinc!BD56</f>
        <v>25587.555825691714</v>
      </c>
      <c r="D63" s="353">
        <f>avgpeinc!BE56</f>
        <v>29377.582621707759</v>
      </c>
      <c r="E63" s="524">
        <f>avgpeinc!BF56</f>
        <v>38971.322503147967</v>
      </c>
      <c r="F63" s="524">
        <f>avgpeinc!BG56</f>
        <v>14487.085383240552</v>
      </c>
      <c r="G63" s="62">
        <f>avgpeinc!BH56</f>
        <v>41613.680273768354</v>
      </c>
      <c r="H63" s="534">
        <f>B63*0.9/'TB5'!B63</f>
        <v>0.64620875567197789</v>
      </c>
      <c r="I63" s="545">
        <f>C63*0.9/'TB5'!B63</f>
        <v>0.60028988867998123</v>
      </c>
      <c r="J63" s="551">
        <f>D63*0.9/'TB5'!C63</f>
        <v>0.67800517380237579</v>
      </c>
      <c r="K63" s="544">
        <f>E63*0.9/'TB5'!D63</f>
        <v>0.65793800354003917</v>
      </c>
      <c r="L63" s="551">
        <f>F63*0.9/'TB5'!E63</f>
        <v>0.54090215265750885</v>
      </c>
      <c r="M63" s="552">
        <f>G63*0.9/'TB5'!F63</f>
        <v>0.62275793403387081</v>
      </c>
      <c r="P63" s="1122">
        <f>H63-'TB2'!B64</f>
        <v>0</v>
      </c>
    </row>
    <row r="64" spans="1:16" x14ac:dyDescent="0.2">
      <c r="A64" s="67">
        <v>1968</v>
      </c>
      <c r="B64" s="428">
        <f>avgpeinc!BC57</f>
        <v>28537.60921841209</v>
      </c>
      <c r="C64" s="319">
        <f>avgpeinc!BD57</f>
        <v>26495.302562354147</v>
      </c>
      <c r="D64" s="353">
        <f>avgpeinc!BE57</f>
        <v>30273.855866817579</v>
      </c>
      <c r="E64" s="524">
        <f>avgpeinc!BF57</f>
        <v>39996.873818483378</v>
      </c>
      <c r="F64" s="524">
        <f>avgpeinc!BG57</f>
        <v>15181.145200575587</v>
      </c>
      <c r="G64" s="62">
        <f>avgpeinc!BH57</f>
        <v>42798.731549956341</v>
      </c>
      <c r="H64" s="534">
        <f>B64*0.9/'TB5'!B64</f>
        <v>0.65047215484082699</v>
      </c>
      <c r="I64" s="545">
        <f>C64*0.9/'TB5'!B64</f>
        <v>0.60392082668840885</v>
      </c>
      <c r="J64" s="551">
        <f>D64*0.9/'TB5'!C64</f>
        <v>0.68004176393151272</v>
      </c>
      <c r="K64" s="544">
        <f>E64*0.9/'TB5'!D64</f>
        <v>0.65924272686243046</v>
      </c>
      <c r="L64" s="551">
        <f>F64*0.9/'TB5'!E64</f>
        <v>0.54942632839083672</v>
      </c>
      <c r="M64" s="552">
        <f>G64*0.9/'TB5'!F64</f>
        <v>0.6265155952423811</v>
      </c>
      <c r="P64" s="1122">
        <f>H64-'TB2'!B65</f>
        <v>0</v>
      </c>
    </row>
    <row r="65" spans="1:16" x14ac:dyDescent="0.2">
      <c r="A65" s="72">
        <v>1969</v>
      </c>
      <c r="B65" s="429">
        <f>avgpeinc!BC58</f>
        <v>29337.843105644861</v>
      </c>
      <c r="C65" s="320">
        <f>avgpeinc!BD58</f>
        <v>27185.503817713889</v>
      </c>
      <c r="D65" s="354">
        <f>avgpeinc!BE58</f>
        <v>31102.337064310006</v>
      </c>
      <c r="E65" s="526">
        <f>avgpeinc!BF58</f>
        <v>41149.897547596658</v>
      </c>
      <c r="F65" s="526">
        <f>avgpeinc!BG58</f>
        <v>15643.838196117254</v>
      </c>
      <c r="G65" s="68">
        <f>avgpeinc!BH58</f>
        <v>44191.895524450003</v>
      </c>
      <c r="H65" s="535">
        <f>B65*0.9/'TB5'!B65</f>
        <v>0.65996481245383609</v>
      </c>
      <c r="I65" s="546">
        <f>C65*0.9/'TB5'!B65</f>
        <v>0.61154720420017838</v>
      </c>
      <c r="J65" s="553">
        <f>D65*0.9/'TB5'!C65</f>
        <v>0.68706890288740396</v>
      </c>
      <c r="K65" s="547">
        <f>E65*0.9/'TB5'!D65</f>
        <v>0.66496695019304741</v>
      </c>
      <c r="L65" s="553">
        <f>F65*0.9/'TB5'!E65</f>
        <v>0.56344706099480402</v>
      </c>
      <c r="M65" s="554">
        <f>G65*0.9/'TB5'!F65</f>
        <v>0.63581301970407367</v>
      </c>
      <c r="P65" s="1122">
        <f>H65-'TB2'!B66</f>
        <v>0</v>
      </c>
    </row>
    <row r="66" spans="1:16" x14ac:dyDescent="0.2">
      <c r="A66" s="67">
        <v>1970</v>
      </c>
      <c r="B66" s="428">
        <f>avgpeinc!BC59</f>
        <v>28784.824713937032</v>
      </c>
      <c r="C66" s="319">
        <f>avgpeinc!BD59</f>
        <v>26663.344838576257</v>
      </c>
      <c r="D66" s="353">
        <f>avgpeinc!BE59</f>
        <v>30470.362102610503</v>
      </c>
      <c r="E66" s="524">
        <f>avgpeinc!BF59</f>
        <v>40214.533893268163</v>
      </c>
      <c r="F66" s="524">
        <f>avgpeinc!BG59</f>
        <v>15343.119251312988</v>
      </c>
      <c r="G66" s="62">
        <f>avgpeinc!BH59</f>
        <v>42952.106650595219</v>
      </c>
      <c r="H66" s="534">
        <f>B66*0.9/'TB5'!B66</f>
        <v>0.66370902524795394</v>
      </c>
      <c r="I66" s="545">
        <f>C66*0.9/'TB5'!B66</f>
        <v>0.61479278712067764</v>
      </c>
      <c r="J66" s="551">
        <f>D66*0.9/'TB5'!C66</f>
        <v>0.68943753675557673</v>
      </c>
      <c r="K66" s="544">
        <f>E66*0.9/'TB5'!D66</f>
        <v>0.66614759201183915</v>
      </c>
      <c r="L66" s="551">
        <f>F66*0.9/'TB5'!E66</f>
        <v>0.57102640043012809</v>
      </c>
      <c r="M66" s="552">
        <f>G66*0.9/'TB5'!F66</f>
        <v>0.63801213155966252</v>
      </c>
      <c r="P66" s="1122">
        <f>H66-'TB2'!B67</f>
        <v>0</v>
      </c>
    </row>
    <row r="67" spans="1:16" x14ac:dyDescent="0.2">
      <c r="A67" s="67">
        <v>1971</v>
      </c>
      <c r="B67" s="428">
        <f>avgpeinc!BC60</f>
        <v>28816.13612322948</v>
      </c>
      <c r="C67" s="319">
        <f>avgpeinc!BD60</f>
        <v>26711.345025538409</v>
      </c>
      <c r="D67" s="353">
        <f>avgpeinc!BE60</f>
        <v>30488.669012221042</v>
      </c>
      <c r="E67" s="524">
        <f>avgpeinc!BF60</f>
        <v>40008.798066223411</v>
      </c>
      <c r="F67" s="524">
        <f>avgpeinc!BG60</f>
        <v>15647.474177711711</v>
      </c>
      <c r="G67" s="62">
        <f>avgpeinc!BH60</f>
        <v>42863.513516976607</v>
      </c>
      <c r="H67" s="534">
        <f>B67*0.9/'TB5'!B67</f>
        <v>0.66107033457956266</v>
      </c>
      <c r="I67" s="545">
        <f>C67*0.9/'TB5'!B67</f>
        <v>0.61278436906286515</v>
      </c>
      <c r="J67" s="551">
        <f>D67*0.9/'TB5'!C67</f>
        <v>0.68668199289822962</v>
      </c>
      <c r="K67" s="544">
        <f>E67*0.9/'TB5'!D67</f>
        <v>0.66287245659623284</v>
      </c>
      <c r="L67" s="551">
        <f>F67*0.9/'TB5'!E67</f>
        <v>0.57256278785644099</v>
      </c>
      <c r="M67" s="552">
        <f>G67*0.9/'TB5'!F67</f>
        <v>0.63390283050830476</v>
      </c>
      <c r="P67" s="1122">
        <f>H67-'TB2'!B68</f>
        <v>0</v>
      </c>
    </row>
    <row r="68" spans="1:16" x14ac:dyDescent="0.2">
      <c r="A68" s="67">
        <v>1972</v>
      </c>
      <c r="B68" s="428">
        <f>avgpeinc!BC61</f>
        <v>29740.829116173169</v>
      </c>
      <c r="C68" s="319">
        <f>avgpeinc!BD61</f>
        <v>27627.757390685052</v>
      </c>
      <c r="D68" s="353">
        <f>avgpeinc!BE61</f>
        <v>31271.346361416978</v>
      </c>
      <c r="E68" s="524">
        <f>avgpeinc!BF61</f>
        <v>41168.214559520246</v>
      </c>
      <c r="F68" s="524">
        <f>avgpeinc!BG61</f>
        <v>16469.875258770797</v>
      </c>
      <c r="G68" s="62">
        <f>avgpeinc!BH61</f>
        <v>43423.210275129393</v>
      </c>
      <c r="H68" s="534">
        <f>B68*0.9/'TB5'!B68</f>
        <v>0.65825552187016012</v>
      </c>
      <c r="I68" s="545">
        <f>C68*0.9/'TB5'!B68</f>
        <v>0.6114867809592397</v>
      </c>
      <c r="J68" s="551">
        <f>D68*0.9/'TB5'!C68</f>
        <v>0.68363759842759464</v>
      </c>
      <c r="K68" s="544">
        <f>E68*0.9/'TB5'!D68</f>
        <v>0.66050741649814881</v>
      </c>
      <c r="L68" s="551">
        <f>F68*0.9/'TB5'!E68</f>
        <v>0.57307484843477141</v>
      </c>
      <c r="M68" s="552">
        <f>G68*0.9/'TB5'!F68</f>
        <v>0.63027002976014035</v>
      </c>
      <c r="P68" s="1122">
        <f>H68-'TB2'!B69</f>
        <v>0</v>
      </c>
    </row>
    <row r="69" spans="1:16" x14ac:dyDescent="0.2">
      <c r="A69" s="67">
        <v>1973</v>
      </c>
      <c r="B69" s="428">
        <f>avgpeinc!BC62</f>
        <v>31003.453332273446</v>
      </c>
      <c r="C69" s="319">
        <f>avgpeinc!BD62</f>
        <v>28829.215336379948</v>
      </c>
      <c r="D69" s="353">
        <f>avgpeinc!BE62</f>
        <v>32622.72053128808</v>
      </c>
      <c r="E69" s="524">
        <f>avgpeinc!BF62</f>
        <v>42951.678101342346</v>
      </c>
      <c r="F69" s="524">
        <f>avgpeinc!BG62</f>
        <v>17301.872844880432</v>
      </c>
      <c r="G69" s="62">
        <f>avgpeinc!BH62</f>
        <v>45213.468622144195</v>
      </c>
      <c r="H69" s="534">
        <f>B69*0.9/'TB5'!B69</f>
        <v>0.65863950660241233</v>
      </c>
      <c r="I69" s="545">
        <f>C69*0.9/'TB5'!B69</f>
        <v>0.61244984426048188</v>
      </c>
      <c r="J69" s="551">
        <f>D69*0.9/'TB5'!C69</f>
        <v>0.68292923501940095</v>
      </c>
      <c r="K69" s="544">
        <f>E69*0.9/'TB5'!D69</f>
        <v>0.65906131410883972</v>
      </c>
      <c r="L69" s="551">
        <f>F69*0.9/'TB5'!E69</f>
        <v>0.57912075543936226</v>
      </c>
      <c r="M69" s="552">
        <f>G69*0.9/'TB5'!F69</f>
        <v>0.62989863645452704</v>
      </c>
      <c r="P69" s="1122">
        <f>H69-'TB2'!B70</f>
        <v>0</v>
      </c>
    </row>
    <row r="70" spans="1:16" x14ac:dyDescent="0.2">
      <c r="A70" s="67">
        <v>1974</v>
      </c>
      <c r="B70" s="428">
        <f>avgpeinc!BC63</f>
        <v>30309.097795017486</v>
      </c>
      <c r="C70" s="319">
        <f>avgpeinc!BD63</f>
        <v>28223.501732572808</v>
      </c>
      <c r="D70" s="353">
        <f>avgpeinc!BE63</f>
        <v>31984.233835914514</v>
      </c>
      <c r="E70" s="524">
        <f>avgpeinc!BF63</f>
        <v>41585.058735353188</v>
      </c>
      <c r="F70" s="524">
        <f>avgpeinc!BG63</f>
        <v>17320.441444670825</v>
      </c>
      <c r="G70" s="62">
        <f>avgpeinc!BH63</f>
        <v>44014.993454631804</v>
      </c>
      <c r="H70" s="534">
        <f>B70*0.9/'TB5'!B70</f>
        <v>0.66276823384168904</v>
      </c>
      <c r="I70" s="545">
        <f>C70*0.9/'TB5'!B70</f>
        <v>0.61716256031877492</v>
      </c>
      <c r="J70" s="551">
        <f>D70*0.9/'TB5'!C70</f>
        <v>0.68503766937010369</v>
      </c>
      <c r="K70" s="544">
        <f>E70*0.9/'TB5'!D70</f>
        <v>0.65913557297062653</v>
      </c>
      <c r="L70" s="551">
        <f>F70*0.9/'TB5'!E70</f>
        <v>0.59188662475480658</v>
      </c>
      <c r="M70" s="552">
        <f>G70*0.9/'TB5'!F70</f>
        <v>0.6330644485638004</v>
      </c>
      <c r="P70" s="1122">
        <f>H70-'TB2'!B71</f>
        <v>0</v>
      </c>
    </row>
    <row r="71" spans="1:16" x14ac:dyDescent="0.2">
      <c r="A71" s="67">
        <v>1975</v>
      </c>
      <c r="B71" s="428">
        <f>avgpeinc!BC64</f>
        <v>29307.185188216466</v>
      </c>
      <c r="C71" s="319">
        <f>avgpeinc!BD64</f>
        <v>27377.614114995729</v>
      </c>
      <c r="D71" s="353">
        <f>avgpeinc!BE64</f>
        <v>30435.937594458963</v>
      </c>
      <c r="E71" s="524">
        <f>avgpeinc!BF64</f>
        <v>39234.922052730297</v>
      </c>
      <c r="F71" s="524">
        <f>avgpeinc!BG64</f>
        <v>17576.040543438645</v>
      </c>
      <c r="G71" s="62">
        <f>avgpeinc!BH64</f>
        <v>42292.487838619512</v>
      </c>
      <c r="H71" s="534">
        <f>B71*0.9/'TB5'!B71</f>
        <v>0.66213537480086881</v>
      </c>
      <c r="I71" s="545">
        <f>C71*0.9/'TB5'!B71</f>
        <v>0.61854069801540845</v>
      </c>
      <c r="J71" s="551">
        <f>D71*0.9/'TB5'!C71</f>
        <v>0.68235375653443942</v>
      </c>
      <c r="K71" s="544">
        <f>E71*0.9/'TB5'!D71</f>
        <v>0.65714321108180229</v>
      </c>
      <c r="L71" s="551">
        <f>F71*0.9/'TB5'!E71</f>
        <v>0.5975696183893433</v>
      </c>
      <c r="M71" s="552">
        <f>G71*0.9/'TB5'!F71</f>
        <v>0.63197149329596414</v>
      </c>
      <c r="P71" s="1122">
        <f>H71-'TB2'!B72</f>
        <v>0</v>
      </c>
    </row>
    <row r="72" spans="1:16" x14ac:dyDescent="0.2">
      <c r="A72" s="67">
        <v>1976</v>
      </c>
      <c r="B72" s="428">
        <f>avgpeinc!BC65</f>
        <v>30341.702757981515</v>
      </c>
      <c r="C72" s="319">
        <f>avgpeinc!BD65</f>
        <v>28418.807903125111</v>
      </c>
      <c r="D72" s="353">
        <f>avgpeinc!BE65</f>
        <v>31517.832062305242</v>
      </c>
      <c r="E72" s="524">
        <f>avgpeinc!BF65</f>
        <v>40454.331063822414</v>
      </c>
      <c r="F72" s="524">
        <f>avgpeinc!BG65</f>
        <v>18547.492608114117</v>
      </c>
      <c r="G72" s="62">
        <f>avgpeinc!BH65</f>
        <v>43524.230957901491</v>
      </c>
      <c r="H72" s="534">
        <f>B72*0.9/'TB5'!B72</f>
        <v>0.66132664239816563</v>
      </c>
      <c r="I72" s="545">
        <f>C72*0.9/'TB5'!B72</f>
        <v>0.61941529654555438</v>
      </c>
      <c r="J72" s="551">
        <f>D72*0.9/'TB5'!C72</f>
        <v>0.68130931797310268</v>
      </c>
      <c r="K72" s="544">
        <f>E72*0.9/'TB5'!D72</f>
        <v>0.65608284764368818</v>
      </c>
      <c r="L72" s="551">
        <f>F72*0.9/'TB5'!E72</f>
        <v>0.60131219122939672</v>
      </c>
      <c r="M72" s="552">
        <f>G72*0.9/'TB5'!F72</f>
        <v>0.63030393792493566</v>
      </c>
      <c r="P72" s="1122">
        <f>H72-'TB2'!B73</f>
        <v>0</v>
      </c>
    </row>
    <row r="73" spans="1:16" x14ac:dyDescent="0.2">
      <c r="A73" s="67">
        <v>1977</v>
      </c>
      <c r="B73" s="428">
        <f>avgpeinc!BC66</f>
        <v>31211.833403517983</v>
      </c>
      <c r="C73" s="319">
        <f>avgpeinc!BD66</f>
        <v>29297.41838330045</v>
      </c>
      <c r="D73" s="353">
        <f>avgpeinc!BE66</f>
        <v>32251.546935657214</v>
      </c>
      <c r="E73" s="524">
        <f>avgpeinc!BF66</f>
        <v>41442.716183323202</v>
      </c>
      <c r="F73" s="524">
        <f>avgpeinc!BG66</f>
        <v>19319.99373188696</v>
      </c>
      <c r="G73" s="62">
        <f>avgpeinc!BH66</f>
        <v>44176.741942169203</v>
      </c>
      <c r="H73" s="534">
        <f>B73*0.9/'TB5'!B73</f>
        <v>0.65979526081783746</v>
      </c>
      <c r="I73" s="545">
        <f>C73*0.9/'TB5'!B73</f>
        <v>0.61932593172563355</v>
      </c>
      <c r="J73" s="551">
        <f>D73*0.9/'TB5'!C73</f>
        <v>0.68023792043995002</v>
      </c>
      <c r="K73" s="544">
        <f>E73*0.9/'TB5'!D73</f>
        <v>0.65456134302635849</v>
      </c>
      <c r="L73" s="551">
        <f>F73*0.9/'TB5'!E73</f>
        <v>0.60242211097015286</v>
      </c>
      <c r="M73" s="552">
        <f>G73*0.9/'TB5'!F73</f>
        <v>0.6275130258830971</v>
      </c>
      <c r="P73" s="1122">
        <f>H73-'TB2'!B74</f>
        <v>0</v>
      </c>
    </row>
    <row r="74" spans="1:16" x14ac:dyDescent="0.2">
      <c r="A74" s="67">
        <v>1978</v>
      </c>
      <c r="B74" s="428">
        <f>avgpeinc!BC67</f>
        <v>32330.187552834341</v>
      </c>
      <c r="C74" s="319">
        <f>avgpeinc!BD67</f>
        <v>30387.668395135111</v>
      </c>
      <c r="D74" s="353">
        <f>avgpeinc!BE67</f>
        <v>33596.506509205399</v>
      </c>
      <c r="E74" s="524">
        <f>avgpeinc!BF67</f>
        <v>42689.845368787195</v>
      </c>
      <c r="F74" s="524">
        <f>avgpeinc!BG67</f>
        <v>20271.364754007471</v>
      </c>
      <c r="G74" s="62">
        <f>avgpeinc!BH67</f>
        <v>45410.079506420319</v>
      </c>
      <c r="H74" s="534">
        <f>B74*0.9/'TB5'!B74</f>
        <v>0.65999686876710051</v>
      </c>
      <c r="I74" s="545">
        <f>C74*0.9/'TB5'!B74</f>
        <v>0.62034177677277025</v>
      </c>
      <c r="J74" s="551">
        <f>D74*0.9/'TB5'!C74</f>
        <v>0.6802383217604735</v>
      </c>
      <c r="K74" s="544">
        <f>E74*0.9/'TB5'!D74</f>
        <v>0.65368192698364425</v>
      </c>
      <c r="L74" s="551">
        <f>F74*0.9/'TB5'!E74</f>
        <v>0.60642993269744838</v>
      </c>
      <c r="M74" s="552">
        <f>G74*0.9/'TB5'!F74</f>
        <v>0.6268354889460549</v>
      </c>
      <c r="P74" s="1122">
        <f>H74-'TB2'!B75</f>
        <v>0</v>
      </c>
    </row>
    <row r="75" spans="1:16" x14ac:dyDescent="0.2">
      <c r="A75" s="72">
        <v>1979</v>
      </c>
      <c r="B75" s="429">
        <f>avgpeinc!BC68</f>
        <v>32350.229880394163</v>
      </c>
      <c r="C75" s="320">
        <f>avgpeinc!BD68</f>
        <v>30428.33972482894</v>
      </c>
      <c r="D75" s="354">
        <f>avgpeinc!BE68</f>
        <v>33635.603169419424</v>
      </c>
      <c r="E75" s="526">
        <f>avgpeinc!BF68</f>
        <v>42587.686117962643</v>
      </c>
      <c r="F75" s="526">
        <f>avgpeinc!BG68</f>
        <v>20552.870339407651</v>
      </c>
      <c r="G75" s="68">
        <f>avgpeinc!BH68</f>
        <v>45205.064520022162</v>
      </c>
      <c r="H75" s="536">
        <f>B75*0.9/'TB5'!B75</f>
        <v>0.65792664885520935</v>
      </c>
      <c r="I75" s="547">
        <f>C75*0.9/'TB5'!B75</f>
        <v>0.61883997917175304</v>
      </c>
      <c r="J75" s="553">
        <f>D75*0.9/'TB5'!C75</f>
        <v>0.67890819907188416</v>
      </c>
      <c r="K75" s="547">
        <f>E75*0.9/'TB5'!D75</f>
        <v>0.65043529868125916</v>
      </c>
      <c r="L75" s="553">
        <f>F75*0.9/'TB5'!E75</f>
        <v>0.60881221294403076</v>
      </c>
      <c r="M75" s="554">
        <f>G75*0.9/'TB5'!F75</f>
        <v>0.62435829639434826</v>
      </c>
      <c r="P75" s="1122">
        <f>H75-'TB2'!B76</f>
        <v>0</v>
      </c>
    </row>
    <row r="76" spans="1:16" x14ac:dyDescent="0.2">
      <c r="A76" s="67">
        <v>1980</v>
      </c>
      <c r="B76" s="428">
        <f>avgpeinc!BC69</f>
        <v>31614.662115103278</v>
      </c>
      <c r="C76" s="319">
        <f>avgpeinc!BD69</f>
        <v>29771.764127989489</v>
      </c>
      <c r="D76" s="353">
        <f>avgpeinc!BE69</f>
        <v>32676.096655702342</v>
      </c>
      <c r="E76" s="524">
        <f>avgpeinc!BF69</f>
        <v>41160.440881083552</v>
      </c>
      <c r="F76" s="524">
        <f>avgpeinc!BG69</f>
        <v>20561.966849524957</v>
      </c>
      <c r="G76" s="62">
        <f>avgpeinc!BH69</f>
        <v>43855.330839034439</v>
      </c>
      <c r="H76" s="533">
        <f>B76*0.9/'TB5'!B76</f>
        <v>0.66226202249526978</v>
      </c>
      <c r="I76" s="544">
        <f>C76*0.9/'TB5'!B76</f>
        <v>0.62365710735321056</v>
      </c>
      <c r="J76" s="551">
        <f>D76*0.9/'TB5'!C76</f>
        <v>0.68164479732513428</v>
      </c>
      <c r="K76" s="544">
        <f>E76*0.9/'TB5'!D76</f>
        <v>0.65328791737556469</v>
      </c>
      <c r="L76" s="551">
        <f>F76*0.9/'TB5'!E76</f>
        <v>0.61576178669929504</v>
      </c>
      <c r="M76" s="552">
        <f>G76*0.9/'TB5'!F76</f>
        <v>0.62732487916946411</v>
      </c>
      <c r="P76" s="1122">
        <f>H76-'TB2'!B77</f>
        <v>0</v>
      </c>
    </row>
    <row r="77" spans="1:16" x14ac:dyDescent="0.2">
      <c r="A77" s="67">
        <v>1981</v>
      </c>
      <c r="B77" s="428">
        <f>avgpeinc!BC70</f>
        <v>31629.063851363226</v>
      </c>
      <c r="C77" s="319">
        <f>avgpeinc!BD70</f>
        <v>29845.634649475465</v>
      </c>
      <c r="D77" s="353">
        <f>avgpeinc!BE70</f>
        <v>32422.590161096086</v>
      </c>
      <c r="E77" s="524">
        <f>avgpeinc!BF70</f>
        <v>40822.167345587775</v>
      </c>
      <c r="F77" s="524">
        <f>avgpeinc!BG70</f>
        <v>20918.735460853317</v>
      </c>
      <c r="G77" s="62">
        <f>avgpeinc!BH70</f>
        <v>43694.224323543858</v>
      </c>
      <c r="H77" s="533">
        <f>B77*0.9/'TB5'!B77</f>
        <v>0.65750786662101757</v>
      </c>
      <c r="I77" s="544">
        <f>C77*0.9/'TB5'!B77</f>
        <v>0.62043377757072449</v>
      </c>
      <c r="J77" s="551">
        <f>D77*0.9/'TB5'!C77</f>
        <v>0.67605102062225342</v>
      </c>
      <c r="K77" s="544">
        <f>E77*0.9/'TB5'!D77</f>
        <v>0.64952713251113892</v>
      </c>
      <c r="L77" s="551">
        <f>F77*0.9/'TB5'!E77</f>
        <v>0.61017596721649159</v>
      </c>
      <c r="M77" s="552">
        <f>G77*0.9/'TB5'!F77</f>
        <v>0.62280490994453452</v>
      </c>
      <c r="P77" s="1122">
        <f>H77-'TB2'!B78</f>
        <v>0</v>
      </c>
    </row>
    <row r="78" spans="1:16" x14ac:dyDescent="0.2">
      <c r="A78" s="67">
        <v>1982</v>
      </c>
      <c r="B78" s="428">
        <f>avgpeinc!BC71</f>
        <v>30465.386029849109</v>
      </c>
      <c r="C78" s="319">
        <f>avgpeinc!BD71</f>
        <v>28689.928769473532</v>
      </c>
      <c r="D78" s="353">
        <f>avgpeinc!BE71</f>
        <v>30965.708208488519</v>
      </c>
      <c r="E78" s="524">
        <f>avgpeinc!BF71</f>
        <v>38971.764531416113</v>
      </c>
      <c r="F78" s="524">
        <f>avgpeinc!BG71</f>
        <v>20619.754864360901</v>
      </c>
      <c r="G78" s="62">
        <f>avgpeinc!BH71</f>
        <v>41927.090909830331</v>
      </c>
      <c r="H78" s="533">
        <f>B78*0.9/'TB5'!B78</f>
        <v>0.65483403205871582</v>
      </c>
      <c r="I78" s="544">
        <f>C78*0.9/'TB5'!B78</f>
        <v>0.61667171120643616</v>
      </c>
      <c r="J78" s="551">
        <f>D78*0.9/'TB5'!C78</f>
        <v>0.6714738905429839</v>
      </c>
      <c r="K78" s="544">
        <f>E78*0.9/'TB5'!D78</f>
        <v>0.64372560381889354</v>
      </c>
      <c r="L78" s="551">
        <f>F78*0.9/'TB5'!E78</f>
        <v>0.61146524548530568</v>
      </c>
      <c r="M78" s="552">
        <f>G78*0.9/'TB5'!F78</f>
        <v>0.61934176087379467</v>
      </c>
      <c r="P78" s="1122">
        <f>H78-'TB2'!B79</f>
        <v>0</v>
      </c>
    </row>
    <row r="79" spans="1:16" x14ac:dyDescent="0.2">
      <c r="A79" s="67">
        <v>1983</v>
      </c>
      <c r="B79" s="428">
        <f>avgpeinc!BC72</f>
        <v>30631.716799810067</v>
      </c>
      <c r="C79" s="319">
        <f>avgpeinc!BD72</f>
        <v>28923.194127039838</v>
      </c>
      <c r="D79" s="353">
        <f>avgpeinc!BE72</f>
        <v>30916.432989318673</v>
      </c>
      <c r="E79" s="524">
        <f>avgpeinc!BF72</f>
        <v>38463.956555020384</v>
      </c>
      <c r="F79" s="524">
        <f>avgpeinc!BG72</f>
        <v>21335.414608064581</v>
      </c>
      <c r="G79" s="62">
        <f>avgpeinc!BH72</f>
        <v>41873.30883215522</v>
      </c>
      <c r="H79" s="533">
        <f>B79*0.9/'TB5'!B79</f>
        <v>0.64825516939163208</v>
      </c>
      <c r="I79" s="544">
        <f>C79*0.9/'TB5'!B79</f>
        <v>0.61209791898727428</v>
      </c>
      <c r="J79" s="551">
        <f>D79*0.9/'TB5'!C79</f>
        <v>0.66456311941146851</v>
      </c>
      <c r="K79" s="544">
        <f>E79*0.9/'TB5'!D79</f>
        <v>0.6350286602973938</v>
      </c>
      <c r="L79" s="551">
        <f>F79*0.9/'TB5'!E79</f>
        <v>0.60802081227302562</v>
      </c>
      <c r="M79" s="552">
        <f>G79*0.9/'TB5'!F79</f>
        <v>0.61191406846046448</v>
      </c>
      <c r="P79" s="1122">
        <f>H79-'TB2'!B80</f>
        <v>0</v>
      </c>
    </row>
    <row r="80" spans="1:16" x14ac:dyDescent="0.2">
      <c r="A80" s="67">
        <v>1984</v>
      </c>
      <c r="B80" s="428">
        <f>avgpeinc!BC73</f>
        <v>32054.02845606046</v>
      </c>
      <c r="C80" s="319">
        <f>avgpeinc!BD73</f>
        <v>30445.895149155531</v>
      </c>
      <c r="D80" s="353">
        <f>avgpeinc!BE73</f>
        <v>31907.754005455296</v>
      </c>
      <c r="E80" s="524">
        <f>avgpeinc!BF73</f>
        <v>40299.512908968856</v>
      </c>
      <c r="F80" s="524">
        <f>avgpeinc!BG73</f>
        <v>22366.464665106723</v>
      </c>
      <c r="G80" s="62">
        <f>avgpeinc!BH73</f>
        <v>43809.733974495444</v>
      </c>
      <c r="H80" s="533">
        <f>B80*0.9/'TB5'!B80</f>
        <v>0.63596713542938232</v>
      </c>
      <c r="I80" s="544">
        <f>C80*0.9/'TB5'!B80</f>
        <v>0.60406100749969494</v>
      </c>
      <c r="J80" s="551">
        <f>D80*0.9/'TB5'!C80</f>
        <v>0.64962223172187805</v>
      </c>
      <c r="K80" s="544">
        <f>E80*0.9/'TB5'!D80</f>
        <v>0.62896683812141418</v>
      </c>
      <c r="L80" s="551">
        <f>F80*0.9/'TB5'!E80</f>
        <v>0.59130173921585083</v>
      </c>
      <c r="M80" s="552">
        <f>G80*0.9/'TB5'!F80</f>
        <v>0.60059988498687722</v>
      </c>
      <c r="P80" s="1122">
        <f>H80-'TB2'!B81</f>
        <v>0</v>
      </c>
    </row>
    <row r="81" spans="1:16" x14ac:dyDescent="0.2">
      <c r="A81" s="67">
        <v>1985</v>
      </c>
      <c r="B81" s="428">
        <f>avgpeinc!BC74</f>
        <v>32557.734196675046</v>
      </c>
      <c r="C81" s="319">
        <f>avgpeinc!BD74</f>
        <v>30926.003118648579</v>
      </c>
      <c r="D81" s="353">
        <f>avgpeinc!BE74</f>
        <v>32335.318121922941</v>
      </c>
      <c r="E81" s="524">
        <f>avgpeinc!BF74</f>
        <v>40897.616956388221</v>
      </c>
      <c r="F81" s="524">
        <f>avgpeinc!BG74</f>
        <v>22818.928365160518</v>
      </c>
      <c r="G81" s="62">
        <f>avgpeinc!BH74</f>
        <v>44262.701473789901</v>
      </c>
      <c r="H81" s="533">
        <f>B81*0.9/'TB5'!B81</f>
        <v>0.63502371311187733</v>
      </c>
      <c r="I81" s="544">
        <f>C81*0.9/'TB5'!B81</f>
        <v>0.60319754481315602</v>
      </c>
      <c r="J81" s="551">
        <f>D81*0.9/'TB5'!C81</f>
        <v>0.64858329296112061</v>
      </c>
      <c r="K81" s="544">
        <f>E81*0.9/'TB5'!D81</f>
        <v>0.62819820642471313</v>
      </c>
      <c r="L81" s="551">
        <f>F81*0.9/'TB5'!E81</f>
        <v>0.59061148762702942</v>
      </c>
      <c r="M81" s="552">
        <f>G81*0.9/'TB5'!F81</f>
        <v>0.59917423129081726</v>
      </c>
      <c r="P81" s="1122">
        <f>H81-'TB2'!B82</f>
        <v>0</v>
      </c>
    </row>
    <row r="82" spans="1:16" x14ac:dyDescent="0.2">
      <c r="A82" s="67">
        <v>1986</v>
      </c>
      <c r="B82" s="428">
        <f>avgpeinc!BC75</f>
        <v>33000.380531421128</v>
      </c>
      <c r="C82" s="319">
        <f>avgpeinc!BD75</f>
        <v>31311.340131041659</v>
      </c>
      <c r="D82" s="353">
        <f>avgpeinc!BE75</f>
        <v>32840.449491871695</v>
      </c>
      <c r="E82" s="524">
        <f>avgpeinc!BF75</f>
        <v>41325.310035445022</v>
      </c>
      <c r="F82" s="524">
        <f>avgpeinc!BG75</f>
        <v>23292.635403557844</v>
      </c>
      <c r="G82" s="62">
        <f>avgpeinc!BH75</f>
        <v>44399.838067524615</v>
      </c>
      <c r="H82" s="533">
        <f>B82*0.9/'TB5'!B82</f>
        <v>0.63799709081649791</v>
      </c>
      <c r="I82" s="544">
        <f>C82*0.9/'TB5'!B82</f>
        <v>0.60534283518791199</v>
      </c>
      <c r="J82" s="551">
        <f>D82*0.9/'TB5'!C82</f>
        <v>0.6490360200405122</v>
      </c>
      <c r="K82" s="544">
        <f>E82*0.9/'TB5'!D82</f>
        <v>0.62710735201835632</v>
      </c>
      <c r="L82" s="551">
        <f>F82*0.9/'TB5'!E82</f>
        <v>0.59887391328811646</v>
      </c>
      <c r="M82" s="552">
        <f>G82*0.9/'TB5'!F82</f>
        <v>0.60032519698143005</v>
      </c>
      <c r="P82" s="1122">
        <f>H82-'TB2'!B83</f>
        <v>0</v>
      </c>
    </row>
    <row r="83" spans="1:16" x14ac:dyDescent="0.2">
      <c r="A83" s="67">
        <v>1987</v>
      </c>
      <c r="B83" s="428">
        <f>avgpeinc!BC76</f>
        <v>33501.087970251647</v>
      </c>
      <c r="C83" s="319">
        <f>avgpeinc!BD76</f>
        <v>31814.776652228811</v>
      </c>
      <c r="D83" s="353">
        <f>avgpeinc!BE76</f>
        <v>33926.499136651437</v>
      </c>
      <c r="E83" s="524">
        <f>avgpeinc!BF76</f>
        <v>41521.842794143056</v>
      </c>
      <c r="F83" s="524">
        <f>avgpeinc!BG76</f>
        <v>23963.447371624872</v>
      </c>
      <c r="G83" s="62">
        <f>avgpeinc!BH76</f>
        <v>44568.638219341534</v>
      </c>
      <c r="H83" s="533">
        <f>B83*0.9/'TB5'!B83</f>
        <v>0.62865614891052246</v>
      </c>
      <c r="I83" s="544">
        <f>C83*0.9/'TB5'!B83</f>
        <v>0.59701210260391235</v>
      </c>
      <c r="J83" s="551">
        <f>D83*0.9/'TB5'!C83</f>
        <v>0.63868463039398182</v>
      </c>
      <c r="K83" s="544">
        <f>E83*0.9/'TB5'!D83</f>
        <v>0.61270254850387573</v>
      </c>
      <c r="L83" s="551">
        <f>F83*0.9/'TB5'!E83</f>
        <v>0.59919250011444092</v>
      </c>
      <c r="M83" s="552">
        <f>G83*0.9/'TB5'!F83</f>
        <v>0.58948248624801647</v>
      </c>
      <c r="P83" s="1122">
        <f>H83-'TB2'!B84</f>
        <v>0</v>
      </c>
    </row>
    <row r="84" spans="1:16" x14ac:dyDescent="0.2">
      <c r="A84" s="67">
        <v>1988</v>
      </c>
      <c r="B84" s="428">
        <f>avgpeinc!BC77</f>
        <v>33970.087145965765</v>
      </c>
      <c r="C84" s="319">
        <f>avgpeinc!BD77</f>
        <v>32315.524740798675</v>
      </c>
      <c r="D84" s="353">
        <f>avgpeinc!BE77</f>
        <v>34507.297004657506</v>
      </c>
      <c r="E84" s="524">
        <f>avgpeinc!BF77</f>
        <v>41950.321422075547</v>
      </c>
      <c r="F84" s="524">
        <f>avgpeinc!BG77</f>
        <v>24429.847917088537</v>
      </c>
      <c r="G84" s="62">
        <f>avgpeinc!BH77</f>
        <v>45006.263959461467</v>
      </c>
      <c r="H84" s="533">
        <f>B84*0.9/'TB5'!B84</f>
        <v>0.61174839735031117</v>
      </c>
      <c r="I84" s="544">
        <f>C84*0.9/'TB5'!B84</f>
        <v>0.581952303647995</v>
      </c>
      <c r="J84" s="551">
        <f>D84*0.9/'TB5'!C84</f>
        <v>0.61944335699081421</v>
      </c>
      <c r="K84" s="544">
        <f>E84*0.9/'TB5'!D84</f>
        <v>0.59275460243225098</v>
      </c>
      <c r="L84" s="551">
        <f>F84*0.9/'TB5'!E84</f>
        <v>0.58959773182868946</v>
      </c>
      <c r="M84" s="552">
        <f>G84*0.9/'TB5'!F84</f>
        <v>0.57275629043579113</v>
      </c>
      <c r="P84" s="1122">
        <f>H84-'TB2'!B85</f>
        <v>0</v>
      </c>
    </row>
    <row r="85" spans="1:16" x14ac:dyDescent="0.2">
      <c r="A85" s="72">
        <v>1989</v>
      </c>
      <c r="B85" s="429">
        <f>avgpeinc!BC78</f>
        <v>34607.413009551739</v>
      </c>
      <c r="C85" s="320">
        <f>avgpeinc!BD78</f>
        <v>32900.371591820192</v>
      </c>
      <c r="D85" s="354">
        <f>avgpeinc!BE78</f>
        <v>35177.726480496276</v>
      </c>
      <c r="E85" s="526">
        <f>avgpeinc!BF78</f>
        <v>42337.523469744083</v>
      </c>
      <c r="F85" s="526">
        <f>avgpeinc!BG78</f>
        <v>25211.73548167757</v>
      </c>
      <c r="G85" s="68">
        <f>avgpeinc!BH78</f>
        <v>45632.337107408915</v>
      </c>
      <c r="H85" s="536">
        <f>B85*0.9/'TB5'!B85</f>
        <v>0.615803062915802</v>
      </c>
      <c r="I85" s="547">
        <f>C85*0.9/'TB5'!B85</f>
        <v>0.58542802929878235</v>
      </c>
      <c r="J85" s="553">
        <f>D85*0.9/'TB5'!C85</f>
        <v>0.62484225630760182</v>
      </c>
      <c r="K85" s="547">
        <f>E85*0.9/'TB5'!D85</f>
        <v>0.59650555253028881</v>
      </c>
      <c r="L85" s="553">
        <f>F85*0.9/'TB5'!E85</f>
        <v>0.5915471613407135</v>
      </c>
      <c r="M85" s="554">
        <f>G85*0.9/'TB5'!F85</f>
        <v>0.57648807764053345</v>
      </c>
      <c r="P85" s="1122">
        <f>H85-'TB2'!B86</f>
        <v>0</v>
      </c>
    </row>
    <row r="86" spans="1:16" x14ac:dyDescent="0.2">
      <c r="A86" s="67">
        <v>1990</v>
      </c>
      <c r="B86" s="428">
        <f>avgpeinc!BC79</f>
        <v>34578.519105754749</v>
      </c>
      <c r="C86" s="319">
        <f>avgpeinc!BD79</f>
        <v>32904.214186612859</v>
      </c>
      <c r="D86" s="353">
        <f>avgpeinc!BE79</f>
        <v>35081.420013119256</v>
      </c>
      <c r="E86" s="524">
        <f>avgpeinc!BF79</f>
        <v>42078.562516153092</v>
      </c>
      <c r="F86" s="524">
        <f>avgpeinc!BG79</f>
        <v>25427.169283223873</v>
      </c>
      <c r="G86" s="62">
        <f>avgpeinc!BH79</f>
        <v>45388.565557086164</v>
      </c>
      <c r="H86" s="533">
        <f>B86*0.9/'TB5'!B86</f>
        <v>0.6158335506916045</v>
      </c>
      <c r="I86" s="544">
        <f>C86*0.9/'TB5'!B86</f>
        <v>0.58601465821266174</v>
      </c>
      <c r="J86" s="551">
        <f>D86*0.9/'TB5'!C86</f>
        <v>0.62302723526954651</v>
      </c>
      <c r="K86" s="544">
        <f>E86*0.9/'TB5'!D86</f>
        <v>0.59394866228103627</v>
      </c>
      <c r="L86" s="551">
        <f>F86*0.9/'TB5'!E86</f>
        <v>0.59660476446151733</v>
      </c>
      <c r="M86" s="552">
        <f>G86*0.9/'TB5'!F86</f>
        <v>0.57561254501342762</v>
      </c>
      <c r="P86" s="1122">
        <f>H86-'TB2'!B87</f>
        <v>0</v>
      </c>
    </row>
    <row r="87" spans="1:16" x14ac:dyDescent="0.2">
      <c r="A87" s="67">
        <v>1991</v>
      </c>
      <c r="B87" s="428">
        <f>avgpeinc!BC80</f>
        <v>33971.290015904458</v>
      </c>
      <c r="C87" s="319">
        <f>avgpeinc!BD80</f>
        <v>32361.536495498483</v>
      </c>
      <c r="D87" s="353">
        <f>avgpeinc!BE80</f>
        <v>34402.192919445646</v>
      </c>
      <c r="E87" s="524">
        <f>avgpeinc!BF80</f>
        <v>40817.996039393423</v>
      </c>
      <c r="F87" s="524">
        <f>avgpeinc!BG80</f>
        <v>25477.288021474709</v>
      </c>
      <c r="G87" s="62">
        <f>avgpeinc!BH80</f>
        <v>44418.722306757307</v>
      </c>
      <c r="H87" s="533">
        <f>B87*0.9/'TB5'!B87</f>
        <v>0.61766147613525402</v>
      </c>
      <c r="I87" s="544">
        <f>C87*0.9/'TB5'!B87</f>
        <v>0.58839315176010143</v>
      </c>
      <c r="J87" s="551">
        <f>D87*0.9/'TB5'!C87</f>
        <v>0.62480181455612183</v>
      </c>
      <c r="K87" s="544">
        <f>E87*0.9/'TB5'!D87</f>
        <v>0.59460887312889088</v>
      </c>
      <c r="L87" s="551">
        <f>F87*0.9/'TB5'!E87</f>
        <v>0.60051569342613231</v>
      </c>
      <c r="M87" s="552">
        <f>G87*0.9/'TB5'!F87</f>
        <v>0.5768706202507019</v>
      </c>
      <c r="P87" s="1122">
        <f>H87-'TB2'!B88</f>
        <v>0</v>
      </c>
    </row>
    <row r="88" spans="1:16" x14ac:dyDescent="0.2">
      <c r="A88" s="67">
        <v>1992</v>
      </c>
      <c r="B88" s="428">
        <f>avgpeinc!BC81</f>
        <v>34034.659225206276</v>
      </c>
      <c r="C88" s="319">
        <f>avgpeinc!BD81</f>
        <v>32414.036831866124</v>
      </c>
      <c r="D88" s="353">
        <f>avgpeinc!BE81</f>
        <v>34524.798754223797</v>
      </c>
      <c r="E88" s="524">
        <f>avgpeinc!BF81</f>
        <v>40540.599749418579</v>
      </c>
      <c r="F88" s="524">
        <f>avgpeinc!BG81</f>
        <v>25809.591138636322</v>
      </c>
      <c r="G88" s="62">
        <f>avgpeinc!BH81</f>
        <v>44172.032218159176</v>
      </c>
      <c r="H88" s="533">
        <f>B88*0.9/'TB5'!B88</f>
        <v>0.60706847906112671</v>
      </c>
      <c r="I88" s="544">
        <f>C88*0.9/'TB5'!B88</f>
        <v>0.5781618058681488</v>
      </c>
      <c r="J88" s="551">
        <f>D88*0.9/'TB5'!C88</f>
        <v>0.61401021480560303</v>
      </c>
      <c r="K88" s="544">
        <f>E88*0.9/'TB5'!D88</f>
        <v>0.57853677868843079</v>
      </c>
      <c r="L88" s="551">
        <f>F88*0.9/'TB5'!E88</f>
        <v>0.59646490216255177</v>
      </c>
      <c r="M88" s="552">
        <f>G88*0.9/'TB5'!F88</f>
        <v>0.5656389892101289</v>
      </c>
      <c r="P88" s="1122">
        <f>H88-'TB2'!B89</f>
        <v>0</v>
      </c>
    </row>
    <row r="89" spans="1:16" x14ac:dyDescent="0.2">
      <c r="A89" s="67">
        <v>1993</v>
      </c>
      <c r="B89" s="428">
        <f>avgpeinc!BC82</f>
        <v>34519.278289566071</v>
      </c>
      <c r="C89" s="319">
        <f>avgpeinc!BD82</f>
        <v>32716.079087479306</v>
      </c>
      <c r="D89" s="353">
        <f>avgpeinc!BE82</f>
        <v>35153.839257533873</v>
      </c>
      <c r="E89" s="524">
        <f>avgpeinc!BF82</f>
        <v>41472.807340217521</v>
      </c>
      <c r="F89" s="524">
        <f>avgpeinc!BG82</f>
        <v>25761.758961620995</v>
      </c>
      <c r="G89" s="62">
        <f>avgpeinc!BH82</f>
        <v>44694.799053851821</v>
      </c>
      <c r="H89" s="533">
        <f>B89*0.9/'TB5'!B89</f>
        <v>0.61051470041275013</v>
      </c>
      <c r="I89" s="544">
        <f>C89*0.9/'TB5'!B89</f>
        <v>0.578622967004776</v>
      </c>
      <c r="J89" s="551">
        <f>D89*0.9/'TB5'!C89</f>
        <v>0.61810767650604248</v>
      </c>
      <c r="K89" s="544">
        <f>E89*0.9/'TB5'!D89</f>
        <v>0.58340924978256226</v>
      </c>
      <c r="L89" s="551">
        <f>F89*0.9/'TB5'!E89</f>
        <v>0.59392479062080372</v>
      </c>
      <c r="M89" s="552">
        <f>G89*0.9/'TB5'!F89</f>
        <v>0.56818500161170959</v>
      </c>
      <c r="P89" s="1122">
        <f>H89-'TB2'!B90</f>
        <v>0</v>
      </c>
    </row>
    <row r="90" spans="1:16" x14ac:dyDescent="0.2">
      <c r="A90" s="67">
        <v>1994</v>
      </c>
      <c r="B90" s="428">
        <f>avgpeinc!BC83</f>
        <v>35629.714611486474</v>
      </c>
      <c r="C90" s="319">
        <f>avgpeinc!BD83</f>
        <v>33782.202324218473</v>
      </c>
      <c r="D90" s="353">
        <f>avgpeinc!BE83</f>
        <v>36263.680884544425</v>
      </c>
      <c r="E90" s="524">
        <f>avgpeinc!BF83</f>
        <v>42743.493765254796</v>
      </c>
      <c r="F90" s="524">
        <f>avgpeinc!BG83</f>
        <v>26579.430873435922</v>
      </c>
      <c r="G90" s="62">
        <f>avgpeinc!BH83</f>
        <v>45945.744386597959</v>
      </c>
      <c r="H90" s="533">
        <f>B90*0.9/'TB5'!B90</f>
        <v>0.61021986603736877</v>
      </c>
      <c r="I90" s="544">
        <f>C90*0.9/'TB5'!B90</f>
        <v>0.57857805490493786</v>
      </c>
      <c r="J90" s="551">
        <f>D90*0.9/'TB5'!C90</f>
        <v>0.61820733547210693</v>
      </c>
      <c r="K90" s="544">
        <f>E90*0.9/'TB5'!D90</f>
        <v>0.58358684182167053</v>
      </c>
      <c r="L90" s="551">
        <f>F90*0.9/'TB5'!E90</f>
        <v>0.59330379962921131</v>
      </c>
      <c r="M90" s="552">
        <f>G90*0.9/'TB5'!F90</f>
        <v>0.56708720326423656</v>
      </c>
      <c r="P90" s="1122">
        <f>H90-'TB2'!B91</f>
        <v>0</v>
      </c>
    </row>
    <row r="91" spans="1:16" x14ac:dyDescent="0.2">
      <c r="A91" s="67">
        <v>1995</v>
      </c>
      <c r="B91" s="428">
        <f>avgpeinc!BC84</f>
        <v>35944.553550499593</v>
      </c>
      <c r="C91" s="319">
        <f>avgpeinc!BD84</f>
        <v>34318.785115437531</v>
      </c>
      <c r="D91" s="353">
        <f>avgpeinc!BE84</f>
        <v>36378.583931101683</v>
      </c>
      <c r="E91" s="524">
        <f>avgpeinc!BF84</f>
        <v>43093.060527865942</v>
      </c>
      <c r="F91" s="524">
        <f>avgpeinc!BG84</f>
        <v>27246.960072755308</v>
      </c>
      <c r="G91" s="62">
        <f>avgpeinc!BH84</f>
        <v>46195.488631179389</v>
      </c>
      <c r="H91" s="533">
        <f>B91*0.9/'TB5'!B91</f>
        <v>0.60237464308738708</v>
      </c>
      <c r="I91" s="544">
        <f>C91*0.9/'TB5'!B91</f>
        <v>0.57512930035591125</v>
      </c>
      <c r="J91" s="551">
        <f>D91*0.9/'TB5'!C91</f>
        <v>0.60807770490646373</v>
      </c>
      <c r="K91" s="544">
        <f>E91*0.9/'TB5'!D91</f>
        <v>0.57827678322792042</v>
      </c>
      <c r="L91" s="551">
        <f>F91*0.9/'TB5'!E91</f>
        <v>0.58916556835174549</v>
      </c>
      <c r="M91" s="552">
        <f>G91*0.9/'TB5'!F91</f>
        <v>0.55860477685928345</v>
      </c>
      <c r="P91" s="1122">
        <f>H91-'TB2'!B92</f>
        <v>0</v>
      </c>
    </row>
    <row r="92" spans="1:16" x14ac:dyDescent="0.2">
      <c r="A92" s="67">
        <v>1996</v>
      </c>
      <c r="B92" s="428">
        <f>avgpeinc!BC85</f>
        <v>36514.942324030751</v>
      </c>
      <c r="C92" s="319">
        <f>avgpeinc!BD85</f>
        <v>34891.935902466139</v>
      </c>
      <c r="D92" s="353">
        <f>avgpeinc!BE85</f>
        <v>36586.081507172799</v>
      </c>
      <c r="E92" s="524">
        <f>avgpeinc!BF85</f>
        <v>43082.542165981053</v>
      </c>
      <c r="F92" s="524">
        <f>avgpeinc!BG85</f>
        <v>28084.304584703092</v>
      </c>
      <c r="G92" s="62">
        <f>avgpeinc!BH85</f>
        <v>46548.729500479094</v>
      </c>
      <c r="H92" s="533">
        <f>B92*0.9/'TB5'!B92</f>
        <v>0.59321513772010803</v>
      </c>
      <c r="I92" s="544">
        <f>C92*0.9/'TB5'!B92</f>
        <v>0.56684806942939747</v>
      </c>
      <c r="J92" s="551">
        <f>D92*0.9/'TB5'!C92</f>
        <v>0.59993878006935109</v>
      </c>
      <c r="K92" s="544">
        <f>E92*0.9/'TB5'!D92</f>
        <v>0.56665048003196716</v>
      </c>
      <c r="L92" s="551">
        <f>F92*0.9/'TB5'!E92</f>
        <v>0.58273893594741821</v>
      </c>
      <c r="M92" s="552">
        <f>G92*0.9/'TB5'!F92</f>
        <v>0.54933404922485352</v>
      </c>
      <c r="P92" s="1122">
        <f>H92-'TB2'!B93</f>
        <v>0</v>
      </c>
    </row>
    <row r="93" spans="1:16" x14ac:dyDescent="0.2">
      <c r="A93" s="67">
        <v>1997</v>
      </c>
      <c r="B93" s="428">
        <f>avgpeinc!BC86</f>
        <v>37396.590125033901</v>
      </c>
      <c r="C93" s="319">
        <f>avgpeinc!BD86</f>
        <v>35712.514736928752</v>
      </c>
      <c r="D93" s="353">
        <f>avgpeinc!BE86</f>
        <v>37407.428908739355</v>
      </c>
      <c r="E93" s="524">
        <f>avgpeinc!BF86</f>
        <v>44406.523645558169</v>
      </c>
      <c r="F93" s="524">
        <f>avgpeinc!BG86</f>
        <v>28654.986232110215</v>
      </c>
      <c r="G93" s="62">
        <f>avgpeinc!BH86</f>
        <v>47606.490726434196</v>
      </c>
      <c r="H93" s="533">
        <f>B93*0.9/'TB5'!B93</f>
        <v>0.58624255657196034</v>
      </c>
      <c r="I93" s="544">
        <f>C93*0.9/'TB5'!B93</f>
        <v>0.55984237790107716</v>
      </c>
      <c r="J93" s="551">
        <f>D93*0.9/'TB5'!C93</f>
        <v>0.59126999974250793</v>
      </c>
      <c r="K93" s="544">
        <f>E93*0.9/'TB5'!D93</f>
        <v>0.55918669700622559</v>
      </c>
      <c r="L93" s="551">
        <f>F93*0.9/'TB5'!E93</f>
        <v>0.57776892185211182</v>
      </c>
      <c r="M93" s="552">
        <f>G93*0.9/'TB5'!F93</f>
        <v>0.5426173210144043</v>
      </c>
      <c r="P93" s="1122">
        <f>H93-'TB2'!B94</f>
        <v>0</v>
      </c>
    </row>
    <row r="94" spans="1:16" x14ac:dyDescent="0.2">
      <c r="A94" s="67">
        <v>1998</v>
      </c>
      <c r="B94" s="428">
        <f>avgpeinc!BC87</f>
        <v>38549.642600198647</v>
      </c>
      <c r="C94" s="319">
        <f>avgpeinc!BD87</f>
        <v>36828.930882490808</v>
      </c>
      <c r="D94" s="353">
        <f>avgpeinc!BE87</f>
        <v>38719.948470008407</v>
      </c>
      <c r="E94" s="524">
        <f>avgpeinc!BF87</f>
        <v>45543.625175407011</v>
      </c>
      <c r="F94" s="524">
        <f>avgpeinc!BG87</f>
        <v>29710.288095360014</v>
      </c>
      <c r="G94" s="62">
        <f>avgpeinc!BH87</f>
        <v>48919.05802557541</v>
      </c>
      <c r="H94" s="533">
        <f>B94*0.9/'TB5'!B94</f>
        <v>0.58204063773155212</v>
      </c>
      <c r="I94" s="544">
        <f>C94*0.9/'TB5'!B94</f>
        <v>0.5560605227947234</v>
      </c>
      <c r="J94" s="551">
        <f>D94*0.9/'TB5'!C94</f>
        <v>0.58652010560035706</v>
      </c>
      <c r="K94" s="544">
        <f>E94*0.9/'TB5'!D94</f>
        <v>0.55285483598709106</v>
      </c>
      <c r="L94" s="551">
        <f>F94*0.9/'TB5'!E94</f>
        <v>0.57685443758964539</v>
      </c>
      <c r="M94" s="552">
        <f>G94*0.9/'TB5'!F94</f>
        <v>0.53866693377494801</v>
      </c>
      <c r="P94" s="1122">
        <f>H94-'TB2'!B95</f>
        <v>0</v>
      </c>
    </row>
    <row r="95" spans="1:16" x14ac:dyDescent="0.2">
      <c r="A95" s="72">
        <v>1999</v>
      </c>
      <c r="B95" s="429">
        <f>avgpeinc!BC88</f>
        <v>39497.949394480333</v>
      </c>
      <c r="C95" s="320">
        <f>avgpeinc!BD88</f>
        <v>37742.504809440063</v>
      </c>
      <c r="D95" s="354">
        <f>avgpeinc!BE88</f>
        <v>39560.130581987767</v>
      </c>
      <c r="E95" s="526">
        <f>avgpeinc!BF88</f>
        <v>46662.385814828325</v>
      </c>
      <c r="F95" s="526">
        <f>avgpeinc!BG88</f>
        <v>30465.564113483273</v>
      </c>
      <c r="G95" s="68">
        <f>avgpeinc!BH88</f>
        <v>49897.569987649083</v>
      </c>
      <c r="H95" s="536">
        <f>B95*0.9/'TB5'!B95</f>
        <v>0.57902774214744568</v>
      </c>
      <c r="I95" s="547">
        <f>C95*0.9/'TB5'!B95</f>
        <v>0.55329346656799305</v>
      </c>
      <c r="J95" s="553">
        <f>D95*0.9/'TB5'!C95</f>
        <v>0.58067157864570618</v>
      </c>
      <c r="K95" s="547">
        <f>E95*0.9/'TB5'!D95</f>
        <v>0.54857051372528076</v>
      </c>
      <c r="L95" s="553">
        <f>F95*0.9/'TB5'!E95</f>
        <v>0.57613852620124817</v>
      </c>
      <c r="M95" s="554">
        <f>G95*0.9/'TB5'!F95</f>
        <v>0.53574341535568248</v>
      </c>
      <c r="P95" s="1122">
        <f>H95-'TB2'!B96</f>
        <v>0</v>
      </c>
    </row>
    <row r="96" spans="1:16" x14ac:dyDescent="0.2">
      <c r="A96" s="77">
        <v>2000</v>
      </c>
      <c r="B96" s="430">
        <f>avgpeinc!BC89</f>
        <v>40422.822899077371</v>
      </c>
      <c r="C96" s="321">
        <f>avgpeinc!BD89</f>
        <v>38577.117032134091</v>
      </c>
      <c r="D96" s="356">
        <f>avgpeinc!BE89</f>
        <v>40280.190397646555</v>
      </c>
      <c r="E96" s="528">
        <f>avgpeinc!BF89</f>
        <v>47412.094406311997</v>
      </c>
      <c r="F96" s="528">
        <f>avgpeinc!BG89</f>
        <v>31352.205482474419</v>
      </c>
      <c r="G96" s="74">
        <f>avgpeinc!BH89</f>
        <v>50951.891525081119</v>
      </c>
      <c r="H96" s="537">
        <f>B96*0.9/'TB5'!B96</f>
        <v>0.57345980405807495</v>
      </c>
      <c r="I96" s="548">
        <f>C96*0.9/'TB5'!B96</f>
        <v>0.54727563261985779</v>
      </c>
      <c r="J96" s="555">
        <f>D96*0.9/'TB5'!C96</f>
        <v>0.57600980997085571</v>
      </c>
      <c r="K96" s="548">
        <f>E96*0.9/'TB5'!D96</f>
        <v>0.54019010066986073</v>
      </c>
      <c r="L96" s="555">
        <f>F96*0.9/'TB5'!E96</f>
        <v>0.57382392883300792</v>
      </c>
      <c r="M96" s="556">
        <f>G96*0.9/'TB5'!F96</f>
        <v>0.53028103709220886</v>
      </c>
      <c r="P96" s="1122">
        <f>H96-'TB2'!B97</f>
        <v>0</v>
      </c>
    </row>
    <row r="97" spans="1:16" x14ac:dyDescent="0.2">
      <c r="A97" s="67">
        <v>2001</v>
      </c>
      <c r="B97" s="428">
        <f>avgpeinc!BC90</f>
        <v>40817.630117846238</v>
      </c>
      <c r="C97" s="319">
        <f>avgpeinc!BD90</f>
        <v>38901.322940117323</v>
      </c>
      <c r="D97" s="353">
        <f>avgpeinc!BE90</f>
        <v>40749.507704342686</v>
      </c>
      <c r="E97" s="524">
        <f>avgpeinc!BF90</f>
        <v>47878.815613927814</v>
      </c>
      <c r="F97" s="524">
        <f>avgpeinc!BG90</f>
        <v>31589.812512543409</v>
      </c>
      <c r="G97" s="62">
        <f>avgpeinc!BH90</f>
        <v>51676.172348350781</v>
      </c>
      <c r="H97" s="533">
        <f>B97*0.9/'TB5'!B97</f>
        <v>0.58190417289733887</v>
      </c>
      <c r="I97" s="544">
        <f>C97*0.9/'TB5'!B97</f>
        <v>0.55458492040634155</v>
      </c>
      <c r="J97" s="551">
        <f>D97*0.9/'TB5'!C97</f>
        <v>0.58584082126617432</v>
      </c>
      <c r="K97" s="544">
        <f>E97*0.9/'TB5'!D97</f>
        <v>0.54905998706817638</v>
      </c>
      <c r="L97" s="551">
        <f>F97*0.9/'TB5'!E97</f>
        <v>0.57960563898086548</v>
      </c>
      <c r="M97" s="552">
        <f>G97*0.9/'TB5'!F97</f>
        <v>0.53922078013420105</v>
      </c>
      <c r="P97" s="1122">
        <f>H97-'TB2'!B98</f>
        <v>0</v>
      </c>
    </row>
    <row r="98" spans="1:16" x14ac:dyDescent="0.2">
      <c r="A98" s="67">
        <v>2002</v>
      </c>
      <c r="B98" s="428">
        <f>avgpeinc!BC91</f>
        <v>41021.78029832169</v>
      </c>
      <c r="C98" s="319">
        <f>avgpeinc!BD91</f>
        <v>39092.243435175129</v>
      </c>
      <c r="D98" s="353">
        <f>avgpeinc!BE91</f>
        <v>40998.191942681777</v>
      </c>
      <c r="E98" s="524">
        <f>avgpeinc!BF91</f>
        <v>47792.515985527607</v>
      </c>
      <c r="F98" s="524">
        <f>avgpeinc!BG91</f>
        <v>31997.665272292292</v>
      </c>
      <c r="G98" s="62">
        <f>avgpeinc!BH91</f>
        <v>51769.921174614472</v>
      </c>
      <c r="H98" s="533">
        <f>B98*0.9/'TB5'!B98</f>
        <v>0.58613148331642151</v>
      </c>
      <c r="I98" s="544">
        <f>C98*0.9/'TB5'!B98</f>
        <v>0.55856168270111084</v>
      </c>
      <c r="J98" s="551">
        <f>D98*0.9/'TB5'!C98</f>
        <v>0.59163898229598999</v>
      </c>
      <c r="K98" s="544">
        <f>E98*0.9/'TB5'!D98</f>
        <v>0.55490833520889282</v>
      </c>
      <c r="L98" s="551">
        <f>F98*0.9/'TB5'!E98</f>
        <v>0.57997715473175049</v>
      </c>
      <c r="M98" s="552">
        <f>G98*0.9/'TB5'!F98</f>
        <v>0.54259246587753307</v>
      </c>
      <c r="P98" s="1122">
        <f>H98-'TB2'!B99</f>
        <v>0</v>
      </c>
    </row>
    <row r="99" spans="1:16" x14ac:dyDescent="0.2">
      <c r="A99" s="67">
        <v>2003</v>
      </c>
      <c r="B99" s="428">
        <f>avgpeinc!BC92</f>
        <v>41390.263657040421</v>
      </c>
      <c r="C99" s="319">
        <f>avgpeinc!BD92</f>
        <v>39481.396169744825</v>
      </c>
      <c r="D99" s="353">
        <f>avgpeinc!BE92</f>
        <v>41432.391983785274</v>
      </c>
      <c r="E99" s="524">
        <f>avgpeinc!BF92</f>
        <v>47789.528859200174</v>
      </c>
      <c r="F99" s="524">
        <f>avgpeinc!BG92</f>
        <v>32678.109219340437</v>
      </c>
      <c r="G99" s="62">
        <f>avgpeinc!BH92</f>
        <v>52210.145307498344</v>
      </c>
      <c r="H99" s="533">
        <f>B99*0.9/'TB5'!B99</f>
        <v>0.58525791764259361</v>
      </c>
      <c r="I99" s="544">
        <f>C99*0.9/'TB5'!B99</f>
        <v>0.5582665503025056</v>
      </c>
      <c r="J99" s="551">
        <f>D99*0.9/'TB5'!C99</f>
        <v>0.59048503637313832</v>
      </c>
      <c r="K99" s="544">
        <f>E99*0.9/'TB5'!D99</f>
        <v>0.55383965373039246</v>
      </c>
      <c r="L99" s="551">
        <f>F99*0.9/'TB5'!E99</f>
        <v>0.57921364903450012</v>
      </c>
      <c r="M99" s="552">
        <f>G99*0.9/'TB5'!F99</f>
        <v>0.5412827730178833</v>
      </c>
      <c r="P99" s="1122">
        <f>H99-'TB2'!B100</f>
        <v>0</v>
      </c>
    </row>
    <row r="100" spans="1:16" x14ac:dyDescent="0.2">
      <c r="A100" s="67">
        <v>2004</v>
      </c>
      <c r="B100" s="428">
        <f>avgpeinc!BC93</f>
        <v>42055.111487252303</v>
      </c>
      <c r="C100" s="319">
        <f>avgpeinc!BD93</f>
        <v>40183.215112588805</v>
      </c>
      <c r="D100" s="353">
        <f>avgpeinc!BE93</f>
        <v>41999.902512306951</v>
      </c>
      <c r="E100" s="524">
        <f>avgpeinc!BF93</f>
        <v>48558.504916463171</v>
      </c>
      <c r="F100" s="524">
        <f>avgpeinc!BG93</f>
        <v>33258.989152746544</v>
      </c>
      <c r="G100" s="62">
        <f>avgpeinc!BH93</f>
        <v>52907.148966858702</v>
      </c>
      <c r="H100" s="533">
        <f>B100*0.9/'TB5'!B100</f>
        <v>0.57771459221839905</v>
      </c>
      <c r="I100" s="544">
        <f>C100*0.9/'TB5'!B100</f>
        <v>0.55200019478797913</v>
      </c>
      <c r="J100" s="551">
        <f>D100*0.9/'TB5'!C100</f>
        <v>0.58149999380111694</v>
      </c>
      <c r="K100" s="544">
        <f>E100*0.9/'TB5'!D100</f>
        <v>0.54574802517890919</v>
      </c>
      <c r="L100" s="551">
        <f>F100*0.9/'TB5'!E100</f>
        <v>0.57363247871398926</v>
      </c>
      <c r="M100" s="552">
        <f>G100*0.9/'TB5'!F100</f>
        <v>0.53330498933792114</v>
      </c>
      <c r="P100" s="1122">
        <f>H100-'TB2'!B101</f>
        <v>0</v>
      </c>
    </row>
    <row r="101" spans="1:16" x14ac:dyDescent="0.2">
      <c r="A101" s="67">
        <v>2005</v>
      </c>
      <c r="B101" s="428">
        <f>avgpeinc!BC94</f>
        <v>42331.000081110629</v>
      </c>
      <c r="C101" s="319">
        <f>avgpeinc!BD94</f>
        <v>40465.504996630007</v>
      </c>
      <c r="D101" s="353">
        <f>avgpeinc!BE94</f>
        <v>41914.381799430259</v>
      </c>
      <c r="E101" s="524">
        <f>avgpeinc!BF94</f>
        <v>48980.159994417896</v>
      </c>
      <c r="F101" s="524">
        <f>avgpeinc!BG94</f>
        <v>33486.223860333237</v>
      </c>
      <c r="G101" s="62">
        <f>avgpeinc!BH94</f>
        <v>52893.151023259743</v>
      </c>
      <c r="H101" s="533">
        <f>B101*0.9/'TB5'!B101</f>
        <v>0.56735414266586304</v>
      </c>
      <c r="I101" s="544">
        <f>C101*0.9/'TB5'!B101</f>
        <v>0.54235127568244934</v>
      </c>
      <c r="J101" s="551">
        <f>D101*0.9/'TB5'!C101</f>
        <v>0.5701981782913208</v>
      </c>
      <c r="K101" s="544">
        <f>E101*0.9/'TB5'!D101</f>
        <v>0.53672614693641663</v>
      </c>
      <c r="L101" s="551">
        <f>F101*0.9/'TB5'!E101</f>
        <v>0.56467142701148987</v>
      </c>
      <c r="M101" s="552">
        <f>G101*0.9/'TB5'!F101</f>
        <v>0.5225171446800233</v>
      </c>
      <c r="P101" s="1122">
        <f>H101-'TB2'!B102</f>
        <v>0</v>
      </c>
    </row>
    <row r="102" spans="1:16" x14ac:dyDescent="0.2">
      <c r="A102" s="67">
        <v>2006</v>
      </c>
      <c r="B102" s="428">
        <f>avgpeinc!BC95</f>
        <v>42720.270905293168</v>
      </c>
      <c r="C102" s="319">
        <f>avgpeinc!BD95</f>
        <v>40892.197592186225</v>
      </c>
      <c r="D102" s="353">
        <f>avgpeinc!BE95</f>
        <v>41919.947734420683</v>
      </c>
      <c r="E102" s="524">
        <f>avgpeinc!BF95</f>
        <v>48867.179232518611</v>
      </c>
      <c r="F102" s="524">
        <f>avgpeinc!BG95</f>
        <v>34323.62370360185</v>
      </c>
      <c r="G102" s="62">
        <f>avgpeinc!BH95</f>
        <v>53424.141536851093</v>
      </c>
      <c r="H102" s="533">
        <f>B102*0.9/'TB5'!B102</f>
        <v>0.55912122130393971</v>
      </c>
      <c r="I102" s="544">
        <f>C102*0.9/'TB5'!B102</f>
        <v>0.53519546985626221</v>
      </c>
      <c r="J102" s="551">
        <f>D102*0.9/'TB5'!C102</f>
        <v>0.55994719266891479</v>
      </c>
      <c r="K102" s="544">
        <f>E102*0.9/'TB5'!D102</f>
        <v>0.52658703923225403</v>
      </c>
      <c r="L102" s="551">
        <f>F102*0.9/'TB5'!E102</f>
        <v>0.55908638238906871</v>
      </c>
      <c r="M102" s="552">
        <f>G102*0.9/'TB5'!F102</f>
        <v>0.51538431644439697</v>
      </c>
      <c r="P102" s="1122">
        <f>H102-'TB2'!B103</f>
        <v>0</v>
      </c>
    </row>
    <row r="103" spans="1:16" x14ac:dyDescent="0.2">
      <c r="A103" s="67">
        <v>2007</v>
      </c>
      <c r="B103" s="428">
        <f>avgpeinc!BC96</f>
        <v>42289.614337477171</v>
      </c>
      <c r="C103" s="319">
        <f>avgpeinc!BD96</f>
        <v>40495.92243485435</v>
      </c>
      <c r="D103" s="353">
        <f>avgpeinc!BE96</f>
        <v>41298.328390367809</v>
      </c>
      <c r="E103" s="524">
        <f>avgpeinc!BF96</f>
        <v>48659.368882022965</v>
      </c>
      <c r="F103" s="524">
        <f>avgpeinc!BG96</f>
        <v>33765.121756356632</v>
      </c>
      <c r="G103" s="62">
        <f>avgpeinc!BH96</f>
        <v>52683.546611894031</v>
      </c>
      <c r="H103" s="533">
        <f>B103*0.9/'TB5'!B103</f>
        <v>0.5597417950630188</v>
      </c>
      <c r="I103" s="544">
        <f>C103*0.9/'TB5'!B103</f>
        <v>0.53600063920021046</v>
      </c>
      <c r="J103" s="551">
        <f>D103*0.9/'TB5'!C103</f>
        <v>0.55736073851585377</v>
      </c>
      <c r="K103" s="544">
        <f>E103*0.9/'TB5'!D103</f>
        <v>0.52838614583015442</v>
      </c>
      <c r="L103" s="551">
        <f>F103*0.9/'TB5'!E103</f>
        <v>0.55863276124000549</v>
      </c>
      <c r="M103" s="552">
        <f>G103*0.9/'TB5'!F103</f>
        <v>0.5150664448738097</v>
      </c>
      <c r="P103" s="1122">
        <f>H103-'TB2'!B104</f>
        <v>0</v>
      </c>
    </row>
    <row r="104" spans="1:16" x14ac:dyDescent="0.2">
      <c r="A104" s="67">
        <v>2008</v>
      </c>
      <c r="B104" s="428">
        <f>avgpeinc!BC97</f>
        <v>41412.76883019408</v>
      </c>
      <c r="C104" s="319">
        <f>avgpeinc!BD97</f>
        <v>39625.777773157395</v>
      </c>
      <c r="D104" s="353">
        <f>avgpeinc!BE97</f>
        <v>40484.529005484546</v>
      </c>
      <c r="E104" s="524">
        <f>avgpeinc!BF97</f>
        <v>47020.874153573663</v>
      </c>
      <c r="F104" s="524">
        <f>avgpeinc!BG97</f>
        <v>33499.097179891396</v>
      </c>
      <c r="G104" s="62">
        <f>avgpeinc!BH97</f>
        <v>51340.255209765601</v>
      </c>
      <c r="H104" s="533">
        <f>B104*0.9/'TB5'!B104</f>
        <v>0.56369021534919739</v>
      </c>
      <c r="I104" s="544">
        <f>C104*0.9/'TB5'!B104</f>
        <v>0.53936657309532166</v>
      </c>
      <c r="J104" s="551">
        <f>D104*0.9/'TB5'!C104</f>
        <v>0.56220290064811707</v>
      </c>
      <c r="K104" s="544">
        <f>E104*0.9/'TB5'!D104</f>
        <v>0.52973368763923634</v>
      </c>
      <c r="L104" s="551">
        <f>F104*0.9/'TB5'!E104</f>
        <v>0.5643039345741272</v>
      </c>
      <c r="M104" s="552">
        <f>G104*0.9/'TB5'!F104</f>
        <v>0.51786309480667114</v>
      </c>
      <c r="P104" s="1122">
        <f>H104-'TB2'!B105</f>
        <v>0</v>
      </c>
    </row>
    <row r="105" spans="1:16" x14ac:dyDescent="0.2">
      <c r="A105" s="72">
        <v>2009</v>
      </c>
      <c r="B105" s="431">
        <f>avgpeinc!BC98</f>
        <v>40356.073494957091</v>
      </c>
      <c r="C105" s="322">
        <f>avgpeinc!BD98</f>
        <v>38670.197429787178</v>
      </c>
      <c r="D105" s="354">
        <f>avgpeinc!BE98</f>
        <v>39647.485661120059</v>
      </c>
      <c r="E105" s="526">
        <f>avgpeinc!BF98</f>
        <v>45192.746964598169</v>
      </c>
      <c r="F105" s="526">
        <f>avgpeinc!BG98</f>
        <v>33236.900458311662</v>
      </c>
      <c r="G105" s="68">
        <f>avgpeinc!BH98</f>
        <v>50058.128784170913</v>
      </c>
      <c r="H105" s="536">
        <f>B105*0.9/'TB5'!B105</f>
        <v>0.57555648684501648</v>
      </c>
      <c r="I105" s="547">
        <f>C105*0.9/'TB5'!B105</f>
        <v>0.55151259899139404</v>
      </c>
      <c r="J105" s="557">
        <f>D105*0.9/'TB5'!C105</f>
        <v>0.57440167665481556</v>
      </c>
      <c r="K105" s="558">
        <f>E105*0.9/'TB5'!D105</f>
        <v>0.54117247462272644</v>
      </c>
      <c r="L105" s="553">
        <f>F105*0.9/'TB5'!E105</f>
        <v>0.57504260540008545</v>
      </c>
      <c r="M105" s="554">
        <f>G105*0.9/'TB5'!F105</f>
        <v>0.52843859791755676</v>
      </c>
      <c r="P105" s="1122">
        <f>H105-'TB2'!B106</f>
        <v>0</v>
      </c>
    </row>
    <row r="106" spans="1:16" x14ac:dyDescent="0.2">
      <c r="A106" s="67">
        <v>2010</v>
      </c>
      <c r="B106" s="432">
        <f>avgpeinc!BC99</f>
        <v>40695.053141029523</v>
      </c>
      <c r="C106" s="323">
        <f>avgpeinc!BD99</f>
        <v>39063.655249205221</v>
      </c>
      <c r="D106" s="353">
        <f>avgpeinc!BE99</f>
        <v>39141.85474210696</v>
      </c>
      <c r="E106" s="524">
        <f>avgpeinc!BF99</f>
        <v>45123.202956478672</v>
      </c>
      <c r="F106" s="524">
        <f>avgpeinc!BG99</f>
        <v>33944.286020414082</v>
      </c>
      <c r="G106" s="62">
        <f>avgpeinc!BH99</f>
        <v>50132.240904080922</v>
      </c>
      <c r="H106" s="533">
        <f>B106*0.9/'TB5'!B106</f>
        <v>0.56213688850402843</v>
      </c>
      <c r="I106" s="544">
        <f>C106*0.9/'TB5'!B106</f>
        <v>0.53960174322128307</v>
      </c>
      <c r="J106" s="559">
        <f>D106*0.9/'TB5'!C106</f>
        <v>0.55848947167396545</v>
      </c>
      <c r="K106" s="560">
        <f>E106*0.9/'TB5'!D106</f>
        <v>0.52808114886283875</v>
      </c>
      <c r="L106" s="551">
        <f>F106*0.9/'TB5'!E106</f>
        <v>0.56390255689620972</v>
      </c>
      <c r="M106" s="552">
        <f>G106*0.9/'TB5'!F106</f>
        <v>0.51520663499832164</v>
      </c>
      <c r="P106" s="1122">
        <f>H106-'TB2'!B107</f>
        <v>0</v>
      </c>
    </row>
    <row r="107" spans="1:16" x14ac:dyDescent="0.2">
      <c r="A107" s="67">
        <v>2011</v>
      </c>
      <c r="B107" s="432">
        <f>avgpeinc!BC100</f>
        <v>40939.789162588473</v>
      </c>
      <c r="C107" s="323">
        <f>avgpeinc!BD100</f>
        <v>39122.696944185947</v>
      </c>
      <c r="D107" s="353">
        <f>avgpeinc!BE100</f>
        <v>39525.142583560322</v>
      </c>
      <c r="E107" s="524">
        <f>avgpeinc!BF100</f>
        <v>46222.595902734429</v>
      </c>
      <c r="F107" s="524">
        <f>avgpeinc!BG100</f>
        <v>33277.206393596869</v>
      </c>
      <c r="G107" s="62">
        <f>avgpeinc!BH100</f>
        <v>50104.800727458023</v>
      </c>
      <c r="H107" s="533">
        <f>B107*0.9/'TB5'!B107</f>
        <v>0.55600804090499878</v>
      </c>
      <c r="I107" s="544">
        <f>C107*0.9/'TB5'!B107</f>
        <v>0.53132990002632141</v>
      </c>
      <c r="J107" s="559">
        <f>D107*0.9/'TB5'!C107</f>
        <v>0.55132916569709789</v>
      </c>
      <c r="K107" s="560">
        <f>E107*0.9/'TB5'!D107</f>
        <v>0.52211707830429088</v>
      </c>
      <c r="L107" s="551">
        <f>F107*0.9/'TB5'!E107</f>
        <v>0.55602741241455078</v>
      </c>
      <c r="M107" s="552">
        <f>G107*0.9/'TB5'!F107</f>
        <v>0.5081026554107666</v>
      </c>
      <c r="P107" s="1122">
        <f>H107-'TB2'!B108</f>
        <v>0</v>
      </c>
    </row>
    <row r="108" spans="1:16" x14ac:dyDescent="0.2">
      <c r="A108" s="67">
        <v>2012</v>
      </c>
      <c r="B108" s="432">
        <f>avgpeinc!BC101</f>
        <v>41149.898060061998</v>
      </c>
      <c r="C108" s="323">
        <f>avgpeinc!BD101</f>
        <v>39443.816476736814</v>
      </c>
      <c r="D108" s="353">
        <f>avgpeinc!BE101</f>
        <v>38959.872595949055</v>
      </c>
      <c r="E108" s="524">
        <f>avgpeinc!BF101</f>
        <v>46148.613264228305</v>
      </c>
      <c r="F108" s="524">
        <f>avgpeinc!BG101</f>
        <v>33873.092433287267</v>
      </c>
      <c r="G108" s="62">
        <f>avgpeinc!BH101</f>
        <v>50244.004295252533</v>
      </c>
      <c r="H108" s="533">
        <f>B108*0.9/'TB5'!B108</f>
        <v>0.54537457227706909</v>
      </c>
      <c r="I108" s="544">
        <f>C108*0.9/'TB5'!B108</f>
        <v>0.52276325225830078</v>
      </c>
      <c r="J108" s="559">
        <f>D108*0.9/'TB5'!C108</f>
        <v>0.53685232996940613</v>
      </c>
      <c r="K108" s="560">
        <f>E108*0.9/'TB5'!D108</f>
        <v>0.51179912686347961</v>
      </c>
      <c r="L108" s="551">
        <f>F108*0.9/'TB5'!E108</f>
        <v>0.54803371429443348</v>
      </c>
      <c r="M108" s="552">
        <f>G108*0.9/'TB5'!F108</f>
        <v>0.49813121557235718</v>
      </c>
      <c r="P108" s="1122">
        <f>H108-'TB2'!B109</f>
        <v>0</v>
      </c>
    </row>
    <row r="109" spans="1:16" x14ac:dyDescent="0.2">
      <c r="A109" s="67">
        <v>2013</v>
      </c>
      <c r="B109" s="432">
        <f>avgpeinc!BC102</f>
        <v>41587.390846241891</v>
      </c>
      <c r="C109" s="323">
        <f>avgpeinc!BD102</f>
        <v>39902.660887656217</v>
      </c>
      <c r="D109" s="353">
        <f>avgpeinc!BE102</f>
        <v>41115.791710217869</v>
      </c>
      <c r="E109" s="524">
        <f>avgpeinc!BF102</f>
        <v>47153.95064683372</v>
      </c>
      <c r="F109" s="524">
        <f>avgpeinc!BG102</f>
        <v>33873.620059303554</v>
      </c>
      <c r="G109" s="62">
        <f>avgpeinc!BH102</f>
        <v>50809.551471783081</v>
      </c>
      <c r="H109" s="533">
        <f>B109*0.9/'TB5'!B109</f>
        <v>0.55093833804130554</v>
      </c>
      <c r="I109" s="544">
        <f>C109*0.9/'TB5'!B109</f>
        <v>0.52861949801444996</v>
      </c>
      <c r="J109" s="559">
        <f>D109*0.9/'TB5'!C109</f>
        <v>0.5579545795917511</v>
      </c>
      <c r="K109" s="560">
        <f>E109*0.9/'TB5'!D109</f>
        <v>0.51999706029891968</v>
      </c>
      <c r="L109" s="551">
        <f>F109*0.9/'TB5'!E109</f>
        <v>0.55039858818054199</v>
      </c>
      <c r="M109" s="552">
        <f>G109*0.9/'TB5'!F109</f>
        <v>0.50305935740470886</v>
      </c>
      <c r="P109" s="1122">
        <f>H109-'TB2'!B110</f>
        <v>0</v>
      </c>
    </row>
    <row r="110" spans="1:16" x14ac:dyDescent="0.2">
      <c r="A110" s="67">
        <v>2014</v>
      </c>
      <c r="B110" s="432">
        <f>avgpeinc!BC103</f>
        <v>42085.578540973453</v>
      </c>
      <c r="C110" s="323">
        <f>avgpeinc!BD103</f>
        <v>40369.424479973779</v>
      </c>
      <c r="D110" s="353">
        <f>avgpeinc!BE103</f>
        <v>41643.034318635451</v>
      </c>
      <c r="E110" s="524">
        <f>avgpeinc!BF103</f>
        <v>47855.783665140028</v>
      </c>
      <c r="F110" s="524">
        <f>avgpeinc!BG103</f>
        <v>34152.603700882479</v>
      </c>
      <c r="G110" s="62">
        <f>avgpeinc!BH103</f>
        <v>51087.001107565011</v>
      </c>
      <c r="H110" s="533">
        <f>B110*0.9/'TB5'!B110</f>
        <v>0.54454982280731201</v>
      </c>
      <c r="I110" s="544">
        <f>C110*0.9/'TB5'!B110</f>
        <v>0.52234432101249684</v>
      </c>
      <c r="J110" s="559">
        <f>D110*0.9/'TB5'!C110</f>
        <v>0.55185911059379578</v>
      </c>
      <c r="K110" s="560">
        <f>E110*0.9/'TB5'!D110</f>
        <v>0.51461327075958241</v>
      </c>
      <c r="L110" s="551">
        <f>F110*0.9/'TB5'!E110</f>
        <v>0.54287186264991771</v>
      </c>
      <c r="M110" s="552">
        <f>G110*0.9/'TB5'!F110</f>
        <v>0.49573427438735967</v>
      </c>
      <c r="P110" s="1122">
        <f>H110-'TB2'!B111</f>
        <v>0</v>
      </c>
    </row>
    <row r="111" spans="1:16" x14ac:dyDescent="0.2">
      <c r="A111" s="67">
        <v>2015</v>
      </c>
      <c r="B111" s="432">
        <f>avgpeinc!BC104</f>
        <v>42746.978376255618</v>
      </c>
      <c r="C111" s="323">
        <f>avgpeinc!BD104</f>
        <v>41038.786795934066</v>
      </c>
      <c r="D111" s="353">
        <f>avgpeinc!BE104</f>
        <v>42003.385517413299</v>
      </c>
      <c r="E111" s="524">
        <f>avgpeinc!BF104</f>
        <v>48340.027001771217</v>
      </c>
      <c r="F111" s="524">
        <f>avgpeinc!BG104</f>
        <v>34954.48208214077</v>
      </c>
      <c r="G111" s="62">
        <f>avgpeinc!BH104</f>
        <v>51817.216652772157</v>
      </c>
      <c r="H111" s="533">
        <f>B111*0.9/'TB5'!B111</f>
        <v>0.54429322481155384</v>
      </c>
      <c r="I111" s="544">
        <f>C111*0.9/'TB5'!B111</f>
        <v>0.52254298329353321</v>
      </c>
      <c r="J111" s="559">
        <f>D111*0.9/'TB5'!C111</f>
        <v>0.55087837576866161</v>
      </c>
      <c r="K111" s="560">
        <f>E111*0.9/'TB5'!D111</f>
        <v>0.5130121111869812</v>
      </c>
      <c r="L111" s="551">
        <f>F111*0.9/'TB5'!E111</f>
        <v>0.54476696252822876</v>
      </c>
      <c r="M111" s="552">
        <f>G111*0.9/'TB5'!F111</f>
        <v>0.49554300308227539</v>
      </c>
      <c r="P111" s="1122">
        <f>H111-'TB2'!B112</f>
        <v>0</v>
      </c>
    </row>
    <row r="112" spans="1:16" x14ac:dyDescent="0.2">
      <c r="A112" s="67">
        <v>2016</v>
      </c>
      <c r="B112" s="432">
        <f>avgpeinc!BC105</f>
        <v>42804.108756392379</v>
      </c>
      <c r="C112" s="323">
        <f>avgpeinc!BD105</f>
        <v>41045.092740382366</v>
      </c>
      <c r="D112" s="353">
        <f>avgpeinc!BE105</f>
        <v>41854.546051092591</v>
      </c>
      <c r="E112" s="524">
        <f>avgpeinc!BF105</f>
        <v>48306.059937271959</v>
      </c>
      <c r="F112" s="524">
        <f>avgpeinc!BG105</f>
        <v>35043.72927391882</v>
      </c>
      <c r="G112" s="62">
        <f>avgpeinc!BH105</f>
        <v>51608.618162371466</v>
      </c>
      <c r="H112" s="533">
        <f>B112*0.9/'TB5'!B112</f>
        <v>0.54652366042137146</v>
      </c>
      <c r="I112" s="544">
        <f>C112*0.9/'TB5'!B112</f>
        <v>0.52406451106071472</v>
      </c>
      <c r="J112" s="559">
        <f>D112*0.9/'TB5'!C112</f>
        <v>0.55344483256340038</v>
      </c>
      <c r="K112" s="560">
        <f>E112*0.9/'TB5'!D112</f>
        <v>0.5150642991065979</v>
      </c>
      <c r="L112" s="551">
        <f>F112*0.9/'TB5'!E112</f>
        <v>0.54564851522445679</v>
      </c>
      <c r="M112" s="552">
        <f>G112*0.9/'TB5'!F112</f>
        <v>0.49684578180313116</v>
      </c>
      <c r="P112" s="1122">
        <f>H112-'TB2'!B113</f>
        <v>0</v>
      </c>
    </row>
    <row r="113" spans="1:16" x14ac:dyDescent="0.2">
      <c r="A113" s="67">
        <v>2017</v>
      </c>
      <c r="B113" s="432">
        <f>avgpeinc!BC106</f>
        <v>43690.319981197375</v>
      </c>
      <c r="C113" s="323">
        <f>avgpeinc!BD106</f>
        <v>41928.489353890305</v>
      </c>
      <c r="D113" s="353">
        <f>avgpeinc!BE106</f>
        <v>41445.587089252964</v>
      </c>
      <c r="E113" s="524">
        <f>avgpeinc!BF106</f>
        <v>49020.840297594201</v>
      </c>
      <c r="F113" s="524">
        <f>avgpeinc!BG106</f>
        <v>36033.8390460015</v>
      </c>
      <c r="G113" s="62">
        <f>avgpeinc!BH106</f>
        <v>53551.894128012762</v>
      </c>
      <c r="H113" s="533">
        <f>B113*0.9/'TB5'!B113</f>
        <v>0.54719963669776905</v>
      </c>
      <c r="I113" s="544">
        <f>C113*0.9/'TB5'!B113</f>
        <v>0.52513357996940613</v>
      </c>
      <c r="J113" s="559">
        <f>D113*0.9/'TB5'!C113</f>
        <v>0.53842920064926136</v>
      </c>
      <c r="K113" s="560">
        <f>E113*0.9/'TB5'!D113</f>
        <v>0.5140393078327179</v>
      </c>
      <c r="L113" s="551">
        <f>F113*0.9/'TB5'!E113</f>
        <v>0.55065560340881348</v>
      </c>
      <c r="M113" s="552">
        <f>G113*0.9/'TB5'!F113</f>
        <v>0.49982851743698126</v>
      </c>
      <c r="P113" s="1122">
        <f>H113-'TB2'!B114</f>
        <v>0</v>
      </c>
    </row>
    <row r="114" spans="1:16" x14ac:dyDescent="0.2">
      <c r="A114" s="67">
        <v>2018</v>
      </c>
      <c r="B114" s="432">
        <f>avgpeinc!BC107</f>
        <v>44213.859372465675</v>
      </c>
      <c r="C114" s="323">
        <f>avgpeinc!BD107</f>
        <v>42452.694313123226</v>
      </c>
      <c r="D114" s="353">
        <f>avgpeinc!BE107</f>
        <v>41929.536436176866</v>
      </c>
      <c r="E114" s="524">
        <f>avgpeinc!BF107</f>
        <v>49624.107967886412</v>
      </c>
      <c r="F114" s="524">
        <f>avgpeinc!BG107</f>
        <v>36486.354696595226</v>
      </c>
      <c r="G114" s="62">
        <f>avgpeinc!BH107</f>
        <v>54133.885096678023</v>
      </c>
      <c r="H114" s="533">
        <f>B114*0.9/'TB5'!B114</f>
        <v>0.54448050260543823</v>
      </c>
      <c r="I114" s="544">
        <f>C114*0.9/'TB5'!B114</f>
        <v>0.5227922797203064</v>
      </c>
      <c r="J114" s="559">
        <f>D114*0.9/'TB5'!C114</f>
        <v>0.53631532192230214</v>
      </c>
      <c r="K114" s="560">
        <f>E114*0.9/'TB5'!D114</f>
        <v>0.51210594177246105</v>
      </c>
      <c r="L114" s="551">
        <f>F114*0.9/'TB5'!E114</f>
        <v>0.54755842685699463</v>
      </c>
      <c r="M114" s="552">
        <f>G114*0.9/'TB5'!F114</f>
        <v>0.49694633483886724</v>
      </c>
      <c r="P114" s="1122">
        <f>H114-'TB2'!B115</f>
        <v>0</v>
      </c>
    </row>
    <row r="115" spans="1:16" x14ac:dyDescent="0.2">
      <c r="A115" s="67">
        <v>2019</v>
      </c>
      <c r="B115" s="432">
        <f>avgpeinc!BC108</f>
        <v>44568.236262071892</v>
      </c>
      <c r="C115" s="323">
        <f>avgpeinc!BD108</f>
        <v>42769.47636766584</v>
      </c>
      <c r="D115" s="353">
        <f>avgpeinc!BE108</f>
        <v>42260.7693452846</v>
      </c>
      <c r="E115" s="524">
        <f>avgpeinc!BF108</f>
        <v>50036.296752929593</v>
      </c>
      <c r="F115" s="524">
        <f>avgpeinc!BG108</f>
        <v>36727.352672515823</v>
      </c>
      <c r="G115" s="62">
        <f>avgpeinc!BH108</f>
        <v>54563.876133476857</v>
      </c>
      <c r="H115" s="533">
        <f>B115*0.9/'TB5'!B115</f>
        <v>0.54609492421150196</v>
      </c>
      <c r="I115" s="544">
        <f>C115*0.9/'TB5'!B115</f>
        <v>0.52405470609664906</v>
      </c>
      <c r="J115" s="559">
        <f>D115*0.9/'TB5'!C115</f>
        <v>0.53790712356567383</v>
      </c>
      <c r="K115" s="560">
        <f>E115*0.9/'TB5'!D115</f>
        <v>0.51330965757369995</v>
      </c>
      <c r="L115" s="551">
        <f>F115*0.9/'TB5'!E115</f>
        <v>0.54908236861228932</v>
      </c>
      <c r="M115" s="552">
        <f>G115*0.9/'TB5'!F115</f>
        <v>0.49838423728942871</v>
      </c>
      <c r="P115" s="1122">
        <f>H115-'TB2'!B116</f>
        <v>0</v>
      </c>
    </row>
    <row r="116" spans="1:16" ht="17" thickBot="1" x14ac:dyDescent="0.25">
      <c r="A116" s="1105">
        <v>2020</v>
      </c>
      <c r="B116" s="1106"/>
      <c r="C116" s="1101"/>
      <c r="D116" s="1114"/>
      <c r="E116" s="1107"/>
      <c r="F116" s="1107"/>
      <c r="G116" s="1098"/>
      <c r="H116" s="1115"/>
      <c r="I116" s="1116"/>
      <c r="J116" s="1117"/>
      <c r="K116" s="1118"/>
      <c r="L116" s="1119"/>
      <c r="M116" s="1120"/>
      <c r="P116" s="539"/>
    </row>
    <row r="117" spans="1:16" ht="17" thickTop="1" x14ac:dyDescent="0.2">
      <c r="A117" s="61"/>
      <c r="B117" s="60"/>
      <c r="C117" s="60"/>
      <c r="D117" s="60"/>
      <c r="E117" s="60"/>
      <c r="F117" s="60"/>
      <c r="G117" s="59"/>
      <c r="H117" s="60"/>
      <c r="I117" s="60"/>
      <c r="J117" s="60"/>
      <c r="K117" s="60"/>
      <c r="L117" s="60"/>
      <c r="M117" s="59"/>
    </row>
    <row r="118" spans="1:16" x14ac:dyDescent="0.2">
      <c r="D118" s="57"/>
      <c r="E118" s="57"/>
      <c r="F118" s="57"/>
      <c r="H118" s="57"/>
      <c r="I118" s="57"/>
      <c r="J118" s="57"/>
      <c r="K118" s="57"/>
      <c r="L118" s="57"/>
    </row>
    <row r="120" spans="1:16" x14ac:dyDescent="0.2">
      <c r="A120" s="944"/>
      <c r="B120" s="945"/>
      <c r="C120" s="945"/>
      <c r="D120" s="945"/>
      <c r="E120" s="945"/>
      <c r="F120" s="945"/>
      <c r="G120" s="945"/>
      <c r="H120" s="945"/>
      <c r="I120" s="945"/>
      <c r="J120" s="945"/>
      <c r="K120" s="945"/>
      <c r="L120" s="945"/>
      <c r="M120" s="945"/>
    </row>
  </sheetData>
  <mergeCells count="3">
    <mergeCell ref="A4:M4"/>
    <mergeCell ref="B7:G7"/>
    <mergeCell ref="H7:M7"/>
  </mergeCells>
  <hyperlinks>
    <hyperlink ref="A1" location="Index!A1" display="Back to index" xr:uid="{00000000-0004-0000-1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6" tint="0.39997558519241921"/>
  </sheetPr>
  <dimension ref="A1:P121"/>
  <sheetViews>
    <sheetView workbookViewId="0">
      <pane xSplit="1" ySplit="8" topLeftCell="B55" activePane="bottomRight" state="frozen"/>
      <selection activeCell="A4" sqref="A4:BH4"/>
      <selection pane="topRight" activeCell="A4" sqref="A4:BH4"/>
      <selection pane="bottomLeft" activeCell="A4" sqref="A4:BH4"/>
      <selection pane="bottomRight" activeCell="A4" sqref="A4:M4"/>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222</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hidden="1" customHeight="1" x14ac:dyDescent="0.2">
      <c r="A9" s="93">
        <v>1913</v>
      </c>
      <c r="B9" s="425"/>
      <c r="C9" s="317"/>
      <c r="D9" s="317"/>
      <c r="E9" s="85"/>
      <c r="F9" s="85"/>
      <c r="G9" s="84"/>
      <c r="H9" s="434"/>
      <c r="I9" s="443"/>
      <c r="J9" s="442"/>
      <c r="K9" s="443"/>
      <c r="L9" s="442"/>
      <c r="M9" s="444"/>
    </row>
    <row r="10" spans="1:13" s="87" customFormat="1" ht="15" hidden="1" customHeight="1" x14ac:dyDescent="0.2">
      <c r="A10" s="92">
        <v>1914</v>
      </c>
      <c r="B10" s="425"/>
      <c r="C10" s="317"/>
      <c r="D10" s="317"/>
      <c r="E10" s="85"/>
      <c r="F10" s="85"/>
      <c r="G10" s="84"/>
      <c r="H10" s="434"/>
      <c r="I10" s="443"/>
      <c r="J10" s="442"/>
      <c r="K10" s="443"/>
      <c r="L10" s="442"/>
      <c r="M10" s="444"/>
    </row>
    <row r="11" spans="1:13" s="87" customFormat="1" ht="15" hidden="1" customHeight="1" x14ac:dyDescent="0.2">
      <c r="A11" s="92">
        <v>1915</v>
      </c>
      <c r="B11" s="425"/>
      <c r="C11" s="317"/>
      <c r="D11" s="317"/>
      <c r="E11" s="85"/>
      <c r="F11" s="85"/>
      <c r="G11" s="84"/>
      <c r="H11" s="434"/>
      <c r="I11" s="443"/>
      <c r="J11" s="442"/>
      <c r="K11" s="443"/>
      <c r="L11" s="442"/>
      <c r="M11" s="444"/>
    </row>
    <row r="12" spans="1:13" s="87" customFormat="1" ht="15" hidden="1" customHeight="1" x14ac:dyDescent="0.2">
      <c r="A12" s="92">
        <v>1916</v>
      </c>
      <c r="B12" s="425"/>
      <c r="C12" s="317"/>
      <c r="D12" s="317"/>
      <c r="E12" s="85"/>
      <c r="F12" s="85"/>
      <c r="G12" s="84"/>
      <c r="H12" s="434"/>
      <c r="I12" s="443"/>
      <c r="J12" s="442"/>
      <c r="K12" s="443"/>
      <c r="L12" s="442"/>
      <c r="M12" s="444"/>
    </row>
    <row r="13" spans="1:13" s="87" customFormat="1" ht="15" hidden="1" customHeight="1" x14ac:dyDescent="0.2">
      <c r="A13" s="92">
        <v>1917</v>
      </c>
      <c r="B13" s="425"/>
      <c r="C13" s="317"/>
      <c r="D13" s="317"/>
      <c r="E13" s="85"/>
      <c r="F13" s="85"/>
      <c r="G13" s="84"/>
      <c r="H13" s="434"/>
      <c r="I13" s="443"/>
      <c r="J13" s="442"/>
      <c r="K13" s="443"/>
      <c r="L13" s="442"/>
      <c r="M13" s="444"/>
    </row>
    <row r="14" spans="1:13" s="87" customFormat="1" ht="15" hidden="1" customHeight="1" x14ac:dyDescent="0.2">
      <c r="A14" s="92">
        <v>1918</v>
      </c>
      <c r="B14" s="425"/>
      <c r="C14" s="317"/>
      <c r="D14" s="353"/>
      <c r="E14" s="314"/>
      <c r="F14" s="314"/>
      <c r="G14" s="84"/>
      <c r="H14" s="434"/>
      <c r="I14" s="443"/>
      <c r="J14" s="442"/>
      <c r="K14" s="443"/>
      <c r="L14" s="442"/>
      <c r="M14" s="444"/>
    </row>
    <row r="15" spans="1:13" s="87" customFormat="1" ht="15" hidden="1" customHeight="1" x14ac:dyDescent="0.2">
      <c r="A15" s="91">
        <v>1919</v>
      </c>
      <c r="B15" s="426"/>
      <c r="C15" s="316"/>
      <c r="D15" s="354"/>
      <c r="E15" s="315"/>
      <c r="F15" s="315"/>
      <c r="G15" s="88"/>
      <c r="H15" s="435"/>
      <c r="I15" s="446"/>
      <c r="J15" s="445"/>
      <c r="K15" s="446"/>
      <c r="L15" s="445"/>
      <c r="M15" s="447"/>
    </row>
    <row r="16" spans="1:13" s="87" customFormat="1" ht="15" hidden="1" customHeight="1" x14ac:dyDescent="0.2">
      <c r="A16" s="92">
        <v>1920</v>
      </c>
      <c r="B16" s="425"/>
      <c r="C16" s="317"/>
      <c r="D16" s="353"/>
      <c r="E16" s="314"/>
      <c r="F16" s="314"/>
      <c r="G16" s="84"/>
      <c r="H16" s="434"/>
      <c r="I16" s="443"/>
      <c r="J16" s="442"/>
      <c r="K16" s="443"/>
      <c r="L16" s="442"/>
      <c r="M16" s="444"/>
    </row>
    <row r="17" spans="1:13" s="87" customFormat="1" ht="15" hidden="1" customHeight="1" x14ac:dyDescent="0.2">
      <c r="A17" s="92">
        <v>1921</v>
      </c>
      <c r="B17" s="425"/>
      <c r="C17" s="317"/>
      <c r="D17" s="353"/>
      <c r="E17" s="314"/>
      <c r="F17" s="314"/>
      <c r="G17" s="84"/>
      <c r="H17" s="434"/>
      <c r="I17" s="443"/>
      <c r="J17" s="442"/>
      <c r="K17" s="443"/>
      <c r="L17" s="442"/>
      <c r="M17" s="444"/>
    </row>
    <row r="18" spans="1:13" s="87" customFormat="1" ht="15" hidden="1" customHeight="1" x14ac:dyDescent="0.2">
      <c r="A18" s="92">
        <v>1922</v>
      </c>
      <c r="B18" s="425"/>
      <c r="C18" s="317"/>
      <c r="D18" s="353"/>
      <c r="E18" s="314"/>
      <c r="F18" s="314"/>
      <c r="G18" s="84"/>
      <c r="H18" s="434"/>
      <c r="I18" s="443"/>
      <c r="J18" s="442"/>
      <c r="K18" s="443"/>
      <c r="L18" s="442"/>
      <c r="M18" s="444"/>
    </row>
    <row r="19" spans="1:13" s="87" customFormat="1" ht="15" hidden="1" customHeight="1" x14ac:dyDescent="0.2">
      <c r="A19" s="92">
        <v>1923</v>
      </c>
      <c r="B19" s="425"/>
      <c r="C19" s="317"/>
      <c r="D19" s="353"/>
      <c r="E19" s="314"/>
      <c r="F19" s="314"/>
      <c r="G19" s="84"/>
      <c r="H19" s="434"/>
      <c r="I19" s="443"/>
      <c r="J19" s="442"/>
      <c r="K19" s="443"/>
      <c r="L19" s="442"/>
      <c r="M19" s="444"/>
    </row>
    <row r="20" spans="1:13" s="87" customFormat="1" ht="15" hidden="1" customHeight="1" x14ac:dyDescent="0.2">
      <c r="A20" s="92">
        <v>1924</v>
      </c>
      <c r="B20" s="425"/>
      <c r="C20" s="317"/>
      <c r="D20" s="353"/>
      <c r="E20" s="314"/>
      <c r="F20" s="314"/>
      <c r="G20" s="84"/>
      <c r="H20" s="434"/>
      <c r="I20" s="443"/>
      <c r="J20" s="442"/>
      <c r="K20" s="443"/>
      <c r="L20" s="442"/>
      <c r="M20" s="444"/>
    </row>
    <row r="21" spans="1:13" s="87" customFormat="1" ht="15" hidden="1" customHeight="1" x14ac:dyDescent="0.2">
      <c r="A21" s="92">
        <v>1925</v>
      </c>
      <c r="B21" s="425"/>
      <c r="C21" s="317"/>
      <c r="D21" s="353"/>
      <c r="E21" s="314"/>
      <c r="F21" s="314"/>
      <c r="G21" s="84"/>
      <c r="H21" s="434"/>
      <c r="I21" s="443"/>
      <c r="J21" s="442"/>
      <c r="K21" s="443"/>
      <c r="L21" s="442"/>
      <c r="M21" s="444"/>
    </row>
    <row r="22" spans="1:13" s="87" customFormat="1" ht="15" hidden="1" customHeight="1" x14ac:dyDescent="0.2">
      <c r="A22" s="92">
        <v>1926</v>
      </c>
      <c r="B22" s="425"/>
      <c r="C22" s="317"/>
      <c r="D22" s="353"/>
      <c r="E22" s="314"/>
      <c r="F22" s="314"/>
      <c r="G22" s="84"/>
      <c r="H22" s="434"/>
      <c r="I22" s="443"/>
      <c r="J22" s="442"/>
      <c r="K22" s="443"/>
      <c r="L22" s="442"/>
      <c r="M22" s="444"/>
    </row>
    <row r="23" spans="1:13" s="87" customFormat="1" ht="15" hidden="1" customHeight="1" x14ac:dyDescent="0.2">
      <c r="A23" s="92">
        <v>1927</v>
      </c>
      <c r="B23" s="425"/>
      <c r="C23" s="317"/>
      <c r="D23" s="353"/>
      <c r="E23" s="314"/>
      <c r="F23" s="314"/>
      <c r="G23" s="84"/>
      <c r="H23" s="434"/>
      <c r="I23" s="443"/>
      <c r="J23" s="442"/>
      <c r="K23" s="443"/>
      <c r="L23" s="442"/>
      <c r="M23" s="444"/>
    </row>
    <row r="24" spans="1:13" s="87" customFormat="1" ht="15" hidden="1" customHeight="1" x14ac:dyDescent="0.2">
      <c r="A24" s="92">
        <v>1928</v>
      </c>
      <c r="B24" s="425"/>
      <c r="C24" s="317"/>
      <c r="D24" s="353"/>
      <c r="E24" s="314"/>
      <c r="F24" s="314"/>
      <c r="G24" s="84"/>
      <c r="H24" s="434"/>
      <c r="I24" s="443"/>
      <c r="J24" s="442"/>
      <c r="K24" s="443"/>
      <c r="L24" s="442"/>
      <c r="M24" s="444"/>
    </row>
    <row r="25" spans="1:13" s="87" customFormat="1" ht="15" hidden="1" customHeight="1" x14ac:dyDescent="0.2">
      <c r="A25" s="91">
        <v>1929</v>
      </c>
      <c r="B25" s="426"/>
      <c r="C25" s="316"/>
      <c r="D25" s="354"/>
      <c r="E25" s="315"/>
      <c r="F25" s="315"/>
      <c r="G25" s="88"/>
      <c r="H25" s="435"/>
      <c r="I25" s="446"/>
      <c r="J25" s="445"/>
      <c r="K25" s="446"/>
      <c r="L25" s="445"/>
      <c r="M25" s="447"/>
    </row>
    <row r="26" spans="1:13" s="87" customFormat="1" ht="15" hidden="1" customHeight="1" x14ac:dyDescent="0.2">
      <c r="A26" s="92">
        <v>1930</v>
      </c>
      <c r="B26" s="425"/>
      <c r="C26" s="317"/>
      <c r="D26" s="353"/>
      <c r="E26" s="314"/>
      <c r="F26" s="314"/>
      <c r="G26" s="84"/>
      <c r="H26" s="434"/>
      <c r="I26" s="443"/>
      <c r="J26" s="442"/>
      <c r="K26" s="443"/>
      <c r="L26" s="442"/>
      <c r="M26" s="444"/>
    </row>
    <row r="27" spans="1:13" s="87" customFormat="1" ht="15" hidden="1" customHeight="1" x14ac:dyDescent="0.2">
      <c r="A27" s="92">
        <v>1931</v>
      </c>
      <c r="B27" s="425"/>
      <c r="C27" s="317"/>
      <c r="D27" s="353"/>
      <c r="E27" s="314"/>
      <c r="F27" s="314"/>
      <c r="G27" s="84"/>
      <c r="H27" s="434"/>
      <c r="I27" s="443"/>
      <c r="J27" s="442"/>
      <c r="K27" s="443"/>
      <c r="L27" s="442"/>
      <c r="M27" s="444"/>
    </row>
    <row r="28" spans="1:13" s="87" customFormat="1" ht="15" hidden="1" customHeight="1" x14ac:dyDescent="0.2">
      <c r="A28" s="92">
        <v>1932</v>
      </c>
      <c r="B28" s="425"/>
      <c r="C28" s="317"/>
      <c r="D28" s="353"/>
      <c r="E28" s="314"/>
      <c r="F28" s="314"/>
      <c r="G28" s="84"/>
      <c r="H28" s="434"/>
      <c r="I28" s="443"/>
      <c r="J28" s="442"/>
      <c r="K28" s="443"/>
      <c r="L28" s="442"/>
      <c r="M28" s="444"/>
    </row>
    <row r="29" spans="1:13" s="87" customFormat="1" ht="15" hidden="1" customHeight="1" x14ac:dyDescent="0.2">
      <c r="A29" s="92">
        <v>1933</v>
      </c>
      <c r="B29" s="425"/>
      <c r="C29" s="317"/>
      <c r="D29" s="353"/>
      <c r="E29" s="314"/>
      <c r="F29" s="314"/>
      <c r="G29" s="84"/>
      <c r="H29" s="434"/>
      <c r="I29" s="443"/>
      <c r="J29" s="442"/>
      <c r="K29" s="443"/>
      <c r="L29" s="442"/>
      <c r="M29" s="444"/>
    </row>
    <row r="30" spans="1:13" s="87" customFormat="1" ht="15" hidden="1" customHeight="1" x14ac:dyDescent="0.2">
      <c r="A30" s="92">
        <v>1934</v>
      </c>
      <c r="B30" s="425"/>
      <c r="C30" s="317"/>
      <c r="D30" s="353"/>
      <c r="E30" s="314"/>
      <c r="F30" s="314"/>
      <c r="G30" s="84"/>
      <c r="H30" s="434"/>
      <c r="I30" s="443"/>
      <c r="J30" s="442"/>
      <c r="K30" s="443"/>
      <c r="L30" s="442"/>
      <c r="M30" s="444"/>
    </row>
    <row r="31" spans="1:13" s="87" customFormat="1" ht="15" hidden="1" customHeight="1" x14ac:dyDescent="0.2">
      <c r="A31" s="92">
        <v>1935</v>
      </c>
      <c r="B31" s="425"/>
      <c r="C31" s="317"/>
      <c r="D31" s="353"/>
      <c r="E31" s="314"/>
      <c r="F31" s="314"/>
      <c r="G31" s="84"/>
      <c r="H31" s="434"/>
      <c r="I31" s="443"/>
      <c r="J31" s="442"/>
      <c r="K31" s="443"/>
      <c r="L31" s="442"/>
      <c r="M31" s="444"/>
    </row>
    <row r="32" spans="1:13" s="87" customFormat="1" ht="15" hidden="1" customHeight="1" x14ac:dyDescent="0.2">
      <c r="A32" s="92">
        <v>1936</v>
      </c>
      <c r="B32" s="425"/>
      <c r="C32" s="317"/>
      <c r="D32" s="353"/>
      <c r="E32" s="314"/>
      <c r="F32" s="314"/>
      <c r="G32" s="84"/>
      <c r="H32" s="434"/>
      <c r="I32" s="443"/>
      <c r="J32" s="442"/>
      <c r="K32" s="443"/>
      <c r="L32" s="442"/>
      <c r="M32" s="444"/>
    </row>
    <row r="33" spans="1:13" s="87" customFormat="1" ht="15" hidden="1" customHeight="1" x14ac:dyDescent="0.2">
      <c r="A33" s="92">
        <v>1937</v>
      </c>
      <c r="B33" s="425"/>
      <c r="C33" s="317"/>
      <c r="D33" s="353"/>
      <c r="E33" s="314"/>
      <c r="F33" s="314"/>
      <c r="G33" s="84"/>
      <c r="H33" s="434"/>
      <c r="I33" s="443"/>
      <c r="J33" s="442"/>
      <c r="K33" s="443"/>
      <c r="L33" s="442"/>
      <c r="M33" s="444"/>
    </row>
    <row r="34" spans="1:13" s="87" customFormat="1" ht="15" hidden="1" customHeight="1" x14ac:dyDescent="0.2">
      <c r="A34" s="92">
        <v>1938</v>
      </c>
      <c r="B34" s="425"/>
      <c r="C34" s="317"/>
      <c r="D34" s="353"/>
      <c r="E34" s="314"/>
      <c r="F34" s="314"/>
      <c r="G34" s="84"/>
      <c r="H34" s="434"/>
      <c r="I34" s="443"/>
      <c r="J34" s="442"/>
      <c r="K34" s="443"/>
      <c r="L34" s="442"/>
      <c r="M34" s="444"/>
    </row>
    <row r="35" spans="1:13" s="87" customFormat="1" ht="15" hidden="1" customHeight="1" x14ac:dyDescent="0.2">
      <c r="A35" s="91">
        <v>1939</v>
      </c>
      <c r="B35" s="426"/>
      <c r="C35" s="316"/>
      <c r="D35" s="354"/>
      <c r="E35" s="315"/>
      <c r="F35" s="315"/>
      <c r="G35" s="88"/>
      <c r="H35" s="435"/>
      <c r="I35" s="446"/>
      <c r="J35" s="445"/>
      <c r="K35" s="446"/>
      <c r="L35" s="445"/>
      <c r="M35" s="447"/>
    </row>
    <row r="36" spans="1:13" s="87" customFormat="1" ht="15" hidden="1" customHeight="1" x14ac:dyDescent="0.2">
      <c r="A36" s="92">
        <v>1940</v>
      </c>
      <c r="B36" s="425"/>
      <c r="C36" s="317"/>
      <c r="D36" s="353"/>
      <c r="E36" s="314"/>
      <c r="F36" s="314"/>
      <c r="G36" s="84"/>
      <c r="H36" s="434"/>
      <c r="I36" s="443"/>
      <c r="J36" s="442"/>
      <c r="K36" s="443"/>
      <c r="L36" s="442"/>
      <c r="M36" s="444"/>
    </row>
    <row r="37" spans="1:13" s="87" customFormat="1" ht="15" hidden="1" customHeight="1" x14ac:dyDescent="0.2">
      <c r="A37" s="92">
        <v>1941</v>
      </c>
      <c r="B37" s="425"/>
      <c r="C37" s="317"/>
      <c r="D37" s="353"/>
      <c r="E37" s="314"/>
      <c r="F37" s="314"/>
      <c r="G37" s="84"/>
      <c r="H37" s="434"/>
      <c r="I37" s="443"/>
      <c r="J37" s="442"/>
      <c r="K37" s="443"/>
      <c r="L37" s="442"/>
      <c r="M37" s="444"/>
    </row>
    <row r="38" spans="1:13" s="87" customFormat="1" ht="15" hidden="1" customHeight="1" x14ac:dyDescent="0.2">
      <c r="A38" s="92">
        <v>1942</v>
      </c>
      <c r="B38" s="425"/>
      <c r="C38" s="317"/>
      <c r="D38" s="353"/>
      <c r="E38" s="314"/>
      <c r="F38" s="314"/>
      <c r="G38" s="84"/>
      <c r="H38" s="434"/>
      <c r="I38" s="443"/>
      <c r="J38" s="442"/>
      <c r="K38" s="443"/>
      <c r="L38" s="442"/>
      <c r="M38" s="444"/>
    </row>
    <row r="39" spans="1:13" s="87" customFormat="1" ht="15" hidden="1" customHeight="1" x14ac:dyDescent="0.2">
      <c r="A39" s="92">
        <v>1943</v>
      </c>
      <c r="B39" s="425"/>
      <c r="C39" s="317"/>
      <c r="D39" s="353"/>
      <c r="E39" s="314"/>
      <c r="F39" s="314"/>
      <c r="G39" s="84"/>
      <c r="H39" s="434"/>
      <c r="I39" s="443"/>
      <c r="J39" s="442"/>
      <c r="K39" s="443"/>
      <c r="L39" s="442"/>
      <c r="M39" s="444"/>
    </row>
    <row r="40" spans="1:13" s="87" customFormat="1" ht="15" hidden="1" customHeight="1" x14ac:dyDescent="0.2">
      <c r="A40" s="92">
        <v>1944</v>
      </c>
      <c r="B40" s="425"/>
      <c r="C40" s="317"/>
      <c r="D40" s="353"/>
      <c r="E40" s="314"/>
      <c r="F40" s="314"/>
      <c r="G40" s="84"/>
      <c r="H40" s="434"/>
      <c r="I40" s="443"/>
      <c r="J40" s="442"/>
      <c r="K40" s="443"/>
      <c r="L40" s="442"/>
      <c r="M40" s="444"/>
    </row>
    <row r="41" spans="1:13" s="87" customFormat="1" ht="15" hidden="1" customHeight="1" x14ac:dyDescent="0.2">
      <c r="A41" s="92">
        <v>1945</v>
      </c>
      <c r="B41" s="425"/>
      <c r="C41" s="317"/>
      <c r="D41" s="353"/>
      <c r="E41" s="314"/>
      <c r="F41" s="314"/>
      <c r="G41" s="84"/>
      <c r="H41" s="434"/>
      <c r="I41" s="443"/>
      <c r="J41" s="442"/>
      <c r="K41" s="443"/>
      <c r="L41" s="442"/>
      <c r="M41" s="444"/>
    </row>
    <row r="42" spans="1:13" s="87" customFormat="1" ht="15" customHeight="1" x14ac:dyDescent="0.2">
      <c r="A42" s="92">
        <v>1946</v>
      </c>
      <c r="B42" s="425">
        <f>B58*'TB6'!B42/'TB6'!B58</f>
        <v>8473.5853811785382</v>
      </c>
      <c r="C42" s="317"/>
      <c r="D42" s="353"/>
      <c r="E42" s="314"/>
      <c r="F42" s="314"/>
      <c r="G42" s="84"/>
      <c r="H42" s="434"/>
      <c r="I42" s="443"/>
      <c r="J42" s="442"/>
      <c r="K42" s="443"/>
      <c r="L42" s="442"/>
      <c r="M42" s="444"/>
    </row>
    <row r="43" spans="1:13" s="87" customFormat="1" ht="15" customHeight="1" x14ac:dyDescent="0.2">
      <c r="A43" s="92">
        <v>1947</v>
      </c>
      <c r="B43" s="425"/>
      <c r="C43" s="317"/>
      <c r="D43" s="353"/>
      <c r="E43" s="314"/>
      <c r="F43" s="314"/>
      <c r="G43" s="84"/>
      <c r="H43" s="434"/>
      <c r="I43" s="443"/>
      <c r="J43" s="442"/>
      <c r="K43" s="443"/>
      <c r="L43" s="442"/>
      <c r="M43" s="444"/>
    </row>
    <row r="44" spans="1:13" s="87" customFormat="1" ht="15" customHeight="1" x14ac:dyDescent="0.2">
      <c r="A44" s="92">
        <v>1948</v>
      </c>
      <c r="B44" s="425"/>
      <c r="C44" s="317"/>
      <c r="D44" s="353"/>
      <c r="E44" s="314"/>
      <c r="F44" s="314"/>
      <c r="G44" s="84"/>
      <c r="H44" s="434"/>
      <c r="I44" s="443"/>
      <c r="J44" s="442"/>
      <c r="K44" s="443"/>
      <c r="L44" s="442"/>
      <c r="M44" s="444"/>
    </row>
    <row r="45" spans="1:13" s="87" customFormat="1" ht="15" customHeight="1" x14ac:dyDescent="0.2">
      <c r="A45" s="91">
        <v>1949</v>
      </c>
      <c r="B45" s="426"/>
      <c r="C45" s="316"/>
      <c r="D45" s="354"/>
      <c r="E45" s="315"/>
      <c r="F45" s="315"/>
      <c r="G45" s="88"/>
      <c r="H45" s="435"/>
      <c r="I45" s="446"/>
      <c r="J45" s="445"/>
      <c r="K45" s="446"/>
      <c r="L45" s="445"/>
      <c r="M45" s="447"/>
    </row>
    <row r="46" spans="1:13" s="87" customFormat="1" ht="15" customHeight="1" x14ac:dyDescent="0.2">
      <c r="A46" s="92">
        <v>1950</v>
      </c>
      <c r="B46" s="425"/>
      <c r="C46" s="317"/>
      <c r="D46" s="353"/>
      <c r="E46" s="314"/>
      <c r="F46" s="314"/>
      <c r="G46" s="84"/>
      <c r="H46" s="434"/>
      <c r="I46" s="443"/>
      <c r="J46" s="442"/>
      <c r="K46" s="443"/>
      <c r="L46" s="442"/>
      <c r="M46" s="444"/>
    </row>
    <row r="47" spans="1:13" s="87" customFormat="1" ht="15" customHeight="1" x14ac:dyDescent="0.2">
      <c r="A47" s="92">
        <v>1951</v>
      </c>
      <c r="B47" s="425"/>
      <c r="C47" s="317"/>
      <c r="D47" s="353"/>
      <c r="E47" s="314"/>
      <c r="F47" s="314"/>
      <c r="G47" s="84"/>
      <c r="H47" s="434"/>
      <c r="I47" s="443"/>
      <c r="J47" s="442"/>
      <c r="K47" s="443"/>
      <c r="L47" s="442"/>
      <c r="M47" s="444"/>
    </row>
    <row r="48" spans="1:13" s="87" customFormat="1" ht="15" customHeight="1" x14ac:dyDescent="0.2">
      <c r="A48" s="92">
        <v>1952</v>
      </c>
      <c r="B48" s="425"/>
      <c r="C48" s="317"/>
      <c r="D48" s="353"/>
      <c r="E48" s="314"/>
      <c r="F48" s="314"/>
      <c r="G48" s="84"/>
      <c r="H48" s="434"/>
      <c r="I48" s="443"/>
      <c r="J48" s="442"/>
      <c r="K48" s="443"/>
      <c r="L48" s="442"/>
      <c r="M48" s="444"/>
    </row>
    <row r="49" spans="1:16" s="87" customFormat="1" ht="15" customHeight="1" x14ac:dyDescent="0.2">
      <c r="A49" s="92">
        <v>1953</v>
      </c>
      <c r="B49" s="425"/>
      <c r="C49" s="317"/>
      <c r="D49" s="353"/>
      <c r="E49" s="314"/>
      <c r="F49" s="314"/>
      <c r="G49" s="84"/>
      <c r="H49" s="434"/>
      <c r="I49" s="443"/>
      <c r="J49" s="442"/>
      <c r="K49" s="443"/>
      <c r="L49" s="442"/>
      <c r="M49" s="444"/>
    </row>
    <row r="50" spans="1:16" s="87" customFormat="1" ht="15" customHeight="1" x14ac:dyDescent="0.2">
      <c r="A50" s="92">
        <v>1954</v>
      </c>
      <c r="B50" s="425"/>
      <c r="C50" s="317"/>
      <c r="D50" s="353"/>
      <c r="E50" s="314"/>
      <c r="F50" s="314"/>
      <c r="G50" s="84"/>
      <c r="H50" s="434"/>
      <c r="I50" s="443"/>
      <c r="J50" s="442"/>
      <c r="K50" s="443"/>
      <c r="L50" s="442"/>
      <c r="M50" s="444"/>
    </row>
    <row r="51" spans="1:16" s="87" customFormat="1" ht="15" customHeight="1" x14ac:dyDescent="0.2">
      <c r="A51" s="92">
        <v>1955</v>
      </c>
      <c r="B51" s="425"/>
      <c r="C51" s="317"/>
      <c r="D51" s="353"/>
      <c r="E51" s="314"/>
      <c r="F51" s="314"/>
      <c r="G51" s="84"/>
      <c r="H51" s="434"/>
      <c r="I51" s="443"/>
      <c r="J51" s="442"/>
      <c r="K51" s="443"/>
      <c r="L51" s="442"/>
      <c r="M51" s="444"/>
    </row>
    <row r="52" spans="1:16" s="87" customFormat="1" ht="15" customHeight="1" x14ac:dyDescent="0.2">
      <c r="A52" s="92">
        <v>1956</v>
      </c>
      <c r="B52" s="425"/>
      <c r="C52" s="317"/>
      <c r="D52" s="353"/>
      <c r="E52" s="314"/>
      <c r="F52" s="314"/>
      <c r="G52" s="84"/>
      <c r="H52" s="434"/>
      <c r="I52" s="443"/>
      <c r="J52" s="442"/>
      <c r="K52" s="443"/>
      <c r="L52" s="442"/>
      <c r="M52" s="444"/>
    </row>
    <row r="53" spans="1:16" s="87" customFormat="1" ht="15" customHeight="1" x14ac:dyDescent="0.2">
      <c r="A53" s="92">
        <v>1957</v>
      </c>
      <c r="B53" s="425"/>
      <c r="C53" s="317"/>
      <c r="D53" s="353"/>
      <c r="E53" s="314"/>
      <c r="F53" s="314"/>
      <c r="G53" s="84"/>
      <c r="H53" s="434"/>
      <c r="I53" s="443"/>
      <c r="J53" s="442"/>
      <c r="K53" s="443"/>
      <c r="L53" s="442"/>
      <c r="M53" s="444"/>
    </row>
    <row r="54" spans="1:16" s="87" customFormat="1" ht="15" customHeight="1" x14ac:dyDescent="0.2">
      <c r="A54" s="92">
        <v>1958</v>
      </c>
      <c r="B54" s="425"/>
      <c r="C54" s="317"/>
      <c r="D54" s="353"/>
      <c r="E54" s="314"/>
      <c r="F54" s="314"/>
      <c r="G54" s="84"/>
      <c r="H54" s="434"/>
      <c r="I54" s="443"/>
      <c r="J54" s="442"/>
      <c r="K54" s="443"/>
      <c r="L54" s="442"/>
      <c r="M54" s="444"/>
    </row>
    <row r="55" spans="1:16" s="87" customFormat="1" ht="15" customHeight="1" x14ac:dyDescent="0.2">
      <c r="A55" s="91">
        <v>1959</v>
      </c>
      <c r="B55" s="426"/>
      <c r="C55" s="316"/>
      <c r="D55" s="354"/>
      <c r="E55" s="315"/>
      <c r="F55" s="315"/>
      <c r="G55" s="88"/>
      <c r="H55" s="435"/>
      <c r="I55" s="446"/>
      <c r="J55" s="445"/>
      <c r="K55" s="446"/>
      <c r="L55" s="445"/>
      <c r="M55" s="447"/>
    </row>
    <row r="56" spans="1:16" x14ac:dyDescent="0.2">
      <c r="A56" s="67">
        <v>1960</v>
      </c>
      <c r="B56" s="425"/>
      <c r="C56" s="317"/>
      <c r="D56" s="353"/>
      <c r="E56" s="314"/>
      <c r="F56" s="314"/>
      <c r="G56" s="84"/>
      <c r="H56" s="434"/>
      <c r="I56" s="443"/>
      <c r="J56" s="442"/>
      <c r="K56" s="443"/>
      <c r="L56" s="442"/>
      <c r="M56" s="444"/>
    </row>
    <row r="57" spans="1:16" x14ac:dyDescent="0.2">
      <c r="A57" s="67">
        <v>1961</v>
      </c>
      <c r="B57" s="425"/>
      <c r="C57" s="317"/>
      <c r="D57" s="353"/>
      <c r="E57" s="314"/>
      <c r="F57" s="314"/>
      <c r="G57" s="84"/>
      <c r="H57" s="434"/>
      <c r="I57" s="443"/>
      <c r="J57" s="442"/>
      <c r="K57" s="443"/>
      <c r="L57" s="442"/>
      <c r="M57" s="444"/>
    </row>
    <row r="58" spans="1:16" x14ac:dyDescent="0.2">
      <c r="A58" s="67">
        <v>1962</v>
      </c>
      <c r="B58" s="563">
        <f>avgpeinc!AW51</f>
        <v>12484.17630675796</v>
      </c>
      <c r="C58" s="523">
        <f>avgpeinc!AX51</f>
        <v>6690.2555703991429</v>
      </c>
      <c r="D58" s="522">
        <f>avgpeinc!AY51</f>
        <v>14186.870583061629</v>
      </c>
      <c r="E58" s="522">
        <f>avgpeinc!AZ51</f>
        <v>15604.791942519996</v>
      </c>
      <c r="F58" s="522">
        <f>avgpeinc!BA51</f>
        <v>3415.1232362440473</v>
      </c>
      <c r="G58" s="523">
        <f>avgpeinc!BB51</f>
        <v>14971.555873066038</v>
      </c>
      <c r="H58" s="532">
        <f>B58*0.5/'TB5'!B58</f>
        <v>0.19539666175842285</v>
      </c>
      <c r="I58" s="543">
        <f>C58*0.5/'TB5'!B58</f>
        <v>0.1047128438949585</v>
      </c>
      <c r="J58" s="549">
        <f>D58*0.5/'TB5'!C58</f>
        <v>0.21854966878890994</v>
      </c>
      <c r="K58" s="543">
        <f>E58*0.5/'TB5'!D58</f>
        <v>0.17278754711151123</v>
      </c>
      <c r="L58" s="549">
        <f>F58*0.5/'TB5'!E58</f>
        <v>8.763355016708374E-2</v>
      </c>
      <c r="M58" s="550">
        <f>G58*0.5/'TB5'!F58</f>
        <v>0.15178549289703369</v>
      </c>
      <c r="O58" s="212"/>
      <c r="P58" s="903"/>
    </row>
    <row r="59" spans="1:16" x14ac:dyDescent="0.2">
      <c r="A59" s="67">
        <v>1963</v>
      </c>
      <c r="B59" s="564">
        <f>avgpeinc!AW52</f>
        <v>12661.811836810222</v>
      </c>
      <c r="C59" s="525">
        <f>avgpeinc!AX52</f>
        <v>6666.3004038739364</v>
      </c>
      <c r="D59" s="524">
        <f>avgpeinc!AY52</f>
        <v>14739.304744595294</v>
      </c>
      <c r="E59" s="524">
        <f>avgpeinc!AZ52</f>
        <v>16096.767427729974</v>
      </c>
      <c r="F59" s="524">
        <f>avgpeinc!BA52</f>
        <v>3262.5797064811563</v>
      </c>
      <c r="G59" s="525">
        <f>avgpeinc!BB52</f>
        <v>15001.24631275215</v>
      </c>
      <c r="H59" s="533">
        <f>B59*0.5/'TB5'!B59</f>
        <v>0.19172090803895855</v>
      </c>
      <c r="I59" s="544">
        <f>C59*0.5/'TB5'!B59</f>
        <v>0.10093888482654625</v>
      </c>
      <c r="J59" s="551">
        <f>D59*0.5/'TB5'!C59</f>
        <v>0.21931330430136367</v>
      </c>
      <c r="K59" s="544">
        <f>E59*0.5/'TB5'!D59</f>
        <v>0.17194523206410992</v>
      </c>
      <c r="L59" s="551">
        <f>F59*0.5/'TB5'!E59</f>
        <v>8.0575083554532453E-2</v>
      </c>
      <c r="M59" s="552">
        <f>G59*0.5/'TB5'!F59</f>
        <v>0.14716670401388438</v>
      </c>
      <c r="P59" s="903"/>
    </row>
    <row r="60" spans="1:16" x14ac:dyDescent="0.2">
      <c r="A60" s="67">
        <v>1964</v>
      </c>
      <c r="B60" s="564">
        <f>avgpeinc!AW53</f>
        <v>12839.447366862487</v>
      </c>
      <c r="C60" s="525">
        <f>avgpeinc!AX53</f>
        <v>6642.3452373487289</v>
      </c>
      <c r="D60" s="524">
        <f>avgpeinc!AY53</f>
        <v>15291.738906128961</v>
      </c>
      <c r="E60" s="524">
        <f>avgpeinc!AZ53</f>
        <v>16588.742912939953</v>
      </c>
      <c r="F60" s="524">
        <f>avgpeinc!BA53</f>
        <v>3110.0361767182653</v>
      </c>
      <c r="G60" s="525">
        <f>avgpeinc!BB53</f>
        <v>15030.936752438261</v>
      </c>
      <c r="H60" s="533">
        <f>B60*0.5/'TB5'!B60</f>
        <v>0.1867406964302063</v>
      </c>
      <c r="I60" s="544">
        <f>C60*0.5/'TB5'!B60</f>
        <v>9.6608221530914307E-2</v>
      </c>
      <c r="J60" s="551">
        <f>D60*0.5/'TB5'!C60</f>
        <v>0.22002655267715454</v>
      </c>
      <c r="K60" s="544">
        <f>E60*0.5/'TB5'!D60</f>
        <v>0.17116034030914307</v>
      </c>
      <c r="L60" s="551">
        <f>F60*0.5/'TB5'!E60</f>
        <v>7.4027597904205322E-2</v>
      </c>
      <c r="M60" s="552">
        <f>G60*0.5/'TB5'!F60</f>
        <v>0.14113163948059082</v>
      </c>
      <c r="P60" s="903"/>
    </row>
    <row r="61" spans="1:16" x14ac:dyDescent="0.2">
      <c r="A61" s="67">
        <v>1965</v>
      </c>
      <c r="B61" s="564">
        <f>avgpeinc!AW54</f>
        <v>13834.282926429965</v>
      </c>
      <c r="C61" s="525">
        <f>avgpeinc!AX54</f>
        <v>7197.5962851604236</v>
      </c>
      <c r="D61" s="524">
        <f>avgpeinc!AY54</f>
        <v>16433.150687831367</v>
      </c>
      <c r="E61" s="524">
        <f>avgpeinc!AZ54</f>
        <v>17951.695165492412</v>
      </c>
      <c r="F61" s="524">
        <f>avgpeinc!BA54</f>
        <v>3373.5796906608666</v>
      </c>
      <c r="G61" s="525">
        <f>avgpeinc!BB54</f>
        <v>16029.696799759813</v>
      </c>
      <c r="H61" s="533">
        <f>B61*0.5/'TB5'!B61</f>
        <v>0.19133179611919662</v>
      </c>
      <c r="I61" s="544">
        <f>C61*0.5/'TB5'!B61</f>
        <v>9.9544662510092169E-2</v>
      </c>
      <c r="J61" s="551">
        <f>D61*0.5/'TB5'!C61</f>
        <v>0.22513808754304188</v>
      </c>
      <c r="K61" s="544">
        <f>E61*0.5/'TB5'!D61</f>
        <v>0.17634189464588218</v>
      </c>
      <c r="L61" s="551">
        <f>F61*0.5/'TB5'!E61</f>
        <v>7.6465026257091118E-2</v>
      </c>
      <c r="M61" s="552">
        <f>G61*0.5/'TB5'!F61</f>
        <v>0.14354419002023205</v>
      </c>
      <c r="P61" s="903"/>
    </row>
    <row r="62" spans="1:16" x14ac:dyDescent="0.2">
      <c r="A62" s="67">
        <v>1966</v>
      </c>
      <c r="B62" s="564">
        <f>avgpeinc!AW55</f>
        <v>14829.118485997444</v>
      </c>
      <c r="C62" s="525">
        <f>avgpeinc!AX55</f>
        <v>7752.8473329721191</v>
      </c>
      <c r="D62" s="524">
        <f>avgpeinc!AY55</f>
        <v>17574.562469533768</v>
      </c>
      <c r="E62" s="524">
        <f>avgpeinc!AZ55</f>
        <v>19314.647418044868</v>
      </c>
      <c r="F62" s="524">
        <f>avgpeinc!BA55</f>
        <v>3637.1232046034675</v>
      </c>
      <c r="G62" s="525">
        <f>avgpeinc!BB55</f>
        <v>17028.456847081365</v>
      </c>
      <c r="H62" s="533">
        <f>B62*0.5/'TB5'!B62</f>
        <v>0.19597160816192627</v>
      </c>
      <c r="I62" s="544">
        <f>C62*0.5/'TB5'!B62</f>
        <v>0.10245639085769655</v>
      </c>
      <c r="J62" s="551">
        <f>D62*0.5/'TB5'!C62</f>
        <v>0.22978287935256961</v>
      </c>
      <c r="K62" s="544">
        <f>E62*0.5/'TB5'!D62</f>
        <v>0.18104928731918335</v>
      </c>
      <c r="L62" s="551">
        <f>F62*0.5/'TB5'!E62</f>
        <v>7.8680217266082764E-2</v>
      </c>
      <c r="M62" s="552">
        <f>G62*0.5/'TB5'!F62</f>
        <v>0.14603042602539065</v>
      </c>
      <c r="P62" s="903"/>
    </row>
    <row r="63" spans="1:16" x14ac:dyDescent="0.2">
      <c r="A63" s="67">
        <v>1967</v>
      </c>
      <c r="B63" s="564">
        <f>avgpeinc!AW56</f>
        <v>15744.122490947833</v>
      </c>
      <c r="C63" s="525">
        <f>avgpeinc!AX56</f>
        <v>8806.4881744533795</v>
      </c>
      <c r="D63" s="524">
        <f>avgpeinc!AY56</f>
        <v>18288.431973567654</v>
      </c>
      <c r="E63" s="524">
        <f>avgpeinc!AZ56</f>
        <v>19856.594936076257</v>
      </c>
      <c r="F63" s="524">
        <f>avgpeinc!BA56</f>
        <v>4393.0702665936205</v>
      </c>
      <c r="G63" s="525">
        <f>avgpeinc!BB56</f>
        <v>19181.091879219526</v>
      </c>
      <c r="H63" s="534">
        <f>B63*0.5/'TB5'!B63</f>
        <v>0.20520038902759552</v>
      </c>
      <c r="I63" s="545">
        <f>C63*0.5/'TB5'!B63</f>
        <v>0.11477901041507722</v>
      </c>
      <c r="J63" s="551">
        <f>D63*0.5/'TB5'!C63</f>
        <v>0.23448815941810608</v>
      </c>
      <c r="K63" s="544">
        <f>E63*0.5/'TB5'!D63</f>
        <v>0.18623962998390201</v>
      </c>
      <c r="L63" s="551">
        <f>F63*0.5/'TB5'!E63</f>
        <v>9.1124117374420166E-2</v>
      </c>
      <c r="M63" s="552">
        <f>G63*0.5/'TB5'!F63</f>
        <v>0.15947182476520538</v>
      </c>
      <c r="P63" s="903"/>
    </row>
    <row r="64" spans="1:16" x14ac:dyDescent="0.2">
      <c r="A64" s="67">
        <v>1968</v>
      </c>
      <c r="B64" s="564">
        <f>avgpeinc!AW57</f>
        <v>16433.459690967211</v>
      </c>
      <c r="C64" s="525">
        <f>avgpeinc!AX57</f>
        <v>9357.0824642767057</v>
      </c>
      <c r="D64" s="524">
        <f>avgpeinc!AY57</f>
        <v>18865.726914453542</v>
      </c>
      <c r="E64" s="524">
        <f>avgpeinc!AZ57</f>
        <v>20472.980671768706</v>
      </c>
      <c r="F64" s="524">
        <f>avgpeinc!BA57</f>
        <v>4673.8656327905255</v>
      </c>
      <c r="G64" s="525">
        <f>avgpeinc!BB57</f>
        <v>20008.257448411219</v>
      </c>
      <c r="H64" s="534">
        <f>B64*0.5/'TB5'!B64</f>
        <v>0.20809786394238469</v>
      </c>
      <c r="I64" s="545">
        <f>C64*0.5/'TB5'!B64</f>
        <v>0.11848928406834602</v>
      </c>
      <c r="J64" s="551">
        <f>D64*0.5/'TB5'!C64</f>
        <v>0.23543383926153183</v>
      </c>
      <c r="K64" s="544">
        <f>E64*0.5/'TB5'!D64</f>
        <v>0.18746831268072128</v>
      </c>
      <c r="L64" s="551">
        <f>F64*0.5/'TB5'!E64</f>
        <v>9.3974202871322632E-2</v>
      </c>
      <c r="M64" s="552">
        <f>G64*0.5/'TB5'!F64</f>
        <v>0.16271880641579625</v>
      </c>
      <c r="P64" s="903"/>
    </row>
    <row r="65" spans="1:16" x14ac:dyDescent="0.2">
      <c r="A65" s="72">
        <v>1969</v>
      </c>
      <c r="B65" s="565">
        <f>avgpeinc!AW58</f>
        <v>16957.519937827834</v>
      </c>
      <c r="C65" s="527">
        <f>avgpeinc!AX58</f>
        <v>9763.7759913849623</v>
      </c>
      <c r="D65" s="526">
        <f>avgpeinc!AY58</f>
        <v>19386.202513079585</v>
      </c>
      <c r="E65" s="526">
        <f>avgpeinc!AZ58</f>
        <v>21126.968764480695</v>
      </c>
      <c r="F65" s="526">
        <f>avgpeinc!BA58</f>
        <v>4943.2589034137136</v>
      </c>
      <c r="G65" s="527">
        <f>avgpeinc!BB58</f>
        <v>20784.72398511205</v>
      </c>
      <c r="H65" s="535">
        <f>B65*0.5/'TB5'!B65</f>
        <v>0.21192511636763808</v>
      </c>
      <c r="I65" s="546">
        <f>C65*0.5/'TB5'!B65</f>
        <v>0.12202193308621644</v>
      </c>
      <c r="J65" s="553">
        <f>D65*0.5/'TB5'!C65</f>
        <v>0.23791811428964141</v>
      </c>
      <c r="K65" s="547">
        <f>E65*0.5/'TB5'!D65</f>
        <v>0.18966883979737761</v>
      </c>
      <c r="L65" s="553">
        <f>F65*0.5/'TB5'!E65</f>
        <v>9.8912380635738359E-2</v>
      </c>
      <c r="M65" s="554">
        <f>G65*0.5/'TB5'!F65</f>
        <v>0.16613400820642707</v>
      </c>
      <c r="P65" s="903"/>
    </row>
    <row r="66" spans="1:16" x14ac:dyDescent="0.2">
      <c r="A66" s="67">
        <v>1970</v>
      </c>
      <c r="B66" s="564">
        <f>avgpeinc!AW59</f>
        <v>16437.221395346489</v>
      </c>
      <c r="C66" s="525">
        <f>avgpeinc!AX59</f>
        <v>9558.4007314534811</v>
      </c>
      <c r="D66" s="524">
        <f>avgpeinc!AY59</f>
        <v>18705.563316578649</v>
      </c>
      <c r="E66" s="524">
        <f>avgpeinc!AZ59</f>
        <v>20375.914465793692</v>
      </c>
      <c r="F66" s="524">
        <f>avgpeinc!BA59</f>
        <v>4909.4746094603761</v>
      </c>
      <c r="G66" s="525">
        <f>avgpeinc!BB59</f>
        <v>19857.789889764976</v>
      </c>
      <c r="H66" s="534">
        <f>B66*0.5/'TB5'!B66</f>
        <v>0.21055716951377693</v>
      </c>
      <c r="I66" s="545">
        <f>C66*0.5/'TB5'!B66</f>
        <v>0.12244099867530168</v>
      </c>
      <c r="J66" s="551">
        <f>D66*0.5/'TB5'!C66</f>
        <v>0.23513408889994028</v>
      </c>
      <c r="K66" s="544">
        <f>E66*0.5/'TB5'!D66</f>
        <v>0.18751327833160758</v>
      </c>
      <c r="L66" s="551">
        <f>F66*0.5/'TB5'!E66</f>
        <v>0.10150911472737791</v>
      </c>
      <c r="M66" s="552">
        <f>G66*0.5/'TB5'!F66</f>
        <v>0.16387129039503631</v>
      </c>
      <c r="P66" s="903"/>
    </row>
    <row r="67" spans="1:16" x14ac:dyDescent="0.2">
      <c r="A67" s="67">
        <v>1971</v>
      </c>
      <c r="B67" s="564">
        <f>avgpeinc!AW60</f>
        <v>16189.079378854942</v>
      </c>
      <c r="C67" s="525">
        <f>avgpeinc!AX60</f>
        <v>9576.605160616391</v>
      </c>
      <c r="D67" s="524">
        <f>avgpeinc!AY60</f>
        <v>18367.630584558265</v>
      </c>
      <c r="E67" s="524">
        <f>avgpeinc!AZ60</f>
        <v>19853.443036091798</v>
      </c>
      <c r="F67" s="524">
        <f>avgpeinc!BA60</f>
        <v>5071.5294796072767</v>
      </c>
      <c r="G67" s="525">
        <f>avgpeinc!BB60</f>
        <v>19354.849458227298</v>
      </c>
      <c r="H67" s="534">
        <f>B67*0.5/'TB5'!B67</f>
        <v>0.20632961561204863</v>
      </c>
      <c r="I67" s="545">
        <f>C67*0.5/'TB5'!B67</f>
        <v>0.12205371382879092</v>
      </c>
      <c r="J67" s="551">
        <f>D67*0.5/'TB5'!C67</f>
        <v>0.22982529399450871</v>
      </c>
      <c r="K67" s="544">
        <f>E67*0.5/'TB5'!D67</f>
        <v>0.18274175783153623</v>
      </c>
      <c r="L67" s="551">
        <f>F67*0.5/'TB5'!E67</f>
        <v>0.10309683298692107</v>
      </c>
      <c r="M67" s="552">
        <f>G67*0.5/'TB5'!F67</f>
        <v>0.15902017109328881</v>
      </c>
      <c r="P67" s="903"/>
    </row>
    <row r="68" spans="1:16" x14ac:dyDescent="0.2">
      <c r="A68" s="67">
        <v>1972</v>
      </c>
      <c r="B68" s="564">
        <f>avgpeinc!AW61</f>
        <v>16649.486750024837</v>
      </c>
      <c r="C68" s="525">
        <f>avgpeinc!AX61</f>
        <v>10044.669133967518</v>
      </c>
      <c r="D68" s="524">
        <f>avgpeinc!AY61</f>
        <v>18746.386088499432</v>
      </c>
      <c r="E68" s="524">
        <f>avgpeinc!AZ61</f>
        <v>20445.482773834508</v>
      </c>
      <c r="F68" s="524">
        <f>avgpeinc!BA61</f>
        <v>5481.7053029241997</v>
      </c>
      <c r="G68" s="525">
        <f>avgpeinc!BB61</f>
        <v>19422.925485271349</v>
      </c>
      <c r="H68" s="534">
        <f>B68*0.5/'TB5'!B68</f>
        <v>0.20472448361397258</v>
      </c>
      <c r="I68" s="545">
        <f>C68*0.5/'TB5'!B68</f>
        <v>0.12351069629949053</v>
      </c>
      <c r="J68" s="551">
        <f>D68*0.5/'TB5'!C68</f>
        <v>0.22767975329770707</v>
      </c>
      <c r="K68" s="544">
        <f>E68*0.5/'TB5'!D68</f>
        <v>0.1822386673593428</v>
      </c>
      <c r="L68" s="551">
        <f>F68*0.5/'TB5'!E68</f>
        <v>0.10596543306019157</v>
      </c>
      <c r="M68" s="552">
        <f>G68*0.5/'TB5'!F68</f>
        <v>0.15661987302883063</v>
      </c>
      <c r="P68" s="903"/>
    </row>
    <row r="69" spans="1:16" x14ac:dyDescent="0.2">
      <c r="A69" s="67">
        <v>1973</v>
      </c>
      <c r="B69" s="564">
        <f>avgpeinc!AW62</f>
        <v>17487.945701051332</v>
      </c>
      <c r="C69" s="525">
        <f>avgpeinc!AX62</f>
        <v>10805.784512835902</v>
      </c>
      <c r="D69" s="524">
        <f>avgpeinc!AY62</f>
        <v>19693.127721448203</v>
      </c>
      <c r="E69" s="524">
        <f>avgpeinc!AZ62</f>
        <v>21551.680708019532</v>
      </c>
      <c r="F69" s="524">
        <f>avgpeinc!BA62</f>
        <v>6068.6961937919295</v>
      </c>
      <c r="G69" s="525">
        <f>avgpeinc!BB62</f>
        <v>20392.267079952704</v>
      </c>
      <c r="H69" s="534">
        <f>B69*0.5/'TB5'!B69</f>
        <v>0.20639729324102518</v>
      </c>
      <c r="I69" s="545">
        <f>C69*0.5/'TB5'!B69</f>
        <v>0.12753268525193562</v>
      </c>
      <c r="J69" s="551">
        <f>D69*0.5/'TB5'!C69</f>
        <v>0.22903282046172535</v>
      </c>
      <c r="K69" s="544">
        <f>E69*0.5/'TB5'!D69</f>
        <v>0.1837191058075405</v>
      </c>
      <c r="L69" s="551">
        <f>F69*0.5/'TB5'!E69</f>
        <v>0.1128493094292935</v>
      </c>
      <c r="M69" s="552">
        <f>G69*0.5/'TB5'!F69</f>
        <v>0.15783228635336852</v>
      </c>
      <c r="P69" s="903"/>
    </row>
    <row r="70" spans="1:16" x14ac:dyDescent="0.2">
      <c r="A70" s="67">
        <v>1974</v>
      </c>
      <c r="B70" s="564">
        <f>avgpeinc!AW63</f>
        <v>17101.98517374547</v>
      </c>
      <c r="C70" s="525">
        <f>avgpeinc!AX63</f>
        <v>10821.654399283745</v>
      </c>
      <c r="D70" s="524">
        <f>avgpeinc!AY63</f>
        <v>19232.82832243673</v>
      </c>
      <c r="E70" s="524">
        <f>avgpeinc!AZ63</f>
        <v>20765.776275648048</v>
      </c>
      <c r="F70" s="524">
        <f>avgpeinc!BA63</f>
        <v>6306.4882626505796</v>
      </c>
      <c r="G70" s="525">
        <f>avgpeinc!BB63</f>
        <v>19948.133667149996</v>
      </c>
      <c r="H70" s="534">
        <f>B70*0.5/'TB5'!B70</f>
        <v>0.207760363377929</v>
      </c>
      <c r="I70" s="545">
        <f>C70*0.5/'TB5'!B70</f>
        <v>0.13146490465896932</v>
      </c>
      <c r="J70" s="551">
        <f>D70*0.5/'TB5'!C70</f>
        <v>0.22884906977378705</v>
      </c>
      <c r="K70" s="544">
        <f>E70*0.5/'TB5'!D70</f>
        <v>0.18285763444691838</v>
      </c>
      <c r="L70" s="551">
        <f>F70*0.5/'TB5'!E70</f>
        <v>0.1197277045212104</v>
      </c>
      <c r="M70" s="552">
        <f>G70*0.5/'TB5'!F70</f>
        <v>0.15939586400872943</v>
      </c>
      <c r="P70" s="903"/>
    </row>
    <row r="71" spans="1:16" x14ac:dyDescent="0.2">
      <c r="A71" s="67">
        <v>1975</v>
      </c>
      <c r="B71" s="564">
        <f>avgpeinc!AW64</f>
        <v>16373.787579236838</v>
      </c>
      <c r="C71" s="525">
        <f>avgpeinc!AX64</f>
        <v>10605.317916131384</v>
      </c>
      <c r="D71" s="524">
        <f>avgpeinc!AY64</f>
        <v>17883.911703013931</v>
      </c>
      <c r="E71" s="524">
        <f>avgpeinc!AZ64</f>
        <v>19162.258371063108</v>
      </c>
      <c r="F71" s="524">
        <f>avgpeinc!BA64</f>
        <v>6538.3161044723292</v>
      </c>
      <c r="G71" s="525">
        <f>avgpeinc!BB64</f>
        <v>19031.405191431026</v>
      </c>
      <c r="H71" s="534">
        <f>B71*0.5/'TB5'!B71</f>
        <v>0.20551774639830001</v>
      </c>
      <c r="I71" s="545">
        <f>C71*0.5/'TB5'!B71</f>
        <v>0.13311404141609273</v>
      </c>
      <c r="J71" s="551">
        <f>D71*0.5/'TB5'!C71</f>
        <v>0.22274753861120186</v>
      </c>
      <c r="K71" s="544">
        <f>E71*0.5/'TB5'!D71</f>
        <v>0.17830413625188155</v>
      </c>
      <c r="L71" s="551">
        <f>F71*0.5/'TB5'!E71</f>
        <v>0.12349826931858843</v>
      </c>
      <c r="M71" s="552">
        <f>G71*0.5/'TB5'!F71</f>
        <v>0.15799109399290498</v>
      </c>
      <c r="P71" s="903"/>
    </row>
    <row r="72" spans="1:16" x14ac:dyDescent="0.2">
      <c r="A72" s="67">
        <v>1976</v>
      </c>
      <c r="B72" s="564">
        <f>avgpeinc!AW65</f>
        <v>16912.629453208898</v>
      </c>
      <c r="C72" s="525">
        <f>avgpeinc!AX65</f>
        <v>11147.925979415008</v>
      </c>
      <c r="D72" s="524">
        <f>avgpeinc!AY65</f>
        <v>18422.105126265527</v>
      </c>
      <c r="E72" s="524">
        <f>avgpeinc!AZ65</f>
        <v>19668.076702858321</v>
      </c>
      <c r="F72" s="524">
        <f>avgpeinc!BA65</f>
        <v>6996.9138918906456</v>
      </c>
      <c r="G72" s="525">
        <f>avgpeinc!BB65</f>
        <v>19480.647577668737</v>
      </c>
      <c r="H72" s="534">
        <f>B72*0.5/'TB5'!B72</f>
        <v>0.20479280685123055</v>
      </c>
      <c r="I72" s="545">
        <f>C72*0.5/'TB5'!B72</f>
        <v>0.13498877026842138</v>
      </c>
      <c r="J72" s="551">
        <f>D72*0.5/'TB5'!C72</f>
        <v>0.22123546255750171</v>
      </c>
      <c r="K72" s="544">
        <f>E72*0.5/'TB5'!D72</f>
        <v>0.17720788728581735</v>
      </c>
      <c r="L72" s="551">
        <f>F72*0.5/'TB5'!E72</f>
        <v>0.12602271348214344</v>
      </c>
      <c r="M72" s="552">
        <f>G72*0.5/'TB5'!F72</f>
        <v>0.15672915741794213</v>
      </c>
      <c r="P72" s="903"/>
    </row>
    <row r="73" spans="1:16" x14ac:dyDescent="0.2">
      <c r="A73" s="67">
        <v>1977</v>
      </c>
      <c r="B73" s="564">
        <f>avgpeinc!AW66</f>
        <v>17295.977696079808</v>
      </c>
      <c r="C73" s="525">
        <f>avgpeinc!AX66</f>
        <v>11578.439643138096</v>
      </c>
      <c r="D73" s="524">
        <f>avgpeinc!AY66</f>
        <v>18718.681047631915</v>
      </c>
      <c r="E73" s="524">
        <f>avgpeinc!AZ66</f>
        <v>20056.210009405062</v>
      </c>
      <c r="F73" s="524">
        <f>avgpeinc!BA66</f>
        <v>7399.2421867263602</v>
      </c>
      <c r="G73" s="525">
        <f>avgpeinc!BB66</f>
        <v>19546.415794060533</v>
      </c>
      <c r="H73" s="534">
        <f>B73*0.5/'TB5'!B73</f>
        <v>0.20312459999009036</v>
      </c>
      <c r="I73" s="545">
        <f>C73*0.5/'TB5'!B73</f>
        <v>0.13597762221645837</v>
      </c>
      <c r="J73" s="551">
        <f>D73*0.5/'TB5'!C73</f>
        <v>0.21933756980578778</v>
      </c>
      <c r="K73" s="544">
        <f>E73*0.5/'TB5'!D73</f>
        <v>0.1759861558958562</v>
      </c>
      <c r="L73" s="551">
        <f>F73*0.5/'TB5'!E73</f>
        <v>0.12817657418543146</v>
      </c>
      <c r="M73" s="552">
        <f>G73*0.5/'TB5'!F73</f>
        <v>0.15424947332589056</v>
      </c>
      <c r="P73" s="903"/>
    </row>
    <row r="74" spans="1:16" x14ac:dyDescent="0.2">
      <c r="A74" s="67">
        <v>1978</v>
      </c>
      <c r="B74" s="564">
        <f>avgpeinc!AW67</f>
        <v>17884.049236544899</v>
      </c>
      <c r="C74" s="525">
        <f>avgpeinc!AX67</f>
        <v>12194.10807601801</v>
      </c>
      <c r="D74" s="524">
        <f>avgpeinc!AY67</f>
        <v>19490.575295639213</v>
      </c>
      <c r="E74" s="524">
        <f>avgpeinc!AZ67</f>
        <v>20693.031302180938</v>
      </c>
      <c r="F74" s="524">
        <f>avgpeinc!BA67</f>
        <v>7955.4979927908144</v>
      </c>
      <c r="G74" s="525">
        <f>avgpeinc!BB67</f>
        <v>19964.86223549326</v>
      </c>
      <c r="H74" s="534">
        <f>B74*0.5/'TB5'!B74</f>
        <v>0.20282757712822175</v>
      </c>
      <c r="I74" s="545">
        <f>C74*0.5/'TB5'!B74</f>
        <v>0.13829649894076465</v>
      </c>
      <c r="J74" s="551">
        <f>D74*0.5/'TB5'!C74</f>
        <v>0.21923966386238902</v>
      </c>
      <c r="K74" s="544">
        <f>E74*0.5/'TB5'!D74</f>
        <v>0.17603276298157056</v>
      </c>
      <c r="L74" s="551">
        <f>F74*0.5/'TB5'!E74</f>
        <v>0.13221858547998977</v>
      </c>
      <c r="M74" s="552">
        <f>G74*0.5/'TB5'!F74</f>
        <v>0.15310702818445421</v>
      </c>
      <c r="P74" s="903"/>
    </row>
    <row r="75" spans="1:16" x14ac:dyDescent="0.2">
      <c r="A75" s="72">
        <v>1979</v>
      </c>
      <c r="B75" s="565">
        <f>avgpeinc!AW68</f>
        <v>18017.285979953376</v>
      </c>
      <c r="C75" s="527">
        <f>avgpeinc!AX68</f>
        <v>12428.353424731045</v>
      </c>
      <c r="D75" s="526">
        <f>avgpeinc!AY68</f>
        <v>19684.330159437683</v>
      </c>
      <c r="E75" s="526">
        <f>avgpeinc!AZ68</f>
        <v>20774.492893413124</v>
      </c>
      <c r="F75" s="526">
        <f>avgpeinc!BA68</f>
        <v>8182.9458822532051</v>
      </c>
      <c r="G75" s="527">
        <f>avgpeinc!BB68</f>
        <v>20088.620864576718</v>
      </c>
      <c r="H75" s="536">
        <f>B75*0.5/'TB5'!B75</f>
        <v>0.20357149839401248</v>
      </c>
      <c r="I75" s="547">
        <f>C75*0.5/'TB5'!B75</f>
        <v>0.14042395353317261</v>
      </c>
      <c r="J75" s="553">
        <f>D75*0.5/'TB5'!C75</f>
        <v>0.22072929143905637</v>
      </c>
      <c r="K75" s="547">
        <f>E75*0.5/'TB5'!D75</f>
        <v>0.1762698292732239</v>
      </c>
      <c r="L75" s="553">
        <f>F75*0.5/'TB5'!E75</f>
        <v>0.134662926197052</v>
      </c>
      <c r="M75" s="554">
        <f>G75*0.5/'TB5'!F75</f>
        <v>0.15414321422576904</v>
      </c>
      <c r="P75" s="903"/>
    </row>
    <row r="76" spans="1:16" x14ac:dyDescent="0.2">
      <c r="A76" s="67">
        <v>1980</v>
      </c>
      <c r="B76" s="564">
        <f>avgpeinc!AW69</f>
        <v>17245.639863115994</v>
      </c>
      <c r="C76" s="525">
        <f>avgpeinc!AX69</f>
        <v>12036.904949260756</v>
      </c>
      <c r="D76" s="524">
        <f>avgpeinc!AY69</f>
        <v>18641.389152726231</v>
      </c>
      <c r="E76" s="524">
        <f>avgpeinc!AZ69</f>
        <v>19642.727475864325</v>
      </c>
      <c r="F76" s="524">
        <f>avgpeinc!BA69</f>
        <v>8018.4033396417553</v>
      </c>
      <c r="G76" s="525">
        <f>avgpeinc!BB69</f>
        <v>19085.282753914453</v>
      </c>
      <c r="H76" s="533">
        <f>B76*0.5/'TB5'!B76</f>
        <v>0.20070034265518191</v>
      </c>
      <c r="I76" s="544">
        <f>C76*0.5/'TB5'!B76</f>
        <v>0.14008241891860965</v>
      </c>
      <c r="J76" s="551">
        <f>D76*0.5/'TB5'!C76</f>
        <v>0.21603977680206302</v>
      </c>
      <c r="K76" s="544">
        <f>E76*0.5/'TB5'!D76</f>
        <v>0.17320239543914795</v>
      </c>
      <c r="L76" s="551">
        <f>F76*0.5/'TB5'!E76</f>
        <v>0.13340234756469727</v>
      </c>
      <c r="M76" s="552">
        <f>G76*0.5/'TB5'!F76</f>
        <v>0.15166878700256348</v>
      </c>
      <c r="P76" s="903"/>
    </row>
    <row r="77" spans="1:16" x14ac:dyDescent="0.2">
      <c r="A77" s="67">
        <v>1981</v>
      </c>
      <c r="B77" s="564">
        <f>avgpeinc!AW70</f>
        <v>17016.675747297646</v>
      </c>
      <c r="C77" s="525">
        <f>avgpeinc!AX70</f>
        <v>12005.080270919701</v>
      </c>
      <c r="D77" s="524">
        <f>avgpeinc!AY70</f>
        <v>18062.220481832293</v>
      </c>
      <c r="E77" s="524">
        <f>avgpeinc!AZ70</f>
        <v>19124.033460129576</v>
      </c>
      <c r="F77" s="524">
        <f>avgpeinc!BA70</f>
        <v>8224.0419080000447</v>
      </c>
      <c r="G77" s="525">
        <f>avgpeinc!BB70</f>
        <v>18766.380355409576</v>
      </c>
      <c r="H77" s="533">
        <f>B77*0.5/'TB5'!B77</f>
        <v>0.19652456045150757</v>
      </c>
      <c r="I77" s="544">
        <f>C77*0.5/'TB5'!B77</f>
        <v>0.13864594697952273</v>
      </c>
      <c r="J77" s="551">
        <f>D77*0.5/'TB5'!C77</f>
        <v>0.20923310518264768</v>
      </c>
      <c r="K77" s="544">
        <f>E77*0.5/'TB5'!D77</f>
        <v>0.16904729604721069</v>
      </c>
      <c r="L77" s="551">
        <f>F77*0.5/'TB5'!E77</f>
        <v>0.1332700252532959</v>
      </c>
      <c r="M77" s="552">
        <f>G77*0.5/'TB5'!F77</f>
        <v>0.14860588312149048</v>
      </c>
      <c r="P77" s="903"/>
    </row>
    <row r="78" spans="1:16" x14ac:dyDescent="0.2">
      <c r="A78" s="67">
        <v>1982</v>
      </c>
      <c r="B78" s="564">
        <f>avgpeinc!AW71</f>
        <v>15980.410628615149</v>
      </c>
      <c r="C78" s="525">
        <f>avgpeinc!AX71</f>
        <v>11325.539836999375</v>
      </c>
      <c r="D78" s="524">
        <f>avgpeinc!AY71</f>
        <v>16681.921756709693</v>
      </c>
      <c r="E78" s="524">
        <f>avgpeinc!AZ71</f>
        <v>17584.464010840831</v>
      </c>
      <c r="F78" s="524">
        <f>avgpeinc!BA71</f>
        <v>8022.1783318712041</v>
      </c>
      <c r="G78" s="525">
        <f>avgpeinc!BB71</f>
        <v>17528.924911381629</v>
      </c>
      <c r="H78" s="533">
        <f>B78*0.5/'TB5'!B78</f>
        <v>0.19082707166671753</v>
      </c>
      <c r="I78" s="544">
        <f>C78*0.5/'TB5'!B78</f>
        <v>0.13524180650711062</v>
      </c>
      <c r="J78" s="551">
        <f>D78*0.5/'TB5'!C78</f>
        <v>0.20096558332443237</v>
      </c>
      <c r="K78" s="544">
        <f>E78*0.5/'TB5'!D78</f>
        <v>0.16136425733566281</v>
      </c>
      <c r="L78" s="551">
        <f>F78*0.5/'TB5'!E78</f>
        <v>0.13216245174407959</v>
      </c>
      <c r="M78" s="552">
        <f>G78*0.5/'TB5'!F78</f>
        <v>0.1438528299331665</v>
      </c>
      <c r="P78" s="903"/>
    </row>
    <row r="79" spans="1:16" x14ac:dyDescent="0.2">
      <c r="A79" s="67">
        <v>1983</v>
      </c>
      <c r="B79" s="564">
        <f>avgpeinc!AW72</f>
        <v>15550.729922972139</v>
      </c>
      <c r="C79" s="525">
        <f>avgpeinc!AX72</f>
        <v>11212.468376385941</v>
      </c>
      <c r="D79" s="524">
        <f>avgpeinc!AY72</f>
        <v>16078.076679192982</v>
      </c>
      <c r="E79" s="524">
        <f>avgpeinc!AZ72</f>
        <v>16824.666441045134</v>
      </c>
      <c r="F79" s="524">
        <f>avgpeinc!BA72</f>
        <v>8080.1157547347366</v>
      </c>
      <c r="G79" s="525">
        <f>avgpeinc!BB72</f>
        <v>16892.979508592362</v>
      </c>
      <c r="H79" s="533">
        <f>B79*0.5/'TB5'!B79</f>
        <v>0.18283230066299436</v>
      </c>
      <c r="I79" s="544">
        <f>C79*0.5/'TB5'!B79</f>
        <v>0.13182669878005979</v>
      </c>
      <c r="J79" s="551">
        <f>D79*0.5/'TB5'!C79</f>
        <v>0.19200319051742556</v>
      </c>
      <c r="K79" s="544">
        <f>E79*0.5/'TB5'!D79</f>
        <v>0.15431684255599976</v>
      </c>
      <c r="L79" s="551">
        <f>F79*0.5/'TB5'!E79</f>
        <v>0.12792706489562988</v>
      </c>
      <c r="M79" s="552">
        <f>G79*0.5/'TB5'!F79</f>
        <v>0.13714718818664551</v>
      </c>
      <c r="P79" s="903"/>
    </row>
    <row r="80" spans="1:16" x14ac:dyDescent="0.2">
      <c r="A80" s="67">
        <v>1984</v>
      </c>
      <c r="B80" s="564">
        <f>avgpeinc!AW73</f>
        <v>16264.153326237292</v>
      </c>
      <c r="C80" s="525">
        <f>avgpeinc!AX73</f>
        <v>11817.140921289587</v>
      </c>
      <c r="D80" s="524">
        <f>avgpeinc!AY73</f>
        <v>16584.626069652561</v>
      </c>
      <c r="E80" s="524">
        <f>avgpeinc!AZ73</f>
        <v>17955.018587246632</v>
      </c>
      <c r="F80" s="524">
        <f>avgpeinc!BA73</f>
        <v>8383.579547128229</v>
      </c>
      <c r="G80" s="525">
        <f>avgpeinc!BB73</f>
        <v>17650.614246847465</v>
      </c>
      <c r="H80" s="533">
        <f>B80*0.5/'TB5'!B80</f>
        <v>0.179271399974823</v>
      </c>
      <c r="I80" s="544">
        <f>C80*0.5/'TB5'!B80</f>
        <v>0.13025426864624023</v>
      </c>
      <c r="J80" s="551">
        <f>D80*0.5/'TB5'!C80</f>
        <v>0.18758487701416016</v>
      </c>
      <c r="K80" s="544">
        <f>E80*0.5/'TB5'!D80</f>
        <v>0.15568304061889648</v>
      </c>
      <c r="L80" s="551">
        <f>F80*0.5/'TB5'!E80</f>
        <v>0.1231313943862915</v>
      </c>
      <c r="M80" s="552">
        <f>G80*0.5/'TB5'!F80</f>
        <v>0.13443177938461304</v>
      </c>
      <c r="P80" s="903"/>
    </row>
    <row r="81" spans="1:16" x14ac:dyDescent="0.2">
      <c r="A81" s="67">
        <v>1985</v>
      </c>
      <c r="B81" s="564">
        <f>avgpeinc!AW74</f>
        <v>16423.661650870377</v>
      </c>
      <c r="C81" s="525">
        <f>avgpeinc!AX74</f>
        <v>11913.803375817561</v>
      </c>
      <c r="D81" s="524">
        <f>avgpeinc!AY74</f>
        <v>16704.911481363572</v>
      </c>
      <c r="E81" s="524">
        <f>avgpeinc!AZ74</f>
        <v>18206.640233205828</v>
      </c>
      <c r="F81" s="524">
        <f>avgpeinc!BA74</f>
        <v>8396.5138633288134</v>
      </c>
      <c r="G81" s="525">
        <f>avgpeinc!BB74</f>
        <v>17687.648461963428</v>
      </c>
      <c r="H81" s="533">
        <f>B81*0.5/'TB5'!B81</f>
        <v>0.17796444892883301</v>
      </c>
      <c r="I81" s="544">
        <f>C81*0.5/'TB5'!B81</f>
        <v>0.12909626960754395</v>
      </c>
      <c r="J81" s="551">
        <f>D81*0.5/'TB5'!C81</f>
        <v>0.18614882230758667</v>
      </c>
      <c r="K81" s="544">
        <f>E81*0.5/'TB5'!D81</f>
        <v>0.15536600351333621</v>
      </c>
      <c r="L81" s="551">
        <f>F81*0.5/'TB5'!E81</f>
        <v>0.12073498964309691</v>
      </c>
      <c r="M81" s="552">
        <f>G81*0.5/'TB5'!F81</f>
        <v>0.13301873207092288</v>
      </c>
      <c r="P81" s="903"/>
    </row>
    <row r="82" spans="1:16" x14ac:dyDescent="0.2">
      <c r="A82" s="67">
        <v>1986</v>
      </c>
      <c r="B82" s="564">
        <f>avgpeinc!AW75</f>
        <v>16405.144505744334</v>
      </c>
      <c r="C82" s="525">
        <f>avgpeinc!AX75</f>
        <v>11988.967985932033</v>
      </c>
      <c r="D82" s="524">
        <f>avgpeinc!AY75</f>
        <v>16652.837084967494</v>
      </c>
      <c r="E82" s="524">
        <f>avgpeinc!AZ75</f>
        <v>18213.91100196182</v>
      </c>
      <c r="F82" s="524">
        <f>avgpeinc!BA75</f>
        <v>8442.9411587703871</v>
      </c>
      <c r="G82" s="525">
        <f>avgpeinc!BB75</f>
        <v>17344.842563220634</v>
      </c>
      <c r="H82" s="533">
        <f>B82*0.5/'TB5'!B82</f>
        <v>0.17620056867599487</v>
      </c>
      <c r="I82" s="544">
        <f>C82*0.5/'TB5'!B82</f>
        <v>0.12876832485198975</v>
      </c>
      <c r="J82" s="551">
        <f>D82*0.5/'TB5'!C82</f>
        <v>0.18284177780151367</v>
      </c>
      <c r="K82" s="544">
        <f>E82*0.5/'TB5'!D82</f>
        <v>0.1535523533821106</v>
      </c>
      <c r="L82" s="551">
        <f>F82*0.5/'TB5'!E82</f>
        <v>0.12059742212295532</v>
      </c>
      <c r="M82" s="552">
        <f>G82*0.5/'TB5'!F82</f>
        <v>0.13028758764266971</v>
      </c>
      <c r="P82" s="903"/>
    </row>
    <row r="83" spans="1:16" x14ac:dyDescent="0.2">
      <c r="A83" s="67">
        <v>1987</v>
      </c>
      <c r="B83" s="564">
        <f>avgpeinc!AW76</f>
        <v>16625.647446733445</v>
      </c>
      <c r="C83" s="525">
        <f>avgpeinc!AX76</f>
        <v>12388.455911586529</v>
      </c>
      <c r="D83" s="524">
        <f>avgpeinc!AY76</f>
        <v>17237.420552151634</v>
      </c>
      <c r="E83" s="524">
        <f>avgpeinc!AZ76</f>
        <v>18168.192999414125</v>
      </c>
      <c r="F83" s="524">
        <f>avgpeinc!BA76</f>
        <v>8939.5036729543717</v>
      </c>
      <c r="G83" s="525">
        <f>avgpeinc!BB76</f>
        <v>17423.615059548705</v>
      </c>
      <c r="H83" s="533">
        <f>B83*0.5/'TB5'!B83</f>
        <v>0.17332464456558228</v>
      </c>
      <c r="I83" s="544">
        <f>C83*0.5/'TB5'!B83</f>
        <v>0.12915134429931641</v>
      </c>
      <c r="J83" s="551">
        <f>D83*0.5/'TB5'!C83</f>
        <v>0.1802798509597778</v>
      </c>
      <c r="K83" s="544">
        <f>E83*0.5/'TB5'!D83</f>
        <v>0.14894032478332517</v>
      </c>
      <c r="L83" s="551">
        <f>F83*0.5/'TB5'!E83</f>
        <v>0.12418180704116821</v>
      </c>
      <c r="M83" s="552">
        <f>G83*0.5/'TB5'!F83</f>
        <v>0.1280286908149719</v>
      </c>
      <c r="P83" s="903"/>
    </row>
    <row r="84" spans="1:16" x14ac:dyDescent="0.2">
      <c r="A84" s="67">
        <v>1988</v>
      </c>
      <c r="B84" s="564">
        <f>avgpeinc!AW77</f>
        <v>16835.951893002821</v>
      </c>
      <c r="C84" s="525">
        <f>avgpeinc!AX77</f>
        <v>12680.727421549376</v>
      </c>
      <c r="D84" s="524">
        <f>avgpeinc!AY77</f>
        <v>17564.316061619658</v>
      </c>
      <c r="E84" s="524">
        <f>avgpeinc!AZ77</f>
        <v>18504.502212720879</v>
      </c>
      <c r="F84" s="524">
        <f>avgpeinc!BA77</f>
        <v>9128.4990463203048</v>
      </c>
      <c r="G84" s="525">
        <f>avgpeinc!BB77</f>
        <v>17623.28088831704</v>
      </c>
      <c r="H84" s="533">
        <f>B84*0.5/'TB5'!B84</f>
        <v>0.16843849420547485</v>
      </c>
      <c r="I84" s="544">
        <f>C84*0.5/'TB5'!B84</f>
        <v>0.12686675786972046</v>
      </c>
      <c r="J84" s="551">
        <f>D84*0.5/'TB5'!C84</f>
        <v>0.17516583204269409</v>
      </c>
      <c r="K84" s="544">
        <f>E84*0.5/'TB5'!D84</f>
        <v>0.14525949954986575</v>
      </c>
      <c r="L84" s="551">
        <f>F84*0.5/'TB5'!E84</f>
        <v>0.12239450216293336</v>
      </c>
      <c r="M84" s="552">
        <f>G84*0.5/'TB5'!F84</f>
        <v>0.12459802627563477</v>
      </c>
      <c r="P84" s="903"/>
    </row>
    <row r="85" spans="1:16" x14ac:dyDescent="0.2">
      <c r="A85" s="72">
        <v>1989</v>
      </c>
      <c r="B85" s="565">
        <f>avgpeinc!AW78</f>
        <v>17130.658737400085</v>
      </c>
      <c r="C85" s="527">
        <f>avgpeinc!AX78</f>
        <v>13043.846655847383</v>
      </c>
      <c r="D85" s="526">
        <f>avgpeinc!AY78</f>
        <v>17862.091015766146</v>
      </c>
      <c r="E85" s="526">
        <f>avgpeinc!AZ78</f>
        <v>18737.058452088648</v>
      </c>
      <c r="F85" s="526">
        <f>avgpeinc!BA78</f>
        <v>9539.1947824054132</v>
      </c>
      <c r="G85" s="527">
        <f>avgpeinc!BB78</f>
        <v>17965.554678012759</v>
      </c>
      <c r="H85" s="536">
        <f>B85*0.5/'TB5'!B85</f>
        <v>0.16934573650360105</v>
      </c>
      <c r="I85" s="547">
        <f>C85*0.5/'TB5'!B85</f>
        <v>0.12894541025161743</v>
      </c>
      <c r="J85" s="553">
        <f>D85*0.5/'TB5'!C85</f>
        <v>0.17626351118087769</v>
      </c>
      <c r="K85" s="547">
        <f>E85*0.5/'TB5'!D85</f>
        <v>0.14666211605072021</v>
      </c>
      <c r="L85" s="553">
        <f>F85*0.5/'TB5'!E85</f>
        <v>0.12434428930282593</v>
      </c>
      <c r="M85" s="554">
        <f>G85*0.5/'TB5'!F85</f>
        <v>0.12609148025512698</v>
      </c>
      <c r="P85" s="903"/>
    </row>
    <row r="86" spans="1:16" x14ac:dyDescent="0.2">
      <c r="A86" s="67">
        <v>1990</v>
      </c>
      <c r="B86" s="564">
        <f>avgpeinc!AW79</f>
        <v>16986.911399341821</v>
      </c>
      <c r="C86" s="525">
        <f>avgpeinc!AX79</f>
        <v>12999.461385546623</v>
      </c>
      <c r="D86" s="524">
        <f>avgpeinc!AY79</f>
        <v>17659.19375176504</v>
      </c>
      <c r="E86" s="524">
        <f>avgpeinc!AZ79</f>
        <v>18424.130397932026</v>
      </c>
      <c r="F86" s="524">
        <f>avgpeinc!BA79</f>
        <v>9617.6152532003671</v>
      </c>
      <c r="G86" s="525">
        <f>avgpeinc!BB79</f>
        <v>17676.692507755335</v>
      </c>
      <c r="H86" s="533">
        <f>B86*0.5/'TB5'!B86</f>
        <v>0.16807335615158081</v>
      </c>
      <c r="I86" s="544">
        <f>C86*0.5/'TB5'!B86</f>
        <v>0.12862038612365723</v>
      </c>
      <c r="J86" s="551">
        <f>D86*0.5/'TB5'!C86</f>
        <v>0.1742321252822876</v>
      </c>
      <c r="K86" s="544">
        <f>E86*0.5/'TB5'!D86</f>
        <v>0.14447826147079468</v>
      </c>
      <c r="L86" s="551">
        <f>F86*0.5/'TB5'!E86</f>
        <v>0.12536710500717166</v>
      </c>
      <c r="M86" s="552">
        <f>G86*0.5/'TB5'!F86</f>
        <v>0.1245409846305847</v>
      </c>
      <c r="P86" s="903"/>
    </row>
    <row r="87" spans="1:16" x14ac:dyDescent="0.2">
      <c r="A87" s="67">
        <v>1991</v>
      </c>
      <c r="B87" s="564">
        <f>avgpeinc!AW80</f>
        <v>16434.222282547384</v>
      </c>
      <c r="C87" s="525">
        <f>avgpeinc!AX80</f>
        <v>12691.75949906686</v>
      </c>
      <c r="D87" s="524">
        <f>avgpeinc!AY80</f>
        <v>16973.469529758233</v>
      </c>
      <c r="E87" s="524">
        <f>avgpeinc!AZ80</f>
        <v>17504.872964803282</v>
      </c>
      <c r="F87" s="524">
        <f>avgpeinc!BA80</f>
        <v>9608.7842810717775</v>
      </c>
      <c r="G87" s="525">
        <f>avgpeinc!BB80</f>
        <v>17063.039968472349</v>
      </c>
      <c r="H87" s="533">
        <f>B87*0.5/'TB5'!B87</f>
        <v>0.16600269079208374</v>
      </c>
      <c r="I87" s="544">
        <f>C87*0.5/'TB5'!B87</f>
        <v>0.12819993495941162</v>
      </c>
      <c r="J87" s="551">
        <f>D87*0.5/'TB5'!C87</f>
        <v>0.17125934362411496</v>
      </c>
      <c r="K87" s="544">
        <f>E87*0.5/'TB5'!D87</f>
        <v>0.14166617393493652</v>
      </c>
      <c r="L87" s="551">
        <f>F87*0.5/'TB5'!E87</f>
        <v>0.12582504749298096</v>
      </c>
      <c r="M87" s="552">
        <f>G87*0.5/'TB5'!F87</f>
        <v>0.12311083078384401</v>
      </c>
      <c r="P87" s="903"/>
    </row>
    <row r="88" spans="1:16" x14ac:dyDescent="0.2">
      <c r="A88" s="67">
        <v>1992</v>
      </c>
      <c r="B88" s="564">
        <f>avgpeinc!AW81</f>
        <v>16016.894151333105</v>
      </c>
      <c r="C88" s="525">
        <f>avgpeinc!AX81</f>
        <v>12420.501805109112</v>
      </c>
      <c r="D88" s="524">
        <f>avgpeinc!AY81</f>
        <v>16653.916079684368</v>
      </c>
      <c r="E88" s="524">
        <f>avgpeinc!AZ81</f>
        <v>16970.075362236767</v>
      </c>
      <c r="F88" s="524">
        <f>avgpeinc!BA81</f>
        <v>9520.6602343295381</v>
      </c>
      <c r="G88" s="525">
        <f>avgpeinc!BB81</f>
        <v>16481.519400778707</v>
      </c>
      <c r="H88" s="533">
        <f>B88*0.5/'TB5'!B88</f>
        <v>0.15871649980545044</v>
      </c>
      <c r="I88" s="544">
        <f>C88*0.5/'TB5'!B88</f>
        <v>0.12307870388031006</v>
      </c>
      <c r="J88" s="551">
        <f>D88*0.5/'TB5'!C88</f>
        <v>0.16454637050628662</v>
      </c>
      <c r="K88" s="544">
        <f>E88*0.5/'TB5'!D88</f>
        <v>0.13454020023345947</v>
      </c>
      <c r="L88" s="551">
        <f>F88*0.5/'TB5'!E88</f>
        <v>0.12223577499389648</v>
      </c>
      <c r="M88" s="552">
        <f>G88*0.5/'TB5'!F88</f>
        <v>0.11725103855133057</v>
      </c>
      <c r="P88" s="903"/>
    </row>
    <row r="89" spans="1:16" x14ac:dyDescent="0.2">
      <c r="A89" s="67">
        <v>1993</v>
      </c>
      <c r="B89" s="564">
        <f>avgpeinc!AW82</f>
        <v>16289.682506810283</v>
      </c>
      <c r="C89" s="525">
        <f>avgpeinc!AX82</f>
        <v>12587.650136830238</v>
      </c>
      <c r="D89" s="524">
        <f>avgpeinc!AY82</f>
        <v>17150.153137631853</v>
      </c>
      <c r="E89" s="524">
        <f>avgpeinc!AZ82</f>
        <v>17571.010727369987</v>
      </c>
      <c r="F89" s="524">
        <f>avgpeinc!BA82</f>
        <v>9590.42808959781</v>
      </c>
      <c r="G89" s="525">
        <f>avgpeinc!BB82</f>
        <v>16635.496281104792</v>
      </c>
      <c r="H89" s="533">
        <f>B89*0.5/'TB5'!B89</f>
        <v>0.1600569486618042</v>
      </c>
      <c r="I89" s="544">
        <f>C89*0.5/'TB5'!B89</f>
        <v>0.12368202209472655</v>
      </c>
      <c r="J89" s="551">
        <f>D89*0.5/'TB5'!C89</f>
        <v>0.16752779483795166</v>
      </c>
      <c r="K89" s="544">
        <f>E89*0.5/'TB5'!D89</f>
        <v>0.13732010126113894</v>
      </c>
      <c r="L89" s="551">
        <f>F89*0.5/'TB5'!E89</f>
        <v>0.12283480167388917</v>
      </c>
      <c r="M89" s="552">
        <f>G89*0.5/'TB5'!F89</f>
        <v>0.11748868227005006</v>
      </c>
      <c r="P89" s="903"/>
    </row>
    <row r="90" spans="1:16" x14ac:dyDescent="0.2">
      <c r="A90" s="67">
        <v>1994</v>
      </c>
      <c r="B90" s="564">
        <f>avgpeinc!AW83</f>
        <v>16839.043058354036</v>
      </c>
      <c r="C90" s="525">
        <f>avgpeinc!AX83</f>
        <v>13177.834343303921</v>
      </c>
      <c r="D90" s="524">
        <f>avgpeinc!AY83</f>
        <v>17749.449052565156</v>
      </c>
      <c r="E90" s="524">
        <f>avgpeinc!AZ83</f>
        <v>18285.875494325668</v>
      </c>
      <c r="F90" s="524">
        <f>avgpeinc!BA83</f>
        <v>10086.860139262406</v>
      </c>
      <c r="G90" s="525">
        <f>avgpeinc!BB83</f>
        <v>17192.915553220271</v>
      </c>
      <c r="H90" s="533">
        <f>B90*0.5/'TB5'!B90</f>
        <v>0.16022080183029175</v>
      </c>
      <c r="I90" s="544">
        <f>C90*0.5/'TB5'!B90</f>
        <v>0.12538498640060425</v>
      </c>
      <c r="J90" s="551">
        <f>D90*0.5/'TB5'!C90</f>
        <v>0.1681026816368103</v>
      </c>
      <c r="K90" s="544">
        <f>E90*0.5/'TB5'!D90</f>
        <v>0.13870072364807129</v>
      </c>
      <c r="L90" s="551">
        <f>F90*0.5/'TB5'!E90</f>
        <v>0.12508779764175415</v>
      </c>
      <c r="M90" s="552">
        <f>G90*0.5/'TB5'!F90</f>
        <v>0.11789125204086302</v>
      </c>
      <c r="P90" s="903"/>
    </row>
    <row r="91" spans="1:16" x14ac:dyDescent="0.2">
      <c r="A91" s="67">
        <v>1995</v>
      </c>
      <c r="B91" s="564">
        <f>avgpeinc!AW84</f>
        <v>16793.484669064404</v>
      </c>
      <c r="C91" s="525">
        <f>avgpeinc!AX84</f>
        <v>13402.370317906112</v>
      </c>
      <c r="D91" s="524">
        <f>avgpeinc!AY84</f>
        <v>17552.873184506949</v>
      </c>
      <c r="E91" s="524">
        <f>avgpeinc!AZ84</f>
        <v>18595.040063526485</v>
      </c>
      <c r="F91" s="524">
        <f>avgpeinc!BA84</f>
        <v>10253.0223223312</v>
      </c>
      <c r="G91" s="525">
        <f>avgpeinc!BB84</f>
        <v>17037.353584184279</v>
      </c>
      <c r="H91" s="533">
        <f>B91*0.5/'TB5'!B91</f>
        <v>0.15635144710540771</v>
      </c>
      <c r="I91" s="544">
        <f>C91*0.5/'TB5'!B91</f>
        <v>0.12477934360504149</v>
      </c>
      <c r="J91" s="551">
        <f>D91*0.5/'TB5'!C91</f>
        <v>0.16300052404403687</v>
      </c>
      <c r="K91" s="544">
        <f>E91*0.5/'TB5'!D91</f>
        <v>0.13862866163253784</v>
      </c>
      <c r="L91" s="551">
        <f>F91*0.5/'TB5'!E91</f>
        <v>0.1231682300567627</v>
      </c>
      <c r="M91" s="552">
        <f>G91*0.5/'TB5'!F91</f>
        <v>0.11445498466491699</v>
      </c>
      <c r="P91" s="903"/>
    </row>
    <row r="92" spans="1:16" x14ac:dyDescent="0.2">
      <c r="A92" s="67">
        <v>1996</v>
      </c>
      <c r="B92" s="564">
        <f>avgpeinc!AW85</f>
        <v>17040.257621216253</v>
      </c>
      <c r="C92" s="525">
        <f>avgpeinc!AX85</f>
        <v>13707.036699625438</v>
      </c>
      <c r="D92" s="524">
        <f>avgpeinc!AY85</f>
        <v>17577.115548141945</v>
      </c>
      <c r="E92" s="524">
        <f>avgpeinc!AZ85</f>
        <v>18389.276247619611</v>
      </c>
      <c r="F92" s="524">
        <f>avgpeinc!BA85</f>
        <v>10709.730506137974</v>
      </c>
      <c r="G92" s="525">
        <f>avgpeinc!BB85</f>
        <v>17084.535124240181</v>
      </c>
      <c r="H92" s="533">
        <f>B92*0.5/'TB5'!B92</f>
        <v>0.15379607677459717</v>
      </c>
      <c r="I92" s="544">
        <f>C92*0.5/'TB5'!B92</f>
        <v>0.12371224164962769</v>
      </c>
      <c r="J92" s="551">
        <f>D92*0.5/'TB5'!C92</f>
        <v>0.16012758016586304</v>
      </c>
      <c r="K92" s="544">
        <f>E92*0.5/'TB5'!D92</f>
        <v>0.13437116146087646</v>
      </c>
      <c r="L92" s="551">
        <f>F92*0.5/'TB5'!E92</f>
        <v>0.1234571933746338</v>
      </c>
      <c r="M92" s="552">
        <f>G92*0.5/'TB5'!F92</f>
        <v>0.112010657787323</v>
      </c>
      <c r="P92" s="903"/>
    </row>
    <row r="93" spans="1:16" x14ac:dyDescent="0.2">
      <c r="A93" s="67">
        <v>1997</v>
      </c>
      <c r="B93" s="564">
        <f>avgpeinc!AW86</f>
        <v>17418.534418565061</v>
      </c>
      <c r="C93" s="525">
        <f>avgpeinc!AX86</f>
        <v>13932.674425981117</v>
      </c>
      <c r="D93" s="524">
        <f>avgpeinc!AY86</f>
        <v>17995.008023638056</v>
      </c>
      <c r="E93" s="524">
        <f>avgpeinc!AZ86</f>
        <v>18772.618793597347</v>
      </c>
      <c r="F93" s="524">
        <f>avgpeinc!BA86</f>
        <v>10931.294440072817</v>
      </c>
      <c r="G93" s="525">
        <f>avgpeinc!BB86</f>
        <v>17530.050362922942</v>
      </c>
      <c r="H93" s="533">
        <f>B93*0.5/'TB5'!B93</f>
        <v>0.15169960260391238</v>
      </c>
      <c r="I93" s="544">
        <f>C93*0.5/'TB5'!B93</f>
        <v>0.12134093046188356</v>
      </c>
      <c r="J93" s="551">
        <f>D93*0.5/'TB5'!C93</f>
        <v>0.15801835060119626</v>
      </c>
      <c r="K93" s="544">
        <f>E93*0.5/'TB5'!D93</f>
        <v>0.13132953643798828</v>
      </c>
      <c r="L93" s="551">
        <f>F93*0.5/'TB5'!E93</f>
        <v>0.1224483847618103</v>
      </c>
      <c r="M93" s="552">
        <f>G93*0.5/'TB5'!F93</f>
        <v>0.11100387573242189</v>
      </c>
      <c r="P93" s="903"/>
    </row>
    <row r="94" spans="1:16" x14ac:dyDescent="0.2">
      <c r="A94" s="67">
        <v>1998</v>
      </c>
      <c r="B94" s="564">
        <f>avgpeinc!AW87</f>
        <v>18129.086006471076</v>
      </c>
      <c r="C94" s="525">
        <f>avgpeinc!AX87</f>
        <v>14631.344292459242</v>
      </c>
      <c r="D94" s="524">
        <f>avgpeinc!AY87</f>
        <v>18761.685106188837</v>
      </c>
      <c r="E94" s="524">
        <f>avgpeinc!AZ87</f>
        <v>19551.325429590739</v>
      </c>
      <c r="F94" s="524">
        <f>avgpeinc!BA87</f>
        <v>11436.211227699578</v>
      </c>
      <c r="G94" s="525">
        <f>avgpeinc!BB87</f>
        <v>18139.232617024449</v>
      </c>
      <c r="H94" s="533">
        <f>B94*0.5/'TB5'!B94</f>
        <v>0.15206748247146606</v>
      </c>
      <c r="I94" s="544">
        <f>C94*0.5/'TB5'!B94</f>
        <v>0.12272828817367555</v>
      </c>
      <c r="J94" s="551">
        <f>D94*0.5/'TB5'!C94</f>
        <v>0.15788739919662476</v>
      </c>
      <c r="K94" s="544">
        <f>E94*0.5/'TB5'!D94</f>
        <v>0.13185214996337891</v>
      </c>
      <c r="L94" s="551">
        <f>F94*0.5/'TB5'!E94</f>
        <v>0.12335848808288576</v>
      </c>
      <c r="M94" s="552">
        <f>G94*0.5/'TB5'!F94</f>
        <v>0.11096566915512084</v>
      </c>
      <c r="P94" s="903"/>
    </row>
    <row r="95" spans="1:16" x14ac:dyDescent="0.2">
      <c r="A95" s="72">
        <v>1999</v>
      </c>
      <c r="B95" s="565">
        <f>avgpeinc!AW88</f>
        <v>18601.895537208322</v>
      </c>
      <c r="C95" s="527">
        <f>avgpeinc!AX88</f>
        <v>15005.874016515938</v>
      </c>
      <c r="D95" s="526">
        <f>avgpeinc!AY88</f>
        <v>19020.3465585909</v>
      </c>
      <c r="E95" s="526">
        <f>avgpeinc!AZ88</f>
        <v>19952.779320601334</v>
      </c>
      <c r="F95" s="526">
        <f>avgpeinc!BA88</f>
        <v>11821.38713873995</v>
      </c>
      <c r="G95" s="527">
        <f>avgpeinc!BB88</f>
        <v>18474.716400396039</v>
      </c>
      <c r="H95" s="536">
        <f>B95*0.5/'TB5'!B95</f>
        <v>0.15149891376495361</v>
      </c>
      <c r="I95" s="547">
        <f>C95*0.5/'TB5'!B95</f>
        <v>0.12221193313598633</v>
      </c>
      <c r="J95" s="553">
        <f>D95*0.5/'TB5'!C95</f>
        <v>0.15510249137878418</v>
      </c>
      <c r="K95" s="547">
        <f>E95*0.5/'TB5'!D95</f>
        <v>0.13031560182571411</v>
      </c>
      <c r="L95" s="553">
        <f>F95*0.5/'TB5'!E95</f>
        <v>0.12419772148132324</v>
      </c>
      <c r="M95" s="554">
        <f>G95*0.5/'TB5'!F95</f>
        <v>0.11020028591156006</v>
      </c>
      <c r="P95" s="903"/>
    </row>
    <row r="96" spans="1:16" x14ac:dyDescent="0.2">
      <c r="A96" s="77">
        <v>2000</v>
      </c>
      <c r="B96" s="566">
        <f>avgpeinc!AW89</f>
        <v>19082.858615400164</v>
      </c>
      <c r="C96" s="529">
        <f>avgpeinc!AX89</f>
        <v>15518.283266864377</v>
      </c>
      <c r="D96" s="528">
        <f>avgpeinc!AY89</f>
        <v>19326.52158399381</v>
      </c>
      <c r="E96" s="528">
        <f>avgpeinc!AZ89</f>
        <v>20357.126101878093</v>
      </c>
      <c r="F96" s="528">
        <f>avgpeinc!BA89</f>
        <v>12345.909854242653</v>
      </c>
      <c r="G96" s="529">
        <f>avgpeinc!BB89</f>
        <v>18965.383193508256</v>
      </c>
      <c r="H96" s="537">
        <f>B96*0.5/'TB5'!B96</f>
        <v>0.15039980411529541</v>
      </c>
      <c r="I96" s="548">
        <f>C96*0.5/'TB5'!B96</f>
        <v>0.12230592966079712</v>
      </c>
      <c r="J96" s="555">
        <f>D96*0.5/'TB5'!C96</f>
        <v>0.15353929996490476</v>
      </c>
      <c r="K96" s="548">
        <f>E96*0.5/'TB5'!D96</f>
        <v>0.12885504961013794</v>
      </c>
      <c r="L96" s="555">
        <f>F96*0.5/'TB5'!E96</f>
        <v>0.12553393840789795</v>
      </c>
      <c r="M96" s="556">
        <f>G96*0.5/'TB5'!F96</f>
        <v>0.10965663194656371</v>
      </c>
      <c r="P96" s="903"/>
    </row>
    <row r="97" spans="1:16" x14ac:dyDescent="0.2">
      <c r="A97" s="67">
        <v>2001</v>
      </c>
      <c r="B97" s="564">
        <f>avgpeinc!AW90</f>
        <v>19301.5762409952</v>
      </c>
      <c r="C97" s="525">
        <f>avgpeinc!AX90</f>
        <v>15597.590076304215</v>
      </c>
      <c r="D97" s="524">
        <f>avgpeinc!AY90</f>
        <v>19547.245285974379</v>
      </c>
      <c r="E97" s="524">
        <f>avgpeinc!AZ90</f>
        <v>20477.303552364432</v>
      </c>
      <c r="F97" s="524">
        <f>avgpeinc!BA90</f>
        <v>12353.034119290545</v>
      </c>
      <c r="G97" s="525">
        <f>avgpeinc!BB90</f>
        <v>19348.117361569963</v>
      </c>
      <c r="H97" s="533">
        <f>B97*0.5/'TB5'!B97</f>
        <v>0.15287059545516968</v>
      </c>
      <c r="I97" s="544">
        <f>C97*0.5/'TB5'!B97</f>
        <v>0.12353461980819702</v>
      </c>
      <c r="J97" s="551">
        <f>D97*0.5/'TB5'!C97</f>
        <v>0.15612423419952393</v>
      </c>
      <c r="K97" s="544">
        <f>E97*0.5/'TB5'!D97</f>
        <v>0.13045978546142581</v>
      </c>
      <c r="L97" s="551">
        <f>F97*0.5/'TB5'!E97</f>
        <v>0.12591767311096191</v>
      </c>
      <c r="M97" s="552">
        <f>G97*0.5/'TB5'!F97</f>
        <v>0.11216115951538086</v>
      </c>
      <c r="P97" s="903"/>
    </row>
    <row r="98" spans="1:16" x14ac:dyDescent="0.2">
      <c r="A98" s="67">
        <v>2002</v>
      </c>
      <c r="B98" s="564">
        <f>avgpeinc!AW91</f>
        <v>19339.05748641412</v>
      </c>
      <c r="C98" s="525">
        <f>avgpeinc!AX91</f>
        <v>15666.40789614365</v>
      </c>
      <c r="D98" s="524">
        <f>avgpeinc!AY91</f>
        <v>19672.002303070483</v>
      </c>
      <c r="E98" s="524">
        <f>avgpeinc!AZ91</f>
        <v>20444.176749032162</v>
      </c>
      <c r="F98" s="524">
        <f>avgpeinc!BA91</f>
        <v>12494.924587908543</v>
      </c>
      <c r="G98" s="525">
        <f>avgpeinc!BB91</f>
        <v>19415.582224765141</v>
      </c>
      <c r="H98" s="533">
        <f>B98*0.5/'TB5'!B98</f>
        <v>0.15351235866546631</v>
      </c>
      <c r="I98" s="544">
        <f>C98*0.5/'TB5'!B98</f>
        <v>0.12435907125473021</v>
      </c>
      <c r="J98" s="551">
        <f>D98*0.5/'TB5'!C98</f>
        <v>0.15771323442459104</v>
      </c>
      <c r="K98" s="544">
        <f>E98*0.5/'TB5'!D98</f>
        <v>0.13187378644943237</v>
      </c>
      <c r="L98" s="551">
        <f>F98*0.5/'TB5'!E98</f>
        <v>0.12582117319107056</v>
      </c>
      <c r="M98" s="552">
        <f>G98*0.5/'TB5'!F98</f>
        <v>0.1130509376525879</v>
      </c>
      <c r="P98" s="903"/>
    </row>
    <row r="99" spans="1:16" x14ac:dyDescent="0.2">
      <c r="A99" s="67">
        <v>2003</v>
      </c>
      <c r="B99" s="564">
        <f>avgpeinc!AW92</f>
        <v>19192.770622120672</v>
      </c>
      <c r="C99" s="525">
        <f>avgpeinc!AX92</f>
        <v>15605.042292533888</v>
      </c>
      <c r="D99" s="524">
        <f>avgpeinc!AY92</f>
        <v>19520.973742597944</v>
      </c>
      <c r="E99" s="524">
        <f>avgpeinc!AZ92</f>
        <v>20018.953026743056</v>
      </c>
      <c r="F99" s="524">
        <f>avgpeinc!BA92</f>
        <v>12635.718163673506</v>
      </c>
      <c r="G99" s="525">
        <f>avgpeinc!BB92</f>
        <v>19337.728594931141</v>
      </c>
      <c r="H99" s="533">
        <f>B99*0.5/'TB5'!B99</f>
        <v>0.15076977014541626</v>
      </c>
      <c r="I99" s="544">
        <f>C99*0.5/'TB5'!B99</f>
        <v>0.12258619070053102</v>
      </c>
      <c r="J99" s="551">
        <f>D99*0.5/'TB5'!C99</f>
        <v>0.15456026792526245</v>
      </c>
      <c r="K99" s="544">
        <f>E99*0.5/'TB5'!D99</f>
        <v>0.1288902759552002</v>
      </c>
      <c r="L99" s="551">
        <f>F99*0.5/'TB5'!E99</f>
        <v>0.12442547082901001</v>
      </c>
      <c r="M99" s="552">
        <f>G99*0.5/'TB5'!F99</f>
        <v>0.11137872934341431</v>
      </c>
      <c r="P99" s="903"/>
    </row>
    <row r="100" spans="1:16" x14ac:dyDescent="0.2">
      <c r="A100" s="67">
        <v>2004</v>
      </c>
      <c r="B100" s="564">
        <f>avgpeinc!AW93</f>
        <v>19383.038831945763</v>
      </c>
      <c r="C100" s="525">
        <f>avgpeinc!AX93</f>
        <v>15727.634150444237</v>
      </c>
      <c r="D100" s="524">
        <f>avgpeinc!AY93</f>
        <v>19683.670886057967</v>
      </c>
      <c r="E100" s="524">
        <f>avgpeinc!AZ93</f>
        <v>20294.434325966689</v>
      </c>
      <c r="F100" s="524">
        <f>avgpeinc!BA93</f>
        <v>12660.411422645124</v>
      </c>
      <c r="G100" s="525">
        <f>avgpeinc!BB93</f>
        <v>19525.021408096181</v>
      </c>
      <c r="H100" s="533">
        <f>B100*0.5/'TB5'!B100</f>
        <v>0.14792579412460327</v>
      </c>
      <c r="I100" s="544">
        <f>C100*0.5/'TB5'!B100</f>
        <v>0.12002879381179811</v>
      </c>
      <c r="J100" s="551">
        <f>D100*0.5/'TB5'!C100</f>
        <v>0.15140318870544434</v>
      </c>
      <c r="K100" s="544">
        <f>E100*0.5/'TB5'!D100</f>
        <v>0.12671595811843872</v>
      </c>
      <c r="L100" s="551">
        <f>F100*0.5/'TB5'!E100</f>
        <v>0.12131094932556152</v>
      </c>
      <c r="M100" s="552">
        <f>G100*0.5/'TB5'!F100</f>
        <v>0.10934031009674074</v>
      </c>
      <c r="P100" s="903"/>
    </row>
    <row r="101" spans="1:16" x14ac:dyDescent="0.2">
      <c r="A101" s="67">
        <v>2005</v>
      </c>
      <c r="B101" s="564">
        <f>avgpeinc!AW94</f>
        <v>19304.404992874159</v>
      </c>
      <c r="C101" s="525">
        <f>avgpeinc!AX94</f>
        <v>15738.958314753909</v>
      </c>
      <c r="D101" s="524">
        <f>avgpeinc!AY94</f>
        <v>19435.541412455605</v>
      </c>
      <c r="E101" s="524">
        <f>avgpeinc!AZ94</f>
        <v>20096.340242996339</v>
      </c>
      <c r="F101" s="524">
        <f>avgpeinc!BA94</f>
        <v>12804.828075182983</v>
      </c>
      <c r="G101" s="525">
        <f>avgpeinc!BB94</f>
        <v>19251.092872862482</v>
      </c>
      <c r="H101" s="533">
        <f>B101*0.5/'TB5'!B101</f>
        <v>0.14374065399169919</v>
      </c>
      <c r="I101" s="544">
        <f>C101*0.5/'TB5'!B101</f>
        <v>0.11719232797622681</v>
      </c>
      <c r="J101" s="551">
        <f>D101*0.5/'TB5'!C101</f>
        <v>0.1468881964683533</v>
      </c>
      <c r="K101" s="544">
        <f>E101*0.5/'TB5'!D101</f>
        <v>0.12234240770339966</v>
      </c>
      <c r="L101" s="551">
        <f>F101*0.5/'TB5'!E101</f>
        <v>0.11995846033096312</v>
      </c>
      <c r="M101" s="552">
        <f>G101*0.5/'TB5'!F101</f>
        <v>0.10565352439880372</v>
      </c>
      <c r="P101" s="903"/>
    </row>
    <row r="102" spans="1:16" x14ac:dyDescent="0.2">
      <c r="A102" s="67">
        <v>2006</v>
      </c>
      <c r="B102" s="564">
        <f>avgpeinc!AW95</f>
        <v>19368.591309116742</v>
      </c>
      <c r="C102" s="525">
        <f>avgpeinc!AX95</f>
        <v>15830.60596431191</v>
      </c>
      <c r="D102" s="524">
        <f>avgpeinc!AY95</f>
        <v>19088.924011770257</v>
      </c>
      <c r="E102" s="524">
        <f>avgpeinc!AZ95</f>
        <v>19902.315239771822</v>
      </c>
      <c r="F102" s="524">
        <f>avgpeinc!BA95</f>
        <v>12997.681333066046</v>
      </c>
      <c r="G102" s="525">
        <f>avgpeinc!BB95</f>
        <v>19386.446356166904</v>
      </c>
      <c r="H102" s="533">
        <f>B102*0.5/'TB5'!B102</f>
        <v>0.14083075523376462</v>
      </c>
      <c r="I102" s="544">
        <f>C102*0.5/'TB5'!B102</f>
        <v>0.11510574817657469</v>
      </c>
      <c r="J102" s="551">
        <f>D102*0.5/'TB5'!C102</f>
        <v>0.14165610074996948</v>
      </c>
      <c r="K102" s="544">
        <f>E102*0.5/'TB5'!D102</f>
        <v>0.11914724111557007</v>
      </c>
      <c r="L102" s="551">
        <f>F102*0.5/'TB5'!E102</f>
        <v>0.11761945486068726</v>
      </c>
      <c r="M102" s="552">
        <f>G102*0.5/'TB5'!F102</f>
        <v>0.10390090942382812</v>
      </c>
      <c r="P102" s="903"/>
    </row>
    <row r="103" spans="1:16" x14ac:dyDescent="0.2">
      <c r="A103" s="67">
        <v>2007</v>
      </c>
      <c r="B103" s="564">
        <f>avgpeinc!AW96</f>
        <v>19457.591918934049</v>
      </c>
      <c r="C103" s="525">
        <f>avgpeinc!AX96</f>
        <v>15974.978034620161</v>
      </c>
      <c r="D103" s="524">
        <f>avgpeinc!AY96</f>
        <v>19033.790278165689</v>
      </c>
      <c r="E103" s="524">
        <f>avgpeinc!AZ96</f>
        <v>20407.109932653431</v>
      </c>
      <c r="F103" s="524">
        <f>avgpeinc!BA96</f>
        <v>12885.800697518263</v>
      </c>
      <c r="G103" s="525">
        <f>avgpeinc!BB96</f>
        <v>19554.8288709759</v>
      </c>
      <c r="H103" s="533">
        <f>B103*0.5/'TB5'!B103</f>
        <v>0.14307725429534912</v>
      </c>
      <c r="I103" s="544">
        <f>C103*0.5/'TB5'!B103</f>
        <v>0.11746859550476076</v>
      </c>
      <c r="J103" s="551">
        <f>D103*0.5/'TB5'!C103</f>
        <v>0.14271074533462524</v>
      </c>
      <c r="K103" s="544">
        <f>E103*0.5/'TB5'!D103</f>
        <v>0.12311017513275148</v>
      </c>
      <c r="L103" s="551">
        <f>F103*0.5/'TB5'!E103</f>
        <v>0.11843961477279663</v>
      </c>
      <c r="M103" s="552">
        <f>G103*0.5/'TB5'!F103</f>
        <v>0.1062110662460327</v>
      </c>
      <c r="P103" s="903"/>
    </row>
    <row r="104" spans="1:16" x14ac:dyDescent="0.2">
      <c r="A104" s="67">
        <v>2008</v>
      </c>
      <c r="B104" s="564">
        <f>avgpeinc!AW97</f>
        <v>18857.108148070187</v>
      </c>
      <c r="C104" s="525">
        <f>avgpeinc!AX97</f>
        <v>15526.926258707281</v>
      </c>
      <c r="D104" s="524">
        <f>avgpeinc!AY97</f>
        <v>18296.418189909815</v>
      </c>
      <c r="E104" s="524">
        <f>avgpeinc!AZ97</f>
        <v>19104.500877184571</v>
      </c>
      <c r="F104" s="524">
        <f>avgpeinc!BA97</f>
        <v>12982.025041190096</v>
      </c>
      <c r="G104" s="525">
        <f>avgpeinc!BB97</f>
        <v>18830.013652529524</v>
      </c>
      <c r="H104" s="533">
        <f>B104*0.5/'TB5'!B104</f>
        <v>0.14259648323059082</v>
      </c>
      <c r="I104" s="544">
        <f>C104*0.5/'TB5'!B104</f>
        <v>0.11741381883621216</v>
      </c>
      <c r="J104" s="551">
        <f>D104*0.5/'TB5'!C104</f>
        <v>0.1411554217338562</v>
      </c>
      <c r="K104" s="544">
        <f>E104*0.5/'TB5'!D104</f>
        <v>0.11957216262817381</v>
      </c>
      <c r="L104" s="551">
        <f>F104*0.5/'TB5'!E104</f>
        <v>0.12149262428283691</v>
      </c>
      <c r="M104" s="552">
        <f>G104*0.5/'TB5'!F104</f>
        <v>0.1055200695991516</v>
      </c>
      <c r="P104" s="903"/>
    </row>
    <row r="105" spans="1:16" x14ac:dyDescent="0.2">
      <c r="A105" s="72">
        <v>2009</v>
      </c>
      <c r="B105" s="567">
        <f>avgpeinc!AW98</f>
        <v>17896.713942730752</v>
      </c>
      <c r="C105" s="568">
        <f>avgpeinc!AX98</f>
        <v>14838.805381172839</v>
      </c>
      <c r="D105" s="526">
        <f>avgpeinc!AY98</f>
        <v>17526.345455655173</v>
      </c>
      <c r="E105" s="526">
        <f>avgpeinc!AZ98</f>
        <v>17925.680590710381</v>
      </c>
      <c r="F105" s="526">
        <f>avgpeinc!BA98</f>
        <v>12628.815979177116</v>
      </c>
      <c r="G105" s="527">
        <f>avgpeinc!BB98</f>
        <v>17883.97959224529</v>
      </c>
      <c r="H105" s="536">
        <f>B105*0.5/'TB5'!B105</f>
        <v>0.14180117845535276</v>
      </c>
      <c r="I105" s="547">
        <f>C105*0.5/'TB5'!B105</f>
        <v>0.11757242679595947</v>
      </c>
      <c r="J105" s="557">
        <f>D105*0.5/'TB5'!C105</f>
        <v>0.14106488227844238</v>
      </c>
      <c r="K105" s="558">
        <f>E105*0.5/'TB5'!D105</f>
        <v>0.11925321817398071</v>
      </c>
      <c r="L105" s="553">
        <f>F105*0.5/'TB5'!E105</f>
        <v>0.12138628959655762</v>
      </c>
      <c r="M105" s="554">
        <f>G105*0.5/'TB5'!F105</f>
        <v>0.1048845648765564</v>
      </c>
      <c r="P105" s="903"/>
    </row>
    <row r="106" spans="1:16" x14ac:dyDescent="0.2">
      <c r="A106" s="67">
        <v>2010</v>
      </c>
      <c r="B106" s="569">
        <f>avgpeinc!AW99</f>
        <v>17936.207459590736</v>
      </c>
      <c r="C106" s="570">
        <f>avgpeinc!AX99</f>
        <v>15000.801932336486</v>
      </c>
      <c r="D106" s="524">
        <f>avgpeinc!AY99</f>
        <v>17050.827782580902</v>
      </c>
      <c r="E106" s="524">
        <f>avgpeinc!AZ99</f>
        <v>17659.577039600263</v>
      </c>
      <c r="F106" s="524">
        <f>avgpeinc!BA99</f>
        <v>13030.531533708969</v>
      </c>
      <c r="G106" s="525">
        <f>avgpeinc!BB99</f>
        <v>17753.367780030476</v>
      </c>
      <c r="H106" s="533">
        <f>B106*0.5/'TB5'!B106</f>
        <v>0.13764441013336182</v>
      </c>
      <c r="I106" s="544">
        <f>C106*0.5/'TB5'!B106</f>
        <v>0.11511778831481934</v>
      </c>
      <c r="J106" s="559">
        <f>D106*0.5/'TB5'!C106</f>
        <v>0.13515949249267575</v>
      </c>
      <c r="K106" s="560">
        <f>E106*0.5/'TB5'!D106</f>
        <v>0.11481761932373047</v>
      </c>
      <c r="L106" s="551">
        <f>F106*0.5/'TB5'!E106</f>
        <v>0.12026160955429079</v>
      </c>
      <c r="M106" s="552">
        <f>G106*0.5/'TB5'!F106</f>
        <v>0.10136139392852783</v>
      </c>
      <c r="P106" s="903"/>
    </row>
    <row r="107" spans="1:16" x14ac:dyDescent="0.2">
      <c r="A107" s="67">
        <v>2011</v>
      </c>
      <c r="B107" s="569">
        <f>avgpeinc!AW100</f>
        <v>17723.378129381312</v>
      </c>
      <c r="C107" s="570">
        <f>avgpeinc!AX100</f>
        <v>14667.246267438395</v>
      </c>
      <c r="D107" s="524">
        <f>avgpeinc!AY100</f>
        <v>16849.864359523901</v>
      </c>
      <c r="E107" s="524">
        <f>avgpeinc!AZ100</f>
        <v>17777.422158119058</v>
      </c>
      <c r="F107" s="524">
        <f>avgpeinc!BA100</f>
        <v>12449.970104122445</v>
      </c>
      <c r="G107" s="525">
        <f>avgpeinc!BB100</f>
        <v>17347.205296265249</v>
      </c>
      <c r="H107" s="533">
        <f>B107*0.5/'TB5'!B107</f>
        <v>0.13372403383255005</v>
      </c>
      <c r="I107" s="544">
        <f>C107*0.5/'TB5'!B107</f>
        <v>0.11066532135009766</v>
      </c>
      <c r="J107" s="559">
        <f>D107*0.5/'TB5'!C107</f>
        <v>0.13057541847229004</v>
      </c>
      <c r="K107" s="560">
        <f>E107*0.5/'TB5'!D107</f>
        <v>0.11156034469604492</v>
      </c>
      <c r="L107" s="551">
        <f>F107*0.5/'TB5'!E107</f>
        <v>0.11557000875473024</v>
      </c>
      <c r="M107" s="552">
        <f>G107*0.5/'TB5'!F107</f>
        <v>9.7730278968811035E-2</v>
      </c>
      <c r="P107" s="903"/>
    </row>
    <row r="108" spans="1:16" x14ac:dyDescent="0.2">
      <c r="A108" s="67">
        <v>2012</v>
      </c>
      <c r="B108" s="569">
        <f>avgpeinc!AW101</f>
        <v>17838.659152589029</v>
      </c>
      <c r="C108" s="570">
        <f>avgpeinc!AX101</f>
        <v>14862.725425346986</v>
      </c>
      <c r="D108" s="524">
        <f>avgpeinc!AY101</f>
        <v>16312.163008341513</v>
      </c>
      <c r="E108" s="524">
        <f>avgpeinc!AZ101</f>
        <v>17722.504810558592</v>
      </c>
      <c r="F108" s="524">
        <f>avgpeinc!BA101</f>
        <v>12792.233142491541</v>
      </c>
      <c r="G108" s="525">
        <f>avgpeinc!BB101</f>
        <v>17262.03135129327</v>
      </c>
      <c r="H108" s="533">
        <f>B108*0.5/'TB5'!B108</f>
        <v>0.13134568929672241</v>
      </c>
      <c r="I108" s="544">
        <f>C108*0.5/'TB5'!B108</f>
        <v>0.10943394899368285</v>
      </c>
      <c r="J108" s="559">
        <f>D108*0.5/'TB5'!C108</f>
        <v>0.12487524747848511</v>
      </c>
      <c r="K108" s="560">
        <f>E108*0.5/'TB5'!D108</f>
        <v>0.10919266939163209</v>
      </c>
      <c r="L108" s="551">
        <f>F108*0.5/'TB5'!E108</f>
        <v>0.11498105525970459</v>
      </c>
      <c r="M108" s="552">
        <f>G108*0.5/'TB5'!F108</f>
        <v>9.5077753067016602E-2</v>
      </c>
      <c r="P108" s="903"/>
    </row>
    <row r="109" spans="1:16" x14ac:dyDescent="0.2">
      <c r="A109" s="67">
        <v>2013</v>
      </c>
      <c r="B109" s="569">
        <f>avgpeinc!AW102</f>
        <v>18154.509441589569</v>
      </c>
      <c r="C109" s="570">
        <f>avgpeinc!AX102</f>
        <v>15202.277185534127</v>
      </c>
      <c r="D109" s="524">
        <f>avgpeinc!AY102</f>
        <v>18225.217772724835</v>
      </c>
      <c r="E109" s="524">
        <f>avgpeinc!AZ102</f>
        <v>18608.542088378119</v>
      </c>
      <c r="F109" s="524">
        <f>avgpeinc!BA102</f>
        <v>12804.388437519821</v>
      </c>
      <c r="G109" s="525">
        <f>avgpeinc!BB102</f>
        <v>18074.2466261849</v>
      </c>
      <c r="H109" s="533">
        <f>B109*0.5/'TB5'!B109</f>
        <v>0.13361442089080811</v>
      </c>
      <c r="I109" s="544">
        <f>C109*0.5/'TB5'!B109</f>
        <v>0.11188644170761108</v>
      </c>
      <c r="J109" s="559">
        <f>D109*0.5/'TB5'!C109</f>
        <v>0.13740116357803345</v>
      </c>
      <c r="K109" s="560">
        <f>E109*0.5/'TB5'!D109</f>
        <v>0.11400467157363889</v>
      </c>
      <c r="L109" s="551">
        <f>F109*0.5/'TB5'!E109</f>
        <v>0.11558514833450316</v>
      </c>
      <c r="M109" s="552">
        <f>G109*0.5/'TB5'!F109</f>
        <v>9.9417209625244127E-2</v>
      </c>
      <c r="P109" s="903"/>
    </row>
    <row r="110" spans="1:16" x14ac:dyDescent="0.2">
      <c r="A110" s="67">
        <v>2014</v>
      </c>
      <c r="B110" s="569">
        <f>avgpeinc!AW103</f>
        <v>18184.940038709563</v>
      </c>
      <c r="C110" s="570">
        <f>avgpeinc!AX103</f>
        <v>15247.440794364509</v>
      </c>
      <c r="D110" s="524">
        <f>avgpeinc!AY103</f>
        <v>18434.141787991601</v>
      </c>
      <c r="E110" s="524">
        <f>avgpeinc!AZ103</f>
        <v>18774.9618279608</v>
      </c>
      <c r="F110" s="524">
        <f>avgpeinc!BA103</f>
        <v>12796.111878772419</v>
      </c>
      <c r="G110" s="525">
        <f>avgpeinc!BB103</f>
        <v>18011.419994743057</v>
      </c>
      <c r="H110" s="533">
        <f>B110*0.5/'TB5'!B110</f>
        <v>0.13072049617767334</v>
      </c>
      <c r="I110" s="544">
        <f>C110*0.5/'TB5'!B110</f>
        <v>0.10960459709167479</v>
      </c>
      <c r="J110" s="559">
        <f>D110*0.5/'TB5'!C110</f>
        <v>0.13571763038635254</v>
      </c>
      <c r="K110" s="560">
        <f>E110*0.5/'TB5'!D110</f>
        <v>0.11216390132904053</v>
      </c>
      <c r="L110" s="551">
        <f>F110*0.5/'TB5'!E110</f>
        <v>0.11300015449523926</v>
      </c>
      <c r="M110" s="552">
        <f>G110*0.5/'TB5'!F110</f>
        <v>9.7098827362060533E-2</v>
      </c>
      <c r="P110" s="903"/>
    </row>
    <row r="111" spans="1:16" x14ac:dyDescent="0.2">
      <c r="A111" s="67">
        <v>2015</v>
      </c>
      <c r="B111" s="569">
        <f>avgpeinc!AW104</f>
        <v>18542.588277943247</v>
      </c>
      <c r="C111" s="570">
        <f>avgpeinc!AX104</f>
        <v>15580.226152222922</v>
      </c>
      <c r="D111" s="524">
        <f>avgpeinc!AY104</f>
        <v>18495.987245111803</v>
      </c>
      <c r="E111" s="524">
        <f>avgpeinc!AZ104</f>
        <v>19064.126775000863</v>
      </c>
      <c r="F111" s="524">
        <f>avgpeinc!BA104</f>
        <v>13154.181058747941</v>
      </c>
      <c r="G111" s="525">
        <f>avgpeinc!BB104</f>
        <v>18404.115849252368</v>
      </c>
      <c r="H111" s="533">
        <f>B111*0.5/'TB5'!B111</f>
        <v>0.13116723299026489</v>
      </c>
      <c r="I111" s="544">
        <f>C111*0.5/'TB5'!B111</f>
        <v>0.11021196842193604</v>
      </c>
      <c r="J111" s="559">
        <f>D111*0.5/'TB5'!C111</f>
        <v>0.13476479053497314</v>
      </c>
      <c r="K111" s="560">
        <f>E111*0.5/'TB5'!D111</f>
        <v>0.11239969730377197</v>
      </c>
      <c r="L111" s="551">
        <f>F111*0.5/'TB5'!E111</f>
        <v>0.11389356851577759</v>
      </c>
      <c r="M111" s="552">
        <f>G111*0.5/'TB5'!F111</f>
        <v>9.7779929637908922E-2</v>
      </c>
    </row>
    <row r="112" spans="1:16" x14ac:dyDescent="0.2">
      <c r="A112" s="67">
        <v>2016</v>
      </c>
      <c r="B112" s="569">
        <f>avgpeinc!AW105</f>
        <v>18316.8558633104</v>
      </c>
      <c r="C112" s="570">
        <f>avgpeinc!AX105</f>
        <v>15430.006592192552</v>
      </c>
      <c r="D112" s="524">
        <f>avgpeinc!AY105</f>
        <v>18117.925287598373</v>
      </c>
      <c r="E112" s="524">
        <f>avgpeinc!AZ105</f>
        <v>18764.224764736722</v>
      </c>
      <c r="F112" s="524">
        <f>avgpeinc!BA105</f>
        <v>13117.386564367916</v>
      </c>
      <c r="G112" s="525">
        <f>avgpeinc!BB105</f>
        <v>18025.968022774756</v>
      </c>
      <c r="H112" s="533">
        <f>B112*0.5/'TB5'!B112</f>
        <v>0.12992775440216062</v>
      </c>
      <c r="I112" s="544">
        <f>C112*0.5/'TB5'!B112</f>
        <v>0.10945034027099609</v>
      </c>
      <c r="J112" s="559">
        <f>D112*0.5/'TB5'!C112</f>
        <v>0.13309681415557859</v>
      </c>
      <c r="K112" s="560">
        <f>E112*0.5/'TB5'!D112</f>
        <v>0.11115217208862306</v>
      </c>
      <c r="L112" s="551">
        <f>F112*0.5/'TB5'!E112</f>
        <v>0.11346906423568726</v>
      </c>
      <c r="M112" s="552">
        <f>G112*0.5/'TB5'!F112</f>
        <v>9.6410751342773424E-2</v>
      </c>
    </row>
    <row r="113" spans="1:13" x14ac:dyDescent="0.2">
      <c r="A113" s="67">
        <v>2017</v>
      </c>
      <c r="B113" s="569">
        <f>avgpeinc!AW106</f>
        <v>19404.823954366795</v>
      </c>
      <c r="C113" s="570">
        <f>avgpeinc!AX106</f>
        <v>16193.395824811365</v>
      </c>
      <c r="D113" s="524">
        <f>avgpeinc!AY106</f>
        <v>17796.279573517739</v>
      </c>
      <c r="E113" s="524">
        <f>avgpeinc!AZ106</f>
        <v>19233.696932841118</v>
      </c>
      <c r="F113" s="524">
        <f>avgpeinc!BA106</f>
        <v>13973.728968966076</v>
      </c>
      <c r="G113" s="525">
        <f>avgpeinc!BB106</f>
        <v>19248.988177183048</v>
      </c>
      <c r="H113" s="533">
        <f>B113*0.5/'TB5'!B113</f>
        <v>0.13501989841461182</v>
      </c>
      <c r="I113" s="544">
        <f>C113*0.5/'TB5'!B113</f>
        <v>0.11267459392547607</v>
      </c>
      <c r="J113" s="559">
        <f>D113*0.5/'TB5'!C113</f>
        <v>0.12844198942184448</v>
      </c>
      <c r="K113" s="560">
        <f>E113*0.5/'TB5'!D113</f>
        <v>0.1120484471321106</v>
      </c>
      <c r="L113" s="551">
        <f>F113*0.5/'TB5'!E113</f>
        <v>0.11863404512405397</v>
      </c>
      <c r="M113" s="552">
        <f>G113*0.5/'TB5'!F113</f>
        <v>9.9811732769012451E-2</v>
      </c>
    </row>
    <row r="114" spans="1:13" x14ac:dyDescent="0.2">
      <c r="A114" s="67">
        <v>2018</v>
      </c>
      <c r="B114" s="569">
        <f>avgpeinc!AW107</f>
        <v>19585.648346734051</v>
      </c>
      <c r="C114" s="570">
        <f>avgpeinc!AX107</f>
        <v>16328.150275349228</v>
      </c>
      <c r="D114" s="524">
        <f>avgpeinc!AY107</f>
        <v>17966.91669620862</v>
      </c>
      <c r="E114" s="524">
        <f>avgpeinc!AZ107</f>
        <v>19439.925610250641</v>
      </c>
      <c r="F114" s="524">
        <f>avgpeinc!BA107</f>
        <v>14046.763555664083</v>
      </c>
      <c r="G114" s="525">
        <f>avgpeinc!BB107</f>
        <v>19477.993328573499</v>
      </c>
      <c r="H114" s="533">
        <f>B114*0.5/'TB5'!B114</f>
        <v>0.13399523496627808</v>
      </c>
      <c r="I114" s="544">
        <f>C114*0.5/'TB5'!B114</f>
        <v>0.11170905828475952</v>
      </c>
      <c r="J114" s="559">
        <f>D114*0.5/'TB5'!C114</f>
        <v>0.12767362594604492</v>
      </c>
      <c r="K114" s="560">
        <f>E114*0.5/'TB5'!D114</f>
        <v>0.11145234107971191</v>
      </c>
      <c r="L114" s="551">
        <f>F114*0.5/'TB5'!E114</f>
        <v>0.11711263656616211</v>
      </c>
      <c r="M114" s="552">
        <f>G114*0.5/'TB5'!F114</f>
        <v>9.9337220191955553E-2</v>
      </c>
    </row>
    <row r="115" spans="1:13" x14ac:dyDescent="0.2">
      <c r="A115" s="67">
        <v>2019</v>
      </c>
      <c r="B115" s="569">
        <f>avgpeinc!AW108</f>
        <v>19730.942069571363</v>
      </c>
      <c r="C115" s="570">
        <f>avgpeinc!AX108</f>
        <v>16413.682151464905</v>
      </c>
      <c r="D115" s="524">
        <f>avgpeinc!AY108</f>
        <v>18066.203262583203</v>
      </c>
      <c r="E115" s="524">
        <f>avgpeinc!AZ108</f>
        <v>19590.362963703381</v>
      </c>
      <c r="F115" s="524">
        <f>avgpeinc!BA108</f>
        <v>14084.010859698625</v>
      </c>
      <c r="G115" s="525">
        <f>avgpeinc!BB108</f>
        <v>19626.104522805734</v>
      </c>
      <c r="H115" s="533">
        <f>B115*0.5/'TB5'!B115</f>
        <v>0.13431298732757568</v>
      </c>
      <c r="I115" s="544">
        <f>C115*0.5/'TB5'!B115</f>
        <v>0.11173164844512938</v>
      </c>
      <c r="J115" s="559">
        <f>D115*0.5/'TB5'!C115</f>
        <v>0.12775099277496335</v>
      </c>
      <c r="K115" s="560">
        <f>E115*0.5/'TB5'!D115</f>
        <v>0.11165142059326172</v>
      </c>
      <c r="L115" s="551">
        <f>F115*0.5/'TB5'!E115</f>
        <v>0.11697733402252196</v>
      </c>
      <c r="M115" s="552">
        <f>G115*0.5/'TB5'!F115</f>
        <v>9.9591135978698744E-2</v>
      </c>
    </row>
    <row r="116" spans="1:13" ht="17" thickBot="1" x14ac:dyDescent="0.25">
      <c r="A116" s="1105"/>
      <c r="B116" s="1124"/>
      <c r="C116" s="1125"/>
      <c r="D116" s="1107"/>
      <c r="E116" s="1107"/>
      <c r="F116" s="1107"/>
      <c r="G116" s="110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row r="119" spans="1:13" x14ac:dyDescent="0.2">
      <c r="B119" s="935"/>
    </row>
    <row r="120" spans="1:13" x14ac:dyDescent="0.2">
      <c r="A120" s="1080"/>
      <c r="B120" s="945"/>
      <c r="C120" s="945"/>
      <c r="D120" s="945"/>
      <c r="E120" s="945"/>
      <c r="F120" s="945"/>
      <c r="G120" s="945"/>
      <c r="H120" s="945"/>
      <c r="I120" s="945"/>
      <c r="J120" s="945"/>
      <c r="K120" s="945"/>
      <c r="L120" s="945"/>
      <c r="M120" s="945"/>
    </row>
    <row r="121" spans="1:13" x14ac:dyDescent="0.2">
      <c r="B121" s="945"/>
      <c r="C121" s="945"/>
      <c r="D121" s="945"/>
      <c r="E121" s="945"/>
      <c r="F121" s="945"/>
      <c r="G121" s="945"/>
    </row>
  </sheetData>
  <mergeCells count="3">
    <mergeCell ref="A4:M4"/>
    <mergeCell ref="B7:G7"/>
    <mergeCell ref="H7:M7"/>
  </mergeCells>
  <hyperlinks>
    <hyperlink ref="A1" location="Index!A1" display="Back to index" xr:uid="{00000000-0004-0000-1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6" tint="0.39997558519241921"/>
  </sheetPr>
  <dimension ref="A1:P121"/>
  <sheetViews>
    <sheetView workbookViewId="0">
      <pane xSplit="1" ySplit="8" topLeftCell="B94" activePane="bottomRight" state="frozen"/>
      <selection activeCell="H120" sqref="H120:M120"/>
      <selection pane="topRight" activeCell="H120" sqref="H120:M120"/>
      <selection pane="bottomLeft" activeCell="H120" sqref="H120:M120"/>
      <selection pane="bottomRight" activeCell="A4" sqref="A4"/>
    </sheetView>
  </sheetViews>
  <sheetFormatPr baseColWidth="10" defaultColWidth="10.83203125" defaultRowHeight="16" x14ac:dyDescent="0.2"/>
  <cols>
    <col min="1" max="1" width="10.83203125" style="56"/>
    <col min="2" max="9" width="12" style="56" customWidth="1"/>
    <col min="10" max="16384" width="10.83203125" style="56"/>
  </cols>
  <sheetData>
    <row r="1" spans="1:16" x14ac:dyDescent="0.2">
      <c r="A1" s="52" t="s">
        <v>37</v>
      </c>
      <c r="B1" s="52"/>
      <c r="C1" s="52"/>
      <c r="F1" s="100"/>
      <c r="G1" s="100" t="s">
        <v>1011</v>
      </c>
      <c r="H1" s="100"/>
      <c r="I1" s="100"/>
    </row>
    <row r="2" spans="1:16" ht="17" thickBot="1" x14ac:dyDescent="0.25"/>
    <row r="3" spans="1:16" ht="25" customHeight="1" thickTop="1" x14ac:dyDescent="0.2">
      <c r="A3" s="1385" t="s">
        <v>872</v>
      </c>
      <c r="B3" s="1386"/>
      <c r="C3" s="1386"/>
      <c r="D3" s="1386"/>
      <c r="E3" s="1386"/>
      <c r="F3" s="1386"/>
      <c r="G3" s="1386"/>
      <c r="H3" s="1386"/>
      <c r="I3" s="1387"/>
    </row>
    <row r="4" spans="1:16" x14ac:dyDescent="0.2">
      <c r="A4" s="96"/>
      <c r="B4" s="97"/>
      <c r="C4" s="97"/>
      <c r="D4" s="59"/>
      <c r="E4" s="59"/>
      <c r="F4" s="59"/>
      <c r="G4" s="59"/>
      <c r="H4" s="59"/>
      <c r="I4" s="208"/>
    </row>
    <row r="5" spans="1:16" x14ac:dyDescent="0.2">
      <c r="A5" s="96"/>
      <c r="B5" s="45" t="s">
        <v>36</v>
      </c>
      <c r="C5" s="45" t="s">
        <v>35</v>
      </c>
      <c r="D5" s="45" t="s">
        <v>34</v>
      </c>
      <c r="E5" s="45" t="s">
        <v>33</v>
      </c>
      <c r="F5" s="48" t="s">
        <v>32</v>
      </c>
      <c r="G5" s="894" t="s">
        <v>31</v>
      </c>
      <c r="H5" s="894" t="s">
        <v>30</v>
      </c>
      <c r="I5" s="500" t="s">
        <v>29</v>
      </c>
    </row>
    <row r="6" spans="1:16" ht="25" customHeight="1" x14ac:dyDescent="0.2">
      <c r="A6" s="96"/>
      <c r="B6" s="1393" t="s">
        <v>873</v>
      </c>
      <c r="C6" s="1393"/>
      <c r="D6" s="1393"/>
      <c r="E6" s="1393"/>
      <c r="F6" s="1393"/>
      <c r="G6" s="1393"/>
      <c r="H6" s="1393"/>
      <c r="I6" s="1418"/>
    </row>
    <row r="7" spans="1:16" ht="20" customHeight="1" x14ac:dyDescent="0.2">
      <c r="A7" s="96"/>
      <c r="B7" s="1372" t="s">
        <v>1059</v>
      </c>
      <c r="C7" s="1373"/>
      <c r="D7" s="1381"/>
      <c r="E7" s="1381"/>
      <c r="F7" s="1373" t="s">
        <v>123</v>
      </c>
      <c r="G7" s="1373"/>
      <c r="H7" s="1381"/>
      <c r="I7" s="1384"/>
      <c r="L7" s="898"/>
      <c r="M7" s="899"/>
      <c r="N7" s="899"/>
      <c r="O7" s="899"/>
      <c r="P7" s="898"/>
    </row>
    <row r="8" spans="1:16" s="87" customFormat="1" ht="52" customHeight="1" x14ac:dyDescent="0.2">
      <c r="A8" s="95"/>
      <c r="B8" s="424" t="s">
        <v>865</v>
      </c>
      <c r="C8" s="893" t="s">
        <v>869</v>
      </c>
      <c r="D8" s="893" t="s">
        <v>870</v>
      </c>
      <c r="E8" s="893" t="s">
        <v>871</v>
      </c>
      <c r="F8" s="424" t="s">
        <v>865</v>
      </c>
      <c r="G8" s="893" t="s">
        <v>869</v>
      </c>
      <c r="H8" s="893" t="s">
        <v>870</v>
      </c>
      <c r="I8" s="895" t="s">
        <v>871</v>
      </c>
      <c r="L8" s="1049"/>
      <c r="M8" s="901"/>
      <c r="N8" s="901"/>
      <c r="O8" s="901"/>
      <c r="P8" s="899"/>
    </row>
    <row r="9" spans="1:16" s="87" customFormat="1" ht="15" hidden="1" customHeight="1" x14ac:dyDescent="0.2">
      <c r="A9" s="93">
        <v>1913</v>
      </c>
      <c r="B9" s="425"/>
      <c r="C9" s="317"/>
      <c r="D9" s="317"/>
      <c r="E9" s="85"/>
      <c r="F9" s="434"/>
      <c r="G9" s="443"/>
      <c r="H9" s="442"/>
      <c r="I9" s="444"/>
    </row>
    <row r="10" spans="1:16" s="87" customFormat="1" ht="15" hidden="1" customHeight="1" x14ac:dyDescent="0.2">
      <c r="A10" s="92">
        <v>1914</v>
      </c>
      <c r="B10" s="425"/>
      <c r="C10" s="317"/>
      <c r="D10" s="317"/>
      <c r="E10" s="85"/>
      <c r="F10" s="434"/>
      <c r="G10" s="443"/>
      <c r="H10" s="442"/>
      <c r="I10" s="444"/>
    </row>
    <row r="11" spans="1:16" s="87" customFormat="1" ht="15" hidden="1" customHeight="1" x14ac:dyDescent="0.2">
      <c r="A11" s="92">
        <v>1915</v>
      </c>
      <c r="B11" s="425"/>
      <c r="C11" s="317"/>
      <c r="D11" s="317"/>
      <c r="E11" s="85"/>
      <c r="F11" s="434"/>
      <c r="G11" s="443"/>
      <c r="H11" s="442"/>
      <c r="I11" s="444"/>
    </row>
    <row r="12" spans="1:16" s="87" customFormat="1" ht="15" hidden="1" customHeight="1" x14ac:dyDescent="0.2">
      <c r="A12" s="92">
        <v>1916</v>
      </c>
      <c r="B12" s="425"/>
      <c r="C12" s="317"/>
      <c r="D12" s="317"/>
      <c r="E12" s="85"/>
      <c r="F12" s="434"/>
      <c r="G12" s="443"/>
      <c r="H12" s="442"/>
      <c r="I12" s="444"/>
    </row>
    <row r="13" spans="1:16" s="87" customFormat="1" ht="15" hidden="1" customHeight="1" x14ac:dyDescent="0.2">
      <c r="A13" s="92">
        <v>1917</v>
      </c>
      <c r="B13" s="425"/>
      <c r="C13" s="317"/>
      <c r="D13" s="317"/>
      <c r="E13" s="85"/>
      <c r="F13" s="434"/>
      <c r="G13" s="443"/>
      <c r="H13" s="442"/>
      <c r="I13" s="444"/>
    </row>
    <row r="14" spans="1:16" s="87" customFormat="1" ht="15" hidden="1" customHeight="1" x14ac:dyDescent="0.2">
      <c r="A14" s="92">
        <v>1918</v>
      </c>
      <c r="B14" s="425"/>
      <c r="C14" s="317"/>
      <c r="D14" s="353"/>
      <c r="E14" s="314"/>
      <c r="F14" s="434"/>
      <c r="G14" s="443"/>
      <c r="H14" s="442"/>
      <c r="I14" s="444"/>
    </row>
    <row r="15" spans="1:16" s="87" customFormat="1" ht="15" hidden="1" customHeight="1" x14ac:dyDescent="0.2">
      <c r="A15" s="91">
        <v>1919</v>
      </c>
      <c r="B15" s="426"/>
      <c r="C15" s="316"/>
      <c r="D15" s="354"/>
      <c r="E15" s="315"/>
      <c r="F15" s="435"/>
      <c r="G15" s="446"/>
      <c r="H15" s="445"/>
      <c r="I15" s="447"/>
    </row>
    <row r="16" spans="1:16" s="87" customFormat="1" ht="15" hidden="1" customHeight="1" x14ac:dyDescent="0.2">
      <c r="A16" s="92">
        <v>1920</v>
      </c>
      <c r="B16" s="425"/>
      <c r="C16" s="317"/>
      <c r="D16" s="353"/>
      <c r="E16" s="314"/>
      <c r="F16" s="434"/>
      <c r="G16" s="443"/>
      <c r="H16" s="442"/>
      <c r="I16" s="444"/>
    </row>
    <row r="17" spans="1:9" s="87" customFormat="1" ht="15" hidden="1" customHeight="1" x14ac:dyDescent="0.2">
      <c r="A17" s="92">
        <v>1921</v>
      </c>
      <c r="B17" s="425"/>
      <c r="C17" s="317"/>
      <c r="D17" s="353"/>
      <c r="E17" s="314"/>
      <c r="F17" s="434"/>
      <c r="G17" s="443"/>
      <c r="H17" s="442"/>
      <c r="I17" s="444"/>
    </row>
    <row r="18" spans="1:9" s="87" customFormat="1" ht="15" hidden="1" customHeight="1" x14ac:dyDescent="0.2">
      <c r="A18" s="92">
        <v>1922</v>
      </c>
      <c r="B18" s="425"/>
      <c r="C18" s="317"/>
      <c r="D18" s="353"/>
      <c r="E18" s="314"/>
      <c r="F18" s="434"/>
      <c r="G18" s="443"/>
      <c r="H18" s="442"/>
      <c r="I18" s="444"/>
    </row>
    <row r="19" spans="1:9" s="87" customFormat="1" ht="15" hidden="1" customHeight="1" x14ac:dyDescent="0.2">
      <c r="A19" s="92">
        <v>1923</v>
      </c>
      <c r="B19" s="425"/>
      <c r="C19" s="317"/>
      <c r="D19" s="353"/>
      <c r="E19" s="314"/>
      <c r="F19" s="434"/>
      <c r="G19" s="443"/>
      <c r="H19" s="442"/>
      <c r="I19" s="444"/>
    </row>
    <row r="20" spans="1:9" s="87" customFormat="1" ht="15" hidden="1" customHeight="1" x14ac:dyDescent="0.2">
      <c r="A20" s="92">
        <v>1924</v>
      </c>
      <c r="B20" s="425"/>
      <c r="C20" s="317"/>
      <c r="D20" s="353"/>
      <c r="E20" s="314"/>
      <c r="F20" s="434"/>
      <c r="G20" s="443"/>
      <c r="H20" s="442"/>
      <c r="I20" s="444"/>
    </row>
    <row r="21" spans="1:9" s="87" customFormat="1" ht="15" hidden="1" customHeight="1" x14ac:dyDescent="0.2">
      <c r="A21" s="92">
        <v>1925</v>
      </c>
      <c r="B21" s="425"/>
      <c r="C21" s="317"/>
      <c r="D21" s="353"/>
      <c r="E21" s="314"/>
      <c r="F21" s="434"/>
      <c r="G21" s="443"/>
      <c r="H21" s="442"/>
      <c r="I21" s="444"/>
    </row>
    <row r="22" spans="1:9" s="87" customFormat="1" ht="15" hidden="1" customHeight="1" x14ac:dyDescent="0.2">
      <c r="A22" s="92">
        <v>1926</v>
      </c>
      <c r="B22" s="425"/>
      <c r="C22" s="317"/>
      <c r="D22" s="353"/>
      <c r="E22" s="314"/>
      <c r="F22" s="434"/>
      <c r="G22" s="443"/>
      <c r="H22" s="442"/>
      <c r="I22" s="444"/>
    </row>
    <row r="23" spans="1:9" s="87" customFormat="1" ht="15" hidden="1" customHeight="1" x14ac:dyDescent="0.2">
      <c r="A23" s="92">
        <v>1927</v>
      </c>
      <c r="B23" s="425"/>
      <c r="C23" s="317"/>
      <c r="D23" s="353"/>
      <c r="E23" s="314"/>
      <c r="F23" s="434"/>
      <c r="G23" s="443"/>
      <c r="H23" s="442"/>
      <c r="I23" s="444"/>
    </row>
    <row r="24" spans="1:9" s="87" customFormat="1" ht="15" hidden="1" customHeight="1" x14ac:dyDescent="0.2">
      <c r="A24" s="92">
        <v>1928</v>
      </c>
      <c r="B24" s="425"/>
      <c r="C24" s="317"/>
      <c r="D24" s="353"/>
      <c r="E24" s="314"/>
      <c r="F24" s="434"/>
      <c r="G24" s="443"/>
      <c r="H24" s="442"/>
      <c r="I24" s="444"/>
    </row>
    <row r="25" spans="1:9" s="87" customFormat="1" ht="15" hidden="1" customHeight="1" x14ac:dyDescent="0.2">
      <c r="A25" s="91">
        <v>1929</v>
      </c>
      <c r="B25" s="426"/>
      <c r="C25" s="316"/>
      <c r="D25" s="354"/>
      <c r="E25" s="315"/>
      <c r="F25" s="435"/>
      <c r="G25" s="446"/>
      <c r="H25" s="445"/>
      <c r="I25" s="447"/>
    </row>
    <row r="26" spans="1:9" s="87" customFormat="1" ht="15" hidden="1" customHeight="1" x14ac:dyDescent="0.2">
      <c r="A26" s="92">
        <v>1930</v>
      </c>
      <c r="B26" s="425"/>
      <c r="C26" s="317"/>
      <c r="D26" s="353"/>
      <c r="E26" s="314"/>
      <c r="F26" s="434"/>
      <c r="G26" s="443"/>
      <c r="H26" s="442"/>
      <c r="I26" s="444"/>
    </row>
    <row r="27" spans="1:9" s="87" customFormat="1" ht="15" hidden="1" customHeight="1" x14ac:dyDescent="0.2">
      <c r="A27" s="92">
        <v>1931</v>
      </c>
      <c r="B27" s="425"/>
      <c r="C27" s="317"/>
      <c r="D27" s="353"/>
      <c r="E27" s="314"/>
      <c r="F27" s="434"/>
      <c r="G27" s="443"/>
      <c r="H27" s="442"/>
      <c r="I27" s="444"/>
    </row>
    <row r="28" spans="1:9" s="87" customFormat="1" ht="15" hidden="1" customHeight="1" x14ac:dyDescent="0.2">
      <c r="A28" s="92">
        <v>1932</v>
      </c>
      <c r="B28" s="425"/>
      <c r="C28" s="317"/>
      <c r="D28" s="353"/>
      <c r="E28" s="314"/>
      <c r="F28" s="434"/>
      <c r="G28" s="443"/>
      <c r="H28" s="442"/>
      <c r="I28" s="444"/>
    </row>
    <row r="29" spans="1:9" s="87" customFormat="1" ht="15" hidden="1" customHeight="1" x14ac:dyDescent="0.2">
      <c r="A29" s="92">
        <v>1933</v>
      </c>
      <c r="B29" s="425"/>
      <c r="C29" s="317"/>
      <c r="D29" s="353"/>
      <c r="E29" s="314"/>
      <c r="F29" s="434"/>
      <c r="G29" s="443"/>
      <c r="H29" s="442"/>
      <c r="I29" s="444"/>
    </row>
    <row r="30" spans="1:9" s="87" customFormat="1" ht="15" hidden="1" customHeight="1" x14ac:dyDescent="0.2">
      <c r="A30" s="92">
        <v>1934</v>
      </c>
      <c r="B30" s="425"/>
      <c r="C30" s="317"/>
      <c r="D30" s="353"/>
      <c r="E30" s="314"/>
      <c r="F30" s="434"/>
      <c r="G30" s="443"/>
      <c r="H30" s="442"/>
      <c r="I30" s="444"/>
    </row>
    <row r="31" spans="1:9" s="87" customFormat="1" ht="15" hidden="1" customHeight="1" x14ac:dyDescent="0.2">
      <c r="A31" s="92">
        <v>1935</v>
      </c>
      <c r="B31" s="425"/>
      <c r="C31" s="317"/>
      <c r="D31" s="353"/>
      <c r="E31" s="314"/>
      <c r="F31" s="434"/>
      <c r="G31" s="443"/>
      <c r="H31" s="442"/>
      <c r="I31" s="444"/>
    </row>
    <row r="32" spans="1:9" s="87" customFormat="1" ht="15" hidden="1" customHeight="1" x14ac:dyDescent="0.2">
      <c r="A32" s="92">
        <v>1936</v>
      </c>
      <c r="B32" s="425"/>
      <c r="C32" s="317"/>
      <c r="D32" s="353"/>
      <c r="E32" s="314"/>
      <c r="F32" s="434"/>
      <c r="G32" s="443"/>
      <c r="H32" s="442"/>
      <c r="I32" s="444"/>
    </row>
    <row r="33" spans="1:9" s="87" customFormat="1" ht="15" hidden="1" customHeight="1" x14ac:dyDescent="0.2">
      <c r="A33" s="92">
        <v>1937</v>
      </c>
      <c r="B33" s="425"/>
      <c r="C33" s="317"/>
      <c r="D33" s="353"/>
      <c r="E33" s="314"/>
      <c r="F33" s="434"/>
      <c r="G33" s="443"/>
      <c r="H33" s="442"/>
      <c r="I33" s="444"/>
    </row>
    <row r="34" spans="1:9" s="87" customFormat="1" ht="15" hidden="1" customHeight="1" x14ac:dyDescent="0.2">
      <c r="A34" s="92">
        <v>1938</v>
      </c>
      <c r="B34" s="425"/>
      <c r="C34" s="317"/>
      <c r="D34" s="353"/>
      <c r="E34" s="314"/>
      <c r="F34" s="434"/>
      <c r="G34" s="443"/>
      <c r="H34" s="442"/>
      <c r="I34" s="444"/>
    </row>
    <row r="35" spans="1:9" s="87" customFormat="1" ht="15" hidden="1" customHeight="1" x14ac:dyDescent="0.2">
      <c r="A35" s="91">
        <v>1939</v>
      </c>
      <c r="B35" s="426"/>
      <c r="C35" s="316"/>
      <c r="D35" s="354"/>
      <c r="E35" s="315"/>
      <c r="F35" s="435"/>
      <c r="G35" s="446"/>
      <c r="H35" s="445"/>
      <c r="I35" s="447"/>
    </row>
    <row r="36" spans="1:9" s="87" customFormat="1" ht="15" hidden="1" customHeight="1" x14ac:dyDescent="0.2">
      <c r="A36" s="92">
        <v>1940</v>
      </c>
      <c r="B36" s="425"/>
      <c r="C36" s="317"/>
      <c r="D36" s="353"/>
      <c r="E36" s="314"/>
      <c r="F36" s="434"/>
      <c r="G36" s="443"/>
      <c r="H36" s="442"/>
      <c r="I36" s="444"/>
    </row>
    <row r="37" spans="1:9" s="87" customFormat="1" ht="15" hidden="1" customHeight="1" x14ac:dyDescent="0.2">
      <c r="A37" s="92">
        <v>1941</v>
      </c>
      <c r="B37" s="425"/>
      <c r="C37" s="317"/>
      <c r="D37" s="353"/>
      <c r="E37" s="314"/>
      <c r="F37" s="434"/>
      <c r="G37" s="443"/>
      <c r="H37" s="442"/>
      <c r="I37" s="444"/>
    </row>
    <row r="38" spans="1:9" s="87" customFormat="1" ht="15" hidden="1" customHeight="1" x14ac:dyDescent="0.2">
      <c r="A38" s="92">
        <v>1942</v>
      </c>
      <c r="B38" s="425"/>
      <c r="C38" s="317"/>
      <c r="D38" s="353"/>
      <c r="E38" s="314"/>
      <c r="F38" s="434"/>
      <c r="G38" s="443"/>
      <c r="H38" s="442"/>
      <c r="I38" s="444"/>
    </row>
    <row r="39" spans="1:9" s="87" customFormat="1" ht="15" hidden="1" customHeight="1" x14ac:dyDescent="0.2">
      <c r="A39" s="92">
        <v>1943</v>
      </c>
      <c r="B39" s="425"/>
      <c r="C39" s="317"/>
      <c r="D39" s="353"/>
      <c r="E39" s="314"/>
      <c r="F39" s="434"/>
      <c r="G39" s="443"/>
      <c r="H39" s="442"/>
      <c r="I39" s="444"/>
    </row>
    <row r="40" spans="1:9" s="87" customFormat="1" ht="15" hidden="1" customHeight="1" x14ac:dyDescent="0.2">
      <c r="A40" s="92">
        <v>1944</v>
      </c>
      <c r="B40" s="425"/>
      <c r="C40" s="317"/>
      <c r="D40" s="353"/>
      <c r="E40" s="314"/>
      <c r="F40" s="434"/>
      <c r="G40" s="443"/>
      <c r="H40" s="442"/>
      <c r="I40" s="444"/>
    </row>
    <row r="41" spans="1:9" s="87" customFormat="1" ht="15" hidden="1" customHeight="1" x14ac:dyDescent="0.2">
      <c r="A41" s="92">
        <v>1945</v>
      </c>
      <c r="B41" s="425"/>
      <c r="C41" s="317"/>
      <c r="D41" s="353"/>
      <c r="E41" s="314"/>
      <c r="F41" s="434"/>
      <c r="G41" s="443"/>
      <c r="H41" s="442"/>
      <c r="I41" s="444"/>
    </row>
    <row r="42" spans="1:9" s="87" customFormat="1" ht="15" hidden="1" customHeight="1" x14ac:dyDescent="0.2">
      <c r="A42" s="92">
        <v>1946</v>
      </c>
      <c r="B42" s="425"/>
      <c r="C42" s="317"/>
      <c r="D42" s="353"/>
      <c r="E42" s="314"/>
      <c r="F42" s="434"/>
      <c r="G42" s="443"/>
      <c r="H42" s="442"/>
      <c r="I42" s="444"/>
    </row>
    <row r="43" spans="1:9" s="87" customFormat="1" ht="15" hidden="1" customHeight="1" x14ac:dyDescent="0.2">
      <c r="A43" s="92">
        <v>1947</v>
      </c>
      <c r="B43" s="425"/>
      <c r="C43" s="317"/>
      <c r="D43" s="353"/>
      <c r="E43" s="314"/>
      <c r="F43" s="434"/>
      <c r="G43" s="443"/>
      <c r="H43" s="442"/>
      <c r="I43" s="444"/>
    </row>
    <row r="44" spans="1:9" s="87" customFormat="1" ht="15" hidden="1" customHeight="1" x14ac:dyDescent="0.2">
      <c r="A44" s="92">
        <v>1948</v>
      </c>
      <c r="B44" s="425"/>
      <c r="C44" s="317"/>
      <c r="D44" s="353"/>
      <c r="E44" s="314"/>
      <c r="F44" s="434"/>
      <c r="G44" s="443"/>
      <c r="H44" s="442"/>
      <c r="I44" s="444"/>
    </row>
    <row r="45" spans="1:9" s="87" customFormat="1" ht="15" hidden="1" customHeight="1" x14ac:dyDescent="0.2">
      <c r="A45" s="91">
        <v>1949</v>
      </c>
      <c r="B45" s="426"/>
      <c r="C45" s="316"/>
      <c r="D45" s="354"/>
      <c r="E45" s="315"/>
      <c r="F45" s="435"/>
      <c r="G45" s="446"/>
      <c r="H45" s="445"/>
      <c r="I45" s="447"/>
    </row>
    <row r="46" spans="1:9" s="87" customFormat="1" ht="15" hidden="1" customHeight="1" x14ac:dyDescent="0.2">
      <c r="A46" s="92">
        <v>1950</v>
      </c>
      <c r="B46" s="425"/>
      <c r="C46" s="317"/>
      <c r="D46" s="353"/>
      <c r="E46" s="314"/>
      <c r="F46" s="434"/>
      <c r="G46" s="443"/>
      <c r="H46" s="442"/>
      <c r="I46" s="444"/>
    </row>
    <row r="47" spans="1:9" s="87" customFormat="1" ht="15" hidden="1" customHeight="1" x14ac:dyDescent="0.2">
      <c r="A47" s="92">
        <v>1951</v>
      </c>
      <c r="B47" s="425"/>
      <c r="C47" s="317"/>
      <c r="D47" s="353"/>
      <c r="E47" s="314"/>
      <c r="F47" s="434"/>
      <c r="G47" s="443"/>
      <c r="H47" s="442"/>
      <c r="I47" s="444"/>
    </row>
    <row r="48" spans="1:9" s="87" customFormat="1" ht="15" hidden="1" customHeight="1" x14ac:dyDescent="0.2">
      <c r="A48" s="92">
        <v>1952</v>
      </c>
      <c r="B48" s="425"/>
      <c r="C48" s="317"/>
      <c r="D48" s="353"/>
      <c r="E48" s="314"/>
      <c r="F48" s="434"/>
      <c r="G48" s="443"/>
      <c r="H48" s="442"/>
      <c r="I48" s="444"/>
    </row>
    <row r="49" spans="1:9" s="87" customFormat="1" ht="15" hidden="1" customHeight="1" x14ac:dyDescent="0.2">
      <c r="A49" s="92">
        <v>1953</v>
      </c>
      <c r="B49" s="425"/>
      <c r="C49" s="317"/>
      <c r="D49" s="353"/>
      <c r="E49" s="314"/>
      <c r="F49" s="434"/>
      <c r="G49" s="443"/>
      <c r="H49" s="442"/>
      <c r="I49" s="444"/>
    </row>
    <row r="50" spans="1:9" s="87" customFormat="1" ht="15" hidden="1" customHeight="1" x14ac:dyDescent="0.2">
      <c r="A50" s="92">
        <v>1954</v>
      </c>
      <c r="B50" s="425"/>
      <c r="C50" s="317"/>
      <c r="D50" s="353"/>
      <c r="E50" s="314"/>
      <c r="F50" s="434"/>
      <c r="G50" s="443"/>
      <c r="H50" s="442"/>
      <c r="I50" s="444"/>
    </row>
    <row r="51" spans="1:9" s="87" customFormat="1" ht="15" hidden="1" customHeight="1" x14ac:dyDescent="0.2">
      <c r="A51" s="92">
        <v>1955</v>
      </c>
      <c r="B51" s="425"/>
      <c r="C51" s="317"/>
      <c r="D51" s="353"/>
      <c r="E51" s="314"/>
      <c r="F51" s="434"/>
      <c r="G51" s="443"/>
      <c r="H51" s="442"/>
      <c r="I51" s="444"/>
    </row>
    <row r="52" spans="1:9" s="87" customFormat="1" ht="15" hidden="1" customHeight="1" x14ac:dyDescent="0.2">
      <c r="A52" s="92">
        <v>1956</v>
      </c>
      <c r="B52" s="425"/>
      <c r="C52" s="317"/>
      <c r="D52" s="353"/>
      <c r="E52" s="314"/>
      <c r="F52" s="434"/>
      <c r="G52" s="443"/>
      <c r="H52" s="442"/>
      <c r="I52" s="444"/>
    </row>
    <row r="53" spans="1:9" s="87" customFormat="1" ht="15" hidden="1" customHeight="1" x14ac:dyDescent="0.2">
      <c r="A53" s="92">
        <v>1957</v>
      </c>
      <c r="B53" s="425"/>
      <c r="C53" s="317"/>
      <c r="D53" s="353"/>
      <c r="E53" s="314"/>
      <c r="F53" s="434"/>
      <c r="G53" s="443"/>
      <c r="H53" s="442"/>
      <c r="I53" s="444"/>
    </row>
    <row r="54" spans="1:9" s="87" customFormat="1" ht="15" hidden="1" customHeight="1" x14ac:dyDescent="0.2">
      <c r="A54" s="92">
        <v>1958</v>
      </c>
      <c r="B54" s="425"/>
      <c r="C54" s="317"/>
      <c r="D54" s="353"/>
      <c r="E54" s="314"/>
      <c r="F54" s="434"/>
      <c r="G54" s="443"/>
      <c r="H54" s="442"/>
      <c r="I54" s="444"/>
    </row>
    <row r="55" spans="1:9" s="87" customFormat="1" ht="15" hidden="1" customHeight="1" x14ac:dyDescent="0.2">
      <c r="A55" s="91">
        <v>1959</v>
      </c>
      <c r="B55" s="426"/>
      <c r="C55" s="316"/>
      <c r="D55" s="354"/>
      <c r="E55" s="315"/>
      <c r="F55" s="435"/>
      <c r="G55" s="446"/>
      <c r="H55" s="445"/>
      <c r="I55" s="447"/>
    </row>
    <row r="56" spans="1:9" hidden="1" x14ac:dyDescent="0.2">
      <c r="A56" s="67">
        <v>1960</v>
      </c>
      <c r="B56" s="425"/>
      <c r="C56" s="317"/>
      <c r="D56" s="353"/>
      <c r="E56" s="314"/>
      <c r="F56" s="434"/>
      <c r="G56" s="443"/>
      <c r="H56" s="442"/>
      <c r="I56" s="444"/>
    </row>
    <row r="57" spans="1:9" hidden="1" x14ac:dyDescent="0.2">
      <c r="A57" s="67">
        <v>1961</v>
      </c>
      <c r="B57" s="425"/>
      <c r="C57" s="317"/>
      <c r="D57" s="353"/>
      <c r="E57" s="314"/>
      <c r="F57" s="434"/>
      <c r="G57" s="443"/>
      <c r="H57" s="442"/>
      <c r="I57" s="444"/>
    </row>
    <row r="58" spans="1:9" hidden="1" x14ac:dyDescent="0.2">
      <c r="A58" s="67">
        <v>1962</v>
      </c>
      <c r="B58" s="563"/>
      <c r="C58" s="523"/>
      <c r="D58" s="522"/>
      <c r="E58" s="522"/>
      <c r="F58" s="532"/>
      <c r="G58" s="543"/>
      <c r="H58" s="549"/>
      <c r="I58" s="550"/>
    </row>
    <row r="59" spans="1:9" hidden="1" x14ac:dyDescent="0.2">
      <c r="A59" s="67">
        <v>1963</v>
      </c>
      <c r="B59" s="564"/>
      <c r="C59" s="525"/>
      <c r="D59" s="524"/>
      <c r="E59" s="524"/>
      <c r="F59" s="533"/>
      <c r="G59" s="544"/>
      <c r="H59" s="551"/>
      <c r="I59" s="552"/>
    </row>
    <row r="60" spans="1:9" hidden="1" x14ac:dyDescent="0.2">
      <c r="A60" s="67">
        <v>1964</v>
      </c>
      <c r="B60" s="564"/>
      <c r="C60" s="525"/>
      <c r="D60" s="524"/>
      <c r="E60" s="524"/>
      <c r="F60" s="533"/>
      <c r="G60" s="544"/>
      <c r="H60" s="551"/>
      <c r="I60" s="552"/>
    </row>
    <row r="61" spans="1:9" hidden="1" x14ac:dyDescent="0.2">
      <c r="A61" s="67">
        <v>1965</v>
      </c>
      <c r="B61" s="564"/>
      <c r="C61" s="525"/>
      <c r="D61" s="524"/>
      <c r="E61" s="524"/>
      <c r="F61" s="533"/>
      <c r="G61" s="544"/>
      <c r="H61" s="551"/>
      <c r="I61" s="552"/>
    </row>
    <row r="62" spans="1:9" hidden="1" x14ac:dyDescent="0.2">
      <c r="A62" s="67">
        <v>1966</v>
      </c>
      <c r="B62" s="564"/>
      <c r="C62" s="525"/>
      <c r="D62" s="524"/>
      <c r="E62" s="524"/>
      <c r="F62" s="533"/>
      <c r="G62" s="544"/>
      <c r="H62" s="551"/>
      <c r="I62" s="552"/>
    </row>
    <row r="63" spans="1:9" hidden="1" x14ac:dyDescent="0.2">
      <c r="A63" s="67">
        <v>1967</v>
      </c>
      <c r="B63" s="564"/>
      <c r="C63" s="525"/>
      <c r="D63" s="524"/>
      <c r="E63" s="524"/>
      <c r="F63" s="534"/>
      <c r="G63" s="545"/>
      <c r="H63" s="551"/>
      <c r="I63" s="552"/>
    </row>
    <row r="64" spans="1:9" hidden="1" x14ac:dyDescent="0.2">
      <c r="A64" s="67">
        <v>1968</v>
      </c>
      <c r="B64" s="564"/>
      <c r="C64" s="525"/>
      <c r="D64" s="524"/>
      <c r="E64" s="524"/>
      <c r="F64" s="534"/>
      <c r="G64" s="545"/>
      <c r="H64" s="551"/>
      <c r="I64" s="552"/>
    </row>
    <row r="65" spans="1:16" hidden="1" x14ac:dyDescent="0.2">
      <c r="A65" s="72">
        <v>1969</v>
      </c>
      <c r="B65" s="565"/>
      <c r="C65" s="527"/>
      <c r="D65" s="526"/>
      <c r="E65" s="526"/>
      <c r="F65" s="535"/>
      <c r="G65" s="546"/>
      <c r="H65" s="553"/>
      <c r="I65" s="554"/>
    </row>
    <row r="66" spans="1:16" hidden="1" x14ac:dyDescent="0.2">
      <c r="A66" s="67">
        <v>1970</v>
      </c>
      <c r="B66" s="564"/>
      <c r="C66" s="525"/>
      <c r="D66" s="524"/>
      <c r="E66" s="524"/>
      <c r="F66" s="534"/>
      <c r="G66" s="545"/>
      <c r="H66" s="551"/>
      <c r="I66" s="552"/>
    </row>
    <row r="67" spans="1:16" hidden="1" x14ac:dyDescent="0.2">
      <c r="A67" s="67">
        <v>1971</v>
      </c>
      <c r="B67" s="564"/>
      <c r="C67" s="525"/>
      <c r="D67" s="524"/>
      <c r="E67" s="524"/>
      <c r="F67" s="534"/>
      <c r="G67" s="545"/>
      <c r="H67" s="551"/>
      <c r="I67" s="552"/>
    </row>
    <row r="68" spans="1:16" hidden="1" x14ac:dyDescent="0.2">
      <c r="A68" s="67">
        <v>1972</v>
      </c>
      <c r="B68" s="564"/>
      <c r="C68" s="525"/>
      <c r="D68" s="524"/>
      <c r="E68" s="524"/>
      <c r="F68" s="534"/>
      <c r="G68" s="545"/>
      <c r="H68" s="551"/>
      <c r="I68" s="552"/>
    </row>
    <row r="69" spans="1:16" hidden="1" x14ac:dyDescent="0.2">
      <c r="A69" s="67">
        <v>1973</v>
      </c>
      <c r="B69" s="564"/>
      <c r="C69" s="525"/>
      <c r="D69" s="524"/>
      <c r="E69" s="524"/>
      <c r="F69" s="534"/>
      <c r="G69" s="545"/>
      <c r="H69" s="551"/>
      <c r="I69" s="552"/>
    </row>
    <row r="70" spans="1:16" hidden="1" x14ac:dyDescent="0.2">
      <c r="A70" s="67">
        <v>1974</v>
      </c>
      <c r="B70" s="564"/>
      <c r="C70" s="525"/>
      <c r="D70" s="524"/>
      <c r="E70" s="524"/>
      <c r="F70" s="534"/>
      <c r="G70" s="545"/>
      <c r="H70" s="551"/>
      <c r="I70" s="552"/>
    </row>
    <row r="71" spans="1:16" hidden="1" x14ac:dyDescent="0.2">
      <c r="A71" s="67">
        <v>1975</v>
      </c>
      <c r="B71" s="564"/>
      <c r="C71" s="525"/>
      <c r="D71" s="524"/>
      <c r="E71" s="524"/>
      <c r="F71" s="534"/>
      <c r="G71" s="545"/>
      <c r="H71" s="551"/>
      <c r="I71" s="552"/>
    </row>
    <row r="72" spans="1:16" hidden="1" x14ac:dyDescent="0.2">
      <c r="A72" s="67">
        <v>1976</v>
      </c>
      <c r="B72" s="564"/>
      <c r="C72" s="525"/>
      <c r="D72" s="524"/>
      <c r="E72" s="524"/>
      <c r="F72" s="534"/>
      <c r="G72" s="545"/>
      <c r="H72" s="551"/>
      <c r="I72" s="552"/>
    </row>
    <row r="73" spans="1:16" hidden="1" x14ac:dyDescent="0.2">
      <c r="A73" s="67">
        <v>1977</v>
      </c>
      <c r="B73" s="564"/>
      <c r="C73" s="525"/>
      <c r="D73" s="524"/>
      <c r="E73" s="524"/>
      <c r="F73" s="534"/>
      <c r="G73" s="545"/>
      <c r="H73" s="551"/>
      <c r="I73" s="552"/>
    </row>
    <row r="74" spans="1:16" hidden="1" x14ac:dyDescent="0.2">
      <c r="A74" s="67">
        <v>1978</v>
      </c>
      <c r="B74" s="564"/>
      <c r="C74" s="525"/>
      <c r="D74" s="524"/>
      <c r="E74" s="524"/>
      <c r="F74" s="534"/>
      <c r="G74" s="545"/>
      <c r="H74" s="551"/>
      <c r="I74" s="552"/>
    </row>
    <row r="75" spans="1:16" x14ac:dyDescent="0.2">
      <c r="A75" s="72">
        <v>1979</v>
      </c>
      <c r="B75" s="565">
        <f>avgpeinc!AW68</f>
        <v>18017.285979953376</v>
      </c>
      <c r="C75" s="527">
        <v>17576.499191598388</v>
      </c>
      <c r="D75" s="526">
        <v>25494.224137507121</v>
      </c>
      <c r="E75" s="526">
        <v>11560.031933771263</v>
      </c>
      <c r="F75" s="536">
        <f>B75*0.5/'TB5'!B75</f>
        <v>0.20357149839401248</v>
      </c>
      <c r="G75" s="547">
        <v>0.22638142108917236</v>
      </c>
      <c r="H75" s="553">
        <v>0.22340679168701172</v>
      </c>
      <c r="I75" s="554">
        <v>0.13567143678665161</v>
      </c>
      <c r="L75" s="902"/>
      <c r="P75" s="902"/>
    </row>
    <row r="76" spans="1:16" x14ac:dyDescent="0.2">
      <c r="A76" s="67">
        <v>1980</v>
      </c>
      <c r="B76" s="564">
        <f>avgpeinc!AW69</f>
        <v>17245.639863115994</v>
      </c>
      <c r="C76" s="525">
        <v>16604.405187630753</v>
      </c>
      <c r="D76" s="524">
        <v>24238.550383153393</v>
      </c>
      <c r="E76" s="524">
        <v>11803.128477799986</v>
      </c>
      <c r="F76" s="533">
        <f>B76*0.5/'TB5'!B76</f>
        <v>0.20070034265518191</v>
      </c>
      <c r="G76" s="544">
        <v>0.22011220455169678</v>
      </c>
      <c r="H76" s="551">
        <v>0.2201077938079834</v>
      </c>
      <c r="I76" s="552">
        <v>0.14002430438995361</v>
      </c>
      <c r="L76" s="902">
        <f>AVERAGE('TB4'!T9:T58)</f>
        <v>17246.022566248259</v>
      </c>
      <c r="P76" s="902"/>
    </row>
    <row r="77" spans="1:16" x14ac:dyDescent="0.2">
      <c r="A77" s="67">
        <v>1981</v>
      </c>
      <c r="B77" s="564">
        <f>avgpeinc!AW70</f>
        <v>17016.675747297646</v>
      </c>
      <c r="C77" s="525">
        <v>16093.580306241465</v>
      </c>
      <c r="D77" s="524">
        <v>23491.721039343422</v>
      </c>
      <c r="E77" s="524">
        <v>12694.170209732021</v>
      </c>
      <c r="F77" s="533">
        <f>B77*0.5/'TB5'!B77</f>
        <v>0.19652456045150757</v>
      </c>
      <c r="G77" s="544">
        <v>0.21386599540710449</v>
      </c>
      <c r="H77" s="551">
        <v>0.21299552917480469</v>
      </c>
      <c r="I77" s="552">
        <v>0.14419108629226685</v>
      </c>
      <c r="L77" s="902"/>
      <c r="P77" s="902"/>
    </row>
    <row r="78" spans="1:16" x14ac:dyDescent="0.2">
      <c r="A78" s="67">
        <v>1982</v>
      </c>
      <c r="B78" s="564">
        <f>avgpeinc!AW71</f>
        <v>15980.410628615149</v>
      </c>
      <c r="C78" s="525">
        <v>15007.107454231047</v>
      </c>
      <c r="D78" s="524">
        <v>21213.809348278002</v>
      </c>
      <c r="E78" s="524">
        <v>12936.250643604937</v>
      </c>
      <c r="F78" s="533">
        <f>B78*0.5/'TB5'!B78</f>
        <v>0.19082707166671753</v>
      </c>
      <c r="G78" s="544">
        <v>0.20502263307571411</v>
      </c>
      <c r="H78" s="551">
        <v>0.20323199033737183</v>
      </c>
      <c r="I78" s="552">
        <v>0.14788734912872314</v>
      </c>
      <c r="L78" s="902"/>
      <c r="P78" s="902"/>
    </row>
    <row r="79" spans="1:16" x14ac:dyDescent="0.2">
      <c r="A79" s="67">
        <v>1983</v>
      </c>
      <c r="B79" s="564">
        <f>avgpeinc!AW72</f>
        <v>15550.729922972139</v>
      </c>
      <c r="C79" s="525">
        <v>14461.242906183923</v>
      </c>
      <c r="D79" s="524">
        <v>20682.903001888692</v>
      </c>
      <c r="E79" s="524">
        <v>13241.723905406378</v>
      </c>
      <c r="F79" s="533">
        <f>B79*0.5/'TB5'!B79</f>
        <v>0.18283230066299436</v>
      </c>
      <c r="G79" s="544">
        <v>0.19592553377151489</v>
      </c>
      <c r="H79" s="551">
        <v>0.19522225856781006</v>
      </c>
      <c r="I79" s="552">
        <v>0.14447218179702759</v>
      </c>
      <c r="L79" s="902"/>
      <c r="P79" s="902"/>
    </row>
    <row r="80" spans="1:16" x14ac:dyDescent="0.2">
      <c r="A80" s="67">
        <v>1984</v>
      </c>
      <c r="B80" s="564">
        <f>avgpeinc!AW73</f>
        <v>16264.153326237292</v>
      </c>
      <c r="C80" s="525">
        <v>14910.33782683169</v>
      </c>
      <c r="D80" s="524">
        <v>21613.173221413188</v>
      </c>
      <c r="E80" s="524">
        <v>14721.376698685017</v>
      </c>
      <c r="F80" s="533">
        <f>B80*0.5/'TB5'!B80</f>
        <v>0.179271399974823</v>
      </c>
      <c r="G80" s="544">
        <v>0.19353264570236206</v>
      </c>
      <c r="H80" s="551">
        <v>0.1888352632522583</v>
      </c>
      <c r="I80" s="552">
        <v>0.14418840408325195</v>
      </c>
      <c r="L80" s="902"/>
      <c r="P80" s="902"/>
    </row>
    <row r="81" spans="1:16" x14ac:dyDescent="0.2">
      <c r="A81" s="67">
        <v>1985</v>
      </c>
      <c r="B81" s="564">
        <f>avgpeinc!AW74</f>
        <v>16423.661650870377</v>
      </c>
      <c r="C81" s="525">
        <v>15071.060163888837</v>
      </c>
      <c r="D81" s="524">
        <v>21550.916179889809</v>
      </c>
      <c r="E81" s="524">
        <v>15077.879851854328</v>
      </c>
      <c r="F81" s="533">
        <f>B81*0.5/'TB5'!B81</f>
        <v>0.17796444892883301</v>
      </c>
      <c r="G81" s="544">
        <v>0.19171011447906494</v>
      </c>
      <c r="H81" s="551">
        <v>0.18670344352722168</v>
      </c>
      <c r="I81" s="552">
        <v>0.14388173818588257</v>
      </c>
      <c r="L81" s="902"/>
      <c r="P81" s="902"/>
    </row>
    <row r="82" spans="1:16" x14ac:dyDescent="0.2">
      <c r="A82" s="67">
        <v>1986</v>
      </c>
      <c r="B82" s="564">
        <f>avgpeinc!AW75</f>
        <v>16405.144505744334</v>
      </c>
      <c r="C82" s="525">
        <v>15102.106212748884</v>
      </c>
      <c r="D82" s="524">
        <v>21261.855717139486</v>
      </c>
      <c r="E82" s="524">
        <v>15227.036094983905</v>
      </c>
      <c r="F82" s="533">
        <f>B82*0.5/'TB5'!B82</f>
        <v>0.17620056867599487</v>
      </c>
      <c r="G82" s="544">
        <v>0.18935668468475342</v>
      </c>
      <c r="H82" s="551">
        <v>0.18062704801559448</v>
      </c>
      <c r="I82" s="552">
        <v>0.14768141508102417</v>
      </c>
      <c r="L82" s="902"/>
      <c r="P82" s="902"/>
    </row>
    <row r="83" spans="1:16" x14ac:dyDescent="0.2">
      <c r="A83" s="67">
        <v>1987</v>
      </c>
      <c r="B83" s="564">
        <f>avgpeinc!AW76</f>
        <v>16625.647446733445</v>
      </c>
      <c r="C83" s="525">
        <v>15333.861064135292</v>
      </c>
      <c r="D83" s="524">
        <v>22946.517230376518</v>
      </c>
      <c r="E83" s="524">
        <v>14061.998367558575</v>
      </c>
      <c r="F83" s="533">
        <f>B83*0.5/'TB5'!B83</f>
        <v>0.17332464456558228</v>
      </c>
      <c r="G83" s="544">
        <v>0.18372833728790283</v>
      </c>
      <c r="H83" s="551">
        <v>0.18466180562973022</v>
      </c>
      <c r="I83" s="552">
        <v>0.14409774541854858</v>
      </c>
      <c r="L83" s="902"/>
      <c r="P83" s="902"/>
    </row>
    <row r="84" spans="1:16" x14ac:dyDescent="0.2">
      <c r="A84" s="67">
        <v>1988</v>
      </c>
      <c r="B84" s="564">
        <f>avgpeinc!AW77</f>
        <v>16835.951893002821</v>
      </c>
      <c r="C84" s="525">
        <v>15421.42600764947</v>
      </c>
      <c r="D84" s="524">
        <v>23832.586341362563</v>
      </c>
      <c r="E84" s="524">
        <v>13806.000348053101</v>
      </c>
      <c r="F84" s="533">
        <f>B84*0.5/'TB5'!B84</f>
        <v>0.16843849420547485</v>
      </c>
      <c r="G84" s="544">
        <v>0.1788671612739563</v>
      </c>
      <c r="H84" s="551">
        <v>0.17927020788192749</v>
      </c>
      <c r="I84" s="552">
        <v>0.13976132869720459</v>
      </c>
      <c r="L84" s="902"/>
      <c r="P84" s="902"/>
    </row>
    <row r="85" spans="1:16" x14ac:dyDescent="0.2">
      <c r="A85" s="72">
        <v>1989</v>
      </c>
      <c r="B85" s="565">
        <f>avgpeinc!AW78</f>
        <v>17130.658737400085</v>
      </c>
      <c r="C85" s="527">
        <v>15731.445127474746</v>
      </c>
      <c r="D85" s="526">
        <v>24276.921853884422</v>
      </c>
      <c r="E85" s="526">
        <v>14042.153307016284</v>
      </c>
      <c r="F85" s="536">
        <f>B85*0.5/'TB5'!B85</f>
        <v>0.16934573650360105</v>
      </c>
      <c r="G85" s="547">
        <v>0.18008661270141602</v>
      </c>
      <c r="H85" s="553">
        <v>0.18099987506866455</v>
      </c>
      <c r="I85" s="554">
        <v>0.1397673487663269</v>
      </c>
      <c r="L85" s="902"/>
      <c r="P85" s="902"/>
    </row>
    <row r="86" spans="1:16" x14ac:dyDescent="0.2">
      <c r="A86" s="67">
        <v>1990</v>
      </c>
      <c r="B86" s="564">
        <f>avgpeinc!AW79</f>
        <v>16986.911399341821</v>
      </c>
      <c r="C86" s="525">
        <v>15489.933514675087</v>
      </c>
      <c r="D86" s="524">
        <v>24243.656003453678</v>
      </c>
      <c r="E86" s="524">
        <v>14148.430106146816</v>
      </c>
      <c r="F86" s="533">
        <f>B86*0.5/'TB5'!B86</f>
        <v>0.16807335615158081</v>
      </c>
      <c r="G86" s="544">
        <v>0.17815232276916504</v>
      </c>
      <c r="H86" s="551">
        <v>0.17967617511749268</v>
      </c>
      <c r="I86" s="552">
        <v>0.14166551828384399</v>
      </c>
      <c r="L86" s="902"/>
      <c r="P86" s="902"/>
    </row>
    <row r="87" spans="1:16" x14ac:dyDescent="0.2">
      <c r="A87" s="67">
        <v>1991</v>
      </c>
      <c r="B87" s="564">
        <f>avgpeinc!AW80</f>
        <v>16434.222282547384</v>
      </c>
      <c r="C87" s="525">
        <v>14714.462081192631</v>
      </c>
      <c r="D87" s="524">
        <v>23689.044348254283</v>
      </c>
      <c r="E87" s="524">
        <v>14159.676622070894</v>
      </c>
      <c r="F87" s="533">
        <f>B87*0.5/'TB5'!B87</f>
        <v>0.16600269079208374</v>
      </c>
      <c r="G87" s="544">
        <v>0.1732514500617981</v>
      </c>
      <c r="H87" s="551">
        <v>0.18047446012496948</v>
      </c>
      <c r="I87" s="552">
        <v>0.14363598823547363</v>
      </c>
      <c r="L87" s="902"/>
      <c r="P87" s="902"/>
    </row>
    <row r="88" spans="1:16" x14ac:dyDescent="0.2">
      <c r="A88" s="67">
        <v>1992</v>
      </c>
      <c r="B88" s="564">
        <f>avgpeinc!AW81</f>
        <v>16016.894151333105</v>
      </c>
      <c r="C88" s="525">
        <v>14494.386815350797</v>
      </c>
      <c r="D88" s="524">
        <v>22957.51548570404</v>
      </c>
      <c r="E88" s="524">
        <v>13360.198484822466</v>
      </c>
      <c r="F88" s="533">
        <f>B88*0.5/'TB5'!B88</f>
        <v>0.15871649980545044</v>
      </c>
      <c r="G88" s="544">
        <v>0.16800159215927124</v>
      </c>
      <c r="H88" s="551">
        <v>0.17128771543502808</v>
      </c>
      <c r="I88" s="552">
        <v>0.13405138254165649</v>
      </c>
      <c r="L88" s="902"/>
      <c r="P88" s="902"/>
    </row>
    <row r="89" spans="1:16" x14ac:dyDescent="0.2">
      <c r="A89" s="67">
        <v>1993</v>
      </c>
      <c r="B89" s="564">
        <f>avgpeinc!AW82</f>
        <v>16289.682506810283</v>
      </c>
      <c r="C89" s="525">
        <v>14709.623896757743</v>
      </c>
      <c r="D89" s="524">
        <v>24145.777967726324</v>
      </c>
      <c r="E89" s="524">
        <v>12682.339889815366</v>
      </c>
      <c r="F89" s="533">
        <f>B89*0.5/'TB5'!B89</f>
        <v>0.1600569486618042</v>
      </c>
      <c r="G89" s="544">
        <v>0.16954779624938965</v>
      </c>
      <c r="H89" s="551">
        <v>0.17810660600662231</v>
      </c>
      <c r="I89" s="552">
        <v>0.1280333399772644</v>
      </c>
      <c r="L89" s="902"/>
      <c r="P89" s="902"/>
    </row>
    <row r="90" spans="1:16" x14ac:dyDescent="0.2">
      <c r="A90" s="67">
        <v>1994</v>
      </c>
      <c r="B90" s="564">
        <f>avgpeinc!AW83</f>
        <v>16839.043058354036</v>
      </c>
      <c r="C90" s="525">
        <v>15273.902534531997</v>
      </c>
      <c r="D90" s="524">
        <v>24782.796228435713</v>
      </c>
      <c r="E90" s="524">
        <v>13017.421124621167</v>
      </c>
      <c r="F90" s="533">
        <f>B90*0.5/'TB5'!B90</f>
        <v>0.16022080183029175</v>
      </c>
      <c r="G90" s="544">
        <v>0.17151433229446411</v>
      </c>
      <c r="H90" s="551">
        <v>0.17730516195297241</v>
      </c>
      <c r="I90" s="552">
        <v>0.12641704082489014</v>
      </c>
      <c r="L90" s="902"/>
      <c r="P90" s="902"/>
    </row>
    <row r="91" spans="1:16" x14ac:dyDescent="0.2">
      <c r="A91" s="67">
        <v>1995</v>
      </c>
      <c r="B91" s="564">
        <f>avgpeinc!AW84</f>
        <v>16793.484669064404</v>
      </c>
      <c r="C91" s="525">
        <v>14876.0976702445</v>
      </c>
      <c r="D91" s="524">
        <v>25071.703975821067</v>
      </c>
      <c r="E91" s="524">
        <v>13598.599751466578</v>
      </c>
      <c r="F91" s="533">
        <f>B91*0.5/'TB5'!B91</f>
        <v>0.15635144710540771</v>
      </c>
      <c r="G91" s="544">
        <v>0.16593813896179199</v>
      </c>
      <c r="H91" s="551">
        <v>0.17345082759857178</v>
      </c>
      <c r="I91" s="552">
        <v>0.12791925668716431</v>
      </c>
      <c r="L91" s="902"/>
      <c r="P91" s="902"/>
    </row>
    <row r="92" spans="1:16" x14ac:dyDescent="0.2">
      <c r="A92" s="67">
        <v>1996</v>
      </c>
      <c r="B92" s="564">
        <f>avgpeinc!AW85</f>
        <v>17040.257621216253</v>
      </c>
      <c r="C92" s="525">
        <v>14899.182497762802</v>
      </c>
      <c r="D92" s="524">
        <v>24819.405581462011</v>
      </c>
      <c r="E92" s="524">
        <v>14727.712831035544</v>
      </c>
      <c r="F92" s="533">
        <f>B92*0.5/'TB5'!B92</f>
        <v>0.15379607677459717</v>
      </c>
      <c r="G92" s="544">
        <v>0.16400521993637085</v>
      </c>
      <c r="H92" s="551">
        <v>0.16888171434402466</v>
      </c>
      <c r="I92" s="552">
        <v>0.12706458568572998</v>
      </c>
      <c r="L92" s="902"/>
      <c r="P92" s="902"/>
    </row>
    <row r="93" spans="1:16" x14ac:dyDescent="0.2">
      <c r="A93" s="67">
        <v>1997</v>
      </c>
      <c r="B93" s="564">
        <f>avgpeinc!AW86</f>
        <v>17418.534418565061</v>
      </c>
      <c r="C93" s="525">
        <v>15114.127148729445</v>
      </c>
      <c r="D93" s="524">
        <v>25698.397795216741</v>
      </c>
      <c r="E93" s="524">
        <v>14859.225429745888</v>
      </c>
      <c r="F93" s="533">
        <f>B93*0.5/'TB5'!B93</f>
        <v>0.15169960260391238</v>
      </c>
      <c r="G93" s="544">
        <v>0.16213315725326538</v>
      </c>
      <c r="H93" s="551">
        <v>0.16776126623153687</v>
      </c>
      <c r="I93" s="552">
        <v>0.1242942214012146</v>
      </c>
      <c r="L93" s="902"/>
      <c r="P93" s="902"/>
    </row>
    <row r="94" spans="1:16" x14ac:dyDescent="0.2">
      <c r="A94" s="67">
        <v>1998</v>
      </c>
      <c r="B94" s="564">
        <f>avgpeinc!AW87</f>
        <v>18129.086006471076</v>
      </c>
      <c r="C94" s="525">
        <v>15873.823272259369</v>
      </c>
      <c r="D94" s="524">
        <v>26343.746714221903</v>
      </c>
      <c r="E94" s="524">
        <v>15252.274605266719</v>
      </c>
      <c r="F94" s="533">
        <f>B94*0.5/'TB5'!B94</f>
        <v>0.15206748247146606</v>
      </c>
      <c r="G94" s="544">
        <v>0.16356617212295532</v>
      </c>
      <c r="H94" s="551">
        <v>0.16504955291748047</v>
      </c>
      <c r="I94" s="552">
        <v>0.12577331066131592</v>
      </c>
      <c r="L94" s="902"/>
      <c r="P94" s="902"/>
    </row>
    <row r="95" spans="1:16" x14ac:dyDescent="0.2">
      <c r="A95" s="72">
        <v>1999</v>
      </c>
      <c r="B95" s="565">
        <f>avgpeinc!AW88</f>
        <v>18601.895537208322</v>
      </c>
      <c r="C95" s="527">
        <v>16083.706743741004</v>
      </c>
      <c r="D95" s="526">
        <v>26387.884442619779</v>
      </c>
      <c r="E95" s="526">
        <v>16727.427132188346</v>
      </c>
      <c r="F95" s="536">
        <f>B95*0.5/'TB5'!B95</f>
        <v>0.15149891376495361</v>
      </c>
      <c r="G95" s="547">
        <v>0.15947401523590088</v>
      </c>
      <c r="H95" s="553">
        <v>0.16275650262832642</v>
      </c>
      <c r="I95" s="554">
        <v>0.13518226146697998</v>
      </c>
      <c r="L95" s="902"/>
      <c r="P95" s="902"/>
    </row>
    <row r="96" spans="1:16" x14ac:dyDescent="0.2">
      <c r="A96" s="77">
        <v>2000</v>
      </c>
      <c r="B96" s="566">
        <f>avgpeinc!AW89</f>
        <v>19082.858615400164</v>
      </c>
      <c r="C96" s="529">
        <v>16357.88766306895</v>
      </c>
      <c r="D96" s="528">
        <v>26748.619672592697</v>
      </c>
      <c r="E96" s="528">
        <v>18033.067647575772</v>
      </c>
      <c r="F96" s="537">
        <f>B96*0.5/'TB5'!B96</f>
        <v>0.15039980411529541</v>
      </c>
      <c r="G96" s="548">
        <v>0.15809339284896851</v>
      </c>
      <c r="H96" s="555">
        <v>0.16112798452377319</v>
      </c>
      <c r="I96" s="556">
        <v>0.13671660423278809</v>
      </c>
      <c r="L96" s="902"/>
      <c r="P96" s="902"/>
    </row>
    <row r="97" spans="1:16" x14ac:dyDescent="0.2">
      <c r="A97" s="67">
        <v>2001</v>
      </c>
      <c r="B97" s="564">
        <f>avgpeinc!AW90</f>
        <v>19301.5762409952</v>
      </c>
      <c r="C97" s="525">
        <v>16353.508846848879</v>
      </c>
      <c r="D97" s="524">
        <v>27077.034088454991</v>
      </c>
      <c r="E97" s="524">
        <v>18240.005138596</v>
      </c>
      <c r="F97" s="533">
        <f>B97*0.5/'TB5'!B97</f>
        <v>0.15287059545516968</v>
      </c>
      <c r="G97" s="544">
        <v>0.15919381380081177</v>
      </c>
      <c r="H97" s="551">
        <v>0.166126549243927</v>
      </c>
      <c r="I97" s="552">
        <v>0.13865524530410767</v>
      </c>
      <c r="L97" s="902"/>
      <c r="P97" s="902"/>
    </row>
    <row r="98" spans="1:16" x14ac:dyDescent="0.2">
      <c r="A98" s="67">
        <v>2002</v>
      </c>
      <c r="B98" s="564">
        <f>avgpeinc!AW91</f>
        <v>19339.05748641412</v>
      </c>
      <c r="C98" s="525">
        <v>16531.627552485086</v>
      </c>
      <c r="D98" s="524">
        <v>26864.224139706435</v>
      </c>
      <c r="E98" s="524">
        <v>17856.179313637385</v>
      </c>
      <c r="F98" s="533">
        <f>B98*0.5/'TB5'!B98</f>
        <v>0.15351235866546631</v>
      </c>
      <c r="G98" s="544">
        <v>0.1627342700958252</v>
      </c>
      <c r="H98" s="551">
        <v>0.16579973697662354</v>
      </c>
      <c r="I98" s="552">
        <v>0.13502562046051025</v>
      </c>
      <c r="L98" s="902"/>
      <c r="P98" s="902"/>
    </row>
    <row r="99" spans="1:16" x14ac:dyDescent="0.2">
      <c r="A99" s="67">
        <v>2003</v>
      </c>
      <c r="B99" s="564">
        <f>avgpeinc!AW92</f>
        <v>19192.770622120672</v>
      </c>
      <c r="C99" s="525">
        <v>16420.810455364779</v>
      </c>
      <c r="D99" s="524">
        <v>26571.057408652083</v>
      </c>
      <c r="E99" s="524">
        <v>17729.925947085419</v>
      </c>
      <c r="F99" s="533">
        <f>B99*0.5/'TB5'!B99</f>
        <v>0.15076977014541626</v>
      </c>
      <c r="G99" s="544">
        <v>0.1604880690574646</v>
      </c>
      <c r="H99" s="551">
        <v>0.16225391626358032</v>
      </c>
      <c r="I99" s="552">
        <v>0.13391053676605225</v>
      </c>
      <c r="L99" s="902"/>
      <c r="P99" s="902"/>
    </row>
    <row r="100" spans="1:16" x14ac:dyDescent="0.2">
      <c r="A100" s="67">
        <v>2004</v>
      </c>
      <c r="B100" s="564">
        <f>avgpeinc!AW93</f>
        <v>19383.038831945763</v>
      </c>
      <c r="C100" s="525">
        <v>16547.962539399345</v>
      </c>
      <c r="D100" s="524">
        <v>26236.138185399941</v>
      </c>
      <c r="E100" s="524">
        <v>18056.347355040143</v>
      </c>
      <c r="F100" s="533">
        <f>B100*0.5/'TB5'!B100</f>
        <v>0.14792579412460327</v>
      </c>
      <c r="G100" s="544">
        <v>0.1578446626663208</v>
      </c>
      <c r="H100" s="551">
        <v>0.15656149387359619</v>
      </c>
      <c r="I100" s="552">
        <v>0.1325068473815918</v>
      </c>
      <c r="L100" s="902"/>
      <c r="P100" s="902"/>
    </row>
    <row r="101" spans="1:16" x14ac:dyDescent="0.2">
      <c r="A101" s="67">
        <v>2005</v>
      </c>
      <c r="B101" s="564">
        <f>avgpeinc!AW94</f>
        <v>19304.404992874159</v>
      </c>
      <c r="C101" s="525">
        <v>16132.206072064057</v>
      </c>
      <c r="D101" s="524">
        <v>26592.40971772889</v>
      </c>
      <c r="E101" s="524">
        <v>18957.071050168692</v>
      </c>
      <c r="F101" s="533">
        <f>B101*0.5/'TB5'!B101</f>
        <v>0.14374065399169919</v>
      </c>
      <c r="G101" s="544">
        <v>0.15438550710678101</v>
      </c>
      <c r="H101" s="551">
        <v>0.15334558486938477</v>
      </c>
      <c r="I101" s="552">
        <v>0.13132065534591675</v>
      </c>
      <c r="L101" s="902"/>
      <c r="P101" s="902"/>
    </row>
    <row r="102" spans="1:16" x14ac:dyDescent="0.2">
      <c r="A102" s="67">
        <v>2006</v>
      </c>
      <c r="B102" s="564">
        <f>avgpeinc!AW95</f>
        <v>19368.591309116742</v>
      </c>
      <c r="C102" s="525">
        <v>15789.366089861544</v>
      </c>
      <c r="D102" s="524">
        <v>26001.987851468704</v>
      </c>
      <c r="E102" s="524">
        <v>21151.779304720283</v>
      </c>
      <c r="F102" s="533">
        <f>B102*0.5/'TB5'!B102</f>
        <v>0.14083075523376462</v>
      </c>
      <c r="G102" s="544">
        <v>0.15083760023117065</v>
      </c>
      <c r="H102" s="551">
        <v>0.14631074666976929</v>
      </c>
      <c r="I102" s="552">
        <v>0.1398167610168457</v>
      </c>
      <c r="L102" s="902"/>
      <c r="P102" s="902"/>
    </row>
    <row r="103" spans="1:16" x14ac:dyDescent="0.2">
      <c r="A103" s="67">
        <v>2007</v>
      </c>
      <c r="B103" s="564">
        <f>avgpeinc!AW96</f>
        <v>19457.591918934049</v>
      </c>
      <c r="C103" s="525">
        <v>15806.688868941736</v>
      </c>
      <c r="D103" s="524">
        <v>25781.191960144493</v>
      </c>
      <c r="E103" s="524">
        <v>22167.414122267575</v>
      </c>
      <c r="F103" s="533">
        <f>B103*0.5/'TB5'!B103</f>
        <v>0.14307725429534912</v>
      </c>
      <c r="G103" s="544">
        <v>0.15425616502761841</v>
      </c>
      <c r="H103" s="551">
        <v>0.14521336555480957</v>
      </c>
      <c r="I103" s="552">
        <v>0.14873731136322021</v>
      </c>
      <c r="L103" s="902"/>
      <c r="P103" s="902"/>
    </row>
    <row r="104" spans="1:16" x14ac:dyDescent="0.2">
      <c r="A104" s="67">
        <v>2008</v>
      </c>
      <c r="B104" s="564">
        <f>avgpeinc!AW97</f>
        <v>18857.108148070187</v>
      </c>
      <c r="C104" s="525">
        <v>15081.462993773004</v>
      </c>
      <c r="D104" s="524">
        <v>24859.653566480145</v>
      </c>
      <c r="E104" s="524">
        <v>22102.521022131517</v>
      </c>
      <c r="F104" s="533">
        <f>B104*0.5/'TB5'!B104</f>
        <v>0.14259648323059082</v>
      </c>
      <c r="G104" s="544">
        <v>0.14921003580093384</v>
      </c>
      <c r="H104" s="551">
        <v>0.14703524112701416</v>
      </c>
      <c r="I104" s="552">
        <v>0.15245324373245239</v>
      </c>
      <c r="L104" s="902"/>
      <c r="P104" s="902"/>
    </row>
    <row r="105" spans="1:16" x14ac:dyDescent="0.2">
      <c r="A105" s="72">
        <v>2009</v>
      </c>
      <c r="B105" s="567">
        <f>avgpeinc!AW98</f>
        <v>17896.713942730752</v>
      </c>
      <c r="C105" s="568">
        <v>14475.512123106942</v>
      </c>
      <c r="D105" s="526">
        <v>23440.765509327808</v>
      </c>
      <c r="E105" s="526">
        <v>20086.850921676043</v>
      </c>
      <c r="F105" s="536">
        <f>B105*0.5/'TB5'!B105</f>
        <v>0.14180117845535276</v>
      </c>
      <c r="G105" s="547">
        <v>0.14914357662200928</v>
      </c>
      <c r="H105" s="557">
        <v>0.14651888608932495</v>
      </c>
      <c r="I105" s="896">
        <v>0.14801746606826782</v>
      </c>
      <c r="L105" s="902"/>
      <c r="P105" s="902"/>
    </row>
    <row r="106" spans="1:16" x14ac:dyDescent="0.2">
      <c r="A106" s="67">
        <v>2010</v>
      </c>
      <c r="B106" s="569">
        <f>avgpeinc!AW99</f>
        <v>17936.207459590736</v>
      </c>
      <c r="C106" s="570">
        <v>14153.588684730374</v>
      </c>
      <c r="D106" s="524">
        <v>22724.54485674301</v>
      </c>
      <c r="E106" s="524">
        <v>23184.867645602477</v>
      </c>
      <c r="F106" s="533">
        <f>B106*0.5/'TB5'!B106</f>
        <v>0.13764441013336182</v>
      </c>
      <c r="G106" s="544">
        <v>0.14130949974060059</v>
      </c>
      <c r="H106" s="559">
        <v>0.14175146818161011</v>
      </c>
      <c r="I106" s="897">
        <v>0.15483999252319336</v>
      </c>
      <c r="L106" s="902"/>
      <c r="P106" s="902"/>
    </row>
    <row r="107" spans="1:16" x14ac:dyDescent="0.2">
      <c r="A107" s="67">
        <v>2011</v>
      </c>
      <c r="B107" s="569">
        <f>avgpeinc!AW100</f>
        <v>17723.378129381312</v>
      </c>
      <c r="C107" s="570">
        <v>13717.273607880939</v>
      </c>
      <c r="D107" s="524">
        <v>23033.982285482587</v>
      </c>
      <c r="E107" s="524">
        <v>22714.053362226368</v>
      </c>
      <c r="F107" s="533">
        <f>B107*0.5/'TB5'!B107</f>
        <v>0.13372403383255005</v>
      </c>
      <c r="G107" s="544">
        <v>0.13914787769317627</v>
      </c>
      <c r="H107" s="559">
        <v>0.1364402174949646</v>
      </c>
      <c r="I107" s="897">
        <v>0.15270340442657471</v>
      </c>
      <c r="L107" s="902"/>
      <c r="P107" s="902"/>
    </row>
    <row r="108" spans="1:16" x14ac:dyDescent="0.2">
      <c r="A108" s="67">
        <v>2012</v>
      </c>
      <c r="B108" s="569">
        <f>avgpeinc!AW101</f>
        <v>17838.659152589029</v>
      </c>
      <c r="C108" s="570">
        <v>13397.575519374999</v>
      </c>
      <c r="D108" s="524">
        <v>22248.140828749998</v>
      </c>
      <c r="E108" s="524">
        <v>26113.928356875</v>
      </c>
      <c r="F108" s="533">
        <f>B108*0.5/'TB5'!B108</f>
        <v>0.13134568929672241</v>
      </c>
      <c r="G108" s="544">
        <v>0.13587003946304321</v>
      </c>
      <c r="H108" s="559">
        <v>0.1290132999420166</v>
      </c>
      <c r="I108" s="897">
        <v>0.16470092535018921</v>
      </c>
      <c r="L108" s="902"/>
      <c r="P108" s="902"/>
    </row>
    <row r="109" spans="1:16" x14ac:dyDescent="0.2">
      <c r="A109" s="67">
        <v>2013</v>
      </c>
      <c r="B109" s="569">
        <f>avgpeinc!AW102</f>
        <v>18154.509441589569</v>
      </c>
      <c r="C109" s="570">
        <v>14703.966866043384</v>
      </c>
      <c r="D109" s="524">
        <v>24803.960908667057</v>
      </c>
      <c r="E109" s="524">
        <v>18104.566462995681</v>
      </c>
      <c r="F109" s="533">
        <f>B109*0.5/'TB5'!B109</f>
        <v>0.13361442089080811</v>
      </c>
      <c r="G109" s="544">
        <v>0.1454695463180542</v>
      </c>
      <c r="H109" s="559">
        <v>0.14371389150619507</v>
      </c>
      <c r="I109" s="897">
        <v>0.12066715955734253</v>
      </c>
      <c r="L109" s="902"/>
      <c r="P109" s="902"/>
    </row>
    <row r="110" spans="1:16" x14ac:dyDescent="0.2">
      <c r="A110" s="67">
        <v>2014</v>
      </c>
      <c r="B110" s="569">
        <f>avgpeinc!AW103</f>
        <v>18184.940038709563</v>
      </c>
      <c r="C110" s="570">
        <v>15093.046249349036</v>
      </c>
      <c r="D110" s="524">
        <v>24661.164590807395</v>
      </c>
      <c r="E110" s="524">
        <v>17420.346556388151</v>
      </c>
      <c r="F110" s="533">
        <f>B110*0.5/'TB5'!B110</f>
        <v>0.13072049617767334</v>
      </c>
      <c r="G110" s="544">
        <v>0.14629441499710083</v>
      </c>
      <c r="H110" s="559">
        <v>0.13947683572769165</v>
      </c>
      <c r="I110" s="897">
        <v>0.11377137899398804</v>
      </c>
      <c r="L110" s="902"/>
      <c r="P110" s="902"/>
    </row>
    <row r="111" spans="1:16" x14ac:dyDescent="0.2">
      <c r="A111" s="67">
        <v>2015</v>
      </c>
      <c r="B111" s="569">
        <f>avgpeinc!AW104</f>
        <v>18542.588277943247</v>
      </c>
      <c r="C111" s="570">
        <v>15240.569904056414</v>
      </c>
      <c r="D111" s="524">
        <v>24589.57339003848</v>
      </c>
      <c r="E111" s="524">
        <v>19004.994330280835</v>
      </c>
      <c r="F111" s="533">
        <f>B111*0.5/'TB5'!B111</f>
        <v>0.13116723299026489</v>
      </c>
      <c r="G111" s="544">
        <v>0.1464076042175293</v>
      </c>
      <c r="H111" s="559">
        <v>0.13744169473648071</v>
      </c>
      <c r="I111" s="897">
        <v>0.11965650320053101</v>
      </c>
    </row>
    <row r="112" spans="1:16" x14ac:dyDescent="0.2">
      <c r="A112" s="67">
        <v>2016</v>
      </c>
      <c r="B112" s="569">
        <f>avgpeinc!AW105</f>
        <v>18316.8558633104</v>
      </c>
      <c r="C112" s="570">
        <v>15087.967204166705</v>
      </c>
      <c r="D112" s="524">
        <v>23896.248481576142</v>
      </c>
      <c r="E112" s="524">
        <v>19421.272967339741</v>
      </c>
      <c r="F112" s="533">
        <f>B112*0.5/'TB5'!B112</f>
        <v>0.12992775440216062</v>
      </c>
      <c r="G112" s="544">
        <v>0.14499455690383911</v>
      </c>
      <c r="H112" s="559">
        <v>0.13497668504714966</v>
      </c>
      <c r="I112" s="897">
        <v>0.12035900354385376</v>
      </c>
    </row>
    <row r="113" spans="1:11" x14ac:dyDescent="0.2">
      <c r="A113" s="67">
        <v>2017</v>
      </c>
      <c r="B113" s="569">
        <f>avgpeinc!AW106</f>
        <v>19404.823954366795</v>
      </c>
      <c r="C113" s="570">
        <v>14815.054327941572</v>
      </c>
      <c r="D113" s="524">
        <v>23712.830283217852</v>
      </c>
      <c r="E113" s="524">
        <v>27663.013066967633</v>
      </c>
      <c r="F113" s="533">
        <f>B113*0.5/'TB5'!B113</f>
        <v>0.13501989841461182</v>
      </c>
      <c r="G113" s="544">
        <v>0.1409459114074707</v>
      </c>
      <c r="H113" s="559">
        <v>0.13016247749328613</v>
      </c>
      <c r="I113" s="897">
        <v>0.16625052690505981</v>
      </c>
    </row>
    <row r="114" spans="1:11" x14ac:dyDescent="0.2">
      <c r="A114" s="67">
        <v>2018</v>
      </c>
      <c r="B114" s="569">
        <f>avgpeinc!AW107</f>
        <v>19585.648346734051</v>
      </c>
      <c r="C114" s="570">
        <v>14986.3046875</v>
      </c>
      <c r="D114" s="524">
        <v>23877.046875</v>
      </c>
      <c r="E114" s="524">
        <v>27882.4375</v>
      </c>
      <c r="F114" s="533">
        <f>B114*0.5/'TB5'!B114</f>
        <v>0.13399523496627808</v>
      </c>
      <c r="G114" s="544">
        <v>0.14072954654693604</v>
      </c>
      <c r="H114" s="559">
        <v>0.12879681587219238</v>
      </c>
      <c r="I114" s="897">
        <v>0.16396820545196533</v>
      </c>
    </row>
    <row r="115" spans="1:11" x14ac:dyDescent="0.2">
      <c r="A115" s="67">
        <v>2019</v>
      </c>
      <c r="B115" s="569">
        <f>avgpeinc!AW108</f>
        <v>19730.942069571363</v>
      </c>
      <c r="C115" s="570">
        <v>15057.917054945738</v>
      </c>
      <c r="D115" s="524">
        <v>24029.174382004541</v>
      </c>
      <c r="E115" s="524">
        <v>28244.125104181443</v>
      </c>
      <c r="F115" s="533">
        <f>B115*0.5/'TB5'!B115</f>
        <v>0.13431298732757568</v>
      </c>
      <c r="G115" s="544">
        <v>0.14033341407775879</v>
      </c>
      <c r="H115" s="559">
        <v>0.12924408912658691</v>
      </c>
      <c r="I115" s="897">
        <v>0.16519325971603394</v>
      </c>
    </row>
    <row r="116" spans="1:11" ht="17" thickBot="1" x14ac:dyDescent="0.25">
      <c r="A116" s="1105">
        <v>2020</v>
      </c>
      <c r="B116" s="1124"/>
      <c r="C116" s="1125"/>
      <c r="D116" s="1107"/>
      <c r="E116" s="1107"/>
      <c r="F116" s="1115"/>
      <c r="G116" s="1116"/>
      <c r="H116" s="1117"/>
      <c r="I116" s="1134"/>
    </row>
    <row r="117" spans="1:11" ht="17" thickTop="1" x14ac:dyDescent="0.2">
      <c r="A117" s="61"/>
      <c r="B117" s="60"/>
      <c r="C117" s="60"/>
      <c r="D117" s="60"/>
      <c r="E117" s="60"/>
      <c r="F117" s="60"/>
      <c r="G117" s="60"/>
      <c r="H117" s="60"/>
      <c r="I117" s="60"/>
    </row>
    <row r="118" spans="1:11" x14ac:dyDescent="0.2">
      <c r="D118" s="57"/>
      <c r="E118" s="57"/>
      <c r="F118" s="57"/>
      <c r="G118" s="57"/>
      <c r="H118" s="57"/>
      <c r="I118" s="57"/>
    </row>
    <row r="120" spans="1:11" x14ac:dyDescent="0.2">
      <c r="A120" s="1080"/>
      <c r="B120" s="945"/>
      <c r="C120" s="945"/>
      <c r="D120" s="945"/>
      <c r="E120" s="945"/>
      <c r="F120" s="945"/>
      <c r="G120" s="945"/>
      <c r="H120" s="945"/>
      <c r="I120" s="945"/>
      <c r="J120" s="946"/>
      <c r="K120" s="946"/>
    </row>
    <row r="121" spans="1:11" x14ac:dyDescent="0.2">
      <c r="B121" s="1081"/>
      <c r="C121" s="945"/>
      <c r="D121" s="945"/>
      <c r="E121" s="945"/>
    </row>
  </sheetData>
  <mergeCells count="4">
    <mergeCell ref="A3:I3"/>
    <mergeCell ref="B7:E7"/>
    <mergeCell ref="F7:I7"/>
    <mergeCell ref="B6:I6"/>
  </mergeCells>
  <hyperlinks>
    <hyperlink ref="A1" location="Index!A1" display="Back to index" xr:uid="{00000000-0004-0000-1F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6" tint="0.39997558519241921"/>
  </sheetPr>
  <dimension ref="A1:M120"/>
  <sheetViews>
    <sheetView workbookViewId="0">
      <pane xSplit="1" ySplit="8" topLeftCell="B101" activePane="bottomRight" state="frozen"/>
      <selection activeCell="H120" sqref="H120:M120"/>
      <selection pane="topRight" activeCell="H120" sqref="H120:M120"/>
      <selection pane="bottomLeft" activeCell="H120" sqref="H120:M120"/>
      <selection pane="bottomRight"/>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223</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425"/>
      <c r="C9" s="317"/>
      <c r="D9" s="317"/>
      <c r="E9" s="85"/>
      <c r="F9" s="85"/>
      <c r="G9" s="84"/>
      <c r="H9" s="434"/>
      <c r="I9" s="443"/>
      <c r="J9" s="442"/>
      <c r="K9" s="443"/>
      <c r="L9" s="442"/>
      <c r="M9" s="444"/>
    </row>
    <row r="10" spans="1:13" s="87" customFormat="1" ht="15" customHeight="1" x14ac:dyDescent="0.2">
      <c r="A10" s="92">
        <v>1914</v>
      </c>
      <c r="B10" s="425"/>
      <c r="C10" s="317"/>
      <c r="D10" s="317"/>
      <c r="E10" s="85"/>
      <c r="F10" s="85"/>
      <c r="G10" s="84"/>
      <c r="H10" s="434"/>
      <c r="I10" s="443"/>
      <c r="J10" s="442"/>
      <c r="K10" s="443"/>
      <c r="L10" s="442"/>
      <c r="M10" s="444"/>
    </row>
    <row r="11" spans="1:13" s="87" customFormat="1" ht="15" customHeight="1" x14ac:dyDescent="0.2">
      <c r="A11" s="92">
        <v>1915</v>
      </c>
      <c r="B11" s="425"/>
      <c r="C11" s="317"/>
      <c r="D11" s="317"/>
      <c r="E11" s="85"/>
      <c r="F11" s="85"/>
      <c r="G11" s="84"/>
      <c r="H11" s="434"/>
      <c r="I11" s="443"/>
      <c r="J11" s="442"/>
      <c r="K11" s="443"/>
      <c r="L11" s="442"/>
      <c r="M11" s="444"/>
    </row>
    <row r="12" spans="1:13" s="87" customFormat="1" ht="15" customHeight="1" x14ac:dyDescent="0.2">
      <c r="A12" s="92">
        <v>1916</v>
      </c>
      <c r="B12" s="425"/>
      <c r="C12" s="317"/>
      <c r="D12" s="317"/>
      <c r="E12" s="85"/>
      <c r="F12" s="85"/>
      <c r="G12" s="84"/>
      <c r="H12" s="434"/>
      <c r="I12" s="443"/>
      <c r="J12" s="442"/>
      <c r="K12" s="443"/>
      <c r="L12" s="442"/>
      <c r="M12" s="444"/>
    </row>
    <row r="13" spans="1:13" s="87" customFormat="1" ht="15" hidden="1" customHeight="1" x14ac:dyDescent="0.2">
      <c r="A13" s="92">
        <v>1917</v>
      </c>
      <c r="B13" s="425"/>
      <c r="C13" s="317"/>
      <c r="D13" s="317"/>
      <c r="E13" s="85"/>
      <c r="F13" s="85"/>
      <c r="G13" s="84"/>
      <c r="H13" s="434"/>
      <c r="I13" s="443"/>
      <c r="J13" s="442"/>
      <c r="K13" s="443"/>
      <c r="L13" s="442"/>
      <c r="M13" s="444"/>
    </row>
    <row r="14" spans="1:13" s="87" customFormat="1" ht="15" hidden="1" customHeight="1" x14ac:dyDescent="0.2">
      <c r="A14" s="92">
        <v>1918</v>
      </c>
      <c r="B14" s="425"/>
      <c r="C14" s="317"/>
      <c r="D14" s="353"/>
      <c r="E14" s="314"/>
      <c r="F14" s="314"/>
      <c r="G14" s="84"/>
      <c r="H14" s="434"/>
      <c r="I14" s="443"/>
      <c r="J14" s="442"/>
      <c r="K14" s="443"/>
      <c r="L14" s="442"/>
      <c r="M14" s="444"/>
    </row>
    <row r="15" spans="1:13" s="87" customFormat="1" ht="15" hidden="1" customHeight="1" x14ac:dyDescent="0.2">
      <c r="A15" s="91">
        <v>1919</v>
      </c>
      <c r="B15" s="426"/>
      <c r="C15" s="316"/>
      <c r="D15" s="354"/>
      <c r="E15" s="315"/>
      <c r="F15" s="315"/>
      <c r="G15" s="88"/>
      <c r="H15" s="435"/>
      <c r="I15" s="446"/>
      <c r="J15" s="445"/>
      <c r="K15" s="446"/>
      <c r="L15" s="445"/>
      <c r="M15" s="447"/>
    </row>
    <row r="16" spans="1:13" s="87" customFormat="1" ht="15" hidden="1" customHeight="1" x14ac:dyDescent="0.2">
      <c r="A16" s="92">
        <v>1920</v>
      </c>
      <c r="B16" s="425"/>
      <c r="C16" s="317"/>
      <c r="D16" s="353"/>
      <c r="E16" s="314"/>
      <c r="F16" s="314"/>
      <c r="G16" s="84"/>
      <c r="H16" s="434"/>
      <c r="I16" s="443"/>
      <c r="J16" s="442"/>
      <c r="K16" s="443"/>
      <c r="L16" s="442"/>
      <c r="M16" s="444"/>
    </row>
    <row r="17" spans="1:13" s="87" customFormat="1" ht="15" hidden="1" customHeight="1" x14ac:dyDescent="0.2">
      <c r="A17" s="92">
        <v>1921</v>
      </c>
      <c r="B17" s="425"/>
      <c r="C17" s="317"/>
      <c r="D17" s="353"/>
      <c r="E17" s="314"/>
      <c r="F17" s="314"/>
      <c r="G17" s="84"/>
      <c r="H17" s="434"/>
      <c r="I17" s="443"/>
      <c r="J17" s="442"/>
      <c r="K17" s="443"/>
      <c r="L17" s="442"/>
      <c r="M17" s="444"/>
    </row>
    <row r="18" spans="1:13" s="87" customFormat="1" ht="15" hidden="1" customHeight="1" x14ac:dyDescent="0.2">
      <c r="A18" s="92">
        <v>1922</v>
      </c>
      <c r="B18" s="425"/>
      <c r="C18" s="317"/>
      <c r="D18" s="353"/>
      <c r="E18" s="314"/>
      <c r="F18" s="314"/>
      <c r="G18" s="84"/>
      <c r="H18" s="434"/>
      <c r="I18" s="443"/>
      <c r="J18" s="442"/>
      <c r="K18" s="443"/>
      <c r="L18" s="442"/>
      <c r="M18" s="444"/>
    </row>
    <row r="19" spans="1:13" s="87" customFormat="1" ht="15" hidden="1" customHeight="1" x14ac:dyDescent="0.2">
      <c r="A19" s="92">
        <v>1923</v>
      </c>
      <c r="B19" s="425"/>
      <c r="C19" s="317"/>
      <c r="D19" s="353"/>
      <c r="E19" s="314"/>
      <c r="F19" s="314"/>
      <c r="G19" s="84"/>
      <c r="H19" s="434"/>
      <c r="I19" s="443"/>
      <c r="J19" s="442"/>
      <c r="K19" s="443"/>
      <c r="L19" s="442"/>
      <c r="M19" s="444"/>
    </row>
    <row r="20" spans="1:13" s="87" customFormat="1" ht="15" hidden="1" customHeight="1" x14ac:dyDescent="0.2">
      <c r="A20" s="92">
        <v>1924</v>
      </c>
      <c r="B20" s="425"/>
      <c r="C20" s="317"/>
      <c r="D20" s="353"/>
      <c r="E20" s="314"/>
      <c r="F20" s="314"/>
      <c r="G20" s="84"/>
      <c r="H20" s="434"/>
      <c r="I20" s="443"/>
      <c r="J20" s="442"/>
      <c r="K20" s="443"/>
      <c r="L20" s="442"/>
      <c r="M20" s="444"/>
    </row>
    <row r="21" spans="1:13" s="87" customFormat="1" ht="15" hidden="1" customHeight="1" x14ac:dyDescent="0.2">
      <c r="A21" s="92">
        <v>1925</v>
      </c>
      <c r="B21" s="425"/>
      <c r="C21" s="317"/>
      <c r="D21" s="353"/>
      <c r="E21" s="314"/>
      <c r="F21" s="314"/>
      <c r="G21" s="84"/>
      <c r="H21" s="434"/>
      <c r="I21" s="443"/>
      <c r="J21" s="442"/>
      <c r="K21" s="443"/>
      <c r="L21" s="442"/>
      <c r="M21" s="444"/>
    </row>
    <row r="22" spans="1:13" s="87" customFormat="1" ht="15" hidden="1" customHeight="1" x14ac:dyDescent="0.2">
      <c r="A22" s="92">
        <v>1926</v>
      </c>
      <c r="B22" s="425"/>
      <c r="C22" s="317"/>
      <c r="D22" s="353"/>
      <c r="E22" s="314"/>
      <c r="F22" s="314"/>
      <c r="G22" s="84"/>
      <c r="H22" s="434"/>
      <c r="I22" s="443"/>
      <c r="J22" s="442"/>
      <c r="K22" s="443"/>
      <c r="L22" s="442"/>
      <c r="M22" s="444"/>
    </row>
    <row r="23" spans="1:13" s="87" customFormat="1" ht="15" hidden="1" customHeight="1" x14ac:dyDescent="0.2">
      <c r="A23" s="92">
        <v>1927</v>
      </c>
      <c r="B23" s="425"/>
      <c r="C23" s="317"/>
      <c r="D23" s="353"/>
      <c r="E23" s="314"/>
      <c r="F23" s="314"/>
      <c r="G23" s="84"/>
      <c r="H23" s="434"/>
      <c r="I23" s="443"/>
      <c r="J23" s="442"/>
      <c r="K23" s="443"/>
      <c r="L23" s="442"/>
      <c r="M23" s="444"/>
    </row>
    <row r="24" spans="1:13" s="87" customFormat="1" ht="15" hidden="1" customHeight="1" x14ac:dyDescent="0.2">
      <c r="A24" s="92">
        <v>1928</v>
      </c>
      <c r="B24" s="425"/>
      <c r="C24" s="317"/>
      <c r="D24" s="353"/>
      <c r="E24" s="314"/>
      <c r="F24" s="314"/>
      <c r="G24" s="84"/>
      <c r="H24" s="434"/>
      <c r="I24" s="443"/>
      <c r="J24" s="442"/>
      <c r="K24" s="443"/>
      <c r="L24" s="442"/>
      <c r="M24" s="444"/>
    </row>
    <row r="25" spans="1:13" s="87" customFormat="1" ht="15" hidden="1" customHeight="1" x14ac:dyDescent="0.2">
      <c r="A25" s="91">
        <v>1929</v>
      </c>
      <c r="B25" s="426"/>
      <c r="C25" s="316"/>
      <c r="D25" s="354"/>
      <c r="E25" s="315"/>
      <c r="F25" s="315"/>
      <c r="G25" s="88"/>
      <c r="H25" s="435"/>
      <c r="I25" s="446"/>
      <c r="J25" s="445"/>
      <c r="K25" s="446"/>
      <c r="L25" s="445"/>
      <c r="M25" s="447"/>
    </row>
    <row r="26" spans="1:13" s="87" customFormat="1" ht="15" hidden="1" customHeight="1" x14ac:dyDescent="0.2">
      <c r="A26" s="92">
        <v>1930</v>
      </c>
      <c r="B26" s="425"/>
      <c r="C26" s="317"/>
      <c r="D26" s="353"/>
      <c r="E26" s="314"/>
      <c r="F26" s="314"/>
      <c r="G26" s="84"/>
      <c r="H26" s="434"/>
      <c r="I26" s="443"/>
      <c r="J26" s="442"/>
      <c r="K26" s="443"/>
      <c r="L26" s="442"/>
      <c r="M26" s="444"/>
    </row>
    <row r="27" spans="1:13" s="87" customFormat="1" ht="15" hidden="1" customHeight="1" x14ac:dyDescent="0.2">
      <c r="A27" s="92">
        <v>1931</v>
      </c>
      <c r="B27" s="425"/>
      <c r="C27" s="317"/>
      <c r="D27" s="353"/>
      <c r="E27" s="314"/>
      <c r="F27" s="314"/>
      <c r="G27" s="84"/>
      <c r="H27" s="434"/>
      <c r="I27" s="443"/>
      <c r="J27" s="442"/>
      <c r="K27" s="443"/>
      <c r="L27" s="442"/>
      <c r="M27" s="444"/>
    </row>
    <row r="28" spans="1:13" s="87" customFormat="1" ht="15" hidden="1" customHeight="1" x14ac:dyDescent="0.2">
      <c r="A28" s="92">
        <v>1932</v>
      </c>
      <c r="B28" s="425"/>
      <c r="C28" s="317"/>
      <c r="D28" s="353"/>
      <c r="E28" s="314"/>
      <c r="F28" s="314"/>
      <c r="G28" s="84"/>
      <c r="H28" s="434"/>
      <c r="I28" s="443"/>
      <c r="J28" s="442"/>
      <c r="K28" s="443"/>
      <c r="L28" s="442"/>
      <c r="M28" s="444"/>
    </row>
    <row r="29" spans="1:13" s="87" customFormat="1" ht="15" hidden="1" customHeight="1" x14ac:dyDescent="0.2">
      <c r="A29" s="92">
        <v>1933</v>
      </c>
      <c r="B29" s="425"/>
      <c r="C29" s="317"/>
      <c r="D29" s="353"/>
      <c r="E29" s="314"/>
      <c r="F29" s="314"/>
      <c r="G29" s="84"/>
      <c r="H29" s="434"/>
      <c r="I29" s="443"/>
      <c r="J29" s="442"/>
      <c r="K29" s="443"/>
      <c r="L29" s="442"/>
      <c r="M29" s="444"/>
    </row>
    <row r="30" spans="1:13" s="87" customFormat="1" ht="15" hidden="1" customHeight="1" x14ac:dyDescent="0.2">
      <c r="A30" s="92">
        <v>1934</v>
      </c>
      <c r="B30" s="425"/>
      <c r="C30" s="317"/>
      <c r="D30" s="353"/>
      <c r="E30" s="314"/>
      <c r="F30" s="314"/>
      <c r="G30" s="84"/>
      <c r="H30" s="434"/>
      <c r="I30" s="443"/>
      <c r="J30" s="442"/>
      <c r="K30" s="443"/>
      <c r="L30" s="442"/>
      <c r="M30" s="444"/>
    </row>
    <row r="31" spans="1:13" s="87" customFormat="1" ht="15" hidden="1" customHeight="1" x14ac:dyDescent="0.2">
      <c r="A31" s="92">
        <v>1935</v>
      </c>
      <c r="B31" s="425"/>
      <c r="C31" s="317"/>
      <c r="D31" s="353"/>
      <c r="E31" s="314"/>
      <c r="F31" s="314"/>
      <c r="G31" s="84"/>
      <c r="H31" s="434"/>
      <c r="I31" s="443"/>
      <c r="J31" s="442"/>
      <c r="K31" s="443"/>
      <c r="L31" s="442"/>
      <c r="M31" s="444"/>
    </row>
    <row r="32" spans="1:13" s="87" customFormat="1" ht="15" hidden="1" customHeight="1" x14ac:dyDescent="0.2">
      <c r="A32" s="92">
        <v>1936</v>
      </c>
      <c r="B32" s="425"/>
      <c r="C32" s="317"/>
      <c r="D32" s="353"/>
      <c r="E32" s="314"/>
      <c r="F32" s="314"/>
      <c r="G32" s="84"/>
      <c r="H32" s="434"/>
      <c r="I32" s="443"/>
      <c r="J32" s="442"/>
      <c r="K32" s="443"/>
      <c r="L32" s="442"/>
      <c r="M32" s="444"/>
    </row>
    <row r="33" spans="1:13" s="87" customFormat="1" ht="15" hidden="1" customHeight="1" x14ac:dyDescent="0.2">
      <c r="A33" s="92">
        <v>1937</v>
      </c>
      <c r="B33" s="425"/>
      <c r="C33" s="317"/>
      <c r="D33" s="353"/>
      <c r="E33" s="314"/>
      <c r="F33" s="314"/>
      <c r="G33" s="84"/>
      <c r="H33" s="434"/>
      <c r="I33" s="443"/>
      <c r="J33" s="442"/>
      <c r="K33" s="443"/>
      <c r="L33" s="442"/>
      <c r="M33" s="444"/>
    </row>
    <row r="34" spans="1:13" s="87" customFormat="1" ht="15" hidden="1" customHeight="1" x14ac:dyDescent="0.2">
      <c r="A34" s="92">
        <v>1938</v>
      </c>
      <c r="B34" s="425"/>
      <c r="C34" s="317"/>
      <c r="D34" s="353"/>
      <c r="E34" s="314"/>
      <c r="F34" s="314"/>
      <c r="G34" s="84"/>
      <c r="H34" s="434"/>
      <c r="I34" s="443"/>
      <c r="J34" s="442"/>
      <c r="K34" s="443"/>
      <c r="L34" s="442"/>
      <c r="M34" s="444"/>
    </row>
    <row r="35" spans="1:13" s="87" customFormat="1" ht="15" hidden="1" customHeight="1" x14ac:dyDescent="0.2">
      <c r="A35" s="91">
        <v>1939</v>
      </c>
      <c r="B35" s="426"/>
      <c r="C35" s="316"/>
      <c r="D35" s="354"/>
      <c r="E35" s="315"/>
      <c r="F35" s="315"/>
      <c r="G35" s="88"/>
      <c r="H35" s="435"/>
      <c r="I35" s="446"/>
      <c r="J35" s="445"/>
      <c r="K35" s="446"/>
      <c r="L35" s="445"/>
      <c r="M35" s="447"/>
    </row>
    <row r="36" spans="1:13" s="87" customFormat="1" ht="15" hidden="1" customHeight="1" x14ac:dyDescent="0.2">
      <c r="A36" s="92">
        <v>1940</v>
      </c>
      <c r="B36" s="425"/>
      <c r="C36" s="317"/>
      <c r="D36" s="353"/>
      <c r="E36" s="314"/>
      <c r="F36" s="314"/>
      <c r="G36" s="84"/>
      <c r="H36" s="434"/>
      <c r="I36" s="443"/>
      <c r="J36" s="442"/>
      <c r="K36" s="443"/>
      <c r="L36" s="442"/>
      <c r="M36" s="444"/>
    </row>
    <row r="37" spans="1:13" s="87" customFormat="1" ht="15" hidden="1" customHeight="1" x14ac:dyDescent="0.2">
      <c r="A37" s="92">
        <v>1941</v>
      </c>
      <c r="B37" s="425"/>
      <c r="C37" s="317"/>
      <c r="D37" s="353"/>
      <c r="E37" s="314"/>
      <c r="F37" s="314"/>
      <c r="G37" s="84"/>
      <c r="H37" s="434"/>
      <c r="I37" s="443"/>
      <c r="J37" s="442"/>
      <c r="K37" s="443"/>
      <c r="L37" s="442"/>
      <c r="M37" s="444"/>
    </row>
    <row r="38" spans="1:13" s="87" customFormat="1" ht="15" hidden="1" customHeight="1" x14ac:dyDescent="0.2">
      <c r="A38" s="92">
        <v>1942</v>
      </c>
      <c r="B38" s="425"/>
      <c r="C38" s="317"/>
      <c r="D38" s="353"/>
      <c r="E38" s="314"/>
      <c r="F38" s="314"/>
      <c r="G38" s="84"/>
      <c r="H38" s="434"/>
      <c r="I38" s="443"/>
      <c r="J38" s="442"/>
      <c r="K38" s="443"/>
      <c r="L38" s="442"/>
      <c r="M38" s="444"/>
    </row>
    <row r="39" spans="1:13" s="87" customFormat="1" ht="15" hidden="1" customHeight="1" x14ac:dyDescent="0.2">
      <c r="A39" s="92">
        <v>1943</v>
      </c>
      <c r="B39" s="425"/>
      <c r="C39" s="317"/>
      <c r="D39" s="353"/>
      <c r="E39" s="314"/>
      <c r="F39" s="314"/>
      <c r="G39" s="84"/>
      <c r="H39" s="434"/>
      <c r="I39" s="443"/>
      <c r="J39" s="442"/>
      <c r="K39" s="443"/>
      <c r="L39" s="442"/>
      <c r="M39" s="444"/>
    </row>
    <row r="40" spans="1:13" s="87" customFormat="1" ht="15" hidden="1" customHeight="1" x14ac:dyDescent="0.2">
      <c r="A40" s="92">
        <v>1944</v>
      </c>
      <c r="B40" s="425"/>
      <c r="C40" s="317"/>
      <c r="D40" s="353"/>
      <c r="E40" s="314"/>
      <c r="F40" s="314"/>
      <c r="G40" s="84"/>
      <c r="H40" s="434"/>
      <c r="I40" s="443"/>
      <c r="J40" s="442"/>
      <c r="K40" s="443"/>
      <c r="L40" s="442"/>
      <c r="M40" s="444"/>
    </row>
    <row r="41" spans="1:13" s="87" customFormat="1" ht="15" hidden="1" customHeight="1" x14ac:dyDescent="0.2">
      <c r="A41" s="92">
        <v>1945</v>
      </c>
      <c r="B41" s="425"/>
      <c r="C41" s="317"/>
      <c r="D41" s="353"/>
      <c r="E41" s="314"/>
      <c r="F41" s="314"/>
      <c r="G41" s="84"/>
      <c r="H41" s="434"/>
      <c r="I41" s="443"/>
      <c r="J41" s="442"/>
      <c r="K41" s="443"/>
      <c r="L41" s="442"/>
      <c r="M41" s="444"/>
    </row>
    <row r="42" spans="1:13" s="87" customFormat="1" ht="15" customHeight="1" x14ac:dyDescent="0.2">
      <c r="A42" s="92">
        <v>1946</v>
      </c>
      <c r="B42" s="425">
        <f>B58*'TB6'!B42/'TB6'!B58</f>
        <v>24150.631552988863</v>
      </c>
      <c r="C42" s="317"/>
      <c r="D42" s="353"/>
      <c r="E42" s="314"/>
      <c r="F42" s="314"/>
      <c r="G42" s="84"/>
      <c r="H42" s="434"/>
      <c r="I42" s="443"/>
      <c r="J42" s="442"/>
      <c r="K42" s="443"/>
      <c r="L42" s="442"/>
      <c r="M42" s="444"/>
    </row>
    <row r="43" spans="1:13" s="87" customFormat="1" ht="15" customHeight="1" x14ac:dyDescent="0.2">
      <c r="A43" s="92">
        <v>1947</v>
      </c>
      <c r="B43" s="425"/>
      <c r="C43" s="317"/>
      <c r="D43" s="353"/>
      <c r="E43" s="314"/>
      <c r="F43" s="314"/>
      <c r="G43" s="84"/>
      <c r="H43" s="434"/>
      <c r="I43" s="443"/>
      <c r="J43" s="442"/>
      <c r="K43" s="443"/>
      <c r="L43" s="442"/>
      <c r="M43" s="444"/>
    </row>
    <row r="44" spans="1:13" s="87" customFormat="1" ht="15" customHeight="1" x14ac:dyDescent="0.2">
      <c r="A44" s="92">
        <v>1948</v>
      </c>
      <c r="B44" s="425"/>
      <c r="C44" s="317"/>
      <c r="D44" s="353"/>
      <c r="E44" s="314"/>
      <c r="F44" s="314"/>
      <c r="G44" s="84"/>
      <c r="H44" s="434"/>
      <c r="I44" s="443"/>
      <c r="J44" s="442"/>
      <c r="K44" s="443"/>
      <c r="L44" s="442"/>
      <c r="M44" s="444"/>
    </row>
    <row r="45" spans="1:13" s="87" customFormat="1" ht="15" customHeight="1" x14ac:dyDescent="0.2">
      <c r="A45" s="91">
        <v>1949</v>
      </c>
      <c r="B45" s="426"/>
      <c r="C45" s="316"/>
      <c r="D45" s="354"/>
      <c r="E45" s="315"/>
      <c r="F45" s="315"/>
      <c r="G45" s="88"/>
      <c r="H45" s="435"/>
      <c r="I45" s="446"/>
      <c r="J45" s="445"/>
      <c r="K45" s="446"/>
      <c r="L45" s="445"/>
      <c r="M45" s="447"/>
    </row>
    <row r="46" spans="1:13" s="87" customFormat="1" ht="15" customHeight="1" x14ac:dyDescent="0.2">
      <c r="A46" s="92">
        <v>1950</v>
      </c>
      <c r="B46" s="425"/>
      <c r="C46" s="317"/>
      <c r="D46" s="353"/>
      <c r="E46" s="314"/>
      <c r="F46" s="314"/>
      <c r="G46" s="84"/>
      <c r="H46" s="434"/>
      <c r="I46" s="443"/>
      <c r="J46" s="442"/>
      <c r="K46" s="443"/>
      <c r="L46" s="442"/>
      <c r="M46" s="444"/>
    </row>
    <row r="47" spans="1:13" s="87" customFormat="1" ht="15" customHeight="1" x14ac:dyDescent="0.2">
      <c r="A47" s="92">
        <v>1951</v>
      </c>
      <c r="B47" s="425"/>
      <c r="C47" s="317"/>
      <c r="D47" s="353"/>
      <c r="E47" s="314"/>
      <c r="F47" s="314"/>
      <c r="G47" s="84"/>
      <c r="H47" s="434"/>
      <c r="I47" s="443"/>
      <c r="J47" s="442"/>
      <c r="K47" s="443"/>
      <c r="L47" s="442"/>
      <c r="M47" s="444"/>
    </row>
    <row r="48" spans="1:13" s="87" customFormat="1" ht="15" customHeight="1" x14ac:dyDescent="0.2">
      <c r="A48" s="92">
        <v>1952</v>
      </c>
      <c r="B48" s="425"/>
      <c r="C48" s="317"/>
      <c r="D48" s="353"/>
      <c r="E48" s="314"/>
      <c r="F48" s="314"/>
      <c r="G48" s="84"/>
      <c r="H48" s="434"/>
      <c r="I48" s="443"/>
      <c r="J48" s="442"/>
      <c r="K48" s="443"/>
      <c r="L48" s="442"/>
      <c r="M48" s="444"/>
    </row>
    <row r="49" spans="1:13" s="87" customFormat="1" ht="15" customHeight="1" x14ac:dyDescent="0.2">
      <c r="A49" s="92">
        <v>1953</v>
      </c>
      <c r="B49" s="425"/>
      <c r="C49" s="317"/>
      <c r="D49" s="353"/>
      <c r="E49" s="314"/>
      <c r="F49" s="314"/>
      <c r="G49" s="84"/>
      <c r="H49" s="434"/>
      <c r="I49" s="443"/>
      <c r="J49" s="442"/>
      <c r="K49" s="443"/>
      <c r="L49" s="442"/>
      <c r="M49" s="444"/>
    </row>
    <row r="50" spans="1:13" s="87" customFormat="1" ht="15" customHeight="1" x14ac:dyDescent="0.2">
      <c r="A50" s="92">
        <v>1954</v>
      </c>
      <c r="B50" s="425"/>
      <c r="C50" s="317"/>
      <c r="D50" s="353"/>
      <c r="E50" s="314"/>
      <c r="F50" s="314"/>
      <c r="G50" s="84"/>
      <c r="H50" s="434"/>
      <c r="I50" s="443"/>
      <c r="J50" s="442"/>
      <c r="K50" s="443"/>
      <c r="L50" s="442"/>
      <c r="M50" s="444"/>
    </row>
    <row r="51" spans="1:13" s="87" customFormat="1" ht="15" customHeight="1" x14ac:dyDescent="0.2">
      <c r="A51" s="92">
        <v>1955</v>
      </c>
      <c r="B51" s="425"/>
      <c r="C51" s="317"/>
      <c r="D51" s="353"/>
      <c r="E51" s="314"/>
      <c r="F51" s="314"/>
      <c r="G51" s="84"/>
      <c r="H51" s="434"/>
      <c r="I51" s="443"/>
      <c r="J51" s="442"/>
      <c r="K51" s="443"/>
      <c r="L51" s="442"/>
      <c r="M51" s="444"/>
    </row>
    <row r="52" spans="1:13" s="87" customFormat="1" ht="15" customHeight="1" x14ac:dyDescent="0.2">
      <c r="A52" s="92">
        <v>1956</v>
      </c>
      <c r="B52" s="425"/>
      <c r="C52" s="317"/>
      <c r="D52" s="353"/>
      <c r="E52" s="314"/>
      <c r="F52" s="314"/>
      <c r="G52" s="84"/>
      <c r="H52" s="434"/>
      <c r="I52" s="443"/>
      <c r="J52" s="442"/>
      <c r="K52" s="443"/>
      <c r="L52" s="442"/>
      <c r="M52" s="444"/>
    </row>
    <row r="53" spans="1:13" s="87" customFormat="1" ht="15" customHeight="1" x14ac:dyDescent="0.2">
      <c r="A53" s="92">
        <v>1957</v>
      </c>
      <c r="B53" s="425"/>
      <c r="C53" s="317"/>
      <c r="D53" s="353"/>
      <c r="E53" s="314"/>
      <c r="F53" s="314"/>
      <c r="G53" s="84"/>
      <c r="H53" s="434"/>
      <c r="I53" s="443"/>
      <c r="J53" s="442"/>
      <c r="K53" s="443"/>
      <c r="L53" s="442"/>
      <c r="M53" s="444"/>
    </row>
    <row r="54" spans="1:13" s="87" customFormat="1" ht="15" customHeight="1" x14ac:dyDescent="0.2">
      <c r="A54" s="92">
        <v>1958</v>
      </c>
      <c r="B54" s="425"/>
      <c r="C54" s="317"/>
      <c r="D54" s="353"/>
      <c r="E54" s="314"/>
      <c r="F54" s="314"/>
      <c r="G54" s="84"/>
      <c r="H54" s="434"/>
      <c r="I54" s="443"/>
      <c r="J54" s="442"/>
      <c r="K54" s="443"/>
      <c r="L54" s="442"/>
      <c r="M54" s="444"/>
    </row>
    <row r="55" spans="1:13" s="87" customFormat="1" ht="15" customHeight="1" x14ac:dyDescent="0.2">
      <c r="A55" s="91">
        <v>1959</v>
      </c>
      <c r="B55" s="426"/>
      <c r="C55" s="316"/>
      <c r="D55" s="354"/>
      <c r="E55" s="315"/>
      <c r="F55" s="315"/>
      <c r="G55" s="88"/>
      <c r="H55" s="435"/>
      <c r="I55" s="446"/>
      <c r="J55" s="445"/>
      <c r="K55" s="446"/>
      <c r="L55" s="445"/>
      <c r="M55" s="447"/>
    </row>
    <row r="56" spans="1:13" x14ac:dyDescent="0.2">
      <c r="A56" s="67">
        <v>1960</v>
      </c>
      <c r="B56" s="425"/>
      <c r="C56" s="317"/>
      <c r="D56" s="353"/>
      <c r="E56" s="314"/>
      <c r="F56" s="314"/>
      <c r="G56" s="84"/>
      <c r="H56" s="434"/>
      <c r="I56" s="443"/>
      <c r="J56" s="442"/>
      <c r="K56" s="443"/>
      <c r="L56" s="442"/>
      <c r="M56" s="444"/>
    </row>
    <row r="57" spans="1:13" x14ac:dyDescent="0.2">
      <c r="A57" s="67">
        <v>1961</v>
      </c>
      <c r="B57" s="425"/>
      <c r="C57" s="317"/>
      <c r="D57" s="353"/>
      <c r="E57" s="314"/>
      <c r="F57" s="314"/>
      <c r="G57" s="84"/>
      <c r="H57" s="434"/>
      <c r="I57" s="443"/>
      <c r="J57" s="442"/>
      <c r="K57" s="443"/>
      <c r="L57" s="442"/>
      <c r="M57" s="444"/>
    </row>
    <row r="58" spans="1:13" x14ac:dyDescent="0.2">
      <c r="A58" s="67">
        <v>1962</v>
      </c>
      <c r="B58" s="563">
        <f>avgpeinc!BI51</f>
        <v>35581.247920951602</v>
      </c>
      <c r="C58" s="523">
        <f>avgpeinc!BJ51</f>
        <v>38920.7871326452</v>
      </c>
      <c r="D58" s="522">
        <f>avgpeinc!BK51</f>
        <v>36725.56233090422</v>
      </c>
      <c r="E58" s="522">
        <f>avgpeinc!BL51</f>
        <v>54381.068381450757</v>
      </c>
      <c r="F58" s="522">
        <f>avgpeinc!BM51</f>
        <v>21563.190763829582</v>
      </c>
      <c r="G58" s="523">
        <f>avgpeinc!BN51</f>
        <v>57147.131059088657</v>
      </c>
      <c r="H58" s="532">
        <f>B58*0.4/'TB5'!B58</f>
        <v>0.44552123546600342</v>
      </c>
      <c r="I58" s="549">
        <f>C58*0.4/'TB5'!B58</f>
        <v>0.48733639717102045</v>
      </c>
      <c r="J58" s="549">
        <f>D58*0.4/'TB5'!C58</f>
        <v>0.45260775089263916</v>
      </c>
      <c r="K58" s="543">
        <f>E58*0.4/'TB5'!D58</f>
        <v>0.48171722888946533</v>
      </c>
      <c r="L58" s="549">
        <f>F58*0.4/'TB5'!E58</f>
        <v>0.44265669584274298</v>
      </c>
      <c r="M58" s="550">
        <f>G58*0.4/'TB5'!F58</f>
        <v>0.46349787712097168</v>
      </c>
    </row>
    <row r="59" spans="1:13" x14ac:dyDescent="0.2">
      <c r="A59" s="67">
        <v>1963</v>
      </c>
      <c r="B59" s="564">
        <f>avgpeinc!BI52</f>
        <v>36918.435077436305</v>
      </c>
      <c r="C59" s="525">
        <f>avgpeinc!BJ52</f>
        <v>40426.635687486792</v>
      </c>
      <c r="D59" s="524">
        <f>avgpeinc!BK52</f>
        <v>37867.875792134815</v>
      </c>
      <c r="E59" s="524">
        <f>avgpeinc!BL52</f>
        <v>56180.778392667256</v>
      </c>
      <c r="F59" s="524">
        <f>avgpeinc!BM52</f>
        <v>22235.515769239377</v>
      </c>
      <c r="G59" s="525">
        <f>avgpeinc!BN52</f>
        <v>59685.676967769177</v>
      </c>
      <c r="H59" s="533">
        <f>B59*0.4/'TB5'!B59</f>
        <v>0.4472052491474417</v>
      </c>
      <c r="I59" s="544">
        <f>C59*0.4/'TB5'!B59</f>
        <v>0.48970124673201165</v>
      </c>
      <c r="J59" s="551">
        <f>D59*0.4/'TB5'!C59</f>
        <v>0.45076367499041026</v>
      </c>
      <c r="K59" s="544">
        <f>E59*0.4/'TB5'!D59</f>
        <v>0.48009723798969223</v>
      </c>
      <c r="L59" s="551">
        <f>F59*0.4/'TB5'!E59</f>
        <v>0.4393158058147652</v>
      </c>
      <c r="M59" s="552">
        <f>G59*0.4/'TB5'!F59</f>
        <v>0.46842744518992036</v>
      </c>
    </row>
    <row r="60" spans="1:13" x14ac:dyDescent="0.2">
      <c r="A60" s="67">
        <v>1964</v>
      </c>
      <c r="B60" s="564">
        <f>avgpeinc!BI53</f>
        <v>38255.622233921007</v>
      </c>
      <c r="C60" s="525">
        <f>avgpeinc!BJ53</f>
        <v>41932.484242328392</v>
      </c>
      <c r="D60" s="524">
        <f>avgpeinc!BK53</f>
        <v>39010.189253365417</v>
      </c>
      <c r="E60" s="524">
        <f>avgpeinc!BL53</f>
        <v>57980.488403883755</v>
      </c>
      <c r="F60" s="524">
        <f>avgpeinc!BM53</f>
        <v>22907.840774649168</v>
      </c>
      <c r="G60" s="525">
        <f>avgpeinc!BN53</f>
        <v>62224.222876449698</v>
      </c>
      <c r="H60" s="533">
        <f>B60*0.4/'TB5'!B60</f>
        <v>0.44512081146240229</v>
      </c>
      <c r="I60" s="544">
        <f>C60*0.4/'TB5'!B60</f>
        <v>0.48790270090103149</v>
      </c>
      <c r="J60" s="551">
        <f>D60*0.4/'TB5'!C60</f>
        <v>0.44904127717018127</v>
      </c>
      <c r="K60" s="544">
        <f>E60*0.4/'TB5'!D60</f>
        <v>0.47858768701553339</v>
      </c>
      <c r="L60" s="551">
        <f>F60*0.4/'TB5'!E60</f>
        <v>0.43621677160263073</v>
      </c>
      <c r="M60" s="552">
        <f>G60*0.4/'TB5'!F60</f>
        <v>0.46739903092384344</v>
      </c>
    </row>
    <row r="61" spans="1:13" x14ac:dyDescent="0.2">
      <c r="A61" s="67">
        <v>1965</v>
      </c>
      <c r="B61" s="564">
        <f>avgpeinc!BI54</f>
        <v>40058.641080498302</v>
      </c>
      <c r="C61" s="525">
        <f>avgpeinc!BJ54</f>
        <v>44144.18451552817</v>
      </c>
      <c r="D61" s="524">
        <f>avgpeinc!BK54</f>
        <v>40778.267371808499</v>
      </c>
      <c r="E61" s="524">
        <f>avgpeinc!BL54</f>
        <v>60703.375600131061</v>
      </c>
      <c r="F61" s="524">
        <f>avgpeinc!BM54</f>
        <v>24201.089594890582</v>
      </c>
      <c r="G61" s="525">
        <f>avgpeinc!BN54</f>
        <v>65243.469514136552</v>
      </c>
      <c r="H61" s="533">
        <f>B61*0.4/'TB5'!B61</f>
        <v>0.44321729077164984</v>
      </c>
      <c r="I61" s="544">
        <f>C61*0.4/'TB5'!B61</f>
        <v>0.48842060880146132</v>
      </c>
      <c r="J61" s="551">
        <f>D61*0.4/'TB5'!C61</f>
        <v>0.44693759845851427</v>
      </c>
      <c r="K61" s="544">
        <f>E61*0.4/'TB5'!D61</f>
        <v>0.4770378804249979</v>
      </c>
      <c r="L61" s="551">
        <f>F61*0.4/'TB5'!E61</f>
        <v>0.43883046994772784</v>
      </c>
      <c r="M61" s="552">
        <f>G61*0.4/'TB5'!F61</f>
        <v>0.46739853423337435</v>
      </c>
    </row>
    <row r="62" spans="1:13" x14ac:dyDescent="0.2">
      <c r="A62" s="67">
        <v>1966</v>
      </c>
      <c r="B62" s="564">
        <f>avgpeinc!BI55</f>
        <v>41861.659927075598</v>
      </c>
      <c r="C62" s="525">
        <f>avgpeinc!BJ55</f>
        <v>46355.884788727948</v>
      </c>
      <c r="D62" s="524">
        <f>avgpeinc!BK55</f>
        <v>42546.345490251588</v>
      </c>
      <c r="E62" s="524">
        <f>avgpeinc!BL55</f>
        <v>63426.262796378367</v>
      </c>
      <c r="F62" s="524">
        <f>avgpeinc!BM55</f>
        <v>25494.338415131999</v>
      </c>
      <c r="G62" s="525">
        <f>avgpeinc!BN55</f>
        <v>68262.716151823406</v>
      </c>
      <c r="H62" s="533">
        <f>B62*0.4/'TB5'!B62</f>
        <v>0.44257232546806341</v>
      </c>
      <c r="I62" s="544">
        <f>C62*0.4/'TB5'!B62</f>
        <v>0.49008643627166759</v>
      </c>
      <c r="J62" s="551">
        <f>D62*0.4/'TB5'!C62</f>
        <v>0.44502601027488708</v>
      </c>
      <c r="K62" s="544">
        <f>E62*0.4/'TB5'!D62</f>
        <v>0.47562989592552185</v>
      </c>
      <c r="L62" s="551">
        <f>F62*0.4/'TB5'!E62</f>
        <v>0.44120585918426519</v>
      </c>
      <c r="M62" s="552">
        <f>G62*0.4/'TB5'!F62</f>
        <v>0.46831881999969488</v>
      </c>
    </row>
    <row r="63" spans="1:13" x14ac:dyDescent="0.2">
      <c r="A63" s="67">
        <v>1967</v>
      </c>
      <c r="B63" s="564">
        <f>avgpeinc!BI56</f>
        <v>42295.788137177042</v>
      </c>
      <c r="C63" s="525">
        <f>avgpeinc!BJ56</f>
        <v>46563.890389739638</v>
      </c>
      <c r="D63" s="524">
        <f>avgpeinc!BK56</f>
        <v>43239.020931882886</v>
      </c>
      <c r="E63" s="524">
        <f>avgpeinc!BL56</f>
        <v>62864.731961987593</v>
      </c>
      <c r="F63" s="524">
        <f>avgpeinc!BM56</f>
        <v>27104.604279049214</v>
      </c>
      <c r="G63" s="525">
        <f>avgpeinc!BN56</f>
        <v>69654.415766954378</v>
      </c>
      <c r="H63" s="534">
        <f>B63*0.4/'TB5'!B63</f>
        <v>0.44100836664438248</v>
      </c>
      <c r="I63" s="545">
        <f>C63*0.4/'TB5'!B63</f>
        <v>0.48551087826490408</v>
      </c>
      <c r="J63" s="551">
        <f>D63*0.4/'TB5'!C63</f>
        <v>0.44351701438426971</v>
      </c>
      <c r="K63" s="544">
        <f>E63*0.4/'TB5'!D63</f>
        <v>0.47169837355613708</v>
      </c>
      <c r="L63" s="551">
        <f>F63*0.4/'TB5'!E63</f>
        <v>0.44977803528308874</v>
      </c>
      <c r="M63" s="552">
        <f>G63*0.4/'TB5'!F63</f>
        <v>0.46328610926866537</v>
      </c>
    </row>
    <row r="64" spans="1:13" x14ac:dyDescent="0.2">
      <c r="A64" s="67">
        <v>1968</v>
      </c>
      <c r="B64" s="564">
        <f>avgpeinc!BI57</f>
        <v>43667.796127718189</v>
      </c>
      <c r="C64" s="525">
        <f>avgpeinc!BJ57</f>
        <v>47918.077684950957</v>
      </c>
      <c r="D64" s="524">
        <f>avgpeinc!BK57</f>
        <v>44534.017057272635</v>
      </c>
      <c r="E64" s="524">
        <f>avgpeinc!BL57</f>
        <v>64401.740251876734</v>
      </c>
      <c r="F64" s="524">
        <f>avgpeinc!BM57</f>
        <v>28315.244660306907</v>
      </c>
      <c r="G64" s="525">
        <f>avgpeinc!BN57</f>
        <v>71286.824176887734</v>
      </c>
      <c r="H64" s="534">
        <f>B64*0.4/'TB5'!B64</f>
        <v>0.44237429089844232</v>
      </c>
      <c r="I64" s="545">
        <f>C64*0.4/'TB5'!B64</f>
        <v>0.48543154262006294</v>
      </c>
      <c r="J64" s="551">
        <f>D64*0.4/'TB5'!C64</f>
        <v>0.44460792466998106</v>
      </c>
      <c r="K64" s="544">
        <f>E64*0.4/'TB5'!D64</f>
        <v>0.47177441418170923</v>
      </c>
      <c r="L64" s="551">
        <f>F64*0.4/'TB5'!E64</f>
        <v>0.45545212551951397</v>
      </c>
      <c r="M64" s="552">
        <f>G64*0.4/'TB5'!F64</f>
        <v>0.46379678882658482</v>
      </c>
    </row>
    <row r="65" spans="1:13" x14ac:dyDescent="0.2">
      <c r="A65" s="72">
        <v>1969</v>
      </c>
      <c r="B65" s="565">
        <f>avgpeinc!BI58</f>
        <v>44813.247065416152</v>
      </c>
      <c r="C65" s="527">
        <f>avgpeinc!BJ58</f>
        <v>48962.663600625048</v>
      </c>
      <c r="D65" s="526">
        <f>avgpeinc!BK58</f>
        <v>45747.505253348027</v>
      </c>
      <c r="E65" s="526">
        <f>avgpeinc!BL58</f>
        <v>66178.55852649163</v>
      </c>
      <c r="F65" s="526">
        <f>avgpeinc!BM58</f>
        <v>29019.562311996677</v>
      </c>
      <c r="G65" s="527">
        <f>avgpeinc!BN58</f>
        <v>73450.859948622427</v>
      </c>
      <c r="H65" s="535">
        <f>B65*0.4/'TB5'!B65</f>
        <v>0.44803969608619809</v>
      </c>
      <c r="I65" s="546">
        <f>C65*0.4/'TB5'!B65</f>
        <v>0.48952527111396188</v>
      </c>
      <c r="J65" s="553">
        <f>D65*0.4/'TB5'!C65</f>
        <v>0.44915078859776253</v>
      </c>
      <c r="K65" s="547">
        <f>E65*0.4/'TB5'!D65</f>
        <v>0.47529811039566994</v>
      </c>
      <c r="L65" s="553">
        <f>F65*0.4/'TB5'!E65</f>
        <v>0.46453468035906553</v>
      </c>
      <c r="M65" s="554">
        <f>G65*0.4/'TB5'!F65</f>
        <v>0.46967901149764651</v>
      </c>
    </row>
    <row r="66" spans="1:13" x14ac:dyDescent="0.2">
      <c r="A66" s="67">
        <v>1970</v>
      </c>
      <c r="B66" s="564">
        <f>avgpeinc!BI59</f>
        <v>44219.328862175207</v>
      </c>
      <c r="C66" s="525">
        <f>avgpeinc!BJ59</f>
        <v>48044.52497247971</v>
      </c>
      <c r="D66" s="524">
        <f>avgpeinc!BK59</f>
        <v>45176.360585150323</v>
      </c>
      <c r="E66" s="524">
        <f>avgpeinc!BL59</f>
        <v>65012.808177611252</v>
      </c>
      <c r="F66" s="524">
        <f>avgpeinc!BM59</f>
        <v>28385.175053628755</v>
      </c>
      <c r="G66" s="525">
        <f>avgpeinc!BN59</f>
        <v>71820.002601633008</v>
      </c>
      <c r="H66" s="534">
        <f>B66*0.4/'TB5'!B66</f>
        <v>0.45315185573417693</v>
      </c>
      <c r="I66" s="545">
        <f>C66*0.4/'TB5'!B66</f>
        <v>0.4923517884453758</v>
      </c>
      <c r="J66" s="551">
        <f>D66*0.4/'TB5'!C66</f>
        <v>0.45430344785563648</v>
      </c>
      <c r="K66" s="544">
        <f>E66*0.4/'TB5'!D66</f>
        <v>0.47863431368023163</v>
      </c>
      <c r="L66" s="551">
        <f>F66*0.4/'TB5'!E66</f>
        <v>0.46951728570275014</v>
      </c>
      <c r="M66" s="552">
        <f>G66*0.4/'TB5'!F66</f>
        <v>0.47414084116462613</v>
      </c>
    </row>
    <row r="67" spans="1:13" x14ac:dyDescent="0.2">
      <c r="A67" s="67">
        <v>1971</v>
      </c>
      <c r="B67" s="564">
        <f>avgpeinc!BI60</f>
        <v>44599.957053697661</v>
      </c>
      <c r="C67" s="525">
        <f>avgpeinc!BJ60</f>
        <v>48129.769856690931</v>
      </c>
      <c r="D67" s="524">
        <f>avgpeinc!BK60</f>
        <v>45639.967046799509</v>
      </c>
      <c r="E67" s="524">
        <f>avgpeinc!BL60</f>
        <v>65202.991853887943</v>
      </c>
      <c r="F67" s="524">
        <f>avgpeinc!BM60</f>
        <v>28867.405050342251</v>
      </c>
      <c r="G67" s="525">
        <f>avgpeinc!BN60</f>
        <v>72249.343590413249</v>
      </c>
      <c r="H67" s="534">
        <f>B67*0.4/'TB5'!B67</f>
        <v>0.45474071896751411</v>
      </c>
      <c r="I67" s="545">
        <f>C67*0.4/'TB5'!B67</f>
        <v>0.49073065523407422</v>
      </c>
      <c r="J67" s="551">
        <f>D67*0.4/'TB5'!C67</f>
        <v>0.45685669890372083</v>
      </c>
      <c r="K67" s="544">
        <f>E67*0.4/'TB5'!D67</f>
        <v>0.48013069876469672</v>
      </c>
      <c r="L67" s="551">
        <f>F67*0.4/'TB5'!E67</f>
        <v>0.46946595486951992</v>
      </c>
      <c r="M67" s="552">
        <f>G67*0.4/'TB5'!F67</f>
        <v>0.47488265941501595</v>
      </c>
    </row>
    <row r="68" spans="1:13" x14ac:dyDescent="0.2">
      <c r="A68" s="67">
        <v>1972</v>
      </c>
      <c r="B68" s="564">
        <f>avgpeinc!BI61</f>
        <v>46105.007073858578</v>
      </c>
      <c r="C68" s="525">
        <f>avgpeinc!BJ61</f>
        <v>49606.617711581966</v>
      </c>
      <c r="D68" s="524">
        <f>avgpeinc!BK61</f>
        <v>46927.546702563901</v>
      </c>
      <c r="E68" s="524">
        <f>avgpeinc!BL61</f>
        <v>67071.62929162744</v>
      </c>
      <c r="F68" s="524">
        <f>avgpeinc!BM61</f>
        <v>30205.087703579047</v>
      </c>
      <c r="G68" s="525">
        <f>avgpeinc!BN61</f>
        <v>73423.566262451946</v>
      </c>
      <c r="H68" s="534">
        <f>B68*0.4/'TB5'!B68</f>
        <v>0.45353103825618746</v>
      </c>
      <c r="I68" s="545">
        <f>C68*0.4/'TB5'!B68</f>
        <v>0.48797608465974912</v>
      </c>
      <c r="J68" s="551">
        <f>D68*0.4/'TB5'!C68</f>
        <v>0.45595784512988752</v>
      </c>
      <c r="K68" s="544">
        <f>E68*0.4/'TB5'!D68</f>
        <v>0.47826874913880607</v>
      </c>
      <c r="L68" s="551">
        <f>F68*0.4/'TB5'!E68</f>
        <v>0.46710941537457984</v>
      </c>
      <c r="M68" s="552">
        <f>G68*0.4/'TB5'!F68</f>
        <v>0.47365015673130978</v>
      </c>
    </row>
    <row r="69" spans="1:13" x14ac:dyDescent="0.2">
      <c r="A69" s="67">
        <v>1973</v>
      </c>
      <c r="B69" s="564">
        <f>avgpeinc!BI62</f>
        <v>47897.837871301097</v>
      </c>
      <c r="C69" s="525">
        <f>avgpeinc!BJ62</f>
        <v>51358.503865809995</v>
      </c>
      <c r="D69" s="524">
        <f>avgpeinc!BK62</f>
        <v>48784.711543587931</v>
      </c>
      <c r="E69" s="524">
        <f>avgpeinc!BL62</f>
        <v>69701.674842995868</v>
      </c>
      <c r="F69" s="524">
        <f>avgpeinc!BM62</f>
        <v>31343.343658741058</v>
      </c>
      <c r="G69" s="525">
        <f>avgpeinc!BN62</f>
        <v>76239.970549883554</v>
      </c>
      <c r="H69" s="534">
        <f>B69*0.4/'TB5'!B69</f>
        <v>0.45224221336138726</v>
      </c>
      <c r="I69" s="545">
        <f>C69*0.4/'TB5'!B69</f>
        <v>0.48491715900854615</v>
      </c>
      <c r="J69" s="551">
        <f>D69*0.4/'TB5'!C69</f>
        <v>0.45389641455767565</v>
      </c>
      <c r="K69" s="544">
        <f>E69*0.4/'TB5'!D69</f>
        <v>0.47534220830129931</v>
      </c>
      <c r="L69" s="551">
        <f>F69*0.4/'TB5'!E69</f>
        <v>0.4662714460100687</v>
      </c>
      <c r="M69" s="552">
        <f>G69*0.4/'TB5'!F69</f>
        <v>0.47206635010115855</v>
      </c>
    </row>
    <row r="70" spans="1:13" x14ac:dyDescent="0.2">
      <c r="A70" s="67">
        <v>1974</v>
      </c>
      <c r="B70" s="564">
        <f>avgpeinc!BI63</f>
        <v>46817.9885716075</v>
      </c>
      <c r="C70" s="525">
        <f>avgpeinc!BJ63</f>
        <v>49975.810899184136</v>
      </c>
      <c r="D70" s="524">
        <f>avgpeinc!BK63</f>
        <v>47923.490727761746</v>
      </c>
      <c r="E70" s="524">
        <f>avgpeinc!BL63</f>
        <v>67609.161809984624</v>
      </c>
      <c r="F70" s="524">
        <f>avgpeinc!BM63</f>
        <v>31087.882922196139</v>
      </c>
      <c r="G70" s="525">
        <f>avgpeinc!BN63</f>
        <v>74098.568188984063</v>
      </c>
      <c r="H70" s="534">
        <f>B70*0.4/'TB5'!B70</f>
        <v>0.45500787046375996</v>
      </c>
      <c r="I70" s="545">
        <f>C70*0.4/'TB5'!B70</f>
        <v>0.48569765565980572</v>
      </c>
      <c r="J70" s="551">
        <f>D70*0.4/'TB5'!C70</f>
        <v>0.45618859959631664</v>
      </c>
      <c r="K70" s="544">
        <f>E70*0.4/'TB5'!D70</f>
        <v>0.4762779385237082</v>
      </c>
      <c r="L70" s="551">
        <f>F70*0.4/'TB5'!E70</f>
        <v>0.47215892023359624</v>
      </c>
      <c r="M70" s="552">
        <f>G70*0.4/'TB5'!F70</f>
        <v>0.47366858455507088</v>
      </c>
    </row>
    <row r="71" spans="1:13" x14ac:dyDescent="0.2">
      <c r="A71" s="67">
        <v>1975</v>
      </c>
      <c r="B71" s="564">
        <f>avgpeinc!BI64</f>
        <v>45473.932199440991</v>
      </c>
      <c r="C71" s="525">
        <f>avgpeinc!BJ64</f>
        <v>48342.984363576157</v>
      </c>
      <c r="D71" s="524">
        <f>avgpeinc!BK64</f>
        <v>46125.969958765258</v>
      </c>
      <c r="E71" s="524">
        <f>avgpeinc!BL64</f>
        <v>64325.751654814281</v>
      </c>
      <c r="F71" s="524">
        <f>avgpeinc!BM64</f>
        <v>31373.19609214654</v>
      </c>
      <c r="G71" s="525">
        <f>avgpeinc!BN64</f>
        <v>71368.841147605111</v>
      </c>
      <c r="H71" s="534">
        <f>B71*0.4/'TB5'!B71</f>
        <v>0.45661762840256881</v>
      </c>
      <c r="I71" s="545">
        <f>C71*0.4/'TB5'!B71</f>
        <v>0.48542665659931578</v>
      </c>
      <c r="J71" s="551">
        <f>D71*0.4/'TB5'!C71</f>
        <v>0.45960621792323769</v>
      </c>
      <c r="K71" s="544">
        <f>E71*0.4/'TB5'!D71</f>
        <v>0.47883907482992066</v>
      </c>
      <c r="L71" s="551">
        <f>F71*0.4/'TB5'!E71</f>
        <v>0.47407134907075488</v>
      </c>
      <c r="M71" s="552">
        <f>G71*0.4/'TB5'!F71</f>
        <v>0.47398039930305902</v>
      </c>
    </row>
    <row r="72" spans="1:13" x14ac:dyDescent="0.2">
      <c r="A72" s="67">
        <v>1976</v>
      </c>
      <c r="B72" s="564">
        <f>avgpeinc!BI65</f>
        <v>47128.044388947288</v>
      </c>
      <c r="C72" s="525">
        <f>avgpeinc!BJ65</f>
        <v>50007.410307762744</v>
      </c>
      <c r="D72" s="524">
        <f>avgpeinc!BK65</f>
        <v>47887.49073235489</v>
      </c>
      <c r="E72" s="524">
        <f>avgpeinc!BL65</f>
        <v>66437.149015027535</v>
      </c>
      <c r="F72" s="524">
        <f>avgpeinc!BM65</f>
        <v>32985.716003393463</v>
      </c>
      <c r="G72" s="525">
        <f>avgpeinc!BN65</f>
        <v>73578.710183192423</v>
      </c>
      <c r="H72" s="534">
        <f>B72*0.4/'TB5'!B72</f>
        <v>0.45653383554693511</v>
      </c>
      <c r="I72" s="545">
        <f>C72*0.4/'TB5'!B72</f>
        <v>0.48442652627713301</v>
      </c>
      <c r="J72" s="551">
        <f>D72*0.4/'TB5'!C72</f>
        <v>0.46007385541560103</v>
      </c>
      <c r="K72" s="544">
        <f>E72*0.4/'TB5'!D72</f>
        <v>0.4788749603578708</v>
      </c>
      <c r="L72" s="551">
        <f>F72*0.4/'TB5'!E72</f>
        <v>0.47528947774725333</v>
      </c>
      <c r="M72" s="552">
        <f>G72*0.4/'TB5'!F72</f>
        <v>0.47357478050699342</v>
      </c>
    </row>
    <row r="73" spans="1:13" x14ac:dyDescent="0.2">
      <c r="A73" s="67">
        <v>1977</v>
      </c>
      <c r="B73" s="564">
        <f>avgpeinc!BI66</f>
        <v>48606.653037815697</v>
      </c>
      <c r="C73" s="525">
        <f>avgpeinc!BJ66</f>
        <v>51446.141808503387</v>
      </c>
      <c r="D73" s="524">
        <f>avgpeinc!BK66</f>
        <v>49167.629295688836</v>
      </c>
      <c r="E73" s="524">
        <f>avgpeinc!BL66</f>
        <v>68175.84890072087</v>
      </c>
      <c r="F73" s="524">
        <f>avgpeinc!BM66</f>
        <v>34220.933163337708</v>
      </c>
      <c r="G73" s="525">
        <f>avgpeinc!BN66</f>
        <v>74964.649627305029</v>
      </c>
      <c r="H73" s="534">
        <f>B73*0.4/'TB5'!B73</f>
        <v>0.45667066082774699</v>
      </c>
      <c r="I73" s="545">
        <f>C73*0.4/'TB5'!B73</f>
        <v>0.48334830950917512</v>
      </c>
      <c r="J73" s="551">
        <f>D73*0.4/'TB5'!C73</f>
        <v>0.46090035063416224</v>
      </c>
      <c r="K73" s="544">
        <f>E73*0.4/'TB5'!D73</f>
        <v>0.47857518713050229</v>
      </c>
      <c r="L73" s="551">
        <f>F73*0.4/'TB5'!E73</f>
        <v>0.47424553678472137</v>
      </c>
      <c r="M73" s="552">
        <f>G73*0.4/'TB5'!F73</f>
        <v>0.47326355255720637</v>
      </c>
    </row>
    <row r="74" spans="1:13" x14ac:dyDescent="0.2">
      <c r="A74" s="67">
        <v>1978</v>
      </c>
      <c r="B74" s="564">
        <f>avgpeinc!BI67</f>
        <v>50387.860448196152</v>
      </c>
      <c r="C74" s="525">
        <f>avgpeinc!BJ67</f>
        <v>53129.618794031507</v>
      </c>
      <c r="D74" s="524">
        <f>avgpeinc!BK67</f>
        <v>51228.920526163136</v>
      </c>
      <c r="E74" s="524">
        <f>avgpeinc!BL67</f>
        <v>70185.862952045019</v>
      </c>
      <c r="F74" s="524">
        <f>avgpeinc!BM67</f>
        <v>35666.198205528301</v>
      </c>
      <c r="G74" s="525">
        <f>avgpeinc!BN67</f>
        <v>77216.601095079153</v>
      </c>
      <c r="H74" s="534">
        <f>B74*0.4/'TB5'!B74</f>
        <v>0.45716929163887882</v>
      </c>
      <c r="I74" s="545">
        <f>C74*0.4/'TB5'!B74</f>
        <v>0.48204527783200579</v>
      </c>
      <c r="J74" s="551">
        <f>D74*0.4/'TB5'!C74</f>
        <v>0.46099865789808447</v>
      </c>
      <c r="K74" s="544">
        <f>E74*0.4/'TB5'!D74</f>
        <v>0.47764916400207375</v>
      </c>
      <c r="L74" s="551">
        <f>F74*0.4/'TB5'!E74</f>
        <v>0.47421134721745878</v>
      </c>
      <c r="M74" s="552">
        <f>G74*0.4/'TB5'!F74</f>
        <v>0.4737284607616008</v>
      </c>
    </row>
    <row r="75" spans="1:13" x14ac:dyDescent="0.2">
      <c r="A75" s="72">
        <v>1979</v>
      </c>
      <c r="B75" s="565">
        <f>avgpeinc!BI68</f>
        <v>50266.409755945147</v>
      </c>
      <c r="C75" s="527">
        <f>avgpeinc!BJ68</f>
        <v>52928.322599951294</v>
      </c>
      <c r="D75" s="526">
        <f>avgpeinc!BK68</f>
        <v>51074.694431896605</v>
      </c>
      <c r="E75" s="526">
        <f>avgpeinc!BL68</f>
        <v>69854.177648649551</v>
      </c>
      <c r="F75" s="526">
        <f>avgpeinc!BM68</f>
        <v>36015.275910850709</v>
      </c>
      <c r="G75" s="527">
        <f>avgpeinc!BN68</f>
        <v>76600.61908932896</v>
      </c>
      <c r="H75" s="536">
        <f>B75*0.4/'TB5'!B75</f>
        <v>0.45435515046119684</v>
      </c>
      <c r="I75" s="547">
        <f>C75*0.4/'TB5'!B75</f>
        <v>0.47841602563858032</v>
      </c>
      <c r="J75" s="553">
        <f>D75*0.4/'TB5'!C75</f>
        <v>0.45817890763282776</v>
      </c>
      <c r="K75" s="547">
        <f>E75*0.4/'TB5'!D75</f>
        <v>0.47416546940803539</v>
      </c>
      <c r="L75" s="553">
        <f>F75*0.4/'TB5'!E75</f>
        <v>0.4741492867469787</v>
      </c>
      <c r="M75" s="554">
        <f>G75*0.4/'TB5'!F75</f>
        <v>0.4702150821685791</v>
      </c>
    </row>
    <row r="76" spans="1:13" x14ac:dyDescent="0.2">
      <c r="A76" s="67">
        <v>1980</v>
      </c>
      <c r="B76" s="564">
        <f>avgpeinc!BI69</f>
        <v>49575.939930087377</v>
      </c>
      <c r="C76" s="525">
        <f>avgpeinc!BJ69</f>
        <v>51940.338101400404</v>
      </c>
      <c r="D76" s="524">
        <f>avgpeinc!BK69</f>
        <v>50219.48103442249</v>
      </c>
      <c r="E76" s="524">
        <f>avgpeinc!BL69</f>
        <v>68057.582637607571</v>
      </c>
      <c r="F76" s="524">
        <f>avgpeinc!BM69</f>
        <v>36241.421236878959</v>
      </c>
      <c r="G76" s="525">
        <f>avgpeinc!BN69</f>
        <v>74817.89094543441</v>
      </c>
      <c r="H76" s="533">
        <f>B76*0.4/'TB5'!B76</f>
        <v>0.46156167984008789</v>
      </c>
      <c r="I76" s="544">
        <f>C76*0.4/'TB5'!B76</f>
        <v>0.48357468843460089</v>
      </c>
      <c r="J76" s="551">
        <f>D76*0.4/'TB5'!C76</f>
        <v>0.46560502052307146</v>
      </c>
      <c r="K76" s="544">
        <f>E76*0.4/'TB5'!D76</f>
        <v>0.48008552193641668</v>
      </c>
      <c r="L76" s="551">
        <f>F76*0.4/'TB5'!E76</f>
        <v>0.48235943913459767</v>
      </c>
      <c r="M76" s="552">
        <f>G76*0.4/'TB5'!F76</f>
        <v>0.47565609216690058</v>
      </c>
    </row>
    <row r="77" spans="1:13" x14ac:dyDescent="0.2">
      <c r="A77" s="67">
        <v>1981</v>
      </c>
      <c r="B77" s="564">
        <f>avgpeinc!BI70</f>
        <v>49894.548981445194</v>
      </c>
      <c r="C77" s="525">
        <f>avgpeinc!BJ70</f>
        <v>52146.327622670178</v>
      </c>
      <c r="D77" s="524">
        <f>avgpeinc!BK70</f>
        <v>50373.052260175828</v>
      </c>
      <c r="E77" s="524">
        <f>avgpeinc!BL70</f>
        <v>67944.834702410531</v>
      </c>
      <c r="F77" s="524">
        <f>avgpeinc!BM70</f>
        <v>36787.102401919918</v>
      </c>
      <c r="G77" s="525">
        <f>avgpeinc!BN70</f>
        <v>74854.029283711687</v>
      </c>
      <c r="H77" s="533">
        <f>B77*0.4/'TB5'!B77</f>
        <v>0.46098330616950994</v>
      </c>
      <c r="I77" s="544">
        <f>C77*0.4/'TB5'!B77</f>
        <v>0.48178783059120184</v>
      </c>
      <c r="J77" s="551">
        <f>D77*0.4/'TB5'!C77</f>
        <v>0.46681791543960571</v>
      </c>
      <c r="K77" s="544">
        <f>E77*0.4/'TB5'!D77</f>
        <v>0.48047983646392822</v>
      </c>
      <c r="L77" s="551">
        <f>F77*0.4/'TB5'!E77</f>
        <v>0.47690594196319586</v>
      </c>
      <c r="M77" s="552">
        <f>G77*0.4/'TB5'!F77</f>
        <v>0.47419902682304382</v>
      </c>
    </row>
    <row r="78" spans="1:13" x14ac:dyDescent="0.2">
      <c r="A78" s="67">
        <v>1982</v>
      </c>
      <c r="B78" s="564">
        <f>avgpeinc!BI71</f>
        <v>48571.605281391559</v>
      </c>
      <c r="C78" s="525">
        <f>avgpeinc!BJ71</f>
        <v>50395.414935066226</v>
      </c>
      <c r="D78" s="524">
        <f>avgpeinc!BK71</f>
        <v>48820.441273212055</v>
      </c>
      <c r="E78" s="524">
        <f>avgpeinc!BL71</f>
        <v>65705.890182135205</v>
      </c>
      <c r="F78" s="524">
        <f>avgpeinc!BM71</f>
        <v>36366.725529973017</v>
      </c>
      <c r="G78" s="525">
        <f>avgpeinc!BN71</f>
        <v>72424.798407891198</v>
      </c>
      <c r="H78" s="533">
        <f>B78*0.4/'TB5'!B78</f>
        <v>0.46400696039199829</v>
      </c>
      <c r="I78" s="544">
        <f>C78*0.4/'TB5'!B78</f>
        <v>0.48142990469932551</v>
      </c>
      <c r="J78" s="551">
        <f>D78*0.4/'TB5'!C78</f>
        <v>0.47050830721855158</v>
      </c>
      <c r="K78" s="544">
        <f>E78*0.4/'TB5'!D78</f>
        <v>0.48236134648323065</v>
      </c>
      <c r="L78" s="551">
        <f>F78*0.4/'TB5'!E78</f>
        <v>0.47930279374122609</v>
      </c>
      <c r="M78" s="552">
        <f>G78*0.4/'TB5'!F78</f>
        <v>0.475488930940628</v>
      </c>
    </row>
    <row r="79" spans="1:13" x14ac:dyDescent="0.2">
      <c r="A79" s="67">
        <v>1983</v>
      </c>
      <c r="B79" s="564">
        <f>avgpeinc!BI72</f>
        <v>49482.950395857471</v>
      </c>
      <c r="C79" s="525">
        <f>avgpeinc!BJ72</f>
        <v>51061.601315357198</v>
      </c>
      <c r="D79" s="524">
        <f>avgpeinc!BK72</f>
        <v>49464.378376975787</v>
      </c>
      <c r="E79" s="524">
        <f>avgpeinc!BL72</f>
        <v>65513.069197489443</v>
      </c>
      <c r="F79" s="524">
        <f>avgpeinc!BM72</f>
        <v>37904.538174726884</v>
      </c>
      <c r="G79" s="525">
        <f>avgpeinc!BN72</f>
        <v>73098.72048660877</v>
      </c>
      <c r="H79" s="533">
        <f>B79*0.4/'TB5'!B79</f>
        <v>0.4654228687286377</v>
      </c>
      <c r="I79" s="544">
        <f>C79*0.4/'TB5'!B79</f>
        <v>0.4802712202072143</v>
      </c>
      <c r="J79" s="551">
        <f>D79*0.4/'TB5'!C79</f>
        <v>0.47255992889404302</v>
      </c>
      <c r="K79" s="544">
        <f>E79*0.4/'TB5'!D79</f>
        <v>0.48071181774139404</v>
      </c>
      <c r="L79" s="551">
        <f>F79*0.4/'TB5'!E79</f>
        <v>0.48009374737739569</v>
      </c>
      <c r="M79" s="552">
        <f>G79*0.4/'TB5'!F79</f>
        <v>0.47476688027381891</v>
      </c>
    </row>
    <row r="80" spans="1:13" x14ac:dyDescent="0.2">
      <c r="A80" s="67">
        <v>1984</v>
      </c>
      <c r="B80" s="564">
        <f>avgpeinc!BI73</f>
        <v>51791.37236833942</v>
      </c>
      <c r="C80" s="525">
        <f>avgpeinc!BJ73</f>
        <v>53731.837933987961</v>
      </c>
      <c r="D80" s="524">
        <f>avgpeinc!BK73</f>
        <v>51061.663925208719</v>
      </c>
      <c r="E80" s="524">
        <f>avgpeinc!BL73</f>
        <v>68230.130811121635</v>
      </c>
      <c r="F80" s="524">
        <f>avgpeinc!BM73</f>
        <v>39845.071062579838</v>
      </c>
      <c r="G80" s="525">
        <f>avgpeinc!BN73</f>
        <v>76508.633634055441</v>
      </c>
      <c r="H80" s="533">
        <f>B80*0.4/'TB5'!B80</f>
        <v>0.45669573545455938</v>
      </c>
      <c r="I80" s="544">
        <f>C80*0.4/'TB5'!B80</f>
        <v>0.47380673885345465</v>
      </c>
      <c r="J80" s="551">
        <f>D80*0.4/'TB5'!C80</f>
        <v>0.4620373547077179</v>
      </c>
      <c r="K80" s="544">
        <f>E80*0.4/'TB5'!D80</f>
        <v>0.47328379750251764</v>
      </c>
      <c r="L80" s="551">
        <f>F80*0.4/'TB5'!E80</f>
        <v>0.46817034482955933</v>
      </c>
      <c r="M80" s="552">
        <f>G80*0.4/'TB5'!F80</f>
        <v>0.46616810560226435</v>
      </c>
    </row>
    <row r="81" spans="1:13" x14ac:dyDescent="0.2">
      <c r="A81" s="67">
        <v>1985</v>
      </c>
      <c r="B81" s="564">
        <f>avgpeinc!BI74</f>
        <v>52725.324878930893</v>
      </c>
      <c r="C81" s="525">
        <f>avgpeinc!BJ74</f>
        <v>54691.252797187357</v>
      </c>
      <c r="D81" s="524">
        <f>avgpeinc!BK74</f>
        <v>51873.326422622158</v>
      </c>
      <c r="E81" s="524">
        <f>avgpeinc!BL74</f>
        <v>69261.337860366199</v>
      </c>
      <c r="F81" s="524">
        <f>avgpeinc!BM74</f>
        <v>40846.946492450152</v>
      </c>
      <c r="G81" s="525">
        <f>avgpeinc!BN74</f>
        <v>77481.517738572991</v>
      </c>
      <c r="H81" s="533">
        <f>B81*0.4/'TB5'!B81</f>
        <v>0.45705926418304449</v>
      </c>
      <c r="I81" s="544">
        <f>C81*0.4/'TB5'!B81</f>
        <v>0.47410127520561224</v>
      </c>
      <c r="J81" s="551">
        <f>D81*0.4/'TB5'!C81</f>
        <v>0.46243447065353399</v>
      </c>
      <c r="K81" s="544">
        <f>E81*0.4/'TB5'!D81</f>
        <v>0.4728322029113769</v>
      </c>
      <c r="L81" s="551">
        <f>F81*0.4/'TB5'!E81</f>
        <v>0.46987649798393244</v>
      </c>
      <c r="M81" s="552">
        <f>G81*0.4/'TB5'!F81</f>
        <v>0.46615549921989441</v>
      </c>
    </row>
    <row r="82" spans="1:13" x14ac:dyDescent="0.2">
      <c r="A82" s="67">
        <v>1986</v>
      </c>
      <c r="B82" s="564">
        <f>avgpeinc!BI75</f>
        <v>53744.425563517121</v>
      </c>
      <c r="C82" s="525">
        <f>avgpeinc!BJ75</f>
        <v>55464.305312428696</v>
      </c>
      <c r="D82" s="524">
        <f>avgpeinc!BK75</f>
        <v>53074.965000501936</v>
      </c>
      <c r="E82" s="524">
        <f>avgpeinc!BL75</f>
        <v>70214.558827299014</v>
      </c>
      <c r="F82" s="524">
        <f>avgpeinc!BM75</f>
        <v>41854.753209542163</v>
      </c>
      <c r="G82" s="525">
        <f>avgpeinc!BN75</f>
        <v>78218.582447904584</v>
      </c>
      <c r="H82" s="533">
        <f>B82*0.4/'TB5'!B82</f>
        <v>0.46179652214050299</v>
      </c>
      <c r="I82" s="544">
        <f>C82*0.4/'TB5'!B82</f>
        <v>0.4765745103359223</v>
      </c>
      <c r="J82" s="551">
        <f>D82*0.4/'TB5'!C82</f>
        <v>0.46619424223899847</v>
      </c>
      <c r="K82" s="544">
        <f>E82*0.4/'TB5'!D82</f>
        <v>0.47355499863624562</v>
      </c>
      <c r="L82" s="551">
        <f>F82*0.4/'TB5'!E82</f>
        <v>0.47827649116516119</v>
      </c>
      <c r="M82" s="552">
        <f>G82*0.4/'TB5'!F82</f>
        <v>0.47003760933876038</v>
      </c>
    </row>
    <row r="83" spans="1:13" x14ac:dyDescent="0.2">
      <c r="A83" s="67">
        <v>1987</v>
      </c>
      <c r="B83" s="564">
        <f>avgpeinc!BI76</f>
        <v>54595.388624649408</v>
      </c>
      <c r="C83" s="525">
        <f>avgpeinc!BJ76</f>
        <v>56097.677578031675</v>
      </c>
      <c r="D83" s="524">
        <f>avgpeinc!BK76</f>
        <v>54787.84736727619</v>
      </c>
      <c r="E83" s="524">
        <f>avgpeinc!BL76</f>
        <v>70713.905037554228</v>
      </c>
      <c r="F83" s="524">
        <f>avgpeinc!BM76</f>
        <v>42743.376994962993</v>
      </c>
      <c r="G83" s="525">
        <f>avgpeinc!BN76</f>
        <v>78499.917169082546</v>
      </c>
      <c r="H83" s="533">
        <f>B83*0.4/'TB5'!B83</f>
        <v>0.4553315043449403</v>
      </c>
      <c r="I83" s="544">
        <f>C83*0.4/'TB5'!B83</f>
        <v>0.46786075830459606</v>
      </c>
      <c r="J83" s="551">
        <f>D83*0.4/'TB5'!C83</f>
        <v>0.45840477943420405</v>
      </c>
      <c r="K83" s="544">
        <f>E83*0.4/'TB5'!D83</f>
        <v>0.46376222372055054</v>
      </c>
      <c r="L83" s="551">
        <f>F83*0.4/'TB5'!E83</f>
        <v>0.47501069307327259</v>
      </c>
      <c r="M83" s="552">
        <f>G83*0.4/'TB5'!F83</f>
        <v>0.46145379543304438</v>
      </c>
    </row>
    <row r="84" spans="1:13" x14ac:dyDescent="0.2">
      <c r="A84" s="67">
        <v>1988</v>
      </c>
      <c r="B84" s="564">
        <f>avgpeinc!BI77</f>
        <v>55387.756212169457</v>
      </c>
      <c r="C84" s="525">
        <f>avgpeinc!BJ77</f>
        <v>56859.021389860296</v>
      </c>
      <c r="D84" s="524">
        <f>avgpeinc!BK77</f>
        <v>55686.023183454832</v>
      </c>
      <c r="E84" s="524">
        <f>avgpeinc!BL77</f>
        <v>71257.595433768904</v>
      </c>
      <c r="F84" s="524">
        <f>avgpeinc!BM77</f>
        <v>43556.534005548841</v>
      </c>
      <c r="G84" s="525">
        <f>avgpeinc!BN77</f>
        <v>79234.992798391992</v>
      </c>
      <c r="H84" s="533">
        <f>B84*0.4/'TB5'!B84</f>
        <v>0.44330990314483648</v>
      </c>
      <c r="I84" s="544">
        <f>C84*0.4/'TB5'!B84</f>
        <v>0.45508554577827454</v>
      </c>
      <c r="J84" s="551">
        <f>D84*0.4/'TB5'!C84</f>
        <v>0.44427752494812017</v>
      </c>
      <c r="K84" s="544">
        <f>E84*0.4/'TB5'!D84</f>
        <v>0.44749510288238531</v>
      </c>
      <c r="L84" s="551">
        <f>F84*0.4/'TB5'!E84</f>
        <v>0.46720322966575634</v>
      </c>
      <c r="M84" s="552">
        <f>G84*0.4/'TB5'!F84</f>
        <v>0.44815826416015625</v>
      </c>
    </row>
    <row r="85" spans="1:13" x14ac:dyDescent="0.2">
      <c r="A85" s="72">
        <v>1989</v>
      </c>
      <c r="B85" s="565">
        <f>avgpeinc!BI78</f>
        <v>56453.355849741289</v>
      </c>
      <c r="C85" s="527">
        <f>avgpeinc!BJ78</f>
        <v>57721.027761786194</v>
      </c>
      <c r="D85" s="526">
        <f>avgpeinc!BK78</f>
        <v>56822.270811408947</v>
      </c>
      <c r="E85" s="526">
        <f>avgpeinc!BL78</f>
        <v>71838.104741813368</v>
      </c>
      <c r="F85" s="526">
        <f>avgpeinc!BM78</f>
        <v>44802.411355767763</v>
      </c>
      <c r="G85" s="527">
        <f>avgpeinc!BN78</f>
        <v>80215.815144154112</v>
      </c>
      <c r="H85" s="536">
        <f>B85*0.4/'TB5'!B85</f>
        <v>0.44645732641220087</v>
      </c>
      <c r="I85" s="547">
        <f>C85*0.4/'TB5'!B85</f>
        <v>0.45648261904716486</v>
      </c>
      <c r="J85" s="553">
        <f>D85*0.4/'TB5'!C85</f>
        <v>0.44857874512672424</v>
      </c>
      <c r="K85" s="547">
        <f>E85*0.4/'TB5'!D85</f>
        <v>0.44984343647956843</v>
      </c>
      <c r="L85" s="553">
        <f>F85*0.4/'TB5'!E85</f>
        <v>0.46720287203788752</v>
      </c>
      <c r="M85" s="554">
        <f>G85*0.4/'TB5'!F85</f>
        <v>0.45039659738540649</v>
      </c>
    </row>
    <row r="86" spans="1:13" x14ac:dyDescent="0.2">
      <c r="A86" s="67">
        <v>1990</v>
      </c>
      <c r="B86" s="564">
        <f>avgpeinc!BI79</f>
        <v>56568.02873877091</v>
      </c>
      <c r="C86" s="525">
        <f>avgpeinc!BJ79</f>
        <v>57785.155187945653</v>
      </c>
      <c r="D86" s="524">
        <f>avgpeinc!BK79</f>
        <v>56859.202839812016</v>
      </c>
      <c r="E86" s="524">
        <f>avgpeinc!BL79</f>
        <v>71646.602663929429</v>
      </c>
      <c r="F86" s="524">
        <f>avgpeinc!BM79</f>
        <v>45189.111820753256</v>
      </c>
      <c r="G86" s="525">
        <f>avgpeinc!BN79</f>
        <v>80028.406868749691</v>
      </c>
      <c r="H86" s="533">
        <f>B86*0.4/'TB5'!B86</f>
        <v>0.4477601945400238</v>
      </c>
      <c r="I86" s="544">
        <f>C86*0.4/'TB5'!B86</f>
        <v>0.45739427208900457</v>
      </c>
      <c r="J86" s="551">
        <f>D86*0.4/'TB5'!C86</f>
        <v>0.44879510998725886</v>
      </c>
      <c r="K86" s="544">
        <f>E86*0.4/'TB5'!D86</f>
        <v>0.4494704008102417</v>
      </c>
      <c r="L86" s="551">
        <f>F86*0.4/'TB5'!E86</f>
        <v>0.47123765945434581</v>
      </c>
      <c r="M86" s="552">
        <f>G86*0.4/'TB5'!F86</f>
        <v>0.45107156038284296</v>
      </c>
    </row>
    <row r="87" spans="1:13" x14ac:dyDescent="0.2">
      <c r="A87" s="67">
        <v>1991</v>
      </c>
      <c r="B87" s="564">
        <f>avgpeinc!BI80</f>
        <v>55892.624682600777</v>
      </c>
      <c r="C87" s="525">
        <f>avgpeinc!BJ80</f>
        <v>56948.757741037996</v>
      </c>
      <c r="D87" s="524">
        <f>avgpeinc!BK80</f>
        <v>56188.097156554904</v>
      </c>
      <c r="E87" s="524">
        <f>avgpeinc!BL80</f>
        <v>69959.399882631129</v>
      </c>
      <c r="F87" s="524">
        <f>avgpeinc!BM80</f>
        <v>45312.917696978366</v>
      </c>
      <c r="G87" s="525">
        <f>avgpeinc!BN80</f>
        <v>78613.325229613503</v>
      </c>
      <c r="H87" s="533">
        <f>B87*0.4/'TB5'!B87</f>
        <v>0.45165878534317011</v>
      </c>
      <c r="I87" s="544">
        <f>C87*0.4/'TB5'!B87</f>
        <v>0.46019321680068964</v>
      </c>
      <c r="J87" s="551">
        <f>D87*0.4/'TB5'!C87</f>
        <v>0.45354247093200672</v>
      </c>
      <c r="K87" s="544">
        <f>E87*0.4/'TB5'!D87</f>
        <v>0.45294269919395452</v>
      </c>
      <c r="L87" s="551">
        <f>F87*0.4/'TB5'!E87</f>
        <v>0.47469064593315119</v>
      </c>
      <c r="M87" s="552">
        <f>G87*0.4/'TB5'!F87</f>
        <v>0.45375978946685791</v>
      </c>
    </row>
    <row r="88" spans="1:13" x14ac:dyDescent="0.2">
      <c r="A88" s="67">
        <v>1992</v>
      </c>
      <c r="B88" s="564">
        <f>avgpeinc!BI81</f>
        <v>56556.865567547742</v>
      </c>
      <c r="C88" s="525">
        <f>avgpeinc!BJ81</f>
        <v>57405.955615312392</v>
      </c>
      <c r="D88" s="524">
        <f>avgpeinc!BK81</f>
        <v>56863.402097398081</v>
      </c>
      <c r="E88" s="524">
        <f>avgpeinc!BL81</f>
        <v>70003.755233395859</v>
      </c>
      <c r="F88" s="524">
        <f>avgpeinc!BM81</f>
        <v>46170.754769019819</v>
      </c>
      <c r="G88" s="525">
        <f>avgpeinc!BN81</f>
        <v>78785.173239884767</v>
      </c>
      <c r="H88" s="533">
        <f>B88*0.4/'TB5'!B88</f>
        <v>0.44835197925567627</v>
      </c>
      <c r="I88" s="544">
        <f>C88*0.4/'TB5'!B88</f>
        <v>0.45508310198783875</v>
      </c>
      <c r="J88" s="551">
        <f>D88*0.4/'TB5'!C88</f>
        <v>0.44946384429931641</v>
      </c>
      <c r="K88" s="544">
        <f>E88*0.4/'TB5'!D88</f>
        <v>0.44399657845497131</v>
      </c>
      <c r="L88" s="551">
        <f>F88*0.4/'TB5'!E88</f>
        <v>0.47422912716865551</v>
      </c>
      <c r="M88" s="552">
        <f>G88*0.4/'TB5'!F88</f>
        <v>0.44838795065879827</v>
      </c>
    </row>
    <row r="89" spans="1:13" x14ac:dyDescent="0.2">
      <c r="A89" s="67">
        <v>1993</v>
      </c>
      <c r="B89" s="564">
        <f>avgpeinc!BI82</f>
        <v>57306.273018010812</v>
      </c>
      <c r="C89" s="525">
        <f>avgpeinc!BJ82</f>
        <v>57876.615275790638</v>
      </c>
      <c r="D89" s="524">
        <f>avgpeinc!BK82</f>
        <v>57658.446907411409</v>
      </c>
      <c r="E89" s="524">
        <f>avgpeinc!BL82</f>
        <v>71350.053106276944</v>
      </c>
      <c r="F89" s="524">
        <f>avgpeinc!BM82</f>
        <v>45975.922551649979</v>
      </c>
      <c r="G89" s="525">
        <f>avgpeinc!BN82</f>
        <v>79768.927519785604</v>
      </c>
      <c r="H89" s="533">
        <f>B89*0.4/'TB5'!B89</f>
        <v>0.45045775175094599</v>
      </c>
      <c r="I89" s="544">
        <f>C89*0.4/'TB5'!B89</f>
        <v>0.45494094491004944</v>
      </c>
      <c r="J89" s="551">
        <f>D89*0.4/'TB5'!C89</f>
        <v>0.45057988166809093</v>
      </c>
      <c r="K89" s="544">
        <f>E89*0.4/'TB5'!D89</f>
        <v>0.44608914852142334</v>
      </c>
      <c r="L89" s="551">
        <f>F89*0.4/'TB5'!E89</f>
        <v>0.47108998894691462</v>
      </c>
      <c r="M89" s="552">
        <f>G89*0.4/'TB5'!F89</f>
        <v>0.45069631934165955</v>
      </c>
    </row>
    <row r="90" spans="1:13" x14ac:dyDescent="0.2">
      <c r="A90" s="67">
        <v>1994</v>
      </c>
      <c r="B90" s="564">
        <f>avgpeinc!BI83</f>
        <v>59118.054052902022</v>
      </c>
      <c r="C90" s="525">
        <f>avgpeinc!BJ83</f>
        <v>59537.662300361662</v>
      </c>
      <c r="D90" s="524">
        <f>avgpeinc!BK83</f>
        <v>59406.470674518503</v>
      </c>
      <c r="E90" s="524">
        <f>avgpeinc!BL83</f>
        <v>73315.5166039162</v>
      </c>
      <c r="F90" s="524">
        <f>avgpeinc!BM83</f>
        <v>47195.144291152821</v>
      </c>
      <c r="G90" s="525">
        <f>avgpeinc!BN83</f>
        <v>81886.780428320053</v>
      </c>
      <c r="H90" s="533">
        <f>B90*0.4/'TB5'!B90</f>
        <v>0.44999906420707703</v>
      </c>
      <c r="I90" s="544">
        <f>C90*0.4/'TB5'!B90</f>
        <v>0.4531930685043335</v>
      </c>
      <c r="J90" s="551">
        <f>D90*0.4/'TB5'!C90</f>
        <v>0.45010465383529663</v>
      </c>
      <c r="K90" s="544">
        <f>E90*0.4/'TB5'!D90</f>
        <v>0.44488611817359919</v>
      </c>
      <c r="L90" s="551">
        <f>F90*0.4/'TB5'!E90</f>
        <v>0.46821600198745722</v>
      </c>
      <c r="M90" s="552">
        <f>G90*0.4/'TB5'!F90</f>
        <v>0.44919595122337341</v>
      </c>
    </row>
    <row r="91" spans="1:13" x14ac:dyDescent="0.2">
      <c r="A91" s="67">
        <v>1995</v>
      </c>
      <c r="B91" s="564">
        <f>avgpeinc!BI84</f>
        <v>59883.389652293583</v>
      </c>
      <c r="C91" s="525">
        <f>avgpeinc!BJ84</f>
        <v>60464.30361235181</v>
      </c>
      <c r="D91" s="524">
        <f>avgpeinc!BK84</f>
        <v>59910.7223643451</v>
      </c>
      <c r="E91" s="524">
        <f>avgpeinc!BL84</f>
        <v>73715.586108290285</v>
      </c>
      <c r="F91" s="524">
        <f>avgpeinc!BM84</f>
        <v>48489.382260785445</v>
      </c>
      <c r="G91" s="525">
        <f>avgpeinc!BN84</f>
        <v>82643.157439923278</v>
      </c>
      <c r="H91" s="533">
        <f>B91*0.4/'TB5'!B91</f>
        <v>0.44602319598197948</v>
      </c>
      <c r="I91" s="544">
        <f>C91*0.4/'TB5'!B91</f>
        <v>0.45034995675086981</v>
      </c>
      <c r="J91" s="551">
        <f>D91*0.4/'TB5'!C91</f>
        <v>0.44507718086242681</v>
      </c>
      <c r="K91" s="544">
        <f>E91*0.4/'TB5'!D91</f>
        <v>0.43964812159538275</v>
      </c>
      <c r="L91" s="551">
        <f>F91*0.4/'TB5'!E91</f>
        <v>0.46599733829498297</v>
      </c>
      <c r="M91" s="552">
        <f>G91*0.4/'TB5'!F91</f>
        <v>0.44414979219436651</v>
      </c>
    </row>
    <row r="92" spans="1:13" x14ac:dyDescent="0.2">
      <c r="A92" s="67">
        <v>1996</v>
      </c>
      <c r="B92" s="564">
        <f>avgpeinc!BI85</f>
        <v>60858.298202548882</v>
      </c>
      <c r="C92" s="525">
        <f>avgpeinc!BJ85</f>
        <v>61373.059906017021</v>
      </c>
      <c r="D92" s="524">
        <f>avgpeinc!BK85</f>
        <v>60347.288955961376</v>
      </c>
      <c r="E92" s="524">
        <f>avgpeinc!BL85</f>
        <v>73949.124563932855</v>
      </c>
      <c r="F92" s="524">
        <f>avgpeinc!BM85</f>
        <v>49802.522182909488</v>
      </c>
      <c r="G92" s="525">
        <f>avgpeinc!BN85</f>
        <v>83378.97247077772</v>
      </c>
      <c r="H92" s="533">
        <f>B92*0.4/'TB5'!B92</f>
        <v>0.43941906094551081</v>
      </c>
      <c r="I92" s="544">
        <f>C92*0.4/'TB5'!B92</f>
        <v>0.4431358277797699</v>
      </c>
      <c r="J92" s="551">
        <f>D92*0.4/'TB5'!C92</f>
        <v>0.4398111999034881</v>
      </c>
      <c r="K92" s="544">
        <f>E92*0.4/'TB5'!D92</f>
        <v>0.43227931857109075</v>
      </c>
      <c r="L92" s="551">
        <f>F92*0.4/'TB5'!E92</f>
        <v>0.45928174257278437</v>
      </c>
      <c r="M92" s="552">
        <f>G92*0.4/'TB5'!F92</f>
        <v>0.43732339143753041</v>
      </c>
    </row>
    <row r="93" spans="1:13" x14ac:dyDescent="0.2">
      <c r="A93" s="67">
        <v>1997</v>
      </c>
      <c r="B93" s="564">
        <f>avgpeinc!BI86</f>
        <v>62369.159758119975</v>
      </c>
      <c r="C93" s="525">
        <f>avgpeinc!BJ86</f>
        <v>62937.315125613313</v>
      </c>
      <c r="D93" s="524">
        <f>avgpeinc!BK86</f>
        <v>61672.955015115986</v>
      </c>
      <c r="E93" s="524">
        <f>avgpeinc!BL86</f>
        <v>76448.904710509203</v>
      </c>
      <c r="F93" s="524">
        <f>avgpeinc!BM86</f>
        <v>50809.600972156964</v>
      </c>
      <c r="G93" s="525">
        <f>avgpeinc!BN86</f>
        <v>85202.04118082326</v>
      </c>
      <c r="H93" s="533">
        <f>B93*0.4/'TB5'!B93</f>
        <v>0.43454295396804815</v>
      </c>
      <c r="I93" s="544">
        <f>C93*0.4/'TB5'!B93</f>
        <v>0.43850144743919378</v>
      </c>
      <c r="J93" s="551">
        <f>D93*0.4/'TB5'!C93</f>
        <v>0.43325164914131165</v>
      </c>
      <c r="K93" s="544">
        <f>E93*0.4/'TB5'!D93</f>
        <v>0.42785716056823736</v>
      </c>
      <c r="L93" s="551">
        <f>F93*0.4/'TB5'!E93</f>
        <v>0.45532053709030151</v>
      </c>
      <c r="M93" s="552">
        <f>G93*0.4/'TB5'!F93</f>
        <v>0.43161344528198248</v>
      </c>
    </row>
    <row r="94" spans="1:13" x14ac:dyDescent="0.2">
      <c r="A94" s="67">
        <v>1998</v>
      </c>
      <c r="B94" s="564">
        <f>avgpeinc!BI87</f>
        <v>64075.338342358118</v>
      </c>
      <c r="C94" s="525">
        <f>avgpeinc!BJ87</f>
        <v>64575.914120030269</v>
      </c>
      <c r="D94" s="524">
        <f>avgpeinc!BK87</f>
        <v>63667.777674782868</v>
      </c>
      <c r="E94" s="524">
        <f>avgpeinc!BL87</f>
        <v>78033.999857677336</v>
      </c>
      <c r="F94" s="524">
        <f>avgpeinc!BM87</f>
        <v>52552.884179935558</v>
      </c>
      <c r="G94" s="525">
        <f>avgpeinc!BN87</f>
        <v>87393.8397862641</v>
      </c>
      <c r="H94" s="533">
        <f>B94*0.4/'TB5'!B94</f>
        <v>0.42997315526008606</v>
      </c>
      <c r="I94" s="544">
        <f>C94*0.4/'TB5'!B94</f>
        <v>0.43333223462104797</v>
      </c>
      <c r="J94" s="551">
        <f>D94*0.4/'TB5'!C94</f>
        <v>0.4286327064037323</v>
      </c>
      <c r="K94" s="544">
        <f>E94*0.4/'TB5'!D94</f>
        <v>0.4210026860237121</v>
      </c>
      <c r="L94" s="551">
        <f>F94*0.4/'TB5'!E94</f>
        <v>0.45349594950675964</v>
      </c>
      <c r="M94" s="552">
        <f>G94*0.4/'TB5'!F94</f>
        <v>0.42770126461982721</v>
      </c>
    </row>
    <row r="95" spans="1:13" x14ac:dyDescent="0.2">
      <c r="A95" s="72">
        <v>1999</v>
      </c>
      <c r="B95" s="565">
        <f>avgpeinc!BI88</f>
        <v>65618.016716070357</v>
      </c>
      <c r="C95" s="527">
        <f>avgpeinc!BJ88</f>
        <v>66163.293300595236</v>
      </c>
      <c r="D95" s="526">
        <f>avgpeinc!BK88</f>
        <v>65234.860611233846</v>
      </c>
      <c r="E95" s="526">
        <f>avgpeinc!BL88</f>
        <v>80049.393932612045</v>
      </c>
      <c r="F95" s="526">
        <f>avgpeinc!BM88</f>
        <v>53770.785331912419</v>
      </c>
      <c r="G95" s="527">
        <f>avgpeinc!BN88</f>
        <v>89176.136971715372</v>
      </c>
      <c r="H95" s="536">
        <f>B95*0.4/'TB5'!B95</f>
        <v>0.42752882838249207</v>
      </c>
      <c r="I95" s="547">
        <f>C95*0.4/'TB5'!B95</f>
        <v>0.43108153343200689</v>
      </c>
      <c r="J95" s="553">
        <f>D95*0.4/'TB5'!C95</f>
        <v>0.425569087266922</v>
      </c>
      <c r="K95" s="547">
        <f>E95*0.4/'TB5'!D95</f>
        <v>0.41825491189956659</v>
      </c>
      <c r="L95" s="553">
        <f>F95*0.4/'TB5'!E95</f>
        <v>0.45194080471992493</v>
      </c>
      <c r="M95" s="554">
        <f>G95*0.4/'TB5'!F95</f>
        <v>0.42554312944412226</v>
      </c>
    </row>
    <row r="96" spans="1:13" x14ac:dyDescent="0.2">
      <c r="A96" s="77">
        <v>2000</v>
      </c>
      <c r="B96" s="566">
        <f>avgpeinc!BI89</f>
        <v>67097.778253673881</v>
      </c>
      <c r="C96" s="529">
        <f>avgpeinc!BJ89</f>
        <v>67400.659238721229</v>
      </c>
      <c r="D96" s="528">
        <f>avgpeinc!BK89</f>
        <v>66472.276414712484</v>
      </c>
      <c r="E96" s="528">
        <f>avgpeinc!BL89</f>
        <v>81230.804786854394</v>
      </c>
      <c r="F96" s="528">
        <f>avgpeinc!BM89</f>
        <v>55110.075017764109</v>
      </c>
      <c r="G96" s="529">
        <f>avgpeinc!BN89</f>
        <v>90935.026939547184</v>
      </c>
      <c r="H96" s="537">
        <f>B96*0.4/'TB5'!B96</f>
        <v>0.4230599999427796</v>
      </c>
      <c r="I96" s="548">
        <f>C96*0.4/'TB5'!B96</f>
        <v>0.42496970295906067</v>
      </c>
      <c r="J96" s="555">
        <f>D96*0.4/'TB5'!C96</f>
        <v>0.42247051000595093</v>
      </c>
      <c r="K96" s="548">
        <f>E96*0.4/'TB5'!D96</f>
        <v>0.4113350510597229</v>
      </c>
      <c r="L96" s="555">
        <f>F96*0.4/'TB5'!E96</f>
        <v>0.44828999042510986</v>
      </c>
      <c r="M96" s="556">
        <f>G96*0.4/'TB5'!F96</f>
        <v>0.42062440514564509</v>
      </c>
    </row>
    <row r="97" spans="1:13" x14ac:dyDescent="0.2">
      <c r="A97" s="67">
        <v>2001</v>
      </c>
      <c r="B97" s="564">
        <f>avgpeinc!BI90</f>
        <v>67712.697463910023</v>
      </c>
      <c r="C97" s="525">
        <f>avgpeinc!BJ90</f>
        <v>68030.989019883709</v>
      </c>
      <c r="D97" s="524">
        <f>avgpeinc!BK90</f>
        <v>67252.335727303071</v>
      </c>
      <c r="E97" s="524">
        <f>avgpeinc!BL90</f>
        <v>82130.705690882023</v>
      </c>
      <c r="F97" s="524">
        <f>avgpeinc!BM90</f>
        <v>55635.785504109488</v>
      </c>
      <c r="G97" s="525">
        <f>avgpeinc!BN90</f>
        <v>92086.241081826811</v>
      </c>
      <c r="H97" s="533">
        <f>B97*0.4/'TB5'!B97</f>
        <v>0.42903357744216913</v>
      </c>
      <c r="I97" s="544">
        <f>C97*0.4/'TB5'!B97</f>
        <v>0.43105030059814453</v>
      </c>
      <c r="J97" s="551">
        <f>D97*0.4/'TB5'!C97</f>
        <v>0.42971658706665034</v>
      </c>
      <c r="K97" s="544">
        <f>E97*0.4/'TB5'!D97</f>
        <v>0.41860020160675043</v>
      </c>
      <c r="L97" s="551">
        <f>F97*0.4/'TB5'!E97</f>
        <v>0.45368796586990351</v>
      </c>
      <c r="M97" s="552">
        <f>G97*0.4/'TB5'!F97</f>
        <v>0.42705962061882013</v>
      </c>
    </row>
    <row r="98" spans="1:13" x14ac:dyDescent="0.2">
      <c r="A98" s="67">
        <v>2002</v>
      </c>
      <c r="B98" s="564">
        <f>avgpeinc!BI91</f>
        <v>68125.183813206138</v>
      </c>
      <c r="C98" s="525">
        <f>avgpeinc!BJ91</f>
        <v>68374.537858964482</v>
      </c>
      <c r="D98" s="524">
        <f>avgpeinc!BK91</f>
        <v>67655.928992195884</v>
      </c>
      <c r="E98" s="524">
        <f>avgpeinc!BL91</f>
        <v>81977.940031146907</v>
      </c>
      <c r="F98" s="524">
        <f>avgpeinc!BM91</f>
        <v>56376.091127771979</v>
      </c>
      <c r="G98" s="525">
        <f>avgpeinc!BN91</f>
        <v>92212.844861926147</v>
      </c>
      <c r="H98" s="533">
        <f>B98*0.4/'TB5'!B98</f>
        <v>0.43261912465095509</v>
      </c>
      <c r="I98" s="544">
        <f>C98*0.4/'TB5'!B98</f>
        <v>0.43420261144638062</v>
      </c>
      <c r="J98" s="551">
        <f>D98*0.4/'TB5'!C98</f>
        <v>0.43392574787139887</v>
      </c>
      <c r="K98" s="544">
        <f>E98*0.4/'TB5'!D98</f>
        <v>0.42303454875946045</v>
      </c>
      <c r="L98" s="551">
        <f>F98*0.4/'TB5'!E98</f>
        <v>0.45415598154067988</v>
      </c>
      <c r="M98" s="552">
        <f>G98*0.4/'TB5'!F98</f>
        <v>0.42954152822494512</v>
      </c>
    </row>
    <row r="99" spans="1:13" x14ac:dyDescent="0.2">
      <c r="A99" s="67">
        <v>2003</v>
      </c>
      <c r="B99" s="564">
        <f>avgpeinc!BI92</f>
        <v>69137.129950690083</v>
      </c>
      <c r="C99" s="525">
        <f>avgpeinc!BJ92</f>
        <v>69326.838516258489</v>
      </c>
      <c r="D99" s="524">
        <f>avgpeinc!BK92</f>
        <v>68821.664785269444</v>
      </c>
      <c r="E99" s="524">
        <f>avgpeinc!BL92</f>
        <v>82502.748649771587</v>
      </c>
      <c r="F99" s="524">
        <f>avgpeinc!BM92</f>
        <v>57731.098038924101</v>
      </c>
      <c r="G99" s="525">
        <f>avgpeinc!BN92</f>
        <v>93300.666198207357</v>
      </c>
      <c r="H99" s="533">
        <f>B99*0.4/'TB5'!B99</f>
        <v>0.43448814749717718</v>
      </c>
      <c r="I99" s="544">
        <f>C99*0.4/'TB5'!B99</f>
        <v>0.43568035960197454</v>
      </c>
      <c r="J99" s="551">
        <f>D99*0.4/'TB5'!C99</f>
        <v>0.43592476844787603</v>
      </c>
      <c r="K99" s="544">
        <f>E99*0.4/'TB5'!D99</f>
        <v>0.42494937777519232</v>
      </c>
      <c r="L99" s="551">
        <f>F99*0.4/'TB5'!E99</f>
        <v>0.45478817820549011</v>
      </c>
      <c r="M99" s="552">
        <f>G99*0.4/'TB5'!F99</f>
        <v>0.42990404367446899</v>
      </c>
    </row>
    <row r="100" spans="1:13" x14ac:dyDescent="0.2">
      <c r="A100" s="67">
        <v>2004</v>
      </c>
      <c r="B100" s="564">
        <f>avgpeinc!BI93</f>
        <v>70395.202306385487</v>
      </c>
      <c r="C100" s="525">
        <f>avgpeinc!BJ93</f>
        <v>70752.691315269505</v>
      </c>
      <c r="D100" s="524">
        <f>avgpeinc!BK93</f>
        <v>69895.192045118165</v>
      </c>
      <c r="E100" s="524">
        <f>avgpeinc!BL93</f>
        <v>83888.593154583796</v>
      </c>
      <c r="F100" s="524">
        <f>avgpeinc!BM93</f>
        <v>59007.211315373308</v>
      </c>
      <c r="G100" s="525">
        <f>avgpeinc!BN93</f>
        <v>94634.808415311854</v>
      </c>
      <c r="H100" s="533">
        <f>B100*0.4/'TB5'!B100</f>
        <v>0.42978879809379583</v>
      </c>
      <c r="I100" s="544">
        <f>C100*0.4/'TB5'!B100</f>
        <v>0.43197140097618103</v>
      </c>
      <c r="J100" s="551">
        <f>D100*0.4/'TB5'!C100</f>
        <v>0.43009680509567255</v>
      </c>
      <c r="K100" s="544">
        <f>E100*0.4/'TB5'!D100</f>
        <v>0.41903206706047053</v>
      </c>
      <c r="L100" s="551">
        <f>F100*0.4/'TB5'!E100</f>
        <v>0.45232152938842768</v>
      </c>
      <c r="M100" s="552">
        <f>G100*0.4/'TB5'!F100</f>
        <v>0.42396467924118042</v>
      </c>
    </row>
    <row r="101" spans="1:13" x14ac:dyDescent="0.2">
      <c r="A101" s="67">
        <v>2005</v>
      </c>
      <c r="B101" s="564">
        <f>avgpeinc!BI94</f>
        <v>71114.24394140621</v>
      </c>
      <c r="C101" s="525">
        <f>avgpeinc!BJ94</f>
        <v>71373.68834897512</v>
      </c>
      <c r="D101" s="524">
        <f>avgpeinc!BK94</f>
        <v>70012.932283148577</v>
      </c>
      <c r="E101" s="524">
        <f>avgpeinc!BL94</f>
        <v>85084.934683694839</v>
      </c>
      <c r="F101" s="524">
        <f>avgpeinc!BM94</f>
        <v>59337.968591771045</v>
      </c>
      <c r="G101" s="525">
        <f>avgpeinc!BN94</f>
        <v>94945.723711256316</v>
      </c>
      <c r="H101" s="533">
        <f>B101*0.4/'TB5'!B101</f>
        <v>0.42361348867416382</v>
      </c>
      <c r="I101" s="544">
        <f>C101*0.4/'TB5'!B101</f>
        <v>0.42515894770622242</v>
      </c>
      <c r="J101" s="551">
        <f>D101*0.4/'TB5'!C101</f>
        <v>0.42330998182296753</v>
      </c>
      <c r="K101" s="544">
        <f>E101*0.4/'TB5'!D101</f>
        <v>0.41438373923301702</v>
      </c>
      <c r="L101" s="551">
        <f>F101*0.4/'TB5'!E101</f>
        <v>0.44471296668052668</v>
      </c>
      <c r="M101" s="552">
        <f>G101*0.4/'TB5'!F101</f>
        <v>0.41686362028121954</v>
      </c>
    </row>
    <row r="102" spans="1:13" x14ac:dyDescent="0.2">
      <c r="A102" s="67">
        <v>2006</v>
      </c>
      <c r="B102" s="564">
        <f>avgpeinc!BI95</f>
        <v>71909.870400513712</v>
      </c>
      <c r="C102" s="525">
        <f>avgpeinc!BJ95</f>
        <v>72219.187127029116</v>
      </c>
      <c r="D102" s="524">
        <f>avgpeinc!BK95</f>
        <v>70458.727387733714</v>
      </c>
      <c r="E102" s="524">
        <f>avgpeinc!BL95</f>
        <v>85073.2592234521</v>
      </c>
      <c r="F102" s="524">
        <f>avgpeinc!BM95</f>
        <v>60981.0516667716</v>
      </c>
      <c r="G102" s="525">
        <f>avgpeinc!BN95</f>
        <v>95971.260512706329</v>
      </c>
      <c r="H102" s="533">
        <f>B102*0.4/'TB5'!B102</f>
        <v>0.41829046607017517</v>
      </c>
      <c r="I102" s="544">
        <f>C102*0.4/'TB5'!B102</f>
        <v>0.4200897216796875</v>
      </c>
      <c r="J102" s="551">
        <f>D102*0.4/'TB5'!C102</f>
        <v>0.4182910919189452</v>
      </c>
      <c r="K102" s="544">
        <f>E102*0.4/'TB5'!D102</f>
        <v>0.40743979811668396</v>
      </c>
      <c r="L102" s="551">
        <f>F102*0.4/'TB5'!E102</f>
        <v>0.4414669275283814</v>
      </c>
      <c r="M102" s="552">
        <f>G102*0.4/'TB5'!F102</f>
        <v>0.4114834070205689</v>
      </c>
    </row>
    <row r="103" spans="1:13" x14ac:dyDescent="0.2">
      <c r="A103" s="67">
        <v>2007</v>
      </c>
      <c r="B103" s="564">
        <f>avgpeinc!BI96</f>
        <v>70829.642360656057</v>
      </c>
      <c r="C103" s="525">
        <f>avgpeinc!BJ96</f>
        <v>71147.102935147093</v>
      </c>
      <c r="D103" s="524">
        <f>avgpeinc!BK96</f>
        <v>69129.001030620464</v>
      </c>
      <c r="E103" s="524">
        <f>avgpeinc!BL96</f>
        <v>83974.692568734885</v>
      </c>
      <c r="F103" s="524">
        <f>avgpeinc!BM96</f>
        <v>59864.273079904582</v>
      </c>
      <c r="G103" s="525">
        <f>avgpeinc!BN96</f>
        <v>94094.443788041695</v>
      </c>
      <c r="H103" s="533">
        <f>B103*0.4/'TB5'!B103</f>
        <v>0.41666454076766968</v>
      </c>
      <c r="I103" s="544">
        <f>C103*0.4/'TB5'!B103</f>
        <v>0.41853204369544983</v>
      </c>
      <c r="J103" s="551">
        <f>D103*0.4/'TB5'!C103</f>
        <v>0.41464999318122858</v>
      </c>
      <c r="K103" s="544">
        <f>E103*0.4/'TB5'!D103</f>
        <v>0.4052759706974029</v>
      </c>
      <c r="L103" s="551">
        <f>F103*0.4/'TB5'!E103</f>
        <v>0.44019314646720886</v>
      </c>
      <c r="M103" s="552">
        <f>G103*0.4/'TB5'!F103</f>
        <v>0.40885537862777704</v>
      </c>
    </row>
    <row r="104" spans="1:13" x14ac:dyDescent="0.2">
      <c r="A104" s="67">
        <v>2008</v>
      </c>
      <c r="B104" s="564">
        <f>avgpeinc!BI97</f>
        <v>69607.34468284894</v>
      </c>
      <c r="C104" s="525">
        <f>avgpeinc!BJ97</f>
        <v>69749.342166220042</v>
      </c>
      <c r="D104" s="524">
        <f>avgpeinc!BK97</f>
        <v>68219.667524952965</v>
      </c>
      <c r="E104" s="524">
        <f>avgpeinc!BL97</f>
        <v>81916.340749060037</v>
      </c>
      <c r="F104" s="524">
        <f>avgpeinc!BM97</f>
        <v>59145.437353268018</v>
      </c>
      <c r="G104" s="525">
        <f>avgpeinc!BN97</f>
        <v>91978.057156310693</v>
      </c>
      <c r="H104" s="533">
        <f>B104*0.4/'TB5'!B104</f>
        <v>0.42109373211860651</v>
      </c>
      <c r="I104" s="544">
        <f>C104*0.4/'TB5'!B104</f>
        <v>0.4219527542591095</v>
      </c>
      <c r="J104" s="551">
        <f>D104*0.4/'TB5'!C104</f>
        <v>0.42104747891426086</v>
      </c>
      <c r="K104" s="544">
        <f>E104*0.4/'TB5'!D104</f>
        <v>0.41016152501106257</v>
      </c>
      <c r="L104" s="551">
        <f>F104*0.4/'TB5'!E104</f>
        <v>0.44281131029129034</v>
      </c>
      <c r="M104" s="552">
        <f>G104*0.4/'TB5'!F104</f>
        <v>0.41234302520751959</v>
      </c>
    </row>
    <row r="105" spans="1:13" x14ac:dyDescent="0.2">
      <c r="A105" s="72">
        <v>2009</v>
      </c>
      <c r="B105" s="567">
        <f>avgpeinc!BI98</f>
        <v>68430.272935240006</v>
      </c>
      <c r="C105" s="568">
        <f>avgpeinc!BJ98</f>
        <v>68459.437490555094</v>
      </c>
      <c r="D105" s="526">
        <f>avgpeinc!BK98</f>
        <v>67298.910917951172</v>
      </c>
      <c r="E105" s="526">
        <f>avgpeinc!BL98</f>
        <v>79276.57993195788</v>
      </c>
      <c r="F105" s="526">
        <f>avgpeinc!BM98</f>
        <v>58997.006057229846</v>
      </c>
      <c r="G105" s="527">
        <f>avgpeinc!BN98</f>
        <v>90275.815274077933</v>
      </c>
      <c r="H105" s="536">
        <f>B105*0.4/'TB5'!B105</f>
        <v>0.4337553083896637</v>
      </c>
      <c r="I105" s="547">
        <f>C105*0.4/'TB5'!B105</f>
        <v>0.43394017219543451</v>
      </c>
      <c r="J105" s="557">
        <f>D105*0.4/'TB5'!C105</f>
        <v>0.43333679437637329</v>
      </c>
      <c r="K105" s="558">
        <f>E105*0.4/'TB5'!D105</f>
        <v>0.42191925644874567</v>
      </c>
      <c r="L105" s="553">
        <f>F105*0.4/'TB5'!E105</f>
        <v>0.45365631580352783</v>
      </c>
      <c r="M105" s="554">
        <f>G105*0.4/'TB5'!F105</f>
        <v>0.42355403304100042</v>
      </c>
    </row>
    <row r="106" spans="1:13" x14ac:dyDescent="0.2">
      <c r="A106" s="67">
        <v>2010</v>
      </c>
      <c r="B106" s="569">
        <f>avgpeinc!BI99</f>
        <v>69143.610242827999</v>
      </c>
      <c r="C106" s="570">
        <f>avgpeinc!BJ99</f>
        <v>69142.221895291135</v>
      </c>
      <c r="D106" s="524">
        <f>avgpeinc!BK99</f>
        <v>66755.638441514529</v>
      </c>
      <c r="E106" s="524">
        <f>avgpeinc!BL99</f>
        <v>79452.735352576681</v>
      </c>
      <c r="F106" s="524">
        <f>avgpeinc!BM99</f>
        <v>60086.479128795472</v>
      </c>
      <c r="G106" s="525">
        <f>avgpeinc!BN99</f>
        <v>90605.832309143967</v>
      </c>
      <c r="H106" s="533">
        <f>B106*0.4/'TB5'!B106</f>
        <v>0.4244924783706665</v>
      </c>
      <c r="I106" s="544">
        <f>C106*0.4/'TB5'!B106</f>
        <v>0.42448395490646362</v>
      </c>
      <c r="J106" s="559">
        <f>D106*0.4/'TB5'!C106</f>
        <v>0.42332997918128962</v>
      </c>
      <c r="K106" s="560">
        <f>E106*0.4/'TB5'!D106</f>
        <v>0.41326352953910822</v>
      </c>
      <c r="L106" s="551">
        <f>F106*0.4/'TB5'!E106</f>
        <v>0.44364094734191889</v>
      </c>
      <c r="M106" s="552">
        <f>G106*0.4/'TB5'!F106</f>
        <v>0.4138452410697937</v>
      </c>
    </row>
    <row r="107" spans="1:13" x14ac:dyDescent="0.2">
      <c r="A107" s="67">
        <v>2011</v>
      </c>
      <c r="B107" s="569">
        <f>avgpeinc!BI100</f>
        <v>69960.302954097409</v>
      </c>
      <c r="C107" s="570">
        <f>avgpeinc!BJ100</f>
        <v>69692.010290120379</v>
      </c>
      <c r="D107" s="524">
        <f>avgpeinc!BK100</f>
        <v>67869.240363605844</v>
      </c>
      <c r="E107" s="524">
        <f>avgpeinc!BL100</f>
        <v>81779.063083503614</v>
      </c>
      <c r="F107" s="524">
        <f>avgpeinc!BM100</f>
        <v>59311.251755439895</v>
      </c>
      <c r="G107" s="525">
        <f>avgpeinc!BN100</f>
        <v>91051.795016449018</v>
      </c>
      <c r="H107" s="533">
        <f>B107*0.4/'TB5'!B107</f>
        <v>0.42228400707244867</v>
      </c>
      <c r="I107" s="544">
        <f>C107*0.4/'TB5'!B107</f>
        <v>0.4206645786762237</v>
      </c>
      <c r="J107" s="559">
        <f>D107*0.4/'TB5'!C107</f>
        <v>0.42075374722480779</v>
      </c>
      <c r="K107" s="560">
        <f>E107*0.4/'TB5'!D107</f>
        <v>0.41055673360824579</v>
      </c>
      <c r="L107" s="551">
        <f>F107*0.4/'TB5'!E107</f>
        <v>0.44045740365982056</v>
      </c>
      <c r="M107" s="552">
        <f>G107*0.4/'TB5'!F107</f>
        <v>0.41037237644195557</v>
      </c>
    </row>
    <row r="108" spans="1:13" x14ac:dyDescent="0.2">
      <c r="A108" s="67">
        <v>2012</v>
      </c>
      <c r="B108" s="569">
        <f>avgpeinc!BI101</f>
        <v>70288.946694403188</v>
      </c>
      <c r="C108" s="570">
        <f>avgpeinc!BJ101</f>
        <v>70170.180290974095</v>
      </c>
      <c r="D108" s="524">
        <f>avgpeinc!BK101</f>
        <v>67269.509580458471</v>
      </c>
      <c r="E108" s="524">
        <f>avgpeinc!BL101</f>
        <v>81681.248831315461</v>
      </c>
      <c r="F108" s="524">
        <f>avgpeinc!BM101</f>
        <v>60224.166546781926</v>
      </c>
      <c r="G108" s="525">
        <f>avgpeinc!BN101</f>
        <v>91471.470475201626</v>
      </c>
      <c r="H108" s="533">
        <f>B108*0.4/'TB5'!B108</f>
        <v>0.41402888298034662</v>
      </c>
      <c r="I108" s="544">
        <f>C108*0.4/'TB5'!B108</f>
        <v>0.41332930326461786</v>
      </c>
      <c r="J108" s="559">
        <f>D108*0.4/'TB5'!C108</f>
        <v>0.41197708249092096</v>
      </c>
      <c r="K108" s="560">
        <f>E108*0.4/'TB5'!D108</f>
        <v>0.40260645747184753</v>
      </c>
      <c r="L108" s="551">
        <f>F108*0.4/'TB5'!E108</f>
        <v>0.43305265903472889</v>
      </c>
      <c r="M108" s="552">
        <f>G108*0.4/'TB5'!F108</f>
        <v>0.40305346250534063</v>
      </c>
    </row>
    <row r="109" spans="1:13" x14ac:dyDescent="0.2">
      <c r="A109" s="67">
        <v>2013</v>
      </c>
      <c r="B109" s="569">
        <f>avgpeinc!BI102</f>
        <v>70878.492602057289</v>
      </c>
      <c r="C109" s="570">
        <f>avgpeinc!BJ102</f>
        <v>70778.140515308827</v>
      </c>
      <c r="D109" s="524">
        <f>avgpeinc!BK102</f>
        <v>69729.009132084175</v>
      </c>
      <c r="E109" s="524">
        <f>avgpeinc!BL102</f>
        <v>82835.711344903233</v>
      </c>
      <c r="F109" s="524">
        <f>avgpeinc!BM102</f>
        <v>60210.159586533206</v>
      </c>
      <c r="G109" s="525">
        <f>avgpeinc!BN102</f>
        <v>91728.682528780802</v>
      </c>
      <c r="H109" s="533">
        <f>B109*0.4/'TB5'!B109</f>
        <v>0.41732391715049744</v>
      </c>
      <c r="I109" s="544">
        <f>C109*0.4/'TB5'!B109</f>
        <v>0.41673305630683893</v>
      </c>
      <c r="J109" s="559">
        <f>D109*0.4/'TB5'!C109</f>
        <v>0.42055341601371771</v>
      </c>
      <c r="K109" s="560">
        <f>E109*0.4/'TB5'!D109</f>
        <v>0.40599238872528076</v>
      </c>
      <c r="L109" s="551">
        <f>F109*0.4/'TB5'!E109</f>
        <v>0.43481343984603876</v>
      </c>
      <c r="M109" s="552">
        <f>G109*0.4/'TB5'!F109</f>
        <v>0.40364214777946467</v>
      </c>
    </row>
    <row r="110" spans="1:13" x14ac:dyDescent="0.2">
      <c r="A110" s="67">
        <v>2014</v>
      </c>
      <c r="B110" s="569">
        <f>avgpeinc!BI103</f>
        <v>71961.376668803321</v>
      </c>
      <c r="C110" s="570">
        <f>avgpeinc!BJ103</f>
        <v>71771.904086985392</v>
      </c>
      <c r="D110" s="524">
        <f>avgpeinc!BK103</f>
        <v>70654.149981940282</v>
      </c>
      <c r="E110" s="524">
        <f>avgpeinc!BL103</f>
        <v>84206.810961614072</v>
      </c>
      <c r="F110" s="524">
        <f>avgpeinc!BM103</f>
        <v>60848.218478520059</v>
      </c>
      <c r="G110" s="525">
        <f>avgpeinc!BN103</f>
        <v>92431.477498592445</v>
      </c>
      <c r="H110" s="533">
        <f>B110*0.4/'TB5'!B110</f>
        <v>0.41382932662963867</v>
      </c>
      <c r="I110" s="544">
        <f>C110*0.4/'TB5'!B110</f>
        <v>0.41273972392082214</v>
      </c>
      <c r="J110" s="559">
        <f>D110*0.4/'TB5'!C110</f>
        <v>0.41614148020744335</v>
      </c>
      <c r="K110" s="560">
        <f>E110*0.4/'TB5'!D110</f>
        <v>0.40244936943054199</v>
      </c>
      <c r="L110" s="551">
        <f>F110*0.4/'TB5'!E110</f>
        <v>0.42987170815467846</v>
      </c>
      <c r="M110" s="552">
        <f>G110*0.4/'TB5'!F110</f>
        <v>0.39863544702529913</v>
      </c>
    </row>
    <row r="111" spans="1:13" x14ac:dyDescent="0.2">
      <c r="A111" s="67">
        <v>2015</v>
      </c>
      <c r="B111" s="569">
        <f>avgpeinc!BI104</f>
        <v>73002.465999146109</v>
      </c>
      <c r="C111" s="570">
        <f>avgpeinc!BJ104</f>
        <v>72861.987600573004</v>
      </c>
      <c r="D111" s="524">
        <f>avgpeinc!BK104</f>
        <v>71387.633357790168</v>
      </c>
      <c r="E111" s="524">
        <f>avgpeinc!BL104</f>
        <v>84934.902285234159</v>
      </c>
      <c r="F111" s="524">
        <f>avgpeinc!BM104</f>
        <v>62204.858361381819</v>
      </c>
      <c r="G111" s="525">
        <f>avgpeinc!BN104</f>
        <v>93583.592657171888</v>
      </c>
      <c r="H111" s="533">
        <f>B111*0.4/'TB5'!B111</f>
        <v>0.41312599182128906</v>
      </c>
      <c r="I111" s="544">
        <f>C111*0.4/'TB5'!B111</f>
        <v>0.41233101487159723</v>
      </c>
      <c r="J111" s="559">
        <f>D111*0.4/'TB5'!C111</f>
        <v>0.41611358523368841</v>
      </c>
      <c r="K111" s="560">
        <f>E111*0.4/'TB5'!D111</f>
        <v>0.40061241388320923</v>
      </c>
      <c r="L111" s="551">
        <f>F111*0.4/'TB5'!E111</f>
        <v>0.43087339401245123</v>
      </c>
      <c r="M111" s="552">
        <f>G111*0.4/'TB5'!F111</f>
        <v>0.3977630734443664</v>
      </c>
    </row>
    <row r="112" spans="1:13" x14ac:dyDescent="0.2">
      <c r="A112" s="67">
        <v>2016</v>
      </c>
      <c r="B112" s="569">
        <f>avgpeinc!BI105</f>
        <v>73413.174872744843</v>
      </c>
      <c r="C112" s="570">
        <f>avgpeinc!BJ105</f>
        <v>73063.950425619623</v>
      </c>
      <c r="D112" s="524">
        <f>avgpeinc!BK105</f>
        <v>71525.322005460344</v>
      </c>
      <c r="E112" s="524">
        <f>avgpeinc!BL105</f>
        <v>85233.353902940988</v>
      </c>
      <c r="F112" s="524">
        <f>avgpeinc!BM105</f>
        <v>62451.657660857461</v>
      </c>
      <c r="G112" s="525">
        <f>avgpeinc!BN105</f>
        <v>93586.930836867337</v>
      </c>
      <c r="H112" s="533">
        <f>B112*0.4/'TB5'!B112</f>
        <v>0.41659590601921076</v>
      </c>
      <c r="I112" s="544">
        <f>C112*0.4/'TB5'!B112</f>
        <v>0.41461417078971857</v>
      </c>
      <c r="J112" s="559">
        <f>D112*0.4/'TB5'!C112</f>
        <v>0.42034801840782166</v>
      </c>
      <c r="K112" s="560">
        <f>E112*0.4/'TB5'!D112</f>
        <v>0.4039121270179748</v>
      </c>
      <c r="L112" s="551">
        <f>F112*0.4/'TB5'!E112</f>
        <v>0.43217945098876959</v>
      </c>
      <c r="M112" s="552">
        <f>G112*0.4/'TB5'!F112</f>
        <v>0.40043503046035761</v>
      </c>
    </row>
    <row r="113" spans="1:13" x14ac:dyDescent="0.2">
      <c r="A113" s="67">
        <v>2017</v>
      </c>
      <c r="B113" s="569">
        <f>avgpeinc!BI106</f>
        <v>74047.190014735606</v>
      </c>
      <c r="C113" s="570">
        <f>avgpeinc!BJ106</f>
        <v>74097.356265238981</v>
      </c>
      <c r="D113" s="524">
        <f>avgpeinc!BK106</f>
        <v>71007.221483922011</v>
      </c>
      <c r="E113" s="524">
        <f>avgpeinc!BL106</f>
        <v>86254.769503535557</v>
      </c>
      <c r="F113" s="524">
        <f>avgpeinc!BM106</f>
        <v>63608.976642295776</v>
      </c>
      <c r="G113" s="525">
        <f>avgpeinc!BN106</f>
        <v>96430.526566549903</v>
      </c>
      <c r="H113" s="533">
        <f>B113*0.4/'TB5'!B113</f>
        <v>0.41217973828315729</v>
      </c>
      <c r="I113" s="544">
        <f>C113*0.4/'TB5'!B113</f>
        <v>0.41245898604393011</v>
      </c>
      <c r="J113" s="559">
        <f>D113*0.4/'TB5'!C113</f>
        <v>0.40998721122741694</v>
      </c>
      <c r="K113" s="560">
        <f>E113*0.4/'TB5'!D113</f>
        <v>0.40199086070060724</v>
      </c>
      <c r="L113" s="551">
        <f>F113*0.4/'TB5'!E113</f>
        <v>0.43202155828475952</v>
      </c>
      <c r="M113" s="552">
        <f>G113*0.4/'TB5'!F113</f>
        <v>0.40001678466796881</v>
      </c>
    </row>
    <row r="114" spans="1:13" x14ac:dyDescent="0.2">
      <c r="A114" s="67">
        <v>2018</v>
      </c>
      <c r="B114" s="569">
        <f>avgpeinc!BI107</f>
        <v>74999.123154630186</v>
      </c>
      <c r="C114" s="570">
        <f>avgpeinc!BJ107</f>
        <v>75108.37436034072</v>
      </c>
      <c r="D114" s="524">
        <f>avgpeinc!BK107</f>
        <v>71882.811111137169</v>
      </c>
      <c r="E114" s="524">
        <f>avgpeinc!BL107</f>
        <v>87354.335914931115</v>
      </c>
      <c r="F114" s="524">
        <f>avgpeinc!BM107</f>
        <v>64535.843622759159</v>
      </c>
      <c r="G114" s="525">
        <f>avgpeinc!BN107</f>
        <v>97453.749806808672</v>
      </c>
      <c r="H114" s="533">
        <f>B114*0.4/'TB5'!B114</f>
        <v>0.41048526763916005</v>
      </c>
      <c r="I114" s="544">
        <f>C114*0.4/'TB5'!B114</f>
        <v>0.41108322143554682</v>
      </c>
      <c r="J114" s="559">
        <f>D114*0.4/'TB5'!C114</f>
        <v>0.40864169597625721</v>
      </c>
      <c r="K114" s="560">
        <f>E114*0.4/'TB5'!D114</f>
        <v>0.40065360069274902</v>
      </c>
      <c r="L114" s="551">
        <f>F114*0.4/'TB5'!E114</f>
        <v>0.43044579029083258</v>
      </c>
      <c r="M114" s="552">
        <f>G114*0.4/'TB5'!F114</f>
        <v>0.39760911464691162</v>
      </c>
    </row>
    <row r="115" spans="1:13" x14ac:dyDescent="0.2">
      <c r="A115" s="67">
        <v>2019</v>
      </c>
      <c r="B115" s="569">
        <f>avgpeinc!BI108</f>
        <v>75614.854002697568</v>
      </c>
      <c r="C115" s="570">
        <f>avgpeinc!BJ108</f>
        <v>75714.219137917011</v>
      </c>
      <c r="D115" s="524">
        <f>avgpeinc!BK108</f>
        <v>72503.976948661337</v>
      </c>
      <c r="E115" s="524">
        <f>avgpeinc!BL108</f>
        <v>88093.713989462354</v>
      </c>
      <c r="F115" s="524">
        <f>avgpeinc!BM108</f>
        <v>65031.529938537315</v>
      </c>
      <c r="G115" s="525">
        <f>avgpeinc!BN108</f>
        <v>98236.090646815763</v>
      </c>
      <c r="H115" s="533">
        <f>B115*0.4/'TB5'!B115</f>
        <v>0.41178193688392645</v>
      </c>
      <c r="I115" s="544">
        <f>C115*0.4/'TB5'!B115</f>
        <v>0.41232305765151972</v>
      </c>
      <c r="J115" s="559">
        <f>D115*0.4/'TB5'!C115</f>
        <v>0.41015613079071039</v>
      </c>
      <c r="K115" s="560">
        <f>E115*0.4/'TB5'!D115</f>
        <v>0.40165823698043818</v>
      </c>
      <c r="L115" s="551">
        <f>F115*0.4/'TB5'!E115</f>
        <v>0.43210503458976735</v>
      </c>
      <c r="M115" s="552">
        <f>G115*0.4/'TB5'!F115</f>
        <v>0.39879310131073004</v>
      </c>
    </row>
    <row r="116" spans="1:13" ht="17" thickBot="1" x14ac:dyDescent="0.25">
      <c r="A116" s="1105">
        <v>2020</v>
      </c>
      <c r="B116" s="1124"/>
      <c r="C116" s="1125"/>
      <c r="D116" s="1107"/>
      <c r="E116" s="1107"/>
      <c r="F116" s="1107"/>
      <c r="G116" s="110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row r="119" spans="1:13" x14ac:dyDescent="0.2">
      <c r="B119" s="931"/>
    </row>
    <row r="120" spans="1:13" x14ac:dyDescent="0.2">
      <c r="B120" s="945"/>
      <c r="C120" s="945"/>
      <c r="D120" s="945"/>
      <c r="E120" s="945"/>
      <c r="F120" s="945"/>
      <c r="G120" s="945"/>
      <c r="H120" s="945"/>
      <c r="I120" s="945"/>
      <c r="J120" s="945"/>
      <c r="K120" s="945"/>
      <c r="L120" s="945"/>
      <c r="M120" s="945"/>
    </row>
  </sheetData>
  <mergeCells count="3">
    <mergeCell ref="A4:M4"/>
    <mergeCell ref="B7:G7"/>
    <mergeCell ref="H7:M7"/>
  </mergeCells>
  <hyperlinks>
    <hyperlink ref="A1" location="Index!A1" display="Back to index" xr:uid="{00000000-0004-0000-20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6" tint="0.39997558519241921"/>
  </sheetPr>
  <dimension ref="A1:M120"/>
  <sheetViews>
    <sheetView workbookViewId="0">
      <pane xSplit="1" ySplit="8" topLeftCell="B41" activePane="bottomRight" state="frozen"/>
      <selection activeCell="H120" sqref="H120:M120"/>
      <selection pane="topRight" activeCell="H120" sqref="H120:M120"/>
      <selection pane="bottomLeft" activeCell="H120" sqref="H120:M120"/>
      <selection pane="bottomRight" activeCell="A4" sqref="A4:M4"/>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224</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571">
        <f>avgpeinc!M2</f>
        <v>53739.483730212858</v>
      </c>
      <c r="C9" s="572">
        <f>avgpeinc!N2</f>
        <v>60316.014800924662</v>
      </c>
      <c r="D9" s="572"/>
      <c r="E9" s="572"/>
      <c r="F9" s="572"/>
      <c r="G9" s="572">
        <f>avgpeinc!R2</f>
        <v>86198.245556518945</v>
      </c>
      <c r="H9" s="530">
        <f>B9*0.1/'TB5'!B9</f>
        <v>0.43118293755926695</v>
      </c>
      <c r="I9" s="575">
        <f>C9*0.1/'TB5'!B9</f>
        <v>0.48395024735061609</v>
      </c>
      <c r="J9" s="575"/>
      <c r="K9" s="541"/>
      <c r="L9" s="575"/>
      <c r="M9" s="561">
        <f>G9*0.1/'TB5'!F9</f>
        <v>0.45997165031412934</v>
      </c>
    </row>
    <row r="10" spans="1:13" s="87" customFormat="1" ht="15" customHeight="1" x14ac:dyDescent="0.2">
      <c r="A10" s="92">
        <v>1914</v>
      </c>
      <c r="B10" s="571">
        <f>avgpeinc!M3</f>
        <v>49254.780618226228</v>
      </c>
      <c r="C10" s="572">
        <f>avgpeinc!N3</f>
        <v>55055.045155430787</v>
      </c>
      <c r="D10" s="572"/>
      <c r="E10" s="572"/>
      <c r="F10" s="572"/>
      <c r="G10" s="572">
        <f>avgpeinc!R3</f>
        <v>79022.893836614618</v>
      </c>
      <c r="H10" s="530">
        <f>B10*0.1/'TB5'!B10</f>
        <v>0.43741679367852659</v>
      </c>
      <c r="I10" s="541">
        <f>C10*0.1/'TB5'!B10</f>
        <v>0.48892718687297809</v>
      </c>
      <c r="J10" s="575"/>
      <c r="K10" s="541"/>
      <c r="L10" s="575"/>
      <c r="M10" s="561">
        <f>G10*0.1/'TB5'!F10</f>
        <v>0.46610904733901726</v>
      </c>
    </row>
    <row r="11" spans="1:13" s="87" customFormat="1" ht="15" customHeight="1" x14ac:dyDescent="0.2">
      <c r="A11" s="92">
        <v>1915</v>
      </c>
      <c r="B11" s="571">
        <f>avgpeinc!M4</f>
        <v>49406.794713557181</v>
      </c>
      <c r="C11" s="572">
        <f>avgpeinc!N4</f>
        <v>55322.976846965976</v>
      </c>
      <c r="D11" s="572"/>
      <c r="E11" s="572"/>
      <c r="F11" s="572"/>
      <c r="G11" s="572">
        <f>avgpeinc!R4</f>
        <v>79464.32276812043</v>
      </c>
      <c r="H11" s="530">
        <f>B11*0.1/'TB5'!B11</f>
        <v>0.43022235447425899</v>
      </c>
      <c r="I11" s="541">
        <f>C11*0.1/'TB5'!B11</f>
        <v>0.48173902989694645</v>
      </c>
      <c r="J11" s="575"/>
      <c r="K11" s="541"/>
      <c r="L11" s="575"/>
      <c r="M11" s="561">
        <f>G11*0.1/'TB5'!F11</f>
        <v>0.4589865638537764</v>
      </c>
    </row>
    <row r="12" spans="1:13" s="87" customFormat="1" ht="15" customHeight="1" x14ac:dyDescent="0.2">
      <c r="A12" s="92">
        <v>1916</v>
      </c>
      <c r="B12" s="571">
        <f>avgpeinc!M5</f>
        <v>58188.687528673734</v>
      </c>
      <c r="C12" s="572">
        <f>avgpeinc!N5</f>
        <v>64488.923042672774</v>
      </c>
      <c r="D12" s="572"/>
      <c r="E12" s="572"/>
      <c r="F12" s="572"/>
      <c r="G12" s="572">
        <f>avgpeinc!R5</f>
        <v>93124.713891071937</v>
      </c>
      <c r="H12" s="530">
        <f>B12*0.1/'TB5'!B12</f>
        <v>0.44434518486874869</v>
      </c>
      <c r="I12" s="541">
        <f>C12*0.1/'TB5'!B12</f>
        <v>0.49245555533904078</v>
      </c>
      <c r="J12" s="575"/>
      <c r="K12" s="541"/>
      <c r="L12" s="575"/>
      <c r="M12" s="561">
        <f>G12*0.1/'TB5'!F12</f>
        <v>0.47110022749366137</v>
      </c>
    </row>
    <row r="13" spans="1:13" s="87" customFormat="1" ht="15" customHeight="1" x14ac:dyDescent="0.2">
      <c r="A13" s="92">
        <v>1917</v>
      </c>
      <c r="B13" s="571">
        <f>avgpeinc!M6</f>
        <v>57987.400488870378</v>
      </c>
      <c r="C13" s="572">
        <f>avgpeinc!N6</f>
        <v>64445.475982669996</v>
      </c>
      <c r="D13" s="572"/>
      <c r="E13" s="572"/>
      <c r="F13" s="572"/>
      <c r="G13" s="572">
        <f>avgpeinc!R6</f>
        <v>92748.898647982613</v>
      </c>
      <c r="H13" s="530">
        <f>B13*0.1/'TB5'!B13</f>
        <v>0.4498455201038829</v>
      </c>
      <c r="I13" s="541">
        <f>C13*0.1/'TB5'!B13</f>
        <v>0.49994496075627115</v>
      </c>
      <c r="J13" s="575"/>
      <c r="K13" s="541"/>
      <c r="L13" s="575"/>
      <c r="M13" s="561">
        <f>G13*0.1/'TB5'!F13</f>
        <v>0.47705200121183283</v>
      </c>
    </row>
    <row r="14" spans="1:13" s="87" customFormat="1" ht="15" customHeight="1" x14ac:dyDescent="0.2">
      <c r="A14" s="92">
        <v>1918</v>
      </c>
      <c r="B14" s="571">
        <f>avgpeinc!M7</f>
        <v>59978.022989652323</v>
      </c>
      <c r="C14" s="572">
        <f>avgpeinc!N7</f>
        <v>67498.992819395193</v>
      </c>
      <c r="D14" s="524"/>
      <c r="E14" s="524"/>
      <c r="F14" s="524"/>
      <c r="G14" s="572">
        <f>avgpeinc!R7</f>
        <v>95416.566062533733</v>
      </c>
      <c r="H14" s="530">
        <f>B14*0.1/'TB5'!B14</f>
        <v>0.43976236518593681</v>
      </c>
      <c r="I14" s="541">
        <f>C14*0.1/'TB5'!B14</f>
        <v>0.49490655494008079</v>
      </c>
      <c r="J14" s="575"/>
      <c r="K14" s="541"/>
      <c r="L14" s="575"/>
      <c r="M14" s="561">
        <f>G14*0.1/'TB5'!F14</f>
        <v>0.46793842552830034</v>
      </c>
    </row>
    <row r="15" spans="1:13" s="87" customFormat="1" ht="15" customHeight="1" x14ac:dyDescent="0.2">
      <c r="A15" s="91">
        <v>1919</v>
      </c>
      <c r="B15" s="573">
        <f>avgpeinc!M8</f>
        <v>59321.286944658132</v>
      </c>
      <c r="C15" s="574">
        <f>avgpeinc!N8</f>
        <v>66274.571768426002</v>
      </c>
      <c r="D15" s="526"/>
      <c r="E15" s="526"/>
      <c r="F15" s="526"/>
      <c r="G15" s="574">
        <f>avgpeinc!R8</f>
        <v>94508.92836018758</v>
      </c>
      <c r="H15" s="531">
        <f>B15*0.1/'TB5'!B15</f>
        <v>0.45901697442106221</v>
      </c>
      <c r="I15" s="542">
        <f>C15*0.1/'TB5'!B15</f>
        <v>0.51282018615973179</v>
      </c>
      <c r="J15" s="576"/>
      <c r="K15" s="542"/>
      <c r="L15" s="576"/>
      <c r="M15" s="562">
        <f>G15*0.1/'TB5'!F15</f>
        <v>0.48611541102126582</v>
      </c>
    </row>
    <row r="16" spans="1:13" s="87" customFormat="1" ht="15" customHeight="1" x14ac:dyDescent="0.2">
      <c r="A16" s="92">
        <v>1920</v>
      </c>
      <c r="B16" s="571">
        <f>avgpeinc!M9</f>
        <v>55805.83595990303</v>
      </c>
      <c r="C16" s="572">
        <f>avgpeinc!N9</f>
        <v>62747.014546666076</v>
      </c>
      <c r="D16" s="524"/>
      <c r="E16" s="524"/>
      <c r="F16" s="524"/>
      <c r="G16" s="572">
        <f>avgpeinc!R9</f>
        <v>89446.553851961784</v>
      </c>
      <c r="H16" s="530">
        <f>B16*0.1/'TB5'!B16</f>
        <v>0.44139649974215883</v>
      </c>
      <c r="I16" s="541">
        <f>C16*0.1/'TB5'!B16</f>
        <v>0.4962977816525993</v>
      </c>
      <c r="J16" s="575"/>
      <c r="K16" s="541"/>
      <c r="L16" s="575"/>
      <c r="M16" s="561">
        <f>G16*0.1/'TB5'!F16</f>
        <v>0.46975687135414501</v>
      </c>
    </row>
    <row r="17" spans="1:13" s="87" customFormat="1" ht="15" customHeight="1" x14ac:dyDescent="0.2">
      <c r="A17" s="92">
        <v>1921</v>
      </c>
      <c r="B17" s="571">
        <f>avgpeinc!M10</f>
        <v>54009.42833053659</v>
      </c>
      <c r="C17" s="572">
        <f>avgpeinc!N10</f>
        <v>59486.175785184583</v>
      </c>
      <c r="D17" s="524"/>
      <c r="E17" s="524"/>
      <c r="F17" s="524"/>
      <c r="G17" s="572">
        <f>avgpeinc!R10</f>
        <v>85741.554662611423</v>
      </c>
      <c r="H17" s="530">
        <f>B17*0.1/'TB5'!B17</f>
        <v>0.4738163542421826</v>
      </c>
      <c r="I17" s="541">
        <f>C17*0.1/'TB5'!B17</f>
        <v>0.5218630118773141</v>
      </c>
      <c r="J17" s="575"/>
      <c r="K17" s="541"/>
      <c r="L17" s="575"/>
      <c r="M17" s="561">
        <f>G17*0.1/'TB5'!F17</f>
        <v>0.50062960947305357</v>
      </c>
    </row>
    <row r="18" spans="1:13" s="87" customFormat="1" ht="15" customHeight="1" x14ac:dyDescent="0.2">
      <c r="A18" s="92">
        <v>1922</v>
      </c>
      <c r="B18" s="571">
        <f>avgpeinc!M11</f>
        <v>57025.836977526233</v>
      </c>
      <c r="C18" s="572">
        <f>avgpeinc!N11</f>
        <v>63303.560596615578</v>
      </c>
      <c r="D18" s="524"/>
      <c r="E18" s="524"/>
      <c r="F18" s="524"/>
      <c r="G18" s="572">
        <f>avgpeinc!R11</f>
        <v>90565.819466431058</v>
      </c>
      <c r="H18" s="530">
        <f>B18*0.1/'TB5'!B18</f>
        <v>0.46092198671220214</v>
      </c>
      <c r="I18" s="541">
        <f>C18*0.1/'TB5'!B18</f>
        <v>0.51166286130350558</v>
      </c>
      <c r="J18" s="575"/>
      <c r="K18" s="541"/>
      <c r="L18" s="575"/>
      <c r="M18" s="561">
        <f>G18*0.1/'TB5'!F18</f>
        <v>0.4885873339743681</v>
      </c>
    </row>
    <row r="19" spans="1:13" s="87" customFormat="1" ht="15" customHeight="1" x14ac:dyDescent="0.2">
      <c r="A19" s="92">
        <v>1923</v>
      </c>
      <c r="B19" s="571">
        <f>avgpeinc!M12</f>
        <v>60832.625762541931</v>
      </c>
      <c r="C19" s="572">
        <f>avgpeinc!N12</f>
        <v>68245.363068789389</v>
      </c>
      <c r="D19" s="524"/>
      <c r="E19" s="524"/>
      <c r="F19" s="524"/>
      <c r="G19" s="572">
        <f>avgpeinc!R12</f>
        <v>96848.031080664936</v>
      </c>
      <c r="H19" s="530">
        <f>B19*0.1/'TB5'!B19</f>
        <v>0.43692282468710819</v>
      </c>
      <c r="I19" s="541">
        <f>C19*0.1/'TB5'!B19</f>
        <v>0.49016389527892623</v>
      </c>
      <c r="J19" s="575"/>
      <c r="K19" s="541"/>
      <c r="L19" s="575"/>
      <c r="M19" s="561">
        <f>G19*0.1/'TB5'!F19</f>
        <v>0.46453481574457195</v>
      </c>
    </row>
    <row r="20" spans="1:13" s="87" customFormat="1" ht="15" customHeight="1" x14ac:dyDescent="0.2">
      <c r="A20" s="92">
        <v>1924</v>
      </c>
      <c r="B20" s="571">
        <f>avgpeinc!M13</f>
        <v>62821.899617372583</v>
      </c>
      <c r="C20" s="572">
        <f>avgpeinc!N13</f>
        <v>69926.196336199821</v>
      </c>
      <c r="D20" s="524"/>
      <c r="E20" s="524"/>
      <c r="F20" s="524"/>
      <c r="G20" s="572">
        <f>avgpeinc!R13</f>
        <v>99572.607082320319</v>
      </c>
      <c r="H20" s="530">
        <f>B20*0.1/'TB5'!B20</f>
        <v>0.45706616624738133</v>
      </c>
      <c r="I20" s="541">
        <f>C20*0.1/'TB5'!B20</f>
        <v>0.50875409171501973</v>
      </c>
      <c r="J20" s="575"/>
      <c r="K20" s="541"/>
      <c r="L20" s="575"/>
      <c r="M20" s="561">
        <f>G20*0.1/'TB5'!F20</f>
        <v>0.48389948176428349</v>
      </c>
    </row>
    <row r="21" spans="1:13" s="87" customFormat="1" ht="15" customHeight="1" x14ac:dyDescent="0.2">
      <c r="A21" s="92">
        <v>1925</v>
      </c>
      <c r="B21" s="571">
        <f>avgpeinc!M14</f>
        <v>66053.164643642129</v>
      </c>
      <c r="C21" s="572">
        <f>avgpeinc!N14</f>
        <v>73160.411055529315</v>
      </c>
      <c r="D21" s="524"/>
      <c r="E21" s="524"/>
      <c r="F21" s="524"/>
      <c r="G21" s="572">
        <f>avgpeinc!R14</f>
        <v>104193.13023273641</v>
      </c>
      <c r="H21" s="530">
        <f>B21*0.1/'TB5'!B21</f>
        <v>0.47206142420347985</v>
      </c>
      <c r="I21" s="541">
        <f>C21*0.1/'TB5'!B21</f>
        <v>0.52285470385118671</v>
      </c>
      <c r="J21" s="575"/>
      <c r="K21" s="541"/>
      <c r="L21" s="575"/>
      <c r="M21" s="561">
        <f>G21*0.1/'TB5'!F21</f>
        <v>0.49748676664142116</v>
      </c>
    </row>
    <row r="22" spans="1:13" s="87" customFormat="1" ht="15" customHeight="1" x14ac:dyDescent="0.2">
      <c r="A22" s="92">
        <v>1926</v>
      </c>
      <c r="B22" s="571">
        <f>avgpeinc!M15</f>
        <v>69702.750757971808</v>
      </c>
      <c r="C22" s="572">
        <f>avgpeinc!N15</f>
        <v>77164.400588655437</v>
      </c>
      <c r="D22" s="524"/>
      <c r="E22" s="524"/>
      <c r="F22" s="524"/>
      <c r="G22" s="572">
        <f>avgpeinc!R15</f>
        <v>109953.81919075862</v>
      </c>
      <c r="H22" s="530">
        <f>B22*0.1/'TB5'!B22</f>
        <v>0.47589510369441634</v>
      </c>
      <c r="I22" s="541">
        <f>C22*0.1/'TB5'!B22</f>
        <v>0.52683947219193206</v>
      </c>
      <c r="J22" s="575"/>
      <c r="K22" s="541"/>
      <c r="L22" s="575"/>
      <c r="M22" s="561">
        <f>G22*0.1/'TB5'!F22</f>
        <v>0.50091607938512595</v>
      </c>
    </row>
    <row r="23" spans="1:13" s="87" customFormat="1" ht="15" customHeight="1" x14ac:dyDescent="0.2">
      <c r="A23" s="92">
        <v>1927</v>
      </c>
      <c r="B23" s="571">
        <f>avgpeinc!M16</f>
        <v>67678.085035101147</v>
      </c>
      <c r="C23" s="572">
        <f>avgpeinc!N16</f>
        <v>75184.036406565821</v>
      </c>
      <c r="D23" s="524"/>
      <c r="E23" s="524"/>
      <c r="F23" s="524"/>
      <c r="G23" s="572">
        <f>avgpeinc!R16</f>
        <v>107067.05476711156</v>
      </c>
      <c r="H23" s="530">
        <f>B23*0.1/'TB5'!B23</f>
        <v>0.47072951438403043</v>
      </c>
      <c r="I23" s="541">
        <f>C23*0.1/'TB5'!B23</f>
        <v>0.52293655957816065</v>
      </c>
      <c r="J23" s="575"/>
      <c r="K23" s="541"/>
      <c r="L23" s="575"/>
      <c r="M23" s="561">
        <f>G23*0.1/'TB5'!F23</f>
        <v>0.49625164294642715</v>
      </c>
    </row>
    <row r="24" spans="1:13" s="87" customFormat="1" ht="15" customHeight="1" x14ac:dyDescent="0.2">
      <c r="A24" s="92">
        <v>1928</v>
      </c>
      <c r="B24" s="571">
        <f>avgpeinc!M17</f>
        <v>70087.109072022577</v>
      </c>
      <c r="C24" s="572">
        <f>avgpeinc!N17</f>
        <v>77321.776190537013</v>
      </c>
      <c r="D24" s="524"/>
      <c r="E24" s="524"/>
      <c r="F24" s="524"/>
      <c r="G24" s="572">
        <f>avgpeinc!R17</f>
        <v>110867.37457675544</v>
      </c>
      <c r="H24" s="530">
        <f>B24*0.1/'TB5'!B24</f>
        <v>0.48227086888433424</v>
      </c>
      <c r="I24" s="541">
        <f>C24*0.1/'TB5'!B24</f>
        <v>0.53205276520637346</v>
      </c>
      <c r="J24" s="575"/>
      <c r="K24" s="541"/>
      <c r="L24" s="575"/>
      <c r="M24" s="561">
        <f>G24*0.1/'TB5'!F24</f>
        <v>0.50708910057367973</v>
      </c>
    </row>
    <row r="25" spans="1:13" s="87" customFormat="1" ht="15" customHeight="1" x14ac:dyDescent="0.2">
      <c r="A25" s="91">
        <v>1929</v>
      </c>
      <c r="B25" s="573">
        <f>avgpeinc!M18</f>
        <v>71643.374494733172</v>
      </c>
      <c r="C25" s="574">
        <f>avgpeinc!N18</f>
        <v>79421.716753686036</v>
      </c>
      <c r="D25" s="526"/>
      <c r="E25" s="526"/>
      <c r="F25" s="526"/>
      <c r="G25" s="574">
        <f>avgpeinc!R18</f>
        <v>114000.86327065821</v>
      </c>
      <c r="H25" s="531">
        <f>B25*0.1/'TB5'!B25</f>
        <v>0.46957064985250713</v>
      </c>
      <c r="I25" s="542">
        <f>C25*0.1/'TB5'!B25</f>
        <v>0.52055207353712463</v>
      </c>
      <c r="J25" s="576"/>
      <c r="K25" s="542"/>
      <c r="L25" s="576"/>
      <c r="M25" s="562">
        <f>G25*0.1/'TB5'!F25</f>
        <v>0.49486968893310523</v>
      </c>
    </row>
    <row r="26" spans="1:13" s="87" customFormat="1" ht="15" customHeight="1" x14ac:dyDescent="0.2">
      <c r="A26" s="92">
        <v>1930</v>
      </c>
      <c r="B26" s="571">
        <f>avgpeinc!M19</f>
        <v>63608.861682741794</v>
      </c>
      <c r="C26" s="572">
        <f>avgpeinc!N19</f>
        <v>71061.236797714286</v>
      </c>
      <c r="D26" s="524"/>
      <c r="E26" s="524"/>
      <c r="F26" s="524"/>
      <c r="G26" s="572">
        <f>avgpeinc!R19</f>
        <v>102060.52696156596</v>
      </c>
      <c r="H26" s="530">
        <f>B26*0.1/'TB5'!B26</f>
        <v>0.46295945660629145</v>
      </c>
      <c r="I26" s="541">
        <f>C26*0.1/'TB5'!B26</f>
        <v>0.51719950181983443</v>
      </c>
      <c r="J26" s="575"/>
      <c r="K26" s="541"/>
      <c r="L26" s="575"/>
      <c r="M26" s="561">
        <f>G26*0.1/'TB5'!F26</f>
        <v>0.48944313455846111</v>
      </c>
    </row>
    <row r="27" spans="1:13" s="87" customFormat="1" ht="15" customHeight="1" x14ac:dyDescent="0.2">
      <c r="A27" s="92">
        <v>1931</v>
      </c>
      <c r="B27" s="571">
        <f>avgpeinc!M20</f>
        <v>56920.144504156189</v>
      </c>
      <c r="C27" s="572">
        <f>avgpeinc!N20</f>
        <v>63746.450728154938</v>
      </c>
      <c r="D27" s="524"/>
      <c r="E27" s="524"/>
      <c r="F27" s="524"/>
      <c r="G27" s="572">
        <f>avgpeinc!R20</f>
        <v>91418.142615967125</v>
      </c>
      <c r="H27" s="530">
        <f>B27*0.1/'TB5'!B27</f>
        <v>0.46339782034766597</v>
      </c>
      <c r="I27" s="541">
        <f>C27*0.1/'TB5'!B27</f>
        <v>0.51897208940096651</v>
      </c>
      <c r="J27" s="575"/>
      <c r="K27" s="541"/>
      <c r="L27" s="575"/>
      <c r="M27" s="561">
        <f>G27*0.1/'TB5'!F27</f>
        <v>0.49016412387019936</v>
      </c>
    </row>
    <row r="28" spans="1:13" s="87" customFormat="1" ht="15" customHeight="1" x14ac:dyDescent="0.2">
      <c r="A28" s="92">
        <v>1932</v>
      </c>
      <c r="B28" s="571">
        <f>avgpeinc!M21</f>
        <v>50135.031139687904</v>
      </c>
      <c r="C28" s="572">
        <f>avgpeinc!N21</f>
        <v>55748.405406711783</v>
      </c>
      <c r="D28" s="524"/>
      <c r="E28" s="524"/>
      <c r="F28" s="524"/>
      <c r="G28" s="572">
        <f>avgpeinc!R21</f>
        <v>80275.890944324041</v>
      </c>
      <c r="H28" s="530">
        <f>B28*0.1/'TB5'!B28</f>
        <v>0.48298671762887407</v>
      </c>
      <c r="I28" s="541">
        <f>C28*0.1/'TB5'!B28</f>
        <v>0.53706437850632038</v>
      </c>
      <c r="J28" s="575"/>
      <c r="K28" s="541"/>
      <c r="L28" s="575"/>
      <c r="M28" s="561">
        <f>G28*0.1/'TB5'!F28</f>
        <v>0.5088896466014553</v>
      </c>
    </row>
    <row r="29" spans="1:13" s="87" customFormat="1" ht="15" customHeight="1" x14ac:dyDescent="0.2">
      <c r="A29" s="92">
        <v>1933</v>
      </c>
      <c r="B29" s="571">
        <f>avgpeinc!M22</f>
        <v>48257.748562862376</v>
      </c>
      <c r="C29" s="572">
        <f>avgpeinc!N22</f>
        <v>53828.351474187897</v>
      </c>
      <c r="D29" s="524"/>
      <c r="E29" s="524"/>
      <c r="F29" s="524"/>
      <c r="G29" s="572">
        <f>avgpeinc!R22</f>
        <v>77337.963601375683</v>
      </c>
      <c r="H29" s="530">
        <f>B29*0.1/'TB5'!B29</f>
        <v>0.47984373571089056</v>
      </c>
      <c r="I29" s="541">
        <f>C29*0.1/'TB5'!B29</f>
        <v>0.53523419611851664</v>
      </c>
      <c r="J29" s="575"/>
      <c r="K29" s="541"/>
      <c r="L29" s="575"/>
      <c r="M29" s="561">
        <f>G29*0.1/'TB5'!F29</f>
        <v>0.50532078277232828</v>
      </c>
    </row>
    <row r="30" spans="1:13" s="87" customFormat="1" ht="15" customHeight="1" x14ac:dyDescent="0.2">
      <c r="A30" s="92">
        <v>1934</v>
      </c>
      <c r="B30" s="571">
        <f>avgpeinc!M23</f>
        <v>55386.058559908539</v>
      </c>
      <c r="C30" s="572">
        <f>avgpeinc!N23</f>
        <v>61510.999796179276</v>
      </c>
      <c r="D30" s="524"/>
      <c r="E30" s="524"/>
      <c r="F30" s="524"/>
      <c r="G30" s="572">
        <f>avgpeinc!R23</f>
        <v>88735.52397728528</v>
      </c>
      <c r="H30" s="530">
        <f>B30*0.1/'TB5'!B30</f>
        <v>0.49057027195377023</v>
      </c>
      <c r="I30" s="541">
        <f>C30*0.1/'TB5'!B30</f>
        <v>0.54482064047797452</v>
      </c>
      <c r="J30" s="575"/>
      <c r="K30" s="541"/>
      <c r="L30" s="575"/>
      <c r="M30" s="561">
        <f>G30*0.1/'TB5'!F30</f>
        <v>0.51564130133101638</v>
      </c>
    </row>
    <row r="31" spans="1:13" s="87" customFormat="1" ht="15" customHeight="1" x14ac:dyDescent="0.2">
      <c r="A31" s="92">
        <v>1935</v>
      </c>
      <c r="B31" s="571">
        <f>avgpeinc!M24</f>
        <v>59590.763990138708</v>
      </c>
      <c r="C31" s="572">
        <f>avgpeinc!N24</f>
        <v>66179.385704914865</v>
      </c>
      <c r="D31" s="524"/>
      <c r="E31" s="524"/>
      <c r="F31" s="524"/>
      <c r="G31" s="572">
        <f>avgpeinc!R24</f>
        <v>95805.097805331839</v>
      </c>
      <c r="H31" s="530">
        <f>B31*0.1/'TB5'!B31</f>
        <v>0.48103651160512678</v>
      </c>
      <c r="I31" s="541">
        <f>C31*0.1/'TB5'!B31</f>
        <v>0.53422206241441306</v>
      </c>
      <c r="J31" s="575"/>
      <c r="K31" s="541"/>
      <c r="L31" s="575"/>
      <c r="M31" s="561">
        <f>G31*0.1/'TB5'!F31</f>
        <v>0.5070365090482809</v>
      </c>
    </row>
    <row r="32" spans="1:13" s="87" customFormat="1" ht="15" customHeight="1" x14ac:dyDescent="0.2">
      <c r="A32" s="92">
        <v>1936</v>
      </c>
      <c r="B32" s="571">
        <f>avgpeinc!M25</f>
        <v>66175.755173218568</v>
      </c>
      <c r="C32" s="572">
        <f>avgpeinc!N25</f>
        <v>73489.909758889349</v>
      </c>
      <c r="D32" s="524"/>
      <c r="E32" s="524"/>
      <c r="F32" s="524"/>
      <c r="G32" s="572">
        <f>avgpeinc!R25</f>
        <v>106213.66858402241</v>
      </c>
      <c r="H32" s="530">
        <f>B32*0.1/'TB5'!B32</f>
        <v>0.48354823775419187</v>
      </c>
      <c r="I32" s="541">
        <f>C32*0.1/'TB5'!B32</f>
        <v>0.53699298577867949</v>
      </c>
      <c r="J32" s="575"/>
      <c r="K32" s="541"/>
      <c r="L32" s="575"/>
      <c r="M32" s="561">
        <f>G32*0.1/'TB5'!F32</f>
        <v>0.50865391468025045</v>
      </c>
    </row>
    <row r="33" spans="1:13" s="87" customFormat="1" ht="15" customHeight="1" x14ac:dyDescent="0.2">
      <c r="A33" s="92">
        <v>1937</v>
      </c>
      <c r="B33" s="571">
        <f>avgpeinc!M26</f>
        <v>69221.58841951011</v>
      </c>
      <c r="C33" s="572">
        <f>avgpeinc!N26</f>
        <v>77256.453782883327</v>
      </c>
      <c r="D33" s="524"/>
      <c r="E33" s="524"/>
      <c r="F33" s="524"/>
      <c r="G33" s="572">
        <f>avgpeinc!R26</f>
        <v>111529.18480023881</v>
      </c>
      <c r="H33" s="530">
        <f>B33*0.1/'TB5'!B33</f>
        <v>0.4746251538887184</v>
      </c>
      <c r="I33" s="541">
        <f>C33*0.1/'TB5'!B33</f>
        <v>0.5297170594147016</v>
      </c>
      <c r="J33" s="575"/>
      <c r="K33" s="541"/>
      <c r="L33" s="575"/>
      <c r="M33" s="561">
        <f>G33*0.1/'TB5'!F33</f>
        <v>0.5011877535201632</v>
      </c>
    </row>
    <row r="34" spans="1:13" s="87" customFormat="1" ht="15" customHeight="1" x14ac:dyDescent="0.2">
      <c r="A34" s="92">
        <v>1938</v>
      </c>
      <c r="B34" s="571">
        <f>avgpeinc!M27</f>
        <v>63790.987293367682</v>
      </c>
      <c r="C34" s="572">
        <f>avgpeinc!N27</f>
        <v>70962.52112103322</v>
      </c>
      <c r="D34" s="524"/>
      <c r="E34" s="524"/>
      <c r="F34" s="524"/>
      <c r="G34" s="572">
        <f>avgpeinc!R27</f>
        <v>102510.81358391701</v>
      </c>
      <c r="H34" s="530">
        <f>B34*0.1/'TB5'!B34</f>
        <v>0.47096073933423616</v>
      </c>
      <c r="I34" s="541">
        <f>C34*0.1/'TB5'!B34</f>
        <v>0.52390726073082539</v>
      </c>
      <c r="J34" s="575"/>
      <c r="K34" s="541"/>
      <c r="L34" s="575"/>
      <c r="M34" s="561">
        <f>G34*0.1/'TB5'!F34</f>
        <v>0.49659227212303542</v>
      </c>
    </row>
    <row r="35" spans="1:13" s="87" customFormat="1" ht="15" customHeight="1" x14ac:dyDescent="0.2">
      <c r="A35" s="91">
        <v>1939</v>
      </c>
      <c r="B35" s="573">
        <f>avgpeinc!M28</f>
        <v>70424.090506942361</v>
      </c>
      <c r="C35" s="574">
        <f>avgpeinc!N28</f>
        <v>77929.951225330544</v>
      </c>
      <c r="D35" s="526"/>
      <c r="E35" s="526"/>
      <c r="F35" s="526"/>
      <c r="G35" s="574">
        <f>avgpeinc!R28</f>
        <v>112628.08747083448</v>
      </c>
      <c r="H35" s="531">
        <f>B35*0.1/'TB5'!B35</f>
        <v>0.48580504173530681</v>
      </c>
      <c r="I35" s="542">
        <f>C35*0.1/'TB5'!B35</f>
        <v>0.53758256492811984</v>
      </c>
      <c r="J35" s="576"/>
      <c r="K35" s="542"/>
      <c r="L35" s="576"/>
      <c r="M35" s="562">
        <f>G35*0.1/'TB5'!F35</f>
        <v>0.51060522349834581</v>
      </c>
    </row>
    <row r="36" spans="1:13" s="87" customFormat="1" ht="15" customHeight="1" x14ac:dyDescent="0.2">
      <c r="A36" s="92">
        <v>1940</v>
      </c>
      <c r="B36" s="571">
        <f>avgpeinc!M29</f>
        <v>76990.367245500631</v>
      </c>
      <c r="C36" s="572">
        <f>avgpeinc!N29</f>
        <v>84372.166874352974</v>
      </c>
      <c r="D36" s="524"/>
      <c r="E36" s="524"/>
      <c r="F36" s="524"/>
      <c r="G36" s="572">
        <f>avgpeinc!R29</f>
        <v>122644.61568197316</v>
      </c>
      <c r="H36" s="530">
        <f>B36*0.1/'TB5'!B36</f>
        <v>0.4893991905500919</v>
      </c>
      <c r="I36" s="541">
        <f>C36*0.1/'TB5'!B36</f>
        <v>0.53632255112640381</v>
      </c>
      <c r="J36" s="575"/>
      <c r="K36" s="541"/>
      <c r="L36" s="575"/>
      <c r="M36" s="561">
        <f>G36*0.1/'TB5'!F36</f>
        <v>0.51279551554224734</v>
      </c>
    </row>
    <row r="37" spans="1:13" s="87" customFormat="1" ht="15" customHeight="1" x14ac:dyDescent="0.2">
      <c r="A37" s="92">
        <v>1941</v>
      </c>
      <c r="B37" s="571">
        <f>avgpeinc!M30</f>
        <v>87665.56704830892</v>
      </c>
      <c r="C37" s="572">
        <f>avgpeinc!N30</f>
        <v>96548.513893106589</v>
      </c>
      <c r="D37" s="524"/>
      <c r="E37" s="524"/>
      <c r="F37" s="524"/>
      <c r="G37" s="572">
        <f>avgpeinc!R30</f>
        <v>141388.52858825756</v>
      </c>
      <c r="H37" s="530">
        <f>B37*0.1/'TB5'!B37</f>
        <v>0.46984823728493241</v>
      </c>
      <c r="I37" s="541">
        <f>C37*0.1/'TB5'!B37</f>
        <v>0.51745686011656267</v>
      </c>
      <c r="J37" s="575"/>
      <c r="K37" s="541"/>
      <c r="L37" s="575"/>
      <c r="M37" s="561">
        <f>G37*0.1/'TB5'!F37</f>
        <v>0.49324213354323931</v>
      </c>
    </row>
    <row r="38" spans="1:13" s="87" customFormat="1" ht="15" customHeight="1" x14ac:dyDescent="0.2">
      <c r="A38" s="92">
        <v>1942</v>
      </c>
      <c r="B38" s="571">
        <f>avgpeinc!M31</f>
        <v>93392.598033478018</v>
      </c>
      <c r="C38" s="572">
        <f>avgpeinc!N31</f>
        <v>105429.61364501721</v>
      </c>
      <c r="D38" s="524"/>
      <c r="E38" s="524"/>
      <c r="F38" s="524"/>
      <c r="G38" s="572">
        <f>avgpeinc!R31</f>
        <v>153802.20480651059</v>
      </c>
      <c r="H38" s="530">
        <f>B38*0.1/'TB5'!B38</f>
        <v>0.42324328353148188</v>
      </c>
      <c r="I38" s="541">
        <f>C38*0.1/'TB5'!B38</f>
        <v>0.4777934954178813</v>
      </c>
      <c r="J38" s="575"/>
      <c r="K38" s="541"/>
      <c r="L38" s="575"/>
      <c r="M38" s="561">
        <f>G38*0.1/'TB5'!F38</f>
        <v>0.44933786688438337</v>
      </c>
    </row>
    <row r="39" spans="1:13" s="87" customFormat="1" ht="15" customHeight="1" x14ac:dyDescent="0.2">
      <c r="A39" s="92">
        <v>1943</v>
      </c>
      <c r="B39" s="571">
        <f>avgpeinc!M32</f>
        <v>98896.550634231331</v>
      </c>
      <c r="C39" s="572">
        <f>avgpeinc!N32</f>
        <v>114342.82789336318</v>
      </c>
      <c r="D39" s="524"/>
      <c r="E39" s="524"/>
      <c r="F39" s="524"/>
      <c r="G39" s="572">
        <f>avgpeinc!R32</f>
        <v>165506.67907611415</v>
      </c>
      <c r="H39" s="530">
        <f>B39*0.1/'TB5'!B39</f>
        <v>0.38858515219850664</v>
      </c>
      <c r="I39" s="541">
        <f>C39*0.1/'TB5'!B39</f>
        <v>0.4492767937284442</v>
      </c>
      <c r="J39" s="575"/>
      <c r="K39" s="541"/>
      <c r="L39" s="575"/>
      <c r="M39" s="561">
        <f>G39*0.1/'TB5'!F39</f>
        <v>0.4162734099618528</v>
      </c>
    </row>
    <row r="40" spans="1:13" s="87" customFormat="1" ht="15" customHeight="1" x14ac:dyDescent="0.2">
      <c r="A40" s="92">
        <v>1944</v>
      </c>
      <c r="B40" s="571">
        <f>avgpeinc!M33</f>
        <v>94719.939294897384</v>
      </c>
      <c r="C40" s="572">
        <f>avgpeinc!N33</f>
        <v>110637.98733981312</v>
      </c>
      <c r="D40" s="524"/>
      <c r="E40" s="524"/>
      <c r="F40" s="524"/>
      <c r="G40" s="572">
        <f>avgpeinc!R33</f>
        <v>161245.56546799201</v>
      </c>
      <c r="H40" s="530">
        <f>B40*0.1/'TB5'!B40</f>
        <v>0.36060406876405587</v>
      </c>
      <c r="I40" s="541">
        <f>C40*0.1/'TB5'!B40</f>
        <v>0.42120496161204735</v>
      </c>
      <c r="J40" s="575"/>
      <c r="K40" s="541"/>
      <c r="L40" s="575"/>
      <c r="M40" s="561">
        <f>G40*0.1/'TB5'!F40</f>
        <v>0.38979140626787262</v>
      </c>
    </row>
    <row r="41" spans="1:13" s="87" customFormat="1" ht="15" customHeight="1" x14ac:dyDescent="0.2">
      <c r="A41" s="92">
        <v>1945</v>
      </c>
      <c r="B41" s="571">
        <f>avgpeinc!M34</f>
        <v>89037.334130136136</v>
      </c>
      <c r="C41" s="572">
        <f>avgpeinc!N34</f>
        <v>104799.93889822232</v>
      </c>
      <c r="D41" s="524"/>
      <c r="E41" s="524"/>
      <c r="F41" s="524"/>
      <c r="G41" s="572">
        <f>avgpeinc!R34</f>
        <v>153211.97206866558</v>
      </c>
      <c r="H41" s="530">
        <f>B41*0.1/'TB5'!B41</f>
        <v>0.35287268247220749</v>
      </c>
      <c r="I41" s="541">
        <f>C41*0.1/'TB5'!B41</f>
        <v>0.41534302349942348</v>
      </c>
      <c r="J41" s="575"/>
      <c r="K41" s="541"/>
      <c r="L41" s="575"/>
      <c r="M41" s="561">
        <f>G41*0.1/'TB5'!F41</f>
        <v>0.38233827214549981</v>
      </c>
    </row>
    <row r="42" spans="1:13" s="87" customFormat="1" ht="15" customHeight="1" x14ac:dyDescent="0.2">
      <c r="A42" s="92">
        <v>1946</v>
      </c>
      <c r="B42" s="571">
        <f>avgpeinc!M35</f>
        <v>81442.456500632718</v>
      </c>
      <c r="C42" s="572">
        <f>avgpeinc!N35</f>
        <v>94601.453503339959</v>
      </c>
      <c r="D42" s="524"/>
      <c r="E42" s="524"/>
      <c r="F42" s="524"/>
      <c r="G42" s="572">
        <f>avgpeinc!R35</f>
        <v>140429.94570862589</v>
      </c>
      <c r="H42" s="530">
        <f>B42*0.1/'TB5'!B42</f>
        <v>0.36949948458828402</v>
      </c>
      <c r="I42" s="541">
        <f>C42*0.1/'TB5'!B42</f>
        <v>0.42920105572349804</v>
      </c>
      <c r="J42" s="575"/>
      <c r="K42" s="541"/>
      <c r="L42" s="575"/>
      <c r="M42" s="561">
        <f>G42*0.1/'TB5'!F42</f>
        <v>0.39796037232069481</v>
      </c>
    </row>
    <row r="43" spans="1:13" s="87" customFormat="1" ht="15" customHeight="1" x14ac:dyDescent="0.2">
      <c r="A43" s="92">
        <v>1947</v>
      </c>
      <c r="B43" s="571">
        <f>avgpeinc!M36</f>
        <v>78724.437968084909</v>
      </c>
      <c r="C43" s="572">
        <f>avgpeinc!N36</f>
        <v>91397.779050707919</v>
      </c>
      <c r="D43" s="524"/>
      <c r="E43" s="524"/>
      <c r="F43" s="524"/>
      <c r="G43" s="572">
        <f>avgpeinc!R36</f>
        <v>135603.5592164679</v>
      </c>
      <c r="H43" s="530">
        <f>B43*0.1/'TB5'!B43</f>
        <v>0.36877618256351397</v>
      </c>
      <c r="I43" s="541">
        <f>C43*0.1/'TB5'!B43</f>
        <v>0.42814308902107118</v>
      </c>
      <c r="J43" s="575"/>
      <c r="K43" s="541"/>
      <c r="L43" s="575"/>
      <c r="M43" s="561">
        <f>G43*0.1/'TB5'!F43</f>
        <v>0.39703883892609593</v>
      </c>
    </row>
    <row r="44" spans="1:13" s="87" customFormat="1" ht="15" customHeight="1" x14ac:dyDescent="0.2">
      <c r="A44" s="92">
        <v>1948</v>
      </c>
      <c r="B44" s="571">
        <f>avgpeinc!M37</f>
        <v>86862.523874513936</v>
      </c>
      <c r="C44" s="572">
        <f>avgpeinc!N37</f>
        <v>99365.971490121723</v>
      </c>
      <c r="D44" s="524"/>
      <c r="E44" s="524"/>
      <c r="F44" s="524"/>
      <c r="G44" s="572">
        <f>avgpeinc!R37</f>
        <v>149205.31971615879</v>
      </c>
      <c r="H44" s="530">
        <f>B44*0.1/'TB5'!B44</f>
        <v>0.38865473280259405</v>
      </c>
      <c r="I44" s="541">
        <f>C44*0.1/'TB5'!B44</f>
        <v>0.44459973503595768</v>
      </c>
      <c r="J44" s="575"/>
      <c r="K44" s="541"/>
      <c r="L44" s="575"/>
      <c r="M44" s="561">
        <f>G44*0.1/'TB5'!F44</f>
        <v>0.41626209863177122</v>
      </c>
    </row>
    <row r="45" spans="1:13" s="87" customFormat="1" ht="15" customHeight="1" x14ac:dyDescent="0.2">
      <c r="A45" s="91">
        <v>1949</v>
      </c>
      <c r="B45" s="573">
        <f>avgpeinc!M38</f>
        <v>82996.031843612436</v>
      </c>
      <c r="C45" s="574">
        <f>avgpeinc!N38</f>
        <v>94944.7783529101</v>
      </c>
      <c r="D45" s="526"/>
      <c r="E45" s="526"/>
      <c r="F45" s="526"/>
      <c r="G45" s="574">
        <f>avgpeinc!R38</f>
        <v>143044.69990391069</v>
      </c>
      <c r="H45" s="531">
        <f>B45*0.1/'TB5'!B45</f>
        <v>0.38342293477402767</v>
      </c>
      <c r="I45" s="542">
        <f>C45*0.1/'TB5'!B45</f>
        <v>0.43862344679487347</v>
      </c>
      <c r="J45" s="576"/>
      <c r="K45" s="542"/>
      <c r="L45" s="576"/>
      <c r="M45" s="562">
        <f>G45*0.1/'TB5'!F45</f>
        <v>0.41100789761681655</v>
      </c>
    </row>
    <row r="46" spans="1:13" s="87" customFormat="1" ht="15" customHeight="1" x14ac:dyDescent="0.2">
      <c r="A46" s="92">
        <v>1950</v>
      </c>
      <c r="B46" s="571">
        <f>avgpeinc!M39</f>
        <v>92039.94970794204</v>
      </c>
      <c r="C46" s="572">
        <f>avgpeinc!N39</f>
        <v>104610.17019273987</v>
      </c>
      <c r="D46" s="524"/>
      <c r="E46" s="524"/>
      <c r="F46" s="524"/>
      <c r="G46" s="572">
        <f>avgpeinc!R39</f>
        <v>157854.77246482769</v>
      </c>
      <c r="H46" s="530">
        <f>B46*0.1/'TB5'!B46</f>
        <v>0.39059742960678601</v>
      </c>
      <c r="I46" s="541">
        <f>C46*0.1/'TB5'!B46</f>
        <v>0.44394269790096164</v>
      </c>
      <c r="J46" s="575"/>
      <c r="K46" s="541"/>
      <c r="L46" s="575"/>
      <c r="M46" s="561">
        <f>G46*0.1/'TB5'!F46</f>
        <v>0.41739151662867374</v>
      </c>
    </row>
    <row r="47" spans="1:13" s="87" customFormat="1" ht="15" customHeight="1" x14ac:dyDescent="0.2">
      <c r="A47" s="92">
        <v>1951</v>
      </c>
      <c r="B47" s="571">
        <f>avgpeinc!M40</f>
        <v>95631.006380648207</v>
      </c>
      <c r="C47" s="572">
        <f>avgpeinc!N40</f>
        <v>109664.95296767414</v>
      </c>
      <c r="D47" s="524"/>
      <c r="E47" s="524"/>
      <c r="F47" s="524"/>
      <c r="G47" s="572">
        <f>avgpeinc!R40</f>
        <v>164946.446756944</v>
      </c>
      <c r="H47" s="530">
        <f>B47*0.1/'TB5'!B47</f>
        <v>0.37917726704855159</v>
      </c>
      <c r="I47" s="541">
        <f>C47*0.1/'TB5'!B47</f>
        <v>0.43482191321689578</v>
      </c>
      <c r="J47" s="575"/>
      <c r="K47" s="541"/>
      <c r="L47" s="575"/>
      <c r="M47" s="561">
        <f>G47*0.1/'TB5'!F47</f>
        <v>0.40651819055916411</v>
      </c>
    </row>
    <row r="48" spans="1:13" s="87" customFormat="1" ht="15" customHeight="1" x14ac:dyDescent="0.2">
      <c r="A48" s="92">
        <v>1952</v>
      </c>
      <c r="B48" s="571">
        <f>avgpeinc!M41</f>
        <v>94796.470730207453</v>
      </c>
      <c r="C48" s="572">
        <f>avgpeinc!N41</f>
        <v>109677.82232197646</v>
      </c>
      <c r="D48" s="524"/>
      <c r="E48" s="524"/>
      <c r="F48" s="524"/>
      <c r="G48" s="572">
        <f>avgpeinc!R41</f>
        <v>164410.20631295515</v>
      </c>
      <c r="H48" s="530">
        <f>B48*0.1/'TB5'!B48</f>
        <v>0.36642935949872385</v>
      </c>
      <c r="I48" s="541">
        <f>C48*0.1/'TB5'!B48</f>
        <v>0.42395221968796526</v>
      </c>
      <c r="J48" s="575"/>
      <c r="K48" s="541"/>
      <c r="L48" s="575"/>
      <c r="M48" s="561">
        <f>G48*0.1/'TB5'!F48</f>
        <v>0.39436864745355399</v>
      </c>
    </row>
    <row r="49" spans="1:13" s="87" customFormat="1" ht="15" customHeight="1" x14ac:dyDescent="0.2">
      <c r="A49" s="92">
        <v>1953</v>
      </c>
      <c r="B49" s="571">
        <f>avgpeinc!M42</f>
        <v>95130.935411294864</v>
      </c>
      <c r="C49" s="572">
        <f>avgpeinc!N42</f>
        <v>110544.23116543888</v>
      </c>
      <c r="D49" s="524"/>
      <c r="E49" s="524"/>
      <c r="F49" s="524"/>
      <c r="G49" s="572">
        <f>avgpeinc!R42</f>
        <v>165477.48736903403</v>
      </c>
      <c r="H49" s="530">
        <f>B49*0.1/'TB5'!B49</f>
        <v>0.35672699474601255</v>
      </c>
      <c r="I49" s="541">
        <f>C49*0.1/'TB5'!B49</f>
        <v>0.4145245834035341</v>
      </c>
      <c r="J49" s="575"/>
      <c r="K49" s="541"/>
      <c r="L49" s="575"/>
      <c r="M49" s="561">
        <f>G49*0.1/'TB5'!F49</f>
        <v>0.38492639163944053</v>
      </c>
    </row>
    <row r="50" spans="1:13" s="87" customFormat="1" ht="15" customHeight="1" x14ac:dyDescent="0.2">
      <c r="A50" s="92">
        <v>1954</v>
      </c>
      <c r="B50" s="571">
        <f>avgpeinc!M43</f>
        <v>93962.013110770175</v>
      </c>
      <c r="C50" s="572">
        <f>avgpeinc!N43</f>
        <v>108414.18268040703</v>
      </c>
      <c r="D50" s="524"/>
      <c r="E50" s="524"/>
      <c r="F50" s="524"/>
      <c r="G50" s="572">
        <f>avgpeinc!R43</f>
        <v>162964.69553445332</v>
      </c>
      <c r="H50" s="530">
        <f>B50*0.1/'TB5'!B50</f>
        <v>0.35977037298972231</v>
      </c>
      <c r="I50" s="541">
        <f>C50*0.1/'TB5'!B50</f>
        <v>0.41510616523641891</v>
      </c>
      <c r="J50" s="575"/>
      <c r="K50" s="541"/>
      <c r="L50" s="575"/>
      <c r="M50" s="561">
        <f>G50*0.1/'TB5'!F50</f>
        <v>0.38723320397642313</v>
      </c>
    </row>
    <row r="51" spans="1:13" s="87" customFormat="1" ht="15" customHeight="1" x14ac:dyDescent="0.2">
      <c r="A51" s="92">
        <v>1955</v>
      </c>
      <c r="B51" s="571">
        <f>avgpeinc!M44</f>
        <v>102762.51358442004</v>
      </c>
      <c r="C51" s="572">
        <f>avgpeinc!N44</f>
        <v>117684.16489018421</v>
      </c>
      <c r="D51" s="524"/>
      <c r="E51" s="524"/>
      <c r="F51" s="524"/>
      <c r="G51" s="572">
        <f>avgpeinc!R44</f>
        <v>177461.85283161208</v>
      </c>
      <c r="H51" s="530">
        <f>B51*0.1/'TB5'!B51</f>
        <v>0.36728775942480663</v>
      </c>
      <c r="I51" s="541">
        <f>C51*0.1/'TB5'!B51</f>
        <v>0.42061985187610762</v>
      </c>
      <c r="J51" s="575"/>
      <c r="K51" s="541"/>
      <c r="L51" s="575"/>
      <c r="M51" s="561">
        <f>G51*0.1/'TB5'!F51</f>
        <v>0.3939451107598953</v>
      </c>
    </row>
    <row r="52" spans="1:13" s="87" customFormat="1" ht="15" customHeight="1" x14ac:dyDescent="0.2">
      <c r="A52" s="92">
        <v>1956</v>
      </c>
      <c r="B52" s="571">
        <f>avgpeinc!M45</f>
        <v>101851.01595802714</v>
      </c>
      <c r="C52" s="572">
        <f>avgpeinc!N45</f>
        <v>117313.96552432625</v>
      </c>
      <c r="D52" s="524"/>
      <c r="E52" s="524"/>
      <c r="F52" s="524"/>
      <c r="G52" s="572">
        <f>avgpeinc!R45</f>
        <v>176326.97663979529</v>
      </c>
      <c r="H52" s="530">
        <f>B52*0.1/'TB5'!B52</f>
        <v>0.35720291978285001</v>
      </c>
      <c r="I52" s="541">
        <f>C52*0.1/'TB5'!B52</f>
        <v>0.41143321568694979</v>
      </c>
      <c r="J52" s="575"/>
      <c r="K52" s="541"/>
      <c r="L52" s="575"/>
      <c r="M52" s="561">
        <f>G52*0.1/'TB5'!F52</f>
        <v>0.3840523785024606</v>
      </c>
    </row>
    <row r="53" spans="1:13" s="87" customFormat="1" ht="15" customHeight="1" x14ac:dyDescent="0.2">
      <c r="A53" s="92">
        <v>1957</v>
      </c>
      <c r="B53" s="571">
        <f>avgpeinc!M46</f>
        <v>101894.67206354957</v>
      </c>
      <c r="C53" s="572">
        <f>avgpeinc!N46</f>
        <v>117605.87178904774</v>
      </c>
      <c r="D53" s="524"/>
      <c r="E53" s="524"/>
      <c r="F53" s="524"/>
      <c r="G53" s="572">
        <f>avgpeinc!R46</f>
        <v>176434.47082893501</v>
      </c>
      <c r="H53" s="530">
        <f>B53*0.1/'TB5'!B53</f>
        <v>0.35668057901180739</v>
      </c>
      <c r="I53" s="541">
        <f>C53*0.1/'TB5'!B53</f>
        <v>0.41167736835880886</v>
      </c>
      <c r="J53" s="575"/>
      <c r="K53" s="541"/>
      <c r="L53" s="575"/>
      <c r="M53" s="561">
        <f>G53*0.1/'TB5'!F53</f>
        <v>0.3837388880744067</v>
      </c>
    </row>
    <row r="54" spans="1:13" s="87" customFormat="1" ht="15" customHeight="1" x14ac:dyDescent="0.2">
      <c r="A54" s="92">
        <v>1958</v>
      </c>
      <c r="B54" s="571">
        <f>avgpeinc!M47</f>
        <v>98614.515828260119</v>
      </c>
      <c r="C54" s="572">
        <f>avgpeinc!N47</f>
        <v>113390.27724614642</v>
      </c>
      <c r="D54" s="524"/>
      <c r="E54" s="524"/>
      <c r="F54" s="524"/>
      <c r="G54" s="572">
        <f>avgpeinc!R47</f>
        <v>170696.15641579952</v>
      </c>
      <c r="H54" s="530">
        <f>B54*0.1/'TB5'!B54</f>
        <v>0.3550905070108854</v>
      </c>
      <c r="I54" s="541">
        <f>C54*0.1/'TB5'!B54</f>
        <v>0.40829497259368519</v>
      </c>
      <c r="J54" s="575"/>
      <c r="K54" s="541"/>
      <c r="L54" s="575"/>
      <c r="M54" s="561">
        <f>G54*0.1/'TB5'!F54</f>
        <v>0.38190152347634593</v>
      </c>
    </row>
    <row r="55" spans="1:13" s="87" customFormat="1" ht="15" customHeight="1" x14ac:dyDescent="0.2">
      <c r="A55" s="91">
        <v>1959</v>
      </c>
      <c r="B55" s="573">
        <f>avgpeinc!M48</f>
        <v>105996.3252303333</v>
      </c>
      <c r="C55" s="574">
        <f>avgpeinc!N48</f>
        <v>121281.94438686644</v>
      </c>
      <c r="D55" s="526"/>
      <c r="E55" s="526"/>
      <c r="F55" s="526"/>
      <c r="G55" s="574">
        <f>avgpeinc!R48</f>
        <v>183845.52519502881</v>
      </c>
      <c r="H55" s="531">
        <f>B55*0.1/'TB5'!B55</f>
        <v>0.35955795932110363</v>
      </c>
      <c r="I55" s="542">
        <f>C55*0.1/'TB5'!B55</f>
        <v>0.41140943642598909</v>
      </c>
      <c r="J55" s="576"/>
      <c r="K55" s="542"/>
      <c r="L55" s="576"/>
      <c r="M55" s="562">
        <f>G55*0.1/'TB5'!F55</f>
        <v>0.38555502945041276</v>
      </c>
    </row>
    <row r="56" spans="1:13" x14ac:dyDescent="0.2">
      <c r="A56" s="67">
        <v>1960</v>
      </c>
      <c r="B56" s="571">
        <f>avgpeinc!M49</f>
        <v>106597.51256841407</v>
      </c>
      <c r="C56" s="572">
        <f>avgpeinc!N49</f>
        <v>122314.61660809479</v>
      </c>
      <c r="D56" s="524"/>
      <c r="E56" s="524"/>
      <c r="F56" s="524"/>
      <c r="G56" s="572">
        <f>avgpeinc!R49</f>
        <v>185596.90521810384</v>
      </c>
      <c r="H56" s="530">
        <f>B56*0.1/'TB5'!B56</f>
        <v>0.35501895488206414</v>
      </c>
      <c r="I56" s="541">
        <f>C56*0.1/'TB5'!B56</f>
        <v>0.40736417115865381</v>
      </c>
      <c r="J56" s="575"/>
      <c r="K56" s="541"/>
      <c r="L56" s="575"/>
      <c r="M56" s="561">
        <f>G56*0.1/'TB5'!F56</f>
        <v>0.38138497716647812</v>
      </c>
    </row>
    <row r="57" spans="1:13" x14ac:dyDescent="0.2">
      <c r="A57" s="67">
        <v>1961</v>
      </c>
      <c r="B57" s="571">
        <f>avgpeinc!M50</f>
        <v>108303.66638020256</v>
      </c>
      <c r="C57" s="572">
        <f>avgpeinc!N50</f>
        <v>123599.19516010261</v>
      </c>
      <c r="D57" s="524"/>
      <c r="E57" s="524"/>
      <c r="F57" s="524"/>
      <c r="G57" s="572">
        <f>avgpeinc!R50</f>
        <v>186608.62284888953</v>
      </c>
      <c r="H57" s="530">
        <f>B57*0.1/'TB5'!B57</f>
        <v>0.35607375948435882</v>
      </c>
      <c r="I57" s="541">
        <f>C57*0.1/'TB5'!B57</f>
        <v>0.40636140548925698</v>
      </c>
      <c r="J57" s="575"/>
      <c r="K57" s="541"/>
      <c r="L57" s="575"/>
      <c r="M57" s="561">
        <f>G57*0.1/'TB5'!F57</f>
        <v>0.38189980411256313</v>
      </c>
    </row>
    <row r="58" spans="1:13" x14ac:dyDescent="0.2">
      <c r="A58" s="67">
        <v>1962</v>
      </c>
      <c r="B58" s="563">
        <f>avgpeinc!M51</f>
        <v>114711.38348294745</v>
      </c>
      <c r="C58" s="523">
        <f>avgpeinc!N51</f>
        <v>130322.83031796716</v>
      </c>
      <c r="D58" s="522">
        <f>avgpeinc!O51</f>
        <v>106731.96521024984</v>
      </c>
      <c r="E58" s="522">
        <f>avgpeinc!P51</f>
        <v>156011.85321994551</v>
      </c>
      <c r="F58" s="522">
        <f>avgpeinc!Q51</f>
        <v>91524.119020847473</v>
      </c>
      <c r="G58" s="523">
        <f>avgpeinc!R51</f>
        <v>189735.07978724848</v>
      </c>
      <c r="H58" s="532">
        <f>B58*0.1/'TB5'!B58</f>
        <v>0.35908210277557367</v>
      </c>
      <c r="I58" s="543">
        <f>C58*0.1/'TB5'!B58</f>
        <v>0.407950758934021</v>
      </c>
      <c r="J58" s="543">
        <f>D58*0.1/'TB5'!C58</f>
        <v>0.32884258031845087</v>
      </c>
      <c r="K58" s="543">
        <f>E58*0.1/'TB5'!D58</f>
        <v>0.34549522399902344</v>
      </c>
      <c r="L58" s="543">
        <f>F58*0.1/'TB5'!E58</f>
        <v>0.4697097539901734</v>
      </c>
      <c r="M58" s="550">
        <f>G58*0.1/'TB5'!F58</f>
        <v>0.38471662998199468</v>
      </c>
    </row>
    <row r="59" spans="1:13" x14ac:dyDescent="0.2">
      <c r="A59" s="67">
        <v>1963</v>
      </c>
      <c r="B59" s="564">
        <f>avgpeinc!M52</f>
        <v>120069.4596959426</v>
      </c>
      <c r="C59" s="525">
        <f>avgpeinc!N52</f>
        <v>135955.96295898504</v>
      </c>
      <c r="D59" s="524">
        <f>avgpeinc!O52</f>
        <v>110865.04669579524</v>
      </c>
      <c r="E59" s="524">
        <f>avgpeinc!P52</f>
        <v>162871.37965486012</v>
      </c>
      <c r="F59" s="524">
        <f>avgpeinc!Q52</f>
        <v>97200.907038484525</v>
      </c>
      <c r="G59" s="525">
        <f>avgpeinc!R52</f>
        <v>197798.76233119183</v>
      </c>
      <c r="H59" s="533">
        <f>B59*0.1/'TB5'!B59</f>
        <v>0.3636102974414826</v>
      </c>
      <c r="I59" s="544">
        <f>C59*0.1/'TB5'!B59</f>
        <v>0.4117199182510376</v>
      </c>
      <c r="J59" s="551">
        <f>D59*0.1/'TB5'!C59</f>
        <v>0.32992302070822599</v>
      </c>
      <c r="K59" s="544">
        <f>E59*0.1/'TB5'!D59</f>
        <v>0.34795752994619789</v>
      </c>
      <c r="L59" s="551">
        <f>F59*0.1/'TB5'!E59</f>
        <v>0.4801091106307025</v>
      </c>
      <c r="M59" s="552">
        <f>G59*0.1/'TB5'!F59</f>
        <v>0.38809297978878027</v>
      </c>
    </row>
    <row r="60" spans="1:13" x14ac:dyDescent="0.2">
      <c r="A60" s="67">
        <v>1964</v>
      </c>
      <c r="B60" s="564">
        <f>avgpeinc!M53</f>
        <v>126557.70497502558</v>
      </c>
      <c r="C60" s="525">
        <f>avgpeinc!N53</f>
        <v>142835.76758896484</v>
      </c>
      <c r="D60" s="524">
        <f>avgpeinc!O53</f>
        <v>114998.12818134065</v>
      </c>
      <c r="E60" s="524">
        <f>avgpeinc!P53</f>
        <v>169730.90608977477</v>
      </c>
      <c r="F60" s="524">
        <f>avgpeinc!Q53</f>
        <v>102877.69505612156</v>
      </c>
      <c r="G60" s="525">
        <f>avgpeinc!R53</f>
        <v>208463.20340803443</v>
      </c>
      <c r="H60" s="533">
        <f>B60*0.1/'TB5'!B60</f>
        <v>0.36813849210739136</v>
      </c>
      <c r="I60" s="544">
        <f>C60*0.1/'TB5'!B60</f>
        <v>0.4154890775680542</v>
      </c>
      <c r="J60" s="551">
        <f>D60*0.1/'TB5'!C60</f>
        <v>0.33093217015266418</v>
      </c>
      <c r="K60" s="544">
        <f>E60*0.1/'TB5'!D60</f>
        <v>0.35025197267532349</v>
      </c>
      <c r="L60" s="551">
        <f>F60*0.1/'TB5'!E60</f>
        <v>0.48975563049316417</v>
      </c>
      <c r="M60" s="552">
        <f>G60*0.1/'TB5'!F60</f>
        <v>0.39146932959556591</v>
      </c>
    </row>
    <row r="61" spans="1:13" x14ac:dyDescent="0.2">
      <c r="A61" s="67">
        <v>1965</v>
      </c>
      <c r="B61" s="564">
        <f>avgpeinc!M54</f>
        <v>131883.69299152054</v>
      </c>
      <c r="C61" s="525">
        <f>avgpeinc!N54</f>
        <v>148758.2238385634</v>
      </c>
      <c r="D61" s="524">
        <f>avgpeinc!O54</f>
        <v>119678.32109060446</v>
      </c>
      <c r="E61" s="524">
        <f>avgpeinc!P54</f>
        <v>176430.5818710131</v>
      </c>
      <c r="F61" s="524">
        <f>avgpeinc!Q54</f>
        <v>106923.9984615603</v>
      </c>
      <c r="G61" s="525">
        <f>avgpeinc!R54</f>
        <v>216954.08422456941</v>
      </c>
      <c r="H61" s="533">
        <f>B61*0.1/'TB5'!B61</f>
        <v>0.36479727923870103</v>
      </c>
      <c r="I61" s="544">
        <f>C61*0.1/'TB5'!B61</f>
        <v>0.41147312521934515</v>
      </c>
      <c r="J61" s="551">
        <f>D61*0.1/'TB5'!C61</f>
        <v>0.32792431399844385</v>
      </c>
      <c r="K61" s="544">
        <f>E61*0.1/'TB5'!D61</f>
        <v>0.34662022492912004</v>
      </c>
      <c r="L61" s="551">
        <f>F61*0.1/'TB5'!E61</f>
        <v>0.4847045037951811</v>
      </c>
      <c r="M61" s="552">
        <f>G61*0.1/'TB5'!F61</f>
        <v>0.38856004178524023</v>
      </c>
    </row>
    <row r="62" spans="1:13" x14ac:dyDescent="0.2">
      <c r="A62" s="67">
        <v>1966</v>
      </c>
      <c r="B62" s="564">
        <f>avgpeinc!M55</f>
        <v>136756.41298137812</v>
      </c>
      <c r="C62" s="525">
        <f>avgpeinc!N55</f>
        <v>154160.86929989536</v>
      </c>
      <c r="D62" s="524">
        <f>avgpeinc!O55</f>
        <v>124358.51399986826</v>
      </c>
      <c r="E62" s="524">
        <f>avgpeinc!P55</f>
        <v>183130.25765225146</v>
      </c>
      <c r="F62" s="524">
        <f>avgpeinc!Q55</f>
        <v>110970.30186699904</v>
      </c>
      <c r="G62" s="525">
        <f>avgpeinc!R55</f>
        <v>224851.67649118544</v>
      </c>
      <c r="H62" s="533">
        <f>B62*0.1/'TB5'!B62</f>
        <v>0.36145606637001043</v>
      </c>
      <c r="I62" s="544">
        <f>C62*0.1/'TB5'!B62</f>
        <v>0.40745717287063604</v>
      </c>
      <c r="J62" s="551">
        <f>D62*0.1/'TB5'!C62</f>
        <v>0.32519111037254333</v>
      </c>
      <c r="K62" s="544">
        <f>E62*0.1/'TB5'!D62</f>
        <v>0.3433208167552948</v>
      </c>
      <c r="L62" s="551">
        <f>F62*0.1/'TB5'!E62</f>
        <v>0.48011392354965216</v>
      </c>
      <c r="M62" s="552">
        <f>G62*0.1/'TB5'!F62</f>
        <v>0.38565075397491461</v>
      </c>
    </row>
    <row r="63" spans="1:13" x14ac:dyDescent="0.2">
      <c r="A63" s="67">
        <v>1967</v>
      </c>
      <c r="B63" s="564">
        <f>avgpeinc!M56</f>
        <v>135724.22336334255</v>
      </c>
      <c r="C63" s="525">
        <f>avgpeinc!N56</f>
        <v>153339.98593556444</v>
      </c>
      <c r="D63" s="524">
        <f>avgpeinc!O56</f>
        <v>125566.69149882213</v>
      </c>
      <c r="E63" s="524">
        <f>avgpeinc!P56</f>
        <v>182350.73027470283</v>
      </c>
      <c r="F63" s="524">
        <f>avgpeinc!Q56</f>
        <v>110664.94583044339</v>
      </c>
      <c r="G63" s="525">
        <f>avgpeinc!R56</f>
        <v>226871.25887775316</v>
      </c>
      <c r="H63" s="534">
        <f>B63*0.1/'TB5'!B63</f>
        <v>0.35379124432802206</v>
      </c>
      <c r="I63" s="545">
        <f>C63*0.1/'TB5'!B63</f>
        <v>0.39971011132001882</v>
      </c>
      <c r="J63" s="551">
        <f>D63*0.1/'TB5'!C63</f>
        <v>0.32199482619762415</v>
      </c>
      <c r="K63" s="544">
        <f>E63*0.1/'TB5'!D63</f>
        <v>0.34206199645996094</v>
      </c>
      <c r="L63" s="551">
        <f>F63*0.1/'TB5'!E63</f>
        <v>0.45909784734249109</v>
      </c>
      <c r="M63" s="552">
        <f>G63*0.1/'TB5'!F63</f>
        <v>0.37724206596612936</v>
      </c>
    </row>
    <row r="64" spans="1:13" x14ac:dyDescent="0.2">
      <c r="A64" s="67">
        <v>1968</v>
      </c>
      <c r="B64" s="564">
        <f>avgpeinc!M57</f>
        <v>138010.82926743076</v>
      </c>
      <c r="C64" s="525">
        <f>avgpeinc!N57</f>
        <v>156391.58917195228</v>
      </c>
      <c r="D64" s="524">
        <f>avgpeinc!O57</f>
        <v>128194.0761921011</v>
      </c>
      <c r="E64" s="524">
        <f>avgpeinc!P57</f>
        <v>186066.56684939301</v>
      </c>
      <c r="F64" s="524">
        <f>avgpeinc!Q57</f>
        <v>112047.81389089917</v>
      </c>
      <c r="G64" s="525">
        <f>avgpeinc!R57</f>
        <v>229622.26333758378</v>
      </c>
      <c r="H64" s="534">
        <f>B64*0.1/'TB5'!B64</f>
        <v>0.34952784515917301</v>
      </c>
      <c r="I64" s="545">
        <f>C64*0.1/'TB5'!B64</f>
        <v>0.39607917331159126</v>
      </c>
      <c r="J64" s="551">
        <f>D64*0.1/'TB5'!C64</f>
        <v>0.31995823606848722</v>
      </c>
      <c r="K64" s="544">
        <f>E64*0.1/'TB5'!D64</f>
        <v>0.34075727313756937</v>
      </c>
      <c r="L64" s="551">
        <f>F64*0.1/'TB5'!E64</f>
        <v>0.45057367160916328</v>
      </c>
      <c r="M64" s="552">
        <f>G64*0.1/'TB5'!F64</f>
        <v>0.37348440475761885</v>
      </c>
    </row>
    <row r="65" spans="1:13" x14ac:dyDescent="0.2">
      <c r="A65" s="72">
        <v>1969</v>
      </c>
      <c r="B65" s="565">
        <f>avgpeinc!M58</f>
        <v>136042.23914578953</v>
      </c>
      <c r="C65" s="527">
        <f>avgpeinc!N58</f>
        <v>155413.29273716832</v>
      </c>
      <c r="D65" s="526">
        <f>avgpeinc!O58</f>
        <v>127492.30211785284</v>
      </c>
      <c r="E65" s="526">
        <f>avgpeinc!P58</f>
        <v>186594.50824663226</v>
      </c>
      <c r="F65" s="526">
        <f>avgpeinc!Q58</f>
        <v>109086.15224296539</v>
      </c>
      <c r="G65" s="527">
        <f>avgpeinc!R58</f>
        <v>227813.85780498589</v>
      </c>
      <c r="H65" s="535">
        <f>B65*0.1/'TB5'!B65</f>
        <v>0.3400351875461638</v>
      </c>
      <c r="I65" s="546">
        <f>C65*0.1/'TB5'!B65</f>
        <v>0.38845279579982167</v>
      </c>
      <c r="J65" s="553">
        <f>D65*0.1/'TB5'!C65</f>
        <v>0.31293109711259604</v>
      </c>
      <c r="K65" s="547">
        <f>E65*0.1/'TB5'!D65</f>
        <v>0.33503304980695253</v>
      </c>
      <c r="L65" s="553">
        <f>F65*0.1/'TB5'!E65</f>
        <v>0.43655293900519609</v>
      </c>
      <c r="M65" s="554">
        <f>G65*0.1/'TB5'!F65</f>
        <v>0.36418698029592622</v>
      </c>
    </row>
    <row r="66" spans="1:13" x14ac:dyDescent="0.2">
      <c r="A66" s="67">
        <v>1970</v>
      </c>
      <c r="B66" s="564">
        <f>avgpeinc!M59</f>
        <v>131263.38129499261</v>
      </c>
      <c r="C66" s="525">
        <f>avgpeinc!N59</f>
        <v>150356.7001732396</v>
      </c>
      <c r="D66" s="524">
        <f>avgpeinc!O59</f>
        <v>123530.48949961642</v>
      </c>
      <c r="E66" s="524">
        <f>avgpeinc!P59</f>
        <v>181388.43739204615</v>
      </c>
      <c r="F66" s="524">
        <f>avgpeinc!Q59</f>
        <v>103736.25072355662</v>
      </c>
      <c r="G66" s="525">
        <f>avgpeinc!R59</f>
        <v>219326.97963150477</v>
      </c>
      <c r="H66" s="534">
        <f>B66*0.1/'TB5'!B66</f>
        <v>0.33629097475204617</v>
      </c>
      <c r="I66" s="545">
        <f>C66*0.1/'TB5'!B66</f>
        <v>0.38520721287932247</v>
      </c>
      <c r="J66" s="551">
        <f>D66*0.1/'TB5'!C66</f>
        <v>0.31056246324442333</v>
      </c>
      <c r="K66" s="544">
        <f>E66*0.1/'TB5'!D66</f>
        <v>0.3338524079881609</v>
      </c>
      <c r="L66" s="551">
        <f>F66*0.1/'TB5'!E66</f>
        <v>0.42897359956987208</v>
      </c>
      <c r="M66" s="552">
        <f>G66*0.1/'TB5'!F66</f>
        <v>0.36198786844033748</v>
      </c>
    </row>
    <row r="67" spans="1:13" x14ac:dyDescent="0.2">
      <c r="A67" s="67">
        <v>1971</v>
      </c>
      <c r="B67" s="564">
        <f>avgpeinc!M60</f>
        <v>132965.86728628096</v>
      </c>
      <c r="C67" s="525">
        <f>avgpeinc!N60</f>
        <v>151908.98716550061</v>
      </c>
      <c r="D67" s="524">
        <f>avgpeinc!O60</f>
        <v>125201.82852616796</v>
      </c>
      <c r="E67" s="524">
        <f>avgpeinc!P60</f>
        <v>183131.17259806726</v>
      </c>
      <c r="F67" s="524">
        <f>avgpeinc!Q60</f>
        <v>105132.25087826958</v>
      </c>
      <c r="G67" s="525">
        <f>avgpeinc!R60</f>
        <v>222794.2390540519</v>
      </c>
      <c r="H67" s="534">
        <f>B67*0.1/'TB5'!B67</f>
        <v>0.33892966542043723</v>
      </c>
      <c r="I67" s="545">
        <f>C67*0.1/'TB5'!B67</f>
        <v>0.38721563093713479</v>
      </c>
      <c r="J67" s="551">
        <f>D67*0.1/'TB5'!C67</f>
        <v>0.31331800710177049</v>
      </c>
      <c r="K67" s="544">
        <f>E67*0.1/'TB5'!D67</f>
        <v>0.3371275434037671</v>
      </c>
      <c r="L67" s="551">
        <f>F67*0.1/'TB5'!E67</f>
        <v>0.42743721214355906</v>
      </c>
      <c r="M67" s="552">
        <f>G67*0.1/'TB5'!F67</f>
        <v>0.36609716949169524</v>
      </c>
    </row>
    <row r="68" spans="1:13" x14ac:dyDescent="0.2">
      <c r="A68" s="67">
        <v>1972</v>
      </c>
      <c r="B68" s="564">
        <f>avgpeinc!M61</f>
        <v>138964.08627034843</v>
      </c>
      <c r="C68" s="525">
        <f>avgpeinc!N61</f>
        <v>157981.73179974145</v>
      </c>
      <c r="D68" s="524">
        <f>avgpeinc!O61</f>
        <v>130241.0872697686</v>
      </c>
      <c r="E68" s="524">
        <f>avgpeinc!P61</f>
        <v>190439.54470280054</v>
      </c>
      <c r="F68" s="524">
        <f>avgpeinc!Q61</f>
        <v>110426.47586583647</v>
      </c>
      <c r="G68" s="525">
        <f>avgpeinc!R61</f>
        <v>229256.91110471211</v>
      </c>
      <c r="H68" s="534">
        <f>B68*0.1/'TB5'!B68</f>
        <v>0.34174447812984005</v>
      </c>
      <c r="I68" s="545">
        <f>C68*0.1/'TB5'!B68</f>
        <v>0.38851321904076036</v>
      </c>
      <c r="J68" s="551">
        <f>D68*0.1/'TB5'!C68</f>
        <v>0.31636240157240536</v>
      </c>
      <c r="K68" s="544">
        <f>E68*0.1/'TB5'!D68</f>
        <v>0.33949258350185124</v>
      </c>
      <c r="L68" s="551">
        <f>F68*0.1/'TB5'!E68</f>
        <v>0.42692515156522853</v>
      </c>
      <c r="M68" s="552">
        <f>G68*0.1/'TB5'!F68</f>
        <v>0.36972997023985948</v>
      </c>
    </row>
    <row r="69" spans="1:13" x14ac:dyDescent="0.2">
      <c r="A69" s="67">
        <v>1973</v>
      </c>
      <c r="B69" s="564">
        <f>avgpeinc!M62</f>
        <v>144616.57125633559</v>
      </c>
      <c r="C69" s="525">
        <f>avgpeinc!N62</f>
        <v>164184.71321937715</v>
      </c>
      <c r="D69" s="524">
        <f>avgpeinc!O62</f>
        <v>136314.8534544573</v>
      </c>
      <c r="E69" s="524">
        <f>avgpeinc!P62</f>
        <v>199973.80422250208</v>
      </c>
      <c r="F69" s="524">
        <f>avgpeinc!Q62</f>
        <v>113168.09479953037</v>
      </c>
      <c r="G69" s="525">
        <f>avgpeinc!R62</f>
        <v>239089.4165714808</v>
      </c>
      <c r="H69" s="534">
        <f>B69*0.1/'TB5'!B69</f>
        <v>0.34136049339758751</v>
      </c>
      <c r="I69" s="545">
        <f>C69*0.1/'TB5'!B69</f>
        <v>0.38755015573951823</v>
      </c>
      <c r="J69" s="551">
        <f>D69*0.1/'TB5'!C69</f>
        <v>0.31707076498059911</v>
      </c>
      <c r="K69" s="544">
        <f>E69*0.1/'TB5'!D69</f>
        <v>0.34093868589116028</v>
      </c>
      <c r="L69" s="551">
        <f>F69*0.1/'TB5'!E69</f>
        <v>0.42087924456063769</v>
      </c>
      <c r="M69" s="552">
        <f>G69*0.1/'TB5'!F69</f>
        <v>0.37010136354547291</v>
      </c>
    </row>
    <row r="70" spans="1:13" x14ac:dyDescent="0.2">
      <c r="A70" s="67">
        <v>1974</v>
      </c>
      <c r="B70" s="564">
        <f>avgpeinc!M63</f>
        <v>138797.71317265893</v>
      </c>
      <c r="C70" s="525">
        <f>avgpeinc!N63</f>
        <v>157568.07773466103</v>
      </c>
      <c r="D70" s="524">
        <f>avgpeinc!O63</f>
        <v>132349.59702976266</v>
      </c>
      <c r="E70" s="524">
        <f>avgpeinc!P63</f>
        <v>193547.13992195079</v>
      </c>
      <c r="F70" s="524">
        <f>avgpeinc!Q63</f>
        <v>107483.98714846183</v>
      </c>
      <c r="G70" s="525">
        <f>avgpeinc!R63</f>
        <v>229606.94346742381</v>
      </c>
      <c r="H70" s="534">
        <f>B70*0.1/'TB5'!B70</f>
        <v>0.33723176615831113</v>
      </c>
      <c r="I70" s="545">
        <f>C70*0.1/'TB5'!B70</f>
        <v>0.38283743968122513</v>
      </c>
      <c r="J70" s="551">
        <f>D70*0.1/'TB5'!C70</f>
        <v>0.31496233062989626</v>
      </c>
      <c r="K70" s="544">
        <f>E70*0.1/'TB5'!D70</f>
        <v>0.34086442702937347</v>
      </c>
      <c r="L70" s="551">
        <f>F70*0.1/'TB5'!E70</f>
        <v>0.40811337524519331</v>
      </c>
      <c r="M70" s="552">
        <f>G70*0.1/'TB5'!F70</f>
        <v>0.36693555143619966</v>
      </c>
    </row>
    <row r="71" spans="1:13" x14ac:dyDescent="0.2">
      <c r="A71" s="67">
        <v>1975</v>
      </c>
      <c r="B71" s="564">
        <f>avgpeinc!M64</f>
        <v>134589.92472668545</v>
      </c>
      <c r="C71" s="525">
        <f>avgpeinc!N64</f>
        <v>151956.06438567207</v>
      </c>
      <c r="D71" s="524">
        <f>avgpeinc!O64</f>
        <v>127515.6036818821</v>
      </c>
      <c r="E71" s="524">
        <f>avgpeinc!P64</f>
        <v>184233.25761334438</v>
      </c>
      <c r="F71" s="524">
        <f>avgpeinc!Q64</f>
        <v>106528.49872034046</v>
      </c>
      <c r="G71" s="525">
        <f>avgpeinc!R64</f>
        <v>221661.21697329133</v>
      </c>
      <c r="H71" s="534">
        <f>B71*0.1/'TB5'!B71</f>
        <v>0.3378646251991313</v>
      </c>
      <c r="I71" s="545">
        <f>C71*0.1/'TB5'!B71</f>
        <v>0.3814593019845916</v>
      </c>
      <c r="J71" s="551">
        <f>D71*0.1/'TB5'!C71</f>
        <v>0.31764624346556047</v>
      </c>
      <c r="K71" s="544">
        <f>E71*0.1/'TB5'!D71</f>
        <v>0.34285678891819771</v>
      </c>
      <c r="L71" s="551">
        <f>F71*0.1/'TB5'!E71</f>
        <v>0.40243038161065675</v>
      </c>
      <c r="M71" s="552">
        <f>G71*0.1/'TB5'!F71</f>
        <v>0.36802850670403586</v>
      </c>
    </row>
    <row r="72" spans="1:13" x14ac:dyDescent="0.2">
      <c r="A72" s="67">
        <v>1976</v>
      </c>
      <c r="B72" s="564">
        <f>avgpeinc!M65</f>
        <v>139845.17061077422</v>
      </c>
      <c r="C72" s="525">
        <f>avgpeinc!N65</f>
        <v>157151.22430448182</v>
      </c>
      <c r="D72" s="524">
        <f>avgpeinc!O65</f>
        <v>132685.62777395672</v>
      </c>
      <c r="E72" s="524">
        <f>avgpeinc!P65</f>
        <v>190854.6237860914</v>
      </c>
      <c r="F72" s="524">
        <f>avgpeinc!Q65</f>
        <v>110677.8369801464</v>
      </c>
      <c r="G72" s="525">
        <f>avgpeinc!R65</f>
        <v>229756.82428162565</v>
      </c>
      <c r="H72" s="534">
        <f>B72*0.1/'TB5'!B72</f>
        <v>0.33867335760183437</v>
      </c>
      <c r="I72" s="545">
        <f>C72*0.1/'TB5'!B72</f>
        <v>0.38058470345444562</v>
      </c>
      <c r="J72" s="551">
        <f>D72*0.1/'TB5'!C72</f>
        <v>0.31869068202689732</v>
      </c>
      <c r="K72" s="544">
        <f>E72*0.1/'TB5'!D72</f>
        <v>0.34391715235631182</v>
      </c>
      <c r="L72" s="551">
        <f>F72*0.1/'TB5'!E72</f>
        <v>0.39868780877060311</v>
      </c>
      <c r="M72" s="552">
        <f>G72*0.1/'TB5'!F72</f>
        <v>0.36969606207506445</v>
      </c>
    </row>
    <row r="73" spans="1:13" x14ac:dyDescent="0.2">
      <c r="A73" s="67">
        <v>1977</v>
      </c>
      <c r="B73" s="564">
        <f>avgpeinc!M66</f>
        <v>144841.48107325248</v>
      </c>
      <c r="C73" s="525">
        <f>avgpeinc!N66</f>
        <v>162071.21625521031</v>
      </c>
      <c r="D73" s="524">
        <f>avgpeinc!O66</f>
        <v>136445.48865276371</v>
      </c>
      <c r="E73" s="524">
        <f>avgpeinc!P66</f>
        <v>196839.06993599259</v>
      </c>
      <c r="F73" s="524">
        <f>avgpeinc!Q66</f>
        <v>114754.78681320608</v>
      </c>
      <c r="G73" s="525">
        <f>avgpeinc!R66</f>
        <v>236006.81146502102</v>
      </c>
      <c r="H73" s="534">
        <f>B73*0.1/'TB5'!B73</f>
        <v>0.34020473918216254</v>
      </c>
      <c r="I73" s="545">
        <f>C73*0.1/'TB5'!B73</f>
        <v>0.38067406827436651</v>
      </c>
      <c r="J73" s="551">
        <f>D73*0.1/'TB5'!C73</f>
        <v>0.31976207956005004</v>
      </c>
      <c r="K73" s="544">
        <f>E73*0.1/'TB5'!D73</f>
        <v>0.34543865697364134</v>
      </c>
      <c r="L73" s="551">
        <f>F73*0.1/'TB5'!E73</f>
        <v>0.3975778890298472</v>
      </c>
      <c r="M73" s="552">
        <f>G73*0.1/'TB5'!F73</f>
        <v>0.37248697411690296</v>
      </c>
    </row>
    <row r="74" spans="1:13" x14ac:dyDescent="0.2">
      <c r="A74" s="67">
        <v>1978</v>
      </c>
      <c r="B74" s="564">
        <f>avgpeinc!M67</f>
        <v>149896.59753477731</v>
      </c>
      <c r="C74" s="525">
        <f>avgpeinc!N67</f>
        <v>167379.26995407033</v>
      </c>
      <c r="D74" s="524">
        <f>avgpeinc!O67</f>
        <v>142135.29971244905</v>
      </c>
      <c r="E74" s="524">
        <f>avgpeinc!P67</f>
        <v>203552.18551528113</v>
      </c>
      <c r="F74" s="524">
        <f>avgpeinc!Q67</f>
        <v>118404.15131811606</v>
      </c>
      <c r="G74" s="525">
        <f>avgpeinc!R67</f>
        <v>243299.6754855591</v>
      </c>
      <c r="H74" s="534">
        <f>B74*0.1/'TB5'!B74</f>
        <v>0.34000313123289955</v>
      </c>
      <c r="I74" s="545">
        <f>C74*0.1/'TB5'!B74</f>
        <v>0.3796582232272297</v>
      </c>
      <c r="J74" s="551">
        <f>D74*0.1/'TB5'!C74</f>
        <v>0.31976167823952645</v>
      </c>
      <c r="K74" s="544">
        <f>E74*0.1/'TB5'!D74</f>
        <v>0.34631807301635575</v>
      </c>
      <c r="L74" s="551">
        <f>F74*0.1/'TB5'!E74</f>
        <v>0.39357006730255151</v>
      </c>
      <c r="M74" s="552">
        <f>G74*0.1/'TB5'!F74</f>
        <v>0.37316451105394494</v>
      </c>
    </row>
    <row r="75" spans="1:13" x14ac:dyDescent="0.2">
      <c r="A75" s="72">
        <v>1979</v>
      </c>
      <c r="B75" s="565">
        <f>avgpeinc!M68</f>
        <v>151377.61038059881</v>
      </c>
      <c r="C75" s="527">
        <f>avgpeinc!N68</f>
        <v>168674.62178068591</v>
      </c>
      <c r="D75" s="526">
        <f>avgpeinc!O68</f>
        <v>143172.59344581739</v>
      </c>
      <c r="E75" s="526">
        <f>avgpeinc!P68</f>
        <v>205991.84310997103</v>
      </c>
      <c r="F75" s="526">
        <f>avgpeinc!Q68</f>
        <v>118854.85417839758</v>
      </c>
      <c r="G75" s="527">
        <f>avgpeinc!R68</f>
        <v>244776.38547244307</v>
      </c>
      <c r="H75" s="536">
        <f>B75*0.1/'TB5'!B75</f>
        <v>0.34207335114479059</v>
      </c>
      <c r="I75" s="547">
        <f>C75*0.1/'TB5'!B75</f>
        <v>0.38116002082824707</v>
      </c>
      <c r="J75" s="553">
        <f>D75*0.1/'TB5'!C75</f>
        <v>0.3210918009281159</v>
      </c>
      <c r="K75" s="547">
        <f>E75*0.1/'TB5'!D75</f>
        <v>0.3495647013187409</v>
      </c>
      <c r="L75" s="553">
        <f>F75*0.1/'TB5'!E75</f>
        <v>0.39118778705596918</v>
      </c>
      <c r="M75" s="554">
        <f>G75*0.1/'TB5'!F75</f>
        <v>0.37564170360565191</v>
      </c>
    </row>
    <row r="76" spans="1:13" x14ac:dyDescent="0.2">
      <c r="A76" s="67">
        <v>1980</v>
      </c>
      <c r="B76" s="564">
        <f>avgpeinc!M69</f>
        <v>145104.57359185195</v>
      </c>
      <c r="C76" s="525">
        <f>avgpeinc!N69</f>
        <v>161690.65547587603</v>
      </c>
      <c r="D76" s="524">
        <f>avgpeinc!O69</f>
        <v>137349.31848440357</v>
      </c>
      <c r="E76" s="524">
        <f>avgpeinc!P69</f>
        <v>196601.5231577401</v>
      </c>
      <c r="F76" s="524">
        <f>avgpeinc!Q69</f>
        <v>115476.86487504074</v>
      </c>
      <c r="G76" s="525">
        <f>avgpeinc!R69</f>
        <v>234478.37214784985</v>
      </c>
      <c r="H76" s="533">
        <f>B76*0.1/'TB5'!B76</f>
        <v>0.33773797750473028</v>
      </c>
      <c r="I76" s="544">
        <f>C76*0.1/'TB5'!B76</f>
        <v>0.37634289264678955</v>
      </c>
      <c r="J76" s="551">
        <f>D76*0.1/'TB5'!C76</f>
        <v>0.31835520267486572</v>
      </c>
      <c r="K76" s="544">
        <f>E76*0.1/'TB5'!D76</f>
        <v>0.34671208262443548</v>
      </c>
      <c r="L76" s="551">
        <f>F76*0.1/'TB5'!E76</f>
        <v>0.38423821330070496</v>
      </c>
      <c r="M76" s="552">
        <f>G76*0.1/'TB5'!F76</f>
        <v>0.37267512083053589</v>
      </c>
    </row>
    <row r="77" spans="1:13" x14ac:dyDescent="0.2">
      <c r="A77" s="67">
        <v>1981</v>
      </c>
      <c r="B77" s="564">
        <f>avgpeinc!M70</f>
        <v>148278.6061528539</v>
      </c>
      <c r="C77" s="525">
        <f>avgpeinc!N70</f>
        <v>164329.4689698437</v>
      </c>
      <c r="D77" s="524">
        <f>avgpeinc!O70</f>
        <v>139825.81497506404</v>
      </c>
      <c r="E77" s="524">
        <f>avgpeinc!P70</f>
        <v>198242.00095021661</v>
      </c>
      <c r="F77" s="524">
        <f>avgpeinc!Q70</f>
        <v>120279.45429829015</v>
      </c>
      <c r="G77" s="525">
        <f>avgpeinc!R70</f>
        <v>238166.42987097779</v>
      </c>
      <c r="H77" s="533">
        <f>B77*0.1/'TB5'!B77</f>
        <v>0.3424921333789826</v>
      </c>
      <c r="I77" s="544">
        <f>C77*0.1/'TB5'!B77</f>
        <v>0.37956622242927551</v>
      </c>
      <c r="J77" s="551">
        <f>D77*0.1/'TB5'!C77</f>
        <v>0.32394897937774664</v>
      </c>
      <c r="K77" s="544">
        <f>E77*0.1/'TB5'!D77</f>
        <v>0.35047286748886108</v>
      </c>
      <c r="L77" s="551">
        <f>F77*0.1/'TB5'!E77</f>
        <v>0.3898240327835083</v>
      </c>
      <c r="M77" s="552">
        <f>G77*0.1/'TB5'!F77</f>
        <v>0.3771950900554657</v>
      </c>
    </row>
    <row r="78" spans="1:13" x14ac:dyDescent="0.2">
      <c r="A78" s="67">
        <v>1982</v>
      </c>
      <c r="B78" s="564">
        <f>avgpeinc!M71</f>
        <v>144525.97984521632</v>
      </c>
      <c r="C78" s="525">
        <f>avgpeinc!N71</f>
        <v>160505.09518859649</v>
      </c>
      <c r="D78" s="524">
        <f>avgpeinc!O71</f>
        <v>136352.87103241769</v>
      </c>
      <c r="E78" s="524">
        <f>avgpeinc!P71</f>
        <v>194122.73824056215</v>
      </c>
      <c r="F78" s="524">
        <f>avgpeinc!Q71</f>
        <v>117919.08547831184</v>
      </c>
      <c r="G78" s="525">
        <f>avgpeinc!R71</f>
        <v>231922.08640045661</v>
      </c>
      <c r="H78" s="533">
        <f>B78*0.1/'TB5'!B78</f>
        <v>0.34516596794128424</v>
      </c>
      <c r="I78" s="544">
        <f>C78*0.1/'TB5'!B78</f>
        <v>0.38332828879356379</v>
      </c>
      <c r="J78" s="551">
        <f>D78*0.1/'TB5'!C78</f>
        <v>0.32852610945701594</v>
      </c>
      <c r="K78" s="544">
        <f>E78*0.1/'TB5'!D78</f>
        <v>0.35627439618110657</v>
      </c>
      <c r="L78" s="551">
        <f>F78*0.1/'TB5'!E78</f>
        <v>0.38853475451469416</v>
      </c>
      <c r="M78" s="552">
        <f>G78*0.1/'TB5'!F78</f>
        <v>0.38065823912620539</v>
      </c>
    </row>
    <row r="79" spans="1:13" x14ac:dyDescent="0.2">
      <c r="A79" s="67">
        <v>1983</v>
      </c>
      <c r="B79" s="564">
        <f>avgpeinc!M72</f>
        <v>149587.59592143088</v>
      </c>
      <c r="C79" s="525">
        <f>avgpeinc!N72</f>
        <v>164964.29997636296</v>
      </c>
      <c r="D79" s="524">
        <f>avgpeinc!O72</f>
        <v>140445.0590794282</v>
      </c>
      <c r="E79" s="524">
        <f>avgpeinc!P72</f>
        <v>198958.22611875305</v>
      </c>
      <c r="F79" s="524">
        <f>avgpeinc!Q72</f>
        <v>123790.7401715525</v>
      </c>
      <c r="G79" s="525">
        <f>avgpeinc!R72</f>
        <v>239010.64891495617</v>
      </c>
      <c r="H79" s="533">
        <f>B79*0.1/'TB5'!B79</f>
        <v>0.35174483060836786</v>
      </c>
      <c r="I79" s="544">
        <f>C79*0.1/'TB5'!B79</f>
        <v>0.38790208101272577</v>
      </c>
      <c r="J79" s="551">
        <f>D79*0.1/'TB5'!C79</f>
        <v>0.33543688058853144</v>
      </c>
      <c r="K79" s="544">
        <f>E79*0.1/'TB5'!D79</f>
        <v>0.36497133970260626</v>
      </c>
      <c r="L79" s="551">
        <f>F79*0.1/'TB5'!E79</f>
        <v>0.39197918772697449</v>
      </c>
      <c r="M79" s="552">
        <f>G79*0.1/'TB5'!F79</f>
        <v>0.38808593153953547</v>
      </c>
    </row>
    <row r="80" spans="1:13" x14ac:dyDescent="0.2">
      <c r="A80" s="67">
        <v>1984</v>
      </c>
      <c r="B80" s="564">
        <f>avgpeinc!M73</f>
        <v>165131.92639755717</v>
      </c>
      <c r="C80" s="525">
        <f>avgpeinc!N73</f>
        <v>179605.12615970155</v>
      </c>
      <c r="D80" s="524">
        <f>avgpeinc!O73</f>
        <v>154886.80011164708</v>
      </c>
      <c r="E80" s="524">
        <f>avgpeinc!P73</f>
        <v>213957.38712230319</v>
      </c>
      <c r="F80" s="524">
        <f>avgpeinc!Q73</f>
        <v>139134.06881869663</v>
      </c>
      <c r="G80" s="525">
        <f>avgpeinc!R73</f>
        <v>262202.04004269972</v>
      </c>
      <c r="H80" s="533">
        <f>B80*0.1/'TB5'!B80</f>
        <v>0.36403286457061768</v>
      </c>
      <c r="I80" s="544">
        <f>C80*0.1/'TB5'!B80</f>
        <v>0.39593899250030518</v>
      </c>
      <c r="J80" s="551">
        <f>D80*0.1/'TB5'!C80</f>
        <v>0.350377768278122</v>
      </c>
      <c r="K80" s="544">
        <f>E80*0.1/'TB5'!D80</f>
        <v>0.37103316187858582</v>
      </c>
      <c r="L80" s="551">
        <f>F80*0.1/'TB5'!E80</f>
        <v>0.40869826078414911</v>
      </c>
      <c r="M80" s="552">
        <f>G80*0.1/'TB5'!F80</f>
        <v>0.39940011501312256</v>
      </c>
    </row>
    <row r="81" spans="1:13" x14ac:dyDescent="0.2">
      <c r="A81" s="67">
        <v>1985</v>
      </c>
      <c r="B81" s="564">
        <f>avgpeinc!M74</f>
        <v>168411.36200294111</v>
      </c>
      <c r="C81" s="525">
        <f>avgpeinc!N74</f>
        <v>183096.94170517931</v>
      </c>
      <c r="D81" s="524">
        <f>avgpeinc!O74</f>
        <v>157679.88514202659</v>
      </c>
      <c r="E81" s="524">
        <f>avgpeinc!P74</f>
        <v>217848.86463610586</v>
      </c>
      <c r="F81" s="524">
        <f>avgpeinc!Q74</f>
        <v>142354.60365667674</v>
      </c>
      <c r="G81" s="525">
        <f>avgpeinc!R74</f>
        <v>266491.23702533188</v>
      </c>
      <c r="H81" s="533">
        <f>B81*0.1/'TB5'!B81</f>
        <v>0.36497628688812261</v>
      </c>
      <c r="I81" s="544">
        <f>C81*0.1/'TB5'!B81</f>
        <v>0.39680245518684387</v>
      </c>
      <c r="J81" s="551">
        <f>D81*0.1/'TB5'!C81</f>
        <v>0.35141670703887951</v>
      </c>
      <c r="K81" s="544">
        <f>E81*0.1/'TB5'!D81</f>
        <v>0.37180179357528681</v>
      </c>
      <c r="L81" s="551">
        <f>F81*0.1/'TB5'!E81</f>
        <v>0.40938851237297053</v>
      </c>
      <c r="M81" s="552">
        <f>G81*0.1/'TB5'!F81</f>
        <v>0.40082576870918274</v>
      </c>
    </row>
    <row r="82" spans="1:13" x14ac:dyDescent="0.2">
      <c r="A82" s="67">
        <v>1986</v>
      </c>
      <c r="B82" s="564">
        <f>avgpeinc!M75</f>
        <v>168521.30731699141</v>
      </c>
      <c r="C82" s="525">
        <f>avgpeinc!N75</f>
        <v>183722.67092040661</v>
      </c>
      <c r="D82" s="524">
        <f>avgpeinc!O75</f>
        <v>159825.23390528871</v>
      </c>
      <c r="E82" s="524">
        <f>avgpeinc!P75</f>
        <v>221156.9329296521</v>
      </c>
      <c r="F82" s="524">
        <f>avgpeinc!Q75</f>
        <v>140412.78361254529</v>
      </c>
      <c r="G82" s="525">
        <f>avgpeinc!R75</f>
        <v>266038.25660875771</v>
      </c>
      <c r="H82" s="533">
        <f>B82*0.1/'TB5'!B82</f>
        <v>0.3620029091835022</v>
      </c>
      <c r="I82" s="544">
        <f>C82*0.1/'TB5'!B82</f>
        <v>0.39465716481208807</v>
      </c>
      <c r="J82" s="551">
        <f>D82*0.1/'TB5'!C82</f>
        <v>0.35096397995948797</v>
      </c>
      <c r="K82" s="544">
        <f>E82*0.1/'TB5'!D82</f>
        <v>0.37289264798164357</v>
      </c>
      <c r="L82" s="551">
        <f>F82*0.1/'TB5'!E82</f>
        <v>0.40112608671188366</v>
      </c>
      <c r="M82" s="552">
        <f>G82*0.1/'TB5'!F82</f>
        <v>0.39967480301856995</v>
      </c>
    </row>
    <row r="83" spans="1:13" x14ac:dyDescent="0.2">
      <c r="A83" s="67">
        <v>1987</v>
      </c>
      <c r="B83" s="564">
        <f>avgpeinc!M76</f>
        <v>178100.23396268653</v>
      </c>
      <c r="C83" s="525">
        <f>avgpeinc!N76</f>
        <v>193277.03582489202</v>
      </c>
      <c r="D83" s="524">
        <f>avgpeinc!O76</f>
        <v>172735.4705669409</v>
      </c>
      <c r="E83" s="524">
        <f>avgpeinc!P76</f>
        <v>236218.59483653403</v>
      </c>
      <c r="F83" s="524">
        <f>avgpeinc!Q76</f>
        <v>144265.0981953736</v>
      </c>
      <c r="G83" s="525">
        <f>avgpeinc!R76</f>
        <v>279339.69680103549</v>
      </c>
      <c r="H83" s="533">
        <f>B83*0.1/'TB5'!B83</f>
        <v>0.37134385108947765</v>
      </c>
      <c r="I83" s="544">
        <f>C83*0.1/'TB5'!B83</f>
        <v>0.40298789739608776</v>
      </c>
      <c r="J83" s="551">
        <f>D83*0.1/'TB5'!C83</f>
        <v>0.36131536960601801</v>
      </c>
      <c r="K83" s="544">
        <f>E83*0.1/'TB5'!D83</f>
        <v>0.38729745149612421</v>
      </c>
      <c r="L83" s="551">
        <f>F83*0.1/'TB5'!E83</f>
        <v>0.40080749988555908</v>
      </c>
      <c r="M83" s="552">
        <f>G83*0.1/'TB5'!F83</f>
        <v>0.41051751375198359</v>
      </c>
    </row>
    <row r="84" spans="1:13" x14ac:dyDescent="0.2">
      <c r="A84" s="67">
        <v>1988</v>
      </c>
      <c r="B84" s="564">
        <f>avgpeinc!M77</f>
        <v>194034.78211511299</v>
      </c>
      <c r="C84" s="525">
        <f>avgpeinc!N77</f>
        <v>208925.84376161682</v>
      </c>
      <c r="D84" s="524">
        <f>avgpeinc!O77</f>
        <v>190796.83175692393</v>
      </c>
      <c r="E84" s="524">
        <f>avgpeinc!P77</f>
        <v>259393.47800884568</v>
      </c>
      <c r="F84" s="524">
        <f>avgpeinc!Q77</f>
        <v>153044.32173849983</v>
      </c>
      <c r="G84" s="525">
        <f>avgpeinc!R77</f>
        <v>302149.08399752824</v>
      </c>
      <c r="H84" s="533">
        <f>B84*0.1/'TB5'!B84</f>
        <v>0.38825160264968883</v>
      </c>
      <c r="I84" s="544">
        <f>C84*0.1/'TB5'!B84</f>
        <v>0.41804769635200506</v>
      </c>
      <c r="J84" s="551">
        <f>D84*0.1/'TB5'!C84</f>
        <v>0.38055664300918579</v>
      </c>
      <c r="K84" s="544">
        <f>E84*0.1/'TB5'!D84</f>
        <v>0.40724539756774908</v>
      </c>
      <c r="L84" s="551">
        <f>F84*0.1/'TB5'!E84</f>
        <v>0.41040226817131042</v>
      </c>
      <c r="M84" s="552">
        <f>G84*0.1/'TB5'!F84</f>
        <v>0.42724370956420893</v>
      </c>
    </row>
    <row r="85" spans="1:13" x14ac:dyDescent="0.2">
      <c r="A85" s="72">
        <v>1989</v>
      </c>
      <c r="B85" s="565">
        <f>avgpeinc!M78</f>
        <v>194322.77283827023</v>
      </c>
      <c r="C85" s="527">
        <f>avgpeinc!N78</f>
        <v>209686.14559785411</v>
      </c>
      <c r="D85" s="526">
        <f>avgpeinc!O78</f>
        <v>190087.60571626647</v>
      </c>
      <c r="E85" s="526">
        <f>avgpeinc!P78</f>
        <v>257745.46457241254</v>
      </c>
      <c r="F85" s="526">
        <f>avgpeinc!Q78</f>
        <v>156674.31167298471</v>
      </c>
      <c r="G85" s="527">
        <f>avgpeinc!R78</f>
        <v>301710.57483599964</v>
      </c>
      <c r="H85" s="536">
        <f>B85*0.1/'TB5'!B85</f>
        <v>0.384196937084198</v>
      </c>
      <c r="I85" s="547">
        <f>C85*0.1/'TB5'!B85</f>
        <v>0.4145719707012176</v>
      </c>
      <c r="J85" s="553">
        <f>D85*0.1/'TB5'!C85</f>
        <v>0.37515774369239802</v>
      </c>
      <c r="K85" s="547">
        <f>E85*0.1/'TB5'!D85</f>
        <v>0.4034944474697113</v>
      </c>
      <c r="L85" s="553">
        <f>F85*0.1/'TB5'!E85</f>
        <v>0.4084528386592865</v>
      </c>
      <c r="M85" s="554">
        <f>G85*0.1/'TB5'!F85</f>
        <v>0.42351192235946661</v>
      </c>
    </row>
    <row r="86" spans="1:13" x14ac:dyDescent="0.2">
      <c r="A86" s="67">
        <v>1990</v>
      </c>
      <c r="B86" s="564">
        <f>avgpeinc!M79</f>
        <v>194135.5128029933</v>
      </c>
      <c r="C86" s="525">
        <f>avgpeinc!N79</f>
        <v>209204.25707527032</v>
      </c>
      <c r="D86" s="524">
        <f>avgpeinc!O79</f>
        <v>191039.25526730539</v>
      </c>
      <c r="E86" s="524">
        <f>avgpeinc!P79</f>
        <v>258902.02159932491</v>
      </c>
      <c r="F86" s="524">
        <f>avgpeinc!Q79</f>
        <v>154733.57904217884</v>
      </c>
      <c r="G86" s="525">
        <f>avgpeinc!R79</f>
        <v>301176.61941562232</v>
      </c>
      <c r="H86" s="533">
        <f>B86*0.1/'TB5'!B86</f>
        <v>0.38416644930839539</v>
      </c>
      <c r="I86" s="544">
        <f>C86*0.1/'TB5'!B86</f>
        <v>0.4139853417873382</v>
      </c>
      <c r="J86" s="551">
        <f>D86*0.1/'TB5'!C86</f>
        <v>0.37697276473045338</v>
      </c>
      <c r="K86" s="544">
        <f>E86*0.1/'TB5'!D86</f>
        <v>0.40605133771896362</v>
      </c>
      <c r="L86" s="551">
        <f>F86*0.1/'TB5'!E86</f>
        <v>0.40339523553848267</v>
      </c>
      <c r="M86" s="552">
        <f>G86*0.1/'TB5'!F86</f>
        <v>0.42438745498657227</v>
      </c>
    </row>
    <row r="87" spans="1:13" x14ac:dyDescent="0.2">
      <c r="A87" s="67">
        <v>1991</v>
      </c>
      <c r="B87" s="564">
        <f>avgpeinc!M80</f>
        <v>189257.06138836654</v>
      </c>
      <c r="C87" s="525">
        <f>avgpeinc!N80</f>
        <v>203744.84307202027</v>
      </c>
      <c r="D87" s="524">
        <f>avgpeinc!O80</f>
        <v>185928.97863224993</v>
      </c>
      <c r="E87" s="524">
        <f>avgpeinc!P80</f>
        <v>250459.23030985374</v>
      </c>
      <c r="F87" s="524">
        <f>avgpeinc!Q80</f>
        <v>152535.54844698033</v>
      </c>
      <c r="G87" s="525">
        <f>avgpeinc!R80</f>
        <v>293226.57773196755</v>
      </c>
      <c r="H87" s="533">
        <f>B87*0.1/'TB5'!B87</f>
        <v>0.38233852386474604</v>
      </c>
      <c r="I87" s="544">
        <f>C87*0.1/'TB5'!B87</f>
        <v>0.41160684823989868</v>
      </c>
      <c r="J87" s="551">
        <f>D87*0.1/'TB5'!C87</f>
        <v>0.37519818544387812</v>
      </c>
      <c r="K87" s="544">
        <f>E87*0.1/'TB5'!D87</f>
        <v>0.40539112687110901</v>
      </c>
      <c r="L87" s="551">
        <f>F87*0.1/'TB5'!E87</f>
        <v>0.3994843065738678</v>
      </c>
      <c r="M87" s="552">
        <f>G87*0.1/'TB5'!F87</f>
        <v>0.4231293797492981</v>
      </c>
    </row>
    <row r="88" spans="1:13" x14ac:dyDescent="0.2">
      <c r="A88" s="67">
        <v>1992</v>
      </c>
      <c r="B88" s="564">
        <f>avgpeinc!M81</f>
        <v>198263.65208767459</v>
      </c>
      <c r="C88" s="525">
        <f>avgpeinc!N81</f>
        <v>212849.25362773598</v>
      </c>
      <c r="D88" s="524">
        <f>avgpeinc!O81</f>
        <v>195332.21761331061</v>
      </c>
      <c r="E88" s="524">
        <f>avgpeinc!P81</f>
        <v>265803.92387024523</v>
      </c>
      <c r="F88" s="524">
        <f>avgpeinc!Q81</f>
        <v>157152.05140758128</v>
      </c>
      <c r="G88" s="525">
        <f>avgpeinc!R81</f>
        <v>305282.13288025802</v>
      </c>
      <c r="H88" s="533">
        <f>B88*0.1/'TB5'!B88</f>
        <v>0.39293152093887324</v>
      </c>
      <c r="I88" s="544">
        <f>C88*0.1/'TB5'!B88</f>
        <v>0.4218381941318512</v>
      </c>
      <c r="J88" s="551">
        <f>D88*0.1/'TB5'!C88</f>
        <v>0.38598978519439692</v>
      </c>
      <c r="K88" s="544">
        <f>E88*0.1/'TB5'!D88</f>
        <v>0.42146322131156921</v>
      </c>
      <c r="L88" s="551">
        <f>F88*0.1/'TB5'!E88</f>
        <v>0.40353509783744812</v>
      </c>
      <c r="M88" s="552">
        <f>G88*0.1/'TB5'!F88</f>
        <v>0.43436101078987122</v>
      </c>
    </row>
    <row r="89" spans="1:13" x14ac:dyDescent="0.2">
      <c r="A89" s="67">
        <v>1993</v>
      </c>
      <c r="B89" s="564">
        <f>avgpeinc!M82</f>
        <v>198197.95155385998</v>
      </c>
      <c r="C89" s="525">
        <f>avgpeinc!N82</f>
        <v>214426.74437264088</v>
      </c>
      <c r="D89" s="524">
        <f>avgpeinc!O82</f>
        <v>195475.3787675265</v>
      </c>
      <c r="E89" s="524">
        <f>avgpeinc!P82</f>
        <v>266527.6413929218</v>
      </c>
      <c r="F89" s="524">
        <f>avgpeinc!Q82</f>
        <v>158523.27847847165</v>
      </c>
      <c r="G89" s="525">
        <f>avgpeinc!R82</f>
        <v>305708.45893489377</v>
      </c>
      <c r="H89" s="533">
        <f>B89*0.1/'TB5'!B89</f>
        <v>0.38948529958724981</v>
      </c>
      <c r="I89" s="544">
        <f>C89*0.1/'TB5'!B89</f>
        <v>0.421377032995224</v>
      </c>
      <c r="J89" s="551">
        <f>D89*0.1/'TB5'!C89</f>
        <v>0.38189232349395758</v>
      </c>
      <c r="K89" s="544">
        <f>E89*0.1/'TB5'!D89</f>
        <v>0.41659075021743774</v>
      </c>
      <c r="L89" s="551">
        <f>F89*0.1/'TB5'!E89</f>
        <v>0.40607520937919606</v>
      </c>
      <c r="M89" s="552">
        <f>G89*0.1/'TB5'!F89</f>
        <v>0.43181499838829041</v>
      </c>
    </row>
    <row r="90" spans="1:13" x14ac:dyDescent="0.2">
      <c r="A90" s="67">
        <v>1994</v>
      </c>
      <c r="B90" s="564">
        <f>avgpeinc!M83</f>
        <v>204827.47508778336</v>
      </c>
      <c r="C90" s="525">
        <f>avgpeinc!N83</f>
        <v>221455.0856731954</v>
      </c>
      <c r="D90" s="524">
        <f>avgpeinc!O83</f>
        <v>201561.61049000866</v>
      </c>
      <c r="E90" s="524">
        <f>avgpeinc!P83</f>
        <v>274493.130402415</v>
      </c>
      <c r="F90" s="524">
        <f>avgpeinc!Q83</f>
        <v>163976.33380908793</v>
      </c>
      <c r="G90" s="525">
        <f>avgpeinc!R83</f>
        <v>315673.68347256666</v>
      </c>
      <c r="H90" s="533">
        <f>B90*0.1/'TB5'!B90</f>
        <v>0.38978013396263128</v>
      </c>
      <c r="I90" s="544">
        <f>C90*0.1/'TB5'!B90</f>
        <v>0.42142194509506231</v>
      </c>
      <c r="J90" s="551">
        <f>D90*0.1/'TB5'!C90</f>
        <v>0.38179266452789307</v>
      </c>
      <c r="K90" s="544">
        <f>E90*0.1/'TB5'!D90</f>
        <v>0.41641315817832941</v>
      </c>
      <c r="L90" s="551">
        <f>F90*0.1/'TB5'!E90</f>
        <v>0.40669620037078857</v>
      </c>
      <c r="M90" s="552">
        <f>G90*0.1/'TB5'!F90</f>
        <v>0.43291279673576349</v>
      </c>
    </row>
    <row r="91" spans="1:13" x14ac:dyDescent="0.2">
      <c r="A91" s="67">
        <v>1995</v>
      </c>
      <c r="B91" s="564">
        <f>avgpeinc!M84</f>
        <v>213541.84623700468</v>
      </c>
      <c r="C91" s="525">
        <f>avgpeinc!N84</f>
        <v>228173.76215256317</v>
      </c>
      <c r="D91" s="524">
        <f>avgpeinc!O84</f>
        <v>211022.70634722617</v>
      </c>
      <c r="E91" s="524">
        <f>avgpeinc!P84</f>
        <v>282840.50423795899</v>
      </c>
      <c r="F91" s="524">
        <f>avgpeinc!Q84</f>
        <v>170997.61020072087</v>
      </c>
      <c r="G91" s="525">
        <f>avgpeinc!R84</f>
        <v>328522.45400384982</v>
      </c>
      <c r="H91" s="533">
        <f>B91*0.1/'TB5'!B91</f>
        <v>0.39762535691261303</v>
      </c>
      <c r="I91" s="544">
        <f>C91*0.1/'TB5'!B91</f>
        <v>0.4248706996440888</v>
      </c>
      <c r="J91" s="551">
        <f>D91*0.1/'TB5'!C91</f>
        <v>0.39192229509353643</v>
      </c>
      <c r="K91" s="544">
        <f>E91*0.1/'TB5'!D91</f>
        <v>0.42172321677207941</v>
      </c>
      <c r="L91" s="551">
        <f>F91*0.1/'TB5'!E91</f>
        <v>0.41083443164825439</v>
      </c>
      <c r="M91" s="552">
        <f>G91*0.1/'TB5'!F91</f>
        <v>0.44139522314071655</v>
      </c>
    </row>
    <row r="92" spans="1:13" x14ac:dyDescent="0.2">
      <c r="A92" s="67">
        <v>1996</v>
      </c>
      <c r="B92" s="564">
        <f>avgpeinc!M85</f>
        <v>225354.21562864142</v>
      </c>
      <c r="C92" s="525">
        <f>avgpeinc!N85</f>
        <v>239961.27342272294</v>
      </c>
      <c r="D92" s="524">
        <f>avgpeinc!O85</f>
        <v>219572.48969127767</v>
      </c>
      <c r="E92" s="524">
        <f>avgpeinc!P85</f>
        <v>296528.80677025922</v>
      </c>
      <c r="F92" s="524">
        <f>avgpeinc!Q85</f>
        <v>180983.9274876024</v>
      </c>
      <c r="G92" s="525">
        <f>avgpeinc!R85</f>
        <v>343691.32444236393</v>
      </c>
      <c r="H92" s="533">
        <f>B92*0.1/'TB5'!B92</f>
        <v>0.40678486227989197</v>
      </c>
      <c r="I92" s="544">
        <f>C92*0.1/'TB5'!B92</f>
        <v>0.43315193057060236</v>
      </c>
      <c r="J92" s="551">
        <f>D92*0.1/'TB5'!C92</f>
        <v>0.4000612199306488</v>
      </c>
      <c r="K92" s="544">
        <f>E92*0.1/'TB5'!D92</f>
        <v>0.43334951996803295</v>
      </c>
      <c r="L92" s="551">
        <f>F92*0.1/'TB5'!E92</f>
        <v>0.41726106405258179</v>
      </c>
      <c r="M92" s="552">
        <f>G92*0.1/'TB5'!F92</f>
        <v>0.45066595077514637</v>
      </c>
    </row>
    <row r="93" spans="1:13" x14ac:dyDescent="0.2">
      <c r="A93" s="67">
        <v>1997</v>
      </c>
      <c r="B93" s="564">
        <f>avgpeinc!M86</f>
        <v>237543.41295495658</v>
      </c>
      <c r="C93" s="525">
        <f>avgpeinc!N86</f>
        <v>252700.09144790296</v>
      </c>
      <c r="D93" s="524">
        <f>avgpeinc!O86</f>
        <v>232729.28764766749</v>
      </c>
      <c r="E93" s="524">
        <f>avgpeinc!P86</f>
        <v>315055.55873777409</v>
      </c>
      <c r="F93" s="524">
        <f>avgpeinc!Q86</f>
        <v>188468.48188166023</v>
      </c>
      <c r="G93" s="525">
        <f>avgpeinc!R86</f>
        <v>361155.92112628539</v>
      </c>
      <c r="H93" s="533">
        <f>B93*0.1/'TB5'!B93</f>
        <v>0.41375744342803955</v>
      </c>
      <c r="I93" s="544">
        <f>C93*0.1/'TB5'!B93</f>
        <v>0.44015762209892273</v>
      </c>
      <c r="J93" s="551">
        <f>D93*0.1/'TB5'!C93</f>
        <v>0.40873000025749218</v>
      </c>
      <c r="K93" s="544">
        <f>E93*0.1/'TB5'!D93</f>
        <v>0.44081330299377453</v>
      </c>
      <c r="L93" s="551">
        <f>F93*0.1/'TB5'!E93</f>
        <v>0.42223107814788813</v>
      </c>
      <c r="M93" s="552">
        <f>G93*0.1/'TB5'!F93</f>
        <v>0.45738267898559565</v>
      </c>
    </row>
    <row r="94" spans="1:13" x14ac:dyDescent="0.2">
      <c r="A94" s="67">
        <v>1998</v>
      </c>
      <c r="B94" s="564">
        <f>avgpeinc!M87</f>
        <v>249140.0890784222</v>
      </c>
      <c r="C94" s="525">
        <f>avgpeinc!N87</f>
        <v>264626.49453779275</v>
      </c>
      <c r="D94" s="524">
        <f>avgpeinc!O87</f>
        <v>245668.10321593264</v>
      </c>
      <c r="E94" s="524">
        <f>avgpeinc!P87</f>
        <v>331518.31874991115</v>
      </c>
      <c r="F94" s="524">
        <f>avgpeinc!Q87</f>
        <v>196143.05051051927</v>
      </c>
      <c r="G94" s="525">
        <f>avgpeinc!R87</f>
        <v>377063.81919273024</v>
      </c>
      <c r="H94" s="533">
        <f>B94*0.1/'TB5'!B94</f>
        <v>0.41795936226844788</v>
      </c>
      <c r="I94" s="544">
        <f>C94*0.1/'TB5'!B94</f>
        <v>0.44393947720527643</v>
      </c>
      <c r="J94" s="551">
        <f>D94*0.1/'TB5'!C94</f>
        <v>0.41347989439964294</v>
      </c>
      <c r="K94" s="544">
        <f>E94*0.1/'TB5'!D94</f>
        <v>0.44714516401290888</v>
      </c>
      <c r="L94" s="551">
        <f>F94*0.1/'TB5'!E94</f>
        <v>0.42314556241035467</v>
      </c>
      <c r="M94" s="552">
        <f>G94*0.1/'TB5'!F94</f>
        <v>0.46133306622505182</v>
      </c>
    </row>
    <row r="95" spans="1:13" x14ac:dyDescent="0.2">
      <c r="A95" s="72">
        <v>1999</v>
      </c>
      <c r="B95" s="565">
        <f>avgpeinc!M88</f>
        <v>258446.80235745249</v>
      </c>
      <c r="C95" s="527">
        <f>avgpeinc!N88</f>
        <v>274245.80362281488</v>
      </c>
      <c r="D95" s="526">
        <f>avgpeinc!O88</f>
        <v>257112.95238151372</v>
      </c>
      <c r="E95" s="526">
        <f>avgpeinc!P88</f>
        <v>345594.57164992229</v>
      </c>
      <c r="F95" s="526">
        <f>avgpeinc!Q88</f>
        <v>201719.90738676392</v>
      </c>
      <c r="G95" s="527">
        <f>avgpeinc!R88</f>
        <v>389155.46667472372</v>
      </c>
      <c r="H95" s="536">
        <f>B95*0.1/'TB5'!B95</f>
        <v>0.42097225785255432</v>
      </c>
      <c r="I95" s="547">
        <f>C95*0.1/'TB5'!B95</f>
        <v>0.44670653343200678</v>
      </c>
      <c r="J95" s="553">
        <f>D95*0.1/'TB5'!C95</f>
        <v>0.41932842135429382</v>
      </c>
      <c r="K95" s="547">
        <f>E95*0.1/'TB5'!D95</f>
        <v>0.45142948627471913</v>
      </c>
      <c r="L95" s="553">
        <f>F95*0.1/'TB5'!E95</f>
        <v>0.42386147379875183</v>
      </c>
      <c r="M95" s="554">
        <f>G95*0.1/'TB5'!F95</f>
        <v>0.46425658464431768</v>
      </c>
    </row>
    <row r="96" spans="1:13" x14ac:dyDescent="0.2">
      <c r="A96" s="77">
        <v>2000</v>
      </c>
      <c r="B96" s="566">
        <f>avgpeinc!M89</f>
        <v>270598.96456730342</v>
      </c>
      <c r="C96" s="529">
        <f>avgpeinc!N89</f>
        <v>287210.3173697929</v>
      </c>
      <c r="D96" s="528">
        <f>avgpeinc!O89</f>
        <v>266845.54250517284</v>
      </c>
      <c r="E96" s="528">
        <f>avgpeinc!P89</f>
        <v>363214.64047688607</v>
      </c>
      <c r="F96" s="528">
        <f>avgpeinc!Q89</f>
        <v>209566.0911859019</v>
      </c>
      <c r="G96" s="529">
        <f>avgpeinc!R89</f>
        <v>406195.22807998792</v>
      </c>
      <c r="H96" s="537">
        <f>B96*0.1/'TB5'!B96</f>
        <v>0.4265401959419251</v>
      </c>
      <c r="I96" s="548">
        <f>C96*0.1/'TB5'!B96</f>
        <v>0.45272436738014216</v>
      </c>
      <c r="J96" s="555">
        <f>D96*0.1/'TB5'!C96</f>
        <v>0.42399019002914434</v>
      </c>
      <c r="K96" s="548">
        <f>E96*0.1/'TB5'!D96</f>
        <v>0.4598098993301391</v>
      </c>
      <c r="L96" s="555">
        <f>F96*0.1/'TB5'!E96</f>
        <v>0.42617607116699213</v>
      </c>
      <c r="M96" s="556">
        <f>G96*0.1/'TB5'!F96</f>
        <v>0.46971896290779103</v>
      </c>
    </row>
    <row r="97" spans="1:13" x14ac:dyDescent="0.2">
      <c r="A97" s="67">
        <v>2001</v>
      </c>
      <c r="B97" s="564">
        <f>avgpeinc!M90</f>
        <v>263945.73982118478</v>
      </c>
      <c r="C97" s="525">
        <f>avgpeinc!N90</f>
        <v>281192.50442074501</v>
      </c>
      <c r="D97" s="524">
        <f>avgpeinc!O90</f>
        <v>259270.1605761497</v>
      </c>
      <c r="E97" s="524">
        <f>avgpeinc!P90</f>
        <v>353903.52268524939</v>
      </c>
      <c r="F97" s="524">
        <f>avgpeinc!Q90</f>
        <v>206211.95408568185</v>
      </c>
      <c r="G97" s="525">
        <f>avgpeinc!R90</f>
        <v>397428.59570355853</v>
      </c>
      <c r="H97" s="533">
        <f>B97*0.1/'TB5'!B97</f>
        <v>0.41809582710266113</v>
      </c>
      <c r="I97" s="544">
        <f>C97*0.1/'TB5'!B97</f>
        <v>0.44541507959365845</v>
      </c>
      <c r="J97" s="551">
        <f>D97*0.1/'TB5'!C97</f>
        <v>0.41415917873382574</v>
      </c>
      <c r="K97" s="544">
        <f>E97*0.1/'TB5'!D97</f>
        <v>0.45094001293182367</v>
      </c>
      <c r="L97" s="551">
        <f>F97*0.1/'TB5'!E97</f>
        <v>0.42039436101913452</v>
      </c>
      <c r="M97" s="552">
        <f>G97*0.1/'TB5'!F97</f>
        <v>0.46077921986579889</v>
      </c>
    </row>
    <row r="98" spans="1:13" x14ac:dyDescent="0.2">
      <c r="A98" s="67">
        <v>2002</v>
      </c>
      <c r="B98" s="564">
        <f>avgpeinc!M91</f>
        <v>260689.98957284549</v>
      </c>
      <c r="C98" s="525">
        <f>avgpeinc!N91</f>
        <v>278055.82134116453</v>
      </c>
      <c r="D98" s="524">
        <f>avgpeinc!O91</f>
        <v>254679.92302822624</v>
      </c>
      <c r="E98" s="524">
        <f>avgpeinc!P91</f>
        <v>345009.15267188562</v>
      </c>
      <c r="F98" s="524">
        <f>avgpeinc!Q91</f>
        <v>208556.06587198845</v>
      </c>
      <c r="G98" s="525">
        <f>avgpeinc!R91</f>
        <v>392780.18269397924</v>
      </c>
      <c r="H98" s="533">
        <f>B98*0.1/'TB5'!B98</f>
        <v>0.41386851668357855</v>
      </c>
      <c r="I98" s="544">
        <f>C98*0.1/'TB5'!B98</f>
        <v>0.44143831729888916</v>
      </c>
      <c r="J98" s="551">
        <f>D98*0.1/'TB5'!C98</f>
        <v>0.40836101770400995</v>
      </c>
      <c r="K98" s="544">
        <f>E98*0.1/'TB5'!D98</f>
        <v>0.44509166479110718</v>
      </c>
      <c r="L98" s="551">
        <f>F98*0.1/'TB5'!E98</f>
        <v>0.42002284526824951</v>
      </c>
      <c r="M98" s="552">
        <f>G98*0.1/'TB5'!F98</f>
        <v>0.45740753412246704</v>
      </c>
    </row>
    <row r="99" spans="1:13" x14ac:dyDescent="0.2">
      <c r="A99" s="67">
        <v>2003</v>
      </c>
      <c r="B99" s="564">
        <f>avgpeinc!M92</f>
        <v>263980.29413817439</v>
      </c>
      <c r="C99" s="525">
        <f>avgpeinc!N92</f>
        <v>281160.10152383469</v>
      </c>
      <c r="D99" s="524">
        <f>avgpeinc!O92</f>
        <v>258608.8572266993</v>
      </c>
      <c r="E99" s="524">
        <f>avgpeinc!P92</f>
        <v>346483.1985258208</v>
      </c>
      <c r="F99" s="524">
        <f>avgpeinc!Q92</f>
        <v>213659.53861759498</v>
      </c>
      <c r="G99" s="525">
        <f>avgpeinc!R92</f>
        <v>398215.58790857677</v>
      </c>
      <c r="H99" s="533">
        <f>B99*0.1/'TB5'!B99</f>
        <v>0.41474208235740662</v>
      </c>
      <c r="I99" s="544">
        <f>C99*0.1/'TB5'!B99</f>
        <v>0.44173344969749451</v>
      </c>
      <c r="J99" s="551">
        <f>D99*0.1/'TB5'!C99</f>
        <v>0.40951496362686163</v>
      </c>
      <c r="K99" s="544">
        <f>E99*0.1/'TB5'!D99</f>
        <v>0.44616034626960771</v>
      </c>
      <c r="L99" s="551">
        <f>F99*0.1/'TB5'!E99</f>
        <v>0.42078635096549982</v>
      </c>
      <c r="M99" s="552">
        <f>G99*0.1/'TB5'!F99</f>
        <v>0.45871722698211664</v>
      </c>
    </row>
    <row r="100" spans="1:13" x14ac:dyDescent="0.2">
      <c r="A100" s="67">
        <v>2004</v>
      </c>
      <c r="B100" s="564">
        <f>avgpeinc!M93</f>
        <v>276664.88138979173</v>
      </c>
      <c r="C100" s="525">
        <f>avgpeinc!N93</f>
        <v>293511.94876176323</v>
      </c>
      <c r="D100" s="524">
        <f>avgpeinc!O93</f>
        <v>272042.36774227908</v>
      </c>
      <c r="E100" s="524">
        <f>avgpeinc!P93</f>
        <v>363757.9278621992</v>
      </c>
      <c r="F100" s="524">
        <f>avgpeinc!Q93</f>
        <v>222485.6151379933</v>
      </c>
      <c r="G100" s="525">
        <f>avgpeinc!R93</f>
        <v>416691.2489166421</v>
      </c>
      <c r="H100" s="533">
        <f>B100*0.1/'TB5'!B100</f>
        <v>0.42228540778160095</v>
      </c>
      <c r="I100" s="544">
        <f>C100*0.1/'TB5'!B100</f>
        <v>0.44799980521202087</v>
      </c>
      <c r="J100" s="551">
        <f>D100*0.1/'TB5'!C100</f>
        <v>0.418500006198883</v>
      </c>
      <c r="K100" s="544">
        <f>E100*0.1/'TB5'!D100</f>
        <v>0.45425197482109064</v>
      </c>
      <c r="L100" s="551">
        <f>F100*0.1/'TB5'!E100</f>
        <v>0.42636752128601069</v>
      </c>
      <c r="M100" s="552">
        <f>G100*0.1/'TB5'!F100</f>
        <v>0.46669501066207891</v>
      </c>
    </row>
    <row r="101" spans="1:13" x14ac:dyDescent="0.2">
      <c r="A101" s="67">
        <v>2005</v>
      </c>
      <c r="B101" s="564">
        <f>avgpeinc!M94</f>
        <v>290522.22236827121</v>
      </c>
      <c r="C101" s="525">
        <f>avgpeinc!N94</f>
        <v>307311.6781285968</v>
      </c>
      <c r="D101" s="524">
        <f>avgpeinc!O94</f>
        <v>284346.57466733968</v>
      </c>
      <c r="E101" s="524">
        <f>avgpeinc!P94</f>
        <v>380493.9412104995</v>
      </c>
      <c r="F101" s="524">
        <f>avgpeinc!Q94</f>
        <v>232343.24273391013</v>
      </c>
      <c r="G101" s="525">
        <f>avgpeinc!R94</f>
        <v>435009.94620244356</v>
      </c>
      <c r="H101" s="533">
        <f>B101*0.1/'TB5'!B101</f>
        <v>0.43264585733413691</v>
      </c>
      <c r="I101" s="544">
        <f>C101*0.1/'TB5'!B101</f>
        <v>0.45764872431755066</v>
      </c>
      <c r="J101" s="551">
        <f>D101*0.1/'TB5'!C101</f>
        <v>0.42980182170867925</v>
      </c>
      <c r="K101" s="544">
        <f>E101*0.1/'TB5'!D101</f>
        <v>0.46327385306358337</v>
      </c>
      <c r="L101" s="551">
        <f>F101*0.1/'TB5'!E101</f>
        <v>0.43532857298851019</v>
      </c>
      <c r="M101" s="552">
        <f>G101*0.1/'TB5'!F101</f>
        <v>0.47748285531997686</v>
      </c>
    </row>
    <row r="102" spans="1:13" x14ac:dyDescent="0.2">
      <c r="A102" s="67">
        <v>2006</v>
      </c>
      <c r="B102" s="564">
        <f>avgpeinc!M95</f>
        <v>303172.44508318923</v>
      </c>
      <c r="C102" s="525">
        <f>avgpeinc!N95</f>
        <v>319625.10490115179</v>
      </c>
      <c r="D102" s="524">
        <f>avgpeinc!O95</f>
        <v>296497.45248656615</v>
      </c>
      <c r="E102" s="524">
        <f>avgpeinc!P95</f>
        <v>395393.71182981384</v>
      </c>
      <c r="F102" s="524">
        <f>avgpeinc!Q95</f>
        <v>243618.48573027548</v>
      </c>
      <c r="G102" s="525">
        <f>avgpeinc!R95</f>
        <v>452112.3060763728</v>
      </c>
      <c r="H102" s="533">
        <f>B102*0.1/'TB5'!B102</f>
        <v>0.44087877869606018</v>
      </c>
      <c r="I102" s="544">
        <f>C102*0.1/'TB5'!B102</f>
        <v>0.46480453014373774</v>
      </c>
      <c r="J102" s="551">
        <f>D102*0.1/'TB5'!C102</f>
        <v>0.44005280733108515</v>
      </c>
      <c r="K102" s="544">
        <f>E102*0.1/'TB5'!D102</f>
        <v>0.47341296076774603</v>
      </c>
      <c r="L102" s="551">
        <f>F102*0.1/'TB5'!E102</f>
        <v>0.44091361761093145</v>
      </c>
      <c r="M102" s="552">
        <f>G102*0.1/'TB5'!F102</f>
        <v>0.48461568355560308</v>
      </c>
    </row>
    <row r="103" spans="1:13" x14ac:dyDescent="0.2">
      <c r="A103" s="67">
        <v>2007</v>
      </c>
      <c r="B103" s="564">
        <f>avgpeinc!M96</f>
        <v>299361.50692908128</v>
      </c>
      <c r="C103" s="525">
        <f>avgpeinc!N96</f>
        <v>315504.73405268654</v>
      </c>
      <c r="D103" s="524">
        <f>avgpeinc!O96</f>
        <v>295181.09698804986</v>
      </c>
      <c r="E103" s="524">
        <f>avgpeinc!P96</f>
        <v>390880.59770154773</v>
      </c>
      <c r="F103" s="524">
        <f>avgpeinc!Q96</f>
        <v>240095.77724418309</v>
      </c>
      <c r="G103" s="525">
        <f>avgpeinc!R96</f>
        <v>446412.64886279282</v>
      </c>
      <c r="H103" s="533">
        <f>B103*0.1/'TB5'!B103</f>
        <v>0.44025820493698126</v>
      </c>
      <c r="I103" s="544">
        <f>C103*0.1/'TB5'!B103</f>
        <v>0.46399936079978937</v>
      </c>
      <c r="J103" s="551">
        <f>D103*0.1/'TB5'!C103</f>
        <v>0.44263926148414606</v>
      </c>
      <c r="K103" s="544">
        <f>E103*0.1/'TB5'!D103</f>
        <v>0.47161385416984558</v>
      </c>
      <c r="L103" s="551">
        <f>F103*0.1/'TB5'!E103</f>
        <v>0.44136723875999456</v>
      </c>
      <c r="M103" s="552">
        <f>G103*0.1/'TB5'!F103</f>
        <v>0.48493355512619013</v>
      </c>
    </row>
    <row r="104" spans="1:13" x14ac:dyDescent="0.2">
      <c r="A104" s="67">
        <v>2008</v>
      </c>
      <c r="B104" s="564">
        <f>avgpeinc!M97</f>
        <v>288490.31227217411</v>
      </c>
      <c r="C104" s="525">
        <f>avgpeinc!N97</f>
        <v>304573.23178550426</v>
      </c>
      <c r="D104" s="524">
        <f>avgpeinc!O97</f>
        <v>283734.01154843188</v>
      </c>
      <c r="E104" s="524">
        <f>avgpeinc!P97</f>
        <v>375681.21958888473</v>
      </c>
      <c r="F104" s="524">
        <f>avgpeinc!Q97</f>
        <v>232780.27226323253</v>
      </c>
      <c r="G104" s="525">
        <f>avgpeinc!R97</f>
        <v>430185.67660477117</v>
      </c>
      <c r="H104" s="533">
        <f>B104*0.1/'TB5'!B104</f>
        <v>0.43630978465080256</v>
      </c>
      <c r="I104" s="544">
        <f>C104*0.1/'TB5'!B104</f>
        <v>0.46063342690467834</v>
      </c>
      <c r="J104" s="551">
        <f>D104*0.1/'TB5'!C104</f>
        <v>0.43779709935188293</v>
      </c>
      <c r="K104" s="544">
        <f>E104*0.1/'TB5'!D104</f>
        <v>0.47026631236076361</v>
      </c>
      <c r="L104" s="551">
        <f>F104*0.1/'TB5'!E104</f>
        <v>0.4356960654258728</v>
      </c>
      <c r="M104" s="552">
        <f>G104*0.1/'TB5'!F104</f>
        <v>0.48213690519332891</v>
      </c>
    </row>
    <row r="105" spans="1:13" x14ac:dyDescent="0.2">
      <c r="A105" s="72">
        <v>2009</v>
      </c>
      <c r="B105" s="567">
        <f>avgpeinc!M98</f>
        <v>267844.88755762076</v>
      </c>
      <c r="C105" s="568">
        <f>avgpeinc!N98</f>
        <v>283017.77214414999</v>
      </c>
      <c r="D105" s="526">
        <f>avgpeinc!O98</f>
        <v>264388.38355147617</v>
      </c>
      <c r="E105" s="526">
        <f>avgpeinc!P98</f>
        <v>344845.85791805468</v>
      </c>
      <c r="F105" s="526">
        <f>avgpeinc!Q98</f>
        <v>221059.09791088427</v>
      </c>
      <c r="G105" s="527">
        <f>avgpeinc!R98</f>
        <v>402032.20088955184</v>
      </c>
      <c r="H105" s="536">
        <f>B105*0.1/'TB5'!B105</f>
        <v>0.42444351315498346</v>
      </c>
      <c r="I105" s="547">
        <f>C105*0.1/'TB5'!B105</f>
        <v>0.44848740100860596</v>
      </c>
      <c r="J105" s="557">
        <f>D105*0.1/'TB5'!C105</f>
        <v>0.42559832334518427</v>
      </c>
      <c r="K105" s="558">
        <f>E105*0.1/'TB5'!D105</f>
        <v>0.45882752537727345</v>
      </c>
      <c r="L105" s="553">
        <f>F105*0.1/'TB5'!E105</f>
        <v>0.42495739459991466</v>
      </c>
      <c r="M105" s="554">
        <f>G105*0.1/'TB5'!F105</f>
        <v>0.47156140208244329</v>
      </c>
    </row>
    <row r="106" spans="1:13" x14ac:dyDescent="0.2">
      <c r="A106" s="67">
        <v>2010</v>
      </c>
      <c r="B106" s="569">
        <f>avgpeinc!M99</f>
        <v>285285.96254233667</v>
      </c>
      <c r="C106" s="570">
        <f>avgpeinc!N99</f>
        <v>299968.54356875538</v>
      </c>
      <c r="D106" s="524">
        <f>avgpeinc!O99</f>
        <v>278490.24303977267</v>
      </c>
      <c r="E106" s="524">
        <f>avgpeinc!P99</f>
        <v>362918.48573339568</v>
      </c>
      <c r="F106" s="524">
        <f>avgpeinc!Q99</f>
        <v>236259.16471575462</v>
      </c>
      <c r="G106" s="525">
        <f>avgpeinc!R99</f>
        <v>424555.8675062292</v>
      </c>
      <c r="H106" s="533">
        <f>B106*0.1/'TB5'!B106</f>
        <v>0.43786311149597168</v>
      </c>
      <c r="I106" s="544">
        <f>C106*0.1/'TB5'!B106</f>
        <v>0.4603982567787171</v>
      </c>
      <c r="J106" s="559">
        <f>D106*0.1/'TB5'!C106</f>
        <v>0.44151052832603443</v>
      </c>
      <c r="K106" s="560">
        <f>E106*0.1/'TB5'!D106</f>
        <v>0.47191885113716125</v>
      </c>
      <c r="L106" s="551">
        <f>F106*0.1/'TB5'!E106</f>
        <v>0.43609744310379023</v>
      </c>
      <c r="M106" s="552">
        <f>G106*0.1/'TB5'!F106</f>
        <v>0.48479336500167858</v>
      </c>
    </row>
    <row r="107" spans="1:13" x14ac:dyDescent="0.2">
      <c r="A107" s="67">
        <v>2011</v>
      </c>
      <c r="B107" s="569">
        <f>avgpeinc!M100</f>
        <v>294226.74263996386</v>
      </c>
      <c r="C107" s="570">
        <f>avgpeinc!N100</f>
        <v>310580.57260558661</v>
      </c>
      <c r="D107" s="524">
        <f>avgpeinc!O100</f>
        <v>289489.50685088843</v>
      </c>
      <c r="E107" s="524">
        <f>avgpeinc!P100</f>
        <v>380759.24130060355</v>
      </c>
      <c r="F107" s="524">
        <f>avgpeinc!Q100</f>
        <v>239138.4019975031</v>
      </c>
      <c r="G107" s="525">
        <f>avgpeinc!R100</f>
        <v>436560.92622023204</v>
      </c>
      <c r="H107" s="533">
        <f>B107*0.1/'TB5'!B107</f>
        <v>0.44399195909500122</v>
      </c>
      <c r="I107" s="544">
        <f>C107*0.1/'TB5'!B107</f>
        <v>0.46867009997367859</v>
      </c>
      <c r="J107" s="559">
        <f>D107*0.1/'TB5'!C107</f>
        <v>0.44867083430290222</v>
      </c>
      <c r="K107" s="560">
        <f>E107*0.1/'TB5'!D107</f>
        <v>0.47788292169570917</v>
      </c>
      <c r="L107" s="551">
        <f>F107*0.1/'TB5'!E107</f>
        <v>0.44397258758544916</v>
      </c>
      <c r="M107" s="552">
        <f>G107*0.1/'TB5'!F107</f>
        <v>0.49189734458923345</v>
      </c>
    </row>
    <row r="108" spans="1:13" x14ac:dyDescent="0.2">
      <c r="A108" s="67">
        <v>2012</v>
      </c>
      <c r="B108" s="569">
        <f>avgpeinc!M101</f>
        <v>308723.7994133294</v>
      </c>
      <c r="C108" s="570">
        <f>avgpeinc!N101</f>
        <v>324078.53366325598</v>
      </c>
      <c r="D108" s="524">
        <f>avgpeinc!O101</f>
        <v>302499.51223417046</v>
      </c>
      <c r="E108" s="524">
        <f>avgpeinc!P101</f>
        <v>396186.95883553236</v>
      </c>
      <c r="F108" s="524">
        <f>avgpeinc!Q101</f>
        <v>251417.85689097529</v>
      </c>
      <c r="G108" s="525">
        <f>avgpeinc!R101</f>
        <v>455588.9475490133</v>
      </c>
      <c r="H108" s="533">
        <f>B108*0.1/'TB5'!B108</f>
        <v>0.45462542772293085</v>
      </c>
      <c r="I108" s="544">
        <f>C108*0.1/'TB5'!B108</f>
        <v>0.47723674774169911</v>
      </c>
      <c r="J108" s="559">
        <f>D108*0.1/'TB5'!C108</f>
        <v>0.46314767003059387</v>
      </c>
      <c r="K108" s="560">
        <f>E108*0.1/'TB5'!D108</f>
        <v>0.4882008731365205</v>
      </c>
      <c r="L108" s="551">
        <f>F108*0.1/'TB5'!E108</f>
        <v>0.45196628570556635</v>
      </c>
      <c r="M108" s="552">
        <f>G108*0.1/'TB5'!F108</f>
        <v>0.50186878442764282</v>
      </c>
    </row>
    <row r="109" spans="1:13" x14ac:dyDescent="0.2">
      <c r="A109" s="67">
        <v>2013</v>
      </c>
      <c r="B109" s="569">
        <f>avgpeinc!M102</f>
        <v>305075.38510934287</v>
      </c>
      <c r="C109" s="570">
        <f>avgpeinc!N102</f>
        <v>320237.9547366139</v>
      </c>
      <c r="D109" s="524">
        <f>avgpeinc!O102</f>
        <v>293169.78992687457</v>
      </c>
      <c r="E109" s="524">
        <f>avgpeinc!P102</f>
        <v>391745.12687417556</v>
      </c>
      <c r="F109" s="524">
        <f>avgpeinc!Q102</f>
        <v>249031.61011366625</v>
      </c>
      <c r="G109" s="525">
        <f>avgpeinc!R102</f>
        <v>451723.99057966616</v>
      </c>
      <c r="H109" s="533">
        <f>B109*0.1/'TB5'!B109</f>
        <v>0.44906166195869446</v>
      </c>
      <c r="I109" s="544">
        <f>C109*0.1/'TB5'!B109</f>
        <v>0.47138050198554993</v>
      </c>
      <c r="J109" s="559">
        <f>D109*0.1/'TB5'!C109</f>
        <v>0.44204542040824896</v>
      </c>
      <c r="K109" s="560">
        <f>E109*0.1/'TB5'!D109</f>
        <v>0.48000293970108027</v>
      </c>
      <c r="L109" s="551">
        <f>F109*0.1/'TB5'!E109</f>
        <v>0.4496014118194579</v>
      </c>
      <c r="M109" s="552">
        <f>G109*0.1/'TB5'!F109</f>
        <v>0.49694064259529108</v>
      </c>
    </row>
    <row r="110" spans="1:13" x14ac:dyDescent="0.2">
      <c r="A110" s="67">
        <v>2014</v>
      </c>
      <c r="B110" s="569">
        <f>avgpeinc!M103</f>
        <v>316795.54488576343</v>
      </c>
      <c r="C110" s="570">
        <f>avgpeinc!N103</f>
        <v>332240.93143476039</v>
      </c>
      <c r="D110" s="524">
        <f>avgpeinc!O103</f>
        <v>304348.54605085083</v>
      </c>
      <c r="E110" s="524">
        <f>avgpeinc!P103</f>
        <v>406241.099199716</v>
      </c>
      <c r="F110" s="524">
        <f>avgpeinc!Q103</f>
        <v>258825.43323040061</v>
      </c>
      <c r="G110" s="525">
        <f>avgpeinc!R103</f>
        <v>467695.74976926815</v>
      </c>
      <c r="H110" s="533">
        <f>B110*0.1/'TB5'!B110</f>
        <v>0.45545017719268804</v>
      </c>
      <c r="I110" s="544">
        <f>C110*0.1/'TB5'!B110</f>
        <v>0.47765567898750305</v>
      </c>
      <c r="J110" s="559">
        <f>D110*0.1/'TB5'!C110</f>
        <v>0.44814088940620439</v>
      </c>
      <c r="K110" s="560">
        <f>E110*0.1/'TB5'!D110</f>
        <v>0.48538672924041748</v>
      </c>
      <c r="L110" s="551">
        <f>F110*0.1/'TB5'!E110</f>
        <v>0.45712813735008251</v>
      </c>
      <c r="M110" s="552">
        <f>G110*0.1/'TB5'!F110</f>
        <v>0.50426572561264038</v>
      </c>
    </row>
    <row r="111" spans="1:13" x14ac:dyDescent="0.2">
      <c r="A111" s="67">
        <v>2015</v>
      </c>
      <c r="B111" s="569">
        <f>avgpeinc!M104</f>
        <v>322107.24108267744</v>
      </c>
      <c r="C111" s="570">
        <f>avgpeinc!N104</f>
        <v>337480.9653055715</v>
      </c>
      <c r="D111" s="524">
        <f>avgpeinc!O104</f>
        <v>308201.71204625501</v>
      </c>
      <c r="E111" s="524">
        <f>avgpeinc!P104</f>
        <v>412990.38489091443</v>
      </c>
      <c r="F111" s="524">
        <f>avgpeinc!Q104</f>
        <v>262886.56492477545</v>
      </c>
      <c r="G111" s="525">
        <f>avgpeinc!R104</f>
        <v>474743.89921427914</v>
      </c>
      <c r="H111" s="533">
        <f>B111*0.1/'TB5'!B111</f>
        <v>0.45570677518844593</v>
      </c>
      <c r="I111" s="544">
        <f>C111*0.1/'TB5'!B111</f>
        <v>0.47745701670646662</v>
      </c>
      <c r="J111" s="559">
        <f>D111*0.1/'TB5'!C111</f>
        <v>0.44912162423133856</v>
      </c>
      <c r="K111" s="560">
        <f>E111*0.1/'TB5'!D111</f>
        <v>0.48698788881301869</v>
      </c>
      <c r="L111" s="551">
        <f>F111*0.1/'TB5'!E111</f>
        <v>0.45523303747177124</v>
      </c>
      <c r="M111" s="552">
        <f>G111*0.1/'TB5'!F111</f>
        <v>0.50445699691772461</v>
      </c>
    </row>
    <row r="112" spans="1:13" x14ac:dyDescent="0.2">
      <c r="A112" s="67">
        <v>2016</v>
      </c>
      <c r="B112" s="569">
        <f>avgpeinc!M105</f>
        <v>319649.20765786787</v>
      </c>
      <c r="C112" s="570">
        <f>avgpeinc!N105</f>
        <v>335480.35180195805</v>
      </c>
      <c r="D112" s="524">
        <f>avgpeinc!O105</f>
        <v>303938.648409346</v>
      </c>
      <c r="E112" s="524">
        <f>avgpeinc!P105</f>
        <v>409323.64689885831</v>
      </c>
      <c r="F112" s="524">
        <f>avgpeinc!Q105</f>
        <v>262622.4205707722</v>
      </c>
      <c r="G112" s="525">
        <f>avgpeinc!R105</f>
        <v>470375.02153129055</v>
      </c>
      <c r="H112" s="533">
        <f>B112*0.1/'TB5'!B112</f>
        <v>0.45347633957862848</v>
      </c>
      <c r="I112" s="544">
        <f>C112*0.1/'TB5'!B112</f>
        <v>0.47593548893928533</v>
      </c>
      <c r="J112" s="559">
        <f>D112*0.1/'TB5'!C112</f>
        <v>0.44655516743659968</v>
      </c>
      <c r="K112" s="560">
        <f>E112*0.1/'TB5'!D112</f>
        <v>0.48493570089340216</v>
      </c>
      <c r="L112" s="551">
        <f>F112*0.1/'TB5'!E112</f>
        <v>0.45435148477554332</v>
      </c>
      <c r="M112" s="552">
        <f>G112*0.1/'TB5'!F112</f>
        <v>0.5031542181968689</v>
      </c>
    </row>
    <row r="113" spans="1:13" x14ac:dyDescent="0.2">
      <c r="A113" s="67">
        <v>2017</v>
      </c>
      <c r="B113" s="569">
        <f>avgpeinc!M106</f>
        <v>325378.38642760529</v>
      </c>
      <c r="C113" s="570">
        <f>avgpeinc!N106</f>
        <v>341234.86207336897</v>
      </c>
      <c r="D113" s="524">
        <f>avgpeinc!O106</f>
        <v>319764.7056539901</v>
      </c>
      <c r="E113" s="524">
        <f>avgpeinc!P106</f>
        <v>417088.36283107259</v>
      </c>
      <c r="F113" s="524">
        <f>avgpeinc!Q106</f>
        <v>264638.06427248451</v>
      </c>
      <c r="G113" s="525">
        <f>avgpeinc!R106</f>
        <v>482297.75635198224</v>
      </c>
      <c r="H113" s="533">
        <f>B113*0.1/'TB5'!B113</f>
        <v>0.45280036330223072</v>
      </c>
      <c r="I113" s="544">
        <f>C113*0.1/'TB5'!B113</f>
        <v>0.47486642003059382</v>
      </c>
      <c r="J113" s="559">
        <f>D113*0.1/'TB5'!C113</f>
        <v>0.46157079935073847</v>
      </c>
      <c r="K113" s="560">
        <f>E113*0.1/'TB5'!D113</f>
        <v>0.48596069216728205</v>
      </c>
      <c r="L113" s="551">
        <f>F113*0.1/'TB5'!E113</f>
        <v>0.44934439659118652</v>
      </c>
      <c r="M113" s="552">
        <f>G113*0.1/'TB5'!F113</f>
        <v>0.5001714825630188</v>
      </c>
    </row>
    <row r="114" spans="1:13" x14ac:dyDescent="0.2">
      <c r="A114" s="67">
        <v>2018</v>
      </c>
      <c r="B114" s="569">
        <f>avgpeinc!M107</f>
        <v>332909.02819403203</v>
      </c>
      <c r="C114" s="570">
        <f>avgpeinc!N107</f>
        <v>348759.51372811402</v>
      </c>
      <c r="D114" s="524">
        <f>avgpeinc!O107</f>
        <v>326260.96120474377</v>
      </c>
      <c r="E114" s="524">
        <f>avgpeinc!P107</f>
        <v>425501.34459908505</v>
      </c>
      <c r="F114" s="524">
        <f>avgpeinc!Q107</f>
        <v>271334.50270765962</v>
      </c>
      <c r="G114" s="525">
        <f>avgpeinc!R107</f>
        <v>493192.57751469087</v>
      </c>
      <c r="H114" s="533">
        <f>B114*0.1/'TB5'!B114</f>
        <v>0.45551949739456177</v>
      </c>
      <c r="I114" s="544">
        <f>C114*0.1/'TB5'!B114</f>
        <v>0.47720772027969355</v>
      </c>
      <c r="J114" s="559">
        <f>D114*0.1/'TB5'!C114</f>
        <v>0.46368467807769775</v>
      </c>
      <c r="K114" s="560">
        <f>E114*0.1/'TB5'!D114</f>
        <v>0.48789405822753901</v>
      </c>
      <c r="L114" s="551">
        <f>F114*0.1/'TB5'!E114</f>
        <v>0.45244157314300543</v>
      </c>
      <c r="M114" s="552">
        <f>G114*0.1/'TB5'!F114</f>
        <v>0.50305366516113281</v>
      </c>
    </row>
    <row r="115" spans="1:13" x14ac:dyDescent="0.2">
      <c r="A115" s="67">
        <v>2019</v>
      </c>
      <c r="B115" s="569">
        <f>avgpeinc!M108</f>
        <v>333399.43268570676</v>
      </c>
      <c r="C115" s="570">
        <f>avgpeinc!N108</f>
        <v>349588.2717353612</v>
      </c>
      <c r="D115" s="524">
        <f>avgpeinc!O108</f>
        <v>326739.68516862957</v>
      </c>
      <c r="E115" s="524">
        <f>avgpeinc!P108</f>
        <v>426973.53998717136</v>
      </c>
      <c r="F115" s="524">
        <f>avgpeinc!Q108</f>
        <v>271451.25465380208</v>
      </c>
      <c r="G115" s="525">
        <f>avgpeinc!R108</f>
        <v>494259.01675377309</v>
      </c>
      <c r="H115" s="533">
        <f>B115*0.1/'TB5'!B115</f>
        <v>0.45390507578849787</v>
      </c>
      <c r="I115" s="544">
        <f>C115*0.1/'TB5'!B115</f>
        <v>0.47594529390335077</v>
      </c>
      <c r="J115" s="559">
        <f>D115*0.1/'TB5'!C115</f>
        <v>0.46209287643432617</v>
      </c>
      <c r="K115" s="560">
        <f>E115*0.1/'TB5'!D115</f>
        <v>0.48669034242630005</v>
      </c>
      <c r="L115" s="551">
        <f>F115*0.1/'TB5'!E115</f>
        <v>0.45091763138771046</v>
      </c>
      <c r="M115" s="552">
        <f>G115*0.1/'TB5'!F115</f>
        <v>0.50161576271057129</v>
      </c>
    </row>
    <row r="116" spans="1:13" ht="17" thickBot="1" x14ac:dyDescent="0.25">
      <c r="A116" s="1105"/>
      <c r="B116" s="1124"/>
      <c r="C116" s="1125"/>
      <c r="D116" s="1107"/>
      <c r="E116" s="1107"/>
      <c r="F116" s="1107"/>
      <c r="G116" s="110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row r="119" spans="1:13" x14ac:dyDescent="0.2">
      <c r="B119" s="931"/>
    </row>
    <row r="120" spans="1:13" x14ac:dyDescent="0.2">
      <c r="B120" s="945"/>
      <c r="C120" s="945"/>
      <c r="D120" s="945"/>
      <c r="E120" s="945"/>
      <c r="F120" s="945"/>
      <c r="G120" s="945"/>
      <c r="H120" s="945"/>
      <c r="I120" s="945"/>
      <c r="J120" s="945"/>
      <c r="K120" s="945"/>
      <c r="L120" s="945"/>
      <c r="M120" s="945"/>
    </row>
  </sheetData>
  <mergeCells count="3">
    <mergeCell ref="A4:M4"/>
    <mergeCell ref="B7:G7"/>
    <mergeCell ref="H7:M7"/>
  </mergeCells>
  <hyperlinks>
    <hyperlink ref="A1" location="Index!A1" display="Back to index" xr:uid="{00000000-0004-0000-21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6" tint="0.39997558519241921"/>
  </sheetPr>
  <dimension ref="A1:M120"/>
  <sheetViews>
    <sheetView workbookViewId="0">
      <pane xSplit="1" ySplit="8" topLeftCell="B96" activePane="bottomRight" state="frozen"/>
      <selection activeCell="H120" sqref="H120:M120"/>
      <selection pane="topRight" activeCell="H120" sqref="H120:M120"/>
      <selection pane="bottomLeft" activeCell="H120" sqref="H120:M120"/>
      <selection pane="bottomRight" activeCell="A116" sqref="A116:M116"/>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225</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425">
        <f>avgpeinc!Y2</f>
        <v>254633.143960174</v>
      </c>
      <c r="C9" s="317">
        <f>avgpeinc!Z2</f>
        <v>276085.53925144137</v>
      </c>
      <c r="D9" s="317"/>
      <c r="E9" s="85"/>
      <c r="F9" s="85"/>
      <c r="G9" s="84">
        <f>avgpeinc!AD2</f>
        <v>404635.36945473554</v>
      </c>
      <c r="H9" s="530">
        <f>B9*0.01/'TB5'!B9</f>
        <v>0.20430688832794383</v>
      </c>
      <c r="I9" s="541">
        <f>C9*0.01/'TB5'!B9</f>
        <v>0.2215193849455302</v>
      </c>
      <c r="J9" s="575"/>
      <c r="K9" s="541"/>
      <c r="L9" s="575"/>
      <c r="M9" s="561">
        <f>G9*0.01/'TB5'!F9</f>
        <v>0.2159217945352791</v>
      </c>
    </row>
    <row r="10" spans="1:13" s="87" customFormat="1" ht="15" customHeight="1" x14ac:dyDescent="0.2">
      <c r="A10" s="92">
        <v>1914</v>
      </c>
      <c r="B10" s="425">
        <f>avgpeinc!Y3</f>
        <v>235553.74767222916</v>
      </c>
      <c r="C10" s="317">
        <f>avgpeinc!Z3</f>
        <v>254785.71207130671</v>
      </c>
      <c r="D10" s="317"/>
      <c r="E10" s="85"/>
      <c r="F10" s="85"/>
      <c r="G10" s="84">
        <f>avgpeinc!AD3</f>
        <v>374686.33427921159</v>
      </c>
      <c r="H10" s="530">
        <f>B10*0.01/'TB5'!B10</f>
        <v>0.20918815138853764</v>
      </c>
      <c r="I10" s="541">
        <f>C10*0.01/'TB5'!B10</f>
        <v>0.2262674766804082</v>
      </c>
      <c r="J10" s="575"/>
      <c r="K10" s="541"/>
      <c r="L10" s="575"/>
      <c r="M10" s="561">
        <f>G10*0.01/'TB5'!F10</f>
        <v>0.22100518197033131</v>
      </c>
    </row>
    <row r="11" spans="1:13" s="87" customFormat="1" ht="15" customHeight="1" x14ac:dyDescent="0.2">
      <c r="A11" s="92">
        <v>1915</v>
      </c>
      <c r="B11" s="425">
        <f>avgpeinc!Y4</f>
        <v>232872.03307813476</v>
      </c>
      <c r="C11" s="317">
        <f>avgpeinc!Z4</f>
        <v>252276.80128672472</v>
      </c>
      <c r="D11" s="317"/>
      <c r="E11" s="85"/>
      <c r="F11" s="85"/>
      <c r="G11" s="84">
        <f>avgpeinc!AD4</f>
        <v>371384.37304048176</v>
      </c>
      <c r="H11" s="530">
        <f>B11*0.01/'TB5'!B11</f>
        <v>0.20277930382436141</v>
      </c>
      <c r="I11" s="541">
        <f>C11*0.01/'TB5'!B11</f>
        <v>0.21967650412874798</v>
      </c>
      <c r="J11" s="575"/>
      <c r="K11" s="541"/>
      <c r="L11" s="575"/>
      <c r="M11" s="561">
        <f>G11*0.01/'TB5'!F11</f>
        <v>0.21451191089647748</v>
      </c>
    </row>
    <row r="12" spans="1:13" s="87" customFormat="1" ht="15" customHeight="1" x14ac:dyDescent="0.2">
      <c r="A12" s="92">
        <v>1916</v>
      </c>
      <c r="B12" s="425">
        <f>avgpeinc!Y5</f>
        <v>279877.66307887767</v>
      </c>
      <c r="C12" s="317">
        <f>avgpeinc!Z5</f>
        <v>299237.90824529546</v>
      </c>
      <c r="D12" s="317"/>
      <c r="E12" s="85"/>
      <c r="F12" s="85"/>
      <c r="G12" s="84">
        <f>avgpeinc!AD5</f>
        <v>443544.19711571065</v>
      </c>
      <c r="H12" s="530">
        <f>B12*0.01/'TB5'!B12</f>
        <v>0.21372245572669954</v>
      </c>
      <c r="I12" s="541">
        <f>C12*0.01/'TB5'!B12</f>
        <v>0.22850648348697009</v>
      </c>
      <c r="J12" s="575"/>
      <c r="K12" s="541"/>
      <c r="L12" s="575"/>
      <c r="M12" s="561">
        <f>G12*0.01/'TB5'!F12</f>
        <v>0.22438057893967661</v>
      </c>
    </row>
    <row r="13" spans="1:13" s="87" customFormat="1" ht="15" customHeight="1" x14ac:dyDescent="0.2">
      <c r="A13" s="92">
        <v>1917</v>
      </c>
      <c r="B13" s="425">
        <f>avgpeinc!Y6</f>
        <v>274581.89519090729</v>
      </c>
      <c r="C13" s="317">
        <f>avgpeinc!Z6</f>
        <v>297177.71631345461</v>
      </c>
      <c r="D13" s="317"/>
      <c r="E13" s="85"/>
      <c r="F13" s="85"/>
      <c r="G13" s="84">
        <f>avgpeinc!AD6</f>
        <v>438091.16246673657</v>
      </c>
      <c r="H13" s="530">
        <f>B13*0.01/'TB5'!B13</f>
        <v>0.21301081685317289</v>
      </c>
      <c r="I13" s="541">
        <f>C13*0.01/'TB5'!B13</f>
        <v>0.23053984698618862</v>
      </c>
      <c r="J13" s="575"/>
      <c r="K13" s="541"/>
      <c r="L13" s="575"/>
      <c r="M13" s="561">
        <f>G13*0.01/'TB5'!F13</f>
        <v>0.22533126410608936</v>
      </c>
    </row>
    <row r="14" spans="1:13" s="87" customFormat="1" ht="15" customHeight="1" x14ac:dyDescent="0.2">
      <c r="A14" s="92">
        <v>1918</v>
      </c>
      <c r="B14" s="425">
        <f>avgpeinc!Y7</f>
        <v>268689.16590793291</v>
      </c>
      <c r="C14" s="317">
        <f>avgpeinc!Z7</f>
        <v>289975.76508514903</v>
      </c>
      <c r="D14" s="353"/>
      <c r="E14" s="314"/>
      <c r="F14" s="314"/>
      <c r="G14" s="84">
        <f>avgpeinc!AD7</f>
        <v>424788.0384949189</v>
      </c>
      <c r="H14" s="530">
        <f>B14*0.01/'TB5'!B14</f>
        <v>0.19700446465181845</v>
      </c>
      <c r="I14" s="541">
        <f>C14*0.01/'TB5'!B14</f>
        <v>0.21261192340809087</v>
      </c>
      <c r="J14" s="575"/>
      <c r="K14" s="541"/>
      <c r="L14" s="575"/>
      <c r="M14" s="561">
        <f>G14*0.01/'TB5'!F14</f>
        <v>0.2083229926617724</v>
      </c>
    </row>
    <row r="15" spans="1:13" s="87" customFormat="1" ht="15" customHeight="1" x14ac:dyDescent="0.2">
      <c r="A15" s="91">
        <v>1919</v>
      </c>
      <c r="B15" s="426">
        <f>avgpeinc!Y8</f>
        <v>279674.0320174584</v>
      </c>
      <c r="C15" s="316">
        <f>avgpeinc!Z8</f>
        <v>298916.70580003643</v>
      </c>
      <c r="D15" s="354"/>
      <c r="E15" s="315"/>
      <c r="F15" s="315"/>
      <c r="G15" s="88">
        <f>avgpeinc!AD8</f>
        <v>441940.91932036862</v>
      </c>
      <c r="H15" s="531">
        <f>B15*0.01/'TB5'!B15</f>
        <v>0.21640651208487174</v>
      </c>
      <c r="I15" s="542">
        <f>C15*0.01/'TB5'!B15</f>
        <v>0.23129613156951079</v>
      </c>
      <c r="J15" s="576"/>
      <c r="K15" s="542"/>
      <c r="L15" s="576"/>
      <c r="M15" s="562">
        <f>G15*0.01/'TB5'!F15</f>
        <v>0.22731639790028263</v>
      </c>
    </row>
    <row r="16" spans="1:13" s="87" customFormat="1" ht="15" customHeight="1" x14ac:dyDescent="0.2">
      <c r="A16" s="92">
        <v>1920</v>
      </c>
      <c r="B16" s="425">
        <f>avgpeinc!Y9</f>
        <v>241884.68215197307</v>
      </c>
      <c r="C16" s="317">
        <f>avgpeinc!Z9</f>
        <v>261171.54014137381</v>
      </c>
      <c r="D16" s="353"/>
      <c r="E16" s="314"/>
      <c r="F16" s="314"/>
      <c r="G16" s="84">
        <f>avgpeinc!AD9</f>
        <v>385678.94353427482</v>
      </c>
      <c r="H16" s="530">
        <f>B16*0.01/'TB5'!B16</f>
        <v>0.19131879346783479</v>
      </c>
      <c r="I16" s="541">
        <f>C16*0.01/'TB5'!B16</f>
        <v>0.2065737420966168</v>
      </c>
      <c r="J16" s="575"/>
      <c r="K16" s="541"/>
      <c r="L16" s="575"/>
      <c r="M16" s="561">
        <f>G16*0.01/'TB5'!F16</f>
        <v>0.20255149702210609</v>
      </c>
    </row>
    <row r="17" spans="1:13" s="87" customFormat="1" ht="15" customHeight="1" x14ac:dyDescent="0.2">
      <c r="A17" s="92">
        <v>1921</v>
      </c>
      <c r="B17" s="425">
        <f>avgpeinc!Y10</f>
        <v>218629.16531178527</v>
      </c>
      <c r="C17" s="317">
        <f>avgpeinc!Z10</f>
        <v>236049.39446224965</v>
      </c>
      <c r="D17" s="353"/>
      <c r="E17" s="314"/>
      <c r="F17" s="314"/>
      <c r="G17" s="84">
        <f>avgpeinc!AD10</f>
        <v>347848.17873117438</v>
      </c>
      <c r="H17" s="530">
        <f>B17*0.01/'TB5'!B17</f>
        <v>0.19179998241246402</v>
      </c>
      <c r="I17" s="541">
        <f>C17*0.01/'TB5'!B17</f>
        <v>0.2070824797861118</v>
      </c>
      <c r="J17" s="575"/>
      <c r="K17" s="541"/>
      <c r="L17" s="575"/>
      <c r="M17" s="561">
        <f>G17*0.01/'TB5'!F17</f>
        <v>0.20310233300450969</v>
      </c>
    </row>
    <row r="18" spans="1:13" s="87" customFormat="1" ht="15" customHeight="1" x14ac:dyDescent="0.2">
      <c r="A18" s="92">
        <v>1922</v>
      </c>
      <c r="B18" s="425">
        <f>avgpeinc!Y11</f>
        <v>229846.65976096925</v>
      </c>
      <c r="C18" s="317">
        <f>avgpeinc!Z11</f>
        <v>249949.16664623533</v>
      </c>
      <c r="D18" s="353"/>
      <c r="E18" s="314"/>
      <c r="F18" s="314"/>
      <c r="G18" s="84">
        <f>avgpeinc!AD11</f>
        <v>365863.19155024423</v>
      </c>
      <c r="H18" s="530">
        <f>B18*0.01/'TB5'!B18</f>
        <v>0.18577785907454686</v>
      </c>
      <c r="I18" s="541">
        <f>C18*0.01/'TB5'!B18</f>
        <v>0.20202608602315639</v>
      </c>
      <c r="J18" s="575"/>
      <c r="K18" s="541"/>
      <c r="L18" s="575"/>
      <c r="M18" s="561">
        <f>G18*0.01/'TB5'!F18</f>
        <v>0.19737702635721724</v>
      </c>
    </row>
    <row r="19" spans="1:13" s="87" customFormat="1" ht="15" customHeight="1" x14ac:dyDescent="0.2">
      <c r="A19" s="92">
        <v>1923</v>
      </c>
      <c r="B19" s="425">
        <f>avgpeinc!Y12</f>
        <v>246515.14602006171</v>
      </c>
      <c r="C19" s="317">
        <f>avgpeinc!Z12</f>
        <v>267097.45407059835</v>
      </c>
      <c r="D19" s="353"/>
      <c r="E19" s="314"/>
      <c r="F19" s="314"/>
      <c r="G19" s="84">
        <f>avgpeinc!AD12</f>
        <v>392379.28177337121</v>
      </c>
      <c r="H19" s="530">
        <f>B19*0.01/'TB5'!B19</f>
        <v>0.17705646037321346</v>
      </c>
      <c r="I19" s="541">
        <f>C19*0.01/'TB5'!B19</f>
        <v>0.19183944903972946</v>
      </c>
      <c r="J19" s="575"/>
      <c r="K19" s="541"/>
      <c r="L19" s="575"/>
      <c r="M19" s="561">
        <f>G19*0.01/'TB5'!F19</f>
        <v>0.18820603302586938</v>
      </c>
    </row>
    <row r="20" spans="1:13" s="87" customFormat="1" ht="15" customHeight="1" x14ac:dyDescent="0.2">
      <c r="A20" s="92">
        <v>1924</v>
      </c>
      <c r="B20" s="425">
        <f>avgpeinc!Y13</f>
        <v>253907.38503298626</v>
      </c>
      <c r="C20" s="317">
        <f>avgpeinc!Z13</f>
        <v>274492.27294341766</v>
      </c>
      <c r="D20" s="353"/>
      <c r="E20" s="314"/>
      <c r="F20" s="314"/>
      <c r="G20" s="84">
        <f>avgpeinc!AD13</f>
        <v>403308.34819122031</v>
      </c>
      <c r="H20" s="530">
        <f>B20*0.01/'TB5'!B20</f>
        <v>0.18473251488057829</v>
      </c>
      <c r="I20" s="541">
        <f>C20*0.01/'TB5'!B20</f>
        <v>0.19970922818781345</v>
      </c>
      <c r="J20" s="575"/>
      <c r="K20" s="541"/>
      <c r="L20" s="575"/>
      <c r="M20" s="561">
        <f>G20*0.01/'TB5'!F20</f>
        <v>0.19599838389246374</v>
      </c>
    </row>
    <row r="21" spans="1:13" s="87" customFormat="1" ht="15" customHeight="1" x14ac:dyDescent="0.2">
      <c r="A21" s="92">
        <v>1925</v>
      </c>
      <c r="B21" s="425">
        <f>avgpeinc!Y14</f>
        <v>289491.65306311456</v>
      </c>
      <c r="C21" s="317">
        <f>avgpeinc!Z14</f>
        <v>308784.67659904703</v>
      </c>
      <c r="D21" s="353"/>
      <c r="E21" s="314"/>
      <c r="F21" s="314"/>
      <c r="G21" s="84">
        <f>avgpeinc!AD14</f>
        <v>455372.57081956981</v>
      </c>
      <c r="H21" s="530">
        <f>B21*0.01/'TB5'!B21</f>
        <v>0.20689068082848833</v>
      </c>
      <c r="I21" s="541">
        <f>C21*0.01/'TB5'!B21</f>
        <v>0.22067880470824278</v>
      </c>
      <c r="J21" s="575"/>
      <c r="K21" s="541"/>
      <c r="L21" s="575"/>
      <c r="M21" s="561">
        <f>G21*0.01/'TB5'!F21</f>
        <v>0.21742491790792004</v>
      </c>
    </row>
    <row r="22" spans="1:13" s="87" customFormat="1" ht="15" customHeight="1" x14ac:dyDescent="0.2">
      <c r="A22" s="92">
        <v>1926</v>
      </c>
      <c r="B22" s="425">
        <f>avgpeinc!Y15</f>
        <v>320997.59364761302</v>
      </c>
      <c r="C22" s="317">
        <f>avgpeinc!Z15</f>
        <v>339793.62609822757</v>
      </c>
      <c r="D22" s="353"/>
      <c r="E22" s="314"/>
      <c r="F22" s="314"/>
      <c r="G22" s="84">
        <f>avgpeinc!AD15</f>
        <v>502786.60884357092</v>
      </c>
      <c r="H22" s="530">
        <f>B22*0.01/'TB5'!B22</f>
        <v>0.21916091037069702</v>
      </c>
      <c r="I22" s="541">
        <f>C22*0.01/'TB5'!B22</f>
        <v>0.23199389000903042</v>
      </c>
      <c r="J22" s="575"/>
      <c r="K22" s="541"/>
      <c r="L22" s="575"/>
      <c r="M22" s="561">
        <f>G22*0.01/'TB5'!F22</f>
        <v>0.22905425088720541</v>
      </c>
    </row>
    <row r="23" spans="1:13" s="87" customFormat="1" ht="15" customHeight="1" x14ac:dyDescent="0.2">
      <c r="A23" s="92">
        <v>1927</v>
      </c>
      <c r="B23" s="425">
        <f>avgpeinc!Y16</f>
        <v>305440.38096408953</v>
      </c>
      <c r="C23" s="317">
        <f>avgpeinc!Z16</f>
        <v>324956.33111893898</v>
      </c>
      <c r="D23" s="353"/>
      <c r="E23" s="314"/>
      <c r="F23" s="314"/>
      <c r="G23" s="84">
        <f>avgpeinc!AD16</f>
        <v>480035.4558197466</v>
      </c>
      <c r="H23" s="530">
        <f>B23*0.01/'TB5'!B23</f>
        <v>0.2124466171433898</v>
      </c>
      <c r="I23" s="541">
        <f>C23*0.01/'TB5'!B23</f>
        <v>0.22602078038156437</v>
      </c>
      <c r="J23" s="575"/>
      <c r="K23" s="541"/>
      <c r="L23" s="575"/>
      <c r="M23" s="561">
        <f>G23*0.01/'TB5'!F23</f>
        <v>0.22249457047384971</v>
      </c>
    </row>
    <row r="24" spans="1:13" s="87" customFormat="1" ht="15" customHeight="1" x14ac:dyDescent="0.2">
      <c r="A24" s="92">
        <v>1928</v>
      </c>
      <c r="B24" s="425">
        <f>avgpeinc!Y17</f>
        <v>323989.90287862736</v>
      </c>
      <c r="C24" s="317">
        <f>avgpeinc!Z17</f>
        <v>342972.19174716237</v>
      </c>
      <c r="D24" s="353"/>
      <c r="E24" s="314"/>
      <c r="F24" s="314"/>
      <c r="G24" s="84">
        <f>avgpeinc!AD17</f>
        <v>508644.19190787856</v>
      </c>
      <c r="H24" s="530">
        <f>B24*0.01/'TB5'!B24</f>
        <v>0.2229381323325248</v>
      </c>
      <c r="I24" s="541">
        <f>C24*0.01/'TB5'!B24</f>
        <v>0.23599988515305331</v>
      </c>
      <c r="J24" s="575"/>
      <c r="K24" s="541"/>
      <c r="L24" s="575"/>
      <c r="M24" s="561">
        <f>G24*0.01/'TB5'!F24</f>
        <v>0.23264547101548275</v>
      </c>
    </row>
    <row r="25" spans="1:13" s="87" customFormat="1" ht="15" customHeight="1" x14ac:dyDescent="0.2">
      <c r="A25" s="91">
        <v>1929</v>
      </c>
      <c r="B25" s="426">
        <f>avgpeinc!Y18</f>
        <v>338457.89557851793</v>
      </c>
      <c r="C25" s="316">
        <f>avgpeinc!Z18</f>
        <v>358122.69517634629</v>
      </c>
      <c r="D25" s="354"/>
      <c r="E25" s="315"/>
      <c r="F25" s="315"/>
      <c r="G25" s="88">
        <f>avgpeinc!AD18</f>
        <v>533259.37793906068</v>
      </c>
      <c r="H25" s="531">
        <f>B25*0.01/'TB5'!B25</f>
        <v>0.22183474060982472</v>
      </c>
      <c r="I25" s="542">
        <f>C25*0.01/'TB5'!B25</f>
        <v>0.234723598500027</v>
      </c>
      <c r="J25" s="576"/>
      <c r="K25" s="542"/>
      <c r="L25" s="576"/>
      <c r="M25" s="562">
        <f>G25*0.01/'TB5'!F25</f>
        <v>0.2314841264445808</v>
      </c>
    </row>
    <row r="26" spans="1:13" s="87" customFormat="1" ht="15" customHeight="1" x14ac:dyDescent="0.2">
      <c r="A26" s="92">
        <v>1930</v>
      </c>
      <c r="B26" s="425">
        <f>avgpeinc!Y19</f>
        <v>266264.72913709219</v>
      </c>
      <c r="C26" s="317">
        <f>avgpeinc!Z19</f>
        <v>283485.6287399648</v>
      </c>
      <c r="D26" s="353"/>
      <c r="E26" s="314"/>
      <c r="F26" s="314"/>
      <c r="G26" s="84">
        <f>avgpeinc!AD19</f>
        <v>424093.38493192213</v>
      </c>
      <c r="H26" s="530">
        <f>B26*0.01/'TB5'!B26</f>
        <v>0.19379339773372303</v>
      </c>
      <c r="I26" s="541">
        <f>C26*0.01/'TB5'!B26</f>
        <v>0.20632715185462175</v>
      </c>
      <c r="J26" s="575"/>
      <c r="K26" s="541"/>
      <c r="L26" s="575"/>
      <c r="M26" s="561">
        <f>G26*0.01/'TB5'!F26</f>
        <v>0.20337891822247275</v>
      </c>
    </row>
    <row r="27" spans="1:13" s="87" customFormat="1" ht="15" customHeight="1" x14ac:dyDescent="0.2">
      <c r="A27" s="92">
        <v>1931</v>
      </c>
      <c r="B27" s="425">
        <f>avgpeinc!Y20</f>
        <v>205956.40075350241</v>
      </c>
      <c r="C27" s="317">
        <f>avgpeinc!Z20</f>
        <v>221192.53615603698</v>
      </c>
      <c r="D27" s="353"/>
      <c r="E27" s="314"/>
      <c r="F27" s="314"/>
      <c r="G27" s="84">
        <f>avgpeinc!AD20</f>
        <v>330449.80163722992</v>
      </c>
      <c r="H27" s="530">
        <f>B27*0.01/'TB5'!B27</f>
        <v>0.16767305850542</v>
      </c>
      <c r="I27" s="541">
        <f>C27*0.01/'TB5'!B27</f>
        <v>0.18007708874385497</v>
      </c>
      <c r="J27" s="575"/>
      <c r="K27" s="541"/>
      <c r="L27" s="575"/>
      <c r="M27" s="561">
        <f>G27*0.01/'TB5'!F27</f>
        <v>0.17717996982614631</v>
      </c>
    </row>
    <row r="28" spans="1:13" s="87" customFormat="1" ht="15" customHeight="1" x14ac:dyDescent="0.2">
      <c r="A28" s="92">
        <v>1932</v>
      </c>
      <c r="B28" s="425">
        <f>avgpeinc!Y21</f>
        <v>171481.07503004608</v>
      </c>
      <c r="C28" s="317">
        <f>avgpeinc!Z21</f>
        <v>183216.15076514072</v>
      </c>
      <c r="D28" s="353"/>
      <c r="E28" s="314"/>
      <c r="F28" s="314"/>
      <c r="G28" s="84">
        <f>avgpeinc!AD21</f>
        <v>274555.33480498847</v>
      </c>
      <c r="H28" s="530">
        <f>B28*0.01/'TB5'!B28</f>
        <v>0.16520002018841512</v>
      </c>
      <c r="I28" s="541">
        <f>C28*0.01/'TB5'!B28</f>
        <v>0.17650526041979656</v>
      </c>
      <c r="J28" s="575"/>
      <c r="K28" s="541"/>
      <c r="L28" s="575"/>
      <c r="M28" s="561">
        <f>G28*0.01/'TB5'!F28</f>
        <v>0.17404773171356958</v>
      </c>
    </row>
    <row r="29" spans="1:13" s="87" customFormat="1" ht="15" customHeight="1" x14ac:dyDescent="0.2">
      <c r="A29" s="92">
        <v>1933</v>
      </c>
      <c r="B29" s="425">
        <f>avgpeinc!Y22</f>
        <v>175795.28180261914</v>
      </c>
      <c r="C29" s="317">
        <f>avgpeinc!Z22</f>
        <v>188002.01839889548</v>
      </c>
      <c r="D29" s="353"/>
      <c r="E29" s="314"/>
      <c r="F29" s="314"/>
      <c r="G29" s="84">
        <f>avgpeinc!AD22</f>
        <v>281105.10212738754</v>
      </c>
      <c r="H29" s="530">
        <f>B29*0.01/'TB5'!B29</f>
        <v>0.17479942030580733</v>
      </c>
      <c r="I29" s="541">
        <f>C29*0.01/'TB5'!B29</f>
        <v>0.1869370070429219</v>
      </c>
      <c r="J29" s="575"/>
      <c r="K29" s="541"/>
      <c r="L29" s="575"/>
      <c r="M29" s="561">
        <f>G29*0.01/'TB5'!F29</f>
        <v>0.18367208500661891</v>
      </c>
    </row>
    <row r="30" spans="1:13" s="87" customFormat="1" ht="15" customHeight="1" x14ac:dyDescent="0.2">
      <c r="A30" s="92">
        <v>1934</v>
      </c>
      <c r="B30" s="425">
        <f>avgpeinc!Y23</f>
        <v>215304.88768847569</v>
      </c>
      <c r="C30" s="317">
        <f>avgpeinc!Z23</f>
        <v>229806.27270042233</v>
      </c>
      <c r="D30" s="353"/>
      <c r="E30" s="314"/>
      <c r="F30" s="314"/>
      <c r="G30" s="84">
        <f>avgpeinc!AD23</f>
        <v>343689.19506115786</v>
      </c>
      <c r="H30" s="530">
        <f>B30*0.01/'TB5'!B30</f>
        <v>0.19070173984679709</v>
      </c>
      <c r="I30" s="541">
        <f>C30*0.01/'TB5'!B30</f>
        <v>0.20354603419448417</v>
      </c>
      <c r="J30" s="575"/>
      <c r="K30" s="541"/>
      <c r="L30" s="575"/>
      <c r="M30" s="561">
        <f>G30*0.01/'TB5'!F30</f>
        <v>0.19971747035619039</v>
      </c>
    </row>
    <row r="31" spans="1:13" s="87" customFormat="1" ht="15" customHeight="1" x14ac:dyDescent="0.2">
      <c r="A31" s="92">
        <v>1935</v>
      </c>
      <c r="B31" s="425">
        <f>avgpeinc!Y24</f>
        <v>239495.5148614335</v>
      </c>
      <c r="C31" s="317">
        <f>avgpeinc!Z24</f>
        <v>257602.52874250244</v>
      </c>
      <c r="D31" s="353"/>
      <c r="E31" s="314"/>
      <c r="F31" s="314"/>
      <c r="G31" s="84">
        <f>avgpeinc!AD24</f>
        <v>384636.45179584809</v>
      </c>
      <c r="H31" s="530">
        <f>B31*0.01/'TB5'!B31</f>
        <v>0.193328763217539</v>
      </c>
      <c r="I31" s="541">
        <f>C31*0.01/'TB5'!B31</f>
        <v>0.20794534842254897</v>
      </c>
      <c r="J31" s="575"/>
      <c r="K31" s="541"/>
      <c r="L31" s="575"/>
      <c r="M31" s="561">
        <f>G31*0.01/'TB5'!F31</f>
        <v>0.20356403598434664</v>
      </c>
    </row>
    <row r="32" spans="1:13" s="87" customFormat="1" ht="15" customHeight="1" x14ac:dyDescent="0.2">
      <c r="A32" s="92">
        <v>1936</v>
      </c>
      <c r="B32" s="425">
        <f>avgpeinc!Y25</f>
        <v>286340.72949385276</v>
      </c>
      <c r="C32" s="317">
        <f>avgpeinc!Z25</f>
        <v>304525.5363777015</v>
      </c>
      <c r="D32" s="353"/>
      <c r="E32" s="314"/>
      <c r="F32" s="314"/>
      <c r="G32" s="84">
        <f>avgpeinc!AD25</f>
        <v>456149.94818469888</v>
      </c>
      <c r="H32" s="530">
        <f>B32*0.01/'TB5'!B32</f>
        <v>0.20923003414404112</v>
      </c>
      <c r="I32" s="541">
        <f>C32*0.01/'TB5'!B32</f>
        <v>0.22251772734764508</v>
      </c>
      <c r="J32" s="575"/>
      <c r="K32" s="541"/>
      <c r="L32" s="575"/>
      <c r="M32" s="561">
        <f>G32*0.01/'TB5'!F32</f>
        <v>0.21844877398410781</v>
      </c>
    </row>
    <row r="33" spans="1:13" s="87" customFormat="1" ht="15" customHeight="1" x14ac:dyDescent="0.2">
      <c r="A33" s="92">
        <v>1937</v>
      </c>
      <c r="B33" s="425">
        <f>avgpeinc!Y26</f>
        <v>301060.98514992505</v>
      </c>
      <c r="C33" s="317">
        <f>avgpeinc!Z26</f>
        <v>322808.3645941391</v>
      </c>
      <c r="D33" s="353"/>
      <c r="E33" s="314"/>
      <c r="F33" s="314"/>
      <c r="G33" s="84">
        <f>avgpeinc!AD26</f>
        <v>481457.04053259286</v>
      </c>
      <c r="H33" s="530">
        <f>B33*0.01/'TB5'!B33</f>
        <v>0.20642565371469931</v>
      </c>
      <c r="I33" s="541">
        <f>C33*0.01/'TB5'!B33</f>
        <v>0.22133697480839043</v>
      </c>
      <c r="J33" s="575"/>
      <c r="K33" s="541"/>
      <c r="L33" s="575"/>
      <c r="M33" s="561">
        <f>G33*0.01/'TB5'!F33</f>
        <v>0.2163562595684638</v>
      </c>
    </row>
    <row r="34" spans="1:13" s="87" customFormat="1" ht="15" customHeight="1" x14ac:dyDescent="0.2">
      <c r="A34" s="92">
        <v>1938</v>
      </c>
      <c r="B34" s="425">
        <f>avgpeinc!Y27</f>
        <v>252533.39403284588</v>
      </c>
      <c r="C34" s="317">
        <f>avgpeinc!Z27</f>
        <v>271600.28933935869</v>
      </c>
      <c r="D34" s="353"/>
      <c r="E34" s="314"/>
      <c r="F34" s="314"/>
      <c r="G34" s="84">
        <f>avgpeinc!AD27</f>
        <v>404702.24661437946</v>
      </c>
      <c r="H34" s="530">
        <f>B34*0.01/'TB5'!B34</f>
        <v>0.1864421903572866</v>
      </c>
      <c r="I34" s="541">
        <f>C34*0.01/'TB5'!B34</f>
        <v>0.20051903646262562</v>
      </c>
      <c r="J34" s="575"/>
      <c r="K34" s="541"/>
      <c r="L34" s="575"/>
      <c r="M34" s="561">
        <f>G34*0.01/'TB5'!F34</f>
        <v>0.19604956897060694</v>
      </c>
    </row>
    <row r="35" spans="1:13" s="87" customFormat="1" ht="15" customHeight="1" x14ac:dyDescent="0.2">
      <c r="A35" s="91">
        <v>1939</v>
      </c>
      <c r="B35" s="426">
        <f>avgpeinc!Y28</f>
        <v>283688.31375477021</v>
      </c>
      <c r="C35" s="316">
        <f>avgpeinc!Z28</f>
        <v>303488.04108319874</v>
      </c>
      <c r="D35" s="354"/>
      <c r="E35" s="315"/>
      <c r="F35" s="315"/>
      <c r="G35" s="88">
        <f>avgpeinc!AD28</f>
        <v>451935.46340838628</v>
      </c>
      <c r="H35" s="531">
        <f>B35*0.01/'TB5'!B35</f>
        <v>0.19569612061922051</v>
      </c>
      <c r="I35" s="542">
        <f>C35*0.01/'TB5'!B35</f>
        <v>0.20935452542344968</v>
      </c>
      <c r="J35" s="576"/>
      <c r="K35" s="542"/>
      <c r="L35" s="576"/>
      <c r="M35" s="562">
        <f>G35*0.01/'TB5'!F35</f>
        <v>0.20488726523055273</v>
      </c>
    </row>
    <row r="36" spans="1:13" s="87" customFormat="1" ht="15" customHeight="1" x14ac:dyDescent="0.2">
      <c r="A36" s="92">
        <v>1940</v>
      </c>
      <c r="B36" s="425">
        <f>avgpeinc!Y29</f>
        <v>328222.02657068259</v>
      </c>
      <c r="C36" s="317">
        <f>avgpeinc!Z29</f>
        <v>348160.97388201056</v>
      </c>
      <c r="D36" s="353"/>
      <c r="E36" s="314"/>
      <c r="F36" s="314"/>
      <c r="G36" s="84">
        <f>avgpeinc!AD29</f>
        <v>520160.81116200099</v>
      </c>
      <c r="H36" s="530">
        <f>B36*0.01/'TB5'!B36</f>
        <v>0.20863856073344061</v>
      </c>
      <c r="I36" s="541">
        <f>C36*0.01/'TB5'!B36</f>
        <v>0.22131300952970234</v>
      </c>
      <c r="J36" s="575"/>
      <c r="K36" s="541"/>
      <c r="L36" s="575"/>
      <c r="M36" s="561">
        <f>G36*0.01/'TB5'!F36</f>
        <v>0.21748702936650643</v>
      </c>
    </row>
    <row r="37" spans="1:13" s="87" customFormat="1" ht="15" customHeight="1" x14ac:dyDescent="0.2">
      <c r="A37" s="92">
        <v>1941</v>
      </c>
      <c r="B37" s="425">
        <f>avgpeinc!Y30</f>
        <v>402234.10096940608</v>
      </c>
      <c r="C37" s="317">
        <f>avgpeinc!Z30</f>
        <v>424340.20341646858</v>
      </c>
      <c r="D37" s="353"/>
      <c r="E37" s="314"/>
      <c r="F37" s="314"/>
      <c r="G37" s="84">
        <f>avgpeinc!AD30</f>
        <v>642683.87033768487</v>
      </c>
      <c r="H37" s="530">
        <f>B37*0.01/'TB5'!B37</f>
        <v>0.21557949110421068</v>
      </c>
      <c r="I37" s="541">
        <f>C37*0.01/'TB5'!B37</f>
        <v>0.22742737348004569</v>
      </c>
      <c r="J37" s="575"/>
      <c r="K37" s="541"/>
      <c r="L37" s="575"/>
      <c r="M37" s="561">
        <f>G37*0.01/'TB5'!F37</f>
        <v>0.22420401892881237</v>
      </c>
    </row>
    <row r="38" spans="1:13" s="87" customFormat="1" ht="15" customHeight="1" x14ac:dyDescent="0.2">
      <c r="A38" s="92">
        <v>1942</v>
      </c>
      <c r="B38" s="425">
        <f>avgpeinc!Y31</f>
        <v>454029.2692243791</v>
      </c>
      <c r="C38" s="317">
        <f>avgpeinc!Z31</f>
        <v>482404.53348781215</v>
      </c>
      <c r="D38" s="353"/>
      <c r="E38" s="314"/>
      <c r="F38" s="314"/>
      <c r="G38" s="84">
        <f>avgpeinc!AD31</f>
        <v>734735.61364186381</v>
      </c>
      <c r="H38" s="530">
        <f>B38*0.01/'TB5'!B38</f>
        <v>0.20576024521455216</v>
      </c>
      <c r="I38" s="541">
        <f>C38*0.01/'TB5'!B38</f>
        <v>0.21861955127392949</v>
      </c>
      <c r="J38" s="575"/>
      <c r="K38" s="541"/>
      <c r="L38" s="575"/>
      <c r="M38" s="561">
        <f>G38*0.01/'TB5'!F38</f>
        <v>0.2146552669860349</v>
      </c>
    </row>
    <row r="39" spans="1:13" s="87" customFormat="1" ht="15" customHeight="1" x14ac:dyDescent="0.2">
      <c r="A39" s="92">
        <v>1943</v>
      </c>
      <c r="B39" s="425">
        <f>avgpeinc!Y32</f>
        <v>473343.93349507573</v>
      </c>
      <c r="C39" s="317">
        <f>avgpeinc!Z32</f>
        <v>505591.70794172585</v>
      </c>
      <c r="D39" s="353"/>
      <c r="E39" s="314"/>
      <c r="F39" s="314"/>
      <c r="G39" s="84">
        <f>avgpeinc!AD32</f>
        <v>773578.05275319319</v>
      </c>
      <c r="H39" s="530">
        <f>B39*0.01/'TB5'!B39</f>
        <v>0.18598669342847443</v>
      </c>
      <c r="I39" s="541">
        <f>C39*0.01/'TB5'!B39</f>
        <v>0.19865751587986666</v>
      </c>
      <c r="J39" s="575"/>
      <c r="K39" s="541"/>
      <c r="L39" s="575"/>
      <c r="M39" s="561">
        <f>G39*0.01/'TB5'!F39</f>
        <v>0.1945661502537486</v>
      </c>
    </row>
    <row r="40" spans="1:13" s="87" customFormat="1" ht="15" customHeight="1" x14ac:dyDescent="0.2">
      <c r="A40" s="92">
        <v>1944</v>
      </c>
      <c r="B40" s="425">
        <f>avgpeinc!Y33</f>
        <v>403147.13909492485</v>
      </c>
      <c r="C40" s="317">
        <f>avgpeinc!Z33</f>
        <v>438459.38395776332</v>
      </c>
      <c r="D40" s="353"/>
      <c r="E40" s="314"/>
      <c r="F40" s="314"/>
      <c r="G40" s="84">
        <f>avgpeinc!AD33</f>
        <v>672754.44745300675</v>
      </c>
      <c r="H40" s="530">
        <f>B40*0.01/'TB5'!B40</f>
        <v>0.15348035455935957</v>
      </c>
      <c r="I40" s="541">
        <f>C40*0.01/'TB5'!B40</f>
        <v>0.16692392227015324</v>
      </c>
      <c r="J40" s="575"/>
      <c r="K40" s="541"/>
      <c r="L40" s="575"/>
      <c r="M40" s="561">
        <f>G40*0.01/'TB5'!F40</f>
        <v>0.16263014823668298</v>
      </c>
    </row>
    <row r="41" spans="1:13" s="87" customFormat="1" ht="15" customHeight="1" x14ac:dyDescent="0.2">
      <c r="A41" s="92">
        <v>1945</v>
      </c>
      <c r="B41" s="425">
        <f>avgpeinc!Y34</f>
        <v>359995.66147057869</v>
      </c>
      <c r="C41" s="317">
        <f>avgpeinc!Z34</f>
        <v>395733.44564961432</v>
      </c>
      <c r="D41" s="353"/>
      <c r="E41" s="314"/>
      <c r="F41" s="314"/>
      <c r="G41" s="84">
        <f>avgpeinc!AD34</f>
        <v>609300.67397744802</v>
      </c>
      <c r="H41" s="530">
        <f>B41*0.01/'TB5'!B41</f>
        <v>0.14267344814683033</v>
      </c>
      <c r="I41" s="541">
        <f>C41*0.01/'TB5'!B41</f>
        <v>0.15683704355551267</v>
      </c>
      <c r="J41" s="575"/>
      <c r="K41" s="541"/>
      <c r="L41" s="575"/>
      <c r="M41" s="561">
        <f>G41*0.01/'TB5'!F41</f>
        <v>0.15205010663345545</v>
      </c>
    </row>
    <row r="42" spans="1:13" s="87" customFormat="1" ht="15" customHeight="1" x14ac:dyDescent="0.2">
      <c r="A42" s="92">
        <v>1946</v>
      </c>
      <c r="B42" s="425">
        <f>avgpeinc!Y35</f>
        <v>314978.6750041183</v>
      </c>
      <c r="C42" s="317">
        <f>avgpeinc!Z35</f>
        <v>349252.54884144122</v>
      </c>
      <c r="D42" s="353"/>
      <c r="E42" s="314"/>
      <c r="F42" s="314"/>
      <c r="G42" s="84">
        <f>avgpeinc!AD35</f>
        <v>540911.10855025146</v>
      </c>
      <c r="H42" s="530">
        <f>B42*0.01/'TB5'!B42</f>
        <v>0.14290391408984346</v>
      </c>
      <c r="I42" s="541">
        <f>C42*0.01/'TB5'!B42</f>
        <v>0.15845376273375847</v>
      </c>
      <c r="J42" s="575"/>
      <c r="K42" s="541"/>
      <c r="L42" s="575"/>
      <c r="M42" s="561">
        <f>G42*0.01/'TB5'!F42</f>
        <v>0.15328723874728056</v>
      </c>
    </row>
    <row r="43" spans="1:13" s="87" customFormat="1" ht="15" customHeight="1" x14ac:dyDescent="0.2">
      <c r="A43" s="92">
        <v>1947</v>
      </c>
      <c r="B43" s="425">
        <f>avgpeinc!Y36</f>
        <v>319752.0191462721</v>
      </c>
      <c r="C43" s="317">
        <f>avgpeinc!Z36</f>
        <v>350293.28826965939</v>
      </c>
      <c r="D43" s="353"/>
      <c r="E43" s="314"/>
      <c r="F43" s="314"/>
      <c r="G43" s="84">
        <f>avgpeinc!AD36</f>
        <v>545448.23901303171</v>
      </c>
      <c r="H43" s="530">
        <f>B43*0.01/'TB5'!B43</f>
        <v>0.14978440244380237</v>
      </c>
      <c r="I43" s="541">
        <f>C43*0.01/'TB5'!B43</f>
        <v>0.16409113225816277</v>
      </c>
      <c r="J43" s="575"/>
      <c r="K43" s="541"/>
      <c r="L43" s="575"/>
      <c r="M43" s="561">
        <f>G43*0.01/'TB5'!F43</f>
        <v>0.1597038726441613</v>
      </c>
    </row>
    <row r="44" spans="1:13" s="87" customFormat="1" ht="15" customHeight="1" x14ac:dyDescent="0.2">
      <c r="A44" s="92">
        <v>1948</v>
      </c>
      <c r="B44" s="425">
        <f>avgpeinc!Y37</f>
        <v>364333.66168511106</v>
      </c>
      <c r="C44" s="317">
        <f>avgpeinc!Z37</f>
        <v>395732.48861999664</v>
      </c>
      <c r="D44" s="353"/>
      <c r="E44" s="314"/>
      <c r="F44" s="314"/>
      <c r="G44" s="84">
        <f>avgpeinc!AD37</f>
        <v>620048.74125160859</v>
      </c>
      <c r="H44" s="530">
        <f>B44*0.01/'TB5'!B44</f>
        <v>0.16301621875249697</v>
      </c>
      <c r="I44" s="541">
        <f>C44*0.01/'TB5'!B44</f>
        <v>0.17706520345655918</v>
      </c>
      <c r="J44" s="575"/>
      <c r="K44" s="541"/>
      <c r="L44" s="575"/>
      <c r="M44" s="561">
        <f>G44*0.01/'TB5'!F44</f>
        <v>0.17298497853721659</v>
      </c>
    </row>
    <row r="45" spans="1:13" s="87" customFormat="1" ht="15" customHeight="1" x14ac:dyDescent="0.2">
      <c r="A45" s="91">
        <v>1949</v>
      </c>
      <c r="B45" s="426">
        <f>avgpeinc!Y38</f>
        <v>339901.64153242373</v>
      </c>
      <c r="C45" s="316">
        <f>avgpeinc!Z38</f>
        <v>369174.85710749897</v>
      </c>
      <c r="D45" s="354"/>
      <c r="E45" s="315"/>
      <c r="F45" s="315"/>
      <c r="G45" s="88">
        <f>avgpeinc!AD38</f>
        <v>579807.740299467</v>
      </c>
      <c r="H45" s="531">
        <f>B45*0.01/'TB5'!B45</f>
        <v>0.15702688675097376</v>
      </c>
      <c r="I45" s="542">
        <f>C45*0.01/'TB5'!B45</f>
        <v>0.17055045164527774</v>
      </c>
      <c r="J45" s="576"/>
      <c r="K45" s="542"/>
      <c r="L45" s="576"/>
      <c r="M45" s="562">
        <f>G45*0.01/'TB5'!F45</f>
        <v>0.16659516956763951</v>
      </c>
    </row>
    <row r="46" spans="1:13" s="87" customFormat="1" ht="15" customHeight="1" x14ac:dyDescent="0.2">
      <c r="A46" s="92">
        <v>1950</v>
      </c>
      <c r="B46" s="425">
        <f>avgpeinc!Y39</f>
        <v>393731.37263811438</v>
      </c>
      <c r="C46" s="317">
        <f>avgpeinc!Z39</f>
        <v>423349.49980838998</v>
      </c>
      <c r="D46" s="353"/>
      <c r="E46" s="314"/>
      <c r="F46" s="314"/>
      <c r="G46" s="84">
        <f>avgpeinc!AD39</f>
        <v>666336.8634925175</v>
      </c>
      <c r="H46" s="530">
        <f>B46*0.01/'TB5'!B46</f>
        <v>0.16709098885429821</v>
      </c>
      <c r="I46" s="541">
        <f>C46*0.01/'TB5'!B46</f>
        <v>0.17966027466897561</v>
      </c>
      <c r="J46" s="575"/>
      <c r="K46" s="541"/>
      <c r="L46" s="575"/>
      <c r="M46" s="561">
        <f>G46*0.01/'TB5'!F46</f>
        <v>0.17618938578540938</v>
      </c>
    </row>
    <row r="47" spans="1:13" s="87" customFormat="1" ht="15" customHeight="1" x14ac:dyDescent="0.2">
      <c r="A47" s="92">
        <v>1951</v>
      </c>
      <c r="B47" s="425">
        <f>avgpeinc!Y40</f>
        <v>403755.87690509431</v>
      </c>
      <c r="C47" s="317">
        <f>avgpeinc!Z40</f>
        <v>435623.38541046524</v>
      </c>
      <c r="D47" s="353"/>
      <c r="E47" s="314"/>
      <c r="F47" s="314"/>
      <c r="G47" s="84">
        <f>avgpeinc!AD40</f>
        <v>686041.22867773718</v>
      </c>
      <c r="H47" s="530">
        <f>B47*0.01/'TB5'!B47</f>
        <v>0.16008934314702059</v>
      </c>
      <c r="I47" s="541">
        <f>C47*0.01/'TB5'!B47</f>
        <v>0.17272482115779914</v>
      </c>
      <c r="J47" s="575"/>
      <c r="K47" s="541"/>
      <c r="L47" s="575"/>
      <c r="M47" s="561">
        <f>G47*0.01/'TB5'!F47</f>
        <v>0.16907805194616515</v>
      </c>
    </row>
    <row r="48" spans="1:13" s="87" customFormat="1" ht="15" customHeight="1" x14ac:dyDescent="0.2">
      <c r="A48" s="92">
        <v>1952</v>
      </c>
      <c r="B48" s="425">
        <f>avgpeinc!Y41</f>
        <v>387100.06408461102</v>
      </c>
      <c r="C48" s="317">
        <f>avgpeinc!Z41</f>
        <v>419967.42830473493</v>
      </c>
      <c r="D48" s="353"/>
      <c r="E48" s="314"/>
      <c r="F48" s="314"/>
      <c r="G48" s="84">
        <f>avgpeinc!AD41</f>
        <v>660600.77464049356</v>
      </c>
      <c r="H48" s="530">
        <f>B48*0.01/'TB5'!B48</f>
        <v>0.14963091711307697</v>
      </c>
      <c r="I48" s="541">
        <f>C48*0.01/'TB5'!B48</f>
        <v>0.16233557492029374</v>
      </c>
      <c r="J48" s="575"/>
      <c r="K48" s="541"/>
      <c r="L48" s="575"/>
      <c r="M48" s="561">
        <f>G48*0.01/'TB5'!F48</f>
        <v>0.15845745823458227</v>
      </c>
    </row>
    <row r="49" spans="1:13" s="87" customFormat="1" ht="15" customHeight="1" x14ac:dyDescent="0.2">
      <c r="A49" s="92">
        <v>1953</v>
      </c>
      <c r="B49" s="425">
        <f>avgpeinc!Y42</f>
        <v>374469.19309627975</v>
      </c>
      <c r="C49" s="317">
        <f>avgpeinc!Z42</f>
        <v>407264.59760323074</v>
      </c>
      <c r="D49" s="353"/>
      <c r="E49" s="314"/>
      <c r="F49" s="314"/>
      <c r="G49" s="84">
        <f>avgpeinc!AD42</f>
        <v>640546.83894737309</v>
      </c>
      <c r="H49" s="530">
        <f>B49*0.01/'TB5'!B49</f>
        <v>0.14042043137771967</v>
      </c>
      <c r="I49" s="541">
        <f>C49*0.01/'TB5'!B49</f>
        <v>0.15271822498256996</v>
      </c>
      <c r="J49" s="575"/>
      <c r="K49" s="541"/>
      <c r="L49" s="575"/>
      <c r="M49" s="561">
        <f>G49*0.01/'TB5'!F49</f>
        <v>0.14900116463709484</v>
      </c>
    </row>
    <row r="50" spans="1:13" s="87" customFormat="1" ht="15" customHeight="1" x14ac:dyDescent="0.2">
      <c r="A50" s="92">
        <v>1954</v>
      </c>
      <c r="B50" s="425">
        <f>avgpeinc!Y43</f>
        <v>364096.97079425846</v>
      </c>
      <c r="C50" s="317">
        <f>avgpeinc!Z43</f>
        <v>395420.34794966894</v>
      </c>
      <c r="D50" s="353"/>
      <c r="E50" s="314"/>
      <c r="F50" s="314"/>
      <c r="G50" s="84">
        <f>avgpeinc!AD43</f>
        <v>622616.82284145814</v>
      </c>
      <c r="H50" s="530">
        <f>B50*0.01/'TB5'!B50</f>
        <v>0.13940878728583117</v>
      </c>
      <c r="I50" s="541">
        <f>C50*0.01/'TB5'!B50</f>
        <v>0.15140216919561919</v>
      </c>
      <c r="J50" s="575"/>
      <c r="K50" s="541"/>
      <c r="L50" s="575"/>
      <c r="M50" s="561">
        <f>G50*0.01/'TB5'!F50</f>
        <v>0.14794487012528854</v>
      </c>
    </row>
    <row r="51" spans="1:13" s="87" customFormat="1" ht="15" customHeight="1" x14ac:dyDescent="0.2">
      <c r="A51" s="92">
        <v>1955</v>
      </c>
      <c r="B51" s="425">
        <f>avgpeinc!Y44</f>
        <v>409331.80014914653</v>
      </c>
      <c r="C51" s="317">
        <f>avgpeinc!Z44</f>
        <v>440171.78515880939</v>
      </c>
      <c r="D51" s="353"/>
      <c r="E51" s="314"/>
      <c r="F51" s="314"/>
      <c r="G51" s="84">
        <f>avgpeinc!AD44</f>
        <v>695835.99146825145</v>
      </c>
      <c r="H51" s="530">
        <f>B51*0.01/'TB5'!B51</f>
        <v>0.14630097541804038</v>
      </c>
      <c r="I51" s="541">
        <f>C51*0.01/'TB5'!B51</f>
        <v>0.15732362229557939</v>
      </c>
      <c r="J51" s="575"/>
      <c r="K51" s="541"/>
      <c r="L51" s="575"/>
      <c r="M51" s="561">
        <f>G51*0.01/'TB5'!F51</f>
        <v>0.15446766860356562</v>
      </c>
    </row>
    <row r="52" spans="1:13" s="87" customFormat="1" ht="15" customHeight="1" x14ac:dyDescent="0.2">
      <c r="A52" s="92">
        <v>1956</v>
      </c>
      <c r="B52" s="425">
        <f>avgpeinc!Y45</f>
        <v>393724.01362017856</v>
      </c>
      <c r="C52" s="317">
        <f>avgpeinc!Z45</f>
        <v>425994.29231621494</v>
      </c>
      <c r="D52" s="353"/>
      <c r="E52" s="314"/>
      <c r="F52" s="314"/>
      <c r="G52" s="84">
        <f>avgpeinc!AD45</f>
        <v>671408.37099246681</v>
      </c>
      <c r="H52" s="530">
        <f>B52*0.01/'TB5'!B52</f>
        <v>0.13808342109391228</v>
      </c>
      <c r="I52" s="541">
        <f>C52*0.01/'TB5'!B52</f>
        <v>0.14940096924402674</v>
      </c>
      <c r="J52" s="575"/>
      <c r="K52" s="541"/>
      <c r="L52" s="575"/>
      <c r="M52" s="561">
        <f>G52*0.01/'TB5'!F52</f>
        <v>0.14623739755537996</v>
      </c>
    </row>
    <row r="53" spans="1:13" s="87" customFormat="1" ht="15" customHeight="1" x14ac:dyDescent="0.2">
      <c r="A53" s="92">
        <v>1957</v>
      </c>
      <c r="B53" s="425">
        <f>avgpeinc!Y46</f>
        <v>386470.15193742828</v>
      </c>
      <c r="C53" s="317">
        <f>avgpeinc!Z46</f>
        <v>418657.01716698427</v>
      </c>
      <c r="D53" s="353"/>
      <c r="E53" s="314"/>
      <c r="F53" s="314"/>
      <c r="G53" s="84">
        <f>avgpeinc!AD46</f>
        <v>659040.54765114258</v>
      </c>
      <c r="H53" s="530">
        <f>B53*0.01/'TB5'!B53</f>
        <v>0.13528322410994281</v>
      </c>
      <c r="I53" s="541">
        <f>C53*0.01/'TB5'!B53</f>
        <v>0.14655018193428612</v>
      </c>
      <c r="J53" s="575"/>
      <c r="K53" s="541"/>
      <c r="L53" s="575"/>
      <c r="M53" s="561">
        <f>G53*0.01/'TB5'!F53</f>
        <v>0.1433390458017699</v>
      </c>
    </row>
    <row r="54" spans="1:13" s="87" customFormat="1" ht="15" customHeight="1" x14ac:dyDescent="0.2">
      <c r="A54" s="92">
        <v>1958</v>
      </c>
      <c r="B54" s="425">
        <f>avgpeinc!Y47</f>
        <v>351982.98523860448</v>
      </c>
      <c r="C54" s="317">
        <f>avgpeinc!Z47</f>
        <v>384423.85381843388</v>
      </c>
      <c r="D54" s="353"/>
      <c r="E54" s="314"/>
      <c r="F54" s="314"/>
      <c r="G54" s="84">
        <f>avgpeinc!AD47</f>
        <v>603701.69501035754</v>
      </c>
      <c r="H54" s="530">
        <f>B54*0.01/'TB5'!B54</f>
        <v>0.12674180432548823</v>
      </c>
      <c r="I54" s="541">
        <f>C54*0.01/'TB5'!B54</f>
        <v>0.13842309117776722</v>
      </c>
      <c r="J54" s="575"/>
      <c r="K54" s="541"/>
      <c r="L54" s="575"/>
      <c r="M54" s="561">
        <f>G54*0.01/'TB5'!F54</f>
        <v>0.13506724573698012</v>
      </c>
    </row>
    <row r="55" spans="1:13" s="87" customFormat="1" ht="15" customHeight="1" x14ac:dyDescent="0.2">
      <c r="A55" s="91">
        <v>1959</v>
      </c>
      <c r="B55" s="426">
        <f>avgpeinc!Y48</f>
        <v>389304.23683818913</v>
      </c>
      <c r="C55" s="316">
        <f>avgpeinc!Z48</f>
        <v>419730.78555343446</v>
      </c>
      <c r="D55" s="354"/>
      <c r="E55" s="315"/>
      <c r="F55" s="315"/>
      <c r="G55" s="88">
        <f>avgpeinc!AD48</f>
        <v>666455.70848319237</v>
      </c>
      <c r="H55" s="531">
        <f>B55*0.01/'TB5'!B55</f>
        <v>0.13205876396981081</v>
      </c>
      <c r="I55" s="542">
        <f>C55*0.01/'TB5'!B55</f>
        <v>0.14237997816423176</v>
      </c>
      <c r="J55" s="576"/>
      <c r="K55" s="542"/>
      <c r="L55" s="576"/>
      <c r="M55" s="562">
        <f>G55*0.01/'TB5'!F55</f>
        <v>0.13976698646270941</v>
      </c>
    </row>
    <row r="56" spans="1:13" x14ac:dyDescent="0.2">
      <c r="A56" s="67">
        <v>1960</v>
      </c>
      <c r="B56" s="425">
        <f>avgpeinc!Y49</f>
        <v>380707.61517881718</v>
      </c>
      <c r="C56" s="317">
        <f>avgpeinc!Z49</f>
        <v>411177.19167583471</v>
      </c>
      <c r="D56" s="353"/>
      <c r="E56" s="314"/>
      <c r="F56" s="314"/>
      <c r="G56" s="84">
        <f>avgpeinc!AD49</f>
        <v>654348.94395262259</v>
      </c>
      <c r="H56" s="530">
        <f>B56*0.01/'TB5'!B56</f>
        <v>0.12679322096721754</v>
      </c>
      <c r="I56" s="541">
        <f>C56*0.01/'TB5'!B56</f>
        <v>0.13694099734870463</v>
      </c>
      <c r="J56" s="575"/>
      <c r="K56" s="541"/>
      <c r="L56" s="575"/>
      <c r="M56" s="561">
        <f>G56*0.01/'TB5'!F56</f>
        <v>0.13446283317871677</v>
      </c>
    </row>
    <row r="57" spans="1:13" x14ac:dyDescent="0.2">
      <c r="A57" s="67">
        <v>1961</v>
      </c>
      <c r="B57" s="425">
        <f>avgpeinc!Y50</f>
        <v>380961.53140181198</v>
      </c>
      <c r="C57" s="317">
        <f>avgpeinc!Z50</f>
        <v>411744.06943330599</v>
      </c>
      <c r="D57" s="353"/>
      <c r="E57" s="314"/>
      <c r="F57" s="314"/>
      <c r="G57" s="84">
        <f>avgpeinc!AD50</f>
        <v>649429.37441189948</v>
      </c>
      <c r="H57" s="530">
        <f>B57*0.01/'TB5'!B57</f>
        <v>0.12525005776716541</v>
      </c>
      <c r="I57" s="541">
        <f>C57*0.01/'TB5'!B57</f>
        <v>0.13537054067387141</v>
      </c>
      <c r="J57" s="575"/>
      <c r="K57" s="541"/>
      <c r="L57" s="575"/>
      <c r="M57" s="561">
        <f>G57*0.01/'TB5'!F57</f>
        <v>0.13290755115517147</v>
      </c>
    </row>
    <row r="58" spans="1:13" x14ac:dyDescent="0.2">
      <c r="A58" s="67">
        <v>1962</v>
      </c>
      <c r="B58" s="427">
        <f>avgpeinc!Y51</f>
        <v>404348.43086061056</v>
      </c>
      <c r="C58" s="318">
        <f>avgpeinc!Z51</f>
        <v>434102.87209868833</v>
      </c>
      <c r="D58" s="523">
        <f>avgpeinc!AA51</f>
        <v>351580.47594418272</v>
      </c>
      <c r="E58" s="523">
        <f>avgpeinc!AB51</f>
        <v>491762.27127435413</v>
      </c>
      <c r="F58" s="523">
        <f>avgpeinc!AC51</f>
        <v>352091.76519080537</v>
      </c>
      <c r="G58" s="81">
        <f>avgpeinc!AD51</f>
        <v>660190.93292269786</v>
      </c>
      <c r="H58" s="532">
        <f>B58*0.01/'TB5'!B58</f>
        <v>0.12657356262207031</v>
      </c>
      <c r="I58" s="543">
        <f>C58*0.01/'TB5'!B58</f>
        <v>0.13588762283325195</v>
      </c>
      <c r="J58" s="543">
        <f>D58*0.01/'TB5'!C58</f>
        <v>0.10832240432500836</v>
      </c>
      <c r="K58" s="543">
        <f>E58*0.01/'TB5'!D58</f>
        <v>0.1089029535651207</v>
      </c>
      <c r="L58" s="543">
        <f>F58*0.01/'TB5'!E58</f>
        <v>0.18069656193256381</v>
      </c>
      <c r="M58" s="550">
        <f>G58*0.01/'TB5'!F58</f>
        <v>0.13386371731758118</v>
      </c>
    </row>
    <row r="59" spans="1:13" x14ac:dyDescent="0.2">
      <c r="A59" s="67">
        <v>1963</v>
      </c>
      <c r="B59" s="428">
        <f>avgpeinc!Y52</f>
        <v>422627.23436532594</v>
      </c>
      <c r="C59" s="319">
        <f>avgpeinc!Z52</f>
        <v>453556.80880952015</v>
      </c>
      <c r="D59" s="524">
        <f>avgpeinc!AA52</f>
        <v>364600.07694824249</v>
      </c>
      <c r="E59" s="524">
        <f>avgpeinc!AB52</f>
        <v>515717.43044175894</v>
      </c>
      <c r="F59" s="524">
        <f>avgpeinc!AC52</f>
        <v>371134.76226788969</v>
      </c>
      <c r="G59" s="62">
        <f>avgpeinc!AD52</f>
        <v>689816.45847048692</v>
      </c>
      <c r="H59" s="533">
        <f>B59*0.01/'TB5'!B59</f>
        <v>0.12798559665679934</v>
      </c>
      <c r="I59" s="544">
        <f>C59*0.01/'TB5'!B59</f>
        <v>0.13735210150480273</v>
      </c>
      <c r="J59" s="551">
        <f>D59*0.01/'TB5'!C59</f>
        <v>0.10850124752779995</v>
      </c>
      <c r="K59" s="544">
        <f>E59*0.01/'TB5'!D59</f>
        <v>0.1101775914387054</v>
      </c>
      <c r="L59" s="551">
        <f>F59*0.01/'TB5'!E59</f>
        <v>0.18331637642643117</v>
      </c>
      <c r="M59" s="552">
        <f>G59*0.01/'TB5'!F59</f>
        <v>0.13534610718488693</v>
      </c>
    </row>
    <row r="60" spans="1:13" x14ac:dyDescent="0.2">
      <c r="A60" s="67">
        <v>1964</v>
      </c>
      <c r="B60" s="428">
        <f>avgpeinc!Y53</f>
        <v>444839.85023626819</v>
      </c>
      <c r="C60" s="319">
        <f>avgpeinc!Z53</f>
        <v>477220.07277837157</v>
      </c>
      <c r="D60" s="524">
        <f>avgpeinc!AA53</f>
        <v>377619.67795230221</v>
      </c>
      <c r="E60" s="524">
        <f>avgpeinc!AB53</f>
        <v>539672.5896091637</v>
      </c>
      <c r="F60" s="524">
        <f>avgpeinc!AC53</f>
        <v>390177.75934497395</v>
      </c>
      <c r="G60" s="62">
        <f>avgpeinc!AD53</f>
        <v>728631.96824321465</v>
      </c>
      <c r="H60" s="533">
        <f>B60*0.01/'TB5'!B60</f>
        <v>0.12939763069152832</v>
      </c>
      <c r="I60" s="544">
        <f>C60*0.01/'TB5'!B60</f>
        <v>0.13881658017635345</v>
      </c>
      <c r="J60" s="551">
        <f>D60*0.01/'TB5'!C60</f>
        <v>0.10866829007864</v>
      </c>
      <c r="K60" s="544">
        <f>E60*0.01/'TB5'!D60</f>
        <v>0.11136533319950104</v>
      </c>
      <c r="L60" s="551">
        <f>F60*0.01/'TB5'!E60</f>
        <v>0.18574653565883636</v>
      </c>
      <c r="M60" s="552">
        <f>G60*0.01/'TB5'!F60</f>
        <v>0.13682849705219269</v>
      </c>
    </row>
    <row r="61" spans="1:13" x14ac:dyDescent="0.2">
      <c r="A61" s="67">
        <v>1965</v>
      </c>
      <c r="B61" s="428">
        <f>avgpeinc!Y54</f>
        <v>465630.76923797588</v>
      </c>
      <c r="C61" s="319">
        <f>avgpeinc!Z54</f>
        <v>498451.75309555134</v>
      </c>
      <c r="D61" s="524">
        <f>avgpeinc!AA54</f>
        <v>396917.10085317981</v>
      </c>
      <c r="E61" s="524">
        <f>avgpeinc!AB54</f>
        <v>562914.77622766886</v>
      </c>
      <c r="F61" s="524">
        <f>avgpeinc!AC54</f>
        <v>408995.35671426624</v>
      </c>
      <c r="G61" s="62">
        <f>avgpeinc!AD54</f>
        <v>759831.84197459172</v>
      </c>
      <c r="H61" s="533">
        <f>B61*0.01/'TB5'!B61</f>
        <v>0.12879593670368195</v>
      </c>
      <c r="I61" s="544">
        <f>C61*0.01/'TB5'!B61</f>
        <v>0.13787439465522769</v>
      </c>
      <c r="J61" s="551">
        <f>D61*0.01/'TB5'!C61</f>
        <v>0.10875718077043485</v>
      </c>
      <c r="K61" s="544">
        <f>E61*0.01/'TB5'!D61</f>
        <v>0.11059173771506842</v>
      </c>
      <c r="L61" s="551">
        <f>F61*0.01/'TB5'!E61</f>
        <v>0.1854044875641182</v>
      </c>
      <c r="M61" s="552">
        <f>G61*0.01/'TB5'!F61</f>
        <v>0.13608422875404358</v>
      </c>
    </row>
    <row r="62" spans="1:13" x14ac:dyDescent="0.2">
      <c r="A62" s="67">
        <v>1966</v>
      </c>
      <c r="B62" s="428">
        <f>avgpeinc!Y55</f>
        <v>485021.18043678225</v>
      </c>
      <c r="C62" s="319">
        <f>avgpeinc!Z55</f>
        <v>518081.1579913043</v>
      </c>
      <c r="D62" s="524">
        <f>avgpeinc!AA55</f>
        <v>416214.52375405747</v>
      </c>
      <c r="E62" s="524">
        <f>avgpeinc!AB55</f>
        <v>586156.9628461739</v>
      </c>
      <c r="F62" s="524">
        <f>avgpeinc!AC55</f>
        <v>427812.95408355858</v>
      </c>
      <c r="G62" s="62">
        <f>avgpeinc!AD55</f>
        <v>789092.63604702009</v>
      </c>
      <c r="H62" s="533">
        <f>B62*0.01/'TB5'!B62</f>
        <v>0.1281942427158356</v>
      </c>
      <c r="I62" s="544">
        <f>C62*0.01/'TB5'!B62</f>
        <v>0.13693220913410187</v>
      </c>
      <c r="J62" s="551">
        <f>D62*0.01/'TB5'!C62</f>
        <v>0.10883795469999316</v>
      </c>
      <c r="K62" s="544">
        <f>E62*0.01/'TB5'!D62</f>
        <v>0.10988893359899519</v>
      </c>
      <c r="L62" s="551">
        <f>F62*0.01/'TB5'!E62</f>
        <v>0.18509362637996674</v>
      </c>
      <c r="M62" s="552">
        <f>G62*0.01/'TB5'!F62</f>
        <v>0.13533996045589447</v>
      </c>
    </row>
    <row r="63" spans="1:13" x14ac:dyDescent="0.2">
      <c r="A63" s="67">
        <v>1967</v>
      </c>
      <c r="B63" s="428">
        <f>avgpeinc!Y56</f>
        <v>476889.07369703188</v>
      </c>
      <c r="C63" s="319">
        <f>avgpeinc!Z56</f>
        <v>513004.5073229727</v>
      </c>
      <c r="D63" s="524">
        <f>avgpeinc!AA56</f>
        <v>413434.11190682615</v>
      </c>
      <c r="E63" s="524">
        <f>avgpeinc!AB56</f>
        <v>578504.72387157998</v>
      </c>
      <c r="F63" s="524">
        <f>avgpeinc!AC56</f>
        <v>422558.38323002803</v>
      </c>
      <c r="G63" s="62">
        <f>avgpeinc!AD56</f>
        <v>788298.93758818461</v>
      </c>
      <c r="H63" s="534">
        <f>B63*0.01/'TB5'!B63</f>
        <v>0.12431029230356216</v>
      </c>
      <c r="I63" s="545">
        <f>C63*0.01/'TB5'!B63</f>
        <v>0.13372447341680527</v>
      </c>
      <c r="J63" s="551">
        <f>D63*0.01/'TB5'!C63</f>
        <v>0.10601827874779703</v>
      </c>
      <c r="K63" s="544">
        <f>E63*0.01/'TB5'!D63</f>
        <v>0.10851861163973808</v>
      </c>
      <c r="L63" s="551">
        <f>F63*0.01/'TB5'!E63</f>
        <v>0.17529999464750293</v>
      </c>
      <c r="M63" s="552">
        <f>G63*0.01/'TB5'!F63</f>
        <v>0.13107853382825851</v>
      </c>
    </row>
    <row r="64" spans="1:13" x14ac:dyDescent="0.2">
      <c r="A64" s="67">
        <v>1968</v>
      </c>
      <c r="B64" s="428">
        <f>avgpeinc!Y57</f>
        <v>480942.85519586486</v>
      </c>
      <c r="C64" s="319">
        <f>avgpeinc!Z57</f>
        <v>518742.89599211043</v>
      </c>
      <c r="D64" s="524">
        <f>avgpeinc!AA57</f>
        <v>417430.13653974002</v>
      </c>
      <c r="E64" s="524">
        <f>avgpeinc!AB57</f>
        <v>585706.87350471865</v>
      </c>
      <c r="F64" s="524">
        <f>avgpeinc!AC57</f>
        <v>422138.69563759363</v>
      </c>
      <c r="G64" s="62">
        <f>avgpeinc!AD57</f>
        <v>789243.33508903929</v>
      </c>
      <c r="H64" s="534">
        <f>B64*0.01/'TB5'!B64</f>
        <v>0.12180415168404578</v>
      </c>
      <c r="I64" s="545">
        <f>C64*0.01/'TB5'!B64</f>
        <v>0.13137743435800076</v>
      </c>
      <c r="J64" s="551">
        <f>D64*0.01/'TB5'!C64</f>
        <v>0.10418594535440205</v>
      </c>
      <c r="K64" s="544">
        <f>E64*0.01/'TB5'!D64</f>
        <v>0.10726477112621068</v>
      </c>
      <c r="L64" s="551">
        <f>F64*0.01/'TB5'!E64</f>
        <v>0.16975305043160915</v>
      </c>
      <c r="M64" s="552">
        <f>G64*0.01/'TB5'!F64</f>
        <v>0.12837173230946058</v>
      </c>
    </row>
    <row r="65" spans="1:13" x14ac:dyDescent="0.2">
      <c r="A65" s="72">
        <v>1969</v>
      </c>
      <c r="B65" s="429">
        <f>avgpeinc!Y58</f>
        <v>455174.32063405059</v>
      </c>
      <c r="C65" s="320">
        <f>avgpeinc!Z58</f>
        <v>495488.15627497731</v>
      </c>
      <c r="D65" s="526">
        <f>avgpeinc!AA58</f>
        <v>400629.38568144763</v>
      </c>
      <c r="E65" s="526">
        <f>avgpeinc!AB58</f>
        <v>568011.92432437197</v>
      </c>
      <c r="F65" s="526">
        <f>avgpeinc!AC58</f>
        <v>390801.45660819858</v>
      </c>
      <c r="G65" s="68">
        <f>avgpeinc!AD58</f>
        <v>754467.23739971919</v>
      </c>
      <c r="H65" s="535">
        <f>B65*0.01/'TB5'!B65</f>
        <v>0.11377002205699679</v>
      </c>
      <c r="I65" s="546">
        <f>C65*0.01/'TB5'!B65</f>
        <v>0.12384639447554943</v>
      </c>
      <c r="J65" s="553">
        <f>D65*0.01/'TB5'!C65</f>
        <v>9.8334872862324132E-2</v>
      </c>
      <c r="K65" s="547">
        <f>E65*0.01/'TB5'!D65</f>
        <v>0.10198733559809627</v>
      </c>
      <c r="L65" s="553">
        <f>F65*0.01/'TB5'!E65</f>
        <v>0.15639521693810818</v>
      </c>
      <c r="M65" s="554">
        <f>G65*0.01/'TB5'!F65</f>
        <v>0.1206103735603392</v>
      </c>
    </row>
    <row r="66" spans="1:13" x14ac:dyDescent="0.2">
      <c r="A66" s="67">
        <v>1970</v>
      </c>
      <c r="B66" s="428">
        <f>avgpeinc!Y59</f>
        <v>421997.94307643204</v>
      </c>
      <c r="C66" s="319">
        <f>avgpeinc!Z59</f>
        <v>463567.64297666913</v>
      </c>
      <c r="D66" s="524">
        <f>avgpeinc!AA59</f>
        <v>374552.3502812481</v>
      </c>
      <c r="E66" s="524">
        <f>avgpeinc!AB59</f>
        <v>537087.34243318241</v>
      </c>
      <c r="F66" s="524">
        <f>avgpeinc!AC59</f>
        <v>352912.10241002135</v>
      </c>
      <c r="G66" s="62">
        <f>avgpeinc!AD59</f>
        <v>699493.85562774213</v>
      </c>
      <c r="H66" s="534">
        <f>B66*0.01/'TB5'!B66</f>
        <v>0.10811400576494634</v>
      </c>
      <c r="I66" s="545">
        <f>C66*0.01/'TB5'!B66</f>
        <v>0.11876397894229741</v>
      </c>
      <c r="J66" s="551">
        <f>D66*0.01/'TB5'!C66</f>
        <v>9.4164526497479528E-2</v>
      </c>
      <c r="K66" s="544">
        <f>E66*0.01/'TB5'!D66</f>
        <v>9.885299479356037E-2</v>
      </c>
      <c r="L66" s="551">
        <f>F66*0.01/'TB5'!E66</f>
        <v>0.14593738818075511</v>
      </c>
      <c r="M66" s="552">
        <f>G66*0.01/'TB5'!F66</f>
        <v>0.11544785334262997</v>
      </c>
    </row>
    <row r="67" spans="1:13" x14ac:dyDescent="0.2">
      <c r="A67" s="67">
        <v>1971</v>
      </c>
      <c r="B67" s="428">
        <f>avgpeinc!Y60</f>
        <v>426092.13533691567</v>
      </c>
      <c r="C67" s="319">
        <f>avgpeinc!Z60</f>
        <v>468087.94963953964</v>
      </c>
      <c r="D67" s="524">
        <f>avgpeinc!AA60</f>
        <v>378484.4465390385</v>
      </c>
      <c r="E67" s="524">
        <f>avgpeinc!AB60</f>
        <v>543623.88286969846</v>
      </c>
      <c r="F67" s="524">
        <f>avgpeinc!AC60</f>
        <v>356582.10352721775</v>
      </c>
      <c r="G67" s="62">
        <f>avgpeinc!AD60</f>
        <v>708227.93099873757</v>
      </c>
      <c r="H67" s="534">
        <f>B67*0.01/'TB5'!B67</f>
        <v>0.10861077945446591</v>
      </c>
      <c r="I67" s="545">
        <f>C67*0.01/'TB5'!B67</f>
        <v>0.11931550208828412</v>
      </c>
      <c r="J67" s="551">
        <f>D67*0.01/'TB5'!C67</f>
        <v>9.4715863102464951E-2</v>
      </c>
      <c r="K67" s="544">
        <f>E67*0.01/'TB5'!D67</f>
        <v>0.10007612661866004</v>
      </c>
      <c r="L67" s="551">
        <f>F67*0.01/'TB5'!E67</f>
        <v>0.14497593170381154</v>
      </c>
      <c r="M67" s="552">
        <f>G67*0.01/'TB5'!F67</f>
        <v>0.11637654635705985</v>
      </c>
    </row>
    <row r="68" spans="1:13" x14ac:dyDescent="0.2">
      <c r="A68" s="67">
        <v>1972</v>
      </c>
      <c r="B68" s="428">
        <f>avgpeinc!Y61</f>
        <v>441019.06464326812</v>
      </c>
      <c r="C68" s="319">
        <f>avgpeinc!Z61</f>
        <v>484771.28269816394</v>
      </c>
      <c r="D68" s="524">
        <f>avgpeinc!AA61</f>
        <v>392470.36573120992</v>
      </c>
      <c r="E68" s="524">
        <f>avgpeinc!AB61</f>
        <v>564857.37743993348</v>
      </c>
      <c r="F68" s="524">
        <f>avgpeinc!AC61</f>
        <v>369419.50806986418</v>
      </c>
      <c r="G68" s="62">
        <f>avgpeinc!AD61</f>
        <v>724269.06035848137</v>
      </c>
      <c r="H68" s="534">
        <f>B68*0.01/'TB5'!B68</f>
        <v>0.10845667692774442</v>
      </c>
      <c r="I68" s="545">
        <f>C68*0.01/'TB5'!B68</f>
        <v>0.11921634824102513</v>
      </c>
      <c r="J68" s="551">
        <f>D68*0.01/'TB5'!C68</f>
        <v>9.5333101136930054E-2</v>
      </c>
      <c r="K68" s="544">
        <f>E68*0.01/'TB5'!D68</f>
        <v>0.10069594037122442</v>
      </c>
      <c r="L68" s="551">
        <f>F68*0.01/'TB5'!E68</f>
        <v>0.14282306687528035</v>
      </c>
      <c r="M68" s="552">
        <f>G68*0.01/'TB5'!F68</f>
        <v>0.11680519328365335</v>
      </c>
    </row>
    <row r="69" spans="1:13" x14ac:dyDescent="0.2">
      <c r="A69" s="67">
        <v>1973</v>
      </c>
      <c r="B69" s="428">
        <f>avgpeinc!Y62</f>
        <v>451675.49814431765</v>
      </c>
      <c r="C69" s="319">
        <f>avgpeinc!Z62</f>
        <v>498183.29082716029</v>
      </c>
      <c r="D69" s="524">
        <f>avgpeinc!AA62</f>
        <v>407315.27084916848</v>
      </c>
      <c r="E69" s="524">
        <f>avgpeinc!AB62</f>
        <v>587393.47294801846</v>
      </c>
      <c r="F69" s="524">
        <f>avgpeinc!AC62</f>
        <v>371039.31334610132</v>
      </c>
      <c r="G69" s="62">
        <f>avgpeinc!AD62</f>
        <v>743021.17241028941</v>
      </c>
      <c r="H69" s="534">
        <f>B69*0.01/'TB5'!B69</f>
        <v>0.10661583908586179</v>
      </c>
      <c r="I69" s="545">
        <f>C69*0.01/'TB5'!B69</f>
        <v>0.11759378090755489</v>
      </c>
      <c r="J69" s="551">
        <f>D69*0.01/'TB5'!C69</f>
        <v>9.4742253865661041E-2</v>
      </c>
      <c r="K69" s="544">
        <f>E69*0.01/'TB5'!D69</f>
        <v>0.10014569635586666</v>
      </c>
      <c r="L69" s="551">
        <f>F69*0.01/'TB5'!E69</f>
        <v>0.13799184847994181</v>
      </c>
      <c r="M69" s="552">
        <f>G69*0.01/'TB5'!F69</f>
        <v>0.1150168639815092</v>
      </c>
    </row>
    <row r="70" spans="1:13" x14ac:dyDescent="0.2">
      <c r="A70" s="67">
        <v>1974</v>
      </c>
      <c r="B70" s="428">
        <f>avgpeinc!Y63</f>
        <v>426988.92475186288</v>
      </c>
      <c r="C70" s="319">
        <f>avgpeinc!Z63</f>
        <v>473028.15970428957</v>
      </c>
      <c r="D70" s="524">
        <f>avgpeinc!AA63</f>
        <v>391927.36395831866</v>
      </c>
      <c r="E70" s="524">
        <f>avgpeinc!AB63</f>
        <v>566874.98794801999</v>
      </c>
      <c r="F70" s="524">
        <f>avgpeinc!AC63</f>
        <v>340489.16238355014</v>
      </c>
      <c r="G70" s="62">
        <f>avgpeinc!AD63</f>
        <v>703903.08661055355</v>
      </c>
      <c r="H70" s="534">
        <f>B70*0.01/'TB5'!B70</f>
        <v>0.10374394932932773</v>
      </c>
      <c r="I70" s="545">
        <f>C70*0.01/'TB5'!B70</f>
        <v>0.11492993515048511</v>
      </c>
      <c r="J70" s="551">
        <f>D70*0.01/'TB5'!C70</f>
        <v>9.3269914499387596E-2</v>
      </c>
      <c r="K70" s="544">
        <f>E70*0.01/'TB5'!D70</f>
        <v>9.983486092437488E-2</v>
      </c>
      <c r="L70" s="551">
        <f>F70*0.01/'TB5'!E70</f>
        <v>0.1292826819894799</v>
      </c>
      <c r="M70" s="552">
        <f>G70*0.01/'TB5'!F70</f>
        <v>0.11249096536130307</v>
      </c>
    </row>
    <row r="71" spans="1:13" x14ac:dyDescent="0.2">
      <c r="A71" s="67">
        <v>1975</v>
      </c>
      <c r="B71" s="428">
        <f>avgpeinc!Y64</f>
        <v>410457.55471352488</v>
      </c>
      <c r="C71" s="319">
        <f>avgpeinc!Z64</f>
        <v>454331.17470480473</v>
      </c>
      <c r="D71" s="524">
        <f>avgpeinc!AA64</f>
        <v>374401.77415872604</v>
      </c>
      <c r="E71" s="524">
        <f>avgpeinc!AB64</f>
        <v>539627.64868601784</v>
      </c>
      <c r="F71" s="524">
        <f>avgpeinc!AC64</f>
        <v>331621.09767871996</v>
      </c>
      <c r="G71" s="62">
        <f>avgpeinc!AD64</f>
        <v>675069.25301120454</v>
      </c>
      <c r="H71" s="534">
        <f>B71*0.01/'TB5'!B71</f>
        <v>0.10303823868321162</v>
      </c>
      <c r="I71" s="545">
        <f>C71*0.01/'TB5'!B71</f>
        <v>0.11405194881388073</v>
      </c>
      <c r="J71" s="551">
        <f>D71*0.01/'TB5'!C71</f>
        <v>9.3264913214113676E-2</v>
      </c>
      <c r="K71" s="544">
        <f>E71*0.01/'TB5'!D71</f>
        <v>0.10042432361927923</v>
      </c>
      <c r="L71" s="551">
        <f>F71*0.01/'TB5'!E71</f>
        <v>0.12527577736670992</v>
      </c>
      <c r="M71" s="552">
        <f>G71*0.01/'TB5'!F71</f>
        <v>0.11208308449261038</v>
      </c>
    </row>
    <row r="72" spans="1:13" x14ac:dyDescent="0.2">
      <c r="A72" s="67">
        <v>1976</v>
      </c>
      <c r="B72" s="428">
        <f>avgpeinc!Y65</f>
        <v>425445.92474519962</v>
      </c>
      <c r="C72" s="319">
        <f>avgpeinc!Z65</f>
        <v>469969.1736284052</v>
      </c>
      <c r="D72" s="524">
        <f>avgpeinc!AA65</f>
        <v>388529.10260198673</v>
      </c>
      <c r="E72" s="524">
        <f>avgpeinc!AB65</f>
        <v>559076.76023240888</v>
      </c>
      <c r="F72" s="524">
        <f>avgpeinc!AC65</f>
        <v>344055.53023764474</v>
      </c>
      <c r="G72" s="62">
        <f>avgpeinc!AD65</f>
        <v>698196.07619948161</v>
      </c>
      <c r="H72" s="534">
        <f>B72*0.01/'TB5'!B72</f>
        <v>0.10303337554108791</v>
      </c>
      <c r="I72" s="545">
        <f>C72*0.01/'TB5'!B72</f>
        <v>0.11381589890228837</v>
      </c>
      <c r="J72" s="551">
        <f>D72*0.01/'TB5'!C72</f>
        <v>9.3318776700115805E-2</v>
      </c>
      <c r="K72" s="544">
        <f>E72*0.01/'TB5'!D72</f>
        <v>0.10074478863201364</v>
      </c>
      <c r="L72" s="551">
        <f>F72*0.01/'TB5'!E72</f>
        <v>0.12393695900513534</v>
      </c>
      <c r="M72" s="552">
        <f>G72*0.01/'TB5'!F72</f>
        <v>0.11234501553295217</v>
      </c>
    </row>
    <row r="73" spans="1:13" x14ac:dyDescent="0.2">
      <c r="A73" s="67">
        <v>1977</v>
      </c>
      <c r="B73" s="428">
        <f>avgpeinc!Y66</f>
        <v>441733.44728080003</v>
      </c>
      <c r="C73" s="319">
        <f>avgpeinc!Z66</f>
        <v>487461.79551075475</v>
      </c>
      <c r="D73" s="524">
        <f>avgpeinc!AA66</f>
        <v>401172.61250046606</v>
      </c>
      <c r="E73" s="524">
        <f>avgpeinc!AB66</f>
        <v>580515.97971930378</v>
      </c>
      <c r="F73" s="524">
        <f>avgpeinc!AC66</f>
        <v>356383.30445742043</v>
      </c>
      <c r="G73" s="62">
        <f>avgpeinc!AD66</f>
        <v>720071.62163542176</v>
      </c>
      <c r="H73" s="534">
        <f>B73*0.01/'TB5'!B73</f>
        <v>0.10375467794629857</v>
      </c>
      <c r="I73" s="545">
        <f>C73*0.01/'TB5'!B73</f>
        <v>0.11449538611051226</v>
      </c>
      <c r="J73" s="551">
        <f>D73*0.01/'TB5'!C73</f>
        <v>9.4015412383580355E-2</v>
      </c>
      <c r="K73" s="544">
        <f>E73*0.01/'TB5'!D73</f>
        <v>0.1018764518909698</v>
      </c>
      <c r="L73" s="551">
        <f>F73*0.01/'TB5'!E73</f>
        <v>0.12347207973319743</v>
      </c>
      <c r="M73" s="552">
        <f>G73*0.01/'TB5'!F73</f>
        <v>0.11364811796128294</v>
      </c>
    </row>
    <row r="74" spans="1:13" x14ac:dyDescent="0.2">
      <c r="A74" s="67">
        <v>1978</v>
      </c>
      <c r="B74" s="428">
        <f>avgpeinc!Y67</f>
        <v>459047.65955732472</v>
      </c>
      <c r="C74" s="319">
        <f>avgpeinc!Z67</f>
        <v>507030.44526955183</v>
      </c>
      <c r="D74" s="524">
        <f>avgpeinc!AA67</f>
        <v>419025.81545927515</v>
      </c>
      <c r="E74" s="524">
        <f>avgpeinc!AB67</f>
        <v>605711.80706437153</v>
      </c>
      <c r="F74" s="524">
        <f>avgpeinc!AC67</f>
        <v>367849.93125617737</v>
      </c>
      <c r="G74" s="62">
        <f>avgpeinc!AD67</f>
        <v>744357.91557413281</v>
      </c>
      <c r="H74" s="534">
        <f>B74*0.01/'TB5'!B74</f>
        <v>0.10412353862696122</v>
      </c>
      <c r="I74" s="545">
        <f>C74*0.01/'TB5'!B74</f>
        <v>0.11500723956196703</v>
      </c>
      <c r="J74" s="551">
        <f>D74*0.01/'TB5'!C74</f>
        <v>9.4268206594711565E-2</v>
      </c>
      <c r="K74" s="544">
        <f>E74*0.01/'TB5'!D74</f>
        <v>0.1030541358692707</v>
      </c>
      <c r="L74" s="551">
        <f>F74*0.01/'TB5'!E74</f>
        <v>0.12227166073997431</v>
      </c>
      <c r="M74" s="552">
        <f>G74*0.01/'TB5'!F74</f>
        <v>0.11416700702950244</v>
      </c>
    </row>
    <row r="75" spans="1:13" x14ac:dyDescent="0.2">
      <c r="A75" s="72">
        <v>1979</v>
      </c>
      <c r="B75" s="429">
        <f>avgpeinc!Y68</f>
        <v>476527.13746827946</v>
      </c>
      <c r="C75" s="320">
        <f>avgpeinc!Z68</f>
        <v>524251.41813374107</v>
      </c>
      <c r="D75" s="526">
        <f>avgpeinc!AA68</f>
        <v>433359.24265014229</v>
      </c>
      <c r="E75" s="526">
        <f>avgpeinc!AB68</f>
        <v>629576.68536762847</v>
      </c>
      <c r="F75" s="526">
        <f>avgpeinc!AC68</f>
        <v>378865.26132923429</v>
      </c>
      <c r="G75" s="68">
        <f>avgpeinc!AD68</f>
        <v>767455.73689092579</v>
      </c>
      <c r="H75" s="536">
        <f>B75*0.01/'TB5'!B75</f>
        <v>0.1076825261116028</v>
      </c>
      <c r="I75" s="547">
        <f>C75*0.01/'TB5'!B75</f>
        <v>0.11846695095300676</v>
      </c>
      <c r="J75" s="553">
        <f>D75*0.01/'TB5'!C75</f>
        <v>9.7189061343669877E-2</v>
      </c>
      <c r="K75" s="547">
        <f>E75*0.01/'TB5'!D75</f>
        <v>0.10683810710906984</v>
      </c>
      <c r="L75" s="553">
        <f>F75*0.01/'TB5'!E75</f>
        <v>0.12469618022441863</v>
      </c>
      <c r="M75" s="554">
        <f>G75*0.01/'TB5'!F75</f>
        <v>0.11777622252702716</v>
      </c>
    </row>
    <row r="76" spans="1:13" x14ac:dyDescent="0.2">
      <c r="A76" s="67">
        <v>1980</v>
      </c>
      <c r="B76" s="428">
        <f>avgpeinc!Y69</f>
        <v>444628.93753191258</v>
      </c>
      <c r="C76" s="319">
        <f>avgpeinc!Z69</f>
        <v>490303.70402651961</v>
      </c>
      <c r="D76" s="524">
        <f>avgpeinc!AA69</f>
        <v>404752.51834164222</v>
      </c>
      <c r="E76" s="524">
        <f>avgpeinc!AB69</f>
        <v>592510.29509934701</v>
      </c>
      <c r="F76" s="524">
        <f>avgpeinc!AC69</f>
        <v>354031.5698366412</v>
      </c>
      <c r="G76" s="62">
        <f>avgpeinc!AD69</f>
        <v>713762.21178407967</v>
      </c>
      <c r="H76" s="533">
        <f>B76*0.01/'TB5'!B76</f>
        <v>0.10348955541849136</v>
      </c>
      <c r="I76" s="544">
        <f>C76*0.01/'TB5'!B76</f>
        <v>0.11412058025598526</v>
      </c>
      <c r="J76" s="551">
        <f>D76*0.01/'TB5'!C76</f>
        <v>9.381558746099472E-2</v>
      </c>
      <c r="K76" s="544">
        <f>E76*0.01/'TB5'!D76</f>
        <v>0.10449078679084779</v>
      </c>
      <c r="L76" s="551">
        <f>F76*0.01/'TB5'!E76</f>
        <v>0.11780061572790144</v>
      </c>
      <c r="M76" s="552">
        <f>G76*0.01/'TB5'!F76</f>
        <v>0.11344390362501142</v>
      </c>
    </row>
    <row r="77" spans="1:13" x14ac:dyDescent="0.2">
      <c r="A77" s="67">
        <v>1981</v>
      </c>
      <c r="B77" s="428">
        <f>avgpeinc!Y70</f>
        <v>457553.94024645415</v>
      </c>
      <c r="C77" s="319">
        <f>avgpeinc!Z70</f>
        <v>499767.19335022353</v>
      </c>
      <c r="D77" s="524">
        <f>avgpeinc!AA70</f>
        <v>418528.31429235352</v>
      </c>
      <c r="E77" s="524">
        <f>avgpeinc!AB70</f>
        <v>600727.89713726938</v>
      </c>
      <c r="F77" s="524">
        <f>avgpeinc!AC70</f>
        <v>369946.11505319987</v>
      </c>
      <c r="G77" s="62">
        <f>avgpeinc!AD70</f>
        <v>730259.68361831899</v>
      </c>
      <c r="H77" s="533">
        <f>B77*0.01/'TB5'!B77</f>
        <v>0.10568525642156602</v>
      </c>
      <c r="I77" s="544">
        <f>C77*0.01/'TB5'!B77</f>
        <v>0.1154356226325035</v>
      </c>
      <c r="J77" s="551">
        <f>D77*0.01/'TB5'!C77</f>
        <v>9.6964798867702498E-2</v>
      </c>
      <c r="K77" s="544">
        <f>E77*0.01/'TB5'!D77</f>
        <v>0.10620293766260148</v>
      </c>
      <c r="L77" s="551">
        <f>F77*0.01/'TB5'!E77</f>
        <v>0.1198990195989609</v>
      </c>
      <c r="M77" s="552">
        <f>G77*0.01/'TB5'!F77</f>
        <v>0.11565457284450534</v>
      </c>
    </row>
    <row r="78" spans="1:13" x14ac:dyDescent="0.2">
      <c r="A78" s="67">
        <v>1982</v>
      </c>
      <c r="B78" s="428">
        <f>avgpeinc!Y71</f>
        <v>455336.15463901102</v>
      </c>
      <c r="C78" s="319">
        <f>avgpeinc!Z71</f>
        <v>496498.52247849805</v>
      </c>
      <c r="D78" s="524">
        <f>avgpeinc!AA71</f>
        <v>418297.34143932723</v>
      </c>
      <c r="E78" s="524">
        <f>avgpeinc!AB71</f>
        <v>598035.74635783781</v>
      </c>
      <c r="F78" s="524">
        <f>avgpeinc!AC71</f>
        <v>371264.34810090787</v>
      </c>
      <c r="G78" s="62">
        <f>avgpeinc!AD71</f>
        <v>720248.96770972828</v>
      </c>
      <c r="H78" s="533">
        <f>B78*0.01/'TB5'!B78</f>
        <v>0.10874622315168381</v>
      </c>
      <c r="I78" s="544">
        <f>C78*0.01/'TB5'!B78</f>
        <v>0.11857687681913374</v>
      </c>
      <c r="J78" s="551">
        <f>D78*0.01/'TB5'!C78</f>
        <v>0.1007837951183319</v>
      </c>
      <c r="K78" s="544">
        <f>E78*0.01/'TB5'!D78</f>
        <v>0.10975778847932816</v>
      </c>
      <c r="L78" s="551">
        <f>F78*0.01/'TB5'!E78</f>
        <v>0.12232888489961624</v>
      </c>
      <c r="M78" s="552">
        <f>G78*0.01/'TB5'!F78</f>
        <v>0.11821586638689041</v>
      </c>
    </row>
    <row r="79" spans="1:13" x14ac:dyDescent="0.2">
      <c r="A79" s="67">
        <v>1983</v>
      </c>
      <c r="B79" s="428">
        <f>avgpeinc!Y72</f>
        <v>479413.3326800958</v>
      </c>
      <c r="C79" s="319">
        <f>avgpeinc!Z72</f>
        <v>520117.89931196411</v>
      </c>
      <c r="D79" s="524">
        <f>avgpeinc!AA72</f>
        <v>436658.56939353392</v>
      </c>
      <c r="E79" s="524">
        <f>avgpeinc!AB72</f>
        <v>629206.86891585402</v>
      </c>
      <c r="F79" s="524">
        <f>avgpeinc!AC72</f>
        <v>387729.70098968782</v>
      </c>
      <c r="G79" s="62">
        <f>avgpeinc!AD72</f>
        <v>755455.91900026298</v>
      </c>
      <c r="H79" s="533">
        <f>B79*0.01/'TB5'!B79</f>
        <v>0.1127307116985321</v>
      </c>
      <c r="I79" s="544">
        <f>C79*0.01/'TB5'!B79</f>
        <v>0.12230210751295088</v>
      </c>
      <c r="J79" s="551">
        <f>D79*0.01/'TB5'!C79</f>
        <v>0.1042908802628517</v>
      </c>
      <c r="K79" s="544">
        <f>E79*0.01/'TB5'!D79</f>
        <v>0.11542245745658875</v>
      </c>
      <c r="L79" s="551">
        <f>F79*0.01/'TB5'!E79</f>
        <v>0.12277329713106153</v>
      </c>
      <c r="M79" s="552">
        <f>G79*0.01/'TB5'!F79</f>
        <v>0.12266474962234496</v>
      </c>
    </row>
    <row r="80" spans="1:13" x14ac:dyDescent="0.2">
      <c r="A80" s="67">
        <v>1984</v>
      </c>
      <c r="B80" s="428">
        <f>avgpeinc!Y73</f>
        <v>540117.73285153217</v>
      </c>
      <c r="C80" s="319">
        <f>avgpeinc!Z73</f>
        <v>582257.95985357475</v>
      </c>
      <c r="D80" s="524">
        <f>avgpeinc!AA73</f>
        <v>512867.17418804963</v>
      </c>
      <c r="E80" s="524">
        <f>avgpeinc!AB73</f>
        <v>700042.90390375978</v>
      </c>
      <c r="F80" s="524">
        <f>avgpeinc!AC73</f>
        <v>446808.02560017304</v>
      </c>
      <c r="G80" s="62">
        <f>avgpeinc!AD73</f>
        <v>849187.88890434045</v>
      </c>
      <c r="H80" s="533">
        <f>B80*0.01/'TB5'!B80</f>
        <v>0.11906880140304565</v>
      </c>
      <c r="I80" s="544">
        <f>C80*0.01/'TB5'!B80</f>
        <v>0.12835860252380371</v>
      </c>
      <c r="J80" s="551">
        <f>D80*0.01/'TB5'!C80</f>
        <v>0.11601844429969788</v>
      </c>
      <c r="K80" s="544">
        <f>E80*0.01/'TB5'!D80</f>
        <v>0.12139759957790375</v>
      </c>
      <c r="L80" s="551">
        <f>F80*0.01/'TB5'!E80</f>
        <v>0.13124726712703705</v>
      </c>
      <c r="M80" s="552">
        <f>G80*0.01/'TB5'!F80</f>
        <v>0.12935282289981839</v>
      </c>
    </row>
    <row r="81" spans="1:13" x14ac:dyDescent="0.2">
      <c r="A81" s="67">
        <v>1985</v>
      </c>
      <c r="B81" s="428">
        <f>avgpeinc!Y74</f>
        <v>557594.06908807892</v>
      </c>
      <c r="C81" s="319">
        <f>avgpeinc!Z74</f>
        <v>599126.92852535425</v>
      </c>
      <c r="D81" s="524">
        <f>avgpeinc!AA74</f>
        <v>520492.98348415911</v>
      </c>
      <c r="E81" s="524">
        <f>avgpeinc!AB74</f>
        <v>708451.27962920524</v>
      </c>
      <c r="F81" s="524">
        <f>avgpeinc!AC74</f>
        <v>468600.19047090708</v>
      </c>
      <c r="G81" s="62">
        <f>avgpeinc!AD74</f>
        <v>871215.76191180153</v>
      </c>
      <c r="H81" s="533">
        <f>B81*0.01/'TB5'!B81</f>
        <v>0.12084019184112549</v>
      </c>
      <c r="I81" s="544">
        <f>C81*0.01/'TB5'!B81</f>
        <v>0.129841074347496</v>
      </c>
      <c r="J81" s="551">
        <f>D81*0.01/'TB5'!C81</f>
        <v>0.11600080132484439</v>
      </c>
      <c r="K81" s="544">
        <f>E81*0.01/'TB5'!D81</f>
        <v>0.12091109901666643</v>
      </c>
      <c r="L81" s="551">
        <f>F81*0.01/'TB5'!E81</f>
        <v>0.13476173579692841</v>
      </c>
      <c r="M81" s="552">
        <f>G81*0.01/'TB5'!F81</f>
        <v>0.1310383528470993</v>
      </c>
    </row>
    <row r="82" spans="1:13" x14ac:dyDescent="0.2">
      <c r="A82" s="67">
        <v>1986</v>
      </c>
      <c r="B82" s="428">
        <f>avgpeinc!Y75</f>
        <v>545015.03957427526</v>
      </c>
      <c r="C82" s="319">
        <f>avgpeinc!Z75</f>
        <v>588562.31698515767</v>
      </c>
      <c r="D82" s="524">
        <f>avgpeinc!AA75</f>
        <v>519945.3886966022</v>
      </c>
      <c r="E82" s="524">
        <f>avgpeinc!AB75</f>
        <v>711179.74450710707</v>
      </c>
      <c r="F82" s="524">
        <f>avgpeinc!AC75</f>
        <v>446292.69482011267</v>
      </c>
      <c r="G82" s="62">
        <f>avgpeinc!AD75</f>
        <v>852035.77448902198</v>
      </c>
      <c r="H82" s="533">
        <f>B82*0.01/'TB5'!B82</f>
        <v>0.11707542091608049</v>
      </c>
      <c r="I82" s="544">
        <f>C82*0.01/'TB5'!B82</f>
        <v>0.12642987072467807</v>
      </c>
      <c r="J82" s="551">
        <f>D82*0.01/'TB5'!C82</f>
        <v>0.11417602747678759</v>
      </c>
      <c r="K82" s="544">
        <f>E82*0.01/'TB5'!D82</f>
        <v>0.11991199851036073</v>
      </c>
      <c r="L82" s="551">
        <f>F82*0.01/'TB5'!E82</f>
        <v>0.12749525904655457</v>
      </c>
      <c r="M82" s="552">
        <f>G82*0.01/'TB5'!F82</f>
        <v>0.12800310552120209</v>
      </c>
    </row>
    <row r="83" spans="1:13" x14ac:dyDescent="0.2">
      <c r="A83" s="67">
        <v>1987</v>
      </c>
      <c r="B83" s="428">
        <f>avgpeinc!Y76</f>
        <v>615825.26642528921</v>
      </c>
      <c r="C83" s="319">
        <f>avgpeinc!Z76</f>
        <v>664097.6069920325</v>
      </c>
      <c r="D83" s="524">
        <f>avgpeinc!AA76</f>
        <v>601009.62530917046</v>
      </c>
      <c r="E83" s="524">
        <f>avgpeinc!AB76</f>
        <v>827587.29531688988</v>
      </c>
      <c r="F83" s="524">
        <f>avgpeinc!AC76</f>
        <v>476024.09209053387</v>
      </c>
      <c r="G83" s="62">
        <f>avgpeinc!AD76</f>
        <v>955728.84373574657</v>
      </c>
      <c r="H83" s="533">
        <f>B83*0.01/'TB5'!B83</f>
        <v>0.1284012496471405</v>
      </c>
      <c r="I83" s="544">
        <f>C83*0.01/'TB5'!B83</f>
        <v>0.13846616446971893</v>
      </c>
      <c r="J83" s="551">
        <f>D83*0.01/'TB5'!C83</f>
        <v>0.12571477890014646</v>
      </c>
      <c r="K83" s="544">
        <f>E83*0.01/'TB5'!D83</f>
        <v>0.13568891584873197</v>
      </c>
      <c r="L83" s="551">
        <f>F83*0.01/'TB5'!E83</f>
        <v>0.13225238025188446</v>
      </c>
      <c r="M83" s="552">
        <f>G83*0.01/'TB5'!F83</f>
        <v>0.14045387506484983</v>
      </c>
    </row>
    <row r="84" spans="1:13" x14ac:dyDescent="0.2">
      <c r="A84" s="67">
        <v>1988</v>
      </c>
      <c r="B84" s="428">
        <f>avgpeinc!Y77</f>
        <v>730929.60429615178</v>
      </c>
      <c r="C84" s="319">
        <f>avgpeinc!Z77</f>
        <v>781394.56773135171</v>
      </c>
      <c r="D84" s="524">
        <f>avgpeinc!AA77</f>
        <v>729088.22747613443</v>
      </c>
      <c r="E84" s="524">
        <f>avgpeinc!AB77</f>
        <v>995094.5931578828</v>
      </c>
      <c r="F84" s="524">
        <f>avgpeinc!AC77</f>
        <v>541719.21788499504</v>
      </c>
      <c r="G84" s="62">
        <f>avgpeinc!AD77</f>
        <v>1125489.2777005848</v>
      </c>
      <c r="H84" s="533">
        <f>B84*0.01/'TB5'!B84</f>
        <v>0.14625449478626251</v>
      </c>
      <c r="I84" s="544">
        <f>C84*0.01/'TB5'!B84</f>
        <v>0.15635222196578979</v>
      </c>
      <c r="J84" s="551">
        <f>D84*0.01/'TB5'!C84</f>
        <v>0.14542137086391449</v>
      </c>
      <c r="K84" s="544">
        <f>E84*0.01/'TB5'!D84</f>
        <v>0.15622894465923309</v>
      </c>
      <c r="L84" s="551">
        <f>F84*0.01/'TB5'!E84</f>
        <v>0.14526693522930145</v>
      </c>
      <c r="M84" s="552">
        <f>G84*0.01/'TB5'!F84</f>
        <v>0.1591460108757019</v>
      </c>
    </row>
    <row r="85" spans="1:13" x14ac:dyDescent="0.2">
      <c r="A85" s="72">
        <v>1989</v>
      </c>
      <c r="B85" s="429">
        <f>avgpeinc!Y78</f>
        <v>717696.38366029668</v>
      </c>
      <c r="C85" s="320">
        <f>avgpeinc!Z78</f>
        <v>767184.7774862689</v>
      </c>
      <c r="D85" s="526">
        <f>avgpeinc!AA78</f>
        <v>708378.58763534867</v>
      </c>
      <c r="E85" s="526">
        <f>avgpeinc!AB78</f>
        <v>961961.21007234836</v>
      </c>
      <c r="F85" s="526">
        <f>avgpeinc!AC78</f>
        <v>548679.36896699644</v>
      </c>
      <c r="G85" s="68">
        <f>avgpeinc!AD78</f>
        <v>1099930.9289937767</v>
      </c>
      <c r="H85" s="536">
        <f>B85*0.01/'TB5'!B85</f>
        <v>0.14189626276493075</v>
      </c>
      <c r="I85" s="547">
        <f>C85*0.01/'TB5'!B85</f>
        <v>0.15168064832687378</v>
      </c>
      <c r="J85" s="553">
        <f>D85*0.01/'TB5'!C85</f>
        <v>0.13980591297149655</v>
      </c>
      <c r="K85" s="547">
        <f>E85*0.01/'TB5'!D85</f>
        <v>0.15059275925159452</v>
      </c>
      <c r="L85" s="553">
        <f>F85*0.01/'TB5'!E85</f>
        <v>0.14304172992706302</v>
      </c>
      <c r="M85" s="554">
        <f>G85*0.01/'TB5'!F85</f>
        <v>0.15439759194850922</v>
      </c>
    </row>
    <row r="86" spans="1:13" x14ac:dyDescent="0.2">
      <c r="A86" s="67">
        <v>1990</v>
      </c>
      <c r="B86" s="428">
        <f>avgpeinc!Y79</f>
        <v>719451.45396534703</v>
      </c>
      <c r="C86" s="319">
        <f>avgpeinc!Z79</f>
        <v>770434.19738912245</v>
      </c>
      <c r="D86" s="524">
        <f>avgpeinc!AA79</f>
        <v>718617.25144436467</v>
      </c>
      <c r="E86" s="524">
        <f>avgpeinc!AB79</f>
        <v>979476.48270374071</v>
      </c>
      <c r="F86" s="524">
        <f>avgpeinc!AC79</f>
        <v>535675.74499209702</v>
      </c>
      <c r="G86" s="62">
        <f>avgpeinc!AD79</f>
        <v>1098374.2795947879</v>
      </c>
      <c r="H86" s="533">
        <f>B86*0.01/'TB5'!B86</f>
        <v>0.14236916601657867</v>
      </c>
      <c r="I86" s="544">
        <f>C86*0.01/'TB5'!B86</f>
        <v>0.15245792269706723</v>
      </c>
      <c r="J86" s="551">
        <f>D86*0.01/'TB5'!C86</f>
        <v>0.14180286228656769</v>
      </c>
      <c r="K86" s="544">
        <f>E86*0.01/'TB5'!D86</f>
        <v>0.15361708402633664</v>
      </c>
      <c r="L86" s="551">
        <f>F86*0.01/'TB5'!E86</f>
        <v>0.13965232670307162</v>
      </c>
      <c r="M86" s="552">
        <f>G86*0.01/'TB5'!F86</f>
        <v>0.15477173030376434</v>
      </c>
    </row>
    <row r="87" spans="1:13" x14ac:dyDescent="0.2">
      <c r="A87" s="67">
        <v>1991</v>
      </c>
      <c r="B87" s="428">
        <f>avgpeinc!Y80</f>
        <v>669644.6678530291</v>
      </c>
      <c r="C87" s="319">
        <f>avgpeinc!Z80</f>
        <v>720507.73028364661</v>
      </c>
      <c r="D87" s="524">
        <f>avgpeinc!AA80</f>
        <v>663406.96857501683</v>
      </c>
      <c r="E87" s="524">
        <f>avgpeinc!AB80</f>
        <v>901083.75975187169</v>
      </c>
      <c r="F87" s="524">
        <f>avgpeinc!AC80</f>
        <v>510033.98961366742</v>
      </c>
      <c r="G87" s="62">
        <f>avgpeinc!AD80</f>
        <v>1027074.6089995073</v>
      </c>
      <c r="H87" s="533">
        <f>B87*0.01/'TB5'!B87</f>
        <v>0.13528211414813995</v>
      </c>
      <c r="I87" s="544">
        <f>C87*0.01/'TB5'!B87</f>
        <v>0.14555750787258151</v>
      </c>
      <c r="J87" s="551">
        <f>D87*0.01/'TB5'!C87</f>
        <v>0.13387320935726163</v>
      </c>
      <c r="K87" s="544">
        <f>E87*0.01/'TB5'!D87</f>
        <v>0.14584863185882568</v>
      </c>
      <c r="L87" s="551">
        <f>F87*0.01/'TB5'!E87</f>
        <v>0.13357579708099365</v>
      </c>
      <c r="M87" s="552">
        <f>G87*0.01/'TB5'!F87</f>
        <v>0.14820806682109836</v>
      </c>
    </row>
    <row r="88" spans="1:13" x14ac:dyDescent="0.2">
      <c r="A88" s="67">
        <v>1992</v>
      </c>
      <c r="B88" s="428">
        <f>avgpeinc!Y81</f>
        <v>730063.23126634862</v>
      </c>
      <c r="C88" s="319">
        <f>avgpeinc!Z81</f>
        <v>783532.75776630978</v>
      </c>
      <c r="D88" s="524">
        <f>avgpeinc!AA81</f>
        <v>732111.15916940884</v>
      </c>
      <c r="E88" s="524">
        <f>avgpeinc!AB81</f>
        <v>1013615.7162516485</v>
      </c>
      <c r="F88" s="524">
        <f>avgpeinc!AC81</f>
        <v>526223.07237783342</v>
      </c>
      <c r="G88" s="62">
        <f>avgpeinc!AD81</f>
        <v>1114868.4707010947</v>
      </c>
      <c r="H88" s="533">
        <f>B88*0.01/'TB5'!B88</f>
        <v>0.14468857645988462</v>
      </c>
      <c r="I88" s="544">
        <f>C88*0.01/'TB5'!B88</f>
        <v>0.15528550744056702</v>
      </c>
      <c r="J88" s="551">
        <f>D88*0.01/'TB5'!C88</f>
        <v>0.14467015862464902</v>
      </c>
      <c r="K88" s="544">
        <f>E88*0.01/'TB5'!D88</f>
        <v>0.16072063148021695</v>
      </c>
      <c r="L88" s="551">
        <f>F88*0.01/'TB5'!E88</f>
        <v>0.13512358069419861</v>
      </c>
      <c r="M88" s="552">
        <f>G88*0.01/'TB5'!F88</f>
        <v>0.15862552821636197</v>
      </c>
    </row>
    <row r="89" spans="1:13" x14ac:dyDescent="0.2">
      <c r="A89" s="67">
        <v>1993</v>
      </c>
      <c r="B89" s="428">
        <f>avgpeinc!Y82</f>
        <v>710392.55911840557</v>
      </c>
      <c r="C89" s="319">
        <f>avgpeinc!Z82</f>
        <v>767123.01890604454</v>
      </c>
      <c r="D89" s="524">
        <f>avgpeinc!AA82</f>
        <v>709728.11920756462</v>
      </c>
      <c r="E89" s="524">
        <f>avgpeinc!AB82</f>
        <v>968721.79396460252</v>
      </c>
      <c r="F89" s="524">
        <f>avgpeinc!AC82</f>
        <v>536679.20196699747</v>
      </c>
      <c r="G89" s="62">
        <f>avgpeinc!AD82</f>
        <v>1090891.687394107</v>
      </c>
      <c r="H89" s="533">
        <f>B89*0.01/'TB5'!B89</f>
        <v>0.13960157334804535</v>
      </c>
      <c r="I89" s="544">
        <f>C89*0.01/'TB5'!B89</f>
        <v>0.15074986219406128</v>
      </c>
      <c r="J89" s="551">
        <f>D89*0.01/'TB5'!C89</f>
        <v>0.13865670561790466</v>
      </c>
      <c r="K89" s="544">
        <f>E89*0.01/'TB5'!D89</f>
        <v>0.15141414105892181</v>
      </c>
      <c r="L89" s="551">
        <f>F89*0.01/'TB5'!E89</f>
        <v>0.13747641444206238</v>
      </c>
      <c r="M89" s="552">
        <f>G89*0.01/'TB5'!F89</f>
        <v>0.15408909320831299</v>
      </c>
    </row>
    <row r="90" spans="1:13" x14ac:dyDescent="0.2">
      <c r="A90" s="67">
        <v>1994</v>
      </c>
      <c r="B90" s="428">
        <f>avgpeinc!Y83</f>
        <v>725499.69601940515</v>
      </c>
      <c r="C90" s="319">
        <f>avgpeinc!Z83</f>
        <v>783121.56768953381</v>
      </c>
      <c r="D90" s="524">
        <f>avgpeinc!AA83</f>
        <v>718478.16207981925</v>
      </c>
      <c r="E90" s="524">
        <f>avgpeinc!AB83</f>
        <v>983283.7994041614</v>
      </c>
      <c r="F90" s="524">
        <f>avgpeinc!AC83</f>
        <v>550692.39665979811</v>
      </c>
      <c r="G90" s="62">
        <f>avgpeinc!AD83</f>
        <v>1112211.2498077108</v>
      </c>
      <c r="H90" s="533">
        <f>B90*0.01/'TB5'!B90</f>
        <v>0.13806027173995972</v>
      </c>
      <c r="I90" s="544">
        <f>C90*0.01/'TB5'!B90</f>
        <v>0.14902552962303159</v>
      </c>
      <c r="J90" s="551">
        <f>D90*0.01/'TB5'!C90</f>
        <v>0.13609223067760468</v>
      </c>
      <c r="K90" s="544">
        <f>E90*0.01/'TB5'!D90</f>
        <v>0.14916668832302094</v>
      </c>
      <c r="L90" s="551">
        <f>F90*0.01/'TB5'!E90</f>
        <v>0.13658343255519867</v>
      </c>
      <c r="M90" s="552">
        <f>G90*0.01/'TB5'!F90</f>
        <v>0.15252791345119476</v>
      </c>
    </row>
    <row r="91" spans="1:13" x14ac:dyDescent="0.2">
      <c r="A91" s="67">
        <v>1995</v>
      </c>
      <c r="B91" s="428">
        <f>avgpeinc!Y84</f>
        <v>769739.52620979771</v>
      </c>
      <c r="C91" s="319">
        <f>avgpeinc!Z84</f>
        <v>829320.59908554738</v>
      </c>
      <c r="D91" s="524">
        <f>avgpeinc!AA84</f>
        <v>769977.58695946308</v>
      </c>
      <c r="E91" s="524">
        <f>avgpeinc!AB84</f>
        <v>1050688.665407357</v>
      </c>
      <c r="F91" s="524">
        <f>avgpeinc!AC84</f>
        <v>578961.93588005402</v>
      </c>
      <c r="G91" s="62">
        <f>avgpeinc!AD84</f>
        <v>1178488.5058087686</v>
      </c>
      <c r="H91" s="533">
        <f>B91*0.01/'TB5'!B91</f>
        <v>0.14332926273345947</v>
      </c>
      <c r="I91" s="544">
        <f>C91*0.01/'TB5'!B91</f>
        <v>0.1544235497713089</v>
      </c>
      <c r="J91" s="551">
        <f>D91*0.01/'TB5'!C91</f>
        <v>0.1430042237043381</v>
      </c>
      <c r="K91" s="544">
        <f>E91*0.01/'TB5'!D91</f>
        <v>0.15666066110134125</v>
      </c>
      <c r="L91" s="551">
        <f>F91*0.01/'TB5'!E91</f>
        <v>0.13909989595413208</v>
      </c>
      <c r="M91" s="552">
        <f>G91*0.01/'TB5'!F91</f>
        <v>0.1583390086889267</v>
      </c>
    </row>
    <row r="92" spans="1:13" x14ac:dyDescent="0.2">
      <c r="A92" s="67">
        <v>1996</v>
      </c>
      <c r="B92" s="428">
        <f>avgpeinc!Y85</f>
        <v>834906.88002335711</v>
      </c>
      <c r="C92" s="319">
        <f>avgpeinc!Z85</f>
        <v>898812.05619110016</v>
      </c>
      <c r="D92" s="524">
        <f>avgpeinc!AA85</f>
        <v>822309.32594434463</v>
      </c>
      <c r="E92" s="524">
        <f>avgpeinc!AB85</f>
        <v>1141235.1155120351</v>
      </c>
      <c r="F92" s="524">
        <f>avgpeinc!AC85</f>
        <v>625176.73340522964</v>
      </c>
      <c r="G92" s="62">
        <f>avgpeinc!AD85</f>
        <v>1269744.5772720042</v>
      </c>
      <c r="H92" s="533">
        <f>B92*0.01/'TB5'!B92</f>
        <v>0.15070828795433042</v>
      </c>
      <c r="I92" s="544">
        <f>C92*0.01/'TB5'!B92</f>
        <v>0.16224375367164609</v>
      </c>
      <c r="J92" s="551">
        <f>D92*0.01/'TB5'!C92</f>
        <v>0.14982481300830841</v>
      </c>
      <c r="K92" s="544">
        <f>E92*0.01/'TB5'!D92</f>
        <v>0.1667809933423996</v>
      </c>
      <c r="L92" s="551">
        <f>F92*0.01/'TB5'!E92</f>
        <v>0.14413540065288544</v>
      </c>
      <c r="M92" s="552">
        <f>G92*0.01/'TB5'!F92</f>
        <v>0.16649551689624786</v>
      </c>
    </row>
    <row r="93" spans="1:13" x14ac:dyDescent="0.2">
      <c r="A93" s="67">
        <v>1997</v>
      </c>
      <c r="B93" s="428">
        <f>avgpeinc!Y86</f>
        <v>906713.42986231565</v>
      </c>
      <c r="C93" s="319">
        <f>avgpeinc!Z86</f>
        <v>971967.56558767695</v>
      </c>
      <c r="D93" s="524">
        <f>avgpeinc!AA86</f>
        <v>900543.71724551206</v>
      </c>
      <c r="E93" s="524">
        <f>avgpeinc!AB86</f>
        <v>1245589.0352428332</v>
      </c>
      <c r="F93" s="524">
        <f>avgpeinc!AC86</f>
        <v>669563.22169861814</v>
      </c>
      <c r="G93" s="62">
        <f>avgpeinc!AD86</f>
        <v>1372428.9565826443</v>
      </c>
      <c r="H93" s="533">
        <f>B93*0.01/'TB5'!B93</f>
        <v>0.15793299674987799</v>
      </c>
      <c r="I93" s="544">
        <f>C93*0.01/'TB5'!B93</f>
        <v>0.16929908096790319</v>
      </c>
      <c r="J93" s="551">
        <f>D93*0.01/'TB5'!C93</f>
        <v>0.15815767645835876</v>
      </c>
      <c r="K93" s="544">
        <f>E93*0.01/'TB5'!D93</f>
        <v>0.17427790164947513</v>
      </c>
      <c r="L93" s="551">
        <f>F93*0.01/'TB5'!E93</f>
        <v>0.1500040739774704</v>
      </c>
      <c r="M93" s="552">
        <f>G93*0.01/'TB5'!F93</f>
        <v>0.1738100349903107</v>
      </c>
    </row>
    <row r="94" spans="1:13" x14ac:dyDescent="0.2">
      <c r="A94" s="67">
        <v>1998</v>
      </c>
      <c r="B94" s="428">
        <f>avgpeinc!Y87</f>
        <v>966280.63801918924</v>
      </c>
      <c r="C94" s="319">
        <f>avgpeinc!Z87</f>
        <v>1036522.817505042</v>
      </c>
      <c r="D94" s="524">
        <f>avgpeinc!AA87</f>
        <v>964623.29910923808</v>
      </c>
      <c r="E94" s="524">
        <f>avgpeinc!AB87</f>
        <v>1341285.1506807276</v>
      </c>
      <c r="F94" s="524">
        <f>avgpeinc!AC87</f>
        <v>702480.09357724444</v>
      </c>
      <c r="G94" s="62">
        <f>avgpeinc!AD87</f>
        <v>1458027.1907140228</v>
      </c>
      <c r="H94" s="533">
        <f>B94*0.01/'TB5'!B94</f>
        <v>0.16210399568080902</v>
      </c>
      <c r="I94" s="544">
        <f>C94*0.01/'TB5'!B94</f>
        <v>0.17388787865638733</v>
      </c>
      <c r="J94" s="551">
        <f>D94*0.01/'TB5'!C94</f>
        <v>0.16235414147377017</v>
      </c>
      <c r="K94" s="544">
        <f>E94*0.01/'TB5'!D94</f>
        <v>0.18090981245040891</v>
      </c>
      <c r="L94" s="551">
        <f>F94*0.01/'TB5'!E94</f>
        <v>0.15154823660850522</v>
      </c>
      <c r="M94" s="552">
        <f>G94*0.01/'TB5'!F94</f>
        <v>0.17838788032531736</v>
      </c>
    </row>
    <row r="95" spans="1:13" x14ac:dyDescent="0.2">
      <c r="A95" s="72">
        <v>1999</v>
      </c>
      <c r="B95" s="429">
        <f>avgpeinc!Y88</f>
        <v>1018057.808014376</v>
      </c>
      <c r="C95" s="320">
        <f>avgpeinc!Z88</f>
        <v>1092651.5935472059</v>
      </c>
      <c r="D95" s="526">
        <f>avgpeinc!AA88</f>
        <v>1027141.6420750888</v>
      </c>
      <c r="E95" s="526">
        <f>avgpeinc!AB88</f>
        <v>1438090.5145671277</v>
      </c>
      <c r="F95" s="526">
        <f>avgpeinc!AC88</f>
        <v>720304.75545094255</v>
      </c>
      <c r="G95" s="68">
        <f>avgpeinc!AD88</f>
        <v>1529253.6198311897</v>
      </c>
      <c r="H95" s="536">
        <f>B95*0.01/'TB5'!B95</f>
        <v>0.16582681238651273</v>
      </c>
      <c r="I95" s="547">
        <f>C95*0.01/'TB5'!B95</f>
        <v>0.177977055311203</v>
      </c>
      <c r="J95" s="553">
        <f>D95*0.01/'TB5'!C95</f>
        <v>0.1675176918506622</v>
      </c>
      <c r="K95" s="547">
        <f>E95*0.01/'TB5'!D95</f>
        <v>0.18784914910793302</v>
      </c>
      <c r="L95" s="553">
        <f>F95*0.01/'TB5'!E95</f>
        <v>0.15135315060615542</v>
      </c>
      <c r="M95" s="554">
        <f>G95*0.01/'TB5'!F95</f>
        <v>0.18243764340877533</v>
      </c>
    </row>
    <row r="96" spans="1:13" x14ac:dyDescent="0.2">
      <c r="A96" s="77">
        <v>2000</v>
      </c>
      <c r="B96" s="430">
        <f>avgpeinc!Y89</f>
        <v>1096434.7433548828</v>
      </c>
      <c r="C96" s="321">
        <f>avgpeinc!Z89</f>
        <v>1175249.8784661025</v>
      </c>
      <c r="D96" s="528">
        <f>avgpeinc!AA89</f>
        <v>1091731.3392748234</v>
      </c>
      <c r="E96" s="528">
        <f>avgpeinc!AB89</f>
        <v>1555341.0695136753</v>
      </c>
      <c r="F96" s="528">
        <f>avgpeinc!AC89</f>
        <v>768699.74881091597</v>
      </c>
      <c r="G96" s="74">
        <f>avgpeinc!AD89</f>
        <v>1639766.0745065506</v>
      </c>
      <c r="H96" s="537">
        <f>B96*0.01/'TB5'!B96</f>
        <v>0.17282900214195249</v>
      </c>
      <c r="I96" s="548">
        <f>C96*0.01/'TB5'!B96</f>
        <v>0.18525248765945435</v>
      </c>
      <c r="J96" s="555">
        <f>D96*0.01/'TB5'!C96</f>
        <v>0.17346490919589994</v>
      </c>
      <c r="K96" s="548">
        <f>E96*0.01/'TB5'!D96</f>
        <v>0.19689768552780151</v>
      </c>
      <c r="L96" s="555">
        <f>F96*0.01/'TB5'!E96</f>
        <v>0.15632368624210358</v>
      </c>
      <c r="M96" s="556">
        <f>G96*0.01/'TB5'!F96</f>
        <v>0.18962045013904572</v>
      </c>
    </row>
    <row r="97" spans="1:13" x14ac:dyDescent="0.2">
      <c r="A97" s="67">
        <v>2001</v>
      </c>
      <c r="B97" s="428">
        <f>avgpeinc!Y90</f>
        <v>1041788.1588638264</v>
      </c>
      <c r="C97" s="319">
        <f>avgpeinc!Z90</f>
        <v>1118934.8449548904</v>
      </c>
      <c r="D97" s="524">
        <f>avgpeinc!AA90</f>
        <v>1028077.2997677093</v>
      </c>
      <c r="E97" s="524">
        <f>avgpeinc!AB90</f>
        <v>1460736.6474428594</v>
      </c>
      <c r="F97" s="524">
        <f>avgpeinc!AC90</f>
        <v>747067.33745618199</v>
      </c>
      <c r="G97" s="62">
        <f>avgpeinc!AD90</f>
        <v>1563864.2253218244</v>
      </c>
      <c r="H97" s="533">
        <f>B97*0.01/'TB5'!B97</f>
        <v>0.16502152383327481</v>
      </c>
      <c r="I97" s="544">
        <f>C97*0.01/'TB5'!B97</f>
        <v>0.1772417277097702</v>
      </c>
      <c r="J97" s="551">
        <f>D97*0.01/'TB5'!C97</f>
        <v>0.16422547399997711</v>
      </c>
      <c r="K97" s="544">
        <f>E97*0.01/'TB5'!D97</f>
        <v>0.18612547218799594</v>
      </c>
      <c r="L97" s="551">
        <f>F97*0.01/'TB5'!E97</f>
        <v>0.15230101346969604</v>
      </c>
      <c r="M97" s="552">
        <f>G97*0.01/'TB5'!F97</f>
        <v>0.181314617395401</v>
      </c>
    </row>
    <row r="98" spans="1:13" x14ac:dyDescent="0.2">
      <c r="A98" s="67">
        <v>2002</v>
      </c>
      <c r="B98" s="428">
        <f>avgpeinc!Y91</f>
        <v>1007471.2524681174</v>
      </c>
      <c r="C98" s="319">
        <f>avgpeinc!Z91</f>
        <v>1082429.3322095941</v>
      </c>
      <c r="D98" s="524">
        <f>avgpeinc!AA91</f>
        <v>985730.97879660386</v>
      </c>
      <c r="E98" s="524">
        <f>avgpeinc!AB91</f>
        <v>1386441.7858859636</v>
      </c>
      <c r="F98" s="524">
        <f>avgpeinc!AC91</f>
        <v>750943.44118217286</v>
      </c>
      <c r="G98" s="62">
        <f>avgpeinc!AD91</f>
        <v>1510788.1715058656</v>
      </c>
      <c r="H98" s="533">
        <f>B98*0.01/'TB5'!B98</f>
        <v>0.15994501113891602</v>
      </c>
      <c r="I98" s="544">
        <f>C98*0.01/'TB5'!B98</f>
        <v>0.17184527218341827</v>
      </c>
      <c r="J98" s="551">
        <f>D98*0.01/'TB5'!C98</f>
        <v>0.15805490314960477</v>
      </c>
      <c r="K98" s="544">
        <f>E98*0.01/'TB5'!D98</f>
        <v>0.17886298894882205</v>
      </c>
      <c r="L98" s="551">
        <f>F98*0.01/'TB5'!E98</f>
        <v>0.15123674273490903</v>
      </c>
      <c r="M98" s="552">
        <f>G98*0.01/'TB5'!F98</f>
        <v>0.17593705654144287</v>
      </c>
    </row>
    <row r="99" spans="1:13" x14ac:dyDescent="0.2">
      <c r="A99" s="67">
        <v>2003</v>
      </c>
      <c r="B99" s="428">
        <f>avgpeinc!Y92</f>
        <v>1030775.0700230584</v>
      </c>
      <c r="C99" s="319">
        <f>avgpeinc!Z92</f>
        <v>1105094.315836783</v>
      </c>
      <c r="D99" s="524">
        <f>avgpeinc!AA92</f>
        <v>1008365.0030855968</v>
      </c>
      <c r="E99" s="524">
        <f>avgpeinc!AB92</f>
        <v>1406865.5709261757</v>
      </c>
      <c r="F99" s="524">
        <f>avgpeinc!AC92</f>
        <v>775021.32305559178</v>
      </c>
      <c r="G99" s="62">
        <f>avgpeinc!AD92</f>
        <v>1545936.0785007379</v>
      </c>
      <c r="H99" s="533">
        <f>B99*0.01/'TB5'!B99</f>
        <v>0.16194610297679904</v>
      </c>
      <c r="I99" s="544">
        <f>C99*0.01/'TB5'!B99</f>
        <v>0.17362247407436374</v>
      </c>
      <c r="J99" s="551">
        <f>D99*0.01/'TB5'!C99</f>
        <v>0.159677654504776</v>
      </c>
      <c r="K99" s="544">
        <f>E99*0.01/'TB5'!D99</f>
        <v>0.18115961551666263</v>
      </c>
      <c r="L99" s="551">
        <f>F99*0.01/'TB5'!E99</f>
        <v>0.15263460576534271</v>
      </c>
      <c r="M99" s="552">
        <f>G99*0.01/'TB5'!F99</f>
        <v>0.17808130383491516</v>
      </c>
    </row>
    <row r="100" spans="1:13" x14ac:dyDescent="0.2">
      <c r="A100" s="67">
        <v>2004</v>
      </c>
      <c r="B100" s="428">
        <f>avgpeinc!Y93</f>
        <v>1105647.76273966</v>
      </c>
      <c r="C100" s="319">
        <f>avgpeinc!Z93</f>
        <v>1181796.2995116101</v>
      </c>
      <c r="D100" s="524">
        <f>avgpeinc!AA93</f>
        <v>1090528.0059382981</v>
      </c>
      <c r="E100" s="524">
        <f>avgpeinc!AB93</f>
        <v>1520626.7949904471</v>
      </c>
      <c r="F100" s="524">
        <f>avgpeinc!AC93</f>
        <v>815759.67228151835</v>
      </c>
      <c r="G100" s="62">
        <f>avgpeinc!AD93</f>
        <v>1652345.1138461146</v>
      </c>
      <c r="H100" s="533">
        <f>B100*0.01/'TB5'!B100</f>
        <v>0.16875973343849182</v>
      </c>
      <c r="I100" s="544">
        <f>C100*0.01/'TB5'!B100</f>
        <v>0.18038260936737063</v>
      </c>
      <c r="J100" s="551">
        <f>D100*0.01/'TB5'!C100</f>
        <v>0.16776283085346222</v>
      </c>
      <c r="K100" s="544">
        <f>E100*0.01/'TB5'!D100</f>
        <v>0.18989214301109314</v>
      </c>
      <c r="L100" s="551">
        <f>F100*0.01/'TB5'!E100</f>
        <v>0.15633074939250946</v>
      </c>
      <c r="M100" s="552">
        <f>G100*0.01/'TB5'!F100</f>
        <v>0.18506297469139099</v>
      </c>
    </row>
    <row r="101" spans="1:13" x14ac:dyDescent="0.2">
      <c r="A101" s="67">
        <v>2005</v>
      </c>
      <c r="B101" s="428">
        <f>avgpeinc!Y94</f>
        <v>1189803.4378176802</v>
      </c>
      <c r="C101" s="319">
        <f>avgpeinc!Z94</f>
        <v>1264558.2686047519</v>
      </c>
      <c r="D101" s="524">
        <f>avgpeinc!AA94</f>
        <v>1174471.4804994955</v>
      </c>
      <c r="E101" s="524">
        <f>avgpeinc!AB94</f>
        <v>1627088.3141749597</v>
      </c>
      <c r="F101" s="524">
        <f>avgpeinc!AC94</f>
        <v>879889.86062453187</v>
      </c>
      <c r="G101" s="62">
        <f>avgpeinc!AD94</f>
        <v>1769051.7138922999</v>
      </c>
      <c r="H101" s="533">
        <f>B101*0.01/'TB5'!B101</f>
        <v>0.17718559503555295</v>
      </c>
      <c r="I101" s="544">
        <f>C101*0.01/'TB5'!B101</f>
        <v>0.1883180886507034</v>
      </c>
      <c r="J101" s="551">
        <f>D101*0.01/'TB5'!C101</f>
        <v>0.17752631008625033</v>
      </c>
      <c r="K101" s="544">
        <f>E101*0.01/'TB5'!D101</f>
        <v>0.19810761511325833</v>
      </c>
      <c r="L101" s="551">
        <f>F101*0.01/'TB5'!E101</f>
        <v>0.16486005485057831</v>
      </c>
      <c r="M101" s="552">
        <f>G101*0.01/'TB5'!F101</f>
        <v>0.19417759776115417</v>
      </c>
    </row>
    <row r="102" spans="1:13" x14ac:dyDescent="0.2">
      <c r="A102" s="67">
        <v>2006</v>
      </c>
      <c r="B102" s="428">
        <f>avgpeinc!Y95</f>
        <v>1260035.420673019</v>
      </c>
      <c r="C102" s="319">
        <f>avgpeinc!Z95</f>
        <v>1336845.8552036688</v>
      </c>
      <c r="D102" s="524">
        <f>avgpeinc!AA95</f>
        <v>1239870.4313817122</v>
      </c>
      <c r="E102" s="524">
        <f>avgpeinc!AB95</f>
        <v>1711337.1443832351</v>
      </c>
      <c r="F102" s="524">
        <f>avgpeinc!AC95</f>
        <v>935409.65405466221</v>
      </c>
      <c r="G102" s="62">
        <f>avgpeinc!AD95</f>
        <v>1869984.6662170182</v>
      </c>
      <c r="H102" s="533">
        <f>B102*0.01/'TB5'!B102</f>
        <v>0.1832365989685058</v>
      </c>
      <c r="I102" s="544">
        <f>C102*0.01/'TB5'!B102</f>
        <v>0.19440650939941403</v>
      </c>
      <c r="J102" s="551">
        <f>D102*0.01/'TB5'!C102</f>
        <v>0.18401792645454407</v>
      </c>
      <c r="K102" s="544">
        <f>E102*0.01/'TB5'!D102</f>
        <v>0.20490188896656042</v>
      </c>
      <c r="L102" s="551">
        <f>F102*0.01/'TB5'!E102</f>
        <v>0.16929538547992709</v>
      </c>
      <c r="M102" s="552">
        <f>G102*0.01/'TB5'!F102</f>
        <v>0.20044220983982086</v>
      </c>
    </row>
    <row r="103" spans="1:13" x14ac:dyDescent="0.2">
      <c r="A103" s="67">
        <v>2007</v>
      </c>
      <c r="B103" s="428">
        <f>avgpeinc!Y96</f>
        <v>1254210.5702810662</v>
      </c>
      <c r="C103" s="319">
        <f>avgpeinc!Z96</f>
        <v>1330053.5698123602</v>
      </c>
      <c r="D103" s="524">
        <f>avgpeinc!AA96</f>
        <v>1260371.3444206198</v>
      </c>
      <c r="E103" s="524">
        <f>avgpeinc!AB96</f>
        <v>1713931.1939595512</v>
      </c>
      <c r="F103" s="524">
        <f>avgpeinc!AC96</f>
        <v>927288.12147453392</v>
      </c>
      <c r="G103" s="62">
        <f>avgpeinc!AD96</f>
        <v>1858588.3624958054</v>
      </c>
      <c r="H103" s="533">
        <f>B103*0.01/'TB5'!B103</f>
        <v>0.1844514012336731</v>
      </c>
      <c r="I103" s="544">
        <f>C103*0.01/'TB5'!B103</f>
        <v>0.19560530781745908</v>
      </c>
      <c r="J103" s="551">
        <f>D103*0.01/'TB5'!C103</f>
        <v>0.18899917602539062</v>
      </c>
      <c r="K103" s="544">
        <f>E103*0.01/'TB5'!D103</f>
        <v>0.20679299533367154</v>
      </c>
      <c r="L103" s="551">
        <f>F103*0.01/'TB5'!E103</f>
        <v>0.17046305537223816</v>
      </c>
      <c r="M103" s="552">
        <f>G103*0.01/'TB5'!F103</f>
        <v>0.20189657807350156</v>
      </c>
    </row>
    <row r="104" spans="1:13" x14ac:dyDescent="0.2">
      <c r="A104" s="67">
        <v>2008</v>
      </c>
      <c r="B104" s="428">
        <f>avgpeinc!Y97</f>
        <v>1193339.9730481545</v>
      </c>
      <c r="C104" s="319">
        <f>avgpeinc!Z97</f>
        <v>1268403.2596834046</v>
      </c>
      <c r="D104" s="524">
        <f>avgpeinc!AA97</f>
        <v>1180475.0209700346</v>
      </c>
      <c r="E104" s="524">
        <f>avgpeinc!AB97</f>
        <v>1618203.8060342984</v>
      </c>
      <c r="F104" s="524">
        <f>avgpeinc!AC97</f>
        <v>893210.91279050452</v>
      </c>
      <c r="G104" s="62">
        <f>avgpeinc!AD97</f>
        <v>1763509.5099068577</v>
      </c>
      <c r="H104" s="533">
        <f>B104*0.01/'TB5'!B104</f>
        <v>0.1804795116186142</v>
      </c>
      <c r="I104" s="544">
        <f>C104*0.01/'TB5'!B104</f>
        <v>0.19183200597763059</v>
      </c>
      <c r="J104" s="551">
        <f>D104*0.01/'TB5'!C104</f>
        <v>0.18214543163776398</v>
      </c>
      <c r="K104" s="544">
        <f>E104*0.01/'TB5'!D104</f>
        <v>0.20256182551383972</v>
      </c>
      <c r="L104" s="551">
        <f>F104*0.01/'TB5'!E104</f>
        <v>0.16718275845050812</v>
      </c>
      <c r="M104" s="552">
        <f>G104*0.01/'TB5'!F104</f>
        <v>0.19764791429042816</v>
      </c>
    </row>
    <row r="105" spans="1:13" x14ac:dyDescent="0.2">
      <c r="A105" s="72">
        <v>2009</v>
      </c>
      <c r="B105" s="431">
        <f>avgpeinc!Y98</f>
        <v>1051079.4775783222</v>
      </c>
      <c r="C105" s="322">
        <f>avgpeinc!Z98</f>
        <v>1116531.1716112029</v>
      </c>
      <c r="D105" s="526">
        <f>avgpeinc!AA98</f>
        <v>1048428.8857313414</v>
      </c>
      <c r="E105" s="526">
        <f>avgpeinc!AB98</f>
        <v>1417171.8988789672</v>
      </c>
      <c r="F105" s="526">
        <f>avgpeinc!AC98</f>
        <v>796610.07623168838</v>
      </c>
      <c r="G105" s="68">
        <f>avgpeinc!AD98</f>
        <v>1562750.9002561606</v>
      </c>
      <c r="H105" s="536">
        <f>B105*0.01/'TB5'!B105</f>
        <v>0.16656053066253665</v>
      </c>
      <c r="I105" s="547">
        <f>C105*0.01/'TB5'!B105</f>
        <v>0.17693240940570831</v>
      </c>
      <c r="J105" s="557">
        <f>D105*0.01/'TB5'!C105</f>
        <v>0.16877049207687378</v>
      </c>
      <c r="K105" s="558">
        <f>E105*0.01/'TB5'!D105</f>
        <v>0.18855887651443484</v>
      </c>
      <c r="L105" s="553">
        <f>F105*0.01/'TB5'!E105</f>
        <v>0.1531379371881485</v>
      </c>
      <c r="M105" s="554">
        <f>G105*0.01/'TB5'!F105</f>
        <v>0.18330198526382446</v>
      </c>
    </row>
    <row r="106" spans="1:13" x14ac:dyDescent="0.2">
      <c r="A106" s="67">
        <v>2010</v>
      </c>
      <c r="B106" s="432">
        <f>avgpeinc!Y99</f>
        <v>1155888.3534376542</v>
      </c>
      <c r="C106" s="323">
        <f>avgpeinc!Z99</f>
        <v>1223188.1604817363</v>
      </c>
      <c r="D106" s="524">
        <f>avgpeinc!AA99</f>
        <v>1141781.7331895949</v>
      </c>
      <c r="E106" s="524">
        <f>avgpeinc!AB99</f>
        <v>1533945.3067824051</v>
      </c>
      <c r="F106" s="524">
        <f>avgpeinc!AC99</f>
        <v>890471.05175359664</v>
      </c>
      <c r="G106" s="62">
        <f>avgpeinc!AD99</f>
        <v>1708086.5391224858</v>
      </c>
      <c r="H106" s="533">
        <f>B106*0.01/'TB5'!B106</f>
        <v>0.17740826308727264</v>
      </c>
      <c r="I106" s="544">
        <f>C106*0.01/'TB5'!B106</f>
        <v>0.18773758411407471</v>
      </c>
      <c r="J106" s="559">
        <f>D106*0.01/'TB5'!C106</f>
        <v>0.18101483583450315</v>
      </c>
      <c r="K106" s="560">
        <f>E106*0.01/'TB5'!D106</f>
        <v>0.19946564733982081</v>
      </c>
      <c r="L106" s="551">
        <f>F106*0.01/'TB5'!E106</f>
        <v>0.1643670201301575</v>
      </c>
      <c r="M106" s="552">
        <f>G106*0.01/'TB5'!F106</f>
        <v>0.19504359364509583</v>
      </c>
    </row>
    <row r="107" spans="1:13" x14ac:dyDescent="0.2">
      <c r="A107" s="67">
        <v>2011</v>
      </c>
      <c r="B107" s="432">
        <f>avgpeinc!Y100</f>
        <v>1208498.6033173455</v>
      </c>
      <c r="C107" s="323">
        <f>avgpeinc!Z100</f>
        <v>1279863.2965867161</v>
      </c>
      <c r="D107" s="524">
        <f>avgpeinc!AA100</f>
        <v>1206029.0999888673</v>
      </c>
      <c r="E107" s="524">
        <f>avgpeinc!AB100</f>
        <v>1613262.5078568251</v>
      </c>
      <c r="F107" s="524">
        <f>avgpeinc!AC100</f>
        <v>919583.49392832839</v>
      </c>
      <c r="G107" s="62">
        <f>avgpeinc!AD100</f>
        <v>1784142.9549491107</v>
      </c>
      <c r="H107" s="533">
        <f>B107*0.01/'TB5'!B107</f>
        <v>0.18236400187015536</v>
      </c>
      <c r="I107" s="544">
        <f>C107*0.01/'TB5'!B107</f>
        <v>0.19313302636146545</v>
      </c>
      <c r="J107" s="559">
        <f>D107*0.01/'TB5'!C107</f>
        <v>0.1869187206029892</v>
      </c>
      <c r="K107" s="560">
        <f>E107*0.01/'TB5'!D107</f>
        <v>0.20247718691825867</v>
      </c>
      <c r="L107" s="551">
        <f>F107*0.01/'TB5'!E107</f>
        <v>0.17072534561157224</v>
      </c>
      <c r="M107" s="552">
        <f>G107*0.01/'TB5'!F107</f>
        <v>0.20102925598621374</v>
      </c>
    </row>
    <row r="108" spans="1:13" x14ac:dyDescent="0.2">
      <c r="A108" s="67">
        <v>2012</v>
      </c>
      <c r="B108" s="432">
        <f>avgpeinc!Y101</f>
        <v>1310134.690706691</v>
      </c>
      <c r="C108" s="323">
        <f>avgpeinc!Z101</f>
        <v>1383506.1603578804</v>
      </c>
      <c r="D108" s="524">
        <f>avgpeinc!AA101</f>
        <v>1307516.1870910802</v>
      </c>
      <c r="E108" s="524">
        <f>avgpeinc!AB101</f>
        <v>1737779.9993191664</v>
      </c>
      <c r="F108" s="524">
        <f>avgpeinc!AC101</f>
        <v>1004249.870859785</v>
      </c>
      <c r="G108" s="62">
        <f>avgpeinc!AD101</f>
        <v>1923853.22636621</v>
      </c>
      <c r="H108" s="533">
        <f>B108*0.01/'TB5'!B108</f>
        <v>0.19292990863323212</v>
      </c>
      <c r="I108" s="544">
        <f>C108*0.01/'TB5'!B108</f>
        <v>0.2037345618009567</v>
      </c>
      <c r="J108" s="559">
        <f>D108*0.01/'TB5'!C108</f>
        <v>0.20018976926803589</v>
      </c>
      <c r="K108" s="560">
        <f>E108*0.01/'TB5'!D108</f>
        <v>0.21413771808147428</v>
      </c>
      <c r="L108" s="551">
        <f>F108*0.01/'TB5'!E108</f>
        <v>0.18053096532821652</v>
      </c>
      <c r="M108" s="552">
        <f>G108*0.01/'TB5'!F108</f>
        <v>0.21192829310894018</v>
      </c>
    </row>
    <row r="109" spans="1:13" x14ac:dyDescent="0.2">
      <c r="A109" s="67">
        <v>2013</v>
      </c>
      <c r="B109" s="432">
        <f>avgpeinc!Y102</f>
        <v>1246139.0696195599</v>
      </c>
      <c r="C109" s="323">
        <f>avgpeinc!Z102</f>
        <v>1321176.2719487257</v>
      </c>
      <c r="D109" s="524">
        <f>avgpeinc!AA102</f>
        <v>1185040.2120226438</v>
      </c>
      <c r="E109" s="524">
        <f>avgpeinc!AB102</f>
        <v>1661237.9853593782</v>
      </c>
      <c r="F109" s="524">
        <f>avgpeinc!AC102</f>
        <v>960360.90943047043</v>
      </c>
      <c r="G109" s="62">
        <f>avgpeinc!AD102</f>
        <v>1837420.7379915889</v>
      </c>
      <c r="H109" s="533">
        <f>B109*0.01/'TB5'!B109</f>
        <v>0.18342787027359009</v>
      </c>
      <c r="I109" s="544">
        <f>C109*0.01/'TB5'!B109</f>
        <v>0.19447311758995053</v>
      </c>
      <c r="J109" s="559">
        <f>D109*0.01/'TB5'!C109</f>
        <v>0.17868198454380035</v>
      </c>
      <c r="K109" s="560">
        <f>E109*0.01/'TB5'!D109</f>
        <v>0.20355048775672913</v>
      </c>
      <c r="L109" s="551">
        <f>F109*0.01/'TB5'!E109</f>
        <v>0.17338345944881436</v>
      </c>
      <c r="M109" s="552">
        <f>G109*0.01/'TB5'!F109</f>
        <v>0.20213428139686584</v>
      </c>
    </row>
    <row r="110" spans="1:13" x14ac:dyDescent="0.2">
      <c r="A110" s="67">
        <v>2014</v>
      </c>
      <c r="B110" s="432">
        <f>avgpeinc!Y103</f>
        <v>1313324.1661998213</v>
      </c>
      <c r="C110" s="323">
        <f>avgpeinc!Z103</f>
        <v>1389013.2828585762</v>
      </c>
      <c r="D110" s="524">
        <f>avgpeinc!AA103</f>
        <v>1249747.8086919191</v>
      </c>
      <c r="E110" s="524">
        <f>avgpeinc!AB103</f>
        <v>1737391.8222163534</v>
      </c>
      <c r="F110" s="524">
        <f>avgpeinc!AC103</f>
        <v>1019127.3738820176</v>
      </c>
      <c r="G110" s="62">
        <f>avgpeinc!AD103</f>
        <v>1928363.8065998545</v>
      </c>
      <c r="H110" s="533">
        <f>B110*0.01/'TB5'!B110</f>
        <v>0.18881380558013913</v>
      </c>
      <c r="I110" s="544">
        <f>C110*0.01/'TB5'!B110</f>
        <v>0.19969546794891355</v>
      </c>
      <c r="J110" s="559">
        <f>D110*0.01/'TB5'!C110</f>
        <v>0.18402029573917389</v>
      </c>
      <c r="K110" s="560">
        <f>E110*0.01/'TB5'!D110</f>
        <v>0.20758779346942899</v>
      </c>
      <c r="L110" s="551">
        <f>F110*0.01/'TB5'!E110</f>
        <v>0.17999459803104403</v>
      </c>
      <c r="M110" s="552">
        <f>G110*0.01/'TB5'!F110</f>
        <v>0.20791460573673248</v>
      </c>
    </row>
    <row r="111" spans="1:13" x14ac:dyDescent="0.2">
      <c r="A111" s="67">
        <v>2015</v>
      </c>
      <c r="B111" s="432">
        <f>avgpeinc!Y104</f>
        <v>1331543.630688922</v>
      </c>
      <c r="C111" s="323">
        <f>avgpeinc!Z104</f>
        <v>1408477.0272224152</v>
      </c>
      <c r="D111" s="524">
        <f>avgpeinc!AA104</f>
        <v>1258370.8050131099</v>
      </c>
      <c r="E111" s="524">
        <f>avgpeinc!AB104</f>
        <v>1769165.6619857391</v>
      </c>
      <c r="F111" s="524">
        <f>avgpeinc!AC104</f>
        <v>1025309.3128318905</v>
      </c>
      <c r="G111" s="62">
        <f>avgpeinc!AD104</f>
        <v>1954874.897893186</v>
      </c>
      <c r="H111" s="533">
        <f>B111*0.01/'TB5'!B111</f>
        <v>0.18838243186473844</v>
      </c>
      <c r="I111" s="544">
        <f>C111*0.01/'TB5'!B111</f>
        <v>0.19926671683788291</v>
      </c>
      <c r="J111" s="559">
        <f>D111*0.01/'TB5'!C111</f>
        <v>0.18337391316890717</v>
      </c>
      <c r="K111" s="560">
        <f>E111*0.01/'TB5'!D111</f>
        <v>0.2086155712604523</v>
      </c>
      <c r="L111" s="551">
        <f>F111*0.01/'TB5'!E111</f>
        <v>0.17754983901977536</v>
      </c>
      <c r="M111" s="552">
        <f>G111*0.01/'TB5'!F111</f>
        <v>0.20772258937358853</v>
      </c>
    </row>
    <row r="112" spans="1:13" x14ac:dyDescent="0.2">
      <c r="A112" s="67">
        <v>2016</v>
      </c>
      <c r="B112" s="432">
        <f>avgpeinc!Y105</f>
        <v>1311608.1622031871</v>
      </c>
      <c r="C112" s="323">
        <f>avgpeinc!Z105</f>
        <v>1387645.7774925262</v>
      </c>
      <c r="D112" s="524">
        <f>avgpeinc!AA105</f>
        <v>1227722.9637465759</v>
      </c>
      <c r="E112" s="524">
        <f>avgpeinc!AB105</f>
        <v>1735015.5419139145</v>
      </c>
      <c r="F112" s="524">
        <f>avgpeinc!AC105</f>
        <v>1020724.3439528277</v>
      </c>
      <c r="G112" s="62">
        <f>avgpeinc!AD105</f>
        <v>1920550.5607048138</v>
      </c>
      <c r="H112" s="533">
        <f>B112*0.01/'TB5'!B112</f>
        <v>0.18607375025749209</v>
      </c>
      <c r="I112" s="544">
        <f>C112*0.01/'TB5'!B112</f>
        <v>0.19686096906661985</v>
      </c>
      <c r="J112" s="559">
        <f>D112*0.01/'TB5'!C112</f>
        <v>0.18038049340248111</v>
      </c>
      <c r="K112" s="560">
        <f>E112*0.01/'TB5'!D112</f>
        <v>0.20555151998996732</v>
      </c>
      <c r="L112" s="551">
        <f>F112*0.01/'TB5'!E112</f>
        <v>0.17659102380275726</v>
      </c>
      <c r="M112" s="552">
        <f>G112*0.01/'TB5'!F112</f>
        <v>0.20543886721134186</v>
      </c>
    </row>
    <row r="113" spans="1:13" x14ac:dyDescent="0.2">
      <c r="A113" s="67">
        <v>2017</v>
      </c>
      <c r="B113" s="432">
        <f>avgpeinc!Y106</f>
        <v>1349732.4462353394</v>
      </c>
      <c r="C113" s="323">
        <f>avgpeinc!Z106</f>
        <v>1427507.6953801985</v>
      </c>
      <c r="D113" s="524">
        <f>avgpeinc!AA106</f>
        <v>1359806.536555578</v>
      </c>
      <c r="E113" s="524">
        <f>avgpeinc!AB106</f>
        <v>1792856.5965165363</v>
      </c>
      <c r="F113" s="524">
        <f>avgpeinc!AC106</f>
        <v>1034448.9227766617</v>
      </c>
      <c r="G113" s="62">
        <f>avgpeinc!AD106</f>
        <v>1992082.8169838595</v>
      </c>
      <c r="H113" s="533">
        <f>B113*0.01/'TB5'!B113</f>
        <v>0.18783034384250644</v>
      </c>
      <c r="I113" s="544">
        <f>C113*0.01/'TB5'!B113</f>
        <v>0.19865363836288452</v>
      </c>
      <c r="J113" s="559">
        <f>D113*0.01/'TB5'!C113</f>
        <v>0.1962840110063552</v>
      </c>
      <c r="K113" s="560">
        <f>E113*0.01/'TB5'!D113</f>
        <v>0.20889046788215634</v>
      </c>
      <c r="L113" s="551">
        <f>F113*0.01/'TB5'!E113</f>
        <v>0.17564511299133304</v>
      </c>
      <c r="M113" s="552">
        <f>G113*0.01/'TB5'!F113</f>
        <v>0.20659084618091583</v>
      </c>
    </row>
    <row r="114" spans="1:13" x14ac:dyDescent="0.2">
      <c r="A114" s="67">
        <v>2018</v>
      </c>
      <c r="B114" s="432">
        <f>avgpeinc!Y107</f>
        <v>1383540.4109775065</v>
      </c>
      <c r="C114" s="323">
        <f>avgpeinc!Z107</f>
        <v>1461670.378343632</v>
      </c>
      <c r="D114" s="524">
        <f>avgpeinc!AA107</f>
        <v>1392434.0937729138</v>
      </c>
      <c r="E114" s="524">
        <f>avgpeinc!AB107</f>
        <v>1828203.5417961779</v>
      </c>
      <c r="F114" s="524">
        <f>avgpeinc!AC107</f>
        <v>1067896.033431957</v>
      </c>
      <c r="G114" s="62">
        <f>avgpeinc!AD107</f>
        <v>2043429.6672211553</v>
      </c>
      <c r="H114" s="533">
        <f>B114*0.01/'TB5'!B114</f>
        <v>0.18930986523628232</v>
      </c>
      <c r="I114" s="544">
        <f>C114*0.01/'TB5'!B114</f>
        <v>0.20000039041042325</v>
      </c>
      <c r="J114" s="559">
        <f>D114*0.01/'TB5'!C114</f>
        <v>0.19789384305477142</v>
      </c>
      <c r="K114" s="560">
        <f>E114*0.01/'TB5'!D114</f>
        <v>0.20962792634963989</v>
      </c>
      <c r="L114" s="551">
        <f>F114*0.01/'TB5'!E114</f>
        <v>0.17806823551654818</v>
      </c>
      <c r="M114" s="552">
        <f>G114*0.01/'TB5'!F114</f>
        <v>0.20842868089675906</v>
      </c>
    </row>
    <row r="115" spans="1:13" x14ac:dyDescent="0.2">
      <c r="A115" s="67">
        <v>2019</v>
      </c>
      <c r="B115" s="432">
        <f>avgpeinc!Y108</f>
        <v>1376051.866475875</v>
      </c>
      <c r="C115" s="323">
        <f>avgpeinc!Z108</f>
        <v>1455361.191398903</v>
      </c>
      <c r="D115" s="524">
        <f>avgpeinc!AA108</f>
        <v>1383846.1809173455</v>
      </c>
      <c r="E115" s="524">
        <f>avgpeinc!AB108</f>
        <v>1824042.7258278902</v>
      </c>
      <c r="F115" s="524">
        <f>avgpeinc!AC108</f>
        <v>1058249.1985465274</v>
      </c>
      <c r="G115" s="62">
        <f>avgpeinc!AD108</f>
        <v>2034288.6504977315</v>
      </c>
      <c r="H115" s="533">
        <f>B115*0.01/'TB5'!B115</f>
        <v>0.18734192848205564</v>
      </c>
      <c r="I115" s="544">
        <f>C115*0.01/'TB5'!B115</f>
        <v>0.19813945889472961</v>
      </c>
      <c r="J115" s="559">
        <f>D115*0.01/'TB5'!C115</f>
        <v>0.19571098685264585</v>
      </c>
      <c r="K115" s="560">
        <f>E115*0.01/'TB5'!D115</f>
        <v>0.20791545510292048</v>
      </c>
      <c r="L115" s="551">
        <f>F115*0.01/'TB5'!E115</f>
        <v>0.17578965425491333</v>
      </c>
      <c r="M115" s="552">
        <f>G115*0.01/'TB5'!F115</f>
        <v>0.20645678043365481</v>
      </c>
    </row>
    <row r="116" spans="1:13" ht="17" thickBot="1" x14ac:dyDescent="0.25">
      <c r="A116" s="1105">
        <v>2020</v>
      </c>
      <c r="B116" s="1106"/>
      <c r="C116" s="1101"/>
      <c r="D116" s="1107"/>
      <c r="E116" s="1107"/>
      <c r="F116" s="1107"/>
      <c r="G116" s="109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row r="119" spans="1:13" x14ac:dyDescent="0.2">
      <c r="B119" s="931"/>
    </row>
    <row r="120" spans="1:13" x14ac:dyDescent="0.2">
      <c r="B120" s="945"/>
      <c r="C120" s="945"/>
      <c r="D120" s="945"/>
      <c r="E120" s="945"/>
      <c r="F120" s="945"/>
      <c r="G120" s="945"/>
      <c r="H120" s="945"/>
      <c r="I120" s="945"/>
      <c r="J120" s="945"/>
      <c r="K120" s="945"/>
      <c r="L120" s="945"/>
      <c r="M120" s="945"/>
    </row>
  </sheetData>
  <mergeCells count="3">
    <mergeCell ref="A4:M4"/>
    <mergeCell ref="B7:G7"/>
    <mergeCell ref="H7:M7"/>
  </mergeCells>
  <hyperlinks>
    <hyperlink ref="A1" location="Index!A1" display="Back to index" xr:uid="{00000000-0004-0000-2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6" tint="0.39997558519241921"/>
  </sheetPr>
  <dimension ref="A1:M120"/>
  <sheetViews>
    <sheetView workbookViewId="0">
      <pane xSplit="1" ySplit="8" topLeftCell="B91" activePane="bottomRight" state="frozen"/>
      <selection activeCell="H120" sqref="H120:M120"/>
      <selection pane="topRight" activeCell="H120" sqref="H120:M120"/>
      <selection pane="bottomLeft" activeCell="H120" sqref="H120:M120"/>
      <selection pane="bottomRight" activeCell="A4" sqref="A4:M4"/>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226</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425">
        <f>avgpeinc!AK2</f>
        <v>1150148.2767216817</v>
      </c>
      <c r="C9" s="317">
        <f>avgpeinc!AL2</f>
        <v>1190223.7463049167</v>
      </c>
      <c r="D9" s="317"/>
      <c r="E9" s="85"/>
      <c r="F9" s="85"/>
      <c r="G9" s="84">
        <f>avgpeinc!AP2</f>
        <v>1777599.4952147712</v>
      </c>
      <c r="H9" s="530">
        <f>B9*0.001/'TB5'!B9</f>
        <v>9.2283043706795034E-2</v>
      </c>
      <c r="I9" s="541">
        <f>C9*0.001/'TB5'!B9</f>
        <v>9.5498530254026479E-2</v>
      </c>
      <c r="J9" s="575"/>
      <c r="K9" s="541"/>
      <c r="L9" s="575"/>
      <c r="M9" s="561">
        <f>G9*0.001/'TB5'!F9</f>
        <v>9.4856382300192332E-2</v>
      </c>
    </row>
    <row r="10" spans="1:13" s="87" customFormat="1" ht="15" customHeight="1" x14ac:dyDescent="0.2">
      <c r="A10" s="92">
        <v>1914</v>
      </c>
      <c r="B10" s="425">
        <f>avgpeinc!AK3</f>
        <v>1053847.1145659506</v>
      </c>
      <c r="C10" s="317">
        <f>avgpeinc!AL3</f>
        <v>1090395.5958320329</v>
      </c>
      <c r="D10" s="317"/>
      <c r="E10" s="85"/>
      <c r="F10" s="85"/>
      <c r="G10" s="84">
        <f>avgpeinc!AP3</f>
        <v>1631322.6376252493</v>
      </c>
      <c r="H10" s="530">
        <f>B10*0.001/'TB5'!B10</f>
        <v>9.3588971485587646E-2</v>
      </c>
      <c r="I10" s="541">
        <f>C10*0.001/'TB5'!B10</f>
        <v>9.6834731448086311E-2</v>
      </c>
      <c r="J10" s="575"/>
      <c r="K10" s="541"/>
      <c r="L10" s="575"/>
      <c r="M10" s="561">
        <f>G10*0.001/'TB5'!F10</f>
        <v>9.6222019165509806E-2</v>
      </c>
    </row>
    <row r="11" spans="1:13" s="87" customFormat="1" ht="15" customHeight="1" x14ac:dyDescent="0.2">
      <c r="A11" s="92">
        <v>1915</v>
      </c>
      <c r="B11" s="425">
        <f>avgpeinc!AK4</f>
        <v>1110970.39848459</v>
      </c>
      <c r="C11" s="317">
        <f>avgpeinc!AL4</f>
        <v>1146914.4795171921</v>
      </c>
      <c r="D11" s="317"/>
      <c r="E11" s="85"/>
      <c r="F11" s="85"/>
      <c r="G11" s="84">
        <f>avgpeinc!AP4</f>
        <v>1719365.7791318749</v>
      </c>
      <c r="H11" s="530">
        <f>B11*0.001/'TB5'!B11</f>
        <v>9.6740600834017088E-2</v>
      </c>
      <c r="I11" s="541">
        <f>C11*0.001/'TB5'!B11</f>
        <v>9.9870524007725073E-2</v>
      </c>
      <c r="J11" s="575"/>
      <c r="K11" s="541"/>
      <c r="L11" s="575"/>
      <c r="M11" s="561">
        <f>G11*0.001/'TB5'!F11</f>
        <v>9.9310704915251416E-2</v>
      </c>
    </row>
    <row r="12" spans="1:13" s="87" customFormat="1" ht="15" customHeight="1" x14ac:dyDescent="0.2">
      <c r="A12" s="92">
        <v>1916</v>
      </c>
      <c r="B12" s="425">
        <f>avgpeinc!AK5</f>
        <v>1492318.1402217681</v>
      </c>
      <c r="C12" s="317">
        <f>avgpeinc!AL5</f>
        <v>1528132.4793944694</v>
      </c>
      <c r="D12" s="317"/>
      <c r="E12" s="85"/>
      <c r="F12" s="85"/>
      <c r="G12" s="84">
        <f>avgpeinc!AP5</f>
        <v>2299825.1418434712</v>
      </c>
      <c r="H12" s="530">
        <f>B12*0.001/'TB5'!B12</f>
        <v>0.11395761067356429</v>
      </c>
      <c r="I12" s="541">
        <f>C12*0.001/'TB5'!B12</f>
        <v>0.11669249434881544</v>
      </c>
      <c r="J12" s="575"/>
      <c r="K12" s="541"/>
      <c r="L12" s="575"/>
      <c r="M12" s="561">
        <f>G12*0.001/'TB5'!F12</f>
        <v>0.11634378268108417</v>
      </c>
    </row>
    <row r="13" spans="1:13" s="87" customFormat="1" ht="15" customHeight="1" x14ac:dyDescent="0.2">
      <c r="A13" s="92">
        <v>1917</v>
      </c>
      <c r="B13" s="425">
        <f>avgpeinc!AK6</f>
        <v>1322381.9268855858</v>
      </c>
      <c r="C13" s="317">
        <f>avgpeinc!AL6</f>
        <v>1360909.0754309793</v>
      </c>
      <c r="D13" s="317"/>
      <c r="E13" s="85"/>
      <c r="F13" s="85"/>
      <c r="G13" s="84">
        <f>avgpeinc!AP6</f>
        <v>2044599.9885401155</v>
      </c>
      <c r="H13" s="530">
        <f>B13*0.001/'TB5'!B13</f>
        <v>0.10258566182665751</v>
      </c>
      <c r="I13" s="541">
        <f>C13*0.001/'TB5'!B13</f>
        <v>0.10557446026035323</v>
      </c>
      <c r="J13" s="575"/>
      <c r="K13" s="541"/>
      <c r="L13" s="575"/>
      <c r="M13" s="561">
        <f>G13*0.001/'TB5'!F13</f>
        <v>0.10516356856297486</v>
      </c>
    </row>
    <row r="14" spans="1:13" s="87" customFormat="1" ht="15" customHeight="1" x14ac:dyDescent="0.2">
      <c r="A14" s="92">
        <v>1918</v>
      </c>
      <c r="B14" s="425">
        <f>avgpeinc!AK7</f>
        <v>1146719.1929731818</v>
      </c>
      <c r="C14" s="317">
        <f>avgpeinc!AL7</f>
        <v>1180575.0535766471</v>
      </c>
      <c r="D14" s="353"/>
      <c r="E14" s="314"/>
      <c r="F14" s="314"/>
      <c r="G14" s="84">
        <f>avgpeinc!AP7</f>
        <v>1764109.9260561869</v>
      </c>
      <c r="H14" s="530">
        <f>B14*0.001/'TB5'!B14</f>
        <v>8.4078120513074672E-2</v>
      </c>
      <c r="I14" s="541">
        <f>C14*0.001/'TB5'!B14</f>
        <v>8.6560451972541738E-2</v>
      </c>
      <c r="J14" s="575"/>
      <c r="K14" s="541"/>
      <c r="L14" s="575"/>
      <c r="M14" s="561">
        <f>G14*0.001/'TB5'!F14</f>
        <v>8.6514832310834663E-2</v>
      </c>
    </row>
    <row r="15" spans="1:13" s="87" customFormat="1" ht="15" customHeight="1" x14ac:dyDescent="0.2">
      <c r="A15" s="91">
        <v>1919</v>
      </c>
      <c r="B15" s="426">
        <f>avgpeinc!AK8</f>
        <v>1153988.0014915653</v>
      </c>
      <c r="C15" s="316">
        <f>avgpeinc!AL8</f>
        <v>1183859.50738965</v>
      </c>
      <c r="D15" s="354"/>
      <c r="E15" s="315"/>
      <c r="F15" s="315"/>
      <c r="G15" s="88">
        <f>avgpeinc!AP8</f>
        <v>1783196.9538850915</v>
      </c>
      <c r="H15" s="531">
        <f>B15*0.001/'TB5'!B15</f>
        <v>8.9293423700843338E-2</v>
      </c>
      <c r="I15" s="542">
        <f>C15*0.001/'TB5'!B15</f>
        <v>9.1604824711332453E-2</v>
      </c>
      <c r="J15" s="576"/>
      <c r="K15" s="542"/>
      <c r="L15" s="576"/>
      <c r="M15" s="562">
        <f>G15*0.001/'TB5'!F15</f>
        <v>9.1720384011346107E-2</v>
      </c>
    </row>
    <row r="16" spans="1:13" s="87" customFormat="1" ht="15" customHeight="1" x14ac:dyDescent="0.2">
      <c r="A16" s="92">
        <v>1920</v>
      </c>
      <c r="B16" s="425">
        <f>avgpeinc!AK9</f>
        <v>872611.03898571199</v>
      </c>
      <c r="C16" s="317">
        <f>avgpeinc!AL9</f>
        <v>901928.46293322858</v>
      </c>
      <c r="D16" s="353"/>
      <c r="E16" s="314"/>
      <c r="F16" s="314"/>
      <c r="G16" s="84">
        <f>avgpeinc!AP9</f>
        <v>1360990.9235928594</v>
      </c>
      <c r="H16" s="530">
        <f>B16*0.001/'TB5'!B16</f>
        <v>6.9019207690286702E-2</v>
      </c>
      <c r="I16" s="541">
        <f>C16*0.001/'TB5'!B16</f>
        <v>7.133807059938975E-2</v>
      </c>
      <c r="J16" s="575"/>
      <c r="K16" s="541"/>
      <c r="L16" s="575"/>
      <c r="M16" s="561">
        <f>G16*0.001/'TB5'!F16</f>
        <v>7.1476743449110272E-2</v>
      </c>
    </row>
    <row r="17" spans="1:13" s="87" customFormat="1" ht="15" customHeight="1" x14ac:dyDescent="0.2">
      <c r="A17" s="92">
        <v>1921</v>
      </c>
      <c r="B17" s="425">
        <f>avgpeinc!AK10</f>
        <v>792189.67082262621</v>
      </c>
      <c r="C17" s="317">
        <f>avgpeinc!AL10</f>
        <v>821567.09839283093</v>
      </c>
      <c r="D17" s="353"/>
      <c r="E17" s="314"/>
      <c r="F17" s="314"/>
      <c r="G17" s="84">
        <f>avgpeinc!AP10</f>
        <v>1232832.2110903212</v>
      </c>
      <c r="H17" s="530">
        <f>B17*0.001/'TB5'!B17</f>
        <v>6.9497573534817364E-2</v>
      </c>
      <c r="I17" s="541">
        <f>C17*0.001/'TB5'!B17</f>
        <v>7.2074809780152363E-2</v>
      </c>
      <c r="J17" s="575"/>
      <c r="K17" s="541"/>
      <c r="L17" s="575"/>
      <c r="M17" s="561">
        <f>G17*0.001/'TB5'!F17</f>
        <v>7.1982868844933864E-2</v>
      </c>
    </row>
    <row r="18" spans="1:13" s="87" customFormat="1" ht="15" customHeight="1" x14ac:dyDescent="0.2">
      <c r="A18" s="92">
        <v>1922</v>
      </c>
      <c r="B18" s="425">
        <f>avgpeinc!AK11</f>
        <v>850506.34769835288</v>
      </c>
      <c r="C18" s="317">
        <f>avgpeinc!AL11</f>
        <v>886357.34674476169</v>
      </c>
      <c r="D18" s="353"/>
      <c r="E18" s="314"/>
      <c r="F18" s="314"/>
      <c r="G18" s="84">
        <f>avgpeinc!AP11</f>
        <v>1320977.3145112931</v>
      </c>
      <c r="H18" s="530">
        <f>B18*0.001/'TB5'!B18</f>
        <v>6.8743765329907724E-2</v>
      </c>
      <c r="I18" s="541">
        <f>C18*0.001/'TB5'!B18</f>
        <v>7.1641489340973141E-2</v>
      </c>
      <c r="J18" s="575"/>
      <c r="K18" s="541"/>
      <c r="L18" s="575"/>
      <c r="M18" s="561">
        <f>G18*0.001/'TB5'!F18</f>
        <v>7.1264500022209867E-2</v>
      </c>
    </row>
    <row r="19" spans="1:13" s="87" customFormat="1" ht="15" customHeight="1" x14ac:dyDescent="0.2">
      <c r="A19" s="92">
        <v>1923</v>
      </c>
      <c r="B19" s="425">
        <f>avgpeinc!AK12</f>
        <v>914893.47529622097</v>
      </c>
      <c r="C19" s="317">
        <f>avgpeinc!AL12</f>
        <v>946621.21773363743</v>
      </c>
      <c r="D19" s="353"/>
      <c r="E19" s="314"/>
      <c r="F19" s="314"/>
      <c r="G19" s="84">
        <f>avgpeinc!AP12</f>
        <v>1419984.2584224336</v>
      </c>
      <c r="H19" s="530">
        <f>B19*0.001/'TB5'!B19</f>
        <v>6.5711094417425425E-2</v>
      </c>
      <c r="I19" s="541">
        <f>C19*0.001/'TB5'!B19</f>
        <v>6.7989900349757368E-2</v>
      </c>
      <c r="J19" s="575"/>
      <c r="K19" s="541"/>
      <c r="L19" s="575"/>
      <c r="M19" s="561">
        <f>G19*0.001/'TB5'!F19</f>
        <v>6.8110019221459331E-2</v>
      </c>
    </row>
    <row r="20" spans="1:13" s="87" customFormat="1" ht="15" customHeight="1" x14ac:dyDescent="0.2">
      <c r="A20" s="92">
        <v>1924</v>
      </c>
      <c r="B20" s="425">
        <f>avgpeinc!AK13</f>
        <v>946792.86571549147</v>
      </c>
      <c r="C20" s="317">
        <f>avgpeinc!AL13</f>
        <v>980697.28870008932</v>
      </c>
      <c r="D20" s="353"/>
      <c r="E20" s="314"/>
      <c r="F20" s="314"/>
      <c r="G20" s="84">
        <f>avgpeinc!AP13</f>
        <v>1468097.4894812144</v>
      </c>
      <c r="H20" s="530">
        <f>B20*0.001/'TB5'!B20</f>
        <v>6.8884734145046589E-2</v>
      </c>
      <c r="I20" s="541">
        <f>C20*0.001/'TB5'!B20</f>
        <v>7.1351479774641388E-2</v>
      </c>
      <c r="J20" s="575"/>
      <c r="K20" s="541"/>
      <c r="L20" s="575"/>
      <c r="M20" s="561">
        <f>G20*0.001/'TB5'!F20</f>
        <v>7.1346089567794688E-2</v>
      </c>
    </row>
    <row r="21" spans="1:13" s="87" customFormat="1" ht="15" customHeight="1" x14ac:dyDescent="0.2">
      <c r="A21" s="92">
        <v>1925</v>
      </c>
      <c r="B21" s="425">
        <f>avgpeinc!AK14</f>
        <v>1126316.4807278255</v>
      </c>
      <c r="C21" s="317">
        <f>avgpeinc!AL14</f>
        <v>1156858.5697133765</v>
      </c>
      <c r="D21" s="353"/>
      <c r="E21" s="314"/>
      <c r="F21" s="314"/>
      <c r="G21" s="84">
        <f>avgpeinc!AP14</f>
        <v>1735866.245933024</v>
      </c>
      <c r="H21" s="530">
        <f>B21*0.001/'TB5'!B21</f>
        <v>8.0494335867888789E-2</v>
      </c>
      <c r="I21" s="541">
        <f>C21*0.001/'TB5'!B21</f>
        <v>8.2677083977302251E-2</v>
      </c>
      <c r="J21" s="575"/>
      <c r="K21" s="541"/>
      <c r="L21" s="575"/>
      <c r="M21" s="561">
        <f>G21*0.001/'TB5'!F21</f>
        <v>8.2881710539096265E-2</v>
      </c>
    </row>
    <row r="22" spans="1:13" s="87" customFormat="1" ht="15" customHeight="1" x14ac:dyDescent="0.2">
      <c r="A22" s="92">
        <v>1926</v>
      </c>
      <c r="B22" s="425">
        <f>avgpeinc!AK15</f>
        <v>1311674.4159262765</v>
      </c>
      <c r="C22" s="317">
        <f>avgpeinc!AL15</f>
        <v>1338664.9456035413</v>
      </c>
      <c r="D22" s="353"/>
      <c r="E22" s="314"/>
      <c r="F22" s="314"/>
      <c r="G22" s="84">
        <f>avgpeinc!AP15</f>
        <v>2015756.1123433546</v>
      </c>
      <c r="H22" s="530">
        <f>B22*0.001/'TB5'!B22</f>
        <v>8.9554490374134502E-2</v>
      </c>
      <c r="I22" s="541">
        <f>C22*0.001/'TB5'!B22</f>
        <v>9.1397267133997193E-2</v>
      </c>
      <c r="J22" s="575"/>
      <c r="K22" s="541"/>
      <c r="L22" s="575"/>
      <c r="M22" s="561">
        <f>G22*0.001/'TB5'!F22</f>
        <v>9.1831703184394889E-2</v>
      </c>
    </row>
    <row r="23" spans="1:13" s="87" customFormat="1" ht="15" customHeight="1" x14ac:dyDescent="0.2">
      <c r="A23" s="92">
        <v>1927</v>
      </c>
      <c r="B23" s="425">
        <f>avgpeinc!AK16</f>
        <v>1234533.2705750354</v>
      </c>
      <c r="C23" s="317">
        <f>avgpeinc!AL16</f>
        <v>1264814.3281197639</v>
      </c>
      <c r="D23" s="353"/>
      <c r="E23" s="314"/>
      <c r="F23" s="314"/>
      <c r="G23" s="84">
        <f>avgpeinc!AP16</f>
        <v>1902204.4618382871</v>
      </c>
      <c r="H23" s="530">
        <f>B23*0.001/'TB5'!B23</f>
        <v>8.5866975498392478E-2</v>
      </c>
      <c r="I23" s="541">
        <f>C23*0.001/'TB5'!B23</f>
        <v>8.7973150267621245E-2</v>
      </c>
      <c r="J23" s="575"/>
      <c r="K23" s="541"/>
      <c r="L23" s="575"/>
      <c r="M23" s="561">
        <f>G23*0.001/'TB5'!F23</f>
        <v>8.8166438449303455E-2</v>
      </c>
    </row>
    <row r="24" spans="1:13" s="87" customFormat="1" ht="15" customHeight="1" x14ac:dyDescent="0.2">
      <c r="A24" s="92">
        <v>1928</v>
      </c>
      <c r="B24" s="425">
        <f>avgpeinc!AK17</f>
        <v>1390030.8546110084</v>
      </c>
      <c r="C24" s="317">
        <f>avgpeinc!AL17</f>
        <v>1418970.1295248359</v>
      </c>
      <c r="D24" s="353"/>
      <c r="E24" s="314"/>
      <c r="F24" s="314"/>
      <c r="G24" s="84">
        <f>avgpeinc!AP17</f>
        <v>2140214.8753538816</v>
      </c>
      <c r="H24" s="530">
        <f>B24*0.001/'TB5'!B24</f>
        <v>9.5648314919138833E-2</v>
      </c>
      <c r="I24" s="541">
        <f>C24*0.001/'TB5'!B24</f>
        <v>9.7639632501268253E-2</v>
      </c>
      <c r="J24" s="575"/>
      <c r="K24" s="541"/>
      <c r="L24" s="575"/>
      <c r="M24" s="561">
        <f>G24*0.001/'TB5'!F24</f>
        <v>9.7889901363746243E-2</v>
      </c>
    </row>
    <row r="25" spans="1:13" s="87" customFormat="1" ht="15" customHeight="1" x14ac:dyDescent="0.2">
      <c r="A25" s="91">
        <v>1929</v>
      </c>
      <c r="B25" s="426">
        <f>avgpeinc!AK18</f>
        <v>1506158.4927248999</v>
      </c>
      <c r="C25" s="316">
        <f>avgpeinc!AL18</f>
        <v>1534887.1444762496</v>
      </c>
      <c r="D25" s="354"/>
      <c r="E25" s="315"/>
      <c r="F25" s="315"/>
      <c r="G25" s="88">
        <f>avgpeinc!AP18</f>
        <v>2325310.6341970055</v>
      </c>
      <c r="H25" s="531">
        <f>B25*0.001/'TB5'!B25</f>
        <v>9.871782662354868E-2</v>
      </c>
      <c r="I25" s="542">
        <f>C25*0.001/'TB5'!B25</f>
        <v>0.10060078255177053</v>
      </c>
      <c r="J25" s="576"/>
      <c r="K25" s="542"/>
      <c r="L25" s="576"/>
      <c r="M25" s="562">
        <f>G25*0.001/'TB5'!F25</f>
        <v>0.10094009090842472</v>
      </c>
    </row>
    <row r="26" spans="1:13" s="87" customFormat="1" ht="15" customHeight="1" x14ac:dyDescent="0.2">
      <c r="A26" s="92">
        <v>1930</v>
      </c>
      <c r="B26" s="425">
        <f>avgpeinc!AK19</f>
        <v>1034661.0931992366</v>
      </c>
      <c r="C26" s="317">
        <f>avgpeinc!AL19</f>
        <v>1059052.2543838813</v>
      </c>
      <c r="D26" s="353"/>
      <c r="E26" s="314"/>
      <c r="F26" s="314"/>
      <c r="G26" s="84">
        <f>avgpeinc!AP19</f>
        <v>1616270.9301208165</v>
      </c>
      <c r="H26" s="530">
        <f>B26*0.001/'TB5'!B26</f>
        <v>7.5304937835281652E-2</v>
      </c>
      <c r="I26" s="541">
        <f>C26*0.001/'TB5'!B26</f>
        <v>7.7080180848489568E-2</v>
      </c>
      <c r="J26" s="575"/>
      <c r="K26" s="541"/>
      <c r="L26" s="575"/>
      <c r="M26" s="561">
        <f>G26*0.001/'TB5'!F26</f>
        <v>7.7510153424149436E-2</v>
      </c>
    </row>
    <row r="27" spans="1:13" s="87" customFormat="1" ht="15" customHeight="1" x14ac:dyDescent="0.2">
      <c r="A27" s="92">
        <v>1931</v>
      </c>
      <c r="B27" s="425">
        <f>avgpeinc!AK20</f>
        <v>716274.78964685299</v>
      </c>
      <c r="C27" s="317">
        <f>avgpeinc!AL20</f>
        <v>740437.25757776794</v>
      </c>
      <c r="D27" s="353"/>
      <c r="E27" s="314"/>
      <c r="F27" s="314"/>
      <c r="G27" s="84">
        <f>avgpeinc!AP20</f>
        <v>1128745.2285453472</v>
      </c>
      <c r="H27" s="530">
        <f>B27*0.001/'TB5'!B27</f>
        <v>5.8313305277729661E-2</v>
      </c>
      <c r="I27" s="541">
        <f>C27*0.001/'TB5'!B27</f>
        <v>6.0280418163851858E-2</v>
      </c>
      <c r="J27" s="575"/>
      <c r="K27" s="541"/>
      <c r="L27" s="575"/>
      <c r="M27" s="561">
        <f>G27*0.001/'TB5'!F27</f>
        <v>6.0520855072148841E-2</v>
      </c>
    </row>
    <row r="28" spans="1:13" s="87" customFormat="1" ht="15" customHeight="1" x14ac:dyDescent="0.2">
      <c r="A28" s="92">
        <v>1932</v>
      </c>
      <c r="B28" s="425">
        <f>avgpeinc!AK21</f>
        <v>607070.05275536887</v>
      </c>
      <c r="C28" s="317">
        <f>avgpeinc!AL21</f>
        <v>627746.68878185726</v>
      </c>
      <c r="D28" s="353"/>
      <c r="E28" s="314"/>
      <c r="F28" s="314"/>
      <c r="G28" s="84">
        <f>avgpeinc!AP21</f>
        <v>956016.03753352223</v>
      </c>
      <c r="H28" s="530">
        <f>B28*0.001/'TB5'!B28</f>
        <v>5.8483412792576212E-2</v>
      </c>
      <c r="I28" s="541">
        <f>C28*0.001/'TB5'!B28</f>
        <v>6.0475341457827403E-2</v>
      </c>
      <c r="J28" s="575"/>
      <c r="K28" s="541"/>
      <c r="L28" s="575"/>
      <c r="M28" s="561">
        <f>G28*0.001/'TB5'!F28</f>
        <v>6.0604330610690843E-2</v>
      </c>
    </row>
    <row r="29" spans="1:13" s="87" customFormat="1" ht="15" customHeight="1" x14ac:dyDescent="0.2">
      <c r="A29" s="92">
        <v>1933</v>
      </c>
      <c r="B29" s="425">
        <f>avgpeinc!AK22</f>
        <v>649899.18835813622</v>
      </c>
      <c r="C29" s="317">
        <f>avgpeinc!AL22</f>
        <v>671840.29354093096</v>
      </c>
      <c r="D29" s="353"/>
      <c r="E29" s="314"/>
      <c r="F29" s="314"/>
      <c r="G29" s="84">
        <f>avgpeinc!AP22</f>
        <v>1021595.1865405724</v>
      </c>
      <c r="H29" s="530">
        <f>B29*0.001/'TB5'!B29</f>
        <v>6.4621757886407838E-2</v>
      </c>
      <c r="I29" s="541">
        <f>C29*0.001/'TB5'!B29</f>
        <v>6.6803439002928053E-2</v>
      </c>
      <c r="J29" s="575"/>
      <c r="K29" s="541"/>
      <c r="L29" s="575"/>
      <c r="M29" s="561">
        <f>G29*0.001/'TB5'!F29</f>
        <v>6.6750306744557467E-2</v>
      </c>
    </row>
    <row r="30" spans="1:13" s="87" customFormat="1" ht="15" customHeight="1" x14ac:dyDescent="0.2">
      <c r="A30" s="92">
        <v>1934</v>
      </c>
      <c r="B30" s="425">
        <f>avgpeinc!AK23</f>
        <v>805245.22175932769</v>
      </c>
      <c r="C30" s="317">
        <f>avgpeinc!AL23</f>
        <v>829197.43387310824</v>
      </c>
      <c r="D30" s="353"/>
      <c r="E30" s="314"/>
      <c r="F30" s="314"/>
      <c r="G30" s="84">
        <f>avgpeinc!AP23</f>
        <v>1264375.2086164556</v>
      </c>
      <c r="H30" s="530">
        <f>B30*0.001/'TB5'!B30</f>
        <v>7.132288841255284E-2</v>
      </c>
      <c r="I30" s="541">
        <f>C30*0.001/'TB5'!B30</f>
        <v>7.3444404822290144E-2</v>
      </c>
      <c r="J30" s="575"/>
      <c r="K30" s="541"/>
      <c r="L30" s="575"/>
      <c r="M30" s="561">
        <f>G30*0.001/'TB5'!F30</f>
        <v>7.347272532120909E-2</v>
      </c>
    </row>
    <row r="31" spans="1:13" s="87" customFormat="1" ht="15" customHeight="1" x14ac:dyDescent="0.2">
      <c r="A31" s="92">
        <v>1935</v>
      </c>
      <c r="B31" s="425">
        <f>avgpeinc!AK24</f>
        <v>913142.13109592302</v>
      </c>
      <c r="C31" s="317">
        <f>avgpeinc!AL24</f>
        <v>943320.78405558644</v>
      </c>
      <c r="D31" s="353"/>
      <c r="E31" s="314"/>
      <c r="F31" s="314"/>
      <c r="G31" s="84">
        <f>avgpeinc!AP24</f>
        <v>1437008.8593450189</v>
      </c>
      <c r="H31" s="530">
        <f>B31*0.001/'TB5'!B31</f>
        <v>7.3711876795998721E-2</v>
      </c>
      <c r="I31" s="541">
        <f>C31*0.001/'TB5'!B31</f>
        <v>7.6147998263926306E-2</v>
      </c>
      <c r="J31" s="575"/>
      <c r="K31" s="541"/>
      <c r="L31" s="575"/>
      <c r="M31" s="561">
        <f>G31*0.001/'TB5'!F31</f>
        <v>7.6051898302347001E-2</v>
      </c>
    </row>
    <row r="32" spans="1:13" s="87" customFormat="1" ht="15" customHeight="1" x14ac:dyDescent="0.2">
      <c r="A32" s="92">
        <v>1936</v>
      </c>
      <c r="B32" s="425">
        <f>avgpeinc!AK25</f>
        <v>1084467.8434915044</v>
      </c>
      <c r="C32" s="317">
        <f>avgpeinc!AL25</f>
        <v>1112293.100131142</v>
      </c>
      <c r="D32" s="353"/>
      <c r="E32" s="314"/>
      <c r="F32" s="314"/>
      <c r="G32" s="84">
        <f>avgpeinc!AP25</f>
        <v>1700360.7085805868</v>
      </c>
      <c r="H32" s="530">
        <f>B32*0.001/'TB5'!B32</f>
        <v>7.9242392209772361E-2</v>
      </c>
      <c r="I32" s="541">
        <f>C32*0.001/'TB5'!B32</f>
        <v>8.1275592099661939E-2</v>
      </c>
      <c r="J32" s="575"/>
      <c r="K32" s="541"/>
      <c r="L32" s="575"/>
      <c r="M32" s="561">
        <f>G32*0.001/'TB5'!F32</f>
        <v>8.1429738970348012E-2</v>
      </c>
    </row>
    <row r="33" spans="1:13" s="87" customFormat="1" ht="15" customHeight="1" x14ac:dyDescent="0.2">
      <c r="A33" s="92">
        <v>1937</v>
      </c>
      <c r="B33" s="425">
        <f>avgpeinc!AK26</f>
        <v>1144704.5331956511</v>
      </c>
      <c r="C33" s="317">
        <f>avgpeinc!AL26</f>
        <v>1178708.4954071075</v>
      </c>
      <c r="D33" s="353"/>
      <c r="E33" s="314"/>
      <c r="F33" s="314"/>
      <c r="G33" s="84">
        <f>avgpeinc!AP26</f>
        <v>1797132.2952064194</v>
      </c>
      <c r="H33" s="530">
        <f>B33*0.001/'TB5'!B33</f>
        <v>7.8487878944998146E-2</v>
      </c>
      <c r="I33" s="541">
        <f>C33*0.001/'TB5'!B33</f>
        <v>8.0819396635639557E-2</v>
      </c>
      <c r="J33" s="575"/>
      <c r="K33" s="541"/>
      <c r="L33" s="575"/>
      <c r="M33" s="561">
        <f>G33*0.001/'TB5'!F33</f>
        <v>8.0759193158839573E-2</v>
      </c>
    </row>
    <row r="34" spans="1:13" s="87" customFormat="1" ht="15" customHeight="1" x14ac:dyDescent="0.2">
      <c r="A34" s="92">
        <v>1938</v>
      </c>
      <c r="B34" s="425">
        <f>avgpeinc!AK27</f>
        <v>932410.49044397648</v>
      </c>
      <c r="C34" s="317">
        <f>avgpeinc!AL27</f>
        <v>963423.64730730094</v>
      </c>
      <c r="D34" s="353"/>
      <c r="E34" s="314"/>
      <c r="F34" s="314"/>
      <c r="G34" s="84">
        <f>avgpeinc!AP27</f>
        <v>1466937.4404356885</v>
      </c>
      <c r="H34" s="530">
        <f>B34*0.001/'TB5'!B34</f>
        <v>6.8838679659085453E-2</v>
      </c>
      <c r="I34" s="541">
        <f>C34*0.001/'TB5'!B34</f>
        <v>7.1128341554153582E-2</v>
      </c>
      <c r="J34" s="575"/>
      <c r="K34" s="541"/>
      <c r="L34" s="575"/>
      <c r="M34" s="561">
        <f>G34*0.001/'TB5'!F34</f>
        <v>7.1062727056787164E-2</v>
      </c>
    </row>
    <row r="35" spans="1:13" s="87" customFormat="1" ht="15" customHeight="1" x14ac:dyDescent="0.2">
      <c r="A35" s="91">
        <v>1939</v>
      </c>
      <c r="B35" s="426">
        <f>avgpeinc!AK28</f>
        <v>1033571.6805497028</v>
      </c>
      <c r="C35" s="316">
        <f>avgpeinc!AL28</f>
        <v>1064825.314024573</v>
      </c>
      <c r="D35" s="354"/>
      <c r="E35" s="315"/>
      <c r="F35" s="315"/>
      <c r="G35" s="88">
        <f>avgpeinc!AP28</f>
        <v>1620767.5583904786</v>
      </c>
      <c r="H35" s="531">
        <f>B35*0.001/'TB5'!B35</f>
        <v>7.1298660698554769E-2</v>
      </c>
      <c r="I35" s="542">
        <f>C35*0.001/'TB5'!B35</f>
        <v>7.3454623609164521E-2</v>
      </c>
      <c r="J35" s="576"/>
      <c r="K35" s="542"/>
      <c r="L35" s="576"/>
      <c r="M35" s="562">
        <f>G35*0.001/'TB5'!F35</f>
        <v>7.3478330314819734E-2</v>
      </c>
    </row>
    <row r="36" spans="1:13" s="87" customFormat="1" ht="15" customHeight="1" x14ac:dyDescent="0.2">
      <c r="A36" s="92">
        <v>1940</v>
      </c>
      <c r="B36" s="425">
        <f>avgpeinc!AK29</f>
        <v>1252846.8746215259</v>
      </c>
      <c r="C36" s="317">
        <f>avgpeinc!AL29</f>
        <v>1282019.5723610169</v>
      </c>
      <c r="D36" s="353"/>
      <c r="E36" s="314"/>
      <c r="F36" s="314"/>
      <c r="G36" s="84">
        <f>avgpeinc!AP29</f>
        <v>1955874.1450983468</v>
      </c>
      <c r="H36" s="530">
        <f>B36*0.001/'TB5'!B36</f>
        <v>7.9638826032333229E-2</v>
      </c>
      <c r="I36" s="541">
        <f>C36*0.001/'TB5'!B36</f>
        <v>8.1493226156746687E-2</v>
      </c>
      <c r="J36" s="575"/>
      <c r="K36" s="541"/>
      <c r="L36" s="575"/>
      <c r="M36" s="561">
        <f>G36*0.001/'TB5'!F36</f>
        <v>8.1778028737292466E-2</v>
      </c>
    </row>
    <row r="37" spans="1:13" s="87" customFormat="1" ht="15" customHeight="1" x14ac:dyDescent="0.2">
      <c r="A37" s="92">
        <v>1941</v>
      </c>
      <c r="B37" s="425">
        <f>avgpeinc!AK30</f>
        <v>1565947.7954444028</v>
      </c>
      <c r="C37" s="317">
        <f>avgpeinc!AL30</f>
        <v>1596742.526563151</v>
      </c>
      <c r="D37" s="353"/>
      <c r="E37" s="314"/>
      <c r="F37" s="314"/>
      <c r="G37" s="84">
        <f>avgpeinc!AP30</f>
        <v>2467211.2770600971</v>
      </c>
      <c r="H37" s="530">
        <f>B37*0.001/'TB5'!B37</f>
        <v>8.3927799265170147E-2</v>
      </c>
      <c r="I37" s="541">
        <f>C37*0.001/'TB5'!B37</f>
        <v>8.5578259145938862E-2</v>
      </c>
      <c r="J37" s="575"/>
      <c r="K37" s="541"/>
      <c r="L37" s="575"/>
      <c r="M37" s="561">
        <f>G37*0.001/'TB5'!F37</f>
        <v>8.6070105287178844E-2</v>
      </c>
    </row>
    <row r="38" spans="1:13" s="87" customFormat="1" ht="15" customHeight="1" x14ac:dyDescent="0.2">
      <c r="A38" s="92">
        <v>1942</v>
      </c>
      <c r="B38" s="425">
        <f>avgpeinc!AK31</f>
        <v>1771510.0863665722</v>
      </c>
      <c r="C38" s="317">
        <f>avgpeinc!AL31</f>
        <v>1809773.1525087631</v>
      </c>
      <c r="D38" s="353"/>
      <c r="E38" s="314"/>
      <c r="F38" s="314"/>
      <c r="G38" s="84">
        <f>avgpeinc!AP31</f>
        <v>2821166.8325364827</v>
      </c>
      <c r="H38" s="530">
        <f>B38*0.001/'TB5'!B38</f>
        <v>8.0282566450732742E-2</v>
      </c>
      <c r="I38" s="541">
        <f>C38*0.001/'TB5'!B38</f>
        <v>8.2016599563956322E-2</v>
      </c>
      <c r="J38" s="575"/>
      <c r="K38" s="541"/>
      <c r="L38" s="575"/>
      <c r="M38" s="561">
        <f>G38*0.001/'TB5'!F38</f>
        <v>8.2421255810453398E-2</v>
      </c>
    </row>
    <row r="39" spans="1:13" s="87" customFormat="1" ht="15" customHeight="1" x14ac:dyDescent="0.2">
      <c r="A39" s="92">
        <v>1943</v>
      </c>
      <c r="B39" s="425">
        <f>avgpeinc!AK32</f>
        <v>1734374.2819017572</v>
      </c>
      <c r="C39" s="317">
        <f>avgpeinc!AL32</f>
        <v>1777897.7709757439</v>
      </c>
      <c r="D39" s="353"/>
      <c r="E39" s="314"/>
      <c r="F39" s="314"/>
      <c r="G39" s="84">
        <f>avgpeinc!AP32</f>
        <v>2792631.0891544246</v>
      </c>
      <c r="H39" s="530">
        <f>B39*0.001/'TB5'!B39</f>
        <v>6.8147179045160058E-2</v>
      </c>
      <c r="I39" s="541">
        <f>C39*0.001/'TB5'!B39</f>
        <v>6.9857307610571434E-2</v>
      </c>
      <c r="J39" s="575"/>
      <c r="K39" s="541"/>
      <c r="L39" s="575"/>
      <c r="M39" s="561">
        <f>G39*0.001/'TB5'!F39</f>
        <v>7.0238740378155903E-2</v>
      </c>
    </row>
    <row r="40" spans="1:13" s="87" customFormat="1" ht="15" customHeight="1" x14ac:dyDescent="0.2">
      <c r="A40" s="92">
        <v>1944</v>
      </c>
      <c r="B40" s="425">
        <f>avgpeinc!AK33</f>
        <v>1399796.7791359648</v>
      </c>
      <c r="C40" s="317">
        <f>avgpeinc!AL33</f>
        <v>1446709.1363930793</v>
      </c>
      <c r="D40" s="353"/>
      <c r="E40" s="314"/>
      <c r="F40" s="314"/>
      <c r="G40" s="84">
        <f>avgpeinc!AP33</f>
        <v>2291071.9315476203</v>
      </c>
      <c r="H40" s="530">
        <f>B40*0.001/'TB5'!B40</f>
        <v>5.3291040699224954E-2</v>
      </c>
      <c r="I40" s="541">
        <f>C40*0.001/'TB5'!B40</f>
        <v>5.5077020190782727E-2</v>
      </c>
      <c r="J40" s="575"/>
      <c r="K40" s="541"/>
      <c r="L40" s="575"/>
      <c r="M40" s="561">
        <f>G40*0.001/'TB5'!F40</f>
        <v>5.5383857997389124E-2</v>
      </c>
    </row>
    <row r="41" spans="1:13" s="87" customFormat="1" ht="15" customHeight="1" x14ac:dyDescent="0.2">
      <c r="A41" s="92">
        <v>1945</v>
      </c>
      <c r="B41" s="425">
        <f>avgpeinc!AK34</f>
        <v>1146579.5761842714</v>
      </c>
      <c r="C41" s="317">
        <f>avgpeinc!AL34</f>
        <v>1200818.1524617304</v>
      </c>
      <c r="D41" s="353"/>
      <c r="E41" s="314"/>
      <c r="F41" s="314"/>
      <c r="G41" s="84">
        <f>avgpeinc!AP34</f>
        <v>1907309.6961847148</v>
      </c>
      <c r="H41" s="530">
        <f>B41*0.001/'TB5'!B41</f>
        <v>4.5441231441704671E-2</v>
      </c>
      <c r="I41" s="541">
        <f>C41*0.001/'TB5'!B41</f>
        <v>4.7590814208471541E-2</v>
      </c>
      <c r="J41" s="575"/>
      <c r="K41" s="541"/>
      <c r="L41" s="575"/>
      <c r="M41" s="561">
        <f>G41*0.001/'TB5'!F41</f>
        <v>4.7596639077186274E-2</v>
      </c>
    </row>
    <row r="42" spans="1:13" s="87" customFormat="1" ht="15" customHeight="1" x14ac:dyDescent="0.2">
      <c r="A42" s="92">
        <v>1946</v>
      </c>
      <c r="B42" s="425">
        <f>avgpeinc!AK35</f>
        <v>951576.24184148735</v>
      </c>
      <c r="C42" s="317">
        <f>avgpeinc!AL35</f>
        <v>1009414.2917275706</v>
      </c>
      <c r="D42" s="353"/>
      <c r="E42" s="314"/>
      <c r="F42" s="314"/>
      <c r="G42" s="84">
        <f>avgpeinc!AP35</f>
        <v>1606642.9655616886</v>
      </c>
      <c r="H42" s="530">
        <f>B42*0.001/'TB5'!B42</f>
        <v>4.3172436836326794E-2</v>
      </c>
      <c r="I42" s="541">
        <f>C42*0.001/'TB5'!B42</f>
        <v>4.5796514073281593E-2</v>
      </c>
      <c r="J42" s="575"/>
      <c r="K42" s="541"/>
      <c r="L42" s="575"/>
      <c r="M42" s="561">
        <f>G42*0.001/'TB5'!F42</f>
        <v>4.553019155102337E-2</v>
      </c>
    </row>
    <row r="43" spans="1:13" s="87" customFormat="1" ht="15" customHeight="1" x14ac:dyDescent="0.2">
      <c r="A43" s="92">
        <v>1947</v>
      </c>
      <c r="B43" s="425">
        <f>avgpeinc!AK36</f>
        <v>1059950.1497152229</v>
      </c>
      <c r="C43" s="317">
        <f>avgpeinc!AL36</f>
        <v>1106971.6107716504</v>
      </c>
      <c r="D43" s="353"/>
      <c r="E43" s="314"/>
      <c r="F43" s="314"/>
      <c r="G43" s="84">
        <f>avgpeinc!AP36</f>
        <v>1773005.5645075415</v>
      </c>
      <c r="H43" s="530">
        <f>B43*0.001/'TB5'!B43</f>
        <v>4.9652227441505589E-2</v>
      </c>
      <c r="I43" s="541">
        <f>C43*0.001/'TB5'!B43</f>
        <v>5.1854897330870571E-2</v>
      </c>
      <c r="J43" s="575"/>
      <c r="K43" s="541"/>
      <c r="L43" s="575"/>
      <c r="M43" s="561">
        <f>G43*0.001/'TB5'!F43</f>
        <v>5.1912506928954744E-2</v>
      </c>
    </row>
    <row r="44" spans="1:13" s="87" customFormat="1" ht="15" customHeight="1" x14ac:dyDescent="0.2">
      <c r="A44" s="92">
        <v>1948</v>
      </c>
      <c r="B44" s="425">
        <f>avgpeinc!AK37</f>
        <v>1269430.6727826751</v>
      </c>
      <c r="C44" s="317">
        <f>avgpeinc!AL37</f>
        <v>1315196.3619949429</v>
      </c>
      <c r="D44" s="353"/>
      <c r="E44" s="314"/>
      <c r="F44" s="314"/>
      <c r="G44" s="84">
        <f>avgpeinc!AP37</f>
        <v>2117312.9941754253</v>
      </c>
      <c r="H44" s="530">
        <f>B44*0.001/'TB5'!B44</f>
        <v>5.6798975776310143E-2</v>
      </c>
      <c r="I44" s="541">
        <f>C44*0.001/'TB5'!B44</f>
        <v>5.8846700263111437E-2</v>
      </c>
      <c r="J44" s="575"/>
      <c r="K44" s="541"/>
      <c r="L44" s="575"/>
      <c r="M44" s="561">
        <f>G44*0.001/'TB5'!F44</f>
        <v>5.9070088927957412E-2</v>
      </c>
    </row>
    <row r="45" spans="1:13" s="87" customFormat="1" ht="15" customHeight="1" x14ac:dyDescent="0.2">
      <c r="A45" s="91">
        <v>1949</v>
      </c>
      <c r="B45" s="426">
        <f>avgpeinc!AK38</f>
        <v>1195185.649559065</v>
      </c>
      <c r="C45" s="316">
        <f>avgpeinc!AL38</f>
        <v>1236662.9514084738</v>
      </c>
      <c r="D45" s="354"/>
      <c r="E45" s="315"/>
      <c r="F45" s="315"/>
      <c r="G45" s="88">
        <f>avgpeinc!AP38</f>
        <v>1997440.4185038903</v>
      </c>
      <c r="H45" s="531">
        <f>B45*0.001/'TB5'!B45</f>
        <v>5.5214879455590275E-2</v>
      </c>
      <c r="I45" s="542">
        <f>C45*0.001/'TB5'!B45</f>
        <v>5.7131037186067664E-2</v>
      </c>
      <c r="J45" s="576"/>
      <c r="K45" s="542"/>
      <c r="L45" s="576"/>
      <c r="M45" s="562">
        <f>G45*0.001/'TB5'!F45</f>
        <v>5.7392115022480032E-2</v>
      </c>
    </row>
    <row r="46" spans="1:13" s="87" customFormat="1" ht="15" customHeight="1" x14ac:dyDescent="0.2">
      <c r="A46" s="92">
        <v>1950</v>
      </c>
      <c r="B46" s="425">
        <f>avgpeinc!AK39</f>
        <v>1403247.2484721332</v>
      </c>
      <c r="C46" s="317">
        <f>avgpeinc!AL39</f>
        <v>1442839.211928159</v>
      </c>
      <c r="D46" s="353"/>
      <c r="E46" s="314"/>
      <c r="F46" s="314"/>
      <c r="G46" s="84">
        <f>avgpeinc!AP39</f>
        <v>2332809.9868140747</v>
      </c>
      <c r="H46" s="530">
        <f>B46*0.001/'TB5'!B46</f>
        <v>5.9550746180896133E-2</v>
      </c>
      <c r="I46" s="541">
        <f>C46*0.001/'TB5'!B46</f>
        <v>6.1230942574753477E-2</v>
      </c>
      <c r="J46" s="575"/>
      <c r="K46" s="541"/>
      <c r="L46" s="575"/>
      <c r="M46" s="561">
        <f>G46*0.001/'TB5'!F46</f>
        <v>6.1682968667912549E-2</v>
      </c>
    </row>
    <row r="47" spans="1:13" s="87" customFormat="1" ht="15" customHeight="1" x14ac:dyDescent="0.2">
      <c r="A47" s="92">
        <v>1951</v>
      </c>
      <c r="B47" s="425">
        <f>avgpeinc!AK40</f>
        <v>1386555.1168114734</v>
      </c>
      <c r="C47" s="317">
        <f>avgpeinc!AL40</f>
        <v>1428414.5407335737</v>
      </c>
      <c r="D47" s="353"/>
      <c r="E47" s="314"/>
      <c r="F47" s="314"/>
      <c r="G47" s="84">
        <f>avgpeinc!AP40</f>
        <v>2316128.4042222439</v>
      </c>
      <c r="H47" s="530">
        <f>B47*0.001/'TB5'!B47</f>
        <v>5.4976957756992705E-2</v>
      </c>
      <c r="I47" s="541">
        <f>C47*0.001/'TB5'!B47</f>
        <v>5.6636685345744786E-2</v>
      </c>
      <c r="J47" s="575"/>
      <c r="K47" s="541"/>
      <c r="L47" s="575"/>
      <c r="M47" s="561">
        <f>G47*0.001/'TB5'!F47</f>
        <v>5.7082061875180896E-2</v>
      </c>
    </row>
    <row r="48" spans="1:13" s="87" customFormat="1" ht="15" customHeight="1" x14ac:dyDescent="0.2">
      <c r="A48" s="92">
        <v>1952</v>
      </c>
      <c r="B48" s="425">
        <f>avgpeinc!AK41</f>
        <v>1326280.6556394077</v>
      </c>
      <c r="C48" s="317">
        <f>avgpeinc!AL41</f>
        <v>1371800.1586514793</v>
      </c>
      <c r="D48" s="353"/>
      <c r="E48" s="314"/>
      <c r="F48" s="314"/>
      <c r="G48" s="84">
        <f>avgpeinc!AP41</f>
        <v>2223701.0259245108</v>
      </c>
      <c r="H48" s="530">
        <f>B48*0.001/'TB5'!B48</f>
        <v>5.1266483595642211E-2</v>
      </c>
      <c r="I48" s="541">
        <f>C48*0.001/'TB5'!B48</f>
        <v>5.3026009262044316E-2</v>
      </c>
      <c r="J48" s="575"/>
      <c r="K48" s="541"/>
      <c r="L48" s="575"/>
      <c r="M48" s="561">
        <f>G48*0.001/'TB5'!F48</f>
        <v>5.3339630525469833E-2</v>
      </c>
    </row>
    <row r="49" spans="1:13" s="87" customFormat="1" ht="15" customHeight="1" x14ac:dyDescent="0.2">
      <c r="A49" s="92">
        <v>1953</v>
      </c>
      <c r="B49" s="425">
        <f>avgpeinc!AK42</f>
        <v>1267475.6337777954</v>
      </c>
      <c r="C49" s="317">
        <f>avgpeinc!AL42</f>
        <v>1311660.4978057765</v>
      </c>
      <c r="D49" s="353"/>
      <c r="E49" s="314"/>
      <c r="F49" s="314"/>
      <c r="G49" s="84">
        <f>avgpeinc!AP42</f>
        <v>2129745.0031081513</v>
      </c>
      <c r="H49" s="530">
        <f>B49*0.001/'TB5'!B49</f>
        <v>4.7528469240476712E-2</v>
      </c>
      <c r="I49" s="541">
        <f>C49*0.001/'TB5'!B49</f>
        <v>4.9185336556015744E-2</v>
      </c>
      <c r="J49" s="575"/>
      <c r="K49" s="541"/>
      <c r="L49" s="575"/>
      <c r="M49" s="561">
        <f>G49*0.001/'TB5'!F49</f>
        <v>4.9541183649369262E-2</v>
      </c>
    </row>
    <row r="50" spans="1:13" s="87" customFormat="1" ht="15" customHeight="1" x14ac:dyDescent="0.2">
      <c r="A50" s="92">
        <v>1954</v>
      </c>
      <c r="B50" s="425">
        <f>avgpeinc!AK43</f>
        <v>1218420.7599427095</v>
      </c>
      <c r="C50" s="317">
        <f>avgpeinc!AL43</f>
        <v>1261784.154657041</v>
      </c>
      <c r="D50" s="353"/>
      <c r="E50" s="314"/>
      <c r="F50" s="314"/>
      <c r="G50" s="84">
        <f>avgpeinc!AP43</f>
        <v>2048650.1341691904</v>
      </c>
      <c r="H50" s="530">
        <f>B50*0.001/'TB5'!B50</f>
        <v>4.6652011461934553E-2</v>
      </c>
      <c r="I50" s="541">
        <f>C50*0.001/'TB5'!B50</f>
        <v>4.831234888702611E-2</v>
      </c>
      <c r="J50" s="575"/>
      <c r="K50" s="541"/>
      <c r="L50" s="575"/>
      <c r="M50" s="561">
        <f>G50*0.001/'TB5'!F50</f>
        <v>4.867958380061204E-2</v>
      </c>
    </row>
    <row r="51" spans="1:13" s="87" customFormat="1" ht="15" customHeight="1" x14ac:dyDescent="0.2">
      <c r="A51" s="92">
        <v>1955</v>
      </c>
      <c r="B51" s="425">
        <f>avgpeinc!AK44</f>
        <v>1443908.973132347</v>
      </c>
      <c r="C51" s="317">
        <f>avgpeinc!AL44</f>
        <v>1482753.4833271562</v>
      </c>
      <c r="D51" s="353"/>
      <c r="E51" s="314"/>
      <c r="F51" s="314"/>
      <c r="G51" s="84">
        <f>avgpeinc!AP44</f>
        <v>2414178.7754433565</v>
      </c>
      <c r="H51" s="530">
        <f>B51*0.001/'TB5'!B51</f>
        <v>5.1607349125367935E-2</v>
      </c>
      <c r="I51" s="541">
        <f>C51*0.001/'TB5'!B51</f>
        <v>5.2995706865730623E-2</v>
      </c>
      <c r="J51" s="575"/>
      <c r="K51" s="541"/>
      <c r="L51" s="575"/>
      <c r="M51" s="561">
        <f>G51*0.001/'TB5'!F51</f>
        <v>5.35920204771358E-2</v>
      </c>
    </row>
    <row r="52" spans="1:13" s="87" customFormat="1" ht="15" customHeight="1" x14ac:dyDescent="0.2">
      <c r="A52" s="92">
        <v>1956</v>
      </c>
      <c r="B52" s="425">
        <f>avgpeinc!AK45</f>
        <v>1371065.0785517381</v>
      </c>
      <c r="C52" s="317">
        <f>avgpeinc!AL45</f>
        <v>1412984.844557625</v>
      </c>
      <c r="D52" s="353"/>
      <c r="E52" s="314"/>
      <c r="F52" s="314"/>
      <c r="G52" s="84">
        <f>avgpeinc!AP45</f>
        <v>2297956.6372683747</v>
      </c>
      <c r="H52" s="530">
        <f>B52*0.001/'TB5'!B52</f>
        <v>4.8084787830963711E-2</v>
      </c>
      <c r="I52" s="541">
        <f>C52*0.001/'TB5'!B52</f>
        <v>4.9554960972887745E-2</v>
      </c>
      <c r="J52" s="575"/>
      <c r="K52" s="541"/>
      <c r="L52" s="575"/>
      <c r="M52" s="561">
        <f>G52*0.001/'TB5'!F52</f>
        <v>5.0051088554719521E-2</v>
      </c>
    </row>
    <row r="53" spans="1:13" s="87" customFormat="1" ht="15" customHeight="1" x14ac:dyDescent="0.2">
      <c r="A53" s="92">
        <v>1957</v>
      </c>
      <c r="B53" s="425">
        <f>avgpeinc!AK46</f>
        <v>1310848.5945788585</v>
      </c>
      <c r="C53" s="317">
        <f>avgpeinc!AL46</f>
        <v>1353667.5047379038</v>
      </c>
      <c r="D53" s="353"/>
      <c r="E53" s="314"/>
      <c r="F53" s="314"/>
      <c r="G53" s="84">
        <f>avgpeinc!AP46</f>
        <v>2199860.6657234109</v>
      </c>
      <c r="H53" s="530">
        <f>B53*0.001/'TB5'!B53</f>
        <v>4.5886033709357968E-2</v>
      </c>
      <c r="I53" s="541">
        <f>C53*0.001/'TB5'!B53</f>
        <v>4.7384902429270778E-2</v>
      </c>
      <c r="J53" s="575"/>
      <c r="K53" s="541"/>
      <c r="L53" s="575"/>
      <c r="M53" s="561">
        <f>G53*0.001/'TB5'!F53</f>
        <v>4.7846210653575E-2</v>
      </c>
    </row>
    <row r="54" spans="1:13" s="87" customFormat="1" ht="15" customHeight="1" x14ac:dyDescent="0.2">
      <c r="A54" s="92">
        <v>1958</v>
      </c>
      <c r="B54" s="425">
        <f>avgpeinc!AK47</f>
        <v>1135026.6570980914</v>
      </c>
      <c r="C54" s="317">
        <f>avgpeinc!AL47</f>
        <v>1181456.6582068182</v>
      </c>
      <c r="D54" s="353"/>
      <c r="E54" s="314"/>
      <c r="F54" s="314"/>
      <c r="G54" s="84">
        <f>avgpeinc!AP47</f>
        <v>1916592.2356398909</v>
      </c>
      <c r="H54" s="530">
        <f>B54*0.001/'TB5'!B54</f>
        <v>4.0869966024244545E-2</v>
      </c>
      <c r="I54" s="541">
        <f>C54*0.001/'TB5'!B54</f>
        <v>4.2541814483443602E-2</v>
      </c>
      <c r="J54" s="575"/>
      <c r="K54" s="541"/>
      <c r="L54" s="575"/>
      <c r="M54" s="561">
        <f>G54*0.001/'TB5'!F54</f>
        <v>4.2880256359777144E-2</v>
      </c>
    </row>
    <row r="55" spans="1:13" s="87" customFormat="1" ht="15" customHeight="1" x14ac:dyDescent="0.2">
      <c r="A55" s="91">
        <v>1959</v>
      </c>
      <c r="B55" s="426">
        <f>avgpeinc!AK48</f>
        <v>1280299.3995563271</v>
      </c>
      <c r="C55" s="316">
        <f>avgpeinc!AL48</f>
        <v>1319250.4412503976</v>
      </c>
      <c r="D55" s="354"/>
      <c r="E55" s="315"/>
      <c r="F55" s="315"/>
      <c r="G55" s="88">
        <f>avgpeinc!AP48</f>
        <v>2163012.3248861865</v>
      </c>
      <c r="H55" s="531">
        <f>B55*0.001/'TB5'!B55</f>
        <v>4.3429981032282967E-2</v>
      </c>
      <c r="I55" s="542">
        <f>C55*0.001/'TB5'!B55</f>
        <v>4.4751268070726762E-2</v>
      </c>
      <c r="J55" s="576"/>
      <c r="K55" s="542"/>
      <c r="L55" s="576"/>
      <c r="M55" s="562">
        <f>G55*0.001/'TB5'!F55</f>
        <v>4.5362011380935673E-2</v>
      </c>
    </row>
    <row r="56" spans="1:13" x14ac:dyDescent="0.2">
      <c r="A56" s="67">
        <v>1960</v>
      </c>
      <c r="B56" s="425">
        <f>avgpeinc!AK49</f>
        <v>1287572.0348179261</v>
      </c>
      <c r="C56" s="317">
        <f>avgpeinc!AL49</f>
        <v>1327571.5968783544</v>
      </c>
      <c r="D56" s="353"/>
      <c r="E56" s="314"/>
      <c r="F56" s="314"/>
      <c r="G56" s="84">
        <f>avgpeinc!AP49</f>
        <v>2180091.1235262188</v>
      </c>
      <c r="H56" s="530">
        <f>B56*0.001/'TB5'!B56</f>
        <v>4.2882096131751569E-2</v>
      </c>
      <c r="I56" s="541">
        <f>C56*0.001/'TB5'!B56</f>
        <v>4.4214266308735727E-2</v>
      </c>
      <c r="J56" s="575"/>
      <c r="K56" s="541"/>
      <c r="L56" s="575"/>
      <c r="M56" s="561">
        <f>G56*0.001/'TB5'!F56</f>
        <v>4.4798915283086591E-2</v>
      </c>
    </row>
    <row r="57" spans="1:13" x14ac:dyDescent="0.2">
      <c r="A57" s="67">
        <v>1961</v>
      </c>
      <c r="B57" s="425">
        <f>avgpeinc!AK50</f>
        <v>1295890.9339694886</v>
      </c>
      <c r="C57" s="317">
        <f>avgpeinc!AL50</f>
        <v>1337117.5203542747</v>
      </c>
      <c r="D57" s="353"/>
      <c r="E57" s="314"/>
      <c r="F57" s="314"/>
      <c r="G57" s="84">
        <f>avgpeinc!AP50</f>
        <v>2175846.2756334497</v>
      </c>
      <c r="H57" s="530">
        <f>B57*0.001/'TB5'!B57</f>
        <v>4.260546038398573E-2</v>
      </c>
      <c r="I57" s="541">
        <f>C57*0.001/'TB5'!B57</f>
        <v>4.3960881312507576E-2</v>
      </c>
      <c r="J57" s="575"/>
      <c r="K57" s="541"/>
      <c r="L57" s="575"/>
      <c r="M57" s="561">
        <f>G57*0.001/'TB5'!F57</f>
        <v>4.4529307046885444E-2</v>
      </c>
    </row>
    <row r="58" spans="1:13" x14ac:dyDescent="0.2">
      <c r="A58" s="67">
        <v>1962</v>
      </c>
      <c r="B58" s="427">
        <f>avgpeinc!AK51</f>
        <v>1364089.7489719428</v>
      </c>
      <c r="C58" s="318">
        <f>avgpeinc!AL51</f>
        <v>1401485.5886212047</v>
      </c>
      <c r="D58" s="523">
        <f>avgpeinc!AM51</f>
        <v>1103796.6548334828</v>
      </c>
      <c r="E58" s="523">
        <f>avgpeinc!AN51</f>
        <v>1447199.0453026274</v>
      </c>
      <c r="F58" s="523">
        <f>avgpeinc!AO51</f>
        <v>1339305.5033581334</v>
      </c>
      <c r="G58" s="81">
        <f>avgpeinc!AP51</f>
        <v>2197298.5997396377</v>
      </c>
      <c r="H58" s="532">
        <f>B58*0.001/'TB5'!B58</f>
        <v>4.270022734999656E-2</v>
      </c>
      <c r="I58" s="543">
        <f>C58*0.001/'TB5'!B58</f>
        <v>4.3870832771062844E-2</v>
      </c>
      <c r="J58" s="543">
        <f>D58*0.001/'TB5'!C58</f>
        <v>3.4008119255304337E-2</v>
      </c>
      <c r="K58" s="543">
        <f>E58*0.001/'TB5'!D58</f>
        <v>3.2048869878053665E-2</v>
      </c>
      <c r="L58" s="543">
        <f>F58*0.001/'TB5'!E58</f>
        <v>6.8734325468540206E-2</v>
      </c>
      <c r="M58" s="550">
        <f>G58*0.001/'TB5'!F58</f>
        <v>4.4553559273481362E-2</v>
      </c>
    </row>
    <row r="59" spans="1:13" x14ac:dyDescent="0.2">
      <c r="A59" s="67">
        <v>1963</v>
      </c>
      <c r="B59" s="428">
        <f>avgpeinc!AK52</f>
        <v>1441029.476078894</v>
      </c>
      <c r="C59" s="319">
        <f>avgpeinc!AL52</f>
        <v>1478609.5618668392</v>
      </c>
      <c r="D59" s="524">
        <f>avgpeinc!AM52</f>
        <v>1160584.6096773364</v>
      </c>
      <c r="E59" s="524">
        <f>avgpeinc!AN52</f>
        <v>1542147.7014894106</v>
      </c>
      <c r="F59" s="524">
        <f>avgpeinc!AO52</f>
        <v>1413421.5354149197</v>
      </c>
      <c r="G59" s="62">
        <f>avgpeinc!AP52</f>
        <v>2322639.2862058477</v>
      </c>
      <c r="H59" s="533">
        <f>B59*0.001/'TB5'!B59</f>
        <v>4.3639170005917556E-2</v>
      </c>
      <c r="I59" s="544">
        <f>C59*0.001/'TB5'!B59</f>
        <v>4.4777220115065575E-2</v>
      </c>
      <c r="J59" s="551">
        <f>D59*0.001/'TB5'!C59</f>
        <v>3.4537808950992538E-2</v>
      </c>
      <c r="K59" s="544">
        <f>E59*0.001/'TB5'!D59</f>
        <v>3.2946359646462871E-2</v>
      </c>
      <c r="L59" s="551">
        <f>F59*0.001/'TB5'!E59</f>
        <v>6.981380904662382E-2</v>
      </c>
      <c r="M59" s="552">
        <f>G59*0.001/'TB5'!F59</f>
        <v>4.5571569353342056E-2</v>
      </c>
    </row>
    <row r="60" spans="1:13" x14ac:dyDescent="0.2">
      <c r="A60" s="67">
        <v>1964</v>
      </c>
      <c r="B60" s="428">
        <f>avgpeinc!AK53</f>
        <v>1532494.9038348987</v>
      </c>
      <c r="C60" s="319">
        <f>avgpeinc!AL53</f>
        <v>1570499.3199442625</v>
      </c>
      <c r="D60" s="524">
        <f>avgpeinc!AM53</f>
        <v>1217372.56452119</v>
      </c>
      <c r="E60" s="524">
        <f>avgpeinc!AN53</f>
        <v>1637096.3576761938</v>
      </c>
      <c r="F60" s="524">
        <f>avgpeinc!AO53</f>
        <v>1487537.5674717058</v>
      </c>
      <c r="G60" s="62">
        <f>avgpeinc!AP53</f>
        <v>2480963.9580481024</v>
      </c>
      <c r="H60" s="533">
        <f>B60*0.001/'TB5'!B60</f>
        <v>4.4578112661838531E-2</v>
      </c>
      <c r="I60" s="544">
        <f>C60*0.001/'TB5'!B60</f>
        <v>4.5683607459068298E-2</v>
      </c>
      <c r="J60" s="551">
        <f>D60*0.001/'TB5'!C60</f>
        <v>3.5032548010349274E-2</v>
      </c>
      <c r="K60" s="544">
        <f>E60*0.001/'TB5'!D60</f>
        <v>3.3782664686441415E-2</v>
      </c>
      <c r="L60" s="551">
        <f>F60*0.001/'TB5'!E60</f>
        <v>7.0815145969390869E-2</v>
      </c>
      <c r="M60" s="552">
        <f>G60*0.001/'TB5'!F60</f>
        <v>4.658957943320275E-2</v>
      </c>
    </row>
    <row r="61" spans="1:13" x14ac:dyDescent="0.2">
      <c r="A61" s="67">
        <v>1965</v>
      </c>
      <c r="B61" s="428">
        <f>avgpeinc!AK54</f>
        <v>1625331.8933599126</v>
      </c>
      <c r="C61" s="319">
        <f>avgpeinc!AL54</f>
        <v>1664588.1054535944</v>
      </c>
      <c r="D61" s="524">
        <f>avgpeinc!AM54</f>
        <v>1311988.3559854084</v>
      </c>
      <c r="E61" s="524">
        <f>avgpeinc!AN54</f>
        <v>1732323.6431122427</v>
      </c>
      <c r="F61" s="524">
        <f>avgpeinc!AO54</f>
        <v>1575383.4785863105</v>
      </c>
      <c r="G61" s="62">
        <f>avgpeinc!AP54</f>
        <v>2628722.6274466678</v>
      </c>
      <c r="H61" s="533">
        <f>B61*0.001/'TB5'!B61</f>
        <v>4.4957540929317481E-2</v>
      </c>
      <c r="I61" s="544">
        <f>C61*0.001/'TB5'!B61</f>
        <v>4.604338854551316E-2</v>
      </c>
      <c r="J61" s="551">
        <f>D61*0.001/'TB5'!C61</f>
        <v>3.594910738133987E-2</v>
      </c>
      <c r="K61" s="544">
        <f>E61*0.001/'TB5'!D61</f>
        <v>3.4033692144403188E-2</v>
      </c>
      <c r="L61" s="551">
        <f>F61*0.001/'TB5'!E61</f>
        <v>7.1414787911230251E-2</v>
      </c>
      <c r="M61" s="552">
        <f>G61*0.001/'TB5'!F61</f>
        <v>4.7079849988222129E-2</v>
      </c>
    </row>
    <row r="62" spans="1:13" x14ac:dyDescent="0.2">
      <c r="A62" s="67">
        <v>1966</v>
      </c>
      <c r="B62" s="428">
        <f>avgpeinc!AK55</f>
        <v>1715318.0869440034</v>
      </c>
      <c r="C62" s="319">
        <f>avgpeinc!AL55</f>
        <v>1755657.6359509423</v>
      </c>
      <c r="D62" s="524">
        <f>avgpeinc!AM55</f>
        <v>1406604.1474496268</v>
      </c>
      <c r="E62" s="524">
        <f>avgpeinc!AN55</f>
        <v>1827550.9285482913</v>
      </c>
      <c r="F62" s="524">
        <f>avgpeinc!AO55</f>
        <v>1663229.389700915</v>
      </c>
      <c r="G62" s="62">
        <f>avgpeinc!AP55</f>
        <v>2773551.262324614</v>
      </c>
      <c r="H62" s="533">
        <f>B62*0.001/'TB5'!B62</f>
        <v>4.5336969196796417E-2</v>
      </c>
      <c r="I62" s="544">
        <f>C62*0.001/'TB5'!B62</f>
        <v>4.6403169631958008E-2</v>
      </c>
      <c r="J62" s="551">
        <f>D62*0.001/'TB5'!C62</f>
        <v>3.6781974136829376E-2</v>
      </c>
      <c r="K62" s="544">
        <f>E62*0.001/'TB5'!D62</f>
        <v>3.4261748194694519E-2</v>
      </c>
      <c r="L62" s="551">
        <f>F62*0.001/'TB5'!E62</f>
        <v>7.1959756314754486E-2</v>
      </c>
      <c r="M62" s="552">
        <f>G62*0.001/'TB5'!F62</f>
        <v>4.7570120543241515E-2</v>
      </c>
    </row>
    <row r="63" spans="1:13" x14ac:dyDescent="0.2">
      <c r="A63" s="67">
        <v>1967</v>
      </c>
      <c r="B63" s="428">
        <f>avgpeinc!AK56</f>
        <v>1645805.5058188599</v>
      </c>
      <c r="C63" s="319">
        <f>avgpeinc!AL56</f>
        <v>1690906.9240825875</v>
      </c>
      <c r="D63" s="524">
        <f>avgpeinc!AM56</f>
        <v>1343454.6664652703</v>
      </c>
      <c r="E63" s="524">
        <f>avgpeinc!AN56</f>
        <v>1750529.3718013482</v>
      </c>
      <c r="F63" s="524">
        <f>avgpeinc!AO56</f>
        <v>1617396.0510228714</v>
      </c>
      <c r="G63" s="62">
        <f>avgpeinc!AP56</f>
        <v>2684017.6011323654</v>
      </c>
      <c r="H63" s="534">
        <f>B63*0.001/'TB5'!B63</f>
        <v>4.2901080101728446E-2</v>
      </c>
      <c r="I63" s="545">
        <f>C63*0.001/'TB5'!B63</f>
        <v>4.4076735153794289E-2</v>
      </c>
      <c r="J63" s="551">
        <f>D63*0.001/'TB5'!C63</f>
        <v>3.445065300911665E-2</v>
      </c>
      <c r="K63" s="544">
        <f>E63*0.001/'TB5'!D63</f>
        <v>3.2837245613336556E-2</v>
      </c>
      <c r="L63" s="551">
        <f>F63*0.001/'TB5'!E63</f>
        <v>6.709830649197103E-2</v>
      </c>
      <c r="M63" s="552">
        <f>G63*0.001/'TB5'!F63</f>
        <v>4.4629908166825778E-2</v>
      </c>
    </row>
    <row r="64" spans="1:13" x14ac:dyDescent="0.2">
      <c r="A64" s="67">
        <v>1968</v>
      </c>
      <c r="B64" s="428">
        <f>avgpeinc!AK57</f>
        <v>1647452.8744908455</v>
      </c>
      <c r="C64" s="319">
        <f>avgpeinc!AL57</f>
        <v>1695137.5939957141</v>
      </c>
      <c r="D64" s="524">
        <f>avgpeinc!AM57</f>
        <v>1350023.3003116322</v>
      </c>
      <c r="E64" s="524">
        <f>avgpeinc!AN57</f>
        <v>1758826.6736908748</v>
      </c>
      <c r="F64" s="524">
        <f>avgpeinc!AO57</f>
        <v>1612003.6629774752</v>
      </c>
      <c r="G64" s="62">
        <f>avgpeinc!AP57</f>
        <v>2667942.9449598757</v>
      </c>
      <c r="H64" s="534">
        <f>B64*0.001/'TB5'!B64</f>
        <v>4.1723584756255157E-2</v>
      </c>
      <c r="I64" s="545">
        <f>C64*0.001/'TB5'!B64</f>
        <v>4.2931253556162119E-2</v>
      </c>
      <c r="J64" s="551">
        <f>D64*0.001/'TB5'!C64</f>
        <v>3.3695088466629386E-2</v>
      </c>
      <c r="K64" s="544">
        <f>E64*0.001/'TB5'!D64</f>
        <v>3.2210675533860922E-2</v>
      </c>
      <c r="L64" s="551">
        <f>F64*0.001/'TB5'!E64</f>
        <v>6.4822898712009178E-2</v>
      </c>
      <c r="M64" s="552">
        <f>G64*0.001/'TB5'!F64</f>
        <v>4.3394532753154628E-2</v>
      </c>
    </row>
    <row r="65" spans="1:13" x14ac:dyDescent="0.2">
      <c r="A65" s="72">
        <v>1969</v>
      </c>
      <c r="B65" s="429">
        <f>avgpeinc!AK58</f>
        <v>1524111.3832662923</v>
      </c>
      <c r="C65" s="320">
        <f>avgpeinc!AL58</f>
        <v>1580389.3019792235</v>
      </c>
      <c r="D65" s="526">
        <f>avgpeinc!AM58</f>
        <v>1254003.4529743025</v>
      </c>
      <c r="E65" s="526">
        <f>avgpeinc!AN58</f>
        <v>1654681.0690760009</v>
      </c>
      <c r="F65" s="526">
        <f>avgpeinc!AO58</f>
        <v>1475811.4773508599</v>
      </c>
      <c r="G65" s="68">
        <f>avgpeinc!AP58</f>
        <v>2481485.7501970232</v>
      </c>
      <c r="H65" s="535">
        <f>B65*0.001/'TB5'!B65</f>
        <v>3.8094896357506521E-2</v>
      </c>
      <c r="I65" s="546">
        <f>C65*0.001/'TB5'!B65</f>
        <v>3.950155305210501E-2</v>
      </c>
      <c r="J65" s="553">
        <f>D65*0.001/'TB5'!C65</f>
        <v>3.0779636872466654E-2</v>
      </c>
      <c r="K65" s="547">
        <f>E65*0.001/'TB5'!D65</f>
        <v>2.9710030066780743E-2</v>
      </c>
      <c r="L65" s="553">
        <f>F65*0.001/'TB5'!E65</f>
        <v>5.9060643776319928E-2</v>
      </c>
      <c r="M65" s="554">
        <f>G65*0.001/'TB5'!F65</f>
        <v>3.9669439371209585E-2</v>
      </c>
    </row>
    <row r="66" spans="1:13" x14ac:dyDescent="0.2">
      <c r="A66" s="67">
        <v>1970</v>
      </c>
      <c r="B66" s="428">
        <f>avgpeinc!AK59</f>
        <v>1363646.39441661</v>
      </c>
      <c r="C66" s="319">
        <f>avgpeinc!AL59</f>
        <v>1425636.8892741424</v>
      </c>
      <c r="D66" s="524">
        <f>avgpeinc!AM59</f>
        <v>1126737.4318974754</v>
      </c>
      <c r="E66" s="524">
        <f>avgpeinc!AN59</f>
        <v>1505763.2499201288</v>
      </c>
      <c r="F66" s="524">
        <f>avgpeinc!AO59</f>
        <v>1302378.7448792423</v>
      </c>
      <c r="G66" s="62">
        <f>avgpeinc!AP59</f>
        <v>2216808.906367097</v>
      </c>
      <c r="H66" s="534">
        <f>B66*0.001/'TB5'!B66</f>
        <v>3.4936017240397632E-2</v>
      </c>
      <c r="I66" s="545">
        <f>C66*0.001/'TB5'!B66</f>
        <v>3.6524186289170757E-2</v>
      </c>
      <c r="J66" s="551">
        <f>D66*0.001/'TB5'!C66</f>
        <v>2.8326800427748825E-2</v>
      </c>
      <c r="K66" s="544">
        <f>E66*0.001/'TB5'!D66</f>
        <v>2.7714152791304514E-2</v>
      </c>
      <c r="L66" s="551">
        <f>F66*0.001/'TB5'!E66</f>
        <v>5.3856399696087458E-2</v>
      </c>
      <c r="M66" s="552">
        <f>G66*0.001/'TB5'!F66</f>
        <v>3.6587287715519778E-2</v>
      </c>
    </row>
    <row r="67" spans="1:13" x14ac:dyDescent="0.2">
      <c r="A67" s="67">
        <v>1971</v>
      </c>
      <c r="B67" s="428">
        <f>avgpeinc!AK60</f>
        <v>1376754.5578696497</v>
      </c>
      <c r="C67" s="319">
        <f>avgpeinc!AL60</f>
        <v>1440347.5058545757</v>
      </c>
      <c r="D67" s="524">
        <f>avgpeinc!AM60</f>
        <v>1140215.5829260435</v>
      </c>
      <c r="E67" s="524">
        <f>avgpeinc!AN60</f>
        <v>1528949.9095446165</v>
      </c>
      <c r="F67" s="524">
        <f>avgpeinc!AO60</f>
        <v>1309445.8812722247</v>
      </c>
      <c r="G67" s="62">
        <f>avgpeinc!AP60</f>
        <v>2238162.9180334732</v>
      </c>
      <c r="H67" s="534">
        <f>B67*0.001/'TB5'!B67</f>
        <v>3.5093439480988302E-2</v>
      </c>
      <c r="I67" s="545">
        <f>C67*0.001/'TB5'!B67</f>
        <v>3.6714422145450946E-2</v>
      </c>
      <c r="J67" s="551">
        <f>D67*0.001/'TB5'!C67</f>
        <v>2.8533934233564647E-2</v>
      </c>
      <c r="K67" s="544">
        <f>E67*0.001/'TB5'!D67</f>
        <v>2.8146553078840956E-2</v>
      </c>
      <c r="L67" s="551">
        <f>F67*0.001/'TB5'!E67</f>
        <v>5.3238268206769128E-2</v>
      </c>
      <c r="M67" s="552">
        <f>G67*0.001/'TB5'!F67</f>
        <v>3.6777661425730905E-2</v>
      </c>
    </row>
    <row r="68" spans="1:13" x14ac:dyDescent="0.2">
      <c r="A68" s="67">
        <v>1972</v>
      </c>
      <c r="B68" s="428">
        <f>avgpeinc!AK61</f>
        <v>1411649.255167309</v>
      </c>
      <c r="C68" s="319">
        <f>avgpeinc!AL61</f>
        <v>1479537.3482200424</v>
      </c>
      <c r="D68" s="524">
        <f>avgpeinc!AM61</f>
        <v>1179961.6844000192</v>
      </c>
      <c r="E68" s="524">
        <f>avgpeinc!AN61</f>
        <v>1587619.0795940247</v>
      </c>
      <c r="F68" s="524">
        <f>avgpeinc!AO61</f>
        <v>1330943.0199012349</v>
      </c>
      <c r="G68" s="62">
        <f>avgpeinc!AP61</f>
        <v>2266186.3620202295</v>
      </c>
      <c r="H68" s="534">
        <f>B68*0.001/'TB5'!B68</f>
        <v>3.4715684530965525E-2</v>
      </c>
      <c r="I68" s="545">
        <f>C68*0.001/'TB5'!B68</f>
        <v>3.6385208042702302E-2</v>
      </c>
      <c r="J68" s="551">
        <f>D68*0.001/'TB5'!C68</f>
        <v>2.8661885436122247E-2</v>
      </c>
      <c r="K68" s="544">
        <f>E68*0.001/'TB5'!D68</f>
        <v>2.8302152464675601E-2</v>
      </c>
      <c r="L68" s="551">
        <f>F68*0.001/'TB5'!E68</f>
        <v>5.1456233302815235E-2</v>
      </c>
      <c r="M68" s="552">
        <f>G68*0.001/'TB5'!F68</f>
        <v>3.6547513972436718E-2</v>
      </c>
    </row>
    <row r="69" spans="1:13" x14ac:dyDescent="0.2">
      <c r="A69" s="67">
        <v>1973</v>
      </c>
      <c r="B69" s="428">
        <f>avgpeinc!AK62</f>
        <v>1415821.6854543458</v>
      </c>
      <c r="C69" s="319">
        <f>avgpeinc!AL62</f>
        <v>1492965.3362042734</v>
      </c>
      <c r="D69" s="524">
        <f>avgpeinc!AM62</f>
        <v>1210993.292040247</v>
      </c>
      <c r="E69" s="524">
        <f>avgpeinc!AN62</f>
        <v>1631383.8632365521</v>
      </c>
      <c r="F69" s="524">
        <f>avgpeinc!AO62</f>
        <v>1301274.073386068</v>
      </c>
      <c r="G69" s="62">
        <f>avgpeinc!AP62</f>
        <v>2290598.2137926095</v>
      </c>
      <c r="H69" s="534">
        <f>B69*0.001/'TB5'!B69</f>
        <v>3.3419793106077116E-2</v>
      </c>
      <c r="I69" s="545">
        <f>C69*0.001/'TB5'!B69</f>
        <v>3.5240732051988737E-2</v>
      </c>
      <c r="J69" s="551">
        <f>D69*0.001/'TB5'!C69</f>
        <v>2.8167918591634585E-2</v>
      </c>
      <c r="K69" s="544">
        <f>E69*0.001/'TB5'!D69</f>
        <v>2.7813736538064404E-2</v>
      </c>
      <c r="L69" s="551">
        <f>F69*0.001/'TB5'!E69</f>
        <v>4.8395199189599232E-2</v>
      </c>
      <c r="M69" s="552">
        <f>G69*0.001/'TB5'!F69</f>
        <v>3.5457592996635867E-2</v>
      </c>
    </row>
    <row r="70" spans="1:13" x14ac:dyDescent="0.2">
      <c r="A70" s="67">
        <v>1974</v>
      </c>
      <c r="B70" s="428">
        <f>avgpeinc!AK63</f>
        <v>1325300.0387798802</v>
      </c>
      <c r="C70" s="319">
        <f>avgpeinc!AL63</f>
        <v>1408979.01702819</v>
      </c>
      <c r="D70" s="524">
        <f>avgpeinc!AM63</f>
        <v>1153676.7731060556</v>
      </c>
      <c r="E70" s="524">
        <f>avgpeinc!AN63</f>
        <v>1567354.460731331</v>
      </c>
      <c r="F70" s="524">
        <f>avgpeinc!AO63</f>
        <v>1186387.6018877416</v>
      </c>
      <c r="G70" s="62">
        <f>avgpeinc!AP63</f>
        <v>2156321.6797173899</v>
      </c>
      <c r="H70" s="534">
        <f>B70*0.001/'TB5'!B70</f>
        <v>3.2200334036588174E-2</v>
      </c>
      <c r="I70" s="545">
        <f>C70*0.001/'TB5'!B70</f>
        <v>3.423345180056004E-2</v>
      </c>
      <c r="J70" s="551">
        <f>D70*0.001/'TB5'!C70</f>
        <v>2.7454917385910001E-2</v>
      </c>
      <c r="K70" s="544">
        <f>E70*0.001/'TB5'!D70</f>
        <v>2.7603372512999155E-2</v>
      </c>
      <c r="L70" s="551">
        <f>F70*0.001/'TB5'!E70</f>
        <v>4.5046770351632397E-2</v>
      </c>
      <c r="M70" s="552">
        <f>G70*0.001/'TB5'!F70</f>
        <v>3.446024204112063E-2</v>
      </c>
    </row>
    <row r="71" spans="1:13" x14ac:dyDescent="0.2">
      <c r="A71" s="67">
        <v>1975</v>
      </c>
      <c r="B71" s="428">
        <f>avgpeinc!AK64</f>
        <v>1274490.6874160408</v>
      </c>
      <c r="C71" s="319">
        <f>avgpeinc!AL64</f>
        <v>1358866.2601141082</v>
      </c>
      <c r="D71" s="524">
        <f>avgpeinc!AM64</f>
        <v>1099822.6562066318</v>
      </c>
      <c r="E71" s="524">
        <f>avgpeinc!AN64</f>
        <v>1505313.7297405491</v>
      </c>
      <c r="F71" s="524">
        <f>avgpeinc!AO64</f>
        <v>1147923.0962047696</v>
      </c>
      <c r="G71" s="62">
        <f>avgpeinc!AP64</f>
        <v>2063346.8855549609</v>
      </c>
      <c r="H71" s="534">
        <f>B71*0.001/'TB5'!B71</f>
        <v>3.1993874675094958E-2</v>
      </c>
      <c r="I71" s="545">
        <f>C71*0.001/'TB5'!B71</f>
        <v>3.4111976851278307E-2</v>
      </c>
      <c r="J71" s="551">
        <f>D71*0.001/'TB5'!C71</f>
        <v>2.7397002808683624E-2</v>
      </c>
      <c r="K71" s="544">
        <f>E71*0.001/'TB5'!D71</f>
        <v>2.8013782005444909E-2</v>
      </c>
      <c r="L71" s="551">
        <f>F71*0.001/'TB5'!E71</f>
        <v>4.3364839945610342E-2</v>
      </c>
      <c r="M71" s="552">
        <f>G71*0.001/'TB5'!F71</f>
        <v>3.4258156815710088E-2</v>
      </c>
    </row>
    <row r="72" spans="1:13" x14ac:dyDescent="0.2">
      <c r="A72" s="67">
        <v>1976</v>
      </c>
      <c r="B72" s="428">
        <f>avgpeinc!AK65</f>
        <v>1327442.7791064137</v>
      </c>
      <c r="C72" s="319">
        <f>avgpeinc!AL65</f>
        <v>1412663.2086584393</v>
      </c>
      <c r="D72" s="524">
        <f>avgpeinc!AM65</f>
        <v>1144603.3964246251</v>
      </c>
      <c r="E72" s="524">
        <f>avgpeinc!AN65</f>
        <v>1568816.4953994409</v>
      </c>
      <c r="F72" s="524">
        <f>avgpeinc!AO65</f>
        <v>1191049.6839861411</v>
      </c>
      <c r="G72" s="62">
        <f>avgpeinc!AP65</f>
        <v>2140301.022243456</v>
      </c>
      <c r="H72" s="534">
        <f>B72*0.001/'TB5'!B72</f>
        <v>3.2147660234585373E-2</v>
      </c>
      <c r="I72" s="545">
        <f>C72*0.001/'TB5'!B72</f>
        <v>3.421150619269752E-2</v>
      </c>
      <c r="J72" s="551">
        <f>D72*0.001/'TB5'!C72</f>
        <v>2.7491631397960955E-2</v>
      </c>
      <c r="K72" s="544">
        <f>E72*0.001/'TB5'!D72</f>
        <v>2.826983653653059E-2</v>
      </c>
      <c r="L72" s="551">
        <f>F72*0.001/'TB5'!E72</f>
        <v>4.2904433407976221E-2</v>
      </c>
      <c r="M72" s="552">
        <f>G72*0.001/'TB5'!F72</f>
        <v>3.443905799327851E-2</v>
      </c>
    </row>
    <row r="73" spans="1:13" x14ac:dyDescent="0.2">
      <c r="A73" s="67">
        <v>1977</v>
      </c>
      <c r="B73" s="428">
        <f>avgpeinc!AK66</f>
        <v>1386047.1678802359</v>
      </c>
      <c r="C73" s="319">
        <f>avgpeinc!AL66</f>
        <v>1471812.2957281121</v>
      </c>
      <c r="D73" s="524">
        <f>avgpeinc!AM66</f>
        <v>1193835.0267137887</v>
      </c>
      <c r="E73" s="524">
        <f>avgpeinc!AN66</f>
        <v>1641590.7020064166</v>
      </c>
      <c r="F73" s="524">
        <f>avgpeinc!AO66</f>
        <v>1237509.7251563931</v>
      </c>
      <c r="G73" s="62">
        <f>avgpeinc!AP66</f>
        <v>2217777.7601508363</v>
      </c>
      <c r="H73" s="534">
        <f>B73*0.001/'TB5'!B73</f>
        <v>3.2555578122291706E-2</v>
      </c>
      <c r="I73" s="545">
        <f>C73*0.001/'TB5'!B73</f>
        <v>3.45700357717309E-2</v>
      </c>
      <c r="J73" s="551">
        <f>D73*0.001/'TB5'!C73</f>
        <v>2.7977705570399355E-2</v>
      </c>
      <c r="K73" s="544">
        <f>E73*0.001/'TB5'!D73</f>
        <v>2.8808756695807954E-2</v>
      </c>
      <c r="L73" s="551">
        <f>F73*0.001/'TB5'!E73</f>
        <v>4.2874595286596325E-2</v>
      </c>
      <c r="M73" s="552">
        <f>G73*0.001/'TB5'!F73</f>
        <v>3.5002944280054578E-2</v>
      </c>
    </row>
    <row r="74" spans="1:13" x14ac:dyDescent="0.2">
      <c r="A74" s="67">
        <v>1978</v>
      </c>
      <c r="B74" s="428">
        <f>avgpeinc!AK67</f>
        <v>1472358.4829597496</v>
      </c>
      <c r="C74" s="319">
        <f>avgpeinc!AL67</f>
        <v>1562217.0071453457</v>
      </c>
      <c r="D74" s="524">
        <f>avgpeinc!AM67</f>
        <v>1279798.3104000974</v>
      </c>
      <c r="E74" s="524">
        <f>avgpeinc!AN67</f>
        <v>1759588.2334279434</v>
      </c>
      <c r="F74" s="524">
        <f>avgpeinc!AO67</f>
        <v>1297238.4507441584</v>
      </c>
      <c r="G74" s="62">
        <f>avgpeinc!AP67</f>
        <v>2345914.9517175737</v>
      </c>
      <c r="H74" s="534">
        <f>B74*0.001/'TB5'!B74</f>
        <v>3.3396788368561303E-2</v>
      </c>
      <c r="I74" s="545">
        <f>C74*0.001/'TB5'!B74</f>
        <v>3.5435005385727525E-2</v>
      </c>
      <c r="J74" s="551">
        <f>D74*0.001/'TB5'!C74</f>
        <v>2.8791613087639115E-2</v>
      </c>
      <c r="K74" s="544">
        <f>E74*0.001/'TB5'!D74</f>
        <v>2.9937148783758531E-2</v>
      </c>
      <c r="L74" s="551">
        <f>F74*0.001/'TB5'!E74</f>
        <v>4.3119621962842476E-2</v>
      </c>
      <c r="M74" s="552">
        <f>G74*0.001/'TB5'!F74</f>
        <v>3.598082094374954E-2</v>
      </c>
    </row>
    <row r="75" spans="1:13" x14ac:dyDescent="0.2">
      <c r="A75" s="72">
        <v>1979</v>
      </c>
      <c r="B75" s="429">
        <f>avgpeinc!AK68</f>
        <v>1605677.4768289758</v>
      </c>
      <c r="C75" s="320">
        <f>avgpeinc!AL68</f>
        <v>1696278.4064700634</v>
      </c>
      <c r="D75" s="526">
        <f>avgpeinc!AM68</f>
        <v>1398696.7683189348</v>
      </c>
      <c r="E75" s="526">
        <f>avgpeinc!AN68</f>
        <v>1927587.8743494237</v>
      </c>
      <c r="F75" s="526">
        <f>avgpeinc!AO68</f>
        <v>1393806.6909889753</v>
      </c>
      <c r="G75" s="68">
        <f>avgpeinc!AP68</f>
        <v>2546397.2137106401</v>
      </c>
      <c r="H75" s="536">
        <f>B75*0.001/'TB5'!B75</f>
        <v>3.6284063011407859E-2</v>
      </c>
      <c r="I75" s="547">
        <f>C75*0.001/'TB5'!B75</f>
        <v>3.8331404328346252E-2</v>
      </c>
      <c r="J75" s="553">
        <f>D75*0.001/'TB5'!C75</f>
        <v>3.1368438154458993E-2</v>
      </c>
      <c r="K75" s="547">
        <f>E75*0.001/'TB5'!D75</f>
        <v>3.2710842788219459E-2</v>
      </c>
      <c r="L75" s="553">
        <f>F75*0.001/'TB5'!E75</f>
        <v>4.5874454081058495E-2</v>
      </c>
      <c r="M75" s="554">
        <f>G75*0.001/'TB5'!F75</f>
        <v>3.9077829569578178E-2</v>
      </c>
    </row>
    <row r="76" spans="1:13" x14ac:dyDescent="0.2">
      <c r="A76" s="67">
        <v>1980</v>
      </c>
      <c r="B76" s="428">
        <f>avgpeinc!AK69</f>
        <v>1454839.9625536851</v>
      </c>
      <c r="C76" s="319">
        <f>avgpeinc!AL69</f>
        <v>1550725.4035199655</v>
      </c>
      <c r="D76" s="524">
        <f>avgpeinc!AM69</f>
        <v>1277392.0355647842</v>
      </c>
      <c r="E76" s="524">
        <f>avgpeinc!AN69</f>
        <v>1797924.1669246617</v>
      </c>
      <c r="F76" s="524">
        <f>avgpeinc!AO69</f>
        <v>1231186.3752728235</v>
      </c>
      <c r="G76" s="62">
        <f>avgpeinc!AP69</f>
        <v>2306847.4299203269</v>
      </c>
      <c r="H76" s="533">
        <f>B76*0.001/'TB5'!B76</f>
        <v>3.386211022734642E-2</v>
      </c>
      <c r="I76" s="544">
        <f>C76*0.001/'TB5'!B76</f>
        <v>3.6093890666961677E-2</v>
      </c>
      <c r="J76" s="551">
        <f>D76*0.001/'TB5'!C76</f>
        <v>2.9608039185404781E-2</v>
      </c>
      <c r="K76" s="544">
        <f>E76*0.001/'TB5'!D76</f>
        <v>3.1706877052783973E-2</v>
      </c>
      <c r="L76" s="551">
        <f>F76*0.001/'TB5'!E76</f>
        <v>4.0966548025608063E-2</v>
      </c>
      <c r="M76" s="552">
        <f>G76*0.001/'TB5'!F76</f>
        <v>3.6664560437202454E-2</v>
      </c>
    </row>
    <row r="77" spans="1:13" x14ac:dyDescent="0.2">
      <c r="A77" s="67">
        <v>1981</v>
      </c>
      <c r="B77" s="428">
        <f>avgpeinc!AK70</f>
        <v>1522701.2607342561</v>
      </c>
      <c r="C77" s="319">
        <f>avgpeinc!AL70</f>
        <v>1611758.7118195763</v>
      </c>
      <c r="D77" s="524">
        <f>avgpeinc!AM70</f>
        <v>1342771.9166125446</v>
      </c>
      <c r="E77" s="524">
        <f>avgpeinc!AN70</f>
        <v>1852720.5403119153</v>
      </c>
      <c r="F77" s="524">
        <f>avgpeinc!AO70</f>
        <v>1300535.8226612457</v>
      </c>
      <c r="G77" s="62">
        <f>avgpeinc!AP70</f>
        <v>2397274.7821696289</v>
      </c>
      <c r="H77" s="533">
        <f>B77*0.001/'TB5'!B77</f>
        <v>3.5171169787645347E-2</v>
      </c>
      <c r="I77" s="544">
        <f>C77*0.001/'TB5'!B77</f>
        <v>3.7228208035230637E-2</v>
      </c>
      <c r="J77" s="551">
        <f>D77*0.001/'TB5'!C77</f>
        <v>3.1109390780329704E-2</v>
      </c>
      <c r="K77" s="544">
        <f>E77*0.001/'TB5'!D77</f>
        <v>3.2754324376583099E-2</v>
      </c>
      <c r="L77" s="551">
        <f>F77*0.001/'TB5'!E77</f>
        <v>4.2150184512138367E-2</v>
      </c>
      <c r="M77" s="552">
        <f>G77*0.001/'TB5'!F77</f>
        <v>3.7966739386320114E-2</v>
      </c>
    </row>
    <row r="78" spans="1:13" x14ac:dyDescent="0.2">
      <c r="A78" s="67">
        <v>1982</v>
      </c>
      <c r="B78" s="428">
        <f>avgpeinc!AK71</f>
        <v>1643463.8022836635</v>
      </c>
      <c r="C78" s="319">
        <f>avgpeinc!AL71</f>
        <v>1730869.9743839037</v>
      </c>
      <c r="D78" s="524">
        <f>avgpeinc!AM71</f>
        <v>1471526.3682787993</v>
      </c>
      <c r="E78" s="524">
        <f>avgpeinc!AN71</f>
        <v>2005918.5340214795</v>
      </c>
      <c r="F78" s="524">
        <f>avgpeinc!AO71</f>
        <v>1401553.1834437044</v>
      </c>
      <c r="G78" s="62">
        <f>avgpeinc!AP71</f>
        <v>2575003.8903085417</v>
      </c>
      <c r="H78" s="533">
        <f>B78*0.001/'TB5'!B78</f>
        <v>3.9250228554010398E-2</v>
      </c>
      <c r="I78" s="544">
        <f>C78*0.001/'TB5'!B78</f>
        <v>4.1337717324495316E-2</v>
      </c>
      <c r="J78" s="551">
        <f>D78*0.001/'TB5'!C78</f>
        <v>3.5454686731100075E-2</v>
      </c>
      <c r="K78" s="544">
        <f>E78*0.001/'TB5'!D78</f>
        <v>3.6814719438552856E-2</v>
      </c>
      <c r="L78" s="551">
        <f>F78*0.001/'TB5'!E78</f>
        <v>4.6180151402950294E-2</v>
      </c>
      <c r="M78" s="552">
        <f>G78*0.001/'TB5'!F78</f>
        <v>4.2264040559530265E-2</v>
      </c>
    </row>
    <row r="79" spans="1:13" x14ac:dyDescent="0.2">
      <c r="A79" s="67">
        <v>1983</v>
      </c>
      <c r="B79" s="428">
        <f>avgpeinc!AK72</f>
        <v>1763427.9304602174</v>
      </c>
      <c r="C79" s="319">
        <f>avgpeinc!AL72</f>
        <v>1853555.2137114801</v>
      </c>
      <c r="D79" s="524">
        <f>avgpeinc!AM72</f>
        <v>1559876.0274306647</v>
      </c>
      <c r="E79" s="524">
        <f>avgpeinc!AN72</f>
        <v>2137089.5584719176</v>
      </c>
      <c r="F79" s="524">
        <f>avgpeinc!AO72</f>
        <v>1508779.643672931</v>
      </c>
      <c r="G79" s="62">
        <f>avgpeinc!AP72</f>
        <v>2744229.1699218522</v>
      </c>
      <c r="H79" s="533">
        <f>B79*0.001/'TB5'!B79</f>
        <v>4.1465781629085527E-2</v>
      </c>
      <c r="I79" s="544">
        <f>C79*0.001/'TB5'!B79</f>
        <v>4.3585062026977539E-2</v>
      </c>
      <c r="J79" s="551">
        <f>D79*0.001/'TB5'!C79</f>
        <v>3.7255845963954932E-2</v>
      </c>
      <c r="K79" s="544">
        <f>E79*0.001/'TB5'!D79</f>
        <v>3.920302540063858E-2</v>
      </c>
      <c r="L79" s="551">
        <f>F79*0.001/'TB5'!E79</f>
        <v>4.7774996608495712E-2</v>
      </c>
      <c r="M79" s="552">
        <f>G79*0.001/'TB5'!F79</f>
        <v>4.4558547437191016E-2</v>
      </c>
    </row>
    <row r="80" spans="1:13" x14ac:dyDescent="0.2">
      <c r="A80" s="67">
        <v>1984</v>
      </c>
      <c r="B80" s="428">
        <f>avgpeinc!AK73</f>
        <v>2024217.1950474544</v>
      </c>
      <c r="C80" s="319">
        <f>avgpeinc!AL73</f>
        <v>2120794.5194303999</v>
      </c>
      <c r="D80" s="524">
        <f>avgpeinc!AM73</f>
        <v>1924599.1413775464</v>
      </c>
      <c r="E80" s="524">
        <f>avgpeinc!AN73</f>
        <v>2498842.5501289335</v>
      </c>
      <c r="F80" s="524">
        <f>avgpeinc!AO73</f>
        <v>1699988.3301533344</v>
      </c>
      <c r="G80" s="62">
        <f>avgpeinc!AP73</f>
        <v>3184031.6143620163</v>
      </c>
      <c r="H80" s="533">
        <f>B80*0.001/'TB5'!B80</f>
        <v>4.4623810797929764E-2</v>
      </c>
      <c r="I80" s="544">
        <f>C80*0.001/'TB5'!B80</f>
        <v>4.6752855181694031E-2</v>
      </c>
      <c r="J80" s="551">
        <f>D80*0.001/'TB5'!C80</f>
        <v>4.3537393212318427E-2</v>
      </c>
      <c r="K80" s="544">
        <f>E80*0.001/'TB5'!D80</f>
        <v>4.333355650305748E-2</v>
      </c>
      <c r="L80" s="551">
        <f>F80*0.001/'TB5'!E80</f>
        <v>4.9936171621084213E-2</v>
      </c>
      <c r="M80" s="552">
        <f>G80*0.001/'TB5'!F80</f>
        <v>4.8500865697860711E-2</v>
      </c>
    </row>
    <row r="81" spans="1:13" x14ac:dyDescent="0.2">
      <c r="A81" s="67">
        <v>1985</v>
      </c>
      <c r="B81" s="428">
        <f>avgpeinc!AK74</f>
        <v>2105000.2104807673</v>
      </c>
      <c r="C81" s="319">
        <f>avgpeinc!AL74</f>
        <v>2223735.435893056</v>
      </c>
      <c r="D81" s="524">
        <f>avgpeinc!AM74</f>
        <v>1924511.4938562182</v>
      </c>
      <c r="E81" s="524">
        <f>avgpeinc!AN74</f>
        <v>2471507.6483988436</v>
      </c>
      <c r="F81" s="524">
        <f>avgpeinc!AO74</f>
        <v>1895661.1014050764</v>
      </c>
      <c r="G81" s="62">
        <f>avgpeinc!AP74</f>
        <v>3249122.8861012436</v>
      </c>
      <c r="H81" s="533">
        <f>B81*0.001/'TB5'!B81</f>
        <v>4.5618962496519082E-2</v>
      </c>
      <c r="I81" s="544">
        <f>C81*0.001/'TB5'!B81</f>
        <v>4.8192158341407783E-2</v>
      </c>
      <c r="J81" s="551">
        <f>D81*0.001/'TB5'!C81</f>
        <v>4.2891044169664383E-2</v>
      </c>
      <c r="K81" s="544">
        <f>E81*0.001/'TB5'!D81</f>
        <v>4.21811230480671E-2</v>
      </c>
      <c r="L81" s="551">
        <f>F81*0.001/'TB5'!E81</f>
        <v>5.4516106843948357E-2</v>
      </c>
      <c r="M81" s="552">
        <f>G81*0.001/'TB5'!F81</f>
        <v>4.8869606107473373E-2</v>
      </c>
    </row>
    <row r="82" spans="1:13" x14ac:dyDescent="0.2">
      <c r="A82" s="67">
        <v>1986</v>
      </c>
      <c r="B82" s="428">
        <f>avgpeinc!AK75</f>
        <v>1995745.6276237487</v>
      </c>
      <c r="C82" s="319">
        <f>avgpeinc!AL75</f>
        <v>2085046.4157893038</v>
      </c>
      <c r="D82" s="524">
        <f>avgpeinc!AM75</f>
        <v>1890281.0693283258</v>
      </c>
      <c r="E82" s="524">
        <f>avgpeinc!AN75</f>
        <v>2437356.5550721711</v>
      </c>
      <c r="F82" s="524">
        <f>avgpeinc!AO75</f>
        <v>1738779.4175464346</v>
      </c>
      <c r="G82" s="62">
        <f>avgpeinc!AP75</f>
        <v>3067725.3104786379</v>
      </c>
      <c r="H82" s="533">
        <f>B82*0.001/'TB5'!B82</f>
        <v>4.28708828985691E-2</v>
      </c>
      <c r="I82" s="544">
        <f>C82*0.001/'TB5'!B82</f>
        <v>4.4789165258407593E-2</v>
      </c>
      <c r="J82" s="551">
        <f>D82*0.001/'TB5'!C82</f>
        <v>4.1509125381708145E-2</v>
      </c>
      <c r="K82" s="544">
        <f>E82*0.001/'TB5'!D82</f>
        <v>4.10962626338005E-2</v>
      </c>
      <c r="L82" s="551">
        <f>F82*0.001/'TB5'!E82</f>
        <v>4.9672812223434455E-2</v>
      </c>
      <c r="M82" s="552">
        <f>G82*0.001/'TB5'!F82</f>
        <v>4.6087075024843216E-2</v>
      </c>
    </row>
    <row r="83" spans="1:13" x14ac:dyDescent="0.2">
      <c r="A83" s="67">
        <v>1987</v>
      </c>
      <c r="B83" s="428">
        <f>avgpeinc!AK76</f>
        <v>2352305.9851464545</v>
      </c>
      <c r="C83" s="319">
        <f>avgpeinc!AL76</f>
        <v>2505329.6156264953</v>
      </c>
      <c r="D83" s="524">
        <f>avgpeinc!AM76</f>
        <v>2279941.5146503276</v>
      </c>
      <c r="E83" s="524">
        <f>avgpeinc!AN76</f>
        <v>3065698.3913251343</v>
      </c>
      <c r="F83" s="524">
        <f>avgpeinc!AO76</f>
        <v>1848320.3155473657</v>
      </c>
      <c r="G83" s="62">
        <f>avgpeinc!AP76</f>
        <v>3634501.2160550775</v>
      </c>
      <c r="H83" s="533">
        <f>B83*0.001/'TB5'!B83</f>
        <v>4.904622212052346E-2</v>
      </c>
      <c r="I83" s="544">
        <f>C83*0.001/'TB5'!B83</f>
        <v>5.2236806601285948E-2</v>
      </c>
      <c r="J83" s="551">
        <f>D83*0.001/'TB5'!C83</f>
        <v>4.769014194607734E-2</v>
      </c>
      <c r="K83" s="544">
        <f>E83*0.001/'TB5'!D83</f>
        <v>5.0264339894056313E-2</v>
      </c>
      <c r="L83" s="551">
        <f>F83*0.001/'TB5'!E83</f>
        <v>5.1351342350244515E-2</v>
      </c>
      <c r="M83" s="552">
        <f>G83*0.001/'TB5'!F83</f>
        <v>5.341261625289917E-2</v>
      </c>
    </row>
    <row r="84" spans="1:13" x14ac:dyDescent="0.2">
      <c r="A84" s="67">
        <v>1988</v>
      </c>
      <c r="B84" s="428">
        <f>avgpeinc!AK77</f>
        <v>3008018.7375453459</v>
      </c>
      <c r="C84" s="319">
        <f>avgpeinc!AL77</f>
        <v>3184227.8066768995</v>
      </c>
      <c r="D84" s="524">
        <f>avgpeinc!AM77</f>
        <v>2991806.0690332856</v>
      </c>
      <c r="E84" s="524">
        <f>avgpeinc!AN77</f>
        <v>3943890.4373119138</v>
      </c>
      <c r="F84" s="524">
        <f>avgpeinc!AO77</f>
        <v>2289389.7689976082</v>
      </c>
      <c r="G84" s="62">
        <f>avgpeinc!AP77</f>
        <v>4619976.1140655922</v>
      </c>
      <c r="H84" s="533">
        <f>B84*0.001/'TB5'!B84</f>
        <v>6.0188595205545425E-2</v>
      </c>
      <c r="I84" s="544">
        <f>C84*0.001/'TB5'!B84</f>
        <v>6.371442973613739E-2</v>
      </c>
      <c r="J84" s="551">
        <f>D84*0.001/'TB5'!C84</f>
        <v>5.9673510491847978E-2</v>
      </c>
      <c r="K84" s="544">
        <f>E84*0.001/'TB5'!D84</f>
        <v>6.1918720602989204E-2</v>
      </c>
      <c r="L84" s="551">
        <f>F84*0.001/'TB5'!E84</f>
        <v>6.1392068862915053E-2</v>
      </c>
      <c r="M84" s="552">
        <f>G84*0.001/'TB5'!F84</f>
        <v>6.532721221446991E-2</v>
      </c>
    </row>
    <row r="85" spans="1:13" x14ac:dyDescent="0.2">
      <c r="A85" s="72">
        <v>1989</v>
      </c>
      <c r="B85" s="429">
        <f>avgpeinc!AK78</f>
        <v>2855829.7472316627</v>
      </c>
      <c r="C85" s="320">
        <f>avgpeinc!AL78</f>
        <v>3015238.6620598375</v>
      </c>
      <c r="D85" s="526">
        <f>avgpeinc!AM78</f>
        <v>2814906.8920748509</v>
      </c>
      <c r="E85" s="526">
        <f>avgpeinc!AN78</f>
        <v>3701656.2505253712</v>
      </c>
      <c r="F85" s="526">
        <f>avgpeinc!AO78</f>
        <v>2215545.1155520924</v>
      </c>
      <c r="G85" s="68">
        <f>avgpeinc!AP78</f>
        <v>4398031.5344705703</v>
      </c>
      <c r="H85" s="536">
        <f>B85*0.001/'TB5'!B85</f>
        <v>5.6462813168764107E-2</v>
      </c>
      <c r="I85" s="547">
        <f>C85*0.001/'TB5'!B85</f>
        <v>5.9614498168230057E-2</v>
      </c>
      <c r="J85" s="553">
        <f>D85*0.001/'TB5'!C85</f>
        <v>5.5555127561092377E-2</v>
      </c>
      <c r="K85" s="547">
        <f>E85*0.001/'TB5'!D85</f>
        <v>5.7948555797338486E-2</v>
      </c>
      <c r="L85" s="553">
        <f>F85*0.001/'TB5'!E85</f>
        <v>5.7759672403335564E-2</v>
      </c>
      <c r="M85" s="554">
        <f>G85*0.001/'TB5'!F85</f>
        <v>6.1735283583402634E-2</v>
      </c>
    </row>
    <row r="86" spans="1:13" x14ac:dyDescent="0.2">
      <c r="A86" s="67">
        <v>1990</v>
      </c>
      <c r="B86" s="428">
        <f>avgpeinc!AK79</f>
        <v>2841646.8447199836</v>
      </c>
      <c r="C86" s="319">
        <f>avgpeinc!AL79</f>
        <v>3012519.7399511533</v>
      </c>
      <c r="D86" s="524">
        <f>avgpeinc!AM79</f>
        <v>2841405.4786187857</v>
      </c>
      <c r="E86" s="524">
        <f>avgpeinc!AN79</f>
        <v>3730376.043647984</v>
      </c>
      <c r="F86" s="524">
        <f>avgpeinc!AO79</f>
        <v>2157903.9842360243</v>
      </c>
      <c r="G86" s="62">
        <f>avgpeinc!AP79</f>
        <v>4334855.5153452866</v>
      </c>
      <c r="H86" s="533">
        <f>B86*0.001/'TB5'!B86</f>
        <v>5.6232132017612457E-2</v>
      </c>
      <c r="I86" s="544">
        <f>C86*0.001/'TB5'!B86</f>
        <v>5.9613462537527098E-2</v>
      </c>
      <c r="J86" s="551">
        <f>D86*0.001/'TB5'!C86</f>
        <v>5.606871098279953E-2</v>
      </c>
      <c r="K86" s="544">
        <f>E86*0.001/'TB5'!D86</f>
        <v>5.850569158792495E-2</v>
      </c>
      <c r="L86" s="551">
        <f>F86*0.001/'TB5'!E86</f>
        <v>5.6257225573062897E-2</v>
      </c>
      <c r="M86" s="552">
        <f>G86*0.001/'TB5'!F86</f>
        <v>6.1082374304532991E-2</v>
      </c>
    </row>
    <row r="87" spans="1:13" x14ac:dyDescent="0.2">
      <c r="A87" s="67">
        <v>1991</v>
      </c>
      <c r="B87" s="428">
        <f>avgpeinc!AK80</f>
        <v>2553232.500681852</v>
      </c>
      <c r="C87" s="319">
        <f>avgpeinc!AL80</f>
        <v>2704897.6526841763</v>
      </c>
      <c r="D87" s="524">
        <f>avgpeinc!AM80</f>
        <v>2522157.4830265208</v>
      </c>
      <c r="E87" s="524">
        <f>avgpeinc!AN80</f>
        <v>3313127.9929493815</v>
      </c>
      <c r="F87" s="524">
        <f>avgpeinc!AO80</f>
        <v>1986465.3290942113</v>
      </c>
      <c r="G87" s="62">
        <f>avgpeinc!AP80</f>
        <v>3901952.5864100172</v>
      </c>
      <c r="H87" s="533">
        <f>B87*0.001/'TB5'!B87</f>
        <v>5.158059298992157E-2</v>
      </c>
      <c r="I87" s="544">
        <f>C87*0.001/'TB5'!B87</f>
        <v>5.4644543677568436E-2</v>
      </c>
      <c r="J87" s="551">
        <f>D87*0.001/'TB5'!C87</f>
        <v>5.0896257162094116E-2</v>
      </c>
      <c r="K87" s="544">
        <f>E87*0.001/'TB5'!D87</f>
        <v>5.3626000881195068E-2</v>
      </c>
      <c r="L87" s="551">
        <f>F87*0.001/'TB5'!E87</f>
        <v>5.2024707198143019E-2</v>
      </c>
      <c r="M87" s="552">
        <f>G87*0.001/'TB5'!F87</f>
        <v>5.6305631995201118E-2</v>
      </c>
    </row>
    <row r="88" spans="1:13" x14ac:dyDescent="0.2">
      <c r="A88" s="67">
        <v>1992</v>
      </c>
      <c r="B88" s="428">
        <f>avgpeinc!AK81</f>
        <v>2897779.4202516116</v>
      </c>
      <c r="C88" s="319">
        <f>avgpeinc!AL81</f>
        <v>3084403.554882708</v>
      </c>
      <c r="D88" s="524">
        <f>avgpeinc!AM81</f>
        <v>2890611.0572921825</v>
      </c>
      <c r="E88" s="524">
        <f>avgpeinc!AN81</f>
        <v>3954630.008692089</v>
      </c>
      <c r="F88" s="524">
        <f>avgpeinc!AO81</f>
        <v>2077728.4887675066</v>
      </c>
      <c r="G88" s="62">
        <f>avgpeinc!AP81</f>
        <v>4392452.4059131695</v>
      </c>
      <c r="H88" s="533">
        <f>B88*0.001/'TB5'!B88</f>
        <v>5.7430036365985856E-2</v>
      </c>
      <c r="I88" s="544">
        <f>C88*0.001/'TB5'!B88</f>
        <v>6.1128672212362289E-2</v>
      </c>
      <c r="J88" s="551">
        <f>D88*0.001/'TB5'!C88</f>
        <v>5.7120446115732186E-2</v>
      </c>
      <c r="K88" s="544">
        <f>E88*0.001/'TB5'!D88</f>
        <v>6.2705285847187028E-2</v>
      </c>
      <c r="L88" s="551">
        <f>F88*0.001/'TB5'!E88</f>
        <v>5.335192009806633E-2</v>
      </c>
      <c r="M88" s="552">
        <f>G88*0.001/'TB5'!F88</f>
        <v>6.249661743640899E-2</v>
      </c>
    </row>
    <row r="89" spans="1:13" x14ac:dyDescent="0.2">
      <c r="A89" s="67">
        <v>1993</v>
      </c>
      <c r="B89" s="428">
        <f>avgpeinc!AK82</f>
        <v>2762005.9161917074</v>
      </c>
      <c r="C89" s="319">
        <f>avgpeinc!AL82</f>
        <v>2939713.7597772321</v>
      </c>
      <c r="D89" s="524">
        <f>avgpeinc!AM82</f>
        <v>2748312.5742170196</v>
      </c>
      <c r="E89" s="524">
        <f>avgpeinc!AN82</f>
        <v>3637411.6328491243</v>
      </c>
      <c r="F89" s="524">
        <f>avgpeinc!AO82</f>
        <v>2134877.0274183778</v>
      </c>
      <c r="G89" s="62">
        <f>avgpeinc!AP82</f>
        <v>4200927.3454898484</v>
      </c>
      <c r="H89" s="533">
        <f>B89*0.001/'TB5'!B89</f>
        <v>5.4277084767818458E-2</v>
      </c>
      <c r="I89" s="544">
        <f>C89*0.001/'TB5'!B89</f>
        <v>5.7769279927015312E-2</v>
      </c>
      <c r="J89" s="551">
        <f>D89*0.001/'TB5'!C89</f>
        <v>5.3692668676376343E-2</v>
      </c>
      <c r="K89" s="544">
        <f>E89*0.001/'TB5'!D89</f>
        <v>5.6853841990232475E-2</v>
      </c>
      <c r="L89" s="551">
        <f>F89*0.001/'TB5'!E89</f>
        <v>5.4687276482582099E-2</v>
      </c>
      <c r="M89" s="552">
        <f>G89*0.001/'TB5'!F89</f>
        <v>5.9338346123695367E-2</v>
      </c>
    </row>
    <row r="90" spans="1:13" x14ac:dyDescent="0.2">
      <c r="A90" s="67">
        <v>1994</v>
      </c>
      <c r="B90" s="428">
        <f>avgpeinc!AK83</f>
        <v>2779187.2691762918</v>
      </c>
      <c r="C90" s="319">
        <f>avgpeinc!AL83</f>
        <v>2946160.9928775597</v>
      </c>
      <c r="D90" s="524">
        <f>avgpeinc!AM83</f>
        <v>2711413.0247301338</v>
      </c>
      <c r="E90" s="524">
        <f>avgpeinc!AN83</f>
        <v>3603785.794287683</v>
      </c>
      <c r="F90" s="524">
        <f>avgpeinc!AO83</f>
        <v>2166466.983606806</v>
      </c>
      <c r="G90" s="62">
        <f>avgpeinc!AP83</f>
        <v>4210950.6245977227</v>
      </c>
      <c r="H90" s="533">
        <f>B90*0.001/'TB5'!B90</f>
        <v>5.2887044847011566E-2</v>
      </c>
      <c r="I90" s="544">
        <f>C90*0.001/'TB5'!B90</f>
        <v>5.6064501404762268E-2</v>
      </c>
      <c r="J90" s="551">
        <f>D90*0.001/'TB5'!C90</f>
        <v>5.1358867436647422E-2</v>
      </c>
      <c r="K90" s="544">
        <f>E90*0.001/'TB5'!D90</f>
        <v>5.467035993933677E-2</v>
      </c>
      <c r="L90" s="551">
        <f>F90*0.001/'TB5'!E90</f>
        <v>5.3732991218566895E-2</v>
      </c>
      <c r="M90" s="552">
        <f>G90*0.001/'TB5'!F90</f>
        <v>5.7748697698116302E-2</v>
      </c>
    </row>
    <row r="91" spans="1:13" x14ac:dyDescent="0.2">
      <c r="A91" s="67">
        <v>1995</v>
      </c>
      <c r="B91" s="428">
        <f>avgpeinc!AK84</f>
        <v>3008133.5527418796</v>
      </c>
      <c r="C91" s="319">
        <f>avgpeinc!AL84</f>
        <v>3197685.6314620003</v>
      </c>
      <c r="D91" s="524">
        <f>avgpeinc!AM84</f>
        <v>2998906.0760915894</v>
      </c>
      <c r="E91" s="524">
        <f>avgpeinc!AN84</f>
        <v>3973888.1743446067</v>
      </c>
      <c r="F91" s="524">
        <f>avgpeinc!AO84</f>
        <v>2301320.0091825402</v>
      </c>
      <c r="G91" s="62">
        <f>avgpeinc!AP84</f>
        <v>4549349.5512777911</v>
      </c>
      <c r="H91" s="533">
        <f>B91*0.001/'TB5'!B91</f>
        <v>5.6012917309999473E-2</v>
      </c>
      <c r="I91" s="544">
        <f>C91*0.001/'TB5'!B91</f>
        <v>5.9542469680309303E-2</v>
      </c>
      <c r="J91" s="551">
        <f>D91*0.001/'TB5'!C91</f>
        <v>5.569723621010781E-2</v>
      </c>
      <c r="K91" s="544">
        <f>E91*0.001/'TB5'!D91</f>
        <v>5.9251800179481492E-2</v>
      </c>
      <c r="L91" s="551">
        <f>F91*0.001/'TB5'!E91</f>
        <v>5.5290918797254549E-2</v>
      </c>
      <c r="M91" s="552">
        <f>G91*0.001/'TB5'!F91</f>
        <v>6.1124015599489205E-2</v>
      </c>
    </row>
    <row r="92" spans="1:13" x14ac:dyDescent="0.2">
      <c r="A92" s="67">
        <v>1996</v>
      </c>
      <c r="B92" s="428">
        <f>avgpeinc!AK85</f>
        <v>3362759.0241022739</v>
      </c>
      <c r="C92" s="319">
        <f>avgpeinc!AL85</f>
        <v>3571925.4919462665</v>
      </c>
      <c r="D92" s="524">
        <f>avgpeinc!AM85</f>
        <v>3332734.2847416475</v>
      </c>
      <c r="E92" s="524">
        <f>avgpeinc!AN85</f>
        <v>4490889.6126736375</v>
      </c>
      <c r="F92" s="524">
        <f>avgpeinc!AO85</f>
        <v>2511051.4286498856</v>
      </c>
      <c r="G92" s="62">
        <f>avgpeinc!AP85</f>
        <v>5057130.3145381911</v>
      </c>
      <c r="H92" s="533">
        <f>B92*0.001/'TB5'!B92</f>
        <v>6.0700859874486916E-2</v>
      </c>
      <c r="I92" s="544">
        <f>C92*0.001/'TB5'!B92</f>
        <v>6.4476504921913133E-2</v>
      </c>
      <c r="J92" s="551">
        <f>D92*0.001/'TB5'!C92</f>
        <v>6.072244048118592E-2</v>
      </c>
      <c r="K92" s="544">
        <f>E92*0.001/'TB5'!D92</f>
        <v>6.5630212426185608E-2</v>
      </c>
      <c r="L92" s="551">
        <f>F92*0.001/'TB5'!E92</f>
        <v>5.7892654091119766E-2</v>
      </c>
      <c r="M92" s="552">
        <f>G92*0.001/'TB5'!F92</f>
        <v>6.6311724483966827E-2</v>
      </c>
    </row>
    <row r="93" spans="1:13" x14ac:dyDescent="0.2">
      <c r="A93" s="67">
        <v>1997</v>
      </c>
      <c r="B93" s="428">
        <f>avgpeinc!AK86</f>
        <v>3769652.7966206549</v>
      </c>
      <c r="C93" s="319">
        <f>avgpeinc!AL86</f>
        <v>4004387.6891629607</v>
      </c>
      <c r="D93" s="524">
        <f>avgpeinc!AM86</f>
        <v>3783857.5684706788</v>
      </c>
      <c r="E93" s="524">
        <f>avgpeinc!AN86</f>
        <v>5039918.9311949033</v>
      </c>
      <c r="F93" s="524">
        <f>avgpeinc!AO86</f>
        <v>2807213.4412663584</v>
      </c>
      <c r="G93" s="62">
        <f>avgpeinc!AP86</f>
        <v>5669168.0467624264</v>
      </c>
      <c r="H93" s="533">
        <f>B93*0.001/'TB5'!B93</f>
        <v>6.5660499036312117E-2</v>
      </c>
      <c r="I93" s="544">
        <f>C93*0.001/'TB5'!B93</f>
        <v>6.9749154150485992E-2</v>
      </c>
      <c r="J93" s="551">
        <f>D93*0.001/'TB5'!C93</f>
        <v>6.645386666059494E-2</v>
      </c>
      <c r="K93" s="544">
        <f>E93*0.001/'TB5'!D93</f>
        <v>7.0516556501388564E-2</v>
      </c>
      <c r="L93" s="551">
        <f>F93*0.001/'TB5'!E93</f>
        <v>6.2890768051147447E-2</v>
      </c>
      <c r="M93" s="552">
        <f>G93*0.001/'TB5'!F93</f>
        <v>7.1796670556068448E-2</v>
      </c>
    </row>
    <row r="94" spans="1:13" x14ac:dyDescent="0.2">
      <c r="A94" s="67">
        <v>1998</v>
      </c>
      <c r="B94" s="428">
        <f>avgpeinc!AK87</f>
        <v>4063389.4115937967</v>
      </c>
      <c r="C94" s="319">
        <f>avgpeinc!AL87</f>
        <v>4330895.8068004008</v>
      </c>
      <c r="D94" s="524">
        <f>avgpeinc!AM87</f>
        <v>4083370.2424163558</v>
      </c>
      <c r="E94" s="524">
        <f>avgpeinc!AN87</f>
        <v>5567394.4362008413</v>
      </c>
      <c r="F94" s="524">
        <f>avgpeinc!AO87</f>
        <v>2933977.8326427503</v>
      </c>
      <c r="G94" s="62">
        <f>avgpeinc!AP87</f>
        <v>6083816.3806115258</v>
      </c>
      <c r="H94" s="533">
        <f>B94*0.001/'TB5'!B94</f>
        <v>6.8167738616466522E-2</v>
      </c>
      <c r="I94" s="544">
        <f>C94*0.001/'TB5'!B94</f>
        <v>7.2655446827411652E-2</v>
      </c>
      <c r="J94" s="551">
        <f>D94*0.001/'TB5'!C94</f>
        <v>6.8726524710655212E-2</v>
      </c>
      <c r="K94" s="544">
        <f>E94*0.001/'TB5'!D94</f>
        <v>7.5091883540153503E-2</v>
      </c>
      <c r="L94" s="551">
        <f>F94*0.001/'TB5'!E94</f>
        <v>6.3295625150203705E-2</v>
      </c>
      <c r="M94" s="552">
        <f>G94*0.001/'TB5'!F94</f>
        <v>7.4434764683246626E-2</v>
      </c>
    </row>
    <row r="95" spans="1:13" x14ac:dyDescent="0.2">
      <c r="A95" s="72">
        <v>1999</v>
      </c>
      <c r="B95" s="429">
        <f>avgpeinc!AK88</f>
        <v>4373346.548091176</v>
      </c>
      <c r="C95" s="320">
        <f>avgpeinc!AL88</f>
        <v>4674108.375928049</v>
      </c>
      <c r="D95" s="526">
        <f>avgpeinc!AM88</f>
        <v>4479029.6724250475</v>
      </c>
      <c r="E95" s="526">
        <f>avgpeinc!AN88</f>
        <v>6185975.5047711683</v>
      </c>
      <c r="F95" s="526">
        <f>avgpeinc!AO88</f>
        <v>2982821.1055376534</v>
      </c>
      <c r="G95" s="68">
        <f>avgpeinc!AP88</f>
        <v>6521098.75060785</v>
      </c>
      <c r="H95" s="536">
        <f>B95*0.001/'TB5'!B95</f>
        <v>7.1235455572605147E-2</v>
      </c>
      <c r="I95" s="547">
        <f>C95*0.001/'TB5'!B95</f>
        <v>7.6134428381919861E-2</v>
      </c>
      <c r="J95" s="553">
        <f>D95*0.001/'TB5'!C95</f>
        <v>7.3049001395702348E-2</v>
      </c>
      <c r="K95" s="547">
        <f>E95*0.001/'TB5'!D95</f>
        <v>8.080369234085083E-2</v>
      </c>
      <c r="L95" s="553">
        <f>F95*0.001/'TB5'!E95</f>
        <v>6.2676161527633667E-2</v>
      </c>
      <c r="M95" s="554">
        <f>G95*0.001/'TB5'!F95</f>
        <v>7.7795721590518938E-2</v>
      </c>
    </row>
    <row r="96" spans="1:13" x14ac:dyDescent="0.2">
      <c r="A96" s="77">
        <v>2000</v>
      </c>
      <c r="B96" s="430">
        <f>avgpeinc!AK89</f>
        <v>4878898.9261664618</v>
      </c>
      <c r="C96" s="321">
        <f>avgpeinc!AL89</f>
        <v>5222950.719810361</v>
      </c>
      <c r="D96" s="528">
        <f>avgpeinc!AM89</f>
        <v>4879711.548390694</v>
      </c>
      <c r="E96" s="528">
        <f>avgpeinc!AN89</f>
        <v>6941037.2505705617</v>
      </c>
      <c r="F96" s="528">
        <f>avgpeinc!AO89</f>
        <v>3291091.3653976526</v>
      </c>
      <c r="G96" s="74">
        <f>avgpeinc!AP89</f>
        <v>7254029.7271704189</v>
      </c>
      <c r="H96" s="537">
        <f>B96*0.001/'TB5'!B96</f>
        <v>7.6905190944671645E-2</v>
      </c>
      <c r="I96" s="548">
        <f>C96*0.001/'TB5'!B96</f>
        <v>8.2328416407108293E-2</v>
      </c>
      <c r="J96" s="555">
        <f>D96*0.001/'TB5'!C96</f>
        <v>7.7533610165119157E-2</v>
      </c>
      <c r="K96" s="548">
        <f>E96*0.001/'TB5'!D96</f>
        <v>8.7869741022586823E-2</v>
      </c>
      <c r="L96" s="555">
        <f>F96*0.001/'TB5'!E96</f>
        <v>6.6928021609783173E-2</v>
      </c>
      <c r="M96" s="556">
        <f>G96*0.001/'TB5'!F96</f>
        <v>8.3884671330451951E-2</v>
      </c>
    </row>
    <row r="97" spans="1:13" x14ac:dyDescent="0.2">
      <c r="A97" s="67">
        <v>2001</v>
      </c>
      <c r="B97" s="428">
        <f>avgpeinc!AK90</f>
        <v>4492897.6794038313</v>
      </c>
      <c r="C97" s="319">
        <f>avgpeinc!AL90</f>
        <v>4805186.9913317254</v>
      </c>
      <c r="D97" s="524">
        <f>avgpeinc!AM90</f>
        <v>4436320.5005119666</v>
      </c>
      <c r="E97" s="524">
        <f>avgpeinc!AN90</f>
        <v>6218460.8167677959</v>
      </c>
      <c r="F97" s="524">
        <f>avgpeinc!AO90</f>
        <v>3187002.3476126529</v>
      </c>
      <c r="G97" s="62">
        <f>avgpeinc!AP90</f>
        <v>6703717.7566696368</v>
      </c>
      <c r="H97" s="533">
        <f>B97*0.001/'TB5'!B97</f>
        <v>7.1168482303619399E-2</v>
      </c>
      <c r="I97" s="544">
        <f>C97*0.001/'TB5'!B97</f>
        <v>7.6115213334560394E-2</v>
      </c>
      <c r="J97" s="551">
        <f>D97*0.001/'TB5'!C97</f>
        <v>7.0865958929061904E-2</v>
      </c>
      <c r="K97" s="544">
        <f>E97*0.001/'TB5'!D97</f>
        <v>7.9234950244426741E-2</v>
      </c>
      <c r="L97" s="551">
        <f>F97*0.001/'TB5'!E97</f>
        <v>6.4971879124641418E-2</v>
      </c>
      <c r="M97" s="552">
        <f>G97*0.001/'TB5'!F97</f>
        <v>7.7722989022731795E-2</v>
      </c>
    </row>
    <row r="98" spans="1:13" x14ac:dyDescent="0.2">
      <c r="A98" s="67">
        <v>2002</v>
      </c>
      <c r="B98" s="428">
        <f>avgpeinc!AK91</f>
        <v>4276024.1516068112</v>
      </c>
      <c r="C98" s="319">
        <f>avgpeinc!AL91</f>
        <v>4559288.9959995169</v>
      </c>
      <c r="D98" s="524">
        <f>avgpeinc!AM91</f>
        <v>4161823.2465175712</v>
      </c>
      <c r="E98" s="524">
        <f>avgpeinc!AN91</f>
        <v>5731914.8622537265</v>
      </c>
      <c r="F98" s="524">
        <f>avgpeinc!AO91</f>
        <v>3199760.525859592</v>
      </c>
      <c r="G98" s="62">
        <f>avgpeinc!AP91</f>
        <v>6371894.0151651427</v>
      </c>
      <c r="H98" s="533">
        <f>B98*0.001/'TB5'!B98</f>
        <v>6.7885681986808749E-2</v>
      </c>
      <c r="I98" s="544">
        <f>C98*0.001/'TB5'!B98</f>
        <v>7.2382763028144823E-2</v>
      </c>
      <c r="J98" s="551">
        <f>D98*0.001/'TB5'!C98</f>
        <v>6.6731855273246765E-2</v>
      </c>
      <c r="K98" s="544">
        <f>E98*0.001/'TB5'!D98</f>
        <v>7.3946662247180953E-2</v>
      </c>
      <c r="L98" s="551">
        <f>F98*0.001/'TB5'!E98</f>
        <v>6.4441785216331482E-2</v>
      </c>
      <c r="M98" s="552">
        <f>G98*0.001/'TB5'!F98</f>
        <v>7.4203141033649458E-2</v>
      </c>
    </row>
    <row r="99" spans="1:13" x14ac:dyDescent="0.2">
      <c r="A99" s="67">
        <v>2003</v>
      </c>
      <c r="B99" s="428">
        <f>avgpeinc!AK92</f>
        <v>4454300.5920462525</v>
      </c>
      <c r="C99" s="319">
        <f>avgpeinc!AL92</f>
        <v>4731831.6470525665</v>
      </c>
      <c r="D99" s="524">
        <f>avgpeinc!AM92</f>
        <v>4347543.4710932337</v>
      </c>
      <c r="E99" s="524">
        <f>avgpeinc!AN92</f>
        <v>5936287.5821605567</v>
      </c>
      <c r="F99" s="524">
        <f>avgpeinc!AO92</f>
        <v>3360503.9302323391</v>
      </c>
      <c r="G99" s="62">
        <f>avgpeinc!AP92</f>
        <v>6625134.4047431462</v>
      </c>
      <c r="H99" s="533">
        <f>B99*0.001/'TB5'!B99</f>
        <v>6.9981962442398085E-2</v>
      </c>
      <c r="I99" s="544">
        <f>C99*0.001/'TB5'!B99</f>
        <v>7.4342280626297011E-2</v>
      </c>
      <c r="J99" s="551">
        <f>D99*0.001/'TB5'!C99</f>
        <v>6.8844668567180647E-2</v>
      </c>
      <c r="K99" s="544">
        <f>E99*0.001/'TB5'!D99</f>
        <v>7.644053548574449E-2</v>
      </c>
      <c r="L99" s="551">
        <f>F99*0.001/'TB5'!E99</f>
        <v>6.6182591021060944E-2</v>
      </c>
      <c r="M99" s="552">
        <f>G99*0.001/'TB5'!F99</f>
        <v>7.6317034661769881E-2</v>
      </c>
    </row>
    <row r="100" spans="1:13" x14ac:dyDescent="0.2">
      <c r="A100" s="67">
        <v>2004</v>
      </c>
      <c r="B100" s="428">
        <f>avgpeinc!AK93</f>
        <v>4849830.7363523981</v>
      </c>
      <c r="C100" s="319">
        <f>avgpeinc!AL93</f>
        <v>5154677.0528950971</v>
      </c>
      <c r="D100" s="524">
        <f>avgpeinc!AM93</f>
        <v>4780139.8504392933</v>
      </c>
      <c r="E100" s="524">
        <f>avgpeinc!AN93</f>
        <v>6558161.7581672333</v>
      </c>
      <c r="F100" s="524">
        <f>avgpeinc!AO93</f>
        <v>3564630.8813410876</v>
      </c>
      <c r="G100" s="62">
        <f>avgpeinc!AP93</f>
        <v>7208094.2338199997</v>
      </c>
      <c r="H100" s="533">
        <f>B100*0.001/'TB5'!B100</f>
        <v>7.402503490447998E-2</v>
      </c>
      <c r="I100" s="544">
        <f>C100*0.001/'TB5'!B100</f>
        <v>7.8678034245967879E-2</v>
      </c>
      <c r="J100" s="551">
        <f>D100*0.001/'TB5'!C100</f>
        <v>7.3535919189453111E-2</v>
      </c>
      <c r="K100" s="544">
        <f>E100*0.001/'TB5'!D100</f>
        <v>8.1896714866161346E-2</v>
      </c>
      <c r="L100" s="551">
        <f>F100*0.001/'TB5'!E100</f>
        <v>6.8311959505081177E-2</v>
      </c>
      <c r="M100" s="552">
        <f>G100*0.001/'TB5'!F100</f>
        <v>8.0730795860290527E-2</v>
      </c>
    </row>
    <row r="101" spans="1:13" x14ac:dyDescent="0.2">
      <c r="A101" s="67">
        <v>2005</v>
      </c>
      <c r="B101" s="428">
        <f>avgpeinc!AK94</f>
        <v>5329163.3391165808</v>
      </c>
      <c r="C101" s="319">
        <f>avgpeinc!AL94</f>
        <v>5633757.9878507415</v>
      </c>
      <c r="D101" s="524">
        <f>avgpeinc!AM94</f>
        <v>5312148.5003819475</v>
      </c>
      <c r="E101" s="524">
        <f>avgpeinc!AN94</f>
        <v>7211927.1013273243</v>
      </c>
      <c r="F101" s="524">
        <f>avgpeinc!AO94</f>
        <v>3870739.7747979867</v>
      </c>
      <c r="G101" s="62">
        <f>avgpeinc!AP94</f>
        <v>7884671.448780817</v>
      </c>
      <c r="H101" s="533">
        <f>B101*0.001/'TB5'!B101</f>
        <v>7.9361930489540086E-2</v>
      </c>
      <c r="I101" s="544">
        <f>C101*0.001/'TB5'!B101</f>
        <v>8.3897955715656267E-2</v>
      </c>
      <c r="J101" s="551">
        <f>D101*0.001/'TB5'!C101</f>
        <v>8.0295361578464522E-2</v>
      </c>
      <c r="K101" s="544">
        <f>E101*0.001/'TB5'!D101</f>
        <v>8.7809473276138306E-2</v>
      </c>
      <c r="L101" s="551">
        <f>F101*0.001/'TB5'!E101</f>
        <v>7.2523891925811754E-2</v>
      </c>
      <c r="M101" s="552">
        <f>G101*0.001/'TB5'!F101</f>
        <v>8.654504269361496E-2</v>
      </c>
    </row>
    <row r="102" spans="1:13" x14ac:dyDescent="0.2">
      <c r="A102" s="67">
        <v>2006</v>
      </c>
      <c r="B102" s="428">
        <f>avgpeinc!AK95</f>
        <v>5702642.4397180062</v>
      </c>
      <c r="C102" s="319">
        <f>avgpeinc!AL95</f>
        <v>6019919.43651958</v>
      </c>
      <c r="D102" s="524">
        <f>avgpeinc!AM95</f>
        <v>5647355.2120889118</v>
      </c>
      <c r="E102" s="524">
        <f>avgpeinc!AN95</f>
        <v>7558719.4598157015</v>
      </c>
      <c r="F102" s="524">
        <f>avgpeinc!AO95</f>
        <v>4278513.5462013958</v>
      </c>
      <c r="G102" s="62">
        <f>avgpeinc!AP95</f>
        <v>8412206.8836802822</v>
      </c>
      <c r="H102" s="533">
        <f>B102*0.001/'TB5'!B102</f>
        <v>8.2928843796253204E-2</v>
      </c>
      <c r="I102" s="544">
        <f>C102*0.001/'TB5'!B102</f>
        <v>8.7542742490768433E-2</v>
      </c>
      <c r="J102" s="551">
        <f>D102*0.001/'TB5'!C102</f>
        <v>8.3816386759281131E-2</v>
      </c>
      <c r="K102" s="544">
        <f>E102*0.001/'TB5'!D102</f>
        <v>9.05020907521248E-2</v>
      </c>
      <c r="L102" s="551">
        <f>F102*0.001/'TB5'!E102</f>
        <v>7.7434800565242767E-2</v>
      </c>
      <c r="M102" s="552">
        <f>G102*0.001/'TB5'!F102</f>
        <v>9.0169794857502011E-2</v>
      </c>
    </row>
    <row r="103" spans="1:13" x14ac:dyDescent="0.2">
      <c r="A103" s="67">
        <v>2007</v>
      </c>
      <c r="B103" s="428">
        <f>avgpeinc!AK96</f>
        <v>5764888.0738177057</v>
      </c>
      <c r="C103" s="319">
        <f>avgpeinc!AL96</f>
        <v>6098166.2026179135</v>
      </c>
      <c r="D103" s="524">
        <f>avgpeinc!AM96</f>
        <v>5909395.2830237113</v>
      </c>
      <c r="E103" s="524">
        <f>avgpeinc!AN96</f>
        <v>7787522.2892052829</v>
      </c>
      <c r="F103" s="524">
        <f>avgpeinc!AO96</f>
        <v>4227307.5981071535</v>
      </c>
      <c r="G103" s="62">
        <f>avgpeinc!AP96</f>
        <v>8487564.4960489944</v>
      </c>
      <c r="H103" s="533">
        <f>B103*0.001/'TB5'!B103</f>
        <v>8.4781751036643996E-2</v>
      </c>
      <c r="I103" s="544">
        <f>C103*0.001/'TB5'!B103</f>
        <v>8.968313038349153E-2</v>
      </c>
      <c r="J103" s="551">
        <f>D103*0.001/'TB5'!C103</f>
        <v>8.8614426553249345E-2</v>
      </c>
      <c r="K103" s="544">
        <f>E103*0.001/'TB5'!D103</f>
        <v>9.3959726393222823E-2</v>
      </c>
      <c r="L103" s="551">
        <f>F103*0.001/'TB5'!E103</f>
        <v>7.7710449695587158E-2</v>
      </c>
      <c r="M103" s="552">
        <f>G103*0.001/'TB5'!F103</f>
        <v>9.2199556529521928E-2</v>
      </c>
    </row>
    <row r="104" spans="1:13" x14ac:dyDescent="0.2">
      <c r="A104" s="67">
        <v>2008</v>
      </c>
      <c r="B104" s="428">
        <f>avgpeinc!AK97</f>
        <v>5503247.3518623523</v>
      </c>
      <c r="C104" s="319">
        <f>avgpeinc!AL97</f>
        <v>5809792.2520066779</v>
      </c>
      <c r="D104" s="524">
        <f>avgpeinc!AM97</f>
        <v>5456381.1037534159</v>
      </c>
      <c r="E104" s="524">
        <f>avgpeinc!AN97</f>
        <v>7264510.6285874508</v>
      </c>
      <c r="F104" s="524">
        <f>avgpeinc!AO97</f>
        <v>4155133.3229258684</v>
      </c>
      <c r="G104" s="62">
        <f>avgpeinc!AP97</f>
        <v>8060205.5253378293</v>
      </c>
      <c r="H104" s="533">
        <f>B104*0.001/'TB5'!B104</f>
        <v>8.3230547606945024E-2</v>
      </c>
      <c r="I104" s="544">
        <f>C104*0.001/'TB5'!B104</f>
        <v>8.7866701185703264E-2</v>
      </c>
      <c r="J104" s="551">
        <f>D104*0.001/'TB5'!C104</f>
        <v>8.4191098809242249E-2</v>
      </c>
      <c r="K104" s="544">
        <f>E104*0.001/'TB5'!D104</f>
        <v>9.0934932231903062E-2</v>
      </c>
      <c r="L104" s="551">
        <f>F104*0.001/'TB5'!E104</f>
        <v>7.7771849930286421E-2</v>
      </c>
      <c r="M104" s="552">
        <f>G104*0.001/'TB5'!F104</f>
        <v>9.0335935354232802E-2</v>
      </c>
    </row>
    <row r="105" spans="1:13" x14ac:dyDescent="0.2">
      <c r="A105" s="72">
        <v>2009</v>
      </c>
      <c r="B105" s="431">
        <f>avgpeinc!AK98</f>
        <v>4668698.4999207016</v>
      </c>
      <c r="C105" s="322">
        <f>avgpeinc!AL98</f>
        <v>4912036.1149706878</v>
      </c>
      <c r="D105" s="526">
        <f>avgpeinc!AM98</f>
        <v>4722658.1925311219</v>
      </c>
      <c r="E105" s="526">
        <f>avgpeinc!AN98</f>
        <v>6142187.1207159543</v>
      </c>
      <c r="F105" s="526">
        <f>avgpeinc!AO98</f>
        <v>3527184.7199748526</v>
      </c>
      <c r="G105" s="68">
        <f>avgpeinc!AP98</f>
        <v>6850600.9066640828</v>
      </c>
      <c r="H105" s="536">
        <f>B105*0.001/'TB5'!B105</f>
        <v>7.3983073234558105E-2</v>
      </c>
      <c r="I105" s="547">
        <f>C105*0.001/'TB5'!B105</f>
        <v>7.7839151024818407E-2</v>
      </c>
      <c r="J105" s="557">
        <f>D105*0.001/'TB5'!C105</f>
        <v>7.6022833585739122E-2</v>
      </c>
      <c r="K105" s="558">
        <f>E105*0.001/'TB5'!D105</f>
        <v>8.1723600625991821E-2</v>
      </c>
      <c r="L105" s="553">
        <f>F105*0.001/'TB5'!E105</f>
        <v>6.7805543541908264E-2</v>
      </c>
      <c r="M105" s="554">
        <f>G105*0.001/'TB5'!F105</f>
        <v>8.035373687744142E-2</v>
      </c>
    </row>
    <row r="106" spans="1:13" x14ac:dyDescent="0.2">
      <c r="A106" s="67">
        <v>2010</v>
      </c>
      <c r="B106" s="432">
        <f>avgpeinc!AK99</f>
        <v>5184551.3524734294</v>
      </c>
      <c r="C106" s="323">
        <f>avgpeinc!AL99</f>
        <v>5442550.0140806865</v>
      </c>
      <c r="D106" s="524">
        <f>avgpeinc!AM99</f>
        <v>5192562.0635008961</v>
      </c>
      <c r="E106" s="524">
        <f>avgpeinc!AN99</f>
        <v>6721579.2203923278</v>
      </c>
      <c r="F106" s="524">
        <f>avgpeinc!AO99</f>
        <v>3999861.6224292084</v>
      </c>
      <c r="G106" s="62">
        <f>avgpeinc!AP99</f>
        <v>7602562.7605567602</v>
      </c>
      <c r="H106" s="533">
        <f>B106*0.001/'TB5'!B106</f>
        <v>7.9573623836040511E-2</v>
      </c>
      <c r="I106" s="544">
        <f>C106*0.001/'TB5'!B106</f>
        <v>8.3533443510532379E-2</v>
      </c>
      <c r="J106" s="559">
        <f>D106*0.001/'TB5'!C106</f>
        <v>8.2321405410766588E-2</v>
      </c>
      <c r="K106" s="560">
        <f>E106*0.001/'TB5'!D106</f>
        <v>8.7403647601604448E-2</v>
      </c>
      <c r="L106" s="551">
        <f>F106*0.001/'TB5'!E106</f>
        <v>7.383118569850923E-2</v>
      </c>
      <c r="M106" s="552">
        <f>G106*0.001/'TB5'!F106</f>
        <v>8.6812414228916168E-2</v>
      </c>
    </row>
    <row r="107" spans="1:13" x14ac:dyDescent="0.2">
      <c r="A107" s="67">
        <v>2011</v>
      </c>
      <c r="B107" s="432">
        <f>avgpeinc!AK100</f>
        <v>5480228.8333707089</v>
      </c>
      <c r="C107" s="323">
        <f>avgpeinc!AL100</f>
        <v>5753741.7964629885</v>
      </c>
      <c r="D107" s="524">
        <f>avgpeinc!AM100</f>
        <v>5573499.2979943035</v>
      </c>
      <c r="E107" s="524">
        <f>avgpeinc!AN100</f>
        <v>7095224.6104153562</v>
      </c>
      <c r="F107" s="524">
        <f>avgpeinc!AO100</f>
        <v>4236491.3238787316</v>
      </c>
      <c r="G107" s="62">
        <f>avgpeinc!AP100</f>
        <v>7994458.0721956082</v>
      </c>
      <c r="H107" s="533">
        <f>B107*0.001/'TB5'!B107</f>
        <v>8.2697361707687378E-2</v>
      </c>
      <c r="I107" s="544">
        <f>C107*0.001/'TB5'!B107</f>
        <v>8.6824707686901079E-2</v>
      </c>
      <c r="J107" s="559">
        <f>D107*0.001/'TB5'!C107</f>
        <v>8.63819420337677E-2</v>
      </c>
      <c r="K107" s="560">
        <f>E107*0.001/'TB5'!D107</f>
        <v>8.9050672948360443E-2</v>
      </c>
      <c r="L107" s="551">
        <f>F107*0.001/'TB5'!E107</f>
        <v>7.8652612864971147E-2</v>
      </c>
      <c r="M107" s="552">
        <f>G107*0.001/'TB5'!F107</f>
        <v>9.0077981352806091E-2</v>
      </c>
    </row>
    <row r="108" spans="1:13" x14ac:dyDescent="0.2">
      <c r="A108" s="67">
        <v>2012</v>
      </c>
      <c r="B108" s="432">
        <f>avgpeinc!AK101</f>
        <v>6068956.1319450065</v>
      </c>
      <c r="C108" s="323">
        <f>avgpeinc!AL101</f>
        <v>6357997.0486315312</v>
      </c>
      <c r="D108" s="524">
        <f>avgpeinc!AM101</f>
        <v>6142979.8023202466</v>
      </c>
      <c r="E108" s="524">
        <f>avgpeinc!AN101</f>
        <v>7820532.9438909218</v>
      </c>
      <c r="F108" s="524">
        <f>avgpeinc!AO101</f>
        <v>4720840.8914345847</v>
      </c>
      <c r="G108" s="62">
        <f>avgpeinc!AP101</f>
        <v>8848233.7274638992</v>
      </c>
      <c r="H108" s="533">
        <f>B108*0.001/'TB5'!B108</f>
        <v>8.9371204376220703E-2</v>
      </c>
      <c r="I108" s="544">
        <f>C108*0.001/'TB5'!B108</f>
        <v>9.3627609312534332E-2</v>
      </c>
      <c r="J108" s="559">
        <f>D108*0.001/'TB5'!C108</f>
        <v>9.4053268432617188E-2</v>
      </c>
      <c r="K108" s="560">
        <f>E108*0.001/'TB5'!D108</f>
        <v>9.6368417143821716E-2</v>
      </c>
      <c r="L108" s="551">
        <f>F108*0.001/'TB5'!E108</f>
        <v>8.4865130484104129E-2</v>
      </c>
      <c r="M108" s="552">
        <f>G108*0.001/'TB5'!F108</f>
        <v>9.7470588982105241E-2</v>
      </c>
    </row>
    <row r="109" spans="1:13" x14ac:dyDescent="0.2">
      <c r="A109" s="67">
        <v>2013</v>
      </c>
      <c r="B109" s="432">
        <f>avgpeinc!AK102</f>
        <v>5657784.9507826064</v>
      </c>
      <c r="C109" s="323">
        <f>avgpeinc!AL102</f>
        <v>5948902.6796887824</v>
      </c>
      <c r="D109" s="524">
        <f>avgpeinc!AM102</f>
        <v>5250685.5336384131</v>
      </c>
      <c r="E109" s="524">
        <f>avgpeinc!AN102</f>
        <v>7373871.0113498587</v>
      </c>
      <c r="F109" s="524">
        <f>avgpeinc!AO102</f>
        <v>4361112.3985215565</v>
      </c>
      <c r="G109" s="62">
        <f>avgpeinc!AP102</f>
        <v>8228449.0326303625</v>
      </c>
      <c r="H109" s="533">
        <f>B109*0.001/'TB5'!B109</f>
        <v>8.3280868828296675E-2</v>
      </c>
      <c r="I109" s="544">
        <f>C109*0.001/'TB5'!B109</f>
        <v>8.756603300571443E-2</v>
      </c>
      <c r="J109" s="559">
        <f>D109*0.001/'TB5'!C109</f>
        <v>7.9170554876327515E-2</v>
      </c>
      <c r="K109" s="560">
        <f>E109*0.001/'TB5'!D109</f>
        <v>9.0351596474647508E-2</v>
      </c>
      <c r="L109" s="551">
        <f>F109*0.001/'TB5'!E109</f>
        <v>7.8735478222370148E-2</v>
      </c>
      <c r="M109" s="552">
        <f>G109*0.001/'TB5'!F109</f>
        <v>9.0521000325679779E-2</v>
      </c>
    </row>
    <row r="110" spans="1:13" x14ac:dyDescent="0.2">
      <c r="A110" s="67">
        <v>2014</v>
      </c>
      <c r="B110" s="432">
        <f>avgpeinc!AK103</f>
        <v>5948761.7334948238</v>
      </c>
      <c r="C110" s="323">
        <f>avgpeinc!AL103</f>
        <v>6247500.4133288311</v>
      </c>
      <c r="D110" s="524">
        <f>avgpeinc!AM103</f>
        <v>5532314.9933493482</v>
      </c>
      <c r="E110" s="524">
        <f>avgpeinc!AN103</f>
        <v>7699226.630272286</v>
      </c>
      <c r="F110" s="524">
        <f>avgpeinc!AO103</f>
        <v>4636398.4493684107</v>
      </c>
      <c r="G110" s="62">
        <f>avgpeinc!AP103</f>
        <v>8649285.9417617302</v>
      </c>
      <c r="H110" s="533">
        <f>B110*0.001/'TB5'!B110</f>
        <v>8.552407473325728E-2</v>
      </c>
      <c r="I110" s="544">
        <f>C110*0.001/'TB5'!B110</f>
        <v>8.9818976819515214E-2</v>
      </c>
      <c r="J110" s="559">
        <f>D110*0.001/'TB5'!C110</f>
        <v>8.1461094319820418E-2</v>
      </c>
      <c r="K110" s="560">
        <f>E110*0.001/'TB5'!D110</f>
        <v>9.1992229223251329E-2</v>
      </c>
      <c r="L110" s="551">
        <f>F110*0.001/'TB5'!E110</f>
        <v>8.1886395812034635E-2</v>
      </c>
      <c r="M110" s="552">
        <f>G110*0.001/'TB5'!F110</f>
        <v>9.3255892395973219E-2</v>
      </c>
    </row>
    <row r="111" spans="1:13" x14ac:dyDescent="0.2">
      <c r="A111" s="67">
        <v>2015</v>
      </c>
      <c r="B111" s="432">
        <f>avgpeinc!AK104</f>
        <v>6024985.540870985</v>
      </c>
      <c r="C111" s="323">
        <f>avgpeinc!AL104</f>
        <v>6335497.8344922364</v>
      </c>
      <c r="D111" s="524">
        <f>avgpeinc!AM104</f>
        <v>5541678.4009138467</v>
      </c>
      <c r="E111" s="524">
        <f>avgpeinc!AN104</f>
        <v>7845725.152828115</v>
      </c>
      <c r="F111" s="524">
        <f>avgpeinc!AO104</f>
        <v>4662579.774371787</v>
      </c>
      <c r="G111" s="62">
        <f>avgpeinc!AP104</f>
        <v>8767714.0312733855</v>
      </c>
      <c r="H111" s="533">
        <f>B111*0.001/'TB5'!B111</f>
        <v>8.5239522159099579E-2</v>
      </c>
      <c r="I111" s="544">
        <f>C111*0.001/'TB5'!B111</f>
        <v>8.9632548391819E-2</v>
      </c>
      <c r="J111" s="559">
        <f>D111*0.001/'TB5'!C111</f>
        <v>8.0755151808261871E-2</v>
      </c>
      <c r="K111" s="560">
        <f>E111*0.001/'TB5'!D111</f>
        <v>9.2514820396900163E-2</v>
      </c>
      <c r="L111" s="551">
        <f>F111*0.001/'TB5'!E111</f>
        <v>8.0740541219711304E-2</v>
      </c>
      <c r="M111" s="552">
        <f>G111*0.001/'TB5'!F111</f>
        <v>9.3164645135402679E-2</v>
      </c>
    </row>
    <row r="112" spans="1:13" x14ac:dyDescent="0.2">
      <c r="A112" s="67">
        <v>2016</v>
      </c>
      <c r="B112" s="432">
        <f>avgpeinc!AK105</f>
        <v>5896702.7912650267</v>
      </c>
      <c r="C112" s="323">
        <f>avgpeinc!AL105</f>
        <v>6194061.3999199746</v>
      </c>
      <c r="D112" s="524">
        <f>avgpeinc!AM105</f>
        <v>5369593.8435313189</v>
      </c>
      <c r="E112" s="524">
        <f>avgpeinc!AN105</f>
        <v>7640614.7737320922</v>
      </c>
      <c r="F112" s="524">
        <f>avgpeinc!AO105</f>
        <v>4600286.6822481668</v>
      </c>
      <c r="G112" s="62">
        <f>avgpeinc!AP105</f>
        <v>8557980.5891090687</v>
      </c>
      <c r="H112" s="533">
        <f>B112*0.001/'TB5'!B112</f>
        <v>8.365467935800551E-2</v>
      </c>
      <c r="I112" s="544">
        <f>C112*0.001/'TB5'!B112</f>
        <v>8.7873212993144989E-2</v>
      </c>
      <c r="J112" s="559">
        <f>D112*0.001/'TB5'!C112</f>
        <v>7.8891575336456313E-2</v>
      </c>
      <c r="K112" s="560">
        <f>E112*0.001/'TB5'!D112</f>
        <v>9.0520225465297685E-2</v>
      </c>
      <c r="L112" s="551">
        <f>F112*0.001/'TB5'!E112</f>
        <v>7.9587534070014926E-2</v>
      </c>
      <c r="M112" s="552">
        <f>G112*0.001/'TB5'!F112</f>
        <v>9.1543637216091156E-2</v>
      </c>
    </row>
    <row r="113" spans="1:13" x14ac:dyDescent="0.2">
      <c r="A113" s="67">
        <v>2017</v>
      </c>
      <c r="B113" s="432">
        <f>avgpeinc!AK106</f>
        <v>6173301.3816335062</v>
      </c>
      <c r="C113" s="323">
        <f>avgpeinc!AL106</f>
        <v>6490362.792659089</v>
      </c>
      <c r="D113" s="524">
        <f>avgpeinc!AM106</f>
        <v>6337960.4635905651</v>
      </c>
      <c r="E113" s="524">
        <f>avgpeinc!AN106</f>
        <v>8029893.5884647379</v>
      </c>
      <c r="F113" s="524">
        <f>avgpeinc!AO106</f>
        <v>4762193.2875223886</v>
      </c>
      <c r="G113" s="62">
        <f>avgpeinc!AP106</f>
        <v>9017468.9896717202</v>
      </c>
      <c r="H113" s="533">
        <f>B113*0.001/'TB5'!B113</f>
        <v>8.5908383131027222E-2</v>
      </c>
      <c r="I113" s="544">
        <f>C113*0.001/'TB5'!B113</f>
        <v>9.03206467628479E-2</v>
      </c>
      <c r="J113" s="559">
        <f>D113*0.001/'TB5'!C113</f>
        <v>9.1486565768718692E-2</v>
      </c>
      <c r="K113" s="560">
        <f>E113*0.001/'TB5'!D113</f>
        <v>9.3558415770530687E-2</v>
      </c>
      <c r="L113" s="551">
        <f>F113*0.001/'TB5'!E113</f>
        <v>8.0860055983066559E-2</v>
      </c>
      <c r="M113" s="552">
        <f>G113*0.001/'TB5'!F113</f>
        <v>9.3516521155834212E-2</v>
      </c>
    </row>
    <row r="114" spans="1:13" x14ac:dyDescent="0.2">
      <c r="A114" s="67">
        <v>2018</v>
      </c>
      <c r="B114" s="432">
        <f>avgpeinc!AK107</f>
        <v>6296004.758149188</v>
      </c>
      <c r="C114" s="323">
        <f>avgpeinc!AL107</f>
        <v>6612019.2069000183</v>
      </c>
      <c r="D114" s="524">
        <f>avgpeinc!AM107</f>
        <v>6464440.7144934786</v>
      </c>
      <c r="E114" s="524">
        <f>avgpeinc!AN107</f>
        <v>8138697.5523366146</v>
      </c>
      <c r="F114" s="524">
        <f>avgpeinc!AO107</f>
        <v>4896743.6235963125</v>
      </c>
      <c r="G114" s="62">
        <f>avgpeinc!AP107</f>
        <v>9199240.7700982001</v>
      </c>
      <c r="H114" s="533">
        <f>B114*0.001/'TB5'!B114</f>
        <v>8.6148247122764574E-2</v>
      </c>
      <c r="I114" s="544">
        <f>C114*0.001/'TB5'!B114</f>
        <v>9.0472273528575897E-2</v>
      </c>
      <c r="J114" s="559">
        <f>D114*0.001/'TB5'!C114</f>
        <v>9.1873146593570695E-2</v>
      </c>
      <c r="K114" s="560">
        <f>E114*0.001/'TB5'!D114</f>
        <v>9.33210253715515E-2</v>
      </c>
      <c r="L114" s="551">
        <f>F114*0.001/'TB5'!E114</f>
        <v>8.1651628017425523E-2</v>
      </c>
      <c r="M114" s="552">
        <f>G114*0.001/'TB5'!F114</f>
        <v>9.3831740319728851E-2</v>
      </c>
    </row>
    <row r="115" spans="1:13" x14ac:dyDescent="0.2">
      <c r="A115" s="67">
        <v>2019</v>
      </c>
      <c r="B115" s="432">
        <f>avgpeinc!AK108</f>
        <v>6192099.5405079918</v>
      </c>
      <c r="C115" s="323">
        <f>avgpeinc!AL108</f>
        <v>6510140.2109028753</v>
      </c>
      <c r="D115" s="524">
        <f>avgpeinc!AM108</f>
        <v>6346319.3219713867</v>
      </c>
      <c r="E115" s="524">
        <f>avgpeinc!AN108</f>
        <v>8041985.4442081181</v>
      </c>
      <c r="F115" s="524">
        <f>avgpeinc!AO108</f>
        <v>4788991.6909195688</v>
      </c>
      <c r="G115" s="62">
        <f>avgpeinc!AP108</f>
        <v>9062658.0929923598</v>
      </c>
      <c r="H115" s="533">
        <f>B115*0.001/'TB5'!B115</f>
        <v>8.4302045404911027E-2</v>
      </c>
      <c r="I115" s="544">
        <f>C115*0.001/'TB5'!B115</f>
        <v>8.8631995022296906E-2</v>
      </c>
      <c r="J115" s="559">
        <f>D115*0.001/'TB5'!C115</f>
        <v>8.9753068983554854E-2</v>
      </c>
      <c r="K115" s="560">
        <f>E115*0.001/'TB5'!D115</f>
        <v>9.1667428612709032E-2</v>
      </c>
      <c r="L115" s="551">
        <f>F115*0.001/'TB5'!E115</f>
        <v>7.9551696777343736E-2</v>
      </c>
      <c r="M115" s="552">
        <f>G115*0.001/'TB5'!F115</f>
        <v>9.1975502669811249E-2</v>
      </c>
    </row>
    <row r="116" spans="1:13" ht="17" thickBot="1" x14ac:dyDescent="0.25">
      <c r="A116" s="1105">
        <v>2020</v>
      </c>
      <c r="B116" s="1106"/>
      <c r="C116" s="1101"/>
      <c r="D116" s="1107"/>
      <c r="E116" s="1107"/>
      <c r="F116" s="1107"/>
      <c r="G116" s="109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row r="119" spans="1:13" x14ac:dyDescent="0.2">
      <c r="B119" s="212"/>
      <c r="C119" s="212"/>
      <c r="D119" s="212"/>
      <c r="E119" s="212"/>
      <c r="F119" s="212"/>
      <c r="G119" s="212"/>
      <c r="H119" s="212"/>
      <c r="I119" s="212"/>
      <c r="J119" s="212"/>
      <c r="K119" s="212"/>
      <c r="L119" s="212"/>
      <c r="M119" s="212"/>
    </row>
    <row r="120" spans="1:13" x14ac:dyDescent="0.2">
      <c r="B120" s="945"/>
      <c r="C120" s="945"/>
      <c r="D120" s="945"/>
      <c r="E120" s="945"/>
      <c r="F120" s="945"/>
      <c r="G120" s="945"/>
      <c r="H120" s="945"/>
      <c r="I120" s="945"/>
      <c r="J120" s="945"/>
      <c r="K120" s="945"/>
      <c r="L120" s="945"/>
      <c r="M120" s="945"/>
    </row>
  </sheetData>
  <mergeCells count="3">
    <mergeCell ref="A4:M4"/>
    <mergeCell ref="B7:G7"/>
    <mergeCell ref="H7:M7"/>
  </mergeCells>
  <hyperlinks>
    <hyperlink ref="A1" location="Index!A1" display="Back to index" xr:uid="{00000000-0004-0000-23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6" tint="0.39997558519241921"/>
  </sheetPr>
  <dimension ref="A1:P120"/>
  <sheetViews>
    <sheetView workbookViewId="0">
      <pane xSplit="1" ySplit="8" topLeftCell="B97" activePane="bottomRight" state="frozen"/>
      <selection activeCell="H120" sqref="H120:M120"/>
      <selection pane="topRight" activeCell="H120" sqref="H120:M120"/>
      <selection pane="bottomLeft" activeCell="H120" sqref="H120:M120"/>
      <selection pane="bottomRight" activeCell="A4" sqref="A4"/>
    </sheetView>
  </sheetViews>
  <sheetFormatPr baseColWidth="10" defaultColWidth="10.83203125" defaultRowHeight="16" x14ac:dyDescent="0.2"/>
  <cols>
    <col min="1" max="1" width="10.83203125" style="56"/>
    <col min="2" max="9" width="12" style="56" customWidth="1"/>
    <col min="10" max="16384" width="10.83203125" style="56"/>
  </cols>
  <sheetData>
    <row r="1" spans="1:16" x14ac:dyDescent="0.2">
      <c r="A1" s="52" t="s">
        <v>37</v>
      </c>
      <c r="B1" s="52"/>
      <c r="C1" s="52"/>
      <c r="F1" s="100"/>
      <c r="G1" s="100"/>
      <c r="H1" s="100"/>
      <c r="I1" s="100"/>
    </row>
    <row r="2" spans="1:16" ht="17" thickBot="1" x14ac:dyDescent="0.25"/>
    <row r="3" spans="1:16" ht="25" customHeight="1" thickTop="1" x14ac:dyDescent="0.2">
      <c r="A3" s="1385" t="s">
        <v>1073</v>
      </c>
      <c r="B3" s="1386"/>
      <c r="C3" s="1386"/>
      <c r="D3" s="1386"/>
      <c r="E3" s="1386"/>
      <c r="F3" s="1386"/>
      <c r="G3" s="1386"/>
      <c r="H3" s="1386"/>
      <c r="I3" s="1387"/>
    </row>
    <row r="4" spans="1:16" x14ac:dyDescent="0.2">
      <c r="A4" s="96"/>
      <c r="B4" s="97"/>
      <c r="C4" s="97"/>
      <c r="D4" s="59"/>
      <c r="E4" s="59"/>
      <c r="F4" s="59"/>
      <c r="G4" s="59"/>
      <c r="H4" s="59"/>
      <c r="I4" s="208"/>
    </row>
    <row r="5" spans="1:16" x14ac:dyDescent="0.2">
      <c r="A5" s="96"/>
      <c r="B5" s="45" t="s">
        <v>36</v>
      </c>
      <c r="C5" s="45" t="s">
        <v>35</v>
      </c>
      <c r="D5" s="45" t="s">
        <v>34</v>
      </c>
      <c r="E5" s="45" t="s">
        <v>33</v>
      </c>
      <c r="F5" s="48" t="s">
        <v>32</v>
      </c>
      <c r="G5" s="894" t="s">
        <v>31</v>
      </c>
      <c r="H5" s="894" t="s">
        <v>30</v>
      </c>
      <c r="I5" s="500" t="s">
        <v>29</v>
      </c>
    </row>
    <row r="6" spans="1:16" ht="25" customHeight="1" x14ac:dyDescent="0.2">
      <c r="A6" s="96"/>
      <c r="B6" s="1393" t="s">
        <v>873</v>
      </c>
      <c r="C6" s="1393"/>
      <c r="D6" s="1393"/>
      <c r="E6" s="1393"/>
      <c r="F6" s="1393"/>
      <c r="G6" s="1393"/>
      <c r="H6" s="1393"/>
      <c r="I6" s="1418"/>
    </row>
    <row r="7" spans="1:16" ht="20" customHeight="1" x14ac:dyDescent="0.2">
      <c r="A7" s="96"/>
      <c r="B7" s="1372" t="s">
        <v>1059</v>
      </c>
      <c r="C7" s="1373"/>
      <c r="D7" s="1381"/>
      <c r="E7" s="1381"/>
      <c r="F7" s="1373" t="s">
        <v>123</v>
      </c>
      <c r="G7" s="1373"/>
      <c r="H7" s="1381"/>
      <c r="I7" s="1384"/>
      <c r="L7" s="1146" t="s">
        <v>1072</v>
      </c>
      <c r="M7" s="899"/>
      <c r="N7" s="899"/>
      <c r="O7" s="899"/>
      <c r="P7" s="1150" t="s">
        <v>440</v>
      </c>
    </row>
    <row r="8" spans="1:16" s="87" customFormat="1" ht="52" customHeight="1" x14ac:dyDescent="0.2">
      <c r="A8" s="95"/>
      <c r="B8" s="424" t="s">
        <v>865</v>
      </c>
      <c r="C8" s="893" t="s">
        <v>869</v>
      </c>
      <c r="D8" s="893" t="s">
        <v>870</v>
      </c>
      <c r="E8" s="893" t="s">
        <v>871</v>
      </c>
      <c r="F8" s="424" t="s">
        <v>865</v>
      </c>
      <c r="G8" s="893" t="s">
        <v>869</v>
      </c>
      <c r="H8" s="893" t="s">
        <v>870</v>
      </c>
      <c r="I8" s="895" t="s">
        <v>871</v>
      </c>
      <c r="L8" s="900" t="s">
        <v>865</v>
      </c>
      <c r="M8" s="901" t="s">
        <v>869</v>
      </c>
      <c r="N8" s="901" t="s">
        <v>870</v>
      </c>
      <c r="O8" s="901" t="s">
        <v>871</v>
      </c>
      <c r="P8" s="1150"/>
    </row>
    <row r="9" spans="1:16" s="87" customFormat="1" ht="15" hidden="1" customHeight="1" x14ac:dyDescent="0.2">
      <c r="A9" s="93">
        <v>1913</v>
      </c>
      <c r="B9" s="425"/>
      <c r="C9" s="317"/>
      <c r="D9" s="317"/>
      <c r="E9" s="85"/>
      <c r="F9" s="434"/>
      <c r="G9" s="443"/>
      <c r="H9" s="442"/>
      <c r="I9" s="444"/>
      <c r="P9" s="1121"/>
    </row>
    <row r="10" spans="1:16" s="87" customFormat="1" ht="15" hidden="1" customHeight="1" x14ac:dyDescent="0.2">
      <c r="A10" s="92">
        <v>1914</v>
      </c>
      <c r="B10" s="425"/>
      <c r="C10" s="317"/>
      <c r="D10" s="317"/>
      <c r="E10" s="85"/>
      <c r="F10" s="434"/>
      <c r="G10" s="443"/>
      <c r="H10" s="442"/>
      <c r="I10" s="444"/>
      <c r="P10" s="1121"/>
    </row>
    <row r="11" spans="1:16" s="87" customFormat="1" ht="15" hidden="1" customHeight="1" x14ac:dyDescent="0.2">
      <c r="A11" s="92">
        <v>1915</v>
      </c>
      <c r="B11" s="425"/>
      <c r="C11" s="317"/>
      <c r="D11" s="317"/>
      <c r="E11" s="85"/>
      <c r="F11" s="434"/>
      <c r="G11" s="443"/>
      <c r="H11" s="442"/>
      <c r="I11" s="444"/>
      <c r="P11" s="1121"/>
    </row>
    <row r="12" spans="1:16" s="87" customFormat="1" ht="15" hidden="1" customHeight="1" x14ac:dyDescent="0.2">
      <c r="A12" s="92">
        <v>1916</v>
      </c>
      <c r="B12" s="425"/>
      <c r="C12" s="317"/>
      <c r="D12" s="317"/>
      <c r="E12" s="85"/>
      <c r="F12" s="434"/>
      <c r="G12" s="443"/>
      <c r="H12" s="442"/>
      <c r="I12" s="444"/>
      <c r="P12" s="1121"/>
    </row>
    <row r="13" spans="1:16" s="87" customFormat="1" ht="15" hidden="1" customHeight="1" x14ac:dyDescent="0.2">
      <c r="A13" s="92">
        <v>1917</v>
      </c>
      <c r="B13" s="425"/>
      <c r="C13" s="317"/>
      <c r="D13" s="317"/>
      <c r="E13" s="85"/>
      <c r="F13" s="434"/>
      <c r="G13" s="443"/>
      <c r="H13" s="442"/>
      <c r="I13" s="444"/>
      <c r="P13" s="1121"/>
    </row>
    <row r="14" spans="1:16" s="87" customFormat="1" ht="15" hidden="1" customHeight="1" x14ac:dyDescent="0.2">
      <c r="A14" s="92">
        <v>1918</v>
      </c>
      <c r="B14" s="425"/>
      <c r="C14" s="317"/>
      <c r="D14" s="353"/>
      <c r="E14" s="314"/>
      <c r="F14" s="434"/>
      <c r="G14" s="443"/>
      <c r="H14" s="442"/>
      <c r="I14" s="444"/>
      <c r="P14" s="1121"/>
    </row>
    <row r="15" spans="1:16" s="87" customFormat="1" ht="15" hidden="1" customHeight="1" x14ac:dyDescent="0.2">
      <c r="A15" s="91">
        <v>1919</v>
      </c>
      <c r="B15" s="426"/>
      <c r="C15" s="316"/>
      <c r="D15" s="354"/>
      <c r="E15" s="315"/>
      <c r="F15" s="435"/>
      <c r="G15" s="446"/>
      <c r="H15" s="445"/>
      <c r="I15" s="447"/>
      <c r="P15" s="1121"/>
    </row>
    <row r="16" spans="1:16" s="87" customFormat="1" ht="15" hidden="1" customHeight="1" x14ac:dyDescent="0.2">
      <c r="A16" s="92">
        <v>1920</v>
      </c>
      <c r="B16" s="425"/>
      <c r="C16" s="317"/>
      <c r="D16" s="353"/>
      <c r="E16" s="314"/>
      <c r="F16" s="434"/>
      <c r="G16" s="443"/>
      <c r="H16" s="442"/>
      <c r="I16" s="444"/>
      <c r="P16" s="1121"/>
    </row>
    <row r="17" spans="1:16" s="87" customFormat="1" ht="15" hidden="1" customHeight="1" x14ac:dyDescent="0.2">
      <c r="A17" s="92">
        <v>1921</v>
      </c>
      <c r="B17" s="425"/>
      <c r="C17" s="317"/>
      <c r="D17" s="353"/>
      <c r="E17" s="314"/>
      <c r="F17" s="434"/>
      <c r="G17" s="443"/>
      <c r="H17" s="442"/>
      <c r="I17" s="444"/>
      <c r="P17" s="1121"/>
    </row>
    <row r="18" spans="1:16" s="87" customFormat="1" ht="15" hidden="1" customHeight="1" x14ac:dyDescent="0.2">
      <c r="A18" s="92">
        <v>1922</v>
      </c>
      <c r="B18" s="425"/>
      <c r="C18" s="317"/>
      <c r="D18" s="353"/>
      <c r="E18" s="314"/>
      <c r="F18" s="434"/>
      <c r="G18" s="443"/>
      <c r="H18" s="442"/>
      <c r="I18" s="444"/>
      <c r="P18" s="1121"/>
    </row>
    <row r="19" spans="1:16" s="87" customFormat="1" ht="15" hidden="1" customHeight="1" x14ac:dyDescent="0.2">
      <c r="A19" s="92">
        <v>1923</v>
      </c>
      <c r="B19" s="425"/>
      <c r="C19" s="317"/>
      <c r="D19" s="353"/>
      <c r="E19" s="314"/>
      <c r="F19" s="434"/>
      <c r="G19" s="443"/>
      <c r="H19" s="442"/>
      <c r="I19" s="444"/>
      <c r="P19" s="1121"/>
    </row>
    <row r="20" spans="1:16" s="87" customFormat="1" ht="15" hidden="1" customHeight="1" x14ac:dyDescent="0.2">
      <c r="A20" s="92">
        <v>1924</v>
      </c>
      <c r="B20" s="425"/>
      <c r="C20" s="317"/>
      <c r="D20" s="353"/>
      <c r="E20" s="314"/>
      <c r="F20" s="434"/>
      <c r="G20" s="443"/>
      <c r="H20" s="442"/>
      <c r="I20" s="444"/>
      <c r="P20" s="1121"/>
    </row>
    <row r="21" spans="1:16" s="87" customFormat="1" ht="15" hidden="1" customHeight="1" x14ac:dyDescent="0.2">
      <c r="A21" s="92">
        <v>1925</v>
      </c>
      <c r="B21" s="425"/>
      <c r="C21" s="317"/>
      <c r="D21" s="353"/>
      <c r="E21" s="314"/>
      <c r="F21" s="434"/>
      <c r="G21" s="443"/>
      <c r="H21" s="442"/>
      <c r="I21" s="444"/>
      <c r="P21" s="1121"/>
    </row>
    <row r="22" spans="1:16" s="87" customFormat="1" ht="15" hidden="1" customHeight="1" x14ac:dyDescent="0.2">
      <c r="A22" s="92">
        <v>1926</v>
      </c>
      <c r="B22" s="425"/>
      <c r="C22" s="317"/>
      <c r="D22" s="353"/>
      <c r="E22" s="314"/>
      <c r="F22" s="434"/>
      <c r="G22" s="443"/>
      <c r="H22" s="442"/>
      <c r="I22" s="444"/>
      <c r="P22" s="1121"/>
    </row>
    <row r="23" spans="1:16" s="87" customFormat="1" ht="15" hidden="1" customHeight="1" x14ac:dyDescent="0.2">
      <c r="A23" s="92">
        <v>1927</v>
      </c>
      <c r="B23" s="425"/>
      <c r="C23" s="317"/>
      <c r="D23" s="353"/>
      <c r="E23" s="314"/>
      <c r="F23" s="434"/>
      <c r="G23" s="443"/>
      <c r="H23" s="442"/>
      <c r="I23" s="444"/>
      <c r="P23" s="1121"/>
    </row>
    <row r="24" spans="1:16" s="87" customFormat="1" ht="15" hidden="1" customHeight="1" x14ac:dyDescent="0.2">
      <c r="A24" s="92">
        <v>1928</v>
      </c>
      <c r="B24" s="425"/>
      <c r="C24" s="317"/>
      <c r="D24" s="353"/>
      <c r="E24" s="314"/>
      <c r="F24" s="434"/>
      <c r="G24" s="443"/>
      <c r="H24" s="442"/>
      <c r="I24" s="444"/>
      <c r="P24" s="1121"/>
    </row>
    <row r="25" spans="1:16" s="87" customFormat="1" ht="15" hidden="1" customHeight="1" x14ac:dyDescent="0.2">
      <c r="A25" s="91">
        <v>1929</v>
      </c>
      <c r="B25" s="426"/>
      <c r="C25" s="316"/>
      <c r="D25" s="354"/>
      <c r="E25" s="315"/>
      <c r="F25" s="435"/>
      <c r="G25" s="446"/>
      <c r="H25" s="445"/>
      <c r="I25" s="447"/>
      <c r="P25" s="1121"/>
    </row>
    <row r="26" spans="1:16" s="87" customFormat="1" ht="15" hidden="1" customHeight="1" x14ac:dyDescent="0.2">
      <c r="A26" s="92">
        <v>1930</v>
      </c>
      <c r="B26" s="425"/>
      <c r="C26" s="317"/>
      <c r="D26" s="353"/>
      <c r="E26" s="314"/>
      <c r="F26" s="434"/>
      <c r="G26" s="443"/>
      <c r="H26" s="442"/>
      <c r="I26" s="444"/>
      <c r="P26" s="1121"/>
    </row>
    <row r="27" spans="1:16" s="87" customFormat="1" ht="15" hidden="1" customHeight="1" x14ac:dyDescent="0.2">
      <c r="A27" s="92">
        <v>1931</v>
      </c>
      <c r="B27" s="425"/>
      <c r="C27" s="317"/>
      <c r="D27" s="353"/>
      <c r="E27" s="314"/>
      <c r="F27" s="434"/>
      <c r="G27" s="443"/>
      <c r="H27" s="442"/>
      <c r="I27" s="444"/>
      <c r="P27" s="1121"/>
    </row>
    <row r="28" spans="1:16" s="87" customFormat="1" ht="15" hidden="1" customHeight="1" x14ac:dyDescent="0.2">
      <c r="A28" s="92">
        <v>1932</v>
      </c>
      <c r="B28" s="425"/>
      <c r="C28" s="317"/>
      <c r="D28" s="353"/>
      <c r="E28" s="314"/>
      <c r="F28" s="434"/>
      <c r="G28" s="443"/>
      <c r="H28" s="442"/>
      <c r="I28" s="444"/>
      <c r="P28" s="1121"/>
    </row>
    <row r="29" spans="1:16" s="87" customFormat="1" ht="15" hidden="1" customHeight="1" x14ac:dyDescent="0.2">
      <c r="A29" s="92">
        <v>1933</v>
      </c>
      <c r="B29" s="425"/>
      <c r="C29" s="317"/>
      <c r="D29" s="353"/>
      <c r="E29" s="314"/>
      <c r="F29" s="434"/>
      <c r="G29" s="443"/>
      <c r="H29" s="442"/>
      <c r="I29" s="444"/>
      <c r="P29" s="1121"/>
    </row>
    <row r="30" spans="1:16" s="87" customFormat="1" ht="15" hidden="1" customHeight="1" x14ac:dyDescent="0.2">
      <c r="A30" s="92">
        <v>1934</v>
      </c>
      <c r="B30" s="425"/>
      <c r="C30" s="317"/>
      <c r="D30" s="353"/>
      <c r="E30" s="314"/>
      <c r="F30" s="434"/>
      <c r="G30" s="443"/>
      <c r="H30" s="442"/>
      <c r="I30" s="444"/>
      <c r="P30" s="1121"/>
    </row>
    <row r="31" spans="1:16" s="87" customFormat="1" ht="15" hidden="1" customHeight="1" x14ac:dyDescent="0.2">
      <c r="A31" s="92">
        <v>1935</v>
      </c>
      <c r="B31" s="425"/>
      <c r="C31" s="317"/>
      <c r="D31" s="353"/>
      <c r="E31" s="314"/>
      <c r="F31" s="434"/>
      <c r="G31" s="443"/>
      <c r="H31" s="442"/>
      <c r="I31" s="444"/>
      <c r="P31" s="1121"/>
    </row>
    <row r="32" spans="1:16" s="87" customFormat="1" ht="15" hidden="1" customHeight="1" x14ac:dyDescent="0.2">
      <c r="A32" s="92">
        <v>1936</v>
      </c>
      <c r="B32" s="425"/>
      <c r="C32" s="317"/>
      <c r="D32" s="353"/>
      <c r="E32" s="314"/>
      <c r="F32" s="434"/>
      <c r="G32" s="443"/>
      <c r="H32" s="442"/>
      <c r="I32" s="444"/>
      <c r="P32" s="1121"/>
    </row>
    <row r="33" spans="1:16" s="87" customFormat="1" ht="15" hidden="1" customHeight="1" x14ac:dyDescent="0.2">
      <c r="A33" s="92">
        <v>1937</v>
      </c>
      <c r="B33" s="425"/>
      <c r="C33" s="317"/>
      <c r="D33" s="353"/>
      <c r="E33" s="314"/>
      <c r="F33" s="434"/>
      <c r="G33" s="443"/>
      <c r="H33" s="442"/>
      <c r="I33" s="444"/>
      <c r="P33" s="1121"/>
    </row>
    <row r="34" spans="1:16" s="87" customFormat="1" ht="15" hidden="1" customHeight="1" x14ac:dyDescent="0.2">
      <c r="A34" s="92">
        <v>1938</v>
      </c>
      <c r="B34" s="425"/>
      <c r="C34" s="317"/>
      <c r="D34" s="353"/>
      <c r="E34" s="314"/>
      <c r="F34" s="434"/>
      <c r="G34" s="443"/>
      <c r="H34" s="442"/>
      <c r="I34" s="444"/>
      <c r="P34" s="1121"/>
    </row>
    <row r="35" spans="1:16" s="87" customFormat="1" ht="15" hidden="1" customHeight="1" x14ac:dyDescent="0.2">
      <c r="A35" s="91">
        <v>1939</v>
      </c>
      <c r="B35" s="426"/>
      <c r="C35" s="316"/>
      <c r="D35" s="354"/>
      <c r="E35" s="315"/>
      <c r="F35" s="435"/>
      <c r="G35" s="446"/>
      <c r="H35" s="445"/>
      <c r="I35" s="447"/>
      <c r="P35" s="1121"/>
    </row>
    <row r="36" spans="1:16" s="87" customFormat="1" ht="15" hidden="1" customHeight="1" x14ac:dyDescent="0.2">
      <c r="A36" s="92">
        <v>1940</v>
      </c>
      <c r="B36" s="425"/>
      <c r="C36" s="317"/>
      <c r="D36" s="353"/>
      <c r="E36" s="314"/>
      <c r="F36" s="434"/>
      <c r="G36" s="443"/>
      <c r="H36" s="442"/>
      <c r="I36" s="444"/>
      <c r="P36" s="1121"/>
    </row>
    <row r="37" spans="1:16" s="87" customFormat="1" ht="15" hidden="1" customHeight="1" x14ac:dyDescent="0.2">
      <c r="A37" s="92">
        <v>1941</v>
      </c>
      <c r="B37" s="425"/>
      <c r="C37" s="317"/>
      <c r="D37" s="353"/>
      <c r="E37" s="314"/>
      <c r="F37" s="434"/>
      <c r="G37" s="443"/>
      <c r="H37" s="442"/>
      <c r="I37" s="444"/>
      <c r="P37" s="1121"/>
    </row>
    <row r="38" spans="1:16" s="87" customFormat="1" ht="15" hidden="1" customHeight="1" x14ac:dyDescent="0.2">
      <c r="A38" s="92">
        <v>1942</v>
      </c>
      <c r="B38" s="425"/>
      <c r="C38" s="317"/>
      <c r="D38" s="353"/>
      <c r="E38" s="314"/>
      <c r="F38" s="434"/>
      <c r="G38" s="443"/>
      <c r="H38" s="442"/>
      <c r="I38" s="444"/>
      <c r="P38" s="1121"/>
    </row>
    <row r="39" spans="1:16" s="87" customFormat="1" ht="15" hidden="1" customHeight="1" x14ac:dyDescent="0.2">
      <c r="A39" s="92">
        <v>1943</v>
      </c>
      <c r="B39" s="425"/>
      <c r="C39" s="317"/>
      <c r="D39" s="353"/>
      <c r="E39" s="314"/>
      <c r="F39" s="434"/>
      <c r="G39" s="443"/>
      <c r="H39" s="442"/>
      <c r="I39" s="444"/>
      <c r="P39" s="1121"/>
    </row>
    <row r="40" spans="1:16" s="87" customFormat="1" ht="15" hidden="1" customHeight="1" x14ac:dyDescent="0.2">
      <c r="A40" s="92">
        <v>1944</v>
      </c>
      <c r="B40" s="425"/>
      <c r="C40" s="317"/>
      <c r="D40" s="353"/>
      <c r="E40" s="314"/>
      <c r="F40" s="434"/>
      <c r="G40" s="443"/>
      <c r="H40" s="442"/>
      <c r="I40" s="444"/>
      <c r="P40" s="1121"/>
    </row>
    <row r="41" spans="1:16" s="87" customFormat="1" ht="15" hidden="1" customHeight="1" x14ac:dyDescent="0.2">
      <c r="A41" s="92">
        <v>1945</v>
      </c>
      <c r="B41" s="425"/>
      <c r="C41" s="317"/>
      <c r="D41" s="353"/>
      <c r="E41" s="314"/>
      <c r="F41" s="434"/>
      <c r="G41" s="443"/>
      <c r="H41" s="442"/>
      <c r="I41" s="444"/>
      <c r="P41" s="1121"/>
    </row>
    <row r="42" spans="1:16" s="87" customFormat="1" ht="15" hidden="1" customHeight="1" x14ac:dyDescent="0.2">
      <c r="A42" s="92">
        <v>1946</v>
      </c>
      <c r="B42" s="425"/>
      <c r="C42" s="317"/>
      <c r="D42" s="353"/>
      <c r="E42" s="314"/>
      <c r="F42" s="434"/>
      <c r="G42" s="443"/>
      <c r="H42" s="442"/>
      <c r="I42" s="444"/>
      <c r="P42" s="1121"/>
    </row>
    <row r="43" spans="1:16" s="87" customFormat="1" ht="15" hidden="1" customHeight="1" x14ac:dyDescent="0.2">
      <c r="A43" s="92">
        <v>1947</v>
      </c>
      <c r="B43" s="425"/>
      <c r="C43" s="317"/>
      <c r="D43" s="353"/>
      <c r="E43" s="314"/>
      <c r="F43" s="434"/>
      <c r="G43" s="443"/>
      <c r="H43" s="442"/>
      <c r="I43" s="444"/>
      <c r="P43" s="1121"/>
    </row>
    <row r="44" spans="1:16" s="87" customFormat="1" ht="15" hidden="1" customHeight="1" x14ac:dyDescent="0.2">
      <c r="A44" s="92">
        <v>1948</v>
      </c>
      <c r="B44" s="425"/>
      <c r="C44" s="317"/>
      <c r="D44" s="353"/>
      <c r="E44" s="314"/>
      <c r="F44" s="434"/>
      <c r="G44" s="443"/>
      <c r="H44" s="442"/>
      <c r="I44" s="444"/>
      <c r="P44" s="1121"/>
    </row>
    <row r="45" spans="1:16" s="87" customFormat="1" ht="15" hidden="1" customHeight="1" x14ac:dyDescent="0.2">
      <c r="A45" s="91">
        <v>1949</v>
      </c>
      <c r="B45" s="426"/>
      <c r="C45" s="316"/>
      <c r="D45" s="354"/>
      <c r="E45" s="315"/>
      <c r="F45" s="435"/>
      <c r="G45" s="446"/>
      <c r="H45" s="445"/>
      <c r="I45" s="447"/>
      <c r="P45" s="1121"/>
    </row>
    <row r="46" spans="1:16" s="87" customFormat="1" ht="15" hidden="1" customHeight="1" x14ac:dyDescent="0.2">
      <c r="A46" s="92">
        <v>1950</v>
      </c>
      <c r="B46" s="425"/>
      <c r="C46" s="317"/>
      <c r="D46" s="353"/>
      <c r="E46" s="314"/>
      <c r="F46" s="434"/>
      <c r="G46" s="443"/>
      <c r="H46" s="442"/>
      <c r="I46" s="444"/>
      <c r="P46" s="1121"/>
    </row>
    <row r="47" spans="1:16" s="87" customFormat="1" ht="15" hidden="1" customHeight="1" x14ac:dyDescent="0.2">
      <c r="A47" s="92">
        <v>1951</v>
      </c>
      <c r="B47" s="425"/>
      <c r="C47" s="317"/>
      <c r="D47" s="353"/>
      <c r="E47" s="314"/>
      <c r="F47" s="434"/>
      <c r="G47" s="443"/>
      <c r="H47" s="442"/>
      <c r="I47" s="444"/>
      <c r="P47" s="1121"/>
    </row>
    <row r="48" spans="1:16" s="87" customFormat="1" ht="15" hidden="1" customHeight="1" x14ac:dyDescent="0.2">
      <c r="A48" s="92">
        <v>1952</v>
      </c>
      <c r="B48" s="425"/>
      <c r="C48" s="317"/>
      <c r="D48" s="353"/>
      <c r="E48" s="314"/>
      <c r="F48" s="434"/>
      <c r="G48" s="443"/>
      <c r="H48" s="442"/>
      <c r="I48" s="444"/>
      <c r="P48" s="1121"/>
    </row>
    <row r="49" spans="1:16" s="87" customFormat="1" ht="15" hidden="1" customHeight="1" x14ac:dyDescent="0.2">
      <c r="A49" s="92">
        <v>1953</v>
      </c>
      <c r="B49" s="425"/>
      <c r="C49" s="317"/>
      <c r="D49" s="353"/>
      <c r="E49" s="314"/>
      <c r="F49" s="434"/>
      <c r="G49" s="443"/>
      <c r="H49" s="442"/>
      <c r="I49" s="444"/>
      <c r="P49" s="1121"/>
    </row>
    <row r="50" spans="1:16" s="87" customFormat="1" ht="15" hidden="1" customHeight="1" x14ac:dyDescent="0.2">
      <c r="A50" s="92">
        <v>1954</v>
      </c>
      <c r="B50" s="425"/>
      <c r="C50" s="317"/>
      <c r="D50" s="353"/>
      <c r="E50" s="314"/>
      <c r="F50" s="434"/>
      <c r="G50" s="443"/>
      <c r="H50" s="442"/>
      <c r="I50" s="444"/>
      <c r="P50" s="1121"/>
    </row>
    <row r="51" spans="1:16" s="87" customFormat="1" ht="15" hidden="1" customHeight="1" x14ac:dyDescent="0.2">
      <c r="A51" s="92">
        <v>1955</v>
      </c>
      <c r="B51" s="425"/>
      <c r="C51" s="317"/>
      <c r="D51" s="353"/>
      <c r="E51" s="314"/>
      <c r="F51" s="434"/>
      <c r="G51" s="443"/>
      <c r="H51" s="442"/>
      <c r="I51" s="444"/>
      <c r="P51" s="1121"/>
    </row>
    <row r="52" spans="1:16" s="87" customFormat="1" ht="15" hidden="1" customHeight="1" x14ac:dyDescent="0.2">
      <c r="A52" s="92">
        <v>1956</v>
      </c>
      <c r="B52" s="425"/>
      <c r="C52" s="317"/>
      <c r="D52" s="353"/>
      <c r="E52" s="314"/>
      <c r="F52" s="434"/>
      <c r="G52" s="443"/>
      <c r="H52" s="442"/>
      <c r="I52" s="444"/>
      <c r="P52" s="1121"/>
    </row>
    <row r="53" spans="1:16" s="87" customFormat="1" ht="15" hidden="1" customHeight="1" x14ac:dyDescent="0.2">
      <c r="A53" s="92">
        <v>1957</v>
      </c>
      <c r="B53" s="425"/>
      <c r="C53" s="317"/>
      <c r="D53" s="353"/>
      <c r="E53" s="314"/>
      <c r="F53" s="434"/>
      <c r="G53" s="443"/>
      <c r="H53" s="442"/>
      <c r="I53" s="444"/>
      <c r="P53" s="1121"/>
    </row>
    <row r="54" spans="1:16" s="87" customFormat="1" ht="15" hidden="1" customHeight="1" x14ac:dyDescent="0.2">
      <c r="A54" s="92">
        <v>1958</v>
      </c>
      <c r="B54" s="425"/>
      <c r="C54" s="317"/>
      <c r="D54" s="353"/>
      <c r="E54" s="314"/>
      <c r="F54" s="434"/>
      <c r="G54" s="443"/>
      <c r="H54" s="442"/>
      <c r="I54" s="444"/>
      <c r="P54" s="1121"/>
    </row>
    <row r="55" spans="1:16" s="87" customFormat="1" ht="15" hidden="1" customHeight="1" x14ac:dyDescent="0.2">
      <c r="A55" s="91">
        <v>1959</v>
      </c>
      <c r="B55" s="426"/>
      <c r="C55" s="316"/>
      <c r="D55" s="354"/>
      <c r="E55" s="315"/>
      <c r="F55" s="435"/>
      <c r="G55" s="446"/>
      <c r="H55" s="445"/>
      <c r="I55" s="447"/>
      <c r="P55" s="1121"/>
    </row>
    <row r="56" spans="1:16" hidden="1" x14ac:dyDescent="0.2">
      <c r="A56" s="67">
        <v>1960</v>
      </c>
      <c r="B56" s="425"/>
      <c r="C56" s="317"/>
      <c r="D56" s="353"/>
      <c r="E56" s="314"/>
      <c r="F56" s="434"/>
      <c r="G56" s="443"/>
      <c r="H56" s="442"/>
      <c r="I56" s="444"/>
      <c r="P56" s="1123"/>
    </row>
    <row r="57" spans="1:16" hidden="1" x14ac:dyDescent="0.2">
      <c r="A57" s="67">
        <v>1961</v>
      </c>
      <c r="B57" s="425"/>
      <c r="C57" s="317"/>
      <c r="D57" s="353"/>
      <c r="E57" s="314"/>
      <c r="F57" s="434"/>
      <c r="G57" s="443"/>
      <c r="H57" s="442"/>
      <c r="I57" s="444"/>
      <c r="P57" s="1123"/>
    </row>
    <row r="58" spans="1:16" hidden="1" x14ac:dyDescent="0.2">
      <c r="A58" s="67">
        <v>1962</v>
      </c>
      <c r="B58" s="563"/>
      <c r="C58" s="523"/>
      <c r="D58" s="522"/>
      <c r="E58" s="522"/>
      <c r="F58" s="532"/>
      <c r="G58" s="543"/>
      <c r="H58" s="549"/>
      <c r="I58" s="550"/>
      <c r="P58" s="1123"/>
    </row>
    <row r="59" spans="1:16" hidden="1" x14ac:dyDescent="0.2">
      <c r="A59" s="67">
        <v>1963</v>
      </c>
      <c r="B59" s="564"/>
      <c r="C59" s="525"/>
      <c r="D59" s="524"/>
      <c r="E59" s="524"/>
      <c r="F59" s="533"/>
      <c r="G59" s="544"/>
      <c r="H59" s="551"/>
      <c r="I59" s="552"/>
      <c r="P59" s="1123"/>
    </row>
    <row r="60" spans="1:16" hidden="1" x14ac:dyDescent="0.2">
      <c r="A60" s="67">
        <v>1964</v>
      </c>
      <c r="B60" s="564"/>
      <c r="C60" s="525"/>
      <c r="D60" s="524"/>
      <c r="E60" s="524"/>
      <c r="F60" s="533"/>
      <c r="G60" s="544"/>
      <c r="H60" s="551"/>
      <c r="I60" s="552"/>
      <c r="P60" s="1123"/>
    </row>
    <row r="61" spans="1:16" hidden="1" x14ac:dyDescent="0.2">
      <c r="A61" s="67">
        <v>1965</v>
      </c>
      <c r="B61" s="564"/>
      <c r="C61" s="525"/>
      <c r="D61" s="524"/>
      <c r="E61" s="524"/>
      <c r="F61" s="533"/>
      <c r="G61" s="544"/>
      <c r="H61" s="551"/>
      <c r="I61" s="552"/>
      <c r="P61" s="1123"/>
    </row>
    <row r="62" spans="1:16" hidden="1" x14ac:dyDescent="0.2">
      <c r="A62" s="67">
        <v>1966</v>
      </c>
      <c r="B62" s="564"/>
      <c r="C62" s="525"/>
      <c r="D62" s="524"/>
      <c r="E62" s="524"/>
      <c r="F62" s="533"/>
      <c r="G62" s="544"/>
      <c r="H62" s="551"/>
      <c r="I62" s="552"/>
      <c r="P62" s="1123"/>
    </row>
    <row r="63" spans="1:16" hidden="1" x14ac:dyDescent="0.2">
      <c r="A63" s="67">
        <v>1967</v>
      </c>
      <c r="B63" s="564"/>
      <c r="C63" s="525"/>
      <c r="D63" s="524"/>
      <c r="E63" s="524"/>
      <c r="F63" s="534"/>
      <c r="G63" s="545"/>
      <c r="H63" s="551"/>
      <c r="I63" s="552"/>
      <c r="P63" s="1123"/>
    </row>
    <row r="64" spans="1:16" hidden="1" x14ac:dyDescent="0.2">
      <c r="A64" s="67">
        <v>1968</v>
      </c>
      <c r="B64" s="564"/>
      <c r="C64" s="525"/>
      <c r="D64" s="524"/>
      <c r="E64" s="524"/>
      <c r="F64" s="534"/>
      <c r="G64" s="545"/>
      <c r="H64" s="551"/>
      <c r="I64" s="552"/>
      <c r="P64" s="1123"/>
    </row>
    <row r="65" spans="1:16" hidden="1" x14ac:dyDescent="0.2">
      <c r="A65" s="72">
        <v>1969</v>
      </c>
      <c r="B65" s="565"/>
      <c r="C65" s="527"/>
      <c r="D65" s="526"/>
      <c r="E65" s="526"/>
      <c r="F65" s="535"/>
      <c r="G65" s="546"/>
      <c r="H65" s="553"/>
      <c r="I65" s="554"/>
      <c r="P65" s="1123"/>
    </row>
    <row r="66" spans="1:16" hidden="1" x14ac:dyDescent="0.2">
      <c r="A66" s="67">
        <v>1970</v>
      </c>
      <c r="B66" s="564"/>
      <c r="C66" s="525"/>
      <c r="D66" s="524"/>
      <c r="E66" s="524"/>
      <c r="F66" s="534"/>
      <c r="G66" s="545"/>
      <c r="H66" s="551"/>
      <c r="I66" s="552"/>
      <c r="P66" s="1123"/>
    </row>
    <row r="67" spans="1:16" hidden="1" x14ac:dyDescent="0.2">
      <c r="A67" s="67">
        <v>1971</v>
      </c>
      <c r="B67" s="564"/>
      <c r="C67" s="525"/>
      <c r="D67" s="524"/>
      <c r="E67" s="524"/>
      <c r="F67" s="534"/>
      <c r="G67" s="545"/>
      <c r="H67" s="551"/>
      <c r="I67" s="552"/>
      <c r="P67" s="1123"/>
    </row>
    <row r="68" spans="1:16" hidden="1" x14ac:dyDescent="0.2">
      <c r="A68" s="67">
        <v>1972</v>
      </c>
      <c r="B68" s="564"/>
      <c r="C68" s="525"/>
      <c r="D68" s="524"/>
      <c r="E68" s="524"/>
      <c r="F68" s="534"/>
      <c r="G68" s="545"/>
      <c r="H68" s="551"/>
      <c r="I68" s="552"/>
      <c r="P68" s="1123"/>
    </row>
    <row r="69" spans="1:16" hidden="1" x14ac:dyDescent="0.2">
      <c r="A69" s="67">
        <v>1973</v>
      </c>
      <c r="B69" s="564"/>
      <c r="C69" s="525"/>
      <c r="D69" s="524"/>
      <c r="E69" s="524"/>
      <c r="F69" s="534"/>
      <c r="G69" s="545"/>
      <c r="H69" s="551"/>
      <c r="I69" s="552"/>
      <c r="P69" s="1123"/>
    </row>
    <row r="70" spans="1:16" hidden="1" x14ac:dyDescent="0.2">
      <c r="A70" s="67">
        <v>1974</v>
      </c>
      <c r="B70" s="564"/>
      <c r="C70" s="525"/>
      <c r="D70" s="524"/>
      <c r="E70" s="524"/>
      <c r="F70" s="534"/>
      <c r="G70" s="545"/>
      <c r="H70" s="551"/>
      <c r="I70" s="552"/>
      <c r="P70" s="1123"/>
    </row>
    <row r="71" spans="1:16" hidden="1" x14ac:dyDescent="0.2">
      <c r="A71" s="67">
        <v>1975</v>
      </c>
      <c r="B71" s="564"/>
      <c r="C71" s="525"/>
      <c r="D71" s="524"/>
      <c r="E71" s="524"/>
      <c r="F71" s="534"/>
      <c r="G71" s="545"/>
      <c r="H71" s="551"/>
      <c r="I71" s="552"/>
      <c r="P71" s="1123"/>
    </row>
    <row r="72" spans="1:16" hidden="1" x14ac:dyDescent="0.2">
      <c r="A72" s="67">
        <v>1976</v>
      </c>
      <c r="B72" s="564"/>
      <c r="C72" s="525"/>
      <c r="D72" s="524"/>
      <c r="E72" s="524"/>
      <c r="F72" s="534"/>
      <c r="G72" s="545"/>
      <c r="H72" s="551"/>
      <c r="I72" s="552"/>
      <c r="P72" s="1123"/>
    </row>
    <row r="73" spans="1:16" hidden="1" x14ac:dyDescent="0.2">
      <c r="A73" s="67">
        <v>1977</v>
      </c>
      <c r="B73" s="564"/>
      <c r="C73" s="525"/>
      <c r="D73" s="524"/>
      <c r="E73" s="524"/>
      <c r="F73" s="534"/>
      <c r="G73" s="545"/>
      <c r="H73" s="551"/>
      <c r="I73" s="552"/>
      <c r="P73" s="1123"/>
    </row>
    <row r="74" spans="1:16" hidden="1" x14ac:dyDescent="0.2">
      <c r="A74" s="67">
        <v>1978</v>
      </c>
      <c r="B74" s="564"/>
      <c r="C74" s="525"/>
      <c r="D74" s="524"/>
      <c r="E74" s="524"/>
      <c r="F74" s="534"/>
      <c r="G74" s="545"/>
      <c r="H74" s="551"/>
      <c r="I74" s="552"/>
      <c r="P74" s="1123"/>
    </row>
    <row r="75" spans="1:16" x14ac:dyDescent="0.2">
      <c r="A75" s="72">
        <v>1979</v>
      </c>
      <c r="B75" s="565">
        <f>avgpeinc!AK68</f>
        <v>1605677.4768289758</v>
      </c>
      <c r="C75" s="527">
        <v>956755.5517580508</v>
      </c>
      <c r="D75" s="526">
        <v>2100916.4574866379</v>
      </c>
      <c r="E75" s="526">
        <v>2478332.0936134998</v>
      </c>
      <c r="F75" s="536">
        <f>B75*0.001/'TB5'!B75</f>
        <v>3.6284063011407859E-2</v>
      </c>
      <c r="G75" s="547">
        <v>2.4645600467920303E-2</v>
      </c>
      <c r="H75" s="553">
        <v>3.6820806562900543E-2</v>
      </c>
      <c r="I75" s="554">
        <v>5.8172658085823059E-2</v>
      </c>
      <c r="L75" s="1145">
        <v>152.10542297363281</v>
      </c>
      <c r="M75" s="1145">
        <v>86.904472351074219</v>
      </c>
      <c r="N75" s="1145">
        <v>40.102790832519531</v>
      </c>
      <c r="O75" s="1145">
        <v>25.098163604736328</v>
      </c>
      <c r="P75" s="1151">
        <f>L75-M75-N75-O75</f>
        <v>-3.814697265625E-6</v>
      </c>
    </row>
    <row r="76" spans="1:16" x14ac:dyDescent="0.2">
      <c r="A76" s="67">
        <v>1980</v>
      </c>
      <c r="B76" s="564">
        <f>avgpeinc!AK69</f>
        <v>1454839.9625536851</v>
      </c>
      <c r="C76" s="525">
        <v>880685.19910589757</v>
      </c>
      <c r="D76" s="524">
        <v>1903744.5085923492</v>
      </c>
      <c r="E76" s="524">
        <v>2199267.6665670453</v>
      </c>
      <c r="F76" s="533">
        <f>B76*0.001/'TB5'!B76</f>
        <v>3.386211022734642E-2</v>
      </c>
      <c r="G76" s="544">
        <v>2.334916777908802E-2</v>
      </c>
      <c r="H76" s="551">
        <v>3.4575413912534714E-2</v>
      </c>
      <c r="I76" s="552">
        <v>5.2181236445903778E-2</v>
      </c>
      <c r="L76" s="1145">
        <v>155.26800537109375</v>
      </c>
      <c r="M76" s="1145">
        <v>89.20574951171875</v>
      </c>
      <c r="N76" s="1145">
        <v>40.414211273193359</v>
      </c>
      <c r="O76" s="1145">
        <v>25.648042678833008</v>
      </c>
      <c r="P76" s="1151">
        <f t="shared" ref="P76:P110" si="0">L76-M76-N76-O76</f>
        <v>1.9073486328125E-6</v>
      </c>
    </row>
    <row r="77" spans="1:16" x14ac:dyDescent="0.2">
      <c r="A77" s="67">
        <v>1981</v>
      </c>
      <c r="B77" s="564">
        <f>avgpeinc!AK70</f>
        <v>1522701.2607342561</v>
      </c>
      <c r="C77" s="525">
        <v>963800.76001365494</v>
      </c>
      <c r="D77" s="524">
        <v>1965537.4518661811</v>
      </c>
      <c r="E77" s="524">
        <v>2281812.0391556667</v>
      </c>
      <c r="F77" s="533">
        <f>B77*0.001/'TB5'!B77</f>
        <v>3.5171169787645347E-2</v>
      </c>
      <c r="G77" s="544">
        <v>2.5615707039833069E-2</v>
      </c>
      <c r="H77" s="551">
        <v>3.5642404109239578E-2</v>
      </c>
      <c r="I77" s="552">
        <v>5.1837489008903503E-2</v>
      </c>
      <c r="L77" s="1145">
        <v>158.033203125</v>
      </c>
      <c r="M77" s="1145">
        <v>90.280433654785156</v>
      </c>
      <c r="N77" s="1145">
        <v>41.579658508300781</v>
      </c>
      <c r="O77" s="1145">
        <v>26.17310905456543</v>
      </c>
      <c r="P77" s="1151">
        <f t="shared" si="0"/>
        <v>1.9073486328125E-6</v>
      </c>
    </row>
    <row r="78" spans="1:16" x14ac:dyDescent="0.2">
      <c r="A78" s="67">
        <v>1982</v>
      </c>
      <c r="B78" s="564">
        <f>avgpeinc!AK71</f>
        <v>1643463.8022836635</v>
      </c>
      <c r="C78" s="525">
        <v>971526.66635948641</v>
      </c>
      <c r="D78" s="524">
        <v>2291373.9894451466</v>
      </c>
      <c r="E78" s="524">
        <v>2415954.6110027642</v>
      </c>
      <c r="F78" s="533">
        <f>B78*0.001/'TB5'!B78</f>
        <v>3.9250228554010398E-2</v>
      </c>
      <c r="G78" s="544">
        <v>2.654542401432991E-2</v>
      </c>
      <c r="H78" s="551">
        <v>4.3903537094593048E-2</v>
      </c>
      <c r="I78" s="552">
        <v>5.5238448083400726E-2</v>
      </c>
      <c r="L78" s="1145">
        <v>160.6654052734375</v>
      </c>
      <c r="M78" s="1145">
        <v>91.845207214355469</v>
      </c>
      <c r="N78" s="1145">
        <v>42.097660064697266</v>
      </c>
      <c r="O78" s="1145">
        <v>26.722530364990234</v>
      </c>
      <c r="P78" s="1151">
        <f t="shared" si="0"/>
        <v>7.62939453125E-6</v>
      </c>
    </row>
    <row r="79" spans="1:16" x14ac:dyDescent="0.2">
      <c r="A79" s="67">
        <v>1983</v>
      </c>
      <c r="B79" s="564">
        <f>avgpeinc!AK72</f>
        <v>1763427.9304602174</v>
      </c>
      <c r="C79" s="525">
        <v>1092724.1927542035</v>
      </c>
      <c r="D79" s="524">
        <v>2378325.7853051675</v>
      </c>
      <c r="E79" s="524">
        <v>2634332.7612654227</v>
      </c>
      <c r="F79" s="533">
        <f>B79*0.001/'TB5'!B79</f>
        <v>4.1465781629085527E-2</v>
      </c>
      <c r="G79" s="544">
        <v>2.9609151184558868E-2</v>
      </c>
      <c r="H79" s="551">
        <v>4.489719495177269E-2</v>
      </c>
      <c r="I79" s="552">
        <v>5.7483099400997162E-2</v>
      </c>
      <c r="L79" s="1145">
        <v>163.13459777832031</v>
      </c>
      <c r="M79" s="1145">
        <v>93.902969360351562</v>
      </c>
      <c r="N79" s="1145">
        <v>41.911449432373047</v>
      </c>
      <c r="O79" s="1145">
        <v>27.320180892944336</v>
      </c>
      <c r="P79" s="1151">
        <f t="shared" si="0"/>
        <v>-1.9073486328125E-6</v>
      </c>
    </row>
    <row r="80" spans="1:16" x14ac:dyDescent="0.2">
      <c r="A80" s="67">
        <v>1984</v>
      </c>
      <c r="B80" s="564">
        <f>avgpeinc!AK73</f>
        <v>2024217.1950474544</v>
      </c>
      <c r="C80" s="525">
        <v>1252160.7434547215</v>
      </c>
      <c r="D80" s="524">
        <v>3087597.600742951</v>
      </c>
      <c r="E80" s="524">
        <v>2483060.3960560374</v>
      </c>
      <c r="F80" s="533">
        <f>B80*0.001/'TB5'!B80</f>
        <v>4.4623810797929764E-2</v>
      </c>
      <c r="G80" s="544">
        <v>3.2505497336387634E-2</v>
      </c>
      <c r="H80" s="551">
        <v>5.3952969610691071E-2</v>
      </c>
      <c r="I80" s="552">
        <v>4.8640605062246323E-2</v>
      </c>
      <c r="L80" s="1145">
        <v>165.64979553222656</v>
      </c>
      <c r="M80" s="1145">
        <v>95.861434936523438</v>
      </c>
      <c r="N80" s="1145">
        <v>41.889801025390625</v>
      </c>
      <c r="O80" s="1145">
        <v>27.898561477661133</v>
      </c>
      <c r="P80" s="1151">
        <f t="shared" si="0"/>
        <v>-1.9073486328125E-6</v>
      </c>
    </row>
    <row r="81" spans="1:16" x14ac:dyDescent="0.2">
      <c r="A81" s="67">
        <v>1985</v>
      </c>
      <c r="B81" s="564">
        <f>avgpeinc!AK74</f>
        <v>2105000.2104807673</v>
      </c>
      <c r="C81" s="525">
        <v>1298645.8426877244</v>
      </c>
      <c r="D81" s="524">
        <v>2979563.5237758765</v>
      </c>
      <c r="E81" s="524">
        <v>2910014.1070964783</v>
      </c>
      <c r="F81" s="533">
        <f>B81*0.001/'TB5'!B81</f>
        <v>4.5618962496519082E-2</v>
      </c>
      <c r="G81" s="544">
        <v>3.303861990571022E-2</v>
      </c>
      <c r="H81" s="551">
        <v>5.1626089960336685E-2</v>
      </c>
      <c r="I81" s="552">
        <v>5.5538028478622437E-2</v>
      </c>
      <c r="L81" s="1145">
        <v>168.20500183105469</v>
      </c>
      <c r="M81" s="1145">
        <v>97.539947509765625</v>
      </c>
      <c r="N81" s="1145">
        <v>42.291419982910156</v>
      </c>
      <c r="O81" s="1145">
        <v>28.373630523681641</v>
      </c>
      <c r="P81" s="1151">
        <f t="shared" si="0"/>
        <v>3.814697265625E-6</v>
      </c>
    </row>
    <row r="82" spans="1:16" x14ac:dyDescent="0.2">
      <c r="A82" s="67">
        <v>1986</v>
      </c>
      <c r="B82" s="564">
        <f>avgpeinc!AK75</f>
        <v>1995745.6276237487</v>
      </c>
      <c r="C82" s="525">
        <v>1243947.3467195628</v>
      </c>
      <c r="D82" s="524">
        <v>3048370.9208989851</v>
      </c>
      <c r="E82" s="524">
        <v>2373531.5356675023</v>
      </c>
      <c r="F82" s="533">
        <f>B82*0.001/'TB5'!B82</f>
        <v>4.28708828985691E-2</v>
      </c>
      <c r="G82" s="544">
        <v>3.1194288283586502E-2</v>
      </c>
      <c r="H82" s="551">
        <v>5.1794003695249557E-2</v>
      </c>
      <c r="I82" s="552">
        <v>4.6040013432502747E-2</v>
      </c>
      <c r="L82" s="1145">
        <v>170.55580139160156</v>
      </c>
      <c r="M82" s="1145">
        <v>99.434600830078125</v>
      </c>
      <c r="N82" s="1145">
        <v>42.185878753662109</v>
      </c>
      <c r="O82" s="1145">
        <v>28.935321807861328</v>
      </c>
      <c r="P82" s="1151">
        <f t="shared" si="0"/>
        <v>0</v>
      </c>
    </row>
    <row r="83" spans="1:16" x14ac:dyDescent="0.2">
      <c r="A83" s="67">
        <v>1987</v>
      </c>
      <c r="B83" s="564">
        <f>avgpeinc!AK76</f>
        <v>2352305.9851464545</v>
      </c>
      <c r="C83" s="525">
        <v>1528758.753332118</v>
      </c>
      <c r="D83" s="524">
        <v>3722053.6937004291</v>
      </c>
      <c r="E83" s="524">
        <v>2703612.73725955</v>
      </c>
      <c r="F83" s="533">
        <f>B83*0.001/'TB5'!B83</f>
        <v>4.904622212052346E-2</v>
      </c>
      <c r="G83" s="544">
        <v>3.6634784191846848E-2</v>
      </c>
      <c r="H83" s="551">
        <v>5.9906363487243652E-2</v>
      </c>
      <c r="I83" s="552">
        <v>5.5409558117389679E-2</v>
      </c>
      <c r="L83" s="1145">
        <v>172.55160522460938</v>
      </c>
      <c r="M83" s="1145">
        <v>100.53583526611328</v>
      </c>
      <c r="N83" s="1145">
        <v>42.475349426269531</v>
      </c>
      <c r="O83" s="1145">
        <v>29.540416717529297</v>
      </c>
      <c r="P83" s="1151">
        <f t="shared" si="0"/>
        <v>3.814697265625E-6</v>
      </c>
    </row>
    <row r="84" spans="1:16" x14ac:dyDescent="0.2">
      <c r="A84" s="67">
        <v>1988</v>
      </c>
      <c r="B84" s="564">
        <f>avgpeinc!AK77</f>
        <v>3008018.7375453459</v>
      </c>
      <c r="C84" s="525">
        <v>1973518.8407203434</v>
      </c>
      <c r="D84" s="524">
        <v>4857718.9974663053</v>
      </c>
      <c r="E84" s="524">
        <v>3092989.0785093429</v>
      </c>
      <c r="F84" s="533">
        <f>B84*0.001/'TB5'!B84</f>
        <v>6.0188595205545425E-2</v>
      </c>
      <c r="G84" s="544">
        <v>4.5780174434185028E-2</v>
      </c>
      <c r="H84" s="551">
        <v>7.3080137372016907E-2</v>
      </c>
      <c r="I84" s="552">
        <v>6.2622107565402985E-2</v>
      </c>
      <c r="L84" s="1145">
        <v>174.34440612792969</v>
      </c>
      <c r="M84" s="1145">
        <v>101.15705108642578</v>
      </c>
      <c r="N84" s="1145">
        <v>43.184032440185547</v>
      </c>
      <c r="O84" s="1145">
        <v>30.003318786621094</v>
      </c>
      <c r="P84" s="1151">
        <f t="shared" si="0"/>
        <v>3.814697265625E-6</v>
      </c>
    </row>
    <row r="85" spans="1:16" x14ac:dyDescent="0.2">
      <c r="A85" s="72">
        <v>1989</v>
      </c>
      <c r="B85" s="565">
        <f>avgpeinc!AK78</f>
        <v>2855829.7472316627</v>
      </c>
      <c r="C85" s="527">
        <v>1949303.2446113045</v>
      </c>
      <c r="D85" s="526">
        <v>4385453.4204533938</v>
      </c>
      <c r="E85" s="526">
        <v>3051310.73583567</v>
      </c>
      <c r="F85" s="536">
        <f>B85*0.001/'TB5'!B85</f>
        <v>5.6462813168764107E-2</v>
      </c>
      <c r="G85" s="547">
        <v>4.4629525393247604E-2</v>
      </c>
      <c r="H85" s="553">
        <v>6.5392673015594482E-2</v>
      </c>
      <c r="I85" s="554">
        <v>6.0741931200027466E-2</v>
      </c>
      <c r="L85" s="1145">
        <v>176.06019592285156</v>
      </c>
      <c r="M85" s="1145">
        <v>102.06158447265625</v>
      </c>
      <c r="N85" s="1145">
        <v>43.370861053466797</v>
      </c>
      <c r="O85" s="1145">
        <v>30.627756118774414</v>
      </c>
      <c r="P85" s="1151">
        <f t="shared" si="0"/>
        <v>-5.7220458984375E-6</v>
      </c>
    </row>
    <row r="86" spans="1:16" x14ac:dyDescent="0.2">
      <c r="A86" s="67">
        <v>1990</v>
      </c>
      <c r="B86" s="564">
        <f>avgpeinc!AK79</f>
        <v>2841646.8447199836</v>
      </c>
      <c r="C86" s="525">
        <v>1913552.6699728901</v>
      </c>
      <c r="D86" s="524">
        <v>4563558.063570397</v>
      </c>
      <c r="E86" s="524">
        <v>2847373.9307154105</v>
      </c>
      <c r="F86" s="533">
        <f>B86*0.001/'TB5'!B86</f>
        <v>5.6232132017612457E-2</v>
      </c>
      <c r="G86" s="544">
        <v>4.4016163796186447E-2</v>
      </c>
      <c r="H86" s="551">
        <v>6.7643493413925171E-2</v>
      </c>
      <c r="I86" s="552">
        <v>5.7020436972379684E-2</v>
      </c>
      <c r="L86" s="1145">
        <v>178.36500549316406</v>
      </c>
      <c r="M86" s="1145">
        <v>103.0943603515625</v>
      </c>
      <c r="N86" s="1145">
        <v>44.0936279296875</v>
      </c>
      <c r="O86" s="1145">
        <v>31.17701530456543</v>
      </c>
      <c r="P86" s="1151">
        <f t="shared" si="0"/>
        <v>1.9073486328125E-6</v>
      </c>
    </row>
    <row r="87" spans="1:16" x14ac:dyDescent="0.2">
      <c r="A87" s="67">
        <v>1991</v>
      </c>
      <c r="B87" s="564">
        <f>avgpeinc!AK80</f>
        <v>2553232.500681852</v>
      </c>
      <c r="C87" s="525">
        <v>1674051.7572287836</v>
      </c>
      <c r="D87" s="524">
        <v>4060740.6861000592</v>
      </c>
      <c r="E87" s="524">
        <v>2692902.8019955517</v>
      </c>
      <c r="F87" s="533">
        <f>B87*0.001/'TB5'!B87</f>
        <v>5.158059298992157E-2</v>
      </c>
      <c r="G87" s="544">
        <v>3.9421334862709045E-2</v>
      </c>
      <c r="H87" s="551">
        <v>6.1873342841863632E-2</v>
      </c>
      <c r="I87" s="552">
        <v>5.4633703082799911E-2</v>
      </c>
      <c r="L87" s="1145">
        <v>180.97799682617188</v>
      </c>
      <c r="M87" s="1145">
        <v>103.62183380126953</v>
      </c>
      <c r="N87" s="1145">
        <v>45.601940155029297</v>
      </c>
      <c r="O87" s="1145">
        <v>31.754228591918945</v>
      </c>
      <c r="P87" s="1151">
        <f t="shared" si="0"/>
        <v>-5.7220458984375E-6</v>
      </c>
    </row>
    <row r="88" spans="1:16" x14ac:dyDescent="0.2">
      <c r="A88" s="67">
        <v>1992</v>
      </c>
      <c r="B88" s="564">
        <f>avgpeinc!AK81</f>
        <v>2897779.4202516116</v>
      </c>
      <c r="C88" s="525">
        <v>1999267.9000122123</v>
      </c>
      <c r="D88" s="524">
        <v>4429303.5537644261</v>
      </c>
      <c r="E88" s="524">
        <v>2933505.1495695184</v>
      </c>
      <c r="F88" s="533">
        <f>B88*0.001/'TB5'!B88</f>
        <v>5.7430036365985856E-2</v>
      </c>
      <c r="G88" s="544">
        <v>4.6346250921487808E-2</v>
      </c>
      <c r="H88" s="551">
        <v>6.6094718873500824E-2</v>
      </c>
      <c r="I88" s="552">
        <v>5.88674396276474E-2</v>
      </c>
      <c r="L88" s="1145">
        <v>183.4429931640625</v>
      </c>
      <c r="M88" s="1145">
        <v>103.95426940917969</v>
      </c>
      <c r="N88" s="1145">
        <v>47.178737640380859</v>
      </c>
      <c r="O88" s="1145">
        <v>32.309993743896484</v>
      </c>
      <c r="P88" s="1151">
        <f t="shared" si="0"/>
        <v>-7.62939453125E-6</v>
      </c>
    </row>
    <row r="89" spans="1:16" x14ac:dyDescent="0.2">
      <c r="A89" s="67">
        <v>1993</v>
      </c>
      <c r="B89" s="564">
        <f>avgpeinc!AK82</f>
        <v>2762005.9161917074</v>
      </c>
      <c r="C89" s="525">
        <v>1927292.2933591425</v>
      </c>
      <c r="D89" s="524">
        <v>4137767.9273079215</v>
      </c>
      <c r="E89" s="524">
        <v>2817781.6066259681</v>
      </c>
      <c r="F89" s="533">
        <f>B89*0.001/'TB5'!B89</f>
        <v>5.4277084767818458E-2</v>
      </c>
      <c r="G89" s="544">
        <v>4.4429145753383636E-2</v>
      </c>
      <c r="H89" s="551">
        <v>6.104288250207901E-2</v>
      </c>
      <c r="I89" s="552">
        <v>5.6893274188041687E-2</v>
      </c>
      <c r="L89" s="1145">
        <v>185.68499755859375</v>
      </c>
      <c r="M89" s="1145">
        <v>103.99221038818359</v>
      </c>
      <c r="N89" s="1145">
        <v>48.850090026855469</v>
      </c>
      <c r="O89" s="1145">
        <v>32.842700958251953</v>
      </c>
      <c r="P89" s="1151">
        <f t="shared" si="0"/>
        <v>-3.814697265625E-6</v>
      </c>
    </row>
    <row r="90" spans="1:16" x14ac:dyDescent="0.2">
      <c r="A90" s="67">
        <v>1994</v>
      </c>
      <c r="B90" s="564">
        <f>avgpeinc!AK83</f>
        <v>2779187.2691762918</v>
      </c>
      <c r="C90" s="525">
        <v>1816212.8144597271</v>
      </c>
      <c r="D90" s="524">
        <v>4184411.0182422195</v>
      </c>
      <c r="E90" s="524">
        <v>3082612.1335237208</v>
      </c>
      <c r="F90" s="533">
        <f>B90*0.001/'TB5'!B90</f>
        <v>5.2887044847011566E-2</v>
      </c>
      <c r="G90" s="544">
        <v>4.0789384394884109E-2</v>
      </c>
      <c r="H90" s="551">
        <v>5.9873607009649277E-2</v>
      </c>
      <c r="I90" s="552">
        <v>5.9872787445783615E-2</v>
      </c>
      <c r="L90" s="1145">
        <v>187.75700378417969</v>
      </c>
      <c r="M90" s="1145">
        <v>104.22134399414062</v>
      </c>
      <c r="N90" s="1145">
        <v>50.267589569091797</v>
      </c>
      <c r="O90" s="1145">
        <v>33.26806640625</v>
      </c>
      <c r="P90" s="1151">
        <f t="shared" si="0"/>
        <v>3.814697265625E-6</v>
      </c>
    </row>
    <row r="91" spans="1:16" x14ac:dyDescent="0.2">
      <c r="A91" s="67">
        <v>1995</v>
      </c>
      <c r="B91" s="564">
        <f>avgpeinc!AK84</f>
        <v>3008133.5527418796</v>
      </c>
      <c r="C91" s="525">
        <v>2011280.9472602445</v>
      </c>
      <c r="D91" s="524">
        <v>4610688.9445768679</v>
      </c>
      <c r="E91" s="524">
        <v>3050221.0072365506</v>
      </c>
      <c r="F91" s="533">
        <f>B91*0.001/'TB5'!B91</f>
        <v>5.6012917309999473E-2</v>
      </c>
      <c r="G91" s="544">
        <v>4.4870398938655853E-2</v>
      </c>
      <c r="H91" s="551">
        <v>6.3795231282711029E-2</v>
      </c>
      <c r="I91" s="552">
        <v>5.738561600446701E-2</v>
      </c>
      <c r="L91" s="1145">
        <v>189.91099548339844</v>
      </c>
      <c r="M91" s="1145">
        <v>105.00587463378906</v>
      </c>
      <c r="N91" s="1145">
        <v>51.215976715087891</v>
      </c>
      <c r="O91" s="1145">
        <v>33.68914794921875</v>
      </c>
      <c r="P91" s="1151">
        <f t="shared" si="0"/>
        <v>-3.814697265625E-6</v>
      </c>
    </row>
    <row r="92" spans="1:16" x14ac:dyDescent="0.2">
      <c r="A92" s="67">
        <v>1996</v>
      </c>
      <c r="B92" s="564">
        <f>avgpeinc!AK85</f>
        <v>3362759.0241022739</v>
      </c>
      <c r="C92" s="525">
        <v>2190842.0189742446</v>
      </c>
      <c r="D92" s="524">
        <v>5194456.9360440727</v>
      </c>
      <c r="E92" s="524">
        <v>3496306.9101484944</v>
      </c>
      <c r="F92" s="533">
        <f>B92*0.001/'TB5'!B92</f>
        <v>6.0700859874486916E-2</v>
      </c>
      <c r="G92" s="544">
        <v>4.8232097178697586E-2</v>
      </c>
      <c r="H92" s="551">
        <v>7.0690549910068512E-2</v>
      </c>
      <c r="I92" s="552">
        <v>6.0329347848892212E-2</v>
      </c>
      <c r="L92" s="1145">
        <v>192.04299926757812</v>
      </c>
      <c r="M92" s="1145">
        <v>104.93324279785156</v>
      </c>
      <c r="N92" s="1145">
        <v>53.082466125488281</v>
      </c>
      <c r="O92" s="1145">
        <v>34.027294158935547</v>
      </c>
      <c r="P92" s="1151">
        <f t="shared" si="0"/>
        <v>-3.814697265625E-6</v>
      </c>
    </row>
    <row r="93" spans="1:16" x14ac:dyDescent="0.2">
      <c r="A93" s="67">
        <v>1997</v>
      </c>
      <c r="B93" s="564">
        <f>avgpeinc!AK86</f>
        <v>3769652.7966206549</v>
      </c>
      <c r="C93" s="525">
        <v>2446412.0104633779</v>
      </c>
      <c r="D93" s="524">
        <v>5865701.3512705527</v>
      </c>
      <c r="E93" s="524">
        <v>3714150.1195814647</v>
      </c>
      <c r="F93" s="533">
        <f>B93*0.001/'TB5'!B93</f>
        <v>6.5660499036312117E-2</v>
      </c>
      <c r="G93" s="544">
        <v>5.2486591041088104E-2</v>
      </c>
      <c r="H93" s="551">
        <v>7.6583541929721832E-2</v>
      </c>
      <c r="I93" s="552">
        <v>6.2136109918355942E-2</v>
      </c>
      <c r="L93" s="1145">
        <v>194.42599487304688</v>
      </c>
      <c r="M93" s="1145">
        <v>105.15032958984375</v>
      </c>
      <c r="N93" s="1145">
        <v>54.987148284912109</v>
      </c>
      <c r="O93" s="1145">
        <v>34.288524627685547</v>
      </c>
      <c r="P93" s="1151">
        <f t="shared" si="0"/>
        <v>-7.62939453125E-6</v>
      </c>
    </row>
    <row r="94" spans="1:16" x14ac:dyDescent="0.2">
      <c r="A94" s="67">
        <v>1998</v>
      </c>
      <c r="B94" s="564">
        <f>avgpeinc!AK87</f>
        <v>4063389.4115937967</v>
      </c>
      <c r="C94" s="525">
        <v>2685578.7252940619</v>
      </c>
      <c r="D94" s="524">
        <v>6254359.1757603642</v>
      </c>
      <c r="E94" s="524">
        <v>3976023.863587758</v>
      </c>
      <c r="F94" s="533">
        <f>B94*0.001/'TB5'!B94</f>
        <v>6.8167738616466522E-2</v>
      </c>
      <c r="G94" s="544">
        <v>5.534517765045166E-2</v>
      </c>
      <c r="H94" s="551">
        <v>7.8369982540607452E-2</v>
      </c>
      <c r="I94" s="552">
        <v>6.5574184060096741E-2</v>
      </c>
      <c r="L94" s="1145">
        <v>196.79499816894531</v>
      </c>
      <c r="M94" s="1145">
        <v>105.90142822265625</v>
      </c>
      <c r="N94" s="1145">
        <v>56.368583679199219</v>
      </c>
      <c r="O94" s="1145">
        <v>34.524986267089844</v>
      </c>
      <c r="P94" s="1151">
        <f t="shared" si="0"/>
        <v>0</v>
      </c>
    </row>
    <row r="95" spans="1:16" x14ac:dyDescent="0.2">
      <c r="A95" s="72">
        <v>1999</v>
      </c>
      <c r="B95" s="565">
        <f>avgpeinc!AK88</f>
        <v>4373346.548091176</v>
      </c>
      <c r="C95" s="527">
        <v>3151256.066327346</v>
      </c>
      <c r="D95" s="526">
        <v>6510005.8873847453</v>
      </c>
      <c r="E95" s="526">
        <v>3878153.0070884181</v>
      </c>
      <c r="F95" s="536">
        <f>B95*0.001/'TB5'!B95</f>
        <v>7.1235455572605147E-2</v>
      </c>
      <c r="G95" s="547">
        <v>6.2490992248058319E-2</v>
      </c>
      <c r="H95" s="553">
        <v>8.0305501818656921E-2</v>
      </c>
      <c r="I95" s="554">
        <v>6.2682390213012695E-2</v>
      </c>
      <c r="L95" s="1145">
        <v>199.2550048828125</v>
      </c>
      <c r="M95" s="1145">
        <v>106.17876434326172</v>
      </c>
      <c r="N95" s="1145">
        <v>58.341346740722656</v>
      </c>
      <c r="O95" s="1145">
        <v>34.734886169433594</v>
      </c>
      <c r="P95" s="1151">
        <f t="shared" si="0"/>
        <v>7.62939453125E-6</v>
      </c>
    </row>
    <row r="96" spans="1:16" x14ac:dyDescent="0.2">
      <c r="A96" s="77">
        <v>2000</v>
      </c>
      <c r="B96" s="566">
        <f>avgpeinc!AK89</f>
        <v>4878898.9261664618</v>
      </c>
      <c r="C96" s="529">
        <v>3414908.1290750965</v>
      </c>
      <c r="D96" s="528">
        <v>7133413.5346838869</v>
      </c>
      <c r="E96" s="528">
        <v>4881510.6106915949</v>
      </c>
      <c r="F96" s="537">
        <f>B96*0.001/'TB5'!B96</f>
        <v>7.6905190944671645E-2</v>
      </c>
      <c r="G96" s="548">
        <v>6.6007837653160095E-2</v>
      </c>
      <c r="H96" s="555">
        <v>8.5940316319465637E-2</v>
      </c>
      <c r="I96" s="556">
        <v>7.4017748236656189E-2</v>
      </c>
      <c r="L96" s="1145">
        <v>201.64643859863281</v>
      </c>
      <c r="M96" s="1145">
        <v>107.07537078857422</v>
      </c>
      <c r="N96" s="1145">
        <v>59.575935363769531</v>
      </c>
      <c r="O96" s="1145">
        <v>34.995140075683594</v>
      </c>
      <c r="P96" s="1151">
        <f t="shared" si="0"/>
        <v>-7.62939453125E-6</v>
      </c>
    </row>
    <row r="97" spans="1:16" x14ac:dyDescent="0.2">
      <c r="A97" s="67">
        <v>2001</v>
      </c>
      <c r="B97" s="564">
        <f>avgpeinc!AK90</f>
        <v>4492897.6794038313</v>
      </c>
      <c r="C97" s="525">
        <v>3051969.4703625599</v>
      </c>
      <c r="D97" s="524">
        <v>6386168.8668919438</v>
      </c>
      <c r="E97" s="524">
        <v>4770469.6460784068</v>
      </c>
      <c r="F97" s="533">
        <f>B97*0.001/'TB5'!B97</f>
        <v>7.1168482303619399E-2</v>
      </c>
      <c r="G97" s="544">
        <v>5.9419002383947372E-2</v>
      </c>
      <c r="H97" s="551">
        <v>7.8362539410591125E-2</v>
      </c>
      <c r="I97" s="552">
        <v>7.2527460753917694E-2</v>
      </c>
      <c r="L97" s="1145">
        <v>203.77565002441406</v>
      </c>
      <c r="M97" s="1145">
        <v>105.83994293212891</v>
      </c>
      <c r="N97" s="1145">
        <v>62.74896240234375</v>
      </c>
      <c r="O97" s="1145">
        <v>35.186744689941406</v>
      </c>
      <c r="P97" s="1151">
        <f t="shared" si="0"/>
        <v>0</v>
      </c>
    </row>
    <row r="98" spans="1:16" x14ac:dyDescent="0.2">
      <c r="A98" s="67">
        <v>2002</v>
      </c>
      <c r="B98" s="564">
        <f>avgpeinc!AK91</f>
        <v>4276024.1516068112</v>
      </c>
      <c r="C98" s="525">
        <v>2835129.2665568287</v>
      </c>
      <c r="D98" s="524">
        <v>5957472.3603684567</v>
      </c>
      <c r="E98" s="524">
        <v>4810459.2599166231</v>
      </c>
      <c r="F98" s="533">
        <f>B98*0.001/'TB5'!B98</f>
        <v>6.7885681986808749E-2</v>
      </c>
      <c r="G98" s="544">
        <v>5.5816967040300369E-2</v>
      </c>
      <c r="H98" s="551">
        <v>7.353626936674118E-2</v>
      </c>
      <c r="I98" s="552">
        <v>7.275187224149704E-2</v>
      </c>
      <c r="L98" s="1145">
        <v>206.20068359375</v>
      </c>
      <c r="M98" s="1145">
        <v>105.52520751953125</v>
      </c>
      <c r="N98" s="1145">
        <v>65.234214782714844</v>
      </c>
      <c r="O98" s="1145">
        <v>35.441253662109375</v>
      </c>
      <c r="P98" s="1151">
        <f t="shared" si="0"/>
        <v>7.62939453125E-6</v>
      </c>
    </row>
    <row r="99" spans="1:16" x14ac:dyDescent="0.2">
      <c r="A99" s="67">
        <v>2003</v>
      </c>
      <c r="B99" s="564">
        <f>avgpeinc!AK92</f>
        <v>4454300.5920462525</v>
      </c>
      <c r="C99" s="525">
        <v>2847410.5352071365</v>
      </c>
      <c r="D99" s="524">
        <v>6292796.7168031279</v>
      </c>
      <c r="E99" s="524">
        <v>4963238.7359648049</v>
      </c>
      <c r="F99" s="533">
        <f>B99*0.001/'TB5'!B99</f>
        <v>6.9981962442398085E-2</v>
      </c>
      <c r="G99" s="544">
        <v>5.5658075958490372E-2</v>
      </c>
      <c r="H99" s="551">
        <v>7.6852880418300629E-2</v>
      </c>
      <c r="I99" s="552">
        <v>7.4972674250602722E-2</v>
      </c>
      <c r="L99" s="1145">
        <v>208.605712890625</v>
      </c>
      <c r="M99" s="1145">
        <v>105.53954315185547</v>
      </c>
      <c r="N99" s="1145">
        <v>67.2977294921875</v>
      </c>
      <c r="O99" s="1145">
        <v>35.768444061279297</v>
      </c>
      <c r="P99" s="1151">
        <f t="shared" si="0"/>
        <v>-3.814697265625E-6</v>
      </c>
    </row>
    <row r="100" spans="1:16" x14ac:dyDescent="0.2">
      <c r="A100" s="67">
        <v>2004</v>
      </c>
      <c r="B100" s="564">
        <f>avgpeinc!AK93</f>
        <v>4849830.7363523981</v>
      </c>
      <c r="C100" s="525">
        <v>2934884.6022242047</v>
      </c>
      <c r="D100" s="524">
        <v>7107170.5649955394</v>
      </c>
      <c r="E100" s="524">
        <v>5183277.5872970559</v>
      </c>
      <c r="F100" s="533">
        <f>B100*0.001/'TB5'!B100</f>
        <v>7.402503490447998E-2</v>
      </c>
      <c r="G100" s="544">
        <v>5.5989503860473633E-2</v>
      </c>
      <c r="H100" s="551">
        <v>8.4822617471218109E-2</v>
      </c>
      <c r="I100" s="552">
        <v>7.6075151562690735E-2</v>
      </c>
      <c r="L100" s="1145">
        <v>210.95091247558594</v>
      </c>
      <c r="M100" s="1145">
        <v>104.84892272949219</v>
      </c>
      <c r="N100" s="1145">
        <v>69.980339050292969</v>
      </c>
      <c r="O100" s="1145">
        <v>36.121662139892578</v>
      </c>
      <c r="P100" s="1151">
        <f t="shared" si="0"/>
        <v>-1.1444091796875E-5</v>
      </c>
    </row>
    <row r="101" spans="1:16" x14ac:dyDescent="0.2">
      <c r="A101" s="67">
        <v>2005</v>
      </c>
      <c r="B101" s="564">
        <f>avgpeinc!AK94</f>
        <v>5329163.3391165808</v>
      </c>
      <c r="C101" s="525">
        <v>3188827.8506262419</v>
      </c>
      <c r="D101" s="524">
        <v>7945897.3548088921</v>
      </c>
      <c r="E101" s="524">
        <v>5396182.0749179646</v>
      </c>
      <c r="F101" s="533">
        <f>B101*0.001/'TB5'!B101</f>
        <v>7.9361930489540086E-2</v>
      </c>
      <c r="G101" s="544">
        <v>6.1034269630908966E-2</v>
      </c>
      <c r="H101" s="551">
        <v>9.1640308499336243E-2</v>
      </c>
      <c r="I101" s="552">
        <v>7.4761554598808289E-2</v>
      </c>
      <c r="L101" s="1145">
        <v>213.34860229492188</v>
      </c>
      <c r="M101" s="1145">
        <v>105.6864013671875</v>
      </c>
      <c r="N101" s="1145">
        <v>71.150337219238281</v>
      </c>
      <c r="O101" s="1145">
        <v>36.511871337890625</v>
      </c>
      <c r="P101" s="1151">
        <f t="shared" si="0"/>
        <v>-7.62939453125E-6</v>
      </c>
    </row>
    <row r="102" spans="1:16" x14ac:dyDescent="0.2">
      <c r="A102" s="67">
        <v>2006</v>
      </c>
      <c r="B102" s="564">
        <f>avgpeinc!AK95</f>
        <v>5702642.4397180062</v>
      </c>
      <c r="C102" s="525">
        <v>3260042.8085407172</v>
      </c>
      <c r="D102" s="524">
        <v>8510980.701837847</v>
      </c>
      <c r="E102" s="524">
        <v>5955919.4531337647</v>
      </c>
      <c r="F102" s="533">
        <f>B102*0.001/'TB5'!B102</f>
        <v>8.2928843796253204E-2</v>
      </c>
      <c r="G102" s="544">
        <v>6.2287133187055588E-2</v>
      </c>
      <c r="H102" s="551">
        <v>9.5780983567237854E-2</v>
      </c>
      <c r="I102" s="552">
        <v>7.8739233314990997E-2</v>
      </c>
      <c r="L102" s="1145">
        <v>215.8966064453125</v>
      </c>
      <c r="M102" s="1145">
        <v>105.37483978271484</v>
      </c>
      <c r="N102" s="1145">
        <v>73.465408325195312</v>
      </c>
      <c r="O102" s="1145">
        <v>37.056354522705078</v>
      </c>
      <c r="P102" s="1151">
        <f t="shared" si="0"/>
        <v>3.814697265625E-6</v>
      </c>
    </row>
    <row r="103" spans="1:16" x14ac:dyDescent="0.2">
      <c r="A103" s="67">
        <v>2007</v>
      </c>
      <c r="B103" s="564">
        <f>avgpeinc!AK96</f>
        <v>5764888.0738177057</v>
      </c>
      <c r="C103" s="525">
        <v>3160191.7315319055</v>
      </c>
      <c r="D103" s="524">
        <v>9289744.2026388459</v>
      </c>
      <c r="E103" s="524">
        <v>5084246.5132105947</v>
      </c>
      <c r="F103" s="533">
        <f>B103*0.001/'TB5'!B103</f>
        <v>8.4781751036643996E-2</v>
      </c>
      <c r="G103" s="544">
        <v>6.168009340763092E-2</v>
      </c>
      <c r="H103" s="551">
        <v>0.10464951395988464</v>
      </c>
      <c r="I103" s="552">
        <v>6.8227805197238922E-2</v>
      </c>
      <c r="L103" s="1145">
        <v>218.4566650390625</v>
      </c>
      <c r="M103" s="1145">
        <v>106.59453582763672</v>
      </c>
      <c r="N103" s="1145">
        <v>74.178359985351562</v>
      </c>
      <c r="O103" s="1145">
        <v>37.683765411376953</v>
      </c>
      <c r="P103" s="1151">
        <f t="shared" si="0"/>
        <v>3.814697265625E-6</v>
      </c>
    </row>
    <row r="104" spans="1:16" x14ac:dyDescent="0.2">
      <c r="A104" s="67">
        <v>2008</v>
      </c>
      <c r="B104" s="564">
        <f>avgpeinc!AK97</f>
        <v>5503247.3518623523</v>
      </c>
      <c r="C104" s="525">
        <v>3238028.5357356844</v>
      </c>
      <c r="D104" s="524">
        <v>8041598.1159804845</v>
      </c>
      <c r="E104" s="524">
        <v>5729263.1827013614</v>
      </c>
      <c r="F104" s="533">
        <f>B104*0.001/'TB5'!B104</f>
        <v>8.3230547606945024E-2</v>
      </c>
      <c r="G104" s="544">
        <v>6.4071565866470337E-2</v>
      </c>
      <c r="H104" s="551">
        <v>9.5125868916511536E-2</v>
      </c>
      <c r="I104" s="552">
        <v>7.9035751521587372E-2</v>
      </c>
      <c r="L104" s="1145">
        <v>220.88380432128906</v>
      </c>
      <c r="M104" s="1145">
        <v>105.95003509521484</v>
      </c>
      <c r="N104" s="1145">
        <v>76.28448486328125</v>
      </c>
      <c r="O104" s="1145">
        <v>38.6492919921875</v>
      </c>
      <c r="P104" s="1151">
        <f t="shared" si="0"/>
        <v>-7.62939453125E-6</v>
      </c>
    </row>
    <row r="105" spans="1:16" x14ac:dyDescent="0.2">
      <c r="A105" s="72">
        <v>2009</v>
      </c>
      <c r="B105" s="567">
        <f>avgpeinc!AK98</f>
        <v>4668698.4999207016</v>
      </c>
      <c r="C105" s="568">
        <v>2656079.8749947124</v>
      </c>
      <c r="D105" s="526">
        <v>7060331.7216464318</v>
      </c>
      <c r="E105" s="526">
        <v>4423778.0953086</v>
      </c>
      <c r="F105" s="536">
        <f>B105*0.001/'TB5'!B105</f>
        <v>7.3983073234558105E-2</v>
      </c>
      <c r="G105" s="547">
        <v>5.4732058197259903E-2</v>
      </c>
      <c r="H105" s="557">
        <v>8.8262654840946198E-2</v>
      </c>
      <c r="I105" s="896">
        <v>6.5196529030799866E-2</v>
      </c>
      <c r="L105" s="1145">
        <v>223.26182556152344</v>
      </c>
      <c r="M105" s="1145">
        <v>104.5870361328125</v>
      </c>
      <c r="N105" s="1145">
        <v>79.16497802734375</v>
      </c>
      <c r="O105" s="1145">
        <v>39.509815216064453</v>
      </c>
      <c r="P105" s="1151">
        <f t="shared" si="0"/>
        <v>-3.814697265625E-6</v>
      </c>
    </row>
    <row r="106" spans="1:16" x14ac:dyDescent="0.2">
      <c r="A106" s="67">
        <v>2010</v>
      </c>
      <c r="B106" s="569">
        <f>avgpeinc!AK99</f>
        <v>5184551.3524734294</v>
      </c>
      <c r="C106" s="570">
        <v>4277576.6131826667</v>
      </c>
      <c r="D106" s="524">
        <v>6004274.2979912227</v>
      </c>
      <c r="E106" s="524">
        <v>5137978.3218838936</v>
      </c>
      <c r="F106" s="533">
        <f>B106*0.001/'TB5'!B106</f>
        <v>7.9573623836040511E-2</v>
      </c>
      <c r="G106" s="544">
        <v>8.5414722561836243E-2</v>
      </c>
      <c r="H106" s="559">
        <v>7.4907094240188599E-2</v>
      </c>
      <c r="I106" s="897">
        <v>6.8627901375293732E-2</v>
      </c>
      <c r="L106" s="1145">
        <v>225.67851257324219</v>
      </c>
      <c r="M106" s="1145">
        <v>105.47168731689453</v>
      </c>
      <c r="N106" s="1145">
        <v>79.845718383789062</v>
      </c>
      <c r="O106" s="1145">
        <v>40.361110687255859</v>
      </c>
      <c r="P106" s="1151">
        <f t="shared" si="0"/>
        <v>-3.814697265625E-6</v>
      </c>
    </row>
    <row r="107" spans="1:16" x14ac:dyDescent="0.2">
      <c r="A107" s="67">
        <v>2011</v>
      </c>
      <c r="B107" s="569">
        <f>avgpeinc!AK100</f>
        <v>5480228.8333707089</v>
      </c>
      <c r="C107" s="570">
        <v>3218167.5013158699</v>
      </c>
      <c r="D107" s="524">
        <v>8152972.0599791901</v>
      </c>
      <c r="E107" s="524">
        <v>5053252.7641430525</v>
      </c>
      <c r="F107" s="533">
        <f>B107*0.001/'TB5'!B107</f>
        <v>8.2697361707687378E-2</v>
      </c>
      <c r="G107" s="544">
        <v>6.5290138125419617E-2</v>
      </c>
      <c r="H107" s="559">
        <v>9.6587151288986206E-2</v>
      </c>
      <c r="I107" s="897">
        <v>6.7944616079330444E-2</v>
      </c>
      <c r="L107" s="1145">
        <v>227.76416015625</v>
      </c>
      <c r="M107" s="1145">
        <v>105.87082672119141</v>
      </c>
      <c r="N107" s="1145">
        <v>80.658164978027344</v>
      </c>
      <c r="O107" s="1145">
        <v>41.235176086425781</v>
      </c>
      <c r="P107" s="1151">
        <f t="shared" si="0"/>
        <v>-7.62939453125E-6</v>
      </c>
    </row>
    <row r="108" spans="1:16" x14ac:dyDescent="0.2">
      <c r="A108" s="67">
        <v>2012</v>
      </c>
      <c r="B108" s="569">
        <f>avgpeinc!AK101</f>
        <v>6068956.1319450065</v>
      </c>
      <c r="C108" s="570">
        <v>3349854.0038600001</v>
      </c>
      <c r="D108" s="524">
        <v>9199624.2372399997</v>
      </c>
      <c r="E108" s="524">
        <v>5743026.5835199999</v>
      </c>
      <c r="F108" s="533">
        <f>B108*0.001/'TB5'!B108</f>
        <v>8.9371204376220703E-2</v>
      </c>
      <c r="G108" s="544">
        <v>6.7944370210170746E-2</v>
      </c>
      <c r="H108" s="559">
        <v>0.10669416189193726</v>
      </c>
      <c r="I108" s="897">
        <v>7.2442710399627686E-2</v>
      </c>
      <c r="L108" s="1145">
        <v>229.83241271972656</v>
      </c>
      <c r="M108" s="1145">
        <v>105.91501617431641</v>
      </c>
      <c r="N108" s="1145">
        <v>80.83587646484375</v>
      </c>
      <c r="O108" s="1145">
        <v>43.081527709960938</v>
      </c>
      <c r="P108" s="1151">
        <f t="shared" si="0"/>
        <v>-7.62939453125E-6</v>
      </c>
    </row>
    <row r="109" spans="1:16" x14ac:dyDescent="0.2">
      <c r="A109" s="67">
        <v>2013</v>
      </c>
      <c r="B109" s="569">
        <f>avgpeinc!AK102</f>
        <v>5657784.9507826064</v>
      </c>
      <c r="C109" s="570">
        <v>2925682.7223596387</v>
      </c>
      <c r="D109" s="524">
        <v>7727906.110954063</v>
      </c>
      <c r="E109" s="524">
        <v>7314906.4290537881</v>
      </c>
      <c r="F109" s="533">
        <f>B109*0.001/'TB5'!B109</f>
        <v>8.3280868828296675E-2</v>
      </c>
      <c r="G109" s="544">
        <v>5.7888802140951157E-2</v>
      </c>
      <c r="H109" s="559">
        <v>8.9550815522670746E-2</v>
      </c>
      <c r="I109" s="897">
        <v>9.750790148973465E-2</v>
      </c>
      <c r="L109" s="1145">
        <v>231.86628723144531</v>
      </c>
      <c r="M109" s="1145">
        <v>105.01406097412109</v>
      </c>
      <c r="N109" s="1145">
        <v>82.326690673828125</v>
      </c>
      <c r="O109" s="1145">
        <v>44.525527954101562</v>
      </c>
      <c r="P109" s="1151">
        <f t="shared" si="0"/>
        <v>7.62939453125E-6</v>
      </c>
    </row>
    <row r="110" spans="1:16" x14ac:dyDescent="0.2">
      <c r="A110" s="67">
        <v>2014</v>
      </c>
      <c r="B110" s="569">
        <f>avgpeinc!AK103</f>
        <v>5948761.7334948238</v>
      </c>
      <c r="C110" s="570">
        <v>3104895.7746402812</v>
      </c>
      <c r="D110" s="524">
        <v>8082563.1350923898</v>
      </c>
      <c r="E110" s="524">
        <v>7604233.3637310509</v>
      </c>
      <c r="F110" s="533">
        <f>B110*0.001/'TB5'!B110</f>
        <v>8.552407473325728E-2</v>
      </c>
      <c r="G110" s="544">
        <v>6.0190480202436447E-2</v>
      </c>
      <c r="H110" s="559">
        <v>9.1425523161888123E-2</v>
      </c>
      <c r="I110" s="897">
        <v>9.9325776100158691E-2</v>
      </c>
      <c r="L110" s="1145">
        <v>234.00212097167969</v>
      </c>
      <c r="M110" s="1145">
        <v>104.97441864013672</v>
      </c>
      <c r="N110" s="1145">
        <v>82.985137939453125</v>
      </c>
      <c r="O110" s="1145">
        <v>46.042572021484375</v>
      </c>
      <c r="P110" s="1151">
        <f t="shared" si="0"/>
        <v>-7.62939453125E-6</v>
      </c>
    </row>
    <row r="111" spans="1:16" x14ac:dyDescent="0.2">
      <c r="A111" s="67">
        <v>2015</v>
      </c>
      <c r="B111" s="569">
        <f>avgpeinc!AK104</f>
        <v>6024985.540870985</v>
      </c>
      <c r="C111" s="570">
        <v>3003842.567019661</v>
      </c>
      <c r="D111" s="524">
        <v>8208532.1815837966</v>
      </c>
      <c r="E111" s="524">
        <v>7940031.1471214527</v>
      </c>
      <c r="F111" s="533">
        <f>B111*0.001/'TB5'!B111</f>
        <v>8.5239522159099579E-2</v>
      </c>
      <c r="G111" s="544">
        <v>5.7712450623512268E-2</v>
      </c>
      <c r="H111" s="559">
        <v>9.1762028634548187E-2</v>
      </c>
      <c r="I111" s="897">
        <v>9.9981755018234253E-2</v>
      </c>
      <c r="L111" s="1145">
        <v>236.15518188476562</v>
      </c>
      <c r="M111" s="1145">
        <v>106.14626312255859</v>
      </c>
      <c r="N111" s="1145">
        <v>83.944061279296875</v>
      </c>
      <c r="O111" s="1145">
        <v>46.064861297607422</v>
      </c>
      <c r="P111" s="1151">
        <f t="shared" ref="P111:P115" si="1">L111-M111-N111-O111</f>
        <v>-3.814697265625E-6</v>
      </c>
    </row>
    <row r="112" spans="1:16" x14ac:dyDescent="0.2">
      <c r="A112" s="67">
        <v>2016</v>
      </c>
      <c r="B112" s="569">
        <f>avgpeinc!AK105</f>
        <v>5896702.7912650267</v>
      </c>
      <c r="C112" s="570">
        <v>2887526.7377653704</v>
      </c>
      <c r="D112" s="524">
        <v>7974924.7395950239</v>
      </c>
      <c r="E112" s="524">
        <v>7947421.2571040541</v>
      </c>
      <c r="F112" s="533">
        <f>B112*0.001/'TB5'!B112</f>
        <v>8.365467935800551E-2</v>
      </c>
      <c r="G112" s="544">
        <v>5.5497948080301285E-2</v>
      </c>
      <c r="H112" s="559">
        <v>9.0091921389102936E-2</v>
      </c>
      <c r="I112" s="897">
        <v>9.8504729568958282E-2</v>
      </c>
      <c r="L112" s="1145">
        <v>238.30194091796875</v>
      </c>
      <c r="M112" s="1145">
        <v>107.76097106933594</v>
      </c>
      <c r="N112" s="1145">
        <v>84.026763916015625</v>
      </c>
      <c r="O112" s="1145">
        <v>46.514213562011719</v>
      </c>
      <c r="P112" s="1151">
        <f t="shared" si="1"/>
        <v>-7.62939453125E-6</v>
      </c>
    </row>
    <row r="113" spans="1:16" x14ac:dyDescent="0.2">
      <c r="A113" s="67">
        <v>2017</v>
      </c>
      <c r="B113" s="569">
        <f>avgpeinc!AK106</f>
        <v>6173301.3816335062</v>
      </c>
      <c r="C113" s="570">
        <v>3414970.274272182</v>
      </c>
      <c r="D113" s="524">
        <v>9574633.6259470675</v>
      </c>
      <c r="E113" s="524">
        <v>5463473.2861411516</v>
      </c>
      <c r="F113" s="533">
        <f>B113*0.001/'TB5'!B113</f>
        <v>8.5908383131027222E-2</v>
      </c>
      <c r="G113" s="544">
        <v>6.4977958798408508E-2</v>
      </c>
      <c r="H113" s="559">
        <v>0.10511252284049988</v>
      </c>
      <c r="I113" s="897">
        <v>6.566927582025528E-2</v>
      </c>
      <c r="L113" s="1145">
        <v>240.28347778320312</v>
      </c>
      <c r="M113" s="1145">
        <v>110.70642852783203</v>
      </c>
      <c r="N113" s="1145">
        <v>84.623428344726562</v>
      </c>
      <c r="O113" s="1145">
        <v>44.953624725341797</v>
      </c>
      <c r="P113" s="1151">
        <f t="shared" si="1"/>
        <v>-3.814697265625E-6</v>
      </c>
    </row>
    <row r="114" spans="1:16" x14ac:dyDescent="0.2">
      <c r="A114" s="67">
        <v>2018</v>
      </c>
      <c r="B114" s="569">
        <f>avgpeinc!AK107</f>
        <v>6296004.758149188</v>
      </c>
      <c r="C114" s="570">
        <v>3411836.75</v>
      </c>
      <c r="D114" s="524">
        <v>9844120</v>
      </c>
      <c r="E114" s="524">
        <v>5570476</v>
      </c>
      <c r="F114" s="533">
        <f>B114*0.001/'TB5'!B114</f>
        <v>8.6148247122764574E-2</v>
      </c>
      <c r="G114" s="544">
        <v>6.4078003168106079E-2</v>
      </c>
      <c r="H114" s="559">
        <v>0.10620171576738358</v>
      </c>
      <c r="I114" s="897">
        <v>6.5516598522663116E-2</v>
      </c>
      <c r="L114" s="1145">
        <v>242.04623413085938</v>
      </c>
      <c r="M114" s="1145">
        <v>111.51515960693359</v>
      </c>
      <c r="N114" s="1145">
        <v>85.237167358398438</v>
      </c>
      <c r="O114" s="1145">
        <v>45.293903350830078</v>
      </c>
      <c r="P114" s="1151">
        <f t="shared" si="1"/>
        <v>3.814697265625E-6</v>
      </c>
    </row>
    <row r="115" spans="1:16" x14ac:dyDescent="0.2">
      <c r="A115" s="67">
        <v>2019</v>
      </c>
      <c r="B115" s="569">
        <f>avgpeinc!AK108</f>
        <v>6192099.5405079918</v>
      </c>
      <c r="C115" s="570">
        <v>3422710.2254575118</v>
      </c>
      <c r="D115" s="524">
        <v>9551195.7363455817</v>
      </c>
      <c r="E115" s="524">
        <v>5527993.5900127674</v>
      </c>
      <c r="F115" s="533">
        <f>B115*0.001/'TB5'!B115</f>
        <v>8.4302045404911027E-2</v>
      </c>
      <c r="G115" s="544">
        <v>6.3796438276767731E-2</v>
      </c>
      <c r="H115" s="559">
        <v>0.1027446985244751</v>
      </c>
      <c r="I115" s="897">
        <v>6.4663857221603394E-2</v>
      </c>
      <c r="L115" s="1145">
        <v>244.22463989257812</v>
      </c>
      <c r="M115" s="1145">
        <v>112.518798828125</v>
      </c>
      <c r="N115" s="1145">
        <v>86.004302978515625</v>
      </c>
      <c r="O115" s="1145">
        <v>45.701549530029297</v>
      </c>
      <c r="P115" s="1151">
        <f t="shared" si="1"/>
        <v>-1.1444091796875E-5</v>
      </c>
    </row>
    <row r="116" spans="1:16" ht="17" thickBot="1" x14ac:dyDescent="0.25">
      <c r="A116" s="1105">
        <v>2020</v>
      </c>
      <c r="B116" s="1124"/>
      <c r="C116" s="1125"/>
      <c r="D116" s="1107"/>
      <c r="E116" s="1107"/>
      <c r="F116" s="1115"/>
      <c r="G116" s="1116"/>
      <c r="H116" s="1117"/>
      <c r="I116" s="1134"/>
      <c r="L116" s="902"/>
      <c r="P116" s="902"/>
    </row>
    <row r="117" spans="1:16" ht="17" thickTop="1" x14ac:dyDescent="0.2">
      <c r="A117" s="61"/>
      <c r="B117" s="60"/>
      <c r="C117" s="60"/>
      <c r="D117" s="60"/>
      <c r="E117" s="60"/>
      <c r="F117" s="60"/>
      <c r="G117" s="60"/>
      <c r="H117" s="60"/>
      <c r="I117" s="60"/>
    </row>
    <row r="118" spans="1:16" x14ac:dyDescent="0.2">
      <c r="D118" s="57"/>
      <c r="E118" s="57"/>
      <c r="F118" s="57"/>
      <c r="G118" s="57"/>
      <c r="H118" s="57"/>
      <c r="I118" s="57"/>
    </row>
    <row r="120" spans="1:16" x14ac:dyDescent="0.2">
      <c r="B120" s="945"/>
      <c r="C120" s="945"/>
      <c r="D120" s="945"/>
      <c r="E120" s="945"/>
      <c r="F120" s="945"/>
      <c r="G120" s="945"/>
      <c r="H120" s="945"/>
      <c r="I120" s="945"/>
      <c r="J120" s="946"/>
      <c r="K120" s="946"/>
    </row>
  </sheetData>
  <mergeCells count="4">
    <mergeCell ref="A3:I3"/>
    <mergeCell ref="B6:I6"/>
    <mergeCell ref="B7:E7"/>
    <mergeCell ref="F7:I7"/>
  </mergeCells>
  <hyperlinks>
    <hyperlink ref="A1" location="Index!A1" display="Back to index" xr:uid="{00000000-0004-0000-2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6" tint="0.39997558519241921"/>
  </sheetPr>
  <dimension ref="A1:P120"/>
  <sheetViews>
    <sheetView workbookViewId="0">
      <pane xSplit="1" ySplit="8" topLeftCell="B90" activePane="bottomRight" state="frozen"/>
      <selection activeCell="H120" sqref="H120:M120"/>
      <selection pane="topRight" activeCell="H120" sqref="H120:M120"/>
      <selection pane="bottomLeft" activeCell="H120" sqref="H120:M120"/>
      <selection pane="bottomRight" activeCell="A116" sqref="A116:M116"/>
    </sheetView>
  </sheetViews>
  <sheetFormatPr baseColWidth="10" defaultColWidth="10.83203125" defaultRowHeight="16" x14ac:dyDescent="0.2"/>
  <cols>
    <col min="1" max="1" width="10.83203125" style="56"/>
    <col min="2" max="13" width="12" style="56" customWidth="1"/>
    <col min="14" max="16384" width="10.83203125" style="56"/>
  </cols>
  <sheetData>
    <row r="1" spans="1:16" x14ac:dyDescent="0.2">
      <c r="A1" s="52" t="s">
        <v>37</v>
      </c>
      <c r="B1" s="52"/>
      <c r="C1" s="52"/>
      <c r="G1" s="100"/>
      <c r="H1" s="100"/>
      <c r="I1" s="100"/>
      <c r="J1" s="100"/>
      <c r="K1" s="100"/>
      <c r="L1" s="100"/>
      <c r="M1" s="100"/>
    </row>
    <row r="2" spans="1:16" x14ac:dyDescent="0.2">
      <c r="H2" s="98"/>
      <c r="I2" s="98"/>
    </row>
    <row r="3" spans="1:16" ht="17" thickBot="1" x14ac:dyDescent="0.25"/>
    <row r="4" spans="1:16" ht="25" customHeight="1" thickTop="1" x14ac:dyDescent="0.2">
      <c r="A4" s="1385" t="s">
        <v>227</v>
      </c>
      <c r="B4" s="1386"/>
      <c r="C4" s="1386"/>
      <c r="D4" s="1386"/>
      <c r="E4" s="1386"/>
      <c r="F4" s="1386"/>
      <c r="G4" s="1386"/>
      <c r="H4" s="1386"/>
      <c r="I4" s="1386"/>
      <c r="J4" s="1386"/>
      <c r="K4" s="1386"/>
      <c r="L4" s="1386"/>
      <c r="M4" s="1387"/>
    </row>
    <row r="5" spans="1:16" x14ac:dyDescent="0.2">
      <c r="A5" s="96"/>
      <c r="B5" s="97"/>
      <c r="C5" s="97"/>
      <c r="D5" s="59"/>
      <c r="E5" s="59"/>
      <c r="F5" s="59"/>
      <c r="G5" s="59"/>
      <c r="H5" s="59"/>
      <c r="I5" s="59"/>
      <c r="J5" s="59"/>
      <c r="K5" s="59"/>
      <c r="L5" s="59"/>
      <c r="M5" s="208"/>
    </row>
    <row r="6" spans="1:16"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6" ht="20" customHeight="1" x14ac:dyDescent="0.2">
      <c r="A7" s="96"/>
      <c r="B7" s="1372" t="s">
        <v>1059</v>
      </c>
      <c r="C7" s="1373"/>
      <c r="D7" s="1381"/>
      <c r="E7" s="1381"/>
      <c r="F7" s="1381"/>
      <c r="G7" s="1381"/>
      <c r="H7" s="1373" t="s">
        <v>123</v>
      </c>
      <c r="I7" s="1373"/>
      <c r="J7" s="1381"/>
      <c r="K7" s="1381"/>
      <c r="L7" s="1381"/>
      <c r="M7" s="1384"/>
    </row>
    <row r="8" spans="1:16"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c r="P8" s="538" t="s">
        <v>39</v>
      </c>
    </row>
    <row r="9" spans="1:16" s="87" customFormat="1" ht="15" customHeight="1" x14ac:dyDescent="0.2">
      <c r="A9" s="93">
        <v>1913</v>
      </c>
      <c r="B9" s="425">
        <f>avgpeinc!AQ2</f>
        <v>3952740.2119051148</v>
      </c>
      <c r="C9" s="317">
        <f>avgpeinc!AR2</f>
        <v>3972959.503162642</v>
      </c>
      <c r="D9" s="317"/>
      <c r="E9" s="85"/>
      <c r="F9" s="85"/>
      <c r="G9" s="84">
        <f>avgpeinc!AV2</f>
        <v>6018051.3319125967</v>
      </c>
      <c r="H9" s="530">
        <f>B9*0.0001/'TB5'!B9</f>
        <v>3.1715119269366605E-2</v>
      </c>
      <c r="I9" s="541">
        <f>C9*0.0001/'TB5'!B9</f>
        <v>3.1877350329187627E-2</v>
      </c>
      <c r="J9" s="575"/>
      <c r="K9" s="541"/>
      <c r="L9" s="575"/>
      <c r="M9" s="561">
        <f>G9*0.0001/'TB5'!F9</f>
        <v>3.2113565478545117E-2</v>
      </c>
      <c r="P9" s="540">
        <f>H9-'TB1'!J10</f>
        <v>3.7807368347131387E-9</v>
      </c>
    </row>
    <row r="10" spans="1:16" s="87" customFormat="1" ht="15" customHeight="1" x14ac:dyDescent="0.2">
      <c r="A10" s="92">
        <v>1914</v>
      </c>
      <c r="B10" s="425">
        <f>avgpeinc!AQ3</f>
        <v>3895468.8110578917</v>
      </c>
      <c r="C10" s="317">
        <f>avgpeinc!AR3</f>
        <v>3914051.7568973014</v>
      </c>
      <c r="D10" s="317"/>
      <c r="E10" s="85"/>
      <c r="F10" s="85"/>
      <c r="G10" s="84">
        <f>avgpeinc!AV3</f>
        <v>5934234.6644519838</v>
      </c>
      <c r="H10" s="530">
        <f>B10*0.0001/'TB5'!B10</f>
        <v>3.4594479070263445E-2</v>
      </c>
      <c r="I10" s="541">
        <f>C10*0.0001/'TB5'!B10</f>
        <v>3.4759508585858703E-2</v>
      </c>
      <c r="J10" s="575"/>
      <c r="K10" s="541"/>
      <c r="L10" s="575"/>
      <c r="M10" s="561">
        <f>G10*0.0001/'TB5'!F10</f>
        <v>3.5002520558824218E-2</v>
      </c>
      <c r="P10" s="540">
        <f>H10-'TB1'!J11</f>
        <v>6.1859749059256508E-9</v>
      </c>
    </row>
    <row r="11" spans="1:16" s="87" customFormat="1" ht="15" customHeight="1" x14ac:dyDescent="0.2">
      <c r="A11" s="92">
        <v>1915</v>
      </c>
      <c r="B11" s="425">
        <f>avgpeinc!AQ4</f>
        <v>4918261.799741569</v>
      </c>
      <c r="C11" s="317">
        <f>avgpeinc!AR4</f>
        <v>4936572.1433385862</v>
      </c>
      <c r="D11" s="317"/>
      <c r="E11" s="85"/>
      <c r="F11" s="85"/>
      <c r="G11" s="84">
        <f>avgpeinc!AV4</f>
        <v>7483344.7351728361</v>
      </c>
      <c r="H11" s="530">
        <f>B11*0.0001/'TB5'!B11</f>
        <v>4.2827027814152256E-2</v>
      </c>
      <c r="I11" s="541">
        <f>C11*0.0001/'TB5'!B11</f>
        <v>4.2986469833801833E-2</v>
      </c>
      <c r="J11" s="575"/>
      <c r="K11" s="541"/>
      <c r="L11" s="575"/>
      <c r="M11" s="561">
        <f>G11*0.0001/'TB5'!F11</f>
        <v>4.3223859041156845E-2</v>
      </c>
      <c r="P11" s="540">
        <f>H11-'TB1'!J12</f>
        <v>5.1053795566136095E-9</v>
      </c>
    </row>
    <row r="12" spans="1:16" s="87" customFormat="1" ht="15" customHeight="1" x14ac:dyDescent="0.2">
      <c r="A12" s="92">
        <v>1916</v>
      </c>
      <c r="B12" s="425">
        <f>avgpeinc!AQ5</f>
        <v>6485128.8012157427</v>
      </c>
      <c r="C12" s="317">
        <f>avgpeinc!AR5</f>
        <v>6502644.2237402797</v>
      </c>
      <c r="D12" s="317"/>
      <c r="E12" s="85"/>
      <c r="F12" s="85"/>
      <c r="G12" s="84">
        <f>avgpeinc!AV5</f>
        <v>9866019.7306365538</v>
      </c>
      <c r="H12" s="530">
        <f>B12*0.0001/'TB5'!B12</f>
        <v>4.9522267616946461E-2</v>
      </c>
      <c r="I12" s="541">
        <f>C12*0.0001/'TB5'!B12</f>
        <v>4.9656020309957187E-2</v>
      </c>
      <c r="J12" s="575"/>
      <c r="K12" s="541"/>
      <c r="L12" s="575"/>
      <c r="M12" s="561">
        <f>G12*0.0001/'TB5'!F12</f>
        <v>4.9910318597021053E-2</v>
      </c>
      <c r="P12" s="540">
        <f>H12-'TB1'!J13</f>
        <v>0</v>
      </c>
    </row>
    <row r="13" spans="1:16" s="87" customFormat="1" ht="15" customHeight="1" x14ac:dyDescent="0.2">
      <c r="A13" s="92">
        <v>1917</v>
      </c>
      <c r="B13" s="425">
        <f>avgpeinc!AQ6</f>
        <v>5092622.7900556708</v>
      </c>
      <c r="C13" s="317">
        <f>avgpeinc!AR6</f>
        <v>5109068.4495085366</v>
      </c>
      <c r="D13" s="317"/>
      <c r="E13" s="85"/>
      <c r="F13" s="85"/>
      <c r="G13" s="84">
        <f>avgpeinc!AV6</f>
        <v>7760695.2294353824</v>
      </c>
      <c r="H13" s="530">
        <f>B13*0.0001/'TB5'!B13</f>
        <v>3.9506746782435535E-2</v>
      </c>
      <c r="I13" s="541">
        <f>C13*0.0001/'TB5'!B13</f>
        <v>3.9634326328468909E-2</v>
      </c>
      <c r="J13" s="575"/>
      <c r="K13" s="541"/>
      <c r="L13" s="575"/>
      <c r="M13" s="561">
        <f>G13*0.0001/'TB5'!F13</f>
        <v>3.9916971996063706E-2</v>
      </c>
      <c r="P13" s="540">
        <f>H13-'TB1'!J14</f>
        <v>-4.7095712121802968E-9</v>
      </c>
    </row>
    <row r="14" spans="1:16" s="87" customFormat="1" ht="15" customHeight="1" x14ac:dyDescent="0.2">
      <c r="A14" s="92">
        <v>1918</v>
      </c>
      <c r="B14" s="425">
        <f>avgpeinc!AQ7</f>
        <v>3938508.5719852261</v>
      </c>
      <c r="C14" s="317">
        <f>avgpeinc!AR7</f>
        <v>3953739.8768411903</v>
      </c>
      <c r="D14" s="353"/>
      <c r="E14" s="314"/>
      <c r="F14" s="314"/>
      <c r="G14" s="84">
        <f>avgpeinc!AV7</f>
        <v>5970209.5603414942</v>
      </c>
      <c r="H14" s="530">
        <f>B14*0.0001/'TB5'!B14</f>
        <v>2.8877374721406262E-2</v>
      </c>
      <c r="I14" s="541">
        <f>C14*0.0001/'TB5'!B14</f>
        <v>2.8989051537587456E-2</v>
      </c>
      <c r="J14" s="575"/>
      <c r="K14" s="541"/>
      <c r="L14" s="575"/>
      <c r="M14" s="561">
        <f>G14*0.0001/'TB5'!F14</f>
        <v>2.9278882871442754E-2</v>
      </c>
      <c r="P14" s="540">
        <f>H14-'TB1'!J15</f>
        <v>1.7212256619991706E-9</v>
      </c>
    </row>
    <row r="15" spans="1:16" s="87" customFormat="1" ht="15" customHeight="1" x14ac:dyDescent="0.2">
      <c r="A15" s="91">
        <v>1919</v>
      </c>
      <c r="B15" s="426">
        <f>avgpeinc!AQ8</f>
        <v>3740061.4835616681</v>
      </c>
      <c r="C15" s="316">
        <f>avgpeinc!AR8</f>
        <v>3753366.6683757249</v>
      </c>
      <c r="D15" s="354"/>
      <c r="E15" s="315"/>
      <c r="F15" s="315"/>
      <c r="G15" s="88">
        <f>avgpeinc!AV8</f>
        <v>5706127.3927967735</v>
      </c>
      <c r="H15" s="531">
        <f>B15*0.0001/'TB5'!B15</f>
        <v>2.8939893160693123E-2</v>
      </c>
      <c r="I15" s="542">
        <f>C15*0.0001/'TB5'!B15</f>
        <v>2.904284618130374E-2</v>
      </c>
      <c r="J15" s="576"/>
      <c r="K15" s="542"/>
      <c r="L15" s="576"/>
      <c r="M15" s="562">
        <f>G15*0.0001/'TB5'!F15</f>
        <v>2.9349993815585385E-2</v>
      </c>
      <c r="P15" s="540">
        <f>H15-'TB1'!J16</f>
        <v>1.724952049253492E-9</v>
      </c>
    </row>
    <row r="16" spans="1:16" s="87" customFormat="1" ht="15" customHeight="1" x14ac:dyDescent="0.2">
      <c r="A16" s="92">
        <v>1920</v>
      </c>
      <c r="B16" s="425">
        <f>avgpeinc!AQ9</f>
        <v>2405601.0442433031</v>
      </c>
      <c r="C16" s="317">
        <f>avgpeinc!AR9</f>
        <v>2419097.4237027592</v>
      </c>
      <c r="D16" s="353"/>
      <c r="E16" s="314"/>
      <c r="F16" s="314"/>
      <c r="G16" s="84">
        <f>avgpeinc!AV9</f>
        <v>3700755.6186118666</v>
      </c>
      <c r="H16" s="530">
        <f>B16*0.0001/'TB5'!B16</f>
        <v>1.9027111814398867E-2</v>
      </c>
      <c r="I16" s="541">
        <f>C16*0.0001/'TB5'!B16</f>
        <v>1.9133861485828862E-2</v>
      </c>
      <c r="J16" s="575"/>
      <c r="K16" s="541"/>
      <c r="L16" s="575"/>
      <c r="M16" s="561">
        <f>G16*0.0001/'TB5'!F16</f>
        <v>1.9435688756915204E-2</v>
      </c>
      <c r="P16" s="540">
        <f>H16-'TB1'!J17</f>
        <v>1.1341042376045163E-9</v>
      </c>
    </row>
    <row r="17" spans="1:16" s="87" customFormat="1" ht="15" customHeight="1" x14ac:dyDescent="0.2">
      <c r="A17" s="92">
        <v>1921</v>
      </c>
      <c r="B17" s="425">
        <f>avgpeinc!AQ10</f>
        <v>2177010.7016694993</v>
      </c>
      <c r="C17" s="317">
        <f>avgpeinc!AR10</f>
        <v>2191707.5850163456</v>
      </c>
      <c r="D17" s="353"/>
      <c r="E17" s="314"/>
      <c r="F17" s="314"/>
      <c r="G17" s="84">
        <f>avgpeinc!AV10</f>
        <v>3339215.5900178589</v>
      </c>
      <c r="H17" s="530">
        <f>B17*0.0001/'TB5'!B17</f>
        <v>1.9098577890854149E-2</v>
      </c>
      <c r="I17" s="541">
        <f>C17*0.0001/'TB5'!B17</f>
        <v>1.9227511373421456E-2</v>
      </c>
      <c r="J17" s="575"/>
      <c r="K17" s="541"/>
      <c r="L17" s="575"/>
      <c r="M17" s="561">
        <f>G17*0.0001/'TB5'!F17</f>
        <v>1.9497082871369264E-2</v>
      </c>
      <c r="P17" s="540">
        <f>H17-'TB1'!J18</f>
        <v>0</v>
      </c>
    </row>
    <row r="18" spans="1:16" s="87" customFormat="1" ht="15" customHeight="1" x14ac:dyDescent="0.2">
      <c r="A18" s="92">
        <v>1922</v>
      </c>
      <c r="B18" s="425">
        <f>avgpeinc!AQ11</f>
        <v>2599129.208759326</v>
      </c>
      <c r="C18" s="317">
        <f>avgpeinc!AR11</f>
        <v>2617680.0097326329</v>
      </c>
      <c r="D18" s="353"/>
      <c r="E18" s="314"/>
      <c r="F18" s="314"/>
      <c r="G18" s="84">
        <f>avgpeinc!AV11</f>
        <v>3965853.694787723</v>
      </c>
      <c r="H18" s="530">
        <f>B18*0.0001/'TB5'!B18</f>
        <v>2.1007947662305952E-2</v>
      </c>
      <c r="I18" s="541">
        <f>C18*0.0001/'TB5'!B18</f>
        <v>2.1157887978711813E-2</v>
      </c>
      <c r="J18" s="575"/>
      <c r="K18" s="541"/>
      <c r="L18" s="575"/>
      <c r="M18" s="561">
        <f>G18*0.0001/'TB5'!F18</f>
        <v>2.1395112362307307E-2</v>
      </c>
      <c r="P18" s="540">
        <f>H18-'TB1'!J19</f>
        <v>3.756513773656156E-9</v>
      </c>
    </row>
    <row r="19" spans="1:16" s="87" customFormat="1" ht="15" customHeight="1" x14ac:dyDescent="0.2">
      <c r="A19" s="92">
        <v>1923</v>
      </c>
      <c r="B19" s="425">
        <f>avgpeinc!AQ12</f>
        <v>2743092.2181597273</v>
      </c>
      <c r="C19" s="317">
        <f>avgpeinc!AR12</f>
        <v>2758465.9829633967</v>
      </c>
      <c r="D19" s="353"/>
      <c r="E19" s="314"/>
      <c r="F19" s="314"/>
      <c r="G19" s="84">
        <f>avgpeinc!AV12</f>
        <v>4189239.3165666689</v>
      </c>
      <c r="H19" s="530">
        <f>B19*0.0001/'TB5'!B19</f>
        <v>1.970192121928048E-2</v>
      </c>
      <c r="I19" s="541">
        <f>C19*0.0001/'TB5'!B19</f>
        <v>1.9812341387075216E-2</v>
      </c>
      <c r="J19" s="575"/>
      <c r="K19" s="541"/>
      <c r="L19" s="575"/>
      <c r="M19" s="561">
        <f>G19*0.0001/'TB5'!F19</f>
        <v>2.0093826299993102E-2</v>
      </c>
      <c r="P19" s="540">
        <f>H19-'TB1'!J20</f>
        <v>0</v>
      </c>
    </row>
    <row r="20" spans="1:16" s="87" customFormat="1" ht="15" customHeight="1" x14ac:dyDescent="0.2">
      <c r="A20" s="92">
        <v>1924</v>
      </c>
      <c r="B20" s="425">
        <f>avgpeinc!AQ13</f>
        <v>2856284.0945733753</v>
      </c>
      <c r="C20" s="317">
        <f>avgpeinc!AR13</f>
        <v>2872712.4943037159</v>
      </c>
      <c r="D20" s="353"/>
      <c r="E20" s="314"/>
      <c r="F20" s="314"/>
      <c r="G20" s="84">
        <f>avgpeinc!AV13</f>
        <v>4357281.2797331726</v>
      </c>
      <c r="H20" s="530">
        <f>B20*0.0001/'TB5'!B20</f>
        <v>2.0781142066245373E-2</v>
      </c>
      <c r="I20" s="541">
        <f>C20*0.0001/'TB5'!B20</f>
        <v>2.0900668309928868E-2</v>
      </c>
      <c r="J20" s="575"/>
      <c r="K20" s="541"/>
      <c r="L20" s="575"/>
      <c r="M20" s="561">
        <f>G20*0.0001/'TB5'!F20</f>
        <v>2.1175363535685408E-2</v>
      </c>
      <c r="P20" s="540">
        <f>H20-'TB1'!J21</f>
        <v>0</v>
      </c>
    </row>
    <row r="21" spans="1:16" s="87" customFormat="1" ht="15" customHeight="1" x14ac:dyDescent="0.2">
      <c r="A21" s="92">
        <v>1925</v>
      </c>
      <c r="B21" s="425">
        <f>avgpeinc!AQ14</f>
        <v>3832915.4560065898</v>
      </c>
      <c r="C21" s="317">
        <f>avgpeinc!AR14</f>
        <v>3847325.0489021027</v>
      </c>
      <c r="D21" s="353"/>
      <c r="E21" s="314"/>
      <c r="F21" s="314"/>
      <c r="G21" s="84">
        <f>avgpeinc!AV14</f>
        <v>5820107.8647461394</v>
      </c>
      <c r="H21" s="530">
        <f>B21*0.0001/'TB5'!B21</f>
        <v>2.7392654671060643E-2</v>
      </c>
      <c r="I21" s="541">
        <f>C21*0.0001/'TB5'!B21</f>
        <v>2.7495635549889784E-2</v>
      </c>
      <c r="J21" s="575"/>
      <c r="K21" s="541"/>
      <c r="L21" s="575"/>
      <c r="M21" s="561">
        <f>G21*0.0001/'TB5'!F21</f>
        <v>2.778903596301735E-2</v>
      </c>
      <c r="P21" s="540">
        <f>H21-'TB1'!J22</f>
        <v>1.6327294551088389E-9</v>
      </c>
    </row>
    <row r="22" spans="1:16" s="87" customFormat="1" ht="15" customHeight="1" x14ac:dyDescent="0.2">
      <c r="A22" s="92">
        <v>1926</v>
      </c>
      <c r="B22" s="425">
        <f>avgpeinc!AQ15</f>
        <v>4699588.5111617353</v>
      </c>
      <c r="C22" s="317">
        <f>avgpeinc!AR15</f>
        <v>4711326.3671782818</v>
      </c>
      <c r="D22" s="353"/>
      <c r="E22" s="314"/>
      <c r="F22" s="314"/>
      <c r="G22" s="84">
        <f>avgpeinc!AV15</f>
        <v>7129686.2271124478</v>
      </c>
      <c r="H22" s="530">
        <f>B22*0.0001/'TB5'!B22</f>
        <v>3.2086411763091217E-2</v>
      </c>
      <c r="I22" s="541">
        <f>C22*0.0001/'TB5'!B22</f>
        <v>3.2166551903120129E-2</v>
      </c>
      <c r="J22" s="575"/>
      <c r="K22" s="541"/>
      <c r="L22" s="575"/>
      <c r="M22" s="561">
        <f>G22*0.0001/'TB5'!F22</f>
        <v>3.2480676873400179E-2</v>
      </c>
      <c r="P22" s="540">
        <f>H22-'TB1'!J23</f>
        <v>0</v>
      </c>
    </row>
    <row r="23" spans="1:16" s="87" customFormat="1" ht="15" customHeight="1" x14ac:dyDescent="0.2">
      <c r="A23" s="92">
        <v>1927</v>
      </c>
      <c r="B23" s="425">
        <f>avgpeinc!AQ16</f>
        <v>4427490.1813719338</v>
      </c>
      <c r="C23" s="317">
        <f>avgpeinc!AR16</f>
        <v>4441866.9817823917</v>
      </c>
      <c r="D23" s="353"/>
      <c r="E23" s="314"/>
      <c r="F23" s="314"/>
      <c r="G23" s="84">
        <f>avgpeinc!AV16</f>
        <v>6726766.7116275067</v>
      </c>
      <c r="H23" s="530">
        <f>B23*0.0001/'TB5'!B23</f>
        <v>3.0795054291744981E-2</v>
      </c>
      <c r="I23" s="541">
        <f>C23*0.0001/'TB5'!B23</f>
        <v>3.089505097859126E-2</v>
      </c>
      <c r="J23" s="575"/>
      <c r="K23" s="541"/>
      <c r="L23" s="575"/>
      <c r="M23" s="561">
        <f>G23*0.0001/'TB5'!F23</f>
        <v>3.117830260320088E-2</v>
      </c>
      <c r="P23" s="540">
        <f>H23-'TB1'!J24</f>
        <v>3.6710565386177674E-9</v>
      </c>
    </row>
    <row r="24" spans="1:16" s="87" customFormat="1" ht="15" customHeight="1" x14ac:dyDescent="0.2">
      <c r="A24" s="92">
        <v>1928</v>
      </c>
      <c r="B24" s="425">
        <f>avgpeinc!AQ17</f>
        <v>5379486.3227554737</v>
      </c>
      <c r="C24" s="317">
        <f>avgpeinc!AR17</f>
        <v>5393182.0926963184</v>
      </c>
      <c r="D24" s="353"/>
      <c r="E24" s="314"/>
      <c r="F24" s="314"/>
      <c r="G24" s="84">
        <f>avgpeinc!AV17</f>
        <v>8175925.2289962731</v>
      </c>
      <c r="H24" s="530">
        <f>B24*0.0001/'TB5'!B24</f>
        <v>3.7016358320053712E-2</v>
      </c>
      <c r="I24" s="541">
        <f>C24*0.0001/'TB5'!B24</f>
        <v>3.7110599200536075E-2</v>
      </c>
      <c r="J24" s="575"/>
      <c r="K24" s="541"/>
      <c r="L24" s="575"/>
      <c r="M24" s="561">
        <f>G24*0.0001/'TB5'!F24</f>
        <v>3.739533461991635E-2</v>
      </c>
      <c r="P24" s="540">
        <f>H24-'TB1'!J25</f>
        <v>0</v>
      </c>
    </row>
    <row r="25" spans="1:16" s="87" customFormat="1" ht="15" customHeight="1" x14ac:dyDescent="0.2">
      <c r="A25" s="91">
        <v>1929</v>
      </c>
      <c r="B25" s="426">
        <f>avgpeinc!AQ18</f>
        <v>6185294.3937656675</v>
      </c>
      <c r="C25" s="316">
        <f>avgpeinc!AR18</f>
        <v>6198173.3976328922</v>
      </c>
      <c r="D25" s="354"/>
      <c r="E25" s="315"/>
      <c r="F25" s="315"/>
      <c r="G25" s="88">
        <f>avgpeinc!AV18</f>
        <v>9426645.6344727706</v>
      </c>
      <c r="H25" s="531">
        <f>B25*0.0001/'TB5'!B25</f>
        <v>4.0540143851307997E-2</v>
      </c>
      <c r="I25" s="542">
        <f>C25*0.0001/'TB5'!B25</f>
        <v>4.0624556433183669E-2</v>
      </c>
      <c r="J25" s="576"/>
      <c r="K25" s="542"/>
      <c r="L25" s="576"/>
      <c r="M25" s="562">
        <f>G25*0.0001/'TB5'!F25</f>
        <v>4.0920402345890235E-2</v>
      </c>
      <c r="P25" s="540">
        <f>H25-'TB1'!J26</f>
        <v>0</v>
      </c>
    </row>
    <row r="26" spans="1:16" s="87" customFormat="1" ht="15" customHeight="1" x14ac:dyDescent="0.2">
      <c r="A26" s="92">
        <v>1930</v>
      </c>
      <c r="B26" s="425">
        <f>avgpeinc!AQ19</f>
        <v>3665756.3014847944</v>
      </c>
      <c r="C26" s="317">
        <f>avgpeinc!AR19</f>
        <v>3678061.4330316773</v>
      </c>
      <c r="D26" s="353"/>
      <c r="E26" s="314"/>
      <c r="F26" s="314"/>
      <c r="G26" s="84">
        <f>avgpeinc!AV19</f>
        <v>5641578.1659690561</v>
      </c>
      <c r="H26" s="530">
        <f>B26*0.0001/'TB5'!B26</f>
        <v>2.6680190471745878E-2</v>
      </c>
      <c r="I26" s="541">
        <f>C26*0.0001/'TB5'!B26</f>
        <v>2.6769749958642959E-2</v>
      </c>
      <c r="J26" s="575"/>
      <c r="K26" s="541"/>
      <c r="L26" s="575"/>
      <c r="M26" s="561">
        <f>G26*0.0001/'TB5'!F26</f>
        <v>2.7054844645749237E-2</v>
      </c>
      <c r="P26" s="540">
        <f>H26-'TB1'!J27</f>
        <v>0</v>
      </c>
    </row>
    <row r="27" spans="1:16" s="87" customFormat="1" ht="15" customHeight="1" x14ac:dyDescent="0.2">
      <c r="A27" s="92">
        <v>1931</v>
      </c>
      <c r="B27" s="425">
        <f>avgpeinc!AQ20</f>
        <v>2276064.4643564769</v>
      </c>
      <c r="C27" s="317">
        <f>avgpeinc!AR20</f>
        <v>2290527.0142673175</v>
      </c>
      <c r="D27" s="353"/>
      <c r="E27" s="314"/>
      <c r="F27" s="314"/>
      <c r="G27" s="84">
        <f>avgpeinc!AV20</f>
        <v>3522484.9378939178</v>
      </c>
      <c r="H27" s="530">
        <f>B27*0.0001/'TB5'!B27</f>
        <v>1.8529877619628241E-2</v>
      </c>
      <c r="I27" s="541">
        <f>C27*0.0001/'TB5'!B27</f>
        <v>1.8647620014060558E-2</v>
      </c>
      <c r="J27" s="575"/>
      <c r="K27" s="541"/>
      <c r="L27" s="575"/>
      <c r="M27" s="561">
        <f>G27*0.0001/'TB5'!F27</f>
        <v>1.8886795268657948E-2</v>
      </c>
      <c r="P27" s="540">
        <f>H27-'TB1'!J28</f>
        <v>1.1044667749815495E-9</v>
      </c>
    </row>
    <row r="28" spans="1:16" s="87" customFormat="1" ht="15" customHeight="1" x14ac:dyDescent="0.2">
      <c r="A28" s="92">
        <v>1932</v>
      </c>
      <c r="B28" s="425">
        <f>avgpeinc!AQ21</f>
        <v>1554700.5672378005</v>
      </c>
      <c r="C28" s="317">
        <f>avgpeinc!AR21</f>
        <v>1569109.2329346372</v>
      </c>
      <c r="D28" s="353"/>
      <c r="E28" s="314"/>
      <c r="F28" s="314"/>
      <c r="G28" s="84">
        <f>avgpeinc!AV21</f>
        <v>2416209.7062215796</v>
      </c>
      <c r="H28" s="530">
        <f>B28*0.0001/'TB5'!B28</f>
        <v>1.4977545775801992E-2</v>
      </c>
      <c r="I28" s="541">
        <f>C28*0.0001/'TB5'!B28</f>
        <v>1.5116354788026138E-2</v>
      </c>
      <c r="J28" s="575"/>
      <c r="K28" s="541"/>
      <c r="L28" s="575"/>
      <c r="M28" s="561">
        <f>G28*0.0001/'TB5'!F28</f>
        <v>1.5316978597807068E-2</v>
      </c>
      <c r="P28" s="540">
        <f>H28-'TB1'!J29</f>
        <v>0</v>
      </c>
    </row>
    <row r="29" spans="1:16" s="87" customFormat="1" ht="15" customHeight="1" x14ac:dyDescent="0.2">
      <c r="A29" s="92">
        <v>1933</v>
      </c>
      <c r="B29" s="425">
        <f>avgpeinc!AQ22</f>
        <v>1869732.1053100596</v>
      </c>
      <c r="C29" s="317">
        <f>avgpeinc!AR22</f>
        <v>1884618.5375442752</v>
      </c>
      <c r="D29" s="353"/>
      <c r="E29" s="314"/>
      <c r="F29" s="314"/>
      <c r="G29" s="84">
        <f>avgpeinc!AV22</f>
        <v>2896650.8647821811</v>
      </c>
      <c r="H29" s="530">
        <f>B29*0.0001/'TB5'!B29</f>
        <v>1.8591402726172927E-2</v>
      </c>
      <c r="I29" s="541">
        <f>C29*0.0001/'TB5'!B29</f>
        <v>1.873942374802744E-2</v>
      </c>
      <c r="J29" s="575"/>
      <c r="K29" s="541"/>
      <c r="L29" s="575"/>
      <c r="M29" s="561">
        <f>G29*0.0001/'TB5'!F29</f>
        <v>1.8926511822246073E-2</v>
      </c>
      <c r="P29" s="540">
        <f>H29-'TB1'!J30</f>
        <v>-2.2162679087778248E-9</v>
      </c>
    </row>
    <row r="30" spans="1:16" s="87" customFormat="1" ht="15" customHeight="1" x14ac:dyDescent="0.2">
      <c r="A30" s="92">
        <v>1934</v>
      </c>
      <c r="B30" s="425">
        <f>avgpeinc!AQ23</f>
        <v>2410139.2257514503</v>
      </c>
      <c r="C30" s="317">
        <f>avgpeinc!AR23</f>
        <v>2424280.9810598507</v>
      </c>
      <c r="D30" s="353"/>
      <c r="E30" s="314"/>
      <c r="F30" s="314"/>
      <c r="G30" s="84">
        <f>avgpeinc!AV23</f>
        <v>3733370.3315478689</v>
      </c>
      <c r="H30" s="530">
        <f>B30*0.0001/'TB5'!B30</f>
        <v>2.134729724709428E-2</v>
      </c>
      <c r="I30" s="541">
        <f>C30*0.0001/'TB5'!B30</f>
        <v>2.1472554846712812E-2</v>
      </c>
      <c r="J30" s="575"/>
      <c r="K30" s="541"/>
      <c r="L30" s="575"/>
      <c r="M30" s="561">
        <f>G30*0.0001/'TB5'!F30</f>
        <v>2.1694580139096687E-2</v>
      </c>
      <c r="P30" s="540">
        <f>H30-'TB1'!J31</f>
        <v>0</v>
      </c>
    </row>
    <row r="31" spans="1:16" s="87" customFormat="1" ht="15" customHeight="1" x14ac:dyDescent="0.2">
      <c r="A31" s="92">
        <v>1935</v>
      </c>
      <c r="B31" s="425">
        <f>avgpeinc!AQ24</f>
        <v>2803995.1930143521</v>
      </c>
      <c r="C31" s="317">
        <f>avgpeinc!AR24</f>
        <v>2819683.4636860737</v>
      </c>
      <c r="D31" s="353"/>
      <c r="E31" s="314"/>
      <c r="F31" s="314"/>
      <c r="G31" s="84">
        <f>avgpeinc!AV24</f>
        <v>4346910.9311782653</v>
      </c>
      <c r="H31" s="530">
        <f>B31*0.0001/'TB5'!B31</f>
        <v>2.2634783914305519E-2</v>
      </c>
      <c r="I31" s="541">
        <f>C31*0.0001/'TB5'!B31</f>
        <v>2.2761424864877838E-2</v>
      </c>
      <c r="J31" s="575"/>
      <c r="K31" s="541"/>
      <c r="L31" s="575"/>
      <c r="M31" s="561">
        <f>G31*0.0001/'TB5'!F31</f>
        <v>2.3005482945874914E-2</v>
      </c>
      <c r="P31" s="540">
        <f>H31-'TB1'!J32</f>
        <v>1.3491382559738252E-9</v>
      </c>
    </row>
    <row r="32" spans="1:16" s="87" customFormat="1" ht="15" customHeight="1" x14ac:dyDescent="0.2">
      <c r="A32" s="92">
        <v>1936</v>
      </c>
      <c r="B32" s="425">
        <f>avgpeinc!AQ25</f>
        <v>3157211.0051255669</v>
      </c>
      <c r="C32" s="317">
        <f>avgpeinc!AR25</f>
        <v>3171282.3333901414</v>
      </c>
      <c r="D32" s="353"/>
      <c r="E32" s="314"/>
      <c r="F32" s="314"/>
      <c r="G32" s="84">
        <f>avgpeinc!AV25</f>
        <v>4894387.9972455241</v>
      </c>
      <c r="H32" s="530">
        <f>B32*0.0001/'TB5'!B32</f>
        <v>2.3069835980722618E-2</v>
      </c>
      <c r="I32" s="541">
        <f>C32*0.0001/'TB5'!B32</f>
        <v>2.3172655600497048E-2</v>
      </c>
      <c r="J32" s="575"/>
      <c r="K32" s="541"/>
      <c r="L32" s="575"/>
      <c r="M32" s="561">
        <f>G32*0.0001/'TB5'!F32</f>
        <v>2.3439070017561434E-2</v>
      </c>
      <c r="P32" s="540">
        <f>H32-'TB1'!J33</f>
        <v>0</v>
      </c>
    </row>
    <row r="33" spans="1:16" s="87" customFormat="1" ht="15" customHeight="1" x14ac:dyDescent="0.2">
      <c r="A33" s="92">
        <v>1937</v>
      </c>
      <c r="B33" s="425">
        <f>avgpeinc!AQ26</f>
        <v>3453899.6395704215</v>
      </c>
      <c r="C33" s="317">
        <f>avgpeinc!AR26</f>
        <v>3470654.4892262588</v>
      </c>
      <c r="D33" s="353"/>
      <c r="E33" s="314"/>
      <c r="F33" s="314"/>
      <c r="G33" s="84">
        <f>avgpeinc!AV26</f>
        <v>5352755.3414892722</v>
      </c>
      <c r="H33" s="530">
        <f>B33*0.0001/'TB5'!B33</f>
        <v>2.368202876265205E-2</v>
      </c>
      <c r="I33" s="541">
        <f>C33*0.0001/'TB5'!B33</f>
        <v>2.3796910164218421E-2</v>
      </c>
      <c r="J33" s="575"/>
      <c r="K33" s="541"/>
      <c r="L33" s="575"/>
      <c r="M33" s="561">
        <f>G33*0.0001/'TB5'!F33</f>
        <v>2.4054111303235471E-2</v>
      </c>
      <c r="P33" s="540">
        <f>H33-'TB1'!J34</f>
        <v>0</v>
      </c>
    </row>
    <row r="34" spans="1:16" s="87" customFormat="1" ht="15" customHeight="1" x14ac:dyDescent="0.2">
      <c r="A34" s="92">
        <v>1938</v>
      </c>
      <c r="B34" s="425">
        <f>avgpeinc!AQ27</f>
        <v>3175737.2683163518</v>
      </c>
      <c r="C34" s="317">
        <f>avgpeinc!AR27</f>
        <v>3192963.2490009167</v>
      </c>
      <c r="D34" s="353"/>
      <c r="E34" s="314"/>
      <c r="F34" s="314"/>
      <c r="G34" s="84">
        <f>avgpeinc!AV27</f>
        <v>4913156.6177658001</v>
      </c>
      <c r="H34" s="530">
        <f>B34*0.0001/'TB5'!B34</f>
        <v>2.3446064017464397E-2</v>
      </c>
      <c r="I34" s="541">
        <f>C34*0.0001/'TB5'!B34</f>
        <v>2.3573241240191022E-2</v>
      </c>
      <c r="J34" s="575"/>
      <c r="K34" s="541"/>
      <c r="L34" s="575"/>
      <c r="M34" s="561">
        <f>G34*0.0001/'TB5'!F34</f>
        <v>2.3800763283527718E-2</v>
      </c>
      <c r="P34" s="540">
        <f>H34-'TB1'!J35</f>
        <v>0</v>
      </c>
    </row>
    <row r="35" spans="1:16" s="87" customFormat="1" ht="15" customHeight="1" x14ac:dyDescent="0.2">
      <c r="A35" s="91">
        <v>1939</v>
      </c>
      <c r="B35" s="426">
        <f>avgpeinc!AQ28</f>
        <v>3125127.3036138797</v>
      </c>
      <c r="C35" s="316">
        <f>avgpeinc!AR28</f>
        <v>3141904.1241802075</v>
      </c>
      <c r="D35" s="354"/>
      <c r="E35" s="315"/>
      <c r="F35" s="315"/>
      <c r="G35" s="88">
        <f>avgpeinc!AV28</f>
        <v>4833534.4184549591</v>
      </c>
      <c r="H35" s="531">
        <f>B35*0.0001/'TB5'!B35</f>
        <v>2.1558000809547184E-2</v>
      </c>
      <c r="I35" s="542">
        <f>C35*0.0001/'TB5'!B35</f>
        <v>2.1673732002619631E-2</v>
      </c>
      <c r="J35" s="576"/>
      <c r="K35" s="542"/>
      <c r="L35" s="576"/>
      <c r="M35" s="562">
        <f>G35*0.0001/'TB5'!F35</f>
        <v>2.1913076723967702E-2</v>
      </c>
      <c r="P35" s="540">
        <f>H35-'TB1'!J36</f>
        <v>0</v>
      </c>
    </row>
    <row r="36" spans="1:16" s="87" customFormat="1" ht="15" customHeight="1" x14ac:dyDescent="0.2">
      <c r="A36" s="92">
        <v>1940</v>
      </c>
      <c r="B36" s="425">
        <f>avgpeinc!AQ29</f>
        <v>4091430.5661845803</v>
      </c>
      <c r="C36" s="317">
        <f>avgpeinc!AR29</f>
        <v>4106047.2236372195</v>
      </c>
      <c r="D36" s="353"/>
      <c r="E36" s="314"/>
      <c r="F36" s="314"/>
      <c r="G36" s="84">
        <f>avgpeinc!AV29</f>
        <v>6307651.74462274</v>
      </c>
      <c r="H36" s="530">
        <f>B36*0.0001/'TB5'!B36</f>
        <v>2.6007705625013186E-2</v>
      </c>
      <c r="I36" s="541">
        <f>C36*0.0001/'TB5'!B36</f>
        <v>2.6100618291646657E-2</v>
      </c>
      <c r="J36" s="575"/>
      <c r="K36" s="541"/>
      <c r="L36" s="575"/>
      <c r="M36" s="561">
        <f>G36*0.0001/'TB5'!F36</f>
        <v>2.6373237098578965E-2</v>
      </c>
      <c r="P36" s="540">
        <f>H36-'TB1'!J37</f>
        <v>0</v>
      </c>
    </row>
    <row r="37" spans="1:16" s="87" customFormat="1" ht="15" customHeight="1" x14ac:dyDescent="0.2">
      <c r="A37" s="92">
        <v>1941</v>
      </c>
      <c r="B37" s="425">
        <f>avgpeinc!AQ30</f>
        <v>5286617.843811865</v>
      </c>
      <c r="C37" s="317">
        <f>avgpeinc!AR30</f>
        <v>5301130.9508318594</v>
      </c>
      <c r="D37" s="353"/>
      <c r="E37" s="314"/>
      <c r="F37" s="314"/>
      <c r="G37" s="84">
        <f>avgpeinc!AV30</f>
        <v>8231554.5496432893</v>
      </c>
      <c r="H37" s="530">
        <f>B37*0.0001/'TB5'!B37</f>
        <v>2.8333907584779487E-2</v>
      </c>
      <c r="I37" s="541">
        <f>C37*0.0001/'TB5'!B37</f>
        <v>2.8411691348467622E-2</v>
      </c>
      <c r="J37" s="575"/>
      <c r="K37" s="541"/>
      <c r="L37" s="575"/>
      <c r="M37" s="561">
        <f>G37*0.0001/'TB5'!F37</f>
        <v>2.871625844743966E-2</v>
      </c>
      <c r="P37" s="540">
        <f>H37-'TB1'!J38</f>
        <v>-3.377664994919094E-9</v>
      </c>
    </row>
    <row r="38" spans="1:16" s="87" customFormat="1" ht="15" customHeight="1" x14ac:dyDescent="0.2">
      <c r="A38" s="92">
        <v>1942</v>
      </c>
      <c r="B38" s="425">
        <f>avgpeinc!AQ31</f>
        <v>5563039.6765696732</v>
      </c>
      <c r="C38" s="317">
        <f>avgpeinc!AR31</f>
        <v>5580603.2504636692</v>
      </c>
      <c r="D38" s="353"/>
      <c r="E38" s="314"/>
      <c r="F38" s="314"/>
      <c r="G38" s="84">
        <f>avgpeinc!AV31</f>
        <v>8760185.1170284636</v>
      </c>
      <c r="H38" s="530">
        <f>B38*0.0001/'TB5'!B38</f>
        <v>2.5210982762073366E-2</v>
      </c>
      <c r="I38" s="541">
        <f>C38*0.0001/'TB5'!B38</f>
        <v>2.5290578627719787E-2</v>
      </c>
      <c r="J38" s="575"/>
      <c r="K38" s="541"/>
      <c r="L38" s="575"/>
      <c r="M38" s="561">
        <f>G38*0.0001/'TB5'!F38</f>
        <v>2.5593149974344618E-2</v>
      </c>
      <c r="P38" s="540">
        <f>H38-'TB1'!J39</f>
        <v>-3.0053833449672496E-9</v>
      </c>
    </row>
    <row r="39" spans="1:16" s="87" customFormat="1" ht="15" customHeight="1" x14ac:dyDescent="0.2">
      <c r="A39" s="92">
        <v>1943</v>
      </c>
      <c r="B39" s="425">
        <f>avgpeinc!AQ32</f>
        <v>4715484.0299310107</v>
      </c>
      <c r="C39" s="317">
        <f>avgpeinc!AR32</f>
        <v>4736626.2514823591</v>
      </c>
      <c r="D39" s="353"/>
      <c r="E39" s="314"/>
      <c r="F39" s="314"/>
      <c r="G39" s="84">
        <f>avgpeinc!AV32</f>
        <v>7515637.8643580219</v>
      </c>
      <c r="H39" s="530">
        <f>B39*0.0001/'TB5'!B39</f>
        <v>1.8528119208498735E-2</v>
      </c>
      <c r="I39" s="541">
        <f>C39*0.0001/'TB5'!B39</f>
        <v>1.861119140188322E-2</v>
      </c>
      <c r="J39" s="575"/>
      <c r="K39" s="541"/>
      <c r="L39" s="575"/>
      <c r="M39" s="561">
        <f>G39*0.0001/'TB5'!F39</f>
        <v>1.8902924155682867E-2</v>
      </c>
      <c r="P39" s="540">
        <f>H39-'TB1'!J40</f>
        <v>0</v>
      </c>
    </row>
    <row r="40" spans="1:16" s="87" customFormat="1" ht="15" customHeight="1" x14ac:dyDescent="0.2">
      <c r="A40" s="92">
        <v>1944</v>
      </c>
      <c r="B40" s="425">
        <f>avgpeinc!AQ33</f>
        <v>4274243.6247505676</v>
      </c>
      <c r="C40" s="317">
        <f>avgpeinc!AR33</f>
        <v>4298408.0155775584</v>
      </c>
      <c r="D40" s="353"/>
      <c r="E40" s="314"/>
      <c r="F40" s="314"/>
      <c r="G40" s="84">
        <f>avgpeinc!AV33</f>
        <v>6880813.9456301816</v>
      </c>
      <c r="H40" s="530">
        <f>B40*0.0001/'TB5'!B40</f>
        <v>1.6272282831339527E-2</v>
      </c>
      <c r="I40" s="541">
        <f>C40*0.0001/'TB5'!B40</f>
        <v>1.6364278009084399E-2</v>
      </c>
      <c r="J40" s="575"/>
      <c r="K40" s="541"/>
      <c r="L40" s="575"/>
      <c r="M40" s="561">
        <f>G40*0.0001/'TB5'!F40</f>
        <v>1.6633524998659163E-2</v>
      </c>
      <c r="P40" s="540">
        <f>H40-'TB1'!J41</f>
        <v>1.9398072800824728E-9</v>
      </c>
    </row>
    <row r="41" spans="1:16" s="87" customFormat="1" ht="15" customHeight="1" x14ac:dyDescent="0.2">
      <c r="A41" s="92">
        <v>1945</v>
      </c>
      <c r="B41" s="425">
        <f>avgpeinc!AQ34</f>
        <v>3055097.1866620407</v>
      </c>
      <c r="C41" s="317">
        <f>avgpeinc!AR34</f>
        <v>3084245.9218149204</v>
      </c>
      <c r="D41" s="353"/>
      <c r="E41" s="314"/>
      <c r="F41" s="314"/>
      <c r="G41" s="84">
        <f>avgpeinc!AV34</f>
        <v>4993598.736219449</v>
      </c>
      <c r="H41" s="530">
        <f>B41*0.0001/'TB5'!B41</f>
        <v>1.2107958419948266E-2</v>
      </c>
      <c r="I41" s="541">
        <f>C41*0.0001/'TB5'!B41</f>
        <v>1.2223480660866159E-2</v>
      </c>
      <c r="J41" s="575"/>
      <c r="K41" s="541"/>
      <c r="L41" s="575"/>
      <c r="M41" s="561">
        <f>G41*0.0001/'TB5'!F41</f>
        <v>1.2461453806876285E-2</v>
      </c>
      <c r="P41" s="540">
        <f>H41-'TB1'!J42</f>
        <v>-1.4433811229563887E-9</v>
      </c>
    </row>
    <row r="42" spans="1:16" s="87" customFormat="1" ht="15" customHeight="1" x14ac:dyDescent="0.2">
      <c r="A42" s="92">
        <v>1946</v>
      </c>
      <c r="B42" s="425">
        <f>avgpeinc!AQ35</f>
        <v>2769159.8032828141</v>
      </c>
      <c r="C42" s="317">
        <f>avgpeinc!AR35</f>
        <v>2798988.5922934073</v>
      </c>
      <c r="D42" s="353"/>
      <c r="E42" s="314"/>
      <c r="F42" s="314"/>
      <c r="G42" s="84">
        <f>avgpeinc!AV35</f>
        <v>4562069.4402390551</v>
      </c>
      <c r="H42" s="530">
        <f>B42*0.0001/'TB5'!B42</f>
        <v>1.2563510041567135E-2</v>
      </c>
      <c r="I42" s="541">
        <f>C42*0.0001/'TB5'!B42</f>
        <v>1.2698841447800212E-2</v>
      </c>
      <c r="J42" s="575"/>
      <c r="K42" s="541"/>
      <c r="L42" s="575"/>
      <c r="M42" s="561">
        <f>G42*0.0001/'TB5'!F42</f>
        <v>1.2928316989863225E-2</v>
      </c>
      <c r="P42" s="540">
        <f>H42-'TB1'!J43</f>
        <v>0</v>
      </c>
    </row>
    <row r="43" spans="1:16" s="87" customFormat="1" ht="15" customHeight="1" x14ac:dyDescent="0.2">
      <c r="A43" s="92">
        <v>1947</v>
      </c>
      <c r="B43" s="425">
        <f>avgpeinc!AQ36</f>
        <v>3440652.2577226423</v>
      </c>
      <c r="C43" s="317">
        <f>avgpeinc!AR36</f>
        <v>3464400.7901229975</v>
      </c>
      <c r="D43" s="353"/>
      <c r="E43" s="314"/>
      <c r="F43" s="314"/>
      <c r="G43" s="84">
        <f>avgpeinc!AV36</f>
        <v>5631469.8435699055</v>
      </c>
      <c r="H43" s="530">
        <f>B43*0.0001/'TB5'!B43</f>
        <v>1.6117366320809793E-2</v>
      </c>
      <c r="I43" s="541">
        <f>C43*0.0001/'TB5'!B43</f>
        <v>1.6228613772632051E-2</v>
      </c>
      <c r="J43" s="575"/>
      <c r="K43" s="541"/>
      <c r="L43" s="575"/>
      <c r="M43" s="561">
        <f>G43*0.0001/'TB5'!F43</f>
        <v>1.6488595587443738E-2</v>
      </c>
      <c r="P43" s="540">
        <f>H43-'TB1'!J44</f>
        <v>1.9213397886574946E-9</v>
      </c>
    </row>
    <row r="44" spans="1:16" s="87" customFormat="1" ht="15" customHeight="1" x14ac:dyDescent="0.2">
      <c r="A44" s="92">
        <v>1948</v>
      </c>
      <c r="B44" s="425">
        <f>avgpeinc!AQ37</f>
        <v>4028991.6400334113</v>
      </c>
      <c r="C44" s="317">
        <f>avgpeinc!AR37</f>
        <v>4050425.3988428228</v>
      </c>
      <c r="D44" s="353"/>
      <c r="E44" s="314"/>
      <c r="F44" s="314"/>
      <c r="G44" s="84">
        <f>avgpeinc!AV37</f>
        <v>6599197.0710252132</v>
      </c>
      <c r="H44" s="530">
        <f>B44*0.0001/'TB5'!B44</f>
        <v>1.8027183640015237E-2</v>
      </c>
      <c r="I44" s="541">
        <f>C44*0.0001/'TB5'!B44</f>
        <v>1.8123086123980149E-2</v>
      </c>
      <c r="J44" s="575"/>
      <c r="K44" s="541"/>
      <c r="L44" s="575"/>
      <c r="M44" s="561">
        <f>G44*0.0001/'TB5'!F44</f>
        <v>1.841084237006662E-2</v>
      </c>
      <c r="P44" s="540">
        <f>H44-'TB1'!J45</f>
        <v>1.0745038747650426E-9</v>
      </c>
    </row>
    <row r="45" spans="1:16" s="87" customFormat="1" ht="15" customHeight="1" x14ac:dyDescent="0.2">
      <c r="A45" s="91">
        <v>1949</v>
      </c>
      <c r="B45" s="426">
        <f>avgpeinc!AQ38</f>
        <v>3885438.6009976654</v>
      </c>
      <c r="C45" s="316">
        <f>avgpeinc!AR38</f>
        <v>3905905.1982860588</v>
      </c>
      <c r="D45" s="354"/>
      <c r="E45" s="315"/>
      <c r="F45" s="315"/>
      <c r="G45" s="88">
        <f>avgpeinc!AV38</f>
        <v>6375749.9116236512</v>
      </c>
      <c r="H45" s="531">
        <f>B45*0.0001/'TB5'!B45</f>
        <v>1.7949849386606223E-2</v>
      </c>
      <c r="I45" s="542">
        <f>C45*0.0001/'TB5'!B45</f>
        <v>1.8044400446733298E-2</v>
      </c>
      <c r="J45" s="576"/>
      <c r="K45" s="542"/>
      <c r="L45" s="576"/>
      <c r="M45" s="562">
        <f>G45*0.0001/'TB5'!F45</f>
        <v>1.8319333527682835E-2</v>
      </c>
      <c r="P45" s="540">
        <f>H45-'TB1'!J46</f>
        <v>2.1397887975393992E-9</v>
      </c>
    </row>
    <row r="46" spans="1:16" s="87" customFormat="1" ht="15" customHeight="1" x14ac:dyDescent="0.2">
      <c r="A46" s="92">
        <v>1950</v>
      </c>
      <c r="B46" s="425">
        <f>avgpeinc!AQ39</f>
        <v>3563745.6940918542</v>
      </c>
      <c r="C46" s="317">
        <f>avgpeinc!AR39</f>
        <v>3582254.9997215369</v>
      </c>
      <c r="D46" s="353"/>
      <c r="E46" s="314"/>
      <c r="F46" s="314"/>
      <c r="G46" s="84">
        <f>avgpeinc!AV39</f>
        <v>5861973.8026710572</v>
      </c>
      <c r="H46" s="530">
        <f>B46*0.0001/'TB5'!B46</f>
        <v>1.5123757806273728E-2</v>
      </c>
      <c r="I46" s="541">
        <f>C46*0.0001/'TB5'!B46</f>
        <v>1.5202307253831027E-2</v>
      </c>
      <c r="J46" s="575"/>
      <c r="K46" s="541"/>
      <c r="L46" s="575"/>
      <c r="M46" s="561">
        <f>G46*0.0001/'TB5'!F46</f>
        <v>1.5499931346577404E-2</v>
      </c>
      <c r="P46" s="540">
        <f>H46-'TB1'!J47</f>
        <v>1.8028924204244179E-9</v>
      </c>
    </row>
    <row r="47" spans="1:16" s="87" customFormat="1" ht="15" customHeight="1" x14ac:dyDescent="0.2">
      <c r="A47" s="92">
        <v>1951</v>
      </c>
      <c r="B47" s="425">
        <f>avgpeinc!AQ40</f>
        <v>4484722.3444248131</v>
      </c>
      <c r="C47" s="317">
        <f>avgpeinc!AR40</f>
        <v>4505519.462295251</v>
      </c>
      <c r="D47" s="353"/>
      <c r="E47" s="314"/>
      <c r="F47" s="314"/>
      <c r="G47" s="84">
        <f>avgpeinc!AV40</f>
        <v>7363907.620407817</v>
      </c>
      <c r="H47" s="530">
        <f>B47*0.0001/'TB5'!B47</f>
        <v>1.7781939418915139E-2</v>
      </c>
      <c r="I47" s="541">
        <f>C47*0.0001/'TB5'!B47</f>
        <v>1.7864400062330421E-2</v>
      </c>
      <c r="J47" s="575"/>
      <c r="K47" s="541"/>
      <c r="L47" s="575"/>
      <c r="M47" s="561">
        <f>G47*0.0001/'TB5'!F47</f>
        <v>1.8148692864564546E-2</v>
      </c>
      <c r="P47" s="540">
        <f>H47-'TB1'!J48</f>
        <v>0</v>
      </c>
    </row>
    <row r="48" spans="1:16" s="87" customFormat="1" ht="15" customHeight="1" x14ac:dyDescent="0.2">
      <c r="A48" s="92">
        <v>1952</v>
      </c>
      <c r="B48" s="425">
        <f>avgpeinc!AQ41</f>
        <v>4190261.1227548253</v>
      </c>
      <c r="C48" s="317">
        <f>avgpeinc!AR41</f>
        <v>4213861.5712010423</v>
      </c>
      <c r="D48" s="353"/>
      <c r="E48" s="314"/>
      <c r="F48" s="314"/>
      <c r="G48" s="84">
        <f>avgpeinc!AV41</f>
        <v>6900370.6269868296</v>
      </c>
      <c r="H48" s="530">
        <f>B48*0.0001/'TB5'!B48</f>
        <v>1.6197171556242115E-2</v>
      </c>
      <c r="I48" s="541">
        <f>C48*0.0001/'TB5'!B48</f>
        <v>1.6288397496843236E-2</v>
      </c>
      <c r="J48" s="575"/>
      <c r="K48" s="541"/>
      <c r="L48" s="575"/>
      <c r="M48" s="561">
        <f>G48*0.0001/'TB5'!F48</f>
        <v>1.6551830279399125E-2</v>
      </c>
      <c r="P48" s="540">
        <f>H48-'TB1'!J49</f>
        <v>0</v>
      </c>
    </row>
    <row r="49" spans="1:16" s="87" customFormat="1" ht="15" customHeight="1" x14ac:dyDescent="0.2">
      <c r="A49" s="92">
        <v>1953</v>
      </c>
      <c r="B49" s="425">
        <f>avgpeinc!AQ42</f>
        <v>4133486.2642604657</v>
      </c>
      <c r="C49" s="317">
        <f>avgpeinc!AR42</f>
        <v>4157832.6265537897</v>
      </c>
      <c r="D49" s="353"/>
      <c r="E49" s="314"/>
      <c r="F49" s="314"/>
      <c r="G49" s="84">
        <f>avgpeinc!AV42</f>
        <v>6811428.6468783543</v>
      </c>
      <c r="H49" s="530">
        <f>B49*0.0001/'TB5'!B49</f>
        <v>1.5499964617172138E-2</v>
      </c>
      <c r="I49" s="541">
        <f>C49*0.0001/'TB5'!B49</f>
        <v>1.5591259889486508E-2</v>
      </c>
      <c r="J49" s="575"/>
      <c r="K49" s="541"/>
      <c r="L49" s="575"/>
      <c r="M49" s="561">
        <f>G49*0.0001/'TB5'!F49</f>
        <v>1.5844443208792889E-2</v>
      </c>
      <c r="P49" s="540">
        <f>H49-'TB1'!J50</f>
        <v>0</v>
      </c>
    </row>
    <row r="50" spans="1:16" s="87" customFormat="1" ht="15" customHeight="1" x14ac:dyDescent="0.2">
      <c r="A50" s="92">
        <v>1954</v>
      </c>
      <c r="B50" s="425">
        <f>avgpeinc!AQ43</f>
        <v>3801082.1833268157</v>
      </c>
      <c r="C50" s="317">
        <f>avgpeinc!AR43</f>
        <v>3824709.252963583</v>
      </c>
      <c r="D50" s="353"/>
      <c r="E50" s="314"/>
      <c r="F50" s="314"/>
      <c r="G50" s="84">
        <f>avgpeinc!AV43</f>
        <v>6269758.3094638716</v>
      </c>
      <c r="H50" s="530">
        <f>B50*0.0001/'TB5'!B50</f>
        <v>1.4553932058138588E-2</v>
      </c>
      <c r="I50" s="541">
        <f>C50*0.0001/'TB5'!B50</f>
        <v>1.4644397549186051E-2</v>
      </c>
      <c r="J50" s="575"/>
      <c r="K50" s="541"/>
      <c r="L50" s="575"/>
      <c r="M50" s="561">
        <f>G50*0.0001/'TB5'!F50</f>
        <v>1.4898064825446868E-2</v>
      </c>
      <c r="P50" s="540">
        <f>H50-'TB1'!J51</f>
        <v>0</v>
      </c>
    </row>
    <row r="51" spans="1:16" s="87" customFormat="1" ht="15" customHeight="1" x14ac:dyDescent="0.2">
      <c r="A51" s="92">
        <v>1955</v>
      </c>
      <c r="B51" s="425">
        <f>avgpeinc!AQ44</f>
        <v>4820662.5964093246</v>
      </c>
      <c r="C51" s="317">
        <f>avgpeinc!AR44</f>
        <v>4840741.707359002</v>
      </c>
      <c r="D51" s="353"/>
      <c r="E51" s="314"/>
      <c r="F51" s="314"/>
      <c r="G51" s="84">
        <f>avgpeinc!AV44</f>
        <v>7918505.9128233707</v>
      </c>
      <c r="H51" s="530">
        <f>B51*0.0001/'TB5'!B51</f>
        <v>1.7229730007758296E-2</v>
      </c>
      <c r="I51" s="541">
        <f>C51*0.0001/'TB5'!B51</f>
        <v>1.7301495590505461E-2</v>
      </c>
      <c r="J51" s="575"/>
      <c r="K51" s="541"/>
      <c r="L51" s="575"/>
      <c r="M51" s="561">
        <f>G51*0.0001/'TB5'!F51</f>
        <v>1.7578181671753658E-2</v>
      </c>
      <c r="P51" s="540">
        <f>H51-'TB1'!J52</f>
        <v>1.0269719311062353E-9</v>
      </c>
    </row>
    <row r="52" spans="1:16" s="87" customFormat="1" ht="15" customHeight="1" x14ac:dyDescent="0.2">
      <c r="A52" s="92">
        <v>1956</v>
      </c>
      <c r="B52" s="425">
        <f>avgpeinc!AQ45</f>
        <v>4398638.6401580386</v>
      </c>
      <c r="C52" s="317">
        <f>avgpeinc!AR45</f>
        <v>4421206.0424629403</v>
      </c>
      <c r="D52" s="353"/>
      <c r="E52" s="314"/>
      <c r="F52" s="314"/>
      <c r="G52" s="84">
        <f>avgpeinc!AV45</f>
        <v>7238408.5882016914</v>
      </c>
      <c r="H52" s="530">
        <f>B52*0.0001/'TB5'!B52</f>
        <v>1.5426518337152488E-2</v>
      </c>
      <c r="I52" s="541">
        <f>C52*0.0001/'TB5'!B52</f>
        <v>1.5505664744474996E-2</v>
      </c>
      <c r="J52" s="575"/>
      <c r="K52" s="541"/>
      <c r="L52" s="575"/>
      <c r="M52" s="561">
        <f>G52*0.0001/'TB5'!F52</f>
        <v>1.5765755687800382E-2</v>
      </c>
      <c r="P52" s="540">
        <f>H52-'TB1'!J53</f>
        <v>-1.8389842912358567E-9</v>
      </c>
    </row>
    <row r="53" spans="1:16" s="87" customFormat="1" ht="15" customHeight="1" x14ac:dyDescent="0.2">
      <c r="A53" s="92">
        <v>1957</v>
      </c>
      <c r="B53" s="425">
        <f>avgpeinc!AQ46</f>
        <v>4044448.6267964575</v>
      </c>
      <c r="C53" s="317">
        <f>avgpeinc!AR46</f>
        <v>4068325.7464466151</v>
      </c>
      <c r="D53" s="353"/>
      <c r="E53" s="314"/>
      <c r="F53" s="314"/>
      <c r="G53" s="84">
        <f>avgpeinc!AV46</f>
        <v>6663328.011079628</v>
      </c>
      <c r="H53" s="530">
        <f>B53*0.0001/'TB5'!B53</f>
        <v>1.4157524125398481E-2</v>
      </c>
      <c r="I53" s="541">
        <f>C53*0.0001/'TB5'!B53</f>
        <v>1.4241105579555777E-2</v>
      </c>
      <c r="J53" s="575"/>
      <c r="K53" s="541"/>
      <c r="L53" s="575"/>
      <c r="M53" s="561">
        <f>G53*0.0001/'TB5'!F53</f>
        <v>1.449250857745313E-2</v>
      </c>
      <c r="P53" s="540">
        <f>H53-'TB1'!J54</f>
        <v>-1.6877083897082201E-9</v>
      </c>
    </row>
    <row r="54" spans="1:16" s="87" customFormat="1" ht="15" customHeight="1" x14ac:dyDescent="0.2">
      <c r="A54" s="92">
        <v>1958</v>
      </c>
      <c r="B54" s="425">
        <f>avgpeinc!AQ47</f>
        <v>3431065.0229017613</v>
      </c>
      <c r="C54" s="317">
        <f>avgpeinc!AR47</f>
        <v>3457326.6525447671</v>
      </c>
      <c r="D54" s="353"/>
      <c r="E54" s="314"/>
      <c r="F54" s="314"/>
      <c r="G54" s="84">
        <f>avgpeinc!AV47</f>
        <v>5670037.4616736583</v>
      </c>
      <c r="H54" s="530">
        <f>B54*0.0001/'TB5'!B54</f>
        <v>1.2354556612043523E-2</v>
      </c>
      <c r="I54" s="541">
        <f>C54*0.0001/'TB5'!B54</f>
        <v>1.2449119317204568E-2</v>
      </c>
      <c r="J54" s="575"/>
      <c r="K54" s="541"/>
      <c r="L54" s="575"/>
      <c r="M54" s="561">
        <f>G54*0.0001/'TB5'!F54</f>
        <v>1.2685674887174531E-2</v>
      </c>
      <c r="P54" s="540">
        <f>H54-'TB1'!J55</f>
        <v>-1.4727779152484688E-9</v>
      </c>
    </row>
    <row r="55" spans="1:16" s="87" customFormat="1" ht="15" customHeight="1" x14ac:dyDescent="0.2">
      <c r="A55" s="91">
        <v>1959</v>
      </c>
      <c r="B55" s="426">
        <f>avgpeinc!AQ48</f>
        <v>3907522.8726595766</v>
      </c>
      <c r="C55" s="316">
        <f>avgpeinc!AR48</f>
        <v>3929983.8078567102</v>
      </c>
      <c r="D55" s="354"/>
      <c r="E55" s="315"/>
      <c r="F55" s="315"/>
      <c r="G55" s="88">
        <f>avgpeinc!AV48</f>
        <v>6478995.6874333369</v>
      </c>
      <c r="H55" s="531">
        <f>B55*0.0001/'TB5'!B55</f>
        <v>1.3254996784472922E-2</v>
      </c>
      <c r="I55" s="542">
        <f>C55*0.0001/'TB5'!B55</f>
        <v>1.3331188180791383E-2</v>
      </c>
      <c r="J55" s="576"/>
      <c r="K55" s="542"/>
      <c r="L55" s="576"/>
      <c r="M55" s="562">
        <f>G55*0.0001/'TB5'!F55</f>
        <v>1.3587545143823841E-2</v>
      </c>
      <c r="P55" s="540">
        <f>H55-'TB1'!J56</f>
        <v>0</v>
      </c>
    </row>
    <row r="56" spans="1:16" x14ac:dyDescent="0.2">
      <c r="A56" s="67">
        <v>1960</v>
      </c>
      <c r="B56" s="425">
        <f>avgpeinc!AQ49</f>
        <v>4376732.482186853</v>
      </c>
      <c r="C56" s="317">
        <f>avgpeinc!AR49</f>
        <v>4401142.3765871534</v>
      </c>
      <c r="D56" s="353"/>
      <c r="E56" s="314"/>
      <c r="F56" s="314"/>
      <c r="G56" s="84">
        <f>avgpeinc!AV49</f>
        <v>7253852.1240887167</v>
      </c>
      <c r="H56" s="530">
        <f>B56*0.0001/'TB5'!B56</f>
        <v>1.4576540804618855E-2</v>
      </c>
      <c r="I56" s="541">
        <f>C56*0.0001/'TB5'!B56</f>
        <v>1.4657837028048218E-2</v>
      </c>
      <c r="J56" s="575"/>
      <c r="K56" s="541"/>
      <c r="L56" s="575"/>
      <c r="M56" s="561">
        <f>G56*0.0001/'TB5'!F56</f>
        <v>1.4906014857648218E-2</v>
      </c>
      <c r="P56" s="540">
        <f>H56-'TB1'!J57</f>
        <v>0</v>
      </c>
    </row>
    <row r="57" spans="1:16" x14ac:dyDescent="0.2">
      <c r="A57" s="67">
        <v>1961</v>
      </c>
      <c r="B57" s="425">
        <f>avgpeinc!AQ50</f>
        <v>4491078.1607077783</v>
      </c>
      <c r="C57" s="317">
        <f>avgpeinc!AR50</f>
        <v>4516050.3830116708</v>
      </c>
      <c r="D57" s="353"/>
      <c r="E57" s="314"/>
      <c r="F57" s="314"/>
      <c r="G57" s="84">
        <f>avgpeinc!AV50</f>
        <v>7374331.7013512123</v>
      </c>
      <c r="H57" s="530">
        <f>B57*0.0001/'TB5'!B57</f>
        <v>1.4765475059795729E-2</v>
      </c>
      <c r="I57" s="541">
        <f>C57*0.0001/'TB5'!B57</f>
        <v>1.4847577110221341E-2</v>
      </c>
      <c r="J57" s="575"/>
      <c r="K57" s="541"/>
      <c r="L57" s="575"/>
      <c r="M57" s="561">
        <f>G57*0.0001/'TB5'!F57</f>
        <v>1.5091777588903905E-2</v>
      </c>
      <c r="P57" s="540">
        <f>H57-'TB1'!J58</f>
        <v>8.8009089599383472E-10</v>
      </c>
    </row>
    <row r="58" spans="1:16" x14ac:dyDescent="0.2">
      <c r="A58" s="67">
        <v>1962</v>
      </c>
      <c r="B58" s="427">
        <f>avgpeinc!AQ51</f>
        <v>4601352.7696901737</v>
      </c>
      <c r="C58" s="318">
        <f>avgpeinc!AR51</f>
        <v>4625174.1237629401</v>
      </c>
      <c r="D58" s="523">
        <f>avgpeinc!AS51</f>
        <v>3515377.4592131409</v>
      </c>
      <c r="E58" s="523">
        <f>avgpeinc!AT51</f>
        <v>4514198.6562788254</v>
      </c>
      <c r="F58" s="523">
        <f>avgpeinc!AU51</f>
        <v>4734758.1325828647</v>
      </c>
      <c r="G58" s="81">
        <f>avgpeinc!AV51</f>
        <v>7246937.9849349428</v>
      </c>
      <c r="H58" s="532">
        <f>B58*0.0001/'TB5'!B58</f>
        <v>1.4403657056391241E-2</v>
      </c>
      <c r="I58" s="543">
        <f>C58*0.0001/'TB5'!B58</f>
        <v>1.4478225260972977E-2</v>
      </c>
      <c r="J58" s="543">
        <f>D58*0.0001/'TB5'!C58</f>
        <v>1.0830923914909365E-2</v>
      </c>
      <c r="K58" s="543">
        <f>E58*0.0001/'TB5'!D58</f>
        <v>9.9968947470188141E-3</v>
      </c>
      <c r="L58" s="543">
        <f>F58*0.0001/'TB5'!E58</f>
        <v>2.4299191311001785E-2</v>
      </c>
      <c r="M58" s="550">
        <f>G58*0.0001/'TB5'!F58</f>
        <v>1.4694265089929102E-2</v>
      </c>
      <c r="P58" s="540">
        <f>H58-'TB1'!J59</f>
        <v>0</v>
      </c>
    </row>
    <row r="59" spans="1:16" x14ac:dyDescent="0.2">
      <c r="A59" s="67">
        <v>1963</v>
      </c>
      <c r="B59" s="428">
        <f>avgpeinc!AQ52</f>
        <v>4952913.3911085296</v>
      </c>
      <c r="C59" s="319">
        <f>avgpeinc!AR52</f>
        <v>4975241.3018824197</v>
      </c>
      <c r="D59" s="524">
        <f>avgpeinc!AS52</f>
        <v>3816953.5458116876</v>
      </c>
      <c r="E59" s="524">
        <f>avgpeinc!AT52</f>
        <v>4878981.5003468581</v>
      </c>
      <c r="F59" s="524">
        <f>avgpeinc!AU52</f>
        <v>5128040.9608173221</v>
      </c>
      <c r="G59" s="62">
        <f>avgpeinc!AV52</f>
        <v>7831270.5747252004</v>
      </c>
      <c r="H59" s="533">
        <f>B59*0.0001/'TB5'!B59</f>
        <v>1.4999070670455696E-2</v>
      </c>
      <c r="I59" s="544">
        <f>C59*0.0001/'TB5'!B59</f>
        <v>1.5066687017679213E-2</v>
      </c>
      <c r="J59" s="551">
        <f>D59*0.0001/'TB5'!C59</f>
        <v>1.1358862700816662E-2</v>
      </c>
      <c r="K59" s="544">
        <f>E59*0.0001/'TB5'!D59</f>
        <v>1.0423429549816723E-2</v>
      </c>
      <c r="L59" s="551">
        <f>F59*0.0001/'TB5'!E59</f>
        <v>2.532917911970756E-2</v>
      </c>
      <c r="M59" s="552">
        <f>G59*0.0001/'TB5'!F59</f>
        <v>1.5365420375019308E-2</v>
      </c>
      <c r="P59" s="540">
        <f>H59-'TB1'!J60</f>
        <v>0</v>
      </c>
    </row>
    <row r="60" spans="1:16" x14ac:dyDescent="0.2">
      <c r="A60" s="67">
        <v>1964</v>
      </c>
      <c r="B60" s="428">
        <f>avgpeinc!AQ53</f>
        <v>5361031.7411259608</v>
      </c>
      <c r="C60" s="319">
        <f>avgpeinc!AR53</f>
        <v>5381886.8235893119</v>
      </c>
      <c r="D60" s="524">
        <f>avgpeinc!AS53</f>
        <v>4118529.6324102338</v>
      </c>
      <c r="E60" s="524">
        <f>avgpeinc!AT53</f>
        <v>5243764.3444148907</v>
      </c>
      <c r="F60" s="524">
        <f>avgpeinc!AU53</f>
        <v>5521323.7890517786</v>
      </c>
      <c r="G60" s="62">
        <f>avgpeinc!AV53</f>
        <v>8539713.5383645426</v>
      </c>
      <c r="H60" s="533">
        <f>B60*0.0001/'TB5'!B60</f>
        <v>1.5594484284520151E-2</v>
      </c>
      <c r="I60" s="544">
        <f>C60*0.0001/'TB5'!B60</f>
        <v>1.5655148774385456E-2</v>
      </c>
      <c r="J60" s="551">
        <f>D60*0.0001/'TB5'!C60</f>
        <v>1.1851966381073E-2</v>
      </c>
      <c r="K60" s="544">
        <f>E60*0.0001/'TB5'!D60</f>
        <v>1.0820886120200157E-2</v>
      </c>
      <c r="L60" s="551">
        <f>F60*0.0001/'TB5'!E60</f>
        <v>2.6284603402018554E-2</v>
      </c>
      <c r="M60" s="552">
        <f>G60*0.0001/'TB5'!F60</f>
        <v>1.603657566010952E-2</v>
      </c>
      <c r="P60" s="540">
        <f>H60-'TB1'!J61</f>
        <v>0</v>
      </c>
    </row>
    <row r="61" spans="1:16" x14ac:dyDescent="0.2">
      <c r="A61" s="67">
        <v>1965</v>
      </c>
      <c r="B61" s="428">
        <f>avgpeinc!AQ54</f>
        <v>5712725.6524501787</v>
      </c>
      <c r="C61" s="319">
        <f>avgpeinc!AR54</f>
        <v>5738335.522803802</v>
      </c>
      <c r="D61" s="524">
        <f>avgpeinc!AS54</f>
        <v>4441510.9339662595</v>
      </c>
      <c r="E61" s="524">
        <f>avgpeinc!AT54</f>
        <v>5563952.6310819592</v>
      </c>
      <c r="F61" s="524">
        <f>avgpeinc!AU54</f>
        <v>5902289.0658869799</v>
      </c>
      <c r="G61" s="62">
        <f>avgpeinc!AV54</f>
        <v>9057266.3306410555</v>
      </c>
      <c r="H61" s="533">
        <f>B61*0.0001/'TB5'!B61</f>
        <v>1.5801701694726944E-2</v>
      </c>
      <c r="I61" s="544">
        <f>C61*0.0001/'TB5'!B61</f>
        <v>1.5872539952397346E-2</v>
      </c>
      <c r="J61" s="551">
        <f>D61*0.0001/'TB5'!C61</f>
        <v>1.2169952025269652E-2</v>
      </c>
      <c r="K61" s="544">
        <f>E61*0.0001/'TB5'!D61</f>
        <v>1.0931089678605524E-2</v>
      </c>
      <c r="L61" s="551">
        <f>F61*0.0001/'TB5'!E61</f>
        <v>2.6756070985925268E-2</v>
      </c>
      <c r="M61" s="552">
        <f>G61*0.0001/'TB5'!F61</f>
        <v>1.6221366822719571E-2</v>
      </c>
      <c r="P61" s="540">
        <f>H61-'TB1'!J62</f>
        <v>0</v>
      </c>
    </row>
    <row r="62" spans="1:16" x14ac:dyDescent="0.2">
      <c r="A62" s="67">
        <v>1966</v>
      </c>
      <c r="B62" s="428">
        <f>avgpeinc!AQ55</f>
        <v>6056952.8531820429</v>
      </c>
      <c r="C62" s="319">
        <f>avgpeinc!AR55</f>
        <v>6087603.6432590997</v>
      </c>
      <c r="D62" s="524">
        <f>avgpeinc!AS55</f>
        <v>4764492.2355222851</v>
      </c>
      <c r="E62" s="524">
        <f>avgpeinc!AT55</f>
        <v>5884140.9177490287</v>
      </c>
      <c r="F62" s="524">
        <f>avgpeinc!AU55</f>
        <v>6283254.3427221803</v>
      </c>
      <c r="G62" s="62">
        <f>avgpeinc!AV55</f>
        <v>9565525.5169566497</v>
      </c>
      <c r="H62" s="533">
        <f>B62*0.0001/'TB5'!B62</f>
        <v>1.6008919104933739E-2</v>
      </c>
      <c r="I62" s="544">
        <f>C62*0.0001/'TB5'!B62</f>
        <v>1.6089931130409241E-2</v>
      </c>
      <c r="J62" s="551">
        <f>D62*0.0001/'TB5'!C62</f>
        <v>1.2458901852369308E-2</v>
      </c>
      <c r="K62" s="544">
        <f>E62*0.0001/'TB5'!D62</f>
        <v>1.103120855987072E-2</v>
      </c>
      <c r="L62" s="551">
        <f>F62*0.0001/'TB5'!E62</f>
        <v>2.7184551581740386E-2</v>
      </c>
      <c r="M62" s="552">
        <f>G62*0.0001/'TB5'!F62</f>
        <v>1.6406157985329628E-2</v>
      </c>
      <c r="P62" s="540">
        <f>H62-'TB1'!J63</f>
        <v>0</v>
      </c>
    </row>
    <row r="63" spans="1:16" x14ac:dyDescent="0.2">
      <c r="A63" s="67">
        <v>1967</v>
      </c>
      <c r="B63" s="428">
        <f>avgpeinc!AQ56</f>
        <v>5611514.4588212352</v>
      </c>
      <c r="C63" s="319">
        <f>avgpeinc!AR56</f>
        <v>5653023.0552680334</v>
      </c>
      <c r="D63" s="524">
        <f>avgpeinc!AS56</f>
        <v>4455322.0215233676</v>
      </c>
      <c r="E63" s="524">
        <f>avgpeinc!AT56</f>
        <v>5481171.9712161813</v>
      </c>
      <c r="F63" s="524">
        <f>avgpeinc!AU56</f>
        <v>5836923.2792007085</v>
      </c>
      <c r="G63" s="62">
        <f>avgpeinc!AV56</f>
        <v>8952933.0719286911</v>
      </c>
      <c r="H63" s="534">
        <f>B63*0.0001/'TB5'!B63</f>
        <v>1.4627489726990463E-2</v>
      </c>
      <c r="I63" s="545">
        <f>C63*0.0001/'TB5'!B63</f>
        <v>1.4735689852386713E-2</v>
      </c>
      <c r="J63" s="551">
        <f>D63*0.0001/'TB5'!C63</f>
        <v>1.1424929834902287E-2</v>
      </c>
      <c r="K63" s="544">
        <f>E63*0.0001/'TB5'!D63</f>
        <v>1.0281837778165935E-2</v>
      </c>
      <c r="L63" s="551">
        <f>F63*0.0001/'TB5'!E63</f>
        <v>2.4214704055339101E-2</v>
      </c>
      <c r="M63" s="552">
        <f>G63*0.0001/'TB5'!F63</f>
        <v>1.4886958291754127E-2</v>
      </c>
      <c r="P63" s="540">
        <f>H63-'TB1'!J64</f>
        <v>0</v>
      </c>
    </row>
    <row r="64" spans="1:16" x14ac:dyDescent="0.2">
      <c r="A64" s="67">
        <v>1968</v>
      </c>
      <c r="B64" s="428">
        <f>avgpeinc!AQ57</f>
        <v>5595424.3081937274</v>
      </c>
      <c r="C64" s="319">
        <f>avgpeinc!AR57</f>
        <v>5631888.2533214958</v>
      </c>
      <c r="D64" s="524">
        <f>avgpeinc!AS57</f>
        <v>4464727.3848495716</v>
      </c>
      <c r="E64" s="524">
        <f>avgpeinc!AT57</f>
        <v>5493356.4219897902</v>
      </c>
      <c r="F64" s="524">
        <f>avgpeinc!AU57</f>
        <v>5766075.2554903356</v>
      </c>
      <c r="G64" s="62">
        <f>avgpeinc!AV57</f>
        <v>8847800.2183265686</v>
      </c>
      <c r="H64" s="534">
        <f>B64*0.0001/'TB5'!B64</f>
        <v>1.4171037240885195E-2</v>
      </c>
      <c r="I64" s="545">
        <f>C64*0.0001/'TB5'!B64</f>
        <v>1.4263386256061493E-2</v>
      </c>
      <c r="J64" s="551">
        <f>D64*0.0001/'TB5'!C64</f>
        <v>1.114346575923264E-2</v>
      </c>
      <c r="K64" s="544">
        <f>E64*0.0001/'TB5'!D64</f>
        <v>1.006038422929123E-2</v>
      </c>
      <c r="L64" s="551">
        <f>F64*0.0001/'TB5'!E64</f>
        <v>2.3186902166344225E-2</v>
      </c>
      <c r="M64" s="552">
        <f>G64*0.0001/'TB5'!F64</f>
        <v>1.439109322382137E-2</v>
      </c>
      <c r="P64" s="540">
        <f>H64-'TB1'!J65</f>
        <v>0</v>
      </c>
    </row>
    <row r="65" spans="1:16" x14ac:dyDescent="0.2">
      <c r="A65" s="72">
        <v>1969</v>
      </c>
      <c r="B65" s="429">
        <f>avgpeinc!AQ58</f>
        <v>5218382.8674529539</v>
      </c>
      <c r="C65" s="320">
        <f>avgpeinc!AR58</f>
        <v>5258212.9764506621</v>
      </c>
      <c r="D65" s="526">
        <f>avgpeinc!AS58</f>
        <v>4150210.3175902963</v>
      </c>
      <c r="E65" s="526">
        <f>avgpeinc!AT58</f>
        <v>5151860.9350595204</v>
      </c>
      <c r="F65" s="526">
        <f>avgpeinc!AU58</f>
        <v>5361460.827962094</v>
      </c>
      <c r="G65" s="68">
        <f>avgpeinc!AV58</f>
        <v>8328600.4953804202</v>
      </c>
      <c r="H65" s="535">
        <f>B65*0.0001/'TB5'!B65</f>
        <v>1.3043256331002336E-2</v>
      </c>
      <c r="I65" s="546">
        <f>C65*0.0001/'TB5'!B65</f>
        <v>1.3142810988938434E-2</v>
      </c>
      <c r="J65" s="553">
        <f>D65*0.0001/'TB5'!C65</f>
        <v>1.0186731640715154E-2</v>
      </c>
      <c r="K65" s="547">
        <f>E65*0.0001/'TB5'!D65</f>
        <v>9.2502383777173219E-3</v>
      </c>
      <c r="L65" s="553">
        <f>F65*0.0001/'TB5'!E65</f>
        <v>2.1456082497024905E-2</v>
      </c>
      <c r="M65" s="554">
        <f>G65*0.0001/'TB5'!F65</f>
        <v>1.3314237745362334E-2</v>
      </c>
      <c r="P65" s="540">
        <f>H65-'TB1'!J66</f>
        <v>0</v>
      </c>
    </row>
    <row r="66" spans="1:16" x14ac:dyDescent="0.2">
      <c r="A66" s="67">
        <v>1970</v>
      </c>
      <c r="B66" s="428">
        <f>avgpeinc!AQ59</f>
        <v>4589423.9684238564</v>
      </c>
      <c r="C66" s="319">
        <f>avgpeinc!AR59</f>
        <v>4635268.9503591023</v>
      </c>
      <c r="D66" s="524">
        <f>avgpeinc!AS59</f>
        <v>3650565.565051558</v>
      </c>
      <c r="E66" s="524">
        <f>avgpeinc!AT59</f>
        <v>4550551.6232027588</v>
      </c>
      <c r="F66" s="524">
        <f>avgpeinc!AU59</f>
        <v>4692782.3499491755</v>
      </c>
      <c r="G66" s="62">
        <f>avgpeinc!AV59</f>
        <v>7295526.5220472394</v>
      </c>
      <c r="H66" s="534">
        <f>B66*0.0001/'TB5'!B66</f>
        <v>1.1757901134842539E-2</v>
      </c>
      <c r="I66" s="545">
        <f>C66*0.0001/'TB5'!B66</f>
        <v>1.1875353950017596E-2</v>
      </c>
      <c r="J66" s="551">
        <f>D66*0.0001/'TB5'!C66</f>
        <v>9.1777231573360041E-3</v>
      </c>
      <c r="K66" s="544">
        <f>E66*0.0001/'TB5'!D66</f>
        <v>8.3754655970551539E-3</v>
      </c>
      <c r="L66" s="551">
        <f>F66*0.0001/'TB5'!E66</f>
        <v>1.9405749895668123E-2</v>
      </c>
      <c r="M66" s="552">
        <f>G66*0.0001/'TB5'!F66</f>
        <v>1.2040890269418014E-2</v>
      </c>
      <c r="P66" s="540">
        <f>H66-'TB1'!J67</f>
        <v>0</v>
      </c>
    </row>
    <row r="67" spans="1:16" x14ac:dyDescent="0.2">
      <c r="A67" s="67">
        <v>1971</v>
      </c>
      <c r="B67" s="428">
        <f>avgpeinc!AQ60</f>
        <v>4596190.7403709795</v>
      </c>
      <c r="C67" s="319">
        <f>avgpeinc!AR60</f>
        <v>4648689.4889069991</v>
      </c>
      <c r="D67" s="524">
        <f>avgpeinc!AS60</f>
        <v>3679665.8914367338</v>
      </c>
      <c r="E67" s="524">
        <f>avgpeinc!AT60</f>
        <v>4612525.1462379247</v>
      </c>
      <c r="F67" s="524">
        <f>avgpeinc!AU60</f>
        <v>4669284.3971194215</v>
      </c>
      <c r="G67" s="62">
        <f>avgpeinc!AV60</f>
        <v>7328642.4496355252</v>
      </c>
      <c r="H67" s="534">
        <f>B67*0.0001/'TB5'!B67</f>
        <v>1.1715678780092276E-2</v>
      </c>
      <c r="I67" s="545">
        <f>C67*0.0001/'TB5'!B67</f>
        <v>1.1849497959701694E-2</v>
      </c>
      <c r="J67" s="551">
        <f>D67*0.0001/'TB5'!C67</f>
        <v>9.2083765666757245E-3</v>
      </c>
      <c r="K67" s="544">
        <f>E67*0.0001/'TB5'!D67</f>
        <v>8.4912319916838914E-3</v>
      </c>
      <c r="L67" s="551">
        <f>F67*0.0001/'TB5'!E67</f>
        <v>1.8983954863870167E-2</v>
      </c>
      <c r="M67" s="552">
        <f>G67*0.0001/'TB5'!F67</f>
        <v>1.2042480399941267E-2</v>
      </c>
      <c r="P67" s="540">
        <f>H67-'TB1'!J68</f>
        <v>0</v>
      </c>
    </row>
    <row r="68" spans="1:16" x14ac:dyDescent="0.2">
      <c r="A68" s="67">
        <v>1972</v>
      </c>
      <c r="B68" s="428">
        <f>avgpeinc!AQ61</f>
        <v>4679316.0589025952</v>
      </c>
      <c r="C68" s="319">
        <f>avgpeinc!AR61</f>
        <v>4748388.6812047074</v>
      </c>
      <c r="D68" s="524">
        <f>avgpeinc!AS61</f>
        <v>3764953.2438979065</v>
      </c>
      <c r="E68" s="524">
        <f>avgpeinc!AT61</f>
        <v>4793472.2299711211</v>
      </c>
      <c r="F68" s="524">
        <f>avgpeinc!AU61</f>
        <v>4697836.3323051911</v>
      </c>
      <c r="G68" s="62">
        <f>avgpeinc!AV61</f>
        <v>7388643.8511086386</v>
      </c>
      <c r="H68" s="534">
        <f>B68*0.0001/'TB5'!B68</f>
        <v>1.1507508648264778E-2</v>
      </c>
      <c r="I68" s="545">
        <f>C68*0.0001/'TB5'!B68</f>
        <v>1.1677374027840418E-2</v>
      </c>
      <c r="J68" s="551">
        <f>D68*0.0001/'TB5'!C68</f>
        <v>9.1452680180736934E-3</v>
      </c>
      <c r="K68" s="544">
        <f>E68*0.0001/'TB5'!D68</f>
        <v>8.5452224423079315E-3</v>
      </c>
      <c r="L68" s="551">
        <f>F68*0.0001/'TB5'!E68</f>
        <v>1.816253278457225E-2</v>
      </c>
      <c r="M68" s="552">
        <f>G68*0.0001/'TB5'!F68</f>
        <v>1.1915902809732868E-2</v>
      </c>
      <c r="P68" s="540">
        <f>H68-'TB1'!J69</f>
        <v>0</v>
      </c>
    </row>
    <row r="69" spans="1:16" x14ac:dyDescent="0.2">
      <c r="A69" s="67">
        <v>1973</v>
      </c>
      <c r="B69" s="428">
        <f>avgpeinc!AQ62</f>
        <v>4572800.1075959094</v>
      </c>
      <c r="C69" s="319">
        <f>avgpeinc!AR62</f>
        <v>4658497.8801672328</v>
      </c>
      <c r="D69" s="524">
        <f>avgpeinc!AS62</f>
        <v>3743618.8355299495</v>
      </c>
      <c r="E69" s="524">
        <f>avgpeinc!AT62</f>
        <v>4786716.1796435071</v>
      </c>
      <c r="F69" s="524">
        <f>avgpeinc!AU62</f>
        <v>4507803.5031269025</v>
      </c>
      <c r="G69" s="62">
        <f>avgpeinc!AV62</f>
        <v>7249184.8229189161</v>
      </c>
      <c r="H69" s="534">
        <f>B69*0.0001/'TB5'!B69</f>
        <v>1.0793875745889634E-2</v>
      </c>
      <c r="I69" s="545">
        <f>C69*0.0001/'TB5'!B69</f>
        <v>1.0996161235539146E-2</v>
      </c>
      <c r="J69" s="551">
        <f>D69*0.0001/'TB5'!C69</f>
        <v>8.7077237578796502E-3</v>
      </c>
      <c r="K69" s="544">
        <f>E69*0.0001/'TB5'!D69</f>
        <v>8.1609525325916366E-3</v>
      </c>
      <c r="L69" s="551">
        <f>F69*0.0001/'TB5'!E69</f>
        <v>1.6764804041144998E-2</v>
      </c>
      <c r="M69" s="552">
        <f>G69*0.0001/'TB5'!F69</f>
        <v>1.1221463609842885E-2</v>
      </c>
      <c r="P69" s="540">
        <f>H69-'TB1'!J70</f>
        <v>0</v>
      </c>
    </row>
    <row r="70" spans="1:16" x14ac:dyDescent="0.2">
      <c r="A70" s="67">
        <v>1974</v>
      </c>
      <c r="B70" s="428">
        <f>avgpeinc!AQ63</f>
        <v>4261980.5228586923</v>
      </c>
      <c r="C70" s="319">
        <f>avgpeinc!AR63</f>
        <v>4370189.0612043841</v>
      </c>
      <c r="D70" s="524">
        <f>avgpeinc!AS63</f>
        <v>3541185.3779625092</v>
      </c>
      <c r="E70" s="524">
        <f>avgpeinc!AT63</f>
        <v>4567256.0129180104</v>
      </c>
      <c r="F70" s="524">
        <f>avgpeinc!AU63</f>
        <v>4118890.983005092</v>
      </c>
      <c r="G70" s="62">
        <f>avgpeinc!AV63</f>
        <v>6782151.6058161855</v>
      </c>
      <c r="H70" s="534">
        <f>B70*0.0001/'TB5'!B70</f>
        <v>1.0355179391666526E-2</v>
      </c>
      <c r="I70" s="545">
        <f>C70*0.0001/'TB5'!B70</f>
        <v>1.0618089749954153E-2</v>
      </c>
      <c r="J70" s="551">
        <f>D70*0.0001/'TB5'!C70</f>
        <v>8.4272262618583227E-3</v>
      </c>
      <c r="K70" s="544">
        <f>E70*0.0001/'TB5'!D70</f>
        <v>8.0435965345060367E-3</v>
      </c>
      <c r="L70" s="551">
        <f>F70*0.0001/'TB5'!E70</f>
        <v>1.5639301685183678E-2</v>
      </c>
      <c r="M70" s="552">
        <f>G70*0.0001/'TB5'!F70</f>
        <v>1.0838577012620474E-2</v>
      </c>
      <c r="P70" s="540">
        <f>H70-'TB1'!J71</f>
        <v>0</v>
      </c>
    </row>
    <row r="71" spans="1:16" x14ac:dyDescent="0.2">
      <c r="A71" s="67">
        <v>1975</v>
      </c>
      <c r="B71" s="428">
        <f>avgpeinc!AQ64</f>
        <v>4183636.8447385603</v>
      </c>
      <c r="C71" s="319">
        <f>avgpeinc!AR64</f>
        <v>4303280.2737764092</v>
      </c>
      <c r="D71" s="524">
        <f>avgpeinc!AS64</f>
        <v>3472465.4898693929</v>
      </c>
      <c r="E71" s="524">
        <f>avgpeinc!AT64</f>
        <v>4491106.1284063375</v>
      </c>
      <c r="F71" s="524">
        <f>avgpeinc!AU64</f>
        <v>4046791.3557680282</v>
      </c>
      <c r="G71" s="62">
        <f>avgpeinc!AV64</f>
        <v>6668473.5985353291</v>
      </c>
      <c r="H71" s="534">
        <f>B71*0.0001/'TB5'!B71</f>
        <v>1.050229352150467E-2</v>
      </c>
      <c r="I71" s="545">
        <f>C71*0.0001/'TB5'!B71</f>
        <v>1.0802637565767272E-2</v>
      </c>
      <c r="J71" s="551">
        <f>D71*0.0001/'TB5'!C71</f>
        <v>8.6500442814241296E-3</v>
      </c>
      <c r="K71" s="544">
        <f>E71*0.0001/'TB5'!D71</f>
        <v>8.3579167291709684E-3</v>
      </c>
      <c r="L71" s="551">
        <f>F71*0.0001/'TB5'!E71</f>
        <v>1.5287475268713987E-2</v>
      </c>
      <c r="M71" s="552">
        <f>G71*0.0001/'TB5'!F71</f>
        <v>1.1071798729499704E-2</v>
      </c>
      <c r="P71" s="540">
        <f>H71-'TB1'!J72</f>
        <v>0</v>
      </c>
    </row>
    <row r="72" spans="1:16" x14ac:dyDescent="0.2">
      <c r="A72" s="67">
        <v>1976</v>
      </c>
      <c r="B72" s="428">
        <f>avgpeinc!AQ65</f>
        <v>4404337.3542444212</v>
      </c>
      <c r="C72" s="319">
        <f>avgpeinc!AR65</f>
        <v>4514824.9488022421</v>
      </c>
      <c r="D72" s="524">
        <f>avgpeinc!AS65</f>
        <v>3640214.7416643049</v>
      </c>
      <c r="E72" s="524">
        <f>avgpeinc!AT65</f>
        <v>4708443.7758297371</v>
      </c>
      <c r="F72" s="524">
        <f>avgpeinc!AU65</f>
        <v>4270087.8568324158</v>
      </c>
      <c r="G72" s="62">
        <f>avgpeinc!AV65</f>
        <v>6968133.4702040106</v>
      </c>
      <c r="H72" s="534">
        <f>B72*0.0001/'TB5'!B72</f>
        <v>1.0666308412785597E-2</v>
      </c>
      <c r="I72" s="545">
        <f>C72*0.0001/'TB5'!B72</f>
        <v>1.0933884364524356E-2</v>
      </c>
      <c r="J72" s="551">
        <f>D72*0.0001/'TB5'!C72</f>
        <v>8.7432417376938076E-3</v>
      </c>
      <c r="K72" s="544">
        <f>E72*0.0001/'TB5'!D72</f>
        <v>8.4845446407841862E-3</v>
      </c>
      <c r="L72" s="551">
        <f>F72*0.0001/'TB5'!E72</f>
        <v>1.5381868830738554E-2</v>
      </c>
      <c r="M72" s="552">
        <f>G72*0.0001/'TB5'!F72</f>
        <v>1.1212252397736044E-2</v>
      </c>
      <c r="P72" s="540">
        <f>H72-'TB1'!J73</f>
        <v>0</v>
      </c>
    </row>
    <row r="73" spans="1:16" x14ac:dyDescent="0.2">
      <c r="A73" s="67">
        <v>1977</v>
      </c>
      <c r="B73" s="428">
        <f>avgpeinc!AQ66</f>
        <v>4618481.0192111554</v>
      </c>
      <c r="C73" s="319">
        <f>avgpeinc!AR66</f>
        <v>4731928.1563793551</v>
      </c>
      <c r="D73" s="524">
        <f>avgpeinc!AS66</f>
        <v>3809718.084487922</v>
      </c>
      <c r="E73" s="524">
        <f>avgpeinc!AT66</f>
        <v>4980328.5419445299</v>
      </c>
      <c r="F73" s="524">
        <f>avgpeinc!AU66</f>
        <v>4436859.5159218619</v>
      </c>
      <c r="G73" s="62">
        <f>avgpeinc!AV66</f>
        <v>7225876.2545944555</v>
      </c>
      <c r="H73" s="534">
        <f>B73*0.0001/'TB5'!B73</f>
        <v>1.0847922286598699E-2</v>
      </c>
      <c r="I73" s="545">
        <f>C73*0.0001/'TB5'!B73</f>
        <v>1.1114387759233235E-2</v>
      </c>
      <c r="J73" s="551">
        <f>D73*0.0001/'TB5'!C73</f>
        <v>8.9281323205456786E-3</v>
      </c>
      <c r="K73" s="544">
        <f>E73*0.0001/'TB5'!D73</f>
        <v>8.7401246275764493E-3</v>
      </c>
      <c r="L73" s="551">
        <f>F73*0.0001/'TB5'!E73</f>
        <v>1.5371883729204063E-2</v>
      </c>
      <c r="M73" s="552">
        <f>G73*0.0001/'TB5'!F73</f>
        <v>1.1404521609817975E-2</v>
      </c>
      <c r="P73" s="540">
        <f>H73-'TB1'!J74</f>
        <v>0</v>
      </c>
    </row>
    <row r="74" spans="1:16" x14ac:dyDescent="0.2">
      <c r="A74" s="67">
        <v>1978</v>
      </c>
      <c r="B74" s="428">
        <f>avgpeinc!AQ67</f>
        <v>5002199.8526816638</v>
      </c>
      <c r="C74" s="319">
        <f>avgpeinc!AR67</f>
        <v>5132298.982692956</v>
      </c>
      <c r="D74" s="524">
        <f>avgpeinc!AS67</f>
        <v>4188934.7385564884</v>
      </c>
      <c r="E74" s="524">
        <f>avgpeinc!AT67</f>
        <v>5496923.9917974528</v>
      </c>
      <c r="F74" s="524">
        <f>avgpeinc!AU67</f>
        <v>4705350.300917008</v>
      </c>
      <c r="G74" s="62">
        <f>avgpeinc!AV67</f>
        <v>7800845.0868202755</v>
      </c>
      <c r="H74" s="534">
        <f>B74*0.0001/'TB5'!B74</f>
        <v>1.1346245618216401E-2</v>
      </c>
      <c r="I74" s="545">
        <f>C74*0.0001/'TB5'!B74</f>
        <v>1.1641343120774809E-2</v>
      </c>
      <c r="J74" s="551">
        <f>D74*0.0001/'TB5'!C74</f>
        <v>9.4238433713969005E-3</v>
      </c>
      <c r="K74" s="544">
        <f>E74*0.0001/'TB5'!D74</f>
        <v>9.3523148353214514E-3</v>
      </c>
      <c r="L74" s="551">
        <f>F74*0.0001/'TB5'!E74</f>
        <v>1.5640372520711154E-2</v>
      </c>
      <c r="M74" s="552">
        <f>G74*0.0001/'TB5'!F74</f>
        <v>1.1964662660652161E-2</v>
      </c>
      <c r="P74" s="540">
        <f>H74-'TB1'!J75</f>
        <v>0</v>
      </c>
    </row>
    <row r="75" spans="1:16" x14ac:dyDescent="0.2">
      <c r="A75" s="72">
        <v>1979</v>
      </c>
      <c r="B75" s="429">
        <f>avgpeinc!AQ68</f>
        <v>5702129.5211424334</v>
      </c>
      <c r="C75" s="320">
        <f>avgpeinc!AR68</f>
        <v>5847748.1376899965</v>
      </c>
      <c r="D75" s="526">
        <f>avgpeinc!AS68</f>
        <v>4806717.2826358266</v>
      </c>
      <c r="E75" s="526">
        <f>avgpeinc!AT68</f>
        <v>6288935.5871821987</v>
      </c>
      <c r="F75" s="526">
        <f>avgpeinc!AU68</f>
        <v>5322680.4907682743</v>
      </c>
      <c r="G75" s="68">
        <f>avgpeinc!AV68</f>
        <v>8901750.5988134462</v>
      </c>
      <c r="H75" s="536">
        <f>B75*0.0001/'TB5'!B75</f>
        <v>1.2885304167866707E-2</v>
      </c>
      <c r="I75" s="547">
        <f>C75*0.0001/'TB5'!B75</f>
        <v>1.3214363716542719E-2</v>
      </c>
      <c r="J75" s="553">
        <f>D75*0.0001/'TB5'!C75</f>
        <v>1.0779978707432749E-2</v>
      </c>
      <c r="K75" s="547">
        <f>E75*0.0001/'TB5'!D75</f>
        <v>1.0672218166291715E-2</v>
      </c>
      <c r="L75" s="553">
        <f>F75*0.0001/'TB5'!E75</f>
        <v>1.7518574371933937E-2</v>
      </c>
      <c r="M75" s="554">
        <f>G75*0.0001/'TB5'!F75</f>
        <v>1.3660912401974199E-2</v>
      </c>
      <c r="P75" s="540">
        <f>H75-'TB1'!J76</f>
        <v>0</v>
      </c>
    </row>
    <row r="76" spans="1:16" x14ac:dyDescent="0.2">
      <c r="A76" s="67">
        <v>1980</v>
      </c>
      <c r="B76" s="428">
        <f>avgpeinc!AQ69</f>
        <v>4971060.3749474827</v>
      </c>
      <c r="C76" s="319">
        <f>avgpeinc!AR69</f>
        <v>5138077.9221852589</v>
      </c>
      <c r="D76" s="524">
        <f>avgpeinc!AS69</f>
        <v>4260864.0327297719</v>
      </c>
      <c r="E76" s="524">
        <f>avgpeinc!AT69</f>
        <v>5744863.8654038422</v>
      </c>
      <c r="F76" s="524">
        <f>avgpeinc!AU69</f>
        <v>4434131.5337165045</v>
      </c>
      <c r="G76" s="62">
        <f>avgpeinc!AV69</f>
        <v>7794706.7314989194</v>
      </c>
      <c r="H76" s="533">
        <f>B76*0.0001/'TB5'!B76</f>
        <v>1.1570385657250883E-2</v>
      </c>
      <c r="I76" s="544">
        <f>C76*0.0001/'TB5'!B76</f>
        <v>1.1959127150475979E-2</v>
      </c>
      <c r="J76" s="551">
        <f>D76*0.0001/'TB5'!C76</f>
        <v>9.8760463297367113E-3</v>
      </c>
      <c r="K76" s="544">
        <f>E76*0.0001/'TB5'!D76</f>
        <v>1.0131222195923328E-2</v>
      </c>
      <c r="L76" s="551">
        <f>F76*0.0001/'TB5'!E76</f>
        <v>1.4754148200154305E-2</v>
      </c>
      <c r="M76" s="552">
        <f>G76*0.0001/'TB5'!F76</f>
        <v>1.2388747185468674E-2</v>
      </c>
      <c r="P76" s="540">
        <f>H76-'TB1'!J77</f>
        <v>0</v>
      </c>
    </row>
    <row r="77" spans="1:16" x14ac:dyDescent="0.2">
      <c r="A77" s="67">
        <v>1981</v>
      </c>
      <c r="B77" s="428">
        <f>avgpeinc!AQ70</f>
        <v>5244083.9666034244</v>
      </c>
      <c r="C77" s="319">
        <f>avgpeinc!AR70</f>
        <v>5404103.9079331346</v>
      </c>
      <c r="D77" s="524">
        <f>avgpeinc!AS70</f>
        <v>4534623.0023744125</v>
      </c>
      <c r="E77" s="524">
        <f>avgpeinc!AT70</f>
        <v>5949532.4733599061</v>
      </c>
      <c r="F77" s="524">
        <f>avgpeinc!AU70</f>
        <v>4760872.5362742469</v>
      </c>
      <c r="G77" s="62">
        <f>avgpeinc!AV70</f>
        <v>8182856.0256204521</v>
      </c>
      <c r="H77" s="533">
        <f>B77*0.0001/'TB5'!B77</f>
        <v>1.2112721800804138E-2</v>
      </c>
      <c r="I77" s="544">
        <f>C77*0.0001/'TB5'!B77</f>
        <v>1.2482333928346634E-2</v>
      </c>
      <c r="J77" s="551">
        <f>D77*0.0001/'TB5'!C77</f>
        <v>1.0505831800401213E-2</v>
      </c>
      <c r="K77" s="544">
        <f>E77*0.0001/'TB5'!D77</f>
        <v>1.0518203489482405E-2</v>
      </c>
      <c r="L77" s="551">
        <f>F77*0.0001/'TB5'!E77</f>
        <v>1.5429921448230742E-2</v>
      </c>
      <c r="M77" s="552">
        <f>G77*0.0001/'TB5'!F77</f>
        <v>1.2959564104676248E-2</v>
      </c>
      <c r="P77" s="540">
        <f>H77-'TB1'!J78</f>
        <v>0</v>
      </c>
    </row>
    <row r="78" spans="1:16" x14ac:dyDescent="0.2">
      <c r="A78" s="67">
        <v>1982</v>
      </c>
      <c r="B78" s="428">
        <f>avgpeinc!AQ71</f>
        <v>6469667.4188638637</v>
      </c>
      <c r="C78" s="319">
        <f>avgpeinc!AR71</f>
        <v>6531043.7235665945</v>
      </c>
      <c r="D78" s="524">
        <f>avgpeinc!AS71</f>
        <v>5546597.2754222499</v>
      </c>
      <c r="E78" s="524">
        <f>avgpeinc!AT71</f>
        <v>7251587.9777126675</v>
      </c>
      <c r="F78" s="524">
        <f>avgpeinc!AU71</f>
        <v>5785768.9317665258</v>
      </c>
      <c r="G78" s="62">
        <f>avgpeinc!AV71</f>
        <v>9941582.7925824709</v>
      </c>
      <c r="H78" s="533">
        <f>B78*0.0001/'TB5'!B78</f>
        <v>1.5451263636350633E-2</v>
      </c>
      <c r="I78" s="544">
        <f>C78*0.0001/'TB5'!B78</f>
        <v>1.5597846359014515E-2</v>
      </c>
      <c r="J78" s="551">
        <f>D78*0.0001/'TB5'!C78</f>
        <v>1.336386986076832E-2</v>
      </c>
      <c r="K78" s="544">
        <f>E78*0.0001/'TB5'!D78</f>
        <v>1.3308874331414701E-2</v>
      </c>
      <c r="L78" s="551">
        <f>F78*0.0001/'TB5'!E78</f>
        <v>1.9063685089349743E-2</v>
      </c>
      <c r="M78" s="552">
        <f>G78*0.0001/'TB5'!F78</f>
        <v>1.6317313537001606E-2</v>
      </c>
      <c r="P78" s="540">
        <f>H78-'TB1'!J79</f>
        <v>0</v>
      </c>
    </row>
    <row r="79" spans="1:16" x14ac:dyDescent="0.2">
      <c r="A79" s="67">
        <v>1983</v>
      </c>
      <c r="B79" s="428">
        <f>avgpeinc!AQ72</f>
        <v>7336606.2593874978</v>
      </c>
      <c r="C79" s="319">
        <f>avgpeinc!AR72</f>
        <v>7520849.2144288449</v>
      </c>
      <c r="D79" s="524">
        <f>avgpeinc!AS72</f>
        <v>6369979.3817157811</v>
      </c>
      <c r="E79" s="524">
        <f>avgpeinc!AT72</f>
        <v>8242385.8251040047</v>
      </c>
      <c r="F79" s="524">
        <f>avgpeinc!AU72</f>
        <v>6700425.9471637607</v>
      </c>
      <c r="G79" s="62">
        <f>avgpeinc!AV72</f>
        <v>11173921.923376108</v>
      </c>
      <c r="H79" s="533">
        <f>B79*0.0001/'TB5'!B79</f>
        <v>1.7251519486308098E-2</v>
      </c>
      <c r="I79" s="544">
        <f>C79*0.0001/'TB5'!B79</f>
        <v>1.7684753984212875E-2</v>
      </c>
      <c r="J79" s="551">
        <f>D79*0.0001/'TB5'!C79</f>
        <v>1.5213963575661184E-2</v>
      </c>
      <c r="K79" s="544">
        <f>E79*0.0001/'TB5'!D79</f>
        <v>1.5119930729269985E-2</v>
      </c>
      <c r="L79" s="551">
        <f>F79*0.0001/'TB5'!E79</f>
        <v>2.1216671913862225E-2</v>
      </c>
      <c r="M79" s="552">
        <f>G79*0.0001/'TB5'!F79</f>
        <v>1.8143299967050549E-2</v>
      </c>
      <c r="P79" s="540">
        <f>H79-'TB1'!J80</f>
        <v>0</v>
      </c>
    </row>
    <row r="80" spans="1:16" x14ac:dyDescent="0.2">
      <c r="A80" s="67">
        <v>1984</v>
      </c>
      <c r="B80" s="428">
        <f>avgpeinc!AQ73</f>
        <v>8281289.5595579045</v>
      </c>
      <c r="C80" s="319">
        <f>avgpeinc!AR73</f>
        <v>8511685.8370579518</v>
      </c>
      <c r="D80" s="524">
        <f>avgpeinc!AS73</f>
        <v>7763808.6758198263</v>
      </c>
      <c r="E80" s="524">
        <f>avgpeinc!AT73</f>
        <v>9650803.8872344624</v>
      </c>
      <c r="F80" s="524">
        <f>avgpeinc!AU73</f>
        <v>7217445.6815080615</v>
      </c>
      <c r="G80" s="62">
        <f>avgpeinc!AV73</f>
        <v>12742593.151331674</v>
      </c>
      <c r="H80" s="533">
        <f>B80*0.0001/'TB5'!B80</f>
        <v>1.8256079405546188E-2</v>
      </c>
      <c r="I80" s="544">
        <f>C80*0.0001/'TB5'!B80</f>
        <v>1.8763987347483635E-2</v>
      </c>
      <c r="J80" s="551">
        <f>D80*0.0001/'TB5'!C80</f>
        <v>1.7562929540872574E-2</v>
      </c>
      <c r="K80" s="544">
        <f>E80*0.0001/'TB5'!D80</f>
        <v>1.6735894605517391E-2</v>
      </c>
      <c r="L80" s="551">
        <f>F80*0.0001/'TB5'!E80</f>
        <v>2.120082825422287E-2</v>
      </c>
      <c r="M80" s="552">
        <f>G80*0.0001/'TB5'!F80</f>
        <v>1.9410196691751477E-2</v>
      </c>
      <c r="P80" s="540">
        <f>H80-'TB1'!J81</f>
        <v>0</v>
      </c>
    </row>
    <row r="81" spans="1:16" x14ac:dyDescent="0.2">
      <c r="A81" s="67">
        <v>1985</v>
      </c>
      <c r="B81" s="428">
        <f>avgpeinc!AQ74</f>
        <v>8588676.2780999541</v>
      </c>
      <c r="C81" s="319">
        <f>avgpeinc!AR74</f>
        <v>8785978.1427055821</v>
      </c>
      <c r="D81" s="524">
        <f>avgpeinc!AS74</f>
        <v>7868867.4177755965</v>
      </c>
      <c r="E81" s="524">
        <f>avgpeinc!AT74</f>
        <v>9569163.8721483015</v>
      </c>
      <c r="F81" s="524">
        <f>avgpeinc!AU74</f>
        <v>8070304.531509717</v>
      </c>
      <c r="G81" s="62">
        <f>avgpeinc!AV74</f>
        <v>13859451.208093541</v>
      </c>
      <c r="H81" s="533">
        <f>B81*0.0001/'TB5'!B81</f>
        <v>1.8613133579492569E-2</v>
      </c>
      <c r="I81" s="544">
        <f>C81*0.0001/'TB5'!B81</f>
        <v>1.9040720537304878E-2</v>
      </c>
      <c r="J81" s="551">
        <f>D81*0.0001/'TB5'!C81</f>
        <v>1.7537122592329979E-2</v>
      </c>
      <c r="K81" s="544">
        <f>E81*0.0001/'TB5'!D81</f>
        <v>1.6331654042005535E-2</v>
      </c>
      <c r="L81" s="551">
        <f>F81*0.0001/'TB5'!E81</f>
        <v>2.3208873346447945E-2</v>
      </c>
      <c r="M81" s="552">
        <f>G81*0.0001/'TB5'!F81</f>
        <v>2.0845808088779449E-2</v>
      </c>
      <c r="P81" s="540">
        <f>H81-'TB1'!J82</f>
        <v>0</v>
      </c>
    </row>
    <row r="82" spans="1:16" x14ac:dyDescent="0.2">
      <c r="A82" s="67">
        <v>1986</v>
      </c>
      <c r="B82" s="428">
        <f>avgpeinc!AQ75</f>
        <v>7967486.4344338756</v>
      </c>
      <c r="C82" s="319">
        <f>avgpeinc!AR75</f>
        <v>8236729.3469463475</v>
      </c>
      <c r="D82" s="524">
        <f>avgpeinc!AS75</f>
        <v>7470542.111330688</v>
      </c>
      <c r="E82" s="524">
        <f>avgpeinc!AT75</f>
        <v>9275541.2070060167</v>
      </c>
      <c r="F82" s="524">
        <f>avgpeinc!AU75</f>
        <v>7038835.2824232215</v>
      </c>
      <c r="G82" s="62">
        <f>avgpeinc!AV75</f>
        <v>12173357.664173543</v>
      </c>
      <c r="H82" s="533">
        <f>B82*0.0001/'TB5'!B82</f>
        <v>1.7115065827965736E-2</v>
      </c>
      <c r="I82" s="544">
        <f>C82*0.0001/'TB5'!B82</f>
        <v>1.7693430185317997E-2</v>
      </c>
      <c r="J82" s="551">
        <f>D82*0.0001/'TB5'!C82</f>
        <v>1.6404738649725917E-2</v>
      </c>
      <c r="K82" s="544">
        <f>E82*0.0001/'TB5'!D82</f>
        <v>1.5639487653970718E-2</v>
      </c>
      <c r="L82" s="551">
        <f>F82*0.0001/'TB5'!E82</f>
        <v>2.0108286291360859E-2</v>
      </c>
      <c r="M82" s="552">
        <f>G82*0.0001/'TB5'!F82</f>
        <v>1.8288288265466687E-2</v>
      </c>
      <c r="P82" s="540">
        <f>H82-'TB1'!J83</f>
        <v>0</v>
      </c>
    </row>
    <row r="83" spans="1:16" x14ac:dyDescent="0.2">
      <c r="A83" s="67">
        <v>1987</v>
      </c>
      <c r="B83" s="428">
        <f>avgpeinc!AQ76</f>
        <v>9908547.4512286987</v>
      </c>
      <c r="C83" s="319">
        <f>avgpeinc!AR76</f>
        <v>10259364.253723733</v>
      </c>
      <c r="D83" s="524">
        <f>avgpeinc!AS76</f>
        <v>9439167.7572945878</v>
      </c>
      <c r="E83" s="524">
        <f>avgpeinc!AT76</f>
        <v>12242072.139253397</v>
      </c>
      <c r="F83" s="524">
        <f>avgpeinc!AU76</f>
        <v>8055300.7350646202</v>
      </c>
      <c r="G83" s="62">
        <f>avgpeinc!AV76</f>
        <v>15041448.977151278</v>
      </c>
      <c r="H83" s="533">
        <f>B83*0.0001/'TB5'!B83</f>
        <v>2.0659592002630237E-2</v>
      </c>
      <c r="I83" s="544">
        <f>C83*0.0001/'TB5'!B83</f>
        <v>2.1391054615378383E-2</v>
      </c>
      <c r="J83" s="551">
        <f>D83*0.0001/'TB5'!C83</f>
        <v>1.9744157791137695E-2</v>
      </c>
      <c r="K83" s="544">
        <f>E83*0.0001/'TB5'!D83</f>
        <v>2.0071761682629582E-2</v>
      </c>
      <c r="L83" s="551">
        <f>F83*0.0001/'TB5'!E83</f>
        <v>2.2379806265234944E-2</v>
      </c>
      <c r="M83" s="552">
        <f>G83*0.0001/'TB5'!F83</f>
        <v>2.2104907780885693E-2</v>
      </c>
      <c r="P83" s="540">
        <f>H83-'TB1'!J84</f>
        <v>0</v>
      </c>
    </row>
    <row r="84" spans="1:16" x14ac:dyDescent="0.2">
      <c r="A84" s="67">
        <v>1988</v>
      </c>
      <c r="B84" s="428">
        <f>avgpeinc!AQ77</f>
        <v>12383983.893852782</v>
      </c>
      <c r="C84" s="319">
        <f>avgpeinc!AR77</f>
        <v>12909279.088228127</v>
      </c>
      <c r="D84" s="524">
        <f>avgpeinc!AS77</f>
        <v>12181506.211189132</v>
      </c>
      <c r="E84" s="524">
        <f>avgpeinc!AT77</f>
        <v>15443933.059046604</v>
      </c>
      <c r="F84" s="524">
        <f>avgpeinc!AU77</f>
        <v>9983685.2745547164</v>
      </c>
      <c r="G84" s="62">
        <f>avgpeinc!AV77</f>
        <v>18907271.228714753</v>
      </c>
      <c r="H84" s="533">
        <f>B84*0.0001/'TB5'!B84</f>
        <v>2.4779586121439937E-2</v>
      </c>
      <c r="I84" s="544">
        <f>C84*0.0001/'TB5'!B84</f>
        <v>2.5830669328570366E-2</v>
      </c>
      <c r="J84" s="551">
        <f>D84*0.0001/'TB5'!C84</f>
        <v>2.4296803399920464E-2</v>
      </c>
      <c r="K84" s="544">
        <f>E84*0.0001/'TB5'!D84</f>
        <v>2.4246834218502041E-2</v>
      </c>
      <c r="L84" s="551">
        <f>F84*0.0001/'TB5'!E84</f>
        <v>2.67721600830555E-2</v>
      </c>
      <c r="M84" s="552">
        <f>G84*0.0001/'TB5'!F84</f>
        <v>2.6735188439488411E-2</v>
      </c>
      <c r="P84" s="540">
        <f>H84-'TB1'!J85</f>
        <v>0</v>
      </c>
    </row>
    <row r="85" spans="1:16" x14ac:dyDescent="0.2">
      <c r="A85" s="72">
        <v>1989</v>
      </c>
      <c r="B85" s="429">
        <f>avgpeinc!AQ78</f>
        <v>11792710.594281092</v>
      </c>
      <c r="C85" s="320">
        <f>avgpeinc!AR78</f>
        <v>12187291.108425222</v>
      </c>
      <c r="D85" s="526">
        <f>avgpeinc!AS78</f>
        <v>11532234.358635286</v>
      </c>
      <c r="E85" s="526">
        <f>avgpeinc!AT78</f>
        <v>14569077.830329873</v>
      </c>
      <c r="F85" s="526">
        <f>avgpeinc!AU78</f>
        <v>9532369.1332018804</v>
      </c>
      <c r="G85" s="68">
        <f>avgpeinc!AV78</f>
        <v>17834987.171794958</v>
      </c>
      <c r="H85" s="536">
        <f>B85*0.0001/'TB5'!B85</f>
        <v>2.3315452039241794E-2</v>
      </c>
      <c r="I85" s="547">
        <f>C85*0.0001/'TB5'!B85</f>
        <v>2.4095579981803898E-2</v>
      </c>
      <c r="J85" s="553">
        <f>D85*0.0001/'TB5'!C85</f>
        <v>2.2760068997740746E-2</v>
      </c>
      <c r="K85" s="547">
        <f>E85*0.0001/'TB5'!D85</f>
        <v>2.2807547822594639E-2</v>
      </c>
      <c r="L85" s="553">
        <f>F85*0.0001/'TB5'!E85</f>
        <v>2.4851063266396526E-2</v>
      </c>
      <c r="M85" s="554">
        <f>G85*0.0001/'TB5'!F85</f>
        <v>2.5035018101334572E-2</v>
      </c>
      <c r="P85" s="540">
        <f>H85-'TB1'!J86</f>
        <v>0</v>
      </c>
    </row>
    <row r="86" spans="1:16" x14ac:dyDescent="0.2">
      <c r="A86" s="67">
        <v>1990</v>
      </c>
      <c r="B86" s="428">
        <f>avgpeinc!AQ79</f>
        <v>11666024.822935982</v>
      </c>
      <c r="C86" s="319">
        <f>avgpeinc!AR79</f>
        <v>12110672.855303794</v>
      </c>
      <c r="D86" s="524">
        <f>avgpeinc!AS79</f>
        <v>11589763.405848024</v>
      </c>
      <c r="E86" s="524">
        <f>avgpeinc!AT79</f>
        <v>14695157.19402349</v>
      </c>
      <c r="F86" s="524">
        <f>avgpeinc!AU79</f>
        <v>9208370.1855425313</v>
      </c>
      <c r="G86" s="62">
        <f>avgpeinc!AV79</f>
        <v>17532912.147302281</v>
      </c>
      <c r="H86" s="533">
        <f>B86*0.0001/'TB5'!B86</f>
        <v>2.3085396736860279E-2</v>
      </c>
      <c r="I86" s="544">
        <f>C86*0.0001/'TB5'!B86</f>
        <v>2.3965291678905487E-2</v>
      </c>
      <c r="J86" s="551">
        <f>D86*0.0001/'TB5'!C86</f>
        <v>2.2869776934385296E-2</v>
      </c>
      <c r="K86" s="544">
        <f>E86*0.0001/'TB5'!D86</f>
        <v>2.3047283291816708E-2</v>
      </c>
      <c r="L86" s="551">
        <f>F86*0.0001/'TB5'!E86</f>
        <v>2.4006506428122524E-2</v>
      </c>
      <c r="M86" s="552">
        <f>G86*0.0001/'TB5'!F86</f>
        <v>2.4705596268177029E-2</v>
      </c>
      <c r="P86" s="540">
        <f>H86-'TB1'!J87</f>
        <v>0</v>
      </c>
    </row>
    <row r="87" spans="1:16" x14ac:dyDescent="0.2">
      <c r="A87" s="67">
        <v>1991</v>
      </c>
      <c r="B87" s="428">
        <f>avgpeinc!AQ80</f>
        <v>10372409.531793052</v>
      </c>
      <c r="C87" s="319">
        <f>avgpeinc!AR80</f>
        <v>10745367.766537562</v>
      </c>
      <c r="D87" s="524">
        <f>avgpeinc!AS80</f>
        <v>10195843.722506665</v>
      </c>
      <c r="E87" s="524">
        <f>avgpeinc!AT80</f>
        <v>12871918.559378533</v>
      </c>
      <c r="F87" s="524">
        <f>avgpeinc!AU80</f>
        <v>8351912.4088529898</v>
      </c>
      <c r="G87" s="62">
        <f>avgpeinc!AV80</f>
        <v>15566988.155304365</v>
      </c>
      <c r="H87" s="533">
        <f>B87*0.0001/'TB5'!B87</f>
        <v>2.09544189274311E-2</v>
      </c>
      <c r="I87" s="544">
        <f>C87*0.0001/'TB5'!B87</f>
        <v>2.1707871928811066E-2</v>
      </c>
      <c r="J87" s="551">
        <f>D87*0.0001/'TB5'!C87</f>
        <v>2.0574856549501416E-2</v>
      </c>
      <c r="K87" s="544">
        <f>E87*0.0001/'TB5'!D87</f>
        <v>2.0834375172853466E-2</v>
      </c>
      <c r="L87" s="551">
        <f>F87*0.0001/'TB5'!E87</f>
        <v>2.187331393361092E-2</v>
      </c>
      <c r="M87" s="552">
        <f>G87*0.0001/'TB5'!F87</f>
        <v>2.2463345900177956E-2</v>
      </c>
      <c r="P87" s="540">
        <f>H87-'TB1'!J88</f>
        <v>0</v>
      </c>
    </row>
    <row r="88" spans="1:16" x14ac:dyDescent="0.2">
      <c r="A88" s="67">
        <v>1992</v>
      </c>
      <c r="B88" s="428">
        <f>avgpeinc!AQ81</f>
        <v>12084972.157939605</v>
      </c>
      <c r="C88" s="319">
        <f>avgpeinc!AR81</f>
        <v>12651764.642526701</v>
      </c>
      <c r="D88" s="524">
        <f>avgpeinc!AS81</f>
        <v>11954956.374768153</v>
      </c>
      <c r="E88" s="524">
        <f>avgpeinc!AT81</f>
        <v>16133867.551636606</v>
      </c>
      <c r="F88" s="524">
        <f>avgpeinc!AU81</f>
        <v>8788109.0923785511</v>
      </c>
      <c r="G88" s="62">
        <f>avgpeinc!AV81</f>
        <v>18107288.153672624</v>
      </c>
      <c r="H88" s="533">
        <f>B88*0.0001/'TB5'!B88</f>
        <v>2.3950766772031781E-2</v>
      </c>
      <c r="I88" s="544">
        <f>C88*0.0001/'TB5'!B88</f>
        <v>2.5074072182178494E-2</v>
      </c>
      <c r="J88" s="551">
        <f>D88*0.0001/'TB5'!C88</f>
        <v>2.3623809218406674E-2</v>
      </c>
      <c r="K88" s="544">
        <f>E88*0.0001/'TB5'!D88</f>
        <v>2.5582134723663327E-2</v>
      </c>
      <c r="L88" s="551">
        <f>F88*0.0001/'TB5'!E88</f>
        <v>2.256610989570618E-2</v>
      </c>
      <c r="M88" s="552">
        <f>G88*0.0001/'TB5'!F88</f>
        <v>2.5763381272554394E-2</v>
      </c>
      <c r="P88" s="540">
        <f>H88-'TB1'!J89</f>
        <v>0</v>
      </c>
    </row>
    <row r="89" spans="1:16" x14ac:dyDescent="0.2">
      <c r="A89" s="67">
        <v>1993</v>
      </c>
      <c r="B89" s="428">
        <f>avgpeinc!AQ82</f>
        <v>11446285.067160923</v>
      </c>
      <c r="C89" s="319">
        <f>avgpeinc!AR82</f>
        <v>11911784.078173887</v>
      </c>
      <c r="D89" s="524">
        <f>avgpeinc!AS82</f>
        <v>11284464.896082308</v>
      </c>
      <c r="E89" s="524">
        <f>avgpeinc!AT82</f>
        <v>14200239.164576372</v>
      </c>
      <c r="F89" s="524">
        <f>avgpeinc!AU82</f>
        <v>9292526.0051736906</v>
      </c>
      <c r="G89" s="62">
        <f>avgpeinc!AV82</f>
        <v>17167125.034531489</v>
      </c>
      <c r="H89" s="533">
        <f>B89*0.0001/'TB5'!B89</f>
        <v>2.2493470460176461E-2</v>
      </c>
      <c r="I89" s="544">
        <f>C89*0.0001/'TB5'!B89</f>
        <v>2.3408237844705578E-2</v>
      </c>
      <c r="J89" s="551">
        <f>D89*0.0001/'TB5'!C89</f>
        <v>2.2046001628041267E-2</v>
      </c>
      <c r="K89" s="544">
        <f>E89*0.0001/'TB5'!D89</f>
        <v>2.219540253281593E-2</v>
      </c>
      <c r="L89" s="551">
        <f>F89*0.0001/'TB5'!E89</f>
        <v>2.3803850635886192E-2</v>
      </c>
      <c r="M89" s="552">
        <f>G89*0.0001/'TB5'!F89</f>
        <v>2.4248665198683735E-2</v>
      </c>
      <c r="P89" s="540">
        <f>H89-'TB1'!J90</f>
        <v>0</v>
      </c>
    </row>
    <row r="90" spans="1:16" x14ac:dyDescent="0.2">
      <c r="A90" s="67">
        <v>1994</v>
      </c>
      <c r="B90" s="428">
        <f>avgpeinc!AQ83</f>
        <v>11390829.339366622</v>
      </c>
      <c r="C90" s="319">
        <f>avgpeinc!AR83</f>
        <v>11805197.035202021</v>
      </c>
      <c r="D90" s="524">
        <f>avgpeinc!AS83</f>
        <v>10784262.421321828</v>
      </c>
      <c r="E90" s="524">
        <f>avgpeinc!AT83</f>
        <v>13832458.989612509</v>
      </c>
      <c r="F90" s="524">
        <f>avgpeinc!AU83</f>
        <v>9425954.9621214774</v>
      </c>
      <c r="G90" s="62">
        <f>avgpeinc!AV83</f>
        <v>16982505.446044099</v>
      </c>
      <c r="H90" s="533">
        <f>B90*0.0001/'TB5'!B90</f>
        <v>2.1676383912563324E-2</v>
      </c>
      <c r="I90" s="544">
        <f>C90*0.0001/'TB5'!B90</f>
        <v>2.2464912384748455E-2</v>
      </c>
      <c r="J90" s="551">
        <f>D90*0.0001/'TB5'!C90</f>
        <v>2.042726427316666E-2</v>
      </c>
      <c r="K90" s="544">
        <f>E90*0.0001/'TB5'!D90</f>
        <v>2.0984197035431862E-2</v>
      </c>
      <c r="L90" s="551">
        <f>F90*0.0001/'TB5'!E90</f>
        <v>2.3378374055027958E-2</v>
      </c>
      <c r="M90" s="552">
        <f>G90*0.0001/'TB5'!F90</f>
        <v>2.3289695382118225E-2</v>
      </c>
      <c r="P90" s="540">
        <f>H90-'TB1'!J91</f>
        <v>0</v>
      </c>
    </row>
    <row r="91" spans="1:16" x14ac:dyDescent="0.2">
      <c r="A91" s="67">
        <v>1995</v>
      </c>
      <c r="B91" s="428">
        <f>avgpeinc!AQ84</f>
        <v>12349436.256494552</v>
      </c>
      <c r="C91" s="319">
        <f>avgpeinc!AR84</f>
        <v>12839640.178786324</v>
      </c>
      <c r="D91" s="524">
        <f>avgpeinc!AS84</f>
        <v>12282762.326253131</v>
      </c>
      <c r="E91" s="524">
        <f>avgpeinc!AT84</f>
        <v>15401413.710673077</v>
      </c>
      <c r="F91" s="524">
        <f>avgpeinc!AU84</f>
        <v>9932413.0291235894</v>
      </c>
      <c r="G91" s="62">
        <f>avgpeinc!AV84</f>
        <v>18342022.679790635</v>
      </c>
      <c r="H91" s="533">
        <f>B91*0.0001/'TB5'!B91</f>
        <v>2.2995254024863247E-2</v>
      </c>
      <c r="I91" s="544">
        <f>C91*0.0001/'TB5'!B91</f>
        <v>2.3908037692308433E-2</v>
      </c>
      <c r="J91" s="551">
        <f>D91*0.0001/'TB5'!C91</f>
        <v>2.2812182083725933E-2</v>
      </c>
      <c r="K91" s="544">
        <f>E91*0.0001/'TB5'!D91</f>
        <v>2.2963944822549816E-2</v>
      </c>
      <c r="L91" s="551">
        <f>F91*0.0001/'TB5'!E91</f>
        <v>2.3863358423113823E-2</v>
      </c>
      <c r="M91" s="552">
        <f>G91*0.0001/'TB5'!F91</f>
        <v>2.4643920361995704E-2</v>
      </c>
      <c r="P91" s="540">
        <f>H91-'TB1'!J92</f>
        <v>0</v>
      </c>
    </row>
    <row r="92" spans="1:16" x14ac:dyDescent="0.2">
      <c r="A92" s="67">
        <v>1996</v>
      </c>
      <c r="B92" s="428">
        <f>avgpeinc!AQ85</f>
        <v>14271039.09916646</v>
      </c>
      <c r="C92" s="319">
        <f>avgpeinc!AR85</f>
        <v>14862260.33793512</v>
      </c>
      <c r="D92" s="524">
        <f>avgpeinc!AS85</f>
        <v>14284691.057242172</v>
      </c>
      <c r="E92" s="524">
        <f>avgpeinc!AT85</f>
        <v>18409071.876383424</v>
      </c>
      <c r="F92" s="524">
        <f>avgpeinc!AU85</f>
        <v>10863749.247014148</v>
      </c>
      <c r="G92" s="62">
        <f>avgpeinc!AV85</f>
        <v>21162042.182906944</v>
      </c>
      <c r="H92" s="533">
        <f>B92*0.0001/'TB5'!B92</f>
        <v>2.5760523974895474E-2</v>
      </c>
      <c r="I92" s="544">
        <f>C92*0.0001/'TB5'!B92</f>
        <v>2.6827732101082795E-2</v>
      </c>
      <c r="J92" s="551">
        <f>D92*0.0001/'TB5'!C92</f>
        <v>2.6026716455817219E-2</v>
      </c>
      <c r="K92" s="544">
        <f>E92*0.0001/'TB5'!D92</f>
        <v>2.6903161779046059E-2</v>
      </c>
      <c r="L92" s="551">
        <f>F92*0.0001/'TB5'!E92</f>
        <v>2.5046531111001965E-2</v>
      </c>
      <c r="M92" s="552">
        <f>G92*0.0001/'TB5'!F92</f>
        <v>2.7748771011829373E-2</v>
      </c>
      <c r="P92" s="540">
        <f>H92-'TB1'!J93</f>
        <v>0</v>
      </c>
    </row>
    <row r="93" spans="1:16" x14ac:dyDescent="0.2">
      <c r="A93" s="67">
        <v>1997</v>
      </c>
      <c r="B93" s="428">
        <f>avgpeinc!AQ86</f>
        <v>16134581.565788262</v>
      </c>
      <c r="C93" s="319">
        <f>avgpeinc!AR86</f>
        <v>16903572.851328257</v>
      </c>
      <c r="D93" s="524">
        <f>avgpeinc!AS86</f>
        <v>16424701.238002565</v>
      </c>
      <c r="E93" s="524">
        <f>avgpeinc!AT86</f>
        <v>20482456.52665595</v>
      </c>
      <c r="F93" s="524">
        <f>avgpeinc!AU86</f>
        <v>12749954.775078868</v>
      </c>
      <c r="G93" s="62">
        <f>avgpeinc!AV86</f>
        <v>24017436.731481638</v>
      </c>
      <c r="H93" s="533">
        <f>B93*0.0001/'TB5'!B93</f>
        <v>2.810350805521012E-2</v>
      </c>
      <c r="I93" s="544">
        <f>C93*0.0001/'TB5'!B93</f>
        <v>2.9442951083183299E-2</v>
      </c>
      <c r="J93" s="551">
        <f>D93*0.0001/'TB5'!C93</f>
        <v>2.8845824301242828E-2</v>
      </c>
      <c r="K93" s="544">
        <f>E93*0.0001/'TB5'!D93</f>
        <v>2.8658244758844386E-2</v>
      </c>
      <c r="L93" s="551">
        <f>F93*0.0001/'TB5'!E93</f>
        <v>2.8564071282744411E-2</v>
      </c>
      <c r="M93" s="552">
        <f>G93*0.0001/'TB5'!F93</f>
        <v>3.0416667461395267E-2</v>
      </c>
      <c r="P93" s="540">
        <f>H93-'TB1'!J94</f>
        <v>0</v>
      </c>
    </row>
    <row r="94" spans="1:16" x14ac:dyDescent="0.2">
      <c r="A94" s="67">
        <v>1998</v>
      </c>
      <c r="B94" s="428">
        <f>avgpeinc!AQ87</f>
        <v>17251168.016252756</v>
      </c>
      <c r="C94" s="319">
        <f>avgpeinc!AR87</f>
        <v>18256921.758139867</v>
      </c>
      <c r="D94" s="524">
        <f>avgpeinc!AS87</f>
        <v>17424681.549287748</v>
      </c>
      <c r="E94" s="524">
        <f>avgpeinc!AT87</f>
        <v>22713866.742971275</v>
      </c>
      <c r="F94" s="524">
        <f>avgpeinc!AU87</f>
        <v>12996914.878511945</v>
      </c>
      <c r="G94" s="62">
        <f>avgpeinc!AV87</f>
        <v>25668557.994270973</v>
      </c>
      <c r="H94" s="533">
        <f>B94*0.0001/'TB5'!B94</f>
        <v>2.8940694406628609E-2</v>
      </c>
      <c r="I94" s="544">
        <f>C94*0.0001/'TB5'!B94</f>
        <v>3.0627954751253128E-2</v>
      </c>
      <c r="J94" s="551">
        <f>D94*0.0001/'TB5'!C94</f>
        <v>2.932719141244888E-2</v>
      </c>
      <c r="K94" s="544">
        <f>E94*0.0001/'TB5'!D94</f>
        <v>3.0636001378297799E-2</v>
      </c>
      <c r="L94" s="551">
        <f>F94*0.0001/'TB5'!E94</f>
        <v>2.8038652613759044E-2</v>
      </c>
      <c r="M94" s="552">
        <f>G94*0.0001/'TB5'!F94</f>
        <v>3.1405173242092126E-2</v>
      </c>
      <c r="P94" s="540">
        <f>H94-'TB1'!J95</f>
        <v>0</v>
      </c>
    </row>
    <row r="95" spans="1:16" x14ac:dyDescent="0.2">
      <c r="A95" s="72">
        <v>1999</v>
      </c>
      <c r="B95" s="429">
        <f>avgpeinc!AQ88</f>
        <v>18931633.745783877</v>
      </c>
      <c r="C95" s="320">
        <f>avgpeinc!AR88</f>
        <v>20200334.125349149</v>
      </c>
      <c r="D95" s="526">
        <f>avgpeinc!AS88</f>
        <v>19682640.060745258</v>
      </c>
      <c r="E95" s="526">
        <f>avgpeinc!AT88</f>
        <v>26106869.806118771</v>
      </c>
      <c r="F95" s="526">
        <f>avgpeinc!AU88</f>
        <v>13254059.469966151</v>
      </c>
      <c r="G95" s="68">
        <f>avgpeinc!AV88</f>
        <v>28084588.993855629</v>
      </c>
      <c r="H95" s="536">
        <f>B95*0.0001/'TB5'!B95</f>
        <v>3.0836878344416618E-2</v>
      </c>
      <c r="I95" s="547">
        <f>C95*0.0001/'TB5'!B95</f>
        <v>3.2903406769037247E-2</v>
      </c>
      <c r="J95" s="553">
        <f>D95*0.0001/'TB5'!C95</f>
        <v>3.2100640237331397E-2</v>
      </c>
      <c r="K95" s="547">
        <f>E95*0.0001/'TB5'!D95</f>
        <v>3.4101840108633034E-2</v>
      </c>
      <c r="L95" s="553">
        <f>F95*0.0001/'TB5'!E95</f>
        <v>2.7849929407238957E-2</v>
      </c>
      <c r="M95" s="554">
        <f>G95*0.0001/'TB5'!F95</f>
        <v>3.3504489809274673E-2</v>
      </c>
      <c r="P95" s="540">
        <f>H95-'TB1'!J96</f>
        <v>0</v>
      </c>
    </row>
    <row r="96" spans="1:16" x14ac:dyDescent="0.2">
      <c r="A96" s="77">
        <v>2000</v>
      </c>
      <c r="B96" s="430">
        <f>avgpeinc!AQ89</f>
        <v>21721353.337637398</v>
      </c>
      <c r="C96" s="321">
        <f>avgpeinc!AR89</f>
        <v>23337847.480176963</v>
      </c>
      <c r="D96" s="528">
        <f>avgpeinc!AS89</f>
        <v>21709427.848085865</v>
      </c>
      <c r="E96" s="528">
        <f>avgpeinc!AT89</f>
        <v>30006453.819930367</v>
      </c>
      <c r="F96" s="528">
        <f>avgpeinc!AU89</f>
        <v>15409300.397204883</v>
      </c>
      <c r="G96" s="74">
        <f>avgpeinc!AV89</f>
        <v>32262501.792340014</v>
      </c>
      <c r="H96" s="537">
        <f>B96*0.0001/'TB5'!B96</f>
        <v>3.423897176980973E-2</v>
      </c>
      <c r="I96" s="548">
        <f>C96*0.0001/'TB5'!B96</f>
        <v>3.6787021905183799E-2</v>
      </c>
      <c r="J96" s="555">
        <f>D96*0.0001/'TB5'!C96</f>
        <v>3.4494053572416306E-2</v>
      </c>
      <c r="K96" s="548">
        <f>E96*0.0001/'TB5'!D96</f>
        <v>3.7986531853675849E-2</v>
      </c>
      <c r="L96" s="555">
        <f>F96*0.0001/'TB5'!E96</f>
        <v>3.1336534768342972E-2</v>
      </c>
      <c r="M96" s="556">
        <f>G96*0.0001/'TB5'!F96</f>
        <v>3.7307944148778915E-2</v>
      </c>
      <c r="P96" s="540">
        <f>H96-'TB1'!J97</f>
        <v>0</v>
      </c>
    </row>
    <row r="97" spans="1:16" x14ac:dyDescent="0.2">
      <c r="A97" s="67">
        <v>2001</v>
      </c>
      <c r="B97" s="428">
        <f>avgpeinc!AQ90</f>
        <v>19376227.769636687</v>
      </c>
      <c r="C97" s="319">
        <f>avgpeinc!AR90</f>
        <v>20507108.213806521</v>
      </c>
      <c r="D97" s="524">
        <f>avgpeinc!AS90</f>
        <v>19134201.77218283</v>
      </c>
      <c r="E97" s="524">
        <f>avgpeinc!AT90</f>
        <v>25671407.783456311</v>
      </c>
      <c r="F97" s="524">
        <f>avgpeinc!AU90</f>
        <v>14461159.224449959</v>
      </c>
      <c r="G97" s="62">
        <f>avgpeinc!AV90</f>
        <v>28722033.774714865</v>
      </c>
      <c r="H97" s="533">
        <f>B97*0.0001/'TB5'!B97</f>
        <v>3.069236874580383E-2</v>
      </c>
      <c r="I97" s="544">
        <f>C97*0.0001/'TB5'!B97</f>
        <v>3.2483708113431931E-2</v>
      </c>
      <c r="J97" s="551">
        <f>D97*0.0001/'TB5'!C97</f>
        <v>3.05650494992733E-2</v>
      </c>
      <c r="K97" s="544">
        <f>E97*0.0001/'TB5'!D97</f>
        <v>3.2710228115320206E-2</v>
      </c>
      <c r="L97" s="551">
        <f>F97*0.0001/'TB5'!E97</f>
        <v>2.9481267556548119E-2</v>
      </c>
      <c r="M97" s="552">
        <f>G97*0.0001/'TB5'!F97</f>
        <v>3.3300362527370453E-2</v>
      </c>
      <c r="P97" s="540">
        <f>H97-'TB1'!J98</f>
        <v>0</v>
      </c>
    </row>
    <row r="98" spans="1:16" x14ac:dyDescent="0.2">
      <c r="A98" s="67">
        <v>2002</v>
      </c>
      <c r="B98" s="428">
        <f>avgpeinc!AQ91</f>
        <v>18666364.020894308</v>
      </c>
      <c r="C98" s="319">
        <f>avgpeinc!AR91</f>
        <v>19549998.018855985</v>
      </c>
      <c r="D98" s="524">
        <f>avgpeinc!AS91</f>
        <v>18194370.713054925</v>
      </c>
      <c r="E98" s="524">
        <f>avgpeinc!AT91</f>
        <v>23406061.766973317</v>
      </c>
      <c r="F98" s="524">
        <f>avgpeinc!AU91</f>
        <v>14984511.249653939</v>
      </c>
      <c r="G98" s="62">
        <f>avgpeinc!AV91</f>
        <v>27535130.588836577</v>
      </c>
      <c r="H98" s="533">
        <f>B98*0.0001/'TB5'!B98</f>
        <v>2.9634511098265648E-2</v>
      </c>
      <c r="I98" s="544">
        <f>C98*0.0001/'TB5'!B98</f>
        <v>3.1037358567118641E-2</v>
      </c>
      <c r="J98" s="551">
        <f>D98*0.0001/'TB5'!C98</f>
        <v>2.9173370450735089E-2</v>
      </c>
      <c r="K98" s="544">
        <f>E98*0.0001/'TB5'!D98</f>
        <v>3.0195845291018493E-2</v>
      </c>
      <c r="L98" s="551">
        <f>F98*0.0001/'TB5'!E98</f>
        <v>3.0178153887391087E-2</v>
      </c>
      <c r="M98" s="552">
        <f>G98*0.0001/'TB5'!F98</f>
        <v>3.2065711915493018E-2</v>
      </c>
      <c r="P98" s="540">
        <f>H98-'TB1'!J99</f>
        <v>0</v>
      </c>
    </row>
    <row r="99" spans="1:16" x14ac:dyDescent="0.2">
      <c r="A99" s="67">
        <v>2003</v>
      </c>
      <c r="B99" s="428">
        <f>avgpeinc!AQ92</f>
        <v>20041384.022021208</v>
      </c>
      <c r="C99" s="319">
        <f>avgpeinc!AR92</f>
        <v>20895769.676346548</v>
      </c>
      <c r="D99" s="524">
        <f>avgpeinc!AS92</f>
        <v>19563298.676298592</v>
      </c>
      <c r="E99" s="524">
        <f>avgpeinc!AT92</f>
        <v>25077715.526062854</v>
      </c>
      <c r="F99" s="524">
        <f>avgpeinc!AU92</f>
        <v>16044150.512020959</v>
      </c>
      <c r="G99" s="62">
        <f>avgpeinc!AV92</f>
        <v>29560067.298774976</v>
      </c>
      <c r="H99" s="533">
        <f>B99*0.0001/'TB5'!B99</f>
        <v>3.1487219035625465E-2</v>
      </c>
      <c r="I99" s="544">
        <f>C99*0.0001/'TB5'!B99</f>
        <v>3.2829552888870246E-2</v>
      </c>
      <c r="J99" s="551">
        <f>D99*0.0001/'TB5'!C99</f>
        <v>3.0979076400399205E-2</v>
      </c>
      <c r="K99" s="544">
        <f>E99*0.0001/'TB5'!D99</f>
        <v>3.2292135059833534E-2</v>
      </c>
      <c r="L99" s="551">
        <f>F99*0.0001/'TB5'!E99</f>
        <v>3.1597744673490524E-2</v>
      </c>
      <c r="M99" s="552">
        <f>G99*0.0001/'TB5'!F99</f>
        <v>3.4051183611154556E-2</v>
      </c>
      <c r="P99" s="540">
        <f>H99-'TB1'!J100</f>
        <v>0</v>
      </c>
    </row>
    <row r="100" spans="1:16" x14ac:dyDescent="0.2">
      <c r="A100" s="67">
        <v>2004</v>
      </c>
      <c r="B100" s="428">
        <f>avgpeinc!AQ93</f>
        <v>21504960.836058538</v>
      </c>
      <c r="C100" s="319">
        <f>avgpeinc!AR93</f>
        <v>22568424.251414459</v>
      </c>
      <c r="D100" s="524">
        <f>avgpeinc!AS93</f>
        <v>21362804.135203328</v>
      </c>
      <c r="E100" s="524">
        <f>avgpeinc!AT93</f>
        <v>27606145.715484537</v>
      </c>
      <c r="F100" s="524">
        <f>avgpeinc!AU93</f>
        <v>16711793.153219508</v>
      </c>
      <c r="G100" s="62">
        <f>avgpeinc!AV93</f>
        <v>31851183.294865094</v>
      </c>
      <c r="H100" s="533">
        <f>B100*0.0001/'TB5'!B100</f>
        <v>3.2823938876390457E-2</v>
      </c>
      <c r="I100" s="544">
        <f>C100*0.0001/'TB5'!B100</f>
        <v>3.4447148442268372E-2</v>
      </c>
      <c r="J100" s="551">
        <f>D100*0.0001/'TB5'!C100</f>
        <v>3.2863754779100411E-2</v>
      </c>
      <c r="K100" s="544">
        <f>E100*0.0001/'TB5'!D100</f>
        <v>3.4473877400159843E-2</v>
      </c>
      <c r="L100" s="551">
        <f>F100*0.0001/'TB5'!E100</f>
        <v>3.2026186585426331E-2</v>
      </c>
      <c r="M100" s="552">
        <f>G100*0.0001/'TB5'!F100</f>
        <v>3.5673387348651886E-2</v>
      </c>
      <c r="P100" s="540">
        <f>H100-'TB1'!J101</f>
        <v>0</v>
      </c>
    </row>
    <row r="101" spans="1:16" x14ac:dyDescent="0.2">
      <c r="A101" s="67">
        <v>2005</v>
      </c>
      <c r="B101" s="428">
        <f>avgpeinc!AQ94</f>
        <v>23206498.513204675</v>
      </c>
      <c r="C101" s="319">
        <f>avgpeinc!AR94</f>
        <v>24389985.670179505</v>
      </c>
      <c r="D101" s="524">
        <f>avgpeinc!AS94</f>
        <v>23514158.539158598</v>
      </c>
      <c r="E101" s="524">
        <f>avgpeinc!AT94</f>
        <v>29991803.820863739</v>
      </c>
      <c r="F101" s="524">
        <f>avgpeinc!AU94</f>
        <v>17786059.90635984</v>
      </c>
      <c r="G101" s="62">
        <f>avgpeinc!AV94</f>
        <v>34448577.318832837</v>
      </c>
      <c r="H101" s="533">
        <f>B101*0.0001/'TB5'!B101</f>
        <v>3.455913066864013E-2</v>
      </c>
      <c r="I101" s="544">
        <f>C101*0.0001/'TB5'!B101</f>
        <v>3.6321580410003655E-2</v>
      </c>
      <c r="J101" s="551">
        <f>D101*0.0001/'TB5'!C101</f>
        <v>3.5542640835046761E-2</v>
      </c>
      <c r="K101" s="544">
        <f>E101*0.0001/'TB5'!D101</f>
        <v>3.6516793072223656E-2</v>
      </c>
      <c r="L101" s="551">
        <f>F101*0.0001/'TB5'!E101</f>
        <v>3.3324748277664192E-2</v>
      </c>
      <c r="M101" s="552">
        <f>G101*0.0001/'TB5'!F101</f>
        <v>3.7812020629644401E-2</v>
      </c>
      <c r="P101" s="540">
        <f>H101-'TB1'!J102</f>
        <v>0</v>
      </c>
    </row>
    <row r="102" spans="1:16" x14ac:dyDescent="0.2">
      <c r="A102" s="67">
        <v>2006</v>
      </c>
      <c r="B102" s="428">
        <f>avgpeinc!AQ95</f>
        <v>24807738.914146204</v>
      </c>
      <c r="C102" s="319">
        <f>avgpeinc!AR95</f>
        <v>25855328.825678974</v>
      </c>
      <c r="D102" s="524">
        <f>avgpeinc!AS95</f>
        <v>24990829.870336805</v>
      </c>
      <c r="E102" s="524">
        <f>avgpeinc!AT95</f>
        <v>31479177.640328009</v>
      </c>
      <c r="F102" s="524">
        <f>avgpeinc!AU95</f>
        <v>19675666.218748581</v>
      </c>
      <c r="G102" s="62">
        <f>avgpeinc!AV95</f>
        <v>36435628.22529874</v>
      </c>
      <c r="H102" s="533">
        <f>B102*0.0001/'TB5'!B102</f>
        <v>3.6075856536626802E-2</v>
      </c>
      <c r="I102" s="544">
        <f>C102*0.0001/'TB5'!B102</f>
        <v>3.7599280476570129E-2</v>
      </c>
      <c r="J102" s="551">
        <f>D102*0.0001/'TB5'!C102</f>
        <v>3.7090655416250229E-2</v>
      </c>
      <c r="K102" s="544">
        <f>E102*0.0001/'TB5'!D102</f>
        <v>3.76906618475914E-2</v>
      </c>
      <c r="L102" s="551">
        <f>F102*0.0001/'TB5'!E102</f>
        <v>3.5610061138868332E-2</v>
      </c>
      <c r="M102" s="552">
        <f>G102*0.0001/'TB5'!F102</f>
        <v>3.9055068045854582E-2</v>
      </c>
      <c r="P102" s="540">
        <f>H102-'TB1'!J103</f>
        <v>0</v>
      </c>
    </row>
    <row r="103" spans="1:16" x14ac:dyDescent="0.2">
      <c r="A103" s="67">
        <v>2007</v>
      </c>
      <c r="B103" s="428">
        <f>avgpeinc!AQ96</f>
        <v>26238615.751422133</v>
      </c>
      <c r="C103" s="319">
        <f>avgpeinc!AR96</f>
        <v>27494270.277673092</v>
      </c>
      <c r="D103" s="524">
        <f>avgpeinc!AS96</f>
        <v>27952124.994355336</v>
      </c>
      <c r="E103" s="524">
        <f>avgpeinc!AT96</f>
        <v>33615618.150039122</v>
      </c>
      <c r="F103" s="524">
        <f>avgpeinc!AU96</f>
        <v>20355214.486593243</v>
      </c>
      <c r="G103" s="62">
        <f>avgpeinc!AV96</f>
        <v>38515521.402781561</v>
      </c>
      <c r="H103" s="533">
        <f>B103*0.0001/'TB5'!B103</f>
        <v>3.8588013499975204E-2</v>
      </c>
      <c r="I103" s="544">
        <f>C103*0.0001/'TB5'!B103</f>
        <v>4.0434651076793671E-2</v>
      </c>
      <c r="J103" s="551">
        <f>D103*0.0001/'TB5'!C103</f>
        <v>4.19156514108181E-2</v>
      </c>
      <c r="K103" s="544">
        <f>E103*0.0001/'TB5'!D103</f>
        <v>4.0558654814958579E-2</v>
      </c>
      <c r="L103" s="551">
        <f>F103*0.0001/'TB5'!E103</f>
        <v>3.7418920546770096E-2</v>
      </c>
      <c r="M103" s="552">
        <f>G103*0.0001/'TB5'!F103</f>
        <v>4.1839022189378738E-2</v>
      </c>
      <c r="P103" s="540">
        <f>H103-'TB1'!J104</f>
        <v>0</v>
      </c>
    </row>
    <row r="104" spans="1:16" x14ac:dyDescent="0.2">
      <c r="A104" s="67">
        <v>2008</v>
      </c>
      <c r="B104" s="428">
        <f>avgpeinc!AQ97</f>
        <v>25637575.668299284</v>
      </c>
      <c r="C104" s="319">
        <f>avgpeinc!AR97</f>
        <v>26647231.275368568</v>
      </c>
      <c r="D104" s="524">
        <f>avgpeinc!AS97</f>
        <v>25565415.178731538</v>
      </c>
      <c r="E104" s="524">
        <f>avgpeinc!AT97</f>
        <v>31397345.42924745</v>
      </c>
      <c r="F104" s="524">
        <f>avgpeinc!AU97</f>
        <v>20988334.173591878</v>
      </c>
      <c r="G104" s="62">
        <f>avgpeinc!AV97</f>
        <v>37360381.937004596</v>
      </c>
      <c r="H104" s="533">
        <f>B104*0.0001/'TB5'!B104</f>
        <v>3.8774006068706519E-2</v>
      </c>
      <c r="I104" s="544">
        <f>C104*0.0001/'TB5'!B104</f>
        <v>4.0300998836755746E-2</v>
      </c>
      <c r="J104" s="551">
        <f>D104*0.0001/'TB5'!C104</f>
        <v>3.9447031915187843E-2</v>
      </c>
      <c r="K104" s="544">
        <f>E104*0.0001/'TB5'!D104</f>
        <v>3.9302241057157516E-2</v>
      </c>
      <c r="L104" s="551">
        <f>F104*0.0001/'TB5'!E104</f>
        <v>3.9283975958824158E-2</v>
      </c>
      <c r="M104" s="552">
        <f>G104*0.0001/'TB5'!F104</f>
        <v>4.1872195899486542E-2</v>
      </c>
      <c r="P104" s="540">
        <f>H104-'TB1'!J105</f>
        <v>0</v>
      </c>
    </row>
    <row r="105" spans="1:16" x14ac:dyDescent="0.2">
      <c r="A105" s="72">
        <v>2009</v>
      </c>
      <c r="B105" s="431">
        <f>avgpeinc!AQ98</f>
        <v>21028761.032498591</v>
      </c>
      <c r="C105" s="322">
        <f>avgpeinc!AR98</f>
        <v>21745662.287223395</v>
      </c>
      <c r="D105" s="526">
        <f>avgpeinc!AS98</f>
        <v>21952561.340587091</v>
      </c>
      <c r="E105" s="526">
        <f>avgpeinc!AT98</f>
        <v>25844340.967161324</v>
      </c>
      <c r="F105" s="526">
        <f>avgpeinc!AU98</f>
        <v>16987431.232223582</v>
      </c>
      <c r="G105" s="68">
        <f>avgpeinc!AV98</f>
        <v>30834632.876954969</v>
      </c>
      <c r="H105" s="536">
        <f>B105*0.0001/'TB5'!B105</f>
        <v>3.3323470503091812E-2</v>
      </c>
      <c r="I105" s="547">
        <f>C105*0.0001/'TB5'!B105</f>
        <v>3.4459516406059258E-2</v>
      </c>
      <c r="J105" s="557">
        <f>D105*0.0001/'TB5'!C105</f>
        <v>3.5338062793016427E-2</v>
      </c>
      <c r="K105" s="558">
        <f>E105*0.0001/'TB5'!D105</f>
        <v>3.4386653453111642E-2</v>
      </c>
      <c r="L105" s="553">
        <f>F105*0.0001/'TB5'!E105</f>
        <v>3.2656129449605935E-2</v>
      </c>
      <c r="M105" s="554">
        <f>G105*0.0001/'TB5'!F105</f>
        <v>3.6167308688163757E-2</v>
      </c>
      <c r="P105" s="540">
        <f>H105-'TB1'!J106</f>
        <v>0</v>
      </c>
    </row>
    <row r="106" spans="1:16" x14ac:dyDescent="0.2">
      <c r="A106" s="67">
        <v>2010</v>
      </c>
      <c r="B106" s="432">
        <f>avgpeinc!AQ99</f>
        <v>22607181.388315126</v>
      </c>
      <c r="C106" s="323">
        <f>avgpeinc!AR99</f>
        <v>23336061.417987078</v>
      </c>
      <c r="D106" s="524">
        <f>avgpeinc!AS99</f>
        <v>23334492.719585214</v>
      </c>
      <c r="E106" s="524">
        <f>avgpeinc!AT99</f>
        <v>27724834.980677858</v>
      </c>
      <c r="F106" s="524">
        <f>avgpeinc!AU99</f>
        <v>18384909.725872524</v>
      </c>
      <c r="G106" s="62">
        <f>avgpeinc!AV99</f>
        <v>33496857.861485176</v>
      </c>
      <c r="H106" s="533">
        <f>B106*0.0001/'TB5'!B106</f>
        <v>3.4697994589805603E-2</v>
      </c>
      <c r="I106" s="544">
        <f>C106*0.0001/'TB5'!B106</f>
        <v>3.5816695541143424E-2</v>
      </c>
      <c r="J106" s="559">
        <f>D106*0.0001/'TB5'!C106</f>
        <v>3.6993842571973801E-2</v>
      </c>
      <c r="K106" s="560">
        <f>E106*0.0001/'TB5'!D106</f>
        <v>3.605182096362114E-2</v>
      </c>
      <c r="L106" s="551">
        <f>F106*0.0001/'TB5'!E106</f>
        <v>3.3935666084289551E-2</v>
      </c>
      <c r="M106" s="552">
        <f>G106*0.0001/'TB5'!F106</f>
        <v>3.8249511271715171E-2</v>
      </c>
      <c r="P106" s="540">
        <f>H106-'TB1'!J107</f>
        <v>0</v>
      </c>
    </row>
    <row r="107" spans="1:16" x14ac:dyDescent="0.2">
      <c r="A107" s="67">
        <v>2011</v>
      </c>
      <c r="B107" s="432">
        <f>avgpeinc!AQ100</f>
        <v>24928540.33206838</v>
      </c>
      <c r="C107" s="323">
        <f>avgpeinc!AR100</f>
        <v>25722963.407347165</v>
      </c>
      <c r="D107" s="524">
        <f>avgpeinc!AS100</f>
        <v>26513445.786696337</v>
      </c>
      <c r="E107" s="524">
        <f>avgpeinc!AT100</f>
        <v>30381549.662345279</v>
      </c>
      <c r="F107" s="524">
        <f>avgpeinc!AU100</f>
        <v>20511503.33559316</v>
      </c>
      <c r="G107" s="62">
        <f>avgpeinc!AV100</f>
        <v>36295744.570816509</v>
      </c>
      <c r="H107" s="533">
        <f>B107*0.0001/'TB5'!B107</f>
        <v>3.7617489695549011E-2</v>
      </c>
      <c r="I107" s="544">
        <f>C107*0.0001/'TB5'!B107</f>
        <v>3.881628438830375E-2</v>
      </c>
      <c r="J107" s="559">
        <f>D107*0.0001/'TB5'!C107</f>
        <v>4.1092369705438621E-2</v>
      </c>
      <c r="K107" s="560">
        <f>E107*0.0001/'TB5'!D107</f>
        <v>3.8131244480609887E-2</v>
      </c>
      <c r="L107" s="551">
        <f>F107*0.0001/'TB5'!E107</f>
        <v>3.8080647587776184E-2</v>
      </c>
      <c r="M107" s="552">
        <f>G107*0.0001/'TB5'!F107</f>
        <v>4.0896423161029816E-2</v>
      </c>
      <c r="P107" s="540">
        <f>H107-'TB1'!J108</f>
        <v>0</v>
      </c>
    </row>
    <row r="108" spans="1:16" x14ac:dyDescent="0.2">
      <c r="A108" s="67">
        <v>2012</v>
      </c>
      <c r="B108" s="432">
        <f>avgpeinc!AQ101</f>
        <v>27554331.782224558</v>
      </c>
      <c r="C108" s="323">
        <f>avgpeinc!AR101</f>
        <v>28382779.811835464</v>
      </c>
      <c r="D108" s="524">
        <f>avgpeinc!AS101</f>
        <v>28987770.866654728</v>
      </c>
      <c r="E108" s="524">
        <f>avgpeinc!AT101</f>
        <v>33383705.576982543</v>
      </c>
      <c r="F108" s="524">
        <f>avgpeinc!AU101</f>
        <v>22792766.767075218</v>
      </c>
      <c r="G108" s="62">
        <f>avgpeinc!AV101</f>
        <v>40206590.582386442</v>
      </c>
      <c r="H108" s="533">
        <f>B108*0.0001/'TB5'!B108</f>
        <v>4.057639837265014E-2</v>
      </c>
      <c r="I108" s="544">
        <f>C108*0.0001/'TB5'!B108</f>
        <v>4.1796367615461349E-2</v>
      </c>
      <c r="J108" s="559">
        <f>D108*0.0001/'TB5'!C108</f>
        <v>4.4382281601428986E-2</v>
      </c>
      <c r="K108" s="560">
        <f>E108*0.0001/'TB5'!D108</f>
        <v>4.1137028485536582E-2</v>
      </c>
      <c r="L108" s="551">
        <f>F108*0.0001/'TB5'!E108</f>
        <v>4.0973868221044533E-2</v>
      </c>
      <c r="M108" s="552">
        <f>G108*0.0001/'TB5'!F108</f>
        <v>4.4290874153375619E-2</v>
      </c>
      <c r="P108" s="540">
        <f>H108-'TB1'!J109</f>
        <v>0</v>
      </c>
    </row>
    <row r="109" spans="1:16" x14ac:dyDescent="0.2">
      <c r="A109" s="67">
        <v>2013</v>
      </c>
      <c r="B109" s="432">
        <f>avgpeinc!AQ102</f>
        <v>25740102.723712943</v>
      </c>
      <c r="C109" s="323">
        <f>avgpeinc!AR102</f>
        <v>26626203.652309611</v>
      </c>
      <c r="D109" s="524">
        <f>avgpeinc!AS102</f>
        <v>23593580.201043855</v>
      </c>
      <c r="E109" s="524">
        <f>avgpeinc!AT102</f>
        <v>31371470.79665507</v>
      </c>
      <c r="F109" s="524">
        <f>avgpeinc!AU102</f>
        <v>21197308.03110785</v>
      </c>
      <c r="G109" s="62">
        <f>avgpeinc!AV102</f>
        <v>37420557.795619823</v>
      </c>
      <c r="H109" s="533">
        <f>B109*0.0001/'TB5'!B109</f>
        <v>3.7888646125793464E-2</v>
      </c>
      <c r="I109" s="544">
        <f>C109*0.0001/'TB5'!B109</f>
        <v>3.9192959666252143E-2</v>
      </c>
      <c r="J109" s="559">
        <f>D109*0.0001/'TB5'!C109</f>
        <v>3.5574723035097122E-2</v>
      </c>
      <c r="K109" s="560">
        <f>E109*0.0001/'TB5'!D109</f>
        <v>3.8439273834228516E-2</v>
      </c>
      <c r="L109" s="551">
        <f>F109*0.0001/'TB5'!E109</f>
        <v>3.8269598037004464E-2</v>
      </c>
      <c r="M109" s="552">
        <f>G109*0.0001/'TB5'!F109</f>
        <v>4.1166279464960105E-2</v>
      </c>
      <c r="P109" s="540">
        <f>H109-'TB1'!J110</f>
        <v>0</v>
      </c>
    </row>
    <row r="110" spans="1:16" x14ac:dyDescent="0.2">
      <c r="A110" s="67">
        <v>2014</v>
      </c>
      <c r="B110" s="432">
        <f>avgpeinc!AQ103</f>
        <v>27043449.950430434</v>
      </c>
      <c r="C110" s="323">
        <f>avgpeinc!AR103</f>
        <v>28046002.494925864</v>
      </c>
      <c r="D110" s="524">
        <f>avgpeinc!AS103</f>
        <v>24723040.6935919</v>
      </c>
      <c r="E110" s="524">
        <f>avgpeinc!AT103</f>
        <v>32645965.48572306</v>
      </c>
      <c r="F110" s="524">
        <f>avgpeinc!AU103</f>
        <v>22696661.075109631</v>
      </c>
      <c r="G110" s="62">
        <f>avgpeinc!AV103</f>
        <v>39268309.779813424</v>
      </c>
      <c r="H110" s="533">
        <f>B110*0.0001/'TB5'!B110</f>
        <v>3.8879789412021644E-2</v>
      </c>
      <c r="I110" s="544">
        <f>C110*0.0001/'TB5'!B110</f>
        <v>4.0321137756109238E-2</v>
      </c>
      <c r="J110" s="559">
        <f>D110*0.0001/'TB5'!C110</f>
        <v>3.6403674632310881E-2</v>
      </c>
      <c r="K110" s="560">
        <f>E110*0.0001/'TB5'!D110</f>
        <v>3.9006192237138741E-2</v>
      </c>
      <c r="L110" s="551">
        <f>F110*0.0001/'TB5'!E110</f>
        <v>4.0086023509502418E-2</v>
      </c>
      <c r="M110" s="552">
        <f>G110*0.0001/'TB5'!F110</f>
        <v>4.233876988291739E-2</v>
      </c>
      <c r="P110" s="540">
        <f>H110-'TB1'!J111</f>
        <v>0</v>
      </c>
    </row>
    <row r="111" spans="1:16" x14ac:dyDescent="0.2">
      <c r="A111" s="67">
        <v>2015</v>
      </c>
      <c r="B111" s="432">
        <f>avgpeinc!AQ104</f>
        <v>27285955.37906225</v>
      </c>
      <c r="C111" s="323">
        <f>avgpeinc!AR104</f>
        <v>28289684.727742288</v>
      </c>
      <c r="D111" s="524">
        <f>avgpeinc!AS104</f>
        <v>24516524.952650253</v>
      </c>
      <c r="E111" s="524">
        <f>avgpeinc!AT104</f>
        <v>33318613.674934175</v>
      </c>
      <c r="F111" s="524">
        <f>avgpeinc!AU104</f>
        <v>22541120.323446933</v>
      </c>
      <c r="G111" s="62">
        <f>avgpeinc!AV104</f>
        <v>39553027.100773409</v>
      </c>
      <c r="H111" s="533">
        <f>B111*0.0001/'TB5'!B111</f>
        <v>3.8603276014327996E-2</v>
      </c>
      <c r="I111" s="544">
        <f>C111*0.0001/'TB5'!B111</f>
        <v>4.0023319423198686E-2</v>
      </c>
      <c r="J111" s="559">
        <f>D111*0.0001/'TB5'!C111</f>
        <v>3.5726282745599747E-2</v>
      </c>
      <c r="K111" s="560">
        <f>E111*0.0001/'TB5'!D111</f>
        <v>3.9288472384214401E-2</v>
      </c>
      <c r="L111" s="551">
        <f>F111*0.0001/'TB5'!E111</f>
        <v>3.9033804088830948E-2</v>
      </c>
      <c r="M111" s="552">
        <f>G111*0.0001/'TB5'!F111</f>
        <v>4.2028557509183884E-2</v>
      </c>
      <c r="P111" s="540">
        <f>H111-'TB1'!J112</f>
        <v>0</v>
      </c>
    </row>
    <row r="112" spans="1:16" x14ac:dyDescent="0.2">
      <c r="A112" s="67">
        <v>2016</v>
      </c>
      <c r="B112" s="432">
        <f>avgpeinc!AQ105</f>
        <v>26226708.187620815</v>
      </c>
      <c r="C112" s="323">
        <f>avgpeinc!AR105</f>
        <v>27117357.621624649</v>
      </c>
      <c r="D112" s="524">
        <f>avgpeinc!AS105</f>
        <v>23330317.004596334</v>
      </c>
      <c r="E112" s="524">
        <f>avgpeinc!AT105</f>
        <v>31957534.787628122</v>
      </c>
      <c r="F112" s="524">
        <f>avgpeinc!AU105</f>
        <v>21758128.923183955</v>
      </c>
      <c r="G112" s="62">
        <f>avgpeinc!AV105</f>
        <v>37999412.794575118</v>
      </c>
      <c r="H112" s="533">
        <f>B112*0.0001/'TB5'!B112</f>
        <v>3.7207011133432395E-2</v>
      </c>
      <c r="I112" s="544">
        <f>C112*0.0001/'TB5'!B112</f>
        <v>3.847054764628411E-2</v>
      </c>
      <c r="J112" s="559">
        <f>D112*0.0001/'TB5'!C112</f>
        <v>3.4277554601430893E-2</v>
      </c>
      <c r="K112" s="560">
        <f>E112*0.0001/'TB5'!D112</f>
        <v>3.7860870361328125E-2</v>
      </c>
      <c r="L112" s="551">
        <f>F112*0.0001/'TB5'!E112</f>
        <v>3.7642780691385262E-2</v>
      </c>
      <c r="M112" s="552">
        <f>G112*0.0001/'TB5'!F112</f>
        <v>4.0647491812705994E-2</v>
      </c>
      <c r="P112" s="540">
        <f>H112-'TB1'!J113</f>
        <v>0</v>
      </c>
    </row>
    <row r="113" spans="1:16" x14ac:dyDescent="0.2">
      <c r="A113" s="67">
        <v>2017</v>
      </c>
      <c r="B113" s="432">
        <f>avgpeinc!AQ106</f>
        <v>28897088.062632598</v>
      </c>
      <c r="C113" s="323">
        <f>avgpeinc!AR106</f>
        <v>29874047.683094446</v>
      </c>
      <c r="D113" s="524">
        <f>avgpeinc!AS106</f>
        <v>30761459.343086489</v>
      </c>
      <c r="E113" s="524">
        <f>avgpeinc!AT106</f>
        <v>35192022.053824596</v>
      </c>
      <c r="F113" s="524">
        <f>avgpeinc!AU106</f>
        <v>23778635.915727545</v>
      </c>
      <c r="G113" s="62">
        <f>avgpeinc!AV106</f>
        <v>42041069.369509622</v>
      </c>
      <c r="H113" s="533">
        <f>B113*0.0001/'TB5'!B113</f>
        <v>4.0213525295257568E-2</v>
      </c>
      <c r="I113" s="544">
        <f>C113*0.0001/'TB5'!B113</f>
        <v>4.1573073714971535E-2</v>
      </c>
      <c r="J113" s="559">
        <f>D113*0.0001/'TB5'!C113</f>
        <v>4.4403247535228722E-2</v>
      </c>
      <c r="K113" s="560">
        <f>E113*0.0001/'TB5'!D113</f>
        <v>4.1003156453371041E-2</v>
      </c>
      <c r="L113" s="551">
        <f>F113*0.0001/'TB5'!E113</f>
        <v>4.0375132113695145E-2</v>
      </c>
      <c r="M113" s="552">
        <f>G113*0.0001/'TB5'!F113</f>
        <v>4.3599091470241554E-2</v>
      </c>
      <c r="P113" s="540">
        <f>H113-'TB1'!J114</f>
        <v>0</v>
      </c>
    </row>
    <row r="114" spans="1:16" x14ac:dyDescent="0.2">
      <c r="A114" s="67">
        <v>2018</v>
      </c>
      <c r="B114" s="432">
        <f>avgpeinc!AQ107</f>
        <v>29246480.793536834</v>
      </c>
      <c r="C114" s="323">
        <f>avgpeinc!AR107</f>
        <v>30226738.65250985</v>
      </c>
      <c r="D114" s="524">
        <f>avgpeinc!AS107</f>
        <v>31208281.964377053</v>
      </c>
      <c r="E114" s="524">
        <f>avgpeinc!AT107</f>
        <v>35348326.290348895</v>
      </c>
      <c r="F114" s="524">
        <f>avgpeinc!AU107</f>
        <v>24334998.538585797</v>
      </c>
      <c r="G114" s="62">
        <f>avgpeinc!AV107</f>
        <v>42474298.704440698</v>
      </c>
      <c r="H114" s="533">
        <f>B114*0.0001/'TB5'!B114</f>
        <v>4.0017966181039803E-2</v>
      </c>
      <c r="I114" s="544">
        <f>C114*0.0001/'TB5'!B114</f>
        <v>4.1359253227710724E-2</v>
      </c>
      <c r="J114" s="559">
        <f>D114*0.0001/'TB5'!C114</f>
        <v>4.4353459030389786E-2</v>
      </c>
      <c r="K114" s="560">
        <f>E114*0.0001/'TB5'!D114</f>
        <v>4.0531571954488754E-2</v>
      </c>
      <c r="L114" s="551">
        <f>F114*0.0001/'TB5'!E114</f>
        <v>4.0577828884124749E-2</v>
      </c>
      <c r="M114" s="552">
        <f>G114*0.0001/'TB5'!F114</f>
        <v>4.3323546648025513E-2</v>
      </c>
      <c r="P114" s="540">
        <f>H114-'TB1'!J115</f>
        <v>0</v>
      </c>
    </row>
    <row r="115" spans="1:16" x14ac:dyDescent="0.2">
      <c r="A115" s="67">
        <v>2019</v>
      </c>
      <c r="B115" s="432">
        <f>avgpeinc!AQ108</f>
        <v>28104243.962841094</v>
      </c>
      <c r="C115" s="323">
        <f>avgpeinc!AR108</f>
        <v>29098253.767222527</v>
      </c>
      <c r="D115" s="524">
        <f>avgpeinc!AS108</f>
        <v>29890169.037338614</v>
      </c>
      <c r="E115" s="524">
        <f>avgpeinc!AT108</f>
        <v>34233631.791920267</v>
      </c>
      <c r="F115" s="524">
        <f>avgpeinc!AU108</f>
        <v>23189961.87042499</v>
      </c>
      <c r="G115" s="62">
        <f>avgpeinc!AV108</f>
        <v>40935608.789356172</v>
      </c>
      <c r="H115" s="533">
        <f>B115*0.0001/'TB5'!B115</f>
        <v>3.8262389600276954E-2</v>
      </c>
      <c r="I115" s="544">
        <f>C115*0.0001/'TB5'!B115</f>
        <v>3.9615679532289505E-2</v>
      </c>
      <c r="J115" s="559">
        <f>D115*0.0001/'TB5'!C115</f>
        <v>4.2272288352251046E-2</v>
      </c>
      <c r="K115" s="560">
        <f>E115*0.0001/'TB5'!D115</f>
        <v>3.9021570235490799E-2</v>
      </c>
      <c r="L115" s="551">
        <f>F115*0.0001/'TB5'!E115</f>
        <v>3.8521695882081985E-2</v>
      </c>
      <c r="M115" s="552">
        <f>G115*0.0001/'TB5'!F115</f>
        <v>4.1544910520315177E-2</v>
      </c>
      <c r="P115" s="540">
        <f>H115-'TB1'!J116</f>
        <v>0</v>
      </c>
    </row>
    <row r="116" spans="1:16" ht="17" thickBot="1" x14ac:dyDescent="0.25">
      <c r="A116" s="1105"/>
      <c r="B116" s="1106"/>
      <c r="C116" s="1101"/>
      <c r="D116" s="1107"/>
      <c r="E116" s="1107"/>
      <c r="F116" s="1107"/>
      <c r="G116" s="1098"/>
      <c r="H116" s="1115"/>
      <c r="I116" s="1116"/>
      <c r="J116" s="1117"/>
      <c r="K116" s="1118"/>
      <c r="L116" s="1119"/>
      <c r="M116" s="1120"/>
      <c r="P116" s="540"/>
    </row>
    <row r="117" spans="1:16" ht="17" thickTop="1" x14ac:dyDescent="0.2">
      <c r="A117" s="61"/>
      <c r="B117" s="60"/>
      <c r="C117" s="60"/>
      <c r="D117" s="60"/>
      <c r="E117" s="60"/>
      <c r="F117" s="60"/>
      <c r="G117" s="59"/>
      <c r="H117" s="60"/>
      <c r="I117" s="60"/>
      <c r="J117" s="60"/>
      <c r="K117" s="60"/>
      <c r="L117" s="60"/>
      <c r="M117" s="59"/>
    </row>
    <row r="118" spans="1:16" x14ac:dyDescent="0.2">
      <c r="D118" s="57"/>
      <c r="E118" s="57"/>
      <c r="F118" s="57"/>
      <c r="H118" s="57"/>
      <c r="I118" s="57"/>
      <c r="J118" s="57"/>
      <c r="K118" s="57"/>
      <c r="L118" s="57"/>
    </row>
    <row r="120" spans="1:16" x14ac:dyDescent="0.2">
      <c r="B120" s="945"/>
      <c r="C120" s="945"/>
      <c r="D120" s="945"/>
      <c r="E120" s="945"/>
      <c r="F120" s="945"/>
      <c r="G120" s="945"/>
      <c r="H120" s="945"/>
      <c r="I120" s="945"/>
      <c r="J120" s="945"/>
      <c r="K120" s="945"/>
      <c r="L120" s="945"/>
      <c r="M120" s="945"/>
    </row>
  </sheetData>
  <mergeCells count="3">
    <mergeCell ref="A4:M4"/>
    <mergeCell ref="B7:G7"/>
    <mergeCell ref="H7:M7"/>
  </mergeCells>
  <hyperlinks>
    <hyperlink ref="A1" location="Index!A1" display="Back to index" xr:uid="{00000000-0004-0000-2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6" tint="0.39997558519241921"/>
  </sheetPr>
  <dimension ref="A1:K120"/>
  <sheetViews>
    <sheetView workbookViewId="0">
      <pane xSplit="1" ySplit="8" topLeftCell="B27" activePane="bottomRight" state="frozen"/>
      <selection activeCell="H120" sqref="H120:M120"/>
      <selection pane="topRight" activeCell="H120" sqref="H120:M120"/>
      <selection pane="bottomLeft" activeCell="H120" sqref="H120:M120"/>
      <selection pane="bottomRight"/>
    </sheetView>
  </sheetViews>
  <sheetFormatPr baseColWidth="10" defaultColWidth="10.83203125" defaultRowHeight="16" x14ac:dyDescent="0.2"/>
  <cols>
    <col min="1" max="1" width="10.83203125" style="56"/>
    <col min="2" max="8" width="12" style="56" customWidth="1"/>
    <col min="9" max="16384" width="10.83203125" style="56"/>
  </cols>
  <sheetData>
    <row r="1" spans="1:10" x14ac:dyDescent="0.2">
      <c r="A1" s="52" t="s">
        <v>37</v>
      </c>
      <c r="D1" s="100"/>
      <c r="E1" s="99"/>
      <c r="F1" s="100"/>
      <c r="G1" s="100"/>
      <c r="H1" s="100"/>
    </row>
    <row r="2" spans="1:10" x14ac:dyDescent="0.2">
      <c r="F2" s="98"/>
    </row>
    <row r="3" spans="1:10" ht="17" thickBot="1" x14ac:dyDescent="0.25"/>
    <row r="4" spans="1:10" ht="25" customHeight="1" thickTop="1" x14ac:dyDescent="0.2">
      <c r="A4" s="1385" t="s">
        <v>228</v>
      </c>
      <c r="B4" s="1386"/>
      <c r="C4" s="1386"/>
      <c r="D4" s="1386"/>
      <c r="E4" s="1386"/>
      <c r="F4" s="1386"/>
      <c r="G4" s="1386"/>
      <c r="H4" s="1386"/>
      <c r="I4" s="1386"/>
      <c r="J4" s="1387"/>
    </row>
    <row r="5" spans="1:10" x14ac:dyDescent="0.2">
      <c r="A5" s="96"/>
      <c r="B5" s="97"/>
      <c r="C5" s="59"/>
      <c r="D5" s="59"/>
      <c r="E5" s="59"/>
      <c r="F5" s="59"/>
      <c r="G5" s="59"/>
      <c r="H5" s="59"/>
      <c r="I5" s="59"/>
      <c r="J5" s="208"/>
    </row>
    <row r="6" spans="1:10" x14ac:dyDescent="0.2">
      <c r="A6" s="96"/>
      <c r="B6" s="45" t="s">
        <v>36</v>
      </c>
      <c r="C6" s="45" t="s">
        <v>35</v>
      </c>
      <c r="D6" s="45" t="s">
        <v>34</v>
      </c>
      <c r="E6" s="45" t="s">
        <v>33</v>
      </c>
      <c r="F6" s="45" t="s">
        <v>32</v>
      </c>
      <c r="G6" s="45" t="s">
        <v>31</v>
      </c>
      <c r="H6" s="916" t="s">
        <v>30</v>
      </c>
      <c r="I6" s="916" t="s">
        <v>29</v>
      </c>
      <c r="J6" s="917" t="s">
        <v>28</v>
      </c>
    </row>
    <row r="7" spans="1:10" ht="20" customHeight="1" x14ac:dyDescent="0.2">
      <c r="A7" s="96"/>
      <c r="B7" s="1394" t="s">
        <v>1421</v>
      </c>
      <c r="C7" s="1381"/>
      <c r="D7" s="1381"/>
      <c r="E7" s="1381"/>
      <c r="F7" s="1381"/>
      <c r="G7" s="1384"/>
      <c r="H7" s="1419" t="s">
        <v>1422</v>
      </c>
      <c r="I7" s="1381"/>
      <c r="J7" s="1384"/>
    </row>
    <row r="8" spans="1:10" s="87" customFormat="1" ht="44" customHeight="1" x14ac:dyDescent="0.2">
      <c r="A8" s="95"/>
      <c r="B8" s="352" t="s">
        <v>865</v>
      </c>
      <c r="C8" s="352" t="s">
        <v>868</v>
      </c>
      <c r="D8" s="352" t="s">
        <v>120</v>
      </c>
      <c r="E8" s="352" t="s">
        <v>121</v>
      </c>
      <c r="F8" s="352" t="s">
        <v>122</v>
      </c>
      <c r="G8" s="359" t="s">
        <v>57</v>
      </c>
      <c r="H8" s="949" t="s">
        <v>120</v>
      </c>
      <c r="I8" s="947" t="s">
        <v>1013</v>
      </c>
      <c r="J8" s="948" t="s">
        <v>1014</v>
      </c>
    </row>
    <row r="9" spans="1:10" x14ac:dyDescent="0.2">
      <c r="A9" s="67">
        <v>1960</v>
      </c>
      <c r="B9" s="65"/>
      <c r="C9" s="314"/>
      <c r="D9" s="84"/>
      <c r="E9" s="65"/>
      <c r="F9" s="85"/>
      <c r="G9" s="210"/>
      <c r="H9" s="950"/>
      <c r="I9" s="59"/>
      <c r="J9" s="208"/>
    </row>
    <row r="10" spans="1:10" x14ac:dyDescent="0.2">
      <c r="A10" s="67">
        <v>1961</v>
      </c>
      <c r="B10" s="65"/>
      <c r="C10" s="314"/>
      <c r="D10" s="84"/>
      <c r="E10" s="65"/>
      <c r="F10" s="85"/>
      <c r="G10" s="210"/>
      <c r="H10" s="950"/>
      <c r="I10" s="59"/>
      <c r="J10" s="208"/>
    </row>
    <row r="11" spans="1:10" x14ac:dyDescent="0.2">
      <c r="A11" s="67">
        <v>1962</v>
      </c>
      <c r="B11" s="522">
        <f>medpeinc!B51</f>
        <v>24160.594886922321</v>
      </c>
      <c r="C11" s="522">
        <f>medpeinc!C51</f>
        <v>18715.953785644051</v>
      </c>
      <c r="D11" s="523">
        <f>medpeinc!D51</f>
        <v>26202.335299901672</v>
      </c>
      <c r="E11" s="522">
        <f>medpeinc!E51</f>
        <v>36411.037364798431</v>
      </c>
      <c r="F11" s="523">
        <f>medpeinc!F51</f>
        <v>9528.1219272369726</v>
      </c>
      <c r="G11" s="578">
        <f>medpeinc!G51</f>
        <v>33688.716814159292</v>
      </c>
      <c r="H11" s="951">
        <v>23139.724680432646</v>
      </c>
      <c r="I11" s="523">
        <v>36411.037364798431</v>
      </c>
      <c r="J11" s="578">
        <v>3130.668633235005</v>
      </c>
    </row>
    <row r="12" spans="1:10" x14ac:dyDescent="0.2">
      <c r="A12" s="67">
        <v>1963</v>
      </c>
      <c r="B12" s="524">
        <f>medpeinc!B52</f>
        <v>24978.272716709682</v>
      </c>
      <c r="C12" s="524">
        <f>medpeinc!C52</f>
        <v>19444.854991131768</v>
      </c>
      <c r="D12" s="525">
        <f>medpeinc!D52</f>
        <v>26991.294867295401</v>
      </c>
      <c r="E12" s="524">
        <f>medpeinc!E52</f>
        <v>37552.481592272001</v>
      </c>
      <c r="F12" s="525">
        <f>medpeinc!F52</f>
        <v>9228.7447120506658</v>
      </c>
      <c r="G12" s="579">
        <f>medpeinc!G52</f>
        <v>35199.169372856384</v>
      </c>
      <c r="H12" s="952">
        <f>(H11+H13)/2</f>
        <v>23806.402984067485</v>
      </c>
      <c r="I12" s="525">
        <f>(I11+I13)/2</f>
        <v>37221.764277573318</v>
      </c>
      <c r="J12" s="579">
        <f>(J11+J13)/2</f>
        <v>3285.0643530506386</v>
      </c>
    </row>
    <row r="13" spans="1:10" x14ac:dyDescent="0.2">
      <c r="A13" s="67">
        <v>1964</v>
      </c>
      <c r="B13" s="524">
        <f>medpeinc!B53</f>
        <v>25795.950546497046</v>
      </c>
      <c r="C13" s="524">
        <f>medpeinc!C53</f>
        <v>20173.756196619484</v>
      </c>
      <c r="D13" s="525">
        <f>medpeinc!D53</f>
        <v>27780.254434689126</v>
      </c>
      <c r="E13" s="524">
        <f>medpeinc!E53</f>
        <v>38693.925819745571</v>
      </c>
      <c r="F13" s="525">
        <f>medpeinc!F53</f>
        <v>8929.3674968643609</v>
      </c>
      <c r="G13" s="579">
        <f>medpeinc!G53</f>
        <v>36709.621931553484</v>
      </c>
      <c r="H13" s="952">
        <v>24473.081287702324</v>
      </c>
      <c r="I13" s="525">
        <v>38032.491190348206</v>
      </c>
      <c r="J13" s="579">
        <v>3439.4600728662726</v>
      </c>
    </row>
    <row r="14" spans="1:10" x14ac:dyDescent="0.2">
      <c r="A14" s="67">
        <v>1965</v>
      </c>
      <c r="B14" s="524">
        <f>medpeinc!B54</f>
        <v>27406.473792273355</v>
      </c>
      <c r="C14" s="524">
        <f>medpeinc!C54</f>
        <v>21756.757341873195</v>
      </c>
      <c r="D14" s="525">
        <f>medpeinc!D54</f>
        <v>29187.131090664225</v>
      </c>
      <c r="E14" s="524">
        <f>medpeinc!E54</f>
        <v>41109.710688410036</v>
      </c>
      <c r="F14" s="525">
        <f>medpeinc!F54</f>
        <v>9668.8190867780449</v>
      </c>
      <c r="G14" s="579">
        <f>medpeinc!G54</f>
        <v>39013.651248301234</v>
      </c>
      <c r="H14" s="952">
        <f>(H13+H15)/2</f>
        <v>25798.832737722201</v>
      </c>
      <c r="I14" s="525">
        <f>(I13+I15)/2</f>
        <v>40305.890161134455</v>
      </c>
      <c r="J14" s="579">
        <f>(J13+J15)/2</f>
        <v>4179.8667418329997</v>
      </c>
    </row>
    <row r="15" spans="1:10" x14ac:dyDescent="0.2">
      <c r="A15" s="67">
        <v>1966</v>
      </c>
      <c r="B15" s="524">
        <f>medpeinc!B55</f>
        <v>29016.997038049667</v>
      </c>
      <c r="C15" s="524">
        <f>medpeinc!C55</f>
        <v>23339.758487126906</v>
      </c>
      <c r="D15" s="525">
        <f>medpeinc!D55</f>
        <v>30594.007746639323</v>
      </c>
      <c r="E15" s="524">
        <f>medpeinc!E55</f>
        <v>43525.495557074501</v>
      </c>
      <c r="F15" s="525">
        <f>medpeinc!F55</f>
        <v>10408.270676691729</v>
      </c>
      <c r="G15" s="579">
        <f>medpeinc!G55</f>
        <v>41317.680565048984</v>
      </c>
      <c r="H15" s="952">
        <v>27124.584187742083</v>
      </c>
      <c r="I15" s="525">
        <v>42579.289131920705</v>
      </c>
      <c r="J15" s="579">
        <v>4920.2734107997267</v>
      </c>
    </row>
    <row r="16" spans="1:10" x14ac:dyDescent="0.2">
      <c r="A16" s="67">
        <v>1967</v>
      </c>
      <c r="B16" s="524">
        <f>medpeinc!B56</f>
        <v>29412.44951031926</v>
      </c>
      <c r="C16" s="524">
        <f>medpeinc!C56</f>
        <v>24816.754274331877</v>
      </c>
      <c r="D16" s="525">
        <f>medpeinc!D56</f>
        <v>31250.727604714215</v>
      </c>
      <c r="E16" s="524">
        <f>medpeinc!E56</f>
        <v>43199.535218281417</v>
      </c>
      <c r="F16" s="580">
        <f>medpeinc!F56</f>
        <v>12561.566978365518</v>
      </c>
      <c r="G16" s="579">
        <f>medpeinc!G56</f>
        <v>43199.535218281417</v>
      </c>
      <c r="H16" s="952">
        <v>27267.791733525148</v>
      </c>
      <c r="I16" s="580">
        <v>42280.396171083936</v>
      </c>
      <c r="J16" s="579">
        <v>6433.9733303823377</v>
      </c>
    </row>
    <row r="17" spans="1:10" x14ac:dyDescent="0.2">
      <c r="A17" s="67">
        <v>1968</v>
      </c>
      <c r="B17" s="524">
        <f>medpeinc!B57</f>
        <v>29956.21088363212</v>
      </c>
      <c r="C17" s="524">
        <f>medpeinc!C57</f>
        <v>25257.197411689827</v>
      </c>
      <c r="D17" s="525">
        <f>medpeinc!D57</f>
        <v>31718.340935610478</v>
      </c>
      <c r="E17" s="524">
        <f>medpeinc!E57</f>
        <v>43465.874615466215</v>
      </c>
      <c r="F17" s="580">
        <f>medpeinc!F57</f>
        <v>12922.287047841306</v>
      </c>
      <c r="G17" s="579">
        <f>medpeinc!G57</f>
        <v>43465.874615466215</v>
      </c>
      <c r="H17" s="952">
        <v>28194.080831653759</v>
      </c>
      <c r="I17" s="580">
        <v>43172.186273469822</v>
      </c>
      <c r="J17" s="579">
        <v>7048.5202079134397</v>
      </c>
    </row>
    <row r="18" spans="1:10" x14ac:dyDescent="0.2">
      <c r="A18" s="72">
        <v>1969</v>
      </c>
      <c r="B18" s="526">
        <f>medpeinc!B58</f>
        <v>31068.553808825756</v>
      </c>
      <c r="C18" s="526">
        <f>medpeinc!C58</f>
        <v>26310.306829095687</v>
      </c>
      <c r="D18" s="527">
        <f>medpeinc!D58</f>
        <v>32747.935095789311</v>
      </c>
      <c r="E18" s="526">
        <f>medpeinc!E58</f>
        <v>45063.397866855375</v>
      </c>
      <c r="F18" s="581">
        <f>medpeinc!F58</f>
        <v>13435.050295708435</v>
      </c>
      <c r="G18" s="582">
        <f>medpeinc!G58</f>
        <v>45623.191629176566</v>
      </c>
      <c r="H18" s="953">
        <v>28829.378759541018</v>
      </c>
      <c r="I18" s="581">
        <v>44503.604104534192</v>
      </c>
      <c r="J18" s="582">
        <v>7557.2157913359952</v>
      </c>
    </row>
    <row r="19" spans="1:10" x14ac:dyDescent="0.2">
      <c r="A19" s="67">
        <v>1970</v>
      </c>
      <c r="B19" s="524">
        <f>medpeinc!B59</f>
        <v>30564.36594028991</v>
      </c>
      <c r="C19" s="524">
        <f>medpeinc!C59</f>
        <v>26046.155323029663</v>
      </c>
      <c r="D19" s="525">
        <f>medpeinc!D59</f>
        <v>32159.028511087647</v>
      </c>
      <c r="E19" s="524">
        <f>medpeinc!E59</f>
        <v>43587.443601804742</v>
      </c>
      <c r="F19" s="580">
        <f>medpeinc!F59</f>
        <v>13288.854756647788</v>
      </c>
      <c r="G19" s="579">
        <f>medpeinc!G59</f>
        <v>44118.997792070659</v>
      </c>
      <c r="H19" s="952">
        <v>28703.926274359223</v>
      </c>
      <c r="I19" s="580">
        <v>43055.889411538832</v>
      </c>
      <c r="J19" s="579">
        <v>7441.7586637227614</v>
      </c>
    </row>
    <row r="20" spans="1:10" x14ac:dyDescent="0.2">
      <c r="A20" s="67">
        <v>1971</v>
      </c>
      <c r="B20" s="524">
        <f>medpeinc!B60</f>
        <v>30357.456140350878</v>
      </c>
      <c r="C20" s="524">
        <f>medpeinc!C60</f>
        <v>25297.880116959062</v>
      </c>
      <c r="D20" s="525">
        <f>medpeinc!D60</f>
        <v>32128.307748538013</v>
      </c>
      <c r="E20" s="524">
        <f>medpeinc!E60</f>
        <v>43006.396198830407</v>
      </c>
      <c r="F20" s="580">
        <f>medpeinc!F60</f>
        <v>13407.876461988304</v>
      </c>
      <c r="G20" s="579">
        <f>medpeinc!G60</f>
        <v>43259.375</v>
      </c>
      <c r="H20" s="952">
        <v>28080.646929824561</v>
      </c>
      <c r="I20" s="580">
        <v>41994.480994152043</v>
      </c>
      <c r="J20" s="579">
        <v>7336.3852339181285</v>
      </c>
    </row>
    <row r="21" spans="1:10" x14ac:dyDescent="0.2">
      <c r="A21" s="67">
        <v>1972</v>
      </c>
      <c r="B21" s="524">
        <f>medpeinc!B61</f>
        <v>31276.766792188457</v>
      </c>
      <c r="C21" s="524">
        <f>medpeinc!C61</f>
        <v>26185.20010508801</v>
      </c>
      <c r="D21" s="525">
        <f>medpeinc!D61</f>
        <v>32973.955687888607</v>
      </c>
      <c r="E21" s="524">
        <f>medpeinc!E61</f>
        <v>44611.822401261052</v>
      </c>
      <c r="F21" s="580">
        <f>medpeinc!F61</f>
        <v>14304.877835186968</v>
      </c>
      <c r="G21" s="579">
        <f>medpeinc!G61</f>
        <v>43399.544618618085</v>
      </c>
      <c r="H21" s="952">
        <v>29094.666783431119</v>
      </c>
      <c r="I21" s="580">
        <v>42914.633505560902</v>
      </c>
      <c r="J21" s="579">
        <v>8243.4889219721517</v>
      </c>
    </row>
    <row r="22" spans="1:10" x14ac:dyDescent="0.2">
      <c r="A22" s="67">
        <v>1973</v>
      </c>
      <c r="B22" s="524">
        <f>medpeinc!B62</f>
        <v>32414.896620443415</v>
      </c>
      <c r="C22" s="524">
        <f>medpeinc!C62</f>
        <v>27127.360292285979</v>
      </c>
      <c r="D22" s="525">
        <f>medpeinc!D62</f>
        <v>34024.146807273937</v>
      </c>
      <c r="E22" s="524">
        <f>medpeinc!E62</f>
        <v>45978.576766586404</v>
      </c>
      <c r="F22" s="580">
        <f>medpeinc!F62</f>
        <v>15402.823216806446</v>
      </c>
      <c r="G22" s="579">
        <f>medpeinc!G62</f>
        <v>44599.219463588815</v>
      </c>
      <c r="H22" s="952">
        <v>30115.967782114094</v>
      </c>
      <c r="I22" s="580">
        <v>44829.112347421746</v>
      </c>
      <c r="J22" s="579">
        <v>9195.7153533172805</v>
      </c>
    </row>
    <row r="23" spans="1:10" x14ac:dyDescent="0.2">
      <c r="A23" s="67">
        <v>1974</v>
      </c>
      <c r="B23" s="524">
        <f>medpeinc!B63</f>
        <v>31740.293488229901</v>
      </c>
      <c r="C23" s="524">
        <f>medpeinc!C63</f>
        <v>27085.050443289514</v>
      </c>
      <c r="D23" s="525">
        <f>medpeinc!D63</f>
        <v>33433.109140935492</v>
      </c>
      <c r="E23" s="524">
        <f>medpeinc!E63</f>
        <v>44436.410883521858</v>
      </c>
      <c r="F23" s="580">
        <f>medpeinc!F63</f>
        <v>15870.146744114951</v>
      </c>
      <c r="G23" s="579">
        <f>medpeinc!G63</f>
        <v>43590.003057169066</v>
      </c>
      <c r="H23" s="952">
        <v>29201.070009171508</v>
      </c>
      <c r="I23" s="580">
        <v>42743.595230816267</v>
      </c>
      <c r="J23" s="579">
        <v>9733.6900030571687</v>
      </c>
    </row>
    <row r="24" spans="1:10" x14ac:dyDescent="0.2">
      <c r="A24" s="67">
        <v>1975</v>
      </c>
      <c r="B24" s="524">
        <f>medpeinc!B64</f>
        <v>30308.884210526317</v>
      </c>
      <c r="C24" s="524">
        <f>medpeinc!C64</f>
        <v>25840.266666666666</v>
      </c>
      <c r="D24" s="525">
        <f>medpeinc!D64</f>
        <v>31668.898245614037</v>
      </c>
      <c r="E24" s="524">
        <f>medpeinc!E64</f>
        <v>41188.99649122807</v>
      </c>
      <c r="F24" s="580">
        <f>medpeinc!F64</f>
        <v>15931.592982456141</v>
      </c>
      <c r="G24" s="579">
        <f>medpeinc!G64</f>
        <v>41188.99649122807</v>
      </c>
      <c r="H24" s="952">
        <v>27783.143859649124</v>
      </c>
      <c r="I24" s="580">
        <v>39634.69473684211</v>
      </c>
      <c r="J24" s="579">
        <v>9908.6736842105274</v>
      </c>
    </row>
    <row r="25" spans="1:10" x14ac:dyDescent="0.2">
      <c r="A25" s="67">
        <v>1976</v>
      </c>
      <c r="B25" s="524">
        <f>medpeinc!B65</f>
        <v>31503.233963268562</v>
      </c>
      <c r="C25" s="524">
        <f>medpeinc!C65</f>
        <v>27450.186318871438</v>
      </c>
      <c r="D25" s="525">
        <f>medpeinc!D65</f>
        <v>32977.069470322065</v>
      </c>
      <c r="E25" s="524">
        <f>medpeinc!E65</f>
        <v>42741.229704551501</v>
      </c>
      <c r="F25" s="580">
        <f>medpeinc!F65</f>
        <v>17133.337769496939</v>
      </c>
      <c r="G25" s="579">
        <f>medpeinc!G65</f>
        <v>42741.229704551501</v>
      </c>
      <c r="H25" s="952">
        <v>28739.79238754325</v>
      </c>
      <c r="I25" s="580">
        <v>40530.476443971253</v>
      </c>
      <c r="J25" s="579">
        <v>10501.077987756187</v>
      </c>
    </row>
    <row r="26" spans="1:10" x14ac:dyDescent="0.2">
      <c r="A26" s="67">
        <v>1977</v>
      </c>
      <c r="B26" s="524">
        <f>medpeinc!B66</f>
        <v>32311.190588235295</v>
      </c>
      <c r="C26" s="524">
        <f>medpeinc!C66</f>
        <v>27968.28862745098</v>
      </c>
      <c r="D26" s="525">
        <f>medpeinc!D66</f>
        <v>33700.919215686277</v>
      </c>
      <c r="E26" s="524">
        <f>medpeinc!E66</f>
        <v>43429.01960784314</v>
      </c>
      <c r="F26" s="580">
        <f>medpeinc!F66</f>
        <v>17719.04</v>
      </c>
      <c r="G26" s="579">
        <f>medpeinc!G66</f>
        <v>42734.155294117649</v>
      </c>
      <c r="H26" s="952">
        <v>29184.301176470588</v>
      </c>
      <c r="I26" s="580">
        <v>40996.994509803924</v>
      </c>
      <c r="J26" s="579">
        <v>11291.545098039216</v>
      </c>
    </row>
    <row r="27" spans="1:10" x14ac:dyDescent="0.2">
      <c r="A27" s="67">
        <v>1978</v>
      </c>
      <c r="B27" s="524">
        <f>medpeinc!B67</f>
        <v>33482.93656617841</v>
      </c>
      <c r="C27" s="524">
        <f>medpeinc!C67</f>
        <v>29256.93486365104</v>
      </c>
      <c r="D27" s="525">
        <f>medpeinc!D67</f>
        <v>35108.321836381248</v>
      </c>
      <c r="E27" s="524">
        <f>medpeinc!E67</f>
        <v>44860.633457598262</v>
      </c>
      <c r="F27" s="580">
        <f>medpeinc!F67</f>
        <v>19017.007661373176</v>
      </c>
      <c r="G27" s="579">
        <f>medpeinc!G67</f>
        <v>43560.325241435989</v>
      </c>
      <c r="H27" s="952">
        <v>30069.627498752456</v>
      </c>
      <c r="I27" s="580">
        <v>41934.939971233158</v>
      </c>
      <c r="J27" s="579">
        <v>12515.466580561833</v>
      </c>
    </row>
    <row r="28" spans="1:10" x14ac:dyDescent="0.2">
      <c r="A28" s="72">
        <v>1979</v>
      </c>
      <c r="B28" s="526">
        <f>medpeinc!B68</f>
        <v>33650.744729916703</v>
      </c>
      <c r="C28" s="526">
        <f>medpeinc!C68</f>
        <v>29594.62817764996</v>
      </c>
      <c r="D28" s="527">
        <f>medpeinc!D68</f>
        <v>35153.010119645129</v>
      </c>
      <c r="E28" s="526">
        <f>medpeinc!E68</f>
        <v>44767.508613907048</v>
      </c>
      <c r="F28" s="527">
        <f>medpeinc!F68</f>
        <v>19529.450066469519</v>
      </c>
      <c r="G28" s="582">
        <f>medpeinc!G68</f>
        <v>43265.243224178623</v>
      </c>
      <c r="H28" s="953">
        <v>30345.760872514173</v>
      </c>
      <c r="I28" s="527">
        <v>42063.430912395881</v>
      </c>
      <c r="J28" s="582">
        <v>13370.161968582977</v>
      </c>
    </row>
    <row r="29" spans="1:10" x14ac:dyDescent="0.2">
      <c r="A29" s="67">
        <v>1980</v>
      </c>
      <c r="B29" s="524">
        <f>medpeinc!B69</f>
        <v>32821.617852161784</v>
      </c>
      <c r="C29" s="524">
        <f>medpeinc!C69</f>
        <v>28960.251046025107</v>
      </c>
      <c r="D29" s="525">
        <f>medpeinc!D69</f>
        <v>34200.677425782029</v>
      </c>
      <c r="E29" s="524">
        <f>medpeinc!E69</f>
        <v>43026.658696951585</v>
      </c>
      <c r="F29" s="525">
        <f>medpeinc!F69</f>
        <v>19306.834030683403</v>
      </c>
      <c r="G29" s="579">
        <f>medpeinc!G69</f>
        <v>41647.59912333134</v>
      </c>
      <c r="H29" s="952">
        <v>29511.874875473204</v>
      </c>
      <c r="I29" s="525">
        <v>40268.539549711102</v>
      </c>
      <c r="J29" s="579">
        <v>13376.877864116359</v>
      </c>
    </row>
    <row r="30" spans="1:10" x14ac:dyDescent="0.2">
      <c r="A30" s="67">
        <v>1981</v>
      </c>
      <c r="B30" s="524">
        <f>medpeinc!B70</f>
        <v>32512.462448793809</v>
      </c>
      <c r="C30" s="524">
        <f>medpeinc!C70</f>
        <v>28731.94355939918</v>
      </c>
      <c r="D30" s="525">
        <f>medpeinc!D70</f>
        <v>33772.635411925352</v>
      </c>
      <c r="E30" s="524">
        <f>medpeinc!E70</f>
        <v>42341.811561219845</v>
      </c>
      <c r="F30" s="525">
        <f>medpeinc!F70</f>
        <v>19784.715521165224</v>
      </c>
      <c r="G30" s="579">
        <f>medpeinc!G70</f>
        <v>41333.67319071461</v>
      </c>
      <c r="H30" s="952">
        <v>29236.012744651798</v>
      </c>
      <c r="I30" s="525">
        <v>39317.396449704145</v>
      </c>
      <c r="J30" s="579">
        <v>13357.833409194356</v>
      </c>
    </row>
    <row r="31" spans="1:10" x14ac:dyDescent="0.2">
      <c r="A31" s="67">
        <v>1982</v>
      </c>
      <c r="B31" s="524">
        <f>medpeinc!B71</f>
        <v>31328.535607895239</v>
      </c>
      <c r="C31" s="524">
        <f>medpeinc!C71</f>
        <v>27531.137352392787</v>
      </c>
      <c r="D31" s="525">
        <f>medpeinc!D71</f>
        <v>32277.885171770853</v>
      </c>
      <c r="E31" s="524">
        <f>medpeinc!E71</f>
        <v>40347.356464713564</v>
      </c>
      <c r="F31" s="525">
        <f>medpeinc!F71</f>
        <v>19461.666059450075</v>
      </c>
      <c r="G31" s="579">
        <f>medpeinc!G71</f>
        <v>39398.006900837958</v>
      </c>
      <c r="H31" s="952">
        <v>27531.137352392787</v>
      </c>
      <c r="I31" s="525">
        <v>36312.620818242212</v>
      </c>
      <c r="J31" s="579">
        <v>13053.556503289683</v>
      </c>
    </row>
    <row r="32" spans="1:10" x14ac:dyDescent="0.2">
      <c r="A32" s="67">
        <v>1983</v>
      </c>
      <c r="B32" s="524">
        <f>medpeinc!B72</f>
        <v>31374.170105315025</v>
      </c>
      <c r="C32" s="524">
        <f>medpeinc!C72</f>
        <v>27736.585165568355</v>
      </c>
      <c r="D32" s="525">
        <f>medpeinc!D72</f>
        <v>32056.217281517525</v>
      </c>
      <c r="E32" s="524">
        <f>medpeinc!E72</f>
        <v>39104.038102276696</v>
      </c>
      <c r="F32" s="525">
        <f>medpeinc!F72</f>
        <v>20006.717168606683</v>
      </c>
      <c r="G32" s="579">
        <f>medpeinc!G72</f>
        <v>38876.68904354253</v>
      </c>
      <c r="H32" s="952">
        <v>27054.537989365854</v>
      </c>
      <c r="I32" s="525">
        <v>35011.755045061691</v>
      </c>
      <c r="J32" s="579">
        <v>13413.594465315844</v>
      </c>
    </row>
    <row r="33" spans="1:10" x14ac:dyDescent="0.2">
      <c r="A33" s="67">
        <v>1984</v>
      </c>
      <c r="B33" s="524">
        <f>medpeinc!B73</f>
        <v>32604.58811673813</v>
      </c>
      <c r="C33" s="524">
        <f>medpeinc!C73</f>
        <v>29103.424292121956</v>
      </c>
      <c r="D33" s="525">
        <f>medpeinc!D73</f>
        <v>33042.233594815152</v>
      </c>
      <c r="E33" s="524">
        <f>medpeinc!E73</f>
        <v>41138.67493924006</v>
      </c>
      <c r="F33" s="525">
        <f>medpeinc!F73</f>
        <v>20897.571578177794</v>
      </c>
      <c r="G33" s="579">
        <f>medpeinc!G73</f>
        <v>40482.206722124523</v>
      </c>
      <c r="H33" s="952">
        <v>28228.133335967912</v>
      </c>
      <c r="I33" s="525">
        <v>36543.397419431327</v>
      </c>
      <c r="J33" s="579">
        <v>13676.421189906934</v>
      </c>
    </row>
    <row r="34" spans="1:10" x14ac:dyDescent="0.2">
      <c r="A34" s="67">
        <v>1985</v>
      </c>
      <c r="B34" s="524">
        <f>medpeinc!B74</f>
        <v>33203.743029562298</v>
      </c>
      <c r="C34" s="524">
        <f>medpeinc!C74</f>
        <v>29819.922083874419</v>
      </c>
      <c r="D34" s="525">
        <f>medpeinc!D74</f>
        <v>33415.231838667787</v>
      </c>
      <c r="E34" s="524">
        <f>medpeinc!E74</f>
        <v>42086.273011992969</v>
      </c>
      <c r="F34" s="525">
        <f>medpeinc!F74</f>
        <v>21148.880910549233</v>
      </c>
      <c r="G34" s="579">
        <f>medpeinc!G74</f>
        <v>40817.34015736002</v>
      </c>
      <c r="H34" s="952">
        <v>28550.989229241462</v>
      </c>
      <c r="I34" s="525">
        <v>37222.030402566648</v>
      </c>
      <c r="J34" s="579">
        <v>14275.494614620731</v>
      </c>
    </row>
    <row r="35" spans="1:10" x14ac:dyDescent="0.2">
      <c r="A35" s="67">
        <v>1986</v>
      </c>
      <c r="B35" s="524">
        <f>medpeinc!B75</f>
        <v>33572.603765110965</v>
      </c>
      <c r="C35" s="524">
        <f>medpeinc!C75</f>
        <v>30256.791047569142</v>
      </c>
      <c r="D35" s="525">
        <f>medpeinc!D75</f>
        <v>33987.080354803693</v>
      </c>
      <c r="E35" s="524">
        <f>medpeinc!E75</f>
        <v>42276.612148658249</v>
      </c>
      <c r="F35" s="525">
        <f>medpeinc!F75</f>
        <v>21967.259253714583</v>
      </c>
      <c r="G35" s="579">
        <f>medpeinc!G75</f>
        <v>40618.705789887339</v>
      </c>
      <c r="H35" s="952">
        <v>29635.076163030048</v>
      </c>
      <c r="I35" s="525">
        <v>38131.846251730974</v>
      </c>
      <c r="J35" s="579">
        <v>15024.776376361389</v>
      </c>
    </row>
    <row r="36" spans="1:10" x14ac:dyDescent="0.2">
      <c r="A36" s="67">
        <v>1987</v>
      </c>
      <c r="B36" s="524">
        <f>medpeinc!B76</f>
        <v>34326.70252529857</v>
      </c>
      <c r="C36" s="524">
        <f>medpeinc!C76</f>
        <v>30692.110493208136</v>
      </c>
      <c r="D36" s="525">
        <f>medpeinc!D76</f>
        <v>35134.38964354089</v>
      </c>
      <c r="E36" s="524">
        <f>medpeinc!E76</f>
        <v>41999.730148600604</v>
      </c>
      <c r="F36" s="525">
        <f>medpeinc!F76</f>
        <v>22817.161090345522</v>
      </c>
      <c r="G36" s="579">
        <f>medpeinc!G76</f>
        <v>40990.121250797711</v>
      </c>
      <c r="H36" s="952">
        <v>30894.032272768716</v>
      </c>
      <c r="I36" s="525">
        <v>38365.13811651017</v>
      </c>
      <c r="J36" s="579">
        <v>16153.742364846386</v>
      </c>
    </row>
    <row r="37" spans="1:10" x14ac:dyDescent="0.2">
      <c r="A37" s="67">
        <v>1988</v>
      </c>
      <c r="B37" s="524">
        <f>medpeinc!B77</f>
        <v>34879.079424288277</v>
      </c>
      <c r="C37" s="524">
        <f>medpeinc!C77</f>
        <v>31566.541154942464</v>
      </c>
      <c r="D37" s="525">
        <f>medpeinc!D77</f>
        <v>35658.500193546119</v>
      </c>
      <c r="E37" s="524">
        <f>medpeinc!E77</f>
        <v>42283.576732237743</v>
      </c>
      <c r="F37" s="525">
        <f>medpeinc!F77</f>
        <v>23382.623077735159</v>
      </c>
      <c r="G37" s="579">
        <f>medpeinc!G77</f>
        <v>41504.155962979901</v>
      </c>
      <c r="H37" s="952">
        <v>31566.541154942464</v>
      </c>
      <c r="I37" s="525">
        <v>38971.038462891927</v>
      </c>
      <c r="J37" s="579">
        <v>16757.546539043531</v>
      </c>
    </row>
    <row r="38" spans="1:10" x14ac:dyDescent="0.2">
      <c r="A38" s="72">
        <v>1989</v>
      </c>
      <c r="B38" s="526">
        <f>medpeinc!B78</f>
        <v>35169.890874691715</v>
      </c>
      <c r="C38" s="526">
        <f>medpeinc!C78</f>
        <v>32176.708672590292</v>
      </c>
      <c r="D38" s="527">
        <f>medpeinc!D78</f>
        <v>36105.260312848404</v>
      </c>
      <c r="E38" s="526">
        <f>medpeinc!E78</f>
        <v>42652.846379945266</v>
      </c>
      <c r="F38" s="527">
        <f>medpeinc!F78</f>
        <v>24319.605392074056</v>
      </c>
      <c r="G38" s="582">
        <f>medpeinc!G78</f>
        <v>41904.55082941991</v>
      </c>
      <c r="H38" s="953">
        <v>32363.782560221629</v>
      </c>
      <c r="I38" s="527">
        <v>39472.590290212509</v>
      </c>
      <c r="J38" s="582">
        <v>17772.019324977195</v>
      </c>
    </row>
    <row r="39" spans="1:10" x14ac:dyDescent="0.2">
      <c r="A39" s="67">
        <v>1990</v>
      </c>
      <c r="B39" s="524">
        <f>medpeinc!B79</f>
        <v>35415.931559552606</v>
      </c>
      <c r="C39" s="524">
        <f>medpeinc!C79</f>
        <v>32179.958117563026</v>
      </c>
      <c r="D39" s="525">
        <f>medpeinc!D79</f>
        <v>36314.813071216377</v>
      </c>
      <c r="E39" s="524">
        <f>medpeinc!E79</f>
        <v>42606.983652862778</v>
      </c>
      <c r="F39" s="525">
        <f>medpeinc!F79</f>
        <v>24629.353419587344</v>
      </c>
      <c r="G39" s="579">
        <f>medpeinc!G79</f>
        <v>41887.878443531765</v>
      </c>
      <c r="H39" s="952">
        <v>32359.734419895784</v>
      </c>
      <c r="I39" s="525">
        <v>39191.233908540446</v>
      </c>
      <c r="J39" s="579">
        <v>18337.182837940942</v>
      </c>
    </row>
    <row r="40" spans="1:10" x14ac:dyDescent="0.2">
      <c r="A40" s="67">
        <v>1991</v>
      </c>
      <c r="B40" s="524">
        <f>medpeinc!B80</f>
        <v>34519.682967325585</v>
      </c>
      <c r="C40" s="524">
        <f>medpeinc!C80</f>
        <v>31397.299583346386</v>
      </c>
      <c r="D40" s="525">
        <f>medpeinc!D80</f>
        <v>35213.545941543183</v>
      </c>
      <c r="E40" s="524">
        <f>medpeinc!E80</f>
        <v>40590.983991729583</v>
      </c>
      <c r="F40" s="525">
        <f>medpeinc!F80</f>
        <v>24458.669841170387</v>
      </c>
      <c r="G40" s="579">
        <f>medpeinc!G80</f>
        <v>40417.518248175184</v>
      </c>
      <c r="H40" s="952">
        <v>31397.299583346386</v>
      </c>
      <c r="I40" s="525">
        <v>37468.600607750384</v>
      </c>
      <c r="J40" s="579">
        <v>18560.834560320793</v>
      </c>
    </row>
    <row r="41" spans="1:10" x14ac:dyDescent="0.2">
      <c r="A41" s="67">
        <v>1992</v>
      </c>
      <c r="B41" s="524">
        <f>medpeinc!B81</f>
        <v>34656.103071380596</v>
      </c>
      <c r="C41" s="524">
        <f>medpeinc!C81</f>
        <v>31105.965683580635</v>
      </c>
      <c r="D41" s="525">
        <f>medpeinc!D81</f>
        <v>35501.373877999635</v>
      </c>
      <c r="E41" s="524">
        <f>medpeinc!E81</f>
        <v>40234.890395066257</v>
      </c>
      <c r="F41" s="525">
        <f>medpeinc!F81</f>
        <v>24343.799230628323</v>
      </c>
      <c r="G41" s="579">
        <f>medpeinc!G81</f>
        <v>39727.727911094829</v>
      </c>
      <c r="H41" s="952">
        <v>31782.182328875864</v>
      </c>
      <c r="I41" s="525">
        <v>37191.915491237713</v>
      </c>
      <c r="J41" s="579">
        <v>19103.12022959028</v>
      </c>
    </row>
    <row r="42" spans="1:10" x14ac:dyDescent="0.2">
      <c r="A42" s="67">
        <v>1993</v>
      </c>
      <c r="B42" s="524">
        <f>medpeinc!B82</f>
        <v>35287.695056581302</v>
      </c>
      <c r="C42" s="524">
        <f>medpeinc!C82</f>
        <v>31495.092316855273</v>
      </c>
      <c r="D42" s="525">
        <f>medpeinc!D82</f>
        <v>36277.069684335918</v>
      </c>
      <c r="E42" s="524">
        <f>medpeinc!E82</f>
        <v>41718.630136986299</v>
      </c>
      <c r="F42" s="525">
        <f>medpeinc!F82</f>
        <v>24074.782608695652</v>
      </c>
      <c r="G42" s="579">
        <f>medpeinc!G82</f>
        <v>40234.568195354375</v>
      </c>
      <c r="H42" s="952">
        <v>31989.779630732581</v>
      </c>
      <c r="I42" s="525">
        <v>38090.923168552712</v>
      </c>
      <c r="J42" s="579">
        <v>19292.80524121501</v>
      </c>
    </row>
    <row r="43" spans="1:10" x14ac:dyDescent="0.2">
      <c r="A43" s="67">
        <v>1994</v>
      </c>
      <c r="B43" s="524">
        <f>medpeinc!B83</f>
        <v>36467.164005128805</v>
      </c>
      <c r="C43" s="524">
        <f>medpeinc!C83</f>
        <v>32271.826553211329</v>
      </c>
      <c r="D43" s="525">
        <f>medpeinc!D83</f>
        <v>37435.318801725145</v>
      </c>
      <c r="E43" s="524">
        <f>medpeinc!E83</f>
        <v>42760.170183005008</v>
      </c>
      <c r="F43" s="525">
        <f>medpeinc!F83</f>
        <v>24687.947313206667</v>
      </c>
      <c r="G43" s="579">
        <f>medpeinc!G83</f>
        <v>41146.578855344444</v>
      </c>
      <c r="H43" s="952">
        <v>32594.544818743441</v>
      </c>
      <c r="I43" s="525">
        <v>38726.191863853594</v>
      </c>
      <c r="J43" s="579">
        <v>19363.095931926797</v>
      </c>
    </row>
    <row r="44" spans="1:10" x14ac:dyDescent="0.2">
      <c r="A44" s="67">
        <v>1995</v>
      </c>
      <c r="B44" s="524">
        <f>medpeinc!B84</f>
        <v>36355.632948430648</v>
      </c>
      <c r="C44" s="524">
        <f>medpeinc!C84</f>
        <v>32878.137622928589</v>
      </c>
      <c r="D44" s="525">
        <f>medpeinc!D84</f>
        <v>36987.904825794663</v>
      </c>
      <c r="E44" s="524">
        <f>medpeinc!E84</f>
        <v>43152.555630093768</v>
      </c>
      <c r="F44" s="525">
        <f>medpeinc!F84</f>
        <v>25132.80712521945</v>
      </c>
      <c r="G44" s="579">
        <f>medpeinc!G84</f>
        <v>41097.672028660731</v>
      </c>
      <c r="H44" s="952">
        <v>32720.069653587583</v>
      </c>
      <c r="I44" s="525">
        <v>38884.720457886695</v>
      </c>
      <c r="J44" s="579">
        <v>20074.632106307359</v>
      </c>
    </row>
    <row r="45" spans="1:10" x14ac:dyDescent="0.2">
      <c r="A45" s="67">
        <v>1996</v>
      </c>
      <c r="B45" s="524">
        <f>medpeinc!B85</f>
        <v>36698.91216197321</v>
      </c>
      <c r="C45" s="524">
        <f>medpeinc!C85</f>
        <v>33292.262087865995</v>
      </c>
      <c r="D45" s="525">
        <f>medpeinc!D85</f>
        <v>37008.607623255688</v>
      </c>
      <c r="E45" s="524">
        <f>medpeinc!E85</f>
        <v>42737.973656981463</v>
      </c>
      <c r="F45" s="525">
        <f>medpeinc!F85</f>
        <v>26014.418747727846</v>
      </c>
      <c r="G45" s="579">
        <f>medpeinc!G85</f>
        <v>41189.49635056909</v>
      </c>
      <c r="H45" s="952">
        <v>32518.023434659808</v>
      </c>
      <c r="I45" s="525">
        <v>38247.389468385583</v>
      </c>
      <c r="J45" s="579">
        <v>20285.052714002071</v>
      </c>
    </row>
    <row r="46" spans="1:10" x14ac:dyDescent="0.2">
      <c r="A46" s="67">
        <v>1997</v>
      </c>
      <c r="B46" s="524">
        <f>medpeinc!B86</f>
        <v>37511.50971599402</v>
      </c>
      <c r="C46" s="524">
        <f>medpeinc!C86</f>
        <v>34322.272047832586</v>
      </c>
      <c r="D46" s="525">
        <f>medpeinc!D86</f>
        <v>37663.378176382656</v>
      </c>
      <c r="E46" s="524">
        <f>medpeinc!E86</f>
        <v>44345.590433482808</v>
      </c>
      <c r="F46" s="525">
        <f>medpeinc!F86</f>
        <v>26728.849028400597</v>
      </c>
      <c r="G46" s="579">
        <f>medpeinc!G86</f>
        <v>42219.431988041848</v>
      </c>
      <c r="H46" s="952">
        <v>33411.061285500742</v>
      </c>
      <c r="I46" s="525">
        <v>39789.536621823616</v>
      </c>
      <c r="J46" s="579">
        <v>21109.715994020924</v>
      </c>
    </row>
    <row r="47" spans="1:10" x14ac:dyDescent="0.2">
      <c r="A47" s="67">
        <v>1998</v>
      </c>
      <c r="B47" s="524">
        <f>medpeinc!B87</f>
        <v>38823.882294021299</v>
      </c>
      <c r="C47" s="524">
        <f>medpeinc!C87</f>
        <v>35675.999945857409</v>
      </c>
      <c r="D47" s="525">
        <f>medpeinc!D87</f>
        <v>38973.781453457676</v>
      </c>
      <c r="E47" s="524">
        <f>medpeinc!E87</f>
        <v>45269.546149785456</v>
      </c>
      <c r="F47" s="525">
        <f>medpeinc!F87</f>
        <v>28330.941133475004</v>
      </c>
      <c r="G47" s="579">
        <f>medpeinc!G87</f>
        <v>43320.857077112574</v>
      </c>
      <c r="H47" s="952">
        <v>34926.504148675536</v>
      </c>
      <c r="I47" s="525">
        <v>41222.268845003317</v>
      </c>
      <c r="J47" s="579">
        <v>22484.873915456352</v>
      </c>
    </row>
    <row r="48" spans="1:10" x14ac:dyDescent="0.2">
      <c r="A48" s="72">
        <v>1999</v>
      </c>
      <c r="B48" s="526">
        <f>medpeinc!B88</f>
        <v>39397.548366465911</v>
      </c>
      <c r="C48" s="526">
        <f>medpeinc!C88</f>
        <v>36446.421148004047</v>
      </c>
      <c r="D48" s="527">
        <f>medpeinc!D88</f>
        <v>39545.104727389007</v>
      </c>
      <c r="E48" s="526">
        <f>medpeinc!E88</f>
        <v>46037.584608005112</v>
      </c>
      <c r="F48" s="527">
        <f>medpeinc!F88</f>
        <v>28625.934019080101</v>
      </c>
      <c r="G48" s="582">
        <f>medpeinc!G88</f>
        <v>43971.795555081801</v>
      </c>
      <c r="H48" s="953">
        <v>35856.195704311671</v>
      </c>
      <c r="I48" s="527">
        <v>42053.562863081592</v>
      </c>
      <c r="J48" s="582">
        <v>22723.679582156368</v>
      </c>
    </row>
    <row r="49" spans="1:10" x14ac:dyDescent="0.2">
      <c r="A49" s="77">
        <v>2000</v>
      </c>
      <c r="B49" s="528">
        <f>medpeinc!B89</f>
        <v>40515.394229767735</v>
      </c>
      <c r="C49" s="528">
        <f>medpeinc!C89</f>
        <v>37343.370482241429</v>
      </c>
      <c r="D49" s="529">
        <f>medpeinc!D89</f>
        <v>40371.211332152903</v>
      </c>
      <c r="E49" s="528">
        <f>medpeinc!E89</f>
        <v>46859.441724820332</v>
      </c>
      <c r="F49" s="529">
        <f>medpeinc!F89</f>
        <v>30134.225601499842</v>
      </c>
      <c r="G49" s="583">
        <f>medpeinc!G89</f>
        <v>44985.064055827519</v>
      </c>
      <c r="H49" s="954">
        <v>36622.455994167271</v>
      </c>
      <c r="I49" s="529">
        <v>42822.320591605043</v>
      </c>
      <c r="J49" s="583">
        <v>23934.361004062077</v>
      </c>
    </row>
    <row r="50" spans="1:10" x14ac:dyDescent="0.2">
      <c r="A50" s="67">
        <v>2001</v>
      </c>
      <c r="B50" s="524">
        <f>medpeinc!B90</f>
        <v>40798.495896745342</v>
      </c>
      <c r="C50" s="524">
        <f>medpeinc!C90</f>
        <v>37562.753118727611</v>
      </c>
      <c r="D50" s="525">
        <f>medpeinc!D90</f>
        <v>40657.811428135879</v>
      </c>
      <c r="E50" s="524">
        <f>medpeinc!E90</f>
        <v>46988.612515561879</v>
      </c>
      <c r="F50" s="525">
        <f>medpeinc!F90</f>
        <v>30106.476282425876</v>
      </c>
      <c r="G50" s="579">
        <f>medpeinc!G90</f>
        <v>46144.505703905081</v>
      </c>
      <c r="H50" s="952">
        <v>36859.330775680275</v>
      </c>
      <c r="I50" s="525">
        <v>42627.393988668409</v>
      </c>
      <c r="J50" s="579">
        <v>24197.728600828272</v>
      </c>
    </row>
    <row r="51" spans="1:10" x14ac:dyDescent="0.2">
      <c r="A51" s="67">
        <v>2002</v>
      </c>
      <c r="B51" s="524">
        <f>medpeinc!B91</f>
        <v>41053.156594023814</v>
      </c>
      <c r="C51" s="524">
        <f>medpeinc!C91</f>
        <v>37321.051449112558</v>
      </c>
      <c r="D51" s="525">
        <f>medpeinc!D91</f>
        <v>41053.156594023814</v>
      </c>
      <c r="E51" s="524">
        <f>medpeinc!E91</f>
        <v>46996.879602586188</v>
      </c>
      <c r="F51" s="525">
        <f>medpeinc!F91</f>
        <v>30133.29339224644</v>
      </c>
      <c r="G51" s="579">
        <f>medpeinc!G91</f>
        <v>45891.07067076063</v>
      </c>
      <c r="H51" s="952">
        <v>36353.468633765202</v>
      </c>
      <c r="I51" s="525">
        <v>42020.739409371177</v>
      </c>
      <c r="J51" s="579">
        <v>23774.892034249482</v>
      </c>
    </row>
    <row r="52" spans="1:10" x14ac:dyDescent="0.2">
      <c r="A52" s="67">
        <v>2003</v>
      </c>
      <c r="B52" s="524">
        <f>medpeinc!B92</f>
        <v>41006.271538555542</v>
      </c>
      <c r="C52" s="524">
        <f>medpeinc!C92</f>
        <v>37758.250030551142</v>
      </c>
      <c r="D52" s="525">
        <f>medpeinc!D92</f>
        <v>41141.605768055721</v>
      </c>
      <c r="E52" s="524">
        <f>medpeinc!E92</f>
        <v>46825.64340706342</v>
      </c>
      <c r="F52" s="525">
        <f>medpeinc!F92</f>
        <v>30720.87009654161</v>
      </c>
      <c r="G52" s="579">
        <f>medpeinc!G92</f>
        <v>45878.303800562142</v>
      </c>
      <c r="H52" s="952">
        <v>35863.570817548578</v>
      </c>
      <c r="I52" s="525">
        <v>41412.274227056092</v>
      </c>
      <c r="J52" s="579">
        <v>24224.82708053281</v>
      </c>
    </row>
    <row r="53" spans="1:10" x14ac:dyDescent="0.2">
      <c r="A53" s="67">
        <v>2004</v>
      </c>
      <c r="B53" s="524">
        <f>medpeinc!B93</f>
        <v>41623.674100505501</v>
      </c>
      <c r="C53" s="524">
        <f>medpeinc!C93</f>
        <v>38330.66190900981</v>
      </c>
      <c r="D53" s="525">
        <f>medpeinc!D93</f>
        <v>41491.953612845675</v>
      </c>
      <c r="E53" s="524">
        <f>medpeinc!E93</f>
        <v>47287.655069878085</v>
      </c>
      <c r="F53" s="525">
        <f>medpeinc!F93</f>
        <v>31217.755575379124</v>
      </c>
      <c r="G53" s="579">
        <f>medpeinc!G93</f>
        <v>46102.170680939635</v>
      </c>
      <c r="H53" s="952">
        <v>36486.575081772229</v>
      </c>
      <c r="I53" s="525">
        <v>42150.556051144813</v>
      </c>
      <c r="J53" s="579">
        <v>24236.569729408267</v>
      </c>
    </row>
    <row r="54" spans="1:10" x14ac:dyDescent="0.2">
      <c r="A54" s="67">
        <v>2005</v>
      </c>
      <c r="B54" s="524">
        <f>medpeinc!B94</f>
        <v>41457.984008873689</v>
      </c>
      <c r="C54" s="524">
        <f>medpeinc!C94</f>
        <v>38131.108748902341</v>
      </c>
      <c r="D54" s="525">
        <f>medpeinc!D94</f>
        <v>40946.15704580117</v>
      </c>
      <c r="E54" s="524">
        <f>medpeinc!E94</f>
        <v>47343.994084207603</v>
      </c>
      <c r="F54" s="525">
        <f>medpeinc!F94</f>
        <v>31093.488006655265</v>
      </c>
      <c r="G54" s="579">
        <f>medpeinc!G94</f>
        <v>45552.599713453805</v>
      </c>
      <c r="H54" s="952">
        <v>36211.757637380411</v>
      </c>
      <c r="I54" s="525">
        <v>41713.897490409945</v>
      </c>
      <c r="J54" s="579">
        <v>24055.867264408189</v>
      </c>
    </row>
    <row r="55" spans="1:10" x14ac:dyDescent="0.2">
      <c r="A55" s="67">
        <v>2006</v>
      </c>
      <c r="B55" s="524">
        <f>medpeinc!B95</f>
        <v>41749.864237147405</v>
      </c>
      <c r="C55" s="524">
        <f>medpeinc!C95</f>
        <v>38767.731077351164</v>
      </c>
      <c r="D55" s="525">
        <f>medpeinc!D95</f>
        <v>40631.564302223815</v>
      </c>
      <c r="E55" s="524">
        <f>medpeinc!E95</f>
        <v>46968.597266790828</v>
      </c>
      <c r="F55" s="525">
        <f>medpeinc!F95</f>
        <v>32306.442564459303</v>
      </c>
      <c r="G55" s="579">
        <f>medpeinc!G95</f>
        <v>46098.808428516924</v>
      </c>
      <c r="H55" s="952">
        <v>36282.620110854295</v>
      </c>
      <c r="I55" s="525">
        <v>41004.330947198345</v>
      </c>
      <c r="J55" s="579">
        <v>24975.365213293539</v>
      </c>
    </row>
    <row r="56" spans="1:10" x14ac:dyDescent="0.2">
      <c r="A56" s="67">
        <v>2007</v>
      </c>
      <c r="B56" s="524">
        <f>medpeinc!B96</f>
        <v>41212.803527190583</v>
      </c>
      <c r="C56" s="524">
        <f>medpeinc!C96</f>
        <v>38674.771638419319</v>
      </c>
      <c r="D56" s="525">
        <f>medpeinc!D96</f>
        <v>40004.216913489981</v>
      </c>
      <c r="E56" s="524">
        <f>medpeinc!E96</f>
        <v>46772.301950213361</v>
      </c>
      <c r="F56" s="525">
        <f>medpeinc!F96</f>
        <v>31906.686601695936</v>
      </c>
      <c r="G56" s="579">
        <f>medpeinc!G96</f>
        <v>45563.715336512752</v>
      </c>
      <c r="H56" s="952">
        <v>36499.315733758231</v>
      </c>
      <c r="I56" s="525">
        <v>41937.955495410948</v>
      </c>
      <c r="J56" s="579">
        <v>24534.308258122252</v>
      </c>
    </row>
    <row r="57" spans="1:10" x14ac:dyDescent="0.2">
      <c r="A57" s="67">
        <v>2008</v>
      </c>
      <c r="B57" s="524">
        <f>medpeinc!B97</f>
        <v>40404.545065479761</v>
      </c>
      <c r="C57" s="524">
        <f>medpeinc!C97</f>
        <v>37323.84661473937</v>
      </c>
      <c r="D57" s="525">
        <f>medpeinc!D97</f>
        <v>39101.172644012673</v>
      </c>
      <c r="E57" s="524">
        <f>medpeinc!E97</f>
        <v>44788.615937687238</v>
      </c>
      <c r="F57" s="525">
        <f>medpeinc!F97</f>
        <v>31636.403321064798</v>
      </c>
      <c r="G57" s="579">
        <f>medpeinc!G97</f>
        <v>44196.173927929471</v>
      </c>
      <c r="H57" s="952">
        <v>35428.032183514508</v>
      </c>
      <c r="I57" s="525">
        <v>39456.637849867329</v>
      </c>
      <c r="J57" s="579">
        <v>24645.587605923138</v>
      </c>
    </row>
    <row r="58" spans="1:10" x14ac:dyDescent="0.2">
      <c r="A58" s="72">
        <v>2009</v>
      </c>
      <c r="B58" s="526">
        <f>medpeinc!B98</f>
        <v>39352.324548415752</v>
      </c>
      <c r="C58" s="526">
        <f>medpeinc!C98</f>
        <v>36307.204196455008</v>
      </c>
      <c r="D58" s="527">
        <f>medpeinc!D98</f>
        <v>38181.124413046236</v>
      </c>
      <c r="E58" s="526">
        <f>medpeinc!E98</f>
        <v>43100.164981598209</v>
      </c>
      <c r="F58" s="527">
        <f>medpeinc!F98</f>
        <v>30919.683573755236</v>
      </c>
      <c r="G58" s="584">
        <f>medpeinc!G98</f>
        <v>42748.804940987349</v>
      </c>
      <c r="H58" s="953">
        <v>33613.443885105124</v>
      </c>
      <c r="I58" s="527">
        <v>36775.684250602819</v>
      </c>
      <c r="J58" s="584">
        <v>23658.242734464235</v>
      </c>
    </row>
    <row r="59" spans="1:10" x14ac:dyDescent="0.2">
      <c r="A59" s="67">
        <v>2010</v>
      </c>
      <c r="B59" s="524">
        <f>medpeinc!B99</f>
        <v>39250.862617143932</v>
      </c>
      <c r="C59" s="524">
        <f>medpeinc!C99</f>
        <v>36364.769777648056</v>
      </c>
      <c r="D59" s="525">
        <f>medpeinc!D99</f>
        <v>37172.875772706902</v>
      </c>
      <c r="E59" s="524">
        <f>medpeinc!E99</f>
        <v>42483.286597379316</v>
      </c>
      <c r="F59" s="525">
        <f>medpeinc!F99</f>
        <v>31400.690093715144</v>
      </c>
      <c r="G59" s="585">
        <f>medpeinc!G99</f>
        <v>42252.399170219644</v>
      </c>
      <c r="H59" s="952">
        <v>32555.127229513495</v>
      </c>
      <c r="I59" s="525">
        <v>34979.445214690037</v>
      </c>
      <c r="J59" s="585">
        <v>23435.073856706524</v>
      </c>
    </row>
    <row r="60" spans="1:10" x14ac:dyDescent="0.2">
      <c r="A60" s="67">
        <v>2011</v>
      </c>
      <c r="B60" s="524">
        <f>medpeinc!B100</f>
        <v>39537.71140624681</v>
      </c>
      <c r="C60" s="524">
        <f>medpeinc!C100</f>
        <v>36487.6593834792</v>
      </c>
      <c r="D60" s="525">
        <f>medpeinc!D100</f>
        <v>37617.308280800535</v>
      </c>
      <c r="E60" s="524">
        <f>medpeinc!E100</f>
        <v>43378.51765713936</v>
      </c>
      <c r="F60" s="525">
        <f>medpeinc!F100</f>
        <v>30726.450007140378</v>
      </c>
      <c r="G60" s="585">
        <f>medpeinc!G100</f>
        <v>42135.903870085887</v>
      </c>
      <c r="H60" s="952">
        <v>32985.747801783051</v>
      </c>
      <c r="I60" s="525">
        <v>36374.694493747069</v>
      </c>
      <c r="J60" s="585">
        <v>22367.048166962482</v>
      </c>
    </row>
    <row r="61" spans="1:10" x14ac:dyDescent="0.2">
      <c r="A61" s="67">
        <v>2012</v>
      </c>
      <c r="B61" s="524">
        <f>medpeinc!B101</f>
        <v>39646.351999999999</v>
      </c>
      <c r="C61" s="524">
        <f>medpeinc!C101</f>
        <v>36545.519999999997</v>
      </c>
      <c r="D61" s="525">
        <f>medpeinc!D101</f>
        <v>36767.008000000002</v>
      </c>
      <c r="E61" s="524">
        <f>medpeinc!E101</f>
        <v>43079.415999999997</v>
      </c>
      <c r="F61" s="525">
        <f>medpeinc!F101</f>
        <v>31119.063999999998</v>
      </c>
      <c r="G61" s="585">
        <f>medpeinc!G101</f>
        <v>42193.464</v>
      </c>
      <c r="H61" s="952">
        <v>32337.248</v>
      </c>
      <c r="I61" s="525">
        <v>35659.567999999999</v>
      </c>
      <c r="J61" s="585">
        <v>22148.799999999999</v>
      </c>
    </row>
    <row r="62" spans="1:10" x14ac:dyDescent="0.2">
      <c r="A62" s="67">
        <v>2013</v>
      </c>
      <c r="B62" s="524">
        <f>medpeinc!B102</f>
        <v>39240.855908912446</v>
      </c>
      <c r="C62" s="524">
        <f>medpeinc!C102</f>
        <v>36632.045543776992</v>
      </c>
      <c r="D62" s="525">
        <f>medpeinc!D102</f>
        <v>39132.155477031803</v>
      </c>
      <c r="E62" s="524">
        <f>medpeinc!E102</f>
        <v>44023.674911660775</v>
      </c>
      <c r="F62" s="525">
        <f>medpeinc!F102</f>
        <v>30762.222222222219</v>
      </c>
      <c r="G62" s="585">
        <f>medpeinc!G102</f>
        <v>42393.168433451116</v>
      </c>
      <c r="H62" s="952">
        <v>34349.336474283467</v>
      </c>
      <c r="I62" s="525">
        <v>38588.653317628581</v>
      </c>
      <c r="J62" s="585">
        <v>23587.993718099722</v>
      </c>
    </row>
    <row r="63" spans="1:10" x14ac:dyDescent="0.2">
      <c r="A63" s="67">
        <v>2014</v>
      </c>
      <c r="B63" s="524">
        <f>medpeinc!B103</f>
        <v>39409.535933341052</v>
      </c>
      <c r="C63" s="524">
        <f>medpeinc!C103</f>
        <v>36846.314084018057</v>
      </c>
      <c r="D63" s="525">
        <f>medpeinc!D103</f>
        <v>39409.535933341052</v>
      </c>
      <c r="E63" s="524">
        <f>medpeinc!E103</f>
        <v>44535.979631987044</v>
      </c>
      <c r="F63" s="525">
        <f>medpeinc!F103</f>
        <v>30865.463102264403</v>
      </c>
      <c r="G63" s="585">
        <f>medpeinc!G103</f>
        <v>42399.96142421788</v>
      </c>
      <c r="H63" s="952">
        <v>34923.897697025808</v>
      </c>
      <c r="I63" s="525">
        <v>39409.535933341052</v>
      </c>
      <c r="J63" s="585">
        <v>24030.204837403082</v>
      </c>
    </row>
    <row r="64" spans="1:10" x14ac:dyDescent="0.2">
      <c r="A64" s="67">
        <v>2015</v>
      </c>
      <c r="B64" s="524">
        <f>medpeinc!B104</f>
        <v>40184.792261489834</v>
      </c>
      <c r="C64" s="524">
        <f>medpeinc!C104</f>
        <v>37541.05592849708</v>
      </c>
      <c r="D64" s="525">
        <f>medpeinc!D104</f>
        <v>39761.794448210989</v>
      </c>
      <c r="E64" s="524">
        <f>medpeinc!E104</f>
        <v>45260.766020835916</v>
      </c>
      <c r="F64" s="525">
        <f>medpeinc!F104</f>
        <v>31513.337089273606</v>
      </c>
      <c r="G64" s="585">
        <f>medpeinc!G104</f>
        <v>43357.275861081136</v>
      </c>
      <c r="H64" s="952">
        <v>35320.317408783165</v>
      </c>
      <c r="I64" s="525">
        <v>40184.792261489834</v>
      </c>
      <c r="J64" s="585">
        <v>24745.37207681216</v>
      </c>
    </row>
    <row r="65" spans="1:10" x14ac:dyDescent="0.2">
      <c r="A65" s="67">
        <v>2016</v>
      </c>
      <c r="B65" s="524">
        <f>medpeinc!B105</f>
        <v>40420.186549216734</v>
      </c>
      <c r="C65" s="524">
        <f>medpeinc!C105</f>
        <v>37495.728607671343</v>
      </c>
      <c r="D65" s="525">
        <f>medpeinc!D105</f>
        <v>39689.07206383039</v>
      </c>
      <c r="E65" s="524">
        <f>medpeinc!E105</f>
        <v>45015.763314502357</v>
      </c>
      <c r="F65" s="525">
        <f>medpeinc!F105</f>
        <v>31751.257651064308</v>
      </c>
      <c r="G65" s="585">
        <f>medpeinc!G105</f>
        <v>42926.864784827078</v>
      </c>
      <c r="H65" s="952">
        <v>35302.385151512295</v>
      </c>
      <c r="I65" s="525">
        <v>40002.406843281678</v>
      </c>
      <c r="J65" s="585">
        <v>24753.44757665211</v>
      </c>
    </row>
    <row r="66" spans="1:10" x14ac:dyDescent="0.2">
      <c r="A66" s="67">
        <v>2017</v>
      </c>
      <c r="B66" s="524">
        <f>medpeinc!B106</f>
        <v>41799.080455516807</v>
      </c>
      <c r="C66" s="524">
        <f>medpeinc!C106</f>
        <v>39032.96483713702</v>
      </c>
      <c r="D66" s="525">
        <f>medpeinc!D106</f>
        <v>39442.759743563656</v>
      </c>
      <c r="E66" s="524">
        <f>medpeinc!E106</f>
        <v>45897.029519783166</v>
      </c>
      <c r="F66" s="525">
        <f>medpeinc!F106</f>
        <v>33603.182326984104</v>
      </c>
      <c r="G66" s="585">
        <f>medpeinc!G106</f>
        <v>46204.375699603137</v>
      </c>
      <c r="H66" s="952">
        <v>35037.464499477326</v>
      </c>
      <c r="I66" s="525">
        <v>38828.067383923706</v>
      </c>
      <c r="J66" s="585">
        <v>24177.899479171487</v>
      </c>
    </row>
    <row r="67" spans="1:10" x14ac:dyDescent="0.2">
      <c r="A67" s="67">
        <v>2018</v>
      </c>
      <c r="B67" s="524">
        <f>medpeinc!B107</f>
        <v>42400</v>
      </c>
      <c r="C67" s="524">
        <f>medpeinc!C107</f>
        <v>39600</v>
      </c>
      <c r="D67" s="525">
        <f>medpeinc!D107</f>
        <v>40100</v>
      </c>
      <c r="E67" s="524">
        <f>medpeinc!E107</f>
        <v>46600</v>
      </c>
      <c r="F67" s="525">
        <f>medpeinc!F107</f>
        <v>34200</v>
      </c>
      <c r="G67" s="585">
        <f>medpeinc!G107</f>
        <v>47000</v>
      </c>
      <c r="H67" s="952">
        <v>36200</v>
      </c>
      <c r="I67" s="525">
        <v>40400</v>
      </c>
      <c r="J67" s="585">
        <v>24900</v>
      </c>
    </row>
    <row r="68" spans="1:10" x14ac:dyDescent="0.2">
      <c r="A68" s="67">
        <v>2019</v>
      </c>
      <c r="B68" s="524">
        <f>medpeinc!B108</f>
        <v>42811.377500354662</v>
      </c>
      <c r="C68" s="524">
        <f>medpeinc!C108</f>
        <v>39963.831749184283</v>
      </c>
      <c r="D68" s="525">
        <f>medpeinc!D108</f>
        <v>40454.787913179178</v>
      </c>
      <c r="E68" s="524">
        <f>medpeinc!E108</f>
        <v>46935.409277911764</v>
      </c>
      <c r="F68" s="525">
        <f>medpeinc!F108</f>
        <v>34366.931479642502</v>
      </c>
      <c r="G68" s="585">
        <f>medpeinc!G108</f>
        <v>47426.365441906652</v>
      </c>
      <c r="H68" s="952">
        <v>36821.712299616964</v>
      </c>
      <c r="I68" s="525">
        <v>41043.935309973043</v>
      </c>
      <c r="J68" s="585">
        <v>25333.338062136474</v>
      </c>
    </row>
    <row r="69" spans="1:10" ht="17" thickBot="1" x14ac:dyDescent="0.25">
      <c r="A69" s="1105"/>
      <c r="B69" s="1107"/>
      <c r="C69" s="1107"/>
      <c r="D69" s="1108"/>
      <c r="E69" s="1107"/>
      <c r="F69" s="1108"/>
      <c r="G69" s="1127"/>
      <c r="H69" s="1152"/>
      <c r="I69" s="1108"/>
      <c r="J69" s="1127"/>
    </row>
    <row r="70" spans="1:10" ht="17" thickTop="1" x14ac:dyDescent="0.2">
      <c r="A70" s="61"/>
      <c r="B70" s="60"/>
      <c r="C70" s="60"/>
      <c r="D70" s="59"/>
      <c r="E70" s="58"/>
      <c r="F70" s="60"/>
      <c r="G70" s="60"/>
      <c r="H70" s="60"/>
    </row>
    <row r="71" spans="1:10" x14ac:dyDescent="0.2">
      <c r="B71" s="57"/>
      <c r="C71" s="57"/>
      <c r="F71" s="57"/>
      <c r="G71" s="57"/>
      <c r="H71" s="57"/>
    </row>
    <row r="72" spans="1:10" x14ac:dyDescent="0.2">
      <c r="A72" s="944"/>
      <c r="B72" s="212"/>
      <c r="C72" s="212"/>
      <c r="D72" s="212"/>
      <c r="E72" s="212"/>
      <c r="F72" s="212"/>
      <c r="G72" s="212"/>
      <c r="H72" s="212"/>
      <c r="I72" s="212"/>
      <c r="J72" s="212"/>
    </row>
    <row r="73" spans="1:10" x14ac:dyDescent="0.2">
      <c r="A73" s="211"/>
      <c r="B73" s="212"/>
      <c r="C73" s="212"/>
      <c r="D73" s="212"/>
      <c r="E73" s="212"/>
      <c r="F73" s="212"/>
      <c r="G73" s="212"/>
      <c r="H73" s="212"/>
    </row>
    <row r="74" spans="1:10" x14ac:dyDescent="0.2">
      <c r="A74" s="211"/>
      <c r="B74" s="212"/>
      <c r="C74" s="212"/>
      <c r="D74" s="212"/>
      <c r="E74" s="212"/>
      <c r="F74" s="212"/>
      <c r="G74" s="212"/>
      <c r="H74" s="212"/>
    </row>
    <row r="120" spans="1:11" x14ac:dyDescent="0.2">
      <c r="A120" s="56" t="s">
        <v>1012</v>
      </c>
      <c r="B120" s="946" t="e">
        <f>(B110/B76)^(1/34)-1</f>
        <v>#DIV/0!</v>
      </c>
      <c r="C120" s="946" t="e">
        <f t="shared" ref="C120:G120" si="0">(C110/C76)^(1/34)-1</f>
        <v>#DIV/0!</v>
      </c>
      <c r="D120" s="946" t="e">
        <f t="shared" si="0"/>
        <v>#DIV/0!</v>
      </c>
      <c r="E120" s="946" t="e">
        <f t="shared" si="0"/>
        <v>#DIV/0!</v>
      </c>
      <c r="F120" s="946" t="e">
        <f t="shared" si="0"/>
        <v>#DIV/0!</v>
      </c>
      <c r="G120" s="946" t="e">
        <f t="shared" si="0"/>
        <v>#DIV/0!</v>
      </c>
      <c r="K120" s="946"/>
    </row>
  </sheetData>
  <mergeCells count="3">
    <mergeCell ref="B7:G7"/>
    <mergeCell ref="H7:J7"/>
    <mergeCell ref="A4:J4"/>
  </mergeCells>
  <hyperlinks>
    <hyperlink ref="A1" location="Index!A1" display="Back to index" xr:uid="{00000000-0004-0000-2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6" tint="0.39997558519241921"/>
  </sheetPr>
  <dimension ref="A1:T72"/>
  <sheetViews>
    <sheetView workbookViewId="0">
      <pane xSplit="1" ySplit="9" topLeftCell="B55"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4" width="10.83203125" style="4"/>
    <col min="15" max="17" width="11" style="4" customWidth="1"/>
    <col min="18" max="16384" width="10.83203125" style="4"/>
  </cols>
  <sheetData>
    <row r="1" spans="1:20" x14ac:dyDescent="0.2">
      <c r="A1" s="52" t="s">
        <v>37</v>
      </c>
      <c r="B1" s="52"/>
      <c r="C1" s="52"/>
      <c r="D1" s="52"/>
      <c r="E1" s="52"/>
      <c r="F1" s="52"/>
      <c r="G1" s="52"/>
      <c r="H1" s="52"/>
      <c r="I1" s="52"/>
      <c r="L1" s="198"/>
    </row>
    <row r="2" spans="1:20" x14ac:dyDescent="0.2">
      <c r="J2" s="51"/>
      <c r="K2" s="51"/>
      <c r="L2" s="199"/>
    </row>
    <row r="3" spans="1:20" ht="17" thickBot="1" x14ac:dyDescent="0.25">
      <c r="L3" s="198"/>
    </row>
    <row r="4" spans="1:20" ht="25" customHeight="1" thickTop="1" x14ac:dyDescent="0.2">
      <c r="A4" s="1365" t="s">
        <v>1025</v>
      </c>
      <c r="B4" s="1366"/>
      <c r="C4" s="1366"/>
      <c r="D4" s="1366"/>
      <c r="E4" s="1366"/>
      <c r="F4" s="1366"/>
      <c r="G4" s="1366"/>
      <c r="H4" s="1366"/>
      <c r="I4" s="1366"/>
      <c r="J4" s="1366"/>
      <c r="K4" s="1366"/>
      <c r="L4" s="1366"/>
      <c r="M4" s="1367"/>
      <c r="N4" s="496"/>
    </row>
    <row r="5" spans="1:20" x14ac:dyDescent="0.2">
      <c r="A5" s="49"/>
      <c r="B5" s="50"/>
      <c r="C5" s="50"/>
      <c r="D5" s="50"/>
      <c r="E5" s="50"/>
      <c r="F5" s="50"/>
      <c r="G5" s="50"/>
      <c r="H5" s="50"/>
      <c r="I5" s="50"/>
      <c r="J5" s="50"/>
      <c r="K5" s="50"/>
      <c r="L5" s="50"/>
      <c r="M5" s="704"/>
      <c r="N5" s="495"/>
    </row>
    <row r="6" spans="1:20" x14ac:dyDescent="0.2">
      <c r="A6" s="49"/>
      <c r="B6" s="45" t="s">
        <v>36</v>
      </c>
      <c r="C6" s="45" t="s">
        <v>35</v>
      </c>
      <c r="D6" s="45" t="s">
        <v>34</v>
      </c>
      <c r="E6" s="45" t="s">
        <v>33</v>
      </c>
      <c r="F6" s="50"/>
      <c r="G6" s="50"/>
      <c r="H6" s="50"/>
      <c r="I6" s="50"/>
      <c r="J6" s="495"/>
      <c r="K6" s="495"/>
      <c r="L6" s="495"/>
      <c r="M6" s="499"/>
      <c r="N6" s="46"/>
      <c r="P6" s="480"/>
    </row>
    <row r="7" spans="1:20" ht="35" customHeight="1" x14ac:dyDescent="0.2">
      <c r="A7" s="43"/>
      <c r="B7" s="1368" t="s">
        <v>1026</v>
      </c>
      <c r="C7" s="1369"/>
      <c r="D7" s="1369"/>
      <c r="E7" s="1369"/>
      <c r="F7" s="1369"/>
      <c r="G7" s="1369"/>
      <c r="H7" s="1369"/>
      <c r="I7" s="1369"/>
      <c r="J7" s="1369"/>
      <c r="K7" s="1369"/>
      <c r="L7" s="1369"/>
      <c r="M7" s="1395"/>
      <c r="N7" s="50"/>
      <c r="P7" s="595"/>
      <c r="Q7" s="595"/>
      <c r="R7" s="595"/>
      <c r="S7" s="595"/>
      <c r="T7" s="595"/>
    </row>
    <row r="8" spans="1:20" ht="21" customHeight="1" x14ac:dyDescent="0.2">
      <c r="A8" s="405"/>
      <c r="B8" s="1420" t="s">
        <v>1016</v>
      </c>
      <c r="C8" s="1421"/>
      <c r="D8" s="1421"/>
      <c r="E8" s="1421"/>
      <c r="F8" s="1420" t="s">
        <v>1018</v>
      </c>
      <c r="G8" s="1421"/>
      <c r="H8" s="1421"/>
      <c r="I8" s="1422"/>
      <c r="J8" s="1421" t="s">
        <v>1019</v>
      </c>
      <c r="K8" s="1421"/>
      <c r="L8" s="1421"/>
      <c r="M8" s="1423"/>
      <c r="N8" s="497"/>
      <c r="P8" s="595"/>
      <c r="Q8" s="595"/>
      <c r="R8" s="595"/>
      <c r="S8" s="595"/>
      <c r="T8" s="595"/>
    </row>
    <row r="9" spans="1:20" s="27" customFormat="1" ht="31" customHeight="1" x14ac:dyDescent="0.2">
      <c r="A9" s="42"/>
      <c r="B9" s="292" t="s">
        <v>16</v>
      </c>
      <c r="C9" s="481" t="s">
        <v>15</v>
      </c>
      <c r="D9" s="481" t="s">
        <v>59</v>
      </c>
      <c r="E9" s="629" t="s">
        <v>14</v>
      </c>
      <c r="F9" s="292" t="s">
        <v>16</v>
      </c>
      <c r="G9" s="481" t="s">
        <v>15</v>
      </c>
      <c r="H9" s="481" t="s">
        <v>59</v>
      </c>
      <c r="I9" s="1009" t="s">
        <v>14</v>
      </c>
      <c r="J9" s="293" t="s">
        <v>16</v>
      </c>
      <c r="K9" s="481" t="s">
        <v>15</v>
      </c>
      <c r="L9" s="481" t="s">
        <v>59</v>
      </c>
      <c r="M9" s="1014" t="s">
        <v>14</v>
      </c>
      <c r="N9" s="498"/>
      <c r="P9" s="595"/>
      <c r="Q9" s="595"/>
      <c r="R9" s="595"/>
      <c r="S9" s="595"/>
      <c r="T9" s="595"/>
    </row>
    <row r="10" spans="1:20" x14ac:dyDescent="0.2">
      <c r="A10" s="24">
        <v>1960</v>
      </c>
      <c r="B10" s="861"/>
      <c r="C10" s="861"/>
      <c r="D10" s="861"/>
      <c r="E10" s="861"/>
      <c r="F10" s="1010"/>
      <c r="G10" s="861"/>
      <c r="H10" s="861"/>
      <c r="I10" s="1011"/>
      <c r="J10" s="297"/>
      <c r="K10" s="415"/>
      <c r="L10" s="415"/>
      <c r="M10" s="1015"/>
      <c r="N10" s="13"/>
      <c r="O10" s="11"/>
      <c r="P10" s="2"/>
      <c r="Q10" s="2"/>
      <c r="R10" s="2"/>
      <c r="S10" s="2"/>
      <c r="T10" s="2"/>
    </row>
    <row r="11" spans="1:20" x14ac:dyDescent="0.2">
      <c r="A11" s="16">
        <v>1961</v>
      </c>
      <c r="B11" s="862"/>
      <c r="C11" s="862"/>
      <c r="D11" s="862"/>
      <c r="E11" s="862"/>
      <c r="F11" s="1012"/>
      <c r="G11" s="862"/>
      <c r="H11" s="862"/>
      <c r="I11" s="1013"/>
      <c r="J11" s="295"/>
      <c r="K11" s="415"/>
      <c r="L11" s="415"/>
      <c r="M11" s="1016"/>
      <c r="N11" s="13"/>
      <c r="O11" s="11"/>
      <c r="P11" s="2"/>
      <c r="Q11" s="2"/>
      <c r="R11" s="2"/>
      <c r="S11" s="2"/>
      <c r="T11" s="2"/>
    </row>
    <row r="12" spans="1:20" x14ac:dyDescent="0.2">
      <c r="A12" s="16">
        <v>1962</v>
      </c>
      <c r="B12" s="1017">
        <v>0.80247958232330863</v>
      </c>
      <c r="C12" s="1020">
        <v>0.22211995020033004</v>
      </c>
      <c r="D12" s="1020">
        <f>B12-C12</f>
        <v>0.58035963212297859</v>
      </c>
      <c r="E12" s="1020">
        <f>1-B12</f>
        <v>0.19752041767669137</v>
      </c>
      <c r="F12" s="1029">
        <f>1-I12</f>
        <v>0.79984685951896084</v>
      </c>
      <c r="G12" s="1020">
        <v>0.22267820072063083</v>
      </c>
      <c r="H12" s="1020">
        <f>F12-G12</f>
        <v>0.57716865879833001</v>
      </c>
      <c r="I12" s="1026">
        <v>0.20015314048103913</v>
      </c>
      <c r="J12" s="295">
        <f>1-M12</f>
        <v>0.81839230163873911</v>
      </c>
      <c r="K12" s="483">
        <v>0.2187457689828578</v>
      </c>
      <c r="L12" s="483">
        <f>J12-K12</f>
        <v>0.5996465326558813</v>
      </c>
      <c r="M12" s="1023">
        <v>0.18160769836126089</v>
      </c>
      <c r="N12" s="13"/>
      <c r="O12" s="11"/>
      <c r="P12" s="2"/>
      <c r="Q12" s="2"/>
      <c r="R12" s="2"/>
      <c r="S12" s="2"/>
      <c r="T12" s="2"/>
    </row>
    <row r="13" spans="1:20" x14ac:dyDescent="0.2">
      <c r="A13" s="16">
        <v>1963</v>
      </c>
      <c r="B13" s="1029">
        <f t="shared" ref="B13:M15" si="0">(B12+B14)/2</f>
        <v>0.80525934001285093</v>
      </c>
      <c r="C13" s="1020">
        <f t="shared" si="0"/>
        <v>0.22739206305489834</v>
      </c>
      <c r="D13" s="1020">
        <f t="shared" si="0"/>
        <v>0.57786727695795259</v>
      </c>
      <c r="E13" s="1026">
        <f t="shared" si="0"/>
        <v>0.19474065998714907</v>
      </c>
      <c r="F13" s="1029">
        <f t="shared" si="0"/>
        <v>0.80254428309455572</v>
      </c>
      <c r="G13" s="1020">
        <f t="shared" si="0"/>
        <v>0.2278513261742855</v>
      </c>
      <c r="H13" s="1020">
        <f t="shared" si="0"/>
        <v>0.57469295692027034</v>
      </c>
      <c r="I13" s="1026">
        <f t="shared" ref="I13" si="1">(I12+I14)/2</f>
        <v>0.19745571690544417</v>
      </c>
      <c r="J13" s="295">
        <f t="shared" si="0"/>
        <v>0.8225070522658654</v>
      </c>
      <c r="K13" s="483">
        <f t="shared" si="0"/>
        <v>0.22450834005073356</v>
      </c>
      <c r="L13" s="483">
        <f t="shared" si="0"/>
        <v>0.59799871221513179</v>
      </c>
      <c r="M13" s="1023">
        <f t="shared" si="0"/>
        <v>0.1774929477341346</v>
      </c>
      <c r="N13" s="13"/>
      <c r="O13" s="11"/>
      <c r="P13" s="2"/>
      <c r="Q13" s="2"/>
      <c r="R13" s="2"/>
      <c r="S13" s="2"/>
      <c r="T13" s="2"/>
    </row>
    <row r="14" spans="1:20" x14ac:dyDescent="0.2">
      <c r="A14" s="16">
        <v>1964</v>
      </c>
      <c r="B14" s="1017">
        <v>0.80803909770239324</v>
      </c>
      <c r="C14" s="1020">
        <v>0.23266417590946664</v>
      </c>
      <c r="D14" s="1020">
        <f>B14-C14</f>
        <v>0.5753749217929266</v>
      </c>
      <c r="E14" s="1020">
        <f>1-B14</f>
        <v>0.19196090229760676</v>
      </c>
      <c r="F14" s="1029">
        <f>1-I14</f>
        <v>0.80524170667015071</v>
      </c>
      <c r="G14" s="1020">
        <v>0.23302445162794017</v>
      </c>
      <c r="H14" s="1020">
        <f>F14-G14</f>
        <v>0.57221725504221055</v>
      </c>
      <c r="I14" s="1026">
        <v>0.19475829332984923</v>
      </c>
      <c r="J14" s="295">
        <f>1-M14</f>
        <v>0.8266218028929917</v>
      </c>
      <c r="K14" s="483">
        <v>0.23027091111860931</v>
      </c>
      <c r="L14" s="483">
        <f>J14-K14</f>
        <v>0.59635089177438239</v>
      </c>
      <c r="M14" s="1023">
        <v>0.17337819710700833</v>
      </c>
      <c r="N14" s="13"/>
      <c r="O14" s="11"/>
      <c r="P14" s="2"/>
      <c r="Q14" s="2"/>
      <c r="R14" s="2"/>
      <c r="S14" s="2"/>
      <c r="T14" s="2"/>
    </row>
    <row r="15" spans="1:20" x14ac:dyDescent="0.2">
      <c r="A15" s="16">
        <v>1965</v>
      </c>
      <c r="B15" s="1029">
        <f t="shared" si="0"/>
        <v>0.80985238977893359</v>
      </c>
      <c r="C15" s="1020">
        <f t="shared" si="0"/>
        <v>0.2401300004106553</v>
      </c>
      <c r="D15" s="1020">
        <f t="shared" si="0"/>
        <v>0.56972238936827824</v>
      </c>
      <c r="E15" s="1026">
        <f t="shared" si="0"/>
        <v>0.19014761022106647</v>
      </c>
      <c r="F15" s="1029">
        <f t="shared" ref="F15" si="2">(F14+F16)/2</f>
        <v>0.80698590321835717</v>
      </c>
      <c r="G15" s="1020">
        <f t="shared" ref="G15" si="3">(G14+G16)/2</f>
        <v>0.24069685897799298</v>
      </c>
      <c r="H15" s="1020">
        <f t="shared" ref="H15:I15" si="4">(H14+H16)/2</f>
        <v>0.56628904424036419</v>
      </c>
      <c r="I15" s="1026">
        <f t="shared" si="4"/>
        <v>0.19301409678164283</v>
      </c>
      <c r="J15" s="295">
        <f t="shared" ref="J15" si="5">(J14+J16)/2</f>
        <v>0.82731063964564056</v>
      </c>
      <c r="K15" s="483">
        <f t="shared" ref="K15" si="6">(K14+K16)/2</f>
        <v>0.23678162556679205</v>
      </c>
      <c r="L15" s="483">
        <f t="shared" ref="L15" si="7">(L14+L16)/2</f>
        <v>0.5905290140788485</v>
      </c>
      <c r="M15" s="1023">
        <f t="shared" ref="M15" si="8">(M14+M16)/2</f>
        <v>0.17268936035435947</v>
      </c>
      <c r="N15" s="13"/>
      <c r="O15" s="11"/>
      <c r="P15" s="2"/>
      <c r="Q15" s="2"/>
      <c r="R15" s="2"/>
      <c r="S15" s="2"/>
      <c r="T15" s="2"/>
    </row>
    <row r="16" spans="1:20" x14ac:dyDescent="0.2">
      <c r="A16" s="16">
        <v>1966</v>
      </c>
      <c r="B16" s="1017">
        <v>0.81166568185547383</v>
      </c>
      <c r="C16" s="1020">
        <v>0.24759582491184395</v>
      </c>
      <c r="D16" s="1020">
        <f>B16-C16</f>
        <v>0.56406985694362988</v>
      </c>
      <c r="E16" s="1020">
        <f>1-B16</f>
        <v>0.18833431814452617</v>
      </c>
      <c r="F16" s="1029">
        <f>1-I16</f>
        <v>0.80873009976656363</v>
      </c>
      <c r="G16" s="1020">
        <v>0.24836926632804579</v>
      </c>
      <c r="H16" s="1020">
        <f>F16-G16</f>
        <v>0.56036083343851784</v>
      </c>
      <c r="I16" s="1026">
        <v>0.19126990023343643</v>
      </c>
      <c r="J16" s="295">
        <f>1-M16</f>
        <v>0.82799947639828941</v>
      </c>
      <c r="K16" s="483">
        <v>0.2432923400149748</v>
      </c>
      <c r="L16" s="483">
        <f>J16-K16</f>
        <v>0.58470713638331462</v>
      </c>
      <c r="M16" s="1023">
        <v>0.17200052360171061</v>
      </c>
      <c r="N16" s="13"/>
      <c r="O16" s="11"/>
      <c r="P16" s="2"/>
      <c r="Q16" s="2"/>
      <c r="R16" s="2"/>
      <c r="S16" s="2"/>
      <c r="T16" s="2"/>
    </row>
    <row r="17" spans="1:20" x14ac:dyDescent="0.2">
      <c r="A17" s="16">
        <v>1967</v>
      </c>
      <c r="B17" s="1017">
        <v>0.80496172212472938</v>
      </c>
      <c r="C17" s="1020">
        <v>0.25191824510812111</v>
      </c>
      <c r="D17" s="1020">
        <f t="shared" ref="D17:D64" si="9">B17-C17</f>
        <v>0.55304347701660828</v>
      </c>
      <c r="E17" s="1020">
        <f t="shared" ref="E17:E64" si="10">1-B17</f>
        <v>0.19503827787527062</v>
      </c>
      <c r="F17" s="1029">
        <f t="shared" ref="F17:F64" si="11">1-I17</f>
        <v>0.80201242795556626</v>
      </c>
      <c r="G17" s="1020">
        <v>0.25254773636402938</v>
      </c>
      <c r="H17" s="1020">
        <f t="shared" ref="H17:H64" si="12">F17-G17</f>
        <v>0.54946469159153688</v>
      </c>
      <c r="I17" s="1026">
        <v>0.19798757204443371</v>
      </c>
      <c r="J17" s="295">
        <f t="shared" ref="J17:J64" si="13">1-M17</f>
        <v>0.82266763001839471</v>
      </c>
      <c r="K17" s="483">
        <v>0.24813913269759347</v>
      </c>
      <c r="L17" s="483">
        <f t="shared" ref="L17:L64" si="14">J17-K17</f>
        <v>0.57452849732080125</v>
      </c>
      <c r="M17" s="1023">
        <v>0.17733236998160531</v>
      </c>
      <c r="N17" s="13"/>
      <c r="O17" s="11"/>
      <c r="P17" s="2"/>
      <c r="Q17" s="2"/>
      <c r="R17" s="2"/>
      <c r="S17" s="2"/>
      <c r="T17" s="2"/>
    </row>
    <row r="18" spans="1:20" x14ac:dyDescent="0.2">
      <c r="A18" s="16">
        <v>1968</v>
      </c>
      <c r="B18" s="1017">
        <v>0.80753221730347358</v>
      </c>
      <c r="C18" s="1020">
        <v>0.24941720070607698</v>
      </c>
      <c r="D18" s="1020">
        <f t="shared" si="9"/>
        <v>0.5581150165973966</v>
      </c>
      <c r="E18" s="1020">
        <f t="shared" si="10"/>
        <v>0.19246778269652642</v>
      </c>
      <c r="F18" s="1029">
        <f t="shared" si="11"/>
        <v>0.80461328994591752</v>
      </c>
      <c r="G18" s="1020">
        <v>0.25028823387708476</v>
      </c>
      <c r="H18" s="1020">
        <f t="shared" si="12"/>
        <v>0.55432505606883276</v>
      </c>
      <c r="I18" s="1026">
        <v>0.19538671005408248</v>
      </c>
      <c r="J18" s="295">
        <f t="shared" si="13"/>
        <v>0.8245829072796651</v>
      </c>
      <c r="K18" s="483">
        <v>0.2443291273357735</v>
      </c>
      <c r="L18" s="483">
        <f t="shared" si="14"/>
        <v>0.5802537799438916</v>
      </c>
      <c r="M18" s="1023">
        <v>0.17541709272033487</v>
      </c>
      <c r="N18" s="13"/>
      <c r="O18" s="11"/>
      <c r="P18" s="2"/>
      <c r="Q18" s="2"/>
      <c r="R18" s="2"/>
      <c r="S18" s="2"/>
      <c r="T18" s="2"/>
    </row>
    <row r="19" spans="1:20" x14ac:dyDescent="0.2">
      <c r="A19" s="20">
        <v>1969</v>
      </c>
      <c r="B19" s="1018">
        <v>0.80357087607553868</v>
      </c>
      <c r="C19" s="1021">
        <v>0.25112440899749555</v>
      </c>
      <c r="D19" s="1021">
        <f t="shared" si="9"/>
        <v>0.55244646707804312</v>
      </c>
      <c r="E19" s="1021">
        <f t="shared" si="10"/>
        <v>0.19642912392446132</v>
      </c>
      <c r="F19" s="1030">
        <f t="shared" si="11"/>
        <v>0.80043193319460459</v>
      </c>
      <c r="G19" s="1021">
        <v>0.25179302291451344</v>
      </c>
      <c r="H19" s="1021">
        <f t="shared" si="12"/>
        <v>0.54863891028009115</v>
      </c>
      <c r="I19" s="1027">
        <v>0.19956806680539546</v>
      </c>
      <c r="J19" s="296">
        <f t="shared" si="13"/>
        <v>0.82168703523801179</v>
      </c>
      <c r="K19" s="487">
        <v>0.24726555695768504</v>
      </c>
      <c r="L19" s="487">
        <f t="shared" si="14"/>
        <v>0.57442147828032675</v>
      </c>
      <c r="M19" s="1024">
        <v>0.17831296476198819</v>
      </c>
      <c r="N19" s="13"/>
      <c r="O19" s="11"/>
      <c r="P19" s="2"/>
      <c r="Q19" s="2"/>
      <c r="R19" s="2"/>
      <c r="S19" s="2"/>
      <c r="T19" s="2"/>
    </row>
    <row r="20" spans="1:20" x14ac:dyDescent="0.2">
      <c r="A20" s="24">
        <v>1970</v>
      </c>
      <c r="B20" s="1019">
        <v>0.80151970301538644</v>
      </c>
      <c r="C20" s="1022">
        <v>0.24664284840234674</v>
      </c>
      <c r="D20" s="1022">
        <f t="shared" si="9"/>
        <v>0.55487685461303971</v>
      </c>
      <c r="E20" s="1022">
        <f t="shared" si="10"/>
        <v>0.19848029698461356</v>
      </c>
      <c r="F20" s="1031">
        <f t="shared" si="11"/>
        <v>0.79812136351245921</v>
      </c>
      <c r="G20" s="1022">
        <v>0.24719493714248708</v>
      </c>
      <c r="H20" s="1022">
        <f t="shared" si="12"/>
        <v>0.55092642636997213</v>
      </c>
      <c r="I20" s="1028">
        <v>0.20187863648754076</v>
      </c>
      <c r="J20" s="297">
        <f t="shared" si="13"/>
        <v>0.82211207578514356</v>
      </c>
      <c r="K20" s="489">
        <v>0.24329744482240334</v>
      </c>
      <c r="L20" s="489">
        <f t="shared" si="14"/>
        <v>0.57881463096274022</v>
      </c>
      <c r="M20" s="1025">
        <v>0.17788792421485641</v>
      </c>
      <c r="N20" s="13"/>
      <c r="O20" s="11"/>
      <c r="P20" s="2"/>
      <c r="Q20" s="2"/>
      <c r="R20" s="2"/>
      <c r="S20" s="2"/>
      <c r="T20" s="2"/>
    </row>
    <row r="21" spans="1:20" x14ac:dyDescent="0.2">
      <c r="A21" s="16">
        <v>1971</v>
      </c>
      <c r="B21" s="1017">
        <v>0.79834372203708925</v>
      </c>
      <c r="C21" s="1020">
        <v>0.23882877828950622</v>
      </c>
      <c r="D21" s="1020">
        <f t="shared" si="9"/>
        <v>0.55951494374758304</v>
      </c>
      <c r="E21" s="1020">
        <f t="shared" si="10"/>
        <v>0.20165627796291075</v>
      </c>
      <c r="F21" s="1029">
        <f t="shared" si="11"/>
        <v>0.79478026656497014</v>
      </c>
      <c r="G21" s="1020">
        <v>0.23963343998805797</v>
      </c>
      <c r="H21" s="1020">
        <f t="shared" si="12"/>
        <v>0.55514682657691217</v>
      </c>
      <c r="I21" s="1026">
        <v>0.20521973343502992</v>
      </c>
      <c r="J21" s="295">
        <f t="shared" si="13"/>
        <v>0.81953495333717474</v>
      </c>
      <c r="K21" s="483">
        <v>0.23404359932326257</v>
      </c>
      <c r="L21" s="483">
        <f t="shared" si="14"/>
        <v>0.58549135401391217</v>
      </c>
      <c r="M21" s="1023">
        <v>0.18046504666282528</v>
      </c>
      <c r="N21" s="13"/>
      <c r="O21" s="11"/>
      <c r="P21" s="2"/>
      <c r="Q21" s="2"/>
      <c r="R21" s="2"/>
      <c r="S21" s="2"/>
      <c r="T21" s="2"/>
    </row>
    <row r="22" spans="1:20" x14ac:dyDescent="0.2">
      <c r="A22" s="16">
        <v>1972</v>
      </c>
      <c r="B22" s="1017">
        <v>0.80328158696988639</v>
      </c>
      <c r="C22" s="1020">
        <v>0.2385394048751156</v>
      </c>
      <c r="D22" s="1020">
        <f t="shared" si="9"/>
        <v>0.56474218209477078</v>
      </c>
      <c r="E22" s="1020">
        <f t="shared" si="10"/>
        <v>0.19671841303011361</v>
      </c>
      <c r="F22" s="1029">
        <f t="shared" si="11"/>
        <v>0.79932336972700591</v>
      </c>
      <c r="G22" s="1020">
        <v>0.23954828042511522</v>
      </c>
      <c r="H22" s="1020">
        <f t="shared" si="12"/>
        <v>0.55977508930189068</v>
      </c>
      <c r="I22" s="1026">
        <v>0.20067663027299415</v>
      </c>
      <c r="J22" s="295">
        <f t="shared" si="13"/>
        <v>0.82664476871987902</v>
      </c>
      <c r="K22" s="483">
        <v>0.23258456677719164</v>
      </c>
      <c r="L22" s="483">
        <f t="shared" si="14"/>
        <v>0.59406020194268738</v>
      </c>
      <c r="M22" s="1023">
        <v>0.17335523128012104</v>
      </c>
      <c r="N22" s="13"/>
      <c r="O22" s="11"/>
      <c r="P22" s="2"/>
      <c r="Q22" s="2"/>
      <c r="R22" s="2"/>
      <c r="S22" s="2"/>
      <c r="T22" s="2"/>
    </row>
    <row r="23" spans="1:20" x14ac:dyDescent="0.2">
      <c r="A23" s="16">
        <v>1973</v>
      </c>
      <c r="B23" s="1017">
        <v>0.80751993633048769</v>
      </c>
      <c r="C23" s="1020">
        <v>0.24350183144745929</v>
      </c>
      <c r="D23" s="1020">
        <f t="shared" si="9"/>
        <v>0.56401810488302839</v>
      </c>
      <c r="E23" s="1020">
        <f t="shared" si="10"/>
        <v>0.19248006366951231</v>
      </c>
      <c r="F23" s="1029">
        <f t="shared" si="11"/>
        <v>0.80319256342441969</v>
      </c>
      <c r="G23" s="1020">
        <v>0.2443453220465277</v>
      </c>
      <c r="H23" s="1020">
        <f t="shared" si="12"/>
        <v>0.55884724137789199</v>
      </c>
      <c r="I23" s="1026">
        <v>0.19680743657558034</v>
      </c>
      <c r="J23" s="295">
        <f t="shared" si="13"/>
        <v>0.83187576651668549</v>
      </c>
      <c r="K23" s="483">
        <v>0.23875439824941957</v>
      </c>
      <c r="L23" s="483">
        <f t="shared" si="14"/>
        <v>0.59312136826726591</v>
      </c>
      <c r="M23" s="1023">
        <v>0.16812423348331454</v>
      </c>
      <c r="N23" s="13"/>
      <c r="O23" s="11"/>
      <c r="P23" s="2"/>
      <c r="Q23" s="2"/>
      <c r="R23" s="2"/>
      <c r="S23" s="2"/>
      <c r="T23" s="2"/>
    </row>
    <row r="24" spans="1:20" x14ac:dyDescent="0.2">
      <c r="A24" s="16">
        <v>1974</v>
      </c>
      <c r="B24" s="1017">
        <v>0.80211753220959725</v>
      </c>
      <c r="C24" s="1020">
        <v>0.24508493042646973</v>
      </c>
      <c r="D24" s="1020">
        <f t="shared" si="9"/>
        <v>0.55703260178312752</v>
      </c>
      <c r="E24" s="1020">
        <f t="shared" si="10"/>
        <v>0.19788246779040275</v>
      </c>
      <c r="F24" s="1029">
        <f t="shared" si="11"/>
        <v>0.79786467578986431</v>
      </c>
      <c r="G24" s="1020">
        <v>0.2465570329860306</v>
      </c>
      <c r="H24" s="1020">
        <f t="shared" si="12"/>
        <v>0.55130764280383371</v>
      </c>
      <c r="I24" s="1026">
        <v>0.20213532421013572</v>
      </c>
      <c r="J24" s="295">
        <f t="shared" si="13"/>
        <v>0.82773109310385684</v>
      </c>
      <c r="K24" s="483">
        <v>0.23621893900081192</v>
      </c>
      <c r="L24" s="483">
        <f t="shared" si="14"/>
        <v>0.59151215410304492</v>
      </c>
      <c r="M24" s="1023">
        <v>0.17226890689614316</v>
      </c>
      <c r="N24" s="13"/>
      <c r="O24" s="11"/>
      <c r="P24" s="2"/>
      <c r="Q24" s="2"/>
      <c r="R24" s="2"/>
      <c r="S24" s="2"/>
      <c r="T24" s="2"/>
    </row>
    <row r="25" spans="1:20" x14ac:dyDescent="0.2">
      <c r="A25" s="16">
        <v>1975</v>
      </c>
      <c r="B25" s="1017">
        <v>0.80214148476727609</v>
      </c>
      <c r="C25" s="1020">
        <v>0.23613536813559599</v>
      </c>
      <c r="D25" s="1020">
        <f t="shared" si="9"/>
        <v>0.5660061166316801</v>
      </c>
      <c r="E25" s="1020">
        <f t="shared" si="10"/>
        <v>0.19785851523272391</v>
      </c>
      <c r="F25" s="1029">
        <f t="shared" si="11"/>
        <v>0.79773349733755206</v>
      </c>
      <c r="G25" s="1020">
        <v>0.2382598524857491</v>
      </c>
      <c r="H25" s="1020">
        <f t="shared" si="12"/>
        <v>0.55947364485180295</v>
      </c>
      <c r="I25" s="1026">
        <v>0.20226650266244792</v>
      </c>
      <c r="J25" s="295">
        <f t="shared" si="13"/>
        <v>0.82783705342179548</v>
      </c>
      <c r="K25" s="483">
        <v>0.22375106932686994</v>
      </c>
      <c r="L25" s="483">
        <f t="shared" si="14"/>
        <v>0.60408598409492553</v>
      </c>
      <c r="M25" s="1023">
        <v>0.1721629465782045</v>
      </c>
      <c r="N25" s="13"/>
      <c r="O25" s="11"/>
      <c r="P25" s="2"/>
      <c r="Q25" s="2"/>
      <c r="R25" s="2"/>
      <c r="S25" s="2"/>
      <c r="T25" s="2"/>
    </row>
    <row r="26" spans="1:20" x14ac:dyDescent="0.2">
      <c r="A26" s="16">
        <v>1976</v>
      </c>
      <c r="B26" s="1017">
        <v>0.8022556793838721</v>
      </c>
      <c r="C26" s="1020">
        <v>0.24059360821156206</v>
      </c>
      <c r="D26" s="1020">
        <f t="shared" si="9"/>
        <v>0.56166207117231004</v>
      </c>
      <c r="E26" s="1020">
        <f t="shared" si="10"/>
        <v>0.1977443206161279</v>
      </c>
      <c r="F26" s="1029">
        <f t="shared" si="11"/>
        <v>0.79744139491895272</v>
      </c>
      <c r="G26" s="1020">
        <v>0.24269774719283477</v>
      </c>
      <c r="H26" s="1020">
        <f t="shared" si="12"/>
        <v>0.55474364772611795</v>
      </c>
      <c r="I26" s="1026">
        <v>0.20255860508104728</v>
      </c>
      <c r="J26" s="295">
        <f t="shared" si="13"/>
        <v>0.83032465006105427</v>
      </c>
      <c r="K26" s="483">
        <v>0.22832573833465231</v>
      </c>
      <c r="L26" s="483">
        <f t="shared" si="14"/>
        <v>0.60199891172640196</v>
      </c>
      <c r="M26" s="1023">
        <v>0.16967534993894573</v>
      </c>
      <c r="N26" s="13"/>
      <c r="O26" s="11"/>
      <c r="P26" s="2"/>
      <c r="Q26" s="2"/>
      <c r="R26" s="2"/>
      <c r="S26" s="2"/>
      <c r="T26" s="2"/>
    </row>
    <row r="27" spans="1:20" x14ac:dyDescent="0.2">
      <c r="A27" s="16">
        <v>1977</v>
      </c>
      <c r="B27" s="1017">
        <v>0.80541247152219808</v>
      </c>
      <c r="C27" s="1020">
        <v>0.23986329348897795</v>
      </c>
      <c r="D27" s="1020">
        <f t="shared" si="9"/>
        <v>0.56554917803322013</v>
      </c>
      <c r="E27" s="1020">
        <f t="shared" si="10"/>
        <v>0.19458752847780192</v>
      </c>
      <c r="F27" s="1029">
        <f t="shared" si="11"/>
        <v>0.80055452046581521</v>
      </c>
      <c r="G27" s="1020">
        <v>0.24237871727255889</v>
      </c>
      <c r="H27" s="1020">
        <f t="shared" si="12"/>
        <v>0.55817580319325633</v>
      </c>
      <c r="I27" s="1026">
        <v>0.19944547953418476</v>
      </c>
      <c r="J27" s="295">
        <f t="shared" si="13"/>
        <v>0.83255803192906253</v>
      </c>
      <c r="K27" s="483">
        <v>0.2258074523589314</v>
      </c>
      <c r="L27" s="483">
        <f t="shared" si="14"/>
        <v>0.60675057957013112</v>
      </c>
      <c r="M27" s="1023">
        <v>0.16744196807093745</v>
      </c>
      <c r="N27" s="13"/>
      <c r="O27" s="11"/>
      <c r="P27" s="2"/>
      <c r="Q27" s="2"/>
      <c r="R27" s="2"/>
      <c r="S27" s="2"/>
      <c r="T27" s="2"/>
    </row>
    <row r="28" spans="1:20" x14ac:dyDescent="0.2">
      <c r="A28" s="16">
        <v>1978</v>
      </c>
      <c r="B28" s="1017">
        <v>0.80270943474085132</v>
      </c>
      <c r="C28" s="1020">
        <v>0.24183747488768537</v>
      </c>
      <c r="D28" s="1020">
        <f t="shared" si="9"/>
        <v>0.56087195985316596</v>
      </c>
      <c r="E28" s="1020">
        <f t="shared" si="10"/>
        <v>0.19729056525914868</v>
      </c>
      <c r="F28" s="1029">
        <f t="shared" si="11"/>
        <v>0.79751902804881403</v>
      </c>
      <c r="G28" s="1020">
        <v>0.2443483049927665</v>
      </c>
      <c r="H28" s="1020">
        <f t="shared" si="12"/>
        <v>0.55317072305604753</v>
      </c>
      <c r="I28" s="1026">
        <v>0.20248097195118603</v>
      </c>
      <c r="J28" s="295">
        <f t="shared" si="13"/>
        <v>0.82999974360307582</v>
      </c>
      <c r="K28" s="483">
        <v>0.22863594114788188</v>
      </c>
      <c r="L28" s="483">
        <f t="shared" si="14"/>
        <v>0.60136380245519394</v>
      </c>
      <c r="M28" s="1023">
        <v>0.1700002563969242</v>
      </c>
      <c r="N28" s="13"/>
      <c r="O28" s="11"/>
      <c r="P28" s="2"/>
      <c r="Q28" s="2"/>
      <c r="R28" s="2"/>
      <c r="S28" s="2"/>
      <c r="T28" s="2"/>
    </row>
    <row r="29" spans="1:20" x14ac:dyDescent="0.2">
      <c r="A29" s="20">
        <v>1979</v>
      </c>
      <c r="B29" s="1018">
        <v>0.80206581492123008</v>
      </c>
      <c r="C29" s="1021">
        <v>0.24274442120576945</v>
      </c>
      <c r="D29" s="1021">
        <f t="shared" si="9"/>
        <v>0.55932139371546064</v>
      </c>
      <c r="E29" s="1021">
        <f t="shared" si="10"/>
        <v>0.19793418507876992</v>
      </c>
      <c r="F29" s="1030">
        <f t="shared" si="11"/>
        <v>0.79668596992176999</v>
      </c>
      <c r="G29" s="1021">
        <v>0.24591594497884228</v>
      </c>
      <c r="H29" s="1021">
        <f t="shared" si="12"/>
        <v>0.55077002494292771</v>
      </c>
      <c r="I29" s="1027">
        <v>0.20331403007823004</v>
      </c>
      <c r="J29" s="296">
        <f t="shared" si="13"/>
        <v>0.83118951913002481</v>
      </c>
      <c r="K29" s="487">
        <v>0.22557542836909794</v>
      </c>
      <c r="L29" s="487">
        <f t="shared" si="14"/>
        <v>0.60561409076092687</v>
      </c>
      <c r="M29" s="1024">
        <v>0.16881048086997519</v>
      </c>
      <c r="N29" s="13"/>
      <c r="O29" s="11"/>
      <c r="P29" s="2"/>
      <c r="Q29" s="2"/>
      <c r="R29" s="2"/>
      <c r="S29" s="2"/>
      <c r="T29" s="2"/>
    </row>
    <row r="30" spans="1:20" x14ac:dyDescent="0.2">
      <c r="A30" s="24">
        <v>1980</v>
      </c>
      <c r="B30" s="1019">
        <v>0.79129048736526197</v>
      </c>
      <c r="C30" s="1022">
        <v>0.23221103702825008</v>
      </c>
      <c r="D30" s="1022">
        <f t="shared" si="9"/>
        <v>0.5590794503370119</v>
      </c>
      <c r="E30" s="1022">
        <f t="shared" si="10"/>
        <v>0.20870951263473803</v>
      </c>
      <c r="F30" s="1031">
        <f t="shared" si="11"/>
        <v>0.78567448437466947</v>
      </c>
      <c r="G30" s="1022">
        <v>0.23534911166507033</v>
      </c>
      <c r="H30" s="1022">
        <f t="shared" si="12"/>
        <v>0.55032537270959914</v>
      </c>
      <c r="I30" s="1028">
        <v>0.21432551562533053</v>
      </c>
      <c r="J30" s="297">
        <f t="shared" si="13"/>
        <v>0.82176920330464087</v>
      </c>
      <c r="K30" s="489">
        <v>0.21518033287577143</v>
      </c>
      <c r="L30" s="489">
        <f t="shared" si="14"/>
        <v>0.60658887042886944</v>
      </c>
      <c r="M30" s="1025">
        <v>0.17823079669535907</v>
      </c>
      <c r="N30" s="13"/>
      <c r="O30" s="11"/>
      <c r="P30" s="2"/>
      <c r="Q30" s="2"/>
      <c r="R30" s="2"/>
      <c r="S30" s="2"/>
      <c r="T30" s="2"/>
    </row>
    <row r="31" spans="1:20" x14ac:dyDescent="0.2">
      <c r="A31" s="16">
        <v>1981</v>
      </c>
      <c r="B31" s="1017">
        <v>0.79125001204505763</v>
      </c>
      <c r="C31" s="1020">
        <v>0.22904735994791214</v>
      </c>
      <c r="D31" s="1020">
        <f t="shared" si="9"/>
        <v>0.56220265209714548</v>
      </c>
      <c r="E31" s="1020">
        <f t="shared" si="10"/>
        <v>0.20874998795494237</v>
      </c>
      <c r="F31" s="1029">
        <f t="shared" si="11"/>
        <v>0.78554945874854432</v>
      </c>
      <c r="G31" s="1020">
        <v>0.23238806173350757</v>
      </c>
      <c r="H31" s="1020">
        <f t="shared" si="12"/>
        <v>0.55316139701503675</v>
      </c>
      <c r="I31" s="1026">
        <v>0.21445054125145566</v>
      </c>
      <c r="J31" s="295">
        <f t="shared" si="13"/>
        <v>0.82163815918709937</v>
      </c>
      <c r="K31" s="483">
        <v>0.21123895922995872</v>
      </c>
      <c r="L31" s="483">
        <f t="shared" si="14"/>
        <v>0.61039919995714065</v>
      </c>
      <c r="M31" s="1023">
        <v>0.17836184081290068</v>
      </c>
      <c r="N31" s="13"/>
      <c r="O31" s="11"/>
      <c r="P31" s="2"/>
      <c r="Q31" s="2"/>
      <c r="R31" s="2"/>
      <c r="S31" s="2"/>
      <c r="T31" s="2"/>
    </row>
    <row r="32" spans="1:20" x14ac:dyDescent="0.2">
      <c r="A32" s="16">
        <v>1982</v>
      </c>
      <c r="B32" s="1017">
        <v>0.77902066017117344</v>
      </c>
      <c r="C32" s="1020">
        <v>0.21875030226417413</v>
      </c>
      <c r="D32" s="1020">
        <f t="shared" si="9"/>
        <v>0.56027035790699931</v>
      </c>
      <c r="E32" s="1020">
        <f t="shared" si="10"/>
        <v>0.22097933982882656</v>
      </c>
      <c r="F32" s="1029">
        <f t="shared" si="11"/>
        <v>0.77302969160390322</v>
      </c>
      <c r="G32" s="1020">
        <v>0.22295727305779778</v>
      </c>
      <c r="H32" s="1020">
        <f t="shared" si="12"/>
        <v>0.55007241854610545</v>
      </c>
      <c r="I32" s="1026">
        <v>0.22697030839609678</v>
      </c>
      <c r="J32" s="295">
        <f t="shared" si="13"/>
        <v>0.81082627623707904</v>
      </c>
      <c r="K32" s="483">
        <v>0.19641580052876573</v>
      </c>
      <c r="L32" s="483">
        <f t="shared" si="14"/>
        <v>0.61441047570831331</v>
      </c>
      <c r="M32" s="1023">
        <v>0.18917372376292099</v>
      </c>
      <c r="N32" s="13"/>
      <c r="O32" s="11"/>
      <c r="P32" s="2"/>
      <c r="Q32" s="2"/>
      <c r="R32" s="2"/>
      <c r="S32" s="2"/>
      <c r="T32" s="2"/>
    </row>
    <row r="33" spans="1:20" x14ac:dyDescent="0.2">
      <c r="A33" s="16">
        <v>1983</v>
      </c>
      <c r="B33" s="1017">
        <v>0.77425935119474665</v>
      </c>
      <c r="C33" s="1020">
        <v>0.21313673785455889</v>
      </c>
      <c r="D33" s="1020">
        <f t="shared" si="9"/>
        <v>0.56112261334018776</v>
      </c>
      <c r="E33" s="1020">
        <f t="shared" si="10"/>
        <v>0.22574064880525335</v>
      </c>
      <c r="F33" s="1029">
        <f t="shared" si="11"/>
        <v>0.76761265044564897</v>
      </c>
      <c r="G33" s="1020">
        <v>0.21711250005016802</v>
      </c>
      <c r="H33" s="1020">
        <f t="shared" si="12"/>
        <v>0.55050015039548095</v>
      </c>
      <c r="I33" s="1026">
        <v>0.23238734955435103</v>
      </c>
      <c r="J33" s="295">
        <f t="shared" si="13"/>
        <v>0.80746242877927066</v>
      </c>
      <c r="K33" s="483">
        <v>0.19327612645929682</v>
      </c>
      <c r="L33" s="483">
        <f t="shared" si="14"/>
        <v>0.61418630231997384</v>
      </c>
      <c r="M33" s="1023">
        <v>0.1925375712207294</v>
      </c>
      <c r="N33" s="13"/>
      <c r="O33" s="11"/>
      <c r="P33" s="2"/>
      <c r="Q33" s="2"/>
      <c r="R33" s="2"/>
      <c r="S33" s="2"/>
      <c r="T33" s="2"/>
    </row>
    <row r="34" spans="1:20" x14ac:dyDescent="0.2">
      <c r="A34" s="16">
        <v>1984</v>
      </c>
      <c r="B34" s="1017">
        <v>0.78849518616451464</v>
      </c>
      <c r="C34" s="1020">
        <v>0.22537434797586464</v>
      </c>
      <c r="D34" s="1020">
        <f t="shared" si="9"/>
        <v>0.56312083818865</v>
      </c>
      <c r="E34" s="1020">
        <f t="shared" si="10"/>
        <v>0.21150481383548536</v>
      </c>
      <c r="F34" s="1029">
        <f t="shared" si="11"/>
        <v>0.78109488518378989</v>
      </c>
      <c r="G34" s="1020">
        <v>0.22970506758988629</v>
      </c>
      <c r="H34" s="1020">
        <f t="shared" si="12"/>
        <v>0.5513898175939036</v>
      </c>
      <c r="I34" s="1026">
        <v>0.21890511481621014</v>
      </c>
      <c r="J34" s="295">
        <f t="shared" si="13"/>
        <v>0.82405110634278889</v>
      </c>
      <c r="K34" s="483">
        <v>0.20456671848731944</v>
      </c>
      <c r="L34" s="483">
        <f t="shared" si="14"/>
        <v>0.61948438785546944</v>
      </c>
      <c r="M34" s="1023">
        <v>0.17594889365721109</v>
      </c>
      <c r="N34" s="13"/>
      <c r="O34" s="11"/>
      <c r="P34" s="2"/>
      <c r="Q34" s="2"/>
      <c r="R34" s="2"/>
      <c r="S34" s="2"/>
      <c r="T34" s="2"/>
    </row>
    <row r="35" spans="1:20" x14ac:dyDescent="0.2">
      <c r="A35" s="16">
        <v>1985</v>
      </c>
      <c r="B35" s="1017">
        <v>0.78360075426129727</v>
      </c>
      <c r="C35" s="1020">
        <v>0.22438842944954307</v>
      </c>
      <c r="D35" s="1020">
        <f t="shared" si="9"/>
        <v>0.5592123248117542</v>
      </c>
      <c r="E35" s="1020">
        <f t="shared" si="10"/>
        <v>0.21639924573870273</v>
      </c>
      <c r="F35" s="1029">
        <f t="shared" si="11"/>
        <v>0.77651308378278905</v>
      </c>
      <c r="G35" s="1020">
        <v>0.22892562352729606</v>
      </c>
      <c r="H35" s="1020">
        <f t="shared" si="12"/>
        <v>0.54758746025549299</v>
      </c>
      <c r="I35" s="1026">
        <v>0.22348691621721095</v>
      </c>
      <c r="J35" s="295">
        <f t="shared" si="13"/>
        <v>0.81595409920154682</v>
      </c>
      <c r="K35" s="483">
        <v>0.20367733607922989</v>
      </c>
      <c r="L35" s="483">
        <f t="shared" si="14"/>
        <v>0.61227676312231694</v>
      </c>
      <c r="M35" s="1023">
        <v>0.1840459007984532</v>
      </c>
      <c r="N35" s="13"/>
      <c r="O35" s="11"/>
      <c r="P35" s="2"/>
      <c r="Q35" s="2"/>
      <c r="R35" s="2"/>
      <c r="S35" s="2"/>
      <c r="T35" s="2"/>
    </row>
    <row r="36" spans="1:20" x14ac:dyDescent="0.2">
      <c r="A36" s="16">
        <v>1986</v>
      </c>
      <c r="B36" s="1017">
        <v>0.77652583212941062</v>
      </c>
      <c r="C36" s="1020">
        <v>0.21730505058698857</v>
      </c>
      <c r="D36" s="1020">
        <f t="shared" si="9"/>
        <v>0.55922078154242205</v>
      </c>
      <c r="E36" s="1020">
        <f t="shared" si="10"/>
        <v>0.22347416787058938</v>
      </c>
      <c r="F36" s="1029">
        <f t="shared" si="11"/>
        <v>0.76902669353979902</v>
      </c>
      <c r="G36" s="1020">
        <v>0.22156692982404624</v>
      </c>
      <c r="H36" s="1020">
        <f t="shared" si="12"/>
        <v>0.54745976371575278</v>
      </c>
      <c r="I36" s="1026">
        <v>0.23097330646020098</v>
      </c>
      <c r="J36" s="295">
        <f t="shared" si="13"/>
        <v>0.80863330856314941</v>
      </c>
      <c r="K36" s="483">
        <v>0.19905786318911467</v>
      </c>
      <c r="L36" s="483">
        <f t="shared" si="14"/>
        <v>0.60957544537403474</v>
      </c>
      <c r="M36" s="1023">
        <v>0.19136669143685056</v>
      </c>
      <c r="N36" s="13"/>
      <c r="O36" s="11"/>
      <c r="P36" s="2"/>
      <c r="Q36" s="2"/>
      <c r="R36" s="2"/>
      <c r="S36" s="2"/>
      <c r="T36" s="2"/>
    </row>
    <row r="37" spans="1:20" x14ac:dyDescent="0.2">
      <c r="A37" s="16">
        <v>1987</v>
      </c>
      <c r="B37" s="1017">
        <v>0.76209999507815329</v>
      </c>
      <c r="C37" s="1020">
        <v>0.21023376663231996</v>
      </c>
      <c r="D37" s="1020">
        <f t="shared" si="9"/>
        <v>0.55186622844583333</v>
      </c>
      <c r="E37" s="1020">
        <f t="shared" si="10"/>
        <v>0.23790000492184671</v>
      </c>
      <c r="F37" s="1029">
        <f t="shared" si="11"/>
        <v>0.75382842181105247</v>
      </c>
      <c r="G37" s="1020">
        <v>0.21424650682467861</v>
      </c>
      <c r="H37" s="1020">
        <f t="shared" si="12"/>
        <v>0.53958191498637387</v>
      </c>
      <c r="I37" s="1026">
        <v>0.24617157818894755</v>
      </c>
      <c r="J37" s="295">
        <f t="shared" si="13"/>
        <v>0.79620190347413855</v>
      </c>
      <c r="K37" s="483">
        <v>0.1936901063106522</v>
      </c>
      <c r="L37" s="483">
        <f t="shared" si="14"/>
        <v>0.60251179716348635</v>
      </c>
      <c r="M37" s="1023">
        <v>0.20379809652586148</v>
      </c>
      <c r="N37" s="13"/>
      <c r="O37" s="11"/>
      <c r="P37" s="2"/>
      <c r="Q37" s="2"/>
      <c r="R37" s="2"/>
      <c r="S37" s="2"/>
      <c r="T37" s="2"/>
    </row>
    <row r="38" spans="1:20" x14ac:dyDescent="0.2">
      <c r="A38" s="16">
        <v>1988</v>
      </c>
      <c r="B38" s="1017">
        <v>0.74906531509463536</v>
      </c>
      <c r="C38" s="1020">
        <v>0.20667476876659685</v>
      </c>
      <c r="D38" s="1020">
        <f t="shared" si="9"/>
        <v>0.54239054632803851</v>
      </c>
      <c r="E38" s="1020">
        <f t="shared" si="10"/>
        <v>0.25093468490536464</v>
      </c>
      <c r="F38" s="1029">
        <f t="shared" si="11"/>
        <v>0.7383675550439045</v>
      </c>
      <c r="G38" s="1020">
        <v>0.20930725403040884</v>
      </c>
      <c r="H38" s="1020">
        <f t="shared" si="12"/>
        <v>0.52906030101349566</v>
      </c>
      <c r="I38" s="1026">
        <v>0.2616324449560955</v>
      </c>
      <c r="J38" s="295">
        <f t="shared" si="13"/>
        <v>0.7921179658901939</v>
      </c>
      <c r="K38" s="483">
        <v>0.19608045105430094</v>
      </c>
      <c r="L38" s="483">
        <f t="shared" si="14"/>
        <v>0.59603751483589296</v>
      </c>
      <c r="M38" s="1023">
        <v>0.2078820341098061</v>
      </c>
      <c r="N38" s="13"/>
      <c r="O38" s="11"/>
      <c r="P38" s="2"/>
      <c r="Q38" s="2"/>
      <c r="R38" s="2"/>
      <c r="S38" s="2"/>
      <c r="T38" s="2"/>
    </row>
    <row r="39" spans="1:20" x14ac:dyDescent="0.2">
      <c r="A39" s="20">
        <v>1989</v>
      </c>
      <c r="B39" s="1018">
        <v>0.75187336934706517</v>
      </c>
      <c r="C39" s="1021">
        <v>0.20777024176255865</v>
      </c>
      <c r="D39" s="1021">
        <f t="shared" si="9"/>
        <v>0.54410312758450652</v>
      </c>
      <c r="E39" s="1021">
        <f t="shared" si="10"/>
        <v>0.24812663065293483</v>
      </c>
      <c r="F39" s="1030">
        <f t="shared" si="11"/>
        <v>0.74166141754696546</v>
      </c>
      <c r="G39" s="1021">
        <v>0.21046024067290348</v>
      </c>
      <c r="H39" s="1021">
        <f t="shared" si="12"/>
        <v>0.53120117687406199</v>
      </c>
      <c r="I39" s="1027">
        <v>0.25833858245303454</v>
      </c>
      <c r="J39" s="296">
        <f t="shared" si="13"/>
        <v>0.78968458256576279</v>
      </c>
      <c r="K39" s="487">
        <v>0.19781013576635531</v>
      </c>
      <c r="L39" s="487">
        <f t="shared" si="14"/>
        <v>0.59187444679940748</v>
      </c>
      <c r="M39" s="1024">
        <v>0.21031541743423718</v>
      </c>
      <c r="N39" s="13"/>
      <c r="O39" s="11"/>
      <c r="P39" s="2"/>
      <c r="Q39" s="2"/>
      <c r="R39" s="2"/>
      <c r="S39" s="2"/>
      <c r="T39" s="2"/>
    </row>
    <row r="40" spans="1:20" x14ac:dyDescent="0.2">
      <c r="A40" s="24">
        <v>1990</v>
      </c>
      <c r="B40" s="1019">
        <v>0.74775604096686776</v>
      </c>
      <c r="C40" s="1022">
        <v>0.20708526235236635</v>
      </c>
      <c r="D40" s="1022">
        <f t="shared" si="9"/>
        <v>0.54067077861450141</v>
      </c>
      <c r="E40" s="1022">
        <f t="shared" si="10"/>
        <v>0.25224395903313224</v>
      </c>
      <c r="F40" s="1031">
        <f t="shared" si="11"/>
        <v>0.7372720819710572</v>
      </c>
      <c r="G40" s="1022">
        <v>0.20987704865291956</v>
      </c>
      <c r="H40" s="1022">
        <f t="shared" si="12"/>
        <v>0.52739503331813764</v>
      </c>
      <c r="I40" s="1028">
        <v>0.26272791802894285</v>
      </c>
      <c r="J40" s="297">
        <f t="shared" si="13"/>
        <v>0.78616622246922452</v>
      </c>
      <c r="K40" s="489">
        <v>0.1968569680064145</v>
      </c>
      <c r="L40" s="489">
        <f t="shared" si="14"/>
        <v>0.58930925446281002</v>
      </c>
      <c r="M40" s="1025">
        <v>0.21383377753077543</v>
      </c>
      <c r="N40" s="13"/>
      <c r="O40" s="11"/>
      <c r="P40" s="2"/>
      <c r="Q40" s="2"/>
      <c r="R40" s="2"/>
      <c r="S40" s="2"/>
      <c r="T40" s="2"/>
    </row>
    <row r="41" spans="1:20" x14ac:dyDescent="0.2">
      <c r="A41" s="16">
        <v>1991</v>
      </c>
      <c r="B41" s="1017">
        <v>0.74726915124048565</v>
      </c>
      <c r="C41" s="1020">
        <v>0.2035980017559148</v>
      </c>
      <c r="D41" s="1020">
        <f t="shared" si="9"/>
        <v>0.54367114948457085</v>
      </c>
      <c r="E41" s="1020">
        <f t="shared" si="10"/>
        <v>0.25273084875951435</v>
      </c>
      <c r="F41" s="1029">
        <f t="shared" si="11"/>
        <v>0.73720604458181316</v>
      </c>
      <c r="G41" s="1020">
        <v>0.20662655340882818</v>
      </c>
      <c r="H41" s="1020">
        <f t="shared" si="12"/>
        <v>0.53057949117298497</v>
      </c>
      <c r="I41" s="1026">
        <v>0.26279395541818684</v>
      </c>
      <c r="J41" s="295">
        <f t="shared" si="13"/>
        <v>0.78372749276883769</v>
      </c>
      <c r="K41" s="483">
        <v>0.19262564756716005</v>
      </c>
      <c r="L41" s="483">
        <f t="shared" si="14"/>
        <v>0.59110184520167763</v>
      </c>
      <c r="M41" s="1023">
        <v>0.21627250723116231</v>
      </c>
      <c r="N41" s="13"/>
      <c r="O41" s="11"/>
      <c r="P41" s="2"/>
      <c r="Q41" s="2"/>
      <c r="R41" s="2"/>
      <c r="S41" s="2"/>
      <c r="T41" s="2"/>
    </row>
    <row r="42" spans="1:20" x14ac:dyDescent="0.2">
      <c r="A42" s="16">
        <v>1992</v>
      </c>
      <c r="B42" s="1017">
        <v>0.73379690675210707</v>
      </c>
      <c r="C42" s="1020">
        <v>0.19219769377927243</v>
      </c>
      <c r="D42" s="1020">
        <f t="shared" si="9"/>
        <v>0.54159921297283464</v>
      </c>
      <c r="E42" s="1020">
        <f t="shared" si="10"/>
        <v>0.26620309324789293</v>
      </c>
      <c r="F42" s="1029">
        <f t="shared" si="11"/>
        <v>0.72157165421432212</v>
      </c>
      <c r="G42" s="1020">
        <v>0.19530345685501049</v>
      </c>
      <c r="H42" s="1020">
        <f t="shared" si="12"/>
        <v>0.52626819735931163</v>
      </c>
      <c r="I42" s="1026">
        <v>0.27842834578567788</v>
      </c>
      <c r="J42" s="295">
        <f t="shared" si="13"/>
        <v>0.77663166127730521</v>
      </c>
      <c r="K42" s="483">
        <v>0.18131574278877194</v>
      </c>
      <c r="L42" s="483">
        <f t="shared" si="14"/>
        <v>0.59531591848853327</v>
      </c>
      <c r="M42" s="1023">
        <v>0.22336833872269479</v>
      </c>
      <c r="N42" s="13"/>
      <c r="O42" s="11"/>
      <c r="P42" s="2"/>
      <c r="Q42" s="2"/>
      <c r="R42" s="2"/>
      <c r="S42" s="2"/>
      <c r="T42" s="2"/>
    </row>
    <row r="43" spans="1:20" x14ac:dyDescent="0.2">
      <c r="A43" s="16">
        <v>1993</v>
      </c>
      <c r="B43" s="1017">
        <v>0.73794140282846588</v>
      </c>
      <c r="C43" s="1020">
        <v>0.1936865028685818</v>
      </c>
      <c r="D43" s="1020">
        <f t="shared" si="9"/>
        <v>0.54425489995988408</v>
      </c>
      <c r="E43" s="1020">
        <f t="shared" si="10"/>
        <v>0.26205859717153412</v>
      </c>
      <c r="F43" s="1029">
        <f t="shared" si="11"/>
        <v>0.72580715727989986</v>
      </c>
      <c r="G43" s="1020">
        <v>0.19629326677704639</v>
      </c>
      <c r="H43" s="1020">
        <f t="shared" si="12"/>
        <v>0.52951389050285347</v>
      </c>
      <c r="I43" s="1026">
        <v>0.27419284272010008</v>
      </c>
      <c r="J43" s="295">
        <f t="shared" si="13"/>
        <v>0.77855787297295664</v>
      </c>
      <c r="K43" s="483">
        <v>0.18496098729877375</v>
      </c>
      <c r="L43" s="483">
        <f t="shared" si="14"/>
        <v>0.59359688567418289</v>
      </c>
      <c r="M43" s="1023">
        <v>0.22144212702704333</v>
      </c>
      <c r="N43" s="13"/>
      <c r="O43" s="11"/>
      <c r="P43" s="2"/>
      <c r="Q43" s="2"/>
      <c r="R43" s="2"/>
      <c r="S43" s="2"/>
      <c r="T43" s="2"/>
    </row>
    <row r="44" spans="1:20" x14ac:dyDescent="0.2">
      <c r="A44" s="16">
        <v>1994</v>
      </c>
      <c r="B44" s="1017">
        <v>0.74117513721050821</v>
      </c>
      <c r="C44" s="1020">
        <v>0.19670326106330616</v>
      </c>
      <c r="D44" s="1020">
        <f t="shared" si="9"/>
        <v>0.54447187614720205</v>
      </c>
      <c r="E44" s="1020">
        <f t="shared" si="10"/>
        <v>0.25882486278949179</v>
      </c>
      <c r="F44" s="1029">
        <f t="shared" si="11"/>
        <v>0.73033745770715996</v>
      </c>
      <c r="G44" s="1020">
        <v>0.19913076795670048</v>
      </c>
      <c r="H44" s="1020">
        <f t="shared" si="12"/>
        <v>0.53120668975045948</v>
      </c>
      <c r="I44" s="1026">
        <v>0.26966254229284004</v>
      </c>
      <c r="J44" s="295">
        <f t="shared" si="13"/>
        <v>0.77702638883350306</v>
      </c>
      <c r="K44" s="483">
        <v>0.1886730217095085</v>
      </c>
      <c r="L44" s="483">
        <f t="shared" si="14"/>
        <v>0.58835336712399455</v>
      </c>
      <c r="M44" s="1023">
        <v>0.22297361116649697</v>
      </c>
      <c r="N44" s="13"/>
      <c r="O44" s="11"/>
      <c r="P44" s="2"/>
      <c r="Q44" s="2"/>
      <c r="R44" s="2"/>
      <c r="S44" s="2"/>
      <c r="T44" s="2"/>
    </row>
    <row r="45" spans="1:20" x14ac:dyDescent="0.2">
      <c r="A45" s="16">
        <v>1995</v>
      </c>
      <c r="B45" s="1017">
        <v>0.73610975604393558</v>
      </c>
      <c r="C45" s="1020">
        <v>0.19740300268839217</v>
      </c>
      <c r="D45" s="1020">
        <f t="shared" si="9"/>
        <v>0.53870675335554341</v>
      </c>
      <c r="E45" s="1020">
        <f t="shared" si="10"/>
        <v>0.26389024395606442</v>
      </c>
      <c r="F45" s="1029">
        <f t="shared" si="11"/>
        <v>0.72501761489417627</v>
      </c>
      <c r="G45" s="1020">
        <v>0.19979346543980858</v>
      </c>
      <c r="H45" s="1020">
        <f t="shared" si="12"/>
        <v>0.52522414945436768</v>
      </c>
      <c r="I45" s="1026">
        <v>0.27498238510582379</v>
      </c>
      <c r="J45" s="295">
        <f t="shared" si="13"/>
        <v>0.77398466400208032</v>
      </c>
      <c r="K45" s="483">
        <v>0.18924059693959472</v>
      </c>
      <c r="L45" s="483">
        <f t="shared" si="14"/>
        <v>0.58474406706248561</v>
      </c>
      <c r="M45" s="1023">
        <v>0.22601533599791968</v>
      </c>
      <c r="N45" s="13"/>
      <c r="O45" s="11"/>
      <c r="P45" s="2"/>
      <c r="Q45" s="2"/>
      <c r="R45" s="2"/>
      <c r="S45" s="2"/>
      <c r="T45" s="2"/>
    </row>
    <row r="46" spans="1:20" x14ac:dyDescent="0.2">
      <c r="A46" s="16">
        <v>1996</v>
      </c>
      <c r="B46" s="1017">
        <v>0.73227524636686281</v>
      </c>
      <c r="C46" s="1020">
        <v>0.19740267368227282</v>
      </c>
      <c r="D46" s="1020">
        <f t="shared" si="9"/>
        <v>0.53487257268458999</v>
      </c>
      <c r="E46" s="1020">
        <f t="shared" si="10"/>
        <v>0.26772475363313719</v>
      </c>
      <c r="F46" s="1029">
        <f t="shared" si="11"/>
        <v>0.72026743781112335</v>
      </c>
      <c r="G46" s="1020">
        <v>0.19961633595469974</v>
      </c>
      <c r="H46" s="1020">
        <f t="shared" si="12"/>
        <v>0.5206511018564236</v>
      </c>
      <c r="I46" s="1026">
        <v>0.27973256218887671</v>
      </c>
      <c r="J46" s="295">
        <f t="shared" si="13"/>
        <v>0.77421450137057368</v>
      </c>
      <c r="K46" s="483">
        <v>0.18967109251119951</v>
      </c>
      <c r="L46" s="483">
        <f t="shared" si="14"/>
        <v>0.58454340885937417</v>
      </c>
      <c r="M46" s="1023">
        <v>0.22578549862942629</v>
      </c>
      <c r="N46" s="13"/>
      <c r="O46" s="11"/>
      <c r="P46" s="2"/>
      <c r="Q46" s="2"/>
      <c r="R46" s="2"/>
      <c r="S46" s="2"/>
      <c r="T46" s="2"/>
    </row>
    <row r="47" spans="1:20" x14ac:dyDescent="0.2">
      <c r="A47" s="16">
        <v>1997</v>
      </c>
      <c r="B47" s="1017">
        <v>0.72476002641577708</v>
      </c>
      <c r="C47" s="1020">
        <v>0.19791892836775393</v>
      </c>
      <c r="D47" s="1020">
        <f t="shared" si="9"/>
        <v>0.52684109804802315</v>
      </c>
      <c r="E47" s="1020">
        <f t="shared" si="10"/>
        <v>0.27523997358422292</v>
      </c>
      <c r="F47" s="1029">
        <f t="shared" si="11"/>
        <v>0.71262036455821831</v>
      </c>
      <c r="G47" s="1020">
        <v>0.19958991127745784</v>
      </c>
      <c r="H47" s="1020">
        <f t="shared" si="12"/>
        <v>0.51303045328076047</v>
      </c>
      <c r="I47" s="1026">
        <v>0.28737963544178163</v>
      </c>
      <c r="J47" s="295">
        <f t="shared" si="13"/>
        <v>0.76749988985877426</v>
      </c>
      <c r="K47" s="483">
        <v>0.19203593243143358</v>
      </c>
      <c r="L47" s="483">
        <f t="shared" si="14"/>
        <v>0.57546395742734069</v>
      </c>
      <c r="M47" s="1023">
        <v>0.23250011014122576</v>
      </c>
      <c r="N47" s="13"/>
      <c r="O47" s="11"/>
      <c r="P47" s="2"/>
      <c r="Q47" s="2"/>
      <c r="R47" s="2"/>
      <c r="S47" s="2"/>
      <c r="T47" s="2"/>
    </row>
    <row r="48" spans="1:20" x14ac:dyDescent="0.2">
      <c r="A48" s="16">
        <v>1998</v>
      </c>
      <c r="B48" s="1017">
        <v>0.71812786785906191</v>
      </c>
      <c r="C48" s="1020">
        <v>0.19698683822510854</v>
      </c>
      <c r="D48" s="1020">
        <f t="shared" si="9"/>
        <v>0.52114102963395337</v>
      </c>
      <c r="E48" s="1020">
        <f t="shared" si="10"/>
        <v>0.28187213214093809</v>
      </c>
      <c r="F48" s="1029">
        <f t="shared" si="11"/>
        <v>0.70489710509325487</v>
      </c>
      <c r="G48" s="1020">
        <v>0.19799421481086676</v>
      </c>
      <c r="H48" s="1020">
        <f t="shared" si="12"/>
        <v>0.50690289028238811</v>
      </c>
      <c r="I48" s="1026">
        <v>0.29510289490674507</v>
      </c>
      <c r="J48" s="295">
        <f t="shared" si="13"/>
        <v>0.7638927339684789</v>
      </c>
      <c r="K48" s="483">
        <v>0.19350234867714911</v>
      </c>
      <c r="L48" s="483">
        <f t="shared" si="14"/>
        <v>0.57039038529132979</v>
      </c>
      <c r="M48" s="1023">
        <v>0.23610726603152105</v>
      </c>
      <c r="N48" s="13"/>
      <c r="O48" s="11"/>
      <c r="P48" s="2"/>
      <c r="Q48" s="2"/>
      <c r="R48" s="2"/>
      <c r="S48" s="2"/>
      <c r="T48" s="2"/>
    </row>
    <row r="49" spans="1:20" x14ac:dyDescent="0.2">
      <c r="A49" s="20">
        <v>1999</v>
      </c>
      <c r="B49" s="1018">
        <v>0.70834169148350368</v>
      </c>
      <c r="C49" s="1021">
        <v>0.19224527759466004</v>
      </c>
      <c r="D49" s="1021">
        <f t="shared" si="9"/>
        <v>0.51609641388884364</v>
      </c>
      <c r="E49" s="1021">
        <f t="shared" si="10"/>
        <v>0.29165830851649632</v>
      </c>
      <c r="F49" s="1030">
        <f t="shared" si="11"/>
        <v>0.69448672478391338</v>
      </c>
      <c r="G49" s="1021">
        <v>0.19358119933148887</v>
      </c>
      <c r="H49" s="1021">
        <f t="shared" si="12"/>
        <v>0.5009055254524245</v>
      </c>
      <c r="I49" s="1027">
        <v>0.30551327521608662</v>
      </c>
      <c r="J49" s="296">
        <f t="shared" si="13"/>
        <v>0.75671893083745956</v>
      </c>
      <c r="K49" s="487">
        <v>0.18758065392417256</v>
      </c>
      <c r="L49" s="487">
        <f t="shared" si="14"/>
        <v>0.569138276913287</v>
      </c>
      <c r="M49" s="1024">
        <v>0.2432810691625405</v>
      </c>
      <c r="N49" s="13"/>
      <c r="O49" s="11"/>
      <c r="P49" s="2"/>
      <c r="Q49" s="2"/>
      <c r="R49" s="2"/>
      <c r="S49" s="2"/>
      <c r="T49" s="2"/>
    </row>
    <row r="50" spans="1:20" x14ac:dyDescent="0.2">
      <c r="A50" s="24">
        <v>2000</v>
      </c>
      <c r="B50" s="1019">
        <v>0.69828251332724245</v>
      </c>
      <c r="C50" s="1022">
        <v>0.19148970201591931</v>
      </c>
      <c r="D50" s="1022">
        <f t="shared" si="9"/>
        <v>0.50679281131132314</v>
      </c>
      <c r="E50" s="1022">
        <f t="shared" si="10"/>
        <v>0.30171748667275755</v>
      </c>
      <c r="F50" s="1031">
        <f t="shared" si="11"/>
        <v>0.68242283457439201</v>
      </c>
      <c r="G50" s="1022">
        <v>0.19079206154942252</v>
      </c>
      <c r="H50" s="1022">
        <f t="shared" si="12"/>
        <v>0.49163077302496949</v>
      </c>
      <c r="I50" s="1028">
        <v>0.31757716542560799</v>
      </c>
      <c r="J50" s="297">
        <f t="shared" si="13"/>
        <v>0.75204711790233958</v>
      </c>
      <c r="K50" s="489">
        <v>0.1938547161124401</v>
      </c>
      <c r="L50" s="489">
        <f t="shared" si="14"/>
        <v>0.55819240178989948</v>
      </c>
      <c r="M50" s="1025">
        <v>0.24795288209766042</v>
      </c>
      <c r="N50" s="13"/>
      <c r="O50" s="11"/>
      <c r="P50" s="2"/>
      <c r="Q50" s="2"/>
      <c r="R50" s="2"/>
      <c r="S50" s="2"/>
      <c r="T50" s="2"/>
    </row>
    <row r="51" spans="1:20" x14ac:dyDescent="0.2">
      <c r="A51" s="16">
        <v>2001</v>
      </c>
      <c r="B51" s="1017">
        <v>0.70737831056234723</v>
      </c>
      <c r="C51" s="1020">
        <v>0.19204516276926842</v>
      </c>
      <c r="D51" s="1020">
        <f t="shared" si="9"/>
        <v>0.51533314779307882</v>
      </c>
      <c r="E51" s="1020">
        <f t="shared" si="10"/>
        <v>0.29262168943765277</v>
      </c>
      <c r="F51" s="1029">
        <f t="shared" si="11"/>
        <v>0.6932577898987482</v>
      </c>
      <c r="G51" s="1020">
        <v>0.19275900669115342</v>
      </c>
      <c r="H51" s="1020">
        <f t="shared" si="12"/>
        <v>0.50049878320759478</v>
      </c>
      <c r="I51" s="1026">
        <v>0.30674221010125186</v>
      </c>
      <c r="J51" s="295">
        <f t="shared" si="13"/>
        <v>0.75406455543844431</v>
      </c>
      <c r="K51" s="483">
        <v>0.18968500247954567</v>
      </c>
      <c r="L51" s="483">
        <f t="shared" si="14"/>
        <v>0.56437955295889863</v>
      </c>
      <c r="M51" s="1023">
        <v>0.24593544456155569</v>
      </c>
      <c r="N51" s="13"/>
      <c r="O51" s="11"/>
      <c r="P51" s="2"/>
      <c r="Q51" s="2"/>
      <c r="R51" s="2"/>
      <c r="S51" s="2"/>
      <c r="T51" s="2"/>
    </row>
    <row r="52" spans="1:20" x14ac:dyDescent="0.2">
      <c r="A52" s="16">
        <v>2002</v>
      </c>
      <c r="B52" s="1017">
        <v>0.71447579121333527</v>
      </c>
      <c r="C52" s="1020">
        <v>0.18955649059197577</v>
      </c>
      <c r="D52" s="1020">
        <f t="shared" si="9"/>
        <v>0.5249193006213595</v>
      </c>
      <c r="E52" s="1020">
        <f t="shared" si="10"/>
        <v>0.28552420878666473</v>
      </c>
      <c r="F52" s="1029">
        <f t="shared" si="11"/>
        <v>0.70127352156607714</v>
      </c>
      <c r="G52" s="1020">
        <v>0.1913762186052953</v>
      </c>
      <c r="H52" s="1020">
        <f t="shared" si="12"/>
        <v>0.50989730296078184</v>
      </c>
      <c r="I52" s="1026">
        <v>0.29872647843392286</v>
      </c>
      <c r="J52" s="295">
        <f t="shared" si="13"/>
        <v>0.75582120322388424</v>
      </c>
      <c r="K52" s="483">
        <v>0.18385766709661844</v>
      </c>
      <c r="L52" s="483">
        <f t="shared" si="14"/>
        <v>0.5719635361272658</v>
      </c>
      <c r="M52" s="1023">
        <v>0.24417879677611581</v>
      </c>
      <c r="N52" s="13"/>
      <c r="O52" s="11"/>
      <c r="P52" s="2"/>
      <c r="Q52" s="2"/>
      <c r="R52" s="2"/>
      <c r="S52" s="2"/>
      <c r="T52" s="2"/>
    </row>
    <row r="53" spans="1:20" x14ac:dyDescent="0.2">
      <c r="A53" s="16">
        <v>2003</v>
      </c>
      <c r="B53" s="1017">
        <v>0.71180558583360487</v>
      </c>
      <c r="C53" s="1020">
        <v>0.18464629832795609</v>
      </c>
      <c r="D53" s="1020">
        <f t="shared" si="9"/>
        <v>0.52715928750564878</v>
      </c>
      <c r="E53" s="1020">
        <f t="shared" si="10"/>
        <v>0.28819441416639513</v>
      </c>
      <c r="F53" s="1029">
        <f t="shared" si="11"/>
        <v>0.69873745988230107</v>
      </c>
      <c r="G53" s="1020">
        <v>0.18715801602227766</v>
      </c>
      <c r="H53" s="1020">
        <f t="shared" si="12"/>
        <v>0.51157944386002341</v>
      </c>
      <c r="I53" s="1026">
        <v>0.30126254011769887</v>
      </c>
      <c r="J53" s="295">
        <f t="shared" si="13"/>
        <v>0.75053477247683653</v>
      </c>
      <c r="K53" s="483">
        <v>0.1772024778642588</v>
      </c>
      <c r="L53" s="483">
        <f t="shared" si="14"/>
        <v>0.57333229461257773</v>
      </c>
      <c r="M53" s="1023">
        <v>0.24946522752316352</v>
      </c>
      <c r="N53" s="13"/>
      <c r="O53" s="11"/>
      <c r="P53" s="2"/>
      <c r="Q53" s="2"/>
      <c r="R53" s="2"/>
      <c r="S53" s="2"/>
      <c r="T53" s="2"/>
    </row>
    <row r="54" spans="1:20" x14ac:dyDescent="0.2">
      <c r="A54" s="16">
        <v>2004</v>
      </c>
      <c r="B54" s="1017">
        <v>0.70967266819720209</v>
      </c>
      <c r="C54" s="1020">
        <v>0.18484172880337268</v>
      </c>
      <c r="D54" s="1020">
        <f t="shared" si="9"/>
        <v>0.52483093939382941</v>
      </c>
      <c r="E54" s="1020">
        <f t="shared" si="10"/>
        <v>0.29032733180279791</v>
      </c>
      <c r="F54" s="1029">
        <f t="shared" si="11"/>
        <v>0.69491467972944365</v>
      </c>
      <c r="G54" s="1020">
        <v>0.18673028047215989</v>
      </c>
      <c r="H54" s="1020">
        <f t="shared" si="12"/>
        <v>0.50818439925728376</v>
      </c>
      <c r="I54" s="1026">
        <v>0.30508532027055629</v>
      </c>
      <c r="J54" s="295">
        <f t="shared" si="13"/>
        <v>0.75367837246134817</v>
      </c>
      <c r="K54" s="483">
        <v>0.17921040266392152</v>
      </c>
      <c r="L54" s="483">
        <f t="shared" si="14"/>
        <v>0.57446796979742665</v>
      </c>
      <c r="M54" s="1023">
        <v>0.24632162753865183</v>
      </c>
      <c r="N54" s="13"/>
      <c r="O54" s="11"/>
      <c r="P54" s="2"/>
      <c r="Q54" s="2"/>
      <c r="R54" s="2"/>
      <c r="S54" s="2"/>
      <c r="T54" s="2"/>
    </row>
    <row r="55" spans="1:20" x14ac:dyDescent="0.2">
      <c r="A55" s="16">
        <v>2005</v>
      </c>
      <c r="B55" s="1017">
        <v>0.70859417553881743</v>
      </c>
      <c r="C55" s="1020">
        <v>0.18665501060800338</v>
      </c>
      <c r="D55" s="1020">
        <f t="shared" si="9"/>
        <v>0.52193916493081405</v>
      </c>
      <c r="E55" s="1020">
        <f t="shared" si="10"/>
        <v>0.29140582446118257</v>
      </c>
      <c r="F55" s="1029">
        <f t="shared" si="11"/>
        <v>0.69294303148994629</v>
      </c>
      <c r="G55" s="1020">
        <v>0.18843629594261702</v>
      </c>
      <c r="H55" s="1020">
        <f t="shared" si="12"/>
        <v>0.50450673554732928</v>
      </c>
      <c r="I55" s="1026">
        <v>0.30705696851005365</v>
      </c>
      <c r="J55" s="295">
        <f t="shared" si="13"/>
        <v>0.75481606047270666</v>
      </c>
      <c r="K55" s="483">
        <v>0.18139441333065154</v>
      </c>
      <c r="L55" s="483">
        <f t="shared" si="14"/>
        <v>0.57342164714205512</v>
      </c>
      <c r="M55" s="1023">
        <v>0.24518393952729331</v>
      </c>
      <c r="N55" s="13"/>
      <c r="O55" s="11"/>
      <c r="P55" s="2"/>
      <c r="Q55" s="2"/>
      <c r="R55" s="2"/>
      <c r="S55" s="2"/>
      <c r="T55" s="2"/>
    </row>
    <row r="56" spans="1:20" x14ac:dyDescent="0.2">
      <c r="A56" s="16">
        <v>2006</v>
      </c>
      <c r="B56" s="1017">
        <v>0.70380934269408724</v>
      </c>
      <c r="C56" s="1020">
        <v>0.18756584257080144</v>
      </c>
      <c r="D56" s="1020">
        <f t="shared" si="9"/>
        <v>0.51624350012328579</v>
      </c>
      <c r="E56" s="1020">
        <f t="shared" si="10"/>
        <v>0.29619065730591276</v>
      </c>
      <c r="F56" s="1029">
        <f t="shared" si="11"/>
        <v>0.68766793549130623</v>
      </c>
      <c r="G56" s="1020">
        <v>0.18870519069039104</v>
      </c>
      <c r="H56" s="1020">
        <f t="shared" si="12"/>
        <v>0.49896274480091518</v>
      </c>
      <c r="I56" s="1026">
        <v>0.31233206450869372</v>
      </c>
      <c r="J56" s="295">
        <f t="shared" si="13"/>
        <v>0.75101261232682814</v>
      </c>
      <c r="K56" s="483">
        <v>0.18423397962856214</v>
      </c>
      <c r="L56" s="483">
        <f t="shared" si="14"/>
        <v>0.56677863269826601</v>
      </c>
      <c r="M56" s="1023">
        <v>0.24898738767317183</v>
      </c>
      <c r="N56" s="13"/>
      <c r="O56" s="11"/>
      <c r="P56" s="2"/>
      <c r="Q56" s="2"/>
      <c r="R56" s="2"/>
      <c r="S56" s="2"/>
      <c r="T56" s="2"/>
    </row>
    <row r="57" spans="1:20" x14ac:dyDescent="0.2">
      <c r="A57" s="16">
        <v>2007</v>
      </c>
      <c r="B57" s="1017">
        <v>0.70121455870716343</v>
      </c>
      <c r="C57" s="1020">
        <v>0.19197275183166673</v>
      </c>
      <c r="D57" s="1020">
        <f t="shared" si="9"/>
        <v>0.50924180687549669</v>
      </c>
      <c r="E57" s="1020">
        <f t="shared" si="10"/>
        <v>0.29878544129283657</v>
      </c>
      <c r="F57" s="1029">
        <f t="shared" si="11"/>
        <v>0.6847558782087072</v>
      </c>
      <c r="G57" s="1020">
        <v>0.19264944764872571</v>
      </c>
      <c r="H57" s="1020">
        <f t="shared" si="12"/>
        <v>0.49210643055998149</v>
      </c>
      <c r="I57" s="1026">
        <v>0.3152441217912928</v>
      </c>
      <c r="J57" s="295">
        <f t="shared" si="13"/>
        <v>0.75161262193337675</v>
      </c>
      <c r="K57" s="483">
        <v>0.18990064413285956</v>
      </c>
      <c r="L57" s="483">
        <f t="shared" si="14"/>
        <v>0.56171197780051718</v>
      </c>
      <c r="M57" s="1023">
        <v>0.2483873780666232</v>
      </c>
      <c r="N57" s="13"/>
      <c r="O57" s="11"/>
      <c r="P57" s="2"/>
      <c r="Q57" s="2"/>
      <c r="R57" s="2"/>
      <c r="S57" s="2"/>
      <c r="T57" s="2"/>
    </row>
    <row r="58" spans="1:20" x14ac:dyDescent="0.2">
      <c r="A58" s="16">
        <v>2008</v>
      </c>
      <c r="B58" s="1017">
        <v>0.69450381151932528</v>
      </c>
      <c r="C58" s="1020">
        <v>0.18279991607161927</v>
      </c>
      <c r="D58" s="1020">
        <f t="shared" si="9"/>
        <v>0.511703895447706</v>
      </c>
      <c r="E58" s="1020">
        <f t="shared" si="10"/>
        <v>0.30549618848067472</v>
      </c>
      <c r="F58" s="1029">
        <f t="shared" si="11"/>
        <v>0.6792616750932774</v>
      </c>
      <c r="G58" s="1020">
        <v>0.18478929163850122</v>
      </c>
      <c r="H58" s="1020">
        <f t="shared" si="12"/>
        <v>0.49447238345477618</v>
      </c>
      <c r="I58" s="1026">
        <v>0.32073832490672266</v>
      </c>
      <c r="J58" s="295">
        <f t="shared" si="13"/>
        <v>0.74139490876528658</v>
      </c>
      <c r="K58" s="483">
        <v>0.17667977644303101</v>
      </c>
      <c r="L58" s="483">
        <f t="shared" si="14"/>
        <v>0.56471513232225556</v>
      </c>
      <c r="M58" s="1023">
        <v>0.25860509123471342</v>
      </c>
      <c r="N58" s="13"/>
      <c r="O58" s="11"/>
      <c r="P58" s="2"/>
      <c r="Q58" s="2"/>
      <c r="R58" s="2"/>
      <c r="S58" s="2"/>
      <c r="T58" s="2"/>
    </row>
    <row r="59" spans="1:20" x14ac:dyDescent="0.2">
      <c r="A59" s="20">
        <v>2009</v>
      </c>
      <c r="B59" s="1018">
        <v>0.69534625632251779</v>
      </c>
      <c r="C59" s="1021">
        <v>0.17543486092649985</v>
      </c>
      <c r="D59" s="1021">
        <f t="shared" si="9"/>
        <v>0.51991139539601794</v>
      </c>
      <c r="E59" s="1021">
        <f t="shared" si="10"/>
        <v>0.30465374367748221</v>
      </c>
      <c r="F59" s="1030">
        <f t="shared" si="11"/>
        <v>0.68174410689571596</v>
      </c>
      <c r="G59" s="1021">
        <v>0.17853672156713196</v>
      </c>
      <c r="H59" s="1021">
        <f t="shared" si="12"/>
        <v>0.503207385328584</v>
      </c>
      <c r="I59" s="1027">
        <v>0.31825589310428404</v>
      </c>
      <c r="J59" s="296">
        <f t="shared" si="13"/>
        <v>0.73537616954159191</v>
      </c>
      <c r="K59" s="487">
        <v>0.1663063615720155</v>
      </c>
      <c r="L59" s="487">
        <f t="shared" si="14"/>
        <v>0.5690698079695764</v>
      </c>
      <c r="M59" s="1024">
        <v>0.26462383045840809</v>
      </c>
      <c r="N59" s="13"/>
      <c r="O59" s="11"/>
      <c r="P59" s="2"/>
      <c r="Q59" s="2"/>
      <c r="R59" s="2"/>
      <c r="S59" s="2"/>
      <c r="T59" s="2"/>
    </row>
    <row r="60" spans="1:20" x14ac:dyDescent="0.2">
      <c r="A60" s="16">
        <v>2010</v>
      </c>
      <c r="B60" s="1017">
        <v>0.69646815261386297</v>
      </c>
      <c r="C60" s="1020">
        <v>0.17617399327451455</v>
      </c>
      <c r="D60" s="1020">
        <f t="shared" si="9"/>
        <v>0.52029415933934842</v>
      </c>
      <c r="E60" s="1020">
        <f t="shared" si="10"/>
        <v>0.30353184738613703</v>
      </c>
      <c r="F60" s="1029">
        <f t="shared" si="11"/>
        <v>0.68189151385814339</v>
      </c>
      <c r="G60" s="1020">
        <v>0.17938002196319536</v>
      </c>
      <c r="H60" s="1020">
        <f t="shared" si="12"/>
        <v>0.50251149189494804</v>
      </c>
      <c r="I60" s="1026">
        <v>0.31810848614185655</v>
      </c>
      <c r="J60" s="295">
        <f t="shared" si="13"/>
        <v>0.7404091123095381</v>
      </c>
      <c r="K60" s="483">
        <v>0.16650948969770585</v>
      </c>
      <c r="L60" s="483">
        <f t="shared" si="14"/>
        <v>0.57389962261183225</v>
      </c>
      <c r="M60" s="1023">
        <v>0.2595908876904619</v>
      </c>
      <c r="N60" s="13"/>
      <c r="O60" s="11"/>
      <c r="P60" s="2"/>
      <c r="Q60" s="2"/>
      <c r="R60" s="2"/>
      <c r="S60" s="2"/>
      <c r="T60" s="2"/>
    </row>
    <row r="61" spans="1:20" x14ac:dyDescent="0.2">
      <c r="A61" s="16">
        <v>2011</v>
      </c>
      <c r="B61" s="1017">
        <v>0.69146876913993038</v>
      </c>
      <c r="C61" s="1020">
        <v>0.17199748231819867</v>
      </c>
      <c r="D61" s="1020">
        <f t="shared" si="9"/>
        <v>0.51947128682173171</v>
      </c>
      <c r="E61" s="1020">
        <f t="shared" si="10"/>
        <v>0.30853123086006962</v>
      </c>
      <c r="F61" s="1029">
        <f t="shared" si="11"/>
        <v>0.67626211422881677</v>
      </c>
      <c r="G61" s="1020">
        <v>0.17505131426984888</v>
      </c>
      <c r="H61" s="1020">
        <f t="shared" si="12"/>
        <v>0.50121079995896789</v>
      </c>
      <c r="I61" s="1026">
        <v>0.32373788577118318</v>
      </c>
      <c r="J61" s="295">
        <f t="shared" si="13"/>
        <v>0.73659730675136781</v>
      </c>
      <c r="K61" s="483">
        <v>0.16293467587624211</v>
      </c>
      <c r="L61" s="483">
        <f t="shared" si="14"/>
        <v>0.5736626308751257</v>
      </c>
      <c r="M61" s="1023">
        <v>0.26340269324863214</v>
      </c>
      <c r="N61" s="13"/>
      <c r="O61" s="11"/>
      <c r="P61" s="2"/>
      <c r="Q61" s="2"/>
      <c r="R61" s="2"/>
      <c r="S61" s="2"/>
      <c r="T61" s="2"/>
    </row>
    <row r="62" spans="1:20" x14ac:dyDescent="0.2">
      <c r="A62" s="16">
        <v>2012</v>
      </c>
      <c r="B62" s="1017">
        <v>0.68654203741211361</v>
      </c>
      <c r="C62" s="1020">
        <v>0.17007205449757978</v>
      </c>
      <c r="D62" s="1020">
        <f t="shared" si="9"/>
        <v>0.51646998291453383</v>
      </c>
      <c r="E62" s="1020">
        <f t="shared" si="10"/>
        <v>0.31345796258788639</v>
      </c>
      <c r="F62" s="1029">
        <f t="shared" si="11"/>
        <v>0.67074628102782574</v>
      </c>
      <c r="G62" s="1020">
        <v>0.1737815547046202</v>
      </c>
      <c r="H62" s="1020">
        <f t="shared" si="12"/>
        <v>0.49696472632320554</v>
      </c>
      <c r="I62" s="1026">
        <v>0.3292537189721742</v>
      </c>
      <c r="J62" s="295">
        <f t="shared" si="13"/>
        <v>0.7336392028015889</v>
      </c>
      <c r="K62" s="483">
        <v>0.15901168229931906</v>
      </c>
      <c r="L62" s="483">
        <f t="shared" si="14"/>
        <v>0.57462752050226984</v>
      </c>
      <c r="M62" s="1023">
        <v>0.2663607971984111</v>
      </c>
      <c r="N62" s="13"/>
      <c r="O62" s="11"/>
      <c r="P62" s="2"/>
      <c r="Q62" s="2"/>
      <c r="R62" s="2"/>
      <c r="S62" s="2"/>
      <c r="T62" s="2"/>
    </row>
    <row r="63" spans="1:20" x14ac:dyDescent="0.2">
      <c r="A63" s="16">
        <v>2013</v>
      </c>
      <c r="B63" s="1017">
        <v>0.69356753327431919</v>
      </c>
      <c r="C63" s="1020">
        <v>0.16879518262239879</v>
      </c>
      <c r="D63" s="1020">
        <f t="shared" si="9"/>
        <v>0.52477235065192041</v>
      </c>
      <c r="E63" s="1020">
        <f t="shared" si="10"/>
        <v>0.30643246672568081</v>
      </c>
      <c r="F63" s="1029">
        <f t="shared" si="11"/>
        <v>0.67734438171448086</v>
      </c>
      <c r="G63" s="1020">
        <v>0.17119967472118347</v>
      </c>
      <c r="H63" s="1020">
        <f t="shared" si="12"/>
        <v>0.50614470699329739</v>
      </c>
      <c r="I63" s="1026">
        <v>0.3226556182855192</v>
      </c>
      <c r="J63" s="295">
        <f t="shared" si="13"/>
        <v>0.74059761496479082</v>
      </c>
      <c r="K63" s="483">
        <v>0.16182468373919257</v>
      </c>
      <c r="L63" s="483">
        <f t="shared" si="14"/>
        <v>0.57877293122559825</v>
      </c>
      <c r="M63" s="1023">
        <v>0.25940238503520924</v>
      </c>
      <c r="N63" s="13"/>
      <c r="O63" s="11"/>
      <c r="P63" s="2"/>
      <c r="Q63" s="2"/>
      <c r="R63" s="2"/>
      <c r="S63" s="2"/>
      <c r="T63" s="2"/>
    </row>
    <row r="64" spans="1:20" x14ac:dyDescent="0.2">
      <c r="A64" s="16">
        <v>2014</v>
      </c>
      <c r="B64" s="1017">
        <v>0.69301082385214741</v>
      </c>
      <c r="C64" s="1020">
        <v>0.16943470571844033</v>
      </c>
      <c r="D64" s="1020">
        <f t="shared" si="9"/>
        <v>0.52357611813370708</v>
      </c>
      <c r="E64" s="1020">
        <f t="shared" si="10"/>
        <v>0.30698917614785259</v>
      </c>
      <c r="F64" s="1029">
        <f t="shared" si="11"/>
        <v>0.67607333997566876</v>
      </c>
      <c r="G64" s="1020">
        <v>0.17174665198684613</v>
      </c>
      <c r="H64" s="1020">
        <f t="shared" si="12"/>
        <v>0.50432668798882263</v>
      </c>
      <c r="I64" s="1026">
        <v>0.32392666002433124</v>
      </c>
      <c r="J64" s="295">
        <f t="shared" si="13"/>
        <v>0.74256015100169015</v>
      </c>
      <c r="K64" s="483">
        <v>0.16267128189227853</v>
      </c>
      <c r="L64" s="483">
        <f t="shared" si="14"/>
        <v>0.57988886910941162</v>
      </c>
      <c r="M64" s="1023">
        <v>0.25743984899830979</v>
      </c>
      <c r="N64" s="13"/>
      <c r="O64" s="11"/>
      <c r="P64" s="2"/>
      <c r="Q64" s="2"/>
      <c r="R64" s="2"/>
      <c r="S64" s="2"/>
      <c r="T64" s="2"/>
    </row>
    <row r="65" spans="1:20" x14ac:dyDescent="0.2">
      <c r="A65" s="16">
        <v>2015</v>
      </c>
      <c r="B65" s="1017">
        <v>0.68768217838773871</v>
      </c>
      <c r="C65" s="1020">
        <v>0.16785681210673897</v>
      </c>
      <c r="D65" s="1020">
        <f t="shared" ref="D65:D69" si="15">B65-C65</f>
        <v>0.51982536628099973</v>
      </c>
      <c r="E65" s="1020">
        <f t="shared" ref="E65:E69" si="16">1-B65</f>
        <v>0.31231782161226129</v>
      </c>
      <c r="F65" s="1029">
        <f t="shared" ref="F65:F69" si="17">1-I65</f>
        <v>0.67033422196554571</v>
      </c>
      <c r="G65" s="1020">
        <v>0.16985649047602991</v>
      </c>
      <c r="H65" s="1020">
        <f t="shared" ref="H65:H69" si="18">F65-G65</f>
        <v>0.5004777314895158</v>
      </c>
      <c r="I65" s="1026">
        <v>0.32966577803445424</v>
      </c>
      <c r="J65" s="295">
        <f t="shared" ref="J65:J69" si="19">1-M65</f>
        <v>0.73838167416133804</v>
      </c>
      <c r="K65" s="483">
        <v>0.1620127413375313</v>
      </c>
      <c r="L65" s="483">
        <f t="shared" ref="L65:L69" si="20">J65-K65</f>
        <v>0.57636893282380675</v>
      </c>
      <c r="M65" s="1023">
        <v>0.26161832583866201</v>
      </c>
      <c r="N65" s="13"/>
      <c r="O65" s="11"/>
      <c r="P65" s="2"/>
      <c r="Q65" s="2"/>
      <c r="R65" s="2"/>
      <c r="S65" s="2"/>
      <c r="T65" s="2"/>
    </row>
    <row r="66" spans="1:20" x14ac:dyDescent="0.2">
      <c r="A66" s="16">
        <v>2016</v>
      </c>
      <c r="B66" s="1017">
        <v>0.68816438489406084</v>
      </c>
      <c r="C66" s="1020">
        <v>0.16623882503300358</v>
      </c>
      <c r="D66" s="1020">
        <f t="shared" si="15"/>
        <v>0.52192555986105726</v>
      </c>
      <c r="E66" s="1020">
        <f t="shared" si="16"/>
        <v>0.31183561510593916</v>
      </c>
      <c r="F66" s="1029">
        <f t="shared" si="17"/>
        <v>0.67129712378788886</v>
      </c>
      <c r="G66" s="1020">
        <v>0.16863905306165217</v>
      </c>
      <c r="H66" s="1020">
        <f t="shared" si="18"/>
        <v>0.50265807072623669</v>
      </c>
      <c r="I66" s="1026">
        <v>0.32870287621211108</v>
      </c>
      <c r="J66" s="295">
        <f t="shared" si="19"/>
        <v>0.7357319735605452</v>
      </c>
      <c r="K66" s="483">
        <v>0.15946990986332354</v>
      </c>
      <c r="L66" s="483">
        <f t="shared" si="20"/>
        <v>0.57626206369722166</v>
      </c>
      <c r="M66" s="1023">
        <v>0.26426802643945474</v>
      </c>
      <c r="N66" s="13"/>
      <c r="O66" s="11"/>
      <c r="P66" s="2"/>
      <c r="Q66" s="2"/>
      <c r="R66" s="2"/>
      <c r="S66" s="2"/>
      <c r="T66" s="2"/>
    </row>
    <row r="67" spans="1:20" x14ac:dyDescent="0.2">
      <c r="A67" s="16">
        <v>2017</v>
      </c>
      <c r="B67" s="1017">
        <v>0.68881243738192799</v>
      </c>
      <c r="C67" s="1020">
        <v>0.17371973353926773</v>
      </c>
      <c r="D67" s="1020">
        <f t="shared" si="15"/>
        <v>0.51509270384266026</v>
      </c>
      <c r="E67" s="1020">
        <f t="shared" si="16"/>
        <v>0.31118756261807201</v>
      </c>
      <c r="F67" s="1029">
        <f t="shared" si="17"/>
        <v>0.67235613091336144</v>
      </c>
      <c r="G67" s="1020">
        <v>0.17578512006077951</v>
      </c>
      <c r="H67" s="1020">
        <f t="shared" si="18"/>
        <v>0.49657101085258193</v>
      </c>
      <c r="I67" s="1026">
        <v>0.32764386908663856</v>
      </c>
      <c r="J67" s="295">
        <f t="shared" si="19"/>
        <v>0.7359594283525448</v>
      </c>
      <c r="K67" s="483">
        <v>0.16780244220378171</v>
      </c>
      <c r="L67" s="483">
        <f t="shared" si="20"/>
        <v>0.56815698614876309</v>
      </c>
      <c r="M67" s="1023">
        <v>0.2640405716474552</v>
      </c>
      <c r="N67" s="13"/>
      <c r="O67" s="11"/>
      <c r="P67" s="2"/>
      <c r="Q67" s="2"/>
      <c r="R67" s="2"/>
      <c r="S67" s="2"/>
      <c r="T67" s="2"/>
    </row>
    <row r="68" spans="1:20" x14ac:dyDescent="0.2">
      <c r="A68" s="16">
        <v>2018</v>
      </c>
      <c r="B68" s="1017">
        <v>0.6951643034853745</v>
      </c>
      <c r="C68" s="1020">
        <v>0.17479061665463325</v>
      </c>
      <c r="D68" s="1020">
        <f t="shared" si="15"/>
        <v>0.52037368683074126</v>
      </c>
      <c r="E68" s="1020">
        <f t="shared" si="16"/>
        <v>0.3048356965146255</v>
      </c>
      <c r="F68" s="1029">
        <f t="shared" si="17"/>
        <v>0.67803661511888569</v>
      </c>
      <c r="G68" s="1020">
        <v>0.17671062641348323</v>
      </c>
      <c r="H68" s="1020">
        <f t="shared" si="18"/>
        <v>0.50132598870540246</v>
      </c>
      <c r="I68" s="1026">
        <v>0.32196338488111431</v>
      </c>
      <c r="J68" s="295">
        <f t="shared" si="19"/>
        <v>0.74306002786425385</v>
      </c>
      <c r="K68" s="483">
        <v>0.16942151743663492</v>
      </c>
      <c r="L68" s="483">
        <f t="shared" si="20"/>
        <v>0.57363851042761893</v>
      </c>
      <c r="M68" s="1023">
        <v>0.25693997213574615</v>
      </c>
      <c r="N68" s="13"/>
      <c r="O68" s="11"/>
      <c r="P68" s="2"/>
      <c r="Q68" s="2"/>
      <c r="R68" s="2"/>
      <c r="S68" s="2"/>
      <c r="T68" s="2"/>
    </row>
    <row r="69" spans="1:20" x14ac:dyDescent="0.2">
      <c r="A69" s="16">
        <v>2019</v>
      </c>
      <c r="B69" s="1017">
        <v>0.69392924810093592</v>
      </c>
      <c r="C69" s="1020">
        <v>0.17482947665917126</v>
      </c>
      <c r="D69" s="1020">
        <f t="shared" si="15"/>
        <v>0.51909977144176467</v>
      </c>
      <c r="E69" s="1020">
        <f t="shared" si="16"/>
        <v>0.30607075189906408</v>
      </c>
      <c r="F69" s="1029">
        <f t="shared" si="17"/>
        <v>0.67691955296494166</v>
      </c>
      <c r="G69" s="1020">
        <v>0.17674901962709522</v>
      </c>
      <c r="H69" s="1020">
        <f t="shared" si="18"/>
        <v>0.50017053333784645</v>
      </c>
      <c r="I69" s="1026">
        <v>0.32308044703505828</v>
      </c>
      <c r="J69" s="295">
        <f t="shared" si="19"/>
        <v>0.74166003246769718</v>
      </c>
      <c r="K69" s="483">
        <v>0.16944306080914029</v>
      </c>
      <c r="L69" s="483">
        <f t="shared" si="20"/>
        <v>0.57221697165855689</v>
      </c>
      <c r="M69" s="1023">
        <v>0.25833996753230276</v>
      </c>
      <c r="N69" s="13"/>
      <c r="O69" s="11"/>
      <c r="P69" s="2"/>
      <c r="Q69" s="2"/>
      <c r="R69" s="2"/>
      <c r="S69" s="2"/>
      <c r="T69" s="2"/>
    </row>
    <row r="70" spans="1:20" ht="17" thickBot="1" x14ac:dyDescent="0.25">
      <c r="A70" s="10"/>
      <c r="B70" s="1153"/>
      <c r="C70" s="1154"/>
      <c r="D70" s="1154"/>
      <c r="E70" s="1154"/>
      <c r="F70" s="1155"/>
      <c r="G70" s="1154"/>
      <c r="H70" s="1154"/>
      <c r="I70" s="1156"/>
      <c r="J70" s="1087"/>
      <c r="K70" s="1085"/>
      <c r="L70" s="1085"/>
      <c r="M70" s="1157"/>
      <c r="N70" s="13"/>
    </row>
    <row r="71" spans="1:20" ht="17" thickTop="1" x14ac:dyDescent="0.2">
      <c r="J71" s="5"/>
      <c r="K71" s="5"/>
      <c r="L71" s="5"/>
      <c r="M71" s="5"/>
    </row>
    <row r="72" spans="1:20" x14ac:dyDescent="0.2">
      <c r="J72" s="5"/>
      <c r="K72" s="5"/>
      <c r="L72" s="5"/>
      <c r="M72" s="5"/>
    </row>
  </sheetData>
  <mergeCells count="5">
    <mergeCell ref="A4:M4"/>
    <mergeCell ref="B8:E8"/>
    <mergeCell ref="F8:I8"/>
    <mergeCell ref="J8:M8"/>
    <mergeCell ref="B7:M7"/>
  </mergeCells>
  <hyperlinks>
    <hyperlink ref="A1" location="Index!A1" display="Back to index" xr:uid="{00000000-0004-0000-27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6" tint="0.39997558519241921"/>
  </sheetPr>
  <dimension ref="A1:S67"/>
  <sheetViews>
    <sheetView workbookViewId="0">
      <pane xSplit="1" ySplit="6" topLeftCell="B32" activePane="bottomRight" state="frozen"/>
      <selection activeCell="B7" sqref="B7:D55"/>
      <selection pane="topRight" activeCell="B7" sqref="B7:D55"/>
      <selection pane="bottomLeft" activeCell="B7" sqref="B7:D55"/>
      <selection pane="bottomRight"/>
    </sheetView>
  </sheetViews>
  <sheetFormatPr baseColWidth="10" defaultRowHeight="16" x14ac:dyDescent="0.2"/>
  <cols>
    <col min="1" max="1" width="10.83203125" style="1052"/>
    <col min="2" max="9" width="18.6640625" style="1052" customWidth="1"/>
    <col min="10" max="16384" width="10.83203125" style="1052"/>
  </cols>
  <sheetData>
    <row r="1" spans="1:19" x14ac:dyDescent="0.2">
      <c r="A1" s="52" t="s">
        <v>37</v>
      </c>
    </row>
    <row r="2" spans="1:19" ht="17" thickBot="1" x14ac:dyDescent="0.25"/>
    <row r="3" spans="1:19" ht="17" thickTop="1" x14ac:dyDescent="0.2">
      <c r="A3" s="1430" t="s">
        <v>1115</v>
      </c>
      <c r="B3" s="1431"/>
      <c r="C3" s="1431"/>
      <c r="D3" s="1431"/>
      <c r="E3" s="1431"/>
      <c r="F3" s="1431"/>
      <c r="G3" s="1431"/>
      <c r="H3" s="1431"/>
      <c r="I3" s="1432"/>
    </row>
    <row r="4" spans="1:19" x14ac:dyDescent="0.2">
      <c r="A4" s="1433"/>
      <c r="B4" s="1434"/>
      <c r="C4" s="1434"/>
      <c r="D4" s="1434"/>
      <c r="E4" s="1434"/>
      <c r="F4" s="1434"/>
      <c r="G4" s="1434"/>
      <c r="H4" s="1434"/>
      <c r="I4" s="1435"/>
    </row>
    <row r="5" spans="1:19" ht="47" customHeight="1" x14ac:dyDescent="0.2">
      <c r="A5" s="1077"/>
      <c r="B5" s="1437" t="s">
        <v>1057</v>
      </c>
      <c r="C5" s="1438"/>
      <c r="D5" s="1439"/>
      <c r="E5" s="1424" t="s">
        <v>1056</v>
      </c>
      <c r="F5" s="1425"/>
      <c r="G5" s="1424" t="s">
        <v>1055</v>
      </c>
      <c r="H5" s="1440" t="s">
        <v>1054</v>
      </c>
      <c r="I5" s="1426" t="s">
        <v>1053</v>
      </c>
    </row>
    <row r="6" spans="1:19" s="1069" customFormat="1" ht="66" customHeight="1" x14ac:dyDescent="0.2">
      <c r="A6" s="1076"/>
      <c r="B6" s="1075" t="s">
        <v>1052</v>
      </c>
      <c r="C6" s="1074" t="s">
        <v>1051</v>
      </c>
      <c r="D6" s="1073" t="s">
        <v>1050</v>
      </c>
      <c r="E6" s="1072" t="s">
        <v>1051</v>
      </c>
      <c r="F6" s="1071" t="s">
        <v>1050</v>
      </c>
      <c r="G6" s="1436"/>
      <c r="H6" s="1441"/>
      <c r="I6" s="1426"/>
      <c r="K6" s="1070" t="s">
        <v>1049</v>
      </c>
      <c r="L6" s="1070" t="s">
        <v>1048</v>
      </c>
      <c r="M6" s="1070" t="s">
        <v>1047</v>
      </c>
      <c r="N6" s="1070" t="s">
        <v>1046</v>
      </c>
      <c r="O6" s="1070" t="s">
        <v>1045</v>
      </c>
      <c r="Q6" s="1069" t="s">
        <v>1044</v>
      </c>
      <c r="R6" s="1069" t="s">
        <v>1043</v>
      </c>
      <c r="S6" s="1069" t="s">
        <v>1042</v>
      </c>
    </row>
    <row r="7" spans="1:19" x14ac:dyDescent="0.2">
      <c r="A7" s="1060">
        <v>1962</v>
      </c>
      <c r="B7" s="1068">
        <f t="shared" ref="B7:B38" si="0">C7*S7/Q7+D7*R7/Q7</f>
        <v>0.45325758438430974</v>
      </c>
      <c r="C7" s="1067">
        <v>0.45325757244969617</v>
      </c>
      <c r="D7" s="1066">
        <f>$I7*F7+G7*M7/K7</f>
        <v>0.45325759476471439</v>
      </c>
      <c r="E7" s="1062">
        <f t="shared" ref="E7:E38" si="1">C7*L7/K7</f>
        <v>0.38877755297161948</v>
      </c>
      <c r="F7" s="1065">
        <f t="shared" ref="F7:F38" si="2">H7</f>
        <v>0.52043411117689786</v>
      </c>
      <c r="G7" s="1064">
        <v>0.1114332237305688</v>
      </c>
      <c r="H7" s="1064">
        <v>0.52043411117689786</v>
      </c>
      <c r="I7" s="1063">
        <f t="shared" ref="I7:I47" si="3">L7/K7</f>
        <v>0.85774088863075126</v>
      </c>
      <c r="K7" s="1054">
        <f t="shared" ref="K7:K38" si="4">L7+M7+N7+O7</f>
        <v>486.30029425089475</v>
      </c>
      <c r="L7" s="1054">
        <v>417.1196465321583</v>
      </c>
      <c r="M7" s="1054">
        <v>29.937294250894762</v>
      </c>
      <c r="N7" s="1054">
        <v>39.2433534678417</v>
      </c>
      <c r="O7" s="1054">
        <v>0</v>
      </c>
      <c r="P7" s="1042"/>
      <c r="Q7" s="1054">
        <v>50.080000000000005</v>
      </c>
      <c r="R7" s="1054">
        <f t="shared" ref="R7:R38" si="5">Q7-S7</f>
        <v>26.784000000000006</v>
      </c>
      <c r="S7" s="1054">
        <v>23.295999999999999</v>
      </c>
    </row>
    <row r="8" spans="1:19" x14ac:dyDescent="0.2">
      <c r="A8" s="1060">
        <v>1963</v>
      </c>
      <c r="B8" s="1059">
        <f t="shared" si="0"/>
        <v>0.45120234848512386</v>
      </c>
      <c r="C8" s="1058">
        <f>(C7+C9)/2</f>
        <v>0.45109958305762898</v>
      </c>
      <c r="D8" s="1057">
        <f t="shared" ref="D8:D64" si="6">$I8*F8+G8*M8/K8</f>
        <v>0.45128909286448327</v>
      </c>
      <c r="E8" s="1062">
        <f t="shared" si="1"/>
        <v>0.38463002733646823</v>
      </c>
      <c r="F8" s="1061">
        <f t="shared" si="2"/>
        <v>0.52084005560070934</v>
      </c>
      <c r="G8" s="1056">
        <f>(G7+G9)/2</f>
        <v>0.10784418489002692</v>
      </c>
      <c r="H8" s="1056">
        <f>(H7+H9)/2</f>
        <v>0.52084005560070934</v>
      </c>
      <c r="I8" s="1055">
        <f t="shared" si="3"/>
        <v>0.85264992871281564</v>
      </c>
      <c r="K8" s="1054">
        <f t="shared" si="4"/>
        <v>497.28876666093015</v>
      </c>
      <c r="L8" s="1054">
        <v>424.01323144312613</v>
      </c>
      <c r="M8" s="1054">
        <v>33.176766660930177</v>
      </c>
      <c r="N8" s="1054">
        <v>40.098768556873843</v>
      </c>
      <c r="O8" s="1054">
        <v>0</v>
      </c>
      <c r="P8" s="1042"/>
      <c r="Q8" s="1054">
        <v>55.69</v>
      </c>
      <c r="R8" s="1054">
        <f t="shared" si="5"/>
        <v>30.198999999999998</v>
      </c>
      <c r="S8" s="1054">
        <v>25.491</v>
      </c>
    </row>
    <row r="9" spans="1:19" x14ac:dyDescent="0.2">
      <c r="A9" s="1060">
        <v>1964</v>
      </c>
      <c r="B9" s="1059">
        <f t="shared" si="0"/>
        <v>0.44894161586801462</v>
      </c>
      <c r="C9" s="1058">
        <v>0.44894159366556174</v>
      </c>
      <c r="D9" s="1057">
        <f t="shared" si="6"/>
        <v>0.44894163316001567</v>
      </c>
      <c r="E9" s="1062">
        <f t="shared" si="1"/>
        <v>0.38014800184564845</v>
      </c>
      <c r="F9" s="1061">
        <f t="shared" si="2"/>
        <v>0.52124600002452093</v>
      </c>
      <c r="G9" s="1056">
        <v>0.10425514604948505</v>
      </c>
      <c r="H9" s="1056">
        <v>0.52124600002452093</v>
      </c>
      <c r="I9" s="1055">
        <f t="shared" si="3"/>
        <v>0.84676494049432871</v>
      </c>
      <c r="K9" s="1054">
        <f t="shared" si="4"/>
        <v>557.63296523163569</v>
      </c>
      <c r="L9" s="1054">
        <v>472.18404462204205</v>
      </c>
      <c r="M9" s="1054">
        <v>40.483465231635712</v>
      </c>
      <c r="N9" s="1054">
        <v>44.965455377957952</v>
      </c>
      <c r="O9" s="1054">
        <v>0</v>
      </c>
      <c r="P9" s="1042"/>
      <c r="Q9" s="1054">
        <v>60.692000000000007</v>
      </c>
      <c r="R9" s="1054">
        <f t="shared" si="5"/>
        <v>34.119000000000007</v>
      </c>
      <c r="S9" s="1054">
        <v>26.573</v>
      </c>
    </row>
    <row r="10" spans="1:19" x14ac:dyDescent="0.2">
      <c r="A10" s="1060">
        <v>1965</v>
      </c>
      <c r="B10" s="1059">
        <f t="shared" si="0"/>
        <v>0.44653998455715049</v>
      </c>
      <c r="C10" s="1058">
        <f>(C9+C11)/2</f>
        <v>0.446833592924334</v>
      </c>
      <c r="D10" s="1057">
        <f t="shared" si="6"/>
        <v>0.44632769595900318</v>
      </c>
      <c r="E10" s="1062">
        <f t="shared" si="1"/>
        <v>0.37694278981148593</v>
      </c>
      <c r="F10" s="1061">
        <f t="shared" si="2"/>
        <v>0.52068983178809036</v>
      </c>
      <c r="G10" s="1056">
        <f>(G9+G11)/2</f>
        <v>9.3478483046373656E-2</v>
      </c>
      <c r="H10" s="1056">
        <f>(H9+H11)/2</f>
        <v>0.52068983178809036</v>
      </c>
      <c r="I10" s="1055">
        <f t="shared" si="3"/>
        <v>0.84358650687956838</v>
      </c>
      <c r="K10" s="1054">
        <f t="shared" si="4"/>
        <v>641.83394143247949</v>
      </c>
      <c r="L10" s="1054">
        <v>541.44245264977087</v>
      </c>
      <c r="M10" s="1054">
        <v>48.617441432479488</v>
      </c>
      <c r="N10" s="1054">
        <v>51.774047350229083</v>
      </c>
      <c r="O10" s="1054">
        <v>0</v>
      </c>
      <c r="P10" s="1042"/>
      <c r="Q10" s="1054">
        <v>70.939000000000021</v>
      </c>
      <c r="R10" s="1054">
        <f t="shared" si="5"/>
        <v>41.171000000000021</v>
      </c>
      <c r="S10" s="1054">
        <v>29.768000000000001</v>
      </c>
    </row>
    <row r="11" spans="1:19" x14ac:dyDescent="0.2">
      <c r="A11" s="1060">
        <v>1966</v>
      </c>
      <c r="B11" s="1059">
        <f t="shared" si="0"/>
        <v>0.44289650642451089</v>
      </c>
      <c r="C11" s="1058">
        <v>0.4447255921831062</v>
      </c>
      <c r="D11" s="1057">
        <f t="shared" si="6"/>
        <v>0.44157054060716022</v>
      </c>
      <c r="E11" s="1062">
        <f t="shared" si="1"/>
        <v>0.37174084321429907</v>
      </c>
      <c r="F11" s="1061">
        <f t="shared" si="2"/>
        <v>0.52013366355165969</v>
      </c>
      <c r="G11" s="1056">
        <v>8.2701820043262264E-2</v>
      </c>
      <c r="H11" s="1056">
        <v>0.52013366355165969</v>
      </c>
      <c r="I11" s="1055">
        <f t="shared" si="3"/>
        <v>0.83588812910331167</v>
      </c>
      <c r="K11" s="1054">
        <f t="shared" si="4"/>
        <v>637.56583121056099</v>
      </c>
      <c r="L11" s="1054">
        <v>532.93370983079365</v>
      </c>
      <c r="M11" s="1054">
        <v>52.399401047837934</v>
      </c>
      <c r="N11" s="1054">
        <v>52.232720331929428</v>
      </c>
      <c r="O11" s="1054">
        <v>0</v>
      </c>
      <c r="P11" s="1042"/>
      <c r="Q11" s="1054">
        <v>76.694000000000017</v>
      </c>
      <c r="R11" s="1054">
        <f t="shared" si="5"/>
        <v>44.462000000000018</v>
      </c>
      <c r="S11" s="1054">
        <v>32.231999999999999</v>
      </c>
    </row>
    <row r="12" spans="1:19" x14ac:dyDescent="0.2">
      <c r="A12" s="1060">
        <v>1967</v>
      </c>
      <c r="B12" s="1059">
        <f t="shared" si="0"/>
        <v>0.4288468611469296</v>
      </c>
      <c r="C12" s="1058">
        <v>0.43032116332064707</v>
      </c>
      <c r="D12" s="1057">
        <f t="shared" si="6"/>
        <v>0.42777464138422605</v>
      </c>
      <c r="E12" s="1062">
        <f t="shared" si="1"/>
        <v>0.35751180417838269</v>
      </c>
      <c r="F12" s="1061">
        <f t="shared" si="2"/>
        <v>0.50698178483925849</v>
      </c>
      <c r="G12" s="1056">
        <v>7.531790499543882E-2</v>
      </c>
      <c r="H12" s="1056">
        <v>0.50698178483925849</v>
      </c>
      <c r="I12" s="1055">
        <f t="shared" si="3"/>
        <v>0.83080228129981226</v>
      </c>
      <c r="K12" s="1054">
        <f t="shared" si="4"/>
        <v>678.83562359723544</v>
      </c>
      <c r="L12" s="1054">
        <v>563.97818471216385</v>
      </c>
      <c r="M12" s="1054">
        <v>59.242204727245152</v>
      </c>
      <c r="N12" s="1054">
        <v>55.615234157826393</v>
      </c>
      <c r="O12" s="1054">
        <v>0</v>
      </c>
      <c r="P12" s="1042"/>
      <c r="Q12" s="1054">
        <v>73.606000000000009</v>
      </c>
      <c r="R12" s="1054">
        <f t="shared" si="5"/>
        <v>42.614000000000004</v>
      </c>
      <c r="S12" s="1054">
        <v>30.992000000000001</v>
      </c>
    </row>
    <row r="13" spans="1:19" x14ac:dyDescent="0.2">
      <c r="A13" s="1060">
        <v>1968</v>
      </c>
      <c r="B13" s="1059">
        <f t="shared" si="0"/>
        <v>0.43639823273928824</v>
      </c>
      <c r="C13" s="1058">
        <v>0.43668851906651429</v>
      </c>
      <c r="D13" s="1057">
        <f t="shared" si="6"/>
        <v>0.43614526767574258</v>
      </c>
      <c r="E13" s="1062">
        <f t="shared" si="1"/>
        <v>0.36197267509881842</v>
      </c>
      <c r="F13" s="1061">
        <f t="shared" si="2"/>
        <v>0.51255375700688444</v>
      </c>
      <c r="G13" s="1056">
        <v>0.12653011687545557</v>
      </c>
      <c r="H13" s="1056">
        <v>0.51255375700688444</v>
      </c>
      <c r="I13" s="1055">
        <f t="shared" si="3"/>
        <v>0.82890357610634713</v>
      </c>
      <c r="K13" s="1054">
        <f t="shared" si="4"/>
        <v>830.34964909491873</v>
      </c>
      <c r="L13" s="1054">
        <v>688.27979355342859</v>
      </c>
      <c r="M13" s="1054">
        <v>74.074664140674059</v>
      </c>
      <c r="N13" s="1054">
        <v>67.99519140081614</v>
      </c>
      <c r="O13" s="1054">
        <v>0</v>
      </c>
      <c r="P13" s="1042"/>
      <c r="Q13" s="1054">
        <v>79.811000000000021</v>
      </c>
      <c r="R13" s="1054">
        <f t="shared" si="5"/>
        <v>42.64700000000002</v>
      </c>
      <c r="S13" s="1054">
        <v>37.164000000000001</v>
      </c>
    </row>
    <row r="14" spans="1:19" x14ac:dyDescent="0.2">
      <c r="A14" s="1060">
        <v>1969</v>
      </c>
      <c r="B14" s="1059">
        <f t="shared" si="0"/>
        <v>0.41911150141615516</v>
      </c>
      <c r="C14" s="1058">
        <v>0.41952427399475178</v>
      </c>
      <c r="D14" s="1057">
        <f t="shared" si="6"/>
        <v>0.41872276332376235</v>
      </c>
      <c r="E14" s="1062">
        <f t="shared" si="1"/>
        <v>0.34324426416382431</v>
      </c>
      <c r="F14" s="1061">
        <f t="shared" si="2"/>
        <v>0.50192104125084069</v>
      </c>
      <c r="G14" s="1056">
        <v>8.0748183919365391E-2</v>
      </c>
      <c r="H14" s="1056">
        <v>0.50192104125084069</v>
      </c>
      <c r="I14" s="1055">
        <f t="shared" si="3"/>
        <v>0.81817497923402227</v>
      </c>
      <c r="K14" s="1054">
        <f t="shared" si="4"/>
        <v>825.64342827488861</v>
      </c>
      <c r="L14" s="1054">
        <v>675.52079478351391</v>
      </c>
      <c r="M14" s="1054">
        <v>82.448877236389393</v>
      </c>
      <c r="N14" s="1054">
        <v>67.673756254985307</v>
      </c>
      <c r="O14" s="1054">
        <v>0</v>
      </c>
      <c r="P14" s="1042"/>
      <c r="Q14" s="1054">
        <v>76.200999999999993</v>
      </c>
      <c r="R14" s="1054">
        <f t="shared" si="5"/>
        <v>39.242999999999995</v>
      </c>
      <c r="S14" s="1054">
        <v>36.957999999999998</v>
      </c>
    </row>
    <row r="15" spans="1:19" x14ac:dyDescent="0.2">
      <c r="A15" s="1060">
        <v>1970</v>
      </c>
      <c r="B15" s="1059">
        <f t="shared" si="0"/>
        <v>0.38310667205672116</v>
      </c>
      <c r="C15" s="1058">
        <v>0.38319163009787044</v>
      </c>
      <c r="D15" s="1057">
        <f t="shared" si="6"/>
        <v>0.38302401939636804</v>
      </c>
      <c r="E15" s="1062">
        <f t="shared" si="1"/>
        <v>0.30598729564878219</v>
      </c>
      <c r="F15" s="1061">
        <f t="shared" si="2"/>
        <v>0.46859373646663427</v>
      </c>
      <c r="G15" s="1056">
        <v>7.3996738179332541E-2</v>
      </c>
      <c r="H15" s="1056">
        <v>0.46859373646663427</v>
      </c>
      <c r="I15" s="1055">
        <f t="shared" si="3"/>
        <v>0.79852291024892785</v>
      </c>
      <c r="J15" s="1079"/>
      <c r="K15" s="1054">
        <f t="shared" si="4"/>
        <v>741.26449478251027</v>
      </c>
      <c r="L15" s="1054">
        <v>591.91668163793133</v>
      </c>
      <c r="M15" s="1054">
        <v>88.566832309322024</v>
      </c>
      <c r="N15" s="1054">
        <v>60.780980835256813</v>
      </c>
      <c r="O15" s="1054">
        <v>0</v>
      </c>
      <c r="P15" s="1042"/>
      <c r="Q15" s="1054">
        <v>63.398000000000025</v>
      </c>
      <c r="R15" s="1054">
        <f t="shared" si="5"/>
        <v>32.135000000000019</v>
      </c>
      <c r="S15" s="1054">
        <v>31.263000000000002</v>
      </c>
    </row>
    <row r="16" spans="1:19" x14ac:dyDescent="0.2">
      <c r="A16" s="1060">
        <v>1971</v>
      </c>
      <c r="B16" s="1059">
        <f t="shared" si="0"/>
        <v>0.38086519153621184</v>
      </c>
      <c r="C16" s="1058">
        <v>0.38103582877127901</v>
      </c>
      <c r="D16" s="1057">
        <f t="shared" si="6"/>
        <v>0.38072405616699273</v>
      </c>
      <c r="E16" s="1062">
        <f t="shared" si="1"/>
        <v>0.29738672223930718</v>
      </c>
      <c r="F16" s="1061">
        <f t="shared" si="2"/>
        <v>0.47509558143065006</v>
      </c>
      <c r="G16" s="1056">
        <v>7.215217053072992E-2</v>
      </c>
      <c r="H16" s="1056">
        <v>0.47509558143065006</v>
      </c>
      <c r="I16" s="1055">
        <f t="shared" si="3"/>
        <v>0.78046918369405338</v>
      </c>
      <c r="J16" s="1079"/>
      <c r="K16" s="1054">
        <f t="shared" si="4"/>
        <v>799.01175035780284</v>
      </c>
      <c r="L16" s="1054">
        <v>623.6040485637111</v>
      </c>
      <c r="M16" s="1054">
        <v>109.92692843591701</v>
      </c>
      <c r="N16" s="1054">
        <v>65.480773358174744</v>
      </c>
      <c r="O16" s="1054">
        <v>0</v>
      </c>
      <c r="P16" s="1042"/>
      <c r="Q16" s="1054">
        <v>76.891999999999996</v>
      </c>
      <c r="R16" s="1054">
        <f t="shared" si="5"/>
        <v>42.083999999999996</v>
      </c>
      <c r="S16" s="1054">
        <v>34.808</v>
      </c>
    </row>
    <row r="17" spans="1:19" x14ac:dyDescent="0.2">
      <c r="A17" s="1060">
        <v>1972</v>
      </c>
      <c r="B17" s="1059">
        <f t="shared" si="0"/>
        <v>0.37276605828527321</v>
      </c>
      <c r="C17" s="1058">
        <v>0.37311918123601456</v>
      </c>
      <c r="D17" s="1057">
        <f t="shared" si="6"/>
        <v>0.37250641589081751</v>
      </c>
      <c r="E17" s="1062">
        <f t="shared" si="1"/>
        <v>0.28763699574416279</v>
      </c>
      <c r="F17" s="1061">
        <f t="shared" si="2"/>
        <v>0.47095248089549496</v>
      </c>
      <c r="G17" s="1056">
        <v>6.4155878393351878E-2</v>
      </c>
      <c r="H17" s="1056">
        <v>0.47095248089549496</v>
      </c>
      <c r="I17" s="1055">
        <f t="shared" si="3"/>
        <v>0.77089844266735663</v>
      </c>
      <c r="J17" s="1079"/>
      <c r="K17" s="1054">
        <f t="shared" si="4"/>
        <v>967.16838149709042</v>
      </c>
      <c r="L17" s="1054">
        <v>745.58859909321484</v>
      </c>
      <c r="M17" s="1054">
        <v>142.45969524446542</v>
      </c>
      <c r="N17" s="1054">
        <v>79.120087159410133</v>
      </c>
      <c r="O17" s="1054">
        <v>0</v>
      </c>
      <c r="P17" s="1042"/>
      <c r="Q17" s="1054">
        <v>92.301000000000016</v>
      </c>
      <c r="R17" s="1054">
        <f t="shared" si="5"/>
        <v>53.191000000000017</v>
      </c>
      <c r="S17" s="1054">
        <v>39.11</v>
      </c>
    </row>
    <row r="18" spans="1:19" x14ac:dyDescent="0.2">
      <c r="A18" s="1060">
        <v>1973</v>
      </c>
      <c r="B18" s="1059">
        <f t="shared" si="0"/>
        <v>0.35533890103740895</v>
      </c>
      <c r="C18" s="1058">
        <v>0.3557853336111132</v>
      </c>
      <c r="D18" s="1057">
        <f t="shared" si="6"/>
        <v>0.35500010260066001</v>
      </c>
      <c r="E18" s="1062">
        <f t="shared" si="1"/>
        <v>0.26959494399914202</v>
      </c>
      <c r="F18" s="1061">
        <f t="shared" si="2"/>
        <v>0.45411748571232213</v>
      </c>
      <c r="G18" s="1056">
        <v>6.7924908061273076E-2</v>
      </c>
      <c r="H18" s="1056">
        <v>0.45411748571232213</v>
      </c>
      <c r="I18" s="1055">
        <f t="shared" si="3"/>
        <v>0.75774608599751758</v>
      </c>
      <c r="J18" s="1079"/>
      <c r="K18" s="1054">
        <f t="shared" si="4"/>
        <v>936.62655077172917</v>
      </c>
      <c r="L18" s="1054">
        <v>709.72510288863293</v>
      </c>
      <c r="M18" s="1054">
        <v>150.22386695844108</v>
      </c>
      <c r="N18" s="1054">
        <v>76.677580924655047</v>
      </c>
      <c r="O18" s="1054">
        <v>0</v>
      </c>
      <c r="P18" s="1042"/>
      <c r="Q18" s="1054">
        <v>105.76100000000005</v>
      </c>
      <c r="R18" s="1054">
        <f t="shared" si="5"/>
        <v>60.129000000000055</v>
      </c>
      <c r="S18" s="1054">
        <v>45.631999999999998</v>
      </c>
    </row>
    <row r="19" spans="1:19" x14ac:dyDescent="0.2">
      <c r="A19" s="1060">
        <v>1974</v>
      </c>
      <c r="B19" s="1059">
        <f t="shared" si="0"/>
        <v>0.32293095444242303</v>
      </c>
      <c r="C19" s="1058">
        <v>0.32168701588969001</v>
      </c>
      <c r="D19" s="1057">
        <f t="shared" si="6"/>
        <v>0.32414452483171502</v>
      </c>
      <c r="E19" s="1062">
        <f t="shared" si="1"/>
        <v>0.23217255494682759</v>
      </c>
      <c r="F19" s="1061">
        <f t="shared" si="2"/>
        <v>0.43143879446999289</v>
      </c>
      <c r="G19" s="1056">
        <v>6.5101900206587821E-2</v>
      </c>
      <c r="H19" s="1056">
        <v>0.43143879446999289</v>
      </c>
      <c r="I19" s="1055">
        <f t="shared" si="3"/>
        <v>0.72173430533000471</v>
      </c>
      <c r="J19" s="1079"/>
      <c r="K19" s="1054">
        <f t="shared" si="4"/>
        <v>655.05669278447021</v>
      </c>
      <c r="L19" s="1054">
        <v>472.7768871185699</v>
      </c>
      <c r="M19" s="1054">
        <v>128.39487268759095</v>
      </c>
      <c r="N19" s="1054">
        <v>53.884932978309379</v>
      </c>
      <c r="O19" s="1054">
        <v>0</v>
      </c>
      <c r="P19" s="1042"/>
      <c r="Q19" s="1054">
        <v>95.651999999999987</v>
      </c>
      <c r="R19" s="1054">
        <f t="shared" si="5"/>
        <v>48.416999999999987</v>
      </c>
      <c r="S19" s="1054">
        <v>47.234999999999999</v>
      </c>
    </row>
    <row r="20" spans="1:19" x14ac:dyDescent="0.2">
      <c r="A20" s="1060">
        <v>1975</v>
      </c>
      <c r="B20" s="1059">
        <f t="shared" si="0"/>
        <v>0.30815754271343099</v>
      </c>
      <c r="C20" s="1058">
        <v>0.30640372307666341</v>
      </c>
      <c r="D20" s="1057">
        <f t="shared" si="6"/>
        <v>0.3093789778046625</v>
      </c>
      <c r="E20" s="1062">
        <f t="shared" si="1"/>
        <v>0.21046910372900529</v>
      </c>
      <c r="F20" s="1061">
        <f t="shared" si="2"/>
        <v>0.42662960405120076</v>
      </c>
      <c r="G20" s="1056">
        <v>7.0667520588097138E-2</v>
      </c>
      <c r="H20" s="1056">
        <v>0.42662960405120076</v>
      </c>
      <c r="I20" s="1055">
        <f t="shared" si="3"/>
        <v>0.68690126091041359</v>
      </c>
      <c r="J20" s="1079"/>
      <c r="K20" s="1054">
        <f t="shared" si="4"/>
        <v>602.3072559332835</v>
      </c>
      <c r="L20" s="1054">
        <v>413.72561355606359</v>
      </c>
      <c r="M20" s="1054">
        <v>139.15315530913463</v>
      </c>
      <c r="N20" s="1054">
        <v>49.428487068085232</v>
      </c>
      <c r="O20" s="1054">
        <v>0</v>
      </c>
      <c r="P20" s="1042"/>
      <c r="Q20" s="1054">
        <v>112.69299999999998</v>
      </c>
      <c r="R20" s="1054">
        <f t="shared" si="5"/>
        <v>66.428999999999974</v>
      </c>
      <c r="S20" s="1054">
        <v>46.264000000000003</v>
      </c>
    </row>
    <row r="21" spans="1:19" x14ac:dyDescent="0.2">
      <c r="A21" s="1060">
        <v>1976</v>
      </c>
      <c r="B21" s="1059">
        <f t="shared" si="0"/>
        <v>0.29787415834515096</v>
      </c>
      <c r="C21" s="1058">
        <v>0.29621258678465895</v>
      </c>
      <c r="D21" s="1057">
        <f t="shared" si="6"/>
        <v>0.29908310303291197</v>
      </c>
      <c r="E21" s="1062">
        <f t="shared" si="1"/>
        <v>0.20449543579317006</v>
      </c>
      <c r="F21" s="1061">
        <f t="shared" si="2"/>
        <v>0.41280433497516761</v>
      </c>
      <c r="G21" s="1056">
        <v>6.1822200741412911E-2</v>
      </c>
      <c r="H21" s="1056">
        <v>0.41280433497516761</v>
      </c>
      <c r="I21" s="1055">
        <f t="shared" si="3"/>
        <v>0.69036713805087035</v>
      </c>
      <c r="J21" s="1079"/>
      <c r="K21" s="1054">
        <f t="shared" si="4"/>
        <v>782.17665409068172</v>
      </c>
      <c r="L21" s="1054">
        <v>539.9890581347895</v>
      </c>
      <c r="M21" s="1054">
        <v>178.35011785267577</v>
      </c>
      <c r="N21" s="1054">
        <v>63.837478103216419</v>
      </c>
      <c r="O21" s="1054">
        <v>0</v>
      </c>
      <c r="P21" s="1042"/>
      <c r="Q21" s="1054">
        <v>141.08199999999999</v>
      </c>
      <c r="R21" s="1054">
        <f t="shared" si="5"/>
        <v>81.663999999999987</v>
      </c>
      <c r="S21" s="1054">
        <v>59.417999999999999</v>
      </c>
    </row>
    <row r="22" spans="1:19" x14ac:dyDescent="0.2">
      <c r="A22" s="1060">
        <v>1977</v>
      </c>
      <c r="B22" s="1059">
        <f t="shared" si="0"/>
        <v>0.29769969688173586</v>
      </c>
      <c r="C22" s="1058">
        <v>0.29644757591716592</v>
      </c>
      <c r="D22" s="1057">
        <f t="shared" si="6"/>
        <v>0.29858307667511069</v>
      </c>
      <c r="E22" s="1062">
        <f t="shared" si="1"/>
        <v>0.20208018119349552</v>
      </c>
      <c r="F22" s="1061">
        <f t="shared" si="2"/>
        <v>0.4166875978773712</v>
      </c>
      <c r="G22" s="1056">
        <v>6.1426067592323705E-2</v>
      </c>
      <c r="H22" s="1056">
        <v>0.4166875978773712</v>
      </c>
      <c r="I22" s="1055">
        <f t="shared" si="3"/>
        <v>0.68167257083580013</v>
      </c>
      <c r="J22" s="1079"/>
      <c r="K22" s="1054">
        <f t="shared" si="4"/>
        <v>810.01345532433993</v>
      </c>
      <c r="L22" s="1054">
        <v>552.16395450253231</v>
      </c>
      <c r="M22" s="1054">
        <v>191.71726702427148</v>
      </c>
      <c r="N22" s="1054">
        <v>66.132233797536173</v>
      </c>
      <c r="O22" s="1054">
        <v>0</v>
      </c>
      <c r="P22" s="1042"/>
      <c r="Q22" s="1054">
        <v>165.60300000000007</v>
      </c>
      <c r="R22" s="1054">
        <f t="shared" si="5"/>
        <v>97.099000000000061</v>
      </c>
      <c r="S22" s="1054">
        <v>68.504000000000005</v>
      </c>
    </row>
    <row r="23" spans="1:19" x14ac:dyDescent="0.2">
      <c r="A23" s="1060">
        <v>1978</v>
      </c>
      <c r="B23" s="1059">
        <f t="shared" si="0"/>
        <v>0.27699567955234433</v>
      </c>
      <c r="C23" s="1058">
        <v>0.27538138748398849</v>
      </c>
      <c r="D23" s="1057">
        <f t="shared" si="6"/>
        <v>0.2780960049514149</v>
      </c>
      <c r="E23" s="1062">
        <f t="shared" si="1"/>
        <v>0.17912321980148602</v>
      </c>
      <c r="F23" s="1061">
        <f t="shared" si="2"/>
        <v>0.40158558139524275</v>
      </c>
      <c r="G23" s="1056">
        <v>6.3069864433876341E-2</v>
      </c>
      <c r="H23" s="1056">
        <v>0.40158558139524275</v>
      </c>
      <c r="I23" s="1055">
        <f t="shared" si="3"/>
        <v>0.65045507046804596</v>
      </c>
      <c r="J23" s="1079"/>
      <c r="K23" s="1054">
        <f t="shared" si="4"/>
        <v>770.93149748938424</v>
      </c>
      <c r="L23" s="1054">
        <v>501.45630152549364</v>
      </c>
      <c r="M23" s="1054">
        <v>206.36399439595371</v>
      </c>
      <c r="N23" s="1054">
        <v>63.111201567936874</v>
      </c>
      <c r="O23" s="1054">
        <v>0</v>
      </c>
      <c r="P23" s="1042"/>
      <c r="Q23" s="1054">
        <v>192.06899999999996</v>
      </c>
      <c r="R23" s="1054">
        <f t="shared" si="5"/>
        <v>114.21699999999996</v>
      </c>
      <c r="S23" s="1054">
        <v>77.852000000000004</v>
      </c>
    </row>
    <row r="24" spans="1:19" x14ac:dyDescent="0.2">
      <c r="A24" s="1060">
        <v>1979</v>
      </c>
      <c r="B24" s="1059">
        <f t="shared" si="0"/>
        <v>0.30238093641134745</v>
      </c>
      <c r="C24" s="1058">
        <v>0.3018253730530655</v>
      </c>
      <c r="D24" s="1057">
        <f t="shared" si="6"/>
        <v>0.30277458702223525</v>
      </c>
      <c r="E24" s="1062">
        <f t="shared" si="1"/>
        <v>0.19283265755047763</v>
      </c>
      <c r="F24" s="1061">
        <f t="shared" si="2"/>
        <v>0.44456000279539698</v>
      </c>
      <c r="G24" s="1056">
        <v>6.7085600357103245E-2</v>
      </c>
      <c r="H24" s="1056">
        <v>0.44456000279539698</v>
      </c>
      <c r="I24" s="1055">
        <f t="shared" si="3"/>
        <v>0.63888816105786672</v>
      </c>
      <c r="J24" s="1079"/>
      <c r="K24" s="1054">
        <f t="shared" si="4"/>
        <v>865.76304441058585</v>
      </c>
      <c r="L24" s="1054">
        <v>553.12575935533937</v>
      </c>
      <c r="M24" s="1054">
        <v>241.98127495170638</v>
      </c>
      <c r="N24" s="1054">
        <v>70.656010103540098</v>
      </c>
      <c r="O24" s="1054">
        <v>0</v>
      </c>
      <c r="P24" s="1042"/>
      <c r="Q24" s="1054">
        <v>194.68200000000002</v>
      </c>
      <c r="R24" s="1054">
        <f t="shared" si="5"/>
        <v>113.94500000000002</v>
      </c>
      <c r="S24" s="1054">
        <v>80.736999999999995</v>
      </c>
    </row>
    <row r="25" spans="1:19" x14ac:dyDescent="0.2">
      <c r="A25" s="1060">
        <v>1980</v>
      </c>
      <c r="B25" s="1059">
        <f t="shared" si="0"/>
        <v>0.30013797589717317</v>
      </c>
      <c r="C25" s="1058">
        <v>0.29985888175225406</v>
      </c>
      <c r="D25" s="1057">
        <f t="shared" si="6"/>
        <v>0.30037722842897274</v>
      </c>
      <c r="E25" s="1062">
        <f t="shared" si="1"/>
        <v>0.19473525990116666</v>
      </c>
      <c r="F25" s="1061">
        <f t="shared" si="2"/>
        <v>0.4317340973233359</v>
      </c>
      <c r="G25" s="1056">
        <v>7.4132504368434091E-2</v>
      </c>
      <c r="H25" s="1056">
        <v>0.4317340973233359</v>
      </c>
      <c r="I25" s="1055">
        <f t="shared" si="3"/>
        <v>0.64942301779828082</v>
      </c>
      <c r="J25" s="1079"/>
      <c r="K25" s="1054">
        <f t="shared" si="4"/>
        <v>1091.4139640978494</v>
      </c>
      <c r="L25" s="1054">
        <v>708.78935023160989</v>
      </c>
      <c r="M25" s="1054">
        <v>294.43725766057747</v>
      </c>
      <c r="N25" s="1054">
        <v>88.187356205662141</v>
      </c>
      <c r="O25" s="1054">
        <v>0</v>
      </c>
      <c r="P25" s="1042"/>
      <c r="Q25" s="1054">
        <v>163.53800000000001</v>
      </c>
      <c r="R25" s="1054">
        <f t="shared" si="5"/>
        <v>88.054000000000016</v>
      </c>
      <c r="S25" s="1054">
        <v>75.483999999999995</v>
      </c>
    </row>
    <row r="26" spans="1:19" x14ac:dyDescent="0.2">
      <c r="A26" s="1060">
        <v>1981</v>
      </c>
      <c r="B26" s="1059">
        <f t="shared" si="0"/>
        <v>0.29690422133662098</v>
      </c>
      <c r="C26" s="1058">
        <v>0.29615908006744479</v>
      </c>
      <c r="D26" s="1057">
        <f t="shared" si="6"/>
        <v>0.29738546653370496</v>
      </c>
      <c r="E26" s="1062">
        <f t="shared" si="1"/>
        <v>0.18943009391029028</v>
      </c>
      <c r="F26" s="1061">
        <f t="shared" si="2"/>
        <v>0.43145113475462044</v>
      </c>
      <c r="G26" s="1056">
        <v>7.6560173334781906E-2</v>
      </c>
      <c r="H26" s="1056">
        <v>0.43145113475462044</v>
      </c>
      <c r="I26" s="1055">
        <f t="shared" si="3"/>
        <v>0.6396227793088467</v>
      </c>
      <c r="J26" s="1079"/>
      <c r="K26" s="1054">
        <f t="shared" si="4"/>
        <v>1184.6601058849717</v>
      </c>
      <c r="L26" s="1054">
        <v>757.73558946245817</v>
      </c>
      <c r="M26" s="1054">
        <v>331.43627097045521</v>
      </c>
      <c r="N26" s="1054">
        <v>95.488245452058266</v>
      </c>
      <c r="O26" s="1054">
        <v>0</v>
      </c>
      <c r="P26" s="1042"/>
      <c r="Q26" s="1054">
        <v>179.1880000000001</v>
      </c>
      <c r="R26" s="1054">
        <f t="shared" si="5"/>
        <v>108.8730000000001</v>
      </c>
      <c r="S26" s="1054">
        <v>70.314999999999998</v>
      </c>
    </row>
    <row r="27" spans="1:19" x14ac:dyDescent="0.2">
      <c r="A27" s="1060">
        <v>1982</v>
      </c>
      <c r="B27" s="1059">
        <f t="shared" si="0"/>
        <v>0.32001248647643687</v>
      </c>
      <c r="C27" s="1058">
        <v>0.31829694712302242</v>
      </c>
      <c r="D27" s="1057">
        <f t="shared" si="6"/>
        <v>0.32083128294798768</v>
      </c>
      <c r="E27" s="1062">
        <f t="shared" si="1"/>
        <v>0.19007544342955646</v>
      </c>
      <c r="F27" s="1061">
        <f t="shared" si="2"/>
        <v>0.48500231634757907</v>
      </c>
      <c r="G27" s="1056">
        <v>9.6951110722224537E-2</v>
      </c>
      <c r="H27" s="1056">
        <v>0.48500231634757907</v>
      </c>
      <c r="I27" s="1055">
        <f t="shared" si="3"/>
        <v>0.59716389097534106</v>
      </c>
      <c r="J27" s="1079"/>
      <c r="K27" s="1054">
        <f t="shared" si="4"/>
        <v>1192.5778686678987</v>
      </c>
      <c r="L27" s="1054">
        <v>712.16444034480162</v>
      </c>
      <c r="M27" s="1054">
        <v>383.85206889601614</v>
      </c>
      <c r="N27" s="1054">
        <v>96.561359427080717</v>
      </c>
      <c r="O27" s="1054">
        <v>0</v>
      </c>
      <c r="P27" s="1042"/>
      <c r="Q27" s="1054">
        <v>158.7650000000001</v>
      </c>
      <c r="R27" s="1054">
        <f t="shared" si="5"/>
        <v>107.4710000000001</v>
      </c>
      <c r="S27" s="1054">
        <v>51.293999999999997</v>
      </c>
    </row>
    <row r="28" spans="1:19" x14ac:dyDescent="0.2">
      <c r="A28" s="1060">
        <v>1983</v>
      </c>
      <c r="B28" s="1059">
        <f t="shared" si="0"/>
        <v>0.30819170849738192</v>
      </c>
      <c r="C28" s="1058">
        <v>0.30288683062243488</v>
      </c>
      <c r="D28" s="1057">
        <f t="shared" si="6"/>
        <v>0.31069422762843751</v>
      </c>
      <c r="E28" s="1062">
        <f t="shared" si="1"/>
        <v>0.16735142719293969</v>
      </c>
      <c r="F28" s="1061">
        <f t="shared" si="2"/>
        <v>0.49316889841166733</v>
      </c>
      <c r="G28" s="1056">
        <v>0.10450792956585384</v>
      </c>
      <c r="H28" s="1056">
        <v>0.49316889841166733</v>
      </c>
      <c r="I28" s="1055">
        <f t="shared" si="3"/>
        <v>0.55252130589181159</v>
      </c>
      <c r="J28" s="1079"/>
      <c r="K28" s="1054">
        <f t="shared" si="4"/>
        <v>1353.1293165941613</v>
      </c>
      <c r="L28" s="1054">
        <v>747.63277704510062</v>
      </c>
      <c r="M28" s="1054">
        <v>494.70155081631896</v>
      </c>
      <c r="N28" s="1054">
        <v>110.7949887327417</v>
      </c>
      <c r="O28" s="1054">
        <v>0</v>
      </c>
      <c r="P28" s="1042"/>
      <c r="Q28" s="1054">
        <v>207.21499999999992</v>
      </c>
      <c r="R28" s="1054">
        <f t="shared" si="5"/>
        <v>140.79599999999994</v>
      </c>
      <c r="S28" s="1054">
        <v>66.418999999999997</v>
      </c>
    </row>
    <row r="29" spans="1:19" x14ac:dyDescent="0.2">
      <c r="A29" s="1060">
        <v>1984</v>
      </c>
      <c r="B29" s="1059">
        <f t="shared" si="0"/>
        <v>0.30054887040766737</v>
      </c>
      <c r="C29" s="1058">
        <v>0.28996193140339721</v>
      </c>
      <c r="D29" s="1057">
        <f t="shared" si="6"/>
        <v>0.30522398858340549</v>
      </c>
      <c r="E29" s="1062">
        <f t="shared" si="1"/>
        <v>0.14680982669656117</v>
      </c>
      <c r="F29" s="1061">
        <f t="shared" si="2"/>
        <v>0.5038428865155431</v>
      </c>
      <c r="G29" s="1056">
        <v>0.12227247736657625</v>
      </c>
      <c r="H29" s="1056">
        <v>0.5038428865155431</v>
      </c>
      <c r="I29" s="1055">
        <f t="shared" si="3"/>
        <v>0.50630724518218995</v>
      </c>
      <c r="J29" s="1079"/>
      <c r="K29" s="1054">
        <f t="shared" si="4"/>
        <v>1393.1342680936759</v>
      </c>
      <c r="L29" s="1054">
        <v>705.35397344741557</v>
      </c>
      <c r="M29" s="1054">
        <v>571.1049407584012</v>
      </c>
      <c r="N29" s="1054">
        <v>116.67535388785917</v>
      </c>
      <c r="O29" s="1054">
        <v>0</v>
      </c>
      <c r="P29" s="1042"/>
      <c r="Q29" s="1054">
        <v>265.98400000000015</v>
      </c>
      <c r="R29" s="1054">
        <f t="shared" si="5"/>
        <v>184.50700000000015</v>
      </c>
      <c r="S29" s="1054">
        <v>81.477000000000004</v>
      </c>
    </row>
    <row r="30" spans="1:19" x14ac:dyDescent="0.2">
      <c r="A30" s="1060">
        <v>1985</v>
      </c>
      <c r="B30" s="1059">
        <f t="shared" si="0"/>
        <v>0.29029905370033654</v>
      </c>
      <c r="C30" s="1058">
        <v>0.28018130038091554</v>
      </c>
      <c r="D30" s="1057">
        <f t="shared" si="6"/>
        <v>0.29467857119219737</v>
      </c>
      <c r="E30" s="1062">
        <f t="shared" si="1"/>
        <v>0.13153737746815466</v>
      </c>
      <c r="F30" s="1061">
        <f t="shared" si="2"/>
        <v>0.52021929565296543</v>
      </c>
      <c r="G30" s="1056">
        <v>0.11306703901638696</v>
      </c>
      <c r="H30" s="1056">
        <v>0.52021929565296543</v>
      </c>
      <c r="I30" s="1055">
        <f t="shared" si="3"/>
        <v>0.46947236410611753</v>
      </c>
      <c r="J30" s="1079"/>
      <c r="K30" s="1054">
        <f t="shared" si="4"/>
        <v>1542.1700870222273</v>
      </c>
      <c r="L30" s="1054">
        <v>724.00623660806207</v>
      </c>
      <c r="M30" s="1054">
        <v>688.10914302956394</v>
      </c>
      <c r="N30" s="1054">
        <v>130.05470738460116</v>
      </c>
      <c r="O30" s="1054">
        <v>0</v>
      </c>
      <c r="P30" s="1042"/>
      <c r="Q30" s="1054">
        <v>270.14900000000011</v>
      </c>
      <c r="R30" s="1054">
        <f t="shared" si="5"/>
        <v>188.5390000000001</v>
      </c>
      <c r="S30" s="1054">
        <v>81.61</v>
      </c>
    </row>
    <row r="31" spans="1:19" x14ac:dyDescent="0.2">
      <c r="A31" s="1060">
        <v>1986</v>
      </c>
      <c r="B31" s="1059">
        <f t="shared" si="0"/>
        <v>0.27731895840364096</v>
      </c>
      <c r="C31" s="1058">
        <v>0.26797876131299553</v>
      </c>
      <c r="D31" s="1057">
        <f t="shared" si="6"/>
        <v>0.28339305179092267</v>
      </c>
      <c r="E31" s="1062">
        <f t="shared" si="1"/>
        <v>0.12756643612620122</v>
      </c>
      <c r="F31" s="1061">
        <f t="shared" si="2"/>
        <v>0.49297735966455464</v>
      </c>
      <c r="G31" s="1056">
        <v>0.11092480005215416</v>
      </c>
      <c r="H31" s="1056">
        <v>0.49297735966455464</v>
      </c>
      <c r="I31" s="1055">
        <f t="shared" si="3"/>
        <v>0.47603188962130233</v>
      </c>
      <c r="J31" s="1079"/>
      <c r="K31" s="1054">
        <f t="shared" si="4"/>
        <v>1874.4632000641009</v>
      </c>
      <c r="L31" s="1054">
        <v>892.30425915210719</v>
      </c>
      <c r="M31" s="1054">
        <v>823.29694530676386</v>
      </c>
      <c r="N31" s="1054">
        <v>158.7524956052298</v>
      </c>
      <c r="O31" s="1054">
        <v>0.1095</v>
      </c>
      <c r="P31" s="1042"/>
      <c r="Q31" s="1054">
        <v>233.14199999999983</v>
      </c>
      <c r="R31" s="1054">
        <f t="shared" si="5"/>
        <v>141.27099999999984</v>
      </c>
      <c r="S31" s="1054">
        <v>91.870999999999995</v>
      </c>
    </row>
    <row r="32" spans="1:19" x14ac:dyDescent="0.2">
      <c r="A32" s="1060">
        <v>1987</v>
      </c>
      <c r="B32" s="1059">
        <f t="shared" si="0"/>
        <v>0.27787824432259589</v>
      </c>
      <c r="C32" s="1058">
        <v>0.26351156613197285</v>
      </c>
      <c r="D32" s="1057">
        <f t="shared" si="6"/>
        <v>0.28814437352433309</v>
      </c>
      <c r="E32" s="1062">
        <f t="shared" si="1"/>
        <v>0.12092058058561654</v>
      </c>
      <c r="F32" s="1061">
        <f t="shared" si="2"/>
        <v>0.50979214725008426</v>
      </c>
      <c r="G32" s="1056">
        <v>0.11958881835410634</v>
      </c>
      <c r="H32" s="1056">
        <v>0.50979214725008426</v>
      </c>
      <c r="I32" s="1055">
        <f t="shared" si="3"/>
        <v>0.45888149184714211</v>
      </c>
      <c r="J32" s="1079"/>
      <c r="K32" s="1054">
        <f t="shared" si="4"/>
        <v>1954.76409299139</v>
      </c>
      <c r="L32" s="1054">
        <v>897.00506320111469</v>
      </c>
      <c r="M32" s="1054">
        <v>886.10406188307991</v>
      </c>
      <c r="N32" s="1054">
        <v>171.20196790719541</v>
      </c>
      <c r="O32" s="1054">
        <v>0.45300000000000001</v>
      </c>
      <c r="P32" s="1042"/>
      <c r="Q32" s="1054">
        <v>270.42000000000007</v>
      </c>
      <c r="R32" s="1054">
        <f t="shared" si="5"/>
        <v>157.71800000000007</v>
      </c>
      <c r="S32" s="1054">
        <v>112.702</v>
      </c>
    </row>
    <row r="33" spans="1:19" x14ac:dyDescent="0.2">
      <c r="A33" s="1060">
        <v>1988</v>
      </c>
      <c r="B33" s="1059">
        <f t="shared" si="0"/>
        <v>0.30603502721724807</v>
      </c>
      <c r="C33" s="1058">
        <v>0.28610247440381442</v>
      </c>
      <c r="D33" s="1057">
        <f t="shared" si="6"/>
        <v>0.31957213417186536</v>
      </c>
      <c r="E33" s="1062">
        <f t="shared" si="1"/>
        <v>0.12835384116367224</v>
      </c>
      <c r="F33" s="1061">
        <f t="shared" si="2"/>
        <v>0.57090337788898982</v>
      </c>
      <c r="G33" s="1056">
        <v>0.13782092672908275</v>
      </c>
      <c r="H33" s="1056">
        <v>0.57090337788898982</v>
      </c>
      <c r="I33" s="1055">
        <f t="shared" si="3"/>
        <v>0.44862890973291414</v>
      </c>
      <c r="J33" s="1079"/>
      <c r="K33" s="1054">
        <f t="shared" si="4"/>
        <v>2037.2213713343037</v>
      </c>
      <c r="L33" s="1054">
        <v>913.95640270630088</v>
      </c>
      <c r="M33" s="1054">
        <v>937.87196862800283</v>
      </c>
      <c r="N33" s="1054">
        <v>184.1585</v>
      </c>
      <c r="O33" s="1054">
        <v>1.2345000000000002</v>
      </c>
      <c r="P33" s="1042"/>
      <c r="Q33" s="1054">
        <v>307.24</v>
      </c>
      <c r="R33" s="1054">
        <f t="shared" si="5"/>
        <v>182.97399999999999</v>
      </c>
      <c r="S33" s="1054">
        <v>124.26600000000001</v>
      </c>
    </row>
    <row r="34" spans="1:19" x14ac:dyDescent="0.2">
      <c r="A34" s="1060">
        <v>1989</v>
      </c>
      <c r="B34" s="1059">
        <f t="shared" si="0"/>
        <v>0.31410955495849452</v>
      </c>
      <c r="C34" s="1058">
        <v>0.29783288807762931</v>
      </c>
      <c r="D34" s="1057">
        <f t="shared" si="6"/>
        <v>0.3273803437101066</v>
      </c>
      <c r="E34" s="1062">
        <f t="shared" si="1"/>
        <v>0.14248629052407771</v>
      </c>
      <c r="F34" s="1061">
        <f t="shared" si="2"/>
        <v>0.56345553557256534</v>
      </c>
      <c r="G34" s="1056">
        <v>0.13369432761519956</v>
      </c>
      <c r="H34" s="1056">
        <v>0.56345553557256534</v>
      </c>
      <c r="I34" s="1055">
        <f t="shared" si="3"/>
        <v>0.47841019654934502</v>
      </c>
      <c r="J34" s="1079"/>
      <c r="K34" s="1054">
        <f t="shared" si="4"/>
        <v>2484.9139878312812</v>
      </c>
      <c r="L34" s="1054">
        <v>1188.8081893265801</v>
      </c>
      <c r="M34" s="1054">
        <v>1074.6262985047013</v>
      </c>
      <c r="N34" s="1054">
        <v>218.19800000000001</v>
      </c>
      <c r="O34" s="1054">
        <v>3.2814999999999999</v>
      </c>
      <c r="P34" s="1042"/>
      <c r="Q34" s="1054">
        <v>277.02599999999984</v>
      </c>
      <c r="R34" s="1054">
        <f t="shared" si="5"/>
        <v>152.60399999999984</v>
      </c>
      <c r="S34" s="1054">
        <v>124.422</v>
      </c>
    </row>
    <row r="35" spans="1:19" x14ac:dyDescent="0.2">
      <c r="A35" s="1060">
        <v>1990</v>
      </c>
      <c r="B35" s="1059">
        <f t="shared" si="0"/>
        <v>0.29997988046301827</v>
      </c>
      <c r="C35" s="1058">
        <v>0.28411012431178462</v>
      </c>
      <c r="D35" s="1057">
        <f t="shared" si="6"/>
        <v>0.31271365170793752</v>
      </c>
      <c r="E35" s="1062">
        <f t="shared" si="1"/>
        <v>0.13024491898151422</v>
      </c>
      <c r="F35" s="1061">
        <f t="shared" si="2"/>
        <v>0.5508133711080071</v>
      </c>
      <c r="G35" s="1056">
        <v>0.13449242943594988</v>
      </c>
      <c r="H35" s="1056">
        <v>0.5508133711080071</v>
      </c>
      <c r="I35" s="1055">
        <f t="shared" si="3"/>
        <v>0.45843110764536654</v>
      </c>
      <c r="J35" s="1079"/>
      <c r="K35" s="1054">
        <f t="shared" si="4"/>
        <v>2656.671001481307</v>
      </c>
      <c r="L35" s="1054">
        <v>1217.9006298584009</v>
      </c>
      <c r="M35" s="1054">
        <v>1189.2218716229063</v>
      </c>
      <c r="N35" s="1054">
        <v>242.36099999999999</v>
      </c>
      <c r="O35" s="1054">
        <v>7.1875</v>
      </c>
      <c r="P35" s="1042"/>
      <c r="Q35" s="1054">
        <v>273.63200000000006</v>
      </c>
      <c r="R35" s="1054">
        <f t="shared" si="5"/>
        <v>151.81600000000006</v>
      </c>
      <c r="S35" s="1054">
        <v>121.816</v>
      </c>
    </row>
    <row r="36" spans="1:19" x14ac:dyDescent="0.2">
      <c r="A36" s="1060">
        <v>1991</v>
      </c>
      <c r="B36" s="1059">
        <f t="shared" si="0"/>
        <v>0.28237214656482901</v>
      </c>
      <c r="C36" s="1058">
        <v>0.26727246394540205</v>
      </c>
      <c r="D36" s="1057">
        <f t="shared" si="6"/>
        <v>0.29251456092115724</v>
      </c>
      <c r="E36" s="1062">
        <f t="shared" si="1"/>
        <v>0.12427399912133398</v>
      </c>
      <c r="F36" s="1061">
        <f t="shared" si="2"/>
        <v>0.51235893248006736</v>
      </c>
      <c r="G36" s="1056">
        <v>0.12200542979983788</v>
      </c>
      <c r="H36" s="1056">
        <v>0.51235893248006736</v>
      </c>
      <c r="I36" s="1055">
        <f t="shared" si="3"/>
        <v>0.46497120311922763</v>
      </c>
      <c r="J36" s="1079"/>
      <c r="K36" s="1054">
        <f t="shared" si="4"/>
        <v>3139.418423871191</v>
      </c>
      <c r="L36" s="1054">
        <v>1459.7391616420571</v>
      </c>
      <c r="M36" s="1054">
        <v>1396.783762229134</v>
      </c>
      <c r="N36" s="1054">
        <v>270.28600000000006</v>
      </c>
      <c r="O36" s="1054">
        <v>12.609500000000001</v>
      </c>
      <c r="P36" s="1042"/>
      <c r="Q36" s="1054">
        <v>293.20900000000006</v>
      </c>
      <c r="R36" s="1054">
        <f t="shared" si="5"/>
        <v>175.39600000000007</v>
      </c>
      <c r="S36" s="1054">
        <v>117.813</v>
      </c>
    </row>
    <row r="37" spans="1:19" x14ac:dyDescent="0.2">
      <c r="A37" s="1060">
        <v>1992</v>
      </c>
      <c r="B37" s="1059">
        <f t="shared" si="0"/>
        <v>0.29455910574104716</v>
      </c>
      <c r="C37" s="1058">
        <v>0.28112792268307119</v>
      </c>
      <c r="D37" s="1057">
        <f t="shared" si="6"/>
        <v>0.30429314751686942</v>
      </c>
      <c r="E37" s="1062">
        <f t="shared" si="1"/>
        <v>0.1357056725216482</v>
      </c>
      <c r="F37" s="1061">
        <f t="shared" si="2"/>
        <v>0.51471236684996591</v>
      </c>
      <c r="G37" s="1056">
        <v>0.12901954617146269</v>
      </c>
      <c r="H37" s="1056">
        <v>0.51471236684996591</v>
      </c>
      <c r="I37" s="1055">
        <f t="shared" si="3"/>
        <v>0.48271858315061655</v>
      </c>
      <c r="J37" s="1079"/>
      <c r="K37" s="1054">
        <f t="shared" si="4"/>
        <v>3926.0122894637516</v>
      </c>
      <c r="L37" s="1054">
        <v>1895.1590898018505</v>
      </c>
      <c r="M37" s="1054">
        <v>1698.9426996619013</v>
      </c>
      <c r="N37" s="1054">
        <v>312.78550000000001</v>
      </c>
      <c r="O37" s="1054">
        <v>19.125</v>
      </c>
      <c r="P37" s="1042"/>
      <c r="Q37" s="1054">
        <v>313.93100000000004</v>
      </c>
      <c r="R37" s="1054">
        <f t="shared" si="5"/>
        <v>182.01700000000005</v>
      </c>
      <c r="S37" s="1054">
        <v>131.91399999999999</v>
      </c>
    </row>
    <row r="38" spans="1:19" x14ac:dyDescent="0.2">
      <c r="A38" s="1060">
        <v>1993</v>
      </c>
      <c r="B38" s="1059">
        <f t="shared" si="0"/>
        <v>0.28800745387951804</v>
      </c>
      <c r="C38" s="1058">
        <v>0.27680722183660461</v>
      </c>
      <c r="D38" s="1057">
        <f t="shared" si="6"/>
        <v>0.29735154725552615</v>
      </c>
      <c r="E38" s="1062">
        <f t="shared" si="1"/>
        <v>0.13455653286853941</v>
      </c>
      <c r="F38" s="1061">
        <f t="shared" si="2"/>
        <v>0.50032518062873321</v>
      </c>
      <c r="G38" s="1056">
        <v>0.12552630690296027</v>
      </c>
      <c r="H38" s="1056">
        <v>0.50032518062873321</v>
      </c>
      <c r="I38" s="1055">
        <f t="shared" si="3"/>
        <v>0.48610195924716959</v>
      </c>
      <c r="J38" s="1079"/>
      <c r="K38" s="1054">
        <f t="shared" si="4"/>
        <v>4559.3634125521448</v>
      </c>
      <c r="L38" s="1054">
        <v>2216.3154877614588</v>
      </c>
      <c r="M38" s="1054">
        <v>1966.5624247906858</v>
      </c>
      <c r="N38" s="1054">
        <v>349.75549999999998</v>
      </c>
      <c r="O38" s="1054">
        <v>26.73</v>
      </c>
      <c r="P38" s="1042"/>
      <c r="Q38" s="1054">
        <v>340.89300000000003</v>
      </c>
      <c r="R38" s="1054">
        <f t="shared" si="5"/>
        <v>185.84600000000003</v>
      </c>
      <c r="S38" s="1054">
        <v>155.047</v>
      </c>
    </row>
    <row r="39" spans="1:19" x14ac:dyDescent="0.2">
      <c r="A39" s="1060">
        <v>1994</v>
      </c>
      <c r="B39" s="1059">
        <f t="shared" ref="B39:B55" si="7">C39*S39/Q39+D39*R39/Q39</f>
        <v>0.28449583043905918</v>
      </c>
      <c r="C39" s="1058">
        <v>0.26991236195932367</v>
      </c>
      <c r="D39" s="1057">
        <f t="shared" si="6"/>
        <v>0.29532231162648437</v>
      </c>
      <c r="E39" s="1062">
        <f t="shared" ref="E39:E55" si="8">C39*L39/K39</f>
        <v>0.12332895089866464</v>
      </c>
      <c r="F39" s="1061">
        <f t="shared" ref="F39:F55" si="9">H39</f>
        <v>0.52773011163701011</v>
      </c>
      <c r="G39" s="1056">
        <v>0.11912922007228095</v>
      </c>
      <c r="H39" s="1056">
        <v>0.52773011163701011</v>
      </c>
      <c r="I39" s="1055">
        <f t="shared" si="3"/>
        <v>0.45692220246381504</v>
      </c>
      <c r="J39" s="1079"/>
      <c r="K39" s="1054">
        <f t="shared" ref="K39:K65" si="10">L39+M39+N39+O39</f>
        <v>4826.077435321854</v>
      </c>
      <c r="L39" s="1054">
        <v>2205.1419310081815</v>
      </c>
      <c r="M39" s="1054">
        <v>2195.3350043136734</v>
      </c>
      <c r="N39" s="1054">
        <v>389.93549999999999</v>
      </c>
      <c r="O39" s="1054">
        <v>35.664999999999999</v>
      </c>
      <c r="P39" s="1042"/>
      <c r="Q39" s="1054">
        <v>405.26199999999994</v>
      </c>
      <c r="R39" s="1054">
        <f t="shared" ref="R39:R65" si="11">Q39-S39</f>
        <v>232.59099999999995</v>
      </c>
      <c r="S39" s="1054">
        <v>172.67099999999999</v>
      </c>
    </row>
    <row r="40" spans="1:19" x14ac:dyDescent="0.2">
      <c r="A40" s="1060">
        <v>1995</v>
      </c>
      <c r="B40" s="1059">
        <f t="shared" si="7"/>
        <v>0.28081824716840281</v>
      </c>
      <c r="C40" s="1058">
        <v>0.26820874141548701</v>
      </c>
      <c r="D40" s="1057">
        <f t="shared" si="6"/>
        <v>0.29012547643092734</v>
      </c>
      <c r="E40" s="1062">
        <f t="shared" si="8"/>
        <v>0.12023129318974726</v>
      </c>
      <c r="F40" s="1061">
        <f t="shared" si="9"/>
        <v>0.5255042502783811</v>
      </c>
      <c r="G40" s="1056">
        <v>0.11853228735546802</v>
      </c>
      <c r="H40" s="1056">
        <v>0.5255042502783811</v>
      </c>
      <c r="I40" s="1055">
        <f t="shared" si="3"/>
        <v>0.44827507319567489</v>
      </c>
      <c r="J40" s="1079"/>
      <c r="K40" s="1054">
        <f t="shared" si="10"/>
        <v>5714.6784118732667</v>
      </c>
      <c r="L40" s="1054">
        <v>2561.7478833722316</v>
      </c>
      <c r="M40" s="1054">
        <v>2630.2065285010344</v>
      </c>
      <c r="N40" s="1054">
        <v>470.91199999999998</v>
      </c>
      <c r="O40" s="1054">
        <v>51.811999999999998</v>
      </c>
      <c r="P40" s="1042"/>
      <c r="Q40" s="1054">
        <v>457.89000000000033</v>
      </c>
      <c r="R40" s="1054">
        <f t="shared" si="11"/>
        <v>263.44100000000032</v>
      </c>
      <c r="S40" s="1054">
        <v>194.44900000000001</v>
      </c>
    </row>
    <row r="41" spans="1:19" x14ac:dyDescent="0.2">
      <c r="A41" s="1060">
        <v>1996</v>
      </c>
      <c r="B41" s="1059">
        <f t="shared" si="7"/>
        <v>0.28552156844213988</v>
      </c>
      <c r="C41" s="1058">
        <v>0.27492826183053765</v>
      </c>
      <c r="D41" s="1057">
        <f t="shared" si="6"/>
        <v>0.29319313545950632</v>
      </c>
      <c r="E41" s="1062">
        <f t="shared" si="8"/>
        <v>0.12265654232692502</v>
      </c>
      <c r="F41" s="1061">
        <f t="shared" si="9"/>
        <v>0.53349004323373506</v>
      </c>
      <c r="G41" s="1056">
        <v>0.11937898582855451</v>
      </c>
      <c r="H41" s="1056">
        <v>0.53349004323373506</v>
      </c>
      <c r="I41" s="1055">
        <f t="shared" si="3"/>
        <v>0.44614017311370113</v>
      </c>
      <c r="J41" s="1079"/>
      <c r="K41" s="1054">
        <f t="shared" si="10"/>
        <v>7212.3219703950499</v>
      </c>
      <c r="L41" s="1054">
        <v>3217.7065724237978</v>
      </c>
      <c r="M41" s="1054">
        <v>3333.8268979712529</v>
      </c>
      <c r="N41" s="1054">
        <v>584.12950000000001</v>
      </c>
      <c r="O41" s="1054">
        <v>76.658999999999992</v>
      </c>
      <c r="P41" s="1042"/>
      <c r="Q41" s="1054">
        <v>503.27899999999977</v>
      </c>
      <c r="R41" s="1054">
        <f t="shared" si="11"/>
        <v>291.8929999999998</v>
      </c>
      <c r="S41" s="1054">
        <v>211.386</v>
      </c>
    </row>
    <row r="42" spans="1:19" x14ac:dyDescent="0.2">
      <c r="A42" s="1060">
        <v>1997</v>
      </c>
      <c r="B42" s="1059">
        <f t="shared" si="7"/>
        <v>0.29235440685850267</v>
      </c>
      <c r="C42" s="1058">
        <v>0.28214626523614633</v>
      </c>
      <c r="D42" s="1057">
        <f t="shared" si="6"/>
        <v>0.29984496312355802</v>
      </c>
      <c r="E42" s="1062">
        <f t="shared" si="8"/>
        <v>0.12714980637547543</v>
      </c>
      <c r="F42" s="1061">
        <f t="shared" si="9"/>
        <v>0.53288912891438878</v>
      </c>
      <c r="G42" s="1056">
        <v>0.1296242182873989</v>
      </c>
      <c r="H42" s="1056">
        <v>0.53288912891438878</v>
      </c>
      <c r="I42" s="1055">
        <f t="shared" si="3"/>
        <v>0.45065209801397016</v>
      </c>
      <c r="J42" s="1079"/>
      <c r="K42" s="1054">
        <f t="shared" si="10"/>
        <v>8886.857817635977</v>
      </c>
      <c r="L42" s="1054">
        <v>4004.8811202695051</v>
      </c>
      <c r="M42" s="1054">
        <v>4092.7686973664713</v>
      </c>
      <c r="N42" s="1054">
        <v>686.49099999999999</v>
      </c>
      <c r="O42" s="1054">
        <v>102.717</v>
      </c>
      <c r="P42" s="1042"/>
      <c r="Q42" s="1054">
        <v>531.06799999999976</v>
      </c>
      <c r="R42" s="1054">
        <f t="shared" si="11"/>
        <v>306.30599999999976</v>
      </c>
      <c r="S42" s="1054">
        <v>224.762</v>
      </c>
    </row>
    <row r="43" spans="1:19" x14ac:dyDescent="0.2">
      <c r="A43" s="1060">
        <v>1998</v>
      </c>
      <c r="B43" s="1059">
        <f t="shared" si="7"/>
        <v>0.29969200389586464</v>
      </c>
      <c r="C43" s="1058">
        <v>0.29063046150746213</v>
      </c>
      <c r="D43" s="1057">
        <f t="shared" si="6"/>
        <v>0.30800188949238683</v>
      </c>
      <c r="E43" s="1062">
        <f t="shared" si="8"/>
        <v>0.13375277115672798</v>
      </c>
      <c r="F43" s="1061">
        <f t="shared" si="9"/>
        <v>0.54509688731265848</v>
      </c>
      <c r="G43" s="1056">
        <v>0.12444424113893199</v>
      </c>
      <c r="H43" s="1056">
        <v>0.54509688731265848</v>
      </c>
      <c r="I43" s="1055">
        <f t="shared" si="3"/>
        <v>0.46021594041784153</v>
      </c>
      <c r="J43" s="1079"/>
      <c r="K43" s="1054">
        <f t="shared" si="10"/>
        <v>10893.771279621136</v>
      </c>
      <c r="L43" s="1054">
        <v>5013.487194147714</v>
      </c>
      <c r="M43" s="1054">
        <v>5001.9660854734202</v>
      </c>
      <c r="N43" s="1054">
        <v>749.40550000000007</v>
      </c>
      <c r="O43" s="1054">
        <v>128.91250000000002</v>
      </c>
      <c r="P43" s="1042"/>
      <c r="Q43" s="1054">
        <v>463.67300000000023</v>
      </c>
      <c r="R43" s="1054">
        <f t="shared" si="11"/>
        <v>241.86800000000022</v>
      </c>
      <c r="S43" s="1054">
        <v>221.80500000000001</v>
      </c>
    </row>
    <row r="44" spans="1:19" x14ac:dyDescent="0.2">
      <c r="A44" s="1060">
        <v>1999</v>
      </c>
      <c r="B44" s="1059">
        <f t="shared" si="7"/>
        <v>0.30163494453359019</v>
      </c>
      <c r="C44" s="1058">
        <v>0.29251259906845978</v>
      </c>
      <c r="D44" s="1057">
        <f t="shared" si="6"/>
        <v>0.30932791334674181</v>
      </c>
      <c r="E44" s="1062">
        <f t="shared" si="8"/>
        <v>0.13670880949752484</v>
      </c>
      <c r="F44" s="1061">
        <f t="shared" si="9"/>
        <v>0.5349204491030346</v>
      </c>
      <c r="G44" s="1056">
        <v>0.12876313431110112</v>
      </c>
      <c r="H44" s="1056">
        <v>0.5349204491030346</v>
      </c>
      <c r="I44" s="1055">
        <f t="shared" si="3"/>
        <v>0.46736041433049336</v>
      </c>
      <c r="J44" s="1079"/>
      <c r="K44" s="1054">
        <f t="shared" si="10"/>
        <v>13161.271964536809</v>
      </c>
      <c r="L44" s="1054">
        <v>6151.0575184622294</v>
      </c>
      <c r="M44" s="1054">
        <v>6064.0209460745773</v>
      </c>
      <c r="N44" s="1054">
        <v>803.93149999999991</v>
      </c>
      <c r="O44" s="1054">
        <v>142.262</v>
      </c>
      <c r="P44" s="1042"/>
      <c r="Q44" s="1054">
        <v>497.02099999999973</v>
      </c>
      <c r="R44" s="1054">
        <f t="shared" si="11"/>
        <v>269.63499999999976</v>
      </c>
      <c r="S44" s="1054">
        <v>227.386</v>
      </c>
    </row>
    <row r="45" spans="1:19" x14ac:dyDescent="0.2">
      <c r="A45" s="1060">
        <v>2000</v>
      </c>
      <c r="B45" s="1059">
        <f t="shared" si="7"/>
        <v>0.30961896965809255</v>
      </c>
      <c r="C45" s="1058">
        <v>0.30323034468054405</v>
      </c>
      <c r="D45" s="1057">
        <f t="shared" si="6"/>
        <v>0.31682434453252245</v>
      </c>
      <c r="E45" s="1062">
        <f t="shared" si="8"/>
        <v>0.13680384565620121</v>
      </c>
      <c r="F45" s="1061">
        <f t="shared" si="9"/>
        <v>0.56326472165329189</v>
      </c>
      <c r="G45" s="1056">
        <v>0.13078512850238749</v>
      </c>
      <c r="H45" s="1056">
        <v>0.56326472165329189</v>
      </c>
      <c r="I45" s="1055">
        <f t="shared" si="3"/>
        <v>0.45115486644427133</v>
      </c>
      <c r="J45" s="1079"/>
      <c r="K45" s="1054">
        <f t="shared" si="10"/>
        <v>13805.359950551458</v>
      </c>
      <c r="L45" s="1054">
        <v>6228.3553247061354</v>
      </c>
      <c r="M45" s="1054">
        <v>6618.9581258453218</v>
      </c>
      <c r="N45" s="1054">
        <v>819.92250000000001</v>
      </c>
      <c r="O45" s="1054">
        <v>138.124</v>
      </c>
      <c r="P45" s="1042"/>
      <c r="Q45" s="1054">
        <v>440.43399999999974</v>
      </c>
      <c r="R45" s="1054">
        <f t="shared" si="11"/>
        <v>206.98599999999973</v>
      </c>
      <c r="S45" s="1054">
        <v>233.44800000000001</v>
      </c>
    </row>
    <row r="46" spans="1:19" x14ac:dyDescent="0.2">
      <c r="A46" s="1060">
        <v>2001</v>
      </c>
      <c r="B46" s="1059">
        <f t="shared" si="7"/>
        <v>0.29527265183811718</v>
      </c>
      <c r="C46" s="1058">
        <v>0.28703521626729761</v>
      </c>
      <c r="D46" s="1057">
        <f t="shared" si="6"/>
        <v>0.30017293254304378</v>
      </c>
      <c r="E46" s="1062">
        <f t="shared" si="8"/>
        <v>0.12081801238763286</v>
      </c>
      <c r="F46" s="1061">
        <f t="shared" si="9"/>
        <v>0.57233429137337288</v>
      </c>
      <c r="G46" s="1056">
        <v>0.11668590335964248</v>
      </c>
      <c r="H46" s="1056">
        <v>0.57233429137337288</v>
      </c>
      <c r="I46" s="1055">
        <f t="shared" si="3"/>
        <v>0.42091703575188749</v>
      </c>
      <c r="J46" s="1079"/>
      <c r="K46" s="1054">
        <f t="shared" si="10"/>
        <v>12554.611643046139</v>
      </c>
      <c r="L46" s="1054">
        <v>5284.4499178071146</v>
      </c>
      <c r="M46" s="1054">
        <v>6376.8002252390233</v>
      </c>
      <c r="N46" s="1054">
        <v>763.03950000000009</v>
      </c>
      <c r="O46" s="1054">
        <v>130.322</v>
      </c>
      <c r="P46" s="1042"/>
      <c r="Q46" s="1054">
        <v>456.16900000000032</v>
      </c>
      <c r="R46" s="1054">
        <f t="shared" si="11"/>
        <v>286.0210000000003</v>
      </c>
      <c r="S46" s="1054">
        <v>170.148</v>
      </c>
    </row>
    <row r="47" spans="1:19" x14ac:dyDescent="0.2">
      <c r="A47" s="1060">
        <v>2002</v>
      </c>
      <c r="B47" s="1059">
        <f t="shared" si="7"/>
        <v>0.27493231620726072</v>
      </c>
      <c r="C47" s="1058">
        <v>0.26353104182734877</v>
      </c>
      <c r="D47" s="1057">
        <f t="shared" si="6"/>
        <v>0.27938225465182009</v>
      </c>
      <c r="E47" s="1062">
        <f t="shared" si="8"/>
        <v>0.10295325792646963</v>
      </c>
      <c r="F47" s="1061">
        <f t="shared" si="9"/>
        <v>0.56655394585237107</v>
      </c>
      <c r="G47" s="1056">
        <v>0.10925044679852347</v>
      </c>
      <c r="H47" s="1056">
        <v>0.56655394585237107</v>
      </c>
      <c r="I47" s="1055">
        <f t="shared" si="3"/>
        <v>0.39066842832852688</v>
      </c>
      <c r="J47" s="1079"/>
      <c r="K47" s="1054">
        <f t="shared" si="10"/>
        <v>10712.989716574788</v>
      </c>
      <c r="L47" s="1054">
        <v>4185.2268552739433</v>
      </c>
      <c r="M47" s="1054">
        <v>5692.081361300844</v>
      </c>
      <c r="N47" s="1054">
        <v>715.83150000000001</v>
      </c>
      <c r="O47" s="1054">
        <v>119.85</v>
      </c>
      <c r="P47" s="1042"/>
      <c r="Q47" s="1054">
        <v>572.33999999999969</v>
      </c>
      <c r="R47" s="1054">
        <f t="shared" si="11"/>
        <v>411.66599999999971</v>
      </c>
      <c r="S47" s="1054">
        <v>160.67400000000001</v>
      </c>
    </row>
    <row r="48" spans="1:19" x14ac:dyDescent="0.2">
      <c r="A48" s="1060">
        <v>2003</v>
      </c>
      <c r="B48" s="1059">
        <f t="shared" si="7"/>
        <v>0.28020537250710953</v>
      </c>
      <c r="C48" s="1058">
        <v>0.272557318593589</v>
      </c>
      <c r="D48" s="1057">
        <f t="shared" si="6"/>
        <v>0.28390327199935095</v>
      </c>
      <c r="E48" s="1062">
        <f t="shared" si="8"/>
        <v>0.10291759936054665</v>
      </c>
      <c r="F48" s="1061">
        <f t="shared" si="9"/>
        <v>0.6001499534485174</v>
      </c>
      <c r="G48" s="1056">
        <v>0.10609786503984124</v>
      </c>
      <c r="H48" s="1056">
        <v>0.6001499534485174</v>
      </c>
      <c r="I48" s="1055">
        <f t="shared" ref="I48:I64" si="12">L48/K48</f>
        <v>0.37759983805097291</v>
      </c>
      <c r="J48" s="1079"/>
      <c r="K48" s="1054">
        <f t="shared" si="10"/>
        <v>11055.352617042834</v>
      </c>
      <c r="L48" s="1054">
        <v>4174.4993577917739</v>
      </c>
      <c r="M48" s="1054">
        <v>5969.25475925106</v>
      </c>
      <c r="N48" s="1054">
        <v>789.84749999999997</v>
      </c>
      <c r="O48" s="1054">
        <v>121.751</v>
      </c>
      <c r="P48" s="1042"/>
      <c r="Q48" s="1054">
        <v>655.87100000000009</v>
      </c>
      <c r="R48" s="1054">
        <f t="shared" si="11"/>
        <v>442.10800000000006</v>
      </c>
      <c r="S48" s="1054">
        <v>213.76300000000001</v>
      </c>
    </row>
    <row r="49" spans="1:19" x14ac:dyDescent="0.2">
      <c r="A49" s="1060">
        <v>2004</v>
      </c>
      <c r="B49" s="1059">
        <f t="shared" si="7"/>
        <v>0.28131402011901069</v>
      </c>
      <c r="C49" s="1058">
        <v>0.27376138704653014</v>
      </c>
      <c r="D49" s="1057">
        <f t="shared" si="6"/>
        <v>0.28561936059062881</v>
      </c>
      <c r="E49" s="1062">
        <f t="shared" si="8"/>
        <v>0.10542240187228467</v>
      </c>
      <c r="F49" s="1061">
        <f t="shared" si="9"/>
        <v>0.59108076940438126</v>
      </c>
      <c r="G49" s="1056">
        <v>0.10813561500125106</v>
      </c>
      <c r="H49" s="1056">
        <v>0.59108076940438126</v>
      </c>
      <c r="I49" s="1055">
        <f t="shared" si="12"/>
        <v>0.3850886460272297</v>
      </c>
      <c r="J49" s="1079"/>
      <c r="K49" s="1054">
        <f t="shared" si="10"/>
        <v>13506.902790487753</v>
      </c>
      <c r="L49" s="1054">
        <v>5201.3549076103391</v>
      </c>
      <c r="M49" s="1054">
        <v>7244.7183828774141</v>
      </c>
      <c r="N49" s="1054">
        <v>925.07600000000002</v>
      </c>
      <c r="O49" s="1054">
        <v>135.7535</v>
      </c>
      <c r="P49" s="1042"/>
      <c r="Q49" s="1054">
        <v>767.09099999999989</v>
      </c>
      <c r="R49" s="1054">
        <f t="shared" si="11"/>
        <v>488.57899999999989</v>
      </c>
      <c r="S49" s="1054">
        <v>278.512</v>
      </c>
    </row>
    <row r="50" spans="1:19" x14ac:dyDescent="0.2">
      <c r="A50" s="1060">
        <v>2005</v>
      </c>
      <c r="B50" s="1059">
        <f t="shared" si="7"/>
        <v>0.28573864625971807</v>
      </c>
      <c r="C50" s="1058">
        <v>0.27775341523476488</v>
      </c>
      <c r="D50" s="1057">
        <f t="shared" si="6"/>
        <v>0.29110602918874012</v>
      </c>
      <c r="E50" s="1062">
        <f t="shared" si="8"/>
        <v>0.1083160916489412</v>
      </c>
      <c r="F50" s="1061">
        <f t="shared" si="9"/>
        <v>0.59129509851480766</v>
      </c>
      <c r="G50" s="1056">
        <v>0.11329587361512902</v>
      </c>
      <c r="H50" s="1056">
        <v>0.59129509851480766</v>
      </c>
      <c r="I50" s="1055">
        <f t="shared" si="12"/>
        <v>0.38997213250245522</v>
      </c>
      <c r="J50" s="1079"/>
      <c r="K50" s="1054">
        <f t="shared" si="10"/>
        <v>15096.846308365852</v>
      </c>
      <c r="L50" s="1054">
        <v>5887.3493489352495</v>
      </c>
      <c r="M50" s="1054">
        <v>8064.037459430604</v>
      </c>
      <c r="N50" s="1054">
        <v>1001.3920000000001</v>
      </c>
      <c r="O50" s="1054">
        <v>144.0675</v>
      </c>
      <c r="P50" s="1042"/>
      <c r="Q50" s="1054">
        <v>944.71399999999949</v>
      </c>
      <c r="R50" s="1054">
        <f t="shared" si="11"/>
        <v>564.96499999999946</v>
      </c>
      <c r="S50" s="1054">
        <v>379.74900000000002</v>
      </c>
    </row>
    <row r="51" spans="1:19" x14ac:dyDescent="0.2">
      <c r="A51" s="1060">
        <v>2006</v>
      </c>
      <c r="B51" s="1059">
        <f t="shared" si="7"/>
        <v>0.29983702964165515</v>
      </c>
      <c r="C51" s="1058">
        <v>0.2931014379724271</v>
      </c>
      <c r="D51" s="1057">
        <f t="shared" si="6"/>
        <v>0.30560147071433202</v>
      </c>
      <c r="E51" s="1062">
        <f t="shared" si="8"/>
        <v>0.12093255857361075</v>
      </c>
      <c r="F51" s="1061">
        <f t="shared" si="9"/>
        <v>0.60219355272679398</v>
      </c>
      <c r="G51" s="1056">
        <v>0.1116068136315457</v>
      </c>
      <c r="H51" s="1056">
        <v>0.60219355272679398</v>
      </c>
      <c r="I51" s="1055">
        <f t="shared" si="12"/>
        <v>0.41259626500019836</v>
      </c>
      <c r="J51" s="1079"/>
      <c r="K51" s="1054">
        <f t="shared" si="10"/>
        <v>17065.984743985209</v>
      </c>
      <c r="L51" s="1054">
        <v>7041.3615639186637</v>
      </c>
      <c r="M51" s="1054">
        <v>8737.1681800665465</v>
      </c>
      <c r="N51" s="1054">
        <v>1131.5530000000001</v>
      </c>
      <c r="O51" s="1054">
        <v>155.90199999999999</v>
      </c>
      <c r="P51" s="1042"/>
      <c r="Q51" s="1054">
        <v>932.76200000000063</v>
      </c>
      <c r="R51" s="1054">
        <f t="shared" si="11"/>
        <v>502.61500000000063</v>
      </c>
      <c r="S51" s="1054">
        <v>430.14699999999999</v>
      </c>
    </row>
    <row r="52" spans="1:19" x14ac:dyDescent="0.2">
      <c r="A52" s="1060">
        <v>2007</v>
      </c>
      <c r="B52" s="1059">
        <f t="shared" si="7"/>
        <v>0.30645870836012079</v>
      </c>
      <c r="C52" s="1058">
        <v>0.30153013156352454</v>
      </c>
      <c r="D52" s="1057">
        <f t="shared" si="6"/>
        <v>0.31190545929669261</v>
      </c>
      <c r="E52" s="1062">
        <f t="shared" si="8"/>
        <v>0.12595582703525618</v>
      </c>
      <c r="F52" s="1061">
        <f t="shared" si="9"/>
        <v>0.61322977533552558</v>
      </c>
      <c r="G52" s="1056">
        <v>0.10983325562783358</v>
      </c>
      <c r="H52" s="1056">
        <v>0.61322977533552558</v>
      </c>
      <c r="I52" s="1055">
        <f t="shared" si="12"/>
        <v>0.41772219042301773</v>
      </c>
      <c r="J52" s="1079"/>
      <c r="K52" s="1054">
        <f t="shared" si="10"/>
        <v>18597.447090480018</v>
      </c>
      <c r="L52" s="1054">
        <v>7768.5663349114911</v>
      </c>
      <c r="M52" s="1054">
        <v>9439.11825556853</v>
      </c>
      <c r="N52" s="1054">
        <v>1219.4559999999999</v>
      </c>
      <c r="O52" s="1054">
        <v>170.3065</v>
      </c>
      <c r="P52" s="1042"/>
      <c r="Q52" s="1054">
        <v>746.29200000000037</v>
      </c>
      <c r="R52" s="1054">
        <f t="shared" si="11"/>
        <v>354.51000000000039</v>
      </c>
      <c r="S52" s="1054">
        <v>391.78199999999998</v>
      </c>
    </row>
    <row r="53" spans="1:19" x14ac:dyDescent="0.2">
      <c r="A53" s="1060">
        <v>2008</v>
      </c>
      <c r="B53" s="1059">
        <f t="shared" si="7"/>
        <v>0.30381555184223985</v>
      </c>
      <c r="C53" s="1058">
        <v>0.29780359499137032</v>
      </c>
      <c r="D53" s="1057">
        <f t="shared" si="6"/>
        <v>0.30851131858529141</v>
      </c>
      <c r="E53" s="1062">
        <f t="shared" si="8"/>
        <v>0.11717650196706135</v>
      </c>
      <c r="F53" s="1061">
        <f t="shared" si="9"/>
        <v>0.63105351652377606</v>
      </c>
      <c r="G53" s="1056">
        <v>0.11360410291542114</v>
      </c>
      <c r="H53" s="1056">
        <v>0.63105351652377606</v>
      </c>
      <c r="I53" s="1055">
        <f t="shared" si="12"/>
        <v>0.39346906463790965</v>
      </c>
      <c r="J53" s="1079"/>
      <c r="K53" s="1054">
        <f t="shared" si="10"/>
        <v>15003.02734185284</v>
      </c>
      <c r="L53" s="1054">
        <v>5903.2271349358207</v>
      </c>
      <c r="M53" s="1054">
        <v>7951.7507069170179</v>
      </c>
      <c r="N53" s="1054">
        <v>1000.682</v>
      </c>
      <c r="O53" s="1054">
        <v>147.36750000000001</v>
      </c>
      <c r="P53" s="1042"/>
      <c r="Q53" s="1054">
        <v>583.5679999999993</v>
      </c>
      <c r="R53" s="1054">
        <f t="shared" si="11"/>
        <v>327.6499999999993</v>
      </c>
      <c r="S53" s="1054">
        <v>255.91800000000001</v>
      </c>
    </row>
    <row r="54" spans="1:19" x14ac:dyDescent="0.2">
      <c r="A54" s="1060">
        <v>2009</v>
      </c>
      <c r="B54" s="1059">
        <f t="shared" si="7"/>
        <v>0.27874782557692751</v>
      </c>
      <c r="C54" s="1058">
        <v>0.26901126359022659</v>
      </c>
      <c r="D54" s="1057">
        <f t="shared" si="6"/>
        <v>0.28162873078365658</v>
      </c>
      <c r="E54" s="1062">
        <f t="shared" si="8"/>
        <v>0.10153866266117205</v>
      </c>
      <c r="F54" s="1061">
        <f t="shared" si="9"/>
        <v>0.5943245313197153</v>
      </c>
      <c r="G54" s="1056">
        <v>0.10540844125381744</v>
      </c>
      <c r="H54" s="1056">
        <v>0.5943245313197153</v>
      </c>
      <c r="I54" s="1055">
        <f t="shared" si="12"/>
        <v>0.37745134276548947</v>
      </c>
      <c r="J54" s="1079"/>
      <c r="K54" s="1054">
        <f t="shared" si="10"/>
        <v>12713.955762208752</v>
      </c>
      <c r="L54" s="1054">
        <v>4798.8996743067255</v>
      </c>
      <c r="M54" s="1054">
        <v>6911.3195879020277</v>
      </c>
      <c r="N54" s="1054">
        <v>874.77300000000002</v>
      </c>
      <c r="O54" s="1054">
        <v>128.96350000000001</v>
      </c>
      <c r="P54" s="1042"/>
      <c r="Q54" s="1054">
        <v>893.16299999999956</v>
      </c>
      <c r="R54" s="1054">
        <f t="shared" si="11"/>
        <v>689.22999999999956</v>
      </c>
      <c r="S54" s="1054">
        <v>203.93299999999999</v>
      </c>
    </row>
    <row r="55" spans="1:19" x14ac:dyDescent="0.2">
      <c r="A55" s="1060">
        <v>2010</v>
      </c>
      <c r="B55" s="1059">
        <f t="shared" si="7"/>
        <v>0.29638256343335012</v>
      </c>
      <c r="C55" s="1058">
        <v>0.28861165491349022</v>
      </c>
      <c r="D55" s="1057">
        <f t="shared" si="6"/>
        <v>0.2986352888350231</v>
      </c>
      <c r="E55" s="1062">
        <f t="shared" si="8"/>
        <v>0.11289116905244141</v>
      </c>
      <c r="F55" s="1061">
        <f t="shared" si="9"/>
        <v>0.6058325052637431</v>
      </c>
      <c r="G55" s="1056">
        <v>0.11588299845076723</v>
      </c>
      <c r="H55" s="1056">
        <v>0.6058325052637431</v>
      </c>
      <c r="I55" s="1055">
        <f t="shared" si="12"/>
        <v>0.39115249550916414</v>
      </c>
      <c r="J55" s="1079"/>
      <c r="K55" s="1054">
        <f t="shared" si="10"/>
        <v>15514.36044996101</v>
      </c>
      <c r="L55" s="1054">
        <v>6068.4808062309276</v>
      </c>
      <c r="M55" s="1054">
        <v>8255.3316437300819</v>
      </c>
      <c r="N55" s="1054">
        <v>1043.3389999999999</v>
      </c>
      <c r="O55" s="1054">
        <v>147.209</v>
      </c>
      <c r="P55" s="1042"/>
      <c r="Q55" s="1054">
        <v>1211.4680000000003</v>
      </c>
      <c r="R55" s="1054">
        <f t="shared" si="11"/>
        <v>939.20100000000025</v>
      </c>
      <c r="S55" s="1054">
        <v>272.267</v>
      </c>
    </row>
    <row r="56" spans="1:19" x14ac:dyDescent="0.2">
      <c r="A56" s="1060">
        <v>2011</v>
      </c>
      <c r="B56" s="1059">
        <f t="shared" ref="B56:B64" si="13">C56*S56/Q56+D56*R56/Q56</f>
        <v>0.30410394185166856</v>
      </c>
      <c r="C56" s="1058">
        <v>0.29781233483543973</v>
      </c>
      <c r="D56" s="1057">
        <f t="shared" si="6"/>
        <v>0.30609521950735946</v>
      </c>
      <c r="E56" s="1062">
        <f t="shared" ref="E56:E64" si="14">C56*L56/K56</f>
        <v>0.11644774193942761</v>
      </c>
      <c r="F56" s="1061">
        <f t="shared" ref="F56:F64" si="15">H56</f>
        <v>0.62459982545406967</v>
      </c>
      <c r="G56" s="1056">
        <v>0.11661676296376988</v>
      </c>
      <c r="H56" s="1056">
        <v>0.62459982545406967</v>
      </c>
      <c r="I56" s="1055">
        <f t="shared" si="12"/>
        <v>0.39101047310136566</v>
      </c>
      <c r="J56" s="1079"/>
      <c r="K56" s="1054">
        <f t="shared" si="10"/>
        <v>16260.209888889451</v>
      </c>
      <c r="L56" s="1054">
        <v>6357.9123613821685</v>
      </c>
      <c r="M56" s="1054">
        <v>8626.7320275072816</v>
      </c>
      <c r="N56" s="1054">
        <v>1121.9114999999999</v>
      </c>
      <c r="O56" s="1054">
        <v>153.654</v>
      </c>
      <c r="P56" s="1042"/>
      <c r="Q56" s="1054">
        <v>1167.8570000000004</v>
      </c>
      <c r="R56" s="1054">
        <f t="shared" si="11"/>
        <v>887.09400000000051</v>
      </c>
      <c r="S56" s="1054">
        <v>280.76299999999998</v>
      </c>
    </row>
    <row r="57" spans="1:19" x14ac:dyDescent="0.2">
      <c r="A57" s="1060">
        <v>2012</v>
      </c>
      <c r="B57" s="1059">
        <f t="shared" si="13"/>
        <v>0.31694384715856794</v>
      </c>
      <c r="C57" s="1058">
        <v>0.31151881495217315</v>
      </c>
      <c r="D57" s="1057">
        <f t="shared" si="6"/>
        <v>0.31921590215998291</v>
      </c>
      <c r="E57" s="1062">
        <f t="shared" si="14"/>
        <v>0.12121338849004312</v>
      </c>
      <c r="F57" s="1061">
        <f t="shared" si="15"/>
        <v>0.65440055079917847</v>
      </c>
      <c r="G57" s="1056">
        <v>0.12172285227260636</v>
      </c>
      <c r="H57" s="1056">
        <v>0.65440055079917847</v>
      </c>
      <c r="I57" s="1055">
        <f t="shared" si="12"/>
        <v>0.38910455058277221</v>
      </c>
      <c r="J57" s="1079"/>
      <c r="K57" s="1054">
        <f t="shared" si="10"/>
        <v>16902.065892125989</v>
      </c>
      <c r="L57" s="1054">
        <v>6576.6707528760862</v>
      </c>
      <c r="M57" s="1054">
        <v>8968.1701392499035</v>
      </c>
      <c r="N57" s="1054">
        <v>1199.2394999999999</v>
      </c>
      <c r="O57" s="1054">
        <v>157.9855</v>
      </c>
      <c r="P57" s="1042"/>
      <c r="Q57" s="1054">
        <v>1133.4940000000001</v>
      </c>
      <c r="R57" s="1054">
        <f t="shared" si="11"/>
        <v>798.9050000000002</v>
      </c>
      <c r="S57" s="1054">
        <v>334.589</v>
      </c>
    </row>
    <row r="58" spans="1:19" x14ac:dyDescent="0.2">
      <c r="A58" s="1060">
        <v>2013</v>
      </c>
      <c r="B58" s="1059">
        <f t="shared" si="13"/>
        <v>0.2992268886774837</v>
      </c>
      <c r="C58" s="1058">
        <v>0.29195121129427287</v>
      </c>
      <c r="D58" s="1078">
        <f t="shared" si="6"/>
        <v>0.30283647413772352</v>
      </c>
      <c r="E58" s="1062">
        <f t="shared" si="14"/>
        <v>0.11761256689668691</v>
      </c>
      <c r="F58" s="1061">
        <f t="shared" si="15"/>
        <v>0.61673857097003226</v>
      </c>
      <c r="G58" s="1056">
        <v>0.10476713949995053</v>
      </c>
      <c r="H58" s="1056">
        <v>0.61673857097003226</v>
      </c>
      <c r="I58" s="1055">
        <f t="shared" si="12"/>
        <v>0.40285007339167728</v>
      </c>
      <c r="J58" s="1079"/>
      <c r="K58" s="1054">
        <f t="shared" si="10"/>
        <v>20502.144877834995</v>
      </c>
      <c r="L58" s="1054">
        <v>8259.2905687226284</v>
      </c>
      <c r="M58" s="1054">
        <v>10642.403809112366</v>
      </c>
      <c r="N58" s="1054">
        <v>1419.3864999999998</v>
      </c>
      <c r="O58" s="1054">
        <v>181.06400000000002</v>
      </c>
      <c r="P58" s="1042"/>
      <c r="Q58" s="1054">
        <v>1093.6029999999996</v>
      </c>
      <c r="R58" s="1054">
        <f t="shared" si="11"/>
        <v>730.96099999999956</v>
      </c>
      <c r="S58" s="1054">
        <v>362.642</v>
      </c>
    </row>
    <row r="59" spans="1:19" x14ac:dyDescent="0.2">
      <c r="A59" s="1060">
        <v>2014</v>
      </c>
      <c r="B59" s="1059">
        <f t="shared" si="13"/>
        <v>0.31346888580355053</v>
      </c>
      <c r="C59" s="1058">
        <v>0.30717850715378014</v>
      </c>
      <c r="D59" s="1078">
        <f t="shared" si="6"/>
        <v>0.31695440824242349</v>
      </c>
      <c r="E59" s="1062">
        <f t="shared" si="14"/>
        <v>0.12941154986849729</v>
      </c>
      <c r="F59" s="1061">
        <f t="shared" si="15"/>
        <v>0.62347647194319422</v>
      </c>
      <c r="G59" s="1056">
        <v>0.10777617793052098</v>
      </c>
      <c r="H59" s="1056">
        <v>0.62347647194319422</v>
      </c>
      <c r="I59" s="1055">
        <f t="shared" si="12"/>
        <v>0.42129103063747581</v>
      </c>
      <c r="J59" s="1079"/>
      <c r="K59" s="1054">
        <f t="shared" si="10"/>
        <v>23880.915842184553</v>
      </c>
      <c r="L59" s="1054">
        <v>10060.815647720754</v>
      </c>
      <c r="M59" s="1054">
        <v>12029.3716944638</v>
      </c>
      <c r="N59" s="1054">
        <v>1587.5525</v>
      </c>
      <c r="O59" s="1054">
        <v>203.17599999999999</v>
      </c>
      <c r="P59" s="1042"/>
      <c r="Q59" s="1054">
        <v>1141.7130000000006</v>
      </c>
      <c r="R59" s="1054">
        <f t="shared" si="11"/>
        <v>734.64400000000069</v>
      </c>
      <c r="S59" s="1054">
        <v>407.06900000000002</v>
      </c>
    </row>
    <row r="60" spans="1:19" x14ac:dyDescent="0.2">
      <c r="A60" s="1060">
        <v>2015</v>
      </c>
      <c r="B60" s="1059">
        <f t="shared" si="13"/>
        <v>0.32066911595803849</v>
      </c>
      <c r="C60" s="1058">
        <v>0.31347214607252893</v>
      </c>
      <c r="D60" s="1078">
        <f t="shared" si="6"/>
        <v>0.32505647016219641</v>
      </c>
      <c r="E60" s="1056">
        <f t="shared" si="14"/>
        <v>0.13419887695312724</v>
      </c>
      <c r="F60" s="1061">
        <f t="shared" si="15"/>
        <v>0.63550517024649344</v>
      </c>
      <c r="G60" s="1056">
        <v>0.1064169967524366</v>
      </c>
      <c r="H60" s="1056">
        <v>0.63550517024649344</v>
      </c>
      <c r="I60" s="1055">
        <f t="shared" si="12"/>
        <v>0.42810462950056577</v>
      </c>
      <c r="J60" s="1079"/>
      <c r="K60" s="1054">
        <f t="shared" si="10"/>
        <v>24496.713274908325</v>
      </c>
      <c r="L60" s="1054">
        <v>10487.156360536219</v>
      </c>
      <c r="M60" s="1054">
        <v>12198.925914372108</v>
      </c>
      <c r="N60" s="1054">
        <v>1605.116</v>
      </c>
      <c r="O60" s="1054">
        <v>205.51499999999999</v>
      </c>
      <c r="P60" s="1042"/>
      <c r="Q60" s="1054">
        <v>1046.3230000000012</v>
      </c>
      <c r="R60" s="1054">
        <f t="shared" si="11"/>
        <v>650.04700000000116</v>
      </c>
      <c r="S60" s="1054">
        <v>396.27600000000001</v>
      </c>
    </row>
    <row r="61" spans="1:19" x14ac:dyDescent="0.2">
      <c r="A61" s="1060">
        <v>2016</v>
      </c>
      <c r="B61" s="1059">
        <f t="shared" si="13"/>
        <v>0.31753591711604867</v>
      </c>
      <c r="C61" s="1058">
        <v>0.30873746417237174</v>
      </c>
      <c r="D61" s="1078">
        <f t="shared" si="6"/>
        <v>0.32282324255353712</v>
      </c>
      <c r="E61" s="1056">
        <f t="shared" si="14"/>
        <v>0.13242555587929278</v>
      </c>
      <c r="F61" s="1061">
        <f t="shared" si="15"/>
        <v>0.63052092560222428</v>
      </c>
      <c r="G61" s="1056">
        <v>0.10558942006358568</v>
      </c>
      <c r="H61" s="1056">
        <v>0.63052092560222428</v>
      </c>
      <c r="I61" s="1055">
        <f t="shared" si="12"/>
        <v>0.42892609821190353</v>
      </c>
      <c r="J61" s="1079"/>
      <c r="K61" s="1054">
        <f t="shared" si="10"/>
        <v>25064.713354883948</v>
      </c>
      <c r="L61" s="1054">
        <v>10750.909702110162</v>
      </c>
      <c r="M61" s="1054">
        <v>12433.049652773787</v>
      </c>
      <c r="N61" s="1054">
        <v>1668.7435</v>
      </c>
      <c r="O61" s="1054">
        <v>212.01050000000001</v>
      </c>
      <c r="P61" s="1042"/>
      <c r="Q61" s="1054">
        <v>1002.1199999999999</v>
      </c>
      <c r="R61" s="1054">
        <f t="shared" si="11"/>
        <v>625.95799999999986</v>
      </c>
      <c r="S61" s="1054">
        <v>376.16199999999998</v>
      </c>
    </row>
    <row r="62" spans="1:19" x14ac:dyDescent="0.2">
      <c r="A62" s="1060">
        <v>2017</v>
      </c>
      <c r="B62" s="1059">
        <f t="shared" si="13"/>
        <v>0.31787533272503621</v>
      </c>
      <c r="C62" s="1058">
        <v>0.3063574280019829</v>
      </c>
      <c r="D62" s="1078">
        <f t="shared" si="6"/>
        <v>0.32323319810328033</v>
      </c>
      <c r="E62" s="1056">
        <f t="shared" si="14"/>
        <v>0.13307894487507552</v>
      </c>
      <c r="F62" s="1061">
        <f t="shared" si="15"/>
        <v>0.61472981317820097</v>
      </c>
      <c r="G62" s="1056">
        <v>0.11432635752594934</v>
      </c>
      <c r="H62" s="1056">
        <v>0.61472981317820097</v>
      </c>
      <c r="I62" s="1055">
        <f t="shared" si="12"/>
        <v>0.43439111544641301</v>
      </c>
      <c r="J62" s="1079"/>
      <c r="K62" s="1054">
        <f t="shared" si="10"/>
        <v>28327.965187000962</v>
      </c>
      <c r="L62" s="1054">
        <v>12305.416395908504</v>
      </c>
      <c r="M62" s="1054">
        <v>13925.331791092462</v>
      </c>
      <c r="N62" s="1054">
        <v>1859.4369999999999</v>
      </c>
      <c r="O62" s="1054">
        <v>237.78</v>
      </c>
      <c r="P62" s="1042"/>
      <c r="Q62" s="1054">
        <v>980.60199999999986</v>
      </c>
      <c r="R62" s="1054">
        <f t="shared" si="11"/>
        <v>669.27199999999993</v>
      </c>
      <c r="S62" s="1054">
        <v>311.33</v>
      </c>
    </row>
    <row r="63" spans="1:19" x14ac:dyDescent="0.2">
      <c r="A63" s="1060">
        <v>2018</v>
      </c>
      <c r="B63" s="1059">
        <f t="shared" si="13"/>
        <v>0.32267318911007414</v>
      </c>
      <c r="C63" s="1058">
        <v>0.31330028604171428</v>
      </c>
      <c r="D63" s="1078">
        <f t="shared" si="6"/>
        <v>0.32632376970457216</v>
      </c>
      <c r="E63" s="1056">
        <f t="shared" si="14"/>
        <v>0.13475085796299396</v>
      </c>
      <c r="F63" s="1061">
        <f t="shared" si="15"/>
        <v>0.62552952653650751</v>
      </c>
      <c r="G63" s="1056">
        <v>0.11618315125752177</v>
      </c>
      <c r="H63" s="1056">
        <v>0.62552952653650751</v>
      </c>
      <c r="I63" s="1055">
        <f t="shared" si="12"/>
        <v>0.43010129248669943</v>
      </c>
      <c r="J63" s="1079"/>
      <c r="K63" s="1054">
        <f t="shared" si="10"/>
        <v>29199.501380314781</v>
      </c>
      <c r="L63" s="1054">
        <v>12558.743283640551</v>
      </c>
      <c r="M63" s="1054">
        <v>14396.464596674228</v>
      </c>
      <c r="N63" s="1054">
        <v>2000.5839999999998</v>
      </c>
      <c r="O63" s="1054">
        <v>243.70949999999999</v>
      </c>
      <c r="P63" s="1042"/>
      <c r="Q63" s="1054">
        <v>1009.188000000001</v>
      </c>
      <c r="R63" s="1054">
        <f t="shared" si="11"/>
        <v>726.30500000000097</v>
      </c>
      <c r="S63" s="1054">
        <v>282.88299999999998</v>
      </c>
    </row>
    <row r="64" spans="1:19" x14ac:dyDescent="0.2">
      <c r="A64" s="1060">
        <v>2019</v>
      </c>
      <c r="B64" s="1059">
        <f t="shared" si="13"/>
        <v>0.32166985201588272</v>
      </c>
      <c r="C64" s="1058">
        <v>0.31102651837643558</v>
      </c>
      <c r="D64" s="1078">
        <f t="shared" si="6"/>
        <v>0.32604339753518746</v>
      </c>
      <c r="E64" s="1056">
        <f t="shared" si="14"/>
        <v>0.13672075030209374</v>
      </c>
      <c r="F64" s="1061">
        <f t="shared" si="15"/>
        <v>0.61479796436443745</v>
      </c>
      <c r="G64" s="1056">
        <v>0.11585602308941563</v>
      </c>
      <c r="H64" s="1056">
        <v>0.61479796436443745</v>
      </c>
      <c r="I64" s="1055">
        <f t="shared" si="12"/>
        <v>0.4395790783878451</v>
      </c>
      <c r="J64" s="1079"/>
      <c r="K64" s="1054">
        <f t="shared" si="10"/>
        <v>30945.278601050137</v>
      </c>
      <c r="L64" s="1054">
        <v>13602.897047904724</v>
      </c>
      <c r="M64" s="1054">
        <v>14901.861053145414</v>
      </c>
      <c r="N64" s="1054">
        <v>2178.2215000000001</v>
      </c>
      <c r="O64" s="1054">
        <v>262.29899999999998</v>
      </c>
      <c r="P64" s="1042"/>
      <c r="Q64" s="1054">
        <v>1025.6420000000007</v>
      </c>
      <c r="R64" s="1054">
        <f t="shared" si="11"/>
        <v>726.9320000000007</v>
      </c>
      <c r="S64" s="1054">
        <v>298.70999999999998</v>
      </c>
    </row>
    <row r="65" spans="1:19" ht="17" thickBot="1" x14ac:dyDescent="0.25">
      <c r="A65" s="1250"/>
      <c r="B65" s="1251"/>
      <c r="C65" s="1252"/>
      <c r="D65" s="1253"/>
      <c r="E65" s="1254"/>
      <c r="F65" s="1255"/>
      <c r="G65" s="1254"/>
      <c r="H65" s="1254"/>
      <c r="I65" s="1256"/>
      <c r="J65" s="1079"/>
      <c r="K65" s="1054">
        <f t="shared" si="10"/>
        <v>34354.271243767122</v>
      </c>
      <c r="L65" s="1054">
        <v>15619.760846842364</v>
      </c>
      <c r="M65" s="1054">
        <v>16118.267396924759</v>
      </c>
      <c r="N65" s="1054">
        <v>2325.029</v>
      </c>
      <c r="O65" s="1054">
        <v>291.214</v>
      </c>
      <c r="P65" s="1042"/>
      <c r="Q65" s="1054">
        <v>986.60196291200009</v>
      </c>
      <c r="R65" s="1054">
        <f t="shared" si="11"/>
        <v>699.26206035200016</v>
      </c>
      <c r="S65" s="1054">
        <v>287.33990255999993</v>
      </c>
    </row>
    <row r="66" spans="1:19" ht="18" thickTop="1" thickBot="1" x14ac:dyDescent="0.25"/>
    <row r="67" spans="1:19" ht="99" customHeight="1" thickBot="1" x14ac:dyDescent="0.25">
      <c r="A67" s="1427" t="s">
        <v>1104</v>
      </c>
      <c r="B67" s="1428"/>
      <c r="C67" s="1428"/>
      <c r="D67" s="1428"/>
      <c r="E67" s="1428"/>
      <c r="F67" s="1428"/>
      <c r="G67" s="1428"/>
      <c r="H67" s="1428"/>
      <c r="I67" s="1429"/>
      <c r="J67" s="1053"/>
    </row>
  </sheetData>
  <mergeCells count="7">
    <mergeCell ref="E5:F5"/>
    <mergeCell ref="I5:I6"/>
    <mergeCell ref="A67:I67"/>
    <mergeCell ref="A3:I4"/>
    <mergeCell ref="G5:G6"/>
    <mergeCell ref="B5:D5"/>
    <mergeCell ref="H5:H6"/>
  </mergeCells>
  <hyperlinks>
    <hyperlink ref="A1" location="Index!A1" display="Back to index" xr:uid="{00000000-0004-0000-2800-000000000000}"/>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24994659260841701"/>
  </sheetPr>
  <dimension ref="A1"/>
  <sheetViews>
    <sheetView workbookViewId="0">
      <selection activeCell="D32" sqref="D32"/>
    </sheetView>
  </sheetViews>
  <sheetFormatPr baseColWidth="10" defaultRowHeight="16" x14ac:dyDescent="0.2"/>
  <sheetData/>
  <pageMargins left="0.75" right="0.75" top="1" bottom="1" header="0.5" footer="0.5"/>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39997558519241921"/>
  </sheetPr>
  <dimension ref="A1:Z119"/>
  <sheetViews>
    <sheetView workbookViewId="0">
      <pane xSplit="1" ySplit="9" topLeftCell="B79" activePane="bottomRight" state="frozen"/>
      <selection activeCell="D32" sqref="D32"/>
      <selection pane="topRight" activeCell="D32" sqref="D32"/>
      <selection pane="bottomLeft" activeCell="D32" sqref="D32"/>
      <selection pane="bottomRight" activeCell="K98" sqref="K98"/>
    </sheetView>
  </sheetViews>
  <sheetFormatPr baseColWidth="10" defaultColWidth="10.83203125" defaultRowHeight="16" x14ac:dyDescent="0.2"/>
  <cols>
    <col min="1" max="10" width="10.83203125" style="4"/>
    <col min="11" max="11" width="10.83203125" style="4" customWidth="1"/>
    <col min="12" max="20" width="10.83203125" style="4"/>
    <col min="21" max="23" width="11" style="4" customWidth="1"/>
    <col min="24" max="16384" width="10.83203125" style="4"/>
  </cols>
  <sheetData>
    <row r="1" spans="1:26" x14ac:dyDescent="0.2">
      <c r="A1" s="52" t="s">
        <v>37</v>
      </c>
      <c r="D1" s="198"/>
    </row>
    <row r="2" spans="1:26" x14ac:dyDescent="0.2">
      <c r="B2" s="51"/>
      <c r="C2" s="51"/>
      <c r="D2" s="199"/>
    </row>
    <row r="3" spans="1:26" ht="17" thickBot="1" x14ac:dyDescent="0.25">
      <c r="D3" s="198"/>
    </row>
    <row r="4" spans="1:26" ht="25" customHeight="1" thickTop="1" x14ac:dyDescent="0.2">
      <c r="A4" s="1365" t="s">
        <v>262</v>
      </c>
      <c r="B4" s="1366"/>
      <c r="C4" s="1366"/>
      <c r="D4" s="1366"/>
      <c r="E4" s="1366"/>
      <c r="F4" s="1366"/>
      <c r="G4" s="1366"/>
      <c r="H4" s="1366"/>
      <c r="I4" s="1366"/>
      <c r="J4" s="1366"/>
      <c r="K4" s="1366"/>
      <c r="L4" s="1366"/>
      <c r="M4" s="1366"/>
      <c r="N4" s="1366"/>
      <c r="O4" s="1366"/>
      <c r="P4" s="1366"/>
      <c r="Q4" s="1366"/>
      <c r="R4" s="1366"/>
      <c r="S4" s="1367"/>
      <c r="T4" s="496"/>
    </row>
    <row r="5" spans="1:26" x14ac:dyDescent="0.2">
      <c r="A5" s="49"/>
      <c r="B5" s="50"/>
      <c r="C5" s="50"/>
      <c r="D5" s="50"/>
      <c r="E5" s="50"/>
      <c r="F5" s="50"/>
      <c r="G5" s="50"/>
      <c r="H5" s="50"/>
      <c r="I5" s="50"/>
      <c r="J5" s="50"/>
      <c r="K5" s="50"/>
      <c r="L5" s="50"/>
      <c r="M5" s="50"/>
      <c r="N5" s="50"/>
      <c r="O5" s="50"/>
      <c r="P5" s="50"/>
      <c r="Q5" s="50"/>
      <c r="R5" s="50"/>
      <c r="S5" s="499"/>
      <c r="T5" s="495"/>
    </row>
    <row r="6" spans="1:26" x14ac:dyDescent="0.2">
      <c r="A6" s="49"/>
      <c r="B6" s="45" t="s">
        <v>36</v>
      </c>
      <c r="C6" s="45" t="s">
        <v>35</v>
      </c>
      <c r="D6" s="45" t="s">
        <v>34</v>
      </c>
      <c r="E6" s="45" t="s">
        <v>33</v>
      </c>
      <c r="F6" s="45" t="s">
        <v>32</v>
      </c>
      <c r="G6" s="45" t="s">
        <v>31</v>
      </c>
      <c r="H6" s="45" t="s">
        <v>30</v>
      </c>
      <c r="I6" s="48" t="s">
        <v>29</v>
      </c>
      <c r="J6" s="47" t="s">
        <v>28</v>
      </c>
      <c r="K6" s="47" t="s">
        <v>27</v>
      </c>
      <c r="L6" s="45" t="s">
        <v>26</v>
      </c>
      <c r="M6" s="46" t="s">
        <v>25</v>
      </c>
      <c r="N6" s="45" t="s">
        <v>24</v>
      </c>
      <c r="O6" s="45" t="s">
        <v>23</v>
      </c>
      <c r="P6" s="45" t="s">
        <v>22</v>
      </c>
      <c r="Q6" s="46" t="s">
        <v>21</v>
      </c>
      <c r="R6" s="46" t="s">
        <v>54</v>
      </c>
      <c r="S6" s="44" t="s">
        <v>53</v>
      </c>
      <c r="T6" s="46"/>
      <c r="V6" s="480"/>
    </row>
    <row r="7" spans="1:26" ht="35" customHeight="1" x14ac:dyDescent="0.2">
      <c r="A7" s="43"/>
      <c r="B7" s="1368" t="s">
        <v>864</v>
      </c>
      <c r="C7" s="1369"/>
      <c r="D7" s="1369"/>
      <c r="E7" s="1369"/>
      <c r="F7" s="1369"/>
      <c r="G7" s="1369"/>
      <c r="H7" s="1369"/>
      <c r="I7" s="1369"/>
      <c r="J7" s="1369"/>
      <c r="K7" s="1369"/>
      <c r="L7" s="1369"/>
      <c r="M7" s="1369"/>
      <c r="N7" s="1369"/>
      <c r="O7" s="1369"/>
      <c r="P7" s="1369"/>
      <c r="Q7" s="1369"/>
      <c r="R7" s="1369"/>
      <c r="S7" s="336"/>
      <c r="T7" s="50"/>
      <c r="V7" s="595"/>
      <c r="W7" s="595"/>
      <c r="X7" s="595"/>
      <c r="Y7" s="595"/>
      <c r="Z7" s="595"/>
    </row>
    <row r="8" spans="1:26" ht="21" customHeight="1" x14ac:dyDescent="0.2">
      <c r="A8" s="405"/>
      <c r="B8" s="1370" t="s">
        <v>46</v>
      </c>
      <c r="C8" s="1371"/>
      <c r="D8" s="1371"/>
      <c r="E8" s="1371"/>
      <c r="F8" s="1371"/>
      <c r="G8" s="1371"/>
      <c r="H8" s="1371"/>
      <c r="I8" s="1371"/>
      <c r="J8" s="1371"/>
      <c r="K8" s="1371"/>
      <c r="L8" s="1371"/>
      <c r="M8" s="1371"/>
      <c r="N8" s="1371"/>
      <c r="O8" s="1371"/>
      <c r="P8" s="1371"/>
      <c r="Q8" s="1371"/>
      <c r="R8" s="1371"/>
      <c r="S8" s="494"/>
      <c r="T8" s="497"/>
      <c r="V8" s="595"/>
      <c r="W8" s="595"/>
      <c r="X8" s="595"/>
      <c r="Y8" s="595"/>
      <c r="Z8" s="595"/>
    </row>
    <row r="9" spans="1:26" s="27" customFormat="1" ht="31" customHeight="1" x14ac:dyDescent="0.2">
      <c r="A9" s="42"/>
      <c r="B9" s="292" t="s">
        <v>16</v>
      </c>
      <c r="C9" s="481" t="s">
        <v>15</v>
      </c>
      <c r="D9" s="482" t="s">
        <v>59</v>
      </c>
      <c r="E9" s="293" t="s">
        <v>14</v>
      </c>
      <c r="F9" s="41" t="s">
        <v>13</v>
      </c>
      <c r="G9" s="41" t="s">
        <v>12</v>
      </c>
      <c r="H9" s="41" t="s">
        <v>11</v>
      </c>
      <c r="I9" s="41" t="s">
        <v>10</v>
      </c>
      <c r="J9" s="41" t="s">
        <v>9</v>
      </c>
      <c r="K9" s="491" t="s">
        <v>139</v>
      </c>
      <c r="L9" s="406" t="s">
        <v>8</v>
      </c>
      <c r="M9" s="40" t="s">
        <v>7</v>
      </c>
      <c r="N9" s="40" t="s">
        <v>6</v>
      </c>
      <c r="O9" s="40" t="s">
        <v>5</v>
      </c>
      <c r="P9" s="40" t="s">
        <v>4</v>
      </c>
      <c r="Q9" s="40" t="s">
        <v>3</v>
      </c>
      <c r="R9" s="40" t="s">
        <v>2</v>
      </c>
      <c r="S9" s="39" t="s">
        <v>140</v>
      </c>
      <c r="T9" s="498"/>
      <c r="V9" s="595"/>
      <c r="W9" s="595"/>
      <c r="X9" s="595"/>
      <c r="Y9" s="595"/>
      <c r="Z9" s="595"/>
    </row>
    <row r="10" spans="1:26" s="27" customFormat="1" ht="15" customHeight="1" x14ac:dyDescent="0.2">
      <c r="A10" s="38">
        <v>1913</v>
      </c>
      <c r="B10" s="304">
        <f>'TC2'!G10</f>
        <v>0.58575374765361998</v>
      </c>
      <c r="C10" s="415"/>
      <c r="D10" s="415"/>
      <c r="E10" s="305">
        <f>'TC2'!S10</f>
        <v>0.41424625234638002</v>
      </c>
      <c r="F10" s="37">
        <f>TC2b!C10</f>
        <v>0.3112849591186706</v>
      </c>
      <c r="G10" s="37">
        <f>TC2b!G10</f>
        <v>0.19092941064621313</v>
      </c>
      <c r="H10" s="37">
        <f>TC2b!K10</f>
        <v>0.16123640138999468</v>
      </c>
      <c r="I10" s="37">
        <f>TC2b!O10</f>
        <v>8.3025913041019611E-2</v>
      </c>
      <c r="J10" s="37">
        <f>TC2b!S10</f>
        <v>2.5918345982203956E-2</v>
      </c>
      <c r="K10" s="37"/>
      <c r="L10" s="308">
        <f>E10-G10</f>
        <v>0.22331684170016688</v>
      </c>
      <c r="M10" s="309">
        <f>E10-F10</f>
        <v>0.10296129322770942</v>
      </c>
      <c r="N10" s="36"/>
      <c r="O10" s="35">
        <f t="shared" ref="O10:O73" si="0">G10-I10</f>
        <v>0.10790349760519352</v>
      </c>
      <c r="P10" s="35">
        <f t="shared" ref="P10:R41" si="1">G10-H10</f>
        <v>2.9693009256218456E-2</v>
      </c>
      <c r="Q10" s="35">
        <f t="shared" si="1"/>
        <v>7.8210488348975066E-2</v>
      </c>
      <c r="R10" s="35">
        <f t="shared" si="1"/>
        <v>5.7107567058815659E-2</v>
      </c>
      <c r="S10" s="34"/>
      <c r="T10" s="13"/>
      <c r="V10" s="2"/>
      <c r="W10" s="2"/>
      <c r="X10" s="2"/>
      <c r="Y10" s="2"/>
      <c r="Z10" s="2"/>
    </row>
    <row r="11" spans="1:26" s="27" customFormat="1" ht="15" customHeight="1" x14ac:dyDescent="0.2">
      <c r="A11" s="30">
        <v>1914</v>
      </c>
      <c r="B11" s="306">
        <f>'TC2'!G11</f>
        <v>0.58212682097800794</v>
      </c>
      <c r="C11" s="415"/>
      <c r="D11" s="415"/>
      <c r="E11" s="307">
        <f>'TC2'!S11</f>
        <v>0.417873179021992</v>
      </c>
      <c r="F11" s="33">
        <f>TC2b!C11</f>
        <v>0.31541217794049725</v>
      </c>
      <c r="G11" s="33">
        <f>TC2b!G11</f>
        <v>0.19312568016369047</v>
      </c>
      <c r="H11" s="33">
        <f>TC2b!K11</f>
        <v>0.16378415671155636</v>
      </c>
      <c r="I11" s="33">
        <f>TC2b!O11</f>
        <v>8.2426242575090666E-2</v>
      </c>
      <c r="J11" s="33">
        <f>TC2b!S11</f>
        <v>2.7416534010573517E-2</v>
      </c>
      <c r="K11" s="33"/>
      <c r="L11" s="310">
        <f t="shared" ref="L11:L74" si="2">E11-G11</f>
        <v>0.22474749885830153</v>
      </c>
      <c r="M11" s="311">
        <f t="shared" ref="M11:N74" si="3">E11-F11</f>
        <v>0.10246100108149475</v>
      </c>
      <c r="N11" s="32"/>
      <c r="O11" s="13">
        <f t="shared" si="0"/>
        <v>0.11069943758859981</v>
      </c>
      <c r="P11" s="13">
        <f t="shared" si="1"/>
        <v>2.9341523452134116E-2</v>
      </c>
      <c r="Q11" s="13">
        <f t="shared" si="1"/>
        <v>8.1357914136465689E-2</v>
      </c>
      <c r="R11" s="13">
        <f t="shared" si="1"/>
        <v>5.5009708564517146E-2</v>
      </c>
      <c r="S11" s="12"/>
      <c r="T11" s="13"/>
      <c r="V11" s="2"/>
      <c r="W11" s="2"/>
      <c r="X11" s="2"/>
      <c r="Y11" s="2"/>
      <c r="Z11" s="2"/>
    </row>
    <row r="12" spans="1:26" s="27" customFormat="1" ht="15" customHeight="1" x14ac:dyDescent="0.2">
      <c r="A12" s="30">
        <v>1915</v>
      </c>
      <c r="B12" s="306">
        <f>'TC2'!G12</f>
        <v>0.59088802092548687</v>
      </c>
      <c r="C12" s="415"/>
      <c r="D12" s="415"/>
      <c r="E12" s="307">
        <f>'TC2'!S12</f>
        <v>0.40911197907451313</v>
      </c>
      <c r="F12" s="33">
        <f>TC2b!C12</f>
        <v>0.30625767919704971</v>
      </c>
      <c r="G12" s="33">
        <f>TC2b!G12</f>
        <v>0.18500519256921752</v>
      </c>
      <c r="H12" s="33">
        <f>TC2b!K12</f>
        <v>0.15684114665721149</v>
      </c>
      <c r="I12" s="33">
        <f>TC2b!O12</f>
        <v>8.4508281465325047E-2</v>
      </c>
      <c r="J12" s="33">
        <f>TC2b!S12</f>
        <v>3.511689312002645E-2</v>
      </c>
      <c r="K12" s="33"/>
      <c r="L12" s="310">
        <f t="shared" si="2"/>
        <v>0.22410678650529561</v>
      </c>
      <c r="M12" s="311">
        <f t="shared" si="3"/>
        <v>0.10285429987746342</v>
      </c>
      <c r="N12" s="32"/>
      <c r="O12" s="13">
        <f t="shared" si="0"/>
        <v>0.10049691110389247</v>
      </c>
      <c r="P12" s="13">
        <f t="shared" si="1"/>
        <v>2.8164045912006025E-2</v>
      </c>
      <c r="Q12" s="13">
        <f t="shared" si="1"/>
        <v>7.2332865191886447E-2</v>
      </c>
      <c r="R12" s="13">
        <f t="shared" si="1"/>
        <v>4.9391388345298597E-2</v>
      </c>
      <c r="S12" s="12"/>
      <c r="T12" s="13"/>
      <c r="V12" s="2"/>
      <c r="W12" s="2"/>
      <c r="X12" s="2"/>
      <c r="Y12" s="2"/>
      <c r="Z12" s="2"/>
    </row>
    <row r="13" spans="1:26" s="27" customFormat="1" ht="15" customHeight="1" x14ac:dyDescent="0.2">
      <c r="A13" s="30">
        <v>1916</v>
      </c>
      <c r="B13" s="306">
        <f>'TC2'!G13</f>
        <v>0.5735823080869118</v>
      </c>
      <c r="C13" s="415"/>
      <c r="D13" s="415"/>
      <c r="E13" s="307">
        <f>'TC2'!S13</f>
        <v>0.42641769191308815</v>
      </c>
      <c r="F13" s="33">
        <f>TC2b!C13</f>
        <v>0.32881850955899405</v>
      </c>
      <c r="G13" s="33">
        <f>TC2b!G13</f>
        <v>0.19918205050124807</v>
      </c>
      <c r="H13" s="33">
        <f>TC2b!K13</f>
        <v>0.16691393038305008</v>
      </c>
      <c r="I13" s="33">
        <f>TC2b!O13</f>
        <v>0.10285124612058966</v>
      </c>
      <c r="J13" s="33">
        <f>TC2b!S13</f>
        <v>4.2309581603838499E-2</v>
      </c>
      <c r="K13" s="33"/>
      <c r="L13" s="310">
        <f t="shared" si="2"/>
        <v>0.22723564141184008</v>
      </c>
      <c r="M13" s="311">
        <f t="shared" si="3"/>
        <v>9.7599182354094094E-2</v>
      </c>
      <c r="N13" s="32"/>
      <c r="O13" s="13">
        <f t="shared" si="0"/>
        <v>9.6330804380658414E-2</v>
      </c>
      <c r="P13" s="13">
        <f t="shared" si="1"/>
        <v>3.226812011819799E-2</v>
      </c>
      <c r="Q13" s="13">
        <f t="shared" si="1"/>
        <v>6.4062684262460423E-2</v>
      </c>
      <c r="R13" s="13">
        <f t="shared" si="1"/>
        <v>6.0541664516751158E-2</v>
      </c>
      <c r="S13" s="12"/>
      <c r="T13" s="13"/>
      <c r="V13" s="2"/>
      <c r="W13" s="2"/>
      <c r="X13" s="2"/>
      <c r="Y13" s="2"/>
      <c r="Z13" s="2"/>
    </row>
    <row r="14" spans="1:26" s="27" customFormat="1" ht="15" customHeight="1" x14ac:dyDescent="0.2">
      <c r="A14" s="30">
        <v>1917</v>
      </c>
      <c r="B14" s="301">
        <f>'TC2'!G14</f>
        <v>0.55955911458418772</v>
      </c>
      <c r="C14" s="415"/>
      <c r="D14" s="415"/>
      <c r="E14" s="298">
        <f>'TC2'!S14</f>
        <v>0.44044088541581228</v>
      </c>
      <c r="F14" s="25">
        <f>TC2b!C14</f>
        <v>0.34569848920146229</v>
      </c>
      <c r="G14" s="25">
        <f>TC2b!G14</f>
        <v>0.20323076174991772</v>
      </c>
      <c r="H14" s="25">
        <f>TC2b!K14</f>
        <v>0.16476071955148039</v>
      </c>
      <c r="I14" s="25">
        <f>TC2b!O14</f>
        <v>9.3650711033411743E-2</v>
      </c>
      <c r="J14" s="25">
        <f>TC2b!S14</f>
        <v>3.2379017453235209E-2</v>
      </c>
      <c r="K14" s="25"/>
      <c r="L14" s="53">
        <f t="shared" si="2"/>
        <v>0.23721012366589456</v>
      </c>
      <c r="M14" s="13">
        <f t="shared" si="3"/>
        <v>9.4742396214349989E-2</v>
      </c>
      <c r="N14" s="13">
        <f t="shared" si="3"/>
        <v>0.14246772745154457</v>
      </c>
      <c r="O14" s="13">
        <f t="shared" si="0"/>
        <v>0.10958005071650598</v>
      </c>
      <c r="P14" s="13">
        <f t="shared" si="1"/>
        <v>3.8470042198437332E-2</v>
      </c>
      <c r="Q14" s="13">
        <f t="shared" si="1"/>
        <v>7.1110008518068646E-2</v>
      </c>
      <c r="R14" s="13">
        <f t="shared" si="1"/>
        <v>6.1271693580176534E-2</v>
      </c>
      <c r="S14" s="12"/>
      <c r="T14" s="13"/>
      <c r="U14" s="11"/>
      <c r="V14" s="2"/>
      <c r="W14" s="2"/>
      <c r="X14" s="2"/>
      <c r="Y14" s="2"/>
      <c r="Z14" s="2"/>
    </row>
    <row r="15" spans="1:26" s="27" customFormat="1" ht="15" customHeight="1" x14ac:dyDescent="0.2">
      <c r="A15" s="30">
        <v>1918</v>
      </c>
      <c r="B15" s="301">
        <f>'TC2'!G15</f>
        <v>0.57908654442920238</v>
      </c>
      <c r="C15" s="415"/>
      <c r="D15" s="415"/>
      <c r="E15" s="298">
        <f>'TC2'!S15</f>
        <v>0.42091345557079762</v>
      </c>
      <c r="F15" s="25">
        <f>TC2b!C15</f>
        <v>0.32379382425528025</v>
      </c>
      <c r="G15" s="25">
        <f>TC2b!G15</f>
        <v>0.17618557707040108</v>
      </c>
      <c r="H15" s="25">
        <f>TC2b!K15</f>
        <v>0.1347420481451293</v>
      </c>
      <c r="I15" s="25">
        <f>TC2b!O15</f>
        <v>6.6627145652725095E-2</v>
      </c>
      <c r="J15" s="25">
        <f>TC2b!S15</f>
        <v>1.7454187008340998E-2</v>
      </c>
      <c r="K15" s="25"/>
      <c r="L15" s="53">
        <f t="shared" si="2"/>
        <v>0.24472787850039654</v>
      </c>
      <c r="M15" s="13">
        <f t="shared" si="3"/>
        <v>9.7119631315517374E-2</v>
      </c>
      <c r="N15" s="13">
        <f t="shared" si="3"/>
        <v>0.14760824718487917</v>
      </c>
      <c r="O15" s="13">
        <f t="shared" si="0"/>
        <v>0.10955843141767599</v>
      </c>
      <c r="P15" s="13">
        <f t="shared" si="1"/>
        <v>4.1443528925271783E-2</v>
      </c>
      <c r="Q15" s="13">
        <f t="shared" si="1"/>
        <v>6.8114902492404206E-2</v>
      </c>
      <c r="R15" s="13">
        <f t="shared" si="1"/>
        <v>4.9172958644384097E-2</v>
      </c>
      <c r="S15" s="12"/>
      <c r="T15" s="13"/>
      <c r="U15" s="11"/>
      <c r="V15" s="2"/>
      <c r="W15" s="2"/>
      <c r="X15" s="2"/>
      <c r="Y15" s="2"/>
      <c r="Z15" s="2"/>
    </row>
    <row r="16" spans="1:26" s="27" customFormat="1" ht="15" customHeight="1" x14ac:dyDescent="0.2">
      <c r="A16" s="29">
        <v>1919</v>
      </c>
      <c r="B16" s="302">
        <f>'TC2'!G16</f>
        <v>0.56854061172910775</v>
      </c>
      <c r="C16" s="413"/>
      <c r="D16" s="414"/>
      <c r="E16" s="299">
        <f>'TC2'!S16</f>
        <v>0.43145938827089225</v>
      </c>
      <c r="F16" s="28">
        <f>TC2b!C16</f>
        <v>0.3422974393920557</v>
      </c>
      <c r="G16" s="28">
        <f>TC2b!G16</f>
        <v>0.19269815462711995</v>
      </c>
      <c r="H16" s="28">
        <f>TC2b!K16</f>
        <v>0.14660604474421948</v>
      </c>
      <c r="I16" s="28">
        <f>TC2b!O16</f>
        <v>7.1023073728184283E-2</v>
      </c>
      <c r="J16" s="28">
        <f>TC2b!S16</f>
        <v>1.7859198141306914E-2</v>
      </c>
      <c r="K16" s="28"/>
      <c r="L16" s="54">
        <f t="shared" si="2"/>
        <v>0.2387612336437723</v>
      </c>
      <c r="M16" s="18">
        <f t="shared" si="3"/>
        <v>8.916194887883655E-2</v>
      </c>
      <c r="N16" s="18">
        <f t="shared" si="3"/>
        <v>0.14959928476493575</v>
      </c>
      <c r="O16" s="18">
        <f t="shared" si="0"/>
        <v>0.12167508089893567</v>
      </c>
      <c r="P16" s="18">
        <f t="shared" si="1"/>
        <v>4.6092109882900467E-2</v>
      </c>
      <c r="Q16" s="18">
        <f t="shared" si="1"/>
        <v>7.55829710160352E-2</v>
      </c>
      <c r="R16" s="18">
        <f t="shared" si="1"/>
        <v>5.3163875586877365E-2</v>
      </c>
      <c r="S16" s="17"/>
      <c r="T16" s="13"/>
      <c r="U16" s="11"/>
      <c r="V16" s="2"/>
      <c r="W16" s="2"/>
      <c r="X16" s="2"/>
      <c r="Y16" s="2"/>
      <c r="Z16" s="2"/>
    </row>
    <row r="17" spans="1:26" s="27" customFormat="1" ht="15" customHeight="1" x14ac:dyDescent="0.2">
      <c r="A17" s="31">
        <v>1920</v>
      </c>
      <c r="B17" s="303">
        <f>'TC2'!G17</f>
        <v>0.58957840324380406</v>
      </c>
      <c r="C17" s="415"/>
      <c r="D17" s="415"/>
      <c r="E17" s="300">
        <f>'TC2'!S17</f>
        <v>0.41042159675619599</v>
      </c>
      <c r="F17" s="26">
        <f>TC2b!C17</f>
        <v>0.31300506113834659</v>
      </c>
      <c r="G17" s="26">
        <f>TC2b!G17</f>
        <v>0.16516491660745408</v>
      </c>
      <c r="H17" s="26">
        <f>TC2b!K17</f>
        <v>0.12063360960824784</v>
      </c>
      <c r="I17" s="26">
        <f>TC2b!O17</f>
        <v>5.034996683986169E-2</v>
      </c>
      <c r="J17" s="26">
        <f>TC2b!S17</f>
        <v>8.6882197002329121E-3</v>
      </c>
      <c r="K17" s="26"/>
      <c r="L17" s="55">
        <f t="shared" si="2"/>
        <v>0.24525668014874191</v>
      </c>
      <c r="M17" s="22">
        <f t="shared" si="3"/>
        <v>9.7416535617849409E-2</v>
      </c>
      <c r="N17" s="22">
        <f t="shared" si="3"/>
        <v>0.1478401445308925</v>
      </c>
      <c r="O17" s="22">
        <f t="shared" si="0"/>
        <v>0.11481494976759239</v>
      </c>
      <c r="P17" s="22">
        <f t="shared" si="1"/>
        <v>4.4531306999206238E-2</v>
      </c>
      <c r="Q17" s="22">
        <f t="shared" si="1"/>
        <v>7.0283642768386154E-2</v>
      </c>
      <c r="R17" s="22">
        <f t="shared" si="1"/>
        <v>4.166174713962878E-2</v>
      </c>
      <c r="S17" s="21"/>
      <c r="T17" s="13"/>
      <c r="U17" s="11"/>
      <c r="V17" s="2"/>
      <c r="W17" s="2"/>
      <c r="X17" s="2"/>
      <c r="Y17" s="2"/>
      <c r="Z17" s="2"/>
    </row>
    <row r="18" spans="1:26" s="27" customFormat="1" ht="15" customHeight="1" x14ac:dyDescent="0.2">
      <c r="A18" s="30">
        <v>1921</v>
      </c>
      <c r="B18" s="301">
        <f>'TC2'!G18</f>
        <v>0.55469859753874529</v>
      </c>
      <c r="C18" s="415"/>
      <c r="D18" s="415"/>
      <c r="E18" s="298">
        <f>'TC2'!S18</f>
        <v>0.44530140246125466</v>
      </c>
      <c r="F18" s="25">
        <f>TC2b!C18</f>
        <v>0.32819950742317039</v>
      </c>
      <c r="G18" s="25">
        <f>TC2b!G18</f>
        <v>0.16483557297916454</v>
      </c>
      <c r="H18" s="25">
        <f>TC2b!K18</f>
        <v>0.12052301966265663</v>
      </c>
      <c r="I18" s="25">
        <f>TC2b!O18</f>
        <v>5.1267623502456096E-2</v>
      </c>
      <c r="J18" s="25">
        <f>TC2b!S18</f>
        <v>9.5881845895265556E-3</v>
      </c>
      <c r="K18" s="25"/>
      <c r="L18" s="53">
        <f t="shared" si="2"/>
        <v>0.28046582948209009</v>
      </c>
      <c r="M18" s="13">
        <f t="shared" si="3"/>
        <v>0.11710189503808427</v>
      </c>
      <c r="N18" s="13">
        <f t="shared" si="3"/>
        <v>0.16336393444400585</v>
      </c>
      <c r="O18" s="13">
        <f t="shared" si="0"/>
        <v>0.11356794947670845</v>
      </c>
      <c r="P18" s="13">
        <f t="shared" si="1"/>
        <v>4.4312553316507908E-2</v>
      </c>
      <c r="Q18" s="13">
        <f t="shared" si="1"/>
        <v>6.9255396160200544E-2</v>
      </c>
      <c r="R18" s="13">
        <f t="shared" si="1"/>
        <v>4.1679438912929537E-2</v>
      </c>
      <c r="S18" s="12"/>
      <c r="T18" s="13"/>
      <c r="U18" s="11"/>
      <c r="V18" s="2"/>
      <c r="W18" s="2"/>
      <c r="X18" s="2"/>
      <c r="Y18" s="2"/>
      <c r="Z18" s="2"/>
    </row>
    <row r="19" spans="1:26" s="27" customFormat="1" ht="15" customHeight="1" x14ac:dyDescent="0.2">
      <c r="A19" s="30">
        <v>1922</v>
      </c>
      <c r="B19" s="301">
        <f>'TC2'!G19</f>
        <v>0.56669062321647967</v>
      </c>
      <c r="C19" s="415"/>
      <c r="D19" s="415"/>
      <c r="E19" s="298">
        <f>'TC2'!S19</f>
        <v>0.43330937678352027</v>
      </c>
      <c r="F19" s="25">
        <f>TC2b!C19</f>
        <v>0.32027173571571921</v>
      </c>
      <c r="G19" s="25">
        <f>TC2b!G19</f>
        <v>0.15986214786828587</v>
      </c>
      <c r="H19" s="25">
        <f>TC2b!K19</f>
        <v>0.11728274198298654</v>
      </c>
      <c r="I19" s="25">
        <f>TC2b!O19</f>
        <v>5.1330867296447646E-2</v>
      </c>
      <c r="J19" s="25">
        <f>TC2b!S19</f>
        <v>1.2027720318062585E-2</v>
      </c>
      <c r="K19" s="25"/>
      <c r="L19" s="53">
        <f t="shared" si="2"/>
        <v>0.27344722891523443</v>
      </c>
      <c r="M19" s="13">
        <f t="shared" si="3"/>
        <v>0.11303764106780106</v>
      </c>
      <c r="N19" s="13">
        <f t="shared" si="3"/>
        <v>0.16040958784743334</v>
      </c>
      <c r="O19" s="13">
        <f t="shared" si="0"/>
        <v>0.10853128057183822</v>
      </c>
      <c r="P19" s="13">
        <f t="shared" si="1"/>
        <v>4.2579405885299335E-2</v>
      </c>
      <c r="Q19" s="13">
        <f t="shared" si="1"/>
        <v>6.5951874686538889E-2</v>
      </c>
      <c r="R19" s="13">
        <f t="shared" si="1"/>
        <v>3.9303146978385065E-2</v>
      </c>
      <c r="S19" s="12"/>
      <c r="T19" s="13"/>
      <c r="U19" s="11"/>
      <c r="V19" s="2"/>
      <c r="W19" s="2"/>
      <c r="X19" s="2"/>
      <c r="Y19" s="2"/>
      <c r="Z19" s="2"/>
    </row>
    <row r="20" spans="1:26" s="27" customFormat="1" ht="15" customHeight="1" x14ac:dyDescent="0.2">
      <c r="A20" s="30">
        <v>1923</v>
      </c>
      <c r="B20" s="301">
        <f>'TC2'!G20</f>
        <v>0.595896194815839</v>
      </c>
      <c r="C20" s="415"/>
      <c r="D20" s="415"/>
      <c r="E20" s="298">
        <f>'TC2'!S20</f>
        <v>0.40410380518416095</v>
      </c>
      <c r="F20" s="25">
        <f>TC2b!C20</f>
        <v>0.29889867292124822</v>
      </c>
      <c r="G20" s="25">
        <f>TC2b!G20</f>
        <v>0.15031632882600746</v>
      </c>
      <c r="H20" s="25">
        <f>TC2b!K20</f>
        <v>0.1106851590604746</v>
      </c>
      <c r="I20" s="25">
        <f>TC2b!O20</f>
        <v>4.7610451434158249E-2</v>
      </c>
      <c r="J20" s="25">
        <f>TC2b!S20</f>
        <v>1.0378431475537469E-2</v>
      </c>
      <c r="K20" s="25"/>
      <c r="L20" s="53">
        <f t="shared" si="2"/>
        <v>0.25378747635815346</v>
      </c>
      <c r="M20" s="13">
        <f t="shared" si="3"/>
        <v>0.10520513226291273</v>
      </c>
      <c r="N20" s="13">
        <f t="shared" si="3"/>
        <v>0.14858234409524076</v>
      </c>
      <c r="O20" s="13">
        <f t="shared" si="0"/>
        <v>0.10270587739184921</v>
      </c>
      <c r="P20" s="13">
        <f t="shared" si="1"/>
        <v>3.9631169765532853E-2</v>
      </c>
      <c r="Q20" s="13">
        <f t="shared" si="1"/>
        <v>6.3074707626316354E-2</v>
      </c>
      <c r="R20" s="13">
        <f t="shared" si="1"/>
        <v>3.7232019958620778E-2</v>
      </c>
      <c r="S20" s="12"/>
      <c r="T20" s="13"/>
      <c r="U20" s="11"/>
      <c r="V20" s="2"/>
      <c r="W20" s="2"/>
      <c r="X20" s="2"/>
      <c r="Y20" s="2"/>
      <c r="Z20" s="2"/>
    </row>
    <row r="21" spans="1:26" s="27" customFormat="1" ht="15" customHeight="1" x14ac:dyDescent="0.2">
      <c r="A21" s="30">
        <v>1924</v>
      </c>
      <c r="B21" s="301">
        <f>'TC2'!G21</f>
        <v>0.57336739803339598</v>
      </c>
      <c r="C21" s="415"/>
      <c r="D21" s="415"/>
      <c r="E21" s="298">
        <f>'TC2'!S21</f>
        <v>0.42663260196660396</v>
      </c>
      <c r="F21" s="25">
        <f>TC2b!C21</f>
        <v>0.31483179696246549</v>
      </c>
      <c r="G21" s="25">
        <f>TC2b!G21</f>
        <v>0.15975101212938375</v>
      </c>
      <c r="H21" s="25">
        <f>TC2b!K21</f>
        <v>0.11836028696522752</v>
      </c>
      <c r="I21" s="25">
        <f>TC2b!O21</f>
        <v>5.2407990568806663E-2</v>
      </c>
      <c r="J21" s="25">
        <f>TC2b!S21</f>
        <v>1.2741427905368861E-2</v>
      </c>
      <c r="K21" s="25"/>
      <c r="L21" s="53">
        <f t="shared" si="2"/>
        <v>0.26688158983722021</v>
      </c>
      <c r="M21" s="13">
        <f t="shared" si="3"/>
        <v>0.11180080500413847</v>
      </c>
      <c r="N21" s="13">
        <f t="shared" si="3"/>
        <v>0.15508078483308174</v>
      </c>
      <c r="O21" s="13">
        <f t="shared" si="0"/>
        <v>0.1073430215605771</v>
      </c>
      <c r="P21" s="13">
        <f t="shared" si="1"/>
        <v>4.1390725164156233E-2</v>
      </c>
      <c r="Q21" s="13">
        <f t="shared" si="1"/>
        <v>6.5952296396420862E-2</v>
      </c>
      <c r="R21" s="13">
        <f t="shared" si="1"/>
        <v>3.96665626634378E-2</v>
      </c>
      <c r="S21" s="12"/>
      <c r="T21" s="13"/>
      <c r="U21" s="11"/>
      <c r="V21" s="2"/>
      <c r="W21" s="2"/>
      <c r="X21" s="2"/>
      <c r="Y21" s="2"/>
      <c r="Z21" s="2"/>
    </row>
    <row r="22" spans="1:26" s="27" customFormat="1" ht="15" customHeight="1" x14ac:dyDescent="0.2">
      <c r="A22" s="30">
        <v>1925</v>
      </c>
      <c r="B22" s="301">
        <f>'TC2'!G22</f>
        <v>0.55871739169490975</v>
      </c>
      <c r="C22" s="415"/>
      <c r="D22" s="415"/>
      <c r="E22" s="298">
        <f>'TC2'!S22</f>
        <v>0.44128260830509025</v>
      </c>
      <c r="F22" s="25">
        <f>TC2b!C22</f>
        <v>0.33764370808369271</v>
      </c>
      <c r="G22" s="25">
        <f>TC2b!G22</f>
        <v>0.17993583251545467</v>
      </c>
      <c r="H22" s="25">
        <f>TC2b!K22</f>
        <v>0.1337771507455299</v>
      </c>
      <c r="I22" s="25">
        <f>TC2b!O22</f>
        <v>6.1360646069624505E-2</v>
      </c>
      <c r="J22" s="25">
        <f>TC2b!S22</f>
        <v>1.7720852145990298E-2</v>
      </c>
      <c r="K22" s="25"/>
      <c r="L22" s="53">
        <f t="shared" si="2"/>
        <v>0.26134677578963561</v>
      </c>
      <c r="M22" s="13">
        <f t="shared" si="3"/>
        <v>0.10363890022139755</v>
      </c>
      <c r="N22" s="13">
        <f t="shared" si="3"/>
        <v>0.15770787556823804</v>
      </c>
      <c r="O22" s="13">
        <f t="shared" si="0"/>
        <v>0.11857518644583016</v>
      </c>
      <c r="P22" s="13">
        <f t="shared" si="1"/>
        <v>4.615868176992477E-2</v>
      </c>
      <c r="Q22" s="13">
        <f t="shared" si="1"/>
        <v>7.2416504675905394E-2</v>
      </c>
      <c r="R22" s="13">
        <f t="shared" si="1"/>
        <v>4.3639793923634207E-2</v>
      </c>
      <c r="S22" s="12"/>
      <c r="T22" s="13"/>
      <c r="U22" s="11"/>
      <c r="V22" s="2"/>
      <c r="W22" s="2"/>
      <c r="X22" s="2"/>
      <c r="Y22" s="2"/>
      <c r="Z22" s="2"/>
    </row>
    <row r="23" spans="1:26" s="27" customFormat="1" ht="15" customHeight="1" x14ac:dyDescent="0.2">
      <c r="A23" s="30">
        <v>1926</v>
      </c>
      <c r="B23" s="301">
        <f>'TC2'!G23</f>
        <v>0.55563309207513867</v>
      </c>
      <c r="C23" s="415"/>
      <c r="D23" s="415"/>
      <c r="E23" s="298">
        <f>'TC2'!S23</f>
        <v>0.44436690792486133</v>
      </c>
      <c r="F23" s="25">
        <f>TC2b!C23</f>
        <v>0.34586726199742673</v>
      </c>
      <c r="G23" s="25">
        <f>TC2b!G23</f>
        <v>0.19095365330391231</v>
      </c>
      <c r="H23" s="25">
        <f>TC2b!K23</f>
        <v>0.14329317225787352</v>
      </c>
      <c r="I23" s="25">
        <f>TC2b!O23</f>
        <v>6.9324891566252156E-2</v>
      </c>
      <c r="J23" s="25">
        <f>TC2b!S23</f>
        <v>2.225965572747321E-2</v>
      </c>
      <c r="K23" s="25"/>
      <c r="L23" s="53">
        <f t="shared" si="2"/>
        <v>0.25341325462094899</v>
      </c>
      <c r="M23" s="13">
        <f t="shared" si="3"/>
        <v>9.8499645927434598E-2</v>
      </c>
      <c r="N23" s="13">
        <f t="shared" si="3"/>
        <v>0.15491360869351442</v>
      </c>
      <c r="O23" s="13">
        <f t="shared" si="0"/>
        <v>0.12162876173766016</v>
      </c>
      <c r="P23" s="13">
        <f t="shared" si="1"/>
        <v>4.7660481046038788E-2</v>
      </c>
      <c r="Q23" s="13">
        <f t="shared" si="1"/>
        <v>7.3968280691621369E-2</v>
      </c>
      <c r="R23" s="13">
        <f t="shared" si="1"/>
        <v>4.7065235838778946E-2</v>
      </c>
      <c r="S23" s="12"/>
      <c r="T23" s="13"/>
      <c r="U23" s="11"/>
      <c r="V23" s="2"/>
      <c r="W23" s="2"/>
      <c r="X23" s="2"/>
      <c r="Y23" s="2"/>
      <c r="Z23" s="2"/>
    </row>
    <row r="24" spans="1:26" s="27" customFormat="1" ht="15" customHeight="1" x14ac:dyDescent="0.2">
      <c r="A24" s="30">
        <v>1927</v>
      </c>
      <c r="B24" s="301">
        <f>'TC2'!G24</f>
        <v>0.56030837260452993</v>
      </c>
      <c r="C24" s="415"/>
      <c r="D24" s="416"/>
      <c r="E24" s="298">
        <f>'TC2'!S24</f>
        <v>0.43969162739547007</v>
      </c>
      <c r="F24" s="25">
        <f>TC2b!C24</f>
        <v>0.33997186504971588</v>
      </c>
      <c r="G24" s="25">
        <f>TC2b!G24</f>
        <v>0.18400290310634018</v>
      </c>
      <c r="H24" s="25">
        <f>TC2b!K24</f>
        <v>0.13705300600767573</v>
      </c>
      <c r="I24" s="25">
        <f>TC2b!O24</f>
        <v>6.5092833129583152E-2</v>
      </c>
      <c r="J24" s="25">
        <f>TC2b!S24</f>
        <v>2.0562766976030555E-2</v>
      </c>
      <c r="K24" s="25"/>
      <c r="L24" s="53">
        <f t="shared" si="2"/>
        <v>0.25568872428912992</v>
      </c>
      <c r="M24" s="13">
        <f t="shared" si="3"/>
        <v>9.9719762345754193E-2</v>
      </c>
      <c r="N24" s="13">
        <f t="shared" si="3"/>
        <v>0.1559689619433757</v>
      </c>
      <c r="O24" s="13">
        <f t="shared" si="0"/>
        <v>0.11891006997675703</v>
      </c>
      <c r="P24" s="13">
        <f t="shared" si="1"/>
        <v>4.6949897098664456E-2</v>
      </c>
      <c r="Q24" s="13">
        <f t="shared" si="1"/>
        <v>7.1960172878092574E-2</v>
      </c>
      <c r="R24" s="13">
        <f t="shared" si="1"/>
        <v>4.4530066153552594E-2</v>
      </c>
      <c r="S24" s="12"/>
      <c r="T24" s="13"/>
      <c r="U24" s="11"/>
      <c r="V24" s="2"/>
      <c r="W24" s="2"/>
      <c r="X24" s="2"/>
      <c r="Y24" s="2"/>
      <c r="Z24" s="2"/>
    </row>
    <row r="25" spans="1:26" s="27" customFormat="1" ht="15" customHeight="1" x14ac:dyDescent="0.2">
      <c r="A25" s="30">
        <v>1928</v>
      </c>
      <c r="B25" s="301">
        <f>'TC2'!G25</f>
        <v>0.54780025873695037</v>
      </c>
      <c r="C25" s="415"/>
      <c r="D25" s="416"/>
      <c r="E25" s="298">
        <f>'TC2'!S25</f>
        <v>0.45219974126304968</v>
      </c>
      <c r="F25" s="25">
        <f>TC2b!C25</f>
        <v>0.35006923639510956</v>
      </c>
      <c r="G25" s="25">
        <f>TC2b!G25</f>
        <v>0.19343895387211513</v>
      </c>
      <c r="H25" s="25">
        <f>TC2b!K25</f>
        <v>0.14597551521287341</v>
      </c>
      <c r="I25" s="25">
        <f>TC2b!O25</f>
        <v>7.353353261400232E-2</v>
      </c>
      <c r="J25" s="25">
        <f>TC2b!S25</f>
        <v>2.6333610977120177E-2</v>
      </c>
      <c r="K25" s="25"/>
      <c r="L25" s="53">
        <f t="shared" si="2"/>
        <v>0.25876078739093455</v>
      </c>
      <c r="M25" s="13">
        <f t="shared" si="3"/>
        <v>0.10213050486794012</v>
      </c>
      <c r="N25" s="13">
        <f t="shared" si="3"/>
        <v>0.15663028252299444</v>
      </c>
      <c r="O25" s="13">
        <f t="shared" si="0"/>
        <v>0.11990542125811281</v>
      </c>
      <c r="P25" s="13">
        <f t="shared" si="1"/>
        <v>4.7463438659241713E-2</v>
      </c>
      <c r="Q25" s="13">
        <f t="shared" si="1"/>
        <v>7.2441982598871094E-2</v>
      </c>
      <c r="R25" s="13">
        <f t="shared" si="1"/>
        <v>4.7199921636882143E-2</v>
      </c>
      <c r="S25" s="12"/>
      <c r="T25" s="13"/>
      <c r="U25" s="11"/>
      <c r="V25" s="2"/>
      <c r="W25" s="2"/>
      <c r="X25" s="2"/>
      <c r="Y25" s="2"/>
      <c r="Z25" s="2"/>
    </row>
    <row r="26" spans="1:26" s="27" customFormat="1" ht="15" customHeight="1" x14ac:dyDescent="0.2">
      <c r="A26" s="29">
        <v>1929</v>
      </c>
      <c r="B26" s="302">
        <f>'TC2'!G26</f>
        <v>0.56412918950801383</v>
      </c>
      <c r="C26" s="413"/>
      <c r="D26" s="414"/>
      <c r="E26" s="299">
        <f>'TC2'!S26</f>
        <v>0.43587081049198623</v>
      </c>
      <c r="F26" s="28">
        <f>TC2b!C26</f>
        <v>0.34057402310133789</v>
      </c>
      <c r="G26" s="28">
        <f>TC2b!G26</f>
        <v>0.18914924091194946</v>
      </c>
      <c r="H26" s="28">
        <f>TC2b!K26</f>
        <v>0.14297127624814626</v>
      </c>
      <c r="I26" s="28">
        <f>TC2b!O26</f>
        <v>7.3370667816165372E-2</v>
      </c>
      <c r="J26" s="28">
        <f>TC2b!S26</f>
        <v>2.7780854048972185E-2</v>
      </c>
      <c r="K26" s="28"/>
      <c r="L26" s="54">
        <f t="shared" si="2"/>
        <v>0.24672156958003677</v>
      </c>
      <c r="M26" s="18">
        <f t="shared" si="3"/>
        <v>9.5296787390648341E-2</v>
      </c>
      <c r="N26" s="18">
        <f t="shared" si="3"/>
        <v>0.15142478218938843</v>
      </c>
      <c r="O26" s="18">
        <f t="shared" si="0"/>
        <v>0.11577857309578408</v>
      </c>
      <c r="P26" s="18">
        <f t="shared" si="1"/>
        <v>4.6177964663803195E-2</v>
      </c>
      <c r="Q26" s="18">
        <f t="shared" si="1"/>
        <v>6.960060843198089E-2</v>
      </c>
      <c r="R26" s="18">
        <f t="shared" si="1"/>
        <v>4.5589813767193191E-2</v>
      </c>
      <c r="S26" s="17"/>
      <c r="T26" s="13"/>
      <c r="U26" s="11"/>
      <c r="V26" s="2"/>
      <c r="W26" s="2"/>
      <c r="X26" s="2"/>
      <c r="Y26" s="2"/>
      <c r="Z26" s="2"/>
    </row>
    <row r="27" spans="1:26" s="27" customFormat="1" ht="15" customHeight="1" x14ac:dyDescent="0.2">
      <c r="A27" s="31">
        <v>1930</v>
      </c>
      <c r="B27" s="303">
        <f>'TC2'!G27</f>
        <v>0.57193594102953482</v>
      </c>
      <c r="C27" s="415"/>
      <c r="D27" s="415"/>
      <c r="E27" s="300">
        <f>'TC2'!S27</f>
        <v>0.42806405897046512</v>
      </c>
      <c r="F27" s="26">
        <f>TC2b!C27</f>
        <v>0.31818086197986412</v>
      </c>
      <c r="G27" s="26">
        <f>TC2b!G27</f>
        <v>0.16027587036688115</v>
      </c>
      <c r="H27" s="26">
        <f>TC2b!K27</f>
        <v>0.11492008664401832</v>
      </c>
      <c r="I27" s="26">
        <f>TC2b!O27</f>
        <v>4.9270111707773401E-2</v>
      </c>
      <c r="J27" s="26">
        <f>TC2b!S27</f>
        <v>1.2985356184702456E-2</v>
      </c>
      <c r="K27" s="26"/>
      <c r="L27" s="55">
        <f t="shared" si="2"/>
        <v>0.267788188603584</v>
      </c>
      <c r="M27" s="22">
        <f t="shared" si="3"/>
        <v>0.10988319699060101</v>
      </c>
      <c r="N27" s="22">
        <f t="shared" si="3"/>
        <v>0.15790499161298296</v>
      </c>
      <c r="O27" s="22">
        <f t="shared" si="0"/>
        <v>0.11100575865910775</v>
      </c>
      <c r="P27" s="22">
        <f t="shared" si="1"/>
        <v>4.5355783722862836E-2</v>
      </c>
      <c r="Q27" s="22">
        <f t="shared" si="1"/>
        <v>6.5649974936244915E-2</v>
      </c>
      <c r="R27" s="22">
        <f t="shared" si="1"/>
        <v>3.6284755523070943E-2</v>
      </c>
      <c r="S27" s="21"/>
      <c r="T27" s="13"/>
      <c r="U27" s="11"/>
      <c r="V27" s="2"/>
      <c r="W27" s="2"/>
      <c r="X27" s="2"/>
      <c r="Y27" s="2"/>
      <c r="Z27" s="2"/>
    </row>
    <row r="28" spans="1:26" s="27" customFormat="1" ht="15" customHeight="1" x14ac:dyDescent="0.2">
      <c r="A28" s="30">
        <v>1931</v>
      </c>
      <c r="B28" s="301">
        <f>'TC2'!G28</f>
        <v>0.56565981082341343</v>
      </c>
      <c r="C28" s="415"/>
      <c r="D28" s="415"/>
      <c r="E28" s="298">
        <f>'TC2'!S28</f>
        <v>0.43434018917658651</v>
      </c>
      <c r="F28" s="25">
        <f>TC2b!C28</f>
        <v>0.30446377720039247</v>
      </c>
      <c r="G28" s="25">
        <f>TC2b!G28</f>
        <v>0.13679248050481058</v>
      </c>
      <c r="H28" s="25">
        <f>TC2b!K28</f>
        <v>9.4156188570500829E-2</v>
      </c>
      <c r="I28" s="25">
        <f>TC2b!O28</f>
        <v>3.5541501338087318E-2</v>
      </c>
      <c r="J28" s="25">
        <f>TC2b!S28</f>
        <v>8.4742443008656108E-3</v>
      </c>
      <c r="K28" s="25"/>
      <c r="L28" s="53">
        <f t="shared" si="2"/>
        <v>0.29754770867177593</v>
      </c>
      <c r="M28" s="13">
        <f t="shared" si="3"/>
        <v>0.12987641197619404</v>
      </c>
      <c r="N28" s="13">
        <f t="shared" si="3"/>
        <v>0.1676712966955819</v>
      </c>
      <c r="O28" s="13">
        <f t="shared" si="0"/>
        <v>0.10125097916672327</v>
      </c>
      <c r="P28" s="13">
        <f t="shared" si="1"/>
        <v>4.2636291934309747E-2</v>
      </c>
      <c r="Q28" s="13">
        <f t="shared" si="1"/>
        <v>5.8614687232413511E-2</v>
      </c>
      <c r="R28" s="13">
        <f t="shared" si="1"/>
        <v>2.7067257037221709E-2</v>
      </c>
      <c r="S28" s="12"/>
      <c r="T28" s="13"/>
      <c r="U28" s="11"/>
      <c r="V28" s="2"/>
      <c r="W28" s="2"/>
      <c r="X28" s="2"/>
      <c r="Y28" s="2"/>
      <c r="Z28" s="2"/>
    </row>
    <row r="29" spans="1:26" s="27" customFormat="1" ht="15" customHeight="1" x14ac:dyDescent="0.2">
      <c r="A29" s="30">
        <v>1932</v>
      </c>
      <c r="B29" s="301">
        <f>'TC2'!G29</f>
        <v>0.54710712472591738</v>
      </c>
      <c r="C29" s="415"/>
      <c r="D29" s="415"/>
      <c r="E29" s="298">
        <f>'TC2'!S29</f>
        <v>0.45289287527408256</v>
      </c>
      <c r="F29" s="25">
        <f>TC2b!C29</f>
        <v>0.31813663901066058</v>
      </c>
      <c r="G29" s="25">
        <f>TC2b!G29</f>
        <v>0.13210194810959663</v>
      </c>
      <c r="H29" s="25">
        <f>TC2b!K29</f>
        <v>9.1926225059447864E-2</v>
      </c>
      <c r="I29" s="25">
        <f>TC2b!O29</f>
        <v>3.3431117855629064E-2</v>
      </c>
      <c r="J29" s="25">
        <f>TC2b!S29</f>
        <v>5.8731072698690861E-3</v>
      </c>
      <c r="K29" s="25"/>
      <c r="L29" s="53">
        <f t="shared" si="2"/>
        <v>0.32079092716448593</v>
      </c>
      <c r="M29" s="13">
        <f t="shared" si="3"/>
        <v>0.13475623626342198</v>
      </c>
      <c r="N29" s="13">
        <f t="shared" si="3"/>
        <v>0.18603469090106395</v>
      </c>
      <c r="O29" s="13">
        <f t="shared" si="0"/>
        <v>9.867083025396757E-2</v>
      </c>
      <c r="P29" s="13">
        <f t="shared" si="1"/>
        <v>4.0175723050148771E-2</v>
      </c>
      <c r="Q29" s="13">
        <f t="shared" si="1"/>
        <v>5.84951072038188E-2</v>
      </c>
      <c r="R29" s="13">
        <f t="shared" si="1"/>
        <v>2.7558010585759976E-2</v>
      </c>
      <c r="S29" s="12"/>
      <c r="T29" s="13"/>
      <c r="U29" s="11"/>
      <c r="V29" s="2"/>
      <c r="W29" s="2"/>
      <c r="X29" s="2"/>
      <c r="Y29" s="2"/>
      <c r="Z29" s="2"/>
    </row>
    <row r="30" spans="1:26" s="27" customFormat="1" ht="15" customHeight="1" x14ac:dyDescent="0.2">
      <c r="A30" s="30">
        <v>1933</v>
      </c>
      <c r="B30" s="301">
        <f>'TC2'!G30</f>
        <v>0.5553214949755807</v>
      </c>
      <c r="C30" s="415"/>
      <c r="D30" s="415"/>
      <c r="E30" s="298">
        <f>'TC2'!S30</f>
        <v>0.4446785050244193</v>
      </c>
      <c r="F30" s="25">
        <f>TC2b!C30</f>
        <v>0.32273537019547299</v>
      </c>
      <c r="G30" s="25">
        <f>TC2b!G30</f>
        <v>0.13878331964798149</v>
      </c>
      <c r="H30" s="25">
        <f>TC2b!K30</f>
        <v>9.7377538619231555E-2</v>
      </c>
      <c r="I30" s="25">
        <f>TC2b!O30</f>
        <v>3.8010190228776809E-2</v>
      </c>
      <c r="J30" s="25">
        <f>TC2b!S30</f>
        <v>7.6304795205644196E-3</v>
      </c>
      <c r="K30" s="25"/>
      <c r="L30" s="53">
        <f t="shared" si="2"/>
        <v>0.30589518537643778</v>
      </c>
      <c r="M30" s="13">
        <f t="shared" si="3"/>
        <v>0.12194313482894631</v>
      </c>
      <c r="N30" s="13">
        <f t="shared" si="3"/>
        <v>0.1839520505474915</v>
      </c>
      <c r="O30" s="13">
        <f t="shared" si="0"/>
        <v>0.10077312941920469</v>
      </c>
      <c r="P30" s="13">
        <f t="shared" si="1"/>
        <v>4.1405781028749936E-2</v>
      </c>
      <c r="Q30" s="13">
        <f t="shared" si="1"/>
        <v>5.9367348390454745E-2</v>
      </c>
      <c r="R30" s="13">
        <f t="shared" si="1"/>
        <v>3.0379710708212389E-2</v>
      </c>
      <c r="S30" s="12"/>
      <c r="T30" s="13"/>
      <c r="U30" s="11"/>
      <c r="V30" s="2"/>
      <c r="W30" s="2"/>
      <c r="X30" s="2"/>
      <c r="Y30" s="2"/>
      <c r="Z30" s="2"/>
    </row>
    <row r="31" spans="1:26" s="27" customFormat="1" ht="15" customHeight="1" x14ac:dyDescent="0.2">
      <c r="A31" s="30">
        <v>1934</v>
      </c>
      <c r="B31" s="301">
        <f>'TC2'!G31</f>
        <v>0.53611316039382961</v>
      </c>
      <c r="C31" s="415"/>
      <c r="D31" s="415"/>
      <c r="E31" s="298">
        <f>'TC2'!S31</f>
        <v>0.46388683960617044</v>
      </c>
      <c r="F31" s="25">
        <f>TC2b!C31</f>
        <v>0.34906458237789634</v>
      </c>
      <c r="G31" s="25">
        <f>TC2b!G31</f>
        <v>0.15992574276376872</v>
      </c>
      <c r="H31" s="25">
        <f>TC2b!K31</f>
        <v>0.11629117120390134</v>
      </c>
      <c r="I31" s="25">
        <f>TC2b!O31</f>
        <v>4.7670291122717555E-2</v>
      </c>
      <c r="J31" s="25">
        <f>TC2b!S31</f>
        <v>1.1056396789277938E-2</v>
      </c>
      <c r="K31" s="25"/>
      <c r="L31" s="53">
        <f t="shared" si="2"/>
        <v>0.30396109684240169</v>
      </c>
      <c r="M31" s="13">
        <f t="shared" si="3"/>
        <v>0.1148222572282741</v>
      </c>
      <c r="N31" s="13">
        <f t="shared" si="3"/>
        <v>0.18913883961412761</v>
      </c>
      <c r="O31" s="13">
        <f t="shared" si="0"/>
        <v>0.11225545164105116</v>
      </c>
      <c r="P31" s="13">
        <f t="shared" si="1"/>
        <v>4.3634571559867386E-2</v>
      </c>
      <c r="Q31" s="13">
        <f t="shared" si="1"/>
        <v>6.8620880081183777E-2</v>
      </c>
      <c r="R31" s="13">
        <f t="shared" si="1"/>
        <v>3.6613894333439617E-2</v>
      </c>
      <c r="S31" s="12"/>
      <c r="T31" s="13"/>
      <c r="U31" s="11"/>
      <c r="V31" s="2"/>
      <c r="W31" s="2"/>
      <c r="X31" s="2"/>
      <c r="Y31" s="2"/>
      <c r="Z31" s="2"/>
    </row>
    <row r="32" spans="1:26" s="27" customFormat="1" ht="15" customHeight="1" x14ac:dyDescent="0.2">
      <c r="A32" s="30">
        <v>1935</v>
      </c>
      <c r="B32" s="301">
        <f>'TC2'!G32</f>
        <v>0.54891625737640526</v>
      </c>
      <c r="C32" s="415"/>
      <c r="D32" s="415"/>
      <c r="E32" s="298">
        <f>'TC2'!S32</f>
        <v>0.4510837426235948</v>
      </c>
      <c r="F32" s="25">
        <f>TC2b!C32</f>
        <v>0.3333553140264367</v>
      </c>
      <c r="G32" s="25">
        <f>TC2b!G32</f>
        <v>0.16113647520158025</v>
      </c>
      <c r="H32" s="25">
        <f>TC2b!K32</f>
        <v>0.11746654434947991</v>
      </c>
      <c r="I32" s="25">
        <f>TC2b!O32</f>
        <v>4.8953883142051319E-2</v>
      </c>
      <c r="J32" s="25">
        <f>TC2b!S32</f>
        <v>1.1719775303906409E-2</v>
      </c>
      <c r="K32" s="25"/>
      <c r="L32" s="53">
        <f t="shared" si="2"/>
        <v>0.28994726742201454</v>
      </c>
      <c r="M32" s="13">
        <f t="shared" si="3"/>
        <v>0.1177284285971581</v>
      </c>
      <c r="N32" s="13">
        <f t="shared" si="3"/>
        <v>0.17221883882485645</v>
      </c>
      <c r="O32" s="13">
        <f t="shared" si="0"/>
        <v>0.11218259205952893</v>
      </c>
      <c r="P32" s="13">
        <f t="shared" si="1"/>
        <v>4.3669930852100344E-2</v>
      </c>
      <c r="Q32" s="13">
        <f t="shared" si="1"/>
        <v>6.8512661207428591E-2</v>
      </c>
      <c r="R32" s="13">
        <f t="shared" si="1"/>
        <v>3.723410783814491E-2</v>
      </c>
      <c r="S32" s="12"/>
      <c r="T32" s="13"/>
      <c r="U32" s="11"/>
      <c r="V32" s="2"/>
      <c r="W32" s="2"/>
      <c r="X32" s="2"/>
      <c r="Y32" s="2"/>
      <c r="Z32" s="2"/>
    </row>
    <row r="33" spans="1:26" s="27" customFormat="1" ht="15" customHeight="1" x14ac:dyDescent="0.2">
      <c r="A33" s="30">
        <v>1936</v>
      </c>
      <c r="B33" s="301">
        <f>'TC2'!G33</f>
        <v>0.54969026707867075</v>
      </c>
      <c r="C33" s="415"/>
      <c r="D33" s="415"/>
      <c r="E33" s="298">
        <f>'TC2'!S33</f>
        <v>0.45030973292132925</v>
      </c>
      <c r="F33" s="25">
        <f>TC2b!C33</f>
        <v>0.33191467770513483</v>
      </c>
      <c r="G33" s="25">
        <f>TC2b!G33</f>
        <v>0.16942393420663518</v>
      </c>
      <c r="H33" s="25">
        <f>TC2b!K33</f>
        <v>0.12401231932978776</v>
      </c>
      <c r="I33" s="25">
        <f>TC2b!O33</f>
        <v>5.0331951872071609E-2</v>
      </c>
      <c r="J33" s="25">
        <f>TC2b!S33</f>
        <v>1.1126765612068911E-2</v>
      </c>
      <c r="K33" s="25"/>
      <c r="L33" s="53">
        <f t="shared" si="2"/>
        <v>0.2808857987146941</v>
      </c>
      <c r="M33" s="13">
        <f t="shared" si="3"/>
        <v>0.11839505521619442</v>
      </c>
      <c r="N33" s="13">
        <f t="shared" si="3"/>
        <v>0.16249074349849965</v>
      </c>
      <c r="O33" s="13">
        <f t="shared" si="0"/>
        <v>0.11909198233456357</v>
      </c>
      <c r="P33" s="13">
        <f t="shared" si="1"/>
        <v>4.5411614876847417E-2</v>
      </c>
      <c r="Q33" s="13">
        <f t="shared" si="1"/>
        <v>7.3680367457716153E-2</v>
      </c>
      <c r="R33" s="13">
        <f t="shared" si="1"/>
        <v>3.9205186260002696E-2</v>
      </c>
      <c r="S33" s="12"/>
      <c r="T33" s="13"/>
      <c r="U33" s="11"/>
      <c r="V33" s="2"/>
      <c r="W33" s="2"/>
      <c r="X33" s="2"/>
      <c r="Y33" s="2"/>
      <c r="Z33" s="2"/>
    </row>
    <row r="34" spans="1:26" s="27" customFormat="1" ht="15" customHeight="1" x14ac:dyDescent="0.2">
      <c r="A34" s="30">
        <v>1937</v>
      </c>
      <c r="B34" s="301">
        <f>'TC2'!G34</f>
        <v>0.5642544762969508</v>
      </c>
      <c r="C34" s="415"/>
      <c r="D34" s="416"/>
      <c r="E34" s="298">
        <f>'TC2'!S34</f>
        <v>0.4357455237030492</v>
      </c>
      <c r="F34" s="25">
        <f>TC2b!C34</f>
        <v>0.32162971453830153</v>
      </c>
      <c r="G34" s="25">
        <f>TC2b!G34</f>
        <v>0.16373443024261966</v>
      </c>
      <c r="H34" s="25">
        <f>TC2b!K34</f>
        <v>0.11800668622187512</v>
      </c>
      <c r="I34" s="25">
        <f>TC2b!O34</f>
        <v>4.6744402586623629E-2</v>
      </c>
      <c r="J34" s="25">
        <f>TC2b!S34</f>
        <v>1.0261479568716918E-2</v>
      </c>
      <c r="K34" s="25"/>
      <c r="L34" s="53">
        <f t="shared" si="2"/>
        <v>0.27201109346042951</v>
      </c>
      <c r="M34" s="13">
        <f t="shared" si="3"/>
        <v>0.11411580916474767</v>
      </c>
      <c r="N34" s="13">
        <f t="shared" si="3"/>
        <v>0.15789528429568186</v>
      </c>
      <c r="O34" s="13">
        <f t="shared" si="0"/>
        <v>0.11699002765599603</v>
      </c>
      <c r="P34" s="13">
        <f t="shared" si="1"/>
        <v>4.5727744020744546E-2</v>
      </c>
      <c r="Q34" s="13">
        <f t="shared" si="1"/>
        <v>7.1262283635251486E-2</v>
      </c>
      <c r="R34" s="13">
        <f t="shared" si="1"/>
        <v>3.6482923017906711E-2</v>
      </c>
      <c r="S34" s="12"/>
      <c r="T34" s="13"/>
      <c r="U34" s="11"/>
      <c r="V34" s="2"/>
      <c r="W34" s="2"/>
      <c r="X34" s="2"/>
      <c r="Y34" s="2"/>
      <c r="Z34" s="2"/>
    </row>
    <row r="35" spans="1:26" s="27" customFormat="1" ht="15" customHeight="1" x14ac:dyDescent="0.2">
      <c r="A35" s="30">
        <v>1938</v>
      </c>
      <c r="B35" s="301">
        <f>'TC2'!G35</f>
        <v>0.56637791359824363</v>
      </c>
      <c r="C35" s="415"/>
      <c r="D35" s="416"/>
      <c r="E35" s="298">
        <f>'TC2'!S35</f>
        <v>0.43362208640175642</v>
      </c>
      <c r="F35" s="25">
        <f>TC2b!C35</f>
        <v>0.30957076150976925</v>
      </c>
      <c r="G35" s="25">
        <f>TC2b!G35</f>
        <v>0.14558858213638903</v>
      </c>
      <c r="H35" s="25">
        <f>TC2b!K35</f>
        <v>0.10134157130760169</v>
      </c>
      <c r="I35" s="25">
        <f>TC2b!O35</f>
        <v>3.7601556776680006E-2</v>
      </c>
      <c r="J35" s="25">
        <f>TC2b!S35</f>
        <v>8.4923053642311959E-3</v>
      </c>
      <c r="K35" s="25"/>
      <c r="L35" s="53">
        <f t="shared" si="2"/>
        <v>0.28803350426536739</v>
      </c>
      <c r="M35" s="13">
        <f t="shared" si="3"/>
        <v>0.12405132489198717</v>
      </c>
      <c r="N35" s="13">
        <f t="shared" si="3"/>
        <v>0.16398217937338022</v>
      </c>
      <c r="O35" s="13">
        <f t="shared" si="0"/>
        <v>0.10798702535970903</v>
      </c>
      <c r="P35" s="13">
        <f t="shared" si="1"/>
        <v>4.4247010828787348E-2</v>
      </c>
      <c r="Q35" s="13">
        <f t="shared" si="1"/>
        <v>6.3740014530921679E-2</v>
      </c>
      <c r="R35" s="13">
        <f t="shared" si="1"/>
        <v>2.910925141244881E-2</v>
      </c>
      <c r="S35" s="12"/>
      <c r="T35" s="13"/>
      <c r="U35" s="11"/>
      <c r="V35" s="2"/>
      <c r="W35" s="2"/>
      <c r="X35" s="2"/>
      <c r="Y35" s="2"/>
      <c r="Z35" s="2"/>
    </row>
    <row r="36" spans="1:26" s="27" customFormat="1" ht="15" customHeight="1" x14ac:dyDescent="0.2">
      <c r="A36" s="29">
        <v>1939</v>
      </c>
      <c r="B36" s="302">
        <f>'TC2'!G36</f>
        <v>0.54367550652050678</v>
      </c>
      <c r="C36" s="413"/>
      <c r="D36" s="414"/>
      <c r="E36" s="299">
        <f>'TC2'!S36</f>
        <v>0.45632449347949322</v>
      </c>
      <c r="F36" s="28">
        <f>TC2b!C36</f>
        <v>0.32933895368057892</v>
      </c>
      <c r="G36" s="28">
        <f>TC2b!G36</f>
        <v>0.16197685215990243</v>
      </c>
      <c r="H36" s="28">
        <f>TC2b!K36</f>
        <v>0.11551159852431651</v>
      </c>
      <c r="I36" s="28">
        <f>TC2b!O36</f>
        <v>4.5915210151177312E-2</v>
      </c>
      <c r="J36" s="28">
        <f>TC2b!S36</f>
        <v>1.0602280745540005E-2</v>
      </c>
      <c r="K36" s="28"/>
      <c r="L36" s="54">
        <f t="shared" si="2"/>
        <v>0.29434764131959079</v>
      </c>
      <c r="M36" s="18">
        <f t="shared" si="3"/>
        <v>0.1269855397989143</v>
      </c>
      <c r="N36" s="18">
        <f t="shared" si="3"/>
        <v>0.16736210152067649</v>
      </c>
      <c r="O36" s="18">
        <f t="shared" si="0"/>
        <v>0.11606164200872512</v>
      </c>
      <c r="P36" s="18">
        <f t="shared" si="1"/>
        <v>4.6465253635585915E-2</v>
      </c>
      <c r="Q36" s="18">
        <f t="shared" si="1"/>
        <v>6.9596388373139195E-2</v>
      </c>
      <c r="R36" s="18">
        <f t="shared" si="1"/>
        <v>3.5312929405637308E-2</v>
      </c>
      <c r="S36" s="17"/>
      <c r="T36" s="13"/>
      <c r="U36" s="11"/>
      <c r="V36" s="2"/>
      <c r="W36" s="2"/>
      <c r="X36" s="2"/>
      <c r="Y36" s="2"/>
      <c r="Z36" s="2"/>
    </row>
    <row r="37" spans="1:26" s="27" customFormat="1" ht="15" customHeight="1" x14ac:dyDescent="0.2">
      <c r="A37" s="31">
        <v>1940</v>
      </c>
      <c r="B37" s="303">
        <f>'TC2'!G37</f>
        <v>0.54649075850596218</v>
      </c>
      <c r="C37" s="415"/>
      <c r="D37" s="415"/>
      <c r="E37" s="300">
        <f>'TC2'!S37</f>
        <v>0.45350924149403787</v>
      </c>
      <c r="F37" s="26">
        <f>TC2b!C37</f>
        <v>0.33095348633429034</v>
      </c>
      <c r="G37" s="26">
        <f>TC2b!G37</f>
        <v>0.17027033359684871</v>
      </c>
      <c r="H37" s="26">
        <f>TC2b!K37</f>
        <v>0.12385461658345841</v>
      </c>
      <c r="I37" s="26">
        <f>TC2b!O37</f>
        <v>5.2623035538527728E-2</v>
      </c>
      <c r="J37" s="26">
        <f>TC2b!S37</f>
        <v>1.333570693776936E-2</v>
      </c>
      <c r="K37" s="26"/>
      <c r="L37" s="55">
        <f t="shared" si="2"/>
        <v>0.2832389078971892</v>
      </c>
      <c r="M37" s="22">
        <f t="shared" si="3"/>
        <v>0.12255575515974754</v>
      </c>
      <c r="N37" s="22">
        <f t="shared" si="3"/>
        <v>0.16068315273744163</v>
      </c>
      <c r="O37" s="22">
        <f t="shared" si="0"/>
        <v>0.11764729805832097</v>
      </c>
      <c r="P37" s="22">
        <f t="shared" si="1"/>
        <v>4.6415717013390298E-2</v>
      </c>
      <c r="Q37" s="22">
        <f t="shared" si="1"/>
        <v>7.1231581044930686E-2</v>
      </c>
      <c r="R37" s="22">
        <f t="shared" si="1"/>
        <v>3.928732860075837E-2</v>
      </c>
      <c r="S37" s="21"/>
      <c r="T37" s="13"/>
      <c r="U37" s="11"/>
      <c r="V37" s="2"/>
      <c r="W37" s="2"/>
      <c r="X37" s="2"/>
      <c r="Y37" s="2"/>
      <c r="Z37" s="2"/>
    </row>
    <row r="38" spans="1:26" s="27" customFormat="1" ht="15" customHeight="1" x14ac:dyDescent="0.2">
      <c r="A38" s="30">
        <v>1941</v>
      </c>
      <c r="B38" s="301">
        <f>'TC2'!G38</f>
        <v>0.58511603017716152</v>
      </c>
      <c r="C38" s="415"/>
      <c r="D38" s="415"/>
      <c r="E38" s="298">
        <f>'TC2'!S38</f>
        <v>0.41488396982283848</v>
      </c>
      <c r="F38" s="25">
        <f>TC2b!C38</f>
        <v>0.30618285307919885</v>
      </c>
      <c r="G38" s="25">
        <f>TC2b!G38</f>
        <v>0.16282216092457016</v>
      </c>
      <c r="H38" s="25">
        <f>TC2b!K38</f>
        <v>0.11840913328604569</v>
      </c>
      <c r="I38" s="25">
        <f>TC2b!O38</f>
        <v>5.0018201946651145E-2</v>
      </c>
      <c r="J38" s="25">
        <f>TC2b!S38</f>
        <v>1.1708651681065604E-2</v>
      </c>
      <c r="K38" s="25"/>
      <c r="L38" s="53">
        <f t="shared" si="2"/>
        <v>0.25206180889826835</v>
      </c>
      <c r="M38" s="13">
        <f t="shared" si="3"/>
        <v>0.10870111674363964</v>
      </c>
      <c r="N38" s="13">
        <f t="shared" si="3"/>
        <v>0.14336069215462868</v>
      </c>
      <c r="O38" s="13">
        <f t="shared" si="0"/>
        <v>0.11280395897791902</v>
      </c>
      <c r="P38" s="13">
        <f t="shared" si="1"/>
        <v>4.4413027638524477E-2</v>
      </c>
      <c r="Q38" s="13">
        <f t="shared" si="1"/>
        <v>6.8390931339394542E-2</v>
      </c>
      <c r="R38" s="13">
        <f t="shared" si="1"/>
        <v>3.8309550265585537E-2</v>
      </c>
      <c r="S38" s="12"/>
      <c r="T38" s="13"/>
      <c r="U38" s="11"/>
      <c r="V38" s="2"/>
      <c r="W38" s="2"/>
      <c r="X38" s="2"/>
      <c r="Y38" s="2"/>
      <c r="Z38" s="2"/>
    </row>
    <row r="39" spans="1:26" s="27" customFormat="1" ht="15" customHeight="1" x14ac:dyDescent="0.2">
      <c r="A39" s="30">
        <v>1942</v>
      </c>
      <c r="B39" s="301">
        <f>'TC2'!G39</f>
        <v>0.6450379337392933</v>
      </c>
      <c r="C39" s="415"/>
      <c r="D39" s="415"/>
      <c r="E39" s="298">
        <f>'TC2'!S39</f>
        <v>0.35496206626070675</v>
      </c>
      <c r="F39" s="25">
        <f>TC2b!C39</f>
        <v>0.26818889352185932</v>
      </c>
      <c r="G39" s="25">
        <f>TC2b!G39</f>
        <v>0.14782799870053259</v>
      </c>
      <c r="H39" s="25">
        <f>TC2b!K39</f>
        <v>0.10952265614502965</v>
      </c>
      <c r="I39" s="25">
        <f>TC2b!O39</f>
        <v>4.7861609534428792E-2</v>
      </c>
      <c r="J39" s="25">
        <f>TC2b!S39</f>
        <v>1.1971346914722084E-2</v>
      </c>
      <c r="K39" s="25"/>
      <c r="L39" s="53">
        <f t="shared" si="2"/>
        <v>0.20713406756017416</v>
      </c>
      <c r="M39" s="13">
        <f t="shared" si="3"/>
        <v>8.6773172738847437E-2</v>
      </c>
      <c r="N39" s="13">
        <f t="shared" si="3"/>
        <v>0.12036089482132672</v>
      </c>
      <c r="O39" s="13">
        <f t="shared" si="0"/>
        <v>9.99663891661038E-2</v>
      </c>
      <c r="P39" s="13">
        <f t="shared" si="1"/>
        <v>3.8305342555502941E-2</v>
      </c>
      <c r="Q39" s="13">
        <f t="shared" si="1"/>
        <v>6.1661046610600859E-2</v>
      </c>
      <c r="R39" s="13">
        <f t="shared" si="1"/>
        <v>3.5890262619706709E-2</v>
      </c>
      <c r="S39" s="12"/>
      <c r="T39" s="13"/>
      <c r="U39" s="11"/>
      <c r="V39" s="2"/>
      <c r="W39" s="2"/>
      <c r="X39" s="2"/>
      <c r="Y39" s="2"/>
      <c r="Z39" s="2"/>
    </row>
    <row r="40" spans="1:26" s="27" customFormat="1" ht="15" customHeight="1" x14ac:dyDescent="0.2">
      <c r="A40" s="30">
        <v>1943</v>
      </c>
      <c r="B40" s="301">
        <f>'TC2'!G40</f>
        <v>0.69159419846181236</v>
      </c>
      <c r="C40" s="415"/>
      <c r="D40" s="415"/>
      <c r="E40" s="298">
        <f>'TC2'!S40</f>
        <v>0.30840580153818759</v>
      </c>
      <c r="F40" s="25">
        <f>TC2b!C40</f>
        <v>0.23308080887149984</v>
      </c>
      <c r="G40" s="25">
        <f>TC2b!G40</f>
        <v>0.12611753576956361</v>
      </c>
      <c r="H40" s="25">
        <f>TC2b!K40</f>
        <v>9.1677672872428104E-2</v>
      </c>
      <c r="I40" s="25">
        <f>TC2b!O40</f>
        <v>3.821526786191292E-2</v>
      </c>
      <c r="J40" s="25">
        <f>TC2b!S40</f>
        <v>7.3160544058937221E-3</v>
      </c>
      <c r="K40" s="25"/>
      <c r="L40" s="53">
        <f t="shared" si="2"/>
        <v>0.18228826576862397</v>
      </c>
      <c r="M40" s="13">
        <f t="shared" si="3"/>
        <v>7.532499266668774E-2</v>
      </c>
      <c r="N40" s="13">
        <f t="shared" si="3"/>
        <v>0.10696327310193623</v>
      </c>
      <c r="O40" s="13">
        <f t="shared" si="0"/>
        <v>8.7902267907650683E-2</v>
      </c>
      <c r="P40" s="13">
        <f t="shared" si="1"/>
        <v>3.4439862897135506E-2</v>
      </c>
      <c r="Q40" s="13">
        <f t="shared" si="1"/>
        <v>5.3462405010515184E-2</v>
      </c>
      <c r="R40" s="13">
        <f t="shared" si="1"/>
        <v>3.0899213456019196E-2</v>
      </c>
      <c r="S40" s="12"/>
      <c r="T40" s="13"/>
      <c r="U40" s="11"/>
      <c r="V40" s="2"/>
      <c r="W40" s="2"/>
      <c r="X40" s="2"/>
      <c r="Y40" s="2"/>
      <c r="Z40" s="2"/>
    </row>
    <row r="41" spans="1:26" s="27" customFormat="1" ht="15" customHeight="1" x14ac:dyDescent="0.2">
      <c r="A41" s="30">
        <v>1944</v>
      </c>
      <c r="B41" s="301">
        <f>'TC2'!G41</f>
        <v>0.70746922641986121</v>
      </c>
      <c r="C41" s="415"/>
      <c r="D41" s="415"/>
      <c r="E41" s="298">
        <f>'TC2'!S41</f>
        <v>0.29253077358013879</v>
      </c>
      <c r="F41" s="25">
        <f>TC2b!C41</f>
        <v>0.20743227142342269</v>
      </c>
      <c r="G41" s="25">
        <f>TC2b!G41</f>
        <v>0.10288554631768319</v>
      </c>
      <c r="H41" s="25">
        <f>TC2b!K41</f>
        <v>7.2917139123151911E-2</v>
      </c>
      <c r="I41" s="25">
        <f>TC2b!O41</f>
        <v>2.8658796890148382E-2</v>
      </c>
      <c r="J41" s="25">
        <f>TC2b!S41</f>
        <v>6.4527068779606884E-3</v>
      </c>
      <c r="K41" s="25"/>
      <c r="L41" s="53">
        <f t="shared" si="2"/>
        <v>0.18964522726245558</v>
      </c>
      <c r="M41" s="13">
        <f t="shared" si="3"/>
        <v>8.5098502156716105E-2</v>
      </c>
      <c r="N41" s="13">
        <f t="shared" si="3"/>
        <v>0.10454672510573949</v>
      </c>
      <c r="O41" s="13">
        <f t="shared" si="0"/>
        <v>7.4226749427534808E-2</v>
      </c>
      <c r="P41" s="13">
        <f t="shared" si="1"/>
        <v>2.9968407194531282E-2</v>
      </c>
      <c r="Q41" s="13">
        <f t="shared" si="1"/>
        <v>4.4258342233003525E-2</v>
      </c>
      <c r="R41" s="13">
        <f t="shared" si="1"/>
        <v>2.2206090012187693E-2</v>
      </c>
      <c r="S41" s="12"/>
      <c r="T41" s="13"/>
      <c r="U41" s="11"/>
      <c r="V41" s="2"/>
      <c r="W41" s="2"/>
      <c r="X41" s="2"/>
      <c r="Y41" s="2"/>
      <c r="Z41" s="2"/>
    </row>
    <row r="42" spans="1:26" s="27" customFormat="1" ht="15" customHeight="1" x14ac:dyDescent="0.2">
      <c r="A42" s="30">
        <v>1945</v>
      </c>
      <c r="B42" s="301">
        <f>'TC2'!G42</f>
        <v>0.71397036064320729</v>
      </c>
      <c r="C42" s="415"/>
      <c r="D42" s="415"/>
      <c r="E42" s="298">
        <f>'TC2'!S42</f>
        <v>0.28602963935679271</v>
      </c>
      <c r="F42" s="25">
        <f>TC2b!C42</f>
        <v>0.20085755985959475</v>
      </c>
      <c r="G42" s="25">
        <f>TC2b!G42</f>
        <v>9.1941762476881295E-2</v>
      </c>
      <c r="H42" s="25">
        <f>TC2b!K42</f>
        <v>6.1857139944399023E-2</v>
      </c>
      <c r="I42" s="25">
        <f>TC2b!O42</f>
        <v>2.0987995349786789E-2</v>
      </c>
      <c r="J42" s="25">
        <f>TC2b!S42</f>
        <v>2.489714086696411E-3</v>
      </c>
      <c r="K42" s="25"/>
      <c r="L42" s="53">
        <f t="shared" si="2"/>
        <v>0.19408787687991141</v>
      </c>
      <c r="M42" s="13">
        <f t="shared" si="3"/>
        <v>8.5172079497197961E-2</v>
      </c>
      <c r="N42" s="13">
        <f t="shared" si="3"/>
        <v>0.10891579738271345</v>
      </c>
      <c r="O42" s="13">
        <f t="shared" si="0"/>
        <v>7.0953767127094503E-2</v>
      </c>
      <c r="P42" s="13">
        <f t="shared" ref="P42:S73" si="4">G42-H42</f>
        <v>3.0084622532482272E-2</v>
      </c>
      <c r="Q42" s="13">
        <f t="shared" si="4"/>
        <v>4.0869144594612231E-2</v>
      </c>
      <c r="R42" s="13">
        <f t="shared" si="4"/>
        <v>1.8498281263090378E-2</v>
      </c>
      <c r="S42" s="12"/>
      <c r="T42" s="13"/>
      <c r="U42" s="11"/>
      <c r="V42" s="2"/>
      <c r="W42" s="2"/>
      <c r="X42" s="2"/>
      <c r="Y42" s="2"/>
      <c r="Z42" s="2"/>
    </row>
    <row r="43" spans="1:26" s="27" customFormat="1" ht="15" customHeight="1" x14ac:dyDescent="0.2">
      <c r="A43" s="30">
        <v>1946</v>
      </c>
      <c r="B43" s="301">
        <f>'TC2'!G43</f>
        <v>0.68434795923759162</v>
      </c>
      <c r="C43" s="415"/>
      <c r="D43" s="416"/>
      <c r="E43" s="298">
        <f>'TC2'!S43</f>
        <v>0.31565204076240833</v>
      </c>
      <c r="F43" s="25">
        <f>TC2b!C43</f>
        <v>0.22685856383734054</v>
      </c>
      <c r="G43" s="25">
        <f>TC2b!G43</f>
        <v>9.9261134779722815E-2</v>
      </c>
      <c r="H43" s="25">
        <f>TC2b!K43</f>
        <v>6.5518654405700746E-2</v>
      </c>
      <c r="I43" s="25">
        <f>TC2b!O43</f>
        <v>2.2301135064855933E-2</v>
      </c>
      <c r="J43" s="25">
        <f>TC2b!S43</f>
        <v>4.0336091649393925E-3</v>
      </c>
      <c r="K43" s="25"/>
      <c r="L43" s="53">
        <f t="shared" si="2"/>
        <v>0.21639090598268551</v>
      </c>
      <c r="M43" s="13">
        <f t="shared" si="3"/>
        <v>8.8793476925067782E-2</v>
      </c>
      <c r="N43" s="13">
        <f t="shared" si="3"/>
        <v>0.12759742905761773</v>
      </c>
      <c r="O43" s="13">
        <f t="shared" si="0"/>
        <v>7.6959999714866889E-2</v>
      </c>
      <c r="P43" s="13">
        <f t="shared" si="4"/>
        <v>3.3742480374022069E-2</v>
      </c>
      <c r="Q43" s="13">
        <f t="shared" si="4"/>
        <v>4.3217519340844814E-2</v>
      </c>
      <c r="R43" s="13">
        <f t="shared" si="4"/>
        <v>1.826752589991654E-2</v>
      </c>
      <c r="S43" s="12"/>
      <c r="T43" s="13"/>
      <c r="U43" s="11"/>
      <c r="V43" s="2"/>
      <c r="W43" s="2"/>
      <c r="X43" s="2"/>
      <c r="Y43" s="2"/>
      <c r="Z43" s="2"/>
    </row>
    <row r="44" spans="1:26" s="27" customFormat="1" ht="15" customHeight="1" x14ac:dyDescent="0.2">
      <c r="A44" s="30">
        <v>1947</v>
      </c>
      <c r="B44" s="301">
        <f>'TC2'!G44</f>
        <v>0.6889037935640705</v>
      </c>
      <c r="C44" s="415"/>
      <c r="D44" s="416"/>
      <c r="E44" s="298">
        <f>'TC2'!S44</f>
        <v>0.31109620643592945</v>
      </c>
      <c r="F44" s="25">
        <f>TC2b!C44</f>
        <v>0.22587887984587612</v>
      </c>
      <c r="G44" s="25">
        <f>TC2b!G44</f>
        <v>0.10298304482946795</v>
      </c>
      <c r="H44" s="25">
        <f>TC2b!K44</f>
        <v>6.9972377816633999E-2</v>
      </c>
      <c r="I44" s="25">
        <f>TC2b!O44</f>
        <v>2.708217524641935E-2</v>
      </c>
      <c r="J44" s="25">
        <f>TC2b!S44</f>
        <v>6.7696107180650836E-3</v>
      </c>
      <c r="K44" s="25"/>
      <c r="L44" s="53">
        <f t="shared" si="2"/>
        <v>0.20811316160646148</v>
      </c>
      <c r="M44" s="13">
        <f t="shared" si="3"/>
        <v>8.5217326590053322E-2</v>
      </c>
      <c r="N44" s="13">
        <f t="shared" si="3"/>
        <v>0.12289583501640818</v>
      </c>
      <c r="O44" s="13">
        <f t="shared" si="0"/>
        <v>7.5900869583048591E-2</v>
      </c>
      <c r="P44" s="13">
        <f t="shared" si="4"/>
        <v>3.301066701283395E-2</v>
      </c>
      <c r="Q44" s="13">
        <f t="shared" si="4"/>
        <v>4.2890202570214649E-2</v>
      </c>
      <c r="R44" s="13">
        <f t="shared" si="4"/>
        <v>2.0312564528354268E-2</v>
      </c>
      <c r="S44" s="12"/>
      <c r="T44" s="13"/>
      <c r="U44" s="11"/>
      <c r="V44" s="2"/>
      <c r="W44" s="2"/>
      <c r="X44" s="2"/>
      <c r="Y44" s="2"/>
      <c r="Z44" s="2"/>
    </row>
    <row r="45" spans="1:26" s="27" customFormat="1" ht="15" customHeight="1" x14ac:dyDescent="0.2">
      <c r="A45" s="30">
        <v>1948</v>
      </c>
      <c r="B45" s="301">
        <f>'TC2'!G45</f>
        <v>0.66783304061369231</v>
      </c>
      <c r="C45" s="415"/>
      <c r="D45" s="416"/>
      <c r="E45" s="298">
        <f>'TC2'!S45</f>
        <v>0.33216695938630775</v>
      </c>
      <c r="F45" s="25">
        <f>TC2b!C45</f>
        <v>0.24395574274534443</v>
      </c>
      <c r="G45" s="25">
        <f>TC2b!G45</f>
        <v>0.11754887049500719</v>
      </c>
      <c r="H45" s="25">
        <f>TC2b!K45</f>
        <v>8.2487985608236836E-2</v>
      </c>
      <c r="I45" s="25">
        <f>TC2b!O45</f>
        <v>3.3495643668248337E-2</v>
      </c>
      <c r="J45" s="25">
        <f>TC2b!S45</f>
        <v>8.5149459823373897E-3</v>
      </c>
      <c r="K45" s="25"/>
      <c r="L45" s="53">
        <f t="shared" si="2"/>
        <v>0.21461808889130057</v>
      </c>
      <c r="M45" s="13">
        <f t="shared" si="3"/>
        <v>8.8211216640963319E-2</v>
      </c>
      <c r="N45" s="13">
        <f t="shared" si="3"/>
        <v>0.12640687225033725</v>
      </c>
      <c r="O45" s="13">
        <f t="shared" si="0"/>
        <v>8.4053226826758851E-2</v>
      </c>
      <c r="P45" s="13">
        <f t="shared" si="4"/>
        <v>3.5060884886770352E-2</v>
      </c>
      <c r="Q45" s="13">
        <f t="shared" si="4"/>
        <v>4.8992341939988499E-2</v>
      </c>
      <c r="R45" s="13">
        <f t="shared" si="4"/>
        <v>2.4980697685910949E-2</v>
      </c>
      <c r="S45" s="12"/>
      <c r="T45" s="13"/>
      <c r="U45" s="11"/>
      <c r="V45" s="2"/>
      <c r="W45" s="2"/>
      <c r="X45" s="2"/>
      <c r="Y45" s="2"/>
      <c r="Z45" s="2"/>
    </row>
    <row r="46" spans="1:26" s="27" customFormat="1" ht="15" customHeight="1" x14ac:dyDescent="0.2">
      <c r="A46" s="29">
        <v>1949</v>
      </c>
      <c r="B46" s="302">
        <f>'TC2'!G46</f>
        <v>0.66725418047001628</v>
      </c>
      <c r="C46" s="413"/>
      <c r="D46" s="414"/>
      <c r="E46" s="299">
        <f>'TC2'!S46</f>
        <v>0.33274581952998372</v>
      </c>
      <c r="F46" s="28">
        <f>TC2b!C46</f>
        <v>0.24157187096815649</v>
      </c>
      <c r="G46" s="28">
        <f>TC2b!G46</f>
        <v>0.11691806208310639</v>
      </c>
      <c r="H46" s="28">
        <f>TC2b!K46</f>
        <v>8.2723474752986553E-2</v>
      </c>
      <c r="I46" s="28">
        <f>TC2b!O46</f>
        <v>3.45394687892377E-2</v>
      </c>
      <c r="J46" s="28">
        <f>TC2b!S46</f>
        <v>9.2837437369447159E-3</v>
      </c>
      <c r="K46" s="28"/>
      <c r="L46" s="54">
        <f t="shared" si="2"/>
        <v>0.21582775744687732</v>
      </c>
      <c r="M46" s="18">
        <f t="shared" si="3"/>
        <v>9.1173948561827228E-2</v>
      </c>
      <c r="N46" s="18">
        <f t="shared" si="3"/>
        <v>0.12465380888505011</v>
      </c>
      <c r="O46" s="18">
        <f t="shared" si="0"/>
        <v>8.2378593293868679E-2</v>
      </c>
      <c r="P46" s="18">
        <f t="shared" si="4"/>
        <v>3.4194587330119833E-2</v>
      </c>
      <c r="Q46" s="18">
        <f t="shared" si="4"/>
        <v>4.8184005963748854E-2</v>
      </c>
      <c r="R46" s="18">
        <f t="shared" si="4"/>
        <v>2.5255725052292982E-2</v>
      </c>
      <c r="S46" s="17"/>
      <c r="T46" s="13"/>
      <c r="U46" s="11"/>
      <c r="V46" s="2"/>
      <c r="W46" s="2"/>
      <c r="X46" s="2"/>
      <c r="Y46" s="2"/>
      <c r="Z46" s="2"/>
    </row>
    <row r="47" spans="1:26" s="27" customFormat="1" ht="15" customHeight="1" x14ac:dyDescent="0.2">
      <c r="A47" s="31">
        <v>1950</v>
      </c>
      <c r="B47" s="303">
        <f>'TC2'!G47</f>
        <v>0.67115569315337065</v>
      </c>
      <c r="C47" s="415"/>
      <c r="D47" s="415"/>
      <c r="E47" s="300">
        <f>'TC2'!S47</f>
        <v>0.32884430684662941</v>
      </c>
      <c r="F47" s="26">
        <f>TC2b!C47</f>
        <v>0.2375638852608693</v>
      </c>
      <c r="G47" s="26">
        <f>TC2b!G47</f>
        <v>0.11451337221184771</v>
      </c>
      <c r="H47" s="26">
        <f>TC2b!K47</f>
        <v>8.0355667328172745E-2</v>
      </c>
      <c r="I47" s="26">
        <f>TC2b!O47</f>
        <v>3.3042730263144873E-2</v>
      </c>
      <c r="J47" s="26">
        <f>TC2b!S47</f>
        <v>5.4619651615730293E-3</v>
      </c>
      <c r="K47" s="26"/>
      <c r="L47" s="55">
        <f t="shared" si="2"/>
        <v>0.2143309346347817</v>
      </c>
      <c r="M47" s="22">
        <f t="shared" si="3"/>
        <v>9.1280421585760108E-2</v>
      </c>
      <c r="N47" s="22">
        <f t="shared" si="3"/>
        <v>0.12305051304902159</v>
      </c>
      <c r="O47" s="22">
        <f t="shared" si="0"/>
        <v>8.1470641948702835E-2</v>
      </c>
      <c r="P47" s="22">
        <f t="shared" si="4"/>
        <v>3.4157704883674964E-2</v>
      </c>
      <c r="Q47" s="22">
        <f t="shared" si="4"/>
        <v>4.7312937065027871E-2</v>
      </c>
      <c r="R47" s="22">
        <f t="shared" si="4"/>
        <v>2.7580765101571845E-2</v>
      </c>
      <c r="S47" s="21"/>
      <c r="T47" s="13"/>
      <c r="U47" s="11"/>
      <c r="V47" s="2"/>
      <c r="W47" s="2"/>
      <c r="X47" s="2"/>
      <c r="Y47" s="2"/>
      <c r="Z47" s="2"/>
    </row>
    <row r="48" spans="1:26" s="27" customFormat="1" ht="15" customHeight="1" x14ac:dyDescent="0.2">
      <c r="A48" s="30">
        <v>1951</v>
      </c>
      <c r="B48" s="301">
        <f>'TC2'!G48</f>
        <v>0.68688571841459944</v>
      </c>
      <c r="C48" s="415"/>
      <c r="D48" s="415"/>
      <c r="E48" s="298">
        <f>'TC2'!S48</f>
        <v>0.31311428158540056</v>
      </c>
      <c r="F48" s="25">
        <f>TC2b!C48</f>
        <v>0.22564699999143409</v>
      </c>
      <c r="G48" s="25">
        <f>TC2b!G48</f>
        <v>0.10806120434969983</v>
      </c>
      <c r="H48" s="25">
        <f>TC2b!K48</f>
        <v>7.5261917756810071E-2</v>
      </c>
      <c r="I48" s="25">
        <f>TC2b!O48</f>
        <v>2.9923883998225393E-2</v>
      </c>
      <c r="J48" s="25">
        <f>TC2b!S48</f>
        <v>7.7155915046618105E-3</v>
      </c>
      <c r="K48" s="25"/>
      <c r="L48" s="53">
        <f t="shared" si="2"/>
        <v>0.20505307723570071</v>
      </c>
      <c r="M48" s="13">
        <f t="shared" si="3"/>
        <v>8.7467281593966467E-2</v>
      </c>
      <c r="N48" s="13">
        <f t="shared" si="3"/>
        <v>0.11758579564173426</v>
      </c>
      <c r="O48" s="13">
        <f t="shared" si="0"/>
        <v>7.8137320351474443E-2</v>
      </c>
      <c r="P48" s="13">
        <f t="shared" si="4"/>
        <v>3.2799286592889762E-2</v>
      </c>
      <c r="Q48" s="13">
        <f t="shared" si="4"/>
        <v>4.5338033758584681E-2</v>
      </c>
      <c r="R48" s="13">
        <f t="shared" si="4"/>
        <v>2.2208292493563583E-2</v>
      </c>
      <c r="S48" s="12"/>
      <c r="T48" s="13"/>
      <c r="U48" s="11"/>
      <c r="V48" s="2"/>
      <c r="W48" s="2"/>
      <c r="X48" s="2"/>
      <c r="Y48" s="2"/>
      <c r="Z48" s="2"/>
    </row>
    <row r="49" spans="1:26" s="27" customFormat="1" ht="15" customHeight="1" x14ac:dyDescent="0.2">
      <c r="A49" s="30">
        <v>1952</v>
      </c>
      <c r="B49" s="301">
        <f>'TC2'!G49</f>
        <v>0.69319122414627632</v>
      </c>
      <c r="C49" s="415"/>
      <c r="D49" s="415"/>
      <c r="E49" s="298">
        <f>'TC2'!S49</f>
        <v>0.30680877585372374</v>
      </c>
      <c r="F49" s="25">
        <f>TC2b!C49</f>
        <v>0.2199072875564366</v>
      </c>
      <c r="G49" s="25">
        <f>TC2b!G49</f>
        <v>0.10444454185124857</v>
      </c>
      <c r="H49" s="25">
        <f>TC2b!K49</f>
        <v>7.3116057087568659E-2</v>
      </c>
      <c r="I49" s="25">
        <f>TC2b!O49</f>
        <v>3.0574144061418559E-2</v>
      </c>
      <c r="J49" s="25">
        <f>TC2b!S49</f>
        <v>7.6634809767875635E-3</v>
      </c>
      <c r="K49" s="25"/>
      <c r="L49" s="53">
        <f t="shared" si="2"/>
        <v>0.20236423400247516</v>
      </c>
      <c r="M49" s="13">
        <f t="shared" si="3"/>
        <v>8.6901488297287138E-2</v>
      </c>
      <c r="N49" s="13">
        <f t="shared" si="3"/>
        <v>0.11546274570518802</v>
      </c>
      <c r="O49" s="13">
        <f t="shared" si="0"/>
        <v>7.3870397789830011E-2</v>
      </c>
      <c r="P49" s="13">
        <f t="shared" si="4"/>
        <v>3.1328484763679915E-2</v>
      </c>
      <c r="Q49" s="13">
        <f t="shared" si="4"/>
        <v>4.2541913026150097E-2</v>
      </c>
      <c r="R49" s="13">
        <f t="shared" si="4"/>
        <v>2.2910663084630994E-2</v>
      </c>
      <c r="S49" s="12"/>
      <c r="T49" s="13"/>
      <c r="U49" s="11"/>
      <c r="V49" s="2"/>
      <c r="W49" s="2"/>
      <c r="X49" s="2"/>
      <c r="Y49" s="2"/>
      <c r="Z49" s="2"/>
    </row>
    <row r="50" spans="1:26" s="27" customFormat="1" ht="15" customHeight="1" x14ac:dyDescent="0.2">
      <c r="A50" s="30">
        <v>1953</v>
      </c>
      <c r="B50" s="301">
        <f>'TC2'!G50</f>
        <v>0.701486507134226</v>
      </c>
      <c r="C50" s="415"/>
      <c r="D50" s="415"/>
      <c r="E50" s="298">
        <f>'TC2'!S50</f>
        <v>0.298513492865774</v>
      </c>
      <c r="F50" s="25">
        <f>TC2b!C50</f>
        <v>0.21047563054516169</v>
      </c>
      <c r="G50" s="25">
        <f>TC2b!G50</f>
        <v>9.761440623157229E-2</v>
      </c>
      <c r="H50" s="25">
        <f>TC2b!K50</f>
        <v>6.82514730413981E-2</v>
      </c>
      <c r="I50" s="25">
        <f>TC2b!O50</f>
        <v>2.6954337320068893E-2</v>
      </c>
      <c r="J50" s="25">
        <f>TC2b!S50</f>
        <v>7.2620093969689731E-3</v>
      </c>
      <c r="K50" s="25"/>
      <c r="L50" s="53">
        <f t="shared" si="2"/>
        <v>0.2008990866342017</v>
      </c>
      <c r="M50" s="13">
        <f t="shared" si="3"/>
        <v>8.8037862320612309E-2</v>
      </c>
      <c r="N50" s="13">
        <f t="shared" si="3"/>
        <v>0.1128612243135894</v>
      </c>
      <c r="O50" s="13">
        <f t="shared" si="0"/>
        <v>7.0660068911503393E-2</v>
      </c>
      <c r="P50" s="13">
        <f t="shared" si="4"/>
        <v>2.936293319017419E-2</v>
      </c>
      <c r="Q50" s="13">
        <f t="shared" si="4"/>
        <v>4.1297135721329203E-2</v>
      </c>
      <c r="R50" s="13">
        <f t="shared" si="4"/>
        <v>1.9692327923099918E-2</v>
      </c>
      <c r="S50" s="12"/>
      <c r="T50" s="13"/>
      <c r="U50" s="11"/>
      <c r="V50" s="2"/>
      <c r="W50" s="2"/>
      <c r="X50" s="2"/>
      <c r="Y50" s="2"/>
      <c r="Z50" s="2"/>
    </row>
    <row r="51" spans="1:26" s="27" customFormat="1" ht="15" customHeight="1" x14ac:dyDescent="0.2">
      <c r="A51" s="30">
        <v>1954</v>
      </c>
      <c r="B51" s="301">
        <f>'TC2'!G51</f>
        <v>0.69463694753046634</v>
      </c>
      <c r="C51" s="415"/>
      <c r="D51" s="415"/>
      <c r="E51" s="298">
        <f>'TC2'!S51</f>
        <v>0.3053630524695336</v>
      </c>
      <c r="F51" s="25">
        <f>TC2b!C51</f>
        <v>0.21558564765736393</v>
      </c>
      <c r="G51" s="25">
        <f>TC2b!G51</f>
        <v>9.9408055468585554E-2</v>
      </c>
      <c r="H51" s="25">
        <f>TC2b!K51</f>
        <v>6.8499260813363078E-2</v>
      </c>
      <c r="I51" s="25">
        <f>TC2b!O51</f>
        <v>2.6797157980102723E-2</v>
      </c>
      <c r="J51" s="25">
        <f>TC2b!S51</f>
        <v>6.8875460243264493E-3</v>
      </c>
      <c r="K51" s="25"/>
      <c r="L51" s="53">
        <f t="shared" si="2"/>
        <v>0.20595499700094805</v>
      </c>
      <c r="M51" s="13">
        <f t="shared" si="3"/>
        <v>8.977740481216967E-2</v>
      </c>
      <c r="N51" s="13">
        <f t="shared" si="3"/>
        <v>0.11617759218877838</v>
      </c>
      <c r="O51" s="13">
        <f t="shared" si="0"/>
        <v>7.2610897488482831E-2</v>
      </c>
      <c r="P51" s="13">
        <f t="shared" si="4"/>
        <v>3.0908794655222477E-2</v>
      </c>
      <c r="Q51" s="13">
        <f t="shared" si="4"/>
        <v>4.1702102833260354E-2</v>
      </c>
      <c r="R51" s="13">
        <f t="shared" si="4"/>
        <v>1.9909611955776275E-2</v>
      </c>
      <c r="S51" s="12"/>
      <c r="T51" s="13"/>
      <c r="U51" s="11"/>
      <c r="V51" s="2"/>
      <c r="W51" s="2"/>
      <c r="X51" s="2"/>
      <c r="Y51" s="2"/>
      <c r="Z51" s="2"/>
    </row>
    <row r="52" spans="1:26" s="27" customFormat="1" ht="15" customHeight="1" x14ac:dyDescent="0.2">
      <c r="A52" s="30">
        <v>1955</v>
      </c>
      <c r="B52" s="301">
        <f>'TC2'!G52</f>
        <v>0.68901386166444345</v>
      </c>
      <c r="C52" s="415"/>
      <c r="D52" s="415"/>
      <c r="E52" s="298">
        <f>'TC2'!S52</f>
        <v>0.31098613833555655</v>
      </c>
      <c r="F52" s="25">
        <f>TC2b!C52</f>
        <v>0.2219043483675211</v>
      </c>
      <c r="G52" s="25">
        <f>TC2b!G52</f>
        <v>0.1044901454951328</v>
      </c>
      <c r="H52" s="25">
        <f>TC2b!K52</f>
        <v>7.2568671000423551E-2</v>
      </c>
      <c r="I52" s="25">
        <f>TC2b!O52</f>
        <v>3.0014083913274699E-2</v>
      </c>
      <c r="J52" s="25">
        <f>TC2b!S52</f>
        <v>8.8598968587286931E-3</v>
      </c>
      <c r="K52" s="25"/>
      <c r="L52" s="53">
        <f t="shared" si="2"/>
        <v>0.20649599284042375</v>
      </c>
      <c r="M52" s="13">
        <f t="shared" si="3"/>
        <v>8.9081789968035452E-2</v>
      </c>
      <c r="N52" s="13">
        <f t="shared" si="3"/>
        <v>0.1174142028723883</v>
      </c>
      <c r="O52" s="13">
        <f t="shared" si="0"/>
        <v>7.44760615818581E-2</v>
      </c>
      <c r="P52" s="13">
        <f t="shared" si="4"/>
        <v>3.1921474494709251E-2</v>
      </c>
      <c r="Q52" s="13">
        <f t="shared" si="4"/>
        <v>4.2554587087148849E-2</v>
      </c>
      <c r="R52" s="13">
        <f t="shared" si="4"/>
        <v>2.1154187054546005E-2</v>
      </c>
      <c r="S52" s="12"/>
      <c r="T52" s="13"/>
      <c r="U52" s="11"/>
      <c r="V52" s="2"/>
      <c r="W52" s="2"/>
      <c r="X52" s="2"/>
      <c r="Y52" s="2"/>
      <c r="Z52" s="2"/>
    </row>
    <row r="53" spans="1:26" s="27" customFormat="1" ht="15" customHeight="1" x14ac:dyDescent="0.2">
      <c r="A53" s="30">
        <v>1956</v>
      </c>
      <c r="B53" s="301">
        <f>'TC2'!G53</f>
        <v>0.69684272507688605</v>
      </c>
      <c r="C53" s="415"/>
      <c r="D53" s="416"/>
      <c r="E53" s="298">
        <f>'TC2'!S53</f>
        <v>0.3031572749231139</v>
      </c>
      <c r="F53" s="25">
        <f>TC2b!C53</f>
        <v>0.2140925234098722</v>
      </c>
      <c r="G53" s="25">
        <f>TC2b!G53</f>
        <v>9.7426483495848953E-2</v>
      </c>
      <c r="H53" s="25">
        <f>TC2b!K53</f>
        <v>6.6605165066972949E-2</v>
      </c>
      <c r="I53" s="25">
        <f>TC2b!O53</f>
        <v>2.7415940740342717E-2</v>
      </c>
      <c r="J53" s="25">
        <f>TC2b!S53</f>
        <v>7.6060682997597532E-3</v>
      </c>
      <c r="K53" s="25"/>
      <c r="L53" s="53">
        <f t="shared" si="2"/>
        <v>0.20573079142726494</v>
      </c>
      <c r="M53" s="13">
        <f t="shared" si="3"/>
        <v>8.9064751513241697E-2</v>
      </c>
      <c r="N53" s="13">
        <f t="shared" si="3"/>
        <v>0.11666603991402325</v>
      </c>
      <c r="O53" s="13">
        <f t="shared" si="0"/>
        <v>7.0010542755506236E-2</v>
      </c>
      <c r="P53" s="13">
        <f t="shared" si="4"/>
        <v>3.0821318428876004E-2</v>
      </c>
      <c r="Q53" s="13">
        <f t="shared" si="4"/>
        <v>3.9189224326630231E-2</v>
      </c>
      <c r="R53" s="13">
        <f t="shared" si="4"/>
        <v>1.9809872440582965E-2</v>
      </c>
      <c r="S53" s="12"/>
      <c r="T53" s="13"/>
      <c r="U53" s="11"/>
      <c r="V53" s="2"/>
      <c r="W53" s="2"/>
      <c r="X53" s="2"/>
      <c r="Y53" s="2"/>
      <c r="Z53" s="2"/>
    </row>
    <row r="54" spans="1:26" s="27" customFormat="1" ht="15" customHeight="1" x14ac:dyDescent="0.2">
      <c r="A54" s="30">
        <v>1957</v>
      </c>
      <c r="B54" s="301">
        <f>'TC2'!G54</f>
        <v>0.69589596681631949</v>
      </c>
      <c r="C54" s="415"/>
      <c r="D54" s="416"/>
      <c r="E54" s="298">
        <f>'TC2'!S54</f>
        <v>0.30410403318368051</v>
      </c>
      <c r="F54" s="25">
        <f>TC2b!C54</f>
        <v>0.21452779307267333</v>
      </c>
      <c r="G54" s="25">
        <f>TC2b!G54</f>
        <v>9.6978781754639573E-2</v>
      </c>
      <c r="H54" s="25">
        <f>TC2b!K54</f>
        <v>6.6153017021753788E-2</v>
      </c>
      <c r="I54" s="25">
        <f>TC2b!O54</f>
        <v>2.6748728100457728E-2</v>
      </c>
      <c r="J54" s="25">
        <f>TC2b!S54</f>
        <v>7.051033017236398E-3</v>
      </c>
      <c r="K54" s="25"/>
      <c r="L54" s="53">
        <f t="shared" si="2"/>
        <v>0.20712525142904092</v>
      </c>
      <c r="M54" s="13">
        <f t="shared" si="3"/>
        <v>8.9576240111007177E-2</v>
      </c>
      <c r="N54" s="13">
        <f t="shared" si="3"/>
        <v>0.11754901131803376</v>
      </c>
      <c r="O54" s="13">
        <f t="shared" si="0"/>
        <v>7.0230053654181848E-2</v>
      </c>
      <c r="P54" s="13">
        <f t="shared" si="4"/>
        <v>3.0825764732885785E-2</v>
      </c>
      <c r="Q54" s="13">
        <f t="shared" si="4"/>
        <v>3.9404288921296063E-2</v>
      </c>
      <c r="R54" s="13">
        <f t="shared" si="4"/>
        <v>1.969769508322133E-2</v>
      </c>
      <c r="S54" s="12"/>
      <c r="T54" s="13"/>
      <c r="U54" s="11"/>
      <c r="V54" s="2"/>
      <c r="W54" s="2"/>
      <c r="X54" s="2"/>
      <c r="Y54" s="2"/>
      <c r="Z54" s="2"/>
    </row>
    <row r="55" spans="1:26" s="27" customFormat="1" ht="15" customHeight="1" x14ac:dyDescent="0.2">
      <c r="A55" s="30">
        <v>1958</v>
      </c>
      <c r="B55" s="301">
        <f>'TC2'!G55</f>
        <v>0.69396225205281703</v>
      </c>
      <c r="C55" s="415"/>
      <c r="D55" s="416"/>
      <c r="E55" s="298">
        <f>'TC2'!S55</f>
        <v>0.30603774794718303</v>
      </c>
      <c r="F55" s="25">
        <f>TC2b!C55</f>
        <v>0.21223501597265157</v>
      </c>
      <c r="G55" s="25">
        <f>TC2b!G55</f>
        <v>9.1036464269551712E-2</v>
      </c>
      <c r="H55" s="25">
        <f>TC2b!K55</f>
        <v>6.047909415538081E-2</v>
      </c>
      <c r="I55" s="25">
        <f>TC2b!O55</f>
        <v>2.310671406210351E-2</v>
      </c>
      <c r="J55" s="25">
        <f>TC2b!S55</f>
        <v>5.7981469751326445E-3</v>
      </c>
      <c r="K55" s="25"/>
      <c r="L55" s="53">
        <f t="shared" si="2"/>
        <v>0.21500128367763133</v>
      </c>
      <c r="M55" s="13">
        <f t="shared" si="3"/>
        <v>9.3802731974531456E-2</v>
      </c>
      <c r="N55" s="13">
        <f t="shared" si="3"/>
        <v>0.12119855170309986</v>
      </c>
      <c r="O55" s="13">
        <f t="shared" si="0"/>
        <v>6.7929750207448208E-2</v>
      </c>
      <c r="P55" s="13">
        <f t="shared" si="4"/>
        <v>3.0557370114170902E-2</v>
      </c>
      <c r="Q55" s="13">
        <f t="shared" si="4"/>
        <v>3.7372380093277299E-2</v>
      </c>
      <c r="R55" s="13">
        <f t="shared" si="4"/>
        <v>1.7308567086970865E-2</v>
      </c>
      <c r="S55" s="12"/>
      <c r="T55" s="13"/>
      <c r="U55" s="11"/>
      <c r="V55" s="2"/>
      <c r="W55" s="2"/>
      <c r="X55" s="2"/>
      <c r="Y55" s="2"/>
      <c r="Z55" s="2"/>
    </row>
    <row r="56" spans="1:26" s="27" customFormat="1" ht="15" customHeight="1" x14ac:dyDescent="0.2">
      <c r="A56" s="29">
        <v>1959</v>
      </c>
      <c r="B56" s="302">
        <f>'TC2'!G56</f>
        <v>0.692172832107119</v>
      </c>
      <c r="C56" s="413"/>
      <c r="D56" s="414"/>
      <c r="E56" s="299">
        <f>'TC2'!S56</f>
        <v>0.30782716789288095</v>
      </c>
      <c r="F56" s="28">
        <f>TC2b!C56</f>
        <v>0.21507901124479906</v>
      </c>
      <c r="G56" s="28">
        <f>TC2b!G56</f>
        <v>9.5343950919840839E-2</v>
      </c>
      <c r="H56" s="28">
        <f>TC2b!K56</f>
        <v>6.5492476362856072E-2</v>
      </c>
      <c r="I56" s="28">
        <f>TC2b!O56</f>
        <v>2.5924451532321403E-2</v>
      </c>
      <c r="J56" s="28">
        <f>TC2b!S56</f>
        <v>6.8668723870454994E-3</v>
      </c>
      <c r="K56" s="28"/>
      <c r="L56" s="54">
        <f t="shared" si="2"/>
        <v>0.21248321697304012</v>
      </c>
      <c r="M56" s="18">
        <f t="shared" si="3"/>
        <v>9.2748156648081892E-2</v>
      </c>
      <c r="N56" s="18">
        <f t="shared" si="3"/>
        <v>0.11973506032495822</v>
      </c>
      <c r="O56" s="18">
        <f t="shared" si="0"/>
        <v>6.9419499387519429E-2</v>
      </c>
      <c r="P56" s="18">
        <f t="shared" si="4"/>
        <v>2.9851474556984767E-2</v>
      </c>
      <c r="Q56" s="18">
        <f t="shared" si="4"/>
        <v>3.9568024830534669E-2</v>
      </c>
      <c r="R56" s="18">
        <f t="shared" si="4"/>
        <v>1.9057579145275904E-2</v>
      </c>
      <c r="S56" s="17"/>
      <c r="T56" s="13"/>
      <c r="U56" s="11"/>
      <c r="V56" s="2"/>
      <c r="W56" s="2"/>
      <c r="X56" s="2"/>
      <c r="Y56" s="2"/>
      <c r="Z56" s="2"/>
    </row>
    <row r="57" spans="1:26" x14ac:dyDescent="0.2">
      <c r="A57" s="24">
        <v>1960</v>
      </c>
      <c r="B57" s="303">
        <f>'TC2'!G57</f>
        <v>0.69585255530576617</v>
      </c>
      <c r="C57" s="415"/>
      <c r="D57" s="415"/>
      <c r="E57" s="300">
        <f>'TC2'!S57</f>
        <v>0.30414744469423383</v>
      </c>
      <c r="F57" s="26">
        <f>TC2b!C57</f>
        <v>0.20968571248273507</v>
      </c>
      <c r="G57" s="26">
        <f>TC2b!G57</f>
        <v>9.1506699218974169E-2</v>
      </c>
      <c r="H57" s="26">
        <f>TC2b!K57</f>
        <v>6.1691536290012838E-2</v>
      </c>
      <c r="I57" s="26">
        <f>TC2b!O57</f>
        <v>2.5273541282380813E-2</v>
      </c>
      <c r="J57" s="26">
        <f>TC2b!S57</f>
        <v>7.5531041964621857E-3</v>
      </c>
      <c r="K57" s="26"/>
      <c r="L57" s="55">
        <f t="shared" si="2"/>
        <v>0.21264074547525966</v>
      </c>
      <c r="M57" s="22">
        <f t="shared" si="3"/>
        <v>9.4461732211498756E-2</v>
      </c>
      <c r="N57" s="22">
        <f t="shared" si="3"/>
        <v>0.1181790132637609</v>
      </c>
      <c r="O57" s="22">
        <f t="shared" si="0"/>
        <v>6.6233157936593359E-2</v>
      </c>
      <c r="P57" s="22">
        <f t="shared" si="4"/>
        <v>2.9815162928961331E-2</v>
      </c>
      <c r="Q57" s="22">
        <f t="shared" si="4"/>
        <v>3.6417995007632029E-2</v>
      </c>
      <c r="R57" s="22">
        <f t="shared" si="4"/>
        <v>1.7720437085918628E-2</v>
      </c>
      <c r="S57" s="21"/>
      <c r="T57" s="13"/>
      <c r="U57" s="11"/>
      <c r="V57" s="2"/>
      <c r="W57" s="2"/>
      <c r="X57" s="2"/>
      <c r="Y57" s="2"/>
      <c r="Z57" s="2"/>
    </row>
    <row r="58" spans="1:26" x14ac:dyDescent="0.2">
      <c r="A58" s="16">
        <v>1961</v>
      </c>
      <c r="B58" s="301">
        <f>'TC2'!G58</f>
        <v>0.69332095248886161</v>
      </c>
      <c r="C58" s="415"/>
      <c r="D58" s="415"/>
      <c r="E58" s="298">
        <f>'TC2'!S58</f>
        <v>0.30667904751113839</v>
      </c>
      <c r="F58" s="25">
        <f>TC2b!C58</f>
        <v>0.21102006653329283</v>
      </c>
      <c r="G58" s="25">
        <f>TC2b!G58</f>
        <v>8.91323183883313E-2</v>
      </c>
      <c r="H58" s="25">
        <f>TC2b!K58</f>
        <v>5.9375708704347371E-2</v>
      </c>
      <c r="I58" s="25">
        <f>TC2b!O58</f>
        <v>2.4389818393505912E-2</v>
      </c>
      <c r="J58" s="25">
        <f>TC2b!S58</f>
        <v>7.4352701340875309E-3</v>
      </c>
      <c r="K58" s="25"/>
      <c r="L58" s="53">
        <f t="shared" si="2"/>
        <v>0.21754672912280709</v>
      </c>
      <c r="M58" s="13">
        <f t="shared" si="3"/>
        <v>9.5658980977845559E-2</v>
      </c>
      <c r="N58" s="13">
        <f t="shared" si="3"/>
        <v>0.12188774814496153</v>
      </c>
      <c r="O58" s="13">
        <f t="shared" si="0"/>
        <v>6.4742499994825384E-2</v>
      </c>
      <c r="P58" s="13">
        <f t="shared" si="4"/>
        <v>2.9756609683983928E-2</v>
      </c>
      <c r="Q58" s="13">
        <f t="shared" si="4"/>
        <v>3.4985890310841455E-2</v>
      </c>
      <c r="R58" s="13">
        <f t="shared" si="4"/>
        <v>1.6954548259418382E-2</v>
      </c>
      <c r="S58" s="12"/>
      <c r="T58" s="13"/>
      <c r="U58" s="11"/>
      <c r="V58" s="2"/>
      <c r="W58" s="2"/>
      <c r="X58" s="2"/>
      <c r="Y58" s="2"/>
      <c r="Z58" s="2"/>
    </row>
    <row r="59" spans="1:26" x14ac:dyDescent="0.2">
      <c r="A59" s="16">
        <v>1962</v>
      </c>
      <c r="B59" s="301">
        <f>'TC2'!G59</f>
        <v>0.68721979856491089</v>
      </c>
      <c r="C59" s="483">
        <f>'TC2'!K59</f>
        <v>0.22621721029281616</v>
      </c>
      <c r="D59" s="484">
        <f>'TC2'!O59</f>
        <v>0.46100258827209473</v>
      </c>
      <c r="E59" s="295">
        <f>'TC2'!S59</f>
        <v>0.31278020143508911</v>
      </c>
      <c r="F59" s="14">
        <f>TC2b!C59</f>
        <v>0.21633099019527435</v>
      </c>
      <c r="G59" s="14">
        <f>TC2b!G59</f>
        <v>9.3230322003364563E-2</v>
      </c>
      <c r="H59" s="14">
        <f>TC2b!K59</f>
        <v>6.3799947500228882E-2</v>
      </c>
      <c r="I59" s="14">
        <f>TC2b!O59</f>
        <v>2.6692382991313934E-2</v>
      </c>
      <c r="J59" s="14">
        <f>TC2b!S59</f>
        <v>8.2258228212594986E-3</v>
      </c>
      <c r="K59" s="14">
        <f t="array" ref="K59:K116">TRANSPOSE('TC4'!B135:BG135)*0.00001/'TC3'!B59:B116</f>
        <v>2.6526293731880053E-3</v>
      </c>
      <c r="L59" s="53">
        <f t="shared" si="2"/>
        <v>0.21954987943172455</v>
      </c>
      <c r="M59" s="13">
        <f t="shared" si="3"/>
        <v>9.6449211239814758E-2</v>
      </c>
      <c r="N59" s="13">
        <f t="shared" si="3"/>
        <v>0.12310066819190979</v>
      </c>
      <c r="O59" s="13">
        <f t="shared" si="0"/>
        <v>6.6537939012050629E-2</v>
      </c>
      <c r="P59" s="13">
        <f t="shared" si="4"/>
        <v>2.9430374503135681E-2</v>
      </c>
      <c r="Q59" s="13">
        <f t="shared" si="4"/>
        <v>3.7107564508914948E-2</v>
      </c>
      <c r="R59" s="13">
        <f t="shared" si="4"/>
        <v>1.8466560170054436E-2</v>
      </c>
      <c r="S59" s="12">
        <f>J59-K59</f>
        <v>5.5731934480714937E-3</v>
      </c>
      <c r="T59" s="13"/>
      <c r="U59" s="11"/>
      <c r="V59" s="2"/>
      <c r="W59" s="2"/>
      <c r="X59" s="2"/>
      <c r="Y59" s="2"/>
      <c r="Z59" s="2"/>
    </row>
    <row r="60" spans="1:26" x14ac:dyDescent="0.2">
      <c r="A60" s="16">
        <v>1963</v>
      </c>
      <c r="B60" s="294">
        <f>'TC2'!G60</f>
        <v>0.68236857652664185</v>
      </c>
      <c r="C60" s="485">
        <f>'TC2'!K60</f>
        <v>0.22083818912506104</v>
      </c>
      <c r="D60" s="486">
        <f>'TC2'!O60</f>
        <v>0.46153038740158081</v>
      </c>
      <c r="E60" s="294">
        <f>'TC2'!S60</f>
        <v>0.31763142347335815</v>
      </c>
      <c r="F60" s="25">
        <f>TC2b!C60</f>
        <v>0.22016224265098572</v>
      </c>
      <c r="G60" s="25">
        <f>TC2b!G60</f>
        <v>9.4967097043991089E-2</v>
      </c>
      <c r="H60" s="25">
        <f>TC2b!K60</f>
        <v>6.5265502780675888E-2</v>
      </c>
      <c r="I60" s="25">
        <f>TC2b!O60</f>
        <v>2.7616632170975208E-2</v>
      </c>
      <c r="J60" s="25">
        <f>TC2b!S60</f>
        <v>8.7108882144093513E-3</v>
      </c>
      <c r="K60" s="25">
        <v>2.9251402084731351E-3</v>
      </c>
      <c r="L60" s="53">
        <f t="shared" si="2"/>
        <v>0.22266432642936707</v>
      </c>
      <c r="M60" s="13">
        <f t="shared" si="3"/>
        <v>9.7469180822372437E-2</v>
      </c>
      <c r="N60" s="13">
        <f t="shared" si="3"/>
        <v>0.12519514560699463</v>
      </c>
      <c r="O60" s="13">
        <f t="shared" si="0"/>
        <v>6.7350464873015881E-2</v>
      </c>
      <c r="P60" s="13">
        <f t="shared" si="4"/>
        <v>2.9701594263315201E-2</v>
      </c>
      <c r="Q60" s="13">
        <f t="shared" si="4"/>
        <v>3.764887060970068E-2</v>
      </c>
      <c r="R60" s="13">
        <f t="shared" si="4"/>
        <v>1.8905743956565857E-2</v>
      </c>
      <c r="S60" s="12">
        <f t="shared" si="4"/>
        <v>5.7857480059362162E-3</v>
      </c>
      <c r="T60" s="13"/>
      <c r="U60" s="11"/>
      <c r="V60" s="2"/>
      <c r="W60" s="2"/>
      <c r="X60" s="2"/>
      <c r="Y60" s="2"/>
      <c r="Z60" s="2"/>
    </row>
    <row r="61" spans="1:26" x14ac:dyDescent="0.2">
      <c r="A61" s="16">
        <v>1964</v>
      </c>
      <c r="B61" s="301">
        <f>'TC2'!G61</f>
        <v>0.6775173544883728</v>
      </c>
      <c r="C61" s="483">
        <f>'TC2'!K61</f>
        <v>0.21545916795730591</v>
      </c>
      <c r="D61" s="484">
        <f>'TC2'!O61</f>
        <v>0.46205818653106689</v>
      </c>
      <c r="E61" s="295">
        <f>'TC2'!S61</f>
        <v>0.3224826455116272</v>
      </c>
      <c r="F61" s="14">
        <f>TC2b!C61</f>
        <v>0.22399349510669708</v>
      </c>
      <c r="G61" s="14">
        <f>TC2b!G61</f>
        <v>9.6703872084617615E-2</v>
      </c>
      <c r="H61" s="14">
        <f>TC2b!K61</f>
        <v>6.6731058061122894E-2</v>
      </c>
      <c r="I61" s="14">
        <f>TC2b!O61</f>
        <v>2.8540881350636482E-2</v>
      </c>
      <c r="J61" s="14">
        <f>TC2b!S61</f>
        <v>9.1959536075592041E-3</v>
      </c>
      <c r="K61" s="14">
        <v>3.1543802773148764E-3</v>
      </c>
      <c r="L61" s="53">
        <f t="shared" si="2"/>
        <v>0.22577877342700958</v>
      </c>
      <c r="M61" s="13">
        <f t="shared" si="3"/>
        <v>9.8489150404930115E-2</v>
      </c>
      <c r="N61" s="13">
        <f t="shared" si="3"/>
        <v>0.12728962302207947</v>
      </c>
      <c r="O61" s="13">
        <f t="shared" si="0"/>
        <v>6.8162990733981133E-2</v>
      </c>
      <c r="P61" s="13">
        <f t="shared" si="4"/>
        <v>2.997281402349472E-2</v>
      </c>
      <c r="Q61" s="13">
        <f t="shared" si="4"/>
        <v>3.8190176710486412E-2</v>
      </c>
      <c r="R61" s="13">
        <f t="shared" si="4"/>
        <v>1.9344927743077278E-2</v>
      </c>
      <c r="S61" s="12">
        <f t="shared" si="4"/>
        <v>6.0415733302443281E-3</v>
      </c>
      <c r="T61" s="13"/>
      <c r="U61" s="11"/>
      <c r="V61" s="2"/>
      <c r="W61" s="2"/>
      <c r="X61" s="2"/>
      <c r="Y61" s="2"/>
      <c r="Z61" s="2"/>
    </row>
    <row r="62" spans="1:26" x14ac:dyDescent="0.2">
      <c r="A62" s="16">
        <v>1965</v>
      </c>
      <c r="B62" s="294">
        <f>'TC2'!G62</f>
        <v>0.68051549792289734</v>
      </c>
      <c r="C62" s="485">
        <f>'TC2'!K62</f>
        <v>0.2199973464012146</v>
      </c>
      <c r="D62" s="486">
        <f>'TC2'!O62</f>
        <v>0.46051815152168274</v>
      </c>
      <c r="E62" s="294">
        <f>'TC2'!S62</f>
        <v>0.31948450207710266</v>
      </c>
      <c r="F62" s="25">
        <f>TC2b!C62</f>
        <v>0.22196143865585327</v>
      </c>
      <c r="G62" s="25">
        <f>TC2b!G62</f>
        <v>9.6132125705480576E-2</v>
      </c>
      <c r="H62" s="25">
        <f>TC2b!K62</f>
        <v>6.6650111228227615E-2</v>
      </c>
      <c r="I62" s="25">
        <f>TC2b!O62</f>
        <v>2.9093155637383461E-2</v>
      </c>
      <c r="J62" s="25">
        <f>TC2b!S62</f>
        <v>9.5380609855055809E-3</v>
      </c>
      <c r="K62" s="25">
        <v>3.2530266891590705E-3</v>
      </c>
      <c r="L62" s="53">
        <f t="shared" si="2"/>
        <v>0.22335237637162209</v>
      </c>
      <c r="M62" s="13">
        <f t="shared" si="3"/>
        <v>9.752306342124939E-2</v>
      </c>
      <c r="N62" s="13">
        <f t="shared" si="3"/>
        <v>0.1258293129503727</v>
      </c>
      <c r="O62" s="13">
        <f t="shared" si="0"/>
        <v>6.7038970068097115E-2</v>
      </c>
      <c r="P62" s="13">
        <f t="shared" si="4"/>
        <v>2.948201447725296E-2</v>
      </c>
      <c r="Q62" s="13">
        <f t="shared" si="4"/>
        <v>3.7556955590844154E-2</v>
      </c>
      <c r="R62" s="13">
        <f t="shared" si="4"/>
        <v>1.955509465187788E-2</v>
      </c>
      <c r="S62" s="12">
        <f t="shared" si="4"/>
        <v>6.2850342963465099E-3</v>
      </c>
      <c r="T62" s="13"/>
      <c r="U62" s="11"/>
      <c r="V62" s="2"/>
      <c r="W62" s="2"/>
      <c r="X62" s="2"/>
      <c r="Y62" s="2"/>
      <c r="Z62" s="2"/>
    </row>
    <row r="63" spans="1:26" x14ac:dyDescent="0.2">
      <c r="A63" s="16">
        <v>1966</v>
      </c>
      <c r="B63" s="301">
        <f>'TC2'!G63</f>
        <v>0.68351364135742188</v>
      </c>
      <c r="C63" s="483">
        <f>'TC2'!K63</f>
        <v>0.22453552484512329</v>
      </c>
      <c r="D63" s="484">
        <f>'TC2'!O63</f>
        <v>0.45897811651229858</v>
      </c>
      <c r="E63" s="295">
        <f>'TC2'!S63</f>
        <v>0.31648635864257812</v>
      </c>
      <c r="F63" s="14">
        <f>TC2b!C63</f>
        <v>0.21992938220500946</v>
      </c>
      <c r="G63" s="14">
        <f>TC2b!G63</f>
        <v>9.5560379326343536E-2</v>
      </c>
      <c r="H63" s="14">
        <f>TC2b!K63</f>
        <v>6.6569164395332336E-2</v>
      </c>
      <c r="I63" s="14">
        <f>TC2b!O63</f>
        <v>2.964542992413044E-2</v>
      </c>
      <c r="J63" s="14">
        <f>TC2b!S63</f>
        <v>9.8801683634519577E-3</v>
      </c>
      <c r="K63" s="14">
        <v>3.3505269659110928E-3</v>
      </c>
      <c r="L63" s="53">
        <f t="shared" si="2"/>
        <v>0.22092597931623459</v>
      </c>
      <c r="M63" s="13">
        <f t="shared" si="3"/>
        <v>9.6556976437568665E-2</v>
      </c>
      <c r="N63" s="13">
        <f t="shared" si="3"/>
        <v>0.12436900287866592</v>
      </c>
      <c r="O63" s="13">
        <f t="shared" si="0"/>
        <v>6.5914949402213097E-2</v>
      </c>
      <c r="P63" s="13">
        <f t="shared" si="4"/>
        <v>2.89912149310112E-2</v>
      </c>
      <c r="Q63" s="13">
        <f t="shared" si="4"/>
        <v>3.6923734471201897E-2</v>
      </c>
      <c r="R63" s="13">
        <f t="shared" si="4"/>
        <v>1.9765261560678482E-2</v>
      </c>
      <c r="S63" s="12">
        <f t="shared" si="4"/>
        <v>6.5296413975408649E-3</v>
      </c>
      <c r="T63" s="13"/>
      <c r="U63" s="11"/>
      <c r="V63" s="2"/>
      <c r="W63" s="2"/>
      <c r="X63" s="2"/>
      <c r="Y63" s="2"/>
      <c r="Z63" s="2"/>
    </row>
    <row r="64" spans="1:26" x14ac:dyDescent="0.2">
      <c r="A64" s="16">
        <v>1967</v>
      </c>
      <c r="B64" s="301">
        <f>'TC2'!G64</f>
        <v>0.69488245993852615</v>
      </c>
      <c r="C64" s="483">
        <f>'TC2'!K64</f>
        <v>0.23880326747894287</v>
      </c>
      <c r="D64" s="484">
        <f>'TC2'!O64</f>
        <v>0.45607919245958328</v>
      </c>
      <c r="E64" s="295">
        <f>'TC2'!S64</f>
        <v>0.30511754006147385</v>
      </c>
      <c r="F64" s="14">
        <f>TC2b!C64</f>
        <v>0.21042129397392273</v>
      </c>
      <c r="G64" s="14">
        <f>TC2b!G64</f>
        <v>9.0404022485017776E-2</v>
      </c>
      <c r="H64" s="14">
        <f>TC2b!K64</f>
        <v>6.2531641684472561E-2</v>
      </c>
      <c r="I64" s="14">
        <f>TC2b!O64</f>
        <v>2.7016333770006895E-2</v>
      </c>
      <c r="J64" s="14">
        <f>TC2b!S64</f>
        <v>8.7187949102371931E-3</v>
      </c>
      <c r="K64" s="14">
        <v>2.7321660073035096E-3</v>
      </c>
      <c r="L64" s="53">
        <f t="shared" si="2"/>
        <v>0.21471351757645607</v>
      </c>
      <c r="M64" s="13">
        <f t="shared" si="3"/>
        <v>9.4696246087551117E-2</v>
      </c>
      <c r="N64" s="13">
        <f t="shared" si="3"/>
        <v>0.12001727148890495</v>
      </c>
      <c r="O64" s="13">
        <f t="shared" si="0"/>
        <v>6.3387688715010881E-2</v>
      </c>
      <c r="P64" s="13">
        <f t="shared" si="4"/>
        <v>2.7872380800545216E-2</v>
      </c>
      <c r="Q64" s="13">
        <f t="shared" si="4"/>
        <v>3.5515307914465666E-2</v>
      </c>
      <c r="R64" s="13">
        <f t="shared" si="4"/>
        <v>1.8297538859769702E-2</v>
      </c>
      <c r="S64" s="12">
        <f t="shared" si="4"/>
        <v>5.9866289029336835E-3</v>
      </c>
      <c r="T64" s="13"/>
      <c r="U64" s="11"/>
      <c r="V64" s="2"/>
      <c r="W64" s="2"/>
      <c r="X64" s="2"/>
      <c r="Y64" s="2"/>
      <c r="Z64" s="2"/>
    </row>
    <row r="65" spans="1:26" x14ac:dyDescent="0.2">
      <c r="A65" s="16">
        <v>1968</v>
      </c>
      <c r="B65" s="301">
        <f>'TC2'!G65</f>
        <v>0.7013788465410471</v>
      </c>
      <c r="C65" s="483">
        <f>'TC2'!K65</f>
        <v>0.24444594979286194</v>
      </c>
      <c r="D65" s="484">
        <f>'TC2'!O65</f>
        <v>0.45693289674818516</v>
      </c>
      <c r="E65" s="295">
        <f>'TC2'!S65</f>
        <v>0.2986211534589529</v>
      </c>
      <c r="F65" s="14">
        <f>TC2b!C65</f>
        <v>0.20452550426125526</v>
      </c>
      <c r="G65" s="14">
        <f>TC2b!G65</f>
        <v>8.7061111815273762E-2</v>
      </c>
      <c r="H65" s="14">
        <f>TC2b!K65</f>
        <v>5.9956699376925826E-2</v>
      </c>
      <c r="I65" s="14">
        <f>TC2b!O65</f>
        <v>2.5641229352913797E-2</v>
      </c>
      <c r="J65" s="14">
        <f>TC2b!S65</f>
        <v>8.3069619140587747E-3</v>
      </c>
      <c r="K65" s="14">
        <v>2.5782270933504881E-3</v>
      </c>
      <c r="L65" s="53">
        <f t="shared" si="2"/>
        <v>0.21156004164367914</v>
      </c>
      <c r="M65" s="13">
        <f t="shared" si="3"/>
        <v>9.4095649197697639E-2</v>
      </c>
      <c r="N65" s="13">
        <f t="shared" si="3"/>
        <v>0.1174643924459815</v>
      </c>
      <c r="O65" s="13">
        <f t="shared" si="0"/>
        <v>6.1419882462359965E-2</v>
      </c>
      <c r="P65" s="13">
        <f t="shared" si="4"/>
        <v>2.7104412438347936E-2</v>
      </c>
      <c r="Q65" s="13">
        <f t="shared" si="4"/>
        <v>3.4315470024012029E-2</v>
      </c>
      <c r="R65" s="13">
        <f t="shared" si="4"/>
        <v>1.7334267438855022E-2</v>
      </c>
      <c r="S65" s="12">
        <f t="shared" si="4"/>
        <v>5.728734820708287E-3</v>
      </c>
      <c r="T65" s="13"/>
      <c r="U65" s="11"/>
      <c r="V65" s="2"/>
      <c r="W65" s="2"/>
      <c r="X65" s="2"/>
      <c r="Y65" s="2"/>
      <c r="Z65" s="2"/>
    </row>
    <row r="66" spans="1:26" x14ac:dyDescent="0.2">
      <c r="A66" s="20">
        <v>1969</v>
      </c>
      <c r="B66" s="302">
        <f>'TC2'!G66</f>
        <v>0.71003866801038384</v>
      </c>
      <c r="C66" s="487">
        <f>'TC2'!K66</f>
        <v>0.25106754153966904</v>
      </c>
      <c r="D66" s="488">
        <f>'TC2'!O66</f>
        <v>0.45897112647071481</v>
      </c>
      <c r="E66" s="296">
        <f>'TC2'!S66</f>
        <v>0.28996133198961616</v>
      </c>
      <c r="F66" s="19">
        <f>TC2b!C66</f>
        <v>0.19597700331360102</v>
      </c>
      <c r="G66" s="19">
        <f>TC2b!G66</f>
        <v>8.0952908145263791E-2</v>
      </c>
      <c r="H66" s="19">
        <f>TC2b!K66</f>
        <v>5.5114408896770328E-2</v>
      </c>
      <c r="I66" s="19">
        <f>TC2b!O66</f>
        <v>2.3150631779571995E-2</v>
      </c>
      <c r="J66" s="19">
        <f>TC2b!S66</f>
        <v>7.4438059091335163E-3</v>
      </c>
      <c r="K66" s="19">
        <v>2.6271517862019251E-3</v>
      </c>
      <c r="L66" s="54">
        <f t="shared" si="2"/>
        <v>0.20900842384435236</v>
      </c>
      <c r="M66" s="18">
        <f t="shared" si="3"/>
        <v>9.3984328676015139E-2</v>
      </c>
      <c r="N66" s="18">
        <f t="shared" si="3"/>
        <v>0.11502409516833723</v>
      </c>
      <c r="O66" s="18">
        <f t="shared" si="0"/>
        <v>5.7802276365691796E-2</v>
      </c>
      <c r="P66" s="18">
        <f t="shared" si="4"/>
        <v>2.5838499248493463E-2</v>
      </c>
      <c r="Q66" s="18">
        <f t="shared" si="4"/>
        <v>3.1963777117198333E-2</v>
      </c>
      <c r="R66" s="18">
        <f t="shared" si="4"/>
        <v>1.5706825870438479E-2</v>
      </c>
      <c r="S66" s="17">
        <f t="shared" si="4"/>
        <v>4.8166541229315912E-3</v>
      </c>
      <c r="T66" s="13"/>
      <c r="U66" s="11"/>
      <c r="V66" s="2"/>
      <c r="W66" s="2"/>
      <c r="X66" s="2"/>
      <c r="Y66" s="2"/>
      <c r="Z66" s="2"/>
    </row>
    <row r="67" spans="1:26" x14ac:dyDescent="0.2">
      <c r="A67" s="24">
        <v>1970</v>
      </c>
      <c r="B67" s="303">
        <f>'TC2'!G67</f>
        <v>0.71351985039655119</v>
      </c>
      <c r="C67" s="489">
        <f>'TC2'!K67</f>
        <v>0.25423025153577328</v>
      </c>
      <c r="D67" s="490">
        <f>'TC2'!O67</f>
        <v>0.45928959886077791</v>
      </c>
      <c r="E67" s="297">
        <f>'TC2'!S67</f>
        <v>0.28648014960344881</v>
      </c>
      <c r="F67" s="23">
        <f>TC2b!C67</f>
        <v>0.19206701987423003</v>
      </c>
      <c r="G67" s="23">
        <f>TC2b!G67</f>
        <v>7.7348320570308715E-2</v>
      </c>
      <c r="H67" s="23">
        <f>TC2b!K67</f>
        <v>5.2003404576680623E-2</v>
      </c>
      <c r="I67" s="23">
        <f>TC2b!O67</f>
        <v>2.1142868696188089E-2</v>
      </c>
      <c r="J67" s="23">
        <f>TC2b!S67</f>
        <v>6.5649089483486023E-3</v>
      </c>
      <c r="K67" s="23">
        <v>1.9866537930473141E-3</v>
      </c>
      <c r="L67" s="55">
        <f t="shared" si="2"/>
        <v>0.20913182903314009</v>
      </c>
      <c r="M67" s="22">
        <f t="shared" si="3"/>
        <v>9.4413129729218781E-2</v>
      </c>
      <c r="N67" s="22">
        <f t="shared" si="3"/>
        <v>0.11471869930392131</v>
      </c>
      <c r="O67" s="22">
        <f t="shared" si="0"/>
        <v>5.6205451874120627E-2</v>
      </c>
      <c r="P67" s="22">
        <f t="shared" si="4"/>
        <v>2.5344915993628092E-2</v>
      </c>
      <c r="Q67" s="22">
        <f t="shared" si="4"/>
        <v>3.0860535880492534E-2</v>
      </c>
      <c r="R67" s="22">
        <f t="shared" si="4"/>
        <v>1.4577959747839486E-2</v>
      </c>
      <c r="S67" s="21">
        <f t="shared" si="4"/>
        <v>4.5782551553012881E-3</v>
      </c>
      <c r="T67" s="13"/>
      <c r="U67" s="11"/>
      <c r="V67" s="2"/>
      <c r="W67" s="2"/>
      <c r="X67" s="2"/>
      <c r="Y67" s="2"/>
      <c r="Z67" s="2"/>
    </row>
    <row r="68" spans="1:26" x14ac:dyDescent="0.2">
      <c r="A68" s="16">
        <v>1971</v>
      </c>
      <c r="B68" s="301">
        <f>'TC2'!G68</f>
        <v>0.7119621284364257</v>
      </c>
      <c r="C68" s="483">
        <f>'TC2'!K68</f>
        <v>0.25261698430404067</v>
      </c>
      <c r="D68" s="484">
        <f>'TC2'!O68</f>
        <v>0.45934514413238503</v>
      </c>
      <c r="E68" s="295">
        <f>'TC2'!S68</f>
        <v>0.2880378715635743</v>
      </c>
      <c r="F68" s="14">
        <f>TC2b!C68</f>
        <v>0.19351420371094719</v>
      </c>
      <c r="G68" s="14">
        <f>TC2b!G68</f>
        <v>7.8090520299156196E-2</v>
      </c>
      <c r="H68" s="14">
        <f>TC2b!K68</f>
        <v>5.2630201560532441E-2</v>
      </c>
      <c r="I68" s="14">
        <f>TC2b!O68</f>
        <v>2.1525816153371125E-2</v>
      </c>
      <c r="J68" s="14">
        <f>TC2b!S68</f>
        <v>6.6198983249705634E-3</v>
      </c>
      <c r="K68" s="14">
        <v>2.068509798501302E-3</v>
      </c>
      <c r="L68" s="53">
        <f t="shared" si="2"/>
        <v>0.2099473512644181</v>
      </c>
      <c r="M68" s="13">
        <f t="shared" si="3"/>
        <v>9.4523667852627113E-2</v>
      </c>
      <c r="N68" s="13">
        <f t="shared" si="3"/>
        <v>0.11542368341179099</v>
      </c>
      <c r="O68" s="13">
        <f t="shared" si="0"/>
        <v>5.6564704145785072E-2</v>
      </c>
      <c r="P68" s="13">
        <f t="shared" si="4"/>
        <v>2.5460318738623755E-2</v>
      </c>
      <c r="Q68" s="13">
        <f t="shared" si="4"/>
        <v>3.1104385407161317E-2</v>
      </c>
      <c r="R68" s="13">
        <f t="shared" si="4"/>
        <v>1.4905917828400561E-2</v>
      </c>
      <c r="S68" s="12">
        <f t="shared" si="4"/>
        <v>4.5513885264692614E-3</v>
      </c>
      <c r="T68" s="13"/>
      <c r="U68" s="11"/>
      <c r="V68" s="2"/>
      <c r="W68" s="2"/>
      <c r="X68" s="2"/>
      <c r="Y68" s="2"/>
      <c r="Z68" s="2"/>
    </row>
    <row r="69" spans="1:26" x14ac:dyDescent="0.2">
      <c r="A69" s="16">
        <v>1972</v>
      </c>
      <c r="B69" s="301">
        <f>'TC2'!G69</f>
        <v>0.70864572245773161</v>
      </c>
      <c r="C69" s="483">
        <f>'TC2'!K69</f>
        <v>0.25215068028774112</v>
      </c>
      <c r="D69" s="484">
        <f>'TC2'!O69</f>
        <v>0.45649504216999048</v>
      </c>
      <c r="E69" s="295">
        <f>'TC2'!S69</f>
        <v>0.29135427754226839</v>
      </c>
      <c r="F69" s="14">
        <f>TC2b!C69</f>
        <v>0.19643793396244291</v>
      </c>
      <c r="G69" s="14">
        <f>TC2b!G69</f>
        <v>7.9123033607174875E-2</v>
      </c>
      <c r="H69" s="14">
        <f>TC2b!K69</f>
        <v>5.3409554208883492E-2</v>
      </c>
      <c r="I69" s="14">
        <f>TC2b!O69</f>
        <v>2.2022439422926254E-2</v>
      </c>
      <c r="J69" s="14">
        <f>TC2b!S69</f>
        <v>6.7771923966120085E-3</v>
      </c>
      <c r="K69" s="14">
        <v>2.2686797122110029E-3</v>
      </c>
      <c r="L69" s="53">
        <f t="shared" si="2"/>
        <v>0.21223124393509352</v>
      </c>
      <c r="M69" s="13">
        <f t="shared" si="3"/>
        <v>9.491634357982548E-2</v>
      </c>
      <c r="N69" s="13">
        <f t="shared" si="3"/>
        <v>0.11731490035526804</v>
      </c>
      <c r="O69" s="13">
        <f t="shared" si="0"/>
        <v>5.7100594184248621E-2</v>
      </c>
      <c r="P69" s="13">
        <f t="shared" si="4"/>
        <v>2.5713479398291383E-2</v>
      </c>
      <c r="Q69" s="13">
        <f t="shared" si="4"/>
        <v>3.1387114785957237E-2</v>
      </c>
      <c r="R69" s="13">
        <f t="shared" si="4"/>
        <v>1.5245247026314246E-2</v>
      </c>
      <c r="S69" s="12">
        <f t="shared" si="4"/>
        <v>4.5085126844010056E-3</v>
      </c>
      <c r="T69" s="13"/>
      <c r="U69" s="11"/>
      <c r="V69" s="2"/>
      <c r="W69" s="2"/>
      <c r="X69" s="2"/>
      <c r="Y69" s="2"/>
      <c r="Z69" s="2"/>
    </row>
    <row r="70" spans="1:26" x14ac:dyDescent="0.2">
      <c r="A70" s="16">
        <v>1973</v>
      </c>
      <c r="B70" s="301">
        <f>'TC2'!G70</f>
        <v>0.70790339042468986</v>
      </c>
      <c r="C70" s="483">
        <f>'TC2'!K70</f>
        <v>0.25447650891146623</v>
      </c>
      <c r="D70" s="484">
        <f>'TC2'!O70</f>
        <v>0.45342688151322363</v>
      </c>
      <c r="E70" s="295">
        <f>'TC2'!S70</f>
        <v>0.29209660957531014</v>
      </c>
      <c r="F70" s="14">
        <f>TC2b!C70</f>
        <v>0.19723741931738914</v>
      </c>
      <c r="G70" s="14">
        <f>TC2b!G70</f>
        <v>7.8936621180218935E-2</v>
      </c>
      <c r="H70" s="14">
        <f>TC2b!K70</f>
        <v>5.3068837187083773E-2</v>
      </c>
      <c r="I70" s="14">
        <f>TC2b!O70</f>
        <v>2.1725076780398922E-2</v>
      </c>
      <c r="J70" s="14">
        <f>TC2b!S70</f>
        <v>6.5351505590456327E-3</v>
      </c>
      <c r="K70" s="14">
        <v>2.0485293793726625E-3</v>
      </c>
      <c r="L70" s="53">
        <f t="shared" si="2"/>
        <v>0.2131599883950912</v>
      </c>
      <c r="M70" s="13">
        <f t="shared" si="3"/>
        <v>9.4859190257921E-2</v>
      </c>
      <c r="N70" s="13">
        <f t="shared" si="3"/>
        <v>0.1183007981371702</v>
      </c>
      <c r="O70" s="13">
        <f t="shared" si="0"/>
        <v>5.7211544399820013E-2</v>
      </c>
      <c r="P70" s="13">
        <f t="shared" si="4"/>
        <v>2.5867783993135163E-2</v>
      </c>
      <c r="Q70" s="13">
        <f t="shared" si="4"/>
        <v>3.1343760406684851E-2</v>
      </c>
      <c r="R70" s="13">
        <f t="shared" si="4"/>
        <v>1.5189926221353289E-2</v>
      </c>
      <c r="S70" s="12">
        <f t="shared" si="4"/>
        <v>4.4866211796729706E-3</v>
      </c>
      <c r="T70" s="13"/>
      <c r="U70" s="11"/>
      <c r="V70" s="2"/>
      <c r="W70" s="2"/>
      <c r="X70" s="2"/>
      <c r="Y70" s="2"/>
      <c r="Z70" s="2"/>
    </row>
    <row r="71" spans="1:26" x14ac:dyDescent="0.2">
      <c r="A71" s="16">
        <v>1974</v>
      </c>
      <c r="B71" s="301">
        <f>'TC2'!G71</f>
        <v>0.71275552493762007</v>
      </c>
      <c r="C71" s="483">
        <f>'TC2'!K71</f>
        <v>0.25898162062367192</v>
      </c>
      <c r="D71" s="484">
        <f>'TC2'!O71</f>
        <v>0.45377390431394815</v>
      </c>
      <c r="E71" s="295">
        <f>'TC2'!S71</f>
        <v>0.28724447506237993</v>
      </c>
      <c r="F71" s="14">
        <f>TC2b!C71</f>
        <v>0.19274081717685476</v>
      </c>
      <c r="G71" s="14">
        <f>TC2b!G71</f>
        <v>7.6593827364604294E-2</v>
      </c>
      <c r="H71" s="14">
        <f>TC2b!K71</f>
        <v>5.140974606359805E-2</v>
      </c>
      <c r="I71" s="14">
        <f>TC2b!O71</f>
        <v>2.0920206692238708E-2</v>
      </c>
      <c r="J71" s="14">
        <f>TC2b!S71</f>
        <v>6.2843034931887587E-3</v>
      </c>
      <c r="K71" s="14">
        <v>1.7769603835318336E-3</v>
      </c>
      <c r="L71" s="53">
        <f t="shared" si="2"/>
        <v>0.21065064769777564</v>
      </c>
      <c r="M71" s="13">
        <f t="shared" si="3"/>
        <v>9.4503657885525172E-2</v>
      </c>
      <c r="N71" s="13">
        <f t="shared" si="3"/>
        <v>0.11614698981225047</v>
      </c>
      <c r="O71" s="13">
        <f t="shared" si="0"/>
        <v>5.5673620672365587E-2</v>
      </c>
      <c r="P71" s="13">
        <f t="shared" si="4"/>
        <v>2.5184081301006245E-2</v>
      </c>
      <c r="Q71" s="13">
        <f t="shared" si="4"/>
        <v>3.0489539371359342E-2</v>
      </c>
      <c r="R71" s="13">
        <f t="shared" si="4"/>
        <v>1.4635903199049949E-2</v>
      </c>
      <c r="S71" s="12">
        <f t="shared" si="4"/>
        <v>4.5073431096569246E-3</v>
      </c>
      <c r="T71" s="13"/>
      <c r="U71" s="11"/>
      <c r="V71" s="2"/>
      <c r="W71" s="2"/>
      <c r="X71" s="2"/>
      <c r="Y71" s="2"/>
      <c r="Z71" s="2"/>
    </row>
    <row r="72" spans="1:26" x14ac:dyDescent="0.2">
      <c r="A72" s="16">
        <v>1975</v>
      </c>
      <c r="B72" s="301">
        <f>'TC2'!G72</f>
        <v>0.71277369405436275</v>
      </c>
      <c r="C72" s="483">
        <f>'TC2'!K72</f>
        <v>0.25941272957970796</v>
      </c>
      <c r="D72" s="484">
        <f>'TC2'!O72</f>
        <v>0.45336096447465479</v>
      </c>
      <c r="E72" s="295">
        <f>'TC2'!S72</f>
        <v>0.28722630594563725</v>
      </c>
      <c r="F72" s="14">
        <f>TC2b!C72</f>
        <v>0.19257034840870801</v>
      </c>
      <c r="G72" s="14">
        <f>TC2b!G72</f>
        <v>7.6792119979302242E-2</v>
      </c>
      <c r="H72" s="14">
        <f>TC2b!K72</f>
        <v>5.1626777860732886E-2</v>
      </c>
      <c r="I72" s="14">
        <f>TC2b!O72</f>
        <v>2.1373987405603145E-2</v>
      </c>
      <c r="J72" s="14">
        <f>TC2b!S72</f>
        <v>6.6441713122991075E-3</v>
      </c>
      <c r="K72" s="14">
        <v>2.1116995325982466E-3</v>
      </c>
      <c r="L72" s="53">
        <f t="shared" si="2"/>
        <v>0.21043418596633501</v>
      </c>
      <c r="M72" s="13">
        <f t="shared" si="3"/>
        <v>9.4655957536929236E-2</v>
      </c>
      <c r="N72" s="13">
        <f t="shared" si="3"/>
        <v>0.11577822842940577</v>
      </c>
      <c r="O72" s="13">
        <f t="shared" si="0"/>
        <v>5.5418132573699097E-2</v>
      </c>
      <c r="P72" s="13">
        <f t="shared" si="4"/>
        <v>2.5165342118569356E-2</v>
      </c>
      <c r="Q72" s="13">
        <f t="shared" si="4"/>
        <v>3.0252790455129741E-2</v>
      </c>
      <c r="R72" s="13">
        <f t="shared" si="4"/>
        <v>1.4729816093304038E-2</v>
      </c>
      <c r="S72" s="12">
        <f t="shared" si="4"/>
        <v>4.5324717797008609E-3</v>
      </c>
      <c r="T72" s="13"/>
      <c r="U72" s="11"/>
      <c r="V72" s="2"/>
      <c r="W72" s="2"/>
      <c r="X72" s="2"/>
      <c r="Y72" s="2"/>
      <c r="Z72" s="2"/>
    </row>
    <row r="73" spans="1:26" x14ac:dyDescent="0.2">
      <c r="A73" s="16">
        <v>1976</v>
      </c>
      <c r="B73" s="301">
        <f>'TC2'!G73</f>
        <v>0.7128998745123738</v>
      </c>
      <c r="C73" s="483">
        <f>'TC2'!K73</f>
        <v>0.26069623823923394</v>
      </c>
      <c r="D73" s="484">
        <f>'TC2'!O73</f>
        <v>0.45220363627313986</v>
      </c>
      <c r="E73" s="295">
        <f>'TC2'!S73</f>
        <v>0.2871001254876262</v>
      </c>
      <c r="F73" s="14">
        <f>TC2b!C73</f>
        <v>0.19249159590077625</v>
      </c>
      <c r="G73" s="14">
        <f>TC2b!G73</f>
        <v>7.687048962698384E-2</v>
      </c>
      <c r="H73" s="14">
        <f>TC2b!K73</f>
        <v>5.1763939351641142E-2</v>
      </c>
      <c r="I73" s="14">
        <f>TC2b!O73</f>
        <v>2.1495265472458058E-2</v>
      </c>
      <c r="J73" s="14">
        <f>TC2b!S73</f>
        <v>6.7089576329655287E-3</v>
      </c>
      <c r="K73" s="14">
        <v>2.10381817482924E-3</v>
      </c>
      <c r="L73" s="53">
        <f t="shared" si="2"/>
        <v>0.21022963586064236</v>
      </c>
      <c r="M73" s="13">
        <f t="shared" si="3"/>
        <v>9.4608529586849954E-2</v>
      </c>
      <c r="N73" s="13">
        <f t="shared" si="3"/>
        <v>0.11562110627379241</v>
      </c>
      <c r="O73" s="13">
        <f t="shared" si="0"/>
        <v>5.5375224154525782E-2</v>
      </c>
      <c r="P73" s="13">
        <f t="shared" si="4"/>
        <v>2.5106550275342698E-2</v>
      </c>
      <c r="Q73" s="13">
        <f t="shared" si="4"/>
        <v>3.0268673879183083E-2</v>
      </c>
      <c r="R73" s="13">
        <f t="shared" si="4"/>
        <v>1.478630783949253E-2</v>
      </c>
      <c r="S73" s="12">
        <f t="shared" si="4"/>
        <v>4.6051394581362887E-3</v>
      </c>
      <c r="T73" s="13"/>
      <c r="U73" s="11"/>
      <c r="V73" s="2"/>
      <c r="W73" s="2"/>
      <c r="X73" s="2"/>
      <c r="Y73" s="2"/>
      <c r="Z73" s="2"/>
    </row>
    <row r="74" spans="1:26" x14ac:dyDescent="0.2">
      <c r="A74" s="16">
        <v>1977</v>
      </c>
      <c r="B74" s="301">
        <f>'TC2'!G74</f>
        <v>0.71032048286597416</v>
      </c>
      <c r="C74" s="483">
        <f>'TC2'!K74</f>
        <v>0.25932547598074507</v>
      </c>
      <c r="D74" s="484">
        <f>'TC2'!O74</f>
        <v>0.45099500688522909</v>
      </c>
      <c r="E74" s="295">
        <f>'TC2'!S74</f>
        <v>0.28967951713402584</v>
      </c>
      <c r="F74" s="14">
        <f>TC2b!C74</f>
        <v>0.1949576561542159</v>
      </c>
      <c r="G74" s="14">
        <f>TC2b!G74</f>
        <v>7.846500625457864E-2</v>
      </c>
      <c r="H74" s="14">
        <f>TC2b!K74</f>
        <v>5.3079166136881462E-2</v>
      </c>
      <c r="I74" s="14">
        <f>TC2b!O74</f>
        <v>2.2253233370315595E-2</v>
      </c>
      <c r="J74" s="14">
        <f>TC2b!S74</f>
        <v>7.0193082573728471E-3</v>
      </c>
      <c r="K74" s="14">
        <v>2.2045837817055926E-3</v>
      </c>
      <c r="L74" s="53">
        <f t="shared" si="2"/>
        <v>0.2112145108794472</v>
      </c>
      <c r="M74" s="13">
        <f t="shared" si="3"/>
        <v>9.4721860979809946E-2</v>
      </c>
      <c r="N74" s="13">
        <f t="shared" si="3"/>
        <v>0.11649264989963726</v>
      </c>
      <c r="O74" s="13">
        <f t="shared" ref="O74:O110" si="5">G74-I74</f>
        <v>5.6211772884263045E-2</v>
      </c>
      <c r="P74" s="13">
        <f t="shared" ref="P74:S109" si="6">G74-H74</f>
        <v>2.5385840117697178E-2</v>
      </c>
      <c r="Q74" s="13">
        <f t="shared" si="6"/>
        <v>3.0825932766565867E-2</v>
      </c>
      <c r="R74" s="13">
        <f t="shared" si="6"/>
        <v>1.5233925112942748E-2</v>
      </c>
      <c r="S74" s="12">
        <f t="shared" si="6"/>
        <v>4.814724475667255E-3</v>
      </c>
      <c r="T74" s="13"/>
      <c r="U74" s="11"/>
      <c r="V74" s="2"/>
      <c r="W74" s="2"/>
      <c r="X74" s="2"/>
      <c r="Y74" s="2"/>
      <c r="Z74" s="2"/>
    </row>
    <row r="75" spans="1:26" x14ac:dyDescent="0.2">
      <c r="A75" s="16">
        <v>1978</v>
      </c>
      <c r="B75" s="301">
        <f>'TC2'!G75</f>
        <v>0.70804753408233445</v>
      </c>
      <c r="C75" s="483">
        <f>'TC2'!K75</f>
        <v>0.2579758394484486</v>
      </c>
      <c r="D75" s="484">
        <f>'TC2'!O75</f>
        <v>0.45007169463388585</v>
      </c>
      <c r="E75" s="295">
        <f>'TC2'!S75</f>
        <v>0.29195246591766555</v>
      </c>
      <c r="F75" s="14">
        <f>TC2b!C75</f>
        <v>0.19713198703755452</v>
      </c>
      <c r="G75" s="14">
        <f>TC2b!G75</f>
        <v>8.0196995040393126E-2</v>
      </c>
      <c r="H75" s="14">
        <f>TC2b!K75</f>
        <v>5.480711177555242E-2</v>
      </c>
      <c r="I75" s="14">
        <f>TC2b!O75</f>
        <v>2.3596182788941156E-2</v>
      </c>
      <c r="J75" s="14">
        <f>TC2b!S75</f>
        <v>7.7634721182961441E-3</v>
      </c>
      <c r="K75" s="14">
        <v>2.3689088664505102E-3</v>
      </c>
      <c r="L75" s="53">
        <f t="shared" ref="L75:L110" si="7">E75-G75</f>
        <v>0.21175547087727242</v>
      </c>
      <c r="M75" s="13">
        <f t="shared" ref="M75:N110" si="8">E75-F75</f>
        <v>9.4820478880111025E-2</v>
      </c>
      <c r="N75" s="13">
        <f t="shared" si="8"/>
        <v>0.1169349919971614</v>
      </c>
      <c r="O75" s="13">
        <f t="shared" si="5"/>
        <v>5.6600812251451971E-2</v>
      </c>
      <c r="P75" s="13">
        <f t="shared" si="6"/>
        <v>2.5389883264840707E-2</v>
      </c>
      <c r="Q75" s="13">
        <f t="shared" si="6"/>
        <v>3.1210928986611264E-2</v>
      </c>
      <c r="R75" s="13">
        <f t="shared" si="6"/>
        <v>1.5832710670645012E-2</v>
      </c>
      <c r="S75" s="12">
        <f t="shared" si="6"/>
        <v>5.3945632518456344E-3</v>
      </c>
      <c r="T75" s="13"/>
      <c r="U75" s="11"/>
      <c r="V75" s="2"/>
      <c r="W75" s="2"/>
      <c r="X75" s="2"/>
      <c r="Y75" s="2"/>
      <c r="Z75" s="2"/>
    </row>
    <row r="76" spans="1:26" x14ac:dyDescent="0.2">
      <c r="A76" s="20">
        <v>1979</v>
      </c>
      <c r="B76" s="302">
        <f>'TC2'!G76</f>
        <v>0.70534732937812805</v>
      </c>
      <c r="C76" s="487">
        <f>'TC2'!K76</f>
        <v>0.25850796699523926</v>
      </c>
      <c r="D76" s="488">
        <f>'TC2'!O76</f>
        <v>0.44683936238288879</v>
      </c>
      <c r="E76" s="296">
        <f>'TC2'!S76</f>
        <v>0.29465267062187195</v>
      </c>
      <c r="F76" s="19">
        <f>TC2b!C76</f>
        <v>0.20069584250450134</v>
      </c>
      <c r="G76" s="19">
        <f>TC2b!G76</f>
        <v>8.3767808973789215E-2</v>
      </c>
      <c r="H76" s="19">
        <f>TC2b!K76</f>
        <v>5.8183081448078156E-2</v>
      </c>
      <c r="I76" s="19">
        <f>TC2b!O76</f>
        <v>2.6326572522521019E-2</v>
      </c>
      <c r="J76" s="19">
        <f>TC2b!S76</f>
        <v>9.2106945812702179E-3</v>
      </c>
      <c r="K76" s="19">
        <v>3.2581168878820922E-3</v>
      </c>
      <c r="L76" s="54">
        <f t="shared" si="7"/>
        <v>0.21088486164808273</v>
      </c>
      <c r="M76" s="18">
        <f t="shared" si="8"/>
        <v>9.3956828117370605E-2</v>
      </c>
      <c r="N76" s="18">
        <f t="shared" si="8"/>
        <v>0.11692803353071213</v>
      </c>
      <c r="O76" s="18">
        <f t="shared" si="5"/>
        <v>5.7441236451268196E-2</v>
      </c>
      <c r="P76" s="18">
        <f t="shared" si="6"/>
        <v>2.558472752571106E-2</v>
      </c>
      <c r="Q76" s="18">
        <f t="shared" si="6"/>
        <v>3.1856508925557137E-2</v>
      </c>
      <c r="R76" s="18">
        <f t="shared" si="6"/>
        <v>1.7115877941250801E-2</v>
      </c>
      <c r="S76" s="17">
        <f t="shared" si="6"/>
        <v>5.9525776933881253E-3</v>
      </c>
      <c r="T76" s="13"/>
      <c r="U76" s="11"/>
      <c r="V76" s="2"/>
      <c r="W76" s="2"/>
      <c r="X76" s="2"/>
      <c r="Y76" s="2"/>
      <c r="Z76" s="2"/>
    </row>
    <row r="77" spans="1:26" x14ac:dyDescent="0.2">
      <c r="A77" s="24">
        <v>1980</v>
      </c>
      <c r="B77" s="303">
        <f>'TC2'!G77</f>
        <v>0.71120071411132812</v>
      </c>
      <c r="C77" s="489">
        <f>'TC2'!K77</f>
        <v>0.25871992111206055</v>
      </c>
      <c r="D77" s="490">
        <f>'TC2'!O77</f>
        <v>0.45248079299926758</v>
      </c>
      <c r="E77" s="297">
        <f>'TC2'!S77</f>
        <v>0.28879928588867188</v>
      </c>
      <c r="F77" s="23">
        <f>TC2b!C77</f>
        <v>0.19413921236991882</v>
      </c>
      <c r="G77" s="23">
        <f>TC2b!G77</f>
        <v>7.9235084354877472E-2</v>
      </c>
      <c r="H77" s="23">
        <f>TC2b!K77</f>
        <v>5.4610881954431534E-2</v>
      </c>
      <c r="I77" s="23">
        <f>TC2b!O77</f>
        <v>2.409784123301506E-2</v>
      </c>
      <c r="J77" s="23">
        <f>TC2b!S77</f>
        <v>8.0688847228884697E-3</v>
      </c>
      <c r="K77" s="23">
        <v>2.4506976927217523E-3</v>
      </c>
      <c r="L77" s="55">
        <f t="shared" si="7"/>
        <v>0.2095642015337944</v>
      </c>
      <c r="M77" s="22">
        <f t="shared" si="8"/>
        <v>9.4660073518753052E-2</v>
      </c>
      <c r="N77" s="22">
        <f t="shared" si="8"/>
        <v>0.11490412801504135</v>
      </c>
      <c r="O77" s="22">
        <f t="shared" si="5"/>
        <v>5.5137243121862411E-2</v>
      </c>
      <c r="P77" s="22">
        <f t="shared" si="6"/>
        <v>2.4624202400445938E-2</v>
      </c>
      <c r="Q77" s="22">
        <f t="shared" si="6"/>
        <v>3.0513040721416473E-2</v>
      </c>
      <c r="R77" s="22">
        <f t="shared" si="6"/>
        <v>1.6028956510126591E-2</v>
      </c>
      <c r="S77" s="21">
        <f t="shared" si="6"/>
        <v>5.6181870301667174E-3</v>
      </c>
      <c r="T77" s="13"/>
      <c r="U77" s="11"/>
      <c r="V77" s="2"/>
      <c r="W77" s="2"/>
      <c r="X77" s="2"/>
      <c r="Y77" s="2"/>
      <c r="Z77" s="2"/>
    </row>
    <row r="78" spans="1:26" x14ac:dyDescent="0.2">
      <c r="A78" s="16">
        <v>1981</v>
      </c>
      <c r="B78" s="301">
        <f>'TC2'!G78</f>
        <v>0.70138931274414062</v>
      </c>
      <c r="C78" s="483">
        <f>'TC2'!K78</f>
        <v>0.25264966487884521</v>
      </c>
      <c r="D78" s="484">
        <f>'TC2'!O78</f>
        <v>0.44873964786529541</v>
      </c>
      <c r="E78" s="295">
        <f>'TC2'!S78</f>
        <v>0.29861068725585938</v>
      </c>
      <c r="F78" s="14">
        <f>TC2b!C78</f>
        <v>0.2030474841594696</v>
      </c>
      <c r="G78" s="14">
        <f>TC2b!G78</f>
        <v>8.5166648030281067E-2</v>
      </c>
      <c r="H78" s="14">
        <f>TC2b!K78</f>
        <v>5.9628807008266449E-2</v>
      </c>
      <c r="I78" s="14">
        <f>TC2b!O78</f>
        <v>2.7177393436431885E-2</v>
      </c>
      <c r="J78" s="14">
        <f>TC2b!S78</f>
        <v>9.3041630461812019E-3</v>
      </c>
      <c r="K78" s="14">
        <v>2.9758718993032826E-3</v>
      </c>
      <c r="L78" s="53">
        <f t="shared" si="7"/>
        <v>0.21344403922557831</v>
      </c>
      <c r="M78" s="13">
        <f t="shared" si="8"/>
        <v>9.5563203096389771E-2</v>
      </c>
      <c r="N78" s="13">
        <f t="shared" si="8"/>
        <v>0.11788083612918854</v>
      </c>
      <c r="O78" s="13">
        <f t="shared" si="5"/>
        <v>5.7989254593849182E-2</v>
      </c>
      <c r="P78" s="13">
        <f t="shared" si="6"/>
        <v>2.5537841022014618E-2</v>
      </c>
      <c r="Q78" s="13">
        <f t="shared" si="6"/>
        <v>3.2451413571834564E-2</v>
      </c>
      <c r="R78" s="13">
        <f t="shared" si="6"/>
        <v>1.7873230390250683E-2</v>
      </c>
      <c r="S78" s="12">
        <f t="shared" si="6"/>
        <v>6.3282911468779193E-3</v>
      </c>
      <c r="T78" s="13"/>
      <c r="U78" s="11"/>
      <c r="V78" s="2"/>
      <c r="W78" s="2"/>
      <c r="X78" s="2"/>
      <c r="Y78" s="2"/>
      <c r="Z78" s="2"/>
    </row>
    <row r="79" spans="1:26" x14ac:dyDescent="0.2">
      <c r="A79" s="16">
        <v>1982</v>
      </c>
      <c r="B79" s="301">
        <f>'TC2'!G79</f>
        <v>0.6959151029586792</v>
      </c>
      <c r="C79" s="483">
        <f>'TC2'!K79</f>
        <v>0.24366289377212524</v>
      </c>
      <c r="D79" s="484">
        <f>'TC2'!O79</f>
        <v>0.45225220918655396</v>
      </c>
      <c r="E79" s="295">
        <f>'TC2'!S79</f>
        <v>0.3040848970413208</v>
      </c>
      <c r="F79" s="14">
        <f>TC2b!C79</f>
        <v>0.20730076730251312</v>
      </c>
      <c r="G79" s="14">
        <f>TC2b!G79</f>
        <v>8.8488198816776276E-2</v>
      </c>
      <c r="H79" s="14">
        <f>TC2b!K79</f>
        <v>6.2896363437175751E-2</v>
      </c>
      <c r="I79" s="14">
        <f>TC2b!O79</f>
        <v>3.0619300901889801E-2</v>
      </c>
      <c r="J79" s="14">
        <f>TC2b!S79</f>
        <v>1.2054822407662868E-2</v>
      </c>
      <c r="K79" s="14">
        <v>5.2863008224489265E-3</v>
      </c>
      <c r="L79" s="53">
        <f t="shared" si="7"/>
        <v>0.21559669822454453</v>
      </c>
      <c r="M79" s="13">
        <f t="shared" si="8"/>
        <v>9.6784129738807678E-2</v>
      </c>
      <c r="N79" s="13">
        <f t="shared" si="8"/>
        <v>0.11881256848573685</v>
      </c>
      <c r="O79" s="13">
        <f t="shared" si="5"/>
        <v>5.7868897914886475E-2</v>
      </c>
      <c r="P79" s="13">
        <f t="shared" si="6"/>
        <v>2.5591835379600525E-2</v>
      </c>
      <c r="Q79" s="13">
        <f t="shared" si="6"/>
        <v>3.227706253528595E-2</v>
      </c>
      <c r="R79" s="13">
        <f t="shared" si="6"/>
        <v>1.8564478494226933E-2</v>
      </c>
      <c r="S79" s="12">
        <f t="shared" si="6"/>
        <v>6.768521585213942E-3</v>
      </c>
      <c r="T79" s="13"/>
      <c r="U79" s="11"/>
      <c r="V79" s="2"/>
      <c r="W79" s="2"/>
      <c r="X79" s="2"/>
      <c r="Y79" s="2"/>
      <c r="Z79" s="2"/>
    </row>
    <row r="80" spans="1:26" x14ac:dyDescent="0.2">
      <c r="A80" s="16">
        <v>1983</v>
      </c>
      <c r="B80" s="301">
        <f>'TC2'!G80</f>
        <v>0.68787816166877747</v>
      </c>
      <c r="C80" s="483">
        <f>'TC2'!K80</f>
        <v>0.23426878452301025</v>
      </c>
      <c r="D80" s="484">
        <f>'TC2'!O80</f>
        <v>0.45360937714576721</v>
      </c>
      <c r="E80" s="295">
        <f>'TC2'!S80</f>
        <v>0.31212183833122253</v>
      </c>
      <c r="F80" s="14">
        <f>TC2b!C80</f>
        <v>0.21315516531467438</v>
      </c>
      <c r="G80" s="14">
        <f>TC2b!G80</f>
        <v>9.2654943466186523E-2</v>
      </c>
      <c r="H80" s="14">
        <f>TC2b!K80</f>
        <v>6.6473215818405151E-2</v>
      </c>
      <c r="I80" s="14">
        <f>TC2b!O80</f>
        <v>3.2593924552202225E-2</v>
      </c>
      <c r="J80" s="14">
        <f>TC2b!S80</f>
        <v>1.3515936210751534E-2</v>
      </c>
      <c r="K80" s="14">
        <v>6.7038595886088279E-3</v>
      </c>
      <c r="L80" s="53">
        <f t="shared" si="7"/>
        <v>0.21946689486503601</v>
      </c>
      <c r="M80" s="13">
        <f t="shared" si="8"/>
        <v>9.8966673016548157E-2</v>
      </c>
      <c r="N80" s="13">
        <f t="shared" si="8"/>
        <v>0.12050022184848785</v>
      </c>
      <c r="O80" s="13">
        <f t="shared" si="5"/>
        <v>6.0061018913984299E-2</v>
      </c>
      <c r="P80" s="13">
        <f t="shared" si="6"/>
        <v>2.6181727647781372E-2</v>
      </c>
      <c r="Q80" s="13">
        <f t="shared" si="6"/>
        <v>3.3879291266202927E-2</v>
      </c>
      <c r="R80" s="13">
        <f t="shared" si="6"/>
        <v>1.9077988341450691E-2</v>
      </c>
      <c r="S80" s="12">
        <f t="shared" si="6"/>
        <v>6.8120766221427057E-3</v>
      </c>
      <c r="T80" s="13"/>
      <c r="U80" s="11"/>
      <c r="V80" s="2"/>
      <c r="W80" s="2"/>
      <c r="X80" s="2"/>
      <c r="Y80" s="2"/>
      <c r="Z80" s="2"/>
    </row>
    <row r="81" spans="1:26" x14ac:dyDescent="0.2">
      <c r="A81" s="16">
        <v>1984</v>
      </c>
      <c r="B81" s="301">
        <f>'TC2'!G81</f>
        <v>0.67211583256721497</v>
      </c>
      <c r="C81" s="483">
        <f>'TC2'!K81</f>
        <v>0.22644782066345215</v>
      </c>
      <c r="D81" s="484">
        <f>'TC2'!O81</f>
        <v>0.44566801190376282</v>
      </c>
      <c r="E81" s="295">
        <f>'TC2'!S81</f>
        <v>0.32788416743278503</v>
      </c>
      <c r="F81" s="14">
        <f>TC2b!C81</f>
        <v>0.22680070996284485</v>
      </c>
      <c r="G81" s="14">
        <f>TC2b!G81</f>
        <v>9.9889330565929413E-2</v>
      </c>
      <c r="H81" s="14">
        <f>TC2b!K81</f>
        <v>7.2144992649555206E-2</v>
      </c>
      <c r="I81" s="14">
        <f>TC2b!O81</f>
        <v>3.5868383944034576E-2</v>
      </c>
      <c r="J81" s="14">
        <f>TC2b!S81</f>
        <v>1.4458504505455494E-2</v>
      </c>
      <c r="K81" s="14">
        <v>6.9586314992862016E-3</v>
      </c>
      <c r="L81" s="53">
        <f t="shared" si="7"/>
        <v>0.22799483686685562</v>
      </c>
      <c r="M81" s="13">
        <f t="shared" si="8"/>
        <v>0.10108345746994019</v>
      </c>
      <c r="N81" s="13">
        <f t="shared" si="8"/>
        <v>0.12691137939691544</v>
      </c>
      <c r="O81" s="13">
        <f t="shared" si="5"/>
        <v>6.4020946621894836E-2</v>
      </c>
      <c r="P81" s="13">
        <f t="shared" si="6"/>
        <v>2.7744337916374207E-2</v>
      </c>
      <c r="Q81" s="13">
        <f t="shared" si="6"/>
        <v>3.627660870552063E-2</v>
      </c>
      <c r="R81" s="13">
        <f t="shared" si="6"/>
        <v>2.1409879438579082E-2</v>
      </c>
      <c r="S81" s="12">
        <f t="shared" si="6"/>
        <v>7.4998730061692923E-3</v>
      </c>
      <c r="T81" s="13"/>
      <c r="U81" s="11"/>
      <c r="V81" s="2"/>
      <c r="W81" s="2"/>
      <c r="X81" s="2"/>
      <c r="Y81" s="2"/>
      <c r="Z81" s="2"/>
    </row>
    <row r="82" spans="1:26" x14ac:dyDescent="0.2">
      <c r="A82" s="16">
        <v>1985</v>
      </c>
      <c r="B82" s="301">
        <f>'TC2'!G82</f>
        <v>0.67194366455078125</v>
      </c>
      <c r="C82" s="483">
        <f>'TC2'!K82</f>
        <v>0.22480785846710205</v>
      </c>
      <c r="D82" s="484">
        <f>'TC2'!O82</f>
        <v>0.4471358060836792</v>
      </c>
      <c r="E82" s="295">
        <f>'TC2'!S82</f>
        <v>0.32805633544921875</v>
      </c>
      <c r="F82" s="14">
        <f>TC2b!C82</f>
        <v>0.22707074880599976</v>
      </c>
      <c r="G82" s="14">
        <f>TC2b!G82</f>
        <v>0.10120859742164612</v>
      </c>
      <c r="H82" s="14">
        <f>TC2b!K82</f>
        <v>7.3497481644153595E-2</v>
      </c>
      <c r="I82" s="14">
        <f>TC2b!O82</f>
        <v>3.6675609648227692E-2</v>
      </c>
      <c r="J82" s="14">
        <f>TC2b!S82</f>
        <v>1.5234576538205147E-2</v>
      </c>
      <c r="K82" s="14">
        <v>1.490442452312351E-3</v>
      </c>
      <c r="L82" s="53">
        <f t="shared" si="7"/>
        <v>0.22684773802757263</v>
      </c>
      <c r="M82" s="13">
        <f t="shared" si="8"/>
        <v>0.10098558664321899</v>
      </c>
      <c r="N82" s="13">
        <f t="shared" si="8"/>
        <v>0.12586215138435364</v>
      </c>
      <c r="O82" s="13">
        <f t="shared" si="5"/>
        <v>6.4532987773418427E-2</v>
      </c>
      <c r="P82" s="13">
        <f t="shared" si="6"/>
        <v>2.7711115777492523E-2</v>
      </c>
      <c r="Q82" s="13">
        <f t="shared" si="6"/>
        <v>3.6821871995925903E-2</v>
      </c>
      <c r="R82" s="13">
        <f t="shared" si="6"/>
        <v>2.1441033110022545E-2</v>
      </c>
      <c r="S82" s="12">
        <f t="shared" si="6"/>
        <v>1.3744134085892796E-2</v>
      </c>
      <c r="T82" s="13"/>
      <c r="U82" s="11"/>
      <c r="V82" s="2"/>
      <c r="W82" s="2"/>
      <c r="X82" s="2"/>
      <c r="Y82" s="2"/>
      <c r="Z82" s="2"/>
    </row>
    <row r="83" spans="1:26" x14ac:dyDescent="0.2">
      <c r="A83" s="16">
        <v>1986</v>
      </c>
      <c r="B83" s="301">
        <f>'TC2'!G83</f>
        <v>0.67743867635726929</v>
      </c>
      <c r="C83" s="483">
        <f>'TC2'!K83</f>
        <v>0.22272074222564697</v>
      </c>
      <c r="D83" s="484">
        <f>'TC2'!O83</f>
        <v>0.45471793413162231</v>
      </c>
      <c r="E83" s="295">
        <f>'TC2'!S83</f>
        <v>0.32256132364273071</v>
      </c>
      <c r="F83" s="14">
        <f>TC2b!C83</f>
        <v>0.22095948457717896</v>
      </c>
      <c r="G83" s="14">
        <f>TC2b!G83</f>
        <v>9.6030391752719879E-2</v>
      </c>
      <c r="H83" s="14">
        <f>TC2b!K83</f>
        <v>6.8230994045734406E-2</v>
      </c>
      <c r="I83" s="14">
        <f>TC2b!O83</f>
        <v>3.2493695616722107E-2</v>
      </c>
      <c r="J83" s="14">
        <f>TC2b!S83</f>
        <v>1.2642672285437584E-2</v>
      </c>
      <c r="K83" s="14">
        <v>5.718301266301299E-3</v>
      </c>
      <c r="L83" s="53">
        <f t="shared" si="7"/>
        <v>0.22653093189001083</v>
      </c>
      <c r="M83" s="13">
        <f t="shared" si="8"/>
        <v>0.10160183906555176</v>
      </c>
      <c r="N83" s="13">
        <f t="shared" si="8"/>
        <v>0.12492909282445908</v>
      </c>
      <c r="O83" s="13">
        <f t="shared" si="5"/>
        <v>6.3536696135997772E-2</v>
      </c>
      <c r="P83" s="13">
        <f t="shared" si="6"/>
        <v>2.7799397706985474E-2</v>
      </c>
      <c r="Q83" s="13">
        <f t="shared" si="6"/>
        <v>3.5737298429012299E-2</v>
      </c>
      <c r="R83" s="13">
        <f t="shared" si="6"/>
        <v>1.9851023331284523E-2</v>
      </c>
      <c r="S83" s="12">
        <f t="shared" si="6"/>
        <v>6.9243710191362849E-3</v>
      </c>
      <c r="T83" s="13"/>
      <c r="U83" s="11"/>
      <c r="V83" s="2"/>
      <c r="W83" s="2"/>
      <c r="X83" s="2"/>
      <c r="Y83" s="2"/>
      <c r="Z83" s="2"/>
    </row>
    <row r="84" spans="1:26" x14ac:dyDescent="0.2">
      <c r="A84" s="16">
        <v>1987</v>
      </c>
      <c r="B84" s="301">
        <f>'TC2'!G84</f>
        <v>0.67332938313484192</v>
      </c>
      <c r="C84" s="483">
        <f>'TC2'!K84</f>
        <v>0.22358417510986328</v>
      </c>
      <c r="D84" s="484">
        <f>'TC2'!O84</f>
        <v>0.44974520802497864</v>
      </c>
      <c r="E84" s="295">
        <f>'TC2'!S84</f>
        <v>0.32667061686515808</v>
      </c>
      <c r="F84" s="14">
        <f>TC2b!C84</f>
        <v>0.22843632102012634</v>
      </c>
      <c r="G84" s="14">
        <f>TC2b!G84</f>
        <v>0.10554307699203491</v>
      </c>
      <c r="H84" s="14">
        <f>TC2b!K84</f>
        <v>7.7027544379234314E-2</v>
      </c>
      <c r="I84" s="14">
        <f>TC2b!O84</f>
        <v>3.8688056170940399E-2</v>
      </c>
      <c r="J84" s="14">
        <f>TC2b!S84</f>
        <v>1.6101518645882607E-2</v>
      </c>
      <c r="K84" s="14">
        <v>8.0300929666229249E-3</v>
      </c>
      <c r="L84" s="53">
        <f t="shared" si="7"/>
        <v>0.22112753987312317</v>
      </c>
      <c r="M84" s="13">
        <f t="shared" si="8"/>
        <v>9.8234295845031738E-2</v>
      </c>
      <c r="N84" s="13">
        <f t="shared" si="8"/>
        <v>0.12289324402809143</v>
      </c>
      <c r="O84" s="13">
        <f t="shared" si="5"/>
        <v>6.6855020821094513E-2</v>
      </c>
      <c r="P84" s="13">
        <f t="shared" si="6"/>
        <v>2.8515532612800598E-2</v>
      </c>
      <c r="Q84" s="13">
        <f t="shared" si="6"/>
        <v>3.8339488208293915E-2</v>
      </c>
      <c r="R84" s="13">
        <f t="shared" si="6"/>
        <v>2.2586537525057793E-2</v>
      </c>
      <c r="S84" s="12">
        <f t="shared" si="6"/>
        <v>8.0714256792596816E-3</v>
      </c>
      <c r="T84" s="13"/>
      <c r="U84" s="11"/>
      <c r="V84" s="2"/>
      <c r="W84" s="2"/>
      <c r="X84" s="2"/>
      <c r="Y84" s="2"/>
      <c r="Z84" s="2"/>
    </row>
    <row r="85" spans="1:26" x14ac:dyDescent="0.2">
      <c r="A85" s="16">
        <v>1988</v>
      </c>
      <c r="B85" s="301">
        <f>'TC2'!G85</f>
        <v>0.65568351745605469</v>
      </c>
      <c r="C85" s="483">
        <f>'TC2'!K85</f>
        <v>0.21716171503067017</v>
      </c>
      <c r="D85" s="484">
        <f>'TC2'!O85</f>
        <v>0.43852180242538452</v>
      </c>
      <c r="E85" s="295">
        <f>'TC2'!S85</f>
        <v>0.34431648254394531</v>
      </c>
      <c r="F85" s="14">
        <f>TC2b!C85</f>
        <v>0.24707852303981781</v>
      </c>
      <c r="G85" s="14">
        <f>TC2b!G85</f>
        <v>0.12229873985052109</v>
      </c>
      <c r="H85" s="14">
        <f>TC2b!K85</f>
        <v>9.2240378260612488E-2</v>
      </c>
      <c r="I85" s="14">
        <f>TC2b!O85</f>
        <v>4.8518359661102295E-2</v>
      </c>
      <c r="J85" s="14">
        <f>TC2b!S85</f>
        <v>1.9545383751392365E-2</v>
      </c>
      <c r="K85" s="14">
        <v>8.5319521360454811E-3</v>
      </c>
      <c r="L85" s="53">
        <f t="shared" si="7"/>
        <v>0.22201774269342422</v>
      </c>
      <c r="M85" s="13">
        <f t="shared" si="8"/>
        <v>9.7237959504127502E-2</v>
      </c>
      <c r="N85" s="13">
        <f t="shared" si="8"/>
        <v>0.12477978318929672</v>
      </c>
      <c r="O85" s="13">
        <f t="shared" si="5"/>
        <v>7.3780380189418793E-2</v>
      </c>
      <c r="P85" s="13">
        <f t="shared" si="6"/>
        <v>3.00583615899086E-2</v>
      </c>
      <c r="Q85" s="13">
        <f t="shared" si="6"/>
        <v>4.3722018599510193E-2</v>
      </c>
      <c r="R85" s="13">
        <f t="shared" si="6"/>
        <v>2.897297590970993E-2</v>
      </c>
      <c r="S85" s="12">
        <f t="shared" si="6"/>
        <v>1.1013431615346883E-2</v>
      </c>
      <c r="T85" s="13"/>
      <c r="U85" s="11"/>
      <c r="V85" s="2"/>
      <c r="W85" s="2"/>
      <c r="X85" s="2"/>
      <c r="Y85" s="2"/>
      <c r="Z85" s="2"/>
    </row>
    <row r="86" spans="1:26" x14ac:dyDescent="0.2">
      <c r="A86" s="20">
        <v>1989</v>
      </c>
      <c r="B86" s="302">
        <f>'TC2'!G86</f>
        <v>0.66161656379699707</v>
      </c>
      <c r="C86" s="487">
        <f>'TC2'!K86</f>
        <v>0.22062414884567261</v>
      </c>
      <c r="D86" s="488">
        <f>'TC2'!O86</f>
        <v>0.44099241495132446</v>
      </c>
      <c r="E86" s="296">
        <f>'TC2'!S86</f>
        <v>0.33838343620300293</v>
      </c>
      <c r="F86" s="19">
        <f>TC2b!C86</f>
        <v>0.24110282957553864</v>
      </c>
      <c r="G86" s="19">
        <f>TC2b!G86</f>
        <v>0.11772748082876205</v>
      </c>
      <c r="H86" s="19">
        <f>TC2b!K86</f>
        <v>8.7811946868896484E-2</v>
      </c>
      <c r="I86" s="19">
        <f>TC2b!O86</f>
        <v>4.5086503028869629E-2</v>
      </c>
      <c r="J86" s="19">
        <f>TC2b!S86</f>
        <v>1.7993656918406487E-2</v>
      </c>
      <c r="K86" s="19">
        <v>8.0129011220053704E-3</v>
      </c>
      <c r="L86" s="54">
        <f t="shared" si="7"/>
        <v>0.22065595537424088</v>
      </c>
      <c r="M86" s="18">
        <f t="shared" si="8"/>
        <v>9.7280606627464294E-2</v>
      </c>
      <c r="N86" s="18">
        <f t="shared" si="8"/>
        <v>0.12337534874677658</v>
      </c>
      <c r="O86" s="18">
        <f t="shared" si="5"/>
        <v>7.2640977799892426E-2</v>
      </c>
      <c r="P86" s="18">
        <f t="shared" si="6"/>
        <v>2.991553395986557E-2</v>
      </c>
      <c r="Q86" s="18">
        <f t="shared" si="6"/>
        <v>4.2725443840026855E-2</v>
      </c>
      <c r="R86" s="18">
        <f t="shared" si="6"/>
        <v>2.7092846110463142E-2</v>
      </c>
      <c r="S86" s="17">
        <f t="shared" si="6"/>
        <v>9.9807557964011161E-3</v>
      </c>
      <c r="T86" s="13"/>
      <c r="U86" s="11"/>
      <c r="V86" s="2"/>
      <c r="W86" s="2"/>
      <c r="X86" s="2"/>
      <c r="Y86" s="2"/>
      <c r="Z86" s="2"/>
    </row>
    <row r="87" spans="1:26" x14ac:dyDescent="0.2">
      <c r="A87" s="24">
        <v>1990</v>
      </c>
      <c r="B87" s="303">
        <f>'TC2'!G87</f>
        <v>0.66251564025878906</v>
      </c>
      <c r="C87" s="489">
        <f>'TC2'!K87</f>
        <v>0.22074395418167114</v>
      </c>
      <c r="D87" s="490">
        <f>'TC2'!O87</f>
        <v>0.44177168607711792</v>
      </c>
      <c r="E87" s="297">
        <f>'TC2'!S87</f>
        <v>0.33748435974121094</v>
      </c>
      <c r="F87" s="23">
        <f>TC2b!C87</f>
        <v>0.24026358127593994</v>
      </c>
      <c r="G87" s="23">
        <f>TC2b!G87</f>
        <v>0.11759848147630692</v>
      </c>
      <c r="H87" s="23">
        <f>TC2b!K87</f>
        <v>8.7684750556945801E-2</v>
      </c>
      <c r="I87" s="23">
        <f>TC2b!O87</f>
        <v>4.4675696641206741E-2</v>
      </c>
      <c r="J87" s="23">
        <f>TC2b!S87</f>
        <v>1.7838878557085991E-2</v>
      </c>
      <c r="K87" s="23">
        <v>7.8024612371272112E-3</v>
      </c>
      <c r="L87" s="55">
        <f t="shared" si="7"/>
        <v>0.21988587826490402</v>
      </c>
      <c r="M87" s="22">
        <f t="shared" si="8"/>
        <v>9.7220778465270996E-2</v>
      </c>
      <c r="N87" s="22">
        <f t="shared" si="8"/>
        <v>0.12266509979963303</v>
      </c>
      <c r="O87" s="22">
        <f t="shared" si="5"/>
        <v>7.2922784835100174E-2</v>
      </c>
      <c r="P87" s="22">
        <f t="shared" si="6"/>
        <v>2.9913730919361115E-2</v>
      </c>
      <c r="Q87" s="22">
        <f t="shared" si="6"/>
        <v>4.3009053915739059E-2</v>
      </c>
      <c r="R87" s="22">
        <f t="shared" si="6"/>
        <v>2.683681808412075E-2</v>
      </c>
      <c r="S87" s="21">
        <f t="shared" si="6"/>
        <v>1.0036417319958781E-2</v>
      </c>
      <c r="T87" s="13"/>
      <c r="U87" s="11"/>
      <c r="V87" s="2"/>
      <c r="W87" s="2"/>
      <c r="X87" s="2"/>
      <c r="Y87" s="2"/>
      <c r="Z87" s="2"/>
    </row>
    <row r="88" spans="1:26" x14ac:dyDescent="0.2">
      <c r="A88" s="16">
        <v>1991</v>
      </c>
      <c r="B88" s="301">
        <f>'TC2'!G88</f>
        <v>0.66630002856254578</v>
      </c>
      <c r="C88" s="483">
        <f>'TC2'!K88</f>
        <v>0.22211253643035889</v>
      </c>
      <c r="D88" s="484">
        <f>'TC2'!O88</f>
        <v>0.44418749213218689</v>
      </c>
      <c r="E88" s="295">
        <f>'TC2'!S88</f>
        <v>0.33369997143745422</v>
      </c>
      <c r="F88" s="14">
        <f>TC2b!C88</f>
        <v>0.23543606698513031</v>
      </c>
      <c r="G88" s="14">
        <f>TC2b!G88</f>
        <v>0.11054420471191406</v>
      </c>
      <c r="H88" s="14">
        <f>TC2b!K88</f>
        <v>8.1002101302146912E-2</v>
      </c>
      <c r="I88" s="14">
        <f>TC2b!O88</f>
        <v>4.0366146713495255E-2</v>
      </c>
      <c r="J88" s="14">
        <f>TC2b!S88</f>
        <v>1.6121197491884232E-2</v>
      </c>
      <c r="K88" s="14">
        <v>7.2822753537429633E-3</v>
      </c>
      <c r="L88" s="53">
        <f t="shared" si="7"/>
        <v>0.22315576672554016</v>
      </c>
      <c r="M88" s="13">
        <f t="shared" si="8"/>
        <v>9.8263904452323914E-2</v>
      </c>
      <c r="N88" s="13">
        <f t="shared" si="8"/>
        <v>0.12489186227321625</v>
      </c>
      <c r="O88" s="13">
        <f t="shared" si="5"/>
        <v>7.0178057998418808E-2</v>
      </c>
      <c r="P88" s="13">
        <f t="shared" si="6"/>
        <v>2.9542103409767151E-2</v>
      </c>
      <c r="Q88" s="13">
        <f t="shared" si="6"/>
        <v>4.0635954588651657E-2</v>
      </c>
      <c r="R88" s="13">
        <f t="shared" si="6"/>
        <v>2.4244949221611023E-2</v>
      </c>
      <c r="S88" s="12">
        <f t="shared" si="6"/>
        <v>8.8389221381412683E-3</v>
      </c>
      <c r="T88" s="13"/>
      <c r="U88" s="11"/>
      <c r="V88" s="2"/>
      <c r="W88" s="2"/>
      <c r="X88" s="2"/>
      <c r="Y88" s="2"/>
      <c r="Z88" s="2"/>
    </row>
    <row r="89" spans="1:26" x14ac:dyDescent="0.2">
      <c r="A89" s="16">
        <v>1992</v>
      </c>
      <c r="B89" s="301">
        <f>'TC2'!G89</f>
        <v>0.65961167216300964</v>
      </c>
      <c r="C89" s="483">
        <f>'TC2'!K89</f>
        <v>0.21771347522735596</v>
      </c>
      <c r="D89" s="484">
        <f>'TC2'!O89</f>
        <v>0.44189819693565369</v>
      </c>
      <c r="E89" s="295">
        <f>'TC2'!S89</f>
        <v>0.34038832783699036</v>
      </c>
      <c r="F89" s="14">
        <f>TC2b!C89</f>
        <v>0.24264165759086609</v>
      </c>
      <c r="G89" s="14">
        <f>TC2b!G89</f>
        <v>0.11675442010164261</v>
      </c>
      <c r="H89" s="14">
        <f>TC2b!K89</f>
        <v>8.629944920539856E-2</v>
      </c>
      <c r="I89" s="14">
        <f>TC2b!O89</f>
        <v>4.4048428535461426E-2</v>
      </c>
      <c r="J89" s="14">
        <f>TC2b!S89</f>
        <v>1.8052451312541962E-2</v>
      </c>
      <c r="K89" s="14">
        <v>7.7034315266708937E-3</v>
      </c>
      <c r="L89" s="53">
        <f t="shared" si="7"/>
        <v>0.22363390773534775</v>
      </c>
      <c r="M89" s="13">
        <f t="shared" si="8"/>
        <v>9.7746670246124268E-2</v>
      </c>
      <c r="N89" s="13">
        <f t="shared" si="8"/>
        <v>0.12588723748922348</v>
      </c>
      <c r="O89" s="13">
        <f t="shared" si="5"/>
        <v>7.2705991566181183E-2</v>
      </c>
      <c r="P89" s="13">
        <f t="shared" si="6"/>
        <v>3.0454970896244049E-2</v>
      </c>
      <c r="Q89" s="13">
        <f t="shared" si="6"/>
        <v>4.2251020669937134E-2</v>
      </c>
      <c r="R89" s="13">
        <f t="shared" si="6"/>
        <v>2.5995977222919464E-2</v>
      </c>
      <c r="S89" s="12">
        <f t="shared" si="6"/>
        <v>1.0349019785871067E-2</v>
      </c>
      <c r="T89" s="13"/>
      <c r="U89" s="11"/>
      <c r="V89" s="2"/>
      <c r="W89" s="2"/>
      <c r="X89" s="2"/>
      <c r="Y89" s="2"/>
      <c r="Z89" s="2"/>
    </row>
    <row r="90" spans="1:26" x14ac:dyDescent="0.2">
      <c r="A90" s="16">
        <v>1993</v>
      </c>
      <c r="B90" s="301">
        <f>'TC2'!G90</f>
        <v>0.66620150208473206</v>
      </c>
      <c r="C90" s="483">
        <f>'TC2'!K90</f>
        <v>0.22172254323959351</v>
      </c>
      <c r="D90" s="484">
        <f>'TC2'!O90</f>
        <v>0.44447895884513855</v>
      </c>
      <c r="E90" s="295">
        <f>'TC2'!S90</f>
        <v>0.33379849791526794</v>
      </c>
      <c r="F90" s="14">
        <f>TC2b!C90</f>
        <v>0.23495061695575714</v>
      </c>
      <c r="G90" s="14">
        <f>TC2b!G90</f>
        <v>0.10907761752605438</v>
      </c>
      <c r="H90" s="14">
        <f>TC2b!K90</f>
        <v>7.9534225165843964E-2</v>
      </c>
      <c r="I90" s="14">
        <f>TC2b!O90</f>
        <v>3.9498317986726761E-2</v>
      </c>
      <c r="J90" s="14">
        <f>TC2b!S90</f>
        <v>1.6073916107416153E-2</v>
      </c>
      <c r="K90" s="14">
        <v>6.7127104873714177E-3</v>
      </c>
      <c r="L90" s="53">
        <f t="shared" si="7"/>
        <v>0.22472088038921356</v>
      </c>
      <c r="M90" s="13">
        <f t="shared" si="8"/>
        <v>9.8847880959510803E-2</v>
      </c>
      <c r="N90" s="13">
        <f t="shared" si="8"/>
        <v>0.12587299942970276</v>
      </c>
      <c r="O90" s="13">
        <f t="shared" si="5"/>
        <v>6.9579299539327621E-2</v>
      </c>
      <c r="P90" s="13">
        <f t="shared" si="6"/>
        <v>2.9543392360210419E-2</v>
      </c>
      <c r="Q90" s="13">
        <f t="shared" si="6"/>
        <v>4.0035907179117203E-2</v>
      </c>
      <c r="R90" s="13">
        <f t="shared" si="6"/>
        <v>2.3424401879310608E-2</v>
      </c>
      <c r="S90" s="12">
        <f t="shared" si="6"/>
        <v>9.3612056200447352E-3</v>
      </c>
      <c r="T90" s="13"/>
      <c r="U90" s="11"/>
      <c r="V90" s="2"/>
      <c r="W90" s="2"/>
      <c r="X90" s="2"/>
      <c r="Y90" s="2"/>
      <c r="Z90" s="2"/>
    </row>
    <row r="91" spans="1:26" x14ac:dyDescent="0.2">
      <c r="A91" s="16">
        <v>1994</v>
      </c>
      <c r="B91" s="301">
        <f>'TC2'!G91</f>
        <v>0.66817671060562134</v>
      </c>
      <c r="C91" s="483">
        <f>'TC2'!K91</f>
        <v>0.22220194339752197</v>
      </c>
      <c r="D91" s="484">
        <f>'TC2'!O91</f>
        <v>0.44597476720809937</v>
      </c>
      <c r="E91" s="295">
        <f>'TC2'!S91</f>
        <v>0.33182328939437866</v>
      </c>
      <c r="F91" s="14">
        <f>TC2b!C91</f>
        <v>0.23234108090400696</v>
      </c>
      <c r="G91" s="14">
        <f>TC2b!G91</f>
        <v>0.10635492950677872</v>
      </c>
      <c r="H91" s="14">
        <f>TC2b!K91</f>
        <v>7.7073261141777039E-2</v>
      </c>
      <c r="I91" s="14">
        <f>TC2b!O91</f>
        <v>3.7910562008619308E-2</v>
      </c>
      <c r="J91" s="14">
        <f>TC2b!S91</f>
        <v>1.5234111808240414E-2</v>
      </c>
      <c r="K91" s="14">
        <v>6.6422454411348723E-3</v>
      </c>
      <c r="L91" s="53">
        <f t="shared" si="7"/>
        <v>0.22546835988759995</v>
      </c>
      <c r="M91" s="13">
        <f t="shared" si="8"/>
        <v>9.9482208490371704E-2</v>
      </c>
      <c r="N91" s="13">
        <f t="shared" si="8"/>
        <v>0.12598615139722824</v>
      </c>
      <c r="O91" s="13">
        <f t="shared" si="5"/>
        <v>6.8444367498159409E-2</v>
      </c>
      <c r="P91" s="13">
        <f t="shared" si="6"/>
        <v>2.9281668365001678E-2</v>
      </c>
      <c r="Q91" s="13">
        <f t="shared" si="6"/>
        <v>3.916269913315773E-2</v>
      </c>
      <c r="R91" s="13">
        <f t="shared" si="6"/>
        <v>2.2676450200378895E-2</v>
      </c>
      <c r="S91" s="12">
        <f t="shared" si="6"/>
        <v>8.5918663671055405E-3</v>
      </c>
      <c r="T91" s="13"/>
      <c r="U91" s="11"/>
      <c r="V91" s="2"/>
      <c r="W91" s="2"/>
      <c r="X91" s="2"/>
      <c r="Y91" s="2"/>
      <c r="Z91" s="2"/>
    </row>
    <row r="92" spans="1:26" x14ac:dyDescent="0.2">
      <c r="A92" s="16">
        <v>1995</v>
      </c>
      <c r="B92" s="301">
        <f>'TC2'!G92</f>
        <v>0.66247275471687317</v>
      </c>
      <c r="C92" s="483">
        <f>'TC2'!K92</f>
        <v>0.21927148103713989</v>
      </c>
      <c r="D92" s="484">
        <f>'TC2'!O92</f>
        <v>0.44320127367973328</v>
      </c>
      <c r="E92" s="295">
        <f>'TC2'!S92</f>
        <v>0.33752724528312683</v>
      </c>
      <c r="F92" s="14">
        <f>TC2b!C92</f>
        <v>0.2374919205904007</v>
      </c>
      <c r="G92" s="14">
        <f>TC2b!G92</f>
        <v>0.11013852804899216</v>
      </c>
      <c r="H92" s="14">
        <f>TC2b!K92</f>
        <v>8.045283704996109E-2</v>
      </c>
      <c r="I92" s="14">
        <f>TC2b!O92</f>
        <v>4.0117464959621429E-2</v>
      </c>
      <c r="J92" s="14">
        <f>TC2b!S92</f>
        <v>1.6105750575661659E-2</v>
      </c>
      <c r="K92" s="14">
        <v>7.0165060410959899E-3</v>
      </c>
      <c r="L92" s="53">
        <f t="shared" si="7"/>
        <v>0.22738871723413467</v>
      </c>
      <c r="M92" s="13">
        <f t="shared" si="8"/>
        <v>0.10003532469272614</v>
      </c>
      <c r="N92" s="13">
        <f t="shared" si="8"/>
        <v>0.12735339254140854</v>
      </c>
      <c r="O92" s="13">
        <f t="shared" si="5"/>
        <v>7.0021063089370728E-2</v>
      </c>
      <c r="P92" s="13">
        <f t="shared" si="6"/>
        <v>2.9685690999031067E-2</v>
      </c>
      <c r="Q92" s="13">
        <f t="shared" si="6"/>
        <v>4.0335372090339661E-2</v>
      </c>
      <c r="R92" s="13">
        <f t="shared" si="6"/>
        <v>2.401171438395977E-2</v>
      </c>
      <c r="S92" s="12">
        <f t="shared" si="6"/>
        <v>9.0892445345656693E-3</v>
      </c>
      <c r="T92" s="13"/>
      <c r="U92" s="11"/>
      <c r="V92" s="2"/>
      <c r="W92" s="2"/>
      <c r="X92" s="2"/>
      <c r="Y92" s="2"/>
      <c r="Z92" s="2"/>
    </row>
    <row r="93" spans="1:26" x14ac:dyDescent="0.2">
      <c r="A93" s="16">
        <v>1996</v>
      </c>
      <c r="B93" s="301">
        <f>'TC2'!G93</f>
        <v>0.65512454509735107</v>
      </c>
      <c r="C93" s="483">
        <f>'TC2'!K93</f>
        <v>0.2154882550239563</v>
      </c>
      <c r="D93" s="484">
        <f>'TC2'!O93</f>
        <v>0.43963629007339478</v>
      </c>
      <c r="E93" s="295">
        <f>'TC2'!S93</f>
        <v>0.34487545490264893</v>
      </c>
      <c r="F93" s="14">
        <f>TC2b!C93</f>
        <v>0.24503153562545776</v>
      </c>
      <c r="G93" s="14">
        <f>TC2b!G93</f>
        <v>0.11564683169126511</v>
      </c>
      <c r="H93" s="14">
        <f>TC2b!K93</f>
        <v>8.5063137114048004E-2</v>
      </c>
      <c r="I93" s="14">
        <f>TC2b!O93</f>
        <v>4.3524198234081268E-2</v>
      </c>
      <c r="J93" s="14">
        <f>TC2b!S93</f>
        <v>1.8128087744116783E-2</v>
      </c>
      <c r="K93" s="14">
        <v>7.8449526963313022E-3</v>
      </c>
      <c r="L93" s="53">
        <f t="shared" si="7"/>
        <v>0.22922862321138382</v>
      </c>
      <c r="M93" s="13">
        <f t="shared" si="8"/>
        <v>9.9843919277191162E-2</v>
      </c>
      <c r="N93" s="13">
        <f t="shared" si="8"/>
        <v>0.12938470393419266</v>
      </c>
      <c r="O93" s="13">
        <f t="shared" si="5"/>
        <v>7.2122633457183838E-2</v>
      </c>
      <c r="P93" s="13">
        <f t="shared" si="6"/>
        <v>3.0583694577217102E-2</v>
      </c>
      <c r="Q93" s="13">
        <f t="shared" si="6"/>
        <v>4.1538938879966736E-2</v>
      </c>
      <c r="R93" s="13">
        <f t="shared" si="6"/>
        <v>2.5396110489964485E-2</v>
      </c>
      <c r="S93" s="12">
        <f t="shared" si="6"/>
        <v>1.0283135047785481E-2</v>
      </c>
      <c r="T93" s="13"/>
      <c r="U93" s="11"/>
      <c r="V93" s="2"/>
      <c r="W93" s="2"/>
      <c r="X93" s="2"/>
      <c r="Y93" s="2"/>
      <c r="Z93" s="2"/>
    </row>
    <row r="94" spans="1:26" x14ac:dyDescent="0.2">
      <c r="A94" s="16">
        <v>1997</v>
      </c>
      <c r="B94" s="301">
        <f>'TC2'!G94</f>
        <v>0.64993467926979065</v>
      </c>
      <c r="C94" s="483">
        <f>'TC2'!K94</f>
        <v>0.21291887760162354</v>
      </c>
      <c r="D94" s="484">
        <f>'TC2'!O94</f>
        <v>0.43701580166816711</v>
      </c>
      <c r="E94" s="295">
        <f>'TC2'!S94</f>
        <v>0.35006532073020935</v>
      </c>
      <c r="F94" s="14">
        <f>TC2b!C94</f>
        <v>0.25065985321998596</v>
      </c>
      <c r="G94" s="14">
        <f>TC2b!G94</f>
        <v>0.12121368944644928</v>
      </c>
      <c r="H94" s="14">
        <f>TC2b!K94</f>
        <v>9.0330071747303009E-2</v>
      </c>
      <c r="I94" s="14">
        <f>TC2b!O94</f>
        <v>4.744580015540123E-2</v>
      </c>
      <c r="J94" s="14">
        <f>TC2b!S94</f>
        <v>2.0106704905629158E-2</v>
      </c>
      <c r="K94" s="14">
        <v>8.8985884650974994E-3</v>
      </c>
      <c r="L94" s="53">
        <f t="shared" si="7"/>
        <v>0.22885163128376007</v>
      </c>
      <c r="M94" s="13">
        <f t="shared" si="8"/>
        <v>9.9405467510223389E-2</v>
      </c>
      <c r="N94" s="13">
        <f t="shared" si="8"/>
        <v>0.12944616377353668</v>
      </c>
      <c r="O94" s="13">
        <f t="shared" si="5"/>
        <v>7.376788929104805E-2</v>
      </c>
      <c r="P94" s="13">
        <f t="shared" si="6"/>
        <v>3.0883617699146271E-2</v>
      </c>
      <c r="Q94" s="13">
        <f t="shared" si="6"/>
        <v>4.2884271591901779E-2</v>
      </c>
      <c r="R94" s="13">
        <f t="shared" si="6"/>
        <v>2.7339095249772072E-2</v>
      </c>
      <c r="S94" s="12">
        <f t="shared" si="6"/>
        <v>1.1208116440531659E-2</v>
      </c>
      <c r="T94" s="13"/>
      <c r="U94" s="11"/>
      <c r="V94" s="2"/>
      <c r="W94" s="2"/>
      <c r="X94" s="2"/>
      <c r="Y94" s="2"/>
      <c r="Z94" s="2"/>
    </row>
    <row r="95" spans="1:26" x14ac:dyDescent="0.2">
      <c r="A95" s="16">
        <v>1998</v>
      </c>
      <c r="B95" s="301">
        <f>'TC2'!G95</f>
        <v>0.64761751890182495</v>
      </c>
      <c r="C95" s="483">
        <f>'TC2'!K95</f>
        <v>0.21206361055374146</v>
      </c>
      <c r="D95" s="484">
        <f>'TC2'!O95</f>
        <v>0.4355539083480835</v>
      </c>
      <c r="E95" s="295">
        <f>'TC2'!S95</f>
        <v>0.35238248109817505</v>
      </c>
      <c r="F95" s="14">
        <f>TC2b!C95</f>
        <v>0.25374999642372131</v>
      </c>
      <c r="G95" s="14">
        <f>TC2b!G95</f>
        <v>0.12379768490791321</v>
      </c>
      <c r="H95" s="14">
        <f>TC2b!K95</f>
        <v>9.2566661536693573E-2</v>
      </c>
      <c r="I95" s="14">
        <f>TC2b!O95</f>
        <v>4.9009837210178375E-2</v>
      </c>
      <c r="J95" s="14">
        <f>TC2b!S95</f>
        <v>2.0635146647691727E-2</v>
      </c>
      <c r="K95" s="14">
        <v>8.5293703759964125E-3</v>
      </c>
      <c r="L95" s="53">
        <f t="shared" si="7"/>
        <v>0.22858479619026184</v>
      </c>
      <c r="M95" s="13">
        <f t="shared" si="8"/>
        <v>9.8632484674453735E-2</v>
      </c>
      <c r="N95" s="13">
        <f t="shared" si="8"/>
        <v>0.12995231151580811</v>
      </c>
      <c r="O95" s="13">
        <f t="shared" si="5"/>
        <v>7.4787847697734833E-2</v>
      </c>
      <c r="P95" s="13">
        <f t="shared" si="6"/>
        <v>3.1231023371219635E-2</v>
      </c>
      <c r="Q95" s="13">
        <f t="shared" si="6"/>
        <v>4.3556824326515198E-2</v>
      </c>
      <c r="R95" s="13">
        <f t="shared" si="6"/>
        <v>2.8374690562486649E-2</v>
      </c>
      <c r="S95" s="12">
        <f t="shared" si="6"/>
        <v>1.2105776271695314E-2</v>
      </c>
      <c r="T95" s="13"/>
      <c r="U95" s="11"/>
      <c r="V95" s="2"/>
      <c r="W95" s="2"/>
      <c r="X95" s="2"/>
      <c r="Y95" s="2"/>
      <c r="Z95" s="2"/>
    </row>
    <row r="96" spans="1:26" x14ac:dyDescent="0.2">
      <c r="A96" s="20">
        <v>1999</v>
      </c>
      <c r="B96" s="302">
        <f>'TC2'!G96</f>
        <v>0.64544978737831116</v>
      </c>
      <c r="C96" s="487">
        <f>'TC2'!K96</f>
        <v>0.20972615480422974</v>
      </c>
      <c r="D96" s="488">
        <f>'TC2'!O96</f>
        <v>0.43572363257408142</v>
      </c>
      <c r="E96" s="296">
        <f>'TC2'!S96</f>
        <v>0.35455021262168884</v>
      </c>
      <c r="F96" s="19">
        <f>TC2b!C96</f>
        <v>0.25589802861213684</v>
      </c>
      <c r="G96" s="19">
        <f>TC2b!G96</f>
        <v>0.12630321085453033</v>
      </c>
      <c r="H96" s="19">
        <f>TC2b!K96</f>
        <v>9.5127910375595093E-2</v>
      </c>
      <c r="I96" s="19">
        <f>TC2b!O96</f>
        <v>5.1129233092069626E-2</v>
      </c>
      <c r="J96" s="19">
        <f>TC2b!S96</f>
        <v>2.1857324987649918E-2</v>
      </c>
      <c r="K96" s="19">
        <v>8.8277488720849406E-3</v>
      </c>
      <c r="L96" s="54">
        <f t="shared" si="7"/>
        <v>0.22824700176715851</v>
      </c>
      <c r="M96" s="18">
        <f t="shared" si="8"/>
        <v>9.8652184009552002E-2</v>
      </c>
      <c r="N96" s="18">
        <f t="shared" si="8"/>
        <v>0.12959481775760651</v>
      </c>
      <c r="O96" s="18">
        <f t="shared" si="5"/>
        <v>7.5173977762460709E-2</v>
      </c>
      <c r="P96" s="18">
        <f t="shared" si="6"/>
        <v>3.1175300478935242E-2</v>
      </c>
      <c r="Q96" s="18">
        <f t="shared" si="6"/>
        <v>4.3998677283525467E-2</v>
      </c>
      <c r="R96" s="18">
        <f t="shared" si="6"/>
        <v>2.9271908104419708E-2</v>
      </c>
      <c r="S96" s="17">
        <f t="shared" si="6"/>
        <v>1.3029576115564977E-2</v>
      </c>
      <c r="T96" s="13"/>
      <c r="U96" s="11"/>
      <c r="V96" s="2"/>
      <c r="W96" s="2"/>
      <c r="X96" s="2"/>
      <c r="Y96" s="2"/>
      <c r="Z96" s="2"/>
    </row>
    <row r="97" spans="1:26" x14ac:dyDescent="0.2">
      <c r="A97" s="24">
        <v>2000</v>
      </c>
      <c r="B97" s="303">
        <f>'TC2'!G97</f>
        <v>0.64012572169303894</v>
      </c>
      <c r="C97" s="489">
        <f>'TC2'!K97</f>
        <v>0.20702385902404785</v>
      </c>
      <c r="D97" s="490">
        <f>'TC2'!O97</f>
        <v>0.43310186266899109</v>
      </c>
      <c r="E97" s="297">
        <f>'TC2'!S97</f>
        <v>0.35987427830696106</v>
      </c>
      <c r="F97" s="23">
        <f>TC2b!C97</f>
        <v>0.26143765449523926</v>
      </c>
      <c r="G97" s="23">
        <f>TC2b!G97</f>
        <v>0.13213194906711578</v>
      </c>
      <c r="H97" s="23">
        <f>TC2b!K97</f>
        <v>0.10047084838151932</v>
      </c>
      <c r="I97" s="23">
        <f>TC2b!O97</f>
        <v>5.5311121046543121E-2</v>
      </c>
      <c r="J97" s="23">
        <f>TC2b!S97</f>
        <v>2.4327740073204041E-2</v>
      </c>
      <c r="K97" s="23">
        <v>1.056607922810391E-2</v>
      </c>
      <c r="L97" s="55">
        <f t="shared" si="7"/>
        <v>0.22774232923984528</v>
      </c>
      <c r="M97" s="22">
        <f t="shared" si="8"/>
        <v>9.8436623811721802E-2</v>
      </c>
      <c r="N97" s="22">
        <f t="shared" si="8"/>
        <v>0.12930570542812347</v>
      </c>
      <c r="O97" s="22">
        <f t="shared" si="5"/>
        <v>7.6820828020572662E-2</v>
      </c>
      <c r="P97" s="22">
        <f t="shared" si="6"/>
        <v>3.1661100685596466E-2</v>
      </c>
      <c r="Q97" s="22">
        <f t="shared" si="6"/>
        <v>4.5159727334976196E-2</v>
      </c>
      <c r="R97" s="22">
        <f t="shared" si="6"/>
        <v>3.0983380973339081E-2</v>
      </c>
      <c r="S97" s="21">
        <f t="shared" si="6"/>
        <v>1.3761660845100131E-2</v>
      </c>
      <c r="T97" s="13"/>
      <c r="U97" s="11"/>
      <c r="V97" s="2"/>
      <c r="W97" s="2"/>
      <c r="X97" s="2"/>
      <c r="Y97" s="2"/>
      <c r="Z97" s="2"/>
    </row>
    <row r="98" spans="1:26" x14ac:dyDescent="0.2">
      <c r="A98" s="16">
        <v>2001</v>
      </c>
      <c r="B98" s="301">
        <f>'TC2'!G98</f>
        <v>0.64408397674560547</v>
      </c>
      <c r="C98" s="483">
        <f>'TC2'!K98</f>
        <v>0.20966970920562744</v>
      </c>
      <c r="D98" s="484">
        <f>'TC2'!O98</f>
        <v>0.43441426753997803</v>
      </c>
      <c r="E98" s="295">
        <f>'TC2'!S98</f>
        <v>0.35591602325439453</v>
      </c>
      <c r="F98" s="14">
        <f>TC2b!C98</f>
        <v>0.25767645239830017</v>
      </c>
      <c r="G98" s="14">
        <f>TC2b!G98</f>
        <v>0.12958231568336487</v>
      </c>
      <c r="H98" s="14">
        <f>TC2b!K98</f>
        <v>9.837612509727478E-2</v>
      </c>
      <c r="I98" s="14">
        <f>TC2b!O98</f>
        <v>5.3644601255655289E-2</v>
      </c>
      <c r="J98" s="14">
        <f>TC2b!S98</f>
        <v>2.3044448345899582E-2</v>
      </c>
      <c r="K98" s="14">
        <v>9.4620261810554503E-3</v>
      </c>
      <c r="L98" s="53">
        <f t="shared" si="7"/>
        <v>0.22633370757102966</v>
      </c>
      <c r="M98" s="13">
        <f t="shared" si="8"/>
        <v>9.823957085609436E-2</v>
      </c>
      <c r="N98" s="13">
        <f t="shared" si="8"/>
        <v>0.1280941367149353</v>
      </c>
      <c r="O98" s="13">
        <f t="shared" si="5"/>
        <v>7.5937714427709579E-2</v>
      </c>
      <c r="P98" s="13">
        <f t="shared" si="6"/>
        <v>3.1206190586090088E-2</v>
      </c>
      <c r="Q98" s="13">
        <f t="shared" si="6"/>
        <v>4.4731523841619492E-2</v>
      </c>
      <c r="R98" s="13">
        <f t="shared" si="6"/>
        <v>3.0600152909755707E-2</v>
      </c>
      <c r="S98" s="12">
        <f t="shared" si="6"/>
        <v>1.3582422164844132E-2</v>
      </c>
      <c r="T98" s="13"/>
      <c r="U98" s="11"/>
      <c r="V98" s="2"/>
      <c r="W98" s="2"/>
      <c r="X98" s="2"/>
      <c r="Y98" s="2"/>
      <c r="Z98" s="2"/>
    </row>
    <row r="99" spans="1:26" x14ac:dyDescent="0.2">
      <c r="A99" s="16">
        <v>2002</v>
      </c>
      <c r="B99" s="301">
        <f>'TC2'!G99</f>
        <v>0.64462128281593323</v>
      </c>
      <c r="C99" s="483">
        <f>'TC2'!K99</f>
        <v>0.21011626720428467</v>
      </c>
      <c r="D99" s="484">
        <f>'TC2'!O99</f>
        <v>0.43450501561164856</v>
      </c>
      <c r="E99" s="295">
        <f>'TC2'!S99</f>
        <v>0.35537871718406677</v>
      </c>
      <c r="F99" s="14">
        <f>TC2b!C99</f>
        <v>0.25694799423217773</v>
      </c>
      <c r="G99" s="14">
        <f>TC2b!G99</f>
        <v>0.12839266657829285</v>
      </c>
      <c r="H99" s="14">
        <f>TC2b!K99</f>
        <v>9.7020559012889862E-2</v>
      </c>
      <c r="I99" s="14">
        <f>TC2b!O99</f>
        <v>5.2686918526887894E-2</v>
      </c>
      <c r="J99" s="14">
        <f>TC2b!S99</f>
        <v>2.2991005331277847E-2</v>
      </c>
      <c r="K99" s="14">
        <v>1.0148532048457597E-2</v>
      </c>
      <c r="L99" s="53">
        <f t="shared" si="7"/>
        <v>0.22698605060577393</v>
      </c>
      <c r="M99" s="13">
        <f t="shared" si="8"/>
        <v>9.8430722951889038E-2</v>
      </c>
      <c r="N99" s="13">
        <f t="shared" si="8"/>
        <v>0.12855532765388489</v>
      </c>
      <c r="O99" s="13">
        <f t="shared" si="5"/>
        <v>7.5705748051404953E-2</v>
      </c>
      <c r="P99" s="13">
        <f t="shared" si="6"/>
        <v>3.1372107565402985E-2</v>
      </c>
      <c r="Q99" s="13">
        <f t="shared" si="6"/>
        <v>4.4333640486001968E-2</v>
      </c>
      <c r="R99" s="13">
        <f t="shared" si="6"/>
        <v>2.9695913195610046E-2</v>
      </c>
      <c r="S99" s="12">
        <f t="shared" si="6"/>
        <v>1.284247328282025E-2</v>
      </c>
      <c r="T99" s="13"/>
      <c r="U99" s="11"/>
      <c r="V99" s="2"/>
      <c r="W99" s="2"/>
      <c r="X99" s="2"/>
      <c r="Y99" s="2"/>
      <c r="Z99" s="2"/>
    </row>
    <row r="100" spans="1:26" x14ac:dyDescent="0.2">
      <c r="A100" s="16">
        <v>2003</v>
      </c>
      <c r="B100" s="301">
        <f>'TC2'!G100</f>
        <v>0.64336368441581726</v>
      </c>
      <c r="C100" s="483">
        <f>'TC2'!K100</f>
        <v>0.20767337083816528</v>
      </c>
      <c r="D100" s="484">
        <f>'TC2'!O100</f>
        <v>0.43569031357765198</v>
      </c>
      <c r="E100" s="295">
        <f>'TC2'!S100</f>
        <v>0.35663631558418274</v>
      </c>
      <c r="F100" s="14">
        <f>TC2b!C100</f>
        <v>0.25781959295272827</v>
      </c>
      <c r="G100" s="14">
        <f>TC2b!G100</f>
        <v>0.13069744408130646</v>
      </c>
      <c r="H100" s="14">
        <f>TC2b!K100</f>
        <v>9.9353253841400146E-2</v>
      </c>
      <c r="I100" s="14">
        <f>TC2b!O100</f>
        <v>5.4581079632043839E-2</v>
      </c>
      <c r="J100" s="14">
        <f>TC2b!S100</f>
        <v>2.4290505796670914E-2</v>
      </c>
      <c r="K100" s="14">
        <v>1.0717786986504876E-2</v>
      </c>
      <c r="L100" s="53">
        <f t="shared" si="7"/>
        <v>0.22593887150287628</v>
      </c>
      <c r="M100" s="13">
        <f t="shared" si="8"/>
        <v>9.8816722631454468E-2</v>
      </c>
      <c r="N100" s="13">
        <f t="shared" si="8"/>
        <v>0.12712214887142181</v>
      </c>
      <c r="O100" s="13">
        <f t="shared" si="5"/>
        <v>7.6116364449262619E-2</v>
      </c>
      <c r="P100" s="13">
        <f t="shared" si="6"/>
        <v>3.1344190239906311E-2</v>
      </c>
      <c r="Q100" s="13">
        <f t="shared" si="6"/>
        <v>4.4772174209356308E-2</v>
      </c>
      <c r="R100" s="13">
        <f t="shared" si="6"/>
        <v>3.0290573835372925E-2</v>
      </c>
      <c r="S100" s="12">
        <f t="shared" si="6"/>
        <v>1.3572718810166038E-2</v>
      </c>
      <c r="T100" s="13"/>
      <c r="U100" s="11"/>
      <c r="V100" s="2"/>
      <c r="W100" s="2"/>
      <c r="X100" s="2"/>
      <c r="Y100" s="2"/>
      <c r="Z100" s="2"/>
    </row>
    <row r="101" spans="1:26" x14ac:dyDescent="0.2">
      <c r="A101" s="16">
        <v>2004</v>
      </c>
      <c r="B101" s="301">
        <f>'TC2'!G101</f>
        <v>0.6397901177406311</v>
      </c>
      <c r="C101" s="483">
        <f>'TC2'!K101</f>
        <v>0.20572507381439209</v>
      </c>
      <c r="D101" s="484">
        <f>'TC2'!O101</f>
        <v>0.43406504392623901</v>
      </c>
      <c r="E101" s="295">
        <f>'TC2'!S101</f>
        <v>0.3602098822593689</v>
      </c>
      <c r="F101" s="14">
        <f>TC2b!C101</f>
        <v>0.26176249980926514</v>
      </c>
      <c r="G101" s="14">
        <f>TC2b!G101</f>
        <v>0.13358385860919952</v>
      </c>
      <c r="H101" s="14">
        <f>TC2b!K101</f>
        <v>0.10195400565862656</v>
      </c>
      <c r="I101" s="14">
        <f>TC2b!O101</f>
        <v>5.5991377681493759E-2</v>
      </c>
      <c r="J101" s="14">
        <f>TC2b!S101</f>
        <v>2.4429062381386757E-2</v>
      </c>
      <c r="K101" s="14">
        <v>1.045208329922241E-2</v>
      </c>
      <c r="L101" s="53">
        <f t="shared" si="7"/>
        <v>0.22662602365016937</v>
      </c>
      <c r="M101" s="13">
        <f t="shared" si="8"/>
        <v>9.844738245010376E-2</v>
      </c>
      <c r="N101" s="13">
        <f t="shared" si="8"/>
        <v>0.12817864120006561</v>
      </c>
      <c r="O101" s="13">
        <f t="shared" si="5"/>
        <v>7.7592480927705765E-2</v>
      </c>
      <c r="P101" s="13">
        <f t="shared" si="6"/>
        <v>3.1629852950572968E-2</v>
      </c>
      <c r="Q101" s="13">
        <f t="shared" si="6"/>
        <v>4.5962627977132797E-2</v>
      </c>
      <c r="R101" s="13">
        <f t="shared" si="6"/>
        <v>3.1562315300107002E-2</v>
      </c>
      <c r="S101" s="12">
        <f t="shared" si="6"/>
        <v>1.3976979082164347E-2</v>
      </c>
      <c r="T101" s="13"/>
      <c r="U101" s="11"/>
      <c r="V101" s="2"/>
      <c r="W101" s="2"/>
      <c r="X101" s="2"/>
      <c r="Y101" s="2"/>
      <c r="Z101" s="2"/>
    </row>
    <row r="102" spans="1:26" x14ac:dyDescent="0.2">
      <c r="A102" s="16">
        <v>2005</v>
      </c>
      <c r="B102" s="301">
        <f>'TC2'!G102</f>
        <v>0.63513779640197754</v>
      </c>
      <c r="C102" s="483">
        <f>'TC2'!K102</f>
        <v>0.20373702049255371</v>
      </c>
      <c r="D102" s="484">
        <f>'TC2'!O102</f>
        <v>0.43140077590942383</v>
      </c>
      <c r="E102" s="295">
        <f>'TC2'!S102</f>
        <v>0.36486220359802246</v>
      </c>
      <c r="F102" s="14">
        <f>TC2b!C102</f>
        <v>0.26614415645599365</v>
      </c>
      <c r="G102" s="14">
        <f>TC2b!G102</f>
        <v>0.13731971383094788</v>
      </c>
      <c r="H102" s="14">
        <f>TC2b!K102</f>
        <v>0.10535192489624023</v>
      </c>
      <c r="I102" s="14">
        <f>TC2b!O102</f>
        <v>5.8746367692947388E-2</v>
      </c>
      <c r="J102" s="14">
        <f>TC2b!S102</f>
        <v>2.5324851274490356E-2</v>
      </c>
      <c r="K102" s="14">
        <v>1.0036142134753859E-2</v>
      </c>
      <c r="L102" s="53">
        <f t="shared" si="7"/>
        <v>0.22754248976707458</v>
      </c>
      <c r="M102" s="13">
        <f t="shared" si="8"/>
        <v>9.8718047142028809E-2</v>
      </c>
      <c r="N102" s="13">
        <f t="shared" si="8"/>
        <v>0.12882444262504578</v>
      </c>
      <c r="O102" s="13">
        <f t="shared" si="5"/>
        <v>7.8573346138000488E-2</v>
      </c>
      <c r="P102" s="13">
        <f t="shared" si="6"/>
        <v>3.1967788934707642E-2</v>
      </c>
      <c r="Q102" s="13">
        <f t="shared" si="6"/>
        <v>4.6605557203292847E-2</v>
      </c>
      <c r="R102" s="13">
        <f t="shared" si="6"/>
        <v>3.3421516418457031E-2</v>
      </c>
      <c r="S102" s="12">
        <f t="shared" si="6"/>
        <v>1.5288709139736498E-2</v>
      </c>
      <c r="T102" s="13"/>
      <c r="U102" s="11"/>
      <c r="V102" s="2"/>
      <c r="W102" s="2"/>
      <c r="X102" s="2"/>
      <c r="Y102" s="2"/>
      <c r="Z102" s="2"/>
    </row>
    <row r="103" spans="1:26" x14ac:dyDescent="0.2">
      <c r="A103" s="16">
        <v>2006</v>
      </c>
      <c r="B103" s="301">
        <f>'TC2'!G103</f>
        <v>0.63039714097976685</v>
      </c>
      <c r="C103" s="483">
        <f>'TC2'!K103</f>
        <v>0.20089775323867798</v>
      </c>
      <c r="D103" s="484">
        <f>'TC2'!O103</f>
        <v>0.42949938774108887</v>
      </c>
      <c r="E103" s="295">
        <f>'TC2'!S103</f>
        <v>0.36960285902023315</v>
      </c>
      <c r="F103" s="14">
        <f>TC2b!C103</f>
        <v>0.27023828029632568</v>
      </c>
      <c r="G103" s="14">
        <f>TC2b!G103</f>
        <v>0.1404239684343338</v>
      </c>
      <c r="H103" s="14">
        <f>TC2b!K103</f>
        <v>0.10812269896268845</v>
      </c>
      <c r="I103" s="14">
        <f>TC2b!O103</f>
        <v>6.0508687049150467E-2</v>
      </c>
      <c r="J103" s="14">
        <f>TC2b!S103</f>
        <v>2.5820275768637657E-2</v>
      </c>
      <c r="K103" s="14">
        <v>1.0374420253160989E-2</v>
      </c>
      <c r="L103" s="53">
        <f t="shared" si="7"/>
        <v>0.22917889058589935</v>
      </c>
      <c r="M103" s="13">
        <f t="shared" si="8"/>
        <v>9.9364578723907471E-2</v>
      </c>
      <c r="N103" s="13">
        <f t="shared" si="8"/>
        <v>0.12981431186199188</v>
      </c>
      <c r="O103" s="13">
        <f t="shared" si="5"/>
        <v>7.9915281385183334E-2</v>
      </c>
      <c r="P103" s="13">
        <f t="shared" si="6"/>
        <v>3.2301269471645355E-2</v>
      </c>
      <c r="Q103" s="13">
        <f t="shared" si="6"/>
        <v>4.7614011913537979E-2</v>
      </c>
      <c r="R103" s="13">
        <f t="shared" si="6"/>
        <v>3.468841128051281E-2</v>
      </c>
      <c r="S103" s="12">
        <f t="shared" si="6"/>
        <v>1.5445855515476668E-2</v>
      </c>
      <c r="T103" s="13"/>
      <c r="U103" s="11"/>
      <c r="V103" s="2"/>
      <c r="W103" s="2"/>
      <c r="X103" s="2"/>
      <c r="Y103" s="2"/>
      <c r="Z103" s="2"/>
    </row>
    <row r="104" spans="1:26" x14ac:dyDescent="0.2">
      <c r="A104" s="16">
        <v>2007</v>
      </c>
      <c r="B104" s="301">
        <f>'TC2'!G104</f>
        <v>0.63391765952110291</v>
      </c>
      <c r="C104" s="483">
        <f>'TC2'!K104</f>
        <v>0.20369946956634521</v>
      </c>
      <c r="D104" s="484">
        <f>'TC2'!O104</f>
        <v>0.43021818995475769</v>
      </c>
      <c r="E104" s="295">
        <f>'TC2'!S104</f>
        <v>0.36608234047889709</v>
      </c>
      <c r="F104" s="14">
        <f>TC2b!C104</f>
        <v>0.26724398136138916</v>
      </c>
      <c r="G104" s="14">
        <f>TC2b!G104</f>
        <v>0.13882622122764587</v>
      </c>
      <c r="H104" s="14">
        <f>TC2b!K104</f>
        <v>0.10714586079120636</v>
      </c>
      <c r="I104" s="14">
        <f>TC2b!O104</f>
        <v>6.0296535491943359E-2</v>
      </c>
      <c r="J104" s="14">
        <f>TC2b!S104</f>
        <v>2.6702433824539185E-2</v>
      </c>
      <c r="K104" s="14">
        <v>1.1793700559272424E-2</v>
      </c>
      <c r="L104" s="53">
        <f t="shared" si="7"/>
        <v>0.22725611925125122</v>
      </c>
      <c r="M104" s="13">
        <f t="shared" si="8"/>
        <v>9.8838359117507935E-2</v>
      </c>
      <c r="N104" s="13">
        <f t="shared" si="8"/>
        <v>0.12841776013374329</v>
      </c>
      <c r="O104" s="13">
        <f t="shared" si="5"/>
        <v>7.8529685735702515E-2</v>
      </c>
      <c r="P104" s="13">
        <f t="shared" si="6"/>
        <v>3.1680360436439514E-2</v>
      </c>
      <c r="Q104" s="13">
        <f t="shared" si="6"/>
        <v>4.6849325299263E-2</v>
      </c>
      <c r="R104" s="13">
        <f t="shared" si="6"/>
        <v>3.3594101667404175E-2</v>
      </c>
      <c r="S104" s="12">
        <f t="shared" si="6"/>
        <v>1.490873326526676E-2</v>
      </c>
      <c r="T104" s="13"/>
      <c r="U104" s="11"/>
      <c r="V104" s="2"/>
      <c r="W104" s="2"/>
      <c r="X104" s="2"/>
      <c r="Y104" s="2"/>
      <c r="Z104" s="2"/>
    </row>
    <row r="105" spans="1:26" x14ac:dyDescent="0.2">
      <c r="A105" s="16">
        <v>2008</v>
      </c>
      <c r="B105" s="301">
        <f>'TC2'!G105</f>
        <v>0.63892185688018799</v>
      </c>
      <c r="C105" s="483">
        <f>'TC2'!K105</f>
        <v>0.20740747451782227</v>
      </c>
      <c r="D105" s="484">
        <f>'TC2'!O105</f>
        <v>0.43151438236236572</v>
      </c>
      <c r="E105" s="295">
        <f>'TC2'!S105</f>
        <v>0.36107814311981201</v>
      </c>
      <c r="F105" s="14">
        <f>TC2b!C105</f>
        <v>0.26352173089981079</v>
      </c>
      <c r="G105" s="14">
        <f>TC2b!G105</f>
        <v>0.13712345063686371</v>
      </c>
      <c r="H105" s="14">
        <f>TC2b!K105</f>
        <v>0.10608899593353271</v>
      </c>
      <c r="I105" s="14">
        <f>TC2b!O105</f>
        <v>6.0816448181867599E-2</v>
      </c>
      <c r="J105" s="14">
        <f>TC2b!S105</f>
        <v>2.8168957680463791E-2</v>
      </c>
      <c r="K105" s="14">
        <v>1.2529844240806059E-2</v>
      </c>
      <c r="L105" s="53">
        <f t="shared" si="7"/>
        <v>0.2239546924829483</v>
      </c>
      <c r="M105" s="13">
        <f t="shared" si="8"/>
        <v>9.7556412220001221E-2</v>
      </c>
      <c r="N105" s="13">
        <f t="shared" si="8"/>
        <v>0.12639828026294708</v>
      </c>
      <c r="O105" s="13">
        <f t="shared" si="5"/>
        <v>7.6307002454996109E-2</v>
      </c>
      <c r="P105" s="13">
        <f t="shared" si="6"/>
        <v>3.1034454703330994E-2</v>
      </c>
      <c r="Q105" s="13">
        <f t="shared" si="6"/>
        <v>4.5272547751665115E-2</v>
      </c>
      <c r="R105" s="13">
        <f t="shared" si="6"/>
        <v>3.2647490501403809E-2</v>
      </c>
      <c r="S105" s="12">
        <f t="shared" si="6"/>
        <v>1.563911343965773E-2</v>
      </c>
      <c r="T105" s="13"/>
      <c r="U105" s="11"/>
      <c r="V105" s="2"/>
      <c r="W105" s="2"/>
      <c r="X105" s="2"/>
      <c r="Y105" s="2"/>
      <c r="Z105" s="2"/>
    </row>
    <row r="106" spans="1:26" x14ac:dyDescent="0.2">
      <c r="A106" s="20">
        <v>2009</v>
      </c>
      <c r="B106" s="302">
        <f>'TC2'!G106</f>
        <v>0.64435884356498718</v>
      </c>
      <c r="C106" s="487">
        <f>'TC2'!K106</f>
        <v>0.2061651349067688</v>
      </c>
      <c r="D106" s="488">
        <f>'TC2'!O106</f>
        <v>0.43819370865821838</v>
      </c>
      <c r="E106" s="296">
        <f>'TC2'!S106</f>
        <v>0.35564115643501282</v>
      </c>
      <c r="F106" s="19">
        <f>TC2b!C106</f>
        <v>0.25640907883644104</v>
      </c>
      <c r="G106" s="19">
        <f>TC2b!G106</f>
        <v>0.12992233037948608</v>
      </c>
      <c r="H106" s="19">
        <f>TC2b!K106</f>
        <v>9.9553763866424561E-2</v>
      </c>
      <c r="I106" s="19">
        <f>TC2b!O106</f>
        <v>5.5428329855203629E-2</v>
      </c>
      <c r="J106" s="19">
        <f>TC2b!S106</f>
        <v>2.4398019537329674E-2</v>
      </c>
      <c r="K106" s="19">
        <v>9.203743977745189E-3</v>
      </c>
      <c r="L106" s="54">
        <f t="shared" si="7"/>
        <v>0.22571882605552673</v>
      </c>
      <c r="M106" s="18">
        <f t="shared" si="8"/>
        <v>9.9232077598571777E-2</v>
      </c>
      <c r="N106" s="18">
        <f t="shared" si="8"/>
        <v>0.12648674845695496</v>
      </c>
      <c r="O106" s="18">
        <f t="shared" si="5"/>
        <v>7.4494000524282455E-2</v>
      </c>
      <c r="P106" s="18">
        <f t="shared" si="6"/>
        <v>3.0368566513061523E-2</v>
      </c>
      <c r="Q106" s="18">
        <f t="shared" si="6"/>
        <v>4.4125434011220932E-2</v>
      </c>
      <c r="R106" s="18">
        <f t="shared" si="6"/>
        <v>3.1030310317873955E-2</v>
      </c>
      <c r="S106" s="17">
        <f t="shared" si="6"/>
        <v>1.5194275559584485E-2</v>
      </c>
      <c r="T106" s="13"/>
      <c r="U106" s="11"/>
      <c r="V106" s="2"/>
      <c r="W106" s="2"/>
      <c r="X106" s="2"/>
      <c r="Y106" s="2"/>
      <c r="Z106" s="2"/>
    </row>
    <row r="107" spans="1:26" x14ac:dyDescent="0.2">
      <c r="A107" s="16">
        <v>2010</v>
      </c>
      <c r="B107" s="301">
        <f>'TC2'!G107</f>
        <v>0.63250893354415894</v>
      </c>
      <c r="C107" s="483">
        <f>'TC2'!K107</f>
        <v>0.20306146144866943</v>
      </c>
      <c r="D107" s="484">
        <f>'TC2'!O107</f>
        <v>0.4294474720954895</v>
      </c>
      <c r="E107" s="295">
        <f>'TC2'!S107</f>
        <v>0.36749106645584106</v>
      </c>
      <c r="F107" s="14">
        <f>TC2b!C107</f>
        <v>0.26894092559814453</v>
      </c>
      <c r="G107" s="14">
        <f>TC2b!G107</f>
        <v>0.14022304117679596</v>
      </c>
      <c r="H107" s="14">
        <f>TC2b!K107</f>
        <v>0.10822293907403946</v>
      </c>
      <c r="I107" s="14">
        <f>TC2b!O107</f>
        <v>6.092362105846405E-2</v>
      </c>
      <c r="J107" s="14">
        <f>TC2b!S107</f>
        <v>2.640967071056366E-2</v>
      </c>
      <c r="K107" s="14">
        <v>6.7336688443781741E-3</v>
      </c>
      <c r="L107" s="53">
        <f t="shared" si="7"/>
        <v>0.2272680252790451</v>
      </c>
      <c r="M107" s="13">
        <f t="shared" si="8"/>
        <v>9.8550140857696533E-2</v>
      </c>
      <c r="N107" s="13">
        <f t="shared" si="8"/>
        <v>0.12871788442134857</v>
      </c>
      <c r="O107" s="13">
        <f t="shared" si="5"/>
        <v>7.9299420118331909E-2</v>
      </c>
      <c r="P107" s="13">
        <f t="shared" si="6"/>
        <v>3.20001021027565E-2</v>
      </c>
      <c r="Q107" s="13">
        <f t="shared" si="6"/>
        <v>4.7299318015575409E-2</v>
      </c>
      <c r="R107" s="13">
        <f t="shared" si="6"/>
        <v>3.4513950347900391E-2</v>
      </c>
      <c r="S107" s="12">
        <f t="shared" si="6"/>
        <v>1.9676001866185486E-2</v>
      </c>
      <c r="T107" s="13"/>
      <c r="U107" s="11"/>
      <c r="V107" s="2"/>
      <c r="W107" s="2"/>
      <c r="X107" s="2"/>
      <c r="Y107" s="2"/>
      <c r="Z107" s="2"/>
    </row>
    <row r="108" spans="1:26" x14ac:dyDescent="0.2">
      <c r="A108" s="16">
        <v>2011</v>
      </c>
      <c r="B108" s="301">
        <f>'TC2'!G108</f>
        <v>0.62625965476036072</v>
      </c>
      <c r="C108" s="483">
        <f>'TC2'!K108</f>
        <v>0.19952374696731567</v>
      </c>
      <c r="D108" s="484">
        <f>'TC2'!O108</f>
        <v>0.42673590779304504</v>
      </c>
      <c r="E108" s="295">
        <f>'TC2'!S108</f>
        <v>0.37374034523963928</v>
      </c>
      <c r="F108" s="14">
        <f>TC2b!C108</f>
        <v>0.27514585852622986</v>
      </c>
      <c r="G108" s="14">
        <f>TC2b!G108</f>
        <v>0.14568488299846649</v>
      </c>
      <c r="H108" s="14">
        <f>TC2b!K108</f>
        <v>0.11316028982400894</v>
      </c>
      <c r="I108" s="14">
        <f>TC2b!O108</f>
        <v>6.4544372260570526E-2</v>
      </c>
      <c r="J108" s="14">
        <f>TC2b!S108</f>
        <v>2.9605427756905556E-2</v>
      </c>
      <c r="K108" s="14">
        <v>1.2484313639184451E-2</v>
      </c>
      <c r="L108" s="53">
        <f t="shared" si="7"/>
        <v>0.22805546224117279</v>
      </c>
      <c r="M108" s="13">
        <f t="shared" si="8"/>
        <v>9.8594486713409424E-2</v>
      </c>
      <c r="N108" s="13">
        <f t="shared" si="8"/>
        <v>0.12946097552776337</v>
      </c>
      <c r="O108" s="13">
        <f t="shared" si="5"/>
        <v>8.1140510737895966E-2</v>
      </c>
      <c r="P108" s="13">
        <f t="shared" si="6"/>
        <v>3.252459317445755E-2</v>
      </c>
      <c r="Q108" s="13">
        <f t="shared" si="6"/>
        <v>4.8615917563438416E-2</v>
      </c>
      <c r="R108" s="13">
        <f t="shared" si="6"/>
        <v>3.493894450366497E-2</v>
      </c>
      <c r="S108" s="12">
        <f t="shared" si="6"/>
        <v>1.7121114117721103E-2</v>
      </c>
      <c r="T108" s="13"/>
      <c r="U108" s="11"/>
      <c r="V108" s="2"/>
      <c r="W108" s="2"/>
      <c r="X108" s="2"/>
      <c r="Y108" s="2"/>
      <c r="Z108" s="2"/>
    </row>
    <row r="109" spans="1:26" x14ac:dyDescent="0.2">
      <c r="A109" s="16">
        <v>2012</v>
      </c>
      <c r="B109" s="301">
        <f>'TC2'!G109</f>
        <v>0.61605021357536316</v>
      </c>
      <c r="C109" s="483">
        <f>'TC2'!K109</f>
        <v>0.1933901309967041</v>
      </c>
      <c r="D109" s="484">
        <f>'TC2'!O109</f>
        <v>0.42266008257865906</v>
      </c>
      <c r="E109" s="295">
        <f>'TC2'!S109</f>
        <v>0.38394978642463684</v>
      </c>
      <c r="F109" s="14">
        <f>TC2b!C109</f>
        <v>0.28471148014068604</v>
      </c>
      <c r="G109" s="14">
        <f>TC2b!G109</f>
        <v>0.15306496620178223</v>
      </c>
      <c r="H109" s="14">
        <f>TC2b!K109</f>
        <v>0.1194600835442543</v>
      </c>
      <c r="I109" s="14">
        <f>TC2b!O109</f>
        <v>6.8621523678302765E-2</v>
      </c>
      <c r="J109" s="14">
        <f>TC2b!S109</f>
        <v>3.1156668439507484E-2</v>
      </c>
      <c r="K109" s="14">
        <v>1.1850934328591885E-2</v>
      </c>
      <c r="L109" s="53">
        <f t="shared" si="7"/>
        <v>0.23088482022285461</v>
      </c>
      <c r="M109" s="13">
        <f t="shared" si="8"/>
        <v>9.9238306283950806E-2</v>
      </c>
      <c r="N109" s="13">
        <f t="shared" si="8"/>
        <v>0.13164651393890381</v>
      </c>
      <c r="O109" s="13">
        <f t="shared" si="5"/>
        <v>8.4443442523479462E-2</v>
      </c>
      <c r="P109" s="13">
        <f t="shared" si="6"/>
        <v>3.3604882657527924E-2</v>
      </c>
      <c r="Q109" s="13">
        <f t="shared" si="6"/>
        <v>5.0838559865951538E-2</v>
      </c>
      <c r="R109" s="13">
        <f t="shared" si="6"/>
        <v>3.746485523879528E-2</v>
      </c>
      <c r="S109" s="12">
        <f t="shared" si="6"/>
        <v>1.9305734110915601E-2</v>
      </c>
      <c r="T109" s="13"/>
      <c r="U109" s="11"/>
      <c r="V109" s="2"/>
      <c r="W109" s="2"/>
      <c r="X109" s="2"/>
      <c r="Y109" s="2"/>
      <c r="Z109" s="2"/>
    </row>
    <row r="110" spans="1:26" x14ac:dyDescent="0.2">
      <c r="A110" s="16">
        <v>2013</v>
      </c>
      <c r="B110" s="301">
        <f>'TC2'!G110</f>
        <v>0.62410780787467957</v>
      </c>
      <c r="C110" s="483">
        <f>'TC2'!K110</f>
        <v>0.19874608516693115</v>
      </c>
      <c r="D110" s="484">
        <f>'TC2'!O110</f>
        <v>0.42536172270774841</v>
      </c>
      <c r="E110" s="295">
        <f>'TC2'!S110</f>
        <v>0.37589219212532043</v>
      </c>
      <c r="F110" s="14">
        <f>TC2b!C110</f>
        <v>0.2754267156124115</v>
      </c>
      <c r="G110" s="14">
        <f>TC2b!G110</f>
        <v>0.14259651303291321</v>
      </c>
      <c r="H110" s="14">
        <f>TC2b!K110</f>
        <v>0.10916928201913834</v>
      </c>
      <c r="I110" s="14">
        <f>TC2b!O110</f>
        <v>6.1498433351516724E-2</v>
      </c>
      <c r="J110" s="14">
        <f>TC2b!S110</f>
        <v>2.7582429349422455E-2</v>
      </c>
      <c r="K110" s="14">
        <v>1.1060618587702204E-2</v>
      </c>
      <c r="L110" s="53">
        <f t="shared" si="7"/>
        <v>0.23329567909240723</v>
      </c>
      <c r="M110" s="13">
        <f t="shared" si="8"/>
        <v>0.10046547651290894</v>
      </c>
      <c r="N110" s="13">
        <f t="shared" si="8"/>
        <v>0.13283020257949829</v>
      </c>
      <c r="O110" s="13">
        <f t="shared" si="5"/>
        <v>8.1098079681396484E-2</v>
      </c>
      <c r="P110" s="13">
        <f t="shared" ref="P110:S110" si="9">G110-H110</f>
        <v>3.3427231013774872E-2</v>
      </c>
      <c r="Q110" s="13">
        <f t="shared" si="9"/>
        <v>4.7670848667621613E-2</v>
      </c>
      <c r="R110" s="13">
        <f t="shared" si="9"/>
        <v>3.3916004002094269E-2</v>
      </c>
      <c r="S110" s="12">
        <f t="shared" si="9"/>
        <v>1.6521810761720251E-2</v>
      </c>
      <c r="T110" s="13"/>
      <c r="U110" s="11"/>
      <c r="V110" s="2"/>
      <c r="W110" s="2"/>
      <c r="X110" s="2"/>
      <c r="Y110" s="2"/>
      <c r="Z110" s="2"/>
    </row>
    <row r="111" spans="1:26" x14ac:dyDescent="0.2">
      <c r="A111" s="16">
        <v>2014</v>
      </c>
      <c r="B111" s="301">
        <f>'TC2'!G111</f>
        <v>0.61876112222671509</v>
      </c>
      <c r="C111" s="483">
        <f>'TC2'!K111</f>
        <v>0.19662541151046753</v>
      </c>
      <c r="D111" s="484">
        <f>'TC2'!O111</f>
        <v>0.42213571071624756</v>
      </c>
      <c r="E111" s="295">
        <f>'TC2'!S111</f>
        <v>0.38123887777328491</v>
      </c>
      <c r="F111" s="14">
        <f>TC2b!C111</f>
        <v>0.28063896298408508</v>
      </c>
      <c r="G111" s="14">
        <f>TC2b!G111</f>
        <v>0.14712123572826385</v>
      </c>
      <c r="H111" s="14">
        <f>TC2b!K111</f>
        <v>0.11286744475364685</v>
      </c>
      <c r="I111" s="14">
        <f>TC2b!O111</f>
        <v>6.3344627618789673E-2</v>
      </c>
      <c r="J111" s="14">
        <f>TC2b!S111</f>
        <v>2.8247425332665443E-2</v>
      </c>
      <c r="K111" s="14">
        <v>1.1756709276533097E-2</v>
      </c>
      <c r="L111" s="53">
        <f t="shared" ref="L111:L112" si="10">E111-G111</f>
        <v>0.23411764204502106</v>
      </c>
      <c r="M111" s="13">
        <f t="shared" ref="M111:M112" si="11">E111-F111</f>
        <v>0.10059991478919983</v>
      </c>
      <c r="N111" s="13">
        <f t="shared" ref="N111:N112" si="12">F111-G111</f>
        <v>0.13351772725582123</v>
      </c>
      <c r="O111" s="13">
        <f t="shared" ref="O111:O112" si="13">G111-I111</f>
        <v>8.3776608109474182E-2</v>
      </c>
      <c r="P111" s="13">
        <f t="shared" ref="P111:P112" si="14">G111-H111</f>
        <v>3.4253790974617004E-2</v>
      </c>
      <c r="Q111" s="13">
        <f t="shared" ref="Q111:Q112" si="15">H111-I111</f>
        <v>4.9522817134857178E-2</v>
      </c>
      <c r="R111" s="13">
        <f t="shared" ref="R111:R112" si="16">I111-J111</f>
        <v>3.5097202286124229E-2</v>
      </c>
      <c r="S111" s="12">
        <f t="shared" ref="S111:S112" si="17">J111-K111</f>
        <v>1.6490716056132344E-2</v>
      </c>
      <c r="T111" s="13"/>
      <c r="U111" s="11"/>
      <c r="V111" s="2"/>
      <c r="W111" s="2"/>
      <c r="X111" s="2"/>
      <c r="Y111" s="2"/>
      <c r="Z111" s="2"/>
    </row>
    <row r="112" spans="1:26" x14ac:dyDescent="0.2">
      <c r="A112" s="16">
        <v>2015</v>
      </c>
      <c r="B112" s="301">
        <f>'TC2'!G112</f>
        <v>0.62144473195075989</v>
      </c>
      <c r="C112" s="483">
        <f>'TC2'!K112</f>
        <v>0.19771987199783325</v>
      </c>
      <c r="D112" s="484">
        <f>'TC2'!O112</f>
        <v>0.42372485995292664</v>
      </c>
      <c r="E112" s="295">
        <f>'TC2'!S112</f>
        <v>0.37855526804924011</v>
      </c>
      <c r="F112" s="14">
        <f>TC2b!C112</f>
        <v>0.27809542417526245</v>
      </c>
      <c r="G112" s="14">
        <f>TC2b!G112</f>
        <v>0.14445996284484863</v>
      </c>
      <c r="H112" s="14">
        <f>TC2b!K112</f>
        <v>0.11089951545000076</v>
      </c>
      <c r="I112" s="14">
        <f>TC2b!O112</f>
        <v>6.1912521719932556E-2</v>
      </c>
      <c r="J112" s="14">
        <f>TC2b!S112</f>
        <v>2.7392169460654259E-2</v>
      </c>
      <c r="K112" s="14">
        <v>1.1190432585529144E-2</v>
      </c>
      <c r="L112" s="53">
        <f t="shared" si="10"/>
        <v>0.23409530520439148</v>
      </c>
      <c r="M112" s="13">
        <f t="shared" si="11"/>
        <v>0.10045984387397766</v>
      </c>
      <c r="N112" s="13">
        <f t="shared" si="12"/>
        <v>0.13363546133041382</v>
      </c>
      <c r="O112" s="13">
        <f t="shared" si="13"/>
        <v>8.2547441124916077E-2</v>
      </c>
      <c r="P112" s="13">
        <f t="shared" si="14"/>
        <v>3.356044739484787E-2</v>
      </c>
      <c r="Q112" s="13">
        <f t="shared" si="15"/>
        <v>4.8986993730068207E-2</v>
      </c>
      <c r="R112" s="13">
        <f t="shared" si="16"/>
        <v>3.4520352259278297E-2</v>
      </c>
      <c r="S112" s="12">
        <f t="shared" si="17"/>
        <v>1.6201736875125113E-2</v>
      </c>
      <c r="T112" s="13"/>
      <c r="U112" s="11"/>
      <c r="V112" s="2"/>
      <c r="W112" s="2"/>
      <c r="X112" s="2"/>
      <c r="Y112" s="2"/>
      <c r="Z112" s="2"/>
    </row>
    <row r="113" spans="1:26" x14ac:dyDescent="0.2">
      <c r="A113" s="16">
        <v>2016</v>
      </c>
      <c r="B113" s="301">
        <f>'TC2'!G113</f>
        <v>0.62295347452163696</v>
      </c>
      <c r="C113" s="483">
        <f>'TC2'!K113</f>
        <v>0.19613325595855713</v>
      </c>
      <c r="D113" s="484">
        <f>'TC2'!O113</f>
        <v>0.42682021856307983</v>
      </c>
      <c r="E113" s="295">
        <f>'TC2'!S113</f>
        <v>0.37704652547836304</v>
      </c>
      <c r="F113" s="14">
        <f>TC2b!C113</f>
        <v>0.27591928839683533</v>
      </c>
      <c r="G113" s="14">
        <f>TC2b!G113</f>
        <v>0.14252828061580658</v>
      </c>
      <c r="H113" s="14">
        <f>TC2b!K113</f>
        <v>0.10912164300680161</v>
      </c>
      <c r="I113" s="14">
        <f>TC2b!O113</f>
        <v>6.0758572071790695E-2</v>
      </c>
      <c r="J113" s="14">
        <f>TC2b!S113</f>
        <v>2.6292230933904648E-2</v>
      </c>
      <c r="K113" s="14">
        <v>1.0371595506539112E-2</v>
      </c>
      <c r="L113" s="53">
        <f t="shared" ref="L113:L116" si="18">E113-G113</f>
        <v>0.23451824486255646</v>
      </c>
      <c r="M113" s="13">
        <f t="shared" ref="M113:M116" si="19">E113-F113</f>
        <v>0.10112723708152771</v>
      </c>
      <c r="N113" s="13">
        <f t="shared" ref="N113:N116" si="20">F113-G113</f>
        <v>0.13339100778102875</v>
      </c>
      <c r="O113" s="13">
        <f t="shared" ref="O113:O116" si="21">G113-I113</f>
        <v>8.1769708544015884E-2</v>
      </c>
      <c r="P113" s="13">
        <f t="shared" ref="P113:P116" si="22">G113-H113</f>
        <v>3.3406637609004974E-2</v>
      </c>
      <c r="Q113" s="13">
        <f t="shared" ref="Q113:Q116" si="23">H113-I113</f>
        <v>4.836307093501091E-2</v>
      </c>
      <c r="R113" s="13">
        <f t="shared" ref="R113:R116" si="24">I113-J113</f>
        <v>3.4466341137886047E-2</v>
      </c>
      <c r="S113" s="12">
        <f t="shared" ref="S113:S116" si="25">J113-K113</f>
        <v>1.5920635427365534E-2</v>
      </c>
      <c r="T113" s="13"/>
      <c r="U113" s="11"/>
      <c r="V113" s="2"/>
      <c r="W113" s="2"/>
      <c r="X113" s="2"/>
      <c r="Y113" s="2"/>
      <c r="Z113" s="2"/>
    </row>
    <row r="114" spans="1:26" x14ac:dyDescent="0.2">
      <c r="A114" s="16">
        <v>2017</v>
      </c>
      <c r="B114" s="301">
        <f>'TC2'!G114</f>
        <v>0.62227353453636169</v>
      </c>
      <c r="C114" s="483">
        <f>'TC2'!K114</f>
        <v>0.1965644359588623</v>
      </c>
      <c r="D114" s="484">
        <f>'TC2'!O114</f>
        <v>0.42570909857749939</v>
      </c>
      <c r="E114" s="295">
        <f>'TC2'!S114</f>
        <v>0.37772646546363831</v>
      </c>
      <c r="F114" s="14">
        <f>TC2b!C114</f>
        <v>0.27645674347877502</v>
      </c>
      <c r="G114" s="14">
        <f>TC2b!G114</f>
        <v>0.14344304800033569</v>
      </c>
      <c r="H114" s="14">
        <f>TC2b!K114</f>
        <v>0.11055408418178558</v>
      </c>
      <c r="I114" s="14">
        <f>TC2b!O114</f>
        <v>6.2243156135082245E-2</v>
      </c>
      <c r="J114" s="14">
        <f>TC2b!S114</f>
        <v>2.8667621314525604E-2</v>
      </c>
      <c r="K114" s="14">
        <v>1.201004397643206E-2</v>
      </c>
      <c r="L114" s="53">
        <f t="shared" si="18"/>
        <v>0.23428341746330261</v>
      </c>
      <c r="M114" s="13">
        <f t="shared" si="19"/>
        <v>0.10126972198486328</v>
      </c>
      <c r="N114" s="13">
        <f t="shared" si="20"/>
        <v>0.13301369547843933</v>
      </c>
      <c r="O114" s="13">
        <f t="shared" si="21"/>
        <v>8.1199891865253448E-2</v>
      </c>
      <c r="P114" s="13">
        <f t="shared" si="22"/>
        <v>3.288896381855011E-2</v>
      </c>
      <c r="Q114" s="13">
        <f t="shared" si="23"/>
        <v>4.8310928046703339E-2</v>
      </c>
      <c r="R114" s="13">
        <f t="shared" si="24"/>
        <v>3.3575534820556641E-2</v>
      </c>
      <c r="S114" s="12">
        <f t="shared" si="25"/>
        <v>1.6657577338093546E-2</v>
      </c>
      <c r="T114" s="13"/>
      <c r="U114" s="11"/>
      <c r="V114" s="2"/>
      <c r="W114" s="2"/>
      <c r="X114" s="2"/>
      <c r="Y114" s="2"/>
      <c r="Z114" s="2"/>
    </row>
    <row r="115" spans="1:26" x14ac:dyDescent="0.2">
      <c r="A115" s="16">
        <v>2018</v>
      </c>
      <c r="B115" s="301">
        <f>'TC2'!G115</f>
        <v>0.61554157733917236</v>
      </c>
      <c r="C115" s="483">
        <f>'TC2'!K115</f>
        <v>0.19308435916900635</v>
      </c>
      <c r="D115" s="484">
        <f>'TC2'!O115</f>
        <v>0.42245721817016602</v>
      </c>
      <c r="E115" s="295">
        <f>'TC2'!S115</f>
        <v>0.38445842266082764</v>
      </c>
      <c r="F115" s="14">
        <f>TC2b!C115</f>
        <v>0.28276079893112183</v>
      </c>
      <c r="G115" s="14">
        <f>TC2b!G115</f>
        <v>0.14686936140060425</v>
      </c>
      <c r="H115" s="14">
        <f>TC2b!K115</f>
        <v>0.11290192604064941</v>
      </c>
      <c r="I115" s="14">
        <f>TC2b!O115</f>
        <v>6.3224375247955322E-2</v>
      </c>
      <c r="J115" s="14">
        <f>TC2b!S115</f>
        <v>2.8899786993861198E-2</v>
      </c>
      <c r="K115" s="14">
        <v>1.3154795494199277E-2</v>
      </c>
      <c r="L115" s="53">
        <f t="shared" si="18"/>
        <v>0.23758906126022339</v>
      </c>
      <c r="M115" s="13">
        <f t="shared" si="19"/>
        <v>0.10169762372970581</v>
      </c>
      <c r="N115" s="13">
        <f t="shared" si="20"/>
        <v>0.13589143753051758</v>
      </c>
      <c r="O115" s="13">
        <f t="shared" si="21"/>
        <v>8.3644986152648926E-2</v>
      </c>
      <c r="P115" s="13">
        <f t="shared" si="22"/>
        <v>3.3967435359954834E-2</v>
      </c>
      <c r="Q115" s="13">
        <f t="shared" si="23"/>
        <v>4.9677550792694092E-2</v>
      </c>
      <c r="R115" s="13">
        <f t="shared" si="24"/>
        <v>3.4324588254094124E-2</v>
      </c>
      <c r="S115" s="12">
        <f t="shared" si="25"/>
        <v>1.5744991499661923E-2</v>
      </c>
      <c r="T115" s="13"/>
      <c r="U115" s="11"/>
      <c r="V115" s="2"/>
      <c r="W115" s="2"/>
      <c r="X115" s="2"/>
      <c r="Y115" s="2"/>
      <c r="Z115" s="2"/>
    </row>
    <row r="116" spans="1:26" x14ac:dyDescent="0.2">
      <c r="A116" s="16">
        <v>2019</v>
      </c>
      <c r="B116" s="301">
        <f>'TC2'!G116</f>
        <v>0.61811545491218567</v>
      </c>
      <c r="C116" s="483">
        <f>'TC2'!K116</f>
        <v>0.19342643022537231</v>
      </c>
      <c r="D116" s="484">
        <f>'TC2'!O116</f>
        <v>0.42468902468681335</v>
      </c>
      <c r="E116" s="295">
        <f>'TC2'!S116</f>
        <v>0.38188454508781433</v>
      </c>
      <c r="F116" s="14">
        <f>TC2b!C116</f>
        <v>0.28008389472961426</v>
      </c>
      <c r="G116" s="14">
        <f>TC2b!G116</f>
        <v>0.14438149333000183</v>
      </c>
      <c r="H116" s="14">
        <f>TC2b!K116</f>
        <v>0.1106223538517952</v>
      </c>
      <c r="I116" s="14">
        <f>TC2b!O116</f>
        <v>6.1367712914943695E-2</v>
      </c>
      <c r="J116" s="14">
        <f>TC2b!S116</f>
        <v>2.7259636670351028E-2</v>
      </c>
      <c r="K116" s="14">
        <v>1.164733212519836E-2</v>
      </c>
      <c r="L116" s="53">
        <f t="shared" si="18"/>
        <v>0.2375030517578125</v>
      </c>
      <c r="M116" s="13">
        <f t="shared" si="19"/>
        <v>0.10180065035820007</v>
      </c>
      <c r="N116" s="13">
        <f t="shared" si="20"/>
        <v>0.13570240139961243</v>
      </c>
      <c r="O116" s="13">
        <f t="shared" si="21"/>
        <v>8.3013780415058136E-2</v>
      </c>
      <c r="P116" s="13">
        <f t="shared" si="22"/>
        <v>3.3759139478206635E-2</v>
      </c>
      <c r="Q116" s="13">
        <f t="shared" si="23"/>
        <v>4.9254640936851501E-2</v>
      </c>
      <c r="R116" s="13">
        <f t="shared" si="24"/>
        <v>3.4108076244592667E-2</v>
      </c>
      <c r="S116" s="12">
        <f t="shared" si="25"/>
        <v>1.5612304545152668E-2</v>
      </c>
      <c r="T116" s="13"/>
      <c r="U116" s="11"/>
      <c r="V116" s="2"/>
      <c r="W116" s="2"/>
      <c r="X116" s="2"/>
      <c r="Y116" s="2"/>
      <c r="Z116" s="2"/>
    </row>
    <row r="117" spans="1:26" ht="17" thickBot="1" x14ac:dyDescent="0.25">
      <c r="A117" s="10">
        <v>2020</v>
      </c>
      <c r="B117" s="1084"/>
      <c r="C117" s="1085"/>
      <c r="D117" s="1086"/>
      <c r="E117" s="1087"/>
      <c r="F117" s="1088"/>
      <c r="G117" s="1088"/>
      <c r="H117" s="1088"/>
      <c r="I117" s="1088"/>
      <c r="J117" s="1088"/>
      <c r="K117" s="1088"/>
      <c r="L117" s="1089"/>
      <c r="M117" s="1090"/>
      <c r="N117" s="1090"/>
      <c r="O117" s="1090"/>
      <c r="P117" s="1090"/>
      <c r="Q117" s="1090"/>
      <c r="R117" s="1090"/>
      <c r="S117" s="6"/>
      <c r="T117" s="13"/>
    </row>
    <row r="118" spans="1:26" ht="17" thickTop="1" x14ac:dyDescent="0.2">
      <c r="B118" s="5"/>
      <c r="C118" s="5"/>
      <c r="D118" s="5"/>
      <c r="E118" s="5"/>
      <c r="F118" s="5"/>
      <c r="G118" s="5"/>
      <c r="H118" s="5"/>
    </row>
    <row r="119" spans="1:26" x14ac:dyDescent="0.2">
      <c r="B119" s="5"/>
      <c r="C119" s="5"/>
      <c r="D119" s="5"/>
      <c r="E119" s="5"/>
      <c r="F119" s="5"/>
      <c r="G119" s="5"/>
      <c r="H119" s="5"/>
    </row>
  </sheetData>
  <mergeCells count="3">
    <mergeCell ref="A4:S4"/>
    <mergeCell ref="B7:R7"/>
    <mergeCell ref="B8:R8"/>
  </mergeCells>
  <hyperlinks>
    <hyperlink ref="A1" location="Index!A1" display="Back to index" xr:uid="{00000000-0004-0000-2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39997558519241921"/>
  </sheetPr>
  <dimension ref="A1:Z119"/>
  <sheetViews>
    <sheetView workbookViewId="0">
      <pane xSplit="1" ySplit="9" topLeftCell="B89"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0" width="10.83203125" style="4"/>
    <col min="11" max="11" width="10.83203125" style="4" customWidth="1"/>
    <col min="12" max="20" width="10.83203125" style="4"/>
    <col min="21" max="23" width="11" style="4" customWidth="1"/>
    <col min="24" max="16384" width="10.83203125" style="4"/>
  </cols>
  <sheetData>
    <row r="1" spans="1:26" x14ac:dyDescent="0.2">
      <c r="A1" s="52" t="s">
        <v>37</v>
      </c>
      <c r="D1" s="198"/>
    </row>
    <row r="2" spans="1:26" x14ac:dyDescent="0.2">
      <c r="B2" s="51"/>
      <c r="C2" s="51"/>
      <c r="D2" s="199"/>
    </row>
    <row r="3" spans="1:26" ht="17" thickBot="1" x14ac:dyDescent="0.25">
      <c r="D3" s="198"/>
    </row>
    <row r="4" spans="1:26" ht="25" customHeight="1" thickTop="1" x14ac:dyDescent="0.2">
      <c r="A4" s="1365" t="s">
        <v>1029</v>
      </c>
      <c r="B4" s="1366"/>
      <c r="C4" s="1366"/>
      <c r="D4" s="1366"/>
      <c r="E4" s="1366"/>
      <c r="F4" s="1366"/>
      <c r="G4" s="1366"/>
      <c r="H4" s="1366"/>
      <c r="I4" s="1366"/>
      <c r="J4" s="1366"/>
      <c r="K4" s="1366"/>
      <c r="L4" s="1366"/>
      <c r="M4" s="1366"/>
      <c r="N4" s="1366"/>
      <c r="O4" s="1366"/>
      <c r="P4" s="1366"/>
      <c r="Q4" s="1366"/>
      <c r="R4" s="1366"/>
      <c r="S4" s="1367"/>
      <c r="T4" s="496"/>
    </row>
    <row r="5" spans="1:26" x14ac:dyDescent="0.2">
      <c r="A5" s="49"/>
      <c r="B5" s="50"/>
      <c r="C5" s="50"/>
      <c r="D5" s="50"/>
      <c r="E5" s="50"/>
      <c r="F5" s="50"/>
      <c r="G5" s="50"/>
      <c r="H5" s="50"/>
      <c r="I5" s="50"/>
      <c r="J5" s="50"/>
      <c r="K5" s="50"/>
      <c r="L5" s="50"/>
      <c r="M5" s="50"/>
      <c r="N5" s="50"/>
      <c r="O5" s="50"/>
      <c r="P5" s="50"/>
      <c r="Q5" s="50"/>
      <c r="R5" s="50"/>
      <c r="S5" s="499"/>
      <c r="T5" s="495"/>
    </row>
    <row r="6" spans="1:26" x14ac:dyDescent="0.2">
      <c r="A6" s="49"/>
      <c r="B6" s="45" t="s">
        <v>36</v>
      </c>
      <c r="C6" s="45" t="s">
        <v>35</v>
      </c>
      <c r="D6" s="45" t="s">
        <v>34</v>
      </c>
      <c r="E6" s="45" t="s">
        <v>33</v>
      </c>
      <c r="F6" s="45" t="s">
        <v>32</v>
      </c>
      <c r="G6" s="45" t="s">
        <v>31</v>
      </c>
      <c r="H6" s="45" t="s">
        <v>30</v>
      </c>
      <c r="I6" s="48" t="s">
        <v>29</v>
      </c>
      <c r="J6" s="47" t="s">
        <v>28</v>
      </c>
      <c r="K6" s="47" t="s">
        <v>27</v>
      </c>
      <c r="L6" s="45" t="s">
        <v>26</v>
      </c>
      <c r="M6" s="46" t="s">
        <v>25</v>
      </c>
      <c r="N6" s="45" t="s">
        <v>24</v>
      </c>
      <c r="O6" s="45" t="s">
        <v>23</v>
      </c>
      <c r="P6" s="45" t="s">
        <v>22</v>
      </c>
      <c r="Q6" s="46" t="s">
        <v>21</v>
      </c>
      <c r="R6" s="46" t="s">
        <v>54</v>
      </c>
      <c r="S6" s="44" t="s">
        <v>53</v>
      </c>
      <c r="T6" s="46"/>
      <c r="V6" s="480"/>
    </row>
    <row r="7" spans="1:26" ht="35" customHeight="1" x14ac:dyDescent="0.2">
      <c r="A7" s="43"/>
      <c r="B7" s="1368" t="s">
        <v>864</v>
      </c>
      <c r="C7" s="1369"/>
      <c r="D7" s="1369"/>
      <c r="E7" s="1369"/>
      <c r="F7" s="1369"/>
      <c r="G7" s="1369"/>
      <c r="H7" s="1369"/>
      <c r="I7" s="1369"/>
      <c r="J7" s="1369"/>
      <c r="K7" s="1369"/>
      <c r="L7" s="1369"/>
      <c r="M7" s="1369"/>
      <c r="N7" s="1369"/>
      <c r="O7" s="1369"/>
      <c r="P7" s="1369"/>
      <c r="Q7" s="1369"/>
      <c r="R7" s="1369"/>
      <c r="S7" s="1135"/>
      <c r="T7" s="50"/>
      <c r="V7" s="595"/>
      <c r="W7" s="595"/>
      <c r="X7" s="595"/>
      <c r="Y7" s="595"/>
      <c r="Z7" s="595"/>
    </row>
    <row r="8" spans="1:26" ht="21" customHeight="1" x14ac:dyDescent="0.2">
      <c r="A8" s="405"/>
      <c r="B8" s="1370" t="s">
        <v>46</v>
      </c>
      <c r="C8" s="1371"/>
      <c r="D8" s="1371"/>
      <c r="E8" s="1371"/>
      <c r="F8" s="1371"/>
      <c r="G8" s="1371"/>
      <c r="H8" s="1371"/>
      <c r="I8" s="1371"/>
      <c r="J8" s="1371"/>
      <c r="K8" s="1371"/>
      <c r="L8" s="1371"/>
      <c r="M8" s="1371"/>
      <c r="N8" s="1371"/>
      <c r="O8" s="1371"/>
      <c r="P8" s="1371"/>
      <c r="Q8" s="1371"/>
      <c r="R8" s="1371"/>
      <c r="S8" s="1136"/>
      <c r="T8" s="497"/>
      <c r="V8" s="595"/>
      <c r="W8" s="595"/>
      <c r="X8" s="595"/>
      <c r="Y8" s="595"/>
      <c r="Z8" s="595"/>
    </row>
    <row r="9" spans="1:26" s="27" customFormat="1" ht="31" customHeight="1" x14ac:dyDescent="0.2">
      <c r="A9" s="42"/>
      <c r="B9" s="292" t="s">
        <v>16</v>
      </c>
      <c r="C9" s="481" t="s">
        <v>15</v>
      </c>
      <c r="D9" s="482" t="s">
        <v>59</v>
      </c>
      <c r="E9" s="293" t="s">
        <v>14</v>
      </c>
      <c r="F9" s="41" t="s">
        <v>13</v>
      </c>
      <c r="G9" s="41" t="s">
        <v>12</v>
      </c>
      <c r="H9" s="41" t="s">
        <v>11</v>
      </c>
      <c r="I9" s="41" t="s">
        <v>10</v>
      </c>
      <c r="J9" s="41" t="s">
        <v>9</v>
      </c>
      <c r="K9" s="491" t="s">
        <v>139</v>
      </c>
      <c r="L9" s="406" t="s">
        <v>8</v>
      </c>
      <c r="M9" s="40" t="s">
        <v>7</v>
      </c>
      <c r="N9" s="40" t="s">
        <v>6</v>
      </c>
      <c r="O9" s="40" t="s">
        <v>5</v>
      </c>
      <c r="P9" s="40" t="s">
        <v>4</v>
      </c>
      <c r="Q9" s="40" t="s">
        <v>3</v>
      </c>
      <c r="R9" s="40" t="s">
        <v>2</v>
      </c>
      <c r="S9" s="39" t="s">
        <v>140</v>
      </c>
      <c r="T9" s="498"/>
      <c r="V9" s="595"/>
      <c r="W9" s="595"/>
      <c r="X9" s="595"/>
      <c r="Y9" s="595"/>
      <c r="Z9" s="595"/>
    </row>
    <row r="10" spans="1:26" s="27" customFormat="1" ht="15" customHeight="1" x14ac:dyDescent="0.2">
      <c r="A10" s="38">
        <v>1913</v>
      </c>
      <c r="B10" s="304">
        <f>B11*'TC1'!B10/'TC1'!B11</f>
        <v>0.58649251675788971</v>
      </c>
      <c r="C10" s="415"/>
      <c r="D10" s="415"/>
      <c r="E10" s="305">
        <f>E11*'TC1'!E10/'TC1'!E11</f>
        <v>0.41309834021724967</v>
      </c>
      <c r="F10" s="37">
        <f>F11*'TC1'!F10/'TC1'!F11</f>
        <v>0.31072432260676525</v>
      </c>
      <c r="G10" s="37">
        <f>G11*'TC1'!G10/'TC1'!G11</f>
        <v>0.19139889286311182</v>
      </c>
      <c r="H10" s="37">
        <f>H11*'TC1'!H10/'TC1'!H11</f>
        <v>0.16154049368693449</v>
      </c>
      <c r="I10" s="37">
        <f>I11*'TC1'!I10/'TC1'!I11</f>
        <v>8.2974192629331728E-2</v>
      </c>
      <c r="J10" s="37">
        <f>J11*'TC1'!J10/'TC1'!J11</f>
        <v>2.5848315115558792E-2</v>
      </c>
      <c r="K10" s="37"/>
      <c r="L10" s="308">
        <f>E10-G10</f>
        <v>0.22169944735413785</v>
      </c>
      <c r="M10" s="309">
        <f>E10-F10</f>
        <v>0.10237401761048442</v>
      </c>
      <c r="N10" s="36"/>
      <c r="O10" s="35">
        <f t="shared" ref="O10:O73" si="0">G10-I10</f>
        <v>0.10842470023378009</v>
      </c>
      <c r="P10" s="35">
        <f t="shared" ref="P10:R41" si="1">G10-H10</f>
        <v>2.985839917617733E-2</v>
      </c>
      <c r="Q10" s="35">
        <f t="shared" si="1"/>
        <v>7.8566301057602761E-2</v>
      </c>
      <c r="R10" s="35">
        <f t="shared" si="1"/>
        <v>5.7125877513772932E-2</v>
      </c>
      <c r="S10" s="34"/>
      <c r="T10" s="13"/>
      <c r="V10" s="2"/>
      <c r="W10" s="2"/>
      <c r="X10" s="2"/>
      <c r="Y10" s="2"/>
      <c r="Z10" s="2"/>
    </row>
    <row r="11" spans="1:26" s="27" customFormat="1" ht="15" customHeight="1" x14ac:dyDescent="0.2">
      <c r="A11" s="30">
        <v>1914</v>
      </c>
      <c r="B11" s="306">
        <f>B12*'TC1'!B11/'TC1'!B12</f>
        <v>0.582861015700326</v>
      </c>
      <c r="C11" s="415"/>
      <c r="D11" s="415"/>
      <c r="E11" s="307">
        <f>E12*'TC1'!E11/'TC1'!E12</f>
        <v>0.41671521636591347</v>
      </c>
      <c r="F11" s="33">
        <f>F12*'TC1'!F11/'TC1'!F12</f>
        <v>0.31484410814440528</v>
      </c>
      <c r="G11" s="33">
        <f>G12*'TC1'!G11/'TC1'!G12</f>
        <v>0.19360056285544783</v>
      </c>
      <c r="H11" s="33">
        <f>H12*'TC1'!H11/'TC1'!H12</f>
        <v>0.16409305408204716</v>
      </c>
      <c r="I11" s="33">
        <f>I12*'TC1'!I11/'TC1'!I12</f>
        <v>8.2374895723924299E-2</v>
      </c>
      <c r="J11" s="33">
        <f>J12*'TC1'!J11/'TC1'!J12</f>
        <v>2.7342455069020482E-2</v>
      </c>
      <c r="K11" s="33"/>
      <c r="L11" s="310">
        <f t="shared" ref="L11:L74" si="2">E11-G11</f>
        <v>0.22311465351046564</v>
      </c>
      <c r="M11" s="311">
        <f t="shared" ref="M11:N74" si="3">E11-F11</f>
        <v>0.10187110822150819</v>
      </c>
      <c r="N11" s="32"/>
      <c r="O11" s="13">
        <f t="shared" si="0"/>
        <v>0.11122566713152353</v>
      </c>
      <c r="P11" s="13">
        <f t="shared" si="1"/>
        <v>2.9507508773400665E-2</v>
      </c>
      <c r="Q11" s="13">
        <f t="shared" si="1"/>
        <v>8.1718158358122864E-2</v>
      </c>
      <c r="R11" s="13">
        <f t="shared" si="1"/>
        <v>5.5032440654903814E-2</v>
      </c>
      <c r="S11" s="12"/>
      <c r="T11" s="13"/>
      <c r="V11" s="2"/>
      <c r="W11" s="2"/>
      <c r="X11" s="2"/>
      <c r="Y11" s="2"/>
      <c r="Z11" s="2"/>
    </row>
    <row r="12" spans="1:26" s="27" customFormat="1" ht="15" customHeight="1" x14ac:dyDescent="0.2">
      <c r="A12" s="30">
        <v>1915</v>
      </c>
      <c r="B12" s="306">
        <f>B13*'TC1'!B12/'TC1'!B13</f>
        <v>0.59163326551963835</v>
      </c>
      <c r="C12" s="415"/>
      <c r="D12" s="415"/>
      <c r="E12" s="307">
        <f>E13*'TC1'!E12/'TC1'!E13</f>
        <v>0.4079782944598857</v>
      </c>
      <c r="F12" s="33">
        <f>F13*'TC1'!F12/'TC1'!F13</f>
        <v>0.30570609701493784</v>
      </c>
      <c r="G12" s="33">
        <f>G13*'TC1'!G12/'TC1'!G13</f>
        <v>0.18546010754355907</v>
      </c>
      <c r="H12" s="33">
        <f>H13*'TC1'!H12/'TC1'!H13</f>
        <v>0.15713694949162421</v>
      </c>
      <c r="I12" s="33">
        <f>I13*'TC1'!I12/'TC1'!I13</f>
        <v>8.4455637622597737E-2</v>
      </c>
      <c r="J12" s="33">
        <f>J13*'TC1'!J12/'TC1'!J13</f>
        <v>3.5022007957957485E-2</v>
      </c>
      <c r="K12" s="33"/>
      <c r="L12" s="310">
        <f t="shared" si="2"/>
        <v>0.22251818691632663</v>
      </c>
      <c r="M12" s="311">
        <f t="shared" si="3"/>
        <v>0.10227219744494787</v>
      </c>
      <c r="N12" s="32"/>
      <c r="O12" s="13">
        <f t="shared" si="0"/>
        <v>0.10100446992096133</v>
      </c>
      <c r="P12" s="13">
        <f t="shared" si="1"/>
        <v>2.832315805193486E-2</v>
      </c>
      <c r="Q12" s="13">
        <f t="shared" si="1"/>
        <v>7.2681311869026474E-2</v>
      </c>
      <c r="R12" s="13">
        <f t="shared" si="1"/>
        <v>4.9433629664640252E-2</v>
      </c>
      <c r="S12" s="12"/>
      <c r="T12" s="13"/>
      <c r="V12" s="2"/>
      <c r="W12" s="2"/>
      <c r="X12" s="2"/>
      <c r="Y12" s="2"/>
      <c r="Z12" s="2"/>
    </row>
    <row r="13" spans="1:26" s="27" customFormat="1" ht="15" customHeight="1" x14ac:dyDescent="0.2">
      <c r="A13" s="30">
        <v>1916</v>
      </c>
      <c r="B13" s="306">
        <f>B14*'TC1'!B13/'TC1'!B14</f>
        <v>0.5743057262292075</v>
      </c>
      <c r="C13" s="415"/>
      <c r="D13" s="415"/>
      <c r="E13" s="307">
        <f>E14*'TC1'!E13/'TC1'!E14</f>
        <v>0.42523605167409928</v>
      </c>
      <c r="F13" s="33">
        <f>F14*'TC1'!F13/'TC1'!F14</f>
        <v>0.32822629442990131</v>
      </c>
      <c r="G13" s="33">
        <f>G14*'TC1'!G13/'TC1'!G14</f>
        <v>0.19967182538883221</v>
      </c>
      <c r="H13" s="33">
        <f>H14*'TC1'!H13/'TC1'!H14</f>
        <v>0.16722873051530224</v>
      </c>
      <c r="I13" s="33">
        <f>I14*'TC1'!I13/'TC1'!I14</f>
        <v>0.10278717565635589</v>
      </c>
      <c r="J13" s="33">
        <f>J14*'TC1'!J13/'TC1'!J14</f>
        <v>4.2195261937408184E-2</v>
      </c>
      <c r="K13" s="33"/>
      <c r="L13" s="310">
        <f t="shared" si="2"/>
        <v>0.22556422628526707</v>
      </c>
      <c r="M13" s="311">
        <f t="shared" si="3"/>
        <v>9.7009757244197969E-2</v>
      </c>
      <c r="N13" s="32"/>
      <c r="O13" s="13">
        <f t="shared" si="0"/>
        <v>9.6884649732476319E-2</v>
      </c>
      <c r="P13" s="13">
        <f t="shared" si="1"/>
        <v>3.2443094873529976E-2</v>
      </c>
      <c r="Q13" s="13">
        <f t="shared" si="1"/>
        <v>6.4441554858946343E-2</v>
      </c>
      <c r="R13" s="13">
        <f t="shared" si="1"/>
        <v>6.0591913718947711E-2</v>
      </c>
      <c r="S13" s="12"/>
      <c r="T13" s="13"/>
      <c r="V13" s="2"/>
      <c r="W13" s="2"/>
      <c r="X13" s="2"/>
      <c r="Y13" s="2"/>
      <c r="Z13" s="2"/>
    </row>
    <row r="14" spans="1:26" s="27" customFormat="1" ht="15" customHeight="1" x14ac:dyDescent="0.2">
      <c r="A14" s="30">
        <v>1917</v>
      </c>
      <c r="B14" s="301">
        <f>B15*'TC1'!B14/'TC1'!B15</f>
        <v>0.560264846280354</v>
      </c>
      <c r="C14" s="415"/>
      <c r="D14" s="415"/>
      <c r="E14" s="298">
        <f>E15*'TC1'!E14/'TC1'!E15</f>
        <v>0.43922038569693739</v>
      </c>
      <c r="F14" s="25">
        <f>F15*'TC1'!F14/'TC1'!F15</f>
        <v>0.34507587256201522</v>
      </c>
      <c r="G14" s="25">
        <f>G15*'TC1'!G14/'TC1'!G15</f>
        <v>0.20373049213847039</v>
      </c>
      <c r="H14" s="25">
        <f>H15*'TC1'!H14/'TC1'!H15</f>
        <v>0.16507145872217596</v>
      </c>
      <c r="I14" s="25">
        <f>I15*'TC1'!I14/'TC1'!I15</f>
        <v>9.3592371978144503E-2</v>
      </c>
      <c r="J14" s="25">
        <f>J15*'TC1'!J14/'TC1'!J15</f>
        <v>3.2291529977957048E-2</v>
      </c>
      <c r="K14" s="25"/>
      <c r="L14" s="53">
        <f t="shared" si="2"/>
        <v>0.235489893558467</v>
      </c>
      <c r="M14" s="13">
        <f t="shared" si="3"/>
        <v>9.414451313492217E-2</v>
      </c>
      <c r="N14" s="13">
        <f t="shared" si="3"/>
        <v>0.14134538042354483</v>
      </c>
      <c r="O14" s="13">
        <f t="shared" si="0"/>
        <v>0.11013812016032588</v>
      </c>
      <c r="P14" s="13">
        <f t="shared" si="1"/>
        <v>3.8659033416294425E-2</v>
      </c>
      <c r="Q14" s="13">
        <f t="shared" si="1"/>
        <v>7.1479086744031459E-2</v>
      </c>
      <c r="R14" s="13">
        <f t="shared" si="1"/>
        <v>6.1300842000187455E-2</v>
      </c>
      <c r="S14" s="12"/>
      <c r="T14" s="13"/>
      <c r="U14" s="11"/>
      <c r="V14" s="2"/>
      <c r="W14" s="2"/>
      <c r="X14" s="2"/>
      <c r="Y14" s="2"/>
      <c r="Z14" s="2"/>
    </row>
    <row r="15" spans="1:26" s="27" customFormat="1" ht="15" customHeight="1" x14ac:dyDescent="0.2">
      <c r="A15" s="30">
        <v>1918</v>
      </c>
      <c r="B15" s="301">
        <f>B16*'TC1'!B15/'TC1'!B16</f>
        <v>0.57981690466921165</v>
      </c>
      <c r="C15" s="415"/>
      <c r="D15" s="415"/>
      <c r="E15" s="298">
        <f>E16*'TC1'!E15/'TC1'!E16</f>
        <v>0.41974706804592055</v>
      </c>
      <c r="F15" s="25">
        <f>F16*'TC1'!F15/'TC1'!F16</f>
        <v>0.32321065878297167</v>
      </c>
      <c r="G15" s="25">
        <f>G16*'TC1'!G15/'TC1'!G16</f>
        <v>0.1766188052201588</v>
      </c>
      <c r="H15" s="25">
        <f>H16*'TC1'!H15/'TC1'!H16</f>
        <v>0.13499617201890468</v>
      </c>
      <c r="I15" s="25">
        <f>I16*'TC1'!I15/'TC1'!I16</f>
        <v>6.6585640738457588E-2</v>
      </c>
      <c r="J15" s="25">
        <f>J16*'TC1'!J15/'TC1'!J16</f>
        <v>1.7407026134586934E-2</v>
      </c>
      <c r="K15" s="25"/>
      <c r="L15" s="53">
        <f t="shared" si="2"/>
        <v>0.24312826282576175</v>
      </c>
      <c r="M15" s="13">
        <f t="shared" si="3"/>
        <v>9.6536409262948875E-2</v>
      </c>
      <c r="N15" s="13">
        <f t="shared" si="3"/>
        <v>0.14659185356281287</v>
      </c>
      <c r="O15" s="13">
        <f t="shared" si="0"/>
        <v>0.11003316448170121</v>
      </c>
      <c r="P15" s="13">
        <f t="shared" si="1"/>
        <v>4.1622633201254117E-2</v>
      </c>
      <c r="Q15" s="13">
        <f t="shared" si="1"/>
        <v>6.8410531280447093E-2</v>
      </c>
      <c r="R15" s="13">
        <f t="shared" si="1"/>
        <v>4.9178614603870657E-2</v>
      </c>
      <c r="S15" s="12"/>
      <c r="T15" s="13"/>
      <c r="U15" s="11"/>
      <c r="V15" s="2"/>
      <c r="W15" s="2"/>
      <c r="X15" s="2"/>
      <c r="Y15" s="2"/>
      <c r="Z15" s="2"/>
    </row>
    <row r="16" spans="1:26" s="27" customFormat="1" ht="15" customHeight="1" x14ac:dyDescent="0.2">
      <c r="A16" s="29">
        <v>1919</v>
      </c>
      <c r="B16" s="302">
        <f>B17*'TC1'!B16/'TC1'!B17</f>
        <v>0.56925767114213</v>
      </c>
      <c r="C16" s="413"/>
      <c r="D16" s="414"/>
      <c r="E16" s="299">
        <f>E17*'TC1'!E16/'TC1'!E17</f>
        <v>0.43026377705602198</v>
      </c>
      <c r="F16" s="28">
        <f>F17*'TC1'!F16/'TC1'!F17</f>
        <v>0.34168094817770905</v>
      </c>
      <c r="G16" s="28">
        <f>G17*'TC1'!G16/'TC1'!G17</f>
        <v>0.19317198606314875</v>
      </c>
      <c r="H16" s="28">
        <f>H17*'TC1'!H16/'TC1'!H17</f>
        <v>0.14688254414824486</v>
      </c>
      <c r="I16" s="28">
        <f>I17*'TC1'!I16/'TC1'!I17</f>
        <v>7.0978830401275644E-2</v>
      </c>
      <c r="J16" s="28">
        <f>J17*'TC1'!J16/'TC1'!J17</f>
        <v>1.7810942935350401E-2</v>
      </c>
      <c r="K16" s="28"/>
      <c r="L16" s="54">
        <f t="shared" si="2"/>
        <v>0.23709179099287322</v>
      </c>
      <c r="M16" s="18">
        <f t="shared" si="3"/>
        <v>8.8582828878312925E-2</v>
      </c>
      <c r="N16" s="18">
        <f t="shared" si="3"/>
        <v>0.1485089621145603</v>
      </c>
      <c r="O16" s="18">
        <f t="shared" si="0"/>
        <v>0.12219315566187311</v>
      </c>
      <c r="P16" s="18">
        <f t="shared" si="1"/>
        <v>4.6289441914903889E-2</v>
      </c>
      <c r="Q16" s="18">
        <f t="shared" si="1"/>
        <v>7.590371374696922E-2</v>
      </c>
      <c r="R16" s="18">
        <f t="shared" si="1"/>
        <v>5.316788746592524E-2</v>
      </c>
      <c r="S16" s="17"/>
      <c r="T16" s="13"/>
      <c r="U16" s="11"/>
      <c r="V16" s="2"/>
      <c r="W16" s="2"/>
      <c r="X16" s="2"/>
      <c r="Y16" s="2"/>
      <c r="Z16" s="2"/>
    </row>
    <row r="17" spans="1:26" s="27" customFormat="1" ht="15" customHeight="1" x14ac:dyDescent="0.2">
      <c r="A17" s="31">
        <v>1920</v>
      </c>
      <c r="B17" s="303">
        <f>B18*'TC1'!B17/'TC1'!B18</f>
        <v>0.59032199611129477</v>
      </c>
      <c r="C17" s="415"/>
      <c r="D17" s="415"/>
      <c r="E17" s="300">
        <f>E18*'TC1'!E17/'TC1'!E18</f>
        <v>0.40928428307790704</v>
      </c>
      <c r="F17" s="26">
        <f>F18*'TC1'!F17/'TC1'!F18</f>
        <v>0.31244132665473334</v>
      </c>
      <c r="G17" s="26">
        <f>G18*'TC1'!G17/'TC1'!G18</f>
        <v>0.16557104571527625</v>
      </c>
      <c r="H17" s="26">
        <f>H18*'TC1'!H17/'TC1'!H18</f>
        <v>0.12086112492809911</v>
      </c>
      <c r="I17" s="26">
        <f>I18*'TC1'!I17/'TC1'!I18</f>
        <v>5.0318601680262143E-2</v>
      </c>
      <c r="J17" s="26">
        <f>J18*'TC1'!J17/'TC1'!J18</f>
        <v>8.664744299617895E-3</v>
      </c>
      <c r="K17" s="26"/>
      <c r="L17" s="55">
        <f t="shared" si="2"/>
        <v>0.24371323736263079</v>
      </c>
      <c r="M17" s="22">
        <f t="shared" si="3"/>
        <v>9.6842956423173698E-2</v>
      </c>
      <c r="N17" s="22">
        <f t="shared" si="3"/>
        <v>0.14687028093945709</v>
      </c>
      <c r="O17" s="22">
        <f t="shared" si="0"/>
        <v>0.11525244403501411</v>
      </c>
      <c r="P17" s="22">
        <f t="shared" si="1"/>
        <v>4.4709920787177143E-2</v>
      </c>
      <c r="Q17" s="22">
        <f t="shared" si="1"/>
        <v>7.0542523247836969E-2</v>
      </c>
      <c r="R17" s="22">
        <f t="shared" si="1"/>
        <v>4.1653857380644248E-2</v>
      </c>
      <c r="S17" s="21"/>
      <c r="T17" s="13"/>
      <c r="U17" s="11"/>
      <c r="V17" s="2"/>
      <c r="W17" s="2"/>
      <c r="X17" s="2"/>
      <c r="Y17" s="2"/>
      <c r="Z17" s="2"/>
    </row>
    <row r="18" spans="1:26" s="27" customFormat="1" ht="15" customHeight="1" x14ac:dyDescent="0.2">
      <c r="A18" s="30">
        <v>1921</v>
      </c>
      <c r="B18" s="301">
        <f>B19*'TC1'!B18/'TC1'!B19</f>
        <v>0.55539819901408349</v>
      </c>
      <c r="C18" s="415"/>
      <c r="D18" s="415"/>
      <c r="E18" s="298">
        <f>E19*'TC1'!E18/'TC1'!E19</f>
        <v>0.44406743383001501</v>
      </c>
      <c r="F18" s="25">
        <f>F19*'TC1'!F18/'TC1'!F19</f>
        <v>0.32760840714138439</v>
      </c>
      <c r="G18" s="25">
        <f>G19*'TC1'!G18/'TC1'!G19</f>
        <v>0.16524089225378077</v>
      </c>
      <c r="H18" s="25">
        <f>H19*'TC1'!H18/'TC1'!H19</f>
        <v>0.12075032640956604</v>
      </c>
      <c r="I18" s="25">
        <f>I19*'TC1'!I18/'TC1'!I19</f>
        <v>5.1235686695058423E-2</v>
      </c>
      <c r="J18" s="25">
        <f>J19*'TC1'!J18/'TC1'!J19</f>
        <v>9.5622775012880034E-3</v>
      </c>
      <c r="K18" s="25"/>
      <c r="L18" s="53">
        <f t="shared" si="2"/>
        <v>0.27882654157623421</v>
      </c>
      <c r="M18" s="13">
        <f t="shared" si="3"/>
        <v>0.11645902668863062</v>
      </c>
      <c r="N18" s="13">
        <f t="shared" si="3"/>
        <v>0.16236751488760362</v>
      </c>
      <c r="O18" s="13">
        <f t="shared" si="0"/>
        <v>0.11400520555872234</v>
      </c>
      <c r="P18" s="13">
        <f t="shared" si="1"/>
        <v>4.4490565844214736E-2</v>
      </c>
      <c r="Q18" s="13">
        <f t="shared" si="1"/>
        <v>6.9514639714507609E-2</v>
      </c>
      <c r="R18" s="13">
        <f t="shared" si="1"/>
        <v>4.1673409193770418E-2</v>
      </c>
      <c r="S18" s="12"/>
      <c r="T18" s="13"/>
      <c r="U18" s="11"/>
      <c r="V18" s="2"/>
      <c r="W18" s="2"/>
      <c r="X18" s="2"/>
      <c r="Y18" s="2"/>
      <c r="Z18" s="2"/>
    </row>
    <row r="19" spans="1:26" s="27" customFormat="1" ht="15" customHeight="1" x14ac:dyDescent="0.2">
      <c r="A19" s="30">
        <v>1922</v>
      </c>
      <c r="B19" s="301">
        <f>B20*'TC1'!B19/'TC1'!B20</f>
        <v>0.56740534937194809</v>
      </c>
      <c r="C19" s="415"/>
      <c r="D19" s="415"/>
      <c r="E19" s="298">
        <f>E20*'TC1'!E19/'TC1'!E20</f>
        <v>0.43210863909076308</v>
      </c>
      <c r="F19" s="25">
        <f>F20*'TC1'!F19/'TC1'!F20</f>
        <v>0.31969491366404695</v>
      </c>
      <c r="G19" s="25">
        <f>G20*'TC1'!G19/'TC1'!G20</f>
        <v>0.16025523783449575</v>
      </c>
      <c r="H19" s="25">
        <f>H20*'TC1'!H19/'TC1'!H20</f>
        <v>0.11750393755727091</v>
      </c>
      <c r="I19" s="25">
        <f>I20*'TC1'!I19/'TC1'!I20</f>
        <v>5.1298891091770958E-2</v>
      </c>
      <c r="J19" s="25">
        <f>J20*'TC1'!J19/'TC1'!J20</f>
        <v>1.1995221651742681E-2</v>
      </c>
      <c r="K19" s="25"/>
      <c r="L19" s="53">
        <f t="shared" si="2"/>
        <v>0.27185340125626734</v>
      </c>
      <c r="M19" s="13">
        <f t="shared" si="3"/>
        <v>0.11241372542671613</v>
      </c>
      <c r="N19" s="13">
        <f t="shared" si="3"/>
        <v>0.15943967582955121</v>
      </c>
      <c r="O19" s="13">
        <f t="shared" si="0"/>
        <v>0.10895634674272478</v>
      </c>
      <c r="P19" s="13">
        <f t="shared" si="1"/>
        <v>4.2751300277224832E-2</v>
      </c>
      <c r="Q19" s="13">
        <f t="shared" si="1"/>
        <v>6.6205046465499962E-2</v>
      </c>
      <c r="R19" s="13">
        <f t="shared" si="1"/>
        <v>3.9303669440028277E-2</v>
      </c>
      <c r="S19" s="12"/>
      <c r="T19" s="13"/>
      <c r="U19" s="11"/>
      <c r="V19" s="2"/>
      <c r="W19" s="2"/>
      <c r="X19" s="2"/>
      <c r="Y19" s="2"/>
      <c r="Z19" s="2"/>
    </row>
    <row r="20" spans="1:26" s="27" customFormat="1" ht="15" customHeight="1" x14ac:dyDescent="0.2">
      <c r="A20" s="30">
        <v>1923</v>
      </c>
      <c r="B20" s="301">
        <f>B21*'TC1'!B20/'TC1'!B21</f>
        <v>0.59664775585978491</v>
      </c>
      <c r="C20" s="415"/>
      <c r="D20" s="415"/>
      <c r="E20" s="298">
        <f>E21*'TC1'!E20/'TC1'!E21</f>
        <v>0.40298399865176354</v>
      </c>
      <c r="F20" s="25">
        <f>F21*'TC1'!F20/'TC1'!F21</f>
        <v>0.29836034460023275</v>
      </c>
      <c r="G20" s="25">
        <f>G21*'TC1'!G20/'TC1'!G21</f>
        <v>0.15068594628334131</v>
      </c>
      <c r="H20" s="25">
        <f>H21*'TC1'!H20/'TC1'!H21</f>
        <v>0.11089391157520258</v>
      </c>
      <c r="I20" s="25">
        <f>I21*'TC1'!I20/'TC1'!I21</f>
        <v>4.7580792836515312E-2</v>
      </c>
      <c r="J20" s="25">
        <f>J21*'TC1'!J20/'TC1'!J21</f>
        <v>1.0350389155585869E-2</v>
      </c>
      <c r="K20" s="25"/>
      <c r="L20" s="53">
        <f t="shared" si="2"/>
        <v>0.25229805236842223</v>
      </c>
      <c r="M20" s="13">
        <f t="shared" si="3"/>
        <v>0.10462365405153079</v>
      </c>
      <c r="N20" s="13">
        <f t="shared" si="3"/>
        <v>0.14767439831689144</v>
      </c>
      <c r="O20" s="13">
        <f t="shared" si="0"/>
        <v>0.103105153446826</v>
      </c>
      <c r="P20" s="13">
        <f t="shared" si="1"/>
        <v>3.9792034708138732E-2</v>
      </c>
      <c r="Q20" s="13">
        <f t="shared" si="1"/>
        <v>6.3313118738687266E-2</v>
      </c>
      <c r="R20" s="13">
        <f t="shared" si="1"/>
        <v>3.7230403680929447E-2</v>
      </c>
      <c r="S20" s="12"/>
      <c r="T20" s="13"/>
      <c r="U20" s="11"/>
      <c r="V20" s="2"/>
      <c r="W20" s="2"/>
      <c r="X20" s="2"/>
      <c r="Y20" s="2"/>
      <c r="Z20" s="2"/>
    </row>
    <row r="21" spans="1:26" s="27" customFormat="1" ht="15" customHeight="1" x14ac:dyDescent="0.2">
      <c r="A21" s="30">
        <v>1924</v>
      </c>
      <c r="B21" s="301">
        <f>B22*'TC1'!B21/'TC1'!B22</f>
        <v>0.5740905451250865</v>
      </c>
      <c r="C21" s="415"/>
      <c r="D21" s="415"/>
      <c r="E21" s="298">
        <f>E22*'TC1'!E21/'TC1'!E22</f>
        <v>0.42545036619330268</v>
      </c>
      <c r="F21" s="25">
        <f>F22*'TC1'!F21/'TC1'!F22</f>
        <v>0.31426477245544887</v>
      </c>
      <c r="G21" s="25">
        <f>G22*'TC1'!G21/'TC1'!G22</f>
        <v>0.16014382882049732</v>
      </c>
      <c r="H21" s="25">
        <f>H22*'TC1'!H21/'TC1'!H22</f>
        <v>0.11858351479231513</v>
      </c>
      <c r="I21" s="25">
        <f>I22*'TC1'!I21/'TC1'!I22</f>
        <v>5.2375343377722906E-2</v>
      </c>
      <c r="J21" s="25">
        <f>J22*'TC1'!J21/'TC1'!J22</f>
        <v>1.2707000815032062E-2</v>
      </c>
      <c r="K21" s="25"/>
      <c r="L21" s="53">
        <f t="shared" si="2"/>
        <v>0.26530653737280535</v>
      </c>
      <c r="M21" s="13">
        <f t="shared" si="3"/>
        <v>0.11118559373785381</v>
      </c>
      <c r="N21" s="13">
        <f t="shared" si="3"/>
        <v>0.15412094363495155</v>
      </c>
      <c r="O21" s="13">
        <f t="shared" si="0"/>
        <v>0.10776848544277443</v>
      </c>
      <c r="P21" s="13">
        <f t="shared" si="1"/>
        <v>4.1560314028182194E-2</v>
      </c>
      <c r="Q21" s="13">
        <f t="shared" si="1"/>
        <v>6.6208171414592232E-2</v>
      </c>
      <c r="R21" s="13">
        <f t="shared" si="1"/>
        <v>3.9668342562690848E-2</v>
      </c>
      <c r="S21" s="12"/>
      <c r="T21" s="13"/>
      <c r="U21" s="11"/>
      <c r="V21" s="2"/>
      <c r="W21" s="2"/>
      <c r="X21" s="2"/>
      <c r="Y21" s="2"/>
      <c r="Z21" s="2"/>
    </row>
    <row r="22" spans="1:26" s="27" customFormat="1" ht="15" customHeight="1" x14ac:dyDescent="0.2">
      <c r="A22" s="30">
        <v>1925</v>
      </c>
      <c r="B22" s="301">
        <f>B23*'TC1'!B22/'TC1'!B23</f>
        <v>0.55942206178648957</v>
      </c>
      <c r="C22" s="415"/>
      <c r="D22" s="415"/>
      <c r="E22" s="298">
        <f>E23*'TC1'!E22/'TC1'!E23</f>
        <v>0.44005977609941926</v>
      </c>
      <c r="F22" s="25">
        <f>F23*'TC1'!F22/'TC1'!F23</f>
        <v>0.3370355984233262</v>
      </c>
      <c r="G22" s="25">
        <f>G23*'TC1'!G22/'TC1'!G23</f>
        <v>0.18037828228399974</v>
      </c>
      <c r="H22" s="25">
        <f>H23*'TC1'!H22/'TC1'!H23</f>
        <v>0.13402945482015308</v>
      </c>
      <c r="I22" s="25">
        <f>I23*'TC1'!I22/'TC1'!I23</f>
        <v>6.1322421884428401E-2</v>
      </c>
      <c r="J22" s="25">
        <f>J23*'TC1'!J22/'TC1'!J23</f>
        <v>1.7672970748221842E-2</v>
      </c>
      <c r="K22" s="25"/>
      <c r="L22" s="53">
        <f t="shared" si="2"/>
        <v>0.2596814938154195</v>
      </c>
      <c r="M22" s="13">
        <f t="shared" si="3"/>
        <v>0.10302417767609306</v>
      </c>
      <c r="N22" s="13">
        <f t="shared" si="3"/>
        <v>0.15665731613932646</v>
      </c>
      <c r="O22" s="13">
        <f t="shared" si="0"/>
        <v>0.11905586039957133</v>
      </c>
      <c r="P22" s="13">
        <f t="shared" si="1"/>
        <v>4.6348827463846665E-2</v>
      </c>
      <c r="Q22" s="13">
        <f t="shared" si="1"/>
        <v>7.2707032935724669E-2</v>
      </c>
      <c r="R22" s="13">
        <f t="shared" si="1"/>
        <v>4.3649451136206559E-2</v>
      </c>
      <c r="S22" s="12"/>
      <c r="T22" s="13"/>
      <c r="U22" s="11"/>
      <c r="V22" s="2"/>
      <c r="W22" s="2"/>
      <c r="X22" s="2"/>
      <c r="Y22" s="2"/>
      <c r="Z22" s="2"/>
    </row>
    <row r="23" spans="1:26" s="27" customFormat="1" ht="15" customHeight="1" x14ac:dyDescent="0.2">
      <c r="A23" s="30">
        <v>1926</v>
      </c>
      <c r="B23" s="301">
        <f>B24*'TC1'!B23/'TC1'!B24</f>
        <v>0.55633387216127417</v>
      </c>
      <c r="C23" s="415"/>
      <c r="D23" s="415"/>
      <c r="E23" s="298">
        <f>E24*'TC1'!E23/'TC1'!E24</f>
        <v>0.44313552885866148</v>
      </c>
      <c r="F23" s="25">
        <f>F24*'TC1'!F23/'TC1'!F24</f>
        <v>0.34524434139150501</v>
      </c>
      <c r="G23" s="25">
        <f>G24*'TC1'!G23/'TC1'!G24</f>
        <v>0.19142319513182976</v>
      </c>
      <c r="H23" s="25">
        <f>H24*'TC1'!H23/'TC1'!H24</f>
        <v>0.14356342357526863</v>
      </c>
      <c r="I23" s="25">
        <f>I24*'TC1'!I23/'TC1'!I24</f>
        <v>6.9281706110041003E-2</v>
      </c>
      <c r="J23" s="25">
        <f>J24*'TC1'!J23/'TC1'!J24</f>
        <v>2.2199510570722537E-2</v>
      </c>
      <c r="K23" s="25"/>
      <c r="L23" s="53">
        <f t="shared" si="2"/>
        <v>0.25171233372683172</v>
      </c>
      <c r="M23" s="13">
        <f t="shared" si="3"/>
        <v>9.7891187467156471E-2</v>
      </c>
      <c r="N23" s="13">
        <f t="shared" si="3"/>
        <v>0.15382114625967525</v>
      </c>
      <c r="O23" s="13">
        <f t="shared" si="0"/>
        <v>0.12214148902178876</v>
      </c>
      <c r="P23" s="13">
        <f t="shared" si="1"/>
        <v>4.7859771556561126E-2</v>
      </c>
      <c r="Q23" s="13">
        <f t="shared" si="1"/>
        <v>7.4281717465227631E-2</v>
      </c>
      <c r="R23" s="13">
        <f t="shared" si="1"/>
        <v>4.7082195539318465E-2</v>
      </c>
      <c r="S23" s="12"/>
      <c r="T23" s="13"/>
      <c r="U23" s="11"/>
      <c r="V23" s="2"/>
      <c r="W23" s="2"/>
      <c r="X23" s="2"/>
      <c r="Y23" s="2"/>
      <c r="Z23" s="2"/>
    </row>
    <row r="24" spans="1:26" s="27" customFormat="1" ht="15" customHeight="1" x14ac:dyDescent="0.2">
      <c r="A24" s="30">
        <v>1927</v>
      </c>
      <c r="B24" s="301">
        <f>B25*'TC1'!B24/'TC1'!B25</f>
        <v>0.56101504928598855</v>
      </c>
      <c r="C24" s="415"/>
      <c r="D24" s="416"/>
      <c r="E24" s="298">
        <f>E25*'TC1'!E24/'TC1'!E25</f>
        <v>0.43847320393525668</v>
      </c>
      <c r="F24" s="25">
        <f>F25*'TC1'!F24/'TC1'!F25</f>
        <v>0.33935956228665565</v>
      </c>
      <c r="G24" s="25">
        <f>G25*'TC1'!G24/'TC1'!G25</f>
        <v>0.18445535352020664</v>
      </c>
      <c r="H24" s="25">
        <f>H25*'TC1'!H24/'TC1'!H25</f>
        <v>0.13731148835434245</v>
      </c>
      <c r="I24" s="25">
        <f>I25*'TC1'!I24/'TC1'!I25</f>
        <v>6.5052284004568056E-2</v>
      </c>
      <c r="J24" s="25">
        <f>J25*'TC1'!J24/'TC1'!J25</f>
        <v>2.0507206779676102E-2</v>
      </c>
      <c r="K24" s="25"/>
      <c r="L24" s="53">
        <f t="shared" si="2"/>
        <v>0.25401785041505004</v>
      </c>
      <c r="M24" s="13">
        <f t="shared" si="3"/>
        <v>9.9113641648601036E-2</v>
      </c>
      <c r="N24" s="13">
        <f t="shared" si="3"/>
        <v>0.154904208766449</v>
      </c>
      <c r="O24" s="13">
        <f t="shared" si="0"/>
        <v>0.11940306951563859</v>
      </c>
      <c r="P24" s="13">
        <f t="shared" si="1"/>
        <v>4.7143865165864191E-2</v>
      </c>
      <c r="Q24" s="13">
        <f t="shared" si="1"/>
        <v>7.2259204349774397E-2</v>
      </c>
      <c r="R24" s="13">
        <f t="shared" si="1"/>
        <v>4.4545077224891955E-2</v>
      </c>
      <c r="S24" s="12"/>
      <c r="T24" s="13"/>
      <c r="U24" s="11"/>
      <c r="V24" s="2"/>
      <c r="W24" s="2"/>
      <c r="X24" s="2"/>
      <c r="Y24" s="2"/>
      <c r="Z24" s="2"/>
    </row>
    <row r="25" spans="1:26" s="27" customFormat="1" ht="15" customHeight="1" x14ac:dyDescent="0.2">
      <c r="A25" s="30">
        <v>1928</v>
      </c>
      <c r="B25" s="301">
        <f>B26*'TC1'!B25/'TC1'!B26</f>
        <v>0.54849115983333585</v>
      </c>
      <c r="C25" s="415"/>
      <c r="D25" s="416"/>
      <c r="E25" s="298">
        <f>E26*'TC1'!E25/'TC1'!E26</f>
        <v>0.45094665673942341</v>
      </c>
      <c r="F25" s="25">
        <f>F26*'TC1'!F25/'TC1'!F26</f>
        <v>0.34943874786725515</v>
      </c>
      <c r="G25" s="25">
        <f>G26*'TC1'!G25/'TC1'!G26</f>
        <v>0.19391460688225678</v>
      </c>
      <c r="H25" s="25">
        <f>H26*'TC1'!H25/'TC1'!H26</f>
        <v>0.14625082543646672</v>
      </c>
      <c r="I25" s="25">
        <f>I26*'TC1'!I25/'TC1'!I26</f>
        <v>7.3487725414293686E-2</v>
      </c>
      <c r="J25" s="25">
        <f>J26*'TC1'!J25/'TC1'!J26</f>
        <v>2.6262458072537052E-2</v>
      </c>
      <c r="K25" s="25"/>
      <c r="L25" s="53">
        <f t="shared" si="2"/>
        <v>0.25703204985716666</v>
      </c>
      <c r="M25" s="13">
        <f t="shared" si="3"/>
        <v>0.10150790887216826</v>
      </c>
      <c r="N25" s="13">
        <f t="shared" si="3"/>
        <v>0.15552414098499837</v>
      </c>
      <c r="O25" s="13">
        <f t="shared" si="0"/>
        <v>0.1204268814679631</v>
      </c>
      <c r="P25" s="13">
        <f t="shared" si="1"/>
        <v>4.766378144579006E-2</v>
      </c>
      <c r="Q25" s="13">
        <f t="shared" si="1"/>
        <v>7.2763100022173038E-2</v>
      </c>
      <c r="R25" s="13">
        <f t="shared" si="1"/>
        <v>4.7225267341756638E-2</v>
      </c>
      <c r="S25" s="12"/>
      <c r="T25" s="13"/>
      <c r="U25" s="11"/>
      <c r="V25" s="2"/>
      <c r="W25" s="2"/>
      <c r="X25" s="2"/>
      <c r="Y25" s="2"/>
      <c r="Z25" s="2"/>
    </row>
    <row r="26" spans="1:26" s="27" customFormat="1" ht="15" customHeight="1" x14ac:dyDescent="0.2">
      <c r="A26" s="29">
        <v>1929</v>
      </c>
      <c r="B26" s="302">
        <f>B27*'TC1'!B26/'TC1'!B27</f>
        <v>0.56484068511123386</v>
      </c>
      <c r="C26" s="413"/>
      <c r="D26" s="414"/>
      <c r="E26" s="299">
        <f>E27*'TC1'!E26/'TC1'!E27</f>
        <v>0.43466297484528199</v>
      </c>
      <c r="F26" s="28">
        <f>F27*'TC1'!F26/'TC1'!F27</f>
        <v>0.3399606358278322</v>
      </c>
      <c r="G26" s="28">
        <f>G27*'TC1'!G26/'TC1'!G27</f>
        <v>0.1896143458145807</v>
      </c>
      <c r="H26" s="28">
        <f>H27*'TC1'!H26/'TC1'!H27</f>
        <v>0.14324092046878079</v>
      </c>
      <c r="I26" s="28">
        <f>I27*'TC1'!I26/'TC1'!I27</f>
        <v>7.3324962071943167E-2</v>
      </c>
      <c r="J26" s="28">
        <f>J27*'TC1'!J26/'TC1'!J27</f>
        <v>2.7705790721762647E-2</v>
      </c>
      <c r="K26" s="28"/>
      <c r="L26" s="54">
        <f t="shared" si="2"/>
        <v>0.24504862903070129</v>
      </c>
      <c r="M26" s="18">
        <f t="shared" si="3"/>
        <v>9.4702339017449788E-2</v>
      </c>
      <c r="N26" s="18">
        <f t="shared" si="3"/>
        <v>0.1503462900132515</v>
      </c>
      <c r="O26" s="18">
        <f t="shared" si="0"/>
        <v>0.11628938374263753</v>
      </c>
      <c r="P26" s="18">
        <f t="shared" si="1"/>
        <v>4.6373425345799912E-2</v>
      </c>
      <c r="Q26" s="18">
        <f t="shared" si="1"/>
        <v>6.9915958396837619E-2</v>
      </c>
      <c r="R26" s="18">
        <f t="shared" si="1"/>
        <v>4.5619171350180523E-2</v>
      </c>
      <c r="S26" s="17"/>
      <c r="T26" s="13"/>
      <c r="U26" s="11"/>
      <c r="V26" s="2"/>
      <c r="W26" s="2"/>
      <c r="X26" s="2"/>
      <c r="Y26" s="2"/>
      <c r="Z26" s="2"/>
    </row>
    <row r="27" spans="1:26" s="27" customFormat="1" ht="15" customHeight="1" x14ac:dyDescent="0.2">
      <c r="A27" s="31">
        <v>1930</v>
      </c>
      <c r="B27" s="303">
        <f>B28*'TC1'!B27/'TC1'!B28</f>
        <v>0.57265728272738403</v>
      </c>
      <c r="C27" s="415"/>
      <c r="D27" s="415"/>
      <c r="E27" s="300">
        <f>E28*'TC1'!E27/'TC1'!E28</f>
        <v>0.42687785650622156</v>
      </c>
      <c r="F27" s="26">
        <f>F28*'TC1'!F27/'TC1'!F28</f>
        <v>0.31760780567441171</v>
      </c>
      <c r="G27" s="26">
        <f>G28*'TC1'!G27/'TC1'!G28</f>
        <v>0.16066997764810376</v>
      </c>
      <c r="H27" s="26">
        <f>H28*'TC1'!H27/'TC1'!H28</f>
        <v>0.11513682624382851</v>
      </c>
      <c r="I27" s="26">
        <f>I28*'TC1'!I27/'TC1'!I28</f>
        <v>4.923941923637383E-2</v>
      </c>
      <c r="J27" s="26">
        <f>J28*'TC1'!J27/'TC1'!J28</f>
        <v>1.295027000490012E-2</v>
      </c>
      <c r="K27" s="26"/>
      <c r="L27" s="55">
        <f t="shared" si="2"/>
        <v>0.26620787885811781</v>
      </c>
      <c r="M27" s="22">
        <f t="shared" si="3"/>
        <v>0.10927005083180985</v>
      </c>
      <c r="N27" s="22">
        <f t="shared" si="3"/>
        <v>0.15693782802630796</v>
      </c>
      <c r="O27" s="22">
        <f t="shared" si="0"/>
        <v>0.11143055841172993</v>
      </c>
      <c r="P27" s="22">
        <f t="shared" si="1"/>
        <v>4.5533151404275246E-2</v>
      </c>
      <c r="Q27" s="22">
        <f t="shared" si="1"/>
        <v>6.5897407007454681E-2</v>
      </c>
      <c r="R27" s="22">
        <f t="shared" si="1"/>
        <v>3.6289149231473708E-2</v>
      </c>
      <c r="S27" s="21"/>
      <c r="T27" s="13"/>
      <c r="U27" s="11"/>
      <c r="V27" s="2"/>
      <c r="W27" s="2"/>
      <c r="X27" s="2"/>
      <c r="Y27" s="2"/>
      <c r="Z27" s="2"/>
    </row>
    <row r="28" spans="1:26" s="27" customFormat="1" ht="15" customHeight="1" x14ac:dyDescent="0.2">
      <c r="A28" s="30">
        <v>1931</v>
      </c>
      <c r="B28" s="301">
        <f>B29*'TC1'!B28/'TC1'!B29</f>
        <v>0.56637323688929408</v>
      </c>
      <c r="C28" s="415"/>
      <c r="D28" s="415"/>
      <c r="E28" s="298">
        <f>E29*'TC1'!E28/'TC1'!E29</f>
        <v>0.43313659501369317</v>
      </c>
      <c r="F28" s="25">
        <f>F29*'TC1'!F28/'TC1'!F29</f>
        <v>0.30391542590666326</v>
      </c>
      <c r="G28" s="25">
        <f>G29*'TC1'!G28/'TC1'!G29</f>
        <v>0.13712884375437548</v>
      </c>
      <c r="H28" s="25">
        <f>H29*'TC1'!H28/'TC1'!H29</f>
        <v>9.4333767401376917E-2</v>
      </c>
      <c r="I28" s="25">
        <f>I29*'TC1'!I28/'TC1'!I29</f>
        <v>3.5519361008473554E-2</v>
      </c>
      <c r="J28" s="25">
        <f>J29*'TC1'!J28/'TC1'!J29</f>
        <v>8.4513470576171451E-3</v>
      </c>
      <c r="K28" s="25"/>
      <c r="L28" s="53">
        <f t="shared" si="2"/>
        <v>0.29600775125931766</v>
      </c>
      <c r="M28" s="13">
        <f t="shared" si="3"/>
        <v>0.12922116910702991</v>
      </c>
      <c r="N28" s="13">
        <f t="shared" si="3"/>
        <v>0.16678658215228778</v>
      </c>
      <c r="O28" s="13">
        <f t="shared" si="0"/>
        <v>0.10160948274590192</v>
      </c>
      <c r="P28" s="13">
        <f t="shared" si="1"/>
        <v>4.2795076352998562E-2</v>
      </c>
      <c r="Q28" s="13">
        <f t="shared" si="1"/>
        <v>5.8814406392903362E-2</v>
      </c>
      <c r="R28" s="13">
        <f t="shared" si="1"/>
        <v>2.7068013950856409E-2</v>
      </c>
      <c r="S28" s="12"/>
      <c r="T28" s="13"/>
      <c r="U28" s="11"/>
      <c r="V28" s="2"/>
      <c r="W28" s="2"/>
      <c r="X28" s="2"/>
      <c r="Y28" s="2"/>
      <c r="Z28" s="2"/>
    </row>
    <row r="29" spans="1:26" s="27" customFormat="1" ht="15" customHeight="1" x14ac:dyDescent="0.2">
      <c r="A29" s="30">
        <v>1932</v>
      </c>
      <c r="B29" s="301">
        <f>B30*'TC1'!B29/'TC1'!B30</f>
        <v>0.54779715162218967</v>
      </c>
      <c r="C29" s="415"/>
      <c r="D29" s="415"/>
      <c r="E29" s="298">
        <f>E30*'TC1'!E29/'TC1'!E30</f>
        <v>0.45163787001627015</v>
      </c>
      <c r="F29" s="25">
        <f>F30*'TC1'!F29/'TC1'!F30</f>
        <v>0.3175636623525232</v>
      </c>
      <c r="G29" s="25">
        <f>G30*'TC1'!G29/'TC1'!G30</f>
        <v>0.13242677766437932</v>
      </c>
      <c r="H29" s="25">
        <f>H30*'TC1'!H29/'TC1'!H30</f>
        <v>9.2099598173002548E-2</v>
      </c>
      <c r="I29" s="25">
        <f>I30*'TC1'!I29/'TC1'!I30</f>
        <v>3.3410292174641663E-2</v>
      </c>
      <c r="J29" s="25">
        <f>J30*'TC1'!J29/'TC1'!J30</f>
        <v>5.8572382482775347E-3</v>
      </c>
      <c r="K29" s="25"/>
      <c r="L29" s="53">
        <f t="shared" si="2"/>
        <v>0.31921109235189082</v>
      </c>
      <c r="M29" s="13">
        <f t="shared" si="3"/>
        <v>0.13407420766374695</v>
      </c>
      <c r="N29" s="13">
        <f t="shared" si="3"/>
        <v>0.18513688468814388</v>
      </c>
      <c r="O29" s="13">
        <f t="shared" si="0"/>
        <v>9.9016485489737655E-2</v>
      </c>
      <c r="P29" s="13">
        <f t="shared" si="1"/>
        <v>4.0327179491376777E-2</v>
      </c>
      <c r="Q29" s="13">
        <f t="shared" si="1"/>
        <v>5.8689305998360884E-2</v>
      </c>
      <c r="R29" s="13">
        <f t="shared" si="1"/>
        <v>2.7553053926364129E-2</v>
      </c>
      <c r="S29" s="12"/>
      <c r="T29" s="13"/>
      <c r="U29" s="11"/>
      <c r="V29" s="2"/>
      <c r="W29" s="2"/>
      <c r="X29" s="2"/>
      <c r="Y29" s="2"/>
      <c r="Z29" s="2"/>
    </row>
    <row r="30" spans="1:26" s="27" customFormat="1" ht="15" customHeight="1" x14ac:dyDescent="0.2">
      <c r="A30" s="30">
        <v>1933</v>
      </c>
      <c r="B30" s="301">
        <f>B31*'TC1'!B30/'TC1'!B31</f>
        <v>0.55602188206668879</v>
      </c>
      <c r="C30" s="415"/>
      <c r="D30" s="415"/>
      <c r="E30" s="298">
        <f>E31*'TC1'!E30/'TC1'!E31</f>
        <v>0.44344626249575492</v>
      </c>
      <c r="F30" s="25">
        <f>F31*'TC1'!F30/'TC1'!F31</f>
        <v>0.32215411104075131</v>
      </c>
      <c r="G30" s="25">
        <f>G31*'TC1'!G30/'TC1'!G31</f>
        <v>0.13912457823332133</v>
      </c>
      <c r="H30" s="25">
        <f>H31*'TC1'!H30/'TC1'!H31</f>
        <v>9.7561192925168627E-2</v>
      </c>
      <c r="I30" s="25">
        <f>I31*'TC1'!I30/'TC1'!I31</f>
        <v>3.7986512046689291E-2</v>
      </c>
      <c r="J30" s="25">
        <f>J31*'TC1'!J30/'TC1'!J31</f>
        <v>7.6098621133382739E-3</v>
      </c>
      <c r="K30" s="25"/>
      <c r="L30" s="53">
        <f t="shared" si="2"/>
        <v>0.30432168426243356</v>
      </c>
      <c r="M30" s="13">
        <f t="shared" si="3"/>
        <v>0.12129215145500361</v>
      </c>
      <c r="N30" s="13">
        <f t="shared" si="3"/>
        <v>0.18302953280742998</v>
      </c>
      <c r="O30" s="13">
        <f t="shared" si="0"/>
        <v>0.10113806618663204</v>
      </c>
      <c r="P30" s="13">
        <f t="shared" si="1"/>
        <v>4.1563385308152706E-2</v>
      </c>
      <c r="Q30" s="13">
        <f t="shared" si="1"/>
        <v>5.9574680878479336E-2</v>
      </c>
      <c r="R30" s="13">
        <f t="shared" si="1"/>
        <v>3.0376649933351017E-2</v>
      </c>
      <c r="S30" s="12"/>
      <c r="T30" s="13"/>
      <c r="U30" s="11"/>
      <c r="V30" s="2"/>
      <c r="W30" s="2"/>
      <c r="X30" s="2"/>
      <c r="Y30" s="2"/>
      <c r="Z30" s="2"/>
    </row>
    <row r="31" spans="1:26" s="27" customFormat="1" ht="15" customHeight="1" x14ac:dyDescent="0.2">
      <c r="A31" s="30">
        <v>1934</v>
      </c>
      <c r="B31" s="301">
        <f>B32*'TC1'!B31/'TC1'!B32</f>
        <v>0.53678932139301716</v>
      </c>
      <c r="C31" s="415"/>
      <c r="D31" s="415"/>
      <c r="E31" s="298">
        <f>E32*'TC1'!E31/'TC1'!E32</f>
        <v>0.46260136912403177</v>
      </c>
      <c r="F31" s="25">
        <f>F32*'TC1'!F31/'TC1'!F32</f>
        <v>0.34843590327162621</v>
      </c>
      <c r="G31" s="25">
        <f>G32*'TC1'!G31/'TC1'!G32</f>
        <v>0.16031898910542866</v>
      </c>
      <c r="H31" s="25">
        <f>H32*'TC1'!H31/'TC1'!H32</f>
        <v>0.11651049667296637</v>
      </c>
      <c r="I31" s="25">
        <f>I32*'TC1'!I31/'TC1'!I32</f>
        <v>4.7640595248359258E-2</v>
      </c>
      <c r="J31" s="25">
        <f>J32*'TC1'!J31/'TC1'!J32</f>
        <v>1.102652262023731E-2</v>
      </c>
      <c r="K31" s="25"/>
      <c r="L31" s="53">
        <f t="shared" si="2"/>
        <v>0.30228238001860308</v>
      </c>
      <c r="M31" s="13">
        <f t="shared" si="3"/>
        <v>0.11416546585240556</v>
      </c>
      <c r="N31" s="13">
        <f t="shared" si="3"/>
        <v>0.18811691416619755</v>
      </c>
      <c r="O31" s="13">
        <f t="shared" si="0"/>
        <v>0.1126783938570694</v>
      </c>
      <c r="P31" s="13">
        <f t="shared" si="1"/>
        <v>4.3808492432462293E-2</v>
      </c>
      <c r="Q31" s="13">
        <f t="shared" si="1"/>
        <v>6.8869901424607111E-2</v>
      </c>
      <c r="R31" s="13">
        <f t="shared" si="1"/>
        <v>3.6614072628121948E-2</v>
      </c>
      <c r="S31" s="12"/>
      <c r="T31" s="13"/>
      <c r="U31" s="11"/>
      <c r="V31" s="2"/>
      <c r="W31" s="2"/>
      <c r="X31" s="2"/>
      <c r="Y31" s="2"/>
      <c r="Z31" s="2"/>
    </row>
    <row r="32" spans="1:26" s="27" customFormat="1" ht="15" customHeight="1" x14ac:dyDescent="0.2">
      <c r="A32" s="30">
        <v>1935</v>
      </c>
      <c r="B32" s="301">
        <f>B33*'TC1'!B32/'TC1'!B33</f>
        <v>0.54960856600166874</v>
      </c>
      <c r="C32" s="415"/>
      <c r="D32" s="415"/>
      <c r="E32" s="298">
        <f>E33*'TC1'!E32/'TC1'!E33</f>
        <v>0.44983375062854797</v>
      </c>
      <c r="F32" s="25">
        <f>F33*'TC1'!F32/'TC1'!F33</f>
        <v>0.3327549279332247</v>
      </c>
      <c r="G32" s="25">
        <f>G33*'TC1'!G32/'TC1'!G33</f>
        <v>0.16153269865057557</v>
      </c>
      <c r="H32" s="25">
        <f>H33*'TC1'!H32/'TC1'!H33</f>
        <v>0.11768808657553356</v>
      </c>
      <c r="I32" s="25">
        <f>I33*'TC1'!I32/'TC1'!I33</f>
        <v>4.8923387663024454E-2</v>
      </c>
      <c r="J32" s="25">
        <f>J33*'TC1'!J32/'TC1'!J33</f>
        <v>1.168810869902419E-2</v>
      </c>
      <c r="K32" s="25"/>
      <c r="L32" s="53">
        <f t="shared" si="2"/>
        <v>0.2883010519779724</v>
      </c>
      <c r="M32" s="13">
        <f t="shared" si="3"/>
        <v>0.11707882269532327</v>
      </c>
      <c r="N32" s="13">
        <f t="shared" si="3"/>
        <v>0.17122222928264913</v>
      </c>
      <c r="O32" s="13">
        <f t="shared" si="0"/>
        <v>0.11260931098755111</v>
      </c>
      <c r="P32" s="13">
        <f t="shared" si="1"/>
        <v>4.3844612075042005E-2</v>
      </c>
      <c r="Q32" s="13">
        <f t="shared" si="1"/>
        <v>6.8764698912509109E-2</v>
      </c>
      <c r="R32" s="13">
        <f t="shared" si="1"/>
        <v>3.7235278964000265E-2</v>
      </c>
      <c r="S32" s="12"/>
      <c r="T32" s="13"/>
      <c r="U32" s="11"/>
      <c r="V32" s="2"/>
      <c r="W32" s="2"/>
      <c r="X32" s="2"/>
      <c r="Y32" s="2"/>
      <c r="Z32" s="2"/>
    </row>
    <row r="33" spans="1:26" s="27" customFormat="1" ht="15" customHeight="1" x14ac:dyDescent="0.2">
      <c r="A33" s="30">
        <v>1936</v>
      </c>
      <c r="B33" s="301">
        <f>B34*'TC1'!B33/'TC1'!B34</f>
        <v>0.55038355190674426</v>
      </c>
      <c r="C33" s="415"/>
      <c r="D33" s="415"/>
      <c r="E33" s="298">
        <f>E34*'TC1'!E33/'TC1'!E34</f>
        <v>0.44906188577399142</v>
      </c>
      <c r="F33" s="25">
        <f>F34*'TC1'!F33/'TC1'!F34</f>
        <v>0.33131688625486472</v>
      </c>
      <c r="G33" s="25">
        <f>G34*'TC1'!G33/'TC1'!G34</f>
        <v>0.16984053594419787</v>
      </c>
      <c r="H33" s="25">
        <f>H34*'TC1'!H33/'TC1'!H34</f>
        <v>0.12424620690547619</v>
      </c>
      <c r="I33" s="25">
        <f>I34*'TC1'!I33/'TC1'!I34</f>
        <v>5.0300597934770215E-2</v>
      </c>
      <c r="J33" s="25">
        <f>J34*'TC1'!J33/'TC1'!J34</f>
        <v>1.1096701307838009E-2</v>
      </c>
      <c r="K33" s="25"/>
      <c r="L33" s="53">
        <f t="shared" si="2"/>
        <v>0.27922134982979352</v>
      </c>
      <c r="M33" s="13">
        <f t="shared" si="3"/>
        <v>0.1177449995191267</v>
      </c>
      <c r="N33" s="13">
        <f t="shared" si="3"/>
        <v>0.16147635031066684</v>
      </c>
      <c r="O33" s="13">
        <f t="shared" si="0"/>
        <v>0.11953993800942767</v>
      </c>
      <c r="P33" s="13">
        <f t="shared" si="1"/>
        <v>4.5594329038721682E-2</v>
      </c>
      <c r="Q33" s="13">
        <f t="shared" si="1"/>
        <v>7.3945608970705984E-2</v>
      </c>
      <c r="R33" s="13">
        <f t="shared" si="1"/>
        <v>3.9203896626932203E-2</v>
      </c>
      <c r="S33" s="12"/>
      <c r="T33" s="13"/>
      <c r="U33" s="11"/>
      <c r="V33" s="2"/>
      <c r="W33" s="2"/>
      <c r="X33" s="2"/>
      <c r="Y33" s="2"/>
      <c r="Z33" s="2"/>
    </row>
    <row r="34" spans="1:26" s="27" customFormat="1" ht="15" customHeight="1" x14ac:dyDescent="0.2">
      <c r="A34" s="30">
        <v>1937</v>
      </c>
      <c r="B34" s="301">
        <f>B35*'TC1'!B34/'TC1'!B35</f>
        <v>0.56496612991539341</v>
      </c>
      <c r="C34" s="415"/>
      <c r="D34" s="416"/>
      <c r="E34" s="298">
        <f>E35*'TC1'!E34/'TC1'!E35</f>
        <v>0.43453803523685369</v>
      </c>
      <c r="F34" s="25">
        <f>F35*'TC1'!F34/'TC1'!F35</f>
        <v>0.32105044671310873</v>
      </c>
      <c r="G34" s="25">
        <f>G35*'TC1'!G34/'TC1'!G35</f>
        <v>0.16413704188339717</v>
      </c>
      <c r="H34" s="25">
        <f>H35*'TC1'!H34/'TC1'!H35</f>
        <v>0.11822924715698722</v>
      </c>
      <c r="I34" s="25">
        <f>I35*'TC1'!I34/'TC1'!I35</f>
        <v>4.6715283488051471E-2</v>
      </c>
      <c r="J34" s="25">
        <f>J35*'TC1'!J34/'TC1'!J35</f>
        <v>1.0233753250542437E-2</v>
      </c>
      <c r="K34" s="25"/>
      <c r="L34" s="53">
        <f t="shared" si="2"/>
        <v>0.27040099335345652</v>
      </c>
      <c r="M34" s="13">
        <f t="shared" si="3"/>
        <v>0.11348758852374496</v>
      </c>
      <c r="N34" s="13">
        <f t="shared" si="3"/>
        <v>0.15691340482971156</v>
      </c>
      <c r="O34" s="13">
        <f t="shared" si="0"/>
        <v>0.1174217583953457</v>
      </c>
      <c r="P34" s="13">
        <f t="shared" si="1"/>
        <v>4.5907794726409948E-2</v>
      </c>
      <c r="Q34" s="13">
        <f t="shared" si="1"/>
        <v>7.1513963668935754E-2</v>
      </c>
      <c r="R34" s="13">
        <f t="shared" si="1"/>
        <v>3.6481530237509031E-2</v>
      </c>
      <c r="S34" s="12"/>
      <c r="T34" s="13"/>
      <c r="U34" s="11"/>
      <c r="V34" s="2"/>
      <c r="W34" s="2"/>
      <c r="X34" s="2"/>
      <c r="Y34" s="2"/>
      <c r="Z34" s="2"/>
    </row>
    <row r="35" spans="1:26" s="27" customFormat="1" ht="15" customHeight="1" x14ac:dyDescent="0.2">
      <c r="A35" s="30">
        <v>1938</v>
      </c>
      <c r="B35" s="301">
        <f>B36*'TC1'!B35/'TC1'!B36</f>
        <v>0.5670922453555447</v>
      </c>
      <c r="C35" s="415"/>
      <c r="D35" s="416"/>
      <c r="E35" s="298">
        <f>E36*'TC1'!E35/'TC1'!E36</f>
        <v>0.43242048216364937</v>
      </c>
      <c r="F35" s="25">
        <f>F36*'TC1'!F35/'TC1'!F36</f>
        <v>0.3090132123354945</v>
      </c>
      <c r="G35" s="25">
        <f>G36*'TC1'!G35/'TC1'!G36</f>
        <v>0.14594657439156436</v>
      </c>
      <c r="H35" s="25">
        <f>H36*'TC1'!H35/'TC1'!H36</f>
        <v>0.10153270179010285</v>
      </c>
      <c r="I35" s="25">
        <f>I36*'TC1'!I35/'TC1'!I36</f>
        <v>3.7578133149942718E-2</v>
      </c>
      <c r="J35" s="25">
        <f>J36*'TC1'!J35/'TC1'!J36</f>
        <v>8.4693593203408642E-3</v>
      </c>
      <c r="K35" s="25"/>
      <c r="L35" s="53">
        <f t="shared" si="2"/>
        <v>0.28647390777208503</v>
      </c>
      <c r="M35" s="13">
        <f t="shared" si="3"/>
        <v>0.12340726982815486</v>
      </c>
      <c r="N35" s="13">
        <f t="shared" si="3"/>
        <v>0.16306663794393014</v>
      </c>
      <c r="O35" s="13">
        <f t="shared" si="0"/>
        <v>0.10836844124162165</v>
      </c>
      <c r="P35" s="13">
        <f t="shared" si="1"/>
        <v>4.4413872601461513E-2</v>
      </c>
      <c r="Q35" s="13">
        <f t="shared" si="1"/>
        <v>6.3954568640160137E-2</v>
      </c>
      <c r="R35" s="13">
        <f t="shared" si="1"/>
        <v>2.9108773829601853E-2</v>
      </c>
      <c r="S35" s="12"/>
      <c r="T35" s="13"/>
      <c r="U35" s="11"/>
      <c r="V35" s="2"/>
      <c r="W35" s="2"/>
      <c r="X35" s="2"/>
      <c r="Y35" s="2"/>
      <c r="Z35" s="2"/>
    </row>
    <row r="36" spans="1:26" s="27" customFormat="1" ht="15" customHeight="1" x14ac:dyDescent="0.2">
      <c r="A36" s="29">
        <v>1939</v>
      </c>
      <c r="B36" s="302">
        <f>B37*'TC1'!B36/'TC1'!B37</f>
        <v>0.5443612053633643</v>
      </c>
      <c r="C36" s="413"/>
      <c r="D36" s="414"/>
      <c r="E36" s="299">
        <f>E37*'TC1'!E36/'TC1'!E37</f>
        <v>0.45505997891136535</v>
      </c>
      <c r="F36" s="28">
        <f>F37*'TC1'!F36/'TC1'!F37</f>
        <v>0.32874580121105762</v>
      </c>
      <c r="G36" s="28">
        <f>G37*'TC1'!G36/'TC1'!G37</f>
        <v>0.1623751420377213</v>
      </c>
      <c r="H36" s="28">
        <f>H37*'TC1'!H36/'TC1'!H37</f>
        <v>0.11572945371716151</v>
      </c>
      <c r="I36" s="28">
        <f>I37*'TC1'!I36/'TC1'!I37</f>
        <v>4.5886607592231871E-2</v>
      </c>
      <c r="J36" s="28">
        <f>J37*'TC1'!J36/'TC1'!J37</f>
        <v>1.0573633589215476E-2</v>
      </c>
      <c r="K36" s="28"/>
      <c r="L36" s="54">
        <f t="shared" si="2"/>
        <v>0.29268483687364405</v>
      </c>
      <c r="M36" s="18">
        <f t="shared" si="3"/>
        <v>0.12631417770030773</v>
      </c>
      <c r="N36" s="18">
        <f t="shared" si="3"/>
        <v>0.16637065917333632</v>
      </c>
      <c r="O36" s="18">
        <f t="shared" si="0"/>
        <v>0.11648853444548943</v>
      </c>
      <c r="P36" s="18">
        <f t="shared" si="1"/>
        <v>4.6645688320559792E-2</v>
      </c>
      <c r="Q36" s="18">
        <f t="shared" si="1"/>
        <v>6.9842846124929636E-2</v>
      </c>
      <c r="R36" s="18">
        <f t="shared" si="1"/>
        <v>3.5312974003016397E-2</v>
      </c>
      <c r="S36" s="17"/>
      <c r="T36" s="13"/>
      <c r="U36" s="11"/>
      <c r="V36" s="2"/>
      <c r="W36" s="2"/>
      <c r="X36" s="2"/>
      <c r="Y36" s="2"/>
      <c r="Z36" s="2"/>
    </row>
    <row r="37" spans="1:26" s="27" customFormat="1" ht="15" customHeight="1" x14ac:dyDescent="0.2">
      <c r="A37" s="31">
        <v>1940</v>
      </c>
      <c r="B37" s="303">
        <f>B38*'TC1'!B37/'TC1'!B38</f>
        <v>0.54718000802381905</v>
      </c>
      <c r="C37" s="415"/>
      <c r="D37" s="415"/>
      <c r="E37" s="300">
        <f>E38*'TC1'!E37/'TC1'!E38</f>
        <v>0.45225252823221601</v>
      </c>
      <c r="F37" s="26">
        <f>F38*'TC1'!F37/'TC1'!F38</f>
        <v>0.33035742602766088</v>
      </c>
      <c r="G37" s="26">
        <f>G38*'TC1'!G37/'TC1'!G38</f>
        <v>0.17068901657197852</v>
      </c>
      <c r="H37" s="26">
        <f>H38*'TC1'!H37/'TC1'!H38</f>
        <v>0.12408820673133306</v>
      </c>
      <c r="I37" s="26">
        <f>I38*'TC1'!I37/'TC1'!I38</f>
        <v>5.2590254386684514E-2</v>
      </c>
      <c r="J37" s="26">
        <f>J38*'TC1'!J37/'TC1'!J38</f>
        <v>1.3299674117047734E-2</v>
      </c>
      <c r="K37" s="26"/>
      <c r="L37" s="55">
        <f t="shared" si="2"/>
        <v>0.28156351166023752</v>
      </c>
      <c r="M37" s="22">
        <f t="shared" si="3"/>
        <v>0.12189510220455513</v>
      </c>
      <c r="N37" s="22">
        <f t="shared" si="3"/>
        <v>0.15966840945568236</v>
      </c>
      <c r="O37" s="22">
        <f t="shared" si="0"/>
        <v>0.118098762185294</v>
      </c>
      <c r="P37" s="22">
        <f t="shared" si="1"/>
        <v>4.6600809840645463E-2</v>
      </c>
      <c r="Q37" s="22">
        <f t="shared" si="1"/>
        <v>7.1497952344648535E-2</v>
      </c>
      <c r="R37" s="22">
        <f t="shared" si="1"/>
        <v>3.9290580269636777E-2</v>
      </c>
      <c r="S37" s="21"/>
      <c r="T37" s="13"/>
      <c r="U37" s="11"/>
      <c r="V37" s="2"/>
      <c r="W37" s="2"/>
      <c r="X37" s="2"/>
      <c r="Y37" s="2"/>
      <c r="Z37" s="2"/>
    </row>
    <row r="38" spans="1:26" s="27" customFormat="1" ht="15" customHeight="1" x14ac:dyDescent="0.2">
      <c r="A38" s="30">
        <v>1941</v>
      </c>
      <c r="B38" s="301">
        <f>B39*'TC1'!B38/'TC1'!B39</f>
        <v>0.58585399497421042</v>
      </c>
      <c r="C38" s="415"/>
      <c r="D38" s="415"/>
      <c r="E38" s="298">
        <f>E39*'TC1'!E38/'TC1'!E39</f>
        <v>0.41373429052352362</v>
      </c>
      <c r="F38" s="25">
        <f>F39*'TC1'!F38/'TC1'!F39</f>
        <v>0.30563140566188196</v>
      </c>
      <c r="G38" s="25">
        <f>G39*'TC1'!G38/'TC1'!G39</f>
        <v>0.16322252935818335</v>
      </c>
      <c r="H38" s="25">
        <f>H39*'TC1'!H38/'TC1'!H39</f>
        <v>0.11863245323742884</v>
      </c>
      <c r="I38" s="25">
        <f>I39*'TC1'!I38/'TC1'!I39</f>
        <v>4.9987043457670834E-2</v>
      </c>
      <c r="J38" s="25">
        <f>J39*'TC1'!J38/'TC1'!J39</f>
        <v>1.167701513199591E-2</v>
      </c>
      <c r="K38" s="25"/>
      <c r="L38" s="53">
        <f t="shared" si="2"/>
        <v>0.25051176116534024</v>
      </c>
      <c r="M38" s="13">
        <f t="shared" si="3"/>
        <v>0.10810288486164166</v>
      </c>
      <c r="N38" s="13">
        <f t="shared" si="3"/>
        <v>0.14240887630369861</v>
      </c>
      <c r="O38" s="13">
        <f t="shared" si="0"/>
        <v>0.11323548590051252</v>
      </c>
      <c r="P38" s="13">
        <f t="shared" si="1"/>
        <v>4.459007612075451E-2</v>
      </c>
      <c r="Q38" s="13">
        <f t="shared" si="1"/>
        <v>6.8645409779757999E-2</v>
      </c>
      <c r="R38" s="13">
        <f t="shared" si="1"/>
        <v>3.8310028325674927E-2</v>
      </c>
      <c r="S38" s="12"/>
      <c r="T38" s="13"/>
      <c r="U38" s="11"/>
      <c r="V38" s="2"/>
      <c r="W38" s="2"/>
      <c r="X38" s="2"/>
      <c r="Y38" s="2"/>
      <c r="Z38" s="2"/>
    </row>
    <row r="39" spans="1:26" s="27" customFormat="1" ht="15" customHeight="1" x14ac:dyDescent="0.2">
      <c r="A39" s="30">
        <v>1942</v>
      </c>
      <c r="B39" s="301">
        <f>B40*'TC1'!B39/'TC1'!B40</f>
        <v>0.64585147372676666</v>
      </c>
      <c r="C39" s="415"/>
      <c r="D39" s="415"/>
      <c r="E39" s="298">
        <f>E40*'TC1'!E39/'TC1'!E40</f>
        <v>0.35397843572950971</v>
      </c>
      <c r="F39" s="25">
        <f>F40*'TC1'!F39/'TC1'!F40</f>
        <v>0.26770587472704965</v>
      </c>
      <c r="G39" s="25">
        <f>G40*'TC1'!G39/'TC1'!G40</f>
        <v>0.14819149752617047</v>
      </c>
      <c r="H39" s="25">
        <f>H40*'TC1'!H39/'TC1'!H40</f>
        <v>0.10972921617605848</v>
      </c>
      <c r="I39" s="25">
        <f>I40*'TC1'!I39/'TC1'!I40</f>
        <v>4.7831794479604367E-2</v>
      </c>
      <c r="J39" s="25">
        <f>J40*'TC1'!J39/'TC1'!J40</f>
        <v>1.1939000568241353E-2</v>
      </c>
      <c r="K39" s="25"/>
      <c r="L39" s="53">
        <f t="shared" si="2"/>
        <v>0.20578693820333924</v>
      </c>
      <c r="M39" s="13">
        <f t="shared" si="3"/>
        <v>8.6272561002460058E-2</v>
      </c>
      <c r="N39" s="13">
        <f t="shared" si="3"/>
        <v>0.11951437720087918</v>
      </c>
      <c r="O39" s="13">
        <f t="shared" si="0"/>
        <v>0.10035970304656611</v>
      </c>
      <c r="P39" s="13">
        <f t="shared" si="1"/>
        <v>3.8462281350111996E-2</v>
      </c>
      <c r="Q39" s="13">
        <f t="shared" si="1"/>
        <v>6.1897421696454111E-2</v>
      </c>
      <c r="R39" s="13">
        <f t="shared" si="1"/>
        <v>3.5892793911363012E-2</v>
      </c>
      <c r="S39" s="12"/>
      <c r="T39" s="13"/>
      <c r="U39" s="11"/>
      <c r="V39" s="2"/>
      <c r="W39" s="2"/>
      <c r="X39" s="2"/>
      <c r="Y39" s="2"/>
      <c r="Z39" s="2"/>
    </row>
    <row r="40" spans="1:26" s="27" customFormat="1" ht="15" customHeight="1" x14ac:dyDescent="0.2">
      <c r="A40" s="30">
        <v>1943</v>
      </c>
      <c r="B40" s="301">
        <f>B41*'TC1'!B40/'TC1'!B41</f>
        <v>0.69246645652001926</v>
      </c>
      <c r="C40" s="415"/>
      <c r="D40" s="415"/>
      <c r="E40" s="298">
        <f>E41*'TC1'!E40/'TC1'!E41</f>
        <v>0.30755118243596369</v>
      </c>
      <c r="F40" s="25">
        <f>F41*'TC1'!F40/'TC1'!F41</f>
        <v>0.23266102112445358</v>
      </c>
      <c r="G40" s="25">
        <f>G41*'TC1'!G40/'TC1'!G41</f>
        <v>0.12642765006825915</v>
      </c>
      <c r="H40" s="25">
        <f>H41*'TC1'!H40/'TC1'!H41</f>
        <v>9.1850577215873752E-2</v>
      </c>
      <c r="I40" s="25">
        <f>I41*'TC1'!I40/'TC1'!I41</f>
        <v>3.8191461928148547E-2</v>
      </c>
      <c r="J40" s="25">
        <f>J41*'TC1'!J40/'TC1'!J41</f>
        <v>7.2962865692107939E-3</v>
      </c>
      <c r="K40" s="25"/>
      <c r="L40" s="53">
        <f t="shared" si="2"/>
        <v>0.18112353236770454</v>
      </c>
      <c r="M40" s="13">
        <f t="shared" si="3"/>
        <v>7.4890161311510106E-2</v>
      </c>
      <c r="N40" s="13">
        <f t="shared" si="3"/>
        <v>0.10623337105619443</v>
      </c>
      <c r="O40" s="13">
        <f t="shared" si="0"/>
        <v>8.8236188140110611E-2</v>
      </c>
      <c r="P40" s="13">
        <f t="shared" si="1"/>
        <v>3.4577072852385399E-2</v>
      </c>
      <c r="Q40" s="13">
        <f t="shared" si="1"/>
        <v>5.3659115287725205E-2</v>
      </c>
      <c r="R40" s="13">
        <f t="shared" si="1"/>
        <v>3.0895175358937751E-2</v>
      </c>
      <c r="S40" s="12"/>
      <c r="T40" s="13"/>
      <c r="U40" s="11"/>
      <c r="V40" s="2"/>
      <c r="W40" s="2"/>
      <c r="X40" s="2"/>
      <c r="Y40" s="2"/>
      <c r="Z40" s="2"/>
    </row>
    <row r="41" spans="1:26" s="27" customFormat="1" ht="15" customHeight="1" x14ac:dyDescent="0.2">
      <c r="A41" s="30">
        <v>1944</v>
      </c>
      <c r="B41" s="301">
        <f>B42*'TC1'!B41/'TC1'!B42</f>
        <v>0.70836150650990626</v>
      </c>
      <c r="C41" s="415"/>
      <c r="D41" s="415"/>
      <c r="E41" s="298">
        <f>E42*'TC1'!E41/'TC1'!E42</f>
        <v>0.29172014555095449</v>
      </c>
      <c r="F41" s="25">
        <f>F42*'TC1'!F41/'TC1'!F42</f>
        <v>0.20705867770583125</v>
      </c>
      <c r="G41" s="25">
        <f>G42*'TC1'!G41/'TC1'!G42</f>
        <v>0.10313853476094387</v>
      </c>
      <c r="H41" s="25">
        <f>H42*'TC1'!H41/'TC1'!H42</f>
        <v>7.3054661048294667E-2</v>
      </c>
      <c r="I41" s="25">
        <f>I42*'TC1'!I41/'TC1'!I42</f>
        <v>2.8640944093119753E-2</v>
      </c>
      <c r="J41" s="25">
        <f>J42*'TC1'!J41/'TC1'!J42</f>
        <v>6.4352717895032304E-3</v>
      </c>
      <c r="K41" s="25"/>
      <c r="L41" s="53">
        <f t="shared" si="2"/>
        <v>0.18858161079001062</v>
      </c>
      <c r="M41" s="13">
        <f t="shared" si="3"/>
        <v>8.4661467845123239E-2</v>
      </c>
      <c r="N41" s="13">
        <f t="shared" si="3"/>
        <v>0.10392014294488738</v>
      </c>
      <c r="O41" s="13">
        <f t="shared" si="0"/>
        <v>7.4497590667824118E-2</v>
      </c>
      <c r="P41" s="13">
        <f t="shared" si="1"/>
        <v>3.0083873712649201E-2</v>
      </c>
      <c r="Q41" s="13">
        <f t="shared" si="1"/>
        <v>4.4413716955174917E-2</v>
      </c>
      <c r="R41" s="13">
        <f t="shared" si="1"/>
        <v>2.2205672303616523E-2</v>
      </c>
      <c r="S41" s="12"/>
      <c r="T41" s="13"/>
      <c r="U41" s="11"/>
      <c r="V41" s="2"/>
      <c r="W41" s="2"/>
      <c r="X41" s="2"/>
      <c r="Y41" s="2"/>
      <c r="Z41" s="2"/>
    </row>
    <row r="42" spans="1:26" s="27" customFormat="1" ht="15" customHeight="1" x14ac:dyDescent="0.2">
      <c r="A42" s="30">
        <v>1945</v>
      </c>
      <c r="B42" s="301">
        <f>B43*'TC1'!B42/'TC1'!B43</f>
        <v>0.71487084014661695</v>
      </c>
      <c r="C42" s="415"/>
      <c r="D42" s="415"/>
      <c r="E42" s="298">
        <f>E43*'TC1'!E42/'TC1'!E43</f>
        <v>0.2852370265318156</v>
      </c>
      <c r="F42" s="25">
        <f>F43*'TC1'!F42/'TC1'!F43</f>
        <v>0.20049580745733175</v>
      </c>
      <c r="G42" s="25">
        <f>G43*'TC1'!G42/'TC1'!G43</f>
        <v>9.216784091250381E-2</v>
      </c>
      <c r="H42" s="25">
        <f>H43*'TC1'!H42/'TC1'!H43</f>
        <v>6.1973802680640101E-2</v>
      </c>
      <c r="I42" s="25">
        <f>I43*'TC1'!I42/'TC1'!I43</f>
        <v>2.0974921024913565E-2</v>
      </c>
      <c r="J42" s="25">
        <f>J43*'TC1'!J42/'TC1'!J43</f>
        <v>2.4829869276674472E-3</v>
      </c>
      <c r="K42" s="25"/>
      <c r="L42" s="53">
        <f t="shared" si="2"/>
        <v>0.1930691856193118</v>
      </c>
      <c r="M42" s="13">
        <f t="shared" si="3"/>
        <v>8.4741219074483842E-2</v>
      </c>
      <c r="N42" s="13">
        <f t="shared" si="3"/>
        <v>0.10832796654482794</v>
      </c>
      <c r="O42" s="13">
        <f t="shared" si="0"/>
        <v>7.1192919887590245E-2</v>
      </c>
      <c r="P42" s="13">
        <f t="shared" ref="P42:R73" si="4">G42-H42</f>
        <v>3.0194038231863708E-2</v>
      </c>
      <c r="Q42" s="13">
        <f t="shared" si="4"/>
        <v>4.0998881655726536E-2</v>
      </c>
      <c r="R42" s="13">
        <f t="shared" si="4"/>
        <v>1.8491934097246119E-2</v>
      </c>
      <c r="S42" s="12"/>
      <c r="T42" s="13"/>
      <c r="U42" s="11"/>
      <c r="V42" s="2"/>
      <c r="W42" s="2"/>
      <c r="X42" s="2"/>
      <c r="Y42" s="2"/>
      <c r="Z42" s="2"/>
    </row>
    <row r="43" spans="1:26" s="27" customFormat="1" ht="15" customHeight="1" x14ac:dyDescent="0.2">
      <c r="A43" s="30">
        <v>1946</v>
      </c>
      <c r="B43" s="301">
        <f>B44*'TC1'!B43/'TC1'!B44</f>
        <v>0.68521107813504634</v>
      </c>
      <c r="C43" s="415"/>
      <c r="D43" s="416"/>
      <c r="E43" s="298">
        <f>E44*'TC1'!E43/'TC1'!E44</f>
        <v>0.31477734170569133</v>
      </c>
      <c r="F43" s="25">
        <f>F44*'TC1'!F43/'TC1'!F44</f>
        <v>0.22644998259947499</v>
      </c>
      <c r="G43" s="25">
        <f>G44*'TC1'!G43/'TC1'!G44</f>
        <v>9.9505211045660819E-2</v>
      </c>
      <c r="H43" s="25">
        <f>H44*'TC1'!H43/'TC1'!H44</f>
        <v>6.5642222768296773E-2</v>
      </c>
      <c r="I43" s="25">
        <f>I44*'TC1'!I43/'TC1'!I44</f>
        <v>2.2287242728783799E-2</v>
      </c>
      <c r="J43" s="25">
        <f>J44*'TC1'!J43/'TC1'!J44</f>
        <v>4.0227104314429539E-3</v>
      </c>
      <c r="K43" s="25"/>
      <c r="L43" s="53">
        <f t="shared" si="2"/>
        <v>0.21527213066003051</v>
      </c>
      <c r="M43" s="13">
        <f t="shared" si="3"/>
        <v>8.8327359106216335E-2</v>
      </c>
      <c r="N43" s="13">
        <f t="shared" si="3"/>
        <v>0.12694477155381417</v>
      </c>
      <c r="O43" s="13">
        <f t="shared" si="0"/>
        <v>7.7217968316877023E-2</v>
      </c>
      <c r="P43" s="13">
        <f t="shared" si="4"/>
        <v>3.3862988277364045E-2</v>
      </c>
      <c r="Q43" s="13">
        <f t="shared" si="4"/>
        <v>4.3354980039512978E-2</v>
      </c>
      <c r="R43" s="13">
        <f t="shared" si="4"/>
        <v>1.8264532297340846E-2</v>
      </c>
      <c r="S43" s="12"/>
      <c r="T43" s="13"/>
      <c r="U43" s="11"/>
      <c r="V43" s="2"/>
      <c r="W43" s="2"/>
      <c r="X43" s="2"/>
      <c r="Y43" s="2"/>
      <c r="Z43" s="2"/>
    </row>
    <row r="44" spans="1:26" s="27" customFormat="1" ht="15" customHeight="1" x14ac:dyDescent="0.2">
      <c r="A44" s="30">
        <v>1947</v>
      </c>
      <c r="B44" s="301">
        <f>B45*'TC1'!B44/'TC1'!B45</f>
        <v>0.68977265840793711</v>
      </c>
      <c r="C44" s="415"/>
      <c r="D44" s="416"/>
      <c r="E44" s="298">
        <f>E45*'TC1'!E44/'TC1'!E45</f>
        <v>0.31023413198945826</v>
      </c>
      <c r="F44" s="25">
        <f>F45*'TC1'!F44/'TC1'!F45</f>
        <v>0.22547206305759177</v>
      </c>
      <c r="G44" s="25">
        <f>G45*'TC1'!G44/'TC1'!G45</f>
        <v>0.10323627301482653</v>
      </c>
      <c r="H44" s="25">
        <f>H45*'TC1'!H44/'TC1'!H45</f>
        <v>7.0104345913845095E-2</v>
      </c>
      <c r="I44" s="25">
        <f>I45*'TC1'!I44/'TC1'!I45</f>
        <v>2.706530459481379E-2</v>
      </c>
      <c r="J44" s="25">
        <f>J45*'TC1'!J44/'TC1'!J45</f>
        <v>6.7513193615965058E-3</v>
      </c>
      <c r="K44" s="25"/>
      <c r="L44" s="53">
        <f t="shared" si="2"/>
        <v>0.20699785897463174</v>
      </c>
      <c r="M44" s="13">
        <f t="shared" si="3"/>
        <v>8.4762068931866497E-2</v>
      </c>
      <c r="N44" s="13">
        <f t="shared" si="3"/>
        <v>0.12223579004276523</v>
      </c>
      <c r="O44" s="13">
        <f t="shared" si="0"/>
        <v>7.6170968420012738E-2</v>
      </c>
      <c r="P44" s="13">
        <f t="shared" si="4"/>
        <v>3.3131927100981437E-2</v>
      </c>
      <c r="Q44" s="13">
        <f t="shared" si="4"/>
        <v>4.3039041319031301E-2</v>
      </c>
      <c r="R44" s="13">
        <f t="shared" si="4"/>
        <v>2.0313985233217285E-2</v>
      </c>
      <c r="S44" s="12"/>
      <c r="T44" s="13"/>
      <c r="U44" s="11"/>
      <c r="V44" s="2"/>
      <c r="W44" s="2"/>
      <c r="X44" s="2"/>
      <c r="Y44" s="2"/>
      <c r="Z44" s="2"/>
    </row>
    <row r="45" spans="1:26" s="27" customFormat="1" ht="15" customHeight="1" x14ac:dyDescent="0.2">
      <c r="A45" s="30">
        <v>1948</v>
      </c>
      <c r="B45" s="301">
        <f>B46*'TC1'!B45/'TC1'!B46</f>
        <v>0.66867533043120042</v>
      </c>
      <c r="C45" s="415"/>
      <c r="D45" s="416"/>
      <c r="E45" s="298">
        <f>E46*'TC1'!E45/'TC1'!E46</f>
        <v>0.33124649606427126</v>
      </c>
      <c r="F45" s="25">
        <f>F46*'TC1'!F45/'TC1'!F46</f>
        <v>0.24351636881266464</v>
      </c>
      <c r="G45" s="25">
        <f>G46*'TC1'!G45/'TC1'!G46</f>
        <v>0.1178379150383657</v>
      </c>
      <c r="H45" s="25">
        <f>H46*'TC1'!H45/'TC1'!H46</f>
        <v>8.2643558176201032E-2</v>
      </c>
      <c r="I45" s="25">
        <f>I46*'TC1'!I45/'TC1'!I46</f>
        <v>3.3474777791357387E-2</v>
      </c>
      <c r="J45" s="25">
        <f>J46*'TC1'!J45/'TC1'!J46</f>
        <v>8.4919387639373727E-3</v>
      </c>
      <c r="K45" s="25"/>
      <c r="L45" s="53">
        <f t="shared" si="2"/>
        <v>0.21340858102590554</v>
      </c>
      <c r="M45" s="13">
        <f t="shared" si="3"/>
        <v>8.7730127251606616E-2</v>
      </c>
      <c r="N45" s="13">
        <f t="shared" si="3"/>
        <v>0.12567845377429893</v>
      </c>
      <c r="O45" s="13">
        <f t="shared" si="0"/>
        <v>8.4363137247008307E-2</v>
      </c>
      <c r="P45" s="13">
        <f t="shared" si="4"/>
        <v>3.5194356862164669E-2</v>
      </c>
      <c r="Q45" s="13">
        <f t="shared" si="4"/>
        <v>4.9168780384843645E-2</v>
      </c>
      <c r="R45" s="13">
        <f t="shared" si="4"/>
        <v>2.4982839027420014E-2</v>
      </c>
      <c r="S45" s="12"/>
      <c r="T45" s="13"/>
      <c r="U45" s="11"/>
      <c r="V45" s="2"/>
      <c r="W45" s="2"/>
      <c r="X45" s="2"/>
      <c r="Y45" s="2"/>
      <c r="Z45" s="2"/>
    </row>
    <row r="46" spans="1:26" s="27" customFormat="1" ht="15" customHeight="1" x14ac:dyDescent="0.2">
      <c r="A46" s="29">
        <v>1949</v>
      </c>
      <c r="B46" s="302">
        <f>B47*'TC1'!B46/'TC1'!B47</f>
        <v>0.66809574021282736</v>
      </c>
      <c r="C46" s="413"/>
      <c r="D46" s="414"/>
      <c r="E46" s="299">
        <f>E47*'TC1'!E46/'TC1'!E47</f>
        <v>0.33182375213651333</v>
      </c>
      <c r="F46" s="28">
        <f>F47*'TC1'!F46/'TC1'!F47</f>
        <v>0.24113679048274694</v>
      </c>
      <c r="G46" s="28">
        <f>G47*'TC1'!G46/'TC1'!G47</f>
        <v>0.11720555551220412</v>
      </c>
      <c r="H46" s="28">
        <f>H47*'TC1'!H46/'TC1'!H47</f>
        <v>8.2879491454126097E-2</v>
      </c>
      <c r="I46" s="28">
        <f>I47*'TC1'!I46/'TC1'!I47</f>
        <v>3.4517952668790125E-2</v>
      </c>
      <c r="J46" s="28">
        <f>J47*'TC1'!J46/'TC1'!J47</f>
        <v>9.258659241967445E-3</v>
      </c>
      <c r="K46" s="28"/>
      <c r="L46" s="54">
        <f t="shared" si="2"/>
        <v>0.2146181966243092</v>
      </c>
      <c r="M46" s="18">
        <f t="shared" si="3"/>
        <v>9.0686961653766385E-2</v>
      </c>
      <c r="N46" s="18">
        <f t="shared" si="3"/>
        <v>0.12393123497054283</v>
      </c>
      <c r="O46" s="18">
        <f t="shared" si="0"/>
        <v>8.268760284341399E-2</v>
      </c>
      <c r="P46" s="18">
        <f t="shared" si="4"/>
        <v>3.4326064058078018E-2</v>
      </c>
      <c r="Q46" s="18">
        <f t="shared" si="4"/>
        <v>4.8361538785335972E-2</v>
      </c>
      <c r="R46" s="18">
        <f t="shared" si="4"/>
        <v>2.525929342682268E-2</v>
      </c>
      <c r="S46" s="17"/>
      <c r="T46" s="13"/>
      <c r="U46" s="11"/>
      <c r="V46" s="2"/>
      <c r="W46" s="2"/>
      <c r="X46" s="2"/>
      <c r="Y46" s="2"/>
      <c r="Z46" s="2"/>
    </row>
    <row r="47" spans="1:26" s="27" customFormat="1" ht="15" customHeight="1" x14ac:dyDescent="0.2">
      <c r="A47" s="31">
        <v>1950</v>
      </c>
      <c r="B47" s="303">
        <f>B48*'TC1'!B47/'TC1'!B48</f>
        <v>0.67200217359373071</v>
      </c>
      <c r="C47" s="415"/>
      <c r="D47" s="415"/>
      <c r="E47" s="300">
        <f>E48*'TC1'!E47/'TC1'!E48</f>
        <v>0.32793305088164104</v>
      </c>
      <c r="F47" s="26">
        <f>F48*'TC1'!F47/'TC1'!F48</f>
        <v>0.23713602331609551</v>
      </c>
      <c r="G47" s="26">
        <f>G48*'TC1'!G47/'TC1'!G48</f>
        <v>0.11479495267485032</v>
      </c>
      <c r="H47" s="26">
        <f>H48*'TC1'!H47/'TC1'!H48</f>
        <v>8.0507218337990016E-2</v>
      </c>
      <c r="I47" s="26">
        <f>I48*'TC1'!I47/'TC1'!I48</f>
        <v>3.302214652549109E-2</v>
      </c>
      <c r="J47" s="26">
        <f>J48*'TC1'!J47/'TC1'!J48</f>
        <v>5.4472070379600014E-3</v>
      </c>
      <c r="K47" s="26"/>
      <c r="L47" s="55">
        <f t="shared" si="2"/>
        <v>0.21313809820679072</v>
      </c>
      <c r="M47" s="22">
        <f t="shared" si="3"/>
        <v>9.0797027565545529E-2</v>
      </c>
      <c r="N47" s="22">
        <f t="shared" si="3"/>
        <v>0.12234107064124519</v>
      </c>
      <c r="O47" s="22">
        <f t="shared" si="0"/>
        <v>8.1772806149359223E-2</v>
      </c>
      <c r="P47" s="22">
        <f t="shared" si="4"/>
        <v>3.4287734336860304E-2</v>
      </c>
      <c r="Q47" s="22">
        <f t="shared" si="4"/>
        <v>4.7485071812498926E-2</v>
      </c>
      <c r="R47" s="22">
        <f t="shared" si="4"/>
        <v>2.7574939487531088E-2</v>
      </c>
      <c r="S47" s="21"/>
      <c r="T47" s="13"/>
      <c r="U47" s="11"/>
      <c r="V47" s="2"/>
      <c r="W47" s="2"/>
      <c r="X47" s="2"/>
      <c r="Y47" s="2"/>
      <c r="Z47" s="2"/>
    </row>
    <row r="48" spans="1:26" s="27" customFormat="1" ht="15" customHeight="1" x14ac:dyDescent="0.2">
      <c r="A48" s="30">
        <v>1951</v>
      </c>
      <c r="B48" s="301">
        <f>B49*'TC1'!B48/'TC1'!B49</f>
        <v>0.68775203800531737</v>
      </c>
      <c r="C48" s="415"/>
      <c r="D48" s="415"/>
      <c r="E48" s="298">
        <f>E49*'TC1'!E48/'TC1'!E49</f>
        <v>0.31224661487846006</v>
      </c>
      <c r="F48" s="25">
        <f>F49*'TC1'!F48/'TC1'!F49</f>
        <v>0.22524060082793038</v>
      </c>
      <c r="G48" s="25">
        <f>G49*'TC1'!G48/'TC1'!G49</f>
        <v>0.10832691937813439</v>
      </c>
      <c r="H48" s="25">
        <f>H49*'TC1'!H48/'TC1'!H49</f>
        <v>7.5403861940911573E-2</v>
      </c>
      <c r="I48" s="25">
        <f>I49*'TC1'!I48/'TC1'!I49</f>
        <v>2.9905243124033202E-2</v>
      </c>
      <c r="J48" s="25">
        <f>J49*'TC1'!J48/'TC1'!J49</f>
        <v>7.6947441265103472E-3</v>
      </c>
      <c r="K48" s="25"/>
      <c r="L48" s="53">
        <f t="shared" si="2"/>
        <v>0.20391969550032568</v>
      </c>
      <c r="M48" s="13">
        <f t="shared" si="3"/>
        <v>8.7006014050529684E-2</v>
      </c>
      <c r="N48" s="13">
        <f t="shared" si="3"/>
        <v>0.11691368144979598</v>
      </c>
      <c r="O48" s="13">
        <f t="shared" si="0"/>
        <v>7.8421676254101194E-2</v>
      </c>
      <c r="P48" s="13">
        <f t="shared" si="4"/>
        <v>3.2923057437222819E-2</v>
      </c>
      <c r="Q48" s="13">
        <f t="shared" si="4"/>
        <v>4.5498618816878375E-2</v>
      </c>
      <c r="R48" s="13">
        <f t="shared" si="4"/>
        <v>2.2210498997522855E-2</v>
      </c>
      <c r="S48" s="12"/>
      <c r="T48" s="13"/>
      <c r="U48" s="11"/>
      <c r="V48" s="2"/>
      <c r="W48" s="2"/>
      <c r="X48" s="2"/>
      <c r="Y48" s="2"/>
      <c r="Z48" s="2"/>
    </row>
    <row r="49" spans="1:26" s="27" customFormat="1" ht="15" customHeight="1" x14ac:dyDescent="0.2">
      <c r="A49" s="30">
        <v>1952</v>
      </c>
      <c r="B49" s="301">
        <f>B50*'TC1'!B49/'TC1'!B50</f>
        <v>0.69406549641820203</v>
      </c>
      <c r="C49" s="415"/>
      <c r="D49" s="415"/>
      <c r="E49" s="298">
        <f>E50*'TC1'!E49/'TC1'!E50</f>
        <v>0.30595858224755046</v>
      </c>
      <c r="F49" s="25">
        <f>F50*'TC1'!F49/'TC1'!F50</f>
        <v>0.21951122584183502</v>
      </c>
      <c r="G49" s="25">
        <f>G50*'TC1'!G49/'TC1'!G50</f>
        <v>0.10470136375671271</v>
      </c>
      <c r="H49" s="25">
        <f>H50*'TC1'!H49/'TC1'!H50</f>
        <v>7.3253954172539951E-2</v>
      </c>
      <c r="I49" s="25">
        <f>I50*'TC1'!I49/'TC1'!I50</f>
        <v>3.0555098112269155E-2</v>
      </c>
      <c r="J49" s="25">
        <f>J50*'TC1'!J49/'TC1'!J50</f>
        <v>7.6427744002686921E-3</v>
      </c>
      <c r="K49" s="25"/>
      <c r="L49" s="53">
        <f t="shared" si="2"/>
        <v>0.20125721849083775</v>
      </c>
      <c r="M49" s="13">
        <f t="shared" si="3"/>
        <v>8.6447356405715436E-2</v>
      </c>
      <c r="N49" s="13">
        <f t="shared" si="3"/>
        <v>0.11480986208512231</v>
      </c>
      <c r="O49" s="13">
        <f t="shared" si="0"/>
        <v>7.4146265644443557E-2</v>
      </c>
      <c r="P49" s="13">
        <f t="shared" si="4"/>
        <v>3.1447409584172761E-2</v>
      </c>
      <c r="Q49" s="13">
        <f t="shared" si="4"/>
        <v>4.2698856060270796E-2</v>
      </c>
      <c r="R49" s="13">
        <f t="shared" si="4"/>
        <v>2.2912323712000464E-2</v>
      </c>
      <c r="S49" s="12"/>
      <c r="T49" s="13"/>
      <c r="U49" s="11"/>
      <c r="V49" s="2"/>
      <c r="W49" s="2"/>
      <c r="X49" s="2"/>
      <c r="Y49" s="2"/>
      <c r="Z49" s="2"/>
    </row>
    <row r="50" spans="1:26" s="27" customFormat="1" ht="15" customHeight="1" x14ac:dyDescent="0.2">
      <c r="A50" s="30">
        <v>1953</v>
      </c>
      <c r="B50" s="301">
        <f>B51*'TC1'!B50/'TC1'!B51</f>
        <v>0.70237124165040921</v>
      </c>
      <c r="C50" s="415"/>
      <c r="D50" s="415"/>
      <c r="E50" s="298">
        <f>E51*'TC1'!E50/'TC1'!E51</f>
        <v>0.29768628620493215</v>
      </c>
      <c r="F50" s="25">
        <f>F51*'TC1'!F50/'TC1'!F51</f>
        <v>0.2100965556175326</v>
      </c>
      <c r="G50" s="25">
        <f>G51*'TC1'!G50/'TC1'!G51</f>
        <v>9.7854433305891275E-2</v>
      </c>
      <c r="H50" s="25">
        <f>H51*'TC1'!H50/'TC1'!H51</f>
        <v>6.8380195507465075E-2</v>
      </c>
      <c r="I50" s="25">
        <f>I51*'TC1'!I50/'TC1'!I51</f>
        <v>2.6937546304205206E-2</v>
      </c>
      <c r="J50" s="25">
        <f>J51*'TC1'!J50/'TC1'!J51</f>
        <v>7.2423875888488025E-3</v>
      </c>
      <c r="K50" s="25"/>
      <c r="L50" s="53">
        <f t="shared" si="2"/>
        <v>0.19983185289904087</v>
      </c>
      <c r="M50" s="13">
        <f t="shared" si="3"/>
        <v>8.758973058739955E-2</v>
      </c>
      <c r="N50" s="13">
        <f t="shared" si="3"/>
        <v>0.11224212231164132</v>
      </c>
      <c r="O50" s="13">
        <f t="shared" si="0"/>
        <v>7.0916887001686066E-2</v>
      </c>
      <c r="P50" s="13">
        <f t="shared" si="4"/>
        <v>2.9474237798426201E-2</v>
      </c>
      <c r="Q50" s="13">
        <f t="shared" si="4"/>
        <v>4.1442649203259865E-2</v>
      </c>
      <c r="R50" s="13">
        <f t="shared" si="4"/>
        <v>1.9695158715356403E-2</v>
      </c>
      <c r="S50" s="12"/>
      <c r="T50" s="13"/>
      <c r="U50" s="11"/>
      <c r="V50" s="2"/>
      <c r="W50" s="2"/>
      <c r="X50" s="2"/>
      <c r="Y50" s="2"/>
      <c r="Z50" s="2"/>
    </row>
    <row r="51" spans="1:26" s="27" customFormat="1" ht="15" customHeight="1" x14ac:dyDescent="0.2">
      <c r="A51" s="30">
        <v>1954</v>
      </c>
      <c r="B51" s="301">
        <f>B52*'TC1'!B51/'TC1'!B52</f>
        <v>0.69551304318939366</v>
      </c>
      <c r="C51" s="415"/>
      <c r="D51" s="415"/>
      <c r="E51" s="298">
        <f>E52*'TC1'!E51/'TC1'!E52</f>
        <v>0.30451686508767417</v>
      </c>
      <c r="F51" s="25">
        <f>F52*'TC1'!F51/'TC1'!F52</f>
        <v>0.21519736938699166</v>
      </c>
      <c r="G51" s="25">
        <f>G52*'TC1'!G51/'TC1'!G52</f>
        <v>9.965249300233707E-2</v>
      </c>
      <c r="H51" s="25">
        <f>H52*'TC1'!H51/'TC1'!H52</f>
        <v>6.8628450607850194E-2</v>
      </c>
      <c r="I51" s="25">
        <f>I52*'TC1'!I51/'TC1'!I52</f>
        <v>2.6780464878009259E-2</v>
      </c>
      <c r="J51" s="25">
        <f>J52*'TC1'!J51/'TC1'!J52</f>
        <v>6.8689360089545905E-3</v>
      </c>
      <c r="K51" s="25"/>
      <c r="L51" s="53">
        <f t="shared" si="2"/>
        <v>0.20486437208533709</v>
      </c>
      <c r="M51" s="13">
        <f t="shared" si="3"/>
        <v>8.9319495700682511E-2</v>
      </c>
      <c r="N51" s="13">
        <f t="shared" si="3"/>
        <v>0.11554487638465459</v>
      </c>
      <c r="O51" s="13">
        <f t="shared" si="0"/>
        <v>7.2872028124327803E-2</v>
      </c>
      <c r="P51" s="13">
        <f t="shared" si="4"/>
        <v>3.1024042394486875E-2</v>
      </c>
      <c r="Q51" s="13">
        <f t="shared" si="4"/>
        <v>4.1847985729840935E-2</v>
      </c>
      <c r="R51" s="13">
        <f t="shared" si="4"/>
        <v>1.991152886905467E-2</v>
      </c>
      <c r="S51" s="12"/>
      <c r="T51" s="13"/>
      <c r="U51" s="11"/>
      <c r="V51" s="2"/>
      <c r="W51" s="2"/>
      <c r="X51" s="2"/>
      <c r="Y51" s="2"/>
      <c r="Z51" s="2"/>
    </row>
    <row r="52" spans="1:26" s="27" customFormat="1" ht="15" customHeight="1" x14ac:dyDescent="0.2">
      <c r="A52" s="30">
        <v>1955</v>
      </c>
      <c r="B52" s="301">
        <f>B53*'TC1'!B52/'TC1'!B53</f>
        <v>0.68988286532929455</v>
      </c>
      <c r="C52" s="415"/>
      <c r="D52" s="415"/>
      <c r="E52" s="298">
        <f>E53*'TC1'!E52/'TC1'!E53</f>
        <v>0.31012436889729422</v>
      </c>
      <c r="F52" s="25">
        <f>F53*'TC1'!F52/'TC1'!F53</f>
        <v>0.22150468986748417</v>
      </c>
      <c r="G52" s="25">
        <f>G53*'TC1'!G52/'TC1'!G53</f>
        <v>0.10474707953680348</v>
      </c>
      <c r="H52" s="25">
        <f>H53*'TC1'!H52/'TC1'!H53</f>
        <v>7.2705535713727412E-2</v>
      </c>
      <c r="I52" s="25">
        <f>I53*'TC1'!I52/'TC1'!I53</f>
        <v>2.9995386849676457E-2</v>
      </c>
      <c r="J52" s="25">
        <f>J53*'TC1'!J52/'TC1'!J53</f>
        <v>8.8359575897711193E-3</v>
      </c>
      <c r="K52" s="25"/>
      <c r="L52" s="53">
        <f t="shared" si="2"/>
        <v>0.20537728936049074</v>
      </c>
      <c r="M52" s="13">
        <f t="shared" si="3"/>
        <v>8.861967902981005E-2</v>
      </c>
      <c r="N52" s="13">
        <f t="shared" si="3"/>
        <v>0.11675761033068069</v>
      </c>
      <c r="O52" s="13">
        <f t="shared" si="0"/>
        <v>7.475169268712703E-2</v>
      </c>
      <c r="P52" s="13">
        <f t="shared" si="4"/>
        <v>3.2041543823076071E-2</v>
      </c>
      <c r="Q52" s="13">
        <f t="shared" si="4"/>
        <v>4.2710148864050959E-2</v>
      </c>
      <c r="R52" s="13">
        <f t="shared" si="4"/>
        <v>2.1159429259905337E-2</v>
      </c>
      <c r="S52" s="12"/>
      <c r="T52" s="13"/>
      <c r="U52" s="11"/>
      <c r="V52" s="2"/>
      <c r="W52" s="2"/>
      <c r="X52" s="2"/>
      <c r="Y52" s="2"/>
      <c r="Z52" s="2"/>
    </row>
    <row r="53" spans="1:26" s="27" customFormat="1" ht="15" customHeight="1" x14ac:dyDescent="0.2">
      <c r="A53" s="30">
        <v>1956</v>
      </c>
      <c r="B53" s="301">
        <f>B54*'TC1'!B53/'TC1'!B54</f>
        <v>0.69772160272450512</v>
      </c>
      <c r="C53" s="415"/>
      <c r="D53" s="416"/>
      <c r="E53" s="298">
        <f>E54*'TC1'!E53/'TC1'!E54</f>
        <v>0.30231719994127099</v>
      </c>
      <c r="F53" s="25">
        <f>F54*'TC1'!F53/'TC1'!F54</f>
        <v>0.21370693431527096</v>
      </c>
      <c r="G53" s="25">
        <f>G54*'TC1'!G53/'TC1'!G54</f>
        <v>9.7666048481156745E-2</v>
      </c>
      <c r="H53" s="25">
        <f>H54*'TC1'!H53/'TC1'!H54</f>
        <v>6.6730782591667509E-2</v>
      </c>
      <c r="I53" s="25">
        <f>I54*'TC1'!I53/'TC1'!I54</f>
        <v>2.7398862171857705E-2</v>
      </c>
      <c r="J53" s="25">
        <f>J54*'TC1'!J53/'TC1'!J54</f>
        <v>7.5855168511773418E-3</v>
      </c>
      <c r="K53" s="25"/>
      <c r="L53" s="53">
        <f t="shared" si="2"/>
        <v>0.20465115146011426</v>
      </c>
      <c r="M53" s="13">
        <f t="shared" si="3"/>
        <v>8.8610265626000023E-2</v>
      </c>
      <c r="N53" s="13">
        <f t="shared" si="3"/>
        <v>0.11604088583411422</v>
      </c>
      <c r="O53" s="13">
        <f t="shared" si="0"/>
        <v>7.026718630929904E-2</v>
      </c>
      <c r="P53" s="13">
        <f t="shared" si="4"/>
        <v>3.0935265889489236E-2</v>
      </c>
      <c r="Q53" s="13">
        <f t="shared" si="4"/>
        <v>3.9331920419809804E-2</v>
      </c>
      <c r="R53" s="13">
        <f t="shared" si="4"/>
        <v>1.9813345320680364E-2</v>
      </c>
      <c r="S53" s="12"/>
      <c r="T53" s="13"/>
      <c r="U53" s="11"/>
      <c r="V53" s="2"/>
      <c r="W53" s="2"/>
      <c r="X53" s="2"/>
      <c r="Y53" s="2"/>
      <c r="Z53" s="2"/>
    </row>
    <row r="54" spans="1:26" s="27" customFormat="1" ht="15" customHeight="1" x14ac:dyDescent="0.2">
      <c r="A54" s="30">
        <v>1957</v>
      </c>
      <c r="B54" s="301">
        <f>B55*'TC1'!B54/'TC1'!B55</f>
        <v>0.6967736503857872</v>
      </c>
      <c r="C54" s="415"/>
      <c r="D54" s="416"/>
      <c r="E54" s="298">
        <f>E55*'TC1'!E54/'TC1'!E55</f>
        <v>0.30326133465295935</v>
      </c>
      <c r="F54" s="25">
        <f>F55*'TC1'!F54/'TC1'!F55</f>
        <v>0.21414142004020956</v>
      </c>
      <c r="G54" s="25">
        <f>G55*'TC1'!G54/'TC1'!G55</f>
        <v>9.7217245872326913E-2</v>
      </c>
      <c r="H54" s="25">
        <f>H55*'TC1'!H54/'TC1'!H55</f>
        <v>6.6277781793990201E-2</v>
      </c>
      <c r="I54" s="25">
        <f>I55*'TC1'!I54/'TC1'!I55</f>
        <v>2.6732065167418981E-2</v>
      </c>
      <c r="J54" s="25">
        <f>J55*'TC1'!J54/'TC1'!J55</f>
        <v>7.0319812631900675E-3</v>
      </c>
      <c r="K54" s="25"/>
      <c r="L54" s="53">
        <f t="shared" si="2"/>
        <v>0.20604408878063243</v>
      </c>
      <c r="M54" s="13">
        <f t="shared" si="3"/>
        <v>8.911991461274979E-2</v>
      </c>
      <c r="N54" s="13">
        <f t="shared" si="3"/>
        <v>0.11692417416788264</v>
      </c>
      <c r="O54" s="13">
        <f t="shared" si="0"/>
        <v>7.0485180704907932E-2</v>
      </c>
      <c r="P54" s="13">
        <f t="shared" si="4"/>
        <v>3.0939464078336712E-2</v>
      </c>
      <c r="Q54" s="13">
        <f t="shared" si="4"/>
        <v>3.954571662657122E-2</v>
      </c>
      <c r="R54" s="13">
        <f t="shared" si="4"/>
        <v>1.9700083904228914E-2</v>
      </c>
      <c r="S54" s="12"/>
      <c r="T54" s="13"/>
      <c r="U54" s="11"/>
      <c r="V54" s="2"/>
      <c r="W54" s="2"/>
      <c r="X54" s="2"/>
      <c r="Y54" s="2"/>
      <c r="Z54" s="2"/>
    </row>
    <row r="55" spans="1:26" s="27" customFormat="1" ht="15" customHeight="1" x14ac:dyDescent="0.2">
      <c r="A55" s="30">
        <v>1958</v>
      </c>
      <c r="B55" s="301">
        <f>B56*'TC1'!B55/'TC1'!B56</f>
        <v>0.69483749676682804</v>
      </c>
      <c r="C55" s="415"/>
      <c r="D55" s="416"/>
      <c r="E55" s="298">
        <f>E56*'TC1'!E55/'TC1'!E56</f>
        <v>0.30518969092590525</v>
      </c>
      <c r="F55" s="25">
        <f>F56*'TC1'!F55/'TC1'!F56</f>
        <v>0.21185277232234478</v>
      </c>
      <c r="G55" s="25">
        <f>G56*'TC1'!G55/'TC1'!G56</f>
        <v>9.1260316639489067E-2</v>
      </c>
      <c r="H55" s="25">
        <f>H56*'TC1'!H55/'TC1'!H56</f>
        <v>6.0593157893469717E-2</v>
      </c>
      <c r="I55" s="25">
        <f>I56*'TC1'!I55/'TC1'!I56</f>
        <v>2.3092319896230791E-2</v>
      </c>
      <c r="J55" s="25">
        <f>J56*'TC1'!J55/'TC1'!J56</f>
        <v>5.7824804947992419E-3</v>
      </c>
      <c r="K55" s="25"/>
      <c r="L55" s="53">
        <f t="shared" si="2"/>
        <v>0.21392937428641617</v>
      </c>
      <c r="M55" s="13">
        <f t="shared" si="3"/>
        <v>9.333691860356047E-2</v>
      </c>
      <c r="N55" s="13">
        <f t="shared" si="3"/>
        <v>0.12059245568285572</v>
      </c>
      <c r="O55" s="13">
        <f t="shared" si="0"/>
        <v>6.8167996743258269E-2</v>
      </c>
      <c r="P55" s="13">
        <f t="shared" si="4"/>
        <v>3.066715874601935E-2</v>
      </c>
      <c r="Q55" s="13">
        <f t="shared" si="4"/>
        <v>3.7500837997238926E-2</v>
      </c>
      <c r="R55" s="13">
        <f t="shared" si="4"/>
        <v>1.7309839401431548E-2</v>
      </c>
      <c r="S55" s="12"/>
      <c r="T55" s="13"/>
      <c r="U55" s="11"/>
      <c r="V55" s="2"/>
      <c r="W55" s="2"/>
      <c r="X55" s="2"/>
      <c r="Y55" s="2"/>
      <c r="Z55" s="2"/>
    </row>
    <row r="56" spans="1:26" s="27" customFormat="1" ht="15" customHeight="1" x14ac:dyDescent="0.2">
      <c r="A56" s="29">
        <v>1959</v>
      </c>
      <c r="B56" s="302">
        <f>B57*'TC1'!B56/'TC1'!B57</f>
        <v>0.69304581995435666</v>
      </c>
      <c r="C56" s="413"/>
      <c r="D56" s="414"/>
      <c r="E56" s="299">
        <f>E57*'TC1'!E56/'TC1'!E57</f>
        <v>0.30697415223444441</v>
      </c>
      <c r="F56" s="28">
        <f>F57*'TC1'!F56/'TC1'!F57</f>
        <v>0.2146916454466257</v>
      </c>
      <c r="G56" s="28">
        <f>G57*'TC1'!G56/'TC1'!G57</f>
        <v>9.5578395101563463E-2</v>
      </c>
      <c r="H56" s="28">
        <f>H57*'TC1'!H56/'TC1'!H57</f>
        <v>6.5615995353591194E-2</v>
      </c>
      <c r="I56" s="28">
        <f>I57*'TC1'!I56/'TC1'!I57</f>
        <v>2.5908302076604224E-2</v>
      </c>
      <c r="J56" s="28">
        <f>J57*'TC1'!J56/'TC1'!J57</f>
        <v>6.8483182314394023E-3</v>
      </c>
      <c r="K56" s="28"/>
      <c r="L56" s="54">
        <f t="shared" si="2"/>
        <v>0.21139575713288095</v>
      </c>
      <c r="M56" s="18">
        <f t="shared" si="3"/>
        <v>9.2282506787818713E-2</v>
      </c>
      <c r="N56" s="18">
        <f t="shared" si="3"/>
        <v>0.11911325034506223</v>
      </c>
      <c r="O56" s="18">
        <f t="shared" si="0"/>
        <v>6.9670093024959245E-2</v>
      </c>
      <c r="P56" s="18">
        <f t="shared" si="4"/>
        <v>2.9962399747972268E-2</v>
      </c>
      <c r="Q56" s="18">
        <f t="shared" si="4"/>
        <v>3.970769327698697E-2</v>
      </c>
      <c r="R56" s="18">
        <f t="shared" si="4"/>
        <v>1.9059983845164823E-2</v>
      </c>
      <c r="S56" s="17"/>
      <c r="T56" s="13"/>
      <c r="U56" s="11"/>
      <c r="V56" s="2"/>
      <c r="W56" s="2"/>
      <c r="X56" s="2"/>
      <c r="Y56" s="2"/>
      <c r="Z56" s="2"/>
    </row>
    <row r="57" spans="1:26" x14ac:dyDescent="0.2">
      <c r="A57" s="24">
        <v>1960</v>
      </c>
      <c r="B57" s="303">
        <f>B58*'TC1'!B57/'TC1'!B58</f>
        <v>0.69673018412341559</v>
      </c>
      <c r="C57" s="415"/>
      <c r="D57" s="415"/>
      <c r="E57" s="300">
        <f>E58*'TC1'!E57/'TC1'!E58</f>
        <v>0.303304625866469</v>
      </c>
      <c r="F57" s="26">
        <f>F58*'TC1'!F57/'TC1'!F58</f>
        <v>0.20930806022875026</v>
      </c>
      <c r="G57" s="26">
        <f>G58*'TC1'!G57/'TC1'!G58</f>
        <v>9.173170786413265E-2</v>
      </c>
      <c r="H57" s="26">
        <f>H58*'TC1'!H57/'TC1'!H58</f>
        <v>6.1807886697305782E-2</v>
      </c>
      <c r="I57" s="26">
        <f>I58*'TC1'!I57/'TC1'!I58</f>
        <v>2.5257797306650131E-2</v>
      </c>
      <c r="J57" s="26">
        <f>J58*'TC1'!J57/'TC1'!J58</f>
        <v>7.5326958558565556E-3</v>
      </c>
      <c r="K57" s="26"/>
      <c r="L57" s="55">
        <f t="shared" si="2"/>
        <v>0.21157291800233635</v>
      </c>
      <c r="M57" s="22">
        <f t="shared" si="3"/>
        <v>9.3996565637718743E-2</v>
      </c>
      <c r="N57" s="22">
        <f t="shared" si="3"/>
        <v>0.11757635236461761</v>
      </c>
      <c r="O57" s="22">
        <f t="shared" si="0"/>
        <v>6.6473910557482516E-2</v>
      </c>
      <c r="P57" s="22">
        <f t="shared" si="4"/>
        <v>2.9923821166826868E-2</v>
      </c>
      <c r="Q57" s="22">
        <f t="shared" si="4"/>
        <v>3.6550089390655655E-2</v>
      </c>
      <c r="R57" s="22">
        <f t="shared" si="4"/>
        <v>1.7725101450793576E-2</v>
      </c>
      <c r="S57" s="21"/>
      <c r="T57" s="13"/>
      <c r="U57" s="11"/>
      <c r="V57" s="2"/>
      <c r="W57" s="2"/>
      <c r="X57" s="2"/>
      <c r="Y57" s="2"/>
      <c r="Z57" s="2"/>
    </row>
    <row r="58" spans="1:26" x14ac:dyDescent="0.2">
      <c r="A58" s="16">
        <v>1961</v>
      </c>
      <c r="B58" s="301">
        <f>B59*'TC1'!B58/'TC1'!B59</f>
        <v>0.69419538837782224</v>
      </c>
      <c r="C58" s="415"/>
      <c r="D58" s="415"/>
      <c r="E58" s="298">
        <f>E59*'TC1'!E58/'TC1'!E59</f>
        <v>0.30582921339340241</v>
      </c>
      <c r="F58" s="25">
        <f>F59*'TC1'!F58/'TC1'!F59</f>
        <v>0.21064001105493549</v>
      </c>
      <c r="G58" s="25">
        <f>G59*'TC1'!G58/'TC1'!G59</f>
        <v>8.9351488595229484E-2</v>
      </c>
      <c r="H58" s="25">
        <f>H59*'TC1'!H58/'TC1'!H59</f>
        <v>5.9487691454437781E-2</v>
      </c>
      <c r="I58" s="25">
        <f>I59*'TC1'!I58/'TC1'!I59</f>
        <v>2.4374624926766418E-2</v>
      </c>
      <c r="J58" s="25">
        <f>J59*'TC1'!J58/'TC1'!J59</f>
        <v>7.4151801788261695E-3</v>
      </c>
      <c r="K58" s="25"/>
      <c r="L58" s="53">
        <f t="shared" si="2"/>
        <v>0.21647772479817293</v>
      </c>
      <c r="M58" s="13">
        <f t="shared" si="3"/>
        <v>9.5189202338466922E-2</v>
      </c>
      <c r="N58" s="13">
        <f t="shared" si="3"/>
        <v>0.12128852245970601</v>
      </c>
      <c r="O58" s="13">
        <f t="shared" si="0"/>
        <v>6.4976863668463058E-2</v>
      </c>
      <c r="P58" s="13">
        <f t="shared" si="4"/>
        <v>2.9863797140791702E-2</v>
      </c>
      <c r="Q58" s="13">
        <f t="shared" si="4"/>
        <v>3.5113066527671363E-2</v>
      </c>
      <c r="R58" s="13">
        <f t="shared" si="4"/>
        <v>1.6959444747940249E-2</v>
      </c>
      <c r="S58" s="12"/>
      <c r="T58" s="13"/>
      <c r="U58" s="11"/>
      <c r="V58" s="2"/>
      <c r="W58" s="2"/>
      <c r="X58" s="2"/>
      <c r="Y58" s="2"/>
      <c r="Z58" s="2"/>
    </row>
    <row r="59" spans="1:26" x14ac:dyDescent="0.2">
      <c r="A59" s="16">
        <v>1962</v>
      </c>
      <c r="B59" s="301">
        <v>0.68808653950691223</v>
      </c>
      <c r="C59" s="483">
        <v>0.22691553831100464</v>
      </c>
      <c r="D59" s="484">
        <f>B59-C59</f>
        <v>0.46117100119590759</v>
      </c>
      <c r="E59" s="295">
        <v>0.31191346049308777</v>
      </c>
      <c r="F59" s="14">
        <v>0.21594136953353882</v>
      </c>
      <c r="G59" s="14">
        <v>9.3459568917751312E-2</v>
      </c>
      <c r="H59" s="14">
        <v>6.3920274376869202E-2</v>
      </c>
      <c r="I59" s="14">
        <v>2.667575515806675E-2</v>
      </c>
      <c r="J59" s="14">
        <v>8.2035968080163002E-3</v>
      </c>
      <c r="K59" s="14"/>
      <c r="L59" s="53">
        <f t="shared" si="2"/>
        <v>0.21845389157533646</v>
      </c>
      <c r="M59" s="13">
        <f t="shared" si="3"/>
        <v>9.597209095954895E-2</v>
      </c>
      <c r="N59" s="13">
        <f t="shared" si="3"/>
        <v>0.12248180061578751</v>
      </c>
      <c r="O59" s="13">
        <f t="shared" si="0"/>
        <v>6.6783813759684563E-2</v>
      </c>
      <c r="P59" s="13">
        <f t="shared" si="4"/>
        <v>2.9539294540882111E-2</v>
      </c>
      <c r="Q59" s="13">
        <f t="shared" si="4"/>
        <v>3.7244519218802452E-2</v>
      </c>
      <c r="R59" s="13">
        <f t="shared" si="4"/>
        <v>1.8472158350050449E-2</v>
      </c>
      <c r="S59" s="12"/>
      <c r="T59" s="13"/>
      <c r="U59" s="11"/>
      <c r="V59" s="2"/>
      <c r="W59" s="2"/>
      <c r="X59" s="2"/>
      <c r="Y59" s="2"/>
      <c r="Z59" s="2"/>
    </row>
    <row r="60" spans="1:26" x14ac:dyDescent="0.2">
      <c r="A60" s="16">
        <v>1963</v>
      </c>
      <c r="B60" s="301">
        <f>(B59+B61)/2</f>
        <v>0.68310698866844177</v>
      </c>
      <c r="C60" s="483">
        <f t="shared" ref="C60:J60" si="5">(C59+C61)/2</f>
        <v>0.22122657299041748</v>
      </c>
      <c r="D60" s="484">
        <f t="shared" si="5"/>
        <v>0.46161459386348724</v>
      </c>
      <c r="E60" s="295">
        <f t="shared" si="5"/>
        <v>0.31689301133155823</v>
      </c>
      <c r="F60" s="14">
        <f t="shared" si="5"/>
        <v>0.21987050026655197</v>
      </c>
      <c r="G60" s="14">
        <f t="shared" si="5"/>
        <v>9.537920355796814E-2</v>
      </c>
      <c r="H60" s="14">
        <f t="shared" si="5"/>
        <v>6.5524045377969742E-2</v>
      </c>
      <c r="I60" s="14">
        <f t="shared" si="5"/>
        <v>2.7660190127789974E-2</v>
      </c>
      <c r="J60" s="14">
        <f t="shared" si="5"/>
        <v>8.7151550687849522E-3</v>
      </c>
      <c r="K60" s="14"/>
      <c r="L60" s="53">
        <f>(L59+L61)/2</f>
        <v>0.22151380777359009</v>
      </c>
      <c r="M60" s="13">
        <f t="shared" ref="M60:R60" si="6">(M59+M61)/2</f>
        <v>9.7022511065006256E-2</v>
      </c>
      <c r="N60" s="13">
        <f t="shared" si="6"/>
        <v>0.12449129670858383</v>
      </c>
      <c r="O60" s="13">
        <f t="shared" si="6"/>
        <v>6.7719013430178165E-2</v>
      </c>
      <c r="P60" s="13">
        <f t="shared" si="6"/>
        <v>2.9855158179998398E-2</v>
      </c>
      <c r="Q60" s="13">
        <f t="shared" si="6"/>
        <v>3.7863855250179768E-2</v>
      </c>
      <c r="R60" s="13">
        <f t="shared" si="6"/>
        <v>1.8945035059005022E-2</v>
      </c>
      <c r="S60" s="12"/>
      <c r="T60" s="13"/>
      <c r="U60" s="11"/>
      <c r="V60" s="2"/>
      <c r="W60" s="2"/>
      <c r="X60" s="2"/>
      <c r="Y60" s="2"/>
      <c r="Z60" s="2"/>
    </row>
    <row r="61" spans="1:26" x14ac:dyDescent="0.2">
      <c r="A61" s="16">
        <v>1964</v>
      </c>
      <c r="B61" s="301">
        <v>0.67812743782997131</v>
      </c>
      <c r="C61" s="483">
        <v>0.21553760766983032</v>
      </c>
      <c r="D61" s="484">
        <f>'TC2'!O61</f>
        <v>0.46205818653106689</v>
      </c>
      <c r="E61" s="295">
        <v>0.32187256217002869</v>
      </c>
      <c r="F61" s="14">
        <v>0.22379963099956512</v>
      </c>
      <c r="G61" s="14">
        <v>9.7298838198184967E-2</v>
      </c>
      <c r="H61" s="14">
        <v>6.7127816379070282E-2</v>
      </c>
      <c r="I61" s="14">
        <v>2.8644625097513199E-2</v>
      </c>
      <c r="J61" s="14">
        <v>9.2267133295536041E-3</v>
      </c>
      <c r="K61" s="14"/>
      <c r="L61" s="53">
        <f t="shared" si="2"/>
        <v>0.22457372397184372</v>
      </c>
      <c r="M61" s="13">
        <f t="shared" si="3"/>
        <v>9.8072931170463562E-2</v>
      </c>
      <c r="N61" s="13">
        <f t="shared" si="3"/>
        <v>0.12650079280138016</v>
      </c>
      <c r="O61" s="13">
        <f t="shared" si="0"/>
        <v>6.8654213100671768E-2</v>
      </c>
      <c r="P61" s="13">
        <f t="shared" si="4"/>
        <v>3.0171021819114685E-2</v>
      </c>
      <c r="Q61" s="13">
        <f t="shared" si="4"/>
        <v>3.8483191281557083E-2</v>
      </c>
      <c r="R61" s="13">
        <f t="shared" si="4"/>
        <v>1.9417911767959595E-2</v>
      </c>
      <c r="S61" s="12"/>
      <c r="T61" s="13"/>
      <c r="U61" s="11"/>
      <c r="V61" s="2"/>
      <c r="W61" s="2"/>
      <c r="X61" s="2"/>
      <c r="Y61" s="2"/>
      <c r="Z61" s="2"/>
    </row>
    <row r="62" spans="1:26" x14ac:dyDescent="0.2">
      <c r="A62" s="16">
        <v>1965</v>
      </c>
      <c r="B62" s="301">
        <f>(B61+B63)/2</f>
        <v>0.68053333461284637</v>
      </c>
      <c r="C62" s="483">
        <f t="shared" ref="C62" si="7">(C61+C63)/2</f>
        <v>0.21950507164001465</v>
      </c>
      <c r="D62" s="484">
        <f t="shared" ref="D62" si="8">(D61+D63)/2</f>
        <v>0.46051815152168274</v>
      </c>
      <c r="E62" s="295">
        <f t="shared" ref="E62" si="9">(E61+E63)/2</f>
        <v>0.31946666538715363</v>
      </c>
      <c r="F62" s="14">
        <f t="shared" ref="F62" si="10">(F61+F63)/2</f>
        <v>0.22226337343454361</v>
      </c>
      <c r="G62" s="14">
        <f t="shared" ref="G62" si="11">(G61+G63)/2</f>
        <v>9.6997946500778198E-2</v>
      </c>
      <c r="H62" s="14">
        <f t="shared" ref="H62" si="12">(H61+H63)/2</f>
        <v>6.7238010466098785E-2</v>
      </c>
      <c r="I62" s="14">
        <f t="shared" ref="I62" si="13">(I61+I63)/2</f>
        <v>2.9304016381502151E-2</v>
      </c>
      <c r="J62" s="14">
        <f t="shared" ref="J62" si="14">(J61+J63)/2</f>
        <v>9.6208709292113781E-3</v>
      </c>
      <c r="K62" s="14"/>
      <c r="L62" s="53">
        <f>(L61+L63)/2</f>
        <v>0.22246871888637543</v>
      </c>
      <c r="M62" s="13">
        <f t="shared" ref="M62" si="15">(M61+M63)/2</f>
        <v>9.7203291952610016E-2</v>
      </c>
      <c r="N62" s="13">
        <f t="shared" ref="N62" si="16">(N61+N63)/2</f>
        <v>0.12526542693376541</v>
      </c>
      <c r="O62" s="13">
        <f t="shared" ref="O62" si="17">(O61+O63)/2</f>
        <v>6.7693930119276047E-2</v>
      </c>
      <c r="P62" s="13">
        <f t="shared" ref="P62" si="18">(P61+P63)/2</f>
        <v>2.9759936034679413E-2</v>
      </c>
      <c r="Q62" s="13">
        <f t="shared" ref="Q62" si="19">(Q61+Q63)/2</f>
        <v>3.7933994084596634E-2</v>
      </c>
      <c r="R62" s="13">
        <f t="shared" ref="R62" si="20">(R61+R63)/2</f>
        <v>1.9683145452290773E-2</v>
      </c>
      <c r="S62" s="12"/>
      <c r="T62" s="13"/>
      <c r="U62" s="11"/>
      <c r="V62" s="2"/>
      <c r="W62" s="2"/>
      <c r="X62" s="2"/>
      <c r="Y62" s="2"/>
      <c r="Z62" s="2"/>
    </row>
    <row r="63" spans="1:26" x14ac:dyDescent="0.2">
      <c r="A63" s="16">
        <v>1966</v>
      </c>
      <c r="B63" s="301">
        <v>0.68293923139572144</v>
      </c>
      <c r="C63" s="483">
        <v>0.22347253561019897</v>
      </c>
      <c r="D63" s="484">
        <f>'TC2'!O63</f>
        <v>0.45897811651229858</v>
      </c>
      <c r="E63" s="295">
        <v>0.31706076860427856</v>
      </c>
      <c r="F63" s="14">
        <v>0.22072711586952209</v>
      </c>
      <c r="G63" s="14">
        <v>9.6697054803371429E-2</v>
      </c>
      <c r="H63" s="14">
        <v>6.7348204553127289E-2</v>
      </c>
      <c r="I63" s="14">
        <v>2.9963407665491104E-2</v>
      </c>
      <c r="J63" s="14">
        <v>1.0015028528869152E-2</v>
      </c>
      <c r="K63" s="14"/>
      <c r="L63" s="53">
        <f t="shared" si="2"/>
        <v>0.22036371380090714</v>
      </c>
      <c r="M63" s="13">
        <f t="shared" si="3"/>
        <v>9.633365273475647E-2</v>
      </c>
      <c r="N63" s="13">
        <f t="shared" si="3"/>
        <v>0.12403006106615067</v>
      </c>
      <c r="O63" s="13">
        <f t="shared" si="0"/>
        <v>6.6733647137880325E-2</v>
      </c>
      <c r="P63" s="13">
        <f t="shared" si="4"/>
        <v>2.9348850250244141E-2</v>
      </c>
      <c r="Q63" s="13">
        <f t="shared" si="4"/>
        <v>3.7384796887636185E-2</v>
      </c>
      <c r="R63" s="13">
        <f t="shared" si="4"/>
        <v>1.9948379136621952E-2</v>
      </c>
      <c r="S63" s="12"/>
      <c r="T63" s="13"/>
      <c r="U63" s="11"/>
      <c r="V63" s="2"/>
      <c r="W63" s="2"/>
      <c r="X63" s="2"/>
      <c r="Y63" s="2"/>
      <c r="Z63" s="2"/>
    </row>
    <row r="64" spans="1:26" x14ac:dyDescent="0.2">
      <c r="A64" s="16">
        <v>1967</v>
      </c>
      <c r="B64" s="301">
        <v>0.6960410475730896</v>
      </c>
      <c r="C64" s="483">
        <v>0.24000144004821777</v>
      </c>
      <c r="D64" s="484">
        <f>'TC2'!O64</f>
        <v>0.45607919245958328</v>
      </c>
      <c r="E64" s="295">
        <v>0.3039589524269104</v>
      </c>
      <c r="F64" s="14">
        <v>0.20998656749725342</v>
      </c>
      <c r="G64" s="14">
        <v>9.1027066111564636E-2</v>
      </c>
      <c r="H64" s="14">
        <v>6.2936499714851379E-2</v>
      </c>
      <c r="I64" s="14">
        <v>2.7014231309294701E-2</v>
      </c>
      <c r="J64" s="14">
        <v>8.588976226747036E-3</v>
      </c>
      <c r="K64" s="14"/>
      <c r="L64" s="53">
        <f t="shared" si="2"/>
        <v>0.21293188631534576</v>
      </c>
      <c r="M64" s="13">
        <f t="shared" si="3"/>
        <v>9.3972384929656982E-2</v>
      </c>
      <c r="N64" s="13">
        <f t="shared" si="3"/>
        <v>0.11895950138568878</v>
      </c>
      <c r="O64" s="13">
        <f t="shared" si="0"/>
        <v>6.4012834802269936E-2</v>
      </c>
      <c r="P64" s="13">
        <f t="shared" si="4"/>
        <v>2.8090566396713257E-2</v>
      </c>
      <c r="Q64" s="13">
        <f t="shared" si="4"/>
        <v>3.5922268405556679E-2</v>
      </c>
      <c r="R64" s="13">
        <f t="shared" si="4"/>
        <v>1.8425255082547665E-2</v>
      </c>
      <c r="S64" s="12"/>
      <c r="T64" s="13"/>
      <c r="U64" s="11"/>
      <c r="V64" s="2"/>
      <c r="W64" s="2"/>
      <c r="X64" s="2"/>
      <c r="Y64" s="2"/>
      <c r="Z64" s="2"/>
    </row>
    <row r="65" spans="1:26" x14ac:dyDescent="0.2">
      <c r="A65" s="16">
        <v>1968</v>
      </c>
      <c r="B65" s="301">
        <v>0.69746273756027222</v>
      </c>
      <c r="C65" s="483">
        <v>0.23917412757873535</v>
      </c>
      <c r="D65" s="484">
        <f>'TC2'!O65</f>
        <v>0.45693289674818516</v>
      </c>
      <c r="E65" s="295">
        <v>0.30253726243972778</v>
      </c>
      <c r="F65" s="14">
        <v>0.20842732489109039</v>
      </c>
      <c r="G65" s="14">
        <v>8.9865617454051971E-2</v>
      </c>
      <c r="H65" s="14">
        <v>6.2037717550992966E-2</v>
      </c>
      <c r="I65" s="14">
        <v>2.6606226339936256E-2</v>
      </c>
      <c r="J65" s="14">
        <v>8.6145168170332909E-3</v>
      </c>
      <c r="K65" s="14"/>
      <c r="L65" s="53">
        <f t="shared" si="2"/>
        <v>0.21267164498567581</v>
      </c>
      <c r="M65" s="13">
        <f t="shared" si="3"/>
        <v>9.410993754863739E-2</v>
      </c>
      <c r="N65" s="13">
        <f t="shared" si="3"/>
        <v>0.11856170743703842</v>
      </c>
      <c r="O65" s="13">
        <f t="shared" si="0"/>
        <v>6.3259391114115715E-2</v>
      </c>
      <c r="P65" s="13">
        <f t="shared" si="4"/>
        <v>2.7827899903059006E-2</v>
      </c>
      <c r="Q65" s="13">
        <f t="shared" si="4"/>
        <v>3.5431491211056709E-2</v>
      </c>
      <c r="R65" s="13">
        <f t="shared" si="4"/>
        <v>1.7991709522902966E-2</v>
      </c>
      <c r="S65" s="12"/>
      <c r="T65" s="13"/>
      <c r="U65" s="11"/>
      <c r="V65" s="2"/>
      <c r="W65" s="2"/>
      <c r="X65" s="2"/>
      <c r="Y65" s="2"/>
      <c r="Z65" s="2"/>
    </row>
    <row r="66" spans="1:26" x14ac:dyDescent="0.2">
      <c r="A66" s="20">
        <v>1969</v>
      </c>
      <c r="B66" s="302">
        <v>0.7094673216342926</v>
      </c>
      <c r="C66" s="487">
        <v>0.24709630012512207</v>
      </c>
      <c r="D66" s="488">
        <f>'TC2'!O66</f>
        <v>0.45897112647071481</v>
      </c>
      <c r="E66" s="296">
        <v>0.2905326783657074</v>
      </c>
      <c r="F66" s="19">
        <v>0.19683809578418732</v>
      </c>
      <c r="G66" s="19">
        <v>8.2257479429244995E-2</v>
      </c>
      <c r="H66" s="19">
        <v>5.6321147829294205E-2</v>
      </c>
      <c r="I66" s="19">
        <v>2.3923171684145927E-2</v>
      </c>
      <c r="J66" s="19">
        <v>7.8268358483910561E-3</v>
      </c>
      <c r="K66" s="19"/>
      <c r="L66" s="54">
        <f t="shared" si="2"/>
        <v>0.2082751989364624</v>
      </c>
      <c r="M66" s="18">
        <f t="shared" si="3"/>
        <v>9.3694582581520081E-2</v>
      </c>
      <c r="N66" s="18">
        <f t="shared" si="3"/>
        <v>0.11458061635494232</v>
      </c>
      <c r="O66" s="18">
        <f t="shared" si="0"/>
        <v>5.8334307745099068E-2</v>
      </c>
      <c r="P66" s="18">
        <f t="shared" si="4"/>
        <v>2.593633159995079E-2</v>
      </c>
      <c r="Q66" s="18">
        <f t="shared" si="4"/>
        <v>3.2397976145148277E-2</v>
      </c>
      <c r="R66" s="18">
        <f t="shared" si="4"/>
        <v>1.6096335835754871E-2</v>
      </c>
      <c r="S66" s="17"/>
      <c r="T66" s="13"/>
      <c r="U66" s="11"/>
      <c r="V66" s="2"/>
      <c r="W66" s="2"/>
      <c r="X66" s="2"/>
      <c r="Y66" s="2"/>
      <c r="Z66" s="2"/>
    </row>
    <row r="67" spans="1:26" x14ac:dyDescent="0.2">
      <c r="A67" s="24">
        <v>1970</v>
      </c>
      <c r="B67" s="303">
        <v>0.71318230032920837</v>
      </c>
      <c r="C67" s="489">
        <v>0.25257581472396851</v>
      </c>
      <c r="D67" s="490">
        <f>'TC2'!O67</f>
        <v>0.45928959886077791</v>
      </c>
      <c r="E67" s="297">
        <v>0.28681769967079163</v>
      </c>
      <c r="F67" s="23">
        <v>0.19219602644443512</v>
      </c>
      <c r="G67" s="23">
        <v>7.7660813927650452E-2</v>
      </c>
      <c r="H67" s="23">
        <v>5.2048664540052414E-2</v>
      </c>
      <c r="I67" s="23">
        <v>2.0918108522891998E-2</v>
      </c>
      <c r="J67" s="23">
        <v>6.48120092228055E-3</v>
      </c>
      <c r="K67" s="23"/>
      <c r="L67" s="55">
        <f t="shared" si="2"/>
        <v>0.20915688574314117</v>
      </c>
      <c r="M67" s="22">
        <f t="shared" si="3"/>
        <v>9.4621673226356506E-2</v>
      </c>
      <c r="N67" s="22">
        <f t="shared" si="3"/>
        <v>0.11453521251678467</v>
      </c>
      <c r="O67" s="22">
        <f t="shared" si="0"/>
        <v>5.6742705404758453E-2</v>
      </c>
      <c r="P67" s="22">
        <f t="shared" si="4"/>
        <v>2.5612149387598038E-2</v>
      </c>
      <c r="Q67" s="22">
        <f t="shared" si="4"/>
        <v>3.1130556017160416E-2</v>
      </c>
      <c r="R67" s="22">
        <f t="shared" si="4"/>
        <v>1.4436907600611448E-2</v>
      </c>
      <c r="S67" s="21"/>
      <c r="T67" s="13"/>
      <c r="U67" s="11"/>
      <c r="V67" s="2"/>
      <c r="W67" s="2"/>
      <c r="X67" s="2"/>
      <c r="Y67" s="2"/>
      <c r="Z67" s="2"/>
    </row>
    <row r="68" spans="1:26" x14ac:dyDescent="0.2">
      <c r="A68" s="16">
        <v>1971</v>
      </c>
      <c r="B68" s="301">
        <v>0.70894068479537964</v>
      </c>
      <c r="C68" s="483">
        <v>0.24731665849685669</v>
      </c>
      <c r="D68" s="484">
        <f>'TC2'!O68</f>
        <v>0.45934514413238503</v>
      </c>
      <c r="E68" s="295">
        <v>0.29105931520462036</v>
      </c>
      <c r="F68" s="14">
        <v>0.19691374897956848</v>
      </c>
      <c r="G68" s="14">
        <v>8.1491477787494659E-2</v>
      </c>
      <c r="H68" s="14">
        <v>5.5299922823905945E-2</v>
      </c>
      <c r="I68" s="14">
        <v>2.277255617082119E-2</v>
      </c>
      <c r="J68" s="14">
        <v>7.0004556328058243E-3</v>
      </c>
      <c r="K68" s="14"/>
      <c r="L68" s="53">
        <f t="shared" si="2"/>
        <v>0.2095678374171257</v>
      </c>
      <c r="M68" s="13">
        <f t="shared" si="3"/>
        <v>9.414556622505188E-2</v>
      </c>
      <c r="N68" s="13">
        <f t="shared" si="3"/>
        <v>0.11542227119207382</v>
      </c>
      <c r="O68" s="13">
        <f t="shared" si="0"/>
        <v>5.871892161667347E-2</v>
      </c>
      <c r="P68" s="13">
        <f t="shared" si="4"/>
        <v>2.6191554963588715E-2</v>
      </c>
      <c r="Q68" s="13">
        <f t="shared" si="4"/>
        <v>3.2527366653084755E-2</v>
      </c>
      <c r="R68" s="13">
        <f t="shared" si="4"/>
        <v>1.5772100538015366E-2</v>
      </c>
      <c r="S68" s="12"/>
      <c r="T68" s="13"/>
      <c r="U68" s="11"/>
      <c r="V68" s="2"/>
      <c r="W68" s="2"/>
      <c r="X68" s="2"/>
      <c r="Y68" s="2"/>
      <c r="Z68" s="2"/>
    </row>
    <row r="69" spans="1:26" x14ac:dyDescent="0.2">
      <c r="A69" s="16">
        <v>1972</v>
      </c>
      <c r="B69" s="301">
        <v>0.70647010207176208</v>
      </c>
      <c r="C69" s="483">
        <v>0.24739325046539307</v>
      </c>
      <c r="D69" s="484">
        <f>'TC2'!O69</f>
        <v>0.45649504216999048</v>
      </c>
      <c r="E69" s="295">
        <v>0.29352989792823792</v>
      </c>
      <c r="F69" s="14">
        <v>0.19880872964859009</v>
      </c>
      <c r="G69" s="14">
        <v>8.2132831215858459E-2</v>
      </c>
      <c r="H69" s="14">
        <v>5.5933453142642975E-2</v>
      </c>
      <c r="I69" s="14">
        <v>2.3300487548112869E-2</v>
      </c>
      <c r="J69" s="14">
        <v>7.2960262186825275E-3</v>
      </c>
      <c r="K69" s="14"/>
      <c r="L69" s="53">
        <f t="shared" si="2"/>
        <v>0.21139706671237946</v>
      </c>
      <c r="M69" s="13">
        <f t="shared" si="3"/>
        <v>9.4721168279647827E-2</v>
      </c>
      <c r="N69" s="13">
        <f t="shared" si="3"/>
        <v>0.11667589843273163</v>
      </c>
      <c r="O69" s="13">
        <f t="shared" si="0"/>
        <v>5.883234366774559E-2</v>
      </c>
      <c r="P69" s="13">
        <f t="shared" si="4"/>
        <v>2.6199378073215485E-2</v>
      </c>
      <c r="Q69" s="13">
        <f t="shared" si="4"/>
        <v>3.2632965594530106E-2</v>
      </c>
      <c r="R69" s="13">
        <f t="shared" si="4"/>
        <v>1.6004461329430342E-2</v>
      </c>
      <c r="S69" s="12"/>
      <c r="T69" s="13"/>
      <c r="U69" s="11"/>
      <c r="V69" s="2"/>
      <c r="W69" s="2"/>
      <c r="X69" s="2"/>
      <c r="Y69" s="2"/>
      <c r="Z69" s="2"/>
    </row>
    <row r="70" spans="1:26" x14ac:dyDescent="0.2">
      <c r="A70" s="16">
        <v>1973</v>
      </c>
      <c r="B70" s="301">
        <v>0.70024335384368896</v>
      </c>
      <c r="C70" s="483">
        <v>0.24775880575180054</v>
      </c>
      <c r="D70" s="484">
        <f>'TC2'!O70</f>
        <v>0.45342688151322363</v>
      </c>
      <c r="E70" s="295">
        <v>0.29975664615631104</v>
      </c>
      <c r="F70" s="14">
        <v>0.20490698516368866</v>
      </c>
      <c r="G70" s="14">
        <v>8.4151871502399445E-2</v>
      </c>
      <c r="H70" s="14">
        <v>5.6897301226854324E-2</v>
      </c>
      <c r="I70" s="14">
        <v>2.3508580401539803E-2</v>
      </c>
      <c r="J70" s="14">
        <v>7.1227215230464935E-3</v>
      </c>
      <c r="K70" s="14"/>
      <c r="L70" s="53">
        <f t="shared" si="2"/>
        <v>0.21560477465391159</v>
      </c>
      <c r="M70" s="13">
        <f t="shared" si="3"/>
        <v>9.4849660992622375E-2</v>
      </c>
      <c r="N70" s="13">
        <f t="shared" si="3"/>
        <v>0.12075511366128922</v>
      </c>
      <c r="O70" s="13">
        <f t="shared" si="0"/>
        <v>6.0643291100859642E-2</v>
      </c>
      <c r="P70" s="13">
        <f t="shared" si="4"/>
        <v>2.725457027554512E-2</v>
      </c>
      <c r="Q70" s="13">
        <f t="shared" si="4"/>
        <v>3.3388720825314522E-2</v>
      </c>
      <c r="R70" s="13">
        <f t="shared" si="4"/>
        <v>1.6385858878493309E-2</v>
      </c>
      <c r="S70" s="12"/>
      <c r="T70" s="13"/>
      <c r="U70" s="11"/>
      <c r="V70" s="2"/>
      <c r="W70" s="2"/>
      <c r="X70" s="2"/>
      <c r="Y70" s="2"/>
      <c r="Z70" s="2"/>
    </row>
    <row r="71" spans="1:26" x14ac:dyDescent="0.2">
      <c r="A71" s="16">
        <v>1974</v>
      </c>
      <c r="B71" s="301">
        <v>0.71236568689346313</v>
      </c>
      <c r="C71" s="483">
        <v>0.25695735216140747</v>
      </c>
      <c r="D71" s="484">
        <f>'TC2'!O71</f>
        <v>0.45377390431394815</v>
      </c>
      <c r="E71" s="295">
        <v>0.28763431310653687</v>
      </c>
      <c r="F71" s="14">
        <v>0.1938774585723877</v>
      </c>
      <c r="G71" s="14">
        <v>7.8298650681972504E-2</v>
      </c>
      <c r="H71" s="14">
        <v>5.2645392715930939E-2</v>
      </c>
      <c r="I71" s="14">
        <v>2.1264161914587021E-2</v>
      </c>
      <c r="J71" s="14">
        <v>6.2554636970162392E-3</v>
      </c>
      <c r="K71" s="14"/>
      <c r="L71" s="53">
        <f t="shared" si="2"/>
        <v>0.20933566242456436</v>
      </c>
      <c r="M71" s="13">
        <f t="shared" si="3"/>
        <v>9.375685453414917E-2</v>
      </c>
      <c r="N71" s="13">
        <f t="shared" si="3"/>
        <v>0.11557880789041519</v>
      </c>
      <c r="O71" s="13">
        <f t="shared" si="0"/>
        <v>5.7034488767385483E-2</v>
      </c>
      <c r="P71" s="13">
        <f t="shared" si="4"/>
        <v>2.5653257966041565E-2</v>
      </c>
      <c r="Q71" s="13">
        <f t="shared" si="4"/>
        <v>3.1381230801343918E-2</v>
      </c>
      <c r="R71" s="13">
        <f t="shared" si="4"/>
        <v>1.5008698217570782E-2</v>
      </c>
      <c r="S71" s="12"/>
      <c r="T71" s="13"/>
      <c r="U71" s="11"/>
      <c r="V71" s="2"/>
      <c r="W71" s="2"/>
      <c r="X71" s="2"/>
      <c r="Y71" s="2"/>
      <c r="Z71" s="2"/>
    </row>
    <row r="72" spans="1:26" x14ac:dyDescent="0.2">
      <c r="A72" s="16">
        <v>1975</v>
      </c>
      <c r="B72" s="301">
        <v>0.70767205953598022</v>
      </c>
      <c r="C72" s="483">
        <v>0.25366276502609253</v>
      </c>
      <c r="D72" s="484">
        <f>'TC2'!O72</f>
        <v>0.45336096447465479</v>
      </c>
      <c r="E72" s="295">
        <v>0.29232794046401978</v>
      </c>
      <c r="F72" s="14">
        <v>0.19811446964740753</v>
      </c>
      <c r="G72" s="14">
        <v>8.2004085183143616E-2</v>
      </c>
      <c r="H72" s="14">
        <v>5.5653300136327744E-2</v>
      </c>
      <c r="I72" s="14">
        <v>2.3376146331429482E-2</v>
      </c>
      <c r="J72" s="14">
        <v>7.384707685559988E-3</v>
      </c>
      <c r="K72" s="14"/>
      <c r="L72" s="53">
        <f t="shared" si="2"/>
        <v>0.21032385528087616</v>
      </c>
      <c r="M72" s="13">
        <f t="shared" si="3"/>
        <v>9.4213470816612244E-2</v>
      </c>
      <c r="N72" s="13">
        <f t="shared" si="3"/>
        <v>0.11611038446426392</v>
      </c>
      <c r="O72" s="13">
        <f t="shared" si="0"/>
        <v>5.8627938851714134E-2</v>
      </c>
      <c r="P72" s="13">
        <f t="shared" si="4"/>
        <v>2.6350785046815872E-2</v>
      </c>
      <c r="Q72" s="13">
        <f t="shared" si="4"/>
        <v>3.2277153804898262E-2</v>
      </c>
      <c r="R72" s="13">
        <f t="shared" si="4"/>
        <v>1.5991438645869493E-2</v>
      </c>
      <c r="S72" s="12"/>
      <c r="T72" s="13"/>
      <c r="U72" s="11"/>
      <c r="V72" s="2"/>
      <c r="W72" s="2"/>
      <c r="X72" s="2"/>
      <c r="Y72" s="2"/>
      <c r="Z72" s="2"/>
    </row>
    <row r="73" spans="1:26" x14ac:dyDescent="0.2">
      <c r="A73" s="16">
        <v>1976</v>
      </c>
      <c r="B73" s="301">
        <v>0.71013608574867249</v>
      </c>
      <c r="C73" s="483">
        <v>0.25754815340042114</v>
      </c>
      <c r="D73" s="484">
        <f>'TC2'!O73</f>
        <v>0.45220363627313986</v>
      </c>
      <c r="E73" s="295">
        <v>0.28986391425132751</v>
      </c>
      <c r="F73" s="14">
        <v>0.1960490345954895</v>
      </c>
      <c r="G73" s="14">
        <v>8.0590985715389252E-2</v>
      </c>
      <c r="H73" s="14">
        <v>5.4668113589286804E-2</v>
      </c>
      <c r="I73" s="14">
        <v>2.2907543927431107E-2</v>
      </c>
      <c r="J73" s="14">
        <v>7.2385193780064583E-3</v>
      </c>
      <c r="K73" s="14"/>
      <c r="L73" s="53">
        <f t="shared" si="2"/>
        <v>0.20927292853593826</v>
      </c>
      <c r="M73" s="13">
        <f t="shared" si="3"/>
        <v>9.3814879655838013E-2</v>
      </c>
      <c r="N73" s="13">
        <f t="shared" si="3"/>
        <v>0.11545804888010025</v>
      </c>
      <c r="O73" s="13">
        <f t="shared" si="0"/>
        <v>5.7683441787958145E-2</v>
      </c>
      <c r="P73" s="13">
        <f t="shared" si="4"/>
        <v>2.5922872126102448E-2</v>
      </c>
      <c r="Q73" s="13">
        <f t="shared" si="4"/>
        <v>3.1760569661855698E-2</v>
      </c>
      <c r="R73" s="13">
        <f t="shared" si="4"/>
        <v>1.5669024549424648E-2</v>
      </c>
      <c r="S73" s="12"/>
      <c r="T73" s="13"/>
      <c r="U73" s="11"/>
      <c r="V73" s="2"/>
      <c r="W73" s="2"/>
      <c r="X73" s="2"/>
      <c r="Y73" s="2"/>
      <c r="Z73" s="2"/>
    </row>
    <row r="74" spans="1:26" x14ac:dyDescent="0.2">
      <c r="A74" s="16">
        <v>1977</v>
      </c>
      <c r="B74" s="301">
        <v>0.70561882853507996</v>
      </c>
      <c r="C74" s="483">
        <v>0.25569236278533936</v>
      </c>
      <c r="D74" s="484">
        <f>'TC2'!O74</f>
        <v>0.45099500688522909</v>
      </c>
      <c r="E74" s="295">
        <v>0.29438117146492004</v>
      </c>
      <c r="F74" s="14">
        <v>0.20094308257102966</v>
      </c>
      <c r="G74" s="14">
        <v>8.374331146478653E-2</v>
      </c>
      <c r="H74" s="14">
        <v>5.7010844349861145E-2</v>
      </c>
      <c r="I74" s="14">
        <v>2.4107987061142921E-2</v>
      </c>
      <c r="J74" s="14">
        <v>7.6293083839118481E-3</v>
      </c>
      <c r="K74" s="14"/>
      <c r="L74" s="53">
        <f t="shared" si="2"/>
        <v>0.21063786000013351</v>
      </c>
      <c r="M74" s="13">
        <f t="shared" si="3"/>
        <v>9.3438088893890381E-2</v>
      </c>
      <c r="N74" s="13">
        <f t="shared" si="3"/>
        <v>0.11719977110624313</v>
      </c>
      <c r="O74" s="13">
        <f t="shared" ref="O74:O104" si="21">G74-I74</f>
        <v>5.9635324403643608E-2</v>
      </c>
      <c r="P74" s="13">
        <f t="shared" ref="P74:R104" si="22">G74-H74</f>
        <v>2.6732467114925385E-2</v>
      </c>
      <c r="Q74" s="13">
        <f t="shared" si="22"/>
        <v>3.2902857288718224E-2</v>
      </c>
      <c r="R74" s="13">
        <f t="shared" si="22"/>
        <v>1.6478678677231073E-2</v>
      </c>
      <c r="S74" s="12"/>
      <c r="T74" s="13"/>
      <c r="U74" s="11"/>
      <c r="V74" s="2"/>
      <c r="W74" s="2"/>
      <c r="X74" s="2"/>
      <c r="Y74" s="2"/>
      <c r="Z74" s="2"/>
    </row>
    <row r="75" spans="1:26" x14ac:dyDescent="0.2">
      <c r="A75" s="16">
        <v>1978</v>
      </c>
      <c r="B75" s="301">
        <v>0.70376306772232056</v>
      </c>
      <c r="C75" s="483">
        <v>0.25302273035049438</v>
      </c>
      <c r="D75" s="484">
        <f>'TC2'!O75</f>
        <v>0.45007169463388585</v>
      </c>
      <c r="E75" s="295">
        <v>0.29623693227767944</v>
      </c>
      <c r="F75" s="14">
        <v>0.20181013643741608</v>
      </c>
      <c r="G75" s="14">
        <v>8.4148749709129333E-2</v>
      </c>
      <c r="H75" s="14">
        <v>5.7723980396986008E-2</v>
      </c>
      <c r="I75" s="14">
        <v>2.4744777008891106E-2</v>
      </c>
      <c r="J75" s="14">
        <v>8.0853728577494621E-3</v>
      </c>
      <c r="K75" s="14"/>
      <c r="L75" s="53">
        <f t="shared" ref="L75:L104" si="23">E75-G75</f>
        <v>0.21208818256855011</v>
      </c>
      <c r="M75" s="13">
        <f t="shared" ref="M75:N104" si="24">E75-F75</f>
        <v>9.4426795840263367E-2</v>
      </c>
      <c r="N75" s="13">
        <f t="shared" si="24"/>
        <v>0.11766138672828674</v>
      </c>
      <c r="O75" s="13">
        <f t="shared" si="21"/>
        <v>5.9403972700238228E-2</v>
      </c>
      <c r="P75" s="13">
        <f t="shared" si="22"/>
        <v>2.6424769312143326E-2</v>
      </c>
      <c r="Q75" s="13">
        <f t="shared" si="22"/>
        <v>3.2979203388094902E-2</v>
      </c>
      <c r="R75" s="13">
        <f t="shared" si="22"/>
        <v>1.6659404151141644E-2</v>
      </c>
      <c r="S75" s="12"/>
      <c r="T75" s="13"/>
      <c r="U75" s="11"/>
      <c r="V75" s="2"/>
      <c r="W75" s="2"/>
      <c r="X75" s="2"/>
      <c r="Y75" s="2"/>
      <c r="Z75" s="2"/>
    </row>
    <row r="76" spans="1:26" x14ac:dyDescent="0.2">
      <c r="A76" s="20">
        <v>1979</v>
      </c>
      <c r="B76" s="302">
        <v>0.70108121633529663</v>
      </c>
      <c r="C76" s="487">
        <v>0.25443404912948608</v>
      </c>
      <c r="D76" s="488">
        <f>'TC2'!O76</f>
        <v>0.44683936238288879</v>
      </c>
      <c r="E76" s="296">
        <v>0.29891878366470337</v>
      </c>
      <c r="F76" s="19">
        <v>0.20619550347328186</v>
      </c>
      <c r="G76" s="19">
        <v>8.9133471250534058E-2</v>
      </c>
      <c r="H76" s="19">
        <v>6.2392815947532654E-2</v>
      </c>
      <c r="I76" s="19">
        <v>2.8521673753857613E-2</v>
      </c>
      <c r="J76" s="19">
        <v>1.0081059299409389E-2</v>
      </c>
      <c r="K76" s="19"/>
      <c r="L76" s="54">
        <f t="shared" si="23"/>
        <v>0.20978531241416931</v>
      </c>
      <c r="M76" s="18">
        <f t="shared" si="24"/>
        <v>9.2723280191421509E-2</v>
      </c>
      <c r="N76" s="18">
        <f t="shared" si="24"/>
        <v>0.1170620322227478</v>
      </c>
      <c r="O76" s="18">
        <f t="shared" si="21"/>
        <v>6.0611797496676445E-2</v>
      </c>
      <c r="P76" s="18">
        <f t="shared" si="22"/>
        <v>2.6740655303001404E-2</v>
      </c>
      <c r="Q76" s="18">
        <f t="shared" si="22"/>
        <v>3.3871142193675041E-2</v>
      </c>
      <c r="R76" s="18">
        <f t="shared" si="22"/>
        <v>1.8440614454448223E-2</v>
      </c>
      <c r="S76" s="17"/>
      <c r="T76" s="13"/>
      <c r="U76" s="11"/>
      <c r="V76" s="2"/>
      <c r="W76" s="2"/>
      <c r="X76" s="2"/>
      <c r="Y76" s="2"/>
      <c r="Z76" s="2"/>
    </row>
    <row r="77" spans="1:26" x14ac:dyDescent="0.2">
      <c r="A77" s="24">
        <v>1980</v>
      </c>
      <c r="B77" s="303">
        <v>0.70693710446357727</v>
      </c>
      <c r="C77" s="489">
        <v>0.25414937734603882</v>
      </c>
      <c r="D77" s="490">
        <f>'TC2'!O77</f>
        <v>0.45248079299926758</v>
      </c>
      <c r="E77" s="297">
        <v>0.29306289553642273</v>
      </c>
      <c r="F77" s="23">
        <v>0.19936606287956238</v>
      </c>
      <c r="G77" s="23">
        <v>8.4165595471858978E-2</v>
      </c>
      <c r="H77" s="23">
        <v>5.8507278561592102E-2</v>
      </c>
      <c r="I77" s="23">
        <v>2.6194818317890167E-2</v>
      </c>
      <c r="J77" s="23">
        <v>8.8610099628567696E-3</v>
      </c>
      <c r="K77" s="23"/>
      <c r="L77" s="55">
        <f t="shared" si="23"/>
        <v>0.20889730006456375</v>
      </c>
      <c r="M77" s="22">
        <f t="shared" si="24"/>
        <v>9.3696832656860352E-2</v>
      </c>
      <c r="N77" s="22">
        <f t="shared" si="24"/>
        <v>0.1152004674077034</v>
      </c>
      <c r="O77" s="22">
        <f t="shared" si="21"/>
        <v>5.7970777153968811E-2</v>
      </c>
      <c r="P77" s="22">
        <f t="shared" si="22"/>
        <v>2.5658316910266876E-2</v>
      </c>
      <c r="Q77" s="22">
        <f t="shared" si="22"/>
        <v>3.2312460243701935E-2</v>
      </c>
      <c r="R77" s="22">
        <f t="shared" si="22"/>
        <v>1.7333808355033398E-2</v>
      </c>
      <c r="S77" s="21"/>
      <c r="T77" s="13"/>
      <c r="U77" s="11"/>
      <c r="V77" s="2"/>
      <c r="W77" s="2"/>
      <c r="X77" s="2"/>
      <c r="Y77" s="2"/>
      <c r="Z77" s="2"/>
    </row>
    <row r="78" spans="1:26" x14ac:dyDescent="0.2">
      <c r="A78" s="16">
        <v>1981</v>
      </c>
      <c r="B78" s="301">
        <v>0.69766813516616821</v>
      </c>
      <c r="C78" s="483">
        <v>0.24886530637741089</v>
      </c>
      <c r="D78" s="484">
        <f>'TC2'!O78</f>
        <v>0.44873964786529541</v>
      </c>
      <c r="E78" s="295">
        <v>0.30233186483383179</v>
      </c>
      <c r="F78" s="14">
        <v>0.20799429714679718</v>
      </c>
      <c r="G78" s="14">
        <v>9.0580403804779053E-2</v>
      </c>
      <c r="H78" s="14">
        <v>6.3990086317062378E-2</v>
      </c>
      <c r="I78" s="14">
        <v>2.9559778049588203E-2</v>
      </c>
      <c r="J78" s="14">
        <v>1.0266757570207119E-2</v>
      </c>
      <c r="K78" s="14"/>
      <c r="L78" s="53">
        <f t="shared" si="23"/>
        <v>0.21175146102905273</v>
      </c>
      <c r="M78" s="13">
        <f t="shared" si="24"/>
        <v>9.4337567687034607E-2</v>
      </c>
      <c r="N78" s="13">
        <f t="shared" si="24"/>
        <v>0.11741389334201813</v>
      </c>
      <c r="O78" s="13">
        <f t="shared" si="21"/>
        <v>6.1020625755190849E-2</v>
      </c>
      <c r="P78" s="13">
        <f t="shared" si="22"/>
        <v>2.6590317487716675E-2</v>
      </c>
      <c r="Q78" s="13">
        <f t="shared" si="22"/>
        <v>3.4430308267474174E-2</v>
      </c>
      <c r="R78" s="13">
        <f t="shared" si="22"/>
        <v>1.9293020479381084E-2</v>
      </c>
      <c r="S78" s="12"/>
      <c r="T78" s="13"/>
      <c r="U78" s="11"/>
      <c r="V78" s="2"/>
      <c r="W78" s="2"/>
      <c r="X78" s="2"/>
      <c r="Y78" s="2"/>
      <c r="Z78" s="2"/>
    </row>
    <row r="79" spans="1:26" x14ac:dyDescent="0.2">
      <c r="A79" s="16">
        <v>1982</v>
      </c>
      <c r="B79" s="301">
        <v>0.69295477867126465</v>
      </c>
      <c r="C79" s="483">
        <v>0.24082386493682861</v>
      </c>
      <c r="D79" s="484">
        <f>'TC2'!O79</f>
        <v>0.45225220918655396</v>
      </c>
      <c r="E79" s="295">
        <v>0.30704522132873535</v>
      </c>
      <c r="F79" s="14">
        <v>0.21159684658050537</v>
      </c>
      <c r="G79" s="14">
        <v>9.3981601297855377E-2</v>
      </c>
      <c r="H79" s="14">
        <v>6.7608550190925598E-2</v>
      </c>
      <c r="I79" s="14">
        <v>3.3422373235225677E-2</v>
      </c>
      <c r="J79" s="14">
        <v>1.336967945098877E-2</v>
      </c>
      <c r="K79" s="14"/>
      <c r="L79" s="53">
        <f t="shared" si="23"/>
        <v>0.21306362003087997</v>
      </c>
      <c r="M79" s="13">
        <f t="shared" si="24"/>
        <v>9.544837474822998E-2</v>
      </c>
      <c r="N79" s="13">
        <f t="shared" si="24"/>
        <v>0.11761524528264999</v>
      </c>
      <c r="O79" s="13">
        <f t="shared" si="21"/>
        <v>6.05592280626297E-2</v>
      </c>
      <c r="P79" s="13">
        <f t="shared" si="22"/>
        <v>2.6373051106929779E-2</v>
      </c>
      <c r="Q79" s="13">
        <f t="shared" si="22"/>
        <v>3.4186176955699921E-2</v>
      </c>
      <c r="R79" s="13">
        <f t="shared" si="22"/>
        <v>2.0052693784236908E-2</v>
      </c>
      <c r="S79" s="12"/>
      <c r="T79" s="13"/>
      <c r="U79" s="11"/>
      <c r="V79" s="2"/>
      <c r="W79" s="2"/>
      <c r="X79" s="2"/>
      <c r="Y79" s="2"/>
      <c r="Z79" s="2"/>
    </row>
    <row r="80" spans="1:26" x14ac:dyDescent="0.2">
      <c r="A80" s="16">
        <v>1983</v>
      </c>
      <c r="B80" s="301">
        <v>0.68507009744644165</v>
      </c>
      <c r="C80" s="483">
        <v>0.23209112882614136</v>
      </c>
      <c r="D80" s="484">
        <f>'TC2'!O80</f>
        <v>0.45360937714576721</v>
      </c>
      <c r="E80" s="295">
        <v>0.31492990255355835</v>
      </c>
      <c r="F80" s="14">
        <v>0.21788971126079559</v>
      </c>
      <c r="G80" s="14">
        <v>9.8189353942871094E-2</v>
      </c>
      <c r="H80" s="14">
        <v>7.1067661046981812E-2</v>
      </c>
      <c r="I80" s="14">
        <v>3.5659484565258026E-2</v>
      </c>
      <c r="J80" s="14">
        <v>1.5250927768647671E-2</v>
      </c>
      <c r="K80" s="14"/>
      <c r="L80" s="53">
        <f t="shared" si="23"/>
        <v>0.21674054861068726</v>
      </c>
      <c r="M80" s="13">
        <f t="shared" si="24"/>
        <v>9.7040191292762756E-2</v>
      </c>
      <c r="N80" s="13">
        <f t="shared" si="24"/>
        <v>0.1197003573179245</v>
      </c>
      <c r="O80" s="13">
        <f t="shared" si="21"/>
        <v>6.2529869377613068E-2</v>
      </c>
      <c r="P80" s="13">
        <f t="shared" si="22"/>
        <v>2.7121692895889282E-2</v>
      </c>
      <c r="Q80" s="13">
        <f t="shared" si="22"/>
        <v>3.5408176481723785E-2</v>
      </c>
      <c r="R80" s="13">
        <f t="shared" si="22"/>
        <v>2.0408556796610355E-2</v>
      </c>
      <c r="S80" s="12"/>
      <c r="T80" s="13"/>
      <c r="U80" s="11"/>
      <c r="V80" s="2"/>
      <c r="W80" s="2"/>
      <c r="X80" s="2"/>
      <c r="Y80" s="2"/>
      <c r="Z80" s="2"/>
    </row>
    <row r="81" spans="1:26" x14ac:dyDescent="0.2">
      <c r="A81" s="16">
        <v>1984</v>
      </c>
      <c r="B81" s="301">
        <v>0.6721859872341156</v>
      </c>
      <c r="C81" s="483">
        <v>0.22547429800033569</v>
      </c>
      <c r="D81" s="484">
        <f>'TC2'!O81</f>
        <v>0.44566801190376282</v>
      </c>
      <c r="E81" s="295">
        <v>0.3278140127658844</v>
      </c>
      <c r="F81" s="14">
        <v>0.22946523129940033</v>
      </c>
      <c r="G81" s="14">
        <v>0.1052747443318367</v>
      </c>
      <c r="H81" s="14">
        <v>7.6772071421146393E-2</v>
      </c>
      <c r="I81" s="14">
        <v>3.8986276835203171E-2</v>
      </c>
      <c r="J81" s="14">
        <v>1.629309169948101E-2</v>
      </c>
      <c r="K81" s="14"/>
      <c r="L81" s="53">
        <f t="shared" si="23"/>
        <v>0.2225392684340477</v>
      </c>
      <c r="M81" s="13">
        <f t="shared" si="24"/>
        <v>9.834878146648407E-2</v>
      </c>
      <c r="N81" s="13">
        <f t="shared" si="24"/>
        <v>0.12419048696756363</v>
      </c>
      <c r="O81" s="13">
        <f t="shared" si="21"/>
        <v>6.628846749663353E-2</v>
      </c>
      <c r="P81" s="13">
        <f t="shared" si="22"/>
        <v>2.8502672910690308E-2</v>
      </c>
      <c r="Q81" s="13">
        <f t="shared" si="22"/>
        <v>3.7785794585943222E-2</v>
      </c>
      <c r="R81" s="13">
        <f t="shared" si="22"/>
        <v>2.269318513572216E-2</v>
      </c>
      <c r="S81" s="12"/>
      <c r="T81" s="13"/>
      <c r="U81" s="11"/>
      <c r="V81" s="2"/>
      <c r="W81" s="2"/>
      <c r="X81" s="2"/>
      <c r="Y81" s="2"/>
      <c r="Z81" s="2"/>
    </row>
    <row r="82" spans="1:26" x14ac:dyDescent="0.2">
      <c r="A82" s="16">
        <v>1985</v>
      </c>
      <c r="B82" s="301">
        <v>0.67203736305236816</v>
      </c>
      <c r="C82" s="483">
        <v>0.22506976127624512</v>
      </c>
      <c r="D82" s="484">
        <f>'TC2'!O82</f>
        <v>0.4471358060836792</v>
      </c>
      <c r="E82" s="295">
        <v>0.32796263694763184</v>
      </c>
      <c r="F82" s="14">
        <v>0.23017150163650513</v>
      </c>
      <c r="G82" s="14">
        <v>0.10730011761188507</v>
      </c>
      <c r="H82" s="14">
        <v>7.8751198947429657E-2</v>
      </c>
      <c r="I82" s="14">
        <v>4.0137231349945068E-2</v>
      </c>
      <c r="J82" s="14">
        <v>1.7159383744001389E-2</v>
      </c>
      <c r="K82" s="14"/>
      <c r="L82" s="53">
        <f t="shared" si="23"/>
        <v>0.22066251933574677</v>
      </c>
      <c r="M82" s="13">
        <f t="shared" si="24"/>
        <v>9.7791135311126709E-2</v>
      </c>
      <c r="N82" s="13">
        <f t="shared" si="24"/>
        <v>0.12287138402462006</v>
      </c>
      <c r="O82" s="13">
        <f t="shared" si="21"/>
        <v>6.7162886261940002E-2</v>
      </c>
      <c r="P82" s="13">
        <f t="shared" si="22"/>
        <v>2.8548918664455414E-2</v>
      </c>
      <c r="Q82" s="13">
        <f t="shared" si="22"/>
        <v>3.8613967597484589E-2</v>
      </c>
      <c r="R82" s="13">
        <f t="shared" si="22"/>
        <v>2.297784760594368E-2</v>
      </c>
      <c r="S82" s="12"/>
      <c r="T82" s="13"/>
      <c r="U82" s="11"/>
      <c r="V82" s="2"/>
      <c r="W82" s="2"/>
      <c r="X82" s="2"/>
      <c r="Y82" s="2"/>
      <c r="Z82" s="2"/>
    </row>
    <row r="83" spans="1:26" x14ac:dyDescent="0.2">
      <c r="A83" s="16">
        <v>1986</v>
      </c>
      <c r="B83" s="301">
        <v>0.67663025856018066</v>
      </c>
      <c r="C83" s="483">
        <v>0.22153216600418091</v>
      </c>
      <c r="D83" s="484">
        <f>'TC2'!O83</f>
        <v>0.45471793413162231</v>
      </c>
      <c r="E83" s="295">
        <v>0.32336974143981934</v>
      </c>
      <c r="F83" s="14">
        <v>0.22459395229816437</v>
      </c>
      <c r="G83" s="14">
        <v>0.10144788771867752</v>
      </c>
      <c r="H83" s="14">
        <v>7.2885558009147644E-2</v>
      </c>
      <c r="I83" s="14">
        <v>3.5403035581111908E-2</v>
      </c>
      <c r="J83" s="14">
        <v>1.4209888875484467E-2</v>
      </c>
      <c r="K83" s="14"/>
      <c r="L83" s="53">
        <f t="shared" si="23"/>
        <v>0.22192185372114182</v>
      </c>
      <c r="M83" s="13">
        <f t="shared" si="24"/>
        <v>9.8775789141654968E-2</v>
      </c>
      <c r="N83" s="13">
        <f t="shared" si="24"/>
        <v>0.12314606457948685</v>
      </c>
      <c r="O83" s="13">
        <f t="shared" si="21"/>
        <v>6.6044852137565613E-2</v>
      </c>
      <c r="P83" s="13">
        <f t="shared" si="22"/>
        <v>2.8562329709529877E-2</v>
      </c>
      <c r="Q83" s="13">
        <f t="shared" si="22"/>
        <v>3.7482522428035736E-2</v>
      </c>
      <c r="R83" s="13">
        <f t="shared" si="22"/>
        <v>2.1193146705627441E-2</v>
      </c>
      <c r="S83" s="12"/>
      <c r="T83" s="13"/>
      <c r="U83" s="11"/>
      <c r="V83" s="2"/>
      <c r="W83" s="2"/>
      <c r="X83" s="2"/>
      <c r="Y83" s="2"/>
      <c r="Z83" s="2"/>
    </row>
    <row r="84" spans="1:26" x14ac:dyDescent="0.2">
      <c r="A84" s="16">
        <v>1987</v>
      </c>
      <c r="B84" s="301">
        <v>0.67140966653823853</v>
      </c>
      <c r="C84" s="483">
        <v>0.22046822309494019</v>
      </c>
      <c r="D84" s="484">
        <f>'TC2'!O84</f>
        <v>0.44974520802497864</v>
      </c>
      <c r="E84" s="295">
        <v>0.32859033346176147</v>
      </c>
      <c r="F84" s="14">
        <v>0.23254446685314178</v>
      </c>
      <c r="G84" s="14">
        <v>0.11104994267225266</v>
      </c>
      <c r="H84" s="14">
        <v>8.192712813615799E-2</v>
      </c>
      <c r="I84" s="14">
        <v>4.1806608438491821E-2</v>
      </c>
      <c r="J84" s="14">
        <v>1.8143719062209129E-2</v>
      </c>
      <c r="K84" s="14"/>
      <c r="L84" s="53">
        <f t="shared" si="23"/>
        <v>0.21754039078950882</v>
      </c>
      <c r="M84" s="13">
        <f t="shared" si="24"/>
        <v>9.604586660861969E-2</v>
      </c>
      <c r="N84" s="13">
        <f t="shared" si="24"/>
        <v>0.12149452418088913</v>
      </c>
      <c r="O84" s="13">
        <f t="shared" si="21"/>
        <v>6.9243334233760834E-2</v>
      </c>
      <c r="P84" s="13">
        <f t="shared" si="22"/>
        <v>2.9122814536094666E-2</v>
      </c>
      <c r="Q84" s="13">
        <f t="shared" si="22"/>
        <v>4.0120519697666168E-2</v>
      </c>
      <c r="R84" s="13">
        <f t="shared" si="22"/>
        <v>2.3662889376282692E-2</v>
      </c>
      <c r="S84" s="12"/>
      <c r="T84" s="13"/>
      <c r="U84" s="11"/>
      <c r="V84" s="2"/>
      <c r="W84" s="2"/>
      <c r="X84" s="2"/>
      <c r="Y84" s="2"/>
      <c r="Z84" s="2"/>
    </row>
    <row r="85" spans="1:26" x14ac:dyDescent="0.2">
      <c r="A85" s="16">
        <v>1988</v>
      </c>
      <c r="B85" s="301">
        <v>0.65266686677932739</v>
      </c>
      <c r="C85" s="483">
        <v>0.21288269758224487</v>
      </c>
      <c r="D85" s="484">
        <f>'TC2'!O85</f>
        <v>0.43852180242538452</v>
      </c>
      <c r="E85" s="295">
        <v>0.34733313322067261</v>
      </c>
      <c r="F85" s="14">
        <v>0.25185158848762512</v>
      </c>
      <c r="G85" s="14">
        <v>0.12804912030696869</v>
      </c>
      <c r="H85" s="14">
        <v>9.7010806202888489E-2</v>
      </c>
      <c r="I85" s="14">
        <v>5.1601450890302658E-2</v>
      </c>
      <c r="J85" s="14">
        <v>2.1351324394345284E-2</v>
      </c>
      <c r="K85" s="14"/>
      <c r="L85" s="53">
        <f t="shared" si="23"/>
        <v>0.21928401291370392</v>
      </c>
      <c r="M85" s="13">
        <f t="shared" si="24"/>
        <v>9.5481544733047485E-2</v>
      </c>
      <c r="N85" s="13">
        <f t="shared" si="24"/>
        <v>0.12380246818065643</v>
      </c>
      <c r="O85" s="13">
        <f t="shared" si="21"/>
        <v>7.6447669416666031E-2</v>
      </c>
      <c r="P85" s="13">
        <f t="shared" si="22"/>
        <v>3.10383141040802E-2</v>
      </c>
      <c r="Q85" s="13">
        <f t="shared" si="22"/>
        <v>4.5409355312585831E-2</v>
      </c>
      <c r="R85" s="13">
        <f t="shared" si="22"/>
        <v>3.0250126495957375E-2</v>
      </c>
      <c r="S85" s="12"/>
      <c r="T85" s="13"/>
      <c r="U85" s="11"/>
      <c r="V85" s="2"/>
      <c r="W85" s="2"/>
      <c r="X85" s="2"/>
      <c r="Y85" s="2"/>
      <c r="Z85" s="2"/>
    </row>
    <row r="86" spans="1:26" x14ac:dyDescent="0.2">
      <c r="A86" s="20">
        <v>1989</v>
      </c>
      <c r="B86" s="302">
        <v>0.65815058350563049</v>
      </c>
      <c r="C86" s="487">
        <v>0.215656578540802</v>
      </c>
      <c r="D86" s="488">
        <f>'TC2'!O86</f>
        <v>0.44099241495132446</v>
      </c>
      <c r="E86" s="296">
        <v>0.34184941649436951</v>
      </c>
      <c r="F86" s="19">
        <v>0.24634468555450439</v>
      </c>
      <c r="G86" s="19">
        <v>0.12321855127811432</v>
      </c>
      <c r="H86" s="19">
        <v>9.2619344592094421E-2</v>
      </c>
      <c r="I86" s="19">
        <v>4.816441610455513E-2</v>
      </c>
      <c r="J86" s="19">
        <v>2.0009230822324753E-2</v>
      </c>
      <c r="K86" s="19"/>
      <c r="L86" s="54">
        <f t="shared" si="23"/>
        <v>0.21863086521625519</v>
      </c>
      <c r="M86" s="18">
        <f t="shared" si="24"/>
        <v>9.5504730939865112E-2</v>
      </c>
      <c r="N86" s="18">
        <f t="shared" si="24"/>
        <v>0.12312613427639008</v>
      </c>
      <c r="O86" s="18">
        <f t="shared" si="21"/>
        <v>7.5054135173559189E-2</v>
      </c>
      <c r="P86" s="18">
        <f t="shared" si="22"/>
        <v>3.0599206686019897E-2</v>
      </c>
      <c r="Q86" s="18">
        <f t="shared" si="22"/>
        <v>4.4454928487539291E-2</v>
      </c>
      <c r="R86" s="18">
        <f t="shared" si="22"/>
        <v>2.8155185282230377E-2</v>
      </c>
      <c r="S86" s="17"/>
      <c r="T86" s="13"/>
      <c r="U86" s="11"/>
      <c r="V86" s="2"/>
      <c r="W86" s="2"/>
      <c r="X86" s="2"/>
      <c r="Y86" s="2"/>
      <c r="Z86" s="2"/>
    </row>
    <row r="87" spans="1:26" x14ac:dyDescent="0.2">
      <c r="A87" s="24">
        <v>1990</v>
      </c>
      <c r="B87" s="303">
        <v>0.65869307518005371</v>
      </c>
      <c r="C87" s="489">
        <v>0.21511679887771606</v>
      </c>
      <c r="D87" s="490">
        <f>'TC2'!O87</f>
        <v>0.44177168607711792</v>
      </c>
      <c r="E87" s="297">
        <v>0.34130692481994629</v>
      </c>
      <c r="F87" s="23">
        <v>0.24558819830417633</v>
      </c>
      <c r="G87" s="23">
        <v>0.12306051701307297</v>
      </c>
      <c r="H87" s="23">
        <v>9.2260666191577911E-2</v>
      </c>
      <c r="I87" s="23">
        <v>4.7653641551733017E-2</v>
      </c>
      <c r="J87" s="23">
        <v>1.9763737916946411E-2</v>
      </c>
      <c r="K87" s="23"/>
      <c r="L87" s="55">
        <f t="shared" si="23"/>
        <v>0.21824640780687332</v>
      </c>
      <c r="M87" s="22">
        <f t="shared" si="24"/>
        <v>9.5718726515769958E-2</v>
      </c>
      <c r="N87" s="22">
        <f t="shared" si="24"/>
        <v>0.12252768129110336</v>
      </c>
      <c r="O87" s="22">
        <f t="shared" si="21"/>
        <v>7.5406875461339951E-2</v>
      </c>
      <c r="P87" s="22">
        <f t="shared" si="22"/>
        <v>3.0799850821495056E-2</v>
      </c>
      <c r="Q87" s="22">
        <f t="shared" si="22"/>
        <v>4.4607024639844894E-2</v>
      </c>
      <c r="R87" s="22">
        <f t="shared" si="22"/>
        <v>2.7889903634786606E-2</v>
      </c>
      <c r="S87" s="21"/>
      <c r="T87" s="13"/>
      <c r="U87" s="11"/>
      <c r="V87" s="2"/>
      <c r="W87" s="2"/>
      <c r="X87" s="2"/>
      <c r="Y87" s="2"/>
      <c r="Z87" s="2"/>
    </row>
    <row r="88" spans="1:26" x14ac:dyDescent="0.2">
      <c r="A88" s="16">
        <v>1991</v>
      </c>
      <c r="B88" s="301">
        <v>0.66167488694190979</v>
      </c>
      <c r="C88" s="483">
        <v>0.21542984247207642</v>
      </c>
      <c r="D88" s="484">
        <f>'TC2'!O88</f>
        <v>0.44418749213218689</v>
      </c>
      <c r="E88" s="295">
        <v>0.33832511305809021</v>
      </c>
      <c r="F88" s="14">
        <v>0.24129937589168549</v>
      </c>
      <c r="G88" s="14">
        <v>0.1165771409869194</v>
      </c>
      <c r="H88" s="14">
        <v>8.6308300495147705E-2</v>
      </c>
      <c r="I88" s="14">
        <v>4.3916516005992889E-2</v>
      </c>
      <c r="J88" s="14">
        <v>1.8132632598280907E-2</v>
      </c>
      <c r="K88" s="14"/>
      <c r="L88" s="53">
        <f t="shared" si="23"/>
        <v>0.22174797207117081</v>
      </c>
      <c r="M88" s="13">
        <f t="shared" si="24"/>
        <v>9.7025737166404724E-2</v>
      </c>
      <c r="N88" s="13">
        <f t="shared" si="24"/>
        <v>0.12472223490476608</v>
      </c>
      <c r="O88" s="13">
        <f t="shared" si="21"/>
        <v>7.2660624980926514E-2</v>
      </c>
      <c r="P88" s="13">
        <f t="shared" si="22"/>
        <v>3.0268840491771698E-2</v>
      </c>
      <c r="Q88" s="13">
        <f t="shared" si="22"/>
        <v>4.2391784489154816E-2</v>
      </c>
      <c r="R88" s="13">
        <f t="shared" si="22"/>
        <v>2.5783883407711983E-2</v>
      </c>
      <c r="S88" s="12"/>
      <c r="T88" s="13"/>
      <c r="U88" s="11"/>
      <c r="V88" s="2"/>
      <c r="W88" s="2"/>
      <c r="X88" s="2"/>
      <c r="Y88" s="2"/>
      <c r="Z88" s="2"/>
    </row>
    <row r="89" spans="1:26" x14ac:dyDescent="0.2">
      <c r="A89" s="16">
        <v>1992</v>
      </c>
      <c r="B89" s="301">
        <v>0.65324303507804871</v>
      </c>
      <c r="C89" s="483">
        <v>0.20885235071182251</v>
      </c>
      <c r="D89" s="484">
        <f>'TC2'!O89</f>
        <v>0.44189819693565369</v>
      </c>
      <c r="E89" s="295">
        <v>0.34675696492195129</v>
      </c>
      <c r="F89" s="14">
        <v>0.24978549778461456</v>
      </c>
      <c r="G89" s="14">
        <v>0.12364854663610458</v>
      </c>
      <c r="H89" s="14">
        <v>9.2304319143295288E-2</v>
      </c>
      <c r="I89" s="14">
        <v>4.8150505870580673E-2</v>
      </c>
      <c r="J89" s="14">
        <v>2.0188633352518082E-2</v>
      </c>
      <c r="K89" s="14"/>
      <c r="L89" s="53">
        <f t="shared" si="23"/>
        <v>0.22310841828584671</v>
      </c>
      <c r="M89" s="13">
        <f t="shared" si="24"/>
        <v>9.6971467137336731E-2</v>
      </c>
      <c r="N89" s="13">
        <f t="shared" si="24"/>
        <v>0.12613695114850998</v>
      </c>
      <c r="O89" s="13">
        <f t="shared" si="21"/>
        <v>7.5498040765523911E-2</v>
      </c>
      <c r="P89" s="13">
        <f t="shared" si="22"/>
        <v>3.1344227492809296E-2</v>
      </c>
      <c r="Q89" s="13">
        <f t="shared" si="22"/>
        <v>4.4153813272714615E-2</v>
      </c>
      <c r="R89" s="13">
        <f t="shared" si="22"/>
        <v>2.7961872518062592E-2</v>
      </c>
      <c r="S89" s="12"/>
      <c r="T89" s="13"/>
      <c r="U89" s="11"/>
      <c r="V89" s="2"/>
      <c r="W89" s="2"/>
      <c r="X89" s="2"/>
      <c r="Y89" s="2"/>
      <c r="Z89" s="2"/>
    </row>
    <row r="90" spans="1:26" x14ac:dyDescent="0.2">
      <c r="A90" s="16">
        <v>1993</v>
      </c>
      <c r="B90" s="301">
        <v>0.6586909294128418</v>
      </c>
      <c r="C90" s="483">
        <v>0.21176934242248535</v>
      </c>
      <c r="D90" s="484">
        <f>'TC2'!O90</f>
        <v>0.44447895884513855</v>
      </c>
      <c r="E90" s="295">
        <v>0.3413090705871582</v>
      </c>
      <c r="F90" s="14">
        <v>0.24313034117221832</v>
      </c>
      <c r="G90" s="14">
        <v>0.11595617234706879</v>
      </c>
      <c r="H90" s="14">
        <v>8.5298240184783936E-2</v>
      </c>
      <c r="I90" s="14">
        <v>4.3348822742700577E-2</v>
      </c>
      <c r="J90" s="14">
        <v>1.7999012023210526E-2</v>
      </c>
      <c r="K90" s="14"/>
      <c r="L90" s="53">
        <f t="shared" si="23"/>
        <v>0.22535289824008942</v>
      </c>
      <c r="M90" s="13">
        <f t="shared" si="24"/>
        <v>9.817872941493988E-2</v>
      </c>
      <c r="N90" s="13">
        <f t="shared" si="24"/>
        <v>0.12717416882514954</v>
      </c>
      <c r="O90" s="13">
        <f t="shared" si="21"/>
        <v>7.260734960436821E-2</v>
      </c>
      <c r="P90" s="13">
        <f t="shared" si="22"/>
        <v>3.0657932162284851E-2</v>
      </c>
      <c r="Q90" s="13">
        <f t="shared" si="22"/>
        <v>4.1949417442083359E-2</v>
      </c>
      <c r="R90" s="13">
        <f t="shared" si="22"/>
        <v>2.5349810719490051E-2</v>
      </c>
      <c r="S90" s="12"/>
      <c r="T90" s="13"/>
      <c r="U90" s="11"/>
      <c r="V90" s="2"/>
      <c r="W90" s="2"/>
      <c r="X90" s="2"/>
      <c r="Y90" s="2"/>
      <c r="Z90" s="2"/>
    </row>
    <row r="91" spans="1:26" x14ac:dyDescent="0.2">
      <c r="A91" s="16">
        <v>1994</v>
      </c>
      <c r="B91" s="301">
        <v>0.66077813506126404</v>
      </c>
      <c r="C91" s="483">
        <v>0.21311014890670776</v>
      </c>
      <c r="D91" s="484">
        <f>'TC2'!O91</f>
        <v>0.44597476720809937</v>
      </c>
      <c r="E91" s="295">
        <v>0.33922186493873596</v>
      </c>
      <c r="F91" s="14">
        <v>0.24044150114059448</v>
      </c>
      <c r="G91" s="14">
        <v>0.11356007307767868</v>
      </c>
      <c r="H91" s="14">
        <v>8.3290807902812958E-2</v>
      </c>
      <c r="I91" s="14">
        <v>4.2092140763998032E-2</v>
      </c>
      <c r="J91" s="14">
        <v>1.7441287636756897E-2</v>
      </c>
      <c r="K91" s="14"/>
      <c r="L91" s="53">
        <f t="shared" si="23"/>
        <v>0.22566179186105728</v>
      </c>
      <c r="M91" s="13">
        <f t="shared" si="24"/>
        <v>9.8780363798141479E-2</v>
      </c>
      <c r="N91" s="13">
        <f t="shared" si="24"/>
        <v>0.1268814280629158</v>
      </c>
      <c r="O91" s="13">
        <f t="shared" si="21"/>
        <v>7.1467932313680649E-2</v>
      </c>
      <c r="P91" s="13">
        <f t="shared" si="22"/>
        <v>3.0269265174865723E-2</v>
      </c>
      <c r="Q91" s="13">
        <f t="shared" si="22"/>
        <v>4.1198667138814926E-2</v>
      </c>
      <c r="R91" s="13">
        <f t="shared" si="22"/>
        <v>2.4650853127241135E-2</v>
      </c>
      <c r="S91" s="12"/>
      <c r="T91" s="13"/>
      <c r="U91" s="11"/>
      <c r="V91" s="2"/>
      <c r="W91" s="2"/>
      <c r="X91" s="2"/>
      <c r="Y91" s="2"/>
      <c r="Z91" s="2"/>
    </row>
    <row r="92" spans="1:26" x14ac:dyDescent="0.2">
      <c r="A92" s="16">
        <v>1995</v>
      </c>
      <c r="B92" s="301">
        <v>0.65465465188026428</v>
      </c>
      <c r="C92" s="483">
        <v>0.21027523279190063</v>
      </c>
      <c r="D92" s="484">
        <f>'TC2'!O92</f>
        <v>0.44320127367973328</v>
      </c>
      <c r="E92" s="295">
        <v>0.34534534811973572</v>
      </c>
      <c r="F92" s="14">
        <v>0.24629709124565125</v>
      </c>
      <c r="G92" s="14">
        <v>0.11821499466896057</v>
      </c>
      <c r="H92" s="14">
        <v>8.7347634136676788E-2</v>
      </c>
      <c r="I92" s="14">
        <v>4.4699680060148239E-2</v>
      </c>
      <c r="J92" s="14">
        <v>1.8501134589314461E-2</v>
      </c>
      <c r="K92" s="14"/>
      <c r="L92" s="53">
        <f t="shared" si="23"/>
        <v>0.22713035345077515</v>
      </c>
      <c r="M92" s="13">
        <f t="shared" si="24"/>
        <v>9.9048256874084473E-2</v>
      </c>
      <c r="N92" s="13">
        <f t="shared" si="24"/>
        <v>0.12808209657669067</v>
      </c>
      <c r="O92" s="13">
        <f t="shared" si="21"/>
        <v>7.3515314608812332E-2</v>
      </c>
      <c r="P92" s="13">
        <f t="shared" si="22"/>
        <v>3.0867360532283783E-2</v>
      </c>
      <c r="Q92" s="13">
        <f t="shared" si="22"/>
        <v>4.2647954076528549E-2</v>
      </c>
      <c r="R92" s="13">
        <f t="shared" si="22"/>
        <v>2.6198545470833778E-2</v>
      </c>
      <c r="S92" s="12"/>
      <c r="T92" s="13"/>
      <c r="U92" s="11"/>
      <c r="V92" s="2"/>
      <c r="W92" s="2"/>
      <c r="X92" s="2"/>
      <c r="Y92" s="2"/>
      <c r="Z92" s="2"/>
    </row>
    <row r="93" spans="1:26" x14ac:dyDescent="0.2">
      <c r="A93" s="16">
        <v>1996</v>
      </c>
      <c r="B93" s="301">
        <v>0.64661276340484619</v>
      </c>
      <c r="C93" s="483">
        <v>0.20628488063812256</v>
      </c>
      <c r="D93" s="484">
        <f>'TC2'!O93</f>
        <v>0.43963629007339478</v>
      </c>
      <c r="E93" s="295">
        <v>0.35338723659515381</v>
      </c>
      <c r="F93" s="14">
        <v>0.25439241528511047</v>
      </c>
      <c r="G93" s="14">
        <v>0.12447120994329453</v>
      </c>
      <c r="H93" s="14">
        <v>9.2586010694503784E-2</v>
      </c>
      <c r="I93" s="14">
        <v>4.8572476953268051E-2</v>
      </c>
      <c r="J93" s="14">
        <v>2.0787695422768593E-2</v>
      </c>
      <c r="K93" s="14"/>
      <c r="L93" s="53">
        <f t="shared" si="23"/>
        <v>0.22891602665185928</v>
      </c>
      <c r="M93" s="13">
        <f t="shared" si="24"/>
        <v>9.8994821310043335E-2</v>
      </c>
      <c r="N93" s="13">
        <f t="shared" si="24"/>
        <v>0.12992120534181595</v>
      </c>
      <c r="O93" s="13">
        <f t="shared" si="21"/>
        <v>7.5898732990026474E-2</v>
      </c>
      <c r="P93" s="13">
        <f t="shared" si="22"/>
        <v>3.1885199248790741E-2</v>
      </c>
      <c r="Q93" s="13">
        <f t="shared" si="22"/>
        <v>4.4013533741235733E-2</v>
      </c>
      <c r="R93" s="13">
        <f t="shared" si="22"/>
        <v>2.7784781530499458E-2</v>
      </c>
      <c r="S93" s="12"/>
      <c r="T93" s="13"/>
      <c r="U93" s="11"/>
      <c r="V93" s="2"/>
      <c r="W93" s="2"/>
      <c r="X93" s="2"/>
      <c r="Y93" s="2"/>
      <c r="Z93" s="2"/>
    </row>
    <row r="94" spans="1:26" x14ac:dyDescent="0.2">
      <c r="A94" s="16">
        <v>1997</v>
      </c>
      <c r="B94" s="301">
        <v>0.64176389575004578</v>
      </c>
      <c r="C94" s="483">
        <v>0.20407664775848389</v>
      </c>
      <c r="D94" s="484">
        <f>'TC2'!O94</f>
        <v>0.43701580166816711</v>
      </c>
      <c r="E94" s="295">
        <v>0.35823610424995422</v>
      </c>
      <c r="F94" s="14">
        <v>0.25991293787956238</v>
      </c>
      <c r="G94" s="14">
        <v>0.12988340854644775</v>
      </c>
      <c r="H94" s="14">
        <v>9.7712807357311249E-2</v>
      </c>
      <c r="I94" s="14">
        <v>5.2202492952346802E-2</v>
      </c>
      <c r="J94" s="14">
        <v>2.2807102650403976E-2</v>
      </c>
      <c r="K94" s="14"/>
      <c r="L94" s="53">
        <f t="shared" si="23"/>
        <v>0.22835269570350647</v>
      </c>
      <c r="M94" s="13">
        <f t="shared" si="24"/>
        <v>9.8323166370391846E-2</v>
      </c>
      <c r="N94" s="13">
        <f t="shared" si="24"/>
        <v>0.13002952933311462</v>
      </c>
      <c r="O94" s="13">
        <f t="shared" si="21"/>
        <v>7.7680915594100952E-2</v>
      </c>
      <c r="P94" s="13">
        <f t="shared" si="22"/>
        <v>3.2170601189136505E-2</v>
      </c>
      <c r="Q94" s="13">
        <f t="shared" si="22"/>
        <v>4.5510314404964447E-2</v>
      </c>
      <c r="R94" s="13">
        <f t="shared" si="22"/>
        <v>2.9395390301942825E-2</v>
      </c>
      <c r="S94" s="12"/>
      <c r="T94" s="13"/>
      <c r="U94" s="11"/>
      <c r="V94" s="2"/>
      <c r="W94" s="2"/>
      <c r="X94" s="2"/>
      <c r="Y94" s="2"/>
      <c r="Z94" s="2"/>
    </row>
    <row r="95" spans="1:26" x14ac:dyDescent="0.2">
      <c r="A95" s="16">
        <v>1998</v>
      </c>
      <c r="B95" s="301">
        <v>0.63917198777198792</v>
      </c>
      <c r="C95" s="483">
        <v>0.20219027996063232</v>
      </c>
      <c r="D95" s="484">
        <f>'TC2'!O95</f>
        <v>0.4355539083480835</v>
      </c>
      <c r="E95" s="295">
        <v>0.36082801222801208</v>
      </c>
      <c r="F95" s="14">
        <v>0.26277017593383789</v>
      </c>
      <c r="G95" s="14">
        <v>0.13232047855854034</v>
      </c>
      <c r="H95" s="14">
        <v>9.9957533180713654E-2</v>
      </c>
      <c r="I95" s="14">
        <v>5.3951654583215714E-2</v>
      </c>
      <c r="J95" s="14">
        <v>2.3138193413615227E-2</v>
      </c>
      <c r="K95" s="14"/>
      <c r="L95" s="53">
        <f t="shared" si="23"/>
        <v>0.22850753366947174</v>
      </c>
      <c r="M95" s="13">
        <f t="shared" si="24"/>
        <v>9.8057836294174194E-2</v>
      </c>
      <c r="N95" s="13">
        <f t="shared" si="24"/>
        <v>0.13044969737529755</v>
      </c>
      <c r="O95" s="13">
        <f t="shared" si="21"/>
        <v>7.8368823975324631E-2</v>
      </c>
      <c r="P95" s="13">
        <f t="shared" si="22"/>
        <v>3.2362945377826691E-2</v>
      </c>
      <c r="Q95" s="13">
        <f t="shared" si="22"/>
        <v>4.600587859749794E-2</v>
      </c>
      <c r="R95" s="13">
        <f t="shared" si="22"/>
        <v>3.0813461169600487E-2</v>
      </c>
      <c r="S95" s="12"/>
      <c r="T95" s="13"/>
      <c r="U95" s="11"/>
      <c r="V95" s="2"/>
      <c r="W95" s="2"/>
      <c r="X95" s="2"/>
      <c r="Y95" s="2"/>
      <c r="Z95" s="2"/>
    </row>
    <row r="96" spans="1:26" x14ac:dyDescent="0.2">
      <c r="A96" s="20">
        <v>1999</v>
      </c>
      <c r="B96" s="302">
        <v>0.63662496209144592</v>
      </c>
      <c r="C96" s="487">
        <v>0.19942313432693481</v>
      </c>
      <c r="D96" s="488">
        <f>'TC2'!O96</f>
        <v>0.43572363257408142</v>
      </c>
      <c r="E96" s="296">
        <v>0.36337503790855408</v>
      </c>
      <c r="F96" s="19">
        <v>0.26477113366127014</v>
      </c>
      <c r="G96" s="19">
        <v>0.13453257083892822</v>
      </c>
      <c r="H96" s="19">
        <v>0.10214585065841675</v>
      </c>
      <c r="I96" s="19">
        <v>5.586441233754158E-2</v>
      </c>
      <c r="J96" s="19">
        <v>2.4211091920733452E-2</v>
      </c>
      <c r="K96" s="19"/>
      <c r="L96" s="54">
        <f t="shared" si="23"/>
        <v>0.22884246706962585</v>
      </c>
      <c r="M96" s="18">
        <f t="shared" si="24"/>
        <v>9.8603904247283936E-2</v>
      </c>
      <c r="N96" s="18">
        <f t="shared" si="24"/>
        <v>0.13023856282234192</v>
      </c>
      <c r="O96" s="18">
        <f t="shared" si="21"/>
        <v>7.8668158501386642E-2</v>
      </c>
      <c r="P96" s="18">
        <f t="shared" si="22"/>
        <v>3.2386720180511475E-2</v>
      </c>
      <c r="Q96" s="18">
        <f t="shared" si="22"/>
        <v>4.6281438320875168E-2</v>
      </c>
      <c r="R96" s="18">
        <f t="shared" si="22"/>
        <v>3.1653320416808128E-2</v>
      </c>
      <c r="S96" s="17"/>
      <c r="T96" s="13"/>
      <c r="U96" s="11"/>
      <c r="V96" s="2"/>
      <c r="W96" s="2"/>
      <c r="X96" s="2"/>
      <c r="Y96" s="2"/>
      <c r="Z96" s="2"/>
    </row>
    <row r="97" spans="1:26" x14ac:dyDescent="0.2">
      <c r="A97" s="24">
        <v>2000</v>
      </c>
      <c r="B97" s="303">
        <v>0.63041919469833374</v>
      </c>
      <c r="C97" s="489">
        <v>0.1953853964805603</v>
      </c>
      <c r="D97" s="490">
        <f>'TC2'!O97</f>
        <v>0.43310186266899109</v>
      </c>
      <c r="E97" s="297">
        <v>0.36958080530166626</v>
      </c>
      <c r="F97" s="23">
        <v>0.27105125784873962</v>
      </c>
      <c r="G97" s="23">
        <v>0.14083021879196167</v>
      </c>
      <c r="H97" s="23">
        <v>0.10794787853956223</v>
      </c>
      <c r="I97" s="23">
        <v>6.0260053724050522E-2</v>
      </c>
      <c r="J97" s="23">
        <v>2.6763992384076118E-2</v>
      </c>
      <c r="K97" s="23"/>
      <c r="L97" s="55">
        <f t="shared" si="23"/>
        <v>0.22875058650970459</v>
      </c>
      <c r="M97" s="22">
        <f t="shared" si="24"/>
        <v>9.8529547452926636E-2</v>
      </c>
      <c r="N97" s="22">
        <f t="shared" si="24"/>
        <v>0.13022103905677795</v>
      </c>
      <c r="O97" s="22">
        <f t="shared" si="21"/>
        <v>8.0570165067911148E-2</v>
      </c>
      <c r="P97" s="22">
        <f t="shared" si="22"/>
        <v>3.2882340252399445E-2</v>
      </c>
      <c r="Q97" s="22">
        <f t="shared" si="22"/>
        <v>4.7687824815511703E-2</v>
      </c>
      <c r="R97" s="22">
        <f t="shared" si="22"/>
        <v>3.3496061339974403E-2</v>
      </c>
      <c r="S97" s="21"/>
      <c r="T97" s="13"/>
      <c r="U97" s="11"/>
      <c r="V97" s="2"/>
      <c r="W97" s="2"/>
      <c r="X97" s="2"/>
      <c r="Y97" s="2"/>
      <c r="Z97" s="2"/>
    </row>
    <row r="98" spans="1:26" x14ac:dyDescent="0.2">
      <c r="A98" s="16">
        <v>2001</v>
      </c>
      <c r="B98" s="301">
        <v>0.63218861818313599</v>
      </c>
      <c r="C98" s="483">
        <v>0.19792658090591431</v>
      </c>
      <c r="D98" s="484">
        <f>'TC2'!O98</f>
        <v>0.43441426753997803</v>
      </c>
      <c r="E98" s="295">
        <v>0.36781138181686401</v>
      </c>
      <c r="F98" s="14">
        <v>0.26935788989067078</v>
      </c>
      <c r="G98" s="14">
        <v>0.13969859480857849</v>
      </c>
      <c r="H98" s="14">
        <v>0.10709565877914429</v>
      </c>
      <c r="I98" s="14">
        <v>5.9373494237661362E-2</v>
      </c>
      <c r="J98" s="14">
        <v>2.5895174592733383E-2</v>
      </c>
      <c r="K98" s="14"/>
      <c r="L98" s="53">
        <f t="shared" si="23"/>
        <v>0.22811278700828552</v>
      </c>
      <c r="M98" s="13">
        <f t="shared" si="24"/>
        <v>9.8453491926193237E-2</v>
      </c>
      <c r="N98" s="13">
        <f t="shared" si="24"/>
        <v>0.12965929508209229</v>
      </c>
      <c r="O98" s="13">
        <f t="shared" si="21"/>
        <v>8.032510057091713E-2</v>
      </c>
      <c r="P98" s="13">
        <f t="shared" si="22"/>
        <v>3.2602936029434204E-2</v>
      </c>
      <c r="Q98" s="13">
        <f t="shared" si="22"/>
        <v>4.7722164541482925E-2</v>
      </c>
      <c r="R98" s="13">
        <f t="shared" si="22"/>
        <v>3.3478319644927979E-2</v>
      </c>
      <c r="S98" s="12"/>
      <c r="T98" s="13"/>
      <c r="U98" s="11"/>
      <c r="V98" s="2"/>
      <c r="W98" s="2"/>
      <c r="X98" s="2"/>
      <c r="Y98" s="2"/>
      <c r="Z98" s="2"/>
    </row>
    <row r="99" spans="1:26" x14ac:dyDescent="0.2">
      <c r="A99" s="16">
        <v>2002</v>
      </c>
      <c r="B99" s="301">
        <v>0.63230729103088379</v>
      </c>
      <c r="C99" s="483">
        <v>0.1984865665435791</v>
      </c>
      <c r="D99" s="484">
        <f>'TC2'!O99</f>
        <v>0.43450501561164856</v>
      </c>
      <c r="E99" s="295">
        <v>0.36769270896911621</v>
      </c>
      <c r="F99" s="14">
        <v>0.26941612362861633</v>
      </c>
      <c r="G99" s="14">
        <v>0.13966260850429535</v>
      </c>
      <c r="H99" s="14">
        <v>0.10682717710733414</v>
      </c>
      <c r="I99" s="14">
        <v>5.8973342180252075E-2</v>
      </c>
      <c r="J99" s="14">
        <v>2.6158595457673073E-2</v>
      </c>
      <c r="K99" s="14"/>
      <c r="L99" s="53">
        <f t="shared" si="23"/>
        <v>0.22803010046482086</v>
      </c>
      <c r="M99" s="13">
        <f t="shared" si="24"/>
        <v>9.8276585340499878E-2</v>
      </c>
      <c r="N99" s="13">
        <f t="shared" si="24"/>
        <v>0.12975351512432098</v>
      </c>
      <c r="O99" s="13">
        <f t="shared" si="21"/>
        <v>8.0689266324043274E-2</v>
      </c>
      <c r="P99" s="13">
        <f t="shared" si="22"/>
        <v>3.2835431396961212E-2</v>
      </c>
      <c r="Q99" s="13">
        <f t="shared" si="22"/>
        <v>4.7853834927082062E-2</v>
      </c>
      <c r="R99" s="13">
        <f t="shared" si="22"/>
        <v>3.2814746722579002E-2</v>
      </c>
      <c r="S99" s="12"/>
      <c r="T99" s="13"/>
      <c r="U99" s="11"/>
      <c r="V99" s="2"/>
      <c r="W99" s="2"/>
      <c r="X99" s="2"/>
      <c r="Y99" s="2"/>
      <c r="Z99" s="2"/>
    </row>
    <row r="100" spans="1:26" x14ac:dyDescent="0.2">
      <c r="A100" s="16">
        <v>2003</v>
      </c>
      <c r="B100" s="301">
        <v>0.62907320261001587</v>
      </c>
      <c r="C100" s="483">
        <v>0.19544875621795654</v>
      </c>
      <c r="D100" s="484">
        <f>'TC2'!O100</f>
        <v>0.43569031357765198</v>
      </c>
      <c r="E100" s="295">
        <v>0.37092679738998413</v>
      </c>
      <c r="F100" s="14">
        <v>0.27213418483734131</v>
      </c>
      <c r="G100" s="14">
        <v>0.14301173388957977</v>
      </c>
      <c r="H100" s="14">
        <v>0.11002317816019058</v>
      </c>
      <c r="I100" s="14">
        <v>6.1620455235242844E-2</v>
      </c>
      <c r="J100" s="14">
        <v>2.7837404981255531E-2</v>
      </c>
      <c r="K100" s="14"/>
      <c r="L100" s="53">
        <f t="shared" si="23"/>
        <v>0.22791506350040436</v>
      </c>
      <c r="M100" s="13">
        <f t="shared" si="24"/>
        <v>9.8792612552642822E-2</v>
      </c>
      <c r="N100" s="13">
        <f t="shared" si="24"/>
        <v>0.12912245094776154</v>
      </c>
      <c r="O100" s="13">
        <f t="shared" si="21"/>
        <v>8.1391278654336929E-2</v>
      </c>
      <c r="P100" s="13">
        <f t="shared" si="22"/>
        <v>3.2988555729389191E-2</v>
      </c>
      <c r="Q100" s="13">
        <f t="shared" si="22"/>
        <v>4.8402722924947739E-2</v>
      </c>
      <c r="R100" s="13">
        <f t="shared" si="22"/>
        <v>3.3783050253987312E-2</v>
      </c>
      <c r="S100" s="12"/>
      <c r="T100" s="13"/>
      <c r="U100" s="11"/>
      <c r="V100" s="2"/>
      <c r="W100" s="2"/>
      <c r="X100" s="2"/>
      <c r="Y100" s="2"/>
      <c r="Z100" s="2"/>
    </row>
    <row r="101" spans="1:26" x14ac:dyDescent="0.2">
      <c r="A101" s="16">
        <v>2004</v>
      </c>
      <c r="B101" s="301">
        <v>0.62463617324829102</v>
      </c>
      <c r="C101" s="483">
        <v>0.19275945425033569</v>
      </c>
      <c r="D101" s="484">
        <f>'TC2'!O101</f>
        <v>0.43406504392623901</v>
      </c>
      <c r="E101" s="295">
        <v>0.37536382675170898</v>
      </c>
      <c r="F101" s="14">
        <v>0.27672120928764343</v>
      </c>
      <c r="G101" s="14">
        <v>0.14676205813884735</v>
      </c>
      <c r="H101" s="14">
        <v>0.11326394230127335</v>
      </c>
      <c r="I101" s="14">
        <v>6.3362680375576019E-2</v>
      </c>
      <c r="J101" s="14">
        <v>2.8000520542263985E-2</v>
      </c>
      <c r="K101" s="14"/>
      <c r="L101" s="53">
        <f t="shared" si="23"/>
        <v>0.22860176861286163</v>
      </c>
      <c r="M101" s="13">
        <f t="shared" si="24"/>
        <v>9.8642617464065552E-2</v>
      </c>
      <c r="N101" s="13">
        <f t="shared" si="24"/>
        <v>0.12995915114879608</v>
      </c>
      <c r="O101" s="13">
        <f t="shared" si="21"/>
        <v>8.3399377763271332E-2</v>
      </c>
      <c r="P101" s="13">
        <f t="shared" si="22"/>
        <v>3.3498115837574005E-2</v>
      </c>
      <c r="Q101" s="13">
        <f t="shared" si="22"/>
        <v>4.9901261925697327E-2</v>
      </c>
      <c r="R101" s="13">
        <f t="shared" si="22"/>
        <v>3.5362159833312035E-2</v>
      </c>
      <c r="S101" s="12"/>
      <c r="T101" s="13"/>
      <c r="U101" s="11"/>
      <c r="V101" s="2"/>
      <c r="W101" s="2"/>
      <c r="X101" s="2"/>
      <c r="Y101" s="2"/>
      <c r="Z101" s="2"/>
    </row>
    <row r="102" spans="1:26" x14ac:dyDescent="0.2">
      <c r="A102" s="16">
        <v>2005</v>
      </c>
      <c r="B102" s="301">
        <v>0.62001597881317139</v>
      </c>
      <c r="C102" s="483">
        <v>0.19131273031234741</v>
      </c>
      <c r="D102" s="484">
        <f>'TC2'!O102</f>
        <v>0.43140077590942383</v>
      </c>
      <c r="E102" s="295">
        <v>0.37998402118682861</v>
      </c>
      <c r="F102" s="14">
        <v>0.28162094950675964</v>
      </c>
      <c r="G102" s="14">
        <v>0.15087470412254333</v>
      </c>
      <c r="H102" s="14">
        <v>0.11708769202232361</v>
      </c>
      <c r="I102" s="14">
        <v>6.6479280591011047E-2</v>
      </c>
      <c r="J102" s="14">
        <v>2.9109321534633636E-2</v>
      </c>
      <c r="K102" s="14"/>
      <c r="L102" s="53">
        <f t="shared" si="23"/>
        <v>0.22910931706428528</v>
      </c>
      <c r="M102" s="13">
        <f t="shared" si="24"/>
        <v>9.836307168006897E-2</v>
      </c>
      <c r="N102" s="13">
        <f t="shared" si="24"/>
        <v>0.13074624538421631</v>
      </c>
      <c r="O102" s="13">
        <f t="shared" si="21"/>
        <v>8.4395423531532288E-2</v>
      </c>
      <c r="P102" s="13">
        <f t="shared" si="22"/>
        <v>3.3787012100219727E-2</v>
      </c>
      <c r="Q102" s="13">
        <f t="shared" si="22"/>
        <v>5.0608411431312561E-2</v>
      </c>
      <c r="R102" s="13">
        <f t="shared" si="22"/>
        <v>3.7369959056377411E-2</v>
      </c>
      <c r="S102" s="12"/>
      <c r="T102" s="13"/>
      <c r="U102" s="11"/>
      <c r="V102" s="2"/>
      <c r="W102" s="2"/>
      <c r="X102" s="2"/>
      <c r="Y102" s="2"/>
      <c r="Z102" s="2"/>
    </row>
    <row r="103" spans="1:26" x14ac:dyDescent="0.2">
      <c r="A103" s="16">
        <v>2006</v>
      </c>
      <c r="B103" s="301">
        <v>0.6140785813331604</v>
      </c>
      <c r="C103" s="483">
        <v>0.1890643835067749</v>
      </c>
      <c r="D103" s="484">
        <f>'TC2'!O103</f>
        <v>0.42949938774108887</v>
      </c>
      <c r="E103" s="295">
        <v>0.3859214186668396</v>
      </c>
      <c r="F103" s="14">
        <v>0.28696614503860474</v>
      </c>
      <c r="G103" s="14">
        <v>0.15524962544441223</v>
      </c>
      <c r="H103" s="14">
        <v>0.1208711639046669</v>
      </c>
      <c r="I103" s="14">
        <v>6.8847298622131348E-2</v>
      </c>
      <c r="J103" s="14">
        <v>2.9816964641213417E-2</v>
      </c>
      <c r="K103" s="14"/>
      <c r="L103" s="53">
        <f t="shared" si="23"/>
        <v>0.23067179322242737</v>
      </c>
      <c r="M103" s="13">
        <f t="shared" si="24"/>
        <v>9.8955273628234863E-2</v>
      </c>
      <c r="N103" s="13">
        <f t="shared" si="24"/>
        <v>0.1317165195941925</v>
      </c>
      <c r="O103" s="13">
        <f t="shared" si="21"/>
        <v>8.6402326822280884E-2</v>
      </c>
      <c r="P103" s="13">
        <f t="shared" si="22"/>
        <v>3.4378461539745331E-2</v>
      </c>
      <c r="Q103" s="13">
        <f t="shared" si="22"/>
        <v>5.2023865282535553E-2</v>
      </c>
      <c r="R103" s="13">
        <f t="shared" si="22"/>
        <v>3.9030333980917931E-2</v>
      </c>
      <c r="S103" s="12"/>
      <c r="T103" s="13"/>
      <c r="U103" s="11"/>
      <c r="V103" s="2"/>
      <c r="W103" s="2"/>
      <c r="X103" s="2"/>
      <c r="Y103" s="2"/>
      <c r="Z103" s="2"/>
    </row>
    <row r="104" spans="1:26" x14ac:dyDescent="0.2">
      <c r="A104" s="16">
        <v>2007</v>
      </c>
      <c r="B104" s="301">
        <v>0.61821138858795166</v>
      </c>
      <c r="C104" s="483">
        <v>0.19241452217102051</v>
      </c>
      <c r="D104" s="484">
        <f>'TC2'!O104</f>
        <v>0.43021818995475769</v>
      </c>
      <c r="E104" s="295">
        <v>0.38178861141204834</v>
      </c>
      <c r="F104" s="14">
        <v>0.28359228372573853</v>
      </c>
      <c r="G104" s="14">
        <v>0.15350450575351715</v>
      </c>
      <c r="H104" s="14">
        <v>0.1198359951376915</v>
      </c>
      <c r="I104" s="14">
        <v>6.8719170987606049E-2</v>
      </c>
      <c r="J104" s="14">
        <v>3.0835384503006935E-2</v>
      </c>
      <c r="K104" s="14"/>
      <c r="L104" s="53">
        <f t="shared" si="23"/>
        <v>0.22828410565853119</v>
      </c>
      <c r="M104" s="13">
        <f t="shared" si="24"/>
        <v>9.8196327686309814E-2</v>
      </c>
      <c r="N104" s="13">
        <f t="shared" si="24"/>
        <v>0.13008777797222137</v>
      </c>
      <c r="O104" s="13">
        <f t="shared" si="21"/>
        <v>8.4785334765911102E-2</v>
      </c>
      <c r="P104" s="13">
        <f t="shared" si="22"/>
        <v>3.3668510615825653E-2</v>
      </c>
      <c r="Q104" s="13">
        <f t="shared" si="22"/>
        <v>5.1116824150085449E-2</v>
      </c>
      <c r="R104" s="13">
        <f t="shared" si="22"/>
        <v>3.7883786484599113E-2</v>
      </c>
      <c r="S104" s="12"/>
      <c r="T104" s="13"/>
      <c r="U104" s="11"/>
      <c r="V104" s="2"/>
      <c r="W104" s="2"/>
      <c r="X104" s="2"/>
      <c r="Y104" s="2"/>
      <c r="Z104" s="2"/>
    </row>
    <row r="105" spans="1:26" x14ac:dyDescent="0.2">
      <c r="A105" s="16">
        <v>2008</v>
      </c>
      <c r="B105" s="301">
        <v>0.62328097224235535</v>
      </c>
      <c r="C105" s="483">
        <v>0.19778203964233398</v>
      </c>
      <c r="D105" s="484">
        <f>'TC2'!O105</f>
        <v>0.43151438236236572</v>
      </c>
      <c r="E105" s="295">
        <v>0.37671902775764465</v>
      </c>
      <c r="F105" s="14">
        <v>0.27944579720497131</v>
      </c>
      <c r="G105" s="14">
        <v>0.15140829980373383</v>
      </c>
      <c r="H105" s="14">
        <v>0.11866177618503571</v>
      </c>
      <c r="I105" s="14">
        <v>6.9431915879249573E-2</v>
      </c>
      <c r="J105" s="14">
        <v>3.2628446817398071E-2</v>
      </c>
      <c r="K105" s="14"/>
      <c r="L105" s="53">
        <f t="shared" ref="L105:L116" si="25">E105-G105</f>
        <v>0.22531072795391083</v>
      </c>
      <c r="M105" s="13">
        <f t="shared" ref="M105:M116" si="26">E105-F105</f>
        <v>9.727323055267334E-2</v>
      </c>
      <c r="N105" s="13">
        <f t="shared" ref="N105:N116" si="27">F105-G105</f>
        <v>0.12803749740123749</v>
      </c>
      <c r="O105" s="13">
        <f t="shared" ref="O105:O116" si="28">G105-I105</f>
        <v>8.1976383924484253E-2</v>
      </c>
      <c r="P105" s="13">
        <f t="shared" ref="P105:P116" si="29">G105-H105</f>
        <v>3.274652361869812E-2</v>
      </c>
      <c r="Q105" s="13">
        <f t="shared" ref="Q105:Q116" si="30">H105-I105</f>
        <v>4.9229860305786133E-2</v>
      </c>
      <c r="R105" s="13">
        <f t="shared" ref="R105:R116" si="31">I105-J105</f>
        <v>3.6803469061851501E-2</v>
      </c>
      <c r="S105" s="12"/>
      <c r="T105" s="13"/>
      <c r="U105" s="11"/>
      <c r="V105" s="2"/>
      <c r="W105" s="2"/>
      <c r="X105" s="2"/>
      <c r="Y105" s="2"/>
      <c r="Z105" s="2"/>
    </row>
    <row r="106" spans="1:26" x14ac:dyDescent="0.2">
      <c r="A106" s="20">
        <v>2009</v>
      </c>
      <c r="B106" s="302">
        <v>0.62629485130310059</v>
      </c>
      <c r="C106" s="487">
        <v>0.19361913204193115</v>
      </c>
      <c r="D106" s="488">
        <f>'TC2'!O106</f>
        <v>0.43819370865821838</v>
      </c>
      <c r="E106" s="296">
        <v>0.37370514869689941</v>
      </c>
      <c r="F106" s="19">
        <v>0.27420607209205627</v>
      </c>
      <c r="G106" s="19">
        <v>0.14494957029819489</v>
      </c>
      <c r="H106" s="19">
        <v>0.1125229224562645</v>
      </c>
      <c r="I106" s="19">
        <v>6.4119651913642883E-2</v>
      </c>
      <c r="J106" s="19">
        <v>2.8664408251643181E-2</v>
      </c>
      <c r="K106" s="19"/>
      <c r="L106" s="54">
        <f t="shared" si="25"/>
        <v>0.22875557839870453</v>
      </c>
      <c r="M106" s="18">
        <f t="shared" si="26"/>
        <v>9.949907660484314E-2</v>
      </c>
      <c r="N106" s="18">
        <f t="shared" si="27"/>
        <v>0.12925650179386139</v>
      </c>
      <c r="O106" s="18">
        <f t="shared" si="28"/>
        <v>8.0829918384552002E-2</v>
      </c>
      <c r="P106" s="18">
        <f t="shared" si="29"/>
        <v>3.2426647841930389E-2</v>
      </c>
      <c r="Q106" s="18">
        <f t="shared" si="30"/>
        <v>4.8403270542621613E-2</v>
      </c>
      <c r="R106" s="18">
        <f t="shared" si="31"/>
        <v>3.5455243661999702E-2</v>
      </c>
      <c r="S106" s="17"/>
      <c r="T106" s="13"/>
      <c r="U106" s="11"/>
      <c r="V106" s="2"/>
      <c r="W106" s="2"/>
      <c r="X106" s="2"/>
      <c r="Y106" s="2"/>
      <c r="Z106" s="2"/>
    </row>
    <row r="107" spans="1:26" x14ac:dyDescent="0.2">
      <c r="A107" s="16">
        <v>2010</v>
      </c>
      <c r="B107" s="301">
        <v>0.61650243401527405</v>
      </c>
      <c r="C107" s="483">
        <v>0.19404566287994385</v>
      </c>
      <c r="D107" s="484">
        <f>'TC2'!O107</f>
        <v>0.4294474720954895</v>
      </c>
      <c r="E107" s="295">
        <v>0.38349756598472595</v>
      </c>
      <c r="F107" s="14">
        <v>0.28578269481658936</v>
      </c>
      <c r="G107" s="14">
        <v>0.15539422631263733</v>
      </c>
      <c r="H107" s="14">
        <v>0.12152352184057236</v>
      </c>
      <c r="I107" s="14">
        <v>6.9889239966869354E-2</v>
      </c>
      <c r="J107" s="14">
        <v>3.0803797766566277E-2</v>
      </c>
      <c r="K107" s="14"/>
      <c r="L107" s="53">
        <f t="shared" si="25"/>
        <v>0.22810333967208862</v>
      </c>
      <c r="M107" s="13">
        <f t="shared" si="26"/>
        <v>9.7714871168136597E-2</v>
      </c>
      <c r="N107" s="13">
        <f t="shared" si="27"/>
        <v>0.13038846850395203</v>
      </c>
      <c r="O107" s="13">
        <f t="shared" si="28"/>
        <v>8.5504986345767975E-2</v>
      </c>
      <c r="P107" s="13">
        <f t="shared" si="29"/>
        <v>3.3870704472064972E-2</v>
      </c>
      <c r="Q107" s="13">
        <f t="shared" si="30"/>
        <v>5.1634281873703003E-2</v>
      </c>
      <c r="R107" s="13">
        <f t="shared" si="31"/>
        <v>3.9085442200303078E-2</v>
      </c>
      <c r="S107" s="12"/>
      <c r="T107" s="13"/>
      <c r="U107" s="11"/>
      <c r="V107" s="2"/>
      <c r="W107" s="2"/>
      <c r="X107" s="2"/>
      <c r="Y107" s="2"/>
      <c r="Z107" s="2"/>
    </row>
    <row r="108" spans="1:26" x14ac:dyDescent="0.2">
      <c r="A108" s="16">
        <v>2011</v>
      </c>
      <c r="B108" s="301">
        <v>0.60917231440544128</v>
      </c>
      <c r="C108" s="483">
        <v>0.19009000062942505</v>
      </c>
      <c r="D108" s="484">
        <f>'TC2'!O108</f>
        <v>0.42673590779304504</v>
      </c>
      <c r="E108" s="295">
        <v>0.39082768559455872</v>
      </c>
      <c r="F108" s="14">
        <v>0.29280963540077209</v>
      </c>
      <c r="G108" s="14">
        <v>0.16119150817394257</v>
      </c>
      <c r="H108" s="14">
        <v>0.12675969302654266</v>
      </c>
      <c r="I108" s="14">
        <v>7.3816083371639252E-2</v>
      </c>
      <c r="J108" s="14">
        <v>3.4413848072290421E-2</v>
      </c>
      <c r="K108" s="14"/>
      <c r="L108" s="53">
        <f t="shared" si="25"/>
        <v>0.22963617742061615</v>
      </c>
      <c r="M108" s="13">
        <f t="shared" si="26"/>
        <v>9.8018050193786621E-2</v>
      </c>
      <c r="N108" s="13">
        <f t="shared" si="27"/>
        <v>0.13161812722682953</v>
      </c>
      <c r="O108" s="13">
        <f t="shared" si="28"/>
        <v>8.7375424802303314E-2</v>
      </c>
      <c r="P108" s="13">
        <f t="shared" si="29"/>
        <v>3.4431815147399902E-2</v>
      </c>
      <c r="Q108" s="13">
        <f t="shared" si="30"/>
        <v>5.2943609654903412E-2</v>
      </c>
      <c r="R108" s="13">
        <f t="shared" si="31"/>
        <v>3.9402235299348831E-2</v>
      </c>
      <c r="S108" s="12"/>
      <c r="T108" s="13"/>
      <c r="U108" s="11"/>
      <c r="V108" s="2"/>
      <c r="W108" s="2"/>
      <c r="X108" s="2"/>
      <c r="Y108" s="2"/>
      <c r="Z108" s="2"/>
    </row>
    <row r="109" spans="1:26" x14ac:dyDescent="0.2">
      <c r="A109" s="16">
        <v>2012</v>
      </c>
      <c r="B109" s="301">
        <v>0.59823453426361084</v>
      </c>
      <c r="C109" s="483">
        <v>0.18353480100631714</v>
      </c>
      <c r="D109" s="484">
        <f>'TC2'!O109</f>
        <v>0.42266008257865906</v>
      </c>
      <c r="E109" s="295">
        <v>0.40176546573638916</v>
      </c>
      <c r="F109" s="14">
        <v>0.3032543957233429</v>
      </c>
      <c r="G109" s="14">
        <v>0.16962108016014099</v>
      </c>
      <c r="H109" s="14">
        <v>0.13381914794445038</v>
      </c>
      <c r="I109" s="14">
        <v>7.8355588018894196E-2</v>
      </c>
      <c r="J109" s="14">
        <v>3.6109272390604019E-2</v>
      </c>
      <c r="K109" s="14"/>
      <c r="L109" s="53">
        <f t="shared" si="25"/>
        <v>0.23214438557624817</v>
      </c>
      <c r="M109" s="13">
        <f t="shared" si="26"/>
        <v>9.8511070013046265E-2</v>
      </c>
      <c r="N109" s="13">
        <f t="shared" si="27"/>
        <v>0.1336333155632019</v>
      </c>
      <c r="O109" s="13">
        <f t="shared" si="28"/>
        <v>9.1265492141246796E-2</v>
      </c>
      <c r="P109" s="13">
        <f t="shared" si="29"/>
        <v>3.5801932215690613E-2</v>
      </c>
      <c r="Q109" s="13">
        <f t="shared" si="30"/>
        <v>5.5463559925556183E-2</v>
      </c>
      <c r="R109" s="13">
        <f t="shared" si="31"/>
        <v>4.2246315628290176E-2</v>
      </c>
      <c r="S109" s="12"/>
      <c r="T109" s="13"/>
      <c r="U109" s="11"/>
      <c r="V109" s="2"/>
      <c r="W109" s="2"/>
      <c r="X109" s="2"/>
      <c r="Y109" s="2"/>
      <c r="Z109" s="2"/>
    </row>
    <row r="110" spans="1:26" x14ac:dyDescent="0.2">
      <c r="A110" s="16">
        <v>2013</v>
      </c>
      <c r="B110" s="301">
        <v>0.60569468140602112</v>
      </c>
      <c r="C110" s="483">
        <v>0.18574786186218262</v>
      </c>
      <c r="D110" s="484">
        <f>'TC2'!O110</f>
        <v>0.42536172270774841</v>
      </c>
      <c r="E110" s="295">
        <v>0.39430531859397888</v>
      </c>
      <c r="F110" s="14">
        <v>0.29465222358703613</v>
      </c>
      <c r="G110" s="14">
        <v>0.15916208922863007</v>
      </c>
      <c r="H110" s="14">
        <v>0.12336487323045731</v>
      </c>
      <c r="I110" s="14">
        <v>7.0844188332557678E-2</v>
      </c>
      <c r="J110" s="14">
        <v>3.2188724726438522E-2</v>
      </c>
      <c r="K110" s="14"/>
      <c r="L110" s="53">
        <f t="shared" si="25"/>
        <v>0.23514322936534882</v>
      </c>
      <c r="M110" s="13">
        <f t="shared" si="26"/>
        <v>9.9653095006942749E-2</v>
      </c>
      <c r="N110" s="13">
        <f t="shared" si="27"/>
        <v>0.13549013435840607</v>
      </c>
      <c r="O110" s="13">
        <f t="shared" si="28"/>
        <v>8.8317900896072388E-2</v>
      </c>
      <c r="P110" s="13">
        <f t="shared" si="29"/>
        <v>3.579721599817276E-2</v>
      </c>
      <c r="Q110" s="13">
        <f t="shared" si="30"/>
        <v>5.2520684897899628E-2</v>
      </c>
      <c r="R110" s="13">
        <f t="shared" si="31"/>
        <v>3.8655463606119156E-2</v>
      </c>
      <c r="S110" s="12"/>
      <c r="T110" s="13"/>
      <c r="U110" s="11"/>
      <c r="V110" s="2"/>
      <c r="W110" s="2"/>
      <c r="X110" s="2"/>
      <c r="Y110" s="2"/>
      <c r="Z110" s="2"/>
    </row>
    <row r="111" spans="1:26" x14ac:dyDescent="0.2">
      <c r="A111" s="16">
        <v>2014</v>
      </c>
      <c r="B111" s="301">
        <v>0.59980103373527527</v>
      </c>
      <c r="C111" s="483">
        <v>0.18333202600479126</v>
      </c>
      <c r="D111" s="484">
        <f>'TC2'!O111</f>
        <v>0.42213571071624756</v>
      </c>
      <c r="E111" s="295">
        <v>0.40019896626472473</v>
      </c>
      <c r="F111" s="14">
        <v>0.30075478553771973</v>
      </c>
      <c r="G111" s="14">
        <v>0.16449397802352905</v>
      </c>
      <c r="H111" s="14">
        <v>0.12785214185714722</v>
      </c>
      <c r="I111" s="14">
        <v>7.3166608810424805E-2</v>
      </c>
      <c r="J111" s="14">
        <v>3.3045195043087006E-2</v>
      </c>
      <c r="K111" s="14"/>
      <c r="L111" s="53">
        <f t="shared" si="25"/>
        <v>0.23570498824119568</v>
      </c>
      <c r="M111" s="13">
        <f t="shared" si="26"/>
        <v>9.9444180727005005E-2</v>
      </c>
      <c r="N111" s="13">
        <f t="shared" si="27"/>
        <v>0.13626080751419067</v>
      </c>
      <c r="O111" s="13">
        <f t="shared" si="28"/>
        <v>9.1327369213104248E-2</v>
      </c>
      <c r="P111" s="13">
        <f t="shared" si="29"/>
        <v>3.6641836166381836E-2</v>
      </c>
      <c r="Q111" s="13">
        <f t="shared" si="30"/>
        <v>5.4685533046722412E-2</v>
      </c>
      <c r="R111" s="13">
        <f t="shared" si="31"/>
        <v>4.0121413767337799E-2</v>
      </c>
      <c r="S111" s="12"/>
      <c r="T111" s="13"/>
      <c r="U111" s="11"/>
      <c r="V111" s="2"/>
      <c r="W111" s="2"/>
      <c r="X111" s="2"/>
      <c r="Y111" s="2"/>
      <c r="Z111" s="2"/>
    </row>
    <row r="112" spans="1:26" x14ac:dyDescent="0.2">
      <c r="A112" s="16">
        <v>2015</v>
      </c>
      <c r="B112" s="301">
        <v>0.60133406519889832</v>
      </c>
      <c r="C112" s="483">
        <v>0.18436610698699951</v>
      </c>
      <c r="D112" s="484">
        <f>'TC2'!O112</f>
        <v>0.42372485995292664</v>
      </c>
      <c r="E112" s="295">
        <v>0.39866593480110168</v>
      </c>
      <c r="F112" s="14">
        <v>0.29877787828445435</v>
      </c>
      <c r="G112" s="14">
        <v>0.16173158586025238</v>
      </c>
      <c r="H112" s="14">
        <v>0.12578670680522919</v>
      </c>
      <c r="I112" s="14">
        <v>7.158263772726059E-2</v>
      </c>
      <c r="J112" s="14">
        <v>3.2039258629083633E-2</v>
      </c>
      <c r="K112" s="14"/>
      <c r="L112" s="53">
        <f t="shared" si="25"/>
        <v>0.2369343489408493</v>
      </c>
      <c r="M112" s="13">
        <f t="shared" si="26"/>
        <v>9.9888056516647339E-2</v>
      </c>
      <c r="N112" s="13">
        <f t="shared" si="27"/>
        <v>0.13704629242420197</v>
      </c>
      <c r="O112" s="13">
        <f t="shared" si="28"/>
        <v>9.0148948132991791E-2</v>
      </c>
      <c r="P112" s="13">
        <f t="shared" si="29"/>
        <v>3.5944879055023193E-2</v>
      </c>
      <c r="Q112" s="13">
        <f t="shared" si="30"/>
        <v>5.4204069077968597E-2</v>
      </c>
      <c r="R112" s="13">
        <f t="shared" si="31"/>
        <v>3.9543379098176956E-2</v>
      </c>
      <c r="S112" s="12"/>
      <c r="T112" s="13"/>
      <c r="U112" s="11"/>
      <c r="V112" s="2"/>
      <c r="W112" s="2"/>
      <c r="X112" s="2"/>
      <c r="Y112" s="2"/>
      <c r="Z112" s="2"/>
    </row>
    <row r="113" spans="1:26" x14ac:dyDescent="0.2">
      <c r="A113" s="16">
        <v>2016</v>
      </c>
      <c r="B113" s="301">
        <v>0.60209861397743225</v>
      </c>
      <c r="C113" s="483">
        <v>0.18209218978881836</v>
      </c>
      <c r="D113" s="484">
        <f>'TC2'!O113</f>
        <v>0.42682021856307983</v>
      </c>
      <c r="E113" s="295">
        <v>0.39790138602256775</v>
      </c>
      <c r="F113" s="14">
        <v>0.29702931642532349</v>
      </c>
      <c r="G113" s="14">
        <v>0.15997706353664398</v>
      </c>
      <c r="H113" s="14">
        <v>0.12412583082914352</v>
      </c>
      <c r="I113" s="14">
        <v>7.0523634552955627E-2</v>
      </c>
      <c r="J113" s="14">
        <v>3.0917156487703323E-2</v>
      </c>
      <c r="K113" s="14"/>
      <c r="L113" s="53">
        <f t="shared" si="25"/>
        <v>0.23792432248592377</v>
      </c>
      <c r="M113" s="13">
        <f t="shared" si="26"/>
        <v>0.10087206959724426</v>
      </c>
      <c r="N113" s="13">
        <f t="shared" si="27"/>
        <v>0.1370522528886795</v>
      </c>
      <c r="O113" s="13">
        <f t="shared" si="28"/>
        <v>8.9453428983688354E-2</v>
      </c>
      <c r="P113" s="13">
        <f t="shared" si="29"/>
        <v>3.5851232707500458E-2</v>
      </c>
      <c r="Q113" s="13">
        <f t="shared" si="30"/>
        <v>5.3602196276187897E-2</v>
      </c>
      <c r="R113" s="13">
        <f t="shared" si="31"/>
        <v>3.9606478065252304E-2</v>
      </c>
      <c r="S113" s="12"/>
      <c r="T113" s="13"/>
      <c r="U113" s="11"/>
      <c r="V113" s="2"/>
      <c r="W113" s="2"/>
      <c r="X113" s="2"/>
      <c r="Y113" s="2"/>
      <c r="Z113" s="2"/>
    </row>
    <row r="114" spans="1:26" x14ac:dyDescent="0.2">
      <c r="A114" s="16">
        <v>2017</v>
      </c>
      <c r="B114" s="301">
        <v>0.60311591625213623</v>
      </c>
      <c r="C114" s="483">
        <v>0.18523800373077393</v>
      </c>
      <c r="D114" s="484">
        <f>'TC2'!O114</f>
        <v>0.42570909857749939</v>
      </c>
      <c r="E114" s="295">
        <v>0.39688408374786377</v>
      </c>
      <c r="F114" s="14">
        <v>0.29642748832702637</v>
      </c>
      <c r="G114" s="14">
        <v>0.16037030518054962</v>
      </c>
      <c r="H114" s="14">
        <v>0.12510353326797485</v>
      </c>
      <c r="I114" s="14">
        <v>7.1899637579917908E-2</v>
      </c>
      <c r="J114" s="14">
        <v>3.3687461167573929E-2</v>
      </c>
      <c r="K114" s="14"/>
      <c r="L114" s="53">
        <f t="shared" si="25"/>
        <v>0.23651377856731415</v>
      </c>
      <c r="M114" s="13">
        <f t="shared" si="26"/>
        <v>0.1004565954208374</v>
      </c>
      <c r="N114" s="13">
        <f t="shared" si="27"/>
        <v>0.13605718314647675</v>
      </c>
      <c r="O114" s="13">
        <f t="shared" si="28"/>
        <v>8.8470667600631714E-2</v>
      </c>
      <c r="P114" s="13">
        <f t="shared" si="29"/>
        <v>3.5266771912574768E-2</v>
      </c>
      <c r="Q114" s="13">
        <f t="shared" si="30"/>
        <v>5.3203895688056946E-2</v>
      </c>
      <c r="R114" s="13">
        <f t="shared" si="31"/>
        <v>3.8212176412343979E-2</v>
      </c>
      <c r="S114" s="12"/>
      <c r="T114" s="13"/>
      <c r="U114" s="11"/>
      <c r="V114" s="2"/>
      <c r="W114" s="2"/>
      <c r="X114" s="2"/>
      <c r="Y114" s="2"/>
      <c r="Z114" s="2"/>
    </row>
    <row r="115" spans="1:26" x14ac:dyDescent="0.2">
      <c r="A115" s="16">
        <v>2018</v>
      </c>
      <c r="B115" s="301">
        <v>0.59840121865272522</v>
      </c>
      <c r="C115" s="483">
        <v>0.18225371837615967</v>
      </c>
      <c r="D115" s="484">
        <f>'TC2'!O115</f>
        <v>0.42245721817016602</v>
      </c>
      <c r="E115" s="295">
        <v>0.40159878134727478</v>
      </c>
      <c r="F115" s="14">
        <v>0.3012072741985321</v>
      </c>
      <c r="G115" s="14">
        <v>0.16324818134307861</v>
      </c>
      <c r="H115" s="14">
        <v>0.12710332870483398</v>
      </c>
      <c r="I115" s="14">
        <v>7.2776533663272858E-2</v>
      </c>
      <c r="J115" s="14">
        <v>3.3765103667974472E-2</v>
      </c>
      <c r="K115" s="14"/>
      <c r="L115" s="53">
        <f t="shared" si="25"/>
        <v>0.23835060000419617</v>
      </c>
      <c r="M115" s="13">
        <f t="shared" si="26"/>
        <v>0.10039150714874268</v>
      </c>
      <c r="N115" s="13">
        <f t="shared" si="27"/>
        <v>0.13795909285545349</v>
      </c>
      <c r="O115" s="13">
        <f t="shared" si="28"/>
        <v>9.0471647679805756E-2</v>
      </c>
      <c r="P115" s="13">
        <f t="shared" si="29"/>
        <v>3.6144852638244629E-2</v>
      </c>
      <c r="Q115" s="13">
        <f t="shared" si="30"/>
        <v>5.4326795041561127E-2</v>
      </c>
      <c r="R115" s="13">
        <f t="shared" si="31"/>
        <v>3.9011429995298386E-2</v>
      </c>
      <c r="S115" s="12"/>
      <c r="T115" s="13"/>
      <c r="U115" s="11"/>
      <c r="V115" s="2"/>
      <c r="W115" s="2"/>
      <c r="X115" s="2"/>
      <c r="Y115" s="2"/>
      <c r="Z115" s="2"/>
    </row>
    <row r="116" spans="1:26" x14ac:dyDescent="0.2">
      <c r="A116" s="16">
        <v>2019</v>
      </c>
      <c r="B116" s="301">
        <v>0.60076940059661865</v>
      </c>
      <c r="C116" s="483">
        <v>0.18249756097793579</v>
      </c>
      <c r="D116" s="484">
        <f>'TC2'!O116</f>
        <v>0.42468902468681335</v>
      </c>
      <c r="E116" s="295">
        <v>0.39923059940338135</v>
      </c>
      <c r="F116" s="14">
        <v>0.29847243428230286</v>
      </c>
      <c r="G116" s="14">
        <v>0.16043062508106232</v>
      </c>
      <c r="H116" s="14">
        <v>0.12448707967996597</v>
      </c>
      <c r="I116" s="14">
        <v>7.0587247610092163E-2</v>
      </c>
      <c r="J116" s="14">
        <v>3.186194971203804E-2</v>
      </c>
      <c r="K116" s="14"/>
      <c r="L116" s="53">
        <f t="shared" si="25"/>
        <v>0.23879997432231903</v>
      </c>
      <c r="M116" s="13">
        <f t="shared" si="26"/>
        <v>0.10075816512107849</v>
      </c>
      <c r="N116" s="13">
        <f t="shared" si="27"/>
        <v>0.13804180920124054</v>
      </c>
      <c r="O116" s="13">
        <f t="shared" si="28"/>
        <v>8.9843377470970154E-2</v>
      </c>
      <c r="P116" s="13">
        <f t="shared" si="29"/>
        <v>3.5943545401096344E-2</v>
      </c>
      <c r="Q116" s="13">
        <f t="shared" si="30"/>
        <v>5.389983206987381E-2</v>
      </c>
      <c r="R116" s="13">
        <f t="shared" si="31"/>
        <v>3.8725297898054123E-2</v>
      </c>
      <c r="S116" s="12"/>
      <c r="T116" s="13"/>
      <c r="U116" s="11"/>
      <c r="V116" s="2"/>
      <c r="W116" s="2"/>
      <c r="X116" s="2"/>
      <c r="Y116" s="2"/>
      <c r="Z116" s="2"/>
    </row>
    <row r="117" spans="1:26" ht="17" thickBot="1" x14ac:dyDescent="0.25">
      <c r="A117" s="10"/>
      <c r="B117" s="1084"/>
      <c r="C117" s="1085"/>
      <c r="D117" s="1086"/>
      <c r="E117" s="1087"/>
      <c r="F117" s="1088"/>
      <c r="G117" s="1088"/>
      <c r="H117" s="1088"/>
      <c r="I117" s="1088"/>
      <c r="J117" s="1088"/>
      <c r="K117" s="1088"/>
      <c r="L117" s="1089"/>
      <c r="M117" s="1090"/>
      <c r="N117" s="1090"/>
      <c r="O117" s="1090"/>
      <c r="P117" s="1090"/>
      <c r="Q117" s="1090"/>
      <c r="R117" s="1090"/>
      <c r="S117" s="6"/>
      <c r="T117" s="13"/>
      <c r="U117" s="11"/>
    </row>
    <row r="118" spans="1:26" ht="17" thickTop="1" x14ac:dyDescent="0.2">
      <c r="B118" s="5"/>
      <c r="C118" s="5"/>
      <c r="D118" s="5"/>
      <c r="E118" s="5"/>
      <c r="F118" s="5"/>
      <c r="G118" s="5"/>
      <c r="H118" s="5"/>
    </row>
    <row r="119" spans="1:26" x14ac:dyDescent="0.2">
      <c r="B119" s="5"/>
      <c r="C119" s="5"/>
      <c r="D119" s="5"/>
      <c r="E119" s="5"/>
      <c r="F119" s="5"/>
      <c r="G119" s="5"/>
      <c r="H119" s="5"/>
    </row>
  </sheetData>
  <mergeCells count="3">
    <mergeCell ref="A4:S4"/>
    <mergeCell ref="B7:R7"/>
    <mergeCell ref="B8:R8"/>
  </mergeCells>
  <hyperlinks>
    <hyperlink ref="A1" location="Index!A1" display="Back to index" xr:uid="{00000000-0004-0000-2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39997558519241921"/>
    <pageSetUpPr fitToPage="1"/>
  </sheetPr>
  <dimension ref="A1:AD119"/>
  <sheetViews>
    <sheetView workbookViewId="0">
      <pane xSplit="1" ySplit="9" topLeftCell="C98" activePane="bottomRight" state="frozen"/>
      <selection activeCell="D32" sqref="D32"/>
      <selection pane="topRight" activeCell="D32" sqref="D32"/>
      <selection pane="bottomLeft" activeCell="D32" sqref="D32"/>
      <selection pane="bottomRight" activeCell="A4" sqref="A4:V4"/>
    </sheetView>
  </sheetViews>
  <sheetFormatPr baseColWidth="10" defaultColWidth="10.83203125" defaultRowHeight="16" x14ac:dyDescent="0.2"/>
  <cols>
    <col min="1" max="1" width="10.83203125" style="131"/>
    <col min="2" max="2" width="12.83203125" style="131" hidden="1" customWidth="1"/>
    <col min="3" max="6" width="10.83203125" style="131"/>
    <col min="7" max="7" width="10.83203125" style="102" customWidth="1"/>
    <col min="8" max="15" width="10.83203125" style="131" customWidth="1"/>
    <col min="16" max="16" width="10.83203125" style="131"/>
    <col min="17" max="18" width="10.83203125" style="131" customWidth="1"/>
    <col min="19" max="22" width="10.83203125" style="102"/>
    <col min="23" max="30" width="11.5" style="1" customWidth="1"/>
    <col min="31" max="16384" width="10.83203125" style="102"/>
  </cols>
  <sheetData>
    <row r="1" spans="1:26" x14ac:dyDescent="0.2">
      <c r="A1" s="169" t="s">
        <v>37</v>
      </c>
      <c r="B1" s="169"/>
      <c r="C1" s="169"/>
      <c r="D1" s="169"/>
      <c r="E1" s="169"/>
      <c r="F1" s="169"/>
      <c r="H1" s="197"/>
    </row>
    <row r="2" spans="1:26" x14ac:dyDescent="0.2">
      <c r="H2" s="197"/>
    </row>
    <row r="3" spans="1:26" ht="17" thickBot="1" x14ac:dyDescent="0.25"/>
    <row r="4" spans="1:26" s="130" customFormat="1" ht="25" customHeight="1" thickTop="1" x14ac:dyDescent="0.2">
      <c r="A4" s="1377" t="s">
        <v>274</v>
      </c>
      <c r="B4" s="1378"/>
      <c r="C4" s="1378"/>
      <c r="D4" s="1378"/>
      <c r="E4" s="1378"/>
      <c r="F4" s="1378"/>
      <c r="G4" s="1378"/>
      <c r="H4" s="1378"/>
      <c r="I4" s="1378"/>
      <c r="J4" s="1378"/>
      <c r="K4" s="1378"/>
      <c r="L4" s="1378"/>
      <c r="M4" s="1378"/>
      <c r="N4" s="1378"/>
      <c r="O4" s="1378"/>
      <c r="P4" s="1378"/>
      <c r="Q4" s="1378"/>
      <c r="R4" s="1378"/>
      <c r="S4" s="1378"/>
      <c r="T4" s="1378"/>
      <c r="U4" s="1378"/>
      <c r="V4" s="1379"/>
      <c r="Y4" s="1"/>
    </row>
    <row r="5" spans="1:26" x14ac:dyDescent="0.2">
      <c r="A5" s="129"/>
      <c r="B5" s="128"/>
      <c r="C5" s="128"/>
      <c r="D5" s="128"/>
      <c r="E5" s="128"/>
      <c r="F5" s="128"/>
      <c r="G5" s="128"/>
      <c r="H5" s="128"/>
      <c r="I5" s="128"/>
      <c r="J5" s="128"/>
      <c r="K5" s="128"/>
      <c r="L5" s="128"/>
      <c r="M5" s="128"/>
      <c r="N5" s="128"/>
      <c r="O5" s="128"/>
      <c r="P5" s="128"/>
      <c r="Q5" s="128"/>
      <c r="R5" s="128"/>
      <c r="S5" s="128"/>
      <c r="T5" s="128"/>
      <c r="U5" s="128"/>
      <c r="V5" s="168"/>
    </row>
    <row r="6" spans="1:26" x14ac:dyDescent="0.2">
      <c r="A6" s="129"/>
      <c r="B6" s="128"/>
      <c r="C6" s="45" t="s">
        <v>36</v>
      </c>
      <c r="D6" s="45" t="s">
        <v>35</v>
      </c>
      <c r="E6" s="45" t="s">
        <v>34</v>
      </c>
      <c r="F6" s="45" t="s">
        <v>33</v>
      </c>
      <c r="G6" s="45" t="s">
        <v>32</v>
      </c>
      <c r="H6" s="45" t="s">
        <v>31</v>
      </c>
      <c r="I6" s="45" t="s">
        <v>30</v>
      </c>
      <c r="J6" s="48" t="s">
        <v>29</v>
      </c>
      <c r="K6" s="225" t="s">
        <v>28</v>
      </c>
      <c r="L6" s="45" t="s">
        <v>27</v>
      </c>
      <c r="M6" s="45" t="s">
        <v>26</v>
      </c>
      <c r="N6" s="47" t="s">
        <v>25</v>
      </c>
      <c r="O6" s="45" t="s">
        <v>24</v>
      </c>
      <c r="P6" s="45" t="s">
        <v>23</v>
      </c>
      <c r="Q6" s="47" t="s">
        <v>22</v>
      </c>
      <c r="R6" s="47" t="s">
        <v>21</v>
      </c>
      <c r="S6" s="45" t="s">
        <v>54</v>
      </c>
      <c r="T6" s="45" t="s">
        <v>53</v>
      </c>
      <c r="U6" s="45" t="s">
        <v>52</v>
      </c>
      <c r="V6" s="226" t="s">
        <v>51</v>
      </c>
    </row>
    <row r="7" spans="1:26" ht="31" customHeight="1" x14ac:dyDescent="0.2">
      <c r="A7" s="129"/>
      <c r="B7" s="128"/>
      <c r="C7" s="1382" t="s">
        <v>864</v>
      </c>
      <c r="D7" s="1382"/>
      <c r="E7" s="1382"/>
      <c r="F7" s="1382"/>
      <c r="G7" s="1382"/>
      <c r="H7" s="1382"/>
      <c r="I7" s="1382"/>
      <c r="J7" s="1382"/>
      <c r="K7" s="1382"/>
      <c r="L7" s="1382"/>
      <c r="M7" s="1382"/>
      <c r="N7" s="1382"/>
      <c r="O7" s="1382"/>
      <c r="P7" s="1382"/>
      <c r="Q7" s="1382"/>
      <c r="R7" s="1382"/>
      <c r="S7" s="1382"/>
      <c r="T7" s="1382"/>
      <c r="U7" s="1382"/>
      <c r="V7" s="1383"/>
    </row>
    <row r="8" spans="1:26" s="125" customFormat="1" ht="20" customHeight="1" x14ac:dyDescent="0.2">
      <c r="A8" s="165"/>
      <c r="B8" s="215"/>
      <c r="C8" s="1373" t="s">
        <v>95</v>
      </c>
      <c r="D8" s="1373"/>
      <c r="E8" s="1373"/>
      <c r="F8" s="1373"/>
      <c r="G8" s="1373"/>
      <c r="H8" s="1373"/>
      <c r="I8" s="1373"/>
      <c r="J8" s="1373"/>
      <c r="K8" s="1373"/>
      <c r="L8" s="1373"/>
      <c r="M8" s="1373"/>
      <c r="N8" s="1373"/>
      <c r="O8" s="1373"/>
      <c r="P8" s="1373"/>
      <c r="Q8" s="1373"/>
      <c r="R8" s="1373"/>
      <c r="S8" s="1373"/>
      <c r="T8" s="1373"/>
      <c r="U8" s="1373"/>
      <c r="V8" s="1374"/>
      <c r="Y8" s="1" t="s">
        <v>1288</v>
      </c>
    </row>
    <row r="9" spans="1:26" ht="69" thickBot="1" x14ac:dyDescent="0.25">
      <c r="A9" s="129"/>
      <c r="B9" s="234" t="s">
        <v>97</v>
      </c>
      <c r="C9" s="1318" t="s">
        <v>38</v>
      </c>
      <c r="D9" s="122" t="s">
        <v>96</v>
      </c>
      <c r="E9" s="1166" t="s">
        <v>1075</v>
      </c>
      <c r="F9" s="776" t="s">
        <v>670</v>
      </c>
      <c r="G9" s="164" t="s">
        <v>16</v>
      </c>
      <c r="H9" s="122" t="s">
        <v>96</v>
      </c>
      <c r="I9" s="1166" t="s">
        <v>1075</v>
      </c>
      <c r="J9" s="776" t="s">
        <v>670</v>
      </c>
      <c r="K9" s="164" t="s">
        <v>15</v>
      </c>
      <c r="L9" s="122" t="s">
        <v>96</v>
      </c>
      <c r="M9" s="1166" t="s">
        <v>1075</v>
      </c>
      <c r="N9" s="776" t="s">
        <v>670</v>
      </c>
      <c r="O9" s="164" t="s">
        <v>59</v>
      </c>
      <c r="P9" s="122" t="s">
        <v>96</v>
      </c>
      <c r="Q9" s="1166" t="s">
        <v>1075</v>
      </c>
      <c r="R9" s="776" t="s">
        <v>670</v>
      </c>
      <c r="S9" s="163" t="s">
        <v>14</v>
      </c>
      <c r="T9" s="122" t="s">
        <v>96</v>
      </c>
      <c r="U9" s="1166" t="s">
        <v>1075</v>
      </c>
      <c r="V9" s="777" t="s">
        <v>670</v>
      </c>
      <c r="Y9" s="1328" t="s">
        <v>1289</v>
      </c>
    </row>
    <row r="10" spans="1:26" x14ac:dyDescent="0.2">
      <c r="A10" s="155">
        <v>1913</v>
      </c>
      <c r="B10" s="228">
        <v>33.764648044909585</v>
      </c>
      <c r="C10" s="1319">
        <v>1</v>
      </c>
      <c r="D10" s="121">
        <f>C10-E10</f>
        <v>0.92074734662576529</v>
      </c>
      <c r="E10" s="121">
        <v>7.9252653374234705E-2</v>
      </c>
      <c r="F10" s="114">
        <v>0</v>
      </c>
      <c r="G10" s="135">
        <f t="shared" ref="G10:G13" si="0">C10-S10</f>
        <v>0.58575374765361998</v>
      </c>
      <c r="H10" s="161">
        <f t="shared" ref="H10:H13" si="1">D10-T10</f>
        <v>0.53878957830763285</v>
      </c>
      <c r="I10" s="161">
        <f t="shared" ref="I10:J41" si="2">E10-U10</f>
        <v>4.6964169345987163E-2</v>
      </c>
      <c r="J10" s="161">
        <f t="shared" si="2"/>
        <v>0</v>
      </c>
      <c r="K10" s="217"/>
      <c r="L10" s="161"/>
      <c r="M10" s="161"/>
      <c r="N10" s="161"/>
      <c r="O10" s="221"/>
      <c r="P10" s="161"/>
      <c r="Q10" s="161"/>
      <c r="R10" s="161"/>
      <c r="S10" s="135">
        <f>compopoinc!J2</f>
        <v>0.41424625234638002</v>
      </c>
      <c r="T10" s="114">
        <f>compopoinc!K2</f>
        <v>0.3819577683181325</v>
      </c>
      <c r="U10" s="114">
        <f>compopoinc!L2</f>
        <v>3.2288484028247542E-2</v>
      </c>
      <c r="V10" s="34">
        <f>compopoinc!M2</f>
        <v>0</v>
      </c>
      <c r="Z10" s="1167">
        <f>S10-T10-U10-V10</f>
        <v>-2.0816681711721685E-17</v>
      </c>
    </row>
    <row r="11" spans="1:26" x14ac:dyDescent="0.2">
      <c r="A11" s="155">
        <v>1914</v>
      </c>
      <c r="B11" s="228">
        <v>31.61342940676127</v>
      </c>
      <c r="C11" s="1320">
        <v>1</v>
      </c>
      <c r="D11" s="114">
        <f t="shared" ref="D11:D74" si="3">C11-E11</f>
        <v>0.92019118680501222</v>
      </c>
      <c r="E11" s="114">
        <v>7.9808813194987768E-2</v>
      </c>
      <c r="F11" s="114">
        <v>0</v>
      </c>
      <c r="G11" s="135">
        <f t="shared" si="0"/>
        <v>0.58212682097800794</v>
      </c>
      <c r="H11" s="161">
        <f t="shared" si="1"/>
        <v>0.53509998836216499</v>
      </c>
      <c r="I11" s="161">
        <f t="shared" si="2"/>
        <v>4.702683261584302E-2</v>
      </c>
      <c r="J11" s="161">
        <f t="shared" si="2"/>
        <v>0</v>
      </c>
      <c r="K11" s="217"/>
      <c r="L11" s="161"/>
      <c r="M11" s="161"/>
      <c r="N11" s="161"/>
      <c r="O11" s="221"/>
      <c r="P11" s="161"/>
      <c r="Q11" s="161"/>
      <c r="R11" s="161"/>
      <c r="S11" s="135">
        <f>compopoinc!J3</f>
        <v>0.417873179021992</v>
      </c>
      <c r="T11" s="114">
        <f>compopoinc!K3</f>
        <v>0.38509119844284723</v>
      </c>
      <c r="U11" s="114">
        <f>compopoinc!L3</f>
        <v>3.2781980579144748E-2</v>
      </c>
      <c r="V11" s="12">
        <f>compopoinc!M3</f>
        <v>0</v>
      </c>
      <c r="Z11" s="1167">
        <f t="shared" ref="Z11:Z17" si="4">S11-T11-U11-V11</f>
        <v>2.7755575615628914E-17</v>
      </c>
    </row>
    <row r="12" spans="1:26" x14ac:dyDescent="0.2">
      <c r="A12" s="155">
        <v>1915</v>
      </c>
      <c r="B12" s="228">
        <v>33.591773320162616</v>
      </c>
      <c r="C12" s="1320">
        <v>1</v>
      </c>
      <c r="D12" s="114">
        <f t="shared" si="3"/>
        <v>0.92012930379645652</v>
      </c>
      <c r="E12" s="114">
        <v>7.9870696203543493E-2</v>
      </c>
      <c r="F12" s="114">
        <v>0</v>
      </c>
      <c r="G12" s="135">
        <f t="shared" si="0"/>
        <v>0.59088802092548687</v>
      </c>
      <c r="H12" s="161">
        <f t="shared" si="1"/>
        <v>0.54318903925753359</v>
      </c>
      <c r="I12" s="161">
        <f t="shared" si="2"/>
        <v>4.769898166795327E-2</v>
      </c>
      <c r="J12" s="161">
        <f t="shared" si="2"/>
        <v>0</v>
      </c>
      <c r="K12" s="217"/>
      <c r="L12" s="161"/>
      <c r="M12" s="161"/>
      <c r="N12" s="161"/>
      <c r="O12" s="221"/>
      <c r="P12" s="161"/>
      <c r="Q12" s="161"/>
      <c r="R12" s="161"/>
      <c r="S12" s="135">
        <f>compopoinc!J4</f>
        <v>0.40911197907451313</v>
      </c>
      <c r="T12" s="114">
        <f>compopoinc!K4</f>
        <v>0.37694026453892293</v>
      </c>
      <c r="U12" s="114">
        <f>compopoinc!L4</f>
        <v>3.2171714535590222E-2</v>
      </c>
      <c r="V12" s="12">
        <f>compopoinc!M4</f>
        <v>0</v>
      </c>
      <c r="Z12" s="1167">
        <f t="shared" si="4"/>
        <v>-2.0816681711721685E-17</v>
      </c>
    </row>
    <row r="13" spans="1:26" x14ac:dyDescent="0.2">
      <c r="A13" s="155">
        <v>1916</v>
      </c>
      <c r="B13" s="228">
        <v>42.467681761243774</v>
      </c>
      <c r="C13" s="1320">
        <v>1</v>
      </c>
      <c r="D13" s="161">
        <f t="shared" si="3"/>
        <v>0.91811550780746054</v>
      </c>
      <c r="E13" s="161">
        <v>8.1884492192539446E-2</v>
      </c>
      <c r="F13" s="161">
        <v>0</v>
      </c>
      <c r="G13" s="135">
        <f t="shared" si="0"/>
        <v>0.5735823080869118</v>
      </c>
      <c r="H13" s="161">
        <f t="shared" si="1"/>
        <v>0.52598583457494252</v>
      </c>
      <c r="I13" s="161">
        <f t="shared" si="2"/>
        <v>4.7596473511969342E-2</v>
      </c>
      <c r="J13" s="161">
        <f t="shared" si="2"/>
        <v>0</v>
      </c>
      <c r="K13" s="217"/>
      <c r="L13" s="161"/>
      <c r="M13" s="161"/>
      <c r="N13" s="161"/>
      <c r="O13" s="221"/>
      <c r="P13" s="161"/>
      <c r="Q13" s="161"/>
      <c r="R13" s="161"/>
      <c r="S13" s="135">
        <f>compopoinc!J5</f>
        <v>0.42641769191308815</v>
      </c>
      <c r="T13" s="114">
        <f>compopoinc!K5</f>
        <v>0.39212967323251802</v>
      </c>
      <c r="U13" s="114">
        <f>compopoinc!L5</f>
        <v>3.4288018680570104E-2</v>
      </c>
      <c r="V13" s="12">
        <f>compopoinc!M5</f>
        <v>0</v>
      </c>
      <c r="Z13" s="1167">
        <f t="shared" si="4"/>
        <v>2.7755575615628914E-17</v>
      </c>
    </row>
    <row r="14" spans="1:26" x14ac:dyDescent="0.2">
      <c r="A14" s="155">
        <v>1917</v>
      </c>
      <c r="B14" s="228">
        <v>50.749127395722006</v>
      </c>
      <c r="C14" s="1320">
        <v>1</v>
      </c>
      <c r="D14" s="161">
        <f t="shared" si="3"/>
        <v>0.81116073184840243</v>
      </c>
      <c r="E14" s="161">
        <v>0.18883926815159757</v>
      </c>
      <c r="F14" s="161">
        <v>0</v>
      </c>
      <c r="G14" s="135">
        <f>C14-S14</f>
        <v>0.55955911458418772</v>
      </c>
      <c r="H14" s="161">
        <f>D14-T14</f>
        <v>0.45132208265935292</v>
      </c>
      <c r="I14" s="161">
        <f t="shared" si="2"/>
        <v>0.10823703192483479</v>
      </c>
      <c r="J14" s="161">
        <f t="shared" si="2"/>
        <v>0</v>
      </c>
      <c r="K14" s="217"/>
      <c r="L14" s="161"/>
      <c r="M14" s="161"/>
      <c r="N14" s="161"/>
      <c r="O14" s="221"/>
      <c r="P14" s="161"/>
      <c r="Q14" s="161"/>
      <c r="R14" s="161"/>
      <c r="S14" s="135">
        <f>compopoinc!J6</f>
        <v>0.44044088541581228</v>
      </c>
      <c r="T14" s="114">
        <f>compopoinc!K6</f>
        <v>0.35983864918904951</v>
      </c>
      <c r="U14" s="114">
        <f>compopoinc!L6</f>
        <v>8.0602236226762783E-2</v>
      </c>
      <c r="V14" s="12">
        <f>compopoinc!M6</f>
        <v>0</v>
      </c>
      <c r="Y14" s="3"/>
      <c r="Z14" s="1167">
        <f t="shared" si="4"/>
        <v>-1.3877787807814457E-17</v>
      </c>
    </row>
    <row r="15" spans="1:26" x14ac:dyDescent="0.2">
      <c r="A15" s="155">
        <v>1918</v>
      </c>
      <c r="B15" s="228">
        <v>62.648709286150016</v>
      </c>
      <c r="C15" s="1320">
        <v>1</v>
      </c>
      <c r="D15" s="114">
        <f t="shared" si="3"/>
        <v>0.76591764044032151</v>
      </c>
      <c r="E15" s="114">
        <v>0.23408235955967852</v>
      </c>
      <c r="F15" s="114">
        <v>0</v>
      </c>
      <c r="G15" s="135">
        <f t="shared" ref="G15:G78" si="5">C15-S15</f>
        <v>0.57908654442920238</v>
      </c>
      <c r="H15" s="114">
        <f t="shared" ref="H15:H78" si="6">D15-T15</f>
        <v>0.44055587634933069</v>
      </c>
      <c r="I15" s="114">
        <f t="shared" si="2"/>
        <v>0.13853066807987169</v>
      </c>
      <c r="J15" s="114">
        <f t="shared" si="2"/>
        <v>0</v>
      </c>
      <c r="K15" s="218"/>
      <c r="L15" s="114"/>
      <c r="M15" s="114"/>
      <c r="N15" s="114"/>
      <c r="O15" s="222"/>
      <c r="P15" s="114"/>
      <c r="Q15" s="114"/>
      <c r="R15" s="114"/>
      <c r="S15" s="135">
        <f>compopoinc!J7</f>
        <v>0.42091345557079762</v>
      </c>
      <c r="T15" s="114">
        <f>compopoinc!K7</f>
        <v>0.32536176409099082</v>
      </c>
      <c r="U15" s="114">
        <f>compopoinc!L7</f>
        <v>9.5551691479806827E-2</v>
      </c>
      <c r="V15" s="12">
        <f>compopoinc!M7</f>
        <v>0</v>
      </c>
      <c r="Y15" s="3"/>
      <c r="Z15" s="1167">
        <f t="shared" si="4"/>
        <v>-2.7755575615628914E-17</v>
      </c>
    </row>
    <row r="16" spans="1:26" x14ac:dyDescent="0.2">
      <c r="A16" s="160">
        <v>1919</v>
      </c>
      <c r="B16" s="229">
        <v>69.157175329046709</v>
      </c>
      <c r="C16" s="1321">
        <v>1</v>
      </c>
      <c r="D16" s="116">
        <f t="shared" si="3"/>
        <v>0.87871777426631592</v>
      </c>
      <c r="E16" s="116">
        <v>0.12128222573368409</v>
      </c>
      <c r="F16" s="116">
        <v>0</v>
      </c>
      <c r="G16" s="139">
        <f t="shared" si="5"/>
        <v>0.56854061172910775</v>
      </c>
      <c r="H16" s="116">
        <f t="shared" si="6"/>
        <v>0.49873334870557817</v>
      </c>
      <c r="I16" s="116">
        <f t="shared" si="2"/>
        <v>6.9807263023529603E-2</v>
      </c>
      <c r="J16" s="116">
        <f t="shared" si="2"/>
        <v>0</v>
      </c>
      <c r="K16" s="219"/>
      <c r="L16" s="116"/>
      <c r="M16" s="116"/>
      <c r="N16" s="116"/>
      <c r="O16" s="223"/>
      <c r="P16" s="116"/>
      <c r="Q16" s="116"/>
      <c r="R16" s="116"/>
      <c r="S16" s="139">
        <f>compopoinc!J8</f>
        <v>0.43145938827089225</v>
      </c>
      <c r="T16" s="116">
        <f>compopoinc!K8</f>
        <v>0.37998442556073775</v>
      </c>
      <c r="U16" s="116">
        <f>compopoinc!L8</f>
        <v>5.1474962710154483E-2</v>
      </c>
      <c r="V16" s="17">
        <f>compopoinc!M8</f>
        <v>0</v>
      </c>
      <c r="Y16" s="3"/>
      <c r="Z16" s="1167">
        <f t="shared" si="4"/>
        <v>2.0816681711721685E-17</v>
      </c>
    </row>
    <row r="17" spans="1:26" x14ac:dyDescent="0.2">
      <c r="A17" s="155">
        <v>1920</v>
      </c>
      <c r="B17" s="228">
        <v>79.814621478925872</v>
      </c>
      <c r="C17" s="1320">
        <v>1</v>
      </c>
      <c r="D17" s="114">
        <f t="shared" si="3"/>
        <v>0.9225568791245512</v>
      </c>
      <c r="E17" s="114">
        <v>7.7443120875448773E-2</v>
      </c>
      <c r="F17" s="114">
        <v>0</v>
      </c>
      <c r="G17" s="135">
        <f t="shared" si="5"/>
        <v>0.58957840324380406</v>
      </c>
      <c r="H17" s="114">
        <f t="shared" si="6"/>
        <v>0.54355968448523306</v>
      </c>
      <c r="I17" s="114">
        <f t="shared" si="2"/>
        <v>4.6018718758570991E-2</v>
      </c>
      <c r="J17" s="114">
        <f t="shared" si="2"/>
        <v>0</v>
      </c>
      <c r="K17" s="218"/>
      <c r="L17" s="114"/>
      <c r="M17" s="114"/>
      <c r="N17" s="114"/>
      <c r="O17" s="222"/>
      <c r="P17" s="114"/>
      <c r="Q17" s="114"/>
      <c r="R17" s="114"/>
      <c r="S17" s="135">
        <f>compopoinc!J9</f>
        <v>0.41042159675619599</v>
      </c>
      <c r="T17" s="114">
        <f>compopoinc!K9</f>
        <v>0.37899719463931819</v>
      </c>
      <c r="U17" s="114">
        <f>compopoinc!L9</f>
        <v>3.1424402116877782E-2</v>
      </c>
      <c r="V17" s="21">
        <f>compopoinc!M9</f>
        <v>0</v>
      </c>
      <c r="Y17" s="3"/>
      <c r="Z17" s="1167">
        <f t="shared" si="4"/>
        <v>2.0816681711721685E-17</v>
      </c>
    </row>
    <row r="18" spans="1:26" x14ac:dyDescent="0.2">
      <c r="A18" s="155">
        <v>1921</v>
      </c>
      <c r="B18" s="228">
        <v>63.860570205381123</v>
      </c>
      <c r="C18" s="1320">
        <v>1</v>
      </c>
      <c r="D18" s="114">
        <f t="shared" si="3"/>
        <v>0.9187616950348606</v>
      </c>
      <c r="E18" s="114">
        <v>8.1238304965139368E-2</v>
      </c>
      <c r="F18" s="114">
        <v>0</v>
      </c>
      <c r="G18" s="135">
        <f t="shared" si="5"/>
        <v>0.55469859753874529</v>
      </c>
      <c r="H18" s="114">
        <f t="shared" si="6"/>
        <v>0.50902164300791064</v>
      </c>
      <c r="I18" s="114">
        <f t="shared" si="2"/>
        <v>4.5676954530834639E-2</v>
      </c>
      <c r="J18" s="114">
        <f t="shared" si="2"/>
        <v>0</v>
      </c>
      <c r="K18" s="218"/>
      <c r="L18" s="114"/>
      <c r="M18" s="114"/>
      <c r="N18" s="114"/>
      <c r="O18" s="222"/>
      <c r="P18" s="114"/>
      <c r="Q18" s="114"/>
      <c r="R18" s="114"/>
      <c r="S18" s="135">
        <f>compopoinc!J10</f>
        <v>0.44530140246125466</v>
      </c>
      <c r="T18" s="114">
        <f>compopoinc!K10</f>
        <v>0.40974005202694991</v>
      </c>
      <c r="U18" s="114">
        <f>compopoinc!L10</f>
        <v>3.556135043430473E-2</v>
      </c>
      <c r="V18" s="12">
        <f>compopoinc!M10</f>
        <v>0</v>
      </c>
      <c r="Y18" s="3"/>
      <c r="Z18" s="1167">
        <f t="shared" ref="Z18:Z81" si="7">S18-T18-U18</f>
        <v>0</v>
      </c>
    </row>
    <row r="19" spans="1:26" x14ac:dyDescent="0.2">
      <c r="A19" s="155">
        <v>1922</v>
      </c>
      <c r="B19" s="228">
        <v>65.298773172203795</v>
      </c>
      <c r="C19" s="1320">
        <v>1</v>
      </c>
      <c r="D19" s="114">
        <f t="shared" si="3"/>
        <v>0.92353446658889793</v>
      </c>
      <c r="E19" s="114">
        <v>7.6465533411102085E-2</v>
      </c>
      <c r="F19" s="114">
        <v>0</v>
      </c>
      <c r="G19" s="135">
        <f t="shared" si="5"/>
        <v>0.56669062321647967</v>
      </c>
      <c r="H19" s="114">
        <f t="shared" si="6"/>
        <v>0.522793107553853</v>
      </c>
      <c r="I19" s="114">
        <f t="shared" si="2"/>
        <v>4.3897515662626743E-2</v>
      </c>
      <c r="J19" s="114">
        <f t="shared" si="2"/>
        <v>0</v>
      </c>
      <c r="K19" s="218"/>
      <c r="L19" s="114"/>
      <c r="M19" s="114"/>
      <c r="N19" s="114"/>
      <c r="O19" s="222"/>
      <c r="P19" s="114"/>
      <c r="Q19" s="114"/>
      <c r="R19" s="114"/>
      <c r="S19" s="135">
        <f>compopoinc!J11</f>
        <v>0.43330937678352027</v>
      </c>
      <c r="T19" s="114">
        <f>compopoinc!K11</f>
        <v>0.40074135903504493</v>
      </c>
      <c r="U19" s="114">
        <f>compopoinc!L11</f>
        <v>3.2568017748475342E-2</v>
      </c>
      <c r="V19" s="12">
        <f>compopoinc!M11</f>
        <v>0</v>
      </c>
      <c r="Y19" s="3"/>
      <c r="Z19" s="1167">
        <f t="shared" si="7"/>
        <v>0</v>
      </c>
    </row>
    <row r="20" spans="1:26" x14ac:dyDescent="0.2">
      <c r="A20" s="155">
        <v>1923</v>
      </c>
      <c r="B20" s="228">
        <v>77.063588017705172</v>
      </c>
      <c r="C20" s="1320">
        <v>1</v>
      </c>
      <c r="D20" s="114">
        <f t="shared" si="3"/>
        <v>0.9245328137026545</v>
      </c>
      <c r="E20" s="114">
        <v>7.5467186297345515E-2</v>
      </c>
      <c r="F20" s="114">
        <v>0</v>
      </c>
      <c r="G20" s="135">
        <f t="shared" si="5"/>
        <v>0.595896194815839</v>
      </c>
      <c r="H20" s="114">
        <f t="shared" si="6"/>
        <v>0.55058140367142183</v>
      </c>
      <c r="I20" s="114">
        <f t="shared" si="2"/>
        <v>4.5314791144417298E-2</v>
      </c>
      <c r="J20" s="114">
        <f t="shared" si="2"/>
        <v>0</v>
      </c>
      <c r="K20" s="218"/>
      <c r="L20" s="114"/>
      <c r="M20" s="114"/>
      <c r="N20" s="114"/>
      <c r="O20" s="222"/>
      <c r="P20" s="114"/>
      <c r="Q20" s="114"/>
      <c r="R20" s="114"/>
      <c r="S20" s="135">
        <f>compopoinc!J12</f>
        <v>0.40410380518416095</v>
      </c>
      <c r="T20" s="114">
        <f>compopoinc!K12</f>
        <v>0.37395141003123272</v>
      </c>
      <c r="U20" s="114">
        <f>compopoinc!L12</f>
        <v>3.0152395152928217E-2</v>
      </c>
      <c r="V20" s="12">
        <f>compopoinc!M12</f>
        <v>0</v>
      </c>
      <c r="Y20" s="3"/>
      <c r="Z20" s="1167">
        <f t="shared" si="7"/>
        <v>0</v>
      </c>
    </row>
    <row r="21" spans="1:26" x14ac:dyDescent="0.2">
      <c r="A21" s="155">
        <v>1924</v>
      </c>
      <c r="B21" s="228">
        <v>77.785548529145672</v>
      </c>
      <c r="C21" s="1320">
        <v>1</v>
      </c>
      <c r="D21" s="114">
        <f t="shared" si="3"/>
        <v>0.92910457675180569</v>
      </c>
      <c r="E21" s="114">
        <v>7.0895423248194339E-2</v>
      </c>
      <c r="F21" s="114">
        <v>0</v>
      </c>
      <c r="G21" s="135">
        <f t="shared" si="5"/>
        <v>0.57336739803339598</v>
      </c>
      <c r="H21" s="114">
        <f t="shared" si="6"/>
        <v>0.53223768972282659</v>
      </c>
      <c r="I21" s="114">
        <f t="shared" si="2"/>
        <v>4.112970831056946E-2</v>
      </c>
      <c r="J21" s="114">
        <f t="shared" si="2"/>
        <v>0</v>
      </c>
      <c r="K21" s="218"/>
      <c r="L21" s="114"/>
      <c r="M21" s="114"/>
      <c r="N21" s="114"/>
      <c r="O21" s="222"/>
      <c r="P21" s="114"/>
      <c r="Q21" s="114"/>
      <c r="R21" s="114"/>
      <c r="S21" s="135">
        <f>compopoinc!J13</f>
        <v>0.42663260196660396</v>
      </c>
      <c r="T21" s="114">
        <f>compopoinc!K13</f>
        <v>0.3968668870289791</v>
      </c>
      <c r="U21" s="114">
        <f>compopoinc!L13</f>
        <v>2.9765714937624876E-2</v>
      </c>
      <c r="V21" s="12">
        <f>compopoinc!M13</f>
        <v>0</v>
      </c>
      <c r="Y21" s="3"/>
      <c r="Z21" s="1167">
        <f t="shared" si="7"/>
        <v>0</v>
      </c>
    </row>
    <row r="22" spans="1:26" x14ac:dyDescent="0.2">
      <c r="A22" s="155">
        <v>1925</v>
      </c>
      <c r="B22" s="228">
        <v>82.008404491093785</v>
      </c>
      <c r="C22" s="1320">
        <v>1</v>
      </c>
      <c r="D22" s="114">
        <f t="shared" si="3"/>
        <v>0.92360707338279113</v>
      </c>
      <c r="E22" s="114">
        <v>7.6392926617208895E-2</v>
      </c>
      <c r="F22" s="114">
        <v>0</v>
      </c>
      <c r="G22" s="135">
        <f t="shared" si="5"/>
        <v>0.55871739169490975</v>
      </c>
      <c r="H22" s="114">
        <f t="shared" si="6"/>
        <v>0.51546633891985016</v>
      </c>
      <c r="I22" s="114">
        <f t="shared" si="2"/>
        <v>4.3251052775059626E-2</v>
      </c>
      <c r="J22" s="114">
        <f t="shared" si="2"/>
        <v>0</v>
      </c>
      <c r="K22" s="218"/>
      <c r="L22" s="114"/>
      <c r="M22" s="114"/>
      <c r="N22" s="114"/>
      <c r="O22" s="222"/>
      <c r="P22" s="114"/>
      <c r="Q22" s="114"/>
      <c r="R22" s="114"/>
      <c r="S22" s="135">
        <f>compopoinc!J14</f>
        <v>0.44128260830509025</v>
      </c>
      <c r="T22" s="114">
        <f>compopoinc!K14</f>
        <v>0.40814073446294097</v>
      </c>
      <c r="U22" s="114">
        <f>compopoinc!L14</f>
        <v>3.3141873842149269E-2</v>
      </c>
      <c r="V22" s="12">
        <f>compopoinc!M14</f>
        <v>0</v>
      </c>
      <c r="Y22" s="3"/>
      <c r="Z22" s="1167">
        <f t="shared" si="7"/>
        <v>0</v>
      </c>
    </row>
    <row r="23" spans="1:26" x14ac:dyDescent="0.2">
      <c r="A23" s="155">
        <v>1926</v>
      </c>
      <c r="B23" s="228">
        <v>87.814491172489298</v>
      </c>
      <c r="C23" s="1320">
        <v>1</v>
      </c>
      <c r="D23" s="114">
        <f t="shared" si="3"/>
        <v>0.92405095340276722</v>
      </c>
      <c r="E23" s="114">
        <v>7.5949046597232728E-2</v>
      </c>
      <c r="F23" s="114">
        <v>0</v>
      </c>
      <c r="G23" s="135">
        <f t="shared" si="5"/>
        <v>0.55563309207513867</v>
      </c>
      <c r="H23" s="114">
        <f t="shared" si="6"/>
        <v>0.5128841391193234</v>
      </c>
      <c r="I23" s="114">
        <f t="shared" si="2"/>
        <v>4.2748952955815211E-2</v>
      </c>
      <c r="J23" s="114">
        <f t="shared" si="2"/>
        <v>0</v>
      </c>
      <c r="K23" s="218"/>
      <c r="L23" s="114"/>
      <c r="M23" s="114"/>
      <c r="N23" s="114"/>
      <c r="O23" s="222"/>
      <c r="P23" s="114"/>
      <c r="Q23" s="114"/>
      <c r="R23" s="114"/>
      <c r="S23" s="135">
        <f>compopoinc!J15</f>
        <v>0.44436690792486133</v>
      </c>
      <c r="T23" s="114">
        <f>compopoinc!K15</f>
        <v>0.41116681428344382</v>
      </c>
      <c r="U23" s="114">
        <f>compopoinc!L15</f>
        <v>3.3200093641417516E-2</v>
      </c>
      <c r="V23" s="12">
        <f>compopoinc!M15</f>
        <v>0</v>
      </c>
      <c r="Y23" s="3"/>
      <c r="Z23" s="1167">
        <f t="shared" si="7"/>
        <v>0</v>
      </c>
    </row>
    <row r="24" spans="1:26" x14ac:dyDescent="0.2">
      <c r="A24" s="155">
        <v>1927</v>
      </c>
      <c r="B24" s="228">
        <v>86.22918527290642</v>
      </c>
      <c r="C24" s="1320">
        <v>1</v>
      </c>
      <c r="D24" s="114">
        <f t="shared" si="3"/>
        <v>0.92921506316685942</v>
      </c>
      <c r="E24" s="114">
        <v>7.0784936833140535E-2</v>
      </c>
      <c r="F24" s="114">
        <v>0</v>
      </c>
      <c r="G24" s="135">
        <f t="shared" si="5"/>
        <v>0.56030837260452993</v>
      </c>
      <c r="H24" s="114">
        <f t="shared" si="6"/>
        <v>0.5201214389140012</v>
      </c>
      <c r="I24" s="114">
        <f t="shared" si="2"/>
        <v>4.0186933690528691E-2</v>
      </c>
      <c r="J24" s="114">
        <f t="shared" si="2"/>
        <v>0</v>
      </c>
      <c r="K24" s="218"/>
      <c r="L24" s="114"/>
      <c r="M24" s="114"/>
      <c r="N24" s="114"/>
      <c r="O24" s="222"/>
      <c r="P24" s="114"/>
      <c r="Q24" s="114"/>
      <c r="R24" s="114"/>
      <c r="S24" s="135">
        <f>compopoinc!J16</f>
        <v>0.43969162739547007</v>
      </c>
      <c r="T24" s="114">
        <f>compopoinc!K16</f>
        <v>0.40909362425285822</v>
      </c>
      <c r="U24" s="114">
        <f>compopoinc!L16</f>
        <v>3.0598003142611845E-2</v>
      </c>
      <c r="V24" s="12">
        <f>compopoinc!M16</f>
        <v>0</v>
      </c>
      <c r="Y24" s="3"/>
      <c r="Z24" s="1167">
        <f t="shared" si="7"/>
        <v>0</v>
      </c>
    </row>
    <row r="25" spans="1:26" x14ac:dyDescent="0.2">
      <c r="A25" s="155">
        <v>1928</v>
      </c>
      <c r="B25" s="228">
        <v>87.980543954548907</v>
      </c>
      <c r="C25" s="1320">
        <v>1</v>
      </c>
      <c r="D25" s="114">
        <f t="shared" si="3"/>
        <v>0.92440538070265543</v>
      </c>
      <c r="E25" s="114">
        <v>7.5594619297344554E-2</v>
      </c>
      <c r="F25" s="114">
        <v>0</v>
      </c>
      <c r="G25" s="135">
        <f t="shared" si="5"/>
        <v>0.54780025873695037</v>
      </c>
      <c r="H25" s="114">
        <f t="shared" si="6"/>
        <v>0.50576626289374405</v>
      </c>
      <c r="I25" s="114">
        <f t="shared" si="2"/>
        <v>4.2033995843206329E-2</v>
      </c>
      <c r="J25" s="114">
        <f t="shared" si="2"/>
        <v>0</v>
      </c>
      <c r="K25" s="218"/>
      <c r="L25" s="114"/>
      <c r="M25" s="114"/>
      <c r="N25" s="114"/>
      <c r="O25" s="222"/>
      <c r="P25" s="114"/>
      <c r="Q25" s="114"/>
      <c r="R25" s="114"/>
      <c r="S25" s="135">
        <f>compopoinc!J17</f>
        <v>0.45219974126304968</v>
      </c>
      <c r="T25" s="114">
        <f>compopoinc!K17</f>
        <v>0.41863911780891144</v>
      </c>
      <c r="U25" s="114">
        <f>compopoinc!L17</f>
        <v>3.3560623454138225E-2</v>
      </c>
      <c r="V25" s="12">
        <f>compopoinc!M17</f>
        <v>0</v>
      </c>
      <c r="Y25" s="3"/>
      <c r="Z25" s="1167">
        <f t="shared" si="7"/>
        <v>0</v>
      </c>
    </row>
    <row r="26" spans="1:26" x14ac:dyDescent="0.2">
      <c r="A26" s="155">
        <v>1929</v>
      </c>
      <c r="B26" s="228">
        <v>94.183000000000021</v>
      </c>
      <c r="C26" s="1320">
        <v>1</v>
      </c>
      <c r="D26" s="114">
        <f t="shared" si="3"/>
        <v>0.92025100071138111</v>
      </c>
      <c r="E26" s="114">
        <v>7.9748999288618949E-2</v>
      </c>
      <c r="F26" s="114">
        <v>0</v>
      </c>
      <c r="G26" s="135">
        <f t="shared" si="5"/>
        <v>0.56412918950801383</v>
      </c>
      <c r="H26" s="114">
        <f t="shared" si="6"/>
        <v>0.51808290581782679</v>
      </c>
      <c r="I26" s="114">
        <f t="shared" si="2"/>
        <v>4.604628369018704E-2</v>
      </c>
      <c r="J26" s="114">
        <f t="shared" si="2"/>
        <v>0</v>
      </c>
      <c r="K26" s="218"/>
      <c r="L26" s="114"/>
      <c r="M26" s="114"/>
      <c r="N26" s="114"/>
      <c r="O26" s="222"/>
      <c r="P26" s="114"/>
      <c r="Q26" s="114"/>
      <c r="R26" s="114"/>
      <c r="S26" s="135">
        <f>compopoinc!J18</f>
        <v>0.43587081049198623</v>
      </c>
      <c r="T26" s="114">
        <f>compopoinc!K18</f>
        <v>0.40216809489355432</v>
      </c>
      <c r="U26" s="114">
        <f>compopoinc!L18</f>
        <v>3.3702715598431909E-2</v>
      </c>
      <c r="V26" s="17">
        <f>compopoinc!M18</f>
        <v>0</v>
      </c>
      <c r="Y26" s="3"/>
      <c r="Z26" s="1167">
        <f t="shared" si="7"/>
        <v>0</v>
      </c>
    </row>
    <row r="27" spans="1:26" x14ac:dyDescent="0.2">
      <c r="A27" s="159">
        <v>1930</v>
      </c>
      <c r="B27" s="230">
        <v>83.166000000000011</v>
      </c>
      <c r="C27" s="1322">
        <v>1</v>
      </c>
      <c r="D27" s="118">
        <f t="shared" si="3"/>
        <v>0.90437197893369892</v>
      </c>
      <c r="E27" s="118">
        <v>9.5628021066301111E-2</v>
      </c>
      <c r="F27" s="118">
        <v>0</v>
      </c>
      <c r="G27" s="146">
        <f t="shared" si="5"/>
        <v>0.57193594102953482</v>
      </c>
      <c r="H27" s="118">
        <f t="shared" si="6"/>
        <v>0.51551144350686584</v>
      </c>
      <c r="I27" s="118">
        <f t="shared" si="2"/>
        <v>5.6424497522669058E-2</v>
      </c>
      <c r="J27" s="118">
        <f t="shared" si="2"/>
        <v>0</v>
      </c>
      <c r="K27" s="220"/>
      <c r="L27" s="118"/>
      <c r="M27" s="118"/>
      <c r="N27" s="118"/>
      <c r="O27" s="224"/>
      <c r="P27" s="118"/>
      <c r="Q27" s="118"/>
      <c r="R27" s="118"/>
      <c r="S27" s="146">
        <f>compopoinc!J19</f>
        <v>0.42806405897046512</v>
      </c>
      <c r="T27" s="118">
        <f>compopoinc!K19</f>
        <v>0.38886053542683308</v>
      </c>
      <c r="U27" s="118">
        <f>compopoinc!L19</f>
        <v>3.9203523543632053E-2</v>
      </c>
      <c r="V27" s="21">
        <f>compopoinc!M19</f>
        <v>0</v>
      </c>
      <c r="Y27" s="3"/>
      <c r="Z27" s="1167">
        <f t="shared" si="7"/>
        <v>0</v>
      </c>
    </row>
    <row r="28" spans="1:26" x14ac:dyDescent="0.2">
      <c r="A28" s="155">
        <v>1931</v>
      </c>
      <c r="B28" s="228">
        <v>67.652000000000001</v>
      </c>
      <c r="C28" s="1320">
        <v>1</v>
      </c>
      <c r="D28" s="114">
        <f t="shared" si="3"/>
        <v>0.86696623898776093</v>
      </c>
      <c r="E28" s="114">
        <v>0.1330337610122391</v>
      </c>
      <c r="F28" s="114">
        <v>0</v>
      </c>
      <c r="G28" s="135">
        <f t="shared" si="5"/>
        <v>0.56565981082341343</v>
      </c>
      <c r="H28" s="114">
        <f t="shared" si="6"/>
        <v>0.48727714198969013</v>
      </c>
      <c r="I28" s="114">
        <f t="shared" si="2"/>
        <v>7.8382668833723385E-2</v>
      </c>
      <c r="J28" s="114">
        <f t="shared" si="2"/>
        <v>0</v>
      </c>
      <c r="K28" s="218"/>
      <c r="L28" s="114"/>
      <c r="M28" s="114"/>
      <c r="N28" s="114"/>
      <c r="O28" s="222"/>
      <c r="P28" s="114"/>
      <c r="Q28" s="114"/>
      <c r="R28" s="114"/>
      <c r="S28" s="135">
        <f>compopoinc!J20</f>
        <v>0.43434018917658651</v>
      </c>
      <c r="T28" s="114">
        <f>compopoinc!K20</f>
        <v>0.3796890969980708</v>
      </c>
      <c r="U28" s="114">
        <f>compopoinc!L20</f>
        <v>5.4651092178515721E-2</v>
      </c>
      <c r="V28" s="12">
        <f>compopoinc!M20</f>
        <v>0</v>
      </c>
      <c r="Y28" s="3"/>
      <c r="Z28" s="1167">
        <f t="shared" si="7"/>
        <v>0</v>
      </c>
    </row>
    <row r="29" spans="1:26" x14ac:dyDescent="0.2">
      <c r="A29" s="155">
        <v>1932</v>
      </c>
      <c r="B29" s="228">
        <v>51.334000000000003</v>
      </c>
      <c r="C29" s="1320">
        <v>1</v>
      </c>
      <c r="D29" s="114">
        <f t="shared" si="3"/>
        <v>0.84384618381579457</v>
      </c>
      <c r="E29" s="114">
        <v>0.1561538161842054</v>
      </c>
      <c r="F29" s="114">
        <v>0</v>
      </c>
      <c r="G29" s="135">
        <f t="shared" si="5"/>
        <v>0.54710712472591738</v>
      </c>
      <c r="H29" s="114">
        <f t="shared" si="6"/>
        <v>0.45583553599985149</v>
      </c>
      <c r="I29" s="114">
        <f t="shared" si="2"/>
        <v>9.1271588726065903E-2</v>
      </c>
      <c r="J29" s="114">
        <f t="shared" si="2"/>
        <v>0</v>
      </c>
      <c r="K29" s="218"/>
      <c r="L29" s="114"/>
      <c r="M29" s="114"/>
      <c r="N29" s="114"/>
      <c r="O29" s="222"/>
      <c r="P29" s="114"/>
      <c r="Q29" s="114"/>
      <c r="R29" s="114"/>
      <c r="S29" s="135">
        <f>compopoinc!J21</f>
        <v>0.45289287527408256</v>
      </c>
      <c r="T29" s="114">
        <f>compopoinc!K21</f>
        <v>0.38801064781594308</v>
      </c>
      <c r="U29" s="114">
        <f>compopoinc!L21</f>
        <v>6.4882227458139499E-2</v>
      </c>
      <c r="V29" s="12">
        <f>compopoinc!M21</f>
        <v>0</v>
      </c>
      <c r="Y29" s="3"/>
      <c r="Z29" s="1167">
        <f t="shared" si="7"/>
        <v>0</v>
      </c>
    </row>
    <row r="30" spans="1:26" x14ac:dyDescent="0.2">
      <c r="A30" s="155">
        <v>1933</v>
      </c>
      <c r="B30" s="228">
        <v>48.897999999999996</v>
      </c>
      <c r="C30" s="1320">
        <v>1</v>
      </c>
      <c r="D30" s="114">
        <f t="shared" si="3"/>
        <v>0.83451265900445826</v>
      </c>
      <c r="E30" s="114">
        <v>0.16548734099554177</v>
      </c>
      <c r="F30" s="114">
        <v>0</v>
      </c>
      <c r="G30" s="135">
        <f t="shared" si="5"/>
        <v>0.5553214949755807</v>
      </c>
      <c r="H30" s="114">
        <f t="shared" si="6"/>
        <v>0.45647616474795438</v>
      </c>
      <c r="I30" s="114">
        <f t="shared" si="2"/>
        <v>9.8845330227626343E-2</v>
      </c>
      <c r="J30" s="114">
        <f t="shared" si="2"/>
        <v>0</v>
      </c>
      <c r="K30" s="218"/>
      <c r="L30" s="114"/>
      <c r="M30" s="114"/>
      <c r="N30" s="114"/>
      <c r="O30" s="222"/>
      <c r="P30" s="114"/>
      <c r="Q30" s="114"/>
      <c r="R30" s="114"/>
      <c r="S30" s="135">
        <f>compopoinc!J22</f>
        <v>0.4446785050244193</v>
      </c>
      <c r="T30" s="114">
        <f>compopoinc!K22</f>
        <v>0.37803649425650387</v>
      </c>
      <c r="U30" s="114">
        <f>compopoinc!L22</f>
        <v>6.6642010767915427E-2</v>
      </c>
      <c r="V30" s="12">
        <f>compopoinc!M22</f>
        <v>0</v>
      </c>
      <c r="Y30" s="3"/>
      <c r="Z30" s="1167">
        <f t="shared" si="7"/>
        <v>0</v>
      </c>
    </row>
    <row r="31" spans="1:26" x14ac:dyDescent="0.2">
      <c r="A31" s="155">
        <v>1934</v>
      </c>
      <c r="B31" s="228">
        <v>58.242000000000004</v>
      </c>
      <c r="C31" s="1320">
        <v>1</v>
      </c>
      <c r="D31" s="114">
        <f t="shared" si="3"/>
        <v>0.83925689365063016</v>
      </c>
      <c r="E31" s="114">
        <v>0.16074310634936989</v>
      </c>
      <c r="F31" s="114">
        <v>0</v>
      </c>
      <c r="G31" s="135">
        <f t="shared" si="5"/>
        <v>0.53611316039382961</v>
      </c>
      <c r="H31" s="114">
        <f t="shared" si="6"/>
        <v>0.44224663910190243</v>
      </c>
      <c r="I31" s="114">
        <f t="shared" si="2"/>
        <v>9.3866521291927171E-2</v>
      </c>
      <c r="J31" s="114">
        <f t="shared" si="2"/>
        <v>0</v>
      </c>
      <c r="K31" s="218"/>
      <c r="L31" s="114"/>
      <c r="M31" s="114"/>
      <c r="N31" s="114"/>
      <c r="O31" s="222"/>
      <c r="P31" s="114"/>
      <c r="Q31" s="114"/>
      <c r="R31" s="114"/>
      <c r="S31" s="135">
        <f>compopoinc!J23</f>
        <v>0.46388683960617044</v>
      </c>
      <c r="T31" s="114">
        <f>compopoinc!K23</f>
        <v>0.39701025454872774</v>
      </c>
      <c r="U31" s="114">
        <f>compopoinc!L23</f>
        <v>6.687658505744272E-2</v>
      </c>
      <c r="V31" s="12">
        <f>compopoinc!M23</f>
        <v>0</v>
      </c>
      <c r="Y31" s="3"/>
      <c r="Z31" s="1167">
        <f t="shared" si="7"/>
        <v>0</v>
      </c>
    </row>
    <row r="32" spans="1:26" x14ac:dyDescent="0.2">
      <c r="A32" s="155">
        <v>1935</v>
      </c>
      <c r="B32" s="228">
        <v>66.292999999999992</v>
      </c>
      <c r="C32" s="1320">
        <v>1</v>
      </c>
      <c r="D32" s="114">
        <f t="shared" si="3"/>
        <v>0.85149261611331517</v>
      </c>
      <c r="E32" s="114">
        <v>0.14850738388668488</v>
      </c>
      <c r="F32" s="114">
        <v>0</v>
      </c>
      <c r="G32" s="135">
        <f t="shared" si="5"/>
        <v>0.54891625737640526</v>
      </c>
      <c r="H32" s="114">
        <f t="shared" si="6"/>
        <v>0.45958559561719242</v>
      </c>
      <c r="I32" s="114">
        <f t="shared" si="2"/>
        <v>8.9330661759212837E-2</v>
      </c>
      <c r="J32" s="114">
        <f t="shared" si="2"/>
        <v>0</v>
      </c>
      <c r="K32" s="218"/>
      <c r="L32" s="114"/>
      <c r="M32" s="114"/>
      <c r="N32" s="114"/>
      <c r="O32" s="222"/>
      <c r="P32" s="114"/>
      <c r="Q32" s="114"/>
      <c r="R32" s="114"/>
      <c r="S32" s="135">
        <f>compopoinc!J24</f>
        <v>0.4510837426235948</v>
      </c>
      <c r="T32" s="114">
        <f>compopoinc!K24</f>
        <v>0.39190702049612275</v>
      </c>
      <c r="U32" s="114">
        <f>compopoinc!L24</f>
        <v>5.9176722127472055E-2</v>
      </c>
      <c r="V32" s="12">
        <f>compopoinc!M24</f>
        <v>0</v>
      </c>
      <c r="Y32" s="3"/>
      <c r="Z32" s="1167">
        <f t="shared" si="7"/>
        <v>0</v>
      </c>
    </row>
    <row r="33" spans="1:26" x14ac:dyDescent="0.2">
      <c r="A33" s="155">
        <v>1936</v>
      </c>
      <c r="B33" s="228">
        <v>75.070999999999984</v>
      </c>
      <c r="C33" s="1320">
        <v>1</v>
      </c>
      <c r="D33" s="114">
        <f t="shared" si="3"/>
        <v>0.84258901573177392</v>
      </c>
      <c r="E33" s="114">
        <v>0.15741098426822611</v>
      </c>
      <c r="F33" s="114">
        <v>0</v>
      </c>
      <c r="G33" s="135">
        <f t="shared" si="5"/>
        <v>0.54969026707867075</v>
      </c>
      <c r="H33" s="114">
        <f t="shared" si="6"/>
        <v>0.45719039363479808</v>
      </c>
      <c r="I33" s="114">
        <f t="shared" si="2"/>
        <v>9.2499873443872685E-2</v>
      </c>
      <c r="J33" s="114">
        <f t="shared" si="2"/>
        <v>0</v>
      </c>
      <c r="K33" s="218"/>
      <c r="L33" s="114"/>
      <c r="M33" s="114"/>
      <c r="N33" s="114"/>
      <c r="O33" s="222"/>
      <c r="P33" s="114"/>
      <c r="Q33" s="114"/>
      <c r="R33" s="114"/>
      <c r="S33" s="135">
        <f>compopoinc!J25</f>
        <v>0.45030973292132925</v>
      </c>
      <c r="T33" s="114">
        <f>compopoinc!K25</f>
        <v>0.38539862209697584</v>
      </c>
      <c r="U33" s="114">
        <f>compopoinc!L25</f>
        <v>6.4911110824353427E-2</v>
      </c>
      <c r="V33" s="12">
        <f>compopoinc!M25</f>
        <v>0</v>
      </c>
      <c r="Y33" s="3"/>
      <c r="Z33" s="1167">
        <f t="shared" si="7"/>
        <v>0</v>
      </c>
    </row>
    <row r="34" spans="1:26" x14ac:dyDescent="0.2">
      <c r="A34" s="155">
        <v>1937</v>
      </c>
      <c r="B34" s="228">
        <v>83.606999999999985</v>
      </c>
      <c r="C34" s="1320">
        <v>1</v>
      </c>
      <c r="D34" s="114">
        <f t="shared" si="3"/>
        <v>0.87162558159005821</v>
      </c>
      <c r="E34" s="114">
        <v>0.12837441840994179</v>
      </c>
      <c r="F34" s="114">
        <v>0</v>
      </c>
      <c r="G34" s="135">
        <f t="shared" si="5"/>
        <v>0.5642544762969508</v>
      </c>
      <c r="H34" s="114">
        <f t="shared" si="6"/>
        <v>0.48711667088984267</v>
      </c>
      <c r="I34" s="114">
        <f t="shared" si="2"/>
        <v>7.7137805407108156E-2</v>
      </c>
      <c r="J34" s="114">
        <f t="shared" si="2"/>
        <v>0</v>
      </c>
      <c r="K34" s="218"/>
      <c r="L34" s="114"/>
      <c r="M34" s="114"/>
      <c r="N34" s="114"/>
      <c r="O34" s="222"/>
      <c r="P34" s="114"/>
      <c r="Q34" s="114"/>
      <c r="R34" s="114"/>
      <c r="S34" s="135">
        <f>compopoinc!J26</f>
        <v>0.4357455237030492</v>
      </c>
      <c r="T34" s="114">
        <f>compopoinc!K26</f>
        <v>0.38450891070021553</v>
      </c>
      <c r="U34" s="114">
        <f>compopoinc!L26</f>
        <v>5.1236613002833643E-2</v>
      </c>
      <c r="V34" s="12">
        <f>compopoinc!M26</f>
        <v>0</v>
      </c>
      <c r="Y34" s="3"/>
      <c r="Z34" s="1167">
        <f t="shared" si="7"/>
        <v>0</v>
      </c>
    </row>
    <row r="35" spans="1:26" x14ac:dyDescent="0.2">
      <c r="A35" s="155">
        <v>1938</v>
      </c>
      <c r="B35" s="228">
        <v>76.966999999999956</v>
      </c>
      <c r="C35" s="1320">
        <v>1</v>
      </c>
      <c r="D35" s="114">
        <f t="shared" si="3"/>
        <v>0.85084516740940908</v>
      </c>
      <c r="E35" s="114">
        <v>0.14915483259059087</v>
      </c>
      <c r="F35" s="114">
        <v>0</v>
      </c>
      <c r="G35" s="135">
        <f t="shared" si="5"/>
        <v>0.56637791359824363</v>
      </c>
      <c r="H35" s="114">
        <f t="shared" si="6"/>
        <v>0.47577538572663047</v>
      </c>
      <c r="I35" s="114">
        <f t="shared" si="2"/>
        <v>9.0602527871613048E-2</v>
      </c>
      <c r="J35" s="114">
        <f t="shared" si="2"/>
        <v>0</v>
      </c>
      <c r="K35" s="218"/>
      <c r="L35" s="114"/>
      <c r="M35" s="114"/>
      <c r="N35" s="114"/>
      <c r="O35" s="222"/>
      <c r="P35" s="114"/>
      <c r="Q35" s="114"/>
      <c r="R35" s="114"/>
      <c r="S35" s="135">
        <f>compopoinc!J27</f>
        <v>0.43362208640175642</v>
      </c>
      <c r="T35" s="114">
        <f>compopoinc!K27</f>
        <v>0.3750697816827786</v>
      </c>
      <c r="U35" s="114">
        <f>compopoinc!L27</f>
        <v>5.8552304718977814E-2</v>
      </c>
      <c r="V35" s="12">
        <f>compopoinc!M27</f>
        <v>0</v>
      </c>
      <c r="Y35" s="3"/>
      <c r="Z35" s="1167">
        <f t="shared" si="7"/>
        <v>0</v>
      </c>
    </row>
    <row r="36" spans="1:26" x14ac:dyDescent="0.2">
      <c r="A36" s="157">
        <v>1939</v>
      </c>
      <c r="B36" s="229">
        <v>82.372000000000028</v>
      </c>
      <c r="C36" s="1321">
        <v>1</v>
      </c>
      <c r="D36" s="116">
        <f t="shared" si="3"/>
        <v>0.85177001893847426</v>
      </c>
      <c r="E36" s="116">
        <v>0.14822998106152571</v>
      </c>
      <c r="F36" s="116">
        <v>0</v>
      </c>
      <c r="G36" s="139">
        <f t="shared" si="5"/>
        <v>0.54367550652050678</v>
      </c>
      <c r="H36" s="116">
        <f t="shared" si="6"/>
        <v>0.45666332061805837</v>
      </c>
      <c r="I36" s="116">
        <f t="shared" si="2"/>
        <v>8.7012185902448386E-2</v>
      </c>
      <c r="J36" s="116">
        <f t="shared" si="2"/>
        <v>0</v>
      </c>
      <c r="K36" s="219"/>
      <c r="L36" s="116"/>
      <c r="M36" s="116"/>
      <c r="N36" s="116"/>
      <c r="O36" s="223"/>
      <c r="P36" s="116"/>
      <c r="Q36" s="116"/>
      <c r="R36" s="116"/>
      <c r="S36" s="139">
        <f>compopoinc!J28</f>
        <v>0.45632449347949322</v>
      </c>
      <c r="T36" s="116">
        <f>compopoinc!K28</f>
        <v>0.39510669832041589</v>
      </c>
      <c r="U36" s="116">
        <f>compopoinc!L28</f>
        <v>6.1217795159077326E-2</v>
      </c>
      <c r="V36" s="17">
        <f>compopoinc!M28</f>
        <v>0</v>
      </c>
      <c r="Y36" s="3"/>
      <c r="Z36" s="1167">
        <f t="shared" si="7"/>
        <v>0</v>
      </c>
    </row>
    <row r="37" spans="1:26" x14ac:dyDescent="0.2">
      <c r="A37" s="155">
        <v>1940</v>
      </c>
      <c r="B37" s="228">
        <v>91.491000000000028</v>
      </c>
      <c r="C37" s="1320">
        <v>1</v>
      </c>
      <c r="D37" s="114">
        <f t="shared" si="3"/>
        <v>0.86022668896394183</v>
      </c>
      <c r="E37" s="114">
        <v>0.13977331103605814</v>
      </c>
      <c r="F37" s="114">
        <v>0</v>
      </c>
      <c r="G37" s="135">
        <f t="shared" si="5"/>
        <v>0.54649075850596218</v>
      </c>
      <c r="H37" s="114">
        <f t="shared" si="6"/>
        <v>0.46449146073215969</v>
      </c>
      <c r="I37" s="114">
        <f t="shared" si="2"/>
        <v>8.199929777380241E-2</v>
      </c>
      <c r="J37" s="114">
        <f t="shared" si="2"/>
        <v>0</v>
      </c>
      <c r="K37" s="218"/>
      <c r="L37" s="114"/>
      <c r="M37" s="114"/>
      <c r="N37" s="114"/>
      <c r="O37" s="222"/>
      <c r="P37" s="114"/>
      <c r="Q37" s="114"/>
      <c r="R37" s="114"/>
      <c r="S37" s="135">
        <f>compopoinc!J29</f>
        <v>0.45350924149403787</v>
      </c>
      <c r="T37" s="114">
        <f>compopoinc!K29</f>
        <v>0.39573522823178214</v>
      </c>
      <c r="U37" s="114">
        <f>compopoinc!L29</f>
        <v>5.7774013262255737E-2</v>
      </c>
      <c r="V37" s="21">
        <f>compopoinc!M29</f>
        <v>0</v>
      </c>
      <c r="Y37" s="3"/>
      <c r="Z37" s="1167">
        <f t="shared" si="7"/>
        <v>0</v>
      </c>
    </row>
    <row r="38" spans="1:26" x14ac:dyDescent="0.2">
      <c r="A38" s="155">
        <v>1941</v>
      </c>
      <c r="B38" s="228">
        <v>117.29399999999997</v>
      </c>
      <c r="C38" s="1320">
        <v>1</v>
      </c>
      <c r="D38" s="114">
        <f t="shared" si="3"/>
        <v>0.84034989001994986</v>
      </c>
      <c r="E38" s="114">
        <v>0.15965010998005016</v>
      </c>
      <c r="F38" s="114">
        <v>0</v>
      </c>
      <c r="G38" s="135">
        <f t="shared" si="5"/>
        <v>0.58511603017716152</v>
      </c>
      <c r="H38" s="114">
        <f t="shared" si="6"/>
        <v>0.48783910495588828</v>
      </c>
      <c r="I38" s="114">
        <f t="shared" si="2"/>
        <v>9.7276925221273264E-2</v>
      </c>
      <c r="J38" s="114">
        <f t="shared" si="2"/>
        <v>0</v>
      </c>
      <c r="K38" s="218"/>
      <c r="L38" s="114"/>
      <c r="M38" s="114"/>
      <c r="N38" s="114"/>
      <c r="O38" s="222"/>
      <c r="P38" s="114"/>
      <c r="Q38" s="114"/>
      <c r="R38" s="114"/>
      <c r="S38" s="135">
        <f>compopoinc!J30</f>
        <v>0.41488396982283848</v>
      </c>
      <c r="T38" s="114">
        <f>compopoinc!K30</f>
        <v>0.35251078506406158</v>
      </c>
      <c r="U38" s="114">
        <f>compopoinc!L30</f>
        <v>6.2373184758776908E-2</v>
      </c>
      <c r="V38" s="12">
        <f>compopoinc!M30</f>
        <v>0</v>
      </c>
      <c r="Y38" s="3"/>
      <c r="Z38" s="1167">
        <f t="shared" si="7"/>
        <v>0</v>
      </c>
    </row>
    <row r="39" spans="1:26" x14ac:dyDescent="0.2">
      <c r="A39" s="155">
        <v>1942</v>
      </c>
      <c r="B39" s="228">
        <v>152.30899999999994</v>
      </c>
      <c r="C39" s="1320">
        <v>1</v>
      </c>
      <c r="D39" s="114">
        <f t="shared" si="3"/>
        <v>0.74974558299246918</v>
      </c>
      <c r="E39" s="114">
        <v>0.25025441700753082</v>
      </c>
      <c r="F39" s="114">
        <v>0</v>
      </c>
      <c r="G39" s="135">
        <f t="shared" si="5"/>
        <v>0.6450379337392933</v>
      </c>
      <c r="H39" s="114">
        <f t="shared" si="6"/>
        <v>0.48066491203959522</v>
      </c>
      <c r="I39" s="114">
        <f t="shared" si="2"/>
        <v>0.16437302169969803</v>
      </c>
      <c r="J39" s="114">
        <f t="shared" si="2"/>
        <v>0</v>
      </c>
      <c r="K39" s="218"/>
      <c r="L39" s="114"/>
      <c r="M39" s="114"/>
      <c r="N39" s="114"/>
      <c r="O39" s="222"/>
      <c r="P39" s="114"/>
      <c r="Q39" s="114"/>
      <c r="R39" s="114"/>
      <c r="S39" s="135">
        <f>compopoinc!J31</f>
        <v>0.35496206626070675</v>
      </c>
      <c r="T39" s="114">
        <f>compopoinc!K31</f>
        <v>0.26908067095287397</v>
      </c>
      <c r="U39" s="114">
        <f>compopoinc!L31</f>
        <v>8.58813953078328E-2</v>
      </c>
      <c r="V39" s="12">
        <f>compopoinc!M31</f>
        <v>0</v>
      </c>
      <c r="Y39" s="3"/>
      <c r="Z39" s="1167">
        <f t="shared" si="7"/>
        <v>0</v>
      </c>
    </row>
    <row r="40" spans="1:26" x14ac:dyDescent="0.2">
      <c r="A40" s="155">
        <v>1943</v>
      </c>
      <c r="B40" s="228">
        <v>187.15500000000003</v>
      </c>
      <c r="C40" s="1320">
        <v>1</v>
      </c>
      <c r="D40" s="114">
        <f t="shared" si="3"/>
        <v>0.68050012022120709</v>
      </c>
      <c r="E40" s="114">
        <v>0.31949987977879291</v>
      </c>
      <c r="F40" s="114">
        <v>0</v>
      </c>
      <c r="G40" s="135">
        <f t="shared" si="5"/>
        <v>0.69159419846181236</v>
      </c>
      <c r="H40" s="114">
        <f t="shared" si="6"/>
        <v>0.46947000903106767</v>
      </c>
      <c r="I40" s="114">
        <f t="shared" si="2"/>
        <v>0.22212418943074475</v>
      </c>
      <c r="J40" s="114">
        <f t="shared" si="2"/>
        <v>0</v>
      </c>
      <c r="K40" s="218"/>
      <c r="L40" s="114"/>
      <c r="M40" s="114"/>
      <c r="N40" s="114"/>
      <c r="O40" s="222"/>
      <c r="P40" s="114"/>
      <c r="Q40" s="114"/>
      <c r="R40" s="114"/>
      <c r="S40" s="135">
        <f>compopoinc!J32</f>
        <v>0.30840580153818759</v>
      </c>
      <c r="T40" s="114">
        <f>compopoinc!K32</f>
        <v>0.21103011119013942</v>
      </c>
      <c r="U40" s="114">
        <f>compopoinc!L32</f>
        <v>9.7375690348048147E-2</v>
      </c>
      <c r="V40" s="12">
        <f>compopoinc!M32</f>
        <v>0</v>
      </c>
      <c r="Y40" s="3"/>
      <c r="Z40" s="1167">
        <f t="shared" si="7"/>
        <v>0</v>
      </c>
    </row>
    <row r="41" spans="1:26" x14ac:dyDescent="0.2">
      <c r="A41" s="155">
        <v>1944</v>
      </c>
      <c r="B41" s="228">
        <v>200.83700000000002</v>
      </c>
      <c r="C41" s="1320">
        <v>1</v>
      </c>
      <c r="D41" s="114">
        <f t="shared" si="3"/>
        <v>0.6380646992337069</v>
      </c>
      <c r="E41" s="114">
        <v>0.36193530076629304</v>
      </c>
      <c r="F41" s="114">
        <v>0</v>
      </c>
      <c r="G41" s="135">
        <f t="shared" si="5"/>
        <v>0.70746922641986121</v>
      </c>
      <c r="H41" s="114">
        <f t="shared" si="6"/>
        <v>0.45164558461243409</v>
      </c>
      <c r="I41" s="114">
        <f t="shared" si="2"/>
        <v>0.25582364180742712</v>
      </c>
      <c r="J41" s="114">
        <f t="shared" si="2"/>
        <v>0</v>
      </c>
      <c r="K41" s="218"/>
      <c r="L41" s="114"/>
      <c r="M41" s="114"/>
      <c r="N41" s="114"/>
      <c r="O41" s="222"/>
      <c r="P41" s="114"/>
      <c r="Q41" s="114"/>
      <c r="R41" s="114"/>
      <c r="S41" s="135">
        <f>compopoinc!J33</f>
        <v>0.29253077358013879</v>
      </c>
      <c r="T41" s="114">
        <f>compopoinc!K33</f>
        <v>0.18641911462127284</v>
      </c>
      <c r="U41" s="114">
        <f>compopoinc!L33</f>
        <v>0.10611165895886596</v>
      </c>
      <c r="V41" s="12">
        <f>compopoinc!M33</f>
        <v>0</v>
      </c>
      <c r="Y41" s="3"/>
      <c r="Z41" s="1167">
        <f t="shared" si="7"/>
        <v>0</v>
      </c>
    </row>
    <row r="42" spans="1:26" x14ac:dyDescent="0.2">
      <c r="A42" s="155">
        <v>1945</v>
      </c>
      <c r="B42" s="228">
        <v>201.29300000000001</v>
      </c>
      <c r="C42" s="1320">
        <v>1</v>
      </c>
      <c r="D42" s="114">
        <f t="shared" si="3"/>
        <v>0.62638541827087879</v>
      </c>
      <c r="E42" s="114">
        <v>0.37361458172912121</v>
      </c>
      <c r="F42" s="114">
        <v>0</v>
      </c>
      <c r="G42" s="135">
        <f t="shared" si="5"/>
        <v>0.71397036064320729</v>
      </c>
      <c r="H42" s="114">
        <f t="shared" si="6"/>
        <v>0.4489989556956267</v>
      </c>
      <c r="I42" s="114">
        <f t="shared" ref="I42:J73" si="8">E42-U42</f>
        <v>0.26497140494758059</v>
      </c>
      <c r="J42" s="114">
        <f t="shared" si="8"/>
        <v>0</v>
      </c>
      <c r="K42" s="218"/>
      <c r="L42" s="114"/>
      <c r="M42" s="114"/>
      <c r="N42" s="114"/>
      <c r="O42" s="222"/>
      <c r="P42" s="114"/>
      <c r="Q42" s="114"/>
      <c r="R42" s="114"/>
      <c r="S42" s="135">
        <f>compopoinc!J34</f>
        <v>0.28602963935679271</v>
      </c>
      <c r="T42" s="114">
        <f>compopoinc!K34</f>
        <v>0.17738646257525209</v>
      </c>
      <c r="U42" s="114">
        <f>compopoinc!L34</f>
        <v>0.1086431767815406</v>
      </c>
      <c r="V42" s="12">
        <f>compopoinc!M34</f>
        <v>0</v>
      </c>
      <c r="Y42" s="3"/>
      <c r="Z42" s="1167">
        <f t="shared" si="7"/>
        <v>0</v>
      </c>
    </row>
    <row r="43" spans="1:26" x14ac:dyDescent="0.2">
      <c r="A43" s="155">
        <v>1946</v>
      </c>
      <c r="B43" s="228">
        <v>201.32900000000004</v>
      </c>
      <c r="C43" s="1320">
        <v>1</v>
      </c>
      <c r="D43" s="114">
        <f t="shared" si="3"/>
        <v>0.77469713752117186</v>
      </c>
      <c r="E43" s="114">
        <v>0.22530286247882814</v>
      </c>
      <c r="F43" s="114">
        <v>0</v>
      </c>
      <c r="G43" s="135">
        <f t="shared" si="5"/>
        <v>0.68434795923759162</v>
      </c>
      <c r="H43" s="114">
        <f t="shared" si="6"/>
        <v>0.53022292901051582</v>
      </c>
      <c r="I43" s="114">
        <f t="shared" si="8"/>
        <v>0.15412503022707585</v>
      </c>
      <c r="J43" s="114">
        <f t="shared" si="8"/>
        <v>0</v>
      </c>
      <c r="K43" s="218"/>
      <c r="L43" s="114"/>
      <c r="M43" s="114"/>
      <c r="N43" s="114"/>
      <c r="O43" s="222"/>
      <c r="P43" s="114"/>
      <c r="Q43" s="114"/>
      <c r="R43" s="114"/>
      <c r="S43" s="135">
        <f>compopoinc!J35</f>
        <v>0.31565204076240833</v>
      </c>
      <c r="T43" s="114">
        <f>compopoinc!K35</f>
        <v>0.24447420851065604</v>
      </c>
      <c r="U43" s="114">
        <f>compopoinc!L35</f>
        <v>7.1177832251752282E-2</v>
      </c>
      <c r="V43" s="12">
        <f>compopoinc!M35</f>
        <v>0</v>
      </c>
      <c r="Y43" s="3"/>
      <c r="Z43" s="1167">
        <f t="shared" si="7"/>
        <v>0</v>
      </c>
    </row>
    <row r="44" spans="1:26" x14ac:dyDescent="0.2">
      <c r="A44" s="155">
        <v>1947</v>
      </c>
      <c r="B44" s="228">
        <v>219.04499999999999</v>
      </c>
      <c r="C44" s="1320">
        <v>1</v>
      </c>
      <c r="D44" s="114">
        <f t="shared" si="3"/>
        <v>0.80554680545093471</v>
      </c>
      <c r="E44" s="114">
        <v>0.19445319454906529</v>
      </c>
      <c r="F44" s="114">
        <v>0</v>
      </c>
      <c r="G44" s="135">
        <f t="shared" si="5"/>
        <v>0.6889037935640705</v>
      </c>
      <c r="H44" s="114">
        <f t="shared" si="6"/>
        <v>0.55432603167451189</v>
      </c>
      <c r="I44" s="114">
        <f t="shared" si="8"/>
        <v>0.13457776188955864</v>
      </c>
      <c r="J44" s="114">
        <f t="shared" si="8"/>
        <v>0</v>
      </c>
      <c r="K44" s="218"/>
      <c r="L44" s="114"/>
      <c r="M44" s="114"/>
      <c r="N44" s="114"/>
      <c r="O44" s="222"/>
      <c r="P44" s="114"/>
      <c r="Q44" s="114"/>
      <c r="R44" s="114"/>
      <c r="S44" s="135">
        <f>compopoinc!J36</f>
        <v>0.31109620643592945</v>
      </c>
      <c r="T44" s="114">
        <f>compopoinc!K36</f>
        <v>0.25122077377642282</v>
      </c>
      <c r="U44" s="114">
        <f>compopoinc!L36</f>
        <v>5.9875432659506643E-2</v>
      </c>
      <c r="V44" s="12">
        <f>compopoinc!M36</f>
        <v>0</v>
      </c>
      <c r="Y44" s="3"/>
      <c r="Z44" s="1167">
        <f t="shared" si="7"/>
        <v>0</v>
      </c>
    </row>
    <row r="45" spans="1:26" x14ac:dyDescent="0.2">
      <c r="A45" s="155">
        <v>1948</v>
      </c>
      <c r="B45" s="228">
        <v>245.51999999999998</v>
      </c>
      <c r="C45" s="1320">
        <v>1</v>
      </c>
      <c r="D45" s="114">
        <f t="shared" si="3"/>
        <v>0.82191674812642557</v>
      </c>
      <c r="E45" s="114">
        <v>0.17808325187357446</v>
      </c>
      <c r="F45" s="114">
        <v>0</v>
      </c>
      <c r="G45" s="135">
        <f t="shared" si="5"/>
        <v>0.66783304061369231</v>
      </c>
      <c r="H45" s="114">
        <f t="shared" si="6"/>
        <v>0.54664396691735095</v>
      </c>
      <c r="I45" s="114">
        <f t="shared" si="8"/>
        <v>0.12118907369634135</v>
      </c>
      <c r="J45" s="114">
        <f t="shared" si="8"/>
        <v>0</v>
      </c>
      <c r="K45" s="218"/>
      <c r="L45" s="114"/>
      <c r="M45" s="114"/>
      <c r="N45" s="114"/>
      <c r="O45" s="222"/>
      <c r="P45" s="114"/>
      <c r="Q45" s="114"/>
      <c r="R45" s="114"/>
      <c r="S45" s="135">
        <f>compopoinc!J37</f>
        <v>0.33216695938630775</v>
      </c>
      <c r="T45" s="114">
        <f>compopoinc!K37</f>
        <v>0.27527278120907461</v>
      </c>
      <c r="U45" s="114">
        <f>compopoinc!L37</f>
        <v>5.6894178177233107E-2</v>
      </c>
      <c r="V45" s="12">
        <f>compopoinc!M37</f>
        <v>0</v>
      </c>
      <c r="Y45" s="3"/>
      <c r="Z45" s="1167">
        <f t="shared" si="7"/>
        <v>0</v>
      </c>
    </row>
    <row r="46" spans="1:26" x14ac:dyDescent="0.2">
      <c r="A46" s="155">
        <v>1949</v>
      </c>
      <c r="B46" s="228">
        <v>239.89000000000001</v>
      </c>
      <c r="C46" s="1320">
        <v>1</v>
      </c>
      <c r="D46" s="114">
        <f t="shared" si="3"/>
        <v>0.8070740756179916</v>
      </c>
      <c r="E46" s="114">
        <v>0.19292592438200842</v>
      </c>
      <c r="F46" s="114">
        <v>0</v>
      </c>
      <c r="G46" s="135">
        <f t="shared" si="5"/>
        <v>0.66725418047001628</v>
      </c>
      <c r="H46" s="114">
        <f t="shared" si="6"/>
        <v>0.53605512300579272</v>
      </c>
      <c r="I46" s="114">
        <f t="shared" si="8"/>
        <v>0.13119905746422361</v>
      </c>
      <c r="J46" s="114">
        <f t="shared" si="8"/>
        <v>0</v>
      </c>
      <c r="K46" s="218"/>
      <c r="L46" s="114"/>
      <c r="M46" s="114"/>
      <c r="N46" s="114"/>
      <c r="O46" s="222"/>
      <c r="P46" s="114"/>
      <c r="Q46" s="114"/>
      <c r="R46" s="114"/>
      <c r="S46" s="135">
        <f>compopoinc!J38</f>
        <v>0.33274581952998372</v>
      </c>
      <c r="T46" s="114">
        <f>compopoinc!K38</f>
        <v>0.27101895261219888</v>
      </c>
      <c r="U46" s="114">
        <f>compopoinc!L38</f>
        <v>6.1726866917784826E-2</v>
      </c>
      <c r="V46" s="17">
        <f>compopoinc!M38</f>
        <v>0</v>
      </c>
      <c r="Y46" s="3"/>
      <c r="Z46" s="1167">
        <f t="shared" si="7"/>
        <v>0</v>
      </c>
    </row>
    <row r="47" spans="1:26" x14ac:dyDescent="0.2">
      <c r="A47" s="159">
        <v>1950</v>
      </c>
      <c r="B47" s="230">
        <v>267.09299999999996</v>
      </c>
      <c r="C47" s="1322">
        <v>1</v>
      </c>
      <c r="D47" s="118">
        <f t="shared" si="3"/>
        <v>0.81218901281576072</v>
      </c>
      <c r="E47" s="118">
        <v>0.18781098718423922</v>
      </c>
      <c r="F47" s="118">
        <v>0</v>
      </c>
      <c r="G47" s="146">
        <f t="shared" si="5"/>
        <v>0.67115569315337065</v>
      </c>
      <c r="H47" s="118">
        <f t="shared" si="6"/>
        <v>0.54310595847079957</v>
      </c>
      <c r="I47" s="118">
        <f t="shared" si="8"/>
        <v>0.12804973468257103</v>
      </c>
      <c r="J47" s="118">
        <f t="shared" si="8"/>
        <v>0</v>
      </c>
      <c r="K47" s="220"/>
      <c r="L47" s="118"/>
      <c r="M47" s="118"/>
      <c r="N47" s="118"/>
      <c r="O47" s="224"/>
      <c r="P47" s="118"/>
      <c r="Q47" s="118"/>
      <c r="R47" s="118"/>
      <c r="S47" s="146">
        <f>compopoinc!J39</f>
        <v>0.32884430684662941</v>
      </c>
      <c r="T47" s="118">
        <f>compopoinc!K39</f>
        <v>0.26908305434496121</v>
      </c>
      <c r="U47" s="118">
        <f>compopoinc!L39</f>
        <v>5.9761252501668187E-2</v>
      </c>
      <c r="V47" s="21">
        <f>compopoinc!M39</f>
        <v>0</v>
      </c>
      <c r="Y47" s="3"/>
      <c r="Z47" s="1167">
        <f t="shared" si="7"/>
        <v>0</v>
      </c>
    </row>
    <row r="48" spans="1:26" x14ac:dyDescent="0.2">
      <c r="A48" s="155">
        <v>1951</v>
      </c>
      <c r="B48" s="228">
        <v>307.62300000000005</v>
      </c>
      <c r="C48" s="1320">
        <v>1</v>
      </c>
      <c r="D48" s="114">
        <f t="shared" si="3"/>
        <v>0.8013087447947651</v>
      </c>
      <c r="E48" s="114">
        <v>0.19869125520523495</v>
      </c>
      <c r="F48" s="114">
        <v>0</v>
      </c>
      <c r="G48" s="135">
        <f t="shared" si="5"/>
        <v>0.68688571841459944</v>
      </c>
      <c r="H48" s="114">
        <f t="shared" si="6"/>
        <v>0.54890545643453559</v>
      </c>
      <c r="I48" s="114">
        <f t="shared" si="8"/>
        <v>0.13798026198006391</v>
      </c>
      <c r="J48" s="114">
        <f t="shared" si="8"/>
        <v>0</v>
      </c>
      <c r="K48" s="218"/>
      <c r="L48" s="114"/>
      <c r="M48" s="114"/>
      <c r="N48" s="114"/>
      <c r="O48" s="222"/>
      <c r="P48" s="114"/>
      <c r="Q48" s="114"/>
      <c r="R48" s="114"/>
      <c r="S48" s="135">
        <f>compopoinc!J40</f>
        <v>0.31311428158540056</v>
      </c>
      <c r="T48" s="114">
        <f>compopoinc!K40</f>
        <v>0.25240328836022952</v>
      </c>
      <c r="U48" s="114">
        <f>compopoinc!L40</f>
        <v>6.0710993225171053E-2</v>
      </c>
      <c r="V48" s="12">
        <f>compopoinc!M40</f>
        <v>0</v>
      </c>
      <c r="Y48" s="3"/>
      <c r="Z48" s="1167">
        <f t="shared" si="7"/>
        <v>0</v>
      </c>
    </row>
    <row r="49" spans="1:29" x14ac:dyDescent="0.2">
      <c r="A49" s="155">
        <v>1952</v>
      </c>
      <c r="B49" s="228">
        <v>326.125</v>
      </c>
      <c r="C49" s="1320">
        <v>1</v>
      </c>
      <c r="D49" s="114">
        <f t="shared" si="3"/>
        <v>0.77857569950172478</v>
      </c>
      <c r="E49" s="114">
        <v>0.22142430049827516</v>
      </c>
      <c r="F49" s="114">
        <v>0</v>
      </c>
      <c r="G49" s="135">
        <f t="shared" si="5"/>
        <v>0.69319122414627632</v>
      </c>
      <c r="H49" s="114">
        <f t="shared" si="6"/>
        <v>0.53827931593467648</v>
      </c>
      <c r="I49" s="114">
        <f t="shared" si="8"/>
        <v>0.15491190821159972</v>
      </c>
      <c r="J49" s="114">
        <f t="shared" si="8"/>
        <v>0</v>
      </c>
      <c r="K49" s="218"/>
      <c r="L49" s="114"/>
      <c r="M49" s="114"/>
      <c r="N49" s="114"/>
      <c r="O49" s="222"/>
      <c r="P49" s="114"/>
      <c r="Q49" s="114"/>
      <c r="R49" s="114"/>
      <c r="S49" s="135">
        <f>compopoinc!J41</f>
        <v>0.30680877585372374</v>
      </c>
      <c r="T49" s="114">
        <f>compopoinc!K41</f>
        <v>0.2402963835670483</v>
      </c>
      <c r="U49" s="114">
        <f>compopoinc!L41</f>
        <v>6.6512392286675437E-2</v>
      </c>
      <c r="V49" s="12">
        <f>compopoinc!M41</f>
        <v>0</v>
      </c>
      <c r="Y49" s="3"/>
      <c r="Z49" s="1167">
        <f t="shared" si="7"/>
        <v>0</v>
      </c>
    </row>
    <row r="50" spans="1:29" x14ac:dyDescent="0.2">
      <c r="A50" s="155">
        <v>1953</v>
      </c>
      <c r="B50" s="228">
        <v>343.75699999999995</v>
      </c>
      <c r="C50" s="1320">
        <v>1</v>
      </c>
      <c r="D50" s="114">
        <f t="shared" si="3"/>
        <v>0.77575438463798552</v>
      </c>
      <c r="E50" s="114">
        <v>0.22424561536201448</v>
      </c>
      <c r="F50" s="114">
        <v>0</v>
      </c>
      <c r="G50" s="135">
        <f t="shared" si="5"/>
        <v>0.701486507134226</v>
      </c>
      <c r="H50" s="114">
        <f t="shared" si="6"/>
        <v>0.54289181279603294</v>
      </c>
      <c r="I50" s="114">
        <f t="shared" si="8"/>
        <v>0.15859469433819304</v>
      </c>
      <c r="J50" s="114">
        <f t="shared" si="8"/>
        <v>0</v>
      </c>
      <c r="K50" s="218"/>
      <c r="L50" s="114"/>
      <c r="M50" s="114"/>
      <c r="N50" s="114"/>
      <c r="O50" s="222"/>
      <c r="P50" s="114"/>
      <c r="Q50" s="114"/>
      <c r="R50" s="114"/>
      <c r="S50" s="135">
        <f>compopoinc!J42</f>
        <v>0.298513492865774</v>
      </c>
      <c r="T50" s="114">
        <f>compopoinc!K42</f>
        <v>0.23286257184195255</v>
      </c>
      <c r="U50" s="114">
        <f>compopoinc!L42</f>
        <v>6.5650921023821446E-2</v>
      </c>
      <c r="V50" s="12">
        <f>compopoinc!M42</f>
        <v>0</v>
      </c>
      <c r="Y50" s="3"/>
      <c r="Z50" s="1167">
        <f t="shared" si="7"/>
        <v>0</v>
      </c>
    </row>
    <row r="51" spans="1:29" x14ac:dyDescent="0.2">
      <c r="A51" s="155">
        <v>1954</v>
      </c>
      <c r="B51" s="228">
        <v>343.471</v>
      </c>
      <c r="C51" s="1320">
        <v>1</v>
      </c>
      <c r="D51" s="114">
        <f t="shared" si="3"/>
        <v>0.78469215741649223</v>
      </c>
      <c r="E51" s="114">
        <v>0.21530784258350777</v>
      </c>
      <c r="F51" s="114">
        <v>0</v>
      </c>
      <c r="G51" s="135">
        <f t="shared" si="5"/>
        <v>0.69463694753046634</v>
      </c>
      <c r="H51" s="114">
        <f t="shared" si="6"/>
        <v>0.54376796373055947</v>
      </c>
      <c r="I51" s="114">
        <f t="shared" si="8"/>
        <v>0.15086898379990699</v>
      </c>
      <c r="J51" s="114">
        <f t="shared" si="8"/>
        <v>0</v>
      </c>
      <c r="K51" s="218"/>
      <c r="L51" s="114"/>
      <c r="M51" s="114"/>
      <c r="N51" s="114"/>
      <c r="O51" s="222"/>
      <c r="P51" s="114"/>
      <c r="Q51" s="114"/>
      <c r="R51" s="114"/>
      <c r="S51" s="135">
        <f>compopoinc!J43</f>
        <v>0.3053630524695336</v>
      </c>
      <c r="T51" s="114">
        <f>compopoinc!K43</f>
        <v>0.24092419368593282</v>
      </c>
      <c r="U51" s="114">
        <f>compopoinc!L43</f>
        <v>6.4438858783600783E-2</v>
      </c>
      <c r="V51" s="12">
        <f>compopoinc!M43</f>
        <v>0</v>
      </c>
      <c r="Y51" s="3"/>
      <c r="Z51" s="1167">
        <f t="shared" si="7"/>
        <v>0</v>
      </c>
    </row>
    <row r="52" spans="1:29" x14ac:dyDescent="0.2">
      <c r="A52" s="155">
        <v>1955</v>
      </c>
      <c r="B52" s="228">
        <v>376.65999999999997</v>
      </c>
      <c r="C52" s="1320">
        <v>1</v>
      </c>
      <c r="D52" s="114">
        <f t="shared" si="3"/>
        <v>0.79845483990867094</v>
      </c>
      <c r="E52" s="114">
        <v>0.20154516009132903</v>
      </c>
      <c r="F52" s="114">
        <v>0</v>
      </c>
      <c r="G52" s="135">
        <f t="shared" si="5"/>
        <v>0.68901386166444345</v>
      </c>
      <c r="H52" s="114">
        <f t="shared" si="6"/>
        <v>0.54876214583075622</v>
      </c>
      <c r="I52" s="114">
        <f t="shared" si="8"/>
        <v>0.1402517158336872</v>
      </c>
      <c r="J52" s="114">
        <f t="shared" si="8"/>
        <v>0</v>
      </c>
      <c r="K52" s="218"/>
      <c r="L52" s="114"/>
      <c r="M52" s="114"/>
      <c r="N52" s="114"/>
      <c r="O52" s="222"/>
      <c r="P52" s="114"/>
      <c r="Q52" s="114"/>
      <c r="R52" s="114"/>
      <c r="S52" s="135">
        <f>compopoinc!J44</f>
        <v>0.31098613833555655</v>
      </c>
      <c r="T52" s="114">
        <f>compopoinc!K44</f>
        <v>0.24969269407791472</v>
      </c>
      <c r="U52" s="114">
        <f>compopoinc!L44</f>
        <v>6.1293444257641827E-2</v>
      </c>
      <c r="V52" s="12">
        <f>compopoinc!M44</f>
        <v>0</v>
      </c>
      <c r="Y52" s="3"/>
      <c r="Z52" s="1167">
        <f t="shared" si="7"/>
        <v>0</v>
      </c>
    </row>
    <row r="53" spans="1:29" x14ac:dyDescent="0.2">
      <c r="A53" s="155">
        <v>1956</v>
      </c>
      <c r="B53" s="228">
        <v>399.75100000000003</v>
      </c>
      <c r="C53" s="1320">
        <v>1</v>
      </c>
      <c r="D53" s="114">
        <f t="shared" si="3"/>
        <v>0.80404551833516358</v>
      </c>
      <c r="E53" s="114">
        <v>0.19595448166483637</v>
      </c>
      <c r="F53" s="114">
        <v>0</v>
      </c>
      <c r="G53" s="135">
        <f t="shared" si="5"/>
        <v>0.69684272507688605</v>
      </c>
      <c r="H53" s="114">
        <f t="shared" si="6"/>
        <v>0.55901004288128331</v>
      </c>
      <c r="I53" s="114">
        <f t="shared" si="8"/>
        <v>0.13783268219560274</v>
      </c>
      <c r="J53" s="114">
        <f t="shared" si="8"/>
        <v>0</v>
      </c>
      <c r="K53" s="218"/>
      <c r="L53" s="114"/>
      <c r="M53" s="114"/>
      <c r="N53" s="114"/>
      <c r="O53" s="222"/>
      <c r="P53" s="114"/>
      <c r="Q53" s="114"/>
      <c r="R53" s="114"/>
      <c r="S53" s="135">
        <f>compopoinc!J45</f>
        <v>0.3031572749231139</v>
      </c>
      <c r="T53" s="114">
        <f>compopoinc!K45</f>
        <v>0.24503547545388027</v>
      </c>
      <c r="U53" s="114">
        <f>compopoinc!L45</f>
        <v>5.8121799469233619E-2</v>
      </c>
      <c r="V53" s="12">
        <f>compopoinc!M45</f>
        <v>0</v>
      </c>
      <c r="Y53" s="3"/>
      <c r="Z53" s="1167">
        <f t="shared" si="7"/>
        <v>0</v>
      </c>
    </row>
    <row r="54" spans="1:29" x14ac:dyDescent="0.2">
      <c r="A54" s="155">
        <v>1957</v>
      </c>
      <c r="B54" s="228">
        <v>418.23999999999995</v>
      </c>
      <c r="C54" s="1320">
        <v>1</v>
      </c>
      <c r="D54" s="114">
        <f t="shared" si="3"/>
        <v>0.79760663733741388</v>
      </c>
      <c r="E54" s="114">
        <v>0.20239336266258609</v>
      </c>
      <c r="F54" s="114">
        <v>0</v>
      </c>
      <c r="G54" s="135">
        <f t="shared" si="5"/>
        <v>0.69589596681631949</v>
      </c>
      <c r="H54" s="114">
        <f t="shared" si="6"/>
        <v>0.55368553376361573</v>
      </c>
      <c r="I54" s="114">
        <f t="shared" si="8"/>
        <v>0.1422104330527037</v>
      </c>
      <c r="J54" s="114">
        <f t="shared" si="8"/>
        <v>0</v>
      </c>
      <c r="K54" s="218"/>
      <c r="L54" s="114"/>
      <c r="M54" s="114"/>
      <c r="N54" s="114"/>
      <c r="O54" s="222"/>
      <c r="P54" s="114"/>
      <c r="Q54" s="114"/>
      <c r="R54" s="114"/>
      <c r="S54" s="135">
        <f>compopoinc!J46</f>
        <v>0.30410403318368051</v>
      </c>
      <c r="T54" s="114">
        <f>compopoinc!K46</f>
        <v>0.24392110357379815</v>
      </c>
      <c r="U54" s="114">
        <f>compopoinc!L46</f>
        <v>6.0182929609882377E-2</v>
      </c>
      <c r="V54" s="12">
        <f>compopoinc!M46</f>
        <v>0</v>
      </c>
      <c r="Y54" s="3"/>
      <c r="Z54" s="1167">
        <f t="shared" si="7"/>
        <v>0</v>
      </c>
    </row>
    <row r="55" spans="1:29" x14ac:dyDescent="0.2">
      <c r="A55" s="155">
        <v>1958</v>
      </c>
      <c r="B55" s="228">
        <v>420.35699999999997</v>
      </c>
      <c r="C55" s="1320">
        <v>1</v>
      </c>
      <c r="D55" s="114">
        <f t="shared" si="3"/>
        <v>0.78665515264406205</v>
      </c>
      <c r="E55" s="114">
        <v>0.21334484735593798</v>
      </c>
      <c r="F55" s="114">
        <v>0</v>
      </c>
      <c r="G55" s="135">
        <f t="shared" si="5"/>
        <v>0.69396225205281703</v>
      </c>
      <c r="H55" s="114">
        <f t="shared" si="6"/>
        <v>0.54432819632372609</v>
      </c>
      <c r="I55" s="114">
        <f t="shared" si="8"/>
        <v>0.14963405572909089</v>
      </c>
      <c r="J55" s="114">
        <f t="shared" si="8"/>
        <v>0</v>
      </c>
      <c r="K55" s="218"/>
      <c r="L55" s="114"/>
      <c r="M55" s="114"/>
      <c r="N55" s="114"/>
      <c r="O55" s="222"/>
      <c r="P55" s="114"/>
      <c r="Q55" s="114"/>
      <c r="R55" s="114"/>
      <c r="S55" s="135">
        <f>compopoinc!J47</f>
        <v>0.30603774794718303</v>
      </c>
      <c r="T55" s="114">
        <f>compopoinc!K47</f>
        <v>0.24232695632033591</v>
      </c>
      <c r="U55" s="114">
        <f>compopoinc!L47</f>
        <v>6.3710791626847105E-2</v>
      </c>
      <c r="V55" s="12">
        <f>compopoinc!M47</f>
        <v>0</v>
      </c>
      <c r="Y55" s="3"/>
      <c r="Z55" s="1167">
        <f t="shared" si="7"/>
        <v>0</v>
      </c>
    </row>
    <row r="56" spans="1:29" x14ac:dyDescent="0.2">
      <c r="A56" s="157">
        <v>1959</v>
      </c>
      <c r="B56" s="229">
        <v>458.83699999999993</v>
      </c>
      <c r="C56" s="1321">
        <v>1</v>
      </c>
      <c r="D56" s="116">
        <f t="shared" si="3"/>
        <v>0.80063508391869009</v>
      </c>
      <c r="E56" s="116">
        <v>0.19936491608130993</v>
      </c>
      <c r="F56" s="116">
        <v>0</v>
      </c>
      <c r="G56" s="139">
        <f t="shared" si="5"/>
        <v>0.692172832107119</v>
      </c>
      <c r="H56" s="116">
        <f t="shared" si="6"/>
        <v>0.55204702616729329</v>
      </c>
      <c r="I56" s="116">
        <f t="shared" si="8"/>
        <v>0.14012580593982579</v>
      </c>
      <c r="J56" s="116">
        <f t="shared" si="8"/>
        <v>0</v>
      </c>
      <c r="K56" s="219"/>
      <c r="L56" s="116"/>
      <c r="M56" s="116"/>
      <c r="N56" s="116"/>
      <c r="O56" s="223"/>
      <c r="P56" s="116"/>
      <c r="Q56" s="116"/>
      <c r="R56" s="116"/>
      <c r="S56" s="139">
        <f>compopoinc!J48</f>
        <v>0.30782716789288095</v>
      </c>
      <c r="T56" s="116">
        <f>compopoinc!K48</f>
        <v>0.24858805775139681</v>
      </c>
      <c r="U56" s="116">
        <f>compopoinc!L48</f>
        <v>5.9239110141484135E-2</v>
      </c>
      <c r="V56" s="17">
        <f>compopoinc!M48</f>
        <v>0</v>
      </c>
      <c r="Y56" s="3"/>
      <c r="Z56" s="1167">
        <f t="shared" si="7"/>
        <v>0</v>
      </c>
    </row>
    <row r="57" spans="1:29" x14ac:dyDescent="0.2">
      <c r="A57" s="155">
        <v>1960</v>
      </c>
      <c r="B57" s="228">
        <v>478.98399999999987</v>
      </c>
      <c r="C57" s="1320">
        <v>1</v>
      </c>
      <c r="D57" s="114">
        <f t="shared" si="3"/>
        <v>0.80403729560903914</v>
      </c>
      <c r="E57" s="114">
        <v>0.19596270439096092</v>
      </c>
      <c r="F57" s="114">
        <v>0</v>
      </c>
      <c r="G57" s="135">
        <f t="shared" si="5"/>
        <v>0.69585255530576617</v>
      </c>
      <c r="H57" s="114">
        <f t="shared" si="6"/>
        <v>0.55710609387014642</v>
      </c>
      <c r="I57" s="114">
        <f t="shared" si="8"/>
        <v>0.13874646143561978</v>
      </c>
      <c r="J57" s="114">
        <f t="shared" si="8"/>
        <v>0</v>
      </c>
      <c r="K57" s="218"/>
      <c r="L57" s="114"/>
      <c r="M57" s="114"/>
      <c r="N57" s="114"/>
      <c r="O57" s="222"/>
      <c r="P57" s="114"/>
      <c r="Q57" s="114"/>
      <c r="R57" s="114"/>
      <c r="S57" s="135">
        <f>compopoinc!J49</f>
        <v>0.30414744469423383</v>
      </c>
      <c r="T57" s="114">
        <f>compopoinc!K49</f>
        <v>0.24693120173889269</v>
      </c>
      <c r="U57" s="114">
        <f>compopoinc!L49</f>
        <v>5.721624295534114E-2</v>
      </c>
      <c r="V57" s="21">
        <f>compopoinc!M49</f>
        <v>0</v>
      </c>
      <c r="Y57" s="3"/>
      <c r="Z57" s="1167">
        <f t="shared" si="7"/>
        <v>0</v>
      </c>
    </row>
    <row r="58" spans="1:29" x14ac:dyDescent="0.2">
      <c r="A58" s="155">
        <v>1961</v>
      </c>
      <c r="B58" s="228">
        <v>496.16000000000008</v>
      </c>
      <c r="C58" s="1320">
        <v>1</v>
      </c>
      <c r="D58" s="114">
        <f t="shared" si="3"/>
        <v>0.7994155111254434</v>
      </c>
      <c r="E58" s="114">
        <v>0.20058448887455657</v>
      </c>
      <c r="F58" s="114">
        <v>0</v>
      </c>
      <c r="G58" s="135">
        <f t="shared" si="5"/>
        <v>0.69332095248886161</v>
      </c>
      <c r="H58" s="114">
        <f t="shared" si="6"/>
        <v>0.55166647072644404</v>
      </c>
      <c r="I58" s="114">
        <f t="shared" si="8"/>
        <v>0.14165448176241754</v>
      </c>
      <c r="J58" s="114">
        <f t="shared" si="8"/>
        <v>0</v>
      </c>
      <c r="K58" s="218"/>
      <c r="L58" s="114"/>
      <c r="M58" s="114"/>
      <c r="N58" s="114"/>
      <c r="O58" s="222"/>
      <c r="P58" s="114"/>
      <c r="Q58" s="114"/>
      <c r="R58" s="114"/>
      <c r="S58" s="135">
        <f>compopoinc!J50</f>
        <v>0.30667904751113839</v>
      </c>
      <c r="T58" s="114">
        <f>compopoinc!K50</f>
        <v>0.24774904039899937</v>
      </c>
      <c r="U58" s="114">
        <f>compopoinc!L50</f>
        <v>5.8930007112139034E-2</v>
      </c>
      <c r="V58" s="12">
        <f>compopoinc!M50</f>
        <v>0</v>
      </c>
      <c r="Y58" s="3"/>
      <c r="Z58" s="1167">
        <f t="shared" si="7"/>
        <v>0</v>
      </c>
    </row>
    <row r="59" spans="1:29" x14ac:dyDescent="0.2">
      <c r="A59" s="137">
        <v>1962</v>
      </c>
      <c r="B59" s="231">
        <v>533.99399999999991</v>
      </c>
      <c r="C59" s="1320">
        <v>1</v>
      </c>
      <c r="D59" s="136">
        <f t="shared" si="3"/>
        <v>0.79773368240092579</v>
      </c>
      <c r="E59" s="105">
        <v>0.20226631759907418</v>
      </c>
      <c r="F59" s="105">
        <v>0</v>
      </c>
      <c r="G59" s="135">
        <f t="shared" si="5"/>
        <v>0.68721979856491089</v>
      </c>
      <c r="H59" s="136">
        <f t="shared" si="6"/>
        <v>0.54598350116828853</v>
      </c>
      <c r="I59" s="105">
        <f t="shared" si="8"/>
        <v>0.14123629739662233</v>
      </c>
      <c r="J59" s="105">
        <f t="shared" si="8"/>
        <v>0</v>
      </c>
      <c r="K59" s="106">
        <f>C59-compopoinc!F51</f>
        <v>0.22621721029281616</v>
      </c>
      <c r="L59" s="105">
        <f>D59-compopoinc!G51</f>
        <v>0.17727853476061184</v>
      </c>
      <c r="M59" s="105">
        <f>E59-compopoinc!H51</f>
        <v>4.8938675532204295E-2</v>
      </c>
      <c r="N59" s="105">
        <f>F59-compopoinc!I51</f>
        <v>0</v>
      </c>
      <c r="O59" s="106">
        <f>G59-K59</f>
        <v>0.46100258827209473</v>
      </c>
      <c r="P59" s="105">
        <f>H59-L59</f>
        <v>0.36870496640767669</v>
      </c>
      <c r="Q59" s="105">
        <f>I59-M59</f>
        <v>9.2297621864418034E-2</v>
      </c>
      <c r="R59" s="105">
        <f>J59-N59</f>
        <v>0</v>
      </c>
      <c r="S59" s="135">
        <f>compopoinc!J51</f>
        <v>0.31278020143508911</v>
      </c>
      <c r="T59" s="136">
        <f>compopoinc!K51</f>
        <v>0.25175018123263726</v>
      </c>
      <c r="U59" s="136">
        <f>compopoinc!L51</f>
        <v>6.1030020202451851E-2</v>
      </c>
      <c r="V59" s="12">
        <f>compopoinc!M51</f>
        <v>0</v>
      </c>
      <c r="Y59" s="3"/>
      <c r="Z59" s="1167">
        <f t="shared" si="7"/>
        <v>0</v>
      </c>
    </row>
    <row r="60" spans="1:29" x14ac:dyDescent="0.2">
      <c r="A60" s="137">
        <v>1963</v>
      </c>
      <c r="B60" s="231">
        <v>565.3929999999998</v>
      </c>
      <c r="C60" s="1320">
        <v>1</v>
      </c>
      <c r="D60" s="136">
        <f t="shared" si="3"/>
        <v>0.79898760685045622</v>
      </c>
      <c r="E60" s="105">
        <v>0.20101239314954383</v>
      </c>
      <c r="F60" s="105">
        <v>0</v>
      </c>
      <c r="G60" s="135">
        <f t="shared" si="5"/>
        <v>0.68236857652664185</v>
      </c>
      <c r="H60" s="136">
        <f t="shared" si="6"/>
        <v>0.54193207386287745</v>
      </c>
      <c r="I60" s="105">
        <f t="shared" si="8"/>
        <v>0.14043650266376445</v>
      </c>
      <c r="J60" s="105">
        <f t="shared" si="8"/>
        <v>0</v>
      </c>
      <c r="K60" s="106">
        <f>C60-compopoinc!F52</f>
        <v>0.22083818912506104</v>
      </c>
      <c r="L60" s="105">
        <f>D60-compopoinc!G52</f>
        <v>0.17187241574447021</v>
      </c>
      <c r="M60" s="105">
        <f>E60-compopoinc!H52</f>
        <v>4.8965773380590882E-2</v>
      </c>
      <c r="N60" s="105">
        <f>F60-compopoinc!I52</f>
        <v>0</v>
      </c>
      <c r="O60" s="106">
        <f t="shared" ref="O60:O110" si="9">G60-K60</f>
        <v>0.46153038740158081</v>
      </c>
      <c r="P60" s="105">
        <f t="shared" ref="P60:P110" si="10">H60-L60</f>
        <v>0.37005965811840724</v>
      </c>
      <c r="Q60" s="105">
        <f t="shared" ref="Q60:Q110" si="11">I60-M60</f>
        <v>9.1470729283173569E-2</v>
      </c>
      <c r="R60" s="105">
        <f t="shared" ref="R60:R110" si="12">J60-N60</f>
        <v>0</v>
      </c>
      <c r="S60" s="135">
        <f>compopoinc!J52</f>
        <v>0.31763142347335815</v>
      </c>
      <c r="T60" s="136">
        <f>compopoinc!K52</f>
        <v>0.25705553298757877</v>
      </c>
      <c r="U60" s="136">
        <f>compopoinc!L52</f>
        <v>6.0575890485779382E-2</v>
      </c>
      <c r="V60" s="12">
        <f>compopoinc!M52</f>
        <v>0</v>
      </c>
      <c r="Y60" s="3"/>
      <c r="Z60" s="1167">
        <f t="shared" si="7"/>
        <v>0</v>
      </c>
    </row>
    <row r="61" spans="1:29" x14ac:dyDescent="0.2">
      <c r="A61" s="137">
        <v>1964</v>
      </c>
      <c r="B61" s="231">
        <v>607.06500000000005</v>
      </c>
      <c r="C61" s="1320">
        <v>1</v>
      </c>
      <c r="D61" s="136">
        <f t="shared" si="3"/>
        <v>0.80279871183481177</v>
      </c>
      <c r="E61" s="105">
        <v>0.19720128816518823</v>
      </c>
      <c r="F61" s="105">
        <v>0</v>
      </c>
      <c r="G61" s="135">
        <f t="shared" si="5"/>
        <v>0.6775173544883728</v>
      </c>
      <c r="H61" s="136">
        <f t="shared" si="6"/>
        <v>0.54043782709229149</v>
      </c>
      <c r="I61" s="105">
        <f t="shared" si="8"/>
        <v>0.13707952739608131</v>
      </c>
      <c r="J61" s="105">
        <f t="shared" si="8"/>
        <v>0</v>
      </c>
      <c r="K61" s="106">
        <f>C61-compopoinc!F53</f>
        <v>0.21545916795730591</v>
      </c>
      <c r="L61" s="105">
        <f>D61-compopoinc!G53</f>
        <v>0.1690234772631537</v>
      </c>
      <c r="M61" s="105">
        <f>E61-compopoinc!H53</f>
        <v>4.643569069415221E-2</v>
      </c>
      <c r="N61" s="105">
        <f>F61-compopoinc!I53</f>
        <v>0</v>
      </c>
      <c r="O61" s="106">
        <f t="shared" si="9"/>
        <v>0.46205818653106689</v>
      </c>
      <c r="P61" s="105">
        <f t="shared" si="10"/>
        <v>0.37141434982913779</v>
      </c>
      <c r="Q61" s="105">
        <f t="shared" si="11"/>
        <v>9.0643836701929104E-2</v>
      </c>
      <c r="R61" s="105">
        <f t="shared" si="12"/>
        <v>0</v>
      </c>
      <c r="S61" s="135">
        <f>compopoinc!J53</f>
        <v>0.3224826455116272</v>
      </c>
      <c r="T61" s="136">
        <f>compopoinc!K53</f>
        <v>0.26236088474252028</v>
      </c>
      <c r="U61" s="136">
        <f>compopoinc!L53</f>
        <v>6.0121760769106913E-2</v>
      </c>
      <c r="V61" s="12">
        <f>compopoinc!M53</f>
        <v>0</v>
      </c>
      <c r="Y61" s="3"/>
      <c r="Z61" s="1167">
        <f t="shared" si="7"/>
        <v>0</v>
      </c>
    </row>
    <row r="62" spans="1:29" x14ac:dyDescent="0.2">
      <c r="A62" s="137">
        <v>1965</v>
      </c>
      <c r="B62" s="231">
        <v>658.84699999999998</v>
      </c>
      <c r="C62" s="1320">
        <v>1</v>
      </c>
      <c r="D62" s="136">
        <f t="shared" si="3"/>
        <v>0.80495623414844419</v>
      </c>
      <c r="E62" s="105">
        <v>0.19504376585155581</v>
      </c>
      <c r="F62" s="105">
        <v>0</v>
      </c>
      <c r="G62" s="135">
        <f t="shared" si="5"/>
        <v>0.68051549792289734</v>
      </c>
      <c r="H62" s="136">
        <f t="shared" si="6"/>
        <v>0.54608342245864594</v>
      </c>
      <c r="I62" s="105">
        <f t="shared" si="8"/>
        <v>0.1344320754642514</v>
      </c>
      <c r="J62" s="105">
        <f t="shared" si="8"/>
        <v>-1.458564365748316E-4</v>
      </c>
      <c r="K62" s="106">
        <f>C62-compopoinc!F54</f>
        <v>0.2199973464012146</v>
      </c>
      <c r="L62" s="105">
        <f>D62-compopoinc!G54</f>
        <v>0.17747121499359753</v>
      </c>
      <c r="M62" s="105">
        <f>E62-compopoinc!H54</f>
        <v>4.2526131407617074E-2</v>
      </c>
      <c r="N62" s="105">
        <f>F62-compopoinc!I54</f>
        <v>-6.5012945560738444E-4</v>
      </c>
      <c r="O62" s="106">
        <f t="shared" si="9"/>
        <v>0.46051815152168274</v>
      </c>
      <c r="P62" s="105">
        <f t="shared" si="10"/>
        <v>0.36861220746504841</v>
      </c>
      <c r="Q62" s="105">
        <f t="shared" si="11"/>
        <v>9.1905944056634326E-2</v>
      </c>
      <c r="R62" s="105">
        <f t="shared" si="12"/>
        <v>5.0427301903255284E-4</v>
      </c>
      <c r="S62" s="135">
        <f>compopoinc!J54</f>
        <v>0.31948450207710266</v>
      </c>
      <c r="T62" s="136">
        <f>compopoinc!K54</f>
        <v>0.25887281168979825</v>
      </c>
      <c r="U62" s="136">
        <f>compopoinc!L54</f>
        <v>6.0611690387304407E-2</v>
      </c>
      <c r="V62" s="12">
        <f>compopoinc!M54</f>
        <v>1.458564365748316E-4</v>
      </c>
      <c r="Y62" s="3"/>
      <c r="Z62" s="1167">
        <f t="shared" si="7"/>
        <v>0</v>
      </c>
    </row>
    <row r="63" spans="1:29" x14ac:dyDescent="0.2">
      <c r="A63" s="137">
        <v>1966</v>
      </c>
      <c r="B63" s="231">
        <v>718.1149999999999</v>
      </c>
      <c r="C63" s="1320">
        <v>1</v>
      </c>
      <c r="D63" s="136">
        <f t="shared" si="3"/>
        <v>0.79608280010861765</v>
      </c>
      <c r="E63" s="105">
        <v>0.20391719989138235</v>
      </c>
      <c r="F63" s="105">
        <v>4.023032522646095E-3</v>
      </c>
      <c r="G63" s="135">
        <f t="shared" si="5"/>
        <v>0.68351364135742188</v>
      </c>
      <c r="H63" s="136">
        <f t="shared" si="6"/>
        <v>0.54069806147154142</v>
      </c>
      <c r="I63" s="105">
        <f t="shared" si="8"/>
        <v>0.14281557988588045</v>
      </c>
      <c r="J63" s="105">
        <f t="shared" si="8"/>
        <v>3.7313196494964318E-3</v>
      </c>
      <c r="K63" s="106">
        <f>C63-compopoinc!F55</f>
        <v>0.22453552484512329</v>
      </c>
      <c r="L63" s="105">
        <f>D63-compopoinc!G55</f>
        <v>0.17488799637058239</v>
      </c>
      <c r="M63" s="105">
        <f>E63-compopoinc!H55</f>
        <v>4.9647528474540903E-2</v>
      </c>
      <c r="N63" s="105">
        <f>F63-compopoinc!I55</f>
        <v>2.7227736114313261E-3</v>
      </c>
      <c r="O63" s="106">
        <f t="shared" si="9"/>
        <v>0.45897811651229858</v>
      </c>
      <c r="P63" s="105">
        <f t="shared" si="10"/>
        <v>0.36581006510095904</v>
      </c>
      <c r="Q63" s="105">
        <f t="shared" si="11"/>
        <v>9.3168051411339547E-2</v>
      </c>
      <c r="R63" s="105">
        <f t="shared" si="12"/>
        <v>1.0085460380651057E-3</v>
      </c>
      <c r="S63" s="135">
        <f>compopoinc!J55</f>
        <v>0.31648635864257812</v>
      </c>
      <c r="T63" s="136">
        <f>compopoinc!K55</f>
        <v>0.25538473863707623</v>
      </c>
      <c r="U63" s="136">
        <f>compopoinc!L55</f>
        <v>6.11016200055019E-2</v>
      </c>
      <c r="V63" s="12">
        <f>compopoinc!M55</f>
        <v>2.9171287314966321E-4</v>
      </c>
      <c r="Y63" s="1130">
        <v>-8.5128704085946083E-10</v>
      </c>
      <c r="Z63" s="1167">
        <f t="shared" si="7"/>
        <v>0</v>
      </c>
      <c r="AA63" s="1167">
        <f>O59-P59-Q59</f>
        <v>0</v>
      </c>
      <c r="AB63" s="1167">
        <f>K59-L59-M59</f>
        <v>0</v>
      </c>
      <c r="AC63" s="1167">
        <f>G59-H59-I59</f>
        <v>0</v>
      </c>
    </row>
    <row r="64" spans="1:29" x14ac:dyDescent="0.2">
      <c r="A64" s="137">
        <v>1967</v>
      </c>
      <c r="B64" s="231">
        <v>758.46800000000007</v>
      </c>
      <c r="C64" s="1320">
        <v>1</v>
      </c>
      <c r="D64" s="136">
        <f t="shared" si="3"/>
        <v>0.77527990633751198</v>
      </c>
      <c r="E64" s="105">
        <v>0.22472009366248802</v>
      </c>
      <c r="F64" s="105">
        <v>9.7815596702827273E-3</v>
      </c>
      <c r="G64" s="135">
        <f t="shared" si="5"/>
        <v>0.69488245993852615</v>
      </c>
      <c r="H64" s="136">
        <f t="shared" si="6"/>
        <v>0.53296459058327184</v>
      </c>
      <c r="I64" s="105">
        <f t="shared" si="8"/>
        <v>0.16191786935525432</v>
      </c>
      <c r="J64" s="105">
        <f t="shared" si="8"/>
        <v>9.0465876448985322E-3</v>
      </c>
      <c r="K64" s="106">
        <f>C64-compopoinc!F56</f>
        <v>0.23880326747894287</v>
      </c>
      <c r="L64" s="105">
        <f>D64-compopoinc!G56</f>
        <v>0.17667380093842677</v>
      </c>
      <c r="M64" s="105">
        <f>E64-compopoinc!H56</f>
        <v>6.2129466540516098E-2</v>
      </c>
      <c r="N64" s="105">
        <f>F64-compopoinc!I56</f>
        <v>6.9250583212675659E-3</v>
      </c>
      <c r="O64" s="106">
        <f t="shared" si="9"/>
        <v>0.45607919245958328</v>
      </c>
      <c r="P64" s="105">
        <f t="shared" si="10"/>
        <v>0.35629078964484506</v>
      </c>
      <c r="Q64" s="105">
        <f t="shared" si="11"/>
        <v>9.978840281473822E-2</v>
      </c>
      <c r="R64" s="105">
        <f t="shared" si="12"/>
        <v>2.1215293236309662E-3</v>
      </c>
      <c r="S64" s="149">
        <f>compopoinc!J56</f>
        <v>0.30511754006147385</v>
      </c>
      <c r="T64" s="148">
        <f>compopoinc!K56</f>
        <v>0.24231531575424015</v>
      </c>
      <c r="U64" s="148">
        <f>compopoinc!L56</f>
        <v>6.2802224307233701E-2</v>
      </c>
      <c r="V64" s="12">
        <f>compopoinc!M56</f>
        <v>7.3497202538419515E-4</v>
      </c>
      <c r="Y64" s="1130">
        <v>3.0261382562457584E-4</v>
      </c>
      <c r="Z64" s="1167">
        <f t="shared" si="7"/>
        <v>0</v>
      </c>
      <c r="AA64" s="1167">
        <f t="shared" ref="AA64:AA116" si="13">O60-P60-Q60</f>
        <v>0</v>
      </c>
      <c r="AB64" s="1167">
        <f t="shared" ref="AB64:AB116" si="14">K60-L60-M60</f>
        <v>-5.5511151231257827E-17</v>
      </c>
      <c r="AC64" s="1167">
        <f t="shared" ref="AC64:AC116" si="15">G60-H60-I60</f>
        <v>0</v>
      </c>
    </row>
    <row r="65" spans="1:29" x14ac:dyDescent="0.2">
      <c r="A65" s="137">
        <v>1968</v>
      </c>
      <c r="B65" s="231">
        <v>830.29300000000012</v>
      </c>
      <c r="C65" s="1320">
        <v>1</v>
      </c>
      <c r="D65" s="136">
        <f t="shared" si="3"/>
        <v>0.76966926133304758</v>
      </c>
      <c r="E65" s="105">
        <v>0.23033073866695247</v>
      </c>
      <c r="F65" s="105">
        <v>1.1907844580166277E-2</v>
      </c>
      <c r="G65" s="135">
        <f t="shared" si="5"/>
        <v>0.7013788465410471</v>
      </c>
      <c r="H65" s="136">
        <f t="shared" si="6"/>
        <v>0.53400726616969285</v>
      </c>
      <c r="I65" s="105">
        <f t="shared" si="8"/>
        <v>0.1673715803713543</v>
      </c>
      <c r="J65" s="105">
        <f t="shared" si="8"/>
        <v>1.096374613338616E-2</v>
      </c>
      <c r="K65" s="106">
        <f>C65-compopoinc!F57</f>
        <v>0.24444594979286194</v>
      </c>
      <c r="L65" s="105">
        <f>D65-compopoinc!G57</f>
        <v>0.18033857227551442</v>
      </c>
      <c r="M65" s="105">
        <f>E65-compopoinc!H57</f>
        <v>6.4107377517347575E-2</v>
      </c>
      <c r="N65" s="105">
        <f>F65-compopoinc!I57</f>
        <v>8.2096744023531232E-3</v>
      </c>
      <c r="O65" s="106">
        <f t="shared" si="9"/>
        <v>0.45693289674818516</v>
      </c>
      <c r="P65" s="105">
        <f t="shared" si="10"/>
        <v>0.35366869389417843</v>
      </c>
      <c r="Q65" s="105">
        <f t="shared" si="11"/>
        <v>0.10326420285400673</v>
      </c>
      <c r="R65" s="105">
        <f t="shared" si="12"/>
        <v>2.7540717310330365E-3</v>
      </c>
      <c r="S65" s="149">
        <f>compopoinc!J57</f>
        <v>0.2986211534589529</v>
      </c>
      <c r="T65" s="148">
        <f>compopoinc!K57</f>
        <v>0.23566199516335473</v>
      </c>
      <c r="U65" s="148">
        <f>compopoinc!L57</f>
        <v>6.2959158295598172E-2</v>
      </c>
      <c r="V65" s="12">
        <f>compopoinc!M57</f>
        <v>9.4409844678011723E-4</v>
      </c>
      <c r="Y65" s="1130">
        <v>9.3843651393399341E-4</v>
      </c>
      <c r="Z65" s="1167">
        <f t="shared" si="7"/>
        <v>0</v>
      </c>
      <c r="AA65" s="1167">
        <f t="shared" si="13"/>
        <v>0</v>
      </c>
      <c r="AB65" s="1167">
        <f t="shared" si="14"/>
        <v>0</v>
      </c>
      <c r="AC65" s="1167">
        <f t="shared" si="15"/>
        <v>0</v>
      </c>
    </row>
    <row r="66" spans="1:29" x14ac:dyDescent="0.2">
      <c r="A66" s="137">
        <v>1969</v>
      </c>
      <c r="B66" s="231">
        <v>897.32400000000007</v>
      </c>
      <c r="C66" s="1320">
        <v>1</v>
      </c>
      <c r="D66" s="136">
        <f t="shared" si="3"/>
        <v>0.7681127441147233</v>
      </c>
      <c r="E66" s="105">
        <v>0.23188725588527664</v>
      </c>
      <c r="F66" s="105">
        <v>1.2532819806446722E-2</v>
      </c>
      <c r="G66" s="135">
        <f t="shared" si="5"/>
        <v>0.71003866801038384</v>
      </c>
      <c r="H66" s="136">
        <f t="shared" si="6"/>
        <v>0.53974315938859907</v>
      </c>
      <c r="I66" s="105">
        <f t="shared" si="8"/>
        <v>0.17029550862178472</v>
      </c>
      <c r="J66" s="105">
        <f t="shared" si="8"/>
        <v>1.1494115741706563E-2</v>
      </c>
      <c r="K66" s="106">
        <f>C66-compopoinc!F58</f>
        <v>0.25106754153966904</v>
      </c>
      <c r="L66" s="105">
        <f>D66-compopoinc!G58</f>
        <v>0.18621150192763669</v>
      </c>
      <c r="M66" s="105">
        <f>E66-compopoinc!H58</f>
        <v>6.485603961203229E-2</v>
      </c>
      <c r="N66" s="105">
        <f>F66-compopoinc!I58</f>
        <v>8.2436964621679445E-3</v>
      </c>
      <c r="O66" s="106">
        <f t="shared" si="9"/>
        <v>0.45897112647071481</v>
      </c>
      <c r="P66" s="105">
        <f t="shared" si="10"/>
        <v>0.35353165746096238</v>
      </c>
      <c r="Q66" s="105">
        <f t="shared" si="11"/>
        <v>0.10543946900975243</v>
      </c>
      <c r="R66" s="105">
        <f t="shared" si="12"/>
        <v>3.2504192795386189E-3</v>
      </c>
      <c r="S66" s="149">
        <f>compopoinc!J58</f>
        <v>0.28996133198961616</v>
      </c>
      <c r="T66" s="148">
        <f>compopoinc!K58</f>
        <v>0.22836958472612423</v>
      </c>
      <c r="U66" s="148">
        <f>compopoinc!L58</f>
        <v>6.1591747263491925E-2</v>
      </c>
      <c r="V66" s="17">
        <f>compopoinc!M58</f>
        <v>1.0387040647401591E-3</v>
      </c>
      <c r="Y66" s="1130">
        <v>-3.5252706152277824E-4</v>
      </c>
      <c r="Z66" s="1167">
        <f t="shared" si="7"/>
        <v>0</v>
      </c>
      <c r="AA66" s="1167">
        <f t="shared" si="13"/>
        <v>0</v>
      </c>
      <c r="AB66" s="1167">
        <f t="shared" si="14"/>
        <v>0</v>
      </c>
      <c r="AC66" s="1167">
        <f t="shared" si="15"/>
        <v>0</v>
      </c>
    </row>
    <row r="67" spans="1:29" x14ac:dyDescent="0.2">
      <c r="A67" s="147">
        <v>1970</v>
      </c>
      <c r="B67" s="232">
        <v>937.60500000000002</v>
      </c>
      <c r="C67" s="1322">
        <v>1</v>
      </c>
      <c r="D67" s="145">
        <f t="shared" si="3"/>
        <v>0.75777326272790779</v>
      </c>
      <c r="E67" s="111">
        <v>0.24222673727209218</v>
      </c>
      <c r="F67" s="111">
        <v>1.3554748534830765E-2</v>
      </c>
      <c r="G67" s="146">
        <f t="shared" si="5"/>
        <v>0.71351985039655119</v>
      </c>
      <c r="H67" s="145">
        <f t="shared" si="6"/>
        <v>0.53256269176554716</v>
      </c>
      <c r="I67" s="111">
        <f t="shared" si="8"/>
        <v>0.18095715863100401</v>
      </c>
      <c r="J67" s="111">
        <f t="shared" si="8"/>
        <v>1.2455215046771741E-2</v>
      </c>
      <c r="K67" s="112">
        <f>C67-compopoinc!F59</f>
        <v>0.25423025153577328</v>
      </c>
      <c r="L67" s="111">
        <f>D67-compopoinc!G59</f>
        <v>0.18049559166556028</v>
      </c>
      <c r="M67" s="111">
        <f>E67-compopoinc!H59</f>
        <v>7.3734659870212965E-2</v>
      </c>
      <c r="N67" s="111">
        <f>F67-compopoinc!I59</f>
        <v>8.8516809138365037E-3</v>
      </c>
      <c r="O67" s="112">
        <f t="shared" si="9"/>
        <v>0.45928959886077791</v>
      </c>
      <c r="P67" s="111">
        <f t="shared" si="10"/>
        <v>0.35206710009998687</v>
      </c>
      <c r="Q67" s="111">
        <f t="shared" si="11"/>
        <v>0.10722249876079104</v>
      </c>
      <c r="R67" s="111">
        <f t="shared" si="12"/>
        <v>3.6035341329352377E-3</v>
      </c>
      <c r="S67" s="153">
        <f>compopoinc!J59</f>
        <v>0.28648014960344881</v>
      </c>
      <c r="T67" s="152">
        <f>compopoinc!K59</f>
        <v>0.22521057096236063</v>
      </c>
      <c r="U67" s="152">
        <f>compopoinc!L59</f>
        <v>6.1269578641088174E-2</v>
      </c>
      <c r="V67" s="21">
        <f>compopoinc!M59</f>
        <v>1.0995334880590235E-3</v>
      </c>
      <c r="Y67" s="1130">
        <v>-3.4019083324210442E-4</v>
      </c>
      <c r="Z67" s="1167">
        <f t="shared" si="7"/>
        <v>0</v>
      </c>
      <c r="AA67" s="1167">
        <f t="shared" si="13"/>
        <v>0</v>
      </c>
      <c r="AB67" s="1167">
        <f t="shared" si="14"/>
        <v>0</v>
      </c>
      <c r="AC67" s="1167">
        <f t="shared" si="15"/>
        <v>0</v>
      </c>
    </row>
    <row r="68" spans="1:29" x14ac:dyDescent="0.2">
      <c r="A68" s="137">
        <v>1971</v>
      </c>
      <c r="B68" s="231">
        <v>1014.0679999999999</v>
      </c>
      <c r="C68" s="1320">
        <v>1</v>
      </c>
      <c r="D68" s="136">
        <f t="shared" si="3"/>
        <v>0.75396225894121494</v>
      </c>
      <c r="E68" s="105">
        <v>0.24603774105878504</v>
      </c>
      <c r="F68" s="105">
        <v>1.4587779123293508E-2</v>
      </c>
      <c r="G68" s="135">
        <f t="shared" si="5"/>
        <v>0.7119621284364257</v>
      </c>
      <c r="H68" s="136">
        <f t="shared" si="6"/>
        <v>0.52735183440411526</v>
      </c>
      <c r="I68" s="105">
        <f t="shared" si="8"/>
        <v>0.18461029403231041</v>
      </c>
      <c r="J68" s="105">
        <f t="shared" si="8"/>
        <v>1.3445668135024512E-2</v>
      </c>
      <c r="K68" s="106">
        <f>C68-compopoinc!F60</f>
        <v>0.25261698430404067</v>
      </c>
      <c r="L68" s="105">
        <f>D68-compopoinc!G60</f>
        <v>0.17592848190452082</v>
      </c>
      <c r="M68" s="105">
        <f>E68-compopoinc!H60</f>
        <v>7.6688502399519826E-2</v>
      </c>
      <c r="N68" s="105">
        <f>F68-compopoinc!I60</f>
        <v>9.5748732215853987E-3</v>
      </c>
      <c r="O68" s="106">
        <f t="shared" si="9"/>
        <v>0.45934514413238503</v>
      </c>
      <c r="P68" s="105">
        <f t="shared" si="10"/>
        <v>0.35142335249959444</v>
      </c>
      <c r="Q68" s="105">
        <f t="shared" si="11"/>
        <v>0.10792179163279059</v>
      </c>
      <c r="R68" s="105">
        <f t="shared" si="12"/>
        <v>3.8707949134391129E-3</v>
      </c>
      <c r="S68" s="149">
        <f>compopoinc!J60</f>
        <v>0.2880378715635743</v>
      </c>
      <c r="T68" s="148">
        <f>compopoinc!K60</f>
        <v>0.22661042453709968</v>
      </c>
      <c r="U68" s="148">
        <f>compopoinc!L60</f>
        <v>6.1427447026474624E-2</v>
      </c>
      <c r="V68" s="12">
        <f>compopoinc!M60</f>
        <v>1.1421109882689962E-3</v>
      </c>
      <c r="Y68" s="1130">
        <v>2.0034703065618942E-4</v>
      </c>
      <c r="Z68" s="1167">
        <f t="shared" si="7"/>
        <v>0</v>
      </c>
      <c r="AA68" s="1167">
        <f t="shared" si="13"/>
        <v>0</v>
      </c>
      <c r="AB68" s="1167">
        <f t="shared" si="14"/>
        <v>0</v>
      </c>
      <c r="AC68" s="1167">
        <f t="shared" si="15"/>
        <v>0</v>
      </c>
    </row>
    <row r="69" spans="1:29" x14ac:dyDescent="0.2">
      <c r="A69" s="137">
        <v>1972</v>
      </c>
      <c r="B69" s="231">
        <v>1119.5729999999999</v>
      </c>
      <c r="C69" s="1320">
        <v>1</v>
      </c>
      <c r="D69" s="136">
        <f t="shared" si="3"/>
        <v>0.75784428527661885</v>
      </c>
      <c r="E69" s="105">
        <v>0.24215571472338115</v>
      </c>
      <c r="F69" s="105">
        <v>1.5226340756699208E-2</v>
      </c>
      <c r="G69" s="135">
        <f t="shared" si="5"/>
        <v>0.70864572245773161</v>
      </c>
      <c r="H69" s="136">
        <f t="shared" si="6"/>
        <v>0.52727482585286023</v>
      </c>
      <c r="I69" s="105">
        <f t="shared" si="8"/>
        <v>0.18137089660487138</v>
      </c>
      <c r="J69" s="105">
        <f t="shared" si="8"/>
        <v>1.3994337962246639E-2</v>
      </c>
      <c r="K69" s="106">
        <f>C69-compopoinc!F61</f>
        <v>0.25215068028774112</v>
      </c>
      <c r="L69" s="105">
        <f>D69-compopoinc!G61</f>
        <v>0.17636494818948745</v>
      </c>
      <c r="M69" s="105">
        <f>E69-compopoinc!H61</f>
        <v>7.5785732098253678E-2</v>
      </c>
      <c r="N69" s="105">
        <f>F69-compopoinc!I61</f>
        <v>9.7445201504357537E-3</v>
      </c>
      <c r="O69" s="106">
        <f t="shared" si="9"/>
        <v>0.45649504216999048</v>
      </c>
      <c r="P69" s="105">
        <f t="shared" si="10"/>
        <v>0.35090987766337278</v>
      </c>
      <c r="Q69" s="105">
        <f t="shared" si="11"/>
        <v>0.1055851645066177</v>
      </c>
      <c r="R69" s="105">
        <f t="shared" si="12"/>
        <v>4.2498178118108854E-3</v>
      </c>
      <c r="S69" s="149">
        <f>compopoinc!J61</f>
        <v>0.29135427754226839</v>
      </c>
      <c r="T69" s="148">
        <f>compopoinc!K61</f>
        <v>0.23056945942375862</v>
      </c>
      <c r="U69" s="148">
        <f>compopoinc!L61</f>
        <v>6.0784818118509776E-2</v>
      </c>
      <c r="V69" s="12">
        <f>compopoinc!M61</f>
        <v>1.2320027944525691E-3</v>
      </c>
      <c r="Y69" s="1130">
        <v>3.9980422884511313E-4</v>
      </c>
      <c r="Z69" s="1167">
        <f t="shared" si="7"/>
        <v>0</v>
      </c>
      <c r="AA69" s="1167">
        <f t="shared" si="13"/>
        <v>0</v>
      </c>
      <c r="AB69" s="1167">
        <f t="shared" si="14"/>
        <v>0</v>
      </c>
      <c r="AC69" s="1167">
        <f t="shared" si="15"/>
        <v>0</v>
      </c>
    </row>
    <row r="70" spans="1:29" x14ac:dyDescent="0.2">
      <c r="A70" s="137">
        <v>1973</v>
      </c>
      <c r="B70" s="231">
        <v>1253.3069999999998</v>
      </c>
      <c r="C70" s="1320">
        <v>1</v>
      </c>
      <c r="D70" s="136">
        <f t="shared" si="3"/>
        <v>0.76865684146023272</v>
      </c>
      <c r="E70" s="105">
        <v>0.23134315853976725</v>
      </c>
      <c r="F70" s="105">
        <v>1.5842088171533396E-2</v>
      </c>
      <c r="G70" s="135">
        <f t="shared" si="5"/>
        <v>0.70790339042468986</v>
      </c>
      <c r="H70" s="136">
        <f t="shared" si="6"/>
        <v>0.53615533448054242</v>
      </c>
      <c r="I70" s="105">
        <f t="shared" si="8"/>
        <v>0.17174805594414741</v>
      </c>
      <c r="J70" s="105">
        <f t="shared" si="8"/>
        <v>1.454151850645332E-2</v>
      </c>
      <c r="K70" s="106">
        <f>C70-compopoinc!F62</f>
        <v>0.25447650891146623</v>
      </c>
      <c r="L70" s="105">
        <f>D70-compopoinc!G62</f>
        <v>0.18623450072973713</v>
      </c>
      <c r="M70" s="105">
        <f>E70-compopoinc!H62</f>
        <v>6.8242008181729069E-2</v>
      </c>
      <c r="N70" s="105">
        <f>F70-compopoinc!I62</f>
        <v>9.7823379422710896E-3</v>
      </c>
      <c r="O70" s="106">
        <f t="shared" si="9"/>
        <v>0.45342688151322363</v>
      </c>
      <c r="P70" s="105">
        <f t="shared" si="10"/>
        <v>0.34992083375080529</v>
      </c>
      <c r="Q70" s="105">
        <f t="shared" si="11"/>
        <v>0.10350604776241834</v>
      </c>
      <c r="R70" s="105">
        <f t="shared" si="12"/>
        <v>4.7591805641822305E-3</v>
      </c>
      <c r="S70" s="149">
        <f>compopoinc!J62</f>
        <v>0.29209660957531014</v>
      </c>
      <c r="T70" s="148">
        <f>compopoinc!K62</f>
        <v>0.2325015069796903</v>
      </c>
      <c r="U70" s="148">
        <f>compopoinc!L62</f>
        <v>5.9595102595619842E-2</v>
      </c>
      <c r="V70" s="12">
        <f>compopoinc!M62</f>
        <v>1.3005696650800758E-3</v>
      </c>
      <c r="Y70" s="1130">
        <v>-2.525208168551174E-4</v>
      </c>
      <c r="Z70" s="1167">
        <f t="shared" si="7"/>
        <v>0</v>
      </c>
      <c r="AA70" s="1167">
        <f t="shared" si="13"/>
        <v>0</v>
      </c>
      <c r="AB70" s="1167">
        <f t="shared" si="14"/>
        <v>0</v>
      </c>
      <c r="AC70" s="1167">
        <f t="shared" si="15"/>
        <v>0</v>
      </c>
    </row>
    <row r="71" spans="1:29" x14ac:dyDescent="0.2">
      <c r="A71" s="137">
        <v>1974</v>
      </c>
      <c r="B71" s="231">
        <v>1346.6740000000004</v>
      </c>
      <c r="C71" s="1320">
        <v>1</v>
      </c>
      <c r="D71" s="136">
        <f t="shared" si="3"/>
        <v>0.75758424087789633</v>
      </c>
      <c r="E71" s="105">
        <v>0.2424157591221037</v>
      </c>
      <c r="F71" s="105">
        <v>1.7748913248492208E-2</v>
      </c>
      <c r="G71" s="135">
        <f t="shared" si="5"/>
        <v>0.71275552493762007</v>
      </c>
      <c r="H71" s="136">
        <f t="shared" si="6"/>
        <v>0.53035042935079946</v>
      </c>
      <c r="I71" s="105">
        <f t="shared" si="8"/>
        <v>0.18240509558682064</v>
      </c>
      <c r="J71" s="105">
        <f t="shared" si="8"/>
        <v>1.6242487361280481E-2</v>
      </c>
      <c r="K71" s="106">
        <f>C71-compopoinc!F63</f>
        <v>0.25898162062367192</v>
      </c>
      <c r="L71" s="105">
        <f>D71-compopoinc!G63</f>
        <v>0.18369813107681443</v>
      </c>
      <c r="M71" s="105">
        <f>E71-compopoinc!H63</f>
        <v>7.5283489546857513E-2</v>
      </c>
      <c r="N71" s="105">
        <f>F71-compopoinc!I63</f>
        <v>1.073270423283396E-2</v>
      </c>
      <c r="O71" s="106">
        <f t="shared" si="9"/>
        <v>0.45377390431394815</v>
      </c>
      <c r="P71" s="105">
        <f t="shared" si="10"/>
        <v>0.34665229827398503</v>
      </c>
      <c r="Q71" s="105">
        <f t="shared" si="11"/>
        <v>0.10712160603996312</v>
      </c>
      <c r="R71" s="105">
        <f t="shared" si="12"/>
        <v>5.5097831284465215E-3</v>
      </c>
      <c r="S71" s="149">
        <f>compopoinc!J63</f>
        <v>0.28724447506237993</v>
      </c>
      <c r="T71" s="148">
        <f>compopoinc!K63</f>
        <v>0.22723381152709687</v>
      </c>
      <c r="U71" s="148">
        <f>compopoinc!L63</f>
        <v>6.001066353528306E-2</v>
      </c>
      <c r="V71" s="12">
        <f>compopoinc!M63</f>
        <v>1.5064258872117264E-3</v>
      </c>
      <c r="Y71" s="1130">
        <v>-1.1002377828817078E-3</v>
      </c>
      <c r="Z71" s="1167">
        <f t="shared" si="7"/>
        <v>0</v>
      </c>
      <c r="AA71" s="1167">
        <f t="shared" si="13"/>
        <v>0</v>
      </c>
      <c r="AB71" s="1167">
        <f t="shared" si="14"/>
        <v>0</v>
      </c>
      <c r="AC71" s="1167">
        <f t="shared" si="15"/>
        <v>0</v>
      </c>
    </row>
    <row r="72" spans="1:29" x14ac:dyDescent="0.2">
      <c r="A72" s="137">
        <v>1975</v>
      </c>
      <c r="B72" s="231">
        <v>1446.2169999999994</v>
      </c>
      <c r="C72" s="1320">
        <v>1</v>
      </c>
      <c r="D72" s="136">
        <f t="shared" si="3"/>
        <v>0.74203663765534489</v>
      </c>
      <c r="E72" s="105">
        <v>0.25796336234465517</v>
      </c>
      <c r="F72" s="105">
        <v>2.0395279546568744E-2</v>
      </c>
      <c r="G72" s="135">
        <f t="shared" si="5"/>
        <v>0.71277369405436275</v>
      </c>
      <c r="H72" s="136">
        <f t="shared" si="6"/>
        <v>0.51594285801036888</v>
      </c>
      <c r="I72" s="105">
        <f t="shared" si="8"/>
        <v>0.19683083604399387</v>
      </c>
      <c r="J72" s="105">
        <f t="shared" si="8"/>
        <v>1.8676142421419482E-2</v>
      </c>
      <c r="K72" s="106">
        <f>C72-compopoinc!F64</f>
        <v>0.25941272957970796</v>
      </c>
      <c r="L72" s="105">
        <f>D72-compopoinc!G64</f>
        <v>0.17231545591084996</v>
      </c>
      <c r="M72" s="105">
        <f>E72-compopoinc!H64</f>
        <v>8.7097273668858055E-2</v>
      </c>
      <c r="N72" s="105">
        <f>F72-compopoinc!I64</f>
        <v>1.2206834177312519E-2</v>
      </c>
      <c r="O72" s="106">
        <f t="shared" si="9"/>
        <v>0.45336096447465479</v>
      </c>
      <c r="P72" s="105">
        <f t="shared" si="10"/>
        <v>0.34362740209951892</v>
      </c>
      <c r="Q72" s="105">
        <f t="shared" si="11"/>
        <v>0.10973356237513582</v>
      </c>
      <c r="R72" s="105">
        <f t="shared" si="12"/>
        <v>6.4693082441069638E-3</v>
      </c>
      <c r="S72" s="149">
        <f>compopoinc!J64</f>
        <v>0.28722630594563725</v>
      </c>
      <c r="T72" s="148">
        <f>compopoinc!K64</f>
        <v>0.22609377964497596</v>
      </c>
      <c r="U72" s="148">
        <f>compopoinc!L64</f>
        <v>6.1132526300661294E-2</v>
      </c>
      <c r="V72" s="12">
        <f>compopoinc!M64</f>
        <v>1.7191371251492615E-3</v>
      </c>
      <c r="Y72" s="1130">
        <v>1.4941782729699926E-3</v>
      </c>
      <c r="Z72" s="1167">
        <f t="shared" si="7"/>
        <v>0</v>
      </c>
      <c r="AA72" s="1167">
        <f t="shared" si="13"/>
        <v>0</v>
      </c>
      <c r="AB72" s="1167">
        <f t="shared" si="14"/>
        <v>0</v>
      </c>
      <c r="AC72" s="1167">
        <f t="shared" si="15"/>
        <v>0</v>
      </c>
    </row>
    <row r="73" spans="1:29" x14ac:dyDescent="0.2">
      <c r="A73" s="137">
        <v>1976</v>
      </c>
      <c r="B73" s="231">
        <v>1609.4130000000005</v>
      </c>
      <c r="C73" s="1320">
        <v>1</v>
      </c>
      <c r="D73" s="136">
        <f t="shared" si="3"/>
        <v>0.75241594295559944</v>
      </c>
      <c r="E73" s="105">
        <v>0.24758405704440062</v>
      </c>
      <c r="F73" s="105">
        <v>2.1282293606426687E-2</v>
      </c>
      <c r="G73" s="135">
        <f t="shared" si="5"/>
        <v>0.7128998745123738</v>
      </c>
      <c r="H73" s="136">
        <f t="shared" si="6"/>
        <v>0.52492305619112467</v>
      </c>
      <c r="I73" s="105">
        <f t="shared" si="8"/>
        <v>0.18797681832124924</v>
      </c>
      <c r="J73" s="105">
        <f t="shared" si="8"/>
        <v>1.9391494416866599E-2</v>
      </c>
      <c r="K73" s="106">
        <f>C73-compopoinc!F65</f>
        <v>0.26069623823923394</v>
      </c>
      <c r="L73" s="105">
        <f>D73-compopoinc!G65</f>
        <v>0.17924241870072011</v>
      </c>
      <c r="M73" s="105">
        <f>E73-compopoinc!H65</f>
        <v>8.1453819538513883E-2</v>
      </c>
      <c r="N73" s="105">
        <f>F73-compopoinc!I65</f>
        <v>1.2477671670951644E-2</v>
      </c>
      <c r="O73" s="106">
        <f t="shared" si="9"/>
        <v>0.45220363627313986</v>
      </c>
      <c r="P73" s="105">
        <f t="shared" si="10"/>
        <v>0.34568063749040456</v>
      </c>
      <c r="Q73" s="105">
        <f t="shared" si="11"/>
        <v>0.10652299878273536</v>
      </c>
      <c r="R73" s="105">
        <f t="shared" si="12"/>
        <v>6.9138227459149548E-3</v>
      </c>
      <c r="S73" s="149">
        <f>compopoinc!J65</f>
        <v>0.2871001254876262</v>
      </c>
      <c r="T73" s="148">
        <f>compopoinc!K65</f>
        <v>0.22749288676447482</v>
      </c>
      <c r="U73" s="148">
        <f>compopoinc!L65</f>
        <v>5.9607238723151393E-2</v>
      </c>
      <c r="V73" s="12">
        <f>compopoinc!M65</f>
        <v>1.8907991895600884E-3</v>
      </c>
      <c r="Y73" s="1130">
        <v>-3.4119675885886658E-4</v>
      </c>
      <c r="Z73" s="1167">
        <f t="shared" si="7"/>
        <v>0</v>
      </c>
      <c r="AA73" s="1167">
        <f t="shared" si="13"/>
        <v>0</v>
      </c>
      <c r="AB73" s="1167">
        <f t="shared" si="14"/>
        <v>0</v>
      </c>
      <c r="AC73" s="1167">
        <f t="shared" si="15"/>
        <v>0</v>
      </c>
    </row>
    <row r="74" spans="1:29" x14ac:dyDescent="0.2">
      <c r="A74" s="137">
        <v>1977</v>
      </c>
      <c r="B74" s="231">
        <v>1792.8789999999995</v>
      </c>
      <c r="C74" s="1320">
        <v>1</v>
      </c>
      <c r="D74" s="136">
        <f t="shared" si="3"/>
        <v>0.75954205498530569</v>
      </c>
      <c r="E74" s="105">
        <v>0.24045794501469431</v>
      </c>
      <c r="F74" s="105">
        <v>2.1662365391083283E-2</v>
      </c>
      <c r="G74" s="135">
        <f t="shared" si="5"/>
        <v>0.71032048286597416</v>
      </c>
      <c r="H74" s="136">
        <f t="shared" si="6"/>
        <v>0.52835316086271122</v>
      </c>
      <c r="I74" s="105">
        <f t="shared" ref="I74:J110" si="16">E74-U74</f>
        <v>0.18196732200326299</v>
      </c>
      <c r="J74" s="105">
        <f t="shared" si="16"/>
        <v>1.962433778403536E-2</v>
      </c>
      <c r="K74" s="106">
        <f>C74-compopoinc!F66</f>
        <v>0.25932547598074507</v>
      </c>
      <c r="L74" s="105">
        <f>D74-compopoinc!G66</f>
        <v>0.18013024471504135</v>
      </c>
      <c r="M74" s="105">
        <f>E74-compopoinc!H66</f>
        <v>7.9195231265703742E-2</v>
      </c>
      <c r="N74" s="105">
        <f>F74-compopoinc!I66</f>
        <v>1.259837534559834E-2</v>
      </c>
      <c r="O74" s="106">
        <f t="shared" si="9"/>
        <v>0.45099500688522909</v>
      </c>
      <c r="P74" s="105">
        <f t="shared" si="10"/>
        <v>0.34822291614766987</v>
      </c>
      <c r="Q74" s="105">
        <f t="shared" si="11"/>
        <v>0.10277209073755925</v>
      </c>
      <c r="R74" s="105">
        <f t="shared" si="12"/>
        <v>7.0259624384370195E-3</v>
      </c>
      <c r="S74" s="149">
        <f>compopoinc!J66</f>
        <v>0.28967951713402584</v>
      </c>
      <c r="T74" s="148">
        <f>compopoinc!K66</f>
        <v>0.23118889412259452</v>
      </c>
      <c r="U74" s="148">
        <f>compopoinc!L66</f>
        <v>5.8490623011431306E-2</v>
      </c>
      <c r="V74" s="12">
        <f>compopoinc!M66</f>
        <v>2.0380276070479236E-3</v>
      </c>
      <c r="Y74" s="1130">
        <v>2.7372293249645907E-4</v>
      </c>
      <c r="Z74" s="1167">
        <f t="shared" si="7"/>
        <v>0</v>
      </c>
      <c r="AA74" s="1167">
        <f t="shared" si="13"/>
        <v>0</v>
      </c>
      <c r="AB74" s="1167">
        <f t="shared" si="14"/>
        <v>0</v>
      </c>
      <c r="AC74" s="1167">
        <f t="shared" si="15"/>
        <v>0</v>
      </c>
    </row>
    <row r="75" spans="1:29" x14ac:dyDescent="0.2">
      <c r="A75" s="137">
        <v>1978</v>
      </c>
      <c r="B75" s="231">
        <v>2022.694</v>
      </c>
      <c r="C75" s="1320">
        <v>1</v>
      </c>
      <c r="D75" s="136">
        <f t="shared" ref="D75:D111" si="17">C75-E75</f>
        <v>0.76765096450575321</v>
      </c>
      <c r="E75" s="105">
        <v>0.23234903549424679</v>
      </c>
      <c r="F75" s="105">
        <v>2.1833258021233069E-2</v>
      </c>
      <c r="G75" s="135">
        <f t="shared" si="5"/>
        <v>0.70804753408233445</v>
      </c>
      <c r="H75" s="136">
        <f t="shared" si="6"/>
        <v>0.53289755731968425</v>
      </c>
      <c r="I75" s="105">
        <f t="shared" si="16"/>
        <v>0.17514997676265021</v>
      </c>
      <c r="J75" s="105">
        <f t="shared" si="16"/>
        <v>1.9760413895401105E-2</v>
      </c>
      <c r="K75" s="106">
        <f>C75-compopoinc!F67</f>
        <v>0.2579758394484486</v>
      </c>
      <c r="L75" s="105">
        <f>D75-compopoinc!G67</f>
        <v>0.1823246815272912</v>
      </c>
      <c r="M75" s="105">
        <f>E75-compopoinc!H67</f>
        <v>7.5651157921157342E-2</v>
      </c>
      <c r="N75" s="105">
        <f>F75-compopoinc!I67</f>
        <v>1.2601467771960622E-2</v>
      </c>
      <c r="O75" s="106">
        <f t="shared" si="9"/>
        <v>0.45007169463388585</v>
      </c>
      <c r="P75" s="105">
        <f t="shared" si="10"/>
        <v>0.35057287579239305</v>
      </c>
      <c r="Q75" s="105">
        <f t="shared" si="11"/>
        <v>9.9498818841492864E-2</v>
      </c>
      <c r="R75" s="105">
        <f t="shared" si="12"/>
        <v>7.1589461234404829E-3</v>
      </c>
      <c r="S75" s="149">
        <f>compopoinc!J67</f>
        <v>0.29195246591766555</v>
      </c>
      <c r="T75" s="148">
        <f>compopoinc!K67</f>
        <v>0.23475340718606896</v>
      </c>
      <c r="U75" s="148">
        <f>compopoinc!L67</f>
        <v>5.71990587315966E-2</v>
      </c>
      <c r="V75" s="12">
        <f>compopoinc!M67</f>
        <v>2.0728441258319637E-3</v>
      </c>
      <c r="Y75" s="1130">
        <v>-3.7250076751006722E-4</v>
      </c>
      <c r="Z75" s="1167">
        <f t="shared" si="7"/>
        <v>0</v>
      </c>
      <c r="AA75" s="1167">
        <f t="shared" si="13"/>
        <v>0</v>
      </c>
      <c r="AB75" s="1167">
        <f t="shared" si="14"/>
        <v>0</v>
      </c>
      <c r="AC75" s="1167">
        <f t="shared" si="15"/>
        <v>0</v>
      </c>
    </row>
    <row r="76" spans="1:29" x14ac:dyDescent="0.2">
      <c r="A76" s="141">
        <v>1979</v>
      </c>
      <c r="B76" s="233">
        <v>2240.3479999999995</v>
      </c>
      <c r="C76" s="1321">
        <v>1</v>
      </c>
      <c r="D76" s="140">
        <f t="shared" si="17"/>
        <v>0.7696656947938445</v>
      </c>
      <c r="E76" s="108">
        <v>0.23033430520615553</v>
      </c>
      <c r="F76" s="108">
        <v>2.2765659620737497E-2</v>
      </c>
      <c r="G76" s="139">
        <f t="shared" si="5"/>
        <v>0.70534732937812805</v>
      </c>
      <c r="H76" s="140">
        <f t="shared" si="6"/>
        <v>0.53166551950391838</v>
      </c>
      <c r="I76" s="108">
        <f t="shared" si="16"/>
        <v>0.1736818098742097</v>
      </c>
      <c r="J76" s="108">
        <f t="shared" si="16"/>
        <v>2.0544921174397532E-2</v>
      </c>
      <c r="K76" s="109">
        <f>C76-compopoinc!F68</f>
        <v>0.25850796699523926</v>
      </c>
      <c r="L76" s="108">
        <f>D76-compopoinc!G68</f>
        <v>0.18160495662425635</v>
      </c>
      <c r="M76" s="108">
        <f>E76-compopoinc!H68</f>
        <v>7.6903010370982933E-2</v>
      </c>
      <c r="N76" s="108">
        <f>F76-compopoinc!I68</f>
        <v>1.3070572992538873E-2</v>
      </c>
      <c r="O76" s="109">
        <f t="shared" si="9"/>
        <v>0.44683936238288879</v>
      </c>
      <c r="P76" s="108">
        <f t="shared" si="10"/>
        <v>0.35006056287966203</v>
      </c>
      <c r="Q76" s="108">
        <f t="shared" si="11"/>
        <v>9.6778799503226765E-2</v>
      </c>
      <c r="R76" s="108">
        <f t="shared" si="12"/>
        <v>7.4743481818586588E-3</v>
      </c>
      <c r="S76" s="151">
        <f>compopoinc!J68</f>
        <v>0.29465267062187195</v>
      </c>
      <c r="T76" s="150">
        <f>compopoinc!K68</f>
        <v>0.23800017528992612</v>
      </c>
      <c r="U76" s="150">
        <f>compopoinc!L68</f>
        <v>5.6652495331945829E-2</v>
      </c>
      <c r="V76" s="17">
        <f>compopoinc!M68</f>
        <v>2.2207384463399649E-3</v>
      </c>
      <c r="Y76" s="1130">
        <v>2.1682353690266609E-9</v>
      </c>
      <c r="Z76" s="1167">
        <f t="shared" si="7"/>
        <v>0</v>
      </c>
      <c r="AA76" s="1167">
        <f t="shared" si="13"/>
        <v>0</v>
      </c>
      <c r="AB76" s="1167">
        <f t="shared" si="14"/>
        <v>0</v>
      </c>
      <c r="AC76" s="1167">
        <f t="shared" si="15"/>
        <v>0</v>
      </c>
    </row>
    <row r="77" spans="1:29" x14ac:dyDescent="0.2">
      <c r="A77" s="137">
        <v>1980</v>
      </c>
      <c r="B77" s="231">
        <v>2418.6580000000008</v>
      </c>
      <c r="C77" s="1320">
        <v>1</v>
      </c>
      <c r="D77" s="136">
        <f t="shared" si="17"/>
        <v>0.75755026134327386</v>
      </c>
      <c r="E77" s="105">
        <v>0.24244973865672609</v>
      </c>
      <c r="F77" s="105">
        <v>2.4830298454762922E-2</v>
      </c>
      <c r="G77" s="135">
        <f t="shared" si="5"/>
        <v>0.71120071411132812</v>
      </c>
      <c r="H77" s="136">
        <f t="shared" si="6"/>
        <v>0.52669693959949404</v>
      </c>
      <c r="I77" s="105">
        <f t="shared" si="16"/>
        <v>0.18450377451183403</v>
      </c>
      <c r="J77" s="105">
        <f t="shared" si="16"/>
        <v>2.2297139934526311E-2</v>
      </c>
      <c r="K77" s="106">
        <f>C77-compopoinc!F69</f>
        <v>0.25871992111206055</v>
      </c>
      <c r="L77" s="105">
        <f>D77-compopoinc!G69</f>
        <v>0.17722815730274055</v>
      </c>
      <c r="M77" s="105">
        <f>E77-compopoinc!H69</f>
        <v>8.1491763809319939E-2</v>
      </c>
      <c r="N77" s="105">
        <f>F77-compopoinc!I69</f>
        <v>1.3831858479680048E-2</v>
      </c>
      <c r="O77" s="106">
        <f t="shared" si="9"/>
        <v>0.45248079299926758</v>
      </c>
      <c r="P77" s="105">
        <f t="shared" si="10"/>
        <v>0.34946878229675349</v>
      </c>
      <c r="Q77" s="105">
        <f t="shared" si="11"/>
        <v>0.10301201070251409</v>
      </c>
      <c r="R77" s="105">
        <f t="shared" si="12"/>
        <v>8.4652814548462629E-3</v>
      </c>
      <c r="S77" s="149">
        <f>compopoinc!J69</f>
        <v>0.28879928588867188</v>
      </c>
      <c r="T77" s="148">
        <f>compopoinc!K69</f>
        <v>0.23085332174377982</v>
      </c>
      <c r="U77" s="148">
        <f>compopoinc!L69</f>
        <v>5.7945964144892059E-2</v>
      </c>
      <c r="V77" s="21">
        <f>compopoinc!M69</f>
        <v>2.5331585202366114E-3</v>
      </c>
      <c r="Y77" s="1130">
        <v>2.5756889954209328E-9</v>
      </c>
      <c r="Z77" s="1167">
        <f t="shared" si="7"/>
        <v>0</v>
      </c>
      <c r="AA77" s="1167">
        <f t="shared" si="13"/>
        <v>0</v>
      </c>
      <c r="AB77" s="1167">
        <f t="shared" si="14"/>
        <v>0</v>
      </c>
      <c r="AC77" s="1167">
        <f t="shared" si="15"/>
        <v>0</v>
      </c>
    </row>
    <row r="78" spans="1:29" x14ac:dyDescent="0.2">
      <c r="A78" s="137">
        <v>1981</v>
      </c>
      <c r="B78" s="231">
        <v>2714.6860000000001</v>
      </c>
      <c r="C78" s="1320">
        <v>1</v>
      </c>
      <c r="D78" s="136">
        <f t="shared" si="17"/>
        <v>0.75833448140963633</v>
      </c>
      <c r="E78" s="105">
        <v>0.24166551859036367</v>
      </c>
      <c r="F78" s="105">
        <v>2.6244287552961928E-2</v>
      </c>
      <c r="G78" s="135">
        <f t="shared" si="5"/>
        <v>0.70138931274414062</v>
      </c>
      <c r="H78" s="136">
        <f t="shared" si="6"/>
        <v>0.51944819153630128</v>
      </c>
      <c r="I78" s="105">
        <f t="shared" si="16"/>
        <v>0.18194112120783934</v>
      </c>
      <c r="J78" s="105">
        <f t="shared" si="16"/>
        <v>2.3399427707025629E-2</v>
      </c>
      <c r="K78" s="106">
        <f>C78-compopoinc!F70</f>
        <v>0.25264966487884521</v>
      </c>
      <c r="L78" s="105">
        <f>D78-compopoinc!G70</f>
        <v>0.17268663064658363</v>
      </c>
      <c r="M78" s="105">
        <f>E78-compopoinc!H70</f>
        <v>7.9963034232261587E-2</v>
      </c>
      <c r="N78" s="105">
        <f>F78-compopoinc!I70</f>
        <v>1.4063791545757872E-2</v>
      </c>
      <c r="O78" s="106">
        <f t="shared" si="9"/>
        <v>0.44873964786529541</v>
      </c>
      <c r="P78" s="105">
        <f t="shared" si="10"/>
        <v>0.34676156088971766</v>
      </c>
      <c r="Q78" s="105">
        <f t="shared" si="11"/>
        <v>0.10197808697557775</v>
      </c>
      <c r="R78" s="105">
        <f t="shared" si="12"/>
        <v>9.3356361612677574E-3</v>
      </c>
      <c r="S78" s="149">
        <f>compopoinc!J70</f>
        <v>0.29861068725585938</v>
      </c>
      <c r="T78" s="148">
        <f>compopoinc!K70</f>
        <v>0.23888628987333504</v>
      </c>
      <c r="U78" s="148">
        <f>compopoinc!L70</f>
        <v>5.972439738252433E-2</v>
      </c>
      <c r="V78" s="12">
        <f>compopoinc!M70</f>
        <v>2.8448598459362984E-3</v>
      </c>
      <c r="Y78" s="1130">
        <v>5.7480065152049065E-10</v>
      </c>
      <c r="Z78" s="1167">
        <f t="shared" si="7"/>
        <v>0</v>
      </c>
      <c r="AA78" s="1167">
        <f t="shared" si="13"/>
        <v>0</v>
      </c>
      <c r="AB78" s="1167">
        <f t="shared" si="14"/>
        <v>0</v>
      </c>
      <c r="AC78" s="1167">
        <f t="shared" si="15"/>
        <v>0</v>
      </c>
    </row>
    <row r="79" spans="1:29" x14ac:dyDescent="0.2">
      <c r="A79" s="137">
        <v>1982</v>
      </c>
      <c r="B79" s="231">
        <v>2834.505000000001</v>
      </c>
      <c r="C79" s="1320">
        <v>1</v>
      </c>
      <c r="D79" s="136">
        <f t="shared" si="17"/>
        <v>0.74826468819070713</v>
      </c>
      <c r="E79" s="105">
        <v>0.25173531180929287</v>
      </c>
      <c r="F79" s="105">
        <v>2.8606758499279406E-2</v>
      </c>
      <c r="G79" s="135">
        <f t="shared" ref="G79:G109" si="18">C79-S79</f>
        <v>0.6959151029586792</v>
      </c>
      <c r="H79" s="136">
        <f t="shared" ref="H79:H110" si="19">D79-T79</f>
        <v>0.50805195594863606</v>
      </c>
      <c r="I79" s="105">
        <f t="shared" si="16"/>
        <v>0.18786314701004314</v>
      </c>
      <c r="J79" s="105">
        <f t="shared" si="16"/>
        <v>2.5293427565827753E-2</v>
      </c>
      <c r="K79" s="106">
        <f>C79-compopoinc!F71</f>
        <v>0.24366289377212524</v>
      </c>
      <c r="L79" s="105">
        <f>D79-compopoinc!G71</f>
        <v>0.1628296651250507</v>
      </c>
      <c r="M79" s="105">
        <f>E79-compopoinc!H71</f>
        <v>8.083322864707454E-2</v>
      </c>
      <c r="N79" s="105">
        <f>F79-compopoinc!I71</f>
        <v>1.4951610984042074E-2</v>
      </c>
      <c r="O79" s="106">
        <f t="shared" si="9"/>
        <v>0.45225220918655396</v>
      </c>
      <c r="P79" s="105">
        <f t="shared" si="10"/>
        <v>0.34522229082358535</v>
      </c>
      <c r="Q79" s="105">
        <f t="shared" si="11"/>
        <v>0.1070299183629686</v>
      </c>
      <c r="R79" s="105">
        <f t="shared" si="12"/>
        <v>1.0341816581785679E-2</v>
      </c>
      <c r="S79" s="135">
        <f>compopoinc!J71</f>
        <v>0.3040848970413208</v>
      </c>
      <c r="T79" s="136">
        <f>compopoinc!K71</f>
        <v>0.24021273224207107</v>
      </c>
      <c r="U79" s="136">
        <f>compopoinc!L71</f>
        <v>6.3872164799249731E-2</v>
      </c>
      <c r="V79" s="12">
        <f>compopoinc!M71</f>
        <v>3.3133309334516525E-3</v>
      </c>
      <c r="Y79" s="1130">
        <v>1.178705133497715E-9</v>
      </c>
      <c r="Z79" s="1167">
        <f t="shared" si="7"/>
        <v>0</v>
      </c>
      <c r="AA79" s="1167">
        <f t="shared" si="13"/>
        <v>0</v>
      </c>
      <c r="AB79" s="1167">
        <f t="shared" si="14"/>
        <v>0</v>
      </c>
      <c r="AC79" s="1167">
        <f t="shared" si="15"/>
        <v>0</v>
      </c>
    </row>
    <row r="80" spans="1:29" x14ac:dyDescent="0.2">
      <c r="A80" s="137">
        <v>1983</v>
      </c>
      <c r="B80" s="231">
        <v>3051.5720000000001</v>
      </c>
      <c r="C80" s="1320">
        <v>1</v>
      </c>
      <c r="D80" s="136">
        <f t="shared" si="17"/>
        <v>0.74789944330332037</v>
      </c>
      <c r="E80" s="105">
        <v>0.25210055669667958</v>
      </c>
      <c r="F80" s="105">
        <v>3.0039599262281867E-2</v>
      </c>
      <c r="G80" s="135">
        <f t="shared" si="18"/>
        <v>0.68787816166877747</v>
      </c>
      <c r="H80" s="136">
        <f t="shared" si="19"/>
        <v>0.50093510615915693</v>
      </c>
      <c r="I80" s="105">
        <f t="shared" si="16"/>
        <v>0.18694305550962048</v>
      </c>
      <c r="J80" s="105">
        <f t="shared" si="16"/>
        <v>2.6545188486680003E-2</v>
      </c>
      <c r="K80" s="106">
        <f>C80-compopoinc!F72</f>
        <v>0.23426878452301025</v>
      </c>
      <c r="L80" s="105">
        <f>D80-compopoinc!G72</f>
        <v>0.15407137693473305</v>
      </c>
      <c r="M80" s="105">
        <f>E80-compopoinc!H72</f>
        <v>8.0197407588277148E-2</v>
      </c>
      <c r="N80" s="105">
        <f>F80-compopoinc!I72</f>
        <v>1.5641056098147841E-2</v>
      </c>
      <c r="O80" s="106">
        <f t="shared" si="9"/>
        <v>0.45360937714576721</v>
      </c>
      <c r="P80" s="105">
        <f t="shared" si="10"/>
        <v>0.34686372922442388</v>
      </c>
      <c r="Q80" s="105">
        <f t="shared" si="11"/>
        <v>0.10674564792134333</v>
      </c>
      <c r="R80" s="105">
        <f t="shared" si="12"/>
        <v>1.0904132388532162E-2</v>
      </c>
      <c r="S80" s="135">
        <f>compopoinc!J72</f>
        <v>0.31212183833122253</v>
      </c>
      <c r="T80" s="136">
        <f>compopoinc!K72</f>
        <v>0.24696433714416344</v>
      </c>
      <c r="U80" s="136">
        <f>compopoinc!L72</f>
        <v>6.5157501187059097E-2</v>
      </c>
      <c r="V80" s="12">
        <f>compopoinc!M72</f>
        <v>3.4944107756018639E-3</v>
      </c>
      <c r="Y80" s="1130">
        <v>1.7025740817189217E-9</v>
      </c>
      <c r="Z80" s="1167">
        <f t="shared" si="7"/>
        <v>0</v>
      </c>
      <c r="AA80" s="1167">
        <f t="shared" si="13"/>
        <v>0</v>
      </c>
      <c r="AB80" s="1167">
        <f t="shared" si="14"/>
        <v>0</v>
      </c>
      <c r="AC80" s="1167">
        <f t="shared" si="15"/>
        <v>0</v>
      </c>
    </row>
    <row r="81" spans="1:29" x14ac:dyDescent="0.2">
      <c r="A81" s="137">
        <v>1984</v>
      </c>
      <c r="B81" s="231">
        <v>3433.9199999999996</v>
      </c>
      <c r="C81" s="1320">
        <v>1</v>
      </c>
      <c r="D81" s="136">
        <f t="shared" si="17"/>
        <v>0.76111848849128694</v>
      </c>
      <c r="E81" s="105">
        <v>0.23888151150871309</v>
      </c>
      <c r="F81" s="105">
        <v>2.9505637871586995E-2</v>
      </c>
      <c r="G81" s="135">
        <f t="shared" si="18"/>
        <v>0.67211583256721497</v>
      </c>
      <c r="H81" s="136">
        <f t="shared" si="19"/>
        <v>0.49756793742150296</v>
      </c>
      <c r="I81" s="105">
        <f t="shared" si="16"/>
        <v>0.17454789514571203</v>
      </c>
      <c r="J81" s="105">
        <f t="shared" si="16"/>
        <v>2.5750244200715141E-2</v>
      </c>
      <c r="K81" s="106">
        <f>C81-compopoinc!F73</f>
        <v>0.22644782066345215</v>
      </c>
      <c r="L81" s="105">
        <f>D81-compopoinc!G73</f>
        <v>0.15209010102577269</v>
      </c>
      <c r="M81" s="105">
        <f>E81-compopoinc!H73</f>
        <v>7.4357719637679481E-2</v>
      </c>
      <c r="N81" s="105">
        <f>F81-compopoinc!I73</f>
        <v>1.4983155230545716E-2</v>
      </c>
      <c r="O81" s="106">
        <f t="shared" si="9"/>
        <v>0.44566801190376282</v>
      </c>
      <c r="P81" s="105">
        <f t="shared" si="10"/>
        <v>0.34547783639573026</v>
      </c>
      <c r="Q81" s="105">
        <f t="shared" si="11"/>
        <v>0.10019017550803255</v>
      </c>
      <c r="R81" s="105">
        <f t="shared" si="12"/>
        <v>1.0767088970169425E-2</v>
      </c>
      <c r="S81" s="135">
        <f>compopoinc!J73</f>
        <v>0.32788416743278503</v>
      </c>
      <c r="T81" s="136">
        <f>compopoinc!K73</f>
        <v>0.26355055106978398</v>
      </c>
      <c r="U81" s="136">
        <f>compopoinc!L73</f>
        <v>6.4333616363001056E-2</v>
      </c>
      <c r="V81" s="12">
        <f>compopoinc!M73</f>
        <v>3.7553936708718538E-3</v>
      </c>
      <c r="Y81" s="1130">
        <v>1.3242242857813835E-9</v>
      </c>
      <c r="Z81" s="1167">
        <f t="shared" si="7"/>
        <v>0</v>
      </c>
      <c r="AA81" s="1167">
        <f t="shared" si="13"/>
        <v>0</v>
      </c>
      <c r="AB81" s="1167">
        <f t="shared" si="14"/>
        <v>0</v>
      </c>
      <c r="AC81" s="1167">
        <f t="shared" si="15"/>
        <v>0</v>
      </c>
    </row>
    <row r="82" spans="1:29" x14ac:dyDescent="0.2">
      <c r="A82" s="137">
        <v>1985</v>
      </c>
      <c r="B82" s="231">
        <v>3669.9460000000008</v>
      </c>
      <c r="C82" s="1320">
        <v>1</v>
      </c>
      <c r="D82" s="136">
        <f t="shared" si="17"/>
        <v>0.75799643918466386</v>
      </c>
      <c r="E82" s="105">
        <v>0.24200356081533619</v>
      </c>
      <c r="F82" s="105">
        <v>2.9807795537046041E-2</v>
      </c>
      <c r="G82" s="135">
        <f t="shared" si="18"/>
        <v>0.67194366455078125</v>
      </c>
      <c r="H82" s="136">
        <f t="shared" si="19"/>
        <v>0.49545856224025697</v>
      </c>
      <c r="I82" s="105">
        <f t="shared" si="16"/>
        <v>0.17648510231052433</v>
      </c>
      <c r="J82" s="105">
        <f t="shared" si="16"/>
        <v>2.5951410177505459E-2</v>
      </c>
      <c r="K82" s="106">
        <f>C82-compopoinc!F74</f>
        <v>0.22480785846710205</v>
      </c>
      <c r="L82" s="105">
        <f>D82-compopoinc!G74</f>
        <v>0.15022445127428141</v>
      </c>
      <c r="M82" s="105">
        <f>E82-compopoinc!H74</f>
        <v>7.4583407192820694E-2</v>
      </c>
      <c r="N82" s="105">
        <f>F82-compopoinc!I74</f>
        <v>1.5038832788697328E-2</v>
      </c>
      <c r="O82" s="106">
        <f t="shared" si="9"/>
        <v>0.4471358060836792</v>
      </c>
      <c r="P82" s="105">
        <f t="shared" si="10"/>
        <v>0.34523411096597556</v>
      </c>
      <c r="Q82" s="105">
        <f t="shared" si="11"/>
        <v>0.10190169511770364</v>
      </c>
      <c r="R82" s="105">
        <f t="shared" si="12"/>
        <v>1.0912577388808131E-2</v>
      </c>
      <c r="S82" s="135">
        <f>compopoinc!J74</f>
        <v>0.32805633544921875</v>
      </c>
      <c r="T82" s="136">
        <f>compopoinc!K74</f>
        <v>0.26253787694440689</v>
      </c>
      <c r="U82" s="136">
        <f>compopoinc!L74</f>
        <v>6.5518458504811861E-2</v>
      </c>
      <c r="V82" s="12">
        <f>compopoinc!M74</f>
        <v>3.8563853595405817E-3</v>
      </c>
      <c r="Y82" s="1130">
        <v>-4.7875801101326942E-9</v>
      </c>
      <c r="Z82" s="1167">
        <f t="shared" ref="Z82:Z115" si="20">S82-T82-U82</f>
        <v>0</v>
      </c>
      <c r="AA82" s="1167">
        <f t="shared" si="13"/>
        <v>0</v>
      </c>
      <c r="AB82" s="1167">
        <f t="shared" si="14"/>
        <v>0</v>
      </c>
      <c r="AC82" s="1167">
        <f t="shared" si="15"/>
        <v>0</v>
      </c>
    </row>
    <row r="83" spans="1:29" x14ac:dyDescent="0.2">
      <c r="A83" s="137">
        <v>1986</v>
      </c>
      <c r="B83" s="231">
        <v>3831.2509999999984</v>
      </c>
      <c r="C83" s="1320">
        <v>1</v>
      </c>
      <c r="D83" s="136">
        <f t="shared" si="17"/>
        <v>0.75208384937452533</v>
      </c>
      <c r="E83" s="105">
        <v>0.24791615062547467</v>
      </c>
      <c r="F83" s="105">
        <v>3.1037903807398699E-2</v>
      </c>
      <c r="G83" s="135">
        <f t="shared" si="18"/>
        <v>0.67743867635726929</v>
      </c>
      <c r="H83" s="136">
        <f t="shared" si="19"/>
        <v>0.49547912125292382</v>
      </c>
      <c r="I83" s="105">
        <f t="shared" si="16"/>
        <v>0.18195955510434547</v>
      </c>
      <c r="J83" s="105">
        <f t="shared" si="16"/>
        <v>2.7274724745464347E-2</v>
      </c>
      <c r="K83" s="106">
        <f>C83-compopoinc!F75</f>
        <v>0.22272074222564697</v>
      </c>
      <c r="L83" s="105">
        <f>D83-compopoinc!G75</f>
        <v>0.14672009819498666</v>
      </c>
      <c r="M83" s="105">
        <f>E83-compopoinc!H75</f>
        <v>7.6000644030660314E-2</v>
      </c>
      <c r="N83" s="105">
        <f>F83-compopoinc!I75</f>
        <v>1.5685975968179128E-2</v>
      </c>
      <c r="O83" s="106">
        <f t="shared" si="9"/>
        <v>0.45471793413162231</v>
      </c>
      <c r="P83" s="105">
        <f t="shared" si="10"/>
        <v>0.34875902305793716</v>
      </c>
      <c r="Q83" s="105">
        <f t="shared" si="11"/>
        <v>0.10595891107368516</v>
      </c>
      <c r="R83" s="105">
        <f t="shared" si="12"/>
        <v>1.1588748777285218E-2</v>
      </c>
      <c r="S83" s="135">
        <f>compopoinc!J75</f>
        <v>0.32256132364273071</v>
      </c>
      <c r="T83" s="136">
        <f>compopoinc!K75</f>
        <v>0.25660472812160151</v>
      </c>
      <c r="U83" s="136">
        <f>compopoinc!L75</f>
        <v>6.5956595521129202E-2</v>
      </c>
      <c r="V83" s="12">
        <f>compopoinc!M75</f>
        <v>3.7631790619343519E-3</v>
      </c>
      <c r="Y83" s="1130">
        <v>-2.9613147489726543E-9</v>
      </c>
      <c r="Z83" s="1167">
        <f t="shared" si="20"/>
        <v>0</v>
      </c>
      <c r="AA83" s="1167">
        <f t="shared" si="13"/>
        <v>0</v>
      </c>
      <c r="AB83" s="1167">
        <f t="shared" si="14"/>
        <v>0</v>
      </c>
      <c r="AC83" s="1167">
        <f t="shared" si="15"/>
        <v>0</v>
      </c>
    </row>
    <row r="84" spans="1:29" x14ac:dyDescent="0.2">
      <c r="A84" s="137">
        <v>1987</v>
      </c>
      <c r="B84" s="231">
        <v>4098.5039999999999</v>
      </c>
      <c r="C84" s="1320">
        <v>1</v>
      </c>
      <c r="D84" s="136">
        <f t="shared" si="17"/>
        <v>0.75551396314362507</v>
      </c>
      <c r="E84" s="105">
        <v>0.24448603685637493</v>
      </c>
      <c r="F84" s="105">
        <v>3.1577619541178929E-2</v>
      </c>
      <c r="G84" s="135">
        <f t="shared" si="18"/>
        <v>0.67332938313484192</v>
      </c>
      <c r="H84" s="136">
        <f t="shared" si="19"/>
        <v>0.49447267700410891</v>
      </c>
      <c r="I84" s="105">
        <f t="shared" si="16"/>
        <v>0.17885670613073301</v>
      </c>
      <c r="J84" s="105">
        <f t="shared" si="16"/>
        <v>2.8250464753921616E-2</v>
      </c>
      <c r="K84" s="106">
        <f>C84-compopoinc!F76</f>
        <v>0.22358417510986328</v>
      </c>
      <c r="L84" s="105">
        <f>D84-compopoinc!G76</f>
        <v>0.1476547761990733</v>
      </c>
      <c r="M84" s="105">
        <f>E84-compopoinc!H76</f>
        <v>7.592939891078998E-2</v>
      </c>
      <c r="N84" s="105">
        <f>F84-compopoinc!I76</f>
        <v>1.6924085844050633E-2</v>
      </c>
      <c r="O84" s="106">
        <f t="shared" si="9"/>
        <v>0.44974520802497864</v>
      </c>
      <c r="P84" s="105">
        <f t="shared" si="10"/>
        <v>0.34681790080503561</v>
      </c>
      <c r="Q84" s="105">
        <f t="shared" si="11"/>
        <v>0.10292730721994303</v>
      </c>
      <c r="R84" s="105">
        <f t="shared" si="12"/>
        <v>1.1326378909870982E-2</v>
      </c>
      <c r="S84" s="135">
        <f>compopoinc!J76</f>
        <v>0.32667061686515808</v>
      </c>
      <c r="T84" s="136">
        <f>compopoinc!K76</f>
        <v>0.26104128613951616</v>
      </c>
      <c r="U84" s="136">
        <f>compopoinc!L76</f>
        <v>6.5629330725641921E-2</v>
      </c>
      <c r="V84" s="12">
        <f>compopoinc!M76</f>
        <v>3.3271547872573137E-3</v>
      </c>
      <c r="Y84" s="1130">
        <v>-4.9185473471879959E-9</v>
      </c>
      <c r="Z84" s="1167">
        <f t="shared" si="20"/>
        <v>0</v>
      </c>
      <c r="AA84" s="1167">
        <f t="shared" si="13"/>
        <v>0</v>
      </c>
      <c r="AB84" s="1167">
        <f t="shared" si="14"/>
        <v>0</v>
      </c>
      <c r="AC84" s="1167">
        <f t="shared" si="15"/>
        <v>0</v>
      </c>
    </row>
    <row r="85" spans="1:29" x14ac:dyDescent="0.2">
      <c r="A85" s="137">
        <v>1988</v>
      </c>
      <c r="B85" s="231">
        <v>4471.6059999999998</v>
      </c>
      <c r="C85" s="1320">
        <v>1</v>
      </c>
      <c r="D85" s="136">
        <f t="shared" si="17"/>
        <v>0.76237307133052412</v>
      </c>
      <c r="E85" s="105">
        <v>0.23762692866947582</v>
      </c>
      <c r="F85" s="105">
        <v>3.1155696633379599E-2</v>
      </c>
      <c r="G85" s="135">
        <f t="shared" si="18"/>
        <v>0.65568351745605469</v>
      </c>
      <c r="H85" s="136">
        <f t="shared" si="19"/>
        <v>0.48469798388324592</v>
      </c>
      <c r="I85" s="105">
        <f t="shared" si="16"/>
        <v>0.17098553357280871</v>
      </c>
      <c r="J85" s="105">
        <f t="shared" si="16"/>
        <v>2.8132852661531111E-2</v>
      </c>
      <c r="K85" s="106">
        <f>C85-compopoinc!F77</f>
        <v>0.21716171503067017</v>
      </c>
      <c r="L85" s="105">
        <f>D85-compopoinc!G77</f>
        <v>0.14376991480022583</v>
      </c>
      <c r="M85" s="105">
        <f>E85-compopoinc!H77</f>
        <v>7.3391800230444282E-2</v>
      </c>
      <c r="N85" s="105">
        <f>F85-compopoinc!I77</f>
        <v>1.700949997745051E-2</v>
      </c>
      <c r="O85" s="106">
        <f t="shared" si="9"/>
        <v>0.43852180242538452</v>
      </c>
      <c r="P85" s="105">
        <f t="shared" si="10"/>
        <v>0.34092806908302009</v>
      </c>
      <c r="Q85" s="105">
        <f t="shared" si="11"/>
        <v>9.759373334236443E-2</v>
      </c>
      <c r="R85" s="105">
        <f t="shared" si="12"/>
        <v>1.1123352684080601E-2</v>
      </c>
      <c r="S85" s="135">
        <f>compopoinc!J77</f>
        <v>0.34431648254394531</v>
      </c>
      <c r="T85" s="136">
        <f>compopoinc!K77</f>
        <v>0.2776750874472782</v>
      </c>
      <c r="U85" s="136">
        <f>compopoinc!L77</f>
        <v>6.6641395096667111E-2</v>
      </c>
      <c r="V85" s="12">
        <f>compopoinc!M77</f>
        <v>3.0228439718484879E-3</v>
      </c>
      <c r="Y85" s="1130">
        <v>2.6775524020195007E-9</v>
      </c>
      <c r="Z85" s="1167">
        <f t="shared" si="20"/>
        <v>0</v>
      </c>
      <c r="AA85" s="1167">
        <f t="shared" si="13"/>
        <v>0</v>
      </c>
      <c r="AB85" s="1167">
        <f t="shared" si="14"/>
        <v>0</v>
      </c>
      <c r="AC85" s="1167">
        <f t="shared" si="15"/>
        <v>0</v>
      </c>
    </row>
    <row r="86" spans="1:29" x14ac:dyDescent="0.2">
      <c r="A86" s="137">
        <v>1989</v>
      </c>
      <c r="B86" s="231">
        <v>4760.1309999999994</v>
      </c>
      <c r="C86" s="1320">
        <v>1</v>
      </c>
      <c r="D86" s="136">
        <f t="shared" si="17"/>
        <v>0.75771675191291998</v>
      </c>
      <c r="E86" s="105">
        <v>0.24228324808707999</v>
      </c>
      <c r="F86" s="105">
        <v>3.3405173092925386E-2</v>
      </c>
      <c r="G86" s="135">
        <f t="shared" si="18"/>
        <v>0.66161656379699707</v>
      </c>
      <c r="H86" s="136">
        <f t="shared" si="19"/>
        <v>0.48573129183288821</v>
      </c>
      <c r="I86" s="105">
        <f t="shared" si="16"/>
        <v>0.17588527196410883</v>
      </c>
      <c r="J86" s="105">
        <f t="shared" si="16"/>
        <v>3.0153031449609832E-2</v>
      </c>
      <c r="K86" s="106">
        <f>C86-compopoinc!F78</f>
        <v>0.22062414884567261</v>
      </c>
      <c r="L86" s="105">
        <f>D86-compopoinc!G78</f>
        <v>0.14441691283074598</v>
      </c>
      <c r="M86" s="105">
        <f>E86-compopoinc!H78</f>
        <v>7.6207236014926599E-2</v>
      </c>
      <c r="N86" s="105">
        <f>F86-compopoinc!I78</f>
        <v>1.8107212602937059E-2</v>
      </c>
      <c r="O86" s="106">
        <f t="shared" si="9"/>
        <v>0.44099241495132446</v>
      </c>
      <c r="P86" s="105">
        <f t="shared" si="10"/>
        <v>0.34131437900214223</v>
      </c>
      <c r="Q86" s="105">
        <f t="shared" si="11"/>
        <v>9.9678035949182231E-2</v>
      </c>
      <c r="R86" s="105">
        <f t="shared" si="12"/>
        <v>1.2045818846672773E-2</v>
      </c>
      <c r="S86" s="135">
        <f>compopoinc!J78</f>
        <v>0.33838343620300293</v>
      </c>
      <c r="T86" s="136">
        <f>compopoinc!K78</f>
        <v>0.27198546008003177</v>
      </c>
      <c r="U86" s="136">
        <f>compopoinc!L78</f>
        <v>6.6397976122971158E-2</v>
      </c>
      <c r="V86" s="17">
        <f>compopoinc!M78</f>
        <v>3.2521416433155537E-3</v>
      </c>
      <c r="Y86" s="1130">
        <v>-3.7180143408477306E-9</v>
      </c>
      <c r="Z86" s="1167">
        <f t="shared" si="20"/>
        <v>0</v>
      </c>
      <c r="AA86" s="1167">
        <f t="shared" si="13"/>
        <v>0</v>
      </c>
      <c r="AB86" s="1167">
        <f t="shared" si="14"/>
        <v>0</v>
      </c>
      <c r="AC86" s="1167">
        <f t="shared" si="15"/>
        <v>0</v>
      </c>
    </row>
    <row r="87" spans="1:29" x14ac:dyDescent="0.2">
      <c r="A87" s="147">
        <v>1990</v>
      </c>
      <c r="B87" s="232">
        <v>5013.7619999999988</v>
      </c>
      <c r="C87" s="1322">
        <v>1</v>
      </c>
      <c r="D87" s="145">
        <f t="shared" si="17"/>
        <v>0.75001665416108698</v>
      </c>
      <c r="E87" s="111">
        <v>0.24998334583891302</v>
      </c>
      <c r="F87" s="111">
        <v>3.6057156283046551E-2</v>
      </c>
      <c r="G87" s="146">
        <f t="shared" si="18"/>
        <v>0.66251564025878906</v>
      </c>
      <c r="H87" s="145">
        <f t="shared" si="19"/>
        <v>0.4802889933596507</v>
      </c>
      <c r="I87" s="111">
        <f t="shared" si="16"/>
        <v>0.18222664689913837</v>
      </c>
      <c r="J87" s="111">
        <f t="shared" si="16"/>
        <v>3.2631958374391742E-2</v>
      </c>
      <c r="K87" s="112">
        <f>C87-compopoinc!F79</f>
        <v>0.22074395418167114</v>
      </c>
      <c r="L87" s="111">
        <f>D87-compopoinc!G79</f>
        <v>0.14218656708887101</v>
      </c>
      <c r="M87" s="111">
        <f>E87-compopoinc!H79</f>
        <v>7.8557387092800135E-2</v>
      </c>
      <c r="N87" s="111">
        <f>F87-compopoinc!I79</f>
        <v>1.9208858493353673E-2</v>
      </c>
      <c r="O87" s="112">
        <f t="shared" si="9"/>
        <v>0.44177168607711792</v>
      </c>
      <c r="P87" s="111">
        <f t="shared" si="10"/>
        <v>0.33810242627077969</v>
      </c>
      <c r="Q87" s="111">
        <f t="shared" si="11"/>
        <v>0.10366925980633823</v>
      </c>
      <c r="R87" s="111">
        <f t="shared" si="12"/>
        <v>1.342309988103807E-2</v>
      </c>
      <c r="S87" s="146">
        <f>compopoinc!J79</f>
        <v>0.33748435974121094</v>
      </c>
      <c r="T87" s="145">
        <f>compopoinc!K79</f>
        <v>0.26972766080143629</v>
      </c>
      <c r="U87" s="145">
        <f>compopoinc!L79</f>
        <v>6.7756698939774651E-2</v>
      </c>
      <c r="V87" s="21">
        <f>compopoinc!M79</f>
        <v>3.425197908654809E-3</v>
      </c>
      <c r="Y87" s="1130">
        <v>-1.4042598195374012E-9</v>
      </c>
      <c r="Z87" s="1167">
        <f t="shared" si="20"/>
        <v>0</v>
      </c>
      <c r="AA87" s="1167">
        <f t="shared" si="13"/>
        <v>0</v>
      </c>
      <c r="AB87" s="1167">
        <f t="shared" si="14"/>
        <v>0</v>
      </c>
      <c r="AC87" s="1167">
        <f t="shared" si="15"/>
        <v>0</v>
      </c>
    </row>
    <row r="88" spans="1:29" x14ac:dyDescent="0.2">
      <c r="A88" s="137">
        <v>1991</v>
      </c>
      <c r="B88" s="231">
        <v>5164.3679999999995</v>
      </c>
      <c r="C88" s="1320">
        <v>1</v>
      </c>
      <c r="D88" s="136">
        <f t="shared" si="17"/>
        <v>0.73739826441492928</v>
      </c>
      <c r="E88" s="105">
        <v>0.26260173558507066</v>
      </c>
      <c r="F88" s="105">
        <v>4.1514857190657214E-2</v>
      </c>
      <c r="G88" s="135">
        <f t="shared" si="18"/>
        <v>0.66630002856254578</v>
      </c>
      <c r="H88" s="136">
        <f t="shared" si="19"/>
        <v>0.47302010679600803</v>
      </c>
      <c r="I88" s="105">
        <f t="shared" si="16"/>
        <v>0.19327992176653769</v>
      </c>
      <c r="J88" s="105">
        <f t="shared" si="16"/>
        <v>3.7794417685825185E-2</v>
      </c>
      <c r="K88" s="106">
        <f>C88-compopoinc!F80</f>
        <v>0.22211253643035889</v>
      </c>
      <c r="L88" s="105">
        <f>D88-compopoinc!G80</f>
        <v>0.13903086371470286</v>
      </c>
      <c r="M88" s="105">
        <f>E88-compopoinc!H80</f>
        <v>8.3081672715655974E-2</v>
      </c>
      <c r="N88" s="105">
        <f>F88-compopoinc!I80</f>
        <v>2.116933137457426E-2</v>
      </c>
      <c r="O88" s="106">
        <f t="shared" si="9"/>
        <v>0.44418749213218689</v>
      </c>
      <c r="P88" s="105">
        <f t="shared" si="10"/>
        <v>0.33398924308130518</v>
      </c>
      <c r="Q88" s="105">
        <f t="shared" si="11"/>
        <v>0.11019824905088171</v>
      </c>
      <c r="R88" s="105">
        <f t="shared" si="12"/>
        <v>1.6625086311250925E-2</v>
      </c>
      <c r="S88" s="135">
        <f>compopoinc!J80</f>
        <v>0.33369997143745422</v>
      </c>
      <c r="T88" s="136">
        <f>compopoinc!K80</f>
        <v>0.26437815761892125</v>
      </c>
      <c r="U88" s="136">
        <f>compopoinc!L80</f>
        <v>6.9321813818532974E-2</v>
      </c>
      <c r="V88" s="12">
        <f>compopoinc!M80</f>
        <v>3.7204395048320293E-3</v>
      </c>
      <c r="Y88" s="1130">
        <v>4.8312358558177948E-9</v>
      </c>
      <c r="Z88" s="1167">
        <f t="shared" si="20"/>
        <v>0</v>
      </c>
      <c r="AA88" s="1167">
        <f t="shared" si="13"/>
        <v>0</v>
      </c>
      <c r="AB88" s="1167">
        <f t="shared" si="14"/>
        <v>0</v>
      </c>
      <c r="AC88" s="1167">
        <f t="shared" si="15"/>
        <v>0</v>
      </c>
    </row>
    <row r="89" spans="1:29" x14ac:dyDescent="0.2">
      <c r="A89" s="137">
        <v>1992</v>
      </c>
      <c r="B89" s="231">
        <v>5475.2330000000011</v>
      </c>
      <c r="C89" s="1320">
        <v>1</v>
      </c>
      <c r="D89" s="136">
        <f t="shared" si="17"/>
        <v>0.7352255146036708</v>
      </c>
      <c r="E89" s="105">
        <v>0.2647744853963292</v>
      </c>
      <c r="F89" s="105">
        <v>4.5449024726436291E-2</v>
      </c>
      <c r="G89" s="135">
        <f t="shared" si="18"/>
        <v>0.65961167216300964</v>
      </c>
      <c r="H89" s="136">
        <f t="shared" si="19"/>
        <v>0.4652444827373341</v>
      </c>
      <c r="I89" s="105">
        <f t="shared" si="16"/>
        <v>0.19436718942567555</v>
      </c>
      <c r="J89" s="105">
        <f t="shared" si="16"/>
        <v>4.1409411662057791E-2</v>
      </c>
      <c r="K89" s="106">
        <f>C89-compopoinc!F81</f>
        <v>0.21771347522735596</v>
      </c>
      <c r="L89" s="105">
        <f>D89-compopoinc!G81</f>
        <v>0.13387616581924644</v>
      </c>
      <c r="M89" s="105">
        <f>E89-compopoinc!H81</f>
        <v>8.3837309408109517E-2</v>
      </c>
      <c r="N89" s="105">
        <f>F89-compopoinc!I81</f>
        <v>2.3093851943299923E-2</v>
      </c>
      <c r="O89" s="106">
        <f t="shared" si="9"/>
        <v>0.44189819693565369</v>
      </c>
      <c r="P89" s="105">
        <f t="shared" si="10"/>
        <v>0.33136831691808766</v>
      </c>
      <c r="Q89" s="105">
        <f t="shared" si="11"/>
        <v>0.11052988001756603</v>
      </c>
      <c r="R89" s="105">
        <f t="shared" si="12"/>
        <v>1.8315559718757868E-2</v>
      </c>
      <c r="S89" s="135">
        <f>compopoinc!J81</f>
        <v>0.34038832783699036</v>
      </c>
      <c r="T89" s="136">
        <f>compopoinc!K81</f>
        <v>0.26998103186633671</v>
      </c>
      <c r="U89" s="136">
        <f>compopoinc!L81</f>
        <v>7.0407295970653649E-2</v>
      </c>
      <c r="V89" s="12">
        <f>compopoinc!M81</f>
        <v>4.0396130643785E-3</v>
      </c>
      <c r="Y89" s="1130">
        <v>-2.2337189875543118E-9</v>
      </c>
      <c r="Z89" s="1167">
        <f t="shared" si="20"/>
        <v>0</v>
      </c>
      <c r="AA89" s="1167">
        <f t="shared" si="13"/>
        <v>0</v>
      </c>
      <c r="AB89" s="1167">
        <f t="shared" si="14"/>
        <v>0</v>
      </c>
      <c r="AC89" s="1167">
        <f t="shared" si="15"/>
        <v>0</v>
      </c>
    </row>
    <row r="90" spans="1:29" x14ac:dyDescent="0.2">
      <c r="A90" s="137">
        <v>1993</v>
      </c>
      <c r="B90" s="231">
        <v>5730.2869999999994</v>
      </c>
      <c r="C90" s="1320">
        <v>1</v>
      </c>
      <c r="D90" s="136">
        <f t="shared" si="17"/>
        <v>0.73641948474832053</v>
      </c>
      <c r="E90" s="105">
        <v>0.26358051525167941</v>
      </c>
      <c r="F90" s="105">
        <v>4.8320267379277866E-2</v>
      </c>
      <c r="G90" s="135">
        <f t="shared" si="18"/>
        <v>0.66620150208473206</v>
      </c>
      <c r="H90" s="136">
        <f t="shared" si="19"/>
        <v>0.47072423723292478</v>
      </c>
      <c r="I90" s="105">
        <f t="shared" si="16"/>
        <v>0.19547726485180722</v>
      </c>
      <c r="J90" s="105">
        <f t="shared" si="16"/>
        <v>4.4113421376788538E-2</v>
      </c>
      <c r="K90" s="106">
        <f>C90-compopoinc!F82</f>
        <v>0.22172254323959351</v>
      </c>
      <c r="L90" s="105">
        <f>D90-compopoinc!G82</f>
        <v>0.13666429245639766</v>
      </c>
      <c r="M90" s="105">
        <f>E90-compopoinc!H82</f>
        <v>8.5058250783195788E-2</v>
      </c>
      <c r="N90" s="105">
        <f>F90-compopoinc!I82</f>
        <v>2.4579092890018146E-2</v>
      </c>
      <c r="O90" s="106">
        <f t="shared" si="9"/>
        <v>0.44447895884513855</v>
      </c>
      <c r="P90" s="105">
        <f t="shared" si="10"/>
        <v>0.33405994477652712</v>
      </c>
      <c r="Q90" s="105">
        <f t="shared" si="11"/>
        <v>0.11041901406861143</v>
      </c>
      <c r="R90" s="105">
        <f t="shared" si="12"/>
        <v>1.9534328486770391E-2</v>
      </c>
      <c r="S90" s="135">
        <f>compopoinc!J82</f>
        <v>0.33379849791526794</v>
      </c>
      <c r="T90" s="136">
        <f>compopoinc!K82</f>
        <v>0.26569524751539575</v>
      </c>
      <c r="U90" s="136">
        <f>compopoinc!L82</f>
        <v>6.8103250399872195E-2</v>
      </c>
      <c r="V90" s="12">
        <f>compopoinc!M82</f>
        <v>4.2068460024893284E-3</v>
      </c>
      <c r="Y90" s="1130">
        <v>3.4415279515087605E-9</v>
      </c>
      <c r="Z90" s="1167">
        <f t="shared" si="20"/>
        <v>0</v>
      </c>
      <c r="AA90" s="1167">
        <f t="shared" si="13"/>
        <v>0</v>
      </c>
      <c r="AB90" s="1167">
        <f t="shared" si="14"/>
        <v>0</v>
      </c>
      <c r="AC90" s="1167">
        <f t="shared" si="15"/>
        <v>0</v>
      </c>
    </row>
    <row r="91" spans="1:29" x14ac:dyDescent="0.2">
      <c r="A91" s="137">
        <v>1994</v>
      </c>
      <c r="B91" s="231">
        <v>6114.6550000000007</v>
      </c>
      <c r="C91" s="1320">
        <v>1</v>
      </c>
      <c r="D91" s="136">
        <f t="shared" si="17"/>
        <v>0.74171625381971673</v>
      </c>
      <c r="E91" s="105">
        <v>0.25828374618028327</v>
      </c>
      <c r="F91" s="105">
        <v>4.9692419277947805E-2</v>
      </c>
      <c r="G91" s="135">
        <f t="shared" si="18"/>
        <v>0.66817671060562134</v>
      </c>
      <c r="H91" s="136">
        <f t="shared" si="19"/>
        <v>0.47585036690109839</v>
      </c>
      <c r="I91" s="105">
        <f t="shared" si="16"/>
        <v>0.19232634370452295</v>
      </c>
      <c r="J91" s="105">
        <f t="shared" si="16"/>
        <v>4.5115874534916542E-2</v>
      </c>
      <c r="K91" s="106">
        <f>C91-compopoinc!F83</f>
        <v>0.22220194339752197</v>
      </c>
      <c r="L91" s="105">
        <f>D91-compopoinc!G83</f>
        <v>0.13874365379272924</v>
      </c>
      <c r="M91" s="105">
        <f>E91-compopoinc!H83</f>
        <v>8.3458289604792735E-2</v>
      </c>
      <c r="N91" s="105">
        <f>F91-compopoinc!I83</f>
        <v>2.448859337202873E-2</v>
      </c>
      <c r="O91" s="106">
        <f t="shared" si="9"/>
        <v>0.44597476720809937</v>
      </c>
      <c r="P91" s="105">
        <f t="shared" si="10"/>
        <v>0.33710671310836915</v>
      </c>
      <c r="Q91" s="105">
        <f t="shared" si="11"/>
        <v>0.10886805409973022</v>
      </c>
      <c r="R91" s="105">
        <f t="shared" si="12"/>
        <v>2.0627281162887812E-2</v>
      </c>
      <c r="S91" s="135">
        <f>compopoinc!J83</f>
        <v>0.33182328939437866</v>
      </c>
      <c r="T91" s="136">
        <f>compopoinc!K83</f>
        <v>0.26586588691861834</v>
      </c>
      <c r="U91" s="136">
        <f>compopoinc!L83</f>
        <v>6.5957402475760318E-2</v>
      </c>
      <c r="V91" s="12">
        <f>compopoinc!M83</f>
        <v>4.5765447430312634E-3</v>
      </c>
      <c r="Y91" s="1130">
        <v>2.1973391994833946E-9</v>
      </c>
      <c r="Z91" s="1167">
        <f t="shared" si="20"/>
        <v>0</v>
      </c>
      <c r="AA91" s="1167">
        <f t="shared" si="13"/>
        <v>0</v>
      </c>
      <c r="AB91" s="1167">
        <f t="shared" si="14"/>
        <v>0</v>
      </c>
      <c r="AC91" s="1167">
        <f t="shared" si="15"/>
        <v>0</v>
      </c>
    </row>
    <row r="92" spans="1:29" x14ac:dyDescent="0.2">
      <c r="A92" s="137">
        <v>1995</v>
      </c>
      <c r="B92" s="231">
        <v>6452.3209999999999</v>
      </c>
      <c r="C92" s="1320">
        <v>1</v>
      </c>
      <c r="D92" s="136">
        <f t="shared" si="17"/>
        <v>0.74452355981669238</v>
      </c>
      <c r="E92" s="105">
        <v>0.25547644018330767</v>
      </c>
      <c r="F92" s="105">
        <v>5.1266823209818603E-2</v>
      </c>
      <c r="G92" s="135">
        <f t="shared" si="18"/>
        <v>0.66247275471687317</v>
      </c>
      <c r="H92" s="136">
        <f t="shared" si="19"/>
        <v>0.47266188614924753</v>
      </c>
      <c r="I92" s="105">
        <f t="shared" si="16"/>
        <v>0.18981086856762569</v>
      </c>
      <c r="J92" s="105">
        <f t="shared" si="16"/>
        <v>4.6438039526339771E-2</v>
      </c>
      <c r="K92" s="106">
        <f>C92-compopoinc!F84</f>
        <v>0.21927148103713989</v>
      </c>
      <c r="L92" s="105">
        <f>D92-compopoinc!G84</f>
        <v>0.13667344849421492</v>
      </c>
      <c r="M92" s="105">
        <f>E92-compopoinc!H84</f>
        <v>8.2598032542925026E-2</v>
      </c>
      <c r="N92" s="105">
        <f>F92-compopoinc!I84</f>
        <v>2.5319122023876907E-2</v>
      </c>
      <c r="O92" s="106">
        <f t="shared" si="9"/>
        <v>0.44320127367973328</v>
      </c>
      <c r="P92" s="105">
        <f t="shared" si="10"/>
        <v>0.33598843765503261</v>
      </c>
      <c r="Q92" s="105">
        <f t="shared" si="11"/>
        <v>0.10721283602470066</v>
      </c>
      <c r="R92" s="105">
        <f t="shared" si="12"/>
        <v>2.1118917502462864E-2</v>
      </c>
      <c r="S92" s="135">
        <f>compopoinc!J84</f>
        <v>0.33752724528312683</v>
      </c>
      <c r="T92" s="136">
        <f>compopoinc!K84</f>
        <v>0.27186167366744485</v>
      </c>
      <c r="U92" s="136">
        <f>compopoinc!L84</f>
        <v>6.5665571615681984E-2</v>
      </c>
      <c r="V92" s="12">
        <f>compopoinc!M84</f>
        <v>4.8287836834788322E-3</v>
      </c>
      <c r="Y92" s="1130">
        <v>1.2660166248679161E-9</v>
      </c>
      <c r="Z92" s="1167">
        <f t="shared" si="20"/>
        <v>0</v>
      </c>
      <c r="AA92" s="1167">
        <f t="shared" si="13"/>
        <v>0</v>
      </c>
      <c r="AB92" s="1167">
        <f t="shared" si="14"/>
        <v>0</v>
      </c>
      <c r="AC92" s="1167">
        <f t="shared" si="15"/>
        <v>0</v>
      </c>
    </row>
    <row r="93" spans="1:29" x14ac:dyDescent="0.2">
      <c r="A93" s="137">
        <v>1996</v>
      </c>
      <c r="B93" s="231">
        <v>6870.6080000000002</v>
      </c>
      <c r="C93" s="1320">
        <v>1</v>
      </c>
      <c r="D93" s="136">
        <f t="shared" si="17"/>
        <v>0.75158544920624204</v>
      </c>
      <c r="E93" s="105">
        <v>0.24841455079375799</v>
      </c>
      <c r="F93" s="105">
        <v>5.1386427518496175E-2</v>
      </c>
      <c r="G93" s="135">
        <f t="shared" si="18"/>
        <v>0.65512454509735107</v>
      </c>
      <c r="H93" s="136">
        <f t="shared" si="19"/>
        <v>0.47184100239384075</v>
      </c>
      <c r="I93" s="105">
        <f t="shared" si="16"/>
        <v>0.18328354270351035</v>
      </c>
      <c r="J93" s="105">
        <f t="shared" si="16"/>
        <v>4.6325565700003762E-2</v>
      </c>
      <c r="K93" s="106">
        <f>C93-compopoinc!F85</f>
        <v>0.2154882550239563</v>
      </c>
      <c r="L93" s="105">
        <f>D93-compopoinc!G85</f>
        <v>0.13635106675566144</v>
      </c>
      <c r="M93" s="105">
        <f>E93-compopoinc!H85</f>
        <v>7.9137188268294884E-2</v>
      </c>
      <c r="N93" s="105">
        <f>F93-compopoinc!I85</f>
        <v>2.4759300437340398E-2</v>
      </c>
      <c r="O93" s="106">
        <f t="shared" si="9"/>
        <v>0.43963629007339478</v>
      </c>
      <c r="P93" s="105">
        <f t="shared" si="10"/>
        <v>0.3354899356381793</v>
      </c>
      <c r="Q93" s="105">
        <f t="shared" si="11"/>
        <v>0.10414635443521547</v>
      </c>
      <c r="R93" s="105">
        <f t="shared" si="12"/>
        <v>2.1566265262663364E-2</v>
      </c>
      <c r="S93" s="135">
        <f>compopoinc!J85</f>
        <v>0.34487545490264893</v>
      </c>
      <c r="T93" s="136">
        <f>compopoinc!K85</f>
        <v>0.27974444681240129</v>
      </c>
      <c r="U93" s="136">
        <f>compopoinc!L85</f>
        <v>6.5131008090247633E-2</v>
      </c>
      <c r="V93" s="12">
        <f>compopoinc!M85</f>
        <v>5.0608618184924126E-3</v>
      </c>
      <c r="Y93" s="1130">
        <v>5.347828846424818E-10</v>
      </c>
      <c r="Z93" s="1167">
        <f t="shared" si="20"/>
        <v>0</v>
      </c>
      <c r="AA93" s="1167">
        <f t="shared" si="13"/>
        <v>0</v>
      </c>
      <c r="AB93" s="1167">
        <f t="shared" si="14"/>
        <v>0</v>
      </c>
      <c r="AC93" s="1167">
        <f t="shared" si="15"/>
        <v>0</v>
      </c>
    </row>
    <row r="94" spans="1:29" x14ac:dyDescent="0.2">
      <c r="A94" s="137">
        <v>1997</v>
      </c>
      <c r="B94" s="231">
        <v>7349.951</v>
      </c>
      <c r="C94" s="1320">
        <v>1</v>
      </c>
      <c r="D94" s="136">
        <f t="shared" si="17"/>
        <v>0.75903050238021996</v>
      </c>
      <c r="E94" s="105">
        <v>0.24096949761978007</v>
      </c>
      <c r="F94" s="105">
        <v>5.0346049926047125E-2</v>
      </c>
      <c r="G94" s="135">
        <f t="shared" si="18"/>
        <v>0.64993467926979065</v>
      </c>
      <c r="H94" s="136">
        <f t="shared" si="19"/>
        <v>0.47298994613421264</v>
      </c>
      <c r="I94" s="105">
        <f t="shared" si="16"/>
        <v>0.17694473313557804</v>
      </c>
      <c r="J94" s="105">
        <f t="shared" si="16"/>
        <v>4.541262935734252E-2</v>
      </c>
      <c r="K94" s="106">
        <f>C94-compopoinc!F86</f>
        <v>0.21291887760162354</v>
      </c>
      <c r="L94" s="105">
        <f>D94-compopoinc!G86</f>
        <v>0.13714471969043251</v>
      </c>
      <c r="M94" s="105">
        <f>E94-compopoinc!H86</f>
        <v>7.5774157911191048E-2</v>
      </c>
      <c r="N94" s="105">
        <f>F94-compopoinc!I86</f>
        <v>2.3723477012281217E-2</v>
      </c>
      <c r="O94" s="106">
        <f t="shared" si="9"/>
        <v>0.43701580166816711</v>
      </c>
      <c r="P94" s="105">
        <f t="shared" si="10"/>
        <v>0.33584522644378012</v>
      </c>
      <c r="Q94" s="105">
        <f t="shared" si="11"/>
        <v>0.10117057522438699</v>
      </c>
      <c r="R94" s="105">
        <f t="shared" si="12"/>
        <v>2.1689152345061302E-2</v>
      </c>
      <c r="S94" s="135">
        <f>compopoinc!J86</f>
        <v>0.35006532073020935</v>
      </c>
      <c r="T94" s="136">
        <f>compopoinc!K86</f>
        <v>0.28604055624600733</v>
      </c>
      <c r="U94" s="136">
        <f>compopoinc!L86</f>
        <v>6.4024764484202024E-2</v>
      </c>
      <c r="V94" s="12">
        <f>compopoinc!M86</f>
        <v>4.9334205687046051E-3</v>
      </c>
      <c r="Y94" s="1130">
        <v>-3.1650415621697903E-9</v>
      </c>
      <c r="Z94" s="1167">
        <f t="shared" si="20"/>
        <v>0</v>
      </c>
      <c r="AA94" s="1167">
        <f t="shared" si="13"/>
        <v>0</v>
      </c>
      <c r="AB94" s="1167">
        <f t="shared" si="14"/>
        <v>0</v>
      </c>
      <c r="AC94" s="1167">
        <f t="shared" si="15"/>
        <v>0</v>
      </c>
    </row>
    <row r="95" spans="1:29" x14ac:dyDescent="0.2">
      <c r="A95" s="137">
        <v>1998</v>
      </c>
      <c r="B95" s="231">
        <v>7825.7300000000014</v>
      </c>
      <c r="C95" s="1320">
        <v>1</v>
      </c>
      <c r="D95" s="136">
        <f t="shared" si="17"/>
        <v>0.76636888826984839</v>
      </c>
      <c r="E95" s="105">
        <v>0.23363111173015164</v>
      </c>
      <c r="F95" s="105">
        <v>4.8015073354179087E-2</v>
      </c>
      <c r="G95" s="135">
        <f t="shared" si="18"/>
        <v>0.64761751890182495</v>
      </c>
      <c r="H95" s="136">
        <f t="shared" si="19"/>
        <v>0.47654558823566229</v>
      </c>
      <c r="I95" s="105">
        <f t="shared" si="16"/>
        <v>0.17107193066616269</v>
      </c>
      <c r="J95" s="105">
        <f t="shared" si="16"/>
        <v>4.3629429249847355E-2</v>
      </c>
      <c r="K95" s="106">
        <f>C95-compopoinc!F87</f>
        <v>0.21206361055374146</v>
      </c>
      <c r="L95" s="105">
        <f>D95-compopoinc!G87</f>
        <v>0.1394693832357593</v>
      </c>
      <c r="M95" s="105">
        <f>E95-compopoinc!H87</f>
        <v>7.259422731798218E-2</v>
      </c>
      <c r="N95" s="105">
        <f>F95-compopoinc!I87</f>
        <v>2.2861395443612757E-2</v>
      </c>
      <c r="O95" s="106">
        <f t="shared" si="9"/>
        <v>0.4355539083480835</v>
      </c>
      <c r="P95" s="105">
        <f t="shared" si="10"/>
        <v>0.33707620499990298</v>
      </c>
      <c r="Q95" s="105">
        <f t="shared" si="11"/>
        <v>9.8477703348180512E-2</v>
      </c>
      <c r="R95" s="105">
        <f t="shared" si="12"/>
        <v>2.0768033806234598E-2</v>
      </c>
      <c r="S95" s="135">
        <f>compopoinc!J87</f>
        <v>0.35238248109817505</v>
      </c>
      <c r="T95" s="136">
        <f>compopoinc!K87</f>
        <v>0.2898233000341861</v>
      </c>
      <c r="U95" s="136">
        <f>compopoinc!L87</f>
        <v>6.2559181063988945E-2</v>
      </c>
      <c r="V95" s="12">
        <f>compopoinc!M87</f>
        <v>4.3856441043317318E-3</v>
      </c>
      <c r="Y95" s="1130">
        <v>-1.102307578548789E-9</v>
      </c>
      <c r="Z95" s="1167">
        <f t="shared" si="20"/>
        <v>0</v>
      </c>
      <c r="AA95" s="1167">
        <f t="shared" si="13"/>
        <v>0</v>
      </c>
      <c r="AB95" s="1167">
        <f t="shared" si="14"/>
        <v>0</v>
      </c>
      <c r="AC95" s="1167">
        <f t="shared" si="15"/>
        <v>0</v>
      </c>
    </row>
    <row r="96" spans="1:29" x14ac:dyDescent="0.2">
      <c r="A96" s="141">
        <v>1999</v>
      </c>
      <c r="B96" s="233">
        <v>8290.2849999999999</v>
      </c>
      <c r="C96" s="1321">
        <v>1</v>
      </c>
      <c r="D96" s="140">
        <f t="shared" si="17"/>
        <v>0.76654023353841272</v>
      </c>
      <c r="E96" s="108">
        <v>0.23345976646158728</v>
      </c>
      <c r="F96" s="108">
        <v>4.7439985476976969E-2</v>
      </c>
      <c r="G96" s="139">
        <f t="shared" si="18"/>
        <v>0.64544978737831116</v>
      </c>
      <c r="H96" s="140">
        <f t="shared" si="19"/>
        <v>0.47515602989152772</v>
      </c>
      <c r="I96" s="108">
        <f t="shared" si="16"/>
        <v>0.17029375748678344</v>
      </c>
      <c r="J96" s="108">
        <f t="shared" si="16"/>
        <v>4.3287321493572332E-2</v>
      </c>
      <c r="K96" s="109">
        <f>C96-compopoinc!F88</f>
        <v>0.20972615480422974</v>
      </c>
      <c r="L96" s="108">
        <f>D96-compopoinc!G88</f>
        <v>0.13832414548743632</v>
      </c>
      <c r="M96" s="108">
        <f>E96-compopoinc!H88</f>
        <v>7.1402009316793413E-2</v>
      </c>
      <c r="N96" s="108">
        <f>F96-compopoinc!I88</f>
        <v>2.2137892000919916E-2</v>
      </c>
      <c r="O96" s="109">
        <f t="shared" si="9"/>
        <v>0.43572363257408142</v>
      </c>
      <c r="P96" s="108">
        <f t="shared" si="10"/>
        <v>0.3368318844040914</v>
      </c>
      <c r="Q96" s="108">
        <f t="shared" si="11"/>
        <v>9.8891748169990024E-2</v>
      </c>
      <c r="R96" s="108">
        <f t="shared" si="12"/>
        <v>2.1149429492652416E-2</v>
      </c>
      <c r="S96" s="139">
        <f>compopoinc!J88</f>
        <v>0.35455021262168884</v>
      </c>
      <c r="T96" s="140">
        <f>compopoinc!K88</f>
        <v>0.291384203646885</v>
      </c>
      <c r="U96" s="140">
        <f>compopoinc!L88</f>
        <v>6.3166008974803844E-2</v>
      </c>
      <c r="V96" s="17">
        <f>compopoinc!M88</f>
        <v>4.1526639834046364E-3</v>
      </c>
      <c r="Y96" s="1130">
        <v>-1.5752448234707117E-9</v>
      </c>
      <c r="Z96" s="1167">
        <f t="shared" si="20"/>
        <v>0</v>
      </c>
      <c r="AA96" s="1167">
        <f t="shared" si="13"/>
        <v>0</v>
      </c>
      <c r="AB96" s="1167">
        <f t="shared" si="14"/>
        <v>0</v>
      </c>
      <c r="AC96" s="1167">
        <f t="shared" si="15"/>
        <v>0</v>
      </c>
    </row>
    <row r="97" spans="1:29" x14ac:dyDescent="0.2">
      <c r="A97" s="137">
        <v>2000</v>
      </c>
      <c r="B97" s="231">
        <v>8872.4470000000001</v>
      </c>
      <c r="C97" s="1320">
        <v>1</v>
      </c>
      <c r="D97" s="136">
        <f t="shared" si="17"/>
        <v>0.76870394379363438</v>
      </c>
      <c r="E97" s="105">
        <v>0.23129605620636559</v>
      </c>
      <c r="F97" s="105">
        <v>4.7180896093264917E-2</v>
      </c>
      <c r="G97" s="135">
        <f t="shared" si="18"/>
        <v>0.64012572169303894</v>
      </c>
      <c r="H97" s="136">
        <f t="shared" si="19"/>
        <v>0.47282022777869293</v>
      </c>
      <c r="I97" s="105">
        <f t="shared" si="16"/>
        <v>0.16730549391434599</v>
      </c>
      <c r="J97" s="105">
        <f t="shared" si="16"/>
        <v>4.3000568104103902E-2</v>
      </c>
      <c r="K97" s="106">
        <f>C97-compopoinc!F89</f>
        <v>0.20702385902404785</v>
      </c>
      <c r="L97" s="105">
        <f>D97-compopoinc!G89</f>
        <v>0.13747097805605313</v>
      </c>
      <c r="M97" s="105">
        <f>E97-compopoinc!H89</f>
        <v>6.9552880967994696E-2</v>
      </c>
      <c r="N97" s="105">
        <f>F97-compopoinc!I89</f>
        <v>2.1917417113796571E-2</v>
      </c>
      <c r="O97" s="106">
        <f t="shared" si="9"/>
        <v>0.43310186266899109</v>
      </c>
      <c r="P97" s="105">
        <f t="shared" si="10"/>
        <v>0.3353492497226398</v>
      </c>
      <c r="Q97" s="105">
        <f t="shared" si="11"/>
        <v>9.7752612946351292E-2</v>
      </c>
      <c r="R97" s="105">
        <f t="shared" si="12"/>
        <v>2.1083150990307331E-2</v>
      </c>
      <c r="S97" s="135">
        <f>compopoinc!J89</f>
        <v>0.35987427830696106</v>
      </c>
      <c r="T97" s="136">
        <f>compopoinc!K89</f>
        <v>0.29588371601494146</v>
      </c>
      <c r="U97" s="136">
        <f>compopoinc!L89</f>
        <v>6.3990562292019604E-2</v>
      </c>
      <c r="V97" s="21">
        <f>compopoinc!M89</f>
        <v>4.1803279891610146E-3</v>
      </c>
      <c r="Y97" s="1130">
        <v>8.6220097728073597E-10</v>
      </c>
      <c r="Z97" s="1167">
        <f t="shared" si="20"/>
        <v>0</v>
      </c>
      <c r="AA97" s="1167">
        <f t="shared" si="13"/>
        <v>0</v>
      </c>
      <c r="AB97" s="1167">
        <f t="shared" si="14"/>
        <v>0</v>
      </c>
      <c r="AC97" s="1167">
        <f t="shared" si="15"/>
        <v>0</v>
      </c>
    </row>
    <row r="98" spans="1:29" x14ac:dyDescent="0.2">
      <c r="A98" s="137">
        <v>2001</v>
      </c>
      <c r="B98" s="231">
        <v>9144.1940000000013</v>
      </c>
      <c r="C98" s="1320">
        <v>1</v>
      </c>
      <c r="D98" s="136">
        <f t="shared" si="17"/>
        <v>0.75751083146311204</v>
      </c>
      <c r="E98" s="105">
        <v>0.24248916853688796</v>
      </c>
      <c r="F98" s="105">
        <v>5.1381127740728151E-2</v>
      </c>
      <c r="G98" s="135">
        <f t="shared" si="18"/>
        <v>0.64408397674560547</v>
      </c>
      <c r="H98" s="136">
        <f t="shared" si="19"/>
        <v>0.46798600621692232</v>
      </c>
      <c r="I98" s="105">
        <f t="shared" si="16"/>
        <v>0.17609797052868315</v>
      </c>
      <c r="J98" s="105">
        <f t="shared" si="16"/>
        <v>4.6787100675987493E-2</v>
      </c>
      <c r="K98" s="106">
        <f>C98-compopoinc!F90</f>
        <v>0.20966970920562744</v>
      </c>
      <c r="L98" s="105">
        <f>D98-compopoinc!G90</f>
        <v>0.13648472540076684</v>
      </c>
      <c r="M98" s="105">
        <f>E98-compopoinc!H90</f>
        <v>7.3184983804860604E-2</v>
      </c>
      <c r="N98" s="105">
        <f>F98-compopoinc!I90</f>
        <v>2.3148387502419245E-2</v>
      </c>
      <c r="O98" s="106">
        <f t="shared" si="9"/>
        <v>0.43441426753997803</v>
      </c>
      <c r="P98" s="105">
        <f t="shared" si="10"/>
        <v>0.33150128081615549</v>
      </c>
      <c r="Q98" s="105">
        <f t="shared" si="11"/>
        <v>0.10291298672382254</v>
      </c>
      <c r="R98" s="105">
        <f t="shared" si="12"/>
        <v>2.3638713173568249E-2</v>
      </c>
      <c r="S98" s="135">
        <f>compopoinc!J90</f>
        <v>0.35591602325439453</v>
      </c>
      <c r="T98" s="136">
        <f>compopoinc!K90</f>
        <v>0.28952482524618972</v>
      </c>
      <c r="U98" s="136">
        <f>compopoinc!L90</f>
        <v>6.639119800820481E-2</v>
      </c>
      <c r="V98" s="12">
        <f>compopoinc!M90</f>
        <v>4.5940270647406578E-3</v>
      </c>
      <c r="Y98" s="1130">
        <v>1.8189894035458565E-9</v>
      </c>
      <c r="Z98" s="1167">
        <f t="shared" si="20"/>
        <v>0</v>
      </c>
      <c r="AA98" s="1167">
        <f t="shared" si="13"/>
        <v>0</v>
      </c>
      <c r="AB98" s="1167">
        <f t="shared" si="14"/>
        <v>0</v>
      </c>
      <c r="AC98" s="1167">
        <f t="shared" si="15"/>
        <v>0</v>
      </c>
    </row>
    <row r="99" spans="1:29" x14ac:dyDescent="0.2">
      <c r="A99" s="137">
        <v>2002</v>
      </c>
      <c r="B99" s="231">
        <v>9396.4220000000005</v>
      </c>
      <c r="C99" s="1320">
        <v>1</v>
      </c>
      <c r="D99" s="136">
        <f t="shared" si="17"/>
        <v>0.74613241082616333</v>
      </c>
      <c r="E99" s="105">
        <v>0.25386758917383662</v>
      </c>
      <c r="F99" s="105">
        <v>5.4248840675738062E-2</v>
      </c>
      <c r="G99" s="135">
        <f t="shared" si="18"/>
        <v>0.64462128281593323</v>
      </c>
      <c r="H99" s="136">
        <f t="shared" si="19"/>
        <v>0.4599319412117493</v>
      </c>
      <c r="I99" s="105">
        <f t="shared" si="16"/>
        <v>0.18468934160418388</v>
      </c>
      <c r="J99" s="105">
        <f t="shared" si="16"/>
        <v>4.9242158082362618E-2</v>
      </c>
      <c r="K99" s="106">
        <f>C99-compopoinc!F91</f>
        <v>0.21011626720428467</v>
      </c>
      <c r="L99" s="105">
        <f>D99-compopoinc!G91</f>
        <v>0.13205867400020543</v>
      </c>
      <c r="M99" s="105">
        <f>E99-compopoinc!H91</f>
        <v>7.8057593204079179E-2</v>
      </c>
      <c r="N99" s="105">
        <f>F99-compopoinc!I91</f>
        <v>2.5447265372660365E-2</v>
      </c>
      <c r="O99" s="106">
        <f t="shared" si="9"/>
        <v>0.43450501561164856</v>
      </c>
      <c r="P99" s="105">
        <f t="shared" si="10"/>
        <v>0.32787326721154386</v>
      </c>
      <c r="Q99" s="105">
        <f t="shared" si="11"/>
        <v>0.1066317484001047</v>
      </c>
      <c r="R99" s="105">
        <f t="shared" si="12"/>
        <v>2.3794892709702253E-2</v>
      </c>
      <c r="S99" s="135">
        <f>compopoinc!J91</f>
        <v>0.35537871718406677</v>
      </c>
      <c r="T99" s="136">
        <f>compopoinc!K91</f>
        <v>0.28620046961441403</v>
      </c>
      <c r="U99" s="136">
        <f>compopoinc!L91</f>
        <v>6.917824756965274E-2</v>
      </c>
      <c r="V99" s="12">
        <f>compopoinc!M91</f>
        <v>5.0066825933754444E-3</v>
      </c>
      <c r="Y99" s="1130">
        <v>-1.6079866327345371E-9</v>
      </c>
      <c r="Z99" s="1167">
        <f t="shared" si="20"/>
        <v>0</v>
      </c>
      <c r="AA99" s="1167">
        <f t="shared" si="13"/>
        <v>0</v>
      </c>
      <c r="AB99" s="1167">
        <f t="shared" si="14"/>
        <v>0</v>
      </c>
      <c r="AC99" s="1167">
        <f t="shared" si="15"/>
        <v>0</v>
      </c>
    </row>
    <row r="100" spans="1:29" x14ac:dyDescent="0.2">
      <c r="A100" s="137">
        <v>2003</v>
      </c>
      <c r="B100" s="231">
        <v>9810.9820000000018</v>
      </c>
      <c r="C100" s="1320">
        <v>1</v>
      </c>
      <c r="D100" s="136">
        <f t="shared" si="17"/>
        <v>0.74110929976224604</v>
      </c>
      <c r="E100" s="105">
        <v>0.25889070023775396</v>
      </c>
      <c r="F100" s="105">
        <v>5.5166139332433792E-2</v>
      </c>
      <c r="G100" s="135">
        <f t="shared" si="18"/>
        <v>0.64336368441581726</v>
      </c>
      <c r="H100" s="136">
        <f t="shared" si="19"/>
        <v>0.45510400420382091</v>
      </c>
      <c r="I100" s="105">
        <f t="shared" si="16"/>
        <v>0.18825968021199635</v>
      </c>
      <c r="J100" s="105">
        <f t="shared" si="16"/>
        <v>5.040331144802794E-2</v>
      </c>
      <c r="K100" s="106">
        <f>C100-compopoinc!F92</f>
        <v>0.20767337083816528</v>
      </c>
      <c r="L100" s="105">
        <f>D100-compopoinc!G92</f>
        <v>0.1278910292872012</v>
      </c>
      <c r="M100" s="105">
        <f>E100-compopoinc!H92</f>
        <v>7.9782341550964087E-2</v>
      </c>
      <c r="N100" s="105">
        <f>F100-compopoinc!I92</f>
        <v>2.6515214769025894E-2</v>
      </c>
      <c r="O100" s="106">
        <f t="shared" si="9"/>
        <v>0.43569031357765198</v>
      </c>
      <c r="P100" s="105">
        <f t="shared" si="10"/>
        <v>0.32721297491661971</v>
      </c>
      <c r="Q100" s="105">
        <f t="shared" si="11"/>
        <v>0.10847733866103226</v>
      </c>
      <c r="R100" s="105">
        <f t="shared" si="12"/>
        <v>2.3888096679002047E-2</v>
      </c>
      <c r="S100" s="135">
        <f>compopoinc!J92</f>
        <v>0.35663631558418274</v>
      </c>
      <c r="T100" s="136">
        <f>compopoinc!K92</f>
        <v>0.28600529555842513</v>
      </c>
      <c r="U100" s="136">
        <f>compopoinc!L92</f>
        <v>7.0631020025757607E-2</v>
      </c>
      <c r="V100" s="12">
        <f>compopoinc!M92</f>
        <v>4.7628278844058514E-3</v>
      </c>
      <c r="Y100" s="1130">
        <v>-2.5465851649641991E-10</v>
      </c>
      <c r="Z100" s="1167">
        <f t="shared" si="20"/>
        <v>0</v>
      </c>
      <c r="AA100" s="1167">
        <f t="shared" si="13"/>
        <v>0</v>
      </c>
      <c r="AB100" s="1167">
        <f t="shared" si="14"/>
        <v>0</v>
      </c>
      <c r="AC100" s="1167">
        <f t="shared" si="15"/>
        <v>0</v>
      </c>
    </row>
    <row r="101" spans="1:29" x14ac:dyDescent="0.2">
      <c r="A101" s="137">
        <v>2004</v>
      </c>
      <c r="B101" s="231">
        <v>10492.441999999999</v>
      </c>
      <c r="C101" s="1320">
        <v>1</v>
      </c>
      <c r="D101" s="136">
        <f t="shared" si="17"/>
        <v>0.74045498655127184</v>
      </c>
      <c r="E101" s="105">
        <v>0.25954501344872816</v>
      </c>
      <c r="F101" s="105">
        <v>5.6628476002059398E-2</v>
      </c>
      <c r="G101" s="135">
        <f t="shared" si="18"/>
        <v>0.6397901177406311</v>
      </c>
      <c r="H101" s="136">
        <f t="shared" si="19"/>
        <v>0.45125782937779613</v>
      </c>
      <c r="I101" s="105">
        <f t="shared" si="16"/>
        <v>0.18853228836283498</v>
      </c>
      <c r="J101" s="105">
        <f t="shared" si="16"/>
        <v>5.1666732516876875E-2</v>
      </c>
      <c r="K101" s="106">
        <f>C101-compopoinc!F93</f>
        <v>0.20572507381439209</v>
      </c>
      <c r="L101" s="105">
        <f>D101-compopoinc!G93</f>
        <v>0.12612831019745963</v>
      </c>
      <c r="M101" s="105">
        <f>E101-compopoinc!H93</f>
        <v>7.9596763616932464E-2</v>
      </c>
      <c r="N101" s="105">
        <f>F101-compopoinc!I93</f>
        <v>2.6556179963789402E-2</v>
      </c>
      <c r="O101" s="106">
        <f t="shared" si="9"/>
        <v>0.43406504392623901</v>
      </c>
      <c r="P101" s="105">
        <f t="shared" si="10"/>
        <v>0.3251295191803365</v>
      </c>
      <c r="Q101" s="105">
        <f t="shared" si="11"/>
        <v>0.10893552474590251</v>
      </c>
      <c r="R101" s="105">
        <f t="shared" si="12"/>
        <v>2.5110552553087473E-2</v>
      </c>
      <c r="S101" s="135">
        <f>compopoinc!J93</f>
        <v>0.3602098822593689</v>
      </c>
      <c r="T101" s="136">
        <f>compopoinc!K93</f>
        <v>0.28919715717347572</v>
      </c>
      <c r="U101" s="136">
        <f>compopoinc!L93</f>
        <v>7.101272508589318E-2</v>
      </c>
      <c r="V101" s="12">
        <f>compopoinc!M93</f>
        <v>4.9617434851825237E-3</v>
      </c>
      <c r="Y101" s="1130">
        <v>-4.6202330850064754E-9</v>
      </c>
      <c r="Z101" s="1167">
        <f t="shared" si="20"/>
        <v>0</v>
      </c>
      <c r="AA101" s="1167">
        <f t="shared" si="13"/>
        <v>0</v>
      </c>
      <c r="AB101" s="1167">
        <f t="shared" si="14"/>
        <v>0</v>
      </c>
      <c r="AC101" s="1167">
        <f t="shared" si="15"/>
        <v>0</v>
      </c>
    </row>
    <row r="102" spans="1:29" x14ac:dyDescent="0.2">
      <c r="A102" s="137">
        <v>2005</v>
      </c>
      <c r="B102" s="231">
        <v>11196.296999999997</v>
      </c>
      <c r="C102" s="1320">
        <v>1</v>
      </c>
      <c r="D102" s="136">
        <f t="shared" si="17"/>
        <v>0.74130071754973992</v>
      </c>
      <c r="E102" s="105">
        <v>0.25869928245026014</v>
      </c>
      <c r="F102" s="105">
        <v>5.6852814819042412E-2</v>
      </c>
      <c r="G102" s="135">
        <f t="shared" si="18"/>
        <v>0.63513779640197754</v>
      </c>
      <c r="H102" s="136">
        <f t="shared" si="19"/>
        <v>0.44796099825237556</v>
      </c>
      <c r="I102" s="105">
        <f t="shared" si="16"/>
        <v>0.18717679814960203</v>
      </c>
      <c r="J102" s="105">
        <f t="shared" si="16"/>
        <v>5.1624835080777136E-2</v>
      </c>
      <c r="K102" s="106">
        <f>C102-compopoinc!F94</f>
        <v>0.20373702049255371</v>
      </c>
      <c r="L102" s="105">
        <f>D102-compopoinc!G94</f>
        <v>0.12526360745017096</v>
      </c>
      <c r="M102" s="105">
        <f>E102-compopoinc!H94</f>
        <v>7.8473413042382811E-2</v>
      </c>
      <c r="N102" s="105">
        <f>F102-compopoinc!I94</f>
        <v>2.5965339581792084E-2</v>
      </c>
      <c r="O102" s="106">
        <f t="shared" si="9"/>
        <v>0.43140077590942383</v>
      </c>
      <c r="P102" s="105">
        <f t="shared" si="10"/>
        <v>0.32269739080220461</v>
      </c>
      <c r="Q102" s="105">
        <f t="shared" si="11"/>
        <v>0.10870338510721922</v>
      </c>
      <c r="R102" s="105">
        <f t="shared" si="12"/>
        <v>2.5659495498985052E-2</v>
      </c>
      <c r="S102" s="135">
        <f>compopoinc!J94</f>
        <v>0.36486220359802246</v>
      </c>
      <c r="T102" s="136">
        <f>compopoinc!K94</f>
        <v>0.29333971929736435</v>
      </c>
      <c r="U102" s="136">
        <f>compopoinc!L94</f>
        <v>7.1522484300658107E-2</v>
      </c>
      <c r="V102" s="12">
        <f>compopoinc!M94</f>
        <v>5.227979738265276E-3</v>
      </c>
      <c r="Y102" s="1130">
        <v>-2.5611370801925659E-9</v>
      </c>
      <c r="Z102" s="1167">
        <f t="shared" si="20"/>
        <v>0</v>
      </c>
      <c r="AA102" s="1167">
        <f t="shared" si="13"/>
        <v>0</v>
      </c>
      <c r="AB102" s="1167">
        <f t="shared" si="14"/>
        <v>0</v>
      </c>
      <c r="AC102" s="1167">
        <f t="shared" si="15"/>
        <v>0</v>
      </c>
    </row>
    <row r="103" spans="1:29" x14ac:dyDescent="0.2">
      <c r="A103" s="137">
        <v>2006</v>
      </c>
      <c r="B103" s="231">
        <v>11948.188999999998</v>
      </c>
      <c r="C103" s="1320">
        <v>1</v>
      </c>
      <c r="D103" s="136">
        <f t="shared" si="17"/>
        <v>0.74176923381442994</v>
      </c>
      <c r="E103" s="105">
        <v>0.25823076618557012</v>
      </c>
      <c r="F103" s="105">
        <v>5.8436219915838306E-2</v>
      </c>
      <c r="G103" s="135">
        <f t="shared" si="18"/>
        <v>0.63039714097976685</v>
      </c>
      <c r="H103" s="136">
        <f t="shared" si="19"/>
        <v>0.44452389056956254</v>
      </c>
      <c r="I103" s="105">
        <f t="shared" si="16"/>
        <v>0.18587325041020436</v>
      </c>
      <c r="J103" s="105">
        <f t="shared" si="16"/>
        <v>5.2774378433914249E-2</v>
      </c>
      <c r="K103" s="106">
        <f>C103-compopoinc!F95</f>
        <v>0.20089775323867798</v>
      </c>
      <c r="L103" s="105">
        <f>D103-compopoinc!G95</f>
        <v>0.1239139075418827</v>
      </c>
      <c r="M103" s="105">
        <f>E103-compopoinc!H95</f>
        <v>7.6983845696795339E-2</v>
      </c>
      <c r="N103" s="105">
        <f>F103-compopoinc!I95</f>
        <v>2.5239267721862857E-2</v>
      </c>
      <c r="O103" s="106">
        <f t="shared" si="9"/>
        <v>0.42949938774108887</v>
      </c>
      <c r="P103" s="105">
        <f t="shared" si="10"/>
        <v>0.32060998302767985</v>
      </c>
      <c r="Q103" s="105">
        <f t="shared" si="11"/>
        <v>0.10888940471340902</v>
      </c>
      <c r="R103" s="105">
        <f t="shared" si="12"/>
        <v>2.7535110712051392E-2</v>
      </c>
      <c r="S103" s="135">
        <f>compopoinc!J95</f>
        <v>0.36960285902023315</v>
      </c>
      <c r="T103" s="136">
        <f>compopoinc!K95</f>
        <v>0.2972453432448674</v>
      </c>
      <c r="U103" s="136">
        <f>compopoinc!L95</f>
        <v>7.2357515775365755E-2</v>
      </c>
      <c r="V103" s="12">
        <f>compopoinc!M95</f>
        <v>5.661841481924057E-3</v>
      </c>
      <c r="Y103" s="1130">
        <v>-2.7648638933897018E-9</v>
      </c>
      <c r="Z103" s="1167">
        <f t="shared" si="20"/>
        <v>0</v>
      </c>
      <c r="AA103" s="1167">
        <f t="shared" si="13"/>
        <v>0</v>
      </c>
      <c r="AB103" s="1167">
        <f t="shared" si="14"/>
        <v>0</v>
      </c>
      <c r="AC103" s="1167">
        <f t="shared" si="15"/>
        <v>0</v>
      </c>
    </row>
    <row r="104" spans="1:29" x14ac:dyDescent="0.2">
      <c r="A104" s="137">
        <v>2007</v>
      </c>
      <c r="B104" s="231">
        <v>12290.727000000003</v>
      </c>
      <c r="C104" s="1320">
        <v>1</v>
      </c>
      <c r="D104" s="136">
        <f t="shared" si="17"/>
        <v>0.73356189589110565</v>
      </c>
      <c r="E104" s="105">
        <v>0.2664381041088944</v>
      </c>
      <c r="F104" s="105">
        <v>6.1216069643398631E-2</v>
      </c>
      <c r="G104" s="135">
        <f t="shared" si="18"/>
        <v>0.63391765952110291</v>
      </c>
      <c r="H104" s="136">
        <f t="shared" si="19"/>
        <v>0.44162190685681546</v>
      </c>
      <c r="I104" s="105">
        <f t="shared" si="16"/>
        <v>0.1922957526642875</v>
      </c>
      <c r="J104" s="105">
        <f t="shared" si="16"/>
        <v>5.5095097773721326E-2</v>
      </c>
      <c r="K104" s="106">
        <f>C104-compopoinc!F96</f>
        <v>0.20369946956634521</v>
      </c>
      <c r="L104" s="105">
        <f>D104-compopoinc!G96</f>
        <v>0.12497259197851074</v>
      </c>
      <c r="M104" s="105">
        <f>E104-compopoinc!H96</f>
        <v>7.8726877587834532E-2</v>
      </c>
      <c r="N104" s="105">
        <f>F104-compopoinc!I96</f>
        <v>2.5354871784349788E-2</v>
      </c>
      <c r="O104" s="106">
        <f t="shared" si="9"/>
        <v>0.43021818995475769</v>
      </c>
      <c r="P104" s="105">
        <f t="shared" si="10"/>
        <v>0.31664931487830472</v>
      </c>
      <c r="Q104" s="105">
        <f t="shared" si="11"/>
        <v>0.11356887507645297</v>
      </c>
      <c r="R104" s="105">
        <f t="shared" si="12"/>
        <v>2.9740225989371538E-2</v>
      </c>
      <c r="S104" s="135">
        <f>compopoinc!J96</f>
        <v>0.36608234047889709</v>
      </c>
      <c r="T104" s="136">
        <f>compopoinc!K96</f>
        <v>0.29193998903429019</v>
      </c>
      <c r="U104" s="136">
        <f>compopoinc!L96</f>
        <v>7.4142351444606902E-2</v>
      </c>
      <c r="V104" s="12">
        <f>compopoinc!M96</f>
        <v>6.1209718696773052E-3</v>
      </c>
      <c r="Y104" s="1130">
        <v>3.0195224098861217E-10</v>
      </c>
      <c r="Z104" s="1167">
        <f t="shared" si="20"/>
        <v>0</v>
      </c>
      <c r="AA104" s="1167">
        <f t="shared" si="13"/>
        <v>0</v>
      </c>
      <c r="AB104" s="1167">
        <f t="shared" si="14"/>
        <v>0</v>
      </c>
      <c r="AC104" s="1167">
        <f t="shared" si="15"/>
        <v>0</v>
      </c>
    </row>
    <row r="105" spans="1:29" x14ac:dyDescent="0.2">
      <c r="A105" s="137">
        <v>2008</v>
      </c>
      <c r="B105" s="231">
        <v>12326.113999999998</v>
      </c>
      <c r="C105" s="1320">
        <v>1</v>
      </c>
      <c r="D105" s="136">
        <f t="shared" si="17"/>
        <v>0.70766836977168956</v>
      </c>
      <c r="E105" s="105">
        <v>0.29233163022831044</v>
      </c>
      <c r="F105" s="105">
        <v>6.4898474896467787E-2</v>
      </c>
      <c r="G105" s="135">
        <f t="shared" si="18"/>
        <v>0.63892185688018799</v>
      </c>
      <c r="H105" s="136">
        <f t="shared" si="19"/>
        <v>0.42494116048806851</v>
      </c>
      <c r="I105" s="105">
        <f t="shared" si="16"/>
        <v>0.21398069639211947</v>
      </c>
      <c r="J105" s="105">
        <f t="shared" si="16"/>
        <v>5.8197644828028541E-2</v>
      </c>
      <c r="K105" s="106">
        <f>C105-compopoinc!F97</f>
        <v>0.20740747451782227</v>
      </c>
      <c r="L105" s="105">
        <f>D105-compopoinc!G97</f>
        <v>0.12007178146928588</v>
      </c>
      <c r="M105" s="105">
        <f>E105-compopoinc!H97</f>
        <v>8.7335693048536389E-2</v>
      </c>
      <c r="N105" s="105">
        <f>F105-compopoinc!I97</f>
        <v>2.5643090540684324E-2</v>
      </c>
      <c r="O105" s="106">
        <f t="shared" si="9"/>
        <v>0.43151438236236572</v>
      </c>
      <c r="P105" s="105">
        <f t="shared" si="10"/>
        <v>0.30486937901878264</v>
      </c>
      <c r="Q105" s="105">
        <f t="shared" si="11"/>
        <v>0.12664500334358308</v>
      </c>
      <c r="R105" s="105">
        <f t="shared" si="12"/>
        <v>3.2554554287344217E-2</v>
      </c>
      <c r="S105" s="135">
        <f>compopoinc!J97</f>
        <v>0.36107814311981201</v>
      </c>
      <c r="T105" s="136">
        <f>compopoinc!K97</f>
        <v>0.28272720928362105</v>
      </c>
      <c r="U105" s="136">
        <f>compopoinc!L97</f>
        <v>7.8350933836190961E-2</v>
      </c>
      <c r="V105" s="12">
        <f>compopoinc!M97</f>
        <v>6.7008300684392452E-3</v>
      </c>
      <c r="Y105" s="1130">
        <v>-2.4301698431372643E-9</v>
      </c>
      <c r="Z105" s="1167">
        <f t="shared" si="20"/>
        <v>0</v>
      </c>
      <c r="AA105" s="1167">
        <f t="shared" si="13"/>
        <v>0</v>
      </c>
      <c r="AB105" s="1167">
        <f t="shared" si="14"/>
        <v>0</v>
      </c>
      <c r="AC105" s="1167">
        <f t="shared" si="15"/>
        <v>0</v>
      </c>
    </row>
    <row r="106" spans="1:29" x14ac:dyDescent="0.2">
      <c r="A106" s="141">
        <v>2009</v>
      </c>
      <c r="B106" s="233">
        <v>12029.544</v>
      </c>
      <c r="C106" s="1321">
        <v>1</v>
      </c>
      <c r="D106" s="140">
        <f t="shared" si="17"/>
        <v>0.68997095816765786</v>
      </c>
      <c r="E106" s="108">
        <v>0.31002904183234214</v>
      </c>
      <c r="F106" s="108">
        <v>7.1703549195214725E-2</v>
      </c>
      <c r="G106" s="139">
        <f t="shared" si="18"/>
        <v>0.64435884356498718</v>
      </c>
      <c r="H106" s="140">
        <f t="shared" si="19"/>
        <v>0.41701980916431047</v>
      </c>
      <c r="I106" s="108">
        <f t="shared" si="16"/>
        <v>0.22733903440067671</v>
      </c>
      <c r="J106" s="108">
        <f t="shared" si="16"/>
        <v>6.4317428693309045E-2</v>
      </c>
      <c r="K106" s="109">
        <f>C106-compopoinc!F98</f>
        <v>0.2061651349067688</v>
      </c>
      <c r="L106" s="108">
        <f>D106-compopoinc!G98</f>
        <v>0.11116201186549723</v>
      </c>
      <c r="M106" s="108">
        <f>E106-compopoinc!H98</f>
        <v>9.5003123041271564E-2</v>
      </c>
      <c r="N106" s="108">
        <f>F106-compopoinc!I98</f>
        <v>3.0815276969357944E-2</v>
      </c>
      <c r="O106" s="109">
        <f t="shared" si="9"/>
        <v>0.43819370865821838</v>
      </c>
      <c r="P106" s="108">
        <f t="shared" si="10"/>
        <v>0.30585779729881324</v>
      </c>
      <c r="Q106" s="108">
        <f t="shared" si="11"/>
        <v>0.13233591135940515</v>
      </c>
      <c r="R106" s="108">
        <f t="shared" si="12"/>
        <v>3.3502151723951101E-2</v>
      </c>
      <c r="S106" s="139">
        <f>compopoinc!J98</f>
        <v>0.35564115643501282</v>
      </c>
      <c r="T106" s="108">
        <f>compopoinc!K98</f>
        <v>0.27295114900334738</v>
      </c>
      <c r="U106" s="108">
        <f>compopoinc!L98</f>
        <v>8.2690007431665435E-2</v>
      </c>
      <c r="V106" s="17">
        <f>compopoinc!M98</f>
        <v>7.3861205019056797E-3</v>
      </c>
      <c r="Y106" s="1130">
        <v>5.5297277867794037E-10</v>
      </c>
      <c r="Z106" s="1167">
        <f t="shared" si="20"/>
        <v>0</v>
      </c>
      <c r="AA106" s="1167">
        <f t="shared" si="13"/>
        <v>0</v>
      </c>
      <c r="AB106" s="1167">
        <f t="shared" si="14"/>
        <v>0</v>
      </c>
      <c r="AC106" s="1167">
        <f t="shared" si="15"/>
        <v>0</v>
      </c>
    </row>
    <row r="107" spans="1:29" x14ac:dyDescent="0.2">
      <c r="A107" s="137">
        <v>2010</v>
      </c>
      <c r="B107" s="231">
        <v>12736.938999999997</v>
      </c>
      <c r="C107" s="1320">
        <v>1</v>
      </c>
      <c r="D107" s="136">
        <f t="shared" si="17"/>
        <v>0.68996506931531976</v>
      </c>
      <c r="E107" s="105">
        <v>0.31003493068468024</v>
      </c>
      <c r="F107" s="105">
        <v>7.1465993516966697E-2</v>
      </c>
      <c r="G107" s="135">
        <f t="shared" si="18"/>
        <v>0.63250893354415894</v>
      </c>
      <c r="H107" s="136">
        <f t="shared" si="19"/>
        <v>0.40576107377225334</v>
      </c>
      <c r="I107" s="105">
        <f t="shared" si="16"/>
        <v>0.22674785977190559</v>
      </c>
      <c r="J107" s="105">
        <f t="shared" si="16"/>
        <v>6.3716115181222555E-2</v>
      </c>
      <c r="K107" s="106">
        <f>C107-compopoinc!F99</f>
        <v>0.20306146144866943</v>
      </c>
      <c r="L107" s="105">
        <f>D107-compopoinc!G99</f>
        <v>0.10908763601716409</v>
      </c>
      <c r="M107" s="105">
        <f>E107-compopoinc!H99</f>
        <v>9.3973825431505342E-2</v>
      </c>
      <c r="N107" s="105">
        <f>F107-compopoinc!I99</f>
        <v>2.8291782581135627E-2</v>
      </c>
      <c r="O107" s="106">
        <f t="shared" si="9"/>
        <v>0.4294474720954895</v>
      </c>
      <c r="P107" s="105">
        <f t="shared" si="10"/>
        <v>0.29667343775508925</v>
      </c>
      <c r="Q107" s="105">
        <f t="shared" si="11"/>
        <v>0.13277403434040025</v>
      </c>
      <c r="R107" s="105">
        <f t="shared" si="12"/>
        <v>3.5424332600086927E-2</v>
      </c>
      <c r="S107" s="135">
        <f>compopoinc!J99</f>
        <v>0.36749106645584106</v>
      </c>
      <c r="T107" s="105">
        <f>compopoinc!K99</f>
        <v>0.28420399554306641</v>
      </c>
      <c r="U107" s="105">
        <f>compopoinc!L99</f>
        <v>8.3287070912774652E-2</v>
      </c>
      <c r="V107" s="12">
        <f>compopoinc!M99</f>
        <v>7.7498783357441425E-3</v>
      </c>
      <c r="Y107" s="1130">
        <v>4.2491592466831207E-9</v>
      </c>
      <c r="Z107" s="1167">
        <f t="shared" si="20"/>
        <v>0</v>
      </c>
      <c r="AA107" s="1167">
        <f t="shared" si="13"/>
        <v>0</v>
      </c>
      <c r="AB107" s="1167">
        <f t="shared" si="14"/>
        <v>0</v>
      </c>
      <c r="AC107" s="1167">
        <f t="shared" si="15"/>
        <v>0</v>
      </c>
    </row>
    <row r="108" spans="1:29" x14ac:dyDescent="0.2">
      <c r="A108" s="137">
        <v>2011</v>
      </c>
      <c r="B108" s="231">
        <v>13361.409000000001</v>
      </c>
      <c r="C108" s="1320">
        <v>1</v>
      </c>
      <c r="D108" s="136">
        <f t="shared" si="17"/>
        <v>0.70153619277727375</v>
      </c>
      <c r="E108" s="105">
        <v>0.29846380722272625</v>
      </c>
      <c r="F108" s="105">
        <v>7.0473929807851846E-2</v>
      </c>
      <c r="G108" s="135">
        <f t="shared" si="18"/>
        <v>0.62625965476036072</v>
      </c>
      <c r="H108" s="136">
        <f t="shared" si="19"/>
        <v>0.40872669753327318</v>
      </c>
      <c r="I108" s="105">
        <f t="shared" si="16"/>
        <v>0.21753295722708754</v>
      </c>
      <c r="J108" s="105">
        <f t="shared" si="16"/>
        <v>6.3071135372231538E-2</v>
      </c>
      <c r="K108" s="106">
        <f>C108-compopoinc!F100</f>
        <v>0.19952374696731567</v>
      </c>
      <c r="L108" s="105">
        <f>D108-compopoinc!G100</f>
        <v>0.10929885225806901</v>
      </c>
      <c r="M108" s="105">
        <f>E108-compopoinc!H100</f>
        <v>9.0224894709246661E-2</v>
      </c>
      <c r="N108" s="105">
        <f>F108-compopoinc!I100</f>
        <v>2.8171973243663842E-2</v>
      </c>
      <c r="O108" s="106">
        <f t="shared" si="9"/>
        <v>0.42673590779304504</v>
      </c>
      <c r="P108" s="105">
        <f t="shared" si="10"/>
        <v>0.29942784527520416</v>
      </c>
      <c r="Q108" s="105">
        <f t="shared" si="11"/>
        <v>0.12730806251784088</v>
      </c>
      <c r="R108" s="105">
        <f t="shared" si="12"/>
        <v>3.4899162128567696E-2</v>
      </c>
      <c r="S108" s="135">
        <f>compopoinc!J100</f>
        <v>0.37374034523963928</v>
      </c>
      <c r="T108" s="105">
        <f>compopoinc!K100</f>
        <v>0.29280949524400057</v>
      </c>
      <c r="U108" s="105">
        <f>compopoinc!L100</f>
        <v>8.093084999563871E-2</v>
      </c>
      <c r="V108" s="12">
        <f>compopoinc!M100</f>
        <v>7.4027944356203079E-3</v>
      </c>
      <c r="Y108" s="1130">
        <v>-6.0463207773864269E-9</v>
      </c>
      <c r="Z108" s="1167">
        <f t="shared" si="20"/>
        <v>0</v>
      </c>
      <c r="AA108" s="1167">
        <f t="shared" si="13"/>
        <v>0</v>
      </c>
      <c r="AB108" s="1167">
        <f t="shared" si="14"/>
        <v>0</v>
      </c>
      <c r="AC108" s="1167">
        <f t="shared" si="15"/>
        <v>0</v>
      </c>
    </row>
    <row r="109" spans="1:29" x14ac:dyDescent="0.2">
      <c r="A109" s="137">
        <v>2012</v>
      </c>
      <c r="B109" s="231">
        <v>14093.224</v>
      </c>
      <c r="C109" s="1320">
        <v>1</v>
      </c>
      <c r="D109" s="136">
        <f t="shared" si="17"/>
        <v>0.71767333010530443</v>
      </c>
      <c r="E109" s="105">
        <v>0.28232666989469551</v>
      </c>
      <c r="F109" s="105">
        <v>6.8989537099530943E-2</v>
      </c>
      <c r="G109" s="135">
        <f t="shared" si="18"/>
        <v>0.61605021357536316</v>
      </c>
      <c r="H109" s="136">
        <f t="shared" si="19"/>
        <v>0.4127860321127681</v>
      </c>
      <c r="I109" s="105">
        <f t="shared" si="16"/>
        <v>0.20326418146259501</v>
      </c>
      <c r="J109" s="105">
        <f t="shared" si="16"/>
        <v>6.1679792499324329E-2</v>
      </c>
      <c r="K109" s="106">
        <f>C109-compopoinc!F101</f>
        <v>0.1933901309967041</v>
      </c>
      <c r="L109" s="105">
        <f>D109-compopoinc!G101</f>
        <v>0.10996228317117662</v>
      </c>
      <c r="M109" s="105">
        <f>E109-compopoinc!H101</f>
        <v>8.3427847825527424E-2</v>
      </c>
      <c r="N109" s="105">
        <f>F109-compopoinc!I101</f>
        <v>2.6848639736106641E-2</v>
      </c>
      <c r="O109" s="106">
        <f t="shared" si="9"/>
        <v>0.42266008257865906</v>
      </c>
      <c r="P109" s="105">
        <f t="shared" si="10"/>
        <v>0.30282374894159148</v>
      </c>
      <c r="Q109" s="105">
        <f t="shared" si="11"/>
        <v>0.11983633363706758</v>
      </c>
      <c r="R109" s="105">
        <f t="shared" si="12"/>
        <v>3.4831152763217688E-2</v>
      </c>
      <c r="S109" s="135">
        <f>compopoinc!J101</f>
        <v>0.38394978642463684</v>
      </c>
      <c r="T109" s="105">
        <f>compopoinc!K101</f>
        <v>0.30488729799253633</v>
      </c>
      <c r="U109" s="105">
        <f>compopoinc!L101</f>
        <v>7.9062488432100508E-2</v>
      </c>
      <c r="V109" s="12">
        <f>compopoinc!M101</f>
        <v>7.3097446002066135E-3</v>
      </c>
      <c r="Y109" s="1130">
        <v>3.2232492230832577E-9</v>
      </c>
      <c r="Z109" s="1167">
        <f t="shared" si="20"/>
        <v>0</v>
      </c>
      <c r="AA109" s="1167">
        <f t="shared" si="13"/>
        <v>0</v>
      </c>
      <c r="AB109" s="1167">
        <f t="shared" si="14"/>
        <v>0</v>
      </c>
      <c r="AC109" s="1167">
        <f t="shared" si="15"/>
        <v>0</v>
      </c>
    </row>
    <row r="110" spans="1:29" x14ac:dyDescent="0.2">
      <c r="A110" s="137">
        <v>2013</v>
      </c>
      <c r="B110" s="231">
        <v>14491.401000000003</v>
      </c>
      <c r="C110" s="1320">
        <v>1</v>
      </c>
      <c r="D110" s="136">
        <f t="shared" si="17"/>
        <v>0.72100364899156411</v>
      </c>
      <c r="E110" s="105">
        <v>0.27899635100843589</v>
      </c>
      <c r="F110" s="105">
        <v>6.9891517045177334E-2</v>
      </c>
      <c r="G110" s="135">
        <f>C110-S110</f>
        <v>0.62410780787467957</v>
      </c>
      <c r="H110" s="161">
        <f t="shared" si="19"/>
        <v>0.42136320343629485</v>
      </c>
      <c r="I110" s="161">
        <f t="shared" si="16"/>
        <v>0.20274460443838471</v>
      </c>
      <c r="J110" s="161">
        <f t="shared" si="16"/>
        <v>6.2772680999912137E-2</v>
      </c>
      <c r="K110" s="106">
        <f>C110-compopoinc!F102</f>
        <v>0.19874608516693115</v>
      </c>
      <c r="L110" s="105">
        <f>D110-compopoinc!G102</f>
        <v>0.1151540916681828</v>
      </c>
      <c r="M110" s="105">
        <f>E110-compopoinc!H102</f>
        <v>8.3591993498748351E-2</v>
      </c>
      <c r="N110" s="105">
        <f>F110-compopoinc!I102</f>
        <v>2.9463396402276867E-2</v>
      </c>
      <c r="O110" s="106">
        <f t="shared" si="9"/>
        <v>0.42536172270774841</v>
      </c>
      <c r="P110" s="105">
        <f t="shared" si="10"/>
        <v>0.30620911176811205</v>
      </c>
      <c r="Q110" s="105">
        <f t="shared" si="11"/>
        <v>0.11915261093963636</v>
      </c>
      <c r="R110" s="105">
        <f t="shared" si="12"/>
        <v>3.3309284597635269E-2</v>
      </c>
      <c r="S110" s="135">
        <f>compopoinc!J102</f>
        <v>0.37589219212532043</v>
      </c>
      <c r="T110" s="105">
        <f>compopoinc!K102</f>
        <v>0.29964044555526925</v>
      </c>
      <c r="U110" s="105">
        <f>compopoinc!L102</f>
        <v>7.6251746570051182E-2</v>
      </c>
      <c r="V110" s="12">
        <f>compopoinc!M102</f>
        <v>7.1188360452651978E-3</v>
      </c>
      <c r="Y110" s="1130">
        <v>-1.3460521586239338E-9</v>
      </c>
      <c r="Z110" s="1167">
        <f t="shared" si="20"/>
        <v>0</v>
      </c>
      <c r="AA110" s="1167">
        <f t="shared" si="13"/>
        <v>0</v>
      </c>
      <c r="AB110" s="1167">
        <f t="shared" si="14"/>
        <v>0</v>
      </c>
      <c r="AC110" s="1167">
        <f t="shared" si="15"/>
        <v>0</v>
      </c>
    </row>
    <row r="111" spans="1:29" x14ac:dyDescent="0.2">
      <c r="A111" s="137">
        <v>2014</v>
      </c>
      <c r="B111" s="231">
        <v>15240.027999999997</v>
      </c>
      <c r="C111" s="1320">
        <v>1</v>
      </c>
      <c r="D111" s="136">
        <f t="shared" si="17"/>
        <v>0.72581520191432713</v>
      </c>
      <c r="E111" s="105">
        <v>0.27418479808567287</v>
      </c>
      <c r="F111" s="105">
        <v>7.1579855365095146E-2</v>
      </c>
      <c r="G111" s="135">
        <f>C111-S111</f>
        <v>0.61876112222671509</v>
      </c>
      <c r="H111" s="161">
        <f t="shared" ref="H111:H113" si="21">D111-T111</f>
        <v>0.41969362529324639</v>
      </c>
      <c r="I111" s="161">
        <f t="shared" ref="I111:I113" si="22">E111-U111</f>
        <v>0.1990674969334687</v>
      </c>
      <c r="J111" s="161">
        <f t="shared" ref="J111:J113" si="23">F111-V111</f>
        <v>6.4168924895462998E-2</v>
      </c>
      <c r="K111" s="106">
        <f>C111-compopoinc!F103</f>
        <v>0.19662541151046753</v>
      </c>
      <c r="L111" s="105">
        <f>D111-compopoinc!G103</f>
        <v>0.11469283727036594</v>
      </c>
      <c r="M111" s="105">
        <f>E111-compopoinc!H103</f>
        <v>8.1932574240101586E-2</v>
      </c>
      <c r="N111" s="105">
        <f>F111-compopoinc!I103</f>
        <v>2.9705167246398934E-2</v>
      </c>
      <c r="O111" s="106">
        <f t="shared" ref="O111:O113" si="24">G111-K111</f>
        <v>0.42213571071624756</v>
      </c>
      <c r="P111" s="105">
        <f t="shared" ref="P111:P113" si="25">H111-L111</f>
        <v>0.30500078802288044</v>
      </c>
      <c r="Q111" s="105">
        <f t="shared" ref="Q111:Q113" si="26">I111-M111</f>
        <v>0.11713492269336712</v>
      </c>
      <c r="R111" s="105">
        <f t="shared" ref="R111:R113" si="27">J111-N111</f>
        <v>3.4463757649064064E-2</v>
      </c>
      <c r="S111" s="135">
        <f>compopoinc!J103</f>
        <v>0.38123887777328491</v>
      </c>
      <c r="T111" s="105">
        <f>compopoinc!K103</f>
        <v>0.30612157662108075</v>
      </c>
      <c r="U111" s="105">
        <f>compopoinc!L103</f>
        <v>7.5117301152204163E-2</v>
      </c>
      <c r="V111" s="12">
        <f>compopoinc!M103</f>
        <v>7.4109304696321487E-3</v>
      </c>
      <c r="Y111" s="1130">
        <v>-3.6816345527768135E-9</v>
      </c>
      <c r="Z111" s="1167">
        <f t="shared" si="20"/>
        <v>0</v>
      </c>
      <c r="AA111" s="1167">
        <f t="shared" si="13"/>
        <v>0</v>
      </c>
      <c r="AB111" s="1167">
        <f t="shared" si="14"/>
        <v>0</v>
      </c>
      <c r="AC111" s="1167">
        <f t="shared" si="15"/>
        <v>0</v>
      </c>
    </row>
    <row r="112" spans="1:29" x14ac:dyDescent="0.2">
      <c r="A112" s="137">
        <v>2015</v>
      </c>
      <c r="B112" s="231">
        <v>15784.717999999999</v>
      </c>
      <c r="C112" s="1320">
        <v>1</v>
      </c>
      <c r="D112" s="136">
        <f t="shared" ref="D112:D116" si="28">C112-E112</f>
        <v>0.7261706544266423</v>
      </c>
      <c r="E112" s="105">
        <v>0.2738293455733577</v>
      </c>
      <c r="F112" s="105">
        <v>7.4176301407475248E-2</v>
      </c>
      <c r="G112" s="135">
        <f t="shared" ref="G112:G116" si="29">C112-S112</f>
        <v>0.62144473195075989</v>
      </c>
      <c r="H112" s="136">
        <f t="shared" si="21"/>
        <v>0.42155457194512624</v>
      </c>
      <c r="I112" s="105">
        <f t="shared" si="22"/>
        <v>0.19989016000563364</v>
      </c>
      <c r="J112" s="105">
        <f t="shared" si="23"/>
        <v>6.6400954658944383E-2</v>
      </c>
      <c r="K112" s="106">
        <f>C112-compopoinc!F104</f>
        <v>0.19771987199783325</v>
      </c>
      <c r="L112" s="105">
        <f>D112-compopoinc!G104</f>
        <v>0.11654147204881216</v>
      </c>
      <c r="M112" s="105">
        <f>E112-compopoinc!H104</f>
        <v>8.1178399949021096E-2</v>
      </c>
      <c r="N112" s="105">
        <f>F112-compopoinc!I104</f>
        <v>2.9232760119099394E-2</v>
      </c>
      <c r="O112" s="106">
        <f t="shared" si="24"/>
        <v>0.42372485995292664</v>
      </c>
      <c r="P112" s="105">
        <f t="shared" si="25"/>
        <v>0.30501309989631409</v>
      </c>
      <c r="Q112" s="105">
        <f t="shared" si="26"/>
        <v>0.11871176005661255</v>
      </c>
      <c r="R112" s="105">
        <f t="shared" si="27"/>
        <v>3.716819453984499E-2</v>
      </c>
      <c r="S112" s="135">
        <f>compopoinc!J104</f>
        <v>0.37855526804924011</v>
      </c>
      <c r="T112" s="105">
        <f>compopoinc!K104</f>
        <v>0.30461608248151606</v>
      </c>
      <c r="U112" s="105">
        <f>compopoinc!L104</f>
        <v>7.3939185567724053E-2</v>
      </c>
      <c r="V112" s="12">
        <f>compopoinc!M104</f>
        <v>7.7753467485308647E-3</v>
      </c>
      <c r="Y112" s="1130">
        <v>-3.7034624256193638E-9</v>
      </c>
      <c r="Z112" s="1167">
        <f t="shared" si="20"/>
        <v>0</v>
      </c>
      <c r="AA112" s="1167">
        <f t="shared" si="13"/>
        <v>0</v>
      </c>
      <c r="AB112" s="1167">
        <f t="shared" si="14"/>
        <v>0</v>
      </c>
      <c r="AC112" s="1167">
        <f t="shared" si="15"/>
        <v>0</v>
      </c>
    </row>
    <row r="113" spans="1:29" x14ac:dyDescent="0.2">
      <c r="A113" s="137">
        <v>2016</v>
      </c>
      <c r="B113" s="231">
        <v>16082.798999999999</v>
      </c>
      <c r="C113" s="1320">
        <v>1</v>
      </c>
      <c r="D113" s="136">
        <f t="shared" si="28"/>
        <v>0.72424874550754503</v>
      </c>
      <c r="E113" s="105">
        <v>0.27575125449245497</v>
      </c>
      <c r="F113" s="105">
        <v>7.6158944721002861E-2</v>
      </c>
      <c r="G113" s="135">
        <f t="shared" si="29"/>
        <v>0.62295347452163696</v>
      </c>
      <c r="H113" s="161">
        <f t="shared" si="21"/>
        <v>0.42155216699732301</v>
      </c>
      <c r="I113" s="161">
        <f t="shared" si="22"/>
        <v>0.20140130752431395</v>
      </c>
      <c r="J113" s="161">
        <f t="shared" si="23"/>
        <v>6.8095742928464695E-2</v>
      </c>
      <c r="K113" s="106">
        <f>C113-compopoinc!F105</f>
        <v>0.19613325595855713</v>
      </c>
      <c r="L113" s="105">
        <f>D113-compopoinc!G105</f>
        <v>0.114684826257623</v>
      </c>
      <c r="M113" s="105">
        <f>E113-compopoinc!H105</f>
        <v>8.1448429700934133E-2</v>
      </c>
      <c r="N113" s="105">
        <f>F113-compopoinc!I105</f>
        <v>3.0245200003166481E-2</v>
      </c>
      <c r="O113" s="106">
        <f t="shared" si="24"/>
        <v>0.42682021856307983</v>
      </c>
      <c r="P113" s="105">
        <f t="shared" si="25"/>
        <v>0.30686734073970001</v>
      </c>
      <c r="Q113" s="105">
        <f t="shared" si="26"/>
        <v>0.11995287782337982</v>
      </c>
      <c r="R113" s="105">
        <f t="shared" si="27"/>
        <v>3.7850542925298214E-2</v>
      </c>
      <c r="S113" s="135">
        <f>compopoinc!J105</f>
        <v>0.37704652547836304</v>
      </c>
      <c r="T113" s="105">
        <f>compopoinc!K105</f>
        <v>0.30269657851022203</v>
      </c>
      <c r="U113" s="105">
        <f>compopoinc!L105</f>
        <v>7.4349946968141012E-2</v>
      </c>
      <c r="V113" s="12">
        <f>compopoinc!M105</f>
        <v>8.063201792538166E-3</v>
      </c>
      <c r="Y113" s="1130">
        <v>3.0559021979570389E-10</v>
      </c>
      <c r="Z113" s="1167">
        <f t="shared" si="20"/>
        <v>0</v>
      </c>
      <c r="AA113" s="1167">
        <f t="shared" si="13"/>
        <v>0</v>
      </c>
      <c r="AB113" s="1167">
        <f t="shared" si="14"/>
        <v>0</v>
      </c>
      <c r="AC113" s="1167">
        <f t="shared" si="15"/>
        <v>0</v>
      </c>
    </row>
    <row r="114" spans="1:29" x14ac:dyDescent="0.2">
      <c r="A114" s="137">
        <v>2017</v>
      </c>
      <c r="B114" s="231">
        <v>16853.944</v>
      </c>
      <c r="C114" s="1320">
        <v>1</v>
      </c>
      <c r="D114" s="136">
        <f t="shared" si="28"/>
        <v>0.72831296935601542</v>
      </c>
      <c r="E114" s="105">
        <v>0.27168703064398458</v>
      </c>
      <c r="F114" s="105">
        <v>7.5115652454998072E-2</v>
      </c>
      <c r="G114" s="135">
        <f t="shared" si="29"/>
        <v>0.62227353453636169</v>
      </c>
      <c r="H114" s="161">
        <f t="shared" ref="H114:H116" si="30">D114-T114</f>
        <v>0.42407933369668582</v>
      </c>
      <c r="I114" s="161">
        <f t="shared" ref="I114:I116" si="31">E114-U114</f>
        <v>0.19819420083967587</v>
      </c>
      <c r="J114" s="161">
        <f t="shared" ref="J114:J116" si="32">F114-V114</f>
        <v>6.6728307565655287E-2</v>
      </c>
      <c r="K114" s="106">
        <f>C114-compopoinc!F106</f>
        <v>0.1965644359588623</v>
      </c>
      <c r="L114" s="105">
        <f>D114-compopoinc!G106</f>
        <v>0.11831318532040724</v>
      </c>
      <c r="M114" s="105">
        <f>E114-compopoinc!H106</f>
        <v>7.8251250638455061E-2</v>
      </c>
      <c r="N114" s="105">
        <f>F114-compopoinc!I106</f>
        <v>2.6676298750545557E-2</v>
      </c>
      <c r="O114" s="106">
        <f t="shared" ref="O114:O116" si="33">G114-K114</f>
        <v>0.42570909857749939</v>
      </c>
      <c r="P114" s="105">
        <f t="shared" ref="P114:P116" si="34">H114-L114</f>
        <v>0.30576614837627858</v>
      </c>
      <c r="Q114" s="105">
        <f t="shared" ref="Q114:Q116" si="35">I114-M114</f>
        <v>0.11994295020122081</v>
      </c>
      <c r="R114" s="105">
        <f t="shared" ref="R114:R116" si="36">J114-N114</f>
        <v>4.005200881510973E-2</v>
      </c>
      <c r="S114" s="135">
        <f>compopoinc!J106</f>
        <v>0.37772646546363831</v>
      </c>
      <c r="T114" s="105">
        <f>compopoinc!K106</f>
        <v>0.30423363565932959</v>
      </c>
      <c r="U114" s="105">
        <f>compopoinc!L106</f>
        <v>7.3492829804308712E-2</v>
      </c>
      <c r="V114" s="12">
        <f>compopoinc!M106</f>
        <v>8.3873448893427849E-3</v>
      </c>
      <c r="Y114" s="1130">
        <v>2.6775524020195007E-9</v>
      </c>
      <c r="Z114" s="1167">
        <f t="shared" si="20"/>
        <v>0</v>
      </c>
      <c r="AA114" s="1167">
        <f t="shared" si="13"/>
        <v>0</v>
      </c>
      <c r="AB114" s="1167">
        <f t="shared" si="14"/>
        <v>0</v>
      </c>
      <c r="AC114" s="1167">
        <f t="shared" si="15"/>
        <v>0</v>
      </c>
    </row>
    <row r="115" spans="1:29" x14ac:dyDescent="0.2">
      <c r="A115" s="137">
        <v>2018</v>
      </c>
      <c r="B115" s="231">
        <v>17689.646000000001</v>
      </c>
      <c r="C115" s="1320">
        <v>1</v>
      </c>
      <c r="D115" s="136">
        <f t="shared" si="28"/>
        <v>0.72867845970462042</v>
      </c>
      <c r="E115" s="105">
        <v>0.27132154029537958</v>
      </c>
      <c r="F115" s="105">
        <v>7.4847342903300612E-2</v>
      </c>
      <c r="G115" s="135">
        <f t="shared" si="29"/>
        <v>0.61554157733917236</v>
      </c>
      <c r="H115" s="136">
        <f t="shared" si="30"/>
        <v>0.41905360635713407</v>
      </c>
      <c r="I115" s="105">
        <f t="shared" si="31"/>
        <v>0.1964879709820383</v>
      </c>
      <c r="J115" s="105">
        <f t="shared" si="32"/>
        <v>6.6198483566328375E-2</v>
      </c>
      <c r="K115" s="106">
        <f>C115-compopoinc!F107</f>
        <v>0.19308435916900635</v>
      </c>
      <c r="L115" s="105">
        <f>D115-compopoinc!G107</f>
        <v>0.11586360370996374</v>
      </c>
      <c r="M115" s="105">
        <f>E115-compopoinc!H107</f>
        <v>7.7220755459042612E-2</v>
      </c>
      <c r="N115" s="105">
        <f>F115-compopoinc!I107</f>
        <v>2.6866863007232039E-2</v>
      </c>
      <c r="O115" s="106">
        <f t="shared" si="33"/>
        <v>0.42245721817016602</v>
      </c>
      <c r="P115" s="105">
        <f t="shared" si="34"/>
        <v>0.30319000264717033</v>
      </c>
      <c r="Q115" s="105">
        <f t="shared" si="35"/>
        <v>0.11926721552299568</v>
      </c>
      <c r="R115" s="105">
        <f t="shared" si="36"/>
        <v>3.9331620559096336E-2</v>
      </c>
      <c r="S115" s="135">
        <f>compopoinc!J107</f>
        <v>0.38445842266082764</v>
      </c>
      <c r="T115" s="105">
        <f>compopoinc!K107</f>
        <v>0.30962485334748635</v>
      </c>
      <c r="U115" s="105">
        <f>compopoinc!L107</f>
        <v>7.4833569313341286E-2</v>
      </c>
      <c r="V115" s="12">
        <f>compopoinc!M107</f>
        <v>8.6488593369722366E-3</v>
      </c>
      <c r="Y115" s="1130">
        <v>2.597516868263483E-9</v>
      </c>
      <c r="Z115" s="1167">
        <f t="shared" si="20"/>
        <v>0</v>
      </c>
      <c r="AA115" s="1167">
        <f t="shared" si="13"/>
        <v>0</v>
      </c>
      <c r="AB115" s="1167">
        <f t="shared" si="14"/>
        <v>0</v>
      </c>
      <c r="AC115" s="1167">
        <f t="shared" si="15"/>
        <v>0</v>
      </c>
    </row>
    <row r="116" spans="1:29" x14ac:dyDescent="0.2">
      <c r="A116" s="137">
        <v>2019</v>
      </c>
      <c r="B116" s="231">
        <v>18269.168999999991</v>
      </c>
      <c r="C116" s="1320">
        <v>1</v>
      </c>
      <c r="D116" s="136">
        <f t="shared" si="28"/>
        <v>0.72634863687560158</v>
      </c>
      <c r="E116" s="105">
        <v>0.27365136312439842</v>
      </c>
      <c r="F116" s="105">
        <v>7.6506490251417605E-2</v>
      </c>
      <c r="G116" s="135">
        <f t="shared" si="29"/>
        <v>0.61811545491218567</v>
      </c>
      <c r="H116" s="161">
        <f t="shared" si="30"/>
        <v>0.41948659135229849</v>
      </c>
      <c r="I116" s="161">
        <f t="shared" si="31"/>
        <v>0.19862886355988718</v>
      </c>
      <c r="J116" s="161">
        <f t="shared" si="32"/>
        <v>6.757583598643109E-2</v>
      </c>
      <c r="K116" s="106">
        <f>C116-compopoinc!F108</f>
        <v>0.19342643022537231</v>
      </c>
      <c r="L116" s="105">
        <f>D116-compopoinc!G108</f>
        <v>0.1160711224365254</v>
      </c>
      <c r="M116" s="105">
        <f>E116-compopoinc!H108</f>
        <v>7.7355307788846916E-2</v>
      </c>
      <c r="N116" s="105">
        <f>F116-compopoinc!I108</f>
        <v>2.7038475862141101E-2</v>
      </c>
      <c r="O116" s="106">
        <f t="shared" si="33"/>
        <v>0.42468902468681335</v>
      </c>
      <c r="P116" s="105">
        <f t="shared" si="34"/>
        <v>0.30341546891577309</v>
      </c>
      <c r="Q116" s="105">
        <f t="shared" si="35"/>
        <v>0.12127355577104026</v>
      </c>
      <c r="R116" s="105">
        <f t="shared" si="36"/>
        <v>4.0537360124289989E-2</v>
      </c>
      <c r="S116" s="135">
        <f>compopoinc!J108</f>
        <v>0.38188454508781433</v>
      </c>
      <c r="T116" s="105">
        <f>compopoinc!K108</f>
        <v>0.3068620455233031</v>
      </c>
      <c r="U116" s="105">
        <f>compopoinc!L108</f>
        <v>7.5022499564511236E-2</v>
      </c>
      <c r="V116" s="12">
        <f>compopoinc!M108</f>
        <v>8.930654264986515E-3</v>
      </c>
      <c r="Y116" s="1130">
        <v>-3.2814568839967251E-9</v>
      </c>
      <c r="Z116" s="1167">
        <f>S116-T116-U116</f>
        <v>0</v>
      </c>
      <c r="AA116" s="1167">
        <f t="shared" si="13"/>
        <v>0</v>
      </c>
      <c r="AB116" s="1167">
        <f t="shared" si="14"/>
        <v>0</v>
      </c>
      <c r="AC116" s="1167">
        <f t="shared" si="15"/>
        <v>0</v>
      </c>
    </row>
    <row r="117" spans="1:29" x14ac:dyDescent="0.2">
      <c r="A117" s="137">
        <v>2020</v>
      </c>
      <c r="B117" s="231">
        <v>17573.771351184001</v>
      </c>
      <c r="C117" s="216"/>
      <c r="D117" s="136"/>
      <c r="E117" s="105"/>
      <c r="F117" s="105"/>
      <c r="G117" s="135"/>
      <c r="H117" s="161"/>
      <c r="I117" s="161"/>
      <c r="J117" s="161"/>
      <c r="K117" s="106"/>
      <c r="L117" s="105"/>
      <c r="M117" s="105"/>
      <c r="N117" s="105"/>
      <c r="O117" s="106"/>
      <c r="P117" s="105"/>
      <c r="Q117" s="105"/>
      <c r="R117" s="105"/>
      <c r="S117" s="135"/>
      <c r="T117" s="105"/>
      <c r="U117" s="105"/>
      <c r="V117" s="12"/>
    </row>
    <row r="118" spans="1:29" ht="17" thickBot="1" x14ac:dyDescent="0.25">
      <c r="A118" s="133"/>
      <c r="B118" s="133"/>
      <c r="C118" s="103"/>
      <c r="D118" s="132"/>
      <c r="E118" s="132"/>
      <c r="F118" s="132"/>
      <c r="G118" s="103"/>
      <c r="H118" s="132"/>
      <c r="I118" s="132"/>
      <c r="J118" s="132"/>
      <c r="K118" s="132"/>
      <c r="L118" s="132"/>
      <c r="M118" s="132"/>
      <c r="N118" s="132"/>
      <c r="O118" s="132"/>
      <c r="P118" s="132"/>
      <c r="Q118" s="132"/>
      <c r="R118" s="132"/>
      <c r="S118" s="103"/>
      <c r="T118" s="103"/>
      <c r="U118" s="103"/>
      <c r="V118" s="227"/>
    </row>
    <row r="119" spans="1:29" ht="17" thickTop="1" x14ac:dyDescent="0.2"/>
  </sheetData>
  <mergeCells count="3">
    <mergeCell ref="A4:V4"/>
    <mergeCell ref="C8:V8"/>
    <mergeCell ref="C7:V7"/>
  </mergeCells>
  <hyperlinks>
    <hyperlink ref="A1" location="Index!A1" display="Back to index" xr:uid="{00000000-0004-0000-2C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39997558519241921"/>
    <pageSetUpPr fitToPage="1"/>
  </sheetPr>
  <dimension ref="A1:AE119"/>
  <sheetViews>
    <sheetView workbookViewId="0">
      <pane xSplit="1" ySplit="9" topLeftCell="C99"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131"/>
    <col min="2" max="2" width="12.83203125" style="131" hidden="1" customWidth="1"/>
    <col min="3" max="6" width="10.83203125" style="131"/>
    <col min="7" max="7" width="10.83203125" style="102" customWidth="1"/>
    <col min="8" max="15" width="10.83203125" style="131" customWidth="1"/>
    <col min="16" max="16" width="10.83203125" style="131"/>
    <col min="17" max="18" width="10.83203125" style="131" customWidth="1"/>
    <col min="19" max="23" width="10.83203125" style="102"/>
    <col min="24" max="31" width="11.5" style="1" customWidth="1"/>
    <col min="32" max="16384" width="10.83203125" style="102"/>
  </cols>
  <sheetData>
    <row r="1" spans="1:29" x14ac:dyDescent="0.2">
      <c r="A1" s="169" t="s">
        <v>37</v>
      </c>
      <c r="B1" s="169"/>
      <c r="C1" s="169"/>
      <c r="D1" s="169"/>
      <c r="E1" s="169"/>
      <c r="F1" s="169"/>
      <c r="H1" s="197"/>
    </row>
    <row r="2" spans="1:29" x14ac:dyDescent="0.2">
      <c r="H2" s="197"/>
    </row>
    <row r="3" spans="1:29" ht="17" thickBot="1" x14ac:dyDescent="0.25"/>
    <row r="4" spans="1:29" s="130" customFormat="1" ht="25" customHeight="1" thickTop="1" x14ac:dyDescent="0.2">
      <c r="A4" s="1377" t="s">
        <v>682</v>
      </c>
      <c r="B4" s="1378"/>
      <c r="C4" s="1378"/>
      <c r="D4" s="1378"/>
      <c r="E4" s="1378"/>
      <c r="F4" s="1378"/>
      <c r="G4" s="1378"/>
      <c r="H4" s="1378"/>
      <c r="I4" s="1378"/>
      <c r="J4" s="1378"/>
      <c r="K4" s="1378"/>
      <c r="L4" s="1378"/>
      <c r="M4" s="1378"/>
      <c r="N4" s="1378"/>
      <c r="O4" s="1378"/>
      <c r="P4" s="1378"/>
      <c r="Q4" s="1378"/>
      <c r="R4" s="1378"/>
      <c r="S4" s="1378"/>
      <c r="T4" s="1378"/>
      <c r="U4" s="1378"/>
      <c r="V4" s="1379"/>
      <c r="W4" s="1004"/>
      <c r="Z4" s="1"/>
    </row>
    <row r="5" spans="1:29" x14ac:dyDescent="0.2">
      <c r="A5" s="129"/>
      <c r="B5" s="128"/>
      <c r="C5" s="128"/>
      <c r="D5" s="128"/>
      <c r="E5" s="128"/>
      <c r="F5" s="128"/>
      <c r="G5" s="128"/>
      <c r="H5" s="128"/>
      <c r="I5" s="128"/>
      <c r="J5" s="128"/>
      <c r="K5" s="128"/>
      <c r="L5" s="128"/>
      <c r="M5" s="128"/>
      <c r="N5" s="128"/>
      <c r="O5" s="128"/>
      <c r="P5" s="128"/>
      <c r="Q5" s="128"/>
      <c r="R5" s="128"/>
      <c r="S5" s="128"/>
      <c r="T5" s="128"/>
      <c r="U5" s="128"/>
      <c r="V5" s="168"/>
      <c r="W5" s="128"/>
    </row>
    <row r="6" spans="1:29" x14ac:dyDescent="0.2">
      <c r="A6" s="129"/>
      <c r="B6" s="128"/>
      <c r="C6" s="45" t="s">
        <v>36</v>
      </c>
      <c r="D6" s="45" t="s">
        <v>35</v>
      </c>
      <c r="E6" s="45" t="s">
        <v>34</v>
      </c>
      <c r="F6" s="45" t="s">
        <v>33</v>
      </c>
      <c r="G6" s="45" t="s">
        <v>32</v>
      </c>
      <c r="H6" s="45" t="s">
        <v>31</v>
      </c>
      <c r="I6" s="45" t="s">
        <v>30</v>
      </c>
      <c r="J6" s="48" t="s">
        <v>29</v>
      </c>
      <c r="K6" s="225" t="s">
        <v>28</v>
      </c>
      <c r="L6" s="45" t="s">
        <v>27</v>
      </c>
      <c r="M6" s="45" t="s">
        <v>26</v>
      </c>
      <c r="N6" s="47" t="s">
        <v>25</v>
      </c>
      <c r="O6" s="45" t="s">
        <v>24</v>
      </c>
      <c r="P6" s="45" t="s">
        <v>23</v>
      </c>
      <c r="Q6" s="47" t="s">
        <v>22</v>
      </c>
      <c r="R6" s="47" t="s">
        <v>21</v>
      </c>
      <c r="S6" s="45" t="s">
        <v>54</v>
      </c>
      <c r="T6" s="45" t="s">
        <v>53</v>
      </c>
      <c r="U6" s="45" t="s">
        <v>52</v>
      </c>
      <c r="V6" s="226" t="s">
        <v>51</v>
      </c>
      <c r="W6" s="45"/>
    </row>
    <row r="7" spans="1:29" ht="31" customHeight="1" x14ac:dyDescent="0.2">
      <c r="A7" s="129"/>
      <c r="B7" s="128"/>
      <c r="C7" s="1382" t="s">
        <v>864</v>
      </c>
      <c r="D7" s="1382"/>
      <c r="E7" s="1382"/>
      <c r="F7" s="1382"/>
      <c r="G7" s="1382"/>
      <c r="H7" s="1382"/>
      <c r="I7" s="1382"/>
      <c r="J7" s="1382"/>
      <c r="K7" s="1382"/>
      <c r="L7" s="1382"/>
      <c r="M7" s="1382"/>
      <c r="N7" s="1382"/>
      <c r="O7" s="1382"/>
      <c r="P7" s="1382"/>
      <c r="Q7" s="1382"/>
      <c r="R7" s="1382"/>
      <c r="S7" s="1382"/>
      <c r="T7" s="1382"/>
      <c r="U7" s="1382"/>
      <c r="V7" s="1383"/>
      <c r="W7" s="1005"/>
    </row>
    <row r="8" spans="1:29" s="125" customFormat="1" ht="20" customHeight="1" x14ac:dyDescent="0.2">
      <c r="A8" s="165"/>
      <c r="B8" s="215"/>
      <c r="C8" s="1373" t="s">
        <v>95</v>
      </c>
      <c r="D8" s="1373"/>
      <c r="E8" s="1373"/>
      <c r="F8" s="1373"/>
      <c r="G8" s="1373"/>
      <c r="H8" s="1373"/>
      <c r="I8" s="1373"/>
      <c r="J8" s="1373"/>
      <c r="K8" s="1373"/>
      <c r="L8" s="1373"/>
      <c r="M8" s="1373"/>
      <c r="N8" s="1373"/>
      <c r="O8" s="1373"/>
      <c r="P8" s="1373"/>
      <c r="Q8" s="1373"/>
      <c r="R8" s="1373"/>
      <c r="S8" s="1373"/>
      <c r="T8" s="1373"/>
      <c r="U8" s="1373"/>
      <c r="V8" s="1374"/>
      <c r="W8" s="1317"/>
      <c r="Z8" s="1"/>
    </row>
    <row r="9" spans="1:29" ht="69" thickBot="1" x14ac:dyDescent="0.25">
      <c r="A9" s="129"/>
      <c r="B9" s="234" t="s">
        <v>97</v>
      </c>
      <c r="C9" s="164" t="s">
        <v>13</v>
      </c>
      <c r="D9" s="122" t="s">
        <v>96</v>
      </c>
      <c r="E9" s="1166" t="s">
        <v>1075</v>
      </c>
      <c r="F9" s="776" t="s">
        <v>670</v>
      </c>
      <c r="G9" s="164" t="s">
        <v>12</v>
      </c>
      <c r="H9" s="122" t="s">
        <v>96</v>
      </c>
      <c r="I9" s="1166" t="s">
        <v>1075</v>
      </c>
      <c r="J9" s="776" t="s">
        <v>670</v>
      </c>
      <c r="K9" s="164" t="s">
        <v>11</v>
      </c>
      <c r="L9" s="122" t="s">
        <v>96</v>
      </c>
      <c r="M9" s="1166" t="s">
        <v>1075</v>
      </c>
      <c r="N9" s="776" t="s">
        <v>670</v>
      </c>
      <c r="O9" s="164" t="s">
        <v>10</v>
      </c>
      <c r="P9" s="122" t="s">
        <v>96</v>
      </c>
      <c r="Q9" s="1166" t="s">
        <v>1075</v>
      </c>
      <c r="R9" s="776" t="s">
        <v>670</v>
      </c>
      <c r="S9" s="163" t="s">
        <v>9</v>
      </c>
      <c r="T9" s="122" t="s">
        <v>96</v>
      </c>
      <c r="U9" s="1166" t="s">
        <v>1075</v>
      </c>
      <c r="V9" s="777" t="s">
        <v>670</v>
      </c>
      <c r="W9" s="1325"/>
      <c r="Y9" s="1323" t="s">
        <v>1288</v>
      </c>
      <c r="Z9" s="1323"/>
      <c r="AA9" s="1323"/>
      <c r="AB9" s="1323"/>
      <c r="AC9" s="1323"/>
    </row>
    <row r="10" spans="1:29" x14ac:dyDescent="0.2">
      <c r="A10" s="155">
        <v>1913</v>
      </c>
      <c r="B10" s="228">
        <v>33.764648044909585</v>
      </c>
      <c r="C10" s="611">
        <f>compopoinc!N2</f>
        <v>0.3112849591186706</v>
      </c>
      <c r="D10" s="121">
        <f>compopoinc!O2</f>
        <v>0.28762850770934073</v>
      </c>
      <c r="E10" s="121">
        <f>compopoinc!P2</f>
        <v>2.3656451409329881E-2</v>
      </c>
      <c r="F10" s="114">
        <f>compopoinc!Q2</f>
        <v>0</v>
      </c>
      <c r="G10" s="135">
        <f>compopoinc!R2</f>
        <v>0.19092941064621313</v>
      </c>
      <c r="H10" s="161">
        <f>compopoinc!S2</f>
        <v>0.17705889788283319</v>
      </c>
      <c r="I10" s="161">
        <f>compopoinc!T2</f>
        <v>1.3870512763379934E-2</v>
      </c>
      <c r="J10" s="161">
        <f>compopoinc!U2</f>
        <v>0</v>
      </c>
      <c r="K10" s="1043">
        <f>compopoinc!V2</f>
        <v>0.16123640138999468</v>
      </c>
      <c r="L10" s="161">
        <f>compopoinc!W2</f>
        <v>0.14957047624844949</v>
      </c>
      <c r="M10" s="161">
        <f>compopoinc!X2</f>
        <v>1.1665925141545188E-2</v>
      </c>
      <c r="N10" s="161">
        <f>compopoinc!Y2</f>
        <v>0</v>
      </c>
      <c r="O10" s="1043">
        <f>compopoinc!Z2</f>
        <v>8.3025913041019611E-2</v>
      </c>
      <c r="P10" s="161">
        <f>compopoinc!AA2</f>
        <v>7.7024989028111848E-2</v>
      </c>
      <c r="Q10" s="161">
        <f>compopoinc!AB2</f>
        <v>6.0009240129077603E-3</v>
      </c>
      <c r="R10" s="161">
        <f>compopoinc!AC2</f>
        <v>0</v>
      </c>
      <c r="S10" s="135">
        <f>compopoinc!AD2</f>
        <v>2.5918345982203956E-2</v>
      </c>
      <c r="T10" s="114">
        <f>compopoinc!AE2</f>
        <v>2.4044466697609665E-2</v>
      </c>
      <c r="U10" s="114">
        <f>compopoinc!AF2</f>
        <v>1.873879284594291E-3</v>
      </c>
      <c r="V10" s="34">
        <f>compopoinc!AG2</f>
        <v>0</v>
      </c>
      <c r="W10" s="13"/>
      <c r="Y10" s="1324">
        <f>C10-D10-E10</f>
        <v>0</v>
      </c>
      <c r="Z10" s="1324">
        <f>G10-H10-I10</f>
        <v>0</v>
      </c>
      <c r="AA10" s="1324">
        <f>K10-L10-M10</f>
        <v>0</v>
      </c>
      <c r="AB10" s="1324">
        <f>O10-P10-Q10</f>
        <v>0</v>
      </c>
      <c r="AC10" s="1324">
        <f>S10-T10-U10</f>
        <v>0</v>
      </c>
    </row>
    <row r="11" spans="1:29" x14ac:dyDescent="0.2">
      <c r="A11" s="155">
        <v>1914</v>
      </c>
      <c r="B11" s="228">
        <v>31.61342940676127</v>
      </c>
      <c r="C11" s="612">
        <f>compopoinc!N3</f>
        <v>0.31541217794049725</v>
      </c>
      <c r="D11" s="114">
        <f>compopoinc!O3</f>
        <v>0.29128299816741759</v>
      </c>
      <c r="E11" s="114">
        <f>compopoinc!P3</f>
        <v>2.4129179773079656E-2</v>
      </c>
      <c r="F11" s="114">
        <f>compopoinc!Q3</f>
        <v>0</v>
      </c>
      <c r="G11" s="135">
        <f>compopoinc!R3</f>
        <v>0.19312568016369047</v>
      </c>
      <c r="H11" s="161">
        <f>compopoinc!S3</f>
        <v>0.17898939338013792</v>
      </c>
      <c r="I11" s="161">
        <f>compopoinc!T3</f>
        <v>1.4136286783552549E-2</v>
      </c>
      <c r="J11" s="161">
        <f>compopoinc!U3</f>
        <v>0</v>
      </c>
      <c r="K11" s="1043">
        <f>compopoinc!V3</f>
        <v>0.16378415671155636</v>
      </c>
      <c r="L11" s="161">
        <f>compopoinc!W3</f>
        <v>0.15184345087587234</v>
      </c>
      <c r="M11" s="161">
        <f>compopoinc!X3</f>
        <v>1.1940705835684013E-2</v>
      </c>
      <c r="N11" s="161">
        <f>compopoinc!Y3</f>
        <v>0</v>
      </c>
      <c r="O11" s="1043">
        <f>compopoinc!Z3</f>
        <v>8.2426242575090666E-2</v>
      </c>
      <c r="P11" s="161">
        <f>compopoinc!AA3</f>
        <v>7.6422617645987775E-2</v>
      </c>
      <c r="Q11" s="161">
        <f>compopoinc!AB3</f>
        <v>6.0036249291028927E-3</v>
      </c>
      <c r="R11" s="161">
        <f>compopoinc!AC3</f>
        <v>0</v>
      </c>
      <c r="S11" s="135">
        <f>compopoinc!AD3</f>
        <v>2.7416534010573517E-2</v>
      </c>
      <c r="T11" s="114">
        <f>compopoinc!AE3</f>
        <v>2.5419386594158804E-2</v>
      </c>
      <c r="U11" s="114">
        <f>compopoinc!AF3</f>
        <v>1.9971474164147142E-3</v>
      </c>
      <c r="V11" s="12">
        <f>compopoinc!AG3</f>
        <v>0</v>
      </c>
      <c r="W11" s="13"/>
      <c r="Y11" s="1324">
        <f t="shared" ref="Y11:Y74" si="0">C11-D11-E11</f>
        <v>0</v>
      </c>
      <c r="Z11" s="1324">
        <f t="shared" ref="Z11:Z74" si="1">G11-H11-I11</f>
        <v>0</v>
      </c>
      <c r="AA11" s="1324">
        <f t="shared" ref="AA11:AA74" si="2">K11-L11-M11</f>
        <v>0</v>
      </c>
      <c r="AB11" s="1324">
        <f t="shared" ref="AB11:AB74" si="3">O11-P11-Q11</f>
        <v>0</v>
      </c>
      <c r="AC11" s="1324">
        <f t="shared" ref="AC11:AC74" si="4">S11-T11-U11</f>
        <v>0</v>
      </c>
    </row>
    <row r="12" spans="1:29" x14ac:dyDescent="0.2">
      <c r="A12" s="155">
        <v>1915</v>
      </c>
      <c r="B12" s="228">
        <v>33.591773320162616</v>
      </c>
      <c r="C12" s="612">
        <f>compopoinc!N4</f>
        <v>0.30625767919704971</v>
      </c>
      <c r="D12" s="114">
        <f>compopoinc!O4</f>
        <v>0.28277361709576782</v>
      </c>
      <c r="E12" s="114">
        <f>compopoinc!P4</f>
        <v>2.3484062101281917E-2</v>
      </c>
      <c r="F12" s="114">
        <f>compopoinc!Q4</f>
        <v>0</v>
      </c>
      <c r="G12" s="135">
        <f>compopoinc!R4</f>
        <v>0.18500519256921752</v>
      </c>
      <c r="H12" s="161">
        <f>compopoinc!S4</f>
        <v>0.17144641426727777</v>
      </c>
      <c r="I12" s="161">
        <f>compopoinc!T4</f>
        <v>1.3558778301939745E-2</v>
      </c>
      <c r="J12" s="161">
        <f>compopoinc!U4</f>
        <v>0</v>
      </c>
      <c r="K12" s="1043">
        <f>compopoinc!V4</f>
        <v>0.15684114665721149</v>
      </c>
      <c r="L12" s="161">
        <f>compopoinc!W4</f>
        <v>0.14539424397805423</v>
      </c>
      <c r="M12" s="161">
        <f>compopoinc!X4</f>
        <v>1.1446902679157257E-2</v>
      </c>
      <c r="N12" s="161">
        <f>compopoinc!Y4</f>
        <v>0</v>
      </c>
      <c r="O12" s="1043">
        <f>compopoinc!Z4</f>
        <v>8.4508281465325047E-2</v>
      </c>
      <c r="P12" s="161">
        <f>compopoinc!AA4</f>
        <v>7.8347801969280526E-2</v>
      </c>
      <c r="Q12" s="161">
        <f>compopoinc!AB4</f>
        <v>6.1604794960445162E-3</v>
      </c>
      <c r="R12" s="161">
        <f>compopoinc!AC4</f>
        <v>0</v>
      </c>
      <c r="S12" s="135">
        <f>compopoinc!AD4</f>
        <v>3.511689312002645E-2</v>
      </c>
      <c r="T12" s="114">
        <f>compopoinc!AE4</f>
        <v>3.2558154887013885E-2</v>
      </c>
      <c r="U12" s="114">
        <f>compopoinc!AF4</f>
        <v>2.5587382330125637E-3</v>
      </c>
      <c r="V12" s="12">
        <f>compopoinc!AG4</f>
        <v>0</v>
      </c>
      <c r="W12" s="13"/>
      <c r="Y12" s="1324">
        <f t="shared" si="0"/>
        <v>0</v>
      </c>
      <c r="Z12" s="1324">
        <f t="shared" si="1"/>
        <v>0</v>
      </c>
      <c r="AA12" s="1324">
        <f t="shared" si="2"/>
        <v>0</v>
      </c>
      <c r="AB12" s="1324">
        <f t="shared" si="3"/>
        <v>0</v>
      </c>
      <c r="AC12" s="1324">
        <f t="shared" si="4"/>
        <v>0</v>
      </c>
    </row>
    <row r="13" spans="1:29" x14ac:dyDescent="0.2">
      <c r="A13" s="155">
        <v>1916</v>
      </c>
      <c r="B13" s="228">
        <v>42.467681761243774</v>
      </c>
      <c r="C13" s="612">
        <f>compopoinc!N5</f>
        <v>0.32881850955899405</v>
      </c>
      <c r="D13" s="161">
        <f>compopoinc!O5</f>
        <v>0.30303217637873231</v>
      </c>
      <c r="E13" s="161">
        <f>compopoinc!P5</f>
        <v>2.5786333180261762E-2</v>
      </c>
      <c r="F13" s="161">
        <f>compopoinc!Q5</f>
        <v>0</v>
      </c>
      <c r="G13" s="135">
        <f>compopoinc!R5</f>
        <v>0.19918205050124807</v>
      </c>
      <c r="H13" s="161">
        <f>compopoinc!S5</f>
        <v>0.18419132816260245</v>
      </c>
      <c r="I13" s="161">
        <f>compopoinc!T5</f>
        <v>1.4990722338645636E-2</v>
      </c>
      <c r="J13" s="161">
        <f>compopoinc!U5</f>
        <v>0</v>
      </c>
      <c r="K13" s="1043">
        <f>compopoinc!V5</f>
        <v>0.16691393038305008</v>
      </c>
      <c r="L13" s="161">
        <f>compopoinc!W5</f>
        <v>0.15439846293280929</v>
      </c>
      <c r="M13" s="161">
        <f>compopoinc!X5</f>
        <v>1.2515467450240802E-2</v>
      </c>
      <c r="N13" s="161">
        <f>compopoinc!Y5</f>
        <v>0</v>
      </c>
      <c r="O13" s="1043">
        <f>compopoinc!Z5</f>
        <v>0.10285124612058966</v>
      </c>
      <c r="P13" s="161">
        <f>compopoinc!AA5</f>
        <v>9.5150126714350622E-2</v>
      </c>
      <c r="Q13" s="161">
        <f>compopoinc!AB5</f>
        <v>7.7011194062390391E-3</v>
      </c>
      <c r="R13" s="161">
        <f>compopoinc!AC5</f>
        <v>0</v>
      </c>
      <c r="S13" s="135">
        <f>compopoinc!AD5</f>
        <v>4.2309581603838499E-2</v>
      </c>
      <c r="T13" s="114">
        <f>compopoinc!AE5</f>
        <v>3.9142733953932557E-2</v>
      </c>
      <c r="U13" s="114">
        <f>compopoinc!AF5</f>
        <v>3.1668476499059441E-3</v>
      </c>
      <c r="V13" s="12">
        <f>compopoinc!AG5</f>
        <v>0</v>
      </c>
      <c r="W13" s="13"/>
      <c r="Y13" s="1324">
        <f t="shared" si="0"/>
        <v>0</v>
      </c>
      <c r="Z13" s="1324">
        <f t="shared" si="1"/>
        <v>0</v>
      </c>
      <c r="AA13" s="1324">
        <f t="shared" si="2"/>
        <v>0</v>
      </c>
      <c r="AB13" s="1324">
        <f t="shared" si="3"/>
        <v>0</v>
      </c>
      <c r="AC13" s="1324">
        <f t="shared" si="4"/>
        <v>0</v>
      </c>
    </row>
    <row r="14" spans="1:29" x14ac:dyDescent="0.2">
      <c r="A14" s="155">
        <v>1917</v>
      </c>
      <c r="B14" s="228">
        <v>50.749127395722006</v>
      </c>
      <c r="C14" s="612">
        <f>compopoinc!N6</f>
        <v>0.34569848920146229</v>
      </c>
      <c r="D14" s="161">
        <f>compopoinc!O6</f>
        <v>0.28337170110947174</v>
      </c>
      <c r="E14" s="161">
        <f>compopoinc!P6</f>
        <v>6.2326788091990569E-2</v>
      </c>
      <c r="F14" s="161">
        <f>compopoinc!Q6</f>
        <v>0</v>
      </c>
      <c r="G14" s="135">
        <f>compopoinc!R6</f>
        <v>0.20323076174991772</v>
      </c>
      <c r="H14" s="161">
        <f>compopoinc!S6</f>
        <v>0.16748025508145631</v>
      </c>
      <c r="I14" s="161">
        <f>compopoinc!T6</f>
        <v>3.5750506668461413E-2</v>
      </c>
      <c r="J14" s="161">
        <f>compopoinc!U6</f>
        <v>0</v>
      </c>
      <c r="K14" s="1043">
        <f>compopoinc!V6</f>
        <v>0.16476071955148039</v>
      </c>
      <c r="L14" s="161">
        <f>compopoinc!W6</f>
        <v>0.13595968114339405</v>
      </c>
      <c r="M14" s="161">
        <f>compopoinc!X6</f>
        <v>2.880103840808635E-2</v>
      </c>
      <c r="N14" s="161">
        <f>compopoinc!Y6</f>
        <v>0</v>
      </c>
      <c r="O14" s="1043">
        <f>compopoinc!Z6</f>
        <v>9.3650711033411743E-2</v>
      </c>
      <c r="P14" s="161">
        <f>compopoinc!AA6</f>
        <v>7.7392389104492212E-2</v>
      </c>
      <c r="Q14" s="161">
        <f>compopoinc!AB6</f>
        <v>1.6258321928919534E-2</v>
      </c>
      <c r="R14" s="161">
        <f>compopoinc!AC6</f>
        <v>0</v>
      </c>
      <c r="S14" s="135">
        <f>compopoinc!AD6</f>
        <v>3.2379017453235209E-2</v>
      </c>
      <c r="T14" s="114">
        <f>compopoinc!AE6</f>
        <v>2.6749712547881194E-2</v>
      </c>
      <c r="U14" s="114">
        <f>compopoinc!AF6</f>
        <v>5.6293049053540139E-3</v>
      </c>
      <c r="V14" s="12">
        <f>compopoinc!AG6</f>
        <v>0</v>
      </c>
      <c r="W14" s="13"/>
      <c r="Y14" s="1324">
        <f t="shared" si="0"/>
        <v>0</v>
      </c>
      <c r="Z14" s="1324">
        <f t="shared" si="1"/>
        <v>0</v>
      </c>
      <c r="AA14" s="1324">
        <f t="shared" si="2"/>
        <v>0</v>
      </c>
      <c r="AB14" s="1324">
        <f t="shared" si="3"/>
        <v>0</v>
      </c>
      <c r="AC14" s="1324">
        <f t="shared" si="4"/>
        <v>0</v>
      </c>
    </row>
    <row r="15" spans="1:29" x14ac:dyDescent="0.2">
      <c r="A15" s="155">
        <v>1918</v>
      </c>
      <c r="B15" s="228">
        <v>62.648709286150016</v>
      </c>
      <c r="C15" s="612">
        <f>compopoinc!N7</f>
        <v>0.32379382425528025</v>
      </c>
      <c r="D15" s="114">
        <f>compopoinc!O7</f>
        <v>0.25120064788588398</v>
      </c>
      <c r="E15" s="114">
        <f>compopoinc!P7</f>
        <v>7.2593176369396259E-2</v>
      </c>
      <c r="F15" s="114">
        <f>compopoinc!Q7</f>
        <v>0</v>
      </c>
      <c r="G15" s="135">
        <f>compopoinc!R7</f>
        <v>0.17618557707040108</v>
      </c>
      <c r="H15" s="114">
        <f>compopoinc!S7</f>
        <v>0.13740671384302128</v>
      </c>
      <c r="I15" s="114">
        <f>compopoinc!T7</f>
        <v>3.8778863227379799E-2</v>
      </c>
      <c r="J15" s="114">
        <f>compopoinc!U7</f>
        <v>0</v>
      </c>
      <c r="K15" s="186">
        <f>compopoinc!V7</f>
        <v>0.1347420481451293</v>
      </c>
      <c r="L15" s="114">
        <f>compopoinc!W7</f>
        <v>0.10519031220505132</v>
      </c>
      <c r="M15" s="114">
        <f>compopoinc!X7</f>
        <v>2.9551735940077976E-2</v>
      </c>
      <c r="N15" s="114">
        <f>compopoinc!Y7</f>
        <v>0</v>
      </c>
      <c r="O15" s="186">
        <f>compopoinc!Z7</f>
        <v>6.6627145652725095E-2</v>
      </c>
      <c r="P15" s="114">
        <f>compopoinc!AA7</f>
        <v>5.200123424930074E-2</v>
      </c>
      <c r="Q15" s="114">
        <f>compopoinc!AB7</f>
        <v>1.4625911403424355E-2</v>
      </c>
      <c r="R15" s="114">
        <f>compopoinc!AC7</f>
        <v>0</v>
      </c>
      <c r="S15" s="135">
        <f>compopoinc!AD7</f>
        <v>1.7454187008340998E-2</v>
      </c>
      <c r="T15" s="114">
        <f>compopoinc!AE7</f>
        <v>1.3504846582041766E-2</v>
      </c>
      <c r="U15" s="114">
        <f>compopoinc!AF7</f>
        <v>3.9493404262992311E-3</v>
      </c>
      <c r="V15" s="12">
        <f>compopoinc!AG7</f>
        <v>0</v>
      </c>
      <c r="W15" s="13"/>
      <c r="Y15" s="1324">
        <f t="shared" si="0"/>
        <v>0</v>
      </c>
      <c r="Z15" s="1324">
        <f t="shared" si="1"/>
        <v>0</v>
      </c>
      <c r="AA15" s="1324">
        <f t="shared" si="2"/>
        <v>0</v>
      </c>
      <c r="AB15" s="1324">
        <f t="shared" si="3"/>
        <v>0</v>
      </c>
      <c r="AC15" s="1324">
        <f t="shared" si="4"/>
        <v>0</v>
      </c>
    </row>
    <row r="16" spans="1:29" x14ac:dyDescent="0.2">
      <c r="A16" s="160">
        <v>1919</v>
      </c>
      <c r="B16" s="229">
        <v>69.157175329046709</v>
      </c>
      <c r="C16" s="613">
        <f>compopoinc!N8</f>
        <v>0.3422974393920557</v>
      </c>
      <c r="D16" s="116">
        <f>compopoinc!O8</f>
        <v>0.30220436548465285</v>
      </c>
      <c r="E16" s="116">
        <f>compopoinc!P8</f>
        <v>4.009307390740284E-2</v>
      </c>
      <c r="F16" s="116">
        <f>compopoinc!Q8</f>
        <v>0</v>
      </c>
      <c r="G16" s="139">
        <f>compopoinc!R8</f>
        <v>0.19269815462711995</v>
      </c>
      <c r="H16" s="116">
        <f>compopoinc!S8</f>
        <v>0.17072630308357484</v>
      </c>
      <c r="I16" s="116">
        <f>compopoinc!T8</f>
        <v>2.1971851543545123E-2</v>
      </c>
      <c r="J16" s="116">
        <f>compopoinc!U8</f>
        <v>0</v>
      </c>
      <c r="K16" s="188">
        <f>compopoinc!V8</f>
        <v>0.14660604474421948</v>
      </c>
      <c r="L16" s="116">
        <f>compopoinc!W8</f>
        <v>0.12993201775924204</v>
      </c>
      <c r="M16" s="116">
        <f>compopoinc!X8</f>
        <v>1.6674026984977452E-2</v>
      </c>
      <c r="N16" s="116">
        <f>compopoinc!Y8</f>
        <v>0</v>
      </c>
      <c r="O16" s="188">
        <f>compopoinc!Z8</f>
        <v>7.1023073728184283E-2</v>
      </c>
      <c r="P16" s="116">
        <f>compopoinc!AA8</f>
        <v>6.294594255070568E-2</v>
      </c>
      <c r="Q16" s="116">
        <f>compopoinc!AB8</f>
        <v>8.077131177478606E-3</v>
      </c>
      <c r="R16" s="116">
        <f>compopoinc!AC8</f>
        <v>0</v>
      </c>
      <c r="S16" s="139">
        <f>compopoinc!AD8</f>
        <v>1.7859198141306914E-2</v>
      </c>
      <c r="T16" s="116">
        <f>compopoinc!AE8</f>
        <v>1.5815017729042615E-2</v>
      </c>
      <c r="U16" s="116">
        <f>compopoinc!AF8</f>
        <v>2.0441804122642987E-3</v>
      </c>
      <c r="V16" s="17">
        <f>compopoinc!AG8</f>
        <v>0</v>
      </c>
      <c r="W16" s="13"/>
      <c r="Y16" s="1324">
        <f t="shared" si="0"/>
        <v>0</v>
      </c>
      <c r="Z16" s="1324">
        <f t="shared" si="1"/>
        <v>0</v>
      </c>
      <c r="AA16" s="1324">
        <f t="shared" si="2"/>
        <v>0</v>
      </c>
      <c r="AB16" s="1324">
        <f t="shared" si="3"/>
        <v>0</v>
      </c>
      <c r="AC16" s="1324">
        <f t="shared" si="4"/>
        <v>0</v>
      </c>
    </row>
    <row r="17" spans="1:29" x14ac:dyDescent="0.2">
      <c r="A17" s="155">
        <v>1920</v>
      </c>
      <c r="B17" s="228">
        <v>79.814621478925872</v>
      </c>
      <c r="C17" s="612">
        <f>compopoinc!N9</f>
        <v>0.31300506113834659</v>
      </c>
      <c r="D17" s="114">
        <f>compopoinc!O9</f>
        <v>0.28965906869348873</v>
      </c>
      <c r="E17" s="114">
        <f>compopoinc!P9</f>
        <v>2.3345992444857858E-2</v>
      </c>
      <c r="F17" s="114">
        <f>compopoinc!Q9</f>
        <v>0</v>
      </c>
      <c r="G17" s="135">
        <f>compopoinc!R9</f>
        <v>0.16516491660745408</v>
      </c>
      <c r="H17" s="114">
        <f>compopoinc!S9</f>
        <v>0.15337484033136142</v>
      </c>
      <c r="I17" s="114">
        <f>compopoinc!T9</f>
        <v>1.1790076276092664E-2</v>
      </c>
      <c r="J17" s="114">
        <f>compopoinc!U9</f>
        <v>0</v>
      </c>
      <c r="K17" s="186">
        <f>compopoinc!V9</f>
        <v>0.12063360960824784</v>
      </c>
      <c r="L17" s="114">
        <f>compopoinc!W9</f>
        <v>0.11205990438829609</v>
      </c>
      <c r="M17" s="114">
        <f>compopoinc!X9</f>
        <v>8.5737052199517556E-3</v>
      </c>
      <c r="N17" s="114">
        <f>compopoinc!Y9</f>
        <v>0</v>
      </c>
      <c r="O17" s="186">
        <f>compopoinc!Z9</f>
        <v>5.034996683986169E-2</v>
      </c>
      <c r="P17" s="114">
        <f>compopoinc!AA9</f>
        <v>4.6786132727537462E-2</v>
      </c>
      <c r="Q17" s="114">
        <f>compopoinc!AB9</f>
        <v>3.5638341123242277E-3</v>
      </c>
      <c r="R17" s="114">
        <f>compopoinc!AC9</f>
        <v>0</v>
      </c>
      <c r="S17" s="135">
        <f>compopoinc!AD9</f>
        <v>8.6882197002329121E-3</v>
      </c>
      <c r="T17" s="114">
        <f>compopoinc!AE9</f>
        <v>8.0844333721041203E-3</v>
      </c>
      <c r="U17" s="114">
        <f>compopoinc!AF9</f>
        <v>6.0378632812879154E-4</v>
      </c>
      <c r="V17" s="21">
        <f>compopoinc!AG9</f>
        <v>0</v>
      </c>
      <c r="W17" s="13"/>
      <c r="Y17" s="1324">
        <f t="shared" si="0"/>
        <v>0</v>
      </c>
      <c r="Z17" s="1324">
        <f t="shared" si="1"/>
        <v>0</v>
      </c>
      <c r="AA17" s="1324">
        <f t="shared" si="2"/>
        <v>0</v>
      </c>
      <c r="AB17" s="1324">
        <f t="shared" si="3"/>
        <v>0</v>
      </c>
      <c r="AC17" s="1324">
        <f t="shared" si="4"/>
        <v>0</v>
      </c>
    </row>
    <row r="18" spans="1:29" x14ac:dyDescent="0.2">
      <c r="A18" s="155">
        <v>1921</v>
      </c>
      <c r="B18" s="228">
        <v>63.860570205381123</v>
      </c>
      <c r="C18" s="612">
        <f>compopoinc!N10</f>
        <v>0.32819950742317039</v>
      </c>
      <c r="D18" s="114">
        <f>compopoinc!O10</f>
        <v>0.30256001738987581</v>
      </c>
      <c r="E18" s="114">
        <f>compopoinc!P10</f>
        <v>2.5639490033294583E-2</v>
      </c>
      <c r="F18" s="114">
        <f>compopoinc!Q10</f>
        <v>0</v>
      </c>
      <c r="G18" s="135">
        <f>compopoinc!R10</f>
        <v>0.16483557297916454</v>
      </c>
      <c r="H18" s="114">
        <f>compopoinc!S10</f>
        <v>0.15246373798631901</v>
      </c>
      <c r="I18" s="114">
        <f>compopoinc!T10</f>
        <v>1.2371834992845537E-2</v>
      </c>
      <c r="J18" s="114">
        <f>compopoinc!U10</f>
        <v>0</v>
      </c>
      <c r="K18" s="186">
        <f>compopoinc!V10</f>
        <v>0.12052301966265663</v>
      </c>
      <c r="L18" s="114">
        <f>compopoinc!W10</f>
        <v>0.11151342041158706</v>
      </c>
      <c r="M18" s="114">
        <f>compopoinc!X10</f>
        <v>9.0095992510695767E-3</v>
      </c>
      <c r="N18" s="114">
        <f>compopoinc!Y10</f>
        <v>0</v>
      </c>
      <c r="O18" s="186">
        <f>compopoinc!Z10</f>
        <v>5.1267623502456096E-2</v>
      </c>
      <c r="P18" s="114">
        <f>compopoinc!AA10</f>
        <v>4.7444525932791679E-2</v>
      </c>
      <c r="Q18" s="114">
        <f>compopoinc!AB10</f>
        <v>3.8230975696644182E-3</v>
      </c>
      <c r="R18" s="114">
        <f>compopoinc!AC10</f>
        <v>0</v>
      </c>
      <c r="S18" s="135">
        <f>compopoinc!AD10</f>
        <v>9.5881845895265556E-3</v>
      </c>
      <c r="T18" s="114">
        <f>compopoinc!AE10</f>
        <v>8.8786810108029846E-3</v>
      </c>
      <c r="U18" s="114">
        <f>compopoinc!AF10</f>
        <v>7.0950357872357102E-4</v>
      </c>
      <c r="V18" s="12">
        <f>compopoinc!AG10</f>
        <v>0</v>
      </c>
      <c r="W18" s="13"/>
      <c r="Y18" s="1324">
        <f t="shared" si="0"/>
        <v>0</v>
      </c>
      <c r="Z18" s="1324">
        <f t="shared" si="1"/>
        <v>0</v>
      </c>
      <c r="AA18" s="1324">
        <f t="shared" si="2"/>
        <v>0</v>
      </c>
      <c r="AB18" s="1324">
        <f t="shared" si="3"/>
        <v>0</v>
      </c>
      <c r="AC18" s="1324">
        <f t="shared" si="4"/>
        <v>0</v>
      </c>
    </row>
    <row r="19" spans="1:29" x14ac:dyDescent="0.2">
      <c r="A19" s="155">
        <v>1922</v>
      </c>
      <c r="B19" s="228">
        <v>65.298773172203795</v>
      </c>
      <c r="C19" s="612">
        <f>compopoinc!N11</f>
        <v>0.32027173571571921</v>
      </c>
      <c r="D19" s="114">
        <f>compopoinc!O11</f>
        <v>0.29677529904720096</v>
      </c>
      <c r="E19" s="114">
        <f>compopoinc!P11</f>
        <v>2.3496436668518257E-2</v>
      </c>
      <c r="F19" s="114">
        <f>compopoinc!Q11</f>
        <v>0</v>
      </c>
      <c r="G19" s="135">
        <f>compopoinc!R11</f>
        <v>0.15986214786828587</v>
      </c>
      <c r="H19" s="114">
        <f>compopoinc!S11</f>
        <v>0.14863612654046229</v>
      </c>
      <c r="I19" s="114">
        <f>compopoinc!T11</f>
        <v>1.1226021327823583E-2</v>
      </c>
      <c r="J19" s="114">
        <f>compopoinc!U11</f>
        <v>0</v>
      </c>
      <c r="K19" s="186">
        <f>compopoinc!V11</f>
        <v>0.11728274198298654</v>
      </c>
      <c r="L19" s="114">
        <f>compopoinc!W11</f>
        <v>0.10908288449155737</v>
      </c>
      <c r="M19" s="114">
        <f>compopoinc!X11</f>
        <v>8.1998574914291644E-3</v>
      </c>
      <c r="N19" s="114">
        <f>compopoinc!Y11</f>
        <v>0</v>
      </c>
      <c r="O19" s="186">
        <f>compopoinc!Z11</f>
        <v>5.1330867296447646E-2</v>
      </c>
      <c r="P19" s="114">
        <f>compopoinc!AA11</f>
        <v>4.774973503502386E-2</v>
      </c>
      <c r="Q19" s="114">
        <f>compopoinc!AB11</f>
        <v>3.5811322614237875E-3</v>
      </c>
      <c r="R19" s="114">
        <f>compopoinc!AC11</f>
        <v>0</v>
      </c>
      <c r="S19" s="135">
        <f>compopoinc!AD11</f>
        <v>1.2027720318062585E-2</v>
      </c>
      <c r="T19" s="114">
        <f>compopoinc!AE11</f>
        <v>1.1191550840169082E-2</v>
      </c>
      <c r="U19" s="114">
        <f>compopoinc!AF11</f>
        <v>8.361694778935033E-4</v>
      </c>
      <c r="V19" s="12">
        <f>compopoinc!AG11</f>
        <v>0</v>
      </c>
      <c r="W19" s="13"/>
      <c r="Y19" s="1324">
        <f t="shared" si="0"/>
        <v>0</v>
      </c>
      <c r="Z19" s="1324">
        <f t="shared" si="1"/>
        <v>0</v>
      </c>
      <c r="AA19" s="1324">
        <f t="shared" si="2"/>
        <v>0</v>
      </c>
      <c r="AB19" s="1324">
        <f t="shared" si="3"/>
        <v>0</v>
      </c>
      <c r="AC19" s="1324">
        <f t="shared" si="4"/>
        <v>0</v>
      </c>
    </row>
    <row r="20" spans="1:29" x14ac:dyDescent="0.2">
      <c r="A20" s="155">
        <v>1923</v>
      </c>
      <c r="B20" s="228">
        <v>77.063588017705172</v>
      </c>
      <c r="C20" s="612">
        <f>compopoinc!N12</f>
        <v>0.29889867292124822</v>
      </c>
      <c r="D20" s="114">
        <f>compopoinc!O12</f>
        <v>0.27717300329698918</v>
      </c>
      <c r="E20" s="114">
        <f>compopoinc!P12</f>
        <v>2.1725669624259033E-2</v>
      </c>
      <c r="F20" s="114">
        <f>compopoinc!Q12</f>
        <v>0</v>
      </c>
      <c r="G20" s="135">
        <f>compopoinc!R12</f>
        <v>0.15031632882600746</v>
      </c>
      <c r="H20" s="114">
        <f>compopoinc!S12</f>
        <v>0.13989843328954923</v>
      </c>
      <c r="I20" s="114">
        <f>compopoinc!T12</f>
        <v>1.0417895536458225E-2</v>
      </c>
      <c r="J20" s="114">
        <f>compopoinc!U12</f>
        <v>0</v>
      </c>
      <c r="K20" s="186">
        <f>compopoinc!V12</f>
        <v>0.1106851590604746</v>
      </c>
      <c r="L20" s="114">
        <f>compopoinc!W12</f>
        <v>0.10305054574298853</v>
      </c>
      <c r="M20" s="114">
        <f>compopoinc!X12</f>
        <v>7.6346133174860758E-3</v>
      </c>
      <c r="N20" s="114">
        <f>compopoinc!Y12</f>
        <v>0</v>
      </c>
      <c r="O20" s="186">
        <f>compopoinc!Z12</f>
        <v>4.7610451434158249E-2</v>
      </c>
      <c r="P20" s="114">
        <f>compopoinc!AA12</f>
        <v>4.4338045370740292E-2</v>
      </c>
      <c r="Q20" s="114">
        <f>compopoinc!AB12</f>
        <v>3.2724060634179565E-3</v>
      </c>
      <c r="R20" s="114">
        <f>compopoinc!AC12</f>
        <v>0</v>
      </c>
      <c r="S20" s="135">
        <f>compopoinc!AD12</f>
        <v>1.0378431475537469E-2</v>
      </c>
      <c r="T20" s="114">
        <f>compopoinc!AE12</f>
        <v>9.6719674932385733E-3</v>
      </c>
      <c r="U20" s="114">
        <f>compopoinc!AF12</f>
        <v>7.0646398229889593E-4</v>
      </c>
      <c r="V20" s="12">
        <f>compopoinc!AG12</f>
        <v>0</v>
      </c>
      <c r="W20" s="13"/>
      <c r="Y20" s="1324">
        <f t="shared" si="0"/>
        <v>0</v>
      </c>
      <c r="Z20" s="1324">
        <f t="shared" si="1"/>
        <v>0</v>
      </c>
      <c r="AA20" s="1324">
        <f t="shared" si="2"/>
        <v>0</v>
      </c>
      <c r="AB20" s="1324">
        <f t="shared" si="3"/>
        <v>0</v>
      </c>
      <c r="AC20" s="1324">
        <f t="shared" si="4"/>
        <v>0</v>
      </c>
    </row>
    <row r="21" spans="1:29" x14ac:dyDescent="0.2">
      <c r="A21" s="155">
        <v>1924</v>
      </c>
      <c r="B21" s="228">
        <v>77.785548529145672</v>
      </c>
      <c r="C21" s="612">
        <f>compopoinc!N13</f>
        <v>0.31483179696246549</v>
      </c>
      <c r="D21" s="114">
        <f>compopoinc!O13</f>
        <v>0.29344077389878442</v>
      </c>
      <c r="E21" s="114">
        <f>compopoinc!P13</f>
        <v>2.1391023063681076E-2</v>
      </c>
      <c r="F21" s="114">
        <f>compopoinc!Q13</f>
        <v>0</v>
      </c>
      <c r="G21" s="135">
        <f>compopoinc!R13</f>
        <v>0.15975101212938375</v>
      </c>
      <c r="H21" s="114">
        <f>compopoinc!S13</f>
        <v>0.14940895793876477</v>
      </c>
      <c r="I21" s="114">
        <f>compopoinc!T13</f>
        <v>1.0342054190618986E-2</v>
      </c>
      <c r="J21" s="114">
        <f>compopoinc!U13</f>
        <v>0</v>
      </c>
      <c r="K21" s="186">
        <f>compopoinc!V13</f>
        <v>0.11836028696522752</v>
      </c>
      <c r="L21" s="114">
        <f>compopoinc!W13</f>
        <v>0.11073405888282049</v>
      </c>
      <c r="M21" s="114">
        <f>compopoinc!X13</f>
        <v>7.6262280824070262E-3</v>
      </c>
      <c r="N21" s="114">
        <f>compopoinc!Y13</f>
        <v>0</v>
      </c>
      <c r="O21" s="186">
        <f>compopoinc!Z13</f>
        <v>5.2407990568806663E-2</v>
      </c>
      <c r="P21" s="114">
        <f>compopoinc!AA13</f>
        <v>4.9041715768992793E-2</v>
      </c>
      <c r="Q21" s="114">
        <f>compopoinc!AB13</f>
        <v>3.3662747998138725E-3</v>
      </c>
      <c r="R21" s="114">
        <f>compopoinc!AC13</f>
        <v>0</v>
      </c>
      <c r="S21" s="135">
        <f>compopoinc!AD13</f>
        <v>1.2741427905368861E-2</v>
      </c>
      <c r="T21" s="114">
        <f>compopoinc!AE13</f>
        <v>1.1928693534068707E-2</v>
      </c>
      <c r="U21" s="114">
        <f>compopoinc!AF13</f>
        <v>8.1273437130015465E-4</v>
      </c>
      <c r="V21" s="12">
        <f>compopoinc!AG13</f>
        <v>0</v>
      </c>
      <c r="W21" s="13"/>
      <c r="Y21" s="1324">
        <f t="shared" si="0"/>
        <v>0</v>
      </c>
      <c r="Z21" s="1324">
        <f t="shared" si="1"/>
        <v>0</v>
      </c>
      <c r="AA21" s="1324">
        <f t="shared" si="2"/>
        <v>0</v>
      </c>
      <c r="AB21" s="1324">
        <f t="shared" si="3"/>
        <v>0</v>
      </c>
      <c r="AC21" s="1324">
        <f t="shared" si="4"/>
        <v>0</v>
      </c>
    </row>
    <row r="22" spans="1:29" x14ac:dyDescent="0.2">
      <c r="A22" s="155">
        <v>1925</v>
      </c>
      <c r="B22" s="228">
        <v>82.008404491093785</v>
      </c>
      <c r="C22" s="612">
        <f>compopoinc!N14</f>
        <v>0.33764370808369271</v>
      </c>
      <c r="D22" s="114">
        <f>compopoinc!O14</f>
        <v>0.31291360827253012</v>
      </c>
      <c r="E22" s="114">
        <f>compopoinc!P14</f>
        <v>2.4730099811162601E-2</v>
      </c>
      <c r="F22" s="114">
        <f>compopoinc!Q14</f>
        <v>0</v>
      </c>
      <c r="G22" s="135">
        <f>compopoinc!R14</f>
        <v>0.17993583251545467</v>
      </c>
      <c r="H22" s="114">
        <f>compopoinc!S14</f>
        <v>0.16729007222028647</v>
      </c>
      <c r="I22" s="114">
        <f>compopoinc!T14</f>
        <v>1.2645760295168207E-2</v>
      </c>
      <c r="J22" s="114">
        <f>compopoinc!U14</f>
        <v>0</v>
      </c>
      <c r="K22" s="186">
        <f>compopoinc!V14</f>
        <v>0.1337771507455299</v>
      </c>
      <c r="L22" s="114">
        <f>compopoinc!W14</f>
        <v>0.12441120476377651</v>
      </c>
      <c r="M22" s="114">
        <f>compopoinc!X14</f>
        <v>9.3659459817533926E-3</v>
      </c>
      <c r="N22" s="114">
        <f>compopoinc!Y14</f>
        <v>0</v>
      </c>
      <c r="O22" s="186">
        <f>compopoinc!Z14</f>
        <v>6.1360646069624505E-2</v>
      </c>
      <c r="P22" s="114">
        <f>compopoinc!AA14</f>
        <v>5.707331117322486E-2</v>
      </c>
      <c r="Q22" s="114">
        <f>compopoinc!AB14</f>
        <v>4.2873348963996432E-3</v>
      </c>
      <c r="R22" s="114">
        <f>compopoinc!AC14</f>
        <v>0</v>
      </c>
      <c r="S22" s="135">
        <f>compopoinc!AD14</f>
        <v>1.7720852145990298E-2</v>
      </c>
      <c r="T22" s="114">
        <f>compopoinc!AE14</f>
        <v>1.6485764917647288E-2</v>
      </c>
      <c r="U22" s="114">
        <f>compopoinc!AF14</f>
        <v>1.2350872283430118E-3</v>
      </c>
      <c r="V22" s="12">
        <f>compopoinc!AG14</f>
        <v>0</v>
      </c>
      <c r="W22" s="13"/>
      <c r="Y22" s="1324">
        <f t="shared" si="0"/>
        <v>0</v>
      </c>
      <c r="Z22" s="1324">
        <f t="shared" si="1"/>
        <v>0</v>
      </c>
      <c r="AA22" s="1324">
        <f t="shared" si="2"/>
        <v>0</v>
      </c>
      <c r="AB22" s="1324">
        <f t="shared" si="3"/>
        <v>0</v>
      </c>
      <c r="AC22" s="1324">
        <f t="shared" si="4"/>
        <v>0</v>
      </c>
    </row>
    <row r="23" spans="1:29" x14ac:dyDescent="0.2">
      <c r="A23" s="155">
        <v>1926</v>
      </c>
      <c r="B23" s="228">
        <v>87.814491172489298</v>
      </c>
      <c r="C23" s="612">
        <f>compopoinc!N15</f>
        <v>0.34586726199742673</v>
      </c>
      <c r="D23" s="114">
        <f>compopoinc!O15</f>
        <v>0.32067607802758363</v>
      </c>
      <c r="E23" s="114">
        <f>compopoinc!P15</f>
        <v>2.5191183969843108E-2</v>
      </c>
      <c r="F23" s="114">
        <f>compopoinc!Q15</f>
        <v>0</v>
      </c>
      <c r="G23" s="135">
        <f>compopoinc!R15</f>
        <v>0.19095365330391231</v>
      </c>
      <c r="H23" s="114">
        <f>compopoinc!S15</f>
        <v>0.1775924665970938</v>
      </c>
      <c r="I23" s="114">
        <f>compopoinc!T15</f>
        <v>1.3361186706818505E-2</v>
      </c>
      <c r="J23" s="114">
        <f>compopoinc!U15</f>
        <v>0</v>
      </c>
      <c r="K23" s="186">
        <f>compopoinc!V15</f>
        <v>0.14329317225787352</v>
      </c>
      <c r="L23" s="114">
        <f>compopoinc!W15</f>
        <v>0.13330185581645529</v>
      </c>
      <c r="M23" s="114">
        <f>compopoinc!X15</f>
        <v>9.9913164414182371E-3</v>
      </c>
      <c r="N23" s="114">
        <f>compopoinc!Y15</f>
        <v>0</v>
      </c>
      <c r="O23" s="186">
        <f>compopoinc!Z15</f>
        <v>6.9324891566252156E-2</v>
      </c>
      <c r="P23" s="114">
        <f>compopoinc!AA15</f>
        <v>6.4498099378537732E-2</v>
      </c>
      <c r="Q23" s="114">
        <f>compopoinc!AB15</f>
        <v>4.8267921877144264E-3</v>
      </c>
      <c r="R23" s="114">
        <f>compopoinc!AC15</f>
        <v>0</v>
      </c>
      <c r="S23" s="135">
        <f>compopoinc!AD15</f>
        <v>2.225965572747321E-2</v>
      </c>
      <c r="T23" s="114">
        <f>compopoinc!AE15</f>
        <v>2.0711933850352422E-2</v>
      </c>
      <c r="U23" s="114">
        <f>compopoinc!AF15</f>
        <v>1.5477218771207865E-3</v>
      </c>
      <c r="V23" s="12">
        <f>compopoinc!AG15</f>
        <v>0</v>
      </c>
      <c r="W23" s="13"/>
      <c r="Y23" s="1324">
        <f t="shared" si="0"/>
        <v>0</v>
      </c>
      <c r="Z23" s="1324">
        <f t="shared" si="1"/>
        <v>0</v>
      </c>
      <c r="AA23" s="1324">
        <f t="shared" si="2"/>
        <v>0</v>
      </c>
      <c r="AB23" s="1324">
        <f t="shared" si="3"/>
        <v>0</v>
      </c>
      <c r="AC23" s="1324">
        <f t="shared" si="4"/>
        <v>0</v>
      </c>
    </row>
    <row r="24" spans="1:29" x14ac:dyDescent="0.2">
      <c r="A24" s="155">
        <v>1927</v>
      </c>
      <c r="B24" s="228">
        <v>86.22918527290642</v>
      </c>
      <c r="C24" s="612">
        <f>compopoinc!N16</f>
        <v>0.33997186504971588</v>
      </c>
      <c r="D24" s="114">
        <f>compopoinc!O16</f>
        <v>0.31695357846174044</v>
      </c>
      <c r="E24" s="114">
        <f>compopoinc!P16</f>
        <v>2.3018286587975431E-2</v>
      </c>
      <c r="F24" s="114">
        <f>compopoinc!Q16</f>
        <v>0</v>
      </c>
      <c r="G24" s="135">
        <f>compopoinc!R16</f>
        <v>0.18400290310634018</v>
      </c>
      <c r="H24" s="114">
        <f>compopoinc!S16</f>
        <v>0.17208272848769768</v>
      </c>
      <c r="I24" s="114">
        <f>compopoinc!T16</f>
        <v>1.1920174618642495E-2</v>
      </c>
      <c r="J24" s="114">
        <f>compopoinc!U16</f>
        <v>0</v>
      </c>
      <c r="K24" s="186">
        <f>compopoinc!V16</f>
        <v>0.13705300600767573</v>
      </c>
      <c r="L24" s="114">
        <f>compopoinc!W16</f>
        <v>0.12820994026841315</v>
      </c>
      <c r="M24" s="114">
        <f>compopoinc!X16</f>
        <v>8.8430657392625928E-3</v>
      </c>
      <c r="N24" s="114">
        <f>compopoinc!Y16</f>
        <v>0</v>
      </c>
      <c r="O24" s="186">
        <f>compopoinc!Z16</f>
        <v>6.5092833129583152E-2</v>
      </c>
      <c r="P24" s="114">
        <f>compopoinc!AA16</f>
        <v>6.0900921619559047E-2</v>
      </c>
      <c r="Q24" s="114">
        <f>compopoinc!AB16</f>
        <v>4.1919115100241058E-3</v>
      </c>
      <c r="R24" s="114">
        <f>compopoinc!AC16</f>
        <v>0</v>
      </c>
      <c r="S24" s="135">
        <f>compopoinc!AD16</f>
        <v>2.0562766976030555E-2</v>
      </c>
      <c r="T24" s="114">
        <f>compopoinc!AE16</f>
        <v>1.9241034674241965E-2</v>
      </c>
      <c r="U24" s="114">
        <f>compopoinc!AF16</f>
        <v>1.3217323017885915E-3</v>
      </c>
      <c r="V24" s="12">
        <f>compopoinc!AG16</f>
        <v>0</v>
      </c>
      <c r="W24" s="13"/>
      <c r="Y24" s="1324">
        <f t="shared" si="0"/>
        <v>0</v>
      </c>
      <c r="Z24" s="1324">
        <f t="shared" si="1"/>
        <v>0</v>
      </c>
      <c r="AA24" s="1324">
        <f t="shared" si="2"/>
        <v>-1.3877787807814457E-17</v>
      </c>
      <c r="AB24" s="1324">
        <f t="shared" si="3"/>
        <v>0</v>
      </c>
      <c r="AC24" s="1324">
        <f t="shared" si="4"/>
        <v>-1.7347234759768071E-18</v>
      </c>
    </row>
    <row r="25" spans="1:29" x14ac:dyDescent="0.2">
      <c r="A25" s="155">
        <v>1928</v>
      </c>
      <c r="B25" s="228">
        <v>87.980543954548907</v>
      </c>
      <c r="C25" s="612">
        <f>compopoinc!N17</f>
        <v>0.35006923639510956</v>
      </c>
      <c r="D25" s="114">
        <f>compopoinc!O17</f>
        <v>0.32473223324017358</v>
      </c>
      <c r="E25" s="114">
        <f>compopoinc!P17</f>
        <v>2.5337003154935984E-2</v>
      </c>
      <c r="F25" s="114">
        <f>compopoinc!Q17</f>
        <v>0</v>
      </c>
      <c r="G25" s="135">
        <f>compopoinc!R17</f>
        <v>0.19343895387211513</v>
      </c>
      <c r="H25" s="114">
        <f>compopoinc!S17</f>
        <v>0.17998584726743661</v>
      </c>
      <c r="I25" s="114">
        <f>compopoinc!T17</f>
        <v>1.3453106604678515E-2</v>
      </c>
      <c r="J25" s="114">
        <f>compopoinc!U17</f>
        <v>0</v>
      </c>
      <c r="K25" s="186">
        <f>compopoinc!V17</f>
        <v>0.14597551521287341</v>
      </c>
      <c r="L25" s="114">
        <f>compopoinc!W17</f>
        <v>0.13585784273474419</v>
      </c>
      <c r="M25" s="114">
        <f>compopoinc!X17</f>
        <v>1.0117672478129218E-2</v>
      </c>
      <c r="N25" s="114">
        <f>compopoinc!Y17</f>
        <v>0</v>
      </c>
      <c r="O25" s="186">
        <f>compopoinc!Z17</f>
        <v>7.353353261400232E-2</v>
      </c>
      <c r="P25" s="114">
        <f>compopoinc!AA17</f>
        <v>6.8441289407494693E-2</v>
      </c>
      <c r="Q25" s="114">
        <f>compopoinc!AB17</f>
        <v>5.0922432065076233E-3</v>
      </c>
      <c r="R25" s="114">
        <f>compopoinc!AC17</f>
        <v>0</v>
      </c>
      <c r="S25" s="135">
        <f>compopoinc!AD17</f>
        <v>2.6333610977120177E-2</v>
      </c>
      <c r="T25" s="114">
        <f>compopoinc!AE17</f>
        <v>2.4509672492507874E-2</v>
      </c>
      <c r="U25" s="114">
        <f>compopoinc!AF17</f>
        <v>1.8239384846123034E-3</v>
      </c>
      <c r="V25" s="12">
        <f>compopoinc!AG17</f>
        <v>0</v>
      </c>
      <c r="W25" s="13"/>
      <c r="Y25" s="1324">
        <f t="shared" si="0"/>
        <v>0</v>
      </c>
      <c r="Z25" s="1324">
        <f t="shared" si="1"/>
        <v>0</v>
      </c>
      <c r="AA25" s="1324">
        <f t="shared" si="2"/>
        <v>0</v>
      </c>
      <c r="AB25" s="1324">
        <f t="shared" si="3"/>
        <v>0</v>
      </c>
      <c r="AC25" s="1324">
        <f t="shared" si="4"/>
        <v>0</v>
      </c>
    </row>
    <row r="26" spans="1:29" x14ac:dyDescent="0.2">
      <c r="A26" s="155">
        <v>1929</v>
      </c>
      <c r="B26" s="228">
        <v>94.183000000000021</v>
      </c>
      <c r="C26" s="612">
        <f>compopoinc!N18</f>
        <v>0.34057402310133789</v>
      </c>
      <c r="D26" s="114">
        <f>compopoinc!O18</f>
        <v>0.31489028844352335</v>
      </c>
      <c r="E26" s="114">
        <f>compopoinc!P18</f>
        <v>2.5683734657814528E-2</v>
      </c>
      <c r="F26" s="114">
        <f>compopoinc!Q18</f>
        <v>0</v>
      </c>
      <c r="G26" s="135">
        <f>compopoinc!R18</f>
        <v>0.18914924091194946</v>
      </c>
      <c r="H26" s="114">
        <f>compopoinc!S18</f>
        <v>0.17542908426896095</v>
      </c>
      <c r="I26" s="114">
        <f>compopoinc!T18</f>
        <v>1.3720156642988517E-2</v>
      </c>
      <c r="J26" s="114">
        <f>compopoinc!U18</f>
        <v>0</v>
      </c>
      <c r="K26" s="186">
        <f>compopoinc!V18</f>
        <v>0.14297127624814626</v>
      </c>
      <c r="L26" s="114">
        <f>compopoinc!W18</f>
        <v>0.13263418358051299</v>
      </c>
      <c r="M26" s="114">
        <f>compopoinc!X18</f>
        <v>1.0337092667633272E-2</v>
      </c>
      <c r="N26" s="114">
        <f>compopoinc!Y18</f>
        <v>0</v>
      </c>
      <c r="O26" s="186">
        <f>compopoinc!Z18</f>
        <v>7.3370667816165372E-2</v>
      </c>
      <c r="P26" s="114">
        <f>compopoinc!AA18</f>
        <v>6.8068627224102507E-2</v>
      </c>
      <c r="Q26" s="114">
        <f>compopoinc!AB18</f>
        <v>5.3020405920628606E-3</v>
      </c>
      <c r="R26" s="114">
        <f>compopoinc!AC18</f>
        <v>0</v>
      </c>
      <c r="S26" s="135">
        <f>compopoinc!AD18</f>
        <v>2.7780854048972185E-2</v>
      </c>
      <c r="T26" s="114">
        <f>compopoinc!AE18</f>
        <v>2.5771401444995026E-2</v>
      </c>
      <c r="U26" s="114">
        <f>compopoinc!AF18</f>
        <v>2.0094526039771575E-3</v>
      </c>
      <c r="V26" s="17">
        <f>compopoinc!AG18</f>
        <v>0</v>
      </c>
      <c r="W26" s="13"/>
      <c r="Y26" s="1324">
        <f t="shared" si="0"/>
        <v>0</v>
      </c>
      <c r="Z26" s="1324">
        <f t="shared" si="1"/>
        <v>0</v>
      </c>
      <c r="AA26" s="1324">
        <f t="shared" si="2"/>
        <v>0</v>
      </c>
      <c r="AB26" s="1324">
        <f t="shared" si="3"/>
        <v>0</v>
      </c>
      <c r="AC26" s="1324">
        <f t="shared" si="4"/>
        <v>0</v>
      </c>
    </row>
    <row r="27" spans="1:29" x14ac:dyDescent="0.2">
      <c r="A27" s="159">
        <v>1930</v>
      </c>
      <c r="B27" s="230">
        <v>83.166000000000011</v>
      </c>
      <c r="C27" s="614">
        <f>compopoinc!N19</f>
        <v>0.31818086197986412</v>
      </c>
      <c r="D27" s="118">
        <f>compopoinc!O19</f>
        <v>0.28975018743922548</v>
      </c>
      <c r="E27" s="118">
        <f>compopoinc!P19</f>
        <v>2.8430674540638631E-2</v>
      </c>
      <c r="F27" s="118">
        <f>compopoinc!Q19</f>
        <v>0</v>
      </c>
      <c r="G27" s="146">
        <f>compopoinc!R19</f>
        <v>0.16027587036688115</v>
      </c>
      <c r="H27" s="118">
        <f>compopoinc!S19</f>
        <v>0.1465667672928343</v>
      </c>
      <c r="I27" s="118">
        <f>compopoinc!T19</f>
        <v>1.3709103074046838E-2</v>
      </c>
      <c r="J27" s="118">
        <f>compopoinc!U19</f>
        <v>0</v>
      </c>
      <c r="K27" s="190">
        <f>compopoinc!V19</f>
        <v>0.11492008664401832</v>
      </c>
      <c r="L27" s="118">
        <f>compopoinc!W19</f>
        <v>0.10513466784377383</v>
      </c>
      <c r="M27" s="118">
        <f>compopoinc!X19</f>
        <v>9.7854188002444876E-3</v>
      </c>
      <c r="N27" s="118">
        <f>compopoinc!Y19</f>
        <v>0</v>
      </c>
      <c r="O27" s="190">
        <f>compopoinc!Z19</f>
        <v>4.9270111707773401E-2</v>
      </c>
      <c r="P27" s="118">
        <f>compopoinc!AA19</f>
        <v>4.5086813493007381E-2</v>
      </c>
      <c r="Q27" s="118">
        <f>compopoinc!AB19</f>
        <v>4.183298214766022E-3</v>
      </c>
      <c r="R27" s="118">
        <f>compopoinc!AC19</f>
        <v>0</v>
      </c>
      <c r="S27" s="146">
        <f>compopoinc!AD19</f>
        <v>1.2985356184702456E-2</v>
      </c>
      <c r="T27" s="118">
        <f>compopoinc!AE19</f>
        <v>1.1887386384665353E-2</v>
      </c>
      <c r="U27" s="118">
        <f>compopoinc!AF19</f>
        <v>1.097969800037103E-3</v>
      </c>
      <c r="V27" s="21">
        <f>compopoinc!AG19</f>
        <v>0</v>
      </c>
      <c r="W27" s="13"/>
      <c r="Y27" s="1324">
        <f t="shared" si="0"/>
        <v>0</v>
      </c>
      <c r="Z27" s="1324">
        <f t="shared" si="1"/>
        <v>1.3877787807814457E-17</v>
      </c>
      <c r="AA27" s="1324">
        <f t="shared" si="2"/>
        <v>0</v>
      </c>
      <c r="AB27" s="1324">
        <f t="shared" si="3"/>
        <v>0</v>
      </c>
      <c r="AC27" s="1324">
        <f t="shared" si="4"/>
        <v>0</v>
      </c>
    </row>
    <row r="28" spans="1:29" x14ac:dyDescent="0.2">
      <c r="A28" s="155">
        <v>1931</v>
      </c>
      <c r="B28" s="228">
        <v>67.652000000000001</v>
      </c>
      <c r="C28" s="612">
        <f>compopoinc!N20</f>
        <v>0.30446377720039247</v>
      </c>
      <c r="D28" s="114">
        <f>compopoinc!O20</f>
        <v>0.26806775096115787</v>
      </c>
      <c r="E28" s="114">
        <f>compopoinc!P20</f>
        <v>3.6396026239234595E-2</v>
      </c>
      <c r="F28" s="114">
        <f>compopoinc!Q20</f>
        <v>0</v>
      </c>
      <c r="G28" s="135">
        <f>compopoinc!R20</f>
        <v>0.13679248050481058</v>
      </c>
      <c r="H28" s="114">
        <f>compopoinc!S20</f>
        <v>0.12215459689068479</v>
      </c>
      <c r="I28" s="114">
        <f>compopoinc!T20</f>
        <v>1.4637883614125782E-2</v>
      </c>
      <c r="J28" s="114">
        <f>compopoinc!U20</f>
        <v>0</v>
      </c>
      <c r="K28" s="186">
        <f>compopoinc!V20</f>
        <v>9.4156188570500829E-2</v>
      </c>
      <c r="L28" s="114">
        <f>compopoinc!W20</f>
        <v>8.4192244260757707E-2</v>
      </c>
      <c r="M28" s="114">
        <f>compopoinc!X20</f>
        <v>9.9639443097431224E-3</v>
      </c>
      <c r="N28" s="114">
        <f>compopoinc!Y20</f>
        <v>0</v>
      </c>
      <c r="O28" s="186">
        <f>compopoinc!Z20</f>
        <v>3.5541501338087318E-2</v>
      </c>
      <c r="P28" s="114">
        <f>compopoinc!AA20</f>
        <v>3.1768802142107991E-2</v>
      </c>
      <c r="Q28" s="114">
        <f>compopoinc!AB20</f>
        <v>3.7726991959793248E-3</v>
      </c>
      <c r="R28" s="114">
        <f>compopoinc!AC20</f>
        <v>0</v>
      </c>
      <c r="S28" s="135">
        <f>compopoinc!AD20</f>
        <v>8.4742443008656108E-3</v>
      </c>
      <c r="T28" s="114">
        <f>compopoinc!AE20</f>
        <v>7.5619023530903908E-3</v>
      </c>
      <c r="U28" s="114">
        <f>compopoinc!AF20</f>
        <v>9.1234194777522028E-4</v>
      </c>
      <c r="V28" s="12">
        <f>compopoinc!AG20</f>
        <v>0</v>
      </c>
      <c r="W28" s="13"/>
      <c r="Y28" s="1324">
        <f t="shared" si="0"/>
        <v>0</v>
      </c>
      <c r="Z28" s="1324">
        <f t="shared" si="1"/>
        <v>0</v>
      </c>
      <c r="AA28" s="1324">
        <f t="shared" si="2"/>
        <v>0</v>
      </c>
      <c r="AB28" s="1324">
        <f t="shared" si="3"/>
        <v>0</v>
      </c>
      <c r="AC28" s="1324">
        <f t="shared" si="4"/>
        <v>0</v>
      </c>
    </row>
    <row r="29" spans="1:29" x14ac:dyDescent="0.2">
      <c r="A29" s="155">
        <v>1932</v>
      </c>
      <c r="B29" s="228">
        <v>51.334000000000003</v>
      </c>
      <c r="C29" s="612">
        <f>compopoinc!N21</f>
        <v>0.31813663901066058</v>
      </c>
      <c r="D29" s="114">
        <f>compopoinc!O21</f>
        <v>0.27379495821406746</v>
      </c>
      <c r="E29" s="114">
        <f>compopoinc!P21</f>
        <v>4.4341680796593133E-2</v>
      </c>
      <c r="F29" s="114">
        <f>compopoinc!Q21</f>
        <v>0</v>
      </c>
      <c r="G29" s="135">
        <f>compopoinc!R21</f>
        <v>0.13210194810959663</v>
      </c>
      <c r="H29" s="114">
        <f>compopoinc!S21</f>
        <v>0.11465805114764398</v>
      </c>
      <c r="I29" s="114">
        <f>compopoinc!T21</f>
        <v>1.744389696195266E-2</v>
      </c>
      <c r="J29" s="114">
        <f>compopoinc!U21</f>
        <v>0</v>
      </c>
      <c r="K29" s="186">
        <f>compopoinc!V21</f>
        <v>9.1926225059447864E-2</v>
      </c>
      <c r="L29" s="114">
        <f>compopoinc!W21</f>
        <v>7.985126115045027E-2</v>
      </c>
      <c r="M29" s="114">
        <f>compopoinc!X21</f>
        <v>1.20749639089976E-2</v>
      </c>
      <c r="N29" s="114">
        <f>compopoinc!Y21</f>
        <v>0</v>
      </c>
      <c r="O29" s="186">
        <f>compopoinc!Z21</f>
        <v>3.3431117855629064E-2</v>
      </c>
      <c r="P29" s="114">
        <f>compopoinc!AA21</f>
        <v>2.9012518163069899E-2</v>
      </c>
      <c r="Q29" s="114">
        <f>compopoinc!AB21</f>
        <v>4.4185996925591668E-3</v>
      </c>
      <c r="R29" s="114">
        <f>compopoinc!AC21</f>
        <v>0</v>
      </c>
      <c r="S29" s="135">
        <f>compopoinc!AD21</f>
        <v>5.8731072698690861E-3</v>
      </c>
      <c r="T29" s="114">
        <f>compopoinc!AE21</f>
        <v>5.0729429215101663E-3</v>
      </c>
      <c r="U29" s="114">
        <f>compopoinc!AF21</f>
        <v>8.0016434835892007E-4</v>
      </c>
      <c r="V29" s="12">
        <f>compopoinc!AG21</f>
        <v>0</v>
      </c>
      <c r="W29" s="13"/>
      <c r="Y29" s="1324">
        <f t="shared" si="0"/>
        <v>0</v>
      </c>
      <c r="Z29" s="1324">
        <f t="shared" si="1"/>
        <v>0</v>
      </c>
      <c r="AA29" s="1324">
        <f t="shared" si="2"/>
        <v>0</v>
      </c>
      <c r="AB29" s="1324">
        <f t="shared" si="3"/>
        <v>0</v>
      </c>
      <c r="AC29" s="1324">
        <f t="shared" si="4"/>
        <v>0</v>
      </c>
    </row>
    <row r="30" spans="1:29" x14ac:dyDescent="0.2">
      <c r="A30" s="155">
        <v>1933</v>
      </c>
      <c r="B30" s="228">
        <v>48.897999999999996</v>
      </c>
      <c r="C30" s="612">
        <f>compopoinc!N22</f>
        <v>0.32273537019547299</v>
      </c>
      <c r="D30" s="114">
        <f>compopoinc!O22</f>
        <v>0.27540060070316708</v>
      </c>
      <c r="E30" s="114">
        <f>compopoinc!P22</f>
        <v>4.7334769492305924E-2</v>
      </c>
      <c r="F30" s="114">
        <f>compopoinc!Q22</f>
        <v>0</v>
      </c>
      <c r="G30" s="135">
        <f>compopoinc!R22</f>
        <v>0.13878331964798149</v>
      </c>
      <c r="H30" s="114">
        <f>compopoinc!S22</f>
        <v>0.11917310356853285</v>
      </c>
      <c r="I30" s="114">
        <f>compopoinc!T22</f>
        <v>1.9610216079448642E-2</v>
      </c>
      <c r="J30" s="114">
        <f>compopoinc!U22</f>
        <v>0</v>
      </c>
      <c r="K30" s="186">
        <f>compopoinc!V22</f>
        <v>9.7377538619231555E-2</v>
      </c>
      <c r="L30" s="114">
        <f>compopoinc!W22</f>
        <v>8.3662946962634155E-2</v>
      </c>
      <c r="M30" s="114">
        <f>compopoinc!X22</f>
        <v>1.3714591656597403E-2</v>
      </c>
      <c r="N30" s="114">
        <f>compopoinc!Y22</f>
        <v>0</v>
      </c>
      <c r="O30" s="186">
        <f>compopoinc!Z22</f>
        <v>3.8010190228776809E-2</v>
      </c>
      <c r="P30" s="114">
        <f>compopoinc!AA22</f>
        <v>3.2636208449814914E-2</v>
      </c>
      <c r="Q30" s="114">
        <f>compopoinc!AB22</f>
        <v>5.3739817789618966E-3</v>
      </c>
      <c r="R30" s="114">
        <f>compopoinc!AC22</f>
        <v>0</v>
      </c>
      <c r="S30" s="135">
        <f>compopoinc!AD22</f>
        <v>7.6304795205644196E-3</v>
      </c>
      <c r="T30" s="114">
        <f>compopoinc!AE22</f>
        <v>6.5323415222947861E-3</v>
      </c>
      <c r="U30" s="114">
        <f>compopoinc!AF22</f>
        <v>1.0981379982696337E-3</v>
      </c>
      <c r="V30" s="12">
        <f>compopoinc!AG22</f>
        <v>0</v>
      </c>
      <c r="W30" s="13"/>
      <c r="Y30" s="1324">
        <f t="shared" si="0"/>
        <v>0</v>
      </c>
      <c r="Z30" s="1324">
        <f t="shared" si="1"/>
        <v>0</v>
      </c>
      <c r="AA30" s="1324">
        <f t="shared" si="2"/>
        <v>0</v>
      </c>
      <c r="AB30" s="1324">
        <f t="shared" si="3"/>
        <v>0</v>
      </c>
      <c r="AC30" s="1324">
        <f t="shared" si="4"/>
        <v>0</v>
      </c>
    </row>
    <row r="31" spans="1:29" x14ac:dyDescent="0.2">
      <c r="A31" s="155">
        <v>1934</v>
      </c>
      <c r="B31" s="228">
        <v>58.242000000000004</v>
      </c>
      <c r="C31" s="612">
        <f>compopoinc!N23</f>
        <v>0.34906458237789634</v>
      </c>
      <c r="D31" s="114">
        <f>compopoinc!O23</f>
        <v>0.29951855805573463</v>
      </c>
      <c r="E31" s="114">
        <f>compopoinc!P23</f>
        <v>4.9546024322161694E-2</v>
      </c>
      <c r="F31" s="114">
        <f>compopoinc!Q23</f>
        <v>0</v>
      </c>
      <c r="G31" s="135">
        <f>compopoinc!R23</f>
        <v>0.15992574276376872</v>
      </c>
      <c r="H31" s="114">
        <f>compopoinc!S23</f>
        <v>0.13774447844991802</v>
      </c>
      <c r="I31" s="114">
        <f>compopoinc!T23</f>
        <v>2.2181264313850698E-2</v>
      </c>
      <c r="J31" s="114">
        <f>compopoinc!U23</f>
        <v>0</v>
      </c>
      <c r="K31" s="186">
        <f>compopoinc!V23</f>
        <v>0.11629117120390134</v>
      </c>
      <c r="L31" s="114">
        <f>compopoinc!W23</f>
        <v>0.10019248073589053</v>
      </c>
      <c r="M31" s="114">
        <f>compopoinc!X23</f>
        <v>1.6098690468010809E-2</v>
      </c>
      <c r="N31" s="114">
        <f>compopoinc!Y23</f>
        <v>0</v>
      </c>
      <c r="O31" s="186">
        <f>compopoinc!Z23</f>
        <v>4.7670291122717555E-2</v>
      </c>
      <c r="P31" s="114">
        <f>compopoinc!AA23</f>
        <v>4.1045613638562337E-2</v>
      </c>
      <c r="Q31" s="114">
        <f>compopoinc!AB23</f>
        <v>6.6246774841552201E-3</v>
      </c>
      <c r="R31" s="114">
        <f>compopoinc!AC23</f>
        <v>0</v>
      </c>
      <c r="S31" s="135">
        <f>compopoinc!AD23</f>
        <v>1.1056396789277938E-2</v>
      </c>
      <c r="T31" s="114">
        <f>compopoinc!AE23</f>
        <v>9.5000289375473512E-3</v>
      </c>
      <c r="U31" s="114">
        <f>compopoinc!AF23</f>
        <v>1.5563678517305872E-3</v>
      </c>
      <c r="V31" s="12">
        <f>compopoinc!AG23</f>
        <v>0</v>
      </c>
      <c r="W31" s="13"/>
      <c r="Y31" s="1324">
        <f t="shared" si="0"/>
        <v>0</v>
      </c>
      <c r="Z31" s="1324">
        <f t="shared" si="1"/>
        <v>0</v>
      </c>
      <c r="AA31" s="1324">
        <f t="shared" si="2"/>
        <v>0</v>
      </c>
      <c r="AB31" s="1324">
        <f t="shared" si="3"/>
        <v>0</v>
      </c>
      <c r="AC31" s="1324">
        <f t="shared" si="4"/>
        <v>0</v>
      </c>
    </row>
    <row r="32" spans="1:29" x14ac:dyDescent="0.2">
      <c r="A32" s="155">
        <v>1935</v>
      </c>
      <c r="B32" s="228">
        <v>66.292999999999992</v>
      </c>
      <c r="C32" s="612">
        <f>compopoinc!N24</f>
        <v>0.3333553140264367</v>
      </c>
      <c r="D32" s="114">
        <f>compopoinc!O24</f>
        <v>0.29030116683290602</v>
      </c>
      <c r="E32" s="114">
        <f>compopoinc!P24</f>
        <v>4.3054147193530658E-2</v>
      </c>
      <c r="F32" s="114">
        <f>compopoinc!Q24</f>
        <v>0</v>
      </c>
      <c r="G32" s="135">
        <f>compopoinc!R24</f>
        <v>0.16113647520158025</v>
      </c>
      <c r="H32" s="114">
        <f>compopoinc!S24</f>
        <v>0.14086998392773389</v>
      </c>
      <c r="I32" s="114">
        <f>compopoinc!T24</f>
        <v>2.026649127384636E-2</v>
      </c>
      <c r="J32" s="114">
        <f>compopoinc!U24</f>
        <v>0</v>
      </c>
      <c r="K32" s="186">
        <f>compopoinc!V24</f>
        <v>0.11746654434947991</v>
      </c>
      <c r="L32" s="114">
        <f>compopoinc!W24</f>
        <v>0.10272466250879043</v>
      </c>
      <c r="M32" s="114">
        <f>compopoinc!X24</f>
        <v>1.4741881840689478E-2</v>
      </c>
      <c r="N32" s="114">
        <f>compopoinc!Y24</f>
        <v>0</v>
      </c>
      <c r="O32" s="186">
        <f>compopoinc!Z24</f>
        <v>4.8953883142051319E-2</v>
      </c>
      <c r="P32" s="114">
        <f>compopoinc!AA24</f>
        <v>4.2796821229060783E-2</v>
      </c>
      <c r="Q32" s="114">
        <f>compopoinc!AB24</f>
        <v>6.1570619129905383E-3</v>
      </c>
      <c r="R32" s="114">
        <f>compopoinc!AC24</f>
        <v>0</v>
      </c>
      <c r="S32" s="135">
        <f>compopoinc!AD24</f>
        <v>1.1719775303906409E-2</v>
      </c>
      <c r="T32" s="114">
        <f>compopoinc!AE24</f>
        <v>1.0233899186818196E-2</v>
      </c>
      <c r="U32" s="114">
        <f>compopoinc!AF24</f>
        <v>1.4858761170882125E-3</v>
      </c>
      <c r="V32" s="12">
        <f>compopoinc!AG24</f>
        <v>0</v>
      </c>
      <c r="W32" s="13"/>
      <c r="Y32" s="1324">
        <f t="shared" si="0"/>
        <v>0</v>
      </c>
      <c r="Z32" s="1324">
        <f t="shared" si="1"/>
        <v>0</v>
      </c>
      <c r="AA32" s="1324">
        <f t="shared" si="2"/>
        <v>0</v>
      </c>
      <c r="AB32" s="1324">
        <f t="shared" si="3"/>
        <v>0</v>
      </c>
      <c r="AC32" s="1324">
        <f t="shared" si="4"/>
        <v>0</v>
      </c>
    </row>
    <row r="33" spans="1:29" x14ac:dyDescent="0.2">
      <c r="A33" s="155">
        <v>1936</v>
      </c>
      <c r="B33" s="228">
        <v>75.070999999999984</v>
      </c>
      <c r="C33" s="612">
        <f>compopoinc!N25</f>
        <v>0.33191467770513483</v>
      </c>
      <c r="D33" s="114">
        <f>compopoinc!O25</f>
        <v>0.28650539680184817</v>
      </c>
      <c r="E33" s="114">
        <f>compopoinc!P25</f>
        <v>4.5409280903286664E-2</v>
      </c>
      <c r="F33" s="114">
        <f>compopoinc!Q25</f>
        <v>0</v>
      </c>
      <c r="G33" s="135">
        <f>compopoinc!R25</f>
        <v>0.16942393420663518</v>
      </c>
      <c r="H33" s="114">
        <f>compopoinc!S25</f>
        <v>0.14841517893844478</v>
      </c>
      <c r="I33" s="114">
        <f>compopoinc!T25</f>
        <v>2.1008755268190411E-2</v>
      </c>
      <c r="J33" s="114">
        <f>compopoinc!U25</f>
        <v>0</v>
      </c>
      <c r="K33" s="186">
        <f>compopoinc!V25</f>
        <v>0.12401231932978776</v>
      </c>
      <c r="L33" s="114">
        <f>compopoinc!W25</f>
        <v>0.10877936255921941</v>
      </c>
      <c r="M33" s="114">
        <f>compopoinc!X25</f>
        <v>1.5232956770568349E-2</v>
      </c>
      <c r="N33" s="114">
        <f>compopoinc!Y25</f>
        <v>0</v>
      </c>
      <c r="O33" s="186">
        <f>compopoinc!Z25</f>
        <v>5.0331951872071609E-2</v>
      </c>
      <c r="P33" s="114">
        <f>compopoinc!AA25</f>
        <v>4.4150704374113781E-2</v>
      </c>
      <c r="Q33" s="114">
        <f>compopoinc!AB25</f>
        <v>6.181247497957826E-3</v>
      </c>
      <c r="R33" s="114">
        <f>compopoinc!AC25</f>
        <v>0</v>
      </c>
      <c r="S33" s="135">
        <f>compopoinc!AD25</f>
        <v>1.1126765612068911E-2</v>
      </c>
      <c r="T33" s="114">
        <f>compopoinc!AE25</f>
        <v>9.748556541483714E-3</v>
      </c>
      <c r="U33" s="114">
        <f>compopoinc!AF25</f>
        <v>1.3782090705851966E-3</v>
      </c>
      <c r="V33" s="12">
        <f>compopoinc!AG25</f>
        <v>0</v>
      </c>
      <c r="W33" s="13"/>
      <c r="Y33" s="1324">
        <f t="shared" si="0"/>
        <v>0</v>
      </c>
      <c r="Z33" s="1324">
        <f t="shared" si="1"/>
        <v>0</v>
      </c>
      <c r="AA33" s="1324">
        <f t="shared" si="2"/>
        <v>0</v>
      </c>
      <c r="AB33" s="1324">
        <f t="shared" si="3"/>
        <v>0</v>
      </c>
      <c r="AC33" s="1324">
        <f t="shared" si="4"/>
        <v>0</v>
      </c>
    </row>
    <row r="34" spans="1:29" x14ac:dyDescent="0.2">
      <c r="A34" s="155">
        <v>1937</v>
      </c>
      <c r="B34" s="228">
        <v>83.606999999999985</v>
      </c>
      <c r="C34" s="612">
        <f>compopoinc!N26</f>
        <v>0.32162971453830153</v>
      </c>
      <c r="D34" s="114">
        <f>compopoinc!O26</f>
        <v>0.28447928867780703</v>
      </c>
      <c r="E34" s="114">
        <f>compopoinc!P26</f>
        <v>3.7150425860494482E-2</v>
      </c>
      <c r="F34" s="114">
        <f>compopoinc!Q26</f>
        <v>0</v>
      </c>
      <c r="G34" s="135">
        <f>compopoinc!R26</f>
        <v>0.16373443024261966</v>
      </c>
      <c r="H34" s="114">
        <f>compopoinc!S26</f>
        <v>0.14540440206381444</v>
      </c>
      <c r="I34" s="114">
        <f>compopoinc!T26</f>
        <v>1.8330028178805205E-2</v>
      </c>
      <c r="J34" s="114">
        <f>compopoinc!U26</f>
        <v>0</v>
      </c>
      <c r="K34" s="186">
        <f>compopoinc!V26</f>
        <v>0.11800668622187512</v>
      </c>
      <c r="L34" s="114">
        <f>compopoinc!W26</f>
        <v>0.10484070228450806</v>
      </c>
      <c r="M34" s="114">
        <f>compopoinc!X26</f>
        <v>1.3165983937367055E-2</v>
      </c>
      <c r="N34" s="114">
        <f>compopoinc!Y26</f>
        <v>0</v>
      </c>
      <c r="O34" s="186">
        <f>compopoinc!Z26</f>
        <v>4.6744402586623629E-2</v>
      </c>
      <c r="P34" s="114">
        <f>compopoinc!AA26</f>
        <v>4.1559272757683209E-2</v>
      </c>
      <c r="Q34" s="114">
        <f>compopoinc!AB26</f>
        <v>5.1851298289404216E-3</v>
      </c>
      <c r="R34" s="114">
        <f>compopoinc!AC26</f>
        <v>0</v>
      </c>
      <c r="S34" s="135">
        <f>compopoinc!AD26</f>
        <v>1.0261479568716918E-2</v>
      </c>
      <c r="T34" s="114">
        <f>compopoinc!AE26</f>
        <v>9.1400406122418773E-3</v>
      </c>
      <c r="U34" s="114">
        <f>compopoinc!AF26</f>
        <v>1.1214389564750396E-3</v>
      </c>
      <c r="V34" s="12">
        <f>compopoinc!AG26</f>
        <v>0</v>
      </c>
      <c r="W34" s="13"/>
      <c r="Y34" s="1324">
        <f t="shared" si="0"/>
        <v>0</v>
      </c>
      <c r="Z34" s="1324">
        <f t="shared" si="1"/>
        <v>0</v>
      </c>
      <c r="AA34" s="1324">
        <f t="shared" si="2"/>
        <v>0</v>
      </c>
      <c r="AB34" s="1324">
        <f t="shared" si="3"/>
        <v>0</v>
      </c>
      <c r="AC34" s="1324">
        <f t="shared" si="4"/>
        <v>0</v>
      </c>
    </row>
    <row r="35" spans="1:29" x14ac:dyDescent="0.2">
      <c r="A35" s="155">
        <v>1938</v>
      </c>
      <c r="B35" s="228">
        <v>76.966999999999956</v>
      </c>
      <c r="C35" s="612">
        <f>compopoinc!N27</f>
        <v>0.30957076150976925</v>
      </c>
      <c r="D35" s="114">
        <f>compopoinc!O27</f>
        <v>0.26835916486584094</v>
      </c>
      <c r="E35" s="114">
        <f>compopoinc!P27</f>
        <v>4.1211596643928337E-2</v>
      </c>
      <c r="F35" s="114">
        <f>compopoinc!Q27</f>
        <v>0</v>
      </c>
      <c r="G35" s="135">
        <f>compopoinc!R27</f>
        <v>0.14558858213638903</v>
      </c>
      <c r="H35" s="114">
        <f>compopoinc!S27</f>
        <v>0.12672133075943071</v>
      </c>
      <c r="I35" s="114">
        <f>compopoinc!T27</f>
        <v>1.8867251376958334E-2</v>
      </c>
      <c r="J35" s="114">
        <f>compopoinc!U27</f>
        <v>0</v>
      </c>
      <c r="K35" s="186">
        <f>compopoinc!V27</f>
        <v>0.10134157130760169</v>
      </c>
      <c r="L35" s="114">
        <f>compopoinc!W27</f>
        <v>8.8245544234855311E-2</v>
      </c>
      <c r="M35" s="114">
        <f>compopoinc!X27</f>
        <v>1.309602707274638E-2</v>
      </c>
      <c r="N35" s="114">
        <f>compopoinc!Y27</f>
        <v>0</v>
      </c>
      <c r="O35" s="186">
        <f>compopoinc!Z27</f>
        <v>3.7601556776680006E-2</v>
      </c>
      <c r="P35" s="114">
        <f>compopoinc!AA27</f>
        <v>3.2752943272902367E-2</v>
      </c>
      <c r="Q35" s="114">
        <f>compopoinc!AB27</f>
        <v>4.8486135037776384E-3</v>
      </c>
      <c r="R35" s="114">
        <f>compopoinc!AC27</f>
        <v>0</v>
      </c>
      <c r="S35" s="135">
        <f>compopoinc!AD27</f>
        <v>8.4923053642311959E-3</v>
      </c>
      <c r="T35" s="114">
        <f>compopoinc!AE27</f>
        <v>7.4000495078083177E-3</v>
      </c>
      <c r="U35" s="114">
        <f>compopoinc!AF27</f>
        <v>1.0922558564228785E-3</v>
      </c>
      <c r="V35" s="12">
        <f>compopoinc!AG27</f>
        <v>0</v>
      </c>
      <c r="W35" s="13"/>
      <c r="Y35" s="1324">
        <f t="shared" si="0"/>
        <v>0</v>
      </c>
      <c r="Z35" s="1324">
        <f t="shared" si="1"/>
        <v>0</v>
      </c>
      <c r="AA35" s="1324">
        <f t="shared" si="2"/>
        <v>0</v>
      </c>
      <c r="AB35" s="1324">
        <f t="shared" si="3"/>
        <v>0</v>
      </c>
      <c r="AC35" s="1324">
        <f t="shared" si="4"/>
        <v>0</v>
      </c>
    </row>
    <row r="36" spans="1:29" x14ac:dyDescent="0.2">
      <c r="A36" s="157">
        <v>1939</v>
      </c>
      <c r="B36" s="229">
        <v>82.372000000000028</v>
      </c>
      <c r="C36" s="613">
        <f>compopoinc!N28</f>
        <v>0.32933895368057892</v>
      </c>
      <c r="D36" s="116">
        <f>compopoinc!O28</f>
        <v>0.28573560526589853</v>
      </c>
      <c r="E36" s="116">
        <f>compopoinc!P28</f>
        <v>4.360334841468038E-2</v>
      </c>
      <c r="F36" s="116">
        <f>compopoinc!Q28</f>
        <v>0</v>
      </c>
      <c r="G36" s="139">
        <f>compopoinc!R28</f>
        <v>0.16197685215990243</v>
      </c>
      <c r="H36" s="116">
        <f>compopoinc!S28</f>
        <v>0.141040004033712</v>
      </c>
      <c r="I36" s="116">
        <f>compopoinc!T28</f>
        <v>2.0936848126190427E-2</v>
      </c>
      <c r="J36" s="116">
        <f>compopoinc!U28</f>
        <v>0</v>
      </c>
      <c r="K36" s="188">
        <f>compopoinc!V28</f>
        <v>0.11551159852431651</v>
      </c>
      <c r="L36" s="116">
        <f>compopoinc!W28</f>
        <v>0.10061090546267631</v>
      </c>
      <c r="M36" s="116">
        <f>compopoinc!X28</f>
        <v>1.4900693061640199E-2</v>
      </c>
      <c r="N36" s="116">
        <f>compopoinc!Y28</f>
        <v>0</v>
      </c>
      <c r="O36" s="188">
        <f>compopoinc!Z28</f>
        <v>4.5915210151177312E-2</v>
      </c>
      <c r="P36" s="116">
        <f>compopoinc!AA28</f>
        <v>3.9988874955323911E-2</v>
      </c>
      <c r="Q36" s="116">
        <f>compopoinc!AB28</f>
        <v>5.9263351958534008E-3</v>
      </c>
      <c r="R36" s="116">
        <f>compopoinc!AC28</f>
        <v>0</v>
      </c>
      <c r="S36" s="139">
        <f>compopoinc!AD28</f>
        <v>1.0602280745540005E-2</v>
      </c>
      <c r="T36" s="116">
        <f>compopoinc!AE28</f>
        <v>9.2293861066410007E-3</v>
      </c>
      <c r="U36" s="116">
        <f>compopoinc!AF28</f>
        <v>1.3728946388990037E-3</v>
      </c>
      <c r="V36" s="17">
        <f>compopoinc!AG28</f>
        <v>0</v>
      </c>
      <c r="W36" s="13"/>
      <c r="Y36" s="1324">
        <f t="shared" si="0"/>
        <v>0</v>
      </c>
      <c r="Z36" s="1324">
        <f t="shared" si="1"/>
        <v>0</v>
      </c>
      <c r="AA36" s="1324">
        <f t="shared" si="2"/>
        <v>0</v>
      </c>
      <c r="AB36" s="1324">
        <f t="shared" si="3"/>
        <v>0</v>
      </c>
      <c r="AC36" s="1324">
        <f t="shared" si="4"/>
        <v>0</v>
      </c>
    </row>
    <row r="37" spans="1:29" x14ac:dyDescent="0.2">
      <c r="A37" s="155">
        <v>1940</v>
      </c>
      <c r="B37" s="228">
        <v>91.491000000000028</v>
      </c>
      <c r="C37" s="612">
        <f>compopoinc!N29</f>
        <v>0.33095348633429034</v>
      </c>
      <c r="D37" s="114">
        <f>compopoinc!O29</f>
        <v>0.28933747416617533</v>
      </c>
      <c r="E37" s="114">
        <f>compopoinc!P29</f>
        <v>4.1616012168114995E-2</v>
      </c>
      <c r="F37" s="114">
        <f>compopoinc!Q29</f>
        <v>0</v>
      </c>
      <c r="G37" s="135">
        <f>compopoinc!R29</f>
        <v>0.17027033359684871</v>
      </c>
      <c r="H37" s="114">
        <f>compopoinc!S29</f>
        <v>0.1493493513319098</v>
      </c>
      <c r="I37" s="114">
        <f>compopoinc!T29</f>
        <v>2.0920982264938909E-2</v>
      </c>
      <c r="J37" s="114">
        <f>compopoinc!U29</f>
        <v>0</v>
      </c>
      <c r="K37" s="186">
        <f>compopoinc!V29</f>
        <v>0.12385461658345841</v>
      </c>
      <c r="L37" s="114">
        <f>compopoinc!W29</f>
        <v>0.10866965000488742</v>
      </c>
      <c r="M37" s="114">
        <f>compopoinc!X29</f>
        <v>1.5184966578570991E-2</v>
      </c>
      <c r="N37" s="114">
        <f>compopoinc!Y29</f>
        <v>0</v>
      </c>
      <c r="O37" s="186">
        <f>compopoinc!Z29</f>
        <v>5.2623035538527728E-2</v>
      </c>
      <c r="P37" s="114">
        <f>compopoinc!AA29</f>
        <v>4.6182781418817549E-2</v>
      </c>
      <c r="Q37" s="114">
        <f>compopoinc!AB29</f>
        <v>6.4402541197101813E-3</v>
      </c>
      <c r="R37" s="114">
        <f>compopoinc!AC29</f>
        <v>0</v>
      </c>
      <c r="S37" s="135">
        <f>compopoinc!AD29</f>
        <v>1.333570693776936E-2</v>
      </c>
      <c r="T37" s="114">
        <f>compopoinc!AE29</f>
        <v>1.1708989529836466E-2</v>
      </c>
      <c r="U37" s="114">
        <f>compopoinc!AF29</f>
        <v>1.6267174079328936E-3</v>
      </c>
      <c r="V37" s="21">
        <f>compopoinc!AG29</f>
        <v>0</v>
      </c>
      <c r="W37" s="13"/>
      <c r="Y37" s="1324">
        <f t="shared" si="0"/>
        <v>0</v>
      </c>
      <c r="Z37" s="1324">
        <f t="shared" si="1"/>
        <v>0</v>
      </c>
      <c r="AA37" s="1324">
        <f t="shared" si="2"/>
        <v>0</v>
      </c>
      <c r="AB37" s="1324">
        <f t="shared" si="3"/>
        <v>0</v>
      </c>
      <c r="AC37" s="1324">
        <f t="shared" si="4"/>
        <v>0</v>
      </c>
    </row>
    <row r="38" spans="1:29" x14ac:dyDescent="0.2">
      <c r="A38" s="155">
        <v>1941</v>
      </c>
      <c r="B38" s="228">
        <v>117.29399999999997</v>
      </c>
      <c r="C38" s="612">
        <f>compopoinc!N30</f>
        <v>0.30618285307919885</v>
      </c>
      <c r="D38" s="114">
        <f>compopoinc!O30</f>
        <v>0.26055694877995939</v>
      </c>
      <c r="E38" s="114">
        <f>compopoinc!P30</f>
        <v>4.5625904299239475E-2</v>
      </c>
      <c r="F38" s="114">
        <f>compopoinc!Q30</f>
        <v>0</v>
      </c>
      <c r="G38" s="135">
        <f>compopoinc!R30</f>
        <v>0.16282216092457016</v>
      </c>
      <c r="H38" s="114">
        <f>compopoinc!S30</f>
        <v>0.13891132255264757</v>
      </c>
      <c r="I38" s="114">
        <f>compopoinc!T30</f>
        <v>2.3910838371922594E-2</v>
      </c>
      <c r="J38" s="114">
        <f>compopoinc!U30</f>
        <v>0</v>
      </c>
      <c r="K38" s="186">
        <f>compopoinc!V30</f>
        <v>0.11840913328604569</v>
      </c>
      <c r="L38" s="114">
        <f>compopoinc!W30</f>
        <v>0.10104885847681397</v>
      </c>
      <c r="M38" s="114">
        <f>compopoinc!X30</f>
        <v>1.7360274809231725E-2</v>
      </c>
      <c r="N38" s="114">
        <f>compopoinc!Y30</f>
        <v>0</v>
      </c>
      <c r="O38" s="186">
        <f>compopoinc!Z30</f>
        <v>5.0018201946651145E-2</v>
      </c>
      <c r="P38" s="114">
        <f>compopoinc!AA30</f>
        <v>4.2710292362582544E-2</v>
      </c>
      <c r="Q38" s="114">
        <f>compopoinc!AB30</f>
        <v>7.3079095840686021E-3</v>
      </c>
      <c r="R38" s="114">
        <f>compopoinc!AC30</f>
        <v>0</v>
      </c>
      <c r="S38" s="135">
        <f>compopoinc!AD30</f>
        <v>1.1708651681065604E-2</v>
      </c>
      <c r="T38" s="114">
        <f>compopoinc!AE30</f>
        <v>1.0015908705366238E-2</v>
      </c>
      <c r="U38" s="114">
        <f>compopoinc!AF30</f>
        <v>1.6927429756993658E-3</v>
      </c>
      <c r="V38" s="12">
        <f>compopoinc!AG30</f>
        <v>0</v>
      </c>
      <c r="W38" s="13"/>
      <c r="Y38" s="1324">
        <f t="shared" si="0"/>
        <v>0</v>
      </c>
      <c r="Z38" s="1324">
        <f t="shared" si="1"/>
        <v>0</v>
      </c>
      <c r="AA38" s="1324">
        <f t="shared" si="2"/>
        <v>0</v>
      </c>
      <c r="AB38" s="1324">
        <f t="shared" si="3"/>
        <v>0</v>
      </c>
      <c r="AC38" s="1324">
        <f t="shared" si="4"/>
        <v>0</v>
      </c>
    </row>
    <row r="39" spans="1:29" x14ac:dyDescent="0.2">
      <c r="A39" s="155">
        <v>1942</v>
      </c>
      <c r="B39" s="228">
        <v>152.30899999999994</v>
      </c>
      <c r="C39" s="612">
        <f>compopoinc!N31</f>
        <v>0.26818889352185932</v>
      </c>
      <c r="D39" s="114">
        <f>compopoinc!O31</f>
        <v>0.20372824815936236</v>
      </c>
      <c r="E39" s="114">
        <f>compopoinc!P31</f>
        <v>6.446064536249696E-2</v>
      </c>
      <c r="F39" s="114">
        <f>compopoinc!Q31</f>
        <v>0</v>
      </c>
      <c r="G39" s="135">
        <f>compopoinc!R31</f>
        <v>0.14782799870053259</v>
      </c>
      <c r="H39" s="114">
        <f>compopoinc!S31</f>
        <v>0.11269157922694076</v>
      </c>
      <c r="I39" s="114">
        <f>compopoinc!T31</f>
        <v>3.5136419473591828E-2</v>
      </c>
      <c r="J39" s="114">
        <f>compopoinc!U31</f>
        <v>0</v>
      </c>
      <c r="K39" s="186">
        <f>compopoinc!V31</f>
        <v>0.10952265614502965</v>
      </c>
      <c r="L39" s="114">
        <f>compopoinc!W31</f>
        <v>8.3500178454970445E-2</v>
      </c>
      <c r="M39" s="114">
        <f>compopoinc!X31</f>
        <v>2.602247769005921E-2</v>
      </c>
      <c r="N39" s="114">
        <f>compopoinc!Y31</f>
        <v>0</v>
      </c>
      <c r="O39" s="186">
        <f>compopoinc!Z31</f>
        <v>4.7861609534428792E-2</v>
      </c>
      <c r="P39" s="114">
        <f>compopoinc!AA31</f>
        <v>3.6404580578625126E-2</v>
      </c>
      <c r="Q39" s="114">
        <f>compopoinc!AB31</f>
        <v>1.145702895580367E-2</v>
      </c>
      <c r="R39" s="114">
        <f>compopoinc!AC31</f>
        <v>0</v>
      </c>
      <c r="S39" s="135">
        <f>compopoinc!AD31</f>
        <v>1.1971346914722084E-2</v>
      </c>
      <c r="T39" s="114">
        <f>compopoinc!AE31</f>
        <v>9.0346185399367476E-3</v>
      </c>
      <c r="U39" s="114">
        <f>compopoinc!AF31</f>
        <v>2.936728374785336E-3</v>
      </c>
      <c r="V39" s="12">
        <f>compopoinc!AG31</f>
        <v>0</v>
      </c>
      <c r="W39" s="13"/>
      <c r="Y39" s="1324">
        <f t="shared" si="0"/>
        <v>0</v>
      </c>
      <c r="Z39" s="1324">
        <f t="shared" si="1"/>
        <v>0</v>
      </c>
      <c r="AA39" s="1324">
        <f t="shared" si="2"/>
        <v>0</v>
      </c>
      <c r="AB39" s="1324">
        <f t="shared" si="3"/>
        <v>0</v>
      </c>
      <c r="AC39" s="1324">
        <f t="shared" si="4"/>
        <v>0</v>
      </c>
    </row>
    <row r="40" spans="1:29" x14ac:dyDescent="0.2">
      <c r="A40" s="155">
        <v>1943</v>
      </c>
      <c r="B40" s="228">
        <v>187.15500000000003</v>
      </c>
      <c r="C40" s="612">
        <f>compopoinc!N32</f>
        <v>0.23308080887149984</v>
      </c>
      <c r="D40" s="114">
        <f>compopoinc!O32</f>
        <v>0.15990981586190073</v>
      </c>
      <c r="E40" s="114">
        <f>compopoinc!P32</f>
        <v>7.3170993009599117E-2</v>
      </c>
      <c r="F40" s="114">
        <f>compopoinc!Q32</f>
        <v>0</v>
      </c>
      <c r="G40" s="135">
        <f>compopoinc!R32</f>
        <v>0.12611753576956361</v>
      </c>
      <c r="H40" s="114">
        <f>compopoinc!S32</f>
        <v>8.6878395531793814E-2</v>
      </c>
      <c r="I40" s="114">
        <f>compopoinc!T32</f>
        <v>3.9239140237769796E-2</v>
      </c>
      <c r="J40" s="114">
        <f>compopoinc!U32</f>
        <v>0</v>
      </c>
      <c r="K40" s="186">
        <f>compopoinc!V32</f>
        <v>9.1677672872428104E-2</v>
      </c>
      <c r="L40" s="114">
        <f>compopoinc!W32</f>
        <v>6.3114604459155038E-2</v>
      </c>
      <c r="M40" s="114">
        <f>compopoinc!X32</f>
        <v>2.8563068413273072E-2</v>
      </c>
      <c r="N40" s="114">
        <f>compopoinc!Y32</f>
        <v>0</v>
      </c>
      <c r="O40" s="186">
        <f>compopoinc!Z32</f>
        <v>3.821526786191292E-2</v>
      </c>
      <c r="P40" s="114">
        <f>compopoinc!AA32</f>
        <v>2.6123284227592802E-2</v>
      </c>
      <c r="Q40" s="114">
        <f>compopoinc!AB32</f>
        <v>1.209198363432012E-2</v>
      </c>
      <c r="R40" s="114">
        <f>compopoinc!AC32</f>
        <v>0</v>
      </c>
      <c r="S40" s="135">
        <f>compopoinc!AD32</f>
        <v>7.3160544058937221E-3</v>
      </c>
      <c r="T40" s="114">
        <f>compopoinc!AE32</f>
        <v>4.8202021942802152E-3</v>
      </c>
      <c r="U40" s="114">
        <f>compopoinc!AF32</f>
        <v>2.4958522116135069E-3</v>
      </c>
      <c r="V40" s="12">
        <f>compopoinc!AG32</f>
        <v>0</v>
      </c>
      <c r="W40" s="13"/>
      <c r="Y40" s="1324">
        <f t="shared" si="0"/>
        <v>0</v>
      </c>
      <c r="Z40" s="1324">
        <f t="shared" si="1"/>
        <v>0</v>
      </c>
      <c r="AA40" s="1324">
        <f t="shared" si="2"/>
        <v>0</v>
      </c>
      <c r="AB40" s="1324">
        <f t="shared" si="3"/>
        <v>0</v>
      </c>
      <c r="AC40" s="1324">
        <f t="shared" si="4"/>
        <v>0</v>
      </c>
    </row>
    <row r="41" spans="1:29" x14ac:dyDescent="0.2">
      <c r="A41" s="155">
        <v>1944</v>
      </c>
      <c r="B41" s="228">
        <v>200.83700000000002</v>
      </c>
      <c r="C41" s="612">
        <f>compopoinc!N33</f>
        <v>0.20743227142342269</v>
      </c>
      <c r="D41" s="114">
        <f>compopoinc!O33</f>
        <v>0.13217797472807385</v>
      </c>
      <c r="E41" s="114">
        <f>compopoinc!P33</f>
        <v>7.5254296695348832E-2</v>
      </c>
      <c r="F41" s="114">
        <f>compopoinc!Q33</f>
        <v>0</v>
      </c>
      <c r="G41" s="135">
        <f>compopoinc!R33</f>
        <v>0.10288554631768319</v>
      </c>
      <c r="H41" s="114">
        <f>compopoinc!S33</f>
        <v>6.5701128347537274E-2</v>
      </c>
      <c r="I41" s="114">
        <f>compopoinc!T33</f>
        <v>3.7184417970145926E-2</v>
      </c>
      <c r="J41" s="114">
        <f>compopoinc!U33</f>
        <v>0</v>
      </c>
      <c r="K41" s="186">
        <f>compopoinc!V33</f>
        <v>7.2917139123151911E-2</v>
      </c>
      <c r="L41" s="114">
        <f>compopoinc!W33</f>
        <v>4.6397912718128848E-2</v>
      </c>
      <c r="M41" s="114">
        <f>compopoinc!X33</f>
        <v>2.651922640502306E-2</v>
      </c>
      <c r="N41" s="114">
        <f>compopoinc!Y33</f>
        <v>0</v>
      </c>
      <c r="O41" s="186">
        <f>compopoinc!Z33</f>
        <v>2.8658796890148382E-2</v>
      </c>
      <c r="P41" s="114">
        <f>compopoinc!AA33</f>
        <v>1.7810233113484605E-2</v>
      </c>
      <c r="Q41" s="114">
        <f>compopoinc!AB33</f>
        <v>1.0848563776663779E-2</v>
      </c>
      <c r="R41" s="114">
        <f>compopoinc!AC33</f>
        <v>0</v>
      </c>
      <c r="S41" s="135">
        <f>compopoinc!AD33</f>
        <v>6.4527068779606884E-3</v>
      </c>
      <c r="T41" s="114">
        <f>compopoinc!AE33</f>
        <v>3.7515198891579751E-3</v>
      </c>
      <c r="U41" s="114">
        <f>compopoinc!AF33</f>
        <v>2.7011869888027133E-3</v>
      </c>
      <c r="V41" s="12">
        <f>compopoinc!AG33</f>
        <v>0</v>
      </c>
      <c r="W41" s="13"/>
      <c r="Y41" s="1324">
        <f t="shared" si="0"/>
        <v>0</v>
      </c>
      <c r="Z41" s="1324">
        <f t="shared" si="1"/>
        <v>0</v>
      </c>
      <c r="AA41" s="1324">
        <f t="shared" si="2"/>
        <v>0</v>
      </c>
      <c r="AB41" s="1324">
        <f t="shared" si="3"/>
        <v>0</v>
      </c>
      <c r="AC41" s="1324">
        <f t="shared" si="4"/>
        <v>0</v>
      </c>
    </row>
    <row r="42" spans="1:29" x14ac:dyDescent="0.2">
      <c r="A42" s="155">
        <v>1945</v>
      </c>
      <c r="B42" s="228">
        <v>201.29300000000001</v>
      </c>
      <c r="C42" s="612">
        <f>compopoinc!N34</f>
        <v>0.20085755985959475</v>
      </c>
      <c r="D42" s="114">
        <f>compopoinc!O34</f>
        <v>0.12521106382226244</v>
      </c>
      <c r="E42" s="114">
        <f>compopoinc!P34</f>
        <v>7.5646496037332325E-2</v>
      </c>
      <c r="F42" s="114">
        <f>compopoinc!Q34</f>
        <v>0</v>
      </c>
      <c r="G42" s="135">
        <f>compopoinc!R34</f>
        <v>9.1941762476881295E-2</v>
      </c>
      <c r="H42" s="114">
        <f>compopoinc!S34</f>
        <v>5.7729140391352511E-2</v>
      </c>
      <c r="I42" s="114">
        <f>compopoinc!T34</f>
        <v>3.4212622085528784E-2</v>
      </c>
      <c r="J42" s="114">
        <f>compopoinc!U34</f>
        <v>0</v>
      </c>
      <c r="K42" s="186">
        <f>compopoinc!V34</f>
        <v>6.1857139944399023E-2</v>
      </c>
      <c r="L42" s="114">
        <f>compopoinc!W34</f>
        <v>3.8510295598641872E-2</v>
      </c>
      <c r="M42" s="114">
        <f>compopoinc!X34</f>
        <v>2.3346844345757147E-2</v>
      </c>
      <c r="N42" s="114">
        <f>compopoinc!Y34</f>
        <v>0</v>
      </c>
      <c r="O42" s="186">
        <f>compopoinc!Z34</f>
        <v>2.0987995349786789E-2</v>
      </c>
      <c r="P42" s="114">
        <f>compopoinc!AA34</f>
        <v>1.2396938853928995E-2</v>
      </c>
      <c r="Q42" s="114">
        <f>compopoinc!AB34</f>
        <v>8.5910564958577938E-3</v>
      </c>
      <c r="R42" s="114">
        <f>compopoinc!AC34</f>
        <v>0</v>
      </c>
      <c r="S42" s="135">
        <f>compopoinc!AD34</f>
        <v>2.489714086696411E-3</v>
      </c>
      <c r="T42" s="114">
        <f>compopoinc!AE34</f>
        <v>9.7510623300014663E-4</v>
      </c>
      <c r="U42" s="114">
        <f>compopoinc!AF34</f>
        <v>1.5146078536962644E-3</v>
      </c>
      <c r="V42" s="12">
        <f>compopoinc!AG34</f>
        <v>0</v>
      </c>
      <c r="W42" s="13"/>
      <c r="Y42" s="1324">
        <f t="shared" si="0"/>
        <v>0</v>
      </c>
      <c r="Z42" s="1324">
        <f t="shared" si="1"/>
        <v>0</v>
      </c>
      <c r="AA42" s="1324">
        <f t="shared" si="2"/>
        <v>0</v>
      </c>
      <c r="AB42" s="1324">
        <f t="shared" si="3"/>
        <v>0</v>
      </c>
      <c r="AC42" s="1324">
        <f t="shared" si="4"/>
        <v>0</v>
      </c>
    </row>
    <row r="43" spans="1:29" x14ac:dyDescent="0.2">
      <c r="A43" s="155">
        <v>1946</v>
      </c>
      <c r="B43" s="228">
        <v>201.32900000000004</v>
      </c>
      <c r="C43" s="612">
        <f>compopoinc!N35</f>
        <v>0.22685856383734054</v>
      </c>
      <c r="D43" s="114">
        <f>compopoinc!O35</f>
        <v>0.17814040745441628</v>
      </c>
      <c r="E43" s="114">
        <f>compopoinc!P35</f>
        <v>4.871815638292426E-2</v>
      </c>
      <c r="F43" s="114">
        <f>compopoinc!Q35</f>
        <v>0</v>
      </c>
      <c r="G43" s="135">
        <f>compopoinc!R35</f>
        <v>9.9261134779722815E-2</v>
      </c>
      <c r="H43" s="114">
        <f>compopoinc!S35</f>
        <v>7.9870301963140697E-2</v>
      </c>
      <c r="I43" s="114">
        <f>compopoinc!T35</f>
        <v>1.9390832816582115E-2</v>
      </c>
      <c r="J43" s="114">
        <f>compopoinc!U35</f>
        <v>0</v>
      </c>
      <c r="K43" s="186">
        <f>compopoinc!V35</f>
        <v>6.5518654405700746E-2</v>
      </c>
      <c r="L43" s="114">
        <f>compopoinc!W35</f>
        <v>5.2827739036129681E-2</v>
      </c>
      <c r="M43" s="114">
        <f>compopoinc!X35</f>
        <v>1.2690915369571067E-2</v>
      </c>
      <c r="N43" s="114">
        <f>compopoinc!Y35</f>
        <v>0</v>
      </c>
      <c r="O43" s="186">
        <f>compopoinc!Z35</f>
        <v>2.2301135064855933E-2</v>
      </c>
      <c r="P43" s="114">
        <f>compopoinc!AA35</f>
        <v>1.7950281081279648E-2</v>
      </c>
      <c r="Q43" s="114">
        <f>compopoinc!AB35</f>
        <v>4.3508539835762838E-3</v>
      </c>
      <c r="R43" s="114">
        <f>compopoinc!AC35</f>
        <v>0</v>
      </c>
      <c r="S43" s="135">
        <f>compopoinc!AD35</f>
        <v>4.0336091649393925E-3</v>
      </c>
      <c r="T43" s="114">
        <f>compopoinc!AE35</f>
        <v>3.2210176315596844E-3</v>
      </c>
      <c r="U43" s="114">
        <f>compopoinc!AF35</f>
        <v>8.1259153337970823E-4</v>
      </c>
      <c r="V43" s="12">
        <f>compopoinc!AG35</f>
        <v>0</v>
      </c>
      <c r="W43" s="13"/>
      <c r="Y43" s="1324">
        <f t="shared" si="0"/>
        <v>0</v>
      </c>
      <c r="Z43" s="1324">
        <f t="shared" si="1"/>
        <v>0</v>
      </c>
      <c r="AA43" s="1324">
        <f t="shared" si="2"/>
        <v>0</v>
      </c>
      <c r="AB43" s="1324">
        <f t="shared" si="3"/>
        <v>0</v>
      </c>
      <c r="AC43" s="1324">
        <f t="shared" si="4"/>
        <v>0</v>
      </c>
    </row>
    <row r="44" spans="1:29" x14ac:dyDescent="0.2">
      <c r="A44" s="155">
        <v>1947</v>
      </c>
      <c r="B44" s="228">
        <v>219.04499999999999</v>
      </c>
      <c r="C44" s="612">
        <f>compopoinc!N36</f>
        <v>0.22587887984587612</v>
      </c>
      <c r="D44" s="114">
        <f>compopoinc!O36</f>
        <v>0.18503797186263088</v>
      </c>
      <c r="E44" s="114">
        <f>compopoinc!P36</f>
        <v>4.0840907983245231E-2</v>
      </c>
      <c r="F44" s="114">
        <f>compopoinc!Q36</f>
        <v>0</v>
      </c>
      <c r="G44" s="135">
        <f>compopoinc!R36</f>
        <v>0.10298304482946795</v>
      </c>
      <c r="H44" s="114">
        <f>compopoinc!S36</f>
        <v>8.6582481605475797E-2</v>
      </c>
      <c r="I44" s="114">
        <f>compopoinc!T36</f>
        <v>1.6400563223992158E-2</v>
      </c>
      <c r="J44" s="114">
        <f>compopoinc!U36</f>
        <v>0</v>
      </c>
      <c r="K44" s="186">
        <f>compopoinc!V36</f>
        <v>6.9972377816633999E-2</v>
      </c>
      <c r="L44" s="114">
        <f>compopoinc!W36</f>
        <v>5.9018567175061903E-2</v>
      </c>
      <c r="M44" s="114">
        <f>compopoinc!X36</f>
        <v>1.0953810641572094E-2</v>
      </c>
      <c r="N44" s="114">
        <f>compopoinc!Y36</f>
        <v>0</v>
      </c>
      <c r="O44" s="186">
        <f>compopoinc!Z36</f>
        <v>2.708217524641935E-2</v>
      </c>
      <c r="P44" s="114">
        <f>compopoinc!AA36</f>
        <v>2.2911091839382083E-2</v>
      </c>
      <c r="Q44" s="114">
        <f>compopoinc!AB36</f>
        <v>4.1710834070372666E-3</v>
      </c>
      <c r="R44" s="114">
        <f>compopoinc!AC36</f>
        <v>0</v>
      </c>
      <c r="S44" s="135">
        <f>compopoinc!AD36</f>
        <v>6.7696107180650836E-3</v>
      </c>
      <c r="T44" s="114">
        <f>compopoinc!AE36</f>
        <v>5.7499891114917451E-3</v>
      </c>
      <c r="U44" s="114">
        <f>compopoinc!AF36</f>
        <v>1.0196216065733381E-3</v>
      </c>
      <c r="V44" s="12">
        <f>compopoinc!AG36</f>
        <v>0</v>
      </c>
      <c r="W44" s="13"/>
      <c r="Y44" s="1324">
        <f t="shared" si="0"/>
        <v>0</v>
      </c>
      <c r="Z44" s="1324">
        <f t="shared" si="1"/>
        <v>0</v>
      </c>
      <c r="AA44" s="1324">
        <f t="shared" si="2"/>
        <v>0</v>
      </c>
      <c r="AB44" s="1324">
        <f t="shared" si="3"/>
        <v>0</v>
      </c>
      <c r="AC44" s="1324">
        <f t="shared" si="4"/>
        <v>0</v>
      </c>
    </row>
    <row r="45" spans="1:29" x14ac:dyDescent="0.2">
      <c r="A45" s="155">
        <v>1948</v>
      </c>
      <c r="B45" s="228">
        <v>245.51999999999998</v>
      </c>
      <c r="C45" s="612">
        <f>compopoinc!N37</f>
        <v>0.24395574274534443</v>
      </c>
      <c r="D45" s="114">
        <f>compopoinc!O37</f>
        <v>0.20431596861013199</v>
      </c>
      <c r="E45" s="114">
        <f>compopoinc!P37</f>
        <v>3.9639774135212434E-2</v>
      </c>
      <c r="F45" s="114">
        <f>compopoinc!Q37</f>
        <v>0</v>
      </c>
      <c r="G45" s="135">
        <f>compopoinc!R37</f>
        <v>0.11754887049500719</v>
      </c>
      <c r="H45" s="114">
        <f>compopoinc!S37</f>
        <v>0.10029409570682286</v>
      </c>
      <c r="I45" s="114">
        <f>compopoinc!T37</f>
        <v>1.7254774788184327E-2</v>
      </c>
      <c r="J45" s="114">
        <f>compopoinc!U37</f>
        <v>0</v>
      </c>
      <c r="K45" s="186">
        <f>compopoinc!V37</f>
        <v>8.2487985608236836E-2</v>
      </c>
      <c r="L45" s="114">
        <f>compopoinc!W37</f>
        <v>7.0526319006460961E-2</v>
      </c>
      <c r="M45" s="114">
        <f>compopoinc!X37</f>
        <v>1.196166660177587E-2</v>
      </c>
      <c r="N45" s="114">
        <f>compopoinc!Y37</f>
        <v>0</v>
      </c>
      <c r="O45" s="186">
        <f>compopoinc!Z37</f>
        <v>3.3495643668248337E-2</v>
      </c>
      <c r="P45" s="114">
        <f>compopoinc!AA37</f>
        <v>2.8690326767076262E-2</v>
      </c>
      <c r="Q45" s="114">
        <f>compopoinc!AB37</f>
        <v>4.8053169011720749E-3</v>
      </c>
      <c r="R45" s="114">
        <f>compopoinc!AC37</f>
        <v>0</v>
      </c>
      <c r="S45" s="135">
        <f>compopoinc!AD37</f>
        <v>8.5149459823373897E-3</v>
      </c>
      <c r="T45" s="114">
        <f>compopoinc!AE37</f>
        <v>7.3129160908488909E-3</v>
      </c>
      <c r="U45" s="114">
        <f>compopoinc!AF37</f>
        <v>1.2020298914884988E-3</v>
      </c>
      <c r="V45" s="12">
        <f>compopoinc!AG37</f>
        <v>0</v>
      </c>
      <c r="W45" s="13"/>
      <c r="Y45" s="1324">
        <f t="shared" si="0"/>
        <v>0</v>
      </c>
      <c r="Z45" s="1324">
        <f t="shared" si="1"/>
        <v>0</v>
      </c>
      <c r="AA45" s="1324">
        <f t="shared" si="2"/>
        <v>0</v>
      </c>
      <c r="AB45" s="1324">
        <f t="shared" si="3"/>
        <v>0</v>
      </c>
      <c r="AC45" s="1324">
        <f t="shared" si="4"/>
        <v>0</v>
      </c>
    </row>
    <row r="46" spans="1:29" x14ac:dyDescent="0.2">
      <c r="A46" s="155">
        <v>1949</v>
      </c>
      <c r="B46" s="228">
        <v>239.89000000000001</v>
      </c>
      <c r="C46" s="612">
        <f>compopoinc!N38</f>
        <v>0.24157187096815649</v>
      </c>
      <c r="D46" s="114">
        <f>compopoinc!O38</f>
        <v>0.19861913502506767</v>
      </c>
      <c r="E46" s="114">
        <f>compopoinc!P38</f>
        <v>4.2952735943088828E-2</v>
      </c>
      <c r="F46" s="114">
        <f>compopoinc!Q38</f>
        <v>0</v>
      </c>
      <c r="G46" s="135">
        <f>compopoinc!R38</f>
        <v>0.11691806208310639</v>
      </c>
      <c r="H46" s="114">
        <f>compopoinc!S38</f>
        <v>9.7759344645675039E-2</v>
      </c>
      <c r="I46" s="114">
        <f>compopoinc!T38</f>
        <v>1.9158717437431354E-2</v>
      </c>
      <c r="J46" s="114">
        <f>compopoinc!U38</f>
        <v>0</v>
      </c>
      <c r="K46" s="186">
        <f>compopoinc!V38</f>
        <v>8.2723474752986553E-2</v>
      </c>
      <c r="L46" s="114">
        <f>compopoinc!W38</f>
        <v>6.9276847669403535E-2</v>
      </c>
      <c r="M46" s="114">
        <f>compopoinc!X38</f>
        <v>1.3446627083583016E-2</v>
      </c>
      <c r="N46" s="114">
        <f>compopoinc!Y38</f>
        <v>0</v>
      </c>
      <c r="O46" s="186">
        <f>compopoinc!Z38</f>
        <v>3.45394687892377E-2</v>
      </c>
      <c r="P46" s="114">
        <f>compopoinc!AA38</f>
        <v>2.8932901910144401E-2</v>
      </c>
      <c r="Q46" s="114">
        <f>compopoinc!AB38</f>
        <v>5.6065668790932994E-3</v>
      </c>
      <c r="R46" s="114">
        <f>compopoinc!AC38</f>
        <v>0</v>
      </c>
      <c r="S46" s="135">
        <f>compopoinc!AD38</f>
        <v>9.2837437369447159E-3</v>
      </c>
      <c r="T46" s="114">
        <f>compopoinc!AE38</f>
        <v>7.7736561393406808E-3</v>
      </c>
      <c r="U46" s="114">
        <f>compopoinc!AF38</f>
        <v>1.5100875976040349E-3</v>
      </c>
      <c r="V46" s="17">
        <f>compopoinc!AG38</f>
        <v>0</v>
      </c>
      <c r="W46" s="13"/>
      <c r="Y46" s="1324">
        <f t="shared" si="0"/>
        <v>0</v>
      </c>
      <c r="Z46" s="1324">
        <f t="shared" si="1"/>
        <v>0</v>
      </c>
      <c r="AA46" s="1324">
        <f t="shared" si="2"/>
        <v>0</v>
      </c>
      <c r="AB46" s="1324">
        <f t="shared" si="3"/>
        <v>0</v>
      </c>
      <c r="AC46" s="1324">
        <f t="shared" si="4"/>
        <v>0</v>
      </c>
    </row>
    <row r="47" spans="1:29" x14ac:dyDescent="0.2">
      <c r="A47" s="159">
        <v>1950</v>
      </c>
      <c r="B47" s="230">
        <v>267.09299999999996</v>
      </c>
      <c r="C47" s="614">
        <f>compopoinc!N39</f>
        <v>0.2375638852608693</v>
      </c>
      <c r="D47" s="118">
        <f>compopoinc!O39</f>
        <v>0.19701695569740207</v>
      </c>
      <c r="E47" s="118">
        <f>compopoinc!P39</f>
        <v>4.0546929563467227E-2</v>
      </c>
      <c r="F47" s="118">
        <f>compopoinc!Q39</f>
        <v>0</v>
      </c>
      <c r="G47" s="146">
        <f>compopoinc!R39</f>
        <v>0.11451337221184771</v>
      </c>
      <c r="H47" s="118">
        <f>compopoinc!S39</f>
        <v>9.7316435690486439E-2</v>
      </c>
      <c r="I47" s="118">
        <f>compopoinc!T39</f>
        <v>1.719693652136127E-2</v>
      </c>
      <c r="J47" s="118">
        <f>compopoinc!U39</f>
        <v>0</v>
      </c>
      <c r="K47" s="190">
        <f>compopoinc!V39</f>
        <v>8.0355667328172745E-2</v>
      </c>
      <c r="L47" s="118">
        <f>compopoinc!W39</f>
        <v>6.8470983856479331E-2</v>
      </c>
      <c r="M47" s="118">
        <f>compopoinc!X39</f>
        <v>1.1884683471693419E-2</v>
      </c>
      <c r="N47" s="118">
        <f>compopoinc!Y39</f>
        <v>0</v>
      </c>
      <c r="O47" s="190">
        <f>compopoinc!Z39</f>
        <v>3.3042730263144873E-2</v>
      </c>
      <c r="P47" s="118">
        <f>compopoinc!AA39</f>
        <v>2.8212426566709324E-2</v>
      </c>
      <c r="Q47" s="118">
        <f>compopoinc!AB39</f>
        <v>4.8303036964355475E-3</v>
      </c>
      <c r="R47" s="118">
        <f>compopoinc!AC39</f>
        <v>0</v>
      </c>
      <c r="S47" s="146">
        <f>compopoinc!AD39</f>
        <v>5.4619651615730293E-3</v>
      </c>
      <c r="T47" s="118">
        <f>compopoinc!AE39</f>
        <v>4.7039790460049434E-3</v>
      </c>
      <c r="U47" s="118">
        <f>compopoinc!AF39</f>
        <v>7.5798611556808602E-4</v>
      </c>
      <c r="V47" s="21">
        <f>compopoinc!AG39</f>
        <v>0</v>
      </c>
      <c r="W47" s="13"/>
      <c r="Y47" s="1324">
        <f t="shared" si="0"/>
        <v>0</v>
      </c>
      <c r="Z47" s="1324">
        <f t="shared" si="1"/>
        <v>0</v>
      </c>
      <c r="AA47" s="1324">
        <f t="shared" si="2"/>
        <v>0</v>
      </c>
      <c r="AB47" s="1324">
        <f t="shared" si="3"/>
        <v>0</v>
      </c>
      <c r="AC47" s="1324">
        <f t="shared" si="4"/>
        <v>0</v>
      </c>
    </row>
    <row r="48" spans="1:29" x14ac:dyDescent="0.2">
      <c r="A48" s="155">
        <v>1951</v>
      </c>
      <c r="B48" s="228">
        <v>307.62300000000005</v>
      </c>
      <c r="C48" s="612">
        <f>compopoinc!N40</f>
        <v>0.22564699999143409</v>
      </c>
      <c r="D48" s="114">
        <f>compopoinc!O40</f>
        <v>0.18321928467666693</v>
      </c>
      <c r="E48" s="114">
        <f>compopoinc!P40</f>
        <v>4.2427715314767155E-2</v>
      </c>
      <c r="F48" s="114">
        <f>compopoinc!Q40</f>
        <v>0</v>
      </c>
      <c r="G48" s="135">
        <f>compopoinc!R40</f>
        <v>0.10806120434969983</v>
      </c>
      <c r="H48" s="114">
        <f>compopoinc!S40</f>
        <v>8.8945171949654761E-2</v>
      </c>
      <c r="I48" s="114">
        <f>compopoinc!T40</f>
        <v>1.9116032400045078E-2</v>
      </c>
      <c r="J48" s="114">
        <f>compopoinc!U40</f>
        <v>0</v>
      </c>
      <c r="K48" s="186">
        <f>compopoinc!V40</f>
        <v>7.5261917756810071E-2</v>
      </c>
      <c r="L48" s="114">
        <f>compopoinc!W40</f>
        <v>6.206439239659646E-2</v>
      </c>
      <c r="M48" s="114">
        <f>compopoinc!X40</f>
        <v>1.3197525360213612E-2</v>
      </c>
      <c r="N48" s="114">
        <f>compopoinc!Y40</f>
        <v>0</v>
      </c>
      <c r="O48" s="186">
        <f>compopoinc!Z40</f>
        <v>2.9923883998225393E-2</v>
      </c>
      <c r="P48" s="114">
        <f>compopoinc!AA40</f>
        <v>2.4750143135703777E-2</v>
      </c>
      <c r="Q48" s="114">
        <f>compopoinc!AB40</f>
        <v>5.1737408625216171E-3</v>
      </c>
      <c r="R48" s="114">
        <f>compopoinc!AC40</f>
        <v>0</v>
      </c>
      <c r="S48" s="135">
        <f>compopoinc!AD40</f>
        <v>7.7155915046618105E-3</v>
      </c>
      <c r="T48" s="114">
        <f>compopoinc!AE40</f>
        <v>6.4119650083603388E-3</v>
      </c>
      <c r="U48" s="114">
        <f>compopoinc!AF40</f>
        <v>1.3036264963014719E-3</v>
      </c>
      <c r="V48" s="12">
        <f>compopoinc!AG40</f>
        <v>0</v>
      </c>
      <c r="W48" s="13"/>
      <c r="Y48" s="1324">
        <f t="shared" si="0"/>
        <v>0</v>
      </c>
      <c r="Z48" s="1324">
        <f t="shared" si="1"/>
        <v>0</v>
      </c>
      <c r="AA48" s="1324">
        <f t="shared" si="2"/>
        <v>0</v>
      </c>
      <c r="AB48" s="1324">
        <f t="shared" si="3"/>
        <v>0</v>
      </c>
      <c r="AC48" s="1324">
        <f t="shared" si="4"/>
        <v>0</v>
      </c>
    </row>
    <row r="49" spans="1:29" x14ac:dyDescent="0.2">
      <c r="A49" s="155">
        <v>1952</v>
      </c>
      <c r="B49" s="228">
        <v>326.125</v>
      </c>
      <c r="C49" s="612">
        <f>compopoinc!N41</f>
        <v>0.2199072875564366</v>
      </c>
      <c r="D49" s="114">
        <f>compopoinc!O41</f>
        <v>0.1733627532444183</v>
      </c>
      <c r="E49" s="114">
        <f>compopoinc!P41</f>
        <v>4.6544534312018285E-2</v>
      </c>
      <c r="F49" s="114">
        <f>compopoinc!Q41</f>
        <v>0</v>
      </c>
      <c r="G49" s="135">
        <f>compopoinc!R41</f>
        <v>0.10444454185124857</v>
      </c>
      <c r="H49" s="114">
        <f>compopoinc!S41</f>
        <v>8.3345943505575421E-2</v>
      </c>
      <c r="I49" s="114">
        <f>compopoinc!T41</f>
        <v>2.1098598345673156E-2</v>
      </c>
      <c r="J49" s="114">
        <f>compopoinc!U41</f>
        <v>0</v>
      </c>
      <c r="K49" s="186">
        <f>compopoinc!V41</f>
        <v>7.3116057087568659E-2</v>
      </c>
      <c r="L49" s="114">
        <f>compopoinc!W41</f>
        <v>5.8425900398251712E-2</v>
      </c>
      <c r="M49" s="114">
        <f>compopoinc!X41</f>
        <v>1.4690156689316943E-2</v>
      </c>
      <c r="N49" s="114">
        <f>compopoinc!Y41</f>
        <v>0</v>
      </c>
      <c r="O49" s="186">
        <f>compopoinc!Z41</f>
        <v>3.0574144061418559E-2</v>
      </c>
      <c r="P49" s="114">
        <f>compopoinc!AA41</f>
        <v>2.4456689466618581E-2</v>
      </c>
      <c r="Q49" s="114">
        <f>compopoinc!AB41</f>
        <v>6.1174545947999797E-3</v>
      </c>
      <c r="R49" s="114">
        <f>compopoinc!AC41</f>
        <v>0</v>
      </c>
      <c r="S49" s="135">
        <f>compopoinc!AD41</f>
        <v>7.6634809767875635E-3</v>
      </c>
      <c r="T49" s="114">
        <f>compopoinc!AE41</f>
        <v>6.1429117389312209E-3</v>
      </c>
      <c r="U49" s="114">
        <f>compopoinc!AF41</f>
        <v>1.5205692378563423E-3</v>
      </c>
      <c r="V49" s="12">
        <f>compopoinc!AG41</f>
        <v>0</v>
      </c>
      <c r="W49" s="13"/>
      <c r="Y49" s="1324">
        <f t="shared" si="0"/>
        <v>0</v>
      </c>
      <c r="Z49" s="1324">
        <f t="shared" si="1"/>
        <v>0</v>
      </c>
      <c r="AA49" s="1324">
        <f t="shared" si="2"/>
        <v>0</v>
      </c>
      <c r="AB49" s="1324">
        <f t="shared" si="3"/>
        <v>0</v>
      </c>
      <c r="AC49" s="1324">
        <f t="shared" si="4"/>
        <v>0</v>
      </c>
    </row>
    <row r="50" spans="1:29" x14ac:dyDescent="0.2">
      <c r="A50" s="155">
        <v>1953</v>
      </c>
      <c r="B50" s="228">
        <v>343.75699999999995</v>
      </c>
      <c r="C50" s="612">
        <f>compopoinc!N42</f>
        <v>0.21047563054516169</v>
      </c>
      <c r="D50" s="114">
        <f>compopoinc!O42</f>
        <v>0.16514082706382319</v>
      </c>
      <c r="E50" s="114">
        <f>compopoinc!P42</f>
        <v>4.5334803481338504E-2</v>
      </c>
      <c r="F50" s="114">
        <f>compopoinc!Q42</f>
        <v>0</v>
      </c>
      <c r="G50" s="135">
        <f>compopoinc!R42</f>
        <v>9.761440623157229E-2</v>
      </c>
      <c r="H50" s="114">
        <f>compopoinc!S42</f>
        <v>7.7447810746742257E-2</v>
      </c>
      <c r="I50" s="114">
        <f>compopoinc!T42</f>
        <v>2.0166595484830036E-2</v>
      </c>
      <c r="J50" s="114">
        <f>compopoinc!U42</f>
        <v>0</v>
      </c>
      <c r="K50" s="186">
        <f>compopoinc!V42</f>
        <v>6.82514730413981E-2</v>
      </c>
      <c r="L50" s="114">
        <f>compopoinc!W42</f>
        <v>5.4216387476865219E-2</v>
      </c>
      <c r="M50" s="114">
        <f>compopoinc!X42</f>
        <v>1.403508556453288E-2</v>
      </c>
      <c r="N50" s="114">
        <f>compopoinc!Y42</f>
        <v>0</v>
      </c>
      <c r="O50" s="186">
        <f>compopoinc!Z42</f>
        <v>2.6954337320068893E-2</v>
      </c>
      <c r="P50" s="114">
        <f>compopoinc!AA42</f>
        <v>2.1433851823321033E-2</v>
      </c>
      <c r="Q50" s="114">
        <f>compopoinc!AB42</f>
        <v>5.520485496747861E-3</v>
      </c>
      <c r="R50" s="114">
        <f>compopoinc!AC42</f>
        <v>0</v>
      </c>
      <c r="S50" s="135">
        <f>compopoinc!AD42</f>
        <v>7.2620093969689731E-3</v>
      </c>
      <c r="T50" s="114">
        <f>compopoinc!AE42</f>
        <v>5.7803580264733567E-3</v>
      </c>
      <c r="U50" s="114">
        <f>compopoinc!AF42</f>
        <v>1.4816513704956165E-3</v>
      </c>
      <c r="V50" s="12">
        <f>compopoinc!AG42</f>
        <v>0</v>
      </c>
      <c r="W50" s="13"/>
      <c r="Y50" s="1324">
        <f t="shared" si="0"/>
        <v>0</v>
      </c>
      <c r="Z50" s="1324">
        <f t="shared" si="1"/>
        <v>0</v>
      </c>
      <c r="AA50" s="1324">
        <f t="shared" si="2"/>
        <v>0</v>
      </c>
      <c r="AB50" s="1324">
        <f t="shared" si="3"/>
        <v>0</v>
      </c>
      <c r="AC50" s="1324">
        <f t="shared" si="4"/>
        <v>0</v>
      </c>
    </row>
    <row r="51" spans="1:29" x14ac:dyDescent="0.2">
      <c r="A51" s="155">
        <v>1954</v>
      </c>
      <c r="B51" s="228">
        <v>343.471</v>
      </c>
      <c r="C51" s="612">
        <f>compopoinc!N43</f>
        <v>0.21558564765736393</v>
      </c>
      <c r="D51" s="114">
        <f>compopoinc!O43</f>
        <v>0.17103141013246442</v>
      </c>
      <c r="E51" s="114">
        <f>compopoinc!P43</f>
        <v>4.4554237524899509E-2</v>
      </c>
      <c r="F51" s="114">
        <f>compopoinc!Q43</f>
        <v>0</v>
      </c>
      <c r="G51" s="135">
        <f>compopoinc!R43</f>
        <v>9.9408055468585554E-2</v>
      </c>
      <c r="H51" s="114">
        <f>compopoinc!S43</f>
        <v>7.9679044522520448E-2</v>
      </c>
      <c r="I51" s="114">
        <f>compopoinc!T43</f>
        <v>1.9729010946065103E-2</v>
      </c>
      <c r="J51" s="114">
        <f>compopoinc!U43</f>
        <v>0</v>
      </c>
      <c r="K51" s="186">
        <f>compopoinc!V43</f>
        <v>6.8499260813363078E-2</v>
      </c>
      <c r="L51" s="114">
        <f>compopoinc!W43</f>
        <v>5.4955306065924775E-2</v>
      </c>
      <c r="M51" s="114">
        <f>compopoinc!X43</f>
        <v>1.3543954747438306E-2</v>
      </c>
      <c r="N51" s="114">
        <f>compopoinc!Y43</f>
        <v>0</v>
      </c>
      <c r="O51" s="186">
        <f>compopoinc!Z43</f>
        <v>2.6797157980102723E-2</v>
      </c>
      <c r="P51" s="114">
        <f>compopoinc!AA43</f>
        <v>2.1497005620728392E-2</v>
      </c>
      <c r="Q51" s="114">
        <f>compopoinc!AB43</f>
        <v>5.3001523593743322E-3</v>
      </c>
      <c r="R51" s="114">
        <f>compopoinc!AC43</f>
        <v>0</v>
      </c>
      <c r="S51" s="135">
        <f>compopoinc!AD43</f>
        <v>6.8875460243264493E-3</v>
      </c>
      <c r="T51" s="114">
        <f>compopoinc!AE43</f>
        <v>5.5214974275610224E-3</v>
      </c>
      <c r="U51" s="114">
        <f>compopoinc!AF43</f>
        <v>1.3660485967654267E-3</v>
      </c>
      <c r="V51" s="12">
        <f>compopoinc!AG43</f>
        <v>0</v>
      </c>
      <c r="W51" s="13"/>
      <c r="Y51" s="1324">
        <f t="shared" si="0"/>
        <v>0</v>
      </c>
      <c r="Z51" s="1324">
        <f t="shared" si="1"/>
        <v>0</v>
      </c>
      <c r="AA51" s="1324">
        <f t="shared" si="2"/>
        <v>0</v>
      </c>
      <c r="AB51" s="1324">
        <f t="shared" si="3"/>
        <v>0</v>
      </c>
      <c r="AC51" s="1324">
        <f t="shared" si="4"/>
        <v>0</v>
      </c>
    </row>
    <row r="52" spans="1:29" x14ac:dyDescent="0.2">
      <c r="A52" s="155">
        <v>1955</v>
      </c>
      <c r="B52" s="228">
        <v>376.65999999999997</v>
      </c>
      <c r="C52" s="612">
        <f>compopoinc!N44</f>
        <v>0.2219043483675211</v>
      </c>
      <c r="D52" s="114">
        <f>compopoinc!O44</f>
        <v>0.17915292103671915</v>
      </c>
      <c r="E52" s="114">
        <f>compopoinc!P44</f>
        <v>4.275142733080195E-2</v>
      </c>
      <c r="F52" s="114">
        <f>compopoinc!Q44</f>
        <v>0</v>
      </c>
      <c r="G52" s="135">
        <f>compopoinc!R44</f>
        <v>0.1044901454951328</v>
      </c>
      <c r="H52" s="114">
        <f>compopoinc!S44</f>
        <v>8.5206852821418627E-2</v>
      </c>
      <c r="I52" s="114">
        <f>compopoinc!T44</f>
        <v>1.9283292673714182E-2</v>
      </c>
      <c r="J52" s="114">
        <f>compopoinc!U44</f>
        <v>0</v>
      </c>
      <c r="K52" s="186">
        <f>compopoinc!V44</f>
        <v>7.2568671000423551E-2</v>
      </c>
      <c r="L52" s="114">
        <f>compopoinc!W44</f>
        <v>5.9251606441777266E-2</v>
      </c>
      <c r="M52" s="114">
        <f>compopoinc!X44</f>
        <v>1.3317064558646284E-2</v>
      </c>
      <c r="N52" s="114">
        <f>compopoinc!Y44</f>
        <v>0</v>
      </c>
      <c r="O52" s="186">
        <f>compopoinc!Z44</f>
        <v>3.0014083913274699E-2</v>
      </c>
      <c r="P52" s="114">
        <f>compopoinc!AA44</f>
        <v>2.4536437374301476E-2</v>
      </c>
      <c r="Q52" s="114">
        <f>compopoinc!AB44</f>
        <v>5.477646538973222E-3</v>
      </c>
      <c r="R52" s="114">
        <f>compopoinc!AC44</f>
        <v>0</v>
      </c>
      <c r="S52" s="135">
        <f>compopoinc!AD44</f>
        <v>8.8598968587286931E-3</v>
      </c>
      <c r="T52" s="114">
        <f>compopoinc!AE44</f>
        <v>7.2502056829179609E-3</v>
      </c>
      <c r="U52" s="114">
        <f>compopoinc!AF44</f>
        <v>1.6096911758107322E-3</v>
      </c>
      <c r="V52" s="12">
        <f>compopoinc!AG44</f>
        <v>0</v>
      </c>
      <c r="W52" s="13"/>
      <c r="Y52" s="1324">
        <f t="shared" si="0"/>
        <v>0</v>
      </c>
      <c r="Z52" s="1324">
        <f t="shared" si="1"/>
        <v>0</v>
      </c>
      <c r="AA52" s="1324">
        <f t="shared" si="2"/>
        <v>0</v>
      </c>
      <c r="AB52" s="1324">
        <f t="shared" si="3"/>
        <v>0</v>
      </c>
      <c r="AC52" s="1324">
        <f t="shared" si="4"/>
        <v>0</v>
      </c>
    </row>
    <row r="53" spans="1:29" x14ac:dyDescent="0.2">
      <c r="A53" s="155">
        <v>1956</v>
      </c>
      <c r="B53" s="228">
        <v>399.75100000000003</v>
      </c>
      <c r="C53" s="612">
        <f>compopoinc!N45</f>
        <v>0.2140925234098722</v>
      </c>
      <c r="D53" s="114">
        <f>compopoinc!O45</f>
        <v>0.17395380151692957</v>
      </c>
      <c r="E53" s="114">
        <f>compopoinc!P45</f>
        <v>4.0138721892942611E-2</v>
      </c>
      <c r="F53" s="114">
        <f>compopoinc!Q45</f>
        <v>0</v>
      </c>
      <c r="G53" s="135">
        <f>compopoinc!R45</f>
        <v>9.7426483495848953E-2</v>
      </c>
      <c r="H53" s="114">
        <f>compopoinc!S45</f>
        <v>7.9951655124171017E-2</v>
      </c>
      <c r="I53" s="114">
        <f>compopoinc!T45</f>
        <v>1.7474828371677933E-2</v>
      </c>
      <c r="J53" s="114">
        <f>compopoinc!U45</f>
        <v>0</v>
      </c>
      <c r="K53" s="186">
        <f>compopoinc!V45</f>
        <v>6.6605165066972949E-2</v>
      </c>
      <c r="L53" s="114">
        <f>compopoinc!W45</f>
        <v>5.4742484417032819E-2</v>
      </c>
      <c r="M53" s="114">
        <f>compopoinc!X45</f>
        <v>1.186268064994013E-2</v>
      </c>
      <c r="N53" s="114">
        <f>compopoinc!Y45</f>
        <v>0</v>
      </c>
      <c r="O53" s="186">
        <f>compopoinc!Z45</f>
        <v>2.7415940740342717E-2</v>
      </c>
      <c r="P53" s="114">
        <f>compopoinc!AA45</f>
        <v>2.257376139676489E-2</v>
      </c>
      <c r="Q53" s="114">
        <f>compopoinc!AB45</f>
        <v>4.8421793435778288E-3</v>
      </c>
      <c r="R53" s="114">
        <f>compopoinc!AC45</f>
        <v>0</v>
      </c>
      <c r="S53" s="135">
        <f>compopoinc!AD45</f>
        <v>7.6060682997597532E-3</v>
      </c>
      <c r="T53" s="114">
        <f>compopoinc!AE45</f>
        <v>6.2781505015531798E-3</v>
      </c>
      <c r="U53" s="114">
        <f>compopoinc!AF45</f>
        <v>1.3279177982065734E-3</v>
      </c>
      <c r="V53" s="12">
        <f>compopoinc!AG45</f>
        <v>0</v>
      </c>
      <c r="W53" s="13"/>
      <c r="Y53" s="1324">
        <f t="shared" si="0"/>
        <v>0</v>
      </c>
      <c r="Z53" s="1324">
        <f t="shared" si="1"/>
        <v>0</v>
      </c>
      <c r="AA53" s="1324">
        <f t="shared" si="2"/>
        <v>0</v>
      </c>
      <c r="AB53" s="1324">
        <f t="shared" si="3"/>
        <v>0</v>
      </c>
      <c r="AC53" s="1324">
        <f t="shared" si="4"/>
        <v>0</v>
      </c>
    </row>
    <row r="54" spans="1:29" x14ac:dyDescent="0.2">
      <c r="A54" s="155">
        <v>1957</v>
      </c>
      <c r="B54" s="228">
        <v>418.23999999999995</v>
      </c>
      <c r="C54" s="612">
        <f>compopoinc!N46</f>
        <v>0.21452779307267333</v>
      </c>
      <c r="D54" s="114">
        <f>compopoinc!O46</f>
        <v>0.17292917465281904</v>
      </c>
      <c r="E54" s="114">
        <f>compopoinc!P46</f>
        <v>4.1598618419854287E-2</v>
      </c>
      <c r="F54" s="114">
        <f>compopoinc!Q46</f>
        <v>0</v>
      </c>
      <c r="G54" s="135">
        <f>compopoinc!R46</f>
        <v>9.6978781754639573E-2</v>
      </c>
      <c r="H54" s="114">
        <f>compopoinc!S46</f>
        <v>7.8918923489067816E-2</v>
      </c>
      <c r="I54" s="114">
        <f>compopoinc!T46</f>
        <v>1.8059858265571761E-2</v>
      </c>
      <c r="J54" s="114">
        <f>compopoinc!U46</f>
        <v>0</v>
      </c>
      <c r="K54" s="186">
        <f>compopoinc!V46</f>
        <v>6.6153017021753788E-2</v>
      </c>
      <c r="L54" s="114">
        <f>compopoinc!W46</f>
        <v>5.3901712546325378E-2</v>
      </c>
      <c r="M54" s="114">
        <f>compopoinc!X46</f>
        <v>1.225130447542841E-2</v>
      </c>
      <c r="N54" s="114">
        <f>compopoinc!Y46</f>
        <v>0</v>
      </c>
      <c r="O54" s="186">
        <f>compopoinc!Z46</f>
        <v>2.6748728100457728E-2</v>
      </c>
      <c r="P54" s="114">
        <f>compopoinc!AA46</f>
        <v>2.182235846965563E-2</v>
      </c>
      <c r="Q54" s="114">
        <f>compopoinc!AB46</f>
        <v>4.9263696308020988E-3</v>
      </c>
      <c r="R54" s="114">
        <f>compopoinc!AC46</f>
        <v>0</v>
      </c>
      <c r="S54" s="135">
        <f>compopoinc!AD46</f>
        <v>7.051033017236398E-3</v>
      </c>
      <c r="T54" s="114">
        <f>compopoinc!AE46</f>
        <v>5.763867881440397E-3</v>
      </c>
      <c r="U54" s="114">
        <f>compopoinc!AF46</f>
        <v>1.2871651357960008E-3</v>
      </c>
      <c r="V54" s="12">
        <f>compopoinc!AG46</f>
        <v>0</v>
      </c>
      <c r="W54" s="13"/>
      <c r="Y54" s="1324">
        <f t="shared" si="0"/>
        <v>0</v>
      </c>
      <c r="Z54" s="1324">
        <f t="shared" si="1"/>
        <v>0</v>
      </c>
      <c r="AA54" s="1324">
        <f t="shared" si="2"/>
        <v>0</v>
      </c>
      <c r="AB54" s="1324">
        <f t="shared" si="3"/>
        <v>0</v>
      </c>
      <c r="AC54" s="1324">
        <f t="shared" si="4"/>
        <v>0</v>
      </c>
    </row>
    <row r="55" spans="1:29" x14ac:dyDescent="0.2">
      <c r="A55" s="155">
        <v>1958</v>
      </c>
      <c r="B55" s="228">
        <v>420.35699999999997</v>
      </c>
      <c r="C55" s="612">
        <f>compopoinc!N47</f>
        <v>0.21223501597265157</v>
      </c>
      <c r="D55" s="114">
        <f>compopoinc!O47</f>
        <v>0.16882489149542848</v>
      </c>
      <c r="E55" s="114">
        <f>compopoinc!P47</f>
        <v>4.3410124477223096E-2</v>
      </c>
      <c r="F55" s="114">
        <f>compopoinc!Q47</f>
        <v>0</v>
      </c>
      <c r="G55" s="135">
        <f>compopoinc!R47</f>
        <v>9.1036464269551712E-2</v>
      </c>
      <c r="H55" s="114">
        <f>compopoinc!S47</f>
        <v>7.3047618018662053E-2</v>
      </c>
      <c r="I55" s="114">
        <f>compopoinc!T47</f>
        <v>1.7988846250889666E-2</v>
      </c>
      <c r="J55" s="114">
        <f>compopoinc!U47</f>
        <v>0</v>
      </c>
      <c r="K55" s="186">
        <f>compopoinc!V47</f>
        <v>6.047909415538081E-2</v>
      </c>
      <c r="L55" s="114">
        <f>compopoinc!W47</f>
        <v>4.8557204666718909E-2</v>
      </c>
      <c r="M55" s="114">
        <f>compopoinc!X47</f>
        <v>1.1921889488661902E-2</v>
      </c>
      <c r="N55" s="114">
        <f>compopoinc!Y47</f>
        <v>0</v>
      </c>
      <c r="O55" s="186">
        <f>compopoinc!Z47</f>
        <v>2.310671406210351E-2</v>
      </c>
      <c r="P55" s="114">
        <f>compopoinc!AA47</f>
        <v>1.8535156898438907E-2</v>
      </c>
      <c r="Q55" s="114">
        <f>compopoinc!AB47</f>
        <v>4.5715571636646022E-3</v>
      </c>
      <c r="R55" s="114">
        <f>compopoinc!AC47</f>
        <v>0</v>
      </c>
      <c r="S55" s="135">
        <f>compopoinc!AD47</f>
        <v>5.7981469751326445E-3</v>
      </c>
      <c r="T55" s="114">
        <f>compopoinc!AE47</f>
        <v>4.6411833978349665E-3</v>
      </c>
      <c r="U55" s="114">
        <f>compopoinc!AF47</f>
        <v>1.1569635772976775E-3</v>
      </c>
      <c r="V55" s="12">
        <f>compopoinc!AG47</f>
        <v>0</v>
      </c>
      <c r="W55" s="13"/>
      <c r="Y55" s="1324">
        <f t="shared" si="0"/>
        <v>0</v>
      </c>
      <c r="Z55" s="1324">
        <f t="shared" si="1"/>
        <v>0</v>
      </c>
      <c r="AA55" s="1324">
        <f t="shared" si="2"/>
        <v>0</v>
      </c>
      <c r="AB55" s="1324">
        <f t="shared" si="3"/>
        <v>0</v>
      </c>
      <c r="AC55" s="1324">
        <f t="shared" si="4"/>
        <v>0</v>
      </c>
    </row>
    <row r="56" spans="1:29" x14ac:dyDescent="0.2">
      <c r="A56" s="157">
        <v>1959</v>
      </c>
      <c r="B56" s="229">
        <v>458.83699999999993</v>
      </c>
      <c r="C56" s="613">
        <f>compopoinc!N48</f>
        <v>0.21507901124479906</v>
      </c>
      <c r="D56" s="116">
        <f>compopoinc!O48</f>
        <v>0.17445025488319726</v>
      </c>
      <c r="E56" s="116">
        <f>compopoinc!P48</f>
        <v>4.0628756361601785E-2</v>
      </c>
      <c r="F56" s="116">
        <f>compopoinc!Q48</f>
        <v>0</v>
      </c>
      <c r="G56" s="139">
        <f>compopoinc!R48</f>
        <v>9.5343950919840839E-2</v>
      </c>
      <c r="H56" s="116">
        <f>compopoinc!S48</f>
        <v>7.7995470942051698E-2</v>
      </c>
      <c r="I56" s="116">
        <f>compopoinc!T48</f>
        <v>1.7348479977789138E-2</v>
      </c>
      <c r="J56" s="116">
        <f>compopoinc!U48</f>
        <v>0</v>
      </c>
      <c r="K56" s="188">
        <f>compopoinc!V48</f>
        <v>6.5492476362856072E-2</v>
      </c>
      <c r="L56" s="116">
        <f>compopoinc!W48</f>
        <v>5.3635104807617615E-2</v>
      </c>
      <c r="M56" s="116">
        <f>compopoinc!X48</f>
        <v>1.185737155523846E-2</v>
      </c>
      <c r="N56" s="116">
        <f>compopoinc!Y48</f>
        <v>0</v>
      </c>
      <c r="O56" s="188">
        <f>compopoinc!Z48</f>
        <v>2.5924451532321403E-2</v>
      </c>
      <c r="P56" s="116">
        <f>compopoinc!AA48</f>
        <v>2.1262551784781335E-2</v>
      </c>
      <c r="Q56" s="116">
        <f>compopoinc!AB48</f>
        <v>4.6618997475400686E-3</v>
      </c>
      <c r="R56" s="116">
        <f>compopoinc!AC48</f>
        <v>0</v>
      </c>
      <c r="S56" s="139">
        <f>compopoinc!AD48</f>
        <v>6.8668723870454994E-3</v>
      </c>
      <c r="T56" s="116">
        <f>compopoinc!AE48</f>
        <v>5.6442894885679069E-3</v>
      </c>
      <c r="U56" s="116">
        <f>compopoinc!AF48</f>
        <v>1.2225828984775929E-3</v>
      </c>
      <c r="V56" s="17">
        <f>compopoinc!AG48</f>
        <v>0</v>
      </c>
      <c r="W56" s="13"/>
      <c r="Y56" s="1324">
        <f t="shared" si="0"/>
        <v>0</v>
      </c>
      <c r="Z56" s="1324">
        <f t="shared" si="1"/>
        <v>0</v>
      </c>
      <c r="AA56" s="1324">
        <f t="shared" si="2"/>
        <v>0</v>
      </c>
      <c r="AB56" s="1324">
        <f t="shared" si="3"/>
        <v>0</v>
      </c>
      <c r="AC56" s="1324">
        <f t="shared" si="4"/>
        <v>0</v>
      </c>
    </row>
    <row r="57" spans="1:29" x14ac:dyDescent="0.2">
      <c r="A57" s="155">
        <v>1960</v>
      </c>
      <c r="B57" s="228">
        <v>478.98399999999987</v>
      </c>
      <c r="C57" s="612">
        <f>compopoinc!N49</f>
        <v>0.20968571248273507</v>
      </c>
      <c r="D57" s="114">
        <f>compopoinc!O49</f>
        <v>0.17098140999569925</v>
      </c>
      <c r="E57" s="114">
        <f>compopoinc!P49</f>
        <v>3.8704302487035824E-2</v>
      </c>
      <c r="F57" s="114">
        <f>compopoinc!Q49</f>
        <v>0</v>
      </c>
      <c r="G57" s="135">
        <f>compopoinc!R49</f>
        <v>9.1506699218974169E-2</v>
      </c>
      <c r="H57" s="114">
        <f>compopoinc!S49</f>
        <v>7.527433191882639E-2</v>
      </c>
      <c r="I57" s="114">
        <f>compopoinc!T49</f>
        <v>1.6232367300147779E-2</v>
      </c>
      <c r="J57" s="114">
        <f>compopoinc!U49</f>
        <v>0</v>
      </c>
      <c r="K57" s="186">
        <f>compopoinc!V49</f>
        <v>6.1691536290012838E-2</v>
      </c>
      <c r="L57" s="114">
        <f>compopoinc!W49</f>
        <v>5.0825806279921081E-2</v>
      </c>
      <c r="M57" s="114">
        <f>compopoinc!X49</f>
        <v>1.086573001009176E-2</v>
      </c>
      <c r="N57" s="114">
        <f>compopoinc!Y49</f>
        <v>0</v>
      </c>
      <c r="O57" s="186">
        <f>compopoinc!Z49</f>
        <v>2.5273541282380813E-2</v>
      </c>
      <c r="P57" s="114">
        <f>compopoinc!AA49</f>
        <v>2.0862195984032997E-2</v>
      </c>
      <c r="Q57" s="114">
        <f>compopoinc!AB49</f>
        <v>4.4113452983478157E-3</v>
      </c>
      <c r="R57" s="114">
        <f>compopoinc!AC49</f>
        <v>0</v>
      </c>
      <c r="S57" s="135">
        <f>compopoinc!AD49</f>
        <v>7.5531041964621857E-3</v>
      </c>
      <c r="T57" s="114">
        <f>compopoinc!AE49</f>
        <v>6.2436754977582432E-3</v>
      </c>
      <c r="U57" s="114">
        <f>compopoinc!AF49</f>
        <v>1.3094286987039422E-3</v>
      </c>
      <c r="V57" s="21">
        <f>compopoinc!AG49</f>
        <v>0</v>
      </c>
      <c r="W57" s="13"/>
      <c r="Y57" s="1324">
        <f t="shared" si="0"/>
        <v>0</v>
      </c>
      <c r="Z57" s="1324">
        <f t="shared" si="1"/>
        <v>0</v>
      </c>
      <c r="AA57" s="1324">
        <f t="shared" si="2"/>
        <v>0</v>
      </c>
      <c r="AB57" s="1324">
        <f t="shared" si="3"/>
        <v>0</v>
      </c>
      <c r="AC57" s="1324">
        <f t="shared" si="4"/>
        <v>0</v>
      </c>
    </row>
    <row r="58" spans="1:29" x14ac:dyDescent="0.2">
      <c r="A58" s="155">
        <v>1961</v>
      </c>
      <c r="B58" s="228">
        <v>496.16000000000008</v>
      </c>
      <c r="C58" s="612">
        <f>compopoinc!N50</f>
        <v>0.21102006653329283</v>
      </c>
      <c r="D58" s="114">
        <f>compopoinc!O50</f>
        <v>0.17123145851150834</v>
      </c>
      <c r="E58" s="114">
        <f>compopoinc!P50</f>
        <v>3.9788608021784494E-2</v>
      </c>
      <c r="F58" s="114">
        <f>compopoinc!Q50</f>
        <v>0</v>
      </c>
      <c r="G58" s="135">
        <f>compopoinc!R50</f>
        <v>8.91323183883313E-2</v>
      </c>
      <c r="H58" s="114">
        <f>compopoinc!S50</f>
        <v>7.2956367988349952E-2</v>
      </c>
      <c r="I58" s="114">
        <f>compopoinc!T50</f>
        <v>1.6175950399981341E-2</v>
      </c>
      <c r="J58" s="114">
        <f>compopoinc!U50</f>
        <v>0</v>
      </c>
      <c r="K58" s="186">
        <f>compopoinc!V50</f>
        <v>5.9375708704347371E-2</v>
      </c>
      <c r="L58" s="114">
        <f>compopoinc!W50</f>
        <v>4.8666140310340451E-2</v>
      </c>
      <c r="M58" s="114">
        <f>compopoinc!X50</f>
        <v>1.0709568394006922E-2</v>
      </c>
      <c r="N58" s="114">
        <f>compopoinc!Y50</f>
        <v>0</v>
      </c>
      <c r="O58" s="186">
        <f>compopoinc!Z50</f>
        <v>2.4389818393505912E-2</v>
      </c>
      <c r="P58" s="114">
        <f>compopoinc!AA50</f>
        <v>2.0013876547970901E-2</v>
      </c>
      <c r="Q58" s="114">
        <f>compopoinc!AB50</f>
        <v>4.3759418455350113E-3</v>
      </c>
      <c r="R58" s="114">
        <f>compopoinc!AC50</f>
        <v>0</v>
      </c>
      <c r="S58" s="135">
        <f>compopoinc!AD50</f>
        <v>7.4352701340875309E-3</v>
      </c>
      <c r="T58" s="114">
        <f>compopoinc!AE50</f>
        <v>6.1033611094847978E-3</v>
      </c>
      <c r="U58" s="114">
        <f>compopoinc!AF50</f>
        <v>1.3319090246027335E-3</v>
      </c>
      <c r="V58" s="12">
        <f>compopoinc!AG50</f>
        <v>0</v>
      </c>
      <c r="W58" s="13"/>
      <c r="Y58" s="1324">
        <f t="shared" si="0"/>
        <v>0</v>
      </c>
      <c r="Z58" s="1324">
        <f t="shared" si="1"/>
        <v>0</v>
      </c>
      <c r="AA58" s="1324">
        <f t="shared" si="2"/>
        <v>0</v>
      </c>
      <c r="AB58" s="1324">
        <f t="shared" si="3"/>
        <v>0</v>
      </c>
      <c r="AC58" s="1324">
        <f t="shared" si="4"/>
        <v>0</v>
      </c>
    </row>
    <row r="59" spans="1:29" x14ac:dyDescent="0.2">
      <c r="A59" s="137">
        <v>1962</v>
      </c>
      <c r="B59" s="231">
        <v>533.99399999999991</v>
      </c>
      <c r="C59" s="612">
        <f>compopoinc!N51</f>
        <v>0.21633099019527435</v>
      </c>
      <c r="D59" s="136">
        <f>compopoinc!O51</f>
        <v>0.17484042135401978</v>
      </c>
      <c r="E59" s="105">
        <f>compopoinc!P51</f>
        <v>4.1490568841254571E-2</v>
      </c>
      <c r="F59" s="105">
        <f>compopoinc!Q51</f>
        <v>0</v>
      </c>
      <c r="G59" s="135">
        <f>compopoinc!R51</f>
        <v>9.3230322003364563E-2</v>
      </c>
      <c r="H59" s="136">
        <f>compopoinc!S51</f>
        <v>7.6033357046128458E-2</v>
      </c>
      <c r="I59" s="105">
        <f>compopoinc!T51</f>
        <v>1.7196964957236105E-2</v>
      </c>
      <c r="J59" s="105">
        <f>compopoinc!U51</f>
        <v>0</v>
      </c>
      <c r="K59" s="106">
        <f>compopoinc!V51</f>
        <v>6.3799947500228882E-2</v>
      </c>
      <c r="L59" s="105">
        <f>compopoinc!W51</f>
        <v>5.2083044709547721E-2</v>
      </c>
      <c r="M59" s="105">
        <f>compopoinc!X51</f>
        <v>1.1716902790681161E-2</v>
      </c>
      <c r="N59" s="105">
        <f>compopoinc!Y51</f>
        <v>0</v>
      </c>
      <c r="O59" s="106">
        <f>compopoinc!Z51</f>
        <v>2.6692382991313934E-2</v>
      </c>
      <c r="P59" s="105">
        <f>compopoinc!AA51</f>
        <v>2.1813686086843642E-2</v>
      </c>
      <c r="Q59" s="105">
        <f>compopoinc!AB51</f>
        <v>4.8786969044702921E-3</v>
      </c>
      <c r="R59" s="105">
        <f>compopoinc!AC51</f>
        <v>0</v>
      </c>
      <c r="S59" s="135">
        <f>compopoinc!AD51</f>
        <v>8.2258228212594986E-3</v>
      </c>
      <c r="T59" s="136">
        <f>compopoinc!AE51</f>
        <v>6.7251841606990187E-3</v>
      </c>
      <c r="U59" s="136">
        <f>compopoinc!AF51</f>
        <v>1.5006386605604799E-3</v>
      </c>
      <c r="V59" s="12">
        <f>compopoinc!AG51</f>
        <v>0</v>
      </c>
      <c r="W59" s="13"/>
      <c r="Y59" s="1324">
        <f t="shared" si="0"/>
        <v>0</v>
      </c>
      <c r="Z59" s="1324">
        <f t="shared" si="1"/>
        <v>0</v>
      </c>
      <c r="AA59" s="1324">
        <f t="shared" si="2"/>
        <v>0</v>
      </c>
      <c r="AB59" s="1324">
        <f t="shared" si="3"/>
        <v>0</v>
      </c>
      <c r="AC59" s="1324">
        <f t="shared" si="4"/>
        <v>0</v>
      </c>
    </row>
    <row r="60" spans="1:29" x14ac:dyDescent="0.2">
      <c r="A60" s="137">
        <v>1963</v>
      </c>
      <c r="B60" s="231">
        <v>565.3929999999998</v>
      </c>
      <c r="C60" s="612">
        <f>compopoinc!N52</f>
        <v>0.22016224265098572</v>
      </c>
      <c r="D60" s="136">
        <f>compopoinc!O52</f>
        <v>0.17901088568760315</v>
      </c>
      <c r="E60" s="105">
        <f>compopoinc!P52</f>
        <v>4.1151356963382568E-2</v>
      </c>
      <c r="F60" s="105">
        <f>compopoinc!Q52</f>
        <v>0</v>
      </c>
      <c r="G60" s="135">
        <f>compopoinc!R52</f>
        <v>9.4967097043991089E-2</v>
      </c>
      <c r="H60" s="136">
        <f>compopoinc!S52</f>
        <v>7.765810848439969E-2</v>
      </c>
      <c r="I60" s="105">
        <f>compopoinc!T52</f>
        <v>1.7308988559591398E-2</v>
      </c>
      <c r="J60" s="105">
        <f>compopoinc!U52</f>
        <v>0</v>
      </c>
      <c r="K60" s="106">
        <f>compopoinc!V52</f>
        <v>6.5265502780675888E-2</v>
      </c>
      <c r="L60" s="105">
        <f>compopoinc!W52</f>
        <v>5.3414248406237874E-2</v>
      </c>
      <c r="M60" s="105">
        <f>compopoinc!X52</f>
        <v>1.1851254374438014E-2</v>
      </c>
      <c r="N60" s="105">
        <f>compopoinc!Y52</f>
        <v>0</v>
      </c>
      <c r="O60" s="106">
        <f>compopoinc!Z52</f>
        <v>2.7616632170975208E-2</v>
      </c>
      <c r="P60" s="105">
        <f>compopoinc!AA52</f>
        <v>2.262196984959064E-2</v>
      </c>
      <c r="Q60" s="105">
        <f>compopoinc!AB52</f>
        <v>4.9946623213845687E-3</v>
      </c>
      <c r="R60" s="105">
        <f>compopoinc!AC52</f>
        <v>0</v>
      </c>
      <c r="S60" s="135">
        <f>compopoinc!AD52</f>
        <v>8.7108882144093513E-3</v>
      </c>
      <c r="T60" s="136">
        <f>compopoinc!AE52</f>
        <v>7.1372197550169034E-3</v>
      </c>
      <c r="U60" s="136">
        <f>compopoinc!AF52</f>
        <v>1.573668459392448E-3</v>
      </c>
      <c r="V60" s="12">
        <f>compopoinc!AG52</f>
        <v>0</v>
      </c>
      <c r="W60" s="13"/>
      <c r="Y60" s="1324">
        <f t="shared" si="0"/>
        <v>0</v>
      </c>
      <c r="Z60" s="1324">
        <f t="shared" si="1"/>
        <v>0</v>
      </c>
      <c r="AA60" s="1324">
        <f t="shared" si="2"/>
        <v>0</v>
      </c>
      <c r="AB60" s="1324">
        <f t="shared" si="3"/>
        <v>0</v>
      </c>
      <c r="AC60" s="1324">
        <f t="shared" si="4"/>
        <v>0</v>
      </c>
    </row>
    <row r="61" spans="1:29" x14ac:dyDescent="0.2">
      <c r="A61" s="137">
        <v>1964</v>
      </c>
      <c r="B61" s="231">
        <v>607.06500000000005</v>
      </c>
      <c r="C61" s="612">
        <f>compopoinc!N53</f>
        <v>0.22399349510669708</v>
      </c>
      <c r="D61" s="136">
        <f>compopoinc!O53</f>
        <v>0.18318135002118652</v>
      </c>
      <c r="E61" s="105">
        <f>compopoinc!P53</f>
        <v>4.0812145085510565E-2</v>
      </c>
      <c r="F61" s="105">
        <f>compopoinc!Q53</f>
        <v>0</v>
      </c>
      <c r="G61" s="135">
        <f>compopoinc!R53</f>
        <v>9.6703872084617615E-2</v>
      </c>
      <c r="H61" s="136">
        <f>compopoinc!S53</f>
        <v>7.9282859922670923E-2</v>
      </c>
      <c r="I61" s="105">
        <f>compopoinc!T53</f>
        <v>1.7421012161946692E-2</v>
      </c>
      <c r="J61" s="105">
        <f>compopoinc!U53</f>
        <v>0</v>
      </c>
      <c r="K61" s="106">
        <f>compopoinc!V53</f>
        <v>6.6731058061122894E-2</v>
      </c>
      <c r="L61" s="105">
        <f>compopoinc!W53</f>
        <v>5.4745452102928027E-2</v>
      </c>
      <c r="M61" s="105">
        <f>compopoinc!X53</f>
        <v>1.1985605958194867E-2</v>
      </c>
      <c r="N61" s="105">
        <f>compopoinc!Y53</f>
        <v>0</v>
      </c>
      <c r="O61" s="106">
        <f>compopoinc!Z53</f>
        <v>2.8540881350636482E-2</v>
      </c>
      <c r="P61" s="105">
        <f>compopoinc!AA53</f>
        <v>2.3430253612337637E-2</v>
      </c>
      <c r="Q61" s="105">
        <f>compopoinc!AB53</f>
        <v>5.1106277382988452E-3</v>
      </c>
      <c r="R61" s="105">
        <f>compopoinc!AC53</f>
        <v>0</v>
      </c>
      <c r="S61" s="135">
        <f>compopoinc!AD53</f>
        <v>9.1959536075592041E-3</v>
      </c>
      <c r="T61" s="136">
        <f>compopoinc!AE53</f>
        <v>7.549255349334788E-3</v>
      </c>
      <c r="U61" s="136">
        <f>compopoinc!AF53</f>
        <v>1.6466982582244161E-3</v>
      </c>
      <c r="V61" s="12">
        <f>compopoinc!AG53</f>
        <v>0</v>
      </c>
      <c r="W61" s="13"/>
      <c r="Y61" s="1324">
        <f t="shared" si="0"/>
        <v>0</v>
      </c>
      <c r="Z61" s="1324">
        <f t="shared" si="1"/>
        <v>0</v>
      </c>
      <c r="AA61" s="1324">
        <f t="shared" si="2"/>
        <v>0</v>
      </c>
      <c r="AB61" s="1324">
        <f t="shared" si="3"/>
        <v>0</v>
      </c>
      <c r="AC61" s="1324">
        <f t="shared" si="4"/>
        <v>0</v>
      </c>
    </row>
    <row r="62" spans="1:29" x14ac:dyDescent="0.2">
      <c r="A62" s="137">
        <v>1965</v>
      </c>
      <c r="B62" s="231">
        <v>658.84699999999998</v>
      </c>
      <c r="C62" s="612">
        <f>compopoinc!N54</f>
        <v>0.22196143865585327</v>
      </c>
      <c r="D62" s="136">
        <f>compopoinc!O54</f>
        <v>0.1809095940352563</v>
      </c>
      <c r="E62" s="105">
        <f>compopoinc!P54</f>
        <v>4.1051844620596967E-2</v>
      </c>
      <c r="F62" s="105">
        <f>compopoinc!Q54</f>
        <v>7.3680501373019069E-5</v>
      </c>
      <c r="G62" s="135">
        <f>compopoinc!R54</f>
        <v>9.6132125705480576E-2</v>
      </c>
      <c r="H62" s="136">
        <f>compopoinc!S54</f>
        <v>7.8514869487889882E-2</v>
      </c>
      <c r="I62" s="105">
        <f>compopoinc!T54</f>
        <v>1.7617256217590693E-2</v>
      </c>
      <c r="J62" s="105">
        <f>compopoinc!U54</f>
        <v>1.6596122804912739E-5</v>
      </c>
      <c r="K62" s="106">
        <f>compopoinc!V54</f>
        <v>6.6650111228227615E-2</v>
      </c>
      <c r="L62" s="105">
        <f>compopoinc!W54</f>
        <v>5.4462181531988563E-2</v>
      </c>
      <c r="M62" s="105">
        <f>compopoinc!X54</f>
        <v>1.2187929696239053E-2</v>
      </c>
      <c r="N62" s="105">
        <f>compopoinc!Y54</f>
        <v>8.1365342339267954E-6</v>
      </c>
      <c r="O62" s="106">
        <f>compopoinc!Z54</f>
        <v>2.9093155637383461E-2</v>
      </c>
      <c r="P62" s="105">
        <f>compopoinc!AA54</f>
        <v>2.37804176143388E-2</v>
      </c>
      <c r="Q62" s="105">
        <f>compopoinc!AB54</f>
        <v>5.3127380230446608E-3</v>
      </c>
      <c r="R62" s="105">
        <f>compopoinc!AC54</f>
        <v>1.7789971025194973E-6</v>
      </c>
      <c r="S62" s="135">
        <f>compopoinc!AD54</f>
        <v>9.5380609855055809E-3</v>
      </c>
      <c r="T62" s="136">
        <f>compopoinc!AE54</f>
        <v>7.795098445281666E-3</v>
      </c>
      <c r="U62" s="136">
        <f>compopoinc!AF54</f>
        <v>1.7429625402239149E-3</v>
      </c>
      <c r="V62" s="12">
        <f>compopoinc!AG54</f>
        <v>2.1542069816860021E-7</v>
      </c>
      <c r="W62" s="13"/>
      <c r="Y62" s="1324">
        <f t="shared" si="0"/>
        <v>0</v>
      </c>
      <c r="Z62" s="1324">
        <f t="shared" si="1"/>
        <v>0</v>
      </c>
      <c r="AA62" s="1324">
        <f t="shared" si="2"/>
        <v>0</v>
      </c>
      <c r="AB62" s="1324">
        <f t="shared" si="3"/>
        <v>0</v>
      </c>
      <c r="AC62" s="1324">
        <f t="shared" si="4"/>
        <v>0</v>
      </c>
    </row>
    <row r="63" spans="1:29" x14ac:dyDescent="0.2">
      <c r="A63" s="137">
        <v>1966</v>
      </c>
      <c r="B63" s="231">
        <v>718.1149999999999</v>
      </c>
      <c r="C63" s="612">
        <f>compopoinc!N55</f>
        <v>0.21992938220500946</v>
      </c>
      <c r="D63" s="136">
        <f>compopoinc!O55</f>
        <v>0.17863783804932609</v>
      </c>
      <c r="E63" s="105">
        <f>compopoinc!P55</f>
        <v>4.1291544155683368E-2</v>
      </c>
      <c r="F63" s="105">
        <f>compopoinc!Q55</f>
        <v>1.4736100274603814E-4</v>
      </c>
      <c r="G63" s="135">
        <f>compopoinc!R55</f>
        <v>9.5560379326343536E-2</v>
      </c>
      <c r="H63" s="136">
        <f>compopoinc!S55</f>
        <v>7.7746879053108842E-2</v>
      </c>
      <c r="I63" s="105">
        <f>compopoinc!T55</f>
        <v>1.7813500273234695E-2</v>
      </c>
      <c r="J63" s="105">
        <f>compopoinc!U55</f>
        <v>3.3192245609825477E-5</v>
      </c>
      <c r="K63" s="106">
        <f>compopoinc!V55</f>
        <v>6.6569164395332336E-2</v>
      </c>
      <c r="L63" s="105">
        <f>compopoinc!W55</f>
        <v>5.4178910961049098E-2</v>
      </c>
      <c r="M63" s="105">
        <f>compopoinc!X55</f>
        <v>1.2390253434283238E-2</v>
      </c>
      <c r="N63" s="105">
        <f>compopoinc!Y55</f>
        <v>1.6273068467853591E-5</v>
      </c>
      <c r="O63" s="106">
        <f>compopoinc!Z55</f>
        <v>2.964542992413044E-2</v>
      </c>
      <c r="P63" s="105">
        <f>compopoinc!AA55</f>
        <v>2.4130581616339963E-2</v>
      </c>
      <c r="Q63" s="105">
        <f>compopoinc!AB55</f>
        <v>5.5148483077904764E-3</v>
      </c>
      <c r="R63" s="105">
        <f>compopoinc!AC55</f>
        <v>3.5579942050389946E-6</v>
      </c>
      <c r="S63" s="135">
        <f>compopoinc!AD55</f>
        <v>9.8801683634519577E-3</v>
      </c>
      <c r="T63" s="136">
        <f>compopoinc!AE55</f>
        <v>8.040941541228544E-3</v>
      </c>
      <c r="U63" s="136">
        <f>compopoinc!AF55</f>
        <v>1.8392268222234137E-3</v>
      </c>
      <c r="V63" s="12">
        <f>compopoinc!AG55</f>
        <v>4.3084139633720042E-7</v>
      </c>
      <c r="W63" s="13"/>
      <c r="Y63" s="1324">
        <f t="shared" si="0"/>
        <v>0</v>
      </c>
      <c r="Z63" s="1324">
        <f t="shared" si="1"/>
        <v>0</v>
      </c>
      <c r="AA63" s="1324">
        <f t="shared" si="2"/>
        <v>0</v>
      </c>
      <c r="AB63" s="1324">
        <f t="shared" si="3"/>
        <v>0</v>
      </c>
      <c r="AC63" s="1324">
        <f t="shared" si="4"/>
        <v>0</v>
      </c>
    </row>
    <row r="64" spans="1:29" x14ac:dyDescent="0.2">
      <c r="A64" s="137">
        <v>1967</v>
      </c>
      <c r="B64" s="231">
        <v>758.46800000000007</v>
      </c>
      <c r="C64" s="612">
        <f>compopoinc!N56</f>
        <v>0.21042129397392273</v>
      </c>
      <c r="D64" s="136">
        <f>compopoinc!O56</f>
        <v>0.16806620139504957</v>
      </c>
      <c r="E64" s="105">
        <f>compopoinc!P56</f>
        <v>4.2355092578873155E-2</v>
      </c>
      <c r="F64" s="105">
        <f>compopoinc!Q56</f>
        <v>4.0990380148286931E-4</v>
      </c>
      <c r="G64" s="135">
        <f>compopoinc!R56</f>
        <v>9.0404022485017776E-2</v>
      </c>
      <c r="H64" s="136">
        <f>compopoinc!S56</f>
        <v>7.2379754197982038E-2</v>
      </c>
      <c r="I64" s="105">
        <f>compopoinc!T56</f>
        <v>1.8024268287035738E-2</v>
      </c>
      <c r="J64" s="105">
        <f>compopoinc!U56</f>
        <v>9.3213183390616905E-5</v>
      </c>
      <c r="K64" s="106">
        <f>compopoinc!V56</f>
        <v>6.2531641684472561E-2</v>
      </c>
      <c r="L64" s="105">
        <f>compopoinc!W56</f>
        <v>5.0080255961136189E-2</v>
      </c>
      <c r="M64" s="105">
        <f>compopoinc!X56</f>
        <v>1.2451385723336372E-2</v>
      </c>
      <c r="N64" s="105">
        <f>compopoinc!Y56</f>
        <v>5.1743622861977201E-5</v>
      </c>
      <c r="O64" s="106">
        <f>compopoinc!Z56</f>
        <v>2.7016333770006895E-2</v>
      </c>
      <c r="P64" s="105">
        <f>compopoinc!AA56</f>
        <v>2.1639620842166862E-2</v>
      </c>
      <c r="Q64" s="105">
        <f>compopoinc!AB56</f>
        <v>5.3767129278400327E-3</v>
      </c>
      <c r="R64" s="105">
        <f>compopoinc!AC56</f>
        <v>1.3504174603440333E-5</v>
      </c>
      <c r="S64" s="149">
        <f>compopoinc!AD56</f>
        <v>8.7187949102371931E-3</v>
      </c>
      <c r="T64" s="148">
        <f>compopoinc!AE56</f>
        <v>6.9817354292059756E-3</v>
      </c>
      <c r="U64" s="148">
        <f>compopoinc!AF56</f>
        <v>1.7370594810312175E-3</v>
      </c>
      <c r="V64" s="12">
        <f>compopoinc!AG56</f>
        <v>1.5442715550761932E-6</v>
      </c>
      <c r="W64" s="13"/>
      <c r="Y64" s="1324">
        <f t="shared" si="0"/>
        <v>0</v>
      </c>
      <c r="Z64" s="1324">
        <f t="shared" si="1"/>
        <v>0</v>
      </c>
      <c r="AA64" s="1324">
        <f t="shared" si="2"/>
        <v>0</v>
      </c>
      <c r="AB64" s="1324">
        <f t="shared" si="3"/>
        <v>0</v>
      </c>
      <c r="AC64" s="1324">
        <f t="shared" si="4"/>
        <v>0</v>
      </c>
    </row>
    <row r="65" spans="1:29" x14ac:dyDescent="0.2">
      <c r="A65" s="137">
        <v>1968</v>
      </c>
      <c r="B65" s="231">
        <v>830.29300000000012</v>
      </c>
      <c r="C65" s="612">
        <f>compopoinc!N57</f>
        <v>0.20452550426125526</v>
      </c>
      <c r="D65" s="136">
        <f>compopoinc!O57</f>
        <v>0.16220455790653432</v>
      </c>
      <c r="E65" s="105">
        <f>compopoinc!P57</f>
        <v>4.2320946354720945E-2</v>
      </c>
      <c r="F65" s="105">
        <f>compopoinc!Q57</f>
        <v>5.1742794585152296E-4</v>
      </c>
      <c r="G65" s="135">
        <f>compopoinc!R57</f>
        <v>8.7061111815273762E-2</v>
      </c>
      <c r="H65" s="136">
        <f>compopoinc!S57</f>
        <v>6.9332910138598436E-2</v>
      </c>
      <c r="I65" s="105">
        <f>compopoinc!T57</f>
        <v>1.7728201676675326E-2</v>
      </c>
      <c r="J65" s="105">
        <f>compopoinc!U57</f>
        <v>1.1806079123743984E-4</v>
      </c>
      <c r="K65" s="106">
        <f>compopoinc!V57</f>
        <v>5.9956699376925826E-2</v>
      </c>
      <c r="L65" s="105">
        <f>compopoinc!W57</f>
        <v>4.7768733900892091E-2</v>
      </c>
      <c r="M65" s="105">
        <f>compopoinc!X57</f>
        <v>1.2187965476033735E-2</v>
      </c>
      <c r="N65" s="105">
        <f>compopoinc!Y57</f>
        <v>6.7214998807685333E-5</v>
      </c>
      <c r="O65" s="106">
        <f>compopoinc!Z57</f>
        <v>2.5641229352913797E-2</v>
      </c>
      <c r="P65" s="105">
        <f>compopoinc!AA57</f>
        <v>2.043377591027648E-2</v>
      </c>
      <c r="Q65" s="105">
        <f>compopoinc!AB57</f>
        <v>5.2074534426373165E-3</v>
      </c>
      <c r="R65" s="105">
        <f>compopoinc!AC57</f>
        <v>1.7009274188239942E-5</v>
      </c>
      <c r="S65" s="149">
        <f>compopoinc!AD57</f>
        <v>8.3069619140587747E-3</v>
      </c>
      <c r="T65" s="148">
        <f>compopoinc!AE57</f>
        <v>6.6190816179922353E-3</v>
      </c>
      <c r="U65" s="148">
        <f>compopoinc!AF57</f>
        <v>1.6878802960665394E-3</v>
      </c>
      <c r="V65" s="12">
        <f>compopoinc!AG57</f>
        <v>1.8922409097399395E-6</v>
      </c>
      <c r="W65" s="13"/>
      <c r="Y65" s="1324">
        <f t="shared" si="0"/>
        <v>0</v>
      </c>
      <c r="Z65" s="1324">
        <f t="shared" si="1"/>
        <v>0</v>
      </c>
      <c r="AA65" s="1324">
        <f t="shared" si="2"/>
        <v>0</v>
      </c>
      <c r="AB65" s="1324">
        <f t="shared" si="3"/>
        <v>0</v>
      </c>
      <c r="AC65" s="1324">
        <f t="shared" si="4"/>
        <v>0</v>
      </c>
    </row>
    <row r="66" spans="1:29" x14ac:dyDescent="0.2">
      <c r="A66" s="137">
        <v>1969</v>
      </c>
      <c r="B66" s="231">
        <v>897.32400000000007</v>
      </c>
      <c r="C66" s="612">
        <f>compopoinc!N58</f>
        <v>0.19597700331360102</v>
      </c>
      <c r="D66" s="136">
        <f>compopoinc!O58</f>
        <v>0.15489889524963019</v>
      </c>
      <c r="E66" s="105">
        <f>compopoinc!P58</f>
        <v>4.1078108063970831E-2</v>
      </c>
      <c r="F66" s="105">
        <f>compopoinc!Q58</f>
        <v>5.7140891181006737E-4</v>
      </c>
      <c r="G66" s="135">
        <f>compopoinc!R58</f>
        <v>8.0952908145263791E-2</v>
      </c>
      <c r="H66" s="136">
        <f>compopoinc!S58</f>
        <v>6.4194698709812315E-2</v>
      </c>
      <c r="I66" s="105">
        <f>compopoinc!T58</f>
        <v>1.6758209435451477E-2</v>
      </c>
      <c r="J66" s="105">
        <f>compopoinc!U58</f>
        <v>1.2781751428292409E-4</v>
      </c>
      <c r="K66" s="106">
        <f>compopoinc!V58</f>
        <v>5.5114408896770328E-2</v>
      </c>
      <c r="L66" s="105">
        <f>compopoinc!W58</f>
        <v>4.3705485881001427E-2</v>
      </c>
      <c r="M66" s="105">
        <f>compopoinc!X58</f>
        <v>1.1408923015768901E-2</v>
      </c>
      <c r="N66" s="105">
        <f>compopoinc!Y58</f>
        <v>6.8680514402785775E-5</v>
      </c>
      <c r="O66" s="106">
        <f>compopoinc!Z58</f>
        <v>2.3150631779571995E-2</v>
      </c>
      <c r="P66" s="105">
        <f>compopoinc!AA58</f>
        <v>1.8369328666277017E-2</v>
      </c>
      <c r="Q66" s="105">
        <f>compopoinc!AB58</f>
        <v>4.7813031132949782E-3</v>
      </c>
      <c r="R66" s="105">
        <f>compopoinc!AC58</f>
        <v>1.7148114409337722E-5</v>
      </c>
      <c r="S66" s="149">
        <f>compopoinc!AD58</f>
        <v>7.4438059091335163E-3</v>
      </c>
      <c r="T66" s="148">
        <f>compopoinc!AE58</f>
        <v>5.9045810686378227E-3</v>
      </c>
      <c r="U66" s="148">
        <f>compopoinc!AF58</f>
        <v>1.5392248404956937E-3</v>
      </c>
      <c r="V66" s="17">
        <f>compopoinc!AG58</f>
        <v>2.0861440095387707E-6</v>
      </c>
      <c r="W66" s="13"/>
      <c r="Y66" s="1324">
        <f t="shared" si="0"/>
        <v>0</v>
      </c>
      <c r="Z66" s="1324">
        <f t="shared" si="1"/>
        <v>0</v>
      </c>
      <c r="AA66" s="1324">
        <f t="shared" si="2"/>
        <v>0</v>
      </c>
      <c r="AB66" s="1324">
        <f t="shared" si="3"/>
        <v>0</v>
      </c>
      <c r="AC66" s="1324">
        <f t="shared" si="4"/>
        <v>0</v>
      </c>
    </row>
    <row r="67" spans="1:29" x14ac:dyDescent="0.2">
      <c r="A67" s="147">
        <v>1970</v>
      </c>
      <c r="B67" s="232">
        <v>937.60500000000002</v>
      </c>
      <c r="C67" s="614">
        <f>compopoinc!N59</f>
        <v>0.19206701987423003</v>
      </c>
      <c r="D67" s="145">
        <f>compopoinc!O59</f>
        <v>0.15122033973571547</v>
      </c>
      <c r="E67" s="111">
        <f>compopoinc!P59</f>
        <v>4.0846680138514557E-2</v>
      </c>
      <c r="F67" s="111">
        <f>compopoinc!Q59</f>
        <v>6.2442914867233412E-4</v>
      </c>
      <c r="G67" s="146">
        <f>compopoinc!R59</f>
        <v>7.7348320570308715E-2</v>
      </c>
      <c r="H67" s="145">
        <f>compopoinc!S59</f>
        <v>6.0855870053732275E-2</v>
      </c>
      <c r="I67" s="111">
        <f>compopoinc!T59</f>
        <v>1.649245051657644E-2</v>
      </c>
      <c r="J67" s="111">
        <f>compopoinc!U59</f>
        <v>1.3279407612287741E-4</v>
      </c>
      <c r="K67" s="112">
        <f>compopoinc!V59</f>
        <v>5.2003404576680623E-2</v>
      </c>
      <c r="L67" s="111">
        <f>compopoinc!W59</f>
        <v>4.0889314593288956E-2</v>
      </c>
      <c r="M67" s="111">
        <f>compopoinc!X59</f>
        <v>1.1114089983391667E-2</v>
      </c>
      <c r="N67" s="111">
        <f>compopoinc!Y59</f>
        <v>7.078207458732777E-5</v>
      </c>
      <c r="O67" s="112">
        <f>compopoinc!Z59</f>
        <v>2.1142868696188089E-2</v>
      </c>
      <c r="P67" s="111">
        <f>compopoinc!AA59</f>
        <v>1.6611209917809254E-2</v>
      </c>
      <c r="Q67" s="111">
        <f>compopoinc!AB59</f>
        <v>4.5316587783788363E-3</v>
      </c>
      <c r="R67" s="111">
        <f>compopoinc!AC59</f>
        <v>1.8141906636515159E-5</v>
      </c>
      <c r="S67" s="153">
        <f>compopoinc!AD59</f>
        <v>6.5649089483486023E-3</v>
      </c>
      <c r="T67" s="152">
        <f>compopoinc!AE59</f>
        <v>5.1518347096058785E-3</v>
      </c>
      <c r="U67" s="152">
        <f>compopoinc!AF59</f>
        <v>1.413074238742724E-3</v>
      </c>
      <c r="V67" s="21">
        <f>compopoinc!AG59</f>
        <v>2.2313224339320925E-6</v>
      </c>
      <c r="W67" s="13"/>
      <c r="Y67" s="1324">
        <f t="shared" si="0"/>
        <v>0</v>
      </c>
      <c r="Z67" s="1324">
        <f t="shared" si="1"/>
        <v>0</v>
      </c>
      <c r="AA67" s="1324">
        <f t="shared" si="2"/>
        <v>0</v>
      </c>
      <c r="AB67" s="1324">
        <f t="shared" si="3"/>
        <v>0</v>
      </c>
      <c r="AC67" s="1324">
        <f t="shared" si="4"/>
        <v>0</v>
      </c>
    </row>
    <row r="68" spans="1:29" x14ac:dyDescent="0.2">
      <c r="A68" s="137">
        <v>1971</v>
      </c>
      <c r="B68" s="231">
        <v>1014.0679999999999</v>
      </c>
      <c r="C68" s="612">
        <f>compopoinc!N60</f>
        <v>0.19351420371094719</v>
      </c>
      <c r="D68" s="136">
        <f>compopoinc!O60</f>
        <v>0.15234426060570883</v>
      </c>
      <c r="E68" s="105">
        <f>compopoinc!P60</f>
        <v>4.116994310523836E-2</v>
      </c>
      <c r="F68" s="105">
        <f>compopoinc!Q60</f>
        <v>6.4751306619825755E-4</v>
      </c>
      <c r="G68" s="135">
        <f>compopoinc!R60</f>
        <v>7.8090520299156196E-2</v>
      </c>
      <c r="H68" s="136">
        <f>compopoinc!S60</f>
        <v>6.1319192401016132E-2</v>
      </c>
      <c r="I68" s="105">
        <f>compopoinc!T60</f>
        <v>1.6771327898140065E-2</v>
      </c>
      <c r="J68" s="105">
        <f>compopoinc!U60</f>
        <v>1.4092916689989465E-4</v>
      </c>
      <c r="K68" s="106">
        <f>compopoinc!V60</f>
        <v>5.2630201560532441E-2</v>
      </c>
      <c r="L68" s="105">
        <f>compopoinc!W60</f>
        <v>4.1275173592421673E-2</v>
      </c>
      <c r="M68" s="105">
        <f>compopoinc!X60</f>
        <v>1.1355027968110769E-2</v>
      </c>
      <c r="N68" s="105">
        <f>compopoinc!Y60</f>
        <v>7.3799350968073441E-5</v>
      </c>
      <c r="O68" s="106">
        <f>compopoinc!Z60</f>
        <v>2.1525816153371125E-2</v>
      </c>
      <c r="P68" s="105">
        <f>compopoinc!AA60</f>
        <v>1.6857571820242771E-2</v>
      </c>
      <c r="Q68" s="105">
        <f>compopoinc!AB60</f>
        <v>4.668244333128355E-3</v>
      </c>
      <c r="R68" s="105">
        <f>compopoinc!AC60</f>
        <v>1.8896146524838286E-5</v>
      </c>
      <c r="S68" s="149">
        <f>compopoinc!AD60</f>
        <v>6.6198983249705634E-3</v>
      </c>
      <c r="T68" s="148">
        <f>compopoinc!AE60</f>
        <v>5.1766544705093244E-3</v>
      </c>
      <c r="U68" s="148">
        <f>compopoinc!AF60</f>
        <v>1.443243854461239E-3</v>
      </c>
      <c r="V68" s="12">
        <f>compopoinc!AG60</f>
        <v>2.2598747390079055E-6</v>
      </c>
      <c r="W68" s="13"/>
      <c r="Y68" s="1324">
        <f t="shared" si="0"/>
        <v>0</v>
      </c>
      <c r="Z68" s="1324">
        <f t="shared" si="1"/>
        <v>0</v>
      </c>
      <c r="AA68" s="1324">
        <f t="shared" si="2"/>
        <v>0</v>
      </c>
      <c r="AB68" s="1324">
        <f t="shared" si="3"/>
        <v>0</v>
      </c>
      <c r="AC68" s="1324">
        <f t="shared" si="4"/>
        <v>0</v>
      </c>
    </row>
    <row r="69" spans="1:29" x14ac:dyDescent="0.2">
      <c r="A69" s="137">
        <v>1972</v>
      </c>
      <c r="B69" s="231">
        <v>1119.5729999999999</v>
      </c>
      <c r="C69" s="612">
        <f>compopoinc!N61</f>
        <v>0.19643793396244291</v>
      </c>
      <c r="D69" s="136">
        <f>compopoinc!O61</f>
        <v>0.15561923417065238</v>
      </c>
      <c r="E69" s="105">
        <f>compopoinc!P61</f>
        <v>4.0818699791790536E-2</v>
      </c>
      <c r="F69" s="105">
        <f>compopoinc!Q61</f>
        <v>6.9711793581106463E-4</v>
      </c>
      <c r="G69" s="135">
        <f>compopoinc!R61</f>
        <v>7.9123033607174875E-2</v>
      </c>
      <c r="H69" s="136">
        <f>compopoinc!S61</f>
        <v>6.2515782358446126E-2</v>
      </c>
      <c r="I69" s="105">
        <f>compopoinc!T61</f>
        <v>1.6607251248728749E-2</v>
      </c>
      <c r="J69" s="105">
        <f>compopoinc!U61</f>
        <v>1.5007829499591452E-4</v>
      </c>
      <c r="K69" s="106">
        <f>compopoinc!V61</f>
        <v>5.3409554208883492E-2</v>
      </c>
      <c r="L69" s="105">
        <f>compopoinc!W61</f>
        <v>4.2150925460411034E-2</v>
      </c>
      <c r="M69" s="105">
        <f>compopoinc!X61</f>
        <v>1.1258628748472456E-2</v>
      </c>
      <c r="N69" s="105">
        <f>compopoinc!Y61</f>
        <v>7.6863420988892983E-5</v>
      </c>
      <c r="O69" s="106">
        <f>compopoinc!Z61</f>
        <v>2.2022439422926254E-2</v>
      </c>
      <c r="P69" s="105">
        <f>compopoinc!AA61</f>
        <v>1.7371426740258971E-2</v>
      </c>
      <c r="Q69" s="105">
        <f>compopoinc!AB61</f>
        <v>4.6510126826672825E-3</v>
      </c>
      <c r="R69" s="105">
        <f>compopoinc!AC61</f>
        <v>1.8273673236812726E-5</v>
      </c>
      <c r="S69" s="149">
        <f>compopoinc!AD61</f>
        <v>6.7771923966120085E-3</v>
      </c>
      <c r="T69" s="148">
        <f>compopoinc!AE61</f>
        <v>5.3399934713356028E-3</v>
      </c>
      <c r="U69" s="148">
        <f>compopoinc!AF61</f>
        <v>1.4371989252764058E-3</v>
      </c>
      <c r="V69" s="12">
        <f>compopoinc!AG61</f>
        <v>2.1545610145168315E-6</v>
      </c>
      <c r="W69" s="13"/>
      <c r="Y69" s="1324">
        <f t="shared" si="0"/>
        <v>0</v>
      </c>
      <c r="Z69" s="1324">
        <f t="shared" si="1"/>
        <v>0</v>
      </c>
      <c r="AA69" s="1324">
        <f t="shared" si="2"/>
        <v>0</v>
      </c>
      <c r="AB69" s="1324">
        <f t="shared" si="3"/>
        <v>0</v>
      </c>
      <c r="AC69" s="1324">
        <f t="shared" si="4"/>
        <v>0</v>
      </c>
    </row>
    <row r="70" spans="1:29" x14ac:dyDescent="0.2">
      <c r="A70" s="137">
        <v>1973</v>
      </c>
      <c r="B70" s="231">
        <v>1253.3069999999998</v>
      </c>
      <c r="C70" s="612">
        <f>compopoinc!N62</f>
        <v>0.19723741931738914</v>
      </c>
      <c r="D70" s="136">
        <f>compopoinc!O62</f>
        <v>0.15723453898959372</v>
      </c>
      <c r="E70" s="105">
        <f>compopoinc!P62</f>
        <v>4.000288032779542E-2</v>
      </c>
      <c r="F70" s="105">
        <f>compopoinc!Q62</f>
        <v>7.2103740157114515E-4</v>
      </c>
      <c r="G70" s="135">
        <f>compopoinc!R62</f>
        <v>7.8936621180218935E-2</v>
      </c>
      <c r="H70" s="136">
        <f>compopoinc!S62</f>
        <v>6.2780506261077618E-2</v>
      </c>
      <c r="I70" s="105">
        <f>compopoinc!T62</f>
        <v>1.6156114919141318E-2</v>
      </c>
      <c r="J70" s="105">
        <f>compopoinc!U62</f>
        <v>1.5895724537240419E-4</v>
      </c>
      <c r="K70" s="106">
        <f>compopoinc!V62</f>
        <v>5.3068837187083773E-2</v>
      </c>
      <c r="L70" s="105">
        <f>compopoinc!W62</f>
        <v>4.2167606193201299E-2</v>
      </c>
      <c r="M70" s="105">
        <f>compopoinc!X62</f>
        <v>1.0901230993882478E-2</v>
      </c>
      <c r="N70" s="105">
        <f>compopoinc!Y62</f>
        <v>8.1383572507531809E-5</v>
      </c>
      <c r="O70" s="106">
        <f>compopoinc!Z62</f>
        <v>2.1725076780398922E-2</v>
      </c>
      <c r="P70" s="105">
        <f>compopoinc!AA62</f>
        <v>1.7257784532753517E-2</v>
      </c>
      <c r="Q70" s="105">
        <f>compopoinc!AB62</f>
        <v>4.4672922476454062E-3</v>
      </c>
      <c r="R70" s="105">
        <f>compopoinc!AC62</f>
        <v>1.753245310420759E-5</v>
      </c>
      <c r="S70" s="149">
        <f>compopoinc!AD62</f>
        <v>6.5351505590456327E-3</v>
      </c>
      <c r="T70" s="148">
        <f>compopoinc!AE62</f>
        <v>5.1868930473930545E-3</v>
      </c>
      <c r="U70" s="148">
        <f>compopoinc!AF62</f>
        <v>1.3482575116525784E-3</v>
      </c>
      <c r="V70" s="12">
        <f>compopoinc!AG62</f>
        <v>2.1054954432234152E-6</v>
      </c>
      <c r="W70" s="13"/>
      <c r="Y70" s="1324">
        <f t="shared" si="0"/>
        <v>0</v>
      </c>
      <c r="Z70" s="1324">
        <f t="shared" si="1"/>
        <v>0</v>
      </c>
      <c r="AA70" s="1324">
        <f t="shared" si="2"/>
        <v>0</v>
      </c>
      <c r="AB70" s="1324">
        <f t="shared" si="3"/>
        <v>0</v>
      </c>
      <c r="AC70" s="1324">
        <f t="shared" si="4"/>
        <v>0</v>
      </c>
    </row>
    <row r="71" spans="1:29" x14ac:dyDescent="0.2">
      <c r="A71" s="137">
        <v>1974</v>
      </c>
      <c r="B71" s="231">
        <v>1346.6740000000004</v>
      </c>
      <c r="C71" s="612">
        <f>compopoinc!N63</f>
        <v>0.19274081717685476</v>
      </c>
      <c r="D71" s="136">
        <f>compopoinc!O63</f>
        <v>0.15268455598812969</v>
      </c>
      <c r="E71" s="105">
        <f>compopoinc!P63</f>
        <v>4.0056261188725073E-2</v>
      </c>
      <c r="F71" s="105">
        <f>compopoinc!Q63</f>
        <v>8.3367363892850044E-4</v>
      </c>
      <c r="G71" s="135">
        <f>compopoinc!R63</f>
        <v>7.6593827364604294E-2</v>
      </c>
      <c r="H71" s="136">
        <f>compopoinc!S63</f>
        <v>6.0502525902272467E-2</v>
      </c>
      <c r="I71" s="105">
        <f>compopoinc!T63</f>
        <v>1.6091301462331828E-2</v>
      </c>
      <c r="J71" s="105">
        <f>compopoinc!U63</f>
        <v>1.7211636704955735E-4</v>
      </c>
      <c r="K71" s="106">
        <f>compopoinc!V63</f>
        <v>5.140974606359805E-2</v>
      </c>
      <c r="L71" s="105">
        <f>compopoinc!W63</f>
        <v>4.0572703600623553E-2</v>
      </c>
      <c r="M71" s="105">
        <f>compopoinc!X63</f>
        <v>1.0837042462974501E-2</v>
      </c>
      <c r="N71" s="105">
        <f>compopoinc!Y63</f>
        <v>8.8685103101393548E-5</v>
      </c>
      <c r="O71" s="106">
        <f>compopoinc!Z63</f>
        <v>2.0920206692238708E-2</v>
      </c>
      <c r="P71" s="105">
        <f>compopoinc!AA63</f>
        <v>1.6493990107898707E-2</v>
      </c>
      <c r="Q71" s="105">
        <f>compopoinc!AB63</f>
        <v>4.426216584340001E-3</v>
      </c>
      <c r="R71" s="105">
        <f>compopoinc!AC63</f>
        <v>1.8530316095055621E-5</v>
      </c>
      <c r="S71" s="149">
        <f>compopoinc!AD63</f>
        <v>6.2843034931887587E-3</v>
      </c>
      <c r="T71" s="148">
        <f>compopoinc!AE63</f>
        <v>4.9530277455589449E-3</v>
      </c>
      <c r="U71" s="148">
        <f>compopoinc!AF63</f>
        <v>1.3312757476298133E-3</v>
      </c>
      <c r="V71" s="12">
        <f>compopoinc!AG63</f>
        <v>2.3007880195231173E-6</v>
      </c>
      <c r="W71" s="13"/>
      <c r="Y71" s="1324">
        <f t="shared" si="0"/>
        <v>0</v>
      </c>
      <c r="Z71" s="1324">
        <f t="shared" si="1"/>
        <v>0</v>
      </c>
      <c r="AA71" s="1324">
        <f t="shared" si="2"/>
        <v>0</v>
      </c>
      <c r="AB71" s="1324">
        <f t="shared" si="3"/>
        <v>0</v>
      </c>
      <c r="AC71" s="1324">
        <f t="shared" si="4"/>
        <v>0</v>
      </c>
    </row>
    <row r="72" spans="1:29" x14ac:dyDescent="0.2">
      <c r="A72" s="137">
        <v>1975</v>
      </c>
      <c r="B72" s="231">
        <v>1446.2169999999994</v>
      </c>
      <c r="C72" s="612">
        <f>compopoinc!N64</f>
        <v>0.19257034840870801</v>
      </c>
      <c r="D72" s="136">
        <f>compopoinc!O64</f>
        <v>0.15175777466146526</v>
      </c>
      <c r="E72" s="105">
        <f>compopoinc!P64</f>
        <v>4.0812573747242759E-2</v>
      </c>
      <c r="F72" s="105">
        <f>compopoinc!Q64</f>
        <v>9.7259957778356165E-4</v>
      </c>
      <c r="G72" s="135">
        <f>compopoinc!R64</f>
        <v>7.6792119979302242E-2</v>
      </c>
      <c r="H72" s="136">
        <f>compopoinc!S64</f>
        <v>6.0279354965556919E-2</v>
      </c>
      <c r="I72" s="105">
        <f>compopoinc!T64</f>
        <v>1.651276501374532E-2</v>
      </c>
      <c r="J72" s="105">
        <f>compopoinc!U64</f>
        <v>1.9418003169029141E-4</v>
      </c>
      <c r="K72" s="106">
        <f>compopoinc!V64</f>
        <v>5.1626777860732886E-2</v>
      </c>
      <c r="L72" s="105">
        <f>compopoinc!W64</f>
        <v>4.0458341840506992E-2</v>
      </c>
      <c r="M72" s="105">
        <f>compopoinc!X64</f>
        <v>1.1168436020225892E-2</v>
      </c>
      <c r="N72" s="105">
        <f>compopoinc!Y64</f>
        <v>9.7226058203545018E-5</v>
      </c>
      <c r="O72" s="106">
        <f>compopoinc!Z64</f>
        <v>2.1373987405603145E-2</v>
      </c>
      <c r="P72" s="105">
        <f>compopoinc!AA64</f>
        <v>1.6731398530686351E-2</v>
      </c>
      <c r="Q72" s="105">
        <f>compopoinc!AB64</f>
        <v>4.642588874916794E-3</v>
      </c>
      <c r="R72" s="105">
        <f>compopoinc!AC64</f>
        <v>2.1536215629766597E-5</v>
      </c>
      <c r="S72" s="149">
        <f>compopoinc!AD64</f>
        <v>6.6441713122991075E-3</v>
      </c>
      <c r="T72" s="148">
        <f>compopoinc!AE64</f>
        <v>5.2025839015273079E-3</v>
      </c>
      <c r="U72" s="148">
        <f>compopoinc!AF64</f>
        <v>1.4415874107718001E-3</v>
      </c>
      <c r="V72" s="12">
        <f>compopoinc!AG64</f>
        <v>2.5746625580071354E-6</v>
      </c>
      <c r="W72" s="13"/>
      <c r="Y72" s="1324">
        <f t="shared" si="0"/>
        <v>0</v>
      </c>
      <c r="Z72" s="1324">
        <f t="shared" si="1"/>
        <v>0</v>
      </c>
      <c r="AA72" s="1324">
        <f t="shared" si="2"/>
        <v>0</v>
      </c>
      <c r="AB72" s="1324">
        <f t="shared" si="3"/>
        <v>0</v>
      </c>
      <c r="AC72" s="1324">
        <f t="shared" si="4"/>
        <v>0</v>
      </c>
    </row>
    <row r="73" spans="1:29" x14ac:dyDescent="0.2">
      <c r="A73" s="137">
        <v>1976</v>
      </c>
      <c r="B73" s="231">
        <v>1609.4130000000005</v>
      </c>
      <c r="C73" s="612">
        <f>compopoinc!N65</f>
        <v>0.19249159590077625</v>
      </c>
      <c r="D73" s="136">
        <f>compopoinc!O65</f>
        <v>0.15269937959458071</v>
      </c>
      <c r="E73" s="105">
        <f>compopoinc!P65</f>
        <v>3.9792216306195526E-2</v>
      </c>
      <c r="F73" s="105">
        <f>compopoinc!Q65</f>
        <v>1.0363030817059221E-3</v>
      </c>
      <c r="G73" s="135">
        <f>compopoinc!R65</f>
        <v>7.687048962698384E-2</v>
      </c>
      <c r="H73" s="136">
        <f>compopoinc!S65</f>
        <v>6.0727780226435879E-2</v>
      </c>
      <c r="I73" s="105">
        <f>compopoinc!T65</f>
        <v>1.6142709400547961E-2</v>
      </c>
      <c r="J73" s="105">
        <f>compopoinc!U65</f>
        <v>2.0734797060990504E-4</v>
      </c>
      <c r="K73" s="106">
        <f>compopoinc!V65</f>
        <v>5.1763939351641142E-2</v>
      </c>
      <c r="L73" s="105">
        <f>compopoinc!W65</f>
        <v>4.0835824691651784E-2</v>
      </c>
      <c r="M73" s="105">
        <f>compopoinc!X65</f>
        <v>1.0928114659989361E-2</v>
      </c>
      <c r="N73" s="105">
        <f>compopoinc!Y65</f>
        <v>1.0239663550183284E-4</v>
      </c>
      <c r="O73" s="106">
        <f>compopoinc!Z65</f>
        <v>2.1495265472458058E-2</v>
      </c>
      <c r="P73" s="105">
        <f>compopoinc!AA65</f>
        <v>1.6929512437625544E-2</v>
      </c>
      <c r="Q73" s="105">
        <f>compopoinc!AB65</f>
        <v>4.5657530348325141E-3</v>
      </c>
      <c r="R73" s="105">
        <f>compopoinc!AC65</f>
        <v>2.3840390782247506E-5</v>
      </c>
      <c r="S73" s="149">
        <f>compopoinc!AD65</f>
        <v>6.7089576329655287E-3</v>
      </c>
      <c r="T73" s="148">
        <f>compopoinc!AE65</f>
        <v>5.275951195156843E-3</v>
      </c>
      <c r="U73" s="148">
        <f>compopoinc!AF65</f>
        <v>1.4330064378086857E-3</v>
      </c>
      <c r="V73" s="12">
        <f>compopoinc!AG65</f>
        <v>2.7969115695051063E-6</v>
      </c>
      <c r="W73" s="13"/>
      <c r="Y73" s="1324">
        <f t="shared" si="0"/>
        <v>0</v>
      </c>
      <c r="Z73" s="1324">
        <f t="shared" si="1"/>
        <v>0</v>
      </c>
      <c r="AA73" s="1324">
        <f t="shared" si="2"/>
        <v>0</v>
      </c>
      <c r="AB73" s="1324">
        <f t="shared" si="3"/>
        <v>0</v>
      </c>
      <c r="AC73" s="1324">
        <f t="shared" si="4"/>
        <v>0</v>
      </c>
    </row>
    <row r="74" spans="1:29" x14ac:dyDescent="0.2">
      <c r="A74" s="137">
        <v>1977</v>
      </c>
      <c r="B74" s="231">
        <v>1792.8789999999995</v>
      </c>
      <c r="C74" s="612">
        <f>compopoinc!N66</f>
        <v>0.1949576561542159</v>
      </c>
      <c r="D74" s="136">
        <f>compopoinc!O66</f>
        <v>0.1557127864904084</v>
      </c>
      <c r="E74" s="105">
        <f>compopoinc!P66</f>
        <v>3.924486966380749E-2</v>
      </c>
      <c r="F74" s="105">
        <f>compopoinc!Q66</f>
        <v>1.1358583488426492E-3</v>
      </c>
      <c r="G74" s="135">
        <f>compopoinc!R66</f>
        <v>7.846500625457864E-2</v>
      </c>
      <c r="H74" s="136">
        <f>compopoinc!S66</f>
        <v>6.2451347465978801E-2</v>
      </c>
      <c r="I74" s="105">
        <f>compopoinc!T66</f>
        <v>1.6013658788599838E-2</v>
      </c>
      <c r="J74" s="105">
        <f>compopoinc!U66</f>
        <v>2.2019212717199182E-4</v>
      </c>
      <c r="K74" s="106">
        <f>compopoinc!V66</f>
        <v>5.3079166136881462E-2</v>
      </c>
      <c r="L74" s="105">
        <f>compopoinc!W66</f>
        <v>4.2203571631044594E-2</v>
      </c>
      <c r="M74" s="105">
        <f>compopoinc!X66</f>
        <v>1.0875594505836868E-2</v>
      </c>
      <c r="N74" s="105">
        <f>compopoinc!Y66</f>
        <v>1.0749627185291637E-4</v>
      </c>
      <c r="O74" s="106">
        <f>compopoinc!Z66</f>
        <v>2.2253233370315595E-2</v>
      </c>
      <c r="P74" s="105">
        <f>compopoinc!AA66</f>
        <v>1.7667125831367345E-2</v>
      </c>
      <c r="Q74" s="105">
        <f>compopoinc!AB66</f>
        <v>4.5861075389482487E-3</v>
      </c>
      <c r="R74" s="105">
        <f>compopoinc!AC66</f>
        <v>2.4628874797555204E-5</v>
      </c>
      <c r="S74" s="149">
        <f>compopoinc!AD66</f>
        <v>7.0193082573728471E-3</v>
      </c>
      <c r="T74" s="148">
        <f>compopoinc!AE66</f>
        <v>5.5624630653936125E-3</v>
      </c>
      <c r="U74" s="148">
        <f>compopoinc!AF66</f>
        <v>1.4568451919792346E-3</v>
      </c>
      <c r="V74" s="12">
        <f>compopoinc!AG66</f>
        <v>2.8542586488884095E-6</v>
      </c>
      <c r="W74" s="13"/>
      <c r="Y74" s="1324">
        <f t="shared" si="0"/>
        <v>0</v>
      </c>
      <c r="Z74" s="1324">
        <f t="shared" si="1"/>
        <v>0</v>
      </c>
      <c r="AA74" s="1324">
        <f t="shared" si="2"/>
        <v>0</v>
      </c>
      <c r="AB74" s="1324">
        <f t="shared" si="3"/>
        <v>0</v>
      </c>
      <c r="AC74" s="1324">
        <f t="shared" si="4"/>
        <v>0</v>
      </c>
    </row>
    <row r="75" spans="1:29" x14ac:dyDescent="0.2">
      <c r="A75" s="137">
        <v>1978</v>
      </c>
      <c r="B75" s="231">
        <v>2022.694</v>
      </c>
      <c r="C75" s="612">
        <f>compopoinc!N67</f>
        <v>0.19713198703755452</v>
      </c>
      <c r="D75" s="136">
        <f>compopoinc!O67</f>
        <v>0.15859399229330068</v>
      </c>
      <c r="E75" s="105">
        <f>compopoinc!P67</f>
        <v>3.8537994744253852E-2</v>
      </c>
      <c r="F75" s="105">
        <f>compopoinc!Q67</f>
        <v>1.1547293957071226E-3</v>
      </c>
      <c r="G75" s="135">
        <f>compopoinc!R67</f>
        <v>8.0196995040393126E-2</v>
      </c>
      <c r="H75" s="136">
        <f>compopoinc!S67</f>
        <v>6.4317408030404505E-2</v>
      </c>
      <c r="I75" s="105">
        <f>compopoinc!T67</f>
        <v>1.5879587009988622E-2</v>
      </c>
      <c r="J75" s="105">
        <f>compopoinc!U67</f>
        <v>2.2007716601600276E-4</v>
      </c>
      <c r="K75" s="106">
        <f>compopoinc!V67</f>
        <v>5.480711177555242E-2</v>
      </c>
      <c r="L75" s="105">
        <f>compopoinc!W67</f>
        <v>4.3904837915337308E-2</v>
      </c>
      <c r="M75" s="105">
        <f>compopoinc!X67</f>
        <v>1.0902273860215113E-2</v>
      </c>
      <c r="N75" s="105">
        <f>compopoinc!Y67</f>
        <v>1.0957395735314355E-4</v>
      </c>
      <c r="O75" s="106">
        <f>compopoinc!Z67</f>
        <v>2.3596182788941156E-2</v>
      </c>
      <c r="P75" s="105">
        <f>compopoinc!AA67</f>
        <v>1.8879085409686837E-2</v>
      </c>
      <c r="Q75" s="105">
        <f>compopoinc!AB67</f>
        <v>4.717097379254318E-3</v>
      </c>
      <c r="R75" s="105">
        <f>compopoinc!AC67</f>
        <v>2.5013167992017594E-5</v>
      </c>
      <c r="S75" s="149">
        <f>compopoinc!AD67</f>
        <v>7.7634721182961441E-3</v>
      </c>
      <c r="T75" s="148">
        <f>compopoinc!AE67</f>
        <v>6.2011146168606153E-3</v>
      </c>
      <c r="U75" s="148">
        <f>compopoinc!AF67</f>
        <v>1.5623575014355284E-3</v>
      </c>
      <c r="V75" s="12">
        <f>compopoinc!AG67</f>
        <v>2.7801550170654586E-6</v>
      </c>
      <c r="W75" s="13"/>
      <c r="Y75" s="1324">
        <f t="shared" ref="Y75:Y116" si="5">C75-D75-E75</f>
        <v>0</v>
      </c>
      <c r="Z75" s="1324">
        <f t="shared" ref="Z75:Z116" si="6">G75-H75-I75</f>
        <v>0</v>
      </c>
      <c r="AA75" s="1324">
        <f t="shared" ref="AA75:AA116" si="7">K75-L75-M75</f>
        <v>0</v>
      </c>
      <c r="AB75" s="1324">
        <f t="shared" ref="AB75:AB116" si="8">O75-P75-Q75</f>
        <v>0</v>
      </c>
      <c r="AC75" s="1324">
        <f t="shared" ref="AC75:AC116" si="9">S75-T75-U75</f>
        <v>0</v>
      </c>
    </row>
    <row r="76" spans="1:29" x14ac:dyDescent="0.2">
      <c r="A76" s="141">
        <v>1979</v>
      </c>
      <c r="B76" s="233">
        <v>2240.3479999999995</v>
      </c>
      <c r="C76" s="613">
        <f>compopoinc!N68</f>
        <v>0.20069584250450134</v>
      </c>
      <c r="D76" s="140">
        <f>compopoinc!O68</f>
        <v>0.16223358565548551</v>
      </c>
      <c r="E76" s="108">
        <f>compopoinc!P68</f>
        <v>3.846225684901583E-2</v>
      </c>
      <c r="F76" s="108">
        <f>compopoinc!Q68</f>
        <v>1.1897090589627624E-3</v>
      </c>
      <c r="G76" s="139">
        <f>compopoinc!R68</f>
        <v>8.3767808973789215E-2</v>
      </c>
      <c r="H76" s="140">
        <f>compopoinc!S68</f>
        <v>6.7479482338285379E-2</v>
      </c>
      <c r="I76" s="108">
        <f>compopoinc!T68</f>
        <v>1.6288326635503836E-2</v>
      </c>
      <c r="J76" s="108">
        <f>compopoinc!U68</f>
        <v>2.3450797016266733E-4</v>
      </c>
      <c r="K76" s="109">
        <f>compopoinc!V68</f>
        <v>5.8183081448078156E-2</v>
      </c>
      <c r="L76" s="108">
        <f>compopoinc!W68</f>
        <v>4.6801728653576902E-2</v>
      </c>
      <c r="M76" s="108">
        <f>compopoinc!X68</f>
        <v>1.1381352794501254E-2</v>
      </c>
      <c r="N76" s="108">
        <f>compopoinc!Y68</f>
        <v>1.1640796583378688E-4</v>
      </c>
      <c r="O76" s="109">
        <f>compopoinc!Z68</f>
        <v>2.6326572522521019E-2</v>
      </c>
      <c r="P76" s="108">
        <f>compopoinc!AA68</f>
        <v>2.115096259204563E-2</v>
      </c>
      <c r="Q76" s="108">
        <f>compopoinc!AB68</f>
        <v>5.1756099304753889E-3</v>
      </c>
      <c r="R76" s="108">
        <f>compopoinc!AC68</f>
        <v>2.6409079509903677E-5</v>
      </c>
      <c r="S76" s="151">
        <f>compopoinc!AD68</f>
        <v>9.2106945812702179E-3</v>
      </c>
      <c r="T76" s="150">
        <f>compopoinc!AE68</f>
        <v>7.3876162638430998E-3</v>
      </c>
      <c r="U76" s="150">
        <f>compopoinc!AF68</f>
        <v>1.8230783174271181E-3</v>
      </c>
      <c r="V76" s="17">
        <f>compopoinc!AG68</f>
        <v>2.6296625037502963E-6</v>
      </c>
      <c r="W76" s="13"/>
      <c r="Y76" s="1324">
        <f t="shared" si="5"/>
        <v>0</v>
      </c>
      <c r="Z76" s="1324">
        <f t="shared" si="6"/>
        <v>0</v>
      </c>
      <c r="AA76" s="1324">
        <f t="shared" si="7"/>
        <v>0</v>
      </c>
      <c r="AB76" s="1324">
        <f t="shared" si="8"/>
        <v>0</v>
      </c>
      <c r="AC76" s="1324">
        <f t="shared" si="9"/>
        <v>0</v>
      </c>
    </row>
    <row r="77" spans="1:29" x14ac:dyDescent="0.2">
      <c r="A77" s="137">
        <v>1980</v>
      </c>
      <c r="B77" s="231">
        <v>2418.6580000000008</v>
      </c>
      <c r="C77" s="612">
        <f>compopoinc!N69</f>
        <v>0.19413921236991882</v>
      </c>
      <c r="D77" s="136">
        <f>compopoinc!O69</f>
        <v>0.15541246963766753</v>
      </c>
      <c r="E77" s="105">
        <f>compopoinc!P69</f>
        <v>3.8726742732251296E-2</v>
      </c>
      <c r="F77" s="105">
        <f>compopoinc!Q69</f>
        <v>1.3414230197668076E-3</v>
      </c>
      <c r="G77" s="135">
        <f>compopoinc!R69</f>
        <v>7.9235084354877472E-2</v>
      </c>
      <c r="H77" s="136">
        <f>compopoinc!S69</f>
        <v>6.3234565878701687E-2</v>
      </c>
      <c r="I77" s="105">
        <f>compopoinc!T69</f>
        <v>1.6000518476175785E-2</v>
      </c>
      <c r="J77" s="105">
        <f>compopoinc!U69</f>
        <v>2.6649163919501007E-4</v>
      </c>
      <c r="K77" s="106">
        <f>compopoinc!V69</f>
        <v>5.4610881954431534E-2</v>
      </c>
      <c r="L77" s="105">
        <f>compopoinc!W69</f>
        <v>4.3516563713183132E-2</v>
      </c>
      <c r="M77" s="105">
        <f>compopoinc!X69</f>
        <v>1.1094318241248402E-2</v>
      </c>
      <c r="N77" s="105">
        <f>compopoinc!Y69</f>
        <v>1.2588324898388237E-4</v>
      </c>
      <c r="O77" s="106">
        <f>compopoinc!Z69</f>
        <v>2.409784123301506E-2</v>
      </c>
      <c r="P77" s="105">
        <f>compopoinc!AA69</f>
        <v>1.9166910524546665E-2</v>
      </c>
      <c r="Q77" s="105">
        <f>compopoinc!AB69</f>
        <v>4.9309307084683951E-3</v>
      </c>
      <c r="R77" s="105">
        <f>compopoinc!AC69</f>
        <v>2.6153891667490825E-5</v>
      </c>
      <c r="S77" s="149">
        <f>compopoinc!AD69</f>
        <v>8.0688847228884697E-3</v>
      </c>
      <c r="T77" s="148">
        <f>compopoinc!AE69</f>
        <v>6.4060605840925433E-3</v>
      </c>
      <c r="U77" s="148">
        <f>compopoinc!AF69</f>
        <v>1.6628241387959264E-3</v>
      </c>
      <c r="V77" s="21">
        <f>compopoinc!AG69</f>
        <v>2.8656925223913277E-6</v>
      </c>
      <c r="W77" s="13"/>
      <c r="Y77" s="1324">
        <f t="shared" si="5"/>
        <v>0</v>
      </c>
      <c r="Z77" s="1324">
        <f t="shared" si="6"/>
        <v>0</v>
      </c>
      <c r="AA77" s="1324">
        <f t="shared" si="7"/>
        <v>0</v>
      </c>
      <c r="AB77" s="1324">
        <f t="shared" si="8"/>
        <v>0</v>
      </c>
      <c r="AC77" s="1324">
        <f t="shared" si="9"/>
        <v>0</v>
      </c>
    </row>
    <row r="78" spans="1:29" x14ac:dyDescent="0.2">
      <c r="A78" s="137">
        <v>1981</v>
      </c>
      <c r="B78" s="231">
        <v>2714.6860000000001</v>
      </c>
      <c r="C78" s="612">
        <f>compopoinc!N70</f>
        <v>0.2030474841594696</v>
      </c>
      <c r="D78" s="136">
        <f>compopoinc!O70</f>
        <v>0.16273062243999448</v>
      </c>
      <c r="E78" s="105">
        <f>compopoinc!P70</f>
        <v>4.0316861719475128E-2</v>
      </c>
      <c r="F78" s="105">
        <f>compopoinc!Q70</f>
        <v>1.5126198995858431E-3</v>
      </c>
      <c r="G78" s="135">
        <f>compopoinc!R70</f>
        <v>8.5166648030281067E-2</v>
      </c>
      <c r="H78" s="136">
        <f>compopoinc!S70</f>
        <v>6.8058022986406286E-2</v>
      </c>
      <c r="I78" s="105">
        <f>compopoinc!T70</f>
        <v>1.7108625043874781E-2</v>
      </c>
      <c r="J78" s="105">
        <f>compopoinc!U70</f>
        <v>2.8138831839896739E-4</v>
      </c>
      <c r="K78" s="106">
        <f>compopoinc!V70</f>
        <v>5.9628807008266449E-2</v>
      </c>
      <c r="L78" s="105">
        <f>compopoinc!W70</f>
        <v>4.7582827812675532E-2</v>
      </c>
      <c r="M78" s="105">
        <f>compopoinc!X70</f>
        <v>1.2045979195590917E-2</v>
      </c>
      <c r="N78" s="105">
        <f>compopoinc!Y70</f>
        <v>1.3207533629611135E-4</v>
      </c>
      <c r="O78" s="106">
        <f>compopoinc!Z70</f>
        <v>2.7177393436431885E-2</v>
      </c>
      <c r="P78" s="105">
        <f>compopoinc!AA70</f>
        <v>2.1649214486416213E-2</v>
      </c>
      <c r="Q78" s="105">
        <f>compopoinc!AB70</f>
        <v>5.5281789500156719E-3</v>
      </c>
      <c r="R78" s="105">
        <f>compopoinc!AC70</f>
        <v>2.7446061722002923E-5</v>
      </c>
      <c r="S78" s="149">
        <f>compopoinc!AD70</f>
        <v>9.3041630461812019E-3</v>
      </c>
      <c r="T78" s="148">
        <f>compopoinc!AE70</f>
        <v>7.3856854570668595E-3</v>
      </c>
      <c r="U78" s="148">
        <f>compopoinc!AF70</f>
        <v>1.9184775891143424E-3</v>
      </c>
      <c r="V78" s="12">
        <f>compopoinc!AG70</f>
        <v>3.0037238047952997E-6</v>
      </c>
      <c r="W78" s="13"/>
      <c r="Y78" s="1324">
        <f t="shared" si="5"/>
        <v>0</v>
      </c>
      <c r="Z78" s="1324">
        <f t="shared" si="6"/>
        <v>0</v>
      </c>
      <c r="AA78" s="1324">
        <f t="shared" si="7"/>
        <v>0</v>
      </c>
      <c r="AB78" s="1324">
        <f t="shared" si="8"/>
        <v>0</v>
      </c>
      <c r="AC78" s="1324">
        <f t="shared" si="9"/>
        <v>0</v>
      </c>
    </row>
    <row r="79" spans="1:29" x14ac:dyDescent="0.2">
      <c r="A79" s="137">
        <v>1982</v>
      </c>
      <c r="B79" s="231">
        <v>2834.505000000001</v>
      </c>
      <c r="C79" s="612">
        <f>compopoinc!N71</f>
        <v>0.20730076730251312</v>
      </c>
      <c r="D79" s="136">
        <f>compopoinc!O71</f>
        <v>0.16410504354644218</v>
      </c>
      <c r="E79" s="105">
        <f>compopoinc!P71</f>
        <v>4.3195723756070947E-2</v>
      </c>
      <c r="F79" s="105">
        <f>compopoinc!Q71</f>
        <v>1.7465208657085896E-3</v>
      </c>
      <c r="G79" s="135">
        <f>compopoinc!R71</f>
        <v>8.8488198816776276E-2</v>
      </c>
      <c r="H79" s="136">
        <f>compopoinc!S71</f>
        <v>6.9845109960624541E-2</v>
      </c>
      <c r="I79" s="105">
        <f>compopoinc!T71</f>
        <v>1.8643088856151735E-2</v>
      </c>
      <c r="J79" s="105">
        <f>compopoinc!U71</f>
        <v>3.3520394936203957E-4</v>
      </c>
      <c r="K79" s="106">
        <f>compopoinc!V71</f>
        <v>6.2896363437175751E-2</v>
      </c>
      <c r="L79" s="105">
        <f>compopoinc!W71</f>
        <v>4.9555571782434527E-2</v>
      </c>
      <c r="M79" s="105">
        <f>compopoinc!X71</f>
        <v>1.3340791654741224E-2</v>
      </c>
      <c r="N79" s="105">
        <f>compopoinc!Y71</f>
        <v>1.6480832709930837E-4</v>
      </c>
      <c r="O79" s="106">
        <f>compopoinc!Z71</f>
        <v>3.0619300901889801E-2</v>
      </c>
      <c r="P79" s="105">
        <f>compopoinc!AA71</f>
        <v>2.4058136585153989E-2</v>
      </c>
      <c r="Q79" s="105">
        <f>compopoinc!AB71</f>
        <v>6.5611643167358125E-3</v>
      </c>
      <c r="R79" s="105">
        <f>compopoinc!AC71</f>
        <v>2.9311851903912611E-5</v>
      </c>
      <c r="S79" s="135">
        <f>compopoinc!AD71</f>
        <v>1.2054822407662868E-2</v>
      </c>
      <c r="T79" s="136">
        <f>compopoinc!AE71</f>
        <v>9.4697016462443884E-3</v>
      </c>
      <c r="U79" s="136">
        <f>compopoinc!AF71</f>
        <v>2.5851207614184801E-3</v>
      </c>
      <c r="V79" s="12">
        <f>compopoinc!AG71</f>
        <v>2.7429578040027991E-6</v>
      </c>
      <c r="W79" s="13"/>
      <c r="Y79" s="1324">
        <f t="shared" si="5"/>
        <v>0</v>
      </c>
      <c r="Z79" s="1324">
        <f t="shared" si="6"/>
        <v>0</v>
      </c>
      <c r="AA79" s="1324">
        <f t="shared" si="7"/>
        <v>0</v>
      </c>
      <c r="AB79" s="1324">
        <f t="shared" si="8"/>
        <v>0</v>
      </c>
      <c r="AC79" s="1324">
        <f t="shared" si="9"/>
        <v>0</v>
      </c>
    </row>
    <row r="80" spans="1:29" x14ac:dyDescent="0.2">
      <c r="A80" s="137">
        <v>1983</v>
      </c>
      <c r="B80" s="231">
        <v>3051.5720000000001</v>
      </c>
      <c r="C80" s="612">
        <f>compopoinc!N72</f>
        <v>0.21315516531467438</v>
      </c>
      <c r="D80" s="136">
        <f>compopoinc!O72</f>
        <v>0.16893971828903886</v>
      </c>
      <c r="E80" s="105">
        <f>compopoinc!P72</f>
        <v>4.4215447025635513E-2</v>
      </c>
      <c r="F80" s="105">
        <f>compopoinc!Q72</f>
        <v>1.9008634844794869E-3</v>
      </c>
      <c r="G80" s="135">
        <f>compopoinc!R72</f>
        <v>9.2654943466186523E-2</v>
      </c>
      <c r="H80" s="136">
        <f>compopoinc!S72</f>
        <v>7.3263315453459654E-2</v>
      </c>
      <c r="I80" s="105">
        <f>compopoinc!T72</f>
        <v>1.9391628012726869E-2</v>
      </c>
      <c r="J80" s="105">
        <f>compopoinc!U72</f>
        <v>3.4824368776753545E-4</v>
      </c>
      <c r="K80" s="106">
        <f>compopoinc!V72</f>
        <v>6.6473215818405151E-2</v>
      </c>
      <c r="L80" s="105">
        <f>compopoinc!W72</f>
        <v>5.2516417563310824E-2</v>
      </c>
      <c r="M80" s="105">
        <f>compopoinc!X72</f>
        <v>1.3956798255094327E-2</v>
      </c>
      <c r="N80" s="105">
        <f>compopoinc!Y72</f>
        <v>1.6958982450887561E-4</v>
      </c>
      <c r="O80" s="106">
        <f>compopoinc!Z72</f>
        <v>3.2593924552202225E-2</v>
      </c>
      <c r="P80" s="105">
        <f>compopoinc!AA72</f>
        <v>2.5632217296589488E-2</v>
      </c>
      <c r="Q80" s="105">
        <f>compopoinc!AB72</f>
        <v>6.9617072556127368E-3</v>
      </c>
      <c r="R80" s="105">
        <f>compopoinc!AC72</f>
        <v>3.3720007195370272E-5</v>
      </c>
      <c r="S80" s="135">
        <f>compopoinc!AD72</f>
        <v>1.3515936210751534E-2</v>
      </c>
      <c r="T80" s="136">
        <f>compopoinc!AE72</f>
        <v>1.0543655858834988E-2</v>
      </c>
      <c r="U80" s="136">
        <f>compopoinc!AF72</f>
        <v>2.9722803519165453E-3</v>
      </c>
      <c r="V80" s="12">
        <f>compopoinc!AG72</f>
        <v>3.494057409625384E-6</v>
      </c>
      <c r="W80" s="13"/>
      <c r="Y80" s="1324">
        <f t="shared" si="5"/>
        <v>0</v>
      </c>
      <c r="Z80" s="1324">
        <f t="shared" si="6"/>
        <v>0</v>
      </c>
      <c r="AA80" s="1324">
        <f t="shared" si="7"/>
        <v>0</v>
      </c>
      <c r="AB80" s="1324">
        <f t="shared" si="8"/>
        <v>0</v>
      </c>
      <c r="AC80" s="1324">
        <f t="shared" si="9"/>
        <v>0</v>
      </c>
    </row>
    <row r="81" spans="1:29" x14ac:dyDescent="0.2">
      <c r="A81" s="137">
        <v>1984</v>
      </c>
      <c r="B81" s="231">
        <v>3433.9199999999996</v>
      </c>
      <c r="C81" s="612">
        <f>compopoinc!N73</f>
        <v>0.22680070996284485</v>
      </c>
      <c r="D81" s="136">
        <f>compopoinc!O73</f>
        <v>0.18273881685854576</v>
      </c>
      <c r="E81" s="105">
        <f>compopoinc!P73</f>
        <v>4.4061893104299088E-2</v>
      </c>
      <c r="F81" s="105">
        <f>compopoinc!Q73</f>
        <v>2.0363987423479557E-3</v>
      </c>
      <c r="G81" s="135">
        <f>compopoinc!R73</f>
        <v>9.9889330565929413E-2</v>
      </c>
      <c r="H81" s="136">
        <f>compopoinc!S73</f>
        <v>8.0298451955286509E-2</v>
      </c>
      <c r="I81" s="105">
        <f>compopoinc!T73</f>
        <v>1.9590878610642903E-2</v>
      </c>
      <c r="J81" s="105">
        <f>compopoinc!U73</f>
        <v>3.3452734351158142E-4</v>
      </c>
      <c r="K81" s="106">
        <f>compopoinc!V73</f>
        <v>7.2144992649555206E-2</v>
      </c>
      <c r="L81" s="105">
        <f>compopoinc!W73</f>
        <v>5.7945326312278667E-2</v>
      </c>
      <c r="M81" s="105">
        <f>compopoinc!X73</f>
        <v>1.419966633727654E-2</v>
      </c>
      <c r="N81" s="105">
        <f>compopoinc!Y73</f>
        <v>1.4727094094268978E-4</v>
      </c>
      <c r="O81" s="106">
        <f>compopoinc!Z73</f>
        <v>3.5868383944034576E-2</v>
      </c>
      <c r="P81" s="105">
        <f>compopoinc!AA73</f>
        <v>2.8739382108554423E-2</v>
      </c>
      <c r="Q81" s="105">
        <f>compopoinc!AB73</f>
        <v>7.1290018354801532E-3</v>
      </c>
      <c r="R81" s="105">
        <f>compopoinc!AC73</f>
        <v>2.6119891117559746E-5</v>
      </c>
      <c r="S81" s="135">
        <f>compopoinc!AD73</f>
        <v>1.4458504505455494E-2</v>
      </c>
      <c r="T81" s="136">
        <f>compopoinc!AE73</f>
        <v>1.1451963725352066E-2</v>
      </c>
      <c r="U81" s="136">
        <f>compopoinc!AF73</f>
        <v>3.0065407801034283E-3</v>
      </c>
      <c r="V81" s="12">
        <f>compopoinc!AG73</f>
        <v>2.5564452243997948E-6</v>
      </c>
      <c r="W81" s="13"/>
      <c r="Y81" s="1324">
        <f t="shared" si="5"/>
        <v>0</v>
      </c>
      <c r="Z81" s="1324">
        <f t="shared" si="6"/>
        <v>0</v>
      </c>
      <c r="AA81" s="1324">
        <f t="shared" si="7"/>
        <v>0</v>
      </c>
      <c r="AB81" s="1324">
        <f t="shared" si="8"/>
        <v>0</v>
      </c>
      <c r="AC81" s="1324">
        <f t="shared" si="9"/>
        <v>0</v>
      </c>
    </row>
    <row r="82" spans="1:29" x14ac:dyDescent="0.2">
      <c r="A82" s="137">
        <v>1985</v>
      </c>
      <c r="B82" s="231">
        <v>3669.9460000000008</v>
      </c>
      <c r="C82" s="612">
        <f>compopoinc!N74</f>
        <v>0.22707074880599976</v>
      </c>
      <c r="D82" s="136">
        <f>compopoinc!O74</f>
        <v>0.18208906159270555</v>
      </c>
      <c r="E82" s="105">
        <f>compopoinc!P74</f>
        <v>4.4981687213294208E-2</v>
      </c>
      <c r="F82" s="105">
        <f>compopoinc!Q74</f>
        <v>2.0504414569586515E-3</v>
      </c>
      <c r="G82" s="135">
        <f>compopoinc!R74</f>
        <v>0.10120859742164612</v>
      </c>
      <c r="H82" s="136">
        <f>compopoinc!S74</f>
        <v>8.0874491781514735E-2</v>
      </c>
      <c r="I82" s="105">
        <f>compopoinc!T74</f>
        <v>2.0334105640131384E-2</v>
      </c>
      <c r="J82" s="105">
        <f>compopoinc!U74</f>
        <v>3.5169700277037919E-4</v>
      </c>
      <c r="K82" s="106">
        <f>compopoinc!V74</f>
        <v>7.3497481644153595E-2</v>
      </c>
      <c r="L82" s="105">
        <f>compopoinc!W74</f>
        <v>5.8661790434655359E-2</v>
      </c>
      <c r="M82" s="105">
        <f>compopoinc!X74</f>
        <v>1.4835691209498236E-2</v>
      </c>
      <c r="N82" s="105">
        <f>compopoinc!Y74</f>
        <v>1.5159969916567206E-4</v>
      </c>
      <c r="O82" s="106">
        <f>compopoinc!Z74</f>
        <v>3.6675609648227692E-2</v>
      </c>
      <c r="P82" s="105">
        <f>compopoinc!AA74</f>
        <v>2.916010729892804E-2</v>
      </c>
      <c r="Q82" s="105">
        <f>compopoinc!AB74</f>
        <v>7.515502349299652E-3</v>
      </c>
      <c r="R82" s="105">
        <f>compopoinc!AC74</f>
        <v>2.9529099265346304E-5</v>
      </c>
      <c r="S82" s="135">
        <f>compopoinc!AD74</f>
        <v>1.5234576538205147E-2</v>
      </c>
      <c r="T82" s="136">
        <f>compopoinc!AE74</f>
        <v>1.2016463196630411E-2</v>
      </c>
      <c r="U82" s="136">
        <f>compopoinc!AF74</f>
        <v>3.2181133415747354E-3</v>
      </c>
      <c r="V82" s="12">
        <f>compopoinc!AG74</f>
        <v>4.6827012738503981E-6</v>
      </c>
      <c r="W82" s="13"/>
      <c r="Y82" s="1324">
        <f t="shared" si="5"/>
        <v>0</v>
      </c>
      <c r="Z82" s="1324">
        <f t="shared" si="6"/>
        <v>0</v>
      </c>
      <c r="AA82" s="1324">
        <f t="shared" si="7"/>
        <v>0</v>
      </c>
      <c r="AB82" s="1324">
        <f t="shared" si="8"/>
        <v>0</v>
      </c>
      <c r="AC82" s="1324">
        <f t="shared" si="9"/>
        <v>0</v>
      </c>
    </row>
    <row r="83" spans="1:29" x14ac:dyDescent="0.2">
      <c r="A83" s="137">
        <v>1986</v>
      </c>
      <c r="B83" s="231">
        <v>3831.2509999999984</v>
      </c>
      <c r="C83" s="612">
        <f>compopoinc!N75</f>
        <v>0.22095948457717896</v>
      </c>
      <c r="D83" s="136">
        <f>compopoinc!O75</f>
        <v>0.17615943329110451</v>
      </c>
      <c r="E83" s="105">
        <f>compopoinc!P75</f>
        <v>4.4800051286074449E-2</v>
      </c>
      <c r="F83" s="105">
        <f>compopoinc!Q75</f>
        <v>1.9490118138492107E-3</v>
      </c>
      <c r="G83" s="135">
        <f>compopoinc!R75</f>
        <v>9.6030391752719879E-2</v>
      </c>
      <c r="H83" s="136">
        <f>compopoinc!S75</f>
        <v>7.6378690823730722E-2</v>
      </c>
      <c r="I83" s="105">
        <f>compopoinc!T75</f>
        <v>1.9651700928989158E-2</v>
      </c>
      <c r="J83" s="105">
        <f>compopoinc!U75</f>
        <v>3.3424235880374908E-4</v>
      </c>
      <c r="K83" s="106">
        <f>compopoinc!V75</f>
        <v>6.8230994045734406E-2</v>
      </c>
      <c r="L83" s="105">
        <f>compopoinc!W75</f>
        <v>5.4175604813394784E-2</v>
      </c>
      <c r="M83" s="105">
        <f>compopoinc!X75</f>
        <v>1.4055389232339621E-2</v>
      </c>
      <c r="N83" s="105">
        <f>compopoinc!Y75</f>
        <v>1.5599709877278656E-4</v>
      </c>
      <c r="O83" s="106">
        <f>compopoinc!Z75</f>
        <v>3.2493695616722107E-2</v>
      </c>
      <c r="P83" s="105">
        <f>compopoinc!AA75</f>
        <v>2.5706028708427198E-2</v>
      </c>
      <c r="Q83" s="105">
        <f>compopoinc!AB75</f>
        <v>6.7876669082949093E-3</v>
      </c>
      <c r="R83" s="105">
        <f>compopoinc!AC75</f>
        <v>2.792234045045916E-5</v>
      </c>
      <c r="S83" s="135">
        <f>compopoinc!AD75</f>
        <v>1.2642672285437584E-2</v>
      </c>
      <c r="T83" s="136">
        <f>compopoinc!AE75</f>
        <v>9.9263804950036061E-3</v>
      </c>
      <c r="U83" s="136">
        <f>compopoinc!AF75</f>
        <v>2.7162917904339778E-3</v>
      </c>
      <c r="V83" s="12">
        <f>compopoinc!AG75</f>
        <v>2.3906566184450639E-6</v>
      </c>
      <c r="W83" s="13"/>
      <c r="Y83" s="1324">
        <f t="shared" si="5"/>
        <v>0</v>
      </c>
      <c r="Z83" s="1324">
        <f t="shared" si="6"/>
        <v>0</v>
      </c>
      <c r="AA83" s="1324">
        <f t="shared" si="7"/>
        <v>0</v>
      </c>
      <c r="AB83" s="1324">
        <f t="shared" si="8"/>
        <v>0</v>
      </c>
      <c r="AC83" s="1324">
        <f t="shared" si="9"/>
        <v>0</v>
      </c>
    </row>
    <row r="84" spans="1:29" x14ac:dyDescent="0.2">
      <c r="A84" s="137">
        <v>1987</v>
      </c>
      <c r="B84" s="231">
        <v>4098.5039999999999</v>
      </c>
      <c r="C84" s="612">
        <f>compopoinc!N76</f>
        <v>0.22843632102012634</v>
      </c>
      <c r="D84" s="136">
        <f>compopoinc!O76</f>
        <v>0.18287473927193787</v>
      </c>
      <c r="E84" s="105">
        <f>compopoinc!P76</f>
        <v>4.5561581748188473E-2</v>
      </c>
      <c r="F84" s="105">
        <f>compopoinc!Q76</f>
        <v>1.7262233886867762E-3</v>
      </c>
      <c r="G84" s="135">
        <f>compopoinc!R76</f>
        <v>0.10554307699203491</v>
      </c>
      <c r="H84" s="136">
        <f>compopoinc!S76</f>
        <v>8.4347366699148552E-2</v>
      </c>
      <c r="I84" s="105">
        <f>compopoinc!T76</f>
        <v>2.1195710292886361E-2</v>
      </c>
      <c r="J84" s="105">
        <f>compopoinc!U76</f>
        <v>2.8949143597856164E-4</v>
      </c>
      <c r="K84" s="106">
        <f>compopoinc!V76</f>
        <v>7.7027544379234314E-2</v>
      </c>
      <c r="L84" s="105">
        <f>compopoinc!W76</f>
        <v>6.1490428072943359E-2</v>
      </c>
      <c r="M84" s="105">
        <f>compopoinc!X76</f>
        <v>1.5537116306290955E-2</v>
      </c>
      <c r="N84" s="105">
        <f>compopoinc!Y76</f>
        <v>1.2725424312520772E-4</v>
      </c>
      <c r="O84" s="106">
        <f>compopoinc!Z76</f>
        <v>3.8688056170940399E-2</v>
      </c>
      <c r="P84" s="105">
        <f>compopoinc!AA76</f>
        <v>3.0789444319282211E-2</v>
      </c>
      <c r="Q84" s="105">
        <f>compopoinc!AB76</f>
        <v>7.8986118516581882E-3</v>
      </c>
      <c r="R84" s="105">
        <f>compopoinc!AC76</f>
        <v>2.5043360437848605E-5</v>
      </c>
      <c r="S84" s="135">
        <f>compopoinc!AD76</f>
        <v>1.6101518645882607E-2</v>
      </c>
      <c r="T84" s="136">
        <f>compopoinc!AE76</f>
        <v>1.267087887804913E-2</v>
      </c>
      <c r="U84" s="136">
        <f>compopoinc!AF76</f>
        <v>3.4306397678334766E-3</v>
      </c>
      <c r="V84" s="12">
        <f>compopoinc!AG76</f>
        <v>2.7732990020012949E-6</v>
      </c>
      <c r="W84" s="13"/>
      <c r="Y84" s="1324">
        <f t="shared" si="5"/>
        <v>0</v>
      </c>
      <c r="Z84" s="1324">
        <f t="shared" si="6"/>
        <v>0</v>
      </c>
      <c r="AA84" s="1324">
        <f t="shared" si="7"/>
        <v>0</v>
      </c>
      <c r="AB84" s="1324">
        <f t="shared" si="8"/>
        <v>0</v>
      </c>
      <c r="AC84" s="1324">
        <f t="shared" si="9"/>
        <v>0</v>
      </c>
    </row>
    <row r="85" spans="1:29" x14ac:dyDescent="0.2">
      <c r="A85" s="137">
        <v>1988</v>
      </c>
      <c r="B85" s="231">
        <v>4471.6059999999998</v>
      </c>
      <c r="C85" s="612">
        <f>compopoinc!N77</f>
        <v>0.24707852303981781</v>
      </c>
      <c r="D85" s="136">
        <f>compopoinc!O77</f>
        <v>0.19951542731723748</v>
      </c>
      <c r="E85" s="105">
        <f>compopoinc!P77</f>
        <v>4.7563095722580329E-2</v>
      </c>
      <c r="F85" s="105">
        <f>compopoinc!Q77</f>
        <v>1.5199864283204079E-3</v>
      </c>
      <c r="G85" s="135">
        <f>compopoinc!R77</f>
        <v>0.12229873985052109</v>
      </c>
      <c r="H85" s="136">
        <f>compopoinc!S77</f>
        <v>9.8676058178170933E-2</v>
      </c>
      <c r="I85" s="105">
        <f>compopoinc!T77</f>
        <v>2.3622681672350154E-2</v>
      </c>
      <c r="J85" s="105">
        <f>compopoinc!U77</f>
        <v>2.6371469721198082E-4</v>
      </c>
      <c r="K85" s="106">
        <f>compopoinc!V77</f>
        <v>9.2240378260612488E-2</v>
      </c>
      <c r="L85" s="105">
        <f>compopoinc!W77</f>
        <v>7.4392056049191524E-2</v>
      </c>
      <c r="M85" s="105">
        <f>compopoinc!X77</f>
        <v>1.7848322211420964E-2</v>
      </c>
      <c r="N85" s="105">
        <f>compopoinc!Y77</f>
        <v>1.0832124826265499E-4</v>
      </c>
      <c r="O85" s="106">
        <f>compopoinc!Z77</f>
        <v>4.8518359661102295E-2</v>
      </c>
      <c r="P85" s="105">
        <f>compopoinc!AA77</f>
        <v>3.909775904614321E-2</v>
      </c>
      <c r="Q85" s="105">
        <f>compopoinc!AB77</f>
        <v>9.4206006149590849E-3</v>
      </c>
      <c r="R85" s="105">
        <f>compopoinc!AC77</f>
        <v>2.006884642469231E-5</v>
      </c>
      <c r="S85" s="135">
        <f>compopoinc!AD77</f>
        <v>1.9545383751392365E-2</v>
      </c>
      <c r="T85" s="136">
        <f>compopoinc!AE77</f>
        <v>1.565734910065153E-2</v>
      </c>
      <c r="U85" s="136">
        <f>compopoinc!AF77</f>
        <v>3.8880346507408348E-3</v>
      </c>
      <c r="V85" s="12">
        <f>compopoinc!AG77</f>
        <v>2.2288686523097567E-6</v>
      </c>
      <c r="W85" s="13"/>
      <c r="Y85" s="1324">
        <f t="shared" si="5"/>
        <v>0</v>
      </c>
      <c r="Z85" s="1324">
        <f t="shared" si="6"/>
        <v>0</v>
      </c>
      <c r="AA85" s="1324">
        <f t="shared" si="7"/>
        <v>0</v>
      </c>
      <c r="AB85" s="1324">
        <f t="shared" si="8"/>
        <v>0</v>
      </c>
      <c r="AC85" s="1324">
        <f t="shared" si="9"/>
        <v>0</v>
      </c>
    </row>
    <row r="86" spans="1:29" x14ac:dyDescent="0.2">
      <c r="A86" s="137">
        <v>1989</v>
      </c>
      <c r="B86" s="231">
        <v>4760.1309999999994</v>
      </c>
      <c r="C86" s="612">
        <f>compopoinc!N78</f>
        <v>0.24110282957553864</v>
      </c>
      <c r="D86" s="136">
        <f>compopoinc!O78</f>
        <v>0.19413110023378977</v>
      </c>
      <c r="E86" s="105">
        <f>compopoinc!P78</f>
        <v>4.6971729341748869E-2</v>
      </c>
      <c r="F86" s="105">
        <f>compopoinc!Q78</f>
        <v>1.631532097235322E-3</v>
      </c>
      <c r="G86" s="135">
        <f>compopoinc!R78</f>
        <v>0.11772748082876205</v>
      </c>
      <c r="H86" s="136">
        <f>compopoinc!S78</f>
        <v>9.4745727296640325E-2</v>
      </c>
      <c r="I86" s="105">
        <f>compopoinc!T78</f>
        <v>2.2981753532121729E-2</v>
      </c>
      <c r="J86" s="105">
        <f>compopoinc!U78</f>
        <v>3.082751645706594E-4</v>
      </c>
      <c r="K86" s="106">
        <f>compopoinc!V78</f>
        <v>8.7811946868896484E-2</v>
      </c>
      <c r="L86" s="105">
        <f>compopoinc!W78</f>
        <v>7.0633524431059413E-2</v>
      </c>
      <c r="M86" s="105">
        <f>compopoinc!X78</f>
        <v>1.7178422437837071E-2</v>
      </c>
      <c r="N86" s="105">
        <f>compopoinc!Y78</f>
        <v>1.2379859981592745E-4</v>
      </c>
      <c r="O86" s="106">
        <f>compopoinc!Z78</f>
        <v>4.5086503028869629E-2</v>
      </c>
      <c r="P86" s="105">
        <f>compopoinc!AA78</f>
        <v>3.6219256528255528E-2</v>
      </c>
      <c r="Q86" s="105">
        <f>compopoinc!AB78</f>
        <v>8.867246500614101E-3</v>
      </c>
      <c r="R86" s="105">
        <f>compopoinc!AC78</f>
        <v>2.3789240003679879E-5</v>
      </c>
      <c r="S86" s="135">
        <f>compopoinc!AD78</f>
        <v>1.7993656918406487E-2</v>
      </c>
      <c r="T86" s="136">
        <f>compopoinc!AE78</f>
        <v>1.4302811319140574E-2</v>
      </c>
      <c r="U86" s="136">
        <f>compopoinc!AF78</f>
        <v>3.6908455992659128E-3</v>
      </c>
      <c r="V86" s="17">
        <f>compopoinc!AG78</f>
        <v>2.6922166398435365E-6</v>
      </c>
      <c r="W86" s="13"/>
      <c r="Y86" s="1324">
        <f t="shared" si="5"/>
        <v>0</v>
      </c>
      <c r="Z86" s="1324">
        <f t="shared" si="6"/>
        <v>0</v>
      </c>
      <c r="AA86" s="1324">
        <f t="shared" si="7"/>
        <v>0</v>
      </c>
      <c r="AB86" s="1324">
        <f t="shared" si="8"/>
        <v>0</v>
      </c>
      <c r="AC86" s="1324">
        <f t="shared" si="9"/>
        <v>0</v>
      </c>
    </row>
    <row r="87" spans="1:29" x14ac:dyDescent="0.2">
      <c r="A87" s="147">
        <v>1990</v>
      </c>
      <c r="B87" s="232">
        <v>5013.7619999999988</v>
      </c>
      <c r="C87" s="614">
        <f>compopoinc!N79</f>
        <v>0.24026358127593994</v>
      </c>
      <c r="D87" s="145">
        <f>compopoinc!O79</f>
        <v>0.19245509402026073</v>
      </c>
      <c r="E87" s="111">
        <f>compopoinc!P79</f>
        <v>4.7808487255679211E-2</v>
      </c>
      <c r="F87" s="111">
        <f>compopoinc!Q79</f>
        <v>1.6902184579521418E-3</v>
      </c>
      <c r="G87" s="146">
        <f>compopoinc!R79</f>
        <v>0.11759848147630692</v>
      </c>
      <c r="H87" s="145">
        <f>compopoinc!S79</f>
        <v>9.414745929370838E-2</v>
      </c>
      <c r="I87" s="111">
        <f>compopoinc!T79</f>
        <v>2.3451022182598535E-2</v>
      </c>
      <c r="J87" s="111">
        <f>compopoinc!U79</f>
        <v>2.8925904189236462E-4</v>
      </c>
      <c r="K87" s="112">
        <f>compopoinc!V79</f>
        <v>8.7684750556945801E-2</v>
      </c>
      <c r="L87" s="111">
        <f>compopoinc!W79</f>
        <v>7.0194568296074067E-2</v>
      </c>
      <c r="M87" s="111">
        <f>compopoinc!X79</f>
        <v>1.7490182260871734E-2</v>
      </c>
      <c r="N87" s="111">
        <f>compopoinc!Y79</f>
        <v>1.3221312838140875E-4</v>
      </c>
      <c r="O87" s="112">
        <f>compopoinc!Z79</f>
        <v>4.4675696641206741E-2</v>
      </c>
      <c r="P87" s="111">
        <f>compopoinc!AA79</f>
        <v>3.5717918785298508E-2</v>
      </c>
      <c r="Q87" s="111">
        <f>compopoinc!AB79</f>
        <v>8.9577778559082333E-3</v>
      </c>
      <c r="R87" s="111">
        <f>compopoinc!AC79</f>
        <v>2.1462477889144793E-5</v>
      </c>
      <c r="S87" s="146">
        <f>compopoinc!AD79</f>
        <v>1.7838878557085991E-2</v>
      </c>
      <c r="T87" s="145">
        <f>compopoinc!AE79</f>
        <v>1.4123761754898018E-2</v>
      </c>
      <c r="U87" s="145">
        <f>compopoinc!AF79</f>
        <v>3.7151168021879732E-3</v>
      </c>
      <c r="V87" s="21">
        <f>compopoinc!AG79</f>
        <v>2.4123185085045407E-6</v>
      </c>
      <c r="W87" s="13"/>
      <c r="Y87" s="1324">
        <f t="shared" si="5"/>
        <v>0</v>
      </c>
      <c r="Z87" s="1324">
        <f t="shared" si="6"/>
        <v>0</v>
      </c>
      <c r="AA87" s="1324">
        <f t="shared" si="7"/>
        <v>0</v>
      </c>
      <c r="AB87" s="1324">
        <f t="shared" si="8"/>
        <v>0</v>
      </c>
      <c r="AC87" s="1324">
        <f t="shared" si="9"/>
        <v>0</v>
      </c>
    </row>
    <row r="88" spans="1:29" x14ac:dyDescent="0.2">
      <c r="A88" s="137">
        <v>1991</v>
      </c>
      <c r="B88" s="231">
        <v>5164.3679999999995</v>
      </c>
      <c r="C88" s="612">
        <f>compopoinc!N80</f>
        <v>0.23543606698513031</v>
      </c>
      <c r="D88" s="136">
        <f>compopoinc!O80</f>
        <v>0.18688806074351305</v>
      </c>
      <c r="E88" s="105">
        <f>compopoinc!P80</f>
        <v>4.8548006241617259E-2</v>
      </c>
      <c r="F88" s="105">
        <f>compopoinc!Q80</f>
        <v>1.8714902689680457E-3</v>
      </c>
      <c r="G88" s="135">
        <f>compopoinc!R80</f>
        <v>0.11054420471191406</v>
      </c>
      <c r="H88" s="136">
        <f>compopoinc!S80</f>
        <v>8.7709480217881719E-2</v>
      </c>
      <c r="I88" s="105">
        <f>compopoinc!T80</f>
        <v>2.2834724494032344E-2</v>
      </c>
      <c r="J88" s="105">
        <f>compopoinc!U80</f>
        <v>3.2121551339514554E-4</v>
      </c>
      <c r="K88" s="106">
        <f>compopoinc!V80</f>
        <v>8.1002101302146912E-2</v>
      </c>
      <c r="L88" s="105">
        <f>compopoinc!W80</f>
        <v>6.4183686665728601E-2</v>
      </c>
      <c r="M88" s="105">
        <f>compopoinc!X80</f>
        <v>1.6818414636418311E-2</v>
      </c>
      <c r="N88" s="105">
        <f>compopoinc!Y80</f>
        <v>1.4823222591076046E-4</v>
      </c>
      <c r="O88" s="106">
        <f>compopoinc!Z80</f>
        <v>4.0366146713495255E-2</v>
      </c>
      <c r="P88" s="105">
        <f>compopoinc!AA80</f>
        <v>3.1879845799153372E-2</v>
      </c>
      <c r="Q88" s="105">
        <f>compopoinc!AB80</f>
        <v>8.4863009143418822E-3</v>
      </c>
      <c r="R88" s="105">
        <f>compopoinc!AC80</f>
        <v>2.6521465770201758E-5</v>
      </c>
      <c r="S88" s="135">
        <f>compopoinc!AD80</f>
        <v>1.6121197491884232E-2</v>
      </c>
      <c r="T88" s="136">
        <f>compopoinc!AE80</f>
        <v>1.2607057785433445E-2</v>
      </c>
      <c r="U88" s="136">
        <f>compopoinc!AF80</f>
        <v>3.5141397064507862E-3</v>
      </c>
      <c r="V88" s="12">
        <f>compopoinc!AG80</f>
        <v>2.8864972136943834E-6</v>
      </c>
      <c r="W88" s="13"/>
      <c r="Y88" s="1324">
        <f t="shared" si="5"/>
        <v>0</v>
      </c>
      <c r="Z88" s="1324">
        <f t="shared" si="6"/>
        <v>0</v>
      </c>
      <c r="AA88" s="1324">
        <f t="shared" si="7"/>
        <v>0</v>
      </c>
      <c r="AB88" s="1324">
        <f t="shared" si="8"/>
        <v>0</v>
      </c>
      <c r="AC88" s="1324">
        <f t="shared" si="9"/>
        <v>0</v>
      </c>
    </row>
    <row r="89" spans="1:29" x14ac:dyDescent="0.2">
      <c r="A89" s="137">
        <v>1992</v>
      </c>
      <c r="B89" s="231">
        <v>5475.2330000000011</v>
      </c>
      <c r="C89" s="612">
        <f>compopoinc!N81</f>
        <v>0.24264165759086609</v>
      </c>
      <c r="D89" s="136">
        <f>compopoinc!O81</f>
        <v>0.1929949126442807</v>
      </c>
      <c r="E89" s="105">
        <f>compopoinc!P81</f>
        <v>4.9646744946585386E-2</v>
      </c>
      <c r="F89" s="105">
        <f>compopoinc!Q81</f>
        <v>1.9757014233618975E-3</v>
      </c>
      <c r="G89" s="135">
        <f>compopoinc!R81</f>
        <v>0.11675442010164261</v>
      </c>
      <c r="H89" s="136">
        <f>compopoinc!S81</f>
        <v>9.2862468568227996E-2</v>
      </c>
      <c r="I89" s="105">
        <f>compopoinc!T81</f>
        <v>2.3891951533414613E-2</v>
      </c>
      <c r="J89" s="105">
        <f>compopoinc!U81</f>
        <v>3.1860137823969126E-4</v>
      </c>
      <c r="K89" s="106">
        <f>compopoinc!V81</f>
        <v>8.629944920539856E-2</v>
      </c>
      <c r="L89" s="105">
        <f>compopoinc!W81</f>
        <v>6.8576369051697839E-2</v>
      </c>
      <c r="M89" s="105">
        <f>compopoinc!X81</f>
        <v>1.7723080153700721E-2</v>
      </c>
      <c r="N89" s="105">
        <f>compopoinc!Y81</f>
        <v>1.4543643919751048E-4</v>
      </c>
      <c r="O89" s="106">
        <f>compopoinc!Z81</f>
        <v>4.4048428535461426E-2</v>
      </c>
      <c r="P89" s="105">
        <f>compopoinc!AA81</f>
        <v>3.4850742407961377E-2</v>
      </c>
      <c r="Q89" s="105">
        <f>compopoinc!AB81</f>
        <v>9.1976861275000488E-3</v>
      </c>
      <c r="R89" s="105">
        <f>compopoinc!AC81</f>
        <v>2.5822324460023083E-5</v>
      </c>
      <c r="S89" s="135">
        <f>compopoinc!AD81</f>
        <v>1.8052451312541962E-2</v>
      </c>
      <c r="T89" s="136">
        <f>compopoinc!AE81</f>
        <v>1.4196970028836575E-2</v>
      </c>
      <c r="U89" s="136">
        <f>compopoinc!AF81</f>
        <v>3.8554812837053865E-3</v>
      </c>
      <c r="V89" s="12">
        <f>compopoinc!AG81</f>
        <v>2.6457241801836062E-6</v>
      </c>
      <c r="W89" s="13"/>
      <c r="Y89" s="1324">
        <f t="shared" si="5"/>
        <v>0</v>
      </c>
      <c r="Z89" s="1324">
        <f t="shared" si="6"/>
        <v>0</v>
      </c>
      <c r="AA89" s="1324">
        <f t="shared" si="7"/>
        <v>0</v>
      </c>
      <c r="AB89" s="1324">
        <f t="shared" si="8"/>
        <v>0</v>
      </c>
      <c r="AC89" s="1324">
        <f t="shared" si="9"/>
        <v>0</v>
      </c>
    </row>
    <row r="90" spans="1:29" x14ac:dyDescent="0.2">
      <c r="A90" s="137">
        <v>1993</v>
      </c>
      <c r="B90" s="231">
        <v>5730.2869999999994</v>
      </c>
      <c r="C90" s="612">
        <f>compopoinc!N82</f>
        <v>0.23495061695575714</v>
      </c>
      <c r="D90" s="136">
        <f>compopoinc!O82</f>
        <v>0.18751665011950536</v>
      </c>
      <c r="E90" s="105">
        <f>compopoinc!P82</f>
        <v>4.7433966836251784E-2</v>
      </c>
      <c r="F90" s="105">
        <f>compopoinc!Q82</f>
        <v>2.0598408300429583E-3</v>
      </c>
      <c r="G90" s="135">
        <f>compopoinc!R82</f>
        <v>0.10907761752605438</v>
      </c>
      <c r="H90" s="136">
        <f>compopoinc!S82</f>
        <v>8.7180840825567429E-2</v>
      </c>
      <c r="I90" s="105">
        <f>compopoinc!T82</f>
        <v>2.1896776700486953E-2</v>
      </c>
      <c r="J90" s="105">
        <f>compopoinc!U82</f>
        <v>3.3695460297167301E-4</v>
      </c>
      <c r="K90" s="106">
        <f>compopoinc!V82</f>
        <v>7.9534225165843964E-2</v>
      </c>
      <c r="L90" s="105">
        <f>compopoinc!W82</f>
        <v>6.3514332345903313E-2</v>
      </c>
      <c r="M90" s="105">
        <f>compopoinc!X82</f>
        <v>1.6019892819940651E-2</v>
      </c>
      <c r="N90" s="105">
        <f>compopoinc!Y82</f>
        <v>1.5257971244864166E-4</v>
      </c>
      <c r="O90" s="106">
        <f>compopoinc!Z82</f>
        <v>3.9498317986726761E-2</v>
      </c>
      <c r="P90" s="105">
        <f>compopoinc!AA82</f>
        <v>3.1411828115111007E-2</v>
      </c>
      <c r="Q90" s="105">
        <f>compopoinc!AB82</f>
        <v>8.0864898716157541E-3</v>
      </c>
      <c r="R90" s="105">
        <f>compopoinc!AC82</f>
        <v>2.876215148717165E-5</v>
      </c>
      <c r="S90" s="135">
        <f>compopoinc!AD82</f>
        <v>1.6073916107416153E-2</v>
      </c>
      <c r="T90" s="136">
        <f>compopoinc!AE82</f>
        <v>1.270974058681773E-2</v>
      </c>
      <c r="U90" s="136">
        <f>compopoinc!AF82</f>
        <v>3.3641755205984225E-3</v>
      </c>
      <c r="V90" s="12">
        <f>compopoinc!AG82</f>
        <v>2.9027034997852752E-6</v>
      </c>
      <c r="W90" s="13"/>
      <c r="Y90" s="1324">
        <f t="shared" si="5"/>
        <v>0</v>
      </c>
      <c r="Z90" s="1324">
        <f t="shared" si="6"/>
        <v>0</v>
      </c>
      <c r="AA90" s="1324">
        <f t="shared" si="7"/>
        <v>0</v>
      </c>
      <c r="AB90" s="1324">
        <f t="shared" si="8"/>
        <v>0</v>
      </c>
      <c r="AC90" s="1324">
        <f t="shared" si="9"/>
        <v>0</v>
      </c>
    </row>
    <row r="91" spans="1:29" x14ac:dyDescent="0.2">
      <c r="A91" s="137">
        <v>1994</v>
      </c>
      <c r="B91" s="231">
        <v>6114.6550000000007</v>
      </c>
      <c r="C91" s="612">
        <f>compopoinc!N83</f>
        <v>0.23234108090400696</v>
      </c>
      <c r="D91" s="136">
        <f>compopoinc!O83</f>
        <v>0.1868080548956641</v>
      </c>
      <c r="E91" s="105">
        <f>compopoinc!P83</f>
        <v>4.5533026008342858E-2</v>
      </c>
      <c r="F91" s="105">
        <f>compopoinc!Q83</f>
        <v>2.2040023468434811E-3</v>
      </c>
      <c r="G91" s="135">
        <f>compopoinc!R83</f>
        <v>0.10635492950677872</v>
      </c>
      <c r="H91" s="136">
        <f>compopoinc!S83</f>
        <v>8.5584850090071996E-2</v>
      </c>
      <c r="I91" s="105">
        <f>compopoinc!T83</f>
        <v>2.0770079416706722E-2</v>
      </c>
      <c r="J91" s="105">
        <f>compopoinc!U83</f>
        <v>3.6044861190021038E-4</v>
      </c>
      <c r="K91" s="106">
        <f>compopoinc!V83</f>
        <v>7.7073261141777039E-2</v>
      </c>
      <c r="L91" s="105">
        <f>compopoinc!W83</f>
        <v>6.1956628876259856E-2</v>
      </c>
      <c r="M91" s="105">
        <f>compopoinc!X83</f>
        <v>1.5116632265517183E-2</v>
      </c>
      <c r="N91" s="105">
        <f>compopoinc!Y83</f>
        <v>1.6194015915971249E-4</v>
      </c>
      <c r="O91" s="106">
        <f>compopoinc!Z83</f>
        <v>3.7910562008619308E-2</v>
      </c>
      <c r="P91" s="105">
        <f>compopoinc!AA83</f>
        <v>3.0328701007277914E-2</v>
      </c>
      <c r="Q91" s="105">
        <f>compopoinc!AB83</f>
        <v>7.5818610013413945E-3</v>
      </c>
      <c r="R91" s="105">
        <f>compopoinc!AC83</f>
        <v>3.5795561416307464E-5</v>
      </c>
      <c r="S91" s="135">
        <f>compopoinc!AD83</f>
        <v>1.5234111808240414E-2</v>
      </c>
      <c r="T91" s="136">
        <f>compopoinc!AE83</f>
        <v>1.2077019084468343E-2</v>
      </c>
      <c r="U91" s="136">
        <f>compopoinc!AF83</f>
        <v>3.1570927237720703E-3</v>
      </c>
      <c r="V91" s="12">
        <f>compopoinc!AG83</f>
        <v>3.4983963814738672E-6</v>
      </c>
      <c r="W91" s="13"/>
      <c r="Y91" s="1324">
        <f t="shared" si="5"/>
        <v>0</v>
      </c>
      <c r="Z91" s="1324">
        <f t="shared" si="6"/>
        <v>0</v>
      </c>
      <c r="AA91" s="1324">
        <f t="shared" si="7"/>
        <v>0</v>
      </c>
      <c r="AB91" s="1324">
        <f t="shared" si="8"/>
        <v>0</v>
      </c>
      <c r="AC91" s="1324">
        <f t="shared" si="9"/>
        <v>0</v>
      </c>
    </row>
    <row r="92" spans="1:29" x14ac:dyDescent="0.2">
      <c r="A92" s="137">
        <v>1995</v>
      </c>
      <c r="B92" s="231">
        <v>6452.3209999999999</v>
      </c>
      <c r="C92" s="612">
        <f>compopoinc!N84</f>
        <v>0.2374919205904007</v>
      </c>
      <c r="D92" s="136">
        <f>compopoinc!O84</f>
        <v>0.19196099773034803</v>
      </c>
      <c r="E92" s="105">
        <f>compopoinc!P84</f>
        <v>4.5530922860052669E-2</v>
      </c>
      <c r="F92" s="105">
        <f>compopoinc!Q84</f>
        <v>2.2725153248757124E-3</v>
      </c>
      <c r="G92" s="135">
        <f>compopoinc!R84</f>
        <v>0.11013852804899216</v>
      </c>
      <c r="H92" s="136">
        <f>compopoinc!S84</f>
        <v>8.9078564269129856E-2</v>
      </c>
      <c r="I92" s="105">
        <f>compopoinc!T84</f>
        <v>2.1059963779862301E-2</v>
      </c>
      <c r="J92" s="105">
        <f>compopoinc!U84</f>
        <v>3.5391483106650412E-4</v>
      </c>
      <c r="K92" s="106">
        <f>compopoinc!V84</f>
        <v>8.045283704996109E-2</v>
      </c>
      <c r="L92" s="105">
        <f>compopoinc!W84</f>
        <v>6.4964267222535454E-2</v>
      </c>
      <c r="M92" s="105">
        <f>compopoinc!X84</f>
        <v>1.5488569827425636E-2</v>
      </c>
      <c r="N92" s="105">
        <f>compopoinc!Y84</f>
        <v>1.7193429812323302E-4</v>
      </c>
      <c r="O92" s="106">
        <f>compopoinc!Z84</f>
        <v>4.0117464959621429E-2</v>
      </c>
      <c r="P92" s="105">
        <f>compopoinc!AA84</f>
        <v>3.2224520415290669E-2</v>
      </c>
      <c r="Q92" s="105">
        <f>compopoinc!AB84</f>
        <v>7.89294454433076E-3</v>
      </c>
      <c r="R92" s="105">
        <f>compopoinc!AC84</f>
        <v>3.4013464755844325E-5</v>
      </c>
      <c r="S92" s="135">
        <f>compopoinc!AD84</f>
        <v>1.6105750575661659E-2</v>
      </c>
      <c r="T92" s="136">
        <f>compopoinc!AE84</f>
        <v>1.283602897883851E-2</v>
      </c>
      <c r="U92" s="136">
        <f>compopoinc!AF84</f>
        <v>3.2697215968231497E-3</v>
      </c>
      <c r="V92" s="12">
        <f>compopoinc!AG84</f>
        <v>3.6599810755433282E-6</v>
      </c>
      <c r="W92" s="13"/>
      <c r="Y92" s="1324">
        <f t="shared" si="5"/>
        <v>0</v>
      </c>
      <c r="Z92" s="1324">
        <f t="shared" si="6"/>
        <v>0</v>
      </c>
      <c r="AA92" s="1324">
        <f t="shared" si="7"/>
        <v>0</v>
      </c>
      <c r="AB92" s="1324">
        <f t="shared" si="8"/>
        <v>0</v>
      </c>
      <c r="AC92" s="1324">
        <f t="shared" si="9"/>
        <v>0</v>
      </c>
    </row>
    <row r="93" spans="1:29" x14ac:dyDescent="0.2">
      <c r="A93" s="137">
        <v>1996</v>
      </c>
      <c r="B93" s="231">
        <v>6870.6080000000002</v>
      </c>
      <c r="C93" s="612">
        <f>compopoinc!N85</f>
        <v>0.24503153562545776</v>
      </c>
      <c r="D93" s="136">
        <f>compopoinc!O85</f>
        <v>0.19944940768255037</v>
      </c>
      <c r="E93" s="105">
        <f>compopoinc!P85</f>
        <v>4.5582127942907391E-2</v>
      </c>
      <c r="F93" s="105">
        <f>compopoinc!Q85</f>
        <v>2.3737754672765732E-3</v>
      </c>
      <c r="G93" s="135">
        <f>compopoinc!R85</f>
        <v>0.11564683169126511</v>
      </c>
      <c r="H93" s="136">
        <f>compopoinc!S85</f>
        <v>9.4183104728017497E-2</v>
      </c>
      <c r="I93" s="105">
        <f>compopoinc!T85</f>
        <v>2.1463726963247609E-2</v>
      </c>
      <c r="J93" s="105">
        <f>compopoinc!U85</f>
        <v>3.8642663275822997E-4</v>
      </c>
      <c r="K93" s="106">
        <f>compopoinc!V85</f>
        <v>8.5063137114048004E-2</v>
      </c>
      <c r="L93" s="105">
        <f>compopoinc!W85</f>
        <v>6.9200892117976309E-2</v>
      </c>
      <c r="M93" s="105">
        <f>compopoinc!X85</f>
        <v>1.5862244996071695E-2</v>
      </c>
      <c r="N93" s="105">
        <f>compopoinc!Y85</f>
        <v>1.88627396710217E-4</v>
      </c>
      <c r="O93" s="106">
        <f>compopoinc!Z85</f>
        <v>4.3524198234081268E-2</v>
      </c>
      <c r="P93" s="105">
        <f>compopoinc!AA85</f>
        <v>3.5237222802841472E-2</v>
      </c>
      <c r="Q93" s="105">
        <f>compopoinc!AB85</f>
        <v>8.2869754312397959E-3</v>
      </c>
      <c r="R93" s="105">
        <f>compopoinc!AC85</f>
        <v>3.9451584598282352E-5</v>
      </c>
      <c r="S93" s="135">
        <f>compopoinc!AD85</f>
        <v>1.8128087744116783E-2</v>
      </c>
      <c r="T93" s="136">
        <f>compopoinc!AE85</f>
        <v>1.4580694963219454E-2</v>
      </c>
      <c r="U93" s="136">
        <f>compopoinc!AF85</f>
        <v>3.5473927808973293E-3</v>
      </c>
      <c r="V93" s="12">
        <f>compopoinc!AG85</f>
        <v>3.4837664770748233E-6</v>
      </c>
      <c r="W93" s="13"/>
      <c r="Y93" s="1324">
        <f t="shared" si="5"/>
        <v>0</v>
      </c>
      <c r="Z93" s="1324">
        <f t="shared" si="6"/>
        <v>0</v>
      </c>
      <c r="AA93" s="1324">
        <f t="shared" si="7"/>
        <v>0</v>
      </c>
      <c r="AB93" s="1324">
        <f t="shared" si="8"/>
        <v>0</v>
      </c>
      <c r="AC93" s="1324">
        <f t="shared" si="9"/>
        <v>0</v>
      </c>
    </row>
    <row r="94" spans="1:29" x14ac:dyDescent="0.2">
      <c r="A94" s="137">
        <v>1997</v>
      </c>
      <c r="B94" s="231">
        <v>7349.951</v>
      </c>
      <c r="C94" s="612">
        <f>compopoinc!N86</f>
        <v>0.25065985321998596</v>
      </c>
      <c r="D94" s="136">
        <f>compopoinc!O86</f>
        <v>0.20563834626773314</v>
      </c>
      <c r="E94" s="105">
        <f>compopoinc!P86</f>
        <v>4.5021506952252821E-2</v>
      </c>
      <c r="F94" s="105">
        <f>compopoinc!Q86</f>
        <v>2.230312442407012E-3</v>
      </c>
      <c r="G94" s="135">
        <f>compopoinc!R86</f>
        <v>0.12121368944644928</v>
      </c>
      <c r="H94" s="136">
        <f>compopoinc!S86</f>
        <v>9.9490917716366312E-2</v>
      </c>
      <c r="I94" s="105">
        <f>compopoinc!T86</f>
        <v>2.1722771730082968E-2</v>
      </c>
      <c r="J94" s="105">
        <f>compopoinc!U86</f>
        <v>3.809024638030678E-4</v>
      </c>
      <c r="K94" s="106">
        <f>compopoinc!V86</f>
        <v>9.0330071747303009E-2</v>
      </c>
      <c r="L94" s="105">
        <f>compopoinc!W86</f>
        <v>7.405659537101883E-2</v>
      </c>
      <c r="M94" s="105">
        <f>compopoinc!X86</f>
        <v>1.6273476376284179E-2</v>
      </c>
      <c r="N94" s="105">
        <f>compopoinc!Y86</f>
        <v>1.7861061496660113E-4</v>
      </c>
      <c r="O94" s="106">
        <f>compopoinc!Z86</f>
        <v>4.744580015540123E-2</v>
      </c>
      <c r="P94" s="105">
        <f>compopoinc!AA86</f>
        <v>3.8786853564388935E-2</v>
      </c>
      <c r="Q94" s="105">
        <f>compopoinc!AB86</f>
        <v>8.6589465910122954E-3</v>
      </c>
      <c r="R94" s="105">
        <f>compopoinc!AC86</f>
        <v>3.6007859307574108E-5</v>
      </c>
      <c r="S94" s="135">
        <f>compopoinc!AD86</f>
        <v>2.0106704905629158E-2</v>
      </c>
      <c r="T94" s="136">
        <f>compopoinc!AE86</f>
        <v>1.6328558424602013E-2</v>
      </c>
      <c r="U94" s="136">
        <f>compopoinc!AF86</f>
        <v>3.7781464810271448E-3</v>
      </c>
      <c r="V94" s="12">
        <f>compopoinc!AG86</f>
        <v>3.4361428333795629E-6</v>
      </c>
      <c r="W94" s="13"/>
      <c r="Y94" s="1324">
        <f t="shared" si="5"/>
        <v>0</v>
      </c>
      <c r="Z94" s="1324">
        <f t="shared" si="6"/>
        <v>0</v>
      </c>
      <c r="AA94" s="1324">
        <f t="shared" si="7"/>
        <v>0</v>
      </c>
      <c r="AB94" s="1324">
        <f t="shared" si="8"/>
        <v>0</v>
      </c>
      <c r="AC94" s="1324">
        <f t="shared" si="9"/>
        <v>0</v>
      </c>
    </row>
    <row r="95" spans="1:29" x14ac:dyDescent="0.2">
      <c r="A95" s="137">
        <v>1998</v>
      </c>
      <c r="B95" s="231">
        <v>7825.7300000000014</v>
      </c>
      <c r="C95" s="612">
        <f>compopoinc!N87</f>
        <v>0.25374999642372131</v>
      </c>
      <c r="D95" s="136">
        <f>compopoinc!O87</f>
        <v>0.20943418512979406</v>
      </c>
      <c r="E95" s="105">
        <f>compopoinc!P87</f>
        <v>4.4315811293927254E-2</v>
      </c>
      <c r="F95" s="105">
        <f>compopoinc!Q87</f>
        <v>1.9920964259654284E-3</v>
      </c>
      <c r="G95" s="135">
        <f>compopoinc!R87</f>
        <v>0.12379768490791321</v>
      </c>
      <c r="H95" s="136">
        <f>compopoinc!S87</f>
        <v>0.10218938949788026</v>
      </c>
      <c r="I95" s="105">
        <f>compopoinc!T87</f>
        <v>2.1608295410032952E-2</v>
      </c>
      <c r="J95" s="105">
        <f>compopoinc!U87</f>
        <v>3.4675252391025424E-4</v>
      </c>
      <c r="K95" s="106">
        <f>compopoinc!V87</f>
        <v>9.2566661536693573E-2</v>
      </c>
      <c r="L95" s="105">
        <f>compopoinc!W87</f>
        <v>7.6335895334182169E-2</v>
      </c>
      <c r="M95" s="105">
        <f>compopoinc!X87</f>
        <v>1.6230766202511404E-2</v>
      </c>
      <c r="N95" s="105">
        <f>compopoinc!Y87</f>
        <v>1.6593823966104537E-4</v>
      </c>
      <c r="O95" s="106">
        <f>compopoinc!Z87</f>
        <v>4.9009837210178375E-2</v>
      </c>
      <c r="P95" s="105">
        <f>compopoinc!AA87</f>
        <v>4.0279078539448676E-2</v>
      </c>
      <c r="Q95" s="105">
        <f>compopoinc!AB87</f>
        <v>8.7307586707296991E-3</v>
      </c>
      <c r="R95" s="105">
        <f>compopoinc!AC87</f>
        <v>3.1774343369761482E-5</v>
      </c>
      <c r="S95" s="135">
        <f>compopoinc!AD87</f>
        <v>2.0635146647691727E-2</v>
      </c>
      <c r="T95" s="136">
        <f>compopoinc!AE87</f>
        <v>1.6892670744892868E-2</v>
      </c>
      <c r="U95" s="136">
        <f>compopoinc!AF87</f>
        <v>3.7424759027988586E-3</v>
      </c>
      <c r="V95" s="12">
        <f>compopoinc!AG87</f>
        <v>2.8458925953600556E-6</v>
      </c>
      <c r="W95" s="13"/>
      <c r="Y95" s="1324">
        <f t="shared" si="5"/>
        <v>0</v>
      </c>
      <c r="Z95" s="1324">
        <f t="shared" si="6"/>
        <v>0</v>
      </c>
      <c r="AA95" s="1324">
        <f t="shared" si="7"/>
        <v>0</v>
      </c>
      <c r="AB95" s="1324">
        <f t="shared" si="8"/>
        <v>0</v>
      </c>
      <c r="AC95" s="1324">
        <f t="shared" si="9"/>
        <v>0</v>
      </c>
    </row>
    <row r="96" spans="1:29" x14ac:dyDescent="0.2">
      <c r="A96" s="141">
        <v>1999</v>
      </c>
      <c r="B96" s="233">
        <v>8290.2849999999999</v>
      </c>
      <c r="C96" s="613">
        <f>compopoinc!N88</f>
        <v>0.25589802861213684</v>
      </c>
      <c r="D96" s="140">
        <f>compopoinc!O88</f>
        <v>0.21109341006012983</v>
      </c>
      <c r="E96" s="108">
        <f>compopoinc!P88</f>
        <v>4.4804618552007014E-2</v>
      </c>
      <c r="F96" s="108">
        <f>compopoinc!Q88</f>
        <v>1.9139854703098536E-3</v>
      </c>
      <c r="G96" s="139">
        <f>compopoinc!R88</f>
        <v>0.12630321085453033</v>
      </c>
      <c r="H96" s="140">
        <f>compopoinc!S88</f>
        <v>0.10423590701657304</v>
      </c>
      <c r="I96" s="108">
        <f>compopoinc!T88</f>
        <v>2.2067303837957297E-2</v>
      </c>
      <c r="J96" s="108">
        <f>compopoinc!U88</f>
        <v>3.0684066587127745E-4</v>
      </c>
      <c r="K96" s="109">
        <f>compopoinc!V88</f>
        <v>9.5127910375595093E-2</v>
      </c>
      <c r="L96" s="108">
        <f>compopoinc!W88</f>
        <v>7.8442048159899969E-2</v>
      </c>
      <c r="M96" s="108">
        <f>compopoinc!X88</f>
        <v>1.6685862215695124E-2</v>
      </c>
      <c r="N96" s="108">
        <f>compopoinc!Y88</f>
        <v>1.5632572467438877E-4</v>
      </c>
      <c r="O96" s="109">
        <f>compopoinc!Z88</f>
        <v>5.1129233092069626E-2</v>
      </c>
      <c r="P96" s="108">
        <f>compopoinc!AA88</f>
        <v>4.2029178585430316E-2</v>
      </c>
      <c r="Q96" s="108">
        <f>compopoinc!AB88</f>
        <v>9.1000545066393101E-3</v>
      </c>
      <c r="R96" s="108">
        <f>compopoinc!AC88</f>
        <v>2.8957103495486081E-5</v>
      </c>
      <c r="S96" s="139">
        <f>compopoinc!AD88</f>
        <v>2.1857324987649918E-2</v>
      </c>
      <c r="T96" s="140">
        <f>compopoinc!AE88</f>
        <v>1.7922470081405351E-2</v>
      </c>
      <c r="U96" s="140">
        <f>compopoinc!AF88</f>
        <v>3.934854906244567E-3</v>
      </c>
      <c r="V96" s="17">
        <f>compopoinc!AG88</f>
        <v>2.5932770313374931E-6</v>
      </c>
      <c r="W96" s="13"/>
      <c r="Y96" s="1324">
        <f t="shared" si="5"/>
        <v>0</v>
      </c>
      <c r="Z96" s="1324">
        <f t="shared" si="6"/>
        <v>0</v>
      </c>
      <c r="AA96" s="1324">
        <f t="shared" si="7"/>
        <v>0</v>
      </c>
      <c r="AB96" s="1324">
        <f t="shared" si="8"/>
        <v>0</v>
      </c>
      <c r="AC96" s="1324">
        <f t="shared" si="9"/>
        <v>0</v>
      </c>
    </row>
    <row r="97" spans="1:29" x14ac:dyDescent="0.2">
      <c r="A97" s="137">
        <v>2000</v>
      </c>
      <c r="B97" s="231">
        <v>8872.4470000000001</v>
      </c>
      <c r="C97" s="612">
        <f>compopoinc!N89</f>
        <v>0.26143765449523926</v>
      </c>
      <c r="D97" s="136">
        <f>compopoinc!O89</f>
        <v>0.21572233897495607</v>
      </c>
      <c r="E97" s="105">
        <f>compopoinc!P89</f>
        <v>4.5715315520283184E-2</v>
      </c>
      <c r="F97" s="105">
        <f>compopoinc!Q89</f>
        <v>1.938017550855875E-3</v>
      </c>
      <c r="G97" s="135">
        <f>compopoinc!R89</f>
        <v>0.13213194906711578</v>
      </c>
      <c r="H97" s="136">
        <f>compopoinc!S89</f>
        <v>0.10915211901760813</v>
      </c>
      <c r="I97" s="105">
        <f>compopoinc!T89</f>
        <v>2.2979830049507655E-2</v>
      </c>
      <c r="J97" s="105">
        <f>compopoinc!U89</f>
        <v>3.1588171259500086E-4</v>
      </c>
      <c r="K97" s="106">
        <f>compopoinc!V89</f>
        <v>0.10047084838151932</v>
      </c>
      <c r="L97" s="105">
        <f>compopoinc!W89</f>
        <v>8.2936827939875002E-2</v>
      </c>
      <c r="M97" s="105">
        <f>compopoinc!X89</f>
        <v>1.7534020441644316E-2</v>
      </c>
      <c r="N97" s="105">
        <f>compopoinc!Y89</f>
        <v>1.5230559802148491E-4</v>
      </c>
      <c r="O97" s="106">
        <f>compopoinc!Z89</f>
        <v>5.5311121046543121E-2</v>
      </c>
      <c r="P97" s="105">
        <f>compopoinc!AA89</f>
        <v>4.5546848275719753E-2</v>
      </c>
      <c r="Q97" s="105">
        <f>compopoinc!AB89</f>
        <v>9.7642727708233679E-3</v>
      </c>
      <c r="R97" s="105">
        <f>compopoinc!AC89</f>
        <v>2.9567370802396908E-5</v>
      </c>
      <c r="S97" s="135">
        <f>compopoinc!AD89</f>
        <v>2.4327740073204041E-2</v>
      </c>
      <c r="T97" s="136">
        <f>compopoinc!AE89</f>
        <v>1.9992742354387527E-2</v>
      </c>
      <c r="U97" s="136">
        <f>compopoinc!AF89</f>
        <v>4.3349977188165134E-3</v>
      </c>
      <c r="V97" s="21">
        <f>compopoinc!AG89</f>
        <v>2.8817833026550943E-6</v>
      </c>
      <c r="W97" s="13"/>
      <c r="Y97" s="1324">
        <f t="shared" si="5"/>
        <v>0</v>
      </c>
      <c r="Z97" s="1324">
        <f t="shared" si="6"/>
        <v>0</v>
      </c>
      <c r="AA97" s="1324">
        <f t="shared" si="7"/>
        <v>0</v>
      </c>
      <c r="AB97" s="1324">
        <f t="shared" si="8"/>
        <v>0</v>
      </c>
      <c r="AC97" s="1324">
        <f t="shared" si="9"/>
        <v>0</v>
      </c>
    </row>
    <row r="98" spans="1:29" x14ac:dyDescent="0.2">
      <c r="A98" s="137">
        <v>2001</v>
      </c>
      <c r="B98" s="231">
        <v>9144.1940000000013</v>
      </c>
      <c r="C98" s="612">
        <f>compopoinc!N90</f>
        <v>0.25767645239830017</v>
      </c>
      <c r="D98" s="136">
        <f>compopoinc!O90</f>
        <v>0.21030545817120583</v>
      </c>
      <c r="E98" s="105">
        <f>compopoinc!P90</f>
        <v>4.7370994227094343E-2</v>
      </c>
      <c r="F98" s="105">
        <f>compopoinc!Q90</f>
        <v>2.200959250330925E-3</v>
      </c>
      <c r="G98" s="135">
        <f>compopoinc!R90</f>
        <v>0.12958231568336487</v>
      </c>
      <c r="H98" s="136">
        <f>compopoinc!S90</f>
        <v>0.10579533251825524</v>
      </c>
      <c r="I98" s="105">
        <f>compopoinc!T90</f>
        <v>2.3786983165109632E-2</v>
      </c>
      <c r="J98" s="105">
        <f>compopoinc!U90</f>
        <v>3.7645886186510324E-4</v>
      </c>
      <c r="K98" s="106">
        <f>compopoinc!V90</f>
        <v>9.837612509727478E-2</v>
      </c>
      <c r="L98" s="105">
        <f>compopoinc!W90</f>
        <v>8.024121915775595E-2</v>
      </c>
      <c r="M98" s="105">
        <f>compopoinc!X90</f>
        <v>1.8134905939518831E-2</v>
      </c>
      <c r="N98" s="105">
        <f>compopoinc!Y90</f>
        <v>1.858788455137983E-4</v>
      </c>
      <c r="O98" s="106">
        <f>compopoinc!Z90</f>
        <v>5.3644601255655289E-2</v>
      </c>
      <c r="P98" s="105">
        <f>compopoinc!AA90</f>
        <v>4.3672203249386143E-2</v>
      </c>
      <c r="Q98" s="105">
        <f>compopoinc!AB90</f>
        <v>9.9723980062691453E-3</v>
      </c>
      <c r="R98" s="105">
        <f>compopoinc!AC90</f>
        <v>3.5444980312604457E-5</v>
      </c>
      <c r="S98" s="135">
        <f>compopoinc!AD90</f>
        <v>2.3044448345899582E-2</v>
      </c>
      <c r="T98" s="136">
        <f>compopoinc!AE90</f>
        <v>1.8693071184631815E-2</v>
      </c>
      <c r="U98" s="136">
        <f>compopoinc!AF90</f>
        <v>4.3513771612677665E-3</v>
      </c>
      <c r="V98" s="12">
        <f>compopoinc!AG90</f>
        <v>3.6112844554736512E-6</v>
      </c>
      <c r="W98" s="13"/>
      <c r="Y98" s="1324">
        <f t="shared" si="5"/>
        <v>0</v>
      </c>
      <c r="Z98" s="1324">
        <f t="shared" si="6"/>
        <v>0</v>
      </c>
      <c r="AA98" s="1324">
        <f t="shared" si="7"/>
        <v>0</v>
      </c>
      <c r="AB98" s="1324">
        <f t="shared" si="8"/>
        <v>0</v>
      </c>
      <c r="AC98" s="1324">
        <f t="shared" si="9"/>
        <v>0</v>
      </c>
    </row>
    <row r="99" spans="1:29" x14ac:dyDescent="0.2">
      <c r="A99" s="137">
        <v>2002</v>
      </c>
      <c r="B99" s="231">
        <v>9396.4220000000005</v>
      </c>
      <c r="C99" s="612">
        <f>compopoinc!N91</f>
        <v>0.25694799423217773</v>
      </c>
      <c r="D99" s="136">
        <f>compopoinc!O91</f>
        <v>0.20763668433573912</v>
      </c>
      <c r="E99" s="105">
        <f>compopoinc!P91</f>
        <v>4.9311309896438615E-2</v>
      </c>
      <c r="F99" s="105">
        <f>compopoinc!Q91</f>
        <v>2.3791985586285591E-3</v>
      </c>
      <c r="G99" s="135">
        <f>compopoinc!R91</f>
        <v>0.12839266657829285</v>
      </c>
      <c r="H99" s="136">
        <f>compopoinc!S91</f>
        <v>0.10371614060636603</v>
      </c>
      <c r="I99" s="105">
        <f>compopoinc!T91</f>
        <v>2.4676525971926822E-2</v>
      </c>
      <c r="J99" s="105">
        <f>compopoinc!U91</f>
        <v>3.9346105768345296E-4</v>
      </c>
      <c r="K99" s="106">
        <f>compopoinc!V91</f>
        <v>9.7020559012889862E-2</v>
      </c>
      <c r="L99" s="105">
        <f>compopoinc!W91</f>
        <v>7.8213864210340489E-2</v>
      </c>
      <c r="M99" s="105">
        <f>compopoinc!X91</f>
        <v>1.8806694802549373E-2</v>
      </c>
      <c r="N99" s="105">
        <f>compopoinc!Y91</f>
        <v>1.863356155809015E-4</v>
      </c>
      <c r="O99" s="106">
        <f>compopoinc!Z91</f>
        <v>5.2686918526887894E-2</v>
      </c>
      <c r="P99" s="105">
        <f>compopoinc!AA91</f>
        <v>4.2367444238706753E-2</v>
      </c>
      <c r="Q99" s="105">
        <f>compopoinc!AB91</f>
        <v>1.0319474288181141E-2</v>
      </c>
      <c r="R99" s="105">
        <f>compopoinc!AC91</f>
        <v>3.7395158869912848E-5</v>
      </c>
      <c r="S99" s="135">
        <f>compopoinc!AD91</f>
        <v>2.2991005331277847E-2</v>
      </c>
      <c r="T99" s="136">
        <f>compopoinc!AE91</f>
        <v>1.8410318451984597E-2</v>
      </c>
      <c r="U99" s="136">
        <f>compopoinc!AF91</f>
        <v>4.5806868792932498E-3</v>
      </c>
      <c r="V99" s="12">
        <f>compopoinc!AG91</f>
        <v>4.1231505747418851E-6</v>
      </c>
      <c r="W99" s="13"/>
      <c r="Y99" s="1324">
        <f t="shared" si="5"/>
        <v>0</v>
      </c>
      <c r="Z99" s="1324">
        <f t="shared" si="6"/>
        <v>0</v>
      </c>
      <c r="AA99" s="1324">
        <f t="shared" si="7"/>
        <v>0</v>
      </c>
      <c r="AB99" s="1324">
        <f t="shared" si="8"/>
        <v>0</v>
      </c>
      <c r="AC99" s="1324">
        <f t="shared" si="9"/>
        <v>0</v>
      </c>
    </row>
    <row r="100" spans="1:29" x14ac:dyDescent="0.2">
      <c r="A100" s="137">
        <v>2003</v>
      </c>
      <c r="B100" s="231">
        <v>9810.9820000000018</v>
      </c>
      <c r="C100" s="612">
        <f>compopoinc!N92</f>
        <v>0.25781959295272827</v>
      </c>
      <c r="D100" s="136">
        <f>compopoinc!O92</f>
        <v>0.20735341859290202</v>
      </c>
      <c r="E100" s="105">
        <f>compopoinc!P92</f>
        <v>5.0466174359826255E-2</v>
      </c>
      <c r="F100" s="105">
        <f>compopoinc!Q92</f>
        <v>2.2643138654530048E-3</v>
      </c>
      <c r="G100" s="135">
        <f>compopoinc!R92</f>
        <v>0.13069744408130646</v>
      </c>
      <c r="H100" s="136">
        <f>compopoinc!S92</f>
        <v>0.10500661902460706</v>
      </c>
      <c r="I100" s="105">
        <f>compopoinc!T92</f>
        <v>2.5690825056699396E-2</v>
      </c>
      <c r="J100" s="105">
        <f>compopoinc!U92</f>
        <v>3.8394561852328479E-4</v>
      </c>
      <c r="K100" s="106">
        <f>compopoinc!V92</f>
        <v>9.9353253841400146E-2</v>
      </c>
      <c r="L100" s="105">
        <f>compopoinc!W92</f>
        <v>7.9651425721863234E-2</v>
      </c>
      <c r="M100" s="105">
        <f>compopoinc!X92</f>
        <v>1.9701828119536913E-2</v>
      </c>
      <c r="N100" s="105">
        <f>compopoinc!Y92</f>
        <v>1.9032880663871765E-4</v>
      </c>
      <c r="O100" s="106">
        <f>compopoinc!Z92</f>
        <v>5.4581079632043839E-2</v>
      </c>
      <c r="P100" s="105">
        <f>compopoinc!AA92</f>
        <v>4.3598785751100877E-2</v>
      </c>
      <c r="Q100" s="105">
        <f>compopoinc!AB92</f>
        <v>1.0982293880942962E-2</v>
      </c>
      <c r="R100" s="105">
        <f>compopoinc!AC92</f>
        <v>3.8269721699180081E-5</v>
      </c>
      <c r="S100" s="135">
        <f>compopoinc!AD92</f>
        <v>2.4290505796670914E-2</v>
      </c>
      <c r="T100" s="136">
        <f>compopoinc!AE92</f>
        <v>1.9334827057237103E-2</v>
      </c>
      <c r="U100" s="136">
        <f>compopoinc!AF92</f>
        <v>4.9556787394338109E-3</v>
      </c>
      <c r="V100" s="12">
        <f>compopoinc!AG92</f>
        <v>4.0756581256573554E-6</v>
      </c>
      <c r="W100" s="13"/>
      <c r="Y100" s="1324">
        <f t="shared" si="5"/>
        <v>0</v>
      </c>
      <c r="Z100" s="1324">
        <f t="shared" si="6"/>
        <v>0</v>
      </c>
      <c r="AA100" s="1324">
        <f t="shared" si="7"/>
        <v>0</v>
      </c>
      <c r="AB100" s="1324">
        <f t="shared" si="8"/>
        <v>0</v>
      </c>
      <c r="AC100" s="1324">
        <f t="shared" si="9"/>
        <v>0</v>
      </c>
    </row>
    <row r="101" spans="1:29" x14ac:dyDescent="0.2">
      <c r="A101" s="137">
        <v>2004</v>
      </c>
      <c r="B101" s="231">
        <v>10492.441999999999</v>
      </c>
      <c r="C101" s="612">
        <f>compopoinc!N93</f>
        <v>0.26176249980926514</v>
      </c>
      <c r="D101" s="136">
        <f>compopoinc!O93</f>
        <v>0.21080250846716808</v>
      </c>
      <c r="E101" s="105">
        <f>compopoinc!P93</f>
        <v>5.0959991342097055E-2</v>
      </c>
      <c r="F101" s="105">
        <f>compopoinc!Q93</f>
        <v>2.3649425711482763E-3</v>
      </c>
      <c r="G101" s="135">
        <f>compopoinc!R93</f>
        <v>0.13358385860919952</v>
      </c>
      <c r="H101" s="136">
        <f>compopoinc!S93</f>
        <v>0.10743403245965055</v>
      </c>
      <c r="I101" s="105">
        <f>compopoinc!T93</f>
        <v>2.6149826149548971E-2</v>
      </c>
      <c r="J101" s="105">
        <f>compopoinc!U93</f>
        <v>3.7425337359309196E-4</v>
      </c>
      <c r="K101" s="106">
        <f>compopoinc!V93</f>
        <v>0.10195400565862656</v>
      </c>
      <c r="L101" s="105">
        <f>compopoinc!W93</f>
        <v>8.1854048899344889E-2</v>
      </c>
      <c r="M101" s="105">
        <f>compopoinc!X93</f>
        <v>2.0099956759281667E-2</v>
      </c>
      <c r="N101" s="105">
        <f>compopoinc!Y93</f>
        <v>1.8224645464215428E-4</v>
      </c>
      <c r="O101" s="106">
        <f>compopoinc!Z93</f>
        <v>5.5991377681493759E-2</v>
      </c>
      <c r="P101" s="105">
        <f>compopoinc!AA93</f>
        <v>4.4791772182442458E-2</v>
      </c>
      <c r="Q101" s="105">
        <f>compopoinc!AB93</f>
        <v>1.1199605499051302E-2</v>
      </c>
      <c r="R101" s="105">
        <f>compopoinc!AC93</f>
        <v>3.8416968891397119E-5</v>
      </c>
      <c r="S101" s="135">
        <f>compopoinc!AD93</f>
        <v>2.4429062381386757E-2</v>
      </c>
      <c r="T101" s="136">
        <f>compopoinc!AE93</f>
        <v>1.949030129195084E-2</v>
      </c>
      <c r="U101" s="136">
        <f>compopoinc!AF93</f>
        <v>4.9387610894359169E-3</v>
      </c>
      <c r="V101" s="12">
        <f>compopoinc!AG93</f>
        <v>3.830241894320352E-6</v>
      </c>
      <c r="W101" s="13"/>
      <c r="Y101" s="1324">
        <f t="shared" si="5"/>
        <v>0</v>
      </c>
      <c r="Z101" s="1324">
        <f t="shared" si="6"/>
        <v>0</v>
      </c>
      <c r="AA101" s="1324">
        <f t="shared" si="7"/>
        <v>0</v>
      </c>
      <c r="AB101" s="1324">
        <f t="shared" si="8"/>
        <v>0</v>
      </c>
      <c r="AC101" s="1324">
        <f t="shared" si="9"/>
        <v>0</v>
      </c>
    </row>
    <row r="102" spans="1:29" x14ac:dyDescent="0.2">
      <c r="A102" s="137">
        <v>2005</v>
      </c>
      <c r="B102" s="231">
        <v>11196.296999999997</v>
      </c>
      <c r="C102" s="612">
        <f>compopoinc!N94</f>
        <v>0.26614415645599365</v>
      </c>
      <c r="D102" s="136">
        <f>compopoinc!O94</f>
        <v>0.21458110750063497</v>
      </c>
      <c r="E102" s="105">
        <f>compopoinc!P94</f>
        <v>5.1563048955358681E-2</v>
      </c>
      <c r="F102" s="105">
        <f>compopoinc!Q94</f>
        <v>2.4809299502521753E-3</v>
      </c>
      <c r="G102" s="135">
        <f>compopoinc!R94</f>
        <v>0.13731971383094788</v>
      </c>
      <c r="H102" s="136">
        <f>compopoinc!S94</f>
        <v>0.11063201259412381</v>
      </c>
      <c r="I102" s="105">
        <f>compopoinc!T94</f>
        <v>2.6687701236824068E-2</v>
      </c>
      <c r="J102" s="105">
        <f>compopoinc!U94</f>
        <v>3.9275526069104671E-4</v>
      </c>
      <c r="K102" s="106">
        <f>compopoinc!V94</f>
        <v>0.10535192489624023</v>
      </c>
      <c r="L102" s="105">
        <f>compopoinc!W94</f>
        <v>8.4742732951326616E-2</v>
      </c>
      <c r="M102" s="105">
        <f>compopoinc!X94</f>
        <v>2.0609191944913618E-2</v>
      </c>
      <c r="N102" s="105">
        <f>compopoinc!Y94</f>
        <v>1.9264643196947873E-4</v>
      </c>
      <c r="O102" s="106">
        <f>compopoinc!Z94</f>
        <v>5.8746367692947388E-2</v>
      </c>
      <c r="P102" s="105">
        <f>compopoinc!AA94</f>
        <v>4.7091273421216329E-2</v>
      </c>
      <c r="Q102" s="105">
        <f>compopoinc!AB94</f>
        <v>1.1655094271731059E-2</v>
      </c>
      <c r="R102" s="105">
        <f>compopoinc!AC94</f>
        <v>3.9806633139960468E-5</v>
      </c>
      <c r="S102" s="135">
        <f>compopoinc!AD94</f>
        <v>2.5324851274490356E-2</v>
      </c>
      <c r="T102" s="136">
        <f>compopoinc!AE94</f>
        <v>2.0223736529615621E-2</v>
      </c>
      <c r="U102" s="136">
        <f>compopoinc!AF94</f>
        <v>5.1011147448747352E-3</v>
      </c>
      <c r="V102" s="12">
        <f>compopoinc!AG94</f>
        <v>3.9120336623454932E-6</v>
      </c>
      <c r="W102" s="13"/>
      <c r="Y102" s="1324">
        <f t="shared" si="5"/>
        <v>0</v>
      </c>
      <c r="Z102" s="1324">
        <f t="shared" si="6"/>
        <v>0</v>
      </c>
      <c r="AA102" s="1324">
        <f t="shared" si="7"/>
        <v>0</v>
      </c>
      <c r="AB102" s="1324">
        <f t="shared" si="8"/>
        <v>0</v>
      </c>
      <c r="AC102" s="1324">
        <f t="shared" si="9"/>
        <v>0</v>
      </c>
    </row>
    <row r="103" spans="1:29" x14ac:dyDescent="0.2">
      <c r="A103" s="137">
        <v>2006</v>
      </c>
      <c r="B103" s="231">
        <v>11948.188999999998</v>
      </c>
      <c r="C103" s="612">
        <f>compopoinc!N95</f>
        <v>0.27023828029632568</v>
      </c>
      <c r="D103" s="136">
        <f>compopoinc!O95</f>
        <v>0.2181165869715187</v>
      </c>
      <c r="E103" s="105">
        <f>compopoinc!P95</f>
        <v>5.2121693324806984E-2</v>
      </c>
      <c r="F103" s="105">
        <f>compopoinc!Q95</f>
        <v>2.6831033173948526E-3</v>
      </c>
      <c r="G103" s="135">
        <f>compopoinc!R95</f>
        <v>0.1404239684343338</v>
      </c>
      <c r="H103" s="136">
        <f>compopoinc!S95</f>
        <v>0.11320822031939315</v>
      </c>
      <c r="I103" s="105">
        <f>compopoinc!T95</f>
        <v>2.7215748114940652E-2</v>
      </c>
      <c r="J103" s="105">
        <f>compopoinc!U95</f>
        <v>4.4325273483991623E-4</v>
      </c>
      <c r="K103" s="106">
        <f>compopoinc!V95</f>
        <v>0.10812269896268845</v>
      </c>
      <c r="L103" s="105">
        <f>compopoinc!W95</f>
        <v>8.7031659215654145E-2</v>
      </c>
      <c r="M103" s="105">
        <f>compopoinc!X95</f>
        <v>2.1091039747034301E-2</v>
      </c>
      <c r="N103" s="105">
        <f>compopoinc!Y95</f>
        <v>2.0958710229024291E-4</v>
      </c>
      <c r="O103" s="106">
        <f>compopoinc!Z95</f>
        <v>6.0508687049150467E-2</v>
      </c>
      <c r="P103" s="105">
        <f>compopoinc!AA95</f>
        <v>4.8557811714303512E-2</v>
      </c>
      <c r="Q103" s="105">
        <f>compopoinc!AB95</f>
        <v>1.1950875334846955E-2</v>
      </c>
      <c r="R103" s="105">
        <f>compopoinc!AC95</f>
        <v>4.3574535084189847E-5</v>
      </c>
      <c r="S103" s="135">
        <f>compopoinc!AD95</f>
        <v>2.5820275768637657E-2</v>
      </c>
      <c r="T103" s="136">
        <f>compopoinc!AE95</f>
        <v>2.0648404579105772E-2</v>
      </c>
      <c r="U103" s="136">
        <f>compopoinc!AF95</f>
        <v>5.1718711895318847E-3</v>
      </c>
      <c r="V103" s="12">
        <f>compopoinc!AG95</f>
        <v>3.8980060708126985E-6</v>
      </c>
      <c r="W103" s="13"/>
      <c r="Y103" s="1324">
        <f t="shared" si="5"/>
        <v>0</v>
      </c>
      <c r="Z103" s="1324">
        <f t="shared" si="6"/>
        <v>0</v>
      </c>
      <c r="AA103" s="1324">
        <f t="shared" si="7"/>
        <v>0</v>
      </c>
      <c r="AB103" s="1324">
        <f t="shared" si="8"/>
        <v>0</v>
      </c>
      <c r="AC103" s="1324">
        <f t="shared" si="9"/>
        <v>0</v>
      </c>
    </row>
    <row r="104" spans="1:29" x14ac:dyDescent="0.2">
      <c r="A104" s="137">
        <v>2007</v>
      </c>
      <c r="B104" s="231">
        <v>12290.727000000003</v>
      </c>
      <c r="C104" s="612">
        <f>compopoinc!N96</f>
        <v>0.26724398136138916</v>
      </c>
      <c r="D104" s="136">
        <f>compopoinc!O96</f>
        <v>0.21391065209718363</v>
      </c>
      <c r="E104" s="105">
        <f>compopoinc!P96</f>
        <v>5.3333329264205531E-2</v>
      </c>
      <c r="F104" s="105">
        <f>compopoinc!Q96</f>
        <v>2.8802212327718735E-3</v>
      </c>
      <c r="G104" s="135">
        <f>compopoinc!R96</f>
        <v>0.13882622122764587</v>
      </c>
      <c r="H104" s="136">
        <f>compopoinc!S96</f>
        <v>0.11104038780035808</v>
      </c>
      <c r="I104" s="105">
        <f>compopoinc!T96</f>
        <v>2.7785833427287798E-2</v>
      </c>
      <c r="J104" s="105">
        <f>compopoinc!U96</f>
        <v>4.5348683488555253E-4</v>
      </c>
      <c r="K104" s="106">
        <f>compopoinc!V96</f>
        <v>0.10714586079120636</v>
      </c>
      <c r="L104" s="105">
        <f>compopoinc!W96</f>
        <v>8.5581009492102567E-2</v>
      </c>
      <c r="M104" s="105">
        <f>compopoinc!X96</f>
        <v>2.1564851299103793E-2</v>
      </c>
      <c r="N104" s="105">
        <f>compopoinc!Y96</f>
        <v>2.1638699399773031E-4</v>
      </c>
      <c r="O104" s="106">
        <f>compopoinc!Z96</f>
        <v>6.0296535491943359E-2</v>
      </c>
      <c r="P104" s="105">
        <f>compopoinc!AA96</f>
        <v>4.7986058611432014E-2</v>
      </c>
      <c r="Q104" s="105">
        <f>compopoinc!AB96</f>
        <v>1.2310476880511345E-2</v>
      </c>
      <c r="R104" s="105">
        <f>compopoinc!AC96</f>
        <v>4.3122701754327863E-5</v>
      </c>
      <c r="S104" s="135">
        <f>compopoinc!AD96</f>
        <v>2.6702433824539185E-2</v>
      </c>
      <c r="T104" s="136">
        <f>compopoinc!AE96</f>
        <v>2.1184222314890144E-2</v>
      </c>
      <c r="U104" s="136">
        <f>compopoinc!AF96</f>
        <v>5.5182115096490403E-3</v>
      </c>
      <c r="V104" s="12">
        <f>compopoinc!AG96</f>
        <v>4.055100362165831E-6</v>
      </c>
      <c r="W104" s="13"/>
      <c r="Y104" s="1324">
        <f t="shared" si="5"/>
        <v>0</v>
      </c>
      <c r="Z104" s="1324">
        <f t="shared" si="6"/>
        <v>0</v>
      </c>
      <c r="AA104" s="1324">
        <f t="shared" si="7"/>
        <v>0</v>
      </c>
      <c r="AB104" s="1324">
        <f t="shared" si="8"/>
        <v>0</v>
      </c>
      <c r="AC104" s="1324">
        <f t="shared" si="9"/>
        <v>0</v>
      </c>
    </row>
    <row r="105" spans="1:29" x14ac:dyDescent="0.2">
      <c r="A105" s="137">
        <v>2008</v>
      </c>
      <c r="B105" s="231">
        <v>12326.113999999998</v>
      </c>
      <c r="C105" s="612">
        <f>compopoinc!N97</f>
        <v>0.26352173089981079</v>
      </c>
      <c r="D105" s="136">
        <f>compopoinc!O97</f>
        <v>0.20732411768403836</v>
      </c>
      <c r="E105" s="105">
        <f>compopoinc!P97</f>
        <v>5.6197613215772435E-2</v>
      </c>
      <c r="F105" s="105">
        <f>compopoinc!Q97</f>
        <v>3.1620562076568604E-3</v>
      </c>
      <c r="G105" s="135">
        <f>compopoinc!R97</f>
        <v>0.13712345063686371</v>
      </c>
      <c r="H105" s="136">
        <f>compopoinc!S97</f>
        <v>0.1078522144409817</v>
      </c>
      <c r="I105" s="105">
        <f>compopoinc!T97</f>
        <v>2.9271236195882011E-2</v>
      </c>
      <c r="J105" s="105">
        <f>compopoinc!U97</f>
        <v>5.1166833145543933E-4</v>
      </c>
      <c r="K105" s="106">
        <f>compopoinc!V97</f>
        <v>0.10608899593353271</v>
      </c>
      <c r="L105" s="105">
        <f>compopoinc!W97</f>
        <v>8.328996914281106E-2</v>
      </c>
      <c r="M105" s="105">
        <f>compopoinc!X97</f>
        <v>2.2799026790721655E-2</v>
      </c>
      <c r="N105" s="105">
        <f>compopoinc!Y97</f>
        <v>2.481984265614301E-4</v>
      </c>
      <c r="O105" s="106">
        <f>compopoinc!Z97</f>
        <v>6.0816448181867599E-2</v>
      </c>
      <c r="P105" s="105">
        <f>compopoinc!AA97</f>
        <v>4.7542030183358008E-2</v>
      </c>
      <c r="Q105" s="105">
        <f>compopoinc!AB97</f>
        <v>1.3274417998509591E-2</v>
      </c>
      <c r="R105" s="105">
        <f>compopoinc!AC97</f>
        <v>4.7455170715693384E-5</v>
      </c>
      <c r="S105" s="135">
        <f>compopoinc!AD97</f>
        <v>2.8168957680463791E-2</v>
      </c>
      <c r="T105" s="136">
        <f>compopoinc!AE97</f>
        <v>2.1943214948397793E-2</v>
      </c>
      <c r="U105" s="136">
        <f>compopoinc!AF97</f>
        <v>6.2257427320659975E-3</v>
      </c>
      <c r="V105" s="12">
        <f>compopoinc!AG97</f>
        <v>5.0062867558153812E-6</v>
      </c>
      <c r="W105" s="13"/>
      <c r="Y105" s="1324">
        <f t="shared" si="5"/>
        <v>0</v>
      </c>
      <c r="Z105" s="1324">
        <f t="shared" si="6"/>
        <v>0</v>
      </c>
      <c r="AA105" s="1324">
        <f t="shared" si="7"/>
        <v>0</v>
      </c>
      <c r="AB105" s="1324">
        <f t="shared" si="8"/>
        <v>0</v>
      </c>
      <c r="AC105" s="1324">
        <f t="shared" si="9"/>
        <v>0</v>
      </c>
    </row>
    <row r="106" spans="1:29" x14ac:dyDescent="0.2">
      <c r="A106" s="141">
        <v>2009</v>
      </c>
      <c r="B106" s="233">
        <v>12029.544</v>
      </c>
      <c r="C106" s="613">
        <f>compopoinc!N98</f>
        <v>0.25640907883644104</v>
      </c>
      <c r="D106" s="140">
        <f>compopoinc!O98</f>
        <v>0.19773821118360502</v>
      </c>
      <c r="E106" s="108">
        <f>compopoinc!P98</f>
        <v>5.8670867652836023E-2</v>
      </c>
      <c r="F106" s="108">
        <f>compopoinc!Q98</f>
        <v>3.5322248004376888E-3</v>
      </c>
      <c r="G106" s="139">
        <f>compopoinc!R98</f>
        <v>0.12992233037948608</v>
      </c>
      <c r="H106" s="140">
        <f>compopoinc!S98</f>
        <v>0.10018480606231606</v>
      </c>
      <c r="I106" s="108">
        <f>compopoinc!T98</f>
        <v>2.9737524317170028E-2</v>
      </c>
      <c r="J106" s="108">
        <f>compopoinc!U98</f>
        <v>5.9221009723842144E-4</v>
      </c>
      <c r="K106" s="109">
        <f>compopoinc!V98</f>
        <v>9.9553763866424561E-2</v>
      </c>
      <c r="L106" s="108">
        <f>compopoinc!W98</f>
        <v>7.6618670288098656E-2</v>
      </c>
      <c r="M106" s="108">
        <f>compopoinc!X98</f>
        <v>2.2935093578325905E-2</v>
      </c>
      <c r="N106" s="108">
        <f>compopoinc!Y98</f>
        <v>2.8173738974146545E-4</v>
      </c>
      <c r="O106" s="109">
        <f>compopoinc!Z98</f>
        <v>5.5428329855203629E-2</v>
      </c>
      <c r="P106" s="108">
        <f>compopoinc!AA98</f>
        <v>4.2453252112522932E-2</v>
      </c>
      <c r="Q106" s="108">
        <f>compopoinc!AB98</f>
        <v>1.2975077742680696E-2</v>
      </c>
      <c r="R106" s="108">
        <f>compopoinc!AC98</f>
        <v>5.3457664762390777E-5</v>
      </c>
      <c r="S106" s="139">
        <f>compopoinc!AD98</f>
        <v>2.4398019537329674E-2</v>
      </c>
      <c r="T106" s="108">
        <f>compopoinc!AE98</f>
        <v>1.860743338367854E-2</v>
      </c>
      <c r="U106" s="108">
        <f>compopoinc!AF98</f>
        <v>5.7905861536511338E-3</v>
      </c>
      <c r="V106" s="17">
        <f>compopoinc!AG98</f>
        <v>5.3453159125638194E-6</v>
      </c>
      <c r="W106" s="13"/>
      <c r="Y106" s="1324">
        <f t="shared" si="5"/>
        <v>0</v>
      </c>
      <c r="Z106" s="1324">
        <f t="shared" si="6"/>
        <v>0</v>
      </c>
      <c r="AA106" s="1324">
        <f t="shared" si="7"/>
        <v>0</v>
      </c>
      <c r="AB106" s="1324">
        <f t="shared" si="8"/>
        <v>0</v>
      </c>
      <c r="AC106" s="1324">
        <f t="shared" si="9"/>
        <v>0</v>
      </c>
    </row>
    <row r="107" spans="1:29" x14ac:dyDescent="0.2">
      <c r="A107" s="137">
        <v>2010</v>
      </c>
      <c r="B107" s="231">
        <v>12736.938999999997</v>
      </c>
      <c r="C107" s="612">
        <f>compopoinc!N99</f>
        <v>0.26894092559814453</v>
      </c>
      <c r="D107" s="136">
        <f>compopoinc!O99</f>
        <v>0.20922535558565869</v>
      </c>
      <c r="E107" s="105">
        <f>compopoinc!P99</f>
        <v>5.9715570012485841E-2</v>
      </c>
      <c r="F107" s="105">
        <f>compopoinc!Q99</f>
        <v>3.6556536797434092E-3</v>
      </c>
      <c r="G107" s="135">
        <f>compopoinc!R99</f>
        <v>0.14022304117679596</v>
      </c>
      <c r="H107" s="136">
        <f>compopoinc!S99</f>
        <v>0.10913651427790683</v>
      </c>
      <c r="I107" s="105">
        <f>compopoinc!T99</f>
        <v>3.1086526898889133E-2</v>
      </c>
      <c r="J107" s="105">
        <f>compopoinc!U99</f>
        <v>5.9263838920742273E-4</v>
      </c>
      <c r="K107" s="106">
        <f>compopoinc!V99</f>
        <v>0.10822293907403946</v>
      </c>
      <c r="L107" s="105">
        <f>compopoinc!W99</f>
        <v>8.4091069963278642E-2</v>
      </c>
      <c r="M107" s="105">
        <f>compopoinc!X99</f>
        <v>2.4131869110760817E-2</v>
      </c>
      <c r="N107" s="105">
        <f>compopoinc!Y99</f>
        <v>2.9255394474603236E-4</v>
      </c>
      <c r="O107" s="106">
        <f>compopoinc!Z99</f>
        <v>6.092362105846405E-2</v>
      </c>
      <c r="P107" s="105">
        <f>compopoinc!AA99</f>
        <v>4.7131308207696065E-2</v>
      </c>
      <c r="Q107" s="105">
        <f>compopoinc!AB99</f>
        <v>1.3792312850767985E-2</v>
      </c>
      <c r="R107" s="105">
        <f>compopoinc!AC99</f>
        <v>5.5961663747439161E-5</v>
      </c>
      <c r="S107" s="135">
        <f>compopoinc!AD99</f>
        <v>2.640967071056366E-2</v>
      </c>
      <c r="T107" s="105">
        <f>compopoinc!AE99</f>
        <v>2.0339898417415903E-2</v>
      </c>
      <c r="U107" s="105">
        <f>compopoinc!AF99</f>
        <v>6.0697722931477571E-3</v>
      </c>
      <c r="V107" s="12">
        <f>compopoinc!AG99</f>
        <v>4.946107765135821E-6</v>
      </c>
      <c r="W107" s="13"/>
      <c r="Y107" s="1324">
        <f t="shared" si="5"/>
        <v>0</v>
      </c>
      <c r="Z107" s="1324">
        <f t="shared" si="6"/>
        <v>0</v>
      </c>
      <c r="AA107" s="1324">
        <f t="shared" si="7"/>
        <v>0</v>
      </c>
      <c r="AB107" s="1324">
        <f t="shared" si="8"/>
        <v>0</v>
      </c>
      <c r="AC107" s="1324">
        <f t="shared" si="9"/>
        <v>0</v>
      </c>
    </row>
    <row r="108" spans="1:29" x14ac:dyDescent="0.2">
      <c r="A108" s="137">
        <v>2011</v>
      </c>
      <c r="B108" s="231">
        <v>13361.409000000001</v>
      </c>
      <c r="C108" s="612">
        <f>compopoinc!N100</f>
        <v>0.27514585852622986</v>
      </c>
      <c r="D108" s="136">
        <f>compopoinc!O100</f>
        <v>0.21677712435484864</v>
      </c>
      <c r="E108" s="105">
        <f>compopoinc!P100</f>
        <v>5.836873417138122E-2</v>
      </c>
      <c r="F108" s="105">
        <f>compopoinc!Q100</f>
        <v>3.5479259677231312E-3</v>
      </c>
      <c r="G108" s="135">
        <f>compopoinc!R100</f>
        <v>0.14568488299846649</v>
      </c>
      <c r="H108" s="136">
        <f>compopoinc!S100</f>
        <v>0.11490567050691425</v>
      </c>
      <c r="I108" s="105">
        <f>compopoinc!T100</f>
        <v>3.0779212491552244E-2</v>
      </c>
      <c r="J108" s="105">
        <f>compopoinc!U100</f>
        <v>5.8348284801468253E-4</v>
      </c>
      <c r="K108" s="106">
        <f>compopoinc!V100</f>
        <v>0.11316028982400894</v>
      </c>
      <c r="L108" s="105">
        <f>compopoinc!W100</f>
        <v>8.914704042399535E-2</v>
      </c>
      <c r="M108" s="105">
        <f>compopoinc!X100</f>
        <v>2.4013249400013592E-2</v>
      </c>
      <c r="N108" s="105">
        <f>compopoinc!Y100</f>
        <v>2.7210105326958001E-4</v>
      </c>
      <c r="O108" s="106">
        <f>compopoinc!Z100</f>
        <v>6.4544372260570526E-2</v>
      </c>
      <c r="P108" s="105">
        <f>compopoinc!AA100</f>
        <v>5.0649843187926535E-2</v>
      </c>
      <c r="Q108" s="105">
        <f>compopoinc!AB100</f>
        <v>1.3894529072643991E-2</v>
      </c>
      <c r="R108" s="105">
        <f>compopoinc!AC100</f>
        <v>5.519217302207835E-5</v>
      </c>
      <c r="S108" s="135">
        <f>compopoinc!AD100</f>
        <v>2.9605427756905556E-2</v>
      </c>
      <c r="T108" s="105">
        <f>compopoinc!AE100</f>
        <v>2.3139889202772324E-2</v>
      </c>
      <c r="U108" s="105">
        <f>compopoinc!AF100</f>
        <v>6.4655385541332322E-3</v>
      </c>
      <c r="V108" s="12">
        <f>compopoinc!AG100</f>
        <v>5.0708335948002059E-6</v>
      </c>
      <c r="W108" s="13"/>
      <c r="Y108" s="1324">
        <f t="shared" si="5"/>
        <v>0</v>
      </c>
      <c r="Z108" s="1324">
        <f t="shared" si="6"/>
        <v>0</v>
      </c>
      <c r="AA108" s="1324">
        <f t="shared" si="7"/>
        <v>0</v>
      </c>
      <c r="AB108" s="1324">
        <f t="shared" si="8"/>
        <v>0</v>
      </c>
      <c r="AC108" s="1324">
        <f t="shared" si="9"/>
        <v>0</v>
      </c>
    </row>
    <row r="109" spans="1:29" x14ac:dyDescent="0.2">
      <c r="A109" s="137">
        <v>2012</v>
      </c>
      <c r="B109" s="231">
        <v>14093.224</v>
      </c>
      <c r="C109" s="612">
        <f>compopoinc!N101</f>
        <v>0.28471148014068604</v>
      </c>
      <c r="D109" s="136">
        <f>compopoinc!O101</f>
        <v>0.227298088662792</v>
      </c>
      <c r="E109" s="105">
        <f>compopoinc!P101</f>
        <v>5.7413391477894038E-2</v>
      </c>
      <c r="F109" s="105">
        <f>compopoinc!Q101</f>
        <v>3.5050527658313513E-3</v>
      </c>
      <c r="G109" s="135">
        <f>compopoinc!R101</f>
        <v>0.15306496620178223</v>
      </c>
      <c r="H109" s="136">
        <f>compopoinc!S101</f>
        <v>0.12235275735565665</v>
      </c>
      <c r="I109" s="105">
        <f>compopoinc!T101</f>
        <v>3.0712208846125577E-2</v>
      </c>
      <c r="J109" s="105">
        <f>compopoinc!U101</f>
        <v>5.3124310215935111E-4</v>
      </c>
      <c r="K109" s="106">
        <f>compopoinc!V101</f>
        <v>0.1194600835442543</v>
      </c>
      <c r="L109" s="105">
        <f>compopoinc!W101</f>
        <v>9.5385946209376016E-2</v>
      </c>
      <c r="M109" s="105">
        <f>compopoinc!X101</f>
        <v>2.4074137334878287E-2</v>
      </c>
      <c r="N109" s="105">
        <f>compopoinc!Y101</f>
        <v>2.5538474437780678E-4</v>
      </c>
      <c r="O109" s="106">
        <f>compopoinc!Z101</f>
        <v>6.8621523678302765E-2</v>
      </c>
      <c r="P109" s="105">
        <f>compopoinc!AA101</f>
        <v>5.4620444863402895E-2</v>
      </c>
      <c r="Q109" s="105">
        <f>compopoinc!AB101</f>
        <v>1.400107881489987E-2</v>
      </c>
      <c r="R109" s="105">
        <f>compopoinc!AC101</f>
        <v>5.2390321798156947E-5</v>
      </c>
      <c r="S109" s="135">
        <f>compopoinc!AD101</f>
        <v>3.1156668439507484E-2</v>
      </c>
      <c r="T109" s="105">
        <f>compopoinc!AE101</f>
        <v>2.4713376091390238E-2</v>
      </c>
      <c r="U109" s="105">
        <f>compopoinc!AF101</f>
        <v>6.4432923481172466E-3</v>
      </c>
      <c r="V109" s="12">
        <f>compopoinc!AG101</f>
        <v>5.2531704568536952E-6</v>
      </c>
      <c r="W109" s="13"/>
      <c r="Y109" s="1324">
        <f t="shared" si="5"/>
        <v>0</v>
      </c>
      <c r="Z109" s="1324">
        <f t="shared" si="6"/>
        <v>0</v>
      </c>
      <c r="AA109" s="1324">
        <f t="shared" si="7"/>
        <v>0</v>
      </c>
      <c r="AB109" s="1324">
        <f t="shared" si="8"/>
        <v>0</v>
      </c>
      <c r="AC109" s="1324">
        <f t="shared" si="9"/>
        <v>0</v>
      </c>
    </row>
    <row r="110" spans="1:29" x14ac:dyDescent="0.2">
      <c r="A110" s="137">
        <v>2013</v>
      </c>
      <c r="B110" s="231">
        <v>14491.401000000003</v>
      </c>
      <c r="C110" s="612">
        <f>compopoinc!N102</f>
        <v>0.2754267156124115</v>
      </c>
      <c r="D110" s="136">
        <f>compopoinc!O102</f>
        <v>0.22048807863393449</v>
      </c>
      <c r="E110" s="105">
        <f>compopoinc!P102</f>
        <v>5.4938636978477007E-2</v>
      </c>
      <c r="F110" s="105">
        <f>compopoinc!Q102</f>
        <v>3.5300033632665873E-3</v>
      </c>
      <c r="G110" s="135">
        <f>compopoinc!R102</f>
        <v>0.14259651303291321</v>
      </c>
      <c r="H110" s="161">
        <f>compopoinc!S102</f>
        <v>0.1142423318276542</v>
      </c>
      <c r="I110" s="161">
        <f>compopoinc!T102</f>
        <v>2.835418120525901E-2</v>
      </c>
      <c r="J110" s="161">
        <f>compopoinc!U102</f>
        <v>6.3057523220777512E-4</v>
      </c>
      <c r="K110" s="106">
        <f>compopoinc!V102</f>
        <v>0.10916928201913834</v>
      </c>
      <c r="L110" s="105">
        <f>compopoinc!W102</f>
        <v>8.7370554493645614E-2</v>
      </c>
      <c r="M110" s="105">
        <f>compopoinc!X102</f>
        <v>2.1798727525492723E-2</v>
      </c>
      <c r="N110" s="105">
        <f>compopoinc!Y102</f>
        <v>3.0348723521456122E-4</v>
      </c>
      <c r="O110" s="106">
        <f>compopoinc!Z102</f>
        <v>6.1498433351516724E-2</v>
      </c>
      <c r="P110" s="105">
        <f>compopoinc!AA102</f>
        <v>4.9077275448297542E-2</v>
      </c>
      <c r="Q110" s="105">
        <f>compopoinc!AB102</f>
        <v>1.2421157903219182E-2</v>
      </c>
      <c r="R110" s="105">
        <f>compopoinc!AC102</f>
        <v>6.5011401602532715E-5</v>
      </c>
      <c r="S110" s="135">
        <f>compopoinc!AD102</f>
        <v>2.7582429349422455E-2</v>
      </c>
      <c r="T110" s="105">
        <f>compopoinc!AE102</f>
        <v>2.1955240015586241E-2</v>
      </c>
      <c r="U110" s="105">
        <f>compopoinc!AF102</f>
        <v>5.6271893338362133E-3</v>
      </c>
      <c r="V110" s="12">
        <f>compopoinc!AG102</f>
        <v>7.9351584645337425E-6</v>
      </c>
      <c r="W110" s="13"/>
      <c r="Y110" s="1324">
        <f t="shared" si="5"/>
        <v>0</v>
      </c>
      <c r="Z110" s="1324">
        <f t="shared" si="6"/>
        <v>0</v>
      </c>
      <c r="AA110" s="1324">
        <f t="shared" si="7"/>
        <v>0</v>
      </c>
      <c r="AB110" s="1324">
        <f t="shared" si="8"/>
        <v>0</v>
      </c>
      <c r="AC110" s="1324">
        <f t="shared" si="9"/>
        <v>0</v>
      </c>
    </row>
    <row r="111" spans="1:29" x14ac:dyDescent="0.2">
      <c r="A111" s="137">
        <v>2014</v>
      </c>
      <c r="B111" s="231">
        <v>15240.027999999997</v>
      </c>
      <c r="C111" s="612">
        <f>compopoinc!N103</f>
        <v>0.28063896298408508</v>
      </c>
      <c r="D111" s="136">
        <f>compopoinc!O103</f>
        <v>0.22655358267365955</v>
      </c>
      <c r="E111" s="105">
        <f>compopoinc!P103</f>
        <v>5.4085380310425535E-2</v>
      </c>
      <c r="F111" s="105">
        <f>compopoinc!Q103</f>
        <v>3.5383398644626141E-3</v>
      </c>
      <c r="G111" s="135">
        <f>compopoinc!R103</f>
        <v>0.14712123572826385</v>
      </c>
      <c r="H111" s="161">
        <f>compopoinc!S103</f>
        <v>0.11888319093077371</v>
      </c>
      <c r="I111" s="161">
        <f>compopoinc!T103</f>
        <v>2.8238044797490147E-2</v>
      </c>
      <c r="J111" s="161">
        <f>compopoinc!U103</f>
        <v>6.3939706888049841E-4</v>
      </c>
      <c r="K111" s="106">
        <f>compopoinc!V103</f>
        <v>0.11286744475364685</v>
      </c>
      <c r="L111" s="105">
        <f>compopoinc!W103</f>
        <v>9.1118163525379714E-2</v>
      </c>
      <c r="M111" s="105">
        <f>compopoinc!X103</f>
        <v>2.1749281228267137E-2</v>
      </c>
      <c r="N111" s="105">
        <f>compopoinc!Y103</f>
        <v>3.0559746664948761E-4</v>
      </c>
      <c r="O111" s="106">
        <f>compopoinc!Z103</f>
        <v>6.3344627618789673E-2</v>
      </c>
      <c r="P111" s="105">
        <f>compopoinc!AA103</f>
        <v>5.098322629920915E-2</v>
      </c>
      <c r="Q111" s="105">
        <f>compopoinc!AB103</f>
        <v>1.2361401319580523E-2</v>
      </c>
      <c r="R111" s="105">
        <f>compopoinc!AC103</f>
        <v>6.3484934798907489E-5</v>
      </c>
      <c r="S111" s="135">
        <f>compopoinc!AD103</f>
        <v>2.8247425332665443E-2</v>
      </c>
      <c r="T111" s="105">
        <f>compopoinc!AE103</f>
        <v>2.268217392143046E-2</v>
      </c>
      <c r="U111" s="105">
        <f>compopoinc!AF103</f>
        <v>5.5652514112349838E-3</v>
      </c>
      <c r="V111" s="12">
        <f>compopoinc!AG103</f>
        <v>7.1719846346240956E-6</v>
      </c>
      <c r="W111" s="13"/>
      <c r="Y111" s="1324">
        <f t="shared" si="5"/>
        <v>0</v>
      </c>
      <c r="Z111" s="1324">
        <f t="shared" si="6"/>
        <v>0</v>
      </c>
      <c r="AA111" s="1324">
        <f t="shared" si="7"/>
        <v>0</v>
      </c>
      <c r="AB111" s="1324">
        <f t="shared" si="8"/>
        <v>0</v>
      </c>
      <c r="AC111" s="1324">
        <f t="shared" si="9"/>
        <v>0</v>
      </c>
    </row>
    <row r="112" spans="1:29" x14ac:dyDescent="0.2">
      <c r="A112" s="137">
        <v>2015</v>
      </c>
      <c r="B112" s="231">
        <v>15784.717999999999</v>
      </c>
      <c r="C112" s="612">
        <f>compopoinc!N104</f>
        <v>0.27809542417526245</v>
      </c>
      <c r="D112" s="136">
        <f>compopoinc!O104</f>
        <v>0.22505516266755876</v>
      </c>
      <c r="E112" s="105">
        <f>compopoinc!P104</f>
        <v>5.304026150770369E-2</v>
      </c>
      <c r="F112" s="105">
        <f>compopoinc!Q104</f>
        <v>3.7244702689349651E-3</v>
      </c>
      <c r="G112" s="135">
        <f>compopoinc!R104</f>
        <v>0.14445996284484863</v>
      </c>
      <c r="H112" s="136">
        <f>compopoinc!S104</f>
        <v>0.11715205963514563</v>
      </c>
      <c r="I112" s="105">
        <f>compopoinc!T104</f>
        <v>2.7307903209702999E-2</v>
      </c>
      <c r="J112" s="105">
        <f>compopoinc!U104</f>
        <v>6.7528057843446732E-4</v>
      </c>
      <c r="K112" s="106">
        <f>compopoinc!V104</f>
        <v>0.11089951545000076</v>
      </c>
      <c r="L112" s="105">
        <f>compopoinc!W104</f>
        <v>8.9851209238986485E-2</v>
      </c>
      <c r="M112" s="105">
        <f>compopoinc!X104</f>
        <v>2.1048306211014278E-2</v>
      </c>
      <c r="N112" s="105">
        <f>compopoinc!Y104</f>
        <v>3.3014244399964809E-4</v>
      </c>
      <c r="O112" s="106">
        <f>compopoinc!Z104</f>
        <v>6.1912521719932556E-2</v>
      </c>
      <c r="P112" s="105">
        <f>compopoinc!AA104</f>
        <v>5.0038488667055958E-2</v>
      </c>
      <c r="Q112" s="105">
        <f>compopoinc!AB104</f>
        <v>1.1874033052876598E-2</v>
      </c>
      <c r="R112" s="105">
        <f>compopoinc!AC104</f>
        <v>6.6802487708628178E-5</v>
      </c>
      <c r="S112" s="135">
        <f>compopoinc!AD104</f>
        <v>2.7392169460654259E-2</v>
      </c>
      <c r="T112" s="105">
        <f>compopoinc!AE104</f>
        <v>2.209531715198132E-2</v>
      </c>
      <c r="U112" s="105">
        <f>compopoinc!AF104</f>
        <v>5.2968523086729391E-3</v>
      </c>
      <c r="V112" s="12">
        <f>compopoinc!AG104</f>
        <v>7.6739834184991196E-6</v>
      </c>
      <c r="W112" s="13"/>
      <c r="Y112" s="1324">
        <f t="shared" si="5"/>
        <v>0</v>
      </c>
      <c r="Z112" s="1324">
        <f t="shared" si="6"/>
        <v>0</v>
      </c>
      <c r="AA112" s="1324">
        <f t="shared" si="7"/>
        <v>0</v>
      </c>
      <c r="AB112" s="1324">
        <f t="shared" si="8"/>
        <v>0</v>
      </c>
      <c r="AC112" s="1324">
        <f t="shared" si="9"/>
        <v>0</v>
      </c>
    </row>
    <row r="113" spans="1:29" x14ac:dyDescent="0.2">
      <c r="A113" s="137">
        <v>2016</v>
      </c>
      <c r="B113" s="231">
        <v>16082.798999999999</v>
      </c>
      <c r="C113" s="612">
        <f>compopoinc!N105</f>
        <v>0.27591928839683533</v>
      </c>
      <c r="D113" s="136">
        <f>compopoinc!O105</f>
        <v>0.22283385968694347</v>
      </c>
      <c r="E113" s="105">
        <f>compopoinc!P105</f>
        <v>5.3085428709891858E-2</v>
      </c>
      <c r="F113" s="105">
        <f>compopoinc!Q105</f>
        <v>3.8975677452981472E-3</v>
      </c>
      <c r="G113" s="135">
        <f>compopoinc!R105</f>
        <v>0.14252828061580658</v>
      </c>
      <c r="H113" s="161">
        <f>compopoinc!S105</f>
        <v>0.11540640631437782</v>
      </c>
      <c r="I113" s="161">
        <f>compopoinc!T105</f>
        <v>2.7121874301428761E-2</v>
      </c>
      <c r="J113" s="161">
        <f>compopoinc!U105</f>
        <v>7.189558818936348E-4</v>
      </c>
      <c r="K113" s="106">
        <f>compopoinc!V105</f>
        <v>0.10912164300680161</v>
      </c>
      <c r="L113" s="105">
        <f>compopoinc!W105</f>
        <v>8.8279886982832068E-2</v>
      </c>
      <c r="M113" s="105">
        <f>compopoinc!X105</f>
        <v>2.0841756023969538E-2</v>
      </c>
      <c r="N113" s="105">
        <f>compopoinc!Y105</f>
        <v>3.5854955785907805E-4</v>
      </c>
      <c r="O113" s="106">
        <f>compopoinc!Z105</f>
        <v>6.0758572071790695E-2</v>
      </c>
      <c r="P113" s="105">
        <f>compopoinc!AA105</f>
        <v>4.9035638294213868E-2</v>
      </c>
      <c r="Q113" s="105">
        <f>compopoinc!AB105</f>
        <v>1.1722933777576827E-2</v>
      </c>
      <c r="R113" s="105">
        <f>compopoinc!AC105</f>
        <v>7.2732145781628788E-5</v>
      </c>
      <c r="S113" s="135">
        <f>compopoinc!AD105</f>
        <v>2.6292230933904648E-2</v>
      </c>
      <c r="T113" s="105">
        <f>compopoinc!AE105</f>
        <v>2.1171696063203793E-2</v>
      </c>
      <c r="U113" s="105">
        <f>compopoinc!AF105</f>
        <v>5.1205348707008547E-3</v>
      </c>
      <c r="V113" s="12">
        <f>compopoinc!AG105</f>
        <v>8.2946326074306853E-6</v>
      </c>
      <c r="W113" s="13"/>
      <c r="Y113" s="1324">
        <f t="shared" si="5"/>
        <v>0</v>
      </c>
      <c r="Z113" s="1324">
        <f t="shared" si="6"/>
        <v>0</v>
      </c>
      <c r="AA113" s="1324">
        <f t="shared" si="7"/>
        <v>0</v>
      </c>
      <c r="AB113" s="1324">
        <f t="shared" si="8"/>
        <v>0</v>
      </c>
      <c r="AC113" s="1324">
        <f t="shared" si="9"/>
        <v>0</v>
      </c>
    </row>
    <row r="114" spans="1:29" x14ac:dyDescent="0.2">
      <c r="A114" s="137">
        <v>2017</v>
      </c>
      <c r="B114" s="231">
        <v>16853.944</v>
      </c>
      <c r="C114" s="612">
        <f>compopoinc!N106</f>
        <v>0.27645674347877502</v>
      </c>
      <c r="D114" s="136">
        <f>compopoinc!O106</f>
        <v>0.2242334626171214</v>
      </c>
      <c r="E114" s="105">
        <f>compopoinc!P106</f>
        <v>5.222328086165362E-2</v>
      </c>
      <c r="F114" s="105">
        <f>compopoinc!Q106</f>
        <v>3.9649135433137417E-3</v>
      </c>
      <c r="G114" s="135">
        <f>compopoinc!R106</f>
        <v>0.14344304800033569</v>
      </c>
      <c r="H114" s="161">
        <f>compopoinc!S106</f>
        <v>0.11678780588999871</v>
      </c>
      <c r="I114" s="161">
        <f>compopoinc!T106</f>
        <v>2.6655242110336985E-2</v>
      </c>
      <c r="J114" s="161">
        <f>compopoinc!U106</f>
        <v>6.0264230705797672E-4</v>
      </c>
      <c r="K114" s="106">
        <f>compopoinc!V106</f>
        <v>0.11055408418178558</v>
      </c>
      <c r="L114" s="105">
        <f>compopoinc!W106</f>
        <v>8.9963060448894794E-2</v>
      </c>
      <c r="M114" s="105">
        <f>compopoinc!X106</f>
        <v>2.059102373289079E-2</v>
      </c>
      <c r="N114" s="105">
        <f>compopoinc!Y106</f>
        <v>2.896578807849437E-4</v>
      </c>
      <c r="O114" s="106">
        <f>compopoinc!Z106</f>
        <v>6.2243156135082245E-2</v>
      </c>
      <c r="P114" s="105">
        <f>compopoinc!AA106</f>
        <v>5.0518523125134607E-2</v>
      </c>
      <c r="Q114" s="105">
        <f>compopoinc!AB106</f>
        <v>1.1724633009947638E-2</v>
      </c>
      <c r="R114" s="105">
        <f>compopoinc!AC106</f>
        <v>5.4946180171100423E-5</v>
      </c>
      <c r="S114" s="135">
        <f>compopoinc!AD106</f>
        <v>2.8667621314525604E-2</v>
      </c>
      <c r="T114" s="105">
        <f>compopoinc!AE106</f>
        <v>2.318499719521494E-2</v>
      </c>
      <c r="U114" s="105">
        <f>compopoinc!AF106</f>
        <v>5.482624119310664E-3</v>
      </c>
      <c r="V114" s="12">
        <f>compopoinc!AG106</f>
        <v>5.4851857385074254E-6</v>
      </c>
      <c r="W114" s="13"/>
      <c r="Y114" s="1324">
        <f t="shared" si="5"/>
        <v>0</v>
      </c>
      <c r="Z114" s="1324">
        <f t="shared" si="6"/>
        <v>0</v>
      </c>
      <c r="AA114" s="1324">
        <f t="shared" si="7"/>
        <v>0</v>
      </c>
      <c r="AB114" s="1324">
        <f t="shared" si="8"/>
        <v>0</v>
      </c>
      <c r="AC114" s="1324">
        <f t="shared" si="9"/>
        <v>0</v>
      </c>
    </row>
    <row r="115" spans="1:29" x14ac:dyDescent="0.2">
      <c r="A115" s="137">
        <v>2018</v>
      </c>
      <c r="B115" s="231">
        <v>17689.646000000001</v>
      </c>
      <c r="C115" s="612">
        <f>compopoinc!N107</f>
        <v>0.28276079893112183</v>
      </c>
      <c r="D115" s="136">
        <f>compopoinc!O107</f>
        <v>0.22950970189413056</v>
      </c>
      <c r="E115" s="105">
        <f>compopoinc!P107</f>
        <v>5.3251097036991268E-2</v>
      </c>
      <c r="F115" s="105">
        <f>compopoinc!Q107</f>
        <v>3.9819991216063499E-3</v>
      </c>
      <c r="G115" s="135">
        <f>compopoinc!R107</f>
        <v>0.14686936140060425</v>
      </c>
      <c r="H115" s="136">
        <f>compopoinc!S107</f>
        <v>0.11962988236450656</v>
      </c>
      <c r="I115" s="105">
        <f>compopoinc!T107</f>
        <v>2.7239479036097691E-2</v>
      </c>
      <c r="J115" s="105">
        <f>compopoinc!U107</f>
        <v>6.2091200379654765E-4</v>
      </c>
      <c r="K115" s="106">
        <f>compopoinc!V107</f>
        <v>0.11290192604064941</v>
      </c>
      <c r="L115" s="105">
        <f>compopoinc!W107</f>
        <v>9.1893541885724517E-2</v>
      </c>
      <c r="M115" s="105">
        <f>compopoinc!X107</f>
        <v>2.1008384154924897E-2</v>
      </c>
      <c r="N115" s="105">
        <f>compopoinc!Y107</f>
        <v>2.9396932222880423E-4</v>
      </c>
      <c r="O115" s="106">
        <f>compopoinc!Z107</f>
        <v>6.3224375247955322E-2</v>
      </c>
      <c r="P115" s="105">
        <f>compopoinc!AA107</f>
        <v>5.1304514834725978E-2</v>
      </c>
      <c r="Q115" s="105">
        <f>compopoinc!AB107</f>
        <v>1.1919860413229344E-2</v>
      </c>
      <c r="R115" s="105">
        <f>compopoinc!AC107</f>
        <v>5.578531272476539E-5</v>
      </c>
      <c r="S115" s="135">
        <f>compopoinc!AD107</f>
        <v>2.8899786993861198E-2</v>
      </c>
      <c r="T115" s="105">
        <f>compopoinc!AE107</f>
        <v>2.3375424491241859E-2</v>
      </c>
      <c r="U115" s="105">
        <f>compopoinc!AF107</f>
        <v>5.5243625026193399E-3</v>
      </c>
      <c r="V115" s="12">
        <f>compopoinc!AG107</f>
        <v>5.2923001021554228E-6</v>
      </c>
      <c r="W115" s="13"/>
      <c r="Y115" s="1324">
        <f t="shared" si="5"/>
        <v>0</v>
      </c>
      <c r="Z115" s="1324">
        <f t="shared" si="6"/>
        <v>0</v>
      </c>
      <c r="AA115" s="1324">
        <f t="shared" si="7"/>
        <v>0</v>
      </c>
      <c r="AB115" s="1324">
        <f t="shared" si="8"/>
        <v>0</v>
      </c>
      <c r="AC115" s="1324">
        <f t="shared" si="9"/>
        <v>0</v>
      </c>
    </row>
    <row r="116" spans="1:29" x14ac:dyDescent="0.2">
      <c r="A116" s="137">
        <v>2019</v>
      </c>
      <c r="B116" s="231">
        <v>18269.168999999991</v>
      </c>
      <c r="C116" s="612">
        <f>compopoinc!N108</f>
        <v>0.28008389472961426</v>
      </c>
      <c r="D116" s="136">
        <f>compopoinc!O108</f>
        <v>0.22690984918517643</v>
      </c>
      <c r="E116" s="105">
        <f>compopoinc!P108</f>
        <v>5.3174045544437831E-2</v>
      </c>
      <c r="F116" s="105">
        <f>compopoinc!Q108</f>
        <v>4.1372650302946568E-3</v>
      </c>
      <c r="G116" s="135">
        <f>compopoinc!R108</f>
        <v>0.14438149333000183</v>
      </c>
      <c r="H116" s="161">
        <f>compopoinc!S108</f>
        <v>0.11749777584509502</v>
      </c>
      <c r="I116" s="161">
        <f>compopoinc!T108</f>
        <v>2.6883717484906811E-2</v>
      </c>
      <c r="J116" s="161">
        <f>compopoinc!U108</f>
        <v>6.3853169558569789E-4</v>
      </c>
      <c r="K116" s="106">
        <f>compopoinc!V108</f>
        <v>0.1106223538517952</v>
      </c>
      <c r="L116" s="105">
        <f>compopoinc!W108</f>
        <v>8.9971466246083764E-2</v>
      </c>
      <c r="M116" s="105">
        <f>compopoinc!X108</f>
        <v>2.0650887605711432E-2</v>
      </c>
      <c r="N116" s="105">
        <f>compopoinc!Y108</f>
        <v>2.9962928965687752E-4</v>
      </c>
      <c r="O116" s="106">
        <f>compopoinc!Z108</f>
        <v>6.1367712914943695E-2</v>
      </c>
      <c r="P116" s="105">
        <f>compopoinc!AA108</f>
        <v>4.9764719291545134E-2</v>
      </c>
      <c r="Q116" s="105">
        <f>compopoinc!AB108</f>
        <v>1.1602993623398561E-2</v>
      </c>
      <c r="R116" s="105">
        <f>compopoinc!AC108</f>
        <v>5.7958921388490126E-5</v>
      </c>
      <c r="S116" s="135">
        <f>compopoinc!AD108</f>
        <v>2.7259636670351028E-2</v>
      </c>
      <c r="T116" s="105">
        <f>compopoinc!AE108</f>
        <v>2.2035338153699513E-2</v>
      </c>
      <c r="U116" s="105">
        <f>compopoinc!AF108</f>
        <v>5.2242985166515155E-3</v>
      </c>
      <c r="V116" s="12">
        <f>compopoinc!AG108</f>
        <v>6.0347238104441203E-6</v>
      </c>
      <c r="W116" s="13"/>
      <c r="Y116" s="1324">
        <f t="shared" si="5"/>
        <v>0</v>
      </c>
      <c r="Z116" s="1324">
        <f t="shared" si="6"/>
        <v>0</v>
      </c>
      <c r="AA116" s="1324">
        <f t="shared" si="7"/>
        <v>0</v>
      </c>
      <c r="AB116" s="1324">
        <f t="shared" si="8"/>
        <v>0</v>
      </c>
      <c r="AC116" s="1324">
        <f t="shared" si="9"/>
        <v>0</v>
      </c>
    </row>
    <row r="117" spans="1:29" x14ac:dyDescent="0.2">
      <c r="A117" s="137"/>
      <c r="B117" s="231"/>
      <c r="C117" s="612"/>
      <c r="D117" s="136"/>
      <c r="E117" s="105"/>
      <c r="F117" s="105"/>
      <c r="G117" s="135"/>
      <c r="H117" s="161"/>
      <c r="I117" s="161"/>
      <c r="J117" s="161"/>
      <c r="K117" s="106"/>
      <c r="L117" s="105"/>
      <c r="M117" s="105"/>
      <c r="N117" s="105"/>
      <c r="O117" s="106"/>
      <c r="P117" s="105"/>
      <c r="Q117" s="105"/>
      <c r="R117" s="105"/>
      <c r="S117" s="135"/>
      <c r="T117" s="105"/>
      <c r="U117" s="105"/>
      <c r="V117" s="12"/>
      <c r="W117" s="13"/>
    </row>
    <row r="118" spans="1:29" ht="17" thickBot="1" x14ac:dyDescent="0.25">
      <c r="A118" s="133"/>
      <c r="B118" s="133"/>
      <c r="C118" s="103"/>
      <c r="D118" s="132"/>
      <c r="E118" s="132"/>
      <c r="F118" s="132"/>
      <c r="G118" s="103"/>
      <c r="H118" s="132"/>
      <c r="I118" s="132"/>
      <c r="J118" s="132"/>
      <c r="K118" s="132"/>
      <c r="L118" s="132"/>
      <c r="M118" s="132"/>
      <c r="N118" s="132"/>
      <c r="O118" s="132"/>
      <c r="P118" s="132"/>
      <c r="Q118" s="132"/>
      <c r="R118" s="132"/>
      <c r="S118" s="103"/>
      <c r="T118" s="103"/>
      <c r="U118" s="103"/>
      <c r="V118" s="227"/>
      <c r="W118" s="182"/>
    </row>
    <row r="119" spans="1:29" ht="17" thickTop="1" x14ac:dyDescent="0.2"/>
  </sheetData>
  <mergeCells count="3">
    <mergeCell ref="A4:V4"/>
    <mergeCell ref="C7:V7"/>
    <mergeCell ref="C8:V8"/>
  </mergeCells>
  <hyperlinks>
    <hyperlink ref="A1" location="Index!A1" display="Back to index" xr:uid="{00000000-0004-0000-2D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39997558519241921"/>
  </sheetPr>
  <dimension ref="A1:O122"/>
  <sheetViews>
    <sheetView workbookViewId="0">
      <pane xSplit="1" ySplit="9" topLeftCell="B34" activePane="bottomRight" state="frozen"/>
      <selection activeCell="D32" sqref="D32"/>
      <selection pane="topRight" activeCell="D32" sqref="D32"/>
      <selection pane="bottomLeft" activeCell="D32" sqref="D32"/>
      <selection pane="bottomRight" activeCell="R135" sqref="R135"/>
    </sheetView>
  </sheetViews>
  <sheetFormatPr baseColWidth="10" defaultColWidth="10.83203125" defaultRowHeight="16" x14ac:dyDescent="0.2"/>
  <cols>
    <col min="1" max="1" width="10.83203125" style="56"/>
    <col min="2" max="2" width="12" style="56" customWidth="1"/>
    <col min="3" max="5" width="10.83203125" style="56"/>
    <col min="6" max="9" width="12" style="56" customWidth="1"/>
    <col min="10" max="11" width="10.83203125" style="56"/>
    <col min="12" max="12" width="12" style="56" customWidth="1"/>
    <col min="13" max="16384" width="10.83203125" style="56"/>
  </cols>
  <sheetData>
    <row r="1" spans="1:15" x14ac:dyDescent="0.2">
      <c r="A1" s="52" t="s">
        <v>37</v>
      </c>
      <c r="B1" s="99"/>
      <c r="F1" s="99"/>
      <c r="G1" s="99"/>
      <c r="H1" s="99"/>
      <c r="I1" s="99"/>
    </row>
    <row r="3" spans="1:15" ht="17" thickBot="1" x14ac:dyDescent="0.25"/>
    <row r="4" spans="1:15" ht="25" customHeight="1" thickTop="1" x14ac:dyDescent="0.2">
      <c r="A4" s="1385" t="s">
        <v>438</v>
      </c>
      <c r="B4" s="1386"/>
      <c r="C4" s="1386"/>
      <c r="D4" s="1386"/>
      <c r="E4" s="1386"/>
      <c r="F4" s="1386"/>
      <c r="G4" s="1386"/>
      <c r="H4" s="1386"/>
      <c r="I4" s="1386"/>
      <c r="J4" s="1386"/>
      <c r="K4" s="1386"/>
      <c r="L4" s="1387"/>
    </row>
    <row r="5" spans="1:15" x14ac:dyDescent="0.2">
      <c r="A5" s="96"/>
      <c r="B5" s="97"/>
      <c r="C5" s="59"/>
      <c r="D5" s="59"/>
      <c r="E5" s="59"/>
      <c r="F5" s="59"/>
      <c r="G5" s="59"/>
      <c r="H5" s="59"/>
      <c r="I5" s="59"/>
      <c r="J5" s="59"/>
      <c r="K5" s="59"/>
      <c r="L5" s="208"/>
    </row>
    <row r="6" spans="1:15" x14ac:dyDescent="0.2">
      <c r="A6" s="96"/>
      <c r="B6" s="45" t="s">
        <v>36</v>
      </c>
      <c r="C6" s="468" t="s">
        <v>35</v>
      </c>
      <c r="D6" s="45" t="s">
        <v>34</v>
      </c>
      <c r="E6" s="45" t="s">
        <v>33</v>
      </c>
      <c r="F6" s="45" t="s">
        <v>32</v>
      </c>
      <c r="G6" s="45" t="s">
        <v>31</v>
      </c>
      <c r="H6" s="45" t="s">
        <v>30</v>
      </c>
      <c r="I6" s="48" t="s">
        <v>29</v>
      </c>
      <c r="J6" s="48" t="s">
        <v>28</v>
      </c>
      <c r="K6" s="48" t="s">
        <v>27</v>
      </c>
      <c r="L6" s="226" t="s">
        <v>26</v>
      </c>
    </row>
    <row r="7" spans="1:15" ht="31" customHeight="1" x14ac:dyDescent="0.2">
      <c r="A7" s="96"/>
      <c r="B7" s="1382" t="s">
        <v>864</v>
      </c>
      <c r="C7" s="1382"/>
      <c r="D7" s="1382"/>
      <c r="E7" s="1382"/>
      <c r="F7" s="1382"/>
      <c r="G7" s="1382"/>
      <c r="H7" s="1382"/>
      <c r="I7" s="1382"/>
      <c r="J7" s="1382"/>
      <c r="K7" s="1382"/>
      <c r="L7" s="1383"/>
    </row>
    <row r="8" spans="1:15" ht="20" customHeight="1" x14ac:dyDescent="0.2">
      <c r="A8" s="96"/>
      <c r="B8" s="1381" t="s">
        <v>1058</v>
      </c>
      <c r="C8" s="1381"/>
      <c r="D8" s="1381"/>
      <c r="E8" s="1381"/>
      <c r="F8" s="1381"/>
      <c r="G8" s="1381"/>
      <c r="H8" s="1381"/>
      <c r="I8" s="1381"/>
      <c r="J8" s="1381"/>
      <c r="K8" s="1381"/>
      <c r="L8" s="1384"/>
    </row>
    <row r="9" spans="1:15" s="87" customFormat="1" ht="31" customHeight="1" x14ac:dyDescent="0.2">
      <c r="A9" s="95"/>
      <c r="B9" s="601" t="s">
        <v>38</v>
      </c>
      <c r="C9" s="324" t="s">
        <v>16</v>
      </c>
      <c r="D9" s="94" t="s">
        <v>58</v>
      </c>
      <c r="E9" s="200" t="s">
        <v>59</v>
      </c>
      <c r="F9" s="94" t="s">
        <v>14</v>
      </c>
      <c r="G9" s="94" t="s">
        <v>13</v>
      </c>
      <c r="H9" s="94" t="s">
        <v>12</v>
      </c>
      <c r="I9" s="94" t="s">
        <v>11</v>
      </c>
      <c r="J9" s="94" t="s">
        <v>10</v>
      </c>
      <c r="K9" s="94" t="s">
        <v>9</v>
      </c>
      <c r="L9" s="587" t="s">
        <v>275</v>
      </c>
      <c r="O9" s="1143" t="s">
        <v>440</v>
      </c>
    </row>
    <row r="10" spans="1:15" s="87" customFormat="1" ht="15" customHeight="1" x14ac:dyDescent="0.2">
      <c r="A10" s="93">
        <v>1913</v>
      </c>
      <c r="B10" s="602">
        <f>avgpoinc!B2</f>
        <v>12463.493519449617</v>
      </c>
      <c r="C10" s="325">
        <f>avgpoinc!BC2</f>
        <v>8111.8121916798164</v>
      </c>
      <c r="D10" s="84"/>
      <c r="E10" s="201"/>
      <c r="F10" s="85">
        <f>avgpoinc!M2</f>
        <v>51628.62546937781</v>
      </c>
      <c r="G10" s="84">
        <f>avgpoinc!S2</f>
        <v>77592.564700622432</v>
      </c>
      <c r="H10" s="317">
        <f>avgpoinc!Y2</f>
        <v>237960.4637943689</v>
      </c>
      <c r="I10" s="84">
        <f>avgpoinc!AE2</f>
        <v>401906.5342048615</v>
      </c>
      <c r="J10" s="317">
        <f>avgpoinc!AK2</f>
        <v>1034774.3025720075</v>
      </c>
      <c r="K10" s="317">
        <f>avgpoinc!AQ2</f>
        <v>3230273.2249755133</v>
      </c>
      <c r="L10" s="210"/>
      <c r="O10" s="1103">
        <f>B10-'TB3'!B9</f>
        <v>0.22583209446565888</v>
      </c>
    </row>
    <row r="11" spans="1:15" s="87" customFormat="1" ht="15" customHeight="1" x14ac:dyDescent="0.2">
      <c r="A11" s="92">
        <v>1914</v>
      </c>
      <c r="B11" s="602">
        <f>avgpoinc!B3</f>
        <v>11260.581841712576</v>
      </c>
      <c r="C11" s="325">
        <f>avgpoinc!BC3</f>
        <v>7283.5237890029412</v>
      </c>
      <c r="D11" s="84"/>
      <c r="E11" s="202"/>
      <c r="F11" s="85">
        <f>avgpoinc!M3</f>
        <v>47054.10431609927</v>
      </c>
      <c r="G11" s="84">
        <f>avgpoinc!S3</f>
        <v>71033.214230766127</v>
      </c>
      <c r="H11" s="317">
        <f>avgpoinc!Y3</f>
        <v>217466.83818780491</v>
      </c>
      <c r="I11" s="84">
        <f>avgpoinc!AE3</f>
        <v>368854.34060482413</v>
      </c>
      <c r="J11" s="317">
        <f>avgpoinc!AK3</f>
        <v>928150.74314886821</v>
      </c>
      <c r="K11" s="317">
        <f>avgpoinc!AQ3</f>
        <v>3087205.6788586471</v>
      </c>
      <c r="L11" s="210"/>
      <c r="O11" s="1103">
        <f>B11-'TB3'!B10</f>
        <v>0.20470712424321391</v>
      </c>
    </row>
    <row r="12" spans="1:15" s="87" customFormat="1" ht="15" customHeight="1" x14ac:dyDescent="0.2">
      <c r="A12" s="92">
        <v>1915</v>
      </c>
      <c r="B12" s="602">
        <f>avgpoinc!B4</f>
        <v>11484.221924235779</v>
      </c>
      <c r="C12" s="325">
        <f>avgpoinc!BC4</f>
        <v>7539.9708177554376</v>
      </c>
      <c r="D12" s="84"/>
      <c r="E12" s="202"/>
      <c r="F12" s="85">
        <f>avgpoinc!M4</f>
        <v>46982.481882558859</v>
      </c>
      <c r="G12" s="84">
        <f>avgpoinc!S4</f>
        <v>70341.35689118618</v>
      </c>
      <c r="H12" s="317">
        <f>avgpoinc!Y4</f>
        <v>212460.2444476324</v>
      </c>
      <c r="I12" s="84">
        <f>avgpoinc!AE4</f>
        <v>360233.22259747807</v>
      </c>
      <c r="J12" s="317">
        <f>avgpoinc!AK4</f>
        <v>970494.38929962786</v>
      </c>
      <c r="K12" s="317">
        <f>avgpoinc!AQ4</f>
        <v>4032829.3454416292</v>
      </c>
      <c r="L12" s="210"/>
      <c r="O12" s="1103">
        <f>B12-'TB3'!B11</f>
        <v>0.20808819665580813</v>
      </c>
    </row>
    <row r="13" spans="1:15" s="87" customFormat="1" ht="15" customHeight="1" x14ac:dyDescent="0.2">
      <c r="A13" s="92">
        <v>1916</v>
      </c>
      <c r="B13" s="602">
        <f>avgpoinc!B5</f>
        <v>13095.613501624177</v>
      </c>
      <c r="C13" s="325">
        <f>avgpoinc!BC5</f>
        <v>8346.1245217671058</v>
      </c>
      <c r="D13" s="84"/>
      <c r="E13" s="202"/>
      <c r="F13" s="85">
        <f>avgpoinc!M5</f>
        <v>55841.014320337832</v>
      </c>
      <c r="G13" s="84">
        <f>avgpoinc!S5</f>
        <v>86120.062320577228</v>
      </c>
      <c r="H13" s="317">
        <f>avgpoinc!Y5</f>
        <v>260836.45086333386</v>
      </c>
      <c r="I13" s="84">
        <f>avgpoinc!AE5</f>
        <v>437160.24703231553</v>
      </c>
      <c r="J13" s="317">
        <f>avgpoinc!AK5</f>
        <v>1346876.0833345139</v>
      </c>
      <c r="K13" s="317">
        <f>avgpoinc!AQ5</f>
        <v>5540600.2073408142</v>
      </c>
      <c r="L13" s="210"/>
      <c r="O13" s="1103">
        <f>B13-'TB3'!B12</f>
        <v>0.23416363009164343</v>
      </c>
    </row>
    <row r="14" spans="1:15" s="87" customFormat="1" ht="15" customHeight="1" x14ac:dyDescent="0.2">
      <c r="A14" s="92">
        <v>1917</v>
      </c>
      <c r="B14" s="602">
        <f>avgpoinc!B6</f>
        <v>12890.743128494816</v>
      </c>
      <c r="C14" s="325">
        <f>avgpoinc!BC6</f>
        <v>8014.7048145347217</v>
      </c>
      <c r="D14" s="84"/>
      <c r="E14" s="203"/>
      <c r="F14" s="85">
        <f>avgpoinc!M6</f>
        <v>56775.087954135655</v>
      </c>
      <c r="G14" s="84">
        <f>avgpoinc!S6</f>
        <v>89124.614811793799</v>
      </c>
      <c r="H14" s="317">
        <f>avgpoinc!Y6</f>
        <v>261974.87007693059</v>
      </c>
      <c r="I14" s="84">
        <f>avgpoinc!AE6</f>
        <v>424770.0272008467</v>
      </c>
      <c r="J14" s="317">
        <f>avgpoinc!AK6</f>
        <v>1207205.673213009</v>
      </c>
      <c r="K14" s="317">
        <f>avgpoinc!AQ6</f>
        <v>4173821.3336856691</v>
      </c>
      <c r="L14" s="210"/>
      <c r="O14" s="1103">
        <f>B14-'TB3'!B13</f>
        <v>0.22896365899941884</v>
      </c>
    </row>
    <row r="15" spans="1:15" s="87" customFormat="1" ht="15" customHeight="1" x14ac:dyDescent="0.2">
      <c r="A15" s="92">
        <v>1918</v>
      </c>
      <c r="B15" s="602">
        <f>avgpoinc!B7</f>
        <v>13638.981175637813</v>
      </c>
      <c r="C15" s="326">
        <f>avgpoinc!BC7</f>
        <v>8775.8375723195495</v>
      </c>
      <c r="D15" s="84"/>
      <c r="E15" s="204"/>
      <c r="F15" s="85">
        <f>avgpoinc!M7</f>
        <v>57407.273605502189</v>
      </c>
      <c r="G15" s="84">
        <f>avgpoinc!S7</f>
        <v>88322.767613059797</v>
      </c>
      <c r="H15" s="317">
        <f>avgpoinc!Y7</f>
        <v>240294.85145605134</v>
      </c>
      <c r="I15" s="84">
        <f>avgpoinc!AE7</f>
        <v>367542.23566189274</v>
      </c>
      <c r="J15" s="317">
        <f>avgpoinc!AK7</f>
        <v>908710.02801579237</v>
      </c>
      <c r="K15" s="317">
        <f>avgpoinc!AQ7</f>
        <v>2380530.4294457207</v>
      </c>
      <c r="L15" s="210"/>
      <c r="O15" s="1103">
        <f>B15-'TB3'!B14</f>
        <v>0.24631839442554337</v>
      </c>
    </row>
    <row r="16" spans="1:15" s="87" customFormat="1" ht="15" customHeight="1" x14ac:dyDescent="0.2">
      <c r="A16" s="91">
        <v>1919</v>
      </c>
      <c r="B16" s="603">
        <f>avgpoinc!B8</f>
        <v>12923.781588390548</v>
      </c>
      <c r="C16" s="327">
        <f>avgpoinc!BC8</f>
        <v>8164.2159961529933</v>
      </c>
      <c r="D16" s="88"/>
      <c r="E16" s="205"/>
      <c r="F16" s="89">
        <f>avgpoinc!M8</f>
        <v>55759.871918528523</v>
      </c>
      <c r="G16" s="88">
        <f>avgpoinc!S8</f>
        <v>88473.964861591347</v>
      </c>
      <c r="H16" s="316">
        <f>avgpoinc!Y8</f>
        <v>249034.43320600229</v>
      </c>
      <c r="I16" s="88">
        <f>avgpoinc!AE8</f>
        <v>378934.1244922558</v>
      </c>
      <c r="J16" s="316">
        <f>avgpoinc!AK8</f>
        <v>917870.27979961934</v>
      </c>
      <c r="K16" s="316">
        <f>avgpoinc!AQ8</f>
        <v>2308042.4902045829</v>
      </c>
      <c r="L16" s="330"/>
      <c r="O16" s="1103">
        <f>B16-'TB3'!B15</f>
        <v>0.23186139462450228</v>
      </c>
    </row>
    <row r="17" spans="1:15" s="87" customFormat="1" ht="15" customHeight="1" x14ac:dyDescent="0.2">
      <c r="A17" s="92">
        <v>1920</v>
      </c>
      <c r="B17" s="602">
        <f>avgpoinc!B9</f>
        <v>12643.244159153473</v>
      </c>
      <c r="C17" s="326">
        <f>avgpoinc!BC9</f>
        <v>8282.5294323863036</v>
      </c>
      <c r="D17" s="84"/>
      <c r="E17" s="204"/>
      <c r="F17" s="85">
        <f>avgpoinc!M9</f>
        <v>51889.676700058</v>
      </c>
      <c r="G17" s="84">
        <f>avgpoinc!S9</f>
        <v>79146.572969447414</v>
      </c>
      <c r="H17" s="317">
        <f>avgpoinc!Y9</f>
        <v>208818.30275719889</v>
      </c>
      <c r="I17" s="84">
        <f>avgpoinc!AE9</f>
        <v>305034.58157205227</v>
      </c>
      <c r="J17" s="317">
        <f>avgpoinc!AK9</f>
        <v>636575.54130394873</v>
      </c>
      <c r="K17" s="317">
        <f>avgpoinc!AQ9</f>
        <v>1098453.1879104986</v>
      </c>
      <c r="L17" s="210"/>
      <c r="O17" s="1103">
        <f>B17-'TB3'!B16</f>
        <v>0.22682836314379529</v>
      </c>
    </row>
    <row r="18" spans="1:15" s="87" customFormat="1" ht="15" customHeight="1" x14ac:dyDescent="0.2">
      <c r="A18" s="92">
        <v>1921</v>
      </c>
      <c r="B18" s="602">
        <f>avgpoinc!B10</f>
        <v>11399.014325024165</v>
      </c>
      <c r="C18" s="326">
        <f>avgpoinc!BC10</f>
        <v>7025.6755818806378</v>
      </c>
      <c r="D18" s="84"/>
      <c r="E18" s="204"/>
      <c r="F18" s="85">
        <f>avgpoinc!M10</f>
        <v>50759.063013315921</v>
      </c>
      <c r="G18" s="84">
        <f>avgpoinc!S10</f>
        <v>74821.679815757816</v>
      </c>
      <c r="H18" s="317">
        <f>avgpoinc!Y10</f>
        <v>187892.94597861602</v>
      </c>
      <c r="I18" s="84">
        <f>avgpoinc!AE10</f>
        <v>274763.81236612843</v>
      </c>
      <c r="J18" s="317">
        <f>avgpoinc!AK10</f>
        <v>584389.92500827555</v>
      </c>
      <c r="K18" s="317">
        <f>avgpoinc!AQ10</f>
        <v>1092938.9915977849</v>
      </c>
      <c r="L18" s="210"/>
      <c r="O18" s="1103">
        <f>B18-'TB3'!B17</f>
        <v>0.20382661518488021</v>
      </c>
    </row>
    <row r="19" spans="1:15" s="87" customFormat="1" ht="15" customHeight="1" x14ac:dyDescent="0.2">
      <c r="A19" s="92">
        <v>1922</v>
      </c>
      <c r="B19" s="602">
        <f>avgpoinc!B11</f>
        <v>12372.345369097808</v>
      </c>
      <c r="C19" s="326">
        <f>avgpoinc!BC11</f>
        <v>7790.4303668749262</v>
      </c>
      <c r="D19" s="84"/>
      <c r="E19" s="204"/>
      <c r="F19" s="85">
        <f>avgpoinc!M11</f>
        <v>53609.580389103736</v>
      </c>
      <c r="G19" s="84">
        <f>avgpoinc!S11</f>
        <v>79248.842892165325</v>
      </c>
      <c r="H19" s="317">
        <f>avgpoinc!Y11</f>
        <v>197783.45742103038</v>
      </c>
      <c r="I19" s="84">
        <f>avgpoinc!AE11</f>
        <v>290207.36321303423</v>
      </c>
      <c r="J19" s="317">
        <f>avgpoinc!AK11</f>
        <v>635071.9380222708</v>
      </c>
      <c r="K19" s="317">
        <f>avgpoinc!AQ11</f>
        <v>1488084.6661459915</v>
      </c>
      <c r="L19" s="210"/>
      <c r="O19" s="1103">
        <f>B19-'TB3'!B18</f>
        <v>0.22196828183768957</v>
      </c>
    </row>
    <row r="20" spans="1:15" s="87" customFormat="1" ht="15" customHeight="1" x14ac:dyDescent="0.2">
      <c r="A20" s="92">
        <v>1923</v>
      </c>
      <c r="B20" s="602">
        <f>avgpoinc!B12</f>
        <v>13923.218781265423</v>
      </c>
      <c r="C20" s="326">
        <f>avgpoinc!BC12</f>
        <v>9218.7715206389166</v>
      </c>
      <c r="D20" s="84"/>
      <c r="E20" s="204"/>
      <c r="F20" s="85">
        <f>avgpoinc!M12</f>
        <v>56263.244126903934</v>
      </c>
      <c r="G20" s="84">
        <f>avgpoinc!S12</f>
        <v>83231.134119669267</v>
      </c>
      <c r="H20" s="317">
        <f>avgpoinc!Y12</f>
        <v>209284.94600894477</v>
      </c>
      <c r="I20" s="84">
        <f>avgpoinc!AE12</f>
        <v>308213.18906445999</v>
      </c>
      <c r="J20" s="317">
        <f>avgpoinc!AK12</f>
        <v>662878.79937467701</v>
      </c>
      <c r="K20" s="317">
        <f>avgpoinc!AQ12</f>
        <v>1444985.7097890936</v>
      </c>
      <c r="L20" s="210"/>
      <c r="O20" s="1103">
        <f>B20-'TB3'!B19</f>
        <v>0.25062181855355448</v>
      </c>
    </row>
    <row r="21" spans="1:15" s="87" customFormat="1" ht="15" customHeight="1" x14ac:dyDescent="0.2">
      <c r="A21" s="92">
        <v>1924</v>
      </c>
      <c r="B21" s="602">
        <f>avgpoinc!B13</f>
        <v>13744.842125652691</v>
      </c>
      <c r="C21" s="326">
        <f>avgpoinc!BC13</f>
        <v>8756.610245045973</v>
      </c>
      <c r="D21" s="84"/>
      <c r="E21" s="204"/>
      <c r="F21" s="85">
        <f>avgpoinc!M13</f>
        <v>58638.929051113111</v>
      </c>
      <c r="G21" s="84">
        <f>avgpoinc!S13</f>
        <v>86544.719367516067</v>
      </c>
      <c r="H21" s="317">
        <f>avgpoinc!Y13</f>
        <v>219571.31787203936</v>
      </c>
      <c r="I21" s="84">
        <f>avgpoinc!AE13</f>
        <v>325362.87371524674</v>
      </c>
      <c r="J21" s="317">
        <f>avgpoinc!AK13</f>
        <v>720326.67604624829</v>
      </c>
      <c r="K21" s="317">
        <f>avgpoinc!AQ13</f>
        <v>1751257.8352164526</v>
      </c>
      <c r="L21" s="210"/>
      <c r="O21" s="1103">
        <f>B21-'TB3'!B20</f>
        <v>0.24577253496318008</v>
      </c>
    </row>
    <row r="22" spans="1:15" s="87" customFormat="1" ht="15" customHeight="1" x14ac:dyDescent="0.2">
      <c r="A22" s="92">
        <v>1925</v>
      </c>
      <c r="B22" s="602">
        <f>avgpoinc!B14</f>
        <v>13992.746323006373</v>
      </c>
      <c r="C22" s="326">
        <f>avgpoinc!BC14</f>
        <v>8686.7798617336775</v>
      </c>
      <c r="D22" s="84"/>
      <c r="E22" s="204"/>
      <c r="F22" s="85">
        <f>avgpoinc!M14</f>
        <v>61746.444474460644</v>
      </c>
      <c r="G22" s="84">
        <f>avgpoinc!S14</f>
        <v>94489.554226559558</v>
      </c>
      <c r="H22" s="317">
        <f>avgpoinc!Y14</f>
        <v>251775.11377697348</v>
      </c>
      <c r="I22" s="84">
        <f>avgpoinc!AE14</f>
        <v>374375.20785997086</v>
      </c>
      <c r="J22" s="317">
        <f>avgpoinc!AK14</f>
        <v>858588.49955755158</v>
      </c>
      <c r="K22" s="317">
        <f>avgpoinc!AQ14</f>
        <v>2479589.2529623965</v>
      </c>
      <c r="L22" s="210"/>
      <c r="O22" s="1103">
        <f>B22-'TB3'!B21</f>
        <v>0.25270735134290589</v>
      </c>
    </row>
    <row r="23" spans="1:15" s="87" customFormat="1" ht="15" customHeight="1" x14ac:dyDescent="0.2">
      <c r="A23" s="92">
        <v>1926</v>
      </c>
      <c r="B23" s="602">
        <f>avgpoinc!B15</f>
        <v>14646.924626700942</v>
      </c>
      <c r="C23" s="326">
        <f>avgpoinc!BC15</f>
        <v>9042.7026673727632</v>
      </c>
      <c r="D23" s="84"/>
      <c r="E23" s="204"/>
      <c r="F23" s="85">
        <f>avgpoinc!M15</f>
        <v>65084.922260654537</v>
      </c>
      <c r="G23" s="84">
        <f>avgpoinc!S15</f>
        <v>101316.02267473226</v>
      </c>
      <c r="H23" s="317">
        <f>avgpoinc!Y15</f>
        <v>279683.37558508333</v>
      </c>
      <c r="I23" s="84">
        <f>avgpoinc!AE15</f>
        <v>419753.35294154094</v>
      </c>
      <c r="J23" s="317">
        <f>avgpoinc!AK15</f>
        <v>1015378.3051461538</v>
      </c>
      <c r="K23" s="317">
        <f>avgpoinc!AQ15</f>
        <v>3260296.6979181571</v>
      </c>
      <c r="L23" s="210"/>
      <c r="O23" s="1103">
        <f>B23-'TB3'!B22</f>
        <v>0.2619027386426751</v>
      </c>
    </row>
    <row r="24" spans="1:15" s="87" customFormat="1" ht="15" customHeight="1" x14ac:dyDescent="0.2">
      <c r="A24" s="92">
        <v>1927</v>
      </c>
      <c r="B24" s="602">
        <f>avgpoinc!B16</f>
        <v>14377.537265320345</v>
      </c>
      <c r="C24" s="326">
        <f>avgpoinc!BC16</f>
        <v>8951.0758880490739</v>
      </c>
      <c r="D24" s="84"/>
      <c r="E24" s="204"/>
      <c r="F24" s="85">
        <f>avgpoinc!M16</f>
        <v>63215.689660761789</v>
      </c>
      <c r="G24" s="84">
        <f>avgpoinc!S16</f>
        <v>97757.403486071678</v>
      </c>
      <c r="H24" s="317">
        <f>avgpoinc!Y16</f>
        <v>264546.09764464805</v>
      </c>
      <c r="I24" s="84">
        <f>avgpoinc!AE16</f>
        <v>394089.84638514457</v>
      </c>
      <c r="J24" s="317">
        <f>avgpoinc!AK16</f>
        <v>935857.78802161408</v>
      </c>
      <c r="K24" s="317">
        <f>avgpoinc!AQ16</f>
        <v>2956366.2683850802</v>
      </c>
      <c r="L24" s="210"/>
      <c r="O24" s="1103">
        <f>B24-'TB3'!B23</f>
        <v>0.26051358303448069</v>
      </c>
    </row>
    <row r="25" spans="1:15" s="87" customFormat="1" ht="15" customHeight="1" x14ac:dyDescent="0.2">
      <c r="A25" s="92">
        <v>1928</v>
      </c>
      <c r="B25" s="602">
        <f>avgpoinc!B17</f>
        <v>14532.986926897325</v>
      </c>
      <c r="C25" s="326">
        <f>avgpoinc!BC17</f>
        <v>8845.8794553848275</v>
      </c>
      <c r="D25" s="84"/>
      <c r="E25" s="204"/>
      <c r="F25" s="85">
        <f>avgpoinc!M17</f>
        <v>65716.954170509838</v>
      </c>
      <c r="G25" s="84">
        <f>avgpoinc!S17</f>
        <v>101749.21330306662</v>
      </c>
      <c r="H25" s="317">
        <f>avgpoinc!Y17</f>
        <v>281119.55196830409</v>
      </c>
      <c r="I25" s="84">
        <f>avgpoinc!AE17</f>
        <v>424284.46404972923</v>
      </c>
      <c r="J25" s="317">
        <f>avgpoinc!AK17</f>
        <v>1068642.7593462553</v>
      </c>
      <c r="K25" s="317">
        <f>avgpoinc!AQ17</f>
        <v>3826991.8087386787</v>
      </c>
      <c r="L25" s="210"/>
      <c r="O25" s="1103">
        <f>B25-'TB3'!B24</f>
        <v>0.25986541023303289</v>
      </c>
    </row>
    <row r="26" spans="1:15" s="87" customFormat="1" ht="15" customHeight="1" x14ac:dyDescent="0.2">
      <c r="A26" s="91">
        <v>1929</v>
      </c>
      <c r="B26" s="603">
        <f>avgpoinc!B18</f>
        <v>15257.534361809154</v>
      </c>
      <c r="C26" s="327">
        <f>avgpoinc!BC18</f>
        <v>9563.7359976281441</v>
      </c>
      <c r="D26" s="88"/>
      <c r="E26" s="205"/>
      <c r="F26" s="89">
        <f>avgpoinc!M18</f>
        <v>66501.719639438219</v>
      </c>
      <c r="G26" s="88">
        <f>avgpoinc!S18</f>
        <v>103924.17962192096</v>
      </c>
      <c r="H26" s="316">
        <f>avgpoinc!Y18</f>
        <v>288588.94622791646</v>
      </c>
      <c r="I26" s="88">
        <f>avgpoinc!AE18</f>
        <v>436268.52272190421</v>
      </c>
      <c r="J26" s="316">
        <f>avgpoinc!AK18</f>
        <v>1119431.598404475</v>
      </c>
      <c r="K26" s="316">
        <f>avgpoinc!AQ18</f>
        <v>4238582.9076821543</v>
      </c>
      <c r="L26" s="330"/>
      <c r="O26" s="1103">
        <f>B26-'TB3'!B25</f>
        <v>0.32556538278549851</v>
      </c>
    </row>
    <row r="27" spans="1:15" s="87" customFormat="1" ht="15" customHeight="1" x14ac:dyDescent="0.2">
      <c r="A27" s="92">
        <v>1930</v>
      </c>
      <c r="B27" s="602">
        <f>avgpoinc!B19</f>
        <v>13750.529807631527</v>
      </c>
      <c r="C27" s="326">
        <f>avgpoinc!BC19</f>
        <v>8743.4367547108468</v>
      </c>
      <c r="D27" s="84"/>
      <c r="E27" s="204"/>
      <c r="F27" s="85">
        <f>avgpoinc!M19</f>
        <v>58814.367283917614</v>
      </c>
      <c r="G27" s="84">
        <f>avgpoinc!S19</f>
        <v>87433.671138872218</v>
      </c>
      <c r="H27" s="317">
        <f>avgpoinc!Y19</f>
        <v>220212.92628909336</v>
      </c>
      <c r="I27" s="84">
        <f>avgpoinc!AE19</f>
        <v>315791.62242384243</v>
      </c>
      <c r="J27" s="317">
        <f>avgpoinc!AK19</f>
        <v>676952.52272991487</v>
      </c>
      <c r="K27" s="317">
        <f>avgpoinc!AQ19</f>
        <v>1784138.3595633188</v>
      </c>
      <c r="L27" s="210"/>
      <c r="O27" s="1103">
        <f>B27-'TB3'!B26</f>
        <v>10.911623995232731</v>
      </c>
    </row>
    <row r="28" spans="1:15" s="87" customFormat="1" ht="15" customHeight="1" x14ac:dyDescent="0.2">
      <c r="A28" s="92">
        <v>1931</v>
      </c>
      <c r="B28" s="602">
        <f>avgpoinc!B20</f>
        <v>12282.668247356571</v>
      </c>
      <c r="C28" s="326">
        <f>avgpoinc!BC20</f>
        <v>7719.5273021326584</v>
      </c>
      <c r="D28" s="84"/>
      <c r="E28" s="204"/>
      <c r="F28" s="85">
        <f>avgpoinc!M20</f>
        <v>53350.936754371774</v>
      </c>
      <c r="G28" s="84">
        <f>avgpoinc!S20</f>
        <v>74795.877177330723</v>
      </c>
      <c r="H28" s="317">
        <f>avgpoinc!Y20</f>
        <v>168025.1369259934</v>
      </c>
      <c r="I28" s="84">
        <f>avgpoinc!AE20</f>
        <v>231308.13066046702</v>
      </c>
      <c r="J28" s="317">
        <f>avgpoinc!AK20</f>
        <v>436563.88179008767</v>
      </c>
      <c r="K28" s="317">
        <f>avgpoinc!AQ20</f>
        <v>1040909.5980587833</v>
      </c>
      <c r="L28" s="210"/>
      <c r="O28" s="1103">
        <f>B28-'TB3'!B27</f>
        <v>-0.54544179104777868</v>
      </c>
    </row>
    <row r="29" spans="1:15" s="87" customFormat="1" ht="15" customHeight="1" x14ac:dyDescent="0.2">
      <c r="A29" s="92">
        <v>1932</v>
      </c>
      <c r="B29" s="602">
        <f>avgpoinc!B21</f>
        <v>10392.151399233651</v>
      </c>
      <c r="C29" s="326">
        <f>avgpoinc!BC21</f>
        <v>6323.3651789557025</v>
      </c>
      <c r="D29" s="84"/>
      <c r="E29" s="204"/>
      <c r="F29" s="85">
        <f>avgpoinc!M21</f>
        <v>47011.227381735167</v>
      </c>
      <c r="G29" s="84">
        <f>avgpoinc!S21</f>
        <v>66046.496606686822</v>
      </c>
      <c r="H29" s="317">
        <f>avgpoinc!Y21</f>
        <v>137124.58418322619</v>
      </c>
      <c r="I29" s="84">
        <f>avgpoinc!AE21</f>
        <v>190842.68729107003</v>
      </c>
      <c r="J29" s="317">
        <f>avgpoinc!AK21</f>
        <v>347021.99326616433</v>
      </c>
      <c r="K29" s="317">
        <f>avgpoinc!AQ21</f>
        <v>609640.8143626583</v>
      </c>
      <c r="L29" s="210"/>
      <c r="O29" s="1103">
        <f>B29-'TB3'!B28</f>
        <v>11.94231484811462</v>
      </c>
    </row>
    <row r="30" spans="1:15" s="87" customFormat="1" ht="15" customHeight="1" x14ac:dyDescent="0.2">
      <c r="A30" s="92">
        <v>1933</v>
      </c>
      <c r="B30" s="602">
        <f>avgpoinc!B22</f>
        <v>10051.420236673675</v>
      </c>
      <c r="C30" s="326">
        <f>avgpoinc!BC22</f>
        <v>6199.2240470045745</v>
      </c>
      <c r="D30" s="84"/>
      <c r="E30" s="204"/>
      <c r="F30" s="85">
        <f>avgpoinc!M22</f>
        <v>44721.185943695564</v>
      </c>
      <c r="G30" s="84">
        <f>avgpoinc!S22</f>
        <v>64914.801763699288</v>
      </c>
      <c r="H30" s="317">
        <f>avgpoinc!Y22</f>
        <v>139573.97476452991</v>
      </c>
      <c r="I30" s="84">
        <f>avgpoinc!AE22</f>
        <v>195864.60609742792</v>
      </c>
      <c r="J30" s="317">
        <f>avgpoinc!AK22</f>
        <v>382267.36074931733</v>
      </c>
      <c r="K30" s="317">
        <f>avgpoinc!AQ22</f>
        <v>767395.07222185866</v>
      </c>
      <c r="L30" s="210"/>
      <c r="O30" s="1103">
        <f>B30-'TB3'!B29</f>
        <v>-5.5514337740623887</v>
      </c>
    </row>
    <row r="31" spans="1:15" s="87" customFormat="1" ht="15" customHeight="1" x14ac:dyDescent="0.2">
      <c r="A31" s="92">
        <v>1934</v>
      </c>
      <c r="B31" s="602">
        <f>avgpoinc!B23</f>
        <v>11283.356975496223</v>
      </c>
      <c r="C31" s="326">
        <f>avgpoinc!BC23</f>
        <v>6717.7897127047472</v>
      </c>
      <c r="D31" s="84"/>
      <c r="E31" s="204"/>
      <c r="F31" s="85">
        <f>avgpoinc!M23</f>
        <v>52373.462340619502</v>
      </c>
      <c r="G31" s="84">
        <f>avgpoinc!S23</f>
        <v>78819.743087058043</v>
      </c>
      <c r="H31" s="317">
        <f>avgpoinc!Y23</f>
        <v>180558.3636096417</v>
      </c>
      <c r="I31" s="84">
        <f>avgpoinc!AE23</f>
        <v>262588.6641132058</v>
      </c>
      <c r="J31" s="317">
        <f>avgpoinc!AK23</f>
        <v>538204.14457146998</v>
      </c>
      <c r="K31" s="317">
        <f>avgpoinc!AQ23</f>
        <v>1248282.407316847</v>
      </c>
      <c r="L31" s="210"/>
      <c r="O31" s="1103">
        <f>B31-'TB3'!B30</f>
        <v>-6.7805901832452946</v>
      </c>
    </row>
    <row r="32" spans="1:15" s="87" customFormat="1" ht="15" customHeight="1" x14ac:dyDescent="0.2">
      <c r="A32" s="92">
        <v>1935</v>
      </c>
      <c r="B32" s="602">
        <f>avgpoinc!B24</f>
        <v>12380.708479418441</v>
      </c>
      <c r="C32" s="326">
        <f>avgpoinc!BC24</f>
        <v>7547.4293402372577</v>
      </c>
      <c r="D32" s="84"/>
      <c r="E32" s="204"/>
      <c r="F32" s="85">
        <f>avgpoinc!M24</f>
        <v>55880.220732049092</v>
      </c>
      <c r="G32" s="84">
        <f>avgpoinc!S24</f>
        <v>82592.063378984894</v>
      </c>
      <c r="H32" s="317">
        <f>avgpoinc!Y24</f>
        <v>199615.74651033923</v>
      </c>
      <c r="I32" s="84">
        <f>avgpoinc!AE24</f>
        <v>291034.93682579132</v>
      </c>
      <c r="J32" s="317">
        <f>avgpoinc!AK24</f>
        <v>606440.34293016803</v>
      </c>
      <c r="K32" s="317">
        <f>avgpoinc!AQ24</f>
        <v>1451844.8993600502</v>
      </c>
      <c r="L32" s="210"/>
      <c r="O32" s="1103">
        <f>B32-'TB3'!B31</f>
        <v>-7.2833990557592188</v>
      </c>
    </row>
    <row r="33" spans="1:15" s="87" customFormat="1" ht="15" customHeight="1" x14ac:dyDescent="0.2">
      <c r="A33" s="92">
        <v>1936</v>
      </c>
      <c r="B33" s="602">
        <f>avgpoinc!B25</f>
        <v>13678.525976723549</v>
      </c>
      <c r="C33" s="326">
        <f>avgpoinc!BC25</f>
        <v>8350.927083434548</v>
      </c>
      <c r="D33" s="84"/>
      <c r="E33" s="204"/>
      <c r="F33" s="85">
        <f>avgpoinc!M25</f>
        <v>61626.916016324554</v>
      </c>
      <c r="G33" s="84">
        <f>avgpoinc!S25</f>
        <v>90848.038459312258</v>
      </c>
      <c r="H33" s="317">
        <f>avgpoinc!Y25</f>
        <v>231864.28809282914</v>
      </c>
      <c r="I33" s="84">
        <f>avgpoinc!AE25</f>
        <v>339432.8938327267</v>
      </c>
      <c r="J33" s="317">
        <f>avgpoinc!AK25</f>
        <v>688815.44061579113</v>
      </c>
      <c r="K33" s="317">
        <f>avgpoinc!AQ25</f>
        <v>1522748.0104856952</v>
      </c>
      <c r="L33" s="210"/>
      <c r="O33" s="1103">
        <f>B33-'TB3'!B32</f>
        <v>-6.924616699669059</v>
      </c>
    </row>
    <row r="34" spans="1:15" s="87" customFormat="1" ht="15" customHeight="1" x14ac:dyDescent="0.2">
      <c r="A34" s="92">
        <v>1937</v>
      </c>
      <c r="B34" s="602">
        <f>avgpoinc!B26</f>
        <v>14576.803723189858</v>
      </c>
      <c r="C34" s="326">
        <f>avgpoinc!BC26</f>
        <v>9135.2043200388562</v>
      </c>
      <c r="D34" s="84"/>
      <c r="E34" s="204"/>
      <c r="F34" s="85">
        <f>avgpoinc!M26</f>
        <v>63551.19835154889</v>
      </c>
      <c r="G34" s="84">
        <f>avgpoinc!S26</f>
        <v>93816.012661119239</v>
      </c>
      <c r="H34" s="317">
        <f>avgpoinc!Y26</f>
        <v>238798.07564971555</v>
      </c>
      <c r="I34" s="84">
        <f>avgpoinc!AE26</f>
        <v>344213.12050039985</v>
      </c>
      <c r="J34" s="317">
        <f>avgpoinc!AK26</f>
        <v>681742.5857555368</v>
      </c>
      <c r="K34" s="317">
        <f>avgpoinc!AQ26</f>
        <v>1496582.9549090369</v>
      </c>
      <c r="L34" s="210"/>
      <c r="O34" s="1103">
        <f>B34-'TB3'!B33</f>
        <v>-7.6715943024701119</v>
      </c>
    </row>
    <row r="35" spans="1:15" s="87" customFormat="1" ht="15" customHeight="1" x14ac:dyDescent="0.2">
      <c r="A35" s="92">
        <v>1938</v>
      </c>
      <c r="B35" s="602">
        <f>avgpoinc!B27</f>
        <v>13537.650331329551</v>
      </c>
      <c r="C35" s="326">
        <f>avgpoinc!BC27</f>
        <v>8515.8872705283302</v>
      </c>
      <c r="D35" s="84"/>
      <c r="E35" s="204"/>
      <c r="F35" s="85">
        <f>avgpoinc!M27</f>
        <v>58733.51787854053</v>
      </c>
      <c r="G35" s="84">
        <f>avgpoinc!S27</f>
        <v>83861.871551263263</v>
      </c>
      <c r="H35" s="317">
        <f>avgpoinc!Y27</f>
        <v>197197.74107392732</v>
      </c>
      <c r="I35" s="84">
        <f>avgpoinc!AE27</f>
        <v>274531.54149162379</v>
      </c>
      <c r="J35" s="317">
        <f>avgpoinc!AK27</f>
        <v>509307.9380550544</v>
      </c>
      <c r="K35" s="317">
        <f>avgpoinc!AQ27</f>
        <v>1150271.1337401061</v>
      </c>
      <c r="L35" s="210"/>
      <c r="O35" s="1103">
        <f>B35-'TB3'!B34</f>
        <v>-7.2127465449430019</v>
      </c>
    </row>
    <row r="36" spans="1:15" s="87" customFormat="1" ht="15" customHeight="1" x14ac:dyDescent="0.2">
      <c r="A36" s="91">
        <v>1939</v>
      </c>
      <c r="B36" s="603">
        <f>avgpoinc!B28</f>
        <v>14488.805764005321</v>
      </c>
      <c r="C36" s="327">
        <f>avgpoinc!BC28</f>
        <v>8748.619570335657</v>
      </c>
      <c r="D36" s="88"/>
      <c r="E36" s="205"/>
      <c r="F36" s="89">
        <f>avgpoinc!M28</f>
        <v>66150.481507032295</v>
      </c>
      <c r="G36" s="88">
        <f>avgpoinc!S28</f>
        <v>95484.378666040357</v>
      </c>
      <c r="H36" s="316">
        <f>avgpoinc!Y28</f>
        <v>234807.61862397037</v>
      </c>
      <c r="I36" s="88">
        <f>avgpoinc!AE28</f>
        <v>334899.74661524169</v>
      </c>
      <c r="J36" s="316">
        <f>avgpoinc!AK28</f>
        <v>665603.81995656551</v>
      </c>
      <c r="K36" s="316">
        <f>avgpoinc!AQ28</f>
        <v>1536945.7182594263</v>
      </c>
      <c r="L36" s="330"/>
      <c r="O36" s="1103">
        <f>B36-'TB3'!B35</f>
        <v>-7.5630376410954341</v>
      </c>
    </row>
    <row r="37" spans="1:15" s="87" customFormat="1" ht="15" customHeight="1" x14ac:dyDescent="0.2">
      <c r="A37" s="92">
        <v>1940</v>
      </c>
      <c r="B37" s="602">
        <f>avgpoinc!B29</f>
        <v>15723.704411561941</v>
      </c>
      <c r="C37" s="326">
        <f>avgpoinc!BC29</f>
        <v>9543.6381484566191</v>
      </c>
      <c r="D37" s="84"/>
      <c r="E37" s="204"/>
      <c r="F37" s="85">
        <f>avgpoinc!M29</f>
        <v>71344.300779509853</v>
      </c>
      <c r="G37" s="84">
        <f>avgpoinc!S29</f>
        <v>104128.61707194748</v>
      </c>
      <c r="H37" s="317">
        <f>avgpoinc!Y29</f>
        <v>267862.63172810688</v>
      </c>
      <c r="I37" s="84">
        <f>avgpoinc!AE29</f>
        <v>389686.48089070059</v>
      </c>
      <c r="J37" s="317">
        <f>avgpoinc!AK29</f>
        <v>827845.02097977989</v>
      </c>
      <c r="K37" s="317">
        <f>avgpoinc!AQ29</f>
        <v>2097921.2766232495</v>
      </c>
      <c r="L37" s="210"/>
      <c r="O37" s="1103">
        <f>B37-'TB3'!B36</f>
        <v>-7.9046168392560503</v>
      </c>
    </row>
    <row r="38" spans="1:15" s="87" customFormat="1" ht="15" customHeight="1" x14ac:dyDescent="0.2">
      <c r="A38" s="92">
        <v>1941</v>
      </c>
      <c r="B38" s="602">
        <f>avgpoinc!B30</f>
        <v>18650.320285913818</v>
      </c>
      <c r="C38" s="326">
        <f>avgpoinc!BC30</f>
        <v>12121.447571512712</v>
      </c>
      <c r="D38" s="84"/>
      <c r="E38" s="204"/>
      <c r="F38" s="85">
        <f>avgpoinc!M30</f>
        <v>77410.174715523754</v>
      </c>
      <c r="G38" s="84">
        <f>avgpoinc!S30</f>
        <v>114256.85191876312</v>
      </c>
      <c r="H38" s="317">
        <f>avgpoinc!Y30</f>
        <v>303797.99754886254</v>
      </c>
      <c r="I38" s="84">
        <f>avgpoinc!AE30</f>
        <v>441861.93549490883</v>
      </c>
      <c r="J38" s="317">
        <f>avgpoinc!AK30</f>
        <v>933253.15829868813</v>
      </c>
      <c r="K38" s="317">
        <f>avgpoinc!AQ30</f>
        <v>2184631.9410738675</v>
      </c>
      <c r="L38" s="210"/>
      <c r="O38" s="1103">
        <f>B38-'TB3'!B37</f>
        <v>-7.9527672945223458</v>
      </c>
    </row>
    <row r="39" spans="1:15" s="87" customFormat="1" ht="15" customHeight="1" x14ac:dyDescent="0.2">
      <c r="A39" s="92">
        <v>1942</v>
      </c>
      <c r="B39" s="602">
        <f>avgpoinc!B31</f>
        <v>22058.399813622007</v>
      </c>
      <c r="C39" s="326">
        <f>avgpoinc!BC31</f>
        <v>15806.477789469724</v>
      </c>
      <c r="D39" s="84"/>
      <c r="E39" s="204"/>
      <c r="F39" s="85">
        <f>avgpoinc!M31</f>
        <v>78325.698030992542</v>
      </c>
      <c r="G39" s="84">
        <f>avgpoinc!S31</f>
        <v>118356.77265767861</v>
      </c>
      <c r="H39" s="317">
        <f>avgpoinc!Y31</f>
        <v>326196.29778241471</v>
      </c>
      <c r="I39" s="84">
        <f>avgpoinc!AE31</f>
        <v>483343.95746205002</v>
      </c>
      <c r="J39" s="317">
        <f>avgpoinc!AK31</f>
        <v>1056111.1544008171</v>
      </c>
      <c r="K39" s="317">
        <f>avgpoinc!AQ31</f>
        <v>2641589.6023607654</v>
      </c>
      <c r="L39" s="210"/>
      <c r="O39" s="1103">
        <f>B39-'TB3'!B38</f>
        <v>-7.5375957618925895</v>
      </c>
    </row>
    <row r="40" spans="1:15" s="87" customFormat="1" ht="15" customHeight="1" x14ac:dyDescent="0.2">
      <c r="A40" s="92">
        <v>1943</v>
      </c>
      <c r="B40" s="602">
        <f>avgpoinc!B32</f>
        <v>25442.943721335629</v>
      </c>
      <c r="C40" s="326">
        <f>avgpoinc!BC32</f>
        <v>19548.763058557888</v>
      </c>
      <c r="D40" s="84"/>
      <c r="E40" s="204"/>
      <c r="F40" s="85">
        <f>avgpoinc!M32</f>
        <v>78490.56968633522</v>
      </c>
      <c r="G40" s="84">
        <f>avgpoinc!S32</f>
        <v>118640.08640583599</v>
      </c>
      <c r="H40" s="317">
        <f>avgpoinc!Y32</f>
        <v>320974.41684358468</v>
      </c>
      <c r="I40" s="84">
        <f>avgpoinc!AE32</f>
        <v>466647.04330364912</v>
      </c>
      <c r="J40" s="317">
        <f>avgpoinc!AK32</f>
        <v>972594.59135888924</v>
      </c>
      <c r="K40" s="317">
        <f>avgpoinc!AQ32</f>
        <v>1861966.5236865431</v>
      </c>
      <c r="L40" s="210"/>
      <c r="O40" s="1103">
        <f>B40-'TB3'!B39</f>
        <v>-7.475594662981166</v>
      </c>
    </row>
    <row r="41" spans="1:15" s="87" customFormat="1" ht="15" customHeight="1" x14ac:dyDescent="0.2">
      <c r="A41" s="92">
        <v>1944</v>
      </c>
      <c r="B41" s="602">
        <f>avgpoinc!B33</f>
        <v>26259.308250620732</v>
      </c>
      <c r="C41" s="326">
        <f>avgpoinc!BC33</f>
        <v>20639.328826489676</v>
      </c>
      <c r="D41" s="84"/>
      <c r="E41" s="204"/>
      <c r="F41" s="85">
        <f>avgpoinc!M33</f>
        <v>76839.123067800174</v>
      </c>
      <c r="G41" s="84">
        <f>avgpoinc!S33</f>
        <v>108972.56132795371</v>
      </c>
      <c r="H41" s="317">
        <f>avgpoinc!Y33</f>
        <v>270249.69231951819</v>
      </c>
      <c r="I41" s="84">
        <f>avgpoinc!AE33</f>
        <v>383063.22157254105</v>
      </c>
      <c r="J41" s="317">
        <f>avgpoinc!AK33</f>
        <v>752781.25247015466</v>
      </c>
      <c r="K41" s="317">
        <f>avgpoinc!AQ33</f>
        <v>1694933.9443777602</v>
      </c>
      <c r="L41" s="210"/>
      <c r="O41" s="1103">
        <f>B41-'TB3'!B40</f>
        <v>-7.7107598810289346</v>
      </c>
    </row>
    <row r="42" spans="1:15" s="87" customFormat="1" ht="15" customHeight="1" x14ac:dyDescent="0.2">
      <c r="A42" s="92">
        <v>1945</v>
      </c>
      <c r="B42" s="602">
        <f>avgpoinc!B34</f>
        <v>25227.124193226879</v>
      </c>
      <c r="C42" s="326">
        <f>avgpoinc!BC34</f>
        <v>20011.094171856355</v>
      </c>
      <c r="D42" s="84"/>
      <c r="E42" s="204"/>
      <c r="F42" s="85">
        <f>avgpoinc!M34</f>
        <v>72171.39438556158</v>
      </c>
      <c r="G42" s="84">
        <f>avgpoinc!S34</f>
        <v>101361.3148661553</v>
      </c>
      <c r="H42" s="317">
        <f>avgpoinc!Y34</f>
        <v>231988.7272921894</v>
      </c>
      <c r="I42" s="84">
        <f>avgpoinc!AE34</f>
        <v>312157.58286653075</v>
      </c>
      <c r="J42" s="317">
        <f>avgpoinc!AK34</f>
        <v>529572.00280294043</v>
      </c>
      <c r="K42" s="317">
        <f>avgpoinc!AQ34</f>
        <v>628208.1034060769</v>
      </c>
      <c r="L42" s="210"/>
      <c r="O42" s="1103">
        <f>B42-'TB3'!B41</f>
        <v>-5.017186022214446</v>
      </c>
    </row>
    <row r="43" spans="1:15" s="87" customFormat="1" ht="15" customHeight="1" x14ac:dyDescent="0.2">
      <c r="A43" s="92">
        <v>1946</v>
      </c>
      <c r="B43" s="602">
        <f>avgpoinc!B35</f>
        <v>22048.408931505946</v>
      </c>
      <c r="C43" s="326">
        <f>avgpoinc!BC35</f>
        <v>16767.811620400629</v>
      </c>
      <c r="D43" s="84"/>
      <c r="E43" s="204"/>
      <c r="F43" s="85">
        <f>avgpoinc!M35</f>
        <v>69573.78473145375</v>
      </c>
      <c r="G43" s="84">
        <f>avgpoinc!S35</f>
        <v>100005.11225451624</v>
      </c>
      <c r="H43" s="317">
        <f>avgpoinc!Y35</f>
        <v>218784.35528830893</v>
      </c>
      <c r="I43" s="84">
        <f>avgpoinc!AE35</f>
        <v>288823.14503696404</v>
      </c>
      <c r="J43" s="317">
        <f>avgpoinc!AK35</f>
        <v>491545.80674396257</v>
      </c>
      <c r="K43" s="317">
        <f>avgpoinc!AQ35</f>
        <v>889059.53230806231</v>
      </c>
      <c r="L43" s="210"/>
      <c r="O43" s="1103">
        <f>B43-'TB3'!B42</f>
        <v>7.1179696578547009</v>
      </c>
    </row>
    <row r="44" spans="1:15" s="87" customFormat="1" ht="15" customHeight="1" x14ac:dyDescent="0.2">
      <c r="A44" s="92">
        <v>1947</v>
      </c>
      <c r="B44" s="602">
        <f>avgpoinc!B36</f>
        <v>21376.961015086657</v>
      </c>
      <c r="C44" s="326">
        <f>avgpoinc!BC36</f>
        <v>16373.154239987332</v>
      </c>
      <c r="D44" s="84"/>
      <c r="E44" s="204"/>
      <c r="F44" s="85">
        <f>avgpoinc!M36</f>
        <v>66411.221990980572</v>
      </c>
      <c r="G44" s="84">
        <f>avgpoinc!S36</f>
        <v>96438.928679819539</v>
      </c>
      <c r="H44" s="317">
        <f>avgpoinc!Y36</f>
        <v>219842.92029242232</v>
      </c>
      <c r="I44" s="84">
        <f>avgpoinc!AE36</f>
        <v>298746.88410090201</v>
      </c>
      <c r="J44" s="317">
        <f>avgpoinc!AK36</f>
        <v>578136.38195521024</v>
      </c>
      <c r="K44" s="317">
        <f>avgpoinc!AQ36</f>
        <v>1445141.7628666349</v>
      </c>
      <c r="L44" s="210"/>
      <c r="O44" s="1103">
        <f>B44-'TB3'!B43</f>
        <v>29.476635580591392</v>
      </c>
    </row>
    <row r="45" spans="1:15" s="87" customFormat="1" ht="15" customHeight="1" x14ac:dyDescent="0.2">
      <c r="A45" s="92">
        <v>1948</v>
      </c>
      <c r="B45" s="602">
        <f>avgpoinc!B37</f>
        <v>22410.784860249743</v>
      </c>
      <c r="C45" s="326">
        <f>avgpoinc!BC37</f>
        <v>16652.230527983433</v>
      </c>
      <c r="D45" s="84"/>
      <c r="E45" s="204"/>
      <c r="F45" s="85">
        <f>avgpoinc!M37</f>
        <v>74237.773850646583</v>
      </c>
      <c r="G45" s="84">
        <f>avgpoinc!S37</f>
        <v>109045.95263150631</v>
      </c>
      <c r="H45" s="317">
        <f>avgpoinc!Y37</f>
        <v>262716.27016515977</v>
      </c>
      <c r="I45" s="84">
        <f>avgpoinc!AE37</f>
        <v>368713.63920683216</v>
      </c>
      <c r="J45" s="317">
        <f>avgpoinc!AK37</f>
        <v>748612.09080500854</v>
      </c>
      <c r="K45" s="317">
        <f>avgpoinc!AQ37</f>
        <v>1903050.9095640411</v>
      </c>
      <c r="L45" s="210"/>
      <c r="O45" s="1103">
        <f>B45-'TB3'!B44</f>
        <v>61.250287970844511</v>
      </c>
    </row>
    <row r="46" spans="1:15" s="87" customFormat="1" ht="15" customHeight="1" x14ac:dyDescent="0.2">
      <c r="A46" s="91">
        <v>1949</v>
      </c>
      <c r="B46" s="603">
        <f>avgpoinc!B38</f>
        <v>21660.800386740229</v>
      </c>
      <c r="C46" s="327">
        <f>avgpoinc!BC38</f>
        <v>16064.619100159438</v>
      </c>
      <c r="D46" s="88"/>
      <c r="E46" s="205"/>
      <c r="F46" s="89">
        <f>avgpoinc!M38</f>
        <v>72026.431965967335</v>
      </c>
      <c r="G46" s="88">
        <f>avgpoinc!S38</f>
        <v>104581.68913290578</v>
      </c>
      <c r="H46" s="316">
        <f>avgpoinc!Y38</f>
        <v>253081.79246599897</v>
      </c>
      <c r="I46" s="88">
        <f>avgpoinc!AE38</f>
        <v>358127.81868759147</v>
      </c>
      <c r="J46" s="316">
        <f>avgpoinc!AK38</f>
        <v>747644.1634646923</v>
      </c>
      <c r="K46" s="316">
        <f>avgpoinc!AQ38</f>
        <v>2009566.7545968064</v>
      </c>
      <c r="L46" s="330"/>
      <c r="O46" s="1103">
        <f>B46-'TB3'!B45</f>
        <v>14.721261993403459</v>
      </c>
    </row>
    <row r="47" spans="1:15" s="87" customFormat="1" ht="15" customHeight="1" x14ac:dyDescent="0.2">
      <c r="A47" s="92">
        <v>1950</v>
      </c>
      <c r="B47" s="602">
        <f>avgpoinc!B39</f>
        <v>23606.494902608581</v>
      </c>
      <c r="C47" s="326">
        <f>avgpoinc!BC39</f>
        <v>17619.60312955235</v>
      </c>
      <c r="D47" s="84"/>
      <c r="E47" s="204"/>
      <c r="F47" s="85">
        <f>avgpoinc!M39</f>
        <v>77488.520860114615</v>
      </c>
      <c r="G47" s="84">
        <f>avgpoinc!S39</f>
        <v>111958.59983206171</v>
      </c>
      <c r="H47" s="317">
        <f>avgpoinc!Y39</f>
        <v>269838.08588598593</v>
      </c>
      <c r="I47" s="84">
        <f>avgpoinc!AE39</f>
        <v>378698.47063471313</v>
      </c>
      <c r="J47" s="317">
        <f>avgpoinc!AK39</f>
        <v>778615.36294286803</v>
      </c>
      <c r="K47" s="317">
        <f>avgpoinc!AQ39</f>
        <v>1287051.6306586596</v>
      </c>
      <c r="L47" s="210"/>
      <c r="O47" s="1103">
        <f>B47-'TB3'!B46</f>
        <v>42.604633131242736</v>
      </c>
    </row>
    <row r="48" spans="1:15" s="87" customFormat="1" ht="15" customHeight="1" x14ac:dyDescent="0.2">
      <c r="A48" s="92">
        <v>1951</v>
      </c>
      <c r="B48" s="602">
        <f>avgpoinc!B40</f>
        <v>25219.594910860254</v>
      </c>
      <c r="C48" s="326">
        <f>avgpoinc!BC40</f>
        <v>19247.384796157614</v>
      </c>
      <c r="D48" s="84"/>
      <c r="E48" s="204"/>
      <c r="F48" s="85">
        <f>avgpoinc!M40</f>
        <v>78969.485943183987</v>
      </c>
      <c r="G48" s="84">
        <f>avgpoinc!S40</f>
        <v>113819.32183815179</v>
      </c>
      <c r="H48" s="317">
        <f>avgpoinc!Y40</f>
        <v>272537.48103373148</v>
      </c>
      <c r="I48" s="84">
        <f>avgpoinc!AE40</f>
        <v>379631.03607156599</v>
      </c>
      <c r="J48" s="317">
        <f>avgpoinc!AK40</f>
        <v>754700.08100502787</v>
      </c>
      <c r="K48" s="317">
        <f>avgpoinc!AQ40</f>
        <v>1945923.0405769844</v>
      </c>
      <c r="L48" s="210"/>
      <c r="O48" s="1103">
        <f>B48-'TB3'!B47</f>
        <v>-1.0643140513457183</v>
      </c>
    </row>
    <row r="49" spans="1:15" s="87" customFormat="1" ht="15" customHeight="1" x14ac:dyDescent="0.2">
      <c r="A49" s="92">
        <v>1952</v>
      </c>
      <c r="B49" s="602">
        <f>avgpoinc!B41</f>
        <v>25871.038637050286</v>
      </c>
      <c r="C49" s="326">
        <f>avgpoinc!BC41</f>
        <v>19926.439459290868</v>
      </c>
      <c r="D49" s="84"/>
      <c r="E49" s="204"/>
      <c r="F49" s="85">
        <f>avgpoinc!M41</f>
        <v>79372.431236885051</v>
      </c>
      <c r="G49" s="84">
        <f>avgpoinc!S41</f>
        <v>113781.46541926127</v>
      </c>
      <c r="H49" s="317">
        <f>avgpoinc!Y41</f>
        <v>270201.43713583337</v>
      </c>
      <c r="I49" s="84">
        <f>avgpoinc!AE41</f>
        <v>378307.25000265805</v>
      </c>
      <c r="J49" s="317">
        <f>avgpoinc!AK41</f>
        <v>790963.0812837485</v>
      </c>
      <c r="K49" s="317">
        <f>avgpoinc!AQ41</f>
        <v>1982567.5297998982</v>
      </c>
      <c r="L49" s="210"/>
      <c r="O49" s="1103">
        <f>B49-'TB3'!B48</f>
        <v>0.71240012177440803</v>
      </c>
    </row>
    <row r="50" spans="1:15" s="87" customFormat="1" ht="15" customHeight="1" x14ac:dyDescent="0.2">
      <c r="A50" s="92">
        <v>1953</v>
      </c>
      <c r="B50" s="602">
        <f>avgpoinc!B42</f>
        <v>26661.586595703633</v>
      </c>
      <c r="C50" s="326">
        <f>avgpoinc!BC42</f>
        <v>20778.793427712695</v>
      </c>
      <c r="D50" s="84"/>
      <c r="E50" s="204"/>
      <c r="F50" s="85">
        <f>avgpoinc!M42</f>
        <v>79606.7251076221</v>
      </c>
      <c r="G50" s="84">
        <f>avgpoinc!S42</f>
        <v>112258.07920311388</v>
      </c>
      <c r="H50" s="317">
        <f>avgpoinc!Y42</f>
        <v>260315.30865891674</v>
      </c>
      <c r="I50" s="84">
        <f>avgpoinc!AE42</f>
        <v>364022.15527590382</v>
      </c>
      <c r="J50" s="317">
        <f>avgpoinc!AK42</f>
        <v>718810.56393711304</v>
      </c>
      <c r="K50" s="317">
        <f>avgpoinc!AQ42</f>
        <v>1936611.9107166161</v>
      </c>
      <c r="L50" s="210"/>
      <c r="O50" s="1103">
        <f>B50-'TB3'!B49</f>
        <v>-6.1275981794278778</v>
      </c>
    </row>
    <row r="51" spans="1:15" s="87" customFormat="1" ht="15" customHeight="1" x14ac:dyDescent="0.2">
      <c r="A51" s="92">
        <v>1954</v>
      </c>
      <c r="B51" s="602">
        <f>avgpoinc!B43</f>
        <v>26095.715337488266</v>
      </c>
      <c r="C51" s="326">
        <f>avgpoinc!BC43</f>
        <v>20133.868760842732</v>
      </c>
      <c r="D51" s="84"/>
      <c r="E51" s="204"/>
      <c r="F51" s="85">
        <f>avgpoinc!M43</f>
        <v>79752.334527298022</v>
      </c>
      <c r="G51" s="84">
        <f>avgpoinc!S43</f>
        <v>112609.94774716368</v>
      </c>
      <c r="H51" s="317">
        <f>avgpoinc!Y43</f>
        <v>259626.18693791784</v>
      </c>
      <c r="I51" s="84">
        <f>avgpoinc!AE43</f>
        <v>357802.02739524405</v>
      </c>
      <c r="J51" s="317">
        <f>avgpoinc!AK43</f>
        <v>699867.22045334242</v>
      </c>
      <c r="K51" s="317">
        <f>avgpoinc!AQ43</f>
        <v>1798835.4195504664</v>
      </c>
      <c r="L51" s="210"/>
      <c r="O51" s="1103">
        <f>B51-'TB3'!B50</f>
        <v>-21.502800830876367</v>
      </c>
    </row>
    <row r="52" spans="1:15" s="87" customFormat="1" ht="15" customHeight="1" x14ac:dyDescent="0.2">
      <c r="A52" s="92">
        <v>1955</v>
      </c>
      <c r="B52" s="602">
        <f>avgpoinc!B44</f>
        <v>27960.484585159862</v>
      </c>
      <c r="C52" s="326">
        <f>avgpoinc!BC44</f>
        <v>21399.423921822348</v>
      </c>
      <c r="D52" s="84"/>
      <c r="E52" s="204"/>
      <c r="F52" s="85">
        <f>avgpoinc!M44</f>
        <v>87010.030555197518</v>
      </c>
      <c r="G52" s="84">
        <f>avgpoinc!S44</f>
        <v>124172.12056542416</v>
      </c>
      <c r="H52" s="317">
        <f>avgpoinc!Y44</f>
        <v>292350.35364947782</v>
      </c>
      <c r="I52" s="84">
        <f>avgpoinc!AE44</f>
        <v>406076.12383570959</v>
      </c>
      <c r="J52" s="317">
        <f>avgpoinc!AK44</f>
        <v>839756.5153088707</v>
      </c>
      <c r="K52" s="317">
        <f>avgpoinc!AQ44</f>
        <v>2478888.2891046242</v>
      </c>
      <c r="L52" s="210"/>
      <c r="O52" s="1103">
        <f>B52-'TB3'!B51</f>
        <v>-18.262581735092681</v>
      </c>
    </row>
    <row r="53" spans="1:15" s="87" customFormat="1" ht="15" customHeight="1" x14ac:dyDescent="0.2">
      <c r="A53" s="92">
        <v>1956</v>
      </c>
      <c r="B53" s="602">
        <f>avgpoinc!B45</f>
        <v>28491.677353529521</v>
      </c>
      <c r="C53" s="326">
        <f>avgpoinc!BC45</f>
        <v>22052.89633250091</v>
      </c>
      <c r="D53" s="84"/>
      <c r="E53" s="204"/>
      <c r="F53" s="85">
        <f>avgpoinc!M45</f>
        <v>86440.706542787011</v>
      </c>
      <c r="G53" s="84">
        <f>avgpoinc!S45</f>
        <v>122090.48253102983</v>
      </c>
      <c r="H53" s="317">
        <f>avgpoinc!Y45</f>
        <v>277796.86538930115</v>
      </c>
      <c r="I53" s="84">
        <f>avgpoinc!AE45</f>
        <v>379829.08569476201</v>
      </c>
      <c r="J53" s="317">
        <f>avgpoinc!AK45</f>
        <v>781724.03704692249</v>
      </c>
      <c r="K53" s="317">
        <f>avgpoinc!AQ45</f>
        <v>2168755.2047387776</v>
      </c>
      <c r="L53" s="210"/>
      <c r="O53" s="1103">
        <f>B53-'TB3'!B52</f>
        <v>-21.811847494976973</v>
      </c>
    </row>
    <row r="54" spans="1:15" s="87" customFormat="1" ht="15" customHeight="1" x14ac:dyDescent="0.2">
      <c r="A54" s="92">
        <v>1957</v>
      </c>
      <c r="B54" s="602">
        <f>avgpoinc!B46</f>
        <v>28547.551175980985</v>
      </c>
      <c r="C54" s="326">
        <f>avgpoinc!BC46</f>
        <v>22066.738562887153</v>
      </c>
      <c r="D54" s="84"/>
      <c r="E54" s="204"/>
      <c r="F54" s="85">
        <f>avgpoinc!M46</f>
        <v>86874.864693825453</v>
      </c>
      <c r="G54" s="84">
        <f>avgpoinc!S46</f>
        <v>122570.37699330077</v>
      </c>
      <c r="H54" s="317">
        <f>avgpoinc!Y46</f>
        <v>277043.95942744985</v>
      </c>
      <c r="I54" s="84">
        <f>avgpoinc!AE46</f>
        <v>377965.02352745534</v>
      </c>
      <c r="J54" s="317">
        <f>avgpoinc!AK46</f>
        <v>764143.80635840131</v>
      </c>
      <c r="K54" s="317">
        <f>avgpoinc!AQ46</f>
        <v>2014302.582281505</v>
      </c>
      <c r="L54" s="210"/>
      <c r="O54" s="1103">
        <f>B54-'TB3'!B53</f>
        <v>-19.934148241423827</v>
      </c>
    </row>
    <row r="55" spans="1:15" s="87" customFormat="1" ht="15" customHeight="1" x14ac:dyDescent="0.2">
      <c r="A55" s="92">
        <v>1958</v>
      </c>
      <c r="B55" s="602">
        <f>avgpoinc!B47</f>
        <v>27745.320354313073</v>
      </c>
      <c r="C55" s="326">
        <f>avgpoinc!BC47</f>
        <v>21384.606843521335</v>
      </c>
      <c r="D55" s="84"/>
      <c r="E55" s="204"/>
      <c r="F55" s="85">
        <f>avgpoinc!M47</f>
        <v>84991.741951438744</v>
      </c>
      <c r="G55" s="84">
        <f>avgpoinc!S47</f>
        <v>117882.34511332359</v>
      </c>
      <c r="H55" s="317">
        <f>avgpoinc!Y47</f>
        <v>252823.31121794981</v>
      </c>
      <c r="I55" s="84">
        <f>avgpoinc!AE47</f>
        <v>335920.88547181501</v>
      </c>
      <c r="J55" s="317">
        <f>avgpoinc!AK47</f>
        <v>641711.64899923233</v>
      </c>
      <c r="K55" s="317">
        <f>avgpoinc!AQ47</f>
        <v>1610241.2686425762</v>
      </c>
      <c r="L55" s="210"/>
      <c r="O55" s="1103">
        <f>B55-'TB3'!B54</f>
        <v>-26.33613360228992</v>
      </c>
    </row>
    <row r="56" spans="1:15" s="87" customFormat="1" ht="15" customHeight="1" x14ac:dyDescent="0.2">
      <c r="A56" s="91">
        <v>1959</v>
      </c>
      <c r="B56" s="603">
        <f>avgpoinc!B48</f>
        <v>29483.669840214268</v>
      </c>
      <c r="C56" s="327">
        <f>avgpoinc!BC48</f>
        <v>22676.712738637965</v>
      </c>
      <c r="D56" s="88"/>
      <c r="E56" s="205"/>
      <c r="F56" s="89">
        <f>avgpoinc!M48</f>
        <v>90746.283754400938</v>
      </c>
      <c r="G56" s="88">
        <f>avgpoinc!S48</f>
        <v>126808.95658195025</v>
      </c>
      <c r="H56" s="316">
        <f>avgpoinc!Y48</f>
        <v>281070.35787849472</v>
      </c>
      <c r="I56" s="88">
        <f>avgpoinc!AE48</f>
        <v>386138.68194182741</v>
      </c>
      <c r="J56" s="316">
        <f>avgpoinc!AK48</f>
        <v>764243.01696070633</v>
      </c>
      <c r="K56" s="316">
        <f>avgpoinc!AQ48</f>
        <v>2024327.9838020524</v>
      </c>
      <c r="L56" s="330"/>
      <c r="O56" s="1103">
        <f>B56-'TB3'!B55</f>
        <v>4.0484099254208559</v>
      </c>
    </row>
    <row r="57" spans="1:15" x14ac:dyDescent="0.2">
      <c r="A57" s="67">
        <v>1960</v>
      </c>
      <c r="B57" s="602">
        <f>avgpoinc!B49</f>
        <v>30031.069519488363</v>
      </c>
      <c r="C57" s="326">
        <f>avgpoinc!BC49</f>
        <v>23220.865962618893</v>
      </c>
      <c r="D57" s="84"/>
      <c r="E57" s="204"/>
      <c r="F57" s="85">
        <f>avgpoinc!M49</f>
        <v>91322.901531313619</v>
      </c>
      <c r="G57" s="84">
        <f>avgpoinc!S49</f>
        <v>125919.8984415942</v>
      </c>
      <c r="H57" s="317">
        <f>avgpoinc!Y49</f>
        <v>274756.78089720733</v>
      </c>
      <c r="I57" s="84">
        <f>avgpoinc!AE49</f>
        <v>370468.34962510614</v>
      </c>
      <c r="J57" s="317">
        <f>avgpoinc!AK49</f>
        <v>758859.94182814506</v>
      </c>
      <c r="K57" s="317">
        <f>avgpoinc!AQ49</f>
        <v>2267884.8789366302</v>
      </c>
      <c r="L57" s="210"/>
      <c r="O57" s="1103">
        <f>B57-'TB3'!B56</f>
        <v>5.204392420615477</v>
      </c>
    </row>
    <row r="58" spans="1:15" x14ac:dyDescent="0.2">
      <c r="A58" s="67">
        <v>1961</v>
      </c>
      <c r="B58" s="602">
        <f>avgpoinc!B50</f>
        <v>30423.500290516382</v>
      </c>
      <c r="C58" s="326">
        <f>avgpoinc!BC50</f>
        <v>23439.473805393758</v>
      </c>
      <c r="D58" s="84"/>
      <c r="E58" s="204"/>
      <c r="F58" s="85">
        <f>avgpoinc!M50</f>
        <v>93279.738656619971</v>
      </c>
      <c r="G58" s="84">
        <f>avgpoinc!S50</f>
        <v>128368.05655471592</v>
      </c>
      <c r="H58" s="317">
        <f>avgpoinc!Y50</f>
        <v>271105.55587662756</v>
      </c>
      <c r="I58" s="84">
        <f>avgpoinc!AE50</f>
        <v>361195.23882973858</v>
      </c>
      <c r="J58" s="317">
        <f>avgpoinc!AK50</f>
        <v>741842.62149373768</v>
      </c>
      <c r="K58" s="317">
        <f>avgpoinc!AQ50</f>
        <v>2261517.5721251937</v>
      </c>
      <c r="L58" s="210"/>
      <c r="O58" s="1103">
        <f>B58-'TB3'!B57</f>
        <v>7.4239873817787156</v>
      </c>
    </row>
    <row r="59" spans="1:15" x14ac:dyDescent="0.2">
      <c r="A59" s="67">
        <v>1962</v>
      </c>
      <c r="B59" s="604">
        <f>avgpoinc!B51</f>
        <v>31947.580374334688</v>
      </c>
      <c r="C59" s="328">
        <f>avgpoinc!BC51</f>
        <v>24394.455277207315</v>
      </c>
      <c r="D59" s="81">
        <f>avgpoinc!AW51</f>
        <v>14454.185015775032</v>
      </c>
      <c r="E59" s="206">
        <f>avgpoinc!BI51</f>
        <v>36819.793103997668</v>
      </c>
      <c r="F59" s="82">
        <f>avgpoinc!M51</f>
        <v>99925.706248481016</v>
      </c>
      <c r="G59" s="81">
        <f>avgpoinc!S51</f>
        <v>138225.03393445871</v>
      </c>
      <c r="H59" s="318">
        <f>avgpoinc!Y51</f>
        <v>297848.32055275928</v>
      </c>
      <c r="I59" s="81">
        <f>avgpoinc!AE51</f>
        <v>407650.79012837913</v>
      </c>
      <c r="J59" s="318">
        <f>avgpoinc!AK51</f>
        <v>852757.05099752615</v>
      </c>
      <c r="K59" s="318">
        <f>avgpoinc!AQ51</f>
        <v>2627951.3572722436</v>
      </c>
      <c r="L59" s="331">
        <f t="array" ref="L59:L116">TRANSPOSE('TC4'!B135:BG135)</f>
        <v>8474509.0103244837</v>
      </c>
      <c r="O59" s="1103">
        <f>B59-'TB3'!B58</f>
        <v>1.8547042803184013</v>
      </c>
    </row>
    <row r="60" spans="1:15" x14ac:dyDescent="0.2">
      <c r="A60" s="67">
        <v>1963</v>
      </c>
      <c r="B60" s="605">
        <f>avgpoinc!B52</f>
        <v>33021.468462472767</v>
      </c>
      <c r="C60" s="326">
        <f>avgpoinc!BC52</f>
        <v>25036.458255063269</v>
      </c>
      <c r="D60" s="62">
        <f>avgpoinc!AW52</f>
        <v>14634.043619723372</v>
      </c>
      <c r="E60" s="204">
        <f>avgpoinc!BI52</f>
        <v>38265.412743918991</v>
      </c>
      <c r="F60" s="63">
        <f>avgpoinc!M52</f>
        <v>104886.5603291583</v>
      </c>
      <c r="G60" s="62">
        <f>avgpoinc!S52</f>
        <v>145401.61104653604</v>
      </c>
      <c r="H60" s="319">
        <f>avgpoinc!Y52</f>
        <v>313595.30000107433</v>
      </c>
      <c r="I60" s="62">
        <f>avgpoinc!AE52</f>
        <v>431032.54835190356</v>
      </c>
      <c r="J60" s="319">
        <f>avgpoinc!AK52</f>
        <v>911941.74827356869</v>
      </c>
      <c r="K60" s="319">
        <f>avgpoinc!AQ52</f>
        <v>2876463.2045224411</v>
      </c>
      <c r="L60" s="332">
        <v>9659242.5142406635</v>
      </c>
      <c r="O60" s="1103">
        <f>B60-'TB3'!B59</f>
        <v>0</v>
      </c>
    </row>
    <row r="61" spans="1:15" x14ac:dyDescent="0.2">
      <c r="A61" s="67">
        <v>1964</v>
      </c>
      <c r="B61" s="605">
        <f>avgpoinc!B53</f>
        <v>34377.516547838772</v>
      </c>
      <c r="C61" s="326">
        <f>avgpoinc!BC53</f>
        <v>25879.293405968871</v>
      </c>
      <c r="D61" s="62">
        <f>avgpoinc!AW53</f>
        <v>14813.902223671712</v>
      </c>
      <c r="E61" s="204">
        <f>avgpoinc!BI53</f>
        <v>39711.032383840306</v>
      </c>
      <c r="F61" s="63">
        <f>avgpoinc!M53</f>
        <v>110861.52482466787</v>
      </c>
      <c r="G61" s="62">
        <f>avgpoinc!S53</f>
        <v>154006.80169277443</v>
      </c>
      <c r="H61" s="319">
        <f>avgpoinc!Y53</f>
        <v>332443.89628290257</v>
      </c>
      <c r="I61" s="62">
        <f>avgpoinc!AE53</f>
        <v>458809.61055020848</v>
      </c>
      <c r="J61" s="319">
        <f>avgpoinc!AK53</f>
        <v>981164.62092140864</v>
      </c>
      <c r="K61" s="319">
        <f>avgpoinc!AQ53</f>
        <v>3161340.4731702418</v>
      </c>
      <c r="L61" s="332">
        <v>10843976.018156841</v>
      </c>
      <c r="O61" s="1103">
        <f>B61-'TB3'!B60</f>
        <v>-0.22652666343492456</v>
      </c>
    </row>
    <row r="62" spans="1:15" x14ac:dyDescent="0.2">
      <c r="A62" s="67">
        <v>1965</v>
      </c>
      <c r="B62" s="605">
        <f>avgpoinc!B54</f>
        <v>36152.597756965159</v>
      </c>
      <c r="C62" s="326">
        <f>avgpoinc!BC54</f>
        <v>27336.00340420819</v>
      </c>
      <c r="D62" s="62">
        <f>avgpoinc!AW54</f>
        <v>15902.506200984695</v>
      </c>
      <c r="E62" s="204">
        <f>avgpoinc!BI54</f>
        <v>41562.960237988082</v>
      </c>
      <c r="F62" s="63">
        <f>avgpoinc!M54</f>
        <v>115501.94693177794</v>
      </c>
      <c r="G62" s="62">
        <f>avgpoinc!S54</f>
        <v>160489.65218564722</v>
      </c>
      <c r="H62" s="319">
        <f>avgpoinc!Y54</f>
        <v>347542.607215225</v>
      </c>
      <c r="I62" s="62">
        <f>avgpoinc!AE54</f>
        <v>481914.93233822013</v>
      </c>
      <c r="J62" s="319">
        <f>avgpoinc!AK54</f>
        <v>1051793.1532391077</v>
      </c>
      <c r="K62" s="319">
        <f>avgpoinc!AQ54</f>
        <v>3448256.8219038597</v>
      </c>
      <c r="L62" s="332">
        <v>11760536.538584001</v>
      </c>
      <c r="O62" s="1103">
        <f>B62-'TB3'!B61</f>
        <v>0</v>
      </c>
    </row>
    <row r="63" spans="1:15" x14ac:dyDescent="0.2">
      <c r="A63" s="67">
        <v>1966</v>
      </c>
      <c r="B63" s="605">
        <f>avgpoinc!B55</f>
        <v>37836.129026837851</v>
      </c>
      <c r="C63" s="326">
        <f>avgpoinc!BC55</f>
        <v>28735.011473336868</v>
      </c>
      <c r="D63" s="62">
        <f>avgpoinc!AW55</f>
        <v>16991.11017829768</v>
      </c>
      <c r="E63" s="204">
        <f>avgpoinc!BI55</f>
        <v>43414.888092135865</v>
      </c>
      <c r="F63" s="63">
        <f>avgpoinc!M55</f>
        <v>119746.18700834665</v>
      </c>
      <c r="G63" s="62">
        <f>avgpoinc!S55</f>
        <v>166425.52963802949</v>
      </c>
      <c r="H63" s="319">
        <f>avgpoinc!Y55</f>
        <v>361563.48420451023</v>
      </c>
      <c r="I63" s="62">
        <f>avgpoinc!AE55</f>
        <v>503743.89865411492</v>
      </c>
      <c r="J63" s="319">
        <f>avgpoinc!AK55</f>
        <v>1121668.3116654791</v>
      </c>
      <c r="K63" s="319">
        <f>avgpoinc!AQ55</f>
        <v>3738273.250064496</v>
      </c>
      <c r="L63" s="332">
        <v>12677097.059011163</v>
      </c>
      <c r="O63" s="1103">
        <f>B63-'TB3'!B62</f>
        <v>1.2645148710798821</v>
      </c>
    </row>
    <row r="64" spans="1:15" x14ac:dyDescent="0.2">
      <c r="A64" s="67">
        <v>1967</v>
      </c>
      <c r="B64" s="605">
        <f>avgpoinc!B56</f>
        <v>38364.569194718897</v>
      </c>
      <c r="C64" s="326">
        <f>avgpoinc!BC56</f>
        <v>29620.962462786745</v>
      </c>
      <c r="D64" s="62">
        <f>avgpoinc!AW56</f>
        <v>18323.168958241738</v>
      </c>
      <c r="E64" s="204">
        <f>avgpoinc!BI56</f>
        <v>43743.204343468009</v>
      </c>
      <c r="F64" s="79">
        <f>avgpoinc!M56</f>
        <v>117057.02978210829</v>
      </c>
      <c r="G64" s="62">
        <f>avgpoinc!S56</f>
        <v>161454.44585409694</v>
      </c>
      <c r="H64" s="319">
        <f>avgpoinc!Y56</f>
        <v>346831.13761073881</v>
      </c>
      <c r="I64" s="62">
        <f>avgpoinc!AE56</f>
        <v>479799.89885266329</v>
      </c>
      <c r="J64" s="319">
        <f>avgpoinc!AK56</f>
        <v>1036470.0063070505</v>
      </c>
      <c r="K64" s="319">
        <f>avgpoinc!AQ56</f>
        <v>3344928.1062835772</v>
      </c>
      <c r="L64" s="332">
        <v>10481837.183865434</v>
      </c>
      <c r="O64" s="1103">
        <f>B64-'TB3'!B63</f>
        <v>1.7703580399102066</v>
      </c>
    </row>
    <row r="65" spans="1:15" x14ac:dyDescent="0.2">
      <c r="A65" s="67">
        <v>1968</v>
      </c>
      <c r="B65" s="605">
        <f>avgpoinc!B57</f>
        <v>39487.214015379817</v>
      </c>
      <c r="C65" s="326">
        <f>avgpoinc!BC57</f>
        <v>30772.774021362846</v>
      </c>
      <c r="D65" s="62">
        <f>avgpoinc!AW57</f>
        <v>19304.979069327059</v>
      </c>
      <c r="E65" s="204">
        <f>avgpoinc!BI57</f>
        <v>45107.517711407592</v>
      </c>
      <c r="F65" s="79">
        <f>avgpoinc!M57</f>
        <v>117917.17396153252</v>
      </c>
      <c r="G65" s="62">
        <f>avgpoinc!S57</f>
        <v>161522.84716735326</v>
      </c>
      <c r="H65" s="319">
        <f>avgpoinc!Y57</f>
        <v>343780.07546666276</v>
      </c>
      <c r="I65" s="62">
        <f>avgpoinc!AE57</f>
        <v>473504.60399049195</v>
      </c>
      <c r="J65" s="319">
        <f>avgpoinc!AK57</f>
        <v>1012500.7110759462</v>
      </c>
      <c r="K65" s="319">
        <f>avgpoinc!AQ57</f>
        <v>3280187.8291804795</v>
      </c>
      <c r="L65" s="332">
        <v>10180700.501538135</v>
      </c>
      <c r="O65" s="1103">
        <f>B65-'TB3'!B64</f>
        <v>2.2827920658601215</v>
      </c>
    </row>
    <row r="66" spans="1:15" x14ac:dyDescent="0.2">
      <c r="A66" s="72">
        <v>1969</v>
      </c>
      <c r="B66" s="606">
        <f>avgpoinc!B58</f>
        <v>40011.626955463136</v>
      </c>
      <c r="C66" s="327">
        <f>avgpoinc!BC58</f>
        <v>31566.447009317129</v>
      </c>
      <c r="D66" s="68">
        <f>avgpoinc!AW58</f>
        <v>20091.241625420967</v>
      </c>
      <c r="E66" s="205">
        <f>avgpoinc!BI58</f>
        <v>45910.453739187338</v>
      </c>
      <c r="F66" s="80">
        <f>avgpoinc!M58</f>
        <v>116018.24647077725</v>
      </c>
      <c r="G66" s="68">
        <f>avgpoinc!S58</f>
        <v>156827.17496866739</v>
      </c>
      <c r="H66" s="320">
        <f>avgpoinc!Y58</f>
        <v>323905.75616681681</v>
      </c>
      <c r="I66" s="68">
        <f>avgpoinc!AE58</f>
        <v>441043.43372968666</v>
      </c>
      <c r="J66" s="320">
        <f>avgpoinc!AK58</f>
        <v>926294.44254752446</v>
      </c>
      <c r="K66" s="320">
        <f>avgpoinc!AQ58</f>
        <v>2978387.8516512238</v>
      </c>
      <c r="L66" s="333">
        <v>10511661.722489005</v>
      </c>
      <c r="O66" s="1103">
        <f>B66-'TB3'!B65</f>
        <v>3.3442458038043696</v>
      </c>
    </row>
    <row r="67" spans="1:15" x14ac:dyDescent="0.2">
      <c r="A67" s="67">
        <v>1970</v>
      </c>
      <c r="B67" s="605">
        <f>avgpoinc!B59</f>
        <v>39036.094346729617</v>
      </c>
      <c r="C67" s="326">
        <f>avgpoinc!BC59</f>
        <v>30947.809109271308</v>
      </c>
      <c r="D67" s="62">
        <f>avgpoinc!AW59</f>
        <v>19848.312169486497</v>
      </c>
      <c r="E67" s="204">
        <f>avgpoinc!BI59</f>
        <v>44822.180284002323</v>
      </c>
      <c r="F67" s="79">
        <f>avgpoinc!M59</f>
        <v>111830.66148385443</v>
      </c>
      <c r="G67" s="62">
        <f>avgpoinc!S59</f>
        <v>149950.92617411274</v>
      </c>
      <c r="H67" s="319">
        <f>avgpoinc!Y59</f>
        <v>301937.63393436582</v>
      </c>
      <c r="I67" s="62">
        <f>avgpoinc!AE59</f>
        <v>406001.96148129116</v>
      </c>
      <c r="J67" s="319">
        <f>avgpoinc!AK59</f>
        <v>825335.01718491444</v>
      </c>
      <c r="K67" s="319">
        <f>avgpoinc!AQ59</f>
        <v>2562684.0508542554</v>
      </c>
      <c r="L67" s="332">
        <v>7755120.4899683213</v>
      </c>
      <c r="O67" s="1103">
        <f>B67-'TB3'!B66</f>
        <v>3.4139746870278032</v>
      </c>
    </row>
    <row r="68" spans="1:15" x14ac:dyDescent="0.2">
      <c r="A68" s="67">
        <v>1971</v>
      </c>
      <c r="B68" s="605">
        <f>avgpoinc!B60</f>
        <v>39233.701430586763</v>
      </c>
      <c r="C68" s="326">
        <f>avgpoinc!BC60</f>
        <v>31036.566196621985</v>
      </c>
      <c r="D68" s="62">
        <f>avgpoinc!AW60</f>
        <v>19822.19867695991</v>
      </c>
      <c r="E68" s="204">
        <f>avgpoinc!BI60</f>
        <v>45054.525596199586</v>
      </c>
      <c r="F68" s="79">
        <f>avgpoinc!M60</f>
        <v>113007.91853626972</v>
      </c>
      <c r="G68" s="62">
        <f>avgpoinc!S60</f>
        <v>151845.56981946094</v>
      </c>
      <c r="H68" s="319">
        <f>avgpoinc!Y60</f>
        <v>306378.01579762687</v>
      </c>
      <c r="I68" s="62">
        <f>avgpoinc!AE60</f>
        <v>412975.52285150619</v>
      </c>
      <c r="J68" s="319">
        <f>avgpoinc!AK60</f>
        <v>844537.44401106425</v>
      </c>
      <c r="K68" s="319">
        <f>avgpoinc!AQ60</f>
        <v>2597231.1438273643</v>
      </c>
      <c r="L68" s="332">
        <v>8115529.5840643272</v>
      </c>
      <c r="O68" s="1103">
        <f>B68-'TB3'!B67</f>
        <v>2.592191052128328</v>
      </c>
    </row>
    <row r="69" spans="1:15" x14ac:dyDescent="0.2">
      <c r="A69" s="67">
        <v>1972</v>
      </c>
      <c r="B69" s="605">
        <f>avgpoinc!B61</f>
        <v>40665.697407035528</v>
      </c>
      <c r="C69" s="326">
        <f>avgpoinc!BC61</f>
        <v>32019.525020284662</v>
      </c>
      <c r="D69" s="62">
        <f>avgpoinc!AW61</f>
        <v>20507.766531118876</v>
      </c>
      <c r="E69" s="204">
        <f>avgpoinc!BI61</f>
        <v>46409.223131741885</v>
      </c>
      <c r="F69" s="79">
        <f>avgpoinc!M61</f>
        <v>118481.24888779332</v>
      </c>
      <c r="G69" s="62">
        <f>avgpoinc!S61</f>
        <v>159765.71163559859</v>
      </c>
      <c r="H69" s="319">
        <f>avgpoinc!Y61</f>
        <v>321759.33425960765</v>
      </c>
      <c r="I69" s="62">
        <f>avgpoinc!AE61</f>
        <v>434387.35402062332</v>
      </c>
      <c r="J69" s="319">
        <f>avgpoinc!AK61</f>
        <v>895557.85773748916</v>
      </c>
      <c r="K69" s="319">
        <f>avgpoinc!AQ61</f>
        <v>2755992.5526988585</v>
      </c>
      <c r="L69" s="332">
        <v>9225744.2690253071</v>
      </c>
      <c r="O69" s="1103">
        <f>B69-'TB3'!B68</f>
        <v>2.5425754448369844</v>
      </c>
    </row>
    <row r="70" spans="1:15" x14ac:dyDescent="0.2">
      <c r="A70" s="67">
        <v>1973</v>
      </c>
      <c r="B70" s="605">
        <f>avgpoinc!B62</f>
        <v>42369.531797157673</v>
      </c>
      <c r="C70" s="326">
        <f>avgpoinc!BC62</f>
        <v>33326.15023323847</v>
      </c>
      <c r="D70" s="62">
        <f>avgpoinc!AW62</f>
        <v>21564.101071908095</v>
      </c>
      <c r="E70" s="204">
        <f>avgpoinc!BI62</f>
        <v>48028.711684901435</v>
      </c>
      <c r="F70" s="79">
        <f>avgpoinc!M62</f>
        <v>123759.96587243053</v>
      </c>
      <c r="G70" s="62">
        <f>avgpoinc!S62</f>
        <v>167137.1421871488</v>
      </c>
      <c r="H70" s="319">
        <f>avgpoinc!Y62</f>
        <v>334450.76810554758</v>
      </c>
      <c r="I70" s="62">
        <f>avgpoinc!AE62</f>
        <v>449700.35692726588</v>
      </c>
      <c r="J70" s="319">
        <f>avgpoinc!AK62</f>
        <v>920481.33144280396</v>
      </c>
      <c r="K70" s="319">
        <f>avgpoinc!AQ62</f>
        <v>2768912.6941069667</v>
      </c>
      <c r="L70" s="332">
        <v>8679523.0676741693</v>
      </c>
      <c r="O70" s="1103">
        <f>B70-'TB3'!B69</f>
        <v>4.7666724780065124</v>
      </c>
    </row>
    <row r="71" spans="1:15" x14ac:dyDescent="0.2">
      <c r="A71" s="67">
        <v>1974</v>
      </c>
      <c r="B71" s="605">
        <f>avgpoinc!B63</f>
        <v>41166.060035631352</v>
      </c>
      <c r="C71" s="326">
        <f>avgpoinc!BC63</f>
        <v>32601.485255899999</v>
      </c>
      <c r="D71" s="62">
        <f>avgpoinc!AW63</f>
        <v>21322.505885438361</v>
      </c>
      <c r="E71" s="204">
        <f>avgpoinc!BI63</f>
        <v>46700.20946897706</v>
      </c>
      <c r="F71" s="79">
        <f>avgpoinc!M63</f>
        <v>118247.23305321342</v>
      </c>
      <c r="G71" s="62">
        <f>avgpoinc!S63</f>
        <v>158687.60102438094</v>
      </c>
      <c r="H71" s="319">
        <f>avgpoinc!Y63</f>
        <v>315306.60956500832</v>
      </c>
      <c r="I71" s="62">
        <f>avgpoinc!AE63</f>
        <v>423267.33857412793</v>
      </c>
      <c r="J71" s="319">
        <f>avgpoinc!AK63</f>
        <v>861202.48465051525</v>
      </c>
      <c r="K71" s="319">
        <f>avgpoinc!AQ63</f>
        <v>2587000.1488273623</v>
      </c>
      <c r="L71" s="332">
        <v>7315045.7829409968</v>
      </c>
      <c r="O71" s="1103">
        <f>B71-'TB3'!B70</f>
        <v>8.1007028497260762</v>
      </c>
    </row>
    <row r="72" spans="1:15" x14ac:dyDescent="0.2">
      <c r="A72" s="67">
        <v>1975</v>
      </c>
      <c r="B72" s="605">
        <f>avgpoinc!B64</f>
        <v>39840.1147223726</v>
      </c>
      <c r="C72" s="326">
        <f>avgpoinc!BC64</f>
        <v>31552.206380239022</v>
      </c>
      <c r="D72" s="62">
        <f>avgpoinc!AW64</f>
        <v>20670.06581379877</v>
      </c>
      <c r="E72" s="204">
        <f>avgpoinc!BI64</f>
        <v>45154.882088289341</v>
      </c>
      <c r="F72" s="79">
        <f>avgpoinc!M64</f>
        <v>114431.28980157479</v>
      </c>
      <c r="G72" s="62">
        <f>avgpoinc!S64</f>
        <v>153440.49545460381</v>
      </c>
      <c r="H72" s="319">
        <f>avgpoinc!Y64</f>
        <v>305940.68697496026</v>
      </c>
      <c r="I72" s="62">
        <f>avgpoinc!AE64</f>
        <v>411363.35054360883</v>
      </c>
      <c r="J72" s="319">
        <f>avgpoinc!AK64</f>
        <v>851542.1103137763</v>
      </c>
      <c r="K72" s="319">
        <f>avgpoinc!AQ64</f>
        <v>2647045.4731709333</v>
      </c>
      <c r="L72" s="332">
        <v>8413035.1637894735</v>
      </c>
      <c r="O72" s="1103">
        <f>B72-'TB3'!B71</f>
        <v>4.6555803092414862</v>
      </c>
    </row>
    <row r="73" spans="1:15" x14ac:dyDescent="0.2">
      <c r="A73" s="67">
        <v>1976</v>
      </c>
      <c r="B73" s="605">
        <f>avgpoinc!B65</f>
        <v>41292.870570466512</v>
      </c>
      <c r="C73" s="326">
        <f>avgpoinc!BC65</f>
        <v>32708.535831045854</v>
      </c>
      <c r="D73" s="62">
        <f>avgpoinc!AW65</f>
        <v>21529.792047640378</v>
      </c>
      <c r="E73" s="204">
        <f>avgpoinc!BI65</f>
        <v>46681.965560302706</v>
      </c>
      <c r="F73" s="79">
        <f>avgpoinc!M65</f>
        <v>118551.88322525243</v>
      </c>
      <c r="G73" s="62">
        <f>avgpoinc!S65</f>
        <v>158970.61110866591</v>
      </c>
      <c r="H73" s="319">
        <f>avgpoinc!Y65</f>
        <v>317420.31788554322</v>
      </c>
      <c r="I73" s="62">
        <f>avgpoinc!AE65</f>
        <v>427496.3295729591</v>
      </c>
      <c r="J73" s="319">
        <f>avgpoinc!AK65</f>
        <v>887601.21503202827</v>
      </c>
      <c r="K73" s="319">
        <f>avgpoinc!AQ65</f>
        <v>2770321.1920078895</v>
      </c>
      <c r="L73" s="332">
        <v>8687269.1597018894</v>
      </c>
      <c r="O73" s="1103">
        <f>B73-'TB3'!B72</f>
        <v>0.82102720572584076</v>
      </c>
    </row>
    <row r="74" spans="1:15" x14ac:dyDescent="0.2">
      <c r="A74" s="67">
        <v>1977</v>
      </c>
      <c r="B74" s="605">
        <f>avgpoinc!B66</f>
        <v>42575.629318062536</v>
      </c>
      <c r="C74" s="326">
        <f>avgpoinc!BC66</f>
        <v>33602.601750587673</v>
      </c>
      <c r="D74" s="62">
        <f>avgpoinc!AW66</f>
        <v>22081.890676172665</v>
      </c>
      <c r="E74" s="204">
        <f>avgpoinc!BI66</f>
        <v>48003.490593606432</v>
      </c>
      <c r="F74" s="79">
        <f>avgpoinc!M66</f>
        <v>123332.87742533629</v>
      </c>
      <c r="G74" s="62">
        <f>avgpoinc!S66</f>
        <v>166008.89802280377</v>
      </c>
      <c r="H74" s="319">
        <f>avgpoinc!Y66</f>
        <v>334069.7020734399</v>
      </c>
      <c r="I74" s="62">
        <f>avgpoinc!AE66</f>
        <v>451975.78039114457</v>
      </c>
      <c r="J74" s="319">
        <f>avgpoinc!AK66</f>
        <v>947445.41510289628</v>
      </c>
      <c r="K74" s="319">
        <f>avgpoinc!AQ66</f>
        <v>2988514.6643512188</v>
      </c>
      <c r="L74" s="332">
        <v>9386154.1890509799</v>
      </c>
      <c r="O74" s="1103">
        <f>B74-'TB3'!B73</f>
        <v>0.83114757110161008</v>
      </c>
    </row>
    <row r="75" spans="1:15" x14ac:dyDescent="0.2">
      <c r="A75" s="67">
        <v>1978</v>
      </c>
      <c r="B75" s="605">
        <f>avgpoinc!B67</f>
        <v>44087.482443546884</v>
      </c>
      <c r="C75" s="326">
        <f>avgpoinc!BC67</f>
        <v>34684.481364501764</v>
      </c>
      <c r="D75" s="62">
        <f>avgpoinc!AW67</f>
        <v>22747.010585085496</v>
      </c>
      <c r="E75" s="204">
        <f>avgpoinc!BI67</f>
        <v>49606.319838772084</v>
      </c>
      <c r="F75" s="79">
        <f>avgpoinc!M67</f>
        <v>128714.49215495298</v>
      </c>
      <c r="G75" s="62">
        <f>avgpoinc!S67</f>
        <v>173821.06035159391</v>
      </c>
      <c r="H75" s="319">
        <f>avgpoinc!Y67</f>
        <v>353568.36108685489</v>
      </c>
      <c r="I75" s="62">
        <f>avgpoinc!AE67</f>
        <v>483261.51563723589</v>
      </c>
      <c r="J75" s="319">
        <f>avgpoinc!AK67</f>
        <v>1040296.2944421665</v>
      </c>
      <c r="K75" s="319">
        <f>avgpoinc!AQ67</f>
        <v>3422719.4071634705</v>
      </c>
      <c r="L75" s="332">
        <v>10443922.80599994</v>
      </c>
      <c r="O75" s="1103">
        <f>B75-'TB3'!B74</f>
        <v>0.65389251824672101</v>
      </c>
    </row>
    <row r="76" spans="1:15" x14ac:dyDescent="0.2">
      <c r="A76" s="72">
        <v>1979</v>
      </c>
      <c r="B76" s="606">
        <f>avgpoinc!B68</f>
        <v>44253.481507108605</v>
      </c>
      <c r="C76" s="327">
        <f>avgpoinc!BC68</f>
        <v>34682.30555191492</v>
      </c>
      <c r="D76" s="68">
        <f>avgpoinc!AW68</f>
        <v>22879.755073728124</v>
      </c>
      <c r="E76" s="205">
        <f>avgpoinc!BI68</f>
        <v>49435.493649648415</v>
      </c>
      <c r="F76" s="69">
        <f>avgpoinc!M68</f>
        <v>130394.06510385171</v>
      </c>
      <c r="G76" s="68">
        <f>avgpoinc!S68</f>
        <v>177629.79509653061</v>
      </c>
      <c r="H76" s="320">
        <f>avgpoinc!Y68</f>
        <v>370701.71853125875</v>
      </c>
      <c r="I76" s="68">
        <f>avgpoinc!AE68</f>
        <v>514960.78377782414</v>
      </c>
      <c r="J76" s="320">
        <f>avgpoinc!AK68</f>
        <v>1165042.4902709376</v>
      </c>
      <c r="K76" s="320">
        <f>avgpoinc!AQ68</f>
        <v>4076053.0231986707</v>
      </c>
      <c r="L76" s="333">
        <v>14418301.544588838</v>
      </c>
      <c r="O76" s="1103">
        <f>B76-'TB3'!B75</f>
        <v>0.51357669397111749</v>
      </c>
    </row>
    <row r="77" spans="1:15" x14ac:dyDescent="0.2">
      <c r="A77" s="67">
        <v>1980</v>
      </c>
      <c r="B77" s="605">
        <f>avgpoinc!B69</f>
        <v>42964.079589241061</v>
      </c>
      <c r="C77" s="326">
        <f>avgpoinc!BC69</f>
        <v>33951.204538893529</v>
      </c>
      <c r="D77" s="62">
        <f>avgpoinc!AW69</f>
        <v>22231.326563961476</v>
      </c>
      <c r="E77" s="204">
        <f>avgpoinc!BI69</f>
        <v>48601.05200755861</v>
      </c>
      <c r="F77" s="63">
        <f>avgpoinc!M69</f>
        <v>124079.95504236881</v>
      </c>
      <c r="G77" s="62">
        <f>avgpoinc!S69</f>
        <v>166820.25143307529</v>
      </c>
      <c r="H77" s="319">
        <f>avgpoinc!Y69</f>
        <v>340426.2470483185</v>
      </c>
      <c r="I77" s="62">
        <f>avgpoinc!AE69</f>
        <v>469261.25574576895</v>
      </c>
      <c r="J77" s="319">
        <f>avgpoinc!AK69</f>
        <v>1035341.5686641538</v>
      </c>
      <c r="K77" s="319">
        <f>avgpoinc!AQ69</f>
        <v>3466722.0543059143</v>
      </c>
      <c r="L77" s="332">
        <v>10529197.071926679</v>
      </c>
      <c r="O77" s="1103">
        <f>B77-'TB3'!B76</f>
        <v>0.42632646291895071</v>
      </c>
    </row>
    <row r="78" spans="1:15" x14ac:dyDescent="0.2">
      <c r="A78" s="67">
        <v>1981</v>
      </c>
      <c r="B78" s="605">
        <f>avgpoinc!B70</f>
        <v>43294.368942023131</v>
      </c>
      <c r="C78" s="326">
        <f>avgpoinc!BC70</f>
        <v>33740.230753263182</v>
      </c>
      <c r="D78" s="62">
        <f>avgpoinc!AW70</f>
        <v>21876.615608686458</v>
      </c>
      <c r="E78" s="204">
        <f>avgpoinc!BI70</f>
        <v>48569.749683984097</v>
      </c>
      <c r="F78" s="63">
        <f>avgpoinc!M70</f>
        <v>129281.61264086259</v>
      </c>
      <c r="G78" s="62">
        <f>avgpoinc!S70</f>
        <v>175816.25383899346</v>
      </c>
      <c r="H78" s="319">
        <f>avgpoinc!Y70</f>
        <v>368723.62813784153</v>
      </c>
      <c r="I78" s="62">
        <f>avgpoinc!AE70</f>
        <v>516318.31403771637</v>
      </c>
      <c r="J78" s="319">
        <f>avgpoinc!AK70</f>
        <v>1176628.0983193999</v>
      </c>
      <c r="K78" s="319">
        <f>avgpoinc!AQ70</f>
        <v>4028178.6761810668</v>
      </c>
      <c r="L78" s="332">
        <v>12883849.593263542</v>
      </c>
      <c r="O78" s="1103">
        <f>B78-'TB3'!B77</f>
        <v>0.35086051084363135</v>
      </c>
    </row>
    <row r="79" spans="1:15" x14ac:dyDescent="0.2">
      <c r="A79" s="67">
        <v>1982</v>
      </c>
      <c r="B79" s="605">
        <f>avgpoinc!B71</f>
        <v>41871.740854441006</v>
      </c>
      <c r="C79" s="326">
        <f>avgpoinc!BC71</f>
        <v>32376.863164197159</v>
      </c>
      <c r="D79" s="62">
        <f>avgpoinc!AW71</f>
        <v>20405.179087739234</v>
      </c>
      <c r="E79" s="204">
        <f>avgpoinc!BI71</f>
        <v>47341.468259769572</v>
      </c>
      <c r="F79" s="63">
        <f>avgpoinc!M71</f>
        <v>127325.64006663558</v>
      </c>
      <c r="G79" s="62">
        <f>avgpoinc!S71</f>
        <v>173600.88014835209</v>
      </c>
      <c r="H79" s="319">
        <f>avgpoinc!Y71</f>
        <v>370515.49295323092</v>
      </c>
      <c r="I79" s="62">
        <f>avgpoinc!AE71</f>
        <v>526716.04610563221</v>
      </c>
      <c r="J79" s="319">
        <f>avgpoinc!AK71</f>
        <v>1282083.4325080814</v>
      </c>
      <c r="K79" s="319">
        <f>avgpoinc!AQ71</f>
        <v>5047563.9989996823</v>
      </c>
      <c r="L79" s="332">
        <v>22134661.811619978</v>
      </c>
      <c r="O79" s="1103">
        <f>B79-'TB3'!B78</f>
        <v>0.29544305517629255</v>
      </c>
    </row>
    <row r="80" spans="1:15" x14ac:dyDescent="0.2">
      <c r="A80" s="67">
        <v>1983</v>
      </c>
      <c r="B80" s="605">
        <f>avgpoinc!B72</f>
        <v>42527.583437713751</v>
      </c>
      <c r="C80" s="326">
        <f>avgpoinc!BC72</f>
        <v>32504.217683722316</v>
      </c>
      <c r="D80" s="62">
        <f>avgpoinc!AW72</f>
        <v>19925.770561308203</v>
      </c>
      <c r="E80" s="204">
        <f>avgpoinc!BI72</f>
        <v>48227.27658673995</v>
      </c>
      <c r="F80" s="63">
        <f>avgpoinc!M72</f>
        <v>132737.87522363669</v>
      </c>
      <c r="G80" s="62">
        <f>avgpoinc!S72</f>
        <v>181299.48156198967</v>
      </c>
      <c r="H80" s="319">
        <f>avgpoinc!Y72</f>
        <v>394039.08391748986</v>
      </c>
      <c r="I80" s="62">
        <f>avgpoinc!AE72</f>
        <v>565389.0464180758</v>
      </c>
      <c r="J80" s="319">
        <f>avgpoinc!AK72</f>
        <v>1386140.8459563272</v>
      </c>
      <c r="K80" s="319">
        <f>avgpoinc!AQ72</f>
        <v>5748001.049415526</v>
      </c>
      <c r="L80" s="332">
        <v>28509894.800927926</v>
      </c>
      <c r="O80" s="1103">
        <f>B80-'TB3'!B79</f>
        <v>0.27872574159846408</v>
      </c>
    </row>
    <row r="81" spans="1:15" x14ac:dyDescent="0.2">
      <c r="A81" s="67">
        <v>1984</v>
      </c>
      <c r="B81" s="605">
        <f>avgpoinc!B73</f>
        <v>45361.950349823259</v>
      </c>
      <c r="C81" s="326">
        <f>avgpoinc!BC73</f>
        <v>33876.094473604586</v>
      </c>
      <c r="D81" s="62">
        <f>avgpoinc!AW73</f>
        <v>20544.229595522393</v>
      </c>
      <c r="E81" s="204">
        <f>avgpoinc!BI73</f>
        <v>50540.925571207321</v>
      </c>
      <c r="F81" s="63">
        <f>avgpoinc!M73</f>
        <v>148734.65323579131</v>
      </c>
      <c r="G81" s="62">
        <f>avgpoinc!S73</f>
        <v>205762.45089278466</v>
      </c>
      <c r="H81" s="319">
        <f>avgpoinc!Y73</f>
        <v>453117.4853608773</v>
      </c>
      <c r="I81" s="62">
        <f>avgpoinc!AE73</f>
        <v>654527.51491149736</v>
      </c>
      <c r="J81" s="319">
        <f>avgpoinc!AK73</f>
        <v>1627059.851597694</v>
      </c>
      <c r="K81" s="319">
        <f>avgpoinc!AQ73</f>
        <v>6558659.6350916792</v>
      </c>
      <c r="L81" s="332">
        <v>31565709.657333679</v>
      </c>
      <c r="O81" s="1103">
        <f>B81-'TB3'!B80</f>
        <v>0.13209961312531959</v>
      </c>
    </row>
    <row r="82" spans="1:15" x14ac:dyDescent="0.2">
      <c r="A82" s="67">
        <v>1985</v>
      </c>
      <c r="B82" s="605">
        <f>avgpoinc!B74</f>
        <v>46143.247856626382</v>
      </c>
      <c r="C82" s="326">
        <f>avgpoinc!BC74</f>
        <v>34450.736732285011</v>
      </c>
      <c r="D82" s="62">
        <f>avgpoinc!AW74</f>
        <v>20746.729466729746</v>
      </c>
      <c r="E82" s="204">
        <f>avgpoinc!BI74</f>
        <v>51580.7458142291</v>
      </c>
      <c r="F82" s="63">
        <f>avgpoinc!M74</f>
        <v>151375.84797569868</v>
      </c>
      <c r="G82" s="62">
        <f>avgpoinc!S74</f>
        <v>209555.6368628999</v>
      </c>
      <c r="H82" s="319">
        <f>avgpoinc!Y74</f>
        <v>467009.33960485354</v>
      </c>
      <c r="I82" s="62">
        <f>avgpoinc!AE74</f>
        <v>678282.50246880564</v>
      </c>
      <c r="J82" s="319">
        <f>avgpoinc!AK74</f>
        <v>1692331.7462910481</v>
      </c>
      <c r="K82" s="319">
        <f>avgpoinc!AQ74</f>
        <v>7029728.4119314514</v>
      </c>
      <c r="L82" s="332">
        <v>6877385.5493086856</v>
      </c>
      <c r="O82" s="1103">
        <f>B82-'TB3'!B81</f>
        <v>0.15087932472670218</v>
      </c>
    </row>
    <row r="83" spans="1:15" x14ac:dyDescent="0.2">
      <c r="A83" s="67">
        <v>1986</v>
      </c>
      <c r="B83" s="605">
        <f>avgpoinc!B75</f>
        <v>46552.619019122016</v>
      </c>
      <c r="C83" s="326">
        <f>avgpoinc!BC75</f>
        <v>35040.605121420289</v>
      </c>
      <c r="D83" s="62">
        <f>avgpoinc!AW75</f>
        <v>20736.467720973251</v>
      </c>
      <c r="E83" s="204">
        <f>avgpoinc!BI75</f>
        <v>52920.776871979084</v>
      </c>
      <c r="F83" s="63">
        <f>avgpoinc!M75</f>
        <v>150160.74409843757</v>
      </c>
      <c r="G83" s="62">
        <f>avgpoinc!S75</f>
        <v>205724.85408365959</v>
      </c>
      <c r="H83" s="319">
        <f>avgpoinc!Y75</f>
        <v>447046.62415214058</v>
      </c>
      <c r="I83" s="62">
        <f>avgpoinc!AE75</f>
        <v>635266.29422141134</v>
      </c>
      <c r="J83" s="319">
        <f>avgpoinc!AK75</f>
        <v>1512666.6325685794</v>
      </c>
      <c r="K83" s="319">
        <f>avgpoinc!AQ75</f>
        <v>5885495.0628758855</v>
      </c>
      <c r="L83" s="332">
        <v>26620190.028668735</v>
      </c>
      <c r="O83" s="1103">
        <f>B83-'TB3'!B82</f>
        <v>0.14580914386169752</v>
      </c>
    </row>
    <row r="84" spans="1:15" x14ac:dyDescent="0.2">
      <c r="A84" s="67">
        <v>1987</v>
      </c>
      <c r="B84" s="605">
        <f>avgpoinc!B76</f>
        <v>47961.14299481031</v>
      </c>
      <c r="C84" s="326">
        <f>avgpoinc!BC76</f>
        <v>35881.829807930626</v>
      </c>
      <c r="D84" s="62">
        <f>avgpoinc!AW76</f>
        <v>21446.705187641721</v>
      </c>
      <c r="E84" s="204">
        <f>avgpoinc!BI76</f>
        <v>53925.735583291775</v>
      </c>
      <c r="F84" s="63">
        <f>avgpoinc!M76</f>
        <v>156674.96167672737</v>
      </c>
      <c r="G84" s="62">
        <f>avgpoinc!S76</f>
        <v>219121.34115309341</v>
      </c>
      <c r="H84" s="319">
        <f>avgpoinc!Y76</f>
        <v>506196.66077272594</v>
      </c>
      <c r="I84" s="62">
        <f>avgpoinc!AE76</f>
        <v>738865.8141023108</v>
      </c>
      <c r="J84" s="319">
        <f>avgpoinc!AK76</f>
        <v>1855523.3942057258</v>
      </c>
      <c r="K84" s="319">
        <f>avgpoinc!AQ76</f>
        <v>7722472.3820878007</v>
      </c>
      <c r="L84" s="332">
        <v>38513243.703382261</v>
      </c>
      <c r="O84" s="1103">
        <f>B84-'TB3'!B83</f>
        <v>0.1404253151777084</v>
      </c>
    </row>
    <row r="85" spans="1:15" x14ac:dyDescent="0.2">
      <c r="A85" s="67">
        <v>1988</v>
      </c>
      <c r="B85" s="605">
        <f>avgpoinc!B77</f>
        <v>49976.690760307007</v>
      </c>
      <c r="C85" s="326">
        <f>avgpoinc!BC77</f>
        <v>36409.880431701786</v>
      </c>
      <c r="D85" s="62">
        <f>avgpoinc!AW77</f>
        <v>21706.047754131436</v>
      </c>
      <c r="E85" s="204">
        <f>avgpoinc!BI77</f>
        <v>54789.671278664726</v>
      </c>
      <c r="F85" s="63">
        <f>avgpoinc!M77</f>
        <v>172077.98371775402</v>
      </c>
      <c r="G85" s="62">
        <f>avgpoinc!S77</f>
        <v>246963.33878948732</v>
      </c>
      <c r="H85" s="319">
        <f>avgpoinc!Y77</f>
        <v>611208.63018847269</v>
      </c>
      <c r="I85" s="62">
        <f>avgpoinc!AE77</f>
        <v>921973.77198887512</v>
      </c>
      <c r="J85" s="319">
        <f>avgpoinc!AK77</f>
        <v>2424787.056980263</v>
      </c>
      <c r="K85" s="319">
        <f>avgpoinc!AQ77</f>
        <v>9768135.9953486547</v>
      </c>
      <c r="L85" s="332">
        <v>42639873.348488577</v>
      </c>
      <c r="O85" s="1103">
        <f>B85-'TB3'!B84</f>
        <v>0.1341174265180598</v>
      </c>
    </row>
    <row r="86" spans="1:15" x14ac:dyDescent="0.2">
      <c r="A86" s="72">
        <v>1989</v>
      </c>
      <c r="B86" s="606">
        <f>avgpoinc!B78</f>
        <v>50579.076499191367</v>
      </c>
      <c r="C86" s="327">
        <f>avgpoinc!BC78</f>
        <v>37182.171992689378</v>
      </c>
      <c r="D86" s="68">
        <f>avgpoinc!AW78</f>
        <v>22317.931404068517</v>
      </c>
      <c r="E86" s="205">
        <f>avgpoinc!BI78</f>
        <v>55762.472728465451</v>
      </c>
      <c r="F86" s="69">
        <f>avgpoinc!M78</f>
        <v>171151.21705770923</v>
      </c>
      <c r="G86" s="68">
        <f>avgpoinc!S78</f>
        <v>243895.16922545331</v>
      </c>
      <c r="H86" s="320">
        <f>avgpoinc!Y78</f>
        <v>595454.72588950407</v>
      </c>
      <c r="I86" s="68">
        <f>avgpoinc!AE78</f>
        <v>888289.43564496865</v>
      </c>
      <c r="J86" s="320">
        <f>avgpoinc!AK78</f>
        <v>2280433.6857782197</v>
      </c>
      <c r="K86" s="320">
        <f>avgpoinc!AQ78</f>
        <v>9101025.497762857</v>
      </c>
      <c r="L86" s="333">
        <v>40528513.883036591</v>
      </c>
      <c r="O86" s="1103">
        <f>B86-'TB3'!B85</f>
        <v>0.12750676777795888</v>
      </c>
    </row>
    <row r="87" spans="1:15" x14ac:dyDescent="0.2">
      <c r="A87" s="67">
        <v>1990</v>
      </c>
      <c r="B87" s="605">
        <f>avgpoinc!B79</f>
        <v>50534.329345843573</v>
      </c>
      <c r="C87" s="326">
        <f>avgpoinc!BC79</f>
        <v>37199.759512900077</v>
      </c>
      <c r="D87" s="62">
        <f>avgpoinc!AW79</f>
        <v>22310.295363440746</v>
      </c>
      <c r="E87" s="204">
        <f>avgpoinc!BI79</f>
        <v>55811.589699724231</v>
      </c>
      <c r="F87" s="63">
        <f>avgpoinc!M79</f>
        <v>170545.45784233502</v>
      </c>
      <c r="G87" s="62">
        <f>avgpoinc!S79</f>
        <v>242831.17892020405</v>
      </c>
      <c r="H87" s="319">
        <f>avgpoinc!Y79</f>
        <v>594276.03934947774</v>
      </c>
      <c r="I87" s="62">
        <f>avgpoinc!AE79</f>
        <v>886218.01265056781</v>
      </c>
      <c r="J87" s="319">
        <f>avgpoinc!AK79</f>
        <v>2257656.3678217391</v>
      </c>
      <c r="K87" s="319">
        <f>avgpoinc!AQ79</f>
        <v>9014757.641642902</v>
      </c>
      <c r="L87" s="332">
        <v>39429214.586516455</v>
      </c>
      <c r="O87" s="1103">
        <f>B87-'TB3'!B86</f>
        <v>0.11087036496610381</v>
      </c>
    </row>
    <row r="88" spans="1:15" x14ac:dyDescent="0.2">
      <c r="A88" s="67">
        <v>1991</v>
      </c>
      <c r="B88" s="605">
        <f>avgpoinc!B80</f>
        <v>49499.991756953656</v>
      </c>
      <c r="C88" s="326">
        <f>avgpoinc!BC80</f>
        <v>36646.49546833778</v>
      </c>
      <c r="D88" s="62">
        <f>avgpoinc!AW80</f>
        <v>21989.137444837666</v>
      </c>
      <c r="E88" s="204">
        <f>avgpoinc!BI80</f>
        <v>54968.192997712904</v>
      </c>
      <c r="F88" s="63">
        <f>avgpoinc!M80</f>
        <v>165181.45835449651</v>
      </c>
      <c r="G88" s="62">
        <f>avgpoinc!S80</f>
        <v>233081.66750107071</v>
      </c>
      <c r="H88" s="319">
        <f>avgpoinc!Y80</f>
        <v>547193.72220187436</v>
      </c>
      <c r="I88" s="62">
        <f>avgpoinc!AE80</f>
        <v>801920.66935043933</v>
      </c>
      <c r="J88" s="319">
        <f>avgpoinc!AK80</f>
        <v>1998123.929577997</v>
      </c>
      <c r="K88" s="319">
        <f>avgpoinc!AQ80</f>
        <v>7979991.4296049131</v>
      </c>
      <c r="L88" s="332">
        <v>36047256.998214342</v>
      </c>
      <c r="O88" s="1103">
        <f>B88-'TB3'!B87</f>
        <v>0.12460380299307872</v>
      </c>
    </row>
    <row r="89" spans="1:15" x14ac:dyDescent="0.2">
      <c r="A89" s="67">
        <v>1992</v>
      </c>
      <c r="B89" s="605">
        <f>avgpoinc!B81</f>
        <v>50457.687530186267</v>
      </c>
      <c r="C89" s="326">
        <f>avgpoinc!BC81</f>
        <v>36980.532939183111</v>
      </c>
      <c r="D89" s="62">
        <f>avgpoinc!AW81</f>
        <v>21970.637008265752</v>
      </c>
      <c r="E89" s="204">
        <f>avgpoinc!BI81</f>
        <v>55742.902852829829</v>
      </c>
      <c r="F89" s="63">
        <f>avgpoinc!M81</f>
        <v>171752.07884921465</v>
      </c>
      <c r="G89" s="62">
        <f>avgpoinc!S81</f>
        <v>244862.7388105274</v>
      </c>
      <c r="H89" s="319">
        <f>avgpoinc!Y81</f>
        <v>589115.80472567806</v>
      </c>
      <c r="I89" s="62">
        <f>avgpoinc!AE81</f>
        <v>870894.12840663653</v>
      </c>
      <c r="J89" s="319">
        <f>avgpoinc!AK81</f>
        <v>2222581.8432380529</v>
      </c>
      <c r="K89" s="319">
        <f>avgpoinc!AQ81</f>
        <v>9108849.4748214334</v>
      </c>
      <c r="L89" s="332">
        <v>38869734.088294566</v>
      </c>
      <c r="O89" s="1103">
        <f>B89-'TB3'!B88</f>
        <v>0.12901873315422563</v>
      </c>
    </row>
    <row r="90" spans="1:15" x14ac:dyDescent="0.2">
      <c r="A90" s="67">
        <v>1993</v>
      </c>
      <c r="B90" s="605">
        <f>avgpoinc!B82</f>
        <v>50887.261061241719</v>
      </c>
      <c r="C90" s="326">
        <f>avgpoinc!BC82</f>
        <v>37667.966395530137</v>
      </c>
      <c r="D90" s="62">
        <f>avgpoinc!AW82</f>
        <v>22565.7058819913</v>
      </c>
      <c r="E90" s="204">
        <f>avgpoinc!BI82</f>
        <v>56545.792037453699</v>
      </c>
      <c r="F90" s="63">
        <f>avgpoinc!M82</f>
        <v>169860.91305264589</v>
      </c>
      <c r="G90" s="62">
        <f>avgpoinc!S82</f>
        <v>239119.8676305484</v>
      </c>
      <c r="H90" s="319">
        <f>avgpoinc!Y82</f>
        <v>555066.11989866034</v>
      </c>
      <c r="I90" s="62">
        <f>avgpoinc!AE82</f>
        <v>809455.77586357645</v>
      </c>
      <c r="J90" s="319">
        <f>avgpoinc!AK82</f>
        <v>2009961.2188705041</v>
      </c>
      <c r="K90" s="319">
        <f>avgpoinc!AQ82</f>
        <v>8179575.652345839</v>
      </c>
      <c r="L90" s="332">
        <v>34159145.099940442</v>
      </c>
      <c r="O90" s="1103">
        <f>B90-'TB3'!B89</f>
        <v>0.11544524625060149</v>
      </c>
    </row>
    <row r="91" spans="1:15" x14ac:dyDescent="0.2">
      <c r="A91" s="67">
        <v>1994</v>
      </c>
      <c r="B91" s="605">
        <f>avgpoinc!B83</f>
        <v>52549.593787604274</v>
      </c>
      <c r="C91" s="326">
        <f>avgpoinc!BC83</f>
        <v>39013.794134070013</v>
      </c>
      <c r="D91" s="62">
        <f>avgpoinc!AW83</f>
        <v>23353.243728712034</v>
      </c>
      <c r="E91" s="204">
        <f>avgpoinc!BI83</f>
        <v>58589.482140767497</v>
      </c>
      <c r="F91" s="63">
        <f>avgpoinc!M83</f>
        <v>174371.79066941256</v>
      </c>
      <c r="G91" s="62">
        <f>avgpoinc!S83</f>
        <v>244188.58843356933</v>
      </c>
      <c r="H91" s="319">
        <f>avgpoinc!Y83</f>
        <v>558890.83428905089</v>
      </c>
      <c r="I91" s="62">
        <f>avgpoinc!AE83</f>
        <v>810033.71297726571</v>
      </c>
      <c r="J91" s="319">
        <f>avgpoinc!AK83</f>
        <v>1992184.6338127276</v>
      </c>
      <c r="K91" s="319">
        <f>avgpoinc!AQ83</f>
        <v>8005463.8723797929</v>
      </c>
      <c r="L91" s="332">
        <v>34904729.976920389</v>
      </c>
      <c r="O91" s="1103">
        <f>B91-'TB3'!B90</f>
        <v>0.10312848811008735</v>
      </c>
    </row>
    <row r="92" spans="1:15" x14ac:dyDescent="0.2">
      <c r="A92" s="67">
        <v>1995</v>
      </c>
      <c r="B92" s="605">
        <f>avgpoinc!B84</f>
        <v>53704.382698339672</v>
      </c>
      <c r="C92" s="326">
        <f>avgpoinc!BC84</f>
        <v>39530.767051709183</v>
      </c>
      <c r="D92" s="62">
        <f>avgpoinc!AW84</f>
        <v>23551.679064900582</v>
      </c>
      <c r="E92" s="204">
        <f>avgpoinc!BI84</f>
        <v>59504.627035219935</v>
      </c>
      <c r="F92" s="63">
        <f>avgpoinc!M84</f>
        <v>181266.92351801408</v>
      </c>
      <c r="G92" s="62">
        <f>avgpoinc!S84</f>
        <v>255087.13982301153</v>
      </c>
      <c r="H92" s="319">
        <f>avgpoinc!Y84</f>
        <v>591492.16601748927</v>
      </c>
      <c r="I92" s="62">
        <f>avgpoinc!AE84</f>
        <v>864133.99001965416</v>
      </c>
      <c r="J92" s="319">
        <f>avgpoinc!AK84</f>
        <v>2154483.6910787416</v>
      </c>
      <c r="K92" s="319">
        <f>avgpoinc!AQ84</f>
        <v>8649493.9255933817</v>
      </c>
      <c r="L92" s="332">
        <v>37681712.563623123</v>
      </c>
      <c r="O92" s="1103">
        <f>B92-'TB3'!B91</f>
        <v>9.9879189576313365E-2</v>
      </c>
    </row>
    <row r="93" spans="1:15" x14ac:dyDescent="0.2">
      <c r="A93" s="67">
        <v>1996</v>
      </c>
      <c r="B93" s="605">
        <f>avgpoinc!B85</f>
        <v>55398.950286293672</v>
      </c>
      <c r="C93" s="326">
        <f>avgpoinc!BC85</f>
        <v>40325.791227976566</v>
      </c>
      <c r="D93" s="62">
        <f>avgpoinc!AW85</f>
        <v>23875.646254704654</v>
      </c>
      <c r="E93" s="204">
        <f>avgpoinc!BI85</f>
        <v>60888.472444566454</v>
      </c>
      <c r="F93" s="63">
        <f>avgpoinc!M85</f>
        <v>191057.38181114761</v>
      </c>
      <c r="G93" s="62">
        <f>avgpoinc!S85</f>
        <v>271489.79721377866</v>
      </c>
      <c r="H93" s="319">
        <f>avgpoinc!Y85</f>
        <v>640671.30796317675</v>
      </c>
      <c r="I93" s="62">
        <f>avgpoinc!AE85</f>
        <v>942481.70083546557</v>
      </c>
      <c r="J93" s="319">
        <f>avgpoinc!AK85</f>
        <v>2411194.894220659</v>
      </c>
      <c r="K93" s="319">
        <f>avgpoinc!AQ85</f>
        <v>10042770.317218952</v>
      </c>
      <c r="L93" s="332">
        <v>43460214.442238323</v>
      </c>
      <c r="O93" s="1103">
        <f>B93-'TB3'!B92</f>
        <v>8.0631801843992434E-2</v>
      </c>
    </row>
    <row r="94" spans="1:15" x14ac:dyDescent="0.2">
      <c r="A94" s="67">
        <v>1997</v>
      </c>
      <c r="B94" s="605">
        <f>avgpoinc!B86</f>
        <v>57411.342708098171</v>
      </c>
      <c r="C94" s="326">
        <f>avgpoinc!BC86</f>
        <v>41459.580677150909</v>
      </c>
      <c r="D94" s="62">
        <f>avgpoinc!AW86</f>
        <v>24447.917302020833</v>
      </c>
      <c r="E94" s="204">
        <f>avgpoinc!BI86</f>
        <v>62724.159896063495</v>
      </c>
      <c r="F94" s="63">
        <f>avgpoinc!M86</f>
        <v>200977.20098662347</v>
      </c>
      <c r="G94" s="62">
        <f>avgpoinc!S86</f>
        <v>287814.37472748396</v>
      </c>
      <c r="H94" s="319">
        <f>avgpoinc!Y86</f>
        <v>695904.06657230807</v>
      </c>
      <c r="I94" s="62">
        <f>avgpoinc!AE86</f>
        <v>1037194.1411863017</v>
      </c>
      <c r="J94" s="319">
        <f>avgpoinc!AK86</f>
        <v>2723927.0927816769</v>
      </c>
      <c r="K94" s="319">
        <f>avgpoinc!AQ86</f>
        <v>11543529.260676742</v>
      </c>
      <c r="L94" s="332">
        <v>51087991.198804177</v>
      </c>
      <c r="O94" s="1103">
        <f>B94-'TB3'!B93</f>
        <v>7.0300071995006874E-2</v>
      </c>
    </row>
    <row r="95" spans="1:15" x14ac:dyDescent="0.2">
      <c r="A95" s="67">
        <v>1998</v>
      </c>
      <c r="B95" s="605">
        <f>avgpoinc!B87</f>
        <v>59608.748184187403</v>
      </c>
      <c r="C95" s="326">
        <f>avgpoinc!BC87</f>
        <v>42892.966226541233</v>
      </c>
      <c r="D95" s="62">
        <f>avgpoinc!AW87</f>
        <v>25281.692721055122</v>
      </c>
      <c r="E95" s="204">
        <f>avgpoinc!BI87</f>
        <v>64907.058108398865</v>
      </c>
      <c r="F95" s="63">
        <f>avgpoinc!M87</f>
        <v>210050.78580300295</v>
      </c>
      <c r="G95" s="62">
        <f>avgpoinc!S87</f>
        <v>302514.39277120115</v>
      </c>
      <c r="H95" s="319">
        <f>avgpoinc!Y87</f>
        <v>737942.50254611764</v>
      </c>
      <c r="I95" s="62">
        <f>avgpoinc!AE87</f>
        <v>1103556.5635583347</v>
      </c>
      <c r="J95" s="319">
        <f>avgpoinc!AK87</f>
        <v>2921415.0448095403</v>
      </c>
      <c r="K95" s="319">
        <f>avgpoinc!AQ87</f>
        <v>12300352.602660351</v>
      </c>
      <c r="L95" s="332">
        <v>50842509.091243789</v>
      </c>
      <c r="O95" s="1103">
        <f>B95-'TB3'!B94</f>
        <v>6.0936166395549662E-2</v>
      </c>
    </row>
    <row r="96" spans="1:15" x14ac:dyDescent="0.2">
      <c r="A96" s="72">
        <v>1999</v>
      </c>
      <c r="B96" s="606">
        <f>avgpoinc!B88</f>
        <v>61392.901339404481</v>
      </c>
      <c r="C96" s="327">
        <f>avgpoinc!BC88</f>
        <v>44028.927906729165</v>
      </c>
      <c r="D96" s="68">
        <f>avgpoinc!AW88</f>
        <v>25751.394260377496</v>
      </c>
      <c r="E96" s="205">
        <f>avgpoinc!BI88</f>
        <v>66875.844964668766</v>
      </c>
      <c r="F96" s="69">
        <f>avgpoinc!M88</f>
        <v>217668.66223348223</v>
      </c>
      <c r="G96" s="68">
        <f>avgpoinc!S88</f>
        <v>314206.44847066037</v>
      </c>
      <c r="H96" s="320">
        <f>avgpoinc!Y88</f>
        <v>775412.05628421798</v>
      </c>
      <c r="I96" s="68">
        <f>avgpoinc!AE88</f>
        <v>1168035.6832625242</v>
      </c>
      <c r="J96" s="320">
        <f>avgpoinc!AK88</f>
        <v>3138971.9627808454</v>
      </c>
      <c r="K96" s="320">
        <f>avgpoinc!AQ88</f>
        <v>13418845.965100914</v>
      </c>
      <c r="L96" s="333">
        <v>54196111.555294991</v>
      </c>
      <c r="O96" s="1103">
        <f>B96-'TB3'!B95</f>
        <v>6.6648626925598364E-2</v>
      </c>
    </row>
    <row r="97" spans="1:15" x14ac:dyDescent="0.2">
      <c r="A97" s="77">
        <v>2000</v>
      </c>
      <c r="B97" s="607">
        <f>avgpoinc!B89</f>
        <v>63440.501418441359</v>
      </c>
      <c r="C97" s="329">
        <f>avgpoinc!BC89</f>
        <v>45122.107505608932</v>
      </c>
      <c r="D97" s="74">
        <f>avgpoinc!AW89</f>
        <v>26267.394844132625</v>
      </c>
      <c r="E97" s="207">
        <f>avgpoinc!BI89</f>
        <v>68690.498332454299</v>
      </c>
      <c r="F97" s="75">
        <f>avgpoinc!M89</f>
        <v>228306.04663393323</v>
      </c>
      <c r="G97" s="74">
        <f>avgpoinc!S89</f>
        <v>331714.71781678416</v>
      </c>
      <c r="H97" s="321">
        <f>avgpoinc!Y89</f>
        <v>838251.71022137802</v>
      </c>
      <c r="I97" s="74">
        <f>avgpoinc!AE89</f>
        <v>1274784.1998519567</v>
      </c>
      <c r="J97" s="321">
        <f>avgpoinc!AK89</f>
        <v>3508965.2532088007</v>
      </c>
      <c r="K97" s="321">
        <f>avgpoinc!AQ89</f>
        <v>15433640.286215736</v>
      </c>
      <c r="L97" s="334">
        <v>67031736.425788976</v>
      </c>
      <c r="O97" s="1103">
        <f>B97-'TB3'!B96</f>
        <v>6.4352541383414064E-2</v>
      </c>
    </row>
    <row r="98" spans="1:15" x14ac:dyDescent="0.2">
      <c r="A98" s="67">
        <v>2001</v>
      </c>
      <c r="B98" s="605">
        <f>avgpoinc!B90</f>
        <v>63130.510127080765</v>
      </c>
      <c r="C98" s="326">
        <f>avgpoinc!BC90</f>
        <v>45179.277796254333</v>
      </c>
      <c r="D98" s="62">
        <f>avgpoinc!AW90</f>
        <v>26473.111400695885</v>
      </c>
      <c r="E98" s="204">
        <f>avgpoinc!BI90</f>
        <v>68561.985790702383</v>
      </c>
      <c r="F98" s="63">
        <f>avgpoinc!M90</f>
        <v>224691.60110451869</v>
      </c>
      <c r="G98" s="62">
        <f>avgpoinc!S90</f>
        <v>325344.91775282269</v>
      </c>
      <c r="H98" s="319">
        <f>avgpoinc!Y90</f>
        <v>818059.76925392426</v>
      </c>
      <c r="I98" s="62">
        <f>avgpoinc!AE90</f>
        <v>1242106.992343294</v>
      </c>
      <c r="J98" s="319">
        <f>avgpoinc!AK90</f>
        <v>3386611.0428333557</v>
      </c>
      <c r="K98" s="319">
        <f>avgpoinc!AQ90</f>
        <v>14548077.79673803</v>
      </c>
      <c r="L98" s="332">
        <v>59734253.964582436</v>
      </c>
      <c r="O98" s="1103">
        <f>B98-'TB3'!B97</f>
        <v>6.9038900670420844E-2</v>
      </c>
    </row>
    <row r="99" spans="1:15" x14ac:dyDescent="0.2">
      <c r="A99" s="67">
        <v>2002</v>
      </c>
      <c r="B99" s="605">
        <f>avgpoinc!B91</f>
        <v>62988.681667476238</v>
      </c>
      <c r="C99" s="326">
        <f>avgpoinc!BC91</f>
        <v>45115.383088192211</v>
      </c>
      <c r="D99" s="62">
        <f>avgpoinc!AW91</f>
        <v>26469.893336178131</v>
      </c>
      <c r="E99" s="204">
        <f>avgpoinc!BI91</f>
        <v>68422.245278209812</v>
      </c>
      <c r="F99" s="63">
        <f>avgpoinc!M91</f>
        <v>223848.36888103251</v>
      </c>
      <c r="G99" s="62">
        <f>avgpoinc!S91</f>
        <v>323696.30827574327</v>
      </c>
      <c r="H99" s="319">
        <f>avgpoinc!Y91</f>
        <v>808728.48035385052</v>
      </c>
      <c r="I99" s="62">
        <f>avgpoinc!AE91</f>
        <v>1222239.4213727026</v>
      </c>
      <c r="J99" s="319">
        <f>avgpoinc!AK91</f>
        <v>3318679.5391303976</v>
      </c>
      <c r="K99" s="319">
        <f>avgpoinc!AQ91</f>
        <v>14481731.160271095</v>
      </c>
      <c r="L99" s="332">
        <v>63924265.459247611</v>
      </c>
      <c r="O99" s="1103">
        <f>B99-'TB3'!B98</f>
        <v>8.0441702164534945E-2</v>
      </c>
    </row>
    <row r="100" spans="1:15" x14ac:dyDescent="0.2">
      <c r="A100" s="67">
        <v>2003</v>
      </c>
      <c r="B100" s="605">
        <f>avgpoinc!B92</f>
        <v>63649.344555886259</v>
      </c>
      <c r="C100" s="326">
        <f>avgpoinc!BC92</f>
        <v>45499.640915696473</v>
      </c>
      <c r="D100" s="62">
        <f>avgpoinc!AW92</f>
        <v>26436.547871121445</v>
      </c>
      <c r="E100" s="204">
        <f>avgpoinc!BI92</f>
        <v>69328.507221415231</v>
      </c>
      <c r="F100" s="63">
        <f>avgpoinc!M92</f>
        <v>226996.67731759432</v>
      </c>
      <c r="G100" s="62">
        <f>avgpoinc!S92</f>
        <v>328200.96210213093</v>
      </c>
      <c r="H100" s="319">
        <f>avgpoinc!Y92</f>
        <v>831880.66509047523</v>
      </c>
      <c r="I100" s="62">
        <f>avgpoinc!AE92</f>
        <v>1264753.8972999414</v>
      </c>
      <c r="J100" s="319">
        <f>avgpoinc!AK92</f>
        <v>3474049.9437322235</v>
      </c>
      <c r="K100" s="319">
        <f>avgpoinc!AQ92</f>
        <v>15460747.728890592</v>
      </c>
      <c r="L100" s="332">
        <v>68218011.678064272</v>
      </c>
      <c r="O100" s="1103">
        <f>B100-'TB3'!B99</f>
        <v>7.7850732450315263E-2</v>
      </c>
    </row>
    <row r="101" spans="1:15" x14ac:dyDescent="0.2">
      <c r="A101" s="67">
        <v>2004</v>
      </c>
      <c r="B101" s="605">
        <f>avgpoinc!B93</f>
        <v>65516.169651193501</v>
      </c>
      <c r="C101" s="326">
        <f>avgpoinc!BC93</f>
        <v>46573.997661169175</v>
      </c>
      <c r="D101" s="62">
        <f>avgpoinc!AW93</f>
        <v>26956.637675056034</v>
      </c>
      <c r="E101" s="204">
        <f>avgpoinc!BI93</f>
        <v>71095.697643810592</v>
      </c>
      <c r="F101" s="63">
        <f>avgpoinc!M93</f>
        <v>235995.71756141249</v>
      </c>
      <c r="G101" s="62">
        <f>avgpoinc!S93</f>
        <v>342993.52691648644</v>
      </c>
      <c r="H101" s="319">
        <f>avgpoinc!Y93</f>
        <v>875190.27433013625</v>
      </c>
      <c r="I101" s="62">
        <f>avgpoinc!AE93</f>
        <v>1335927.186269864</v>
      </c>
      <c r="J101" s="319">
        <f>avgpoinc!AK93</f>
        <v>3668340.5991847948</v>
      </c>
      <c r="K101" s="319">
        <f>avgpoinc!AQ93</f>
        <v>16004985.95398524</v>
      </c>
      <c r="L101" s="332">
        <v>68478046.264026165</v>
      </c>
      <c r="O101" s="1103">
        <f>B101-'TB3'!B100</f>
        <v>8.1173687256523408E-2</v>
      </c>
    </row>
    <row r="102" spans="1:15" x14ac:dyDescent="0.2">
      <c r="A102" s="67">
        <v>2005</v>
      </c>
      <c r="B102" s="605">
        <f>avgpoinc!B94</f>
        <v>67150.272248400681</v>
      </c>
      <c r="C102" s="326">
        <f>avgpoinc!BC94</f>
        <v>47388.528826268979</v>
      </c>
      <c r="D102" s="62">
        <f>avgpoinc!AW94</f>
        <v>27361.992786305938</v>
      </c>
      <c r="E102" s="204">
        <f>avgpoinc!BI94</f>
        <v>72421.698876222756</v>
      </c>
      <c r="F102" s="63">
        <f>avgpoinc!M94</f>
        <v>245005.96304758603</v>
      </c>
      <c r="G102" s="62">
        <f>avgpoinc!S94</f>
        <v>357433.05126681837</v>
      </c>
      <c r="H102" s="319">
        <f>avgpoinc!Y94</f>
        <v>922105.61688206217</v>
      </c>
      <c r="I102" s="62">
        <f>avgpoinc!AE94</f>
        <v>1414882.0877351186</v>
      </c>
      <c r="J102" s="319">
        <f>avgpoinc!AK94</f>
        <v>3944834.5841860673</v>
      </c>
      <c r="K102" s="319">
        <f>avgpoinc!AQ94</f>
        <v>17005706.577322841</v>
      </c>
      <c r="L102" s="332">
        <v>67392967.667236671</v>
      </c>
      <c r="O102" s="1103">
        <f>B102-'TB3'!B101</f>
        <v>0.14993857398803812</v>
      </c>
    </row>
    <row r="103" spans="1:15" x14ac:dyDescent="0.2">
      <c r="A103" s="67">
        <v>2006</v>
      </c>
      <c r="B103" s="605">
        <f>avgpoinc!B95</f>
        <v>68765.730046800236</v>
      </c>
      <c r="C103" s="326">
        <f>avgpoinc!BC95</f>
        <v>48166.355132099248</v>
      </c>
      <c r="D103" s="62">
        <f>avgpoinc!AW95</f>
        <v>27629.761332439237</v>
      </c>
      <c r="E103" s="204">
        <f>avgpoinc!BI95</f>
        <v>73837.097381674263</v>
      </c>
      <c r="F103" s="63">
        <f>avgpoinc!M95</f>
        <v>254160.10427910922</v>
      </c>
      <c r="G103" s="62">
        <f>avgpoinc!S95</f>
        <v>371662.65262337337</v>
      </c>
      <c r="H103" s="319">
        <f>avgpoinc!Y95</f>
        <v>965635.67054557963</v>
      </c>
      <c r="I103" s="62">
        <f>avgpoinc!AE95</f>
        <v>1487027.2657599363</v>
      </c>
      <c r="J103" s="319">
        <f>avgpoinc!AK95</f>
        <v>4160924.0391081986</v>
      </c>
      <c r="K103" s="319">
        <f>avgpoinc!AQ95</f>
        <v>17755501.132400744</v>
      </c>
      <c r="L103" s="332">
        <v>71340458.25209254</v>
      </c>
      <c r="O103" s="1103">
        <f>B103-'TB3'!B102</f>
        <v>0.24172371745225973</v>
      </c>
    </row>
    <row r="104" spans="1:15" x14ac:dyDescent="0.2">
      <c r="A104" s="67">
        <v>2007</v>
      </c>
      <c r="B104" s="605">
        <f>avgpoinc!B96</f>
        <v>67997.047021625287</v>
      </c>
      <c r="C104" s="326">
        <f>avgpoinc!BC96</f>
        <v>47893.921002550094</v>
      </c>
      <c r="D104" s="62">
        <f>avgpoinc!AW96</f>
        <v>27701.924820765813</v>
      </c>
      <c r="E104" s="204">
        <f>avgpoinc!BI96</f>
        <v>73133.916229780443</v>
      </c>
      <c r="F104" s="63">
        <f>avgpoinc!M96</f>
        <v>248925.18119330204</v>
      </c>
      <c r="G104" s="62">
        <f>avgpoinc!S96</f>
        <v>363436.03133753466</v>
      </c>
      <c r="H104" s="319">
        <f>avgpoinc!Y96</f>
        <v>943977.30926507921</v>
      </c>
      <c r="I104" s="62">
        <f>avgpoinc!AE96</f>
        <v>1457120.4268784353</v>
      </c>
      <c r="J104" s="319">
        <f>avgpoinc!AK96</f>
        <v>4099986.359086771</v>
      </c>
      <c r="K104" s="319">
        <f>avgpoinc!AQ96</f>
        <v>18156866.483590282</v>
      </c>
      <c r="L104" s="332">
        <v>80193681.148781538</v>
      </c>
      <c r="O104" s="1103">
        <f>B104-'TB3'!B103</f>
        <v>0.24342498771147802</v>
      </c>
    </row>
    <row r="105" spans="1:15" x14ac:dyDescent="0.2">
      <c r="A105" s="67">
        <v>2008</v>
      </c>
      <c r="B105" s="605">
        <f>avgpoinc!B97</f>
        <v>66120.807481578973</v>
      </c>
      <c r="C105" s="326">
        <f>avgpoinc!BC97</f>
        <v>46940.032327275403</v>
      </c>
      <c r="D105" s="62">
        <f>avgpoinc!AW97</f>
        <v>27427.899385666846</v>
      </c>
      <c r="E105" s="204">
        <f>avgpoinc!BI97</f>
        <v>71330.198504286091</v>
      </c>
      <c r="F105" s="63">
        <f>avgpoinc!M97</f>
        <v>238747.78387031108</v>
      </c>
      <c r="G105" s="62">
        <f>avgpoinc!S97</f>
        <v>348485.39272077702</v>
      </c>
      <c r="H105" s="319">
        <f>avgpoinc!Y97</f>
        <v>906671.32807698625</v>
      </c>
      <c r="I105" s="62">
        <f>avgpoinc!AE97</f>
        <v>1402938.0152070262</v>
      </c>
      <c r="J105" s="319">
        <f>avgpoinc!AK97</f>
        <v>4021232.6619466906</v>
      </c>
      <c r="K105" s="319">
        <f>avgpoinc!AQ97</f>
        <v>18625542.277466916</v>
      </c>
      <c r="L105" s="332">
        <v>82848341.882050842</v>
      </c>
      <c r="O105" s="1103">
        <f>B105-'TB3'!B104</f>
        <v>0.28430718688468914</v>
      </c>
    </row>
    <row r="106" spans="1:15" x14ac:dyDescent="0.2">
      <c r="A106" s="72">
        <v>2009</v>
      </c>
      <c r="B106" s="608">
        <f>avgpoinc!B98</f>
        <v>63105.295882081278</v>
      </c>
      <c r="C106" s="327">
        <f>avgpoinc!BC98</f>
        <v>45180.506086004716</v>
      </c>
      <c r="D106" s="68">
        <f>avgpoinc!AW98</f>
        <v>26020.223677721697</v>
      </c>
      <c r="E106" s="205">
        <f>avgpoinc!BI98</f>
        <v>69130.859096358472</v>
      </c>
      <c r="F106" s="69">
        <f>avgpoinc!M98</f>
        <v>224428.40404677039</v>
      </c>
      <c r="G106" s="70">
        <f>avgpoinc!S98</f>
        <v>323615.4157365103</v>
      </c>
      <c r="H106" s="322">
        <f>avgpoinc!Y98</f>
        <v>819878.71002869878</v>
      </c>
      <c r="I106" s="68">
        <f>avgpoinc!AE98</f>
        <v>1256473.944993115</v>
      </c>
      <c r="J106" s="320">
        <f>avgpoinc!AK98</f>
        <v>3497821.1557622245</v>
      </c>
      <c r="K106" s="320">
        <f>avgpoinc!AQ98</f>
        <v>15396442.418399889</v>
      </c>
      <c r="L106" s="333">
        <v>58080498.693853378</v>
      </c>
      <c r="O106" s="1103">
        <f>B106-'TB3'!B105</f>
        <v>0.34098085781442933</v>
      </c>
    </row>
    <row r="107" spans="1:15" x14ac:dyDescent="0.2">
      <c r="A107" s="67">
        <v>2010</v>
      </c>
      <c r="B107" s="609">
        <f>avgpoinc!B99</f>
        <v>65154.609583073383</v>
      </c>
      <c r="C107" s="326">
        <f>avgpoinc!BC99</f>
        <v>45789.858469861982</v>
      </c>
      <c r="D107" s="62">
        <f>avgpoinc!AW99</f>
        <v>26460.780484112729</v>
      </c>
      <c r="E107" s="204">
        <f>avgpoinc!BI99</f>
        <v>69951.205952048535</v>
      </c>
      <c r="F107" s="63">
        <f>avgpoinc!M99</f>
        <v>239437.36960197595</v>
      </c>
      <c r="G107" s="64">
        <f>avgpoinc!S99</f>
        <v>350454.82016514981</v>
      </c>
      <c r="H107" s="323">
        <f>avgpoinc!Y99</f>
        <v>913617.75024253642</v>
      </c>
      <c r="I107" s="62">
        <f>avgpoinc!AE99</f>
        <v>1410244.6686603555</v>
      </c>
      <c r="J107" s="319">
        <f>avgpoinc!AK99</f>
        <v>3969454.7444513328</v>
      </c>
      <c r="K107" s="319">
        <f>avgpoinc!AQ99</f>
        <v>17207117.843643032</v>
      </c>
      <c r="L107" s="332">
        <v>43872956.461716481</v>
      </c>
      <c r="O107" s="1103">
        <f>B107-'TB3'!B106</f>
        <v>0.46550191314599942</v>
      </c>
    </row>
    <row r="108" spans="1:15" x14ac:dyDescent="0.2">
      <c r="A108" s="67">
        <v>2011</v>
      </c>
      <c r="B108" s="609">
        <f>avgpoinc!B100</f>
        <v>66268.990402857351</v>
      </c>
      <c r="C108" s="326">
        <f>avgpoinc!BC100</f>
        <v>46112.883390012328</v>
      </c>
      <c r="D108" s="62">
        <f>avgpoinc!AW100</f>
        <v>26444.474545838359</v>
      </c>
      <c r="E108" s="204">
        <f>avgpoinc!BI100</f>
        <v>70698.394445229787</v>
      </c>
      <c r="F108" s="63">
        <f>avgpoinc!M100</f>
        <v>247673.95351846243</v>
      </c>
      <c r="G108" s="64">
        <f>avgpoinc!S100</f>
        <v>364672.76516121335</v>
      </c>
      <c r="H108" s="323">
        <f>avgpoinc!Y100</f>
        <v>965439.01132667717</v>
      </c>
      <c r="I108" s="62">
        <f>avgpoinc!AE100</f>
        <v>1499803.6320663609</v>
      </c>
      <c r="J108" s="319">
        <f>avgpoinc!AK100</f>
        <v>4277290.3858941998</v>
      </c>
      <c r="K108" s="319">
        <f>avgpoinc!AQ100</f>
        <v>19619218.078948606</v>
      </c>
      <c r="L108" s="332">
        <v>82732286.074137539</v>
      </c>
      <c r="O108" s="1103">
        <f>B108-'TB3'!B107</f>
        <v>0.50589253133512102</v>
      </c>
    </row>
    <row r="109" spans="1:15" x14ac:dyDescent="0.2">
      <c r="A109" s="67">
        <v>2012</v>
      </c>
      <c r="B109" s="609">
        <f>avgpoinc!B101</f>
        <v>67907.741131329181</v>
      </c>
      <c r="C109" s="326">
        <f>avgpoinc!BC101</f>
        <v>46482.864919306456</v>
      </c>
      <c r="D109" s="62">
        <f>avgpoinc!AW101</f>
        <v>26265.373906156045</v>
      </c>
      <c r="E109" s="204">
        <f>avgpoinc!BI101</f>
        <v>71754.728685744485</v>
      </c>
      <c r="F109" s="63">
        <f>avgpoinc!M101</f>
        <v>260731.62703953363</v>
      </c>
      <c r="G109" s="64">
        <f>avgpoinc!S101</f>
        <v>386682.26981022552</v>
      </c>
      <c r="H109" s="323">
        <f>avgpoinc!Y101</f>
        <v>1039429.6101106277</v>
      </c>
      <c r="I109" s="62">
        <f>avgpoinc!AE101</f>
        <v>1622452.8857700357</v>
      </c>
      <c r="J109" s="319">
        <f>avgpoinc!AK101</f>
        <v>4659932.6659835605</v>
      </c>
      <c r="K109" s="319">
        <f>avgpoinc!AQ101</f>
        <v>21157789.749047279</v>
      </c>
      <c r="L109" s="332">
        <v>80477018.055040002</v>
      </c>
      <c r="O109" s="1103">
        <f>B109-'TB3'!B108</f>
        <v>0.45293594044051133</v>
      </c>
    </row>
    <row r="110" spans="1:15" x14ac:dyDescent="0.2">
      <c r="A110" s="67">
        <v>2013</v>
      </c>
      <c r="B110" s="609">
        <f>avgpoinc!B102</f>
        <v>67936.635638765074</v>
      </c>
      <c r="C110" s="326">
        <f>avgpoinc!BC102</f>
        <v>47110.871936545002</v>
      </c>
      <c r="D110" s="62">
        <f>avgpoinc!AW102</f>
        <v>27004.280745233547</v>
      </c>
      <c r="E110" s="204">
        <f>avgpoinc!BI102</f>
        <v>72244.110925684319</v>
      </c>
      <c r="F110" s="63">
        <f>avgpoinc!M102</f>
        <v>255368.50895874569</v>
      </c>
      <c r="G110" s="64">
        <f>avgpoinc!S102</f>
        <v>374231.28847484331</v>
      </c>
      <c r="H110" s="323">
        <f>avgpoinc!Y102</f>
        <v>968752.7349275439</v>
      </c>
      <c r="I110" s="62">
        <f>avgpoinc!AE102</f>
        <v>1483318.7470959576</v>
      </c>
      <c r="J110" s="319">
        <f>avgpoinc!AK102</f>
        <v>4177996.65895687</v>
      </c>
      <c r="K110" s="319">
        <f>avgpoinc!AQ102</f>
        <v>18738574.527436934</v>
      </c>
      <c r="L110" s="332">
        <v>75142121.493207693</v>
      </c>
      <c r="O110" s="1103">
        <f>B110-'TB3'!B109</f>
        <v>0.44536621308361646</v>
      </c>
    </row>
    <row r="111" spans="1:15" x14ac:dyDescent="0.2">
      <c r="A111" s="67">
        <v>2014</v>
      </c>
      <c r="B111" s="609">
        <f>avgpoinc!B103</f>
        <v>69557.013329062116</v>
      </c>
      <c r="C111" s="326">
        <f>avgpoinc!BC103</f>
        <v>47821.306251365611</v>
      </c>
      <c r="D111" s="62">
        <f>avgpoinc!AW103</f>
        <v>27353.352738531823</v>
      </c>
      <c r="E111" s="204">
        <f>avgpoinc!BI103</f>
        <v>73406.248142407843</v>
      </c>
      <c r="F111" s="63">
        <f>avgpoinc!M103</f>
        <v>265178.37702833058</v>
      </c>
      <c r="G111" s="64">
        <f>avgpoinc!S103</f>
        <v>390408.16177876346</v>
      </c>
      <c r="H111" s="323">
        <f>avgpoinc!Y103</f>
        <v>1023331.3754538937</v>
      </c>
      <c r="I111" s="62">
        <f>avgpoinc!AE103</f>
        <v>1570144.4718293189</v>
      </c>
      <c r="J111" s="319">
        <f>avgpoinc!AK103</f>
        <v>4406063.1076046294</v>
      </c>
      <c r="K111" s="319">
        <f>avgpoinc!AQ103</f>
        <v>19648065.403758969</v>
      </c>
      <c r="L111" s="332">
        <v>81776158.385372072</v>
      </c>
      <c r="O111" s="1103">
        <f>B111-'TB3'!B110</f>
        <v>0.43815360966254957</v>
      </c>
    </row>
    <row r="112" spans="1:15" x14ac:dyDescent="0.2">
      <c r="A112" s="67">
        <v>2015</v>
      </c>
      <c r="B112" s="609">
        <f>avgpoinc!B104</f>
        <v>70683.407663707476</v>
      </c>
      <c r="C112" s="326">
        <f>avgpoinc!BC104</f>
        <v>48806.479254376645</v>
      </c>
      <c r="D112" s="62">
        <f>avgpoinc!AW104</f>
        <v>27951.028631277812</v>
      </c>
      <c r="E112" s="204">
        <f>avgpoinc!BI104</f>
        <v>74875.792533250191</v>
      </c>
      <c r="F112" s="63">
        <f>avgpoinc!M104</f>
        <v>267575.76334768499</v>
      </c>
      <c r="G112" s="64">
        <f>avgpoinc!S104</f>
        <v>393134.6447278345</v>
      </c>
      <c r="H112" s="323">
        <f>avgpoinc!Y104</f>
        <v>1021092.2444846471</v>
      </c>
      <c r="I112" s="62">
        <f>avgpoinc!AE104</f>
        <v>1567751.132052006</v>
      </c>
      <c r="J112" s="319">
        <f>avgpoinc!AK104</f>
        <v>4376188.0122181363</v>
      </c>
      <c r="K112" s="319">
        <f>avgpoinc!AQ104</f>
        <v>19361718.807807833</v>
      </c>
      <c r="L112" s="332">
        <v>79097790.837619245</v>
      </c>
      <c r="O112" s="1103">
        <f>B112-'TB3'!B111</f>
        <v>0.4030168096505804</v>
      </c>
    </row>
    <row r="113" spans="1:15" x14ac:dyDescent="0.2">
      <c r="A113" s="67">
        <v>2016</v>
      </c>
      <c r="B113" s="609">
        <f>avgpoinc!B105</f>
        <v>70489.008723029503</v>
      </c>
      <c r="C113" s="326">
        <f>avgpoinc!BC105</f>
        <v>48790.414332885783</v>
      </c>
      <c r="D113" s="62">
        <f>avgpoinc!AW105</f>
        <v>27650.47758027782</v>
      </c>
      <c r="E113" s="204">
        <f>avgpoinc!BI105</f>
        <v>75215.335273645731</v>
      </c>
      <c r="F113" s="63">
        <f>avgpoinc!M105</f>
        <v>265776.35823432292</v>
      </c>
      <c r="G113" s="64">
        <f>avgpoinc!S105</f>
        <v>388985.54253313231</v>
      </c>
      <c r="H113" s="323">
        <f>avgpoinc!Y105</f>
        <v>1004667.7215605987</v>
      </c>
      <c r="I113" s="62">
        <f>avgpoinc!AE105</f>
        <v>1538375.2891555501</v>
      </c>
      <c r="J113" s="319">
        <f>avgpoinc!AK105</f>
        <v>4282811.5167672709</v>
      </c>
      <c r="K113" s="319">
        <f>avgpoinc!AQ105</f>
        <v>18533132.95647911</v>
      </c>
      <c r="L113" s="332">
        <v>73108348.613216892</v>
      </c>
      <c r="O113" s="1103">
        <f>B113-'TB3'!B112</f>
        <v>0.39007648956612684</v>
      </c>
    </row>
    <row r="114" spans="1:15" x14ac:dyDescent="0.2">
      <c r="A114" s="67">
        <v>2017</v>
      </c>
      <c r="B114" s="609">
        <f>avgpoinc!B106</f>
        <v>71859.501827996253</v>
      </c>
      <c r="C114" s="326">
        <f>avgpoinc!BC106</f>
        <v>49684.740213921526</v>
      </c>
      <c r="D114" s="62">
        <f>avgpoinc!AW106</f>
        <v>28250.044890209836</v>
      </c>
      <c r="E114" s="204">
        <f>avgpoinc!BI106</f>
        <v>76478.109368561127</v>
      </c>
      <c r="F114" s="63">
        <f>avgpoinc!M106</f>
        <v>271432.35635466879</v>
      </c>
      <c r="G114" s="64">
        <f>avgpoinc!S106</f>
        <v>397320.87726749852</v>
      </c>
      <c r="H114" s="323">
        <f>avgpoinc!Y106</f>
        <v>1030774.5969993478</v>
      </c>
      <c r="I114" s="62">
        <f>avgpoinc!AE106</f>
        <v>1588872.2828706945</v>
      </c>
      <c r="J114" s="319">
        <f>avgpoinc!AK106</f>
        <v>4472762.192069198</v>
      </c>
      <c r="K114" s="319">
        <f>avgpoinc!AQ106</f>
        <v>20600409.862554573</v>
      </c>
      <c r="L114" s="332">
        <v>86303577.707873493</v>
      </c>
      <c r="O114" s="1103">
        <f>B114-'TB3'!B113</f>
        <v>0.37520215807307977</v>
      </c>
    </row>
    <row r="115" spans="1:15" x14ac:dyDescent="0.2">
      <c r="A115" s="67">
        <v>2018</v>
      </c>
      <c r="B115" s="609">
        <f>avgpoinc!B107</f>
        <v>73083.748084410632</v>
      </c>
      <c r="C115" s="326">
        <f>avgpoinc!BC107</f>
        <v>49984.539526374254</v>
      </c>
      <c r="D115" s="62">
        <f>avgpoinc!AW107</f>
        <v>28222.657329095044</v>
      </c>
      <c r="E115" s="204">
        <f>avgpoinc!BI107</f>
        <v>77186.892272973273</v>
      </c>
      <c r="F115" s="63">
        <f>avgpoinc!M107</f>
        <v>280976.62510673789</v>
      </c>
      <c r="G115" s="64">
        <f>avgpoinc!S107</f>
        <v>413304.37994457583</v>
      </c>
      <c r="H115" s="323">
        <f>avgpoinc!Y107</f>
        <v>1073376.3409920023</v>
      </c>
      <c r="I115" s="62">
        <f>avgpoinc!AE107</f>
        <v>1650259.1841999164</v>
      </c>
      <c r="J115" s="319">
        <f>avgpoinc!AK107</f>
        <v>4620674.3134158133</v>
      </c>
      <c r="K115" s="319">
        <f>avgpoinc!AQ107</f>
        <v>21121047.523524784</v>
      </c>
      <c r="L115" s="332">
        <v>96140176</v>
      </c>
      <c r="O115" s="1103">
        <f>B115-'TB3'!B114</f>
        <v>0.37182978831697255</v>
      </c>
    </row>
    <row r="116" spans="1:15" x14ac:dyDescent="0.2">
      <c r="A116" s="67">
        <v>2019</v>
      </c>
      <c r="B116" s="609">
        <f>avgpoinc!B108</f>
        <v>73451.725793133824</v>
      </c>
      <c r="C116" s="326">
        <f>avgpoinc!BC108</f>
        <v>50446.274336342256</v>
      </c>
      <c r="D116" s="62">
        <f>avgpoinc!AW108</f>
        <v>28415.01022811756</v>
      </c>
      <c r="E116" s="204">
        <f>avgpoinc!BI108</f>
        <v>77985.354471623112</v>
      </c>
      <c r="F116" s="63">
        <f>avgpoinc!M108</f>
        <v>280500.78890425782</v>
      </c>
      <c r="G116" s="64">
        <f>avgpoinc!S108</f>
        <v>411452.90869505162</v>
      </c>
      <c r="H116" s="323">
        <f>avgpoinc!Y108</f>
        <v>1060506.9857678474</v>
      </c>
      <c r="I116" s="62">
        <f>avgpoinc!AE108</f>
        <v>1625080.5603426162</v>
      </c>
      <c r="J116" s="319">
        <f>avgpoinc!AK108</f>
        <v>4507564.421580201</v>
      </c>
      <c r="K116" s="319">
        <f>avgpoinc!AQ108</f>
        <v>20022673.57931079</v>
      </c>
      <c r="L116" s="332">
        <v>85551664.548162863</v>
      </c>
    </row>
    <row r="117" spans="1:15" ht="17" thickBot="1" x14ac:dyDescent="0.25">
      <c r="A117" s="1105">
        <v>2020</v>
      </c>
      <c r="B117" s="1168"/>
      <c r="C117" s="1141"/>
      <c r="D117" s="1098"/>
      <c r="E117" s="1099"/>
      <c r="F117" s="1097"/>
      <c r="G117" s="1100"/>
      <c r="H117" s="1101"/>
      <c r="I117" s="1098"/>
      <c r="J117" s="1102"/>
      <c r="K117" s="1102"/>
      <c r="L117" s="335"/>
    </row>
    <row r="118" spans="1:15" ht="17" thickTop="1" x14ac:dyDescent="0.2">
      <c r="A118" s="61"/>
      <c r="B118" s="58"/>
      <c r="F118" s="58"/>
      <c r="G118" s="58"/>
      <c r="H118" s="58"/>
      <c r="I118" s="58"/>
    </row>
    <row r="121" spans="1:15" x14ac:dyDescent="0.2">
      <c r="A121" s="211"/>
      <c r="B121" s="212"/>
      <c r="C121" s="212"/>
      <c r="D121" s="212"/>
      <c r="E121" s="212"/>
      <c r="F121" s="212"/>
      <c r="G121" s="212"/>
      <c r="H121" s="212"/>
      <c r="I121" s="212"/>
      <c r="J121" s="212"/>
      <c r="K121" s="212"/>
      <c r="L121" s="212"/>
    </row>
    <row r="122" spans="1:15" x14ac:dyDescent="0.2">
      <c r="A122" s="211"/>
      <c r="B122" s="212"/>
      <c r="C122" s="212"/>
      <c r="D122" s="212"/>
      <c r="E122" s="212"/>
      <c r="F122" s="212"/>
      <c r="G122" s="212"/>
      <c r="H122" s="212"/>
      <c r="I122" s="212"/>
      <c r="J122" s="212"/>
      <c r="K122" s="212"/>
      <c r="L122" s="212"/>
    </row>
  </sheetData>
  <mergeCells count="3">
    <mergeCell ref="A4:L4"/>
    <mergeCell ref="B7:L7"/>
    <mergeCell ref="B8:L8"/>
  </mergeCells>
  <hyperlinks>
    <hyperlink ref="A1" location="Index!A1" display="Back to index" xr:uid="{00000000-0004-0000-2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39997558519241921"/>
    <pageSetUpPr fitToPage="1"/>
  </sheetPr>
  <dimension ref="A1:AD119"/>
  <sheetViews>
    <sheetView workbookViewId="0">
      <pane xSplit="1" ySplit="9" topLeftCell="I10" activePane="bottomRight" state="frozen"/>
      <selection activeCell="D32" sqref="D32"/>
      <selection pane="topRight" activeCell="D32" sqref="D32"/>
      <selection pane="bottomLeft" activeCell="D32" sqref="D32"/>
      <selection pane="bottomRight" activeCell="A4" sqref="A4:V4"/>
    </sheetView>
  </sheetViews>
  <sheetFormatPr baseColWidth="10" defaultColWidth="10.83203125" defaultRowHeight="16" x14ac:dyDescent="0.2"/>
  <cols>
    <col min="1" max="1" width="10.83203125" style="131"/>
    <col min="2" max="2" width="12.83203125" style="131" hidden="1" customWidth="1"/>
    <col min="3" max="6" width="10.83203125" style="131"/>
    <col min="7" max="7" width="10.83203125" style="102" customWidth="1"/>
    <col min="8" max="15" width="10.83203125" style="131" customWidth="1"/>
    <col min="16" max="16" width="10.83203125" style="131"/>
    <col min="17" max="18" width="10.83203125" style="131" customWidth="1"/>
    <col min="19" max="22" width="10.83203125" style="102"/>
    <col min="23" max="30" width="11.5" style="1" customWidth="1"/>
    <col min="31" max="16384" width="10.83203125" style="102"/>
  </cols>
  <sheetData>
    <row r="1" spans="1:25" x14ac:dyDescent="0.2">
      <c r="A1" s="169" t="s">
        <v>37</v>
      </c>
      <c r="B1" s="169"/>
      <c r="C1" s="169"/>
      <c r="D1" s="169"/>
      <c r="E1" s="169"/>
      <c r="F1" s="169"/>
      <c r="H1" s="197"/>
    </row>
    <row r="2" spans="1:25" x14ac:dyDescent="0.2">
      <c r="H2" s="197"/>
    </row>
    <row r="3" spans="1:25" ht="17" thickBot="1" x14ac:dyDescent="0.25"/>
    <row r="4" spans="1:25" s="130" customFormat="1" ht="25" customHeight="1" thickTop="1" x14ac:dyDescent="0.2">
      <c r="A4" s="1377" t="s">
        <v>439</v>
      </c>
      <c r="B4" s="1378"/>
      <c r="C4" s="1378"/>
      <c r="D4" s="1378"/>
      <c r="E4" s="1378"/>
      <c r="F4" s="1378"/>
      <c r="G4" s="1378"/>
      <c r="H4" s="1378"/>
      <c r="I4" s="1378"/>
      <c r="J4" s="1378"/>
      <c r="K4" s="1378"/>
      <c r="L4" s="1378"/>
      <c r="M4" s="1378"/>
      <c r="N4" s="1378"/>
      <c r="O4" s="1378"/>
      <c r="P4" s="1378"/>
      <c r="Q4" s="1378"/>
      <c r="R4" s="1378"/>
      <c r="S4" s="1378"/>
      <c r="T4" s="1378"/>
      <c r="U4" s="1378"/>
      <c r="V4" s="1379"/>
      <c r="Y4" s="1"/>
    </row>
    <row r="5" spans="1:25" x14ac:dyDescent="0.2">
      <c r="A5" s="129"/>
      <c r="B5" s="128"/>
      <c r="C5" s="128"/>
      <c r="D5" s="128"/>
      <c r="E5" s="128"/>
      <c r="F5" s="128"/>
      <c r="G5" s="128"/>
      <c r="H5" s="128"/>
      <c r="I5" s="128"/>
      <c r="J5" s="128"/>
      <c r="K5" s="128"/>
      <c r="L5" s="128"/>
      <c r="M5" s="128"/>
      <c r="N5" s="128"/>
      <c r="O5" s="128"/>
      <c r="P5" s="128"/>
      <c r="Q5" s="128"/>
      <c r="R5" s="128"/>
      <c r="S5" s="128"/>
      <c r="T5" s="128"/>
      <c r="U5" s="128"/>
      <c r="V5" s="168"/>
    </row>
    <row r="6" spans="1:25" x14ac:dyDescent="0.2">
      <c r="A6" s="129"/>
      <c r="B6" s="128"/>
      <c r="C6" s="45" t="s">
        <v>36</v>
      </c>
      <c r="D6" s="45" t="s">
        <v>35</v>
      </c>
      <c r="E6" s="45" t="s">
        <v>34</v>
      </c>
      <c r="F6" s="45" t="s">
        <v>33</v>
      </c>
      <c r="G6" s="45" t="s">
        <v>32</v>
      </c>
      <c r="H6" s="45" t="s">
        <v>31</v>
      </c>
      <c r="I6" s="45" t="s">
        <v>30</v>
      </c>
      <c r="J6" s="48" t="s">
        <v>29</v>
      </c>
      <c r="K6" s="225" t="s">
        <v>28</v>
      </c>
      <c r="L6" s="45" t="s">
        <v>27</v>
      </c>
      <c r="M6" s="45" t="s">
        <v>26</v>
      </c>
      <c r="N6" s="47" t="s">
        <v>25</v>
      </c>
      <c r="O6" s="45" t="s">
        <v>24</v>
      </c>
      <c r="P6" s="45" t="s">
        <v>23</v>
      </c>
      <c r="Q6" s="47" t="s">
        <v>22</v>
      </c>
      <c r="R6" s="47" t="s">
        <v>21</v>
      </c>
      <c r="S6" s="45" t="s">
        <v>54</v>
      </c>
      <c r="T6" s="45" t="s">
        <v>53</v>
      </c>
      <c r="U6" s="45" t="s">
        <v>52</v>
      </c>
      <c r="V6" s="226" t="s">
        <v>51</v>
      </c>
    </row>
    <row r="7" spans="1:25" ht="31" customHeight="1" x14ac:dyDescent="0.2">
      <c r="A7" s="129"/>
      <c r="B7" s="128"/>
      <c r="C7" s="1375" t="s">
        <v>864</v>
      </c>
      <c r="D7" s="1375"/>
      <c r="E7" s="1375"/>
      <c r="F7" s="1375"/>
      <c r="G7" s="1375"/>
      <c r="H7" s="1375"/>
      <c r="I7" s="1375"/>
      <c r="J7" s="1375"/>
      <c r="K7" s="1375"/>
      <c r="L7" s="1375"/>
      <c r="M7" s="1375"/>
      <c r="N7" s="1375"/>
      <c r="O7" s="1375"/>
      <c r="P7" s="1375"/>
      <c r="Q7" s="1375"/>
      <c r="R7" s="1375"/>
      <c r="S7" s="1375"/>
      <c r="T7" s="1375"/>
      <c r="U7" s="1375"/>
      <c r="V7" s="1376"/>
    </row>
    <row r="8" spans="1:25" s="125" customFormat="1" ht="20" customHeight="1" x14ac:dyDescent="0.2">
      <c r="A8" s="165"/>
      <c r="B8" s="215"/>
      <c r="C8" s="1442" t="s">
        <v>1058</v>
      </c>
      <c r="D8" s="1443"/>
      <c r="E8" s="1443"/>
      <c r="F8" s="1443"/>
      <c r="G8" s="1443"/>
      <c r="H8" s="1443"/>
      <c r="I8" s="1443"/>
      <c r="J8" s="1443"/>
      <c r="K8" s="1443"/>
      <c r="L8" s="1443"/>
      <c r="M8" s="1443"/>
      <c r="N8" s="1443"/>
      <c r="O8" s="1443"/>
      <c r="P8" s="1443"/>
      <c r="Q8" s="1443"/>
      <c r="R8" s="1443"/>
      <c r="S8" s="1443"/>
      <c r="T8" s="1443"/>
      <c r="U8" s="1443"/>
      <c r="V8" s="1444"/>
      <c r="Y8" s="1"/>
    </row>
    <row r="9" spans="1:25" ht="69" thickBot="1" x14ac:dyDescent="0.25">
      <c r="A9" s="129"/>
      <c r="B9" s="234" t="s">
        <v>98</v>
      </c>
      <c r="C9" s="164" t="s">
        <v>38</v>
      </c>
      <c r="D9" s="122" t="s">
        <v>96</v>
      </c>
      <c r="E9" s="1166" t="s">
        <v>1075</v>
      </c>
      <c r="F9" s="776" t="s">
        <v>670</v>
      </c>
      <c r="G9" s="164" t="s">
        <v>16</v>
      </c>
      <c r="H9" s="122" t="s">
        <v>96</v>
      </c>
      <c r="I9" s="1166" t="s">
        <v>1075</v>
      </c>
      <c r="J9" s="776" t="s">
        <v>670</v>
      </c>
      <c r="K9" s="164" t="s">
        <v>15</v>
      </c>
      <c r="L9" s="122" t="s">
        <v>96</v>
      </c>
      <c r="M9" s="1166" t="s">
        <v>1075</v>
      </c>
      <c r="N9" s="776" t="s">
        <v>670</v>
      </c>
      <c r="O9" s="164" t="s">
        <v>59</v>
      </c>
      <c r="P9" s="122" t="s">
        <v>96</v>
      </c>
      <c r="Q9" s="1166" t="s">
        <v>1075</v>
      </c>
      <c r="R9" s="776" t="s">
        <v>670</v>
      </c>
      <c r="S9" s="163" t="s">
        <v>14</v>
      </c>
      <c r="T9" s="122" t="s">
        <v>96</v>
      </c>
      <c r="U9" s="1166" t="s">
        <v>1075</v>
      </c>
      <c r="V9" s="162" t="s">
        <v>670</v>
      </c>
    </row>
    <row r="10" spans="1:25" x14ac:dyDescent="0.2">
      <c r="A10" s="155">
        <v>1913</v>
      </c>
      <c r="B10" s="235">
        <v>12463.269173092613</v>
      </c>
      <c r="C10" s="1169">
        <f>$B10*'TC2'!C10</f>
        <v>12463.269173092613</v>
      </c>
      <c r="D10" s="241">
        <f>$B10*'TC2'!D10</f>
        <v>11475.52202140772</v>
      </c>
      <c r="E10" s="241">
        <f>$B10*'TC2'!E10</f>
        <v>987.74715168489365</v>
      </c>
      <c r="F10" s="241">
        <f>$B10*'TC2'!F10</f>
        <v>0</v>
      </c>
      <c r="G10" s="242"/>
      <c r="H10" s="241"/>
      <c r="I10" s="241"/>
      <c r="J10" s="241"/>
      <c r="K10" s="243"/>
      <c r="L10" s="241"/>
      <c r="M10" s="241"/>
      <c r="N10" s="241"/>
      <c r="O10" s="244"/>
      <c r="P10" s="241"/>
      <c r="Q10" s="241"/>
      <c r="R10" s="241"/>
      <c r="S10" s="242"/>
      <c r="T10" s="241"/>
      <c r="U10" s="241"/>
      <c r="V10" s="245"/>
    </row>
    <row r="11" spans="1:25" x14ac:dyDescent="0.2">
      <c r="A11" s="155">
        <v>1914</v>
      </c>
      <c r="B11" s="235">
        <v>11260.37914810103</v>
      </c>
      <c r="C11" s="271">
        <f>$B11*'TC2'!C11</f>
        <v>11260.37914810103</v>
      </c>
      <c r="D11" s="247">
        <f>$B11*'TC2'!D11</f>
        <v>10361.701652165499</v>
      </c>
      <c r="E11" s="247">
        <f>$B11*'TC2'!E11</f>
        <v>898.6774959355306</v>
      </c>
      <c r="F11" s="247">
        <f>$B11*'TC2'!F11</f>
        <v>0</v>
      </c>
      <c r="G11" s="248"/>
      <c r="H11" s="247"/>
      <c r="I11" s="247"/>
      <c r="J11" s="247"/>
      <c r="K11" s="249"/>
      <c r="L11" s="247"/>
      <c r="M11" s="247"/>
      <c r="N11" s="247"/>
      <c r="O11" s="250"/>
      <c r="P11" s="247"/>
      <c r="Q11" s="247"/>
      <c r="R11" s="247"/>
      <c r="S11" s="248"/>
      <c r="T11" s="247"/>
      <c r="U11" s="247"/>
      <c r="V11" s="251"/>
    </row>
    <row r="12" spans="1:25" x14ac:dyDescent="0.2">
      <c r="A12" s="155">
        <v>1915</v>
      </c>
      <c r="B12" s="235">
        <v>11484.015205040416</v>
      </c>
      <c r="C12" s="271">
        <f>$B12*'TC2'!C12</f>
        <v>11484.015205040416</v>
      </c>
      <c r="D12" s="247">
        <f>$B12*'TC2'!D12</f>
        <v>10566.778915401759</v>
      </c>
      <c r="E12" s="247">
        <f>$B12*'TC2'!E12</f>
        <v>917.23628963865724</v>
      </c>
      <c r="F12" s="247">
        <f>$B12*'TC2'!F12</f>
        <v>0</v>
      </c>
      <c r="G12" s="248"/>
      <c r="H12" s="247"/>
      <c r="I12" s="247"/>
      <c r="J12" s="247"/>
      <c r="K12" s="249"/>
      <c r="L12" s="247"/>
      <c r="M12" s="247"/>
      <c r="N12" s="247"/>
      <c r="O12" s="250"/>
      <c r="P12" s="247"/>
      <c r="Q12" s="247"/>
      <c r="R12" s="247"/>
      <c r="S12" s="248"/>
      <c r="T12" s="247"/>
      <c r="U12" s="247"/>
      <c r="V12" s="251"/>
    </row>
    <row r="13" spans="1:25" x14ac:dyDescent="0.2">
      <c r="A13" s="155">
        <v>1916</v>
      </c>
      <c r="B13" s="235">
        <v>13095.379337994085</v>
      </c>
      <c r="C13" s="271">
        <f>$B13*'TC2'!C13</f>
        <v>13095.379337994085</v>
      </c>
      <c r="D13" s="252">
        <f>$B13*'TC2'!D13</f>
        <v>12023.070850833767</v>
      </c>
      <c r="E13" s="252">
        <f>$B13*'TC2'!E13</f>
        <v>1072.3084871603191</v>
      </c>
      <c r="F13" s="252">
        <f>$B13*'TC2'!F13</f>
        <v>0</v>
      </c>
      <c r="G13" s="253"/>
      <c r="H13" s="254"/>
      <c r="I13" s="254"/>
      <c r="J13" s="254"/>
      <c r="K13" s="253"/>
      <c r="L13" s="254"/>
      <c r="M13" s="254"/>
      <c r="N13" s="254"/>
      <c r="O13" s="253"/>
      <c r="P13" s="254"/>
      <c r="Q13" s="254"/>
      <c r="R13" s="254"/>
      <c r="S13" s="253"/>
      <c r="T13" s="254"/>
      <c r="U13" s="254"/>
      <c r="V13" s="255"/>
    </row>
    <row r="14" spans="1:25" x14ac:dyDescent="0.2">
      <c r="A14" s="155">
        <v>1917</v>
      </c>
      <c r="B14" s="235">
        <v>12890.512628166964</v>
      </c>
      <c r="C14" s="271">
        <f>$B14*'TC2'!C14</f>
        <v>12890.512628166964</v>
      </c>
      <c r="D14" s="252">
        <f>$B14*'TC2'!D14</f>
        <v>10456.277657364988</v>
      </c>
      <c r="E14" s="252">
        <f>$B14*'TC2'!E14</f>
        <v>2434.234970801976</v>
      </c>
      <c r="F14" s="252">
        <f>$B14*'TC2'!F14</f>
        <v>0</v>
      </c>
      <c r="G14" s="248">
        <f>$B14*'TC2'!G14/0.9</f>
        <v>8014.4487030593291</v>
      </c>
      <c r="H14" s="762">
        <f>$B14*'TC2'!H14/0.9</f>
        <v>6464.1922287677808</v>
      </c>
      <c r="I14" s="762">
        <f>$B14*'TC2'!I14/0.9</f>
        <v>1550.2564742915483</v>
      </c>
      <c r="J14" s="762">
        <f>$B14*'TC2'!J14/0.9</f>
        <v>0</v>
      </c>
      <c r="K14" s="256"/>
      <c r="L14" s="252"/>
      <c r="M14" s="252"/>
      <c r="N14" s="252"/>
      <c r="O14" s="257"/>
      <c r="P14" s="252"/>
      <c r="Q14" s="252"/>
      <c r="R14" s="252"/>
      <c r="S14" s="248">
        <f>$B14*'TC2'!S14/0.1</f>
        <v>56775.08795413567</v>
      </c>
      <c r="T14" s="247">
        <f>$B14*'TC2'!T14/0.1</f>
        <v>46385.046514739843</v>
      </c>
      <c r="U14" s="247">
        <f>$B14*'TC2'!U14/0.1</f>
        <v>10390.041439395822</v>
      </c>
      <c r="V14" s="251">
        <f>$B14*'TC2'!V14/0.1</f>
        <v>0</v>
      </c>
      <c r="Y14" s="3"/>
    </row>
    <row r="15" spans="1:25" x14ac:dyDescent="0.2">
      <c r="A15" s="155">
        <v>1918</v>
      </c>
      <c r="B15" s="235">
        <v>13638.735670175383</v>
      </c>
      <c r="C15" s="271">
        <f>$B15*'TC2'!C15</f>
        <v>13638.735670175383</v>
      </c>
      <c r="D15" s="247">
        <f>$B15*'TC2'!D15</f>
        <v>10446.148243089976</v>
      </c>
      <c r="E15" s="247">
        <f>$B15*'TC2'!E15</f>
        <v>3192.5874270854069</v>
      </c>
      <c r="F15" s="247">
        <f>$B15*'TC2'!F15</f>
        <v>0</v>
      </c>
      <c r="G15" s="248">
        <f>$B15*'TC2'!G15/0.9</f>
        <v>8775.5647884724058</v>
      </c>
      <c r="H15" s="769">
        <f>$B15*'TC2'!H15/0.9</f>
        <v>6676.2501616344352</v>
      </c>
      <c r="I15" s="769">
        <f>$B15*'TC2'!I15/0.9</f>
        <v>2099.3146268379692</v>
      </c>
      <c r="J15" s="769">
        <f>$B15*'TC2'!J15/0.9</f>
        <v>0</v>
      </c>
      <c r="K15" s="249"/>
      <c r="L15" s="247"/>
      <c r="M15" s="247"/>
      <c r="N15" s="247"/>
      <c r="O15" s="250"/>
      <c r="P15" s="247"/>
      <c r="Q15" s="247"/>
      <c r="R15" s="247"/>
      <c r="S15" s="248">
        <f>$B15*'TC2'!S15/0.1</f>
        <v>57407.273605502181</v>
      </c>
      <c r="T15" s="247">
        <f>$B15*'TC2'!T15/0.1</f>
        <v>44375.23097618985</v>
      </c>
      <c r="U15" s="247">
        <f>$B15*'TC2'!U15/0.1</f>
        <v>13032.042629312346</v>
      </c>
      <c r="V15" s="251">
        <f>$B15*'TC2'!V15/0.1</f>
        <v>0</v>
      </c>
      <c r="Y15" s="3"/>
    </row>
    <row r="16" spans="1:25" x14ac:dyDescent="0.2">
      <c r="A16" s="160">
        <v>1919</v>
      </c>
      <c r="B16" s="236">
        <v>12923.550497299559</v>
      </c>
      <c r="C16" s="281">
        <f>$B16*'TC2'!C16</f>
        <v>12923.550497299559</v>
      </c>
      <c r="D16" s="258">
        <f>$B16*'TC2'!D16</f>
        <v>11356.153528605408</v>
      </c>
      <c r="E16" s="258">
        <f>$B16*'TC2'!E16</f>
        <v>1567.3969686941505</v>
      </c>
      <c r="F16" s="258">
        <f>$B16*'TC2'!F16</f>
        <v>0</v>
      </c>
      <c r="G16" s="259">
        <f>$B16*'TC2'!G16/0.9</f>
        <v>8163.9592282741169</v>
      </c>
      <c r="H16" s="770">
        <f>$B16*'TC2'!H16/0.9</f>
        <v>7161.5617963153873</v>
      </c>
      <c r="I16" s="770">
        <f>$B16*'TC2'!I16/0.9</f>
        <v>1002.3974319587301</v>
      </c>
      <c r="J16" s="770">
        <f>$B16*'TC2'!J16/0.9</f>
        <v>0</v>
      </c>
      <c r="K16" s="260"/>
      <c r="L16" s="258"/>
      <c r="M16" s="258"/>
      <c r="N16" s="258"/>
      <c r="O16" s="261"/>
      <c r="P16" s="258"/>
      <c r="Q16" s="258"/>
      <c r="R16" s="258"/>
      <c r="S16" s="259">
        <f>$B16*'TC2'!S16/0.1</f>
        <v>55759.87191852853</v>
      </c>
      <c r="T16" s="258">
        <f>$B16*'TC2'!T16/0.1</f>
        <v>49107.47911921559</v>
      </c>
      <c r="U16" s="258">
        <f>$B16*'TC2'!U16/0.1</f>
        <v>6652.3927993129319</v>
      </c>
      <c r="V16" s="262">
        <f>$B16*'TC2'!V16/0.1</f>
        <v>0</v>
      </c>
      <c r="Y16" s="3"/>
    </row>
    <row r="17" spans="1:25" x14ac:dyDescent="0.2">
      <c r="A17" s="155">
        <v>1920</v>
      </c>
      <c r="B17" s="235">
        <v>12643.01808437293</v>
      </c>
      <c r="C17" s="271">
        <f>$B17*'TC2'!C17</f>
        <v>12643.01808437293</v>
      </c>
      <c r="D17" s="247">
        <f>$B17*'TC2'!D17</f>
        <v>11663.903306634353</v>
      </c>
      <c r="E17" s="247">
        <f>$B17*'TC2'!E17</f>
        <v>979.11477773857769</v>
      </c>
      <c r="F17" s="247">
        <f>$B17*'TC2'!F17</f>
        <v>0</v>
      </c>
      <c r="G17" s="248">
        <f>$B17*'TC2'!G17/0.9</f>
        <v>8282.2782381856996</v>
      </c>
      <c r="H17" s="769">
        <f>$B17*'TC2'!H17/0.9</f>
        <v>7635.8165787587168</v>
      </c>
      <c r="I17" s="769">
        <f>$B17*'TC2'!I17/0.9</f>
        <v>646.46165942698315</v>
      </c>
      <c r="J17" s="769">
        <f>$B17*'TC2'!J17/0.9</f>
        <v>0</v>
      </c>
      <c r="K17" s="249"/>
      <c r="L17" s="247"/>
      <c r="M17" s="247"/>
      <c r="N17" s="247"/>
      <c r="O17" s="250"/>
      <c r="P17" s="247"/>
      <c r="Q17" s="247"/>
      <c r="R17" s="247"/>
      <c r="S17" s="248">
        <f>$B17*'TC2'!S17/0.1</f>
        <v>51889.676700058008</v>
      </c>
      <c r="T17" s="247">
        <f>$B17*'TC2'!T17/0.1</f>
        <v>47916.683857515069</v>
      </c>
      <c r="U17" s="247">
        <f>$B17*'TC2'!U17/0.1</f>
        <v>3972.9928425429275</v>
      </c>
      <c r="V17" s="251">
        <f>$B17*'TC2'!V17/0.1</f>
        <v>0</v>
      </c>
      <c r="Y17" s="3"/>
    </row>
    <row r="18" spans="1:25" x14ac:dyDescent="0.2">
      <c r="A18" s="155">
        <v>1921</v>
      </c>
      <c r="B18" s="235">
        <v>11398.81049840898</v>
      </c>
      <c r="C18" s="271">
        <f>$B18*'TC2'!C18</f>
        <v>11398.81049840898</v>
      </c>
      <c r="D18" s="247">
        <f>$B18*'TC2'!D18</f>
        <v>10472.790454899399</v>
      </c>
      <c r="E18" s="247">
        <f>$B18*'TC2'!E18</f>
        <v>926.020043509581</v>
      </c>
      <c r="F18" s="247">
        <f>$B18*'TC2'!F18</f>
        <v>0</v>
      </c>
      <c r="G18" s="248">
        <f>$B18*'TC2'!G18/0.9</f>
        <v>7025.4491078637639</v>
      </c>
      <c r="H18" s="769">
        <f>$B18*'TC2'!H18/0.9</f>
        <v>6446.9347202621775</v>
      </c>
      <c r="I18" s="769">
        <f>$B18*'TC2'!I18/0.9</f>
        <v>578.51438760158624</v>
      </c>
      <c r="J18" s="769">
        <f>$B18*'TC2'!J18/0.9</f>
        <v>0</v>
      </c>
      <c r="K18" s="249"/>
      <c r="L18" s="247"/>
      <c r="M18" s="247"/>
      <c r="N18" s="247"/>
      <c r="O18" s="250"/>
      <c r="P18" s="247"/>
      <c r="Q18" s="247"/>
      <c r="R18" s="247"/>
      <c r="S18" s="248">
        <f>$B18*'TC2'!S18/0.1</f>
        <v>50759.063013315921</v>
      </c>
      <c r="T18" s="247">
        <f>$B18*'TC2'!T18/0.1</f>
        <v>46705.492066634382</v>
      </c>
      <c r="U18" s="247">
        <f>$B18*'TC2'!U18/0.1</f>
        <v>4053.5709466815351</v>
      </c>
      <c r="V18" s="251">
        <f>$B18*'TC2'!V18/0.1</f>
        <v>0</v>
      </c>
      <c r="Y18" s="3"/>
    </row>
    <row r="19" spans="1:25" x14ac:dyDescent="0.2">
      <c r="A19" s="155">
        <v>1922</v>
      </c>
      <c r="B19" s="235">
        <v>12372.125613124426</v>
      </c>
      <c r="C19" s="271">
        <f>$B19*'TC2'!C19</f>
        <v>12372.125613124426</v>
      </c>
      <c r="D19" s="247">
        <f>$B19*'TC2'!D19</f>
        <v>11426.084428687709</v>
      </c>
      <c r="E19" s="247">
        <f>$B19*'TC2'!E19</f>
        <v>946.04118443671769</v>
      </c>
      <c r="F19" s="247">
        <f>$B19*'TC2'!F19</f>
        <v>0</v>
      </c>
      <c r="G19" s="248">
        <f>$B19*'TC2'!G19/0.9</f>
        <v>7790.1861935711677</v>
      </c>
      <c r="H19" s="769">
        <f>$B19*'TC2'!H19/0.9</f>
        <v>7186.735551479931</v>
      </c>
      <c r="I19" s="769">
        <f>$B19*'TC2'!I19/0.9</f>
        <v>603.45064209123882</v>
      </c>
      <c r="J19" s="769">
        <f>$B19*'TC2'!J19/0.9</f>
        <v>0</v>
      </c>
      <c r="K19" s="249"/>
      <c r="L19" s="247"/>
      <c r="M19" s="247"/>
      <c r="N19" s="247"/>
      <c r="O19" s="250"/>
      <c r="P19" s="247"/>
      <c r="Q19" s="247"/>
      <c r="R19" s="247"/>
      <c r="S19" s="248">
        <f>$B19*'TC2'!S19/0.1</f>
        <v>53609.580389103736</v>
      </c>
      <c r="T19" s="247">
        <f>$B19*'TC2'!T19/0.1</f>
        <v>49580.224323557712</v>
      </c>
      <c r="U19" s="247">
        <f>$B19*'TC2'!U19/0.1</f>
        <v>4029.3560655460269</v>
      </c>
      <c r="V19" s="251">
        <f>$B19*'TC2'!V19/0.1</f>
        <v>0</v>
      </c>
      <c r="Y19" s="3"/>
    </row>
    <row r="20" spans="1:25" x14ac:dyDescent="0.2">
      <c r="A20" s="155">
        <v>1923</v>
      </c>
      <c r="B20" s="235">
        <v>13922.968159446869</v>
      </c>
      <c r="C20" s="271">
        <f>$B20*'TC2'!C20</f>
        <v>13922.968159446869</v>
      </c>
      <c r="D20" s="247">
        <f>$B20*'TC2'!D20</f>
        <v>12872.240927545883</v>
      </c>
      <c r="E20" s="247">
        <f>$B20*'TC2'!E20</f>
        <v>1050.7272319009867</v>
      </c>
      <c r="F20" s="247">
        <f>$B20*'TC2'!F20</f>
        <v>0</v>
      </c>
      <c r="G20" s="248">
        <f>$B20*'TC2'!G20/0.9</f>
        <v>9218.4930519516402</v>
      </c>
      <c r="H20" s="769">
        <f>$B20*'TC2'!H20/0.9</f>
        <v>8517.4748361119655</v>
      </c>
      <c r="I20" s="769">
        <f>$B20*'TC2'!I20/0.9</f>
        <v>701.01821583967444</v>
      </c>
      <c r="J20" s="769">
        <f>$B20*'TC2'!J20/0.9</f>
        <v>0</v>
      </c>
      <c r="K20" s="249"/>
      <c r="L20" s="247"/>
      <c r="M20" s="247"/>
      <c r="N20" s="247"/>
      <c r="O20" s="250"/>
      <c r="P20" s="247"/>
      <c r="Q20" s="247"/>
      <c r="R20" s="247"/>
      <c r="S20" s="248">
        <f>$B20*'TC2'!S20/0.1</f>
        <v>56263.244126903934</v>
      </c>
      <c r="T20" s="247">
        <f>$B20*'TC2'!T20/0.1</f>
        <v>52065.135750451132</v>
      </c>
      <c r="U20" s="247">
        <f>$B20*'TC2'!U20/0.1</f>
        <v>4198.1083764527966</v>
      </c>
      <c r="V20" s="251">
        <f>$B20*'TC2'!V20/0.1</f>
        <v>0</v>
      </c>
      <c r="Y20" s="3"/>
    </row>
    <row r="21" spans="1:25" x14ac:dyDescent="0.2">
      <c r="A21" s="155">
        <v>1924</v>
      </c>
      <c r="B21" s="235">
        <v>13744.596353117728</v>
      </c>
      <c r="C21" s="271">
        <f>$B21*'TC2'!C21</f>
        <v>13744.596353117728</v>
      </c>
      <c r="D21" s="247">
        <f>$B21*'TC2'!D21</f>
        <v>12770.167377287858</v>
      </c>
      <c r="E21" s="247">
        <f>$B21*'TC2'!E21</f>
        <v>974.42897582986973</v>
      </c>
      <c r="F21" s="247">
        <f>$B21*'TC2'!F21</f>
        <v>0</v>
      </c>
      <c r="G21" s="248">
        <f>$B21*'TC2'!G21/0.9</f>
        <v>8756.3371644515719</v>
      </c>
      <c r="H21" s="769">
        <f>$B21*'TC2'!H21/0.9</f>
        <v>8128.2135657290746</v>
      </c>
      <c r="I21" s="769">
        <f>$B21*'TC2'!I21/0.9</f>
        <v>628.12359872249874</v>
      </c>
      <c r="J21" s="769">
        <f>$B21*'TC2'!J21/0.9</f>
        <v>0</v>
      </c>
      <c r="K21" s="249"/>
      <c r="L21" s="247"/>
      <c r="M21" s="247"/>
      <c r="N21" s="247"/>
      <c r="O21" s="250"/>
      <c r="P21" s="247"/>
      <c r="Q21" s="247"/>
      <c r="R21" s="247"/>
      <c r="S21" s="248">
        <f>$B21*'TC2'!S21/0.1</f>
        <v>58638.929051113118</v>
      </c>
      <c r="T21" s="247">
        <f>$B21*'TC2'!T21/0.1</f>
        <v>54547.751681316913</v>
      </c>
      <c r="U21" s="247">
        <f>$B21*'TC2'!U21/0.1</f>
        <v>4091.1773697962076</v>
      </c>
      <c r="V21" s="251">
        <f>$B21*'TC2'!V21/0.1</f>
        <v>0</v>
      </c>
      <c r="Y21" s="3"/>
    </row>
    <row r="22" spans="1:25" x14ac:dyDescent="0.2">
      <c r="A22" s="155">
        <v>1925</v>
      </c>
      <c r="B22" s="235">
        <v>13992.494449672691</v>
      </c>
      <c r="C22" s="271">
        <f>$B22*'TC2'!C22</f>
        <v>13992.494449672691</v>
      </c>
      <c r="D22" s="247">
        <f>$B22*'TC2'!D22</f>
        <v>12923.566847987144</v>
      </c>
      <c r="E22" s="247">
        <f>$B22*'TC2'!E22</f>
        <v>1068.9276016855486</v>
      </c>
      <c r="F22" s="247">
        <f>$B22*'TC2'!F22</f>
        <v>0</v>
      </c>
      <c r="G22" s="248">
        <f>$B22*'TC2'!G22/0.9</f>
        <v>8686.5000024740311</v>
      </c>
      <c r="H22" s="769">
        <f>$B22*'TC2'!H22/0.9</f>
        <v>8014.0665403656731</v>
      </c>
      <c r="I22" s="769">
        <f>$B22*'TC2'!I22/0.9</f>
        <v>672.4334621083583</v>
      </c>
      <c r="J22" s="769">
        <f>$B22*'TC2'!J22/0.9</f>
        <v>0</v>
      </c>
      <c r="K22" s="249"/>
      <c r="L22" s="247"/>
      <c r="M22" s="247"/>
      <c r="N22" s="247"/>
      <c r="O22" s="250"/>
      <c r="P22" s="247"/>
      <c r="Q22" s="247"/>
      <c r="R22" s="247"/>
      <c r="S22" s="248">
        <f>$B22*'TC2'!S22/0.1</f>
        <v>61746.44447446063</v>
      </c>
      <c r="T22" s="247">
        <f>$B22*'TC2'!T22/0.1</f>
        <v>57109.069616580367</v>
      </c>
      <c r="U22" s="247">
        <f>$B22*'TC2'!U22/0.1</f>
        <v>4637.3748578802615</v>
      </c>
      <c r="V22" s="251">
        <f>$B22*'TC2'!V22/0.1</f>
        <v>0</v>
      </c>
      <c r="Y22" s="3"/>
    </row>
    <row r="23" spans="1:25" x14ac:dyDescent="0.2">
      <c r="A23" s="155">
        <v>1926</v>
      </c>
      <c r="B23" s="235">
        <v>14646.662723962301</v>
      </c>
      <c r="C23" s="271">
        <f>$B23*'TC2'!C23</f>
        <v>14646.662723962301</v>
      </c>
      <c r="D23" s="247">
        <f>$B23*'TC2'!D23</f>
        <v>13534.262654246137</v>
      </c>
      <c r="E23" s="247">
        <f>$B23*'TC2'!E23</f>
        <v>1112.4000697161644</v>
      </c>
      <c r="F23" s="247">
        <f>$B23*'TC2'!F23</f>
        <v>0</v>
      </c>
      <c r="G23" s="248">
        <f>$B23*'TC2'!G23/0.9</f>
        <v>9042.4116643298294</v>
      </c>
      <c r="H23" s="769">
        <f>$B23*'TC2'!H23/0.9</f>
        <v>8346.7122246116542</v>
      </c>
      <c r="I23" s="769">
        <f>$B23*'TC2'!I23/0.9</f>
        <v>695.69943971817418</v>
      </c>
      <c r="J23" s="769">
        <f>$B23*'TC2'!J23/0.9</f>
        <v>0</v>
      </c>
      <c r="K23" s="249"/>
      <c r="L23" s="247"/>
      <c r="M23" s="247"/>
      <c r="N23" s="247"/>
      <c r="O23" s="250"/>
      <c r="P23" s="247"/>
      <c r="Q23" s="247"/>
      <c r="R23" s="247"/>
      <c r="S23" s="248">
        <f>$B23*'TC2'!S23/0.1</f>
        <v>65084.922260654545</v>
      </c>
      <c r="T23" s="247">
        <f>$B23*'TC2'!T23/0.1</f>
        <v>60222.21652095647</v>
      </c>
      <c r="U23" s="247">
        <f>$B23*'TC2'!U23/0.1</f>
        <v>4862.7057396980772</v>
      </c>
      <c r="V23" s="251">
        <f>$B23*'TC2'!V23/0.1</f>
        <v>0</v>
      </c>
      <c r="Y23" s="3"/>
    </row>
    <row r="24" spans="1:25" x14ac:dyDescent="0.2">
      <c r="A24" s="155">
        <v>1927</v>
      </c>
      <c r="B24" s="235">
        <v>14377.278465642459</v>
      </c>
      <c r="C24" s="271">
        <f>$B24*'TC2'!C24</f>
        <v>14377.278465642459</v>
      </c>
      <c r="D24" s="247">
        <f>$B24*'TC2'!D24</f>
        <v>13359.583717619485</v>
      </c>
      <c r="E24" s="247">
        <f>$B24*'TC2'!E24</f>
        <v>1017.6947480229732</v>
      </c>
      <c r="F24" s="247">
        <f>$B24*'TC2'!F24</f>
        <v>0</v>
      </c>
      <c r="G24" s="248">
        <f>$B24*'TC2'!G24/0.9</f>
        <v>8950.7883328514217</v>
      </c>
      <c r="H24" s="769">
        <f>$B24*'TC2'!H24/0.9</f>
        <v>8308.8119591302657</v>
      </c>
      <c r="I24" s="769">
        <f>$B24*'TC2'!I24/0.9</f>
        <v>641.97637372115514</v>
      </c>
      <c r="J24" s="769">
        <f>$B24*'TC2'!J24/0.9</f>
        <v>0</v>
      </c>
      <c r="K24" s="249"/>
      <c r="L24" s="247"/>
      <c r="M24" s="247"/>
      <c r="N24" s="247"/>
      <c r="O24" s="250"/>
      <c r="P24" s="247"/>
      <c r="Q24" s="247"/>
      <c r="R24" s="247"/>
      <c r="S24" s="248">
        <f>$B24*'TC2'!S24/0.1</f>
        <v>63215.689660761796</v>
      </c>
      <c r="T24" s="247">
        <f>$B24*'TC2'!T24/0.1</f>
        <v>58816.529544022458</v>
      </c>
      <c r="U24" s="247">
        <f>$B24*'TC2'!U24/0.1</f>
        <v>4399.1601167393355</v>
      </c>
      <c r="V24" s="251">
        <f>$B24*'TC2'!V24/0.1</f>
        <v>0</v>
      </c>
      <c r="Y24" s="3"/>
    </row>
    <row r="25" spans="1:25" x14ac:dyDescent="0.2">
      <c r="A25" s="155">
        <v>1928</v>
      </c>
      <c r="B25" s="235">
        <v>14532.727061487092</v>
      </c>
      <c r="C25" s="271">
        <f>$B25*'TC2'!C25</f>
        <v>14532.727061487092</v>
      </c>
      <c r="D25" s="247">
        <f>$B25*'TC2'!D25</f>
        <v>13434.131091921758</v>
      </c>
      <c r="E25" s="247">
        <f>$B25*'TC2'!E25</f>
        <v>1098.5959695653335</v>
      </c>
      <c r="F25" s="247">
        <f>$B25*'TC2'!F25</f>
        <v>0</v>
      </c>
      <c r="G25" s="248">
        <f>$B25*'TC2'!G25/0.9</f>
        <v>8845.5907160401221</v>
      </c>
      <c r="H25" s="769">
        <f>$B25*'TC2'!H25/0.9</f>
        <v>8166.8478394923432</v>
      </c>
      <c r="I25" s="769">
        <f>$B25*'TC2'!I25/0.9</f>
        <v>678.74287654777845</v>
      </c>
      <c r="J25" s="769">
        <f>$B25*'TC2'!J25/0.9</f>
        <v>0</v>
      </c>
      <c r="K25" s="249"/>
      <c r="L25" s="247"/>
      <c r="M25" s="247"/>
      <c r="N25" s="247"/>
      <c r="O25" s="250"/>
      <c r="P25" s="247"/>
      <c r="Q25" s="247"/>
      <c r="R25" s="247"/>
      <c r="S25" s="248">
        <f>$B25*'TC2'!S25/0.1</f>
        <v>65716.954170509824</v>
      </c>
      <c r="T25" s="247">
        <f>$B25*'TC2'!T25/0.1</f>
        <v>60839.680363786501</v>
      </c>
      <c r="U25" s="247">
        <f>$B25*'TC2'!U25/0.1</f>
        <v>4877.2738067233295</v>
      </c>
      <c r="V25" s="251">
        <f>$B25*'TC2'!V25/0.1</f>
        <v>0</v>
      </c>
      <c r="Y25" s="3"/>
    </row>
    <row r="26" spans="1:25" x14ac:dyDescent="0.2">
      <c r="A26" s="155">
        <v>1929</v>
      </c>
      <c r="B26" s="235">
        <v>15257.208796426365</v>
      </c>
      <c r="C26" s="271">
        <f>$B26*'TC2'!C26</f>
        <v>15257.208796426365</v>
      </c>
      <c r="D26" s="247">
        <f>$B26*'TC2'!D26</f>
        <v>14040.461662973848</v>
      </c>
      <c r="E26" s="247">
        <f>$B26*'TC2'!E26</f>
        <v>1216.7471334525169</v>
      </c>
      <c r="F26" s="247">
        <f>$B26*'TC2'!F26</f>
        <v>0</v>
      </c>
      <c r="G26" s="248">
        <f>$B26*'TC2'!G26/0.9</f>
        <v>9563.3742583139392</v>
      </c>
      <c r="H26" s="769">
        <f>$B26*'TC2'!H26/0.9</f>
        <v>8782.7767421354201</v>
      </c>
      <c r="I26" s="769">
        <f>$B26*'TC2'!I26/0.9</f>
        <v>780.59751617851725</v>
      </c>
      <c r="J26" s="769">
        <f>$B26*'TC2'!J26/0.9</f>
        <v>0</v>
      </c>
      <c r="K26" s="249"/>
      <c r="L26" s="247"/>
      <c r="M26" s="247"/>
      <c r="N26" s="247"/>
      <c r="O26" s="250"/>
      <c r="P26" s="247"/>
      <c r="Q26" s="247"/>
      <c r="R26" s="247"/>
      <c r="S26" s="248">
        <f>$B26*'TC2'!S26/0.1</f>
        <v>66501.719639438204</v>
      </c>
      <c r="T26" s="247">
        <f>$B26*'TC2'!T26/0.1</f>
        <v>61359.625950519701</v>
      </c>
      <c r="U26" s="247">
        <f>$B26*'TC2'!U26/0.1</f>
        <v>5142.0936889185132</v>
      </c>
      <c r="V26" s="251">
        <f>$B26*'TC2'!V26/0.1</f>
        <v>0</v>
      </c>
      <c r="Y26" s="3"/>
    </row>
    <row r="27" spans="1:25" x14ac:dyDescent="0.2">
      <c r="A27" s="159">
        <v>1930</v>
      </c>
      <c r="B27" s="237">
        <v>13739.618183636292</v>
      </c>
      <c r="C27" s="276">
        <f>$B27*'TC2'!C27</f>
        <v>13739.618183636292</v>
      </c>
      <c r="D27" s="263">
        <f>$B27*'TC2'!D27</f>
        <v>12425.725686528587</v>
      </c>
      <c r="E27" s="263">
        <f>$B27*'TC2'!E27</f>
        <v>1313.8924971077051</v>
      </c>
      <c r="F27" s="263">
        <f>$B27*'TC2'!F27</f>
        <v>0</v>
      </c>
      <c r="G27" s="264">
        <f>$B27*'TC2'!G27/0.9</f>
        <v>8731.3127280494773</v>
      </c>
      <c r="H27" s="771">
        <f>$B27*'TC2'!H27/0.9</f>
        <v>7869.9226700883637</v>
      </c>
      <c r="I27" s="771">
        <f>$B27*'TC2'!I27/0.9</f>
        <v>861.39005796111633</v>
      </c>
      <c r="J27" s="771">
        <f>$B27*'TC2'!J27/0.9</f>
        <v>0</v>
      </c>
      <c r="K27" s="265"/>
      <c r="L27" s="263"/>
      <c r="M27" s="263"/>
      <c r="N27" s="263"/>
      <c r="O27" s="266"/>
      <c r="P27" s="263"/>
      <c r="Q27" s="263"/>
      <c r="R27" s="263"/>
      <c r="S27" s="264">
        <f>$B27*'TC2'!S27/0.1</f>
        <v>58814.367283917607</v>
      </c>
      <c r="T27" s="263">
        <f>$B27*'TC2'!T27/0.1</f>
        <v>53427.952834490607</v>
      </c>
      <c r="U27" s="263">
        <f>$B27*'TC2'!U27/0.1</f>
        <v>5386.414449427004</v>
      </c>
      <c r="V27" s="267">
        <f>$B27*'TC2'!V27/0.1</f>
        <v>0</v>
      </c>
      <c r="Y27" s="3"/>
    </row>
    <row r="28" spans="1:25" x14ac:dyDescent="0.2">
      <c r="A28" s="155">
        <v>1931</v>
      </c>
      <c r="B28" s="235">
        <v>12283.214421284252</v>
      </c>
      <c r="C28" s="271">
        <f>$B28*'TC2'!C28</f>
        <v>12283.214421284252</v>
      </c>
      <c r="D28" s="247">
        <f>$B28*'TC2'!D28</f>
        <v>10649.132209501035</v>
      </c>
      <c r="E28" s="247">
        <f>$B28*'TC2'!E28</f>
        <v>1634.0822117832181</v>
      </c>
      <c r="F28" s="247">
        <f>$B28*'TC2'!F28</f>
        <v>0</v>
      </c>
      <c r="G28" s="248">
        <f>$B28*'TC2'!G28/0.9</f>
        <v>7720.1341620523035</v>
      </c>
      <c r="H28" s="769">
        <f>$B28*'TC2'!H28/0.9</f>
        <v>6650.3662418332624</v>
      </c>
      <c r="I28" s="769">
        <f>$B28*'TC2'!I28/0.9</f>
        <v>1069.7679202190429</v>
      </c>
      <c r="J28" s="769">
        <f>$B28*'TC2'!J28/0.9</f>
        <v>0</v>
      </c>
      <c r="K28" s="249"/>
      <c r="L28" s="247"/>
      <c r="M28" s="247"/>
      <c r="N28" s="247"/>
      <c r="O28" s="250"/>
      <c r="P28" s="247"/>
      <c r="Q28" s="247"/>
      <c r="R28" s="247"/>
      <c r="S28" s="248">
        <f>$B28*'TC2'!S28/0.1</f>
        <v>53350.936754371774</v>
      </c>
      <c r="T28" s="247">
        <f>$B28*'TC2'!T28/0.1</f>
        <v>46638.025918510983</v>
      </c>
      <c r="U28" s="247">
        <f>$B28*'TC2'!U28/0.1</f>
        <v>6712.9108358607937</v>
      </c>
      <c r="V28" s="251">
        <f>$B28*'TC2'!V28/0.1</f>
        <v>0</v>
      </c>
      <c r="Y28" s="3"/>
    </row>
    <row r="29" spans="1:25" x14ac:dyDescent="0.2">
      <c r="A29" s="155">
        <v>1932</v>
      </c>
      <c r="B29" s="235">
        <v>10380.209084385537</v>
      </c>
      <c r="C29" s="271">
        <f>$B29*'TC2'!C29</f>
        <v>10380.209084385537</v>
      </c>
      <c r="D29" s="247">
        <f>$B29*'TC2'!D29</f>
        <v>8759.299823068779</v>
      </c>
      <c r="E29" s="247">
        <f>$B29*'TC2'!E29</f>
        <v>1620.9092613167581</v>
      </c>
      <c r="F29" s="247">
        <f>$B29*'TC2'!F29</f>
        <v>0</v>
      </c>
      <c r="G29" s="248">
        <f>$B29*'TC2'!G29/0.9</f>
        <v>6310.0959402355766</v>
      </c>
      <c r="H29" s="769">
        <f>$B29*'TC2'!H29/0.9</f>
        <v>5257.4090797460103</v>
      </c>
      <c r="I29" s="769">
        <f>$B29*'TC2'!I29/0.9</f>
        <v>1052.6868604895665</v>
      </c>
      <c r="J29" s="769">
        <f>$B29*'TC2'!J29/0.9</f>
        <v>0</v>
      </c>
      <c r="K29" s="249"/>
      <c r="L29" s="247"/>
      <c r="M29" s="247"/>
      <c r="N29" s="247"/>
      <c r="O29" s="250"/>
      <c r="P29" s="247"/>
      <c r="Q29" s="247"/>
      <c r="R29" s="247"/>
      <c r="S29" s="248">
        <f>$B29*'TC2'!S29/0.1</f>
        <v>47011.227381735174</v>
      </c>
      <c r="T29" s="247">
        <f>$B29*'TC2'!T29/0.1</f>
        <v>40276.316512973695</v>
      </c>
      <c r="U29" s="247">
        <f>$B29*'TC2'!U29/0.1</f>
        <v>6734.9108687614826</v>
      </c>
      <c r="V29" s="251">
        <f>$B29*'TC2'!V29/0.1</f>
        <v>0</v>
      </c>
      <c r="Y29" s="3"/>
    </row>
    <row r="30" spans="1:25" x14ac:dyDescent="0.2">
      <c r="A30" s="155">
        <v>1933</v>
      </c>
      <c r="B30" s="235">
        <v>10056.970471563431</v>
      </c>
      <c r="C30" s="271">
        <f>$B30*'TC2'!C30</f>
        <v>10056.970471563431</v>
      </c>
      <c r="D30" s="247">
        <f>$B30*'TC2'!D30</f>
        <v>8392.669169753719</v>
      </c>
      <c r="E30" s="247">
        <f>$B30*'TC2'!E30</f>
        <v>1664.301301809712</v>
      </c>
      <c r="F30" s="247">
        <f>$B30*'TC2'!F30</f>
        <v>0</v>
      </c>
      <c r="G30" s="248">
        <f>$B30*'TC2'!G30/0.9</f>
        <v>6205.3909746598611</v>
      </c>
      <c r="H30" s="769">
        <f>$B30*'TC2'!H30/0.9</f>
        <v>5100.8525664918898</v>
      </c>
      <c r="I30" s="769">
        <f>$B30*'TC2'!I30/0.9</f>
        <v>1104.5384081679715</v>
      </c>
      <c r="J30" s="769">
        <f>$B30*'TC2'!J30/0.9</f>
        <v>0</v>
      </c>
      <c r="K30" s="249"/>
      <c r="L30" s="247"/>
      <c r="M30" s="247"/>
      <c r="N30" s="247"/>
      <c r="O30" s="250"/>
      <c r="P30" s="247"/>
      <c r="Q30" s="247"/>
      <c r="R30" s="247"/>
      <c r="S30" s="248">
        <f>$B30*'TC2'!S30/0.1</f>
        <v>44721.185943695549</v>
      </c>
      <c r="T30" s="247">
        <f>$B30*'TC2'!T30/0.1</f>
        <v>38019.018599110175</v>
      </c>
      <c r="U30" s="247">
        <f>$B30*'TC2'!U30/0.1</f>
        <v>6702.1673445853758</v>
      </c>
      <c r="V30" s="251">
        <f>$B30*'TC2'!V30/0.1</f>
        <v>0</v>
      </c>
      <c r="Y30" s="3"/>
    </row>
    <row r="31" spans="1:25" x14ac:dyDescent="0.2">
      <c r="A31" s="155">
        <v>1934</v>
      </c>
      <c r="B31" s="235">
        <v>11290.13756567947</v>
      </c>
      <c r="C31" s="271">
        <f>$B31*'TC2'!C31</f>
        <v>11290.13756567947</v>
      </c>
      <c r="D31" s="247">
        <f>$B31*'TC2'!D31</f>
        <v>9475.3257822604392</v>
      </c>
      <c r="E31" s="247">
        <f>$B31*'TC2'!E31</f>
        <v>1814.8117834190311</v>
      </c>
      <c r="F31" s="247">
        <f>$B31*'TC2'!F31</f>
        <v>0</v>
      </c>
      <c r="G31" s="248">
        <f>$B31*'TC2'!G31/0.9</f>
        <v>6725.3237017972433</v>
      </c>
      <c r="H31" s="769">
        <f>$B31*'TC2'!H31/0.9</f>
        <v>5547.8059926887554</v>
      </c>
      <c r="I31" s="769">
        <f>$B31*'TC2'!I31/0.9</f>
        <v>1177.5177091084875</v>
      </c>
      <c r="J31" s="769">
        <f>$B31*'TC2'!J31/0.9</f>
        <v>0</v>
      </c>
      <c r="K31" s="249"/>
      <c r="L31" s="247"/>
      <c r="M31" s="247"/>
      <c r="N31" s="247"/>
      <c r="O31" s="250"/>
      <c r="P31" s="247"/>
      <c r="Q31" s="247"/>
      <c r="R31" s="247"/>
      <c r="S31" s="248">
        <f>$B31*'TC2'!S31/0.1</f>
        <v>52373.462340619517</v>
      </c>
      <c r="T31" s="247">
        <f>$B31*'TC2'!T31/0.1</f>
        <v>44823.00388840559</v>
      </c>
      <c r="U31" s="247">
        <f>$B31*'TC2'!U31/0.1</f>
        <v>7550.458452213923</v>
      </c>
      <c r="V31" s="251">
        <f>$B31*'TC2'!V31/0.1</f>
        <v>0</v>
      </c>
      <c r="Y31" s="3"/>
    </row>
    <row r="32" spans="1:25" x14ac:dyDescent="0.2">
      <c r="A32" s="155">
        <v>1935</v>
      </c>
      <c r="B32" s="235">
        <v>12387.992616856098</v>
      </c>
      <c r="C32" s="271">
        <f>$B32*'TC2'!C32</f>
        <v>12387.992616856098</v>
      </c>
      <c r="D32" s="247">
        <f>$B32*'TC2'!D32</f>
        <v>10548.284241719231</v>
      </c>
      <c r="E32" s="247">
        <f>$B32*'TC2'!E32</f>
        <v>1839.7083751368666</v>
      </c>
      <c r="F32" s="247">
        <f>$B32*'TC2'!F32</f>
        <v>0</v>
      </c>
      <c r="G32" s="248">
        <f>$B32*'TC2'!G32/0.9</f>
        <v>7555.5228262790988</v>
      </c>
      <c r="H32" s="769">
        <f>$B32*'TC2'!H32/0.9</f>
        <v>6325.9366281324346</v>
      </c>
      <c r="I32" s="769">
        <f>$B32*'TC2'!I32/0.9</f>
        <v>1229.5861981466644</v>
      </c>
      <c r="J32" s="769">
        <f>$B32*'TC2'!J32/0.9</f>
        <v>0</v>
      </c>
      <c r="K32" s="249"/>
      <c r="L32" s="247"/>
      <c r="M32" s="247"/>
      <c r="N32" s="247"/>
      <c r="O32" s="250"/>
      <c r="P32" s="247"/>
      <c r="Q32" s="247"/>
      <c r="R32" s="247"/>
      <c r="S32" s="248">
        <f>$B32*'TC2'!S32/0.1</f>
        <v>55880.220732049078</v>
      </c>
      <c r="T32" s="247">
        <f>$B32*'TC2'!T32/0.1</f>
        <v>48549.412764000394</v>
      </c>
      <c r="U32" s="247">
        <f>$B32*'TC2'!U32/0.1</f>
        <v>7330.8079680486862</v>
      </c>
      <c r="V32" s="251">
        <f>$B32*'TC2'!V32/0.1</f>
        <v>0</v>
      </c>
      <c r="Y32" s="3"/>
    </row>
    <row r="33" spans="1:25" x14ac:dyDescent="0.2">
      <c r="A33" s="155">
        <v>1936</v>
      </c>
      <c r="B33" s="235">
        <v>13685.45059342322</v>
      </c>
      <c r="C33" s="271">
        <f>$B33*'TC2'!C33</f>
        <v>13685.45059342322</v>
      </c>
      <c r="D33" s="247">
        <f>$B33*'TC2'!D33</f>
        <v>11531.210345358293</v>
      </c>
      <c r="E33" s="247">
        <f>$B33*'TC2'!E33</f>
        <v>2154.2402480649284</v>
      </c>
      <c r="F33" s="247">
        <f>$B33*'TC2'!F33</f>
        <v>0</v>
      </c>
      <c r="G33" s="248">
        <f>$B33*'TC2'!G33/0.9</f>
        <v>8358.6211019897364</v>
      </c>
      <c r="H33" s="769">
        <f>$B33*'TC2'!H33/0.9</f>
        <v>6952.0628265297137</v>
      </c>
      <c r="I33" s="769">
        <f>$B33*'TC2'!I33/0.9</f>
        <v>1406.5582754600225</v>
      </c>
      <c r="J33" s="769">
        <f>$B33*'TC2'!J33/0.9</f>
        <v>0</v>
      </c>
      <c r="K33" s="249"/>
      <c r="L33" s="247"/>
      <c r="M33" s="247"/>
      <c r="N33" s="247"/>
      <c r="O33" s="250"/>
      <c r="P33" s="247"/>
      <c r="Q33" s="247"/>
      <c r="R33" s="247"/>
      <c r="S33" s="248">
        <f>$B33*'TC2'!S33/0.1</f>
        <v>61626.916016324576</v>
      </c>
      <c r="T33" s="247">
        <f>$B33*'TC2'!T33/0.1</f>
        <v>52743.538014815495</v>
      </c>
      <c r="U33" s="247">
        <f>$B33*'TC2'!U33/0.1</f>
        <v>8883.3780015090797</v>
      </c>
      <c r="V33" s="251">
        <f>$B33*'TC2'!V33/0.1</f>
        <v>0</v>
      </c>
      <c r="Y33" s="3"/>
    </row>
    <row r="34" spans="1:25" x14ac:dyDescent="0.2">
      <c r="A34" s="155">
        <v>1937</v>
      </c>
      <c r="B34" s="235">
        <v>14584.475317492326</v>
      </c>
      <c r="C34" s="271">
        <f>$B34*'TC2'!C34</f>
        <v>14584.475317492326</v>
      </c>
      <c r="D34" s="247">
        <f>$B34*'TC2'!D34</f>
        <v>12712.201780795098</v>
      </c>
      <c r="E34" s="247">
        <f>$B34*'TC2'!E34</f>
        <v>1872.2735366972286</v>
      </c>
      <c r="F34" s="247">
        <f>$B34*'TC2'!F34</f>
        <v>0</v>
      </c>
      <c r="G34" s="248">
        <f>$B34*'TC2'!G34/0.9</f>
        <v>9143.728313708265</v>
      </c>
      <c r="H34" s="769">
        <f>$B34*'TC2'!H34/0.9</f>
        <v>7893.712292591048</v>
      </c>
      <c r="I34" s="769">
        <f>$B34*'TC2'!I34/0.9</f>
        <v>1250.0160211172167</v>
      </c>
      <c r="J34" s="769">
        <f>$B34*'TC2'!J34/0.9</f>
        <v>0</v>
      </c>
      <c r="K34" s="249"/>
      <c r="L34" s="247"/>
      <c r="M34" s="247"/>
      <c r="N34" s="247"/>
      <c r="O34" s="250"/>
      <c r="P34" s="247"/>
      <c r="Q34" s="247"/>
      <c r="R34" s="247"/>
      <c r="S34" s="248">
        <f>$B34*'TC2'!S34/0.1</f>
        <v>63551.198351548883</v>
      </c>
      <c r="T34" s="247">
        <f>$B34*'TC2'!T34/0.1</f>
        <v>56078.607174631543</v>
      </c>
      <c r="U34" s="247">
        <f>$B34*'TC2'!U34/0.1</f>
        <v>7472.5911769173363</v>
      </c>
      <c r="V34" s="251">
        <f>$B34*'TC2'!V34/0.1</f>
        <v>0</v>
      </c>
      <c r="Y34" s="3"/>
    </row>
    <row r="35" spans="1:25" x14ac:dyDescent="0.2">
      <c r="A35" s="155">
        <v>1938</v>
      </c>
      <c r="B35" s="235">
        <v>13544.863077874494</v>
      </c>
      <c r="C35" s="271">
        <f>$B35*'TC2'!C35</f>
        <v>13544.863077874494</v>
      </c>
      <c r="D35" s="247">
        <f>$B35*'TC2'!D35</f>
        <v>11524.581293031648</v>
      </c>
      <c r="E35" s="247">
        <f>$B35*'TC2'!E35</f>
        <v>2020.2817848428456</v>
      </c>
      <c r="F35" s="247">
        <f>$B35*'TC2'!F35</f>
        <v>0</v>
      </c>
      <c r="G35" s="248">
        <f>$B35*'TC2'!G35/0.9</f>
        <v>8523.9014333560444</v>
      </c>
      <c r="H35" s="769">
        <f>$B35*'TC2'!H35/0.9</f>
        <v>7160.3471727668139</v>
      </c>
      <c r="I35" s="769">
        <f>$B35*'TC2'!I35/0.9</f>
        <v>1363.5542605892292</v>
      </c>
      <c r="J35" s="769">
        <f>$B35*'TC2'!J35/0.9</f>
        <v>0</v>
      </c>
      <c r="K35" s="249"/>
      <c r="L35" s="247"/>
      <c r="M35" s="247"/>
      <c r="N35" s="247"/>
      <c r="O35" s="250"/>
      <c r="P35" s="247"/>
      <c r="Q35" s="247"/>
      <c r="R35" s="247"/>
      <c r="S35" s="248">
        <f>$B35*'TC2'!S35/0.1</f>
        <v>58733.517878540537</v>
      </c>
      <c r="T35" s="247">
        <f>$B35*'TC2'!T35/0.1</f>
        <v>50802.688375415142</v>
      </c>
      <c r="U35" s="247">
        <f>$B35*'TC2'!U35/0.1</f>
        <v>7930.8295031253901</v>
      </c>
      <c r="V35" s="251">
        <f>$B35*'TC2'!V35/0.1</f>
        <v>0</v>
      </c>
      <c r="Y35" s="3"/>
    </row>
    <row r="36" spans="1:25" x14ac:dyDescent="0.2">
      <c r="A36" s="157">
        <v>1939</v>
      </c>
      <c r="B36" s="236">
        <v>14496.368801646418</v>
      </c>
      <c r="C36" s="281">
        <f>$B36*'TC2'!C36</f>
        <v>14496.368801646418</v>
      </c>
      <c r="D36" s="258">
        <f>$B36*'TC2'!D36</f>
        <v>12347.572328717477</v>
      </c>
      <c r="E36" s="258">
        <f>$B36*'TC2'!E36</f>
        <v>2148.7964729289406</v>
      </c>
      <c r="F36" s="258">
        <f>$B36*'TC2'!F36</f>
        <v>0</v>
      </c>
      <c r="G36" s="259">
        <f>$B36*'TC2'!G36/0.9</f>
        <v>8757.022945492432</v>
      </c>
      <c r="H36" s="770">
        <f>$B36*'TC2'!H36/0.9</f>
        <v>7355.5110154043077</v>
      </c>
      <c r="I36" s="770">
        <f>$B36*'TC2'!I36/0.9</f>
        <v>1401.5119300881233</v>
      </c>
      <c r="J36" s="770">
        <f>$B36*'TC2'!J36/0.9</f>
        <v>0</v>
      </c>
      <c r="K36" s="260"/>
      <c r="L36" s="258"/>
      <c r="M36" s="258"/>
      <c r="N36" s="258"/>
      <c r="O36" s="261"/>
      <c r="P36" s="258"/>
      <c r="Q36" s="258"/>
      <c r="R36" s="258"/>
      <c r="S36" s="259">
        <f>$B36*'TC2'!S36/0.1</f>
        <v>66150.481507032295</v>
      </c>
      <c r="T36" s="258">
        <f>$B36*'TC2'!T36/0.1</f>
        <v>57276.124148536001</v>
      </c>
      <c r="U36" s="258">
        <f>$B36*'TC2'!U36/0.1</f>
        <v>8874.357358496296</v>
      </c>
      <c r="V36" s="262">
        <f>$B36*'TC2'!V36/0.1</f>
        <v>0</v>
      </c>
      <c r="Y36" s="3"/>
    </row>
    <row r="37" spans="1:25" x14ac:dyDescent="0.2">
      <c r="A37" s="155">
        <v>1940</v>
      </c>
      <c r="B37" s="235">
        <v>15731.609028401199</v>
      </c>
      <c r="C37" s="271">
        <f>$B37*'TC2'!C37</f>
        <v>15731.609028401199</v>
      </c>
      <c r="D37" s="247">
        <f>$B37*'TC2'!D37</f>
        <v>13532.749946576818</v>
      </c>
      <c r="E37" s="247">
        <f>$B37*'TC2'!E37</f>
        <v>2198.8590818243811</v>
      </c>
      <c r="F37" s="247">
        <f>$B37*'TC2'!F37</f>
        <v>0</v>
      </c>
      <c r="G37" s="248">
        <f>$B37*'TC2'!G37/0.9</f>
        <v>9552.4210560557931</v>
      </c>
      <c r="H37" s="769">
        <f>$B37*'TC2'!H37/0.9</f>
        <v>8119.1089525214493</v>
      </c>
      <c r="I37" s="769">
        <f>$B37*'TC2'!I37/0.9</f>
        <v>1433.3121035343427</v>
      </c>
      <c r="J37" s="769">
        <f>$B37*'TC2'!J37/0.9</f>
        <v>0</v>
      </c>
      <c r="K37" s="249"/>
      <c r="L37" s="247"/>
      <c r="M37" s="247"/>
      <c r="N37" s="247"/>
      <c r="O37" s="250"/>
      <c r="P37" s="247"/>
      <c r="Q37" s="247"/>
      <c r="R37" s="247"/>
      <c r="S37" s="248">
        <f>$B37*'TC2'!S37/0.1</f>
        <v>71344.300779509853</v>
      </c>
      <c r="T37" s="247">
        <f>$B37*'TC2'!T37/0.1</f>
        <v>62255.518893075132</v>
      </c>
      <c r="U37" s="247">
        <f>$B37*'TC2'!U37/0.1</f>
        <v>9088.78188643473</v>
      </c>
      <c r="V37" s="251">
        <f>$B37*'TC2'!V37/0.1</f>
        <v>0</v>
      </c>
      <c r="Y37" s="3"/>
    </row>
    <row r="38" spans="1:25" x14ac:dyDescent="0.2">
      <c r="A38" s="155">
        <v>1941</v>
      </c>
      <c r="B38" s="235">
        <v>18658.270828969129</v>
      </c>
      <c r="C38" s="271">
        <f>$B38*'TC2'!C38</f>
        <v>18658.270828969129</v>
      </c>
      <c r="D38" s="247">
        <f>$B38*'TC2'!D38</f>
        <v>15679.475839086646</v>
      </c>
      <c r="E38" s="247">
        <f>$B38*'TC2'!E38</f>
        <v>2978.7949898824832</v>
      </c>
      <c r="F38" s="247">
        <f>$B38*'TC2'!F38</f>
        <v>0</v>
      </c>
      <c r="G38" s="248">
        <f>$B38*'TC2'!G38/0.9</f>
        <v>12130.281508240838</v>
      </c>
      <c r="H38" s="769">
        <f>$B38*'TC2'!H38/0.9</f>
        <v>10113.593490254287</v>
      </c>
      <c r="I38" s="769">
        <f>$B38*'TC2'!I38/0.9</f>
        <v>2016.6880179865491</v>
      </c>
      <c r="J38" s="769">
        <f>$B38*'TC2'!J38/0.9</f>
        <v>0</v>
      </c>
      <c r="K38" s="249"/>
      <c r="L38" s="247"/>
      <c r="M38" s="247"/>
      <c r="N38" s="247"/>
      <c r="O38" s="250"/>
      <c r="P38" s="247"/>
      <c r="Q38" s="247"/>
      <c r="R38" s="247"/>
      <c r="S38" s="248">
        <f>$B38*'TC2'!S38/0.1</f>
        <v>77410.174715523754</v>
      </c>
      <c r="T38" s="247">
        <f>$B38*'TC2'!T38/0.1</f>
        <v>65772.416978577865</v>
      </c>
      <c r="U38" s="247">
        <f>$B38*'TC2'!U38/0.1</f>
        <v>11637.75773694589</v>
      </c>
      <c r="V38" s="251">
        <f>$B38*'TC2'!V38/0.1</f>
        <v>0</v>
      </c>
      <c r="Y38" s="3"/>
    </row>
    <row r="39" spans="1:25" x14ac:dyDescent="0.2">
      <c r="A39" s="155">
        <v>1942</v>
      </c>
      <c r="B39" s="235">
        <v>22065.934778919494</v>
      </c>
      <c r="C39" s="271">
        <f>$B39*'TC2'!C39</f>
        <v>22065.934778919494</v>
      </c>
      <c r="D39" s="247">
        <f>$B39*'TC2'!D39</f>
        <v>16543.837135094796</v>
      </c>
      <c r="E39" s="247">
        <f>$B39*'TC2'!E39</f>
        <v>5522.0976438246962</v>
      </c>
      <c r="F39" s="247">
        <f>$B39*'TC2'!F39</f>
        <v>0</v>
      </c>
      <c r="G39" s="248">
        <f>$B39*'TC2'!G39/0.9</f>
        <v>15814.849973133601</v>
      </c>
      <c r="H39" s="769">
        <f>$B39*'TC2'!H39/0.9</f>
        <v>11784.80066620087</v>
      </c>
      <c r="I39" s="769">
        <f>$B39*'TC2'!I39/0.9</f>
        <v>4030.0493069327285</v>
      </c>
      <c r="J39" s="769">
        <f>$B39*'TC2'!J39/0.9</f>
        <v>0</v>
      </c>
      <c r="K39" s="249"/>
      <c r="L39" s="247"/>
      <c r="M39" s="247"/>
      <c r="N39" s="247"/>
      <c r="O39" s="250"/>
      <c r="P39" s="247"/>
      <c r="Q39" s="247"/>
      <c r="R39" s="247"/>
      <c r="S39" s="248">
        <f>$B39*'TC2'!S39/0.1</f>
        <v>78325.698030992542</v>
      </c>
      <c r="T39" s="247">
        <f>$B39*'TC2'!T39/0.1</f>
        <v>59375.16535514014</v>
      </c>
      <c r="U39" s="247">
        <f>$B39*'TC2'!U39/0.1</f>
        <v>18950.53267585241</v>
      </c>
      <c r="V39" s="251">
        <f>$B39*'TC2'!V39/0.1</f>
        <v>0</v>
      </c>
      <c r="Y39" s="3"/>
    </row>
    <row r="40" spans="1:25" x14ac:dyDescent="0.2">
      <c r="A40" s="155">
        <v>1943</v>
      </c>
      <c r="B40" s="235">
        <v>25450.419315998606</v>
      </c>
      <c r="C40" s="271">
        <f>$B40*'TC2'!C40</f>
        <v>25450.419315998606</v>
      </c>
      <c r="D40" s="247">
        <f>$B40*'TC2'!D40</f>
        <v>17319.013404217181</v>
      </c>
      <c r="E40" s="247">
        <f>$B40*'TC2'!E40</f>
        <v>8131.4059117814231</v>
      </c>
      <c r="F40" s="247">
        <f>$B40*'TC2'!F40</f>
        <v>0</v>
      </c>
      <c r="G40" s="248">
        <f>$B40*'TC2'!G40/0.9</f>
        <v>19557.069274850091</v>
      </c>
      <c r="H40" s="769">
        <f>$B40*'TC2'!H40/0.9</f>
        <v>13275.787317918137</v>
      </c>
      <c r="I40" s="769">
        <f>$B40*'TC2'!I40/0.9</f>
        <v>6281.2819569319545</v>
      </c>
      <c r="J40" s="769">
        <f>$B40*'TC2'!J40/0.9</f>
        <v>0</v>
      </c>
      <c r="K40" s="249"/>
      <c r="L40" s="247"/>
      <c r="M40" s="247"/>
      <c r="N40" s="247"/>
      <c r="O40" s="250"/>
      <c r="P40" s="247"/>
      <c r="Q40" s="247"/>
      <c r="R40" s="247"/>
      <c r="S40" s="248">
        <f>$B40*'TC2'!S40/0.1</f>
        <v>78490.56968633522</v>
      </c>
      <c r="T40" s="247">
        <f>$B40*'TC2'!T40/0.1</f>
        <v>53708.048180908576</v>
      </c>
      <c r="U40" s="247">
        <f>$B40*'TC2'!U40/0.1</f>
        <v>24782.521505426634</v>
      </c>
      <c r="V40" s="251">
        <f>$B40*'TC2'!V40/0.1</f>
        <v>0</v>
      </c>
      <c r="Y40" s="3"/>
    </row>
    <row r="41" spans="1:25" x14ac:dyDescent="0.2">
      <c r="A41" s="155">
        <v>1944</v>
      </c>
      <c r="B41" s="235">
        <v>26267.022141774807</v>
      </c>
      <c r="C41" s="271">
        <f>$B41*'TC2'!C41</f>
        <v>26267.022141774807</v>
      </c>
      <c r="D41" s="247">
        <f>$B41*'TC2'!D41</f>
        <v>16760.05958265666</v>
      </c>
      <c r="E41" s="247">
        <f>$B41*'TC2'!E41</f>
        <v>9506.962559118143</v>
      </c>
      <c r="F41" s="247">
        <f>$B41*'TC2'!F41</f>
        <v>0</v>
      </c>
      <c r="G41" s="248">
        <f>$B41*'TC2'!G41/0.9</f>
        <v>20647.899816660876</v>
      </c>
      <c r="H41" s="769">
        <f>$B41*'TC2'!H41/0.9</f>
        <v>13181.538412499593</v>
      </c>
      <c r="I41" s="769">
        <f>$B41*'TC2'!I41/0.9</f>
        <v>7466.3614041612836</v>
      </c>
      <c r="J41" s="769">
        <f>$B41*'TC2'!J41/0.9</f>
        <v>0</v>
      </c>
      <c r="K41" s="249"/>
      <c r="L41" s="247"/>
      <c r="M41" s="247"/>
      <c r="N41" s="247"/>
      <c r="O41" s="250"/>
      <c r="P41" s="247"/>
      <c r="Q41" s="247"/>
      <c r="R41" s="247"/>
      <c r="S41" s="248">
        <f>$B41*'TC2'!S41/0.1</f>
        <v>76839.123067800174</v>
      </c>
      <c r="T41" s="247">
        <f>$B41*'TC2'!T41/0.1</f>
        <v>48966.750114070288</v>
      </c>
      <c r="U41" s="247">
        <f>$B41*'TC2'!U41/0.1</f>
        <v>27872.37295372989</v>
      </c>
      <c r="V41" s="251">
        <f>$B41*'TC2'!V41/0.1</f>
        <v>0</v>
      </c>
      <c r="Y41" s="3"/>
    </row>
    <row r="42" spans="1:25" x14ac:dyDescent="0.2">
      <c r="A42" s="155">
        <v>1945</v>
      </c>
      <c r="B42" s="235">
        <v>25232.138371343797</v>
      </c>
      <c r="C42" s="271">
        <f>$B42*'TC2'!C42</f>
        <v>25232.138371343797</v>
      </c>
      <c r="D42" s="247">
        <f>$B42*'TC2'!D42</f>
        <v>15805.043547602874</v>
      </c>
      <c r="E42" s="247">
        <f>$B42*'TC2'!E42</f>
        <v>9427.0948237409229</v>
      </c>
      <c r="F42" s="247">
        <f>$B42*'TC2'!F42</f>
        <v>0</v>
      </c>
      <c r="G42" s="248">
        <f>$B42*'TC2'!G42/0.9</f>
        <v>20016.665480875155</v>
      </c>
      <c r="H42" s="769">
        <f>$B42*'TC2'!H42/0.9</f>
        <v>12588.004198556573</v>
      </c>
      <c r="I42" s="769">
        <f>$B42*'TC2'!I42/0.9</f>
        <v>7428.6612823185824</v>
      </c>
      <c r="J42" s="769">
        <f>$B42*'TC2'!J42/0.9</f>
        <v>0</v>
      </c>
      <c r="K42" s="249"/>
      <c r="L42" s="247"/>
      <c r="M42" s="247"/>
      <c r="N42" s="247"/>
      <c r="O42" s="250"/>
      <c r="P42" s="247"/>
      <c r="Q42" s="247"/>
      <c r="R42" s="247"/>
      <c r="S42" s="248">
        <f>$B42*'TC2'!S42/0.1</f>
        <v>72171.394385561565</v>
      </c>
      <c r="T42" s="247">
        <f>$B42*'TC2'!T42/0.1</f>
        <v>44758.397689019585</v>
      </c>
      <c r="U42" s="247">
        <f>$B42*'TC2'!U42/0.1</f>
        <v>27412.996696541981</v>
      </c>
      <c r="V42" s="251">
        <f>$B42*'TC2'!V42/0.1</f>
        <v>0</v>
      </c>
      <c r="Y42" s="3"/>
    </row>
    <row r="43" spans="1:25" x14ac:dyDescent="0.2">
      <c r="A43" s="155">
        <v>1946</v>
      </c>
      <c r="B43" s="235">
        <v>22041.290961848084</v>
      </c>
      <c r="C43" s="271">
        <f>$B43*'TC2'!C43</f>
        <v>22041.290961848084</v>
      </c>
      <c r="D43" s="247">
        <f>$B43*'TC2'!D43</f>
        <v>17075.325015414986</v>
      </c>
      <c r="E43" s="247">
        <f>$B43*'TC2'!E43</f>
        <v>4965.9659464330962</v>
      </c>
      <c r="F43" s="247">
        <f>$B43*'TC2'!F43</f>
        <v>0</v>
      </c>
      <c r="G43" s="248">
        <f>$B43*'TC2'!G43/0.9</f>
        <v>16759.902765225233</v>
      </c>
      <c r="H43" s="769">
        <f>$B43*'TC2'!H43/0.9</f>
        <v>12985.33094773789</v>
      </c>
      <c r="I43" s="769">
        <f>$B43*'TC2'!I43/0.9</f>
        <v>3774.5718174873441</v>
      </c>
      <c r="J43" s="769">
        <f>$B43*'TC2'!J43/0.9</f>
        <v>0</v>
      </c>
      <c r="K43" s="249"/>
      <c r="L43" s="247"/>
      <c r="M43" s="247"/>
      <c r="N43" s="247"/>
      <c r="O43" s="250"/>
      <c r="P43" s="247"/>
      <c r="Q43" s="247"/>
      <c r="R43" s="247"/>
      <c r="S43" s="248">
        <f>$B43*'TC2'!S43/0.1</f>
        <v>69573.784731453736</v>
      </c>
      <c r="T43" s="247">
        <f>$B43*'TC2'!T43/0.1</f>
        <v>53885.271624508867</v>
      </c>
      <c r="U43" s="247">
        <f>$B43*'TC2'!U43/0.1</f>
        <v>15688.513106944867</v>
      </c>
      <c r="V43" s="251">
        <f>$B43*'TC2'!V43/0.1</f>
        <v>0</v>
      </c>
      <c r="Y43" s="3"/>
    </row>
    <row r="44" spans="1:25" x14ac:dyDescent="0.2">
      <c r="A44" s="155">
        <v>1947</v>
      </c>
      <c r="B44" s="235">
        <v>21347.486924324818</v>
      </c>
      <c r="C44" s="271">
        <f>$B44*'TC2'!C44</f>
        <v>21347.486924324818</v>
      </c>
      <c r="D44" s="247">
        <f>$B44*'TC2'!D44</f>
        <v>17196.399896295457</v>
      </c>
      <c r="E44" s="247">
        <f>$B44*'TC2'!E44</f>
        <v>4151.0870280293611</v>
      </c>
      <c r="F44" s="247">
        <f>$B44*'TC2'!F44</f>
        <v>0</v>
      </c>
      <c r="G44" s="248">
        <f>$B44*'TC2'!G44/0.9</f>
        <v>16340.405250251953</v>
      </c>
      <c r="H44" s="769">
        <f>$B44*'TC2'!H44/0.9</f>
        <v>13148.297458871675</v>
      </c>
      <c r="I44" s="769">
        <f>$B44*'TC2'!I44/0.9</f>
        <v>3192.1077913802801</v>
      </c>
      <c r="J44" s="769">
        <f>$B44*'TC2'!J44/0.9</f>
        <v>0</v>
      </c>
      <c r="K44" s="249"/>
      <c r="L44" s="247"/>
      <c r="M44" s="247"/>
      <c r="N44" s="247"/>
      <c r="O44" s="250"/>
      <c r="P44" s="247"/>
      <c r="Q44" s="247"/>
      <c r="R44" s="247"/>
      <c r="S44" s="248">
        <f>$B44*'TC2'!S44/0.1</f>
        <v>66411.221990980586</v>
      </c>
      <c r="T44" s="247">
        <f>$B44*'TC2'!T44/0.1</f>
        <v>53629.321833109483</v>
      </c>
      <c r="U44" s="247">
        <f>$B44*'TC2'!U44/0.1</f>
        <v>12781.90015787109</v>
      </c>
      <c r="V44" s="251">
        <f>$B44*'TC2'!V44/0.1</f>
        <v>0</v>
      </c>
      <c r="Y44" s="3"/>
    </row>
    <row r="45" spans="1:25" x14ac:dyDescent="0.2">
      <c r="A45" s="155">
        <v>1948</v>
      </c>
      <c r="B45" s="235">
        <v>22349.53590441505</v>
      </c>
      <c r="C45" s="271">
        <f>$B45*'TC2'!C45</f>
        <v>22349.53590441505</v>
      </c>
      <c r="D45" s="247">
        <f>$B45*'TC2'!D45</f>
        <v>18369.457872691608</v>
      </c>
      <c r="E45" s="247">
        <f>$B45*'TC2'!E45</f>
        <v>3980.0780317234412</v>
      </c>
      <c r="F45" s="247">
        <f>$B45*'TC2'!F45</f>
        <v>0</v>
      </c>
      <c r="G45" s="248">
        <f>$B45*'TC2'!G45/0.9</f>
        <v>16584.176132611545</v>
      </c>
      <c r="H45" s="769">
        <f>$B45*'TC2'!H45/0.9</f>
        <v>13574.709961723565</v>
      </c>
      <c r="I45" s="769">
        <f>$B45*'TC2'!I45/0.9</f>
        <v>3009.4661708879808</v>
      </c>
      <c r="J45" s="769">
        <f>$B45*'TC2'!J45/0.9</f>
        <v>0</v>
      </c>
      <c r="K45" s="249"/>
      <c r="L45" s="247"/>
      <c r="M45" s="247"/>
      <c r="N45" s="247"/>
      <c r="O45" s="250"/>
      <c r="P45" s="247"/>
      <c r="Q45" s="247"/>
      <c r="R45" s="247"/>
      <c r="S45" s="248">
        <f>$B45*'TC2'!S45/0.1</f>
        <v>74237.773850646598</v>
      </c>
      <c r="T45" s="247">
        <f>$B45*'TC2'!T45/0.1</f>
        <v>61522.189071404013</v>
      </c>
      <c r="U45" s="247">
        <f>$B45*'TC2'!U45/0.1</f>
        <v>12715.584779242585</v>
      </c>
      <c r="V45" s="251">
        <f>$B45*'TC2'!V45/0.1</f>
        <v>0</v>
      </c>
      <c r="Y45" s="3"/>
    </row>
    <row r="46" spans="1:25" x14ac:dyDescent="0.2">
      <c r="A46" s="155">
        <v>1949</v>
      </c>
      <c r="B46" s="235">
        <v>21646.08170516085</v>
      </c>
      <c r="C46" s="271">
        <f>$B46*'TC2'!C46</f>
        <v>21646.08170516085</v>
      </c>
      <c r="D46" s="247">
        <f>$B46*'TC2'!D46</f>
        <v>17469.991382944212</v>
      </c>
      <c r="E46" s="247">
        <f>$B46*'TC2'!E46</f>
        <v>4176.090322216638</v>
      </c>
      <c r="F46" s="247">
        <f>$B46*'TC2'!F46</f>
        <v>0</v>
      </c>
      <c r="G46" s="248">
        <f>$B46*'TC2'!G46/0.9</f>
        <v>16048.265009515682</v>
      </c>
      <c r="H46" s="769">
        <f>$B46*'TC2'!H46/0.9</f>
        <v>12892.769990059376</v>
      </c>
      <c r="I46" s="769">
        <f>$B46*'TC2'!I46/0.9</f>
        <v>3155.4950194563085</v>
      </c>
      <c r="J46" s="769">
        <f>$B46*'TC2'!J46/0.9</f>
        <v>0</v>
      </c>
      <c r="K46" s="249"/>
      <c r="L46" s="247"/>
      <c r="M46" s="247"/>
      <c r="N46" s="247"/>
      <c r="O46" s="250"/>
      <c r="P46" s="247"/>
      <c r="Q46" s="247"/>
      <c r="R46" s="247"/>
      <c r="S46" s="248">
        <f>$B46*'TC2'!S46/0.1</f>
        <v>72026.431965967349</v>
      </c>
      <c r="T46" s="247">
        <f>$B46*'TC2'!T46/0.1</f>
        <v>58664.983918907732</v>
      </c>
      <c r="U46" s="247">
        <f>$B46*'TC2'!U46/0.1</f>
        <v>13361.448047059606</v>
      </c>
      <c r="V46" s="251">
        <f>$B46*'TC2'!V46/0.1</f>
        <v>0</v>
      </c>
      <c r="Y46" s="3"/>
    </row>
    <row r="47" spans="1:25" x14ac:dyDescent="0.2">
      <c r="A47" s="159">
        <v>1950</v>
      </c>
      <c r="B47" s="237">
        <v>23563.893078512287</v>
      </c>
      <c r="C47" s="276">
        <f>$B47*'TC2'!C47</f>
        <v>23563.893078512287</v>
      </c>
      <c r="D47" s="263">
        <f>$B47*'TC2'!D47</f>
        <v>19138.33505753303</v>
      </c>
      <c r="E47" s="263">
        <f>$B47*'TC2'!E47</f>
        <v>4425.5580209792543</v>
      </c>
      <c r="F47" s="263">
        <f>$B47*'TC2'!F47</f>
        <v>0</v>
      </c>
      <c r="G47" s="264">
        <f>$B47*'TC2'!G47/0.9</f>
        <v>17572.267769445363</v>
      </c>
      <c r="H47" s="771">
        <f>$B47*'TC2'!H47/0.9</f>
        <v>14219.656373009839</v>
      </c>
      <c r="I47" s="771">
        <f>$B47*'TC2'!I47/0.9</f>
        <v>3352.6113964355222</v>
      </c>
      <c r="J47" s="771">
        <f>$B47*'TC2'!J47/0.9</f>
        <v>0</v>
      </c>
      <c r="K47" s="265"/>
      <c r="L47" s="263"/>
      <c r="M47" s="263"/>
      <c r="N47" s="263"/>
      <c r="O47" s="266"/>
      <c r="P47" s="263"/>
      <c r="Q47" s="263"/>
      <c r="R47" s="263"/>
      <c r="S47" s="264">
        <f>$B47*'TC2'!S47/0.1</f>
        <v>77488.520860114615</v>
      </c>
      <c r="T47" s="263">
        <f>$B47*'TC2'!T47/0.1</f>
        <v>63406.443218241766</v>
      </c>
      <c r="U47" s="263">
        <f>$B47*'TC2'!U47/0.1</f>
        <v>14082.07764187284</v>
      </c>
      <c r="V47" s="267">
        <f>$B47*'TC2'!V47/0.1</f>
        <v>0</v>
      </c>
      <c r="Y47" s="3"/>
    </row>
    <row r="48" spans="1:25" x14ac:dyDescent="0.2">
      <c r="A48" s="155">
        <v>1951</v>
      </c>
      <c r="B48" s="235">
        <v>25220.6592249116</v>
      </c>
      <c r="C48" s="271">
        <f>$B48*'TC2'!C48</f>
        <v>25220.6592249116</v>
      </c>
      <c r="D48" s="247">
        <f>$B48*'TC2'!D48</f>
        <v>20209.534786410426</v>
      </c>
      <c r="E48" s="247">
        <f>$B48*'TC2'!E48</f>
        <v>5011.1244385011742</v>
      </c>
      <c r="F48" s="247">
        <f>$B48*'TC2'!F48</f>
        <v>0</v>
      </c>
      <c r="G48" s="248">
        <f>$B48*'TC2'!G48/0.9</f>
        <v>19248.567367325777</v>
      </c>
      <c r="H48" s="769">
        <f>$B48*'TC2'!H48/0.9</f>
        <v>15381.952737144424</v>
      </c>
      <c r="I48" s="769">
        <f>$B48*'TC2'!I48/0.9</f>
        <v>3866.6146301813533</v>
      </c>
      <c r="J48" s="769">
        <f>$B48*'TC2'!J48/0.9</f>
        <v>0</v>
      </c>
      <c r="K48" s="249"/>
      <c r="L48" s="247"/>
      <c r="M48" s="247"/>
      <c r="N48" s="247"/>
      <c r="O48" s="250"/>
      <c r="P48" s="247"/>
      <c r="Q48" s="247"/>
      <c r="R48" s="247"/>
      <c r="S48" s="248">
        <f>$B48*'TC2'!S48/0.1</f>
        <v>78969.485943184001</v>
      </c>
      <c r="T48" s="247">
        <f>$B48*'TC2'!T48/0.1</f>
        <v>63657.77322980445</v>
      </c>
      <c r="U48" s="247">
        <f>$B48*'TC2'!U48/0.1</f>
        <v>15311.712713379558</v>
      </c>
      <c r="V48" s="251">
        <f>$B48*'TC2'!V48/0.1</f>
        <v>0</v>
      </c>
      <c r="Y48" s="3"/>
    </row>
    <row r="49" spans="1:25" x14ac:dyDescent="0.2">
      <c r="A49" s="155">
        <v>1952</v>
      </c>
      <c r="B49" s="235">
        <v>25870.326236928511</v>
      </c>
      <c r="C49" s="271">
        <f>$B49*'TC2'!C49</f>
        <v>25870.326236928511</v>
      </c>
      <c r="D49" s="247">
        <f>$B49*'TC2'!D49</f>
        <v>20142.007346254439</v>
      </c>
      <c r="E49" s="247">
        <f>$B49*'TC2'!E49</f>
        <v>5728.3188906740706</v>
      </c>
      <c r="F49" s="247">
        <f>$B49*'TC2'!F49</f>
        <v>0</v>
      </c>
      <c r="G49" s="248">
        <f>$B49*'TC2'!G49/0.9</f>
        <v>19925.647903600006</v>
      </c>
      <c r="H49" s="769">
        <f>$B49*'TC2'!H49/0.9</f>
        <v>15472.735010911991</v>
      </c>
      <c r="I49" s="769">
        <f>$B49*'TC2'!I49/0.9</f>
        <v>4452.9128926880112</v>
      </c>
      <c r="J49" s="769">
        <f>$B49*'TC2'!J49/0.9</f>
        <v>0</v>
      </c>
      <c r="K49" s="249"/>
      <c r="L49" s="247"/>
      <c r="M49" s="247"/>
      <c r="N49" s="247"/>
      <c r="O49" s="250"/>
      <c r="P49" s="247"/>
      <c r="Q49" s="247"/>
      <c r="R49" s="247"/>
      <c r="S49" s="248">
        <f>$B49*'TC2'!S49/0.1</f>
        <v>79372.431236885066</v>
      </c>
      <c r="T49" s="247">
        <f>$B49*'TC2'!T49/0.1</f>
        <v>62165.45836433646</v>
      </c>
      <c r="U49" s="247">
        <f>$B49*'TC2'!U49/0.1</f>
        <v>17206.972872548609</v>
      </c>
      <c r="V49" s="251">
        <f>$B49*'TC2'!V49/0.1</f>
        <v>0</v>
      </c>
      <c r="Y49" s="3"/>
    </row>
    <row r="50" spans="1:25" x14ac:dyDescent="0.2">
      <c r="A50" s="155">
        <v>1953</v>
      </c>
      <c r="B50" s="235">
        <v>26667.714193883061</v>
      </c>
      <c r="C50" s="271">
        <f>$B50*'TC2'!C50</f>
        <v>26667.714193883061</v>
      </c>
      <c r="D50" s="247">
        <f>$B50*'TC2'!D50</f>
        <v>20687.596214177425</v>
      </c>
      <c r="E50" s="247">
        <f>$B50*'TC2'!E50</f>
        <v>5980.1179797056348</v>
      </c>
      <c r="F50" s="247">
        <f>$B50*'TC2'!F50</f>
        <v>0</v>
      </c>
      <c r="G50" s="248">
        <f>$B50*'TC2'!G50/0.9</f>
        <v>20785.601870134276</v>
      </c>
      <c r="H50" s="769">
        <f>$B50*'TC2'!H50/0.9</f>
        <v>16086.315224270747</v>
      </c>
      <c r="I50" s="769">
        <f>$B50*'TC2'!I50/0.9</f>
        <v>4699.286645863529</v>
      </c>
      <c r="J50" s="769">
        <f>$B50*'TC2'!J50/0.9</f>
        <v>0</v>
      </c>
      <c r="K50" s="249"/>
      <c r="L50" s="247"/>
      <c r="M50" s="247"/>
      <c r="N50" s="247"/>
      <c r="O50" s="250"/>
      <c r="P50" s="247"/>
      <c r="Q50" s="247"/>
      <c r="R50" s="247"/>
      <c r="S50" s="248">
        <f>$B50*'TC2'!S50/0.1</f>
        <v>79606.725107622115</v>
      </c>
      <c r="T50" s="247">
        <f>$B50*'TC2'!T50/0.1</f>
        <v>62099.125123337515</v>
      </c>
      <c r="U50" s="247">
        <f>$B50*'TC2'!U50/0.1</f>
        <v>17507.599984284589</v>
      </c>
      <c r="V50" s="251">
        <f>$B50*'TC2'!V50/0.1</f>
        <v>0</v>
      </c>
      <c r="Y50" s="3"/>
    </row>
    <row r="51" spans="1:25" x14ac:dyDescent="0.2">
      <c r="A51" s="155">
        <v>1954</v>
      </c>
      <c r="B51" s="235">
        <v>26117.218138319146</v>
      </c>
      <c r="C51" s="271">
        <f>$B51*'TC2'!C51</f>
        <v>26117.218138319146</v>
      </c>
      <c r="D51" s="247">
        <f>$B51*'TC2'!D51</f>
        <v>20493.976246674792</v>
      </c>
      <c r="E51" s="247">
        <f>$B51*'TC2'!E51</f>
        <v>5623.2418916443521</v>
      </c>
      <c r="F51" s="247">
        <f>$B51*'TC2'!F51</f>
        <v>0</v>
      </c>
      <c r="G51" s="248">
        <f>$B51*'TC2'!G51/0.9</f>
        <v>20157.760761765934</v>
      </c>
      <c r="H51" s="769">
        <f>$B51*'TC2'!H51/0.9</f>
        <v>15779.673917089594</v>
      </c>
      <c r="I51" s="769">
        <f>$B51*'TC2'!I51/0.9</f>
        <v>4378.0868446763425</v>
      </c>
      <c r="J51" s="769">
        <f>$B51*'TC2'!J51/0.9</f>
        <v>0</v>
      </c>
      <c r="K51" s="249"/>
      <c r="L51" s="247"/>
      <c r="M51" s="247"/>
      <c r="N51" s="247"/>
      <c r="O51" s="250"/>
      <c r="P51" s="247"/>
      <c r="Q51" s="247"/>
      <c r="R51" s="247"/>
      <c r="S51" s="248">
        <f>$B51*'TC2'!S51/0.1</f>
        <v>79752.334527298037</v>
      </c>
      <c r="T51" s="247">
        <f>$B51*'TC2'!T51/0.1</f>
        <v>62922.697212941588</v>
      </c>
      <c r="U51" s="247">
        <f>$B51*'TC2'!U51/0.1</f>
        <v>16829.637314356441</v>
      </c>
      <c r="V51" s="251">
        <f>$B51*'TC2'!V51/0.1</f>
        <v>0</v>
      </c>
      <c r="Y51" s="3"/>
    </row>
    <row r="52" spans="1:25" x14ac:dyDescent="0.2">
      <c r="A52" s="155">
        <v>1955</v>
      </c>
      <c r="B52" s="235">
        <v>27978.748834558337</v>
      </c>
      <c r="C52" s="271">
        <f>$B52*'TC2'!C52</f>
        <v>27978.748834558337</v>
      </c>
      <c r="D52" s="247">
        <f>$B52*'TC2'!D52</f>
        <v>22339.76742154219</v>
      </c>
      <c r="E52" s="247">
        <f>$B52*'TC2'!E52</f>
        <v>5638.9814130161458</v>
      </c>
      <c r="F52" s="247">
        <f>$B52*'TC2'!F52</f>
        <v>0</v>
      </c>
      <c r="G52" s="248">
        <f>$B52*'TC2'!G52/0.9</f>
        <v>21419.717532265095</v>
      </c>
      <c r="H52" s="769">
        <f>$B52*'TC2'!H52/0.9</f>
        <v>17059.642497902223</v>
      </c>
      <c r="I52" s="769">
        <f>$B52*'TC2'!I52/0.9</f>
        <v>4360.0750343628697</v>
      </c>
      <c r="J52" s="769">
        <f>$B52*'TC2'!J52/0.9</f>
        <v>0</v>
      </c>
      <c r="K52" s="249"/>
      <c r="L52" s="247"/>
      <c r="M52" s="247"/>
      <c r="N52" s="247"/>
      <c r="O52" s="250"/>
      <c r="P52" s="247"/>
      <c r="Q52" s="247"/>
      <c r="R52" s="247"/>
      <c r="S52" s="248">
        <f>$B52*'TC2'!S52/0.1</f>
        <v>87010.030555197489</v>
      </c>
      <c r="T52" s="247">
        <f>$B52*'TC2'!T52/0.1</f>
        <v>69860.891734301869</v>
      </c>
      <c r="U52" s="247">
        <f>$B52*'TC2'!U52/0.1</f>
        <v>17149.138820895623</v>
      </c>
      <c r="V52" s="251">
        <f>$B52*'TC2'!V52/0.1</f>
        <v>0</v>
      </c>
      <c r="Y52" s="3"/>
    </row>
    <row r="53" spans="1:25" x14ac:dyDescent="0.2">
      <c r="A53" s="155">
        <v>1956</v>
      </c>
      <c r="B53" s="235">
        <v>28513.485801952113</v>
      </c>
      <c r="C53" s="271">
        <f>$B53*'TC2'!C53</f>
        <v>28513.485801952113</v>
      </c>
      <c r="D53" s="247">
        <f>$B53*'TC2'!D53</f>
        <v>22926.140471172912</v>
      </c>
      <c r="E53" s="247">
        <f>$B53*'TC2'!E53</f>
        <v>5587.345330779197</v>
      </c>
      <c r="F53" s="247">
        <f>$B53*'TC2'!F53</f>
        <v>0</v>
      </c>
      <c r="G53" s="248">
        <f>$B53*'TC2'!G53/0.9</f>
        <v>22077.127941859344</v>
      </c>
      <c r="H53" s="769">
        <f>$B53*'TC2'!H53/0.9</f>
        <v>17710.361023160127</v>
      </c>
      <c r="I53" s="769">
        <f>$B53*'TC2'!I53/0.9</f>
        <v>4366.766918699218</v>
      </c>
      <c r="J53" s="769">
        <f>$B53*'TC2'!J53/0.9</f>
        <v>0</v>
      </c>
      <c r="K53" s="249"/>
      <c r="L53" s="247"/>
      <c r="M53" s="247"/>
      <c r="N53" s="247"/>
      <c r="O53" s="250"/>
      <c r="P53" s="247"/>
      <c r="Q53" s="247"/>
      <c r="R53" s="247"/>
      <c r="S53" s="248">
        <f>$B53*'TC2'!S53/0.1</f>
        <v>86440.706542787011</v>
      </c>
      <c r="T53" s="247">
        <f>$B53*'TC2'!T53/0.1</f>
        <v>69868.155503287999</v>
      </c>
      <c r="U53" s="247">
        <f>$B53*'TC2'!U53/0.1</f>
        <v>16572.551039499005</v>
      </c>
      <c r="V53" s="251">
        <f>$B53*'TC2'!V53/0.1</f>
        <v>0</v>
      </c>
      <c r="Y53" s="3"/>
    </row>
    <row r="54" spans="1:25" x14ac:dyDescent="0.2">
      <c r="A54" s="155">
        <v>1957</v>
      </c>
      <c r="B54" s="235">
        <v>28567.481918713187</v>
      </c>
      <c r="C54" s="271">
        <f>$B54*'TC2'!C54</f>
        <v>28567.481918713187</v>
      </c>
      <c r="D54" s="247">
        <f>$B54*'TC2'!D54</f>
        <v>22785.613190382199</v>
      </c>
      <c r="E54" s="247">
        <f>$B54*'TC2'!E54</f>
        <v>5781.8687283309891</v>
      </c>
      <c r="F54" s="247">
        <f>$B54*'TC2'!F54</f>
        <v>0</v>
      </c>
      <c r="G54" s="248">
        <f>$B54*'TC2'!G54/0.9</f>
        <v>22088.883832589599</v>
      </c>
      <c r="H54" s="769">
        <f>$B54*'TC2'!H54/0.9</f>
        <v>17574.890527161278</v>
      </c>
      <c r="I54" s="769">
        <f>$B54*'TC2'!I54/0.9</f>
        <v>4513.9933054283165</v>
      </c>
      <c r="J54" s="769">
        <f>$B54*'TC2'!J54/0.9</f>
        <v>0</v>
      </c>
      <c r="K54" s="249"/>
      <c r="L54" s="247"/>
      <c r="M54" s="247"/>
      <c r="N54" s="247"/>
      <c r="O54" s="250"/>
      <c r="P54" s="247"/>
      <c r="Q54" s="247"/>
      <c r="R54" s="247"/>
      <c r="S54" s="248">
        <f>$B54*'TC2'!S54/0.1</f>
        <v>86874.864693825468</v>
      </c>
      <c r="T54" s="247">
        <f>$B54*'TC2'!T54/0.1</f>
        <v>69682.117159370449</v>
      </c>
      <c r="U54" s="247">
        <f>$B54*'TC2'!U54/0.1</f>
        <v>17192.747534455033</v>
      </c>
      <c r="V54" s="251">
        <f>$B54*'TC2'!V54/0.1</f>
        <v>0</v>
      </c>
      <c r="Y54" s="3"/>
    </row>
    <row r="55" spans="1:25" x14ac:dyDescent="0.2">
      <c r="A55" s="155">
        <v>1958</v>
      </c>
      <c r="B55" s="235">
        <v>27771.653177276319</v>
      </c>
      <c r="C55" s="271">
        <f>$B55*'TC2'!C55</f>
        <v>27771.653177276319</v>
      </c>
      <c r="D55" s="247">
        <f>$B55*'TC2'!D55</f>
        <v>21846.714069348254</v>
      </c>
      <c r="E55" s="247">
        <f>$B55*'TC2'!E55</f>
        <v>5924.9391079280658</v>
      </c>
      <c r="F55" s="247">
        <f>$B55*'TC2'!F55</f>
        <v>0</v>
      </c>
      <c r="G55" s="248">
        <f>$B55*'TC2'!G55/0.9</f>
        <v>21413.865535702716</v>
      </c>
      <c r="H55" s="769">
        <f>$B55*'TC2'!H55/0.9</f>
        <v>16796.548758794328</v>
      </c>
      <c r="I55" s="769">
        <f>$B55*'TC2'!I55/0.9</f>
        <v>4617.3167769083866</v>
      </c>
      <c r="J55" s="769">
        <f>$B55*'TC2'!J55/0.9</f>
        <v>0</v>
      </c>
      <c r="K55" s="249"/>
      <c r="L55" s="247"/>
      <c r="M55" s="247"/>
      <c r="N55" s="247"/>
      <c r="O55" s="250"/>
      <c r="P55" s="247"/>
      <c r="Q55" s="247"/>
      <c r="R55" s="247"/>
      <c r="S55" s="248">
        <f>$B55*'TC2'!S55/0.1</f>
        <v>84991.741951438744</v>
      </c>
      <c r="T55" s="247">
        <f>$B55*'TC2'!T55/0.1</f>
        <v>67298.201864333561</v>
      </c>
      <c r="U55" s="247">
        <f>$B55*'TC2'!U55/0.1</f>
        <v>17693.540087105179</v>
      </c>
      <c r="V55" s="251">
        <f>$B55*'TC2'!V55/0.1</f>
        <v>0</v>
      </c>
      <c r="Y55" s="3"/>
    </row>
    <row r="56" spans="1:25" x14ac:dyDescent="0.2">
      <c r="A56" s="157">
        <v>1959</v>
      </c>
      <c r="B56" s="236">
        <v>29479.621430288847</v>
      </c>
      <c r="C56" s="281">
        <f>$B56*'TC2'!C56</f>
        <v>29479.621430288847</v>
      </c>
      <c r="D56" s="258">
        <f>$B56*'TC2'!D56</f>
        <v>23602.419177730528</v>
      </c>
      <c r="E56" s="258">
        <f>$B56*'TC2'!E56</f>
        <v>5877.2022525583216</v>
      </c>
      <c r="F56" s="258">
        <f>$B56*'TC2'!F56</f>
        <v>0</v>
      </c>
      <c r="G56" s="259">
        <f>$B56*'TC2'!G56/0.9</f>
        <v>22672.214505387499</v>
      </c>
      <c r="H56" s="770">
        <f>$B56*'TC2'!H56/0.9</f>
        <v>18082.374825698407</v>
      </c>
      <c r="I56" s="770">
        <f>$B56*'TC2'!I56/0.9</f>
        <v>4589.8396796890938</v>
      </c>
      <c r="J56" s="770">
        <f>$B56*'TC2'!J56/0.9</f>
        <v>0</v>
      </c>
      <c r="K56" s="260"/>
      <c r="L56" s="258"/>
      <c r="M56" s="258"/>
      <c r="N56" s="258"/>
      <c r="O56" s="261"/>
      <c r="P56" s="258"/>
      <c r="Q56" s="258"/>
      <c r="R56" s="258"/>
      <c r="S56" s="259">
        <f>$B56*'TC2'!S56/0.1</f>
        <v>90746.283754400953</v>
      </c>
      <c r="T56" s="258">
        <f>$B56*'TC2'!T56/0.1</f>
        <v>73282.818346019587</v>
      </c>
      <c r="U56" s="258">
        <f>$B56*'TC2'!U56/0.1</f>
        <v>17463.465408381369</v>
      </c>
      <c r="V56" s="262">
        <f>$B56*'TC2'!V56/0.1</f>
        <v>0</v>
      </c>
      <c r="Y56" s="3"/>
    </row>
    <row r="57" spans="1:25" x14ac:dyDescent="0.2">
      <c r="A57" s="155">
        <v>1960</v>
      </c>
      <c r="B57" s="235">
        <v>30025.739732194375</v>
      </c>
      <c r="C57" s="271">
        <f>$B57*'TC2'!C57</f>
        <v>30025.739732194375</v>
      </c>
      <c r="D57" s="247">
        <f>$B57*'TC2'!D57</f>
        <v>24141.81457293444</v>
      </c>
      <c r="E57" s="247">
        <f>$B57*'TC2'!E57</f>
        <v>5883.9251592599367</v>
      </c>
      <c r="F57" s="247">
        <f>$B57*'TC2'!F57</f>
        <v>0</v>
      </c>
      <c r="G57" s="248">
        <f>$B57*'TC2'!G57/0.9</f>
        <v>23214.986352881475</v>
      </c>
      <c r="H57" s="769">
        <f>$B57*'TC2'!H57/0.9</f>
        <v>18586.136197516073</v>
      </c>
      <c r="I57" s="769">
        <f>$B57*'TC2'!I57/0.9</f>
        <v>4628.8501553654032</v>
      </c>
      <c r="J57" s="769">
        <f>$B57*'TC2'!J57/0.9</f>
        <v>0</v>
      </c>
      <c r="K57" s="249"/>
      <c r="L57" s="247"/>
      <c r="M57" s="247"/>
      <c r="N57" s="247"/>
      <c r="O57" s="250"/>
      <c r="P57" s="247"/>
      <c r="Q57" s="247"/>
      <c r="R57" s="247"/>
      <c r="S57" s="248">
        <f>$B57*'TC2'!S57/0.1</f>
        <v>91322.520146010473</v>
      </c>
      <c r="T57" s="247">
        <f>$B57*'TC2'!T57/0.1</f>
        <v>74142.919951699747</v>
      </c>
      <c r="U57" s="247">
        <f>$B57*'TC2'!U57/0.1</f>
        <v>17179.600194310729</v>
      </c>
      <c r="V57" s="251">
        <f>$B57*'TC2'!V57/0.1</f>
        <v>0</v>
      </c>
      <c r="Y57" s="3"/>
    </row>
    <row r="58" spans="1:25" x14ac:dyDescent="0.2">
      <c r="A58" s="155">
        <v>1961</v>
      </c>
      <c r="B58" s="235">
        <v>30416.139433990902</v>
      </c>
      <c r="C58" s="271">
        <f>$B58*'TC2'!C58</f>
        <v>30416.139433990902</v>
      </c>
      <c r="D58" s="247">
        <f>$B58*'TC2'!D58</f>
        <v>24315.133652086592</v>
      </c>
      <c r="E58" s="247">
        <f>$B58*'TC2'!E58</f>
        <v>6101.0057819043095</v>
      </c>
      <c r="F58" s="247">
        <f>$B58*'TC2'!F58</f>
        <v>0</v>
      </c>
      <c r="G58" s="248">
        <f>$B58*'TC2'!G58/0.9</f>
        <v>23431.274181565106</v>
      </c>
      <c r="H58" s="769">
        <f>$B58*'TC2'!H58/0.9</f>
        <v>18643.960327414647</v>
      </c>
      <c r="I58" s="769">
        <f>$B58*'TC2'!I58/0.9</f>
        <v>4787.3138541504595</v>
      </c>
      <c r="J58" s="769">
        <f>$B58*'TC2'!J58/0.9</f>
        <v>0</v>
      </c>
      <c r="K58" s="249"/>
      <c r="L58" s="247"/>
      <c r="M58" s="247"/>
      <c r="N58" s="247"/>
      <c r="O58" s="250"/>
      <c r="P58" s="247"/>
      <c r="Q58" s="247"/>
      <c r="R58" s="247"/>
      <c r="S58" s="248">
        <f>$B58*'TC2'!S58/0.1</f>
        <v>93279.926705823047</v>
      </c>
      <c r="T58" s="247">
        <f>$B58*'TC2'!T58/0.1</f>
        <v>75355.693574134086</v>
      </c>
      <c r="U58" s="247">
        <f>$B58*'TC2'!U58/0.1</f>
        <v>17924.233131688961</v>
      </c>
      <c r="V58" s="251">
        <f>$B58*'TC2'!V58/0.1</f>
        <v>0</v>
      </c>
      <c r="Y58" s="3"/>
    </row>
    <row r="59" spans="1:25" x14ac:dyDescent="0.2">
      <c r="A59" s="137">
        <v>1962</v>
      </c>
      <c r="B59" s="238">
        <v>31945.725282676358</v>
      </c>
      <c r="C59" s="271">
        <f>$B59*'TC2'!C59</f>
        <v>31945.725282676358</v>
      </c>
      <c r="D59" s="238">
        <f>$B59*'TC2'!D59</f>
        <v>25484.181066717767</v>
      </c>
      <c r="E59" s="268">
        <f>$B59*'TC2'!E59</f>
        <v>6461.54421595859</v>
      </c>
      <c r="F59" s="268">
        <f>$B59*'TC2'!F59</f>
        <v>0</v>
      </c>
      <c r="G59" s="248">
        <f>$B59*'TC2'!G59/0.9</f>
        <v>24393.038770856474</v>
      </c>
      <c r="H59" s="764">
        <f>$B59*'TC2'!H59/0.9</f>
        <v>19379.821041328836</v>
      </c>
      <c r="I59" s="763">
        <f>$B59*'TC2'!I59/0.9</f>
        <v>5013.2177295276388</v>
      </c>
      <c r="J59" s="763">
        <f>$B59*'TC2'!J59/0.9</f>
        <v>0</v>
      </c>
      <c r="K59" s="269">
        <f>$B59*'TC2'!K59/0.5</f>
        <v>14453.345708455463</v>
      </c>
      <c r="L59" s="268">
        <f>$B59*'TC2'!L59/0.5</f>
        <v>11326.582739955795</v>
      </c>
      <c r="M59" s="268">
        <f>$B59*'TC2'!M59/0.5</f>
        <v>3126.7629684996673</v>
      </c>
      <c r="N59" s="268">
        <f>$B59*'TC2'!N59/0.5</f>
        <v>0</v>
      </c>
      <c r="O59" s="269">
        <f>$B59*'TC2'!O59/0.4</f>
        <v>36817.655098857736</v>
      </c>
      <c r="P59" s="268">
        <f>$B59*'TC2'!P59/0.4</f>
        <v>29446.368918045137</v>
      </c>
      <c r="Q59" s="268">
        <f>$B59*'TC2'!Q59/0.4</f>
        <v>7371.2861808126036</v>
      </c>
      <c r="R59" s="268">
        <f>$B59*'TC2'!R59/0.4</f>
        <v>0</v>
      </c>
      <c r="S59" s="248">
        <f>$B59*'TC2'!S59/0.1</f>
        <v>99919.903889055291</v>
      </c>
      <c r="T59" s="238">
        <f>$B59*'TC2'!T59/0.1</f>
        <v>80423.421295218141</v>
      </c>
      <c r="U59" s="238">
        <f>$B59*'TC2'!U59/0.1</f>
        <v>19496.482593837147</v>
      </c>
      <c r="V59" s="270">
        <f>$B59*'TC2'!V59/0.1</f>
        <v>0</v>
      </c>
      <c r="Y59" s="3"/>
    </row>
    <row r="60" spans="1:25" x14ac:dyDescent="0.2">
      <c r="A60" s="137">
        <v>1963</v>
      </c>
      <c r="B60" s="238">
        <v>33021.64368140779</v>
      </c>
      <c r="C60" s="271">
        <f>$B60*'TC2'!C60</f>
        <v>33021.64368140779</v>
      </c>
      <c r="D60" s="238">
        <f>$B60*'TC2'!D60</f>
        <v>26383.884059276497</v>
      </c>
      <c r="E60" s="268">
        <f>$B60*'TC2'!E60</f>
        <v>6637.7596221312924</v>
      </c>
      <c r="F60" s="268">
        <f>$B60*'TC2'!F60</f>
        <v>0</v>
      </c>
      <c r="G60" s="248">
        <f>$B60*'TC2'!G60/0.9</f>
        <v>25036.591103835788</v>
      </c>
      <c r="H60" s="764">
        <f>$B60*'TC2'!H60/0.9</f>
        <v>19883.875380695896</v>
      </c>
      <c r="I60" s="763">
        <f>$B60*'TC2'!I60/0.9</f>
        <v>5152.7157231398951</v>
      </c>
      <c r="J60" s="763">
        <f>$B60*'TC2'!J60/0.9</f>
        <v>0</v>
      </c>
      <c r="K60" s="269">
        <f>$B60*'TC2'!K60/0.5</f>
        <v>14584.87998507022</v>
      </c>
      <c r="L60" s="268">
        <f>$B60*'TC2'!L60/0.5</f>
        <v>11351.019342753354</v>
      </c>
      <c r="M60" s="268">
        <f>$B60*'TC2'!M60/0.5</f>
        <v>3233.8606423168694</v>
      </c>
      <c r="N60" s="268">
        <f>$B60*'TC2'!N60/0.5</f>
        <v>0</v>
      </c>
      <c r="O60" s="269">
        <f>$B60*'TC2'!O60/0.4</f>
        <v>38101.230002292745</v>
      </c>
      <c r="P60" s="268">
        <f>$B60*'TC2'!P60/0.4</f>
        <v>30549.945428124072</v>
      </c>
      <c r="Q60" s="268">
        <f>$B60*'TC2'!Q60/0.4</f>
        <v>7551.284574168677</v>
      </c>
      <c r="R60" s="268">
        <f>$B60*'TC2'!R60/0.4</f>
        <v>0</v>
      </c>
      <c r="S60" s="248">
        <f>$B60*'TC2'!S60/0.1</f>
        <v>104887.11687955579</v>
      </c>
      <c r="T60" s="238">
        <f>$B60*'TC2'!T60/0.1</f>
        <v>84883.962166501908</v>
      </c>
      <c r="U60" s="238">
        <f>$B60*'TC2'!U60/0.1</f>
        <v>20003.154713053871</v>
      </c>
      <c r="V60" s="270">
        <f>$B60*'TC2'!V60/0.1</f>
        <v>0</v>
      </c>
      <c r="Y60" s="3"/>
    </row>
    <row r="61" spans="1:25" x14ac:dyDescent="0.2">
      <c r="A61" s="137">
        <v>1964</v>
      </c>
      <c r="B61" s="238">
        <v>34377.68598293035</v>
      </c>
      <c r="C61" s="271">
        <f>$B61*'TC2'!C61</f>
        <v>34377.68598293035</v>
      </c>
      <c r="D61" s="238">
        <f>$B61*'TC2'!D61</f>
        <v>27598.36202295815</v>
      </c>
      <c r="E61" s="268">
        <f>$B61*'TC2'!E61</f>
        <v>6779.3239599722001</v>
      </c>
      <c r="F61" s="268">
        <f>$B61*'TC2'!F61</f>
        <v>0</v>
      </c>
      <c r="G61" s="248">
        <f>$B61*'TC2'!G61/0.9</f>
        <v>25879.420956207763</v>
      </c>
      <c r="H61" s="764">
        <f>$B61*'TC2'!H61/0.9</f>
        <v>20643.335458973339</v>
      </c>
      <c r="I61" s="763">
        <f>$B61*'TC2'!I61/0.9</f>
        <v>5236.0854972344241</v>
      </c>
      <c r="J61" s="763">
        <f>$B61*'TC2'!J61/0.9</f>
        <v>0</v>
      </c>
      <c r="K61" s="269">
        <f>$B61*'TC2'!K61/0.5</f>
        <v>14813.975236359423</v>
      </c>
      <c r="L61" s="268">
        <f>$B61*'TC2'!L61/0.5</f>
        <v>11621.272050191332</v>
      </c>
      <c r="M61" s="268">
        <f>$B61*'TC2'!M61/0.5</f>
        <v>3192.7031861680916</v>
      </c>
      <c r="N61" s="268">
        <f>$B61*'TC2'!N61/0.5</f>
        <v>0</v>
      </c>
      <c r="O61" s="269">
        <f>$B61*'TC2'!O61/0.4</f>
        <v>39711.228106018185</v>
      </c>
      <c r="P61" s="268">
        <f>$B61*'TC2'!P61/0.4</f>
        <v>31920.914719950852</v>
      </c>
      <c r="Q61" s="268">
        <f>$B61*'TC2'!Q61/0.4</f>
        <v>7790.3133860673388</v>
      </c>
      <c r="R61" s="268">
        <f>$B61*'TC2'!R61/0.4</f>
        <v>0</v>
      </c>
      <c r="S61" s="248">
        <f>$B61*'TC2'!S61/0.1</f>
        <v>110862.07122343362</v>
      </c>
      <c r="T61" s="238">
        <f>$B61*'TC2'!T61/0.1</f>
        <v>90193.601098821455</v>
      </c>
      <c r="U61" s="238">
        <f>$B61*'TC2'!U61/0.1</f>
        <v>20668.470124612184</v>
      </c>
      <c r="V61" s="270">
        <f>$B61*'TC2'!V61/0.1</f>
        <v>0</v>
      </c>
      <c r="Y61" s="3"/>
    </row>
    <row r="62" spans="1:25" x14ac:dyDescent="0.2">
      <c r="A62" s="137">
        <v>1965</v>
      </c>
      <c r="B62" s="238">
        <v>36152.378258873825</v>
      </c>
      <c r="C62" s="271">
        <f>$B62*'TC2'!C62</f>
        <v>36152.378258873825</v>
      </c>
      <c r="D62" s="238">
        <f>$B62*'TC2'!D62</f>
        <v>29101.082258773164</v>
      </c>
      <c r="E62" s="268">
        <f>$B62*'TC2'!E62</f>
        <v>7051.2960001006632</v>
      </c>
      <c r="F62" s="268">
        <f>$B62*'TC2'!F62</f>
        <v>0</v>
      </c>
      <c r="G62" s="248">
        <f>$B62*'TC2'!G62/0.9</f>
        <v>27335.837435482721</v>
      </c>
      <c r="H62" s="764">
        <f>$B62*'TC2'!H62/0.9</f>
        <v>21935.793832917068</v>
      </c>
      <c r="I62" s="763">
        <f>$B62*'TC2'!I62/0.9</f>
        <v>5400.0436025656536</v>
      </c>
      <c r="J62" s="763">
        <f>$B62*'TC2'!J62/0.9</f>
        <v>-5.858952296160834</v>
      </c>
      <c r="K62" s="269">
        <f>$B62*'TC2'!K62/0.5</f>
        <v>15906.854566090409</v>
      </c>
      <c r="L62" s="268">
        <f>$B62*'TC2'!L62/0.5</f>
        <v>12832.012989020915</v>
      </c>
      <c r="M62" s="268">
        <f>$B62*'TC2'!M62/0.5</f>
        <v>3074.8415770694937</v>
      </c>
      <c r="N62" s="268">
        <f>$B62*'TC2'!N62/0.5</f>
        <v>-47.007451992707765</v>
      </c>
      <c r="O62" s="269">
        <f>$B62*'TC2'!O62/0.4</f>
        <v>41622.066022223116</v>
      </c>
      <c r="P62" s="268">
        <f>$B62*'TC2'!P62/0.4</f>
        <v>33315.519887787254</v>
      </c>
      <c r="Q62" s="268">
        <f>$B62*'TC2'!Q62/0.4</f>
        <v>8306.5461344358519</v>
      </c>
      <c r="R62" s="268">
        <f>$B62*'TC2'!R62/0.4</f>
        <v>45.576672324522825</v>
      </c>
      <c r="S62" s="248">
        <f>$B62*'TC2'!S62/0.1</f>
        <v>115501.24566939376</v>
      </c>
      <c r="T62" s="238">
        <f>$B62*'TC2'!T62/0.1</f>
        <v>93588.678091477996</v>
      </c>
      <c r="U62" s="238">
        <f>$B62*'TC2'!U62/0.1</f>
        <v>21912.567577915754</v>
      </c>
      <c r="V62" s="270">
        <f>$B62*'TC2'!V62/0.1</f>
        <v>52.730570665447502</v>
      </c>
      <c r="Y62" s="3"/>
    </row>
    <row r="63" spans="1:25" x14ac:dyDescent="0.2">
      <c r="A63" s="137">
        <v>1966</v>
      </c>
      <c r="B63" s="238">
        <v>37835.12712702687</v>
      </c>
      <c r="C63" s="271">
        <f>$B63*'TC2'!C63</f>
        <v>37835.12712702687</v>
      </c>
      <c r="D63" s="238">
        <f>$B63*'TC2'!D63</f>
        <v>30119.893945749071</v>
      </c>
      <c r="E63" s="268">
        <f>$B63*'TC2'!E63</f>
        <v>7715.2331812778011</v>
      </c>
      <c r="F63" s="268">
        <f>$B63*'TC2'!F63</f>
        <v>152.2119469304786</v>
      </c>
      <c r="G63" s="248">
        <f>$B63*'TC2'!G63/0.9</f>
        <v>28734.250570905675</v>
      </c>
      <c r="H63" s="764">
        <f>$B63*'TC2'!H63/0.9</f>
        <v>22730.422103458623</v>
      </c>
      <c r="I63" s="763">
        <f>$B63*'TC2'!I63/0.9</f>
        <v>6003.8284674470542</v>
      </c>
      <c r="J63" s="763">
        <f>$B63*'TC2'!J63/0.9</f>
        <v>156.86105921141205</v>
      </c>
      <c r="K63" s="269">
        <f>$B63*'TC2'!K63/0.5</f>
        <v>16990.660254097878</v>
      </c>
      <c r="L63" s="268">
        <f>$B63*'TC2'!L63/0.5</f>
        <v>13233.819151343996</v>
      </c>
      <c r="M63" s="268">
        <f>$B63*'TC2'!M63/0.5</f>
        <v>3756.8411027538828</v>
      </c>
      <c r="N63" s="268">
        <f>$B63*'TC2'!N63/0.5</f>
        <v>206.03297145323657</v>
      </c>
      <c r="O63" s="269">
        <f>$B63*'TC2'!O63/0.4</f>
        <v>43413.73846691542</v>
      </c>
      <c r="P63" s="268">
        <f>$B63*'TC2'!P63/0.4</f>
        <v>34601.175793601898</v>
      </c>
      <c r="Q63" s="268">
        <f>$B63*'TC2'!Q63/0.4</f>
        <v>8812.5626733135177</v>
      </c>
      <c r="R63" s="268">
        <f>$B63*'TC2'!R63/0.4</f>
        <v>95.396168909131376</v>
      </c>
      <c r="S63" s="248">
        <f>$B63*'TC2'!S63/0.1</f>
        <v>119743.01613211763</v>
      </c>
      <c r="T63" s="238">
        <f>$B63*'TC2'!T63/0.1</f>
        <v>96625.140526363102</v>
      </c>
      <c r="U63" s="238">
        <f>$B63*'TC2'!U63/0.1</f>
        <v>23117.875605754525</v>
      </c>
      <c r="V63" s="270">
        <f>$B63*'TC2'!V63/0.1</f>
        <v>110.3699364020777</v>
      </c>
      <c r="Y63" s="3"/>
    </row>
    <row r="64" spans="1:25" x14ac:dyDescent="0.2">
      <c r="A64" s="137">
        <v>1967</v>
      </c>
      <c r="B64" s="238">
        <v>38363.001484163447</v>
      </c>
      <c r="C64" s="271">
        <f>$B64*'TC2'!C64</f>
        <v>38363.001484163447</v>
      </c>
      <c r="D64" s="238">
        <f>$B64*'TC2'!D64</f>
        <v>29742.064197468069</v>
      </c>
      <c r="E64" s="268">
        <f>$B64*'TC2'!E64</f>
        <v>8620.9372866953763</v>
      </c>
      <c r="F64" s="268">
        <f>$B64*'TC2'!F64</f>
        <v>375.24998814848959</v>
      </c>
      <c r="G64" s="248">
        <f>$B64*'TC2'!G64/0.9</f>
        <v>29619.752046600919</v>
      </c>
      <c r="H64" s="764">
        <f>$B64*'TC2'!H64/0.9</f>
        <v>22717.912643947355</v>
      </c>
      <c r="I64" s="763">
        <f>$B64*'TC2'!I64/0.9</f>
        <v>6901.8394026535607</v>
      </c>
      <c r="J64" s="763">
        <f>$B64*'TC2'!J64/0.9</f>
        <v>385.61583916428566</v>
      </c>
      <c r="K64" s="269">
        <f>$B64*'TC2'!K64/0.5</f>
        <v>18322.420209435531</v>
      </c>
      <c r="L64" s="268">
        <f>$B64*'TC2'!L64/0.5</f>
        <v>13555.474575227328</v>
      </c>
      <c r="M64" s="268">
        <f>$B64*'TC2'!M64/0.5</f>
        <v>4766.9456342082049</v>
      </c>
      <c r="N64" s="268">
        <f>$B64*'TC2'!N64/0.5</f>
        <v>531.3320453134121</v>
      </c>
      <c r="O64" s="269">
        <f>$B64*'TC2'!O64/0.4</f>
        <v>43741.416843057646</v>
      </c>
      <c r="P64" s="268">
        <f>$B64*'TC2'!P64/0.4</f>
        <v>34170.960229847391</v>
      </c>
      <c r="Q64" s="268">
        <f>$B64*'TC2'!Q64/0.4</f>
        <v>9570.4566132102555</v>
      </c>
      <c r="R64" s="268">
        <f>$B64*'TC2'!R64/0.4</f>
        <v>203.47058147787757</v>
      </c>
      <c r="S64" s="271">
        <f>$B64*'TC2'!S64/0.1</f>
        <v>117052.24642222621</v>
      </c>
      <c r="T64" s="272">
        <f>$B64*'TC2'!T64/0.1</f>
        <v>92959.428179154493</v>
      </c>
      <c r="U64" s="272">
        <f>$B64*'TC2'!U64/0.1</f>
        <v>24092.818243071717</v>
      </c>
      <c r="V64" s="273">
        <f>$B64*'TC2'!V64/0.1</f>
        <v>281.95732900632493</v>
      </c>
      <c r="Y64" s="3"/>
    </row>
    <row r="65" spans="1:25" x14ac:dyDescent="0.2">
      <c r="A65" s="137">
        <v>1968</v>
      </c>
      <c r="B65" s="238">
        <v>39485.027549447324</v>
      </c>
      <c r="C65" s="271">
        <f>$B65*'TC2'!C65</f>
        <v>39485.027549447324</v>
      </c>
      <c r="D65" s="238">
        <f>$B65*'TC2'!D65</f>
        <v>30390.411987698157</v>
      </c>
      <c r="E65" s="268">
        <f>$B65*'TC2'!E65</f>
        <v>9094.6155617491713</v>
      </c>
      <c r="F65" s="268">
        <f>$B65*'TC2'!F65</f>
        <v>470.18157130240246</v>
      </c>
      <c r="G65" s="248">
        <f>$B65*'TC2'!G65/0.9</f>
        <v>30771.070086969812</v>
      </c>
      <c r="H65" s="764">
        <f>$B65*'TC2'!H65/0.9</f>
        <v>23428.101795905968</v>
      </c>
      <c r="I65" s="763">
        <f>$B65*'TC2'!I65/0.9</f>
        <v>7342.9682910638458</v>
      </c>
      <c r="J65" s="763">
        <f>$B65*'TC2'!J65/0.9</f>
        <v>481.0042423576657</v>
      </c>
      <c r="K65" s="269">
        <f>$B65*'TC2'!K65/0.5</f>
        <v>19303.910123843943</v>
      </c>
      <c r="L65" s="268">
        <f>$B65*'TC2'!L65/0.5</f>
        <v>14241.346989053369</v>
      </c>
      <c r="M65" s="268">
        <f>$B65*'TC2'!M65/0.5</f>
        <v>5062.5631347905783</v>
      </c>
      <c r="N65" s="268">
        <f>$B65*'TC2'!N65/0.5</f>
        <v>648.31843989781112</v>
      </c>
      <c r="O65" s="269">
        <f>$B65*'TC2'!O65/0.4</f>
        <v>45105.020040877149</v>
      </c>
      <c r="P65" s="268">
        <f>$B65*'TC2'!P65/0.4</f>
        <v>34911.545304471714</v>
      </c>
      <c r="Q65" s="268">
        <f>$B65*'TC2'!Q65/0.4</f>
        <v>10193.474736405431</v>
      </c>
      <c r="R65" s="268">
        <f>$B65*'TC2'!R65/0.4</f>
        <v>271.86149543248382</v>
      </c>
      <c r="S65" s="271">
        <f>$B65*'TC2'!S65/0.1</f>
        <v>117910.64471174491</v>
      </c>
      <c r="T65" s="272">
        <f>$B65*'TC2'!T65/0.1</f>
        <v>93051.203713827825</v>
      </c>
      <c r="U65" s="272">
        <f>$B65*'TC2'!U65/0.1</f>
        <v>24859.440997917089</v>
      </c>
      <c r="V65" s="273">
        <f>$B65*'TC2'!V65/0.1</f>
        <v>372.77753180503356</v>
      </c>
      <c r="Y65" s="3"/>
    </row>
    <row r="66" spans="1:25" x14ac:dyDescent="0.2">
      <c r="A66" s="137">
        <v>1969</v>
      </c>
      <c r="B66" s="238">
        <v>40008.283518815188</v>
      </c>
      <c r="C66" s="271">
        <f>$B66*'TC2'!C66</f>
        <v>40008.283518815188</v>
      </c>
      <c r="D66" s="238">
        <f>$B66*'TC2'!D66</f>
        <v>30730.872440956991</v>
      </c>
      <c r="E66" s="268">
        <f>$B66*'TC2'!E66</f>
        <v>9277.4110778581944</v>
      </c>
      <c r="F66" s="268">
        <f>$B66*'TC2'!F66</f>
        <v>501.41660810654298</v>
      </c>
      <c r="G66" s="248">
        <f>$B66*'TC2'!G66/0.9</f>
        <v>31563.809265645919</v>
      </c>
      <c r="H66" s="764">
        <f>$B66*'TC2'!H66/0.9</f>
        <v>23993.552609066806</v>
      </c>
      <c r="I66" s="763">
        <f>$B66*'TC2'!I66/0.9</f>
        <v>7570.2566565791094</v>
      </c>
      <c r="J66" s="763">
        <f>$B66*'TC2'!J66/0.9</f>
        <v>510.9553793247477</v>
      </c>
      <c r="K66" s="269">
        <f>$B66*'TC2'!K66/0.5</f>
        <v>20089.562768581978</v>
      </c>
      <c r="L66" s="268">
        <f>$B66*'TC2'!L66/0.5</f>
        <v>14900.00512717058</v>
      </c>
      <c r="M66" s="268">
        <f>$B66*'TC2'!M66/0.5</f>
        <v>5189.557641411393</v>
      </c>
      <c r="N66" s="268">
        <f>$B66*'TC2'!N66/0.5</f>
        <v>659.6322906029377</v>
      </c>
      <c r="O66" s="269">
        <f>$B66*'TC2'!O66/0.4</f>
        <v>45906.61738697585</v>
      </c>
      <c r="P66" s="268">
        <f>$B66*'TC2'!P66/0.4</f>
        <v>35360.486961437091</v>
      </c>
      <c r="Q66" s="268">
        <f>$B66*'TC2'!Q66/0.4</f>
        <v>10546.130425538755</v>
      </c>
      <c r="R66" s="268">
        <f>$B66*'TC2'!R66/0.4</f>
        <v>325.1092402270101</v>
      </c>
      <c r="S66" s="271">
        <f>$B66*'TC2'!S66/0.1</f>
        <v>116008.55179733859</v>
      </c>
      <c r="T66" s="272">
        <f>$B66*'TC2'!T66/0.1</f>
        <v>91366.750927968635</v>
      </c>
      <c r="U66" s="272">
        <f>$B66*'TC2'!U66/0.1</f>
        <v>24641.800869369945</v>
      </c>
      <c r="V66" s="273">
        <f>$B66*'TC2'!V66/0.1</f>
        <v>415.56766714270043</v>
      </c>
      <c r="Y66" s="3"/>
    </row>
    <row r="67" spans="1:25" x14ac:dyDescent="0.2">
      <c r="A67" s="147">
        <v>1970</v>
      </c>
      <c r="B67" s="239">
        <v>39032.638506823489</v>
      </c>
      <c r="C67" s="276">
        <f>$B67*'TC2'!C67</f>
        <v>39032.638506823489</v>
      </c>
      <c r="D67" s="239">
        <f>$B67*'TC2'!D67</f>
        <v>29577.889834194604</v>
      </c>
      <c r="E67" s="274">
        <f>$B67*'TC2'!E67</f>
        <v>9454.7486726288807</v>
      </c>
      <c r="F67" s="274">
        <f>$B67*'TC2'!F67</f>
        <v>529.07759961094462</v>
      </c>
      <c r="G67" s="264">
        <f>$B67*'TC2'!G67/0.9</f>
        <v>30945.069319968177</v>
      </c>
      <c r="H67" s="768">
        <f>$B67*'TC2'!H67/0.9</f>
        <v>23097.030033228293</v>
      </c>
      <c r="I67" s="767">
        <f>$B67*'TC2'!I67/0.9</f>
        <v>7848.0392867398814</v>
      </c>
      <c r="J67" s="767">
        <f>$B67*'TC2'!J67/0.9</f>
        <v>540.17767382821114</v>
      </c>
      <c r="K67" s="275">
        <f>$B67*'TC2'!K67/0.5</f>
        <v>19846.55501138929</v>
      </c>
      <c r="L67" s="274">
        <f>$B67*'TC2'!L67/0.5</f>
        <v>14090.438363114074</v>
      </c>
      <c r="M67" s="274">
        <f>$B67*'TC2'!M67/0.5</f>
        <v>5756.1166482752142</v>
      </c>
      <c r="N67" s="274">
        <f>$B67*'TC2'!N67/0.5</f>
        <v>691.00892257505848</v>
      </c>
      <c r="O67" s="275">
        <f>$B67*'TC2'!O67/0.4</f>
        <v>44818.21220569178</v>
      </c>
      <c r="P67" s="274">
        <f>$B67*'TC2'!P67/0.4</f>
        <v>34355.269620871062</v>
      </c>
      <c r="Q67" s="274">
        <f>$B67*'TC2'!Q67/0.4</f>
        <v>10462.942584820714</v>
      </c>
      <c r="R67" s="274">
        <f>$B67*'TC2'!R67/0.4</f>
        <v>351.63861289465189</v>
      </c>
      <c r="S67" s="276">
        <f>$B67*'TC2'!S67/0.1</f>
        <v>111820.7611885213</v>
      </c>
      <c r="T67" s="277">
        <f>$B67*'TC2'!T67/0.1</f>
        <v>87905.628042891418</v>
      </c>
      <c r="U67" s="277">
        <f>$B67*'TC2'!U67/0.1</f>
        <v>23915.133145629883</v>
      </c>
      <c r="V67" s="278">
        <f>$B67*'TC2'!V67/0.1</f>
        <v>429.17693165554584</v>
      </c>
      <c r="Y67" s="3"/>
    </row>
    <row r="68" spans="1:25" x14ac:dyDescent="0.2">
      <c r="A68" s="137">
        <v>1971</v>
      </c>
      <c r="B68" s="238">
        <v>39231.107518510376</v>
      </c>
      <c r="C68" s="271">
        <f>$B68*'TC2'!C68</f>
        <v>39231.107518510376</v>
      </c>
      <c r="D68" s="238">
        <f>$B68*'TC2'!D68</f>
        <v>29578.774445421765</v>
      </c>
      <c r="E68" s="268">
        <f>$B68*'TC2'!E68</f>
        <v>9652.33307308861</v>
      </c>
      <c r="F68" s="268">
        <f>$B68*'TC2'!F68</f>
        <v>572.29473124220863</v>
      </c>
      <c r="G68" s="248">
        <f>$B68*'TC2'!G68/0.9</f>
        <v>31034.514233107675</v>
      </c>
      <c r="H68" s="764">
        <f>$B68*'TC2'!H68/0.9</f>
        <v>22987.32946176836</v>
      </c>
      <c r="I68" s="763">
        <f>$B68*'TC2'!I68/0.9</f>
        <v>8047.1847713393163</v>
      </c>
      <c r="J68" s="763">
        <f>$B68*'TC2'!J68/0.9</f>
        <v>586.09828029261723</v>
      </c>
      <c r="K68" s="269">
        <f>$B68*'TC2'!K68/0.5</f>
        <v>19820.888144467335</v>
      </c>
      <c r="L68" s="268">
        <f>$B68*'TC2'!L68/0.5</f>
        <v>13803.738378329126</v>
      </c>
      <c r="M68" s="268">
        <f>$B68*'TC2'!M68/0.5</f>
        <v>6017.1497661382064</v>
      </c>
      <c r="N68" s="268">
        <f>$B68*'TC2'!N68/0.5</f>
        <v>751.26576166424525</v>
      </c>
      <c r="O68" s="269">
        <f>$B68*'TC2'!O68/0.4</f>
        <v>45051.546843908109</v>
      </c>
      <c r="P68" s="268">
        <f>$B68*'TC2'!P68/0.4</f>
        <v>34466.818316067402</v>
      </c>
      <c r="Q68" s="268">
        <f>$B68*'TC2'!Q68/0.4</f>
        <v>10584.728527840702</v>
      </c>
      <c r="R68" s="268">
        <f>$B68*'TC2'!R68/0.4</f>
        <v>379.63892857808224</v>
      </c>
      <c r="S68" s="271">
        <f>$B68*'TC2'!S68/0.1</f>
        <v>113000.44708713464</v>
      </c>
      <c r="T68" s="272">
        <f>$B68*'TC2'!T68/0.1</f>
        <v>88901.779298302383</v>
      </c>
      <c r="U68" s="272">
        <f>$B68*'TC2'!U68/0.1</f>
        <v>24098.667788832263</v>
      </c>
      <c r="V68" s="273">
        <f>$B68*'TC2'!V68/0.1</f>
        <v>448.06278978853129</v>
      </c>
      <c r="Y68" s="3"/>
    </row>
    <row r="69" spans="1:25" x14ac:dyDescent="0.2">
      <c r="A69" s="137">
        <v>1972</v>
      </c>
      <c r="B69" s="238">
        <v>40662.971573212926</v>
      </c>
      <c r="C69" s="271">
        <f>$B69*'TC2'!C69</f>
        <v>40662.971573212926</v>
      </c>
      <c r="D69" s="238">
        <f>$B69*'TC2'!D69</f>
        <v>30816.200629125018</v>
      </c>
      <c r="E69" s="268">
        <f>$B69*'TC2'!E69</f>
        <v>9846.7709440879062</v>
      </c>
      <c r="F69" s="268">
        <f>$B69*'TC2'!F69</f>
        <v>619.14826135371334</v>
      </c>
      <c r="G69" s="248">
        <f>$B69*'TC2'!G69/0.9</f>
        <v>32017.378741975197</v>
      </c>
      <c r="H69" s="764">
        <f>$B69*'TC2'!H69/0.9</f>
        <v>23822.845838806279</v>
      </c>
      <c r="I69" s="763">
        <f>$B69*'TC2'!I69/0.9</f>
        <v>8194.532903168918</v>
      </c>
      <c r="J69" s="763">
        <f>$B69*'TC2'!J69/0.9</f>
        <v>632.27929638307728</v>
      </c>
      <c r="K69" s="269">
        <f>$B69*'TC2'!K69/0.5</f>
        <v>20506.391889413437</v>
      </c>
      <c r="L69" s="268">
        <f>$B69*'TC2'!L69/0.5</f>
        <v>14343.045749480598</v>
      </c>
      <c r="M69" s="268">
        <f>$B69*'TC2'!M69/0.5</f>
        <v>6163.3461399328398</v>
      </c>
      <c r="N69" s="268">
        <f>$B69*'TC2'!N69/0.5</f>
        <v>792.48229174353924</v>
      </c>
      <c r="O69" s="269">
        <f>$B69*'TC2'!O69/0.4</f>
        <v>46406.112307677395</v>
      </c>
      <c r="P69" s="268">
        <f>$B69*'TC2'!P69/0.4</f>
        <v>35672.595950463379</v>
      </c>
      <c r="Q69" s="268">
        <f>$B69*'TC2'!Q69/0.4</f>
        <v>10733.516357214014</v>
      </c>
      <c r="R69" s="268">
        <f>$B69*'TC2'!R69/0.4</f>
        <v>432.02555218249995</v>
      </c>
      <c r="S69" s="271">
        <f>$B69*'TC2'!S69/0.1</f>
        <v>118473.30705435248</v>
      </c>
      <c r="T69" s="272">
        <f>$B69*'TC2'!T69/0.1</f>
        <v>93756.39374199367</v>
      </c>
      <c r="U69" s="272">
        <f>$B69*'TC2'!U69/0.1</f>
        <v>24716.913312358811</v>
      </c>
      <c r="V69" s="273">
        <f>$B69*'TC2'!V69/0.1</f>
        <v>500.96894608943705</v>
      </c>
      <c r="Y69" s="3"/>
    </row>
    <row r="70" spans="1:25" x14ac:dyDescent="0.2">
      <c r="A70" s="137">
        <v>1973</v>
      </c>
      <c r="B70" s="238">
        <v>42364.73357138523</v>
      </c>
      <c r="C70" s="271">
        <f>$B70*'TC2'!C70</f>
        <v>42364.73357138523</v>
      </c>
      <c r="D70" s="238">
        <f>$B70*'TC2'!D70</f>
        <v>32563.942296285255</v>
      </c>
      <c r="E70" s="268">
        <f>$B70*'TC2'!E70</f>
        <v>9800.7912750999731</v>
      </c>
      <c r="F70" s="268">
        <f>$B70*'TC2'!F70</f>
        <v>671.14584460140566</v>
      </c>
      <c r="G70" s="248">
        <f>$B70*'TC2'!G70/0.9</f>
        <v>33322.376144024762</v>
      </c>
      <c r="H70" s="764">
        <f>$B70*'TC2'!H70/0.9</f>
        <v>25237.864331272343</v>
      </c>
      <c r="I70" s="763">
        <f>$B70*'TC2'!I70/0.9</f>
        <v>8084.5118127524111</v>
      </c>
      <c r="J70" s="763">
        <f>$B70*'TC2'!J70/0.9</f>
        <v>684.49728583251397</v>
      </c>
      <c r="K70" s="269">
        <f>$B70*'TC2'!K70/0.5</f>
        <v>21561.659000421012</v>
      </c>
      <c r="L70" s="268">
        <f>$B70*'TC2'!L70/0.5</f>
        <v>15779.550010430523</v>
      </c>
      <c r="M70" s="268">
        <f>$B70*'TC2'!M70/0.5</f>
        <v>5782.1089899904864</v>
      </c>
      <c r="N70" s="268">
        <f>$B70*'TC2'!N70/0.5</f>
        <v>828.85228125913511</v>
      </c>
      <c r="O70" s="269">
        <f>$B70*'TC2'!O70/0.4</f>
        <v>48023.272573529444</v>
      </c>
      <c r="P70" s="268">
        <f>$B70*'TC2'!P70/0.4</f>
        <v>37060.757232324628</v>
      </c>
      <c r="Q70" s="268">
        <f>$B70*'TC2'!Q70/0.4</f>
        <v>10962.515341204818</v>
      </c>
      <c r="R70" s="268">
        <f>$B70*'TC2'!R70/0.4</f>
        <v>504.05354154923754</v>
      </c>
      <c r="S70" s="271">
        <f>$B70*'TC2'!S70/0.1</f>
        <v>123745.95041762946</v>
      </c>
      <c r="T70" s="272">
        <f>$B70*'TC2'!T70/0.1</f>
        <v>98498.64398140143</v>
      </c>
      <c r="U70" s="272">
        <f>$B70*'TC2'!U70/0.1</f>
        <v>25247.306436228031</v>
      </c>
      <c r="V70" s="273">
        <f>$B70*'TC2'!V70/0.1</f>
        <v>550.98287352143132</v>
      </c>
      <c r="Y70" s="3"/>
    </row>
    <row r="71" spans="1:25" x14ac:dyDescent="0.2">
      <c r="A71" s="137">
        <v>1974</v>
      </c>
      <c r="B71" s="238">
        <v>41157.899579832556</v>
      </c>
      <c r="C71" s="271">
        <f>$B71*'TC2'!C71</f>
        <v>41157.899579832556</v>
      </c>
      <c r="D71" s="238">
        <f>$B71*'TC2'!D71</f>
        <v>31180.576109316135</v>
      </c>
      <c r="E71" s="268">
        <f>$B71*'TC2'!E71</f>
        <v>9977.3234705164214</v>
      </c>
      <c r="F71" s="268">
        <f>$B71*'TC2'!F71</f>
        <v>730.50798913260189</v>
      </c>
      <c r="G71" s="248">
        <f>$B71*'TC2'!G71/0.9</f>
        <v>32595.02257817045</v>
      </c>
      <c r="H71" s="764">
        <f>$B71*'TC2'!H71/0.9</f>
        <v>24253.45523704587</v>
      </c>
      <c r="I71" s="763">
        <f>$B71*'TC2'!I71/0.9</f>
        <v>8341.5673411245807</v>
      </c>
      <c r="J71" s="763">
        <f>$B71*'TC2'!J71/0.9</f>
        <v>742.78518193586831</v>
      </c>
      <c r="K71" s="269">
        <f>$B71*'TC2'!K71/0.5</f>
        <v>21318.27906930276</v>
      </c>
      <c r="L71" s="268">
        <f>$B71*'TC2'!L71/0.5</f>
        <v>15121.258463724893</v>
      </c>
      <c r="M71" s="268">
        <f>$B71*'TC2'!M71/0.5</f>
        <v>6197.0206055778708</v>
      </c>
      <c r="N71" s="268">
        <f>$B71*'TC2'!N71/0.5</f>
        <v>883.47112607004783</v>
      </c>
      <c r="O71" s="269">
        <f>$B71*'TC2'!O71/0.4</f>
        <v>46690.951964255059</v>
      </c>
      <c r="P71" s="268">
        <f>$B71*'TC2'!P71/0.4</f>
        <v>35668.701203697092</v>
      </c>
      <c r="Q71" s="268">
        <f>$B71*'TC2'!Q71/0.4</f>
        <v>11022.250760557967</v>
      </c>
      <c r="R71" s="268">
        <f>$B71*'TC2'!R71/0.4</f>
        <v>566.92775176814393</v>
      </c>
      <c r="S71" s="271">
        <f>$B71*'TC2'!S71/0.1</f>
        <v>118223.79259479149</v>
      </c>
      <c r="T71" s="272">
        <f>$B71*'TC2'!T71/0.1</f>
        <v>93524.663959748505</v>
      </c>
      <c r="U71" s="272">
        <f>$B71*'TC2'!U71/0.1</f>
        <v>24699.128635042991</v>
      </c>
      <c r="V71" s="273">
        <f>$B71*'TC2'!V71/0.1</f>
        <v>620.01325390320403</v>
      </c>
      <c r="Y71" s="3"/>
    </row>
    <row r="72" spans="1:25" x14ac:dyDescent="0.2">
      <c r="A72" s="137">
        <v>1975</v>
      </c>
      <c r="B72" s="238">
        <v>39835.295092662025</v>
      </c>
      <c r="C72" s="271">
        <f>$B72*'TC2'!C72</f>
        <v>39835.295092662025</v>
      </c>
      <c r="D72" s="238">
        <f>$B72*'TC2'!D72</f>
        <v>29559.24843056739</v>
      </c>
      <c r="E72" s="268">
        <f>$B72*'TC2'!E72</f>
        <v>10276.046662094637</v>
      </c>
      <c r="F72" s="268">
        <f>$B72*'TC2'!F72</f>
        <v>812.45197923490002</v>
      </c>
      <c r="G72" s="248">
        <f>$B72*'TC2'!G72/0.9</f>
        <v>31548.389374380378</v>
      </c>
      <c r="H72" s="764">
        <f>$B72*'TC2'!H72/0.9</f>
        <v>22836.373333104963</v>
      </c>
      <c r="I72" s="763">
        <f>$B72*'TC2'!I72/0.9</f>
        <v>8712.016041275414</v>
      </c>
      <c r="J72" s="763">
        <f>$B72*'TC2'!J72/0.9</f>
        <v>826.63293838869834</v>
      </c>
      <c r="K72" s="269">
        <f>$B72*'TC2'!K72/0.5</f>
        <v>20667.565267201204</v>
      </c>
      <c r="L72" s="268">
        <f>$B72*'TC2'!L72/0.5</f>
        <v>13728.474070470602</v>
      </c>
      <c r="M72" s="268">
        <f>$B72*'TC2'!M72/0.5</f>
        <v>6939.0911967306056</v>
      </c>
      <c r="N72" s="268">
        <f>$B72*'TC2'!N72/0.5</f>
        <v>972.52568320087289</v>
      </c>
      <c r="O72" s="269">
        <f>$B72*'TC2'!O72/0.4</f>
        <v>45149.419508354345</v>
      </c>
      <c r="P72" s="268">
        <f>$B72*'TC2'!P72/0.4</f>
        <v>34221.247411397911</v>
      </c>
      <c r="Q72" s="268">
        <f>$B72*'TC2'!Q72/0.4</f>
        <v>10928.172096956425</v>
      </c>
      <c r="R72" s="268">
        <f>$B72*'TC2'!R72/0.4</f>
        <v>644.26700737348028</v>
      </c>
      <c r="S72" s="271">
        <f>$B72*'TC2'!S72/0.1</f>
        <v>114417.44655719685</v>
      </c>
      <c r="T72" s="272">
        <f>$B72*'TC2'!T72/0.1</f>
        <v>90065.124307729202</v>
      </c>
      <c r="U72" s="272">
        <f>$B72*'TC2'!U72/0.1</f>
        <v>24352.322249467652</v>
      </c>
      <c r="V72" s="273">
        <f>$B72*'TC2'!V72/0.1</f>
        <v>684.82334685071476</v>
      </c>
      <c r="Y72" s="3"/>
    </row>
    <row r="73" spans="1:25" x14ac:dyDescent="0.2">
      <c r="A73" s="137">
        <v>1976</v>
      </c>
      <c r="B73" s="238">
        <v>41291.869395848669</v>
      </c>
      <c r="C73" s="271">
        <f>$B73*'TC2'!C73</f>
        <v>41291.869395848669</v>
      </c>
      <c r="D73" s="238">
        <f>$B73*'TC2'!D73</f>
        <v>31068.660847876934</v>
      </c>
      <c r="E73" s="268">
        <f>$B73*'TC2'!E73</f>
        <v>10223.208547971737</v>
      </c>
      <c r="F73" s="268">
        <f>$B73*'TC2'!F73</f>
        <v>878.78568804067595</v>
      </c>
      <c r="G73" s="248">
        <f>$B73*'TC2'!G73/0.9</f>
        <v>32707.742789646491</v>
      </c>
      <c r="H73" s="764">
        <f>$B73*'TC2'!H73/0.9</f>
        <v>24083.393643459611</v>
      </c>
      <c r="I73" s="763">
        <f>$B73*'TC2'!I73/0.9</f>
        <v>8624.3491461868853</v>
      </c>
      <c r="J73" s="763">
        <f>$B73*'TC2'!J73/0.9</f>
        <v>889.67894983509359</v>
      </c>
      <c r="K73" s="269">
        <f>$B73*'TC2'!K73/0.5</f>
        <v>21529.270042726996</v>
      </c>
      <c r="L73" s="268">
        <f>$B73*'TC2'!L73/0.5</f>
        <v>14802.509086372316</v>
      </c>
      <c r="M73" s="268">
        <f>$B73*'TC2'!M73/0.5</f>
        <v>6726.7609563546839</v>
      </c>
      <c r="N73" s="268">
        <f>$B73*'TC2'!N73/0.5</f>
        <v>1030.4527780024323</v>
      </c>
      <c r="O73" s="269">
        <f>$B73*'TC2'!O73/0.4</f>
        <v>46680.833723295858</v>
      </c>
      <c r="P73" s="268">
        <f>$B73*'TC2'!P73/0.4</f>
        <v>35684.499339818736</v>
      </c>
      <c r="Q73" s="268">
        <f>$B73*'TC2'!Q73/0.4</f>
        <v>10996.334383477137</v>
      </c>
      <c r="R73" s="268">
        <f>$B73*'TC2'!R73/0.4</f>
        <v>713.71166462592021</v>
      </c>
      <c r="S73" s="271">
        <f>$B73*'TC2'!S73/0.1</f>
        <v>118549.00885166823</v>
      </c>
      <c r="T73" s="272">
        <f>$B73*'TC2'!T73/0.1</f>
        <v>93936.065687632843</v>
      </c>
      <c r="U73" s="272">
        <f>$B73*'TC2'!U73/0.1</f>
        <v>24612.943164035405</v>
      </c>
      <c r="V73" s="273">
        <f>$B73*'TC2'!V73/0.1</f>
        <v>780.74633189091685</v>
      </c>
      <c r="Y73" s="3"/>
    </row>
    <row r="74" spans="1:25" x14ac:dyDescent="0.2">
      <c r="A74" s="137">
        <v>1977</v>
      </c>
      <c r="B74" s="238">
        <v>42574.702971280058</v>
      </c>
      <c r="C74" s="271">
        <f>$B74*'TC2'!C74</f>
        <v>42574.702971280058</v>
      </c>
      <c r="D74" s="238">
        <f>$B74*'TC2'!D74</f>
        <v>32337.277385195055</v>
      </c>
      <c r="E74" s="268">
        <f>$B74*'TC2'!E74</f>
        <v>10237.425586085003</v>
      </c>
      <c r="F74" s="268">
        <f>$B74*'TC2'!F74</f>
        <v>922.26877218070774</v>
      </c>
      <c r="G74" s="248">
        <f>$B74*'TC2'!G74/0.9</f>
        <v>33601.87063603897</v>
      </c>
      <c r="H74" s="764">
        <f>$B74*'TC2'!H74/0.9</f>
        <v>24993.865430740982</v>
      </c>
      <c r="I74" s="763">
        <f>$B74*'TC2'!I74/0.9</f>
        <v>8608.0052052979954</v>
      </c>
      <c r="J74" s="763">
        <f>$B74*'TC2'!J74/0.9</f>
        <v>928.33372462597072</v>
      </c>
      <c r="K74" s="269">
        <f>$B74*'TC2'!K74/0.5</f>
        <v>22081.410225532083</v>
      </c>
      <c r="L74" s="268">
        <f>$B74*'TC2'!L74/0.5</f>
        <v>15337.98332977375</v>
      </c>
      <c r="M74" s="268">
        <f>$B74*'TC2'!M74/0.5</f>
        <v>6743.4268957583372</v>
      </c>
      <c r="N74" s="268">
        <f>$B74*'TC2'!N74/0.5</f>
        <v>1072.7441765190943</v>
      </c>
      <c r="O74" s="269">
        <f>$B74*'TC2'!O74/0.4</f>
        <v>48002.446149172581</v>
      </c>
      <c r="P74" s="268">
        <f>$B74*'TC2'!P74/0.4</f>
        <v>37063.718056950012</v>
      </c>
      <c r="Q74" s="268">
        <f>$B74*'TC2'!Q74/0.4</f>
        <v>10938.728092222567</v>
      </c>
      <c r="R74" s="268">
        <f>$B74*'TC2'!R74/0.4</f>
        <v>747.82065975956664</v>
      </c>
      <c r="S74" s="271">
        <f>$B74*'TC2'!S74/0.1</f>
        <v>123330.19398844983</v>
      </c>
      <c r="T74" s="272">
        <f>$B74*'TC2'!T74/0.1</f>
        <v>98427.984975281754</v>
      </c>
      <c r="U74" s="272">
        <f>$B74*'TC2'!U74/0.1</f>
        <v>24902.20901316806</v>
      </c>
      <c r="V74" s="273">
        <f>$B74*'TC2'!V74/0.1</f>
        <v>867.68420017334017</v>
      </c>
      <c r="Y74" s="3"/>
    </row>
    <row r="75" spans="1:25" x14ac:dyDescent="0.2">
      <c r="A75" s="137">
        <v>1978</v>
      </c>
      <c r="B75" s="238">
        <v>44086.761783418187</v>
      </c>
      <c r="C75" s="271">
        <f>$B75*'TC2'!C75</f>
        <v>44086.761783418187</v>
      </c>
      <c r="D75" s="238">
        <f>$B75*'TC2'!D75</f>
        <v>33843.245204976352</v>
      </c>
      <c r="E75" s="268">
        <f>$B75*'TC2'!E75</f>
        <v>10243.516578441835</v>
      </c>
      <c r="F75" s="268">
        <f>$B75*'TC2'!F75</f>
        <v>962.55764533800664</v>
      </c>
      <c r="G75" s="248">
        <f>$B75*'TC2'!G75/0.9</f>
        <v>34683.914407138385</v>
      </c>
      <c r="H75" s="764">
        <f>$B75*'TC2'!H75/0.9</f>
        <v>26104.141849464842</v>
      </c>
      <c r="I75" s="763">
        <f>$B75*'TC2'!I75/0.9</f>
        <v>8579.7725576735447</v>
      </c>
      <c r="J75" s="763">
        <f>$B75*'TC2'!J75/0.9</f>
        <v>967.9696223869945</v>
      </c>
      <c r="K75" s="269">
        <f>$B75*'TC2'!K75/0.5</f>
        <v>22746.638759282177</v>
      </c>
      <c r="L75" s="268">
        <f>$B75*'TC2'!L75/0.5</f>
        <v>16076.209603462547</v>
      </c>
      <c r="M75" s="268">
        <f>$B75*'TC2'!M75/0.5</f>
        <v>6670.4291558196273</v>
      </c>
      <c r="N75" s="268">
        <f>$B75*'TC2'!N75/0.5</f>
        <v>1111.115815567699</v>
      </c>
      <c r="O75" s="269">
        <f>$B75*'TC2'!O75/0.4</f>
        <v>49605.508966958645</v>
      </c>
      <c r="P75" s="268">
        <f>$B75*'TC2'!P75/0.4</f>
        <v>38639.057156967705</v>
      </c>
      <c r="Q75" s="268">
        <f>$B75*'TC2'!Q75/0.4</f>
        <v>10966.451809990942</v>
      </c>
      <c r="R75" s="268">
        <f>$B75*'TC2'!R75/0.4</f>
        <v>789.03688091111417</v>
      </c>
      <c r="S75" s="271">
        <f>$B75*'TC2'!S75/0.1</f>
        <v>128712.38816993638</v>
      </c>
      <c r="T75" s="272">
        <f>$B75*'TC2'!T75/0.1</f>
        <v>103495.17540457993</v>
      </c>
      <c r="U75" s="272">
        <f>$B75*'TC2'!U75/0.1</f>
        <v>25217.212765356453</v>
      </c>
      <c r="V75" s="273">
        <f>$B75*'TC2'!V75/0.1</f>
        <v>913.84985189711495</v>
      </c>
      <c r="Y75" s="3"/>
    </row>
    <row r="76" spans="1:25" x14ac:dyDescent="0.2">
      <c r="A76" s="141">
        <v>1979</v>
      </c>
      <c r="B76" s="240">
        <v>44252.946249615976</v>
      </c>
      <c r="C76" s="281">
        <f>$B76*'TC2'!C76</f>
        <v>44252.946249615976</v>
      </c>
      <c r="D76" s="240">
        <f>$B76*'TC2'!D76</f>
        <v>34059.974621885332</v>
      </c>
      <c r="E76" s="279">
        <f>$B76*'TC2'!E76</f>
        <v>10192.971627730642</v>
      </c>
      <c r="F76" s="279">
        <f>$B76*'TC2'!F76</f>
        <v>1007.4475115335492</v>
      </c>
      <c r="G76" s="259">
        <f>$B76*'TC2'!G76/0.9</f>
        <v>34681.886060311641</v>
      </c>
      <c r="H76" s="766">
        <f>$B76*'TC2'!H76/0.9</f>
        <v>26141.961841534503</v>
      </c>
      <c r="I76" s="765">
        <f>$B76*'TC2'!I76/0.9</f>
        <v>8539.924218777136</v>
      </c>
      <c r="J76" s="765">
        <f>$B76*'TC2'!J76/0.9</f>
        <v>1010.1925471480124</v>
      </c>
      <c r="K76" s="280">
        <f>$B76*'TC2'!K76/0.5</f>
        <v>22879.478337075649</v>
      </c>
      <c r="L76" s="279">
        <f>$B76*'TC2'!L76/0.5</f>
        <v>16073.108768314114</v>
      </c>
      <c r="M76" s="279">
        <f>$B76*'TC2'!M76/0.5</f>
        <v>6806.3695687615354</v>
      </c>
      <c r="N76" s="279">
        <f>$B76*'TC2'!N76/0.5</f>
        <v>1156.82272818101</v>
      </c>
      <c r="O76" s="280">
        <f>$B76*'TC2'!O76/0.4</f>
        <v>49434.895714356629</v>
      </c>
      <c r="P76" s="279">
        <f>$B76*'TC2'!P76/0.4</f>
        <v>38728.028183059992</v>
      </c>
      <c r="Q76" s="279">
        <f>$B76*'TC2'!Q76/0.4</f>
        <v>10706.867531296639</v>
      </c>
      <c r="R76" s="279">
        <f>$B76*'TC2'!R76/0.4</f>
        <v>826.90482085676535</v>
      </c>
      <c r="S76" s="281">
        <f>$B76*'TC2'!S76/0.1</f>
        <v>130392.48795335498</v>
      </c>
      <c r="T76" s="282">
        <f>$B76*'TC2'!T76/0.1</f>
        <v>105322.08964504281</v>
      </c>
      <c r="U76" s="282">
        <f>$B76*'TC2'!U76/0.1</f>
        <v>25070.398308312186</v>
      </c>
      <c r="V76" s="283">
        <f>$B76*'TC2'!V76/0.1</f>
        <v>982.74219100338155</v>
      </c>
      <c r="Y76" s="3"/>
    </row>
    <row r="77" spans="1:25" x14ac:dyDescent="0.2">
      <c r="A77" s="137">
        <v>1980</v>
      </c>
      <c r="B77" s="238">
        <v>42963.494876565172</v>
      </c>
      <c r="C77" s="271">
        <f>$B77*'TC2'!C77</f>
        <v>42963.494876565172</v>
      </c>
      <c r="D77" s="238">
        <f>$B77*'TC2'!D77</f>
        <v>32547.006771962355</v>
      </c>
      <c r="E77" s="268">
        <f>$B77*'TC2'!E77</f>
        <v>10416.488104602817</v>
      </c>
      <c r="F77" s="268">
        <f>$B77*'TC2'!F77</f>
        <v>1066.7964004447908</v>
      </c>
      <c r="G77" s="248">
        <f>$B77*'TC2'!G77/0.9</f>
        <v>33950.742485479488</v>
      </c>
      <c r="H77" s="764">
        <f>$B77*'TC2'!H77/0.9</f>
        <v>25143.045851094907</v>
      </c>
      <c r="I77" s="763">
        <f>$B77*'TC2'!I77/0.9</f>
        <v>8807.6966343845743</v>
      </c>
      <c r="J77" s="763">
        <f>$B77*'TC2'!J77/0.9</f>
        <v>1064.4033970434198</v>
      </c>
      <c r="K77" s="269">
        <f>$B77*'TC2'!K77/0.5</f>
        <v>22231.024010326717</v>
      </c>
      <c r="L77" s="268">
        <f>$B77*'TC2'!L77/0.5</f>
        <v>15228.682056518761</v>
      </c>
      <c r="M77" s="268">
        <f>$B77*'TC2'!M77/0.5</f>
        <v>7002.3419538079525</v>
      </c>
      <c r="N77" s="268">
        <f>$B77*'TC2'!N77/0.5</f>
        <v>1188.5299618502165</v>
      </c>
      <c r="O77" s="269">
        <f>$B77*'TC2'!O77/0.4</f>
        <v>48600.39057942044</v>
      </c>
      <c r="P77" s="268">
        <f>$B77*'TC2'!P77/0.4</f>
        <v>37536.000594315097</v>
      </c>
      <c r="Q77" s="268">
        <f>$B77*'TC2'!Q77/0.4</f>
        <v>11064.38998510535</v>
      </c>
      <c r="R77" s="268">
        <f>$B77*'TC2'!R77/0.4</f>
        <v>909.24519103492401</v>
      </c>
      <c r="S77" s="271">
        <f>$B77*'TC2'!S77/0.1</f>
        <v>124078.26639633634</v>
      </c>
      <c r="T77" s="272">
        <f>$B77*'TC2'!T77/0.1</f>
        <v>99182.655059769342</v>
      </c>
      <c r="U77" s="272">
        <f>$B77*'TC2'!U77/0.1</f>
        <v>24895.611336566988</v>
      </c>
      <c r="V77" s="273">
        <f>$B77*'TC2'!V77/0.1</f>
        <v>1088.3334310571306</v>
      </c>
      <c r="Y77" s="3"/>
    </row>
    <row r="78" spans="1:25" x14ac:dyDescent="0.2">
      <c r="A78" s="137">
        <v>1981</v>
      </c>
      <c r="B78" s="238">
        <v>43293.90730018483</v>
      </c>
      <c r="C78" s="271">
        <f>$B78*'TC2'!C78</f>
        <v>43293.90730018483</v>
      </c>
      <c r="D78" s="238">
        <f>$B78*'TC2'!D78</f>
        <v>32831.262740682534</v>
      </c>
      <c r="E78" s="268">
        <f>$B78*'TC2'!E78</f>
        <v>10462.644559502298</v>
      </c>
      <c r="F78" s="268">
        <f>$B78*'TC2'!F78</f>
        <v>1136.2177524773283</v>
      </c>
      <c r="G78" s="248">
        <f>$B78*'TC2'!G78/0.9</f>
        <v>33739.870985872411</v>
      </c>
      <c r="H78" s="764">
        <f>$B78*'TC2'!H78/0.9</f>
        <v>24987.71316846809</v>
      </c>
      <c r="I78" s="763">
        <f>$B78*'TC2'!I78/0.9</f>
        <v>8752.1578174043207</v>
      </c>
      <c r="J78" s="763">
        <f>$B78*'TC2'!J78/0.9</f>
        <v>1125.6140600281601</v>
      </c>
      <c r="K78" s="269">
        <f>$B78*'TC2'!K78/0.5</f>
        <v>21876.382341374974</v>
      </c>
      <c r="L78" s="268">
        <f>$B78*'TC2'!L78/0.5</f>
        <v>14952.557958388898</v>
      </c>
      <c r="M78" s="268">
        <f>$B78*'TC2'!M78/0.5</f>
        <v>6923.8243829860785</v>
      </c>
      <c r="N78" s="268">
        <f>$B78*'TC2'!N78/0.5</f>
        <v>1217.7529749423288</v>
      </c>
      <c r="O78" s="269">
        <f>$B78*'TC2'!O78/0.4</f>
        <v>48569.231791494203</v>
      </c>
      <c r="P78" s="268">
        <f>$B78*'TC2'!P78/0.4</f>
        <v>37531.657181067079</v>
      </c>
      <c r="Q78" s="268">
        <f>$B78*'TC2'!Q78/0.4</f>
        <v>11037.574610427122</v>
      </c>
      <c r="R78" s="268">
        <f>$B78*'TC2'!R78/0.4</f>
        <v>1010.4404163854491</v>
      </c>
      <c r="S78" s="271">
        <f>$B78*'TC2'!S78/0.1</f>
        <v>129280.2341289966</v>
      </c>
      <c r="T78" s="272">
        <f>$B78*'TC2'!T78/0.1</f>
        <v>103423.20889061248</v>
      </c>
      <c r="U78" s="272">
        <f>$B78*'TC2'!U78/0.1</f>
        <v>25857.025238384096</v>
      </c>
      <c r="V78" s="273">
        <f>$B78*'TC2'!V78/0.1</f>
        <v>1231.6509845198418</v>
      </c>
      <c r="Y78" s="3"/>
    </row>
    <row r="79" spans="1:25" x14ac:dyDescent="0.2">
      <c r="A79" s="137">
        <v>1982</v>
      </c>
      <c r="B79" s="238">
        <v>41871.432013557431</v>
      </c>
      <c r="C79" s="271">
        <f>$B79*'TC2'!C79</f>
        <v>41871.432013557431</v>
      </c>
      <c r="D79" s="238">
        <f>$B79*'TC2'!D79</f>
        <v>31330.914019722943</v>
      </c>
      <c r="E79" s="268">
        <f>$B79*'TC2'!E79</f>
        <v>10540.517993834488</v>
      </c>
      <c r="F79" s="268">
        <f>$B79*'TC2'!F79</f>
        <v>1197.8059436308338</v>
      </c>
      <c r="G79" s="248">
        <f>$B79*'TC2'!G79/0.9</f>
        <v>32376.624356380173</v>
      </c>
      <c r="H79" s="764">
        <f>$B79*'TC2'!H79/0.9</f>
        <v>23636.514369842433</v>
      </c>
      <c r="I79" s="763">
        <f>$B79*'TC2'!I79/0.9</f>
        <v>8740.10998653774</v>
      </c>
      <c r="J79" s="763">
        <f>$B79*'TC2'!J79/0.9</f>
        <v>1176.7467030137734</v>
      </c>
      <c r="K79" s="269">
        <f>$B79*'TC2'!K79/0.5</f>
        <v>20405.028581612416</v>
      </c>
      <c r="L79" s="268">
        <f>$B79*'TC2'!L79/0.5</f>
        <v>13635.822506147768</v>
      </c>
      <c r="M79" s="268">
        <f>$B79*'TC2'!M79/0.5</f>
        <v>6769.2060754646491</v>
      </c>
      <c r="N79" s="268">
        <f>$B79*'TC2'!N79/0.5</f>
        <v>1252.0907256229525</v>
      </c>
      <c r="O79" s="269">
        <f>$B79*'TC2'!O79/0.4</f>
        <v>47341.119074839866</v>
      </c>
      <c r="P79" s="268">
        <f>$B79*'TC2'!P79/0.4</f>
        <v>36137.37919946076</v>
      </c>
      <c r="Q79" s="268">
        <f>$B79*'TC2'!Q79/0.4</f>
        <v>11203.739875379102</v>
      </c>
      <c r="R79" s="268">
        <f>$B79*'TC2'!R79/0.4</f>
        <v>1082.5666747522998</v>
      </c>
      <c r="S79" s="248">
        <f>$B79*'TC2'!S79/0.1</f>
        <v>127324.70092815274</v>
      </c>
      <c r="T79" s="238">
        <f>$B79*'TC2'!T79/0.1</f>
        <v>100580.51086864754</v>
      </c>
      <c r="U79" s="238">
        <f>$B79*'TC2'!U79/0.1</f>
        <v>26744.19005950521</v>
      </c>
      <c r="V79" s="270">
        <f>$B79*'TC2'!V79/0.1</f>
        <v>1387.3391091843764</v>
      </c>
      <c r="Y79" s="3"/>
    </row>
    <row r="80" spans="1:25" x14ac:dyDescent="0.2">
      <c r="A80" s="137">
        <v>1983</v>
      </c>
      <c r="B80" s="238">
        <v>42527.206578797697</v>
      </c>
      <c r="C80" s="271">
        <f>$B80*'TC2'!C80</f>
        <v>42527.206578797697</v>
      </c>
      <c r="D80" s="238">
        <f>$B80*'TC2'!D80</f>
        <v>31806.074125528103</v>
      </c>
      <c r="E80" s="268">
        <f>$B80*'TC2'!E80</f>
        <v>10721.132453269594</v>
      </c>
      <c r="F80" s="268">
        <f>$B80*'TC2'!F80</f>
        <v>1277.5002433713598</v>
      </c>
      <c r="G80" s="248">
        <f>$B80*'TC2'!G80/0.9</f>
        <v>32503.92964703522</v>
      </c>
      <c r="H80" s="764">
        <f>$B80*'TC2'!H80/0.9</f>
        <v>23670.411935780467</v>
      </c>
      <c r="I80" s="763">
        <f>$B80*'TC2'!I80/0.9</f>
        <v>8833.5177112547499</v>
      </c>
      <c r="J80" s="763">
        <f>$B80*'TC2'!J80/0.9</f>
        <v>1254.3252382735141</v>
      </c>
      <c r="K80" s="269">
        <f>$B80*'TC2'!K80/0.5</f>
        <v>19925.593988747805</v>
      </c>
      <c r="L80" s="268">
        <f>$B80*'TC2'!L80/0.5</f>
        <v>13104.450549566398</v>
      </c>
      <c r="M80" s="268">
        <f>$B80*'TC2'!M80/0.5</f>
        <v>6821.1434391814009</v>
      </c>
      <c r="N80" s="268">
        <f>$B80*'TC2'!N80/0.5</f>
        <v>1330.3408475929934</v>
      </c>
      <c r="O80" s="269">
        <f>$B80*'TC2'!O80/0.4</f>
        <v>48226.849219894488</v>
      </c>
      <c r="P80" s="268">
        <f>$B80*'TC2'!P80/0.4</f>
        <v>36877.863668548052</v>
      </c>
      <c r="Q80" s="268">
        <f>$B80*'TC2'!Q80/0.4</f>
        <v>11348.985551346435</v>
      </c>
      <c r="R80" s="268">
        <f>$B80*'TC2'!R80/0.4</f>
        <v>1159.3057266241649</v>
      </c>
      <c r="S80" s="248">
        <f>$B80*'TC2'!S80/0.1</f>
        <v>132736.69896465997</v>
      </c>
      <c r="T80" s="238">
        <f>$B80*'TC2'!T80/0.1</f>
        <v>105027.03383325679</v>
      </c>
      <c r="U80" s="238">
        <f>$B80*'TC2'!U80/0.1</f>
        <v>27709.665131403184</v>
      </c>
      <c r="V80" s="270">
        <f>$B80*'TC2'!V80/0.1</f>
        <v>1486.0752892519715</v>
      </c>
      <c r="Y80" s="3"/>
    </row>
    <row r="81" spans="1:25" x14ac:dyDescent="0.2">
      <c r="A81" s="137">
        <v>1984</v>
      </c>
      <c r="B81" s="238">
        <v>45361.645297255156</v>
      </c>
      <c r="C81" s="271">
        <f>$B81*'TC2'!C81</f>
        <v>45361.645297255156</v>
      </c>
      <c r="D81" s="238">
        <f>$B81*'TC2'!D81</f>
        <v>34525.586904124735</v>
      </c>
      <c r="E81" s="268">
        <f>$B81*'TC2'!E81</f>
        <v>10836.058393130419</v>
      </c>
      <c r="F81" s="268">
        <f>$B81*'TC2'!F81</f>
        <v>1338.4242794001877</v>
      </c>
      <c r="G81" s="248">
        <f>$B81*'TC2'!G81/0.9</f>
        <v>33875.866661759268</v>
      </c>
      <c r="H81" s="764">
        <f>$B81*'TC2'!H81/0.9</f>
        <v>25078.333654001184</v>
      </c>
      <c r="I81" s="763">
        <f>$B81*'TC2'!I81/0.9</f>
        <v>8797.533007758082</v>
      </c>
      <c r="J81" s="763">
        <f>$B81*'TC2'!J81/0.9</f>
        <v>1297.8593819450464</v>
      </c>
      <c r="K81" s="269">
        <f>$B81*'TC2'!K81/0.5</f>
        <v>20544.091438543925</v>
      </c>
      <c r="L81" s="268">
        <f>$B81*'TC2'!L81/0.5</f>
        <v>13798.114431909607</v>
      </c>
      <c r="M81" s="268">
        <f>$B81*'TC2'!M81/0.5</f>
        <v>6745.9770066343217</v>
      </c>
      <c r="N81" s="268">
        <f>$B81*'TC2'!N81/0.5</f>
        <v>1359.3211460034561</v>
      </c>
      <c r="O81" s="269">
        <f>$B81*'TC2'!O81/0.4</f>
        <v>50540.58569077844</v>
      </c>
      <c r="P81" s="268">
        <f>$B81*'TC2'!P81/0.4</f>
        <v>39178.607681615656</v>
      </c>
      <c r="Q81" s="268">
        <f>$B81*'TC2'!Q81/0.4</f>
        <v>11361.978009162782</v>
      </c>
      <c r="R81" s="268">
        <f>$B81*'TC2'!R81/0.4</f>
        <v>1221.0321768720344</v>
      </c>
      <c r="S81" s="248">
        <f>$B81*'TC2'!S81/0.1</f>
        <v>148733.65301671816</v>
      </c>
      <c r="T81" s="238">
        <f>$B81*'TC2'!T81/0.1</f>
        <v>119550.8661552367</v>
      </c>
      <c r="U81" s="238">
        <f>$B81*'TC2'!U81/0.1</f>
        <v>29182.78686148144</v>
      </c>
      <c r="V81" s="270">
        <f>$B81*'TC2'!V81/0.1</f>
        <v>1703.50835649646</v>
      </c>
      <c r="Y81" s="3"/>
    </row>
    <row r="82" spans="1:25" x14ac:dyDescent="0.2">
      <c r="A82" s="137">
        <v>1985</v>
      </c>
      <c r="B82" s="238">
        <v>46143.122626162964</v>
      </c>
      <c r="C82" s="271">
        <f>$B82*'TC2'!C82</f>
        <v>46143.122626162964</v>
      </c>
      <c r="D82" s="238">
        <f>$B82*'TC2'!D82</f>
        <v>34976.322643492822</v>
      </c>
      <c r="E82" s="268">
        <f>$B82*'TC2'!E82</f>
        <v>11166.799982670143</v>
      </c>
      <c r="F82" s="268">
        <f>$B82*'TC2'!F82</f>
        <v>1375.4247646815086</v>
      </c>
      <c r="G82" s="248">
        <f>$B82*'TC2'!G82/0.9</f>
        <v>34450.643234711126</v>
      </c>
      <c r="H82" s="764">
        <f>$B82*'TC2'!H82/0.9</f>
        <v>25402.227992927303</v>
      </c>
      <c r="I82" s="763">
        <f>$B82*'TC2'!I82/0.9</f>
        <v>9048.4152417838231</v>
      </c>
      <c r="J82" s="763">
        <f>$B82*'TC2'!J82/0.9</f>
        <v>1330.5323357138757</v>
      </c>
      <c r="K82" s="269">
        <f>$B82*'TC2'!K82/0.5</f>
        <v>20746.673161145154</v>
      </c>
      <c r="L82" s="268">
        <f>$B82*'TC2'!L82/0.5</f>
        <v>13863.65055319442</v>
      </c>
      <c r="M82" s="268">
        <f>$B82*'TC2'!M82/0.5</f>
        <v>6883.0226079507402</v>
      </c>
      <c r="N82" s="268">
        <f>$B82*'TC2'!N82/0.5</f>
        <v>1387.8774110464424</v>
      </c>
      <c r="O82" s="269">
        <f>$B82*'TC2'!O82/0.4</f>
        <v>51580.60582666858</v>
      </c>
      <c r="P82" s="268">
        <f>$B82*'TC2'!P82/0.4</f>
        <v>39825.449792593405</v>
      </c>
      <c r="Q82" s="268">
        <f>$B82*'TC2'!Q82/0.4</f>
        <v>11755.156034075177</v>
      </c>
      <c r="R82" s="268">
        <f>$B82*'TC2'!R82/0.4</f>
        <v>1258.850991548167</v>
      </c>
      <c r="S82" s="248">
        <f>$B82*'TC2'!S82/0.1</f>
        <v>151375.43714922952</v>
      </c>
      <c r="T82" s="238">
        <f>$B82*'TC2'!T82/0.1</f>
        <v>121143.17449858249</v>
      </c>
      <c r="U82" s="238">
        <f>$B82*'TC2'!U82/0.1</f>
        <v>30232.262650647033</v>
      </c>
      <c r="V82" s="270">
        <f>$B82*'TC2'!V82/0.1</f>
        <v>1779.456625390206</v>
      </c>
      <c r="Y82" s="3"/>
    </row>
    <row r="83" spans="1:25" x14ac:dyDescent="0.2">
      <c r="A83" s="137">
        <v>1986</v>
      </c>
      <c r="B83" s="238">
        <v>46552.485740571909</v>
      </c>
      <c r="C83" s="271">
        <f>$B83*'TC2'!C83</f>
        <v>46552.485740571909</v>
      </c>
      <c r="D83" s="238">
        <f>$B83*'TC2'!D83</f>
        <v>35011.37267372202</v>
      </c>
      <c r="E83" s="268">
        <f>$B83*'TC2'!E83</f>
        <v>11541.113066849886</v>
      </c>
      <c r="F83" s="268">
        <f>$B83*'TC2'!F83</f>
        <v>1444.8915744111705</v>
      </c>
      <c r="G83" s="248">
        <f>$B83*'TC2'!G83/0.9</f>
        <v>35040.504801370764</v>
      </c>
      <c r="H83" s="764">
        <f>$B83*'TC2'!H83/0.9</f>
        <v>25628.649696530927</v>
      </c>
      <c r="I83" s="763">
        <f>$B83*'TC2'!I83/0.9</f>
        <v>9411.8551048398349</v>
      </c>
      <c r="J83" s="763">
        <f>$B83*'TC2'!J83/0.9</f>
        <v>1410.7847053236144</v>
      </c>
      <c r="K83" s="269">
        <f>$B83*'TC2'!K83/0.5</f>
        <v>20736.408353178045</v>
      </c>
      <c r="L83" s="268">
        <f>$B83*'TC2'!L83/0.5</f>
        <v>13660.370558154853</v>
      </c>
      <c r="M83" s="268">
        <f>$B83*'TC2'!M83/0.5</f>
        <v>7076.0377950231914</v>
      </c>
      <c r="N83" s="268">
        <f>$B83*'TC2'!N83/0.5</f>
        <v>1460.442345171225</v>
      </c>
      <c r="O83" s="269">
        <f>$B83*'TC2'!O83/0.4</f>
        <v>52920.625361611659</v>
      </c>
      <c r="P83" s="268">
        <f>$B83*'TC2'!P83/0.4</f>
        <v>40588.998619501021</v>
      </c>
      <c r="Q83" s="268">
        <f>$B83*'TC2'!Q83/0.4</f>
        <v>12331.626742110639</v>
      </c>
      <c r="R83" s="268">
        <f>$B83*'TC2'!R83/0.4</f>
        <v>1348.7126555141006</v>
      </c>
      <c r="S83" s="248">
        <f>$B83*'TC2'!S83/0.1</f>
        <v>150160.31419338222</v>
      </c>
      <c r="T83" s="238">
        <f>$B83*'TC2'!T83/0.1</f>
        <v>119455.87946844185</v>
      </c>
      <c r="U83" s="238">
        <f>$B83*'TC2'!U83/0.1</f>
        <v>30704.434724940358</v>
      </c>
      <c r="V83" s="270">
        <f>$B83*'TC2'!V83/0.1</f>
        <v>1751.8533961991768</v>
      </c>
      <c r="Y83" s="3"/>
    </row>
    <row r="84" spans="1:25" x14ac:dyDescent="0.2">
      <c r="A84" s="137">
        <v>1987</v>
      </c>
      <c r="B84" s="238">
        <v>47961.015723793906</v>
      </c>
      <c r="C84" s="271">
        <f>$B84*'TC2'!C84</f>
        <v>47961.015723793906</v>
      </c>
      <c r="D84" s="238">
        <f>$B84*'TC2'!D84</f>
        <v>36235.217065877252</v>
      </c>
      <c r="E84" s="268">
        <f>$B84*'TC2'!E84</f>
        <v>11725.798657916654</v>
      </c>
      <c r="F84" s="268">
        <f>$B84*'TC2'!F84</f>
        <v>1514.4947073344642</v>
      </c>
      <c r="G84" s="248">
        <f>$B84*'TC2'!G84/0.9</f>
        <v>35881.734590914006</v>
      </c>
      <c r="H84" s="764">
        <f>$B84*'TC2'!H84/0.9</f>
        <v>26350.457596422813</v>
      </c>
      <c r="I84" s="763">
        <f>$B84*'TC2'!I84/0.9</f>
        <v>9531.2769944911906</v>
      </c>
      <c r="J84" s="763">
        <f>$B84*'TC2'!J84/0.9</f>
        <v>1505.4677602970223</v>
      </c>
      <c r="K84" s="269">
        <f>$B84*'TC2'!K84/0.5</f>
        <v>21446.648276071286</v>
      </c>
      <c r="L84" s="268">
        <f>$B84*'TC2'!L84/0.5</f>
        <v>14163.34608595405</v>
      </c>
      <c r="M84" s="268">
        <f>$B84*'TC2'!M84/0.5</f>
        <v>7283.302190117236</v>
      </c>
      <c r="N84" s="268">
        <f>$B84*'TC2'!N84/0.5</f>
        <v>1623.3926945547005</v>
      </c>
      <c r="O84" s="269">
        <f>$B84*'TC2'!O84/0.4</f>
        <v>53925.592484467401</v>
      </c>
      <c r="P84" s="268">
        <f>$B84*'TC2'!P84/0.4</f>
        <v>41584.34698450876</v>
      </c>
      <c r="Q84" s="268">
        <f>$B84*'TC2'!Q84/0.4</f>
        <v>12341.245499958633</v>
      </c>
      <c r="R84" s="268">
        <f>$B84*'TC2'!R84/0.4</f>
        <v>1358.0615924749247</v>
      </c>
      <c r="S84" s="248">
        <f>$B84*'TC2'!S84/0.1</f>
        <v>156674.54591971301</v>
      </c>
      <c r="T84" s="238">
        <f>$B84*'TC2'!T84/0.1</f>
        <v>125198.05229096719</v>
      </c>
      <c r="U84" s="238">
        <f>$B84*'TC2'!U84/0.1</f>
        <v>31476.493628745822</v>
      </c>
      <c r="V84" s="270">
        <f>$B84*'TC2'!V84/0.1</f>
        <v>1595.7372306714417</v>
      </c>
      <c r="Y84" s="3"/>
    </row>
    <row r="85" spans="1:25" x14ac:dyDescent="0.2">
      <c r="A85" s="137">
        <v>1988</v>
      </c>
      <c r="B85" s="238">
        <v>49976.58075238255</v>
      </c>
      <c r="C85" s="271">
        <f>$B85*'TC2'!C85</f>
        <v>49976.58075238255</v>
      </c>
      <c r="D85" s="238">
        <f>$B85*'TC2'!D85</f>
        <v>38100.79936279184</v>
      </c>
      <c r="E85" s="268">
        <f>$B85*'TC2'!E85</f>
        <v>11875.781389590706</v>
      </c>
      <c r="F85" s="268">
        <f>$B85*'TC2'!F85</f>
        <v>1557.0551886948288</v>
      </c>
      <c r="G85" s="248">
        <f>$B85*'TC2'!G85/0.9</f>
        <v>36409.800286831945</v>
      </c>
      <c r="H85" s="764">
        <f>$B85*'TC2'!H85/0.9</f>
        <v>26915.053257842283</v>
      </c>
      <c r="I85" s="763">
        <f>$B85*'TC2'!I85/0.9</f>
        <v>9494.7470289896573</v>
      </c>
      <c r="J85" s="763">
        <f>$B85*'TC2'!J85/0.9</f>
        <v>1562.2042031487667</v>
      </c>
      <c r="K85" s="269">
        <f>$B85*'TC2'!K85/0.5</f>
        <v>21705.999975112351</v>
      </c>
      <c r="L85" s="268">
        <f>$B85*'TC2'!L85/0.5</f>
        <v>14370.25751355329</v>
      </c>
      <c r="M85" s="268">
        <f>$B85*'TC2'!M85/0.5</f>
        <v>7335.7424615590535</v>
      </c>
      <c r="N85" s="268">
        <f>$B85*'TC2'!N85/0.5</f>
        <v>1700.1532983614093</v>
      </c>
      <c r="O85" s="269">
        <f>$B85*'TC2'!O85/0.4</f>
        <v>54789.550676481434</v>
      </c>
      <c r="P85" s="268">
        <f>$B85*'TC2'!P85/0.4</f>
        <v>42596.047938203526</v>
      </c>
      <c r="Q85" s="268">
        <f>$B85*'TC2'!Q85/0.4</f>
        <v>12193.502738277914</v>
      </c>
      <c r="R85" s="268">
        <f>$B85*'TC2'!R85/0.4</f>
        <v>1389.7678341329631</v>
      </c>
      <c r="S85" s="248">
        <f>$B85*'TC2'!S85/0.1</f>
        <v>172077.60494233799</v>
      </c>
      <c r="T85" s="238">
        <f>$B85*'TC2'!T85/0.1</f>
        <v>138772.51430733784</v>
      </c>
      <c r="U85" s="238">
        <f>$B85*'TC2'!U85/0.1</f>
        <v>33305.090635000139</v>
      </c>
      <c r="V85" s="270">
        <f>$B85*'TC2'!V85/0.1</f>
        <v>1510.7140586093876</v>
      </c>
      <c r="Y85" s="3"/>
    </row>
    <row r="86" spans="1:25" x14ac:dyDescent="0.2">
      <c r="A86" s="137">
        <v>1989</v>
      </c>
      <c r="B86" s="238">
        <v>50579.000948950372</v>
      </c>
      <c r="C86" s="271">
        <f>$B86*'TC2'!C86</f>
        <v>50579.000948950372</v>
      </c>
      <c r="D86" s="238">
        <f>$B86*'TC2'!D86</f>
        <v>38324.556314039175</v>
      </c>
      <c r="E86" s="268">
        <f>$B86*'TC2'!E86</f>
        <v>12254.444634911197</v>
      </c>
      <c r="F86" s="268">
        <f>$B86*'TC2'!F86</f>
        <v>1689.6002815669244</v>
      </c>
      <c r="G86" s="248">
        <f>$B86*'TC2'!G86/0.9</f>
        <v>37182.116453477334</v>
      </c>
      <c r="H86" s="764">
        <f>$B86*'TC2'!H86/0.9</f>
        <v>27297.559411722825</v>
      </c>
      <c r="I86" s="763">
        <f>$B86*'TC2'!I86/0.9</f>
        <v>9884.5570417545059</v>
      </c>
      <c r="J86" s="763">
        <f>$B86*'TC2'!J86/0.9</f>
        <v>1694.5668958928291</v>
      </c>
      <c r="K86" s="269">
        <f>$B86*'TC2'!K86/0.5</f>
        <v>22317.898067653285</v>
      </c>
      <c r="L86" s="268">
        <f>$B86*'TC2'!L86/0.5</f>
        <v>14608.926342221568</v>
      </c>
      <c r="M86" s="268">
        <f>$B86*'TC2'!M86/0.5</f>
        <v>7708.9717254317147</v>
      </c>
      <c r="N86" s="268">
        <f>$B86*'TC2'!N86/0.5</f>
        <v>1831.6894468535993</v>
      </c>
      <c r="O86" s="269">
        <f>$B86*'TC2'!O86/0.4</f>
        <v>55762.389435757381</v>
      </c>
      <c r="P86" s="268">
        <f>$B86*'TC2'!P86/0.4</f>
        <v>43158.35074859939</v>
      </c>
      <c r="Q86" s="268">
        <f>$B86*'TC2'!Q86/0.4</f>
        <v>12604.038687157992</v>
      </c>
      <c r="R86" s="268">
        <f>$B86*'TC2'!R86/0.4</f>
        <v>1523.163707191866</v>
      </c>
      <c r="S86" s="248">
        <f>$B86*'TC2'!S86/0.1</f>
        <v>171150.96140820772</v>
      </c>
      <c r="T86" s="238">
        <f>$B86*'TC2'!T86/0.1</f>
        <v>137567.52843488628</v>
      </c>
      <c r="U86" s="238">
        <f>$B86*'TC2'!U86/0.1</f>
        <v>33583.432973321418</v>
      </c>
      <c r="V86" s="270">
        <f>$B86*'TC2'!V86/0.1</f>
        <v>1644.9007526337839</v>
      </c>
      <c r="Y86" s="3"/>
    </row>
    <row r="87" spans="1:25" x14ac:dyDescent="0.2">
      <c r="A87" s="147">
        <v>1990</v>
      </c>
      <c r="B87" s="239">
        <v>50534.30066479231</v>
      </c>
      <c r="C87" s="276">
        <f>$B87*'TC2'!C87</f>
        <v>50534.30066479231</v>
      </c>
      <c r="D87" s="239">
        <f>$B87*'TC2'!D87</f>
        <v>37901.567104977919</v>
      </c>
      <c r="E87" s="274">
        <f>$B87*'TC2'!E87</f>
        <v>12632.733559814387</v>
      </c>
      <c r="F87" s="274">
        <f>$B87*'TC2'!F87</f>
        <v>1822.1231767248796</v>
      </c>
      <c r="G87" s="264">
        <f>$B87*'TC2'!G87/0.9</f>
        <v>37199.738399961141</v>
      </c>
      <c r="H87" s="768">
        <f>$B87*'TC2'!H87/0.9</f>
        <v>26967.853773807805</v>
      </c>
      <c r="I87" s="767">
        <f>$B87*'TC2'!I87/0.9</f>
        <v>10231.884626153334</v>
      </c>
      <c r="J87" s="767">
        <f>$B87*'TC2'!J87/0.9</f>
        <v>1832.2591064138883</v>
      </c>
      <c r="K87" s="275">
        <f>$B87*'TC2'!K87/0.5</f>
        <v>22310.282701103413</v>
      </c>
      <c r="L87" s="274">
        <f>$B87*'TC2'!L87/0.5</f>
        <v>14370.597463527341</v>
      </c>
      <c r="M87" s="274">
        <f>$B87*'TC2'!M87/0.5</f>
        <v>7939.6852375760736</v>
      </c>
      <c r="N87" s="274">
        <f>$B87*'TC2'!N87/0.5</f>
        <v>1941.4124610611677</v>
      </c>
      <c r="O87" s="275">
        <f>$B87*'TC2'!O87/0.4</f>
        <v>55811.558023533296</v>
      </c>
      <c r="P87" s="274">
        <f>$B87*'TC2'!P87/0.4</f>
        <v>42714.424161658389</v>
      </c>
      <c r="Q87" s="274">
        <f>$B87*'TC2'!Q87/0.4</f>
        <v>13097.133861874912</v>
      </c>
      <c r="R87" s="274">
        <f>$B87*'TC2'!R87/0.4</f>
        <v>1695.817413104789</v>
      </c>
      <c r="S87" s="264">
        <f>$B87*'TC2'!S87/0.1</f>
        <v>170545.36104827281</v>
      </c>
      <c r="T87" s="239">
        <f>$B87*'TC2'!T87/0.1</f>
        <v>136304.98708550897</v>
      </c>
      <c r="U87" s="239">
        <f>$B87*'TC2'!U87/0.1</f>
        <v>34240.373962763864</v>
      </c>
      <c r="V87" s="284">
        <f>$B87*'TC2'!V87/0.1</f>
        <v>1730.8998095237991</v>
      </c>
      <c r="Y87" s="3"/>
    </row>
    <row r="88" spans="1:25" x14ac:dyDescent="0.2">
      <c r="A88" s="137">
        <v>1991</v>
      </c>
      <c r="B88" s="238">
        <v>49499.895039790121</v>
      </c>
      <c r="C88" s="271">
        <f>$B88*'TC2'!C88</f>
        <v>49499.895039790121</v>
      </c>
      <c r="D88" s="238">
        <f>$B88*'TC2'!D88</f>
        <v>36501.136691062406</v>
      </c>
      <c r="E88" s="268">
        <f>$B88*'TC2'!E88</f>
        <v>12998.758348727715</v>
      </c>
      <c r="F88" s="268">
        <f>$B88*'TC2'!F88</f>
        <v>2054.9810735294081</v>
      </c>
      <c r="G88" s="248">
        <f>$B88*'TC2'!G88/0.9</f>
        <v>36646.423865394638</v>
      </c>
      <c r="H88" s="764">
        <f>$B88*'TC2'!H88/0.9</f>
        <v>26016.050709014125</v>
      </c>
      <c r="I88" s="763">
        <f>$B88*'TC2'!I88/0.9</f>
        <v>10630.373156380514</v>
      </c>
      <c r="J88" s="763">
        <f>$B88*'TC2'!J88/0.9</f>
        <v>2078.6885650425934</v>
      </c>
      <c r="K88" s="269">
        <f>$B88*'TC2'!K88/0.5</f>
        <v>21989.094480648648</v>
      </c>
      <c r="L88" s="268">
        <f>$B88*'TC2'!L88/0.5</f>
        <v>13764.026322338312</v>
      </c>
      <c r="M88" s="268">
        <f>$B88*'TC2'!M88/0.5</f>
        <v>8225.0681583103305</v>
      </c>
      <c r="N88" s="268">
        <f>$B88*'TC2'!N88/0.5</f>
        <v>2095.7593622079235</v>
      </c>
      <c r="O88" s="269">
        <f>$B88*'TC2'!O88/0.4</f>
        <v>54968.085596327124</v>
      </c>
      <c r="P88" s="268">
        <f>$B88*'TC2'!P88/0.4</f>
        <v>41331.081192358884</v>
      </c>
      <c r="Q88" s="268">
        <f>$B88*'TC2'!Q88/0.4</f>
        <v>13637.00440396824</v>
      </c>
      <c r="R88" s="268">
        <f>$B88*'TC2'!R88/0.4</f>
        <v>2057.3500685859303</v>
      </c>
      <c r="S88" s="248">
        <f>$B88*'TC2'!S88/0.1</f>
        <v>165181.13560934944</v>
      </c>
      <c r="T88" s="238">
        <f>$B88*'TC2'!T88/0.1</f>
        <v>130866.9105294969</v>
      </c>
      <c r="U88" s="238">
        <f>$B88*'TC2'!U88/0.1</f>
        <v>34314.225079852542</v>
      </c>
      <c r="V88" s="270">
        <f>$B88*'TC2'!V88/0.1</f>
        <v>1841.6136499107417</v>
      </c>
      <c r="Y88" s="3"/>
    </row>
    <row r="89" spans="1:25" x14ac:dyDescent="0.2">
      <c r="A89" s="137">
        <v>1992</v>
      </c>
      <c r="B89" s="238">
        <v>50457.602709287588</v>
      </c>
      <c r="C89" s="271">
        <f>$B89*'TC2'!C89</f>
        <v>50457.602709287588</v>
      </c>
      <c r="D89" s="238">
        <f>$B89*'TC2'!D89</f>
        <v>37097.716917603539</v>
      </c>
      <c r="E89" s="268">
        <f>$B89*'TC2'!E89</f>
        <v>13359.885791684046</v>
      </c>
      <c r="F89" s="268">
        <f>$B89*'TC2'!F89</f>
        <v>2293.2488331711102</v>
      </c>
      <c r="G89" s="248">
        <f>$B89*'TC2'!G89/0.9</f>
        <v>36980.470773788875</v>
      </c>
      <c r="H89" s="764">
        <f>$B89*'TC2'!H89/0.9</f>
        <v>26083.468080720457</v>
      </c>
      <c r="I89" s="763">
        <f>$B89*'TC2'!I89/0.9</f>
        <v>10897.002693068423</v>
      </c>
      <c r="J89" s="763">
        <f>$B89*'TC2'!J89/0.9</f>
        <v>2321.577380077169</v>
      </c>
      <c r="K89" s="269">
        <f>$B89*'TC2'!K89/0.5</f>
        <v>21970.600074960505</v>
      </c>
      <c r="L89" s="268">
        <f>$B89*'TC2'!L89/0.5</f>
        <v>13510.140774300487</v>
      </c>
      <c r="M89" s="268">
        <f>$B89*'TC2'!M89/0.5</f>
        <v>8460.4593006600171</v>
      </c>
      <c r="N89" s="268">
        <f>$B89*'TC2'!N89/0.5</f>
        <v>2330.5208127642732</v>
      </c>
      <c r="O89" s="269">
        <f>$B89*'TC2'!O89/0.4</f>
        <v>55742.809147324348</v>
      </c>
      <c r="P89" s="268">
        <f>$B89*'TC2'!P89/0.4</f>
        <v>41800.127213745414</v>
      </c>
      <c r="Q89" s="268">
        <f>$B89*'TC2'!Q89/0.4</f>
        <v>13942.681933578928</v>
      </c>
      <c r="R89" s="268">
        <f>$B89*'TC2'!R89/0.4</f>
        <v>2310.398089218289</v>
      </c>
      <c r="S89" s="248">
        <f>$B89*'TC2'!S89/0.1</f>
        <v>171751.79012877596</v>
      </c>
      <c r="T89" s="238">
        <f>$B89*'TC2'!T89/0.1</f>
        <v>136225.9564495513</v>
      </c>
      <c r="U89" s="238">
        <f>$B89*'TC2'!U89/0.1</f>
        <v>35525.833679224663</v>
      </c>
      <c r="V89" s="270">
        <f>$B89*'TC2'!V89/0.1</f>
        <v>2038.2919110165813</v>
      </c>
      <c r="Y89" s="3"/>
    </row>
    <row r="90" spans="1:25" x14ac:dyDescent="0.2">
      <c r="A90" s="137">
        <v>1993</v>
      </c>
      <c r="B90" s="238">
        <v>50887.10054490863</v>
      </c>
      <c r="C90" s="271">
        <f>$B90*'TC2'!C90</f>
        <v>50887.10054490863</v>
      </c>
      <c r="D90" s="238">
        <f>$B90*'TC2'!D90</f>
        <v>37474.252363617597</v>
      </c>
      <c r="E90" s="268">
        <f>$B90*'TC2'!E90</f>
        <v>13412.848181291032</v>
      </c>
      <c r="F90" s="268">
        <f>$B90*'TC2'!F90</f>
        <v>2458.8783044861816</v>
      </c>
      <c r="G90" s="248">
        <f>$B90*'TC2'!G90/0.9</f>
        <v>37667.847577505461</v>
      </c>
      <c r="H90" s="764">
        <f>$B90*'TC2'!H90/0.9</f>
        <v>26615.323987774736</v>
      </c>
      <c r="I90" s="763">
        <f>$B90*'TC2'!I90/0.9</f>
        <v>11052.523589730719</v>
      </c>
      <c r="J90" s="763">
        <f>$B90*'TC2'!J90/0.9</f>
        <v>2494.2267877561781</v>
      </c>
      <c r="K90" s="269">
        <f>$B90*'TC2'!K90/0.5</f>
        <v>22565.63470181209</v>
      </c>
      <c r="L90" s="268">
        <f>$B90*'TC2'!L90/0.5</f>
        <v>13908.899182255012</v>
      </c>
      <c r="M90" s="268">
        <f>$B90*'TC2'!M90/0.5</f>
        <v>8656.7355195570744</v>
      </c>
      <c r="N90" s="268">
        <f>$B90*'TC2'!N90/0.5</f>
        <v>2501.5175423940045</v>
      </c>
      <c r="O90" s="269">
        <f>$B90*'TC2'!O90/0.4</f>
        <v>56545.61367212217</v>
      </c>
      <c r="P90" s="268">
        <f>$B90*'TC2'!P90/0.4</f>
        <v>42498.354994674395</v>
      </c>
      <c r="Q90" s="268">
        <f>$B90*'TC2'!Q90/0.4</f>
        <v>14047.258677447775</v>
      </c>
      <c r="R90" s="268">
        <f>$B90*'TC2'!R90/0.4</f>
        <v>2485.1133444588945</v>
      </c>
      <c r="S90" s="248">
        <f>$B90*'TC2'!S90/0.1</f>
        <v>169860.37725153714</v>
      </c>
      <c r="T90" s="238">
        <f>$B90*'TC2'!T90/0.1</f>
        <v>135204.60774620328</v>
      </c>
      <c r="U90" s="238">
        <f>$B90*'TC2'!U90/0.1</f>
        <v>34655.769505333847</v>
      </c>
      <c r="V90" s="270">
        <f>$B90*'TC2'!V90/0.1</f>
        <v>2140.7419550562136</v>
      </c>
      <c r="Y90" s="3"/>
    </row>
    <row r="91" spans="1:25" x14ac:dyDescent="0.2">
      <c r="A91" s="137">
        <v>1994</v>
      </c>
      <c r="B91" s="238">
        <v>52549.500312274467</v>
      </c>
      <c r="C91" s="271">
        <f>$B91*'TC2'!C91</f>
        <v>52549.500312274467</v>
      </c>
      <c r="D91" s="238">
        <f>$B91*'TC2'!D91</f>
        <v>38976.818511718251</v>
      </c>
      <c r="E91" s="268">
        <f>$B91*'TC2'!E91</f>
        <v>13572.681800556215</v>
      </c>
      <c r="F91" s="268">
        <f>$B91*'TC2'!F91</f>
        <v>2611.3118023641919</v>
      </c>
      <c r="G91" s="248">
        <f>$B91*'TC2'!G91/0.9</f>
        <v>39013.724736249584</v>
      </c>
      <c r="H91" s="764">
        <f>$B91*'TC2'!H91/0.9</f>
        <v>27784.110004516879</v>
      </c>
      <c r="I91" s="763">
        <f>$B91*'TC2'!I91/0.9</f>
        <v>11229.614731732707</v>
      </c>
      <c r="J91" s="763">
        <f>$B91*'TC2'!J91/0.9</f>
        <v>2634.2407366234802</v>
      </c>
      <c r="K91" s="269">
        <f>$B91*'TC2'!K91/0.5</f>
        <v>23353.202187912149</v>
      </c>
      <c r="L91" s="268">
        <f>$B91*'TC2'!L91/0.5</f>
        <v>14581.819356614251</v>
      </c>
      <c r="M91" s="268">
        <f>$B91*'TC2'!M91/0.5</f>
        <v>8771.3828312978967</v>
      </c>
      <c r="N91" s="268">
        <f>$B91*'TC2'!N91/0.5</f>
        <v>2573.7266901011726</v>
      </c>
      <c r="O91" s="269">
        <f>$B91*'TC2'!O91/0.4</f>
        <v>58589.377921671374</v>
      </c>
      <c r="P91" s="268">
        <f>$B91*'TC2'!P91/0.4</f>
        <v>44286.97331439516</v>
      </c>
      <c r="Q91" s="268">
        <f>$B91*'TC2'!Q91/0.4</f>
        <v>14302.404607276216</v>
      </c>
      <c r="R91" s="268">
        <f>$B91*'TC2'!R91/0.4</f>
        <v>2709.8832947763653</v>
      </c>
      <c r="S91" s="248">
        <f>$B91*'TC2'!S91/0.1</f>
        <v>174371.48049649841</v>
      </c>
      <c r="T91" s="238">
        <f>$B91*'TC2'!T91/0.1</f>
        <v>139711.19507653062</v>
      </c>
      <c r="U91" s="238">
        <f>$B91*'TC2'!U91/0.1</f>
        <v>34660.285419967789</v>
      </c>
      <c r="V91" s="270">
        <f>$B91*'TC2'!V91/0.1</f>
        <v>2404.9513940305942</v>
      </c>
      <c r="Y91" s="3"/>
    </row>
    <row r="92" spans="1:25" x14ac:dyDescent="0.2">
      <c r="A92" s="137">
        <v>1995</v>
      </c>
      <c r="B92" s="238">
        <v>53704.289865181374</v>
      </c>
      <c r="C92" s="271">
        <f>$B92*'TC2'!C92</f>
        <v>53704.289865181374</v>
      </c>
      <c r="D92" s="238">
        <f>$B92*'TC2'!D92</f>
        <v>39984.109067852354</v>
      </c>
      <c r="E92" s="268">
        <f>$B92*'TC2'!E92</f>
        <v>13720.180797329025</v>
      </c>
      <c r="F92" s="268">
        <f>$B92*'TC2'!F92</f>
        <v>2753.2483341271063</v>
      </c>
      <c r="G92" s="248">
        <f>$B92*'TC2'!G92/0.9</f>
        <v>39530.698719000175</v>
      </c>
      <c r="H92" s="764">
        <f>$B92*'TC2'!H92/0.9</f>
        <v>28204.412157758386</v>
      </c>
      <c r="I92" s="763">
        <f>$B92*'TC2'!I92/0.9</f>
        <v>11326.286561241794</v>
      </c>
      <c r="J92" s="763">
        <f>$B92*'TC2'!J92/0.9</f>
        <v>2771.0243727703346</v>
      </c>
      <c r="K92" s="269">
        <f>$B92*'TC2'!K92/0.5</f>
        <v>23551.638353572365</v>
      </c>
      <c r="L92" s="268">
        <f>$B92*'TC2'!L92/0.5</f>
        <v>14679.900989614511</v>
      </c>
      <c r="M92" s="268">
        <f>$B92*'TC2'!M92/0.5</f>
        <v>8871.73736395786</v>
      </c>
      <c r="N92" s="268">
        <f>$B92*'TC2'!N92/0.5</f>
        <v>2719.4909366043662</v>
      </c>
      <c r="O92" s="269">
        <f>$B92*'TC2'!O92/0.4</f>
        <v>59504.524175784936</v>
      </c>
      <c r="P92" s="268">
        <f>$B92*'TC2'!P92/0.4</f>
        <v>45110.051117938223</v>
      </c>
      <c r="Q92" s="268">
        <f>$B92*'TC2'!Q92/0.4</f>
        <v>14394.47305784671</v>
      </c>
      <c r="R92" s="268">
        <f>$B92*'TC2'!R92/0.4</f>
        <v>2835.4411679777945</v>
      </c>
      <c r="S92" s="248">
        <f>$B92*'TC2'!S92/0.1</f>
        <v>181266.61018081216</v>
      </c>
      <c r="T92" s="238">
        <f>$B92*'TC2'!T92/0.1</f>
        <v>146001.38125869803</v>
      </c>
      <c r="U92" s="238">
        <f>$B92*'TC2'!U92/0.1</f>
        <v>35265.228922114111</v>
      </c>
      <c r="V92" s="270">
        <f>$B92*'TC2'!V92/0.1</f>
        <v>2593.2639863380541</v>
      </c>
      <c r="Y92" s="3"/>
    </row>
    <row r="93" spans="1:25" x14ac:dyDescent="0.2">
      <c r="A93" s="137">
        <v>1996</v>
      </c>
      <c r="B93" s="238">
        <v>55398.885569569531</v>
      </c>
      <c r="C93" s="271">
        <f>$B93*'TC2'!C93</f>
        <v>55398.885569569531</v>
      </c>
      <c r="D93" s="238">
        <f>$B93*'TC2'!D93</f>
        <v>41636.996296330115</v>
      </c>
      <c r="E93" s="268">
        <f>$B93*'TC2'!E93</f>
        <v>13761.889273239416</v>
      </c>
      <c r="F93" s="268">
        <f>$B93*'TC2'!F93</f>
        <v>2846.7508179261486</v>
      </c>
      <c r="G93" s="248">
        <f>$B93*'TC2'!G93/0.9</f>
        <v>40325.744119627161</v>
      </c>
      <c r="H93" s="764">
        <f>$B93*'TC2'!H93/0.9</f>
        <v>29043.850776274852</v>
      </c>
      <c r="I93" s="763">
        <f>$B93*'TC2'!I93/0.9</f>
        <v>11281.893343352313</v>
      </c>
      <c r="J93" s="763">
        <f>$B93*'TC2'!J93/0.9</f>
        <v>2851.538570177871</v>
      </c>
      <c r="K93" s="269">
        <f>$B93*'TC2'!K93/0.5</f>
        <v>23875.618363316742</v>
      </c>
      <c r="L93" s="268">
        <f>$B93*'TC2'!L93/0.5</f>
        <v>15107.394288971249</v>
      </c>
      <c r="M93" s="268">
        <f>$B93*'TC2'!M93/0.5</f>
        <v>8768.2240743454968</v>
      </c>
      <c r="N93" s="268">
        <f>$B93*'TC2'!N93/0.5</f>
        <v>2743.2753034216271</v>
      </c>
      <c r="O93" s="269">
        <f>$B93*'TC2'!O93/0.4</f>
        <v>60888.401315015188</v>
      </c>
      <c r="P93" s="268">
        <f>$B93*'TC2'!P93/0.4</f>
        <v>46464.421385404356</v>
      </c>
      <c r="Q93" s="268">
        <f>$B93*'TC2'!Q93/0.4</f>
        <v>14423.979929610829</v>
      </c>
      <c r="R93" s="268">
        <f>$B93*'TC2'!R93/0.4</f>
        <v>2986.8676536231751</v>
      </c>
      <c r="S93" s="248">
        <f>$B93*'TC2'!S93/0.1</f>
        <v>191057.15861905084</v>
      </c>
      <c r="T93" s="238">
        <f>$B93*'TC2'!T93/0.1</f>
        <v>154975.30597682748</v>
      </c>
      <c r="U93" s="238">
        <f>$B93*'TC2'!U93/0.1</f>
        <v>36081.852642223363</v>
      </c>
      <c r="V93" s="270">
        <f>$B93*'TC2'!V93/0.1</f>
        <v>2803.661047660647</v>
      </c>
      <c r="Y93" s="3"/>
    </row>
    <row r="94" spans="1:25" x14ac:dyDescent="0.2">
      <c r="A94" s="137">
        <v>1997</v>
      </c>
      <c r="B94" s="238">
        <v>57411.278705227691</v>
      </c>
      <c r="C94" s="271">
        <f>$B94*'TC2'!C94</f>
        <v>57411.278705227691</v>
      </c>
      <c r="D94" s="238">
        <f>$B94*'TC2'!D94</f>
        <v>43576.9117179198</v>
      </c>
      <c r="E94" s="268">
        <f>$B94*'TC2'!E94</f>
        <v>13834.366987307894</v>
      </c>
      <c r="F94" s="268">
        <f>$B94*'TC2'!F94</f>
        <v>2890.4311040115995</v>
      </c>
      <c r="G94" s="248">
        <f>$B94*'TC2'!G94/0.9</f>
        <v>41459.534457500798</v>
      </c>
      <c r="H94" s="764">
        <f>$B94*'TC2'!H94/0.9</f>
        <v>30172.175135868794</v>
      </c>
      <c r="I94" s="763">
        <f>$B94*'TC2'!I94/0.9</f>
        <v>11287.35932163201</v>
      </c>
      <c r="J94" s="763">
        <f>$B94*'TC2'!J94/0.9</f>
        <v>2896.8856897462183</v>
      </c>
      <c r="K94" s="269">
        <f>$B94*'TC2'!K94/0.5</f>
        <v>24447.89004718214</v>
      </c>
      <c r="L94" s="268">
        <f>$B94*'TC2'!L94/0.5</f>
        <v>15747.307450195498</v>
      </c>
      <c r="M94" s="268">
        <f>$B94*'TC2'!M94/0.5</f>
        <v>8700.5825969866455</v>
      </c>
      <c r="N94" s="268">
        <f>$B94*'TC2'!N94/0.5</f>
        <v>2723.9903012182785</v>
      </c>
      <c r="O94" s="269">
        <f>$B94*'TC2'!O94/0.4</f>
        <v>62724.089970399124</v>
      </c>
      <c r="P94" s="268">
        <f>$B94*'TC2'!P94/0.4</f>
        <v>48203.259742960414</v>
      </c>
      <c r="Q94" s="268">
        <f>$B94*'TC2'!Q94/0.4</f>
        <v>14520.830227438712</v>
      </c>
      <c r="R94" s="268">
        <f>$B94*'TC2'!R94/0.4</f>
        <v>3113.0049254061428</v>
      </c>
      <c r="S94" s="248">
        <f>$B94*'TC2'!S94/0.1</f>
        <v>200976.97693476969</v>
      </c>
      <c r="T94" s="238">
        <f>$B94*'TC2'!T94/0.1</f>
        <v>164219.54095637883</v>
      </c>
      <c r="U94" s="238">
        <f>$B94*'TC2'!U94/0.1</f>
        <v>36757.435978390859</v>
      </c>
      <c r="V94" s="270">
        <f>$B94*'TC2'!V94/0.1</f>
        <v>2832.33983240003</v>
      </c>
      <c r="Y94" s="3"/>
    </row>
    <row r="95" spans="1:25" x14ac:dyDescent="0.2">
      <c r="A95" s="137">
        <v>1998</v>
      </c>
      <c r="B95" s="238">
        <v>59608.71716148228</v>
      </c>
      <c r="C95" s="271">
        <f>$B95*'TC2'!C95</f>
        <v>59608.71716148228</v>
      </c>
      <c r="D95" s="238">
        <f>$B95*'TC2'!D95</f>
        <v>45682.266302237011</v>
      </c>
      <c r="E95" s="268">
        <f>$B95*'TC2'!E95</f>
        <v>13926.450859245273</v>
      </c>
      <c r="F95" s="268">
        <f>$B95*'TC2'!F95</f>
        <v>2862.1169270570854</v>
      </c>
      <c r="G95" s="248">
        <f>$B95*'TC2'!G95/0.9</f>
        <v>42892.943903377542</v>
      </c>
      <c r="H95" s="764">
        <f>$B95*'TC2'!H95/0.9</f>
        <v>31562.523537435321</v>
      </c>
      <c r="I95" s="763">
        <f>$B95*'TC2'!I95/0.9</f>
        <v>11330.420365942222</v>
      </c>
      <c r="J95" s="763">
        <f>$B95*'TC2'!J95/0.9</f>
        <v>2889.6603423011697</v>
      </c>
      <c r="K95" s="269">
        <f>$B95*'TC2'!K95/0.5</f>
        <v>25281.679563481404</v>
      </c>
      <c r="L95" s="268">
        <f>$B95*'TC2'!L95/0.5</f>
        <v>16627.18203597351</v>
      </c>
      <c r="M95" s="268">
        <f>$B95*'TC2'!M95/0.5</f>
        <v>8654.4975275078996</v>
      </c>
      <c r="N95" s="268">
        <f>$B95*'TC2'!N95/0.5</f>
        <v>2725.4769098302249</v>
      </c>
      <c r="O95" s="269">
        <f>$B95*'TC2'!O95/0.4</f>
        <v>64907.024328247702</v>
      </c>
      <c r="P95" s="268">
        <f>$B95*'TC2'!P95/0.4</f>
        <v>50231.700414262581</v>
      </c>
      <c r="Q95" s="268">
        <f>$B95*'TC2'!Q95/0.4</f>
        <v>14675.323913985121</v>
      </c>
      <c r="R95" s="268">
        <f>$B95*'TC2'!R95/0.4</f>
        <v>3094.8896328898513</v>
      </c>
      <c r="S95" s="248">
        <f>$B95*'TC2'!S95/0.1</f>
        <v>210050.67648442491</v>
      </c>
      <c r="T95" s="238">
        <f>$B95*'TC2'!T95/0.1</f>
        <v>172759.95118545214</v>
      </c>
      <c r="U95" s="238">
        <f>$B95*'TC2'!U95/0.1</f>
        <v>37290.725298972749</v>
      </c>
      <c r="V95" s="270">
        <f>$B95*'TC2'!V95/0.1</f>
        <v>2614.2261898603247</v>
      </c>
      <c r="Y95" s="3"/>
    </row>
    <row r="96" spans="1:25" x14ac:dyDescent="0.2">
      <c r="A96" s="141">
        <v>1999</v>
      </c>
      <c r="B96" s="240">
        <v>61392.858411439673</v>
      </c>
      <c r="C96" s="281">
        <f>$B96*'TC2'!C96</f>
        <v>61392.858411439673</v>
      </c>
      <c r="D96" s="240">
        <f>$B96*'TC2'!D96</f>
        <v>47060.096024295672</v>
      </c>
      <c r="E96" s="279">
        <f>$B96*'TC2'!E96</f>
        <v>14332.762387144001</v>
      </c>
      <c r="F96" s="279">
        <f>$B96*'TC2'!F96</f>
        <v>2912.4763114288016</v>
      </c>
      <c r="G96" s="259">
        <f>$B96*'TC2'!G96/0.9</f>
        <v>44028.897120233887</v>
      </c>
      <c r="H96" s="766">
        <f>$B96*'TC2'!H96/0.9</f>
        <v>32412.429851635952</v>
      </c>
      <c r="I96" s="765">
        <f>$B96*'TC2'!I96/0.9</f>
        <v>11616.467268597933</v>
      </c>
      <c r="J96" s="765">
        <f>$B96*'TC2'!J96/0.9</f>
        <v>2952.8137771837282</v>
      </c>
      <c r="K96" s="280">
        <f>$B96*'TC2'!K96/0.5</f>
        <v>25751.37625414351</v>
      </c>
      <c r="L96" s="279">
        <f>$B96*'TC2'!L96/0.5</f>
        <v>16984.229357587119</v>
      </c>
      <c r="M96" s="279">
        <f>$B96*'TC2'!M96/0.5</f>
        <v>8767.146896556389</v>
      </c>
      <c r="N96" s="279">
        <f>$B96*'TC2'!N96/0.5</f>
        <v>2718.2169382804386</v>
      </c>
      <c r="O96" s="280">
        <f>$B96*'TC2'!O96/0.4</f>
        <v>66875.798202846854</v>
      </c>
      <c r="P96" s="279">
        <f>$B96*'TC2'!P96/0.4</f>
        <v>51697.680469196988</v>
      </c>
      <c r="Q96" s="279">
        <f>$B96*'TC2'!Q96/0.4</f>
        <v>15178.117733649864</v>
      </c>
      <c r="R96" s="279">
        <f>$B96*'TC2'!R96/0.4</f>
        <v>3246.0598258128402</v>
      </c>
      <c r="S96" s="259">
        <f>$B96*'TC2'!S96/0.1</f>
        <v>217668.51003229173</v>
      </c>
      <c r="T96" s="240">
        <f>$B96*'TC2'!T96/0.1</f>
        <v>178889.09157823311</v>
      </c>
      <c r="U96" s="240">
        <f>$B96*'TC2'!U96/0.1</f>
        <v>38779.418454058599</v>
      </c>
      <c r="V96" s="285">
        <f>$B96*'TC2'!V96/0.1</f>
        <v>2549.4391196344591</v>
      </c>
      <c r="Y96" s="3"/>
    </row>
    <row r="97" spans="1:25" x14ac:dyDescent="0.2">
      <c r="A97" s="137">
        <v>2000</v>
      </c>
      <c r="B97" s="238">
        <v>63440.457829459498</v>
      </c>
      <c r="C97" s="271">
        <f>$B97*'TC2'!C97</f>
        <v>63440.457829459498</v>
      </c>
      <c r="D97" s="238">
        <f>$B97*'TC2'!D97</f>
        <v>48766.930129579268</v>
      </c>
      <c r="E97" s="268">
        <f>$B97*'TC2'!E97</f>
        <v>14673.527699880229</v>
      </c>
      <c r="F97" s="268">
        <f>$B97*'TC2'!F97</f>
        <v>2993.1776489608833</v>
      </c>
      <c r="G97" s="248">
        <f>$B97*'TC2'!G97/0.9</f>
        <v>45122.076502910626</v>
      </c>
      <c r="H97" s="764">
        <f>$B97*'TC2'!H97/0.9</f>
        <v>33328.813023677336</v>
      </c>
      <c r="I97" s="763">
        <f>$B97*'TC2'!I97/0.9</f>
        <v>11793.263479233288</v>
      </c>
      <c r="J97" s="763">
        <f>$B97*'TC2'!J97/0.9</f>
        <v>3031.0841416124499</v>
      </c>
      <c r="K97" s="269">
        <f>$B97*'TC2'!K97/0.5</f>
        <v>26267.37679621415</v>
      </c>
      <c r="L97" s="268">
        <f>$B97*'TC2'!L97/0.5</f>
        <v>17442.443572279182</v>
      </c>
      <c r="M97" s="268">
        <f>$B97*'TC2'!M97/0.5</f>
        <v>8824.9332239349678</v>
      </c>
      <c r="N97" s="268">
        <f>$B97*'TC2'!N97/0.5</f>
        <v>2780.9019522769704</v>
      </c>
      <c r="O97" s="269">
        <f>$B97*'TC2'!O97/0.4</f>
        <v>68690.451136281219</v>
      </c>
      <c r="P97" s="268">
        <f>$B97*'TC2'!P97/0.4</f>
        <v>53186.774837925026</v>
      </c>
      <c r="Q97" s="268">
        <f>$B97*'TC2'!Q97/0.4</f>
        <v>15503.676298356188</v>
      </c>
      <c r="R97" s="268">
        <f>$B97*'TC2'!R97/0.4</f>
        <v>3343.8118782817983</v>
      </c>
      <c r="S97" s="248">
        <f>$B97*'TC2'!S97/0.1</f>
        <v>228305.88976839936</v>
      </c>
      <c r="T97" s="238">
        <f>$B97*'TC2'!T97/0.1</f>
        <v>187709.98408269664</v>
      </c>
      <c r="U97" s="238">
        <f>$B97*'TC2'!U97/0.1</f>
        <v>40595.90568570271</v>
      </c>
      <c r="V97" s="270">
        <f>$B97*'TC2'!V97/0.1</f>
        <v>2652.0192150967855</v>
      </c>
      <c r="Y97" s="3"/>
    </row>
    <row r="98" spans="1:25" x14ac:dyDescent="0.2">
      <c r="A98" s="137">
        <v>2001</v>
      </c>
      <c r="B98" s="238">
        <v>63130.490761080531</v>
      </c>
      <c r="C98" s="271">
        <f>$B98*'TC2'!C98</f>
        <v>63130.490761080531</v>
      </c>
      <c r="D98" s="238">
        <f>$B98*'TC2'!D98</f>
        <v>47822.030547100425</v>
      </c>
      <c r="E98" s="268">
        <f>$B98*'TC2'!E98</f>
        <v>15308.460213980105</v>
      </c>
      <c r="F98" s="268">
        <f>$B98*'TC2'!F98</f>
        <v>3243.7158101299369</v>
      </c>
      <c r="G98" s="248">
        <f>$B98*'TC2'!G98/0.9</f>
        <v>45179.263936998279</v>
      </c>
      <c r="H98" s="764">
        <f>$B98*'TC2'!H98/0.9</f>
        <v>32826.873601991545</v>
      </c>
      <c r="I98" s="763">
        <f>$B98*'TC2'!I98/0.9</f>
        <v>12352.390335006736</v>
      </c>
      <c r="J98" s="763">
        <f>$B98*'TC2'!J98/0.9</f>
        <v>3281.880696625748</v>
      </c>
      <c r="K98" s="269">
        <f>$B98*'TC2'!K98/0.5</f>
        <v>26473.103279768609</v>
      </c>
      <c r="L98" s="268">
        <f>$B98*'TC2'!L98/0.5</f>
        <v>17232.695391883448</v>
      </c>
      <c r="M98" s="268">
        <f>$B98*'TC2'!M98/0.5</f>
        <v>9240.4078878851615</v>
      </c>
      <c r="N98" s="268">
        <f>$B98*'TC2'!N98/0.5</f>
        <v>2922.7381267107803</v>
      </c>
      <c r="O98" s="269">
        <f>$B98*'TC2'!O98/0.4</f>
        <v>68561.964758535367</v>
      </c>
      <c r="P98" s="268">
        <f>$B98*'TC2'!P98/0.4</f>
        <v>52319.596364626668</v>
      </c>
      <c r="Q98" s="268">
        <f>$B98*'TC2'!Q98/0.4</f>
        <v>16242.368393908704</v>
      </c>
      <c r="R98" s="268">
        <f>$B98*'TC2'!R98/0.4</f>
        <v>3730.8089090194571</v>
      </c>
      <c r="S98" s="248">
        <f>$B98*'TC2'!S98/0.1</f>
        <v>224691.53217782077</v>
      </c>
      <c r="T98" s="238">
        <f>$B98*'TC2'!T98/0.1</f>
        <v>182778.44305308035</v>
      </c>
      <c r="U98" s="238">
        <f>$B98*'TC2'!U98/0.1</f>
        <v>41913.089124740414</v>
      </c>
      <c r="V98" s="270">
        <f>$B98*'TC2'!V98/0.1</f>
        <v>2900.2318316676397</v>
      </c>
      <c r="Y98" s="3"/>
    </row>
    <row r="99" spans="1:25" x14ac:dyDescent="0.2">
      <c r="A99" s="137">
        <v>2002</v>
      </c>
      <c r="B99" s="238">
        <v>62988.608894675541</v>
      </c>
      <c r="C99" s="271">
        <f>$B99*'TC2'!C99</f>
        <v>62988.608894675541</v>
      </c>
      <c r="D99" s="238">
        <f>$B99*'TC2'!D99</f>
        <v>46997.842609170577</v>
      </c>
      <c r="E99" s="268">
        <f>$B99*'TC2'!E99</f>
        <v>15990.76628550496</v>
      </c>
      <c r="F99" s="268">
        <f>$B99*'TC2'!F99</f>
        <v>3417.0590083136308</v>
      </c>
      <c r="G99" s="248">
        <f>$B99*'TC2'!G99/0.9</f>
        <v>45115.330964974273</v>
      </c>
      <c r="H99" s="764">
        <f>$B99*'TC2'!H99/0.9</f>
        <v>32189.414625728645</v>
      </c>
      <c r="I99" s="763">
        <f>$B99*'TC2'!I99/0.9</f>
        <v>12925.916339245628</v>
      </c>
      <c r="J99" s="763">
        <f>$B99*'TC2'!J99/0.9</f>
        <v>3446.3278184219166</v>
      </c>
      <c r="K99" s="269">
        <f>$B99*'TC2'!K99/0.5</f>
        <v>26469.862754679656</v>
      </c>
      <c r="L99" s="268">
        <f>$B99*'TC2'!L99/0.5</f>
        <v>16636.384335496794</v>
      </c>
      <c r="M99" s="268">
        <f>$B99*'TC2'!M99/0.5</f>
        <v>9833.478419182853</v>
      </c>
      <c r="N99" s="268">
        <f>$B99*'TC2'!N99/0.5</f>
        <v>3205.7756919950471</v>
      </c>
      <c r="O99" s="269">
        <f>$B99*'TC2'!O99/0.4</f>
        <v>68422.16622784255</v>
      </c>
      <c r="P99" s="268">
        <f>$B99*'TC2'!P99/0.4</f>
        <v>51630.702488518451</v>
      </c>
      <c r="Q99" s="268">
        <f>$B99*'TC2'!Q99/0.4</f>
        <v>16791.463739324096</v>
      </c>
      <c r="R99" s="268">
        <f>$B99*'TC2'!R99/0.4</f>
        <v>3747.0179764555032</v>
      </c>
      <c r="S99" s="248">
        <f>$B99*'TC2'!S99/0.1</f>
        <v>223848.11026198691</v>
      </c>
      <c r="T99" s="238">
        <f>$B99*'TC2'!T99/0.1</f>
        <v>180273.69446014796</v>
      </c>
      <c r="U99" s="238">
        <f>$B99*'TC2'!U99/0.1</f>
        <v>43574.41580183895</v>
      </c>
      <c r="V99" s="270">
        <f>$B99*'TC2'!V99/0.1</f>
        <v>3153.6397173390569</v>
      </c>
      <c r="Y99" s="3"/>
    </row>
    <row r="100" spans="1:25" x14ac:dyDescent="0.2">
      <c r="A100" s="137">
        <v>2003</v>
      </c>
      <c r="B100" s="238">
        <v>63649.272809389397</v>
      </c>
      <c r="C100" s="271">
        <f>$B100*'TC2'!C100</f>
        <v>63649.272809389397</v>
      </c>
      <c r="D100" s="238">
        <f>$B100*'TC2'!D100</f>
        <v>47171.06800214274</v>
      </c>
      <c r="E100" s="268">
        <f>$B100*'TC2'!E100</f>
        <v>16478.204807246653</v>
      </c>
      <c r="F100" s="268">
        <f>$B100*'TC2'!F100</f>
        <v>3511.2846522108653</v>
      </c>
      <c r="G100" s="248">
        <f>$B100*'TC2'!G100/0.9</f>
        <v>45499.589627818066</v>
      </c>
      <c r="H100" s="764">
        <f>$B100*'TC2'!H100/0.9</f>
        <v>32185.598800238327</v>
      </c>
      <c r="I100" s="763">
        <f>$B100*'TC2'!I100/0.9</f>
        <v>13313.990827579735</v>
      </c>
      <c r="J100" s="763">
        <f>$B100*'TC2'!J100/0.9</f>
        <v>3564.5934676134998</v>
      </c>
      <c r="K100" s="269">
        <f>$B100*'TC2'!K100/0.5</f>
        <v>26436.51807144775</v>
      </c>
      <c r="L100" s="268">
        <f>$B100*'TC2'!L100/0.5</f>
        <v>16280.342025949356</v>
      </c>
      <c r="M100" s="268">
        <f>$B100*'TC2'!M100/0.5</f>
        <v>10156.176045498392</v>
      </c>
      <c r="N100" s="268">
        <f>$B100*'TC2'!N100/0.5</f>
        <v>3375.3482768665599</v>
      </c>
      <c r="O100" s="269">
        <f>$B100*'TC2'!O100/0.4</f>
        <v>69328.42907328096</v>
      </c>
      <c r="P100" s="268">
        <f>$B100*'TC2'!P100/0.4</f>
        <v>52067.169768099542</v>
      </c>
      <c r="Q100" s="268">
        <f>$B100*'TC2'!Q100/0.4</f>
        <v>17261.259305181415</v>
      </c>
      <c r="R100" s="268">
        <f>$B100*'TC2'!R100/0.4</f>
        <v>3801.1499560471752</v>
      </c>
      <c r="S100" s="248">
        <f>$B100*'TC2'!S100/0.1</f>
        <v>226996.42144353138</v>
      </c>
      <c r="T100" s="238">
        <f>$B100*'TC2'!T100/0.1</f>
        <v>182040.29081928244</v>
      </c>
      <c r="U100" s="238">
        <f>$B100*'TC2'!U100/0.1</f>
        <v>44956.130624248915</v>
      </c>
      <c r="V100" s="270">
        <f>$B100*'TC2'!V100/0.1</f>
        <v>3031.5053135871499</v>
      </c>
      <c r="Y100" s="3"/>
    </row>
    <row r="101" spans="1:25" x14ac:dyDescent="0.2">
      <c r="A101" s="137">
        <v>2004</v>
      </c>
      <c r="B101" s="238">
        <v>65516.074048449336</v>
      </c>
      <c r="C101" s="271">
        <f>$B101*'TC2'!C101</f>
        <v>65516.074048449336</v>
      </c>
      <c r="D101" s="238">
        <f>$B101*'TC2'!D101</f>
        <v>48511.703728436682</v>
      </c>
      <c r="E101" s="268">
        <f>$B101*'TC2'!E101</f>
        <v>17004.370320012651</v>
      </c>
      <c r="F101" s="268">
        <f>$B101*'TC2'!F101</f>
        <v>3710.0754270017596</v>
      </c>
      <c r="G101" s="248">
        <f>$B101*'TC2'!G101/0.9</f>
        <v>46573.92969929034</v>
      </c>
      <c r="H101" s="764">
        <f>$B101*'TC2'!H101/0.9</f>
        <v>32849.601516064671</v>
      </c>
      <c r="I101" s="763">
        <f>$B101*'TC2'!I101/0.9</f>
        <v>13724.328183225665</v>
      </c>
      <c r="J101" s="763">
        <f>$B101*'TC2'!J101/0.9</f>
        <v>3761.1127482412558</v>
      </c>
      <c r="K101" s="269">
        <f>$B101*'TC2'!K101/0.5</f>
        <v>26956.598339292836</v>
      </c>
      <c r="L101" s="268">
        <f>$B101*'TC2'!L101/0.5</f>
        <v>16526.863421005106</v>
      </c>
      <c r="M101" s="268">
        <f>$B101*'TC2'!M101/0.5</f>
        <v>10429.734918287731</v>
      </c>
      <c r="N101" s="268">
        <f>$B101*'TC2'!N101/0.5</f>
        <v>3479.7133059031462</v>
      </c>
      <c r="O101" s="269">
        <f>$B101*'TC2'!O101/0.4</f>
        <v>71095.593899287225</v>
      </c>
      <c r="P101" s="268">
        <f>$B101*'TC2'!P101/0.4</f>
        <v>53253.024134889136</v>
      </c>
      <c r="Q101" s="268">
        <f>$B101*'TC2'!Q101/0.4</f>
        <v>17842.569764398086</v>
      </c>
      <c r="R101" s="268">
        <f>$B101*'TC2'!R101/0.4</f>
        <v>4112.8620511638928</v>
      </c>
      <c r="S101" s="248">
        <f>$B101*'TC2'!S101/0.1</f>
        <v>235995.37319088029</v>
      </c>
      <c r="T101" s="238">
        <f>$B101*'TC2'!T101/0.1</f>
        <v>189470.62363978475</v>
      </c>
      <c r="U101" s="238">
        <f>$B101*'TC2'!U101/0.1</f>
        <v>46524.749551095534</v>
      </c>
      <c r="V101" s="270">
        <f>$B101*'TC2'!V101/0.1</f>
        <v>3250.7395358462927</v>
      </c>
      <c r="Y101" s="3"/>
    </row>
    <row r="102" spans="1:25" x14ac:dyDescent="0.2">
      <c r="A102" s="137">
        <v>2005</v>
      </c>
      <c r="B102" s="238">
        <v>67150.115243223947</v>
      </c>
      <c r="C102" s="271">
        <f>$B102*'TC2'!C102</f>
        <v>67150.115243223947</v>
      </c>
      <c r="D102" s="238">
        <f>$B102*'TC2'!D102</f>
        <v>49778.428613349643</v>
      </c>
      <c r="E102" s="268">
        <f>$B102*'TC2'!E102</f>
        <v>17371.686629874312</v>
      </c>
      <c r="F102" s="268">
        <f>$B102*'TC2'!F102</f>
        <v>3817.6730670003681</v>
      </c>
      <c r="G102" s="248">
        <f>$B102*'TC2'!G102/0.9</f>
        <v>47388.418026355663</v>
      </c>
      <c r="H102" s="764">
        <f>$B102*'TC2'!H102/0.9</f>
        <v>33422.925174574069</v>
      </c>
      <c r="I102" s="763">
        <f>$B102*'TC2'!I102/0.9</f>
        <v>13965.492851781602</v>
      </c>
      <c r="J102" s="763">
        <f>$B102*'TC2'!J102/0.9</f>
        <v>3851.7929167629059</v>
      </c>
      <c r="K102" s="269">
        <f>$B102*'TC2'!K102/0.5</f>
        <v>27361.928810772122</v>
      </c>
      <c r="L102" s="268">
        <f>$B102*'TC2'!L102/0.5</f>
        <v>16822.93135212189</v>
      </c>
      <c r="M102" s="268">
        <f>$B102*'TC2'!M102/0.5</f>
        <v>10538.997458650238</v>
      </c>
      <c r="N102" s="268">
        <f>$B102*'TC2'!N102/0.5</f>
        <v>3487.1510904935653</v>
      </c>
      <c r="O102" s="269">
        <f>$B102*'TC2'!O102/0.4</f>
        <v>72421.529545835103</v>
      </c>
      <c r="P102" s="268">
        <f>$B102*'TC2'!P102/0.4</f>
        <v>54172.917452639282</v>
      </c>
      <c r="Q102" s="268">
        <f>$B102*'TC2'!Q102/0.4</f>
        <v>18248.61209319581</v>
      </c>
      <c r="R102" s="268">
        <f>$B102*'TC2'!R102/0.4</f>
        <v>4307.5951995995802</v>
      </c>
      <c r="S102" s="248">
        <f>$B102*'TC2'!S102/0.1</f>
        <v>245005.39019503849</v>
      </c>
      <c r="T102" s="238">
        <f>$B102*'TC2'!T102/0.1</f>
        <v>196977.95956232981</v>
      </c>
      <c r="U102" s="238">
        <f>$B102*'TC2'!U102/0.1</f>
        <v>48027.430632708674</v>
      </c>
      <c r="V102" s="270">
        <f>$B102*'TC2'!V102/0.1</f>
        <v>3510.5944191375306</v>
      </c>
      <c r="Y102" s="3"/>
    </row>
    <row r="103" spans="1:25" x14ac:dyDescent="0.2">
      <c r="A103" s="137">
        <v>2006</v>
      </c>
      <c r="B103" s="238">
        <v>68765.482109749064</v>
      </c>
      <c r="C103" s="271">
        <f>$B103*'TC2'!C103</f>
        <v>68765.482109749064</v>
      </c>
      <c r="D103" s="238">
        <f>$B103*'TC2'!D103</f>
        <v>51008.11897742845</v>
      </c>
      <c r="E103" s="268">
        <f>$B103*'TC2'!E103</f>
        <v>17757.363132320614</v>
      </c>
      <c r="F103" s="268">
        <f>$B103*'TC2'!F103</f>
        <v>4018.3948351839408</v>
      </c>
      <c r="G103" s="248">
        <f>$B103*'TC2'!G103/0.9</f>
        <v>48166.181466756789</v>
      </c>
      <c r="H103" s="764">
        <f>$B103*'TC2'!H103/0.9</f>
        <v>33964.332938130334</v>
      </c>
      <c r="I103" s="763">
        <f>$B103*'TC2'!I103/0.9</f>
        <v>14201.84852862646</v>
      </c>
      <c r="J103" s="763">
        <f>$B103*'TC2'!J103/0.9</f>
        <v>4032.2839733893966</v>
      </c>
      <c r="K103" s="269">
        <f>$B103*'TC2'!K103/0.5</f>
        <v>27629.661712446185</v>
      </c>
      <c r="L103" s="268">
        <f>$B103*'TC2'!L103/0.5</f>
        <v>17041.999184440869</v>
      </c>
      <c r="M103" s="268">
        <f>$B103*'TC2'!M103/0.5</f>
        <v>10587.662528005325</v>
      </c>
      <c r="N103" s="268">
        <f>$B103*'TC2'!N103/0.5</f>
        <v>3471.1808259818545</v>
      </c>
      <c r="O103" s="269">
        <f>$B103*'TC2'!O103/0.4</f>
        <v>73836.831159645051</v>
      </c>
      <c r="P103" s="268">
        <f>$B103*'TC2'!P103/0.4</f>
        <v>55117.250130242173</v>
      </c>
      <c r="Q103" s="268">
        <f>$B103*'TC2'!Q103/0.4</f>
        <v>18719.581029402882</v>
      </c>
      <c r="R103" s="268">
        <f>$B103*'TC2'!R103/0.4</f>
        <v>4733.6629076488243</v>
      </c>
      <c r="S103" s="248">
        <f>$B103*'TC2'!S103/0.1</f>
        <v>254159.18789667945</v>
      </c>
      <c r="T103" s="238">
        <f>$B103*'TC2'!T103/0.1</f>
        <v>204402.19333111148</v>
      </c>
      <c r="U103" s="238">
        <f>$B103*'TC2'!U103/0.1</f>
        <v>49756.994565567991</v>
      </c>
      <c r="V103" s="270">
        <f>$B103*'TC2'!V103/0.1</f>
        <v>3893.3925913348389</v>
      </c>
      <c r="Y103" s="3"/>
    </row>
    <row r="104" spans="1:25" x14ac:dyDescent="0.2">
      <c r="A104" s="137">
        <v>2007</v>
      </c>
      <c r="B104" s="238">
        <v>67996.816927527587</v>
      </c>
      <c r="C104" s="271">
        <f>$B104*'TC2'!C104</f>
        <v>67996.816927527587</v>
      </c>
      <c r="D104" s="238">
        <f>$B104*'TC2'!D104</f>
        <v>49879.873939917561</v>
      </c>
      <c r="E104" s="268">
        <f>$B104*'TC2'!E104</f>
        <v>18116.942987610029</v>
      </c>
      <c r="F104" s="268">
        <f>$B104*'TC2'!F104</f>
        <v>4162.4978805649553</v>
      </c>
      <c r="G104" s="248">
        <f>$B104*'TC2'!G104/0.9</f>
        <v>47893.758935092439</v>
      </c>
      <c r="H104" s="764">
        <f>$B104*'TC2'!H104/0.9</f>
        <v>33365.42661303169</v>
      </c>
      <c r="I104" s="763">
        <f>$B104*'TC2'!I104/0.9</f>
        <v>14528.332322060758</v>
      </c>
      <c r="J104" s="763">
        <f>$B104*'TC2'!J104/0.9</f>
        <v>4162.5458632488462</v>
      </c>
      <c r="K104" s="269">
        <f>$B104*'TC2'!K104/0.5</f>
        <v>27701.831080674507</v>
      </c>
      <c r="L104" s="268">
        <f>$B104*'TC2'!L104/0.5</f>
        <v>16995.476915442796</v>
      </c>
      <c r="M104" s="268">
        <f>$B104*'TC2'!M104/0.5</f>
        <v>10706.354165231718</v>
      </c>
      <c r="N104" s="268">
        <f>$B104*'TC2'!N104/0.5</f>
        <v>3448.1011498827343</v>
      </c>
      <c r="O104" s="269">
        <f>$B104*'TC2'!O104/0.4</f>
        <v>73133.668753114864</v>
      </c>
      <c r="P104" s="268">
        <f>$B104*'TC2'!P104/0.4</f>
        <v>53827.863735017803</v>
      </c>
      <c r="Q104" s="268">
        <f>$B104*'TC2'!Q104/0.4</f>
        <v>19305.805018097057</v>
      </c>
      <c r="R104" s="268">
        <f>$B104*'TC2'!R104/0.4</f>
        <v>5055.6017549564858</v>
      </c>
      <c r="S104" s="248">
        <f>$B104*'TC2'!S104/0.1</f>
        <v>248924.33885944387</v>
      </c>
      <c r="T104" s="238">
        <f>$B104*'TC2'!T104/0.1</f>
        <v>198509.89988189039</v>
      </c>
      <c r="U104" s="238">
        <f>$B104*'TC2'!U104/0.1</f>
        <v>50414.438977553458</v>
      </c>
      <c r="V104" s="270">
        <f>$B104*'TC2'!V104/0.1</f>
        <v>4162.0660364099394</v>
      </c>
      <c r="Y104" s="3"/>
    </row>
    <row r="105" spans="1:25" x14ac:dyDescent="0.2">
      <c r="A105" s="137">
        <v>2008</v>
      </c>
      <c r="B105" s="238">
        <v>66120.517287483905</v>
      </c>
      <c r="C105" s="271">
        <f>$B105*'TC2'!C105</f>
        <v>66120.517287483905</v>
      </c>
      <c r="D105" s="238">
        <f>$B105*'TC2'!D105</f>
        <v>46791.39867729455</v>
      </c>
      <c r="E105" s="268">
        <f>$B105*'TC2'!E105</f>
        <v>19329.118610189351</v>
      </c>
      <c r="F105" s="268">
        <f>$B105*'TC2'!F105</f>
        <v>4291.120731323238</v>
      </c>
      <c r="G105" s="248">
        <f>$B105*'TC2'!G105/0.9</f>
        <v>46939.826314664206</v>
      </c>
      <c r="H105" s="764">
        <f>$B105*'TC2'!H105/0.9</f>
        <v>31219.254831349786</v>
      </c>
      <c r="I105" s="763">
        <f>$B105*'TC2'!I105/0.9</f>
        <v>15720.571483314421</v>
      </c>
      <c r="J105" s="763">
        <f>$B105*'TC2'!J105/0.9</f>
        <v>4275.6204232694545</v>
      </c>
      <c r="K105" s="269">
        <f>$B105*'TC2'!K105/0.5</f>
        <v>27427.779008818088</v>
      </c>
      <c r="L105" s="268">
        <f>$B105*'TC2'!L105/0.5</f>
        <v>15878.416604757813</v>
      </c>
      <c r="M105" s="268">
        <f>$B105*'TC2'!M105/0.5</f>
        <v>11549.362404060277</v>
      </c>
      <c r="N105" s="268">
        <f>$B105*'TC2'!N105/0.5</f>
        <v>3391.0688227996657</v>
      </c>
      <c r="O105" s="269">
        <f>$B105*'TC2'!O105/0.4</f>
        <v>71329.88544697185</v>
      </c>
      <c r="P105" s="268">
        <f>$B105*'TC2'!P105/0.4</f>
        <v>50395.302614589753</v>
      </c>
      <c r="Q105" s="268">
        <f>$B105*'TC2'!Q105/0.4</f>
        <v>20934.582832382104</v>
      </c>
      <c r="R105" s="268">
        <f>$B105*'TC2'!R105/0.4</f>
        <v>5381.3099238566911</v>
      </c>
      <c r="S105" s="248">
        <f>$B105*'TC2'!S105/0.1</f>
        <v>238746.73604286119</v>
      </c>
      <c r="T105" s="238">
        <f>$B105*'TC2'!T105/0.1</f>
        <v>186940.69329079744</v>
      </c>
      <c r="U105" s="238">
        <f>$B105*'TC2'!U105/0.1</f>
        <v>51806.042752063717</v>
      </c>
      <c r="V105" s="270">
        <f>$B105*'TC2'!V105/0.1</f>
        <v>4430.62350380729</v>
      </c>
      <c r="Y105" s="3"/>
    </row>
    <row r="106" spans="1:25" x14ac:dyDescent="0.2">
      <c r="A106" s="141">
        <v>2009</v>
      </c>
      <c r="B106" s="240">
        <v>63104.943767161727</v>
      </c>
      <c r="C106" s="281">
        <f>$B106*'TC2'!C106</f>
        <v>63104.943767161727</v>
      </c>
      <c r="D106" s="240">
        <f>$B106*'TC2'!D106</f>
        <v>43540.578516144742</v>
      </c>
      <c r="E106" s="279">
        <f>$B106*'TC2'!E106</f>
        <v>19564.365251016981</v>
      </c>
      <c r="F106" s="279">
        <f>$B106*'TC2'!F106</f>
        <v>4524.8484398699393</v>
      </c>
      <c r="G106" s="259">
        <f>$B106*'TC2'!G106/0.9</f>
        <v>45180.253987824311</v>
      </c>
      <c r="H106" s="766">
        <f>$B106*'TC2'!H106/0.9</f>
        <v>29240.012896784807</v>
      </c>
      <c r="I106" s="765">
        <f>$B106*'TC2'!I106/0.9</f>
        <v>15940.241091039499</v>
      </c>
      <c r="J106" s="765">
        <f>$B106*'TC2'!J106/0.9</f>
        <v>4509.719689933002</v>
      </c>
      <c r="K106" s="280">
        <f>$B106*'TC2'!K106/0.5</f>
        <v>26020.078490081913</v>
      </c>
      <c r="L106" s="279">
        <f>$B106*'TC2'!L106/0.5</f>
        <v>14029.745015633534</v>
      </c>
      <c r="M106" s="279">
        <f>$B106*'TC2'!M106/0.5</f>
        <v>11990.333474448378</v>
      </c>
      <c r="N106" s="279">
        <f>$B106*'TC2'!N106/0.5</f>
        <v>3889.1926406416937</v>
      </c>
      <c r="O106" s="280">
        <f>$B106*'TC2'!O106/0.4</f>
        <v>69130.473360002288</v>
      </c>
      <c r="P106" s="279">
        <f>$B106*'TC2'!P106/0.4</f>
        <v>48252.847748223889</v>
      </c>
      <c r="Q106" s="279">
        <f>$B106*'TC2'!Q106/0.4</f>
        <v>20877.625611778403</v>
      </c>
      <c r="R106" s="279">
        <f>$B106*'TC2'!R106/0.4</f>
        <v>5285.3785015471358</v>
      </c>
      <c r="S106" s="259">
        <f>$B106*'TC2'!S106/0.1</f>
        <v>224427.15178119851</v>
      </c>
      <c r="T106" s="279">
        <f>$B106*'TC2'!T106/0.1</f>
        <v>172245.66909038418</v>
      </c>
      <c r="U106" s="279">
        <f>$B106*'TC2'!U106/0.1</f>
        <v>52181.482690814322</v>
      </c>
      <c r="V106" s="286">
        <f>$B106*'TC2'!V106/0.1</f>
        <v>4661.0071893023824</v>
      </c>
      <c r="Y106" s="3"/>
    </row>
    <row r="107" spans="1:25" x14ac:dyDescent="0.2">
      <c r="A107" s="137">
        <v>2010</v>
      </c>
      <c r="B107" s="238">
        <v>65154.132515609592</v>
      </c>
      <c r="C107" s="271">
        <f>$B107*'TC2'!C107</f>
        <v>65154.132515609592</v>
      </c>
      <c r="D107" s="238">
        <f>$B107*'TC2'!D107</f>
        <v>44954.075557312099</v>
      </c>
      <c r="E107" s="268">
        <f>$B107*'TC2'!E107</f>
        <v>20200.056958297489</v>
      </c>
      <c r="F107" s="268">
        <f>$B107*'TC2'!F107</f>
        <v>4656.3048119641444</v>
      </c>
      <c r="G107" s="248">
        <f>$B107*'TC2'!G107/0.9</f>
        <v>45789.523192714478</v>
      </c>
      <c r="H107" s="764">
        <f>$B107*'TC2'!H107/0.9</f>
        <v>29374.456411370484</v>
      </c>
      <c r="I107" s="763">
        <f>$B107*'TC2'!I107/0.9</f>
        <v>16415.066781343998</v>
      </c>
      <c r="J107" s="763">
        <f>$B107*'TC2'!J107/0.9</f>
        <v>4612.6313465524645</v>
      </c>
      <c r="K107" s="269">
        <f>$B107*'TC2'!K107/0.5</f>
        <v>26460.586736079913</v>
      </c>
      <c r="L107" s="268">
        <f>$B107*'TC2'!L107/0.5</f>
        <v>14215.020585753789</v>
      </c>
      <c r="M107" s="268">
        <f>$B107*'TC2'!M107/0.5</f>
        <v>12245.566150326124</v>
      </c>
      <c r="N107" s="268">
        <f>$B107*'TC2'!N107/0.5</f>
        <v>3686.6531027882515</v>
      </c>
      <c r="O107" s="269">
        <f>$B107*'TC2'!O107/0.4</f>
        <v>69950.69376350769</v>
      </c>
      <c r="P107" s="268">
        <f>$B107*'TC2'!P107/0.4</f>
        <v>48323.751193391341</v>
      </c>
      <c r="Q107" s="268">
        <f>$B107*'TC2'!Q107/0.4</f>
        <v>21626.942570116338</v>
      </c>
      <c r="R107" s="268">
        <f>$B107*'TC2'!R107/0.4</f>
        <v>5770.1041512577312</v>
      </c>
      <c r="S107" s="248">
        <f>$B107*'TC2'!S107/0.1</f>
        <v>239435.61642166556</v>
      </c>
      <c r="T107" s="268">
        <f>$B107*'TC2'!T107/0.1</f>
        <v>185170.64787078666</v>
      </c>
      <c r="U107" s="268">
        <f>$B107*'TC2'!U107/0.1</f>
        <v>54264.968550878926</v>
      </c>
      <c r="V107" s="287">
        <f>$B107*'TC2'!V107/0.1</f>
        <v>5049.366000669258</v>
      </c>
      <c r="Y107" s="3"/>
    </row>
    <row r="108" spans="1:25" x14ac:dyDescent="0.2">
      <c r="A108" s="137">
        <v>2011</v>
      </c>
      <c r="B108" s="238">
        <v>66268.492298521858</v>
      </c>
      <c r="C108" s="271">
        <f>$B108*'TC2'!C108</f>
        <v>66268.492298521858</v>
      </c>
      <c r="D108" s="238">
        <f>$B108*'TC2'!D108</f>
        <v>46489.745788195112</v>
      </c>
      <c r="E108" s="268">
        <f>$B108*'TC2'!E108</f>
        <v>19778.746510326746</v>
      </c>
      <c r="F108" s="268">
        <f>$B108*'TC2'!F108</f>
        <v>4670.2010747182003</v>
      </c>
      <c r="G108" s="248">
        <f>$B108*'TC2'!G108/0.9</f>
        <v>46112.536787068806</v>
      </c>
      <c r="H108" s="764">
        <f>$B108*'TC2'!H108/0.9</f>
        <v>30095.224452982206</v>
      </c>
      <c r="I108" s="763">
        <f>$B108*'TC2'!I108/0.9</f>
        <v>16017.312334086593</v>
      </c>
      <c r="J108" s="763">
        <f>$B108*'TC2'!J108/0.9</f>
        <v>4644.0322763041722</v>
      </c>
      <c r="K108" s="269">
        <f>$B108*'TC2'!K108/0.5</f>
        <v>26444.275778551564</v>
      </c>
      <c r="L108" s="268">
        <f>$B108*'TC2'!L108/0.5</f>
        <v>14486.14029820225</v>
      </c>
      <c r="M108" s="268">
        <f>$B108*'TC2'!M108/0.5</f>
        <v>11958.135480349316</v>
      </c>
      <c r="N108" s="268">
        <f>$B108*'TC2'!N108/0.5</f>
        <v>3733.8283838638022</v>
      </c>
      <c r="O108" s="269">
        <f>$B108*'TC2'!O108/0.4</f>
        <v>70697.863047715335</v>
      </c>
      <c r="P108" s="268">
        <f>$B108*'TC2'!P108/0.4</f>
        <v>49606.579646457154</v>
      </c>
      <c r="Q108" s="268">
        <f>$B108*'TC2'!Q108/0.4</f>
        <v>21091.283401258192</v>
      </c>
      <c r="R108" s="268">
        <f>$B108*'TC2'!R108/0.4</f>
        <v>5781.7871418546347</v>
      </c>
      <c r="S108" s="248">
        <f>$B108*'TC2'!S108/0.1</f>
        <v>247672.09190159937</v>
      </c>
      <c r="T108" s="268">
        <f>$B108*'TC2'!T108/0.1</f>
        <v>194040.43780511123</v>
      </c>
      <c r="U108" s="268">
        <f>$B108*'TC2'!U108/0.1</f>
        <v>53631.654096488113</v>
      </c>
      <c r="V108" s="287">
        <f>$B108*'TC2'!V108/0.1</f>
        <v>4905.7202604444483</v>
      </c>
      <c r="Y108" s="3"/>
    </row>
    <row r="109" spans="1:25" x14ac:dyDescent="0.2">
      <c r="A109" s="137">
        <v>2012</v>
      </c>
      <c r="B109" s="238">
        <v>67907.272298933647</v>
      </c>
      <c r="C109" s="271">
        <f>$B109*'TC2'!C109</f>
        <v>67907.272298933647</v>
      </c>
      <c r="D109" s="238">
        <f>$B109*'TC2'!D109</f>
        <v>48735.238249143404</v>
      </c>
      <c r="E109" s="268">
        <f>$B109*'TC2'!E109</f>
        <v>19172.03404979024</v>
      </c>
      <c r="F109" s="268">
        <f>$B109*'TC2'!F109</f>
        <v>4684.8912815952326</v>
      </c>
      <c r="G109" s="248">
        <f>$B109*'TC2'!G109/0.9</f>
        <v>46482.544003420466</v>
      </c>
      <c r="H109" s="764">
        <f>$B109*'TC2'!H109/0.9</f>
        <v>31145.748315420125</v>
      </c>
      <c r="I109" s="763">
        <f>$B109*'TC2'!I109/0.9</f>
        <v>15336.795688000333</v>
      </c>
      <c r="J109" s="763">
        <f>$B109*'TC2'!J109/0.9</f>
        <v>4653.8960717703803</v>
      </c>
      <c r="K109" s="269">
        <f>$B109*'TC2'!K109/0.5</f>
        <v>26265.192571039268</v>
      </c>
      <c r="L109" s="268">
        <f>$B109*'TC2'!L109/0.5</f>
        <v>14934.47741183508</v>
      </c>
      <c r="M109" s="268">
        <f>$B109*'TC2'!M109/0.5</f>
        <v>11330.715159204181</v>
      </c>
      <c r="N109" s="268">
        <f>$B109*'TC2'!N109/0.5</f>
        <v>3646.4357788315274</v>
      </c>
      <c r="O109" s="269">
        <f>$B109*'TC2'!O109/0.4</f>
        <v>71754.233293896948</v>
      </c>
      <c r="P109" s="268">
        <f>$B109*'TC2'!P109/0.4</f>
        <v>51409.836944901421</v>
      </c>
      <c r="Q109" s="268">
        <f>$B109*'TC2'!Q109/0.4</f>
        <v>20344.396348995524</v>
      </c>
      <c r="R109" s="268">
        <f>$B109*'TC2'!R109/0.4</f>
        <v>5913.2214379439456</v>
      </c>
      <c r="S109" s="248">
        <f>$B109*'TC2'!S109/0.1</f>
        <v>260729.82695855232</v>
      </c>
      <c r="T109" s="268">
        <f>$B109*'TC2'!T109/0.1</f>
        <v>207040.6476526529</v>
      </c>
      <c r="U109" s="268">
        <f>$B109*'TC2'!U109/0.1</f>
        <v>53689.179305899401</v>
      </c>
      <c r="V109" s="287">
        <f>$B109*'TC2'!V109/0.1</f>
        <v>4963.8481700189031</v>
      </c>
      <c r="Y109" s="3"/>
    </row>
    <row r="110" spans="1:25" x14ac:dyDescent="0.2">
      <c r="A110" s="137">
        <v>2013</v>
      </c>
      <c r="B110" s="238">
        <v>67936.196508533307</v>
      </c>
      <c r="C110" s="271">
        <f>$B110*'TC2'!C110</f>
        <v>67936.196508533307</v>
      </c>
      <c r="D110" s="238">
        <f>$B110*'TC2'!D110</f>
        <v>48982.245581260475</v>
      </c>
      <c r="E110" s="268">
        <f>$B110*'TC2'!E110</f>
        <v>18953.950927272836</v>
      </c>
      <c r="F110" s="268">
        <f>$B110*'TC2'!F110</f>
        <v>4748.1638362606727</v>
      </c>
      <c r="G110" s="248">
        <f>$B110*'TC2'!G110/0.9</f>
        <v>47110.567420315761</v>
      </c>
      <c r="H110" s="762">
        <f>$B110*'TC2'!H110/0.9</f>
        <v>31806.459322348026</v>
      </c>
      <c r="I110" s="762">
        <f>$B110*'TC2'!I110/0.9</f>
        <v>15304.10809796773</v>
      </c>
      <c r="J110" s="762">
        <f>$B110*'TC2'!J110/0.9</f>
        <v>4738.3746575305613</v>
      </c>
      <c r="K110" s="269">
        <f>$B110*'TC2'!K110/0.5</f>
        <v>27004.106194404663</v>
      </c>
      <c r="L110" s="268">
        <f>$B110*'TC2'!L110/0.5</f>
        <v>15646.262000662649</v>
      </c>
      <c r="M110" s="268">
        <f>$B110*'TC2'!M110/0.5</f>
        <v>11357.844193742014</v>
      </c>
      <c r="N110" s="268">
        <f>$B110*'TC2'!N110/0.5</f>
        <v>4003.262175587789</v>
      </c>
      <c r="O110" s="269">
        <f>$B110*'TC2'!O110/0.4</f>
        <v>72243.643952704617</v>
      </c>
      <c r="P110" s="268">
        <f>$B110*'TC2'!P110/0.4</f>
        <v>52006.705974454744</v>
      </c>
      <c r="Q110" s="268">
        <f>$B110*'TC2'!Q110/0.4</f>
        <v>20236.937978249876</v>
      </c>
      <c r="R110" s="268">
        <f>$B110*'TC2'!R110/0.4</f>
        <v>5657.2652599590283</v>
      </c>
      <c r="S110" s="248">
        <f>$B110*'TC2'!S110/0.1</f>
        <v>255366.85830249122</v>
      </c>
      <c r="T110" s="268">
        <f>$B110*'TC2'!T110/0.1</f>
        <v>203564.32191147245</v>
      </c>
      <c r="U110" s="268">
        <f>$B110*'TC2'!U110/0.1</f>
        <v>51802.536391018773</v>
      </c>
      <c r="V110" s="287">
        <f>$B110*'TC2'!V110/0.1</f>
        <v>4836.2664448316655</v>
      </c>
    </row>
    <row r="111" spans="1:25" x14ac:dyDescent="0.2">
      <c r="A111" s="137">
        <v>2014</v>
      </c>
      <c r="B111" s="238">
        <v>69556.573022409604</v>
      </c>
      <c r="C111" s="271">
        <f>$B111*'TC2'!C111</f>
        <v>69556.573022409604</v>
      </c>
      <c r="D111" s="238">
        <f>$B111*'TC2'!D111</f>
        <v>50485.218092728865</v>
      </c>
      <c r="E111" s="268">
        <f>$B111*'TC2'!E111</f>
        <v>19071.354929680736</v>
      </c>
      <c r="F111" s="268">
        <f>$B111*'TC2'!F111</f>
        <v>4978.8494366357581</v>
      </c>
      <c r="G111" s="248">
        <f>$B111*'TC2'!G111/0.9</f>
        <v>47821.003535100688</v>
      </c>
      <c r="H111" s="762">
        <f>$B111*'TC2'!H111/0.9</f>
        <v>32436.055883055007</v>
      </c>
      <c r="I111" s="762">
        <f>$B111*'TC2'!I111/0.9</f>
        <v>15384.947652045685</v>
      </c>
      <c r="J111" s="762">
        <f>$B111*'TC2'!J111/0.9</f>
        <v>4959.3005669564327</v>
      </c>
      <c r="K111" s="269">
        <f>$B111*'TC2'!K111/0.5</f>
        <v>27353.179587578346</v>
      </c>
      <c r="L111" s="268">
        <f>$B111*'TC2'!L111/0.5</f>
        <v>15955.281421487101</v>
      </c>
      <c r="M111" s="268">
        <f>$B111*'TC2'!M111/0.5</f>
        <v>11397.898166091243</v>
      </c>
      <c r="N111" s="268">
        <f>$B111*'TC2'!N111/0.5</f>
        <v>4132.3792694340746</v>
      </c>
      <c r="O111" s="269">
        <f>$B111*'TC2'!O111/0.4</f>
        <v>73405.783469503614</v>
      </c>
      <c r="P111" s="268">
        <f>$B111*'TC2'!P111/0.4</f>
        <v>53037.023960014893</v>
      </c>
      <c r="Q111" s="268">
        <f>$B111*'TC2'!Q111/0.4</f>
        <v>20368.759509488733</v>
      </c>
      <c r="R111" s="268">
        <f>$B111*'TC2'!R111/0.4</f>
        <v>5992.9521888593808</v>
      </c>
      <c r="S111" s="248">
        <f>$B111*'TC2'!S111/0.1</f>
        <v>265176.69840818981</v>
      </c>
      <c r="T111" s="268">
        <f>$B111*'TC2'!T111/0.1</f>
        <v>212927.67797979357</v>
      </c>
      <c r="U111" s="268">
        <f>$B111*'TC2'!U111/0.1</f>
        <v>52249.020428396216</v>
      </c>
      <c r="V111" s="287">
        <f>$B111*'TC2'!V111/0.1</f>
        <v>5154.789263749688</v>
      </c>
    </row>
    <row r="112" spans="1:25" x14ac:dyDescent="0.2">
      <c r="A112" s="137">
        <v>2015</v>
      </c>
      <c r="B112" s="238">
        <v>70683.0031429191</v>
      </c>
      <c r="C112" s="271">
        <f>$B112*'TC2'!C112</f>
        <v>70683.0031429191</v>
      </c>
      <c r="D112" s="238">
        <f>$B112*'TC2'!D112</f>
        <v>51327.92264913398</v>
      </c>
      <c r="E112" s="268">
        <f>$B112*'TC2'!E112</f>
        <v>19355.080493785121</v>
      </c>
      <c r="F112" s="268">
        <f>$B112*'TC2'!F112</f>
        <v>5243.0037455146876</v>
      </c>
      <c r="G112" s="248">
        <f>$B112*'TC2'!G112/0.9</f>
        <v>48806.199935140088</v>
      </c>
      <c r="H112" s="764">
        <f>$B112*'TC2'!H112/0.9</f>
        <v>33107.492370788081</v>
      </c>
      <c r="I112" s="763">
        <f>$B112*'TC2'!I112/0.9</f>
        <v>15698.707564352006</v>
      </c>
      <c r="J112" s="763">
        <f>$B112*'TC2'!J112/0.9</f>
        <v>5214.9098742788829</v>
      </c>
      <c r="K112" s="269">
        <f>$B112*'TC2'!K112/0.5</f>
        <v>27950.868667680821</v>
      </c>
      <c r="L112" s="268">
        <f>$B112*'TC2'!L112/0.5</f>
        <v>16475.002470213218</v>
      </c>
      <c r="M112" s="268">
        <f>$B112*'TC2'!M112/0.5</f>
        <v>11475.866197467603</v>
      </c>
      <c r="N112" s="268">
        <f>$B112*'TC2'!N112/0.5</f>
        <v>4132.518550749005</v>
      </c>
      <c r="O112" s="269">
        <f>$B112*'TC2'!O112/0.4</f>
        <v>74875.364019464163</v>
      </c>
      <c r="P112" s="268">
        <f>$B112*'TC2'!P112/0.4</f>
        <v>53898.104746506666</v>
      </c>
      <c r="Q112" s="268">
        <f>$B112*'TC2'!Q112/0.4</f>
        <v>20977.259272957508</v>
      </c>
      <c r="R112" s="268">
        <f>$B112*'TC2'!R112/0.4</f>
        <v>6567.8990286912294</v>
      </c>
      <c r="S112" s="248">
        <f>$B112*'TC2'!S112/0.1</f>
        <v>267574.23201293021</v>
      </c>
      <c r="T112" s="268">
        <f>$B112*'TC2'!T112/0.1</f>
        <v>215311.79515424703</v>
      </c>
      <c r="U112" s="268">
        <f>$B112*'TC2'!U112/0.1</f>
        <v>52262.436858683177</v>
      </c>
      <c r="V112" s="287">
        <f>$B112*'TC2'!V112/0.1</f>
        <v>5495.8485866369283</v>
      </c>
    </row>
    <row r="113" spans="1:22" x14ac:dyDescent="0.2">
      <c r="A113" s="137">
        <v>2016</v>
      </c>
      <c r="B113" s="238">
        <v>70488.62255635226</v>
      </c>
      <c r="C113" s="271">
        <f>$B113*'TC2'!C113</f>
        <v>70488.62255635226</v>
      </c>
      <c r="D113" s="238">
        <f>$B113*'TC2'!D113</f>
        <v>51051.296458992969</v>
      </c>
      <c r="E113" s="268">
        <f>$B113*'TC2'!E113</f>
        <v>19437.326097359295</v>
      </c>
      <c r="F113" s="268">
        <f>$B113*'TC2'!F113</f>
        <v>5368.3391087288674</v>
      </c>
      <c r="G113" s="248">
        <f>$B113*'TC2'!G113/0.9</f>
        <v>48790.147039693191</v>
      </c>
      <c r="H113" s="762">
        <f>$B113*'TC2'!H113/0.9</f>
        <v>33016.25731920742</v>
      </c>
      <c r="I113" s="762">
        <f>$B113*'TC2'!I113/0.9</f>
        <v>15773.889720485771</v>
      </c>
      <c r="J113" s="762">
        <f>$B113*'TC2'!J113/0.9</f>
        <v>5333.3056899766007</v>
      </c>
      <c r="K113" s="269">
        <f>$B113*'TC2'!K113/0.5</f>
        <v>27650.326100022321</v>
      </c>
      <c r="L113" s="268">
        <f>$B113*'TC2'!L113/0.5</f>
        <v>16167.950862028849</v>
      </c>
      <c r="M113" s="268">
        <f>$B113*'TC2'!M113/0.5</f>
        <v>11482.375237993474</v>
      </c>
      <c r="N113" s="268">
        <f>$B113*'TC2'!N113/0.5</f>
        <v>4263.8849743291721</v>
      </c>
      <c r="O113" s="269">
        <f>$B113*'TC2'!O113/0.4</f>
        <v>75214.923214281778</v>
      </c>
      <c r="P113" s="268">
        <f>$B113*'TC2'!P113/0.4</f>
        <v>54076.64039068063</v>
      </c>
      <c r="Q113" s="268">
        <f>$B113*'TC2'!Q113/0.4</f>
        <v>21138.282823601141</v>
      </c>
      <c r="R113" s="268">
        <f>$B113*'TC2'!R113/0.4</f>
        <v>6670.0815845358875</v>
      </c>
      <c r="S113" s="248">
        <f>$B113*'TC2'!S113/0.1</f>
        <v>265774.90220628388</v>
      </c>
      <c r="T113" s="268">
        <f>$B113*'TC2'!T113/0.1</f>
        <v>213366.64871706287</v>
      </c>
      <c r="U113" s="268">
        <f>$B113*'TC2'!U113/0.1</f>
        <v>52408.253489220988</v>
      </c>
      <c r="V113" s="287">
        <f>$B113*'TC2'!V113/0.1</f>
        <v>5683.6398774992567</v>
      </c>
    </row>
    <row r="114" spans="1:22" x14ac:dyDescent="0.2">
      <c r="A114" s="137">
        <v>2017</v>
      </c>
      <c r="B114" s="238">
        <v>71859.12913838368</v>
      </c>
      <c r="C114" s="271">
        <f>$B114*'TC2'!C114</f>
        <v>71859.12913838368</v>
      </c>
      <c r="D114" s="238">
        <f>$B114*'TC2'!D114</f>
        <v>52335.935718113586</v>
      </c>
      <c r="E114" s="268">
        <f>$B114*'TC2'!E114</f>
        <v>19523.193420270094</v>
      </c>
      <c r="F114" s="268">
        <f>$B114*'TC2'!F114</f>
        <v>5397.7453700776532</v>
      </c>
      <c r="G114" s="248">
        <f>$B114*'TC2'!G114/0.9</f>
        <v>49684.482530718749</v>
      </c>
      <c r="H114" s="762">
        <f>$B114*'TC2'!H114/0.9</f>
        <v>33859.968450033171</v>
      </c>
      <c r="I114" s="762">
        <f>$B114*'TC2'!I114/0.9</f>
        <v>15824.514080685576</v>
      </c>
      <c r="J114" s="762">
        <f>$B114*'TC2'!J114/0.9</f>
        <v>5327.8200783846751</v>
      </c>
      <c r="K114" s="269">
        <f>$B114*'TC2'!K114/0.5</f>
        <v>28249.898375162869</v>
      </c>
      <c r="L114" s="268">
        <f>$B114*'TC2'!L114/0.5</f>
        <v>17003.76492542533</v>
      </c>
      <c r="M114" s="268">
        <f>$B114*'TC2'!M114/0.5</f>
        <v>11246.133449737541</v>
      </c>
      <c r="N114" s="268">
        <f>$B114*'TC2'!N114/0.5</f>
        <v>3833.8711936991126</v>
      </c>
      <c r="O114" s="269">
        <f>$B114*'TC2'!O114/0.4</f>
        <v>76477.712725163583</v>
      </c>
      <c r="P114" s="268">
        <f>$B114*'TC2'!P114/0.4</f>
        <v>54930.22285579297</v>
      </c>
      <c r="Q114" s="268">
        <f>$B114*'TC2'!Q114/0.4</f>
        <v>21547.489869370624</v>
      </c>
      <c r="R114" s="268">
        <f>$B114*'TC2'!R114/0.4</f>
        <v>7195.256184241628</v>
      </c>
      <c r="S114" s="248">
        <f>$B114*'TC2'!S114/0.1</f>
        <v>271430.94860736805</v>
      </c>
      <c r="T114" s="268">
        <f>$B114*'TC2'!T114/0.1</f>
        <v>218619.64113083732</v>
      </c>
      <c r="U114" s="268">
        <f>$B114*'TC2'!U114/0.1</f>
        <v>52811.307476530725</v>
      </c>
      <c r="V114" s="287">
        <f>$B114*'TC2'!V114/0.1</f>
        <v>6027.0729953144546</v>
      </c>
    </row>
    <row r="115" spans="1:22" x14ac:dyDescent="0.2">
      <c r="A115" s="137">
        <v>2018</v>
      </c>
      <c r="B115" s="238">
        <v>73083.390542620342</v>
      </c>
      <c r="C115" s="271">
        <f>$B115*'TC2'!C115</f>
        <v>73083.390542620342</v>
      </c>
      <c r="D115" s="238">
        <f>$B115*'TC2'!D115</f>
        <v>53254.292450587811</v>
      </c>
      <c r="E115" s="268">
        <f>$B115*'TC2'!E115</f>
        <v>19829.098092032527</v>
      </c>
      <c r="F115" s="268">
        <f>$B115*'TC2'!F115</f>
        <v>5470.097592479342</v>
      </c>
      <c r="G115" s="248">
        <f>$B115*'TC2'!G115/0.9</f>
        <v>49984.294990999195</v>
      </c>
      <c r="H115" s="764">
        <f>$B115*'TC2'!H115/0.9</f>
        <v>34028.731524102135</v>
      </c>
      <c r="I115" s="763">
        <f>$B115*'TC2'!I115/0.9</f>
        <v>15955.563466897063</v>
      </c>
      <c r="J115" s="763">
        <f>$B115*'TC2'!J115/0.9</f>
        <v>5375.5662531191238</v>
      </c>
      <c r="K115" s="269">
        <f>$B115*'TC2'!K115/0.5</f>
        <v>28222.519257640135</v>
      </c>
      <c r="L115" s="268">
        <f>$B115*'TC2'!L115/0.5</f>
        <v>16935.409999221349</v>
      </c>
      <c r="M115" s="268">
        <f>$B115*'TC2'!M115/0.5</f>
        <v>11287.109258418786</v>
      </c>
      <c r="N115" s="268">
        <f>$B115*'TC2'!N115/0.5</f>
        <v>3927.0428836252368</v>
      </c>
      <c r="O115" s="269">
        <f>$B115*'TC2'!O115/0.4</f>
        <v>77186.514657698019</v>
      </c>
      <c r="P115" s="268">
        <f>$B115*'TC2'!P115/0.4</f>
        <v>55395.38343020311</v>
      </c>
      <c r="Q115" s="268">
        <f>$B115*'TC2'!Q115/0.4</f>
        <v>21791.131227494909</v>
      </c>
      <c r="R115" s="268">
        <f>$B115*'TC2'!R115/0.4</f>
        <v>7186.2204649864825</v>
      </c>
      <c r="S115" s="248">
        <f>$B115*'TC2'!S115/0.1</f>
        <v>280975.25050721061</v>
      </c>
      <c r="T115" s="268">
        <f>$B115*'TC2'!T115/0.1</f>
        <v>226284.34078895894</v>
      </c>
      <c r="U115" s="268">
        <f>$B115*'TC2'!U115/0.1</f>
        <v>54690.9097182517</v>
      </c>
      <c r="V115" s="287">
        <f>$B115*'TC2'!V115/0.1</f>
        <v>6320.8796467213033</v>
      </c>
    </row>
    <row r="116" spans="1:22" x14ac:dyDescent="0.2">
      <c r="A116" s="137">
        <v>2019</v>
      </c>
      <c r="B116" s="238">
        <v>73608.566818749896</v>
      </c>
      <c r="C116" s="271">
        <f>$B116*'TC2'!C116</f>
        <v>73608.566818749896</v>
      </c>
      <c r="D116" s="238">
        <f>$B116*'TC2'!D116</f>
        <v>53465.482171165626</v>
      </c>
      <c r="E116" s="268">
        <f>$B116*'TC2'!E116</f>
        <v>20143.084647584274</v>
      </c>
      <c r="F116" s="268">
        <f>$B116*'TC2'!F116</f>
        <v>5631.5330997395104</v>
      </c>
      <c r="G116" s="248">
        <f>$B116*'TC2'!G116/0.9</f>
        <v>50553.991960672894</v>
      </c>
      <c r="H116" s="762">
        <f>$B116*'TC2'!H116/0.9</f>
        <v>34308.674210139216</v>
      </c>
      <c r="I116" s="762">
        <f>$B116*'TC2'!I116/0.9</f>
        <v>16245.317750533679</v>
      </c>
      <c r="J116" s="762">
        <f>$B116*'TC2'!J116/0.9</f>
        <v>5526.844931711219</v>
      </c>
      <c r="K116" s="269">
        <f>$B116*'TC2'!K116/0.5</f>
        <v>28475.684627513165</v>
      </c>
      <c r="L116" s="268">
        <f>$B116*'TC2'!L116/0.5</f>
        <v>17087.65794319256</v>
      </c>
      <c r="M116" s="268">
        <f>$B116*'TC2'!M116/0.5</f>
        <v>11388.026684320605</v>
      </c>
      <c r="N116" s="268">
        <f>$B116*'TC2'!N116/0.5</f>
        <v>3980.5269143511387</v>
      </c>
      <c r="O116" s="269">
        <f>$B116*'TC2'!O116/0.4</f>
        <v>78151.876127122552</v>
      </c>
      <c r="P116" s="268">
        <f>$B116*'TC2'!P116/0.4</f>
        <v>55834.944543822538</v>
      </c>
      <c r="Q116" s="268">
        <f>$B116*'TC2'!Q116/0.4</f>
        <v>22316.931583300022</v>
      </c>
      <c r="R116" s="268">
        <f>$B116*'TC2'!R116/0.4</f>
        <v>7459.7424534113179</v>
      </c>
      <c r="S116" s="248">
        <f>$B116*'TC2'!S116/0.1</f>
        <v>281099.74054144288</v>
      </c>
      <c r="T116" s="268">
        <f>$B116*'TC2'!T116/0.1</f>
        <v>225876.75382040328</v>
      </c>
      <c r="U116" s="268">
        <f>$B116*'TC2'!U116/0.1</f>
        <v>55222.986721039604</v>
      </c>
      <c r="V116" s="287">
        <f>$B116*'TC2'!V116/0.1</f>
        <v>6573.726611994136</v>
      </c>
    </row>
    <row r="117" spans="1:22" x14ac:dyDescent="0.2">
      <c r="A117" s="137"/>
      <c r="B117" s="238"/>
      <c r="C117" s="246"/>
      <c r="D117" s="238"/>
      <c r="E117" s="268"/>
      <c r="F117" s="268"/>
      <c r="G117" s="248"/>
      <c r="H117" s="762"/>
      <c r="I117" s="762"/>
      <c r="J117" s="762"/>
      <c r="K117" s="269"/>
      <c r="L117" s="268"/>
      <c r="M117" s="268"/>
      <c r="N117" s="268"/>
      <c r="O117" s="269"/>
      <c r="P117" s="268"/>
      <c r="Q117" s="268"/>
      <c r="R117" s="268"/>
      <c r="S117" s="248"/>
      <c r="T117" s="268"/>
      <c r="U117" s="268"/>
      <c r="V117" s="287"/>
    </row>
    <row r="118" spans="1:22" ht="17" thickBot="1" x14ac:dyDescent="0.25">
      <c r="A118" s="133"/>
      <c r="B118" s="133"/>
      <c r="C118" s="288"/>
      <c r="D118" s="289"/>
      <c r="E118" s="289"/>
      <c r="F118" s="289"/>
      <c r="G118" s="288"/>
      <c r="H118" s="289"/>
      <c r="I118" s="289"/>
      <c r="J118" s="289"/>
      <c r="K118" s="289"/>
      <c r="L118" s="289"/>
      <c r="M118" s="289"/>
      <c r="N118" s="289"/>
      <c r="O118" s="289"/>
      <c r="P118" s="289"/>
      <c r="Q118" s="289"/>
      <c r="R118" s="289"/>
      <c r="S118" s="288"/>
      <c r="T118" s="288"/>
      <c r="U118" s="288"/>
      <c r="V118" s="290"/>
    </row>
    <row r="119" spans="1:22" ht="17" thickTop="1" x14ac:dyDescent="0.2"/>
  </sheetData>
  <mergeCells count="3">
    <mergeCell ref="A4:V4"/>
    <mergeCell ref="C8:V8"/>
    <mergeCell ref="C7:V7"/>
  </mergeCells>
  <hyperlinks>
    <hyperlink ref="A1" location="Index!A1" display="Back to index" xr:uid="{00000000-0004-0000-2F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39997558519241921"/>
    <pageSetUpPr fitToPage="1"/>
  </sheetPr>
  <dimension ref="A1:AD119"/>
  <sheetViews>
    <sheetView workbookViewId="0">
      <pane xSplit="1" ySplit="9" topLeftCell="I10" activePane="bottomRight" state="frozen"/>
      <selection activeCell="D32" sqref="D32"/>
      <selection pane="topRight" activeCell="D32" sqref="D32"/>
      <selection pane="bottomLeft" activeCell="D32" sqref="D32"/>
      <selection pane="bottomRight" activeCell="A4" sqref="A4:V4"/>
    </sheetView>
  </sheetViews>
  <sheetFormatPr baseColWidth="10" defaultColWidth="10.83203125" defaultRowHeight="16" x14ac:dyDescent="0.2"/>
  <cols>
    <col min="1" max="1" width="10.83203125" style="131"/>
    <col min="2" max="2" width="12.83203125" style="131" hidden="1" customWidth="1"/>
    <col min="3" max="6" width="10.83203125" style="131"/>
    <col min="7" max="7" width="10.83203125" style="102" customWidth="1"/>
    <col min="8" max="15" width="10.83203125" style="131" customWidth="1"/>
    <col min="16" max="16" width="10.83203125" style="131"/>
    <col min="17" max="18" width="10.83203125" style="131" customWidth="1"/>
    <col min="19" max="22" width="10.83203125" style="102"/>
    <col min="23" max="30" width="11.5" style="1" customWidth="1"/>
    <col min="31" max="16384" width="10.83203125" style="102"/>
  </cols>
  <sheetData>
    <row r="1" spans="1:25" x14ac:dyDescent="0.2">
      <c r="A1" s="169" t="s">
        <v>37</v>
      </c>
      <c r="B1" s="169"/>
      <c r="C1" s="169"/>
      <c r="D1" s="169"/>
      <c r="E1" s="169"/>
      <c r="F1" s="169"/>
      <c r="H1" s="197"/>
    </row>
    <row r="2" spans="1:25" x14ac:dyDescent="0.2">
      <c r="H2" s="197"/>
    </row>
    <row r="3" spans="1:25" ht="17" thickBot="1" x14ac:dyDescent="0.25"/>
    <row r="4" spans="1:25" s="130" customFormat="1" ht="25" customHeight="1" thickTop="1" x14ac:dyDescent="0.2">
      <c r="A4" s="1377" t="s">
        <v>439</v>
      </c>
      <c r="B4" s="1378"/>
      <c r="C4" s="1378"/>
      <c r="D4" s="1378"/>
      <c r="E4" s="1378"/>
      <c r="F4" s="1378"/>
      <c r="G4" s="1378"/>
      <c r="H4" s="1378"/>
      <c r="I4" s="1378"/>
      <c r="J4" s="1378"/>
      <c r="K4" s="1378"/>
      <c r="L4" s="1378"/>
      <c r="M4" s="1378"/>
      <c r="N4" s="1378"/>
      <c r="O4" s="1378"/>
      <c r="P4" s="1378"/>
      <c r="Q4" s="1378"/>
      <c r="R4" s="1378"/>
      <c r="S4" s="1378"/>
      <c r="T4" s="1378"/>
      <c r="U4" s="1378"/>
      <c r="V4" s="1379"/>
      <c r="Y4" s="1"/>
    </row>
    <row r="5" spans="1:25" x14ac:dyDescent="0.2">
      <c r="A5" s="129"/>
      <c r="B5" s="128"/>
      <c r="C5" s="128"/>
      <c r="D5" s="128"/>
      <c r="E5" s="128"/>
      <c r="F5" s="128"/>
      <c r="G5" s="128"/>
      <c r="H5" s="128"/>
      <c r="I5" s="128"/>
      <c r="J5" s="128"/>
      <c r="K5" s="128"/>
      <c r="L5" s="128"/>
      <c r="M5" s="128"/>
      <c r="N5" s="128"/>
      <c r="O5" s="128"/>
      <c r="P5" s="128"/>
      <c r="Q5" s="128"/>
      <c r="R5" s="128"/>
      <c r="S5" s="128"/>
      <c r="T5" s="128"/>
      <c r="U5" s="128"/>
      <c r="V5" s="168"/>
    </row>
    <row r="6" spans="1:25" x14ac:dyDescent="0.2">
      <c r="A6" s="129"/>
      <c r="B6" s="128"/>
      <c r="C6" s="739" t="s">
        <v>36</v>
      </c>
      <c r="D6" s="739" t="s">
        <v>35</v>
      </c>
      <c r="E6" s="739" t="s">
        <v>34</v>
      </c>
      <c r="F6" s="739" t="s">
        <v>33</v>
      </c>
      <c r="G6" s="739" t="s">
        <v>32</v>
      </c>
      <c r="H6" s="739" t="s">
        <v>31</v>
      </c>
      <c r="I6" s="739" t="s">
        <v>30</v>
      </c>
      <c r="J6" s="739" t="s">
        <v>29</v>
      </c>
      <c r="K6" s="929" t="s">
        <v>28</v>
      </c>
      <c r="L6" s="739" t="s">
        <v>27</v>
      </c>
      <c r="M6" s="739" t="s">
        <v>26</v>
      </c>
      <c r="N6" s="929" t="s">
        <v>25</v>
      </c>
      <c r="O6" s="739" t="s">
        <v>24</v>
      </c>
      <c r="P6" s="739" t="s">
        <v>23</v>
      </c>
      <c r="Q6" s="929" t="s">
        <v>22</v>
      </c>
      <c r="R6" s="929" t="s">
        <v>21</v>
      </c>
      <c r="S6" s="739" t="s">
        <v>54</v>
      </c>
      <c r="T6" s="739" t="s">
        <v>53</v>
      </c>
      <c r="U6" s="739" t="s">
        <v>52</v>
      </c>
      <c r="V6" s="226" t="s">
        <v>51</v>
      </c>
    </row>
    <row r="7" spans="1:25" ht="31" customHeight="1" x14ac:dyDescent="0.2">
      <c r="A7" s="129"/>
      <c r="B7" s="128"/>
      <c r="C7" s="1375" t="s">
        <v>683</v>
      </c>
      <c r="D7" s="1375"/>
      <c r="E7" s="1375"/>
      <c r="F7" s="1375"/>
      <c r="G7" s="1375"/>
      <c r="H7" s="1375"/>
      <c r="I7" s="1375"/>
      <c r="J7" s="1375"/>
      <c r="K7" s="1375"/>
      <c r="L7" s="1375"/>
      <c r="M7" s="1375"/>
      <c r="N7" s="1375"/>
      <c r="O7" s="1375"/>
      <c r="P7" s="1375"/>
      <c r="Q7" s="1375"/>
      <c r="R7" s="1375"/>
      <c r="S7" s="1375"/>
      <c r="T7" s="1375"/>
      <c r="U7" s="1375"/>
      <c r="V7" s="1376"/>
    </row>
    <row r="8" spans="1:25" s="125" customFormat="1" ht="20" customHeight="1" x14ac:dyDescent="0.2">
      <c r="A8" s="165"/>
      <c r="B8" s="215"/>
      <c r="C8" s="1442" t="s">
        <v>1058</v>
      </c>
      <c r="D8" s="1443"/>
      <c r="E8" s="1443"/>
      <c r="F8" s="1443"/>
      <c r="G8" s="1443"/>
      <c r="H8" s="1443"/>
      <c r="I8" s="1443"/>
      <c r="J8" s="1443"/>
      <c r="K8" s="1443"/>
      <c r="L8" s="1443"/>
      <c r="M8" s="1443"/>
      <c r="N8" s="1443"/>
      <c r="O8" s="1443"/>
      <c r="P8" s="1443"/>
      <c r="Q8" s="1443"/>
      <c r="R8" s="1443"/>
      <c r="S8" s="1443"/>
      <c r="T8" s="1443"/>
      <c r="U8" s="1443"/>
      <c r="V8" s="1444"/>
      <c r="Y8" s="1"/>
    </row>
    <row r="9" spans="1:25" ht="69" thickBot="1" x14ac:dyDescent="0.25">
      <c r="A9" s="129"/>
      <c r="B9" s="234" t="s">
        <v>98</v>
      </c>
      <c r="C9" s="164" t="s">
        <v>38</v>
      </c>
      <c r="D9" s="122" t="s">
        <v>96</v>
      </c>
      <c r="E9" s="1166" t="s">
        <v>1075</v>
      </c>
      <c r="F9" s="776" t="s">
        <v>670</v>
      </c>
      <c r="G9" s="164" t="s">
        <v>16</v>
      </c>
      <c r="H9" s="122" t="s">
        <v>96</v>
      </c>
      <c r="I9" s="1166" t="s">
        <v>1075</v>
      </c>
      <c r="J9" s="776" t="s">
        <v>670</v>
      </c>
      <c r="K9" s="164" t="s">
        <v>15</v>
      </c>
      <c r="L9" s="122" t="s">
        <v>96</v>
      </c>
      <c r="M9" s="1166" t="s">
        <v>1075</v>
      </c>
      <c r="N9" s="776" t="s">
        <v>670</v>
      </c>
      <c r="O9" s="164" t="s">
        <v>59</v>
      </c>
      <c r="P9" s="122" t="s">
        <v>96</v>
      </c>
      <c r="Q9" s="1166" t="s">
        <v>1075</v>
      </c>
      <c r="R9" s="776" t="s">
        <v>670</v>
      </c>
      <c r="S9" s="163" t="s">
        <v>14</v>
      </c>
      <c r="T9" s="122" t="s">
        <v>96</v>
      </c>
      <c r="U9" s="1166" t="s">
        <v>1075</v>
      </c>
      <c r="V9" s="162" t="s">
        <v>670</v>
      </c>
    </row>
    <row r="10" spans="1:25" x14ac:dyDescent="0.2">
      <c r="A10" s="155">
        <v>1913</v>
      </c>
      <c r="B10" s="235">
        <v>12463.269173092613</v>
      </c>
      <c r="C10" s="1169">
        <f>$B10*'TC2'!C10</f>
        <v>12463.269173092613</v>
      </c>
      <c r="D10" s="241">
        <f>$B10*'TC2'!D10</f>
        <v>11475.52202140772</v>
      </c>
      <c r="E10" s="241">
        <f>$B10*'TC2'!E10</f>
        <v>987.74715168489365</v>
      </c>
      <c r="F10" s="241">
        <f>$B10*'TC2'!F10</f>
        <v>0</v>
      </c>
      <c r="G10" s="242"/>
      <c r="H10" s="241"/>
      <c r="I10" s="241"/>
      <c r="J10" s="241"/>
      <c r="K10" s="243"/>
      <c r="L10" s="241"/>
      <c r="M10" s="241"/>
      <c r="N10" s="241"/>
      <c r="O10" s="244"/>
      <c r="P10" s="241"/>
      <c r="Q10" s="241"/>
      <c r="R10" s="241"/>
      <c r="S10" s="242"/>
      <c r="T10" s="241"/>
      <c r="U10" s="241"/>
      <c r="V10" s="245"/>
    </row>
    <row r="11" spans="1:25" x14ac:dyDescent="0.2">
      <c r="A11" s="155">
        <v>1914</v>
      </c>
      <c r="B11" s="235">
        <v>11260.37914810103</v>
      </c>
      <c r="C11" s="271">
        <f>$B11*'TC2'!C11</f>
        <v>11260.37914810103</v>
      </c>
      <c r="D11" s="247">
        <f>$B11*'TC2'!D11</f>
        <v>10361.701652165499</v>
      </c>
      <c r="E11" s="247">
        <f>$B11*'TC2'!E11</f>
        <v>898.6774959355306</v>
      </c>
      <c r="F11" s="247">
        <f>$B11*'TC2'!F11</f>
        <v>0</v>
      </c>
      <c r="G11" s="248"/>
      <c r="H11" s="247"/>
      <c r="I11" s="247"/>
      <c r="J11" s="247"/>
      <c r="K11" s="249"/>
      <c r="L11" s="247"/>
      <c r="M11" s="247"/>
      <c r="N11" s="247"/>
      <c r="O11" s="250"/>
      <c r="P11" s="247"/>
      <c r="Q11" s="247"/>
      <c r="R11" s="247"/>
      <c r="S11" s="248"/>
      <c r="T11" s="247"/>
      <c r="U11" s="247"/>
      <c r="V11" s="251"/>
    </row>
    <row r="12" spans="1:25" x14ac:dyDescent="0.2">
      <c r="A12" s="155">
        <v>1915</v>
      </c>
      <c r="B12" s="235">
        <v>11484.015205040416</v>
      </c>
      <c r="C12" s="271">
        <f>$B12*'TC2'!C12</f>
        <v>11484.015205040416</v>
      </c>
      <c r="D12" s="247">
        <f>$B12*'TC2'!D12</f>
        <v>10566.778915401759</v>
      </c>
      <c r="E12" s="247">
        <f>$B12*'TC2'!E12</f>
        <v>917.23628963865724</v>
      </c>
      <c r="F12" s="247">
        <f>$B12*'TC2'!F12</f>
        <v>0</v>
      </c>
      <c r="G12" s="248"/>
      <c r="H12" s="247"/>
      <c r="I12" s="247"/>
      <c r="J12" s="247"/>
      <c r="K12" s="249"/>
      <c r="L12" s="247"/>
      <c r="M12" s="247"/>
      <c r="N12" s="247"/>
      <c r="O12" s="250"/>
      <c r="P12" s="247"/>
      <c r="Q12" s="247"/>
      <c r="R12" s="247"/>
      <c r="S12" s="248"/>
      <c r="T12" s="247"/>
      <c r="U12" s="247"/>
      <c r="V12" s="251"/>
    </row>
    <row r="13" spans="1:25" x14ac:dyDescent="0.2">
      <c r="A13" s="155">
        <v>1916</v>
      </c>
      <c r="B13" s="235">
        <v>13095.379337994085</v>
      </c>
      <c r="C13" s="271">
        <f>$B13*'TC2'!C13</f>
        <v>13095.379337994085</v>
      </c>
      <c r="D13" s="252">
        <f>$B13*'TC2'!D13</f>
        <v>12023.070850833767</v>
      </c>
      <c r="E13" s="252">
        <f>$B13*'TC2'!E13</f>
        <v>1072.3084871603191</v>
      </c>
      <c r="F13" s="252">
        <f>$B13*'TC2'!F13</f>
        <v>0</v>
      </c>
      <c r="G13" s="253"/>
      <c r="H13" s="254"/>
      <c r="I13" s="254"/>
      <c r="J13" s="254"/>
      <c r="K13" s="253"/>
      <c r="L13" s="254"/>
      <c r="M13" s="254"/>
      <c r="N13" s="254"/>
      <c r="O13" s="253"/>
      <c r="P13" s="254"/>
      <c r="Q13" s="254"/>
      <c r="R13" s="254"/>
      <c r="S13" s="253"/>
      <c r="T13" s="254"/>
      <c r="U13" s="254"/>
      <c r="V13" s="255"/>
    </row>
    <row r="14" spans="1:25" x14ac:dyDescent="0.2">
      <c r="A14" s="155">
        <v>1917</v>
      </c>
      <c r="B14" s="235">
        <v>12890.512628166964</v>
      </c>
      <c r="C14" s="271">
        <f>$B14*'TC2'!C14</f>
        <v>12890.512628166964</v>
      </c>
      <c r="D14" s="252">
        <f>$B14*'TC2'!D14</f>
        <v>10456.277657364988</v>
      </c>
      <c r="E14" s="252">
        <f>$B14*'TC2'!E14</f>
        <v>2434.234970801976</v>
      </c>
      <c r="F14" s="252">
        <f>$B14*'TC2'!F14</f>
        <v>0</v>
      </c>
      <c r="G14" s="248">
        <f>$B14*'TC2'!G14/0.9</f>
        <v>8014.4487030593291</v>
      </c>
      <c r="H14" s="762">
        <f>$B14*'TC2'!H14/0.9</f>
        <v>6464.1922287677808</v>
      </c>
      <c r="I14" s="762">
        <f>$B14*'TC2'!I14/0.9</f>
        <v>1550.2564742915483</v>
      </c>
      <c r="J14" s="762">
        <f>$B14*'TC2'!J14/0.9</f>
        <v>0</v>
      </c>
      <c r="K14" s="256"/>
      <c r="L14" s="252"/>
      <c r="M14" s="252"/>
      <c r="N14" s="252"/>
      <c r="O14" s="257"/>
      <c r="P14" s="252"/>
      <c r="Q14" s="252"/>
      <c r="R14" s="252"/>
      <c r="S14" s="248">
        <f>$B14*'TC2'!S14/0.1</f>
        <v>56775.08795413567</v>
      </c>
      <c r="T14" s="247">
        <f>$B14*'TC2'!T14/0.1</f>
        <v>46385.046514739843</v>
      </c>
      <c r="U14" s="247">
        <f>$B14*'TC2'!U14/0.1</f>
        <v>10390.041439395822</v>
      </c>
      <c r="V14" s="251">
        <f>$B14*'TC2'!V14/0.1</f>
        <v>0</v>
      </c>
      <c r="Y14" s="3"/>
    </row>
    <row r="15" spans="1:25" x14ac:dyDescent="0.2">
      <c r="A15" s="155">
        <v>1918</v>
      </c>
      <c r="B15" s="235">
        <v>13638.735670175383</v>
      </c>
      <c r="C15" s="271">
        <f>$B15*'TC2'!C15</f>
        <v>13638.735670175383</v>
      </c>
      <c r="D15" s="247">
        <f>$B15*'TC2'!D15</f>
        <v>10446.148243089976</v>
      </c>
      <c r="E15" s="247">
        <f>$B15*'TC2'!E15</f>
        <v>3192.5874270854069</v>
      </c>
      <c r="F15" s="247">
        <f>$B15*'TC2'!F15</f>
        <v>0</v>
      </c>
      <c r="G15" s="248">
        <f>$B15*'TC2'!G15/0.9</f>
        <v>8775.5647884724058</v>
      </c>
      <c r="H15" s="769">
        <f>$B15*'TC2'!H15/0.9</f>
        <v>6676.2501616344352</v>
      </c>
      <c r="I15" s="769">
        <f>$B15*'TC2'!I15/0.9</f>
        <v>2099.3146268379692</v>
      </c>
      <c r="J15" s="769">
        <f>$B15*'TC2'!J15/0.9</f>
        <v>0</v>
      </c>
      <c r="K15" s="249"/>
      <c r="L15" s="247"/>
      <c r="M15" s="247"/>
      <c r="N15" s="247"/>
      <c r="O15" s="250"/>
      <c r="P15" s="247"/>
      <c r="Q15" s="247"/>
      <c r="R15" s="247"/>
      <c r="S15" s="248">
        <f>$B15*'TC2'!S15/0.1</f>
        <v>57407.273605502181</v>
      </c>
      <c r="T15" s="247">
        <f>$B15*'TC2'!T15/0.1</f>
        <v>44375.23097618985</v>
      </c>
      <c r="U15" s="247">
        <f>$B15*'TC2'!U15/0.1</f>
        <v>13032.042629312346</v>
      </c>
      <c r="V15" s="251">
        <f>$B15*'TC2'!V15/0.1</f>
        <v>0</v>
      </c>
      <c r="Y15" s="3"/>
    </row>
    <row r="16" spans="1:25" x14ac:dyDescent="0.2">
      <c r="A16" s="160">
        <v>1919</v>
      </c>
      <c r="B16" s="236">
        <v>12923.550497299559</v>
      </c>
      <c r="C16" s="281">
        <f>$B16*'TC2'!C16</f>
        <v>12923.550497299559</v>
      </c>
      <c r="D16" s="258">
        <f>$B16*'TC2'!D16</f>
        <v>11356.153528605408</v>
      </c>
      <c r="E16" s="258">
        <f>$B16*'TC2'!E16</f>
        <v>1567.3969686941505</v>
      </c>
      <c r="F16" s="258">
        <f>$B16*'TC2'!F16</f>
        <v>0</v>
      </c>
      <c r="G16" s="259">
        <f>$B16*'TC2'!G16/0.9</f>
        <v>8163.9592282741169</v>
      </c>
      <c r="H16" s="770">
        <f>$B16*'TC2'!H16/0.9</f>
        <v>7161.5617963153873</v>
      </c>
      <c r="I16" s="770">
        <f>$B16*'TC2'!I16/0.9</f>
        <v>1002.3974319587301</v>
      </c>
      <c r="J16" s="770">
        <f>$B16*'TC2'!J16/0.9</f>
        <v>0</v>
      </c>
      <c r="K16" s="260"/>
      <c r="L16" s="258"/>
      <c r="M16" s="258"/>
      <c r="N16" s="258"/>
      <c r="O16" s="261"/>
      <c r="P16" s="258"/>
      <c r="Q16" s="258"/>
      <c r="R16" s="258"/>
      <c r="S16" s="259">
        <f>$B16*'TC2'!S16/0.1</f>
        <v>55759.87191852853</v>
      </c>
      <c r="T16" s="258">
        <f>$B16*'TC2'!T16/0.1</f>
        <v>49107.47911921559</v>
      </c>
      <c r="U16" s="258">
        <f>$B16*'TC2'!U16/0.1</f>
        <v>6652.3927993129319</v>
      </c>
      <c r="V16" s="262">
        <f>$B16*'TC2'!V16/0.1</f>
        <v>0</v>
      </c>
      <c r="Y16" s="3"/>
    </row>
    <row r="17" spans="1:25" x14ac:dyDescent="0.2">
      <c r="A17" s="155">
        <v>1920</v>
      </c>
      <c r="B17" s="235">
        <v>12643.01808437293</v>
      </c>
      <c r="C17" s="271">
        <f>$B17*'TC2'!C17</f>
        <v>12643.01808437293</v>
      </c>
      <c r="D17" s="247">
        <f>$B17*'TC2'!D17</f>
        <v>11663.903306634353</v>
      </c>
      <c r="E17" s="247">
        <f>$B17*'TC2'!E17</f>
        <v>979.11477773857769</v>
      </c>
      <c r="F17" s="247">
        <f>$B17*'TC2'!F17</f>
        <v>0</v>
      </c>
      <c r="G17" s="248">
        <f>$B17*'TC2'!G17/0.9</f>
        <v>8282.2782381856996</v>
      </c>
      <c r="H17" s="769">
        <f>$B17*'TC2'!H17/0.9</f>
        <v>7635.8165787587168</v>
      </c>
      <c r="I17" s="769">
        <f>$B17*'TC2'!I17/0.9</f>
        <v>646.46165942698315</v>
      </c>
      <c r="J17" s="769">
        <f>$B17*'TC2'!J17/0.9</f>
        <v>0</v>
      </c>
      <c r="K17" s="249"/>
      <c r="L17" s="247"/>
      <c r="M17" s="247"/>
      <c r="N17" s="247"/>
      <c r="O17" s="250"/>
      <c r="P17" s="247"/>
      <c r="Q17" s="247"/>
      <c r="R17" s="247"/>
      <c r="S17" s="248">
        <f>$B17*'TC2'!S17/0.1</f>
        <v>51889.676700058008</v>
      </c>
      <c r="T17" s="247">
        <f>$B17*'TC2'!T17/0.1</f>
        <v>47916.683857515069</v>
      </c>
      <c r="U17" s="247">
        <f>$B17*'TC2'!U17/0.1</f>
        <v>3972.9928425429275</v>
      </c>
      <c r="V17" s="251">
        <f>$B17*'TC2'!V17/0.1</f>
        <v>0</v>
      </c>
      <c r="Y17" s="3"/>
    </row>
    <row r="18" spans="1:25" x14ac:dyDescent="0.2">
      <c r="A18" s="155">
        <v>1921</v>
      </c>
      <c r="B18" s="235">
        <v>11398.81049840898</v>
      </c>
      <c r="C18" s="271">
        <f>$B18*'TC2'!C18</f>
        <v>11398.81049840898</v>
      </c>
      <c r="D18" s="247">
        <f>$B18*'TC2'!D18</f>
        <v>10472.790454899399</v>
      </c>
      <c r="E18" s="247">
        <f>$B18*'TC2'!E18</f>
        <v>926.020043509581</v>
      </c>
      <c r="F18" s="247">
        <f>$B18*'TC2'!F18</f>
        <v>0</v>
      </c>
      <c r="G18" s="248">
        <f>$B18*'TC2'!G18/0.9</f>
        <v>7025.4491078637639</v>
      </c>
      <c r="H18" s="769">
        <f>$B18*'TC2'!H18/0.9</f>
        <v>6446.9347202621775</v>
      </c>
      <c r="I18" s="769">
        <f>$B18*'TC2'!I18/0.9</f>
        <v>578.51438760158624</v>
      </c>
      <c r="J18" s="769">
        <f>$B18*'TC2'!J18/0.9</f>
        <v>0</v>
      </c>
      <c r="K18" s="249"/>
      <c r="L18" s="247"/>
      <c r="M18" s="247"/>
      <c r="N18" s="247"/>
      <c r="O18" s="250"/>
      <c r="P18" s="247"/>
      <c r="Q18" s="247"/>
      <c r="R18" s="247"/>
      <c r="S18" s="248">
        <f>$B18*'TC2'!S18/0.1</f>
        <v>50759.063013315921</v>
      </c>
      <c r="T18" s="247">
        <f>$B18*'TC2'!T18/0.1</f>
        <v>46705.492066634382</v>
      </c>
      <c r="U18" s="247">
        <f>$B18*'TC2'!U18/0.1</f>
        <v>4053.5709466815351</v>
      </c>
      <c r="V18" s="251">
        <f>$B18*'TC2'!V18/0.1</f>
        <v>0</v>
      </c>
      <c r="Y18" s="3"/>
    </row>
    <row r="19" spans="1:25" x14ac:dyDescent="0.2">
      <c r="A19" s="155">
        <v>1922</v>
      </c>
      <c r="B19" s="235">
        <v>12372.125613124426</v>
      </c>
      <c r="C19" s="271">
        <f>$B19*'TC2'!C19</f>
        <v>12372.125613124426</v>
      </c>
      <c r="D19" s="247">
        <f>$B19*'TC2'!D19</f>
        <v>11426.084428687709</v>
      </c>
      <c r="E19" s="247">
        <f>$B19*'TC2'!E19</f>
        <v>946.04118443671769</v>
      </c>
      <c r="F19" s="247">
        <f>$B19*'TC2'!F19</f>
        <v>0</v>
      </c>
      <c r="G19" s="248">
        <f>$B19*'TC2'!G19/0.9</f>
        <v>7790.1861935711677</v>
      </c>
      <c r="H19" s="769">
        <f>$B19*'TC2'!H19/0.9</f>
        <v>7186.735551479931</v>
      </c>
      <c r="I19" s="769">
        <f>$B19*'TC2'!I19/0.9</f>
        <v>603.45064209123882</v>
      </c>
      <c r="J19" s="769">
        <f>$B19*'TC2'!J19/0.9</f>
        <v>0</v>
      </c>
      <c r="K19" s="249"/>
      <c r="L19" s="247"/>
      <c r="M19" s="247"/>
      <c r="N19" s="247"/>
      <c r="O19" s="250"/>
      <c r="P19" s="247"/>
      <c r="Q19" s="247"/>
      <c r="R19" s="247"/>
      <c r="S19" s="248">
        <f>$B19*'TC2'!S19/0.1</f>
        <v>53609.580389103736</v>
      </c>
      <c r="T19" s="247">
        <f>$B19*'TC2'!T19/0.1</f>
        <v>49580.224323557712</v>
      </c>
      <c r="U19" s="247">
        <f>$B19*'TC2'!U19/0.1</f>
        <v>4029.3560655460269</v>
      </c>
      <c r="V19" s="251">
        <f>$B19*'TC2'!V19/0.1</f>
        <v>0</v>
      </c>
      <c r="Y19" s="3"/>
    </row>
    <row r="20" spans="1:25" x14ac:dyDescent="0.2">
      <c r="A20" s="155">
        <v>1923</v>
      </c>
      <c r="B20" s="235">
        <v>13922.968159446869</v>
      </c>
      <c r="C20" s="271">
        <f>$B20*'TC2'!C20</f>
        <v>13922.968159446869</v>
      </c>
      <c r="D20" s="247">
        <f>$B20*'TC2'!D20</f>
        <v>12872.240927545883</v>
      </c>
      <c r="E20" s="247">
        <f>$B20*'TC2'!E20</f>
        <v>1050.7272319009867</v>
      </c>
      <c r="F20" s="247">
        <f>$B20*'TC2'!F20</f>
        <v>0</v>
      </c>
      <c r="G20" s="248">
        <f>$B20*'TC2'!G20/0.9</f>
        <v>9218.4930519516402</v>
      </c>
      <c r="H20" s="769">
        <f>$B20*'TC2'!H20/0.9</f>
        <v>8517.4748361119655</v>
      </c>
      <c r="I20" s="769">
        <f>$B20*'TC2'!I20/0.9</f>
        <v>701.01821583967444</v>
      </c>
      <c r="J20" s="769">
        <f>$B20*'TC2'!J20/0.9</f>
        <v>0</v>
      </c>
      <c r="K20" s="249"/>
      <c r="L20" s="247"/>
      <c r="M20" s="247"/>
      <c r="N20" s="247"/>
      <c r="O20" s="250"/>
      <c r="P20" s="247"/>
      <c r="Q20" s="247"/>
      <c r="R20" s="247"/>
      <c r="S20" s="248">
        <f>$B20*'TC2'!S20/0.1</f>
        <v>56263.244126903934</v>
      </c>
      <c r="T20" s="247">
        <f>$B20*'TC2'!T20/0.1</f>
        <v>52065.135750451132</v>
      </c>
      <c r="U20" s="247">
        <f>$B20*'TC2'!U20/0.1</f>
        <v>4198.1083764527966</v>
      </c>
      <c r="V20" s="251">
        <f>$B20*'TC2'!V20/0.1</f>
        <v>0</v>
      </c>
      <c r="Y20" s="3"/>
    </row>
    <row r="21" spans="1:25" x14ac:dyDescent="0.2">
      <c r="A21" s="155">
        <v>1924</v>
      </c>
      <c r="B21" s="235">
        <v>13744.596353117728</v>
      </c>
      <c r="C21" s="271">
        <f>$B21*'TC2'!C21</f>
        <v>13744.596353117728</v>
      </c>
      <c r="D21" s="247">
        <f>$B21*'TC2'!D21</f>
        <v>12770.167377287858</v>
      </c>
      <c r="E21" s="247">
        <f>$B21*'TC2'!E21</f>
        <v>974.42897582986973</v>
      </c>
      <c r="F21" s="247">
        <f>$B21*'TC2'!F21</f>
        <v>0</v>
      </c>
      <c r="G21" s="248">
        <f>$B21*'TC2'!G21/0.9</f>
        <v>8756.3371644515719</v>
      </c>
      <c r="H21" s="769">
        <f>$B21*'TC2'!H21/0.9</f>
        <v>8128.2135657290746</v>
      </c>
      <c r="I21" s="769">
        <f>$B21*'TC2'!I21/0.9</f>
        <v>628.12359872249874</v>
      </c>
      <c r="J21" s="769">
        <f>$B21*'TC2'!J21/0.9</f>
        <v>0</v>
      </c>
      <c r="K21" s="249"/>
      <c r="L21" s="247"/>
      <c r="M21" s="247"/>
      <c r="N21" s="247"/>
      <c r="O21" s="250"/>
      <c r="P21" s="247"/>
      <c r="Q21" s="247"/>
      <c r="R21" s="247"/>
      <c r="S21" s="248">
        <f>$B21*'TC2'!S21/0.1</f>
        <v>58638.929051113118</v>
      </c>
      <c r="T21" s="247">
        <f>$B21*'TC2'!T21/0.1</f>
        <v>54547.751681316913</v>
      </c>
      <c r="U21" s="247">
        <f>$B21*'TC2'!U21/0.1</f>
        <v>4091.1773697962076</v>
      </c>
      <c r="V21" s="251">
        <f>$B21*'TC2'!V21/0.1</f>
        <v>0</v>
      </c>
      <c r="Y21" s="3"/>
    </row>
    <row r="22" spans="1:25" x14ac:dyDescent="0.2">
      <c r="A22" s="155">
        <v>1925</v>
      </c>
      <c r="B22" s="235">
        <v>13992.494449672691</v>
      </c>
      <c r="C22" s="271">
        <f>$B22*'TC2'!C22</f>
        <v>13992.494449672691</v>
      </c>
      <c r="D22" s="247">
        <f>$B22*'TC2'!D22</f>
        <v>12923.566847987144</v>
      </c>
      <c r="E22" s="247">
        <f>$B22*'TC2'!E22</f>
        <v>1068.9276016855486</v>
      </c>
      <c r="F22" s="247">
        <f>$B22*'TC2'!F22</f>
        <v>0</v>
      </c>
      <c r="G22" s="248">
        <f>$B22*'TC2'!G22/0.9</f>
        <v>8686.5000024740311</v>
      </c>
      <c r="H22" s="769">
        <f>$B22*'TC2'!H22/0.9</f>
        <v>8014.0665403656731</v>
      </c>
      <c r="I22" s="769">
        <f>$B22*'TC2'!I22/0.9</f>
        <v>672.4334621083583</v>
      </c>
      <c r="J22" s="769">
        <f>$B22*'TC2'!J22/0.9</f>
        <v>0</v>
      </c>
      <c r="K22" s="249"/>
      <c r="L22" s="247"/>
      <c r="M22" s="247"/>
      <c r="N22" s="247"/>
      <c r="O22" s="250"/>
      <c r="P22" s="247"/>
      <c r="Q22" s="247"/>
      <c r="R22" s="247"/>
      <c r="S22" s="248">
        <f>$B22*'TC2'!S22/0.1</f>
        <v>61746.44447446063</v>
      </c>
      <c r="T22" s="247">
        <f>$B22*'TC2'!T22/0.1</f>
        <v>57109.069616580367</v>
      </c>
      <c r="U22" s="247">
        <f>$B22*'TC2'!U22/0.1</f>
        <v>4637.3748578802615</v>
      </c>
      <c r="V22" s="251">
        <f>$B22*'TC2'!V22/0.1</f>
        <v>0</v>
      </c>
      <c r="Y22" s="3"/>
    </row>
    <row r="23" spans="1:25" x14ac:dyDescent="0.2">
      <c r="A23" s="155">
        <v>1926</v>
      </c>
      <c r="B23" s="235">
        <v>14646.662723962301</v>
      </c>
      <c r="C23" s="271">
        <f>$B23*'TC2'!C23</f>
        <v>14646.662723962301</v>
      </c>
      <c r="D23" s="247">
        <f>$B23*'TC2'!D23</f>
        <v>13534.262654246137</v>
      </c>
      <c r="E23" s="247">
        <f>$B23*'TC2'!E23</f>
        <v>1112.4000697161644</v>
      </c>
      <c r="F23" s="247">
        <f>$B23*'TC2'!F23</f>
        <v>0</v>
      </c>
      <c r="G23" s="248">
        <f>$B23*'TC2'!G23/0.9</f>
        <v>9042.4116643298294</v>
      </c>
      <c r="H23" s="769">
        <f>$B23*'TC2'!H23/0.9</f>
        <v>8346.7122246116542</v>
      </c>
      <c r="I23" s="769">
        <f>$B23*'TC2'!I23/0.9</f>
        <v>695.69943971817418</v>
      </c>
      <c r="J23" s="769">
        <f>$B23*'TC2'!J23/0.9</f>
        <v>0</v>
      </c>
      <c r="K23" s="249"/>
      <c r="L23" s="247"/>
      <c r="M23" s="247"/>
      <c r="N23" s="247"/>
      <c r="O23" s="250"/>
      <c r="P23" s="247"/>
      <c r="Q23" s="247"/>
      <c r="R23" s="247"/>
      <c r="S23" s="248">
        <f>$B23*'TC2'!S23/0.1</f>
        <v>65084.922260654545</v>
      </c>
      <c r="T23" s="247">
        <f>$B23*'TC2'!T23/0.1</f>
        <v>60222.21652095647</v>
      </c>
      <c r="U23" s="247">
        <f>$B23*'TC2'!U23/0.1</f>
        <v>4862.7057396980772</v>
      </c>
      <c r="V23" s="251">
        <f>$B23*'TC2'!V23/0.1</f>
        <v>0</v>
      </c>
      <c r="Y23" s="3"/>
    </row>
    <row r="24" spans="1:25" x14ac:dyDescent="0.2">
      <c r="A24" s="155">
        <v>1927</v>
      </c>
      <c r="B24" s="235">
        <v>14377.278465642459</v>
      </c>
      <c r="C24" s="271">
        <f>$B24*'TC2'!C24</f>
        <v>14377.278465642459</v>
      </c>
      <c r="D24" s="247">
        <f>$B24*'TC2'!D24</f>
        <v>13359.583717619485</v>
      </c>
      <c r="E24" s="247">
        <f>$B24*'TC2'!E24</f>
        <v>1017.6947480229732</v>
      </c>
      <c r="F24" s="247">
        <f>$B24*'TC2'!F24</f>
        <v>0</v>
      </c>
      <c r="G24" s="248">
        <f>$B24*'TC2'!G24/0.9</f>
        <v>8950.7883328514217</v>
      </c>
      <c r="H24" s="769">
        <f>$B24*'TC2'!H24/0.9</f>
        <v>8308.8119591302657</v>
      </c>
      <c r="I24" s="769">
        <f>$B24*'TC2'!I24/0.9</f>
        <v>641.97637372115514</v>
      </c>
      <c r="J24" s="769">
        <f>$B24*'TC2'!J24/0.9</f>
        <v>0</v>
      </c>
      <c r="K24" s="249"/>
      <c r="L24" s="247"/>
      <c r="M24" s="247"/>
      <c r="N24" s="247"/>
      <c r="O24" s="250"/>
      <c r="P24" s="247"/>
      <c r="Q24" s="247"/>
      <c r="R24" s="247"/>
      <c r="S24" s="248">
        <f>$B24*'TC2'!S24/0.1</f>
        <v>63215.689660761796</v>
      </c>
      <c r="T24" s="247">
        <f>$B24*'TC2'!T24/0.1</f>
        <v>58816.529544022458</v>
      </c>
      <c r="U24" s="247">
        <f>$B24*'TC2'!U24/0.1</f>
        <v>4399.1601167393355</v>
      </c>
      <c r="V24" s="251">
        <f>$B24*'TC2'!V24/0.1</f>
        <v>0</v>
      </c>
      <c r="Y24" s="3"/>
    </row>
    <row r="25" spans="1:25" x14ac:dyDescent="0.2">
      <c r="A25" s="155">
        <v>1928</v>
      </c>
      <c r="B25" s="235">
        <v>14532.727061487092</v>
      </c>
      <c r="C25" s="271">
        <f>$B25*'TC2'!C25</f>
        <v>14532.727061487092</v>
      </c>
      <c r="D25" s="247">
        <f>$B25*'TC2'!D25</f>
        <v>13434.131091921758</v>
      </c>
      <c r="E25" s="247">
        <f>$B25*'TC2'!E25</f>
        <v>1098.5959695653335</v>
      </c>
      <c r="F25" s="247">
        <f>$B25*'TC2'!F25</f>
        <v>0</v>
      </c>
      <c r="G25" s="248">
        <f>$B25*'TC2'!G25/0.9</f>
        <v>8845.5907160401221</v>
      </c>
      <c r="H25" s="769">
        <f>$B25*'TC2'!H25/0.9</f>
        <v>8166.8478394923432</v>
      </c>
      <c r="I25" s="769">
        <f>$B25*'TC2'!I25/0.9</f>
        <v>678.74287654777845</v>
      </c>
      <c r="J25" s="769">
        <f>$B25*'TC2'!J25/0.9</f>
        <v>0</v>
      </c>
      <c r="K25" s="249"/>
      <c r="L25" s="247"/>
      <c r="M25" s="247"/>
      <c r="N25" s="247"/>
      <c r="O25" s="250"/>
      <c r="P25" s="247"/>
      <c r="Q25" s="247"/>
      <c r="R25" s="247"/>
      <c r="S25" s="248">
        <f>$B25*'TC2'!S25/0.1</f>
        <v>65716.954170509824</v>
      </c>
      <c r="T25" s="247">
        <f>$B25*'TC2'!T25/0.1</f>
        <v>60839.680363786501</v>
      </c>
      <c r="U25" s="247">
        <f>$B25*'TC2'!U25/0.1</f>
        <v>4877.2738067233295</v>
      </c>
      <c r="V25" s="251">
        <f>$B25*'TC2'!V25/0.1</f>
        <v>0</v>
      </c>
      <c r="Y25" s="3"/>
    </row>
    <row r="26" spans="1:25" x14ac:dyDescent="0.2">
      <c r="A26" s="155">
        <v>1929</v>
      </c>
      <c r="B26" s="235">
        <v>15257.208796426365</v>
      </c>
      <c r="C26" s="271">
        <f>$B26*'TC2'!C26</f>
        <v>15257.208796426365</v>
      </c>
      <c r="D26" s="247">
        <f>$B26*'TC2'!D26</f>
        <v>14040.461662973848</v>
      </c>
      <c r="E26" s="247">
        <f>$B26*'TC2'!E26</f>
        <v>1216.7471334525169</v>
      </c>
      <c r="F26" s="247">
        <f>$B26*'TC2'!F26</f>
        <v>0</v>
      </c>
      <c r="G26" s="248">
        <f>$B26*'TC2'!G26/0.9</f>
        <v>9563.3742583139392</v>
      </c>
      <c r="H26" s="769">
        <f>$B26*'TC2'!H26/0.9</f>
        <v>8782.7767421354201</v>
      </c>
      <c r="I26" s="769">
        <f>$B26*'TC2'!I26/0.9</f>
        <v>780.59751617851725</v>
      </c>
      <c r="J26" s="769">
        <f>$B26*'TC2'!J26/0.9</f>
        <v>0</v>
      </c>
      <c r="K26" s="249"/>
      <c r="L26" s="247"/>
      <c r="M26" s="247"/>
      <c r="N26" s="247"/>
      <c r="O26" s="250"/>
      <c r="P26" s="247"/>
      <c r="Q26" s="247"/>
      <c r="R26" s="247"/>
      <c r="S26" s="248">
        <f>$B26*'TC2'!S26/0.1</f>
        <v>66501.719639438204</v>
      </c>
      <c r="T26" s="247">
        <f>$B26*'TC2'!T26/0.1</f>
        <v>61359.625950519701</v>
      </c>
      <c r="U26" s="247">
        <f>$B26*'TC2'!U26/0.1</f>
        <v>5142.0936889185132</v>
      </c>
      <c r="V26" s="251">
        <f>$B26*'TC2'!V26/0.1</f>
        <v>0</v>
      </c>
      <c r="Y26" s="3"/>
    </row>
    <row r="27" spans="1:25" x14ac:dyDescent="0.2">
      <c r="A27" s="159">
        <v>1930</v>
      </c>
      <c r="B27" s="237">
        <v>13739.618183636292</v>
      </c>
      <c r="C27" s="276">
        <f>$B27*'TC2'!C27</f>
        <v>13739.618183636292</v>
      </c>
      <c r="D27" s="263">
        <f>$B27*'TC2'!D27</f>
        <v>12425.725686528587</v>
      </c>
      <c r="E27" s="263">
        <f>$B27*'TC2'!E27</f>
        <v>1313.8924971077051</v>
      </c>
      <c r="F27" s="263">
        <f>$B27*'TC2'!F27</f>
        <v>0</v>
      </c>
      <c r="G27" s="264">
        <f>$B27*'TC2'!G27/0.9</f>
        <v>8731.3127280494773</v>
      </c>
      <c r="H27" s="771">
        <f>$B27*'TC2'!H27/0.9</f>
        <v>7869.9226700883637</v>
      </c>
      <c r="I27" s="771">
        <f>$B27*'TC2'!I27/0.9</f>
        <v>861.39005796111633</v>
      </c>
      <c r="J27" s="771">
        <f>$B27*'TC2'!J27/0.9</f>
        <v>0</v>
      </c>
      <c r="K27" s="265"/>
      <c r="L27" s="263"/>
      <c r="M27" s="263"/>
      <c r="N27" s="263"/>
      <c r="O27" s="266"/>
      <c r="P27" s="263"/>
      <c r="Q27" s="263"/>
      <c r="R27" s="263"/>
      <c r="S27" s="264">
        <f>$B27*'TC2'!S27/0.1</f>
        <v>58814.367283917607</v>
      </c>
      <c r="T27" s="263">
        <f>$B27*'TC2'!T27/0.1</f>
        <v>53427.952834490607</v>
      </c>
      <c r="U27" s="263">
        <f>$B27*'TC2'!U27/0.1</f>
        <v>5386.414449427004</v>
      </c>
      <c r="V27" s="267">
        <f>$B27*'TC2'!V27/0.1</f>
        <v>0</v>
      </c>
      <c r="Y27" s="3"/>
    </row>
    <row r="28" spans="1:25" x14ac:dyDescent="0.2">
      <c r="A28" s="155">
        <v>1931</v>
      </c>
      <c r="B28" s="235">
        <v>12283.214421284252</v>
      </c>
      <c r="C28" s="271">
        <f>$B28*'TC2'!C28</f>
        <v>12283.214421284252</v>
      </c>
      <c r="D28" s="247">
        <f>$B28*'TC2'!D28</f>
        <v>10649.132209501035</v>
      </c>
      <c r="E28" s="247">
        <f>$B28*'TC2'!E28</f>
        <v>1634.0822117832181</v>
      </c>
      <c r="F28" s="247">
        <f>$B28*'TC2'!F28</f>
        <v>0</v>
      </c>
      <c r="G28" s="248">
        <f>$B28*'TC2'!G28/0.9</f>
        <v>7720.1341620523035</v>
      </c>
      <c r="H28" s="769">
        <f>$B28*'TC2'!H28/0.9</f>
        <v>6650.3662418332624</v>
      </c>
      <c r="I28" s="769">
        <f>$B28*'TC2'!I28/0.9</f>
        <v>1069.7679202190429</v>
      </c>
      <c r="J28" s="769">
        <f>$B28*'TC2'!J28/0.9</f>
        <v>0</v>
      </c>
      <c r="K28" s="249"/>
      <c r="L28" s="247"/>
      <c r="M28" s="247"/>
      <c r="N28" s="247"/>
      <c r="O28" s="250"/>
      <c r="P28" s="247"/>
      <c r="Q28" s="247"/>
      <c r="R28" s="247"/>
      <c r="S28" s="248">
        <f>$B28*'TC2'!S28/0.1</f>
        <v>53350.936754371774</v>
      </c>
      <c r="T28" s="247">
        <f>$B28*'TC2'!T28/0.1</f>
        <v>46638.025918510983</v>
      </c>
      <c r="U28" s="247">
        <f>$B28*'TC2'!U28/0.1</f>
        <v>6712.9108358607937</v>
      </c>
      <c r="V28" s="251">
        <f>$B28*'TC2'!V28/0.1</f>
        <v>0</v>
      </c>
      <c r="Y28" s="3"/>
    </row>
    <row r="29" spans="1:25" x14ac:dyDescent="0.2">
      <c r="A29" s="155">
        <v>1932</v>
      </c>
      <c r="B29" s="235">
        <v>10380.209084385537</v>
      </c>
      <c r="C29" s="271">
        <f>$B29*'TC2'!C29</f>
        <v>10380.209084385537</v>
      </c>
      <c r="D29" s="247">
        <f>$B29*'TC2'!D29</f>
        <v>8759.299823068779</v>
      </c>
      <c r="E29" s="247">
        <f>$B29*'TC2'!E29</f>
        <v>1620.9092613167581</v>
      </c>
      <c r="F29" s="247">
        <f>$B29*'TC2'!F29</f>
        <v>0</v>
      </c>
      <c r="G29" s="248">
        <f>$B29*'TC2'!G29/0.9</f>
        <v>6310.0959402355766</v>
      </c>
      <c r="H29" s="769">
        <f>$B29*'TC2'!H29/0.9</f>
        <v>5257.4090797460103</v>
      </c>
      <c r="I29" s="769">
        <f>$B29*'TC2'!I29/0.9</f>
        <v>1052.6868604895665</v>
      </c>
      <c r="J29" s="769">
        <f>$B29*'TC2'!J29/0.9</f>
        <v>0</v>
      </c>
      <c r="K29" s="249"/>
      <c r="L29" s="247"/>
      <c r="M29" s="247"/>
      <c r="N29" s="247"/>
      <c r="O29" s="250"/>
      <c r="P29" s="247"/>
      <c r="Q29" s="247"/>
      <c r="R29" s="247"/>
      <c r="S29" s="248">
        <f>$B29*'TC2'!S29/0.1</f>
        <v>47011.227381735174</v>
      </c>
      <c r="T29" s="247">
        <f>$B29*'TC2'!T29/0.1</f>
        <v>40276.316512973695</v>
      </c>
      <c r="U29" s="247">
        <f>$B29*'TC2'!U29/0.1</f>
        <v>6734.9108687614826</v>
      </c>
      <c r="V29" s="251">
        <f>$B29*'TC2'!V29/0.1</f>
        <v>0</v>
      </c>
      <c r="Y29" s="3"/>
    </row>
    <row r="30" spans="1:25" x14ac:dyDescent="0.2">
      <c r="A30" s="155">
        <v>1933</v>
      </c>
      <c r="B30" s="235">
        <v>10056.970471563431</v>
      </c>
      <c r="C30" s="271">
        <f>$B30*'TC2'!C30</f>
        <v>10056.970471563431</v>
      </c>
      <c r="D30" s="247">
        <f>$B30*'TC2'!D30</f>
        <v>8392.669169753719</v>
      </c>
      <c r="E30" s="247">
        <f>$B30*'TC2'!E30</f>
        <v>1664.301301809712</v>
      </c>
      <c r="F30" s="247">
        <f>$B30*'TC2'!F30</f>
        <v>0</v>
      </c>
      <c r="G30" s="248">
        <f>$B30*'TC2'!G30/0.9</f>
        <v>6205.3909746598611</v>
      </c>
      <c r="H30" s="769">
        <f>$B30*'TC2'!H30/0.9</f>
        <v>5100.8525664918898</v>
      </c>
      <c r="I30" s="769">
        <f>$B30*'TC2'!I30/0.9</f>
        <v>1104.5384081679715</v>
      </c>
      <c r="J30" s="769">
        <f>$B30*'TC2'!J30/0.9</f>
        <v>0</v>
      </c>
      <c r="K30" s="249"/>
      <c r="L30" s="247"/>
      <c r="M30" s="247"/>
      <c r="N30" s="247"/>
      <c r="O30" s="250"/>
      <c r="P30" s="247"/>
      <c r="Q30" s="247"/>
      <c r="R30" s="247"/>
      <c r="S30" s="248">
        <f>$B30*'TC2'!S30/0.1</f>
        <v>44721.185943695549</v>
      </c>
      <c r="T30" s="247">
        <f>$B30*'TC2'!T30/0.1</f>
        <v>38019.018599110175</v>
      </c>
      <c r="U30" s="247">
        <f>$B30*'TC2'!U30/0.1</f>
        <v>6702.1673445853758</v>
      </c>
      <c r="V30" s="251">
        <f>$B30*'TC2'!V30/0.1</f>
        <v>0</v>
      </c>
      <c r="Y30" s="3"/>
    </row>
    <row r="31" spans="1:25" x14ac:dyDescent="0.2">
      <c r="A31" s="155">
        <v>1934</v>
      </c>
      <c r="B31" s="235">
        <v>11290.13756567947</v>
      </c>
      <c r="C31" s="271">
        <f>$B31*'TC2'!C31</f>
        <v>11290.13756567947</v>
      </c>
      <c r="D31" s="247">
        <f>$B31*'TC2'!D31</f>
        <v>9475.3257822604392</v>
      </c>
      <c r="E31" s="247">
        <f>$B31*'TC2'!E31</f>
        <v>1814.8117834190311</v>
      </c>
      <c r="F31" s="247">
        <f>$B31*'TC2'!F31</f>
        <v>0</v>
      </c>
      <c r="G31" s="248">
        <f>$B31*'TC2'!G31/0.9</f>
        <v>6725.3237017972433</v>
      </c>
      <c r="H31" s="769">
        <f>$B31*'TC2'!H31/0.9</f>
        <v>5547.8059926887554</v>
      </c>
      <c r="I31" s="769">
        <f>$B31*'TC2'!I31/0.9</f>
        <v>1177.5177091084875</v>
      </c>
      <c r="J31" s="769">
        <f>$B31*'TC2'!J31/0.9</f>
        <v>0</v>
      </c>
      <c r="K31" s="249"/>
      <c r="L31" s="247"/>
      <c r="M31" s="247"/>
      <c r="N31" s="247"/>
      <c r="O31" s="250"/>
      <c r="P31" s="247"/>
      <c r="Q31" s="247"/>
      <c r="R31" s="247"/>
      <c r="S31" s="248">
        <f>$B31*'TC2'!S31/0.1</f>
        <v>52373.462340619517</v>
      </c>
      <c r="T31" s="247">
        <f>$B31*'TC2'!T31/0.1</f>
        <v>44823.00388840559</v>
      </c>
      <c r="U31" s="247">
        <f>$B31*'TC2'!U31/0.1</f>
        <v>7550.458452213923</v>
      </c>
      <c r="V31" s="251">
        <f>$B31*'TC2'!V31/0.1</f>
        <v>0</v>
      </c>
      <c r="Y31" s="3"/>
    </row>
    <row r="32" spans="1:25" x14ac:dyDescent="0.2">
      <c r="A32" s="155">
        <v>1935</v>
      </c>
      <c r="B32" s="235">
        <v>12387.992616856098</v>
      </c>
      <c r="C32" s="271">
        <f>$B32*'TC2'!C32</f>
        <v>12387.992616856098</v>
      </c>
      <c r="D32" s="247">
        <f>$B32*'TC2'!D32</f>
        <v>10548.284241719231</v>
      </c>
      <c r="E32" s="247">
        <f>$B32*'TC2'!E32</f>
        <v>1839.7083751368666</v>
      </c>
      <c r="F32" s="247">
        <f>$B32*'TC2'!F32</f>
        <v>0</v>
      </c>
      <c r="G32" s="248">
        <f>$B32*'TC2'!G32/0.9</f>
        <v>7555.5228262790988</v>
      </c>
      <c r="H32" s="769">
        <f>$B32*'TC2'!H32/0.9</f>
        <v>6325.9366281324346</v>
      </c>
      <c r="I32" s="769">
        <f>$B32*'TC2'!I32/0.9</f>
        <v>1229.5861981466644</v>
      </c>
      <c r="J32" s="769">
        <f>$B32*'TC2'!J32/0.9</f>
        <v>0</v>
      </c>
      <c r="K32" s="249"/>
      <c r="L32" s="247"/>
      <c r="M32" s="247"/>
      <c r="N32" s="247"/>
      <c r="O32" s="250"/>
      <c r="P32" s="247"/>
      <c r="Q32" s="247"/>
      <c r="R32" s="247"/>
      <c r="S32" s="248">
        <f>$B32*'TC2'!S32/0.1</f>
        <v>55880.220732049078</v>
      </c>
      <c r="T32" s="247">
        <f>$B32*'TC2'!T32/0.1</f>
        <v>48549.412764000394</v>
      </c>
      <c r="U32" s="247">
        <f>$B32*'TC2'!U32/0.1</f>
        <v>7330.8079680486862</v>
      </c>
      <c r="V32" s="251">
        <f>$B32*'TC2'!V32/0.1</f>
        <v>0</v>
      </c>
      <c r="Y32" s="3"/>
    </row>
    <row r="33" spans="1:25" x14ac:dyDescent="0.2">
      <c r="A33" s="155">
        <v>1936</v>
      </c>
      <c r="B33" s="235">
        <v>13685.45059342322</v>
      </c>
      <c r="C33" s="271">
        <f>$B33*'TC2'!C33</f>
        <v>13685.45059342322</v>
      </c>
      <c r="D33" s="247">
        <f>$B33*'TC2'!D33</f>
        <v>11531.210345358293</v>
      </c>
      <c r="E33" s="247">
        <f>$B33*'TC2'!E33</f>
        <v>2154.2402480649284</v>
      </c>
      <c r="F33" s="247">
        <f>$B33*'TC2'!F33</f>
        <v>0</v>
      </c>
      <c r="G33" s="248">
        <f>$B33*'TC2'!G33/0.9</f>
        <v>8358.6211019897364</v>
      </c>
      <c r="H33" s="769">
        <f>$B33*'TC2'!H33/0.9</f>
        <v>6952.0628265297137</v>
      </c>
      <c r="I33" s="769">
        <f>$B33*'TC2'!I33/0.9</f>
        <v>1406.5582754600225</v>
      </c>
      <c r="J33" s="769">
        <f>$B33*'TC2'!J33/0.9</f>
        <v>0</v>
      </c>
      <c r="K33" s="249"/>
      <c r="L33" s="247"/>
      <c r="M33" s="247"/>
      <c r="N33" s="247"/>
      <c r="O33" s="250"/>
      <c r="P33" s="247"/>
      <c r="Q33" s="247"/>
      <c r="R33" s="247"/>
      <c r="S33" s="248">
        <f>$B33*'TC2'!S33/0.1</f>
        <v>61626.916016324576</v>
      </c>
      <c r="T33" s="247">
        <f>$B33*'TC2'!T33/0.1</f>
        <v>52743.538014815495</v>
      </c>
      <c r="U33" s="247">
        <f>$B33*'TC2'!U33/0.1</f>
        <v>8883.3780015090797</v>
      </c>
      <c r="V33" s="251">
        <f>$B33*'TC2'!V33/0.1</f>
        <v>0</v>
      </c>
      <c r="Y33" s="3"/>
    </row>
    <row r="34" spans="1:25" x14ac:dyDescent="0.2">
      <c r="A34" s="155">
        <v>1937</v>
      </c>
      <c r="B34" s="235">
        <v>14584.475317492326</v>
      </c>
      <c r="C34" s="271">
        <f>$B34*'TC2'!C34</f>
        <v>14584.475317492326</v>
      </c>
      <c r="D34" s="247">
        <f>$B34*'TC2'!D34</f>
        <v>12712.201780795098</v>
      </c>
      <c r="E34" s="247">
        <f>$B34*'TC2'!E34</f>
        <v>1872.2735366972286</v>
      </c>
      <c r="F34" s="247">
        <f>$B34*'TC2'!F34</f>
        <v>0</v>
      </c>
      <c r="G34" s="248">
        <f>$B34*'TC2'!G34/0.9</f>
        <v>9143.728313708265</v>
      </c>
      <c r="H34" s="769">
        <f>$B34*'TC2'!H34/0.9</f>
        <v>7893.712292591048</v>
      </c>
      <c r="I34" s="769">
        <f>$B34*'TC2'!I34/0.9</f>
        <v>1250.0160211172167</v>
      </c>
      <c r="J34" s="769">
        <f>$B34*'TC2'!J34/0.9</f>
        <v>0</v>
      </c>
      <c r="K34" s="249"/>
      <c r="L34" s="247"/>
      <c r="M34" s="247"/>
      <c r="N34" s="247"/>
      <c r="O34" s="250"/>
      <c r="P34" s="247"/>
      <c r="Q34" s="247"/>
      <c r="R34" s="247"/>
      <c r="S34" s="248">
        <f>$B34*'TC2'!S34/0.1</f>
        <v>63551.198351548883</v>
      </c>
      <c r="T34" s="247">
        <f>$B34*'TC2'!T34/0.1</f>
        <v>56078.607174631543</v>
      </c>
      <c r="U34" s="247">
        <f>$B34*'TC2'!U34/0.1</f>
        <v>7472.5911769173363</v>
      </c>
      <c r="V34" s="251">
        <f>$B34*'TC2'!V34/0.1</f>
        <v>0</v>
      </c>
      <c r="Y34" s="3"/>
    </row>
    <row r="35" spans="1:25" x14ac:dyDescent="0.2">
      <c r="A35" s="155">
        <v>1938</v>
      </c>
      <c r="B35" s="235">
        <v>13544.863077874494</v>
      </c>
      <c r="C35" s="271">
        <f>$B35*'TC2'!C35</f>
        <v>13544.863077874494</v>
      </c>
      <c r="D35" s="247">
        <f>$B35*'TC2'!D35</f>
        <v>11524.581293031648</v>
      </c>
      <c r="E35" s="247">
        <f>$B35*'TC2'!E35</f>
        <v>2020.2817848428456</v>
      </c>
      <c r="F35" s="247">
        <f>$B35*'TC2'!F35</f>
        <v>0</v>
      </c>
      <c r="G35" s="248">
        <f>$B35*'TC2'!G35/0.9</f>
        <v>8523.9014333560444</v>
      </c>
      <c r="H35" s="769">
        <f>$B35*'TC2'!H35/0.9</f>
        <v>7160.3471727668139</v>
      </c>
      <c r="I35" s="769">
        <f>$B35*'TC2'!I35/0.9</f>
        <v>1363.5542605892292</v>
      </c>
      <c r="J35" s="769">
        <f>$B35*'TC2'!J35/0.9</f>
        <v>0</v>
      </c>
      <c r="K35" s="249"/>
      <c r="L35" s="247"/>
      <c r="M35" s="247"/>
      <c r="N35" s="247"/>
      <c r="O35" s="250"/>
      <c r="P35" s="247"/>
      <c r="Q35" s="247"/>
      <c r="R35" s="247"/>
      <c r="S35" s="248">
        <f>$B35*'TC2'!S35/0.1</f>
        <v>58733.517878540537</v>
      </c>
      <c r="T35" s="247">
        <f>$B35*'TC2'!T35/0.1</f>
        <v>50802.688375415142</v>
      </c>
      <c r="U35" s="247">
        <f>$B35*'TC2'!U35/0.1</f>
        <v>7930.8295031253901</v>
      </c>
      <c r="V35" s="251">
        <f>$B35*'TC2'!V35/0.1</f>
        <v>0</v>
      </c>
      <c r="Y35" s="3"/>
    </row>
    <row r="36" spans="1:25" x14ac:dyDescent="0.2">
      <c r="A36" s="157">
        <v>1939</v>
      </c>
      <c r="B36" s="236">
        <v>14496.368801646418</v>
      </c>
      <c r="C36" s="281">
        <f>$B36*'TC2'!C36</f>
        <v>14496.368801646418</v>
      </c>
      <c r="D36" s="258">
        <f>$B36*'TC2'!D36</f>
        <v>12347.572328717477</v>
      </c>
      <c r="E36" s="258">
        <f>$B36*'TC2'!E36</f>
        <v>2148.7964729289406</v>
      </c>
      <c r="F36" s="258">
        <f>$B36*'TC2'!F36</f>
        <v>0</v>
      </c>
      <c r="G36" s="259">
        <f>$B36*'TC2'!G36/0.9</f>
        <v>8757.022945492432</v>
      </c>
      <c r="H36" s="770">
        <f>$B36*'TC2'!H36/0.9</f>
        <v>7355.5110154043077</v>
      </c>
      <c r="I36" s="770">
        <f>$B36*'TC2'!I36/0.9</f>
        <v>1401.5119300881233</v>
      </c>
      <c r="J36" s="770">
        <f>$B36*'TC2'!J36/0.9</f>
        <v>0</v>
      </c>
      <c r="K36" s="260"/>
      <c r="L36" s="258"/>
      <c r="M36" s="258"/>
      <c r="N36" s="258"/>
      <c r="O36" s="261"/>
      <c r="P36" s="258"/>
      <c r="Q36" s="258"/>
      <c r="R36" s="258"/>
      <c r="S36" s="259">
        <f>$B36*'TC2'!S36/0.1</f>
        <v>66150.481507032295</v>
      </c>
      <c r="T36" s="258">
        <f>$B36*'TC2'!T36/0.1</f>
        <v>57276.124148536001</v>
      </c>
      <c r="U36" s="258">
        <f>$B36*'TC2'!U36/0.1</f>
        <v>8874.357358496296</v>
      </c>
      <c r="V36" s="262">
        <f>$B36*'TC2'!V36/0.1</f>
        <v>0</v>
      </c>
      <c r="Y36" s="3"/>
    </row>
    <row r="37" spans="1:25" x14ac:dyDescent="0.2">
      <c r="A37" s="155">
        <v>1940</v>
      </c>
      <c r="B37" s="235">
        <v>15731.609028401199</v>
      </c>
      <c r="C37" s="271">
        <f>$B37*'TC2'!C37</f>
        <v>15731.609028401199</v>
      </c>
      <c r="D37" s="247">
        <f>$B37*'TC2'!D37</f>
        <v>13532.749946576818</v>
      </c>
      <c r="E37" s="247">
        <f>$B37*'TC2'!E37</f>
        <v>2198.8590818243811</v>
      </c>
      <c r="F37" s="247">
        <f>$B37*'TC2'!F37</f>
        <v>0</v>
      </c>
      <c r="G37" s="248">
        <f>$B37*'TC2'!G37/0.9</f>
        <v>9552.4210560557931</v>
      </c>
      <c r="H37" s="769">
        <f>$B37*'TC2'!H37/0.9</f>
        <v>8119.1089525214493</v>
      </c>
      <c r="I37" s="769">
        <f>$B37*'TC2'!I37/0.9</f>
        <v>1433.3121035343427</v>
      </c>
      <c r="J37" s="769">
        <f>$B37*'TC2'!J37/0.9</f>
        <v>0</v>
      </c>
      <c r="K37" s="249"/>
      <c r="L37" s="247"/>
      <c r="M37" s="247"/>
      <c r="N37" s="247"/>
      <c r="O37" s="250"/>
      <c r="P37" s="247"/>
      <c r="Q37" s="247"/>
      <c r="R37" s="247"/>
      <c r="S37" s="248">
        <f>$B37*'TC2'!S37/0.1</f>
        <v>71344.300779509853</v>
      </c>
      <c r="T37" s="247">
        <f>$B37*'TC2'!T37/0.1</f>
        <v>62255.518893075132</v>
      </c>
      <c r="U37" s="247">
        <f>$B37*'TC2'!U37/0.1</f>
        <v>9088.78188643473</v>
      </c>
      <c r="V37" s="251">
        <f>$B37*'TC2'!V37/0.1</f>
        <v>0</v>
      </c>
      <c r="Y37" s="3"/>
    </row>
    <row r="38" spans="1:25" x14ac:dyDescent="0.2">
      <c r="A38" s="155">
        <v>1941</v>
      </c>
      <c r="B38" s="235">
        <v>18658.270828969129</v>
      </c>
      <c r="C38" s="271">
        <f>$B38*'TC2'!C38</f>
        <v>18658.270828969129</v>
      </c>
      <c r="D38" s="247">
        <f>$B38*'TC2'!D38</f>
        <v>15679.475839086646</v>
      </c>
      <c r="E38" s="247">
        <f>$B38*'TC2'!E38</f>
        <v>2978.7949898824832</v>
      </c>
      <c r="F38" s="247">
        <f>$B38*'TC2'!F38</f>
        <v>0</v>
      </c>
      <c r="G38" s="248">
        <f>$B38*'TC2'!G38/0.9</f>
        <v>12130.281508240838</v>
      </c>
      <c r="H38" s="769">
        <f>$B38*'TC2'!H38/0.9</f>
        <v>10113.593490254287</v>
      </c>
      <c r="I38" s="769">
        <f>$B38*'TC2'!I38/0.9</f>
        <v>2016.6880179865491</v>
      </c>
      <c r="J38" s="769">
        <f>$B38*'TC2'!J38/0.9</f>
        <v>0</v>
      </c>
      <c r="K38" s="249"/>
      <c r="L38" s="247"/>
      <c r="M38" s="247"/>
      <c r="N38" s="247"/>
      <c r="O38" s="250"/>
      <c r="P38" s="247"/>
      <c r="Q38" s="247"/>
      <c r="R38" s="247"/>
      <c r="S38" s="248">
        <f>$B38*'TC2'!S38/0.1</f>
        <v>77410.174715523754</v>
      </c>
      <c r="T38" s="247">
        <f>$B38*'TC2'!T38/0.1</f>
        <v>65772.416978577865</v>
      </c>
      <c r="U38" s="247">
        <f>$B38*'TC2'!U38/0.1</f>
        <v>11637.75773694589</v>
      </c>
      <c r="V38" s="251">
        <f>$B38*'TC2'!V38/0.1</f>
        <v>0</v>
      </c>
      <c r="Y38" s="3"/>
    </row>
    <row r="39" spans="1:25" x14ac:dyDescent="0.2">
      <c r="A39" s="155">
        <v>1942</v>
      </c>
      <c r="B39" s="235">
        <v>22065.934778919494</v>
      </c>
      <c r="C39" s="271">
        <f>$B39*'TC2'!C39</f>
        <v>22065.934778919494</v>
      </c>
      <c r="D39" s="247">
        <f>$B39*'TC2'!D39</f>
        <v>16543.837135094796</v>
      </c>
      <c r="E39" s="247">
        <f>$B39*'TC2'!E39</f>
        <v>5522.0976438246962</v>
      </c>
      <c r="F39" s="247">
        <f>$B39*'TC2'!F39</f>
        <v>0</v>
      </c>
      <c r="G39" s="248">
        <f>$B39*'TC2'!G39/0.9</f>
        <v>15814.849973133601</v>
      </c>
      <c r="H39" s="769">
        <f>$B39*'TC2'!H39/0.9</f>
        <v>11784.80066620087</v>
      </c>
      <c r="I39" s="769">
        <f>$B39*'TC2'!I39/0.9</f>
        <v>4030.0493069327285</v>
      </c>
      <c r="J39" s="769">
        <f>$B39*'TC2'!J39/0.9</f>
        <v>0</v>
      </c>
      <c r="K39" s="249"/>
      <c r="L39" s="247"/>
      <c r="M39" s="247"/>
      <c r="N39" s="247"/>
      <c r="O39" s="250"/>
      <c r="P39" s="247"/>
      <c r="Q39" s="247"/>
      <c r="R39" s="247"/>
      <c r="S39" s="248">
        <f>$B39*'TC2'!S39/0.1</f>
        <v>78325.698030992542</v>
      </c>
      <c r="T39" s="247">
        <f>$B39*'TC2'!T39/0.1</f>
        <v>59375.16535514014</v>
      </c>
      <c r="U39" s="247">
        <f>$B39*'TC2'!U39/0.1</f>
        <v>18950.53267585241</v>
      </c>
      <c r="V39" s="251">
        <f>$B39*'TC2'!V39/0.1</f>
        <v>0</v>
      </c>
      <c r="Y39" s="3"/>
    </row>
    <row r="40" spans="1:25" x14ac:dyDescent="0.2">
      <c r="A40" s="155">
        <v>1943</v>
      </c>
      <c r="B40" s="235">
        <v>25450.419315998606</v>
      </c>
      <c r="C40" s="271">
        <f>$B40*'TC2'!C40</f>
        <v>25450.419315998606</v>
      </c>
      <c r="D40" s="247">
        <f>$B40*'TC2'!D40</f>
        <v>17319.013404217181</v>
      </c>
      <c r="E40" s="247">
        <f>$B40*'TC2'!E40</f>
        <v>8131.4059117814231</v>
      </c>
      <c r="F40" s="247">
        <f>$B40*'TC2'!F40</f>
        <v>0</v>
      </c>
      <c r="G40" s="248">
        <f>$B40*'TC2'!G40/0.9</f>
        <v>19557.069274850091</v>
      </c>
      <c r="H40" s="769">
        <f>$B40*'TC2'!H40/0.9</f>
        <v>13275.787317918137</v>
      </c>
      <c r="I40" s="769">
        <f>$B40*'TC2'!I40/0.9</f>
        <v>6281.2819569319545</v>
      </c>
      <c r="J40" s="769">
        <f>$B40*'TC2'!J40/0.9</f>
        <v>0</v>
      </c>
      <c r="K40" s="249"/>
      <c r="L40" s="247"/>
      <c r="M40" s="247"/>
      <c r="N40" s="247"/>
      <c r="O40" s="250"/>
      <c r="P40" s="247"/>
      <c r="Q40" s="247"/>
      <c r="R40" s="247"/>
      <c r="S40" s="248">
        <f>$B40*'TC2'!S40/0.1</f>
        <v>78490.56968633522</v>
      </c>
      <c r="T40" s="247">
        <f>$B40*'TC2'!T40/0.1</f>
        <v>53708.048180908576</v>
      </c>
      <c r="U40" s="247">
        <f>$B40*'TC2'!U40/0.1</f>
        <v>24782.521505426634</v>
      </c>
      <c r="V40" s="251">
        <f>$B40*'TC2'!V40/0.1</f>
        <v>0</v>
      </c>
      <c r="Y40" s="3"/>
    </row>
    <row r="41" spans="1:25" x14ac:dyDescent="0.2">
      <c r="A41" s="155">
        <v>1944</v>
      </c>
      <c r="B41" s="235">
        <v>26267.022141774807</v>
      </c>
      <c r="C41" s="271">
        <f>$B41*'TC2'!C41</f>
        <v>26267.022141774807</v>
      </c>
      <c r="D41" s="247">
        <f>$B41*'TC2'!D41</f>
        <v>16760.05958265666</v>
      </c>
      <c r="E41" s="247">
        <f>$B41*'TC2'!E41</f>
        <v>9506.962559118143</v>
      </c>
      <c r="F41" s="247">
        <f>$B41*'TC2'!F41</f>
        <v>0</v>
      </c>
      <c r="G41" s="248">
        <f>$B41*'TC2'!G41/0.9</f>
        <v>20647.899816660876</v>
      </c>
      <c r="H41" s="769">
        <f>$B41*'TC2'!H41/0.9</f>
        <v>13181.538412499593</v>
      </c>
      <c r="I41" s="769">
        <f>$B41*'TC2'!I41/0.9</f>
        <v>7466.3614041612836</v>
      </c>
      <c r="J41" s="769">
        <f>$B41*'TC2'!J41/0.9</f>
        <v>0</v>
      </c>
      <c r="K41" s="249"/>
      <c r="L41" s="247"/>
      <c r="M41" s="247"/>
      <c r="N41" s="247"/>
      <c r="O41" s="250"/>
      <c r="P41" s="247"/>
      <c r="Q41" s="247"/>
      <c r="R41" s="247"/>
      <c r="S41" s="248">
        <f>$B41*'TC2'!S41/0.1</f>
        <v>76839.123067800174</v>
      </c>
      <c r="T41" s="247">
        <f>$B41*'TC2'!T41/0.1</f>
        <v>48966.750114070288</v>
      </c>
      <c r="U41" s="247">
        <f>$B41*'TC2'!U41/0.1</f>
        <v>27872.37295372989</v>
      </c>
      <c r="V41" s="251">
        <f>$B41*'TC2'!V41/0.1</f>
        <v>0</v>
      </c>
      <c r="Y41" s="3"/>
    </row>
    <row r="42" spans="1:25" x14ac:dyDescent="0.2">
      <c r="A42" s="155">
        <v>1945</v>
      </c>
      <c r="B42" s="235">
        <v>25232.138371343797</v>
      </c>
      <c r="C42" s="271">
        <f>$B42*'TC2'!C42</f>
        <v>25232.138371343797</v>
      </c>
      <c r="D42" s="247">
        <f>$B42*'TC2'!D42</f>
        <v>15805.043547602874</v>
      </c>
      <c r="E42" s="247">
        <f>$B42*'TC2'!E42</f>
        <v>9427.0948237409229</v>
      </c>
      <c r="F42" s="247">
        <f>$B42*'TC2'!F42</f>
        <v>0</v>
      </c>
      <c r="G42" s="248">
        <f>$B42*'TC2'!G42/0.9</f>
        <v>20016.665480875155</v>
      </c>
      <c r="H42" s="769">
        <f>$B42*'TC2'!H42/0.9</f>
        <v>12588.004198556573</v>
      </c>
      <c r="I42" s="769">
        <f>$B42*'TC2'!I42/0.9</f>
        <v>7428.6612823185824</v>
      </c>
      <c r="J42" s="769">
        <f>$B42*'TC2'!J42/0.9</f>
        <v>0</v>
      </c>
      <c r="K42" s="249"/>
      <c r="L42" s="247"/>
      <c r="M42" s="247"/>
      <c r="N42" s="247"/>
      <c r="O42" s="250"/>
      <c r="P42" s="247"/>
      <c r="Q42" s="247"/>
      <c r="R42" s="247"/>
      <c r="S42" s="248">
        <f>$B42*'TC2'!S42/0.1</f>
        <v>72171.394385561565</v>
      </c>
      <c r="T42" s="247">
        <f>$B42*'TC2'!T42/0.1</f>
        <v>44758.397689019585</v>
      </c>
      <c r="U42" s="247">
        <f>$B42*'TC2'!U42/0.1</f>
        <v>27412.996696541981</v>
      </c>
      <c r="V42" s="251">
        <f>$B42*'TC2'!V42/0.1</f>
        <v>0</v>
      </c>
      <c r="Y42" s="3"/>
    </row>
    <row r="43" spans="1:25" x14ac:dyDescent="0.2">
      <c r="A43" s="155">
        <v>1946</v>
      </c>
      <c r="B43" s="235">
        <v>22041.290961848084</v>
      </c>
      <c r="C43" s="271">
        <f>$B43*'TC2'!C43</f>
        <v>22041.290961848084</v>
      </c>
      <c r="D43" s="247">
        <f>$B43*'TC2'!D43</f>
        <v>17075.325015414986</v>
      </c>
      <c r="E43" s="247">
        <f>$B43*'TC2'!E43</f>
        <v>4965.9659464330962</v>
      </c>
      <c r="F43" s="247">
        <f>$B43*'TC2'!F43</f>
        <v>0</v>
      </c>
      <c r="G43" s="248">
        <f>$B43*'TC2'!G43/0.9</f>
        <v>16759.902765225233</v>
      </c>
      <c r="H43" s="769">
        <f>$B43*'TC2'!H43/0.9</f>
        <v>12985.33094773789</v>
      </c>
      <c r="I43" s="769">
        <f>$B43*'TC2'!I43/0.9</f>
        <v>3774.5718174873441</v>
      </c>
      <c r="J43" s="769">
        <f>$B43*'TC2'!J43/0.9</f>
        <v>0</v>
      </c>
      <c r="K43" s="249"/>
      <c r="L43" s="247"/>
      <c r="M43" s="247"/>
      <c r="N43" s="247"/>
      <c r="O43" s="250"/>
      <c r="P43" s="247"/>
      <c r="Q43" s="247"/>
      <c r="R43" s="247"/>
      <c r="S43" s="248">
        <f>$B43*'TC2'!S43/0.1</f>
        <v>69573.784731453736</v>
      </c>
      <c r="T43" s="247">
        <f>$B43*'TC2'!T43/0.1</f>
        <v>53885.271624508867</v>
      </c>
      <c r="U43" s="247">
        <f>$B43*'TC2'!U43/0.1</f>
        <v>15688.513106944867</v>
      </c>
      <c r="V43" s="251">
        <f>$B43*'TC2'!V43/0.1</f>
        <v>0</v>
      </c>
      <c r="Y43" s="3"/>
    </row>
    <row r="44" spans="1:25" x14ac:dyDescent="0.2">
      <c r="A44" s="155">
        <v>1947</v>
      </c>
      <c r="B44" s="235">
        <v>21347.486924324818</v>
      </c>
      <c r="C44" s="271">
        <f>$B44*'TC2'!C44</f>
        <v>21347.486924324818</v>
      </c>
      <c r="D44" s="247">
        <f>$B44*'TC2'!D44</f>
        <v>17196.399896295457</v>
      </c>
      <c r="E44" s="247">
        <f>$B44*'TC2'!E44</f>
        <v>4151.0870280293611</v>
      </c>
      <c r="F44" s="247">
        <f>$B44*'TC2'!F44</f>
        <v>0</v>
      </c>
      <c r="G44" s="248">
        <f>$B44*'TC2'!G44/0.9</f>
        <v>16340.405250251953</v>
      </c>
      <c r="H44" s="769">
        <f>$B44*'TC2'!H44/0.9</f>
        <v>13148.297458871675</v>
      </c>
      <c r="I44" s="769">
        <f>$B44*'TC2'!I44/0.9</f>
        <v>3192.1077913802801</v>
      </c>
      <c r="J44" s="769">
        <f>$B44*'TC2'!J44/0.9</f>
        <v>0</v>
      </c>
      <c r="K44" s="249"/>
      <c r="L44" s="247"/>
      <c r="M44" s="247"/>
      <c r="N44" s="247"/>
      <c r="O44" s="250"/>
      <c r="P44" s="247"/>
      <c r="Q44" s="247"/>
      <c r="R44" s="247"/>
      <c r="S44" s="248">
        <f>$B44*'TC2'!S44/0.1</f>
        <v>66411.221990980586</v>
      </c>
      <c r="T44" s="247">
        <f>$B44*'TC2'!T44/0.1</f>
        <v>53629.321833109483</v>
      </c>
      <c r="U44" s="247">
        <f>$B44*'TC2'!U44/0.1</f>
        <v>12781.90015787109</v>
      </c>
      <c r="V44" s="251">
        <f>$B44*'TC2'!V44/0.1</f>
        <v>0</v>
      </c>
      <c r="Y44" s="3"/>
    </row>
    <row r="45" spans="1:25" x14ac:dyDescent="0.2">
      <c r="A45" s="155">
        <v>1948</v>
      </c>
      <c r="B45" s="235">
        <v>22349.53590441505</v>
      </c>
      <c r="C45" s="271">
        <f>$B45*'TC2'!C45</f>
        <v>22349.53590441505</v>
      </c>
      <c r="D45" s="247">
        <f>$B45*'TC2'!D45</f>
        <v>18369.457872691608</v>
      </c>
      <c r="E45" s="247">
        <f>$B45*'TC2'!E45</f>
        <v>3980.0780317234412</v>
      </c>
      <c r="F45" s="247">
        <f>$B45*'TC2'!F45</f>
        <v>0</v>
      </c>
      <c r="G45" s="248">
        <f>$B45*'TC2'!G45/0.9</f>
        <v>16584.176132611545</v>
      </c>
      <c r="H45" s="769">
        <f>$B45*'TC2'!H45/0.9</f>
        <v>13574.709961723565</v>
      </c>
      <c r="I45" s="769">
        <f>$B45*'TC2'!I45/0.9</f>
        <v>3009.4661708879808</v>
      </c>
      <c r="J45" s="769">
        <f>$B45*'TC2'!J45/0.9</f>
        <v>0</v>
      </c>
      <c r="K45" s="249"/>
      <c r="L45" s="247"/>
      <c r="M45" s="247"/>
      <c r="N45" s="247"/>
      <c r="O45" s="250"/>
      <c r="P45" s="247"/>
      <c r="Q45" s="247"/>
      <c r="R45" s="247"/>
      <c r="S45" s="248">
        <f>$B45*'TC2'!S45/0.1</f>
        <v>74237.773850646598</v>
      </c>
      <c r="T45" s="247">
        <f>$B45*'TC2'!T45/0.1</f>
        <v>61522.189071404013</v>
      </c>
      <c r="U45" s="247">
        <f>$B45*'TC2'!U45/0.1</f>
        <v>12715.584779242585</v>
      </c>
      <c r="V45" s="251">
        <f>$B45*'TC2'!V45/0.1</f>
        <v>0</v>
      </c>
      <c r="Y45" s="3"/>
    </row>
    <row r="46" spans="1:25" x14ac:dyDescent="0.2">
      <c r="A46" s="155">
        <v>1949</v>
      </c>
      <c r="B46" s="235">
        <v>21646.08170516085</v>
      </c>
      <c r="C46" s="271">
        <f>$B46*'TC2'!C46</f>
        <v>21646.08170516085</v>
      </c>
      <c r="D46" s="247">
        <f>$B46*'TC2'!D46</f>
        <v>17469.991382944212</v>
      </c>
      <c r="E46" s="247">
        <f>$B46*'TC2'!E46</f>
        <v>4176.090322216638</v>
      </c>
      <c r="F46" s="247">
        <f>$B46*'TC2'!F46</f>
        <v>0</v>
      </c>
      <c r="G46" s="248">
        <f>$B46*'TC2'!G46/0.9</f>
        <v>16048.265009515682</v>
      </c>
      <c r="H46" s="769">
        <f>$B46*'TC2'!H46/0.9</f>
        <v>12892.769990059376</v>
      </c>
      <c r="I46" s="769">
        <f>$B46*'TC2'!I46/0.9</f>
        <v>3155.4950194563085</v>
      </c>
      <c r="J46" s="769">
        <f>$B46*'TC2'!J46/0.9</f>
        <v>0</v>
      </c>
      <c r="K46" s="249"/>
      <c r="L46" s="247"/>
      <c r="M46" s="247"/>
      <c r="N46" s="247"/>
      <c r="O46" s="250"/>
      <c r="P46" s="247"/>
      <c r="Q46" s="247"/>
      <c r="R46" s="247"/>
      <c r="S46" s="248">
        <f>$B46*'TC2'!S46/0.1</f>
        <v>72026.431965967349</v>
      </c>
      <c r="T46" s="247">
        <f>$B46*'TC2'!T46/0.1</f>
        <v>58664.983918907732</v>
      </c>
      <c r="U46" s="247">
        <f>$B46*'TC2'!U46/0.1</f>
        <v>13361.448047059606</v>
      </c>
      <c r="V46" s="251">
        <f>$B46*'TC2'!V46/0.1</f>
        <v>0</v>
      </c>
      <c r="Y46" s="3"/>
    </row>
    <row r="47" spans="1:25" x14ac:dyDescent="0.2">
      <c r="A47" s="159">
        <v>1950</v>
      </c>
      <c r="B47" s="237">
        <v>23563.893078512287</v>
      </c>
      <c r="C47" s="276">
        <f>$B47*'TC2'!C47</f>
        <v>23563.893078512287</v>
      </c>
      <c r="D47" s="263">
        <f>$B47*'TC2'!D47</f>
        <v>19138.33505753303</v>
      </c>
      <c r="E47" s="263">
        <f>$B47*'TC2'!E47</f>
        <v>4425.5580209792543</v>
      </c>
      <c r="F47" s="263">
        <f>$B47*'TC2'!F47</f>
        <v>0</v>
      </c>
      <c r="G47" s="264">
        <f>$B47*'TC2'!G47/0.9</f>
        <v>17572.267769445363</v>
      </c>
      <c r="H47" s="771">
        <f>$B47*'TC2'!H47/0.9</f>
        <v>14219.656373009839</v>
      </c>
      <c r="I47" s="771">
        <f>$B47*'TC2'!I47/0.9</f>
        <v>3352.6113964355222</v>
      </c>
      <c r="J47" s="771">
        <f>$B47*'TC2'!J47/0.9</f>
        <v>0</v>
      </c>
      <c r="K47" s="265"/>
      <c r="L47" s="263"/>
      <c r="M47" s="263"/>
      <c r="N47" s="263"/>
      <c r="O47" s="266"/>
      <c r="P47" s="263"/>
      <c r="Q47" s="263"/>
      <c r="R47" s="263"/>
      <c r="S47" s="264">
        <f>$B47*'TC2'!S47/0.1</f>
        <v>77488.520860114615</v>
      </c>
      <c r="T47" s="263">
        <f>$B47*'TC2'!T47/0.1</f>
        <v>63406.443218241766</v>
      </c>
      <c r="U47" s="263">
        <f>$B47*'TC2'!U47/0.1</f>
        <v>14082.07764187284</v>
      </c>
      <c r="V47" s="267">
        <f>$B47*'TC2'!V47/0.1</f>
        <v>0</v>
      </c>
      <c r="Y47" s="3"/>
    </row>
    <row r="48" spans="1:25" x14ac:dyDescent="0.2">
      <c r="A48" s="155">
        <v>1951</v>
      </c>
      <c r="B48" s="235">
        <v>25220.6592249116</v>
      </c>
      <c r="C48" s="271">
        <f>$B48*'TC2'!C48</f>
        <v>25220.6592249116</v>
      </c>
      <c r="D48" s="247">
        <f>$B48*'TC2'!D48</f>
        <v>20209.534786410426</v>
      </c>
      <c r="E48" s="247">
        <f>$B48*'TC2'!E48</f>
        <v>5011.1244385011742</v>
      </c>
      <c r="F48" s="247">
        <f>$B48*'TC2'!F48</f>
        <v>0</v>
      </c>
      <c r="G48" s="248">
        <f>$B48*'TC2'!G48/0.9</f>
        <v>19248.567367325777</v>
      </c>
      <c r="H48" s="769">
        <f>$B48*'TC2'!H48/0.9</f>
        <v>15381.952737144424</v>
      </c>
      <c r="I48" s="769">
        <f>$B48*'TC2'!I48/0.9</f>
        <v>3866.6146301813533</v>
      </c>
      <c r="J48" s="769">
        <f>$B48*'TC2'!J48/0.9</f>
        <v>0</v>
      </c>
      <c r="K48" s="249"/>
      <c r="L48" s="247"/>
      <c r="M48" s="247"/>
      <c r="N48" s="247"/>
      <c r="O48" s="250"/>
      <c r="P48" s="247"/>
      <c r="Q48" s="247"/>
      <c r="R48" s="247"/>
      <c r="S48" s="248">
        <f>$B48*'TC2'!S48/0.1</f>
        <v>78969.485943184001</v>
      </c>
      <c r="T48" s="247">
        <f>$B48*'TC2'!T48/0.1</f>
        <v>63657.77322980445</v>
      </c>
      <c r="U48" s="247">
        <f>$B48*'TC2'!U48/0.1</f>
        <v>15311.712713379558</v>
      </c>
      <c r="V48" s="251">
        <f>$B48*'TC2'!V48/0.1</f>
        <v>0</v>
      </c>
      <c r="Y48" s="3"/>
    </row>
    <row r="49" spans="1:25" x14ac:dyDescent="0.2">
      <c r="A49" s="155">
        <v>1952</v>
      </c>
      <c r="B49" s="235">
        <v>25870.326236928511</v>
      </c>
      <c r="C49" s="271">
        <f>$B49*'TC2'!C49</f>
        <v>25870.326236928511</v>
      </c>
      <c r="D49" s="247">
        <f>$B49*'TC2'!D49</f>
        <v>20142.007346254439</v>
      </c>
      <c r="E49" s="247">
        <f>$B49*'TC2'!E49</f>
        <v>5728.3188906740706</v>
      </c>
      <c r="F49" s="247">
        <f>$B49*'TC2'!F49</f>
        <v>0</v>
      </c>
      <c r="G49" s="248">
        <f>$B49*'TC2'!G49/0.9</f>
        <v>19925.647903600006</v>
      </c>
      <c r="H49" s="769">
        <f>$B49*'TC2'!H49/0.9</f>
        <v>15472.735010911991</v>
      </c>
      <c r="I49" s="769">
        <f>$B49*'TC2'!I49/0.9</f>
        <v>4452.9128926880112</v>
      </c>
      <c r="J49" s="769">
        <f>$B49*'TC2'!J49/0.9</f>
        <v>0</v>
      </c>
      <c r="K49" s="249"/>
      <c r="L49" s="247"/>
      <c r="M49" s="247"/>
      <c r="N49" s="247"/>
      <c r="O49" s="250"/>
      <c r="P49" s="247"/>
      <c r="Q49" s="247"/>
      <c r="R49" s="247"/>
      <c r="S49" s="248">
        <f>$B49*'TC2'!S49/0.1</f>
        <v>79372.431236885066</v>
      </c>
      <c r="T49" s="247">
        <f>$B49*'TC2'!T49/0.1</f>
        <v>62165.45836433646</v>
      </c>
      <c r="U49" s="247">
        <f>$B49*'TC2'!U49/0.1</f>
        <v>17206.972872548609</v>
      </c>
      <c r="V49" s="251">
        <f>$B49*'TC2'!V49/0.1</f>
        <v>0</v>
      </c>
      <c r="Y49" s="3"/>
    </row>
    <row r="50" spans="1:25" x14ac:dyDescent="0.2">
      <c r="A50" s="155">
        <v>1953</v>
      </c>
      <c r="B50" s="235">
        <v>26667.714193883061</v>
      </c>
      <c r="C50" s="271">
        <f>$B50*'TC2'!C50</f>
        <v>26667.714193883061</v>
      </c>
      <c r="D50" s="247">
        <f>$B50*'TC2'!D50</f>
        <v>20687.596214177425</v>
      </c>
      <c r="E50" s="247">
        <f>$B50*'TC2'!E50</f>
        <v>5980.1179797056348</v>
      </c>
      <c r="F50" s="247">
        <f>$B50*'TC2'!F50</f>
        <v>0</v>
      </c>
      <c r="G50" s="248">
        <f>$B50*'TC2'!G50/0.9</f>
        <v>20785.601870134276</v>
      </c>
      <c r="H50" s="769">
        <f>$B50*'TC2'!H50/0.9</f>
        <v>16086.315224270747</v>
      </c>
      <c r="I50" s="769">
        <f>$B50*'TC2'!I50/0.9</f>
        <v>4699.286645863529</v>
      </c>
      <c r="J50" s="769">
        <f>$B50*'TC2'!J50/0.9</f>
        <v>0</v>
      </c>
      <c r="K50" s="249"/>
      <c r="L50" s="247"/>
      <c r="M50" s="247"/>
      <c r="N50" s="247"/>
      <c r="O50" s="250"/>
      <c r="P50" s="247"/>
      <c r="Q50" s="247"/>
      <c r="R50" s="247"/>
      <c r="S50" s="248">
        <f>$B50*'TC2'!S50/0.1</f>
        <v>79606.725107622115</v>
      </c>
      <c r="T50" s="247">
        <f>$B50*'TC2'!T50/0.1</f>
        <v>62099.125123337515</v>
      </c>
      <c r="U50" s="247">
        <f>$B50*'TC2'!U50/0.1</f>
        <v>17507.599984284589</v>
      </c>
      <c r="V50" s="251">
        <f>$B50*'TC2'!V50/0.1</f>
        <v>0</v>
      </c>
      <c r="Y50" s="3"/>
    </row>
    <row r="51" spans="1:25" x14ac:dyDescent="0.2">
      <c r="A51" s="155">
        <v>1954</v>
      </c>
      <c r="B51" s="235">
        <v>26117.218138319146</v>
      </c>
      <c r="C51" s="271">
        <f>$B51*'TC2'!C51</f>
        <v>26117.218138319146</v>
      </c>
      <c r="D51" s="247">
        <f>$B51*'TC2'!D51</f>
        <v>20493.976246674792</v>
      </c>
      <c r="E51" s="247">
        <f>$B51*'TC2'!E51</f>
        <v>5623.2418916443521</v>
      </c>
      <c r="F51" s="247">
        <f>$B51*'TC2'!F51</f>
        <v>0</v>
      </c>
      <c r="G51" s="248">
        <f>$B51*'TC2'!G51/0.9</f>
        <v>20157.760761765934</v>
      </c>
      <c r="H51" s="769">
        <f>$B51*'TC2'!H51/0.9</f>
        <v>15779.673917089594</v>
      </c>
      <c r="I51" s="769">
        <f>$B51*'TC2'!I51/0.9</f>
        <v>4378.0868446763425</v>
      </c>
      <c r="J51" s="769">
        <f>$B51*'TC2'!J51/0.9</f>
        <v>0</v>
      </c>
      <c r="K51" s="249"/>
      <c r="L51" s="247"/>
      <c r="M51" s="247"/>
      <c r="N51" s="247"/>
      <c r="O51" s="250"/>
      <c r="P51" s="247"/>
      <c r="Q51" s="247"/>
      <c r="R51" s="247"/>
      <c r="S51" s="248">
        <f>$B51*'TC2'!S51/0.1</f>
        <v>79752.334527298037</v>
      </c>
      <c r="T51" s="247">
        <f>$B51*'TC2'!T51/0.1</f>
        <v>62922.697212941588</v>
      </c>
      <c r="U51" s="247">
        <f>$B51*'TC2'!U51/0.1</f>
        <v>16829.637314356441</v>
      </c>
      <c r="V51" s="251">
        <f>$B51*'TC2'!V51/0.1</f>
        <v>0</v>
      </c>
      <c r="Y51" s="3"/>
    </row>
    <row r="52" spans="1:25" x14ac:dyDescent="0.2">
      <c r="A52" s="155">
        <v>1955</v>
      </c>
      <c r="B52" s="235">
        <v>27978.748834558337</v>
      </c>
      <c r="C52" s="271">
        <f>$B52*'TC2'!C52</f>
        <v>27978.748834558337</v>
      </c>
      <c r="D52" s="247">
        <f>$B52*'TC2'!D52</f>
        <v>22339.76742154219</v>
      </c>
      <c r="E52" s="247">
        <f>$B52*'TC2'!E52</f>
        <v>5638.9814130161458</v>
      </c>
      <c r="F52" s="247">
        <f>$B52*'TC2'!F52</f>
        <v>0</v>
      </c>
      <c r="G52" s="248">
        <f>$B52*'TC2'!G52/0.9</f>
        <v>21419.717532265095</v>
      </c>
      <c r="H52" s="769">
        <f>$B52*'TC2'!H52/0.9</f>
        <v>17059.642497902223</v>
      </c>
      <c r="I52" s="769">
        <f>$B52*'TC2'!I52/0.9</f>
        <v>4360.0750343628697</v>
      </c>
      <c r="J52" s="769">
        <f>$B52*'TC2'!J52/0.9</f>
        <v>0</v>
      </c>
      <c r="K52" s="249"/>
      <c r="L52" s="247"/>
      <c r="M52" s="247"/>
      <c r="N52" s="247"/>
      <c r="O52" s="250"/>
      <c r="P52" s="247"/>
      <c r="Q52" s="247"/>
      <c r="R52" s="247"/>
      <c r="S52" s="248">
        <f>$B52*'TC2'!S52/0.1</f>
        <v>87010.030555197489</v>
      </c>
      <c r="T52" s="247">
        <f>$B52*'TC2'!T52/0.1</f>
        <v>69860.891734301869</v>
      </c>
      <c r="U52" s="247">
        <f>$B52*'TC2'!U52/0.1</f>
        <v>17149.138820895623</v>
      </c>
      <c r="V52" s="251">
        <f>$B52*'TC2'!V52/0.1</f>
        <v>0</v>
      </c>
      <c r="Y52" s="3"/>
    </row>
    <row r="53" spans="1:25" x14ac:dyDescent="0.2">
      <c r="A53" s="155">
        <v>1956</v>
      </c>
      <c r="B53" s="235">
        <v>28513.485801952113</v>
      </c>
      <c r="C53" s="271">
        <f>$B53*'TC2'!C53</f>
        <v>28513.485801952113</v>
      </c>
      <c r="D53" s="247">
        <f>$B53*'TC2'!D53</f>
        <v>22926.140471172912</v>
      </c>
      <c r="E53" s="247">
        <f>$B53*'TC2'!E53</f>
        <v>5587.345330779197</v>
      </c>
      <c r="F53" s="247">
        <f>$B53*'TC2'!F53</f>
        <v>0</v>
      </c>
      <c r="G53" s="248">
        <f>$B53*'TC2'!G53/0.9</f>
        <v>22077.127941859344</v>
      </c>
      <c r="H53" s="769">
        <f>$B53*'TC2'!H53/0.9</f>
        <v>17710.361023160127</v>
      </c>
      <c r="I53" s="769">
        <f>$B53*'TC2'!I53/0.9</f>
        <v>4366.766918699218</v>
      </c>
      <c r="J53" s="769">
        <f>$B53*'TC2'!J53/0.9</f>
        <v>0</v>
      </c>
      <c r="K53" s="249"/>
      <c r="L53" s="247"/>
      <c r="M53" s="247"/>
      <c r="N53" s="247"/>
      <c r="O53" s="250"/>
      <c r="P53" s="247"/>
      <c r="Q53" s="247"/>
      <c r="R53" s="247"/>
      <c r="S53" s="248">
        <f>$B53*'TC2'!S53/0.1</f>
        <v>86440.706542787011</v>
      </c>
      <c r="T53" s="247">
        <f>$B53*'TC2'!T53/0.1</f>
        <v>69868.155503287999</v>
      </c>
      <c r="U53" s="247">
        <f>$B53*'TC2'!U53/0.1</f>
        <v>16572.551039499005</v>
      </c>
      <c r="V53" s="251">
        <f>$B53*'TC2'!V53/0.1</f>
        <v>0</v>
      </c>
      <c r="Y53" s="3"/>
    </row>
    <row r="54" spans="1:25" x14ac:dyDescent="0.2">
      <c r="A54" s="155">
        <v>1957</v>
      </c>
      <c r="B54" s="235">
        <v>28567.481918713187</v>
      </c>
      <c r="C54" s="271">
        <f>$B54*'TC2'!C54</f>
        <v>28567.481918713187</v>
      </c>
      <c r="D54" s="247">
        <f>$B54*'TC2'!D54</f>
        <v>22785.613190382199</v>
      </c>
      <c r="E54" s="247">
        <f>$B54*'TC2'!E54</f>
        <v>5781.8687283309891</v>
      </c>
      <c r="F54" s="247">
        <f>$B54*'TC2'!F54</f>
        <v>0</v>
      </c>
      <c r="G54" s="248">
        <f>$B54*'TC2'!G54/0.9</f>
        <v>22088.883832589599</v>
      </c>
      <c r="H54" s="769">
        <f>$B54*'TC2'!H54/0.9</f>
        <v>17574.890527161278</v>
      </c>
      <c r="I54" s="769">
        <f>$B54*'TC2'!I54/0.9</f>
        <v>4513.9933054283165</v>
      </c>
      <c r="J54" s="769">
        <f>$B54*'TC2'!J54/0.9</f>
        <v>0</v>
      </c>
      <c r="K54" s="249"/>
      <c r="L54" s="247"/>
      <c r="M54" s="247"/>
      <c r="N54" s="247"/>
      <c r="O54" s="250"/>
      <c r="P54" s="247"/>
      <c r="Q54" s="247"/>
      <c r="R54" s="247"/>
      <c r="S54" s="248">
        <f>$B54*'TC2'!S54/0.1</f>
        <v>86874.864693825468</v>
      </c>
      <c r="T54" s="247">
        <f>$B54*'TC2'!T54/0.1</f>
        <v>69682.117159370449</v>
      </c>
      <c r="U54" s="247">
        <f>$B54*'TC2'!U54/0.1</f>
        <v>17192.747534455033</v>
      </c>
      <c r="V54" s="251">
        <f>$B54*'TC2'!V54/0.1</f>
        <v>0</v>
      </c>
      <c r="Y54" s="3"/>
    </row>
    <row r="55" spans="1:25" x14ac:dyDescent="0.2">
      <c r="A55" s="155">
        <v>1958</v>
      </c>
      <c r="B55" s="235">
        <v>27771.653177276319</v>
      </c>
      <c r="C55" s="271">
        <f>$B55*'TC2'!C55</f>
        <v>27771.653177276319</v>
      </c>
      <c r="D55" s="247">
        <f>$B55*'TC2'!D55</f>
        <v>21846.714069348254</v>
      </c>
      <c r="E55" s="247">
        <f>$B55*'TC2'!E55</f>
        <v>5924.9391079280658</v>
      </c>
      <c r="F55" s="247">
        <f>$B55*'TC2'!F55</f>
        <v>0</v>
      </c>
      <c r="G55" s="248">
        <f>$B55*'TC2'!G55/0.9</f>
        <v>21413.865535702716</v>
      </c>
      <c r="H55" s="769">
        <f>$B55*'TC2'!H55/0.9</f>
        <v>16796.548758794328</v>
      </c>
      <c r="I55" s="769">
        <f>$B55*'TC2'!I55/0.9</f>
        <v>4617.3167769083866</v>
      </c>
      <c r="J55" s="769">
        <f>$B55*'TC2'!J55/0.9</f>
        <v>0</v>
      </c>
      <c r="K55" s="249"/>
      <c r="L55" s="247"/>
      <c r="M55" s="247"/>
      <c r="N55" s="247"/>
      <c r="O55" s="250"/>
      <c r="P55" s="247"/>
      <c r="Q55" s="247"/>
      <c r="R55" s="247"/>
      <c r="S55" s="248">
        <f>$B55*'TC2'!S55/0.1</f>
        <v>84991.741951438744</v>
      </c>
      <c r="T55" s="247">
        <f>$B55*'TC2'!T55/0.1</f>
        <v>67298.201864333561</v>
      </c>
      <c r="U55" s="247">
        <f>$B55*'TC2'!U55/0.1</f>
        <v>17693.540087105179</v>
      </c>
      <c r="V55" s="251">
        <f>$B55*'TC2'!V55/0.1</f>
        <v>0</v>
      </c>
      <c r="Y55" s="3"/>
    </row>
    <row r="56" spans="1:25" x14ac:dyDescent="0.2">
      <c r="A56" s="157">
        <v>1959</v>
      </c>
      <c r="B56" s="236">
        <v>29479.621430288847</v>
      </c>
      <c r="C56" s="281">
        <f>$B56*'TC2'!C56</f>
        <v>29479.621430288847</v>
      </c>
      <c r="D56" s="258">
        <f>$B56*'TC2'!D56</f>
        <v>23602.419177730528</v>
      </c>
      <c r="E56" s="258">
        <f>$B56*'TC2'!E56</f>
        <v>5877.2022525583216</v>
      </c>
      <c r="F56" s="258">
        <f>$B56*'TC2'!F56</f>
        <v>0</v>
      </c>
      <c r="G56" s="259">
        <f>$B56*'TC2'!G56/0.9</f>
        <v>22672.214505387499</v>
      </c>
      <c r="H56" s="770">
        <f>$B56*'TC2'!H56/0.9</f>
        <v>18082.374825698407</v>
      </c>
      <c r="I56" s="770">
        <f>$B56*'TC2'!I56/0.9</f>
        <v>4589.8396796890938</v>
      </c>
      <c r="J56" s="770">
        <f>$B56*'TC2'!J56/0.9</f>
        <v>0</v>
      </c>
      <c r="K56" s="260"/>
      <c r="L56" s="258"/>
      <c r="M56" s="258"/>
      <c r="N56" s="258"/>
      <c r="O56" s="261"/>
      <c r="P56" s="258"/>
      <c r="Q56" s="258"/>
      <c r="R56" s="258"/>
      <c r="S56" s="259">
        <f>$B56*'TC2'!S56/0.1</f>
        <v>90746.283754400953</v>
      </c>
      <c r="T56" s="258">
        <f>$B56*'TC2'!T56/0.1</f>
        <v>73282.818346019587</v>
      </c>
      <c r="U56" s="258">
        <f>$B56*'TC2'!U56/0.1</f>
        <v>17463.465408381369</v>
      </c>
      <c r="V56" s="262">
        <f>$B56*'TC2'!V56/0.1</f>
        <v>0</v>
      </c>
      <c r="Y56" s="3"/>
    </row>
    <row r="57" spans="1:25" x14ac:dyDescent="0.2">
      <c r="A57" s="155">
        <v>1960</v>
      </c>
      <c r="B57" s="235">
        <v>30025.739732194375</v>
      </c>
      <c r="C57" s="271">
        <f>$B57*'TC2'!C57</f>
        <v>30025.739732194375</v>
      </c>
      <c r="D57" s="247">
        <f>$B57*'TC2'!D57</f>
        <v>24141.81457293444</v>
      </c>
      <c r="E57" s="247">
        <f>$B57*'TC2'!E57</f>
        <v>5883.9251592599367</v>
      </c>
      <c r="F57" s="247">
        <f>$B57*'TC2'!F57</f>
        <v>0</v>
      </c>
      <c r="G57" s="248">
        <f>$B57*'TC2'!G57/0.9</f>
        <v>23214.986352881475</v>
      </c>
      <c r="H57" s="769">
        <f>$B57*'TC2'!H57/0.9</f>
        <v>18586.136197516073</v>
      </c>
      <c r="I57" s="769">
        <f>$B57*'TC2'!I57/0.9</f>
        <v>4628.8501553654032</v>
      </c>
      <c r="J57" s="769">
        <f>$B57*'TC2'!J57/0.9</f>
        <v>0</v>
      </c>
      <c r="K57" s="249"/>
      <c r="L57" s="247"/>
      <c r="M57" s="247"/>
      <c r="N57" s="247"/>
      <c r="O57" s="250"/>
      <c r="P57" s="247"/>
      <c r="Q57" s="247"/>
      <c r="R57" s="247"/>
      <c r="S57" s="248">
        <f>$B57*'TC2'!S57/0.1</f>
        <v>91322.520146010473</v>
      </c>
      <c r="T57" s="247">
        <f>$B57*'TC2'!T57/0.1</f>
        <v>74142.919951699747</v>
      </c>
      <c r="U57" s="247">
        <f>$B57*'TC2'!U57/0.1</f>
        <v>17179.600194310729</v>
      </c>
      <c r="V57" s="251">
        <f>$B57*'TC2'!V57/0.1</f>
        <v>0</v>
      </c>
      <c r="Y57" s="3"/>
    </row>
    <row r="58" spans="1:25" x14ac:dyDescent="0.2">
      <c r="A58" s="155">
        <v>1961</v>
      </c>
      <c r="B58" s="235">
        <v>30416.139433990902</v>
      </c>
      <c r="C58" s="271">
        <f>$B58*'TC2'!C58</f>
        <v>30416.139433990902</v>
      </c>
      <c r="D58" s="247">
        <f>$B58*'TC2'!D58</f>
        <v>24315.133652086592</v>
      </c>
      <c r="E58" s="247">
        <f>$B58*'TC2'!E58</f>
        <v>6101.0057819043095</v>
      </c>
      <c r="F58" s="247">
        <f>$B58*'TC2'!F58</f>
        <v>0</v>
      </c>
      <c r="G58" s="248">
        <f>$B58*'TC2'!G58/0.9</f>
        <v>23431.274181565106</v>
      </c>
      <c r="H58" s="769">
        <f>$B58*'TC2'!H58/0.9</f>
        <v>18643.960327414647</v>
      </c>
      <c r="I58" s="769">
        <f>$B58*'TC2'!I58/0.9</f>
        <v>4787.3138541504595</v>
      </c>
      <c r="J58" s="769">
        <f>$B58*'TC2'!J58/0.9</f>
        <v>0</v>
      </c>
      <c r="K58" s="249"/>
      <c r="L58" s="247"/>
      <c r="M58" s="247"/>
      <c r="N58" s="247"/>
      <c r="O58" s="250"/>
      <c r="P58" s="247"/>
      <c r="Q58" s="247"/>
      <c r="R58" s="247"/>
      <c r="S58" s="248">
        <f>$B58*'TC2'!S58/0.1</f>
        <v>93279.926705823047</v>
      </c>
      <c r="T58" s="247">
        <f>$B58*'TC2'!T58/0.1</f>
        <v>75355.693574134086</v>
      </c>
      <c r="U58" s="247">
        <f>$B58*'TC2'!U58/0.1</f>
        <v>17924.233131688961</v>
      </c>
      <c r="V58" s="251">
        <f>$B58*'TC2'!V58/0.1</f>
        <v>0</v>
      </c>
      <c r="Y58" s="3"/>
    </row>
    <row r="59" spans="1:25" x14ac:dyDescent="0.2">
      <c r="A59" s="137">
        <v>1962</v>
      </c>
      <c r="B59" s="238">
        <v>31945.725282676358</v>
      </c>
      <c r="C59" s="271">
        <f>$B59*'TC2'!C59</f>
        <v>31945.725282676358</v>
      </c>
      <c r="D59" s="238">
        <f>$B59*'TC2'!D59</f>
        <v>25484.181066717767</v>
      </c>
      <c r="E59" s="268">
        <f>$B59*'TC2'!E59</f>
        <v>6461.54421595859</v>
      </c>
      <c r="F59" s="268">
        <f>$B59*'TC2'!F59</f>
        <v>0</v>
      </c>
      <c r="G59" s="248">
        <f>$B59*'TC2'!G59/0.9</f>
        <v>24393.038770856474</v>
      </c>
      <c r="H59" s="764">
        <f>$B59*'TC2'!H59/0.9</f>
        <v>19379.821041328836</v>
      </c>
      <c r="I59" s="763">
        <f>$B59*'TC2'!I59/0.9</f>
        <v>5013.2177295276388</v>
      </c>
      <c r="J59" s="763">
        <f>$B59*'TC2'!J59/0.9</f>
        <v>0</v>
      </c>
      <c r="K59" s="269">
        <f>$B59*'TC2'!K59/0.5</f>
        <v>14453.345708455463</v>
      </c>
      <c r="L59" s="268">
        <f>$B59*'TC2'!L59/0.5</f>
        <v>11326.582739955795</v>
      </c>
      <c r="M59" s="268">
        <f>$B59*'TC2'!M59/0.5</f>
        <v>3126.7629684996673</v>
      </c>
      <c r="N59" s="268">
        <f>$B59*'TC2'!N59/0.5</f>
        <v>0</v>
      </c>
      <c r="O59" s="269">
        <f>$B59*'TC2'!O59/0.4</f>
        <v>36817.655098857736</v>
      </c>
      <c r="P59" s="268">
        <f>$B59*'TC2'!P59/0.4</f>
        <v>29446.368918045137</v>
      </c>
      <c r="Q59" s="268">
        <f>$B59*'TC2'!Q59/0.4</f>
        <v>7371.2861808126036</v>
      </c>
      <c r="R59" s="268">
        <f>$B59*'TC2'!R59/0.4</f>
        <v>0</v>
      </c>
      <c r="S59" s="248">
        <f>$B59*'TC2'!S59/0.1</f>
        <v>99919.903889055291</v>
      </c>
      <c r="T59" s="238">
        <f>$B59*'TC2'!T59/0.1</f>
        <v>80423.421295218141</v>
      </c>
      <c r="U59" s="238">
        <f>$B59*'TC2'!U59/0.1</f>
        <v>19496.482593837147</v>
      </c>
      <c r="V59" s="270">
        <f>$B59*'TC2'!V59/0.1</f>
        <v>0</v>
      </c>
      <c r="Y59" s="3"/>
    </row>
    <row r="60" spans="1:25" x14ac:dyDescent="0.2">
      <c r="A60" s="137">
        <v>1963</v>
      </c>
      <c r="B60" s="238">
        <v>33021.64368140779</v>
      </c>
      <c r="C60" s="271">
        <f>$B60*'TC2'!C60</f>
        <v>33021.64368140779</v>
      </c>
      <c r="D60" s="238">
        <f>$B60*'TC2'!D60</f>
        <v>26383.884059276497</v>
      </c>
      <c r="E60" s="268">
        <f>$B60*'TC2'!E60</f>
        <v>6637.7596221312924</v>
      </c>
      <c r="F60" s="268">
        <f>$B60*'TC2'!F60</f>
        <v>0</v>
      </c>
      <c r="G60" s="248">
        <f>$B60*'TC2'!G60/0.9</f>
        <v>25036.591103835788</v>
      </c>
      <c r="H60" s="764">
        <f>$B60*'TC2'!H60/0.9</f>
        <v>19883.875380695896</v>
      </c>
      <c r="I60" s="763">
        <f>$B60*'TC2'!I60/0.9</f>
        <v>5152.7157231398951</v>
      </c>
      <c r="J60" s="763">
        <f>$B60*'TC2'!J60/0.9</f>
        <v>0</v>
      </c>
      <c r="K60" s="269">
        <f>$B60*'TC2'!K60/0.5</f>
        <v>14584.87998507022</v>
      </c>
      <c r="L60" s="268">
        <f>$B60*'TC2'!L60/0.5</f>
        <v>11351.019342753354</v>
      </c>
      <c r="M60" s="268">
        <f>$B60*'TC2'!M60/0.5</f>
        <v>3233.8606423168694</v>
      </c>
      <c r="N60" s="268">
        <f>$B60*'TC2'!N60/0.5</f>
        <v>0</v>
      </c>
      <c r="O60" s="269">
        <f>$B60*'TC2'!O60/0.4</f>
        <v>38101.230002292745</v>
      </c>
      <c r="P60" s="268">
        <f>$B60*'TC2'!P60/0.4</f>
        <v>30549.945428124072</v>
      </c>
      <c r="Q60" s="268">
        <f>$B60*'TC2'!Q60/0.4</f>
        <v>7551.284574168677</v>
      </c>
      <c r="R60" s="268">
        <f>$B60*'TC2'!R60/0.4</f>
        <v>0</v>
      </c>
      <c r="S60" s="248">
        <f>$B60*'TC2'!S60/0.1</f>
        <v>104887.11687955579</v>
      </c>
      <c r="T60" s="238">
        <f>$B60*'TC2'!T60/0.1</f>
        <v>84883.962166501908</v>
      </c>
      <c r="U60" s="238">
        <f>$B60*'TC2'!U60/0.1</f>
        <v>20003.154713053871</v>
      </c>
      <c r="V60" s="270">
        <f>$B60*'TC2'!V60/0.1</f>
        <v>0</v>
      </c>
      <c r="Y60" s="3"/>
    </row>
    <row r="61" spans="1:25" x14ac:dyDescent="0.2">
      <c r="A61" s="137">
        <v>1964</v>
      </c>
      <c r="B61" s="238">
        <v>34377.68598293035</v>
      </c>
      <c r="C61" s="271">
        <f>$B61*'TC2'!C61</f>
        <v>34377.68598293035</v>
      </c>
      <c r="D61" s="238">
        <f>$B61*'TC2'!D61</f>
        <v>27598.36202295815</v>
      </c>
      <c r="E61" s="268">
        <f>$B61*'TC2'!E61</f>
        <v>6779.3239599722001</v>
      </c>
      <c r="F61" s="268">
        <f>$B61*'TC2'!F61</f>
        <v>0</v>
      </c>
      <c r="G61" s="248">
        <f>$B61*'TC2'!G61/0.9</f>
        <v>25879.420956207763</v>
      </c>
      <c r="H61" s="764">
        <f>$B61*'TC2'!H61/0.9</f>
        <v>20643.335458973339</v>
      </c>
      <c r="I61" s="763">
        <f>$B61*'TC2'!I61/0.9</f>
        <v>5236.0854972344241</v>
      </c>
      <c r="J61" s="763">
        <f>$B61*'TC2'!J61/0.9</f>
        <v>0</v>
      </c>
      <c r="K61" s="269">
        <f>$B61*'TC2'!K61/0.5</f>
        <v>14813.975236359423</v>
      </c>
      <c r="L61" s="268">
        <f>$B61*'TC2'!L61/0.5</f>
        <v>11621.272050191332</v>
      </c>
      <c r="M61" s="268">
        <f>$B61*'TC2'!M61/0.5</f>
        <v>3192.7031861680916</v>
      </c>
      <c r="N61" s="268">
        <f>$B61*'TC2'!N61/0.5</f>
        <v>0</v>
      </c>
      <c r="O61" s="269">
        <f>$B61*'TC2'!O61/0.4</f>
        <v>39711.228106018185</v>
      </c>
      <c r="P61" s="268">
        <f>$B61*'TC2'!P61/0.4</f>
        <v>31920.914719950852</v>
      </c>
      <c r="Q61" s="268">
        <f>$B61*'TC2'!Q61/0.4</f>
        <v>7790.3133860673388</v>
      </c>
      <c r="R61" s="268">
        <f>$B61*'TC2'!R61/0.4</f>
        <v>0</v>
      </c>
      <c r="S61" s="248">
        <f>$B61*'TC2'!S61/0.1</f>
        <v>110862.07122343362</v>
      </c>
      <c r="T61" s="238">
        <f>$B61*'TC2'!T61/0.1</f>
        <v>90193.601098821455</v>
      </c>
      <c r="U61" s="238">
        <f>$B61*'TC2'!U61/0.1</f>
        <v>20668.470124612184</v>
      </c>
      <c r="V61" s="270">
        <f>$B61*'TC2'!V61/0.1</f>
        <v>0</v>
      </c>
      <c r="Y61" s="3"/>
    </row>
    <row r="62" spans="1:25" x14ac:dyDescent="0.2">
      <c r="A62" s="137">
        <v>1965</v>
      </c>
      <c r="B62" s="238">
        <v>36152.378258873825</v>
      </c>
      <c r="C62" s="271">
        <f>$B62*'TC2'!C62</f>
        <v>36152.378258873825</v>
      </c>
      <c r="D62" s="238">
        <f>$B62*'TC2'!D62</f>
        <v>29101.082258773164</v>
      </c>
      <c r="E62" s="268">
        <f>$B62*'TC2'!E62</f>
        <v>7051.2960001006632</v>
      </c>
      <c r="F62" s="268">
        <f>$B62*'TC2'!F62</f>
        <v>0</v>
      </c>
      <c r="G62" s="248">
        <f>$B62*'TC2'!G62/0.9</f>
        <v>27335.837435482721</v>
      </c>
      <c r="H62" s="764">
        <f>$B62*'TC2'!H62/0.9</f>
        <v>21935.793832917068</v>
      </c>
      <c r="I62" s="763">
        <f>$B62*'TC2'!I62/0.9</f>
        <v>5400.0436025656536</v>
      </c>
      <c r="J62" s="763">
        <f>$B62*'TC2'!J62/0.9</f>
        <v>-5.858952296160834</v>
      </c>
      <c r="K62" s="269">
        <f>$B62*'TC2'!K62/0.5</f>
        <v>15906.854566090409</v>
      </c>
      <c r="L62" s="268">
        <f>$B62*'TC2'!L62/0.5</f>
        <v>12832.012989020915</v>
      </c>
      <c r="M62" s="268">
        <f>$B62*'TC2'!M62/0.5</f>
        <v>3074.8415770694937</v>
      </c>
      <c r="N62" s="268">
        <f>$B62*'TC2'!N62/0.5</f>
        <v>-47.007451992707765</v>
      </c>
      <c r="O62" s="269">
        <f>$B62*'TC2'!O62/0.4</f>
        <v>41622.066022223116</v>
      </c>
      <c r="P62" s="268">
        <f>$B62*'TC2'!P62/0.4</f>
        <v>33315.519887787254</v>
      </c>
      <c r="Q62" s="268">
        <f>$B62*'TC2'!Q62/0.4</f>
        <v>8306.5461344358519</v>
      </c>
      <c r="R62" s="268">
        <f>$B62*'TC2'!R62/0.4</f>
        <v>45.576672324522825</v>
      </c>
      <c r="S62" s="248">
        <f>$B62*'TC2'!S62/0.1</f>
        <v>115501.24566939376</v>
      </c>
      <c r="T62" s="238">
        <f>$B62*'TC2'!T62/0.1</f>
        <v>93588.678091477996</v>
      </c>
      <c r="U62" s="238">
        <f>$B62*'TC2'!U62/0.1</f>
        <v>21912.567577915754</v>
      </c>
      <c r="V62" s="270">
        <f>$B62*'TC2'!V62/0.1</f>
        <v>52.730570665447502</v>
      </c>
      <c r="Y62" s="3"/>
    </row>
    <row r="63" spans="1:25" x14ac:dyDescent="0.2">
      <c r="A63" s="137">
        <v>1966</v>
      </c>
      <c r="B63" s="238">
        <v>37835.12712702687</v>
      </c>
      <c r="C63" s="271">
        <f>$B63*'TC2'!C63</f>
        <v>37835.12712702687</v>
      </c>
      <c r="D63" s="238">
        <f>$B63*'TC2'!D63</f>
        <v>30119.893945749071</v>
      </c>
      <c r="E63" s="268">
        <f>$B63*'TC2'!E63</f>
        <v>7715.2331812778011</v>
      </c>
      <c r="F63" s="268">
        <f>$B63*'TC2'!F63</f>
        <v>152.2119469304786</v>
      </c>
      <c r="G63" s="248">
        <f>$B63*'TC2'!G63/0.9</f>
        <v>28734.250570905675</v>
      </c>
      <c r="H63" s="764">
        <f>$B63*'TC2'!H63/0.9</f>
        <v>22730.422103458623</v>
      </c>
      <c r="I63" s="763">
        <f>$B63*'TC2'!I63/0.9</f>
        <v>6003.8284674470542</v>
      </c>
      <c r="J63" s="763">
        <f>$B63*'TC2'!J63/0.9</f>
        <v>156.86105921141205</v>
      </c>
      <c r="K63" s="269">
        <f>$B63*'TC2'!K63/0.5</f>
        <v>16990.660254097878</v>
      </c>
      <c r="L63" s="268">
        <f>$B63*'TC2'!L63/0.5</f>
        <v>13233.819151343996</v>
      </c>
      <c r="M63" s="268">
        <f>$B63*'TC2'!M63/0.5</f>
        <v>3756.8411027538828</v>
      </c>
      <c r="N63" s="268">
        <f>$B63*'TC2'!N63/0.5</f>
        <v>206.03297145323657</v>
      </c>
      <c r="O63" s="269">
        <f>$B63*'TC2'!O63/0.4</f>
        <v>43413.73846691542</v>
      </c>
      <c r="P63" s="268">
        <f>$B63*'TC2'!P63/0.4</f>
        <v>34601.175793601898</v>
      </c>
      <c r="Q63" s="268">
        <f>$B63*'TC2'!Q63/0.4</f>
        <v>8812.5626733135177</v>
      </c>
      <c r="R63" s="268">
        <f>$B63*'TC2'!R63/0.4</f>
        <v>95.396168909131376</v>
      </c>
      <c r="S63" s="248">
        <f>$B63*'TC2'!S63/0.1</f>
        <v>119743.01613211763</v>
      </c>
      <c r="T63" s="238">
        <f>$B63*'TC2'!T63/0.1</f>
        <v>96625.140526363102</v>
      </c>
      <c r="U63" s="238">
        <f>$B63*'TC2'!U63/0.1</f>
        <v>23117.875605754525</v>
      </c>
      <c r="V63" s="270">
        <f>$B63*'TC2'!V63/0.1</f>
        <v>110.3699364020777</v>
      </c>
      <c r="Y63" s="3"/>
    </row>
    <row r="64" spans="1:25" x14ac:dyDescent="0.2">
      <c r="A64" s="137">
        <v>1967</v>
      </c>
      <c r="B64" s="238">
        <v>38363.001484163447</v>
      </c>
      <c r="C64" s="271">
        <f>$B64*'TC2'!C64</f>
        <v>38363.001484163447</v>
      </c>
      <c r="D64" s="238">
        <f>$B64*'TC2'!D64</f>
        <v>29742.064197468069</v>
      </c>
      <c r="E64" s="268">
        <f>$B64*'TC2'!E64</f>
        <v>8620.9372866953763</v>
      </c>
      <c r="F64" s="268">
        <f>$B64*'TC2'!F64</f>
        <v>375.24998814848959</v>
      </c>
      <c r="G64" s="248">
        <f>$B64*'TC2'!G64/0.9</f>
        <v>29619.752046600919</v>
      </c>
      <c r="H64" s="764">
        <f>$B64*'TC2'!H64/0.9</f>
        <v>22717.912643947355</v>
      </c>
      <c r="I64" s="763">
        <f>$B64*'TC2'!I64/0.9</f>
        <v>6901.8394026535607</v>
      </c>
      <c r="J64" s="763">
        <f>$B64*'TC2'!J64/0.9</f>
        <v>385.61583916428566</v>
      </c>
      <c r="K64" s="269">
        <f>$B64*'TC2'!K64/0.5</f>
        <v>18322.420209435531</v>
      </c>
      <c r="L64" s="268">
        <f>$B64*'TC2'!L64/0.5</f>
        <v>13555.474575227328</v>
      </c>
      <c r="M64" s="268">
        <f>$B64*'TC2'!M64/0.5</f>
        <v>4766.9456342082049</v>
      </c>
      <c r="N64" s="268">
        <f>$B64*'TC2'!N64/0.5</f>
        <v>531.3320453134121</v>
      </c>
      <c r="O64" s="269">
        <f>$B64*'TC2'!O64/0.4</f>
        <v>43741.416843057646</v>
      </c>
      <c r="P64" s="268">
        <f>$B64*'TC2'!P64/0.4</f>
        <v>34170.960229847391</v>
      </c>
      <c r="Q64" s="268">
        <f>$B64*'TC2'!Q64/0.4</f>
        <v>9570.4566132102555</v>
      </c>
      <c r="R64" s="268">
        <f>$B64*'TC2'!R64/0.4</f>
        <v>203.47058147787757</v>
      </c>
      <c r="S64" s="271">
        <f>$B64*'TC2'!S64/0.1</f>
        <v>117052.24642222621</v>
      </c>
      <c r="T64" s="272">
        <f>$B64*'TC2'!T64/0.1</f>
        <v>92959.428179154493</v>
      </c>
      <c r="U64" s="272">
        <f>$B64*'TC2'!U64/0.1</f>
        <v>24092.818243071717</v>
      </c>
      <c r="V64" s="273">
        <f>$B64*'TC2'!V64/0.1</f>
        <v>281.95732900632493</v>
      </c>
      <c r="Y64" s="3"/>
    </row>
    <row r="65" spans="1:25" x14ac:dyDescent="0.2">
      <c r="A65" s="137">
        <v>1968</v>
      </c>
      <c r="B65" s="238">
        <v>39485.027549447324</v>
      </c>
      <c r="C65" s="271">
        <f>$B65*'TC2'!C65</f>
        <v>39485.027549447324</v>
      </c>
      <c r="D65" s="238">
        <f>$B65*'TC2'!D65</f>
        <v>30390.411987698157</v>
      </c>
      <c r="E65" s="268">
        <f>$B65*'TC2'!E65</f>
        <v>9094.6155617491713</v>
      </c>
      <c r="F65" s="268">
        <f>$B65*'TC2'!F65</f>
        <v>470.18157130240246</v>
      </c>
      <c r="G65" s="248">
        <f>$B65*'TC2'!G65/0.9</f>
        <v>30771.070086969812</v>
      </c>
      <c r="H65" s="764">
        <f>$B65*'TC2'!H65/0.9</f>
        <v>23428.101795905968</v>
      </c>
      <c r="I65" s="763">
        <f>$B65*'TC2'!I65/0.9</f>
        <v>7342.9682910638458</v>
      </c>
      <c r="J65" s="763">
        <f>$B65*'TC2'!J65/0.9</f>
        <v>481.0042423576657</v>
      </c>
      <c r="K65" s="269">
        <f>$B65*'TC2'!K65/0.5</f>
        <v>19303.910123843943</v>
      </c>
      <c r="L65" s="268">
        <f>$B65*'TC2'!L65/0.5</f>
        <v>14241.346989053369</v>
      </c>
      <c r="M65" s="268">
        <f>$B65*'TC2'!M65/0.5</f>
        <v>5062.5631347905783</v>
      </c>
      <c r="N65" s="268">
        <f>$B65*'TC2'!N65/0.5</f>
        <v>648.31843989781112</v>
      </c>
      <c r="O65" s="269">
        <f>$B65*'TC2'!O65/0.4</f>
        <v>45105.020040877149</v>
      </c>
      <c r="P65" s="268">
        <f>$B65*'TC2'!P65/0.4</f>
        <v>34911.545304471714</v>
      </c>
      <c r="Q65" s="268">
        <f>$B65*'TC2'!Q65/0.4</f>
        <v>10193.474736405431</v>
      </c>
      <c r="R65" s="268">
        <f>$B65*'TC2'!R65/0.4</f>
        <v>271.86149543248382</v>
      </c>
      <c r="S65" s="271">
        <f>$B65*'TC2'!S65/0.1</f>
        <v>117910.64471174491</v>
      </c>
      <c r="T65" s="272">
        <f>$B65*'TC2'!T65/0.1</f>
        <v>93051.203713827825</v>
      </c>
      <c r="U65" s="272">
        <f>$B65*'TC2'!U65/0.1</f>
        <v>24859.440997917089</v>
      </c>
      <c r="V65" s="273">
        <f>$B65*'TC2'!V65/0.1</f>
        <v>372.77753180503356</v>
      </c>
      <c r="Y65" s="3"/>
    </row>
    <row r="66" spans="1:25" x14ac:dyDescent="0.2">
      <c r="A66" s="137">
        <v>1969</v>
      </c>
      <c r="B66" s="238">
        <v>40008.283518815188</v>
      </c>
      <c r="C66" s="271">
        <f>$B66*'TC2'!C66</f>
        <v>40008.283518815188</v>
      </c>
      <c r="D66" s="238">
        <f>$B66*'TC2'!D66</f>
        <v>30730.872440956991</v>
      </c>
      <c r="E66" s="268">
        <f>$B66*'TC2'!E66</f>
        <v>9277.4110778581944</v>
      </c>
      <c r="F66" s="268">
        <f>$B66*'TC2'!F66</f>
        <v>501.41660810654298</v>
      </c>
      <c r="G66" s="248">
        <f>$B66*'TC2'!G66/0.9</f>
        <v>31563.809265645919</v>
      </c>
      <c r="H66" s="764">
        <f>$B66*'TC2'!H66/0.9</f>
        <v>23993.552609066806</v>
      </c>
      <c r="I66" s="763">
        <f>$B66*'TC2'!I66/0.9</f>
        <v>7570.2566565791094</v>
      </c>
      <c r="J66" s="763">
        <f>$B66*'TC2'!J66/0.9</f>
        <v>510.9553793247477</v>
      </c>
      <c r="K66" s="269">
        <f>$B66*'TC2'!K66/0.5</f>
        <v>20089.562768581978</v>
      </c>
      <c r="L66" s="268">
        <f>$B66*'TC2'!L66/0.5</f>
        <v>14900.00512717058</v>
      </c>
      <c r="M66" s="268">
        <f>$B66*'TC2'!M66/0.5</f>
        <v>5189.557641411393</v>
      </c>
      <c r="N66" s="268">
        <f>$B66*'TC2'!N66/0.5</f>
        <v>659.6322906029377</v>
      </c>
      <c r="O66" s="269">
        <f>$B66*'TC2'!O66/0.4</f>
        <v>45906.61738697585</v>
      </c>
      <c r="P66" s="268">
        <f>$B66*'TC2'!P66/0.4</f>
        <v>35360.486961437091</v>
      </c>
      <c r="Q66" s="268">
        <f>$B66*'TC2'!Q66/0.4</f>
        <v>10546.130425538755</v>
      </c>
      <c r="R66" s="268">
        <f>$B66*'TC2'!R66/0.4</f>
        <v>325.1092402270101</v>
      </c>
      <c r="S66" s="271">
        <f>$B66*'TC2'!S66/0.1</f>
        <v>116008.55179733859</v>
      </c>
      <c r="T66" s="272">
        <f>$B66*'TC2'!T66/0.1</f>
        <v>91366.750927968635</v>
      </c>
      <c r="U66" s="272">
        <f>$B66*'TC2'!U66/0.1</f>
        <v>24641.800869369945</v>
      </c>
      <c r="V66" s="273">
        <f>$B66*'TC2'!V66/0.1</f>
        <v>415.56766714270043</v>
      </c>
      <c r="Y66" s="3"/>
    </row>
    <row r="67" spans="1:25" x14ac:dyDescent="0.2">
      <c r="A67" s="147">
        <v>1970</v>
      </c>
      <c r="B67" s="239">
        <v>39032.638506823489</v>
      </c>
      <c r="C67" s="276">
        <f>$B67*'TC2'!C67</f>
        <v>39032.638506823489</v>
      </c>
      <c r="D67" s="239">
        <f>$B67*'TC2'!D67</f>
        <v>29577.889834194604</v>
      </c>
      <c r="E67" s="274">
        <f>$B67*'TC2'!E67</f>
        <v>9454.7486726288807</v>
      </c>
      <c r="F67" s="274">
        <f>$B67*'TC2'!F67</f>
        <v>529.07759961094462</v>
      </c>
      <c r="G67" s="264">
        <f>$B67*'TC2'!G67/0.9</f>
        <v>30945.069319968177</v>
      </c>
      <c r="H67" s="768">
        <f>$B67*'TC2'!H67/0.9</f>
        <v>23097.030033228293</v>
      </c>
      <c r="I67" s="767">
        <f>$B67*'TC2'!I67/0.9</f>
        <v>7848.0392867398814</v>
      </c>
      <c r="J67" s="767">
        <f>$B67*'TC2'!J67/0.9</f>
        <v>540.17767382821114</v>
      </c>
      <c r="K67" s="275">
        <f>$B67*'TC2'!K67/0.5</f>
        <v>19846.55501138929</v>
      </c>
      <c r="L67" s="274">
        <f>$B67*'TC2'!L67/0.5</f>
        <v>14090.438363114074</v>
      </c>
      <c r="M67" s="274">
        <f>$B67*'TC2'!M67/0.5</f>
        <v>5756.1166482752142</v>
      </c>
      <c r="N67" s="274">
        <f>$B67*'TC2'!N67/0.5</f>
        <v>691.00892257505848</v>
      </c>
      <c r="O67" s="275">
        <f>$B67*'TC2'!O67/0.4</f>
        <v>44818.21220569178</v>
      </c>
      <c r="P67" s="274">
        <f>$B67*'TC2'!P67/0.4</f>
        <v>34355.269620871062</v>
      </c>
      <c r="Q67" s="274">
        <f>$B67*'TC2'!Q67/0.4</f>
        <v>10462.942584820714</v>
      </c>
      <c r="R67" s="274">
        <f>$B67*'TC2'!R67/0.4</f>
        <v>351.63861289465189</v>
      </c>
      <c r="S67" s="276">
        <f>$B67*'TC2'!S67/0.1</f>
        <v>111820.7611885213</v>
      </c>
      <c r="T67" s="277">
        <f>$B67*'TC2'!T67/0.1</f>
        <v>87905.628042891418</v>
      </c>
      <c r="U67" s="277">
        <f>$B67*'TC2'!U67/0.1</f>
        <v>23915.133145629883</v>
      </c>
      <c r="V67" s="278">
        <f>$B67*'TC2'!V67/0.1</f>
        <v>429.17693165554584</v>
      </c>
      <c r="Y67" s="3"/>
    </row>
    <row r="68" spans="1:25" x14ac:dyDescent="0.2">
      <c r="A68" s="137">
        <v>1971</v>
      </c>
      <c r="B68" s="238">
        <v>39231.107518510376</v>
      </c>
      <c r="C68" s="271">
        <f>$B68*'TC2'!C68</f>
        <v>39231.107518510376</v>
      </c>
      <c r="D68" s="238">
        <f>$B68*'TC2'!D68</f>
        <v>29578.774445421765</v>
      </c>
      <c r="E68" s="268">
        <f>$B68*'TC2'!E68</f>
        <v>9652.33307308861</v>
      </c>
      <c r="F68" s="268">
        <f>$B68*'TC2'!F68</f>
        <v>572.29473124220863</v>
      </c>
      <c r="G68" s="248">
        <f>$B68*'TC2'!G68/0.9</f>
        <v>31034.514233107675</v>
      </c>
      <c r="H68" s="764">
        <f>$B68*'TC2'!H68/0.9</f>
        <v>22987.32946176836</v>
      </c>
      <c r="I68" s="763">
        <f>$B68*'TC2'!I68/0.9</f>
        <v>8047.1847713393163</v>
      </c>
      <c r="J68" s="763">
        <f>$B68*'TC2'!J68/0.9</f>
        <v>586.09828029261723</v>
      </c>
      <c r="K68" s="269">
        <f>$B68*'TC2'!K68/0.5</f>
        <v>19820.888144467335</v>
      </c>
      <c r="L68" s="268">
        <f>$B68*'TC2'!L68/0.5</f>
        <v>13803.738378329126</v>
      </c>
      <c r="M68" s="268">
        <f>$B68*'TC2'!M68/0.5</f>
        <v>6017.1497661382064</v>
      </c>
      <c r="N68" s="268">
        <f>$B68*'TC2'!N68/0.5</f>
        <v>751.26576166424525</v>
      </c>
      <c r="O68" s="269">
        <f>$B68*'TC2'!O68/0.4</f>
        <v>45051.546843908109</v>
      </c>
      <c r="P68" s="268">
        <f>$B68*'TC2'!P68/0.4</f>
        <v>34466.818316067402</v>
      </c>
      <c r="Q68" s="268">
        <f>$B68*'TC2'!Q68/0.4</f>
        <v>10584.728527840702</v>
      </c>
      <c r="R68" s="268">
        <f>$B68*'TC2'!R68/0.4</f>
        <v>379.63892857808224</v>
      </c>
      <c r="S68" s="271">
        <f>$B68*'TC2'!S68/0.1</f>
        <v>113000.44708713464</v>
      </c>
      <c r="T68" s="272">
        <f>$B68*'TC2'!T68/0.1</f>
        <v>88901.779298302383</v>
      </c>
      <c r="U68" s="272">
        <f>$B68*'TC2'!U68/0.1</f>
        <v>24098.667788832263</v>
      </c>
      <c r="V68" s="273">
        <f>$B68*'TC2'!V68/0.1</f>
        <v>448.06278978853129</v>
      </c>
      <c r="Y68" s="3"/>
    </row>
    <row r="69" spans="1:25" x14ac:dyDescent="0.2">
      <c r="A69" s="137">
        <v>1972</v>
      </c>
      <c r="B69" s="238">
        <v>40662.971573212926</v>
      </c>
      <c r="C69" s="271">
        <f>$B69*'TC2'!C69</f>
        <v>40662.971573212926</v>
      </c>
      <c r="D69" s="238">
        <f>$B69*'TC2'!D69</f>
        <v>30816.200629125018</v>
      </c>
      <c r="E69" s="268">
        <f>$B69*'TC2'!E69</f>
        <v>9846.7709440879062</v>
      </c>
      <c r="F69" s="268">
        <f>$B69*'TC2'!F69</f>
        <v>619.14826135371334</v>
      </c>
      <c r="G69" s="248">
        <f>$B69*'TC2'!G69/0.9</f>
        <v>32017.378741975197</v>
      </c>
      <c r="H69" s="764">
        <f>$B69*'TC2'!H69/0.9</f>
        <v>23822.845838806279</v>
      </c>
      <c r="I69" s="763">
        <f>$B69*'TC2'!I69/0.9</f>
        <v>8194.532903168918</v>
      </c>
      <c r="J69" s="763">
        <f>$B69*'TC2'!J69/0.9</f>
        <v>632.27929638307728</v>
      </c>
      <c r="K69" s="269">
        <f>$B69*'TC2'!K69/0.5</f>
        <v>20506.391889413437</v>
      </c>
      <c r="L69" s="268">
        <f>$B69*'TC2'!L69/0.5</f>
        <v>14343.045749480598</v>
      </c>
      <c r="M69" s="268">
        <f>$B69*'TC2'!M69/0.5</f>
        <v>6163.3461399328398</v>
      </c>
      <c r="N69" s="268">
        <f>$B69*'TC2'!N69/0.5</f>
        <v>792.48229174353924</v>
      </c>
      <c r="O69" s="269">
        <f>$B69*'TC2'!O69/0.4</f>
        <v>46406.112307677395</v>
      </c>
      <c r="P69" s="268">
        <f>$B69*'TC2'!P69/0.4</f>
        <v>35672.595950463379</v>
      </c>
      <c r="Q69" s="268">
        <f>$B69*'TC2'!Q69/0.4</f>
        <v>10733.516357214014</v>
      </c>
      <c r="R69" s="268">
        <f>$B69*'TC2'!R69/0.4</f>
        <v>432.02555218249995</v>
      </c>
      <c r="S69" s="271">
        <f>$B69*'TC2'!S69/0.1</f>
        <v>118473.30705435248</v>
      </c>
      <c r="T69" s="272">
        <f>$B69*'TC2'!T69/0.1</f>
        <v>93756.39374199367</v>
      </c>
      <c r="U69" s="272">
        <f>$B69*'TC2'!U69/0.1</f>
        <v>24716.913312358811</v>
      </c>
      <c r="V69" s="273">
        <f>$B69*'TC2'!V69/0.1</f>
        <v>500.96894608943705</v>
      </c>
      <c r="Y69" s="3"/>
    </row>
    <row r="70" spans="1:25" x14ac:dyDescent="0.2">
      <c r="A70" s="137">
        <v>1973</v>
      </c>
      <c r="B70" s="238">
        <v>42364.73357138523</v>
      </c>
      <c r="C70" s="271">
        <f>$B70*'TC2'!C70</f>
        <v>42364.73357138523</v>
      </c>
      <c r="D70" s="238">
        <f>$B70*'TC2'!D70</f>
        <v>32563.942296285255</v>
      </c>
      <c r="E70" s="268">
        <f>$B70*'TC2'!E70</f>
        <v>9800.7912750999731</v>
      </c>
      <c r="F70" s="268">
        <f>$B70*'TC2'!F70</f>
        <v>671.14584460140566</v>
      </c>
      <c r="G70" s="248">
        <f>$B70*'TC2'!G70/0.9</f>
        <v>33322.376144024762</v>
      </c>
      <c r="H70" s="764">
        <f>$B70*'TC2'!H70/0.9</f>
        <v>25237.864331272343</v>
      </c>
      <c r="I70" s="763">
        <f>$B70*'TC2'!I70/0.9</f>
        <v>8084.5118127524111</v>
      </c>
      <c r="J70" s="763">
        <f>$B70*'TC2'!J70/0.9</f>
        <v>684.49728583251397</v>
      </c>
      <c r="K70" s="269">
        <f>$B70*'TC2'!K70/0.5</f>
        <v>21561.659000421012</v>
      </c>
      <c r="L70" s="268">
        <f>$B70*'TC2'!L70/0.5</f>
        <v>15779.550010430523</v>
      </c>
      <c r="M70" s="268">
        <f>$B70*'TC2'!M70/0.5</f>
        <v>5782.1089899904864</v>
      </c>
      <c r="N70" s="268">
        <f>$B70*'TC2'!N70/0.5</f>
        <v>828.85228125913511</v>
      </c>
      <c r="O70" s="269">
        <f>$B70*'TC2'!O70/0.4</f>
        <v>48023.272573529444</v>
      </c>
      <c r="P70" s="268">
        <f>$B70*'TC2'!P70/0.4</f>
        <v>37060.757232324628</v>
      </c>
      <c r="Q70" s="268">
        <f>$B70*'TC2'!Q70/0.4</f>
        <v>10962.515341204818</v>
      </c>
      <c r="R70" s="268">
        <f>$B70*'TC2'!R70/0.4</f>
        <v>504.05354154923754</v>
      </c>
      <c r="S70" s="271">
        <f>$B70*'TC2'!S70/0.1</f>
        <v>123745.95041762946</v>
      </c>
      <c r="T70" s="272">
        <f>$B70*'TC2'!T70/0.1</f>
        <v>98498.64398140143</v>
      </c>
      <c r="U70" s="272">
        <f>$B70*'TC2'!U70/0.1</f>
        <v>25247.306436228031</v>
      </c>
      <c r="V70" s="273">
        <f>$B70*'TC2'!V70/0.1</f>
        <v>550.98287352143132</v>
      </c>
      <c r="Y70" s="3"/>
    </row>
    <row r="71" spans="1:25" x14ac:dyDescent="0.2">
      <c r="A71" s="137">
        <v>1974</v>
      </c>
      <c r="B71" s="238">
        <v>41157.899579832556</v>
      </c>
      <c r="C71" s="271">
        <f>$B71*'TC2'!C71</f>
        <v>41157.899579832556</v>
      </c>
      <c r="D71" s="238">
        <f>$B71*'TC2'!D71</f>
        <v>31180.576109316135</v>
      </c>
      <c r="E71" s="268">
        <f>$B71*'TC2'!E71</f>
        <v>9977.3234705164214</v>
      </c>
      <c r="F71" s="268">
        <f>$B71*'TC2'!F71</f>
        <v>730.50798913260189</v>
      </c>
      <c r="G71" s="248">
        <f>$B71*'TC2'!G71/0.9</f>
        <v>32595.02257817045</v>
      </c>
      <c r="H71" s="764">
        <f>$B71*'TC2'!H71/0.9</f>
        <v>24253.45523704587</v>
      </c>
      <c r="I71" s="763">
        <f>$B71*'TC2'!I71/0.9</f>
        <v>8341.5673411245807</v>
      </c>
      <c r="J71" s="763">
        <f>$B71*'TC2'!J71/0.9</f>
        <v>742.78518193586831</v>
      </c>
      <c r="K71" s="269">
        <f>$B71*'TC2'!K71/0.5</f>
        <v>21318.27906930276</v>
      </c>
      <c r="L71" s="268">
        <f>$B71*'TC2'!L71/0.5</f>
        <v>15121.258463724893</v>
      </c>
      <c r="M71" s="268">
        <f>$B71*'TC2'!M71/0.5</f>
        <v>6197.0206055778708</v>
      </c>
      <c r="N71" s="268">
        <f>$B71*'TC2'!N71/0.5</f>
        <v>883.47112607004783</v>
      </c>
      <c r="O71" s="269">
        <f>$B71*'TC2'!O71/0.4</f>
        <v>46690.951964255059</v>
      </c>
      <c r="P71" s="268">
        <f>$B71*'TC2'!P71/0.4</f>
        <v>35668.701203697092</v>
      </c>
      <c r="Q71" s="268">
        <f>$B71*'TC2'!Q71/0.4</f>
        <v>11022.250760557967</v>
      </c>
      <c r="R71" s="268">
        <f>$B71*'TC2'!R71/0.4</f>
        <v>566.92775176814393</v>
      </c>
      <c r="S71" s="271">
        <f>$B71*'TC2'!S71/0.1</f>
        <v>118223.79259479149</v>
      </c>
      <c r="T71" s="272">
        <f>$B71*'TC2'!T71/0.1</f>
        <v>93524.663959748505</v>
      </c>
      <c r="U71" s="272">
        <f>$B71*'TC2'!U71/0.1</f>
        <v>24699.128635042991</v>
      </c>
      <c r="V71" s="273">
        <f>$B71*'TC2'!V71/0.1</f>
        <v>620.01325390320403</v>
      </c>
      <c r="Y71" s="3"/>
    </row>
    <row r="72" spans="1:25" x14ac:dyDescent="0.2">
      <c r="A72" s="137">
        <v>1975</v>
      </c>
      <c r="B72" s="238">
        <v>39835.295092662025</v>
      </c>
      <c r="C72" s="271">
        <f>$B72*'TC2'!C72</f>
        <v>39835.295092662025</v>
      </c>
      <c r="D72" s="238">
        <f>$B72*'TC2'!D72</f>
        <v>29559.24843056739</v>
      </c>
      <c r="E72" s="268">
        <f>$B72*'TC2'!E72</f>
        <v>10276.046662094637</v>
      </c>
      <c r="F72" s="268">
        <f>$B72*'TC2'!F72</f>
        <v>812.45197923490002</v>
      </c>
      <c r="G72" s="248">
        <f>$B72*'TC2'!G72/0.9</f>
        <v>31548.389374380378</v>
      </c>
      <c r="H72" s="764">
        <f>$B72*'TC2'!H72/0.9</f>
        <v>22836.373333104963</v>
      </c>
      <c r="I72" s="763">
        <f>$B72*'TC2'!I72/0.9</f>
        <v>8712.016041275414</v>
      </c>
      <c r="J72" s="763">
        <f>$B72*'TC2'!J72/0.9</f>
        <v>826.63293838869834</v>
      </c>
      <c r="K72" s="269">
        <f>$B72*'TC2'!K72/0.5</f>
        <v>20667.565267201204</v>
      </c>
      <c r="L72" s="268">
        <f>$B72*'TC2'!L72/0.5</f>
        <v>13728.474070470602</v>
      </c>
      <c r="M72" s="268">
        <f>$B72*'TC2'!M72/0.5</f>
        <v>6939.0911967306056</v>
      </c>
      <c r="N72" s="268">
        <f>$B72*'TC2'!N72/0.5</f>
        <v>972.52568320087289</v>
      </c>
      <c r="O72" s="269">
        <f>$B72*'TC2'!O72/0.4</f>
        <v>45149.419508354345</v>
      </c>
      <c r="P72" s="268">
        <f>$B72*'TC2'!P72/0.4</f>
        <v>34221.247411397911</v>
      </c>
      <c r="Q72" s="268">
        <f>$B72*'TC2'!Q72/0.4</f>
        <v>10928.172096956425</v>
      </c>
      <c r="R72" s="268">
        <f>$B72*'TC2'!R72/0.4</f>
        <v>644.26700737348028</v>
      </c>
      <c r="S72" s="271">
        <f>$B72*'TC2'!S72/0.1</f>
        <v>114417.44655719685</v>
      </c>
      <c r="T72" s="272">
        <f>$B72*'TC2'!T72/0.1</f>
        <v>90065.124307729202</v>
      </c>
      <c r="U72" s="272">
        <f>$B72*'TC2'!U72/0.1</f>
        <v>24352.322249467652</v>
      </c>
      <c r="V72" s="273">
        <f>$B72*'TC2'!V72/0.1</f>
        <v>684.82334685071476</v>
      </c>
      <c r="Y72" s="3"/>
    </row>
    <row r="73" spans="1:25" x14ac:dyDescent="0.2">
      <c r="A73" s="137">
        <v>1976</v>
      </c>
      <c r="B73" s="238">
        <v>41291.869395848669</v>
      </c>
      <c r="C73" s="271">
        <f>$B73*'TC2'!C73</f>
        <v>41291.869395848669</v>
      </c>
      <c r="D73" s="238">
        <f>$B73*'TC2'!D73</f>
        <v>31068.660847876934</v>
      </c>
      <c r="E73" s="268">
        <f>$B73*'TC2'!E73</f>
        <v>10223.208547971737</v>
      </c>
      <c r="F73" s="268">
        <f>$B73*'TC2'!F73</f>
        <v>878.78568804067595</v>
      </c>
      <c r="G73" s="248">
        <f>$B73*'TC2'!G73/0.9</f>
        <v>32707.742789646491</v>
      </c>
      <c r="H73" s="764">
        <f>$B73*'TC2'!H73/0.9</f>
        <v>24083.393643459611</v>
      </c>
      <c r="I73" s="763">
        <f>$B73*'TC2'!I73/0.9</f>
        <v>8624.3491461868853</v>
      </c>
      <c r="J73" s="763">
        <f>$B73*'TC2'!J73/0.9</f>
        <v>889.67894983509359</v>
      </c>
      <c r="K73" s="269">
        <f>$B73*'TC2'!K73/0.5</f>
        <v>21529.270042726996</v>
      </c>
      <c r="L73" s="268">
        <f>$B73*'TC2'!L73/0.5</f>
        <v>14802.509086372316</v>
      </c>
      <c r="M73" s="268">
        <f>$B73*'TC2'!M73/0.5</f>
        <v>6726.7609563546839</v>
      </c>
      <c r="N73" s="268">
        <f>$B73*'TC2'!N73/0.5</f>
        <v>1030.4527780024323</v>
      </c>
      <c r="O73" s="269">
        <f>$B73*'TC2'!O73/0.4</f>
        <v>46680.833723295858</v>
      </c>
      <c r="P73" s="268">
        <f>$B73*'TC2'!P73/0.4</f>
        <v>35684.499339818736</v>
      </c>
      <c r="Q73" s="268">
        <f>$B73*'TC2'!Q73/0.4</f>
        <v>10996.334383477137</v>
      </c>
      <c r="R73" s="268">
        <f>$B73*'TC2'!R73/0.4</f>
        <v>713.71166462592021</v>
      </c>
      <c r="S73" s="271">
        <f>$B73*'TC2'!S73/0.1</f>
        <v>118549.00885166823</v>
      </c>
      <c r="T73" s="272">
        <f>$B73*'TC2'!T73/0.1</f>
        <v>93936.065687632843</v>
      </c>
      <c r="U73" s="272">
        <f>$B73*'TC2'!U73/0.1</f>
        <v>24612.943164035405</v>
      </c>
      <c r="V73" s="273">
        <f>$B73*'TC2'!V73/0.1</f>
        <v>780.74633189091685</v>
      </c>
      <c r="Y73" s="3"/>
    </row>
    <row r="74" spans="1:25" x14ac:dyDescent="0.2">
      <c r="A74" s="137">
        <v>1977</v>
      </c>
      <c r="B74" s="238">
        <v>42574.702971280058</v>
      </c>
      <c r="C74" s="271">
        <f>$B74*'TC2'!C74</f>
        <v>42574.702971280058</v>
      </c>
      <c r="D74" s="238">
        <f>$B74*'TC2'!D74</f>
        <v>32337.277385195055</v>
      </c>
      <c r="E74" s="268">
        <f>$B74*'TC2'!E74</f>
        <v>10237.425586085003</v>
      </c>
      <c r="F74" s="268">
        <f>$B74*'TC2'!F74</f>
        <v>922.26877218070774</v>
      </c>
      <c r="G74" s="248">
        <f>$B74*'TC2'!G74/0.9</f>
        <v>33601.87063603897</v>
      </c>
      <c r="H74" s="764">
        <f>$B74*'TC2'!H74/0.9</f>
        <v>24993.865430740982</v>
      </c>
      <c r="I74" s="763">
        <f>$B74*'TC2'!I74/0.9</f>
        <v>8608.0052052979954</v>
      </c>
      <c r="J74" s="763">
        <f>$B74*'TC2'!J74/0.9</f>
        <v>928.33372462597072</v>
      </c>
      <c r="K74" s="269">
        <f>$B74*'TC2'!K74/0.5</f>
        <v>22081.410225532083</v>
      </c>
      <c r="L74" s="268">
        <f>$B74*'TC2'!L74/0.5</f>
        <v>15337.98332977375</v>
      </c>
      <c r="M74" s="268">
        <f>$B74*'TC2'!M74/0.5</f>
        <v>6743.4268957583372</v>
      </c>
      <c r="N74" s="268">
        <f>$B74*'TC2'!N74/0.5</f>
        <v>1072.7441765190943</v>
      </c>
      <c r="O74" s="269">
        <f>$B74*'TC2'!O74/0.4</f>
        <v>48002.446149172581</v>
      </c>
      <c r="P74" s="268">
        <f>$B74*'TC2'!P74/0.4</f>
        <v>37063.718056950012</v>
      </c>
      <c r="Q74" s="268">
        <f>$B74*'TC2'!Q74/0.4</f>
        <v>10938.728092222567</v>
      </c>
      <c r="R74" s="268">
        <f>$B74*'TC2'!R74/0.4</f>
        <v>747.82065975956664</v>
      </c>
      <c r="S74" s="271">
        <f>$B74*'TC2'!S74/0.1</f>
        <v>123330.19398844983</v>
      </c>
      <c r="T74" s="272">
        <f>$B74*'TC2'!T74/0.1</f>
        <v>98427.984975281754</v>
      </c>
      <c r="U74" s="272">
        <f>$B74*'TC2'!U74/0.1</f>
        <v>24902.20901316806</v>
      </c>
      <c r="V74" s="273">
        <f>$B74*'TC2'!V74/0.1</f>
        <v>867.68420017334017</v>
      </c>
      <c r="Y74" s="3"/>
    </row>
    <row r="75" spans="1:25" x14ac:dyDescent="0.2">
      <c r="A75" s="137">
        <v>1978</v>
      </c>
      <c r="B75" s="238">
        <v>44086.761783418187</v>
      </c>
      <c r="C75" s="271">
        <f>$B75*'TC2'!C75</f>
        <v>44086.761783418187</v>
      </c>
      <c r="D75" s="238">
        <f>$B75*'TC2'!D75</f>
        <v>33843.245204976352</v>
      </c>
      <c r="E75" s="268">
        <f>$B75*'TC2'!E75</f>
        <v>10243.516578441835</v>
      </c>
      <c r="F75" s="268">
        <f>$B75*'TC2'!F75</f>
        <v>962.55764533800664</v>
      </c>
      <c r="G75" s="248">
        <f>$B75*'TC2'!G75/0.9</f>
        <v>34683.914407138385</v>
      </c>
      <c r="H75" s="764">
        <f>$B75*'TC2'!H75/0.9</f>
        <v>26104.141849464842</v>
      </c>
      <c r="I75" s="763">
        <f>$B75*'TC2'!I75/0.9</f>
        <v>8579.7725576735447</v>
      </c>
      <c r="J75" s="763">
        <f>$B75*'TC2'!J75/0.9</f>
        <v>967.9696223869945</v>
      </c>
      <c r="K75" s="269">
        <f>$B75*'TC2'!K75/0.5</f>
        <v>22746.638759282177</v>
      </c>
      <c r="L75" s="268">
        <f>$B75*'TC2'!L75/0.5</f>
        <v>16076.209603462547</v>
      </c>
      <c r="M75" s="268">
        <f>$B75*'TC2'!M75/0.5</f>
        <v>6670.4291558196273</v>
      </c>
      <c r="N75" s="268">
        <f>$B75*'TC2'!N75/0.5</f>
        <v>1111.115815567699</v>
      </c>
      <c r="O75" s="269">
        <f>$B75*'TC2'!O75/0.4</f>
        <v>49605.508966958645</v>
      </c>
      <c r="P75" s="268">
        <f>$B75*'TC2'!P75/0.4</f>
        <v>38639.057156967705</v>
      </c>
      <c r="Q75" s="268">
        <f>$B75*'TC2'!Q75/0.4</f>
        <v>10966.451809990942</v>
      </c>
      <c r="R75" s="268">
        <f>$B75*'TC2'!R75/0.4</f>
        <v>789.03688091111417</v>
      </c>
      <c r="S75" s="271">
        <f>$B75*'TC2'!S75/0.1</f>
        <v>128712.38816993638</v>
      </c>
      <c r="T75" s="272">
        <f>$B75*'TC2'!T75/0.1</f>
        <v>103495.17540457993</v>
      </c>
      <c r="U75" s="272">
        <f>$B75*'TC2'!U75/0.1</f>
        <v>25217.212765356453</v>
      </c>
      <c r="V75" s="273">
        <f>$B75*'TC2'!V75/0.1</f>
        <v>913.84985189711495</v>
      </c>
      <c r="Y75" s="3"/>
    </row>
    <row r="76" spans="1:25" x14ac:dyDescent="0.2">
      <c r="A76" s="141">
        <v>1979</v>
      </c>
      <c r="B76" s="240">
        <v>44252.946249615976</v>
      </c>
      <c r="C76" s="281">
        <f>$B76*'TC2'!C76</f>
        <v>44252.946249615976</v>
      </c>
      <c r="D76" s="240">
        <f>$B76*'TC2'!D76</f>
        <v>34059.974621885332</v>
      </c>
      <c r="E76" s="279">
        <f>$B76*'TC2'!E76</f>
        <v>10192.971627730642</v>
      </c>
      <c r="F76" s="279">
        <f>$B76*'TC2'!F76</f>
        <v>1007.4475115335492</v>
      </c>
      <c r="G76" s="259">
        <f>$B76*'TC2'!G76/0.9</f>
        <v>34681.886060311641</v>
      </c>
      <c r="H76" s="766">
        <f>$B76*'TC2'!H76/0.9</f>
        <v>26141.961841534503</v>
      </c>
      <c r="I76" s="765">
        <f>$B76*'TC2'!I76/0.9</f>
        <v>8539.924218777136</v>
      </c>
      <c r="J76" s="765">
        <f>$B76*'TC2'!J76/0.9</f>
        <v>1010.1925471480124</v>
      </c>
      <c r="K76" s="280">
        <f>$B76*'TC2'!K76/0.5</f>
        <v>22879.478337075649</v>
      </c>
      <c r="L76" s="279">
        <f>$B76*'TC2'!L76/0.5</f>
        <v>16073.108768314114</v>
      </c>
      <c r="M76" s="279">
        <f>$B76*'TC2'!M76/0.5</f>
        <v>6806.3695687615354</v>
      </c>
      <c r="N76" s="279">
        <f>$B76*'TC2'!N76/0.5</f>
        <v>1156.82272818101</v>
      </c>
      <c r="O76" s="280">
        <f>$B76*'TC2'!O76/0.4</f>
        <v>49434.895714356629</v>
      </c>
      <c r="P76" s="279">
        <f>$B76*'TC2'!P76/0.4</f>
        <v>38728.028183059992</v>
      </c>
      <c r="Q76" s="279">
        <f>$B76*'TC2'!Q76/0.4</f>
        <v>10706.867531296639</v>
      </c>
      <c r="R76" s="279">
        <f>$B76*'TC2'!R76/0.4</f>
        <v>826.90482085676535</v>
      </c>
      <c r="S76" s="281">
        <f>$B76*'TC2'!S76/0.1</f>
        <v>130392.48795335498</v>
      </c>
      <c r="T76" s="282">
        <f>$B76*'TC2'!T76/0.1</f>
        <v>105322.08964504281</v>
      </c>
      <c r="U76" s="282">
        <f>$B76*'TC2'!U76/0.1</f>
        <v>25070.398308312186</v>
      </c>
      <c r="V76" s="283">
        <f>$B76*'TC2'!V76/0.1</f>
        <v>982.74219100338155</v>
      </c>
      <c r="Y76" s="3"/>
    </row>
    <row r="77" spans="1:25" x14ac:dyDescent="0.2">
      <c r="A77" s="137">
        <v>1980</v>
      </c>
      <c r="B77" s="238">
        <v>42963.494876565172</v>
      </c>
      <c r="C77" s="271">
        <f>$B77*'TC2'!C77</f>
        <v>42963.494876565172</v>
      </c>
      <c r="D77" s="238">
        <f>$B77*'TC2'!D77</f>
        <v>32547.006771962355</v>
      </c>
      <c r="E77" s="268">
        <f>$B77*'TC2'!E77</f>
        <v>10416.488104602817</v>
      </c>
      <c r="F77" s="268">
        <f>$B77*'TC2'!F77</f>
        <v>1066.7964004447908</v>
      </c>
      <c r="G77" s="248">
        <f>$B77*'TC2'!G77/0.9</f>
        <v>33950.742485479488</v>
      </c>
      <c r="H77" s="764">
        <f>$B77*'TC2'!H77/0.9</f>
        <v>25143.045851094907</v>
      </c>
      <c r="I77" s="763">
        <f>$B77*'TC2'!I77/0.9</f>
        <v>8807.6966343845743</v>
      </c>
      <c r="J77" s="763">
        <f>$B77*'TC2'!J77/0.9</f>
        <v>1064.4033970434198</v>
      </c>
      <c r="K77" s="269">
        <f>$B77*'TC2'!K77/0.5</f>
        <v>22231.024010326717</v>
      </c>
      <c r="L77" s="268">
        <f>$B77*'TC2'!L77/0.5</f>
        <v>15228.682056518761</v>
      </c>
      <c r="M77" s="268">
        <f>$B77*'TC2'!M77/0.5</f>
        <v>7002.3419538079525</v>
      </c>
      <c r="N77" s="268">
        <f>$B77*'TC2'!N77/0.5</f>
        <v>1188.5299618502165</v>
      </c>
      <c r="O77" s="269">
        <f>$B77*'TC2'!O77/0.4</f>
        <v>48600.39057942044</v>
      </c>
      <c r="P77" s="268">
        <f>$B77*'TC2'!P77/0.4</f>
        <v>37536.000594315097</v>
      </c>
      <c r="Q77" s="268">
        <f>$B77*'TC2'!Q77/0.4</f>
        <v>11064.38998510535</v>
      </c>
      <c r="R77" s="268">
        <f>$B77*'TC2'!R77/0.4</f>
        <v>909.24519103492401</v>
      </c>
      <c r="S77" s="271">
        <f>$B77*'TC2'!S77/0.1</f>
        <v>124078.26639633634</v>
      </c>
      <c r="T77" s="272">
        <f>$B77*'TC2'!T77/0.1</f>
        <v>99182.655059769342</v>
      </c>
      <c r="U77" s="272">
        <f>$B77*'TC2'!U77/0.1</f>
        <v>24895.611336566988</v>
      </c>
      <c r="V77" s="273">
        <f>$B77*'TC2'!V77/0.1</f>
        <v>1088.3334310571306</v>
      </c>
      <c r="Y77" s="3"/>
    </row>
    <row r="78" spans="1:25" x14ac:dyDescent="0.2">
      <c r="A78" s="137">
        <v>1981</v>
      </c>
      <c r="B78" s="238">
        <v>43293.90730018483</v>
      </c>
      <c r="C78" s="271">
        <f>$B78*'TC2'!C78</f>
        <v>43293.90730018483</v>
      </c>
      <c r="D78" s="238">
        <f>$B78*'TC2'!D78</f>
        <v>32831.262740682534</v>
      </c>
      <c r="E78" s="268">
        <f>$B78*'TC2'!E78</f>
        <v>10462.644559502298</v>
      </c>
      <c r="F78" s="268">
        <f>$B78*'TC2'!F78</f>
        <v>1136.2177524773283</v>
      </c>
      <c r="G78" s="248">
        <f>$B78*'TC2'!G78/0.9</f>
        <v>33739.870985872411</v>
      </c>
      <c r="H78" s="764">
        <f>$B78*'TC2'!H78/0.9</f>
        <v>24987.71316846809</v>
      </c>
      <c r="I78" s="763">
        <f>$B78*'TC2'!I78/0.9</f>
        <v>8752.1578174043207</v>
      </c>
      <c r="J78" s="763">
        <f>$B78*'TC2'!J78/0.9</f>
        <v>1125.6140600281601</v>
      </c>
      <c r="K78" s="269">
        <f>$B78*'TC2'!K78/0.5</f>
        <v>21876.382341374974</v>
      </c>
      <c r="L78" s="268">
        <f>$B78*'TC2'!L78/0.5</f>
        <v>14952.557958388898</v>
      </c>
      <c r="M78" s="268">
        <f>$B78*'TC2'!M78/0.5</f>
        <v>6923.8243829860785</v>
      </c>
      <c r="N78" s="268">
        <f>$B78*'TC2'!N78/0.5</f>
        <v>1217.7529749423288</v>
      </c>
      <c r="O78" s="269">
        <f>$B78*'TC2'!O78/0.4</f>
        <v>48569.231791494203</v>
      </c>
      <c r="P78" s="268">
        <f>$B78*'TC2'!P78/0.4</f>
        <v>37531.657181067079</v>
      </c>
      <c r="Q78" s="268">
        <f>$B78*'TC2'!Q78/0.4</f>
        <v>11037.574610427122</v>
      </c>
      <c r="R78" s="268">
        <f>$B78*'TC2'!R78/0.4</f>
        <v>1010.4404163854491</v>
      </c>
      <c r="S78" s="271">
        <f>$B78*'TC2'!S78/0.1</f>
        <v>129280.2341289966</v>
      </c>
      <c r="T78" s="272">
        <f>$B78*'TC2'!T78/0.1</f>
        <v>103423.20889061248</v>
      </c>
      <c r="U78" s="272">
        <f>$B78*'TC2'!U78/0.1</f>
        <v>25857.025238384096</v>
      </c>
      <c r="V78" s="273">
        <f>$B78*'TC2'!V78/0.1</f>
        <v>1231.6509845198418</v>
      </c>
      <c r="Y78" s="3"/>
    </row>
    <row r="79" spans="1:25" x14ac:dyDescent="0.2">
      <c r="A79" s="137">
        <v>1982</v>
      </c>
      <c r="B79" s="238">
        <v>41871.432013557431</v>
      </c>
      <c r="C79" s="271">
        <f>$B79*'TC2'!C79</f>
        <v>41871.432013557431</v>
      </c>
      <c r="D79" s="238">
        <f>$B79*'TC2'!D79</f>
        <v>31330.914019722943</v>
      </c>
      <c r="E79" s="268">
        <f>$B79*'TC2'!E79</f>
        <v>10540.517993834488</v>
      </c>
      <c r="F79" s="268">
        <f>$B79*'TC2'!F79</f>
        <v>1197.8059436308338</v>
      </c>
      <c r="G79" s="248">
        <f>$B79*'TC2'!G79/0.9</f>
        <v>32376.624356380173</v>
      </c>
      <c r="H79" s="764">
        <f>$B79*'TC2'!H79/0.9</f>
        <v>23636.514369842433</v>
      </c>
      <c r="I79" s="763">
        <f>$B79*'TC2'!I79/0.9</f>
        <v>8740.10998653774</v>
      </c>
      <c r="J79" s="763">
        <f>$B79*'TC2'!J79/0.9</f>
        <v>1176.7467030137734</v>
      </c>
      <c r="K79" s="269">
        <f>$B79*'TC2'!K79/0.5</f>
        <v>20405.028581612416</v>
      </c>
      <c r="L79" s="268">
        <f>$B79*'TC2'!L79/0.5</f>
        <v>13635.822506147768</v>
      </c>
      <c r="M79" s="268">
        <f>$B79*'TC2'!M79/0.5</f>
        <v>6769.2060754646491</v>
      </c>
      <c r="N79" s="268">
        <f>$B79*'TC2'!N79/0.5</f>
        <v>1252.0907256229525</v>
      </c>
      <c r="O79" s="269">
        <f>$B79*'TC2'!O79/0.4</f>
        <v>47341.119074839866</v>
      </c>
      <c r="P79" s="268">
        <f>$B79*'TC2'!P79/0.4</f>
        <v>36137.37919946076</v>
      </c>
      <c r="Q79" s="268">
        <f>$B79*'TC2'!Q79/0.4</f>
        <v>11203.739875379102</v>
      </c>
      <c r="R79" s="268">
        <f>$B79*'TC2'!R79/0.4</f>
        <v>1082.5666747522998</v>
      </c>
      <c r="S79" s="248">
        <f>$B79*'TC2'!S79/0.1</f>
        <v>127324.70092815274</v>
      </c>
      <c r="T79" s="238">
        <f>$B79*'TC2'!T79/0.1</f>
        <v>100580.51086864754</v>
      </c>
      <c r="U79" s="238">
        <f>$B79*'TC2'!U79/0.1</f>
        <v>26744.19005950521</v>
      </c>
      <c r="V79" s="270">
        <f>$B79*'TC2'!V79/0.1</f>
        <v>1387.3391091843764</v>
      </c>
      <c r="Y79" s="3"/>
    </row>
    <row r="80" spans="1:25" x14ac:dyDescent="0.2">
      <c r="A80" s="137">
        <v>1983</v>
      </c>
      <c r="B80" s="238">
        <v>42527.206578797697</v>
      </c>
      <c r="C80" s="271">
        <f>$B80*'TC2'!C80</f>
        <v>42527.206578797697</v>
      </c>
      <c r="D80" s="238">
        <f>$B80*'TC2'!D80</f>
        <v>31806.074125528103</v>
      </c>
      <c r="E80" s="268">
        <f>$B80*'TC2'!E80</f>
        <v>10721.132453269594</v>
      </c>
      <c r="F80" s="268">
        <f>$B80*'TC2'!F80</f>
        <v>1277.5002433713598</v>
      </c>
      <c r="G80" s="248">
        <f>$B80*'TC2'!G80/0.9</f>
        <v>32503.92964703522</v>
      </c>
      <c r="H80" s="764">
        <f>$B80*'TC2'!H80/0.9</f>
        <v>23670.411935780467</v>
      </c>
      <c r="I80" s="763">
        <f>$B80*'TC2'!I80/0.9</f>
        <v>8833.5177112547499</v>
      </c>
      <c r="J80" s="763">
        <f>$B80*'TC2'!J80/0.9</f>
        <v>1254.3252382735141</v>
      </c>
      <c r="K80" s="269">
        <f>$B80*'TC2'!K80/0.5</f>
        <v>19925.593988747805</v>
      </c>
      <c r="L80" s="268">
        <f>$B80*'TC2'!L80/0.5</f>
        <v>13104.450549566398</v>
      </c>
      <c r="M80" s="268">
        <f>$B80*'TC2'!M80/0.5</f>
        <v>6821.1434391814009</v>
      </c>
      <c r="N80" s="268">
        <f>$B80*'TC2'!N80/0.5</f>
        <v>1330.3408475929934</v>
      </c>
      <c r="O80" s="269">
        <f>$B80*'TC2'!O80/0.4</f>
        <v>48226.849219894488</v>
      </c>
      <c r="P80" s="268">
        <f>$B80*'TC2'!P80/0.4</f>
        <v>36877.863668548052</v>
      </c>
      <c r="Q80" s="268">
        <f>$B80*'TC2'!Q80/0.4</f>
        <v>11348.985551346435</v>
      </c>
      <c r="R80" s="268">
        <f>$B80*'TC2'!R80/0.4</f>
        <v>1159.3057266241649</v>
      </c>
      <c r="S80" s="248">
        <f>$B80*'TC2'!S80/0.1</f>
        <v>132736.69896465997</v>
      </c>
      <c r="T80" s="238">
        <f>$B80*'TC2'!T80/0.1</f>
        <v>105027.03383325679</v>
      </c>
      <c r="U80" s="238">
        <f>$B80*'TC2'!U80/0.1</f>
        <v>27709.665131403184</v>
      </c>
      <c r="V80" s="270">
        <f>$B80*'TC2'!V80/0.1</f>
        <v>1486.0752892519715</v>
      </c>
      <c r="Y80" s="3"/>
    </row>
    <row r="81" spans="1:25" x14ac:dyDescent="0.2">
      <c r="A81" s="137">
        <v>1984</v>
      </c>
      <c r="B81" s="238">
        <v>45361.645297255156</v>
      </c>
      <c r="C81" s="271">
        <f>$B81*'TC2'!C81</f>
        <v>45361.645297255156</v>
      </c>
      <c r="D81" s="238">
        <f>$B81*'TC2'!D81</f>
        <v>34525.586904124735</v>
      </c>
      <c r="E81" s="268">
        <f>$B81*'TC2'!E81</f>
        <v>10836.058393130419</v>
      </c>
      <c r="F81" s="268">
        <f>$B81*'TC2'!F81</f>
        <v>1338.4242794001877</v>
      </c>
      <c r="G81" s="248">
        <f>$B81*'TC2'!G81/0.9</f>
        <v>33875.866661759268</v>
      </c>
      <c r="H81" s="764">
        <f>$B81*'TC2'!H81/0.9</f>
        <v>25078.333654001184</v>
      </c>
      <c r="I81" s="763">
        <f>$B81*'TC2'!I81/0.9</f>
        <v>8797.533007758082</v>
      </c>
      <c r="J81" s="763">
        <f>$B81*'TC2'!J81/0.9</f>
        <v>1297.8593819450464</v>
      </c>
      <c r="K81" s="269">
        <f>$B81*'TC2'!K81/0.5</f>
        <v>20544.091438543925</v>
      </c>
      <c r="L81" s="268">
        <f>$B81*'TC2'!L81/0.5</f>
        <v>13798.114431909607</v>
      </c>
      <c r="M81" s="268">
        <f>$B81*'TC2'!M81/0.5</f>
        <v>6745.9770066343217</v>
      </c>
      <c r="N81" s="268">
        <f>$B81*'TC2'!N81/0.5</f>
        <v>1359.3211460034561</v>
      </c>
      <c r="O81" s="269">
        <f>$B81*'TC2'!O81/0.4</f>
        <v>50540.58569077844</v>
      </c>
      <c r="P81" s="268">
        <f>$B81*'TC2'!P81/0.4</f>
        <v>39178.607681615656</v>
      </c>
      <c r="Q81" s="268">
        <f>$B81*'TC2'!Q81/0.4</f>
        <v>11361.978009162782</v>
      </c>
      <c r="R81" s="268">
        <f>$B81*'TC2'!R81/0.4</f>
        <v>1221.0321768720344</v>
      </c>
      <c r="S81" s="248">
        <f>$B81*'TC2'!S81/0.1</f>
        <v>148733.65301671816</v>
      </c>
      <c r="T81" s="238">
        <f>$B81*'TC2'!T81/0.1</f>
        <v>119550.8661552367</v>
      </c>
      <c r="U81" s="238">
        <f>$B81*'TC2'!U81/0.1</f>
        <v>29182.78686148144</v>
      </c>
      <c r="V81" s="270">
        <f>$B81*'TC2'!V81/0.1</f>
        <v>1703.50835649646</v>
      </c>
      <c r="Y81" s="3"/>
    </row>
    <row r="82" spans="1:25" x14ac:dyDescent="0.2">
      <c r="A82" s="137">
        <v>1985</v>
      </c>
      <c r="B82" s="238">
        <v>46143.122626162964</v>
      </c>
      <c r="C82" s="271">
        <f>$B82*'TC2'!C82</f>
        <v>46143.122626162964</v>
      </c>
      <c r="D82" s="238">
        <f>$B82*'TC2'!D82</f>
        <v>34976.322643492822</v>
      </c>
      <c r="E82" s="268">
        <f>$B82*'TC2'!E82</f>
        <v>11166.799982670143</v>
      </c>
      <c r="F82" s="268">
        <f>$B82*'TC2'!F82</f>
        <v>1375.4247646815086</v>
      </c>
      <c r="G82" s="248">
        <f>$B82*'TC2'!G82/0.9</f>
        <v>34450.643234711126</v>
      </c>
      <c r="H82" s="764">
        <f>$B82*'TC2'!H82/0.9</f>
        <v>25402.227992927303</v>
      </c>
      <c r="I82" s="763">
        <f>$B82*'TC2'!I82/0.9</f>
        <v>9048.4152417838231</v>
      </c>
      <c r="J82" s="763">
        <f>$B82*'TC2'!J82/0.9</f>
        <v>1330.5323357138757</v>
      </c>
      <c r="K82" s="269">
        <f>$B82*'TC2'!K82/0.5</f>
        <v>20746.673161145154</v>
      </c>
      <c r="L82" s="268">
        <f>$B82*'TC2'!L82/0.5</f>
        <v>13863.65055319442</v>
      </c>
      <c r="M82" s="268">
        <f>$B82*'TC2'!M82/0.5</f>
        <v>6883.0226079507402</v>
      </c>
      <c r="N82" s="268">
        <f>$B82*'TC2'!N82/0.5</f>
        <v>1387.8774110464424</v>
      </c>
      <c r="O82" s="269">
        <f>$B82*'TC2'!O82/0.4</f>
        <v>51580.60582666858</v>
      </c>
      <c r="P82" s="268">
        <f>$B82*'TC2'!P82/0.4</f>
        <v>39825.449792593405</v>
      </c>
      <c r="Q82" s="268">
        <f>$B82*'TC2'!Q82/0.4</f>
        <v>11755.156034075177</v>
      </c>
      <c r="R82" s="268">
        <f>$B82*'TC2'!R82/0.4</f>
        <v>1258.850991548167</v>
      </c>
      <c r="S82" s="248">
        <f>$B82*'TC2'!S82/0.1</f>
        <v>151375.43714922952</v>
      </c>
      <c r="T82" s="238">
        <f>$B82*'TC2'!T82/0.1</f>
        <v>121143.17449858249</v>
      </c>
      <c r="U82" s="238">
        <f>$B82*'TC2'!U82/0.1</f>
        <v>30232.262650647033</v>
      </c>
      <c r="V82" s="270">
        <f>$B82*'TC2'!V82/0.1</f>
        <v>1779.456625390206</v>
      </c>
      <c r="Y82" s="3"/>
    </row>
    <row r="83" spans="1:25" x14ac:dyDescent="0.2">
      <c r="A83" s="137">
        <v>1986</v>
      </c>
      <c r="B83" s="238">
        <v>46552.485740571909</v>
      </c>
      <c r="C83" s="271">
        <f>$B83*'TC2'!C83</f>
        <v>46552.485740571909</v>
      </c>
      <c r="D83" s="238">
        <f>$B83*'TC2'!D83</f>
        <v>35011.37267372202</v>
      </c>
      <c r="E83" s="268">
        <f>$B83*'TC2'!E83</f>
        <v>11541.113066849886</v>
      </c>
      <c r="F83" s="268">
        <f>$B83*'TC2'!F83</f>
        <v>1444.8915744111705</v>
      </c>
      <c r="G83" s="248">
        <f>$B83*'TC2'!G83/0.9</f>
        <v>35040.504801370764</v>
      </c>
      <c r="H83" s="764">
        <f>$B83*'TC2'!H83/0.9</f>
        <v>25628.649696530927</v>
      </c>
      <c r="I83" s="763">
        <f>$B83*'TC2'!I83/0.9</f>
        <v>9411.8551048398349</v>
      </c>
      <c r="J83" s="763">
        <f>$B83*'TC2'!J83/0.9</f>
        <v>1410.7847053236144</v>
      </c>
      <c r="K83" s="269">
        <f>$B83*'TC2'!K83/0.5</f>
        <v>20736.408353178045</v>
      </c>
      <c r="L83" s="268">
        <f>$B83*'TC2'!L83/0.5</f>
        <v>13660.370558154853</v>
      </c>
      <c r="M83" s="268">
        <f>$B83*'TC2'!M83/0.5</f>
        <v>7076.0377950231914</v>
      </c>
      <c r="N83" s="268">
        <f>$B83*'TC2'!N83/0.5</f>
        <v>1460.442345171225</v>
      </c>
      <c r="O83" s="269">
        <f>$B83*'TC2'!O83/0.4</f>
        <v>52920.625361611659</v>
      </c>
      <c r="P83" s="268">
        <f>$B83*'TC2'!P83/0.4</f>
        <v>40588.998619501021</v>
      </c>
      <c r="Q83" s="268">
        <f>$B83*'TC2'!Q83/0.4</f>
        <v>12331.626742110639</v>
      </c>
      <c r="R83" s="268">
        <f>$B83*'TC2'!R83/0.4</f>
        <v>1348.7126555141006</v>
      </c>
      <c r="S83" s="248">
        <f>$B83*'TC2'!S83/0.1</f>
        <v>150160.31419338222</v>
      </c>
      <c r="T83" s="238">
        <f>$B83*'TC2'!T83/0.1</f>
        <v>119455.87946844185</v>
      </c>
      <c r="U83" s="238">
        <f>$B83*'TC2'!U83/0.1</f>
        <v>30704.434724940358</v>
      </c>
      <c r="V83" s="270">
        <f>$B83*'TC2'!V83/0.1</f>
        <v>1751.8533961991768</v>
      </c>
      <c r="Y83" s="3"/>
    </row>
    <row r="84" spans="1:25" x14ac:dyDescent="0.2">
      <c r="A84" s="137">
        <v>1987</v>
      </c>
      <c r="B84" s="238">
        <v>47961.015723793906</v>
      </c>
      <c r="C84" s="271">
        <f>$B84*'TC2'!C84</f>
        <v>47961.015723793906</v>
      </c>
      <c r="D84" s="238">
        <f>$B84*'TC2'!D84</f>
        <v>36235.217065877252</v>
      </c>
      <c r="E84" s="268">
        <f>$B84*'TC2'!E84</f>
        <v>11725.798657916654</v>
      </c>
      <c r="F84" s="268">
        <f>$B84*'TC2'!F84</f>
        <v>1514.4947073344642</v>
      </c>
      <c r="G84" s="248">
        <f>$B84*'TC2'!G84/0.9</f>
        <v>35881.734590914006</v>
      </c>
      <c r="H84" s="764">
        <f>$B84*'TC2'!H84/0.9</f>
        <v>26350.457596422813</v>
      </c>
      <c r="I84" s="763">
        <f>$B84*'TC2'!I84/0.9</f>
        <v>9531.2769944911906</v>
      </c>
      <c r="J84" s="763">
        <f>$B84*'TC2'!J84/0.9</f>
        <v>1505.4677602970223</v>
      </c>
      <c r="K84" s="269">
        <f>$B84*'TC2'!K84/0.5</f>
        <v>21446.648276071286</v>
      </c>
      <c r="L84" s="268">
        <f>$B84*'TC2'!L84/0.5</f>
        <v>14163.34608595405</v>
      </c>
      <c r="M84" s="268">
        <f>$B84*'TC2'!M84/0.5</f>
        <v>7283.302190117236</v>
      </c>
      <c r="N84" s="268">
        <f>$B84*'TC2'!N84/0.5</f>
        <v>1623.3926945547005</v>
      </c>
      <c r="O84" s="269">
        <f>$B84*'TC2'!O84/0.4</f>
        <v>53925.592484467401</v>
      </c>
      <c r="P84" s="268">
        <f>$B84*'TC2'!P84/0.4</f>
        <v>41584.34698450876</v>
      </c>
      <c r="Q84" s="268">
        <f>$B84*'TC2'!Q84/0.4</f>
        <v>12341.245499958633</v>
      </c>
      <c r="R84" s="268">
        <f>$B84*'TC2'!R84/0.4</f>
        <v>1358.0615924749247</v>
      </c>
      <c r="S84" s="248">
        <f>$B84*'TC2'!S84/0.1</f>
        <v>156674.54591971301</v>
      </c>
      <c r="T84" s="238">
        <f>$B84*'TC2'!T84/0.1</f>
        <v>125198.05229096719</v>
      </c>
      <c r="U84" s="238">
        <f>$B84*'TC2'!U84/0.1</f>
        <v>31476.493628745822</v>
      </c>
      <c r="V84" s="270">
        <f>$B84*'TC2'!V84/0.1</f>
        <v>1595.7372306714417</v>
      </c>
      <c r="Y84" s="3"/>
    </row>
    <row r="85" spans="1:25" x14ac:dyDescent="0.2">
      <c r="A85" s="137">
        <v>1988</v>
      </c>
      <c r="B85" s="238">
        <v>49976.58075238255</v>
      </c>
      <c r="C85" s="271">
        <f>$B85*'TC2'!C85</f>
        <v>49976.58075238255</v>
      </c>
      <c r="D85" s="238">
        <f>$B85*'TC2'!D85</f>
        <v>38100.79936279184</v>
      </c>
      <c r="E85" s="268">
        <f>$B85*'TC2'!E85</f>
        <v>11875.781389590706</v>
      </c>
      <c r="F85" s="268">
        <f>$B85*'TC2'!F85</f>
        <v>1557.0551886948288</v>
      </c>
      <c r="G85" s="248">
        <f>$B85*'TC2'!G85/0.9</f>
        <v>36409.800286831945</v>
      </c>
      <c r="H85" s="764">
        <f>$B85*'TC2'!H85/0.9</f>
        <v>26915.053257842283</v>
      </c>
      <c r="I85" s="763">
        <f>$B85*'TC2'!I85/0.9</f>
        <v>9494.7470289896573</v>
      </c>
      <c r="J85" s="763">
        <f>$B85*'TC2'!J85/0.9</f>
        <v>1562.2042031487667</v>
      </c>
      <c r="K85" s="269">
        <f>$B85*'TC2'!K85/0.5</f>
        <v>21705.999975112351</v>
      </c>
      <c r="L85" s="268">
        <f>$B85*'TC2'!L85/0.5</f>
        <v>14370.25751355329</v>
      </c>
      <c r="M85" s="268">
        <f>$B85*'TC2'!M85/0.5</f>
        <v>7335.7424615590535</v>
      </c>
      <c r="N85" s="268">
        <f>$B85*'TC2'!N85/0.5</f>
        <v>1700.1532983614093</v>
      </c>
      <c r="O85" s="269">
        <f>$B85*'TC2'!O85/0.4</f>
        <v>54789.550676481434</v>
      </c>
      <c r="P85" s="268">
        <f>$B85*'TC2'!P85/0.4</f>
        <v>42596.047938203526</v>
      </c>
      <c r="Q85" s="268">
        <f>$B85*'TC2'!Q85/0.4</f>
        <v>12193.502738277914</v>
      </c>
      <c r="R85" s="268">
        <f>$B85*'TC2'!R85/0.4</f>
        <v>1389.7678341329631</v>
      </c>
      <c r="S85" s="248">
        <f>$B85*'TC2'!S85/0.1</f>
        <v>172077.60494233799</v>
      </c>
      <c r="T85" s="238">
        <f>$B85*'TC2'!T85/0.1</f>
        <v>138772.51430733784</v>
      </c>
      <c r="U85" s="238">
        <f>$B85*'TC2'!U85/0.1</f>
        <v>33305.090635000139</v>
      </c>
      <c r="V85" s="270">
        <f>$B85*'TC2'!V85/0.1</f>
        <v>1510.7140586093876</v>
      </c>
      <c r="Y85" s="3"/>
    </row>
    <row r="86" spans="1:25" x14ac:dyDescent="0.2">
      <c r="A86" s="137">
        <v>1989</v>
      </c>
      <c r="B86" s="238">
        <v>50579.000948950372</v>
      </c>
      <c r="C86" s="271">
        <f>$B86*'TC2'!C86</f>
        <v>50579.000948950372</v>
      </c>
      <c r="D86" s="238">
        <f>$B86*'TC2'!D86</f>
        <v>38324.556314039175</v>
      </c>
      <c r="E86" s="268">
        <f>$B86*'TC2'!E86</f>
        <v>12254.444634911197</v>
      </c>
      <c r="F86" s="268">
        <f>$B86*'TC2'!F86</f>
        <v>1689.6002815669244</v>
      </c>
      <c r="G86" s="248">
        <f>$B86*'TC2'!G86/0.9</f>
        <v>37182.116453477334</v>
      </c>
      <c r="H86" s="764">
        <f>$B86*'TC2'!H86/0.9</f>
        <v>27297.559411722825</v>
      </c>
      <c r="I86" s="763">
        <f>$B86*'TC2'!I86/0.9</f>
        <v>9884.5570417545059</v>
      </c>
      <c r="J86" s="763">
        <f>$B86*'TC2'!J86/0.9</f>
        <v>1694.5668958928291</v>
      </c>
      <c r="K86" s="269">
        <f>$B86*'TC2'!K86/0.5</f>
        <v>22317.898067653285</v>
      </c>
      <c r="L86" s="268">
        <f>$B86*'TC2'!L86/0.5</f>
        <v>14608.926342221568</v>
      </c>
      <c r="M86" s="268">
        <f>$B86*'TC2'!M86/0.5</f>
        <v>7708.9717254317147</v>
      </c>
      <c r="N86" s="268">
        <f>$B86*'TC2'!N86/0.5</f>
        <v>1831.6894468535993</v>
      </c>
      <c r="O86" s="269">
        <f>$B86*'TC2'!O86/0.4</f>
        <v>55762.389435757381</v>
      </c>
      <c r="P86" s="268">
        <f>$B86*'TC2'!P86/0.4</f>
        <v>43158.35074859939</v>
      </c>
      <c r="Q86" s="268">
        <f>$B86*'TC2'!Q86/0.4</f>
        <v>12604.038687157992</v>
      </c>
      <c r="R86" s="268">
        <f>$B86*'TC2'!R86/0.4</f>
        <v>1523.163707191866</v>
      </c>
      <c r="S86" s="248">
        <f>$B86*'TC2'!S86/0.1</f>
        <v>171150.96140820772</v>
      </c>
      <c r="T86" s="238">
        <f>$B86*'TC2'!T86/0.1</f>
        <v>137567.52843488628</v>
      </c>
      <c r="U86" s="238">
        <f>$B86*'TC2'!U86/0.1</f>
        <v>33583.432973321418</v>
      </c>
      <c r="V86" s="270">
        <f>$B86*'TC2'!V86/0.1</f>
        <v>1644.9007526337839</v>
      </c>
      <c r="Y86" s="3"/>
    </row>
    <row r="87" spans="1:25" x14ac:dyDescent="0.2">
      <c r="A87" s="147">
        <v>1990</v>
      </c>
      <c r="B87" s="239">
        <v>50534.30066479231</v>
      </c>
      <c r="C87" s="276">
        <f>$B87*'TC2'!C87</f>
        <v>50534.30066479231</v>
      </c>
      <c r="D87" s="239">
        <f>$B87*'TC2'!D87</f>
        <v>37901.567104977919</v>
      </c>
      <c r="E87" s="274">
        <f>$B87*'TC2'!E87</f>
        <v>12632.733559814387</v>
      </c>
      <c r="F87" s="274">
        <f>$B87*'TC2'!F87</f>
        <v>1822.1231767248796</v>
      </c>
      <c r="G87" s="264">
        <f>$B87*'TC2'!G87/0.9</f>
        <v>37199.738399961141</v>
      </c>
      <c r="H87" s="768">
        <f>$B87*'TC2'!H87/0.9</f>
        <v>26967.853773807805</v>
      </c>
      <c r="I87" s="767">
        <f>$B87*'TC2'!I87/0.9</f>
        <v>10231.884626153334</v>
      </c>
      <c r="J87" s="767">
        <f>$B87*'TC2'!J87/0.9</f>
        <v>1832.2591064138883</v>
      </c>
      <c r="K87" s="275">
        <f>$B87*'TC2'!K87/0.5</f>
        <v>22310.282701103413</v>
      </c>
      <c r="L87" s="274">
        <f>$B87*'TC2'!L87/0.5</f>
        <v>14370.597463527341</v>
      </c>
      <c r="M87" s="274">
        <f>$B87*'TC2'!M87/0.5</f>
        <v>7939.6852375760736</v>
      </c>
      <c r="N87" s="274">
        <f>$B87*'TC2'!N87/0.5</f>
        <v>1941.4124610611677</v>
      </c>
      <c r="O87" s="275">
        <f>$B87*'TC2'!O87/0.4</f>
        <v>55811.558023533296</v>
      </c>
      <c r="P87" s="274">
        <f>$B87*'TC2'!P87/0.4</f>
        <v>42714.424161658389</v>
      </c>
      <c r="Q87" s="274">
        <f>$B87*'TC2'!Q87/0.4</f>
        <v>13097.133861874912</v>
      </c>
      <c r="R87" s="274">
        <f>$B87*'TC2'!R87/0.4</f>
        <v>1695.817413104789</v>
      </c>
      <c r="S87" s="264">
        <f>$B87*'TC2'!S87/0.1</f>
        <v>170545.36104827281</v>
      </c>
      <c r="T87" s="239">
        <f>$B87*'TC2'!T87/0.1</f>
        <v>136304.98708550897</v>
      </c>
      <c r="U87" s="239">
        <f>$B87*'TC2'!U87/0.1</f>
        <v>34240.373962763864</v>
      </c>
      <c r="V87" s="284">
        <f>$B87*'TC2'!V87/0.1</f>
        <v>1730.8998095237991</v>
      </c>
      <c r="Y87" s="3"/>
    </row>
    <row r="88" spans="1:25" x14ac:dyDescent="0.2">
      <c r="A88" s="137">
        <v>1991</v>
      </c>
      <c r="B88" s="238">
        <v>49499.895039790121</v>
      </c>
      <c r="C88" s="271">
        <f>$B88*'TC2'!C88</f>
        <v>49499.895039790121</v>
      </c>
      <c r="D88" s="238">
        <f>$B88*'TC2'!D88</f>
        <v>36501.136691062406</v>
      </c>
      <c r="E88" s="268">
        <f>$B88*'TC2'!E88</f>
        <v>12998.758348727715</v>
      </c>
      <c r="F88" s="268">
        <f>$B88*'TC2'!F88</f>
        <v>2054.9810735294081</v>
      </c>
      <c r="G88" s="248">
        <f>$B88*'TC2'!G88/0.9</f>
        <v>36646.423865394638</v>
      </c>
      <c r="H88" s="764">
        <f>$B88*'TC2'!H88/0.9</f>
        <v>26016.050709014125</v>
      </c>
      <c r="I88" s="763">
        <f>$B88*'TC2'!I88/0.9</f>
        <v>10630.373156380514</v>
      </c>
      <c r="J88" s="763">
        <f>$B88*'TC2'!J88/0.9</f>
        <v>2078.6885650425934</v>
      </c>
      <c r="K88" s="269">
        <f>$B88*'TC2'!K88/0.5</f>
        <v>21989.094480648648</v>
      </c>
      <c r="L88" s="268">
        <f>$B88*'TC2'!L88/0.5</f>
        <v>13764.026322338312</v>
      </c>
      <c r="M88" s="268">
        <f>$B88*'TC2'!M88/0.5</f>
        <v>8225.0681583103305</v>
      </c>
      <c r="N88" s="268">
        <f>$B88*'TC2'!N88/0.5</f>
        <v>2095.7593622079235</v>
      </c>
      <c r="O88" s="269">
        <f>$B88*'TC2'!O88/0.4</f>
        <v>54968.085596327124</v>
      </c>
      <c r="P88" s="268">
        <f>$B88*'TC2'!P88/0.4</f>
        <v>41331.081192358884</v>
      </c>
      <c r="Q88" s="268">
        <f>$B88*'TC2'!Q88/0.4</f>
        <v>13637.00440396824</v>
      </c>
      <c r="R88" s="268">
        <f>$B88*'TC2'!R88/0.4</f>
        <v>2057.3500685859303</v>
      </c>
      <c r="S88" s="248">
        <f>$B88*'TC2'!S88/0.1</f>
        <v>165181.13560934944</v>
      </c>
      <c r="T88" s="238">
        <f>$B88*'TC2'!T88/0.1</f>
        <v>130866.9105294969</v>
      </c>
      <c r="U88" s="238">
        <f>$B88*'TC2'!U88/0.1</f>
        <v>34314.225079852542</v>
      </c>
      <c r="V88" s="270">
        <f>$B88*'TC2'!V88/0.1</f>
        <v>1841.6136499107417</v>
      </c>
      <c r="Y88" s="3"/>
    </row>
    <row r="89" spans="1:25" x14ac:dyDescent="0.2">
      <c r="A89" s="137">
        <v>1992</v>
      </c>
      <c r="B89" s="238">
        <v>50457.602709287588</v>
      </c>
      <c r="C89" s="271">
        <f>$B89*'TC2'!C89</f>
        <v>50457.602709287588</v>
      </c>
      <c r="D89" s="238">
        <f>$B89*'TC2'!D89</f>
        <v>37097.716917603539</v>
      </c>
      <c r="E89" s="268">
        <f>$B89*'TC2'!E89</f>
        <v>13359.885791684046</v>
      </c>
      <c r="F89" s="268">
        <f>$B89*'TC2'!F89</f>
        <v>2293.2488331711102</v>
      </c>
      <c r="G89" s="248">
        <f>$B89*'TC2'!G89/0.9</f>
        <v>36980.470773788875</v>
      </c>
      <c r="H89" s="764">
        <f>$B89*'TC2'!H89/0.9</f>
        <v>26083.468080720457</v>
      </c>
      <c r="I89" s="763">
        <f>$B89*'TC2'!I89/0.9</f>
        <v>10897.002693068423</v>
      </c>
      <c r="J89" s="763">
        <f>$B89*'TC2'!J89/0.9</f>
        <v>2321.577380077169</v>
      </c>
      <c r="K89" s="269">
        <f>$B89*'TC2'!K89/0.5</f>
        <v>21970.600074960505</v>
      </c>
      <c r="L89" s="268">
        <f>$B89*'TC2'!L89/0.5</f>
        <v>13510.140774300487</v>
      </c>
      <c r="M89" s="268">
        <f>$B89*'TC2'!M89/0.5</f>
        <v>8460.4593006600171</v>
      </c>
      <c r="N89" s="268">
        <f>$B89*'TC2'!N89/0.5</f>
        <v>2330.5208127642732</v>
      </c>
      <c r="O89" s="269">
        <f>$B89*'TC2'!O89/0.4</f>
        <v>55742.809147324348</v>
      </c>
      <c r="P89" s="268">
        <f>$B89*'TC2'!P89/0.4</f>
        <v>41800.127213745414</v>
      </c>
      <c r="Q89" s="268">
        <f>$B89*'TC2'!Q89/0.4</f>
        <v>13942.681933578928</v>
      </c>
      <c r="R89" s="268">
        <f>$B89*'TC2'!R89/0.4</f>
        <v>2310.398089218289</v>
      </c>
      <c r="S89" s="248">
        <f>$B89*'TC2'!S89/0.1</f>
        <v>171751.79012877596</v>
      </c>
      <c r="T89" s="238">
        <f>$B89*'TC2'!T89/0.1</f>
        <v>136225.9564495513</v>
      </c>
      <c r="U89" s="238">
        <f>$B89*'TC2'!U89/0.1</f>
        <v>35525.833679224663</v>
      </c>
      <c r="V89" s="270">
        <f>$B89*'TC2'!V89/0.1</f>
        <v>2038.2919110165813</v>
      </c>
      <c r="Y89" s="3"/>
    </row>
    <row r="90" spans="1:25" x14ac:dyDescent="0.2">
      <c r="A90" s="137">
        <v>1993</v>
      </c>
      <c r="B90" s="238">
        <v>50887.10054490863</v>
      </c>
      <c r="C90" s="271">
        <f>$B90*'TC2'!C90</f>
        <v>50887.10054490863</v>
      </c>
      <c r="D90" s="238">
        <f>$B90*'TC2'!D90</f>
        <v>37474.252363617597</v>
      </c>
      <c r="E90" s="268">
        <f>$B90*'TC2'!E90</f>
        <v>13412.848181291032</v>
      </c>
      <c r="F90" s="268">
        <f>$B90*'TC2'!F90</f>
        <v>2458.8783044861816</v>
      </c>
      <c r="G90" s="248">
        <f>$B90*'TC2'!G90/0.9</f>
        <v>37667.847577505461</v>
      </c>
      <c r="H90" s="764">
        <f>$B90*'TC2'!H90/0.9</f>
        <v>26615.323987774736</v>
      </c>
      <c r="I90" s="763">
        <f>$B90*'TC2'!I90/0.9</f>
        <v>11052.523589730719</v>
      </c>
      <c r="J90" s="763">
        <f>$B90*'TC2'!J90/0.9</f>
        <v>2494.2267877561781</v>
      </c>
      <c r="K90" s="269">
        <f>$B90*'TC2'!K90/0.5</f>
        <v>22565.63470181209</v>
      </c>
      <c r="L90" s="268">
        <f>$B90*'TC2'!L90/0.5</f>
        <v>13908.899182255012</v>
      </c>
      <c r="M90" s="268">
        <f>$B90*'TC2'!M90/0.5</f>
        <v>8656.7355195570744</v>
      </c>
      <c r="N90" s="268">
        <f>$B90*'TC2'!N90/0.5</f>
        <v>2501.5175423940045</v>
      </c>
      <c r="O90" s="269">
        <f>$B90*'TC2'!O90/0.4</f>
        <v>56545.61367212217</v>
      </c>
      <c r="P90" s="268">
        <f>$B90*'TC2'!P90/0.4</f>
        <v>42498.354994674395</v>
      </c>
      <c r="Q90" s="268">
        <f>$B90*'TC2'!Q90/0.4</f>
        <v>14047.258677447775</v>
      </c>
      <c r="R90" s="268">
        <f>$B90*'TC2'!R90/0.4</f>
        <v>2485.1133444588945</v>
      </c>
      <c r="S90" s="248">
        <f>$B90*'TC2'!S90/0.1</f>
        <v>169860.37725153714</v>
      </c>
      <c r="T90" s="238">
        <f>$B90*'TC2'!T90/0.1</f>
        <v>135204.60774620328</v>
      </c>
      <c r="U90" s="238">
        <f>$B90*'TC2'!U90/0.1</f>
        <v>34655.769505333847</v>
      </c>
      <c r="V90" s="270">
        <f>$B90*'TC2'!V90/0.1</f>
        <v>2140.7419550562136</v>
      </c>
      <c r="Y90" s="3"/>
    </row>
    <row r="91" spans="1:25" x14ac:dyDescent="0.2">
      <c r="A91" s="137">
        <v>1994</v>
      </c>
      <c r="B91" s="238">
        <v>52549.500312274467</v>
      </c>
      <c r="C91" s="271">
        <f>$B91*'TC2'!C91</f>
        <v>52549.500312274467</v>
      </c>
      <c r="D91" s="238">
        <f>$B91*'TC2'!D91</f>
        <v>38976.818511718251</v>
      </c>
      <c r="E91" s="268">
        <f>$B91*'TC2'!E91</f>
        <v>13572.681800556215</v>
      </c>
      <c r="F91" s="268">
        <f>$B91*'TC2'!F91</f>
        <v>2611.3118023641919</v>
      </c>
      <c r="G91" s="248">
        <f>$B91*'TC2'!G91/0.9</f>
        <v>39013.724736249584</v>
      </c>
      <c r="H91" s="764">
        <f>$B91*'TC2'!H91/0.9</f>
        <v>27784.110004516879</v>
      </c>
      <c r="I91" s="763">
        <f>$B91*'TC2'!I91/0.9</f>
        <v>11229.614731732707</v>
      </c>
      <c r="J91" s="763">
        <f>$B91*'TC2'!J91/0.9</f>
        <v>2634.2407366234802</v>
      </c>
      <c r="K91" s="269">
        <f>$B91*'TC2'!K91/0.5</f>
        <v>23353.202187912149</v>
      </c>
      <c r="L91" s="268">
        <f>$B91*'TC2'!L91/0.5</f>
        <v>14581.819356614251</v>
      </c>
      <c r="M91" s="268">
        <f>$B91*'TC2'!M91/0.5</f>
        <v>8771.3828312978967</v>
      </c>
      <c r="N91" s="268">
        <f>$B91*'TC2'!N91/0.5</f>
        <v>2573.7266901011726</v>
      </c>
      <c r="O91" s="269">
        <f>$B91*'TC2'!O91/0.4</f>
        <v>58589.377921671374</v>
      </c>
      <c r="P91" s="268">
        <f>$B91*'TC2'!P91/0.4</f>
        <v>44286.97331439516</v>
      </c>
      <c r="Q91" s="268">
        <f>$B91*'TC2'!Q91/0.4</f>
        <v>14302.404607276216</v>
      </c>
      <c r="R91" s="268">
        <f>$B91*'TC2'!R91/0.4</f>
        <v>2709.8832947763653</v>
      </c>
      <c r="S91" s="248">
        <f>$B91*'TC2'!S91/0.1</f>
        <v>174371.48049649841</v>
      </c>
      <c r="T91" s="238">
        <f>$B91*'TC2'!T91/0.1</f>
        <v>139711.19507653062</v>
      </c>
      <c r="U91" s="238">
        <f>$B91*'TC2'!U91/0.1</f>
        <v>34660.285419967789</v>
      </c>
      <c r="V91" s="270">
        <f>$B91*'TC2'!V91/0.1</f>
        <v>2404.9513940305942</v>
      </c>
      <c r="Y91" s="3"/>
    </row>
    <row r="92" spans="1:25" x14ac:dyDescent="0.2">
      <c r="A92" s="137">
        <v>1995</v>
      </c>
      <c r="B92" s="238">
        <v>53704.289865181374</v>
      </c>
      <c r="C92" s="271">
        <f>$B92*'TC2'!C92</f>
        <v>53704.289865181374</v>
      </c>
      <c r="D92" s="238">
        <f>$B92*'TC2'!D92</f>
        <v>39984.109067852354</v>
      </c>
      <c r="E92" s="268">
        <f>$B92*'TC2'!E92</f>
        <v>13720.180797329025</v>
      </c>
      <c r="F92" s="268">
        <f>$B92*'TC2'!F92</f>
        <v>2753.2483341271063</v>
      </c>
      <c r="G92" s="248">
        <f>$B92*'TC2'!G92/0.9</f>
        <v>39530.698719000175</v>
      </c>
      <c r="H92" s="764">
        <f>$B92*'TC2'!H92/0.9</f>
        <v>28204.412157758386</v>
      </c>
      <c r="I92" s="763">
        <f>$B92*'TC2'!I92/0.9</f>
        <v>11326.286561241794</v>
      </c>
      <c r="J92" s="763">
        <f>$B92*'TC2'!J92/0.9</f>
        <v>2771.0243727703346</v>
      </c>
      <c r="K92" s="269">
        <f>$B92*'TC2'!K92/0.5</f>
        <v>23551.638353572365</v>
      </c>
      <c r="L92" s="268">
        <f>$B92*'TC2'!L92/0.5</f>
        <v>14679.900989614511</v>
      </c>
      <c r="M92" s="268">
        <f>$B92*'TC2'!M92/0.5</f>
        <v>8871.73736395786</v>
      </c>
      <c r="N92" s="268">
        <f>$B92*'TC2'!N92/0.5</f>
        <v>2719.4909366043662</v>
      </c>
      <c r="O92" s="269">
        <f>$B92*'TC2'!O92/0.4</f>
        <v>59504.524175784936</v>
      </c>
      <c r="P92" s="268">
        <f>$B92*'TC2'!P92/0.4</f>
        <v>45110.051117938223</v>
      </c>
      <c r="Q92" s="268">
        <f>$B92*'TC2'!Q92/0.4</f>
        <v>14394.47305784671</v>
      </c>
      <c r="R92" s="268">
        <f>$B92*'TC2'!R92/0.4</f>
        <v>2835.4411679777945</v>
      </c>
      <c r="S92" s="248">
        <f>$B92*'TC2'!S92/0.1</f>
        <v>181266.61018081216</v>
      </c>
      <c r="T92" s="238">
        <f>$B92*'TC2'!T92/0.1</f>
        <v>146001.38125869803</v>
      </c>
      <c r="U92" s="238">
        <f>$B92*'TC2'!U92/0.1</f>
        <v>35265.228922114111</v>
      </c>
      <c r="V92" s="270">
        <f>$B92*'TC2'!V92/0.1</f>
        <v>2593.2639863380541</v>
      </c>
      <c r="Y92" s="3"/>
    </row>
    <row r="93" spans="1:25" x14ac:dyDescent="0.2">
      <c r="A93" s="137">
        <v>1996</v>
      </c>
      <c r="B93" s="238">
        <v>55398.885569569531</v>
      </c>
      <c r="C93" s="271">
        <f>$B93*'TC2'!C93</f>
        <v>55398.885569569531</v>
      </c>
      <c r="D93" s="238">
        <f>$B93*'TC2'!D93</f>
        <v>41636.996296330115</v>
      </c>
      <c r="E93" s="268">
        <f>$B93*'TC2'!E93</f>
        <v>13761.889273239416</v>
      </c>
      <c r="F93" s="268">
        <f>$B93*'TC2'!F93</f>
        <v>2846.7508179261486</v>
      </c>
      <c r="G93" s="248">
        <f>$B93*'TC2'!G93/0.9</f>
        <v>40325.744119627161</v>
      </c>
      <c r="H93" s="764">
        <f>$B93*'TC2'!H93/0.9</f>
        <v>29043.850776274852</v>
      </c>
      <c r="I93" s="763">
        <f>$B93*'TC2'!I93/0.9</f>
        <v>11281.893343352313</v>
      </c>
      <c r="J93" s="763">
        <f>$B93*'TC2'!J93/0.9</f>
        <v>2851.538570177871</v>
      </c>
      <c r="K93" s="269">
        <f>$B93*'TC2'!K93/0.5</f>
        <v>23875.618363316742</v>
      </c>
      <c r="L93" s="268">
        <f>$B93*'TC2'!L93/0.5</f>
        <v>15107.394288971249</v>
      </c>
      <c r="M93" s="268">
        <f>$B93*'TC2'!M93/0.5</f>
        <v>8768.2240743454968</v>
      </c>
      <c r="N93" s="268">
        <f>$B93*'TC2'!N93/0.5</f>
        <v>2743.2753034216271</v>
      </c>
      <c r="O93" s="269">
        <f>$B93*'TC2'!O93/0.4</f>
        <v>60888.401315015188</v>
      </c>
      <c r="P93" s="268">
        <f>$B93*'TC2'!P93/0.4</f>
        <v>46464.421385404356</v>
      </c>
      <c r="Q93" s="268">
        <f>$B93*'TC2'!Q93/0.4</f>
        <v>14423.979929610829</v>
      </c>
      <c r="R93" s="268">
        <f>$B93*'TC2'!R93/0.4</f>
        <v>2986.8676536231751</v>
      </c>
      <c r="S93" s="248">
        <f>$B93*'TC2'!S93/0.1</f>
        <v>191057.15861905084</v>
      </c>
      <c r="T93" s="238">
        <f>$B93*'TC2'!T93/0.1</f>
        <v>154975.30597682748</v>
      </c>
      <c r="U93" s="238">
        <f>$B93*'TC2'!U93/0.1</f>
        <v>36081.852642223363</v>
      </c>
      <c r="V93" s="270">
        <f>$B93*'TC2'!V93/0.1</f>
        <v>2803.661047660647</v>
      </c>
      <c r="Y93" s="3"/>
    </row>
    <row r="94" spans="1:25" x14ac:dyDescent="0.2">
      <c r="A94" s="137">
        <v>1997</v>
      </c>
      <c r="B94" s="238">
        <v>57411.278705227691</v>
      </c>
      <c r="C94" s="271">
        <f>$B94*'TC2'!C94</f>
        <v>57411.278705227691</v>
      </c>
      <c r="D94" s="238">
        <f>$B94*'TC2'!D94</f>
        <v>43576.9117179198</v>
      </c>
      <c r="E94" s="268">
        <f>$B94*'TC2'!E94</f>
        <v>13834.366987307894</v>
      </c>
      <c r="F94" s="268">
        <f>$B94*'TC2'!F94</f>
        <v>2890.4311040115995</v>
      </c>
      <c r="G94" s="248">
        <f>$B94*'TC2'!G94/0.9</f>
        <v>41459.534457500798</v>
      </c>
      <c r="H94" s="764">
        <f>$B94*'TC2'!H94/0.9</f>
        <v>30172.175135868794</v>
      </c>
      <c r="I94" s="763">
        <f>$B94*'TC2'!I94/0.9</f>
        <v>11287.35932163201</v>
      </c>
      <c r="J94" s="763">
        <f>$B94*'TC2'!J94/0.9</f>
        <v>2896.8856897462183</v>
      </c>
      <c r="K94" s="269">
        <f>$B94*'TC2'!K94/0.5</f>
        <v>24447.89004718214</v>
      </c>
      <c r="L94" s="268">
        <f>$B94*'TC2'!L94/0.5</f>
        <v>15747.307450195498</v>
      </c>
      <c r="M94" s="268">
        <f>$B94*'TC2'!M94/0.5</f>
        <v>8700.5825969866455</v>
      </c>
      <c r="N94" s="268">
        <f>$B94*'TC2'!N94/0.5</f>
        <v>2723.9903012182785</v>
      </c>
      <c r="O94" s="269">
        <f>$B94*'TC2'!O94/0.4</f>
        <v>62724.089970399124</v>
      </c>
      <c r="P94" s="268">
        <f>$B94*'TC2'!P94/0.4</f>
        <v>48203.259742960414</v>
      </c>
      <c r="Q94" s="268">
        <f>$B94*'TC2'!Q94/0.4</f>
        <v>14520.830227438712</v>
      </c>
      <c r="R94" s="268">
        <f>$B94*'TC2'!R94/0.4</f>
        <v>3113.0049254061428</v>
      </c>
      <c r="S94" s="248">
        <f>$B94*'TC2'!S94/0.1</f>
        <v>200976.97693476969</v>
      </c>
      <c r="T94" s="238">
        <f>$B94*'TC2'!T94/0.1</f>
        <v>164219.54095637883</v>
      </c>
      <c r="U94" s="238">
        <f>$B94*'TC2'!U94/0.1</f>
        <v>36757.435978390859</v>
      </c>
      <c r="V94" s="270">
        <f>$B94*'TC2'!V94/0.1</f>
        <v>2832.33983240003</v>
      </c>
      <c r="Y94" s="3"/>
    </row>
    <row r="95" spans="1:25" x14ac:dyDescent="0.2">
      <c r="A95" s="137">
        <v>1998</v>
      </c>
      <c r="B95" s="238">
        <v>59608.71716148228</v>
      </c>
      <c r="C95" s="271">
        <f>$B95*'TC2'!C95</f>
        <v>59608.71716148228</v>
      </c>
      <c r="D95" s="238">
        <f>$B95*'TC2'!D95</f>
        <v>45682.266302237011</v>
      </c>
      <c r="E95" s="268">
        <f>$B95*'TC2'!E95</f>
        <v>13926.450859245273</v>
      </c>
      <c r="F95" s="268">
        <f>$B95*'TC2'!F95</f>
        <v>2862.1169270570854</v>
      </c>
      <c r="G95" s="248">
        <f>$B95*'TC2'!G95/0.9</f>
        <v>42892.943903377542</v>
      </c>
      <c r="H95" s="764">
        <f>$B95*'TC2'!H95/0.9</f>
        <v>31562.523537435321</v>
      </c>
      <c r="I95" s="763">
        <f>$B95*'TC2'!I95/0.9</f>
        <v>11330.420365942222</v>
      </c>
      <c r="J95" s="763">
        <f>$B95*'TC2'!J95/0.9</f>
        <v>2889.6603423011697</v>
      </c>
      <c r="K95" s="269">
        <f>$B95*'TC2'!K95/0.5</f>
        <v>25281.679563481404</v>
      </c>
      <c r="L95" s="268">
        <f>$B95*'TC2'!L95/0.5</f>
        <v>16627.18203597351</v>
      </c>
      <c r="M95" s="268">
        <f>$B95*'TC2'!M95/0.5</f>
        <v>8654.4975275078996</v>
      </c>
      <c r="N95" s="268">
        <f>$B95*'TC2'!N95/0.5</f>
        <v>2725.4769098302249</v>
      </c>
      <c r="O95" s="269">
        <f>$B95*'TC2'!O95/0.4</f>
        <v>64907.024328247702</v>
      </c>
      <c r="P95" s="268">
        <f>$B95*'TC2'!P95/0.4</f>
        <v>50231.700414262581</v>
      </c>
      <c r="Q95" s="268">
        <f>$B95*'TC2'!Q95/0.4</f>
        <v>14675.323913985121</v>
      </c>
      <c r="R95" s="268">
        <f>$B95*'TC2'!R95/0.4</f>
        <v>3094.8896328898513</v>
      </c>
      <c r="S95" s="248">
        <f>$B95*'TC2'!S95/0.1</f>
        <v>210050.67648442491</v>
      </c>
      <c r="T95" s="238">
        <f>$B95*'TC2'!T95/0.1</f>
        <v>172759.95118545214</v>
      </c>
      <c r="U95" s="238">
        <f>$B95*'TC2'!U95/0.1</f>
        <v>37290.725298972749</v>
      </c>
      <c r="V95" s="270">
        <f>$B95*'TC2'!V95/0.1</f>
        <v>2614.2261898603247</v>
      </c>
      <c r="Y95" s="3"/>
    </row>
    <row r="96" spans="1:25" x14ac:dyDescent="0.2">
      <c r="A96" s="141">
        <v>1999</v>
      </c>
      <c r="B96" s="240">
        <v>61392.858411439673</v>
      </c>
      <c r="C96" s="281">
        <f>$B96*'TC2'!C96</f>
        <v>61392.858411439673</v>
      </c>
      <c r="D96" s="240">
        <f>$B96*'TC2'!D96</f>
        <v>47060.096024295672</v>
      </c>
      <c r="E96" s="279">
        <f>$B96*'TC2'!E96</f>
        <v>14332.762387144001</v>
      </c>
      <c r="F96" s="279">
        <f>$B96*'TC2'!F96</f>
        <v>2912.4763114288016</v>
      </c>
      <c r="G96" s="259">
        <f>$B96*'TC2'!G96/0.9</f>
        <v>44028.897120233887</v>
      </c>
      <c r="H96" s="766">
        <f>$B96*'TC2'!H96/0.9</f>
        <v>32412.429851635952</v>
      </c>
      <c r="I96" s="765">
        <f>$B96*'TC2'!I96/0.9</f>
        <v>11616.467268597933</v>
      </c>
      <c r="J96" s="765">
        <f>$B96*'TC2'!J96/0.9</f>
        <v>2952.8137771837282</v>
      </c>
      <c r="K96" s="280">
        <f>$B96*'TC2'!K96/0.5</f>
        <v>25751.37625414351</v>
      </c>
      <c r="L96" s="279">
        <f>$B96*'TC2'!L96/0.5</f>
        <v>16984.229357587119</v>
      </c>
      <c r="M96" s="279">
        <f>$B96*'TC2'!M96/0.5</f>
        <v>8767.146896556389</v>
      </c>
      <c r="N96" s="279">
        <f>$B96*'TC2'!N96/0.5</f>
        <v>2718.2169382804386</v>
      </c>
      <c r="O96" s="280">
        <f>$B96*'TC2'!O96/0.4</f>
        <v>66875.798202846854</v>
      </c>
      <c r="P96" s="279">
        <f>$B96*'TC2'!P96/0.4</f>
        <v>51697.680469196988</v>
      </c>
      <c r="Q96" s="279">
        <f>$B96*'TC2'!Q96/0.4</f>
        <v>15178.117733649864</v>
      </c>
      <c r="R96" s="279">
        <f>$B96*'TC2'!R96/0.4</f>
        <v>3246.0598258128402</v>
      </c>
      <c r="S96" s="259">
        <f>$B96*'TC2'!S96/0.1</f>
        <v>217668.51003229173</v>
      </c>
      <c r="T96" s="240">
        <f>$B96*'TC2'!T96/0.1</f>
        <v>178889.09157823311</v>
      </c>
      <c r="U96" s="240">
        <f>$B96*'TC2'!U96/0.1</f>
        <v>38779.418454058599</v>
      </c>
      <c r="V96" s="285">
        <f>$B96*'TC2'!V96/0.1</f>
        <v>2549.4391196344591</v>
      </c>
      <c r="Y96" s="3"/>
    </row>
    <row r="97" spans="1:25" x14ac:dyDescent="0.2">
      <c r="A97" s="137">
        <v>2000</v>
      </c>
      <c r="B97" s="238">
        <v>63440.457829459498</v>
      </c>
      <c r="C97" s="271">
        <f>$B97*'TC2'!C97</f>
        <v>63440.457829459498</v>
      </c>
      <c r="D97" s="238">
        <f>$B97*'TC2'!D97</f>
        <v>48766.930129579268</v>
      </c>
      <c r="E97" s="268">
        <f>$B97*'TC2'!E97</f>
        <v>14673.527699880229</v>
      </c>
      <c r="F97" s="268">
        <f>$B97*'TC2'!F97</f>
        <v>2993.1776489608833</v>
      </c>
      <c r="G97" s="248">
        <f>$B97*'TC2'!G97/0.9</f>
        <v>45122.076502910626</v>
      </c>
      <c r="H97" s="764">
        <f>$B97*'TC2'!H97/0.9</f>
        <v>33328.813023677336</v>
      </c>
      <c r="I97" s="763">
        <f>$B97*'TC2'!I97/0.9</f>
        <v>11793.263479233288</v>
      </c>
      <c r="J97" s="763">
        <f>$B97*'TC2'!J97/0.9</f>
        <v>3031.0841416124499</v>
      </c>
      <c r="K97" s="269">
        <f>$B97*'TC2'!K97/0.5</f>
        <v>26267.37679621415</v>
      </c>
      <c r="L97" s="268">
        <f>$B97*'TC2'!L97/0.5</f>
        <v>17442.443572279182</v>
      </c>
      <c r="M97" s="268">
        <f>$B97*'TC2'!M97/0.5</f>
        <v>8824.9332239349678</v>
      </c>
      <c r="N97" s="268">
        <f>$B97*'TC2'!N97/0.5</f>
        <v>2780.9019522769704</v>
      </c>
      <c r="O97" s="269">
        <f>$B97*'TC2'!O97/0.4</f>
        <v>68690.451136281219</v>
      </c>
      <c r="P97" s="268">
        <f>$B97*'TC2'!P97/0.4</f>
        <v>53186.774837925026</v>
      </c>
      <c r="Q97" s="268">
        <f>$B97*'TC2'!Q97/0.4</f>
        <v>15503.676298356188</v>
      </c>
      <c r="R97" s="268">
        <f>$B97*'TC2'!R97/0.4</f>
        <v>3343.8118782817983</v>
      </c>
      <c r="S97" s="248">
        <f>$B97*'TC2'!S97/0.1</f>
        <v>228305.88976839936</v>
      </c>
      <c r="T97" s="238">
        <f>$B97*'TC2'!T97/0.1</f>
        <v>187709.98408269664</v>
      </c>
      <c r="U97" s="238">
        <f>$B97*'TC2'!U97/0.1</f>
        <v>40595.90568570271</v>
      </c>
      <c r="V97" s="270">
        <f>$B97*'TC2'!V97/0.1</f>
        <v>2652.0192150967855</v>
      </c>
      <c r="Y97" s="3"/>
    </row>
    <row r="98" spans="1:25" x14ac:dyDescent="0.2">
      <c r="A98" s="137">
        <v>2001</v>
      </c>
      <c r="B98" s="238">
        <v>63130.490761080531</v>
      </c>
      <c r="C98" s="271">
        <f>$B98*'TC2'!C98</f>
        <v>63130.490761080531</v>
      </c>
      <c r="D98" s="238">
        <f>$B98*'TC2'!D98</f>
        <v>47822.030547100425</v>
      </c>
      <c r="E98" s="268">
        <f>$B98*'TC2'!E98</f>
        <v>15308.460213980105</v>
      </c>
      <c r="F98" s="268">
        <f>$B98*'TC2'!F98</f>
        <v>3243.7158101299369</v>
      </c>
      <c r="G98" s="248">
        <f>$B98*'TC2'!G98/0.9</f>
        <v>45179.263936998279</v>
      </c>
      <c r="H98" s="764">
        <f>$B98*'TC2'!H98/0.9</f>
        <v>32826.873601991545</v>
      </c>
      <c r="I98" s="763">
        <f>$B98*'TC2'!I98/0.9</f>
        <v>12352.390335006736</v>
      </c>
      <c r="J98" s="763">
        <f>$B98*'TC2'!J98/0.9</f>
        <v>3281.880696625748</v>
      </c>
      <c r="K98" s="269">
        <f>$B98*'TC2'!K98/0.5</f>
        <v>26473.103279768609</v>
      </c>
      <c r="L98" s="268">
        <f>$B98*'TC2'!L98/0.5</f>
        <v>17232.695391883448</v>
      </c>
      <c r="M98" s="268">
        <f>$B98*'TC2'!M98/0.5</f>
        <v>9240.4078878851615</v>
      </c>
      <c r="N98" s="268">
        <f>$B98*'TC2'!N98/0.5</f>
        <v>2922.7381267107803</v>
      </c>
      <c r="O98" s="269">
        <f>$B98*'TC2'!O98/0.4</f>
        <v>68561.964758535367</v>
      </c>
      <c r="P98" s="268">
        <f>$B98*'TC2'!P98/0.4</f>
        <v>52319.596364626668</v>
      </c>
      <c r="Q98" s="268">
        <f>$B98*'TC2'!Q98/0.4</f>
        <v>16242.368393908704</v>
      </c>
      <c r="R98" s="268">
        <f>$B98*'TC2'!R98/0.4</f>
        <v>3730.8089090194571</v>
      </c>
      <c r="S98" s="248">
        <f>$B98*'TC2'!S98/0.1</f>
        <v>224691.53217782077</v>
      </c>
      <c r="T98" s="238">
        <f>$B98*'TC2'!T98/0.1</f>
        <v>182778.44305308035</v>
      </c>
      <c r="U98" s="238">
        <f>$B98*'TC2'!U98/0.1</f>
        <v>41913.089124740414</v>
      </c>
      <c r="V98" s="270">
        <f>$B98*'TC2'!V98/0.1</f>
        <v>2900.2318316676397</v>
      </c>
      <c r="Y98" s="3"/>
    </row>
    <row r="99" spans="1:25" x14ac:dyDescent="0.2">
      <c r="A99" s="137">
        <v>2002</v>
      </c>
      <c r="B99" s="238">
        <v>62988.608894675541</v>
      </c>
      <c r="C99" s="271">
        <f>$B99*'TC2'!C99</f>
        <v>62988.608894675541</v>
      </c>
      <c r="D99" s="238">
        <f>$B99*'TC2'!D99</f>
        <v>46997.842609170577</v>
      </c>
      <c r="E99" s="268">
        <f>$B99*'TC2'!E99</f>
        <v>15990.76628550496</v>
      </c>
      <c r="F99" s="268">
        <f>$B99*'TC2'!F99</f>
        <v>3417.0590083136308</v>
      </c>
      <c r="G99" s="248">
        <f>$B99*'TC2'!G99/0.9</f>
        <v>45115.330964974273</v>
      </c>
      <c r="H99" s="764">
        <f>$B99*'TC2'!H99/0.9</f>
        <v>32189.414625728645</v>
      </c>
      <c r="I99" s="763">
        <f>$B99*'TC2'!I99/0.9</f>
        <v>12925.916339245628</v>
      </c>
      <c r="J99" s="763">
        <f>$B99*'TC2'!J99/0.9</f>
        <v>3446.3278184219166</v>
      </c>
      <c r="K99" s="269">
        <f>$B99*'TC2'!K99/0.5</f>
        <v>26469.862754679656</v>
      </c>
      <c r="L99" s="268">
        <f>$B99*'TC2'!L99/0.5</f>
        <v>16636.384335496794</v>
      </c>
      <c r="M99" s="268">
        <f>$B99*'TC2'!M99/0.5</f>
        <v>9833.478419182853</v>
      </c>
      <c r="N99" s="268">
        <f>$B99*'TC2'!N99/0.5</f>
        <v>3205.7756919950471</v>
      </c>
      <c r="O99" s="269">
        <f>$B99*'TC2'!O99/0.4</f>
        <v>68422.16622784255</v>
      </c>
      <c r="P99" s="268">
        <f>$B99*'TC2'!P99/0.4</f>
        <v>51630.702488518451</v>
      </c>
      <c r="Q99" s="268">
        <f>$B99*'TC2'!Q99/0.4</f>
        <v>16791.463739324096</v>
      </c>
      <c r="R99" s="268">
        <f>$B99*'TC2'!R99/0.4</f>
        <v>3747.0179764555032</v>
      </c>
      <c r="S99" s="248">
        <f>$B99*'TC2'!S99/0.1</f>
        <v>223848.11026198691</v>
      </c>
      <c r="T99" s="238">
        <f>$B99*'TC2'!T99/0.1</f>
        <v>180273.69446014796</v>
      </c>
      <c r="U99" s="238">
        <f>$B99*'TC2'!U99/0.1</f>
        <v>43574.41580183895</v>
      </c>
      <c r="V99" s="270">
        <f>$B99*'TC2'!V99/0.1</f>
        <v>3153.6397173390569</v>
      </c>
      <c r="Y99" s="3"/>
    </row>
    <row r="100" spans="1:25" x14ac:dyDescent="0.2">
      <c r="A100" s="137">
        <v>2003</v>
      </c>
      <c r="B100" s="238">
        <v>63649.272809389397</v>
      </c>
      <c r="C100" s="271">
        <f>$B100*'TC2'!C100</f>
        <v>63649.272809389397</v>
      </c>
      <c r="D100" s="238">
        <f>$B100*'TC2'!D100</f>
        <v>47171.06800214274</v>
      </c>
      <c r="E100" s="268">
        <f>$B100*'TC2'!E100</f>
        <v>16478.204807246653</v>
      </c>
      <c r="F100" s="268">
        <f>$B100*'TC2'!F100</f>
        <v>3511.2846522108653</v>
      </c>
      <c r="G100" s="248">
        <f>$B100*'TC2'!G100/0.9</f>
        <v>45499.589627818066</v>
      </c>
      <c r="H100" s="764">
        <f>$B100*'TC2'!H100/0.9</f>
        <v>32185.598800238327</v>
      </c>
      <c r="I100" s="763">
        <f>$B100*'TC2'!I100/0.9</f>
        <v>13313.990827579735</v>
      </c>
      <c r="J100" s="763">
        <f>$B100*'TC2'!J100/0.9</f>
        <v>3564.5934676134998</v>
      </c>
      <c r="K100" s="269">
        <f>$B100*'TC2'!K100/0.5</f>
        <v>26436.51807144775</v>
      </c>
      <c r="L100" s="268">
        <f>$B100*'TC2'!L100/0.5</f>
        <v>16280.342025949356</v>
      </c>
      <c r="M100" s="268">
        <f>$B100*'TC2'!M100/0.5</f>
        <v>10156.176045498392</v>
      </c>
      <c r="N100" s="268">
        <f>$B100*'TC2'!N100/0.5</f>
        <v>3375.3482768665599</v>
      </c>
      <c r="O100" s="269">
        <f>$B100*'TC2'!O100/0.4</f>
        <v>69328.42907328096</v>
      </c>
      <c r="P100" s="268">
        <f>$B100*'TC2'!P100/0.4</f>
        <v>52067.169768099542</v>
      </c>
      <c r="Q100" s="268">
        <f>$B100*'TC2'!Q100/0.4</f>
        <v>17261.259305181415</v>
      </c>
      <c r="R100" s="268">
        <f>$B100*'TC2'!R100/0.4</f>
        <v>3801.1499560471752</v>
      </c>
      <c r="S100" s="248">
        <f>$B100*'TC2'!S100/0.1</f>
        <v>226996.42144353138</v>
      </c>
      <c r="T100" s="238">
        <f>$B100*'TC2'!T100/0.1</f>
        <v>182040.29081928244</v>
      </c>
      <c r="U100" s="238">
        <f>$B100*'TC2'!U100/0.1</f>
        <v>44956.130624248915</v>
      </c>
      <c r="V100" s="270">
        <f>$B100*'TC2'!V100/0.1</f>
        <v>3031.5053135871499</v>
      </c>
      <c r="Y100" s="3"/>
    </row>
    <row r="101" spans="1:25" x14ac:dyDescent="0.2">
      <c r="A101" s="137">
        <v>2004</v>
      </c>
      <c r="B101" s="238">
        <v>65516.074048449336</v>
      </c>
      <c r="C101" s="271">
        <f>$B101*'TC2'!C101</f>
        <v>65516.074048449336</v>
      </c>
      <c r="D101" s="238">
        <f>$B101*'TC2'!D101</f>
        <v>48511.703728436682</v>
      </c>
      <c r="E101" s="268">
        <f>$B101*'TC2'!E101</f>
        <v>17004.370320012651</v>
      </c>
      <c r="F101" s="268">
        <f>$B101*'TC2'!F101</f>
        <v>3710.0754270017596</v>
      </c>
      <c r="G101" s="248">
        <f>$B101*'TC2'!G101/0.9</f>
        <v>46573.92969929034</v>
      </c>
      <c r="H101" s="764">
        <f>$B101*'TC2'!H101/0.9</f>
        <v>32849.601516064671</v>
      </c>
      <c r="I101" s="763">
        <f>$B101*'TC2'!I101/0.9</f>
        <v>13724.328183225665</v>
      </c>
      <c r="J101" s="763">
        <f>$B101*'TC2'!J101/0.9</f>
        <v>3761.1127482412558</v>
      </c>
      <c r="K101" s="269">
        <f>$B101*'TC2'!K101/0.5</f>
        <v>26956.598339292836</v>
      </c>
      <c r="L101" s="268">
        <f>$B101*'TC2'!L101/0.5</f>
        <v>16526.863421005106</v>
      </c>
      <c r="M101" s="268">
        <f>$B101*'TC2'!M101/0.5</f>
        <v>10429.734918287731</v>
      </c>
      <c r="N101" s="268">
        <f>$B101*'TC2'!N101/0.5</f>
        <v>3479.7133059031462</v>
      </c>
      <c r="O101" s="269">
        <f>$B101*'TC2'!O101/0.4</f>
        <v>71095.593899287225</v>
      </c>
      <c r="P101" s="268">
        <f>$B101*'TC2'!P101/0.4</f>
        <v>53253.024134889136</v>
      </c>
      <c r="Q101" s="268">
        <f>$B101*'TC2'!Q101/0.4</f>
        <v>17842.569764398086</v>
      </c>
      <c r="R101" s="268">
        <f>$B101*'TC2'!R101/0.4</f>
        <v>4112.8620511638928</v>
      </c>
      <c r="S101" s="248">
        <f>$B101*'TC2'!S101/0.1</f>
        <v>235995.37319088029</v>
      </c>
      <c r="T101" s="238">
        <f>$B101*'TC2'!T101/0.1</f>
        <v>189470.62363978475</v>
      </c>
      <c r="U101" s="238">
        <f>$B101*'TC2'!U101/0.1</f>
        <v>46524.749551095534</v>
      </c>
      <c r="V101" s="270">
        <f>$B101*'TC2'!V101/0.1</f>
        <v>3250.7395358462927</v>
      </c>
      <c r="Y101" s="3"/>
    </row>
    <row r="102" spans="1:25" x14ac:dyDescent="0.2">
      <c r="A102" s="137">
        <v>2005</v>
      </c>
      <c r="B102" s="238">
        <v>67150.115243223947</v>
      </c>
      <c r="C102" s="271">
        <f>$B102*'TC2'!C102</f>
        <v>67150.115243223947</v>
      </c>
      <c r="D102" s="238">
        <f>$B102*'TC2'!D102</f>
        <v>49778.428613349643</v>
      </c>
      <c r="E102" s="268">
        <f>$B102*'TC2'!E102</f>
        <v>17371.686629874312</v>
      </c>
      <c r="F102" s="268">
        <f>$B102*'TC2'!F102</f>
        <v>3817.6730670003681</v>
      </c>
      <c r="G102" s="248">
        <f>$B102*'TC2'!G102/0.9</f>
        <v>47388.418026355663</v>
      </c>
      <c r="H102" s="764">
        <f>$B102*'TC2'!H102/0.9</f>
        <v>33422.925174574069</v>
      </c>
      <c r="I102" s="763">
        <f>$B102*'TC2'!I102/0.9</f>
        <v>13965.492851781602</v>
      </c>
      <c r="J102" s="763">
        <f>$B102*'TC2'!J102/0.9</f>
        <v>3851.7929167629059</v>
      </c>
      <c r="K102" s="269">
        <f>$B102*'TC2'!K102/0.5</f>
        <v>27361.928810772122</v>
      </c>
      <c r="L102" s="268">
        <f>$B102*'TC2'!L102/0.5</f>
        <v>16822.93135212189</v>
      </c>
      <c r="M102" s="268">
        <f>$B102*'TC2'!M102/0.5</f>
        <v>10538.997458650238</v>
      </c>
      <c r="N102" s="268">
        <f>$B102*'TC2'!N102/0.5</f>
        <v>3487.1510904935653</v>
      </c>
      <c r="O102" s="269">
        <f>$B102*'TC2'!O102/0.4</f>
        <v>72421.529545835103</v>
      </c>
      <c r="P102" s="268">
        <f>$B102*'TC2'!P102/0.4</f>
        <v>54172.917452639282</v>
      </c>
      <c r="Q102" s="268">
        <f>$B102*'TC2'!Q102/0.4</f>
        <v>18248.61209319581</v>
      </c>
      <c r="R102" s="268">
        <f>$B102*'TC2'!R102/0.4</f>
        <v>4307.5951995995802</v>
      </c>
      <c r="S102" s="248">
        <f>$B102*'TC2'!S102/0.1</f>
        <v>245005.39019503849</v>
      </c>
      <c r="T102" s="238">
        <f>$B102*'TC2'!T102/0.1</f>
        <v>196977.95956232981</v>
      </c>
      <c r="U102" s="238">
        <f>$B102*'TC2'!U102/0.1</f>
        <v>48027.430632708674</v>
      </c>
      <c r="V102" s="270">
        <f>$B102*'TC2'!V102/0.1</f>
        <v>3510.5944191375306</v>
      </c>
      <c r="Y102" s="3"/>
    </row>
    <row r="103" spans="1:25" x14ac:dyDescent="0.2">
      <c r="A103" s="137">
        <v>2006</v>
      </c>
      <c r="B103" s="238">
        <v>68765.482109749064</v>
      </c>
      <c r="C103" s="271">
        <f>$B103*'TC2'!C103</f>
        <v>68765.482109749064</v>
      </c>
      <c r="D103" s="238">
        <f>$B103*'TC2'!D103</f>
        <v>51008.11897742845</v>
      </c>
      <c r="E103" s="268">
        <f>$B103*'TC2'!E103</f>
        <v>17757.363132320614</v>
      </c>
      <c r="F103" s="268">
        <f>$B103*'TC2'!F103</f>
        <v>4018.3948351839408</v>
      </c>
      <c r="G103" s="248">
        <f>$B103*'TC2'!G103/0.9</f>
        <v>48166.181466756789</v>
      </c>
      <c r="H103" s="764">
        <f>$B103*'TC2'!H103/0.9</f>
        <v>33964.332938130334</v>
      </c>
      <c r="I103" s="763">
        <f>$B103*'TC2'!I103/0.9</f>
        <v>14201.84852862646</v>
      </c>
      <c r="J103" s="763">
        <f>$B103*'TC2'!J103/0.9</f>
        <v>4032.2839733893966</v>
      </c>
      <c r="K103" s="269">
        <f>$B103*'TC2'!K103/0.5</f>
        <v>27629.661712446185</v>
      </c>
      <c r="L103" s="268">
        <f>$B103*'TC2'!L103/0.5</f>
        <v>17041.999184440869</v>
      </c>
      <c r="M103" s="268">
        <f>$B103*'TC2'!M103/0.5</f>
        <v>10587.662528005325</v>
      </c>
      <c r="N103" s="268">
        <f>$B103*'TC2'!N103/0.5</f>
        <v>3471.1808259818545</v>
      </c>
      <c r="O103" s="269">
        <f>$B103*'TC2'!O103/0.4</f>
        <v>73836.831159645051</v>
      </c>
      <c r="P103" s="268">
        <f>$B103*'TC2'!P103/0.4</f>
        <v>55117.250130242173</v>
      </c>
      <c r="Q103" s="268">
        <f>$B103*'TC2'!Q103/0.4</f>
        <v>18719.581029402882</v>
      </c>
      <c r="R103" s="268">
        <f>$B103*'TC2'!R103/0.4</f>
        <v>4733.6629076488243</v>
      </c>
      <c r="S103" s="248">
        <f>$B103*'TC2'!S103/0.1</f>
        <v>254159.18789667945</v>
      </c>
      <c r="T103" s="238">
        <f>$B103*'TC2'!T103/0.1</f>
        <v>204402.19333111148</v>
      </c>
      <c r="U103" s="238">
        <f>$B103*'TC2'!U103/0.1</f>
        <v>49756.994565567991</v>
      </c>
      <c r="V103" s="270">
        <f>$B103*'TC2'!V103/0.1</f>
        <v>3893.3925913348389</v>
      </c>
      <c r="Y103" s="3"/>
    </row>
    <row r="104" spans="1:25" x14ac:dyDescent="0.2">
      <c r="A104" s="137">
        <v>2007</v>
      </c>
      <c r="B104" s="238">
        <v>67996.816927527587</v>
      </c>
      <c r="C104" s="271">
        <f>$B104*'TC2'!C104</f>
        <v>67996.816927527587</v>
      </c>
      <c r="D104" s="238">
        <f>$B104*'TC2'!D104</f>
        <v>49879.873939917561</v>
      </c>
      <c r="E104" s="268">
        <f>$B104*'TC2'!E104</f>
        <v>18116.942987610029</v>
      </c>
      <c r="F104" s="268">
        <f>$B104*'TC2'!F104</f>
        <v>4162.4978805649553</v>
      </c>
      <c r="G104" s="248">
        <f>$B104*'TC2'!G104/0.9</f>
        <v>47893.758935092439</v>
      </c>
      <c r="H104" s="764">
        <f>$B104*'TC2'!H104/0.9</f>
        <v>33365.42661303169</v>
      </c>
      <c r="I104" s="763">
        <f>$B104*'TC2'!I104/0.9</f>
        <v>14528.332322060758</v>
      </c>
      <c r="J104" s="763">
        <f>$B104*'TC2'!J104/0.9</f>
        <v>4162.5458632488462</v>
      </c>
      <c r="K104" s="269">
        <f>$B104*'TC2'!K104/0.5</f>
        <v>27701.831080674507</v>
      </c>
      <c r="L104" s="268">
        <f>$B104*'TC2'!L104/0.5</f>
        <v>16995.476915442796</v>
      </c>
      <c r="M104" s="268">
        <f>$B104*'TC2'!M104/0.5</f>
        <v>10706.354165231718</v>
      </c>
      <c r="N104" s="268">
        <f>$B104*'TC2'!N104/0.5</f>
        <v>3448.1011498827343</v>
      </c>
      <c r="O104" s="269">
        <f>$B104*'TC2'!O104/0.4</f>
        <v>73133.668753114864</v>
      </c>
      <c r="P104" s="268">
        <f>$B104*'TC2'!P104/0.4</f>
        <v>53827.863735017803</v>
      </c>
      <c r="Q104" s="268">
        <f>$B104*'TC2'!Q104/0.4</f>
        <v>19305.805018097057</v>
      </c>
      <c r="R104" s="268">
        <f>$B104*'TC2'!R104/0.4</f>
        <v>5055.6017549564858</v>
      </c>
      <c r="S104" s="248">
        <f>$B104*'TC2'!S104/0.1</f>
        <v>248924.33885944387</v>
      </c>
      <c r="T104" s="238">
        <f>$B104*'TC2'!T104/0.1</f>
        <v>198509.89988189039</v>
      </c>
      <c r="U104" s="238">
        <f>$B104*'TC2'!U104/0.1</f>
        <v>50414.438977553458</v>
      </c>
      <c r="V104" s="270">
        <f>$B104*'TC2'!V104/0.1</f>
        <v>4162.0660364099394</v>
      </c>
      <c r="Y104" s="3"/>
    </row>
    <row r="105" spans="1:25" x14ac:dyDescent="0.2">
      <c r="A105" s="137">
        <v>2008</v>
      </c>
      <c r="B105" s="238">
        <v>66120.517287483905</v>
      </c>
      <c r="C105" s="271">
        <f>$B105*'TC2'!C105</f>
        <v>66120.517287483905</v>
      </c>
      <c r="D105" s="238">
        <f>$B105*'TC2'!D105</f>
        <v>46791.39867729455</v>
      </c>
      <c r="E105" s="268">
        <f>$B105*'TC2'!E105</f>
        <v>19329.118610189351</v>
      </c>
      <c r="F105" s="268">
        <f>$B105*'TC2'!F105</f>
        <v>4291.120731323238</v>
      </c>
      <c r="G105" s="248">
        <f>$B105*'TC2'!G105/0.9</f>
        <v>46939.826314664206</v>
      </c>
      <c r="H105" s="764">
        <f>$B105*'TC2'!H105/0.9</f>
        <v>31219.254831349786</v>
      </c>
      <c r="I105" s="763">
        <f>$B105*'TC2'!I105/0.9</f>
        <v>15720.571483314421</v>
      </c>
      <c r="J105" s="763">
        <f>$B105*'TC2'!J105/0.9</f>
        <v>4275.6204232694545</v>
      </c>
      <c r="K105" s="269">
        <f>$B105*'TC2'!K105/0.5</f>
        <v>27427.779008818088</v>
      </c>
      <c r="L105" s="268">
        <f>$B105*'TC2'!L105/0.5</f>
        <v>15878.416604757813</v>
      </c>
      <c r="M105" s="268">
        <f>$B105*'TC2'!M105/0.5</f>
        <v>11549.362404060277</v>
      </c>
      <c r="N105" s="268">
        <f>$B105*'TC2'!N105/0.5</f>
        <v>3391.0688227996657</v>
      </c>
      <c r="O105" s="269">
        <f>$B105*'TC2'!O105/0.4</f>
        <v>71329.88544697185</v>
      </c>
      <c r="P105" s="268">
        <f>$B105*'TC2'!P105/0.4</f>
        <v>50395.302614589753</v>
      </c>
      <c r="Q105" s="268">
        <f>$B105*'TC2'!Q105/0.4</f>
        <v>20934.582832382104</v>
      </c>
      <c r="R105" s="268">
        <f>$B105*'TC2'!R105/0.4</f>
        <v>5381.3099238566911</v>
      </c>
      <c r="S105" s="248">
        <f>$B105*'TC2'!S105/0.1</f>
        <v>238746.73604286119</v>
      </c>
      <c r="T105" s="238">
        <f>$B105*'TC2'!T105/0.1</f>
        <v>186940.69329079744</v>
      </c>
      <c r="U105" s="238">
        <f>$B105*'TC2'!U105/0.1</f>
        <v>51806.042752063717</v>
      </c>
      <c r="V105" s="270">
        <f>$B105*'TC2'!V105/0.1</f>
        <v>4430.62350380729</v>
      </c>
      <c r="Y105" s="3"/>
    </row>
    <row r="106" spans="1:25" x14ac:dyDescent="0.2">
      <c r="A106" s="141">
        <v>2009</v>
      </c>
      <c r="B106" s="240">
        <v>63104.943767161727</v>
      </c>
      <c r="C106" s="281">
        <f>$B106*'TC2'!C106</f>
        <v>63104.943767161727</v>
      </c>
      <c r="D106" s="240">
        <f>$B106*'TC2'!D106</f>
        <v>43540.578516144742</v>
      </c>
      <c r="E106" s="279">
        <f>$B106*'TC2'!E106</f>
        <v>19564.365251016981</v>
      </c>
      <c r="F106" s="279">
        <f>$B106*'TC2'!F106</f>
        <v>4524.8484398699393</v>
      </c>
      <c r="G106" s="259">
        <f>$B106*'TC2'!G106/0.9</f>
        <v>45180.253987824311</v>
      </c>
      <c r="H106" s="766">
        <f>$B106*'TC2'!H106/0.9</f>
        <v>29240.012896784807</v>
      </c>
      <c r="I106" s="765">
        <f>$B106*'TC2'!I106/0.9</f>
        <v>15940.241091039499</v>
      </c>
      <c r="J106" s="765">
        <f>$B106*'TC2'!J106/0.9</f>
        <v>4509.719689933002</v>
      </c>
      <c r="K106" s="280">
        <f>$B106*'TC2'!K106/0.5</f>
        <v>26020.078490081913</v>
      </c>
      <c r="L106" s="279">
        <f>$B106*'TC2'!L106/0.5</f>
        <v>14029.745015633534</v>
      </c>
      <c r="M106" s="279">
        <f>$B106*'TC2'!M106/0.5</f>
        <v>11990.333474448378</v>
      </c>
      <c r="N106" s="279">
        <f>$B106*'TC2'!N106/0.5</f>
        <v>3889.1926406416937</v>
      </c>
      <c r="O106" s="280">
        <f>$B106*'TC2'!O106/0.4</f>
        <v>69130.473360002288</v>
      </c>
      <c r="P106" s="279">
        <f>$B106*'TC2'!P106/0.4</f>
        <v>48252.847748223889</v>
      </c>
      <c r="Q106" s="279">
        <f>$B106*'TC2'!Q106/0.4</f>
        <v>20877.625611778403</v>
      </c>
      <c r="R106" s="279">
        <f>$B106*'TC2'!R106/0.4</f>
        <v>5285.3785015471358</v>
      </c>
      <c r="S106" s="259">
        <f>$B106*'TC2'!S106/0.1</f>
        <v>224427.15178119851</v>
      </c>
      <c r="T106" s="279">
        <f>$B106*'TC2'!T106/0.1</f>
        <v>172245.66909038418</v>
      </c>
      <c r="U106" s="279">
        <f>$B106*'TC2'!U106/0.1</f>
        <v>52181.482690814322</v>
      </c>
      <c r="V106" s="286">
        <f>$B106*'TC2'!V106/0.1</f>
        <v>4661.0071893023824</v>
      </c>
      <c r="Y106" s="3"/>
    </row>
    <row r="107" spans="1:25" x14ac:dyDescent="0.2">
      <c r="A107" s="137">
        <v>2010</v>
      </c>
      <c r="B107" s="238">
        <v>65154.132515609592</v>
      </c>
      <c r="C107" s="271">
        <f>$B107*'TC2'!C107</f>
        <v>65154.132515609592</v>
      </c>
      <c r="D107" s="238">
        <f>$B107*'TC2'!D107</f>
        <v>44954.075557312099</v>
      </c>
      <c r="E107" s="268">
        <f>$B107*'TC2'!E107</f>
        <v>20200.056958297489</v>
      </c>
      <c r="F107" s="268">
        <f>$B107*'TC2'!F107</f>
        <v>4656.3048119641444</v>
      </c>
      <c r="G107" s="248">
        <f>$B107*'TC2'!G107/0.9</f>
        <v>45789.523192714478</v>
      </c>
      <c r="H107" s="764">
        <f>$B107*'TC2'!H107/0.9</f>
        <v>29374.456411370484</v>
      </c>
      <c r="I107" s="763">
        <f>$B107*'TC2'!I107/0.9</f>
        <v>16415.066781343998</v>
      </c>
      <c r="J107" s="763">
        <f>$B107*'TC2'!J107/0.9</f>
        <v>4612.6313465524645</v>
      </c>
      <c r="K107" s="269">
        <f>$B107*'TC2'!K107/0.5</f>
        <v>26460.586736079913</v>
      </c>
      <c r="L107" s="268">
        <f>$B107*'TC2'!L107/0.5</f>
        <v>14215.020585753789</v>
      </c>
      <c r="M107" s="268">
        <f>$B107*'TC2'!M107/0.5</f>
        <v>12245.566150326124</v>
      </c>
      <c r="N107" s="268">
        <f>$B107*'TC2'!N107/0.5</f>
        <v>3686.6531027882515</v>
      </c>
      <c r="O107" s="269">
        <f>$B107*'TC2'!O107/0.4</f>
        <v>69950.69376350769</v>
      </c>
      <c r="P107" s="268">
        <f>$B107*'TC2'!P107/0.4</f>
        <v>48323.751193391341</v>
      </c>
      <c r="Q107" s="268">
        <f>$B107*'TC2'!Q107/0.4</f>
        <v>21626.942570116338</v>
      </c>
      <c r="R107" s="268">
        <f>$B107*'TC2'!R107/0.4</f>
        <v>5770.1041512577312</v>
      </c>
      <c r="S107" s="248">
        <f>$B107*'TC2'!S107/0.1</f>
        <v>239435.61642166556</v>
      </c>
      <c r="T107" s="268">
        <f>$B107*'TC2'!T107/0.1</f>
        <v>185170.64787078666</v>
      </c>
      <c r="U107" s="268">
        <f>$B107*'TC2'!U107/0.1</f>
        <v>54264.968550878926</v>
      </c>
      <c r="V107" s="287">
        <f>$B107*'TC2'!V107/0.1</f>
        <v>5049.366000669258</v>
      </c>
      <c r="Y107" s="3"/>
    </row>
    <row r="108" spans="1:25" x14ac:dyDescent="0.2">
      <c r="A108" s="137">
        <v>2011</v>
      </c>
      <c r="B108" s="238">
        <v>66268.492298521858</v>
      </c>
      <c r="C108" s="271">
        <f>$B108*'TC2'!C108</f>
        <v>66268.492298521858</v>
      </c>
      <c r="D108" s="238">
        <f>$B108*'TC2'!D108</f>
        <v>46489.745788195112</v>
      </c>
      <c r="E108" s="268">
        <f>$B108*'TC2'!E108</f>
        <v>19778.746510326746</v>
      </c>
      <c r="F108" s="268">
        <f>$B108*'TC2'!F108</f>
        <v>4670.2010747182003</v>
      </c>
      <c r="G108" s="248">
        <f>$B108*'TC2'!G108/0.9</f>
        <v>46112.536787068806</v>
      </c>
      <c r="H108" s="764">
        <f>$B108*'TC2'!H108/0.9</f>
        <v>30095.224452982206</v>
      </c>
      <c r="I108" s="763">
        <f>$B108*'TC2'!I108/0.9</f>
        <v>16017.312334086593</v>
      </c>
      <c r="J108" s="763">
        <f>$B108*'TC2'!J108/0.9</f>
        <v>4644.0322763041722</v>
      </c>
      <c r="K108" s="269">
        <f>$B108*'TC2'!K108/0.5</f>
        <v>26444.275778551564</v>
      </c>
      <c r="L108" s="268">
        <f>$B108*'TC2'!L108/0.5</f>
        <v>14486.14029820225</v>
      </c>
      <c r="M108" s="268">
        <f>$B108*'TC2'!M108/0.5</f>
        <v>11958.135480349316</v>
      </c>
      <c r="N108" s="268">
        <f>$B108*'TC2'!N108/0.5</f>
        <v>3733.8283838638022</v>
      </c>
      <c r="O108" s="269">
        <f>$B108*'TC2'!O108/0.4</f>
        <v>70697.863047715335</v>
      </c>
      <c r="P108" s="268">
        <f>$B108*'TC2'!P108/0.4</f>
        <v>49606.579646457154</v>
      </c>
      <c r="Q108" s="268">
        <f>$B108*'TC2'!Q108/0.4</f>
        <v>21091.283401258192</v>
      </c>
      <c r="R108" s="268">
        <f>$B108*'TC2'!R108/0.4</f>
        <v>5781.7871418546347</v>
      </c>
      <c r="S108" s="248">
        <f>$B108*'TC2'!S108/0.1</f>
        <v>247672.09190159937</v>
      </c>
      <c r="T108" s="268">
        <f>$B108*'TC2'!T108/0.1</f>
        <v>194040.43780511123</v>
      </c>
      <c r="U108" s="268">
        <f>$B108*'TC2'!U108/0.1</f>
        <v>53631.654096488113</v>
      </c>
      <c r="V108" s="287">
        <f>$B108*'TC2'!V108/0.1</f>
        <v>4905.7202604444483</v>
      </c>
      <c r="Y108" s="3"/>
    </row>
    <row r="109" spans="1:25" x14ac:dyDescent="0.2">
      <c r="A109" s="137">
        <v>2012</v>
      </c>
      <c r="B109" s="238">
        <v>67907.272298933647</v>
      </c>
      <c r="C109" s="271">
        <f>$B109*'TC2'!C109</f>
        <v>67907.272298933647</v>
      </c>
      <c r="D109" s="238">
        <f>$B109*'TC2'!D109</f>
        <v>48735.238249143404</v>
      </c>
      <c r="E109" s="268">
        <f>$B109*'TC2'!E109</f>
        <v>19172.03404979024</v>
      </c>
      <c r="F109" s="268">
        <f>$B109*'TC2'!F109</f>
        <v>4684.8912815952326</v>
      </c>
      <c r="G109" s="248">
        <f>$B109*'TC2'!G109/0.9</f>
        <v>46482.544003420466</v>
      </c>
      <c r="H109" s="764">
        <f>$B109*'TC2'!H109/0.9</f>
        <v>31145.748315420125</v>
      </c>
      <c r="I109" s="763">
        <f>$B109*'TC2'!I109/0.9</f>
        <v>15336.795688000333</v>
      </c>
      <c r="J109" s="763">
        <f>$B109*'TC2'!J109/0.9</f>
        <v>4653.8960717703803</v>
      </c>
      <c r="K109" s="269">
        <f>$B109*'TC2'!K109/0.5</f>
        <v>26265.192571039268</v>
      </c>
      <c r="L109" s="268">
        <f>$B109*'TC2'!L109/0.5</f>
        <v>14934.47741183508</v>
      </c>
      <c r="M109" s="268">
        <f>$B109*'TC2'!M109/0.5</f>
        <v>11330.715159204181</v>
      </c>
      <c r="N109" s="268">
        <f>$B109*'TC2'!N109/0.5</f>
        <v>3646.4357788315274</v>
      </c>
      <c r="O109" s="269">
        <f>$B109*'TC2'!O109/0.4</f>
        <v>71754.233293896948</v>
      </c>
      <c r="P109" s="268">
        <f>$B109*'TC2'!P109/0.4</f>
        <v>51409.836944901421</v>
      </c>
      <c r="Q109" s="268">
        <f>$B109*'TC2'!Q109/0.4</f>
        <v>20344.396348995524</v>
      </c>
      <c r="R109" s="268">
        <f>$B109*'TC2'!R109/0.4</f>
        <v>5913.2214379439456</v>
      </c>
      <c r="S109" s="248">
        <f>$B109*'TC2'!S109/0.1</f>
        <v>260729.82695855232</v>
      </c>
      <c r="T109" s="268">
        <f>$B109*'TC2'!T109/0.1</f>
        <v>207040.6476526529</v>
      </c>
      <c r="U109" s="268">
        <f>$B109*'TC2'!U109/0.1</f>
        <v>53689.179305899401</v>
      </c>
      <c r="V109" s="287">
        <f>$B109*'TC2'!V109/0.1</f>
        <v>4963.8481700189031</v>
      </c>
      <c r="Y109" s="3"/>
    </row>
    <row r="110" spans="1:25" x14ac:dyDescent="0.2">
      <c r="A110" s="137">
        <v>2013</v>
      </c>
      <c r="B110" s="238">
        <v>67936.196508533307</v>
      </c>
      <c r="C110" s="271">
        <f>$B110*'TC2'!C110</f>
        <v>67936.196508533307</v>
      </c>
      <c r="D110" s="238">
        <f>$B110*'TC2'!D110</f>
        <v>48982.245581260475</v>
      </c>
      <c r="E110" s="268">
        <f>$B110*'TC2'!E110</f>
        <v>18953.950927272836</v>
      </c>
      <c r="F110" s="268">
        <f>$B110*'TC2'!F110</f>
        <v>4748.1638362606727</v>
      </c>
      <c r="G110" s="248">
        <f>$B110*'TC2'!G110/0.9</f>
        <v>47110.567420315761</v>
      </c>
      <c r="H110" s="762">
        <f>$B110*'TC2'!H110/0.9</f>
        <v>31806.459322348026</v>
      </c>
      <c r="I110" s="762">
        <f>$B110*'TC2'!I110/0.9</f>
        <v>15304.10809796773</v>
      </c>
      <c r="J110" s="762">
        <f>$B110*'TC2'!J110/0.9</f>
        <v>4738.3746575305613</v>
      </c>
      <c r="K110" s="269">
        <f>$B110*'TC2'!K110/0.5</f>
        <v>27004.106194404663</v>
      </c>
      <c r="L110" s="268">
        <f>$B110*'TC2'!L110/0.5</f>
        <v>15646.262000662649</v>
      </c>
      <c r="M110" s="268">
        <f>$B110*'TC2'!M110/0.5</f>
        <v>11357.844193742014</v>
      </c>
      <c r="N110" s="268">
        <f>$B110*'TC2'!N110/0.5</f>
        <v>4003.262175587789</v>
      </c>
      <c r="O110" s="269">
        <f>$B110*'TC2'!O110/0.4</f>
        <v>72243.643952704617</v>
      </c>
      <c r="P110" s="268">
        <f>$B110*'TC2'!P110/0.4</f>
        <v>52006.705974454744</v>
      </c>
      <c r="Q110" s="268">
        <f>$B110*'TC2'!Q110/0.4</f>
        <v>20236.937978249876</v>
      </c>
      <c r="R110" s="268">
        <f>$B110*'TC2'!R110/0.4</f>
        <v>5657.2652599590283</v>
      </c>
      <c r="S110" s="248">
        <f>$B110*'TC2'!S110/0.1</f>
        <v>255366.85830249122</v>
      </c>
      <c r="T110" s="268">
        <f>$B110*'TC2'!T110/0.1</f>
        <v>203564.32191147245</v>
      </c>
      <c r="U110" s="268">
        <f>$B110*'TC2'!U110/0.1</f>
        <v>51802.536391018773</v>
      </c>
      <c r="V110" s="287">
        <f>$B110*'TC2'!V110/0.1</f>
        <v>4836.2664448316655</v>
      </c>
    </row>
    <row r="111" spans="1:25" x14ac:dyDescent="0.2">
      <c r="A111" s="137">
        <v>2014</v>
      </c>
      <c r="B111" s="238">
        <v>69556.573022409604</v>
      </c>
      <c r="C111" s="271">
        <f>$B111*'TC2'!C111</f>
        <v>69556.573022409604</v>
      </c>
      <c r="D111" s="238">
        <f>$B111*'TC2'!D111</f>
        <v>50485.218092728865</v>
      </c>
      <c r="E111" s="268">
        <f>$B111*'TC2'!E111</f>
        <v>19071.354929680736</v>
      </c>
      <c r="F111" s="268">
        <f>$B111*'TC2'!F111</f>
        <v>4978.8494366357581</v>
      </c>
      <c r="G111" s="248">
        <f>$B111*'TC2'!G111/0.9</f>
        <v>47821.003535100688</v>
      </c>
      <c r="H111" s="762">
        <f>$B111*'TC2'!H111/0.9</f>
        <v>32436.055883055007</v>
      </c>
      <c r="I111" s="762">
        <f>$B111*'TC2'!I111/0.9</f>
        <v>15384.947652045685</v>
      </c>
      <c r="J111" s="762">
        <f>$B111*'TC2'!J111/0.9</f>
        <v>4959.3005669564327</v>
      </c>
      <c r="K111" s="269">
        <f>$B111*'TC2'!K111/0.5</f>
        <v>27353.179587578346</v>
      </c>
      <c r="L111" s="268">
        <f>$B111*'TC2'!L111/0.5</f>
        <v>15955.281421487101</v>
      </c>
      <c r="M111" s="268">
        <f>$B111*'TC2'!M111/0.5</f>
        <v>11397.898166091243</v>
      </c>
      <c r="N111" s="268">
        <f>$B111*'TC2'!N111/0.5</f>
        <v>4132.3792694340746</v>
      </c>
      <c r="O111" s="269">
        <f>$B111*'TC2'!O111/0.4</f>
        <v>73405.783469503614</v>
      </c>
      <c r="P111" s="268">
        <f>$B111*'TC2'!P111/0.4</f>
        <v>53037.023960014893</v>
      </c>
      <c r="Q111" s="268">
        <f>$B111*'TC2'!Q111/0.4</f>
        <v>20368.759509488733</v>
      </c>
      <c r="R111" s="268">
        <f>$B111*'TC2'!R111/0.4</f>
        <v>5992.9521888593808</v>
      </c>
      <c r="S111" s="248">
        <f>$B111*'TC2'!S111/0.1</f>
        <v>265176.69840818981</v>
      </c>
      <c r="T111" s="268">
        <f>$B111*'TC2'!T111/0.1</f>
        <v>212927.67797979357</v>
      </c>
      <c r="U111" s="268">
        <f>$B111*'TC2'!U111/0.1</f>
        <v>52249.020428396216</v>
      </c>
      <c r="V111" s="287">
        <f>$B111*'TC2'!V111/0.1</f>
        <v>5154.789263749688</v>
      </c>
    </row>
    <row r="112" spans="1:25" x14ac:dyDescent="0.2">
      <c r="A112" s="137">
        <v>2015</v>
      </c>
      <c r="B112" s="238">
        <v>70683.0031429191</v>
      </c>
      <c r="C112" s="271">
        <f>$B112*'TC2'!C112</f>
        <v>70683.0031429191</v>
      </c>
      <c r="D112" s="238">
        <f>$B112*'TC2'!D112</f>
        <v>51327.92264913398</v>
      </c>
      <c r="E112" s="268">
        <f>$B112*'TC2'!E112</f>
        <v>19355.080493785121</v>
      </c>
      <c r="F112" s="268">
        <f>$B112*'TC2'!F112</f>
        <v>5243.0037455146876</v>
      </c>
      <c r="G112" s="248">
        <f>$B112*'TC2'!G112/0.9</f>
        <v>48806.199935140088</v>
      </c>
      <c r="H112" s="764">
        <f>$B112*'TC2'!H112/0.9</f>
        <v>33107.492370788081</v>
      </c>
      <c r="I112" s="763">
        <f>$B112*'TC2'!I112/0.9</f>
        <v>15698.707564352006</v>
      </c>
      <c r="J112" s="763">
        <f>$B112*'TC2'!J112/0.9</f>
        <v>5214.9098742788829</v>
      </c>
      <c r="K112" s="269">
        <f>$B112*'TC2'!K112/0.5</f>
        <v>27950.868667680821</v>
      </c>
      <c r="L112" s="268">
        <f>$B112*'TC2'!L112/0.5</f>
        <v>16475.002470213218</v>
      </c>
      <c r="M112" s="268">
        <f>$B112*'TC2'!M112/0.5</f>
        <v>11475.866197467603</v>
      </c>
      <c r="N112" s="268">
        <f>$B112*'TC2'!N112/0.5</f>
        <v>4132.518550749005</v>
      </c>
      <c r="O112" s="269">
        <f>$B112*'TC2'!O112/0.4</f>
        <v>74875.364019464163</v>
      </c>
      <c r="P112" s="268">
        <f>$B112*'TC2'!P112/0.4</f>
        <v>53898.104746506666</v>
      </c>
      <c r="Q112" s="268">
        <f>$B112*'TC2'!Q112/0.4</f>
        <v>20977.259272957508</v>
      </c>
      <c r="R112" s="268">
        <f>$B112*'TC2'!R112/0.4</f>
        <v>6567.8990286912294</v>
      </c>
      <c r="S112" s="248">
        <f>$B112*'TC2'!S112/0.1</f>
        <v>267574.23201293021</v>
      </c>
      <c r="T112" s="268">
        <f>$B112*'TC2'!T112/0.1</f>
        <v>215311.79515424703</v>
      </c>
      <c r="U112" s="268">
        <f>$B112*'TC2'!U112/0.1</f>
        <v>52262.436858683177</v>
      </c>
      <c r="V112" s="287">
        <f>$B112*'TC2'!V112/0.1</f>
        <v>5495.8485866369283</v>
      </c>
    </row>
    <row r="113" spans="1:22" x14ac:dyDescent="0.2">
      <c r="A113" s="137">
        <v>2016</v>
      </c>
      <c r="B113" s="238">
        <v>70488.62255635226</v>
      </c>
      <c r="C113" s="271">
        <f>$B113*'TC2'!C113</f>
        <v>70488.62255635226</v>
      </c>
      <c r="D113" s="238">
        <f>$B113*'TC2'!D113</f>
        <v>51051.296458992969</v>
      </c>
      <c r="E113" s="268">
        <f>$B113*'TC2'!E113</f>
        <v>19437.326097359295</v>
      </c>
      <c r="F113" s="268">
        <f>$B113*'TC2'!F113</f>
        <v>5368.3391087288674</v>
      </c>
      <c r="G113" s="248">
        <f>$B113*'TC2'!G113/0.9</f>
        <v>48790.147039693191</v>
      </c>
      <c r="H113" s="762">
        <f>$B113*'TC2'!H113/0.9</f>
        <v>33016.25731920742</v>
      </c>
      <c r="I113" s="762">
        <f>$B113*'TC2'!I113/0.9</f>
        <v>15773.889720485771</v>
      </c>
      <c r="J113" s="762">
        <f>$B113*'TC2'!J113/0.9</f>
        <v>5333.3056899766007</v>
      </c>
      <c r="K113" s="269">
        <f>$B113*'TC2'!K113/0.5</f>
        <v>27650.326100022321</v>
      </c>
      <c r="L113" s="268">
        <f>$B113*'TC2'!L113/0.5</f>
        <v>16167.950862028849</v>
      </c>
      <c r="M113" s="268">
        <f>$B113*'TC2'!M113/0.5</f>
        <v>11482.375237993474</v>
      </c>
      <c r="N113" s="268">
        <f>$B113*'TC2'!N113/0.5</f>
        <v>4263.8849743291721</v>
      </c>
      <c r="O113" s="269">
        <f>$B113*'TC2'!O113/0.4</f>
        <v>75214.923214281778</v>
      </c>
      <c r="P113" s="268">
        <f>$B113*'TC2'!P113/0.4</f>
        <v>54076.64039068063</v>
      </c>
      <c r="Q113" s="268">
        <f>$B113*'TC2'!Q113/0.4</f>
        <v>21138.282823601141</v>
      </c>
      <c r="R113" s="268">
        <f>$B113*'TC2'!R113/0.4</f>
        <v>6670.0815845358875</v>
      </c>
      <c r="S113" s="248">
        <f>$B113*'TC2'!S113/0.1</f>
        <v>265774.90220628388</v>
      </c>
      <c r="T113" s="268">
        <f>$B113*'TC2'!T113/0.1</f>
        <v>213366.64871706287</v>
      </c>
      <c r="U113" s="268">
        <f>$B113*'TC2'!U113/0.1</f>
        <v>52408.253489220988</v>
      </c>
      <c r="V113" s="287">
        <f>$B113*'TC2'!V113/0.1</f>
        <v>5683.6398774992567</v>
      </c>
    </row>
    <row r="114" spans="1:22" x14ac:dyDescent="0.2">
      <c r="A114" s="137">
        <v>2017</v>
      </c>
      <c r="B114" s="238">
        <v>71859.12913838368</v>
      </c>
      <c r="C114" s="271">
        <f>$B114*'TC2'!C114</f>
        <v>71859.12913838368</v>
      </c>
      <c r="D114" s="238">
        <f>$B114*'TC2'!D114</f>
        <v>52335.935718113586</v>
      </c>
      <c r="E114" s="268">
        <f>$B114*'TC2'!E114</f>
        <v>19523.193420270094</v>
      </c>
      <c r="F114" s="268">
        <f>$B114*'TC2'!F114</f>
        <v>5397.7453700776532</v>
      </c>
      <c r="G114" s="248">
        <f>$B114*'TC2'!G114/0.9</f>
        <v>49684.482530718749</v>
      </c>
      <c r="H114" s="762">
        <f>$B114*'TC2'!H114/0.9</f>
        <v>33859.968450033171</v>
      </c>
      <c r="I114" s="762">
        <f>$B114*'TC2'!I114/0.9</f>
        <v>15824.514080685576</v>
      </c>
      <c r="J114" s="762">
        <f>$B114*'TC2'!J114/0.9</f>
        <v>5327.8200783846751</v>
      </c>
      <c r="K114" s="269">
        <f>$B114*'TC2'!K114/0.5</f>
        <v>28249.898375162869</v>
      </c>
      <c r="L114" s="268">
        <f>$B114*'TC2'!L114/0.5</f>
        <v>17003.76492542533</v>
      </c>
      <c r="M114" s="268">
        <f>$B114*'TC2'!M114/0.5</f>
        <v>11246.133449737541</v>
      </c>
      <c r="N114" s="268">
        <f>$B114*'TC2'!N114/0.5</f>
        <v>3833.8711936991126</v>
      </c>
      <c r="O114" s="269">
        <f>$B114*'TC2'!O114/0.4</f>
        <v>76477.712725163583</v>
      </c>
      <c r="P114" s="268">
        <f>$B114*'TC2'!P114/0.4</f>
        <v>54930.22285579297</v>
      </c>
      <c r="Q114" s="268">
        <f>$B114*'TC2'!Q114/0.4</f>
        <v>21547.489869370624</v>
      </c>
      <c r="R114" s="268">
        <f>$B114*'TC2'!R114/0.4</f>
        <v>7195.256184241628</v>
      </c>
      <c r="S114" s="248">
        <f>$B114*'TC2'!S114/0.1</f>
        <v>271430.94860736805</v>
      </c>
      <c r="T114" s="268">
        <f>$B114*'TC2'!T114/0.1</f>
        <v>218619.64113083732</v>
      </c>
      <c r="U114" s="268">
        <f>$B114*'TC2'!U114/0.1</f>
        <v>52811.307476530725</v>
      </c>
      <c r="V114" s="287">
        <f>$B114*'TC2'!V114/0.1</f>
        <v>6027.0729953144546</v>
      </c>
    </row>
    <row r="115" spans="1:22" x14ac:dyDescent="0.2">
      <c r="A115" s="137">
        <v>2018</v>
      </c>
      <c r="B115" s="238">
        <v>73083.390542620342</v>
      </c>
      <c r="C115" s="271">
        <f>$B115*'TC2'!C115</f>
        <v>73083.390542620342</v>
      </c>
      <c r="D115" s="238">
        <f>$B115*'TC2'!D115</f>
        <v>53254.292450587811</v>
      </c>
      <c r="E115" s="268">
        <f>$B115*'TC2'!E115</f>
        <v>19829.098092032527</v>
      </c>
      <c r="F115" s="268">
        <f>$B115*'TC2'!F115</f>
        <v>5470.097592479342</v>
      </c>
      <c r="G115" s="248">
        <f>$B115*'TC2'!G115/0.9</f>
        <v>49984.294990999195</v>
      </c>
      <c r="H115" s="764">
        <f>$B115*'TC2'!H115/0.9</f>
        <v>34028.731524102135</v>
      </c>
      <c r="I115" s="763">
        <f>$B115*'TC2'!I115/0.9</f>
        <v>15955.563466897063</v>
      </c>
      <c r="J115" s="763">
        <f>$B115*'TC2'!J115/0.9</f>
        <v>5375.5662531191238</v>
      </c>
      <c r="K115" s="269">
        <f>$B115*'TC2'!K115/0.5</f>
        <v>28222.519257640135</v>
      </c>
      <c r="L115" s="268">
        <f>$B115*'TC2'!L115/0.5</f>
        <v>16935.409999221349</v>
      </c>
      <c r="M115" s="268">
        <f>$B115*'TC2'!M115/0.5</f>
        <v>11287.109258418786</v>
      </c>
      <c r="N115" s="268">
        <f>$B115*'TC2'!N115/0.5</f>
        <v>3927.0428836252368</v>
      </c>
      <c r="O115" s="269">
        <f>$B115*'TC2'!O115/0.4</f>
        <v>77186.514657698019</v>
      </c>
      <c r="P115" s="268">
        <f>$B115*'TC2'!P115/0.4</f>
        <v>55395.38343020311</v>
      </c>
      <c r="Q115" s="268">
        <f>$B115*'TC2'!Q115/0.4</f>
        <v>21791.131227494909</v>
      </c>
      <c r="R115" s="268">
        <f>$B115*'TC2'!R115/0.4</f>
        <v>7186.2204649864825</v>
      </c>
      <c r="S115" s="248">
        <f>$B115*'TC2'!S115/0.1</f>
        <v>280975.25050721061</v>
      </c>
      <c r="T115" s="268">
        <f>$B115*'TC2'!T115/0.1</f>
        <v>226284.34078895894</v>
      </c>
      <c r="U115" s="268">
        <f>$B115*'TC2'!U115/0.1</f>
        <v>54690.9097182517</v>
      </c>
      <c r="V115" s="287">
        <f>$B115*'TC2'!V115/0.1</f>
        <v>6320.8796467213033</v>
      </c>
    </row>
    <row r="116" spans="1:22" x14ac:dyDescent="0.2">
      <c r="A116" s="137">
        <v>2019</v>
      </c>
      <c r="B116" s="238">
        <v>73608.566818749896</v>
      </c>
      <c r="C116" s="271">
        <f>$B116*'TC2'!C116</f>
        <v>73608.566818749896</v>
      </c>
      <c r="D116" s="238">
        <f>$B116*'TC2'!D116</f>
        <v>53465.482171165626</v>
      </c>
      <c r="E116" s="268">
        <f>$B116*'TC2'!E116</f>
        <v>20143.084647584274</v>
      </c>
      <c r="F116" s="268">
        <f>$B116*'TC2'!F116</f>
        <v>5631.5330997395104</v>
      </c>
      <c r="G116" s="248">
        <f>$B116*'TC2'!G116/0.9</f>
        <v>50553.991960672894</v>
      </c>
      <c r="H116" s="762">
        <f>$B116*'TC2'!H116/0.9</f>
        <v>34308.674210139216</v>
      </c>
      <c r="I116" s="762">
        <f>$B116*'TC2'!I116/0.9</f>
        <v>16245.317750533679</v>
      </c>
      <c r="J116" s="762">
        <f>$B116*'TC2'!J116/0.9</f>
        <v>5526.844931711219</v>
      </c>
      <c r="K116" s="269">
        <f>$B116*'TC2'!K116/0.5</f>
        <v>28475.684627513165</v>
      </c>
      <c r="L116" s="268">
        <f>$B116*'TC2'!L116/0.5</f>
        <v>17087.65794319256</v>
      </c>
      <c r="M116" s="268">
        <f>$B116*'TC2'!M116/0.5</f>
        <v>11388.026684320605</v>
      </c>
      <c r="N116" s="268">
        <f>$B116*'TC2'!N116/0.5</f>
        <v>3980.5269143511387</v>
      </c>
      <c r="O116" s="269">
        <f>$B116*'TC2'!O116/0.4</f>
        <v>78151.876127122552</v>
      </c>
      <c r="P116" s="268">
        <f>$B116*'TC2'!P116/0.4</f>
        <v>55834.944543822538</v>
      </c>
      <c r="Q116" s="268">
        <f>$B116*'TC2'!Q116/0.4</f>
        <v>22316.931583300022</v>
      </c>
      <c r="R116" s="268">
        <f>$B116*'TC2'!R116/0.4</f>
        <v>7459.7424534113179</v>
      </c>
      <c r="S116" s="248">
        <f>$B116*'TC2'!S116/0.1</f>
        <v>281099.74054144288</v>
      </c>
      <c r="T116" s="268">
        <f>$B116*'TC2'!T116/0.1</f>
        <v>225876.75382040328</v>
      </c>
      <c r="U116" s="268">
        <f>$B116*'TC2'!U116/0.1</f>
        <v>55222.986721039604</v>
      </c>
      <c r="V116" s="287">
        <f>$B116*'TC2'!V116/0.1</f>
        <v>6573.726611994136</v>
      </c>
    </row>
    <row r="117" spans="1:22" x14ac:dyDescent="0.2">
      <c r="A117" s="137"/>
      <c r="B117" s="238"/>
      <c r="C117" s="271"/>
      <c r="D117" s="238"/>
      <c r="E117" s="268"/>
      <c r="F117" s="268"/>
      <c r="G117" s="248"/>
      <c r="H117" s="762"/>
      <c r="I117" s="762"/>
      <c r="J117" s="762"/>
      <c r="K117" s="269"/>
      <c r="L117" s="268"/>
      <c r="M117" s="268"/>
      <c r="N117" s="268"/>
      <c r="O117" s="269"/>
      <c r="P117" s="268"/>
      <c r="Q117" s="268"/>
      <c r="R117" s="268"/>
      <c r="S117" s="248"/>
      <c r="T117" s="268"/>
      <c r="U117" s="268"/>
      <c r="V117" s="287"/>
    </row>
    <row r="118" spans="1:22" ht="17" thickBot="1" x14ac:dyDescent="0.25">
      <c r="A118" s="133"/>
      <c r="B118" s="133"/>
      <c r="C118" s="1170"/>
      <c r="D118" s="289"/>
      <c r="E118" s="289"/>
      <c r="F118" s="289"/>
      <c r="G118" s="288"/>
      <c r="H118" s="289"/>
      <c r="I118" s="289"/>
      <c r="J118" s="289"/>
      <c r="K118" s="289"/>
      <c r="L118" s="289"/>
      <c r="M118" s="289"/>
      <c r="N118" s="289"/>
      <c r="O118" s="289"/>
      <c r="P118" s="289"/>
      <c r="Q118" s="289"/>
      <c r="R118" s="289"/>
      <c r="S118" s="288"/>
      <c r="T118" s="288"/>
      <c r="U118" s="288"/>
      <c r="V118" s="290"/>
    </row>
    <row r="119" spans="1:22" ht="17" thickTop="1" x14ac:dyDescent="0.2"/>
  </sheetData>
  <mergeCells count="3">
    <mergeCell ref="A4:V4"/>
    <mergeCell ref="C7:V7"/>
    <mergeCell ref="C8:V8"/>
  </mergeCells>
  <hyperlinks>
    <hyperlink ref="A1" location="Index!A1" display="Back to index" xr:uid="{00000000-0004-0000-30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39997558519241921"/>
  </sheetPr>
  <dimension ref="A1:N75"/>
  <sheetViews>
    <sheetView workbookViewId="0">
      <pane xSplit="1" ySplit="9" topLeftCell="B42"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56"/>
    <col min="2" max="2" width="12" style="56" customWidth="1"/>
    <col min="3" max="5" width="10.83203125" style="56"/>
    <col min="6" max="9" width="12" style="56" customWidth="1"/>
    <col min="10" max="16384" width="10.83203125" style="56"/>
  </cols>
  <sheetData>
    <row r="1" spans="1:14" x14ac:dyDescent="0.2">
      <c r="A1" s="52" t="s">
        <v>37</v>
      </c>
      <c r="B1" s="99"/>
      <c r="F1" s="99"/>
      <c r="G1" s="99"/>
      <c r="H1" s="99"/>
      <c r="I1" s="99"/>
    </row>
    <row r="3" spans="1:14" ht="17" thickBot="1" x14ac:dyDescent="0.25"/>
    <row r="4" spans="1:14" ht="25" customHeight="1" thickTop="1" x14ac:dyDescent="0.2">
      <c r="A4" s="1385" t="s">
        <v>1027</v>
      </c>
      <c r="B4" s="1386"/>
      <c r="C4" s="1386"/>
      <c r="D4" s="1386"/>
      <c r="E4" s="1386"/>
      <c r="F4" s="1386"/>
      <c r="G4" s="1386"/>
      <c r="H4" s="1386"/>
      <c r="I4" s="1386"/>
      <c r="J4" s="1386"/>
      <c r="K4" s="1387"/>
    </row>
    <row r="5" spans="1:14" x14ac:dyDescent="0.2">
      <c r="A5" s="96"/>
      <c r="B5" s="97"/>
      <c r="C5" s="59"/>
      <c r="D5" s="59"/>
      <c r="E5" s="59"/>
      <c r="F5" s="59"/>
      <c r="G5" s="59"/>
      <c r="H5" s="59"/>
      <c r="I5" s="59"/>
      <c r="J5" s="59"/>
      <c r="K5" s="208"/>
    </row>
    <row r="6" spans="1:14" x14ac:dyDescent="0.2">
      <c r="A6" s="96"/>
      <c r="B6" s="45" t="s">
        <v>36</v>
      </c>
      <c r="C6" s="894" t="s">
        <v>35</v>
      </c>
      <c r="D6" s="45" t="s">
        <v>34</v>
      </c>
      <c r="E6" s="45" t="s">
        <v>33</v>
      </c>
      <c r="F6" s="45" t="s">
        <v>32</v>
      </c>
      <c r="G6" s="45" t="s">
        <v>31</v>
      </c>
      <c r="H6" s="45" t="s">
        <v>30</v>
      </c>
      <c r="I6" s="48" t="s">
        <v>29</v>
      </c>
      <c r="J6" s="48" t="s">
        <v>28</v>
      </c>
      <c r="K6" s="433" t="s">
        <v>27</v>
      </c>
    </row>
    <row r="7" spans="1:14" ht="31" customHeight="1" x14ac:dyDescent="0.2">
      <c r="A7" s="96"/>
      <c r="B7" s="1382" t="s">
        <v>864</v>
      </c>
      <c r="C7" s="1382"/>
      <c r="D7" s="1382"/>
      <c r="E7" s="1382"/>
      <c r="F7" s="1382"/>
      <c r="G7" s="1382"/>
      <c r="H7" s="1382"/>
      <c r="I7" s="1382"/>
      <c r="J7" s="1382"/>
      <c r="K7" s="1383"/>
    </row>
    <row r="8" spans="1:14" ht="20" customHeight="1" x14ac:dyDescent="0.2">
      <c r="A8" s="96"/>
      <c r="B8" s="1394" t="s">
        <v>1058</v>
      </c>
      <c r="C8" s="1445"/>
      <c r="D8" s="1445"/>
      <c r="E8" s="1445"/>
      <c r="F8" s="1445"/>
      <c r="G8" s="1445"/>
      <c r="H8" s="1445"/>
      <c r="I8" s="1445"/>
      <c r="J8" s="1445"/>
      <c r="K8" s="1446"/>
    </row>
    <row r="9" spans="1:14" s="87" customFormat="1" ht="31" customHeight="1" x14ac:dyDescent="0.2">
      <c r="A9" s="95"/>
      <c r="B9" s="601" t="s">
        <v>38</v>
      </c>
      <c r="C9" s="324" t="s">
        <v>16</v>
      </c>
      <c r="D9" s="94" t="s">
        <v>58</v>
      </c>
      <c r="E9" s="200" t="s">
        <v>59</v>
      </c>
      <c r="F9" s="94" t="s">
        <v>14</v>
      </c>
      <c r="G9" s="94" t="s">
        <v>13</v>
      </c>
      <c r="H9" s="94" t="s">
        <v>12</v>
      </c>
      <c r="I9" s="94" t="s">
        <v>11</v>
      </c>
      <c r="J9" s="94" t="s">
        <v>10</v>
      </c>
      <c r="K9" s="209" t="s">
        <v>9</v>
      </c>
      <c r="N9" s="538"/>
    </row>
    <row r="10" spans="1:14" x14ac:dyDescent="0.2">
      <c r="A10" s="67">
        <v>1960</v>
      </c>
      <c r="B10" s="602"/>
      <c r="C10" s="326"/>
      <c r="D10" s="84"/>
      <c r="E10" s="204"/>
      <c r="F10" s="85"/>
      <c r="G10" s="84"/>
      <c r="H10" s="317"/>
      <c r="I10" s="84"/>
      <c r="J10" s="317"/>
      <c r="K10" s="1171"/>
      <c r="N10" s="610"/>
    </row>
    <row r="11" spans="1:14" x14ac:dyDescent="0.2">
      <c r="A11" s="67">
        <v>1961</v>
      </c>
      <c r="B11" s="605"/>
      <c r="C11" s="326"/>
      <c r="D11" s="84"/>
      <c r="E11" s="204"/>
      <c r="F11" s="85"/>
      <c r="G11" s="84"/>
      <c r="H11" s="317"/>
      <c r="I11" s="84"/>
      <c r="J11" s="317"/>
      <c r="K11" s="1171"/>
      <c r="N11" s="610"/>
    </row>
    <row r="12" spans="1:14" x14ac:dyDescent="0.2">
      <c r="A12" s="67">
        <v>1962</v>
      </c>
      <c r="B12" s="605">
        <v>31947.58146999063</v>
      </c>
      <c r="C12" s="326">
        <f>(B12-0.1*F12)/0.9</f>
        <v>24646.319082434547</v>
      </c>
      <c r="D12" s="62">
        <v>14712.245060293375</v>
      </c>
      <c r="E12" s="204">
        <f>(C12-0.5/0.9*D12)/(0.4/0.9)</f>
        <v>37063.911610111005</v>
      </c>
      <c r="F12" s="63">
        <v>97658.942957995328</v>
      </c>
      <c r="G12" s="62">
        <v>134490.49111683414</v>
      </c>
      <c r="H12" s="319">
        <v>288008.35460261494</v>
      </c>
      <c r="I12" s="62">
        <v>393592.25448623404</v>
      </c>
      <c r="J12" s="319">
        <v>821141.89543003321</v>
      </c>
      <c r="K12" s="1172">
        <v>2530066.0197271388</v>
      </c>
      <c r="N12" s="610"/>
    </row>
    <row r="13" spans="1:14" x14ac:dyDescent="0.2">
      <c r="A13" s="67">
        <v>1963</v>
      </c>
      <c r="B13" s="605">
        <f>(B12+B14)/2</f>
        <v>33162.548645250718</v>
      </c>
      <c r="C13" s="326">
        <f>(C12+C14)/2</f>
        <v>25417.681234207128</v>
      </c>
      <c r="D13" s="62">
        <f t="shared" ref="D13:K13" si="0">(D12+D14)/2</f>
        <v>14931.142874586338</v>
      </c>
      <c r="E13" s="204">
        <f t="shared" si="0"/>
        <v>38525.854183733114</v>
      </c>
      <c r="F13" s="63">
        <f t="shared" si="0"/>
        <v>102866.355344643</v>
      </c>
      <c r="G13" s="62">
        <f t="shared" si="0"/>
        <v>141966.43047524797</v>
      </c>
      <c r="H13" s="319">
        <f t="shared" si="0"/>
        <v>304368.11181218515</v>
      </c>
      <c r="I13" s="62">
        <f t="shared" si="0"/>
        <v>417812.10578825534</v>
      </c>
      <c r="J13" s="319">
        <f t="shared" si="0"/>
        <v>881866.83979304926</v>
      </c>
      <c r="K13" s="1172">
        <f t="shared" si="0"/>
        <v>2782492.9261046853</v>
      </c>
      <c r="N13" s="610"/>
    </row>
    <row r="14" spans="1:14" x14ac:dyDescent="0.2">
      <c r="A14" s="67">
        <v>1964</v>
      </c>
      <c r="B14" s="605">
        <v>34377.515820510809</v>
      </c>
      <c r="C14" s="326">
        <f>(B14-0.1*F14)/0.9</f>
        <v>26189.043385979709</v>
      </c>
      <c r="D14" s="62">
        <v>15150.0406888793</v>
      </c>
      <c r="E14" s="204">
        <f>(C14-0.5/0.9*D14)/(0.4/0.9)</f>
        <v>39987.796757355216</v>
      </c>
      <c r="F14" s="63">
        <v>108073.76773129069</v>
      </c>
      <c r="G14" s="62">
        <v>149442.36983366183</v>
      </c>
      <c r="H14" s="319">
        <v>320727.86902175535</v>
      </c>
      <c r="I14" s="62">
        <v>442031.95709027658</v>
      </c>
      <c r="J14" s="319">
        <v>942591.78415606532</v>
      </c>
      <c r="K14" s="1172">
        <v>3034919.8324822318</v>
      </c>
      <c r="N14" s="610"/>
    </row>
    <row r="15" spans="1:14" x14ac:dyDescent="0.2">
      <c r="A15" s="67">
        <v>1965</v>
      </c>
      <c r="B15" s="605">
        <f>(B14+B16)/2</f>
        <v>36106.821698321095</v>
      </c>
      <c r="C15" s="326">
        <f>(C14+C16)/2</f>
        <v>27636.949214108783</v>
      </c>
      <c r="D15" s="62">
        <f t="shared" ref="D15" si="1">(D14+D16)/2</f>
        <v>16230.221851403083</v>
      </c>
      <c r="E15" s="204">
        <f t="shared" ref="E15" si="2">(E14+E16)/2</f>
        <v>41895.358417490897</v>
      </c>
      <c r="F15" s="63">
        <f t="shared" ref="F15" si="3">(F14+F16)/2</f>
        <v>112335.67405623189</v>
      </c>
      <c r="G15" s="62">
        <f t="shared" ref="G15" si="4">(G14+G16)/2</f>
        <v>155312.94345513335</v>
      </c>
      <c r="H15" s="319">
        <f t="shared" ref="H15" si="5">(H14+H16)/2</f>
        <v>334251.54184597678</v>
      </c>
      <c r="I15" s="62">
        <f t="shared" ref="I15" si="6">(I14+I16)/2</f>
        <v>462754.02808304556</v>
      </c>
      <c r="J15" s="319">
        <f t="shared" ref="J15" si="7">(J14+J16)/2</f>
        <v>1007736.5857440159</v>
      </c>
      <c r="K15" s="1172">
        <f t="shared" ref="K15" si="8">(K14+K16)/2</f>
        <v>3305484.1197043192</v>
      </c>
      <c r="N15" s="610"/>
    </row>
    <row r="16" spans="1:14" x14ac:dyDescent="0.2">
      <c r="A16" s="67">
        <v>1966</v>
      </c>
      <c r="B16" s="605">
        <v>37836.127576131381</v>
      </c>
      <c r="C16" s="326">
        <f>(B16-0.1*F16)/0.9</f>
        <v>29084.855042237854</v>
      </c>
      <c r="D16" s="62">
        <v>17310.403013926865</v>
      </c>
      <c r="E16" s="204">
        <f>(C16-0.5/0.9*D16)/(0.4/0.9)</f>
        <v>43802.920077626579</v>
      </c>
      <c r="F16" s="63">
        <v>116597.5803811731</v>
      </c>
      <c r="G16" s="62">
        <v>161183.51707660485</v>
      </c>
      <c r="H16" s="319">
        <v>347775.21467019821</v>
      </c>
      <c r="I16" s="62">
        <v>483476.09907581453</v>
      </c>
      <c r="J16" s="319">
        <v>1072881.3873319663</v>
      </c>
      <c r="K16" s="1172">
        <v>3576048.4069264065</v>
      </c>
      <c r="N16" s="610"/>
    </row>
    <row r="17" spans="1:14" x14ac:dyDescent="0.2">
      <c r="A17" s="67">
        <v>1967</v>
      </c>
      <c r="B17" s="605">
        <v>38364.570615092263</v>
      </c>
      <c r="C17" s="326">
        <f t="shared" ref="C17:C56" si="9">(B17-0.1*F17)/0.9</f>
        <v>30097.67219123293</v>
      </c>
      <c r="D17" s="62">
        <v>19006.891915339867</v>
      </c>
      <c r="E17" s="204">
        <f t="shared" ref="E17:E56" si="10">(C17-0.5/0.9*D17)/(0.4/0.9)</f>
        <v>43961.147536099255</v>
      </c>
      <c r="F17" s="79">
        <v>112766.65642982625</v>
      </c>
      <c r="G17" s="62">
        <v>154286.20174431472</v>
      </c>
      <c r="H17" s="319">
        <v>327293.59036615392</v>
      </c>
      <c r="I17" s="62">
        <v>450166.87476138439</v>
      </c>
      <c r="J17" s="319">
        <v>960822.67319343775</v>
      </c>
      <c r="K17" s="1172">
        <v>3035355.7895617774</v>
      </c>
      <c r="N17" s="610"/>
    </row>
    <row r="18" spans="1:14" x14ac:dyDescent="0.2">
      <c r="A18" s="67">
        <v>1968</v>
      </c>
      <c r="B18" s="605">
        <v>39487.214975726303</v>
      </c>
      <c r="C18" s="326">
        <f t="shared" si="9"/>
        <v>31046.997301495478</v>
      </c>
      <c r="D18" s="62">
        <v>19578.985707608466</v>
      </c>
      <c r="E18" s="204">
        <f t="shared" si="10"/>
        <v>45382.011793854239</v>
      </c>
      <c r="F18" s="79">
        <v>115449.17404380369</v>
      </c>
      <c r="G18" s="62">
        <v>157685.25167156174</v>
      </c>
      <c r="H18" s="319">
        <v>335453.46283447806</v>
      </c>
      <c r="I18" s="62">
        <v>461698.44824705634</v>
      </c>
      <c r="J18" s="319">
        <v>980594.99553808209</v>
      </c>
      <c r="K18" s="1172">
        <v>3171718.453776387</v>
      </c>
      <c r="N18" s="610"/>
    </row>
    <row r="19" spans="1:14" x14ac:dyDescent="0.2">
      <c r="A19" s="72">
        <v>1969</v>
      </c>
      <c r="B19" s="606">
        <v>40011.628166584</v>
      </c>
      <c r="C19" s="327">
        <f t="shared" si="9"/>
        <v>31980.297854507873</v>
      </c>
      <c r="D19" s="68">
        <v>20436.709045092379</v>
      </c>
      <c r="E19" s="205">
        <f t="shared" si="10"/>
        <v>46409.783866277241</v>
      </c>
      <c r="F19" s="80">
        <v>112293.60097526916</v>
      </c>
      <c r="G19" s="68">
        <v>150760.32135940579</v>
      </c>
      <c r="H19" s="320">
        <v>309475.29021445179</v>
      </c>
      <c r="I19" s="68">
        <v>421644.92748508818</v>
      </c>
      <c r="J19" s="320">
        <v>894030.87360359903</v>
      </c>
      <c r="K19" s="1173">
        <v>2909412.6222008793</v>
      </c>
      <c r="N19" s="610"/>
    </row>
    <row r="20" spans="1:14" x14ac:dyDescent="0.2">
      <c r="A20" s="67">
        <v>1970</v>
      </c>
      <c r="B20" s="605">
        <v>39036.093902995104</v>
      </c>
      <c r="C20" s="326">
        <f t="shared" si="9"/>
        <v>31396.431661936818</v>
      </c>
      <c r="D20" s="62">
        <v>20296.799795031555</v>
      </c>
      <c r="E20" s="204">
        <f t="shared" si="10"/>
        <v>45270.971495568388</v>
      </c>
      <c r="F20" s="79">
        <v>107793.05407251968</v>
      </c>
      <c r="G20" s="62">
        <v>142778.65313609966</v>
      </c>
      <c r="H20" s="319">
        <v>280379.03408640926</v>
      </c>
      <c r="I20" s="62">
        <v>373168.69082689355</v>
      </c>
      <c r="J20" s="319">
        <v>739909.39649731212</v>
      </c>
      <c r="K20" s="1172">
        <v>2266193.7498680041</v>
      </c>
      <c r="N20" s="610"/>
    </row>
    <row r="21" spans="1:14" x14ac:dyDescent="0.2">
      <c r="A21" s="67">
        <v>1971</v>
      </c>
      <c r="B21" s="605">
        <v>39233.69912612647</v>
      </c>
      <c r="C21" s="326">
        <f t="shared" si="9"/>
        <v>31417.728835791866</v>
      </c>
      <c r="D21" s="62">
        <v>20015.420875950855</v>
      </c>
      <c r="E21" s="204">
        <f t="shared" si="10"/>
        <v>45670.61378559313</v>
      </c>
      <c r="F21" s="79">
        <v>109577.43173913789</v>
      </c>
      <c r="G21" s="62">
        <v>146048.05143586098</v>
      </c>
      <c r="H21" s="319">
        <v>292139.86029873672</v>
      </c>
      <c r="I21" s="62">
        <v>392126.78662966006</v>
      </c>
      <c r="J21" s="319">
        <v>795310.96043494146</v>
      </c>
      <c r="K21" s="1172">
        <v>2413212.6922171968</v>
      </c>
      <c r="N21" s="610"/>
    </row>
    <row r="22" spans="1:14" x14ac:dyDescent="0.2">
      <c r="A22" s="67">
        <v>1972</v>
      </c>
      <c r="B22" s="605">
        <v>40665.6972131152</v>
      </c>
      <c r="C22" s="326">
        <f t="shared" si="9"/>
        <v>32442.126688599528</v>
      </c>
      <c r="D22" s="62">
        <v>20646.861700482747</v>
      </c>
      <c r="E22" s="204">
        <f t="shared" si="10"/>
        <v>47186.207923745504</v>
      </c>
      <c r="F22" s="79">
        <v>114677.83193375623</v>
      </c>
      <c r="G22" s="62">
        <v>153081.62716470356</v>
      </c>
      <c r="H22" s="319">
        <v>305273.82127375423</v>
      </c>
      <c r="I22" s="62">
        <v>411855.84434385668</v>
      </c>
      <c r="J22" s="319">
        <v>847779.72141277685</v>
      </c>
      <c r="K22" s="1172">
        <v>2628993.1813424993</v>
      </c>
      <c r="N22" s="610"/>
    </row>
    <row r="23" spans="1:14" x14ac:dyDescent="0.2">
      <c r="A23" s="67">
        <v>1973</v>
      </c>
      <c r="B23" s="605">
        <v>42369.532386227998</v>
      </c>
      <c r="C23" s="326">
        <f t="shared" si="9"/>
        <v>33545.873820199842</v>
      </c>
      <c r="D23" s="62">
        <v>21563.921072861303</v>
      </c>
      <c r="E23" s="204">
        <f t="shared" si="10"/>
        <v>48523.314754373016</v>
      </c>
      <c r="F23" s="79">
        <v>121782.45948048141</v>
      </c>
      <c r="G23" s="62">
        <v>163985.19829335509</v>
      </c>
      <c r="H23" s="319">
        <v>325612.05480621528</v>
      </c>
      <c r="I23" s="62">
        <v>436583.46915739437</v>
      </c>
      <c r="J23" s="319">
        <v>895346.21349020186</v>
      </c>
      <c r="K23" s="1172">
        <v>2692522.122685378</v>
      </c>
      <c r="N23" s="610"/>
    </row>
    <row r="24" spans="1:14" x14ac:dyDescent="0.2">
      <c r="A24" s="67">
        <v>1974</v>
      </c>
      <c r="B24" s="605">
        <v>41166.061315944091</v>
      </c>
      <c r="C24" s="326">
        <f t="shared" si="9"/>
        <v>33130.93897537599</v>
      </c>
      <c r="D24" s="62">
        <v>21749.052494339456</v>
      </c>
      <c r="E24" s="204">
        <f t="shared" si="10"/>
        <v>47358.297076671653</v>
      </c>
      <c r="F24" s="79">
        <v>113482.16238105702</v>
      </c>
      <c r="G24" s="62">
        <v>150476.48285716333</v>
      </c>
      <c r="H24" s="319">
        <v>293804.68792991439</v>
      </c>
      <c r="I24" s="62">
        <v>391996.85661877104</v>
      </c>
      <c r="J24" s="319">
        <v>781001.66157138487</v>
      </c>
      <c r="K24" s="1172">
        <v>2275210.627350199</v>
      </c>
      <c r="N24" s="610"/>
    </row>
    <row r="25" spans="1:14" x14ac:dyDescent="0.2">
      <c r="A25" s="67">
        <v>1975</v>
      </c>
      <c r="B25" s="605">
        <v>39840.116053179823</v>
      </c>
      <c r="C25" s="326">
        <f t="shared" si="9"/>
        <v>31898.624078642784</v>
      </c>
      <c r="D25" s="62">
        <v>20811.265661184203</v>
      </c>
      <c r="E25" s="204">
        <f t="shared" si="10"/>
        <v>45757.822100466001</v>
      </c>
      <c r="F25" s="79">
        <v>111313.54382401316</v>
      </c>
      <c r="G25" s="62">
        <v>148005.54613925438</v>
      </c>
      <c r="H25" s="319">
        <v>292557.08163377194</v>
      </c>
      <c r="I25" s="62">
        <v>392297.202004386</v>
      </c>
      <c r="J25" s="319">
        <v>814408.03667982458</v>
      </c>
      <c r="K25" s="1172">
        <v>2560909.5852456139</v>
      </c>
      <c r="N25" s="610"/>
    </row>
    <row r="26" spans="1:14" x14ac:dyDescent="0.2">
      <c r="A26" s="67">
        <v>1976</v>
      </c>
      <c r="B26" s="605">
        <v>41292.86967452422</v>
      </c>
      <c r="C26" s="326">
        <f t="shared" si="9"/>
        <v>33183.731081726146</v>
      </c>
      <c r="D26" s="62">
        <v>21836.960011104275</v>
      </c>
      <c r="E26" s="204">
        <f t="shared" si="10"/>
        <v>47367.19492000348</v>
      </c>
      <c r="F26" s="79">
        <v>114275.11700970687</v>
      </c>
      <c r="G26" s="62">
        <v>151458.27409460672</v>
      </c>
      <c r="H26" s="319">
        <v>297601.96067964798</v>
      </c>
      <c r="I26" s="62">
        <v>399093.67042562214</v>
      </c>
      <c r="J26" s="319">
        <v>821644.4116648921</v>
      </c>
      <c r="K26" s="1172">
        <v>2557245.5402581845</v>
      </c>
      <c r="N26" s="610"/>
    </row>
    <row r="27" spans="1:14" x14ac:dyDescent="0.2">
      <c r="A27" s="67">
        <v>1977</v>
      </c>
      <c r="B27" s="605">
        <v>42575.629193872548</v>
      </c>
      <c r="C27" s="326">
        <f t="shared" si="9"/>
        <v>34012.771997440082</v>
      </c>
      <c r="D27" s="62">
        <v>22329.42400686274</v>
      </c>
      <c r="E27" s="204">
        <f t="shared" si="10"/>
        <v>48616.956985661753</v>
      </c>
      <c r="F27" s="79">
        <v>119641.34396176471</v>
      </c>
      <c r="G27" s="62">
        <v>159839.38022647059</v>
      </c>
      <c r="H27" s="319">
        <v>318880.83364705881</v>
      </c>
      <c r="I27" s="62">
        <v>429575.08027647063</v>
      </c>
      <c r="J27" s="319">
        <v>894593.77775294124</v>
      </c>
      <c r="K27" s="1172">
        <v>2787512.4694588236</v>
      </c>
      <c r="N27" s="610"/>
    </row>
    <row r="28" spans="1:14" x14ac:dyDescent="0.2">
      <c r="A28" s="67">
        <v>1978</v>
      </c>
      <c r="B28" s="605">
        <v>44087.48022394289</v>
      </c>
      <c r="C28" s="326">
        <f t="shared" si="9"/>
        <v>35136.105060381415</v>
      </c>
      <c r="D28" s="62">
        <v>22908.624439523584</v>
      </c>
      <c r="E28" s="204">
        <f t="shared" si="10"/>
        <v>50420.455836453693</v>
      </c>
      <c r="F28" s="79">
        <v>124649.85669599612</v>
      </c>
      <c r="G28" s="62">
        <v>166531.61609291984</v>
      </c>
      <c r="H28" s="319">
        <v>332419.42723897024</v>
      </c>
      <c r="I28" s="62">
        <v>451276.23305544956</v>
      </c>
      <c r="J28" s="319">
        <v>952362.4993028444</v>
      </c>
      <c r="K28" s="1172">
        <v>3073800.8270907328</v>
      </c>
      <c r="N28" s="610"/>
    </row>
    <row r="29" spans="1:14" x14ac:dyDescent="0.2">
      <c r="A29" s="72">
        <v>1979</v>
      </c>
      <c r="B29" s="606">
        <v>44253.478582868156</v>
      </c>
      <c r="C29" s="327">
        <f t="shared" si="9"/>
        <v>35143.286472181149</v>
      </c>
      <c r="D29" s="68">
        <v>23169.186772141809</v>
      </c>
      <c r="E29" s="205">
        <f t="shared" si="10"/>
        <v>50110.911097230317</v>
      </c>
      <c r="F29" s="69">
        <v>126245.20757905123</v>
      </c>
      <c r="G29" s="68">
        <v>170567.32971424889</v>
      </c>
      <c r="H29" s="320">
        <v>352127.20474307495</v>
      </c>
      <c r="I29" s="68">
        <v>487610.93369326345</v>
      </c>
      <c r="J29" s="320">
        <v>1097903.9009807645</v>
      </c>
      <c r="K29" s="1173">
        <v>3831175.2197021078</v>
      </c>
      <c r="N29" s="610"/>
    </row>
    <row r="30" spans="1:14" x14ac:dyDescent="0.2">
      <c r="A30" s="67">
        <v>1980</v>
      </c>
      <c r="B30" s="605">
        <v>42964.081175322834</v>
      </c>
      <c r="C30" s="326">
        <f t="shared" si="9"/>
        <v>34388.901699626484</v>
      </c>
      <c r="D30" s="62">
        <v>22575.496115542184</v>
      </c>
      <c r="E30" s="204">
        <f t="shared" si="10"/>
        <v>49155.658679731852</v>
      </c>
      <c r="F30" s="63">
        <v>120140.69645658997</v>
      </c>
      <c r="G30" s="62">
        <v>160361.24904270025</v>
      </c>
      <c r="H30" s="319">
        <v>323893.30081004684</v>
      </c>
      <c r="I30" s="62">
        <v>445053.38086521218</v>
      </c>
      <c r="J30" s="319">
        <v>977331.50404089468</v>
      </c>
      <c r="K30" s="1172">
        <v>3263400.0244819685</v>
      </c>
      <c r="N30" s="610"/>
    </row>
    <row r="31" spans="1:14" x14ac:dyDescent="0.2">
      <c r="A31" s="67">
        <v>1981</v>
      </c>
      <c r="B31" s="605">
        <v>43294.36941248009</v>
      </c>
      <c r="C31" s="326">
        <f t="shared" si="9"/>
        <v>34215.741542286196</v>
      </c>
      <c r="D31" s="62">
        <v>22270.958016613571</v>
      </c>
      <c r="E31" s="204">
        <f t="shared" si="10"/>
        <v>49146.720949376977</v>
      </c>
      <c r="F31" s="63">
        <v>125002.02024422509</v>
      </c>
      <c r="G31" s="62">
        <v>168807.86728066683</v>
      </c>
      <c r="H31" s="319">
        <v>350735.11961766047</v>
      </c>
      <c r="I31" s="62">
        <v>489843.013911015</v>
      </c>
      <c r="J31" s="319">
        <v>1110860.1094219391</v>
      </c>
      <c r="K31" s="1172">
        <v>3794781.2119481112</v>
      </c>
      <c r="N31" s="610"/>
    </row>
    <row r="32" spans="1:14" x14ac:dyDescent="0.2">
      <c r="A32" s="67">
        <v>1982</v>
      </c>
      <c r="B32" s="605">
        <v>41871.743932633777</v>
      </c>
      <c r="C32" s="326">
        <f t="shared" si="9"/>
        <v>32851.761626560598</v>
      </c>
      <c r="D32" s="62">
        <v>20882.195241341797</v>
      </c>
      <c r="E32" s="204">
        <f t="shared" si="10"/>
        <v>47813.719608084095</v>
      </c>
      <c r="F32" s="63">
        <v>123051.58468729237</v>
      </c>
      <c r="G32" s="62">
        <v>166727.88546109168</v>
      </c>
      <c r="H32" s="319">
        <v>352781.19048563036</v>
      </c>
      <c r="I32" s="62">
        <v>500225.15334272728</v>
      </c>
      <c r="J32" s="319">
        <v>1212513.2680504059</v>
      </c>
      <c r="K32" s="1172">
        <v>4765785.8381946376</v>
      </c>
      <c r="N32" s="610"/>
    </row>
    <row r="33" spans="1:14" x14ac:dyDescent="0.2">
      <c r="A33" s="67">
        <v>1983</v>
      </c>
      <c r="B33" s="605">
        <v>42527.581895965493</v>
      </c>
      <c r="C33" s="326">
        <f t="shared" si="9"/>
        <v>33004.627956923941</v>
      </c>
      <c r="D33" s="62">
        <v>20472.711692430865</v>
      </c>
      <c r="E33" s="204">
        <f t="shared" si="10"/>
        <v>48669.52328754028</v>
      </c>
      <c r="F33" s="63">
        <v>128234.16734733942</v>
      </c>
      <c r="G33" s="62">
        <v>174198.5787476135</v>
      </c>
      <c r="H33" s="319">
        <v>375668.81383568398</v>
      </c>
      <c r="I33" s="62">
        <v>537605.10796072765</v>
      </c>
      <c r="J33" s="319">
        <v>1312499.8991090308</v>
      </c>
      <c r="K33" s="1172">
        <v>5424956.6329576485</v>
      </c>
      <c r="N33" s="610"/>
    </row>
    <row r="34" spans="1:14" x14ac:dyDescent="0.2">
      <c r="A34" s="67">
        <v>1984</v>
      </c>
      <c r="B34" s="605">
        <v>45361.949528801699</v>
      </c>
      <c r="C34" s="326">
        <f t="shared" si="9"/>
        <v>34455.419146119704</v>
      </c>
      <c r="D34" s="62">
        <v>21199.90596410718</v>
      </c>
      <c r="E34" s="204">
        <f t="shared" si="10"/>
        <v>51024.810623635356</v>
      </c>
      <c r="F34" s="63">
        <v>143520.72297293961</v>
      </c>
      <c r="G34" s="62">
        <v>197483.23100510781</v>
      </c>
      <c r="H34" s="319">
        <v>431798.09000622423</v>
      </c>
      <c r="I34" s="62">
        <v>622412.76585686347</v>
      </c>
      <c r="J34" s="319">
        <v>1542805.2083720288</v>
      </c>
      <c r="K34" s="1172">
        <v>6196292.9958703006</v>
      </c>
      <c r="N34" s="610"/>
    </row>
    <row r="35" spans="1:14" x14ac:dyDescent="0.2">
      <c r="A35" s="67">
        <v>1985</v>
      </c>
      <c r="B35" s="605">
        <v>46143.247966756739</v>
      </c>
      <c r="C35" s="326">
        <f t="shared" si="9"/>
        <v>35049.146278799468</v>
      </c>
      <c r="D35" s="62">
        <v>21442.189452677412</v>
      </c>
      <c r="E35" s="204">
        <f t="shared" si="10"/>
        <v>52057.842311452034</v>
      </c>
      <c r="F35" s="63">
        <v>145990.16315837216</v>
      </c>
      <c r="G35" s="62">
        <v>201076.65326607975</v>
      </c>
      <c r="H35" s="319">
        <v>444776.99243516539</v>
      </c>
      <c r="I35" s="62">
        <v>643891.42609426321</v>
      </c>
      <c r="J35" s="319">
        <v>1601801.0394068444</v>
      </c>
      <c r="K35" s="1172">
        <v>6636783.1907417309</v>
      </c>
      <c r="N35" s="610"/>
    </row>
    <row r="36" spans="1:14" x14ac:dyDescent="0.2">
      <c r="A36" s="67">
        <v>1986</v>
      </c>
      <c r="B36" s="605">
        <v>46552.618171993709</v>
      </c>
      <c r="C36" s="326">
        <f t="shared" si="9"/>
        <v>35639.92088858947</v>
      </c>
      <c r="D36" s="62">
        <v>21463.087339533668</v>
      </c>
      <c r="E36" s="204">
        <f t="shared" si="10"/>
        <v>53360.962824909213</v>
      </c>
      <c r="F36" s="63">
        <v>144766.89372263182</v>
      </c>
      <c r="G36" s="62">
        <v>197313.32909633592</v>
      </c>
      <c r="H36" s="319">
        <v>425149.84759206924</v>
      </c>
      <c r="I36" s="62">
        <v>602859.43780642981</v>
      </c>
      <c r="J36" s="319">
        <v>1430188.5165799616</v>
      </c>
      <c r="K36" s="1172">
        <v>5549097.5505071292</v>
      </c>
      <c r="N36" s="610"/>
    </row>
    <row r="37" spans="1:14" x14ac:dyDescent="0.2">
      <c r="A37" s="67">
        <v>1987</v>
      </c>
      <c r="B37" s="605">
        <v>47961.143355991895</v>
      </c>
      <c r="C37" s="326">
        <f t="shared" si="9"/>
        <v>36491.254047581075</v>
      </c>
      <c r="D37" s="62">
        <v>22165.46643438327</v>
      </c>
      <c r="E37" s="204">
        <f t="shared" si="10"/>
        <v>54398.488564078318</v>
      </c>
      <c r="F37" s="63">
        <v>151190.14713168933</v>
      </c>
      <c r="G37" s="62">
        <v>210061.46734661321</v>
      </c>
      <c r="H37" s="319">
        <v>480781.05758045404</v>
      </c>
      <c r="I37" s="62">
        <v>700237.15657306963</v>
      </c>
      <c r="J37" s="319">
        <v>1751330.316081685</v>
      </c>
      <c r="K37" s="1172">
        <v>7262705.4038836733</v>
      </c>
      <c r="N37" s="610"/>
    </row>
    <row r="38" spans="1:14" x14ac:dyDescent="0.2">
      <c r="A38" s="67">
        <v>1988</v>
      </c>
      <c r="B38" s="605">
        <v>49976.691876506578</v>
      </c>
      <c r="C38" s="326">
        <f t="shared" si="9"/>
        <v>37097.349329541095</v>
      </c>
      <c r="D38" s="62">
        <v>22457.548052222264</v>
      </c>
      <c r="E38" s="204">
        <f t="shared" si="10"/>
        <v>55397.100926189625</v>
      </c>
      <c r="F38" s="63">
        <v>165890.7747991959</v>
      </c>
      <c r="G38" s="62">
        <v>236614.2888950716</v>
      </c>
      <c r="H38" s="319">
        <v>580510.03146883904</v>
      </c>
      <c r="I38" s="62">
        <v>873815.62702343659</v>
      </c>
      <c r="J38" s="319">
        <v>2291310.2442024141</v>
      </c>
      <c r="K38" s="1172">
        <v>9212777.8495266922</v>
      </c>
      <c r="N38" s="610"/>
    </row>
    <row r="39" spans="1:14" x14ac:dyDescent="0.2">
      <c r="A39" s="72">
        <v>1989</v>
      </c>
      <c r="B39" s="606">
        <v>50579.075654213404</v>
      </c>
      <c r="C39" s="327">
        <f t="shared" si="9"/>
        <v>37883.697225307435</v>
      </c>
      <c r="D39" s="68">
        <v>23081.972781491771</v>
      </c>
      <c r="E39" s="205">
        <f t="shared" si="10"/>
        <v>56385.85278007701</v>
      </c>
      <c r="F39" s="69">
        <v>164837.48151436704</v>
      </c>
      <c r="G39" s="68">
        <v>233400.33901905469</v>
      </c>
      <c r="H39" s="320">
        <v>564541.58133298426</v>
      </c>
      <c r="I39" s="68">
        <v>840233.18798354676</v>
      </c>
      <c r="J39" s="320">
        <v>2149785.0685327207</v>
      </c>
      <c r="K39" s="1173">
        <v>8558006.4677185044</v>
      </c>
      <c r="N39" s="610"/>
    </row>
    <row r="40" spans="1:14" x14ac:dyDescent="0.2">
      <c r="A40" s="67">
        <v>1990</v>
      </c>
      <c r="B40" s="605">
        <v>50534.332064414542</v>
      </c>
      <c r="C40" s="326">
        <f t="shared" si="9"/>
        <v>37911.189182534923</v>
      </c>
      <c r="D40" s="62">
        <v>23105.559649498391</v>
      </c>
      <c r="E40" s="204">
        <f t="shared" si="10"/>
        <v>56418.226098830579</v>
      </c>
      <c r="F40" s="63">
        <v>164142.61800133117</v>
      </c>
      <c r="G40" s="62">
        <v>232203.94571618157</v>
      </c>
      <c r="H40" s="319">
        <v>563002.07520981808</v>
      </c>
      <c r="I40" s="62">
        <v>838021.78385496989</v>
      </c>
      <c r="J40" s="319">
        <v>2127162.647684291</v>
      </c>
      <c r="K40" s="1172">
        <v>8468102.9446275234</v>
      </c>
      <c r="N40" s="610"/>
    </row>
    <row r="41" spans="1:14" x14ac:dyDescent="0.2">
      <c r="A41" s="67">
        <v>1991</v>
      </c>
      <c r="B41" s="605">
        <v>49499.991464523744</v>
      </c>
      <c r="C41" s="326">
        <f t="shared" si="9"/>
        <v>37342.423101552355</v>
      </c>
      <c r="D41" s="62">
        <v>22756.252640307313</v>
      </c>
      <c r="E41" s="204">
        <f t="shared" si="10"/>
        <v>55575.136178108653</v>
      </c>
      <c r="F41" s="63">
        <v>158918.10673126625</v>
      </c>
      <c r="G41" s="62">
        <v>222848.67613404969</v>
      </c>
      <c r="H41" s="319">
        <v>518467.96634660568</v>
      </c>
      <c r="I41" s="62">
        <v>758091.15933867986</v>
      </c>
      <c r="J41" s="319">
        <v>1882483.8580401617</v>
      </c>
      <c r="K41" s="1172">
        <v>7498247.5774568468</v>
      </c>
      <c r="N41" s="610"/>
    </row>
    <row r="42" spans="1:14" x14ac:dyDescent="0.2">
      <c r="A42" s="67">
        <v>1992</v>
      </c>
      <c r="B42" s="605">
        <v>50457.684679972299</v>
      </c>
      <c r="C42" s="326">
        <f t="shared" si="9"/>
        <v>37701.444293222463</v>
      </c>
      <c r="D42" s="62">
        <v>22709.441711317704</v>
      </c>
      <c r="E42" s="204">
        <f t="shared" si="10"/>
        <v>56441.447520603404</v>
      </c>
      <c r="F42" s="63">
        <v>165263.84816072084</v>
      </c>
      <c r="G42" s="62">
        <v>234091.33111795507</v>
      </c>
      <c r="H42" s="319">
        <v>558224.65944617451</v>
      </c>
      <c r="I42" s="62">
        <v>823348.33844339626</v>
      </c>
      <c r="J42" s="319">
        <v>2093588.4995573061</v>
      </c>
      <c r="K42" s="1172">
        <v>8563149.4592416193</v>
      </c>
      <c r="N42" s="610"/>
    </row>
    <row r="43" spans="1:14" x14ac:dyDescent="0.2">
      <c r="A43" s="67">
        <v>1993</v>
      </c>
      <c r="B43" s="605">
        <v>50887.260142756109</v>
      </c>
      <c r="C43" s="326">
        <f t="shared" si="9"/>
        <v>38396.003247634173</v>
      </c>
      <c r="D43" s="62">
        <v>23297.743492685389</v>
      </c>
      <c r="E43" s="204">
        <f t="shared" si="10"/>
        <v>57268.827941320145</v>
      </c>
      <c r="F43" s="63">
        <v>163308.57219885348</v>
      </c>
      <c r="G43" s="62">
        <v>228385.25516862716</v>
      </c>
      <c r="H43" s="319">
        <v>525253.27005285886</v>
      </c>
      <c r="I43" s="62">
        <v>764344.40893761173</v>
      </c>
      <c r="J43" s="319">
        <v>1890625.451295414</v>
      </c>
      <c r="K43" s="1172">
        <v>7676312.8665276952</v>
      </c>
      <c r="N43" s="610"/>
    </row>
    <row r="44" spans="1:14" x14ac:dyDescent="0.2">
      <c r="A44" s="67">
        <v>1994</v>
      </c>
      <c r="B44" s="605">
        <v>52549.595553550091</v>
      </c>
      <c r="C44" s="326">
        <f t="shared" si="9"/>
        <v>39748.375356875149</v>
      </c>
      <c r="D44" s="62">
        <v>24069.714923432213</v>
      </c>
      <c r="E44" s="204">
        <f t="shared" si="10"/>
        <v>59346.700898678813</v>
      </c>
      <c r="F44" s="63">
        <v>167760.57732362454</v>
      </c>
      <c r="G44" s="62">
        <v>233358.35938957045</v>
      </c>
      <c r="H44" s="319">
        <v>529061.50072852313</v>
      </c>
      <c r="I44" s="62">
        <v>764619.05903587246</v>
      </c>
      <c r="J44" s="319">
        <v>1872411.5783162373</v>
      </c>
      <c r="K44" s="1172">
        <v>7491645.5529199205</v>
      </c>
      <c r="N44" s="610"/>
    </row>
    <row r="45" spans="1:14" x14ac:dyDescent="0.2">
      <c r="A45" s="67">
        <v>1995</v>
      </c>
      <c r="B45" s="605">
        <v>53704.382923452416</v>
      </c>
      <c r="C45" s="326">
        <f t="shared" si="9"/>
        <v>40317.297873460266</v>
      </c>
      <c r="D45" s="62">
        <v>24334.026695932829</v>
      </c>
      <c r="E45" s="204">
        <f t="shared" si="10"/>
        <v>60296.386845369554</v>
      </c>
      <c r="F45" s="63">
        <v>174188.14837338176</v>
      </c>
      <c r="G45" s="62">
        <v>243509.70841302577</v>
      </c>
      <c r="H45" s="319">
        <v>559157.09357916669</v>
      </c>
      <c r="I45" s="62">
        <v>814352.98924865469</v>
      </c>
      <c r="J45" s="319">
        <v>2022332.8620916056</v>
      </c>
      <c r="K45" s="1172">
        <v>8090051.4479667712</v>
      </c>
      <c r="N45" s="610"/>
    </row>
    <row r="46" spans="1:14" x14ac:dyDescent="0.2">
      <c r="A46" s="67">
        <v>1996</v>
      </c>
      <c r="B46" s="605">
        <v>55398.947134375267</v>
      </c>
      <c r="C46" s="326">
        <f t="shared" si="9"/>
        <v>41147.401156293992</v>
      </c>
      <c r="D46" s="62">
        <v>24623.716761864154</v>
      </c>
      <c r="E46" s="204">
        <f t="shared" si="10"/>
        <v>61802.006649331284</v>
      </c>
      <c r="F46" s="63">
        <v>183662.86093710674</v>
      </c>
      <c r="G46" s="62">
        <v>259057.05962834533</v>
      </c>
      <c r="H46" s="319">
        <v>605156.20619634225</v>
      </c>
      <c r="I46" s="62">
        <v>887995.89326463279</v>
      </c>
      <c r="J46" s="319">
        <v>2262366.7664364218</v>
      </c>
      <c r="K46" s="1172">
        <v>9395758.4654492587</v>
      </c>
      <c r="N46" s="610"/>
    </row>
    <row r="47" spans="1:14" x14ac:dyDescent="0.2">
      <c r="A47" s="67">
        <v>1997</v>
      </c>
      <c r="B47" s="605">
        <v>57411.338331464867</v>
      </c>
      <c r="C47" s="326">
        <f t="shared" si="9"/>
        <v>42344.515176050481</v>
      </c>
      <c r="D47" s="62">
        <v>25241.671197683099</v>
      </c>
      <c r="E47" s="204">
        <f t="shared" si="10"/>
        <v>63723.070149009705</v>
      </c>
      <c r="F47" s="63">
        <v>193012.74673019431</v>
      </c>
      <c r="G47" s="62">
        <v>274564.10482062778</v>
      </c>
      <c r="H47" s="319">
        <v>657261.02130044834</v>
      </c>
      <c r="I47" s="62">
        <v>976790.50597907312</v>
      </c>
      <c r="J47" s="319">
        <v>2554645.4349775785</v>
      </c>
      <c r="K47" s="1172">
        <v>10803548.675635276</v>
      </c>
      <c r="N47" s="610"/>
    </row>
    <row r="48" spans="1:14" x14ac:dyDescent="0.2">
      <c r="A48" s="67">
        <v>1998</v>
      </c>
      <c r="B48" s="605">
        <v>59608.747500135352</v>
      </c>
      <c r="C48" s="326">
        <f t="shared" si="9"/>
        <v>43825.319796935226</v>
      </c>
      <c r="D48" s="62">
        <v>26042.408415703379</v>
      </c>
      <c r="E48" s="204">
        <f t="shared" si="10"/>
        <v>66053.959023475036</v>
      </c>
      <c r="F48" s="63">
        <v>201659.59682893648</v>
      </c>
      <c r="G48" s="62">
        <v>288201.44066818716</v>
      </c>
      <c r="H48" s="319">
        <v>695870.02870233753</v>
      </c>
      <c r="I48" s="62">
        <v>1038035.8459981862</v>
      </c>
      <c r="J48" s="319">
        <v>2737116.4921696284</v>
      </c>
      <c r="K48" s="1172">
        <v>11496857.053560551</v>
      </c>
      <c r="N48" s="610"/>
    </row>
    <row r="49" spans="1:14" x14ac:dyDescent="0.2">
      <c r="A49" s="72">
        <v>1999</v>
      </c>
      <c r="B49" s="606">
        <v>61392.904737298799</v>
      </c>
      <c r="C49" s="327">
        <f t="shared" si="9"/>
        <v>45008.062615382958</v>
      </c>
      <c r="D49" s="68">
        <v>26533.267805571464</v>
      </c>
      <c r="E49" s="205">
        <f t="shared" si="10"/>
        <v>68101.556127647316</v>
      </c>
      <c r="F49" s="69">
        <v>208856.48383454134</v>
      </c>
      <c r="G49" s="68">
        <v>299290.3421477775</v>
      </c>
      <c r="H49" s="320">
        <v>730930.48610963055</v>
      </c>
      <c r="I49" s="68">
        <v>1098283.4822456429</v>
      </c>
      <c r="J49" s="320">
        <v>2940433.9934312208</v>
      </c>
      <c r="K49" s="1173">
        <v>12555529.435164951</v>
      </c>
      <c r="N49" s="610"/>
    </row>
    <row r="50" spans="1:14" x14ac:dyDescent="0.2">
      <c r="A50" s="77">
        <v>2000</v>
      </c>
      <c r="B50" s="607">
        <v>63440.503111248174</v>
      </c>
      <c r="C50" s="329">
        <f t="shared" si="9"/>
        <v>46172.048508853964</v>
      </c>
      <c r="D50" s="74">
        <v>27124.970828234029</v>
      </c>
      <c r="E50" s="207">
        <f t="shared" si="10"/>
        <v>69980.895609628889</v>
      </c>
      <c r="F50" s="75">
        <v>218856.59453279607</v>
      </c>
      <c r="G50" s="74">
        <v>315473.35146729508</v>
      </c>
      <c r="H50" s="321">
        <v>789150.3960850432</v>
      </c>
      <c r="I50" s="74">
        <v>1197110.6782561713</v>
      </c>
      <c r="J50" s="321">
        <v>3283566.5207790853</v>
      </c>
      <c r="K50" s="1174">
        <v>14421370.950005207</v>
      </c>
      <c r="N50" s="610"/>
    </row>
    <row r="51" spans="1:14" x14ac:dyDescent="0.2">
      <c r="A51" s="67">
        <v>2001</v>
      </c>
      <c r="B51" s="605">
        <v>63130.512137868725</v>
      </c>
      <c r="C51" s="326">
        <f t="shared" si="9"/>
        <v>46191.555621631785</v>
      </c>
      <c r="D51" s="62">
        <v>27252.021387262139</v>
      </c>
      <c r="E51" s="204">
        <f t="shared" si="10"/>
        <v>69865.973414593842</v>
      </c>
      <c r="F51" s="63">
        <v>215581.12078400113</v>
      </c>
      <c r="G51" s="62">
        <v>309628.77597722248</v>
      </c>
      <c r="H51" s="319">
        <v>769947.10429634899</v>
      </c>
      <c r="I51" s="62">
        <v>1166168.0279986789</v>
      </c>
      <c r="J51" s="319">
        <v>3168452.3415483115</v>
      </c>
      <c r="K51" s="1172">
        <v>13581694.074849462</v>
      </c>
      <c r="N51" s="610"/>
    </row>
    <row r="52" spans="1:14" x14ac:dyDescent="0.2">
      <c r="A52" s="67">
        <v>2002</v>
      </c>
      <c r="B52" s="605">
        <v>62988.680175647176</v>
      </c>
      <c r="C52" s="326">
        <f t="shared" si="9"/>
        <v>46063.008601202113</v>
      </c>
      <c r="D52" s="62">
        <v>27213.687839343227</v>
      </c>
      <c r="E52" s="204">
        <f t="shared" si="10"/>
        <v>69624.659553525707</v>
      </c>
      <c r="F52" s="63">
        <v>215319.72434565268</v>
      </c>
      <c r="G52" s="62">
        <v>308876.68902275397</v>
      </c>
      <c r="H52" s="319">
        <v>763809.96082653094</v>
      </c>
      <c r="I52" s="62">
        <v>1151456.897313962</v>
      </c>
      <c r="J52" s="319">
        <v>3115966.0319279064</v>
      </c>
      <c r="K52" s="1172">
        <v>13567106.200554183</v>
      </c>
      <c r="N52" s="610"/>
    </row>
    <row r="53" spans="1:14" x14ac:dyDescent="0.2">
      <c r="A53" s="67">
        <v>2003</v>
      </c>
      <c r="B53" s="605">
        <v>63649.342806351582</v>
      </c>
      <c r="C53" s="326">
        <f t="shared" si="9"/>
        <v>46455.19297366152</v>
      </c>
      <c r="D53" s="62">
        <v>27132.176384730541</v>
      </c>
      <c r="E53" s="204">
        <f t="shared" si="10"/>
        <v>70608.963709825242</v>
      </c>
      <c r="F53" s="63">
        <v>218396.69130056212</v>
      </c>
      <c r="G53" s="62">
        <v>313508.82653825002</v>
      </c>
      <c r="H53" s="319">
        <v>786739.49136013689</v>
      </c>
      <c r="I53" s="62">
        <v>1192996.3544604667</v>
      </c>
      <c r="J53" s="319">
        <v>3263223.9403397287</v>
      </c>
      <c r="K53" s="1172">
        <v>14510690.368031284</v>
      </c>
      <c r="N53" s="610"/>
    </row>
    <row r="54" spans="1:14" x14ac:dyDescent="0.2">
      <c r="A54" s="67">
        <v>2004</v>
      </c>
      <c r="B54" s="605">
        <v>65516.165218554859</v>
      </c>
      <c r="C54" s="326">
        <f t="shared" si="9"/>
        <v>47550.92224733207</v>
      </c>
      <c r="D54" s="62">
        <v>27621.940622212307</v>
      </c>
      <c r="E54" s="204">
        <f t="shared" si="10"/>
        <v>72462.149278731769</v>
      </c>
      <c r="F54" s="63">
        <v>227203.35195955992</v>
      </c>
      <c r="G54" s="62">
        <v>327642.796465953</v>
      </c>
      <c r="H54" s="319">
        <v>827585.33471305377</v>
      </c>
      <c r="I54" s="62">
        <v>1259874.6045732975</v>
      </c>
      <c r="J54" s="319">
        <v>3447617.1380790961</v>
      </c>
      <c r="K54" s="1172">
        <v>15026690.355896521</v>
      </c>
      <c r="N54" s="610"/>
    </row>
    <row r="55" spans="1:14" x14ac:dyDescent="0.2">
      <c r="A55" s="67">
        <v>2005</v>
      </c>
      <c r="B55" s="605">
        <v>67150.273036710845</v>
      </c>
      <c r="C55" s="326">
        <f t="shared" si="9"/>
        <v>48442.190586999255</v>
      </c>
      <c r="D55" s="62">
        <v>28081.686227584709</v>
      </c>
      <c r="E55" s="204">
        <f t="shared" si="10"/>
        <v>73892.821036267444</v>
      </c>
      <c r="F55" s="63">
        <v>235523.01508411518</v>
      </c>
      <c r="G55" s="62">
        <v>341051.01849262835</v>
      </c>
      <c r="H55" s="319">
        <v>870878.21609973651</v>
      </c>
      <c r="I55" s="62">
        <v>1332874.9056419558</v>
      </c>
      <c r="J55" s="319">
        <v>3703510.8081527012</v>
      </c>
      <c r="K55" s="1172">
        <v>15921626.544160465</v>
      </c>
      <c r="N55" s="610"/>
    </row>
    <row r="56" spans="1:14" x14ac:dyDescent="0.2">
      <c r="A56" s="67">
        <v>2006</v>
      </c>
      <c r="B56" s="605">
        <v>68765.728825623271</v>
      </c>
      <c r="C56" s="326">
        <f t="shared" si="9"/>
        <v>49274.771614842401</v>
      </c>
      <c r="D56" s="62">
        <v>28471.964880478205</v>
      </c>
      <c r="E56" s="204">
        <f t="shared" si="10"/>
        <v>75278.280032797629</v>
      </c>
      <c r="F56" s="63">
        <v>244184.34372265104</v>
      </c>
      <c r="G56" s="62">
        <v>354315.27849617391</v>
      </c>
      <c r="H56" s="319">
        <v>911324.67232906213</v>
      </c>
      <c r="I56" s="62">
        <v>1399535.2834189797</v>
      </c>
      <c r="J56" s="319">
        <v>3903114.3520633704</v>
      </c>
      <c r="K56" s="1172">
        <v>16611577.6340013</v>
      </c>
      <c r="N56" s="610"/>
    </row>
    <row r="57" spans="1:14" x14ac:dyDescent="0.2">
      <c r="A57" s="67">
        <v>2007</v>
      </c>
      <c r="B57" s="605">
        <v>67997.051561084678</v>
      </c>
      <c r="C57" s="326">
        <f t="shared" ref="C57:C69" si="11">(B57-0.1*F57)/0.9</f>
        <v>49015.422968436811</v>
      </c>
      <c r="D57" s="62">
        <v>28569.420162117618</v>
      </c>
      <c r="E57" s="204">
        <f t="shared" ref="E57:E69" si="12">(C57-0.5/0.9*D57)/(0.4/0.9)</f>
        <v>74572.926476335808</v>
      </c>
      <c r="F57" s="63">
        <v>238831.7088949155</v>
      </c>
      <c r="G57" s="62">
        <v>346095.772582423</v>
      </c>
      <c r="H57" s="319">
        <v>889508.9459407843</v>
      </c>
      <c r="I57" s="62">
        <v>1369352.200761751</v>
      </c>
      <c r="J57" s="319">
        <v>3825450.6793770669</v>
      </c>
      <c r="K57" s="1172">
        <v>16962614.644563522</v>
      </c>
      <c r="N57" s="610"/>
    </row>
    <row r="58" spans="1:14" x14ac:dyDescent="0.2">
      <c r="A58" s="67">
        <v>2008</v>
      </c>
      <c r="B58" s="605">
        <v>66120.804979724824</v>
      </c>
      <c r="C58" s="326">
        <f t="shared" si="11"/>
        <v>47970.918193101097</v>
      </c>
      <c r="D58" s="62">
        <v>27978.046140091392</v>
      </c>
      <c r="E58" s="204">
        <f t="shared" si="12"/>
        <v>72962.008259363225</v>
      </c>
      <c r="F58" s="63">
        <v>229469.78605933837</v>
      </c>
      <c r="G58" s="62">
        <v>332224.33528149879</v>
      </c>
      <c r="H58" s="319">
        <v>855075.92194320809</v>
      </c>
      <c r="I58" s="62">
        <v>1319416.3435333392</v>
      </c>
      <c r="J58" s="319">
        <v>3766506.3590259352</v>
      </c>
      <c r="K58" s="1172">
        <v>17416264.216725156</v>
      </c>
      <c r="N58" s="610"/>
    </row>
    <row r="59" spans="1:14" x14ac:dyDescent="0.2">
      <c r="A59" s="72">
        <v>2009</v>
      </c>
      <c r="B59" s="606">
        <v>63105.297243829053</v>
      </c>
      <c r="C59" s="327">
        <f t="shared" si="11"/>
        <v>46138.390299428669</v>
      </c>
      <c r="D59" s="68">
        <v>26804.333348095301</v>
      </c>
      <c r="E59" s="205">
        <f t="shared" si="12"/>
        <v>70305.961488595378</v>
      </c>
      <c r="F59" s="69">
        <v>215807.45974343247</v>
      </c>
      <c r="G59" s="68">
        <v>309021.6315173019</v>
      </c>
      <c r="H59" s="320">
        <v>774896.02156394091</v>
      </c>
      <c r="I59" s="68">
        <v>1184086.1184589027</v>
      </c>
      <c r="J59" s="320">
        <v>3285106.286898769</v>
      </c>
      <c r="K59" s="1173">
        <v>14434601.297178391</v>
      </c>
      <c r="N59" s="610"/>
    </row>
    <row r="60" spans="1:14" x14ac:dyDescent="0.2">
      <c r="A60" s="67">
        <v>2010</v>
      </c>
      <c r="B60" s="605">
        <v>65154.610098353995</v>
      </c>
      <c r="C60" s="326">
        <f t="shared" si="11"/>
        <v>46821.256499019524</v>
      </c>
      <c r="D60" s="62">
        <v>27053.161011659671</v>
      </c>
      <c r="E60" s="204">
        <f t="shared" si="12"/>
        <v>71531.37585821934</v>
      </c>
      <c r="F60" s="63">
        <v>230154.79249236415</v>
      </c>
      <c r="G60" s="62">
        <v>334627.56528526306</v>
      </c>
      <c r="H60" s="319">
        <v>864104.13290037424</v>
      </c>
      <c r="I60" s="62">
        <v>1330513.1864920931</v>
      </c>
      <c r="J60" s="319">
        <v>3731601.4433174538</v>
      </c>
      <c r="K60" s="1172">
        <v>16145370.172773615</v>
      </c>
      <c r="N60" s="610"/>
    </row>
    <row r="61" spans="1:14" x14ac:dyDescent="0.2">
      <c r="A61" s="67">
        <v>2011</v>
      </c>
      <c r="B61" s="605">
        <v>66268.990405752076</v>
      </c>
      <c r="C61" s="326">
        <f t="shared" si="11"/>
        <v>47161.388216928121</v>
      </c>
      <c r="D61" s="62">
        <v>27030.485925801244</v>
      </c>
      <c r="E61" s="204">
        <f t="shared" si="12"/>
        <v>72325.016080836707</v>
      </c>
      <c r="F61" s="63">
        <v>238237.4101051676</v>
      </c>
      <c r="G61" s="62">
        <v>348244.31419966539</v>
      </c>
      <c r="H61" s="319">
        <v>913739.95081298321</v>
      </c>
      <c r="I61" s="62">
        <v>1416106.1119407553</v>
      </c>
      <c r="J61" s="319">
        <v>4024849.2140685883</v>
      </c>
      <c r="K61" s="1172">
        <v>18430228.537691005</v>
      </c>
      <c r="N61" s="610"/>
    </row>
    <row r="62" spans="1:14" x14ac:dyDescent="0.2">
      <c r="A62" s="67">
        <v>2012</v>
      </c>
      <c r="B62" s="605">
        <v>67907.740620937504</v>
      </c>
      <c r="C62" s="326">
        <f t="shared" si="11"/>
        <v>47578.570766736113</v>
      </c>
      <c r="D62" s="62">
        <v>26989.281810000015</v>
      </c>
      <c r="E62" s="204">
        <f t="shared" si="12"/>
        <v>73315.181962656236</v>
      </c>
      <c r="F62" s="63">
        <v>250870.26930874999</v>
      </c>
      <c r="G62" s="62">
        <v>369564.90983999998</v>
      </c>
      <c r="H62" s="319">
        <v>984377.80645000003</v>
      </c>
      <c r="I62" s="62">
        <v>1533014.37999</v>
      </c>
      <c r="J62" s="319">
        <v>4390886.0873999996</v>
      </c>
      <c r="K62" s="1172">
        <v>19909288.31952</v>
      </c>
      <c r="N62" s="610"/>
    </row>
    <row r="63" spans="1:14" x14ac:dyDescent="0.2">
      <c r="A63" s="67">
        <v>2013</v>
      </c>
      <c r="B63" s="605">
        <v>67936.636213866805</v>
      </c>
      <c r="C63" s="326">
        <f t="shared" si="11"/>
        <v>48222.596145724267</v>
      </c>
      <c r="D63" s="62">
        <v>27521.87933230272</v>
      </c>
      <c r="E63" s="204">
        <f t="shared" si="12"/>
        <v>74098.492162501178</v>
      </c>
      <c r="F63" s="63">
        <v>245362.99682714956</v>
      </c>
      <c r="G63" s="62">
        <v>356897.96231350605</v>
      </c>
      <c r="H63" s="319">
        <v>914578.93811346672</v>
      </c>
      <c r="I63" s="62">
        <v>1396818.4852375342</v>
      </c>
      <c r="J63" s="319">
        <v>3920292.4893207694</v>
      </c>
      <c r="K63" s="1172">
        <v>17548891.213977229</v>
      </c>
      <c r="N63" s="610"/>
    </row>
    <row r="64" spans="1:14" x14ac:dyDescent="0.2">
      <c r="A64" s="67">
        <v>2014</v>
      </c>
      <c r="B64" s="605">
        <v>69557.0132278768</v>
      </c>
      <c r="C64" s="326">
        <f t="shared" si="11"/>
        <v>48977.037759127466</v>
      </c>
      <c r="D64" s="62">
        <v>27851.791725735849</v>
      </c>
      <c r="E64" s="204">
        <f t="shared" si="12"/>
        <v>75383.595300866989</v>
      </c>
      <c r="F64" s="63">
        <v>254776.79244662079</v>
      </c>
      <c r="G64" s="62">
        <v>372283.27590363775</v>
      </c>
      <c r="H64" s="319">
        <v>965747.16543706367</v>
      </c>
      <c r="I64" s="62">
        <v>1477922.2120510745</v>
      </c>
      <c r="J64" s="319">
        <v>4135098.4242564524</v>
      </c>
      <c r="K64" s="1172">
        <v>18411767.792925205</v>
      </c>
      <c r="N64" s="610"/>
    </row>
    <row r="65" spans="1:11" x14ac:dyDescent="0.2">
      <c r="A65" s="67">
        <v>2015</v>
      </c>
      <c r="B65" s="605">
        <v>70683.405514428538</v>
      </c>
      <c r="C65" s="326">
        <f t="shared" si="11"/>
        <v>49966.196266048952</v>
      </c>
      <c r="D65" s="62">
        <v>28419.471598884673</v>
      </c>
      <c r="E65" s="204">
        <f t="shared" si="12"/>
        <v>76899.602100004282</v>
      </c>
      <c r="F65" s="63">
        <v>257138.28874984483</v>
      </c>
      <c r="G65" s="62">
        <v>374886.04199650505</v>
      </c>
      <c r="H65" s="319">
        <v>963899.98813536658</v>
      </c>
      <c r="I65" s="62">
        <v>1476206.45331971</v>
      </c>
      <c r="J65" s="319">
        <v>4106851.6649255655</v>
      </c>
      <c r="K65" s="1172">
        <v>18147056.682333391</v>
      </c>
    </row>
    <row r="66" spans="1:11" x14ac:dyDescent="0.2">
      <c r="A66" s="67">
        <v>2016</v>
      </c>
      <c r="B66" s="605">
        <v>70489.007789585114</v>
      </c>
      <c r="C66" s="326">
        <f t="shared" si="11"/>
        <v>49943.804962961549</v>
      </c>
      <c r="D66" s="62">
        <v>28119.976829299907</v>
      </c>
      <c r="E66" s="204">
        <f t="shared" si="12"/>
        <v>77223.590130038589</v>
      </c>
      <c r="F66" s="63">
        <v>255395.8332291971</v>
      </c>
      <c r="G66" s="62">
        <v>370964.68292763433</v>
      </c>
      <c r="H66" s="319">
        <v>948427.49528439797</v>
      </c>
      <c r="I66" s="62">
        <v>1448074.0721109863</v>
      </c>
      <c r="J66" s="319">
        <v>4018402.6125944299</v>
      </c>
      <c r="K66" s="1172">
        <v>17348979.092076845</v>
      </c>
    </row>
    <row r="67" spans="1:11" x14ac:dyDescent="0.2">
      <c r="A67" s="67">
        <v>2017</v>
      </c>
      <c r="B67" s="605">
        <v>71859.497774568226</v>
      </c>
      <c r="C67" s="326">
        <f t="shared" si="11"/>
        <v>50871.01835671255</v>
      </c>
      <c r="D67" s="62">
        <v>29015.120155392855</v>
      </c>
      <c r="E67" s="204">
        <f t="shared" si="12"/>
        <v>78190.891108362164</v>
      </c>
      <c r="F67" s="63">
        <v>260755.81253526927</v>
      </c>
      <c r="G67" s="62">
        <v>379051.58030287619</v>
      </c>
      <c r="H67" s="319">
        <v>974567.52326614072</v>
      </c>
      <c r="I67" s="62">
        <v>1498594.7448032787</v>
      </c>
      <c r="J67" s="319">
        <v>4203794.9906472899</v>
      </c>
      <c r="K67" s="1172">
        <v>19312718.048271462</v>
      </c>
    </row>
    <row r="68" spans="1:11" x14ac:dyDescent="0.2">
      <c r="A68" s="67">
        <v>2018</v>
      </c>
      <c r="B68" s="605">
        <v>73083.75</v>
      </c>
      <c r="C68" s="326">
        <f t="shared" si="11"/>
        <v>51189.260416666664</v>
      </c>
      <c r="D68" s="62">
        <v>29018.03125</v>
      </c>
      <c r="E68" s="204">
        <f t="shared" si="12"/>
        <v>78903.296874999985</v>
      </c>
      <c r="F68" s="63">
        <v>270134.15625</v>
      </c>
      <c r="G68" s="62">
        <v>394820.4375</v>
      </c>
      <c r="H68" s="319">
        <v>1016467.8125</v>
      </c>
      <c r="I68" s="62">
        <v>1559121.75</v>
      </c>
      <c r="J68" s="319">
        <v>4350851</v>
      </c>
      <c r="K68" s="1172">
        <v>19823598</v>
      </c>
    </row>
    <row r="69" spans="1:11" x14ac:dyDescent="0.2">
      <c r="A69" s="67">
        <v>2019</v>
      </c>
      <c r="B69" s="605">
        <v>73451.729230764118</v>
      </c>
      <c r="C69" s="326">
        <f t="shared" si="11"/>
        <v>51648.163979745943</v>
      </c>
      <c r="D69" s="62">
        <v>29221.557457174786</v>
      </c>
      <c r="E69" s="204">
        <f t="shared" si="12"/>
        <v>79681.42213295988</v>
      </c>
      <c r="F69" s="63">
        <v>269683.81648992765</v>
      </c>
      <c r="G69" s="62">
        <v>393083.10147494328</v>
      </c>
      <c r="H69" s="319">
        <v>1004275.1971511916</v>
      </c>
      <c r="I69" s="62">
        <v>1535371.7530057456</v>
      </c>
      <c r="J69" s="319">
        <v>4243929.6552347848</v>
      </c>
      <c r="K69" s="1172">
        <v>18818630.592850048</v>
      </c>
    </row>
    <row r="70" spans="1:11" ht="17" thickBot="1" x14ac:dyDescent="0.25">
      <c r="A70" s="1105">
        <v>2020</v>
      </c>
      <c r="B70" s="1175"/>
      <c r="C70" s="1141"/>
      <c r="D70" s="1098"/>
      <c r="E70" s="1099"/>
      <c r="F70" s="1097"/>
      <c r="G70" s="1098"/>
      <c r="H70" s="1102"/>
      <c r="I70" s="1098"/>
      <c r="J70" s="1102"/>
      <c r="K70" s="1176"/>
    </row>
    <row r="71" spans="1:11" ht="17" thickTop="1" x14ac:dyDescent="0.2">
      <c r="A71" s="61"/>
      <c r="B71" s="58"/>
      <c r="F71" s="58"/>
      <c r="G71" s="58"/>
      <c r="H71" s="58"/>
      <c r="I71" s="58"/>
    </row>
    <row r="74" spans="1:11" x14ac:dyDescent="0.2">
      <c r="A74" s="211"/>
      <c r="B74" s="212"/>
      <c r="C74" s="212"/>
      <c r="D74" s="212"/>
      <c r="E74" s="212"/>
      <c r="F74" s="212"/>
      <c r="G74" s="212"/>
      <c r="H74" s="212"/>
      <c r="I74" s="212"/>
      <c r="J74" s="212"/>
      <c r="K74" s="212"/>
    </row>
    <row r="75" spans="1:11" x14ac:dyDescent="0.2">
      <c r="A75" s="211"/>
      <c r="B75" s="212"/>
      <c r="C75" s="212"/>
      <c r="D75" s="212"/>
      <c r="E75" s="212"/>
      <c r="F75" s="212"/>
      <c r="G75" s="212"/>
      <c r="H75" s="212"/>
      <c r="I75" s="212"/>
      <c r="J75" s="212"/>
      <c r="K75" s="212"/>
    </row>
  </sheetData>
  <mergeCells count="3">
    <mergeCell ref="A4:K4"/>
    <mergeCell ref="B7:K7"/>
    <mergeCell ref="B8:K8"/>
  </mergeCells>
  <hyperlinks>
    <hyperlink ref="A1" location="Index!A1" display="Back to index" xr:uid="{00000000-0004-0000-31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39997558519241921"/>
  </sheetPr>
  <dimension ref="A1:N75"/>
  <sheetViews>
    <sheetView workbookViewId="0">
      <pane xSplit="1" ySplit="9" topLeftCell="B10" activePane="bottomRight" state="frozen"/>
      <selection activeCell="D32" sqref="D32"/>
      <selection pane="topRight" activeCell="D32" sqref="D32"/>
      <selection pane="bottomLeft" activeCell="D32" sqref="D32"/>
      <selection pane="bottomRight" activeCell="A4" sqref="A4:K4"/>
    </sheetView>
  </sheetViews>
  <sheetFormatPr baseColWidth="10" defaultColWidth="10.83203125" defaultRowHeight="16" x14ac:dyDescent="0.2"/>
  <cols>
    <col min="1" max="1" width="10.83203125" style="56"/>
    <col min="2" max="2" width="12" style="56" customWidth="1"/>
    <col min="3" max="5" width="10.83203125" style="56"/>
    <col min="6" max="9" width="12" style="56" customWidth="1"/>
    <col min="10" max="16384" width="10.83203125" style="56"/>
  </cols>
  <sheetData>
    <row r="1" spans="1:14" x14ac:dyDescent="0.2">
      <c r="A1" s="52" t="s">
        <v>37</v>
      </c>
      <c r="B1" s="99"/>
      <c r="F1" s="99"/>
      <c r="G1" s="99"/>
      <c r="H1" s="99"/>
      <c r="I1" s="99"/>
    </row>
    <row r="3" spans="1:14" ht="17" thickBot="1" x14ac:dyDescent="0.25"/>
    <row r="4" spans="1:14" ht="25" customHeight="1" thickTop="1" x14ac:dyDescent="0.2">
      <c r="A4" s="1385" t="s">
        <v>1106</v>
      </c>
      <c r="B4" s="1386"/>
      <c r="C4" s="1386"/>
      <c r="D4" s="1386"/>
      <c r="E4" s="1386"/>
      <c r="F4" s="1386"/>
      <c r="G4" s="1386"/>
      <c r="H4" s="1386"/>
      <c r="I4" s="1386"/>
      <c r="J4" s="1386"/>
      <c r="K4" s="1387"/>
    </row>
    <row r="5" spans="1:14" x14ac:dyDescent="0.2">
      <c r="A5" s="96"/>
      <c r="B5" s="97"/>
      <c r="C5" s="59"/>
      <c r="D5" s="59"/>
      <c r="E5" s="59"/>
      <c r="F5" s="59"/>
      <c r="G5" s="59"/>
      <c r="H5" s="59"/>
      <c r="I5" s="59"/>
      <c r="J5" s="59"/>
      <c r="K5" s="208"/>
    </row>
    <row r="6" spans="1:14" x14ac:dyDescent="0.2">
      <c r="A6" s="96"/>
      <c r="B6" s="45" t="s">
        <v>36</v>
      </c>
      <c r="C6" s="894" t="s">
        <v>35</v>
      </c>
      <c r="D6" s="45" t="s">
        <v>34</v>
      </c>
      <c r="E6" s="45" t="s">
        <v>33</v>
      </c>
      <c r="F6" s="45" t="s">
        <v>32</v>
      </c>
      <c r="G6" s="45" t="s">
        <v>31</v>
      </c>
      <c r="H6" s="45" t="s">
        <v>30</v>
      </c>
      <c r="I6" s="48" t="s">
        <v>29</v>
      </c>
      <c r="J6" s="48" t="s">
        <v>28</v>
      </c>
      <c r="K6" s="433" t="s">
        <v>27</v>
      </c>
    </row>
    <row r="7" spans="1:14" ht="31" customHeight="1" x14ac:dyDescent="0.2">
      <c r="A7" s="96"/>
      <c r="B7" s="1382" t="s">
        <v>864</v>
      </c>
      <c r="C7" s="1382"/>
      <c r="D7" s="1382"/>
      <c r="E7" s="1382"/>
      <c r="F7" s="1382"/>
      <c r="G7" s="1382"/>
      <c r="H7" s="1382"/>
      <c r="I7" s="1382"/>
      <c r="J7" s="1382"/>
      <c r="K7" s="1383"/>
    </row>
    <row r="8" spans="1:14" ht="20" customHeight="1" x14ac:dyDescent="0.2">
      <c r="A8" s="96"/>
      <c r="B8" s="1394" t="s">
        <v>1058</v>
      </c>
      <c r="C8" s="1445"/>
      <c r="D8" s="1445"/>
      <c r="E8" s="1445"/>
      <c r="F8" s="1445"/>
      <c r="G8" s="1445"/>
      <c r="H8" s="1445"/>
      <c r="I8" s="1445"/>
      <c r="J8" s="1445"/>
      <c r="K8" s="1446"/>
    </row>
    <row r="9" spans="1:14" s="87" customFormat="1" ht="31" customHeight="1" x14ac:dyDescent="0.2">
      <c r="A9" s="95"/>
      <c r="B9" s="601" t="s">
        <v>38</v>
      </c>
      <c r="C9" s="324" t="s">
        <v>16</v>
      </c>
      <c r="D9" s="94" t="s">
        <v>58</v>
      </c>
      <c r="E9" s="200" t="s">
        <v>59</v>
      </c>
      <c r="F9" s="94" t="s">
        <v>14</v>
      </c>
      <c r="G9" s="94" t="s">
        <v>13</v>
      </c>
      <c r="H9" s="94" t="s">
        <v>12</v>
      </c>
      <c r="I9" s="94" t="s">
        <v>11</v>
      </c>
      <c r="J9" s="94" t="s">
        <v>10</v>
      </c>
      <c r="K9" s="209" t="s">
        <v>9</v>
      </c>
      <c r="N9" s="538"/>
    </row>
    <row r="10" spans="1:14" x14ac:dyDescent="0.2">
      <c r="A10" s="67">
        <v>1960</v>
      </c>
      <c r="B10" s="602"/>
      <c r="C10" s="326"/>
      <c r="D10" s="84"/>
      <c r="E10" s="204"/>
      <c r="F10" s="85"/>
      <c r="G10" s="84"/>
      <c r="H10" s="317"/>
      <c r="I10" s="84"/>
      <c r="J10" s="317"/>
      <c r="K10" s="1171"/>
      <c r="N10" s="610"/>
    </row>
    <row r="11" spans="1:14" x14ac:dyDescent="0.2">
      <c r="A11" s="67">
        <v>1961</v>
      </c>
      <c r="B11" s="605"/>
      <c r="C11" s="326"/>
      <c r="D11" s="84"/>
      <c r="E11" s="204"/>
      <c r="F11" s="85"/>
      <c r="G11" s="84"/>
      <c r="H11" s="317"/>
      <c r="I11" s="84"/>
      <c r="J11" s="317"/>
      <c r="K11" s="1171"/>
      <c r="N11" s="610"/>
    </row>
    <row r="12" spans="1:14" x14ac:dyDescent="0.2">
      <c r="A12" s="67">
        <v>1962</v>
      </c>
      <c r="B12" s="605">
        <v>24494.225372764566</v>
      </c>
      <c r="C12" s="326">
        <f>(B12-0.1*F12)/0.9</f>
        <v>18726.830070656477</v>
      </c>
      <c r="D12" s="62">
        <v>11116.239727369102</v>
      </c>
      <c r="E12" s="204">
        <f>(C12-0.5/0.9*D12)/(0.4/0.9)</f>
        <v>28240.067999765692</v>
      </c>
      <c r="F12" s="63">
        <v>76400.78309173735</v>
      </c>
      <c r="G12" s="62">
        <v>105786.33259683046</v>
      </c>
      <c r="H12" s="319">
        <v>228921.98216069015</v>
      </c>
      <c r="I12" s="62">
        <v>313135.50621082226</v>
      </c>
      <c r="J12" s="319">
        <v>653401.96741718904</v>
      </c>
      <c r="K12" s="1172">
        <v>2009407.539408186</v>
      </c>
      <c r="N12" s="610"/>
    </row>
    <row r="13" spans="1:14" x14ac:dyDescent="0.2">
      <c r="A13" s="67">
        <v>1963</v>
      </c>
      <c r="B13" s="605">
        <f>(B12+B14)/2</f>
        <v>25448.72052745066</v>
      </c>
      <c r="C13" s="326">
        <f>(C12+C14)/2</f>
        <v>19310.495630460347</v>
      </c>
      <c r="D13" s="62">
        <f t="shared" ref="D13:F13" si="0">(D12+D14)/2</f>
        <v>11249.005879248893</v>
      </c>
      <c r="E13" s="204">
        <f t="shared" si="0"/>
        <v>29387.357819474659</v>
      </c>
      <c r="F13" s="63">
        <f t="shared" si="0"/>
        <v>80692.744600363469</v>
      </c>
      <c r="G13" s="62">
        <f t="shared" ref="G13:K13" si="1">(G12+G14)/2</f>
        <v>111983.46240723683</v>
      </c>
      <c r="H13" s="319">
        <f t="shared" si="1"/>
        <v>242911.10520079843</v>
      </c>
      <c r="I13" s="62">
        <f t="shared" si="1"/>
        <v>333806.77113440086</v>
      </c>
      <c r="J13" s="319">
        <f t="shared" si="1"/>
        <v>704856.0799801707</v>
      </c>
      <c r="K13" s="1172">
        <f t="shared" si="1"/>
        <v>2222778.2195935994</v>
      </c>
      <c r="N13" s="610"/>
    </row>
    <row r="14" spans="1:14" x14ac:dyDescent="0.2">
      <c r="A14" s="67">
        <v>1964</v>
      </c>
      <c r="B14" s="605">
        <v>26403.215682136753</v>
      </c>
      <c r="C14" s="326">
        <f>(B14-0.1*F14)/0.9</f>
        <v>19894.161190264214</v>
      </c>
      <c r="D14" s="62">
        <v>11381.772031128683</v>
      </c>
      <c r="E14" s="204">
        <f>(C14-0.5/0.9*D14)/(0.4/0.9)</f>
        <v>30534.647639183626</v>
      </c>
      <c r="F14" s="63">
        <v>84984.706108989587</v>
      </c>
      <c r="G14" s="62">
        <v>118180.59221764321</v>
      </c>
      <c r="H14" s="319">
        <v>256900.22824090667</v>
      </c>
      <c r="I14" s="62">
        <v>354478.03605797945</v>
      </c>
      <c r="J14" s="319">
        <v>756310.19254315237</v>
      </c>
      <c r="K14" s="1172">
        <v>2436148.8997790124</v>
      </c>
      <c r="N14" s="610"/>
    </row>
    <row r="15" spans="1:14" x14ac:dyDescent="0.2">
      <c r="A15" s="67">
        <v>1965</v>
      </c>
      <c r="B15" s="605">
        <f>(B14+B16)/2</f>
        <v>27523.004203845881</v>
      </c>
      <c r="C15" s="326">
        <f>(C14+C16)/2</f>
        <v>20814.462278927491</v>
      </c>
      <c r="D15" s="62">
        <f t="shared" ref="D15:F15" si="2">(D14+D16)/2</f>
        <v>12091.763034995023</v>
      </c>
      <c r="E15" s="204">
        <f t="shared" si="2"/>
        <v>31717.836333843072</v>
      </c>
      <c r="F15" s="63">
        <f t="shared" si="2"/>
        <v>87899.881528111364</v>
      </c>
      <c r="G15" s="62">
        <f t="shared" ref="G15:K15" si="3">(G14+G16)/2</f>
        <v>122312.70469776556</v>
      </c>
      <c r="H15" s="319">
        <f t="shared" si="3"/>
        <v>266933.80640692235</v>
      </c>
      <c r="I15" s="62">
        <f t="shared" si="3"/>
        <v>370143.08291599416</v>
      </c>
      <c r="J15" s="319">
        <f t="shared" si="3"/>
        <v>807272.91754350602</v>
      </c>
      <c r="K15" s="1172">
        <f t="shared" si="3"/>
        <v>2652366.3792939833</v>
      </c>
      <c r="N15" s="610"/>
    </row>
    <row r="16" spans="1:14" x14ac:dyDescent="0.2">
      <c r="A16" s="67">
        <v>1966</v>
      </c>
      <c r="B16" s="605">
        <v>28642.792725555009</v>
      </c>
      <c r="C16" s="326">
        <f>(B16-0.1*F16)/0.9</f>
        <v>21734.763367590767</v>
      </c>
      <c r="D16" s="62">
        <v>12801.754038861363</v>
      </c>
      <c r="E16" s="204">
        <f>(C16-0.5/0.9*D16)/(0.4/0.9)</f>
        <v>32901.025028502518</v>
      </c>
      <c r="F16" s="63">
        <v>90815.056947233141</v>
      </c>
      <c r="G16" s="62">
        <v>126444.81717788789</v>
      </c>
      <c r="H16" s="319">
        <v>276967.38457293803</v>
      </c>
      <c r="I16" s="62">
        <v>385808.12977400888</v>
      </c>
      <c r="J16" s="319">
        <v>858235.64254385955</v>
      </c>
      <c r="K16" s="1172">
        <v>2868583.8588089542</v>
      </c>
      <c r="N16" s="610"/>
    </row>
    <row r="17" spans="1:14" x14ac:dyDescent="0.2">
      <c r="A17" s="67">
        <v>1967</v>
      </c>
      <c r="B17" s="605">
        <v>28899.101974890029</v>
      </c>
      <c r="C17" s="326">
        <f t="shared" ref="C17:C57" si="4">(B17-0.1*F17)/0.9</f>
        <v>22349.956346406852</v>
      </c>
      <c r="D17" s="62">
        <v>13871.651287486857</v>
      </c>
      <c r="E17" s="204">
        <f t="shared" ref="E17:E57" si="5">(C17-0.5/0.9*D17)/(0.4/0.9)</f>
        <v>32947.837670056848</v>
      </c>
      <c r="F17" s="79">
        <v>87841.412631238592</v>
      </c>
      <c r="G17" s="62">
        <v>121368.46946844048</v>
      </c>
      <c r="H17" s="319">
        <v>263060.06070692471</v>
      </c>
      <c r="I17" s="62">
        <v>363761.67673117359</v>
      </c>
      <c r="J17" s="319">
        <v>780687.07402962982</v>
      </c>
      <c r="K17" s="1172">
        <v>2482137.1033171029</v>
      </c>
      <c r="N17" s="610"/>
    </row>
    <row r="18" spans="1:14" x14ac:dyDescent="0.2">
      <c r="A18" s="67">
        <v>1968</v>
      </c>
      <c r="B18" s="605">
        <v>29155.382430452424</v>
      </c>
      <c r="C18" s="326">
        <f t="shared" si="4"/>
        <v>22594.214061929091</v>
      </c>
      <c r="D18" s="62">
        <v>13946.424758796209</v>
      </c>
      <c r="E18" s="204">
        <f t="shared" si="5"/>
        <v>33403.950690845195</v>
      </c>
      <c r="F18" s="79">
        <v>88205.897747162409</v>
      </c>
      <c r="G18" s="62">
        <v>121535.5666544566</v>
      </c>
      <c r="H18" s="319">
        <v>262006.64327032724</v>
      </c>
      <c r="I18" s="62">
        <v>361746.69176136365</v>
      </c>
      <c r="J18" s="319">
        <v>775714.70416755066</v>
      </c>
      <c r="K18" s="1172">
        <v>2511595.3510263073</v>
      </c>
      <c r="N18" s="610"/>
    </row>
    <row r="19" spans="1:14" x14ac:dyDescent="0.2">
      <c r="A19" s="72">
        <v>1969</v>
      </c>
      <c r="B19" s="606">
        <v>29023.371351823534</v>
      </c>
      <c r="C19" s="327">
        <f t="shared" si="4"/>
        <v>22879.037113883551</v>
      </c>
      <c r="D19" s="68">
        <v>14343.135272787877</v>
      </c>
      <c r="E19" s="205">
        <f t="shared" si="5"/>
        <v>33548.914415253137</v>
      </c>
      <c r="F19" s="80">
        <v>84322.37949328337</v>
      </c>
      <c r="G19" s="68">
        <v>114258.10534297123</v>
      </c>
      <c r="H19" s="320">
        <v>238738.94133062477</v>
      </c>
      <c r="I19" s="68">
        <v>326925.92047622957</v>
      </c>
      <c r="J19" s="320">
        <v>694331.09644644393</v>
      </c>
      <c r="K19" s="1173">
        <v>2271611.5991002372</v>
      </c>
      <c r="N19" s="610"/>
    </row>
    <row r="20" spans="1:14" x14ac:dyDescent="0.2">
      <c r="A20" s="67">
        <v>1970</v>
      </c>
      <c r="B20" s="605">
        <v>29054.510660346368</v>
      </c>
      <c r="C20" s="326">
        <f t="shared" si="4"/>
        <v>23023.513601689741</v>
      </c>
      <c r="D20" s="62">
        <v>14676.932736527429</v>
      </c>
      <c r="E20" s="204">
        <f t="shared" si="5"/>
        <v>33456.739683142623</v>
      </c>
      <c r="F20" s="79">
        <v>83333.484188255985</v>
      </c>
      <c r="G20" s="62">
        <v>111683.2313375972</v>
      </c>
      <c r="H20" s="319">
        <v>225639.70815583903</v>
      </c>
      <c r="I20" s="62">
        <v>302449.70392597438</v>
      </c>
      <c r="J20" s="319">
        <v>607765.44007391762</v>
      </c>
      <c r="K20" s="1172">
        <v>1883081.2166650668</v>
      </c>
      <c r="N20" s="610"/>
    </row>
    <row r="21" spans="1:14" x14ac:dyDescent="0.2">
      <c r="A21" s="67">
        <v>1971</v>
      </c>
      <c r="B21" s="605">
        <v>29492.090764631303</v>
      </c>
      <c r="C21" s="326">
        <f t="shared" si="4"/>
        <v>23231.270597045183</v>
      </c>
      <c r="D21" s="62">
        <v>14587.770578841715</v>
      </c>
      <c r="E21" s="204">
        <f t="shared" si="5"/>
        <v>34035.645619799514</v>
      </c>
      <c r="F21" s="79">
        <v>85839.47227290638</v>
      </c>
      <c r="G21" s="62">
        <v>116147.96318045276</v>
      </c>
      <c r="H21" s="319">
        <v>240335.39502238669</v>
      </c>
      <c r="I21" s="62">
        <v>326182.07126193575</v>
      </c>
      <c r="J21" s="319">
        <v>671610.25585366413</v>
      </c>
      <c r="K21" s="1172">
        <v>2064580.708984375</v>
      </c>
      <c r="N21" s="610"/>
    </row>
    <row r="22" spans="1:14" x14ac:dyDescent="0.2">
      <c r="A22" s="67">
        <v>1972</v>
      </c>
      <c r="B22" s="605">
        <v>30057.047234016492</v>
      </c>
      <c r="C22" s="326">
        <f t="shared" si="4"/>
        <v>23593.784289638792</v>
      </c>
      <c r="D22" s="62">
        <v>14871.821323356351</v>
      </c>
      <c r="E22" s="204">
        <f t="shared" si="5"/>
        <v>34496.237997491837</v>
      </c>
      <c r="F22" s="79">
        <v>88226.413733415786</v>
      </c>
      <c r="G22" s="62">
        <v>119512.06424873018</v>
      </c>
      <c r="H22" s="319">
        <v>246867.03537963043</v>
      </c>
      <c r="I22" s="62">
        <v>336238.88114108064</v>
      </c>
      <c r="J22" s="319">
        <v>700343.86130024516</v>
      </c>
      <c r="K22" s="1172">
        <v>2192970.0490301251</v>
      </c>
      <c r="N22" s="610"/>
    </row>
    <row r="23" spans="1:14" x14ac:dyDescent="0.2">
      <c r="A23" s="67">
        <v>1973</v>
      </c>
      <c r="B23" s="605">
        <v>31275.842487434355</v>
      </c>
      <c r="C23" s="326">
        <f t="shared" si="4"/>
        <v>24334.111364867615</v>
      </c>
      <c r="D23" s="62">
        <v>15497.730363009119</v>
      </c>
      <c r="E23" s="204">
        <f t="shared" si="5"/>
        <v>35379.587617190729</v>
      </c>
      <c r="F23" s="79">
        <v>93751.422590534974</v>
      </c>
      <c r="G23" s="62">
        <v>128172.77221596573</v>
      </c>
      <c r="H23" s="319">
        <v>263192.07779934403</v>
      </c>
      <c r="I23" s="62">
        <v>355902.20236859593</v>
      </c>
      <c r="J23" s="319">
        <v>735250.67706862919</v>
      </c>
      <c r="K23" s="1172">
        <v>2227691.2120007477</v>
      </c>
      <c r="N23" s="610"/>
    </row>
    <row r="24" spans="1:14" x14ac:dyDescent="0.2">
      <c r="A24" s="67">
        <v>1974</v>
      </c>
      <c r="B24" s="605">
        <v>30141.884544398217</v>
      </c>
      <c r="C24" s="326">
        <f t="shared" si="4"/>
        <v>23857.826713713104</v>
      </c>
      <c r="D24" s="62">
        <v>15490.358427695566</v>
      </c>
      <c r="E24" s="204">
        <f t="shared" si="5"/>
        <v>34317.16207123502</v>
      </c>
      <c r="F24" s="79">
        <v>86698.405020564242</v>
      </c>
      <c r="G24" s="62">
        <v>116876.63798699748</v>
      </c>
      <c r="H24" s="319">
        <v>236006.88640586787</v>
      </c>
      <c r="I24" s="62">
        <v>317366.26823075896</v>
      </c>
      <c r="J24" s="319">
        <v>640941.92975198722</v>
      </c>
      <c r="K24" s="1172">
        <v>1885514.6775068787</v>
      </c>
      <c r="N24" s="610"/>
    </row>
    <row r="25" spans="1:14" x14ac:dyDescent="0.2">
      <c r="A25" s="67">
        <v>1975</v>
      </c>
      <c r="B25" s="605">
        <v>30057.514986979168</v>
      </c>
      <c r="C25" s="326">
        <f t="shared" si="4"/>
        <v>23634.292785361842</v>
      </c>
      <c r="D25" s="62">
        <v>15248.94486622807</v>
      </c>
      <c r="E25" s="204">
        <f t="shared" si="5"/>
        <v>34115.977684279052</v>
      </c>
      <c r="F25" s="79">
        <v>87866.514801535086</v>
      </c>
      <c r="G25" s="62">
        <v>119096.57325054824</v>
      </c>
      <c r="H25" s="319">
        <v>246483.90438157896</v>
      </c>
      <c r="I25" s="62">
        <v>334559.9615241228</v>
      </c>
      <c r="J25" s="319">
        <v>702628.84742543858</v>
      </c>
      <c r="K25" s="1172">
        <v>2219659.4778947369</v>
      </c>
      <c r="N25" s="610"/>
    </row>
    <row r="26" spans="1:14" x14ac:dyDescent="0.2">
      <c r="A26" s="67">
        <v>1976</v>
      </c>
      <c r="B26" s="605">
        <v>30579.301740397092</v>
      </c>
      <c r="C26" s="326">
        <f t="shared" si="4"/>
        <v>24128.295260016948</v>
      </c>
      <c r="D26" s="62">
        <v>15751.282346130974</v>
      </c>
      <c r="E26" s="204">
        <f t="shared" si="5"/>
        <v>34599.561402374413</v>
      </c>
      <c r="F26" s="79">
        <v>88638.360063818371</v>
      </c>
      <c r="G26" s="62">
        <v>119900.85796565161</v>
      </c>
      <c r="H26" s="319">
        <v>246441.61835615183</v>
      </c>
      <c r="I26" s="62">
        <v>334342.54971761041</v>
      </c>
      <c r="J26" s="319">
        <v>700496.74499268027</v>
      </c>
      <c r="K26" s="1172">
        <v>2213488.8374534203</v>
      </c>
      <c r="N26" s="610"/>
    </row>
    <row r="27" spans="1:14" x14ac:dyDescent="0.2">
      <c r="A27" s="67">
        <v>1977</v>
      </c>
      <c r="B27" s="605">
        <v>31045.336453431373</v>
      </c>
      <c r="C27" s="326">
        <f t="shared" si="4"/>
        <v>24340.193646514163</v>
      </c>
      <c r="D27" s="62">
        <v>15876.112588480391</v>
      </c>
      <c r="E27" s="204">
        <f t="shared" si="5"/>
        <v>34920.294969056376</v>
      </c>
      <c r="F27" s="79">
        <v>91391.621715686284</v>
      </c>
      <c r="G27" s="62">
        <v>124766.9047137255</v>
      </c>
      <c r="H27" s="319">
        <v>259983.91727058825</v>
      </c>
      <c r="I27" s="62">
        <v>353984.15733529412</v>
      </c>
      <c r="J27" s="319">
        <v>748440.57805098046</v>
      </c>
      <c r="K27" s="1172">
        <v>2368544.4657882354</v>
      </c>
      <c r="N27" s="610"/>
    </row>
    <row r="28" spans="1:14" x14ac:dyDescent="0.2">
      <c r="A28" s="67">
        <v>1978</v>
      </c>
      <c r="B28" s="605">
        <v>31788.104170641676</v>
      </c>
      <c r="C28" s="326">
        <f t="shared" si="4"/>
        <v>24856.992951491829</v>
      </c>
      <c r="D28" s="62">
        <v>16086.225322296872</v>
      </c>
      <c r="E28" s="204">
        <f t="shared" si="5"/>
        <v>35820.452487985523</v>
      </c>
      <c r="F28" s="79">
        <v>94168.105142990273</v>
      </c>
      <c r="G28" s="62">
        <v>128303.24024716001</v>
      </c>
      <c r="H28" s="319">
        <v>267492.93008446589</v>
      </c>
      <c r="I28" s="62">
        <v>366987.18148978479</v>
      </c>
      <c r="J28" s="319">
        <v>786589.55718143657</v>
      </c>
      <c r="K28" s="1172">
        <v>2570186.7819884345</v>
      </c>
      <c r="N28" s="610"/>
    </row>
    <row r="29" spans="1:14" x14ac:dyDescent="0.2">
      <c r="A29" s="72">
        <v>1979</v>
      </c>
      <c r="B29" s="606">
        <v>31559.15999293761</v>
      </c>
      <c r="C29" s="327">
        <f t="shared" si="4"/>
        <v>24583.926946221109</v>
      </c>
      <c r="D29" s="68">
        <v>16059.451745163999</v>
      </c>
      <c r="E29" s="205">
        <f t="shared" si="5"/>
        <v>35239.520947542493</v>
      </c>
      <c r="F29" s="69">
        <v>94336.257413386134</v>
      </c>
      <c r="G29" s="68">
        <v>130147.13067280038</v>
      </c>
      <c r="H29" s="320">
        <v>281297.73890705116</v>
      </c>
      <c r="I29" s="68">
        <v>393812.95674733439</v>
      </c>
      <c r="J29" s="320">
        <v>900120.05267370236</v>
      </c>
      <c r="K29" s="1173">
        <v>3181497.6423668573</v>
      </c>
      <c r="N29" s="610"/>
    </row>
    <row r="30" spans="1:14" x14ac:dyDescent="0.2">
      <c r="A30" s="67">
        <v>1980</v>
      </c>
      <c r="B30" s="605">
        <v>30801.195918206129</v>
      </c>
      <c r="C30" s="326">
        <f t="shared" si="4"/>
        <v>24193.897942505977</v>
      </c>
      <c r="D30" s="62">
        <v>15656.210152592022</v>
      </c>
      <c r="E30" s="204">
        <f t="shared" si="5"/>
        <v>34866.007679898416</v>
      </c>
      <c r="F30" s="63">
        <v>90266.877699507502</v>
      </c>
      <c r="G30" s="62">
        <v>122814.26201372285</v>
      </c>
      <c r="H30" s="319">
        <v>259240.10059274756</v>
      </c>
      <c r="I30" s="62">
        <v>360418.83565108839</v>
      </c>
      <c r="J30" s="319">
        <v>806831.73223002593</v>
      </c>
      <c r="K30" s="1172">
        <v>2729297.1469167164</v>
      </c>
      <c r="N30" s="610"/>
    </row>
    <row r="31" spans="1:14" x14ac:dyDescent="0.2">
      <c r="A31" s="67">
        <v>1981</v>
      </c>
      <c r="B31" s="605">
        <v>30836.968965848315</v>
      </c>
      <c r="C31" s="326">
        <f t="shared" si="4"/>
        <v>23904.412370167018</v>
      </c>
      <c r="D31" s="62">
        <v>15348.50304178994</v>
      </c>
      <c r="E31" s="204">
        <f t="shared" si="5"/>
        <v>34599.299030638358</v>
      </c>
      <c r="F31" s="63">
        <v>93229.978326979981</v>
      </c>
      <c r="G31" s="62">
        <v>128278.27304634161</v>
      </c>
      <c r="H31" s="319">
        <v>279322.5158013769</v>
      </c>
      <c r="I31" s="62">
        <v>394652.06862198451</v>
      </c>
      <c r="J31" s="319">
        <v>911533.98371643154</v>
      </c>
      <c r="K31" s="1172">
        <v>3165956.793604916</v>
      </c>
      <c r="N31" s="610"/>
    </row>
    <row r="32" spans="1:14" x14ac:dyDescent="0.2">
      <c r="A32" s="67">
        <v>1982</v>
      </c>
      <c r="B32" s="605">
        <v>30070.146802200979</v>
      </c>
      <c r="C32" s="326">
        <f t="shared" si="4"/>
        <v>23152.502504694021</v>
      </c>
      <c r="D32" s="62">
        <v>14483.217612138615</v>
      </c>
      <c r="E32" s="204">
        <f t="shared" si="5"/>
        <v>33989.108620388281</v>
      </c>
      <c r="F32" s="63">
        <v>92328.945479763599</v>
      </c>
      <c r="G32" s="62">
        <v>127254.95967523733</v>
      </c>
      <c r="H32" s="319">
        <v>282604.04695302283</v>
      </c>
      <c r="I32" s="62">
        <v>406599.78017777152</v>
      </c>
      <c r="J32" s="319">
        <v>1005015.6397366108</v>
      </c>
      <c r="K32" s="1172">
        <v>4020282.0960330893</v>
      </c>
      <c r="N32" s="610"/>
    </row>
    <row r="33" spans="1:14" x14ac:dyDescent="0.2">
      <c r="A33" s="67">
        <v>1983</v>
      </c>
      <c r="B33" s="605">
        <v>30465.419950223</v>
      </c>
      <c r="C33" s="326">
        <f t="shared" si="4"/>
        <v>23189.941955523107</v>
      </c>
      <c r="D33" s="62">
        <v>14141.506649871175</v>
      </c>
      <c r="E33" s="204">
        <f t="shared" si="5"/>
        <v>34500.486087588019</v>
      </c>
      <c r="F33" s="63">
        <v>95944.721902522026</v>
      </c>
      <c r="G33" s="62">
        <v>132762.03699177291</v>
      </c>
      <c r="H33" s="319">
        <v>299138.0053119419</v>
      </c>
      <c r="I33" s="62">
        <v>433021.23727700114</v>
      </c>
      <c r="J33" s="319">
        <v>1086381.1540155201</v>
      </c>
      <c r="K33" s="1172">
        <v>4646259.3932787264</v>
      </c>
      <c r="N33" s="610"/>
    </row>
    <row r="34" spans="1:14" x14ac:dyDescent="0.2">
      <c r="A34" s="67">
        <v>1984</v>
      </c>
      <c r="B34" s="605">
        <v>32288.912809326161</v>
      </c>
      <c r="C34" s="326">
        <f t="shared" si="4"/>
        <v>24115.727034682841</v>
      </c>
      <c r="D34" s="62">
        <v>14560.640284769019</v>
      </c>
      <c r="E34" s="204">
        <f t="shared" si="5"/>
        <v>36059.585472075116</v>
      </c>
      <c r="F34" s="63">
        <v>105847.58478111602</v>
      </c>
      <c r="G34" s="62">
        <v>148183.66458658539</v>
      </c>
      <c r="H34" s="319">
        <v>339920.7130377008</v>
      </c>
      <c r="I34" s="62">
        <v>495777.34568209213</v>
      </c>
      <c r="J34" s="319">
        <v>1258824.5796795038</v>
      </c>
      <c r="K34" s="1172">
        <v>5260862.4392894544</v>
      </c>
      <c r="N34" s="610"/>
    </row>
    <row r="35" spans="1:14" x14ac:dyDescent="0.2">
      <c r="A35" s="67">
        <v>1985</v>
      </c>
      <c r="B35" s="605">
        <v>32351.385299895923</v>
      </c>
      <c r="C35" s="326">
        <f t="shared" si="4"/>
        <v>24157.043941143304</v>
      </c>
      <c r="D35" s="62">
        <v>14562.640240671077</v>
      </c>
      <c r="E35" s="204">
        <f t="shared" si="5"/>
        <v>36150.048566733589</v>
      </c>
      <c r="F35" s="63">
        <v>106100.4575286695</v>
      </c>
      <c r="G35" s="62">
        <v>148927.32965276716</v>
      </c>
      <c r="H35" s="319">
        <v>347130.72569895349</v>
      </c>
      <c r="I35" s="62">
        <v>509542.06962082727</v>
      </c>
      <c r="J35" s="319">
        <v>1298495.024730731</v>
      </c>
      <c r="K35" s="1172">
        <v>5551298.3727369951</v>
      </c>
      <c r="N35" s="610"/>
    </row>
    <row r="36" spans="1:14" x14ac:dyDescent="0.2">
      <c r="A36" s="67">
        <v>1986</v>
      </c>
      <c r="B36" s="605">
        <v>32696.981493155614</v>
      </c>
      <c r="C36" s="326">
        <f t="shared" si="4"/>
        <v>24581.963412363126</v>
      </c>
      <c r="D36" s="62">
        <v>14486.867524923742</v>
      </c>
      <c r="E36" s="204">
        <f t="shared" si="5"/>
        <v>37200.833271662348</v>
      </c>
      <c r="F36" s="63">
        <v>105732.14422028798</v>
      </c>
      <c r="G36" s="62">
        <v>146870.88051105951</v>
      </c>
      <c r="H36" s="319">
        <v>331703.96330092812</v>
      </c>
      <c r="I36" s="62">
        <v>476627.54860305396</v>
      </c>
      <c r="J36" s="319">
        <v>1157572.3682866124</v>
      </c>
      <c r="K36" s="1172">
        <v>4646204.8560949126</v>
      </c>
      <c r="N36" s="610"/>
    </row>
    <row r="37" spans="1:14" x14ac:dyDescent="0.2">
      <c r="A37" s="67">
        <v>1987</v>
      </c>
      <c r="B37" s="605">
        <v>33492.414578870004</v>
      </c>
      <c r="C37" s="326">
        <f t="shared" si="4"/>
        <v>24985.701093612304</v>
      </c>
      <c r="D37" s="62">
        <v>14768.026546118614</v>
      </c>
      <c r="E37" s="204">
        <f t="shared" si="5"/>
        <v>37757.794277979418</v>
      </c>
      <c r="F37" s="63">
        <v>110052.83594618927</v>
      </c>
      <c r="G37" s="62">
        <v>155769.51224017687</v>
      </c>
      <c r="H37" s="319">
        <v>371933.07154024986</v>
      </c>
      <c r="I37" s="62">
        <v>548787.49262922793</v>
      </c>
      <c r="J37" s="319">
        <v>1400204.242765977</v>
      </c>
      <c r="K37" s="1172">
        <v>6076769.8264928441</v>
      </c>
      <c r="N37" s="610"/>
    </row>
    <row r="38" spans="1:14" x14ac:dyDescent="0.2">
      <c r="A38" s="67">
        <v>1988</v>
      </c>
      <c r="B38" s="605">
        <v>35194.855203036474</v>
      </c>
      <c r="C38" s="326">
        <f t="shared" si="4"/>
        <v>25522.795292540555</v>
      </c>
      <c r="D38" s="62">
        <v>14984.752477060385</v>
      </c>
      <c r="E38" s="204">
        <f t="shared" si="5"/>
        <v>38695.348811890763</v>
      </c>
      <c r="F38" s="63">
        <v>122243.39439749974</v>
      </c>
      <c r="G38" s="62">
        <v>177277.59465394833</v>
      </c>
      <c r="H38" s="319">
        <v>450667.02577902313</v>
      </c>
      <c r="I38" s="62">
        <v>682856.25981806661</v>
      </c>
      <c r="J38" s="319">
        <v>1816105.5607470879</v>
      </c>
      <c r="K38" s="1172">
        <v>7514567.5961220395</v>
      </c>
      <c r="N38" s="610"/>
    </row>
    <row r="39" spans="1:14" x14ac:dyDescent="0.2">
      <c r="A39" s="72">
        <v>1989</v>
      </c>
      <c r="B39" s="606">
        <v>35478.902591462131</v>
      </c>
      <c r="C39" s="327">
        <f t="shared" si="4"/>
        <v>25944.955130393391</v>
      </c>
      <c r="D39" s="68">
        <v>15302.516125703158</v>
      </c>
      <c r="E39" s="205">
        <f t="shared" si="5"/>
        <v>39248.003886256185</v>
      </c>
      <c r="F39" s="69">
        <v>121284.42974108078</v>
      </c>
      <c r="G39" s="68">
        <v>174800.78831210514</v>
      </c>
      <c r="H39" s="320">
        <v>437165.92350459477</v>
      </c>
      <c r="I39" s="68">
        <v>657206.58545052202</v>
      </c>
      <c r="J39" s="320">
        <v>1708820.6974306565</v>
      </c>
      <c r="K39" s="1173">
        <v>7099056.0359133752</v>
      </c>
      <c r="N39" s="610"/>
    </row>
    <row r="40" spans="1:14" x14ac:dyDescent="0.2">
      <c r="A40" s="67">
        <v>1990</v>
      </c>
      <c r="B40" s="605">
        <v>35795.617705577024</v>
      </c>
      <c r="C40" s="326">
        <f t="shared" si="4"/>
        <v>26198.13886228398</v>
      </c>
      <c r="D40" s="62">
        <v>15400.477247985022</v>
      </c>
      <c r="E40" s="204">
        <f t="shared" si="5"/>
        <v>39695.215880157681</v>
      </c>
      <c r="F40" s="63">
        <v>122172.92729521437</v>
      </c>
      <c r="G40" s="62">
        <v>175819.63659376471</v>
      </c>
      <c r="H40" s="319">
        <v>440502.72752065712</v>
      </c>
      <c r="I40" s="62">
        <v>660505.5505430107</v>
      </c>
      <c r="J40" s="319">
        <v>1705791.6018976965</v>
      </c>
      <c r="K40" s="1172">
        <v>7074552.1055502351</v>
      </c>
      <c r="N40" s="610"/>
    </row>
    <row r="41" spans="1:14" x14ac:dyDescent="0.2">
      <c r="A41" s="67">
        <v>1991</v>
      </c>
      <c r="B41" s="605">
        <v>35526.668548672897</v>
      </c>
      <c r="C41" s="326">
        <f t="shared" si="4"/>
        <v>26119.005788541763</v>
      </c>
      <c r="D41" s="62">
        <v>15307.010219565491</v>
      </c>
      <c r="E41" s="204">
        <f t="shared" si="5"/>
        <v>39634.000249762095</v>
      </c>
      <c r="F41" s="63">
        <v>120195.63338985307</v>
      </c>
      <c r="G41" s="62">
        <v>171451.25063927352</v>
      </c>
      <c r="H41" s="319">
        <v>414159.73516063089</v>
      </c>
      <c r="I41" s="62">
        <v>613249.26916841581</v>
      </c>
      <c r="J41" s="319">
        <v>1560207.4907271075</v>
      </c>
      <c r="K41" s="1172">
        <v>6441920.1261238679</v>
      </c>
      <c r="N41" s="610"/>
    </row>
    <row r="42" spans="1:14" x14ac:dyDescent="0.2">
      <c r="A42" s="67">
        <v>1992</v>
      </c>
      <c r="B42" s="605">
        <v>36620.297806422503</v>
      </c>
      <c r="C42" s="326">
        <f t="shared" si="4"/>
        <v>26579.949208440616</v>
      </c>
      <c r="D42" s="62">
        <v>15296.469566694148</v>
      </c>
      <c r="E42" s="204">
        <f t="shared" si="5"/>
        <v>40684.298760623693</v>
      </c>
      <c r="F42" s="63">
        <v>126983.43518825946</v>
      </c>
      <c r="G42" s="62">
        <v>182944.39083012764</v>
      </c>
      <c r="H42" s="319">
        <v>452804.70328051539</v>
      </c>
      <c r="I42" s="62">
        <v>676042.36102079146</v>
      </c>
      <c r="J42" s="319">
        <v>1763285.9358322648</v>
      </c>
      <c r="K42" s="1172">
        <v>7393138.2877816455</v>
      </c>
      <c r="N42" s="610"/>
    </row>
    <row r="43" spans="1:14" x14ac:dyDescent="0.2">
      <c r="A43" s="67">
        <v>1993</v>
      </c>
      <c r="B43" s="605">
        <v>36657.328350673764</v>
      </c>
      <c r="C43" s="326">
        <f t="shared" si="4"/>
        <v>26828.720912642279</v>
      </c>
      <c r="D43" s="62">
        <v>15525.793552244642</v>
      </c>
      <c r="E43" s="204">
        <f t="shared" si="5"/>
        <v>40957.380113139319</v>
      </c>
      <c r="F43" s="63">
        <v>125114.79529295712</v>
      </c>
      <c r="G43" s="62">
        <v>178250.17739260721</v>
      </c>
      <c r="H43" s="319">
        <v>425064.35143314477</v>
      </c>
      <c r="I43" s="62">
        <v>625361.13209499698</v>
      </c>
      <c r="J43" s="319">
        <v>1589052.1098123884</v>
      </c>
      <c r="K43" s="1172">
        <v>6597957.1826682547</v>
      </c>
      <c r="N43" s="610"/>
    </row>
    <row r="44" spans="1:14" x14ac:dyDescent="0.2">
      <c r="A44" s="67">
        <v>1994</v>
      </c>
      <c r="B44" s="605">
        <v>37205.312703531148</v>
      </c>
      <c r="C44" s="326">
        <f t="shared" si="4"/>
        <v>27316.063177830067</v>
      </c>
      <c r="D44" s="62">
        <v>15857.657015859942</v>
      </c>
      <c r="E44" s="204">
        <f t="shared" si="5"/>
        <v>41639.070880292711</v>
      </c>
      <c r="F44" s="63">
        <v>126208.55843484089</v>
      </c>
      <c r="G44" s="62">
        <v>178914.02312878831</v>
      </c>
      <c r="H44" s="319">
        <v>422503.78694158699</v>
      </c>
      <c r="I44" s="62">
        <v>619772.10887414031</v>
      </c>
      <c r="J44" s="319">
        <v>1566051.195717741</v>
      </c>
      <c r="K44" s="1172">
        <v>6489085.3586373702</v>
      </c>
      <c r="N44" s="610"/>
    </row>
    <row r="45" spans="1:14" x14ac:dyDescent="0.2">
      <c r="A45" s="67">
        <v>1995</v>
      </c>
      <c r="B45" s="605">
        <v>37718.864216985909</v>
      </c>
      <c r="C45" s="326">
        <f t="shared" si="4"/>
        <v>27436.477635758678</v>
      </c>
      <c r="D45" s="62">
        <v>15862.688780134456</v>
      </c>
      <c r="E45" s="204">
        <f t="shared" si="5"/>
        <v>41903.713705288952</v>
      </c>
      <c r="F45" s="63">
        <v>130260.34344803098</v>
      </c>
      <c r="G45" s="62">
        <v>185800.93281658125</v>
      </c>
      <c r="H45" s="319">
        <v>445893.53954411153</v>
      </c>
      <c r="I45" s="62">
        <v>658930.73194073723</v>
      </c>
      <c r="J45" s="319">
        <v>1686021.1278029145</v>
      </c>
      <c r="K45" s="1172">
        <v>6978417.9047401538</v>
      </c>
      <c r="N45" s="610"/>
    </row>
    <row r="46" spans="1:14" x14ac:dyDescent="0.2">
      <c r="A46" s="67">
        <v>1996</v>
      </c>
      <c r="B46" s="605">
        <v>38522.988185229595</v>
      </c>
      <c r="C46" s="326">
        <f t="shared" si="4"/>
        <v>27677.172872854855</v>
      </c>
      <c r="D46" s="62">
        <v>15893.419854529631</v>
      </c>
      <c r="E46" s="204">
        <f t="shared" si="5"/>
        <v>42406.864145761385</v>
      </c>
      <c r="F46" s="63">
        <v>136135.32599660227</v>
      </c>
      <c r="G46" s="62">
        <v>195999.11993309378</v>
      </c>
      <c r="H46" s="319">
        <v>479500.27295575943</v>
      </c>
      <c r="I46" s="62">
        <v>713337.96015338798</v>
      </c>
      <c r="J46" s="319">
        <v>1871156.9434687772</v>
      </c>
      <c r="K46" s="1172">
        <v>8008041.7502726587</v>
      </c>
      <c r="N46" s="610"/>
    </row>
    <row r="47" spans="1:14" x14ac:dyDescent="0.2">
      <c r="A47" s="67">
        <v>1997</v>
      </c>
      <c r="B47" s="605">
        <v>39455.298463191328</v>
      </c>
      <c r="C47" s="326">
        <f t="shared" si="4"/>
        <v>28134.429200921772</v>
      </c>
      <c r="D47" s="62">
        <v>16103.81119207773</v>
      </c>
      <c r="E47" s="204">
        <f t="shared" si="5"/>
        <v>43172.701711976821</v>
      </c>
      <c r="F47" s="63">
        <v>141343.12182361732</v>
      </c>
      <c r="G47" s="62">
        <v>205098.85407324362</v>
      </c>
      <c r="H47" s="319">
        <v>512458.8579970104</v>
      </c>
      <c r="I47" s="62">
        <v>771057.57735426002</v>
      </c>
      <c r="J47" s="319">
        <v>2059664.928251121</v>
      </c>
      <c r="K47" s="1172">
        <v>8998610.2481315397</v>
      </c>
      <c r="N47" s="610"/>
    </row>
    <row r="48" spans="1:14" x14ac:dyDescent="0.2">
      <c r="A48" s="67">
        <v>1998</v>
      </c>
      <c r="B48" s="605">
        <v>41093.496098349999</v>
      </c>
      <c r="C48" s="326">
        <f t="shared" si="4"/>
        <v>29184.23559252666</v>
      </c>
      <c r="D48" s="62">
        <v>16617.410934602522</v>
      </c>
      <c r="E48" s="204">
        <f t="shared" si="5"/>
        <v>44892.766414931823</v>
      </c>
      <c r="F48" s="63">
        <v>148276.84065076002</v>
      </c>
      <c r="G48" s="62">
        <v>215962.90435712447</v>
      </c>
      <c r="H48" s="319">
        <v>543751.09693214577</v>
      </c>
      <c r="I48" s="62">
        <v>821520.93798643723</v>
      </c>
      <c r="J48" s="319">
        <v>2217062.157013495</v>
      </c>
      <c r="K48" s="1172">
        <v>9508292.5559901986</v>
      </c>
      <c r="N48" s="610"/>
    </row>
    <row r="49" spans="1:14" x14ac:dyDescent="0.2">
      <c r="A49" s="72">
        <v>1999</v>
      </c>
      <c r="B49" s="606">
        <v>42252.890756575434</v>
      </c>
      <c r="C49" s="327">
        <f t="shared" si="4"/>
        <v>29888.050691705597</v>
      </c>
      <c r="D49" s="68">
        <v>16852.411981026482</v>
      </c>
      <c r="E49" s="205">
        <f t="shared" si="5"/>
        <v>46182.59908005449</v>
      </c>
      <c r="F49" s="69">
        <v>153536.45134040396</v>
      </c>
      <c r="G49" s="68">
        <v>223746.90344028137</v>
      </c>
      <c r="H49" s="320">
        <v>568438.97755889245</v>
      </c>
      <c r="I49" s="68">
        <v>863191.43132761272</v>
      </c>
      <c r="J49" s="320">
        <v>2360432.9144326597</v>
      </c>
      <c r="K49" s="1173">
        <v>10229885.515056226</v>
      </c>
      <c r="N49" s="610"/>
    </row>
    <row r="50" spans="1:14" x14ac:dyDescent="0.2">
      <c r="A50" s="77">
        <v>2000</v>
      </c>
      <c r="B50" s="607">
        <v>43499.447972745351</v>
      </c>
      <c r="C50" s="329">
        <f t="shared" si="4"/>
        <v>30469.874500874834</v>
      </c>
      <c r="D50" s="74">
        <v>16998.313174978524</v>
      </c>
      <c r="E50" s="207">
        <f t="shared" si="5"/>
        <v>47309.326158245218</v>
      </c>
      <c r="F50" s="75">
        <v>160765.60921957999</v>
      </c>
      <c r="G50" s="74">
        <v>235811.60214919018</v>
      </c>
      <c r="H50" s="321">
        <v>612603.66458572017</v>
      </c>
      <c r="I50" s="74">
        <v>939134.58269971877</v>
      </c>
      <c r="J50" s="321">
        <v>2621278.9616185813</v>
      </c>
      <c r="K50" s="1174">
        <v>11642188.646234768</v>
      </c>
      <c r="N50" s="610"/>
    </row>
    <row r="51" spans="1:14" x14ac:dyDescent="0.2">
      <c r="A51" s="67">
        <v>2001</v>
      </c>
      <c r="B51" s="605">
        <v>44290.616884599141</v>
      </c>
      <c r="C51" s="326">
        <f t="shared" si="4"/>
        <v>31111.13863327356</v>
      </c>
      <c r="D51" s="62">
        <v>17532.582080972585</v>
      </c>
      <c r="E51" s="204">
        <f t="shared" si="5"/>
        <v>48084.334323649775</v>
      </c>
      <c r="F51" s="63">
        <v>162905.92114652938</v>
      </c>
      <c r="G51" s="62">
        <v>238600.52903243224</v>
      </c>
      <c r="H51" s="319">
        <v>618733.67816446046</v>
      </c>
      <c r="I51" s="62">
        <v>948666.49827231385</v>
      </c>
      <c r="J51" s="319">
        <v>2629688.6832617698</v>
      </c>
      <c r="K51" s="1172">
        <v>11469132.482024442</v>
      </c>
      <c r="N51" s="610"/>
    </row>
    <row r="52" spans="1:14" x14ac:dyDescent="0.2">
      <c r="A52" s="67">
        <v>2002</v>
      </c>
      <c r="B52" s="605">
        <v>45483.686988644877</v>
      </c>
      <c r="C52" s="326">
        <f t="shared" si="4"/>
        <v>31955.184400318558</v>
      </c>
      <c r="D52" s="62">
        <v>18055.797263879533</v>
      </c>
      <c r="E52" s="204">
        <f t="shared" si="5"/>
        <v>49329.418320867335</v>
      </c>
      <c r="F52" s="63">
        <v>167240.21028358172</v>
      </c>
      <c r="G52" s="62">
        <v>245080.77912578947</v>
      </c>
      <c r="H52" s="319">
        <v>635237.08117089793</v>
      </c>
      <c r="I52" s="62">
        <v>971778.84189570392</v>
      </c>
      <c r="J52" s="319">
        <v>2682325.1327042612</v>
      </c>
      <c r="K52" s="1172">
        <v>11897894.529269328</v>
      </c>
      <c r="N52" s="610"/>
    </row>
    <row r="53" spans="1:14" x14ac:dyDescent="0.2">
      <c r="A53" s="67">
        <v>2003</v>
      </c>
      <c r="B53" s="605">
        <v>45918.121668397893</v>
      </c>
      <c r="C53" s="326">
        <f t="shared" si="4"/>
        <v>32095.400656849561</v>
      </c>
      <c r="D53" s="62">
        <v>17949.283701729189</v>
      </c>
      <c r="E53" s="204">
        <f t="shared" si="5"/>
        <v>49778.046850750026</v>
      </c>
      <c r="F53" s="63">
        <v>170322.61077233288</v>
      </c>
      <c r="G53" s="62">
        <v>249917.80961291702</v>
      </c>
      <c r="H53" s="319">
        <v>656683.00076683366</v>
      </c>
      <c r="I53" s="62">
        <v>1010411.5320725895</v>
      </c>
      <c r="J53" s="319">
        <v>2829495.4974092632</v>
      </c>
      <c r="K53" s="1172">
        <v>12782412.710252963</v>
      </c>
      <c r="N53" s="610"/>
    </row>
    <row r="54" spans="1:14" x14ac:dyDescent="0.2">
      <c r="A54" s="67">
        <v>2004</v>
      </c>
      <c r="B54" s="605">
        <v>46902.88203129646</v>
      </c>
      <c r="C54" s="326">
        <f t="shared" si="4"/>
        <v>32552.48545123401</v>
      </c>
      <c r="D54" s="62">
        <v>18081.945379497469</v>
      </c>
      <c r="E54" s="204">
        <f t="shared" si="5"/>
        <v>50640.66054090469</v>
      </c>
      <c r="F54" s="63">
        <v>176056.45125185847</v>
      </c>
      <c r="G54" s="62">
        <v>259580.4536396075</v>
      </c>
      <c r="H54" s="319">
        <v>688356.36763009219</v>
      </c>
      <c r="I54" s="62">
        <v>1062481.0808266429</v>
      </c>
      <c r="J54" s="319">
        <v>2971892.4611358903</v>
      </c>
      <c r="K54" s="1172">
        <v>13133051.598406184</v>
      </c>
      <c r="N54" s="610"/>
    </row>
    <row r="55" spans="1:14" x14ac:dyDescent="0.2">
      <c r="A55" s="67">
        <v>2005</v>
      </c>
      <c r="B55" s="605">
        <v>46826.204137082888</v>
      </c>
      <c r="C55" s="326">
        <f t="shared" si="4"/>
        <v>32258.88179159092</v>
      </c>
      <c r="D55" s="62">
        <v>17916.892710547909</v>
      </c>
      <c r="E55" s="204">
        <f t="shared" si="5"/>
        <v>50186.368142894687</v>
      </c>
      <c r="F55" s="63">
        <v>177932.10524651059</v>
      </c>
      <c r="G55" s="62">
        <v>263744.81394284096</v>
      </c>
      <c r="H55" s="319">
        <v>706488.99231640238</v>
      </c>
      <c r="I55" s="62">
        <v>1096554.4801439664</v>
      </c>
      <c r="J55" s="319">
        <v>3112972.5355640799</v>
      </c>
      <c r="K55" s="1172">
        <v>13630791.422840504</v>
      </c>
      <c r="N55" s="610"/>
    </row>
    <row r="56" spans="1:14" x14ac:dyDescent="0.2">
      <c r="A56" s="67">
        <v>2006</v>
      </c>
      <c r="B56" s="605">
        <v>47160.877874091173</v>
      </c>
      <c r="C56" s="326">
        <f t="shared" si="4"/>
        <v>32178.315894928401</v>
      </c>
      <c r="D56" s="62">
        <v>17832.884486569586</v>
      </c>
      <c r="E56" s="204">
        <f t="shared" si="5"/>
        <v>50110.105155376907</v>
      </c>
      <c r="F56" s="63">
        <v>182003.9356865561</v>
      </c>
      <c r="G56" s="62">
        <v>270671.51066046942</v>
      </c>
      <c r="H56" s="319">
        <v>732170.84828220715</v>
      </c>
      <c r="I56" s="62">
        <v>1140078.0495590512</v>
      </c>
      <c r="J56" s="319">
        <v>3246899.0566389156</v>
      </c>
      <c r="K56" s="1172">
        <v>14061942.003814822</v>
      </c>
      <c r="N56" s="610"/>
    </row>
    <row r="57" spans="1:14" x14ac:dyDescent="0.2">
      <c r="A57" s="67">
        <v>2007</v>
      </c>
      <c r="B57" s="605">
        <v>46775.894662764244</v>
      </c>
      <c r="C57" s="326">
        <f t="shared" si="4"/>
        <v>32130.435640640178</v>
      </c>
      <c r="D57" s="62">
        <v>18000.726792788468</v>
      </c>
      <c r="E57" s="204">
        <f t="shared" si="5"/>
        <v>49792.571700454806</v>
      </c>
      <c r="F57" s="63">
        <v>178585.02586188083</v>
      </c>
      <c r="G57" s="62">
        <v>265305.64759470051</v>
      </c>
      <c r="H57" s="319">
        <v>718031.05142910162</v>
      </c>
      <c r="I57" s="62">
        <v>1121087.1334319173</v>
      </c>
      <c r="J57" s="319">
        <v>3214400.4669162184</v>
      </c>
      <c r="K57" s="1172">
        <v>14423526.45109188</v>
      </c>
      <c r="N57" s="610"/>
    </row>
    <row r="58" spans="1:14" x14ac:dyDescent="0.2">
      <c r="A58" s="67">
        <v>2008</v>
      </c>
      <c r="B58" s="605">
        <v>47202.159887095571</v>
      </c>
      <c r="C58" s="326">
        <f t="shared" ref="C58:C69" si="6">(B58-0.1*F58)/0.9</f>
        <v>32689.119288056248</v>
      </c>
      <c r="D58" s="62">
        <v>18671.48106323024</v>
      </c>
      <c r="E58" s="204">
        <f t="shared" ref="E58:E69" si="7">(C58-0.5/0.9*D58)/(0.4/0.9)</f>
        <v>50211.167069088755</v>
      </c>
      <c r="F58" s="63">
        <v>177819.52527844947</v>
      </c>
      <c r="G58" s="62">
        <v>263808.90982891811</v>
      </c>
      <c r="H58" s="319">
        <v>714679.90313382691</v>
      </c>
      <c r="I58" s="62">
        <v>1120218.4557637165</v>
      </c>
      <c r="J58" s="319">
        <v>3277336.4706411026</v>
      </c>
      <c r="K58" s="1172">
        <v>15401331.025250364</v>
      </c>
      <c r="N58" s="610"/>
    </row>
    <row r="59" spans="1:14" x14ac:dyDescent="0.2">
      <c r="A59" s="67">
        <v>2009</v>
      </c>
      <c r="B59" s="605">
        <v>47089.990917749798</v>
      </c>
      <c r="C59" s="326">
        <f t="shared" si="6"/>
        <v>32769.131604184586</v>
      </c>
      <c r="D59" s="62">
        <v>18235.046257640963</v>
      </c>
      <c r="E59" s="204">
        <f t="shared" si="7"/>
        <v>50936.738287364111</v>
      </c>
      <c r="F59" s="63">
        <v>175977.7247398367</v>
      </c>
      <c r="G59" s="62">
        <v>258247.23254870131</v>
      </c>
      <c r="H59" s="319">
        <v>682567.3868924235</v>
      </c>
      <c r="I59" s="62">
        <v>1059740.6784868226</v>
      </c>
      <c r="J59" s="319">
        <v>3019393.7697872161</v>
      </c>
      <c r="K59" s="1172">
        <v>13498067.505732054</v>
      </c>
      <c r="N59" s="610"/>
    </row>
    <row r="60" spans="1:14" x14ac:dyDescent="0.2">
      <c r="A60" s="67">
        <v>2010</v>
      </c>
      <c r="B60" s="605">
        <v>48723.659668218163</v>
      </c>
      <c r="C60" s="326">
        <f t="shared" si="6"/>
        <v>33375.837834202612</v>
      </c>
      <c r="D60" s="62">
        <v>18909.229332370815</v>
      </c>
      <c r="E60" s="204">
        <f t="shared" si="7"/>
        <v>51459.098461492358</v>
      </c>
      <c r="F60" s="63">
        <v>186854.05617435812</v>
      </c>
      <c r="G60" s="62">
        <v>278487.57598067325</v>
      </c>
      <c r="H60" s="319">
        <v>757137.52336102747</v>
      </c>
      <c r="I60" s="62">
        <v>1184214.1822128866</v>
      </c>
      <c r="J60" s="319">
        <v>3405259.6701935809</v>
      </c>
      <c r="K60" s="1172">
        <v>15008737.920920681</v>
      </c>
      <c r="N60" s="610"/>
    </row>
    <row r="61" spans="1:14" x14ac:dyDescent="0.2">
      <c r="A61" s="67">
        <v>2011</v>
      </c>
      <c r="B61" s="605">
        <v>49501.091125272862</v>
      </c>
      <c r="C61" s="326">
        <f t="shared" si="6"/>
        <v>33505.21567049867</v>
      </c>
      <c r="D61" s="62">
        <v>18819.324027250754</v>
      </c>
      <c r="E61" s="204">
        <f t="shared" si="7"/>
        <v>51862.580224558566</v>
      </c>
      <c r="F61" s="63">
        <v>193463.9702182406</v>
      </c>
      <c r="G61" s="62">
        <v>289887.94066981861</v>
      </c>
      <c r="H61" s="319">
        <v>797915.56670644879</v>
      </c>
      <c r="I61" s="62">
        <v>1254948.7057755473</v>
      </c>
      <c r="J61" s="319">
        <v>3653976.7262990391</v>
      </c>
      <c r="K61" s="1172">
        <v>17035230.762633372</v>
      </c>
      <c r="N61" s="610"/>
    </row>
    <row r="62" spans="1:14" x14ac:dyDescent="0.2">
      <c r="A62" s="67">
        <v>2012</v>
      </c>
      <c r="B62" s="605">
        <v>50389.744240312502</v>
      </c>
      <c r="C62" s="326">
        <f t="shared" si="6"/>
        <v>33494.316116319445</v>
      </c>
      <c r="D62" s="62">
        <v>18496.540746875005</v>
      </c>
      <c r="E62" s="204">
        <f t="shared" si="7"/>
        <v>52241.535328124992</v>
      </c>
      <c r="F62" s="63">
        <v>202448.59735624999</v>
      </c>
      <c r="G62" s="62">
        <v>305618.24417249998</v>
      </c>
      <c r="H62" s="319">
        <v>854716.30872500001</v>
      </c>
      <c r="I62" s="62">
        <v>1348622.5745299999</v>
      </c>
      <c r="J62" s="319">
        <v>3948318.1790399998</v>
      </c>
      <c r="K62" s="1172">
        <v>18195369.877919998</v>
      </c>
      <c r="N62" s="610"/>
    </row>
    <row r="63" spans="1:14" x14ac:dyDescent="0.2">
      <c r="A63" s="67">
        <v>2013</v>
      </c>
      <c r="B63" s="605">
        <v>48653.778299838043</v>
      </c>
      <c r="C63" s="326">
        <f t="shared" si="6"/>
        <v>32743.704655667883</v>
      </c>
      <c r="D63" s="62">
        <v>18074.673844228499</v>
      </c>
      <c r="E63" s="204">
        <f t="shared" si="7"/>
        <v>51079.993169967114</v>
      </c>
      <c r="F63" s="63">
        <v>191844.44109736945</v>
      </c>
      <c r="G63" s="62">
        <v>286718.89138937963</v>
      </c>
      <c r="H63" s="319">
        <v>774383.71103749506</v>
      </c>
      <c r="I63" s="62">
        <v>1200433.4912249704</v>
      </c>
      <c r="J63" s="319">
        <v>3446837.4317235961</v>
      </c>
      <c r="K63" s="1172">
        <v>15661031.02826855</v>
      </c>
      <c r="N63" s="610"/>
    </row>
    <row r="64" spans="1:14" x14ac:dyDescent="0.2">
      <c r="A64" s="67">
        <v>2014</v>
      </c>
      <c r="B64" s="605">
        <v>49742.966235943954</v>
      </c>
      <c r="C64" s="326">
        <f t="shared" si="6"/>
        <v>33150.980334387736</v>
      </c>
      <c r="D64" s="62">
        <v>18238.958846873429</v>
      </c>
      <c r="E64" s="204">
        <f t="shared" si="7"/>
        <v>51791.007193780613</v>
      </c>
      <c r="F64" s="63">
        <v>199070.83934994988</v>
      </c>
      <c r="G64" s="62">
        <v>299208.72462919034</v>
      </c>
      <c r="H64" s="319">
        <v>818241.89157794241</v>
      </c>
      <c r="I64" s="62">
        <v>1271949.0468020679</v>
      </c>
      <c r="J64" s="319">
        <v>3639524.3109015166</v>
      </c>
      <c r="K64" s="1172">
        <v>16437660.833314046</v>
      </c>
      <c r="N64" s="610"/>
    </row>
    <row r="65" spans="1:11" x14ac:dyDescent="0.2">
      <c r="A65" s="67">
        <v>2015</v>
      </c>
      <c r="B65" s="605">
        <v>50432.451297112377</v>
      </c>
      <c r="C65" s="326">
        <f t="shared" si="6"/>
        <v>33696.389514746304</v>
      </c>
      <c r="D65" s="62">
        <v>18596.066151299136</v>
      </c>
      <c r="E65" s="204">
        <f t="shared" si="7"/>
        <v>52571.793719055255</v>
      </c>
      <c r="F65" s="63">
        <v>201057.00733840701</v>
      </c>
      <c r="G65" s="62">
        <v>301362.01614736015</v>
      </c>
      <c r="H65" s="319">
        <v>815652.07670234807</v>
      </c>
      <c r="I65" s="62">
        <v>1268746.3826762028</v>
      </c>
      <c r="J65" s="319">
        <v>3610088.0561099281</v>
      </c>
      <c r="K65" s="1172">
        <v>16158184.413968276</v>
      </c>
    </row>
    <row r="66" spans="1:11" x14ac:dyDescent="0.2">
      <c r="A66" s="67">
        <v>2016</v>
      </c>
      <c r="B66" s="605">
        <v>50536.787406513191</v>
      </c>
      <c r="C66" s="326">
        <f t="shared" si="6"/>
        <v>33809.033043271411</v>
      </c>
      <c r="D66" s="62">
        <v>18404.705602017348</v>
      </c>
      <c r="E66" s="204">
        <f t="shared" si="7"/>
        <v>53064.442344838986</v>
      </c>
      <c r="F66" s="63">
        <v>201086.57667568917</v>
      </c>
      <c r="G66" s="62">
        <v>300218.16127594758</v>
      </c>
      <c r="H66" s="319">
        <v>808472.72991389304</v>
      </c>
      <c r="I66" s="62">
        <v>1254584.2318850148</v>
      </c>
      <c r="J66" s="319">
        <v>3564037.9378106403</v>
      </c>
      <c r="K66" s="1172">
        <v>15624538.000018861</v>
      </c>
    </row>
    <row r="67" spans="1:11" x14ac:dyDescent="0.2">
      <c r="A67" s="67">
        <v>2017</v>
      </c>
      <c r="B67" s="605">
        <v>51690.561036037085</v>
      </c>
      <c r="C67" s="326">
        <f t="shared" si="6"/>
        <v>34639.333807444549</v>
      </c>
      <c r="D67" s="62">
        <v>19150.116167654982</v>
      </c>
      <c r="E67" s="204">
        <f t="shared" si="7"/>
        <v>54000.855857181508</v>
      </c>
      <c r="F67" s="63">
        <v>205151.60609336986</v>
      </c>
      <c r="G67" s="62">
        <v>306450.07361443894</v>
      </c>
      <c r="H67" s="319">
        <v>828963.10297233053</v>
      </c>
      <c r="I67" s="62">
        <v>1293334.3669759568</v>
      </c>
      <c r="J67" s="319">
        <v>3716532.7112315795</v>
      </c>
      <c r="K67" s="1172">
        <v>17413236.698002722</v>
      </c>
    </row>
    <row r="68" spans="1:11" x14ac:dyDescent="0.2">
      <c r="A68" s="67">
        <v>2018</v>
      </c>
      <c r="B68" s="605">
        <v>53619.921875</v>
      </c>
      <c r="C68" s="326">
        <f t="shared" si="6"/>
        <v>35651.362847222219</v>
      </c>
      <c r="D68" s="62">
        <v>19544.859375</v>
      </c>
      <c r="E68" s="204">
        <f t="shared" si="7"/>
        <v>55784.492187499985</v>
      </c>
      <c r="F68" s="63">
        <v>215336.953125</v>
      </c>
      <c r="G68" s="62">
        <v>323014.21875</v>
      </c>
      <c r="H68" s="319">
        <v>875335.4375</v>
      </c>
      <c r="I68" s="62">
        <v>1363054.125</v>
      </c>
      <c r="J68" s="319">
        <v>3902272</v>
      </c>
      <c r="K68" s="1172">
        <v>18104822</v>
      </c>
    </row>
    <row r="69" spans="1:11" x14ac:dyDescent="0.2">
      <c r="A69" s="67">
        <v>2019</v>
      </c>
      <c r="B69" s="605">
        <v>54126.912154538761</v>
      </c>
      <c r="C69" s="326">
        <f t="shared" si="6"/>
        <v>36130.880721482354</v>
      </c>
      <c r="D69" s="62">
        <v>19756.060696774352</v>
      </c>
      <c r="E69" s="204">
        <f t="shared" si="7"/>
        <v>56599.405752367347</v>
      </c>
      <c r="F69" s="63">
        <v>216091.19505204639</v>
      </c>
      <c r="G69" s="62">
        <v>323107.82517023693</v>
      </c>
      <c r="H69" s="319">
        <v>868361.40886118601</v>
      </c>
      <c r="I69" s="62">
        <v>1347620.1740317775</v>
      </c>
      <c r="J69" s="319">
        <v>3820669.7183465739</v>
      </c>
      <c r="K69" s="1172">
        <v>17245889.834160876</v>
      </c>
    </row>
    <row r="70" spans="1:11" ht="17" thickBot="1" x14ac:dyDescent="0.25">
      <c r="A70" s="1105">
        <v>2020</v>
      </c>
      <c r="B70" s="1175"/>
      <c r="C70" s="1141"/>
      <c r="D70" s="1098"/>
      <c r="E70" s="1099"/>
      <c r="F70" s="1097"/>
      <c r="G70" s="1098"/>
      <c r="H70" s="1102"/>
      <c r="I70" s="1098"/>
      <c r="J70" s="1102"/>
      <c r="K70" s="1176"/>
    </row>
    <row r="71" spans="1:11" ht="17" thickTop="1" x14ac:dyDescent="0.2">
      <c r="A71" s="61"/>
      <c r="B71" s="58"/>
      <c r="F71" s="58"/>
      <c r="G71" s="58"/>
      <c r="H71" s="58"/>
      <c r="I71" s="58"/>
    </row>
    <row r="74" spans="1:11" x14ac:dyDescent="0.2">
      <c r="A74" s="211"/>
      <c r="B74" s="212"/>
      <c r="C74" s="212"/>
      <c r="D74" s="212"/>
      <c r="E74" s="212"/>
      <c r="F74" s="212"/>
      <c r="G74" s="212"/>
      <c r="H74" s="212"/>
      <c r="I74" s="212"/>
      <c r="J74" s="212"/>
      <c r="K74" s="212"/>
    </row>
    <row r="75" spans="1:11" x14ac:dyDescent="0.2">
      <c r="A75" s="211"/>
      <c r="B75" s="212"/>
      <c r="C75" s="212"/>
      <c r="D75" s="212"/>
      <c r="E75" s="212"/>
      <c r="F75" s="212"/>
      <c r="G75" s="212"/>
      <c r="H75" s="212"/>
      <c r="I75" s="212"/>
      <c r="J75" s="212"/>
      <c r="K75" s="212"/>
    </row>
  </sheetData>
  <mergeCells count="3">
    <mergeCell ref="A4:K4"/>
    <mergeCell ref="B7:K7"/>
    <mergeCell ref="B8:K8"/>
  </mergeCells>
  <hyperlinks>
    <hyperlink ref="A1" location="Index!A1" display="Back to index" xr:uid="{00000000-0004-0000-3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8" tint="0.39997558519241921"/>
  </sheetPr>
  <dimension ref="A1:BL141"/>
  <sheetViews>
    <sheetView workbookViewId="0">
      <pane xSplit="1" ySplit="8" topLeftCell="B9" activePane="bottomRight" state="frozen"/>
      <selection activeCell="D32" sqref="D32"/>
      <selection pane="topRight" activeCell="D32" sqref="D32"/>
      <selection pane="bottomLeft" activeCell="D32" sqref="D32"/>
      <selection pane="bottomRight" activeCell="BL9" sqref="BL9:BL11"/>
    </sheetView>
  </sheetViews>
  <sheetFormatPr baseColWidth="10" defaultColWidth="10.83203125" defaultRowHeight="16" x14ac:dyDescent="0.2"/>
  <cols>
    <col min="1" max="1" width="10.83203125" style="56"/>
    <col min="2" max="2" width="11.1640625" style="56" customWidth="1"/>
    <col min="3" max="19" width="11.1640625" style="56" hidden="1" customWidth="1"/>
    <col min="20" max="20" width="11.1640625" style="56" customWidth="1"/>
    <col min="21" max="45" width="11.1640625" style="56" hidden="1" customWidth="1"/>
    <col min="46" max="49" width="12.83203125" style="56" hidden="1" customWidth="1"/>
    <col min="50" max="60" width="12.83203125" style="56" customWidth="1"/>
    <col min="61" max="63" width="10.83203125" style="56"/>
    <col min="64" max="64" width="11.83203125" style="56" bestFit="1" customWidth="1"/>
    <col min="65" max="16384" width="10.83203125" style="56"/>
  </cols>
  <sheetData>
    <row r="1" spans="1:64" x14ac:dyDescent="0.2">
      <c r="A1" s="52" t="s">
        <v>37</v>
      </c>
      <c r="B1" s="52"/>
      <c r="C1" s="52"/>
      <c r="G1" s="100"/>
      <c r="H1" s="99"/>
      <c r="I1" s="100"/>
      <c r="J1" s="100"/>
      <c r="K1" s="100"/>
      <c r="L1" s="100"/>
      <c r="M1" s="100"/>
      <c r="N1" s="100"/>
    </row>
    <row r="2" spans="1:64" x14ac:dyDescent="0.2">
      <c r="I2" s="98"/>
    </row>
    <row r="3" spans="1:64" ht="17" thickBot="1" x14ac:dyDescent="0.25"/>
    <row r="4" spans="1:64" ht="25" customHeight="1" thickTop="1" x14ac:dyDescent="0.2">
      <c r="A4" s="1385" t="s">
        <v>263</v>
      </c>
      <c r="B4" s="1386"/>
      <c r="C4" s="1386"/>
      <c r="D4" s="1386"/>
      <c r="E4" s="1386"/>
      <c r="F4" s="1386"/>
      <c r="G4" s="1386"/>
      <c r="H4" s="1386"/>
      <c r="I4" s="1386"/>
      <c r="J4" s="1386"/>
      <c r="K4" s="1386"/>
      <c r="L4" s="1386"/>
      <c r="M4" s="1386"/>
      <c r="N4" s="1386"/>
      <c r="O4" s="1386"/>
      <c r="P4" s="1386"/>
      <c r="Q4" s="1386"/>
      <c r="R4" s="1386"/>
      <c r="S4" s="1386"/>
      <c r="T4" s="1386"/>
      <c r="U4" s="1386"/>
      <c r="V4" s="1386"/>
      <c r="W4" s="1386"/>
      <c r="X4" s="1386"/>
      <c r="Y4" s="1386"/>
      <c r="Z4" s="1386"/>
      <c r="AA4" s="1386"/>
      <c r="AB4" s="1386"/>
      <c r="AC4" s="1386"/>
      <c r="AD4" s="1386"/>
      <c r="AE4" s="1386"/>
      <c r="AF4" s="1386"/>
      <c r="AG4" s="1386"/>
      <c r="AH4" s="1386"/>
      <c r="AI4" s="1386"/>
      <c r="AJ4" s="1386"/>
      <c r="AK4" s="1386"/>
      <c r="AL4" s="1386"/>
      <c r="AM4" s="1386"/>
      <c r="AN4" s="1386"/>
      <c r="AO4" s="1386"/>
      <c r="AP4" s="1386"/>
      <c r="AQ4" s="1386"/>
      <c r="AR4" s="1386"/>
      <c r="AS4" s="1386"/>
      <c r="AT4" s="1386"/>
      <c r="AU4" s="1386"/>
      <c r="AV4" s="1386"/>
      <c r="AW4" s="1386"/>
      <c r="AX4" s="1386"/>
      <c r="AY4" s="1386"/>
      <c r="AZ4" s="1386"/>
      <c r="BA4" s="1386"/>
      <c r="BB4" s="1386"/>
      <c r="BC4" s="1386"/>
      <c r="BD4" s="1386"/>
      <c r="BE4" s="1386"/>
      <c r="BF4" s="1386"/>
      <c r="BG4" s="1386"/>
      <c r="BH4" s="1387"/>
    </row>
    <row r="5" spans="1:64" x14ac:dyDescent="0.2">
      <c r="A5" s="96"/>
      <c r="B5" s="97"/>
      <c r="C5" s="97"/>
      <c r="D5" s="97"/>
      <c r="E5" s="97"/>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208"/>
    </row>
    <row r="6" spans="1:64" ht="31" customHeight="1" thickBot="1" x14ac:dyDescent="0.25">
      <c r="A6" s="96"/>
      <c r="B6" s="1391" t="s">
        <v>876</v>
      </c>
      <c r="C6" s="1391"/>
      <c r="D6" s="1391"/>
      <c r="E6" s="1391"/>
      <c r="F6" s="1391"/>
      <c r="G6" s="1391"/>
      <c r="H6" s="1391"/>
      <c r="I6" s="1391"/>
      <c r="J6" s="1391"/>
      <c r="K6" s="1391"/>
      <c r="L6" s="1391"/>
      <c r="M6" s="1391"/>
      <c r="N6" s="1391"/>
      <c r="O6" s="1391"/>
      <c r="P6" s="1391"/>
      <c r="Q6" s="1391"/>
      <c r="R6" s="1391"/>
      <c r="S6" s="1391"/>
      <c r="T6" s="1391"/>
      <c r="U6" s="1391"/>
      <c r="V6" s="1391"/>
      <c r="W6" s="1391"/>
      <c r="X6" s="1391"/>
      <c r="Y6" s="1391"/>
      <c r="Z6" s="1391"/>
      <c r="AA6" s="1391"/>
      <c r="AB6" s="1391"/>
      <c r="AC6" s="1391"/>
      <c r="AD6" s="1391"/>
      <c r="AE6" s="1391"/>
      <c r="AF6" s="1391"/>
      <c r="AG6" s="1391"/>
      <c r="AH6" s="1391"/>
      <c r="AI6" s="1391"/>
      <c r="AJ6" s="1391"/>
      <c r="AK6" s="1391"/>
      <c r="AL6" s="1391"/>
      <c r="AM6" s="1391"/>
      <c r="AN6" s="1391"/>
      <c r="AO6" s="1391"/>
      <c r="AP6" s="1391"/>
      <c r="AQ6" s="1391"/>
      <c r="AR6" s="1391"/>
      <c r="AS6" s="1391"/>
      <c r="AT6" s="1391"/>
      <c r="AU6" s="1391"/>
      <c r="AV6" s="1391"/>
      <c r="AW6" s="1391"/>
      <c r="AX6" s="1391"/>
      <c r="AY6" s="1391"/>
      <c r="AZ6" s="1391"/>
      <c r="BA6" s="1391"/>
      <c r="BB6" s="1391"/>
      <c r="BC6" s="1391"/>
      <c r="BD6" s="1391"/>
      <c r="BE6" s="1391"/>
      <c r="BF6" s="1391"/>
      <c r="BG6" s="1391"/>
      <c r="BH6" s="1392"/>
    </row>
    <row r="7" spans="1:64" ht="20" customHeight="1" x14ac:dyDescent="0.2">
      <c r="A7" s="469"/>
      <c r="B7" s="1388" t="s">
        <v>1058</v>
      </c>
      <c r="C7" s="1389"/>
      <c r="D7" s="1389"/>
      <c r="E7" s="1389"/>
      <c r="F7" s="1389"/>
      <c r="G7" s="1389"/>
      <c r="H7" s="1389"/>
      <c r="I7" s="1389"/>
      <c r="J7" s="1389"/>
      <c r="K7" s="1389"/>
      <c r="L7" s="1389"/>
      <c r="M7" s="1389"/>
      <c r="N7" s="1389"/>
      <c r="O7" s="1389"/>
      <c r="P7" s="1389"/>
      <c r="Q7" s="1389"/>
      <c r="R7" s="1389"/>
      <c r="S7" s="1389"/>
      <c r="T7" s="1389"/>
      <c r="U7" s="1389"/>
      <c r="V7" s="1389"/>
      <c r="W7" s="1389"/>
      <c r="X7" s="1389"/>
      <c r="Y7" s="1389"/>
      <c r="Z7" s="1389"/>
      <c r="AA7" s="1389"/>
      <c r="AB7" s="1389"/>
      <c r="AC7" s="1389"/>
      <c r="AD7" s="1389"/>
      <c r="AE7" s="1389"/>
      <c r="AF7" s="1389"/>
      <c r="AG7" s="1389"/>
      <c r="AH7" s="1389"/>
      <c r="AI7" s="1389"/>
      <c r="AJ7" s="1389"/>
      <c r="AK7" s="1389"/>
      <c r="AL7" s="1389"/>
      <c r="AM7" s="1389"/>
      <c r="AN7" s="1389"/>
      <c r="AO7" s="1389"/>
      <c r="AP7" s="1389"/>
      <c r="AQ7" s="1389"/>
      <c r="AR7" s="1389"/>
      <c r="AS7" s="1389"/>
      <c r="AT7" s="1389"/>
      <c r="AU7" s="1389"/>
      <c r="AV7" s="1389"/>
      <c r="AW7" s="1389"/>
      <c r="AX7" s="1389"/>
      <c r="AY7" s="1389"/>
      <c r="AZ7" s="1389"/>
      <c r="BA7" s="1389"/>
      <c r="BB7" s="1389"/>
      <c r="BC7" s="1389"/>
      <c r="BD7" s="1389"/>
      <c r="BE7" s="1389"/>
      <c r="BF7" s="1389"/>
      <c r="BG7" s="1389"/>
      <c r="BH7" s="1390"/>
      <c r="BL7" s="693"/>
    </row>
    <row r="8" spans="1:64" s="87" customFormat="1" ht="31" customHeight="1" x14ac:dyDescent="0.2">
      <c r="A8" s="470"/>
      <c r="B8" s="352">
        <v>1962</v>
      </c>
      <c r="C8" s="352">
        <v>1963</v>
      </c>
      <c r="D8" s="352">
        <v>1964</v>
      </c>
      <c r="E8" s="352">
        <v>1965</v>
      </c>
      <c r="F8" s="352">
        <v>1966</v>
      </c>
      <c r="G8" s="94">
        <v>1967</v>
      </c>
      <c r="H8" s="352">
        <v>1968</v>
      </c>
      <c r="I8" s="365">
        <v>1969</v>
      </c>
      <c r="J8" s="352">
        <v>1970</v>
      </c>
      <c r="K8" s="94">
        <v>1971</v>
      </c>
      <c r="L8" s="352">
        <v>1972</v>
      </c>
      <c r="M8" s="94">
        <v>1973</v>
      </c>
      <c r="N8" s="352">
        <v>1974</v>
      </c>
      <c r="O8" s="94">
        <v>1975</v>
      </c>
      <c r="P8" s="352">
        <v>1976</v>
      </c>
      <c r="Q8" s="94">
        <v>1977</v>
      </c>
      <c r="R8" s="352">
        <v>1978</v>
      </c>
      <c r="S8" s="365">
        <v>1979</v>
      </c>
      <c r="T8" s="352">
        <v>1980</v>
      </c>
      <c r="U8" s="94">
        <v>1981</v>
      </c>
      <c r="V8" s="352">
        <v>1982</v>
      </c>
      <c r="W8" s="94">
        <v>1983</v>
      </c>
      <c r="X8" s="352">
        <v>1984</v>
      </c>
      <c r="Y8" s="94">
        <v>1985</v>
      </c>
      <c r="Z8" s="352">
        <v>1986</v>
      </c>
      <c r="AA8" s="94">
        <v>1987</v>
      </c>
      <c r="AB8" s="352">
        <v>1988</v>
      </c>
      <c r="AC8" s="365">
        <v>1989</v>
      </c>
      <c r="AD8" s="352">
        <v>1990</v>
      </c>
      <c r="AE8" s="94">
        <v>1991</v>
      </c>
      <c r="AF8" s="352">
        <v>1992</v>
      </c>
      <c r="AG8" s="94">
        <v>1993</v>
      </c>
      <c r="AH8" s="352">
        <v>1994</v>
      </c>
      <c r="AI8" s="94">
        <v>1995</v>
      </c>
      <c r="AJ8" s="352">
        <v>1996</v>
      </c>
      <c r="AK8" s="94">
        <v>1997</v>
      </c>
      <c r="AL8" s="352">
        <v>1998</v>
      </c>
      <c r="AM8" s="365">
        <v>1999</v>
      </c>
      <c r="AN8" s="352">
        <v>2000</v>
      </c>
      <c r="AO8" s="94">
        <v>2001</v>
      </c>
      <c r="AP8" s="352">
        <v>2002</v>
      </c>
      <c r="AQ8" s="94">
        <v>2003</v>
      </c>
      <c r="AR8" s="352">
        <v>2004</v>
      </c>
      <c r="AS8" s="94">
        <v>2005</v>
      </c>
      <c r="AT8" s="352">
        <v>2006</v>
      </c>
      <c r="AU8" s="94">
        <v>2007</v>
      </c>
      <c r="AV8" s="352">
        <v>2008</v>
      </c>
      <c r="AW8" s="365">
        <v>2009</v>
      </c>
      <c r="AX8" s="352">
        <v>2010</v>
      </c>
      <c r="AY8" s="94">
        <v>2011</v>
      </c>
      <c r="AZ8" s="352">
        <v>2012</v>
      </c>
      <c r="BA8" s="94">
        <v>2013</v>
      </c>
      <c r="BB8" s="352">
        <v>2014</v>
      </c>
      <c r="BC8" s="94">
        <v>2015</v>
      </c>
      <c r="BD8" s="352">
        <v>2016</v>
      </c>
      <c r="BE8" s="94">
        <v>2017</v>
      </c>
      <c r="BF8" s="352">
        <v>2018</v>
      </c>
      <c r="BG8" s="94">
        <v>2019</v>
      </c>
      <c r="BH8" s="359">
        <v>2020</v>
      </c>
      <c r="BL8" s="1257" t="s">
        <v>1108</v>
      </c>
    </row>
    <row r="9" spans="1:64" s="87" customFormat="1" ht="15" customHeight="1" x14ac:dyDescent="0.2">
      <c r="A9" s="471">
        <v>0</v>
      </c>
      <c r="B9" s="358">
        <v>-2524.9523107177974</v>
      </c>
      <c r="C9" s="358">
        <f>(B9+D9)/2</f>
        <v>-2601.8812798885529</v>
      </c>
      <c r="D9" s="358">
        <v>-2678.8102490593087</v>
      </c>
      <c r="E9" s="358">
        <f>(D9+F9)/2</f>
        <v>-3020.4985398862273</v>
      </c>
      <c r="F9" s="358">
        <v>-3362.1868307131463</v>
      </c>
      <c r="G9" s="358">
        <v>-3860.383998229403</v>
      </c>
      <c r="H9" s="376">
        <v>-5850.271772568155</v>
      </c>
      <c r="I9" s="366">
        <v>-6286.4839508669056</v>
      </c>
      <c r="J9" s="358">
        <v>-2099.6390515503504</v>
      </c>
      <c r="K9" s="358">
        <v>-2504.4901315789475</v>
      </c>
      <c r="L9" s="358">
        <v>-4053.8569051580694</v>
      </c>
      <c r="M9" s="358">
        <v>-1986.2745163165328</v>
      </c>
      <c r="N9" s="358">
        <v>-1299.2360134515438</v>
      </c>
      <c r="O9" s="378">
        <v>-986.98161403508777</v>
      </c>
      <c r="P9" s="378">
        <v>-770.07905243545372</v>
      </c>
      <c r="Q9" s="378">
        <v>-1830.9674666666667</v>
      </c>
      <c r="R9" s="378">
        <v>-507.12020430328471</v>
      </c>
      <c r="S9" s="379">
        <v>-3061.6168642665289</v>
      </c>
      <c r="T9" s="378">
        <v>-2071.3474795776051</v>
      </c>
      <c r="U9" s="378">
        <v>-2127.1719617660447</v>
      </c>
      <c r="V9" s="378">
        <v>-4165.2712115042532</v>
      </c>
      <c r="W9" s="378">
        <v>-5110.8068403440702</v>
      </c>
      <c r="X9" s="378">
        <v>-4453.0427394336975</v>
      </c>
      <c r="Y9" s="378">
        <v>-6071.8437094186847</v>
      </c>
      <c r="Z9" s="378">
        <v>-15965.638234963881</v>
      </c>
      <c r="AA9" s="378">
        <v>-10417.144607530314</v>
      </c>
      <c r="AB9" s="378">
        <v>-13503.464827392054</v>
      </c>
      <c r="AC9" s="379">
        <v>-10674.436028244198</v>
      </c>
      <c r="AD9" s="378">
        <v>-11074.220223697668</v>
      </c>
      <c r="AE9" s="378">
        <v>-7441.680398483757</v>
      </c>
      <c r="AF9" s="378">
        <v>-8795.8880136777188</v>
      </c>
      <c r="AG9" s="378">
        <v>-8929.1060154854076</v>
      </c>
      <c r="AH9" s="378">
        <v>-9365.2840657419274</v>
      </c>
      <c r="AI9" s="378">
        <v>-9874.5060447324468</v>
      </c>
      <c r="AJ9" s="378">
        <v>-16656.970385077882</v>
      </c>
      <c r="AK9" s="378">
        <v>-16262.074738415544</v>
      </c>
      <c r="AL9" s="378">
        <v>-20677.090052653661</v>
      </c>
      <c r="AM9" s="379">
        <v>-25428.387677876668</v>
      </c>
      <c r="AN9" s="378">
        <v>-32788.632746588897</v>
      </c>
      <c r="AO9" s="378">
        <v>-19673.316090347824</v>
      </c>
      <c r="AP9" s="378">
        <v>-13441.10756633965</v>
      </c>
      <c r="AQ9" s="378">
        <v>-12477.815959916901</v>
      </c>
      <c r="AR9" s="378">
        <v>-12809.817424918228</v>
      </c>
      <c r="AS9" s="378">
        <v>-17105.25710588344</v>
      </c>
      <c r="AT9" s="378">
        <v>-15975.535848125124</v>
      </c>
      <c r="AU9" s="378">
        <v>-17858.07580404012</v>
      </c>
      <c r="AV9" s="378">
        <v>-19159.57459556621</v>
      </c>
      <c r="AW9" s="379">
        <v>-8233.5369516477003</v>
      </c>
      <c r="AX9" s="378">
        <v>-8994.2197250049521</v>
      </c>
      <c r="AY9" s="378">
        <v>-10083.246057490258</v>
      </c>
      <c r="AZ9" s="378">
        <v>-11323.574000000001</v>
      </c>
      <c r="BA9" s="378">
        <v>-16120.274047899489</v>
      </c>
      <c r="BB9" s="378">
        <v>-15941.103884581262</v>
      </c>
      <c r="BC9" s="378">
        <v>-17558.639229204662</v>
      </c>
      <c r="BD9" s="378">
        <v>-17808.90441474663</v>
      </c>
      <c r="BE9" s="378">
        <v>-19815.632700259954</v>
      </c>
      <c r="BF9" s="378">
        <v>-23116</v>
      </c>
      <c r="BG9" s="378">
        <v>-24521.296566888919</v>
      </c>
      <c r="BH9" s="380"/>
      <c r="BL9" s="694"/>
    </row>
    <row r="10" spans="1:64" s="87" customFormat="1" ht="15" customHeight="1" x14ac:dyDescent="0.2">
      <c r="A10" s="472">
        <v>1</v>
      </c>
      <c r="B10" s="317">
        <v>1177.4036381514259</v>
      </c>
      <c r="C10" s="317">
        <f t="shared" ref="C10:C73" si="0">(B10+D10)/2</f>
        <v>1319.587084559796</v>
      </c>
      <c r="D10" s="377">
        <v>1461.770530968166</v>
      </c>
      <c r="E10" s="377">
        <f t="shared" ref="E10:E73" si="1">(D10+F10)/2</f>
        <v>1891.5651470060698</v>
      </c>
      <c r="F10" s="317">
        <v>2321.3597630439735</v>
      </c>
      <c r="G10" s="317">
        <v>3112.817573175455</v>
      </c>
      <c r="H10" s="377">
        <v>3124.843958841625</v>
      </c>
      <c r="I10" s="367">
        <v>3873.7728352625991</v>
      </c>
      <c r="J10" s="317">
        <v>3386.0001919938563</v>
      </c>
      <c r="K10" s="317">
        <v>3349.4393274853801</v>
      </c>
      <c r="L10" s="317">
        <v>3292.5464576582885</v>
      </c>
      <c r="M10" s="317">
        <v>4055.3104708129208</v>
      </c>
      <c r="N10" s="317">
        <v>4625.6187710180375</v>
      </c>
      <c r="O10" s="353">
        <v>4585.1901754385963</v>
      </c>
      <c r="P10" s="353">
        <v>4970.510247537929</v>
      </c>
      <c r="Q10" s="353">
        <v>4811.93537254902</v>
      </c>
      <c r="R10" s="353">
        <v>5562.0683946341032</v>
      </c>
      <c r="S10" s="381">
        <v>5843.8123660435713</v>
      </c>
      <c r="T10" s="353">
        <v>5215.6033074317593</v>
      </c>
      <c r="U10" s="353">
        <v>5050.7732362312245</v>
      </c>
      <c r="V10" s="353">
        <v>3899.4533336190821</v>
      </c>
      <c r="W10" s="353">
        <v>3464.7996551087026</v>
      </c>
      <c r="X10" s="353">
        <v>3857.8448892489482</v>
      </c>
      <c r="Y10" s="353">
        <v>3694.7094950729511</v>
      </c>
      <c r="Z10" s="353">
        <v>3102.3572738500689</v>
      </c>
      <c r="AA10" s="353">
        <v>3402.3819855957704</v>
      </c>
      <c r="AB10" s="353">
        <v>3583.3869866629129</v>
      </c>
      <c r="AC10" s="381">
        <v>4119.3670056420824</v>
      </c>
      <c r="AD10" s="353">
        <v>3868.7860262008735</v>
      </c>
      <c r="AE10" s="353">
        <v>3771.1452648726545</v>
      </c>
      <c r="AF10" s="353">
        <v>3102.1438602918729</v>
      </c>
      <c r="AG10" s="353">
        <v>3114.8811197141158</v>
      </c>
      <c r="AH10" s="353">
        <v>3503.1067723510896</v>
      </c>
      <c r="AI10" s="353">
        <v>3297.2978404533187</v>
      </c>
      <c r="AJ10" s="353">
        <v>3234.7690930954445</v>
      </c>
      <c r="AK10" s="353">
        <v>3139.1210762331834</v>
      </c>
      <c r="AL10" s="353">
        <v>2665.2070547787598</v>
      </c>
      <c r="AM10" s="381">
        <v>2661.9167510526031</v>
      </c>
      <c r="AN10" s="353">
        <v>2099.302989271951</v>
      </c>
      <c r="AO10" s="353">
        <v>2241.1035849488048</v>
      </c>
      <c r="AP10" s="353">
        <v>1872.9638782795378</v>
      </c>
      <c r="AQ10" s="353">
        <v>1490.029866797018</v>
      </c>
      <c r="AR10" s="353">
        <v>1458.1457983942908</v>
      </c>
      <c r="AS10" s="353">
        <v>1738.9321070388685</v>
      </c>
      <c r="AT10" s="353">
        <v>678.43529385364536</v>
      </c>
      <c r="AU10" s="353">
        <v>1765.7450426165819</v>
      </c>
      <c r="AV10" s="353">
        <v>1107.8665582470258</v>
      </c>
      <c r="AW10" s="381">
        <v>466.13765387706758</v>
      </c>
      <c r="AX10" s="353">
        <v>379.80981767765746</v>
      </c>
      <c r="AY10" s="353">
        <v>397.63641185711077</v>
      </c>
      <c r="AZ10" s="353">
        <v>73.091039999999992</v>
      </c>
      <c r="BA10" s="353">
        <v>708.72681586179817</v>
      </c>
      <c r="BB10" s="353">
        <v>653.62157157736385</v>
      </c>
      <c r="BC10" s="353">
        <v>466.35508913992146</v>
      </c>
      <c r="BD10" s="353">
        <v>221.42324414558004</v>
      </c>
      <c r="BE10" s="353">
        <v>56.346799633662364</v>
      </c>
      <c r="BF10" s="353">
        <v>11</v>
      </c>
      <c r="BG10" s="353">
        <v>0</v>
      </c>
      <c r="BH10" s="382"/>
      <c r="BL10" s="694"/>
    </row>
    <row r="11" spans="1:64" s="87" customFormat="1" ht="15" customHeight="1" x14ac:dyDescent="0.2">
      <c r="A11" s="472">
        <v>2</v>
      </c>
      <c r="B11" s="317">
        <v>2293.5550639134713</v>
      </c>
      <c r="C11" s="317">
        <f t="shared" si="0"/>
        <v>2463.0324444574826</v>
      </c>
      <c r="D11" s="377">
        <v>2632.5098250014935</v>
      </c>
      <c r="E11" s="377">
        <f t="shared" si="1"/>
        <v>3129.8172273788509</v>
      </c>
      <c r="F11" s="317">
        <v>3627.1246297562084</v>
      </c>
      <c r="G11" s="317">
        <v>5202.3270071377192</v>
      </c>
      <c r="H11" s="377">
        <v>5333.3802906545025</v>
      </c>
      <c r="I11" s="367">
        <v>5799.4633776474748</v>
      </c>
      <c r="J11" s="317">
        <v>5432.4838245176152</v>
      </c>
      <c r="K11" s="317">
        <v>4922.9674707602335</v>
      </c>
      <c r="L11" s="317">
        <v>4887.9040196164287</v>
      </c>
      <c r="M11" s="317">
        <v>5949.6278335962807</v>
      </c>
      <c r="N11" s="317">
        <v>6695.0859064506267</v>
      </c>
      <c r="O11" s="353">
        <v>6345.436912280702</v>
      </c>
      <c r="P11" s="353">
        <v>6683.8440244876228</v>
      </c>
      <c r="Q11" s="353">
        <v>6632.4798745098042</v>
      </c>
      <c r="R11" s="353">
        <v>7359.7445034784396</v>
      </c>
      <c r="S11" s="381">
        <v>7604.4674028052841</v>
      </c>
      <c r="T11" s="353">
        <v>7058.0268977884043</v>
      </c>
      <c r="U11" s="353">
        <v>6875.5036868456991</v>
      </c>
      <c r="V11" s="353">
        <v>5629.642913782387</v>
      </c>
      <c r="W11" s="353">
        <v>5204.019954425079</v>
      </c>
      <c r="X11" s="353">
        <v>5531.8388428935568</v>
      </c>
      <c r="Y11" s="353">
        <v>5479.6750439233065</v>
      </c>
      <c r="Z11" s="353">
        <v>5158.1611587259995</v>
      </c>
      <c r="AA11" s="353">
        <v>5251.9854863706814</v>
      </c>
      <c r="AB11" s="353">
        <v>5362.4148924939291</v>
      </c>
      <c r="AC11" s="381">
        <v>5902.1811547687421</v>
      </c>
      <c r="AD11" s="353">
        <v>5779.8081199980525</v>
      </c>
      <c r="AE11" s="353">
        <v>5573.4543404028691</v>
      </c>
      <c r="AF11" s="353">
        <v>5419.8764120412779</v>
      </c>
      <c r="AG11" s="353">
        <v>5469.5927337701014</v>
      </c>
      <c r="AH11" s="353">
        <v>5821.8375101993233</v>
      </c>
      <c r="AI11" s="353">
        <v>5567.1538801901197</v>
      </c>
      <c r="AJ11" s="353">
        <v>5535.8063704242295</v>
      </c>
      <c r="AK11" s="353">
        <v>5524.9745889387141</v>
      </c>
      <c r="AL11" s="353">
        <v>5342.4060423124292</v>
      </c>
      <c r="AM11" s="381">
        <v>5047.9031071790214</v>
      </c>
      <c r="AN11" s="353">
        <v>4987.286428497031</v>
      </c>
      <c r="AO11" s="353">
        <v>5104.0325211514519</v>
      </c>
      <c r="AP11" s="353">
        <v>4967.8466262263164</v>
      </c>
      <c r="AQ11" s="353">
        <v>4670.3842600513253</v>
      </c>
      <c r="AR11" s="353">
        <v>4830.1902824858753</v>
      </c>
      <c r="AS11" s="353">
        <v>5116.9900633174648</v>
      </c>
      <c r="AT11" s="353">
        <v>3839.4964432376632</v>
      </c>
      <c r="AU11" s="353">
        <v>4944.3278366491695</v>
      </c>
      <c r="AV11" s="353">
        <v>4494.2650860224257</v>
      </c>
      <c r="AW11" s="381">
        <v>3777.1204365666908</v>
      </c>
      <c r="AX11" s="353">
        <v>3335.1688853214359</v>
      </c>
      <c r="AY11" s="353">
        <v>3342.6310871738374</v>
      </c>
      <c r="AZ11" s="353">
        <v>2439.6903200000002</v>
      </c>
      <c r="BA11" s="353">
        <v>4188.2276403612086</v>
      </c>
      <c r="BB11" s="353">
        <v>4060.5706129691785</v>
      </c>
      <c r="BC11" s="353">
        <v>3672.6785137935312</v>
      </c>
      <c r="BD11" s="353">
        <v>3074.8586356820174</v>
      </c>
      <c r="BE11" s="353">
        <v>2060.2438920599093</v>
      </c>
      <c r="BF11" s="353">
        <v>1719</v>
      </c>
      <c r="BG11" s="353">
        <v>1512.1449851042701</v>
      </c>
      <c r="BH11" s="382"/>
      <c r="BL11" s="694"/>
    </row>
    <row r="12" spans="1:64" s="87" customFormat="1" ht="15" customHeight="1" x14ac:dyDescent="0.2">
      <c r="A12" s="472">
        <v>3</v>
      </c>
      <c r="B12" s="317">
        <v>3294.0078662733531</v>
      </c>
      <c r="C12" s="317">
        <f t="shared" si="0"/>
        <v>3396.4985278926943</v>
      </c>
      <c r="D12" s="377">
        <v>3498.989189512035</v>
      </c>
      <c r="E12" s="377">
        <f t="shared" si="1"/>
        <v>3969.9256724502529</v>
      </c>
      <c r="F12" s="317">
        <v>4440.8621553884714</v>
      </c>
      <c r="G12" s="317">
        <v>6372.6973939025065</v>
      </c>
      <c r="H12" s="377">
        <v>6578.6188607192107</v>
      </c>
      <c r="I12" s="367">
        <v>7086.9890309862003</v>
      </c>
      <c r="J12" s="317">
        <v>6745.4226744744174</v>
      </c>
      <c r="K12" s="317">
        <v>6223.2785087719294</v>
      </c>
      <c r="L12" s="317">
        <v>6153.5220246956824</v>
      </c>
      <c r="M12" s="317">
        <v>7342.778709623849</v>
      </c>
      <c r="N12" s="317">
        <v>8083.1947416692146</v>
      </c>
      <c r="O12" s="353">
        <v>7717.1082105263158</v>
      </c>
      <c r="P12" s="353">
        <v>7988.1884482299702</v>
      </c>
      <c r="Q12" s="353">
        <v>8102.117898039216</v>
      </c>
      <c r="R12" s="353">
        <v>8760.8266063932842</v>
      </c>
      <c r="S12" s="381">
        <v>8986.5515613554344</v>
      </c>
      <c r="T12" s="353">
        <v>8536.3787607093054</v>
      </c>
      <c r="U12" s="353">
        <v>8284.3770596267641</v>
      </c>
      <c r="V12" s="353">
        <v>6975.3459205760691</v>
      </c>
      <c r="W12" s="353">
        <v>6606.7636468148885</v>
      </c>
      <c r="X12" s="353">
        <v>6864.4693236380881</v>
      </c>
      <c r="Y12" s="353">
        <v>6890.30540065694</v>
      </c>
      <c r="Z12" s="353">
        <v>6559.0920318874196</v>
      </c>
      <c r="AA12" s="353">
        <v>6604.8614094265668</v>
      </c>
      <c r="AB12" s="353">
        <v>6685.4816483091108</v>
      </c>
      <c r="AC12" s="381">
        <v>7187.3787627960401</v>
      </c>
      <c r="AD12" s="353">
        <v>7093.9728900504861</v>
      </c>
      <c r="AE12" s="353">
        <v>6848.427555527709</v>
      </c>
      <c r="AF12" s="353">
        <v>6745.2610368199312</v>
      </c>
      <c r="AG12" s="353">
        <v>6984.9848719475876</v>
      </c>
      <c r="AH12" s="353">
        <v>7395.0890546683759</v>
      </c>
      <c r="AI12" s="353">
        <v>7348.5798946632212</v>
      </c>
      <c r="AJ12" s="353">
        <v>7299.522022427921</v>
      </c>
      <c r="AK12" s="353">
        <v>7405.1061285500737</v>
      </c>
      <c r="AL12" s="353">
        <v>7309.0830141176784</v>
      </c>
      <c r="AM12" s="381">
        <v>6998.5981985823155</v>
      </c>
      <c r="AN12" s="353">
        <v>7056.3110092698671</v>
      </c>
      <c r="AO12" s="353">
        <v>7165.0599862801391</v>
      </c>
      <c r="AP12" s="353">
        <v>7135.2321326044093</v>
      </c>
      <c r="AQ12" s="353">
        <v>6874.9788586093118</v>
      </c>
      <c r="AR12" s="353">
        <v>7079.9762117157297</v>
      </c>
      <c r="AS12" s="353">
        <v>7329.3621111984094</v>
      </c>
      <c r="AT12" s="353">
        <v>6426.4969593609039</v>
      </c>
      <c r="AU12" s="353">
        <v>7258.7712018858256</v>
      </c>
      <c r="AV12" s="353">
        <v>6864.0331250534973</v>
      </c>
      <c r="AW12" s="381">
        <v>6295.2007276111508</v>
      </c>
      <c r="AX12" s="353">
        <v>6043.4784059043668</v>
      </c>
      <c r="AY12" s="353">
        <v>5910.3230307852373</v>
      </c>
      <c r="AZ12" s="353">
        <v>5306.8524799999996</v>
      </c>
      <c r="BA12" s="353">
        <v>6799.2120141342748</v>
      </c>
      <c r="BB12" s="353">
        <v>6593.8882073834056</v>
      </c>
      <c r="BC12" s="353">
        <v>6422.1643001059938</v>
      </c>
      <c r="BD12" s="353">
        <v>5833.2491441182292</v>
      </c>
      <c r="BE12" s="353">
        <v>4778.2086089345685</v>
      </c>
      <c r="BF12" s="353">
        <v>4382</v>
      </c>
      <c r="BG12" s="353">
        <v>4159.3806213647322</v>
      </c>
      <c r="BH12" s="382"/>
      <c r="BL12" s="694">
        <f t="shared" ref="BL12:BL73" si="2">(BF12/T12)^(1/38)-1</f>
        <v>-1.7395128168887553E-2</v>
      </c>
    </row>
    <row r="13" spans="1:64" s="87" customFormat="1" ht="15" customHeight="1" x14ac:dyDescent="0.2">
      <c r="A13" s="472">
        <v>4</v>
      </c>
      <c r="B13" s="317">
        <v>4205.9852507374635</v>
      </c>
      <c r="C13" s="317">
        <f t="shared" si="0"/>
        <v>4166.6686690884953</v>
      </c>
      <c r="D13" s="317">
        <v>4127.3520874395272</v>
      </c>
      <c r="E13" s="317">
        <f t="shared" si="1"/>
        <v>4615.2793702178269</v>
      </c>
      <c r="F13" s="317">
        <v>5103.2066529961266</v>
      </c>
      <c r="G13" s="317">
        <v>7255.070879212084</v>
      </c>
      <c r="H13" s="317">
        <v>7500.8002545878853</v>
      </c>
      <c r="I13" s="367">
        <v>8072.2260526714854</v>
      </c>
      <c r="J13" s="317">
        <v>7882.9486416434675</v>
      </c>
      <c r="K13" s="317">
        <v>7397.1001461988299</v>
      </c>
      <c r="L13" s="317">
        <v>7428.8382520360792</v>
      </c>
      <c r="M13" s="317">
        <v>8593.3959976749993</v>
      </c>
      <c r="N13" s="317">
        <v>9416.28706817487</v>
      </c>
      <c r="O13" s="353">
        <v>8805.1194385964918</v>
      </c>
      <c r="P13" s="353">
        <v>9263.0561618312477</v>
      </c>
      <c r="Q13" s="353">
        <v>9377.1939137254903</v>
      </c>
      <c r="R13" s="353">
        <v>9937.6055420201355</v>
      </c>
      <c r="S13" s="381">
        <v>10200.381996256001</v>
      </c>
      <c r="T13" s="353">
        <v>9692.0306834030689</v>
      </c>
      <c r="U13" s="353">
        <v>9463.8989531178886</v>
      </c>
      <c r="V13" s="353">
        <v>8029.1239364780004</v>
      </c>
      <c r="W13" s="353">
        <v>7809.4401675186309</v>
      </c>
      <c r="X13" s="353">
        <v>7965.1477010017989</v>
      </c>
      <c r="Y13" s="353">
        <v>8070.4129554655874</v>
      </c>
      <c r="Z13" s="353">
        <v>7767.291290841722</v>
      </c>
      <c r="AA13" s="353">
        <v>7840.6227003373151</v>
      </c>
      <c r="AB13" s="353">
        <v>7901.3780483513383</v>
      </c>
      <c r="AC13" s="381">
        <v>8345.3661272340287</v>
      </c>
      <c r="AD13" s="353">
        <v>8276.9009594000108</v>
      </c>
      <c r="AE13" s="353">
        <v>7988.0974906801166</v>
      </c>
      <c r="AF13" s="353">
        <v>7943.8550406057284</v>
      </c>
      <c r="AG13" s="353">
        <v>8223.3521143537819</v>
      </c>
      <c r="AH13" s="353">
        <v>8548.8068539456817</v>
      </c>
      <c r="AI13" s="353">
        <v>8518.2828677866419</v>
      </c>
      <c r="AJ13" s="353">
        <v>8620.3731647976747</v>
      </c>
      <c r="AK13" s="353">
        <v>8876.7115097159931</v>
      </c>
      <c r="AL13" s="353">
        <v>8788.5877177547063</v>
      </c>
      <c r="AM13" s="381">
        <v>8623.1937323455732</v>
      </c>
      <c r="AN13" s="353">
        <v>8733.1581085303606</v>
      </c>
      <c r="AO13" s="353">
        <v>8891.2584161182967</v>
      </c>
      <c r="AP13" s="353">
        <v>8800.8568361666548</v>
      </c>
      <c r="AQ13" s="353">
        <v>8657.3306611267253</v>
      </c>
      <c r="AR13" s="353">
        <v>8910.8909901873321</v>
      </c>
      <c r="AS13" s="353">
        <v>9145.0682626981561</v>
      </c>
      <c r="AT13" s="353">
        <v>8394.704844826425</v>
      </c>
      <c r="AU13" s="353">
        <v>9107.9087208477486</v>
      </c>
      <c r="AV13" s="353">
        <v>8724.301035692888</v>
      </c>
      <c r="AW13" s="381">
        <v>8163.2649435255298</v>
      </c>
      <c r="AX13" s="353">
        <v>8042.9635251071113</v>
      </c>
      <c r="AY13" s="353">
        <v>7866.8749209457937</v>
      </c>
      <c r="AZ13" s="353">
        <v>7440.8893600000001</v>
      </c>
      <c r="BA13" s="353">
        <v>8680.8164899882213</v>
      </c>
      <c r="BB13" s="353">
        <v>8662.6218416078391</v>
      </c>
      <c r="BC13" s="353">
        <v>8512.8309922366625</v>
      </c>
      <c r="BD13" s="353">
        <v>7856.3473701087414</v>
      </c>
      <c r="BE13" s="353">
        <v>7144.7741935483882</v>
      </c>
      <c r="BF13" s="353">
        <v>6814</v>
      </c>
      <c r="BG13" s="353">
        <v>6614.1614413391972</v>
      </c>
      <c r="BH13" s="382"/>
      <c r="BL13" s="694">
        <f t="shared" si="2"/>
        <v>-9.228851613746536E-3</v>
      </c>
    </row>
    <row r="14" spans="1:64" s="87" customFormat="1" ht="15" customHeight="1" x14ac:dyDescent="0.2">
      <c r="A14" s="472">
        <v>5</v>
      </c>
      <c r="B14" s="317">
        <v>4920.5943952802363</v>
      </c>
      <c r="C14" s="317">
        <f t="shared" si="0"/>
        <v>4765.3968810899187</v>
      </c>
      <c r="D14" s="353">
        <v>4610.1993668996001</v>
      </c>
      <c r="E14" s="353">
        <f t="shared" si="1"/>
        <v>5115.3327661565672</v>
      </c>
      <c r="F14" s="353">
        <v>5620.4661654135334</v>
      </c>
      <c r="G14" s="317">
        <v>7971.999336026116</v>
      </c>
      <c r="H14" s="353">
        <v>8282.0112442982918</v>
      </c>
      <c r="I14" s="367">
        <v>8889.5249456604142</v>
      </c>
      <c r="J14" s="317">
        <v>8829.1151003167906</v>
      </c>
      <c r="K14" s="317">
        <v>8388.7770467836253</v>
      </c>
      <c r="L14" s="317">
        <v>8485.9444785007436</v>
      </c>
      <c r="M14" s="317">
        <v>9637.1096902765112</v>
      </c>
      <c r="N14" s="317">
        <v>10470.064811984103</v>
      </c>
      <c r="O14" s="353">
        <v>9741.5862456140349</v>
      </c>
      <c r="P14" s="353">
        <v>10342.640670747936</v>
      </c>
      <c r="Q14" s="353">
        <v>10454.2336</v>
      </c>
      <c r="R14" s="353">
        <v>10971.35057386914</v>
      </c>
      <c r="S14" s="381">
        <v>11260.981361404269</v>
      </c>
      <c r="T14" s="353">
        <v>10800.794580593743</v>
      </c>
      <c r="U14" s="353">
        <v>10492.200091033228</v>
      </c>
      <c r="V14" s="353">
        <v>9090.0220741089979</v>
      </c>
      <c r="W14" s="353">
        <v>8716.5629118679572</v>
      </c>
      <c r="X14" s="353">
        <v>8960.7911636270237</v>
      </c>
      <c r="Y14" s="353">
        <v>9022.1125964403018</v>
      </c>
      <c r="Z14" s="353">
        <v>8770.3246378981239</v>
      </c>
      <c r="AA14" s="353">
        <v>8918.8850031908114</v>
      </c>
      <c r="AB14" s="353">
        <v>8988.6700214660232</v>
      </c>
      <c r="AC14" s="381">
        <v>9443.4898476299877</v>
      </c>
      <c r="AD14" s="353">
        <v>9458.0312657262057</v>
      </c>
      <c r="AE14" s="353">
        <v>9115.6248237837153</v>
      </c>
      <c r="AF14" s="353">
        <v>8997.0624656530508</v>
      </c>
      <c r="AG14" s="353">
        <v>9374.3245979749845</v>
      </c>
      <c r="AH14" s="353">
        <v>9721.8877491549138</v>
      </c>
      <c r="AI14" s="353">
        <v>9686.4051612166531</v>
      </c>
      <c r="AJ14" s="353">
        <v>9712.0496658183965</v>
      </c>
      <c r="AK14" s="353">
        <v>9967.127055306426</v>
      </c>
      <c r="AL14" s="353">
        <v>9917.328388310616</v>
      </c>
      <c r="AM14" s="381">
        <v>9852.3382188349387</v>
      </c>
      <c r="AN14" s="353">
        <v>9873.6448286636805</v>
      </c>
      <c r="AO14" s="353">
        <v>10102.551690845805</v>
      </c>
      <c r="AP14" s="353">
        <v>9959.1916922539258</v>
      </c>
      <c r="AQ14" s="353">
        <v>9890.2254918733961</v>
      </c>
      <c r="AR14" s="353">
        <v>10308.445364258103</v>
      </c>
      <c r="AS14" s="353">
        <v>10727.893145999908</v>
      </c>
      <c r="AT14" s="353">
        <v>10171.559185871687</v>
      </c>
      <c r="AU14" s="353">
        <v>10675.445558817431</v>
      </c>
      <c r="AV14" s="353">
        <v>10340.482838312078</v>
      </c>
      <c r="AW14" s="381">
        <v>9709.2491222132921</v>
      </c>
      <c r="AX14" s="353">
        <v>9712.2796234715261</v>
      </c>
      <c r="AY14" s="353">
        <v>9504.8658220617326</v>
      </c>
      <c r="AZ14" s="353">
        <v>9075.4707999999991</v>
      </c>
      <c r="BA14" s="353">
        <v>10447.198508048685</v>
      </c>
      <c r="BB14" s="353">
        <v>10385.320526173669</v>
      </c>
      <c r="BC14" s="353">
        <v>10323.261633070098</v>
      </c>
      <c r="BD14" s="353">
        <v>9728.0004526977955</v>
      </c>
      <c r="BE14" s="353">
        <v>9228.5812927278294</v>
      </c>
      <c r="BF14" s="353">
        <v>8897</v>
      </c>
      <c r="BG14" s="353">
        <v>8682.0688040856858</v>
      </c>
      <c r="BH14" s="382"/>
      <c r="BL14" s="694">
        <f t="shared" si="2"/>
        <v>-5.0897809038832342E-3</v>
      </c>
    </row>
    <row r="15" spans="1:64" s="87" customFormat="1" ht="15" customHeight="1" x14ac:dyDescent="0.2">
      <c r="A15" s="472">
        <v>6</v>
      </c>
      <c r="B15" s="317">
        <v>5635.2035398230091</v>
      </c>
      <c r="C15" s="317">
        <f t="shared" si="0"/>
        <v>5360.8179199443548</v>
      </c>
      <c r="D15" s="353">
        <v>5086.4323000656996</v>
      </c>
      <c r="E15" s="353">
        <f t="shared" si="1"/>
        <v>5615.2330103654995</v>
      </c>
      <c r="F15" s="353">
        <v>6144.0337206652994</v>
      </c>
      <c r="G15" s="317">
        <v>8688.927792840148</v>
      </c>
      <c r="H15" s="353">
        <v>9027.9796329691308</v>
      </c>
      <c r="I15" s="367">
        <v>9611.6588990547443</v>
      </c>
      <c r="J15" s="317">
        <v>9780.5971008927718</v>
      </c>
      <c r="K15" s="317">
        <v>9284.3220029239765</v>
      </c>
      <c r="L15" s="317">
        <v>9533.3524827042638</v>
      </c>
      <c r="M15" s="317">
        <v>10588.866229344849</v>
      </c>
      <c r="N15" s="317">
        <v>11405.345460103945</v>
      </c>
      <c r="O15" s="353">
        <v>10666.395789473685</v>
      </c>
      <c r="P15" s="353">
        <v>11308.002927867979</v>
      </c>
      <c r="Q15" s="353">
        <v>11600.759717647059</v>
      </c>
      <c r="R15" s="353">
        <v>11979.089441394897</v>
      </c>
      <c r="S15" s="381">
        <v>12246.467457066115</v>
      </c>
      <c r="T15" s="353">
        <v>11785.443116158598</v>
      </c>
      <c r="U15" s="353">
        <v>11414.646700045516</v>
      </c>
      <c r="V15" s="353">
        <v>10079.718994449326</v>
      </c>
      <c r="W15" s="353">
        <v>9616.8651844552569</v>
      </c>
      <c r="X15" s="353">
        <v>9849.2114841233779</v>
      </c>
      <c r="Y15" s="353">
        <v>9929.399587502865</v>
      </c>
      <c r="Z15" s="353">
        <v>9651.0873909951697</v>
      </c>
      <c r="AA15" s="353">
        <v>9873.9750205123546</v>
      </c>
      <c r="AB15" s="353">
        <v>9947.3575676531655</v>
      </c>
      <c r="AC15" s="381">
        <v>10478.008446231292</v>
      </c>
      <c r="AD15" s="353">
        <v>10493.542767162871</v>
      </c>
      <c r="AE15" s="353">
        <v>10152.949970239028</v>
      </c>
      <c r="AF15" s="353">
        <v>10068.865848445992</v>
      </c>
      <c r="AG15" s="353">
        <v>10447.796069088743</v>
      </c>
      <c r="AH15" s="353">
        <v>10853.015269844969</v>
      </c>
      <c r="AI15" s="353">
        <v>10843.462696792794</v>
      </c>
      <c r="AJ15" s="353">
        <v>10854.825917950726</v>
      </c>
      <c r="AK15" s="353">
        <v>11145.626307922272</v>
      </c>
      <c r="AL15" s="353">
        <v>11173.483344387443</v>
      </c>
      <c r="AM15" s="381">
        <v>11140.505249693544</v>
      </c>
      <c r="AN15" s="353">
        <v>11084.781168628268</v>
      </c>
      <c r="AO15" s="353">
        <v>11371.525597703194</v>
      </c>
      <c r="AP15" s="353">
        <v>11186.639606580295</v>
      </c>
      <c r="AQ15" s="353">
        <v>11093.346792130025</v>
      </c>
      <c r="AR15" s="353">
        <v>11470.220065417781</v>
      </c>
      <c r="AS15" s="353">
        <v>11807.848038082913</v>
      </c>
      <c r="AT15" s="353">
        <v>11653.927877387068</v>
      </c>
      <c r="AU15" s="353">
        <v>12033.89691261691</v>
      </c>
      <c r="AV15" s="353">
        <v>11828.697166823591</v>
      </c>
      <c r="AW15" s="381">
        <v>11110.004484115234</v>
      </c>
      <c r="AX15" s="353">
        <v>11124.156240552909</v>
      </c>
      <c r="AY15" s="353">
        <v>10985.835526450006</v>
      </c>
      <c r="AZ15" s="353">
        <v>10547.25856</v>
      </c>
      <c r="BA15" s="353">
        <v>11944.003455045151</v>
      </c>
      <c r="BB15" s="353">
        <v>11817.520734482892</v>
      </c>
      <c r="BC15" s="353">
        <v>11906.330949266159</v>
      </c>
      <c r="BD15" s="353">
        <v>11382.40808820062</v>
      </c>
      <c r="BE15" s="353">
        <v>11080.85426977622</v>
      </c>
      <c r="BF15" s="353">
        <v>10694</v>
      </c>
      <c r="BG15" s="353">
        <v>10529.045893034472</v>
      </c>
      <c r="BH15" s="382"/>
      <c r="BL15" s="694">
        <f t="shared" si="2"/>
        <v>-2.554161490127882E-3</v>
      </c>
    </row>
    <row r="16" spans="1:64" s="87" customFormat="1" ht="15" customHeight="1" x14ac:dyDescent="0.2">
      <c r="A16" s="472">
        <v>7</v>
      </c>
      <c r="B16" s="317">
        <v>6329.3952802359881</v>
      </c>
      <c r="C16" s="317">
        <f t="shared" si="0"/>
        <v>5932.801564145946</v>
      </c>
      <c r="D16" s="353">
        <v>5536.2078480559039</v>
      </c>
      <c r="E16" s="353">
        <f t="shared" si="1"/>
        <v>6070.3643478146914</v>
      </c>
      <c r="F16" s="353">
        <v>6604.5208475734789</v>
      </c>
      <c r="G16" s="317">
        <v>9344.5803131743487</v>
      </c>
      <c r="H16" s="353">
        <v>9773.9480216399697</v>
      </c>
      <c r="I16" s="367">
        <v>10384.174291057978</v>
      </c>
      <c r="J16" s="317">
        <v>10662.977056734186</v>
      </c>
      <c r="K16" s="317">
        <v>10103.97331871345</v>
      </c>
      <c r="L16" s="317">
        <v>10464.38181977406</v>
      </c>
      <c r="M16" s="317">
        <v>11559.014199119822</v>
      </c>
      <c r="N16" s="317">
        <v>12247.521247324978</v>
      </c>
      <c r="O16" s="353">
        <v>11567.890807017544</v>
      </c>
      <c r="P16" s="353">
        <v>12129.666223050306</v>
      </c>
      <c r="Q16" s="353">
        <v>12566.62111372549</v>
      </c>
      <c r="R16" s="353">
        <v>12941.317521354977</v>
      </c>
      <c r="S16" s="381">
        <v>13174.867467918282</v>
      </c>
      <c r="T16" s="353">
        <v>12662.525004981073</v>
      </c>
      <c r="U16" s="353">
        <v>12296.767774237596</v>
      </c>
      <c r="V16" s="353">
        <v>10941.253723666445</v>
      </c>
      <c r="W16" s="353">
        <v>10398.945946500791</v>
      </c>
      <c r="X16" s="353">
        <v>10728.878895058191</v>
      </c>
      <c r="Y16" s="353">
        <v>10788.044152471164</v>
      </c>
      <c r="Z16" s="353">
        <v>10496.619633968336</v>
      </c>
      <c r="AA16" s="353">
        <v>10760.4116327833</v>
      </c>
      <c r="AB16" s="353">
        <v>10870.971179223703</v>
      </c>
      <c r="AC16" s="381">
        <v>11424.602317645866</v>
      </c>
      <c r="AD16" s="353">
        <v>11397.817567896625</v>
      </c>
      <c r="AE16" s="353">
        <v>11058.441151592995</v>
      </c>
      <c r="AF16" s="353">
        <v>11049.379984124078</v>
      </c>
      <c r="AG16" s="353">
        <v>11470.149851101847</v>
      </c>
      <c r="AH16" s="353">
        <v>11927.667094066906</v>
      </c>
      <c r="AI16" s="353">
        <v>11912.002169537973</v>
      </c>
      <c r="AJ16" s="353">
        <v>12016.183897760005</v>
      </c>
      <c r="AK16" s="353">
        <v>12263.378176382659</v>
      </c>
      <c r="AL16" s="353">
        <v>12329.205863641901</v>
      </c>
      <c r="AM16" s="381">
        <v>12344.565154825985</v>
      </c>
      <c r="AN16" s="353">
        <v>12310.335798354337</v>
      </c>
      <c r="AO16" s="353">
        <v>12633.465281130109</v>
      </c>
      <c r="AP16" s="353">
        <v>12418.234304401009</v>
      </c>
      <c r="AQ16" s="353">
        <v>12208.500843211536</v>
      </c>
      <c r="AR16" s="353">
        <v>12683.365756764793</v>
      </c>
      <c r="AS16" s="353">
        <v>13022.157507972453</v>
      </c>
      <c r="AT16" s="353">
        <v>12874.117361937031</v>
      </c>
      <c r="AU16" s="353">
        <v>13127.667798015957</v>
      </c>
      <c r="AV16" s="353">
        <v>12909.311392621759</v>
      </c>
      <c r="AW16" s="381">
        <v>12120.750200939126</v>
      </c>
      <c r="AX16" s="353">
        <v>12183.929531215796</v>
      </c>
      <c r="AY16" s="353">
        <v>12149.373890690984</v>
      </c>
      <c r="AZ16" s="353">
        <v>11830.78152</v>
      </c>
      <c r="BA16" s="353">
        <v>12938.612406753042</v>
      </c>
      <c r="BB16" s="353">
        <v>12853.489565250937</v>
      </c>
      <c r="BC16" s="353">
        <v>13266.26891895763</v>
      </c>
      <c r="BD16" s="353">
        <v>12887.459478831663</v>
      </c>
      <c r="BE16" s="353">
        <v>12533.577213058643</v>
      </c>
      <c r="BF16" s="353">
        <v>12241</v>
      </c>
      <c r="BG16" s="353">
        <v>12110.906653426018</v>
      </c>
      <c r="BH16" s="382"/>
      <c r="BL16" s="694">
        <f t="shared" si="2"/>
        <v>-8.9054720637460338E-4</v>
      </c>
    </row>
    <row r="17" spans="1:64" s="87" customFormat="1" ht="15" customHeight="1" x14ac:dyDescent="0.2">
      <c r="A17" s="472">
        <v>8</v>
      </c>
      <c r="B17" s="317">
        <v>6955.52900688299</v>
      </c>
      <c r="C17" s="317">
        <f t="shared" si="0"/>
        <v>6487.2920671994834</v>
      </c>
      <c r="D17" s="353">
        <v>6019.0551275159769</v>
      </c>
      <c r="E17" s="353">
        <f t="shared" si="1"/>
        <v>6560.9556795018934</v>
      </c>
      <c r="F17" s="353">
        <v>7102.85623148781</v>
      </c>
      <c r="G17" s="317">
        <v>10018.615614452498</v>
      </c>
      <c r="H17" s="353">
        <v>10519.916410310809</v>
      </c>
      <c r="I17" s="367">
        <v>11089.514431582671</v>
      </c>
      <c r="J17" s="317">
        <v>11316.788710761257</v>
      </c>
      <c r="K17" s="317">
        <v>10903.386330409356</v>
      </c>
      <c r="L17" s="317">
        <v>11346.920045538138</v>
      </c>
      <c r="M17" s="317">
        <v>12423.411442331646</v>
      </c>
      <c r="N17" s="317">
        <v>13140.48150412718</v>
      </c>
      <c r="O17" s="353">
        <v>12372.24196491228</v>
      </c>
      <c r="P17" s="353">
        <v>12980.806228373702</v>
      </c>
      <c r="Q17" s="353">
        <v>13456.047435294118</v>
      </c>
      <c r="R17" s="353">
        <v>13721.502451052338</v>
      </c>
      <c r="S17" s="381">
        <v>14037.167801622398</v>
      </c>
      <c r="T17" s="353">
        <v>13476.170153417015</v>
      </c>
      <c r="U17" s="353">
        <v>13120.920892125627</v>
      </c>
      <c r="V17" s="353">
        <v>11724.467113863824</v>
      </c>
      <c r="W17" s="353">
        <v>11217.402557943791</v>
      </c>
      <c r="X17" s="353">
        <v>11505.699618644905</v>
      </c>
      <c r="Y17" s="353">
        <v>11583.242074707814</v>
      </c>
      <c r="Z17" s="353">
        <v>11282.052771436054</v>
      </c>
      <c r="AA17" s="353">
        <v>11626.656067098187</v>
      </c>
      <c r="AB17" s="353">
        <v>11736.128233099904</v>
      </c>
      <c r="AC17" s="381">
        <v>12309.461806142099</v>
      </c>
      <c r="AD17" s="353">
        <v>12303.890131653707</v>
      </c>
      <c r="AE17" s="353">
        <v>11939.647128849347</v>
      </c>
      <c r="AF17" s="353">
        <v>11940.295414300545</v>
      </c>
      <c r="AG17" s="353">
        <v>12510.642167957118</v>
      </c>
      <c r="AH17" s="353">
        <v>12924.866534561137</v>
      </c>
      <c r="AI17" s="353">
        <v>13013.735915844762</v>
      </c>
      <c r="AJ17" s="353">
        <v>13104.763444167902</v>
      </c>
      <c r="AK17" s="353">
        <v>13270.266068759342</v>
      </c>
      <c r="AL17" s="353">
        <v>13441.457626659807</v>
      </c>
      <c r="AM17" s="381">
        <v>13519.113787773807</v>
      </c>
      <c r="AN17" s="353">
        <v>13517.14665139048</v>
      </c>
      <c r="AO17" s="353">
        <v>13848.979089915903</v>
      </c>
      <c r="AP17" s="353">
        <v>13728.617888614295</v>
      </c>
      <c r="AQ17" s="353">
        <v>13396.735378223146</v>
      </c>
      <c r="AR17" s="353">
        <v>13934.710389533155</v>
      </c>
      <c r="AS17" s="353">
        <v>14299.165780838379</v>
      </c>
      <c r="AT17" s="353">
        <v>13931.53207818145</v>
      </c>
      <c r="AU17" s="353">
        <v>14181.555325162883</v>
      </c>
      <c r="AV17" s="353">
        <v>14011.253530771206</v>
      </c>
      <c r="AW17" s="381">
        <v>13238.075130081645</v>
      </c>
      <c r="AX17" s="353">
        <v>13273.718187409439</v>
      </c>
      <c r="AY17" s="353">
        <v>13186.391578431972</v>
      </c>
      <c r="AZ17" s="353">
        <v>12856.27096</v>
      </c>
      <c r="BA17" s="353">
        <v>14052.791833529642</v>
      </c>
      <c r="BB17" s="353">
        <v>13931.110751070479</v>
      </c>
      <c r="BC17" s="353">
        <v>14182.059184706319</v>
      </c>
      <c r="BD17" s="353">
        <v>13754.352368646905</v>
      </c>
      <c r="BE17" s="353">
        <v>13850.043349954209</v>
      </c>
      <c r="BF17" s="353">
        <v>13611</v>
      </c>
      <c r="BG17" s="353">
        <v>13522.896581075331</v>
      </c>
      <c r="BH17" s="382"/>
      <c r="BL17" s="694">
        <f t="shared" si="2"/>
        <v>2.6201688573412873E-4</v>
      </c>
    </row>
    <row r="18" spans="1:64" s="87" customFormat="1" ht="15" customHeight="1" x14ac:dyDescent="0.2">
      <c r="A18" s="473">
        <v>9</v>
      </c>
      <c r="B18" s="316">
        <v>7568.0511307767947</v>
      </c>
      <c r="C18" s="316">
        <f t="shared" si="0"/>
        <v>7038.2839420234086</v>
      </c>
      <c r="D18" s="354">
        <v>6508.5167532700234</v>
      </c>
      <c r="E18" s="354">
        <f t="shared" si="1"/>
        <v>7099.0104841765933</v>
      </c>
      <c r="F18" s="354">
        <v>7689.5042150831623</v>
      </c>
      <c r="G18" s="316">
        <v>10662.012947490732</v>
      </c>
      <c r="H18" s="354">
        <v>11189.525830062586</v>
      </c>
      <c r="I18" s="368">
        <v>11750.071071121669</v>
      </c>
      <c r="J18" s="316">
        <v>12098.173370452147</v>
      </c>
      <c r="K18" s="316">
        <v>11606.667397660818</v>
      </c>
      <c r="L18" s="316">
        <v>12127.626937560206</v>
      </c>
      <c r="M18" s="316">
        <v>13168.264385950346</v>
      </c>
      <c r="N18" s="316">
        <v>13868.392234790585</v>
      </c>
      <c r="O18" s="354">
        <v>13098.87803508772</v>
      </c>
      <c r="P18" s="354">
        <v>13750.885280809156</v>
      </c>
      <c r="Q18" s="354">
        <v>14203.026572549021</v>
      </c>
      <c r="R18" s="354">
        <v>14420.418117239557</v>
      </c>
      <c r="S18" s="383">
        <v>14821.350335060635</v>
      </c>
      <c r="T18" s="354">
        <v>14264.992229527796</v>
      </c>
      <c r="U18" s="354">
        <v>13841.739827036869</v>
      </c>
      <c r="V18" s="354">
        <v>12533.787617067785</v>
      </c>
      <c r="W18" s="354">
        <v>11940.372564718442</v>
      </c>
      <c r="X18" s="354">
        <v>12265.014523108539</v>
      </c>
      <c r="Y18" s="354">
        <v>12312.878466121763</v>
      </c>
      <c r="Z18" s="354">
        <v>12023.965866986038</v>
      </c>
      <c r="AA18" s="354">
        <v>12458.573798887775</v>
      </c>
      <c r="AB18" s="354">
        <v>12585.696871590948</v>
      </c>
      <c r="AC18" s="383">
        <v>13175.613905875198</v>
      </c>
      <c r="AD18" s="354">
        <v>13182.996250060876</v>
      </c>
      <c r="AE18" s="354">
        <v>12796.567902008082</v>
      </c>
      <c r="AF18" s="354">
        <v>12802.471637051964</v>
      </c>
      <c r="AG18" s="354">
        <v>13476.931387730792</v>
      </c>
      <c r="AH18" s="354">
        <v>13854.295139293623</v>
      </c>
      <c r="AI18" s="354">
        <v>14053.823154108561</v>
      </c>
      <c r="AJ18" s="354">
        <v>14171.664308286026</v>
      </c>
      <c r="AK18" s="354">
        <v>14342.457399103138</v>
      </c>
      <c r="AL18" s="354">
        <v>14667.632750849361</v>
      </c>
      <c r="AM18" s="383">
        <v>14667.102275755475</v>
      </c>
      <c r="AN18" s="354">
        <v>14824.885532757004</v>
      </c>
      <c r="AO18" s="354">
        <v>15056.051830585127</v>
      </c>
      <c r="AP18" s="354">
        <v>14949.154497116753</v>
      </c>
      <c r="AQ18" s="354">
        <v>14606.623389954784</v>
      </c>
      <c r="AR18" s="354">
        <v>15122.8291882248</v>
      </c>
      <c r="AS18" s="354">
        <v>15450.776447751536</v>
      </c>
      <c r="AT18" s="354">
        <v>15154.206673697909</v>
      </c>
      <c r="AU18" s="354">
        <v>15390.141938863486</v>
      </c>
      <c r="AV18" s="354">
        <v>15190.213130189164</v>
      </c>
      <c r="AW18" s="383">
        <v>14336.660857058252</v>
      </c>
      <c r="AX18" s="354">
        <v>14387.750023454848</v>
      </c>
      <c r="AY18" s="354">
        <v>14267.465573168492</v>
      </c>
      <c r="AZ18" s="354">
        <v>13900.586879999999</v>
      </c>
      <c r="BA18" s="354">
        <v>15151.753199842951</v>
      </c>
      <c r="BB18" s="354">
        <v>15115.53284727848</v>
      </c>
      <c r="BC18" s="354">
        <v>15395.005414283394</v>
      </c>
      <c r="BD18" s="354">
        <v>14809.246126132923</v>
      </c>
      <c r="BE18" s="354">
        <v>14878.628565085064</v>
      </c>
      <c r="BF18" s="354">
        <v>14714</v>
      </c>
      <c r="BG18" s="354">
        <v>14752.250815718542</v>
      </c>
      <c r="BH18" s="384"/>
      <c r="BL18" s="694">
        <f t="shared" si="2"/>
        <v>8.1588479959515681E-4</v>
      </c>
    </row>
    <row r="19" spans="1:64" s="87" customFormat="1" ht="15" customHeight="1" x14ac:dyDescent="0.2">
      <c r="A19" s="474">
        <v>10</v>
      </c>
      <c r="B19" s="360">
        <v>8105.7094395280237</v>
      </c>
      <c r="C19" s="360">
        <f t="shared" si="0"/>
        <v>7538.6152166881002</v>
      </c>
      <c r="D19" s="356">
        <v>6971.5209938481757</v>
      </c>
      <c r="E19" s="356">
        <f t="shared" si="1"/>
        <v>7614.3745320118069</v>
      </c>
      <c r="F19" s="356">
        <v>8257.2280701754389</v>
      </c>
      <c r="G19" s="360">
        <v>11244.134344049135</v>
      </c>
      <c r="H19" s="356">
        <v>11812.14511509494</v>
      </c>
      <c r="I19" s="369">
        <v>12421.823585907092</v>
      </c>
      <c r="J19" s="360">
        <v>12789.19381779783</v>
      </c>
      <c r="K19" s="360">
        <v>12304.888888888889</v>
      </c>
      <c r="L19" s="360">
        <v>12884.088273929414</v>
      </c>
      <c r="M19" s="360">
        <v>13793.573029975922</v>
      </c>
      <c r="N19" s="360">
        <v>14587.838887190463</v>
      </c>
      <c r="O19" s="356">
        <v>13778.88505263158</v>
      </c>
      <c r="P19" s="356">
        <v>14454.641735427202</v>
      </c>
      <c r="Q19" s="356">
        <v>14863.147670588236</v>
      </c>
      <c r="R19" s="356">
        <v>15135.587636128805</v>
      </c>
      <c r="S19" s="385">
        <v>15491.360698879513</v>
      </c>
      <c r="T19" s="356">
        <v>15015.200637577207</v>
      </c>
      <c r="U19" s="356">
        <v>14534.834956759218</v>
      </c>
      <c r="V19" s="356">
        <v>13248.173163884185</v>
      </c>
      <c r="W19" s="356">
        <v>12676.983515017144</v>
      </c>
      <c r="X19" s="356">
        <v>12980.56487976447</v>
      </c>
      <c r="Y19" s="356">
        <v>13070.008402719426</v>
      </c>
      <c r="Z19" s="356">
        <v>12813.543770350685</v>
      </c>
      <c r="AA19" s="356">
        <v>13217.799690035556</v>
      </c>
      <c r="AB19" s="356">
        <v>13376.808952387655</v>
      </c>
      <c r="AC19" s="385">
        <v>14024.929355721477</v>
      </c>
      <c r="AD19" s="356">
        <v>13993.787373581597</v>
      </c>
      <c r="AE19" s="356">
        <v>13702.05908336205</v>
      </c>
      <c r="AF19" s="356">
        <v>13635.908652378337</v>
      </c>
      <c r="AG19" s="356">
        <v>14339.336271590233</v>
      </c>
      <c r="AH19" s="356">
        <v>14778.882970043129</v>
      </c>
      <c r="AI19" s="356">
        <v>15029.102524942549</v>
      </c>
      <c r="AJ19" s="356">
        <v>15145.656534019408</v>
      </c>
      <c r="AK19" s="356">
        <v>15335.677130044842</v>
      </c>
      <c r="AL19" s="356">
        <v>15727.419808064536</v>
      </c>
      <c r="AM19" s="385">
        <v>15776.726109897136</v>
      </c>
      <c r="AN19" s="356">
        <v>16020.161753983959</v>
      </c>
      <c r="AO19" s="356">
        <v>16113.999034528317</v>
      </c>
      <c r="AP19" s="356">
        <v>15988.614893032778</v>
      </c>
      <c r="AQ19" s="356">
        <v>15779.971159721374</v>
      </c>
      <c r="AR19" s="356">
        <v>16254.308177222718</v>
      </c>
      <c r="AS19" s="356">
        <v>16525.613070203817</v>
      </c>
      <c r="AT19" s="356">
        <v>16421.613266611312</v>
      </c>
      <c r="AU19" s="356">
        <v>16586.642686427083</v>
      </c>
      <c r="AV19" s="356">
        <v>16430.786698621931</v>
      </c>
      <c r="AW19" s="385">
        <v>15415.336181733575</v>
      </c>
      <c r="AX19" s="356">
        <v>15487.928613870676</v>
      </c>
      <c r="AY19" s="356">
        <v>15275.112389579124</v>
      </c>
      <c r="AZ19" s="356">
        <v>14911.679599999999</v>
      </c>
      <c r="BA19" s="356">
        <v>16237.670514330584</v>
      </c>
      <c r="BB19" s="356">
        <v>16268.982679473827</v>
      </c>
      <c r="BC19" s="356">
        <v>16593.146720395711</v>
      </c>
      <c r="BD19" s="356">
        <v>15999.918288047835</v>
      </c>
      <c r="BE19" s="356">
        <v>16070.107255520506</v>
      </c>
      <c r="BF19" s="356">
        <v>15889</v>
      </c>
      <c r="BG19" s="356">
        <v>15881.449992906795</v>
      </c>
      <c r="BH19" s="386"/>
      <c r="BL19" s="694">
        <f t="shared" si="2"/>
        <v>1.4896342488106562E-3</v>
      </c>
    </row>
    <row r="20" spans="1:64" s="87" customFormat="1" ht="15" customHeight="1" x14ac:dyDescent="0.2">
      <c r="A20" s="472">
        <v>11</v>
      </c>
      <c r="B20" s="317">
        <v>8650.1735496558504</v>
      </c>
      <c r="C20" s="317">
        <f t="shared" si="0"/>
        <v>8058.8852577760226</v>
      </c>
      <c r="D20" s="353">
        <v>7467.5969658961958</v>
      </c>
      <c r="E20" s="353">
        <f t="shared" si="1"/>
        <v>8168.3525955022105</v>
      </c>
      <c r="F20" s="353">
        <v>8869.1082251082244</v>
      </c>
      <c r="G20" s="317">
        <v>11826.255740607536</v>
      </c>
      <c r="H20" s="353">
        <v>12440.638166967221</v>
      </c>
      <c r="I20" s="367">
        <v>13138.359601678208</v>
      </c>
      <c r="J20" s="317">
        <v>13448.321013727562</v>
      </c>
      <c r="K20" s="317">
        <v>12972.752923976608</v>
      </c>
      <c r="L20" s="317">
        <v>13592.058498992905</v>
      </c>
      <c r="M20" s="317">
        <v>14441.87096238479</v>
      </c>
      <c r="N20" s="317">
        <v>15290.357383063283</v>
      </c>
      <c r="O20" s="353">
        <v>14455.006315789475</v>
      </c>
      <c r="P20" s="353">
        <v>15132.606068671812</v>
      </c>
      <c r="Q20" s="353">
        <v>15537.166054901962</v>
      </c>
      <c r="R20" s="353">
        <v>15828.001761235213</v>
      </c>
      <c r="S20" s="381">
        <v>16224.466209066983</v>
      </c>
      <c r="T20" s="353">
        <v>15732.311615859733</v>
      </c>
      <c r="U20" s="353">
        <v>15298.499772416932</v>
      </c>
      <c r="V20" s="353">
        <v>13948.318467242449</v>
      </c>
      <c r="W20" s="353">
        <v>13381.765597093061</v>
      </c>
      <c r="X20" s="353">
        <v>13652.350688612698</v>
      </c>
      <c r="Y20" s="353">
        <v>13795.415017951264</v>
      </c>
      <c r="Z20" s="353">
        <v>13567.89116359145</v>
      </c>
      <c r="AA20" s="353">
        <v>13989.140887956972</v>
      </c>
      <c r="AB20" s="353">
        <v>14162.075377414927</v>
      </c>
      <c r="AC20" s="381">
        <v>14816.251900402041</v>
      </c>
      <c r="AD20" s="353">
        <v>14802.780734078993</v>
      </c>
      <c r="AE20" s="353">
        <v>14512.144105761097</v>
      </c>
      <c r="AF20" s="353">
        <v>14442.297001892899</v>
      </c>
      <c r="AG20" s="353">
        <v>15134.133889219775</v>
      </c>
      <c r="AH20" s="353">
        <v>15634.086373703229</v>
      </c>
      <c r="AI20" s="353">
        <v>15884.250239077373</v>
      </c>
      <c r="AJ20" s="353">
        <v>16057.709667496296</v>
      </c>
      <c r="AK20" s="353">
        <v>16274.224215246635</v>
      </c>
      <c r="AL20" s="353">
        <v>16721.251235127707</v>
      </c>
      <c r="AM20" s="381">
        <v>16905.5322709588</v>
      </c>
      <c r="AN20" s="353">
        <v>17069.813248619936</v>
      </c>
      <c r="AO20" s="353">
        <v>17125.520363830383</v>
      </c>
      <c r="AP20" s="353">
        <v>17076.45442971617</v>
      </c>
      <c r="AQ20" s="353">
        <v>16934.372137357936</v>
      </c>
      <c r="AR20" s="353">
        <v>17416.082878382396</v>
      </c>
      <c r="AS20" s="353">
        <v>17609.406664509868</v>
      </c>
      <c r="AT20" s="353">
        <v>17611.981419563312</v>
      </c>
      <c r="AU20" s="353">
        <v>17740.842902511162</v>
      </c>
      <c r="AV20" s="353">
        <v>17537.468372849442</v>
      </c>
      <c r="AW20" s="381">
        <v>16409.685096662295</v>
      </c>
      <c r="AX20" s="353">
        <v>16547.701904533562</v>
      </c>
      <c r="AY20" s="353">
        <v>16306.481832833506</v>
      </c>
      <c r="AZ20" s="353">
        <v>15954.888079999999</v>
      </c>
      <c r="BA20" s="353">
        <v>17281.194660384765</v>
      </c>
      <c r="BB20" s="353">
        <v>17472.628939551752</v>
      </c>
      <c r="BC20" s="353">
        <v>17736.298310781774</v>
      </c>
      <c r="BD20" s="353">
        <v>17103.901160981222</v>
      </c>
      <c r="BE20" s="353">
        <v>17284.124665809413</v>
      </c>
      <c r="BF20" s="353">
        <v>17085</v>
      </c>
      <c r="BG20" s="353">
        <v>17100.00319194212</v>
      </c>
      <c r="BH20" s="382"/>
      <c r="BL20" s="694">
        <f t="shared" si="2"/>
        <v>2.1729949974527152E-3</v>
      </c>
    </row>
    <row r="21" spans="1:64" s="87" customFormat="1" ht="15" customHeight="1" x14ac:dyDescent="0.2">
      <c r="A21" s="472">
        <v>12</v>
      </c>
      <c r="B21" s="317">
        <v>9119.7738446411022</v>
      </c>
      <c r="C21" s="317">
        <f t="shared" si="0"/>
        <v>8541.7233912926586</v>
      </c>
      <c r="D21" s="353">
        <v>7963.6729379442158</v>
      </c>
      <c r="E21" s="353">
        <f t="shared" si="1"/>
        <v>8693.9444662379992</v>
      </c>
      <c r="F21" s="353">
        <v>9424.2159945317835</v>
      </c>
      <c r="G21" s="317">
        <v>12420.632324461903</v>
      </c>
      <c r="H21" s="353">
        <v>13010.393550440225</v>
      </c>
      <c r="I21" s="367">
        <v>13770.926553101146</v>
      </c>
      <c r="J21" s="317">
        <v>14107.448209657292</v>
      </c>
      <c r="K21" s="317">
        <v>13681.093567251462</v>
      </c>
      <c r="L21" s="317">
        <v>14261.235835011821</v>
      </c>
      <c r="M21" s="317">
        <v>15168.332475296855</v>
      </c>
      <c r="N21" s="317">
        <v>15929.395291959647</v>
      </c>
      <c r="O21" s="353">
        <v>15072.841263157896</v>
      </c>
      <c r="P21" s="353">
        <v>15806.885813148789</v>
      </c>
      <c r="Q21" s="353">
        <v>16245.927654901961</v>
      </c>
      <c r="R21" s="353">
        <v>16507.412804179996</v>
      </c>
      <c r="S21" s="381">
        <v>16957.571719254454</v>
      </c>
      <c r="T21" s="353">
        <v>16427.357640964336</v>
      </c>
      <c r="U21" s="353">
        <v>16054.603550295858</v>
      </c>
      <c r="V21" s="353">
        <v>14643.717022781337</v>
      </c>
      <c r="W21" s="353">
        <v>14077.453716819611</v>
      </c>
      <c r="X21" s="353">
        <v>14324.136497460926</v>
      </c>
      <c r="Y21" s="353">
        <v>14544.085402184708</v>
      </c>
      <c r="Z21" s="353">
        <v>14332.600471574533</v>
      </c>
      <c r="AA21" s="353">
        <v>14754.424432491569</v>
      </c>
      <c r="AB21" s="353">
        <v>14955.136010134778</v>
      </c>
      <c r="AC21" s="381">
        <v>15566.41818980371</v>
      </c>
      <c r="AD21" s="353">
        <v>15557.841203876562</v>
      </c>
      <c r="AE21" s="353">
        <v>15277.128034836001</v>
      </c>
      <c r="AF21" s="353">
        <v>15167.539353972035</v>
      </c>
      <c r="AG21" s="353">
        <v>15895.952352590828</v>
      </c>
      <c r="AH21" s="353">
        <v>16468.31309010374</v>
      </c>
      <c r="AI21" s="353">
        <v>16715.687757811047</v>
      </c>
      <c r="AJ21" s="353">
        <v>16917.114572555161</v>
      </c>
      <c r="AK21" s="353">
        <v>17168.729446935722</v>
      </c>
      <c r="AL21" s="353">
        <v>17710.585687407787</v>
      </c>
      <c r="AM21" s="381">
        <v>17907.439961626602</v>
      </c>
      <c r="AN21" s="353">
        <v>18097.837308613685</v>
      </c>
      <c r="AO21" s="353">
        <v>18184.874412459667</v>
      </c>
      <c r="AP21" s="353">
        <v>18135.266481939139</v>
      </c>
      <c r="AQ21" s="353">
        <v>18008.92591958939</v>
      </c>
      <c r="AR21" s="353">
        <v>18388.180077311925</v>
      </c>
      <c r="AS21" s="353">
        <v>18631.781023247215</v>
      </c>
      <c r="AT21" s="353">
        <v>18683.064246123464</v>
      </c>
      <c r="AU21" s="353">
        <v>18805.607709181393</v>
      </c>
      <c r="AV21" s="353">
        <v>18603.863990413422</v>
      </c>
      <c r="AW21" s="381">
        <v>17427.458014298405</v>
      </c>
      <c r="AX21" s="353">
        <v>17643.262746406199</v>
      </c>
      <c r="AY21" s="353">
        <v>17311.869351449495</v>
      </c>
      <c r="AZ21" s="353">
        <v>16983.699840000001</v>
      </c>
      <c r="BA21" s="353">
        <v>18319.283784844916</v>
      </c>
      <c r="BB21" s="353">
        <v>18590.834471318907</v>
      </c>
      <c r="BC21" s="353">
        <v>18848.782559705127</v>
      </c>
      <c r="BD21" s="353">
        <v>18265.328743480681</v>
      </c>
      <c r="BE21" s="353">
        <v>18420.281043877261</v>
      </c>
      <c r="BF21" s="353">
        <v>18247</v>
      </c>
      <c r="BG21" s="353">
        <v>18294.0085827777</v>
      </c>
      <c r="BH21" s="382"/>
      <c r="BL21" s="694">
        <f t="shared" si="2"/>
        <v>2.7683666880080615E-3</v>
      </c>
    </row>
    <row r="22" spans="1:64" s="87" customFormat="1" ht="15" customHeight="1" x14ac:dyDescent="0.2">
      <c r="A22" s="472">
        <v>13</v>
      </c>
      <c r="B22" s="317">
        <v>9616.5973451327445</v>
      </c>
      <c r="C22" s="317">
        <f t="shared" si="0"/>
        <v>9034.8659544155034</v>
      </c>
      <c r="D22" s="353">
        <v>8453.1345636982624</v>
      </c>
      <c r="E22" s="353">
        <f t="shared" si="1"/>
        <v>9222.5372066611599</v>
      </c>
      <c r="F22" s="353">
        <v>9991.9398496240592</v>
      </c>
      <c r="G22" s="317">
        <v>13002.753721020306</v>
      </c>
      <c r="H22" s="353">
        <v>13574.2751670733</v>
      </c>
      <c r="I22" s="367">
        <v>14375.503816408027</v>
      </c>
      <c r="J22" s="317">
        <v>14670.895651339157</v>
      </c>
      <c r="K22" s="317">
        <v>14288.24269005848</v>
      </c>
      <c r="L22" s="317">
        <v>14881.922059725019</v>
      </c>
      <c r="M22" s="317">
        <v>15903.989703562238</v>
      </c>
      <c r="N22" s="317">
        <v>16547.273005197188</v>
      </c>
      <c r="O22" s="353">
        <v>15717.876491228071</v>
      </c>
      <c r="P22" s="353">
        <v>16495.9039126963</v>
      </c>
      <c r="Q22" s="353">
        <v>16926.89468235294</v>
      </c>
      <c r="R22" s="353">
        <v>17209.579240907624</v>
      </c>
      <c r="S22" s="381">
        <v>17651.618329308985</v>
      </c>
      <c r="T22" s="353">
        <v>17100.338712891014</v>
      </c>
      <c r="U22" s="353">
        <v>16772.902139280839</v>
      </c>
      <c r="V22" s="353">
        <v>15305.888343584576</v>
      </c>
      <c r="W22" s="353">
        <v>14723.125043624645</v>
      </c>
      <c r="X22" s="353">
        <v>15041.875081507244</v>
      </c>
      <c r="Y22" s="353">
        <v>15280.066457871821</v>
      </c>
      <c r="Z22" s="353">
        <v>15068.296418279126</v>
      </c>
      <c r="AA22" s="353">
        <v>15527.78484820859</v>
      </c>
      <c r="AB22" s="353">
        <v>15767.682162086074</v>
      </c>
      <c r="AC22" s="381">
        <v>16301.618568194872</v>
      </c>
      <c r="AD22" s="353">
        <v>16285.935228324217</v>
      </c>
      <c r="AE22" s="353">
        <v>15983.133611102408</v>
      </c>
      <c r="AF22" s="353">
        <v>15869.114123465837</v>
      </c>
      <c r="AG22" s="353">
        <v>16609.951042287077</v>
      </c>
      <c r="AH22" s="353">
        <v>17217.019466138245</v>
      </c>
      <c r="AI22" s="353">
        <v>17567.674112559052</v>
      </c>
      <c r="AJ22" s="353">
        <v>17815.231410274337</v>
      </c>
      <c r="AK22" s="353">
        <v>18014.636771300447</v>
      </c>
      <c r="AL22" s="353">
        <v>18617.475601997859</v>
      </c>
      <c r="AM22" s="381">
        <v>18832.618344614399</v>
      </c>
      <c r="AN22" s="353">
        <v>19095.582960108321</v>
      </c>
      <c r="AO22" s="353">
        <v>19140.121954317947</v>
      </c>
      <c r="AP22" s="353">
        <v>19086.262163309118</v>
      </c>
      <c r="AQ22" s="353">
        <v>19025.285983135767</v>
      </c>
      <c r="AR22" s="353">
        <v>19344.470817722271</v>
      </c>
      <c r="AS22" s="353">
        <v>19714.295050145582</v>
      </c>
      <c r="AT22" s="353">
        <v>19716.870408186162</v>
      </c>
      <c r="AU22" s="353">
        <v>19829.280570985804</v>
      </c>
      <c r="AV22" s="353">
        <v>19600.351450825987</v>
      </c>
      <c r="AW22" s="381">
        <v>18401.896526925844</v>
      </c>
      <c r="AX22" s="353">
        <v>18638.387557464375</v>
      </c>
      <c r="AY22" s="353">
        <v>18353.40563477977</v>
      </c>
      <c r="AZ22" s="353">
        <v>17974.858639999999</v>
      </c>
      <c r="BA22" s="353">
        <v>19259.542520612486</v>
      </c>
      <c r="BB22" s="353">
        <v>19651.367511476295</v>
      </c>
      <c r="BC22" s="353">
        <v>19957.036830495686</v>
      </c>
      <c r="BD22" s="353">
        <v>19380.800558327282</v>
      </c>
      <c r="BE22" s="353">
        <v>19545.168062018376</v>
      </c>
      <c r="BF22" s="353">
        <v>19451</v>
      </c>
      <c r="BG22" s="353">
        <v>19498.815009221165</v>
      </c>
      <c r="BH22" s="382"/>
      <c r="BL22" s="694">
        <f t="shared" si="2"/>
        <v>3.3952300314159523E-3</v>
      </c>
    </row>
    <row r="23" spans="1:64" s="87" customFormat="1" ht="15" customHeight="1" x14ac:dyDescent="0.2">
      <c r="A23" s="472">
        <v>14</v>
      </c>
      <c r="B23" s="317">
        <v>10052.168633235005</v>
      </c>
      <c r="C23" s="317">
        <f t="shared" si="0"/>
        <v>9530.4541428135253</v>
      </c>
      <c r="D23" s="353">
        <v>9008.7396523920452</v>
      </c>
      <c r="E23" s="353">
        <f t="shared" si="1"/>
        <v>9799.9717856400857</v>
      </c>
      <c r="F23" s="353">
        <v>10591.203918888128</v>
      </c>
      <c r="G23" s="317">
        <v>13572.619930282743</v>
      </c>
      <c r="H23" s="353">
        <v>14126.40925002652</v>
      </c>
      <c r="I23" s="367">
        <v>14873.72026487388</v>
      </c>
      <c r="J23" s="317">
        <v>15218.396467313047</v>
      </c>
      <c r="K23" s="317">
        <v>14900.451388888889</v>
      </c>
      <c r="L23" s="317">
        <v>15546.250284613363</v>
      </c>
      <c r="M23" s="317">
        <v>16533.896205264471</v>
      </c>
      <c r="N23" s="317">
        <v>17131.294405380617</v>
      </c>
      <c r="O23" s="353">
        <v>16327.939929824563</v>
      </c>
      <c r="P23" s="353">
        <v>17133.337769496939</v>
      </c>
      <c r="Q23" s="353">
        <v>17600.913066666668</v>
      </c>
      <c r="R23" s="353">
        <v>17823.974873044295</v>
      </c>
      <c r="S23" s="381">
        <v>18324.63322390732</v>
      </c>
      <c r="T23" s="353">
        <v>17748.496712492528</v>
      </c>
      <c r="U23" s="353">
        <v>17413.070004551661</v>
      </c>
      <c r="V23" s="353">
        <v>15965.686290478128</v>
      </c>
      <c r="W23" s="353">
        <v>15361.975898667653</v>
      </c>
      <c r="X23" s="353">
        <v>15707.096208184315</v>
      </c>
      <c r="Y23" s="353">
        <v>15939.911542280957</v>
      </c>
      <c r="Z23" s="353">
        <v>15812.281896777571</v>
      </c>
      <c r="AA23" s="353">
        <v>16297.106828334399</v>
      </c>
      <c r="AB23" s="353">
        <v>16543.205827497623</v>
      </c>
      <c r="AC23" s="381">
        <v>17014.370080070272</v>
      </c>
      <c r="AD23" s="353">
        <v>16996.051622538595</v>
      </c>
      <c r="AE23" s="353">
        <v>16725.56699351524</v>
      </c>
      <c r="AF23" s="353">
        <v>16580.832142639068</v>
      </c>
      <c r="AG23" s="353">
        <v>17310.758070279928</v>
      </c>
      <c r="AH23" s="353">
        <v>17978.634572794032</v>
      </c>
      <c r="AI23" s="353">
        <v>18340.626482636559</v>
      </c>
      <c r="AJ23" s="353">
        <v>18618.89113230236</v>
      </c>
      <c r="AK23" s="353">
        <v>18871.174887892375</v>
      </c>
      <c r="AL23" s="353">
        <v>19417.937113388107</v>
      </c>
      <c r="AM23" s="381">
        <v>19703.200874060647</v>
      </c>
      <c r="AN23" s="353">
        <v>20045.748255390063</v>
      </c>
      <c r="AO23" s="353">
        <v>20040.502553418533</v>
      </c>
      <c r="AP23" s="353">
        <v>19972.291569934347</v>
      </c>
      <c r="AQ23" s="353">
        <v>19960.445508982037</v>
      </c>
      <c r="AR23" s="353">
        <v>20269.14864109426</v>
      </c>
      <c r="AS23" s="353">
        <v>20737.948976290612</v>
      </c>
      <c r="AT23" s="353">
        <v>20743.221237349368</v>
      </c>
      <c r="AU23" s="353">
        <v>20797.358448559986</v>
      </c>
      <c r="AV23" s="353">
        <v>20618.166823589832</v>
      </c>
      <c r="AW23" s="381">
        <v>19320.117433055544</v>
      </c>
      <c r="AX23" s="353">
        <v>19628.894619979361</v>
      </c>
      <c r="AY23" s="353">
        <v>19328.292633168083</v>
      </c>
      <c r="AZ23" s="353">
        <v>18884.066879999998</v>
      </c>
      <c r="BA23" s="353">
        <v>20272.630545740085</v>
      </c>
      <c r="BB23" s="353">
        <v>20651.024032712266</v>
      </c>
      <c r="BC23" s="353">
        <v>21068.463584885842</v>
      </c>
      <c r="BD23" s="353">
        <v>20417.93867831106</v>
      </c>
      <c r="BE23" s="353">
        <v>20664.932643829157</v>
      </c>
      <c r="BF23" s="353">
        <v>20576</v>
      </c>
      <c r="BG23" s="353">
        <v>20607.394027521634</v>
      </c>
      <c r="BH23" s="382"/>
      <c r="BL23" s="694">
        <f t="shared" si="2"/>
        <v>3.8976954918434892E-3</v>
      </c>
    </row>
    <row r="24" spans="1:64" s="87" customFormat="1" ht="15" customHeight="1" x14ac:dyDescent="0.2">
      <c r="A24" s="472">
        <v>15</v>
      </c>
      <c r="B24" s="317">
        <v>10548.992133726648</v>
      </c>
      <c r="C24" s="317">
        <f t="shared" si="0"/>
        <v>10053.361264259251</v>
      </c>
      <c r="D24" s="353">
        <v>9557.7303947918535</v>
      </c>
      <c r="E24" s="353">
        <f t="shared" si="1"/>
        <v>10367.791148637667</v>
      </c>
      <c r="F24" s="353">
        <v>11177.85190248348</v>
      </c>
      <c r="G24" s="317">
        <v>14142.486139545177</v>
      </c>
      <c r="H24" s="353">
        <v>14678.543332979738</v>
      </c>
      <c r="I24" s="367">
        <v>15444.709902441489</v>
      </c>
      <c r="J24" s="317">
        <v>15771.212825189594</v>
      </c>
      <c r="K24" s="317">
        <v>15482.302631578947</v>
      </c>
      <c r="L24" s="317">
        <v>16196.031176109991</v>
      </c>
      <c r="M24" s="317">
        <v>17191.389853026656</v>
      </c>
      <c r="N24" s="317">
        <v>17694.155609905229</v>
      </c>
      <c r="O24" s="353">
        <v>16976.860912280703</v>
      </c>
      <c r="P24" s="353">
        <v>17756.033271227043</v>
      </c>
      <c r="Q24" s="353">
        <v>18198.49637647059</v>
      </c>
      <c r="R24" s="353">
        <v>18461.125898963805</v>
      </c>
      <c r="S24" s="381">
        <v>18955.584687593258</v>
      </c>
      <c r="T24" s="353">
        <v>18377.34787806336</v>
      </c>
      <c r="U24" s="353">
        <v>18010.391989076012</v>
      </c>
      <c r="V24" s="353">
        <v>16585.136880906965</v>
      </c>
      <c r="W24" s="353">
        <v>15966.724394900537</v>
      </c>
      <c r="X24" s="353">
        <v>16389.823153984471</v>
      </c>
      <c r="Y24" s="353">
        <v>16584.952410052709</v>
      </c>
      <c r="Z24" s="353">
        <v>16587.353119502972</v>
      </c>
      <c r="AA24" s="353">
        <v>16991.717750022792</v>
      </c>
      <c r="AB24" s="353">
        <v>17256.375831368547</v>
      </c>
      <c r="AC24" s="381">
        <v>17693.448292172034</v>
      </c>
      <c r="AD24" s="353">
        <v>17724.14564698625</v>
      </c>
      <c r="AE24" s="353">
        <v>17436.776542088279</v>
      </c>
      <c r="AF24" s="353">
        <v>17250.286621481348</v>
      </c>
      <c r="AG24" s="353">
        <v>18062.682787373436</v>
      </c>
      <c r="AH24" s="353">
        <v>18695.069122275323</v>
      </c>
      <c r="AI24" s="353">
        <v>19072.481180685401</v>
      </c>
      <c r="AJ24" s="353">
        <v>19402.420649347019</v>
      </c>
      <c r="AK24" s="353">
        <v>19635.073243647232</v>
      </c>
      <c r="AL24" s="353">
        <v>20209.404675212169</v>
      </c>
      <c r="AM24" s="381">
        <v>20529.516495229971</v>
      </c>
      <c r="AN24" s="353">
        <v>20919.496614935942</v>
      </c>
      <c r="AO24" s="353">
        <v>20926.814705658173</v>
      </c>
      <c r="AP24" s="353">
        <v>20876.29037170174</v>
      </c>
      <c r="AQ24" s="353">
        <v>20902.37174630331</v>
      </c>
      <c r="AR24" s="353">
        <v>21152.993113291705</v>
      </c>
      <c r="AS24" s="353">
        <v>21640.043998705918</v>
      </c>
      <c r="AT24" s="353">
        <v>21696.261293000916</v>
      </c>
      <c r="AU24" s="353">
        <v>21810.154030841091</v>
      </c>
      <c r="AV24" s="353">
        <v>21635.982196353678</v>
      </c>
      <c r="AW24" s="381">
        <v>20285.186344600024</v>
      </c>
      <c r="AX24" s="353">
        <v>20568.606448519218</v>
      </c>
      <c r="AY24" s="353">
        <v>20285.105249199256</v>
      </c>
      <c r="AZ24" s="353">
        <v>19847.539679999998</v>
      </c>
      <c r="BA24" s="353">
        <v>21257.456458578719</v>
      </c>
      <c r="BB24" s="353">
        <v>21597.280098754003</v>
      </c>
      <c r="BC24" s="353">
        <v>22128.073107149336</v>
      </c>
      <c r="BD24" s="353">
        <v>21419.565523290359</v>
      </c>
      <c r="BE24" s="353">
        <v>21679.17503723508</v>
      </c>
      <c r="BF24" s="353">
        <v>21658</v>
      </c>
      <c r="BG24" s="353">
        <v>21754.267626613702</v>
      </c>
      <c r="BH24" s="382"/>
      <c r="BL24" s="694">
        <f t="shared" si="2"/>
        <v>4.331884249232365E-3</v>
      </c>
    </row>
    <row r="25" spans="1:64" s="87" customFormat="1" ht="15" customHeight="1" x14ac:dyDescent="0.2">
      <c r="A25" s="472">
        <v>16</v>
      </c>
      <c r="B25" s="317">
        <v>11025.398230088496</v>
      </c>
      <c r="C25" s="317">
        <f t="shared" si="0"/>
        <v>10546.216644758159</v>
      </c>
      <c r="D25" s="353">
        <v>10067.035059427821</v>
      </c>
      <c r="E25" s="353">
        <f t="shared" si="1"/>
        <v>10925.229537004865</v>
      </c>
      <c r="F25" s="353">
        <v>11783.424014581909</v>
      </c>
      <c r="G25" s="317">
        <v>14681.714380567697</v>
      </c>
      <c r="H25" s="353">
        <v>15236.551182772886</v>
      </c>
      <c r="I25" s="367">
        <v>16043.689228125157</v>
      </c>
      <c r="J25" s="317">
        <v>16339.975808774119</v>
      </c>
      <c r="K25" s="317">
        <v>16064.153874269006</v>
      </c>
      <c r="L25" s="317">
        <v>16831.264734214903</v>
      </c>
      <c r="M25" s="317">
        <v>17798.307066345598</v>
      </c>
      <c r="N25" s="317">
        <v>18303.569244879243</v>
      </c>
      <c r="O25" s="353">
        <v>17583.038596491228</v>
      </c>
      <c r="P25" s="353">
        <v>18338.198296513176</v>
      </c>
      <c r="Q25" s="353">
        <v>18851.66883137255</v>
      </c>
      <c r="R25" s="353">
        <v>19117.781548125753</v>
      </c>
      <c r="S25" s="381">
        <v>19589.540682058654</v>
      </c>
      <c r="T25" s="353">
        <v>18964.827256425582</v>
      </c>
      <c r="U25" s="353">
        <v>18607.713973600363</v>
      </c>
      <c r="V25" s="353">
        <v>17178.480358329223</v>
      </c>
      <c r="W25" s="353">
        <v>16571.47289113342</v>
      </c>
      <c r="X25" s="353">
        <v>17041.914916319234</v>
      </c>
      <c r="Y25" s="353">
        <v>17208.844396913912</v>
      </c>
      <c r="Z25" s="353">
        <v>17273.311875444437</v>
      </c>
      <c r="AA25" s="353">
        <v>17738.828334396938</v>
      </c>
      <c r="AB25" s="353">
        <v>17977.340042932046</v>
      </c>
      <c r="AC25" s="381">
        <v>18396.846109665868</v>
      </c>
      <c r="AD25" s="353">
        <v>18389.317965617443</v>
      </c>
      <c r="AE25" s="353">
        <v>18102.884997337176</v>
      </c>
      <c r="AF25" s="353">
        <v>17960.314099041341</v>
      </c>
      <c r="AG25" s="353">
        <v>18717.318999404408</v>
      </c>
      <c r="AH25" s="353">
        <v>19395.36775848001</v>
      </c>
      <c r="AI25" s="353">
        <v>19767.980245785813</v>
      </c>
      <c r="AJ25" s="353">
        <v>20110.074778377471</v>
      </c>
      <c r="AK25" s="353">
        <v>20353.4110612855</v>
      </c>
      <c r="AL25" s="353">
        <v>21014.363161385507</v>
      </c>
      <c r="AM25" s="381">
        <v>21338.125353088522</v>
      </c>
      <c r="AN25" s="353">
        <v>21768.733881887303</v>
      </c>
      <c r="AO25" s="353">
        <v>21749.818847023555</v>
      </c>
      <c r="AP25" s="353">
        <v>21691.824458923089</v>
      </c>
      <c r="AQ25" s="353">
        <v>21750.917365269459</v>
      </c>
      <c r="AR25" s="353">
        <v>21982.832185548617</v>
      </c>
      <c r="AS25" s="353">
        <v>22551.095992974995</v>
      </c>
      <c r="AT25" s="353">
        <v>22615.752350604758</v>
      </c>
      <c r="AU25" s="353">
        <v>22751.643002913865</v>
      </c>
      <c r="AV25" s="353">
        <v>22544.788239322093</v>
      </c>
      <c r="AW25" s="381">
        <v>21194.037649646769</v>
      </c>
      <c r="AX25" s="353">
        <v>21454.059731676552</v>
      </c>
      <c r="AY25" s="353">
        <v>21212.546993900076</v>
      </c>
      <c r="AZ25" s="353">
        <v>20763.39256</v>
      </c>
      <c r="BA25" s="353">
        <v>22162.931056144484</v>
      </c>
      <c r="BB25" s="353">
        <v>22542.468155691859</v>
      </c>
      <c r="BC25" s="353">
        <v>23045.978361964419</v>
      </c>
      <c r="BD25" s="353">
        <v>22408.658977091603</v>
      </c>
      <c r="BE25" s="353">
        <v>22705.711277833801</v>
      </c>
      <c r="BF25" s="353">
        <v>22648</v>
      </c>
      <c r="BG25" s="353">
        <v>22779.384097035039</v>
      </c>
      <c r="BH25" s="382"/>
      <c r="BL25" s="694">
        <f t="shared" si="2"/>
        <v>4.681595142865369E-3</v>
      </c>
    </row>
    <row r="26" spans="1:64" s="87" customFormat="1" ht="15" customHeight="1" x14ac:dyDescent="0.2">
      <c r="A26" s="472">
        <v>17</v>
      </c>
      <c r="B26" s="317">
        <v>11529.027531956735</v>
      </c>
      <c r="C26" s="317">
        <f t="shared" si="0"/>
        <v>11075.833840039169</v>
      </c>
      <c r="D26" s="353">
        <v>10622.640148121603</v>
      </c>
      <c r="E26" s="353">
        <f t="shared" si="1"/>
        <v>11534.204330155584</v>
      </c>
      <c r="F26" s="353">
        <v>12445.768512189565</v>
      </c>
      <c r="G26" s="317">
        <v>15220.942621590217</v>
      </c>
      <c r="H26" s="353">
        <v>15776.93773204625</v>
      </c>
      <c r="I26" s="367">
        <v>16642.668553808824</v>
      </c>
      <c r="J26" s="317">
        <v>16930.000959969282</v>
      </c>
      <c r="K26" s="317">
        <v>16635.885964912279</v>
      </c>
      <c r="L26" s="317">
        <v>17514.989403625535</v>
      </c>
      <c r="M26" s="317">
        <v>18363.843560574609</v>
      </c>
      <c r="N26" s="317">
        <v>18874.89452766738</v>
      </c>
      <c r="O26" s="353">
        <v>18064.872140350879</v>
      </c>
      <c r="P26" s="353">
        <v>18964.578387010912</v>
      </c>
      <c r="Q26" s="353">
        <v>19470.098070588236</v>
      </c>
      <c r="R26" s="353">
        <v>19715.923327560395</v>
      </c>
      <c r="S26" s="381">
        <v>20214.483084185678</v>
      </c>
      <c r="T26" s="353">
        <v>19535.757919904365</v>
      </c>
      <c r="U26" s="353">
        <v>19205.035958124718</v>
      </c>
      <c r="V26" s="353">
        <v>17743.343348835213</v>
      </c>
      <c r="W26" s="353">
        <v>17142.119028556179</v>
      </c>
      <c r="X26" s="353">
        <v>17672.124404750146</v>
      </c>
      <c r="Y26" s="353">
        <v>17832.736383775115</v>
      </c>
      <c r="Z26" s="353">
        <v>17890.881994086601</v>
      </c>
      <c r="AA26" s="353">
        <v>18425.36238490291</v>
      </c>
      <c r="AB26" s="353">
        <v>18612.567969877186</v>
      </c>
      <c r="AC26" s="381">
        <v>19049.73397749924</v>
      </c>
      <c r="AD26" s="353">
        <v>19032.917127968703</v>
      </c>
      <c r="AE26" s="353">
        <v>18725.627016697472</v>
      </c>
      <c r="AF26" s="353">
        <v>18617.934786590951</v>
      </c>
      <c r="AG26" s="353">
        <v>19305.996902918403</v>
      </c>
      <c r="AH26" s="353">
        <v>20050.485837510198</v>
      </c>
      <c r="AI26" s="353">
        <v>20463.479310886225</v>
      </c>
      <c r="AJ26" s="353">
        <v>20825.471293939987</v>
      </c>
      <c r="AK26" s="353">
        <v>21088.454409566515</v>
      </c>
      <c r="AL26" s="353">
        <v>21745.87105943502</v>
      </c>
      <c r="AM26" s="381">
        <v>22118.698502371684</v>
      </c>
      <c r="AN26" s="353">
        <v>22532.903239245912</v>
      </c>
      <c r="AO26" s="353">
        <v>22495.446530653728</v>
      </c>
      <c r="AP26" s="353">
        <v>22518.416635462694</v>
      </c>
      <c r="AQ26" s="353">
        <v>22561.569399975557</v>
      </c>
      <c r="AR26" s="353">
        <v>22806.085233422538</v>
      </c>
      <c r="AS26" s="353">
        <v>23336.750381291306</v>
      </c>
      <c r="AT26" s="353">
        <v>23560.094517873571</v>
      </c>
      <c r="AU26" s="353">
        <v>23668.960242712623</v>
      </c>
      <c r="AV26" s="353">
        <v>23478.476846700334</v>
      </c>
      <c r="AW26" s="381">
        <v>22054.869749143367</v>
      </c>
      <c r="AX26" s="353">
        <v>22334.895266290696</v>
      </c>
      <c r="AY26" s="353">
        <v>22081.246995940182</v>
      </c>
      <c r="AZ26" s="353">
        <v>21642.699919999999</v>
      </c>
      <c r="BA26" s="353">
        <v>23029.273498233215</v>
      </c>
      <c r="BB26" s="353">
        <v>23422.507657292754</v>
      </c>
      <c r="BC26" s="353">
        <v>23964.941111312699</v>
      </c>
      <c r="BD26" s="353">
        <v>23319.418736030028</v>
      </c>
      <c r="BE26" s="353">
        <v>23662.582384339992</v>
      </c>
      <c r="BF26" s="353">
        <v>23632</v>
      </c>
      <c r="BG26" s="353">
        <v>23752.459214072918</v>
      </c>
      <c r="BH26" s="382"/>
      <c r="BL26" s="694">
        <f t="shared" si="2"/>
        <v>5.0219151252033356E-3</v>
      </c>
    </row>
    <row r="27" spans="1:64" s="87" customFormat="1" ht="15" customHeight="1" x14ac:dyDescent="0.2">
      <c r="A27" s="472">
        <v>18</v>
      </c>
      <c r="B27" s="317">
        <v>12032.656833824976</v>
      </c>
      <c r="C27" s="317">
        <f t="shared" si="0"/>
        <v>11625.294074202102</v>
      </c>
      <c r="D27" s="353">
        <v>11217.931314579228</v>
      </c>
      <c r="E27" s="353">
        <f t="shared" si="1"/>
        <v>12150.406076519506</v>
      </c>
      <c r="F27" s="353">
        <v>13082.880838459785</v>
      </c>
      <c r="G27" s="317">
        <v>15772.426049908703</v>
      </c>
      <c r="H27" s="353">
        <v>16317.324281319614</v>
      </c>
      <c r="I27" s="367">
        <v>17202.462316130011</v>
      </c>
      <c r="J27" s="317">
        <v>17509.395027359125</v>
      </c>
      <c r="K27" s="317">
        <v>17248.09466374269</v>
      </c>
      <c r="L27" s="317">
        <v>18145.373850599877</v>
      </c>
      <c r="M27" s="317">
        <v>18998.347919953503</v>
      </c>
      <c r="N27" s="317">
        <v>19399.667380006114</v>
      </c>
      <c r="O27" s="353">
        <v>18573.905964912283</v>
      </c>
      <c r="P27" s="353">
        <v>19546.743412297044</v>
      </c>
      <c r="Q27" s="353">
        <v>20039.886807843137</v>
      </c>
      <c r="R27" s="353">
        <v>20304.312795373822</v>
      </c>
      <c r="S27" s="381">
        <v>20767.316747605739</v>
      </c>
      <c r="T27" s="353">
        <v>20112.204821677624</v>
      </c>
      <c r="U27" s="353">
        <v>19769.593445607647</v>
      </c>
      <c r="V27" s="353">
        <v>18315.326461070272</v>
      </c>
      <c r="W27" s="353">
        <v>17701.397713042232</v>
      </c>
      <c r="X27" s="353">
        <v>18243.251753640659</v>
      </c>
      <c r="Y27" s="353">
        <v>18399.526392177831</v>
      </c>
      <c r="Z27" s="353">
        <v>18429.70156068715</v>
      </c>
      <c r="AA27" s="353">
        <v>19059.396772723132</v>
      </c>
      <c r="AB27" s="353">
        <v>19222.464721821445</v>
      </c>
      <c r="AC27" s="381">
        <v>19719.458495219435</v>
      </c>
      <c r="AD27" s="353">
        <v>19692.69615752991</v>
      </c>
      <c r="AE27" s="353">
        <v>19318.87985965352</v>
      </c>
      <c r="AF27" s="353">
        <v>19236.67301703609</v>
      </c>
      <c r="AG27" s="353">
        <v>19917.760214413342</v>
      </c>
      <c r="AH27" s="353">
        <v>20653.968994055249</v>
      </c>
      <c r="AI27" s="353">
        <v>21084.686430396367</v>
      </c>
      <c r="AJ27" s="353">
        <v>21491.316535697308</v>
      </c>
      <c r="AK27" s="353">
        <v>21739.97010463378</v>
      </c>
      <c r="AL27" s="353">
        <v>22465.387024729625</v>
      </c>
      <c r="AM27" s="381">
        <v>22899.27165165485</v>
      </c>
      <c r="AN27" s="353">
        <v>23343.211123841265</v>
      </c>
      <c r="AO27" s="353">
        <v>23245.294748342185</v>
      </c>
      <c r="AP27" s="353">
        <v>23282.80705958711</v>
      </c>
      <c r="AQ27" s="353">
        <v>23301.847635341561</v>
      </c>
      <c r="AR27" s="353">
        <v>23562.160832589951</v>
      </c>
      <c r="AS27" s="353">
        <v>24135.200443684429</v>
      </c>
      <c r="AT27" s="353">
        <v>24431.125911630723</v>
      </c>
      <c r="AU27" s="353">
        <v>24523.430978598946</v>
      </c>
      <c r="AV27" s="353">
        <v>24333.963108790551</v>
      </c>
      <c r="AW27" s="381">
        <v>22851.285841194636</v>
      </c>
      <c r="AX27" s="353">
        <v>23203.031992411055</v>
      </c>
      <c r="AY27" s="353">
        <v>22936.391211212434</v>
      </c>
      <c r="AZ27" s="353">
        <v>22509.825440000001</v>
      </c>
      <c r="BA27" s="353">
        <v>23811.916607773852</v>
      </c>
      <c r="BB27" s="353">
        <v>24245.942676387767</v>
      </c>
      <c r="BC27" s="353">
        <v>24786.614363606848</v>
      </c>
      <c r="BD27" s="353">
        <v>24243.756335411341</v>
      </c>
      <c r="BE27" s="353">
        <v>24622.526952644388</v>
      </c>
      <c r="BF27" s="353">
        <v>24563</v>
      </c>
      <c r="BG27" s="353">
        <v>24702.950347567032</v>
      </c>
      <c r="BH27" s="382"/>
      <c r="BL27" s="694">
        <f t="shared" si="2"/>
        <v>5.2747683844360793E-3</v>
      </c>
    </row>
    <row r="28" spans="1:64" s="87" customFormat="1" ht="15" customHeight="1" x14ac:dyDescent="0.2">
      <c r="A28" s="473">
        <v>19</v>
      </c>
      <c r="B28" s="316">
        <v>12468.228121927237</v>
      </c>
      <c r="C28" s="316">
        <f t="shared" si="0"/>
        <v>12127.496608894096</v>
      </c>
      <c r="D28" s="354">
        <v>11786.765095860957</v>
      </c>
      <c r="E28" s="354">
        <f t="shared" si="1"/>
        <v>12750.225108878301</v>
      </c>
      <c r="F28" s="354">
        <v>13713.685121895647</v>
      </c>
      <c r="G28" s="316">
        <v>16354.547446467106</v>
      </c>
      <c r="H28" s="354">
        <v>16840.089530073194</v>
      </c>
      <c r="I28" s="368">
        <v>17857.421018045796</v>
      </c>
      <c r="J28" s="316">
        <v>18040.949217625035</v>
      </c>
      <c r="K28" s="316">
        <v>17860.3033625731</v>
      </c>
      <c r="L28" s="316">
        <v>18809.702075488221</v>
      </c>
      <c r="M28" s="316">
        <v>19536.297268122562</v>
      </c>
      <c r="N28" s="316">
        <v>19856.727606236625</v>
      </c>
      <c r="O28" s="354">
        <v>19114.025824561406</v>
      </c>
      <c r="P28" s="354">
        <v>20084.69337237157</v>
      </c>
      <c r="Q28" s="354">
        <v>20550.612078431372</v>
      </c>
      <c r="R28" s="354">
        <v>20889.451492646844</v>
      </c>
      <c r="S28" s="383">
        <v>21323.154941805256</v>
      </c>
      <c r="T28" s="354">
        <v>20663.828651125721</v>
      </c>
      <c r="U28" s="354">
        <v>20329.110241238053</v>
      </c>
      <c r="V28" s="354">
        <v>18861.202460298748</v>
      </c>
      <c r="W28" s="354">
        <v>18251.582435178912</v>
      </c>
      <c r="X28" s="354">
        <v>18812.190875140786</v>
      </c>
      <c r="Y28" s="354">
        <v>18968.431288671607</v>
      </c>
      <c r="Z28" s="354">
        <v>18993.389722669257</v>
      </c>
      <c r="AA28" s="354">
        <v>19622.758537697147</v>
      </c>
      <c r="AB28" s="354">
        <v>19787.544779533378</v>
      </c>
      <c r="AC28" s="383">
        <v>20321.836413392346</v>
      </c>
      <c r="AD28" s="354">
        <v>20296.744533367964</v>
      </c>
      <c r="AE28" s="354">
        <v>19926.009962093918</v>
      </c>
      <c r="AF28" s="354">
        <v>19846.958539415034</v>
      </c>
      <c r="AG28" s="354">
        <v>20485.001667659322</v>
      </c>
      <c r="AH28" s="354">
        <v>21249.384193962</v>
      </c>
      <c r="AI28" s="354">
        <v>21663.215198184436</v>
      </c>
      <c r="AJ28" s="354">
        <v>22084.383344053247</v>
      </c>
      <c r="AK28" s="354">
        <v>22368.70553064275</v>
      </c>
      <c r="AL28" s="354">
        <v>23150.426183353862</v>
      </c>
      <c r="AM28" s="383">
        <v>23611.968874913389</v>
      </c>
      <c r="AN28" s="354">
        <v>24129.007915842099</v>
      </c>
      <c r="AO28" s="354">
        <v>24004.990878833305</v>
      </c>
      <c r="AP28" s="354">
        <v>24009.876432262416</v>
      </c>
      <c r="AQ28" s="354">
        <v>23998.818917267505</v>
      </c>
      <c r="AR28" s="354">
        <v>24264.231031816831</v>
      </c>
      <c r="AS28" s="354">
        <v>24928.532236446827</v>
      </c>
      <c r="AT28" s="354">
        <v>25277.306195722907</v>
      </c>
      <c r="AU28" s="354">
        <v>25388.778994008579</v>
      </c>
      <c r="AV28" s="354">
        <v>25185.894718822223</v>
      </c>
      <c r="AW28" s="383">
        <v>23593.82672701891</v>
      </c>
      <c r="AX28" s="354">
        <v>23991.512556161328</v>
      </c>
      <c r="AY28" s="354">
        <v>23707.941408082908</v>
      </c>
      <c r="AZ28" s="354">
        <v>23359.231919999998</v>
      </c>
      <c r="BA28" s="354">
        <v>24532.600471142519</v>
      </c>
      <c r="BB28" s="354">
        <v>25025.58932222351</v>
      </c>
      <c r="BC28" s="354">
        <v>25617.80506669977</v>
      </c>
      <c r="BD28" s="354">
        <v>25087.671341400157</v>
      </c>
      <c r="BE28" s="354">
        <v>25529.198183113316</v>
      </c>
      <c r="BF28" s="354">
        <v>25434</v>
      </c>
      <c r="BG28" s="354">
        <v>25608.273513973614</v>
      </c>
      <c r="BH28" s="384"/>
      <c r="BL28" s="694">
        <f t="shared" si="2"/>
        <v>5.4808096658398586E-3</v>
      </c>
    </row>
    <row r="29" spans="1:64" s="87" customFormat="1" ht="15" customHeight="1" x14ac:dyDescent="0.2">
      <c r="A29" s="472">
        <v>20</v>
      </c>
      <c r="B29" s="317">
        <v>12890.187807276303</v>
      </c>
      <c r="C29" s="317">
        <f t="shared" si="0"/>
        <v>12636.122034797441</v>
      </c>
      <c r="D29" s="353">
        <v>12382.056262318582</v>
      </c>
      <c r="E29" s="353">
        <f t="shared" si="1"/>
        <v>13360.118812407865</v>
      </c>
      <c r="F29" s="353">
        <v>14338.181362497151</v>
      </c>
      <c r="G29" s="317">
        <v>16899.903281137609</v>
      </c>
      <c r="H29" s="353">
        <v>17380.476079346558</v>
      </c>
      <c r="I29" s="367">
        <v>18422.812717990193</v>
      </c>
      <c r="J29" s="317">
        <v>18561.872324085631</v>
      </c>
      <c r="K29" s="317">
        <v>18477.5716374269</v>
      </c>
      <c r="L29" s="317">
        <v>19372.198966634554</v>
      </c>
      <c r="M29" s="317">
        <v>20111.029477704895</v>
      </c>
      <c r="N29" s="317">
        <v>20364.572302048306</v>
      </c>
      <c r="O29" s="353">
        <v>19646.374175438596</v>
      </c>
      <c r="P29" s="353">
        <v>20607.904977375565</v>
      </c>
      <c r="Q29" s="353">
        <v>21061.33734901961</v>
      </c>
      <c r="R29" s="353">
        <v>21481.091731000673</v>
      </c>
      <c r="S29" s="381">
        <v>21830.920643533464</v>
      </c>
      <c r="T29" s="353">
        <v>21185.113169954177</v>
      </c>
      <c r="U29" s="353">
        <v>20853.342193900775</v>
      </c>
      <c r="V29" s="353">
        <v>19426.065450804737</v>
      </c>
      <c r="W29" s="353">
        <v>18772.211779680158</v>
      </c>
      <c r="X29" s="353">
        <v>19319.859629710132</v>
      </c>
      <c r="Y29" s="353">
        <v>19524.646856619052</v>
      </c>
      <c r="Z29" s="353">
        <v>19608.887458362959</v>
      </c>
      <c r="AA29" s="353">
        <v>20184.101084875561</v>
      </c>
      <c r="AB29" s="353">
        <v>20372.110356476755</v>
      </c>
      <c r="AC29" s="381">
        <v>20894.282509544242</v>
      </c>
      <c r="AD29" s="353">
        <v>20900.792909206019</v>
      </c>
      <c r="AE29" s="353">
        <v>20522.732119921053</v>
      </c>
      <c r="AF29" s="353">
        <v>20408.218355010078</v>
      </c>
      <c r="AG29" s="353">
        <v>21030.806670637285</v>
      </c>
      <c r="AH29" s="353">
        <v>21839.958619885769</v>
      </c>
      <c r="AI29" s="353">
        <v>22229.098528425227</v>
      </c>
      <c r="AJ29" s="353">
        <v>22675.901675102774</v>
      </c>
      <c r="AK29" s="353">
        <v>23038.44544095665</v>
      </c>
      <c r="AL29" s="353">
        <v>23830.968367195008</v>
      </c>
      <c r="AM29" s="381">
        <v>24337.94617065501</v>
      </c>
      <c r="AN29" s="353">
        <v>24875.875325486926</v>
      </c>
      <c r="AO29" s="353">
        <v>24742.17749434691</v>
      </c>
      <c r="AP29" s="353">
        <v>24739.710327267283</v>
      </c>
      <c r="AQ29" s="353">
        <v>24751.277233288525</v>
      </c>
      <c r="AR29" s="353">
        <v>25041.381909009811</v>
      </c>
      <c r="AS29" s="353">
        <v>25674.520035125017</v>
      </c>
      <c r="AT29" s="353">
        <v>26124.72903529834</v>
      </c>
      <c r="AU29" s="353">
        <v>26145.354214185158</v>
      </c>
      <c r="AV29" s="353">
        <v>25977.397243858599</v>
      </c>
      <c r="AW29" s="381">
        <v>24289.519607428403</v>
      </c>
      <c r="AX29" s="353">
        <v>24718.807951714291</v>
      </c>
      <c r="AY29" s="353">
        <v>24538.233347614092</v>
      </c>
      <c r="AZ29" s="353">
        <v>24169.878000000001</v>
      </c>
      <c r="BA29" s="353">
        <v>25311.982567726736</v>
      </c>
      <c r="BB29" s="353">
        <v>25796.691895228178</v>
      </c>
      <c r="BC29" s="353">
        <v>26413.04095566399</v>
      </c>
      <c r="BD29" s="353">
        <v>25938.897492242835</v>
      </c>
      <c r="BE29" s="353">
        <v>26391.816461141385</v>
      </c>
      <c r="BF29" s="353">
        <v>26317</v>
      </c>
      <c r="BG29" s="353">
        <v>26496.90417080437</v>
      </c>
      <c r="BH29" s="382"/>
      <c r="BL29" s="694">
        <f t="shared" si="2"/>
        <v>5.7246496479004261E-3</v>
      </c>
    </row>
    <row r="30" spans="1:64" s="87" customFormat="1" ht="15" customHeight="1" x14ac:dyDescent="0.2">
      <c r="A30" s="472">
        <v>21</v>
      </c>
      <c r="B30" s="317">
        <v>13291.730088495577</v>
      </c>
      <c r="C30" s="317">
        <f t="shared" si="0"/>
        <v>13147.767451223837</v>
      </c>
      <c r="D30" s="353">
        <v>13003.8048139521</v>
      </c>
      <c r="E30" s="353">
        <f t="shared" si="1"/>
        <v>13983.241208525378</v>
      </c>
      <c r="F30" s="353">
        <v>14962.677603098655</v>
      </c>
      <c r="G30" s="317">
        <v>17439.131522160129</v>
      </c>
      <c r="H30" s="353">
        <v>18008.969131218841</v>
      </c>
      <c r="I30" s="367">
        <v>19010.596168427437</v>
      </c>
      <c r="J30" s="317">
        <v>19157.213017183451</v>
      </c>
      <c r="K30" s="317">
        <v>19029.065423976608</v>
      </c>
      <c r="L30" s="317">
        <v>19954.092302303176</v>
      </c>
      <c r="M30" s="317">
        <v>20653.576683550615</v>
      </c>
      <c r="N30" s="317">
        <v>20906.273310914094</v>
      </c>
      <c r="O30" s="353">
        <v>20128.207719298247</v>
      </c>
      <c r="P30" s="353">
        <v>21127.431993611925</v>
      </c>
      <c r="Q30" s="353">
        <v>21610.280156862747</v>
      </c>
      <c r="R30" s="353">
        <v>22017.46887016761</v>
      </c>
      <c r="S30" s="381">
        <v>22341.690876041128</v>
      </c>
      <c r="T30" s="353">
        <v>21717.430165371588</v>
      </c>
      <c r="U30" s="353">
        <v>21375.053800637234</v>
      </c>
      <c r="V30" s="353">
        <v>19933.967467478193</v>
      </c>
      <c r="W30" s="353">
        <v>19272.379708895322</v>
      </c>
      <c r="X30" s="353">
        <v>19794.704973423701</v>
      </c>
      <c r="Y30" s="353">
        <v>20042.794438927507</v>
      </c>
      <c r="Z30" s="353">
        <v>20153.924173808897</v>
      </c>
      <c r="AA30" s="353">
        <v>20761.59737441882</v>
      </c>
      <c r="AB30" s="353">
        <v>20943.036069958122</v>
      </c>
      <c r="AC30" s="381">
        <v>21502.272644346092</v>
      </c>
      <c r="AD30" s="353">
        <v>21519.223389230694</v>
      </c>
      <c r="AE30" s="353">
        <v>21063.945239810782</v>
      </c>
      <c r="AF30" s="353">
        <v>20984.693045124262</v>
      </c>
      <c r="AG30" s="353">
        <v>21598.048123883265</v>
      </c>
      <c r="AH30" s="353">
        <v>22443.44177643082</v>
      </c>
      <c r="AI30" s="353">
        <v>22825.014772840808</v>
      </c>
      <c r="AJ30" s="353">
        <v>23259.677619620237</v>
      </c>
      <c r="AK30" s="353">
        <v>23677.811659192823</v>
      </c>
      <c r="AL30" s="353">
        <v>24484.528702337604</v>
      </c>
      <c r="AM30" s="381">
        <v>25041.790012258163</v>
      </c>
      <c r="AN30" s="353">
        <v>25598.231642537234</v>
      </c>
      <c r="AO30" s="353">
        <v>25473.736731116136</v>
      </c>
      <c r="AP30" s="353">
        <v>25480.602311590406</v>
      </c>
      <c r="AQ30" s="353">
        <v>25459.075253574483</v>
      </c>
      <c r="AR30" s="353">
        <v>25810.629556943204</v>
      </c>
      <c r="AS30" s="353">
        <v>26415.389564172481</v>
      </c>
      <c r="AT30" s="353">
        <v>26818.074994950966</v>
      </c>
      <c r="AU30" s="353">
        <v>26914.015300498741</v>
      </c>
      <c r="AV30" s="353">
        <v>26759.420696738853</v>
      </c>
      <c r="AW30" s="381">
        <v>24971.158086213462</v>
      </c>
      <c r="AX30" s="353">
        <v>25485.354209884394</v>
      </c>
      <c r="AY30" s="353">
        <v>25300.746353305996</v>
      </c>
      <c r="AZ30" s="353">
        <v>24959.48272</v>
      </c>
      <c r="BA30" s="353">
        <v>26032.666431095404</v>
      </c>
      <c r="BB30" s="353">
        <v>26521.870076765808</v>
      </c>
      <c r="BC30" s="353">
        <v>27155.402117968351</v>
      </c>
      <c r="BD30" s="353">
        <v>26746.25677396233</v>
      </c>
      <c r="BE30" s="353">
        <v>27252.385764637318</v>
      </c>
      <c r="BF30" s="353">
        <v>27171</v>
      </c>
      <c r="BG30" s="353">
        <v>27427.757057738687</v>
      </c>
      <c r="BH30" s="382"/>
      <c r="BL30" s="694">
        <f t="shared" si="2"/>
        <v>5.9130729862653109E-3</v>
      </c>
    </row>
    <row r="31" spans="1:64" s="87" customFormat="1" ht="15" customHeight="1" x14ac:dyDescent="0.2">
      <c r="A31" s="472">
        <v>22</v>
      </c>
      <c r="B31" s="317">
        <v>13672.854965585055</v>
      </c>
      <c r="C31" s="317">
        <f t="shared" si="0"/>
        <v>13606.210914674508</v>
      </c>
      <c r="D31" s="353">
        <v>13539.566863763961</v>
      </c>
      <c r="E31" s="353">
        <f t="shared" si="1"/>
        <v>14569.678396566418</v>
      </c>
      <c r="F31" s="353">
        <v>15599.789929368875</v>
      </c>
      <c r="G31" s="317">
        <v>17978.359763182649</v>
      </c>
      <c r="H31" s="353">
        <v>18578.724514691843</v>
      </c>
      <c r="I31" s="367">
        <v>19592.781681241468</v>
      </c>
      <c r="J31" s="317">
        <v>19747.238168378612</v>
      </c>
      <c r="K31" s="317">
        <v>19570.440058479533</v>
      </c>
      <c r="L31" s="317">
        <v>20574.778527016373</v>
      </c>
      <c r="M31" s="317">
        <v>21182.330316366359</v>
      </c>
      <c r="N31" s="317">
        <v>21435.278202384594</v>
      </c>
      <c r="O31" s="353">
        <v>20571.183719298246</v>
      </c>
      <c r="P31" s="353">
        <v>21613.79771093958</v>
      </c>
      <c r="Q31" s="353">
        <v>22131.428392156864</v>
      </c>
      <c r="R31" s="353">
        <v>22524.589074470896</v>
      </c>
      <c r="S31" s="381">
        <v>22858.470170107707</v>
      </c>
      <c r="T31" s="353">
        <v>22197.342896991435</v>
      </c>
      <c r="U31" s="353">
        <v>21896.765407373692</v>
      </c>
      <c r="V31" s="353">
        <v>20446.616231971024</v>
      </c>
      <c r="W31" s="353">
        <v>19765.727166348464</v>
      </c>
      <c r="X31" s="353">
        <v>20295.80904582189</v>
      </c>
      <c r="Y31" s="353">
        <v>20569.401573600182</v>
      </c>
      <c r="Z31" s="353">
        <v>20672.019910924806</v>
      </c>
      <c r="AA31" s="353">
        <v>21308.805397027991</v>
      </c>
      <c r="AB31" s="353">
        <v>21513.961783439488</v>
      </c>
      <c r="AC31" s="381">
        <v>22080.330957126931</v>
      </c>
      <c r="AD31" s="353">
        <v>22069.338874368925</v>
      </c>
      <c r="AE31" s="353">
        <v>21645.055480718023</v>
      </c>
      <c r="AF31" s="353">
        <v>21527.356902973683</v>
      </c>
      <c r="AG31" s="353">
        <v>22166.938534842167</v>
      </c>
      <c r="AH31" s="353">
        <v>23006.585149784358</v>
      </c>
      <c r="AI31" s="353">
        <v>23379.833345227729</v>
      </c>
      <c r="AJ31" s="353">
        <v>23820.226404541514</v>
      </c>
      <c r="AK31" s="353">
        <v>24301.991031390131</v>
      </c>
      <c r="AL31" s="353">
        <v>25108.109205592926</v>
      </c>
      <c r="AM31" s="381">
        <v>25668.904546181311</v>
      </c>
      <c r="AN31" s="353">
        <v>26339.331736277469</v>
      </c>
      <c r="AO31" s="353">
        <v>26191.227521024415</v>
      </c>
      <c r="AP31" s="353">
        <v>26146.852193015304</v>
      </c>
      <c r="AQ31" s="353">
        <v>26137.0997433704</v>
      </c>
      <c r="AR31" s="353">
        <v>26510.06534641689</v>
      </c>
      <c r="AS31" s="353">
        <v>27110.194666543419</v>
      </c>
      <c r="AT31" s="353">
        <v>27530.05928685232</v>
      </c>
      <c r="AU31" s="353">
        <v>27681.467800198625</v>
      </c>
      <c r="AV31" s="353">
        <v>27484.569716682359</v>
      </c>
      <c r="AW31" s="381">
        <v>25634.057362832609</v>
      </c>
      <c r="AX31" s="353">
        <v>26202.259671215172</v>
      </c>
      <c r="AY31" s="353">
        <v>26040.666381051469</v>
      </c>
      <c r="AZ31" s="353">
        <v>25725.831200000001</v>
      </c>
      <c r="BA31" s="353">
        <v>26806.613506085589</v>
      </c>
      <c r="BB31" s="353">
        <v>27264.136403965593</v>
      </c>
      <c r="BC31" s="353">
        <v>27914.68319280387</v>
      </c>
      <c r="BD31" s="353">
        <v>27560.927200535691</v>
      </c>
      <c r="BE31" s="353">
        <v>28100.661220940456</v>
      </c>
      <c r="BF31" s="353">
        <v>27998</v>
      </c>
      <c r="BG31" s="353">
        <v>28283.002695417788</v>
      </c>
      <c r="BH31" s="382"/>
      <c r="BL31" s="694">
        <f t="shared" si="2"/>
        <v>6.1281874687688642E-3</v>
      </c>
    </row>
    <row r="32" spans="1:64" s="87" customFormat="1" ht="15" customHeight="1" x14ac:dyDescent="0.2">
      <c r="A32" s="472">
        <v>23</v>
      </c>
      <c r="B32" s="317">
        <v>14033.562438544741</v>
      </c>
      <c r="C32" s="317">
        <f t="shared" si="0"/>
        <v>14061.060022354257</v>
      </c>
      <c r="D32" s="353">
        <v>14088.557606163771</v>
      </c>
      <c r="E32" s="353">
        <f t="shared" si="1"/>
        <v>15210.040252159124</v>
      </c>
      <c r="F32" s="353">
        <v>16331.522898154477</v>
      </c>
      <c r="G32" s="317">
        <v>18523.715597853152</v>
      </c>
      <c r="H32" s="353">
        <v>19119.111063965207</v>
      </c>
      <c r="I32" s="367">
        <v>20191.761006925135</v>
      </c>
      <c r="J32" s="317">
        <v>20278.792358644525</v>
      </c>
      <c r="K32" s="317">
        <v>20081.457236842103</v>
      </c>
      <c r="L32" s="317">
        <v>21088.784306856989</v>
      </c>
      <c r="M32" s="317">
        <v>21683.496803122147</v>
      </c>
      <c r="N32" s="317">
        <v>21938.890859064508</v>
      </c>
      <c r="O32" s="353">
        <v>21014.159719298248</v>
      </c>
      <c r="P32" s="353">
        <v>22103.848017034867</v>
      </c>
      <c r="Q32" s="353">
        <v>22621.307733333335</v>
      </c>
      <c r="R32" s="353">
        <v>23064.216984178234</v>
      </c>
      <c r="S32" s="381">
        <v>23375.249464174285</v>
      </c>
      <c r="T32" s="353">
        <v>22696.562462641959</v>
      </c>
      <c r="U32" s="353">
        <v>22385.712517068729</v>
      </c>
      <c r="V32" s="353">
        <v>20942.651379096031</v>
      </c>
      <c r="W32" s="353">
        <v>20238.613208515533</v>
      </c>
      <c r="X32" s="353">
        <v>20772.842616925846</v>
      </c>
      <c r="Y32" s="353">
        <v>21021.987625085938</v>
      </c>
      <c r="Z32" s="353">
        <v>21169.39181855608</v>
      </c>
      <c r="AA32" s="353">
        <v>21815.629063725046</v>
      </c>
      <c r="AB32" s="353">
        <v>22075.144737305134</v>
      </c>
      <c r="AC32" s="381">
        <v>22626.58670901044</v>
      </c>
      <c r="AD32" s="353">
        <v>22621.252122530481</v>
      </c>
      <c r="AE32" s="353">
        <v>22208.819147269824</v>
      </c>
      <c r="AF32" s="353">
        <v>22086.926176955487</v>
      </c>
      <c r="AG32" s="353">
        <v>22724.286241810601</v>
      </c>
      <c r="AH32" s="353">
        <v>23563.274157827251</v>
      </c>
      <c r="AI32" s="353">
        <v>23934.651917614647</v>
      </c>
      <c r="AJ32" s="353">
        <v>24404.002349058981</v>
      </c>
      <c r="AK32" s="353">
        <v>24924.651718983554</v>
      </c>
      <c r="AL32" s="353">
        <v>25737.685675225704</v>
      </c>
      <c r="AM32" s="381">
        <v>26352.090497255231</v>
      </c>
      <c r="AN32" s="353">
        <v>27031.409644828662</v>
      </c>
      <c r="AO32" s="353">
        <v>26879.174572524709</v>
      </c>
      <c r="AP32" s="353">
        <v>26860.098954042787</v>
      </c>
      <c r="AQ32" s="353">
        <v>26800.237467921299</v>
      </c>
      <c r="AR32" s="353">
        <v>27212.13554564377</v>
      </c>
      <c r="AS32" s="353">
        <v>27815.236308175809</v>
      </c>
      <c r="AT32" s="353">
        <v>28243.286134236921</v>
      </c>
      <c r="AU32" s="353">
        <v>28400.576835350483</v>
      </c>
      <c r="AV32" s="353">
        <v>28175.357100059919</v>
      </c>
      <c r="AW32" s="381">
        <v>26293.443039045647</v>
      </c>
      <c r="AX32" s="353">
        <v>26914.547384002755</v>
      </c>
      <c r="AY32" s="353">
        <v>26800.920088948729</v>
      </c>
      <c r="AZ32" s="353">
        <v>26472.245759999998</v>
      </c>
      <c r="BA32" s="353">
        <v>27505.557283078131</v>
      </c>
      <c r="BB32" s="353">
        <v>27989.314585503223</v>
      </c>
      <c r="BC32" s="353">
        <v>28692.999169236937</v>
      </c>
      <c r="BD32" s="353">
        <v>28353.664192547461</v>
      </c>
      <c r="BE32" s="353">
        <v>28918.202059261592</v>
      </c>
      <c r="BF32" s="353">
        <v>28807</v>
      </c>
      <c r="BG32" s="353">
        <v>29142.175982408851</v>
      </c>
      <c r="BH32" s="382"/>
      <c r="BL32" s="694">
        <f t="shared" si="2"/>
        <v>6.2935356326132563E-3</v>
      </c>
    </row>
    <row r="33" spans="1:64" s="87" customFormat="1" ht="15" customHeight="1" x14ac:dyDescent="0.2">
      <c r="A33" s="472">
        <v>24</v>
      </c>
      <c r="B33" s="317">
        <v>14428.298918387414</v>
      </c>
      <c r="C33" s="317">
        <f t="shared" si="0"/>
        <v>14536.230806622483</v>
      </c>
      <c r="D33" s="353">
        <v>14644.162694857554</v>
      </c>
      <c r="E33" s="353">
        <f t="shared" si="1"/>
        <v>15819.015045309843</v>
      </c>
      <c r="F33" s="353">
        <v>16993.867395762132</v>
      </c>
      <c r="G33" s="317">
        <v>19056.816245227688</v>
      </c>
      <c r="H33" s="353">
        <v>19671.245146918427</v>
      </c>
      <c r="I33" s="367">
        <v>20779.544457362383</v>
      </c>
      <c r="J33" s="317">
        <v>20773.137755591822</v>
      </c>
      <c r="K33" s="317">
        <v>20592.474415204677</v>
      </c>
      <c r="L33" s="317">
        <v>21636.733864611611</v>
      </c>
      <c r="M33" s="317">
        <v>22276.620443411113</v>
      </c>
      <c r="N33" s="317">
        <v>22446.735554876184</v>
      </c>
      <c r="O33" s="353">
        <v>21461.02147368421</v>
      </c>
      <c r="P33" s="353">
        <v>22593.898323130157</v>
      </c>
      <c r="Q33" s="353">
        <v>23086.866823529414</v>
      </c>
      <c r="R33" s="353">
        <v>23587.59104118355</v>
      </c>
      <c r="S33" s="381">
        <v>23861.983450446292</v>
      </c>
      <c r="T33" s="353">
        <v>23198.540147439729</v>
      </c>
      <c r="U33" s="353">
        <v>22867.09858898498</v>
      </c>
      <c r="V33" s="353">
        <v>21424.446282762903</v>
      </c>
      <c r="W33" s="353">
        <v>20711.499250682598</v>
      </c>
      <c r="X33" s="353">
        <v>21298.01719061827</v>
      </c>
      <c r="Y33" s="353">
        <v>21485.148117026965</v>
      </c>
      <c r="Z33" s="353">
        <v>21718.573299898944</v>
      </c>
      <c r="AA33" s="353">
        <v>22320.433512626496</v>
      </c>
      <c r="AB33" s="353">
        <v>22624.636379631909</v>
      </c>
      <c r="AC33" s="381">
        <v>23191.549849657084</v>
      </c>
      <c r="AD33" s="353">
        <v>23128.221295108848</v>
      </c>
      <c r="AE33" s="353">
        <v>22782.990758434884</v>
      </c>
      <c r="AF33" s="353">
        <v>22654.948159003481</v>
      </c>
      <c r="AG33" s="353">
        <v>23283.282906491961</v>
      </c>
      <c r="AH33" s="353">
        <v>24150.621401095697</v>
      </c>
      <c r="AI33" s="353">
        <v>24459.437575826778</v>
      </c>
      <c r="AJ33" s="353">
        <v>24964.551133980258</v>
      </c>
      <c r="AK33" s="353">
        <v>25542.756352765318</v>
      </c>
      <c r="AL33" s="353">
        <v>26385.250043990847</v>
      </c>
      <c r="AM33" s="381">
        <v>26955.596013430684</v>
      </c>
      <c r="AN33" s="353">
        <v>27719.162066451412</v>
      </c>
      <c r="AO33" s="353">
        <v>27562.901089966716</v>
      </c>
      <c r="AP33" s="353">
        <v>27587.168326718092</v>
      </c>
      <c r="AQ33" s="353">
        <v>27468.788561652203</v>
      </c>
      <c r="AR33" s="353">
        <v>27915.52294974725</v>
      </c>
      <c r="AS33" s="353">
        <v>28533.073623885011</v>
      </c>
      <c r="AT33" s="353">
        <v>28956.512981621523</v>
      </c>
      <c r="AU33" s="353">
        <v>29126.937390184547</v>
      </c>
      <c r="AV33" s="353">
        <v>28866.144483437474</v>
      </c>
      <c r="AW33" s="381">
        <v>26977.423918101442</v>
      </c>
      <c r="AX33" s="353">
        <v>27604.900791210166</v>
      </c>
      <c r="AY33" s="353">
        <v>27531.802925515636</v>
      </c>
      <c r="AZ33" s="353">
        <v>27226.412400000001</v>
      </c>
      <c r="BA33" s="353">
        <v>28229.502159403219</v>
      </c>
      <c r="BB33" s="353">
        <v>28716.628785248624</v>
      </c>
      <c r="BC33" s="353">
        <v>29419.497913543346</v>
      </c>
      <c r="BD33" s="353">
        <v>29143.267836764717</v>
      </c>
      <c r="BE33" s="353">
        <v>29751.110206573729</v>
      </c>
      <c r="BF33" s="353">
        <v>29629</v>
      </c>
      <c r="BG33" s="353">
        <v>29958.145126968364</v>
      </c>
      <c r="BH33" s="382"/>
      <c r="BL33" s="694">
        <f t="shared" si="2"/>
        <v>6.4593050535532992E-3</v>
      </c>
    </row>
    <row r="34" spans="1:64" s="87" customFormat="1" ht="15" customHeight="1" x14ac:dyDescent="0.2">
      <c r="A34" s="472">
        <v>25</v>
      </c>
      <c r="B34" s="317">
        <v>14863.870206489677</v>
      </c>
      <c r="C34" s="317">
        <f t="shared" si="0"/>
        <v>15025.204648726532</v>
      </c>
      <c r="D34" s="353">
        <v>15186.539090963388</v>
      </c>
      <c r="E34" s="353">
        <f t="shared" si="1"/>
        <v>16452.915706338379</v>
      </c>
      <c r="F34" s="353">
        <v>17719.292321713372</v>
      </c>
      <c r="G34" s="317">
        <v>19583.789298954242</v>
      </c>
      <c r="H34" s="353">
        <v>20246.874297231356</v>
      </c>
      <c r="I34" s="367">
        <v>21406.513471162107</v>
      </c>
      <c r="J34" s="317">
        <v>21288.745320149756</v>
      </c>
      <c r="K34" s="317">
        <v>21073.1341374269</v>
      </c>
      <c r="L34" s="317">
        <v>22145.890533321653</v>
      </c>
      <c r="M34" s="317">
        <v>22851.352652993442</v>
      </c>
      <c r="N34" s="317">
        <v>22967.276368083156</v>
      </c>
      <c r="O34" s="353">
        <v>21907.883228070175</v>
      </c>
      <c r="P34" s="353">
        <v>23054.471919084375</v>
      </c>
      <c r="Q34" s="353">
        <v>23566.323200000003</v>
      </c>
      <c r="R34" s="353">
        <v>24088.209704406021</v>
      </c>
      <c r="S34" s="381">
        <v>24348.717436718303</v>
      </c>
      <c r="T34" s="353">
        <v>23670.178521617854</v>
      </c>
      <c r="U34" s="353">
        <v>23308.15912608102</v>
      </c>
      <c r="V34" s="353">
        <v>21896.74769079102</v>
      </c>
      <c r="W34" s="353">
        <v>21193.479255199032</v>
      </c>
      <c r="X34" s="353">
        <v>21827.568219091467</v>
      </c>
      <c r="Y34" s="353">
        <v>21994.836146971204</v>
      </c>
      <c r="Z34" s="353">
        <v>22213.872824581755</v>
      </c>
      <c r="AA34" s="353">
        <v>22873.699188622486</v>
      </c>
      <c r="AB34" s="353">
        <v>23135.156983495795</v>
      </c>
      <c r="AC34" s="381">
        <v>23745.288557045846</v>
      </c>
      <c r="AD34" s="353">
        <v>23662.156913037128</v>
      </c>
      <c r="AE34" s="353">
        <v>23315.530591146893</v>
      </c>
      <c r="AF34" s="353">
        <v>23226.351224277954</v>
      </c>
      <c r="AG34" s="353">
        <v>23809.30041691483</v>
      </c>
      <c r="AH34" s="353">
        <v>24723.446322415199</v>
      </c>
      <c r="AI34" s="353">
        <v>24982.642554345497</v>
      </c>
      <c r="AJ34" s="353">
        <v>25518.906009675888</v>
      </c>
      <c r="AK34" s="353">
        <v>26154.786248131539</v>
      </c>
      <c r="AL34" s="353">
        <v>27055.299286671448</v>
      </c>
      <c r="AM34" s="381">
        <v>27629.928582849221</v>
      </c>
      <c r="AN34" s="353">
        <v>28396.821685241121</v>
      </c>
      <c r="AO34" s="353">
        <v>28232.559160547778</v>
      </c>
      <c r="AP34" s="353">
        <v>28265.858558626027</v>
      </c>
      <c r="AQ34" s="353">
        <v>28083.205963583037</v>
      </c>
      <c r="AR34" s="353">
        <v>28641.3028367529</v>
      </c>
      <c r="AS34" s="353">
        <v>29203.566945510003</v>
      </c>
      <c r="AT34" s="353">
        <v>29680.92282835536</v>
      </c>
      <c r="AU34" s="353">
        <v>29840.003492267904</v>
      </c>
      <c r="AV34" s="353">
        <v>29559.301634854062</v>
      </c>
      <c r="AW34" s="381">
        <v>27663.74719742798</v>
      </c>
      <c r="AX34" s="353">
        <v>28291.790887010186</v>
      </c>
      <c r="AY34" s="353">
        <v>28276.241548850398</v>
      </c>
      <c r="AZ34" s="353">
        <v>27987.223679999999</v>
      </c>
      <c r="BA34" s="353">
        <v>28926.271927758145</v>
      </c>
      <c r="BB34" s="353">
        <v>29411.902711877487</v>
      </c>
      <c r="BC34" s="353">
        <v>30160.801581314514</v>
      </c>
      <c r="BD34" s="353">
        <v>29870.204525091718</v>
      </c>
      <c r="BE34" s="353">
        <v>30565.577583096667</v>
      </c>
      <c r="BF34" s="353">
        <v>30443</v>
      </c>
      <c r="BG34" s="353">
        <v>30770.186622215919</v>
      </c>
      <c r="BH34" s="382"/>
      <c r="BL34" s="694">
        <f t="shared" si="2"/>
        <v>6.6440829827387748E-3</v>
      </c>
    </row>
    <row r="35" spans="1:64" s="87" customFormat="1" ht="15" customHeight="1" x14ac:dyDescent="0.2">
      <c r="A35" s="472">
        <v>26</v>
      </c>
      <c r="B35" s="317">
        <v>15326.664700098328</v>
      </c>
      <c r="C35" s="317">
        <f t="shared" si="0"/>
        <v>15517.868574142816</v>
      </c>
      <c r="D35" s="353">
        <v>15709.072448187304</v>
      </c>
      <c r="E35" s="353">
        <f t="shared" si="1"/>
        <v>17057.970719422883</v>
      </c>
      <c r="F35" s="353">
        <v>18406.868990658462</v>
      </c>
      <c r="G35" s="317">
        <v>20116.889946328778</v>
      </c>
      <c r="H35" s="353">
        <v>20828.377214384214</v>
      </c>
      <c r="I35" s="367">
        <v>22005.492796845774</v>
      </c>
      <c r="J35" s="317">
        <v>21820.299510415669</v>
      </c>
      <c r="K35" s="317">
        <v>21614.508771929824</v>
      </c>
      <c r="L35" s="317">
        <v>22630.801646378841</v>
      </c>
      <c r="M35" s="317">
        <v>23426.084862575775</v>
      </c>
      <c r="N35" s="317">
        <v>23390.480281259555</v>
      </c>
      <c r="O35" s="353">
        <v>22327.544701754388</v>
      </c>
      <c r="P35" s="353">
        <v>23529.783870109128</v>
      </c>
      <c r="Q35" s="353">
        <v>24031.882290196081</v>
      </c>
      <c r="R35" s="353">
        <v>24569.323744386063</v>
      </c>
      <c r="S35" s="381">
        <v>24817.424238313572</v>
      </c>
      <c r="T35" s="353">
        <v>24139.058776648737</v>
      </c>
      <c r="U35" s="353">
        <v>23724.016203914431</v>
      </c>
      <c r="V35" s="353">
        <v>22326.328368444738</v>
      </c>
      <c r="W35" s="353">
        <v>21652.724353842052</v>
      </c>
      <c r="X35" s="353">
        <v>22308.978244976191</v>
      </c>
      <c r="Y35" s="353">
        <v>22496.064624551218</v>
      </c>
      <c r="Z35" s="353">
        <v>22775.488603615402</v>
      </c>
      <c r="AA35" s="353">
        <v>23384.561290910751</v>
      </c>
      <c r="AB35" s="353">
        <v>23635.934827743957</v>
      </c>
      <c r="AC35" s="381">
        <v>24291.544308929355</v>
      </c>
      <c r="AD35" s="353">
        <v>24185.305952825442</v>
      </c>
      <c r="AE35" s="353">
        <v>23844.601108987812</v>
      </c>
      <c r="AF35" s="353">
        <v>23794.373206325949</v>
      </c>
      <c r="AG35" s="353">
        <v>24369.946039309114</v>
      </c>
      <c r="AH35" s="353">
        <v>25281.748921785755</v>
      </c>
      <c r="AI35" s="353">
        <v>25535.880447039006</v>
      </c>
      <c r="AJ35" s="353">
        <v>26077.906317290752</v>
      </c>
      <c r="AK35" s="353">
        <v>26692.400597907323</v>
      </c>
      <c r="AL35" s="353">
        <v>27746.334411673139</v>
      </c>
      <c r="AM35" s="381">
        <v>28332.296860843144</v>
      </c>
      <c r="AN35" s="353">
        <v>29052.853869388604</v>
      </c>
      <c r="AO35" s="353">
        <v>28857.198201173811</v>
      </c>
      <c r="AP35" s="353">
        <v>28988.781147806985</v>
      </c>
      <c r="AQ35" s="353">
        <v>28807.244091409018</v>
      </c>
      <c r="AR35" s="353">
        <v>29318.346143324412</v>
      </c>
      <c r="AS35" s="353">
        <v>29891.974210842538</v>
      </c>
      <c r="AT35" s="353">
        <v>30370.541121558239</v>
      </c>
      <c r="AU35" s="353">
        <v>30543.400901441655</v>
      </c>
      <c r="AV35" s="353">
        <v>30270.232046563386</v>
      </c>
      <c r="AW35" s="381">
        <v>28345.385676213038</v>
      </c>
      <c r="AX35" s="353">
        <v>28972.908797131215</v>
      </c>
      <c r="AY35" s="353">
        <v>28982.272109676233</v>
      </c>
      <c r="AZ35" s="353">
        <v>28704.844799999999</v>
      </c>
      <c r="BA35" s="353">
        <v>29643.694778170397</v>
      </c>
      <c r="BB35" s="353">
        <v>30089.020483740311</v>
      </c>
      <c r="BC35" s="353">
        <v>30849.230522425827</v>
      </c>
      <c r="BD35" s="353">
        <v>30626.385792834171</v>
      </c>
      <c r="BE35" s="353">
        <v>31351.359316169739</v>
      </c>
      <c r="BF35" s="353">
        <v>31257</v>
      </c>
      <c r="BG35" s="353">
        <v>31584.191942119451</v>
      </c>
      <c r="BH35" s="382"/>
      <c r="BL35" s="694">
        <f t="shared" si="2"/>
        <v>6.823493787388335E-3</v>
      </c>
    </row>
    <row r="36" spans="1:64" s="87" customFormat="1" ht="15" customHeight="1" x14ac:dyDescent="0.2">
      <c r="A36" s="472">
        <v>27</v>
      </c>
      <c r="B36" s="317">
        <v>15803.070796460177</v>
      </c>
      <c r="C36" s="317">
        <f t="shared" si="0"/>
        <v>16060.331551846526</v>
      </c>
      <c r="D36" s="353">
        <v>16317.592307232875</v>
      </c>
      <c r="E36" s="353">
        <f t="shared" si="1"/>
        <v>17699.710940583856</v>
      </c>
      <c r="F36" s="353">
        <v>19081.829573934836</v>
      </c>
      <c r="G36" s="317">
        <v>20729.649311127094</v>
      </c>
      <c r="H36" s="353">
        <v>21345.268696297866</v>
      </c>
      <c r="I36" s="367">
        <v>22542.894808674115</v>
      </c>
      <c r="J36" s="317">
        <v>22304.013823557645</v>
      </c>
      <c r="K36" s="317">
        <v>22095.168494152047</v>
      </c>
      <c r="L36" s="317">
        <v>23144.807426219457</v>
      </c>
      <c r="M36" s="317">
        <v>23964.034210744834</v>
      </c>
      <c r="N36" s="317">
        <v>23784.059920513606</v>
      </c>
      <c r="O36" s="353">
        <v>22758.863438596491</v>
      </c>
      <c r="P36" s="353">
        <v>23986.672877295714</v>
      </c>
      <c r="Q36" s="353">
        <v>24497.441380392156</v>
      </c>
      <c r="R36" s="353">
        <v>24978.920832477175</v>
      </c>
      <c r="S36" s="381">
        <v>25286.13103990884</v>
      </c>
      <c r="T36" s="353">
        <v>24605.180912532378</v>
      </c>
      <c r="U36" s="353">
        <v>24162.556395084208</v>
      </c>
      <c r="V36" s="353">
        <v>22729.801933091872</v>
      </c>
      <c r="W36" s="353">
        <v>22089.234546611649</v>
      </c>
      <c r="X36" s="353">
        <v>22759.753087395526</v>
      </c>
      <c r="Y36" s="353">
        <v>22984.603773584906</v>
      </c>
      <c r="Z36" s="353">
        <v>23337.10438264905</v>
      </c>
      <c r="AA36" s="353">
        <v>23879.269650834172</v>
      </c>
      <c r="AB36" s="353">
        <v>24173.735158531865</v>
      </c>
      <c r="AC36" s="381">
        <v>24837.800060812864</v>
      </c>
      <c r="AD36" s="353">
        <v>24712.050518660413</v>
      </c>
      <c r="AE36" s="353">
        <v>24368.467654522101</v>
      </c>
      <c r="AF36" s="353">
        <v>24330.274897722418</v>
      </c>
      <c r="AG36" s="353">
        <v>24943.783323406791</v>
      </c>
      <c r="AH36" s="353">
        <v>25807.779694603101</v>
      </c>
      <c r="AI36" s="353">
        <v>26112.828535133667</v>
      </c>
      <c r="AJ36" s="353">
        <v>26655.488352582568</v>
      </c>
      <c r="AK36" s="353">
        <v>27257.351270553063</v>
      </c>
      <c r="AL36" s="353">
        <v>28384.904830872099</v>
      </c>
      <c r="AM36" s="381">
        <v>29046.469647710917</v>
      </c>
      <c r="AN36" s="353">
        <v>29747.815435892095</v>
      </c>
      <c r="AO36" s="353">
        <v>29547.958942046291</v>
      </c>
      <c r="AP36" s="353">
        <v>29686.823036021869</v>
      </c>
      <c r="AQ36" s="353">
        <v>29478.501869729927</v>
      </c>
      <c r="AR36" s="353">
        <v>30017.781932798098</v>
      </c>
      <c r="AS36" s="353">
        <v>30582.94061099043</v>
      </c>
      <c r="AT36" s="353">
        <v>31067.614747660613</v>
      </c>
      <c r="AU36" s="353">
        <v>31263.718523207215</v>
      </c>
      <c r="AV36" s="353">
        <v>30951.540357784816</v>
      </c>
      <c r="AW36" s="381">
        <v>29035.222555945682</v>
      </c>
      <c r="AX36" s="353">
        <v>29660.95333006703</v>
      </c>
      <c r="AY36" s="353">
        <v>29689.432319399391</v>
      </c>
      <c r="AZ36" s="353">
        <v>29468.9784</v>
      </c>
      <c r="BA36" s="353">
        <v>30348.073576756968</v>
      </c>
      <c r="BB36" s="353">
        <v>30804.586583342982</v>
      </c>
      <c r="BC36" s="353">
        <v>31541.889441669926</v>
      </c>
      <c r="BD36" s="353">
        <v>31299.011119389612</v>
      </c>
      <c r="BE36" s="353">
        <v>32082.843224141285</v>
      </c>
      <c r="BF36" s="353">
        <v>32074</v>
      </c>
      <c r="BG36" s="353">
        <v>32413.907859270817</v>
      </c>
      <c r="BH36" s="382"/>
      <c r="BL36" s="694">
        <f t="shared" si="2"/>
        <v>7.0004076797398618E-3</v>
      </c>
    </row>
    <row r="37" spans="1:64" s="87" customFormat="1" ht="15" customHeight="1" x14ac:dyDescent="0.2">
      <c r="A37" s="473">
        <v>28</v>
      </c>
      <c r="B37" s="316">
        <v>16279.476892822026</v>
      </c>
      <c r="C37" s="316">
        <f t="shared" si="0"/>
        <v>16589.565836962291</v>
      </c>
      <c r="D37" s="354">
        <v>16899.654781102552</v>
      </c>
      <c r="E37" s="354">
        <f t="shared" si="1"/>
        <v>18306.144319236628</v>
      </c>
      <c r="F37" s="354">
        <v>19712.6338573707</v>
      </c>
      <c r="G37" s="316">
        <v>21293.387926741547</v>
      </c>
      <c r="H37" s="354">
        <v>21932.645380290654</v>
      </c>
      <c r="I37" s="368">
        <v>23035.513319516755</v>
      </c>
      <c r="J37" s="316">
        <v>22819.621388115582</v>
      </c>
      <c r="K37" s="316">
        <v>22611.245248538013</v>
      </c>
      <c r="L37" s="316">
        <v>23653.964094929503</v>
      </c>
      <c r="M37" s="316">
        <v>24410.026405380722</v>
      </c>
      <c r="N37" s="316">
        <v>24224.191990217059</v>
      </c>
      <c r="O37" s="354">
        <v>23213.496701754386</v>
      </c>
      <c r="P37" s="354">
        <v>24458.300239552835</v>
      </c>
      <c r="Q37" s="354">
        <v>24963.000470588235</v>
      </c>
      <c r="R37" s="354">
        <v>25434.02870813397</v>
      </c>
      <c r="S37" s="383">
        <v>25727.797064488997</v>
      </c>
      <c r="T37" s="354">
        <v>25063.028690974297</v>
      </c>
      <c r="U37" s="354">
        <v>24628.820391442878</v>
      </c>
      <c r="V37" s="354">
        <v>23145.142367287455</v>
      </c>
      <c r="W37" s="354">
        <v>22534.838701730616</v>
      </c>
      <c r="X37" s="354">
        <v>23243.351340670633</v>
      </c>
      <c r="Y37" s="354">
        <v>23460.453594072264</v>
      </c>
      <c r="Z37" s="354">
        <v>23832.403907331856</v>
      </c>
      <c r="AA37" s="354">
        <v>24398.208624304862</v>
      </c>
      <c r="AB37" s="354">
        <v>24713.484041242918</v>
      </c>
      <c r="AC37" s="383">
        <v>25380.314334943749</v>
      </c>
      <c r="AD37" s="354">
        <v>25310.705605428484</v>
      </c>
      <c r="AE37" s="354">
        <v>24885.395570314213</v>
      </c>
      <c r="AF37" s="354">
        <v>24852.652256212983</v>
      </c>
      <c r="AG37" s="354">
        <v>25474.747706968436</v>
      </c>
      <c r="AH37" s="354">
        <v>26385.445389905584</v>
      </c>
      <c r="AI37" s="354">
        <v>26642.356232426027</v>
      </c>
      <c r="AJ37" s="354">
        <v>27234.618865180797</v>
      </c>
      <c r="AK37" s="354">
        <v>27858.750373692077</v>
      </c>
      <c r="AL37" s="354">
        <v>29000.990376155605</v>
      </c>
      <c r="AM37" s="383">
        <v>29697.193199381756</v>
      </c>
      <c r="AN37" s="354">
        <v>30465.846266013956</v>
      </c>
      <c r="AO37" s="354">
        <v>30207.769099824691</v>
      </c>
      <c r="AP37" s="354">
        <v>30355.837439776333</v>
      </c>
      <c r="AQ37" s="354">
        <v>30163.293071000855</v>
      </c>
      <c r="AR37" s="354">
        <v>30706.680083258994</v>
      </c>
      <c r="AS37" s="354">
        <v>31287.98225262282</v>
      </c>
      <c r="AT37" s="354">
        <v>31801.965038260438</v>
      </c>
      <c r="AU37" s="354">
        <v>31912.729534764439</v>
      </c>
      <c r="AV37" s="354">
        <v>31668.395189591716</v>
      </c>
      <c r="AW37" s="383">
        <v>29732.086636490545</v>
      </c>
      <c r="AX37" s="354">
        <v>30361.696671496629</v>
      </c>
      <c r="AY37" s="354">
        <v>30324.294999693982</v>
      </c>
      <c r="AZ37" s="354">
        <v>30183.2772</v>
      </c>
      <c r="BA37" s="354">
        <v>31033.97330192383</v>
      </c>
      <c r="BB37" s="354">
        <v>31525.492728465073</v>
      </c>
      <c r="BC37" s="354">
        <v>32237.72084451362</v>
      </c>
      <c r="BD37" s="354">
        <v>32041.614546689176</v>
      </c>
      <c r="BE37" s="354">
        <v>32891.163677067823</v>
      </c>
      <c r="BF37" s="354">
        <v>32882</v>
      </c>
      <c r="BG37" s="354">
        <v>33220.057880550434</v>
      </c>
      <c r="BH37" s="384"/>
      <c r="BL37" s="694">
        <f t="shared" si="2"/>
        <v>7.1711588014493621E-3</v>
      </c>
    </row>
    <row r="38" spans="1:64" s="87" customFormat="1" ht="15" customHeight="1" x14ac:dyDescent="0.2">
      <c r="A38" s="472">
        <v>29</v>
      </c>
      <c r="B38" s="317">
        <v>16755.882989183876</v>
      </c>
      <c r="C38" s="317">
        <f t="shared" si="0"/>
        <v>17122.10729522504</v>
      </c>
      <c r="D38" s="353">
        <v>17488.331601266204</v>
      </c>
      <c r="E38" s="353">
        <f t="shared" si="1"/>
        <v>18934.808999539458</v>
      </c>
      <c r="F38" s="353">
        <v>20381.286397812713</v>
      </c>
      <c r="G38" s="317">
        <v>21844.871355060033</v>
      </c>
      <c r="H38" s="353">
        <v>22572.88596584279</v>
      </c>
      <c r="I38" s="367">
        <v>23645.688520446849</v>
      </c>
      <c r="J38" s="317">
        <v>23372.437745992131</v>
      </c>
      <c r="K38" s="317">
        <v>23071.666666666668</v>
      </c>
      <c r="L38" s="317">
        <v>24119.478763464398</v>
      </c>
      <c r="M38" s="317">
        <v>24897.399319106538</v>
      </c>
      <c r="N38" s="317">
        <v>24638.93182512993</v>
      </c>
      <c r="O38" s="353">
        <v>23621.500912280702</v>
      </c>
      <c r="P38" s="353">
        <v>24904.135480436518</v>
      </c>
      <c r="Q38" s="353">
        <v>25449.405490196081</v>
      </c>
      <c r="R38" s="353">
        <v>25876.133501629141</v>
      </c>
      <c r="S38" s="381">
        <v>26196.503866084266</v>
      </c>
      <c r="T38" s="353">
        <v>25526.3927077107</v>
      </c>
      <c r="U38" s="353">
        <v>25105.165771506599</v>
      </c>
      <c r="V38" s="353">
        <v>23605.576905767128</v>
      </c>
      <c r="W38" s="353">
        <v>22969.075403912877</v>
      </c>
      <c r="X38" s="353">
        <v>23698.502637870737</v>
      </c>
      <c r="Y38" s="353">
        <v>23910.924757466961</v>
      </c>
      <c r="Z38" s="353">
        <v>24319.413900220814</v>
      </c>
      <c r="AA38" s="353">
        <v>24894.936202023888</v>
      </c>
      <c r="AB38" s="353">
        <v>25237.644508568814</v>
      </c>
      <c r="AC38" s="381">
        <v>25928.440825703572</v>
      </c>
      <c r="AD38" s="353">
        <v>25877.000957776661</v>
      </c>
      <c r="AE38" s="353">
        <v>25423.139375332852</v>
      </c>
      <c r="AF38" s="353">
        <v>25376.720156316787</v>
      </c>
      <c r="AG38" s="353">
        <v>26070.021441334127</v>
      </c>
      <c r="AH38" s="353">
        <v>26922.77130201655</v>
      </c>
      <c r="AI38" s="353">
        <v>27175.045289105205</v>
      </c>
      <c r="AJ38" s="353">
        <v>27806.006991246959</v>
      </c>
      <c r="AK38" s="353">
        <v>28464.705530642746</v>
      </c>
      <c r="AL38" s="353">
        <v>29594.591047523652</v>
      </c>
      <c r="AM38" s="381">
        <v>30350.867878271059</v>
      </c>
      <c r="AN38" s="353">
        <v>31156.482345589</v>
      </c>
      <c r="AO38" s="353">
        <v>30899.936685383269</v>
      </c>
      <c r="AP38" s="353">
        <v>30970.943658104297</v>
      </c>
      <c r="AQ38" s="353">
        <v>30844.024245386776</v>
      </c>
      <c r="AR38" s="353">
        <v>31392.943823966696</v>
      </c>
      <c r="AS38" s="353">
        <v>31977.669085363035</v>
      </c>
      <c r="AT38" s="353">
        <v>32510.221663712044</v>
      </c>
      <c r="AU38" s="353">
        <v>32537.568814047649</v>
      </c>
      <c r="AV38" s="353">
        <v>32336.669776598479</v>
      </c>
      <c r="AW38" s="381">
        <v>30435.977917847624</v>
      </c>
      <c r="AX38" s="353">
        <v>31022.034713173285</v>
      </c>
      <c r="AY38" s="353">
        <v>31045.010996184996</v>
      </c>
      <c r="AZ38" s="353">
        <v>30900.89832</v>
      </c>
      <c r="BA38" s="353">
        <v>31727.482057322337</v>
      </c>
      <c r="BB38" s="353">
        <v>32209.018554951206</v>
      </c>
      <c r="BC38" s="353">
        <v>32913.459851226566</v>
      </c>
      <c r="BD38" s="353">
        <v>32760.195640897473</v>
      </c>
      <c r="BE38" s="353">
        <v>33672.847461076628</v>
      </c>
      <c r="BF38" s="353">
        <v>33700</v>
      </c>
      <c r="BG38" s="353">
        <v>34043.882323733866</v>
      </c>
      <c r="BH38" s="382"/>
      <c r="BL38" s="694">
        <f t="shared" si="2"/>
        <v>7.3369134916279055E-3</v>
      </c>
    </row>
    <row r="39" spans="1:64" s="87" customFormat="1" ht="15" customHeight="1" x14ac:dyDescent="0.2">
      <c r="A39" s="472">
        <v>30</v>
      </c>
      <c r="B39" s="317">
        <v>17252.706489675518</v>
      </c>
      <c r="C39" s="317">
        <f t="shared" si="0"/>
        <v>17697.929187022553</v>
      </c>
      <c r="D39" s="353">
        <v>18143.151884369589</v>
      </c>
      <c r="E39" s="353">
        <f t="shared" si="1"/>
        <v>19565.005197140366</v>
      </c>
      <c r="F39" s="353">
        <v>20986.858509911141</v>
      </c>
      <c r="G39" s="317">
        <v>22371.844408786586</v>
      </c>
      <c r="H39" s="353">
        <v>23078.029914076589</v>
      </c>
      <c r="I39" s="367">
        <v>24155.100844159126</v>
      </c>
      <c r="J39" s="317">
        <v>23925.254103868676</v>
      </c>
      <c r="K39" s="317">
        <v>23562.445540935671</v>
      </c>
      <c r="L39" s="317">
        <v>24599.540765391012</v>
      </c>
      <c r="M39" s="317">
        <v>25352.587229095745</v>
      </c>
      <c r="N39" s="317">
        <v>25104.45612962397</v>
      </c>
      <c r="O39" s="353">
        <v>24037.276631578949</v>
      </c>
      <c r="P39" s="353">
        <v>25320.494011179129</v>
      </c>
      <c r="Q39" s="353">
        <v>25914.964580392159</v>
      </c>
      <c r="R39" s="353">
        <v>26324.739836205124</v>
      </c>
      <c r="S39" s="381">
        <v>26674.224260017902</v>
      </c>
      <c r="T39" s="353">
        <v>26000.789201036063</v>
      </c>
      <c r="U39" s="353">
        <v>25548.746654528903</v>
      </c>
      <c r="V39" s="353">
        <v>24018.543966053017</v>
      </c>
      <c r="W39" s="353">
        <v>23412.406068444503</v>
      </c>
      <c r="X39" s="353">
        <v>24120.830524215064</v>
      </c>
      <c r="Y39" s="353">
        <v>24384.659689863267</v>
      </c>
      <c r="Z39" s="353">
        <v>24808.496276058231</v>
      </c>
      <c r="AA39" s="353">
        <v>25381.567690764885</v>
      </c>
      <c r="AB39" s="353">
        <v>25755.959320125276</v>
      </c>
      <c r="AC39" s="381">
        <v>26457.859927700261</v>
      </c>
      <c r="AD39" s="353">
        <v>26421.723153844905</v>
      </c>
      <c r="AE39" s="353">
        <v>25938.332633689421</v>
      </c>
      <c r="AF39" s="353">
        <v>25959.957012883926</v>
      </c>
      <c r="AG39" s="353">
        <v>26625.720190589636</v>
      </c>
      <c r="AH39" s="353">
        <v>27455.256440144538</v>
      </c>
      <c r="AI39" s="353">
        <v>27761.477455360327</v>
      </c>
      <c r="AJ39" s="353">
        <v>28374.298162700299</v>
      </c>
      <c r="AK39" s="353">
        <v>29105.590433482808</v>
      </c>
      <c r="AL39" s="353">
        <v>30185.193735702971</v>
      </c>
      <c r="AM39" s="381">
        <v>31007.493684378827</v>
      </c>
      <c r="AN39" s="353">
        <v>31852.885741068636</v>
      </c>
      <c r="AO39" s="353">
        <v>31600.545339058412</v>
      </c>
      <c r="AP39" s="353">
        <v>31583.2853541027</v>
      </c>
      <c r="AQ39" s="353">
        <v>31526.108762067699</v>
      </c>
      <c r="AR39" s="353">
        <v>32122.67532560214</v>
      </c>
      <c r="AS39" s="353">
        <v>32708.302075149048</v>
      </c>
      <c r="AT39" s="353">
        <v>33229.661288512885</v>
      </c>
      <c r="AU39" s="353">
        <v>33233.714703539197</v>
      </c>
      <c r="AV39" s="353">
        <v>32983.616451253962</v>
      </c>
      <c r="AW39" s="381">
        <v>31096.534794196032</v>
      </c>
      <c r="AX39" s="353">
        <v>31734.322425960869</v>
      </c>
      <c r="AY39" s="353">
        <v>31787.190321725113</v>
      </c>
      <c r="AZ39" s="353">
        <v>31625.164079999999</v>
      </c>
      <c r="BA39" s="353">
        <v>32385.119670200234</v>
      </c>
      <c r="BB39" s="353">
        <v>32906.428499787835</v>
      </c>
      <c r="BC39" s="353">
        <v>33636.786111933383</v>
      </c>
      <c r="BD39" s="353">
        <v>33493.399024813494</v>
      </c>
      <c r="BE39" s="353">
        <v>34464.7761177461</v>
      </c>
      <c r="BF39" s="353">
        <v>34516</v>
      </c>
      <c r="BG39" s="353">
        <v>34904.037523052917</v>
      </c>
      <c r="BH39" s="382"/>
      <c r="BL39" s="694">
        <f t="shared" si="2"/>
        <v>7.4830192430639375E-3</v>
      </c>
    </row>
    <row r="40" spans="1:64" s="87" customFormat="1" ht="15" customHeight="1" x14ac:dyDescent="0.2">
      <c r="A40" s="472">
        <v>31</v>
      </c>
      <c r="B40" s="317">
        <v>17742.724188790562</v>
      </c>
      <c r="C40" s="317">
        <f t="shared" si="0"/>
        <v>18257.119485543823</v>
      </c>
      <c r="D40" s="353">
        <v>18771.514782297079</v>
      </c>
      <c r="E40" s="353">
        <f t="shared" si="1"/>
        <v>20181.972702153325</v>
      </c>
      <c r="F40" s="353">
        <v>21592.430622009568</v>
      </c>
      <c r="G40" s="317">
        <v>22892.689868865156</v>
      </c>
      <c r="H40" s="353">
        <v>23636.037763869735</v>
      </c>
      <c r="I40" s="367">
        <v>24698.100793610676</v>
      </c>
      <c r="J40" s="317">
        <v>24424.915042718632</v>
      </c>
      <c r="K40" s="317">
        <v>24083.581871345028</v>
      </c>
      <c r="L40" s="317">
        <v>25040.809878273052</v>
      </c>
      <c r="M40" s="317">
        <v>25807.775139084948</v>
      </c>
      <c r="N40" s="317">
        <v>25574.212473249772</v>
      </c>
      <c r="O40" s="353">
        <v>24456.938105263158</v>
      </c>
      <c r="P40" s="353">
        <v>25733.167953154112</v>
      </c>
      <c r="Q40" s="353">
        <v>26363.152062745099</v>
      </c>
      <c r="R40" s="353">
        <v>26805.853876185163</v>
      </c>
      <c r="S40" s="381">
        <v>27127.908407715888</v>
      </c>
      <c r="T40" s="353">
        <v>26450.362622036264</v>
      </c>
      <c r="U40" s="353">
        <v>25972.164770141102</v>
      </c>
      <c r="V40" s="353">
        <v>24471.858382803624</v>
      </c>
      <c r="W40" s="353">
        <v>23876.198148262203</v>
      </c>
      <c r="X40" s="353">
        <v>24597.864095319015</v>
      </c>
      <c r="Y40" s="353">
        <v>24854.16484607746</v>
      </c>
      <c r="Z40" s="353">
        <v>25293.433885998722</v>
      </c>
      <c r="AA40" s="353">
        <v>25870.218397301491</v>
      </c>
      <c r="AB40" s="353">
        <v>26276.222683604883</v>
      </c>
      <c r="AC40" s="381">
        <v>26970.442379810131</v>
      </c>
      <c r="AD40" s="353">
        <v>26948.467719679877</v>
      </c>
      <c r="AE40" s="353">
        <v>26552.401365871996</v>
      </c>
      <c r="AF40" s="353">
        <v>26526.288453318681</v>
      </c>
      <c r="AG40" s="353">
        <v>27192.961643835617</v>
      </c>
      <c r="AH40" s="353">
        <v>28021.626996153398</v>
      </c>
      <c r="AI40" s="353">
        <v>28354.232340389088</v>
      </c>
      <c r="AJ40" s="353">
        <v>28914.716742638218</v>
      </c>
      <c r="AK40" s="353">
        <v>29690.284005979072</v>
      </c>
      <c r="AL40" s="353">
        <v>30832.758104468114</v>
      </c>
      <c r="AM40" s="381">
        <v>31684.777381015825</v>
      </c>
      <c r="AN40" s="353">
        <v>32544.963649619829</v>
      </c>
      <c r="AO40" s="353">
        <v>32298.340303361365</v>
      </c>
      <c r="AP40" s="353">
        <v>32235.712623879779</v>
      </c>
      <c r="AQ40" s="353">
        <v>32214.959990223633</v>
      </c>
      <c r="AR40" s="353">
        <v>32768.105715135294</v>
      </c>
      <c r="AS40" s="353">
        <v>33414.623284189118</v>
      </c>
      <c r="AT40" s="353">
        <v>33951.58602428023</v>
      </c>
      <c r="AU40" s="353">
        <v>33928.652006417047</v>
      </c>
      <c r="AV40" s="353">
        <v>33727.72361550972</v>
      </c>
      <c r="AW40" s="381">
        <v>31808.6244765007</v>
      </c>
      <c r="AX40" s="353">
        <v>32405.050401859709</v>
      </c>
      <c r="AY40" s="353">
        <v>32483.054042475058</v>
      </c>
      <c r="AZ40" s="353">
        <v>32376.008399999999</v>
      </c>
      <c r="BA40" s="353">
        <v>33123.195602669803</v>
      </c>
      <c r="BB40" s="353">
        <v>33602.770435520586</v>
      </c>
      <c r="BC40" s="353">
        <v>34362.227361706595</v>
      </c>
      <c r="BD40" s="353">
        <v>34201.535626373421</v>
      </c>
      <c r="BE40" s="353">
        <v>35222.896694635376</v>
      </c>
      <c r="BF40" s="353">
        <v>35385</v>
      </c>
      <c r="BG40" s="353">
        <v>35755.355511420057</v>
      </c>
      <c r="BH40" s="382"/>
      <c r="BL40" s="694">
        <f t="shared" si="2"/>
        <v>7.6877722721711006E-3</v>
      </c>
    </row>
    <row r="41" spans="1:64" s="87" customFormat="1" ht="15" customHeight="1" x14ac:dyDescent="0.2">
      <c r="A41" s="472">
        <v>32</v>
      </c>
      <c r="B41" s="317">
        <v>18253.159292035398</v>
      </c>
      <c r="C41" s="317">
        <f t="shared" si="0"/>
        <v>18800.061100954092</v>
      </c>
      <c r="D41" s="353">
        <v>19346.962909872786</v>
      </c>
      <c r="E41" s="353">
        <f t="shared" si="1"/>
        <v>20737.788586401417</v>
      </c>
      <c r="F41" s="353">
        <v>22128.614262930052</v>
      </c>
      <c r="G41" s="317">
        <v>23474.811265423559</v>
      </c>
      <c r="H41" s="353">
        <v>24170.55054630317</v>
      </c>
      <c r="I41" s="367">
        <v>25185.121366830106</v>
      </c>
      <c r="J41" s="317">
        <v>24935.20706537391</v>
      </c>
      <c r="K41" s="317">
        <v>24609.777777777777</v>
      </c>
      <c r="L41" s="317">
        <v>25501.475435677377</v>
      </c>
      <c r="M41" s="317">
        <v>26198.593041600932</v>
      </c>
      <c r="N41" s="317">
        <v>26031.272699480283</v>
      </c>
      <c r="O41" s="353">
        <v>24899.91410526316</v>
      </c>
      <c r="P41" s="353">
        <v>26167.949427734893</v>
      </c>
      <c r="Q41" s="353">
        <v>26818.288188235296</v>
      </c>
      <c r="R41" s="353">
        <v>27280.46637508439</v>
      </c>
      <c r="S41" s="381">
        <v>27617.646924767352</v>
      </c>
      <c r="T41" s="353">
        <v>26913.726638772663</v>
      </c>
      <c r="U41" s="353">
        <v>26413.225307237142</v>
      </c>
      <c r="V41" s="353">
        <v>24918.052677825162</v>
      </c>
      <c r="W41" s="353">
        <v>24319.528812793826</v>
      </c>
      <c r="X41" s="353">
        <v>25072.709439032584</v>
      </c>
      <c r="Y41" s="353">
        <v>25327.899778473762</v>
      </c>
      <c r="Z41" s="353">
        <v>25811.529623114635</v>
      </c>
      <c r="AA41" s="353">
        <v>26377.042063998546</v>
      </c>
      <c r="AB41" s="353">
        <v>26852.994052855684</v>
      </c>
      <c r="AC41" s="381">
        <v>27499.861481806816</v>
      </c>
      <c r="AD41" s="353">
        <v>27482.403337608157</v>
      </c>
      <c r="AE41" s="353">
        <v>27110.961060117163</v>
      </c>
      <c r="AF41" s="353">
        <v>27058.809061488675</v>
      </c>
      <c r="AG41" s="353">
        <v>27751.958308516976</v>
      </c>
      <c r="AH41" s="353">
        <v>28562.180090919686</v>
      </c>
      <c r="AI41" s="353">
        <v>28946.987225417848</v>
      </c>
      <c r="AJ41" s="353">
        <v>29493.847255236447</v>
      </c>
      <c r="AK41" s="353">
        <v>30284.08968609865</v>
      </c>
      <c r="AL41" s="353">
        <v>31499.809363959987</v>
      </c>
      <c r="AM41" s="381">
        <v>32342.87875073282</v>
      </c>
      <c r="AN41" s="353">
        <v>33189.461201958125</v>
      </c>
      <c r="AO41" s="353">
        <v>33021.458472014026</v>
      </c>
      <c r="AP41" s="353">
        <v>32888.139893656858</v>
      </c>
      <c r="AQ41" s="353">
        <v>32928.1713796896</v>
      </c>
      <c r="AR41" s="353">
        <v>33520.229699672913</v>
      </c>
      <c r="AS41" s="353">
        <v>34123.503628044549</v>
      </c>
      <c r="AT41" s="353">
        <v>34607.655319435406</v>
      </c>
      <c r="AU41" s="353">
        <v>34632.049415590795</v>
      </c>
      <c r="AV41" s="353">
        <v>34452.872635453226</v>
      </c>
      <c r="AW41" s="381">
        <v>32489.091755150388</v>
      </c>
      <c r="AX41" s="353">
        <v>33104.639306153513</v>
      </c>
      <c r="AY41" s="353">
        <v>33200.38109227411</v>
      </c>
      <c r="AZ41" s="353">
        <v>33102.48904</v>
      </c>
      <c r="BA41" s="353">
        <v>33789.529250098152</v>
      </c>
      <c r="BB41" s="353">
        <v>34336.492689889288</v>
      </c>
      <c r="BC41" s="353">
        <v>35104.588524010956</v>
      </c>
      <c r="BD41" s="353">
        <v>34908.627778668502</v>
      </c>
      <c r="BE41" s="353">
        <v>36061.951765543912</v>
      </c>
      <c r="BF41" s="353">
        <v>36201</v>
      </c>
      <c r="BG41" s="353">
        <v>36599.800113491277</v>
      </c>
      <c r="BH41" s="382"/>
      <c r="BL41" s="694">
        <f t="shared" si="2"/>
        <v>7.831833358550977E-3</v>
      </c>
    </row>
    <row r="42" spans="1:64" s="87" customFormat="1" ht="15" customHeight="1" x14ac:dyDescent="0.2">
      <c r="A42" s="472">
        <v>33</v>
      </c>
      <c r="B42" s="317">
        <v>18777.205998033434</v>
      </c>
      <c r="C42" s="317">
        <f t="shared" si="0"/>
        <v>19336.579825153014</v>
      </c>
      <c r="D42" s="353">
        <v>19895.953652272594</v>
      </c>
      <c r="E42" s="353">
        <f t="shared" si="1"/>
        <v>21286.683820895923</v>
      </c>
      <c r="F42" s="353">
        <v>22677.413989519253</v>
      </c>
      <c r="G42" s="317">
        <v>23977.273944558179</v>
      </c>
      <c r="H42" s="353">
        <v>24740.305929776176</v>
      </c>
      <c r="I42" s="367">
        <v>25655.348127179899</v>
      </c>
      <c r="J42" s="317">
        <v>25381.712585197274</v>
      </c>
      <c r="K42" s="317">
        <v>25085.377923976608</v>
      </c>
      <c r="L42" s="317">
        <v>25933.046326298274</v>
      </c>
      <c r="M42" s="317">
        <v>26612.400232500211</v>
      </c>
      <c r="N42" s="317">
        <v>26403.692143075514</v>
      </c>
      <c r="O42" s="353">
        <v>25342.890105263159</v>
      </c>
      <c r="P42" s="353">
        <v>26621.153846153844</v>
      </c>
      <c r="Q42" s="353">
        <v>27259.527027450982</v>
      </c>
      <c r="R42" s="353">
        <v>27781.085038306865</v>
      </c>
      <c r="S42" s="381">
        <v>28086.353726362624</v>
      </c>
      <c r="T42" s="353">
        <v>27332.960749153219</v>
      </c>
      <c r="U42" s="353">
        <v>26884.529995448338</v>
      </c>
      <c r="V42" s="353">
        <v>25368.993720666076</v>
      </c>
      <c r="W42" s="353">
        <v>24762.859477325452</v>
      </c>
      <c r="X42" s="353">
        <v>25569.437056650004</v>
      </c>
      <c r="Y42" s="353">
        <v>25846.047360782217</v>
      </c>
      <c r="Z42" s="353">
        <v>26277.815786518953</v>
      </c>
      <c r="AA42" s="353">
        <v>26928.288522198927</v>
      </c>
      <c r="AB42" s="353">
        <v>27392.742935566737</v>
      </c>
      <c r="AC42" s="381">
        <v>28027.409844927195</v>
      </c>
      <c r="AD42" s="353">
        <v>28050.49645297966</v>
      </c>
      <c r="AE42" s="353">
        <v>27633.092948215908</v>
      </c>
      <c r="AF42" s="353">
        <v>27626.831043536669</v>
      </c>
      <c r="AG42" s="353">
        <v>28312.603930911257</v>
      </c>
      <c r="AH42" s="353">
        <v>29144.686560205151</v>
      </c>
      <c r="AI42" s="353">
        <v>29528.677352592738</v>
      </c>
      <c r="AJ42" s="353">
        <v>30090.011018205209</v>
      </c>
      <c r="AK42" s="353">
        <v>30890.044843049323</v>
      </c>
      <c r="AL42" s="353">
        <v>32153.369699102583</v>
      </c>
      <c r="AM42" s="381">
        <v>33064.429355646746</v>
      </c>
      <c r="AN42" s="353">
        <v>33897.399229246956</v>
      </c>
      <c r="AO42" s="353">
        <v>33681.268629792423</v>
      </c>
      <c r="AP42" s="353">
        <v>33590.328565366086</v>
      </c>
      <c r="AQ42" s="353">
        <v>33612.962580960528</v>
      </c>
      <c r="AR42" s="353">
        <v>34217.031079393397</v>
      </c>
      <c r="AS42" s="353">
        <v>34822.147432638536</v>
      </c>
      <c r="AT42" s="353">
        <v>35333.307721652491</v>
      </c>
      <c r="AU42" s="353">
        <v>35369.287249948167</v>
      </c>
      <c r="AV42" s="353">
        <v>35174.467003338184</v>
      </c>
      <c r="AW42" s="381">
        <v>33182.442235289142</v>
      </c>
      <c r="AX42" s="353">
        <v>33844.633510200256</v>
      </c>
      <c r="AY42" s="353">
        <v>33931.263928841014</v>
      </c>
      <c r="AZ42" s="353">
        <v>33898.738400000002</v>
      </c>
      <c r="BA42" s="353">
        <v>34564.563329407145</v>
      </c>
      <c r="BB42" s="353">
        <v>35042.446707556999</v>
      </c>
      <c r="BC42" s="353">
        <v>35872.329555112054</v>
      </c>
      <c r="BD42" s="353">
        <v>35660.631249351602</v>
      </c>
      <c r="BE42" s="353">
        <v>36873.345680268649</v>
      </c>
      <c r="BF42" s="353">
        <v>37039</v>
      </c>
      <c r="BG42" s="353">
        <v>37435.407504610586</v>
      </c>
      <c r="BH42" s="382"/>
      <c r="BL42" s="694">
        <f t="shared" si="2"/>
        <v>8.0288514294750701E-3</v>
      </c>
    </row>
    <row r="43" spans="1:64" s="87" customFormat="1" ht="15" customHeight="1" x14ac:dyDescent="0.2">
      <c r="A43" s="472">
        <v>34</v>
      </c>
      <c r="B43" s="317">
        <v>19233.194690265489</v>
      </c>
      <c r="C43" s="317">
        <f t="shared" si="0"/>
        <v>19848.991061909906</v>
      </c>
      <c r="D43" s="353">
        <v>20464.787433554324</v>
      </c>
      <c r="E43" s="353">
        <f t="shared" si="1"/>
        <v>21842.346553414209</v>
      </c>
      <c r="F43" s="353">
        <v>23219.905673274094</v>
      </c>
      <c r="G43" s="317">
        <v>24449.098655452886</v>
      </c>
      <c r="H43" s="353">
        <v>25180.838442770764</v>
      </c>
      <c r="I43" s="367">
        <v>26103.183137036849</v>
      </c>
      <c r="J43" s="317">
        <v>25785.693769799367</v>
      </c>
      <c r="K43" s="317">
        <v>25555.918494152047</v>
      </c>
      <c r="L43" s="317">
        <v>26374.315439180311</v>
      </c>
      <c r="M43" s="317">
        <v>27067.588142489418</v>
      </c>
      <c r="N43" s="317">
        <v>26894.608682360136</v>
      </c>
      <c r="O43" s="353">
        <v>25750.894315789476</v>
      </c>
      <c r="P43" s="353">
        <v>27089.096619643329</v>
      </c>
      <c r="Q43" s="353">
        <v>27735.509082352943</v>
      </c>
      <c r="R43" s="353">
        <v>28304.459095312177</v>
      </c>
      <c r="S43" s="381">
        <v>28537.033343281149</v>
      </c>
      <c r="T43" s="353">
        <v>27749.436740386533</v>
      </c>
      <c r="U43" s="353">
        <v>27368.436413290852</v>
      </c>
      <c r="V43" s="353">
        <v>25810.441267868238</v>
      </c>
      <c r="W43" s="353">
        <v>25249.38646301657</v>
      </c>
      <c r="X43" s="353">
        <v>26031.153036021264</v>
      </c>
      <c r="Y43" s="353">
        <v>26321.897181269575</v>
      </c>
      <c r="Z43" s="353">
        <v>26760.681013510981</v>
      </c>
      <c r="AA43" s="353">
        <v>27463.381238034464</v>
      </c>
      <c r="AB43" s="353">
        <v>27928.5947144315</v>
      </c>
      <c r="AC43" s="381">
        <v>28556.828946923884</v>
      </c>
      <c r="AD43" s="353">
        <v>28622.185094397821</v>
      </c>
      <c r="AE43" s="353">
        <v>28170.836753234547</v>
      </c>
      <c r="AF43" s="353">
        <v>28179.638151065523</v>
      </c>
      <c r="AG43" s="353">
        <v>28848.515187611676</v>
      </c>
      <c r="AH43" s="353">
        <v>29723.965846835294</v>
      </c>
      <c r="AI43" s="353">
        <v>30086.657284366476</v>
      </c>
      <c r="AJ43" s="353">
        <v>30686.174781173973</v>
      </c>
      <c r="AK43" s="353">
        <v>31521.817638266068</v>
      </c>
      <c r="AL43" s="353">
        <v>32878.881630774646</v>
      </c>
      <c r="AM43" s="381">
        <v>33753.517561157591</v>
      </c>
      <c r="AN43" s="353">
        <v>34641.382980939481</v>
      </c>
      <c r="AO43" s="353">
        <v>34456.440051830585</v>
      </c>
      <c r="AP43" s="353">
        <v>34311.868893382263</v>
      </c>
      <c r="AQ43" s="353">
        <v>34320.760601246482</v>
      </c>
      <c r="AR43" s="353">
        <v>34909.880844484091</v>
      </c>
      <c r="AS43" s="353">
        <v>35563.016961686</v>
      </c>
      <c r="AT43" s="353">
        <v>36080.083567084796</v>
      </c>
      <c r="AU43" s="353">
        <v>36112.568017374033</v>
      </c>
      <c r="AV43" s="353">
        <v>35885.397415047504</v>
      </c>
      <c r="AW43" s="381">
        <v>33888.67591691696</v>
      </c>
      <c r="AX43" s="353">
        <v>34544.222414494056</v>
      </c>
      <c r="AY43" s="353">
        <v>34675.702552175775</v>
      </c>
      <c r="AZ43" s="353">
        <v>34667.301760000002</v>
      </c>
      <c r="BA43" s="353">
        <v>35264.594110718492</v>
      </c>
      <c r="BB43" s="353">
        <v>35806.073216834477</v>
      </c>
      <c r="BC43" s="353">
        <v>36674.967905808655</v>
      </c>
      <c r="BD43" s="353">
        <v>36479.479472984312</v>
      </c>
      <c r="BE43" s="353">
        <v>37689.862031323726</v>
      </c>
      <c r="BF43" s="353">
        <v>37865</v>
      </c>
      <c r="BG43" s="353">
        <v>38293.598879273653</v>
      </c>
      <c r="BH43" s="382"/>
      <c r="BL43" s="694">
        <f t="shared" si="2"/>
        <v>8.2127957019115794E-3</v>
      </c>
    </row>
    <row r="44" spans="1:64" s="87" customFormat="1" ht="15" customHeight="1" x14ac:dyDescent="0.2">
      <c r="A44" s="472">
        <v>35</v>
      </c>
      <c r="B44" s="317">
        <v>19675.571779744347</v>
      </c>
      <c r="C44" s="317">
        <f t="shared" si="0"/>
        <v>20341.367804702255</v>
      </c>
      <c r="D44" s="353">
        <v>21007.16382966016</v>
      </c>
      <c r="E44" s="353">
        <f t="shared" si="1"/>
        <v>22387.934614761725</v>
      </c>
      <c r="F44" s="353">
        <v>23768.705399863295</v>
      </c>
      <c r="G44" s="317">
        <v>24890.285398107673</v>
      </c>
      <c r="H44" s="353">
        <v>25644.866023125065</v>
      </c>
      <c r="I44" s="367">
        <v>26579.007835009856</v>
      </c>
      <c r="J44" s="317">
        <v>26189.67495440146</v>
      </c>
      <c r="K44" s="317">
        <v>25985.982456140351</v>
      </c>
      <c r="L44" s="317">
        <v>26844.67921884578</v>
      </c>
      <c r="M44" s="317">
        <v>27513.580337125306</v>
      </c>
      <c r="N44" s="317">
        <v>27343.204830327119</v>
      </c>
      <c r="O44" s="353">
        <v>26213.299087719301</v>
      </c>
      <c r="P44" s="353">
        <v>27557.039393132818</v>
      </c>
      <c r="Q44" s="353">
        <v>28197.593850980393</v>
      </c>
      <c r="R44" s="353">
        <v>28795.325446913434</v>
      </c>
      <c r="S44" s="381">
        <v>29020.762798773703</v>
      </c>
      <c r="T44" s="353">
        <v>28185.219565650528</v>
      </c>
      <c r="U44" s="353">
        <v>27834.700409649522</v>
      </c>
      <c r="V44" s="353">
        <v>26266.129058528531</v>
      </c>
      <c r="W44" s="353">
        <v>25733.639958120344</v>
      </c>
      <c r="X44" s="353">
        <v>26589.151020569465</v>
      </c>
      <c r="Y44" s="353">
        <v>26808.321442212207</v>
      </c>
      <c r="Z44" s="353">
        <v>27303.645346008456</v>
      </c>
      <c r="AA44" s="353">
        <v>28004.531607256817</v>
      </c>
      <c r="AB44" s="353">
        <v>28472.240700988845</v>
      </c>
      <c r="AC44" s="381">
        <v>29086.24804892057</v>
      </c>
      <c r="AD44" s="353">
        <v>29145.334134186134</v>
      </c>
      <c r="AE44" s="353">
        <v>28713.78453055982</v>
      </c>
      <c r="AF44" s="353">
        <v>28764.565549245897</v>
      </c>
      <c r="AG44" s="353">
        <v>29400.916021441335</v>
      </c>
      <c r="AH44" s="353">
        <v>30325.835412052686</v>
      </c>
      <c r="AI44" s="353">
        <v>30692.057606942519</v>
      </c>
      <c r="AJ44" s="353">
        <v>31279.241589529909</v>
      </c>
      <c r="AK44" s="353">
        <v>32153.590433482808</v>
      </c>
      <c r="AL44" s="353">
        <v>33572.914738965061</v>
      </c>
      <c r="AM44" s="381">
        <v>34444.081330277666</v>
      </c>
      <c r="AN44" s="353">
        <v>35425.737943964166</v>
      </c>
      <c r="AO44" s="353">
        <v>35158.455550191822</v>
      </c>
      <c r="AP44" s="353">
        <v>35029.262437904094</v>
      </c>
      <c r="AQ44" s="353">
        <v>35061.03883661249</v>
      </c>
      <c r="AR44" s="353">
        <v>35630.391911983344</v>
      </c>
      <c r="AS44" s="353">
        <v>36344.832647779265</v>
      </c>
      <c r="AT44" s="353">
        <v>36815.676413167872</v>
      </c>
      <c r="AU44" s="353">
        <v>36863.100304482112</v>
      </c>
      <c r="AV44" s="353">
        <v>36588.033638620218</v>
      </c>
      <c r="AW44" s="381">
        <v>34565.629595160543</v>
      </c>
      <c r="AX44" s="353">
        <v>35256.510127281639</v>
      </c>
      <c r="AY44" s="353">
        <v>35423.530122202501</v>
      </c>
      <c r="AZ44" s="353">
        <v>35456.906479999998</v>
      </c>
      <c r="BA44" s="353">
        <v>35963.537887711027</v>
      </c>
      <c r="BB44" s="353">
        <v>36507.755198086648</v>
      </c>
      <c r="BC44" s="353">
        <v>37432.133991577779</v>
      </c>
      <c r="BD44" s="353">
        <v>37285.794305438976</v>
      </c>
      <c r="BE44" s="353">
        <v>38479.741713461066</v>
      </c>
      <c r="BF44" s="353">
        <v>38699</v>
      </c>
      <c r="BG44" s="353">
        <v>39091.893601929354</v>
      </c>
      <c r="BH44" s="382"/>
      <c r="BL44" s="694">
        <f t="shared" si="2"/>
        <v>8.3774234410494142E-3</v>
      </c>
    </row>
    <row r="45" spans="1:64" s="87" customFormat="1" ht="15" customHeight="1" x14ac:dyDescent="0.2">
      <c r="A45" s="472">
        <v>36</v>
      </c>
      <c r="B45" s="317">
        <v>20124.754670599803</v>
      </c>
      <c r="C45" s="317">
        <f t="shared" si="0"/>
        <v>20817.304409300978</v>
      </c>
      <c r="D45" s="353">
        <v>21509.854148002152</v>
      </c>
      <c r="E45" s="353">
        <f t="shared" si="1"/>
        <v>22901.063551558604</v>
      </c>
      <c r="F45" s="353">
        <v>24292.272955115059</v>
      </c>
      <c r="G45" s="317">
        <v>25343.72732805843</v>
      </c>
      <c r="H45" s="353">
        <v>26138.262437679008</v>
      </c>
      <c r="I45" s="367">
        <v>27038.038720113229</v>
      </c>
      <c r="J45" s="317">
        <v>26641.496016127483</v>
      </c>
      <c r="K45" s="317">
        <v>26390.748538011696</v>
      </c>
      <c r="L45" s="317">
        <v>27266.551887205533</v>
      </c>
      <c r="M45" s="317">
        <v>27918.191812671266</v>
      </c>
      <c r="N45" s="317">
        <v>27808.729134821158</v>
      </c>
      <c r="O45" s="353">
        <v>26671.818105263159</v>
      </c>
      <c r="P45" s="353">
        <v>28013.928400319401</v>
      </c>
      <c r="Q45" s="353">
        <v>28642.307011764708</v>
      </c>
      <c r="R45" s="353">
        <v>29315.44873337834</v>
      </c>
      <c r="S45" s="381">
        <v>29486.465069589514</v>
      </c>
      <c r="T45" s="353">
        <v>28640.309224945209</v>
      </c>
      <c r="U45" s="353">
        <v>28323.647519344562</v>
      </c>
      <c r="V45" s="353">
        <v>26728.936970917894</v>
      </c>
      <c r="W45" s="353">
        <v>26217.893453224122</v>
      </c>
      <c r="X45" s="353">
        <v>27144.960777727283</v>
      </c>
      <c r="Y45" s="353">
        <v>27324.354136429607</v>
      </c>
      <c r="Z45" s="353">
        <v>27869.40589093903</v>
      </c>
      <c r="AA45" s="353">
        <v>28553.758847661597</v>
      </c>
      <c r="AB45" s="353">
        <v>29037.320758700778</v>
      </c>
      <c r="AC45" s="381">
        <v>29664.306361701409</v>
      </c>
      <c r="AD45" s="353">
        <v>29756.573562117501</v>
      </c>
      <c r="AE45" s="353">
        <v>29279.282854547164</v>
      </c>
      <c r="AF45" s="353">
        <v>29351.183489039508</v>
      </c>
      <c r="AG45" s="353">
        <v>29976.402263251937</v>
      </c>
      <c r="AH45" s="353">
        <v>30942.227299219023</v>
      </c>
      <c r="AI45" s="353">
        <v>31267.425015343768</v>
      </c>
      <c r="AJ45" s="353">
        <v>31880.050784417912</v>
      </c>
      <c r="AK45" s="353">
        <v>32794.475336322866</v>
      </c>
      <c r="AL45" s="353">
        <v>34248.959948023119</v>
      </c>
      <c r="AM45" s="381">
        <v>35122.840590523898</v>
      </c>
      <c r="AN45" s="353">
        <v>36112.048536610768</v>
      </c>
      <c r="AO45" s="353">
        <v>35912.524301938567</v>
      </c>
      <c r="AP45" s="353">
        <v>35766.007638732874</v>
      </c>
      <c r="AQ45" s="353">
        <v>35759.363460833432</v>
      </c>
      <c r="AR45" s="353">
        <v>36389.101920903951</v>
      </c>
      <c r="AS45" s="353">
        <v>37130.487036095576</v>
      </c>
      <c r="AT45" s="353">
        <v>37589.788479231647</v>
      </c>
      <c r="AU45" s="353">
        <v>37587.043686088771</v>
      </c>
      <c r="AV45" s="353">
        <v>37328.586150817428</v>
      </c>
      <c r="AW45" s="381">
        <v>35271.863276788361</v>
      </c>
      <c r="AX45" s="353">
        <v>36008.048702686363</v>
      </c>
      <c r="AY45" s="353">
        <v>36197.339616867619</v>
      </c>
      <c r="AZ45" s="353">
        <v>36242.081440000002</v>
      </c>
      <c r="BA45" s="353">
        <v>36699.439811542987</v>
      </c>
      <c r="BB45" s="353">
        <v>37245.74948887089</v>
      </c>
      <c r="BC45" s="353">
        <v>38205.162495344863</v>
      </c>
      <c r="BD45" s="353">
        <v>38104.642529071687</v>
      </c>
      <c r="BE45" s="353">
        <v>39253.229599341335</v>
      </c>
      <c r="BF45" s="353">
        <v>39521</v>
      </c>
      <c r="BG45" s="353">
        <v>39934.37437934459</v>
      </c>
      <c r="BH45" s="382"/>
      <c r="BL45" s="694">
        <f t="shared" si="2"/>
        <v>8.510139657208482E-3</v>
      </c>
    </row>
    <row r="46" spans="1:64" s="87" customFormat="1" ht="15" customHeight="1" x14ac:dyDescent="0.2">
      <c r="A46" s="472">
        <v>37</v>
      </c>
      <c r="B46" s="317">
        <v>20560.325958702066</v>
      </c>
      <c r="C46" s="317">
        <f t="shared" si="0"/>
        <v>21276.513693082146</v>
      </c>
      <c r="D46" s="353">
        <v>21992.701427462223</v>
      </c>
      <c r="E46" s="353">
        <f t="shared" si="1"/>
        <v>23407.424990331703</v>
      </c>
      <c r="F46" s="353">
        <v>24822.148553201183</v>
      </c>
      <c r="G46" s="317">
        <v>25803.296851657167</v>
      </c>
      <c r="H46" s="353">
        <v>26619.911318553091</v>
      </c>
      <c r="I46" s="367">
        <v>27513.863418086235</v>
      </c>
      <c r="J46" s="317">
        <v>27103.948161658827</v>
      </c>
      <c r="K46" s="317">
        <v>26851.169956140351</v>
      </c>
      <c r="L46" s="317">
        <v>27693.273666695855</v>
      </c>
      <c r="M46" s="317">
        <v>28350.390434277178</v>
      </c>
      <c r="N46" s="317">
        <v>28278.485478446961</v>
      </c>
      <c r="O46" s="353">
        <v>27114.794105263158</v>
      </c>
      <c r="P46" s="353">
        <v>28452.394463667817</v>
      </c>
      <c r="Q46" s="353">
        <v>29107.866101960786</v>
      </c>
      <c r="R46" s="353">
        <v>29803.064314439191</v>
      </c>
      <c r="S46" s="381">
        <v>29955.171871184783</v>
      </c>
      <c r="T46" s="353">
        <v>29106.43136082885</v>
      </c>
      <c r="U46" s="353">
        <v>28777.309786071917</v>
      </c>
      <c r="V46" s="353">
        <v>27177.504639849121</v>
      </c>
      <c r="W46" s="353">
        <v>26740.796288312704</v>
      </c>
      <c r="X46" s="353">
        <v>27635.123713173547</v>
      </c>
      <c r="Y46" s="353">
        <v>27874.225040103887</v>
      </c>
      <c r="Z46" s="353">
        <v>28404.080691642648</v>
      </c>
      <c r="AA46" s="353">
        <v>29137.31279059167</v>
      </c>
      <c r="AB46" s="353">
        <v>29678.394341415347</v>
      </c>
      <c r="AC46" s="381">
        <v>30268.555018750634</v>
      </c>
      <c r="AD46" s="353">
        <v>30322.868914465675</v>
      </c>
      <c r="AE46" s="353">
        <v>29867.331725196578</v>
      </c>
      <c r="AF46" s="353">
        <v>29932.729803993407</v>
      </c>
      <c r="AG46" s="353">
        <v>30611.250982727815</v>
      </c>
      <c r="AH46" s="353">
        <v>31555.392003730038</v>
      </c>
      <c r="AI46" s="353">
        <v>31847.53446282525</v>
      </c>
      <c r="AJ46" s="353">
        <v>32528.862775804693</v>
      </c>
      <c r="AK46" s="353">
        <v>33455.103139013452</v>
      </c>
      <c r="AL46" s="353">
        <v>34960.980955345898</v>
      </c>
      <c r="AM46" s="381">
        <v>35831.111122954746</v>
      </c>
      <c r="AN46" s="353">
        <v>36870.450578064781</v>
      </c>
      <c r="AO46" s="353">
        <v>36694.729947407199</v>
      </c>
      <c r="AP46" s="353">
        <v>36470.960832771663</v>
      </c>
      <c r="AQ46" s="353">
        <v>36492.874984724425</v>
      </c>
      <c r="AR46" s="353">
        <v>37155.715159084153</v>
      </c>
      <c r="AS46" s="353">
        <v>37870.076997735356</v>
      </c>
      <c r="AT46" s="353">
        <v>38355.202656912683</v>
      </c>
      <c r="AU46" s="353">
        <v>38309.778481081732</v>
      </c>
      <c r="AV46" s="353">
        <v>38095.206111443978</v>
      </c>
      <c r="AW46" s="381">
        <v>35964.042556791741</v>
      </c>
      <c r="AX46" s="353">
        <v>36753.8150924121</v>
      </c>
      <c r="AY46" s="353">
        <v>36944.037537997021</v>
      </c>
      <c r="AZ46" s="353">
        <v>37033.901039999997</v>
      </c>
      <c r="BA46" s="353">
        <v>37455.994817432271</v>
      </c>
      <c r="BB46" s="353">
        <v>37950.635497434712</v>
      </c>
      <c r="BC46" s="353">
        <v>38951.753635782014</v>
      </c>
      <c r="BD46" s="353">
        <v>38890.068376229588</v>
      </c>
      <c r="BE46" s="353">
        <v>40121.994800965804</v>
      </c>
      <c r="BF46" s="353">
        <v>40353</v>
      </c>
      <c r="BG46" s="353">
        <v>40763.108384167965</v>
      </c>
      <c r="BH46" s="382"/>
      <c r="BL46" s="694">
        <f t="shared" si="2"/>
        <v>8.6346066569908952E-3</v>
      </c>
    </row>
    <row r="47" spans="1:64" s="87" customFormat="1" ht="15" customHeight="1" x14ac:dyDescent="0.2">
      <c r="A47" s="472">
        <v>38</v>
      </c>
      <c r="B47" s="317">
        <v>20995.897246804328</v>
      </c>
      <c r="C47" s="317">
        <f t="shared" si="0"/>
        <v>21725.801457422353</v>
      </c>
      <c r="D47" s="353">
        <v>22455.705668040377</v>
      </c>
      <c r="E47" s="353">
        <f t="shared" si="1"/>
        <v>23897.556866829484</v>
      </c>
      <c r="F47" s="353">
        <v>25339.408065618591</v>
      </c>
      <c r="G47" s="317">
        <v>26256.738781607924</v>
      </c>
      <c r="H47" s="353">
        <v>27078.065132067466</v>
      </c>
      <c r="I47" s="367">
        <v>27984.090178436029</v>
      </c>
      <c r="J47" s="317">
        <v>27545.138139579536</v>
      </c>
      <c r="K47" s="317">
        <v>27301.472222222223</v>
      </c>
      <c r="L47" s="317">
        <v>28105.448112794464</v>
      </c>
      <c r="M47" s="317">
        <v>28842.361205679652</v>
      </c>
      <c r="N47" s="317">
        <v>28727.081626413943</v>
      </c>
      <c r="O47" s="353">
        <v>27538.341333333334</v>
      </c>
      <c r="P47" s="353">
        <v>28905.598882086768</v>
      </c>
      <c r="Q47" s="353">
        <v>29583.848156862747</v>
      </c>
      <c r="R47" s="353">
        <v>30290.679895500041</v>
      </c>
      <c r="S47" s="381">
        <v>30417.869611221136</v>
      </c>
      <c r="T47" s="353">
        <v>29567.037258418011</v>
      </c>
      <c r="U47" s="353">
        <v>29236.012744651798</v>
      </c>
      <c r="V47" s="353">
        <v>27642.685926148173</v>
      </c>
      <c r="W47" s="353">
        <v>27252.33167046458</v>
      </c>
      <c r="X47" s="353">
        <v>28166.862969037131</v>
      </c>
      <c r="Y47" s="353">
        <v>28409.291727140782</v>
      </c>
      <c r="Z47" s="353">
        <v>28940.82787529473</v>
      </c>
      <c r="AA47" s="353">
        <v>29732.982040295381</v>
      </c>
      <c r="AB47" s="353">
        <v>30307.776612591053</v>
      </c>
      <c r="AC47" s="381">
        <v>30897.123281191933</v>
      </c>
      <c r="AD47" s="353">
        <v>30917.928475187091</v>
      </c>
      <c r="AE47" s="353">
        <v>30417.218132264024</v>
      </c>
      <c r="AF47" s="353">
        <v>30531.181535079686</v>
      </c>
      <c r="AG47" s="353">
        <v>31198.279928528886</v>
      </c>
      <c r="AH47" s="353">
        <v>32176.624664879357</v>
      </c>
      <c r="AI47" s="353">
        <v>32448.19274632106</v>
      </c>
      <c r="AJ47" s="353">
        <v>33168.383903353002</v>
      </c>
      <c r="AK47" s="353">
        <v>34121.805680119578</v>
      </c>
      <c r="AL47" s="353">
        <v>35665.507004696869</v>
      </c>
      <c r="AM47" s="381">
        <v>36586.599690880983</v>
      </c>
      <c r="AN47" s="353">
        <v>37618.759816685764</v>
      </c>
      <c r="AO47" s="353">
        <v>37431.916562920807</v>
      </c>
      <c r="AP47" s="353">
        <v>37235.35125689608</v>
      </c>
      <c r="AQ47" s="353">
        <v>37264.280092875473</v>
      </c>
      <c r="AR47" s="353">
        <v>37940.769265536721</v>
      </c>
      <c r="AS47" s="353">
        <v>38616.06479641355</v>
      </c>
      <c r="AT47" s="353">
        <v>39174.046720373401</v>
      </c>
      <c r="AU47" s="353">
        <v>39079.648154009017</v>
      </c>
      <c r="AV47" s="353">
        <v>38802.581871094757</v>
      </c>
      <c r="AW47" s="381">
        <v>36700.727441939169</v>
      </c>
      <c r="AX47" s="353">
        <v>37453.4039967059</v>
      </c>
      <c r="AY47" s="353">
        <v>37724.624926046061</v>
      </c>
      <c r="AZ47" s="353">
        <v>37810.216480000003</v>
      </c>
      <c r="BA47" s="353">
        <v>38179.939693757362</v>
      </c>
      <c r="BB47" s="353">
        <v>38738.826216101537</v>
      </c>
      <c r="BC47" s="353">
        <v>39734.299590347866</v>
      </c>
      <c r="BD47" s="353">
        <v>39692.205411624898</v>
      </c>
      <c r="BE47" s="353">
        <v>40940.560126553006</v>
      </c>
      <c r="BF47" s="353">
        <v>41196</v>
      </c>
      <c r="BG47" s="353">
        <v>41606.571073911196</v>
      </c>
      <c r="BH47" s="382"/>
      <c r="BL47" s="694">
        <f t="shared" si="2"/>
        <v>8.7666521234952555E-3</v>
      </c>
    </row>
    <row r="48" spans="1:64" s="87" customFormat="1" ht="15" customHeight="1" x14ac:dyDescent="0.2">
      <c r="A48" s="473">
        <v>39</v>
      </c>
      <c r="B48" s="316">
        <v>21445.080137659785</v>
      </c>
      <c r="C48" s="316">
        <f t="shared" si="0"/>
        <v>22171.973503698195</v>
      </c>
      <c r="D48" s="354">
        <v>22898.866869736608</v>
      </c>
      <c r="E48" s="354">
        <f t="shared" si="1"/>
        <v>24365.151138217585</v>
      </c>
      <c r="F48" s="354">
        <v>25831.435406698562</v>
      </c>
      <c r="G48" s="316">
        <v>26679.542743318761</v>
      </c>
      <c r="H48" s="354">
        <v>27536.218945581837</v>
      </c>
      <c r="I48" s="368">
        <v>28448.719001162612</v>
      </c>
      <c r="J48" s="316">
        <v>27949.119324181625</v>
      </c>
      <c r="K48" s="316">
        <v>27721.417032163743</v>
      </c>
      <c r="L48" s="316">
        <v>28551.566336807075</v>
      </c>
      <c r="M48" s="316">
        <v>29325.13626172881</v>
      </c>
      <c r="N48" s="316">
        <v>29167.213696117396</v>
      </c>
      <c r="O48" s="354">
        <v>27958.002807017543</v>
      </c>
      <c r="P48" s="354">
        <v>29351.434122970455</v>
      </c>
      <c r="Q48" s="354">
        <v>30049.407247058825</v>
      </c>
      <c r="R48" s="354">
        <v>30791.298558722516</v>
      </c>
      <c r="S48" s="383">
        <v>30889.580943595862</v>
      </c>
      <c r="T48" s="354">
        <v>30035.917513448894</v>
      </c>
      <c r="U48" s="354">
        <v>29682.113973600364</v>
      </c>
      <c r="V48" s="354">
        <v>28065.146482072822</v>
      </c>
      <c r="W48" s="354">
        <v>27777.507996140506</v>
      </c>
      <c r="X48" s="354">
        <v>28698.602224900711</v>
      </c>
      <c r="Y48" s="354">
        <v>28957.047742724008</v>
      </c>
      <c r="Z48" s="354">
        <v>29473.430293049885</v>
      </c>
      <c r="AA48" s="354">
        <v>30330.670507794697</v>
      </c>
      <c r="AB48" s="354">
        <v>30919.621916458458</v>
      </c>
      <c r="AC48" s="383">
        <v>31484.535288354338</v>
      </c>
      <c r="AD48" s="354">
        <v>31516.583561955165</v>
      </c>
      <c r="AE48" s="354">
        <v>30994.859058300179</v>
      </c>
      <c r="AF48" s="354">
        <v>31178.65897294987</v>
      </c>
      <c r="AG48" s="354">
        <v>31813.341155449674</v>
      </c>
      <c r="AH48" s="354">
        <v>32826.901969926563</v>
      </c>
      <c r="AI48" s="354">
        <v>33083.625983071892</v>
      </c>
      <c r="AJ48" s="354">
        <v>33790.871780530775</v>
      </c>
      <c r="AK48" s="354">
        <v>34765.727952167414</v>
      </c>
      <c r="AL48" s="354">
        <v>36334.057255783104</v>
      </c>
      <c r="AM48" s="383">
        <v>37353.892767681071</v>
      </c>
      <c r="AN48" s="354">
        <v>38349.767107592961</v>
      </c>
      <c r="AO48" s="354">
        <v>38209.901674331159</v>
      </c>
      <c r="AP48" s="354">
        <v>38003.888464514843</v>
      </c>
      <c r="AQ48" s="354">
        <v>38051.92530856654</v>
      </c>
      <c r="AR48" s="354">
        <v>38775.877157300027</v>
      </c>
      <c r="AS48" s="354">
        <v>39424.751398068125</v>
      </c>
      <c r="AT48" s="354">
        <v>39995.375894800614</v>
      </c>
      <c r="AU48" s="354">
        <v>39813.260228525287</v>
      </c>
      <c r="AV48" s="354">
        <v>39586.975092014043</v>
      </c>
      <c r="AW48" s="383">
        <v>37433.898726680483</v>
      </c>
      <c r="AX48" s="354">
        <v>38183.008266530458</v>
      </c>
      <c r="AY48" s="354">
        <v>38450.989167023683</v>
      </c>
      <c r="AZ48" s="354">
        <v>38616.432800000002</v>
      </c>
      <c r="BA48" s="354">
        <v>38910.406595995286</v>
      </c>
      <c r="BB48" s="354">
        <v>39474.684488678009</v>
      </c>
      <c r="BC48" s="354">
        <v>40524.248006646099</v>
      </c>
      <c r="BD48" s="354">
        <v>40482.853505106992</v>
      </c>
      <c r="BE48" s="354">
        <v>41772.443786599077</v>
      </c>
      <c r="BF48" s="354">
        <v>42086</v>
      </c>
      <c r="BG48" s="354">
        <v>42480.473045822102</v>
      </c>
      <c r="BH48" s="384"/>
      <c r="BL48" s="694">
        <f t="shared" si="2"/>
        <v>8.9163907070173298E-3</v>
      </c>
    </row>
    <row r="49" spans="1:64" s="87" customFormat="1" ht="15" customHeight="1" x14ac:dyDescent="0.2">
      <c r="A49" s="472">
        <v>40</v>
      </c>
      <c r="B49" s="317">
        <v>21887.457227138646</v>
      </c>
      <c r="C49" s="317">
        <f t="shared" si="0"/>
        <v>22627.97134187369</v>
      </c>
      <c r="D49" s="353">
        <v>23368.485456608734</v>
      </c>
      <c r="E49" s="353">
        <f t="shared" si="1"/>
        <v>24861.744209279532</v>
      </c>
      <c r="F49" s="353">
        <v>26355.002961950329</v>
      </c>
      <c r="G49" s="317">
        <v>27077.836330437669</v>
      </c>
      <c r="H49" s="353">
        <v>27976.751458576429</v>
      </c>
      <c r="I49" s="367">
        <v>28868.564322903501</v>
      </c>
      <c r="J49" s="317">
        <v>28369.047134491699</v>
      </c>
      <c r="K49" s="317">
        <v>28126.183114035088</v>
      </c>
      <c r="L49" s="317">
        <v>29021.930116472544</v>
      </c>
      <c r="M49" s="317">
        <v>29821.704890807941</v>
      </c>
      <c r="N49" s="317">
        <v>29645.434118006728</v>
      </c>
      <c r="O49" s="353">
        <v>28381.550035087719</v>
      </c>
      <c r="P49" s="353">
        <v>29778.846420015969</v>
      </c>
      <c r="Q49" s="353">
        <v>30511.492015686275</v>
      </c>
      <c r="R49" s="353">
        <v>31223.651040596469</v>
      </c>
      <c r="S49" s="381">
        <v>31373.310399088416</v>
      </c>
      <c r="T49" s="353">
        <v>30471.700338712893</v>
      </c>
      <c r="U49" s="353">
        <v>30118.133818843879</v>
      </c>
      <c r="V49" s="353">
        <v>28556.434881378449</v>
      </c>
      <c r="W49" s="353">
        <v>28282.222906530355</v>
      </c>
      <c r="X49" s="353">
        <v>29199.706297298901</v>
      </c>
      <c r="Y49" s="353">
        <v>29489.999541669851</v>
      </c>
      <c r="Z49" s="353">
        <v>30057.842284516631</v>
      </c>
      <c r="AA49" s="353">
        <v>30944.512717658861</v>
      </c>
      <c r="AB49" s="353">
        <v>31517.827356863847</v>
      </c>
      <c r="AC49" s="381">
        <v>32079.430251021993</v>
      </c>
      <c r="AD49" s="353">
        <v>32117.036411746565</v>
      </c>
      <c r="AE49" s="353">
        <v>31523.929576141098</v>
      </c>
      <c r="AF49" s="353">
        <v>31761.895829517009</v>
      </c>
      <c r="AG49" s="353">
        <v>32436.647170935081</v>
      </c>
      <c r="AH49" s="353">
        <v>33482.020048956751</v>
      </c>
      <c r="AI49" s="353">
        <v>33700.091063501801</v>
      </c>
      <c r="AJ49" s="353">
        <v>34448.974635756036</v>
      </c>
      <c r="AK49" s="353">
        <v>35391.426008968607</v>
      </c>
      <c r="AL49" s="353">
        <v>37067.064145426979</v>
      </c>
      <c r="AM49" s="381">
        <v>38051.834354847299</v>
      </c>
      <c r="AN49" s="353">
        <v>39151.424018331425</v>
      </c>
      <c r="AO49" s="353">
        <v>38985.07309636932</v>
      </c>
      <c r="AP49" s="353">
        <v>38765.514366309697</v>
      </c>
      <c r="AQ49" s="353">
        <v>38907.237639007697</v>
      </c>
      <c r="AR49" s="353">
        <v>39599.130205173955</v>
      </c>
      <c r="AS49" s="353">
        <v>40157.943522669499</v>
      </c>
      <c r="AT49" s="353">
        <v>40794.339070529357</v>
      </c>
      <c r="AU49" s="353">
        <v>40590.381421134771</v>
      </c>
      <c r="AV49" s="353">
        <v>40384.402037147993</v>
      </c>
      <c r="AW49" s="381">
        <v>38163.556411015692</v>
      </c>
      <c r="AX49" s="353">
        <v>38963.407770330145</v>
      </c>
      <c r="AY49" s="353">
        <v>39211.242874920943</v>
      </c>
      <c r="AZ49" s="353">
        <v>39438.153279999999</v>
      </c>
      <c r="BA49" s="353">
        <v>39694.136709854727</v>
      </c>
      <c r="BB49" s="353">
        <v>40239.379007059375</v>
      </c>
      <c r="BC49" s="353">
        <v>41306.793961211959</v>
      </c>
      <c r="BD49" s="353">
        <v>41233.81252652526</v>
      </c>
      <c r="BE49" s="353">
        <v>42627.890653764676</v>
      </c>
      <c r="BF49" s="353">
        <v>42951</v>
      </c>
      <c r="BG49" s="353">
        <v>43352.41119307703</v>
      </c>
      <c r="BH49" s="382"/>
      <c r="BL49" s="694">
        <f t="shared" si="2"/>
        <v>9.0741207766433796E-3</v>
      </c>
    </row>
    <row r="50" spans="1:64" s="87" customFormat="1" ht="15" customHeight="1" x14ac:dyDescent="0.2">
      <c r="A50" s="472">
        <v>41</v>
      </c>
      <c r="B50" s="317">
        <v>22316.222713864307</v>
      </c>
      <c r="C50" s="317">
        <f t="shared" si="0"/>
        <v>23073.856205525597</v>
      </c>
      <c r="D50" s="353">
        <v>23831.489697186884</v>
      </c>
      <c r="E50" s="353">
        <f t="shared" si="1"/>
        <v>25345.568042942952</v>
      </c>
      <c r="F50" s="353">
        <v>26859.64638869902</v>
      </c>
      <c r="G50" s="317">
        <v>27512.895479444476</v>
      </c>
      <c r="H50" s="353">
        <v>28399.662671051236</v>
      </c>
      <c r="I50" s="367">
        <v>29316.399332760451</v>
      </c>
      <c r="J50" s="317">
        <v>28826.18373812038</v>
      </c>
      <c r="K50" s="317">
        <v>28611.902412280702</v>
      </c>
      <c r="L50" s="317">
        <v>29463.199229354581</v>
      </c>
      <c r="M50" s="317">
        <v>30318.273519887076</v>
      </c>
      <c r="N50" s="317">
        <v>30132.118618159584</v>
      </c>
      <c r="O50" s="353">
        <v>28832.297543859651</v>
      </c>
      <c r="P50" s="353">
        <v>30209.943305829118</v>
      </c>
      <c r="Q50" s="353">
        <v>30945.782211764708</v>
      </c>
      <c r="R50" s="353">
        <v>31717.768162738132</v>
      </c>
      <c r="S50" s="381">
        <v>31842.017200683684</v>
      </c>
      <c r="T50" s="353">
        <v>30957.129308627216</v>
      </c>
      <c r="U50" s="353">
        <v>30589.438507055074</v>
      </c>
      <c r="V50" s="353">
        <v>29031.109663316256</v>
      </c>
      <c r="W50" s="353">
        <v>28777.843854570838</v>
      </c>
      <c r="X50" s="353">
        <v>29716.127961429786</v>
      </c>
      <c r="Y50" s="353">
        <v>30054.674661981513</v>
      </c>
      <c r="Z50" s="353">
        <v>30646.399041880304</v>
      </c>
      <c r="AA50" s="353">
        <v>31542.201185158177</v>
      </c>
      <c r="AB50" s="353">
        <v>32131.621212654394</v>
      </c>
      <c r="AC50" s="381">
        <v>32661.230041555456</v>
      </c>
      <c r="AD50" s="353">
        <v>32690.522816188051</v>
      </c>
      <c r="AE50" s="353">
        <v>32087.693242692898</v>
      </c>
      <c r="AF50" s="353">
        <v>32392.467851254813</v>
      </c>
      <c r="AG50" s="353">
        <v>33063.251101846341</v>
      </c>
      <c r="AH50" s="353">
        <v>34167.796363212496</v>
      </c>
      <c r="AI50" s="353">
        <v>34327.62090178558</v>
      </c>
      <c r="AJ50" s="353">
        <v>35110.174445594115</v>
      </c>
      <c r="AK50" s="353">
        <v>36053.572496263077</v>
      </c>
      <c r="AL50" s="353">
        <v>37818.058934203218</v>
      </c>
      <c r="AM50" s="381">
        <v>38714.362415391988</v>
      </c>
      <c r="AN50" s="353">
        <v>39968.941047807522</v>
      </c>
      <c r="AO50" s="353">
        <v>39826.36621865393</v>
      </c>
      <c r="AP50" s="353">
        <v>39532.669312763675</v>
      </c>
      <c r="AQ50" s="353">
        <v>39654.282585848712</v>
      </c>
      <c r="AR50" s="353">
        <v>40431.603687184062</v>
      </c>
      <c r="AS50" s="353">
        <v>40906.490456163054</v>
      </c>
      <c r="AT50" s="353">
        <v>41585.846913358611</v>
      </c>
      <c r="AU50" s="353">
        <v>41400.134452314174</v>
      </c>
      <c r="AV50" s="353">
        <v>41190.123170418556</v>
      </c>
      <c r="AW50" s="381">
        <v>38952.945302254746</v>
      </c>
      <c r="AX50" s="353">
        <v>39749.579459808818</v>
      </c>
      <c r="AY50" s="353">
        <v>40005.386049737841</v>
      </c>
      <c r="AZ50" s="353">
        <v>40259.873760000002</v>
      </c>
      <c r="BA50" s="353">
        <v>40482.2148409894</v>
      </c>
      <c r="BB50" s="353">
        <v>41020.093661999003</v>
      </c>
      <c r="BC50" s="353">
        <v>42100.972355642982</v>
      </c>
      <c r="BD50" s="353">
        <v>41992.08269279739</v>
      </c>
      <c r="BE50" s="353">
        <v>43449.52944115008</v>
      </c>
      <c r="BF50" s="353">
        <v>43834</v>
      </c>
      <c r="BG50" s="353">
        <v>44237.114200595832</v>
      </c>
      <c r="BH50" s="382"/>
      <c r="BL50" s="694">
        <f t="shared" si="2"/>
        <v>9.1948162921835497E-3</v>
      </c>
    </row>
    <row r="51" spans="1:64" s="87" customFormat="1" ht="15" customHeight="1" x14ac:dyDescent="0.2">
      <c r="A51" s="472">
        <v>42</v>
      </c>
      <c r="B51" s="317">
        <v>22765.405604719766</v>
      </c>
      <c r="C51" s="317">
        <f t="shared" si="0"/>
        <v>23539.871290683361</v>
      </c>
      <c r="D51" s="353">
        <v>24314.336976646959</v>
      </c>
      <c r="E51" s="353">
        <f t="shared" si="1"/>
        <v>25848.775460298872</v>
      </c>
      <c r="F51" s="353">
        <v>27383.213943950785</v>
      </c>
      <c r="G51" s="317">
        <v>27929.57184750733</v>
      </c>
      <c r="H51" s="353">
        <v>28793.205049326403</v>
      </c>
      <c r="I51" s="367">
        <v>29747.440529747761</v>
      </c>
      <c r="J51" s="317">
        <v>29278.004799846407</v>
      </c>
      <c r="K51" s="317">
        <v>29107.7408625731</v>
      </c>
      <c r="L51" s="317">
        <v>29933.56300902005</v>
      </c>
      <c r="M51" s="317">
        <v>30842.429295026162</v>
      </c>
      <c r="N51" s="317">
        <v>30593.410883521861</v>
      </c>
      <c r="O51" s="353">
        <v>29259.73052631579</v>
      </c>
      <c r="P51" s="353">
        <v>30629.986425339364</v>
      </c>
      <c r="Q51" s="353">
        <v>31411.341301960787</v>
      </c>
      <c r="R51" s="353">
        <v>32215.1360554202</v>
      </c>
      <c r="S51" s="381">
        <v>32304.714940720038</v>
      </c>
      <c r="T51" s="353">
        <v>31450.832635983264</v>
      </c>
      <c r="U51" s="353">
        <v>31045.621119708696</v>
      </c>
      <c r="V51" s="353">
        <v>29489.170827886239</v>
      </c>
      <c r="W51" s="353">
        <v>29268.91782143664</v>
      </c>
      <c r="X51" s="353">
        <v>30195.349759924127</v>
      </c>
      <c r="Y51" s="353">
        <v>30602.430677564738</v>
      </c>
      <c r="Z51" s="353">
        <v>31232.883416295514</v>
      </c>
      <c r="AA51" s="353">
        <v>32162.101048409157</v>
      </c>
      <c r="AB51" s="353">
        <v>32731.775204982932</v>
      </c>
      <c r="AC51" s="381">
        <v>33252.38352647049</v>
      </c>
      <c r="AD51" s="353">
        <v>33301.762244119418</v>
      </c>
      <c r="AE51" s="353">
        <v>32705.23128974656</v>
      </c>
      <c r="AF51" s="353">
        <v>33014.587164926423</v>
      </c>
      <c r="AG51" s="353">
        <v>33701.397736748062</v>
      </c>
      <c r="AH51" s="353">
        <v>34832.595990208647</v>
      </c>
      <c r="AI51" s="353">
        <v>34958.312099456183</v>
      </c>
      <c r="AJ51" s="353">
        <v>35757.437959674491</v>
      </c>
      <c r="AK51" s="353">
        <v>36723.312406576981</v>
      </c>
      <c r="AL51" s="353">
        <v>38506.096076016183</v>
      </c>
      <c r="AM51" s="381">
        <v>39424.108511432067</v>
      </c>
      <c r="AN51" s="353">
        <v>40772.039787522132</v>
      </c>
      <c r="AO51" s="353">
        <v>40626.860845041796</v>
      </c>
      <c r="AP51" s="353">
        <v>40321.940437854166</v>
      </c>
      <c r="AQ51" s="353">
        <v>40417.567640229739</v>
      </c>
      <c r="AR51" s="353">
        <v>41237.733071662209</v>
      </c>
      <c r="AS51" s="353">
        <v>41704.940518556177</v>
      </c>
      <c r="AT51" s="353">
        <v>42357.473868455891</v>
      </c>
      <c r="AU51" s="353">
        <v>42200.218790583975</v>
      </c>
      <c r="AV51" s="353">
        <v>41989.919883591545</v>
      </c>
      <c r="AW51" s="381">
        <v>39702.513388891239</v>
      </c>
      <c r="AX51" s="353">
        <v>40534.596712151695</v>
      </c>
      <c r="AY51" s="353">
        <v>40799.529224554746</v>
      </c>
      <c r="AZ51" s="353">
        <v>41053.908239999997</v>
      </c>
      <c r="BA51" s="353">
        <v>41268.11896348645</v>
      </c>
      <c r="BB51" s="353">
        <v>41832.848590055168</v>
      </c>
      <c r="BC51" s="353">
        <v>42900.438222739984</v>
      </c>
      <c r="BD51" s="353">
        <v>42793.175278927862</v>
      </c>
      <c r="BE51" s="353">
        <v>44268.094766737289</v>
      </c>
      <c r="BF51" s="353">
        <v>44705</v>
      </c>
      <c r="BG51" s="353">
        <v>45104.14278621081</v>
      </c>
      <c r="BH51" s="382"/>
      <c r="BL51" s="694">
        <f t="shared" si="2"/>
        <v>9.2971603250990853E-3</v>
      </c>
    </row>
    <row r="52" spans="1:64" s="87" customFormat="1" ht="15" customHeight="1" x14ac:dyDescent="0.2">
      <c r="A52" s="472">
        <v>43</v>
      </c>
      <c r="B52" s="317">
        <v>23228.20009832842</v>
      </c>
      <c r="C52" s="317">
        <f t="shared" si="0"/>
        <v>24002.770657776768</v>
      </c>
      <c r="D52" s="353">
        <v>24777.341217225112</v>
      </c>
      <c r="E52" s="353">
        <f t="shared" si="1"/>
        <v>26348.369401048192</v>
      </c>
      <c r="F52" s="353">
        <v>27919.397584871269</v>
      </c>
      <c r="G52" s="317">
        <v>28407.52415205002</v>
      </c>
      <c r="H52" s="353">
        <v>29251.358862840774</v>
      </c>
      <c r="I52" s="367">
        <v>30273.646666329674</v>
      </c>
      <c r="J52" s="317">
        <v>29713.879235864453</v>
      </c>
      <c r="K52" s="317">
        <v>29603.579312865495</v>
      </c>
      <c r="L52" s="317">
        <v>30457.26701112181</v>
      </c>
      <c r="M52" s="317">
        <v>31357.389354811927</v>
      </c>
      <c r="N52" s="317">
        <v>30991.222561907674</v>
      </c>
      <c r="O52" s="353">
        <v>29683.277754385967</v>
      </c>
      <c r="P52" s="353">
        <v>31068.452488687781</v>
      </c>
      <c r="Q52" s="353">
        <v>31887.323356862747</v>
      </c>
      <c r="R52" s="353">
        <v>32689.748554319427</v>
      </c>
      <c r="S52" s="381">
        <v>32776.426273094767</v>
      </c>
      <c r="T52" s="353">
        <v>31947.294082486551</v>
      </c>
      <c r="U52" s="353">
        <v>31521.966499772418</v>
      </c>
      <c r="V52" s="353">
        <v>29947.231992456222</v>
      </c>
      <c r="W52" s="353">
        <v>29755.444807127755</v>
      </c>
      <c r="X52" s="353">
        <v>30685.512695370391</v>
      </c>
      <c r="Y52" s="353">
        <v>31118.463371782142</v>
      </c>
      <c r="Z52" s="353">
        <v>31804.861110071481</v>
      </c>
      <c r="AA52" s="353">
        <v>32786.039347251346</v>
      </c>
      <c r="AB52" s="353">
        <v>33367.003131928068</v>
      </c>
      <c r="AC52" s="381">
        <v>33837.924794756582</v>
      </c>
      <c r="AD52" s="353">
        <v>33930.979302284053</v>
      </c>
      <c r="AE52" s="353">
        <v>33312.361392186962</v>
      </c>
      <c r="AF52" s="353">
        <v>33646.849728277462</v>
      </c>
      <c r="AG52" s="353">
        <v>34357.682906491958</v>
      </c>
      <c r="AH52" s="353">
        <v>35515.145121809066</v>
      </c>
      <c r="AI52" s="353">
        <v>35600.068054980657</v>
      </c>
      <c r="AJ52" s="353">
        <v>36413.992337593336</v>
      </c>
      <c r="AK52" s="353">
        <v>37396.089686098654</v>
      </c>
      <c r="AL52" s="353">
        <v>39156.658427970055</v>
      </c>
      <c r="AM52" s="381">
        <v>40215.010605979849</v>
      </c>
      <c r="AN52" s="353">
        <v>41576.580356212893</v>
      </c>
      <c r="AO52" s="353">
        <v>41417.507558626996</v>
      </c>
      <c r="AP52" s="353">
        <v>41143.003569734647</v>
      </c>
      <c r="AQ52" s="353">
        <v>41165.965929365753</v>
      </c>
      <c r="AR52" s="353">
        <v>42039.910841510558</v>
      </c>
      <c r="AS52" s="353">
        <v>42522.584092064521</v>
      </c>
      <c r="AT52" s="353">
        <v>43213.594596414063</v>
      </c>
      <c r="AU52" s="353">
        <v>42984.591502875664</v>
      </c>
      <c r="AV52" s="353">
        <v>42805.120089018237</v>
      </c>
      <c r="AW52" s="381">
        <v>40460.279876475317</v>
      </c>
      <c r="AX52" s="353">
        <v>41343.857144346344</v>
      </c>
      <c r="AY52" s="353">
        <v>41609.487483934143</v>
      </c>
      <c r="AZ52" s="353">
        <v>41891.132879999997</v>
      </c>
      <c r="BA52" s="353">
        <v>42101.851276010988</v>
      </c>
      <c r="BB52" s="353">
        <v>42586.863017397685</v>
      </c>
      <c r="BC52" s="353">
        <v>43686.156660905435</v>
      </c>
      <c r="BD52" s="353">
        <v>43619.334647414435</v>
      </c>
      <c r="BE52" s="353">
        <v>45129.688557499292</v>
      </c>
      <c r="BF52" s="353">
        <v>45584</v>
      </c>
      <c r="BG52" s="353">
        <v>45983.936232089654</v>
      </c>
      <c r="BH52" s="382"/>
      <c r="BL52" s="694">
        <f t="shared" si="2"/>
        <v>9.3983447356937866E-3</v>
      </c>
    </row>
    <row r="53" spans="1:64" s="87" customFormat="1" ht="15" customHeight="1" x14ac:dyDescent="0.2">
      <c r="A53" s="472">
        <v>44</v>
      </c>
      <c r="B53" s="317">
        <v>23663.771386430679</v>
      </c>
      <c r="C53" s="317">
        <f t="shared" si="0"/>
        <v>24461.979941557933</v>
      </c>
      <c r="D53" s="353">
        <v>25260.188496685183</v>
      </c>
      <c r="E53" s="353">
        <f t="shared" si="1"/>
        <v>26873.654968324365</v>
      </c>
      <c r="F53" s="353">
        <v>28487.121439963543</v>
      </c>
      <c r="G53" s="317">
        <v>28873.221269296741</v>
      </c>
      <c r="H53" s="353">
        <v>29738.881510554787</v>
      </c>
      <c r="I53" s="367">
        <v>30738.275489056257</v>
      </c>
      <c r="J53" s="317">
        <v>30176.331381395798</v>
      </c>
      <c r="K53" s="317">
        <v>30038.702850877191</v>
      </c>
      <c r="L53" s="317">
        <v>30942.178124178998</v>
      </c>
      <c r="M53" s="317">
        <v>31844.762268537743</v>
      </c>
      <c r="N53" s="317">
        <v>31427.122592479365</v>
      </c>
      <c r="O53" s="353">
        <v>30106.824982456143</v>
      </c>
      <c r="P53" s="353">
        <v>31529.026084641999</v>
      </c>
      <c r="Q53" s="353">
        <v>32342.459482352944</v>
      </c>
      <c r="R53" s="353">
        <v>33154.60874159744</v>
      </c>
      <c r="S53" s="381">
        <v>33251.142136248942</v>
      </c>
      <c r="T53" s="353">
        <v>32435.481171548119</v>
      </c>
      <c r="U53" s="353">
        <v>32005.872917614928</v>
      </c>
      <c r="V53" s="353">
        <v>30424.280148303718</v>
      </c>
      <c r="W53" s="353">
        <v>30291.98858574039</v>
      </c>
      <c r="X53" s="353">
        <v>31206.310814282046</v>
      </c>
      <c r="Y53" s="353">
        <v>31714.861813459629</v>
      </c>
      <c r="Z53" s="353">
        <v>32356.114974362808</v>
      </c>
      <c r="AA53" s="353">
        <v>33363.535636794608</v>
      </c>
      <c r="AB53" s="353">
        <v>33973.002780026036</v>
      </c>
      <c r="AC53" s="381">
        <v>34453.397885063685</v>
      </c>
      <c r="AD53" s="353">
        <v>34542.21873021542</v>
      </c>
      <c r="AE53" s="353">
        <v>33945.511356160518</v>
      </c>
      <c r="AF53" s="353">
        <v>34290.946082921175</v>
      </c>
      <c r="AG53" s="353">
        <v>35005.723287671237</v>
      </c>
      <c r="AH53" s="353">
        <v>36207.375801375449</v>
      </c>
      <c r="AI53" s="353">
        <v>36267.114885599687</v>
      </c>
      <c r="AJ53" s="353">
        <v>37073.643670125006</v>
      </c>
      <c r="AK53" s="353">
        <v>38138.726457399098</v>
      </c>
      <c r="AL53" s="353">
        <v>39850.691536160477</v>
      </c>
      <c r="AM53" s="381">
        <v>41001.486009699933</v>
      </c>
      <c r="AN53" s="353">
        <v>42373.911780022914</v>
      </c>
      <c r="AO53" s="353">
        <v>42244.732234050665</v>
      </c>
      <c r="AP53" s="353">
        <v>41928.12791133079</v>
      </c>
      <c r="AQ53" s="353">
        <v>41891.35739948674</v>
      </c>
      <c r="AR53" s="353">
        <v>42830.233767469523</v>
      </c>
      <c r="AS53" s="353">
        <v>43308.238480380824</v>
      </c>
      <c r="AT53" s="353">
        <v>44048.591881157008</v>
      </c>
      <c r="AU53" s="353">
        <v>43794.344534055075</v>
      </c>
      <c r="AV53" s="353">
        <v>43647.57262689378</v>
      </c>
      <c r="AW53" s="381">
        <v>41256.69596852659</v>
      </c>
      <c r="AX53" s="353">
        <v>42138.109893775611</v>
      </c>
      <c r="AY53" s="353">
        <v>42419.445743313539</v>
      </c>
      <c r="AZ53" s="353">
        <v>42756.043519999999</v>
      </c>
      <c r="BA53" s="353">
        <v>42926.887553985078</v>
      </c>
      <c r="BB53" s="353">
        <v>43383.597808895582</v>
      </c>
      <c r="BC53" s="353">
        <v>44507.829913199581</v>
      </c>
      <c r="BD53" s="353">
        <v>44477.871943110978</v>
      </c>
      <c r="BE53" s="353">
        <v>46033.286326170019</v>
      </c>
      <c r="BF53" s="353">
        <v>46486</v>
      </c>
      <c r="BG53" s="353">
        <v>46918.716768335937</v>
      </c>
      <c r="BH53" s="382"/>
      <c r="BL53" s="694">
        <f t="shared" si="2"/>
        <v>9.5159990334541256E-3</v>
      </c>
    </row>
    <row r="54" spans="1:64" s="87" customFormat="1" ht="15" customHeight="1" x14ac:dyDescent="0.2">
      <c r="A54" s="472">
        <v>45</v>
      </c>
      <c r="B54" s="317">
        <v>24065.313667649953</v>
      </c>
      <c r="C54" s="317">
        <f t="shared" si="0"/>
        <v>24910.789068191578</v>
      </c>
      <c r="D54" s="353">
        <v>25756.264468733203</v>
      </c>
      <c r="E54" s="353">
        <f t="shared" si="1"/>
        <v>27374.014667722717</v>
      </c>
      <c r="F54" s="353">
        <v>28991.764866712234</v>
      </c>
      <c r="G54" s="317">
        <v>29326.663199247494</v>
      </c>
      <c r="H54" s="353">
        <v>30144.171422509811</v>
      </c>
      <c r="I54" s="367">
        <v>31236.491937522114</v>
      </c>
      <c r="J54" s="317">
        <v>30633.467985024479</v>
      </c>
      <c r="K54" s="317">
        <v>30534.541301169589</v>
      </c>
      <c r="L54" s="317">
        <v>31422.240126105611</v>
      </c>
      <c r="M54" s="317">
        <v>32336.73303994022</v>
      </c>
      <c r="N54" s="317">
        <v>31871.486701314585</v>
      </c>
      <c r="O54" s="353">
        <v>30549.800982456141</v>
      </c>
      <c r="P54" s="353">
        <v>31985.915091828585</v>
      </c>
      <c r="Q54" s="353">
        <v>32811.492894117648</v>
      </c>
      <c r="R54" s="353">
        <v>33651.976634279505</v>
      </c>
      <c r="S54" s="381">
        <v>33734.871591741496</v>
      </c>
      <c r="T54" s="353">
        <v>32898.845188284518</v>
      </c>
      <c r="U54" s="353">
        <v>32507.421756941283</v>
      </c>
      <c r="V54" s="353">
        <v>30927.435417157794</v>
      </c>
      <c r="W54" s="353">
        <v>30803.523967892266</v>
      </c>
      <c r="X54" s="353">
        <v>31759.932344049481</v>
      </c>
      <c r="Y54" s="353">
        <v>32311.260255137116</v>
      </c>
      <c r="Z54" s="353">
        <v>32909.441221602603</v>
      </c>
      <c r="AA54" s="353">
        <v>33975.358628863163</v>
      </c>
      <c r="AB54" s="353">
        <v>34520.545870429669</v>
      </c>
      <c r="AC54" s="381">
        <v>35046.422108855026</v>
      </c>
      <c r="AD54" s="353">
        <v>35142.67158000682</v>
      </c>
      <c r="AE54" s="353">
        <v>34628.966385764856</v>
      </c>
      <c r="AF54" s="353">
        <v>34923.208646272215</v>
      </c>
      <c r="AG54" s="353">
        <v>35645.518880285883</v>
      </c>
      <c r="AH54" s="353">
        <v>36910.901620235454</v>
      </c>
      <c r="AI54" s="353">
        <v>36923.096958364848</v>
      </c>
      <c r="AJ54" s="353">
        <v>37739.488911882327</v>
      </c>
      <c r="AK54" s="353">
        <v>38855.545590433481</v>
      </c>
      <c r="AL54" s="353">
        <v>40568.708509860713</v>
      </c>
      <c r="AM54" s="381">
        <v>41736.316687096936</v>
      </c>
      <c r="AN54" s="353">
        <v>43169.801374856783</v>
      </c>
      <c r="AO54" s="353">
        <v>43064.92268604385</v>
      </c>
      <c r="AP54" s="353">
        <v>42692.518335455206</v>
      </c>
      <c r="AQ54" s="353">
        <v>42693.889380422828</v>
      </c>
      <c r="AR54" s="353">
        <v>43720.664264049956</v>
      </c>
      <c r="AS54" s="353">
        <v>44192.419559088594</v>
      </c>
      <c r="AT54" s="353">
        <v>44873.64872203397</v>
      </c>
      <c r="AU54" s="353">
        <v>44627.060710894788</v>
      </c>
      <c r="AV54" s="353">
        <v>44466.327484379013</v>
      </c>
      <c r="AW54" s="381">
        <v>42069.508862473034</v>
      </c>
      <c r="AX54" s="353">
        <v>42919.663834711093</v>
      </c>
      <c r="AY54" s="353">
        <v>43236.181896076872</v>
      </c>
      <c r="AZ54" s="353">
        <v>43562.259839999999</v>
      </c>
      <c r="BA54" s="353">
        <v>43741.053788771103</v>
      </c>
      <c r="BB54" s="353">
        <v>44168.584500250749</v>
      </c>
      <c r="BC54" s="353">
        <v>45330.560660026924</v>
      </c>
      <c r="BD54" s="353">
        <v>45365.653818222971</v>
      </c>
      <c r="BE54" s="353">
        <v>46898.978065996285</v>
      </c>
      <c r="BF54" s="353">
        <v>47326</v>
      </c>
      <c r="BG54" s="353">
        <v>47800.474038870765</v>
      </c>
      <c r="BH54" s="382"/>
      <c r="BL54" s="694">
        <f t="shared" si="2"/>
        <v>9.6149364590085717E-3</v>
      </c>
    </row>
    <row r="55" spans="1:64" s="87" customFormat="1" ht="15" customHeight="1" x14ac:dyDescent="0.2">
      <c r="A55" s="472">
        <v>46</v>
      </c>
      <c r="B55" s="317">
        <v>24480.46755162242</v>
      </c>
      <c r="C55" s="317">
        <f t="shared" si="0"/>
        <v>25359.789649907849</v>
      </c>
      <c r="D55" s="353">
        <v>26239.111748193278</v>
      </c>
      <c r="E55" s="353">
        <f t="shared" si="1"/>
        <v>27867.760020827103</v>
      </c>
      <c r="F55" s="353">
        <v>29496.408293460925</v>
      </c>
      <c r="G55" s="317">
        <v>29835.253472030101</v>
      </c>
      <c r="H55" s="353">
        <v>30584.7039355044</v>
      </c>
      <c r="I55" s="367">
        <v>31768.296011727238</v>
      </c>
      <c r="J55" s="317">
        <v>31079.973504847847</v>
      </c>
      <c r="K55" s="317">
        <v>30974.724415204677</v>
      </c>
      <c r="L55" s="317">
        <v>31902.302128032225</v>
      </c>
      <c r="M55" s="317">
        <v>32837.899526696012</v>
      </c>
      <c r="N55" s="317">
        <v>32328.546927545096</v>
      </c>
      <c r="O55" s="353">
        <v>31000.54849122807</v>
      </c>
      <c r="P55" s="353">
        <v>32417.011977641734</v>
      </c>
      <c r="Q55" s="353">
        <v>33259.680376470591</v>
      </c>
      <c r="R55" s="353">
        <v>34107.0845099363</v>
      </c>
      <c r="S55" s="381">
        <v>34212.591985675135</v>
      </c>
      <c r="T55" s="353">
        <v>33353.934847579199</v>
      </c>
      <c r="U55" s="353">
        <v>32983.767137005008</v>
      </c>
      <c r="V55" s="353">
        <v>31428.217312102181</v>
      </c>
      <c r="W55" s="353">
        <v>31365.076142965656</v>
      </c>
      <c r="X55" s="353">
        <v>32293.859827303448</v>
      </c>
      <c r="Y55" s="353">
        <v>32878.050263539837</v>
      </c>
      <c r="Z55" s="353">
        <v>33493.853213069349</v>
      </c>
      <c r="AA55" s="353">
        <v>34548.816482815208</v>
      </c>
      <c r="AB55" s="353">
        <v>35085.625928141606</v>
      </c>
      <c r="AC55" s="381">
        <v>35643.187810399002</v>
      </c>
      <c r="AD55" s="353">
        <v>35762.899823054824</v>
      </c>
      <c r="AE55" s="353">
        <v>35286.401553836033</v>
      </c>
      <c r="AF55" s="353">
        <v>35552.090126396783</v>
      </c>
      <c r="AG55" s="353">
        <v>36272.122811197143</v>
      </c>
      <c r="AH55" s="353">
        <v>37593.450751835881</v>
      </c>
      <c r="AI55" s="353">
        <v>37610.692624998213</v>
      </c>
      <c r="AJ55" s="353">
        <v>38464.176291283315</v>
      </c>
      <c r="AK55" s="353">
        <v>39554.140508221222</v>
      </c>
      <c r="AL55" s="353">
        <v>41310.709349070778</v>
      </c>
      <c r="AM55" s="381">
        <v>42506.560891115485</v>
      </c>
      <c r="AN55" s="353">
        <v>43939.738048119987</v>
      </c>
      <c r="AO55" s="353">
        <v>43935.759546736452</v>
      </c>
      <c r="AP55" s="353">
        <v>43426.499013954417</v>
      </c>
      <c r="AQ55" s="353">
        <v>43496.421361358916</v>
      </c>
      <c r="AR55" s="353">
        <v>44572.895819209036</v>
      </c>
      <c r="AS55" s="353">
        <v>45061.24582890419</v>
      </c>
      <c r="AT55" s="353">
        <v>45758.348226106857</v>
      </c>
      <c r="AU55" s="353">
        <v>45556.463816830554</v>
      </c>
      <c r="AV55" s="353">
        <v>45257.830009415389</v>
      </c>
      <c r="AW55" s="381">
        <v>42902.232158720763</v>
      </c>
      <c r="AX55" s="353">
        <v>43711.60770986876</v>
      </c>
      <c r="AY55" s="353">
        <v>44067.603484505373</v>
      </c>
      <c r="AZ55" s="353">
        <v>44382.872880000003</v>
      </c>
      <c r="BA55" s="353">
        <v>44579.134118570866</v>
      </c>
      <c r="BB55" s="353">
        <v>45000.563592176833</v>
      </c>
      <c r="BC55" s="353">
        <v>46121.566570858355</v>
      </c>
      <c r="BD55" s="353">
        <v>46216.879969065645</v>
      </c>
      <c r="BE55" s="353">
        <v>47767.743267620754</v>
      </c>
      <c r="BF55" s="353">
        <v>48184</v>
      </c>
      <c r="BG55" s="353">
        <v>48658.665413533832</v>
      </c>
      <c r="BH55" s="382"/>
      <c r="BL55" s="694">
        <f t="shared" si="2"/>
        <v>9.72730204162775E-3</v>
      </c>
    </row>
    <row r="56" spans="1:64" x14ac:dyDescent="0.2">
      <c r="A56" s="475">
        <v>47</v>
      </c>
      <c r="B56" s="317">
        <v>24882.009832841693</v>
      </c>
      <c r="C56" s="317">
        <f t="shared" si="0"/>
        <v>25795.370083953549</v>
      </c>
      <c r="D56" s="353">
        <v>26708.730335065404</v>
      </c>
      <c r="E56" s="353">
        <f t="shared" si="1"/>
        <v>28329.658856300073</v>
      </c>
      <c r="F56" s="353">
        <v>29950.587377534743</v>
      </c>
      <c r="G56" s="317">
        <v>30331.588557516738</v>
      </c>
      <c r="H56" s="353">
        <v>31089.847883738199</v>
      </c>
      <c r="I56" s="367">
        <v>32238.522772077034</v>
      </c>
      <c r="J56" s="317">
        <v>31510.532398963234</v>
      </c>
      <c r="K56" s="317">
        <v>31425.026681286548</v>
      </c>
      <c r="L56" s="317">
        <v>32421.157019003411</v>
      </c>
      <c r="M56" s="317">
        <v>33343.663871128461</v>
      </c>
      <c r="N56" s="317">
        <v>32819.463466829715</v>
      </c>
      <c r="O56" s="387">
        <v>31420.209964912283</v>
      </c>
      <c r="P56" s="387">
        <v>32840.739685919616</v>
      </c>
      <c r="Q56" s="387">
        <v>33711.342180392159</v>
      </c>
      <c r="R56" s="387">
        <v>34575.195467754718</v>
      </c>
      <c r="S56" s="388">
        <v>34672.285194932032</v>
      </c>
      <c r="T56" s="387">
        <v>33836.605698346284</v>
      </c>
      <c r="U56" s="387">
        <v>33487.836322257623</v>
      </c>
      <c r="V56" s="387">
        <v>31959.853067872522</v>
      </c>
      <c r="W56" s="387">
        <v>31935.722280388418</v>
      </c>
      <c r="X56" s="387">
        <v>32843.104902290106</v>
      </c>
      <c r="Y56" s="387">
        <v>33478.678481399438</v>
      </c>
      <c r="Z56" s="387">
        <v>34074.120438639169</v>
      </c>
      <c r="AA56" s="387">
        <v>35168.71634606619</v>
      </c>
      <c r="AB56" s="387">
        <v>35713.059647394162</v>
      </c>
      <c r="AC56" s="388">
        <v>36284.851244974496</v>
      </c>
      <c r="AD56" s="387">
        <v>36410.094511452735</v>
      </c>
      <c r="AE56" s="387">
        <v>35919.551517809588</v>
      </c>
      <c r="AF56" s="387">
        <v>36204.639189106674</v>
      </c>
      <c r="AG56" s="387">
        <v>36887.184038117928</v>
      </c>
      <c r="AH56" s="387">
        <v>38258.250378832032</v>
      </c>
      <c r="AI56" s="387">
        <v>38306.191690098625</v>
      </c>
      <c r="AJ56" s="387">
        <v>39191.960625297128</v>
      </c>
      <c r="AK56" s="387">
        <v>40304.370702541106</v>
      </c>
      <c r="AL56" s="387">
        <v>42034.722289148471</v>
      </c>
      <c r="AM56" s="388">
        <v>43315.16974897404</v>
      </c>
      <c r="AN56" s="387">
        <v>44778.882512238306</v>
      </c>
      <c r="AO56" s="387">
        <v>44734.84732843822</v>
      </c>
      <c r="AP56" s="387">
        <v>44236.504056516642</v>
      </c>
      <c r="AQ56" s="387">
        <v>44389.62727606012</v>
      </c>
      <c r="AR56" s="387">
        <v>45425.127374368123</v>
      </c>
      <c r="AS56" s="387">
        <v>45954.383879465728</v>
      </c>
      <c r="AT56" s="387">
        <v>46672.869061777703</v>
      </c>
      <c r="AU56" s="387">
        <v>46470.155296788209</v>
      </c>
      <c r="AV56" s="387">
        <v>46056.441838568862</v>
      </c>
      <c r="AW56" s="388">
        <v>43750.181056728288</v>
      </c>
      <c r="AX56" s="387">
        <v>44556.655693273155</v>
      </c>
      <c r="AY56" s="387">
        <v>44900.154721831197</v>
      </c>
      <c r="AZ56" s="387">
        <v>45247.783519999997</v>
      </c>
      <c r="BA56" s="387">
        <v>45365.038241067923</v>
      </c>
      <c r="BB56" s="387">
        <v>45812.250511129118</v>
      </c>
      <c r="BC56" s="387">
        <v>46952.757273951276</v>
      </c>
      <c r="BD56" s="387">
        <v>47071.239467702842</v>
      </c>
      <c r="BE56" s="387">
        <v>48633.43500744702</v>
      </c>
      <c r="BF56" s="387">
        <v>49031</v>
      </c>
      <c r="BG56" s="387">
        <v>49504.091927933041</v>
      </c>
      <c r="BH56" s="389"/>
      <c r="BL56" s="694">
        <f t="shared" si="2"/>
        <v>9.8085687480586881E-3</v>
      </c>
    </row>
    <row r="57" spans="1:64" x14ac:dyDescent="0.2">
      <c r="A57" s="475">
        <v>48</v>
      </c>
      <c r="B57" s="317">
        <v>25310.775319567358</v>
      </c>
      <c r="C57" s="317">
        <f t="shared" si="0"/>
        <v>26231.333428164493</v>
      </c>
      <c r="D57" s="353">
        <v>27151.891536761632</v>
      </c>
      <c r="E57" s="353">
        <f t="shared" si="1"/>
        <v>28772.020956350738</v>
      </c>
      <c r="F57" s="353">
        <v>30392.150375939847</v>
      </c>
      <c r="G57" s="317">
        <v>30797.285674763458</v>
      </c>
      <c r="H57" s="353">
        <v>31577.370531452212</v>
      </c>
      <c r="I57" s="367">
        <v>32736.739220542888</v>
      </c>
      <c r="J57" s="317">
        <v>31909.198041662668</v>
      </c>
      <c r="K57" s="317">
        <v>31875.32894736842</v>
      </c>
      <c r="L57" s="317">
        <v>32930.31368771346</v>
      </c>
      <c r="M57" s="317">
        <v>33785.058208087692</v>
      </c>
      <c r="N57" s="317">
        <v>33280.755732191988</v>
      </c>
      <c r="O57" s="387">
        <v>31847.642947368422</v>
      </c>
      <c r="P57" s="387">
        <v>33271.836571732762</v>
      </c>
      <c r="Q57" s="387">
        <v>34169.952627450984</v>
      </c>
      <c r="R57" s="387">
        <v>35085.566442598407</v>
      </c>
      <c r="S57" s="388">
        <v>35137.987465747843</v>
      </c>
      <c r="T57" s="387">
        <v>34302.727834229925</v>
      </c>
      <c r="U57" s="387">
        <v>33996.94619936277</v>
      </c>
      <c r="V57" s="387">
        <v>32519.969310559136</v>
      </c>
      <c r="W57" s="387">
        <v>32504.094927223832</v>
      </c>
      <c r="X57" s="387">
        <v>33409.855796399854</v>
      </c>
      <c r="Y57" s="387">
        <v>34094.110915896417</v>
      </c>
      <c r="Z57" s="387">
        <v>34685.473408435937</v>
      </c>
      <c r="AA57" s="387">
        <v>35822.942911842467</v>
      </c>
      <c r="AB57" s="387">
        <v>36334.647710877289</v>
      </c>
      <c r="AC57" s="388">
        <v>36962.058718199936</v>
      </c>
      <c r="AD57" s="387">
        <v>37102.233275433842</v>
      </c>
      <c r="AE57" s="387">
        <v>36538.824222298797</v>
      </c>
      <c r="AF57" s="387">
        <v>36897.761250534291</v>
      </c>
      <c r="AG57" s="387">
        <v>37538.522334723049</v>
      </c>
      <c r="AH57" s="387">
        <v>38947.253875743096</v>
      </c>
      <c r="AI57" s="387">
        <v>38977.980559797885</v>
      </c>
      <c r="AJ57" s="387">
        <v>39933.681255068659</v>
      </c>
      <c r="AK57" s="387">
        <v>41028.783258594915</v>
      </c>
      <c r="AL57" s="387">
        <v>42790.214052707801</v>
      </c>
      <c r="AM57" s="388">
        <v>44088.36508021105</v>
      </c>
      <c r="AN57" s="387">
        <v>45586.306738881365</v>
      </c>
      <c r="AO57" s="387">
        <v>45549.410401687033</v>
      </c>
      <c r="AP57" s="387">
        <v>45090.741456351883</v>
      </c>
      <c r="AQ57" s="387">
        <v>45247.646291091281</v>
      </c>
      <c r="AR57" s="387">
        <v>46345.853583110315</v>
      </c>
      <c r="AS57" s="387">
        <v>46801.457503350743</v>
      </c>
      <c r="AT57" s="387">
        <v>47569.99412068307</v>
      </c>
      <c r="AU57" s="387">
        <v>47394.724056269173</v>
      </c>
      <c r="AV57" s="387">
        <v>46898.894376444412</v>
      </c>
      <c r="AW57" s="388">
        <v>44591.102753923602</v>
      </c>
      <c r="AX57" s="387">
        <v>45397.085928134351</v>
      </c>
      <c r="AY57" s="387">
        <v>45720.279821286487</v>
      </c>
      <c r="AZ57" s="387">
        <v>46122.661119999997</v>
      </c>
      <c r="BA57" s="387">
        <v>46173.769454259913</v>
      </c>
      <c r="BB57" s="387">
        <v>46615.393357250323</v>
      </c>
      <c r="BC57" s="387">
        <v>47826.247758372083</v>
      </c>
      <c r="BD57" s="387">
        <v>47963.199139874188</v>
      </c>
      <c r="BE57" s="387">
        <v>49503.224696337551</v>
      </c>
      <c r="BF57" s="387">
        <v>49923</v>
      </c>
      <c r="BG57" s="387">
        <v>50379.957724499931</v>
      </c>
      <c r="BH57" s="389"/>
      <c r="BL57" s="694">
        <f t="shared" si="2"/>
        <v>9.9241031135679503E-3</v>
      </c>
    </row>
    <row r="58" spans="1:64" x14ac:dyDescent="0.2">
      <c r="A58" s="476">
        <v>49</v>
      </c>
      <c r="B58" s="361">
        <v>25732.735004916423</v>
      </c>
      <c r="C58" s="361">
        <f t="shared" si="0"/>
        <v>26667.201044834132</v>
      </c>
      <c r="D58" s="362">
        <v>27601.66708475184</v>
      </c>
      <c r="E58" s="362">
        <f t="shared" si="1"/>
        <v>29236.614358051469</v>
      </c>
      <c r="F58" s="362">
        <v>30871.561631351102</v>
      </c>
      <c r="G58" s="361">
        <v>31293.620760250094</v>
      </c>
      <c r="H58" s="362">
        <v>32094.262013365864</v>
      </c>
      <c r="I58" s="370">
        <v>33240.553606631955</v>
      </c>
      <c r="J58" s="361">
        <v>32350.388019583374</v>
      </c>
      <c r="K58" s="361">
        <v>32436.941885964912</v>
      </c>
      <c r="L58" s="361">
        <v>33381.281022856638</v>
      </c>
      <c r="M58" s="361">
        <v>34231.05040272358</v>
      </c>
      <c r="N58" s="361">
        <v>33729.351880158974</v>
      </c>
      <c r="O58" s="390">
        <v>32290.618947368421</v>
      </c>
      <c r="P58" s="390">
        <v>33721.356401384081</v>
      </c>
      <c r="Q58" s="390">
        <v>34621.614431372553</v>
      </c>
      <c r="R58" s="390">
        <v>35586.185105820878</v>
      </c>
      <c r="S58" s="391">
        <v>35612.703328902026</v>
      </c>
      <c r="T58" s="390">
        <v>34829.528591352857</v>
      </c>
      <c r="U58" s="390">
        <v>34501.015384615384</v>
      </c>
      <c r="V58" s="390">
        <v>33063.471935877926</v>
      </c>
      <c r="W58" s="390">
        <v>33045.185687011151</v>
      </c>
      <c r="X58" s="390">
        <v>33989.736054851906</v>
      </c>
      <c r="Y58" s="390">
        <v>34684.164693300743</v>
      </c>
      <c r="Z58" s="390">
        <v>35259.523485160367</v>
      </c>
      <c r="AA58" s="390">
        <v>36469.092606436323</v>
      </c>
      <c r="AB58" s="390">
        <v>37024.435091670479</v>
      </c>
      <c r="AC58" s="391">
        <v>37635.524713672763</v>
      </c>
      <c r="AD58" s="390">
        <v>37762.012304995049</v>
      </c>
      <c r="AE58" s="390">
        <v>37220.544594467588</v>
      </c>
      <c r="AF58" s="390">
        <v>37584.121145508951</v>
      </c>
      <c r="AG58" s="390">
        <v>38199.754377605721</v>
      </c>
      <c r="AH58" s="390">
        <v>39607.212728756262</v>
      </c>
      <c r="AI58" s="390">
        <v>39697.189820299449</v>
      </c>
      <c r="AJ58" s="390">
        <v>40636.68995217987</v>
      </c>
      <c r="AK58" s="390">
        <v>41759.270553064271</v>
      </c>
      <c r="AL58" s="390">
        <v>43557.697749022045</v>
      </c>
      <c r="AM58" s="391">
        <v>44902.876192506519</v>
      </c>
      <c r="AN58" s="390">
        <v>46382.196333715234</v>
      </c>
      <c r="AO58" s="390">
        <v>46401.958281460407</v>
      </c>
      <c r="AP58" s="390">
        <v>45922.862677550613</v>
      </c>
      <c r="AQ58" s="390">
        <v>46105.66530612245</v>
      </c>
      <c r="AR58" s="390">
        <v>47236.284079690755</v>
      </c>
      <c r="AS58" s="390">
        <v>47676.681610204738</v>
      </c>
      <c r="AT58" s="390">
        <v>48457.178735722453</v>
      </c>
      <c r="AU58" s="390">
        <v>48255.237725223997</v>
      </c>
      <c r="AV58" s="390">
        <v>47722.388770007703</v>
      </c>
      <c r="AW58" s="391">
        <v>45423.82605017133</v>
      </c>
      <c r="AX58" s="390">
        <v>46209.809671736395</v>
      </c>
      <c r="AY58" s="390">
        <v>46573.164738764099</v>
      </c>
      <c r="AZ58" s="390">
        <v>46984.24944</v>
      </c>
      <c r="BA58" s="390">
        <v>47016.1978013349</v>
      </c>
      <c r="BB58" s="390">
        <v>47466.596613046335</v>
      </c>
      <c r="BC58" s="390">
        <v>48658.495955998202</v>
      </c>
      <c r="BD58" s="390">
        <v>48847.847667191665</v>
      </c>
      <c r="BE58" s="390">
        <v>50348.426690842491</v>
      </c>
      <c r="BF58" s="390">
        <v>50802</v>
      </c>
      <c r="BG58" s="390">
        <v>51260.733082706764</v>
      </c>
      <c r="BH58" s="392"/>
      <c r="BL58" s="694">
        <f t="shared" si="2"/>
        <v>9.9829258747594629E-3</v>
      </c>
    </row>
    <row r="59" spans="1:64" x14ac:dyDescent="0.2">
      <c r="A59" s="475">
        <v>50</v>
      </c>
      <c r="B59" s="319">
        <v>26147.888888888891</v>
      </c>
      <c r="C59" s="319">
        <f t="shared" si="0"/>
        <v>27102.972933962454</v>
      </c>
      <c r="D59" s="353">
        <v>28058.056979036017</v>
      </c>
      <c r="E59" s="353">
        <f t="shared" si="1"/>
        <v>29732.9011256538</v>
      </c>
      <c r="F59" s="353">
        <v>31407.745272271586</v>
      </c>
      <c r="G59" s="319">
        <v>31753.190283848835</v>
      </c>
      <c r="H59" s="353">
        <v>32558.289593720165</v>
      </c>
      <c r="I59" s="371">
        <v>33677.192741242477</v>
      </c>
      <c r="J59" s="319">
        <v>32839.417874628016</v>
      </c>
      <c r="K59" s="319">
        <v>32927.720760233919</v>
      </c>
      <c r="L59" s="319">
        <v>33871.041247044399</v>
      </c>
      <c r="M59" s="319">
        <v>34750.608320186002</v>
      </c>
      <c r="N59" s="319">
        <v>34203.340262916543</v>
      </c>
      <c r="O59" s="387">
        <v>32756.909473684213</v>
      </c>
      <c r="P59" s="387">
        <v>34192.983763641198</v>
      </c>
      <c r="Q59" s="387">
        <v>35111.493772549024</v>
      </c>
      <c r="R59" s="387">
        <v>36099.806851204979</v>
      </c>
      <c r="S59" s="388">
        <v>36069.392007379472</v>
      </c>
      <c r="T59" s="387">
        <v>35334.264395297869</v>
      </c>
      <c r="U59" s="387">
        <v>34987.442148384158</v>
      </c>
      <c r="V59" s="387">
        <v>33573.747326461067</v>
      </c>
      <c r="W59" s="387">
        <v>33627.199277370615</v>
      </c>
      <c r="X59" s="387">
        <v>34611.192633721279</v>
      </c>
      <c r="Y59" s="387">
        <v>35286.907799251392</v>
      </c>
      <c r="Z59" s="387">
        <v>35860.514540214826</v>
      </c>
      <c r="AA59" s="387">
        <v>37099.088558665331</v>
      </c>
      <c r="AB59" s="387">
        <v>37690.839849385928</v>
      </c>
      <c r="AC59" s="388">
        <v>38269.705192743</v>
      </c>
      <c r="AD59" s="387">
        <v>38430.780149672893</v>
      </c>
      <c r="AE59" s="387">
        <v>37883.183734845399</v>
      </c>
      <c r="AF59" s="387">
        <v>38256.956707577701</v>
      </c>
      <c r="AG59" s="387">
        <v>38826.358308516974</v>
      </c>
      <c r="AH59" s="387">
        <v>40315.579321599253</v>
      </c>
      <c r="AI59" s="387">
        <v>40440.109276202165</v>
      </c>
      <c r="AJ59" s="387">
        <v>41384.604491177051</v>
      </c>
      <c r="AK59" s="387">
        <v>42527.724962630789</v>
      </c>
      <c r="AL59" s="387">
        <v>44380.644134327747</v>
      </c>
      <c r="AM59" s="388">
        <v>45640.657997121991</v>
      </c>
      <c r="AN59" s="387">
        <v>47199.713363191331</v>
      </c>
      <c r="AO59" s="387">
        <v>47172.909169440281</v>
      </c>
      <c r="AP59" s="387">
        <v>46748.07259292544</v>
      </c>
      <c r="AQ59" s="387">
        <v>46933.910790663569</v>
      </c>
      <c r="AR59" s="387">
        <v>48095.101659232831</v>
      </c>
      <c r="AS59" s="387">
        <v>48594.131441512225</v>
      </c>
      <c r="AT59" s="387">
        <v>49381.640015259291</v>
      </c>
      <c r="AU59" s="387">
        <v>49129.045846929534</v>
      </c>
      <c r="AV59" s="387">
        <v>48563.656423863737</v>
      </c>
      <c r="AW59" s="388">
        <v>46254.206946148319</v>
      </c>
      <c r="AX59" s="387">
        <v>47041.004409511203</v>
      </c>
      <c r="AY59" s="387">
        <v>47427.179305139034</v>
      </c>
      <c r="AZ59" s="387">
        <v>47820.36664</v>
      </c>
      <c r="BA59" s="387">
        <v>47865.148174322727</v>
      </c>
      <c r="BB59" s="387">
        <v>48314.595841530689</v>
      </c>
      <c r="BC59" s="387">
        <v>49479.11171375915</v>
      </c>
      <c r="BD59" s="387">
        <v>49739.807339363011</v>
      </c>
      <c r="BE59" s="387">
        <v>51201.824583475958</v>
      </c>
      <c r="BF59" s="387">
        <v>51650</v>
      </c>
      <c r="BG59" s="387">
        <v>52136.598879273653</v>
      </c>
      <c r="BH59" s="389"/>
      <c r="BL59" s="694">
        <f t="shared" si="2"/>
        <v>1.0040519547255267E-2</v>
      </c>
    </row>
    <row r="60" spans="1:64" x14ac:dyDescent="0.2">
      <c r="A60" s="475">
        <v>51</v>
      </c>
      <c r="B60" s="319">
        <v>26569.848574237956</v>
      </c>
      <c r="C60" s="319">
        <f t="shared" si="0"/>
        <v>27552.069243220038</v>
      </c>
      <c r="D60" s="353">
        <v>28534.289912202115</v>
      </c>
      <c r="E60" s="353">
        <f t="shared" si="1"/>
        <v>30194.95311285658</v>
      </c>
      <c r="F60" s="353">
        <v>31855.616313511047</v>
      </c>
      <c r="G60" s="319">
        <v>32212.759807447572</v>
      </c>
      <c r="H60" s="353">
        <v>33069.30730879389</v>
      </c>
      <c r="I60" s="371">
        <v>34102.636000606581</v>
      </c>
      <c r="J60" s="319">
        <v>33296.554478256694</v>
      </c>
      <c r="K60" s="319">
        <v>33383.082602339178</v>
      </c>
      <c r="L60" s="319">
        <v>34370.499693493301</v>
      </c>
      <c r="M60" s="319">
        <v>35311.546956738362</v>
      </c>
      <c r="N60" s="319">
        <v>34647.704371751759</v>
      </c>
      <c r="O60" s="387">
        <v>33215.428491228071</v>
      </c>
      <c r="P60" s="387">
        <v>34664.611125898322</v>
      </c>
      <c r="Q60" s="387">
        <v>35577.052862745099</v>
      </c>
      <c r="R60" s="387">
        <v>36616.67936712948</v>
      </c>
      <c r="S60" s="388">
        <v>36544.107870533655</v>
      </c>
      <c r="T60" s="387">
        <v>35847.274556684599</v>
      </c>
      <c r="U60" s="387">
        <v>35499.072371415568</v>
      </c>
      <c r="V60" s="387">
        <v>34088.769464863588</v>
      </c>
      <c r="W60" s="387">
        <v>34202.392395968061</v>
      </c>
      <c r="X60" s="387">
        <v>35186.696437392558</v>
      </c>
      <c r="Y60" s="387">
        <v>35862.157360018333</v>
      </c>
      <c r="Z60" s="387">
        <v>36498.808488341623</v>
      </c>
      <c r="AA60" s="387">
        <v>37797.737915944941</v>
      </c>
      <c r="AB60" s="387">
        <v>38363.090262870814</v>
      </c>
      <c r="AC60" s="388">
        <v>38958.137099226326</v>
      </c>
      <c r="AD60" s="387">
        <v>39095.952468304087</v>
      </c>
      <c r="AE60" s="387">
        <v>38547.55753265875</v>
      </c>
      <c r="AF60" s="387">
        <v>38948.388227392075</v>
      </c>
      <c r="AG60" s="387">
        <v>39474.398689696245</v>
      </c>
      <c r="AH60" s="387">
        <v>41082.035202238025</v>
      </c>
      <c r="AI60" s="387">
        <v>41160.899216397134</v>
      </c>
      <c r="AJ60" s="387">
        <v>42169.682485528123</v>
      </c>
      <c r="AK60" s="387">
        <v>43280.992526158443</v>
      </c>
      <c r="AL60" s="387">
        <v>45172.111696151813</v>
      </c>
      <c r="AM60" s="388">
        <v>46409.426637531302</v>
      </c>
      <c r="AN60" s="387">
        <v>47984.068326216016</v>
      </c>
      <c r="AO60" s="387">
        <v>47984.658553316905</v>
      </c>
      <c r="AP60" s="387">
        <v>47574.664769465046</v>
      </c>
      <c r="AQ60" s="387">
        <v>47790.576463399731</v>
      </c>
      <c r="AR60" s="387">
        <v>48993.435385072851</v>
      </c>
      <c r="AS60" s="387">
        <v>49512.860840227389</v>
      </c>
      <c r="AT60" s="387">
        <v>50314.799183178868</v>
      </c>
      <c r="AU60" s="387">
        <v>50060.866126092704</v>
      </c>
      <c r="AV60" s="387">
        <v>49425.067106051531</v>
      </c>
      <c r="AW60" s="388">
        <v>47111.525445238804</v>
      </c>
      <c r="AX60" s="387">
        <v>47907.986698495763</v>
      </c>
      <c r="AY60" s="387">
        <v>48298.138604973785</v>
      </c>
      <c r="AZ60" s="387">
        <v>48693.02936</v>
      </c>
      <c r="BA60" s="387">
        <v>48721.707577542205</v>
      </c>
      <c r="BB60" s="387">
        <v>49157.255024495629</v>
      </c>
      <c r="BC60" s="387">
        <v>50358.947165379141</v>
      </c>
      <c r="BD60" s="387">
        <v>50601.47798285407</v>
      </c>
      <c r="BE60" s="387">
        <v>52135.132482862624</v>
      </c>
      <c r="BF60" s="387">
        <v>52534</v>
      </c>
      <c r="BG60" s="387">
        <v>53032.102922400343</v>
      </c>
      <c r="BH60" s="389"/>
      <c r="BL60" s="694">
        <f t="shared" si="2"/>
        <v>1.0108460313630552E-2</v>
      </c>
    </row>
    <row r="61" spans="1:64" x14ac:dyDescent="0.2">
      <c r="A61" s="475">
        <v>52</v>
      </c>
      <c r="B61" s="319">
        <v>26978.196656833825</v>
      </c>
      <c r="C61" s="319">
        <f t="shared" si="0"/>
        <v>27984.43823166006</v>
      </c>
      <c r="D61" s="353">
        <v>28990.679806486296</v>
      </c>
      <c r="E61" s="353">
        <f t="shared" si="1"/>
        <v>30659.699666287121</v>
      </c>
      <c r="F61" s="353">
        <v>32328.719526087945</v>
      </c>
      <c r="G61" s="319">
        <v>32666.201737398329</v>
      </c>
      <c r="H61" s="353">
        <v>33562.703723347833</v>
      </c>
      <c r="I61" s="371">
        <v>34589.656573826011</v>
      </c>
      <c r="J61" s="319">
        <v>33737.744456177403</v>
      </c>
      <c r="K61" s="319">
        <v>33853.623172514621</v>
      </c>
      <c r="L61" s="319">
        <v>34826.316139767048</v>
      </c>
      <c r="M61" s="319">
        <v>35780.528439757538</v>
      </c>
      <c r="N61" s="319">
        <v>35125.92479364109</v>
      </c>
      <c r="O61" s="387">
        <v>33712.805052631578</v>
      </c>
      <c r="P61" s="387">
        <v>35154.661431993612</v>
      </c>
      <c r="Q61" s="387">
        <v>36032.188988235299</v>
      </c>
      <c r="R61" s="387">
        <v>37127.050341973169</v>
      </c>
      <c r="S61" s="388">
        <v>37048.869041482401</v>
      </c>
      <c r="T61" s="387">
        <v>36360.284718071329</v>
      </c>
      <c r="U61" s="387">
        <v>36028.345015930812</v>
      </c>
      <c r="V61" s="387">
        <v>34622.778594543619</v>
      </c>
      <c r="W61" s="387">
        <v>34738.936174580696</v>
      </c>
      <c r="X61" s="387">
        <v>35836.599972336939</v>
      </c>
      <c r="Y61" s="387">
        <v>36462.785577877934</v>
      </c>
      <c r="Z61" s="387">
        <v>37193.056776076941</v>
      </c>
      <c r="AA61" s="387">
        <v>38486.291184246518</v>
      </c>
      <c r="AB61" s="387">
        <v>39043.134884048282</v>
      </c>
      <c r="AC61" s="388">
        <v>39669.017872225413</v>
      </c>
      <c r="AD61" s="387">
        <v>39811.46215158845</v>
      </c>
      <c r="AE61" s="387">
        <v>39243.155164311895</v>
      </c>
      <c r="AF61" s="387">
        <v>39653.344080112358</v>
      </c>
      <c r="AG61" s="387">
        <v>40178.503633114953</v>
      </c>
      <c r="AH61" s="387">
        <v>41798.469751719313</v>
      </c>
      <c r="AI61" s="387">
        <v>41889.592555059156</v>
      </c>
      <c r="AJ61" s="387">
        <v>42943.921138734309</v>
      </c>
      <c r="AK61" s="387">
        <v>44032.741405082212</v>
      </c>
      <c r="AL61" s="387">
        <v>45969.575224353328</v>
      </c>
      <c r="AM61" s="388">
        <v>47269.680221712937</v>
      </c>
      <c r="AN61" s="387">
        <v>48836.189251119671</v>
      </c>
      <c r="AO61" s="387">
        <v>48804.849005310098</v>
      </c>
      <c r="AP61" s="387">
        <v>48397.110162510304</v>
      </c>
      <c r="AQ61" s="387">
        <v>48648.595478430892</v>
      </c>
      <c r="AR61" s="387">
        <v>49906.258364555455</v>
      </c>
      <c r="AS61" s="387">
        <v>50471.25682858067</v>
      </c>
      <c r="AT61" s="387">
        <v>51352.333011691306</v>
      </c>
      <c r="AU61" s="387">
        <v>50995.103578483271</v>
      </c>
      <c r="AV61" s="387">
        <v>50266.334759907564</v>
      </c>
      <c r="AW61" s="388">
        <v>47985.240746224459</v>
      </c>
      <c r="AX61" s="387">
        <v>48780.741173159317</v>
      </c>
      <c r="AY61" s="387">
        <v>49177.005447089781</v>
      </c>
      <c r="AZ61" s="387">
        <v>49570.12184</v>
      </c>
      <c r="BA61" s="387">
        <v>49569.570946211228</v>
      </c>
      <c r="BB61" s="387">
        <v>50044.770589823711</v>
      </c>
      <c r="BC61" s="387">
        <v>51240.897606065519</v>
      </c>
      <c r="BD61" s="387">
        <v>51490.304307230901</v>
      </c>
      <c r="BE61" s="387">
        <v>53040.779226065482</v>
      </c>
      <c r="BF61" s="387">
        <v>53426</v>
      </c>
      <c r="BG61" s="387">
        <v>53949.209036742803</v>
      </c>
      <c r="BH61" s="389"/>
      <c r="BL61" s="694">
        <f t="shared" si="2"/>
        <v>1.0178303239311681E-2</v>
      </c>
    </row>
    <row r="62" spans="1:64" x14ac:dyDescent="0.2">
      <c r="A62" s="475">
        <v>53</v>
      </c>
      <c r="B62" s="319">
        <v>27413.767944936088</v>
      </c>
      <c r="C62" s="319">
        <f t="shared" si="0"/>
        <v>28433.725996000267</v>
      </c>
      <c r="D62" s="353">
        <v>29453.684047064446</v>
      </c>
      <c r="E62" s="353">
        <f t="shared" si="1"/>
        <v>31124.599371447464</v>
      </c>
      <c r="F62" s="353">
        <v>32795.514695830483</v>
      </c>
      <c r="G62" s="319">
        <v>33150.281635589003</v>
      </c>
      <c r="H62" s="353">
        <v>34097.216505781267</v>
      </c>
      <c r="I62" s="371">
        <v>35059.883334175807</v>
      </c>
      <c r="J62" s="319">
        <v>34232.0898531247</v>
      </c>
      <c r="K62" s="319">
        <v>34354.521198830407</v>
      </c>
      <c r="L62" s="319">
        <v>35301.529030563092</v>
      </c>
      <c r="M62" s="319">
        <v>36249.50992277672</v>
      </c>
      <c r="N62" s="319">
        <v>35599.913176398659</v>
      </c>
      <c r="O62" s="387">
        <v>34182.981333333337</v>
      </c>
      <c r="P62" s="387">
        <v>35626.28879425073</v>
      </c>
      <c r="Q62" s="387">
        <v>36525.542650980395</v>
      </c>
      <c r="R62" s="387">
        <v>37647.173628438075</v>
      </c>
      <c r="S62" s="388">
        <v>37589.684581784633</v>
      </c>
      <c r="T62" s="387">
        <v>36842.955568838413</v>
      </c>
      <c r="U62" s="387">
        <v>36570.219390077378</v>
      </c>
      <c r="V62" s="387">
        <v>35137.80073294614</v>
      </c>
      <c r="W62" s="387">
        <v>35295.941368479405</v>
      </c>
      <c r="X62" s="387">
        <v>36458.056551206311</v>
      </c>
      <c r="Y62" s="387">
        <v>37078.218012374913</v>
      </c>
      <c r="Z62" s="387">
        <v>37885.232680863803</v>
      </c>
      <c r="AA62" s="387">
        <v>39207.151937277784</v>
      </c>
      <c r="AB62" s="387">
        <v>39709.539641763731</v>
      </c>
      <c r="AC62" s="388">
        <v>40402.347511740263</v>
      </c>
      <c r="AD62" s="387">
        <v>40541.353939059431</v>
      </c>
      <c r="AE62" s="387">
        <v>39933.548823658406</v>
      </c>
      <c r="AF62" s="387">
        <v>40312.655309275207</v>
      </c>
      <c r="AG62" s="387">
        <v>40872.714830256104</v>
      </c>
      <c r="AH62" s="387">
        <v>42492.314022613355</v>
      </c>
      <c r="AI62" s="387">
        <v>42624.60861249482</v>
      </c>
      <c r="AJ62" s="387">
        <v>43696.481109650718</v>
      </c>
      <c r="AK62" s="387">
        <v>44825.494768310906</v>
      </c>
      <c r="AL62" s="387">
        <v>46774.533710526666</v>
      </c>
      <c r="AM62" s="388">
        <v>48085.666897617644</v>
      </c>
      <c r="AN62" s="387">
        <v>49649.380793667326</v>
      </c>
      <c r="AO62" s="387">
        <v>49589.868340150919</v>
      </c>
      <c r="AP62" s="387">
        <v>49240.289473027289</v>
      </c>
      <c r="AQ62" s="387">
        <v>49525.561285592077</v>
      </c>
      <c r="AR62" s="387">
        <v>50815.129729408269</v>
      </c>
      <c r="AS62" s="387">
        <v>51446.287193233809</v>
      </c>
      <c r="AT62" s="387">
        <v>52341.407176357061</v>
      </c>
      <c r="AU62" s="387">
        <v>51885.83191278061</v>
      </c>
      <c r="AV62" s="387">
        <v>51177.510570915008</v>
      </c>
      <c r="AW62" s="388">
        <v>48858.956047210122</v>
      </c>
      <c r="AX62" s="387">
        <v>49670.812204859845</v>
      </c>
      <c r="AY62" s="387">
        <v>50097.669298406676</v>
      </c>
      <c r="AZ62" s="387">
        <v>50483.759839999999</v>
      </c>
      <c r="BA62" s="387">
        <v>50479.393561052217</v>
      </c>
      <c r="BB62" s="387">
        <v>50984.618601242146</v>
      </c>
      <c r="BC62" s="387">
        <v>52186.297718743728</v>
      </c>
      <c r="BD62" s="387">
        <v>52415.686355877049</v>
      </c>
      <c r="BE62" s="387">
        <v>53954.621867396883</v>
      </c>
      <c r="BF62" s="387">
        <v>54365</v>
      </c>
      <c r="BG62" s="387">
        <v>54911.483118172793</v>
      </c>
      <c r="BH62" s="389"/>
      <c r="BL62" s="694">
        <f t="shared" si="2"/>
        <v>1.0290910104716389E-2</v>
      </c>
    </row>
    <row r="63" spans="1:64" x14ac:dyDescent="0.2">
      <c r="A63" s="475">
        <v>54</v>
      </c>
      <c r="B63" s="319">
        <v>27862.950835791544</v>
      </c>
      <c r="C63" s="319">
        <f t="shared" si="0"/>
        <v>28893.126734864058</v>
      </c>
      <c r="D63" s="353">
        <v>29923.302633936572</v>
      </c>
      <c r="E63" s="353">
        <f t="shared" si="1"/>
        <v>31599.114292589155</v>
      </c>
      <c r="F63" s="353">
        <v>33274.925951241741</v>
      </c>
      <c r="G63" s="319">
        <v>33628.233940131686</v>
      </c>
      <c r="H63" s="353">
        <v>34614.107987694915</v>
      </c>
      <c r="I63" s="372">
        <v>35541.305969772024</v>
      </c>
      <c r="J63" s="319">
        <v>34699.857540558703</v>
      </c>
      <c r="K63" s="319">
        <v>34890.836257309944</v>
      </c>
      <c r="L63" s="319">
        <v>35781.591032489705</v>
      </c>
      <c r="M63" s="319">
        <v>36732.284978825883</v>
      </c>
      <c r="N63" s="319">
        <v>36061.205441760932</v>
      </c>
      <c r="O63" s="387">
        <v>34660.929122807021</v>
      </c>
      <c r="P63" s="387">
        <v>36108.969922810749</v>
      </c>
      <c r="Q63" s="387">
        <v>37001.524705882352</v>
      </c>
      <c r="R63" s="387">
        <v>38160.795373822169</v>
      </c>
      <c r="S63" s="388">
        <v>38130.500122086865</v>
      </c>
      <c r="T63" s="387">
        <v>37361.481968519627</v>
      </c>
      <c r="U63" s="387">
        <v>37089.410650887578</v>
      </c>
      <c r="V63" s="387">
        <v>35683.676732174616</v>
      </c>
      <c r="W63" s="387">
        <v>35855.220052965451</v>
      </c>
      <c r="X63" s="387">
        <v>37127.654132664153</v>
      </c>
      <c r="Y63" s="387">
        <v>37719.02910396456</v>
      </c>
      <c r="Z63" s="387">
        <v>38558.757139114481</v>
      </c>
      <c r="AA63" s="387">
        <v>39942.1472148783</v>
      </c>
      <c r="AB63" s="387">
        <v>40422.709645634655</v>
      </c>
      <c r="AC63" s="388">
        <v>41189.928578668201</v>
      </c>
      <c r="AD63" s="387">
        <v>41291.021119787016</v>
      </c>
      <c r="AE63" s="387">
        <v>40675.982206071239</v>
      </c>
      <c r="AF63" s="387">
        <v>40965.204371985106</v>
      </c>
      <c r="AG63" s="387">
        <v>41557.032281119718</v>
      </c>
      <c r="AH63" s="387">
        <v>43218.430120060613</v>
      </c>
      <c r="AI63" s="387">
        <v>43389.657584105276</v>
      </c>
      <c r="AJ63" s="387">
        <v>44411.877625213237</v>
      </c>
      <c r="AK63" s="387">
        <v>45574.206278026904</v>
      </c>
      <c r="AL63" s="387">
        <v>47570.498247133823</v>
      </c>
      <c r="AM63" s="388">
        <v>48901.653573522352</v>
      </c>
      <c r="AN63" s="387">
        <v>50443.828559525049</v>
      </c>
      <c r="AO63" s="387">
        <v>50418.499860260679</v>
      </c>
      <c r="AP63" s="387">
        <v>50109.731745675133</v>
      </c>
      <c r="AQ63" s="387">
        <v>50464.78083832335</v>
      </c>
      <c r="AR63" s="387">
        <v>51726.635504014273</v>
      </c>
      <c r="AS63" s="387">
        <v>52325.350002310857</v>
      </c>
      <c r="AT63" s="387">
        <v>53313.085564257337</v>
      </c>
      <c r="AU63" s="387">
        <v>52828.529471467082</v>
      </c>
      <c r="AV63" s="387">
        <v>52128.972438585981</v>
      </c>
      <c r="AW63" s="388">
        <v>49774.834553069079</v>
      </c>
      <c r="AX63" s="387">
        <v>50566.655422239368</v>
      </c>
      <c r="AY63" s="387">
        <v>50992.351225085171</v>
      </c>
      <c r="AZ63" s="387">
        <v>51391.860639999999</v>
      </c>
      <c r="BA63" s="387">
        <v>51380.520141342757</v>
      </c>
      <c r="BB63" s="387">
        <v>51910.582494310074</v>
      </c>
      <c r="BC63" s="387">
        <v>53092.570533693644</v>
      </c>
      <c r="BD63" s="387">
        <v>53370.31298393866</v>
      </c>
      <c r="BE63" s="387">
        <v>54886.905279517479</v>
      </c>
      <c r="BF63" s="387">
        <v>55314</v>
      </c>
      <c r="BG63" s="387">
        <v>55862.956163994895</v>
      </c>
      <c r="BH63" s="389"/>
      <c r="BL63" s="694">
        <f t="shared" si="2"/>
        <v>1.0379437589717266E-2</v>
      </c>
    </row>
    <row r="64" spans="1:64" x14ac:dyDescent="0.2">
      <c r="A64" s="475">
        <v>55</v>
      </c>
      <c r="B64" s="319">
        <v>28298.522123893807</v>
      </c>
      <c r="C64" s="319">
        <f t="shared" si="0"/>
        <v>29368.871884380162</v>
      </c>
      <c r="D64" s="353">
        <v>30439.221644866513</v>
      </c>
      <c r="E64" s="353">
        <f t="shared" si="1"/>
        <v>32115.703554262829</v>
      </c>
      <c r="F64" s="353">
        <v>33792.185463659145</v>
      </c>
      <c r="G64" s="319">
        <v>34106.186244674376</v>
      </c>
      <c r="H64" s="353">
        <v>35125.125702768644</v>
      </c>
      <c r="I64" s="372">
        <v>36067.512106353941</v>
      </c>
      <c r="J64" s="319">
        <v>35167.625227992707</v>
      </c>
      <c r="K64" s="319">
        <v>35366.436403508771</v>
      </c>
      <c r="L64" s="319">
        <v>36295.596812330325</v>
      </c>
      <c r="M64" s="319">
        <v>37247.245038611647</v>
      </c>
      <c r="N64" s="319">
        <v>36547.889941913789</v>
      </c>
      <c r="O64" s="387">
        <v>35146.648421052632</v>
      </c>
      <c r="P64" s="387">
        <v>36587.966462603137</v>
      </c>
      <c r="Q64" s="387">
        <v>37550.467513725489</v>
      </c>
      <c r="R64" s="387">
        <v>38726.429447852759</v>
      </c>
      <c r="S64" s="388">
        <v>38644.27488537399</v>
      </c>
      <c r="T64" s="387">
        <v>37924.138274556688</v>
      </c>
      <c r="U64" s="387">
        <v>37606.081565771507</v>
      </c>
      <c r="V64" s="387">
        <v>36215.312487944961</v>
      </c>
      <c r="W64" s="387">
        <v>36428.139680975553</v>
      </c>
      <c r="X64" s="387">
        <v>37766.616530656604</v>
      </c>
      <c r="Y64" s="387">
        <v>38380.98907646475</v>
      </c>
      <c r="Z64" s="387">
        <v>39203.268236086675</v>
      </c>
      <c r="AA64" s="387">
        <v>40652.91187893154</v>
      </c>
      <c r="AB64" s="387">
        <v>41135.879649505579</v>
      </c>
      <c r="AC64" s="388">
        <v>41984.992601101389</v>
      </c>
      <c r="AD64" s="387">
        <v>42035.295011444621</v>
      </c>
      <c r="AE64" s="387">
        <v>41395.865041821999</v>
      </c>
      <c r="AF64" s="387">
        <v>41671.850766318625</v>
      </c>
      <c r="AG64" s="387">
        <v>42274.328886241812</v>
      </c>
      <c r="AH64" s="387">
        <v>43968.750087422777</v>
      </c>
      <c r="AI64" s="387">
        <v>44149.964516635497</v>
      </c>
      <c r="AJ64" s="387">
        <v>45189.213233032249</v>
      </c>
      <c r="AK64" s="387">
        <v>46339.623318385646</v>
      </c>
      <c r="AL64" s="387">
        <v>48372.458750118436</v>
      </c>
      <c r="AM64" s="388">
        <v>49723.542503863981</v>
      </c>
      <c r="AN64" s="387">
        <v>51262.787417977292</v>
      </c>
      <c r="AO64" s="387">
        <v>51303.40516781422</v>
      </c>
      <c r="AP64" s="387">
        <v>50923.883571731698</v>
      </c>
      <c r="AQ64" s="387">
        <v>51414.82712941464</v>
      </c>
      <c r="AR64" s="387">
        <v>52684.243449301219</v>
      </c>
      <c r="AS64" s="387">
        <v>53315.735175856171</v>
      </c>
      <c r="AT64" s="387">
        <v>54231.334066377931</v>
      </c>
      <c r="AU64" s="387">
        <v>53808.693215178275</v>
      </c>
      <c r="AV64" s="387">
        <v>53020.005221261665</v>
      </c>
      <c r="AW64" s="388">
        <v>50688.370658657303</v>
      </c>
      <c r="AX64" s="387">
        <v>51493.668442285445</v>
      </c>
      <c r="AY64" s="387">
        <v>51919.792969785987</v>
      </c>
      <c r="AZ64" s="387">
        <v>52340.936719999998</v>
      </c>
      <c r="BA64" s="387">
        <v>52279.472712995681</v>
      </c>
      <c r="BB64" s="387">
        <v>52876.062724221738</v>
      </c>
      <c r="BC64" s="387">
        <v>54053.833064369806</v>
      </c>
      <c r="BD64" s="387">
        <v>54346.87304656185</v>
      </c>
      <c r="BE64" s="387">
        <v>55808.943818977408</v>
      </c>
      <c r="BF64" s="387">
        <v>56265</v>
      </c>
      <c r="BG64" s="387">
        <v>56845.850404312667</v>
      </c>
      <c r="BH64" s="389"/>
      <c r="BL64" s="694">
        <f t="shared" si="2"/>
        <v>1.0435252168039533E-2</v>
      </c>
    </row>
    <row r="65" spans="1:64" x14ac:dyDescent="0.2">
      <c r="A65" s="475">
        <v>56</v>
      </c>
      <c r="B65" s="319">
        <v>28734.093411996069</v>
      </c>
      <c r="C65" s="319">
        <f t="shared" si="0"/>
        <v>29838.002687602289</v>
      </c>
      <c r="D65" s="353">
        <v>30941.911963208506</v>
      </c>
      <c r="E65" s="353">
        <f t="shared" si="1"/>
        <v>32635.140533894068</v>
      </c>
      <c r="F65" s="353">
        <v>34328.369104579629</v>
      </c>
      <c r="G65" s="319">
        <v>34547.372987329167</v>
      </c>
      <c r="H65" s="353">
        <v>35577.405749443089</v>
      </c>
      <c r="I65" s="372">
        <v>36576.924430066218</v>
      </c>
      <c r="J65" s="319">
        <v>35672.601708745322</v>
      </c>
      <c r="K65" s="319">
        <v>35862.274853801166</v>
      </c>
      <c r="L65" s="319">
        <v>36824.149925562655</v>
      </c>
      <c r="M65" s="319">
        <v>37798.987959810685</v>
      </c>
      <c r="N65" s="319">
        <v>37021.878324671357</v>
      </c>
      <c r="O65" s="387">
        <v>35647.910736842103</v>
      </c>
      <c r="P65" s="387">
        <v>37063.278413627893</v>
      </c>
      <c r="Q65" s="387">
        <v>38054.244141176474</v>
      </c>
      <c r="R65" s="387">
        <v>39279.060439721725</v>
      </c>
      <c r="S65" s="388">
        <v>39203.117610352965</v>
      </c>
      <c r="T65" s="387">
        <v>38470.245865710305</v>
      </c>
      <c r="U65" s="387">
        <v>38158.037323623124</v>
      </c>
      <c r="V65" s="387">
        <v>36742.201495895926</v>
      </c>
      <c r="W65" s="387">
        <v>37005.606290160336</v>
      </c>
      <c r="X65" s="387">
        <v>38359.626153450969</v>
      </c>
      <c r="Y65" s="387">
        <v>39089.476586968143</v>
      </c>
      <c r="Z65" s="387">
        <v>39943.10894868819</v>
      </c>
      <c r="AA65" s="387">
        <v>41406.080116692501</v>
      </c>
      <c r="AB65" s="387">
        <v>41862.689516838509</v>
      </c>
      <c r="AC65" s="388">
        <v>42705.227068482047</v>
      </c>
      <c r="AD65" s="387">
        <v>42740.018116589017</v>
      </c>
      <c r="AE65" s="387">
        <v>42100.135960652864</v>
      </c>
      <c r="AF65" s="387">
        <v>42441.047200341949</v>
      </c>
      <c r="AG65" s="387">
        <v>42996.572364502681</v>
      </c>
      <c r="AH65" s="387">
        <v>44723.910828767919</v>
      </c>
      <c r="AI65" s="387">
        <v>44888.141933457984</v>
      </c>
      <c r="AJ65" s="387">
        <v>46022.294023882103</v>
      </c>
      <c r="AK65" s="387">
        <v>47182.493273542597</v>
      </c>
      <c r="AL65" s="387">
        <v>49163.926311942494</v>
      </c>
      <c r="AM65" s="388">
        <v>50598.55172413792</v>
      </c>
      <c r="AN65" s="387">
        <v>52090.397250286427</v>
      </c>
      <c r="AO65" s="387">
        <v>52161.580426331973</v>
      </c>
      <c r="AP65" s="387">
        <v>51841.704985146913</v>
      </c>
      <c r="AQ65" s="387">
        <v>52286.379567395816</v>
      </c>
      <c r="AR65" s="387">
        <v>53597.066428783823</v>
      </c>
      <c r="AS65" s="387">
        <v>54320.195590885982</v>
      </c>
      <c r="AT65" s="387">
        <v>55163.250678814256</v>
      </c>
      <c r="AU65" s="387">
        <v>54809.402931322373</v>
      </c>
      <c r="AV65" s="387">
        <v>53887.34032354704</v>
      </c>
      <c r="AW65" s="388">
        <v>51600.73556411016</v>
      </c>
      <c r="AX65" s="387">
        <v>52465.704510627656</v>
      </c>
      <c r="AY65" s="387">
        <v>52879.994532509125</v>
      </c>
      <c r="AZ65" s="387">
        <v>53318.806239999998</v>
      </c>
      <c r="BA65" s="387">
        <v>53203.426383981154</v>
      </c>
      <c r="BB65" s="387">
        <v>53861.83512710721</v>
      </c>
      <c r="BC65" s="387">
        <v>55064.797838106235</v>
      </c>
      <c r="BD65" s="387">
        <v>55364.166630513719</v>
      </c>
      <c r="BE65" s="387">
        <v>56777.084285410332</v>
      </c>
      <c r="BF65" s="387">
        <v>57268</v>
      </c>
      <c r="BG65" s="387">
        <v>57869.984962406015</v>
      </c>
      <c r="BH65" s="389"/>
      <c r="BL65" s="694">
        <f t="shared" si="2"/>
        <v>1.0524919687027179E-2</v>
      </c>
    </row>
    <row r="66" spans="1:64" x14ac:dyDescent="0.2">
      <c r="A66" s="475">
        <v>57</v>
      </c>
      <c r="B66" s="319">
        <v>29142.441494591938</v>
      </c>
      <c r="C66" s="319">
        <f t="shared" si="0"/>
        <v>30310.057753806155</v>
      </c>
      <c r="D66" s="353">
        <v>31477.674013020369</v>
      </c>
      <c r="E66" s="353">
        <f t="shared" si="1"/>
        <v>33152.189250757161</v>
      </c>
      <c r="F66" s="353">
        <v>34826.704488493961</v>
      </c>
      <c r="G66" s="319">
        <v>35019.19769822387</v>
      </c>
      <c r="H66" s="353">
        <v>36059.054630317172</v>
      </c>
      <c r="I66" s="372">
        <v>37086.336753778494</v>
      </c>
      <c r="J66" s="319">
        <v>36214.786982816549</v>
      </c>
      <c r="K66" s="319">
        <v>36353.053728070176</v>
      </c>
      <c r="L66" s="319">
        <v>37391.495927839562</v>
      </c>
      <c r="M66" s="319">
        <v>38341.535165656402</v>
      </c>
      <c r="N66" s="319">
        <v>37500.098746560689</v>
      </c>
      <c r="O66" s="387">
        <v>36164.71607017544</v>
      </c>
      <c r="P66" s="387">
        <v>37571.75166356135</v>
      </c>
      <c r="Q66" s="387">
        <v>38582.341019607848</v>
      </c>
      <c r="R66" s="387">
        <v>39847.945284292713</v>
      </c>
      <c r="S66" s="388">
        <v>39767.969396890847</v>
      </c>
      <c r="T66" s="387">
        <v>39019.111576011157</v>
      </c>
      <c r="U66" s="387">
        <v>38747.798270368687</v>
      </c>
      <c r="V66" s="387">
        <v>37342.665095047254</v>
      </c>
      <c r="W66" s="387">
        <v>37580.799408757783</v>
      </c>
      <c r="X66" s="387">
        <v>38985.459187101114</v>
      </c>
      <c r="Y66" s="387">
        <v>39766.240776105718</v>
      </c>
      <c r="Z66" s="387">
        <v>40707.818256671279</v>
      </c>
      <c r="AA66" s="387">
        <v>42177.421314613915</v>
      </c>
      <c r="AB66" s="387">
        <v>42603.139247633459</v>
      </c>
      <c r="AC66" s="388">
        <v>43447.91040237846</v>
      </c>
      <c r="AD66" s="387">
        <v>43471.707667083327</v>
      </c>
      <c r="AE66" s="387">
        <v>42809.610851790356</v>
      </c>
      <c r="AF66" s="387">
        <v>43222.077425657939</v>
      </c>
      <c r="AG66" s="387">
        <v>43740.252293031568</v>
      </c>
      <c r="AH66" s="387">
        <v>45472.617204802424</v>
      </c>
      <c r="AI66" s="387">
        <v>45676.901100469586</v>
      </c>
      <c r="AJ66" s="387">
        <v>46833.696132442186</v>
      </c>
      <c r="AK66" s="387">
        <v>47987.396113602386</v>
      </c>
      <c r="AL66" s="387">
        <v>49956.892865360925</v>
      </c>
      <c r="AM66" s="388">
        <v>51469.134253584176</v>
      </c>
      <c r="AN66" s="387">
        <v>52943.960004166234</v>
      </c>
      <c r="AO66" s="387">
        <v>52984.584567697348</v>
      </c>
      <c r="AP66" s="387">
        <v>52715.294041289104</v>
      </c>
      <c r="AQ66" s="387">
        <v>53212.065697177073</v>
      </c>
      <c r="AR66" s="387">
        <v>54508.572203389827</v>
      </c>
      <c r="AS66" s="387">
        <v>55226.129315524333</v>
      </c>
      <c r="AT66" s="387">
        <v>56110.077957049565</v>
      </c>
      <c r="AU66" s="387">
        <v>55801.652541170566</v>
      </c>
      <c r="AV66" s="387">
        <v>54828.138235042374</v>
      </c>
      <c r="AW66" s="388">
        <v>52602.111679851092</v>
      </c>
      <c r="AX66" s="387">
        <v>53400.798590624319</v>
      </c>
      <c r="AY66" s="387">
        <v>53844.714690821551</v>
      </c>
      <c r="AZ66" s="387">
        <v>54295.568319999998</v>
      </c>
      <c r="BA66" s="387">
        <v>54204.557361601881</v>
      </c>
      <c r="BB66" s="387">
        <v>54843.335493577135</v>
      </c>
      <c r="BC66" s="387">
        <v>56052.49773211233</v>
      </c>
      <c r="BD66" s="387">
        <v>56433.68267770746</v>
      </c>
      <c r="BE66" s="387">
        <v>57778.008344357389</v>
      </c>
      <c r="BF66" s="387">
        <v>58274</v>
      </c>
      <c r="BG66" s="387">
        <v>58886.264221875441</v>
      </c>
      <c r="BH66" s="389"/>
      <c r="BL66" s="694">
        <f t="shared" si="2"/>
        <v>1.0611285033550466E-2</v>
      </c>
    </row>
    <row r="67" spans="1:64" x14ac:dyDescent="0.2">
      <c r="A67" s="475">
        <v>58</v>
      </c>
      <c r="B67" s="319">
        <v>29598.430186823993</v>
      </c>
      <c r="C67" s="319">
        <f t="shared" si="0"/>
        <v>30792.704432240163</v>
      </c>
      <c r="D67" s="353">
        <v>31986.978677656334</v>
      </c>
      <c r="E67" s="353">
        <f t="shared" si="1"/>
        <v>33668.625360701029</v>
      </c>
      <c r="F67" s="353">
        <v>35350.272043745725</v>
      </c>
      <c r="G67" s="319">
        <v>35552.298345598407</v>
      </c>
      <c r="H67" s="353">
        <v>36540.703511191256</v>
      </c>
      <c r="I67" s="372">
        <v>37590.151139867565</v>
      </c>
      <c r="J67" s="319">
        <v>36703.816837861188</v>
      </c>
      <c r="K67" s="319">
        <v>36818.534722222219</v>
      </c>
      <c r="L67" s="319">
        <v>37910.350818810752</v>
      </c>
      <c r="M67" s="319">
        <v>38925.463090592049</v>
      </c>
      <c r="N67" s="319">
        <v>37961.391011922962</v>
      </c>
      <c r="O67" s="387">
        <v>36677.635649122807</v>
      </c>
      <c r="P67" s="387">
        <v>38117.070801171147</v>
      </c>
      <c r="Q67" s="387">
        <v>39110.437898039214</v>
      </c>
      <c r="R67" s="387">
        <v>40433.083981565738</v>
      </c>
      <c r="S67" s="388">
        <v>40362.866491223307</v>
      </c>
      <c r="T67" s="387">
        <v>39551.428571428572</v>
      </c>
      <c r="U67" s="387">
        <v>39297.233682294042</v>
      </c>
      <c r="V67" s="387">
        <v>37917.021581191999</v>
      </c>
      <c r="W67" s="387">
        <v>38215.103282626107</v>
      </c>
      <c r="X67" s="387">
        <v>39630.986267264721</v>
      </c>
      <c r="Y67" s="387">
        <v>40468.383622335954</v>
      </c>
      <c r="Z67" s="387">
        <v>41470.455181705896</v>
      </c>
      <c r="AA67" s="387">
        <v>42867.993800711098</v>
      </c>
      <c r="AB67" s="387">
        <v>43394.25132843016</v>
      </c>
      <c r="AC67" s="388">
        <v>44201.818169532751</v>
      </c>
      <c r="AD67" s="387">
        <v>44262.72339734745</v>
      </c>
      <c r="AE67" s="387">
        <v>43517.351085492308</v>
      </c>
      <c r="AF67" s="387">
        <v>44016.631983879837</v>
      </c>
      <c r="AG67" s="387">
        <v>44495.474925550923</v>
      </c>
      <c r="AH67" s="387">
        <v>46239.073085441196</v>
      </c>
      <c r="AI67" s="387">
        <v>46487.789783188928</v>
      </c>
      <c r="AJ67" s="387">
        <v>47717.876674403647</v>
      </c>
      <c r="AK67" s="387">
        <v>48815.079222720473</v>
      </c>
      <c r="AL67" s="387">
        <v>50803.823116176449</v>
      </c>
      <c r="AM67" s="388">
        <v>52314.632201673499</v>
      </c>
      <c r="AN67" s="387">
        <v>53781.662639308401</v>
      </c>
      <c r="AO67" s="387">
        <v>53827.284534668055</v>
      </c>
      <c r="AP67" s="387">
        <v>53620.675104221278</v>
      </c>
      <c r="AQ67" s="387">
        <v>54101.211584993274</v>
      </c>
      <c r="AR67" s="387">
        <v>55451.690895034197</v>
      </c>
      <c r="AS67" s="387">
        <v>56192.202708323704</v>
      </c>
      <c r="AT67" s="387">
        <v>57174.948006193474</v>
      </c>
      <c r="AU67" s="387">
        <v>56816.865296679076</v>
      </c>
      <c r="AV67" s="387">
        <v>55773.675682615773</v>
      </c>
      <c r="AW67" s="388">
        <v>53560.153390583357</v>
      </c>
      <c r="AX67" s="387">
        <v>54365.908036151741</v>
      </c>
      <c r="AY67" s="387">
        <v>54813.953444723258</v>
      </c>
      <c r="AZ67" s="387">
        <v>55282.297359999997</v>
      </c>
      <c r="BA67" s="387">
        <v>55226.341421279933</v>
      </c>
      <c r="BB67" s="387">
        <v>55906.004551942293</v>
      </c>
      <c r="BC67" s="387">
        <v>57097.302330911065</v>
      </c>
      <c r="BD67" s="387">
        <v>57483.354188869293</v>
      </c>
      <c r="BE67" s="387">
        <v>58756.39368345098</v>
      </c>
      <c r="BF67" s="387">
        <v>59280</v>
      </c>
      <c r="BG67" s="387">
        <v>59910.398779968789</v>
      </c>
      <c r="BH67" s="389"/>
      <c r="BL67" s="694">
        <f t="shared" si="2"/>
        <v>1.070611962194401E-2</v>
      </c>
    </row>
    <row r="68" spans="1:64" x14ac:dyDescent="0.2">
      <c r="A68" s="476">
        <v>59</v>
      </c>
      <c r="B68" s="320">
        <v>30074.836283185843</v>
      </c>
      <c r="C68" s="320">
        <f t="shared" si="0"/>
        <v>31272.331120151124</v>
      </c>
      <c r="D68" s="354">
        <v>32469.825957116409</v>
      </c>
      <c r="E68" s="354">
        <f t="shared" si="1"/>
        <v>34156.062670971049</v>
      </c>
      <c r="F68" s="354">
        <v>35842.299384825696</v>
      </c>
      <c r="G68" s="320">
        <v>36085.398992972943</v>
      </c>
      <c r="H68" s="354">
        <v>37075.216293624697</v>
      </c>
      <c r="I68" s="373">
        <v>38183.532527928015</v>
      </c>
      <c r="J68" s="320">
        <v>37224.73994432178</v>
      </c>
      <c r="K68" s="320">
        <v>37339.67105263158</v>
      </c>
      <c r="L68" s="320">
        <v>38400.111042998506</v>
      </c>
      <c r="M68" s="320">
        <v>39509.391015527697</v>
      </c>
      <c r="N68" s="320">
        <v>38477.699785998164</v>
      </c>
      <c r="O68" s="390">
        <v>37233.29852631579</v>
      </c>
      <c r="P68" s="390">
        <v>38666.074527548575</v>
      </c>
      <c r="Q68" s="390">
        <v>39645.483419607845</v>
      </c>
      <c r="R68" s="390">
        <v>41005.219596677132</v>
      </c>
      <c r="S68" s="391">
        <v>40927.718277761196</v>
      </c>
      <c r="T68" s="390">
        <v>40075.471209404262</v>
      </c>
      <c r="U68" s="390">
        <v>39866.831861629493</v>
      </c>
      <c r="V68" s="390">
        <v>38507.991684704568</v>
      </c>
      <c r="W68" s="390">
        <v>38872.14206236785</v>
      </c>
      <c r="X68" s="390">
        <v>40322.466122626414</v>
      </c>
      <c r="Y68" s="390">
        <v>41168.411580475135</v>
      </c>
      <c r="Z68" s="390">
        <v>42214.440660204345</v>
      </c>
      <c r="AA68" s="390">
        <v>43615.104385085244</v>
      </c>
      <c r="AB68" s="390">
        <v>44204.848928458312</v>
      </c>
      <c r="AC68" s="391">
        <v>44940.760025676544</v>
      </c>
      <c r="AD68" s="390">
        <v>45035.761497378291</v>
      </c>
      <c r="AE68" s="390">
        <v>44292.742959180476</v>
      </c>
      <c r="AF68" s="390">
        <v>44804.424375648778</v>
      </c>
      <c r="AG68" s="390">
        <v>45295.21941631924</v>
      </c>
      <c r="AH68" s="390">
        <v>47031.346427322533</v>
      </c>
      <c r="AI68" s="390">
        <v>47273.387590813712</v>
      </c>
      <c r="AJ68" s="390">
        <v>48504.503146061135</v>
      </c>
      <c r="AK68" s="390">
        <v>49671.617339312405</v>
      </c>
      <c r="AL68" s="390">
        <v>51656.749333369422</v>
      </c>
      <c r="AM68" s="391">
        <v>53182.263603901287</v>
      </c>
      <c r="AN68" s="390">
        <v>54665.503801687322</v>
      </c>
      <c r="AO68" s="390">
        <v>54688.27348255799</v>
      </c>
      <c r="AP68" s="390">
        <v>54584.111136074294</v>
      </c>
      <c r="AQ68" s="390">
        <v>55051.257876084564</v>
      </c>
      <c r="AR68" s="390">
        <v>56417.20206958073</v>
      </c>
      <c r="AS68" s="390">
        <v>57186.426584092063</v>
      </c>
      <c r="AT68" s="390">
        <v>58177.690281174961</v>
      </c>
      <c r="AU68" s="390">
        <v>57751.102749069643</v>
      </c>
      <c r="AV68" s="390">
        <v>56659.968929213392</v>
      </c>
      <c r="AW68" s="391">
        <v>54590.809509708532</v>
      </c>
      <c r="AX68" s="390">
        <v>55321.781984592773</v>
      </c>
      <c r="AY68" s="390">
        <v>55818.211314441927</v>
      </c>
      <c r="AZ68" s="390">
        <v>56310.001680000001</v>
      </c>
      <c r="BA68" s="390">
        <v>56226.385394581856</v>
      </c>
      <c r="BB68" s="390">
        <v>56975.08166493076</v>
      </c>
      <c r="BC68" s="390">
        <v>58126.244511711848</v>
      </c>
      <c r="BD68" s="390">
        <v>58516.314511793717</v>
      </c>
      <c r="BE68" s="390">
        <v>59779.856462251504</v>
      </c>
      <c r="BF68" s="390">
        <v>60307</v>
      </c>
      <c r="BG68" s="390">
        <v>60938.460987374092</v>
      </c>
      <c r="BH68" s="392"/>
      <c r="BL68" s="694">
        <f t="shared" si="2"/>
        <v>1.0812876035552588E-2</v>
      </c>
    </row>
    <row r="69" spans="1:64" x14ac:dyDescent="0.2">
      <c r="A69" s="475">
        <v>60</v>
      </c>
      <c r="B69" s="319">
        <v>30530.824975417898</v>
      </c>
      <c r="C69" s="319">
        <f t="shared" si="0"/>
        <v>31748.363452291163</v>
      </c>
      <c r="D69" s="353">
        <v>32965.901929164429</v>
      </c>
      <c r="E69" s="353">
        <f t="shared" si="1"/>
        <v>34669.038456038121</v>
      </c>
      <c r="F69" s="353">
        <v>36372.17498291182</v>
      </c>
      <c r="G69" s="319">
        <v>36655.26520223538</v>
      </c>
      <c r="H69" s="353">
        <v>37603.855309218205</v>
      </c>
      <c r="I69" s="372">
        <v>38748.924227872412</v>
      </c>
      <c r="J69" s="319">
        <v>37729.716425074395</v>
      </c>
      <c r="K69" s="319">
        <v>37875.986111111109</v>
      </c>
      <c r="L69" s="319">
        <v>38948.060600753124</v>
      </c>
      <c r="M69" s="319">
        <v>40070.32965208005</v>
      </c>
      <c r="N69" s="319">
        <v>39065.953225313358</v>
      </c>
      <c r="O69" s="387">
        <v>37792.847157894736</v>
      </c>
      <c r="P69" s="387">
        <v>39196.65531008783</v>
      </c>
      <c r="Q69" s="387">
        <v>40187.477584313725</v>
      </c>
      <c r="R69" s="387">
        <v>41590.358293950158</v>
      </c>
      <c r="S69" s="388">
        <v>41510.597248975821</v>
      </c>
      <c r="T69" s="387">
        <v>40640.885634588565</v>
      </c>
      <c r="U69" s="387">
        <v>40471.714883932633</v>
      </c>
      <c r="V69" s="387">
        <v>39091.841666488071</v>
      </c>
      <c r="W69" s="387">
        <v>39531.454332696929</v>
      </c>
      <c r="X69" s="387">
        <v>41016.13420537849</v>
      </c>
      <c r="Y69" s="387">
        <v>41857.86509815904</v>
      </c>
      <c r="Z69" s="387">
        <v>42916.978479733516</v>
      </c>
      <c r="AA69" s="387">
        <v>44364.234187254995</v>
      </c>
      <c r="AB69" s="387">
        <v>44958.938522715274</v>
      </c>
      <c r="AC69" s="388">
        <v>45670.348187438765</v>
      </c>
      <c r="AD69" s="387">
        <v>45801.608545315823</v>
      </c>
      <c r="AE69" s="387">
        <v>45050.788258513203</v>
      </c>
      <c r="AF69" s="387">
        <v>45585.454600964775</v>
      </c>
      <c r="AG69" s="387">
        <v>46080.123287671231</v>
      </c>
      <c r="AH69" s="387">
        <v>47833.301317169833</v>
      </c>
      <c r="AI69" s="387">
        <v>48106.405789240802</v>
      </c>
      <c r="AJ69" s="387">
        <v>49295.775049637858</v>
      </c>
      <c r="AK69" s="387">
        <v>50550.935724962626</v>
      </c>
      <c r="AL69" s="387">
        <v>52545.65134882713</v>
      </c>
      <c r="AM69" s="388">
        <v>54105.966423279853</v>
      </c>
      <c r="AN69" s="387">
        <v>55619.994583897511</v>
      </c>
      <c r="AO69" s="387">
        <v>55545.041896389645</v>
      </c>
      <c r="AP69" s="387">
        <v>55551.693951421657</v>
      </c>
      <c r="AQ69" s="387">
        <v>56060.851228155931</v>
      </c>
      <c r="AR69" s="387">
        <v>57385.347653880461</v>
      </c>
      <c r="AS69" s="387">
        <v>58244.628830244488</v>
      </c>
      <c r="AT69" s="387">
        <v>59168.00700132396</v>
      </c>
      <c r="AU69" s="387">
        <v>58703.469000665718</v>
      </c>
      <c r="AV69" s="387">
        <v>57626.834289138067</v>
      </c>
      <c r="AW69" s="388">
        <v>55594.52802572021</v>
      </c>
      <c r="AX69" s="387">
        <v>56294.972490070788</v>
      </c>
      <c r="AY69" s="387">
        <v>56841.67321541506</v>
      </c>
      <c r="AZ69" s="387">
        <v>57316.664639999995</v>
      </c>
      <c r="BA69" s="387">
        <v>57211.21130742049</v>
      </c>
      <c r="BB69" s="387">
        <v>58000.37040465996</v>
      </c>
      <c r="BC69" s="387">
        <v>59145.669241713847</v>
      </c>
      <c r="BD69" s="387">
        <v>59534.652545010416</v>
      </c>
      <c r="BE69" s="387">
        <v>60816.637575510889</v>
      </c>
      <c r="BF69" s="387">
        <v>61343</v>
      </c>
      <c r="BG69" s="387">
        <v>62052.931479642502</v>
      </c>
      <c r="BH69" s="389"/>
      <c r="BL69" s="694">
        <f t="shared" si="2"/>
        <v>1.0893285231736494E-2</v>
      </c>
    </row>
    <row r="70" spans="1:64" x14ac:dyDescent="0.2">
      <c r="A70" s="475">
        <v>61</v>
      </c>
      <c r="B70" s="319">
        <v>30986.813667649953</v>
      </c>
      <c r="C70" s="319">
        <f t="shared" si="0"/>
        <v>32250.853169607093</v>
      </c>
      <c r="D70" s="353">
        <v>33514.892671564237</v>
      </c>
      <c r="E70" s="353">
        <f t="shared" si="1"/>
        <v>35227.395754784171</v>
      </c>
      <c r="F70" s="353">
        <v>36939.898838004097</v>
      </c>
      <c r="G70" s="319">
        <v>37225.131411497816</v>
      </c>
      <c r="H70" s="353">
        <v>38161.863159011351</v>
      </c>
      <c r="I70" s="372">
        <v>39291.924177323963</v>
      </c>
      <c r="J70" s="319">
        <v>38255.955073437653</v>
      </c>
      <c r="K70" s="319">
        <v>38442.65862573099</v>
      </c>
      <c r="L70" s="319">
        <v>39500.85926963832</v>
      </c>
      <c r="M70" s="319">
        <v>40658.855434692356</v>
      </c>
      <c r="N70" s="319">
        <v>39624.582390706208</v>
      </c>
      <c r="O70" s="387">
        <v>38340.738526315792</v>
      </c>
      <c r="P70" s="387">
        <v>39741.974447697627</v>
      </c>
      <c r="Q70" s="387">
        <v>40719.048784313731</v>
      </c>
      <c r="R70" s="387">
        <v>42178.747761763581</v>
      </c>
      <c r="S70" s="388">
        <v>42099.485281749367</v>
      </c>
      <c r="T70" s="387">
        <v>41236.639370392513</v>
      </c>
      <c r="U70" s="387">
        <v>41101.80136549841</v>
      </c>
      <c r="V70" s="387">
        <v>39675.691648271568</v>
      </c>
      <c r="W70" s="387">
        <v>40197.58707478804</v>
      </c>
      <c r="X70" s="387">
        <v>41720.743425082495</v>
      </c>
      <c r="Y70" s="387">
        <v>42595.961041937211</v>
      </c>
      <c r="Z70" s="387">
        <v>43652.674426438112</v>
      </c>
      <c r="AA70" s="387">
        <v>45077.01806910384</v>
      </c>
      <c r="AB70" s="387">
        <v>45697.439701587078</v>
      </c>
      <c r="AC70" s="388">
        <v>46456.058515490389</v>
      </c>
      <c r="AD70" s="387">
        <v>46630.37729906982</v>
      </c>
      <c r="AE70" s="387">
        <v>45788.017668619403</v>
      </c>
      <c r="AF70" s="387">
        <v>46346.198326921905</v>
      </c>
      <c r="AG70" s="387">
        <v>46868.32507444908</v>
      </c>
      <c r="AH70" s="387">
        <v>48622.347476395851</v>
      </c>
      <c r="AI70" s="387">
        <v>48977.360300309723</v>
      </c>
      <c r="AJ70" s="387">
        <v>50144.340613551838</v>
      </c>
      <c r="AK70" s="387">
        <v>51454.553064275031</v>
      </c>
      <c r="AL70" s="387">
        <v>53452.541263417203</v>
      </c>
      <c r="AM70" s="388">
        <v>55000.157970473796</v>
      </c>
      <c r="AN70" s="387">
        <v>56535.555983751692</v>
      </c>
      <c r="AO70" s="387">
        <v>56455.270408292898</v>
      </c>
      <c r="AP70" s="387">
        <v>56484.720237649468</v>
      </c>
      <c r="AQ70" s="387">
        <v>57039.317707442257</v>
      </c>
      <c r="AR70" s="387">
        <v>58445.697579542073</v>
      </c>
      <c r="AS70" s="387">
        <v>59259.325784535744</v>
      </c>
      <c r="AT70" s="387">
        <v>60147.140722123731</v>
      </c>
      <c r="AU70" s="387">
        <v>59702.970130196118</v>
      </c>
      <c r="AV70" s="387">
        <v>58623.321749550632</v>
      </c>
      <c r="AW70" s="388">
        <v>56606.444942679474</v>
      </c>
      <c r="AX70" s="387">
        <v>57280.861804042579</v>
      </c>
      <c r="AY70" s="387">
        <v>57803.004427035514</v>
      </c>
      <c r="AZ70" s="387">
        <v>58355.443359999997</v>
      </c>
      <c r="BA70" s="387">
        <v>58230.821358460933</v>
      </c>
      <c r="BB70" s="387">
        <v>59034.203217220238</v>
      </c>
      <c r="BC70" s="387">
        <v>60191.53133504578</v>
      </c>
      <c r="BD70" s="387">
        <v>60638.635417943806</v>
      </c>
      <c r="BE70" s="387">
        <v>61874.932921357678</v>
      </c>
      <c r="BF70" s="387">
        <v>62476</v>
      </c>
      <c r="BG70" s="387">
        <v>63183.112569158744</v>
      </c>
      <c r="BH70" s="389"/>
      <c r="BL70" s="694">
        <f t="shared" si="2"/>
        <v>1.0993018677319943E-2</v>
      </c>
    </row>
    <row r="71" spans="1:64" x14ac:dyDescent="0.2">
      <c r="A71" s="475">
        <v>62</v>
      </c>
      <c r="B71" s="319">
        <v>31483.637168141595</v>
      </c>
      <c r="C71" s="319">
        <f t="shared" si="0"/>
        <v>32777.067464199805</v>
      </c>
      <c r="D71" s="353">
        <v>34070.497760258018</v>
      </c>
      <c r="E71" s="353">
        <f t="shared" si="1"/>
        <v>35744.903926836691</v>
      </c>
      <c r="F71" s="353">
        <v>37419.310093415355</v>
      </c>
      <c r="G71" s="319">
        <v>37745.976871576386</v>
      </c>
      <c r="H71" s="353">
        <v>38743.36607616421</v>
      </c>
      <c r="I71" s="372">
        <v>39834.924126775513</v>
      </c>
      <c r="J71" s="319">
        <v>38798.140347508881</v>
      </c>
      <c r="K71" s="319">
        <v>39064.986476608188</v>
      </c>
      <c r="L71" s="319">
        <v>40073.054383045797</v>
      </c>
      <c r="M71" s="319">
        <v>41261.17479033464</v>
      </c>
      <c r="N71" s="319">
        <v>40208.60379088964</v>
      </c>
      <c r="O71" s="387">
        <v>38873.086877192982</v>
      </c>
      <c r="P71" s="387">
        <v>40331.508650519027</v>
      </c>
      <c r="Q71" s="387">
        <v>41302.734807843139</v>
      </c>
      <c r="R71" s="387">
        <v>42819.1495582235</v>
      </c>
      <c r="S71" s="388">
        <v>42706.400499199648</v>
      </c>
      <c r="T71" s="387">
        <v>41826.87686790197</v>
      </c>
      <c r="U71" s="387">
        <v>41689.041966317709</v>
      </c>
      <c r="V71" s="387">
        <v>40325.996099526368</v>
      </c>
      <c r="W71" s="387">
        <v>40847.805382767758</v>
      </c>
      <c r="X71" s="387">
        <v>42490.999466498055</v>
      </c>
      <c r="Y71" s="387">
        <v>43317.137880986935</v>
      </c>
      <c r="Z71" s="387">
        <v>44386.297990194238</v>
      </c>
      <c r="AA71" s="387">
        <v>45803.936475521929</v>
      </c>
      <c r="AB71" s="387">
        <v>46490.500334306926</v>
      </c>
      <c r="AC71" s="388">
        <v>47226.802932531507</v>
      </c>
      <c r="AD71" s="387">
        <v>47423.190792357265</v>
      </c>
      <c r="AE71" s="387">
        <v>46494.023244885808</v>
      </c>
      <c r="AF71" s="387">
        <v>47083.274470293705</v>
      </c>
      <c r="AG71" s="387">
        <v>47771.95390113163</v>
      </c>
      <c r="AH71" s="387">
        <v>49446.892644830397</v>
      </c>
      <c r="AI71" s="387">
        <v>49840.411412911599</v>
      </c>
      <c r="AJ71" s="387">
        <v>51008.390950529938</v>
      </c>
      <c r="AK71" s="387">
        <v>52320.20328849028</v>
      </c>
      <c r="AL71" s="387">
        <v>54314.461430176365</v>
      </c>
      <c r="AM71" s="388">
        <v>55891.398390449278</v>
      </c>
      <c r="AN71" s="387">
        <v>57466.977502343507</v>
      </c>
      <c r="AO71" s="387">
        <v>57428.806931070401</v>
      </c>
      <c r="AP71" s="387">
        <v>57464.743403479872</v>
      </c>
      <c r="AQ71" s="387">
        <v>58011.017475253575</v>
      </c>
      <c r="AR71" s="387">
        <v>59517.90234909307</v>
      </c>
      <c r="AS71" s="387">
        <v>60326.485002541936</v>
      </c>
      <c r="AT71" s="387">
        <v>61118.819110024007</v>
      </c>
      <c r="AU71" s="387">
        <v>60754.440484115643</v>
      </c>
      <c r="AV71" s="387">
        <v>59643.506890353507</v>
      </c>
      <c r="AW71" s="388">
        <v>57576.198654765431</v>
      </c>
      <c r="AX71" s="387">
        <v>58272.523303693364</v>
      </c>
      <c r="AY71" s="387">
        <v>58790.317563294368</v>
      </c>
      <c r="AZ71" s="387">
        <v>59363.213759999999</v>
      </c>
      <c r="BA71" s="387">
        <v>59288.476560659597</v>
      </c>
      <c r="BB71" s="387">
        <v>60112.892412143665</v>
      </c>
      <c r="BC71" s="387">
        <v>61301.900594902741</v>
      </c>
      <c r="BD71" s="387">
        <v>61733.218247493656</v>
      </c>
      <c r="BE71" s="387">
        <v>62977.281219645323</v>
      </c>
      <c r="BF71" s="387">
        <v>63597</v>
      </c>
      <c r="BG71" s="387">
        <v>64253.397006667612</v>
      </c>
      <c r="BH71" s="389"/>
      <c r="BL71" s="694">
        <f t="shared" si="2"/>
        <v>1.1088052829719253E-2</v>
      </c>
    </row>
    <row r="72" spans="1:64" x14ac:dyDescent="0.2">
      <c r="A72" s="475">
        <v>63</v>
      </c>
      <c r="B72" s="319">
        <v>31987.266470009836</v>
      </c>
      <c r="C72" s="319">
        <f t="shared" si="0"/>
        <v>33300.070313186843</v>
      </c>
      <c r="D72" s="353">
        <v>34612.874156363854</v>
      </c>
      <c r="E72" s="353">
        <f t="shared" si="1"/>
        <v>36293.646009601383</v>
      </c>
      <c r="F72" s="353">
        <v>37974.417862838913</v>
      </c>
      <c r="G72" s="319">
        <v>38291.332706246889</v>
      </c>
      <c r="H72" s="353">
        <v>39395.354195396205</v>
      </c>
      <c r="I72" s="372">
        <v>40355.532325734217</v>
      </c>
      <c r="J72" s="319">
        <v>39393.481040606704</v>
      </c>
      <c r="K72" s="319">
        <v>39591.182383040934</v>
      </c>
      <c r="L72" s="319">
        <v>40654.947718714422</v>
      </c>
      <c r="M72" s="319">
        <v>41849.700572946946</v>
      </c>
      <c r="N72" s="319">
        <v>40746.072760623661</v>
      </c>
      <c r="O72" s="387">
        <v>39424.864000000001</v>
      </c>
      <c r="P72" s="387">
        <v>40906.304498269892</v>
      </c>
      <c r="Q72" s="387">
        <v>41921.164047058825</v>
      </c>
      <c r="R72" s="387">
        <v>43466.052895764231</v>
      </c>
      <c r="S72" s="388">
        <v>43310.311185870472</v>
      </c>
      <c r="T72" s="387">
        <v>42428.146842000402</v>
      </c>
      <c r="U72" s="387">
        <v>42314.087756030953</v>
      </c>
      <c r="V72" s="387">
        <v>40928.833072587382</v>
      </c>
      <c r="W72" s="387">
        <v>41493.476709572788</v>
      </c>
      <c r="X72" s="387">
        <v>43274.384872255927</v>
      </c>
      <c r="Y72" s="387">
        <v>44067.923153311436</v>
      </c>
      <c r="Z72" s="387">
        <v>45209.034020734303</v>
      </c>
      <c r="AA72" s="387">
        <v>46585.373762421375</v>
      </c>
      <c r="AB72" s="387">
        <v>47266.023999718476</v>
      </c>
      <c r="AC72" s="388">
        <v>47997.547349572618</v>
      </c>
      <c r="AD72" s="387">
        <v>48217.80204866804</v>
      </c>
      <c r="AE72" s="387">
        <v>47274.619090880609</v>
      </c>
      <c r="AF72" s="387">
        <v>47867.685778836174</v>
      </c>
      <c r="AG72" s="387">
        <v>48636.007742703994</v>
      </c>
      <c r="AH72" s="387">
        <v>50268.210630609625</v>
      </c>
      <c r="AI72" s="387">
        <v>50728.753400608039</v>
      </c>
      <c r="AJ72" s="387">
        <v>51872.441287508045</v>
      </c>
      <c r="AK72" s="387">
        <v>53240.526158445435</v>
      </c>
      <c r="AL72" s="387">
        <v>55258.826134625531</v>
      </c>
      <c r="AM72" s="388">
        <v>56831.332409529386</v>
      </c>
      <c r="AN72" s="387">
        <v>58422.910113529841</v>
      </c>
      <c r="AO72" s="387">
        <v>58379.833938870397</v>
      </c>
      <c r="AP72" s="387">
        <v>58417.121346014632</v>
      </c>
      <c r="AQ72" s="387">
        <v>59038.204277159966</v>
      </c>
      <c r="AR72" s="387">
        <v>60526.881284567353</v>
      </c>
      <c r="AS72" s="387">
        <v>61392.364653140452</v>
      </c>
      <c r="AT72" s="387">
        <v>62196.114714000396</v>
      </c>
      <c r="AU72" s="387">
        <v>61882.051794698309</v>
      </c>
      <c r="AV72" s="387">
        <v>60618.666438414795</v>
      </c>
      <c r="AW72" s="388">
        <v>58643.161978087061</v>
      </c>
      <c r="AX72" s="387">
        <v>59264.184803344142</v>
      </c>
      <c r="AY72" s="387">
        <v>59820.557357651422</v>
      </c>
      <c r="AZ72" s="387">
        <v>60404.20736</v>
      </c>
      <c r="BA72" s="387">
        <v>60322.217667844518</v>
      </c>
      <c r="BB72" s="387">
        <v>61211.8737800409</v>
      </c>
      <c r="BC72" s="387">
        <v>62412.269854759696</v>
      </c>
      <c r="BD72" s="387">
        <v>62816.312135130291</v>
      </c>
      <c r="BE72" s="387">
        <v>64102.168237786442</v>
      </c>
      <c r="BF72" s="387">
        <v>64669</v>
      </c>
      <c r="BG72" s="387">
        <v>65375.722797559938</v>
      </c>
      <c r="BH72" s="389"/>
      <c r="BL72" s="694">
        <f t="shared" si="2"/>
        <v>1.1153051659724689E-2</v>
      </c>
    </row>
    <row r="73" spans="1:64" x14ac:dyDescent="0.2">
      <c r="A73" s="475">
        <v>64</v>
      </c>
      <c r="B73" s="319">
        <v>32490.895771878073</v>
      </c>
      <c r="C73" s="319">
        <f t="shared" si="0"/>
        <v>33803.230123291956</v>
      </c>
      <c r="D73" s="353">
        <v>35115.564474705847</v>
      </c>
      <c r="E73" s="353">
        <f t="shared" si="1"/>
        <v>36828.853096318519</v>
      </c>
      <c r="F73" s="353">
        <v>38542.14171793119</v>
      </c>
      <c r="G73" s="319">
        <v>38793.795385381505</v>
      </c>
      <c r="H73" s="353">
        <v>39982.73087938899</v>
      </c>
      <c r="I73" s="372">
        <v>40960.109589041094</v>
      </c>
      <c r="J73" s="319">
        <v>39956.928482288567</v>
      </c>
      <c r="K73" s="319">
        <v>40152.79532163743</v>
      </c>
      <c r="L73" s="319">
        <v>41207.746387599611</v>
      </c>
      <c r="M73" s="319">
        <v>42433.628497882593</v>
      </c>
      <c r="N73" s="319">
        <v>41351.254356465914</v>
      </c>
      <c r="O73" s="387">
        <v>40023.2701754386</v>
      </c>
      <c r="P73" s="387">
        <v>41495.838701091292</v>
      </c>
      <c r="Q73" s="387">
        <v>42525.696000000004</v>
      </c>
      <c r="R73" s="387">
        <v>44122.708544926172</v>
      </c>
      <c r="S73" s="388">
        <v>43914.221872541304</v>
      </c>
      <c r="T73" s="387">
        <v>43084.579199043634</v>
      </c>
      <c r="U73" s="387">
        <v>42989.540464269456</v>
      </c>
      <c r="V73" s="387">
        <v>41600.497889029379</v>
      </c>
      <c r="W73" s="387">
        <v>42166.429923425923</v>
      </c>
      <c r="X73" s="387">
        <v>44007.44104803494</v>
      </c>
      <c r="Y73" s="387">
        <v>44791.214880452222</v>
      </c>
      <c r="Z73" s="387">
        <v>46037.987200119758</v>
      </c>
      <c r="AA73" s="387">
        <v>47340.561217977942</v>
      </c>
      <c r="AB73" s="387">
        <v>48082.467255516065</v>
      </c>
      <c r="AC73" s="388">
        <v>48826.284671779453</v>
      </c>
      <c r="AD73" s="387">
        <v>49005.222252885505</v>
      </c>
      <c r="AE73" s="387">
        <v>48136.743836345981</v>
      </c>
      <c r="AF73" s="387">
        <v>48685.907919643403</v>
      </c>
      <c r="AG73" s="387">
        <v>49439.050148898154</v>
      </c>
      <c r="AH73" s="387">
        <v>51075.006294439911</v>
      </c>
      <c r="AI73" s="387">
        <v>51588.64315382309</v>
      </c>
      <c r="AJ73" s="387">
        <v>52710.167510277133</v>
      </c>
      <c r="AK73" s="387">
        <v>54160.849028400597</v>
      </c>
      <c r="AL73" s="387">
        <v>56176.208990376152</v>
      </c>
      <c r="AM73" s="388">
        <v>57781.595373874108</v>
      </c>
      <c r="AN73" s="387">
        <v>59400.470159358396</v>
      </c>
      <c r="AO73" s="387">
        <v>59377.286821311522</v>
      </c>
      <c r="AP73" s="387">
        <v>59405.438078833722</v>
      </c>
      <c r="AQ73" s="387">
        <v>60114.111401686423</v>
      </c>
      <c r="AR73" s="387">
        <v>61491.075254237287</v>
      </c>
      <c r="AS73" s="387">
        <v>62459.523871146645</v>
      </c>
      <c r="AT73" s="387">
        <v>63350.448757938197</v>
      </c>
      <c r="AU73" s="387">
        <v>62964.945400574048</v>
      </c>
      <c r="AV73" s="387">
        <v>61655.439955490889</v>
      </c>
      <c r="AW73" s="388">
        <v>59700.755700325732</v>
      </c>
      <c r="AX73" s="387">
        <v>60254.691865859131</v>
      </c>
      <c r="AY73" s="387">
        <v>60840.630311932589</v>
      </c>
      <c r="AZ73" s="387">
        <v>61428.589359999998</v>
      </c>
      <c r="BA73" s="387">
        <v>61440.745111896344</v>
      </c>
      <c r="BB73" s="387">
        <v>62352.507502989632</v>
      </c>
      <c r="BC73" s="387">
        <v>63561.766412344943</v>
      </c>
      <c r="BD73" s="387">
        <v>63929.695051447219</v>
      </c>
      <c r="BE73" s="387">
        <v>65238.32461585429</v>
      </c>
      <c r="BF73" s="387">
        <v>65809</v>
      </c>
      <c r="BG73" s="387">
        <v>66549.108029507726</v>
      </c>
      <c r="BH73" s="389"/>
      <c r="BL73" s="694">
        <f t="shared" si="2"/>
        <v>1.1209504728979525E-2</v>
      </c>
    </row>
    <row r="74" spans="1:64" x14ac:dyDescent="0.2">
      <c r="A74" s="475">
        <v>65</v>
      </c>
      <c r="B74" s="319">
        <v>32994.525073746314</v>
      </c>
      <c r="C74" s="319">
        <f t="shared" ref="C74:C135" si="3">(B74+D74)/2</f>
        <v>34322.925799132012</v>
      </c>
      <c r="D74" s="353">
        <v>35651.32652451771</v>
      </c>
      <c r="E74" s="353">
        <f t="shared" ref="E74:E135" si="4">(D74+F74)/2</f>
        <v>37393.212134439309</v>
      </c>
      <c r="F74" s="353">
        <v>39135.097744360901</v>
      </c>
      <c r="G74" s="319">
        <v>39357.534000995962</v>
      </c>
      <c r="H74" s="353">
        <v>40611.223931261273</v>
      </c>
      <c r="I74" s="372">
        <v>41531.099226608705</v>
      </c>
      <c r="J74" s="319">
        <v>40531.007007775755</v>
      </c>
      <c r="K74" s="319">
        <v>40709.348684210527</v>
      </c>
      <c r="L74" s="319">
        <v>41750.846834223659</v>
      </c>
      <c r="M74" s="319">
        <v>43063.53499958483</v>
      </c>
      <c r="N74" s="319">
        <v>41960.667991439928</v>
      </c>
      <c r="O74" s="387">
        <v>40606.133333333331</v>
      </c>
      <c r="P74" s="387">
        <v>42103.795847750866</v>
      </c>
      <c r="Q74" s="387">
        <v>43144.125239215689</v>
      </c>
      <c r="R74" s="387">
        <v>44756.608800305279</v>
      </c>
      <c r="S74" s="388">
        <v>44539.164274668328</v>
      </c>
      <c r="T74" s="387">
        <v>43710.672245467227</v>
      </c>
      <c r="U74" s="387">
        <v>43639.789713245336</v>
      </c>
      <c r="V74" s="387">
        <v>42288.7763228392</v>
      </c>
      <c r="W74" s="387">
        <v>42853.024080803109</v>
      </c>
      <c r="X74" s="387">
        <v>44692.356221225476</v>
      </c>
      <c r="Y74" s="387">
        <v>45497.587502864561</v>
      </c>
      <c r="Z74" s="387">
        <v>46833.782252329795</v>
      </c>
      <c r="AA74" s="387">
        <v>48138.152247242237</v>
      </c>
      <c r="AB74" s="387">
        <v>48869.682232466483</v>
      </c>
      <c r="AC74" s="388">
        <v>49660.634210615222</v>
      </c>
      <c r="AD74" s="387">
        <v>49772.867063846366</v>
      </c>
      <c r="AE74" s="387">
        <v>48905.197080291968</v>
      </c>
      <c r="AF74" s="387">
        <v>49524.416559809491</v>
      </c>
      <c r="AG74" s="387">
        <v>50238.79463966647</v>
      </c>
      <c r="AH74" s="387">
        <v>51956.027159342579</v>
      </c>
      <c r="AI74" s="387">
        <v>52446.952227344736</v>
      </c>
      <c r="AJ74" s="387">
        <v>53586.605665706542</v>
      </c>
      <c r="AK74" s="387">
        <v>55161.662182361732</v>
      </c>
      <c r="AL74" s="387">
        <v>57132.565627580225</v>
      </c>
      <c r="AM74" s="388">
        <v>58777.600810104988</v>
      </c>
      <c r="AN74" s="387">
        <v>60416.959587542966</v>
      </c>
      <c r="AO74" s="387">
        <v>60312.838537564472</v>
      </c>
      <c r="AP74" s="387">
        <v>60472.543698045389</v>
      </c>
      <c r="AQ74" s="387">
        <v>61131.824807527795</v>
      </c>
      <c r="AR74" s="387">
        <v>62544.839155515911</v>
      </c>
      <c r="AS74" s="387">
        <v>63516.446549891385</v>
      </c>
      <c r="AT74" s="387">
        <v>64507.267912842486</v>
      </c>
      <c r="AU74" s="387">
        <v>64036.961726926485</v>
      </c>
      <c r="AV74" s="387">
        <v>62736.054181289059</v>
      </c>
      <c r="AW74" s="388">
        <v>60779.43102500106</v>
      </c>
      <c r="AX74" s="387">
        <v>61308.692970843025</v>
      </c>
      <c r="AY74" s="387">
        <v>61871.999755186975</v>
      </c>
      <c r="AZ74" s="387">
        <v>62542.673999999999</v>
      </c>
      <c r="BA74" s="387">
        <v>62646.232901452684</v>
      </c>
      <c r="BB74" s="387">
        <v>63542.269644717053</v>
      </c>
      <c r="BC74" s="387">
        <v>64741.930311392905</v>
      </c>
      <c r="BD74" s="387">
        <v>65100.522677330213</v>
      </c>
      <c r="BE74" s="387">
        <v>66413.41151003266</v>
      </c>
      <c r="BF74" s="387">
        <v>66922</v>
      </c>
      <c r="BG74" s="387">
        <v>67696.963540927798</v>
      </c>
      <c r="BH74" s="389"/>
      <c r="BL74" s="694">
        <f t="shared" ref="BL74:BL135" si="5">(BF74/T74)^(1/38)-1</f>
        <v>1.1271882538004929E-2</v>
      </c>
    </row>
    <row r="75" spans="1:64" x14ac:dyDescent="0.2">
      <c r="A75" s="475">
        <v>66</v>
      </c>
      <c r="B75" s="319">
        <v>33518.57177974435</v>
      </c>
      <c r="C75" s="319">
        <f t="shared" si="3"/>
        <v>34872.673215918883</v>
      </c>
      <c r="D75" s="353">
        <v>36226.774652093416</v>
      </c>
      <c r="E75" s="353">
        <f t="shared" si="4"/>
        <v>37977.41421144201</v>
      </c>
      <c r="F75" s="353">
        <v>39728.053770790611</v>
      </c>
      <c r="G75" s="319">
        <v>39915.145022962432</v>
      </c>
      <c r="H75" s="353">
        <v>41210.34814893391</v>
      </c>
      <c r="I75" s="371">
        <v>42214.04761664055</v>
      </c>
      <c r="J75" s="319">
        <v>41073.192281846983</v>
      </c>
      <c r="K75" s="319">
        <v>41351.914839181285</v>
      </c>
      <c r="L75" s="319">
        <v>42352.136614414565</v>
      </c>
      <c r="M75" s="319">
        <v>43698.039358963717</v>
      </c>
      <c r="N75" s="319">
        <v>42629.330174258641</v>
      </c>
      <c r="O75" s="387">
        <v>41258.940070175442</v>
      </c>
      <c r="P75" s="387">
        <v>42730.175938248598</v>
      </c>
      <c r="Q75" s="387">
        <v>43752.131513725493</v>
      </c>
      <c r="R75" s="387">
        <v>45432.769072709656</v>
      </c>
      <c r="S75" s="388">
        <v>45212.179169266659</v>
      </c>
      <c r="T75" s="387">
        <v>44391.927674835628</v>
      </c>
      <c r="U75" s="387">
        <v>44290.03896222121</v>
      </c>
      <c r="V75" s="387">
        <v>42908.226913268038</v>
      </c>
      <c r="W75" s="387">
        <v>43580.541068752442</v>
      </c>
      <c r="X75" s="387">
        <v>45366.330257464091</v>
      </c>
      <c r="Y75" s="387">
        <v>46261.062103735392</v>
      </c>
      <c r="Z75" s="387">
        <v>47623.360155694441</v>
      </c>
      <c r="AA75" s="387">
        <v>48929.685623119709</v>
      </c>
      <c r="AB75" s="387">
        <v>49662.74286518633</v>
      </c>
      <c r="AC75" s="388">
        <v>50493.113010574685</v>
      </c>
      <c r="AD75" s="387">
        <v>50554.893978993852</v>
      </c>
      <c r="AE75" s="387">
        <v>49699.670185771123</v>
      </c>
      <c r="AF75" s="387">
        <v>50428.856322891865</v>
      </c>
      <c r="AG75" s="387">
        <v>51104.497438951759</v>
      </c>
      <c r="AH75" s="387">
        <v>52853.183937521855</v>
      </c>
      <c r="AI75" s="387">
        <v>53374.81120737642</v>
      </c>
      <c r="AJ75" s="387">
        <v>54591.56743756817</v>
      </c>
      <c r="AK75" s="387">
        <v>56195.886397608367</v>
      </c>
      <c r="AL75" s="387">
        <v>58156.376886530677</v>
      </c>
      <c r="AM75" s="388">
        <v>59842.957735969721</v>
      </c>
      <c r="AN75" s="387">
        <v>61528.609728153315</v>
      </c>
      <c r="AO75" s="387">
        <v>61273.713458167127</v>
      </c>
      <c r="AP75" s="387">
        <v>61531.355750268362</v>
      </c>
      <c r="AQ75" s="387">
        <v>62210.438616644256</v>
      </c>
      <c r="AR75" s="387">
        <v>63634.167588462682</v>
      </c>
      <c r="AS75" s="387">
        <v>64628.390627166424</v>
      </c>
      <c r="AT75" s="387">
        <v>65718.759509009717</v>
      </c>
      <c r="AU75" s="387">
        <v>65142.818478462534</v>
      </c>
      <c r="AV75" s="387">
        <v>63864.063767867847</v>
      </c>
      <c r="AW75" s="388">
        <v>61886.215152925251</v>
      </c>
      <c r="AX75" s="387">
        <v>62412.334872666244</v>
      </c>
      <c r="AY75" s="387">
        <v>63002.778301405633</v>
      </c>
      <c r="AZ75" s="387">
        <v>63666.725599999998</v>
      </c>
      <c r="BA75" s="387">
        <v>63829.980604632896</v>
      </c>
      <c r="BB75" s="387">
        <v>64779.024187015399</v>
      </c>
      <c r="BC75" s="387">
        <v>65986.601376965889</v>
      </c>
      <c r="BD75" s="387">
        <v>66308.95047674737</v>
      </c>
      <c r="BE75" s="387">
        <v>67611.037124064504</v>
      </c>
      <c r="BF75" s="387">
        <v>68146</v>
      </c>
      <c r="BG75" s="387">
        <v>68918.462476947083</v>
      </c>
      <c r="BH75" s="389"/>
      <c r="BL75" s="694">
        <f t="shared" si="5"/>
        <v>1.1342656612564728E-2</v>
      </c>
    </row>
    <row r="76" spans="1:64" x14ac:dyDescent="0.2">
      <c r="A76" s="475">
        <v>67</v>
      </c>
      <c r="B76" s="319">
        <v>34042.61848574238</v>
      </c>
      <c r="C76" s="319">
        <f t="shared" si="3"/>
        <v>35409.191940117802</v>
      </c>
      <c r="D76" s="353">
        <v>36775.765394493224</v>
      </c>
      <c r="E76" s="353">
        <f t="shared" si="4"/>
        <v>38554.695638691133</v>
      </c>
      <c r="F76" s="353">
        <v>40333.625882889035</v>
      </c>
      <c r="G76" s="319">
        <v>40454.373263984948</v>
      </c>
      <c r="H76" s="353">
        <v>41832.967433966267</v>
      </c>
      <c r="I76" s="371">
        <v>42874.604256179548</v>
      </c>
      <c r="J76" s="319">
        <v>41631.324181626187</v>
      </c>
      <c r="K76" s="319">
        <v>41984.36184210526</v>
      </c>
      <c r="L76" s="319">
        <v>42953.426394605478</v>
      </c>
      <c r="M76" s="319">
        <v>44401.511583492495</v>
      </c>
      <c r="N76" s="319">
        <v>43285.296239682059</v>
      </c>
      <c r="O76" s="387">
        <v>41900.089543859649</v>
      </c>
      <c r="P76" s="387">
        <v>43356.556028746338</v>
      </c>
      <c r="Q76" s="387">
        <v>44380.983717647061</v>
      </c>
      <c r="R76" s="387">
        <v>46073.170869169575</v>
      </c>
      <c r="S76" s="388">
        <v>45903.221248541733</v>
      </c>
      <c r="T76" s="387">
        <v>45100.764295676432</v>
      </c>
      <c r="U76" s="387">
        <v>44980.613746017298</v>
      </c>
      <c r="V76" s="387">
        <v>43605.99884271661</v>
      </c>
      <c r="W76" s="387">
        <v>44328.519471987849</v>
      </c>
      <c r="X76" s="387">
        <v>46070.939477168096</v>
      </c>
      <c r="Y76" s="387">
        <v>47056.260025972042</v>
      </c>
      <c r="Z76" s="387">
        <v>48400.503761368309</v>
      </c>
      <c r="AA76" s="387">
        <v>49727.276652383996</v>
      </c>
      <c r="AB76" s="387">
        <v>50490.877432522786</v>
      </c>
      <c r="AC76" s="388">
        <v>51334.945504915704</v>
      </c>
      <c r="AD76" s="387">
        <v>51360.291813444586</v>
      </c>
      <c r="AE76" s="387">
        <v>50523.632467654519</v>
      </c>
      <c r="AF76" s="387">
        <v>51265.674421444717</v>
      </c>
      <c r="AG76" s="387">
        <v>51953.710661107805</v>
      </c>
      <c r="AH76" s="387">
        <v>53708.387341181951</v>
      </c>
      <c r="AI76" s="387">
        <v>54340.606500049951</v>
      </c>
      <c r="AJ76" s="387">
        <v>55546.9779356246</v>
      </c>
      <c r="AK76" s="387">
        <v>57138.989536621819</v>
      </c>
      <c r="AL76" s="387">
        <v>59145.711338810754</v>
      </c>
      <c r="AM76" s="388">
        <v>60899.461280179064</v>
      </c>
      <c r="AN76" s="387">
        <v>62579.703051765442</v>
      </c>
      <c r="AO76" s="387">
        <v>62327.440128052032</v>
      </c>
      <c r="AP76" s="387">
        <v>62602.608152974368</v>
      </c>
      <c r="AQ76" s="387">
        <v>63302.58584871074</v>
      </c>
      <c r="AR76" s="387">
        <v>64794.625084745763</v>
      </c>
      <c r="AS76" s="387">
        <v>65773.603457041172</v>
      </c>
      <c r="AT76" s="387">
        <v>66879.306330363746</v>
      </c>
      <c r="AU76" s="387">
        <v>66348.987918935731</v>
      </c>
      <c r="AV76" s="387">
        <v>65038.283831207744</v>
      </c>
      <c r="AW76" s="388">
        <v>62989.485680443337</v>
      </c>
      <c r="AX76" s="387">
        <v>63552.918762835019</v>
      </c>
      <c r="AY76" s="387">
        <v>64173.094559030535</v>
      </c>
      <c r="AZ76" s="387">
        <v>64845.04176</v>
      </c>
      <c r="BA76" s="387">
        <v>65031.120376914012</v>
      </c>
      <c r="BB76" s="387">
        <v>65990.146510820516</v>
      </c>
      <c r="BC76" s="387">
        <v>67247.13486053684</v>
      </c>
      <c r="BD76" s="387">
        <v>67586.311927643794</v>
      </c>
      <c r="BE76" s="387">
        <v>68823.005559821278</v>
      </c>
      <c r="BF76" s="387">
        <v>69425</v>
      </c>
      <c r="BG76" s="387">
        <v>70177.27408142999</v>
      </c>
      <c r="BH76" s="389"/>
      <c r="BL76" s="694">
        <f t="shared" si="5"/>
        <v>1.1415928954584098E-2</v>
      </c>
    </row>
    <row r="77" spans="1:64" x14ac:dyDescent="0.2">
      <c r="A77" s="475">
        <v>68</v>
      </c>
      <c r="B77" s="319">
        <v>34621.111602753197</v>
      </c>
      <c r="C77" s="319">
        <f t="shared" si="3"/>
        <v>35986.16256241106</v>
      </c>
      <c r="D77" s="353">
        <v>37351.213522068923</v>
      </c>
      <c r="E77" s="353">
        <f t="shared" si="4"/>
        <v>39142.051737111018</v>
      </c>
      <c r="F77" s="353">
        <v>40932.889952153106</v>
      </c>
      <c r="G77" s="319">
        <v>41048.749847839317</v>
      </c>
      <c r="H77" s="353">
        <v>42449.71295215869</v>
      </c>
      <c r="I77" s="371">
        <v>43467.985644240005</v>
      </c>
      <c r="J77" s="319">
        <v>42247.927042334646</v>
      </c>
      <c r="K77" s="319">
        <v>42581.391812865499</v>
      </c>
      <c r="L77" s="319">
        <v>43617.754619493819</v>
      </c>
      <c r="M77" s="319">
        <v>45013.026654488094</v>
      </c>
      <c r="N77" s="319">
        <v>43924.334148578419</v>
      </c>
      <c r="O77" s="387">
        <v>42545.124771929826</v>
      </c>
      <c r="P77" s="387">
        <v>43993.989885546973</v>
      </c>
      <c r="Q77" s="387">
        <v>45055.002101960788</v>
      </c>
      <c r="R77" s="387">
        <v>46798.092699680041</v>
      </c>
      <c r="S77" s="388">
        <v>46585.249735478443</v>
      </c>
      <c r="T77" s="387">
        <v>45795.810320781035</v>
      </c>
      <c r="U77" s="387">
        <v>45678.749567592175</v>
      </c>
      <c r="V77" s="387">
        <v>44346.491502539589</v>
      </c>
      <c r="W77" s="387">
        <v>45078.7713658106</v>
      </c>
      <c r="X77" s="387">
        <v>46860.889565097117</v>
      </c>
      <c r="Y77" s="387">
        <v>47832.423955389197</v>
      </c>
      <c r="Z77" s="387">
        <v>49212.877877166051</v>
      </c>
      <c r="AA77" s="387">
        <v>50587.46343331207</v>
      </c>
      <c r="AB77" s="387">
        <v>51334.600415244393</v>
      </c>
      <c r="AC77" s="388">
        <v>52178.648738133044</v>
      </c>
      <c r="AD77" s="387">
        <v>52203.442671385208</v>
      </c>
      <c r="AE77" s="387">
        <v>51373.614611071083</v>
      </c>
      <c r="AF77" s="387">
        <v>52170.114184527083</v>
      </c>
      <c r="AG77" s="387">
        <v>52941.436331149496</v>
      </c>
      <c r="AH77" s="387">
        <v>54558.749970859069</v>
      </c>
      <c r="AI77" s="387">
        <v>55309.563152110299</v>
      </c>
      <c r="AJ77" s="387">
        <v>56474.515842165609</v>
      </c>
      <c r="AK77" s="387">
        <v>58135.246636771299</v>
      </c>
      <c r="AL77" s="387">
        <v>60118.556883552832</v>
      </c>
      <c r="AM77" s="388">
        <v>61988.427223791492</v>
      </c>
      <c r="AN77" s="387">
        <v>63625.029059472967</v>
      </c>
      <c r="AO77" s="387">
        <v>63412.117381031021</v>
      </c>
      <c r="AP77" s="387">
        <v>63635.157243066482</v>
      </c>
      <c r="AQ77" s="387">
        <v>64462.400195527312</v>
      </c>
      <c r="AR77" s="387">
        <v>65997.233137079995</v>
      </c>
      <c r="AS77" s="387">
        <v>66918.816286915928</v>
      </c>
      <c r="AT77" s="387">
        <v>68120.619258128936</v>
      </c>
      <c r="AU77" s="387">
        <v>67556.365946022634</v>
      </c>
      <c r="AV77" s="387">
        <v>66194.730634254898</v>
      </c>
      <c r="AW77" s="388">
        <v>64160.685815812853</v>
      </c>
      <c r="AX77" s="387">
        <v>64714.282521448156</v>
      </c>
      <c r="AY77" s="387">
        <v>65399.893261521509</v>
      </c>
      <c r="AZ77" s="387">
        <v>66087.589439999996</v>
      </c>
      <c r="BA77" s="387">
        <v>66305.089438555166</v>
      </c>
      <c r="BB77" s="387">
        <v>67233.30910774217</v>
      </c>
      <c r="BC77" s="387">
        <v>68613.417797427493</v>
      </c>
      <c r="BD77" s="387">
        <v>68907.540247663419</v>
      </c>
      <c r="BE77" s="387">
        <v>70103.614642404515</v>
      </c>
      <c r="BF77" s="387">
        <v>70761</v>
      </c>
      <c r="BG77" s="387">
        <v>71540.168392679814</v>
      </c>
      <c r="BH77" s="389"/>
      <c r="BL77" s="694">
        <f t="shared" si="5"/>
        <v>1.1516211878850546E-2</v>
      </c>
    </row>
    <row r="78" spans="1:64" x14ac:dyDescent="0.2">
      <c r="A78" s="476">
        <v>69</v>
      </c>
      <c r="B78" s="320">
        <v>35206.410521140613</v>
      </c>
      <c r="C78" s="320">
        <f t="shared" si="3"/>
        <v>36566.536085392625</v>
      </c>
      <c r="D78" s="354">
        <v>37926.66164964463</v>
      </c>
      <c r="E78" s="354">
        <f t="shared" si="4"/>
        <v>39735.715878365263</v>
      </c>
      <c r="F78" s="354">
        <v>41544.770107085897</v>
      </c>
      <c r="G78" s="320">
        <v>41704.40236817352</v>
      </c>
      <c r="H78" s="354">
        <v>43119.322371910472</v>
      </c>
      <c r="I78" s="374">
        <v>44162.129909518269</v>
      </c>
      <c r="J78" s="320">
        <v>42859.214361140446</v>
      </c>
      <c r="K78" s="320">
        <v>43213.838815789473</v>
      </c>
      <c r="L78" s="320">
        <v>44340.272177949031</v>
      </c>
      <c r="M78" s="320">
        <v>45661.324586896961</v>
      </c>
      <c r="N78" s="320">
        <v>44601.460409660656</v>
      </c>
      <c r="O78" s="390">
        <v>43201.817263157893</v>
      </c>
      <c r="P78" s="390">
        <v>44664.585041256316</v>
      </c>
      <c r="Q78" s="390">
        <v>45735.969129411766</v>
      </c>
      <c r="R78" s="390">
        <v>47519.763759650101</v>
      </c>
      <c r="S78" s="391">
        <v>47273.287283974059</v>
      </c>
      <c r="T78" s="390">
        <v>46499.130703327355</v>
      </c>
      <c r="U78" s="390">
        <v>46359.242967683203</v>
      </c>
      <c r="V78" s="390">
        <v>45063.250423265679</v>
      </c>
      <c r="W78" s="390">
        <v>45847.211184332089</v>
      </c>
      <c r="X78" s="390">
        <v>47733.992293860778</v>
      </c>
      <c r="Y78" s="390">
        <v>48661.460087082727</v>
      </c>
      <c r="Z78" s="390">
        <v>50043.903439499976</v>
      </c>
      <c r="AA78" s="390">
        <v>51441.592560853322</v>
      </c>
      <c r="AB78" s="390">
        <v>52180.271949889146</v>
      </c>
      <c r="AC78" s="391">
        <v>53061.637487752967</v>
      </c>
      <c r="AD78" s="390">
        <v>53091.537604909012</v>
      </c>
      <c r="AE78" s="390">
        <v>52239.208671407534</v>
      </c>
      <c r="AF78" s="390">
        <v>53054.267448250597</v>
      </c>
      <c r="AG78" s="390">
        <v>53863.203692674215</v>
      </c>
      <c r="AH78" s="390">
        <v>55517.223219489446</v>
      </c>
      <c r="AI78" s="390">
        <v>56308.552718345432</v>
      </c>
      <c r="AJ78" s="390">
        <v>57422.183953689986</v>
      </c>
      <c r="AK78" s="390">
        <v>59136.059790732434</v>
      </c>
      <c r="AL78" s="390">
        <v>61238.303604542562</v>
      </c>
      <c r="AM78" s="391">
        <v>63056.735276874693</v>
      </c>
      <c r="AN78" s="390">
        <v>64725.14456827414</v>
      </c>
      <c r="AO78" s="390">
        <v>64512.269925557055</v>
      </c>
      <c r="AP78" s="390">
        <v>64709.17416810205</v>
      </c>
      <c r="AQ78" s="390">
        <v>65610.034461688861</v>
      </c>
      <c r="AR78" s="390">
        <v>67162.959452869458</v>
      </c>
      <c r="AS78" s="390">
        <v>68136.964459028517</v>
      </c>
      <c r="AT78" s="390">
        <v>69361.932185894126</v>
      </c>
      <c r="AU78" s="390">
        <v>68784.289945542449</v>
      </c>
      <c r="AV78" s="390">
        <v>67424.640246512034</v>
      </c>
      <c r="AW78" s="391">
        <v>65368.193155378824</v>
      </c>
      <c r="AX78" s="390">
        <v>65929.904825443824</v>
      </c>
      <c r="AY78" s="390">
        <v>66605.22863496338</v>
      </c>
      <c r="AZ78" s="390">
        <v>67345.641279999996</v>
      </c>
      <c r="BA78" s="390">
        <v>67622.538672948562</v>
      </c>
      <c r="BB78" s="390">
        <v>68521.328087026966</v>
      </c>
      <c r="BC78" s="390">
        <v>69940.573436589853</v>
      </c>
      <c r="BD78" s="390">
        <v>70237.124161801738</v>
      </c>
      <c r="BE78" s="390">
        <v>71483.598989796214</v>
      </c>
      <c r="BF78" s="390">
        <v>72105</v>
      </c>
      <c r="BG78" s="390">
        <v>72917.79138884948</v>
      </c>
      <c r="BH78" s="392"/>
      <c r="BL78" s="694">
        <f t="shared" si="5"/>
        <v>1.1611362227973654E-2</v>
      </c>
    </row>
    <row r="79" spans="1:64" x14ac:dyDescent="0.2">
      <c r="A79" s="475">
        <v>70</v>
      </c>
      <c r="B79" s="319">
        <v>35818.932645034416</v>
      </c>
      <c r="C79" s="319">
        <f t="shared" si="3"/>
        <v>37177.057076862307</v>
      </c>
      <c r="D79" s="353">
        <v>38535.181508690199</v>
      </c>
      <c r="E79" s="353">
        <f t="shared" si="4"/>
        <v>40345.915885354436</v>
      </c>
      <c r="F79" s="353">
        <v>42156.65026201868</v>
      </c>
      <c r="G79" s="319">
        <v>42353.927294859735</v>
      </c>
      <c r="H79" s="353">
        <v>43771.31049114246</v>
      </c>
      <c r="I79" s="371">
        <v>44805.892736187634</v>
      </c>
      <c r="J79" s="319">
        <v>43481.132763751564</v>
      </c>
      <c r="K79" s="319">
        <v>43866.524122807015</v>
      </c>
      <c r="L79" s="319">
        <v>45004.600402837372</v>
      </c>
      <c r="M79" s="319">
        <v>46369.394669102388</v>
      </c>
      <c r="N79" s="319">
        <v>45232.034240293491</v>
      </c>
      <c r="O79" s="387">
        <v>43885.710035087723</v>
      </c>
      <c r="P79" s="387">
        <v>45324.126430662756</v>
      </c>
      <c r="Q79" s="387">
        <v>46441.256407843139</v>
      </c>
      <c r="R79" s="387">
        <v>48218.679425837319</v>
      </c>
      <c r="S79" s="388">
        <v>47985.361078705333</v>
      </c>
      <c r="T79" s="387">
        <v>47221.757919904368</v>
      </c>
      <c r="U79" s="387">
        <v>47085.102594446973</v>
      </c>
      <c r="V79" s="387">
        <v>45808.489830908031</v>
      </c>
      <c r="W79" s="387">
        <v>46677.035248711793</v>
      </c>
      <c r="X79" s="387">
        <v>48565.518702207119</v>
      </c>
      <c r="Y79" s="387">
        <v>49509.530211595753</v>
      </c>
      <c r="Z79" s="387">
        <v>50943.317639133194</v>
      </c>
      <c r="AA79" s="387">
        <v>52291.683252803363</v>
      </c>
      <c r="AB79" s="387">
        <v>53008.406517225601</v>
      </c>
      <c r="AC79" s="388">
        <v>53995.136187033349</v>
      </c>
      <c r="AD79" s="387">
        <v>53981.430301456145</v>
      </c>
      <c r="AE79" s="387">
        <v>53075.313555339744</v>
      </c>
      <c r="AF79" s="387">
        <v>53935.03962874764</v>
      </c>
      <c r="AG79" s="387">
        <v>54732.204407385347</v>
      </c>
      <c r="AH79" s="387">
        <v>56478.923650775148</v>
      </c>
      <c r="AI79" s="387">
        <v>57372.350152010382</v>
      </c>
      <c r="AJ79" s="387">
        <v>58461.212226292686</v>
      </c>
      <c r="AK79" s="387">
        <v>60246.218236173387</v>
      </c>
      <c r="AL79" s="387">
        <v>62328.070493645013</v>
      </c>
      <c r="AM79" s="388">
        <v>64135.3722752225</v>
      </c>
      <c r="AN79" s="387">
        <v>65807.958129361519</v>
      </c>
      <c r="AO79" s="387">
        <v>65677.137325643431</v>
      </c>
      <c r="AP79" s="387">
        <v>65860.597718365418</v>
      </c>
      <c r="AQ79" s="387">
        <v>66761.728754735421</v>
      </c>
      <c r="AR79" s="387">
        <v>68360.2986856973</v>
      </c>
      <c r="AS79" s="387">
        <v>69417.811434117481</v>
      </c>
      <c r="AT79" s="387">
        <v>70775.960325830834</v>
      </c>
      <c r="AU79" s="387">
        <v>70067.8089292925</v>
      </c>
      <c r="AV79" s="387">
        <v>68632.037062398362</v>
      </c>
      <c r="AW79" s="388">
        <v>66513.62688777021</v>
      </c>
      <c r="AX79" s="387">
        <v>67133.982758081504</v>
      </c>
      <c r="AY79" s="387">
        <v>67838.805230838276</v>
      </c>
      <c r="AZ79" s="387">
        <v>68638.023759999996</v>
      </c>
      <c r="BA79" s="387">
        <v>68954.118963486457</v>
      </c>
      <c r="BB79" s="387">
        <v>69844.591366739973</v>
      </c>
      <c r="BC79" s="387">
        <v>71331.178747744038</v>
      </c>
      <c r="BD79" s="387">
        <v>71593.863756825827</v>
      </c>
      <c r="BE79" s="387">
        <v>72954.762703867833</v>
      </c>
      <c r="BF79" s="387">
        <v>73496</v>
      </c>
      <c r="BG79" s="387">
        <v>74309.161157611015</v>
      </c>
      <c r="BH79" s="389"/>
      <c r="BL79" s="694">
        <f t="shared" si="5"/>
        <v>1.1709505311855661E-2</v>
      </c>
    </row>
    <row r="80" spans="1:64" x14ac:dyDescent="0.2">
      <c r="A80" s="475">
        <v>71</v>
      </c>
      <c r="B80" s="319">
        <v>36411.037364798431</v>
      </c>
      <c r="C80" s="319">
        <f t="shared" si="3"/>
        <v>37780.676539414089</v>
      </c>
      <c r="D80" s="353">
        <v>39150.315714029748</v>
      </c>
      <c r="E80" s="353">
        <f t="shared" si="4"/>
        <v>40968.88512974215</v>
      </c>
      <c r="F80" s="353">
        <v>42787.454545454544</v>
      </c>
      <c r="G80" s="319">
        <v>43009.579815193938</v>
      </c>
      <c r="H80" s="353">
        <v>44505.531346133444</v>
      </c>
      <c r="I80" s="371">
        <v>45500.037001465906</v>
      </c>
      <c r="J80" s="319">
        <v>44108.366708265334</v>
      </c>
      <c r="K80" s="319">
        <v>44549.566885964909</v>
      </c>
      <c r="L80" s="319">
        <v>45765.910850337154</v>
      </c>
      <c r="M80" s="319">
        <v>47091.258324337796</v>
      </c>
      <c r="N80" s="319">
        <v>45913.392540507492</v>
      </c>
      <c r="O80" s="387">
        <v>44554.059789473686</v>
      </c>
      <c r="P80" s="387">
        <v>46038.93665158371</v>
      </c>
      <c r="Q80" s="387">
        <v>47118.749113725491</v>
      </c>
      <c r="R80" s="387">
        <v>48998.864355534679</v>
      </c>
      <c r="S80" s="388">
        <v>48709.452996554435</v>
      </c>
      <c r="T80" s="387">
        <v>47969.208208806536</v>
      </c>
      <c r="U80" s="387">
        <v>47856.328447883476</v>
      </c>
      <c r="V80" s="387">
        <v>46605.943464563548</v>
      </c>
      <c r="W80" s="387">
        <v>47465.936482519355</v>
      </c>
      <c r="X80" s="387">
        <v>49407.986247505389</v>
      </c>
      <c r="Y80" s="387">
        <v>50418.932090749367</v>
      </c>
      <c r="Z80" s="387">
        <v>51944.278603241131</v>
      </c>
      <c r="AA80" s="387">
        <v>53176.100647278698</v>
      </c>
      <c r="AB80" s="387">
        <v>53850.18094802407</v>
      </c>
      <c r="AC80" s="388">
        <v>54876.254197776951</v>
      </c>
      <c r="AD80" s="387">
        <v>54860.536419863318</v>
      </c>
      <c r="AE80" s="387">
        <v>53965.192819773816</v>
      </c>
      <c r="AF80" s="387">
        <v>54841.169933443249</v>
      </c>
      <c r="AG80" s="387">
        <v>55665.514472900541</v>
      </c>
      <c r="AH80" s="387">
        <v>57468.055134631075</v>
      </c>
      <c r="AI80" s="387">
        <v>58414.018069967591</v>
      </c>
      <c r="AJ80" s="387">
        <v>59504.88593081462</v>
      </c>
      <c r="AK80" s="387">
        <v>61339.671150971597</v>
      </c>
      <c r="AL80" s="387">
        <v>63461.308138984008</v>
      </c>
      <c r="AM80" s="388">
        <v>65286.311890422628</v>
      </c>
      <c r="AN80" s="387">
        <v>67055.140193729821</v>
      </c>
      <c r="AO80" s="387">
        <v>66986.909728397572</v>
      </c>
      <c r="AP80" s="387">
        <v>66980.229261838787</v>
      </c>
      <c r="AQ80" s="387">
        <v>67986.503531712078</v>
      </c>
      <c r="AR80" s="387">
        <v>69615.594933095446</v>
      </c>
      <c r="AS80" s="387">
        <v>70733.206729213838</v>
      </c>
      <c r="AT80" s="387">
        <v>72043.366918744243</v>
      </c>
      <c r="AU80" s="387">
        <v>71477.020920867391</v>
      </c>
      <c r="AV80" s="387">
        <v>69866.686210733547</v>
      </c>
      <c r="AW80" s="388">
        <v>67753.927831126523</v>
      </c>
      <c r="AX80" s="387">
        <v>68444.268907212638</v>
      </c>
      <c r="AY80" s="387">
        <v>69157.105494012285</v>
      </c>
      <c r="AZ80" s="387">
        <v>69999.067519999997</v>
      </c>
      <c r="BA80" s="387">
        <v>70307.439340400466</v>
      </c>
      <c r="BB80" s="387">
        <v>71240.479265517119</v>
      </c>
      <c r="BC80" s="387">
        <v>72878.293249811395</v>
      </c>
      <c r="BD80" s="387">
        <v>72949.558902585093</v>
      </c>
      <c r="BE80" s="387">
        <v>74395.191799957451</v>
      </c>
      <c r="BF80" s="387">
        <v>74926</v>
      </c>
      <c r="BG80" s="387">
        <v>75808.541282451406</v>
      </c>
      <c r="BH80" s="389"/>
      <c r="BL80" s="694">
        <f t="shared" si="5"/>
        <v>1.1804435450840645E-2</v>
      </c>
    </row>
    <row r="81" spans="1:64" x14ac:dyDescent="0.2">
      <c r="A81" s="475">
        <v>72</v>
      </c>
      <c r="B81" s="319">
        <v>37016.753687315635</v>
      </c>
      <c r="C81" s="319">
        <f t="shared" si="3"/>
        <v>38391.101803342463</v>
      </c>
      <c r="D81" s="353">
        <v>39765.44991936929</v>
      </c>
      <c r="E81" s="353">
        <f t="shared" si="4"/>
        <v>41591.854374129849</v>
      </c>
      <c r="F81" s="353">
        <v>43418.258828890408</v>
      </c>
      <c r="G81" s="319">
        <v>43714.253084712</v>
      </c>
      <c r="H81" s="353">
        <v>45251.499734804282</v>
      </c>
      <c r="I81" s="371">
        <v>46194.18126674417</v>
      </c>
      <c r="J81" s="319">
        <v>44873.804742248249</v>
      </c>
      <c r="K81" s="319">
        <v>45273.086257309944</v>
      </c>
      <c r="L81" s="319">
        <v>46532.070408967506</v>
      </c>
      <c r="M81" s="319">
        <v>47882.089844723079</v>
      </c>
      <c r="N81" s="319">
        <v>46649.767349434427</v>
      </c>
      <c r="O81" s="387">
        <v>45307.89614035088</v>
      </c>
      <c r="P81" s="387">
        <v>46746.377694969386</v>
      </c>
      <c r="Q81" s="387">
        <v>47876.151215686274</v>
      </c>
      <c r="R81" s="387">
        <v>49792.052367393662</v>
      </c>
      <c r="S81" s="388">
        <v>49484.621937654301</v>
      </c>
      <c r="T81" s="387">
        <v>48738.723450886631</v>
      </c>
      <c r="U81" s="387">
        <v>48607.391533909875</v>
      </c>
      <c r="V81" s="387">
        <v>47505.45217633569</v>
      </c>
      <c r="W81" s="387">
        <v>48270.752150438304</v>
      </c>
      <c r="X81" s="387">
        <v>50243.889110632503</v>
      </c>
      <c r="Y81" s="387">
        <v>51347.367962722485</v>
      </c>
      <c r="Z81" s="387">
        <v>52885.140461843621</v>
      </c>
      <c r="AA81" s="387">
        <v>54058.498823958435</v>
      </c>
      <c r="AB81" s="387">
        <v>54787.43442305662</v>
      </c>
      <c r="AC81" s="388">
        <v>55764.855164025816</v>
      </c>
      <c r="AD81" s="387">
        <v>55757.620168503759</v>
      </c>
      <c r="AE81" s="387">
        <v>54842.929482159081</v>
      </c>
      <c r="AF81" s="387">
        <v>55765.896195884474</v>
      </c>
      <c r="AG81" s="387">
        <v>56648.293269803456</v>
      </c>
      <c r="AH81" s="387">
        <v>58499.139993006174</v>
      </c>
      <c r="AI81" s="387">
        <v>59482.55754271277</v>
      </c>
      <c r="AJ81" s="387">
        <v>60613.59568220588</v>
      </c>
      <c r="AK81" s="387">
        <v>62522.726457399098</v>
      </c>
      <c r="AL81" s="387">
        <v>64594.545784323011</v>
      </c>
      <c r="AM81" s="388">
        <v>66583.332302936615</v>
      </c>
      <c r="AN81" s="387">
        <v>68308.089574002704</v>
      </c>
      <c r="AO81" s="387">
        <v>68258.697324627152</v>
      </c>
      <c r="AP81" s="387">
        <v>68138.564117926056</v>
      </c>
      <c r="AQ81" s="387">
        <v>69226.165073933764</v>
      </c>
      <c r="AR81" s="387">
        <v>70931.482604817124</v>
      </c>
      <c r="AS81" s="387">
        <v>72112.580394694276</v>
      </c>
      <c r="AT81" s="387">
        <v>73479.761057379437</v>
      </c>
      <c r="AU81" s="387">
        <v>72899.527365193004</v>
      </c>
      <c r="AV81" s="387">
        <v>71128.58769151759</v>
      </c>
      <c r="AW81" s="388">
        <v>69049.275180845216</v>
      </c>
      <c r="AX81" s="387">
        <v>69773.026050516535</v>
      </c>
      <c r="AY81" s="387">
        <v>70466.368566007703</v>
      </c>
      <c r="AZ81" s="387">
        <v>71412.160959999994</v>
      </c>
      <c r="BA81" s="387">
        <v>71783.591205339617</v>
      </c>
      <c r="BB81" s="387">
        <v>72632.095127878725</v>
      </c>
      <c r="BC81" s="387">
        <v>74371.475530685711</v>
      </c>
      <c r="BD81" s="387">
        <v>74499.521611604156</v>
      </c>
      <c r="BE81" s="387">
        <v>75944.216546250143</v>
      </c>
      <c r="BF81" s="387">
        <v>76416</v>
      </c>
      <c r="BG81" s="387">
        <v>77339.342601787488</v>
      </c>
      <c r="BH81" s="389"/>
      <c r="BL81" s="694">
        <f t="shared" si="5"/>
        <v>1.1904997595655997E-2</v>
      </c>
    </row>
    <row r="82" spans="1:64" x14ac:dyDescent="0.2">
      <c r="A82" s="475">
        <v>73</v>
      </c>
      <c r="B82" s="319">
        <v>37608.85840707965</v>
      </c>
      <c r="C82" s="319">
        <f t="shared" si="3"/>
        <v>39027.792997364115</v>
      </c>
      <c r="D82" s="353">
        <v>40446.727587648573</v>
      </c>
      <c r="E82" s="353">
        <f t="shared" si="4"/>
        <v>42298.359692662285</v>
      </c>
      <c r="F82" s="353">
        <v>44149.991797676004</v>
      </c>
      <c r="G82" s="319">
        <v>44437.309135174015</v>
      </c>
      <c r="H82" s="353">
        <v>45985.720589795266</v>
      </c>
      <c r="I82" s="371">
        <v>46916.315220138502</v>
      </c>
      <c r="J82" s="319">
        <v>45628.611692425846</v>
      </c>
      <c r="K82" s="319">
        <v>46021.903508771931</v>
      </c>
      <c r="L82" s="319">
        <v>47322.475523250716</v>
      </c>
      <c r="M82" s="319">
        <v>48705.106368844979</v>
      </c>
      <c r="N82" s="319">
        <v>47415.766432283708</v>
      </c>
      <c r="O82" s="387">
        <v>46026.760701754385</v>
      </c>
      <c r="P82" s="387">
        <v>47534.879691243012</v>
      </c>
      <c r="Q82" s="387">
        <v>48675.245176470591</v>
      </c>
      <c r="R82" s="387">
        <v>50546.231132767782</v>
      </c>
      <c r="S82" s="388">
        <v>50298.849778887103</v>
      </c>
      <c r="T82" s="387">
        <v>49499.964335525008</v>
      </c>
      <c r="U82" s="387">
        <v>49381.137733272648</v>
      </c>
      <c r="V82" s="387">
        <v>48355.120036004366</v>
      </c>
      <c r="W82" s="387">
        <v>49123.311120691433</v>
      </c>
      <c r="X82" s="387">
        <v>51173.885751546171</v>
      </c>
      <c r="Y82" s="387">
        <v>52290.60805133298</v>
      </c>
      <c r="Z82" s="387">
        <v>53910.970021333123</v>
      </c>
      <c r="AA82" s="387">
        <v>54944.935436229382</v>
      </c>
      <c r="AB82" s="387">
        <v>55720.790794242879</v>
      </c>
      <c r="AC82" s="388">
        <v>56700.224602182505</v>
      </c>
      <c r="AD82" s="387">
        <v>56728.412201100633</v>
      </c>
      <c r="AE82" s="387">
        <v>55821.276275805896</v>
      </c>
      <c r="AF82" s="387">
        <v>56727.814373816946</v>
      </c>
      <c r="AG82" s="387">
        <v>57749.797022036932</v>
      </c>
      <c r="AH82" s="387">
        <v>59583.473365194077</v>
      </c>
      <c r="AI82" s="387">
        <v>60589.033328099795</v>
      </c>
      <c r="AJ82" s="387">
        <v>61756.371934338211</v>
      </c>
      <c r="AK82" s="387">
        <v>63711.856502242146</v>
      </c>
      <c r="AL82" s="387">
        <v>65787.743093436555</v>
      </c>
      <c r="AM82" s="388">
        <v>67905.437296807533</v>
      </c>
      <c r="AN82" s="387">
        <v>69572.573586084778</v>
      </c>
      <c r="AO82" s="387">
        <v>69507.975405879217</v>
      </c>
      <c r="AP82" s="387">
        <v>69354.953942934182</v>
      </c>
      <c r="AQ82" s="387">
        <v>70533.493730905539</v>
      </c>
      <c r="AR82" s="387">
        <v>72253.956300921796</v>
      </c>
      <c r="AS82" s="387">
        <v>73535.459352035861</v>
      </c>
      <c r="AT82" s="387">
        <v>74968.342526311055</v>
      </c>
      <c r="AU82" s="387">
        <v>74305.113596926807</v>
      </c>
      <c r="AV82" s="387">
        <v>72576.515963365571</v>
      </c>
      <c r="AW82" s="388">
        <v>70450.030542747161</v>
      </c>
      <c r="AX82" s="387">
        <v>71161.81392488195</v>
      </c>
      <c r="AY82" s="387">
        <v>71902.152314503124</v>
      </c>
      <c r="AZ82" s="387">
        <v>72836.328800000003</v>
      </c>
      <c r="BA82" s="387">
        <v>73272.787122104433</v>
      </c>
      <c r="BB82" s="387">
        <v>74268.285075029897</v>
      </c>
      <c r="BC82" s="387">
        <v>75929.164978085042</v>
      </c>
      <c r="BD82" s="387">
        <v>76160.195942695995</v>
      </c>
      <c r="BE82" s="387">
        <v>77549.588092176476</v>
      </c>
      <c r="BF82" s="387">
        <v>77992</v>
      </c>
      <c r="BG82" s="387">
        <v>78853.451411547736</v>
      </c>
      <c r="BH82" s="389"/>
      <c r="BL82" s="694">
        <f t="shared" si="5"/>
        <v>1.2035916393936308E-2</v>
      </c>
    </row>
    <row r="83" spans="1:64" x14ac:dyDescent="0.2">
      <c r="A83" s="475">
        <v>74</v>
      </c>
      <c r="B83" s="319">
        <v>38303.050147492628</v>
      </c>
      <c r="C83" s="319">
        <f t="shared" si="3"/>
        <v>39728.756394298187</v>
      </c>
      <c r="D83" s="353">
        <v>41154.462641103746</v>
      </c>
      <c r="E83" s="353">
        <f t="shared" si="4"/>
        <v>43030.709789451394</v>
      </c>
      <c r="F83" s="353">
        <v>44906.956937799041</v>
      </c>
      <c r="G83" s="319">
        <v>45166.492779284017</v>
      </c>
      <c r="H83" s="353">
        <v>46737.562745306037</v>
      </c>
      <c r="I83" s="371">
        <v>47716.820300257794</v>
      </c>
      <c r="J83" s="319">
        <v>46309.001055966211</v>
      </c>
      <c r="K83" s="319">
        <v>46755.542032163743</v>
      </c>
      <c r="L83" s="319">
        <v>48117.729748664504</v>
      </c>
      <c r="M83" s="319">
        <v>49500.53574690692</v>
      </c>
      <c r="N83" s="319">
        <v>48202.925710791809</v>
      </c>
      <c r="O83" s="387">
        <v>46776.711298245616</v>
      </c>
      <c r="P83" s="387">
        <v>48304.958743678464</v>
      </c>
      <c r="Q83" s="387">
        <v>49481.287780392158</v>
      </c>
      <c r="R83" s="387">
        <v>51401.183784894471</v>
      </c>
      <c r="S83" s="388">
        <v>51092.045904663712</v>
      </c>
      <c r="T83" s="387">
        <v>50283.270173341305</v>
      </c>
      <c r="U83" s="387">
        <v>50195.209467455621</v>
      </c>
      <c r="V83" s="387">
        <v>49185.800904395524</v>
      </c>
      <c r="W83" s="387">
        <v>50003.151977992653</v>
      </c>
      <c r="X83" s="387">
        <v>52156.399849829082</v>
      </c>
      <c r="Y83" s="387">
        <v>53320.558551676724</v>
      </c>
      <c r="Z83" s="387">
        <v>54992.753920431147</v>
      </c>
      <c r="AA83" s="387">
        <v>55859.641097638807</v>
      </c>
      <c r="AB83" s="387">
        <v>56712.60372312348</v>
      </c>
      <c r="AC83" s="388">
        <v>57661.784384607585</v>
      </c>
      <c r="AD83" s="387">
        <v>57736.957257187387</v>
      </c>
      <c r="AE83" s="387">
        <v>56842.989505341313</v>
      </c>
      <c r="AF83" s="387">
        <v>57806.379923062836</v>
      </c>
      <c r="AG83" s="387">
        <v>58795.23621203097</v>
      </c>
      <c r="AH83" s="387">
        <v>60671.033920037298</v>
      </c>
      <c r="AI83" s="387">
        <v>61733.445426128652</v>
      </c>
      <c r="AJ83" s="387">
        <v>62927.020777985963</v>
      </c>
      <c r="AK83" s="387">
        <v>65065.004484304925</v>
      </c>
      <c r="AL83" s="387">
        <v>67154.823427496303</v>
      </c>
      <c r="AM83" s="388">
        <v>69183.275382401524</v>
      </c>
      <c r="AN83" s="387">
        <v>70925.009165711905</v>
      </c>
      <c r="AO83" s="387">
        <v>70864.173683274479</v>
      </c>
      <c r="AP83" s="387">
        <v>70643.221348510953</v>
      </c>
      <c r="AQ83" s="387">
        <v>71870.59591836734</v>
      </c>
      <c r="AR83" s="387">
        <v>73639.655831103184</v>
      </c>
      <c r="AS83" s="387">
        <v>74983.929657531073</v>
      </c>
      <c r="AT83" s="387">
        <v>76478.047438457899</v>
      </c>
      <c r="AU83" s="387">
        <v>75780.797852255244</v>
      </c>
      <c r="AV83" s="387">
        <v>73959.275614140206</v>
      </c>
      <c r="AW83" s="388">
        <v>71949.166716020132</v>
      </c>
      <c r="AX83" s="387">
        <v>72633.721273024843</v>
      </c>
      <c r="AY83" s="387">
        <v>73393.288858967295</v>
      </c>
      <c r="AZ83" s="387">
        <v>74407.786160000003</v>
      </c>
      <c r="BA83" s="387">
        <v>74798.941185708667</v>
      </c>
      <c r="BB83" s="387">
        <v>75920.495158739344</v>
      </c>
      <c r="BC83" s="387">
        <v>77584.143922538497</v>
      </c>
      <c r="BD83" s="387">
        <v>77885.62612820779</v>
      </c>
      <c r="BE83" s="387">
        <v>79186.718743350895</v>
      </c>
      <c r="BF83" s="387">
        <v>79591</v>
      </c>
      <c r="BG83" s="387">
        <v>80494.226911618665</v>
      </c>
      <c r="BH83" s="389"/>
      <c r="BL83" s="694">
        <f t="shared" si="5"/>
        <v>1.2158281384187175E-2</v>
      </c>
    </row>
    <row r="84" spans="1:64" x14ac:dyDescent="0.2">
      <c r="A84" s="475">
        <v>75</v>
      </c>
      <c r="B84" s="319">
        <v>38956.407079646022</v>
      </c>
      <c r="C84" s="319">
        <f t="shared" si="3"/>
        <v>40405.995213955481</v>
      </c>
      <c r="D84" s="353">
        <v>41855.583348264947</v>
      </c>
      <c r="E84" s="353">
        <f t="shared" si="4"/>
        <v>43778.676841596585</v>
      </c>
      <c r="F84" s="353">
        <v>45701.770334928224</v>
      </c>
      <c r="G84" s="319">
        <v>45901.804017041992</v>
      </c>
      <c r="H84" s="353">
        <v>47501.15243449666</v>
      </c>
      <c r="I84" s="371">
        <v>48483.737754637819</v>
      </c>
      <c r="J84" s="319">
        <v>47031.914754727848</v>
      </c>
      <c r="K84" s="319">
        <v>47499.299707602338</v>
      </c>
      <c r="L84" s="319">
        <v>48961.475085384001</v>
      </c>
      <c r="M84" s="319">
        <v>50360.335132442087</v>
      </c>
      <c r="N84" s="319">
        <v>48985.852950168148</v>
      </c>
      <c r="O84" s="387">
        <v>47526.661894736841</v>
      </c>
      <c r="P84" s="387">
        <v>49071.353207346285</v>
      </c>
      <c r="Q84" s="387">
        <v>50308.176313725489</v>
      </c>
      <c r="R84" s="387">
        <v>52308.148765667655</v>
      </c>
      <c r="S84" s="388">
        <v>51915.287338234892</v>
      </c>
      <c r="T84" s="387">
        <v>51141.045228133094</v>
      </c>
      <c r="U84" s="387">
        <v>51082.371233500227</v>
      </c>
      <c r="V84" s="387">
        <v>50023.601894515756</v>
      </c>
      <c r="W84" s="387">
        <v>50992.120383486283</v>
      </c>
      <c r="X84" s="387">
        <v>53156.419767235078</v>
      </c>
      <c r="Y84" s="387">
        <v>54361.083492475751</v>
      </c>
      <c r="Z84" s="387">
        <v>56097.334031962266</v>
      </c>
      <c r="AA84" s="387">
        <v>56859.153906463675</v>
      </c>
      <c r="AB84" s="387">
        <v>57708.313755850366</v>
      </c>
      <c r="AC84" s="388">
        <v>58752.425149498296</v>
      </c>
      <c r="AD84" s="387">
        <v>58867.750198860413</v>
      </c>
      <c r="AE84" s="387">
        <v>57895.926568716517</v>
      </c>
      <c r="AF84" s="387">
        <v>58944.114428772067</v>
      </c>
      <c r="AG84" s="387">
        <v>59883.548302561052</v>
      </c>
      <c r="AH84" s="387">
        <v>61847.341997901851</v>
      </c>
      <c r="AI84" s="387">
        <v>62915.793836799356</v>
      </c>
      <c r="AJ84" s="387">
        <v>64175.093486954334</v>
      </c>
      <c r="AK84" s="387">
        <v>66383.222720478327</v>
      </c>
      <c r="AL84" s="387">
        <v>68505.414854018047</v>
      </c>
      <c r="AM84" s="388">
        <v>70574.731865906288</v>
      </c>
      <c r="AN84" s="387">
        <v>72346.652536194146</v>
      </c>
      <c r="AO84" s="387">
        <v>72289.307350288378</v>
      </c>
      <c r="AP84" s="387">
        <v>72095.977832696779</v>
      </c>
      <c r="AQ84" s="387">
        <v>73269.951851399237</v>
      </c>
      <c r="AR84" s="387">
        <v>75133.366161165628</v>
      </c>
      <c r="AS84" s="387">
        <v>76487.421361556582</v>
      </c>
      <c r="AT84" s="387">
        <v>78123.19089827883</v>
      </c>
      <c r="AU84" s="387">
        <v>77315.70285165502</v>
      </c>
      <c r="AV84" s="387">
        <v>75436.825986476077</v>
      </c>
      <c r="AW84" s="388">
        <v>73375.688480900208</v>
      </c>
      <c r="AX84" s="387">
        <v>74148.342795192279</v>
      </c>
      <c r="AY84" s="387">
        <v>74885.555052328782</v>
      </c>
      <c r="AZ84" s="387">
        <v>75986.995599999995</v>
      </c>
      <c r="BA84" s="387">
        <v>76369.662426383977</v>
      </c>
      <c r="BB84" s="387">
        <v>77661.349998071222</v>
      </c>
      <c r="BC84" s="387">
        <v>79284.595131919443</v>
      </c>
      <c r="BD84" s="387">
        <v>79643.434240929535</v>
      </c>
      <c r="BE84" s="387">
        <v>80820.775932727091</v>
      </c>
      <c r="BF84" s="387">
        <v>81258</v>
      </c>
      <c r="BG84" s="387">
        <v>82244.976592424457</v>
      </c>
      <c r="BH84" s="389"/>
      <c r="BL84" s="694">
        <f t="shared" si="5"/>
        <v>1.2259855749210624E-2</v>
      </c>
    </row>
    <row r="85" spans="1:64" x14ac:dyDescent="0.2">
      <c r="A85" s="475">
        <v>76</v>
      </c>
      <c r="B85" s="319">
        <v>39664.210422812197</v>
      </c>
      <c r="C85" s="319">
        <f t="shared" si="3"/>
        <v>41146.836143736029</v>
      </c>
      <c r="D85" s="353">
        <v>42629.461864659861</v>
      </c>
      <c r="E85" s="353">
        <f t="shared" si="4"/>
        <v>44588.25496969607</v>
      </c>
      <c r="F85" s="353">
        <v>46547.04807473228</v>
      </c>
      <c r="G85" s="319">
        <v>46710.646378575773</v>
      </c>
      <c r="H85" s="353">
        <v>48294.110957886922</v>
      </c>
      <c r="I85" s="371">
        <v>49273.046959510692</v>
      </c>
      <c r="J85" s="319">
        <v>47871.770375347987</v>
      </c>
      <c r="K85" s="319">
        <v>48248.116959064326</v>
      </c>
      <c r="L85" s="319">
        <v>49805.220422103506</v>
      </c>
      <c r="M85" s="319">
        <v>51169.558083534008</v>
      </c>
      <c r="N85" s="319">
        <v>49844.956893916235</v>
      </c>
      <c r="O85" s="387">
        <v>48319.355789473688</v>
      </c>
      <c r="P85" s="387">
        <v>49918.808623902049</v>
      </c>
      <c r="Q85" s="387">
        <v>51155.910776470591</v>
      </c>
      <c r="R85" s="387">
        <v>53221.615287521643</v>
      </c>
      <c r="S85" s="388">
        <v>52783.596733497921</v>
      </c>
      <c r="T85" s="387">
        <v>51976.755329746964</v>
      </c>
      <c r="U85" s="387">
        <v>51997.256804733726</v>
      </c>
      <c r="V85" s="387">
        <v>50925.48398019759</v>
      </c>
      <c r="W85" s="387">
        <v>51951.533411344462</v>
      </c>
      <c r="X85" s="387">
        <v>54184.886640716082</v>
      </c>
      <c r="Y85" s="387">
        <v>55469.284852188524</v>
      </c>
      <c r="Z85" s="387">
        <v>57166.683633369503</v>
      </c>
      <c r="AA85" s="387">
        <v>57983.858218616107</v>
      </c>
      <c r="AB85" s="387">
        <v>58799.50283281134</v>
      </c>
      <c r="AC85" s="388">
        <v>59927.2491638231</v>
      </c>
      <c r="AD85" s="387">
        <v>59987.756562393472</v>
      </c>
      <c r="AE85" s="387">
        <v>58981.822123367063</v>
      </c>
      <c r="AF85" s="387">
        <v>60149.470599010812</v>
      </c>
      <c r="AG85" s="387">
        <v>61011.435378201313</v>
      </c>
      <c r="AH85" s="387">
        <v>63101.102459494112</v>
      </c>
      <c r="AI85" s="387">
        <v>64181.918271220784</v>
      </c>
      <c r="AJ85" s="387">
        <v>65460.329651276603</v>
      </c>
      <c r="AK85" s="387">
        <v>67774.337817638254</v>
      </c>
      <c r="AL85" s="387">
        <v>69906.971994748164</v>
      </c>
      <c r="AM85" s="388">
        <v>72079.80674732184</v>
      </c>
      <c r="AN85" s="387">
        <v>73831.736381626906</v>
      </c>
      <c r="AO85" s="387">
        <v>73759.460047257293</v>
      </c>
      <c r="AP85" s="387">
        <v>73602.6425023091</v>
      </c>
      <c r="AQ85" s="387">
        <v>74701.787999511173</v>
      </c>
      <c r="AR85" s="387">
        <v>76678.447481415409</v>
      </c>
      <c r="AS85" s="387">
        <v>78085.601053750521</v>
      </c>
      <c r="AT85" s="387">
        <v>79846.615353544417</v>
      </c>
      <c r="AU85" s="387">
        <v>78963.00640612893</v>
      </c>
      <c r="AV85" s="387">
        <v>76900.157750577768</v>
      </c>
      <c r="AW85" s="388">
        <v>74895.906256609844</v>
      </c>
      <c r="AX85" s="387">
        <v>75651.419946001741</v>
      </c>
      <c r="AY85" s="387">
        <v>76476.100699757226</v>
      </c>
      <c r="AZ85" s="387">
        <v>77709.064799999993</v>
      </c>
      <c r="BA85" s="387">
        <v>78134.95744012564</v>
      </c>
      <c r="BB85" s="387">
        <v>79355.212436832167</v>
      </c>
      <c r="BC85" s="387">
        <v>81098.198256352465</v>
      </c>
      <c r="BD85" s="387">
        <v>81449.287019833821</v>
      </c>
      <c r="BE85" s="387">
        <v>82610.555186545433</v>
      </c>
      <c r="BF85" s="387">
        <v>83038</v>
      </c>
      <c r="BG85" s="387">
        <v>84021.255993757979</v>
      </c>
      <c r="BH85" s="389"/>
      <c r="BL85" s="694">
        <f t="shared" si="5"/>
        <v>1.2405308198200959E-2</v>
      </c>
    </row>
    <row r="86" spans="1:64" x14ac:dyDescent="0.2">
      <c r="A86" s="475">
        <v>77</v>
      </c>
      <c r="B86" s="319">
        <v>40419.654375614555</v>
      </c>
      <c r="C86" s="319">
        <f t="shared" si="3"/>
        <v>41921.418897775628</v>
      </c>
      <c r="D86" s="353">
        <v>43423.183419936693</v>
      </c>
      <c r="E86" s="353">
        <f t="shared" si="4"/>
        <v>45401.446574402158</v>
      </c>
      <c r="F86" s="353">
        <v>47379.709728867623</v>
      </c>
      <c r="G86" s="319">
        <v>47488.850771869642</v>
      </c>
      <c r="H86" s="353">
        <v>49181.049750716025</v>
      </c>
      <c r="I86" s="371">
        <v>50129.531415862104</v>
      </c>
      <c r="J86" s="319">
        <v>48653.155035038879</v>
      </c>
      <c r="K86" s="319">
        <v>49128.483187134501</v>
      </c>
      <c r="L86" s="319">
        <v>50692.607758998158</v>
      </c>
      <c r="M86" s="319">
        <v>52107.521049572373</v>
      </c>
      <c r="N86" s="319">
        <v>50788.701620299602</v>
      </c>
      <c r="O86" s="387">
        <v>49213.079298245619</v>
      </c>
      <c r="P86" s="387">
        <v>50799.425339366513</v>
      </c>
      <c r="Q86" s="387">
        <v>52055.760062745103</v>
      </c>
      <c r="R86" s="387">
        <v>54148.084891537263</v>
      </c>
      <c r="S86" s="388">
        <v>53724.014867467915</v>
      </c>
      <c r="T86" s="387">
        <v>52908.999601514246</v>
      </c>
      <c r="U86" s="387">
        <v>52937.345835229862</v>
      </c>
      <c r="V86" s="387">
        <v>51787.018709414711</v>
      </c>
      <c r="W86" s="387">
        <v>53017.800496807708</v>
      </c>
      <c r="X86" s="387">
        <v>55333.706020668265</v>
      </c>
      <c r="Y86" s="387">
        <v>56662.081735543507</v>
      </c>
      <c r="Z86" s="387">
        <v>58331.362850406069</v>
      </c>
      <c r="AA86" s="387">
        <v>59068.178174856417</v>
      </c>
      <c r="AB86" s="387">
        <v>60005.656473237847</v>
      </c>
      <c r="AC86" s="388">
        <v>61199.35159971621</v>
      </c>
      <c r="AD86" s="387">
        <v>61194.055551046251</v>
      </c>
      <c r="AE86" s="387">
        <v>60178.735753892419</v>
      </c>
      <c r="AF86" s="387">
        <v>61376.80381022166</v>
      </c>
      <c r="AG86" s="387">
        <v>62188.791185229304</v>
      </c>
      <c r="AH86" s="387">
        <v>64327.431868516142</v>
      </c>
      <c r="AI86" s="387">
        <v>65522.334651232493</v>
      </c>
      <c r="AJ86" s="387">
        <v>66792.020134791252</v>
      </c>
      <c r="AK86" s="387">
        <v>69218.606875934231</v>
      </c>
      <c r="AL86" s="387">
        <v>71450.933336942835</v>
      </c>
      <c r="AM86" s="388">
        <v>73635.050791451256</v>
      </c>
      <c r="AN86" s="387">
        <v>75388.911675867101</v>
      </c>
      <c r="AO86" s="387">
        <v>75337.939785055511</v>
      </c>
      <c r="AP86" s="387">
        <v>75112.07169425099</v>
      </c>
      <c r="AQ86" s="387">
        <v>76268.958377123301</v>
      </c>
      <c r="AR86" s="387">
        <v>78252.507308950342</v>
      </c>
      <c r="AS86" s="387">
        <v>79864.199750427506</v>
      </c>
      <c r="AT86" s="387">
        <v>81657.018692637386</v>
      </c>
      <c r="AU86" s="387">
        <v>80754.131767633226</v>
      </c>
      <c r="AV86" s="387">
        <v>78532.92792947017</v>
      </c>
      <c r="AW86" s="388">
        <v>76514.50484369052</v>
      </c>
      <c r="AX86" s="387">
        <v>77234.153259181272</v>
      </c>
      <c r="AY86" s="387">
        <v>78138.943876614227</v>
      </c>
      <c r="AZ86" s="387">
        <v>79486.505999999994</v>
      </c>
      <c r="BA86" s="387">
        <v>79919.818531605808</v>
      </c>
      <c r="BB86" s="387">
        <v>81160.147822397106</v>
      </c>
      <c r="BC86" s="387">
        <v>82939.296238648618</v>
      </c>
      <c r="BD86" s="387">
        <v>83308.406711244825</v>
      </c>
      <c r="BE86" s="387">
        <v>84439.26495647429</v>
      </c>
      <c r="BF86" s="387">
        <v>84979</v>
      </c>
      <c r="BG86" s="387">
        <v>85861.359696410844</v>
      </c>
      <c r="BH86" s="389"/>
      <c r="BL86" s="694">
        <f t="shared" si="5"/>
        <v>1.2547294393635333E-2</v>
      </c>
    </row>
    <row r="87" spans="1:64" x14ac:dyDescent="0.2">
      <c r="A87" s="475">
        <v>78</v>
      </c>
      <c r="B87" s="319">
        <v>41202.321533923307</v>
      </c>
      <c r="C87" s="319">
        <f t="shared" si="3"/>
        <v>42765.835198067187</v>
      </c>
      <c r="D87" s="353">
        <v>44329.348862211074</v>
      </c>
      <c r="E87" s="353">
        <f t="shared" si="4"/>
        <v>46264.552079772657</v>
      </c>
      <c r="F87" s="353">
        <v>48199.755297334239</v>
      </c>
      <c r="G87" s="319">
        <v>48371.224257179216</v>
      </c>
      <c r="H87" s="353">
        <v>50132.599978784339</v>
      </c>
      <c r="I87" s="371">
        <v>51036.397310822424</v>
      </c>
      <c r="J87" s="319">
        <v>49540.850532782955</v>
      </c>
      <c r="K87" s="319">
        <v>50029.087719298244</v>
      </c>
      <c r="L87" s="319">
        <v>51686.675540765384</v>
      </c>
      <c r="M87" s="319">
        <v>53160.430457527204</v>
      </c>
      <c r="N87" s="319">
        <v>51766.302659737084</v>
      </c>
      <c r="O87" s="387">
        <v>50126.231578947372</v>
      </c>
      <c r="P87" s="387">
        <v>51716.887942507317</v>
      </c>
      <c r="Q87" s="387">
        <v>52986.87824313726</v>
      </c>
      <c r="R87" s="387">
        <v>55103.811430416528</v>
      </c>
      <c r="S87" s="388">
        <v>54703.491901570844</v>
      </c>
      <c r="T87" s="387">
        <v>53882.615660490141</v>
      </c>
      <c r="U87" s="387">
        <v>53892.556941283568</v>
      </c>
      <c r="V87" s="387">
        <v>52812.316238400374</v>
      </c>
      <c r="W87" s="387">
        <v>54054.51220463551</v>
      </c>
      <c r="X87" s="387">
        <v>56574.43095101662</v>
      </c>
      <c r="Y87" s="387">
        <v>57856.993506989536</v>
      </c>
      <c r="Z87" s="387">
        <v>59645.253639732015</v>
      </c>
      <c r="AA87" s="387">
        <v>60241.343714103386</v>
      </c>
      <c r="AB87" s="387">
        <v>61205.964457894923</v>
      </c>
      <c r="AC87" s="388">
        <v>62503.256596506639</v>
      </c>
      <c r="AD87" s="387">
        <v>62454.287430398857</v>
      </c>
      <c r="AE87" s="387">
        <v>61413.81184799975</v>
      </c>
      <c r="AF87" s="387">
        <v>62680.211394028214</v>
      </c>
      <c r="AG87" s="387">
        <v>63470.031328171535</v>
      </c>
      <c r="AH87" s="387">
        <v>65647.349574542488</v>
      </c>
      <c r="AI87" s="387">
        <v>66880.138507871699</v>
      </c>
      <c r="AJ87" s="387">
        <v>68236.749461673986</v>
      </c>
      <c r="AK87" s="387">
        <v>70664.394618834078</v>
      </c>
      <c r="AL87" s="387">
        <v>73090.83014117679</v>
      </c>
      <c r="AM87" s="388">
        <v>75203.574908063732</v>
      </c>
      <c r="AN87" s="387">
        <v>76989.341839391724</v>
      </c>
      <c r="AO87" s="387">
        <v>76936.115348459061</v>
      </c>
      <c r="AP87" s="387">
        <v>76667.115504630681</v>
      </c>
      <c r="AQ87" s="387">
        <v>77983.643064890624</v>
      </c>
      <c r="AR87" s="387">
        <v>79883.206946179009</v>
      </c>
      <c r="AS87" s="387">
        <v>81647.916716735213</v>
      </c>
      <c r="AT87" s="387">
        <v>83430.145367232893</v>
      </c>
      <c r="AU87" s="387">
        <v>82515.042463795005</v>
      </c>
      <c r="AV87" s="387">
        <v>80216.648121201753</v>
      </c>
      <c r="AW87" s="388">
        <v>78210.402639705571</v>
      </c>
      <c r="AX87" s="387">
        <v>78917.322603175271</v>
      </c>
      <c r="AY87" s="387">
        <v>79858.269498337308</v>
      </c>
      <c r="AZ87" s="387">
        <v>81286.096000000005</v>
      </c>
      <c r="BA87" s="387">
        <v>81825.337102473495</v>
      </c>
      <c r="BB87" s="387">
        <v>83188.297110673928</v>
      </c>
      <c r="BC87" s="387">
        <v>84855.476332801773</v>
      </c>
      <c r="BD87" s="387">
        <v>85310.615951938584</v>
      </c>
      <c r="BE87" s="387">
        <v>86377.594863872277</v>
      </c>
      <c r="BF87" s="387">
        <v>86977</v>
      </c>
      <c r="BG87" s="387">
        <v>87844.82259895021</v>
      </c>
      <c r="BH87" s="389"/>
      <c r="BL87" s="694">
        <f t="shared" si="5"/>
        <v>1.2680669019480062E-2</v>
      </c>
    </row>
    <row r="88" spans="1:64" x14ac:dyDescent="0.2">
      <c r="A88" s="476">
        <v>79</v>
      </c>
      <c r="B88" s="320">
        <v>42005.406096361854</v>
      </c>
      <c r="C88" s="320">
        <f t="shared" si="3"/>
        <v>43613.845854129686</v>
      </c>
      <c r="D88" s="354">
        <v>45222.285611897511</v>
      </c>
      <c r="E88" s="354">
        <f t="shared" si="4"/>
        <v>47143.121388769447</v>
      </c>
      <c r="F88" s="354">
        <v>49063.957165641375</v>
      </c>
      <c r="G88" s="320">
        <v>49265.852929784764</v>
      </c>
      <c r="H88" s="354">
        <v>51131.140341572078</v>
      </c>
      <c r="I88" s="374">
        <v>52010.438457261283</v>
      </c>
      <c r="J88" s="320">
        <v>50465.754823845637</v>
      </c>
      <c r="K88" s="320">
        <v>50985.347587719298</v>
      </c>
      <c r="L88" s="320">
        <v>52685.592433663187</v>
      </c>
      <c r="M88" s="320">
        <v>54158.16557336213</v>
      </c>
      <c r="N88" s="320">
        <v>52722.743503515747</v>
      </c>
      <c r="O88" s="390">
        <v>51113.213192982461</v>
      </c>
      <c r="P88" s="390">
        <v>52704.357732233162</v>
      </c>
      <c r="Q88" s="390">
        <v>54043.072</v>
      </c>
      <c r="R88" s="390">
        <v>56157.061085507965</v>
      </c>
      <c r="S88" s="391">
        <v>55722.027835806715</v>
      </c>
      <c r="T88" s="390">
        <v>54900.361625821875</v>
      </c>
      <c r="U88" s="390">
        <v>54905.73600364133</v>
      </c>
      <c r="V88" s="390">
        <v>53816.253402198832</v>
      </c>
      <c r="W88" s="390">
        <v>55188.984007719002</v>
      </c>
      <c r="X88" s="390">
        <v>57922.37902349385</v>
      </c>
      <c r="Y88" s="390">
        <v>59214.751661446797</v>
      </c>
      <c r="Z88" s="390">
        <v>60919.769153037152</v>
      </c>
      <c r="AA88" s="390">
        <v>61507.393271948225</v>
      </c>
      <c r="AB88" s="390">
        <v>62628.407361790472</v>
      </c>
      <c r="AC88" s="391">
        <v>63863.283759586469</v>
      </c>
      <c r="AD88" s="390">
        <v>63728.901413938089</v>
      </c>
      <c r="AE88" s="390">
        <v>62827.557657968107</v>
      </c>
      <c r="AF88" s="390">
        <v>64056.312267204012</v>
      </c>
      <c r="AG88" s="390">
        <v>64898.02870756403</v>
      </c>
      <c r="AH88" s="390">
        <v>67017.288611726312</v>
      </c>
      <c r="AI88" s="390">
        <v>68369.138779063956</v>
      </c>
      <c r="AJ88" s="390">
        <v>69906.007997986526</v>
      </c>
      <c r="AK88" s="390">
        <v>72252.938714499251</v>
      </c>
      <c r="AL88" s="390">
        <v>74691.75316395727</v>
      </c>
      <c r="AM88" s="391">
        <v>76891.619677023918</v>
      </c>
      <c r="AN88" s="390">
        <v>78813.255494219353</v>
      </c>
      <c r="AO88" s="390">
        <v>78658.093244238931</v>
      </c>
      <c r="AP88" s="390">
        <v>78347.945081005528</v>
      </c>
      <c r="AQ88" s="390">
        <v>79709.154491017965</v>
      </c>
      <c r="AR88" s="390">
        <v>81614.014154029137</v>
      </c>
      <c r="AS88" s="390">
        <v>83463.622868234961</v>
      </c>
      <c r="AT88" s="390">
        <v>85395.868141731917</v>
      </c>
      <c r="AU88" s="390">
        <v>84338.799663869228</v>
      </c>
      <c r="AV88" s="390">
        <v>82001.083454592153</v>
      </c>
      <c r="AW88" s="391">
        <v>80017.564448580742</v>
      </c>
      <c r="AX88" s="390">
        <v>80673.221486724564</v>
      </c>
      <c r="AY88" s="390">
        <v>81693.948956484484</v>
      </c>
      <c r="AZ88" s="390">
        <v>83163.2068</v>
      </c>
      <c r="BA88" s="390">
        <v>83830.860070671377</v>
      </c>
      <c r="BB88" s="390">
        <v>85376.647764533438</v>
      </c>
      <c r="BC88" s="390">
        <v>87008.535202391067</v>
      </c>
      <c r="BD88" s="390">
        <v>87364.003206609385</v>
      </c>
      <c r="BE88" s="390">
        <v>88422.471446941185</v>
      </c>
      <c r="BF88" s="390">
        <v>89105</v>
      </c>
      <c r="BG88" s="390">
        <v>89997.174421903823</v>
      </c>
      <c r="BH88" s="392"/>
      <c r="BL88" s="694">
        <f t="shared" si="5"/>
        <v>1.2826177557411667E-2</v>
      </c>
    </row>
    <row r="89" spans="1:64" x14ac:dyDescent="0.2">
      <c r="A89" s="477">
        <v>80</v>
      </c>
      <c r="B89" s="321">
        <v>42835.713864306788</v>
      </c>
      <c r="C89" s="321">
        <f t="shared" si="3"/>
        <v>44482.08245923934</v>
      </c>
      <c r="D89" s="356">
        <v>46128.451054171892</v>
      </c>
      <c r="E89" s="356">
        <f t="shared" si="4"/>
        <v>48085.077429569428</v>
      </c>
      <c r="F89" s="356">
        <v>50041.703804966957</v>
      </c>
      <c r="G89" s="321">
        <v>50215.62994522215</v>
      </c>
      <c r="H89" s="356">
        <v>52029.826668081041</v>
      </c>
      <c r="I89" s="375">
        <v>53051.654855178684</v>
      </c>
      <c r="J89" s="321">
        <v>51443.814533934914</v>
      </c>
      <c r="K89" s="321">
        <v>52012.441520467837</v>
      </c>
      <c r="L89" s="321">
        <v>53703.905771083279</v>
      </c>
      <c r="M89" s="321">
        <v>55151.302831520392</v>
      </c>
      <c r="N89" s="321">
        <v>53789.217364720273</v>
      </c>
      <c r="O89" s="393">
        <v>52096.309052631579</v>
      </c>
      <c r="P89" s="393">
        <v>53666.03540058557</v>
      </c>
      <c r="Q89" s="393">
        <v>55144.431937254907</v>
      </c>
      <c r="R89" s="393">
        <v>57249.319987084273</v>
      </c>
      <c r="S89" s="394">
        <v>56824.690631867379</v>
      </c>
      <c r="T89" s="393">
        <v>55970.51185495119</v>
      </c>
      <c r="U89" s="393">
        <v>56024.769594902144</v>
      </c>
      <c r="V89" s="393">
        <v>54945.979383210812</v>
      </c>
      <c r="W89" s="393">
        <v>56341.643735501224</v>
      </c>
      <c r="X89" s="393">
        <v>59305.338734217235</v>
      </c>
      <c r="Y89" s="393">
        <v>60595.773584905663</v>
      </c>
      <c r="Z89" s="393">
        <v>62339.35147273475</v>
      </c>
      <c r="AA89" s="393">
        <v>62888.53824414259</v>
      </c>
      <c r="AB89" s="393">
        <v>64004.085019530561</v>
      </c>
      <c r="AC89" s="394">
        <v>65264.467177945204</v>
      </c>
      <c r="AD89" s="393">
        <v>65145.53867632019</v>
      </c>
      <c r="AE89" s="393">
        <v>64329.770997149208</v>
      </c>
      <c r="AF89" s="393">
        <v>65527.08347072114</v>
      </c>
      <c r="AG89" s="393">
        <v>66410.122930315672</v>
      </c>
      <c r="AH89" s="393">
        <v>68485.656719897423</v>
      </c>
      <c r="AI89" s="393">
        <v>69883.429925350763</v>
      </c>
      <c r="AJ89" s="393">
        <v>71559.781761234932</v>
      </c>
      <c r="AK89" s="393">
        <v>73961.458893871444</v>
      </c>
      <c r="AL89" s="393">
        <v>76382.615682399599</v>
      </c>
      <c r="AM89" s="394">
        <v>78774.438842402582</v>
      </c>
      <c r="AN89" s="393">
        <v>80696.284137069058</v>
      </c>
      <c r="AO89" s="393">
        <v>80463.074976498392</v>
      </c>
      <c r="AP89" s="393">
        <v>80157.324945705084</v>
      </c>
      <c r="AQ89" s="393">
        <v>81545.639985335452</v>
      </c>
      <c r="AR89" s="393">
        <v>83556.891347011595</v>
      </c>
      <c r="AS89" s="393">
        <v>85507.092018301977</v>
      </c>
      <c r="AT89" s="393">
        <v>87380.229248479678</v>
      </c>
      <c r="AU89" s="393">
        <v>86353.513548908129</v>
      </c>
      <c r="AV89" s="393">
        <v>83863.721133270563</v>
      </c>
      <c r="AW89" s="394">
        <v>81842.294259486443</v>
      </c>
      <c r="AX89" s="393">
        <v>82538.791898174692</v>
      </c>
      <c r="AY89" s="393">
        <v>83587.240508395043</v>
      </c>
      <c r="AZ89" s="393">
        <v>85145.524399999995</v>
      </c>
      <c r="BA89" s="393">
        <v>85957.040518256763</v>
      </c>
      <c r="BB89" s="393">
        <v>87609.854800756089</v>
      </c>
      <c r="BC89" s="393">
        <v>89251.481107302112</v>
      </c>
      <c r="BD89" s="393">
        <v>89602.25798115645</v>
      </c>
      <c r="BE89" s="393">
        <v>90556.478422157888</v>
      </c>
      <c r="BF89" s="393">
        <v>91378</v>
      </c>
      <c r="BG89" s="393">
        <v>92259.500425592283</v>
      </c>
      <c r="BH89" s="395"/>
      <c r="BL89" s="694">
        <f t="shared" si="5"/>
        <v>1.2983024691085809E-2</v>
      </c>
    </row>
    <row r="90" spans="1:64" x14ac:dyDescent="0.2">
      <c r="A90" s="475">
        <v>81</v>
      </c>
      <c r="B90" s="319">
        <v>43734.079646017701</v>
      </c>
      <c r="C90" s="319">
        <f t="shared" si="3"/>
        <v>45443.877187877748</v>
      </c>
      <c r="D90" s="353">
        <v>47153.674729737802</v>
      </c>
      <c r="E90" s="353">
        <f t="shared" si="4"/>
        <v>49118.102801186964</v>
      </c>
      <c r="F90" s="353">
        <v>51082.530872636133</v>
      </c>
      <c r="G90" s="319">
        <v>51165.406960659544</v>
      </c>
      <c r="H90" s="353">
        <v>52998.998196669141</v>
      </c>
      <c r="I90" s="371">
        <v>54104.067128342511</v>
      </c>
      <c r="J90" s="319">
        <v>52453.767495440145</v>
      </c>
      <c r="K90" s="319">
        <v>53044.595029239768</v>
      </c>
      <c r="L90" s="319">
        <v>54833.748664506522</v>
      </c>
      <c r="M90" s="319">
        <v>56273.180104625098</v>
      </c>
      <c r="N90" s="319">
        <v>54999.58055640477</v>
      </c>
      <c r="O90" s="387">
        <v>53118.26245614035</v>
      </c>
      <c r="P90" s="387">
        <v>54745.61990950226</v>
      </c>
      <c r="Q90" s="387">
        <v>56235.368909803925</v>
      </c>
      <c r="R90" s="387">
        <v>58474.860480817209</v>
      </c>
      <c r="S90" s="388">
        <v>57960.403266502071</v>
      </c>
      <c r="T90" s="387">
        <v>57095.824467025304</v>
      </c>
      <c r="U90" s="387">
        <v>57199.250796540735</v>
      </c>
      <c r="V90" s="387">
        <v>56182.507190158802</v>
      </c>
      <c r="W90" s="387">
        <v>57562.5081809037</v>
      </c>
      <c r="X90" s="387">
        <v>60716.745401015636</v>
      </c>
      <c r="Y90" s="387">
        <v>62016.978382094567</v>
      </c>
      <c r="Z90" s="387">
        <v>63845.973876267817</v>
      </c>
      <c r="AA90" s="387">
        <v>64297.95226547544</v>
      </c>
      <c r="AB90" s="387">
        <v>65420.682267656681</v>
      </c>
      <c r="AC90" s="388">
        <v>66695.58241832495</v>
      </c>
      <c r="AD90" s="387">
        <v>66641.277511728709</v>
      </c>
      <c r="AE90" s="387">
        <v>65861.473512734563</v>
      </c>
      <c r="AF90" s="387">
        <v>67018.14117359712</v>
      </c>
      <c r="AG90" s="387">
        <v>67861.205717689096</v>
      </c>
      <c r="AH90" s="387">
        <v>70008.886933208996</v>
      </c>
      <c r="AI90" s="387">
        <v>71506.787970482852</v>
      </c>
      <c r="AJ90" s="387">
        <v>73290.979389803964</v>
      </c>
      <c r="AK90" s="387">
        <v>75792.992526158443</v>
      </c>
      <c r="AL90" s="387">
        <v>78289.332990430295</v>
      </c>
      <c r="AM90" s="388">
        <v>80745.791824335116</v>
      </c>
      <c r="AN90" s="387">
        <v>82668.706176439955</v>
      </c>
      <c r="AO90" s="387">
        <v>82428.437002972641</v>
      </c>
      <c r="AP90" s="387">
        <v>82203.07146958237</v>
      </c>
      <c r="AQ90" s="387">
        <v>83513.399682268107</v>
      </c>
      <c r="AR90" s="387">
        <v>85627.537413024082</v>
      </c>
      <c r="AS90" s="387">
        <v>87757.851088413358</v>
      </c>
      <c r="AT90" s="387">
        <v>89456.539460987813</v>
      </c>
      <c r="AU90" s="387">
        <v>88542.263906319917</v>
      </c>
      <c r="AV90" s="387">
        <v>85896.982110759229</v>
      </c>
      <c r="AW90" s="388">
        <v>83834.505689749989</v>
      </c>
      <c r="AX90" s="387">
        <v>84574.064568587186</v>
      </c>
      <c r="AY90" s="387">
        <v>85732.443764408265</v>
      </c>
      <c r="AZ90" s="387">
        <v>87245.230639999994</v>
      </c>
      <c r="BA90" s="387">
        <v>88286.490773458965</v>
      </c>
      <c r="BB90" s="387">
        <v>90051.323612236243</v>
      </c>
      <c r="BC90" s="387">
        <v>91654.108686725929</v>
      </c>
      <c r="BD90" s="387">
        <v>92048.358159406213</v>
      </c>
      <c r="BE90" s="387">
        <v>92866.697207138044</v>
      </c>
      <c r="BF90" s="387">
        <v>93760</v>
      </c>
      <c r="BG90" s="387">
        <v>94697.588735990925</v>
      </c>
      <c r="BH90" s="389"/>
      <c r="BL90" s="694">
        <f t="shared" si="5"/>
        <v>1.3138384675179804E-2</v>
      </c>
    </row>
    <row r="91" spans="1:64" x14ac:dyDescent="0.2">
      <c r="A91" s="475">
        <v>82</v>
      </c>
      <c r="B91" s="319">
        <v>44693.697640118</v>
      </c>
      <c r="C91" s="319">
        <f t="shared" si="3"/>
        <v>46459.448234739764</v>
      </c>
      <c r="D91" s="353">
        <v>48225.198829361529</v>
      </c>
      <c r="E91" s="353">
        <f t="shared" si="4"/>
        <v>50227.896748925465</v>
      </c>
      <c r="F91" s="353">
        <v>52230.594668489401</v>
      </c>
      <c r="G91" s="319">
        <v>52213.225474464671</v>
      </c>
      <c r="H91" s="353">
        <v>54091.518828895722</v>
      </c>
      <c r="I91" s="371">
        <v>55223.654652984886</v>
      </c>
      <c r="J91" s="319">
        <v>53548.769127387925</v>
      </c>
      <c r="K91" s="319">
        <v>54142.523026315786</v>
      </c>
      <c r="L91" s="319">
        <v>55982.988002452046</v>
      </c>
      <c r="M91" s="319">
        <v>57413.448808436442</v>
      </c>
      <c r="N91" s="319">
        <v>56201.479669825741</v>
      </c>
      <c r="O91" s="387">
        <v>54237.359719298249</v>
      </c>
      <c r="P91" s="387">
        <v>55869.419483630554</v>
      </c>
      <c r="Q91" s="387">
        <v>57451.381458823533</v>
      </c>
      <c r="R91" s="387">
        <v>59703.651745090552</v>
      </c>
      <c r="S91" s="388">
        <v>59174.233701402634</v>
      </c>
      <c r="T91" s="387">
        <v>58309.39689181112</v>
      </c>
      <c r="U91" s="387">
        <v>58444.301684114704</v>
      </c>
      <c r="V91" s="387">
        <v>57492.609588307147</v>
      </c>
      <c r="W91" s="387">
        <v>58903.867627435284</v>
      </c>
      <c r="X91" s="387">
        <v>62298.833804264068</v>
      </c>
      <c r="Y91" s="387">
        <v>63548.157360018333</v>
      </c>
      <c r="Z91" s="387">
        <v>65414.767768254787</v>
      </c>
      <c r="AA91" s="387">
        <v>65862.846057069939</v>
      </c>
      <c r="AB91" s="387">
        <v>66930.810008093744</v>
      </c>
      <c r="AC91" s="388">
        <v>68280.098246562382</v>
      </c>
      <c r="AD91" s="387">
        <v>68169.376081557115</v>
      </c>
      <c r="AE91" s="387">
        <v>67511.132733936902</v>
      </c>
      <c r="AF91" s="387">
        <v>68504.127251633399</v>
      </c>
      <c r="AG91" s="387">
        <v>69345.26765932102</v>
      </c>
      <c r="AH91" s="387">
        <v>71704.771418580247</v>
      </c>
      <c r="AI91" s="387">
        <v>73365.667289933044</v>
      </c>
      <c r="AJ91" s="387">
        <v>75181.670180933477</v>
      </c>
      <c r="AK91" s="387">
        <v>77698.941704035868</v>
      </c>
      <c r="AL91" s="387">
        <v>80308.474668038267</v>
      </c>
      <c r="AM91" s="388">
        <v>82770.265096199961</v>
      </c>
      <c r="AN91" s="387">
        <v>84809.82220602021</v>
      </c>
      <c r="AO91" s="387">
        <v>84616.080489849846</v>
      </c>
      <c r="AP91" s="387">
        <v>84266.787388601821</v>
      </c>
      <c r="AQ91" s="387">
        <v>85563.713259195894</v>
      </c>
      <c r="AR91" s="387">
        <v>88036.705132322328</v>
      </c>
      <c r="AS91" s="387">
        <v>90165.996949669541</v>
      </c>
      <c r="AT91" s="387">
        <v>91791.301214011619</v>
      </c>
      <c r="AU91" s="387">
        <v>90940.099747901913</v>
      </c>
      <c r="AV91" s="387">
        <v>88090.202430882477</v>
      </c>
      <c r="AW91" s="388">
        <v>85964.918735987143</v>
      </c>
      <c r="AX91" s="387">
        <v>86784.811683641034</v>
      </c>
      <c r="AY91" s="387">
        <v>87948.814900952726</v>
      </c>
      <c r="AZ91" s="387">
        <v>89519.912400000001</v>
      </c>
      <c r="BA91" s="387">
        <v>90725.728464860615</v>
      </c>
      <c r="BB91" s="387">
        <v>92669.013925857362</v>
      </c>
      <c r="BC91" s="387">
        <v>94311.592448650248</v>
      </c>
      <c r="BD91" s="387">
        <v>94691.859248710272</v>
      </c>
      <c r="BE91" s="387">
        <v>95429.964346836656</v>
      </c>
      <c r="BF91" s="387">
        <v>96375</v>
      </c>
      <c r="BG91" s="387">
        <v>97343.842459923399</v>
      </c>
      <c r="BH91" s="389"/>
      <c r="BL91" s="694">
        <f t="shared" si="5"/>
        <v>1.3311065666983479E-2</v>
      </c>
    </row>
    <row r="92" spans="1:64" x14ac:dyDescent="0.2">
      <c r="A92" s="475">
        <v>83</v>
      </c>
      <c r="B92" s="319">
        <v>45694.150442477876</v>
      </c>
      <c r="C92" s="319">
        <f t="shared" si="3"/>
        <v>47482.207993143616</v>
      </c>
      <c r="D92" s="353">
        <v>49270.265543809357</v>
      </c>
      <c r="E92" s="353">
        <f t="shared" si="4"/>
        <v>51318.153961241653</v>
      </c>
      <c r="F92" s="353">
        <v>53366.042378673956</v>
      </c>
      <c r="G92" s="319">
        <v>53457.126985005256</v>
      </c>
      <c r="H92" s="353">
        <v>55219.282062161874</v>
      </c>
      <c r="I92" s="371">
        <v>56444.005054845067</v>
      </c>
      <c r="J92" s="319">
        <v>54696.926178362293</v>
      </c>
      <c r="K92" s="319">
        <v>55306.225511695906</v>
      </c>
      <c r="L92" s="319">
        <v>57180.718451703295</v>
      </c>
      <c r="M92" s="319">
        <v>58668.663954164251</v>
      </c>
      <c r="N92" s="319">
        <v>57526.107918067872</v>
      </c>
      <c r="O92" s="387">
        <v>55473.029614035091</v>
      </c>
      <c r="P92" s="387">
        <v>57133.233430928929</v>
      </c>
      <c r="Q92" s="387">
        <v>58764.67501176471</v>
      </c>
      <c r="R92" s="387">
        <v>61010.461502333637</v>
      </c>
      <c r="S92" s="388">
        <v>60505.240836702018</v>
      </c>
      <c r="T92" s="387">
        <v>59652.600916517236</v>
      </c>
      <c r="U92" s="387">
        <v>59754.881565771509</v>
      </c>
      <c r="V92" s="387">
        <v>58985.46177750155</v>
      </c>
      <c r="W92" s="387">
        <v>60333.893206873196</v>
      </c>
      <c r="X92" s="387">
        <v>63992.52180442214</v>
      </c>
      <c r="Y92" s="387">
        <v>65350.042013597129</v>
      </c>
      <c r="Z92" s="387">
        <v>67095.4703394588</v>
      </c>
      <c r="AA92" s="387">
        <v>67447.932026620489</v>
      </c>
      <c r="AB92" s="387">
        <v>68610.461765844389</v>
      </c>
      <c r="AC92" s="388">
        <v>70003.048751647017</v>
      </c>
      <c r="AD92" s="387">
        <v>69931.183844418119</v>
      </c>
      <c r="AE92" s="387">
        <v>69152.118667961535</v>
      </c>
      <c r="AF92" s="387">
        <v>70142.262074861093</v>
      </c>
      <c r="AG92" s="387">
        <v>70943.107683144728</v>
      </c>
      <c r="AH92" s="387">
        <v>73589.446089287798</v>
      </c>
      <c r="AI92" s="387">
        <v>75230.869328156885</v>
      </c>
      <c r="AJ92" s="387">
        <v>77284.50236304148</v>
      </c>
      <c r="AK92" s="387">
        <v>79706.642750373692</v>
      </c>
      <c r="AL92" s="387">
        <v>82347.103236372976</v>
      </c>
      <c r="AM92" s="388">
        <v>84906.881202366349</v>
      </c>
      <c r="AN92" s="387">
        <v>87187.398187688785</v>
      </c>
      <c r="AO92" s="387">
        <v>86822.012957646279</v>
      </c>
      <c r="AP92" s="387">
        <v>86558.576399810292</v>
      </c>
      <c r="AQ92" s="387">
        <v>87750.714407918858</v>
      </c>
      <c r="AR92" s="387">
        <v>90630.281534344336</v>
      </c>
      <c r="AS92" s="387">
        <v>92695.701714655443</v>
      </c>
      <c r="AT92" s="387">
        <v>94498.829612009955</v>
      </c>
      <c r="AU92" s="387">
        <v>93485.383156355383</v>
      </c>
      <c r="AV92" s="387">
        <v>90495.516990499018</v>
      </c>
      <c r="AW92" s="388">
        <v>88203.082194678282</v>
      </c>
      <c r="AX92" s="387">
        <v>89224.137351582947</v>
      </c>
      <c r="AY92" s="387">
        <v>90281.539873921283</v>
      </c>
      <c r="AZ92" s="387">
        <v>92010.544959999999</v>
      </c>
      <c r="BA92" s="387">
        <v>93312.798743619933</v>
      </c>
      <c r="BB92" s="387">
        <v>95472.537823554376</v>
      </c>
      <c r="BC92" s="387">
        <v>97009.26100283605</v>
      </c>
      <c r="BD92" s="387">
        <v>97488.894379945486</v>
      </c>
      <c r="BE92" s="387">
        <v>98193.006503418233</v>
      </c>
      <c r="BF92" s="387">
        <v>99306</v>
      </c>
      <c r="BG92" s="387">
        <v>100199.24350971769</v>
      </c>
      <c r="BH92" s="389"/>
      <c r="BL92" s="694">
        <f t="shared" si="5"/>
        <v>1.350267081757961E-2</v>
      </c>
    </row>
    <row r="93" spans="1:64" x14ac:dyDescent="0.2">
      <c r="A93" s="475">
        <v>84</v>
      </c>
      <c r="B93" s="319">
        <v>46749.04965585054</v>
      </c>
      <c r="C93" s="319">
        <f t="shared" si="3"/>
        <v>48595.027246846614</v>
      </c>
      <c r="D93" s="353">
        <v>50441.00483784268</v>
      </c>
      <c r="E93" s="353">
        <f t="shared" si="4"/>
        <v>52477.555506184952</v>
      </c>
      <c r="F93" s="353">
        <v>54514.106174527224</v>
      </c>
      <c r="G93" s="319">
        <v>54737.794057433741</v>
      </c>
      <c r="H93" s="353">
        <v>56452.773098546728</v>
      </c>
      <c r="I93" s="371">
        <v>57541.200828994588</v>
      </c>
      <c r="J93" s="319">
        <v>55866.345396947298</v>
      </c>
      <c r="K93" s="319">
        <v>56601.476973684206</v>
      </c>
      <c r="L93" s="319">
        <v>58533.620457132842</v>
      </c>
      <c r="M93" s="319">
        <v>60002.042680395258</v>
      </c>
      <c r="N93" s="319">
        <v>58952.305105472333</v>
      </c>
      <c r="O93" s="387">
        <v>56821.386385964914</v>
      </c>
      <c r="P93" s="387">
        <v>58540.746340165024</v>
      </c>
      <c r="Q93" s="387">
        <v>60147.454996078435</v>
      </c>
      <c r="R93" s="387">
        <v>62476.559016056592</v>
      </c>
      <c r="S93" s="388">
        <v>61953.424672400222</v>
      </c>
      <c r="T93" s="387">
        <v>61048.209205020925</v>
      </c>
      <c r="U93" s="387">
        <v>61229.283932635415</v>
      </c>
      <c r="V93" s="387">
        <v>60414.232871134343</v>
      </c>
      <c r="W93" s="387">
        <v>61879.866806265534</v>
      </c>
      <c r="X93" s="387">
        <v>65944.420636645664</v>
      </c>
      <c r="Y93" s="387">
        <v>67257.671071728662</v>
      </c>
      <c r="Z93" s="387">
        <v>68871.502526292141</v>
      </c>
      <c r="AA93" s="387">
        <v>69303.593180782205</v>
      </c>
      <c r="AB93" s="387">
        <v>70449.894781292882</v>
      </c>
      <c r="AC93" s="388">
        <v>71871.916889084096</v>
      </c>
      <c r="AD93" s="387">
        <v>71772.093180305514</v>
      </c>
      <c r="AE93" s="387">
        <v>70928.407881958585</v>
      </c>
      <c r="AF93" s="387">
        <v>71895.353727788985</v>
      </c>
      <c r="AG93" s="387">
        <v>72723.982013103043</v>
      </c>
      <c r="AH93" s="387">
        <v>75672.59249329759</v>
      </c>
      <c r="AI93" s="387">
        <v>77412.207305062722</v>
      </c>
      <c r="AJ93" s="387">
        <v>79528.245980032996</v>
      </c>
      <c r="AK93" s="387">
        <v>82001.375186846039</v>
      </c>
      <c r="AL93" s="387">
        <v>84492.160207907524</v>
      </c>
      <c r="AM93" s="388">
        <v>87326.80552150507</v>
      </c>
      <c r="AN93" s="387">
        <v>89729.34267263826</v>
      </c>
      <c r="AO93" s="387">
        <v>89210.835234635029</v>
      </c>
      <c r="AP93" s="387">
        <v>89083.967547866909</v>
      </c>
      <c r="AQ93" s="387">
        <v>90263.871049737252</v>
      </c>
      <c r="AR93" s="387">
        <v>93135.605209634261</v>
      </c>
      <c r="AS93" s="387">
        <v>95268.91177150252</v>
      </c>
      <c r="AT93" s="387">
        <v>97215.05589839103</v>
      </c>
      <c r="AU93" s="387">
        <v>96181.739891521443</v>
      </c>
      <c r="AV93" s="387">
        <v>93054.866472652575</v>
      </c>
      <c r="AW93" s="388">
        <v>90686.026481661669</v>
      </c>
      <c r="AX93" s="387">
        <v>91883.960512462349</v>
      </c>
      <c r="AY93" s="387">
        <v>92748.69306567109</v>
      </c>
      <c r="AZ93" s="387">
        <v>94774.715199999991</v>
      </c>
      <c r="BA93" s="387">
        <v>96248.797408716127</v>
      </c>
      <c r="BB93" s="387">
        <v>98229.069320680486</v>
      </c>
      <c r="BC93" s="387">
        <v>100098.20253430477</v>
      </c>
      <c r="BD93" s="387">
        <v>100474.9748281163</v>
      </c>
      <c r="BE93" s="387">
        <v>101136.35841882754</v>
      </c>
      <c r="BF93" s="387">
        <v>102455</v>
      </c>
      <c r="BG93" s="387">
        <v>103415.00638388423</v>
      </c>
      <c r="BH93" s="389"/>
      <c r="BL93" s="694">
        <f t="shared" si="5"/>
        <v>1.3718505035044126E-2</v>
      </c>
    </row>
    <row r="94" spans="1:64" x14ac:dyDescent="0.2">
      <c r="A94" s="475">
        <v>85</v>
      </c>
      <c r="B94" s="319">
        <v>47892.424287118978</v>
      </c>
      <c r="C94" s="319">
        <f t="shared" si="3"/>
        <v>49781.848767820375</v>
      </c>
      <c r="D94" s="353">
        <v>51671.273248521771</v>
      </c>
      <c r="E94" s="353">
        <f t="shared" si="4"/>
        <v>53764.496273383687</v>
      </c>
      <c r="F94" s="353">
        <v>55857.719298245611</v>
      </c>
      <c r="G94" s="319">
        <v>56061.354285398105</v>
      </c>
      <c r="H94" s="353">
        <v>57821.360772249922</v>
      </c>
      <c r="I94" s="371">
        <v>58750.35535560835</v>
      </c>
      <c r="J94" s="319">
        <v>57296.226168762601</v>
      </c>
      <c r="K94" s="319">
        <v>57891.668859649122</v>
      </c>
      <c r="L94" s="319">
        <v>59925.315351606965</v>
      </c>
      <c r="M94" s="319">
        <v>61482.552852279339</v>
      </c>
      <c r="N94" s="319">
        <v>60450.446958116787</v>
      </c>
      <c r="O94" s="387">
        <v>58270.772771929827</v>
      </c>
      <c r="P94" s="387">
        <v>60033.004791056694</v>
      </c>
      <c r="Q94" s="387">
        <v>61690.053772549021</v>
      </c>
      <c r="R94" s="387">
        <v>64192.965861390789</v>
      </c>
      <c r="S94" s="388">
        <v>63506.767085379412</v>
      </c>
      <c r="T94" s="387">
        <v>62518.286710500099</v>
      </c>
      <c r="U94" s="387">
        <v>62870.029130632684</v>
      </c>
      <c r="V94" s="387">
        <v>62030.500503632575</v>
      </c>
      <c r="W94" s="387">
        <v>63678.197860852793</v>
      </c>
      <c r="X94" s="387">
        <v>67905.072378430719</v>
      </c>
      <c r="Y94" s="387">
        <v>69239.321213047137</v>
      </c>
      <c r="Z94" s="387">
        <v>70834.049178487214</v>
      </c>
      <c r="AA94" s="387">
        <v>71258.196006928629</v>
      </c>
      <c r="AB94" s="387">
        <v>72466.64602174754</v>
      </c>
      <c r="AC94" s="388">
        <v>73901.668569884117</v>
      </c>
      <c r="AD94" s="387">
        <v>73785.587766432363</v>
      </c>
      <c r="AE94" s="387">
        <v>72840.000375928066</v>
      </c>
      <c r="AF94" s="387">
        <v>73792.141417842096</v>
      </c>
      <c r="AG94" s="387">
        <v>74913.797855866593</v>
      </c>
      <c r="AH94" s="387">
        <v>77846.100011656366</v>
      </c>
      <c r="AI94" s="387">
        <v>79882.809665862602</v>
      </c>
      <c r="AJ94" s="387">
        <v>81962.452305713246</v>
      </c>
      <c r="AK94" s="387">
        <v>84507.204783258581</v>
      </c>
      <c r="AL94" s="387">
        <v>86965.496338607714</v>
      </c>
      <c r="AM94" s="388">
        <v>90055.122634973071</v>
      </c>
      <c r="AN94" s="387">
        <v>92344.820435371308</v>
      </c>
      <c r="AO94" s="387">
        <v>91821.938972026735</v>
      </c>
      <c r="AP94" s="387">
        <v>91627.32809106569</v>
      </c>
      <c r="AQ94" s="387">
        <v>93084.236392521081</v>
      </c>
      <c r="AR94" s="387">
        <v>95878.02576271187</v>
      </c>
      <c r="AS94" s="387">
        <v>98096.755742478155</v>
      </c>
      <c r="AT94" s="387">
        <v>100188.49116980453</v>
      </c>
      <c r="AU94" s="387">
        <v>99181.451866726333</v>
      </c>
      <c r="AV94" s="387">
        <v>95808.536934006683</v>
      </c>
      <c r="AW94" s="388">
        <v>93348.164389356578</v>
      </c>
      <c r="AX94" s="387">
        <v>94625.748709983425</v>
      </c>
      <c r="AY94" s="387">
        <v>95606.704775894075</v>
      </c>
      <c r="AZ94" s="387">
        <v>97841.216560000001</v>
      </c>
      <c r="BA94" s="387">
        <v>99472.85221829603</v>
      </c>
      <c r="BB94" s="387">
        <v>101385.03622265943</v>
      </c>
      <c r="BC94" s="387">
        <v>103360.57316921784</v>
      </c>
      <c r="BD94" s="387">
        <v>103730.52318661523</v>
      </c>
      <c r="BE94" s="387">
        <v>104578.63563281129</v>
      </c>
      <c r="BF94" s="387">
        <v>105913</v>
      </c>
      <c r="BG94" s="387">
        <v>106945.96311533551</v>
      </c>
      <c r="BH94" s="389"/>
      <c r="BL94" s="694">
        <f t="shared" si="5"/>
        <v>1.3969273721333275E-2</v>
      </c>
    </row>
    <row r="95" spans="1:64" x14ac:dyDescent="0.2">
      <c r="A95" s="475">
        <v>86</v>
      </c>
      <c r="B95" s="319">
        <v>49124.27433628319</v>
      </c>
      <c r="C95" s="319">
        <f t="shared" si="3"/>
        <v>51098.894499563685</v>
      </c>
      <c r="D95" s="353">
        <v>53073.51466284418</v>
      </c>
      <c r="E95" s="353">
        <f t="shared" si="4"/>
        <v>55228.890163502292</v>
      </c>
      <c r="F95" s="353">
        <v>57384.265664160397</v>
      </c>
      <c r="G95" s="319">
        <v>57495.211199026169</v>
      </c>
      <c r="H95" s="353">
        <v>59272.181181712105</v>
      </c>
      <c r="I95" s="371">
        <v>60289.788201991607</v>
      </c>
      <c r="J95" s="319">
        <v>58789.893443409812</v>
      </c>
      <c r="K95" s="319">
        <v>59389.303362573097</v>
      </c>
      <c r="L95" s="319">
        <v>61520.672913565104</v>
      </c>
      <c r="M95" s="319">
        <v>63169.966619613064</v>
      </c>
      <c r="N95" s="319">
        <v>62003.605319474169</v>
      </c>
      <c r="O95" s="387">
        <v>59860.046315789477</v>
      </c>
      <c r="P95" s="387">
        <v>61646.854671280271</v>
      </c>
      <c r="Q95" s="387">
        <v>63357.728125490197</v>
      </c>
      <c r="R95" s="387">
        <v>65906.121936184572</v>
      </c>
      <c r="S95" s="388">
        <v>65252.399468243842</v>
      </c>
      <c r="T95" s="387">
        <v>64225.562462641959</v>
      </c>
      <c r="U95" s="387">
        <v>64672.076467910789</v>
      </c>
      <c r="V95" s="387">
        <v>63682.36874477614</v>
      </c>
      <c r="W95" s="387">
        <v>65626.579294204595</v>
      </c>
      <c r="X95" s="387">
        <v>70007.958900590806</v>
      </c>
      <c r="Y95" s="387">
        <v>71434.575051562148</v>
      </c>
      <c r="Z95" s="387">
        <v>72933.373105280873</v>
      </c>
      <c r="AA95" s="387">
        <v>73386.451563497132</v>
      </c>
      <c r="AB95" s="387">
        <v>74849.725023753388</v>
      </c>
      <c r="AC95" s="388">
        <v>76097.916010676039</v>
      </c>
      <c r="AD95" s="387">
        <v>76128.072985828156</v>
      </c>
      <c r="AE95" s="387">
        <v>75154.033394943763</v>
      </c>
      <c r="AF95" s="387">
        <v>76011.822556023704</v>
      </c>
      <c r="AG95" s="387">
        <v>77303.137581893985</v>
      </c>
      <c r="AH95" s="387">
        <v>80453.663597155843</v>
      </c>
      <c r="AI95" s="387">
        <v>82490.931159989137</v>
      </c>
      <c r="AJ95" s="387">
        <v>84630.478704661771</v>
      </c>
      <c r="AK95" s="387">
        <v>87249.949177877425</v>
      </c>
      <c r="AL95" s="387">
        <v>89863.04709051286</v>
      </c>
      <c r="AM95" s="388">
        <v>92874.92469221339</v>
      </c>
      <c r="AN95" s="387">
        <v>95237.129361524843</v>
      </c>
      <c r="AO95" s="387">
        <v>94727.073248812216</v>
      </c>
      <c r="AP95" s="387">
        <v>94682.125265233786</v>
      </c>
      <c r="AQ95" s="387">
        <v>96176.623536600266</v>
      </c>
      <c r="AR95" s="387">
        <v>98902.328159381505</v>
      </c>
      <c r="AS95" s="387">
        <v>101248.33026759716</v>
      </c>
      <c r="AT95" s="387">
        <v>103537.17819715907</v>
      </c>
      <c r="AU95" s="387">
        <v>102397.50084578364</v>
      </c>
      <c r="AV95" s="387">
        <v>98910.563297098357</v>
      </c>
      <c r="AW95" s="388">
        <v>96296.075130081648</v>
      </c>
      <c r="AX95" s="387">
        <v>97598.424334664189</v>
      </c>
      <c r="AY95" s="387">
        <v>98813.777995389348</v>
      </c>
      <c r="AZ95" s="387">
        <v>100992.9908</v>
      </c>
      <c r="BA95" s="387">
        <v>102797.99842952493</v>
      </c>
      <c r="BB95" s="387">
        <v>104862.47386490762</v>
      </c>
      <c r="BC95" s="387">
        <v>106839.7301834363</v>
      </c>
      <c r="BD95" s="387">
        <v>107110.36100762984</v>
      </c>
      <c r="BE95" s="387">
        <v>108363.09159366126</v>
      </c>
      <c r="BF95" s="387">
        <v>109797</v>
      </c>
      <c r="BG95" s="387">
        <v>110861.82947935877</v>
      </c>
      <c r="BH95" s="389"/>
      <c r="BL95" s="694">
        <f t="shared" si="5"/>
        <v>1.4211401253607647E-2</v>
      </c>
    </row>
    <row r="96" spans="1:64" x14ac:dyDescent="0.2">
      <c r="A96" s="475">
        <v>87</v>
      </c>
      <c r="B96" s="319">
        <v>50478.628810226161</v>
      </c>
      <c r="C96" s="319">
        <f t="shared" si="3"/>
        <v>52566.486118665009</v>
      </c>
      <c r="D96" s="353">
        <v>54654.343427103864</v>
      </c>
      <c r="E96" s="353">
        <f t="shared" si="4"/>
        <v>56842.504135515934</v>
      </c>
      <c r="F96" s="353">
        <v>59030.664843927996</v>
      </c>
      <c r="G96" s="319">
        <v>59063.875172909866</v>
      </c>
      <c r="H96" s="353">
        <v>60957.952264771397</v>
      </c>
      <c r="I96" s="371">
        <v>61851.612798867711</v>
      </c>
      <c r="J96" s="319">
        <v>60448.342517039455</v>
      </c>
      <c r="K96" s="319">
        <v>60998.248538011692</v>
      </c>
      <c r="L96" s="319">
        <v>63266.352920570971</v>
      </c>
      <c r="M96" s="319">
        <v>65165.43685128291</v>
      </c>
      <c r="N96" s="319">
        <v>63713.349128706817</v>
      </c>
      <c r="O96" s="387">
        <v>61581.43550877193</v>
      </c>
      <c r="P96" s="387">
        <v>63433.880223582644</v>
      </c>
      <c r="Q96" s="387">
        <v>65237.336094117651</v>
      </c>
      <c r="R96" s="387">
        <v>67817.575013943104</v>
      </c>
      <c r="S96" s="388">
        <v>67175.299167096222</v>
      </c>
      <c r="T96" s="387">
        <v>66123.148435943411</v>
      </c>
      <c r="U96" s="387">
        <v>66741.280473372783</v>
      </c>
      <c r="V96" s="387">
        <v>65573.94775079831</v>
      </c>
      <c r="W96" s="387">
        <v>67659.079879288052</v>
      </c>
      <c r="X96" s="387">
        <v>72209.315655318234</v>
      </c>
      <c r="Y96" s="387">
        <v>73894.189901459016</v>
      </c>
      <c r="Z96" s="387">
        <v>75285.5277517871</v>
      </c>
      <c r="AA96" s="387">
        <v>75754.994037742741</v>
      </c>
      <c r="AB96" s="387">
        <v>77355.562796917337</v>
      </c>
      <c r="AC96" s="388">
        <v>78582.257238420221</v>
      </c>
      <c r="AD96" s="387">
        <v>78630.559114300093</v>
      </c>
      <c r="AE96" s="387">
        <v>77549.595313430022</v>
      </c>
      <c r="AF96" s="387">
        <v>78505.371435549867</v>
      </c>
      <c r="AG96" s="387">
        <v>79962.906372840982</v>
      </c>
      <c r="AH96" s="387">
        <v>83266.153281268213</v>
      </c>
      <c r="AI96" s="387">
        <v>85396.220436476782</v>
      </c>
      <c r="AJ96" s="387">
        <v>87523.034313040072</v>
      </c>
      <c r="AK96" s="387">
        <v>90296.430493273539</v>
      </c>
      <c r="AL96" s="387">
        <v>92968.957674034566</v>
      </c>
      <c r="AM96" s="388">
        <v>95895.403400309107</v>
      </c>
      <c r="AN96" s="387">
        <v>98407.711280074989</v>
      </c>
      <c r="AO96" s="387">
        <v>98284.983459945637</v>
      </c>
      <c r="AP96" s="387">
        <v>98089.39903642128</v>
      </c>
      <c r="AQ96" s="387">
        <v>99611.406281314921</v>
      </c>
      <c r="AR96" s="387">
        <v>102074.15750223015</v>
      </c>
      <c r="AS96" s="387">
        <v>104842.6351157739</v>
      </c>
      <c r="AT96" s="387">
        <v>107263.60209142113</v>
      </c>
      <c r="AU96" s="387">
        <v>105862.51866726327</v>
      </c>
      <c r="AV96" s="387">
        <v>102411.89557476676</v>
      </c>
      <c r="AW96" s="388">
        <v>99482.9106984221</v>
      </c>
      <c r="AX96" s="387">
        <v>101004.01388526932</v>
      </c>
      <c r="AY96" s="387">
        <v>102307.78203480424</v>
      </c>
      <c r="AZ96" s="387">
        <v>104614.3196</v>
      </c>
      <c r="BA96" s="387">
        <v>106513.37919120533</v>
      </c>
      <c r="BB96" s="387">
        <v>108674.1983566717</v>
      </c>
      <c r="BC96" s="387">
        <v>110647.76799747905</v>
      </c>
      <c r="BD96" s="387">
        <v>110977.95663532363</v>
      </c>
      <c r="BE96" s="387">
        <v>112438.50193807416</v>
      </c>
      <c r="BF96" s="387">
        <v>113942</v>
      </c>
      <c r="BG96" s="387">
        <v>115116.45559653852</v>
      </c>
      <c r="BH96" s="389"/>
      <c r="BL96" s="694">
        <f t="shared" si="5"/>
        <v>1.4423306896502952E-2</v>
      </c>
    </row>
    <row r="97" spans="1:64" x14ac:dyDescent="0.2">
      <c r="A97" s="475">
        <v>88</v>
      </c>
      <c r="B97" s="319">
        <v>51914.652900688299</v>
      </c>
      <c r="C97" s="319">
        <f t="shared" si="3"/>
        <v>54174.127740435535</v>
      </c>
      <c r="D97" s="353">
        <v>56433.602580182764</v>
      </c>
      <c r="E97" s="353">
        <f t="shared" si="4"/>
        <v>58706.726329963785</v>
      </c>
      <c r="F97" s="353">
        <v>60979.850079744814</v>
      </c>
      <c r="G97" s="319">
        <v>60932.791235544733</v>
      </c>
      <c r="H97" s="353">
        <v>62643.723347830695</v>
      </c>
      <c r="I97" s="371">
        <v>63637.35490067229</v>
      </c>
      <c r="J97" s="319">
        <v>62229.049054430259</v>
      </c>
      <c r="K97" s="319">
        <v>62870.291666666664</v>
      </c>
      <c r="L97" s="319">
        <v>65264.186706366578</v>
      </c>
      <c r="M97" s="319">
        <v>67216.081375072667</v>
      </c>
      <c r="N97" s="319">
        <v>65698.175481504135</v>
      </c>
      <c r="O97" s="387">
        <v>63497.112421052632</v>
      </c>
      <c r="P97" s="387">
        <v>65489.880755922277</v>
      </c>
      <c r="Q97" s="387">
        <v>67301.083105882353</v>
      </c>
      <c r="R97" s="387">
        <v>70096.365162767484</v>
      </c>
      <c r="S97" s="388">
        <v>69386.633820776464</v>
      </c>
      <c r="T97" s="387">
        <v>68304.820681410638</v>
      </c>
      <c r="U97" s="387">
        <v>69044.876649977246</v>
      </c>
      <c r="V97" s="387">
        <v>67745.584878163776</v>
      </c>
      <c r="W97" s="387">
        <v>69925.7499948677</v>
      </c>
      <c r="X97" s="387">
        <v>74922.717619395771</v>
      </c>
      <c r="Y97" s="387">
        <v>76537.800015277666</v>
      </c>
      <c r="Z97" s="387">
        <v>78145.416220666928</v>
      </c>
      <c r="AA97" s="387">
        <v>78331.515944935731</v>
      </c>
      <c r="AB97" s="387">
        <v>80214.088468170463</v>
      </c>
      <c r="AC97" s="388">
        <v>81397.719247271874</v>
      </c>
      <c r="AD97" s="387">
        <v>81501.586662554182</v>
      </c>
      <c r="AE97" s="387">
        <v>80288.619404154</v>
      </c>
      <c r="AF97" s="387">
        <v>81309.979971911831</v>
      </c>
      <c r="AG97" s="387">
        <v>82667.197022036926</v>
      </c>
      <c r="AH97" s="387">
        <v>86059.279869448656</v>
      </c>
      <c r="AI97" s="387">
        <v>88344.188064686474</v>
      </c>
      <c r="AJ97" s="387">
        <v>90750.061019603469</v>
      </c>
      <c r="AK97" s="387">
        <v>93645.130044843041</v>
      </c>
      <c r="AL97" s="387">
        <v>96242.755316125011</v>
      </c>
      <c r="AM97" s="388">
        <v>99247.883920481778</v>
      </c>
      <c r="AN97" s="387">
        <v>102051.21310280179</v>
      </c>
      <c r="AO97" s="387">
        <v>101941.37279910567</v>
      </c>
      <c r="AP97" s="387">
        <v>101686.04258718391</v>
      </c>
      <c r="AQ97" s="387">
        <v>103442.71831846511</v>
      </c>
      <c r="AR97" s="387">
        <v>105822.92258102885</v>
      </c>
      <c r="AS97" s="387">
        <v>108700.53084993298</v>
      </c>
      <c r="AT97" s="387">
        <v>111639.88250342211</v>
      </c>
      <c r="AU97" s="387">
        <v>109778.33929565323</v>
      </c>
      <c r="AV97" s="387">
        <v>106099.25464349911</v>
      </c>
      <c r="AW97" s="388">
        <v>103162.82152375313</v>
      </c>
      <c r="AX97" s="387">
        <v>104746.69907952758</v>
      </c>
      <c r="AY97" s="387">
        <v>106104.53197870126</v>
      </c>
      <c r="AZ97" s="387">
        <v>108790.47584</v>
      </c>
      <c r="BA97" s="387">
        <v>110711.3898704358</v>
      </c>
      <c r="BB97" s="387">
        <v>112946.23477221002</v>
      </c>
      <c r="BC97" s="387">
        <v>114836.50384347278</v>
      </c>
      <c r="BD97" s="387">
        <v>115380.31028661429</v>
      </c>
      <c r="BE97" s="387">
        <v>116995.42129753834</v>
      </c>
      <c r="BF97" s="387">
        <v>118676</v>
      </c>
      <c r="BG97" s="387">
        <v>119726.53397645056</v>
      </c>
      <c r="BH97" s="389"/>
      <c r="BL97" s="694">
        <f t="shared" si="5"/>
        <v>1.4643462976929422E-2</v>
      </c>
    </row>
    <row r="98" spans="1:64" x14ac:dyDescent="0.2">
      <c r="A98" s="476">
        <v>89</v>
      </c>
      <c r="B98" s="320">
        <v>53568.462635201577</v>
      </c>
      <c r="C98" s="320">
        <f t="shared" si="3"/>
        <v>55973.341512906292</v>
      </c>
      <c r="D98" s="354">
        <v>58378.220390611008</v>
      </c>
      <c r="E98" s="354">
        <f t="shared" si="4"/>
        <v>60729.324367098627</v>
      </c>
      <c r="F98" s="354">
        <v>63080.428343586238</v>
      </c>
      <c r="G98" s="320">
        <v>62936.514358435234</v>
      </c>
      <c r="H98" s="354">
        <v>64558.571337647183</v>
      </c>
      <c r="I98" s="374">
        <v>65602.23100641965</v>
      </c>
      <c r="J98" s="320">
        <v>64376.527983104541</v>
      </c>
      <c r="K98" s="320">
        <v>65045.909356725148</v>
      </c>
      <c r="L98" s="320">
        <v>67417.192048340483</v>
      </c>
      <c r="M98" s="320">
        <v>69551.793074815258</v>
      </c>
      <c r="N98" s="320">
        <v>67742.250382146129</v>
      </c>
      <c r="O98" s="390">
        <v>65715.8781754386</v>
      </c>
      <c r="P98" s="390">
        <v>67859.071333510772</v>
      </c>
      <c r="Q98" s="390">
        <v>69660.147450980396</v>
      </c>
      <c r="R98" s="390">
        <v>72716.486218334452</v>
      </c>
      <c r="S98" s="391">
        <v>71877.389836946197</v>
      </c>
      <c r="T98" s="390">
        <v>70754.03048416019</v>
      </c>
      <c r="U98" s="390">
        <v>71514.815657715066</v>
      </c>
      <c r="V98" s="390">
        <v>70088.104927026841</v>
      </c>
      <c r="W98" s="390">
        <v>72703.955492599212</v>
      </c>
      <c r="X98" s="390">
        <v>78075.953288940713</v>
      </c>
      <c r="Y98" s="390">
        <v>79653.030173401581</v>
      </c>
      <c r="Z98" s="390">
        <v>81264.352558104714</v>
      </c>
      <c r="AA98" s="390">
        <v>81253.324095177333</v>
      </c>
      <c r="AB98" s="390">
        <v>83368.794031741563</v>
      </c>
      <c r="AC98" s="391">
        <v>84493.792087570531</v>
      </c>
      <c r="AD98" s="390">
        <v>84653.065242447366</v>
      </c>
      <c r="AE98" s="390">
        <v>83447.43059427962</v>
      </c>
      <c r="AF98" s="390">
        <v>84464.530622214093</v>
      </c>
      <c r="AG98" s="390">
        <v>86007.985348421687</v>
      </c>
      <c r="AH98" s="390">
        <v>89652.747756148732</v>
      </c>
      <c r="AI98" s="390">
        <v>92120.43185224304</v>
      </c>
      <c r="AJ98" s="390">
        <v>94433.888531558492</v>
      </c>
      <c r="AK98" s="390">
        <v>97194.295964125558</v>
      </c>
      <c r="AL98" s="390">
        <v>100177.60825132988</v>
      </c>
      <c r="AM98" s="391">
        <v>103212.7233384853</v>
      </c>
      <c r="AN98" s="390">
        <v>106294.51577960628</v>
      </c>
      <c r="AO98" s="390">
        <v>106049.3592825021</v>
      </c>
      <c r="AP98" s="390">
        <v>105796.88729124542</v>
      </c>
      <c r="AQ98" s="390">
        <v>107518.98531101062</v>
      </c>
      <c r="AR98" s="390">
        <v>110005.04806422837</v>
      </c>
      <c r="AS98" s="390">
        <v>112957.65161528862</v>
      </c>
      <c r="AT98" s="390">
        <v>116251.00590175705</v>
      </c>
      <c r="AU98" s="390">
        <v>114381.84570723883</v>
      </c>
      <c r="AV98" s="390">
        <v>110119.56612171532</v>
      </c>
      <c r="AW98" s="391">
        <v>107375.62841067728</v>
      </c>
      <c r="AX98" s="390">
        <v>109003.10879921609</v>
      </c>
      <c r="AY98" s="390">
        <v>110589.23810106698</v>
      </c>
      <c r="AZ98" s="390">
        <v>113389.67416</v>
      </c>
      <c r="BA98" s="390">
        <v>115465.94676089517</v>
      </c>
      <c r="BB98" s="390">
        <v>118016.07398835012</v>
      </c>
      <c r="BC98" s="390">
        <v>119841.62546909465</v>
      </c>
      <c r="BD98" s="390">
        <v>120389.48896077562</v>
      </c>
      <c r="BE98" s="390">
        <v>122293.04495036867</v>
      </c>
      <c r="BF98" s="390">
        <v>124177</v>
      </c>
      <c r="BG98" s="390">
        <v>125060.28174209107</v>
      </c>
      <c r="BH98" s="392"/>
      <c r="BL98" s="694">
        <f t="shared" si="5"/>
        <v>1.4912692107091896E-2</v>
      </c>
    </row>
    <row r="99" spans="1:64" x14ac:dyDescent="0.2">
      <c r="A99" s="475">
        <v>90</v>
      </c>
      <c r="B99" s="319">
        <v>55603.397246804328</v>
      </c>
      <c r="C99" s="319">
        <f t="shared" si="3"/>
        <v>58161.548112740995</v>
      </c>
      <c r="D99" s="353">
        <v>60719.698978677661</v>
      </c>
      <c r="E99" s="353">
        <f t="shared" si="4"/>
        <v>63174.288313672383</v>
      </c>
      <c r="F99" s="353">
        <v>65628.877648667112</v>
      </c>
      <c r="G99" s="319">
        <v>65283.382725612792</v>
      </c>
      <c r="H99" s="353">
        <v>67037.300944096743</v>
      </c>
      <c r="I99" s="371">
        <v>67975.75655866148</v>
      </c>
      <c r="J99" s="319">
        <v>67007.72122492081</v>
      </c>
      <c r="K99" s="319">
        <v>67322.718567251461</v>
      </c>
      <c r="L99" s="319">
        <v>69914.484280584977</v>
      </c>
      <c r="M99" s="319">
        <v>72154.180519804053</v>
      </c>
      <c r="N99" s="319">
        <v>70141.81656985631</v>
      </c>
      <c r="O99" s="387">
        <v>68167.789192982455</v>
      </c>
      <c r="P99" s="387">
        <v>70497.236891136534</v>
      </c>
      <c r="Q99" s="387">
        <v>72311.054807843146</v>
      </c>
      <c r="R99" s="387">
        <v>75606.421228755091</v>
      </c>
      <c r="S99" s="388">
        <v>74809.811877696076</v>
      </c>
      <c r="T99" s="387">
        <v>73412.857342100018</v>
      </c>
      <c r="U99" s="387">
        <v>74289.716522530725</v>
      </c>
      <c r="V99" s="387">
        <v>72807.991427530476</v>
      </c>
      <c r="W99" s="387">
        <v>75668.587218492743</v>
      </c>
      <c r="X99" s="387">
        <v>81590.2464778992</v>
      </c>
      <c r="Y99" s="387">
        <v>83174.31884500802</v>
      </c>
      <c r="Z99" s="387">
        <v>84818.489314719845</v>
      </c>
      <c r="AA99" s="387">
        <v>84683.975129911574</v>
      </c>
      <c r="AB99" s="387">
        <v>87022.328887637676</v>
      </c>
      <c r="AC99" s="388">
        <v>88186.63062941315</v>
      </c>
      <c r="AD99" s="387">
        <v>88262.973393289067</v>
      </c>
      <c r="AE99" s="387">
        <v>86972.254503305026</v>
      </c>
      <c r="AF99" s="387">
        <v>88006.215301947857</v>
      </c>
      <c r="AG99" s="387">
        <v>89899.525550923165</v>
      </c>
      <c r="AH99" s="387">
        <v>93617.341648210742</v>
      </c>
      <c r="AI99" s="387">
        <v>96283.942164685053</v>
      </c>
      <c r="AJ99" s="387">
        <v>98576.065326211596</v>
      </c>
      <c r="AK99" s="387">
        <v>101642.52316890881</v>
      </c>
      <c r="AL99" s="387">
        <v>104643.10421093951</v>
      </c>
      <c r="AM99" s="388">
        <v>107816.48179928582</v>
      </c>
      <c r="AN99" s="387">
        <v>111090.03895427559</v>
      </c>
      <c r="AO99" s="387">
        <v>110645.52087197338</v>
      </c>
      <c r="AP99" s="387">
        <v>110499.33977383361</v>
      </c>
      <c r="AQ99" s="387">
        <v>112493.87158743736</v>
      </c>
      <c r="AR99" s="387">
        <v>114989.35131727625</v>
      </c>
      <c r="AS99" s="387">
        <v>117949.24407265332</v>
      </c>
      <c r="AT99" s="387">
        <v>121630.02858873953</v>
      </c>
      <c r="AU99" s="387">
        <v>119517.13022885269</v>
      </c>
      <c r="AV99" s="387">
        <v>115139.91971240264</v>
      </c>
      <c r="AW99" s="388">
        <v>112161.15216379712</v>
      </c>
      <c r="AX99" s="387">
        <v>113916.39324917388</v>
      </c>
      <c r="AY99" s="387">
        <v>115741.56672174959</v>
      </c>
      <c r="AZ99" s="387">
        <v>119068.62647999999</v>
      </c>
      <c r="BA99" s="387">
        <v>121023.79984295249</v>
      </c>
      <c r="BB99" s="387">
        <v>123858.08378659879</v>
      </c>
      <c r="BC99" s="387">
        <v>125678.99529234265</v>
      </c>
      <c r="BD99" s="387">
        <v>126141.27106223651</v>
      </c>
      <c r="BE99" s="387">
        <v>128072.17761825029</v>
      </c>
      <c r="BF99" s="387">
        <v>130306</v>
      </c>
      <c r="BG99" s="387">
        <v>131363.17697545752</v>
      </c>
      <c r="BH99" s="389"/>
      <c r="BL99" s="694">
        <f t="shared" si="5"/>
        <v>1.5214218786096634E-2</v>
      </c>
    </row>
    <row r="100" spans="1:64" x14ac:dyDescent="0.2">
      <c r="A100" s="475">
        <v>91</v>
      </c>
      <c r="B100" s="319">
        <v>57965.010324483781</v>
      </c>
      <c r="C100" s="319">
        <f t="shared" si="3"/>
        <v>60728.060200168191</v>
      </c>
      <c r="D100" s="353">
        <v>63491.110075852601</v>
      </c>
      <c r="E100" s="353">
        <f t="shared" si="4"/>
        <v>66048.691971168504</v>
      </c>
      <c r="F100" s="353">
        <v>68606.273866484393</v>
      </c>
      <c r="G100" s="319">
        <v>67997.906711669333</v>
      </c>
      <c r="H100" s="353">
        <v>69962.436830380815</v>
      </c>
      <c r="I100" s="371">
        <v>70825.106808876299</v>
      </c>
      <c r="J100" s="319">
        <v>69739.90976288759</v>
      </c>
      <c r="K100" s="319">
        <v>70105.485380116952</v>
      </c>
      <c r="L100" s="319">
        <v>72916.084070408964</v>
      </c>
      <c r="M100" s="319">
        <v>75533.605912148152</v>
      </c>
      <c r="N100" s="319">
        <v>73112.708040354628</v>
      </c>
      <c r="O100" s="387">
        <v>71132.619789473683</v>
      </c>
      <c r="P100" s="387">
        <v>73573.868512110726</v>
      </c>
      <c r="Q100" s="387">
        <v>75618.60894117647</v>
      </c>
      <c r="R100" s="387">
        <v>79061.990313206319</v>
      </c>
      <c r="S100" s="388">
        <v>78045.691527171104</v>
      </c>
      <c r="T100" s="387">
        <v>76631.582386929673</v>
      </c>
      <c r="U100" s="387">
        <v>77568.686572599006</v>
      </c>
      <c r="V100" s="387">
        <v>76137.835022824191</v>
      </c>
      <c r="W100" s="387">
        <v>79187.950647697653</v>
      </c>
      <c r="X100" s="387">
        <v>85680.043470528966</v>
      </c>
      <c r="Y100" s="387">
        <v>87186.261553739212</v>
      </c>
      <c r="Z100" s="387">
        <v>88807.826490512351</v>
      </c>
      <c r="AA100" s="387">
        <v>88619.430613547287</v>
      </c>
      <c r="AB100" s="387">
        <v>91016.860330084106</v>
      </c>
      <c r="AC100" s="388">
        <v>92292.902462921047</v>
      </c>
      <c r="AD100" s="387">
        <v>92412.210451129038</v>
      </c>
      <c r="AE100" s="387">
        <v>91135.43234861063</v>
      </c>
      <c r="AF100" s="387">
        <v>92350.907247969721</v>
      </c>
      <c r="AG100" s="387">
        <v>94384.690530077423</v>
      </c>
      <c r="AH100" s="387">
        <v>98170.896374868869</v>
      </c>
      <c r="AI100" s="387">
        <v>100629.23064186922</v>
      </c>
      <c r="AJ100" s="387">
        <v>103444.47797757208</v>
      </c>
      <c r="AK100" s="387">
        <v>106525.09417040358</v>
      </c>
      <c r="AL100" s="387">
        <v>109907.56269034502</v>
      </c>
      <c r="AM100" s="388">
        <v>113048.8303576187</v>
      </c>
      <c r="AN100" s="387">
        <v>116541.59431309238</v>
      </c>
      <c r="AO100" s="387">
        <v>116002.78543662187</v>
      </c>
      <c r="AP100" s="387">
        <v>115717.37567088545</v>
      </c>
      <c r="AQ100" s="387">
        <v>117885.58729072467</v>
      </c>
      <c r="AR100" s="387">
        <v>120545.32148676776</v>
      </c>
      <c r="AS100" s="387">
        <v>123714.9748116652</v>
      </c>
      <c r="AT100" s="387">
        <v>127776.95056436953</v>
      </c>
      <c r="AU100" s="387">
        <v>125492.38244698847</v>
      </c>
      <c r="AV100" s="387">
        <v>120697.02576393051</v>
      </c>
      <c r="AW100" s="388">
        <v>117317.9463598291</v>
      </c>
      <c r="AX100" s="387">
        <v>119877.90661843657</v>
      </c>
      <c r="AY100" s="387">
        <v>121741.13201542321</v>
      </c>
      <c r="AZ100" s="387">
        <v>125417.58</v>
      </c>
      <c r="BA100" s="387">
        <v>127500.17157440125</v>
      </c>
      <c r="BB100" s="387">
        <v>130459.44805770938</v>
      </c>
      <c r="BC100" s="387">
        <v>132247.09383802983</v>
      </c>
      <c r="BD100" s="387">
        <v>132865.43542926124</v>
      </c>
      <c r="BE100" s="387">
        <v>135459.75529385646</v>
      </c>
      <c r="BF100" s="387">
        <v>137595</v>
      </c>
      <c r="BG100" s="387">
        <v>138510.51681089518</v>
      </c>
      <c r="BH100" s="389"/>
      <c r="BL100" s="694">
        <f t="shared" si="5"/>
        <v>1.55220049395417E-2</v>
      </c>
    </row>
    <row r="101" spans="1:64" x14ac:dyDescent="0.2">
      <c r="A101" s="475">
        <v>92</v>
      </c>
      <c r="B101" s="319">
        <v>60837.058505408066</v>
      </c>
      <c r="C101" s="319">
        <f t="shared" si="3"/>
        <v>63854.049768740588</v>
      </c>
      <c r="D101" s="353">
        <v>66871.041032073103</v>
      </c>
      <c r="E101" s="353">
        <f t="shared" si="4"/>
        <v>69530.141614236592</v>
      </c>
      <c r="F101" s="353">
        <v>72189.242196400082</v>
      </c>
      <c r="G101" s="319">
        <v>71196.510595916552</v>
      </c>
      <c r="H101" s="353">
        <v>73492.570701177465</v>
      </c>
      <c r="I101" s="371">
        <v>74127.890006571295</v>
      </c>
      <c r="J101" s="319">
        <v>73008.968033022946</v>
      </c>
      <c r="K101" s="319">
        <v>73303.13742690059</v>
      </c>
      <c r="L101" s="319">
        <v>76436.53875120412</v>
      </c>
      <c r="M101" s="319">
        <v>79524.546375487844</v>
      </c>
      <c r="N101" s="319">
        <v>76561.819932742277</v>
      </c>
      <c r="O101" s="387">
        <v>74629.798736842102</v>
      </c>
      <c r="P101" s="387">
        <v>77254.772690976839</v>
      </c>
      <c r="Q101" s="387">
        <v>79603.655780392161</v>
      </c>
      <c r="R101" s="387">
        <v>83086.44424222855</v>
      </c>
      <c r="S101" s="388">
        <v>82047.726525407619</v>
      </c>
      <c r="T101" s="387">
        <v>80462.609882446704</v>
      </c>
      <c r="U101" s="387">
        <v>81845.71360946745</v>
      </c>
      <c r="V101" s="387">
        <v>80058.648721630481</v>
      </c>
      <c r="W101" s="387">
        <v>83357.532384882274</v>
      </c>
      <c r="X101" s="387">
        <v>90454.755636349277</v>
      </c>
      <c r="Y101" s="387">
        <v>92092.801924986634</v>
      </c>
      <c r="Z101" s="387">
        <v>93396.082338410852</v>
      </c>
      <c r="AA101" s="387">
        <v>93114.209426565794</v>
      </c>
      <c r="AB101" s="387">
        <v>95917.468416792763</v>
      </c>
      <c r="AC101" s="388">
        <v>97310.22412919355</v>
      </c>
      <c r="AD101" s="387">
        <v>97289.541533416676</v>
      </c>
      <c r="AE101" s="387">
        <v>96207.570690141278</v>
      </c>
      <c r="AF101" s="387">
        <v>97402.245588325095</v>
      </c>
      <c r="AG101" s="387">
        <v>99532.736509827286</v>
      </c>
      <c r="AH101" s="387">
        <v>103447.34001631892</v>
      </c>
      <c r="AI101" s="387">
        <v>106125.25393585589</v>
      </c>
      <c r="AJ101" s="387">
        <v>109376.69453843788</v>
      </c>
      <c r="AK101" s="387">
        <v>112607.4260089686</v>
      </c>
      <c r="AL101" s="387">
        <v>116050.43024404769</v>
      </c>
      <c r="AM101" s="388">
        <v>119502.94558439479</v>
      </c>
      <c r="AN101" s="387">
        <v>123186.98406415997</v>
      </c>
      <c r="AO101" s="387">
        <v>122391.26715617775</v>
      </c>
      <c r="AP101" s="387">
        <v>122140.74330362715</v>
      </c>
      <c r="AQ101" s="387">
        <v>124437.11734082854</v>
      </c>
      <c r="AR101" s="387">
        <v>127477.7707523045</v>
      </c>
      <c r="AS101" s="387">
        <v>130620.8001109211</v>
      </c>
      <c r="AT101" s="387">
        <v>134906.73392724904</v>
      </c>
      <c r="AU101" s="387">
        <v>132887.72393622246</v>
      </c>
      <c r="AV101" s="387">
        <v>127224.5518274416</v>
      </c>
      <c r="AW101" s="388">
        <v>123575.66868310842</v>
      </c>
      <c r="AX101" s="387">
        <v>126745.65313930095</v>
      </c>
      <c r="AY101" s="387">
        <v>128850.01252626639</v>
      </c>
      <c r="AZ101" s="387">
        <v>133068.88295999999</v>
      </c>
      <c r="BA101" s="387">
        <v>135043.98154691793</v>
      </c>
      <c r="BB101" s="387">
        <v>138290.09080739113</v>
      </c>
      <c r="BC101" s="387">
        <v>140129.65808848102</v>
      </c>
      <c r="BD101" s="387">
        <v>140952.60608689912</v>
      </c>
      <c r="BE101" s="387">
        <v>143735.56342914235</v>
      </c>
      <c r="BF101" s="387">
        <v>146592</v>
      </c>
      <c r="BG101" s="387">
        <v>147517.59859554545</v>
      </c>
      <c r="BH101" s="389"/>
      <c r="BL101" s="694">
        <f t="shared" si="5"/>
        <v>1.5911059690499441E-2</v>
      </c>
    </row>
    <row r="102" spans="1:64" x14ac:dyDescent="0.2">
      <c r="A102" s="475">
        <v>93</v>
      </c>
      <c r="B102" s="319">
        <v>64621.084070796467</v>
      </c>
      <c r="C102" s="319">
        <f t="shared" si="3"/>
        <v>67902.339443270175</v>
      </c>
      <c r="D102" s="353">
        <v>71183.594815743898</v>
      </c>
      <c r="E102" s="353">
        <f t="shared" si="4"/>
        <v>73878.46339101161</v>
      </c>
      <c r="F102" s="353">
        <v>76573.331966279336</v>
      </c>
      <c r="G102" s="319">
        <v>75565.484866928571</v>
      </c>
      <c r="H102" s="353">
        <v>77680.566458046043</v>
      </c>
      <c r="I102" s="371">
        <v>78175.198908153456</v>
      </c>
      <c r="J102" s="319">
        <v>77250.77047134492</v>
      </c>
      <c r="K102" s="319">
        <v>77239.48757309941</v>
      </c>
      <c r="L102" s="319">
        <v>80737.700324021367</v>
      </c>
      <c r="M102" s="319">
        <v>84513.221954662469</v>
      </c>
      <c r="N102" s="319">
        <v>81077.405686334459</v>
      </c>
      <c r="O102" s="387">
        <v>78977.957894736843</v>
      </c>
      <c r="P102" s="387">
        <v>81893.669949427727</v>
      </c>
      <c r="Q102" s="387">
        <v>84419.065474509815</v>
      </c>
      <c r="R102" s="387">
        <v>88034.11700472598</v>
      </c>
      <c r="S102" s="388">
        <v>87185.474158278841</v>
      </c>
      <c r="T102" s="387">
        <v>85214.849173142065</v>
      </c>
      <c r="U102" s="387">
        <v>86861.202002730992</v>
      </c>
      <c r="V102" s="387">
        <v>85045.107305887141</v>
      </c>
      <c r="W102" s="387">
        <v>88272.819034714965</v>
      </c>
      <c r="X102" s="387">
        <v>96616.803967673739</v>
      </c>
      <c r="Y102" s="387">
        <v>97995.454587120927</v>
      </c>
      <c r="Z102" s="387">
        <v>99408.065271903877</v>
      </c>
      <c r="AA102" s="387">
        <v>98733.69255173672</v>
      </c>
      <c r="AB102" s="387">
        <v>102207.39402470352</v>
      </c>
      <c r="AC102" s="388">
        <v>103289.10557789114</v>
      </c>
      <c r="AD102" s="387">
        <v>103022.6078148082</v>
      </c>
      <c r="AE102" s="387">
        <v>102346.5233545315</v>
      </c>
      <c r="AF102" s="387">
        <v>103662.32118214571</v>
      </c>
      <c r="AG102" s="387">
        <v>105577.81548540798</v>
      </c>
      <c r="AH102" s="387">
        <v>109667.7345844504</v>
      </c>
      <c r="AI102" s="387">
        <v>112802.04496081984</v>
      </c>
      <c r="AJ102" s="387">
        <v>116183.80077742667</v>
      </c>
      <c r="AK102" s="387">
        <v>120202.36771300447</v>
      </c>
      <c r="AL102" s="387">
        <v>123659.31157703813</v>
      </c>
      <c r="AM102" s="388">
        <v>127425.24660235568</v>
      </c>
      <c r="AN102" s="387">
        <v>131654.84564107904</v>
      </c>
      <c r="AO102" s="387">
        <v>130206.28938743363</v>
      </c>
      <c r="AP102" s="387">
        <v>130529.68631268879</v>
      </c>
      <c r="AQ102" s="387">
        <v>132198.53540266404</v>
      </c>
      <c r="AR102" s="387">
        <v>135626.00011894142</v>
      </c>
      <c r="AS102" s="387">
        <v>139477.96570689097</v>
      </c>
      <c r="AT102" s="387">
        <v>143798.46096537483</v>
      </c>
      <c r="AU102" s="387">
        <v>141682.60872412176</v>
      </c>
      <c r="AV102" s="387">
        <v>135658.55627835318</v>
      </c>
      <c r="AW102" s="388">
        <v>131530.4600025382</v>
      </c>
      <c r="AX102" s="387">
        <v>135212.29509324607</v>
      </c>
      <c r="AY102" s="387">
        <v>137673.70006324336</v>
      </c>
      <c r="AZ102" s="387">
        <v>142424.53607999999</v>
      </c>
      <c r="BA102" s="387">
        <v>143921.54581861012</v>
      </c>
      <c r="BB102" s="387">
        <v>147629.83042086181</v>
      </c>
      <c r="BC102" s="387">
        <v>149867.06775015994</v>
      </c>
      <c r="BD102" s="387">
        <v>150590.78390282087</v>
      </c>
      <c r="BE102" s="387">
        <v>153762.22030213606</v>
      </c>
      <c r="BF102" s="387">
        <v>157522</v>
      </c>
      <c r="BG102" s="387">
        <v>158305.86934316924</v>
      </c>
      <c r="BH102" s="389"/>
      <c r="BL102" s="694">
        <f t="shared" si="5"/>
        <v>1.6299554491393753E-2</v>
      </c>
    </row>
    <row r="103" spans="1:64" x14ac:dyDescent="0.2">
      <c r="A103" s="475">
        <v>94</v>
      </c>
      <c r="B103" s="319">
        <v>69099.301376597839</v>
      </c>
      <c r="C103" s="319">
        <f t="shared" si="3"/>
        <v>72701.200111938655</v>
      </c>
      <c r="D103" s="353">
        <v>76303.098847279471</v>
      </c>
      <c r="E103" s="353">
        <f t="shared" si="4"/>
        <v>79311.528917829753</v>
      </c>
      <c r="F103" s="353">
        <v>82319.958988380036</v>
      </c>
      <c r="G103" s="319">
        <v>81153.850273889228</v>
      </c>
      <c r="H103" s="353">
        <v>83190.159753898377</v>
      </c>
      <c r="I103" s="371">
        <v>83336.497396754785</v>
      </c>
      <c r="J103" s="319">
        <v>82507.841413074784</v>
      </c>
      <c r="K103" s="319">
        <v>82304.123172514621</v>
      </c>
      <c r="L103" s="319">
        <v>86255.988790612129</v>
      </c>
      <c r="M103" s="319">
        <v>91267.474881674018</v>
      </c>
      <c r="N103" s="319">
        <v>86883.76337511465</v>
      </c>
      <c r="O103" s="387">
        <v>84569.558456140352</v>
      </c>
      <c r="P103" s="387">
        <v>87590.044184189508</v>
      </c>
      <c r="Q103" s="387">
        <v>90374.052643137256</v>
      </c>
      <c r="R103" s="387">
        <v>94356.865705815013</v>
      </c>
      <c r="S103" s="388">
        <v>93702.301418920746</v>
      </c>
      <c r="T103" s="387">
        <v>90976.560071727436</v>
      </c>
      <c r="U103" s="387">
        <v>93159.546472462447</v>
      </c>
      <c r="V103" s="387">
        <v>91192.145731981727</v>
      </c>
      <c r="W103" s="387">
        <v>94411.243620537469</v>
      </c>
      <c r="X103" s="387">
        <v>104196.82364796776</v>
      </c>
      <c r="Y103" s="387">
        <v>105617.51126728287</v>
      </c>
      <c r="Z103" s="387">
        <v>106564.00359294882</v>
      </c>
      <c r="AA103" s="387">
        <v>105986.72287355275</v>
      </c>
      <c r="AB103" s="387">
        <v>109797.00376535172</v>
      </c>
      <c r="AC103" s="388">
        <v>110970.35940403392</v>
      </c>
      <c r="AD103" s="387">
        <v>110307.14358533142</v>
      </c>
      <c r="AE103" s="387">
        <v>109625.14595407412</v>
      </c>
      <c r="AF103" s="387">
        <v>111717.75196922514</v>
      </c>
      <c r="AG103" s="387">
        <v>113756.64574151281</v>
      </c>
      <c r="AH103" s="387">
        <v>117814.75719780861</v>
      </c>
      <c r="AI103" s="387">
        <v>121361.42550063514</v>
      </c>
      <c r="AJ103" s="387">
        <v>125521.11893509327</v>
      </c>
      <c r="AK103" s="387">
        <v>129599.9880418535</v>
      </c>
      <c r="AL103" s="387">
        <v>133597.62584766984</v>
      </c>
      <c r="AM103" s="388">
        <v>137730.58284922451</v>
      </c>
      <c r="AN103" s="387">
        <v>141972.57379439642</v>
      </c>
      <c r="AO103" s="387">
        <v>140757.62453314362</v>
      </c>
      <c r="AP103" s="387">
        <v>140921.52574951947</v>
      </c>
      <c r="AQ103" s="387">
        <v>141880.34618110716</v>
      </c>
      <c r="AR103" s="387">
        <v>146403.3704192685</v>
      </c>
      <c r="AS103" s="387">
        <v>151059.33031381428</v>
      </c>
      <c r="AT103" s="387">
        <v>155225.00118932745</v>
      </c>
      <c r="AU103" s="387">
        <v>152545.3852080628</v>
      </c>
      <c r="AV103" s="387">
        <v>146321.32756997348</v>
      </c>
      <c r="AW103" s="388">
        <v>141612.15076779897</v>
      </c>
      <c r="AX103" s="387">
        <v>146331.83358525578</v>
      </c>
      <c r="AY103" s="387">
        <v>149307.95405675581</v>
      </c>
      <c r="AZ103" s="387">
        <v>153940.80463999999</v>
      </c>
      <c r="BA103" s="387">
        <v>155055.73105614446</v>
      </c>
      <c r="BB103" s="387">
        <v>159538.13192917488</v>
      </c>
      <c r="BC103" s="387">
        <v>162205.9139635037</v>
      </c>
      <c r="BD103" s="387">
        <v>162249.97104620346</v>
      </c>
      <c r="BE103" s="387">
        <v>166725.0576796766</v>
      </c>
      <c r="BF103" s="387">
        <v>171174</v>
      </c>
      <c r="BG103" s="387">
        <v>172034.96751312242</v>
      </c>
      <c r="BH103" s="389"/>
      <c r="BL103" s="694">
        <f t="shared" si="5"/>
        <v>1.6772759152212657E-2</v>
      </c>
    </row>
    <row r="104" spans="1:64" x14ac:dyDescent="0.2">
      <c r="A104" s="475">
        <v>95</v>
      </c>
      <c r="B104" s="319">
        <v>75442.308259587022</v>
      </c>
      <c r="C104" s="319">
        <f t="shared" si="3"/>
        <v>79560.201612323523</v>
      </c>
      <c r="D104" s="353">
        <v>83678.094965060023</v>
      </c>
      <c r="E104" s="353">
        <f t="shared" si="4"/>
        <v>86875.319298433402</v>
      </c>
      <c r="F104" s="353">
        <v>90072.54363180678</v>
      </c>
      <c r="G104" s="319">
        <v>88298.624467437607</v>
      </c>
      <c r="H104" s="353">
        <v>90156.447226052827</v>
      </c>
      <c r="I104" s="371">
        <v>90345.11530101602</v>
      </c>
      <c r="J104" s="319">
        <v>89146.953249496015</v>
      </c>
      <c r="K104" s="319">
        <v>89316.695540935674</v>
      </c>
      <c r="L104" s="319">
        <v>93815.753043173652</v>
      </c>
      <c r="M104" s="319">
        <v>100086.16590550529</v>
      </c>
      <c r="N104" s="319">
        <v>94547.986242739222</v>
      </c>
      <c r="O104" s="387">
        <v>92135.122245614039</v>
      </c>
      <c r="P104" s="387">
        <v>95246.619643332437</v>
      </c>
      <c r="Q104" s="387">
        <v>98173.904564705881</v>
      </c>
      <c r="R104" s="387">
        <v>102753.60601168286</v>
      </c>
      <c r="S104" s="388">
        <v>102274.22773271114</v>
      </c>
      <c r="T104" s="387">
        <v>98743.423590356644</v>
      </c>
      <c r="U104" s="387">
        <v>101368.31315430132</v>
      </c>
      <c r="V104" s="387">
        <v>99256.870277105059</v>
      </c>
      <c r="W104" s="387">
        <v>102482.13520560038</v>
      </c>
      <c r="X104" s="387">
        <v>113857.84757651802</v>
      </c>
      <c r="Y104" s="387">
        <v>115494.03865250936</v>
      </c>
      <c r="Z104" s="387">
        <v>115914.59545641676</v>
      </c>
      <c r="AA104" s="387">
        <v>115468.96964171759</v>
      </c>
      <c r="AB104" s="387">
        <v>120093.15212724777</v>
      </c>
      <c r="AC104" s="388">
        <v>121236.97435724179</v>
      </c>
      <c r="AD104" s="387">
        <v>120239.78428921608</v>
      </c>
      <c r="AE104" s="387">
        <v>119649.73127408289</v>
      </c>
      <c r="AF104" s="387">
        <v>122185.58563839532</v>
      </c>
      <c r="AG104" s="387">
        <v>124215.98451459203</v>
      </c>
      <c r="AH104" s="387">
        <v>128746.83844270893</v>
      </c>
      <c r="AI104" s="387">
        <v>132570.02520660567</v>
      </c>
      <c r="AJ104" s="387">
        <v>138088.56075393609</v>
      </c>
      <c r="AK104" s="387">
        <v>142490.58295964124</v>
      </c>
      <c r="AL104" s="387">
        <v>147317.89591088129</v>
      </c>
      <c r="AM104" s="388">
        <v>151516.77365026911</v>
      </c>
      <c r="AN104" s="387">
        <v>156648.95094261013</v>
      </c>
      <c r="AO104" s="387">
        <v>154636.14736146751</v>
      </c>
      <c r="AP104" s="387">
        <v>154557.53214009336</v>
      </c>
      <c r="AQ104" s="387">
        <v>155059.19344983503</v>
      </c>
      <c r="AR104" s="387">
        <v>161156.0650371692</v>
      </c>
      <c r="AS104" s="387">
        <v>165245.89416277671</v>
      </c>
      <c r="AT104" s="387">
        <v>170266.13531404975</v>
      </c>
      <c r="AU104" s="387">
        <v>167461.76119435564</v>
      </c>
      <c r="AV104" s="387">
        <v>160826.67773688267</v>
      </c>
      <c r="AW104" s="388">
        <v>154861.93789923433</v>
      </c>
      <c r="AX104" s="387">
        <v>160694.18599172306</v>
      </c>
      <c r="AY104" s="387">
        <v>164156.05916314747</v>
      </c>
      <c r="AZ104" s="387">
        <v>169818.17191999999</v>
      </c>
      <c r="BA104" s="387">
        <v>170689.02716921867</v>
      </c>
      <c r="BB104" s="387">
        <v>175466.41970450952</v>
      </c>
      <c r="BC104" s="387">
        <v>178689.08125244692</v>
      </c>
      <c r="BD104" s="387">
        <v>178398.20112985824</v>
      </c>
      <c r="BE104" s="387">
        <v>182763.40582994904</v>
      </c>
      <c r="BF104" s="387">
        <v>188299</v>
      </c>
      <c r="BG104" s="387">
        <v>189458.01986097317</v>
      </c>
      <c r="BH104" s="389"/>
      <c r="BL104" s="694">
        <f t="shared" si="5"/>
        <v>1.7132108086366893E-2</v>
      </c>
    </row>
    <row r="105" spans="1:64" x14ac:dyDescent="0.2">
      <c r="A105" s="475">
        <v>96</v>
      </c>
      <c r="B105" s="323">
        <v>84854.731563421839</v>
      </c>
      <c r="C105" s="323">
        <f t="shared" si="3"/>
        <v>89825.771324325746</v>
      </c>
      <c r="D105" s="353">
        <v>94796.811085229652</v>
      </c>
      <c r="E105" s="353">
        <f t="shared" si="4"/>
        <v>98074.067652434838</v>
      </c>
      <c r="F105" s="353">
        <v>101351.32421964001</v>
      </c>
      <c r="G105" s="319">
        <v>99132.210037071869</v>
      </c>
      <c r="H105" s="353">
        <v>101022.91587991938</v>
      </c>
      <c r="I105" s="371">
        <v>100449.39271091341</v>
      </c>
      <c r="J105" s="357">
        <v>98645.826629547853</v>
      </c>
      <c r="K105" s="323">
        <v>99967.103070175435</v>
      </c>
      <c r="L105" s="319">
        <v>105172.37131097293</v>
      </c>
      <c r="M105" s="319">
        <v>112081.97658390769</v>
      </c>
      <c r="N105" s="319">
        <v>105183.10058086213</v>
      </c>
      <c r="O105" s="387">
        <v>102222.54063157894</v>
      </c>
      <c r="P105" s="387">
        <v>105416.08464200159</v>
      </c>
      <c r="Q105" s="387">
        <v>109569.67930980392</v>
      </c>
      <c r="R105" s="387">
        <v>114417.3707106584</v>
      </c>
      <c r="S105" s="388">
        <v>114151.13790390406</v>
      </c>
      <c r="T105" s="387">
        <v>109883.46682606098</v>
      </c>
      <c r="U105" s="387">
        <v>113294.59007737825</v>
      </c>
      <c r="V105" s="387">
        <v>111076.27234735645</v>
      </c>
      <c r="W105" s="387">
        <v>113672.25587649608</v>
      </c>
      <c r="X105" s="387">
        <v>127648.05659072498</v>
      </c>
      <c r="Y105" s="387">
        <v>129522.09136047667</v>
      </c>
      <c r="Z105" s="387">
        <v>128771.65926868518</v>
      </c>
      <c r="AA105" s="387">
        <v>129435.89913392288</v>
      </c>
      <c r="AB105" s="387">
        <v>135067.77365661398</v>
      </c>
      <c r="AC105" s="388">
        <v>135480.78016149194</v>
      </c>
      <c r="AD105" s="387">
        <v>134600.31531955651</v>
      </c>
      <c r="AE105" s="387">
        <v>134487.99097772627</v>
      </c>
      <c r="AF105" s="387">
        <v>137398.76961592477</v>
      </c>
      <c r="AG105" s="387">
        <v>138969.20917212625</v>
      </c>
      <c r="AH105" s="387">
        <v>144427.71896491433</v>
      </c>
      <c r="AI105" s="387">
        <v>149486.45928547977</v>
      </c>
      <c r="AJ105" s="387">
        <v>155566.22411141251</v>
      </c>
      <c r="AK105" s="387">
        <v>161108.13751868458</v>
      </c>
      <c r="AL105" s="387">
        <v>167645.7209220482</v>
      </c>
      <c r="AM105" s="388">
        <v>172081.70367212064</v>
      </c>
      <c r="AN105" s="387">
        <v>177509.33256952401</v>
      </c>
      <c r="AO105" s="387">
        <v>174662.58146802511</v>
      </c>
      <c r="AP105" s="387">
        <v>174815.9517711376</v>
      </c>
      <c r="AQ105" s="387">
        <v>175068.35928143712</v>
      </c>
      <c r="AR105" s="387">
        <v>181221.04692239073</v>
      </c>
      <c r="AS105" s="387">
        <v>186647.93862365393</v>
      </c>
      <c r="AT105" s="387">
        <v>191940.03060835222</v>
      </c>
      <c r="AU105" s="387">
        <v>188891.21044188103</v>
      </c>
      <c r="AV105" s="387">
        <v>180829.88975434392</v>
      </c>
      <c r="AW105" s="388">
        <v>173912.67930115489</v>
      </c>
      <c r="AX105" s="387">
        <v>180326.5439231098</v>
      </c>
      <c r="AY105" s="387">
        <v>184444.55335903869</v>
      </c>
      <c r="AZ105" s="387">
        <v>191901.63295999999</v>
      </c>
      <c r="BA105" s="387">
        <v>193591.12116215154</v>
      </c>
      <c r="BB105" s="387">
        <v>198570.66064884467</v>
      </c>
      <c r="BC105" s="387">
        <v>202840.1414016023</v>
      </c>
      <c r="BD105" s="387">
        <v>202178.22199168167</v>
      </c>
      <c r="BE105" s="387">
        <v>206559.17155887769</v>
      </c>
      <c r="BF105" s="387">
        <v>213926</v>
      </c>
      <c r="BG105" s="387">
        <v>214973.01170378778</v>
      </c>
      <c r="BH105" s="389"/>
      <c r="BL105" s="694">
        <f t="shared" si="5"/>
        <v>1.7686420193213204E-2</v>
      </c>
    </row>
    <row r="106" spans="1:64" x14ac:dyDescent="0.2">
      <c r="A106" s="475">
        <v>97</v>
      </c>
      <c r="B106" s="323">
        <v>100440.01671583088</v>
      </c>
      <c r="C106" s="323">
        <f t="shared" si="3"/>
        <v>106418.80164466213</v>
      </c>
      <c r="D106" s="353">
        <v>112397.58657349341</v>
      </c>
      <c r="E106" s="353">
        <f t="shared" si="4"/>
        <v>116292.36334826413</v>
      </c>
      <c r="F106" s="353">
        <v>120187.14012303486</v>
      </c>
      <c r="G106" s="319">
        <v>117061.54905107066</v>
      </c>
      <c r="H106" s="353">
        <v>119595.7666277713</v>
      </c>
      <c r="I106" s="371">
        <v>116353.13349845826</v>
      </c>
      <c r="J106" s="357">
        <v>114236.31103004704</v>
      </c>
      <c r="K106" s="323">
        <v>116314.59320175438</v>
      </c>
      <c r="L106" s="319">
        <v>121766.02959978981</v>
      </c>
      <c r="M106" s="319">
        <v>131153.89022668771</v>
      </c>
      <c r="N106" s="319">
        <v>121099.79975542647</v>
      </c>
      <c r="O106" s="387">
        <v>117936.53136842106</v>
      </c>
      <c r="P106" s="387">
        <v>121444.04578120841</v>
      </c>
      <c r="Q106" s="387">
        <v>126923.91554509805</v>
      </c>
      <c r="R106" s="387">
        <v>132894.75046232424</v>
      </c>
      <c r="S106" s="388">
        <v>132659.04750535823</v>
      </c>
      <c r="T106" s="387">
        <v>126393.56804144252</v>
      </c>
      <c r="U106" s="387">
        <v>131436.04005461995</v>
      </c>
      <c r="V106" s="387">
        <v>127877.38625404512</v>
      </c>
      <c r="W106" s="387">
        <v>131548.71236476363</v>
      </c>
      <c r="X106" s="387">
        <v>147372.73828765636</v>
      </c>
      <c r="Y106" s="387">
        <v>148543.39485142464</v>
      </c>
      <c r="Z106" s="387">
        <v>148293.50664321266</v>
      </c>
      <c r="AA106" s="387">
        <v>150861.81916309602</v>
      </c>
      <c r="AB106" s="387">
        <v>159555.22567477214</v>
      </c>
      <c r="AC106" s="388">
        <v>159274.70792932194</v>
      </c>
      <c r="AD106" s="387">
        <v>158255.28118050031</v>
      </c>
      <c r="AE106" s="387">
        <v>158343.00003132733</v>
      </c>
      <c r="AF106" s="387">
        <v>162134.77450082434</v>
      </c>
      <c r="AG106" s="387">
        <v>163942.6737343657</v>
      </c>
      <c r="AH106" s="387">
        <v>170037.02692621519</v>
      </c>
      <c r="AI106" s="387">
        <v>175390.63810108331</v>
      </c>
      <c r="AJ106" s="387">
        <v>184219.24818926706</v>
      </c>
      <c r="AK106" s="387">
        <v>190329.14798206277</v>
      </c>
      <c r="AL106" s="387">
        <v>199247.46171442492</v>
      </c>
      <c r="AM106" s="388">
        <v>204303.58620689652</v>
      </c>
      <c r="AN106" s="387">
        <v>210499.82137277367</v>
      </c>
      <c r="AO106" s="387">
        <v>207228.22226174446</v>
      </c>
      <c r="AP106" s="387">
        <v>207851.99360942611</v>
      </c>
      <c r="AQ106" s="387">
        <v>206796.1160454601</v>
      </c>
      <c r="AR106" s="387">
        <v>213960.17413024086</v>
      </c>
      <c r="AS106" s="387">
        <v>220410.60424273234</v>
      </c>
      <c r="AT106" s="387">
        <v>227757.93496847159</v>
      </c>
      <c r="AU106" s="387">
        <v>223355.26631816744</v>
      </c>
      <c r="AV106" s="387">
        <v>214059.96208165711</v>
      </c>
      <c r="AW106" s="388">
        <v>203936.39477135244</v>
      </c>
      <c r="AX106" s="387">
        <v>213506.22164309022</v>
      </c>
      <c r="AY106" s="387">
        <v>218806.21351775914</v>
      </c>
      <c r="AZ106" s="387">
        <v>227787.11872</v>
      </c>
      <c r="BA106" s="387">
        <v>229952.50263054573</v>
      </c>
      <c r="BB106" s="387">
        <v>236555.47243760369</v>
      </c>
      <c r="BC106" s="387">
        <v>241826.79235697983</v>
      </c>
      <c r="BD106" s="387">
        <v>240429.08741783063</v>
      </c>
      <c r="BE106" s="387">
        <v>244315.62526249574</v>
      </c>
      <c r="BF106" s="387">
        <v>254312</v>
      </c>
      <c r="BG106" s="387">
        <v>255270.69364448858</v>
      </c>
      <c r="BH106" s="389"/>
      <c r="BL106" s="694">
        <f t="shared" si="5"/>
        <v>1.8569284773294781E-2</v>
      </c>
    </row>
    <row r="107" spans="1:64" x14ac:dyDescent="0.2">
      <c r="A107" s="475">
        <v>98</v>
      </c>
      <c r="B107" s="323">
        <v>132522.56440511308</v>
      </c>
      <c r="C107" s="323">
        <f t="shared" si="3"/>
        <v>139614.38260272378</v>
      </c>
      <c r="D107" s="353">
        <v>146706.20080033448</v>
      </c>
      <c r="E107" s="353">
        <f t="shared" si="4"/>
        <v>152809.20794174846</v>
      </c>
      <c r="F107" s="353">
        <v>158912.21508316245</v>
      </c>
      <c r="G107" s="319">
        <v>151492.49775908815</v>
      </c>
      <c r="H107" s="353">
        <v>154579.92192638168</v>
      </c>
      <c r="I107" s="371">
        <v>149520.91391598847</v>
      </c>
      <c r="J107" s="357">
        <v>144391.38024383222</v>
      </c>
      <c r="K107" s="323">
        <v>145892.87463450292</v>
      </c>
      <c r="L107" s="319">
        <v>153949.5801733952</v>
      </c>
      <c r="M107" s="319">
        <v>166571.18790998924</v>
      </c>
      <c r="N107" s="319">
        <v>153170.19229593396</v>
      </c>
      <c r="O107" s="387">
        <v>149597.65810526317</v>
      </c>
      <c r="P107" s="387">
        <v>152950.9643332446</v>
      </c>
      <c r="Q107" s="387">
        <v>161684.50283921568</v>
      </c>
      <c r="R107" s="387">
        <v>166452.45475093197</v>
      </c>
      <c r="S107" s="388">
        <v>168358.88222686452</v>
      </c>
      <c r="T107" s="387">
        <v>158633.22275353657</v>
      </c>
      <c r="U107" s="387">
        <v>164210.61847974511</v>
      </c>
      <c r="V107" s="387">
        <v>159338.83080088295</v>
      </c>
      <c r="W107" s="387">
        <v>164600.71852353678</v>
      </c>
      <c r="X107" s="387">
        <v>186736.76081329409</v>
      </c>
      <c r="Y107" s="387">
        <v>187040.70277289741</v>
      </c>
      <c r="Z107" s="387">
        <v>188694.61222351133</v>
      </c>
      <c r="AA107" s="387">
        <v>193731.83218160272</v>
      </c>
      <c r="AB107" s="387">
        <v>208894.50892071647</v>
      </c>
      <c r="AC107" s="388">
        <v>207949.46275212002</v>
      </c>
      <c r="AD107" s="387">
        <v>206766.11860197075</v>
      </c>
      <c r="AE107" s="387">
        <v>205700.88267911406</v>
      </c>
      <c r="AF107" s="387">
        <v>213434.25975453382</v>
      </c>
      <c r="AG107" s="387">
        <v>213239.91351995236</v>
      </c>
      <c r="AH107" s="387">
        <v>218812.66557873879</v>
      </c>
      <c r="AI107" s="387">
        <v>226558.82045645933</v>
      </c>
      <c r="AJ107" s="387">
        <v>238875.85167370454</v>
      </c>
      <c r="AK107" s="387">
        <v>249249.55455904332</v>
      </c>
      <c r="AL107" s="387">
        <v>260319.37725199311</v>
      </c>
      <c r="AM107" s="388">
        <v>267692.32329584815</v>
      </c>
      <c r="AN107" s="387">
        <v>275604.16696177481</v>
      </c>
      <c r="AO107" s="387">
        <v>272035.92957138136</v>
      </c>
      <c r="AP107" s="387">
        <v>272519.69994258473</v>
      </c>
      <c r="AQ107" s="387">
        <v>272094.88177929854</v>
      </c>
      <c r="AR107" s="387">
        <v>283358.4302586976</v>
      </c>
      <c r="AS107" s="387">
        <v>292712.56061376346</v>
      </c>
      <c r="AT107" s="387">
        <v>302467.82595426694</v>
      </c>
      <c r="AU107" s="387">
        <v>293392.86058211746</v>
      </c>
      <c r="AV107" s="387">
        <v>279967.95078318927</v>
      </c>
      <c r="AW107" s="388">
        <v>265557.91869368416</v>
      </c>
      <c r="AX107" s="387">
        <v>284050.41170032002</v>
      </c>
      <c r="AY107" s="387">
        <v>290495.99183956586</v>
      </c>
      <c r="AZ107" s="387">
        <v>304413.10719999997</v>
      </c>
      <c r="BA107" s="387">
        <v>308061.37196701998</v>
      </c>
      <c r="BB107" s="387">
        <v>318118.2596921653</v>
      </c>
      <c r="BC107" s="387">
        <v>321222.42441488494</v>
      </c>
      <c r="BD107" s="387">
        <v>319191.00647923717</v>
      </c>
      <c r="BE107" s="387">
        <v>322071.13529515162</v>
      </c>
      <c r="BF107" s="387">
        <v>336601</v>
      </c>
      <c r="BG107" s="387">
        <v>336977.58228117466</v>
      </c>
      <c r="BH107" s="389"/>
      <c r="BL107" s="694">
        <f t="shared" si="5"/>
        <v>1.9994729646827913E-2</v>
      </c>
    </row>
    <row r="108" spans="1:64" x14ac:dyDescent="0.2">
      <c r="A108" s="907">
        <v>99</v>
      </c>
      <c r="B108" s="363">
        <v>165129.15880039331</v>
      </c>
      <c r="C108" s="363">
        <f t="shared" si="3"/>
        <v>172876.8636981122</v>
      </c>
      <c r="D108" s="356">
        <v>180624.56859583111</v>
      </c>
      <c r="E108" s="356">
        <f t="shared" si="4"/>
        <v>187396.21754011195</v>
      </c>
      <c r="F108" s="356">
        <v>194167.86648439278</v>
      </c>
      <c r="G108" s="321">
        <v>186781.30957782327</v>
      </c>
      <c r="H108" s="356">
        <v>190621.35525617906</v>
      </c>
      <c r="I108" s="375">
        <v>181960.96244250113</v>
      </c>
      <c r="J108" s="364">
        <v>173897.95334549295</v>
      </c>
      <c r="K108" s="363">
        <v>178663.74853801169</v>
      </c>
      <c r="L108" s="321">
        <v>185323.32918819509</v>
      </c>
      <c r="M108" s="321">
        <v>201445.93838744503</v>
      </c>
      <c r="N108" s="321">
        <v>183306.54295322532</v>
      </c>
      <c r="O108" s="393">
        <v>181021.7538245614</v>
      </c>
      <c r="P108" s="393">
        <v>184409.98323130156</v>
      </c>
      <c r="Q108" s="393">
        <v>195948.2621490196</v>
      </c>
      <c r="R108" s="393">
        <v>199902.88361170635</v>
      </c>
      <c r="S108" s="394">
        <v>202673.6282590412</v>
      </c>
      <c r="T108" s="393">
        <v>190586.03307431759</v>
      </c>
      <c r="U108" s="393">
        <v>196718.04023668639</v>
      </c>
      <c r="V108" s="393">
        <v>191452.95317288526</v>
      </c>
      <c r="W108" s="393">
        <v>198121.06374330237</v>
      </c>
      <c r="X108" s="393">
        <v>225965.11324072795</v>
      </c>
      <c r="Y108" s="393">
        <v>226411.45947597586</v>
      </c>
      <c r="Z108" s="393">
        <v>230737.0450989932</v>
      </c>
      <c r="AA108" s="393">
        <v>238415.10278056344</v>
      </c>
      <c r="AB108" s="393">
        <v>261515.15360523629</v>
      </c>
      <c r="AC108" s="394">
        <v>262509.5620798</v>
      </c>
      <c r="AD108" s="393">
        <v>261509.80042531778</v>
      </c>
      <c r="AE108" s="393">
        <v>256127.37433037811</v>
      </c>
      <c r="AF108" s="393">
        <v>268572.96501190698</v>
      </c>
      <c r="AG108" s="393">
        <v>262886.73234067898</v>
      </c>
      <c r="AH108" s="393">
        <v>270000.62326611491</v>
      </c>
      <c r="AI108" s="393">
        <v>277986.23428155464</v>
      </c>
      <c r="AJ108" s="393">
        <v>295226.48933135718</v>
      </c>
      <c r="AK108" s="393">
        <v>310710.72047832585</v>
      </c>
      <c r="AL108" s="393">
        <v>325510.52169087291</v>
      </c>
      <c r="AM108" s="394">
        <v>333747.40382668009</v>
      </c>
      <c r="AN108" s="393">
        <v>346951.6320174982</v>
      </c>
      <c r="AO108" s="393">
        <v>341939.22833405319</v>
      </c>
      <c r="AP108" s="393">
        <v>345104.99822761427</v>
      </c>
      <c r="AQ108" s="393">
        <v>344127.8787730661</v>
      </c>
      <c r="AR108" s="393">
        <v>356157.70937853109</v>
      </c>
      <c r="AS108" s="393">
        <v>371224.25761427183</v>
      </c>
      <c r="AT108" s="393">
        <v>382305.74341942865</v>
      </c>
      <c r="AU108" s="393">
        <v>371703.23021684802</v>
      </c>
      <c r="AV108" s="393">
        <v>352831.20867927762</v>
      </c>
      <c r="AW108" s="394">
        <v>332474.4384280215</v>
      </c>
      <c r="AX108" s="393">
        <v>357605.37380771199</v>
      </c>
      <c r="AY108" s="393">
        <v>368775.01217944792</v>
      </c>
      <c r="AZ108" s="393">
        <v>390411.36040000001</v>
      </c>
      <c r="BA108" s="393">
        <v>392980.32336081663</v>
      </c>
      <c r="BB108" s="393">
        <v>408082.006557883</v>
      </c>
      <c r="BC108" s="393">
        <v>405985.89872329857</v>
      </c>
      <c r="BD108" s="393">
        <v>403554.30694796803</v>
      </c>
      <c r="BE108" s="393">
        <v>408052.25358705613</v>
      </c>
      <c r="BF108" s="393">
        <v>427450</v>
      </c>
      <c r="BG108" s="393">
        <v>426989.48538799828</v>
      </c>
      <c r="BH108" s="395"/>
      <c r="BL108" s="694">
        <f t="shared" si="5"/>
        <v>2.1483668823903734E-2</v>
      </c>
    </row>
    <row r="109" spans="1:64" x14ac:dyDescent="0.2">
      <c r="A109" s="908">
        <v>99.1</v>
      </c>
      <c r="B109" s="323">
        <v>174534.77630285153</v>
      </c>
      <c r="C109" s="323">
        <f t="shared" si="3"/>
        <v>182768.62711696362</v>
      </c>
      <c r="D109" s="353">
        <v>191002.47793107567</v>
      </c>
      <c r="E109" s="353">
        <f t="shared" si="4"/>
        <v>198167.79011614161</v>
      </c>
      <c r="F109" s="353">
        <v>205333.10230120755</v>
      </c>
      <c r="G109" s="319">
        <v>197075.66690643501</v>
      </c>
      <c r="H109" s="353">
        <v>202333.64633499522</v>
      </c>
      <c r="I109" s="371">
        <v>191186.36364555426</v>
      </c>
      <c r="J109" s="357">
        <v>182376.24268023425</v>
      </c>
      <c r="K109" s="323">
        <v>187659.67470760233</v>
      </c>
      <c r="L109" s="319">
        <v>194410.56344688675</v>
      </c>
      <c r="M109" s="319">
        <v>209924.38794320356</v>
      </c>
      <c r="N109" s="319">
        <v>191393.96973402629</v>
      </c>
      <c r="O109" s="387">
        <v>190056.13277192984</v>
      </c>
      <c r="P109" s="387">
        <v>193101.92813414958</v>
      </c>
      <c r="Q109" s="387">
        <v>205485.27485490197</v>
      </c>
      <c r="R109" s="387">
        <v>209473.15208266064</v>
      </c>
      <c r="S109" s="388">
        <v>212279.11316096474</v>
      </c>
      <c r="T109" s="387">
        <v>198810.74437138872</v>
      </c>
      <c r="U109" s="387">
        <v>206927.96158397815</v>
      </c>
      <c r="V109" s="387">
        <v>200310.38460384472</v>
      </c>
      <c r="W109" s="387">
        <v>207822.04807948926</v>
      </c>
      <c r="X109" s="387">
        <v>234615.17611492029</v>
      </c>
      <c r="Y109" s="387">
        <v>237633.05568711329</v>
      </c>
      <c r="Z109" s="387">
        <v>242483.31165088509</v>
      </c>
      <c r="AA109" s="387">
        <v>252991.8360470417</v>
      </c>
      <c r="AB109" s="387">
        <v>277292.5785269381</v>
      </c>
      <c r="AC109" s="388">
        <v>279101.14517382346</v>
      </c>
      <c r="AD109" s="387">
        <v>277910.79248713498</v>
      </c>
      <c r="AE109" s="387">
        <v>269640.35575326585</v>
      </c>
      <c r="AF109" s="387">
        <v>283331.3932954754</v>
      </c>
      <c r="AG109" s="387">
        <v>277865.86420488387</v>
      </c>
      <c r="AH109" s="387">
        <v>285524.98542953725</v>
      </c>
      <c r="AI109" s="387">
        <v>294362.07590528252</v>
      </c>
      <c r="AJ109" s="387">
        <v>312931.77885287622</v>
      </c>
      <c r="AK109" s="387">
        <v>328743.58146487293</v>
      </c>
      <c r="AL109" s="387">
        <v>344253.91258679732</v>
      </c>
      <c r="AM109" s="388">
        <v>353406.33779246383</v>
      </c>
      <c r="AN109" s="387">
        <v>368834.27038850117</v>
      </c>
      <c r="AO109" s="387">
        <v>363283.8759114815</v>
      </c>
      <c r="AP109" s="387">
        <v>365685.48471005267</v>
      </c>
      <c r="AQ109" s="387">
        <v>366759.82197238173</v>
      </c>
      <c r="AR109" s="387">
        <v>381149.03750223015</v>
      </c>
      <c r="AS109" s="387">
        <v>394021.03054952162</v>
      </c>
      <c r="AT109" s="387">
        <v>407860.13948791596</v>
      </c>
      <c r="AU109" s="387">
        <v>395012.03164867789</v>
      </c>
      <c r="AV109" s="387">
        <v>375821.51330993755</v>
      </c>
      <c r="AW109" s="388">
        <v>352548.80874825502</v>
      </c>
      <c r="AX109" s="387">
        <v>380785.31705740705</v>
      </c>
      <c r="AY109" s="387">
        <v>393338.09780280309</v>
      </c>
      <c r="AZ109" s="387">
        <v>416739.63896000001</v>
      </c>
      <c r="BA109" s="387">
        <v>418527.09886140557</v>
      </c>
      <c r="BB109" s="387">
        <v>434890.10307448986</v>
      </c>
      <c r="BC109" s="387">
        <v>433409.904452699</v>
      </c>
      <c r="BD109" s="387">
        <v>430596.14286387939</v>
      </c>
      <c r="BE109" s="387">
        <v>433592.72113009618</v>
      </c>
      <c r="BF109" s="387">
        <v>455547</v>
      </c>
      <c r="BG109" s="387">
        <v>455359.87828060717</v>
      </c>
      <c r="BH109" s="389"/>
      <c r="BL109" s="694">
        <f t="shared" si="5"/>
        <v>2.2059408652874479E-2</v>
      </c>
    </row>
    <row r="110" spans="1:64" x14ac:dyDescent="0.2">
      <c r="A110" s="908">
        <v>99.2</v>
      </c>
      <c r="B110" s="323">
        <v>185696.290560472</v>
      </c>
      <c r="C110" s="323">
        <f t="shared" si="3"/>
        <v>194679.3136491066</v>
      </c>
      <c r="D110" s="353">
        <v>203662.33673774116</v>
      </c>
      <c r="E110" s="353">
        <f t="shared" si="4"/>
        <v>210670.13943289427</v>
      </c>
      <c r="F110" s="353">
        <v>217677.94212804738</v>
      </c>
      <c r="G110" s="319">
        <v>209477.91644995296</v>
      </c>
      <c r="H110" s="353">
        <v>214927.00243980056</v>
      </c>
      <c r="I110" s="371">
        <v>202029.5688217156</v>
      </c>
      <c r="J110" s="357">
        <v>192528.92771431315</v>
      </c>
      <c r="K110" s="323">
        <v>198391.03545321638</v>
      </c>
      <c r="L110" s="319">
        <v>204380.33593134247</v>
      </c>
      <c r="M110" s="319">
        <v>222416.76725068508</v>
      </c>
      <c r="N110" s="319">
        <v>201550.86365025985</v>
      </c>
      <c r="O110" s="387">
        <v>199747.20421052631</v>
      </c>
      <c r="P110" s="387">
        <v>203127.694170881</v>
      </c>
      <c r="Q110" s="387">
        <v>216061.10970980392</v>
      </c>
      <c r="R110" s="387">
        <v>220834.59512137846</v>
      </c>
      <c r="S110" s="388">
        <v>223771.44339238718</v>
      </c>
      <c r="T110" s="387">
        <v>209321.93644152221</v>
      </c>
      <c r="U110" s="387">
        <v>218740.82294037324</v>
      </c>
      <c r="V110" s="387">
        <v>212324.40333469061</v>
      </c>
      <c r="W110" s="387">
        <v>219644.19913366594</v>
      </c>
      <c r="X110" s="387">
        <v>247339.71839000969</v>
      </c>
      <c r="Y110" s="387">
        <v>251815.49522572762</v>
      </c>
      <c r="Z110" s="387">
        <v>256832.49118604735</v>
      </c>
      <c r="AA110" s="387">
        <v>269884.61212507979</v>
      </c>
      <c r="AB110" s="387">
        <v>294556.74856599921</v>
      </c>
      <c r="AC110" s="388">
        <v>298315.50417243823</v>
      </c>
      <c r="AD110" s="387">
        <v>298070.90703073004</v>
      </c>
      <c r="AE110" s="387">
        <v>287932.31841107731</v>
      </c>
      <c r="AF110" s="387">
        <v>302600.18660316302</v>
      </c>
      <c r="AG110" s="387">
        <v>295941.7386539607</v>
      </c>
      <c r="AH110" s="387">
        <v>303421.32684462058</v>
      </c>
      <c r="AI110" s="387">
        <v>313241.71416337189</v>
      </c>
      <c r="AJ110" s="387">
        <v>333721.6351687687</v>
      </c>
      <c r="AK110" s="387">
        <v>348680.87294469355</v>
      </c>
      <c r="AL110" s="387">
        <v>366170.66868798982</v>
      </c>
      <c r="AM110" s="388">
        <v>376388.24100623559</v>
      </c>
      <c r="AN110" s="387">
        <v>395369.69086553482</v>
      </c>
      <c r="AO110" s="387">
        <v>387326.85159683938</v>
      </c>
      <c r="AP110" s="387">
        <v>389089.93075214064</v>
      </c>
      <c r="AQ110" s="387">
        <v>392643.84670658683</v>
      </c>
      <c r="AR110" s="387">
        <v>408326.92572108237</v>
      </c>
      <c r="AS110" s="387">
        <v>422992.99579424132</v>
      </c>
      <c r="AT110" s="387">
        <v>437184.44889257901</v>
      </c>
      <c r="AU110" s="387">
        <v>424205.44130261597</v>
      </c>
      <c r="AV110" s="387">
        <v>403815.58315501158</v>
      </c>
      <c r="AW110" s="388">
        <v>376477.5987139896</v>
      </c>
      <c r="AX110" s="387">
        <v>408928.18555389927</v>
      </c>
      <c r="AY110" s="387">
        <v>422215.31256502843</v>
      </c>
      <c r="AZ110" s="387">
        <v>448612.86959999998</v>
      </c>
      <c r="BA110" s="387">
        <v>447609.89941107185</v>
      </c>
      <c r="BB110" s="387">
        <v>468465.10527330945</v>
      </c>
      <c r="BC110" s="387">
        <v>466053.70319796028</v>
      </c>
      <c r="BD110" s="387">
        <v>464199.20906150085</v>
      </c>
      <c r="BE110" s="387">
        <v>463959.54818357591</v>
      </c>
      <c r="BF110" s="387">
        <v>488251</v>
      </c>
      <c r="BG110" s="387">
        <v>487438.95403603348</v>
      </c>
      <c r="BH110" s="389"/>
      <c r="BL110" s="694">
        <f t="shared" si="5"/>
        <v>2.2538560972509947E-2</v>
      </c>
    </row>
    <row r="111" spans="1:64" x14ac:dyDescent="0.2">
      <c r="A111" s="908">
        <v>99.3</v>
      </c>
      <c r="B111" s="323">
        <v>199192.19469026549</v>
      </c>
      <c r="C111" s="323">
        <f t="shared" si="3"/>
        <v>208785.72596604895</v>
      </c>
      <c r="D111" s="353">
        <v>218379.25724183241</v>
      </c>
      <c r="E111" s="353">
        <f t="shared" si="4"/>
        <v>224800.28366762388</v>
      </c>
      <c r="F111" s="353">
        <v>231221.31009341535</v>
      </c>
      <c r="G111" s="319">
        <v>222529.69092015713</v>
      </c>
      <c r="H111" s="353">
        <v>229881.61281425692</v>
      </c>
      <c r="I111" s="371">
        <v>215850.87681342565</v>
      </c>
      <c r="J111" s="357">
        <v>205610.47633675722</v>
      </c>
      <c r="K111" s="323">
        <v>210620.03070175438</v>
      </c>
      <c r="L111" s="319">
        <v>216871.64620369556</v>
      </c>
      <c r="M111" s="319">
        <v>235975.84953915142</v>
      </c>
      <c r="N111" s="319">
        <v>214725.20146744116</v>
      </c>
      <c r="O111" s="387">
        <v>211322.8665263158</v>
      </c>
      <c r="P111" s="387">
        <v>215581.60420548308</v>
      </c>
      <c r="Q111" s="387">
        <v>227668.81807058826</v>
      </c>
      <c r="R111" s="387">
        <v>234019.72043326386</v>
      </c>
      <c r="S111" s="388">
        <v>237997.89663311536</v>
      </c>
      <c r="T111" s="387">
        <v>221890.68539549713</v>
      </c>
      <c r="U111" s="387">
        <v>233169.80336822942</v>
      </c>
      <c r="V111" s="387">
        <v>225242.67752512803</v>
      </c>
      <c r="W111" s="387">
        <v>234037.66804212602</v>
      </c>
      <c r="X111" s="387">
        <v>263917.72909956728</v>
      </c>
      <c r="Y111" s="387">
        <v>270910.81979986251</v>
      </c>
      <c r="Z111" s="387">
        <v>271714.27313896472</v>
      </c>
      <c r="AA111" s="387">
        <v>289788.04193636618</v>
      </c>
      <c r="AB111" s="387">
        <v>318323.23637259385</v>
      </c>
      <c r="AC111" s="388">
        <v>321864.3651474712</v>
      </c>
      <c r="AD111" s="387">
        <v>320976.20571094629</v>
      </c>
      <c r="AE111" s="387">
        <v>309828.89921994926</v>
      </c>
      <c r="AF111" s="387">
        <v>325726.79587225989</v>
      </c>
      <c r="AG111" s="387">
        <v>318888.63418701611</v>
      </c>
      <c r="AH111" s="387">
        <v>325440.39410187665</v>
      </c>
      <c r="AI111" s="387">
        <v>339185.4099713107</v>
      </c>
      <c r="AJ111" s="387">
        <v>360425.12631785008</v>
      </c>
      <c r="AK111" s="387">
        <v>375400.60986547085</v>
      </c>
      <c r="AL111" s="387">
        <v>395240.61267748615</v>
      </c>
      <c r="AM111" s="388">
        <v>405313.71443798958</v>
      </c>
      <c r="AN111" s="387">
        <v>428227.53140297887</v>
      </c>
      <c r="AO111" s="387">
        <v>418862.68208033743</v>
      </c>
      <c r="AP111" s="387">
        <v>418301.25594747748</v>
      </c>
      <c r="AQ111" s="387">
        <v>425689.75886594155</v>
      </c>
      <c r="AR111" s="387">
        <v>442147.4781326197</v>
      </c>
      <c r="AS111" s="387">
        <v>457508.04704903637</v>
      </c>
      <c r="AT111" s="387">
        <v>473084.3619145928</v>
      </c>
      <c r="AU111" s="387">
        <v>458946.2635134398</v>
      </c>
      <c r="AV111" s="387">
        <v>437785.02311050246</v>
      </c>
      <c r="AW111" s="388">
        <v>408029.73036084441</v>
      </c>
      <c r="AX111" s="387">
        <v>445316.04407426331</v>
      </c>
      <c r="AY111" s="387">
        <v>460017.88326498965</v>
      </c>
      <c r="AZ111" s="387">
        <v>488860.56151999999</v>
      </c>
      <c r="BA111" s="387">
        <v>483496.25999214762</v>
      </c>
      <c r="BB111" s="387">
        <v>511002.83987192845</v>
      </c>
      <c r="BC111" s="387">
        <v>507155.34321973199</v>
      </c>
      <c r="BD111" s="387">
        <v>503927.97019739507</v>
      </c>
      <c r="BE111" s="387">
        <v>503330.5938185149</v>
      </c>
      <c r="BF111" s="387">
        <v>529685</v>
      </c>
      <c r="BG111" s="387">
        <v>528432.81181727909</v>
      </c>
      <c r="BH111" s="389"/>
      <c r="BL111" s="694">
        <f t="shared" si="5"/>
        <v>2.3161461871593403E-2</v>
      </c>
    </row>
    <row r="112" spans="1:64" x14ac:dyDescent="0.2">
      <c r="A112" s="908">
        <v>99.4</v>
      </c>
      <c r="B112" s="323">
        <v>215743.90363815145</v>
      </c>
      <c r="C112" s="323">
        <f t="shared" si="3"/>
        <v>226017.40532203219</v>
      </c>
      <c r="D112" s="353">
        <v>236290.90700591294</v>
      </c>
      <c r="E112" s="353">
        <f t="shared" si="4"/>
        <v>243076.241837429</v>
      </c>
      <c r="F112" s="353">
        <v>249861.57666894508</v>
      </c>
      <c r="G112" s="319">
        <v>239956.56725502131</v>
      </c>
      <c r="H112" s="353">
        <v>247050.63328736607</v>
      </c>
      <c r="I112" s="371">
        <v>233624.32876712328</v>
      </c>
      <c r="J112" s="357">
        <v>221796.30143035424</v>
      </c>
      <c r="K112" s="323">
        <v>226552.6355994152</v>
      </c>
      <c r="L112" s="319">
        <v>233775.64760486907</v>
      </c>
      <c r="M112" s="319">
        <v>252647.68147471565</v>
      </c>
      <c r="N112" s="319">
        <v>231407.8997248548</v>
      </c>
      <c r="O112" s="387">
        <v>226283.02091228071</v>
      </c>
      <c r="P112" s="387">
        <v>229693.57918552036</v>
      </c>
      <c r="Q112" s="387">
        <v>243452.66095686276</v>
      </c>
      <c r="R112" s="387">
        <v>250878.21645580768</v>
      </c>
      <c r="S112" s="388">
        <v>255508.30201578987</v>
      </c>
      <c r="T112" s="387">
        <v>237399.58936043037</v>
      </c>
      <c r="U112" s="387">
        <v>249909.94101046881</v>
      </c>
      <c r="V112" s="387">
        <v>241160.89633741239</v>
      </c>
      <c r="W112" s="387">
        <v>253748.83143437828</v>
      </c>
      <c r="X112" s="387">
        <v>286498.04754095123</v>
      </c>
      <c r="Y112" s="387">
        <v>293798.1387212589</v>
      </c>
      <c r="Z112" s="387">
        <v>290529.43792806612</v>
      </c>
      <c r="AA112" s="387">
        <v>314553.74819947127</v>
      </c>
      <c r="AB112" s="387">
        <v>350135.29506985255</v>
      </c>
      <c r="AC112" s="388">
        <v>351766.2553464644</v>
      </c>
      <c r="AD112" s="387">
        <v>352818.18438012374</v>
      </c>
      <c r="AE112" s="387">
        <v>338834.10619968048</v>
      </c>
      <c r="AF112" s="387">
        <v>356589.32356353424</v>
      </c>
      <c r="AG112" s="387">
        <v>347476.6140559857</v>
      </c>
      <c r="AH112" s="387">
        <v>353865.41892994521</v>
      </c>
      <c r="AI112" s="387">
        <v>369871.14485947957</v>
      </c>
      <c r="AJ112" s="387">
        <v>391625.39556475298</v>
      </c>
      <c r="AK112" s="387">
        <v>409188.30493273539</v>
      </c>
      <c r="AL112" s="387">
        <v>430195.59766645456</v>
      </c>
      <c r="AM112" s="388">
        <v>444820.45451153861</v>
      </c>
      <c r="AN112" s="387">
        <v>469068.77898135607</v>
      </c>
      <c r="AO112" s="387">
        <v>458487.86950887978</v>
      </c>
      <c r="AP112" s="387">
        <v>457727.49115055299</v>
      </c>
      <c r="AQ112" s="387">
        <v>465622.82996456063</v>
      </c>
      <c r="AR112" s="387">
        <v>484868.38389533153</v>
      </c>
      <c r="AS112" s="387">
        <v>500651.22133382631</v>
      </c>
      <c r="AT112" s="387">
        <v>521056.94401184836</v>
      </c>
      <c r="AU112" s="387">
        <v>504282.76456657687</v>
      </c>
      <c r="AV112" s="387">
        <v>481641.135324831</v>
      </c>
      <c r="AW112" s="388">
        <v>447797.83095731633</v>
      </c>
      <c r="AX112" s="387">
        <v>492097.30012821988</v>
      </c>
      <c r="AY112" s="387">
        <v>510930.02941836504</v>
      </c>
      <c r="AZ112" s="387">
        <v>540429.61256000004</v>
      </c>
      <c r="BA112" s="387">
        <v>528291.70797016099</v>
      </c>
      <c r="BB112" s="387">
        <v>558833.62758939946</v>
      </c>
      <c r="BC112" s="387">
        <v>557873.83852639818</v>
      </c>
      <c r="BD112" s="387">
        <v>552187.7929284831</v>
      </c>
      <c r="BE112" s="387">
        <v>554123.6479828303</v>
      </c>
      <c r="BF112" s="387">
        <v>581466</v>
      </c>
      <c r="BG112" s="387">
        <v>580826.67172648606</v>
      </c>
      <c r="BH112" s="389"/>
      <c r="BL112" s="694">
        <f t="shared" si="5"/>
        <v>2.3853948589257934E-2</v>
      </c>
    </row>
    <row r="113" spans="1:64" x14ac:dyDescent="0.2">
      <c r="A113" s="908">
        <v>99.5</v>
      </c>
      <c r="B113" s="323">
        <v>235038.35054080631</v>
      </c>
      <c r="C113" s="323">
        <f t="shared" si="3"/>
        <v>247249.65630725439</v>
      </c>
      <c r="D113" s="353">
        <v>259460.96207370245</v>
      </c>
      <c r="E113" s="353">
        <f t="shared" si="4"/>
        <v>265593.10760326724</v>
      </c>
      <c r="F113" s="353">
        <v>271725.25313283206</v>
      </c>
      <c r="G113" s="319">
        <v>263511.03723786864</v>
      </c>
      <c r="H113" s="353">
        <v>270404.73024291929</v>
      </c>
      <c r="I113" s="371">
        <v>252825.25481473992</v>
      </c>
      <c r="J113" s="357">
        <v>241245.86925218394</v>
      </c>
      <c r="K113" s="323">
        <v>245738.54788011697</v>
      </c>
      <c r="L113" s="319">
        <v>254054.63035292056</v>
      </c>
      <c r="M113" s="319">
        <v>273384.01959644613</v>
      </c>
      <c r="N113" s="319">
        <v>251366.19627025374</v>
      </c>
      <c r="O113" s="387">
        <v>244802.5263157895</v>
      </c>
      <c r="P113" s="387">
        <v>248750.2722917221</v>
      </c>
      <c r="Q113" s="387">
        <v>264270.79579607846</v>
      </c>
      <c r="R113" s="387">
        <v>273604.35330378369</v>
      </c>
      <c r="S113" s="388">
        <v>277720.79806831438</v>
      </c>
      <c r="T113" s="387">
        <v>257180.81988443914</v>
      </c>
      <c r="U113" s="387">
        <v>273732.25070550753</v>
      </c>
      <c r="V113" s="387">
        <v>263791.01656629733</v>
      </c>
      <c r="W113" s="387">
        <v>279778.02516885306</v>
      </c>
      <c r="X113" s="387">
        <v>316608.05643265037</v>
      </c>
      <c r="Y113" s="387">
        <v>324413.25872736995</v>
      </c>
      <c r="Z113" s="387">
        <v>318465.160073356</v>
      </c>
      <c r="AA113" s="387">
        <v>348674.49050961807</v>
      </c>
      <c r="AB113" s="387">
        <v>393669.84213674912</v>
      </c>
      <c r="AC113" s="388">
        <v>391165.88682050072</v>
      </c>
      <c r="AD113" s="387">
        <v>396395.96006558335</v>
      </c>
      <c r="AE113" s="387">
        <v>379223.86992888694</v>
      </c>
      <c r="AF113" s="387">
        <v>397902.7795078464</v>
      </c>
      <c r="AG113" s="387">
        <v>386276.58904109593</v>
      </c>
      <c r="AH113" s="387">
        <v>393746.94218440377</v>
      </c>
      <c r="AI113" s="387">
        <v>408220.01490130025</v>
      </c>
      <c r="AJ113" s="387">
        <v>434635.90122766298</v>
      </c>
      <c r="AK113" s="387">
        <v>454739.73094170401</v>
      </c>
      <c r="AL113" s="387">
        <v>478220.29036668059</v>
      </c>
      <c r="AM113" s="388">
        <v>497152.79347652284</v>
      </c>
      <c r="AN113" s="387">
        <v>525362.10769711481</v>
      </c>
      <c r="AO113" s="387">
        <v>512045.03986381768</v>
      </c>
      <c r="AP113" s="387">
        <v>511831.95766244794</v>
      </c>
      <c r="AQ113" s="387">
        <v>518032.36368080165</v>
      </c>
      <c r="AR113" s="387">
        <v>542986.09746060066</v>
      </c>
      <c r="AS113" s="387">
        <v>563567.5507695151</v>
      </c>
      <c r="AT113" s="387">
        <v>587041.61039427319</v>
      </c>
      <c r="AU113" s="387">
        <v>566671.21415241575</v>
      </c>
      <c r="AV113" s="387">
        <v>540380.57570829417</v>
      </c>
      <c r="AW113" s="388">
        <v>502939.1045306485</v>
      </c>
      <c r="AX113" s="387">
        <v>552601.35041541141</v>
      </c>
      <c r="AY113" s="387">
        <v>574995.80733215006</v>
      </c>
      <c r="AZ113" s="387">
        <v>608660.09840000002</v>
      </c>
      <c r="BA113" s="387">
        <v>590837.93647428346</v>
      </c>
      <c r="BB113" s="387">
        <v>625035.23990278912</v>
      </c>
      <c r="BC113" s="387">
        <v>625370.54209676955</v>
      </c>
      <c r="BD113" s="387">
        <v>616479.91187482898</v>
      </c>
      <c r="BE113" s="387">
        <v>620767.569127728</v>
      </c>
      <c r="BF113" s="387">
        <v>654883</v>
      </c>
      <c r="BG113" s="387">
        <v>652688.90736274654</v>
      </c>
      <c r="BH113" s="389"/>
      <c r="BL113" s="694">
        <f t="shared" si="5"/>
        <v>2.4901763811395528E-2</v>
      </c>
    </row>
    <row r="114" spans="1:64" x14ac:dyDescent="0.2">
      <c r="A114" s="908">
        <v>99.6</v>
      </c>
      <c r="B114" s="323">
        <v>262397.67207472963</v>
      </c>
      <c r="C114" s="323">
        <f t="shared" si="3"/>
        <v>276979.02835654299</v>
      </c>
      <c r="D114" s="353">
        <v>291560.38463835634</v>
      </c>
      <c r="E114" s="353">
        <f t="shared" si="4"/>
        <v>299068.78721550992</v>
      </c>
      <c r="F114" s="353">
        <v>306577.18979266344</v>
      </c>
      <c r="G114" s="319">
        <v>295264.22752171749</v>
      </c>
      <c r="H114" s="353">
        <v>305647.33128248644</v>
      </c>
      <c r="I114" s="371">
        <v>281385.93256836676</v>
      </c>
      <c r="J114" s="357">
        <v>266090.71210521262</v>
      </c>
      <c r="K114" s="323">
        <v>273151.33077485382</v>
      </c>
      <c r="L114" s="319">
        <v>283052.31491374021</v>
      </c>
      <c r="M114" s="319">
        <v>302612.6008469651</v>
      </c>
      <c r="N114" s="319">
        <v>277444.02140018344</v>
      </c>
      <c r="O114" s="387">
        <v>270328.04687719297</v>
      </c>
      <c r="P114" s="387">
        <v>275032.44397125364</v>
      </c>
      <c r="Q114" s="387">
        <v>293517.63476078433</v>
      </c>
      <c r="R114" s="387">
        <v>303537.44843983912</v>
      </c>
      <c r="S114" s="388">
        <v>309854.25475460535</v>
      </c>
      <c r="T114" s="387">
        <v>287914.54154213989</v>
      </c>
      <c r="U114" s="387">
        <v>305501.21110605373</v>
      </c>
      <c r="V114" s="387">
        <v>296629.01798075478</v>
      </c>
      <c r="W114" s="387">
        <v>313805.35878959583</v>
      </c>
      <c r="X114" s="387">
        <v>357484.14408504416</v>
      </c>
      <c r="Y114" s="387">
        <v>366914.04980520968</v>
      </c>
      <c r="Z114" s="387">
        <v>357247.73457090452</v>
      </c>
      <c r="AA114" s="387">
        <v>394137.17917768261</v>
      </c>
      <c r="AB114" s="387">
        <v>457621.31625435478</v>
      </c>
      <c r="AC114" s="388">
        <v>454602.64211628772</v>
      </c>
      <c r="AD114" s="387">
        <v>458968.89985552186</v>
      </c>
      <c r="AE114" s="387">
        <v>430321.67400770652</v>
      </c>
      <c r="AF114" s="387">
        <v>454601.8546742383</v>
      </c>
      <c r="AG114" s="387">
        <v>440242.02811197145</v>
      </c>
      <c r="AH114" s="387">
        <v>446245.13602984027</v>
      </c>
      <c r="AI114" s="387">
        <v>464476.40518976317</v>
      </c>
      <c r="AJ114" s="387">
        <v>495275.82102407789</v>
      </c>
      <c r="AK114" s="387">
        <v>522032.64573991025</v>
      </c>
      <c r="AL114" s="387">
        <v>551087.77076029719</v>
      </c>
      <c r="AM114" s="388">
        <v>572813.79310344823</v>
      </c>
      <c r="AN114" s="387">
        <v>604596.37725236954</v>
      </c>
      <c r="AO114" s="387">
        <v>590987.3157346478</v>
      </c>
      <c r="AP114" s="387">
        <v>588413.37297486211</v>
      </c>
      <c r="AQ114" s="387">
        <v>595600.53066112672</v>
      </c>
      <c r="AR114" s="387">
        <v>630983.28644662502</v>
      </c>
      <c r="AS114" s="387">
        <v>652534.59305818728</v>
      </c>
      <c r="AT114" s="387">
        <v>680248.18230370479</v>
      </c>
      <c r="AU114" s="387">
        <v>656521.16877475963</v>
      </c>
      <c r="AV114" s="387">
        <v>625423.25644098269</v>
      </c>
      <c r="AW114" s="388">
        <v>583589.11705232877</v>
      </c>
      <c r="AX114" s="387">
        <v>641741.21385608113</v>
      </c>
      <c r="AY114" s="387">
        <v>669989.11275679863</v>
      </c>
      <c r="AZ114" s="387">
        <v>712048.48191999993</v>
      </c>
      <c r="BA114" s="387">
        <v>686101.90797016094</v>
      </c>
      <c r="BB114" s="387">
        <v>724832.14658797218</v>
      </c>
      <c r="BC114" s="387">
        <v>727571.04376307013</v>
      </c>
      <c r="BD114" s="387">
        <v>715608.59160056966</v>
      </c>
      <c r="BE114" s="387">
        <v>723697.80474943807</v>
      </c>
      <c r="BF114" s="387">
        <v>757163</v>
      </c>
      <c r="BG114" s="387">
        <v>754593.73258618242</v>
      </c>
      <c r="BH114" s="389"/>
      <c r="BL114" s="694">
        <f t="shared" si="5"/>
        <v>2.577161816906437E-2</v>
      </c>
    </row>
    <row r="115" spans="1:64" x14ac:dyDescent="0.2">
      <c r="A115" s="908">
        <v>99.7</v>
      </c>
      <c r="B115" s="323">
        <v>304763.78564405115</v>
      </c>
      <c r="C115" s="323">
        <f t="shared" si="3"/>
        <v>321308.98999696434</v>
      </c>
      <c r="D115" s="353">
        <v>337854.19434987759</v>
      </c>
      <c r="E115" s="353">
        <f t="shared" si="4"/>
        <v>347971.43096395675</v>
      </c>
      <c r="F115" s="353">
        <v>358088.66757803597</v>
      </c>
      <c r="G115" s="319">
        <v>345780.10955569078</v>
      </c>
      <c r="H115" s="353">
        <v>356884.19942717726</v>
      </c>
      <c r="I115" s="371">
        <v>325077.83571753523</v>
      </c>
      <c r="J115" s="357">
        <v>302294.86800422386</v>
      </c>
      <c r="K115" s="323">
        <v>314321.10087719298</v>
      </c>
      <c r="L115" s="319">
        <v>328459.39154041506</v>
      </c>
      <c r="M115" s="319">
        <v>345271.52437100396</v>
      </c>
      <c r="N115" s="319">
        <v>315718.58330785693</v>
      </c>
      <c r="O115" s="387">
        <v>308610.4990877193</v>
      </c>
      <c r="P115" s="387">
        <v>316218.77721586369</v>
      </c>
      <c r="Q115" s="387">
        <v>337877.7725490196</v>
      </c>
      <c r="R115" s="387">
        <v>351632.59858514101</v>
      </c>
      <c r="S115" s="388">
        <v>362051.9679861092</v>
      </c>
      <c r="T115" s="387">
        <v>337502.76569037657</v>
      </c>
      <c r="U115" s="387">
        <v>358277.25480200275</v>
      </c>
      <c r="V115" s="387">
        <v>345883.64672853128</v>
      </c>
      <c r="W115" s="387">
        <v>367639.34240725916</v>
      </c>
      <c r="X115" s="387">
        <v>418424.08867987909</v>
      </c>
      <c r="Y115" s="387">
        <v>431354.68993965321</v>
      </c>
      <c r="Z115" s="387">
        <v>432417.20887757768</v>
      </c>
      <c r="AA115" s="387">
        <v>471404.56734433409</v>
      </c>
      <c r="AB115" s="387">
        <v>560430.81282330991</v>
      </c>
      <c r="AC115" s="388">
        <v>553980.03270380758</v>
      </c>
      <c r="AD115" s="387">
        <v>556619.79175662738</v>
      </c>
      <c r="AE115" s="387">
        <v>514386.6426490398</v>
      </c>
      <c r="AF115" s="387">
        <v>545262.22030896996</v>
      </c>
      <c r="AG115" s="387">
        <v>523732.05503275763</v>
      </c>
      <c r="AH115" s="387">
        <v>527729.88448537129</v>
      </c>
      <c r="AI115" s="387">
        <v>556408.73615849041</v>
      </c>
      <c r="AJ115" s="387">
        <v>590719.3167594173</v>
      </c>
      <c r="AK115" s="387">
        <v>635007.5934230194</v>
      </c>
      <c r="AL115" s="387">
        <v>667406.52049973595</v>
      </c>
      <c r="AM115" s="388">
        <v>687392.7829238394</v>
      </c>
      <c r="AN115" s="387">
        <v>732785.06603478803</v>
      </c>
      <c r="AO115" s="387">
        <v>721414.47973779822</v>
      </c>
      <c r="AP115" s="387">
        <v>713465.15829152009</v>
      </c>
      <c r="AQ115" s="387">
        <v>728820.83949651709</v>
      </c>
      <c r="AR115" s="387">
        <v>773071.49369015754</v>
      </c>
      <c r="AS115" s="387">
        <v>799141.0287932707</v>
      </c>
      <c r="AT115" s="387">
        <v>834679.19053923653</v>
      </c>
      <c r="AU115" s="387">
        <v>813307.48441029794</v>
      </c>
      <c r="AV115" s="387">
        <v>764090.23324488581</v>
      </c>
      <c r="AW115" s="388">
        <v>712448.06954608916</v>
      </c>
      <c r="AX115" s="387">
        <v>786949.78010820504</v>
      </c>
      <c r="AY115" s="387">
        <v>826089.64563314768</v>
      </c>
      <c r="AZ115" s="387">
        <v>885307.46991999994</v>
      </c>
      <c r="BA115" s="387">
        <v>830862.62112288957</v>
      </c>
      <c r="BB115" s="387">
        <v>890612.79172935244</v>
      </c>
      <c r="BC115" s="387">
        <v>886496.60968459642</v>
      </c>
      <c r="BD115" s="387">
        <v>877731.13983646291</v>
      </c>
      <c r="BE115" s="387">
        <v>894293.37532031431</v>
      </c>
      <c r="BF115" s="387">
        <v>932105</v>
      </c>
      <c r="BG115" s="387">
        <v>929273.9719109094</v>
      </c>
      <c r="BH115" s="389"/>
      <c r="BL115" s="694">
        <f t="shared" si="5"/>
        <v>2.7094012326130068E-2</v>
      </c>
    </row>
    <row r="116" spans="1:64" x14ac:dyDescent="0.2">
      <c r="A116" s="908">
        <v>99.8</v>
      </c>
      <c r="B116" s="323">
        <v>383234.67551622423</v>
      </c>
      <c r="C116" s="323">
        <f t="shared" si="3"/>
        <v>403841.94577340211</v>
      </c>
      <c r="D116" s="353">
        <v>424449.21603057999</v>
      </c>
      <c r="E116" s="353">
        <f t="shared" si="4"/>
        <v>442430.32321237359</v>
      </c>
      <c r="F116" s="353">
        <v>460411.4303941672</v>
      </c>
      <c r="G116" s="319">
        <v>439942.84114424832</v>
      </c>
      <c r="H116" s="353">
        <v>450112.62671051233</v>
      </c>
      <c r="I116" s="371">
        <v>408151.23004599905</v>
      </c>
      <c r="J116" s="357">
        <v>367808.92195449746</v>
      </c>
      <c r="K116" s="323">
        <v>388150.43421052629</v>
      </c>
      <c r="L116" s="319">
        <v>405807.56318416668</v>
      </c>
      <c r="M116" s="319">
        <v>431067.54861745419</v>
      </c>
      <c r="N116" s="319">
        <v>394265.22959339654</v>
      </c>
      <c r="O116" s="387">
        <v>383597.7872280702</v>
      </c>
      <c r="P116" s="387">
        <v>394796.31727442105</v>
      </c>
      <c r="Q116" s="387">
        <v>423113.30359215685</v>
      </c>
      <c r="R116" s="387">
        <v>441441.63630492851</v>
      </c>
      <c r="S116" s="388">
        <v>460143.88887381641</v>
      </c>
      <c r="T116" s="387">
        <v>427963.55748157005</v>
      </c>
      <c r="U116" s="387">
        <v>467604.82039144286</v>
      </c>
      <c r="V116" s="387">
        <v>445074.06253616506</v>
      </c>
      <c r="W116" s="387">
        <v>479649.67666440847</v>
      </c>
      <c r="X116" s="387">
        <v>553345.81311624416</v>
      </c>
      <c r="Y116" s="387">
        <v>574291.51646169124</v>
      </c>
      <c r="Z116" s="387">
        <v>555496.03218683321</v>
      </c>
      <c r="AA116" s="387">
        <v>625012.52270945394</v>
      </c>
      <c r="AB116" s="387">
        <v>773719.30633071752</v>
      </c>
      <c r="AC116" s="388">
        <v>761781.70708469884</v>
      </c>
      <c r="AD116" s="387">
        <v>761661.85561922693</v>
      </c>
      <c r="AE116" s="387">
        <v>687316.37705585663</v>
      </c>
      <c r="AF116" s="387">
        <v>734039.93063442642</v>
      </c>
      <c r="AG116" s="387">
        <v>687458.71530673024</v>
      </c>
      <c r="AH116" s="387">
        <v>690157.21471033921</v>
      </c>
      <c r="AI116" s="387">
        <v>734225.7175889581</v>
      </c>
      <c r="AJ116" s="387">
        <v>780181.70910819655</v>
      </c>
      <c r="AK116" s="387">
        <v>851430.78026905819</v>
      </c>
      <c r="AL116" s="387">
        <v>899555.34871885099</v>
      </c>
      <c r="AM116" s="388">
        <v>943715.88861056324</v>
      </c>
      <c r="AN116" s="387">
        <v>1002124.4860951984</v>
      </c>
      <c r="AO116" s="387">
        <v>999256.45732869231</v>
      </c>
      <c r="AP116" s="387">
        <v>978346.48303751973</v>
      </c>
      <c r="AQ116" s="387">
        <v>1007620.1790052548</v>
      </c>
      <c r="AR116" s="387">
        <v>1063599.4700921795</v>
      </c>
      <c r="AS116" s="387">
        <v>1114366.2983777788</v>
      </c>
      <c r="AT116" s="387">
        <v>1171775.7952561541</v>
      </c>
      <c r="AU116" s="387">
        <v>1148737.4045901496</v>
      </c>
      <c r="AV116" s="387">
        <v>1063889.5878627065</v>
      </c>
      <c r="AW116" s="388">
        <v>982508.08156013372</v>
      </c>
      <c r="AX116" s="387">
        <v>1100254.7832667911</v>
      </c>
      <c r="AY116" s="387">
        <v>1150139.5986698491</v>
      </c>
      <c r="AZ116" s="387">
        <v>1242754.77128</v>
      </c>
      <c r="BA116" s="387">
        <v>1130721.4585001962</v>
      </c>
      <c r="BB116" s="387">
        <v>1203923.9424449331</v>
      </c>
      <c r="BC116" s="387">
        <v>1222969.1627627169</v>
      </c>
      <c r="BD116" s="387">
        <v>1199252.3126255528</v>
      </c>
      <c r="BE116" s="387">
        <v>1232717.3763564208</v>
      </c>
      <c r="BF116" s="387">
        <v>1285466</v>
      </c>
      <c r="BG116" s="387">
        <v>1280959.6189530429</v>
      </c>
      <c r="BH116" s="389"/>
      <c r="BL116" s="694">
        <f t="shared" si="5"/>
        <v>2.9366041700604306E-2</v>
      </c>
    </row>
    <row r="117" spans="1:64" x14ac:dyDescent="0.2">
      <c r="A117" s="907">
        <v>99.9</v>
      </c>
      <c r="B117" s="396">
        <v>459976.89183874143</v>
      </c>
      <c r="C117" s="396">
        <f t="shared" si="3"/>
        <v>484581.24912070861</v>
      </c>
      <c r="D117" s="396">
        <v>509185.6064026758</v>
      </c>
      <c r="E117" s="396">
        <f t="shared" si="4"/>
        <v>535095.69793817995</v>
      </c>
      <c r="F117" s="396">
        <v>561005.78947368416</v>
      </c>
      <c r="G117" s="393">
        <v>523480.325347203</v>
      </c>
      <c r="H117" s="393">
        <v>545819.78360029706</v>
      </c>
      <c r="I117" s="397">
        <v>487367.64535206993</v>
      </c>
      <c r="J117" s="396">
        <v>433636.59287702793</v>
      </c>
      <c r="K117" s="396">
        <v>458053.53654970758</v>
      </c>
      <c r="L117" s="396">
        <v>488867.98773973197</v>
      </c>
      <c r="M117" s="393">
        <v>520790.14331977087</v>
      </c>
      <c r="N117" s="393">
        <v>471906.21950473863</v>
      </c>
      <c r="O117" s="393">
        <v>460450.23747368425</v>
      </c>
      <c r="P117" s="393">
        <v>472485.87143997865</v>
      </c>
      <c r="Q117" s="393">
        <v>510169.3791372549</v>
      </c>
      <c r="R117" s="393">
        <v>532710.26999735809</v>
      </c>
      <c r="S117" s="394">
        <v>563680.01953389938</v>
      </c>
      <c r="T117" s="393">
        <v>523879.90894600522</v>
      </c>
      <c r="U117" s="393">
        <v>580536.4806554392</v>
      </c>
      <c r="V117" s="393">
        <v>546004.16141960083</v>
      </c>
      <c r="W117" s="393">
        <v>592792.20923405397</v>
      </c>
      <c r="X117" s="393">
        <v>712167.35711039545</v>
      </c>
      <c r="Y117" s="393">
        <v>729534.87678557786</v>
      </c>
      <c r="Z117" s="393">
        <v>700077.90096934757</v>
      </c>
      <c r="AA117" s="393">
        <v>783440.35095268488</v>
      </c>
      <c r="AB117" s="393">
        <v>990727.58545940812</v>
      </c>
      <c r="AC117" s="394">
        <v>982483.99675664713</v>
      </c>
      <c r="AD117" s="393">
        <v>963489.51919611695</v>
      </c>
      <c r="AE117" s="393">
        <v>865647.83471695741</v>
      </c>
      <c r="AF117" s="393">
        <v>934098.62514502055</v>
      </c>
      <c r="AG117" s="393">
        <v>857962.59178082191</v>
      </c>
      <c r="AH117" s="393">
        <v>861125.28383261454</v>
      </c>
      <c r="AI117" s="393">
        <v>914763.04877178452</v>
      </c>
      <c r="AJ117" s="393">
        <v>984825.37296904286</v>
      </c>
      <c r="AK117" s="393">
        <v>1084772.1136023914</v>
      </c>
      <c r="AL117" s="393">
        <v>1154310.469172566</v>
      </c>
      <c r="AM117" s="394">
        <v>1209314.3871449127</v>
      </c>
      <c r="AN117" s="393">
        <v>1306879.5512967398</v>
      </c>
      <c r="AO117" s="393">
        <v>1307213.3522701289</v>
      </c>
      <c r="AP117" s="393">
        <v>1265227.8764821889</v>
      </c>
      <c r="AQ117" s="393">
        <v>1307957.9611389465</v>
      </c>
      <c r="AR117" s="393">
        <v>1377956.9999167409</v>
      </c>
      <c r="AS117" s="393">
        <v>1457195.6756481952</v>
      </c>
      <c r="AT117" s="393">
        <v>1552592.9572066511</v>
      </c>
      <c r="AU117" s="393">
        <v>1503062.3678885968</v>
      </c>
      <c r="AV117" s="393">
        <v>1399989.0493024052</v>
      </c>
      <c r="AW117" s="394">
        <v>1279655.6103050045</v>
      </c>
      <c r="AX117" s="393">
        <v>1451678.1462123028</v>
      </c>
      <c r="AY117" s="393">
        <v>1504513.8467062446</v>
      </c>
      <c r="AZ117" s="393">
        <v>1649418.9211200001</v>
      </c>
      <c r="BA117" s="393">
        <v>1471094.0338437376</v>
      </c>
      <c r="BB117" s="393">
        <v>1560191.4873278558</v>
      </c>
      <c r="BC117" s="393">
        <v>1592733.7587349482</v>
      </c>
      <c r="BD117" s="393">
        <v>1571554.6086710489</v>
      </c>
      <c r="BE117" s="393">
        <v>1611117.8950017116</v>
      </c>
      <c r="BF117" s="393">
        <v>1676553</v>
      </c>
      <c r="BG117" s="393">
        <v>1675012.81912328</v>
      </c>
      <c r="BH117" s="395"/>
      <c r="BL117" s="694">
        <f t="shared" si="5"/>
        <v>3.1084732985598329E-2</v>
      </c>
    </row>
    <row r="118" spans="1:64" x14ac:dyDescent="0.2">
      <c r="A118" s="908">
        <v>99.91</v>
      </c>
      <c r="B118" s="387">
        <v>480162.89872173063</v>
      </c>
      <c r="C118" s="387">
        <f t="shared" si="3"/>
        <v>506378.33832938946</v>
      </c>
      <c r="D118" s="398">
        <v>532593.77793704835</v>
      </c>
      <c r="E118" s="398">
        <f t="shared" si="4"/>
        <v>562967.2974898275</v>
      </c>
      <c r="F118" s="398">
        <v>593340.81704260653</v>
      </c>
      <c r="G118" s="387">
        <v>548162.27256127924</v>
      </c>
      <c r="H118" s="387">
        <v>576545.45793995971</v>
      </c>
      <c r="I118" s="399">
        <v>513162.9419198301</v>
      </c>
      <c r="J118" s="398">
        <v>453213.7337045215</v>
      </c>
      <c r="K118" s="398">
        <v>480548.41154970758</v>
      </c>
      <c r="L118" s="398">
        <v>514083.36561870563</v>
      </c>
      <c r="M118" s="387">
        <v>546082.95839907008</v>
      </c>
      <c r="N118" s="387">
        <v>494437.5958422501</v>
      </c>
      <c r="O118" s="387">
        <v>483178.01487719303</v>
      </c>
      <c r="P118" s="387">
        <v>495028.18552036193</v>
      </c>
      <c r="Q118" s="387">
        <v>537564.40470588242</v>
      </c>
      <c r="R118" s="387">
        <v>558927.7344057298</v>
      </c>
      <c r="S118" s="388">
        <v>597745.38951138116</v>
      </c>
      <c r="T118" s="387">
        <v>549075.327356047</v>
      </c>
      <c r="U118" s="387">
        <v>613863.01483841601</v>
      </c>
      <c r="V118" s="387">
        <v>583781.15394012118</v>
      </c>
      <c r="W118" s="387">
        <v>629313.5620291105</v>
      </c>
      <c r="X118" s="387">
        <v>768840.25829397934</v>
      </c>
      <c r="Y118" s="387">
        <v>766105.52165609959</v>
      </c>
      <c r="Z118" s="387">
        <v>724847.02196938498</v>
      </c>
      <c r="AA118" s="387">
        <v>827592.56727140129</v>
      </c>
      <c r="AB118" s="387">
        <v>1062543.4151388253</v>
      </c>
      <c r="AC118" s="388">
        <v>1036505.323287949</v>
      </c>
      <c r="AD118" s="387">
        <v>1016226.8974854305</v>
      </c>
      <c r="AE118" s="387">
        <v>911250.24403997371</v>
      </c>
      <c r="AF118" s="387">
        <v>981450.69573181914</v>
      </c>
      <c r="AG118" s="387">
        <v>909317.73079213814</v>
      </c>
      <c r="AH118" s="387">
        <v>909960.62536426156</v>
      </c>
      <c r="AI118" s="387">
        <v>973573.81744479795</v>
      </c>
      <c r="AJ118" s="387">
        <v>1048425.9813753181</v>
      </c>
      <c r="AK118" s="387">
        <v>1151992.1315396111</v>
      </c>
      <c r="AL118" s="387">
        <v>1229772.7040160261</v>
      </c>
      <c r="AM118" s="388">
        <v>1294095.8454404944</v>
      </c>
      <c r="AN118" s="387">
        <v>1402406.4882824705</v>
      </c>
      <c r="AO118" s="387">
        <v>1406348.0699204756</v>
      </c>
      <c r="AP118" s="387">
        <v>1354808.0757882125</v>
      </c>
      <c r="AQ118" s="387">
        <v>1395964.4572406206</v>
      </c>
      <c r="AR118" s="387">
        <v>1469729.298079096</v>
      </c>
      <c r="AS118" s="387">
        <v>1569759.2205019179</v>
      </c>
      <c r="AT118" s="387">
        <v>1666972.674550636</v>
      </c>
      <c r="AU118" s="387">
        <v>1614414.2869552881</v>
      </c>
      <c r="AV118" s="387">
        <v>1505598.9468458444</v>
      </c>
      <c r="AW118" s="388">
        <v>1367125.5212149415</v>
      </c>
      <c r="AX118" s="387">
        <v>1553633.4162974702</v>
      </c>
      <c r="AY118" s="387">
        <v>1617597.3495725971</v>
      </c>
      <c r="AZ118" s="387">
        <v>1766372.3372</v>
      </c>
      <c r="BA118" s="387">
        <v>1571249.5247742441</v>
      </c>
      <c r="BB118" s="387">
        <v>1683470.7101801492</v>
      </c>
      <c r="BC118" s="387">
        <v>1710224.5738567458</v>
      </c>
      <c r="BD118" s="387">
        <v>1689734.0429874281</v>
      </c>
      <c r="BE118" s="387">
        <v>1725767.2404599574</v>
      </c>
      <c r="BF118" s="387">
        <v>1793294</v>
      </c>
      <c r="BG118" s="387">
        <v>1792003.7453539509</v>
      </c>
      <c r="BH118" s="389"/>
      <c r="BL118" s="694">
        <f t="shared" si="5"/>
        <v>3.16368119403585E-2</v>
      </c>
    </row>
    <row r="119" spans="1:64" x14ac:dyDescent="0.2">
      <c r="A119" s="908">
        <v>99.92</v>
      </c>
      <c r="B119" s="387">
        <v>505242.27679449361</v>
      </c>
      <c r="C119" s="387">
        <f t="shared" si="3"/>
        <v>533644.86938930314</v>
      </c>
      <c r="D119" s="387">
        <v>562047.46198411274</v>
      </c>
      <c r="E119" s="387">
        <f t="shared" si="4"/>
        <v>595441.81802782766</v>
      </c>
      <c r="F119" s="387">
        <v>628836.17407154245</v>
      </c>
      <c r="G119" s="387">
        <v>585117.78985226585</v>
      </c>
      <c r="H119" s="387">
        <v>598190.28874509386</v>
      </c>
      <c r="I119" s="388">
        <v>543867.62978314713</v>
      </c>
      <c r="J119" s="387">
        <v>474911.775751176</v>
      </c>
      <c r="K119" s="387">
        <v>508821.32236842107</v>
      </c>
      <c r="L119" s="387">
        <v>539216.30860845954</v>
      </c>
      <c r="M119" s="387">
        <v>578516.24645022012</v>
      </c>
      <c r="N119" s="387">
        <v>520701.63069397741</v>
      </c>
      <c r="O119" s="387">
        <v>509026.05305263161</v>
      </c>
      <c r="P119" s="387">
        <v>522500.4793718392</v>
      </c>
      <c r="Q119" s="387">
        <v>567881.33471372549</v>
      </c>
      <c r="R119" s="387">
        <v>589442.71746851795</v>
      </c>
      <c r="S119" s="388">
        <v>636269.48316557682</v>
      </c>
      <c r="T119" s="387">
        <v>584037.24566646747</v>
      </c>
      <c r="U119" s="387">
        <v>652797.31870732817</v>
      </c>
      <c r="V119" s="387">
        <v>627966.25601680193</v>
      </c>
      <c r="W119" s="387">
        <v>674933.42415470839</v>
      </c>
      <c r="X119" s="387">
        <v>832417.01689422829</v>
      </c>
      <c r="Y119" s="387">
        <v>806927.09158964176</v>
      </c>
      <c r="Z119" s="387">
        <v>772947.03020322602</v>
      </c>
      <c r="AA119" s="387">
        <v>879369.34998632525</v>
      </c>
      <c r="AB119" s="387">
        <v>1144211.1233416616</v>
      </c>
      <c r="AC119" s="388">
        <v>1107271.6335011318</v>
      </c>
      <c r="AD119" s="387">
        <v>1091758.1131475139</v>
      </c>
      <c r="AE119" s="387">
        <v>975862.7641991165</v>
      </c>
      <c r="AF119" s="387">
        <v>1053269.9750870124</v>
      </c>
      <c r="AG119" s="387">
        <v>969545.9112567004</v>
      </c>
      <c r="AH119" s="387">
        <v>969105.20188833191</v>
      </c>
      <c r="AI119" s="387">
        <v>1038255.2304991364</v>
      </c>
      <c r="AJ119" s="387">
        <v>1125523.1179842837</v>
      </c>
      <c r="AK119" s="387">
        <v>1243936.3348281016</v>
      </c>
      <c r="AL119" s="387">
        <v>1325173.0260561188</v>
      </c>
      <c r="AM119" s="388">
        <v>1393117.9681287638</v>
      </c>
      <c r="AN119" s="387">
        <v>1514908.0778043952</v>
      </c>
      <c r="AO119" s="387">
        <v>1511539.2539444601</v>
      </c>
      <c r="AP119" s="387">
        <v>1457257.1265383561</v>
      </c>
      <c r="AQ119" s="387">
        <v>1505190.0071856286</v>
      </c>
      <c r="AR119" s="387">
        <v>1590435.3185608089</v>
      </c>
      <c r="AS119" s="387">
        <v>1708129.0808337568</v>
      </c>
      <c r="AT119" s="387">
        <v>1809171.9666090701</v>
      </c>
      <c r="AU119" s="387">
        <v>1748064.6290447558</v>
      </c>
      <c r="AV119" s="387">
        <v>1629631.4211247112</v>
      </c>
      <c r="AW119" s="388">
        <v>1482315.3969288042</v>
      </c>
      <c r="AX119" s="387">
        <v>1680527.9918272891</v>
      </c>
      <c r="AY119" s="387">
        <v>1754409.1275271843</v>
      </c>
      <c r="AZ119" s="387">
        <v>1914650.80112</v>
      </c>
      <c r="BA119" s="387">
        <v>1711092.6303886925</v>
      </c>
      <c r="BB119" s="387">
        <v>1831678.3335262125</v>
      </c>
      <c r="BC119" s="387">
        <v>1849580.1459469264</v>
      </c>
      <c r="BD119" s="387">
        <v>1839126.8435834802</v>
      </c>
      <c r="BE119" s="387">
        <v>1865351.5814869981</v>
      </c>
      <c r="BF119" s="387">
        <v>1940715</v>
      </c>
      <c r="BG119" s="387">
        <v>1937099.9481486736</v>
      </c>
      <c r="BH119" s="389"/>
      <c r="BL119" s="694">
        <f t="shared" si="5"/>
        <v>3.2105856989291581E-2</v>
      </c>
    </row>
    <row r="120" spans="1:64" x14ac:dyDescent="0.2">
      <c r="A120" s="908">
        <v>99.93</v>
      </c>
      <c r="B120" s="400">
        <v>541483.16912487708</v>
      </c>
      <c r="C120" s="400">
        <f t="shared" si="3"/>
        <v>572527.74857127806</v>
      </c>
      <c r="D120" s="400">
        <v>603572.32801767904</v>
      </c>
      <c r="E120" s="400">
        <f t="shared" si="4"/>
        <v>642146.07720091054</v>
      </c>
      <c r="F120" s="400">
        <v>680719.82638414216</v>
      </c>
      <c r="G120" s="400">
        <v>624793.95872295683</v>
      </c>
      <c r="H120" s="400">
        <v>627424.02630741487</v>
      </c>
      <c r="I120" s="401">
        <v>584805.34762169537</v>
      </c>
      <c r="J120" s="400">
        <v>504891.43208217341</v>
      </c>
      <c r="K120" s="400">
        <v>542017.20065789472</v>
      </c>
      <c r="L120" s="400">
        <v>571317.42429284519</v>
      </c>
      <c r="M120" s="400">
        <v>619602.70264884178</v>
      </c>
      <c r="N120" s="400">
        <v>547346.54906756349</v>
      </c>
      <c r="O120" s="387">
        <v>541938.39270175435</v>
      </c>
      <c r="P120" s="387">
        <v>555720.73170082504</v>
      </c>
      <c r="Q120" s="387">
        <v>606408.08658823534</v>
      </c>
      <c r="R120" s="387">
        <v>628572.24246338091</v>
      </c>
      <c r="S120" s="388">
        <v>683278.37174095877</v>
      </c>
      <c r="T120" s="387">
        <v>626948.06335923495</v>
      </c>
      <c r="U120" s="387">
        <v>689985.02284933999</v>
      </c>
      <c r="V120" s="387">
        <v>681746.90881035547</v>
      </c>
      <c r="W120" s="387">
        <v>730922.67684917175</v>
      </c>
      <c r="X120" s="387">
        <v>887431.24171590037</v>
      </c>
      <c r="Y120" s="387">
        <v>859010.44060805137</v>
      </c>
      <c r="Z120" s="387">
        <v>833209.85396160022</v>
      </c>
      <c r="AA120" s="387">
        <v>950942.54396936833</v>
      </c>
      <c r="AB120" s="387">
        <v>1240426.7202026956</v>
      </c>
      <c r="AC120" s="388">
        <v>1203066.5591405116</v>
      </c>
      <c r="AD120" s="387">
        <v>1182155.0312494927</v>
      </c>
      <c r="AE120" s="387">
        <v>1056522.6002944771</v>
      </c>
      <c r="AF120" s="387">
        <v>1143039.4252915676</v>
      </c>
      <c r="AG120" s="387">
        <v>1043744.0614651579</v>
      </c>
      <c r="AH120" s="387">
        <v>1049891.2652989859</v>
      </c>
      <c r="AI120" s="387">
        <v>1121010.1351679249</v>
      </c>
      <c r="AJ120" s="387">
        <v>1222374.1795911519</v>
      </c>
      <c r="AK120" s="387">
        <v>1351576.1434977578</v>
      </c>
      <c r="AL120" s="387">
        <v>1444156.9828503362</v>
      </c>
      <c r="AM120" s="388">
        <v>1521583.4870756273</v>
      </c>
      <c r="AN120" s="387">
        <v>1649691.6923237161</v>
      </c>
      <c r="AO120" s="387">
        <v>1642696.5703396937</v>
      </c>
      <c r="AP120" s="387">
        <v>1596655.4004842858</v>
      </c>
      <c r="AQ120" s="387">
        <v>1638954.3596236098</v>
      </c>
      <c r="AR120" s="387">
        <v>1746330.4673208445</v>
      </c>
      <c r="AS120" s="387">
        <v>1881328.7660026804</v>
      </c>
      <c r="AT120" s="387">
        <v>1983425.4624688642</v>
      </c>
      <c r="AU120" s="387">
        <v>1914256.1657081121</v>
      </c>
      <c r="AV120" s="387">
        <v>1794519.8812804932</v>
      </c>
      <c r="AW120" s="388">
        <v>1619142.0239434834</v>
      </c>
      <c r="AX120" s="387">
        <v>1844055.1665502612</v>
      </c>
      <c r="AY120" s="387">
        <v>1931417.2021951566</v>
      </c>
      <c r="AZ120" s="387">
        <v>2097881.17888</v>
      </c>
      <c r="BA120" s="387">
        <v>1899470.4788378484</v>
      </c>
      <c r="BB120" s="387">
        <v>2025793.2601936506</v>
      </c>
      <c r="BC120" s="387">
        <v>2027195.8702481785</v>
      </c>
      <c r="BD120" s="387">
        <v>2024050.7637200442</v>
      </c>
      <c r="BE120" s="387">
        <v>2037969.4899210897</v>
      </c>
      <c r="BF120" s="387">
        <v>2128514</v>
      </c>
      <c r="BG120" s="387">
        <v>2120379.7756419349</v>
      </c>
      <c r="BH120" s="389"/>
      <c r="BL120" s="694">
        <f t="shared" si="5"/>
        <v>3.2689125579119516E-2</v>
      </c>
    </row>
    <row r="121" spans="1:64" x14ac:dyDescent="0.2">
      <c r="A121" s="908">
        <v>99.94</v>
      </c>
      <c r="B121" s="400">
        <v>588286.6651917405</v>
      </c>
      <c r="C121" s="400">
        <f t="shared" si="3"/>
        <v>620558.0150303205</v>
      </c>
      <c r="D121" s="400">
        <v>652829.36486890051</v>
      </c>
      <c r="E121" s="400">
        <f t="shared" si="4"/>
        <v>696737.79908972478</v>
      </c>
      <c r="F121" s="400">
        <v>740646.23331054905</v>
      </c>
      <c r="G121" s="400">
        <v>679237.62828528741</v>
      </c>
      <c r="H121" s="400">
        <v>680704.96531240048</v>
      </c>
      <c r="I121" s="401">
        <v>631542.52883789106</v>
      </c>
      <c r="J121" s="400">
        <v>538804.58942113852</v>
      </c>
      <c r="K121" s="400">
        <v>582185.17470760236</v>
      </c>
      <c r="L121" s="400">
        <v>616506.29091864428</v>
      </c>
      <c r="M121" s="400">
        <v>667070.9853026655</v>
      </c>
      <c r="N121" s="400">
        <v>587770.98685417301</v>
      </c>
      <c r="O121" s="387">
        <v>586068.90526315791</v>
      </c>
      <c r="P121" s="387">
        <v>598086.13335107791</v>
      </c>
      <c r="Q121" s="387">
        <v>655771.24743529409</v>
      </c>
      <c r="R121" s="387">
        <v>678052.22085889569</v>
      </c>
      <c r="S121" s="388">
        <v>743669.44040804135</v>
      </c>
      <c r="T121" s="387">
        <v>678839.31699541747</v>
      </c>
      <c r="U121" s="387">
        <v>751292.43750568957</v>
      </c>
      <c r="V121" s="387">
        <v>744470.43449561729</v>
      </c>
      <c r="W121" s="387">
        <v>798618.13257785724</v>
      </c>
      <c r="X121" s="387">
        <v>982597.25092374883</v>
      </c>
      <c r="Y121" s="387">
        <v>944595.731876862</v>
      </c>
      <c r="Z121" s="387">
        <v>912285.77012612729</v>
      </c>
      <c r="AA121" s="387">
        <v>1044674.6340413895</v>
      </c>
      <c r="AB121" s="387">
        <v>1365249.0078474153</v>
      </c>
      <c r="AC121" s="388">
        <v>1321966.9806412379</v>
      </c>
      <c r="AD121" s="387">
        <v>1306040.6789500171</v>
      </c>
      <c r="AE121" s="387">
        <v>1153359.8516337208</v>
      </c>
      <c r="AF121" s="387">
        <v>1253974.4564938634</v>
      </c>
      <c r="AG121" s="387">
        <v>1138536.0445503276</v>
      </c>
      <c r="AH121" s="387">
        <v>1148886.7068422893</v>
      </c>
      <c r="AI121" s="387">
        <v>1232408.5365609967</v>
      </c>
      <c r="AJ121" s="387">
        <v>1344166.5651724043</v>
      </c>
      <c r="AK121" s="387">
        <v>1491955.7548579969</v>
      </c>
      <c r="AL121" s="387">
        <v>1600492.8121929099</v>
      </c>
      <c r="AM121" s="388">
        <v>1690203.5185204921</v>
      </c>
      <c r="AN121" s="387">
        <v>1829856.8738673055</v>
      </c>
      <c r="AO121" s="387">
        <v>1819397.6697578698</v>
      </c>
      <c r="AP121" s="387">
        <v>1764641.5998402357</v>
      </c>
      <c r="AQ121" s="387">
        <v>1812478.5553464498</v>
      </c>
      <c r="AR121" s="387">
        <v>1945319.2908236694</v>
      </c>
      <c r="AS121" s="387">
        <v>2077289.3962194389</v>
      </c>
      <c r="AT121" s="387">
        <v>2213156.575544734</v>
      </c>
      <c r="AU121" s="387">
        <v>2132325.0741779529</v>
      </c>
      <c r="AV121" s="387">
        <v>2003533.4223230337</v>
      </c>
      <c r="AW121" s="388">
        <v>1809224.2923135497</v>
      </c>
      <c r="AX121" s="387">
        <v>2062451.5839005932</v>
      </c>
      <c r="AY121" s="387">
        <v>2151216.3770936611</v>
      </c>
      <c r="AZ121" s="387">
        <v>2338365.0971999997</v>
      </c>
      <c r="BA121" s="387">
        <v>2131035.0088731842</v>
      </c>
      <c r="BB121" s="387">
        <v>2278102.9349226556</v>
      </c>
      <c r="BC121" s="387">
        <v>2264930.1587616852</v>
      </c>
      <c r="BD121" s="387">
        <v>2264333.6282407972</v>
      </c>
      <c r="BE121" s="387">
        <v>2250528.0589100532</v>
      </c>
      <c r="BF121" s="387">
        <v>2356668</v>
      </c>
      <c r="BG121" s="387">
        <v>2352142.5062420201</v>
      </c>
      <c r="BH121" s="389"/>
      <c r="BL121" s="694">
        <f t="shared" si="5"/>
        <v>3.3295435595907419E-2</v>
      </c>
    </row>
    <row r="122" spans="1:64" x14ac:dyDescent="0.2">
      <c r="A122" s="908">
        <v>99.95</v>
      </c>
      <c r="B122" s="387">
        <v>649382.34414945927</v>
      </c>
      <c r="C122" s="387">
        <f t="shared" si="3"/>
        <v>684597.5969687152</v>
      </c>
      <c r="D122" s="387">
        <v>719812.84978797112</v>
      </c>
      <c r="E122" s="387">
        <f t="shared" si="4"/>
        <v>767002.27725215373</v>
      </c>
      <c r="F122" s="387">
        <v>814191.70471633621</v>
      </c>
      <c r="G122" s="387">
        <v>750605.7115033475</v>
      </c>
      <c r="H122" s="387">
        <v>753251.85955234966</v>
      </c>
      <c r="I122" s="388">
        <v>691686.77066167921</v>
      </c>
      <c r="J122" s="387">
        <v>588196.60478064709</v>
      </c>
      <c r="K122" s="387">
        <v>637385.14912280696</v>
      </c>
      <c r="L122" s="387">
        <v>672353.5038094403</v>
      </c>
      <c r="M122" s="387">
        <v>720286.59005231271</v>
      </c>
      <c r="N122" s="387">
        <v>638250.7496178539</v>
      </c>
      <c r="O122" s="387">
        <v>641425.36224561406</v>
      </c>
      <c r="P122" s="387">
        <v>656155.25232898584</v>
      </c>
      <c r="Q122" s="387">
        <v>714205.86189803923</v>
      </c>
      <c r="R122" s="387">
        <v>742462.98834649369</v>
      </c>
      <c r="S122" s="388">
        <v>821312.52481076529</v>
      </c>
      <c r="T122" s="387">
        <v>750594.54473002593</v>
      </c>
      <c r="U122" s="387">
        <v>829208.93181611295</v>
      </c>
      <c r="V122" s="387">
        <v>830858.87143438833</v>
      </c>
      <c r="W122" s="387">
        <v>893597.74884523009</v>
      </c>
      <c r="X122" s="387">
        <v>1094317.2003398605</v>
      </c>
      <c r="Y122" s="387">
        <v>1063852.1564433579</v>
      </c>
      <c r="Z122" s="387">
        <v>1017993.8795613607</v>
      </c>
      <c r="AA122" s="387">
        <v>1178498.2934451639</v>
      </c>
      <c r="AB122" s="387">
        <v>1535817.4489918007</v>
      </c>
      <c r="AC122" s="388">
        <v>1464816.6012365283</v>
      </c>
      <c r="AD122" s="387">
        <v>1467869.9130208925</v>
      </c>
      <c r="AE122" s="387">
        <v>1291292.8722784373</v>
      </c>
      <c r="AF122" s="387">
        <v>1406958.3292422302</v>
      </c>
      <c r="AG122" s="387">
        <v>1270246.5418701607</v>
      </c>
      <c r="AH122" s="387">
        <v>1274917.8710805455</v>
      </c>
      <c r="AI122" s="387">
        <v>1394338.1063930003</v>
      </c>
      <c r="AJ122" s="387">
        <v>1517565.0539444615</v>
      </c>
      <c r="AK122" s="387">
        <v>1681549.8594917785</v>
      </c>
      <c r="AL122" s="387">
        <v>1808912.6034732466</v>
      </c>
      <c r="AM122" s="388">
        <v>1919045.7275488991</v>
      </c>
      <c r="AN122" s="387">
        <v>2079219.753463181</v>
      </c>
      <c r="AO122" s="387">
        <v>2057541.3039965446</v>
      </c>
      <c r="AP122" s="387">
        <v>2006208.3255198584</v>
      </c>
      <c r="AQ122" s="387">
        <v>2052374.7172430649</v>
      </c>
      <c r="AR122" s="387">
        <v>2210624.1110437112</v>
      </c>
      <c r="AS122" s="387">
        <v>2385109.8092156951</v>
      </c>
      <c r="AT122" s="387">
        <v>2519893.8221394429</v>
      </c>
      <c r="AU122" s="387">
        <v>2428843.3397431001</v>
      </c>
      <c r="AV122" s="387">
        <v>2289864.2002910213</v>
      </c>
      <c r="AW122" s="388">
        <v>2079465.8403485767</v>
      </c>
      <c r="AX122" s="387">
        <v>2361852.5461956239</v>
      </c>
      <c r="AY122" s="387">
        <v>2449500.1684313603</v>
      </c>
      <c r="AZ122" s="387">
        <v>2673043.4321599999</v>
      </c>
      <c r="BA122" s="387">
        <v>2436244.0815076558</v>
      </c>
      <c r="BB122" s="387">
        <v>2591691.7680052468</v>
      </c>
      <c r="BC122" s="387">
        <v>2567419.067520984</v>
      </c>
      <c r="BD122" s="387">
        <v>2576815.0926427175</v>
      </c>
      <c r="BE122" s="387">
        <v>2560925.1618083762</v>
      </c>
      <c r="BF122" s="387">
        <v>2672864</v>
      </c>
      <c r="BG122" s="387">
        <v>2669962.9790041139</v>
      </c>
      <c r="BH122" s="389"/>
      <c r="BL122" s="694">
        <f t="shared" si="5"/>
        <v>3.3986904353475067E-2</v>
      </c>
    </row>
    <row r="123" spans="1:64" x14ac:dyDescent="0.2">
      <c r="A123" s="908">
        <v>99.96</v>
      </c>
      <c r="B123" s="387">
        <v>724470.75073746312</v>
      </c>
      <c r="C123" s="387">
        <f t="shared" si="3"/>
        <v>769374.84714798257</v>
      </c>
      <c r="D123" s="387">
        <v>814278.94355850213</v>
      </c>
      <c r="E123" s="387">
        <f t="shared" si="4"/>
        <v>867226.03796744882</v>
      </c>
      <c r="F123" s="387">
        <v>920173.13237639552</v>
      </c>
      <c r="G123" s="387">
        <v>849927.87694350688</v>
      </c>
      <c r="H123" s="387">
        <v>846315.82136416668</v>
      </c>
      <c r="I123" s="388">
        <v>771563.74260728899</v>
      </c>
      <c r="J123" s="387">
        <v>654359.15484304505</v>
      </c>
      <c r="K123" s="387">
        <v>719335.10197368416</v>
      </c>
      <c r="L123" s="387">
        <v>748853.08100534196</v>
      </c>
      <c r="M123" s="387">
        <v>802698.59104874218</v>
      </c>
      <c r="N123" s="387">
        <v>713107.05778049526</v>
      </c>
      <c r="O123" s="387">
        <v>722284.02526315791</v>
      </c>
      <c r="P123" s="387">
        <v>734242.74208144797</v>
      </c>
      <c r="Q123" s="387">
        <v>794754.53314509802</v>
      </c>
      <c r="R123" s="387">
        <v>833377.28805001907</v>
      </c>
      <c r="S123" s="388">
        <v>933709.01673946658</v>
      </c>
      <c r="T123" s="387">
        <v>845597.95875672449</v>
      </c>
      <c r="U123" s="387">
        <v>939423.65917159768</v>
      </c>
      <c r="V123" s="387">
        <v>958565.37476693583</v>
      </c>
      <c r="W123" s="387">
        <v>1005749.0395187946</v>
      </c>
      <c r="X123" s="387">
        <v>1183437.137268075</v>
      </c>
      <c r="Y123" s="387">
        <v>1238558.8318692232</v>
      </c>
      <c r="Z123" s="387">
        <v>1145457.8651895653</v>
      </c>
      <c r="AA123" s="387">
        <v>1363753.4493208134</v>
      </c>
      <c r="AB123" s="387">
        <v>1811866.8513917725</v>
      </c>
      <c r="AC123" s="388">
        <v>1714229.1204432582</v>
      </c>
      <c r="AD123" s="387">
        <v>1698433.0207626501</v>
      </c>
      <c r="AE123" s="387">
        <v>1489645.746060587</v>
      </c>
      <c r="AF123" s="387">
        <v>1630245.0655187154</v>
      </c>
      <c r="AG123" s="387">
        <v>1478204.8438356165</v>
      </c>
      <c r="AH123" s="387">
        <v>1470733.6330574658</v>
      </c>
      <c r="AI123" s="387">
        <v>1613742.7705570858</v>
      </c>
      <c r="AJ123" s="387">
        <v>1751279.8307558938</v>
      </c>
      <c r="AK123" s="387">
        <v>1955101.4050822121</v>
      </c>
      <c r="AL123" s="387">
        <v>2125132.375262253</v>
      </c>
      <c r="AM123" s="388">
        <v>2241077.1563182855</v>
      </c>
      <c r="AN123" s="387">
        <v>2447618.5915008853</v>
      </c>
      <c r="AO123" s="387">
        <v>2395347.2226428515</v>
      </c>
      <c r="AP123" s="387">
        <v>2340675.4418233107</v>
      </c>
      <c r="AQ123" s="387">
        <v>2402351.741415129</v>
      </c>
      <c r="AR123" s="387">
        <v>2594627.5315135294</v>
      </c>
      <c r="AS123" s="387">
        <v>2804333.1994269076</v>
      </c>
      <c r="AT123" s="387">
        <v>2974551.0862374613</v>
      </c>
      <c r="AU123" s="387">
        <v>2868970.7010946078</v>
      </c>
      <c r="AV123" s="387">
        <v>2705292.8317213045</v>
      </c>
      <c r="AW123" s="388">
        <v>2460344.809171285</v>
      </c>
      <c r="AX123" s="387">
        <v>2794472.0906503769</v>
      </c>
      <c r="AY123" s="387">
        <v>2885336.7874002894</v>
      </c>
      <c r="AZ123" s="387">
        <v>3170532.0587200001</v>
      </c>
      <c r="BA123" s="387">
        <v>2886585.6227718885</v>
      </c>
      <c r="BB123" s="387">
        <v>3070469.5691856653</v>
      </c>
      <c r="BC123" s="387">
        <v>3056175.0633576196</v>
      </c>
      <c r="BD123" s="387">
        <v>3031614.2583206799</v>
      </c>
      <c r="BE123" s="387">
        <v>3007908.9559932286</v>
      </c>
      <c r="BF123" s="387">
        <v>3149622</v>
      </c>
      <c r="BG123" s="387">
        <v>3138498.1569016883</v>
      </c>
      <c r="BH123" s="389"/>
      <c r="BL123" s="694">
        <f t="shared" si="5"/>
        <v>3.5210820701767176E-2</v>
      </c>
    </row>
    <row r="124" spans="1:64" x14ac:dyDescent="0.2">
      <c r="A124" s="908">
        <v>99.97</v>
      </c>
      <c r="B124" s="387">
        <v>853787.78269419866</v>
      </c>
      <c r="C124" s="387">
        <f t="shared" si="3"/>
        <v>914893.74657017761</v>
      </c>
      <c r="D124" s="387">
        <v>975999.71044615668</v>
      </c>
      <c r="E124" s="387">
        <f t="shared" si="4"/>
        <v>1034301.5968498725</v>
      </c>
      <c r="F124" s="387">
        <v>1092603.4832535884</v>
      </c>
      <c r="G124" s="387">
        <v>1005685.1798815913</v>
      </c>
      <c r="H124" s="387">
        <v>994904.50111382199</v>
      </c>
      <c r="I124" s="388">
        <v>917026.15174644894</v>
      </c>
      <c r="J124" s="387">
        <v>767580.19736968423</v>
      </c>
      <c r="K124" s="387">
        <v>841098.85855263157</v>
      </c>
      <c r="L124" s="387">
        <v>882751.58665382245</v>
      </c>
      <c r="M124" s="387">
        <v>943834.4302914557</v>
      </c>
      <c r="N124" s="387">
        <v>834757.02262305107</v>
      </c>
      <c r="O124" s="387">
        <v>861137.57249122811</v>
      </c>
      <c r="P124" s="387">
        <v>859894.5882352941</v>
      </c>
      <c r="Q124" s="387">
        <v>931451.71526274516</v>
      </c>
      <c r="R124" s="387">
        <v>985510.09857046406</v>
      </c>
      <c r="S124" s="388">
        <v>1115203.7075341165</v>
      </c>
      <c r="T124" s="387">
        <v>999983.67802351073</v>
      </c>
      <c r="U124" s="387">
        <v>1134150.6261265362</v>
      </c>
      <c r="V124" s="387">
        <v>1183727.3575791344</v>
      </c>
      <c r="W124" s="387">
        <v>1190604.2856849583</v>
      </c>
      <c r="X124" s="387">
        <v>1365821.513801893</v>
      </c>
      <c r="Y124" s="387">
        <v>1462783.4970590482</v>
      </c>
      <c r="Z124" s="387">
        <v>1328894.8418728244</v>
      </c>
      <c r="AA124" s="387">
        <v>1623935.7199380074</v>
      </c>
      <c r="AB124" s="387">
        <v>2254675.2759263818</v>
      </c>
      <c r="AC124" s="388">
        <v>2067634.1430453733</v>
      </c>
      <c r="AD124" s="387">
        <v>2064515.1007288843</v>
      </c>
      <c r="AE124" s="387">
        <v>1807728.1453588547</v>
      </c>
      <c r="AF124" s="387">
        <v>1986284.9630579473</v>
      </c>
      <c r="AG124" s="387">
        <v>1782417.7543776059</v>
      </c>
      <c r="AH124" s="387">
        <v>1801153.5699965029</v>
      </c>
      <c r="AI124" s="387">
        <v>1951244.7566549147</v>
      </c>
      <c r="AJ124" s="387">
        <v>2130746.5825106967</v>
      </c>
      <c r="AK124" s="387">
        <v>2418131.6352765318</v>
      </c>
      <c r="AL124" s="387">
        <v>2602694.6083190078</v>
      </c>
      <c r="AM124" s="388">
        <v>2773289.3411501353</v>
      </c>
      <c r="AN124" s="387">
        <v>3050127.2003957918</v>
      </c>
      <c r="AO124" s="387">
        <v>2993222.4499606187</v>
      </c>
      <c r="AP124" s="387">
        <v>2890458.7620260119</v>
      </c>
      <c r="AQ124" s="387">
        <v>2966066.1742637171</v>
      </c>
      <c r="AR124" s="387">
        <v>3207418.901409456</v>
      </c>
      <c r="AS124" s="387">
        <v>3495051.3634977122</v>
      </c>
      <c r="AT124" s="387">
        <v>3752665.4235127792</v>
      </c>
      <c r="AU124" s="387">
        <v>3591406.9751939848</v>
      </c>
      <c r="AV124" s="387">
        <v>3402953.7272960716</v>
      </c>
      <c r="AW124" s="388">
        <v>3068515.0746647492</v>
      </c>
      <c r="AX124" s="387">
        <v>3533224.1203390011</v>
      </c>
      <c r="AY124" s="387">
        <v>3623282.1888732477</v>
      </c>
      <c r="AZ124" s="387">
        <v>4007670.3183999998</v>
      </c>
      <c r="BA124" s="387">
        <v>3653186.7225755788</v>
      </c>
      <c r="BB124" s="387">
        <v>3872252.8397176256</v>
      </c>
      <c r="BC124" s="387">
        <v>3854445.9616321148</v>
      </c>
      <c r="BD124" s="387">
        <v>3829963.0762324226</v>
      </c>
      <c r="BE124" s="387">
        <v>3743853.4815212269</v>
      </c>
      <c r="BF124" s="387">
        <v>3909721</v>
      </c>
      <c r="BG124" s="387">
        <v>3908376.3367853598</v>
      </c>
      <c r="BH124" s="389"/>
      <c r="BL124" s="694">
        <f t="shared" si="5"/>
        <v>3.6532610115015629E-2</v>
      </c>
    </row>
    <row r="125" spans="1:64" x14ac:dyDescent="0.2">
      <c r="A125" s="908">
        <v>99.98</v>
      </c>
      <c r="B125" s="387">
        <v>1088036.6602753196</v>
      </c>
      <c r="C125" s="387">
        <f t="shared" si="3"/>
        <v>1179792.6030875493</v>
      </c>
      <c r="D125" s="387">
        <v>1271548.5458997791</v>
      </c>
      <c r="E125" s="387">
        <f t="shared" si="4"/>
        <v>1343542.9870077614</v>
      </c>
      <c r="F125" s="387">
        <v>1415537.4281157439</v>
      </c>
      <c r="G125" s="387">
        <v>1302193.3089138493</v>
      </c>
      <c r="H125" s="387">
        <v>1319077.693009441</v>
      </c>
      <c r="I125" s="388">
        <v>1189237.0645503714</v>
      </c>
      <c r="J125" s="387">
        <v>989100.09062110016</v>
      </c>
      <c r="K125" s="387">
        <v>1080234.6597222222</v>
      </c>
      <c r="L125" s="387">
        <v>1154001.1650757508</v>
      </c>
      <c r="M125" s="387">
        <v>1221370.3153699245</v>
      </c>
      <c r="N125" s="387">
        <v>1052630.8612045248</v>
      </c>
      <c r="O125" s="387">
        <v>1114772.4185263158</v>
      </c>
      <c r="P125" s="387">
        <v>1108615.3838168751</v>
      </c>
      <c r="Q125" s="387">
        <v>1208118.8904156864</v>
      </c>
      <c r="R125" s="387">
        <v>1277868.1471218481</v>
      </c>
      <c r="S125" s="388">
        <v>1477063.3855503404</v>
      </c>
      <c r="T125" s="387">
        <v>1326145.0577804344</v>
      </c>
      <c r="U125" s="387">
        <v>1536642.3095129724</v>
      </c>
      <c r="V125" s="387">
        <v>1616137.0969331989</v>
      </c>
      <c r="W125" s="387">
        <v>1596611.0552441955</v>
      </c>
      <c r="X125" s="387">
        <v>1857404.6088245176</v>
      </c>
      <c r="Y125" s="387">
        <v>2011931.1090061874</v>
      </c>
      <c r="Z125" s="387">
        <v>1791780.2248587145</v>
      </c>
      <c r="AA125" s="387">
        <v>2171957.4873188077</v>
      </c>
      <c r="AB125" s="387">
        <v>3065804.8306295527</v>
      </c>
      <c r="AC125" s="388">
        <v>2786596.5079901349</v>
      </c>
      <c r="AD125" s="387">
        <v>2756776.1125955749</v>
      </c>
      <c r="AE125" s="387">
        <v>2448146.3239873438</v>
      </c>
      <c r="AF125" s="387">
        <v>2723766.8364169262</v>
      </c>
      <c r="AG125" s="387">
        <v>2463894.0511018466</v>
      </c>
      <c r="AH125" s="387">
        <v>2429366.6272292808</v>
      </c>
      <c r="AI125" s="387">
        <v>2655331.6545296237</v>
      </c>
      <c r="AJ125" s="387">
        <v>2943152.1043653348</v>
      </c>
      <c r="AK125" s="387">
        <v>3294137.76980568</v>
      </c>
      <c r="AL125" s="387">
        <v>3622612.9860988911</v>
      </c>
      <c r="AM125" s="388">
        <v>3925314.9711666573</v>
      </c>
      <c r="AN125" s="387">
        <v>4369739.5433808975</v>
      </c>
      <c r="AO125" s="387">
        <v>4181239.4793566912</v>
      </c>
      <c r="AP125" s="387">
        <v>4027278.7230834523</v>
      </c>
      <c r="AQ125" s="387">
        <v>4191171.1667603566</v>
      </c>
      <c r="AR125" s="387">
        <v>4528431.8173059765</v>
      </c>
      <c r="AS125" s="387">
        <v>5056957.8788186898</v>
      </c>
      <c r="AT125" s="387">
        <v>5378616.3713394515</v>
      </c>
      <c r="AU125" s="387">
        <v>5038555.2919863369</v>
      </c>
      <c r="AV125" s="387">
        <v>4849211.3126765387</v>
      </c>
      <c r="AW125" s="388">
        <v>4410881.425017979</v>
      </c>
      <c r="AX125" s="387">
        <v>5201259.9479198158</v>
      </c>
      <c r="AY125" s="387">
        <v>5233673.5081298323</v>
      </c>
      <c r="AZ125" s="387">
        <v>5821921.7165599996</v>
      </c>
      <c r="BA125" s="387">
        <v>5279786.5072634472</v>
      </c>
      <c r="BB125" s="387">
        <v>5495743.0906145126</v>
      </c>
      <c r="BC125" s="387">
        <v>5473338.96263476</v>
      </c>
      <c r="BD125" s="387">
        <v>5462762.1008950211</v>
      </c>
      <c r="BE125" s="387">
        <v>5324092.3058364252</v>
      </c>
      <c r="BF125" s="387">
        <v>5478226</v>
      </c>
      <c r="BG125" s="387">
        <v>5457291.9747481914</v>
      </c>
      <c r="BH125" s="389"/>
      <c r="BL125" s="694">
        <f t="shared" si="5"/>
        <v>3.8034561191652827E-2</v>
      </c>
    </row>
    <row r="126" spans="1:64" x14ac:dyDescent="0.2">
      <c r="A126" s="907">
        <v>99.99</v>
      </c>
      <c r="B126" s="393">
        <v>1325273.2846607671</v>
      </c>
      <c r="C126" s="393">
        <f t="shared" si="3"/>
        <v>1428554.7929604976</v>
      </c>
      <c r="D126" s="393">
        <v>1531836.3012602283</v>
      </c>
      <c r="E126" s="393">
        <f t="shared" si="4"/>
        <v>1661890.4766724929</v>
      </c>
      <c r="F126" s="393">
        <v>1791944.6520847573</v>
      </c>
      <c r="G126" s="393">
        <v>1601869.4038621148</v>
      </c>
      <c r="H126" s="393">
        <v>1641741.3268271985</v>
      </c>
      <c r="I126" s="394">
        <v>1465047.4512460192</v>
      </c>
      <c r="J126" s="393">
        <v>1203077.2299126429</v>
      </c>
      <c r="K126" s="393">
        <v>1319173.1374269007</v>
      </c>
      <c r="L126" s="393">
        <v>1406518.6272002801</v>
      </c>
      <c r="M126" s="393">
        <v>1497572.8217221624</v>
      </c>
      <c r="N126" s="393">
        <v>1282786.0773463773</v>
      </c>
      <c r="O126" s="393">
        <v>1395226.7413333333</v>
      </c>
      <c r="P126" s="393">
        <v>1359955.9220122437</v>
      </c>
      <c r="Q126" s="393">
        <v>1484483.7995921569</v>
      </c>
      <c r="R126" s="393">
        <v>1590654.0377491412</v>
      </c>
      <c r="S126" s="394">
        <v>1866925.290431102</v>
      </c>
      <c r="T126" s="393">
        <v>1685778.9715082687</v>
      </c>
      <c r="U126" s="393">
        <v>1953948.5862539827</v>
      </c>
      <c r="V126" s="393">
        <v>2113926.1673774668</v>
      </c>
      <c r="W126" s="393">
        <v>1998373.2178768658</v>
      </c>
      <c r="X126" s="393">
        <v>2365279.0567685589</v>
      </c>
      <c r="Y126" s="393">
        <v>2762058.6511343671</v>
      </c>
      <c r="Z126" s="393">
        <v>2243621.8791122418</v>
      </c>
      <c r="AA126" s="393">
        <v>2770223.4511076673</v>
      </c>
      <c r="AB126" s="393">
        <v>3918892.5538937957</v>
      </c>
      <c r="AC126" s="394">
        <v>3599165.0340889897</v>
      </c>
      <c r="AD126" s="393">
        <v>3532095.5739030214</v>
      </c>
      <c r="AE126" s="393">
        <v>3121410.2411578582</v>
      </c>
      <c r="AF126" s="393">
        <v>3534584.4049581732</v>
      </c>
      <c r="AG126" s="393">
        <v>3214532.5811792733</v>
      </c>
      <c r="AH126" s="393">
        <v>3096251.0142207714</v>
      </c>
      <c r="AI126" s="393">
        <v>3408504.979603488</v>
      </c>
      <c r="AJ126" s="393">
        <v>3826313.7482591798</v>
      </c>
      <c r="AK126" s="393">
        <v>4344876.1614349773</v>
      </c>
      <c r="AL126" s="393">
        <v>4756409.7553025894</v>
      </c>
      <c r="AM126" s="394">
        <v>5203178.141342002</v>
      </c>
      <c r="AN126" s="393">
        <v>5811554.101239454</v>
      </c>
      <c r="AO126" s="393">
        <v>5497151.352320943</v>
      </c>
      <c r="AP126" s="393">
        <v>5323031.0728675211</v>
      </c>
      <c r="AQ126" s="393">
        <v>5571813.0825369665</v>
      </c>
      <c r="AR126" s="393">
        <v>5984318.6093369015</v>
      </c>
      <c r="AS126" s="393">
        <v>6756159.4178490546</v>
      </c>
      <c r="AT126" s="393">
        <v>7157378.0350514995</v>
      </c>
      <c r="AU126" s="393">
        <v>6640713.3020920875</v>
      </c>
      <c r="AV126" s="393">
        <v>6439233.2459128648</v>
      </c>
      <c r="AW126" s="394">
        <v>5862668.3192182416</v>
      </c>
      <c r="AX126" s="393">
        <v>7017296.9251842517</v>
      </c>
      <c r="AY126" s="393">
        <v>7040337.9343493069</v>
      </c>
      <c r="AZ126" s="393">
        <v>7874311.4751199996</v>
      </c>
      <c r="BA126" s="393">
        <v>7035528.9270514324</v>
      </c>
      <c r="BB126" s="393">
        <v>7331200.0403502686</v>
      </c>
      <c r="BC126" s="393">
        <v>7442950.0255722236</v>
      </c>
      <c r="BD126" s="393">
        <v>7258649.7893634876</v>
      </c>
      <c r="BE126" s="393">
        <v>7148007.4753600946</v>
      </c>
      <c r="BF126" s="393">
        <v>7191116</v>
      </c>
      <c r="BG126" s="393">
        <v>7192329.0944814868</v>
      </c>
      <c r="BH126" s="395"/>
      <c r="BL126" s="694">
        <f t="shared" si="5"/>
        <v>3.8912168845619099E-2</v>
      </c>
    </row>
    <row r="127" spans="1:64" x14ac:dyDescent="0.2">
      <c r="A127" s="909">
        <v>99.991</v>
      </c>
      <c r="B127" s="387">
        <v>1392582.6602753196</v>
      </c>
      <c r="C127" s="387">
        <f t="shared" si="3"/>
        <v>1500833.9559514327</v>
      </c>
      <c r="D127" s="387">
        <v>1609085.251627546</v>
      </c>
      <c r="E127" s="387">
        <f t="shared" si="4"/>
        <v>1749973.1616989404</v>
      </c>
      <c r="F127" s="387">
        <v>1890861.0717703348</v>
      </c>
      <c r="G127" s="387">
        <v>1688813.830133348</v>
      </c>
      <c r="H127" s="387">
        <v>1741472.0140023336</v>
      </c>
      <c r="I127" s="388">
        <v>1556523.349946924</v>
      </c>
      <c r="J127" s="387">
        <v>1260772.121724105</v>
      </c>
      <c r="K127" s="387">
        <v>1400202.2474415204</v>
      </c>
      <c r="L127" s="387">
        <v>1476374.9221472982</v>
      </c>
      <c r="M127" s="387">
        <v>1574867.4071244709</v>
      </c>
      <c r="N127" s="387">
        <v>1347777.5022928768</v>
      </c>
      <c r="O127" s="387">
        <v>1500748.2874385966</v>
      </c>
      <c r="P127" s="387">
        <v>1443529.7644397125</v>
      </c>
      <c r="Q127" s="387">
        <v>1570792.8959999999</v>
      </c>
      <c r="R127" s="387">
        <v>1682852.3918161269</v>
      </c>
      <c r="S127" s="388">
        <v>1968953.1466398977</v>
      </c>
      <c r="T127" s="387">
        <v>1797998.5652520424</v>
      </c>
      <c r="U127" s="387">
        <v>2086233.9828857533</v>
      </c>
      <c r="V127" s="387">
        <v>2276212.7285741838</v>
      </c>
      <c r="W127" s="387">
        <v>2141357.5878959582</v>
      </c>
      <c r="X127" s="387">
        <v>2505417.5153036024</v>
      </c>
      <c r="Z127" s="387">
        <v>2411227.9224521872</v>
      </c>
      <c r="AA127" s="387">
        <v>2967888.7195551102</v>
      </c>
      <c r="AB127" s="387">
        <v>4198186.295245803</v>
      </c>
      <c r="AC127" s="388">
        <v>3856359.827021183</v>
      </c>
      <c r="AD127" s="387">
        <v>3762994.8633301407</v>
      </c>
      <c r="AE127" s="387">
        <v>3327870.9037937406</v>
      </c>
      <c r="AF127" s="387">
        <v>3777297.1549123772</v>
      </c>
      <c r="AG127" s="387">
        <v>3450216.458129839</v>
      </c>
      <c r="AH127" s="387">
        <v>3303298.985429537</v>
      </c>
      <c r="AI127" s="387">
        <v>3639802.6777807907</v>
      </c>
      <c r="AJ127" s="387">
        <v>4107590.005537068</v>
      </c>
      <c r="AK127" s="387">
        <v>4674354.7862481307</v>
      </c>
      <c r="AL127" s="387">
        <v>5102105.6978031639</v>
      </c>
      <c r="AM127" s="388">
        <v>5551570.5139902988</v>
      </c>
      <c r="AN127" s="387">
        <v>6216400.9339652117</v>
      </c>
      <c r="AO127" s="387">
        <v>5894649.6909982469</v>
      </c>
      <c r="AP127" s="387">
        <v>5736000.9475024343</v>
      </c>
      <c r="AQ127" s="387">
        <v>5950878.8459978001</v>
      </c>
      <c r="AR127" s="387">
        <v>6432197.2458875999</v>
      </c>
      <c r="AS127" s="387">
        <v>7343899.2765170773</v>
      </c>
      <c r="AT127" s="387">
        <v>7747321.0124991573</v>
      </c>
      <c r="AU127" s="387">
        <v>7188570.4484290257</v>
      </c>
      <c r="AV127" s="387">
        <v>6969401.3062569546</v>
      </c>
      <c r="AW127" s="388">
        <v>6307457.3370277928</v>
      </c>
      <c r="AX127" s="387">
        <v>7654542.7608335335</v>
      </c>
      <c r="AY127" s="387">
        <v>7578187.49699084</v>
      </c>
      <c r="AZ127" s="387">
        <v>8545639.3882400002</v>
      </c>
      <c r="BA127" s="387">
        <v>7631001.8499411065</v>
      </c>
      <c r="BB127" s="387">
        <v>7925908.093739151</v>
      </c>
      <c r="BC127" s="387">
        <v>7983620.5430325707</v>
      </c>
      <c r="BD127" s="387">
        <v>7807131.8763003265</v>
      </c>
      <c r="BE127" s="387">
        <v>7756873.5759179266</v>
      </c>
      <c r="BF127" s="387">
        <v>7760277</v>
      </c>
      <c r="BG127" s="387">
        <v>7770157.0059582917</v>
      </c>
      <c r="BH127" s="389"/>
      <c r="BL127" s="694">
        <f t="shared" si="5"/>
        <v>3.9232784792149866E-2</v>
      </c>
    </row>
    <row r="128" spans="1:64" x14ac:dyDescent="0.2">
      <c r="A128" s="909">
        <v>99.992000000000004</v>
      </c>
      <c r="B128" s="387">
        <v>1460409.2767944937</v>
      </c>
      <c r="C128" s="387">
        <f t="shared" si="3"/>
        <v>1580065.4578441801</v>
      </c>
      <c r="D128" s="387">
        <v>1699721.6388938662</v>
      </c>
      <c r="E128" s="387">
        <f t="shared" si="4"/>
        <v>1863080.7376515353</v>
      </c>
      <c r="F128" s="387">
        <v>2026439.8364092046</v>
      </c>
      <c r="G128" s="387">
        <v>1790476.7363470369</v>
      </c>
      <c r="H128" s="387">
        <v>1855164.6449559776</v>
      </c>
      <c r="I128" s="388">
        <v>1659368.6599605721</v>
      </c>
      <c r="J128" s="387">
        <v>1339149.7870788134</v>
      </c>
      <c r="K128" s="387">
        <v>1480042.3570906431</v>
      </c>
      <c r="L128" s="387">
        <v>1565807.0787284349</v>
      </c>
      <c r="M128" s="387">
        <v>1674084.5779290877</v>
      </c>
      <c r="N128" s="387">
        <v>1428732.1788443902</v>
      </c>
      <c r="O128" s="387">
        <v>1629887.4487017544</v>
      </c>
      <c r="P128" s="387">
        <v>1540677.6318871439</v>
      </c>
      <c r="Q128" s="387">
        <v>1675804.2654117648</v>
      </c>
      <c r="R128" s="387">
        <v>1806014.3352804766</v>
      </c>
      <c r="S128" s="388">
        <v>2109787.522396158</v>
      </c>
      <c r="T128" s="387">
        <v>1937722.123132098</v>
      </c>
      <c r="U128" s="387">
        <v>2237815.1479289941</v>
      </c>
      <c r="V128" s="387">
        <v>2427185.4163434128</v>
      </c>
      <c r="W128" s="387">
        <v>2320181.2635339042</v>
      </c>
      <c r="X128" s="387">
        <v>2699327.2855025786</v>
      </c>
      <c r="Z128" s="387">
        <v>2603155.4520753017</v>
      </c>
      <c r="AA128" s="387">
        <v>3191971.4144224636</v>
      </c>
      <c r="AB128" s="387">
        <v>4505513.8531160923</v>
      </c>
      <c r="AC128" s="388">
        <v>4140874.8905030577</v>
      </c>
      <c r="AD128" s="387">
        <v>4043542.9741724972</v>
      </c>
      <c r="AE128" s="387">
        <v>3570264.9952069172</v>
      </c>
      <c r="AF128" s="387">
        <v>4085971.4575319048</v>
      </c>
      <c r="AG128" s="387">
        <v>3721788.2507444909</v>
      </c>
      <c r="AH128" s="387">
        <v>3558273.8462524768</v>
      </c>
      <c r="AI128" s="387">
        <v>3933448.7057849583</v>
      </c>
      <c r="AJ128" s="387">
        <v>4441475.7793003162</v>
      </c>
      <c r="AK128" s="387">
        <v>5052804.9147982057</v>
      </c>
      <c r="AL128" s="387">
        <v>5532137.9053858332</v>
      </c>
      <c r="AM128" s="388">
        <v>5987186.4027074557</v>
      </c>
      <c r="AN128" s="387">
        <v>6752756.9876054572</v>
      </c>
      <c r="AO128" s="387">
        <v>6407437.5448563229</v>
      </c>
      <c r="AP128" s="387">
        <v>6197041.7186649693</v>
      </c>
      <c r="AQ128" s="387">
        <v>6427908.9981669309</v>
      </c>
      <c r="AR128" s="387">
        <v>6982123.6958429972</v>
      </c>
      <c r="AS128" s="387">
        <v>7996485.0522715719</v>
      </c>
      <c r="AT128" s="387">
        <v>8487688.9993043542</v>
      </c>
      <c r="AU128" s="387">
        <v>7901467.3483864637</v>
      </c>
      <c r="AV128" s="387">
        <v>7565784.2402636316</v>
      </c>
      <c r="AW128" s="388">
        <v>6877520.2637167396</v>
      </c>
      <c r="AX128" s="387">
        <v>8453352.0736377947</v>
      </c>
      <c r="AY128" s="387">
        <v>8139992.3941489682</v>
      </c>
      <c r="AZ128" s="387">
        <v>9434562.6497600004</v>
      </c>
      <c r="BA128" s="387">
        <v>8369827.8153906548</v>
      </c>
      <c r="BB128" s="387">
        <v>8618484.2293716017</v>
      </c>
      <c r="BC128" s="387">
        <v>8650938.7207776699</v>
      </c>
      <c r="BD128" s="387">
        <v>8543457.1190689504</v>
      </c>
      <c r="BE128" s="387">
        <v>8439494.5637344252</v>
      </c>
      <c r="BF128" s="387">
        <v>8431063</v>
      </c>
      <c r="BG128" s="387">
        <v>8439917.4410554692</v>
      </c>
      <c r="BH128" s="389"/>
      <c r="BL128" s="694">
        <f t="shared" si="5"/>
        <v>3.9453394938059994E-2</v>
      </c>
    </row>
    <row r="129" spans="1:64" x14ac:dyDescent="0.2">
      <c r="A129" s="909">
        <v>99.992999999999995</v>
      </c>
      <c r="B129" s="387">
        <v>1561155.5545722714</v>
      </c>
      <c r="C129" s="387">
        <f t="shared" si="3"/>
        <v>1701800.77889875</v>
      </c>
      <c r="D129" s="387">
        <v>1842446.0032252285</v>
      </c>
      <c r="E129" s="387">
        <f t="shared" si="4"/>
        <v>2032892.5443330514</v>
      </c>
      <c r="F129" s="387">
        <v>2223339.0854408746</v>
      </c>
      <c r="G129" s="387">
        <v>1912667.0812814694</v>
      </c>
      <c r="H129" s="387">
        <v>2010989.8054524239</v>
      </c>
      <c r="I129" s="388">
        <v>1789722.2354546832</v>
      </c>
      <c r="J129" s="387">
        <v>1436992.9668810598</v>
      </c>
      <c r="K129" s="387">
        <v>1590740.8209064328</v>
      </c>
      <c r="L129" s="387">
        <v>1683407.7218670635</v>
      </c>
      <c r="M129" s="387">
        <v>1795339.2805779295</v>
      </c>
      <c r="N129" s="387">
        <v>1530842.8190155916</v>
      </c>
      <c r="O129" s="387">
        <v>1788025.9949473685</v>
      </c>
      <c r="P129" s="387">
        <v>1658344.9741815277</v>
      </c>
      <c r="Q129" s="387">
        <v>1814103.109772549</v>
      </c>
      <c r="R129" s="387">
        <v>1965708.4380779052</v>
      </c>
      <c r="S129" s="388">
        <v>2291384.3672373095</v>
      </c>
      <c r="T129" s="387">
        <v>2129767.201235306</v>
      </c>
      <c r="U129" s="387">
        <v>2415018.1496586255</v>
      </c>
      <c r="V129" s="387">
        <v>2493236.4122500587</v>
      </c>
      <c r="W129" s="387">
        <v>2538850.1352056004</v>
      </c>
      <c r="X129" s="387">
        <v>2948054.3400580925</v>
      </c>
      <c r="Y129" s="387">
        <v>3032755.8672370333</v>
      </c>
      <c r="Z129" s="387">
        <v>2809624.8928477857</v>
      </c>
      <c r="AA129" s="387">
        <v>3497624.4505789047</v>
      </c>
      <c r="AB129" s="387">
        <v>4855541.9778301716</v>
      </c>
      <c r="AC129" s="388">
        <v>4497181.4291023342</v>
      </c>
      <c r="AD129" s="387">
        <v>4423350.9748218376</v>
      </c>
      <c r="AE129" s="387">
        <v>3867613.0341781271</v>
      </c>
      <c r="AF129" s="387">
        <v>4464047.5649996949</v>
      </c>
      <c r="AG129" s="387">
        <v>4084135.1654556287</v>
      </c>
      <c r="AH129" s="387">
        <v>3867416.967944982</v>
      </c>
      <c r="AI129" s="387">
        <v>4291118.5840910058</v>
      </c>
      <c r="AJ129" s="387">
        <v>4858198.8950474011</v>
      </c>
      <c r="AK129" s="387">
        <v>5518925.6681614341</v>
      </c>
      <c r="AL129" s="387">
        <v>6086046.7783267228</v>
      </c>
      <c r="AM129" s="388">
        <v>6556342.2736236202</v>
      </c>
      <c r="AN129" s="387">
        <v>7443472.3677741904</v>
      </c>
      <c r="AO129" s="387">
        <v>7042733.4339795215</v>
      </c>
      <c r="AP129" s="387">
        <v>6817842.8529918371</v>
      </c>
      <c r="AQ129" s="387">
        <v>7103294.4704875955</v>
      </c>
      <c r="AR129" s="387">
        <v>7687600.1868807608</v>
      </c>
      <c r="AS129" s="387">
        <v>8785211.6819337234</v>
      </c>
      <c r="AT129" s="387">
        <v>9417764.1445145067</v>
      </c>
      <c r="AU129" s="387">
        <v>8605890.8475952465</v>
      </c>
      <c r="AV129" s="387">
        <v>8468143.3292818628</v>
      </c>
      <c r="AW129" s="388">
        <v>7646452.9733914295</v>
      </c>
      <c r="AX129" s="387">
        <v>9494036.7462602556</v>
      </c>
      <c r="AY129" s="387">
        <v>8757455.0924781188</v>
      </c>
      <c r="AZ129" s="387">
        <v>10504194.648159999</v>
      </c>
      <c r="BA129" s="387">
        <v>9042188.9017667845</v>
      </c>
      <c r="BB129" s="387">
        <v>9271448.9753500763</v>
      </c>
      <c r="BC129" s="387">
        <v>9339541.0909924265</v>
      </c>
      <c r="BD129" s="387">
        <v>9422543.9540511742</v>
      </c>
      <c r="BE129" s="387">
        <v>9405770.4633431099</v>
      </c>
      <c r="BF129" s="387">
        <v>9362492</v>
      </c>
      <c r="BG129" s="387">
        <v>9343062.7259185705</v>
      </c>
      <c r="BH129" s="389"/>
      <c r="BL129" s="694">
        <f t="shared" si="5"/>
        <v>3.9734880762148928E-2</v>
      </c>
    </row>
    <row r="130" spans="1:64" x14ac:dyDescent="0.2">
      <c r="A130" s="909">
        <v>99.994</v>
      </c>
      <c r="B130" s="387">
        <v>1697468.9503441495</v>
      </c>
      <c r="C130" s="387">
        <f t="shared" si="3"/>
        <v>1864334.2768802512</v>
      </c>
      <c r="D130" s="387">
        <v>2031199.6034163532</v>
      </c>
      <c r="E130" s="387">
        <f t="shared" si="4"/>
        <v>2258697.4168824758</v>
      </c>
      <c r="F130" s="387">
        <v>2486195.2303485987</v>
      </c>
      <c r="G130" s="387">
        <v>2089723.8997399434</v>
      </c>
      <c r="H130" s="387">
        <v>2210962.197517768</v>
      </c>
      <c r="I130" s="388">
        <v>1967462.3529292827</v>
      </c>
      <c r="J130" s="387">
        <v>1564119.4670250553</v>
      </c>
      <c r="K130" s="387">
        <v>1727445.5054824562</v>
      </c>
      <c r="L130" s="387">
        <v>1830054.5406778175</v>
      </c>
      <c r="M130" s="387">
        <v>1946976.6267541314</v>
      </c>
      <c r="N130" s="387">
        <v>1656538.6132681137</v>
      </c>
      <c r="O130" s="387">
        <v>1913283.2875789474</v>
      </c>
      <c r="P130" s="387">
        <v>1805735.8940644129</v>
      </c>
      <c r="Q130" s="387">
        <v>1986412.0879686275</v>
      </c>
      <c r="R130" s="387">
        <v>2166531.2897525462</v>
      </c>
      <c r="S130" s="388">
        <v>2532359.7538728667</v>
      </c>
      <c r="T130" s="387">
        <v>2357543.7128910143</v>
      </c>
      <c r="U130" s="387">
        <v>2652051.643331816</v>
      </c>
      <c r="V130" s="387">
        <v>2683362.6494074278</v>
      </c>
      <c r="W130" s="387">
        <v>2783209.4505142579</v>
      </c>
      <c r="X130" s="387">
        <v>3257161.1529965028</v>
      </c>
      <c r="Y130" s="387">
        <v>3352787.0778397373</v>
      </c>
      <c r="Z130" s="387">
        <v>3078402.5993487774</v>
      </c>
      <c r="AA130" s="387">
        <v>3868780.9120247974</v>
      </c>
      <c r="AB130" s="387">
        <v>5305604.8611746486</v>
      </c>
      <c r="AC130" s="388">
        <v>4896324.1464914354</v>
      </c>
      <c r="AD130" s="387">
        <v>4903486.7365140179</v>
      </c>
      <c r="AE130" s="387">
        <v>4238047.3948811125</v>
      </c>
      <c r="AF130" s="387">
        <v>4925371.0131281679</v>
      </c>
      <c r="AG130" s="387">
        <v>4496008.5250744494</v>
      </c>
      <c r="AH130" s="387">
        <v>4294565.250611959</v>
      </c>
      <c r="AI130" s="387">
        <v>4736946.1302579176</v>
      </c>
      <c r="AJ130" s="387">
        <v>5380202.982857463</v>
      </c>
      <c r="AK130" s="387">
        <v>6170303.1629297454</v>
      </c>
      <c r="AL130" s="387">
        <v>6813360.4978952063</v>
      </c>
      <c r="AM130" s="388">
        <v>7372998.8554069167</v>
      </c>
      <c r="AN130" s="387">
        <v>8285295.7501301942</v>
      </c>
      <c r="AO130" s="387">
        <v>7892101.844762316</v>
      </c>
      <c r="AP130" s="387">
        <v>7580081.0964826886</v>
      </c>
      <c r="AQ130" s="387">
        <v>8030842.7992667723</v>
      </c>
      <c r="AR130" s="387">
        <v>8588549.881605709</v>
      </c>
      <c r="AS130" s="387">
        <v>9782053.5526182</v>
      </c>
      <c r="AT130" s="387">
        <v>10503363.746785449</v>
      </c>
      <c r="AU130" s="387">
        <v>9548888.1357619148</v>
      </c>
      <c r="AV130" s="387">
        <v>9651747.6740563214</v>
      </c>
      <c r="AW130" s="388">
        <v>8615020.2597402595</v>
      </c>
      <c r="AX130" s="387">
        <v>10924749.159649326</v>
      </c>
      <c r="AY130" s="387">
        <v>9766223.6502437927</v>
      </c>
      <c r="AZ130" s="387">
        <v>11891184.61992</v>
      </c>
      <c r="BA130" s="387">
        <v>10136036.999764428</v>
      </c>
      <c r="BB130" s="387">
        <v>10366410.356980288</v>
      </c>
      <c r="BC130" s="387">
        <v>10489954.496337958</v>
      </c>
      <c r="BD130" s="387">
        <v>10351123.061896993</v>
      </c>
      <c r="BE130" s="387">
        <v>10691238.689029299</v>
      </c>
      <c r="BF130" s="387">
        <v>10444730</v>
      </c>
      <c r="BG130" s="387">
        <v>10421876.053908356</v>
      </c>
      <c r="BH130" s="389"/>
      <c r="BL130" s="694">
        <f t="shared" si="5"/>
        <v>3.9947732220415144E-2</v>
      </c>
    </row>
    <row r="131" spans="1:64" x14ac:dyDescent="0.2">
      <c r="A131" s="909">
        <v>99.995000000000005</v>
      </c>
      <c r="B131" s="387">
        <v>1898736.9144542774</v>
      </c>
      <c r="C131" s="387">
        <f t="shared" si="3"/>
        <v>2082303.4550172598</v>
      </c>
      <c r="D131" s="387">
        <v>2265869.9955802425</v>
      </c>
      <c r="E131" s="387">
        <f t="shared" si="4"/>
        <v>2525921.1727730329</v>
      </c>
      <c r="F131" s="387">
        <v>2785972.3499658233</v>
      </c>
      <c r="G131" s="387">
        <v>2329196.3870967743</v>
      </c>
      <c r="H131" s="387">
        <v>2456885.0675718682</v>
      </c>
      <c r="I131" s="388">
        <v>2189846.0229489966</v>
      </c>
      <c r="J131" s="387">
        <v>1730947.7496400115</v>
      </c>
      <c r="K131" s="387">
        <v>1906777.1180555555</v>
      </c>
      <c r="L131" s="387">
        <v>2025740.4203520447</v>
      </c>
      <c r="M131" s="387">
        <v>2144578.7561238897</v>
      </c>
      <c r="N131" s="387">
        <v>1840992.0388260472</v>
      </c>
      <c r="O131" s="387">
        <v>1983277.3813333334</v>
      </c>
      <c r="P131" s="387">
        <v>1999088.3742347616</v>
      </c>
      <c r="Q131" s="387">
        <v>2211270.1798901963</v>
      </c>
      <c r="R131" s="387">
        <v>2429775.437344057</v>
      </c>
      <c r="S131" s="388">
        <v>2816531.2795246746</v>
      </c>
      <c r="T131" s="387">
        <v>2622554.8330344693</v>
      </c>
      <c r="U131" s="387">
        <v>2938526.76304051</v>
      </c>
      <c r="V131" s="387">
        <v>3002650.2681039837</v>
      </c>
      <c r="W131" s="387">
        <v>3136121.1208967175</v>
      </c>
      <c r="X131" s="387">
        <v>3656976.5559485471</v>
      </c>
      <c r="Y131" s="387">
        <v>3867244.1804293026</v>
      </c>
      <c r="Z131" s="387">
        <v>3499956.3768105088</v>
      </c>
      <c r="AA131" s="387">
        <v>4329364.4912024802</v>
      </c>
      <c r="AB131" s="387">
        <v>5969353.7426188551</v>
      </c>
      <c r="AC131" s="388">
        <v>5437775.8409405723</v>
      </c>
      <c r="AD131" s="387">
        <v>5523723.9683771366</v>
      </c>
      <c r="AE131" s="387">
        <v>4748388.8163904641</v>
      </c>
      <c r="AF131" s="387">
        <v>5641852.9785675034</v>
      </c>
      <c r="AG131" s="387">
        <v>5073646.6567004174</v>
      </c>
      <c r="AH131" s="387">
        <v>4844565.9226017017</v>
      </c>
      <c r="AI131" s="387">
        <v>5281245.2792851934</v>
      </c>
      <c r="AJ131" s="387">
        <v>6086098.0416678321</v>
      </c>
      <c r="AK131" s="387">
        <v>6977016.2750373688</v>
      </c>
      <c r="AL131" s="387">
        <v>7701459.0538583351</v>
      </c>
      <c r="AM131" s="388">
        <v>8379719.8345680311</v>
      </c>
      <c r="AN131" s="387">
        <v>9476044.6283720452</v>
      </c>
      <c r="AO131" s="387">
        <v>9016508.3916766178</v>
      </c>
      <c r="AP131" s="387">
        <v>8593570.1873736251</v>
      </c>
      <c r="AQ131" s="387">
        <v>9243751.4710008558</v>
      </c>
      <c r="AR131" s="387">
        <v>9781446.182384776</v>
      </c>
      <c r="AS131" s="387">
        <v>11245490.958081065</v>
      </c>
      <c r="AT131" s="387">
        <v>11510889.860377442</v>
      </c>
      <c r="AU131" s="387">
        <v>10901963.696303654</v>
      </c>
      <c r="AV131" s="387">
        <v>10974323.5108277</v>
      </c>
      <c r="AW131" s="388">
        <v>10057264.215237532</v>
      </c>
      <c r="AX131" s="387">
        <v>12912838.829884604</v>
      </c>
      <c r="AY131" s="387">
        <v>11334692.569271885</v>
      </c>
      <c r="AZ131" s="387">
        <v>13741745.65336</v>
      </c>
      <c r="BA131" s="387">
        <v>11599833.973616019</v>
      </c>
      <c r="BB131" s="387">
        <v>11846283.287659608</v>
      </c>
      <c r="BC131" s="387">
        <v>12071349.798687967</v>
      </c>
      <c r="BD131" s="387">
        <v>11681627.135837631</v>
      </c>
      <c r="BE131" s="387">
        <v>12512355.98382934</v>
      </c>
      <c r="BF131" s="387">
        <v>12106327</v>
      </c>
      <c r="BG131" s="387">
        <v>12022753.510356078</v>
      </c>
      <c r="BH131" s="389"/>
      <c r="BL131" s="694">
        <f t="shared" si="5"/>
        <v>4.107318028891771E-2</v>
      </c>
    </row>
    <row r="132" spans="1:64" x14ac:dyDescent="0.2">
      <c r="A132" s="909">
        <v>99.995999999999995</v>
      </c>
      <c r="B132" s="387">
        <v>2156166.3515240904</v>
      </c>
      <c r="C132" s="387">
        <f t="shared" si="3"/>
        <v>2361659.910397415</v>
      </c>
      <c r="D132" s="387">
        <v>2567153.4692707402</v>
      </c>
      <c r="E132" s="387">
        <f t="shared" si="4"/>
        <v>2788120.6471439144</v>
      </c>
      <c r="F132" s="387">
        <v>3009087.8250170881</v>
      </c>
      <c r="G132" s="387">
        <v>2634601.7821059036</v>
      </c>
      <c r="H132" s="387">
        <v>2797892.4752307204</v>
      </c>
      <c r="I132" s="388">
        <v>2485697.0263357428</v>
      </c>
      <c r="J132" s="387">
        <v>1989469.1300758377</v>
      </c>
      <c r="K132" s="387">
        <v>2165392.2869152045</v>
      </c>
      <c r="L132" s="387">
        <v>2320464.5457570711</v>
      </c>
      <c r="M132" s="387">
        <v>2458152.6496720091</v>
      </c>
      <c r="N132" s="387">
        <v>2074063.1299296853</v>
      </c>
      <c r="O132" s="387">
        <v>2290792.0976842106</v>
      </c>
      <c r="P132" s="387">
        <v>2279441.3643864784</v>
      </c>
      <c r="Q132" s="387">
        <v>2520252.0199529412</v>
      </c>
      <c r="R132" s="387">
        <v>2809745.0027299146</v>
      </c>
      <c r="S132" s="388">
        <v>3257659.493095309</v>
      </c>
      <c r="T132" s="387">
        <v>3020184.5961346882</v>
      </c>
      <c r="U132" s="387">
        <v>3364233.3527537552</v>
      </c>
      <c r="V132" s="387">
        <v>3470518.2136688023</v>
      </c>
      <c r="W132" s="387">
        <v>3603268.8728213343</v>
      </c>
      <c r="X132" s="387">
        <v>4213655.0393803474</v>
      </c>
      <c r="Y132" s="387">
        <v>4353459.0674509201</v>
      </c>
      <c r="Z132" s="387">
        <v>4045013.8160859309</v>
      </c>
      <c r="AA132" s="387">
        <v>4804403.6505789049</v>
      </c>
      <c r="AB132" s="387">
        <v>6876574.1868599784</v>
      </c>
      <c r="AC132" s="388">
        <v>6222461.0040879762</v>
      </c>
      <c r="AD132" s="387">
        <v>6324506.9451469947</v>
      </c>
      <c r="AE132" s="387">
        <v>5476233.7297703708</v>
      </c>
      <c r="AF132" s="387">
        <v>6571539.2901019724</v>
      </c>
      <c r="AG132" s="387">
        <v>5864181.7186420485</v>
      </c>
      <c r="AH132" s="387">
        <v>5632860.1482690284</v>
      </c>
      <c r="AI132" s="387">
        <v>6062761.7719415929</v>
      </c>
      <c r="AJ132" s="387">
        <v>7151918.0686260806</v>
      </c>
      <c r="AK132" s="387">
        <v>8092487.0792227201</v>
      </c>
      <c r="AL132" s="387">
        <v>9043828.5114849955</v>
      </c>
      <c r="AM132" s="388">
        <v>10005262.680168414</v>
      </c>
      <c r="AN132" s="387">
        <v>11003466.33986043</v>
      </c>
      <c r="AO132" s="387">
        <v>10787126.535633527</v>
      </c>
      <c r="AP132" s="387">
        <v>10076659.010559425</v>
      </c>
      <c r="AQ132" s="387">
        <v>10963519.312428204</v>
      </c>
      <c r="AR132" s="387">
        <v>11598319.556871841</v>
      </c>
      <c r="AS132" s="387">
        <v>13100607.785737393</v>
      </c>
      <c r="AT132" s="387">
        <v>13031780.256984493</v>
      </c>
      <c r="AU132" s="387">
        <v>12776980.680424748</v>
      </c>
      <c r="AV132" s="387">
        <v>13084245.299494993</v>
      </c>
      <c r="AW132" s="388">
        <v>12208071.369431872</v>
      </c>
      <c r="AX132" s="387">
        <v>15793214.896684008</v>
      </c>
      <c r="AY132" s="387">
        <v>13978426.82840647</v>
      </c>
      <c r="AZ132" s="387">
        <v>16568842.84904</v>
      </c>
      <c r="BA132" s="387">
        <v>13742920.59937181</v>
      </c>
      <c r="BB132" s="387">
        <v>14024842.434054703</v>
      </c>
      <c r="BC132" s="387">
        <v>14249589.728101753</v>
      </c>
      <c r="BD132" s="387">
        <v>13700190.363120219</v>
      </c>
      <c r="BE132" s="387">
        <v>15128795.037124066</v>
      </c>
      <c r="BF132" s="387">
        <v>14620125</v>
      </c>
      <c r="BG132" s="387">
        <v>14572033.57277628</v>
      </c>
      <c r="BH132" s="389"/>
      <c r="BL132" s="694">
        <f t="shared" si="5"/>
        <v>4.2375385130190457E-2</v>
      </c>
    </row>
    <row r="133" spans="1:64" x14ac:dyDescent="0.2">
      <c r="A133" s="909">
        <v>99.997</v>
      </c>
      <c r="B133" s="387">
        <v>2620233.5299901674</v>
      </c>
      <c r="C133" s="387">
        <f t="shared" si="3"/>
        <v>2844631.8765043709</v>
      </c>
      <c r="D133" s="387">
        <v>3069030.223018575</v>
      </c>
      <c r="E133" s="387">
        <f t="shared" si="4"/>
        <v>3334407.8975653369</v>
      </c>
      <c r="F133" s="387">
        <v>3599785.5721120983</v>
      </c>
      <c r="G133" s="387">
        <v>3151096.6506944061</v>
      </c>
      <c r="H133" s="387">
        <v>3345098.4678052403</v>
      </c>
      <c r="I133" s="388">
        <v>2966492.6929181619</v>
      </c>
      <c r="J133" s="387">
        <v>2412798.8872036096</v>
      </c>
      <c r="K133" s="387">
        <v>2560702.0211988306</v>
      </c>
      <c r="L133" s="387">
        <v>2792971.6325422539</v>
      </c>
      <c r="M133" s="387">
        <v>2946206.0463339705</v>
      </c>
      <c r="N133" s="387">
        <v>2477905.4640782638</v>
      </c>
      <c r="O133" s="387">
        <v>2720762.4777543861</v>
      </c>
      <c r="P133" s="387">
        <v>2774745.8940644129</v>
      </c>
      <c r="Q133" s="387">
        <v>3031428.9523450984</v>
      </c>
      <c r="R133" s="387">
        <v>3334568.9033962484</v>
      </c>
      <c r="S133" s="388">
        <v>3991116.5333839762</v>
      </c>
      <c r="T133" s="387">
        <v>3637153.7844192069</v>
      </c>
      <c r="U133" s="387">
        <v>4142059.9921711427</v>
      </c>
      <c r="V133" s="387">
        <v>4173096.2252844982</v>
      </c>
      <c r="W133" s="387">
        <v>4379831.8732113903</v>
      </c>
      <c r="X133" s="387">
        <v>5206278.7482068408</v>
      </c>
      <c r="Y133" s="387">
        <v>4526573.2321442217</v>
      </c>
      <c r="Z133" s="387">
        <v>4888121.3710093936</v>
      </c>
      <c r="AA133" s="387">
        <v>5529825.8166104481</v>
      </c>
      <c r="AB133" s="387">
        <v>8361057.0354365343</v>
      </c>
      <c r="AC133" s="388">
        <v>7519236.615020778</v>
      </c>
      <c r="AD133" s="387">
        <v>7588228.2825278817</v>
      </c>
      <c r="AE133" s="387">
        <v>6570698.4921525009</v>
      </c>
      <c r="AF133" s="387">
        <v>8049890.8822128605</v>
      </c>
      <c r="AG133" s="387">
        <v>7241345.0296605127</v>
      </c>
      <c r="AH133" s="387">
        <v>6890982.1472199559</v>
      </c>
      <c r="AI133" s="387">
        <v>7414868.8589657573</v>
      </c>
      <c r="AJ133" s="387">
        <v>8921971.6382449176</v>
      </c>
      <c r="AK133" s="387">
        <v>9788831.9641255606</v>
      </c>
      <c r="AL133" s="387">
        <v>11266855.530800361</v>
      </c>
      <c r="AM133" s="388">
        <v>12577336.789745774</v>
      </c>
      <c r="AN133" s="387">
        <v>13455935.244037079</v>
      </c>
      <c r="AO133" s="387">
        <v>13704656.520948196</v>
      </c>
      <c r="AP133" s="387">
        <v>12653898.774907013</v>
      </c>
      <c r="AQ133" s="387">
        <v>13814116.96874007</v>
      </c>
      <c r="AR133" s="387">
        <v>14166658.313458221</v>
      </c>
      <c r="AS133" s="387">
        <v>15764466.236446826</v>
      </c>
      <c r="AT133" s="387">
        <v>15905394.833651233</v>
      </c>
      <c r="AU133" s="387">
        <v>15825879.713634033</v>
      </c>
      <c r="AV133" s="387">
        <v>16328829.798510658</v>
      </c>
      <c r="AW133" s="388">
        <v>15499575.922670163</v>
      </c>
      <c r="AX133" s="387">
        <v>21006276.655443091</v>
      </c>
      <c r="AY133" s="387">
        <v>18709278.926902909</v>
      </c>
      <c r="AZ133" s="387">
        <v>21875417.3616</v>
      </c>
      <c r="BA133" s="387">
        <v>17955406.915115822</v>
      </c>
      <c r="BB133" s="387">
        <v>17798479.585156042</v>
      </c>
      <c r="BC133" s="387">
        <v>18074760.011076838</v>
      </c>
      <c r="BD133" s="387">
        <v>17404908.305759635</v>
      </c>
      <c r="BE133" s="387">
        <v>19852145.426422566</v>
      </c>
      <c r="BF133" s="387">
        <v>18703674</v>
      </c>
      <c r="BG133" s="387">
        <v>18622935.465881687</v>
      </c>
      <c r="BH133" s="389"/>
      <c r="BL133" s="694">
        <f t="shared" si="5"/>
        <v>4.4034560467433925E-2</v>
      </c>
    </row>
    <row r="134" spans="1:64" x14ac:dyDescent="0.2">
      <c r="A134" s="909">
        <v>99.998000000000005</v>
      </c>
      <c r="B134" s="387">
        <v>3582131.4675516225</v>
      </c>
      <c r="C134" s="387">
        <f t="shared" si="3"/>
        <v>3857781.0696176561</v>
      </c>
      <c r="D134" s="387">
        <v>4133430.6716836891</v>
      </c>
      <c r="E134" s="387">
        <f t="shared" si="4"/>
        <v>4444427.9995465605</v>
      </c>
      <c r="F134" s="387">
        <v>4755425.3274094323</v>
      </c>
      <c r="G134" s="387">
        <v>4072466.1419797488</v>
      </c>
      <c r="H134" s="387">
        <v>4387233.9280789224</v>
      </c>
      <c r="I134" s="388">
        <v>3966905.7234999747</v>
      </c>
      <c r="J134" s="387">
        <v>3224466.1891139485</v>
      </c>
      <c r="K134" s="387">
        <v>3292954.2207602337</v>
      </c>
      <c r="L134" s="387">
        <v>3583687.0899378224</v>
      </c>
      <c r="M134" s="387">
        <v>3824870.4419164667</v>
      </c>
      <c r="N134" s="387">
        <v>3221610.1647814126</v>
      </c>
      <c r="O134" s="387">
        <v>3570110.6714385967</v>
      </c>
      <c r="P134" s="387">
        <v>3684050.8176736757</v>
      </c>
      <c r="Q134" s="387">
        <v>3963217.6768</v>
      </c>
      <c r="R134" s="387">
        <v>4453529.634191446</v>
      </c>
      <c r="S134" s="388">
        <v>5448989.9808459254</v>
      </c>
      <c r="T134" s="387">
        <v>4901732.1065949397</v>
      </c>
      <c r="U134" s="387">
        <v>5514216.9654984074</v>
      </c>
      <c r="V134" s="387">
        <v>5671020.3145239055</v>
      </c>
      <c r="W134" s="387">
        <v>5911918.9920962416</v>
      </c>
      <c r="X134" s="387">
        <v>7044510.1086368039</v>
      </c>
      <c r="Y134" s="387">
        <v>5096768.2103735395</v>
      </c>
      <c r="Z134" s="387">
        <v>6549090.7117781341</v>
      </c>
      <c r="AA134" s="387">
        <v>7511272.1241316441</v>
      </c>
      <c r="AB134" s="387">
        <v>11052020.881162684</v>
      </c>
      <c r="AC134" s="388">
        <v>10289099.363762289</v>
      </c>
      <c r="AD134" s="387">
        <v>10407426.322819436</v>
      </c>
      <c r="AE134" s="387">
        <v>8941692.4573791549</v>
      </c>
      <c r="AF134" s="387">
        <v>11165004.577761495</v>
      </c>
      <c r="AG134" s="387">
        <v>10528021.159737939</v>
      </c>
      <c r="AH134" s="387">
        <v>9439778.7365660332</v>
      </c>
      <c r="AI134" s="387">
        <v>9947299.5059733652</v>
      </c>
      <c r="AJ134" s="387">
        <v>12258793.12821947</v>
      </c>
      <c r="AK134" s="387">
        <v>13328986.008968608</v>
      </c>
      <c r="AL134" s="387">
        <v>15627060.821830289</v>
      </c>
      <c r="AM134" s="388">
        <v>18256620.28524223</v>
      </c>
      <c r="AN134" s="387">
        <v>18919842.75169253</v>
      </c>
      <c r="AO134" s="387">
        <v>19303410.196498897</v>
      </c>
      <c r="AP134" s="387">
        <v>17956635.489353206</v>
      </c>
      <c r="AQ134" s="387">
        <v>19447883.354857631</v>
      </c>
      <c r="AR134" s="387">
        <v>20079139.203235205</v>
      </c>
      <c r="AS134" s="387">
        <v>21063239.323103942</v>
      </c>
      <c r="AT134" s="387">
        <v>21663383.274914164</v>
      </c>
      <c r="AU134" s="387">
        <v>21368302.016391832</v>
      </c>
      <c r="AV134" s="387">
        <v>23768557.782590091</v>
      </c>
      <c r="AW134" s="388">
        <v>22856827.960235205</v>
      </c>
      <c r="AX134" s="387">
        <v>29636751.709952153</v>
      </c>
      <c r="AY134" s="387">
        <v>27320687.361690842</v>
      </c>
      <c r="AZ134" s="387">
        <v>30265940.951359998</v>
      </c>
      <c r="BA134" s="387">
        <v>26036575.298625834</v>
      </c>
      <c r="BB134" s="387">
        <v>26852474.430891488</v>
      </c>
      <c r="BC134" s="387">
        <v>25713863.640117262</v>
      </c>
      <c r="BD134" s="387">
        <v>25375412.936065868</v>
      </c>
      <c r="BE134" s="387">
        <v>27908463.311877299</v>
      </c>
      <c r="BF134" s="387">
        <v>26405136</v>
      </c>
      <c r="BG134" s="387">
        <v>26257360.766917292</v>
      </c>
      <c r="BH134" s="389"/>
      <c r="BL134" s="694">
        <f t="shared" si="5"/>
        <v>4.5311573508548308E-2</v>
      </c>
    </row>
    <row r="135" spans="1:64" x14ac:dyDescent="0.2">
      <c r="A135" s="909">
        <v>99.998999999999995</v>
      </c>
      <c r="B135" s="387">
        <v>8474509.0103244837</v>
      </c>
      <c r="C135" s="387">
        <f t="shared" si="3"/>
        <v>9659242.5142406635</v>
      </c>
      <c r="D135" s="387">
        <v>10843976.018156841</v>
      </c>
      <c r="E135" s="387">
        <f t="shared" si="4"/>
        <v>11760536.538584001</v>
      </c>
      <c r="F135" s="387">
        <v>12677097.059011163</v>
      </c>
      <c r="G135" s="387">
        <v>10481837.183865434</v>
      </c>
      <c r="H135" s="387">
        <v>10180700.501538135</v>
      </c>
      <c r="I135" s="388">
        <v>10511661.722489005</v>
      </c>
      <c r="J135" s="387">
        <v>7755120.4899683213</v>
      </c>
      <c r="K135" s="387">
        <v>8115529.5840643272</v>
      </c>
      <c r="L135" s="387">
        <v>9225744.2690253071</v>
      </c>
      <c r="M135" s="387">
        <v>8679523.0676741693</v>
      </c>
      <c r="N135" s="387">
        <v>7315045.7829409968</v>
      </c>
      <c r="O135" s="387">
        <v>8413035.1637894735</v>
      </c>
      <c r="P135" s="387">
        <v>8687269.1597018894</v>
      </c>
      <c r="Q135" s="387">
        <v>9386154.1890509799</v>
      </c>
      <c r="R135" s="387">
        <v>10443922.80599994</v>
      </c>
      <c r="S135" s="388">
        <v>14418301.544588838</v>
      </c>
      <c r="T135" s="387">
        <v>10529197.071926679</v>
      </c>
      <c r="U135" s="387">
        <v>12883849.593263542</v>
      </c>
      <c r="V135" s="387">
        <v>22134661.811619978</v>
      </c>
      <c r="W135" s="387">
        <v>28509894.800927926</v>
      </c>
      <c r="X135" s="387">
        <v>31565709.657333679</v>
      </c>
      <c r="Y135" s="387">
        <v>6877385.5493086856</v>
      </c>
      <c r="Z135" s="387">
        <v>26620190.028668735</v>
      </c>
      <c r="AA135" s="387">
        <v>38513243.703382261</v>
      </c>
      <c r="AB135" s="387">
        <v>42639873.348488577</v>
      </c>
      <c r="AC135" s="388">
        <v>40528513.883036591</v>
      </c>
      <c r="AD135" s="387">
        <v>39429214.586516455</v>
      </c>
      <c r="AE135" s="387">
        <v>36047256.998214342</v>
      </c>
      <c r="AF135" s="387">
        <v>38869734.088294566</v>
      </c>
      <c r="AG135" s="387">
        <v>34159145.099940442</v>
      </c>
      <c r="AH135" s="387">
        <v>34904729.976920389</v>
      </c>
      <c r="AI135" s="387">
        <v>37681712.563623123</v>
      </c>
      <c r="AJ135" s="387">
        <v>43460214.442238323</v>
      </c>
      <c r="AK135" s="387">
        <v>51087991.198804177</v>
      </c>
      <c r="AL135" s="387">
        <v>50842509.091243789</v>
      </c>
      <c r="AM135" s="388">
        <v>54196111.555294991</v>
      </c>
      <c r="AN135" s="387">
        <v>67031736.425788976</v>
      </c>
      <c r="AO135" s="387">
        <v>59734253.964582436</v>
      </c>
      <c r="AP135" s="387">
        <v>63924265.459247611</v>
      </c>
      <c r="AQ135" s="387">
        <v>68218011.678064272</v>
      </c>
      <c r="AR135" s="387">
        <v>68478046.264026165</v>
      </c>
      <c r="AS135" s="387">
        <v>67392967.667236671</v>
      </c>
      <c r="AT135" s="387">
        <v>71340458.25209254</v>
      </c>
      <c r="AU135" s="387">
        <v>80193681.148781538</v>
      </c>
      <c r="AV135" s="387">
        <v>82848341.882050842</v>
      </c>
      <c r="AW135" s="388">
        <v>58080498.693853378</v>
      </c>
      <c r="AX135" s="387">
        <v>43872956.461716481</v>
      </c>
      <c r="AY135" s="387">
        <v>82732286.074137539</v>
      </c>
      <c r="AZ135" s="387">
        <v>80477018.055040002</v>
      </c>
      <c r="BA135" s="387">
        <v>75142121.493207693</v>
      </c>
      <c r="BB135" s="387">
        <v>81776158.385372072</v>
      </c>
      <c r="BC135" s="387">
        <v>79097790.837619245</v>
      </c>
      <c r="BD135" s="387">
        <v>73108348.613216892</v>
      </c>
      <c r="BE135" s="387">
        <v>86303577.707873493</v>
      </c>
      <c r="BF135" s="387">
        <v>96140176</v>
      </c>
      <c r="BG135" s="387">
        <v>85551664.548162863</v>
      </c>
      <c r="BH135" s="389"/>
      <c r="BL135" s="694">
        <f t="shared" si="5"/>
        <v>5.9928500185651767E-2</v>
      </c>
    </row>
    <row r="136" spans="1:64" ht="17" thickBot="1" x14ac:dyDescent="0.25">
      <c r="A136" s="479"/>
      <c r="B136" s="402"/>
      <c r="C136" s="402"/>
      <c r="D136" s="402"/>
      <c r="E136" s="402"/>
      <c r="F136" s="402"/>
      <c r="G136" s="402"/>
      <c r="H136" s="402"/>
      <c r="I136" s="403"/>
      <c r="J136" s="402"/>
      <c r="K136" s="402"/>
      <c r="L136" s="402"/>
      <c r="M136" s="402"/>
      <c r="N136" s="402"/>
      <c r="O136" s="402"/>
      <c r="P136" s="402"/>
      <c r="Q136" s="402"/>
      <c r="R136" s="402"/>
      <c r="S136" s="403"/>
      <c r="T136" s="402"/>
      <c r="U136" s="402"/>
      <c r="V136" s="402"/>
      <c r="W136" s="402"/>
      <c r="X136" s="402"/>
      <c r="Y136" s="402"/>
      <c r="Z136" s="402"/>
      <c r="AA136" s="402"/>
      <c r="AB136" s="402"/>
      <c r="AC136" s="403"/>
      <c r="AD136" s="402"/>
      <c r="AE136" s="402"/>
      <c r="AF136" s="402"/>
      <c r="AG136" s="402"/>
      <c r="AH136" s="402"/>
      <c r="AI136" s="402"/>
      <c r="AJ136" s="402"/>
      <c r="AK136" s="402"/>
      <c r="AL136" s="402"/>
      <c r="AM136" s="403"/>
      <c r="AN136" s="402"/>
      <c r="AO136" s="402"/>
      <c r="AP136" s="402"/>
      <c r="AQ136" s="402"/>
      <c r="AR136" s="402"/>
      <c r="AS136" s="402"/>
      <c r="AT136" s="402"/>
      <c r="AU136" s="402"/>
      <c r="AV136" s="402"/>
      <c r="AW136" s="403"/>
      <c r="AX136" s="402"/>
      <c r="AY136" s="402"/>
      <c r="AZ136" s="402"/>
      <c r="BA136" s="402"/>
      <c r="BB136" s="402"/>
      <c r="BC136" s="402"/>
      <c r="BD136" s="402"/>
      <c r="BE136" s="402"/>
      <c r="BF136" s="402"/>
      <c r="BG136" s="402"/>
      <c r="BH136" s="404"/>
    </row>
    <row r="137" spans="1:64" ht="17" thickTop="1" x14ac:dyDescent="0.2"/>
    <row r="140" spans="1:64" ht="17" thickBot="1" x14ac:dyDescent="0.25"/>
    <row r="141" spans="1:64" ht="17" thickBot="1" x14ac:dyDescent="0.25">
      <c r="A141" s="1165" t="s">
        <v>100</v>
      </c>
      <c r="B141" s="1137">
        <v>6.8058013765978371</v>
      </c>
      <c r="C141" s="1137">
        <v>6.7223503702804415</v>
      </c>
      <c r="D141" s="1137">
        <v>6.6143462939736013</v>
      </c>
      <c r="E141" s="1137">
        <v>6.4903006505303882</v>
      </c>
      <c r="F141" s="1137">
        <v>6.3080428343586235</v>
      </c>
      <c r="G141" s="1137">
        <v>6.1275936479831792</v>
      </c>
      <c r="H141" s="1137">
        <v>5.8737668399278666</v>
      </c>
      <c r="I141" s="1137">
        <v>5.5979376232118483</v>
      </c>
      <c r="J141" s="1137">
        <v>5.3155419026591151</v>
      </c>
      <c r="K141" s="1137">
        <v>5.0595760233918128</v>
      </c>
      <c r="L141" s="1137">
        <v>4.8491111305718535</v>
      </c>
      <c r="M141" s="1137">
        <v>4.5978576766586405</v>
      </c>
      <c r="N141" s="1137">
        <v>4.2320391317639867</v>
      </c>
      <c r="O141" s="1137">
        <v>3.8857543859649124</v>
      </c>
      <c r="P141" s="1137">
        <v>3.6845887676337501</v>
      </c>
      <c r="Q141" s="1137">
        <v>3.4743215686274511</v>
      </c>
      <c r="R141" s="1137">
        <v>3.250770540405671</v>
      </c>
      <c r="S141" s="1137">
        <v>3.0045307794568488</v>
      </c>
      <c r="T141" s="1137">
        <v>2.7581191472404862</v>
      </c>
      <c r="U141" s="1137">
        <v>2.5203459262630861</v>
      </c>
      <c r="V141" s="1137">
        <v>2.3733739096890334</v>
      </c>
      <c r="W141" s="1137">
        <v>2.2734905873416684</v>
      </c>
      <c r="X141" s="1137">
        <v>2.1882273903851095</v>
      </c>
      <c r="Y141" s="1137">
        <v>2.1148880910549233</v>
      </c>
      <c r="Z141" s="1137">
        <v>2.0723829484636398</v>
      </c>
      <c r="AA141" s="1137">
        <v>2.0192177956057984</v>
      </c>
      <c r="AB141" s="1137">
        <v>1.9485519231445965</v>
      </c>
      <c r="AC141" s="1137">
        <v>1.870738876313389</v>
      </c>
      <c r="AD141" s="1137">
        <v>1.7977630233275435</v>
      </c>
      <c r="AE141" s="1137">
        <v>1.7346574355439992</v>
      </c>
      <c r="AF141" s="1137">
        <v>1.6905416132380779</v>
      </c>
      <c r="AG141" s="1137">
        <v>1.6489577129243598</v>
      </c>
      <c r="AH141" s="1137">
        <v>1.6135913276605665</v>
      </c>
      <c r="AI141" s="1137">
        <v>1.5806796934100282</v>
      </c>
      <c r="AJ141" s="1137">
        <v>1.5484773064123718</v>
      </c>
      <c r="AK141" s="1137">
        <v>1.5186846038863975</v>
      </c>
      <c r="AL141" s="1137">
        <v>1.4989915943637568</v>
      </c>
      <c r="AM141" s="1137">
        <v>1.475563609230933</v>
      </c>
      <c r="AN141" s="1137">
        <v>1.4418289761483178</v>
      </c>
      <c r="AO141" s="1137">
        <v>1.4068446860946671</v>
      </c>
      <c r="AP141" s="1137">
        <v>1.3822611647819467</v>
      </c>
      <c r="AQ141" s="1137">
        <v>1.353342295001833</v>
      </c>
      <c r="AR141" s="1137">
        <v>1.3172048765982753</v>
      </c>
      <c r="AS141" s="1137">
        <v>1.2795674076812866</v>
      </c>
      <c r="AT141" s="1137">
        <v>1.2425554832484347</v>
      </c>
      <c r="AU141" s="1137">
        <v>1.2085866137006036</v>
      </c>
      <c r="AV141" s="1137">
        <v>1.1848840195155355</v>
      </c>
      <c r="AW141" s="1137">
        <v>1.1712001353695165</v>
      </c>
      <c r="AX141" s="1137">
        <v>1.1544371357983509</v>
      </c>
      <c r="AY141" s="1137">
        <v>1.1296488973213374</v>
      </c>
      <c r="AZ141" s="1137">
        <v>1.10744</v>
      </c>
      <c r="BA141" s="1137">
        <v>1.0870043188064389</v>
      </c>
      <c r="BB141" s="1138">
        <v>1.0680091038845814</v>
      </c>
      <c r="BC141" s="1138">
        <v>1.0574945331971008</v>
      </c>
      <c r="BD141" s="1138">
        <v>1.0444492648376418</v>
      </c>
      <c r="BE141" s="1138">
        <v>1.0244872660665885</v>
      </c>
      <c r="BF141" s="1138">
        <v>1</v>
      </c>
      <c r="BG141" s="1138">
        <v>0.98191232798978578</v>
      </c>
      <c r="BH141" s="1139">
        <v>0.96360385474954446</v>
      </c>
    </row>
  </sheetData>
  <mergeCells count="3">
    <mergeCell ref="A4:BH4"/>
    <mergeCell ref="B6:BH6"/>
    <mergeCell ref="B7:BH7"/>
  </mergeCells>
  <phoneticPr fontId="76" type="noConversion"/>
  <hyperlinks>
    <hyperlink ref="A1" location="Index!A1" display="Back to index" xr:uid="{00000000-0004-0000-33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8" tint="0.39997558519241921"/>
  </sheetPr>
  <dimension ref="A1:BL141"/>
  <sheetViews>
    <sheetView workbookViewId="0">
      <pane xSplit="1" ySplit="8" topLeftCell="B9" activePane="bottomRight" state="frozen"/>
      <selection activeCell="D32" sqref="D32"/>
      <selection pane="topRight" activeCell="D32" sqref="D32"/>
      <selection pane="bottomLeft" activeCell="D32" sqref="D32"/>
      <selection pane="bottomRight" activeCell="BL12" sqref="BL12:BL135"/>
    </sheetView>
  </sheetViews>
  <sheetFormatPr baseColWidth="10" defaultColWidth="10.83203125" defaultRowHeight="16" x14ac:dyDescent="0.2"/>
  <cols>
    <col min="1" max="1" width="10.83203125" style="56"/>
    <col min="2" max="2" width="11.1640625" style="56" customWidth="1"/>
    <col min="3" max="19" width="11.1640625" style="56" hidden="1" customWidth="1"/>
    <col min="20" max="20" width="11.1640625" style="56" customWidth="1"/>
    <col min="21" max="45" width="11.1640625" style="56" hidden="1" customWidth="1"/>
    <col min="46" max="49" width="12.83203125" style="56" hidden="1" customWidth="1"/>
    <col min="50" max="60" width="12.83203125" style="56" customWidth="1"/>
    <col min="61" max="63" width="10.83203125" style="56"/>
    <col min="64" max="64" width="11.83203125" style="56" bestFit="1" customWidth="1"/>
    <col min="65" max="16384" width="10.83203125" style="56"/>
  </cols>
  <sheetData>
    <row r="1" spans="1:64" x14ac:dyDescent="0.2">
      <c r="A1" s="52" t="s">
        <v>37</v>
      </c>
      <c r="B1" s="52"/>
      <c r="C1" s="52"/>
      <c r="G1" s="100"/>
      <c r="H1" s="99"/>
      <c r="I1" s="100"/>
      <c r="J1" s="100"/>
      <c r="K1" s="100"/>
      <c r="L1" s="100"/>
      <c r="M1" s="100"/>
      <c r="N1" s="100"/>
    </row>
    <row r="2" spans="1:64" x14ac:dyDescent="0.2">
      <c r="I2" s="98"/>
    </row>
    <row r="3" spans="1:64" ht="17" thickBot="1" x14ac:dyDescent="0.25"/>
    <row r="4" spans="1:64" ht="25" customHeight="1" thickTop="1" x14ac:dyDescent="0.2">
      <c r="A4" s="1385" t="s">
        <v>1107</v>
      </c>
      <c r="B4" s="1386"/>
      <c r="C4" s="1386"/>
      <c r="D4" s="1386"/>
      <c r="E4" s="1386"/>
      <c r="F4" s="1386"/>
      <c r="G4" s="1386"/>
      <c r="H4" s="1386"/>
      <c r="I4" s="1386"/>
      <c r="J4" s="1386"/>
      <c r="K4" s="1386"/>
      <c r="L4" s="1386"/>
      <c r="M4" s="1386"/>
      <c r="N4" s="1386"/>
      <c r="O4" s="1386"/>
      <c r="P4" s="1386"/>
      <c r="Q4" s="1386"/>
      <c r="R4" s="1386"/>
      <c r="S4" s="1386"/>
      <c r="T4" s="1386"/>
      <c r="U4" s="1386"/>
      <c r="V4" s="1386"/>
      <c r="W4" s="1386"/>
      <c r="X4" s="1386"/>
      <c r="Y4" s="1386"/>
      <c r="Z4" s="1386"/>
      <c r="AA4" s="1386"/>
      <c r="AB4" s="1386"/>
      <c r="AC4" s="1386"/>
      <c r="AD4" s="1386"/>
      <c r="AE4" s="1386"/>
      <c r="AF4" s="1386"/>
      <c r="AG4" s="1386"/>
      <c r="AH4" s="1386"/>
      <c r="AI4" s="1386"/>
      <c r="AJ4" s="1386"/>
      <c r="AK4" s="1386"/>
      <c r="AL4" s="1386"/>
      <c r="AM4" s="1386"/>
      <c r="AN4" s="1386"/>
      <c r="AO4" s="1386"/>
      <c r="AP4" s="1386"/>
      <c r="AQ4" s="1386"/>
      <c r="AR4" s="1386"/>
      <c r="AS4" s="1386"/>
      <c r="AT4" s="1386"/>
      <c r="AU4" s="1386"/>
      <c r="AV4" s="1386"/>
      <c r="AW4" s="1386"/>
      <c r="AX4" s="1386"/>
      <c r="AY4" s="1386"/>
      <c r="AZ4" s="1386"/>
      <c r="BA4" s="1386"/>
      <c r="BB4" s="1386"/>
      <c r="BC4" s="1386"/>
      <c r="BD4" s="1386"/>
      <c r="BE4" s="1386"/>
      <c r="BF4" s="1386"/>
      <c r="BG4" s="1386"/>
      <c r="BH4" s="1387"/>
    </row>
    <row r="5" spans="1:64" x14ac:dyDescent="0.2">
      <c r="A5" s="96"/>
      <c r="B5" s="97"/>
      <c r="C5" s="97"/>
      <c r="D5" s="97"/>
      <c r="E5" s="97"/>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208"/>
    </row>
    <row r="6" spans="1:64" ht="31" customHeight="1" thickBot="1" x14ac:dyDescent="0.25">
      <c r="A6" s="96"/>
      <c r="B6" s="1391" t="s">
        <v>876</v>
      </c>
      <c r="C6" s="1391"/>
      <c r="D6" s="1391"/>
      <c r="E6" s="1391"/>
      <c r="F6" s="1391"/>
      <c r="G6" s="1391"/>
      <c r="H6" s="1391"/>
      <c r="I6" s="1391"/>
      <c r="J6" s="1391"/>
      <c r="K6" s="1391"/>
      <c r="L6" s="1391"/>
      <c r="M6" s="1391"/>
      <c r="N6" s="1391"/>
      <c r="O6" s="1391"/>
      <c r="P6" s="1391"/>
      <c r="Q6" s="1391"/>
      <c r="R6" s="1391"/>
      <c r="S6" s="1391"/>
      <c r="T6" s="1391"/>
      <c r="U6" s="1391"/>
      <c r="V6" s="1391"/>
      <c r="W6" s="1391"/>
      <c r="X6" s="1391"/>
      <c r="Y6" s="1391"/>
      <c r="Z6" s="1391"/>
      <c r="AA6" s="1391"/>
      <c r="AB6" s="1391"/>
      <c r="AC6" s="1391"/>
      <c r="AD6" s="1391"/>
      <c r="AE6" s="1391"/>
      <c r="AF6" s="1391"/>
      <c r="AG6" s="1391"/>
      <c r="AH6" s="1391"/>
      <c r="AI6" s="1391"/>
      <c r="AJ6" s="1391"/>
      <c r="AK6" s="1391"/>
      <c r="AL6" s="1391"/>
      <c r="AM6" s="1391"/>
      <c r="AN6" s="1391"/>
      <c r="AO6" s="1391"/>
      <c r="AP6" s="1391"/>
      <c r="AQ6" s="1391"/>
      <c r="AR6" s="1391"/>
      <c r="AS6" s="1391"/>
      <c r="AT6" s="1391"/>
      <c r="AU6" s="1391"/>
      <c r="AV6" s="1391"/>
      <c r="AW6" s="1391"/>
      <c r="AX6" s="1391"/>
      <c r="AY6" s="1391"/>
      <c r="AZ6" s="1391"/>
      <c r="BA6" s="1391"/>
      <c r="BB6" s="1391"/>
      <c r="BC6" s="1391"/>
      <c r="BD6" s="1391"/>
      <c r="BE6" s="1391"/>
      <c r="BF6" s="1391"/>
      <c r="BG6" s="1391"/>
      <c r="BH6" s="1392"/>
    </row>
    <row r="7" spans="1:64" ht="20" customHeight="1" x14ac:dyDescent="0.2">
      <c r="A7" s="469"/>
      <c r="B7" s="1388" t="s">
        <v>1058</v>
      </c>
      <c r="C7" s="1389"/>
      <c r="D7" s="1389"/>
      <c r="E7" s="1389"/>
      <c r="F7" s="1389"/>
      <c r="G7" s="1389"/>
      <c r="H7" s="1389"/>
      <c r="I7" s="1389"/>
      <c r="J7" s="1389"/>
      <c r="K7" s="1389"/>
      <c r="L7" s="1389"/>
      <c r="M7" s="1389"/>
      <c r="N7" s="1389"/>
      <c r="O7" s="1389"/>
      <c r="P7" s="1389"/>
      <c r="Q7" s="1389"/>
      <c r="R7" s="1389"/>
      <c r="S7" s="1389"/>
      <c r="T7" s="1389"/>
      <c r="U7" s="1389"/>
      <c r="V7" s="1389"/>
      <c r="W7" s="1389"/>
      <c r="X7" s="1389"/>
      <c r="Y7" s="1389"/>
      <c r="Z7" s="1389"/>
      <c r="AA7" s="1389"/>
      <c r="AB7" s="1389"/>
      <c r="AC7" s="1389"/>
      <c r="AD7" s="1389"/>
      <c r="AE7" s="1389"/>
      <c r="AF7" s="1389"/>
      <c r="AG7" s="1389"/>
      <c r="AH7" s="1389"/>
      <c r="AI7" s="1389"/>
      <c r="AJ7" s="1389"/>
      <c r="AK7" s="1389"/>
      <c r="AL7" s="1389"/>
      <c r="AM7" s="1389"/>
      <c r="AN7" s="1389"/>
      <c r="AO7" s="1389"/>
      <c r="AP7" s="1389"/>
      <c r="AQ7" s="1389"/>
      <c r="AR7" s="1389"/>
      <c r="AS7" s="1389"/>
      <c r="AT7" s="1389"/>
      <c r="AU7" s="1389"/>
      <c r="AV7" s="1389"/>
      <c r="AW7" s="1389"/>
      <c r="AX7" s="1389"/>
      <c r="AY7" s="1389"/>
      <c r="AZ7" s="1389"/>
      <c r="BA7" s="1389"/>
      <c r="BB7" s="1389"/>
      <c r="BC7" s="1389"/>
      <c r="BD7" s="1389"/>
      <c r="BE7" s="1389"/>
      <c r="BF7" s="1389"/>
      <c r="BG7" s="1389"/>
      <c r="BH7" s="1390"/>
      <c r="BL7" s="693"/>
    </row>
    <row r="8" spans="1:64" s="87" customFormat="1" ht="31" customHeight="1" x14ac:dyDescent="0.2">
      <c r="A8" s="470"/>
      <c r="B8" s="352">
        <v>1962</v>
      </c>
      <c r="C8" s="352">
        <v>1963</v>
      </c>
      <c r="D8" s="352">
        <v>1964</v>
      </c>
      <c r="E8" s="352">
        <v>1965</v>
      </c>
      <c r="F8" s="352">
        <v>1966</v>
      </c>
      <c r="G8" s="94">
        <v>1967</v>
      </c>
      <c r="H8" s="352">
        <v>1968</v>
      </c>
      <c r="I8" s="365">
        <v>1969</v>
      </c>
      <c r="J8" s="352">
        <v>1970</v>
      </c>
      <c r="K8" s="94">
        <v>1971</v>
      </c>
      <c r="L8" s="352">
        <v>1972</v>
      </c>
      <c r="M8" s="94">
        <v>1973</v>
      </c>
      <c r="N8" s="352">
        <v>1974</v>
      </c>
      <c r="O8" s="94">
        <v>1975</v>
      </c>
      <c r="P8" s="352">
        <v>1976</v>
      </c>
      <c r="Q8" s="94">
        <v>1977</v>
      </c>
      <c r="R8" s="352">
        <v>1978</v>
      </c>
      <c r="S8" s="365">
        <v>1979</v>
      </c>
      <c r="T8" s="352">
        <v>1980</v>
      </c>
      <c r="U8" s="94">
        <v>1981</v>
      </c>
      <c r="V8" s="352">
        <v>1982</v>
      </c>
      <c r="W8" s="94">
        <v>1983</v>
      </c>
      <c r="X8" s="352">
        <v>1984</v>
      </c>
      <c r="Y8" s="94">
        <v>1985</v>
      </c>
      <c r="Z8" s="352">
        <v>1986</v>
      </c>
      <c r="AA8" s="94">
        <v>1987</v>
      </c>
      <c r="AB8" s="352">
        <v>1988</v>
      </c>
      <c r="AC8" s="365">
        <v>1989</v>
      </c>
      <c r="AD8" s="352">
        <v>1990</v>
      </c>
      <c r="AE8" s="94">
        <v>1991</v>
      </c>
      <c r="AF8" s="352">
        <v>1992</v>
      </c>
      <c r="AG8" s="94">
        <v>1993</v>
      </c>
      <c r="AH8" s="352">
        <v>1994</v>
      </c>
      <c r="AI8" s="94">
        <v>1995</v>
      </c>
      <c r="AJ8" s="352">
        <v>1996</v>
      </c>
      <c r="AK8" s="94">
        <v>1997</v>
      </c>
      <c r="AL8" s="352">
        <v>1998</v>
      </c>
      <c r="AM8" s="365">
        <v>1999</v>
      </c>
      <c r="AN8" s="352">
        <v>2000</v>
      </c>
      <c r="AO8" s="94">
        <v>2001</v>
      </c>
      <c r="AP8" s="352">
        <v>2002</v>
      </c>
      <c r="AQ8" s="94">
        <v>2003</v>
      </c>
      <c r="AR8" s="352">
        <v>2004</v>
      </c>
      <c r="AS8" s="94">
        <v>2005</v>
      </c>
      <c r="AT8" s="352">
        <v>2006</v>
      </c>
      <c r="AU8" s="94">
        <v>2007</v>
      </c>
      <c r="AV8" s="352">
        <v>2008</v>
      </c>
      <c r="AW8" s="365">
        <v>2009</v>
      </c>
      <c r="AX8" s="352">
        <v>2010</v>
      </c>
      <c r="AY8" s="94">
        <v>2011</v>
      </c>
      <c r="AZ8" s="352">
        <v>2012</v>
      </c>
      <c r="BA8" s="94">
        <v>2013</v>
      </c>
      <c r="BB8" s="352">
        <v>2014</v>
      </c>
      <c r="BC8" s="94">
        <v>2015</v>
      </c>
      <c r="BD8" s="352">
        <v>2016</v>
      </c>
      <c r="BE8" s="94">
        <v>2017</v>
      </c>
      <c r="BF8" s="352">
        <v>2018</v>
      </c>
      <c r="BG8" s="94">
        <v>2019</v>
      </c>
      <c r="BH8" s="359">
        <v>2020</v>
      </c>
      <c r="BL8" s="1257" t="s">
        <v>1108</v>
      </c>
    </row>
    <row r="9" spans="1:64" s="87" customFormat="1" ht="15" customHeight="1" x14ac:dyDescent="0.2">
      <c r="A9" s="471">
        <v>0</v>
      </c>
      <c r="B9" s="358">
        <v>-2252.7202556538841</v>
      </c>
      <c r="C9" s="358">
        <f>(B9+D9)/2</f>
        <v>-2326.8639801831505</v>
      </c>
      <c r="D9" s="358">
        <v>-2401.0077047124173</v>
      </c>
      <c r="E9" s="358">
        <f>(D9+F9)/2</f>
        <v>-2749.128368191251</v>
      </c>
      <c r="F9" s="358">
        <v>-3097.2490316700842</v>
      </c>
      <c r="G9" s="358">
        <v>-3854.2564045814197</v>
      </c>
      <c r="H9" s="376">
        <v>-5580.0784979314731</v>
      </c>
      <c r="I9" s="366">
        <v>-6392.8447657079305</v>
      </c>
      <c r="J9" s="358">
        <v>-2514.2513199577616</v>
      </c>
      <c r="K9" s="358">
        <v>-2843.4817251461986</v>
      </c>
      <c r="L9" s="358">
        <v>-4044.1586828969257</v>
      </c>
      <c r="M9" s="358">
        <v>-2625.3767333720839</v>
      </c>
      <c r="N9" s="358">
        <v>-2120.2516050137574</v>
      </c>
      <c r="O9" s="378">
        <v>-1461.043649122807</v>
      </c>
      <c r="P9" s="378">
        <v>-1529.1043385680064</v>
      </c>
      <c r="Q9" s="378">
        <v>-2303.4752000000003</v>
      </c>
      <c r="R9" s="378">
        <v>-1570.1221710159391</v>
      </c>
      <c r="S9" s="379">
        <v>-3914.9036056322739</v>
      </c>
      <c r="T9" s="378">
        <v>-2747.0866706515244</v>
      </c>
      <c r="U9" s="378">
        <v>-2636.281838871188</v>
      </c>
      <c r="V9" s="378">
        <v>-3569.5543601723061</v>
      </c>
      <c r="W9" s="378">
        <v>-4039.9927737061448</v>
      </c>
      <c r="X9" s="378">
        <v>-3768.1275662431585</v>
      </c>
      <c r="Y9" s="378">
        <v>-4934.0339164311363</v>
      </c>
      <c r="Z9" s="378">
        <v>-12245.710842471648</v>
      </c>
      <c r="AA9" s="378">
        <v>-8567.5411067554032</v>
      </c>
      <c r="AB9" s="378">
        <v>-11287.961290776648</v>
      </c>
      <c r="AC9" s="379">
        <v>-9142.300888543532</v>
      </c>
      <c r="AD9" s="378">
        <v>-9236.9064138569174</v>
      </c>
      <c r="AE9" s="378">
        <v>-6078.2396541461731</v>
      </c>
      <c r="AF9" s="378">
        <v>-6777.3813274714548</v>
      </c>
      <c r="AG9" s="378">
        <v>-6935.5161405598574</v>
      </c>
      <c r="AH9" s="378">
        <v>-7501.586082293973</v>
      </c>
      <c r="AI9" s="378">
        <v>-8037.7562409899938</v>
      </c>
      <c r="AJ9" s="378">
        <v>-13679.248524846893</v>
      </c>
      <c r="AK9" s="378">
        <v>-14059.982062780267</v>
      </c>
      <c r="AL9" s="378">
        <v>-18095.826527159272</v>
      </c>
      <c r="AM9" s="379">
        <v>-22301.668389916322</v>
      </c>
      <c r="AN9" s="378">
        <v>-28943.274867201333</v>
      </c>
      <c r="AO9" s="378">
        <v>-16716.128560176832</v>
      </c>
      <c r="AP9" s="378">
        <v>-10673.820714446192</v>
      </c>
      <c r="AQ9" s="378">
        <v>-9722.4110472931679</v>
      </c>
      <c r="AR9" s="378">
        <v>-10218.87543264942</v>
      </c>
      <c r="AS9" s="378">
        <v>-14059.886675601978</v>
      </c>
      <c r="AT9" s="378">
        <v>-13484.212104212012</v>
      </c>
      <c r="AU9" s="378">
        <v>-14604.560639958094</v>
      </c>
      <c r="AV9" s="378">
        <v>-14319.323375845246</v>
      </c>
      <c r="AW9" s="379">
        <v>-5967.2646897076866</v>
      </c>
      <c r="AX9" s="378">
        <v>-6416.3616007672344</v>
      </c>
      <c r="AY9" s="378">
        <v>-7250.0866230083438</v>
      </c>
      <c r="AZ9" s="378">
        <v>-8264.8247200000005</v>
      </c>
      <c r="BA9" s="378">
        <v>-12671.209344326659</v>
      </c>
      <c r="BB9" s="378">
        <v>-12884.46182926359</v>
      </c>
      <c r="BC9" s="378">
        <v>-14435.857872673623</v>
      </c>
      <c r="BD9" s="378">
        <v>-14505.31139006517</v>
      </c>
      <c r="BE9" s="378">
        <v>-15913.360703812319</v>
      </c>
      <c r="BF9" s="378">
        <v>-18167</v>
      </c>
      <c r="BG9" s="378">
        <v>-19176.747765640517</v>
      </c>
      <c r="BH9" s="380"/>
      <c r="BL9" s="694"/>
    </row>
    <row r="10" spans="1:64" s="87" customFormat="1" ht="15" customHeight="1" x14ac:dyDescent="0.2">
      <c r="A10" s="472">
        <v>1</v>
      </c>
      <c r="B10" s="317">
        <v>837.11356932153399</v>
      </c>
      <c r="C10" s="317">
        <f t="shared" ref="C10:C73" si="0">(B10+D10)/2</f>
        <v>937.78296873769466</v>
      </c>
      <c r="D10" s="377">
        <v>1038.4523681538553</v>
      </c>
      <c r="E10" s="377">
        <f t="shared" ref="E10:E73" si="1">(D10+F10)/2</f>
        <v>1276.1913241999625</v>
      </c>
      <c r="F10" s="317">
        <v>1513.9302802460697</v>
      </c>
      <c r="G10" s="317">
        <v>1678.9606595473911</v>
      </c>
      <c r="H10" s="377">
        <v>1591.7908136204519</v>
      </c>
      <c r="I10" s="367">
        <v>1886.5049790223929</v>
      </c>
      <c r="J10" s="317">
        <v>1716.9200345588943</v>
      </c>
      <c r="K10" s="317">
        <v>1538.1111111111111</v>
      </c>
      <c r="L10" s="317">
        <v>1381.9966722129782</v>
      </c>
      <c r="M10" s="317">
        <v>2101.2209582329988</v>
      </c>
      <c r="N10" s="317">
        <v>2463.0467746866402</v>
      </c>
      <c r="O10" s="353">
        <v>2630.6557192982459</v>
      </c>
      <c r="P10" s="353">
        <v>2888.7175938248602</v>
      </c>
      <c r="Q10" s="353">
        <v>2703.0221803921568</v>
      </c>
      <c r="R10" s="353">
        <v>3231.2659171632372</v>
      </c>
      <c r="S10" s="381">
        <v>3301.9793266230768</v>
      </c>
      <c r="T10" s="353">
        <v>2964.9780832835227</v>
      </c>
      <c r="U10" s="353">
        <v>2835.389167045972</v>
      </c>
      <c r="V10" s="353">
        <v>1737.3097018923725</v>
      </c>
      <c r="W10" s="353">
        <v>1370.9148241670262</v>
      </c>
      <c r="X10" s="353">
        <v>1892.8166926831198</v>
      </c>
      <c r="Y10" s="353">
        <v>1501.5705446489956</v>
      </c>
      <c r="Z10" s="353">
        <v>1044.4810060256746</v>
      </c>
      <c r="AA10" s="353">
        <v>1171.1463214513631</v>
      </c>
      <c r="AB10" s="353">
        <v>1367.8834500475068</v>
      </c>
      <c r="AC10" s="381">
        <v>1562.0669617216797</v>
      </c>
      <c r="AD10" s="353">
        <v>1414.8394993587767</v>
      </c>
      <c r="AE10" s="353">
        <v>1351.2981422887754</v>
      </c>
      <c r="AF10" s="353">
        <v>941.63167857360941</v>
      </c>
      <c r="AG10" s="353">
        <v>852.51113758189399</v>
      </c>
      <c r="AH10" s="353">
        <v>839.0674903834946</v>
      </c>
      <c r="AI10" s="353">
        <v>839.34091720072502</v>
      </c>
      <c r="AJ10" s="353">
        <v>754.10844822282502</v>
      </c>
      <c r="AK10" s="353">
        <v>461.68011958146485</v>
      </c>
      <c r="AL10" s="353">
        <v>226.34773074892729</v>
      </c>
      <c r="AM10" s="381">
        <v>385.12210200927353</v>
      </c>
      <c r="AN10" s="353">
        <v>125.43912092490365</v>
      </c>
      <c r="AO10" s="353">
        <v>181.48296450621206</v>
      </c>
      <c r="AP10" s="353">
        <v>131.31481065428494</v>
      </c>
      <c r="AQ10" s="353">
        <v>58.193718685078821</v>
      </c>
      <c r="AR10" s="353">
        <v>21.075278025572405</v>
      </c>
      <c r="AS10" s="353">
        <v>52.462263714932753</v>
      </c>
      <c r="AT10" s="353">
        <v>2.4851109664968694</v>
      </c>
      <c r="AU10" s="353">
        <v>67.680850367233802</v>
      </c>
      <c r="AV10" s="353">
        <v>15.403492253701961</v>
      </c>
      <c r="AW10" s="381">
        <v>0</v>
      </c>
      <c r="AX10" s="353">
        <v>0</v>
      </c>
      <c r="AY10" s="353">
        <v>0</v>
      </c>
      <c r="AZ10" s="353">
        <v>0</v>
      </c>
      <c r="BA10" s="353">
        <v>0</v>
      </c>
      <c r="BB10" s="353">
        <v>0</v>
      </c>
      <c r="BC10" s="353">
        <v>-2.1149890663942017</v>
      </c>
      <c r="BD10" s="353">
        <v>-9.400043383538776</v>
      </c>
      <c r="BE10" s="353">
        <v>-8.1958981285327077</v>
      </c>
      <c r="BF10" s="353">
        <v>-62</v>
      </c>
      <c r="BG10" s="353">
        <v>-117.82947935877429</v>
      </c>
      <c r="BH10" s="382"/>
      <c r="BL10" s="694"/>
    </row>
    <row r="11" spans="1:64" s="87" customFormat="1" ht="15" customHeight="1" x14ac:dyDescent="0.2">
      <c r="A11" s="472">
        <v>2</v>
      </c>
      <c r="B11" s="317">
        <v>1681.0329400196658</v>
      </c>
      <c r="C11" s="317">
        <f t="shared" si="0"/>
        <v>1816.1325483709393</v>
      </c>
      <c r="D11" s="377">
        <v>1951.2321567222125</v>
      </c>
      <c r="E11" s="377">
        <f t="shared" si="1"/>
        <v>2227.762580981293</v>
      </c>
      <c r="F11" s="317">
        <v>2504.2930052403735</v>
      </c>
      <c r="G11" s="317">
        <v>3284.3901953189838</v>
      </c>
      <c r="H11" s="377">
        <v>3259.9405961599659</v>
      </c>
      <c r="I11" s="367">
        <v>3537.896577869888</v>
      </c>
      <c r="J11" s="317">
        <v>3364.7380243832199</v>
      </c>
      <c r="K11" s="317">
        <v>2985.1498538011697</v>
      </c>
      <c r="L11" s="317">
        <v>2967.6560119099745</v>
      </c>
      <c r="M11" s="317">
        <v>3830.0154446566476</v>
      </c>
      <c r="N11" s="317">
        <v>4147.3983491287072</v>
      </c>
      <c r="O11" s="353">
        <v>4146.0999298245615</v>
      </c>
      <c r="P11" s="353">
        <v>4288.8613255256851</v>
      </c>
      <c r="Q11" s="353">
        <v>4228.2493490196084</v>
      </c>
      <c r="R11" s="353">
        <v>4674.6080371033549</v>
      </c>
      <c r="S11" s="381">
        <v>4702.0906698499684</v>
      </c>
      <c r="T11" s="353">
        <v>4371.6188483761707</v>
      </c>
      <c r="U11" s="353">
        <v>4292.1491124260356</v>
      </c>
      <c r="V11" s="353">
        <v>3446.1389168684764</v>
      </c>
      <c r="W11" s="353">
        <v>3123.7760670074526</v>
      </c>
      <c r="X11" s="353">
        <v>3380.8113181449939</v>
      </c>
      <c r="Y11" s="353">
        <v>3269.6169887709116</v>
      </c>
      <c r="Z11" s="353">
        <v>2946.9285527152956</v>
      </c>
      <c r="AA11" s="353">
        <v>2948.0579815844658</v>
      </c>
      <c r="AB11" s="353">
        <v>3008.5641693352568</v>
      </c>
      <c r="AC11" s="381">
        <v>3163.4194398459408</v>
      </c>
      <c r="AD11" s="353">
        <v>3122.7143715199431</v>
      </c>
      <c r="AE11" s="353">
        <v>3047.7931142508064</v>
      </c>
      <c r="AF11" s="353">
        <v>2691.3422482750202</v>
      </c>
      <c r="AG11" s="353">
        <v>2572.3740321620012</v>
      </c>
      <c r="AH11" s="353">
        <v>2646.289777363329</v>
      </c>
      <c r="AI11" s="353">
        <v>2579.6692596451662</v>
      </c>
      <c r="AJ11" s="353">
        <v>2345.9431192147431</v>
      </c>
      <c r="AK11" s="353">
        <v>2115.5276532137518</v>
      </c>
      <c r="AL11" s="353">
        <v>1819.7757955576008</v>
      </c>
      <c r="AM11" s="381">
        <v>1989.0597452432976</v>
      </c>
      <c r="AN11" s="353">
        <v>1536.9896885741068</v>
      </c>
      <c r="AO11" s="353">
        <v>1835.9323153535406</v>
      </c>
      <c r="AP11" s="353">
        <v>1660.095658903118</v>
      </c>
      <c r="AQ11" s="353">
        <v>1305.9753146767689</v>
      </c>
      <c r="AR11" s="353">
        <v>1188.1187986916443</v>
      </c>
      <c r="AS11" s="353">
        <v>1384.4919351111521</v>
      </c>
      <c r="AT11" s="353">
        <v>755.47373381504826</v>
      </c>
      <c r="AU11" s="353">
        <v>1430.9665506215147</v>
      </c>
      <c r="AV11" s="353">
        <v>1114.9758623641189</v>
      </c>
      <c r="AW11" s="381">
        <v>490.7328567198274</v>
      </c>
      <c r="AX11" s="353">
        <v>562.21088513379686</v>
      </c>
      <c r="AY11" s="353">
        <v>610.01040455352222</v>
      </c>
      <c r="AZ11" s="353">
        <v>283.50463999999999</v>
      </c>
      <c r="BA11" s="353">
        <v>594.5913623871221</v>
      </c>
      <c r="BB11" s="353">
        <v>277.68236700999114</v>
      </c>
      <c r="BC11" s="353">
        <v>206.21143397343468</v>
      </c>
      <c r="BD11" s="353">
        <v>55.355811036395011</v>
      </c>
      <c r="BE11" s="353">
        <v>148.55065357965532</v>
      </c>
      <c r="BF11" s="353">
        <v>61</v>
      </c>
      <c r="BG11" s="353">
        <v>21.602071215775286</v>
      </c>
      <c r="BH11" s="382"/>
      <c r="BL11" s="694"/>
    </row>
    <row r="12" spans="1:64" s="87" customFormat="1" ht="15" customHeight="1" x14ac:dyDescent="0.2">
      <c r="A12" s="472">
        <v>3</v>
      </c>
      <c r="B12" s="317">
        <v>2450.0884955752213</v>
      </c>
      <c r="C12" s="317">
        <f t="shared" si="0"/>
        <v>2547.9135065823311</v>
      </c>
      <c r="D12" s="377">
        <v>2645.7385175894406</v>
      </c>
      <c r="E12" s="377">
        <f t="shared" si="1"/>
        <v>2871.4937746297624</v>
      </c>
      <c r="F12" s="317">
        <v>3097.2490316700842</v>
      </c>
      <c r="G12" s="317">
        <v>4313.8259281801584</v>
      </c>
      <c r="H12" s="377">
        <v>4229.1121247480642</v>
      </c>
      <c r="I12" s="367">
        <v>4517.5356619319618</v>
      </c>
      <c r="J12" s="317">
        <v>4443.7930306230201</v>
      </c>
      <c r="K12" s="317">
        <v>4072.9586988304095</v>
      </c>
      <c r="L12" s="317">
        <v>3918.0817935020577</v>
      </c>
      <c r="M12" s="317">
        <v>4827.7505604915723</v>
      </c>
      <c r="N12" s="317">
        <v>5196.9440538061754</v>
      </c>
      <c r="O12" s="353">
        <v>5121.4242807017545</v>
      </c>
      <c r="P12" s="353">
        <v>5327.9153579984022</v>
      </c>
      <c r="Q12" s="353">
        <v>5287.9174274509805</v>
      </c>
      <c r="R12" s="353">
        <v>5627.0838054422165</v>
      </c>
      <c r="S12" s="381">
        <v>5666.5450500556171</v>
      </c>
      <c r="T12" s="353">
        <v>5405.9135285913526</v>
      </c>
      <c r="U12" s="353">
        <v>5280.1247155211649</v>
      </c>
      <c r="V12" s="353">
        <v>4490.4234371316516</v>
      </c>
      <c r="W12" s="353">
        <v>4208.2310771694283</v>
      </c>
      <c r="X12" s="353">
        <v>4385.2076903317593</v>
      </c>
      <c r="Y12" s="353">
        <v>4322.8312581162627</v>
      </c>
      <c r="Z12" s="353">
        <v>4055.653430143343</v>
      </c>
      <c r="AA12" s="353">
        <v>3957.666879387365</v>
      </c>
      <c r="AB12" s="353">
        <v>4006.2227539852902</v>
      </c>
      <c r="AC12" s="381">
        <v>4214.7746883340651</v>
      </c>
      <c r="AD12" s="353">
        <v>4219.3498157497443</v>
      </c>
      <c r="AE12" s="353">
        <v>4079.9142883994859</v>
      </c>
      <c r="AF12" s="353">
        <v>3944.0335836844361</v>
      </c>
      <c r="AG12" s="353">
        <v>3888.2422870756404</v>
      </c>
      <c r="AH12" s="353">
        <v>3958.1395267513694</v>
      </c>
      <c r="AI12" s="353">
        <v>3825.2448580522682</v>
      </c>
      <c r="AJ12" s="353">
        <v>3659.0518750524348</v>
      </c>
      <c r="AK12" s="353">
        <v>3468.6756352765319</v>
      </c>
      <c r="AL12" s="353">
        <v>3261.8057093355351</v>
      </c>
      <c r="AM12" s="381">
        <v>3235.9109950434358</v>
      </c>
      <c r="AN12" s="353">
        <v>2889.4252682012288</v>
      </c>
      <c r="AO12" s="353">
        <v>3269.5070504840064</v>
      </c>
      <c r="AP12" s="353">
        <v>3224.8152974362815</v>
      </c>
      <c r="AQ12" s="353">
        <v>2923.2193572039591</v>
      </c>
      <c r="AR12" s="353">
        <v>2821.4528456735056</v>
      </c>
      <c r="AS12" s="353">
        <v>2941.7254702592782</v>
      </c>
      <c r="AT12" s="353">
        <v>2538.540852276552</v>
      </c>
      <c r="AU12" s="353">
        <v>3002.1291484322992</v>
      </c>
      <c r="AV12" s="353">
        <v>2976.4286570230252</v>
      </c>
      <c r="AW12" s="381">
        <v>2479.4306865772664</v>
      </c>
      <c r="AX12" s="353">
        <v>2455.4877878430925</v>
      </c>
      <c r="AY12" s="353">
        <v>2363.2254931962379</v>
      </c>
      <c r="AZ12" s="353">
        <v>1953.5241599999999</v>
      </c>
      <c r="BA12" s="353">
        <v>2456.629760502552</v>
      </c>
      <c r="BB12" s="353">
        <v>2068.7336342244339</v>
      </c>
      <c r="BC12" s="353">
        <v>1897.1451925555989</v>
      </c>
      <c r="BD12" s="353">
        <v>1518.6292310739311</v>
      </c>
      <c r="BE12" s="353">
        <v>1592.0532114674784</v>
      </c>
      <c r="BF12" s="353">
        <v>1362</v>
      </c>
      <c r="BG12" s="353">
        <v>1194.9873031635693</v>
      </c>
      <c r="BH12" s="382"/>
      <c r="BL12" s="694">
        <f>(BF12/T12)^(1/38)-1</f>
        <v>-3.5627210996904801E-2</v>
      </c>
    </row>
    <row r="13" spans="1:64" s="87" customFormat="1" ht="15" customHeight="1" x14ac:dyDescent="0.2">
      <c r="A13" s="472">
        <v>4</v>
      </c>
      <c r="B13" s="317">
        <v>3157.8918387413964</v>
      </c>
      <c r="C13" s="317">
        <f t="shared" si="0"/>
        <v>3146.5459910424415</v>
      </c>
      <c r="D13" s="317">
        <v>3135.2001433434871</v>
      </c>
      <c r="E13" s="317">
        <f t="shared" si="1"/>
        <v>3362.238258046772</v>
      </c>
      <c r="F13" s="317">
        <v>3589.2763727500569</v>
      </c>
      <c r="G13" s="317">
        <v>4987.8612294583081</v>
      </c>
      <c r="H13" s="317">
        <v>4916.3428450196243</v>
      </c>
      <c r="I13" s="367">
        <v>5228.4737400798667</v>
      </c>
      <c r="J13" s="317">
        <v>5214.546606508592</v>
      </c>
      <c r="K13" s="317">
        <v>4958.3845029239765</v>
      </c>
      <c r="L13" s="317">
        <v>4732.7324634381293</v>
      </c>
      <c r="M13" s="317">
        <v>5618.5820808768585</v>
      </c>
      <c r="N13" s="317">
        <v>6056.0479975542648</v>
      </c>
      <c r="O13" s="353">
        <v>5968.5187368421057</v>
      </c>
      <c r="P13" s="353">
        <v>6160.6324194836297</v>
      </c>
      <c r="Q13" s="353">
        <v>6125.2289254901962</v>
      </c>
      <c r="R13" s="353">
        <v>6397.5164235183602</v>
      </c>
      <c r="S13" s="381">
        <v>6498.8000759651641</v>
      </c>
      <c r="T13" s="353">
        <v>6238.8655110579803</v>
      </c>
      <c r="U13" s="353">
        <v>6134.5219845243519</v>
      </c>
      <c r="V13" s="353">
        <v>5401.7990184522396</v>
      </c>
      <c r="W13" s="353">
        <v>5092.6189156453374</v>
      </c>
      <c r="X13" s="353">
        <v>5253.9339643146477</v>
      </c>
      <c r="Y13" s="353">
        <v>5259.7266824535945</v>
      </c>
      <c r="Z13" s="353">
        <v>4967.501927467345</v>
      </c>
      <c r="AA13" s="353">
        <v>4848.1419272495223</v>
      </c>
      <c r="AB13" s="353">
        <v>4822.6660097828762</v>
      </c>
      <c r="AC13" s="381">
        <v>5086.5390046961047</v>
      </c>
      <c r="AD13" s="353">
        <v>5100.253697180241</v>
      </c>
      <c r="AE13" s="353">
        <v>4940.3043764293097</v>
      </c>
      <c r="AF13" s="353">
        <v>4931.3098858154735</v>
      </c>
      <c r="AG13" s="353">
        <v>4955.1179273377011</v>
      </c>
      <c r="AH13" s="353">
        <v>5048.9272642499127</v>
      </c>
      <c r="AI13" s="353">
        <v>4915.9138465051874</v>
      </c>
      <c r="AJ13" s="353">
        <v>4713.56492071926</v>
      </c>
      <c r="AK13" s="353">
        <v>4595.5396113602392</v>
      </c>
      <c r="AL13" s="353">
        <v>4523.9566317898179</v>
      </c>
      <c r="AM13" s="381">
        <v>4361.7660288866382</v>
      </c>
      <c r="AN13" s="353">
        <v>4158.2347672117485</v>
      </c>
      <c r="AO13" s="353">
        <v>4451.2565868035263</v>
      </c>
      <c r="AP13" s="353">
        <v>4531.0520981552218</v>
      </c>
      <c r="AQ13" s="353">
        <v>4245.4347794207497</v>
      </c>
      <c r="AR13" s="353">
        <v>4207.152375854891</v>
      </c>
      <c r="AS13" s="353">
        <v>4216.1746083098396</v>
      </c>
      <c r="AT13" s="353">
        <v>3747.5473374772791</v>
      </c>
      <c r="AU13" s="353">
        <v>4199.8384826095971</v>
      </c>
      <c r="AV13" s="353">
        <v>4336.6755114268599</v>
      </c>
      <c r="AW13" s="381">
        <v>4003.1620626930076</v>
      </c>
      <c r="AX13" s="353">
        <v>4031.2944782078416</v>
      </c>
      <c r="AY13" s="353">
        <v>3931.1781626782545</v>
      </c>
      <c r="AZ13" s="353">
        <v>3445.24584</v>
      </c>
      <c r="BA13" s="353">
        <v>4046.9170789163718</v>
      </c>
      <c r="BB13" s="353">
        <v>3630.1629441036921</v>
      </c>
      <c r="BC13" s="353">
        <v>3473.8695415524762</v>
      </c>
      <c r="BD13" s="353">
        <v>3111.414359951335</v>
      </c>
      <c r="BE13" s="353">
        <v>3069.3638491354991</v>
      </c>
      <c r="BF13" s="353">
        <v>2870</v>
      </c>
      <c r="BG13" s="353">
        <v>2747.3906937154206</v>
      </c>
      <c r="BH13" s="382"/>
      <c r="BL13" s="694">
        <f t="shared" ref="BL13:BL76" si="2">(BF13/T13)^(1/38)-1</f>
        <v>-2.022649434664725E-2</v>
      </c>
    </row>
    <row r="14" spans="1:64" s="87" customFormat="1" ht="15" customHeight="1" x14ac:dyDescent="0.2">
      <c r="A14" s="472">
        <v>5</v>
      </c>
      <c r="B14" s="317">
        <v>3749.9965585054083</v>
      </c>
      <c r="C14" s="317">
        <f t="shared" si="0"/>
        <v>3637.7215665966687</v>
      </c>
      <c r="D14" s="353">
        <v>3525.4465746879296</v>
      </c>
      <c r="E14" s="353">
        <f t="shared" si="1"/>
        <v>3778.1429729215452</v>
      </c>
      <c r="F14" s="353">
        <v>4030.8393711551603</v>
      </c>
      <c r="G14" s="317">
        <v>5569.9826260167101</v>
      </c>
      <c r="H14" s="353">
        <v>5480.2244616526996</v>
      </c>
      <c r="I14" s="367">
        <v>5805.0613152706865</v>
      </c>
      <c r="J14" s="317">
        <v>5948.0913890755501</v>
      </c>
      <c r="K14" s="317">
        <v>5681.9038742690054</v>
      </c>
      <c r="L14" s="317">
        <v>5571.6286890270594</v>
      </c>
      <c r="M14" s="317">
        <v>6372.6307398488761</v>
      </c>
      <c r="N14" s="317">
        <v>6889.7597065117707</v>
      </c>
      <c r="O14" s="353">
        <v>6699.0405614035089</v>
      </c>
      <c r="P14" s="353">
        <v>6952.8190045248866</v>
      </c>
      <c r="Q14" s="353">
        <v>6886.1053490196082</v>
      </c>
      <c r="R14" s="353">
        <v>7229.7136818622121</v>
      </c>
      <c r="S14" s="381">
        <v>7252.937301608833</v>
      </c>
      <c r="T14" s="353">
        <v>7041.4781829049616</v>
      </c>
      <c r="U14" s="353">
        <v>6900.7071461083297</v>
      </c>
      <c r="V14" s="353">
        <v>6149.4118000042854</v>
      </c>
      <c r="W14" s="353">
        <v>5892.8876023896046</v>
      </c>
      <c r="X14" s="353">
        <v>6019.8135509494359</v>
      </c>
      <c r="Y14" s="353">
        <v>6021.0863952333666</v>
      </c>
      <c r="Z14" s="353">
        <v>5742.5731501927457</v>
      </c>
      <c r="AA14" s="353">
        <v>5627.5599963533605</v>
      </c>
      <c r="AB14" s="353">
        <v>5604.0353309638595</v>
      </c>
      <c r="AC14" s="381">
        <v>5853.5419439845937</v>
      </c>
      <c r="AD14" s="353">
        <v>5900.258242560998</v>
      </c>
      <c r="AE14" s="353">
        <v>5715.6962501174776</v>
      </c>
      <c r="AF14" s="353">
        <v>5693.7441533858464</v>
      </c>
      <c r="AG14" s="353">
        <v>5801.0332340678979</v>
      </c>
      <c r="AH14" s="353">
        <v>5968.674321016435</v>
      </c>
      <c r="AI14" s="353">
        <v>5815.3205920554938</v>
      </c>
      <c r="AJ14" s="353">
        <v>5668.9754187756935</v>
      </c>
      <c r="AK14" s="353">
        <v>5635.8385650224209</v>
      </c>
      <c r="AL14" s="353">
        <v>5606.2285629204507</v>
      </c>
      <c r="AM14" s="381">
        <v>5446.3052816713735</v>
      </c>
      <c r="AN14" s="353">
        <v>5294.3960004166229</v>
      </c>
      <c r="AO14" s="353">
        <v>5535.933839782515</v>
      </c>
      <c r="AP14" s="353">
        <v>5736.3838338450787</v>
      </c>
      <c r="AQ14" s="353">
        <v>5445.8493950873763</v>
      </c>
      <c r="AR14" s="353">
        <v>5525.6744573297647</v>
      </c>
      <c r="AS14" s="353">
        <v>5490.6237463604011</v>
      </c>
      <c r="AT14" s="353">
        <v>4950.3410452617636</v>
      </c>
      <c r="AU14" s="353">
        <v>5404.7993364690992</v>
      </c>
      <c r="AV14" s="353">
        <v>5611.6107164255764</v>
      </c>
      <c r="AW14" s="381">
        <v>5353.5558187740598</v>
      </c>
      <c r="AX14" s="353">
        <v>5470.8775865483849</v>
      </c>
      <c r="AY14" s="353">
        <v>5293.5347328477874</v>
      </c>
      <c r="AZ14" s="353">
        <v>4836.1904800000002</v>
      </c>
      <c r="BA14" s="353">
        <v>5291.5370239497443</v>
      </c>
      <c r="BB14" s="353">
        <v>5007.8946881148022</v>
      </c>
      <c r="BC14" s="353">
        <v>4898.3146777689708</v>
      </c>
      <c r="BD14" s="353">
        <v>4521.4208674821512</v>
      </c>
      <c r="BE14" s="353">
        <v>4532.3316650785873</v>
      </c>
      <c r="BF14" s="353">
        <v>4398</v>
      </c>
      <c r="BG14" s="353">
        <v>4285.0653993474252</v>
      </c>
      <c r="BH14" s="382"/>
      <c r="BL14" s="694">
        <f t="shared" si="2"/>
        <v>-1.2309615071652402E-2</v>
      </c>
    </row>
    <row r="15" spans="1:64" s="87" customFormat="1" ht="15" customHeight="1" x14ac:dyDescent="0.2">
      <c r="A15" s="472">
        <v>6</v>
      </c>
      <c r="B15" s="317">
        <v>4294.4606686332354</v>
      </c>
      <c r="C15" s="317">
        <f t="shared" si="0"/>
        <v>4101.7696641858165</v>
      </c>
      <c r="D15" s="353">
        <v>3909.0786597383985</v>
      </c>
      <c r="E15" s="353">
        <f t="shared" si="1"/>
        <v>4171.8163861462554</v>
      </c>
      <c r="F15" s="353">
        <v>4434.5541125541122</v>
      </c>
      <c r="G15" s="317">
        <v>6072.445305151331</v>
      </c>
      <c r="H15" s="353">
        <v>6038.2323114458468</v>
      </c>
      <c r="I15" s="367">
        <v>6370.4530152150837</v>
      </c>
      <c r="J15" s="317">
        <v>6570.0097916866662</v>
      </c>
      <c r="K15" s="317">
        <v>6314.3508771929828</v>
      </c>
      <c r="L15" s="317">
        <v>6313.5426920045529</v>
      </c>
      <c r="M15" s="317">
        <v>7062.3093913476714</v>
      </c>
      <c r="N15" s="317">
        <v>7651.5267502292882</v>
      </c>
      <c r="O15" s="353">
        <v>7386.8190877192983</v>
      </c>
      <c r="P15" s="353">
        <v>7656.5754591429331</v>
      </c>
      <c r="Q15" s="353">
        <v>7674.7763450980392</v>
      </c>
      <c r="R15" s="353">
        <v>7957.8862829130831</v>
      </c>
      <c r="S15" s="381">
        <v>8001.0654656935885</v>
      </c>
      <c r="T15" s="353">
        <v>7753.0729228930068</v>
      </c>
      <c r="U15" s="353">
        <v>7581.2005461993631</v>
      </c>
      <c r="V15" s="353">
        <v>6844.8103555431726</v>
      </c>
      <c r="W15" s="353">
        <v>6531.7384574326134</v>
      </c>
      <c r="X15" s="353">
        <v>6680.6582228457391</v>
      </c>
      <c r="Y15" s="353">
        <v>6666.127263005118</v>
      </c>
      <c r="Z15" s="353">
        <v>6418.1699913918928</v>
      </c>
      <c r="AA15" s="353">
        <v>6320.1517002461487</v>
      </c>
      <c r="AB15" s="353">
        <v>6305.5140232959138</v>
      </c>
      <c r="AC15" s="381">
        <v>6573.7764113652493</v>
      </c>
      <c r="AD15" s="353">
        <v>6644.5321342186007</v>
      </c>
      <c r="AE15" s="353">
        <v>6428.6404561260606</v>
      </c>
      <c r="AF15" s="353">
        <v>6380.1040483605066</v>
      </c>
      <c r="AG15" s="353">
        <v>6536.4683740321625</v>
      </c>
      <c r="AH15" s="353">
        <v>6783.5379414850213</v>
      </c>
      <c r="AI15" s="353">
        <v>6684.6944234310095</v>
      </c>
      <c r="AJ15" s="353">
        <v>6536.1227103666215</v>
      </c>
      <c r="AK15" s="353">
        <v>6537.9372197309413</v>
      </c>
      <c r="AL15" s="353">
        <v>6541.599317803435</v>
      </c>
      <c r="AM15" s="381">
        <v>6412.7994457176346</v>
      </c>
      <c r="AN15" s="353">
        <v>6270.5142172690339</v>
      </c>
      <c r="AO15" s="353">
        <v>6539.0141009680128</v>
      </c>
      <c r="AP15" s="353">
        <v>6745.4344841358998</v>
      </c>
      <c r="AQ15" s="353">
        <v>6506.8697543688131</v>
      </c>
      <c r="AR15" s="353">
        <v>6622.9061195361282</v>
      </c>
      <c r="AS15" s="353">
        <v>6588.4925821509451</v>
      </c>
      <c r="AT15" s="353">
        <v>6068.6409801853551</v>
      </c>
      <c r="AU15" s="353">
        <v>6467.1469699119298</v>
      </c>
      <c r="AV15" s="353">
        <v>6747.9144911409749</v>
      </c>
      <c r="AW15" s="381">
        <v>6501.3319514361865</v>
      </c>
      <c r="AX15" s="353">
        <v>6789.2447956301021</v>
      </c>
      <c r="AY15" s="353">
        <v>6531.6299243119729</v>
      </c>
      <c r="AZ15" s="353">
        <v>6127.4655199999997</v>
      </c>
      <c r="BA15" s="353">
        <v>6555.7230467216332</v>
      </c>
      <c r="BB15" s="353">
        <v>6274.5534853219151</v>
      </c>
      <c r="BC15" s="353">
        <v>6150.3882050743387</v>
      </c>
      <c r="BD15" s="353">
        <v>5778.9377823466721</v>
      </c>
      <c r="BE15" s="353">
        <v>5901.0466525435495</v>
      </c>
      <c r="BF15" s="353">
        <v>5876</v>
      </c>
      <c r="BG15" s="353">
        <v>5801.1380337636547</v>
      </c>
      <c r="BH15" s="382"/>
      <c r="BL15" s="694">
        <f t="shared" si="2"/>
        <v>-7.2685347766017205E-3</v>
      </c>
    </row>
    <row r="16" spans="1:64" s="87" customFormat="1" ht="15" customHeight="1" x14ac:dyDescent="0.2">
      <c r="A16" s="472">
        <v>7</v>
      </c>
      <c r="B16" s="317">
        <v>4818.5073746312682</v>
      </c>
      <c r="C16" s="317">
        <f t="shared" si="0"/>
        <v>4545.6875402691076</v>
      </c>
      <c r="D16" s="353">
        <v>4272.8677059069469</v>
      </c>
      <c r="E16" s="353">
        <f t="shared" si="1"/>
        <v>4527.1820871753916</v>
      </c>
      <c r="F16" s="353">
        <v>4781.4964684438364</v>
      </c>
      <c r="G16" s="317">
        <v>6574.907984285951</v>
      </c>
      <c r="H16" s="353">
        <v>6596.240161238994</v>
      </c>
      <c r="I16" s="367">
        <v>6907.8550270434207</v>
      </c>
      <c r="J16" s="317">
        <v>7234.452529519056</v>
      </c>
      <c r="K16" s="317">
        <v>6881.0233918128652</v>
      </c>
      <c r="L16" s="317">
        <v>7021.5129170680439</v>
      </c>
      <c r="M16" s="317">
        <v>7733.5966121398333</v>
      </c>
      <c r="N16" s="317">
        <v>8294.7966982574144</v>
      </c>
      <c r="O16" s="353">
        <v>8031.8543157894737</v>
      </c>
      <c r="P16" s="353">
        <v>8349.278147458077</v>
      </c>
      <c r="Q16" s="353">
        <v>8449.5500549019616</v>
      </c>
      <c r="R16" s="353">
        <v>8572.2819150497544</v>
      </c>
      <c r="S16" s="381">
        <v>8653.0486448357242</v>
      </c>
      <c r="T16" s="353">
        <v>8439.8445905558874</v>
      </c>
      <c r="U16" s="353">
        <v>8188.603914428767</v>
      </c>
      <c r="V16" s="353">
        <v>7450.0207025138761</v>
      </c>
      <c r="W16" s="353">
        <v>7109.2050666173973</v>
      </c>
      <c r="X16" s="353">
        <v>7288.9854373727994</v>
      </c>
      <c r="Y16" s="353">
        <v>7262.5257046826064</v>
      </c>
      <c r="Z16" s="353">
        <v>7052.3191736217659</v>
      </c>
      <c r="AA16" s="353">
        <v>6986.4935727960628</v>
      </c>
      <c r="AB16" s="353">
        <v>6948.5361579336313</v>
      </c>
      <c r="AC16" s="381">
        <v>7243.5009290854423</v>
      </c>
      <c r="AD16" s="353">
        <v>7334.8731351763772</v>
      </c>
      <c r="AE16" s="353">
        <v>7117.2994580370287</v>
      </c>
      <c r="AF16" s="353">
        <v>7059.7017768822134</v>
      </c>
      <c r="AG16" s="353">
        <v>7233.9774865991667</v>
      </c>
      <c r="AH16" s="353">
        <v>7501.586082293973</v>
      </c>
      <c r="AI16" s="353">
        <v>7459.2274732019232</v>
      </c>
      <c r="AJ16" s="353">
        <v>7322.7491820241066</v>
      </c>
      <c r="AK16" s="353">
        <v>7368.6576980568007</v>
      </c>
      <c r="AL16" s="353">
        <v>7405.018476156959</v>
      </c>
      <c r="AM16" s="381">
        <v>7280.430847945423</v>
      </c>
      <c r="AN16" s="353">
        <v>7187.5174460993649</v>
      </c>
      <c r="AO16" s="353">
        <v>7478.7863512792501</v>
      </c>
      <c r="AP16" s="353">
        <v>7679.8430315284959</v>
      </c>
      <c r="AQ16" s="353">
        <v>7482.6295490651346</v>
      </c>
      <c r="AR16" s="353">
        <v>7621.3474159976213</v>
      </c>
      <c r="AS16" s="353">
        <v>7622.3830475574241</v>
      </c>
      <c r="AT16" s="353">
        <v>7179.485582209456</v>
      </c>
      <c r="AU16" s="353">
        <v>7501.6971112396468</v>
      </c>
      <c r="AV16" s="353">
        <v>7792.982196353677</v>
      </c>
      <c r="AW16" s="381">
        <v>7555.4120732687506</v>
      </c>
      <c r="AX16" s="353">
        <v>7894.0411345891234</v>
      </c>
      <c r="AY16" s="353">
        <v>7629.6486525083128</v>
      </c>
      <c r="AZ16" s="353">
        <v>7305.7816800000001</v>
      </c>
      <c r="BA16" s="353">
        <v>7645.9883784844915</v>
      </c>
      <c r="BB16" s="353">
        <v>7402.3710990240334</v>
      </c>
      <c r="BC16" s="353">
        <v>7347.4720166534571</v>
      </c>
      <c r="BD16" s="353">
        <v>6975.8766398506095</v>
      </c>
      <c r="BE16" s="353">
        <v>7280.0065126691779</v>
      </c>
      <c r="BF16" s="353">
        <v>7276</v>
      </c>
      <c r="BG16" s="353">
        <v>7237.6757696127106</v>
      </c>
      <c r="BH16" s="382"/>
      <c r="BL16" s="694">
        <f t="shared" si="2"/>
        <v>-3.8971923246902129E-3</v>
      </c>
    </row>
    <row r="17" spans="1:64" s="87" customFormat="1" ht="15" customHeight="1" x14ac:dyDescent="0.2">
      <c r="A17" s="472">
        <v>8</v>
      </c>
      <c r="B17" s="317">
        <v>5335.7482792527044</v>
      </c>
      <c r="C17" s="317">
        <f t="shared" si="0"/>
        <v>4982.895342517113</v>
      </c>
      <c r="D17" s="353">
        <v>4630.0424057815208</v>
      </c>
      <c r="E17" s="353">
        <f t="shared" si="1"/>
        <v>4895.0107221434373</v>
      </c>
      <c r="F17" s="353">
        <v>5159.9790385053539</v>
      </c>
      <c r="G17" s="317">
        <v>7034.4775078846897</v>
      </c>
      <c r="H17" s="353">
        <v>7119.0054099925746</v>
      </c>
      <c r="I17" s="367">
        <v>7439.659101248546</v>
      </c>
      <c r="J17" s="317">
        <v>7888.2641835461263</v>
      </c>
      <c r="K17" s="317">
        <v>7523.5895467836253</v>
      </c>
      <c r="L17" s="317">
        <v>7700.3884753481034</v>
      </c>
      <c r="M17" s="317">
        <v>8418.6774059619711</v>
      </c>
      <c r="N17" s="317">
        <v>8933.8346071537762</v>
      </c>
      <c r="O17" s="353">
        <v>8692.4325614035097</v>
      </c>
      <c r="P17" s="353">
        <v>8968.2890604205477</v>
      </c>
      <c r="Q17" s="353">
        <v>9182.6319058823537</v>
      </c>
      <c r="R17" s="353">
        <v>9170.4236944843979</v>
      </c>
      <c r="S17" s="381">
        <v>9250.9502699476379</v>
      </c>
      <c r="T17" s="353">
        <v>9030.0820880653519</v>
      </c>
      <c r="U17" s="353">
        <v>8785.9258989531172</v>
      </c>
      <c r="V17" s="353">
        <v>8031.4973103876891</v>
      </c>
      <c r="W17" s="353">
        <v>7657.1162981667394</v>
      </c>
      <c r="X17" s="353">
        <v>7860.112786263313</v>
      </c>
      <c r="Y17" s="353">
        <v>7856.8092582690397</v>
      </c>
      <c r="Z17" s="353">
        <v>7630.5140162431217</v>
      </c>
      <c r="AA17" s="353">
        <v>7612.45108943386</v>
      </c>
      <c r="AB17" s="353">
        <v>7558.4329098778899</v>
      </c>
      <c r="AC17" s="381">
        <v>7847.749586134667</v>
      </c>
      <c r="AD17" s="353">
        <v>7946.1125631077421</v>
      </c>
      <c r="AE17" s="353">
        <v>7790.3465430281003</v>
      </c>
      <c r="AF17" s="353">
        <v>7690.2737986200164</v>
      </c>
      <c r="AG17" s="353">
        <v>7860.5814175104233</v>
      </c>
      <c r="AH17" s="353">
        <v>8169.6128919454477</v>
      </c>
      <c r="AI17" s="353">
        <v>8135.7583819814154</v>
      </c>
      <c r="AJ17" s="353">
        <v>8112.4726082944162</v>
      </c>
      <c r="AK17" s="353">
        <v>8143.1868460388632</v>
      </c>
      <c r="AL17" s="353">
        <v>8197.9850295753859</v>
      </c>
      <c r="AM17" s="381">
        <v>8136.2577412993642</v>
      </c>
      <c r="AN17" s="353">
        <v>8012.2436204562018</v>
      </c>
      <c r="AO17" s="353">
        <v>8287.7220457836829</v>
      </c>
      <c r="AP17" s="353">
        <v>8520.25781971592</v>
      </c>
      <c r="AQ17" s="353">
        <v>8424.5557863864105</v>
      </c>
      <c r="AR17" s="353">
        <v>8555.2456735057985</v>
      </c>
      <c r="AS17" s="353">
        <v>8504.0049914498304</v>
      </c>
      <c r="AT17" s="353">
        <v>8107.6745281960366</v>
      </c>
      <c r="AU17" s="353">
        <v>8439.5603234713144</v>
      </c>
      <c r="AV17" s="353">
        <v>8745.6289480441665</v>
      </c>
      <c r="AW17" s="381">
        <v>8485.3449807521465</v>
      </c>
      <c r="AX17" s="353">
        <v>8870.6949514745284</v>
      </c>
      <c r="AY17" s="353">
        <v>8612.4431931778763</v>
      </c>
      <c r="AZ17" s="353">
        <v>8353.4199200000003</v>
      </c>
      <c r="BA17" s="353">
        <v>8591.6821358460929</v>
      </c>
      <c r="BB17" s="353">
        <v>8420.1837750260402</v>
      </c>
      <c r="BC17" s="353">
        <v>8391.219120918995</v>
      </c>
      <c r="BD17" s="353">
        <v>8052.7038318982177</v>
      </c>
      <c r="BE17" s="353">
        <v>8479.6811012331527</v>
      </c>
      <c r="BF17" s="353">
        <v>8552</v>
      </c>
      <c r="BG17" s="353">
        <v>8536.7457795431983</v>
      </c>
      <c r="BH17" s="382"/>
      <c r="BL17" s="694">
        <f t="shared" si="2"/>
        <v>-1.4304570842570419E-3</v>
      </c>
    </row>
    <row r="18" spans="1:64" s="87" customFormat="1" ht="15" customHeight="1" x14ac:dyDescent="0.2">
      <c r="A18" s="473">
        <v>9</v>
      </c>
      <c r="B18" s="316">
        <v>5805.3485742379553</v>
      </c>
      <c r="C18" s="316">
        <f t="shared" si="0"/>
        <v>5399.5900130940117</v>
      </c>
      <c r="D18" s="354">
        <v>4993.8314519500691</v>
      </c>
      <c r="E18" s="354">
        <f t="shared" si="1"/>
        <v>5291.3787015959042</v>
      </c>
      <c r="F18" s="354">
        <v>5588.9259512417402</v>
      </c>
      <c r="G18" s="316">
        <v>7524.6849997233439</v>
      </c>
      <c r="H18" s="354">
        <v>7659.3919592659377</v>
      </c>
      <c r="I18" s="368">
        <v>7971.4631754536722</v>
      </c>
      <c r="J18" s="316">
        <v>8457.0271671306527</v>
      </c>
      <c r="K18" s="316">
        <v>8120.6195175438597</v>
      </c>
      <c r="L18" s="316">
        <v>8379.264033628162</v>
      </c>
      <c r="M18" s="316">
        <v>9043.9860499875467</v>
      </c>
      <c r="N18" s="316">
        <v>9500.9278508101506</v>
      </c>
      <c r="O18" s="354">
        <v>9298.6102456140361</v>
      </c>
      <c r="P18" s="354">
        <v>9565.1924407772149</v>
      </c>
      <c r="Q18" s="354">
        <v>9818.4327529411767</v>
      </c>
      <c r="R18" s="354">
        <v>9758.8131622978253</v>
      </c>
      <c r="S18" s="383">
        <v>9854.8609566184641</v>
      </c>
      <c r="T18" s="354">
        <v>9620.3195855748163</v>
      </c>
      <c r="U18" s="354">
        <v>9398.3699590350479</v>
      </c>
      <c r="V18" s="354">
        <v>8560.7596922483426</v>
      </c>
      <c r="W18" s="354">
        <v>8143.6432838578567</v>
      </c>
      <c r="X18" s="354">
        <v>8391.852042126895</v>
      </c>
      <c r="Y18" s="354">
        <v>8400.3354976701557</v>
      </c>
      <c r="Z18" s="354">
        <v>8171.4059657921316</v>
      </c>
      <c r="AA18" s="354">
        <v>8187.9281611815122</v>
      </c>
      <c r="AB18" s="354">
        <v>8183.918077207305</v>
      </c>
      <c r="AC18" s="383">
        <v>8470.7056319470248</v>
      </c>
      <c r="AD18" s="354">
        <v>8516.003441502573</v>
      </c>
      <c r="AE18" s="354">
        <v>8350.640894708813</v>
      </c>
      <c r="AF18" s="354">
        <v>8315.7741955181045</v>
      </c>
      <c r="AG18" s="354">
        <v>8455.8551518761178</v>
      </c>
      <c r="AH18" s="354">
        <v>8810.208649026692</v>
      </c>
      <c r="AI18" s="354">
        <v>8823.3540486147776</v>
      </c>
      <c r="AJ18" s="354">
        <v>8810.8358734863959</v>
      </c>
      <c r="AK18" s="354">
        <v>8864.5620328849018</v>
      </c>
      <c r="AL18" s="354">
        <v>8899.5130957376241</v>
      </c>
      <c r="AM18" s="383">
        <v>8905.0263817086798</v>
      </c>
      <c r="AN18" s="354">
        <v>8805.2495573377764</v>
      </c>
      <c r="AO18" s="354">
        <v>9036.1634187860473</v>
      </c>
      <c r="AP18" s="354">
        <v>9298.4708554881563</v>
      </c>
      <c r="AQ18" s="354">
        <v>9248.7412440425269</v>
      </c>
      <c r="AR18" s="354">
        <v>9321.8589116859948</v>
      </c>
      <c r="AS18" s="354">
        <v>9368.9925590423809</v>
      </c>
      <c r="AT18" s="354">
        <v>8976.2208109866915</v>
      </c>
      <c r="AU18" s="354">
        <v>9250.5219412644201</v>
      </c>
      <c r="AV18" s="354">
        <v>9666.2838312077383</v>
      </c>
      <c r="AW18" s="383">
        <v>9364.9162824146533</v>
      </c>
      <c r="AX18" s="354">
        <v>9758.4571089034598</v>
      </c>
      <c r="AY18" s="354">
        <v>9499.2175775751257</v>
      </c>
      <c r="AZ18" s="354">
        <v>9310.2480799999994</v>
      </c>
      <c r="BA18" s="354">
        <v>9438.4585001963096</v>
      </c>
      <c r="BB18" s="354">
        <v>9276.7270763414745</v>
      </c>
      <c r="BC18" s="354">
        <v>9335.5617390640055</v>
      </c>
      <c r="BD18" s="354">
        <v>9050.1528798181662</v>
      </c>
      <c r="BE18" s="354">
        <v>9604.5681193742676</v>
      </c>
      <c r="BF18" s="354">
        <v>9628</v>
      </c>
      <c r="BG18" s="354">
        <v>9659.0715704355225</v>
      </c>
      <c r="BH18" s="384"/>
      <c r="BL18" s="694">
        <f t="shared" si="2"/>
        <v>2.1001137396892133E-5</v>
      </c>
    </row>
    <row r="19" spans="1:64" s="87" customFormat="1" ht="15" customHeight="1" x14ac:dyDescent="0.2">
      <c r="A19" s="474">
        <v>10</v>
      </c>
      <c r="B19" s="360">
        <v>6240.9198623402162</v>
      </c>
      <c r="C19" s="360">
        <f t="shared" si="0"/>
        <v>5809.1916996703767</v>
      </c>
      <c r="D19" s="356">
        <v>5377.4635370005381</v>
      </c>
      <c r="E19" s="356">
        <f t="shared" si="1"/>
        <v>5713.4383075752285</v>
      </c>
      <c r="F19" s="356">
        <v>6049.4130781499198</v>
      </c>
      <c r="G19" s="360">
        <v>8027.1476788579648</v>
      </c>
      <c r="H19" s="356">
        <v>8205.6522753792306</v>
      </c>
      <c r="I19" s="369">
        <v>8514.4631249052218</v>
      </c>
      <c r="J19" s="360">
        <v>8946.0570221752914</v>
      </c>
      <c r="K19" s="360">
        <v>8641.7558479532163</v>
      </c>
      <c r="L19" s="360">
        <v>8956.3082581662129</v>
      </c>
      <c r="M19" s="360">
        <v>9673.8925516897798</v>
      </c>
      <c r="N19" s="360">
        <v>10055.324977071232</v>
      </c>
      <c r="O19" s="356">
        <v>9869.8161403508784</v>
      </c>
      <c r="P19" s="356">
        <v>10139.98828852808</v>
      </c>
      <c r="Q19" s="356">
        <v>10363.901239215687</v>
      </c>
      <c r="R19" s="356">
        <v>10347.202630111251</v>
      </c>
      <c r="S19" s="385">
        <v>10458.77164328929</v>
      </c>
      <c r="T19" s="356">
        <v>10155.39470013947</v>
      </c>
      <c r="U19" s="356">
        <v>9915.0408739189807</v>
      </c>
      <c r="V19" s="356">
        <v>9073.4084567411755</v>
      </c>
      <c r="W19" s="356">
        <v>8632.4437601363152</v>
      </c>
      <c r="X19" s="356">
        <v>8914.838388428936</v>
      </c>
      <c r="Y19" s="356">
        <v>8926.9426323428306</v>
      </c>
      <c r="Z19" s="356">
        <v>8654.2711927841592</v>
      </c>
      <c r="AA19" s="356">
        <v>8721.0016592214433</v>
      </c>
      <c r="AB19" s="356">
        <v>8754.843790688672</v>
      </c>
      <c r="AC19" s="385">
        <v>9061.8591168620569</v>
      </c>
      <c r="AD19" s="356">
        <v>9096.6808980373698</v>
      </c>
      <c r="AE19" s="356">
        <v>8919.6085335672433</v>
      </c>
      <c r="AF19" s="356">
        <v>8936.2029675764807</v>
      </c>
      <c r="AG19" s="356">
        <v>9064.3205479452063</v>
      </c>
      <c r="AH19" s="356">
        <v>9410.4646229164227</v>
      </c>
      <c r="AI19" s="356">
        <v>9424.0123321105875</v>
      </c>
      <c r="AJ19" s="356">
        <v>9456.5509102603537</v>
      </c>
      <c r="AK19" s="356">
        <v>9526.7085201793707</v>
      </c>
      <c r="AL19" s="356">
        <v>9571.0613300125879</v>
      </c>
      <c r="AM19" s="385">
        <v>9626.5769866226074</v>
      </c>
      <c r="AN19" s="356">
        <v>9531.9313613165286</v>
      </c>
      <c r="AO19" s="356">
        <v>9728.3310043446236</v>
      </c>
      <c r="AP19" s="356">
        <v>10010.335355350859</v>
      </c>
      <c r="AQ19" s="356">
        <v>9937.5924721984593</v>
      </c>
      <c r="AR19" s="356">
        <v>10026.563520666072</v>
      </c>
      <c r="AS19" s="356">
        <v>10053.561122151868</v>
      </c>
      <c r="AT19" s="356">
        <v>9708.0859906200203</v>
      </c>
      <c r="AU19" s="356">
        <v>10007.097161440997</v>
      </c>
      <c r="AV19" s="356">
        <v>10456.6014722246</v>
      </c>
      <c r="AW19" s="385">
        <v>10170.701975548882</v>
      </c>
      <c r="AX19" s="356">
        <v>10579.261912456088</v>
      </c>
      <c r="AY19" s="356">
        <v>10353.232143950057</v>
      </c>
      <c r="AZ19" s="356">
        <v>10181.80336</v>
      </c>
      <c r="BA19" s="356">
        <v>10229.797644287397</v>
      </c>
      <c r="BB19" s="356">
        <v>10044.625622034488</v>
      </c>
      <c r="BC19" s="356">
        <v>10237.604575881134</v>
      </c>
      <c r="BD19" s="356">
        <v>9932.7125086059732</v>
      </c>
      <c r="BE19" s="356">
        <v>10562.463713146528</v>
      </c>
      <c r="BF19" s="356">
        <v>10613</v>
      </c>
      <c r="BG19" s="356">
        <v>10649.821109377217</v>
      </c>
      <c r="BH19" s="386"/>
      <c r="BL19" s="694">
        <f t="shared" si="2"/>
        <v>1.1605308673867665E-3</v>
      </c>
    </row>
    <row r="20" spans="1:64" s="87" customFormat="1" ht="15" customHeight="1" x14ac:dyDescent="0.2">
      <c r="A20" s="472">
        <v>11</v>
      </c>
      <c r="B20" s="317">
        <v>6649.2679449360867</v>
      </c>
      <c r="C20" s="317">
        <f t="shared" si="0"/>
        <v>6201.8746103465601</v>
      </c>
      <c r="D20" s="353">
        <v>5754.4812757570335</v>
      </c>
      <c r="E20" s="353">
        <f t="shared" si="1"/>
        <v>6144.8068260762839</v>
      </c>
      <c r="F20" s="353">
        <v>6535.1323763955343</v>
      </c>
      <c r="G20" s="317">
        <v>8486.7172024567026</v>
      </c>
      <c r="H20" s="353">
        <v>8634.4372546939649</v>
      </c>
      <c r="I20" s="367">
        <v>8979.0919476318049</v>
      </c>
      <c r="J20" s="317">
        <v>9445.7179610252479</v>
      </c>
      <c r="K20" s="317">
        <v>9132.5347222222226</v>
      </c>
      <c r="L20" s="317">
        <v>9489.7104825291171</v>
      </c>
      <c r="M20" s="317">
        <v>10179.656896122231</v>
      </c>
      <c r="N20" s="317">
        <v>10584.32986854173</v>
      </c>
      <c r="O20" s="353">
        <v>10367.192701754386</v>
      </c>
      <c r="P20" s="353">
        <v>10711.099547511312</v>
      </c>
      <c r="Q20" s="353">
        <v>10885.049474509804</v>
      </c>
      <c r="R20" s="353">
        <v>10838.068981712508</v>
      </c>
      <c r="S20" s="381">
        <v>10996.582652812067</v>
      </c>
      <c r="T20" s="353">
        <v>10684.953576409644</v>
      </c>
      <c r="U20" s="353">
        <v>10391.386253982704</v>
      </c>
      <c r="V20" s="353">
        <v>9586.0572212340066</v>
      </c>
      <c r="W20" s="353">
        <v>9146.2526328755321</v>
      </c>
      <c r="X20" s="353">
        <v>9426.8835977790513</v>
      </c>
      <c r="Y20" s="353">
        <v>9436.630662287067</v>
      </c>
      <c r="Z20" s="353">
        <v>9164.0773981062157</v>
      </c>
      <c r="AA20" s="353">
        <v>9233.8829793053155</v>
      </c>
      <c r="AB20" s="353">
        <v>9333.5637118626164</v>
      </c>
      <c r="AC20" s="381">
        <v>9576.3123078482386</v>
      </c>
      <c r="AD20" s="353">
        <v>9641.4030941056153</v>
      </c>
      <c r="AE20" s="353">
        <v>9521.5346637010116</v>
      </c>
      <c r="AF20" s="353">
        <v>9500.8438663979978</v>
      </c>
      <c r="AG20" s="353">
        <v>9648.0515783204282</v>
      </c>
      <c r="AH20" s="353">
        <v>9965.5400396316581</v>
      </c>
      <c r="AI20" s="353">
        <v>10026.251295299809</v>
      </c>
      <c r="AJ20" s="353">
        <v>10116.202242792026</v>
      </c>
      <c r="AK20" s="353">
        <v>10132.663677130044</v>
      </c>
      <c r="AL20" s="353">
        <v>10211.130740805911</v>
      </c>
      <c r="AM20" s="381">
        <v>10340.749773490379</v>
      </c>
      <c r="AN20" s="353">
        <v>10193.730861368607</v>
      </c>
      <c r="AO20" s="353">
        <v>10412.057521786632</v>
      </c>
      <c r="AP20" s="353">
        <v>10704.230460071396</v>
      </c>
      <c r="AQ20" s="353">
        <v>10623.737015764389</v>
      </c>
      <c r="AR20" s="353">
        <v>10749.708997918526</v>
      </c>
      <c r="AS20" s="353">
        <v>10779.075842307158</v>
      </c>
      <c r="AT20" s="353">
        <v>10507.049166348763</v>
      </c>
      <c r="AU20" s="353">
        <v>10752.795102094271</v>
      </c>
      <c r="AV20" s="353">
        <v>11258.767953436618</v>
      </c>
      <c r="AW20" s="381">
        <v>10895.674859342613</v>
      </c>
      <c r="AX20" s="353">
        <v>11307.711745144847</v>
      </c>
      <c r="AY20" s="353">
        <v>11108.967256258033</v>
      </c>
      <c r="AZ20" s="353">
        <v>11000.201520000001</v>
      </c>
      <c r="BA20" s="353">
        <v>10964.612563800549</v>
      </c>
      <c r="BB20" s="353">
        <v>10810.388149519733</v>
      </c>
      <c r="BC20" s="353">
        <v>11050.817871909703</v>
      </c>
      <c r="BD20" s="353">
        <v>10748.427384444172</v>
      </c>
      <c r="BE20" s="353">
        <v>11414.837118513929</v>
      </c>
      <c r="BF20" s="353">
        <v>11488</v>
      </c>
      <c r="BG20" s="353">
        <v>11555.144275783799</v>
      </c>
      <c r="BH20" s="382"/>
      <c r="BL20" s="694">
        <f t="shared" si="2"/>
        <v>1.9088318277979965E-3</v>
      </c>
    </row>
    <row r="21" spans="1:64" s="87" customFormat="1" ht="15" customHeight="1" x14ac:dyDescent="0.2">
      <c r="A21" s="472">
        <v>12</v>
      </c>
      <c r="B21" s="317">
        <v>7037.1986234021633</v>
      </c>
      <c r="C21" s="317">
        <f t="shared" si="0"/>
        <v>6590.9631652518201</v>
      </c>
      <c r="D21" s="353">
        <v>6144.727707101476</v>
      </c>
      <c r="E21" s="353">
        <f t="shared" si="1"/>
        <v>6560.711540951057</v>
      </c>
      <c r="F21" s="353">
        <v>6976.6953748006372</v>
      </c>
      <c r="G21" s="317">
        <v>8921.776351463508</v>
      </c>
      <c r="H21" s="353">
        <v>9080.8435345284815</v>
      </c>
      <c r="I21" s="367">
        <v>9488.5042713440835</v>
      </c>
      <c r="J21" s="317">
        <v>9940.0633579725454</v>
      </c>
      <c r="K21" s="317">
        <v>9663.790204678362</v>
      </c>
      <c r="L21" s="317">
        <v>10037.660040283738</v>
      </c>
      <c r="M21" s="317">
        <v>10699.214813584656</v>
      </c>
      <c r="N21" s="317">
        <v>11058.318251299297</v>
      </c>
      <c r="O21" s="353">
        <v>10829.597473684211</v>
      </c>
      <c r="P21" s="353">
        <v>11201.149853606601</v>
      </c>
      <c r="Q21" s="353">
        <v>11361.031529411764</v>
      </c>
      <c r="R21" s="353">
        <v>11335.436874394574</v>
      </c>
      <c r="S21" s="381">
        <v>11513.361946878644</v>
      </c>
      <c r="T21" s="353">
        <v>11167.624427176728</v>
      </c>
      <c r="U21" s="353">
        <v>10870.251979972691</v>
      </c>
      <c r="V21" s="353">
        <v>10086.839116178391</v>
      </c>
      <c r="W21" s="353">
        <v>9637.3265997413328</v>
      </c>
      <c r="X21" s="353">
        <v>9912.6700784445457</v>
      </c>
      <c r="Y21" s="353">
        <v>9884.986937590711</v>
      </c>
      <c r="Z21" s="353">
        <v>9667.6664545828789</v>
      </c>
      <c r="AA21" s="353">
        <v>9760.8988239584287</v>
      </c>
      <c r="AB21" s="353">
        <v>9885.0039061125372</v>
      </c>
      <c r="AC21" s="381">
        <v>10096.377715463361</v>
      </c>
      <c r="AD21" s="353">
        <v>10169.945422963914</v>
      </c>
      <c r="AE21" s="353">
        <v>10093.971617430532</v>
      </c>
      <c r="AF21" s="353">
        <v>10060.413140379802</v>
      </c>
      <c r="AG21" s="353">
        <v>10225.186777843955</v>
      </c>
      <c r="AH21" s="353">
        <v>10546.432917589462</v>
      </c>
      <c r="AI21" s="353">
        <v>10611.10278186152</v>
      </c>
      <c r="AJ21" s="353">
        <v>10709.269051147963</v>
      </c>
      <c r="AK21" s="353">
        <v>10671.796711509714</v>
      </c>
      <c r="AL21" s="353">
        <v>10821.22031971196</v>
      </c>
      <c r="AM21" s="381">
        <v>10989.997761551989</v>
      </c>
      <c r="AN21" s="353">
        <v>10887.250598895947</v>
      </c>
      <c r="AO21" s="353">
        <v>11066.240300820651</v>
      </c>
      <c r="AP21" s="353">
        <v>11389.831997803241</v>
      </c>
      <c r="AQ21" s="353">
        <v>11354.541855065379</v>
      </c>
      <c r="AR21" s="353">
        <v>11416.214665477253</v>
      </c>
      <c r="AS21" s="353">
        <v>11452.128298747515</v>
      </c>
      <c r="AT21" s="353">
        <v>11216.54834728362</v>
      </c>
      <c r="AU21" s="353">
        <v>11509.370322270848</v>
      </c>
      <c r="AV21" s="353">
        <v>12000.505349653344</v>
      </c>
      <c r="AW21" s="381">
        <v>11576.142137992301</v>
      </c>
      <c r="AX21" s="353">
        <v>12078.875751858146</v>
      </c>
      <c r="AY21" s="353">
        <v>11851.146581798152</v>
      </c>
      <c r="AZ21" s="353">
        <v>11721.14496</v>
      </c>
      <c r="BA21" s="353">
        <v>11661.382332155476</v>
      </c>
      <c r="BB21" s="353">
        <v>11523.818230914632</v>
      </c>
      <c r="BC21" s="353">
        <v>11807.983957678827</v>
      </c>
      <c r="BD21" s="353">
        <v>11526.542086748215</v>
      </c>
      <c r="BE21" s="353">
        <v>12224.182058706534</v>
      </c>
      <c r="BF21" s="353">
        <v>12320</v>
      </c>
      <c r="BG21" s="353">
        <v>12431.010072350688</v>
      </c>
      <c r="BH21" s="382"/>
      <c r="BL21" s="694">
        <f t="shared" si="2"/>
        <v>2.5876855046271796E-3</v>
      </c>
    </row>
    <row r="22" spans="1:64" s="87" customFormat="1" ht="15" customHeight="1" x14ac:dyDescent="0.2">
      <c r="A22" s="472">
        <v>13</v>
      </c>
      <c r="B22" s="317">
        <v>7418.3235004916423</v>
      </c>
      <c r="C22" s="317">
        <f t="shared" si="0"/>
        <v>6970.0344731748064</v>
      </c>
      <c r="D22" s="353">
        <v>6521.7454458579705</v>
      </c>
      <c r="E22" s="353">
        <f t="shared" si="1"/>
        <v>6970.0019095318557</v>
      </c>
      <c r="F22" s="353">
        <v>7418.258373205741</v>
      </c>
      <c r="G22" s="317">
        <v>9375.2182814142634</v>
      </c>
      <c r="H22" s="353">
        <v>9544.8711148827824</v>
      </c>
      <c r="I22" s="367">
        <v>9936.3392812010316</v>
      </c>
      <c r="J22" s="317">
        <v>10439.724296822502</v>
      </c>
      <c r="K22" s="317">
        <v>10129.271198830409</v>
      </c>
      <c r="L22" s="317">
        <v>10571.06226464664</v>
      </c>
      <c r="M22" s="317">
        <v>11168.196296603837</v>
      </c>
      <c r="N22" s="317">
        <v>11557.698868847448</v>
      </c>
      <c r="O22" s="353">
        <v>11303.659508771931</v>
      </c>
      <c r="P22" s="353">
        <v>11661.723449560819</v>
      </c>
      <c r="Q22" s="353">
        <v>11850.910870588235</v>
      </c>
      <c r="R22" s="353">
        <v>11842.557078697859</v>
      </c>
      <c r="S22" s="381">
        <v>11955.027971458801</v>
      </c>
      <c r="T22" s="353">
        <v>11630.988443913131</v>
      </c>
      <c r="U22" s="353">
        <v>11331.475284478835</v>
      </c>
      <c r="V22" s="353">
        <v>10594.741132851845</v>
      </c>
      <c r="W22" s="353">
        <v>10103.392170146375</v>
      </c>
      <c r="X22" s="353">
        <v>10374.386057815804</v>
      </c>
      <c r="Y22" s="353">
        <v>10369.296310442289</v>
      </c>
      <c r="Z22" s="353">
        <v>10167.110745162618</v>
      </c>
      <c r="AA22" s="353">
        <v>10263.684055064274</v>
      </c>
      <c r="AB22" s="353">
        <v>10399.421613822711</v>
      </c>
      <c r="AC22" s="381">
        <v>10655.728639481064</v>
      </c>
      <c r="AD22" s="353">
        <v>10676.914595542281</v>
      </c>
      <c r="AE22" s="353">
        <v>10614.368848093731</v>
      </c>
      <c r="AF22" s="353">
        <v>10570.956707577701</v>
      </c>
      <c r="AG22" s="353">
        <v>10746.257415128053</v>
      </c>
      <c r="AH22" s="353">
        <v>11096.667560321715</v>
      </c>
      <c r="AI22" s="353">
        <v>11159.5986354748</v>
      </c>
      <c r="AJ22" s="353">
        <v>11266.720881456416</v>
      </c>
      <c r="AK22" s="353">
        <v>11258.008968609865</v>
      </c>
      <c r="AL22" s="353">
        <v>11473.281663260195</v>
      </c>
      <c r="AM22" s="381">
        <v>11633.343495176676</v>
      </c>
      <c r="AN22" s="353">
        <v>11595.188626184772</v>
      </c>
      <c r="AO22" s="353">
        <v>11716.202545796386</v>
      </c>
      <c r="AP22" s="353">
        <v>12035.34796175641</v>
      </c>
      <c r="AQ22" s="353">
        <v>12021.739606501282</v>
      </c>
      <c r="AR22" s="353">
        <v>12122.236479333927</v>
      </c>
      <c r="AS22" s="353">
        <v>12122.621620372509</v>
      </c>
      <c r="AT22" s="353">
        <v>11924.804972735228</v>
      </c>
      <c r="AU22" s="353">
        <v>12220.019251126803</v>
      </c>
      <c r="AV22" s="353">
        <v>12704.326457245572</v>
      </c>
      <c r="AW22" s="381">
        <v>12270.663818266425</v>
      </c>
      <c r="AX22" s="353">
        <v>12792.317901781527</v>
      </c>
      <c r="AY22" s="353">
        <v>12533.454515780239</v>
      </c>
      <c r="AZ22" s="353">
        <v>12429.906559999999</v>
      </c>
      <c r="BA22" s="353">
        <v>12319.019945033371</v>
      </c>
      <c r="BB22" s="353">
        <v>12219.092157543495</v>
      </c>
      <c r="BC22" s="353">
        <v>12524.965251186462</v>
      </c>
      <c r="BD22" s="353">
        <v>12250.345427280701</v>
      </c>
      <c r="BE22" s="353">
        <v>13030.453537100939</v>
      </c>
      <c r="BF22" s="353">
        <v>13136</v>
      </c>
      <c r="BG22" s="353">
        <v>13228.322882678394</v>
      </c>
      <c r="BH22" s="382"/>
      <c r="BL22" s="694">
        <f t="shared" si="2"/>
        <v>3.2073324907080369E-3</v>
      </c>
    </row>
    <row r="23" spans="1:64" s="87" customFormat="1" ht="15" customHeight="1" x14ac:dyDescent="0.2">
      <c r="A23" s="472">
        <v>14</v>
      </c>
      <c r="B23" s="317">
        <v>7758.6135693215347</v>
      </c>
      <c r="C23" s="317">
        <f t="shared" si="0"/>
        <v>7348.5314158499214</v>
      </c>
      <c r="D23" s="353">
        <v>6938.449262378308</v>
      </c>
      <c r="E23" s="353">
        <f t="shared" si="1"/>
        <v>7408.5973812461143</v>
      </c>
      <c r="F23" s="353">
        <v>7878.7455001139206</v>
      </c>
      <c r="G23" s="317">
        <v>9834.7878050130021</v>
      </c>
      <c r="H23" s="353">
        <v>9967.7823273575905</v>
      </c>
      <c r="I23" s="367">
        <v>10428.957792043673</v>
      </c>
      <c r="J23" s="317">
        <v>10923.438609964482</v>
      </c>
      <c r="K23" s="317">
        <v>10640.288377192983</v>
      </c>
      <c r="L23" s="317">
        <v>11070.520711095542</v>
      </c>
      <c r="M23" s="317">
        <v>11664.764925682972</v>
      </c>
      <c r="N23" s="317">
        <v>12057.079486395598</v>
      </c>
      <c r="O23" s="353">
        <v>11754.407017543859</v>
      </c>
      <c r="P23" s="353">
        <v>12133.35081181794</v>
      </c>
      <c r="Q23" s="353">
        <v>12309.521317647059</v>
      </c>
      <c r="R23" s="353">
        <v>12356.178824081955</v>
      </c>
      <c r="S23" s="381">
        <v>12441.761957730811</v>
      </c>
      <c r="T23" s="353">
        <v>12102.626818091254</v>
      </c>
      <c r="U23" s="353">
        <v>11805.300318616295</v>
      </c>
      <c r="V23" s="353">
        <v>11036.188680054005</v>
      </c>
      <c r="W23" s="353">
        <v>10567.184249964075</v>
      </c>
      <c r="X23" s="353">
        <v>10860.172538481298</v>
      </c>
      <c r="Y23" s="353">
        <v>10830.341914292261</v>
      </c>
      <c r="Z23" s="353">
        <v>10660.337886896963</v>
      </c>
      <c r="AA23" s="353">
        <v>10770.507721761329</v>
      </c>
      <c r="AB23" s="353">
        <v>10886.55959460886</v>
      </c>
      <c r="AC23" s="381">
        <v>11205.725869117199</v>
      </c>
      <c r="AD23" s="353">
        <v>11164.108374864045</v>
      </c>
      <c r="AE23" s="353">
        <v>11155.581967983459</v>
      </c>
      <c r="AF23" s="353">
        <v>11089.952982841791</v>
      </c>
      <c r="AG23" s="353">
        <v>11262.381179273378</v>
      </c>
      <c r="AH23" s="353">
        <v>11633.993472432685</v>
      </c>
      <c r="AI23" s="353">
        <v>11693.868371847389</v>
      </c>
      <c r="AJ23" s="353">
        <v>11802.494029475098</v>
      </c>
      <c r="AK23" s="353">
        <v>11797.142002989536</v>
      </c>
      <c r="AL23" s="353">
        <v>12104.357124487336</v>
      </c>
      <c r="AM23" s="381">
        <v>12223.56893886905</v>
      </c>
      <c r="AN23" s="353">
        <v>12235.360691594626</v>
      </c>
      <c r="AO23" s="353">
        <v>12359.13056734165</v>
      </c>
      <c r="AP23" s="353">
        <v>12658.747747073068</v>
      </c>
      <c r="AQ23" s="353">
        <v>12683.523988757179</v>
      </c>
      <c r="AR23" s="353">
        <v>12767.666868867083</v>
      </c>
      <c r="AS23" s="353">
        <v>12764.964459028515</v>
      </c>
      <c r="AT23" s="353">
        <v>12598.270044655879</v>
      </c>
      <c r="AU23" s="353">
        <v>12922.208073686854</v>
      </c>
      <c r="AV23" s="353">
        <v>13397.48360866216</v>
      </c>
      <c r="AW23" s="381">
        <v>12913.652692584288</v>
      </c>
      <c r="AX23" s="353">
        <v>13441.111572100201</v>
      </c>
      <c r="AY23" s="353">
        <v>13233.836832119468</v>
      </c>
      <c r="AZ23" s="353">
        <v>13105.444959999999</v>
      </c>
      <c r="BA23" s="353">
        <v>12962.526501766784</v>
      </c>
      <c r="BB23" s="353">
        <v>12876.985765536398</v>
      </c>
      <c r="BC23" s="353">
        <v>13207.049225098592</v>
      </c>
      <c r="BD23" s="353">
        <v>12983.548811196724</v>
      </c>
      <c r="BE23" s="353">
        <v>13795.74552485268</v>
      </c>
      <c r="BF23" s="353">
        <v>13933</v>
      </c>
      <c r="BG23" s="353">
        <v>14042.328202581926</v>
      </c>
      <c r="BH23" s="382"/>
      <c r="BL23" s="694">
        <f t="shared" si="2"/>
        <v>3.713129428948081E-3</v>
      </c>
    </row>
    <row r="24" spans="1:64" s="87" customFormat="1" ht="15" customHeight="1" x14ac:dyDescent="0.2">
      <c r="A24" s="472">
        <v>15</v>
      </c>
      <c r="B24" s="317">
        <v>8119.3210422812199</v>
      </c>
      <c r="C24" s="317">
        <f t="shared" si="0"/>
        <v>7743.8514068839058</v>
      </c>
      <c r="D24" s="353">
        <v>7368.3817714865918</v>
      </c>
      <c r="E24" s="353">
        <f t="shared" si="1"/>
        <v>7856.9612206715246</v>
      </c>
      <c r="F24" s="353">
        <v>8345.5406698564584</v>
      </c>
      <c r="G24" s="317">
        <v>10269.846954019808</v>
      </c>
      <c r="H24" s="353">
        <v>10349.5771719529</v>
      </c>
      <c r="I24" s="367">
        <v>10854.401051407775</v>
      </c>
      <c r="J24" s="317">
        <v>11369.944129787847</v>
      </c>
      <c r="K24" s="317">
        <v>11090.590643274854</v>
      </c>
      <c r="L24" s="317">
        <v>11477.846046063578</v>
      </c>
      <c r="M24" s="317">
        <v>12147.539981732129</v>
      </c>
      <c r="N24" s="317">
        <v>12531.067869153165</v>
      </c>
      <c r="O24" s="353">
        <v>12209.040280701754</v>
      </c>
      <c r="P24" s="353">
        <v>12619.716529145595</v>
      </c>
      <c r="Q24" s="353">
        <v>12768.131764705882</v>
      </c>
      <c r="R24" s="353">
        <v>12847.045175683212</v>
      </c>
      <c r="S24" s="381">
        <v>12922.486882443907</v>
      </c>
      <c r="T24" s="353">
        <v>12560.474596533175</v>
      </c>
      <c r="U24" s="353">
        <v>12286.686390532544</v>
      </c>
      <c r="V24" s="353">
        <v>11496.623218533678</v>
      </c>
      <c r="W24" s="353">
        <v>11008.241423908359</v>
      </c>
      <c r="X24" s="353">
        <v>11326.264972633327</v>
      </c>
      <c r="Y24" s="353">
        <v>11323.110839508059</v>
      </c>
      <c r="Z24" s="353">
        <v>11168.071709270554</v>
      </c>
      <c r="AA24" s="353">
        <v>11257.139210502326</v>
      </c>
      <c r="AB24" s="353">
        <v>11402.925854242179</v>
      </c>
      <c r="AC24" s="381">
        <v>11690.247238082367</v>
      </c>
      <c r="AD24" s="353">
        <v>11645.908865115827</v>
      </c>
      <c r="AE24" s="353">
        <v>11681.183170953291</v>
      </c>
      <c r="AF24" s="353">
        <v>11581.900592294072</v>
      </c>
      <c r="AG24" s="353">
        <v>11786.749731983324</v>
      </c>
      <c r="AH24" s="353">
        <v>12124.525236041496</v>
      </c>
      <c r="AI24" s="353">
        <v>12215.492670672698</v>
      </c>
      <c r="AJ24" s="353">
        <v>12335.170222880954</v>
      </c>
      <c r="AK24" s="353">
        <v>12356.017937219729</v>
      </c>
      <c r="AL24" s="353">
        <v>12636.49914048647</v>
      </c>
      <c r="AM24" s="381">
        <v>12825.598891435269</v>
      </c>
      <c r="AN24" s="353">
        <v>12832.277887720029</v>
      </c>
      <c r="AO24" s="353">
        <v>12983.769607967683</v>
      </c>
      <c r="AP24" s="353">
        <v>13283.529793554508</v>
      </c>
      <c r="AQ24" s="353">
        <v>13320.948209703043</v>
      </c>
      <c r="AR24" s="353">
        <v>13359.091858459709</v>
      </c>
      <c r="AS24" s="353">
        <v>13354.845033969588</v>
      </c>
      <c r="AT24" s="353">
        <v>13249.369117878059</v>
      </c>
      <c r="AU24" s="353">
        <v>13600.225163972893</v>
      </c>
      <c r="AV24" s="353">
        <v>14063.38842762989</v>
      </c>
      <c r="AW24" s="381">
        <v>13551.956766360676</v>
      </c>
      <c r="AX24" s="353">
        <v>14077.206433925092</v>
      </c>
      <c r="AY24" s="353">
        <v>13907.107574922986</v>
      </c>
      <c r="AZ24" s="353">
        <v>13802.024719999999</v>
      </c>
      <c r="BA24" s="353">
        <v>13602.772045543776</v>
      </c>
      <c r="BB24" s="353">
        <v>13534.8793735293</v>
      </c>
      <c r="BC24" s="353">
        <v>13919.800540473438</v>
      </c>
      <c r="BD24" s="353">
        <v>13677.06312304892</v>
      </c>
      <c r="BE24" s="353">
        <v>14548.743665411623</v>
      </c>
      <c r="BF24" s="353">
        <v>14731</v>
      </c>
      <c r="BG24" s="353">
        <v>14845.532486877572</v>
      </c>
      <c r="BH24" s="382"/>
      <c r="BL24" s="694">
        <f t="shared" si="2"/>
        <v>4.2035251355090342E-3</v>
      </c>
    </row>
    <row r="25" spans="1:64" s="87" customFormat="1" ht="15" customHeight="1" x14ac:dyDescent="0.2">
      <c r="A25" s="472">
        <v>16</v>
      </c>
      <c r="B25" s="317">
        <v>8480.0285152409051</v>
      </c>
      <c r="C25" s="317">
        <f t="shared" si="0"/>
        <v>8122.635532182956</v>
      </c>
      <c r="D25" s="353">
        <v>7765.2425491250078</v>
      </c>
      <c r="E25" s="353">
        <f t="shared" si="1"/>
        <v>8298.2512586135399</v>
      </c>
      <c r="F25" s="353">
        <v>8831.2599681020729</v>
      </c>
      <c r="G25" s="317">
        <v>10686.523322082665</v>
      </c>
      <c r="H25" s="353">
        <v>10772.488384427708</v>
      </c>
      <c r="I25" s="367">
        <v>11240.658747409392</v>
      </c>
      <c r="J25" s="317">
        <v>11795.187482000576</v>
      </c>
      <c r="K25" s="317">
        <v>11571.250365497075</v>
      </c>
      <c r="L25" s="317">
        <v>11948.209825729047</v>
      </c>
      <c r="M25" s="317">
        <v>12630.315037781285</v>
      </c>
      <c r="N25" s="317">
        <v>12966.967899724856</v>
      </c>
      <c r="O25" s="353">
        <v>12659.787789473685</v>
      </c>
      <c r="P25" s="353">
        <v>13120.820601543785</v>
      </c>
      <c r="Q25" s="353">
        <v>13264.959749019608</v>
      </c>
      <c r="R25" s="353">
        <v>13289.149969178383</v>
      </c>
      <c r="S25" s="381">
        <v>13421.238991833743</v>
      </c>
      <c r="T25" s="353">
        <v>13018.322374975094</v>
      </c>
      <c r="U25" s="353">
        <v>12750.430040964953</v>
      </c>
      <c r="V25" s="353">
        <v>11947.564261374595</v>
      </c>
      <c r="W25" s="353">
        <v>11456.119069614668</v>
      </c>
      <c r="X25" s="353">
        <v>11798.922088956511</v>
      </c>
      <c r="Y25" s="353">
        <v>11813.764876632802</v>
      </c>
      <c r="Z25" s="353">
        <v>11690.312212283392</v>
      </c>
      <c r="AA25" s="353">
        <v>11733.674610265294</v>
      </c>
      <c r="AB25" s="353">
        <v>11886.166731182038</v>
      </c>
      <c r="AC25" s="381">
        <v>12159.802696037028</v>
      </c>
      <c r="AD25" s="353">
        <v>12113.327251180988</v>
      </c>
      <c r="AE25" s="353">
        <v>12185.968484696594</v>
      </c>
      <c r="AF25" s="353">
        <v>12056.942785613972</v>
      </c>
      <c r="AG25" s="353">
        <v>12327.607861822513</v>
      </c>
      <c r="AH25" s="353">
        <v>12634.420095582236</v>
      </c>
      <c r="AI25" s="353">
        <v>12710.245414710036</v>
      </c>
      <c r="AJ25" s="353">
        <v>12855.45859783551</v>
      </c>
      <c r="AK25" s="353">
        <v>12869.333333333332</v>
      </c>
      <c r="AL25" s="353">
        <v>13189.627038806697</v>
      </c>
      <c r="AM25" s="381">
        <v>13412.873207909181</v>
      </c>
      <c r="AN25" s="353">
        <v>13426.311425893136</v>
      </c>
      <c r="AO25" s="353">
        <v>13587.305978302295</v>
      </c>
      <c r="AP25" s="353">
        <v>13862.697221598144</v>
      </c>
      <c r="AQ25" s="353">
        <v>13928.598900158866</v>
      </c>
      <c r="AR25" s="353">
        <v>14000.570633363068</v>
      </c>
      <c r="AS25" s="353">
        <v>13942.166474095298</v>
      </c>
      <c r="AT25" s="353">
        <v>13878.102192401768</v>
      </c>
      <c r="AU25" s="353">
        <v>14210.561403891697</v>
      </c>
      <c r="AV25" s="353">
        <v>14696.116494051186</v>
      </c>
      <c r="AW25" s="381">
        <v>14145.755234993021</v>
      </c>
      <c r="AX25" s="353">
        <v>14758.324344046119</v>
      </c>
      <c r="AY25" s="353">
        <v>14558.914988677398</v>
      </c>
      <c r="AZ25" s="353">
        <v>14453.19944</v>
      </c>
      <c r="BA25" s="353">
        <v>14218.01648998822</v>
      </c>
      <c r="BB25" s="353">
        <v>14175.684835860049</v>
      </c>
      <c r="BC25" s="353">
        <v>14577.562140122036</v>
      </c>
      <c r="BD25" s="353">
        <v>14334.021710631796</v>
      </c>
      <c r="BE25" s="353">
        <v>15278.178598851035</v>
      </c>
      <c r="BF25" s="353">
        <v>15464</v>
      </c>
      <c r="BG25" s="353">
        <v>15583.93055752589</v>
      </c>
      <c r="BH25" s="382"/>
      <c r="BL25" s="694">
        <f t="shared" si="2"/>
        <v>4.5407243897237493E-3</v>
      </c>
    </row>
    <row r="26" spans="1:64" s="87" customFormat="1" ht="15" customHeight="1" x14ac:dyDescent="0.2">
      <c r="A26" s="472">
        <v>17</v>
      </c>
      <c r="B26" s="317">
        <v>8861.1533923303832</v>
      </c>
      <c r="C26" s="317">
        <f t="shared" si="0"/>
        <v>8524.8570521348502</v>
      </c>
      <c r="D26" s="353">
        <v>8188.560711939318</v>
      </c>
      <c r="E26" s="353">
        <f t="shared" si="1"/>
        <v>8755.9240105606823</v>
      </c>
      <c r="F26" s="353">
        <v>9323.2873091820456</v>
      </c>
      <c r="G26" s="317">
        <v>11115.454877441487</v>
      </c>
      <c r="H26" s="353">
        <v>11201.273363742441</v>
      </c>
      <c r="I26" s="367">
        <v>11682.895819643127</v>
      </c>
      <c r="J26" s="317">
        <v>12183.222040894692</v>
      </c>
      <c r="K26" s="317">
        <v>11986.135599415204</v>
      </c>
      <c r="L26" s="317">
        <v>12437.970049916805</v>
      </c>
      <c r="M26" s="317">
        <v>13154.47081292037</v>
      </c>
      <c r="N26" s="317">
        <v>13373.243656374198</v>
      </c>
      <c r="O26" s="353">
        <v>13110.535298245615</v>
      </c>
      <c r="P26" s="353">
        <v>13603.501730103806</v>
      </c>
      <c r="Q26" s="353">
        <v>13692.301301960784</v>
      </c>
      <c r="R26" s="353">
        <v>13724.753221592744</v>
      </c>
      <c r="S26" s="381">
        <v>13883.936731870099</v>
      </c>
      <c r="T26" s="353">
        <v>13476.170153417015</v>
      </c>
      <c r="U26" s="353">
        <v>13183.929540282203</v>
      </c>
      <c r="V26" s="353">
        <v>12379.518312937998</v>
      </c>
      <c r="W26" s="353">
        <v>11903.996715320976</v>
      </c>
      <c r="X26" s="353">
        <v>12251.885158766228</v>
      </c>
      <c r="Y26" s="353">
        <v>12274.810480482774</v>
      </c>
      <c r="Z26" s="353">
        <v>12154.525992739247</v>
      </c>
      <c r="AA26" s="353">
        <v>12232.421405779927</v>
      </c>
      <c r="AB26" s="353">
        <v>12390.841679276489</v>
      </c>
      <c r="AC26" s="381">
        <v>12612.521504104869</v>
      </c>
      <c r="AD26" s="353">
        <v>12593.329978409442</v>
      </c>
      <c r="AE26" s="353">
        <v>12635.24476050249</v>
      </c>
      <c r="AF26" s="353">
        <v>12518.460646027967</v>
      </c>
      <c r="AG26" s="353">
        <v>12818.997260273973</v>
      </c>
      <c r="AH26" s="353">
        <v>13160.450868399579</v>
      </c>
      <c r="AI26" s="353">
        <v>13184.449322733046</v>
      </c>
      <c r="AJ26" s="353">
        <v>13333.938085516933</v>
      </c>
      <c r="AK26" s="353">
        <v>13416.059790732435</v>
      </c>
      <c r="AL26" s="353">
        <v>13744.253928721286</v>
      </c>
      <c r="AM26" s="381">
        <v>13958.831743324627</v>
      </c>
      <c r="AN26" s="353">
        <v>13978.531923757941</v>
      </c>
      <c r="AO26" s="353">
        <v>14180.994435834244</v>
      </c>
      <c r="AP26" s="353">
        <v>14520.65353603435</v>
      </c>
      <c r="AQ26" s="353">
        <v>14555.196382744714</v>
      </c>
      <c r="AR26" s="353">
        <v>14627.560154623849</v>
      </c>
      <c r="AS26" s="353">
        <v>14552.520127559274</v>
      </c>
      <c r="AT26" s="353">
        <v>14462.103269528532</v>
      </c>
      <c r="AU26" s="353">
        <v>14822.106230424202</v>
      </c>
      <c r="AV26" s="353">
        <v>15309.886416160234</v>
      </c>
      <c r="AW26" s="381">
        <v>14729.012902407039</v>
      </c>
      <c r="AX26" s="353">
        <v>15438.287817031347</v>
      </c>
      <c r="AY26" s="353">
        <v>15165.536446538956</v>
      </c>
      <c r="AZ26" s="353">
        <v>15064.50632</v>
      </c>
      <c r="BA26" s="353">
        <v>14751.735610522182</v>
      </c>
      <c r="BB26" s="353">
        <v>14827.170389229643</v>
      </c>
      <c r="BC26" s="353">
        <v>15238.496223370223</v>
      </c>
      <c r="BD26" s="353">
        <v>14998.291443068536</v>
      </c>
      <c r="BE26" s="353">
        <v>15924.63006373905</v>
      </c>
      <c r="BF26" s="353">
        <v>16232</v>
      </c>
      <c r="BG26" s="353">
        <v>16408.736913037312</v>
      </c>
      <c r="BH26" s="382"/>
      <c r="BL26" s="694">
        <f t="shared" si="2"/>
        <v>4.9083659830748694E-3</v>
      </c>
    </row>
    <row r="27" spans="1:64" s="87" customFormat="1" ht="15" customHeight="1" x14ac:dyDescent="0.2">
      <c r="A27" s="472">
        <v>18</v>
      </c>
      <c r="B27" s="317">
        <v>9262.6956735496569</v>
      </c>
      <c r="C27" s="317">
        <f t="shared" si="0"/>
        <v>8943.9016204456166</v>
      </c>
      <c r="D27" s="353">
        <v>8625.1075673415762</v>
      </c>
      <c r="E27" s="353">
        <f t="shared" si="1"/>
        <v>9223.3651302189755</v>
      </c>
      <c r="F27" s="353">
        <v>9821.6226930963767</v>
      </c>
      <c r="G27" s="317">
        <v>11562.769213744259</v>
      </c>
      <c r="H27" s="353">
        <v>11647.679643576959</v>
      </c>
      <c r="I27" s="367">
        <v>12158.720517616135</v>
      </c>
      <c r="J27" s="317">
        <v>12635.043102620717</v>
      </c>
      <c r="K27" s="317">
        <v>12421.2591374269</v>
      </c>
      <c r="L27" s="317">
        <v>12951.975829757421</v>
      </c>
      <c r="M27" s="317">
        <v>13618.854438262893</v>
      </c>
      <c r="N27" s="317">
        <v>13804.911647814124</v>
      </c>
      <c r="O27" s="353">
        <v>13576.825824561403</v>
      </c>
      <c r="P27" s="353">
        <v>14030.91402714932</v>
      </c>
      <c r="Q27" s="353">
        <v>14109.219890196078</v>
      </c>
      <c r="R27" s="353">
        <v>14183.111867789943</v>
      </c>
      <c r="S27" s="381">
        <v>14358.652595024279</v>
      </c>
      <c r="T27" s="353">
        <v>13895.404263797569</v>
      </c>
      <c r="U27" s="353">
        <v>13597.266272189348</v>
      </c>
      <c r="V27" s="353">
        <v>12801.978868862647</v>
      </c>
      <c r="W27" s="353">
        <v>12320.045492804502</v>
      </c>
      <c r="X27" s="353">
        <v>12704.848228575946</v>
      </c>
      <c r="Y27" s="353">
        <v>12687.213658238485</v>
      </c>
      <c r="Z27" s="353">
        <v>12643.608368576666</v>
      </c>
      <c r="AA27" s="353">
        <v>12698.860716564866</v>
      </c>
      <c r="AB27" s="353">
        <v>12916.95069852553</v>
      </c>
      <c r="AC27" s="381">
        <v>13108.267306327916</v>
      </c>
      <c r="AD27" s="353">
        <v>13078.725994707878</v>
      </c>
      <c r="AE27" s="353">
        <v>13100.132953228282</v>
      </c>
      <c r="AF27" s="353">
        <v>12971.525798375773</v>
      </c>
      <c r="AG27" s="353">
        <v>13280.705419892794</v>
      </c>
      <c r="AH27" s="353">
        <v>13655.823405991374</v>
      </c>
      <c r="AI27" s="353">
        <v>13661.814590142874</v>
      </c>
      <c r="AJ27" s="353">
        <v>13810.869095891943</v>
      </c>
      <c r="AK27" s="353">
        <v>13902.038863976082</v>
      </c>
      <c r="AL27" s="353">
        <v>14289.886869069695</v>
      </c>
      <c r="AM27" s="381">
        <v>14494.461333475454</v>
      </c>
      <c r="AN27" s="353">
        <v>14539.403395479638</v>
      </c>
      <c r="AO27" s="353">
        <v>14753.580223074774</v>
      </c>
      <c r="AP27" s="353">
        <v>15166.16949998752</v>
      </c>
      <c r="AQ27" s="353">
        <v>15184.500549920567</v>
      </c>
      <c r="AR27" s="353">
        <v>15217.667939339875</v>
      </c>
      <c r="AS27" s="353">
        <v>15156.47594398484</v>
      </c>
      <c r="AT27" s="353">
        <v>15088.351233085743</v>
      </c>
      <c r="AU27" s="353">
        <v>15396.18487193199</v>
      </c>
      <c r="AV27" s="353">
        <v>15955.648206796201</v>
      </c>
      <c r="AW27" s="381">
        <v>15380.20017767249</v>
      </c>
      <c r="AX27" s="353">
        <v>16068.610493177246</v>
      </c>
      <c r="AY27" s="353">
        <v>15853.49262500765</v>
      </c>
      <c r="AZ27" s="353">
        <v>15716.788479999999</v>
      </c>
      <c r="BA27" s="353">
        <v>15355.023007459755</v>
      </c>
      <c r="BB27" s="353">
        <v>15465.839833352622</v>
      </c>
      <c r="BC27" s="353">
        <v>15877.222921421273</v>
      </c>
      <c r="BD27" s="353">
        <v>15674.05011741849</v>
      </c>
      <c r="BE27" s="353">
        <v>16603.8651211412</v>
      </c>
      <c r="BF27" s="353">
        <v>16942</v>
      </c>
      <c r="BG27" s="353">
        <v>17107.858490566039</v>
      </c>
      <c r="BH27" s="382"/>
      <c r="BL27" s="694">
        <f t="shared" si="2"/>
        <v>5.2304097420372564E-3</v>
      </c>
    </row>
    <row r="28" spans="1:64" s="87" customFormat="1" ht="15" customHeight="1" x14ac:dyDescent="0.2">
      <c r="A28" s="473">
        <v>19</v>
      </c>
      <c r="B28" s="316">
        <v>9630.2089478859398</v>
      </c>
      <c r="C28" s="316">
        <f t="shared" si="0"/>
        <v>9342.6245121679003</v>
      </c>
      <c r="D28" s="354">
        <v>9055.0400764498609</v>
      </c>
      <c r="E28" s="354">
        <f t="shared" si="1"/>
        <v>9684.3450553131042</v>
      </c>
      <c r="F28" s="354">
        <v>10313.650034176349</v>
      </c>
      <c r="G28" s="316">
        <v>12003.955956399048</v>
      </c>
      <c r="H28" s="354">
        <v>12058.843322371909</v>
      </c>
      <c r="I28" s="368">
        <v>12606.555527473083</v>
      </c>
      <c r="J28" s="316">
        <v>13076.233080541424</v>
      </c>
      <c r="K28" s="316">
        <v>12891.799707602338</v>
      </c>
      <c r="L28" s="316">
        <v>13465.981609598037</v>
      </c>
      <c r="M28" s="316">
        <v>14009.672340778878</v>
      </c>
      <c r="N28" s="316">
        <v>14261.971874044635</v>
      </c>
      <c r="O28" s="354">
        <v>13961.51550877193</v>
      </c>
      <c r="P28" s="354">
        <v>14447.272557891934</v>
      </c>
      <c r="Q28" s="354">
        <v>14543.510086274511</v>
      </c>
      <c r="R28" s="354">
        <v>14638.219743446736</v>
      </c>
      <c r="S28" s="383">
        <v>14821.350335060635</v>
      </c>
      <c r="T28" s="354">
        <v>14347.73580394501</v>
      </c>
      <c r="U28" s="354">
        <v>14033.286117432863</v>
      </c>
      <c r="V28" s="354">
        <v>13222.066050877605</v>
      </c>
      <c r="W28" s="354">
        <v>12754.282194986759</v>
      </c>
      <c r="X28" s="354">
        <v>13138.117251872198</v>
      </c>
      <c r="Y28" s="354">
        <v>13101.73172408525</v>
      </c>
      <c r="Z28" s="354">
        <v>13116.111680826376</v>
      </c>
      <c r="AA28" s="354">
        <v>13179.434551919046</v>
      </c>
      <c r="AB28" s="354">
        <v>13407.985783157968</v>
      </c>
      <c r="AC28" s="383">
        <v>13574.08128652995</v>
      </c>
      <c r="AD28" s="354">
        <v>13569.515300076298</v>
      </c>
      <c r="AE28" s="354">
        <v>13578.898405438425</v>
      </c>
      <c r="AF28" s="354">
        <v>13453.330158148625</v>
      </c>
      <c r="AG28" s="354">
        <v>13730.870875521145</v>
      </c>
      <c r="AH28" s="354">
        <v>14144.741578272526</v>
      </c>
      <c r="AI28" s="354">
        <v>14134.437818472472</v>
      </c>
      <c r="AJ28" s="354">
        <v>14283.154674347717</v>
      </c>
      <c r="AK28" s="354">
        <v>14374.349775784753</v>
      </c>
      <c r="AL28" s="354">
        <v>14783.05510361537</v>
      </c>
      <c r="AM28" s="383">
        <v>15041.89543250013</v>
      </c>
      <c r="AN28" s="354">
        <v>15081.531090511404</v>
      </c>
      <c r="AO28" s="354">
        <v>15327.572855001397</v>
      </c>
      <c r="AP28" s="354">
        <v>15792.33380763374</v>
      </c>
      <c r="AQ28" s="354">
        <v>15744.784260051325</v>
      </c>
      <c r="AR28" s="354">
        <v>15778.797216770741</v>
      </c>
      <c r="AS28" s="354">
        <v>15746.356518925913</v>
      </c>
      <c r="AT28" s="354">
        <v>15689.748086977985</v>
      </c>
      <c r="AU28" s="354">
        <v>15998.06100555489</v>
      </c>
      <c r="AV28" s="354">
        <v>16571.787896944279</v>
      </c>
      <c r="AW28" s="383">
        <v>15958.773044545032</v>
      </c>
      <c r="AX28" s="354">
        <v>16681.616612286172</v>
      </c>
      <c r="AY28" s="354">
        <v>16480.447763020991</v>
      </c>
      <c r="AZ28" s="354">
        <v>16295.979600000001</v>
      </c>
      <c r="BA28" s="354">
        <v>15881.133097762073</v>
      </c>
      <c r="BB28" s="354">
        <v>16095.965204644526</v>
      </c>
      <c r="BC28" s="354">
        <v>16529.697048403883</v>
      </c>
      <c r="BD28" s="354">
        <v>16264.163952051758</v>
      </c>
      <c r="BE28" s="354">
        <v>17243.145175166752</v>
      </c>
      <c r="BF28" s="354">
        <v>17612</v>
      </c>
      <c r="BG28" s="354">
        <v>17779.486522911051</v>
      </c>
      <c r="BH28" s="384"/>
      <c r="BL28" s="694">
        <f t="shared" si="2"/>
        <v>5.4090061842377857E-3</v>
      </c>
    </row>
    <row r="29" spans="1:64" s="87" customFormat="1" ht="15" customHeight="1" x14ac:dyDescent="0.2">
      <c r="A29" s="472">
        <v>20</v>
      </c>
      <c r="B29" s="317">
        <v>9950.0816125860383</v>
      </c>
      <c r="C29" s="317">
        <f t="shared" si="0"/>
        <v>9734.0629648070244</v>
      </c>
      <c r="D29" s="353">
        <v>9518.0443170280123</v>
      </c>
      <c r="E29" s="353">
        <f t="shared" si="1"/>
        <v>10158.706824724988</v>
      </c>
      <c r="F29" s="353">
        <v>10799.369332421964</v>
      </c>
      <c r="G29" s="317">
        <v>12469.65307364577</v>
      </c>
      <c r="H29" s="353">
        <v>12475.880768006789</v>
      </c>
      <c r="I29" s="367">
        <v>13009.607036344336</v>
      </c>
      <c r="J29" s="317">
        <v>13517.423058462129</v>
      </c>
      <c r="K29" s="317">
        <v>13357.280701754386</v>
      </c>
      <c r="L29" s="317">
        <v>13970.289167177511</v>
      </c>
      <c r="M29" s="317">
        <v>14469.458108444742</v>
      </c>
      <c r="N29" s="317">
        <v>14642.855395903394</v>
      </c>
      <c r="O29" s="353">
        <v>14334.547929824563</v>
      </c>
      <c r="P29" s="353">
        <v>14878.369443705084</v>
      </c>
      <c r="Q29" s="353">
        <v>14988.223247058824</v>
      </c>
      <c r="R29" s="353">
        <v>15067.321454780285</v>
      </c>
      <c r="S29" s="381">
        <v>15275.03448275862</v>
      </c>
      <c r="T29" s="353">
        <v>14778.002390914526</v>
      </c>
      <c r="U29" s="353">
        <v>14471.82630860264</v>
      </c>
      <c r="V29" s="353">
        <v>13635.033111163497</v>
      </c>
      <c r="W29" s="353">
        <v>13179.424934819652</v>
      </c>
      <c r="X29" s="353">
        <v>13547.315773874212</v>
      </c>
      <c r="Y29" s="353">
        <v>13547.973111297839</v>
      </c>
      <c r="Z29" s="353">
        <v>13518.153972828322</v>
      </c>
      <c r="AA29" s="353">
        <v>13674.142911842468</v>
      </c>
      <c r="AB29" s="353">
        <v>13848.358517788647</v>
      </c>
      <c r="AC29" s="381">
        <v>14058.602655495119</v>
      </c>
      <c r="AD29" s="353">
        <v>14071.091183584682</v>
      </c>
      <c r="AE29" s="353">
        <v>14042.051940728674</v>
      </c>
      <c r="AF29" s="353">
        <v>13904.704768883192</v>
      </c>
      <c r="AG29" s="353">
        <v>14199.174865991661</v>
      </c>
      <c r="AH29" s="353">
        <v>14607.842289311107</v>
      </c>
      <c r="AI29" s="353">
        <v>14595.996288948201</v>
      </c>
      <c r="AJ29" s="353">
        <v>14753.891775497079</v>
      </c>
      <c r="AK29" s="353">
        <v>14864.884902840058</v>
      </c>
      <c r="AL29" s="353">
        <v>15285.217287727228</v>
      </c>
      <c r="AM29" s="381">
        <v>15567.196077386343</v>
      </c>
      <c r="AN29" s="353">
        <v>15648.169878137693</v>
      </c>
      <c r="AO29" s="353">
        <v>15910.006555044591</v>
      </c>
      <c r="AP29" s="353">
        <v>16377.030280336505</v>
      </c>
      <c r="AQ29" s="353">
        <v>16299.654601002077</v>
      </c>
      <c r="AR29" s="353">
        <v>16354.415747844187</v>
      </c>
      <c r="AS29" s="353">
        <v>16341.355363497711</v>
      </c>
      <c r="AT29" s="353">
        <v>16306.055606669208</v>
      </c>
      <c r="AU29" s="353">
        <v>16574.556820290079</v>
      </c>
      <c r="AV29" s="353">
        <v>17210.440383463152</v>
      </c>
      <c r="AW29" s="381">
        <v>16540.859511823681</v>
      </c>
      <c r="AX29" s="353">
        <v>17248.445245963161</v>
      </c>
      <c r="AY29" s="353">
        <v>17135.644123467369</v>
      </c>
      <c r="AZ29" s="353">
        <v>16919.46832</v>
      </c>
      <c r="BA29" s="353">
        <v>16485.507499018451</v>
      </c>
      <c r="BB29" s="353">
        <v>16732.498630559738</v>
      </c>
      <c r="BC29" s="353">
        <v>17163.136273788947</v>
      </c>
      <c r="BD29" s="353">
        <v>16889.789061689506</v>
      </c>
      <c r="BE29" s="353">
        <v>17851.690611210302</v>
      </c>
      <c r="BF29" s="353">
        <v>18267</v>
      </c>
      <c r="BG29" s="353">
        <v>18450.132642928074</v>
      </c>
      <c r="BH29" s="382"/>
      <c r="BL29" s="694">
        <f t="shared" si="2"/>
        <v>5.593384972487625E-3</v>
      </c>
    </row>
    <row r="30" spans="1:64" s="87" customFormat="1" ht="15" customHeight="1" x14ac:dyDescent="0.2">
      <c r="A30" s="472">
        <v>21</v>
      </c>
      <c r="B30" s="317">
        <v>10276.760078662734</v>
      </c>
      <c r="C30" s="317">
        <f t="shared" si="0"/>
        <v>10128.90431813445</v>
      </c>
      <c r="D30" s="353">
        <v>9981.0485576061637</v>
      </c>
      <c r="E30" s="353">
        <f t="shared" si="1"/>
        <v>10620.452508468154</v>
      </c>
      <c r="F30" s="353">
        <v>11259.856459330143</v>
      </c>
      <c r="G30" s="317">
        <v>12923.095003596525</v>
      </c>
      <c r="H30" s="353">
        <v>12910.539514161452</v>
      </c>
      <c r="I30" s="367">
        <v>13496.627609563766</v>
      </c>
      <c r="J30" s="317">
        <v>13926.719784966881</v>
      </c>
      <c r="K30" s="317">
        <v>13843</v>
      </c>
      <c r="L30" s="317">
        <v>14440.65294684298</v>
      </c>
      <c r="M30" s="317">
        <v>14897.058872373995</v>
      </c>
      <c r="N30" s="317">
        <v>15011.04280036686</v>
      </c>
      <c r="O30" s="353">
        <v>14754.209403508772</v>
      </c>
      <c r="P30" s="353">
        <v>15298.41256321533</v>
      </c>
      <c r="Q30" s="353">
        <v>15401.667513725492</v>
      </c>
      <c r="R30" s="353">
        <v>15483.420083952211</v>
      </c>
      <c r="S30" s="381">
        <v>15671.632545646924</v>
      </c>
      <c r="T30" s="353">
        <v>15180.687786411636</v>
      </c>
      <c r="U30" s="353">
        <v>14885.163040509786</v>
      </c>
      <c r="V30" s="353">
        <v>14033.759927991254</v>
      </c>
      <c r="W30" s="353">
        <v>13597.747202890519</v>
      </c>
      <c r="X30" s="353">
        <v>13954.326068485843</v>
      </c>
      <c r="Y30" s="353">
        <v>13958.261400962494</v>
      </c>
      <c r="Z30" s="353">
        <v>13926.41341367566</v>
      </c>
      <c r="AA30" s="353">
        <v>14154.716747196646</v>
      </c>
      <c r="AB30" s="353">
        <v>14282.885596649892</v>
      </c>
      <c r="AC30" s="381">
        <v>14539.382546707659</v>
      </c>
      <c r="AD30" s="353">
        <v>14567.273778023085</v>
      </c>
      <c r="AE30" s="353">
        <v>14510.409448325554</v>
      </c>
      <c r="AF30" s="353">
        <v>14345.936129938329</v>
      </c>
      <c r="AG30" s="353">
        <v>14665.829898749256</v>
      </c>
      <c r="AH30" s="353">
        <v>15061.261452383727</v>
      </c>
      <c r="AI30" s="353">
        <v>15062.29679850416</v>
      </c>
      <c r="AJ30" s="353">
        <v>15213.789535501553</v>
      </c>
      <c r="AK30" s="353">
        <v>15363.013452914796</v>
      </c>
      <c r="AL30" s="353">
        <v>15796.373421405269</v>
      </c>
      <c r="AM30" s="381">
        <v>16071.838831743322</v>
      </c>
      <c r="AN30" s="353">
        <v>16239.319758358504</v>
      </c>
      <c r="AO30" s="353">
        <v>16448.828069818846</v>
      </c>
      <c r="AP30" s="353">
        <v>16940.99283556754</v>
      </c>
      <c r="AQ30" s="353">
        <v>16874.825076377856</v>
      </c>
      <c r="AR30" s="353">
        <v>16891.835337496283</v>
      </c>
      <c r="AS30" s="353">
        <v>16909.483292508201</v>
      </c>
      <c r="AT30" s="353">
        <v>16891.299239279222</v>
      </c>
      <c r="AU30" s="353">
        <v>17108.752103545743</v>
      </c>
      <c r="AV30" s="353">
        <v>17799.327741162375</v>
      </c>
      <c r="AW30" s="381">
        <v>17121.774778966963</v>
      </c>
      <c r="AX30" s="353">
        <v>17851.061430849899</v>
      </c>
      <c r="AY30" s="353">
        <v>17769.377154864636</v>
      </c>
      <c r="AZ30" s="353">
        <v>17498.659439999999</v>
      </c>
      <c r="BA30" s="353">
        <v>17050.749744797802</v>
      </c>
      <c r="BB30" s="353">
        <v>17359.419974539986</v>
      </c>
      <c r="BC30" s="353">
        <v>17853.680203966655</v>
      </c>
      <c r="BD30" s="353">
        <v>17516.45862059209</v>
      </c>
      <c r="BE30" s="353">
        <v>18494.044127034056</v>
      </c>
      <c r="BF30" s="353">
        <v>18903</v>
      </c>
      <c r="BG30" s="353">
        <v>19108.995815009221</v>
      </c>
      <c r="BH30" s="382"/>
      <c r="BL30" s="694">
        <f t="shared" si="2"/>
        <v>5.7876461850840943E-3</v>
      </c>
    </row>
    <row r="31" spans="1:64" s="87" customFormat="1" ht="15" customHeight="1" x14ac:dyDescent="0.2">
      <c r="A31" s="472">
        <v>22</v>
      </c>
      <c r="B31" s="317">
        <v>10576.215339233038</v>
      </c>
      <c r="C31" s="317">
        <f t="shared" si="0"/>
        <v>10486.98385667977</v>
      </c>
      <c r="D31" s="353">
        <v>10397.752374126501</v>
      </c>
      <c r="E31" s="353">
        <f t="shared" si="1"/>
        <v>11081.126130102668</v>
      </c>
      <c r="F31" s="353">
        <v>11764.499886078833</v>
      </c>
      <c r="G31" s="317">
        <v>13339.771371659381</v>
      </c>
      <c r="H31" s="353">
        <v>13356.945793995968</v>
      </c>
      <c r="I31" s="367">
        <v>13950.060557043926</v>
      </c>
      <c r="J31" s="317">
        <v>14378.540846692906</v>
      </c>
      <c r="K31" s="317">
        <v>14348.957602339182</v>
      </c>
      <c r="L31" s="317">
        <v>14872.223837463875</v>
      </c>
      <c r="M31" s="317">
        <v>15333.855351656566</v>
      </c>
      <c r="N31" s="317">
        <v>15366.534087435035</v>
      </c>
      <c r="O31" s="353">
        <v>15162.213614035089</v>
      </c>
      <c r="P31" s="353">
        <v>15685.294383816874</v>
      </c>
      <c r="Q31" s="353">
        <v>15794.265850980393</v>
      </c>
      <c r="R31" s="353">
        <v>15915.772565826166</v>
      </c>
      <c r="S31" s="381">
        <v>16083.253262432512</v>
      </c>
      <c r="T31" s="353">
        <v>15594.40565849771</v>
      </c>
      <c r="U31" s="353">
        <v>15255.653891670459</v>
      </c>
      <c r="V31" s="353">
        <v>14415.873127451188</v>
      </c>
      <c r="W31" s="353">
        <v>13986.514093325944</v>
      </c>
      <c r="X31" s="353">
        <v>14359.148135707088</v>
      </c>
      <c r="Y31" s="353">
        <v>14345.285921625544</v>
      </c>
      <c r="Z31" s="353">
        <v>14334.672854522996</v>
      </c>
      <c r="AA31" s="353">
        <v>14566.63717750023</v>
      </c>
      <c r="AB31" s="353">
        <v>14725.206883203715</v>
      </c>
      <c r="AC31" s="381">
        <v>14999.584310280752</v>
      </c>
      <c r="AD31" s="353">
        <v>15052.669794321522</v>
      </c>
      <c r="AE31" s="353">
        <v>14961.420381566993</v>
      </c>
      <c r="AF31" s="353">
        <v>14807.453990352325</v>
      </c>
      <c r="AG31" s="353">
        <v>15104.452650387135</v>
      </c>
      <c r="AH31" s="353">
        <v>15517.907798111668</v>
      </c>
      <c r="AI31" s="353">
        <v>15515.951870512838</v>
      </c>
      <c r="AJ31" s="353">
        <v>15687.623591263738</v>
      </c>
      <c r="AK31" s="353">
        <v>15814.062780269058</v>
      </c>
      <c r="AL31" s="353">
        <v>16294.038630734038</v>
      </c>
      <c r="AM31" s="381">
        <v>16592.712785801843</v>
      </c>
      <c r="AN31" s="353">
        <v>16798.749401104051</v>
      </c>
      <c r="AO31" s="353">
        <v>17025.634391117659</v>
      </c>
      <c r="AP31" s="353">
        <v>17486.985995656407</v>
      </c>
      <c r="AQ31" s="353">
        <v>17463.528974703651</v>
      </c>
      <c r="AR31" s="353">
        <v>17463.502253939936</v>
      </c>
      <c r="AS31" s="353">
        <v>17503.202569672321</v>
      </c>
      <c r="AT31" s="353">
        <v>17411.929986760315</v>
      </c>
      <c r="AU31" s="353">
        <v>17722.71410330565</v>
      </c>
      <c r="AV31" s="353">
        <v>18352.668578276127</v>
      </c>
      <c r="AW31" s="381">
        <v>17693.320445027286</v>
      </c>
      <c r="AX31" s="353">
        <v>18449.059867193446</v>
      </c>
      <c r="AY31" s="353">
        <v>18375.998612726195</v>
      </c>
      <c r="AZ31" s="353">
        <v>18063.453839999998</v>
      </c>
      <c r="BA31" s="353">
        <v>17633.38405967805</v>
      </c>
      <c r="BB31" s="353">
        <v>17960.709100027005</v>
      </c>
      <c r="BC31" s="353">
        <v>18490.291912951307</v>
      </c>
      <c r="BD31" s="353">
        <v>18110.75025228471</v>
      </c>
      <c r="BE31" s="353">
        <v>19103.614050343676</v>
      </c>
      <c r="BF31" s="353">
        <v>19521</v>
      </c>
      <c r="BG31" s="353">
        <v>19766.877074762378</v>
      </c>
      <c r="BH31" s="382"/>
      <c r="BL31" s="694">
        <f t="shared" si="2"/>
        <v>5.9274606736408053E-3</v>
      </c>
    </row>
    <row r="32" spans="1:64" s="87" customFormat="1" ht="15" customHeight="1" x14ac:dyDescent="0.2">
      <c r="A32" s="472">
        <v>23</v>
      </c>
      <c r="B32" s="317">
        <v>10855.253195673551</v>
      </c>
      <c r="C32" s="317">
        <f t="shared" si="0"/>
        <v>10844.776212601155</v>
      </c>
      <c r="D32" s="353">
        <v>10834.299229528759</v>
      </c>
      <c r="E32" s="353">
        <f t="shared" si="1"/>
        <v>11561.18333542968</v>
      </c>
      <c r="F32" s="353">
        <v>12288.067441330599</v>
      </c>
      <c r="G32" s="317">
        <v>13756.447739722238</v>
      </c>
      <c r="H32" s="353">
        <v>13850.34220854991</v>
      </c>
      <c r="I32" s="367">
        <v>14425.885255016932</v>
      </c>
      <c r="J32" s="317">
        <v>14851.624076029568</v>
      </c>
      <c r="K32" s="317">
        <v>14779.021564327486</v>
      </c>
      <c r="L32" s="317">
        <v>15303.794728084769</v>
      </c>
      <c r="M32" s="317">
        <v>15775.249688615795</v>
      </c>
      <c r="N32" s="317">
        <v>15768.577804952614</v>
      </c>
      <c r="O32" s="353">
        <v>15535.246035087719</v>
      </c>
      <c r="P32" s="353">
        <v>16057.437849347883</v>
      </c>
      <c r="Q32" s="353">
        <v>16197.287152941177</v>
      </c>
      <c r="R32" s="353">
        <v>16309.115801215252</v>
      </c>
      <c r="S32" s="381">
        <v>16467.833202202986</v>
      </c>
      <c r="T32" s="353">
        <v>15975.026100816896</v>
      </c>
      <c r="U32" s="353">
        <v>15633.705780609924</v>
      </c>
      <c r="V32" s="353">
        <v>14776.625961723921</v>
      </c>
      <c r="W32" s="353">
        <v>14341.178624951244</v>
      </c>
      <c r="X32" s="353">
        <v>14759.593748147563</v>
      </c>
      <c r="Y32" s="353">
        <v>14757.689099381254</v>
      </c>
      <c r="Z32" s="353">
        <v>14738.787529473406</v>
      </c>
      <c r="AA32" s="353">
        <v>14978.557607803812</v>
      </c>
      <c r="AB32" s="353">
        <v>15175.322377450117</v>
      </c>
      <c r="AC32" s="381">
        <v>15444.82016284334</v>
      </c>
      <c r="AD32" s="353">
        <v>15518.290417363354</v>
      </c>
      <c r="AE32" s="353">
        <v>15391.615425581906</v>
      </c>
      <c r="AF32" s="353">
        <v>15255.447517860415</v>
      </c>
      <c r="AG32" s="353">
        <v>15500.202501488982</v>
      </c>
      <c r="AH32" s="353">
        <v>15934.214360648093</v>
      </c>
      <c r="AI32" s="353">
        <v>15949.058106507186</v>
      </c>
      <c r="AJ32" s="353">
        <v>16132.03657820409</v>
      </c>
      <c r="AK32" s="353">
        <v>16245.369207772794</v>
      </c>
      <c r="AL32" s="353">
        <v>16785.707873685347</v>
      </c>
      <c r="AM32" s="381">
        <v>17078.173213238817</v>
      </c>
      <c r="AN32" s="353">
        <v>17384.131965420267</v>
      </c>
      <c r="AO32" s="353">
        <v>17591.185954927718</v>
      </c>
      <c r="AP32" s="353">
        <v>18082.740557677425</v>
      </c>
      <c r="AQ32" s="353">
        <v>18038.699450079432</v>
      </c>
      <c r="AR32" s="353">
        <v>18043.072399643177</v>
      </c>
      <c r="AS32" s="353">
        <v>18054.696122382953</v>
      </c>
      <c r="AT32" s="353">
        <v>18002.143841303321</v>
      </c>
      <c r="AU32" s="353">
        <v>18289.541225131234</v>
      </c>
      <c r="AV32" s="353">
        <v>18964.068732346146</v>
      </c>
      <c r="AW32" s="381">
        <v>18308.200516096284</v>
      </c>
      <c r="AX32" s="353">
        <v>19079.382543339347</v>
      </c>
      <c r="AY32" s="353">
        <v>18987.138666177041</v>
      </c>
      <c r="AZ32" s="353">
        <v>18665.9012</v>
      </c>
      <c r="BA32" s="353">
        <v>18207.32234000785</v>
      </c>
      <c r="BB32" s="353">
        <v>18538.502025228565</v>
      </c>
      <c r="BC32" s="353">
        <v>19085.661335141274</v>
      </c>
      <c r="BD32" s="353">
        <v>18703.997434712488</v>
      </c>
      <c r="BE32" s="353">
        <v>19699.865639194428</v>
      </c>
      <c r="BF32" s="353">
        <v>20172</v>
      </c>
      <c r="BG32" s="353">
        <v>20389.409490707902</v>
      </c>
      <c r="BH32" s="382"/>
      <c r="BL32" s="694">
        <f t="shared" si="2"/>
        <v>6.1575346287996435E-3</v>
      </c>
    </row>
    <row r="33" spans="1:64" s="87" customFormat="1" ht="15" customHeight="1" x14ac:dyDescent="0.2">
      <c r="A33" s="472">
        <v>24</v>
      </c>
      <c r="B33" s="317">
        <v>11141.096853490659</v>
      </c>
      <c r="C33" s="317">
        <f t="shared" si="0"/>
        <v>11196.049949769877</v>
      </c>
      <c r="D33" s="353">
        <v>11251.003046049096</v>
      </c>
      <c r="E33" s="353">
        <f t="shared" si="1"/>
        <v>12034.473042732909</v>
      </c>
      <c r="F33" s="353">
        <v>12817.943039416723</v>
      </c>
      <c r="G33" s="317">
        <v>14173.124107785094</v>
      </c>
      <c r="H33" s="353">
        <v>14273.253421024716</v>
      </c>
      <c r="I33" s="367">
        <v>14884.916140120305</v>
      </c>
      <c r="J33" s="317">
        <v>15282.182970144955</v>
      </c>
      <c r="K33" s="317">
        <v>15214.145102339182</v>
      </c>
      <c r="L33" s="317">
        <v>15764.460285489096</v>
      </c>
      <c r="M33" s="317">
        <v>16170.665448808439</v>
      </c>
      <c r="N33" s="317">
        <v>16136.765209416082</v>
      </c>
      <c r="O33" s="353">
        <v>15896.621192982457</v>
      </c>
      <c r="P33" s="353">
        <v>16466.427202555231</v>
      </c>
      <c r="Q33" s="353">
        <v>16621.154384313726</v>
      </c>
      <c r="R33" s="353">
        <v>16712.211348225555</v>
      </c>
      <c r="S33" s="381">
        <v>16840.395018855637</v>
      </c>
      <c r="T33" s="353">
        <v>16380.469615461248</v>
      </c>
      <c r="U33" s="353">
        <v>16009.237323623123</v>
      </c>
      <c r="V33" s="353">
        <v>15149.245665545101</v>
      </c>
      <c r="W33" s="353">
        <v>14693.569665989204</v>
      </c>
      <c r="X33" s="353">
        <v>15122.839494951491</v>
      </c>
      <c r="Y33" s="353">
        <v>15134.13917958903</v>
      </c>
      <c r="Z33" s="353">
        <v>15169.843182753842</v>
      </c>
      <c r="AA33" s="353">
        <v>15378.36273133376</v>
      </c>
      <c r="AB33" s="353">
        <v>15586.466833233628</v>
      </c>
      <c r="AC33" s="381">
        <v>15852.641237879658</v>
      </c>
      <c r="AD33" s="353">
        <v>15960.540121101931</v>
      </c>
      <c r="AE33" s="353">
        <v>15833.953071645625</v>
      </c>
      <c r="AF33" s="353">
        <v>15684.845087622887</v>
      </c>
      <c r="AG33" s="353">
        <v>15947.070041691484</v>
      </c>
      <c r="AH33" s="353">
        <v>16355.361697167502</v>
      </c>
      <c r="AI33" s="353">
        <v>16375.841623727893</v>
      </c>
      <c r="AJ33" s="353">
        <v>16593.482815514977</v>
      </c>
      <c r="AK33" s="353">
        <v>16675.156950672645</v>
      </c>
      <c r="AL33" s="353">
        <v>17274.379133447936</v>
      </c>
      <c r="AM33" s="381">
        <v>17604.949421734262</v>
      </c>
      <c r="AN33" s="353">
        <v>17955.096239975002</v>
      </c>
      <c r="AO33" s="353">
        <v>18163.771742168246</v>
      </c>
      <c r="AP33" s="353">
        <v>18649.467635238027</v>
      </c>
      <c r="AQ33" s="353">
        <v>18566.502945130145</v>
      </c>
      <c r="AR33" s="353">
        <v>18551.513482010108</v>
      </c>
      <c r="AS33" s="353">
        <v>18594.673568424456</v>
      </c>
      <c r="AT33" s="353">
        <v>18599.813028745819</v>
      </c>
      <c r="AU33" s="353">
        <v>18874.497146162328</v>
      </c>
      <c r="AV33" s="353">
        <v>19541.107249850211</v>
      </c>
      <c r="AW33" s="381">
        <v>18849.294978636997</v>
      </c>
      <c r="AX33" s="353">
        <v>19661.218859781715</v>
      </c>
      <c r="AY33" s="353">
        <v>19563.259603810922</v>
      </c>
      <c r="AZ33" s="353">
        <v>19234.017919999998</v>
      </c>
      <c r="BA33" s="353">
        <v>18744.302473498232</v>
      </c>
      <c r="BB33" s="353">
        <v>19133.383096092275</v>
      </c>
      <c r="BC33" s="353">
        <v>19651.420910401725</v>
      </c>
      <c r="BD33" s="353">
        <v>19297.24461714027</v>
      </c>
      <c r="BE33" s="353">
        <v>20282.798893586318</v>
      </c>
      <c r="BF33" s="353">
        <v>20804</v>
      </c>
      <c r="BG33" s="353">
        <v>21049.254575117036</v>
      </c>
      <c r="BH33" s="382"/>
      <c r="BL33" s="694">
        <f t="shared" si="2"/>
        <v>6.3107644347064618E-3</v>
      </c>
    </row>
    <row r="34" spans="1:64" s="87" customFormat="1" ht="15" customHeight="1" x14ac:dyDescent="0.2">
      <c r="A34" s="472">
        <v>25</v>
      </c>
      <c r="B34" s="317">
        <v>11467.775319567356</v>
      </c>
      <c r="C34" s="317">
        <f t="shared" si="0"/>
        <v>11567.741091068394</v>
      </c>
      <c r="D34" s="353">
        <v>11667.706862569432</v>
      </c>
      <c r="E34" s="353">
        <f t="shared" si="1"/>
        <v>12517.224814287678</v>
      </c>
      <c r="F34" s="353">
        <v>13366.742766005924</v>
      </c>
      <c r="G34" s="317">
        <v>14608.183256791899</v>
      </c>
      <c r="H34" s="353">
        <v>14713.785934019306</v>
      </c>
      <c r="I34" s="367">
        <v>15338.349087600463</v>
      </c>
      <c r="J34" s="317">
        <v>15659.586445233754</v>
      </c>
      <c r="K34" s="317">
        <v>15634.089912280702</v>
      </c>
      <c r="L34" s="317">
        <v>16176.634731587703</v>
      </c>
      <c r="M34" s="317">
        <v>16538.494062941129</v>
      </c>
      <c r="N34" s="317">
        <v>16504.952613879548</v>
      </c>
      <c r="O34" s="353">
        <v>16250.224842105265</v>
      </c>
      <c r="P34" s="353">
        <v>16860.67820069204</v>
      </c>
      <c r="Q34" s="353">
        <v>17017.227043137256</v>
      </c>
      <c r="R34" s="353">
        <v>17108.805354155047</v>
      </c>
      <c r="S34" s="381">
        <v>17212.956835508288</v>
      </c>
      <c r="T34" s="353">
        <v>16744.541342896991</v>
      </c>
      <c r="U34" s="353">
        <v>16399.890942193902</v>
      </c>
      <c r="V34" s="353">
        <v>15514.745247637211</v>
      </c>
      <c r="W34" s="353">
        <v>15036.866744677794</v>
      </c>
      <c r="X34" s="353">
        <v>15483.897014365035</v>
      </c>
      <c r="Y34" s="353">
        <v>15478.865938430983</v>
      </c>
      <c r="Z34" s="353">
        <v>15536.654964631907</v>
      </c>
      <c r="AA34" s="353">
        <v>15782.20629045492</v>
      </c>
      <c r="AB34" s="353">
        <v>16011.25115247915</v>
      </c>
      <c r="AC34" s="381">
        <v>16297.877090442245</v>
      </c>
      <c r="AD34" s="353">
        <v>16399.194298793853</v>
      </c>
      <c r="AE34" s="353">
        <v>16250.270856176185</v>
      </c>
      <c r="AF34" s="353">
        <v>16109.171032545644</v>
      </c>
      <c r="AG34" s="353">
        <v>16388.990708755213</v>
      </c>
      <c r="AH34" s="353">
        <v>16779.736216342229</v>
      </c>
      <c r="AI34" s="353">
        <v>16807.367180028828</v>
      </c>
      <c r="AJ34" s="353">
        <v>17010.023210939904</v>
      </c>
      <c r="AK34" s="353">
        <v>17152.023916292972</v>
      </c>
      <c r="AL34" s="353">
        <v>17757.054426833063</v>
      </c>
      <c r="AM34" s="381">
        <v>18131.725630229703</v>
      </c>
      <c r="AN34" s="353">
        <v>18491.456619102177</v>
      </c>
      <c r="AO34" s="353">
        <v>18733.543840036586</v>
      </c>
      <c r="AP34" s="353">
        <v>19178.873661349509</v>
      </c>
      <c r="AQ34" s="353">
        <v>19094.306440180862</v>
      </c>
      <c r="AR34" s="353">
        <v>19133.718037466548</v>
      </c>
      <c r="AS34" s="353">
        <v>19150.005823358137</v>
      </c>
      <c r="AT34" s="353">
        <v>19194.997105221821</v>
      </c>
      <c r="AU34" s="353">
        <v>19440.115681374209</v>
      </c>
      <c r="AV34" s="353">
        <v>20145.398099803133</v>
      </c>
      <c r="AW34" s="381">
        <v>19404.443842802149</v>
      </c>
      <c r="AX34" s="353">
        <v>20244.209613359882</v>
      </c>
      <c r="AY34" s="353">
        <v>20154.065977109982</v>
      </c>
      <c r="AZ34" s="353">
        <v>19823.175999999999</v>
      </c>
      <c r="BA34" s="353">
        <v>19305.196702002355</v>
      </c>
      <c r="BB34" s="353">
        <v>19701.563939358872</v>
      </c>
      <c r="BC34" s="353">
        <v>20206.605540330202</v>
      </c>
      <c r="BD34" s="353">
        <v>19861.247220152596</v>
      </c>
      <c r="BE34" s="353">
        <v>20908.760613153005</v>
      </c>
      <c r="BF34" s="353">
        <v>21419</v>
      </c>
      <c r="BG34" s="353">
        <v>21663.931692438644</v>
      </c>
      <c r="BH34" s="382"/>
      <c r="BL34" s="694">
        <f t="shared" si="2"/>
        <v>6.5001417495094138E-3</v>
      </c>
    </row>
    <row r="35" spans="1:64" s="87" customFormat="1" ht="15" customHeight="1" x14ac:dyDescent="0.2">
      <c r="A35" s="472">
        <v>26</v>
      </c>
      <c r="B35" s="317">
        <v>11801.25958702065</v>
      </c>
      <c r="C35" s="317">
        <f t="shared" si="0"/>
        <v>11939.527959908224</v>
      </c>
      <c r="D35" s="353">
        <v>12077.796332795797</v>
      </c>
      <c r="E35" s="353">
        <f t="shared" si="1"/>
        <v>12990.361369861101</v>
      </c>
      <c r="F35" s="353">
        <v>13902.926406926406</v>
      </c>
      <c r="G35" s="317">
        <v>15049.369999446688</v>
      </c>
      <c r="H35" s="353">
        <v>15160.192213853823</v>
      </c>
      <c r="I35" s="367">
        <v>15780.5861598342</v>
      </c>
      <c r="J35" s="317">
        <v>16031.674378419892</v>
      </c>
      <c r="K35" s="317">
        <v>16043.915570175439</v>
      </c>
      <c r="L35" s="317">
        <v>16559.714510902879</v>
      </c>
      <c r="M35" s="317">
        <v>17012.073403636969</v>
      </c>
      <c r="N35" s="317">
        <v>16885.836135738307</v>
      </c>
      <c r="O35" s="353">
        <v>16638.800280701755</v>
      </c>
      <c r="P35" s="353">
        <v>17243.875432525951</v>
      </c>
      <c r="Q35" s="353">
        <v>17375.082164705884</v>
      </c>
      <c r="R35" s="353">
        <v>17511.900901165351</v>
      </c>
      <c r="S35" s="381">
        <v>17582.514121381479</v>
      </c>
      <c r="T35" s="353">
        <v>17103.096832038256</v>
      </c>
      <c r="U35" s="353">
        <v>16777.942831133365</v>
      </c>
      <c r="V35" s="353">
        <v>15870.751334090566</v>
      </c>
      <c r="W35" s="353">
        <v>15386.984295128412</v>
      </c>
      <c r="X35" s="353">
        <v>15853.707443340118</v>
      </c>
      <c r="Y35" s="353">
        <v>15825.707585363991</v>
      </c>
      <c r="Z35" s="353">
        <v>15928.335341891536</v>
      </c>
      <c r="AA35" s="353">
        <v>16184.030631780473</v>
      </c>
      <c r="AB35" s="353">
        <v>16410.70429672379</v>
      </c>
      <c r="AC35" s="381">
        <v>16724.405554241697</v>
      </c>
      <c r="AD35" s="353">
        <v>16828.859661369133</v>
      </c>
      <c r="AE35" s="353">
        <v>16678.731242755552</v>
      </c>
      <c r="AF35" s="353">
        <v>16508.138853269833</v>
      </c>
      <c r="AG35" s="353">
        <v>16807.825967837998</v>
      </c>
      <c r="AH35" s="353">
        <v>17205.724326844622</v>
      </c>
      <c r="AI35" s="353">
        <v>17257.860892650689</v>
      </c>
      <c r="AJ35" s="353">
        <v>17454.436197880255</v>
      </c>
      <c r="AK35" s="353">
        <v>17592.442451420029</v>
      </c>
      <c r="AL35" s="353">
        <v>18218.743837897102</v>
      </c>
      <c r="AM35" s="381">
        <v>18665.879656771303</v>
      </c>
      <c r="AN35" s="353">
        <v>19030.700656181649</v>
      </c>
      <c r="AO35" s="353">
        <v>19320.198074138061</v>
      </c>
      <c r="AP35" s="353">
        <v>19742.836216580545</v>
      </c>
      <c r="AQ35" s="353">
        <v>19649.176781131613</v>
      </c>
      <c r="AR35" s="353">
        <v>19696.164519774011</v>
      </c>
      <c r="AS35" s="353">
        <v>19668.230623469055</v>
      </c>
      <c r="AT35" s="353">
        <v>19786.453515248075</v>
      </c>
      <c r="AU35" s="353">
        <v>19974.310964629876</v>
      </c>
      <c r="AV35" s="353">
        <v>20762.722673970729</v>
      </c>
      <c r="AW35" s="381">
        <v>19954.907906425822</v>
      </c>
      <c r="AX35" s="353">
        <v>20824.891492666451</v>
      </c>
      <c r="AY35" s="353">
        <v>20740.353754819756</v>
      </c>
      <c r="AZ35" s="353">
        <v>20425.623360000001</v>
      </c>
      <c r="BA35" s="353">
        <v>19825.871770710637</v>
      </c>
      <c r="BB35" s="353">
        <v>20243.044555028355</v>
      </c>
      <c r="BC35" s="353">
        <v>20785.055049989016</v>
      </c>
      <c r="BD35" s="353">
        <v>20469.116692288102</v>
      </c>
      <c r="BE35" s="353">
        <v>21531.64887092149</v>
      </c>
      <c r="BF35" s="353">
        <v>22022</v>
      </c>
      <c r="BG35" s="353">
        <v>22295.301319336075</v>
      </c>
      <c r="BH35" s="382"/>
      <c r="BL35" s="694">
        <f t="shared" si="2"/>
        <v>6.6743433764986371E-3</v>
      </c>
    </row>
    <row r="36" spans="1:64" s="87" customFormat="1" ht="15" customHeight="1" x14ac:dyDescent="0.2">
      <c r="A36" s="472">
        <v>27</v>
      </c>
      <c r="B36" s="317">
        <v>12148.355457227139</v>
      </c>
      <c r="C36" s="317">
        <f t="shared" si="0"/>
        <v>12341.270842153557</v>
      </c>
      <c r="D36" s="353">
        <v>12534.186227079974</v>
      </c>
      <c r="E36" s="353">
        <f t="shared" si="1"/>
        <v>13483.494116046251</v>
      </c>
      <c r="F36" s="353">
        <v>14432.802005012531</v>
      </c>
      <c r="G36" s="317">
        <v>15490.556742101477</v>
      </c>
      <c r="H36" s="353">
        <v>15612.47226052827</v>
      </c>
      <c r="I36" s="367">
        <v>16256.410857807208</v>
      </c>
      <c r="J36" s="317">
        <v>16451.602188729961</v>
      </c>
      <c r="K36" s="317">
        <v>16423.383771929824</v>
      </c>
      <c r="L36" s="317">
        <v>16918.548734565196</v>
      </c>
      <c r="M36" s="317">
        <v>17448.869882919542</v>
      </c>
      <c r="N36" s="317">
        <v>17270.951696728829</v>
      </c>
      <c r="O36" s="353">
        <v>17042.918736842104</v>
      </c>
      <c r="P36" s="353">
        <v>17619.703486824594</v>
      </c>
      <c r="Q36" s="353">
        <v>17760.731858823528</v>
      </c>
      <c r="R36" s="353">
        <v>17885.739513312001</v>
      </c>
      <c r="S36" s="381">
        <v>17967.094061151955</v>
      </c>
      <c r="T36" s="353">
        <v>17467.168559474001</v>
      </c>
      <c r="U36" s="353">
        <v>17128.270914883931</v>
      </c>
      <c r="V36" s="353">
        <v>16205.39705535672</v>
      </c>
      <c r="W36" s="353">
        <v>15757.563260865103</v>
      </c>
      <c r="X36" s="353">
        <v>16216.953190144046</v>
      </c>
      <c r="Y36" s="353">
        <v>16193.698113207547</v>
      </c>
      <c r="Z36" s="353">
        <v>16315.870953254236</v>
      </c>
      <c r="AA36" s="353">
        <v>16567.682012945577</v>
      </c>
      <c r="AB36" s="353">
        <v>16835.488615969312</v>
      </c>
      <c r="AC36" s="381">
        <v>17158.416973546402</v>
      </c>
      <c r="AD36" s="353">
        <v>17242.345156734471</v>
      </c>
      <c r="AE36" s="353">
        <v>17095.049027286113</v>
      </c>
      <c r="AF36" s="353">
        <v>16969.656713683828</v>
      </c>
      <c r="AG36" s="353">
        <v>17241.501846337105</v>
      </c>
      <c r="AH36" s="353">
        <v>17610.735750087424</v>
      </c>
      <c r="AI36" s="353">
        <v>17679.902370791166</v>
      </c>
      <c r="AJ36" s="353">
        <v>17883.364411756484</v>
      </c>
      <c r="AK36" s="353">
        <v>18082.977578475336</v>
      </c>
      <c r="AL36" s="353">
        <v>18719.407030414597</v>
      </c>
      <c r="AM36" s="381">
        <v>19225.118264669825</v>
      </c>
      <c r="AN36" s="353">
        <v>19567.061035308823</v>
      </c>
      <c r="AO36" s="353">
        <v>19912.479686983919</v>
      </c>
      <c r="AP36" s="353">
        <v>20305.416510646799</v>
      </c>
      <c r="AQ36" s="353">
        <v>20189.160356837343</v>
      </c>
      <c r="AR36" s="353">
        <v>20250.707772821886</v>
      </c>
      <c r="AS36" s="353">
        <v>20229.960715441142</v>
      </c>
      <c r="AT36" s="353">
        <v>20333.177927877387</v>
      </c>
      <c r="AU36" s="353">
        <v>20524.21787386365</v>
      </c>
      <c r="AV36" s="353">
        <v>21323.172815201575</v>
      </c>
      <c r="AW36" s="381">
        <v>20525.282372350775</v>
      </c>
      <c r="AX36" s="353">
        <v>21410.191120516218</v>
      </c>
      <c r="AY36" s="353">
        <v>21343.58626598935</v>
      </c>
      <c r="AZ36" s="353">
        <v>20982.665679999998</v>
      </c>
      <c r="BA36" s="353">
        <v>20344.372830781311</v>
      </c>
      <c r="BB36" s="353">
        <v>20783.457161593953</v>
      </c>
      <c r="BC36" s="353">
        <v>21333.894712718313</v>
      </c>
      <c r="BD36" s="353">
        <v>21018.497005592704</v>
      </c>
      <c r="BE36" s="353">
        <v>22116.631099845512</v>
      </c>
      <c r="BF36" s="353">
        <v>22633</v>
      </c>
      <c r="BG36" s="353">
        <v>22907.032699673713</v>
      </c>
      <c r="BH36" s="382"/>
      <c r="BL36" s="694">
        <f t="shared" si="2"/>
        <v>6.8413479810129907E-3</v>
      </c>
    </row>
    <row r="37" spans="1:64" s="87" customFormat="1" ht="15" customHeight="1" x14ac:dyDescent="0.2">
      <c r="A37" s="473">
        <v>28</v>
      </c>
      <c r="B37" s="316">
        <v>12515.868731563423</v>
      </c>
      <c r="C37" s="316">
        <f t="shared" si="0"/>
        <v>12746.608080169815</v>
      </c>
      <c r="D37" s="354">
        <v>12977.347428776206</v>
      </c>
      <c r="E37" s="354">
        <f t="shared" si="1"/>
        <v>13941.626323182816</v>
      </c>
      <c r="F37" s="354">
        <v>14905.905217589427</v>
      </c>
      <c r="G37" s="316">
        <v>15968.509046644165</v>
      </c>
      <c r="H37" s="354">
        <v>16006.014638803437</v>
      </c>
      <c r="I37" s="368">
        <v>16642.668553808824</v>
      </c>
      <c r="J37" s="316">
        <v>16860.898915234713</v>
      </c>
      <c r="K37" s="316">
        <v>16818.030701754386</v>
      </c>
      <c r="L37" s="316">
        <v>17291.930291619228</v>
      </c>
      <c r="M37" s="316">
        <v>17839.687785435526</v>
      </c>
      <c r="N37" s="316">
        <v>17656.067257719351</v>
      </c>
      <c r="O37" s="354">
        <v>17380.979368421053</v>
      </c>
      <c r="P37" s="354">
        <v>17984.477774820334</v>
      </c>
      <c r="Q37" s="354">
        <v>18142.907231372548</v>
      </c>
      <c r="R37" s="354">
        <v>18288.835060322304</v>
      </c>
      <c r="S37" s="383">
        <v>18336.651347025148</v>
      </c>
      <c r="T37" s="354">
        <v>17817.44969117354</v>
      </c>
      <c r="U37" s="354">
        <v>17465.997269003186</v>
      </c>
      <c r="V37" s="354">
        <v>16549.53627226163</v>
      </c>
      <c r="W37" s="354">
        <v>16125.868736014454</v>
      </c>
      <c r="X37" s="354">
        <v>16573.634254776818</v>
      </c>
      <c r="Y37" s="354">
        <v>16578.607745779544</v>
      </c>
      <c r="Z37" s="354">
        <v>16701.334181668473</v>
      </c>
      <c r="AA37" s="354">
        <v>16949.314176315071</v>
      </c>
      <c r="AB37" s="354">
        <v>17287.55266213886</v>
      </c>
      <c r="AC37" s="383">
        <v>17581.203959593229</v>
      </c>
      <c r="AD37" s="354">
        <v>17652.23512605315</v>
      </c>
      <c r="AE37" s="354">
        <v>17523.509413865479</v>
      </c>
      <c r="AF37" s="354">
        <v>17388.911033766868</v>
      </c>
      <c r="AG37" s="354">
        <v>17693.31625967838</v>
      </c>
      <c r="AH37" s="354">
        <v>18031.883086606831</v>
      </c>
      <c r="AI37" s="354">
        <v>18106.685888011874</v>
      </c>
      <c r="AJ37" s="354">
        <v>18351.004558293018</v>
      </c>
      <c r="AK37" s="354">
        <v>18561.363228699549</v>
      </c>
      <c r="AL37" s="354">
        <v>19248.551063225001</v>
      </c>
      <c r="AM37" s="383">
        <v>19728.285455417576</v>
      </c>
      <c r="AN37" s="354">
        <v>20097.654098531402</v>
      </c>
      <c r="AO37" s="354">
        <v>20501.947610457584</v>
      </c>
      <c r="AP37" s="354">
        <v>20867.99680471305</v>
      </c>
      <c r="AQ37" s="354">
        <v>20708.84379811805</v>
      </c>
      <c r="AR37" s="354">
        <v>20840.815557537913</v>
      </c>
      <c r="AS37" s="354">
        <v>20794.249942228587</v>
      </c>
      <c r="AT37" s="354">
        <v>20927.119448870137</v>
      </c>
      <c r="AU37" s="354">
        <v>21093.462168916634</v>
      </c>
      <c r="AV37" s="354">
        <v>21929.833433193529</v>
      </c>
      <c r="AW37" s="383">
        <v>21075.746435974448</v>
      </c>
      <c r="AX37" s="354">
        <v>21994.336311230181</v>
      </c>
      <c r="AY37" s="354">
        <v>21884.688087806269</v>
      </c>
      <c r="AZ37" s="354">
        <v>21537.493119999999</v>
      </c>
      <c r="BA37" s="354">
        <v>20892.223007459754</v>
      </c>
      <c r="BB37" s="354">
        <v>21345.229950237244</v>
      </c>
      <c r="BC37" s="354">
        <v>21922.919167709097</v>
      </c>
      <c r="BD37" s="354">
        <v>21588.766304194054</v>
      </c>
      <c r="BE37" s="354">
        <v>22682.148070714269</v>
      </c>
      <c r="BF37" s="354">
        <v>23243</v>
      </c>
      <c r="BG37" s="354">
        <v>23520.727904667328</v>
      </c>
      <c r="BH37" s="384"/>
      <c r="BL37" s="694">
        <f t="shared" si="2"/>
        <v>7.0199386018412469E-3</v>
      </c>
    </row>
    <row r="38" spans="1:64" s="87" customFormat="1" ht="15" customHeight="1" x14ac:dyDescent="0.2">
      <c r="A38" s="472">
        <v>29</v>
      </c>
      <c r="B38" s="317">
        <v>12890.187807276303</v>
      </c>
      <c r="C38" s="317">
        <f t="shared" si="0"/>
        <v>13152.041045727383</v>
      </c>
      <c r="D38" s="353">
        <v>13413.894284178463</v>
      </c>
      <c r="E38" s="353">
        <f t="shared" si="1"/>
        <v>14418.529507092648</v>
      </c>
      <c r="F38" s="353">
        <v>15423.164730006834</v>
      </c>
      <c r="G38" s="317">
        <v>16397.440602002989</v>
      </c>
      <c r="H38" s="353">
        <v>16452.420918637956</v>
      </c>
      <c r="I38" s="367">
        <v>17006.534499317597</v>
      </c>
      <c r="J38" s="317">
        <v>17254.249016031488</v>
      </c>
      <c r="K38" s="317">
        <v>17192.439327485379</v>
      </c>
      <c r="L38" s="317">
        <v>17679.859182064978</v>
      </c>
      <c r="M38" s="317">
        <v>18267.288549364777</v>
      </c>
      <c r="N38" s="317">
        <v>17986.166309996945</v>
      </c>
      <c r="O38" s="353">
        <v>17707.382736842104</v>
      </c>
      <c r="P38" s="353">
        <v>18341.882885280807</v>
      </c>
      <c r="Q38" s="353">
        <v>18500.762352941176</v>
      </c>
      <c r="R38" s="353">
        <v>18636.667508145711</v>
      </c>
      <c r="S38" s="381">
        <v>18706.208632898339</v>
      </c>
      <c r="T38" s="353">
        <v>18167.730822873084</v>
      </c>
      <c r="U38" s="353">
        <v>17813.805006827493</v>
      </c>
      <c r="V38" s="353">
        <v>16879.435245708406</v>
      </c>
      <c r="W38" s="353">
        <v>16494.174211163805</v>
      </c>
      <c r="X38" s="353">
        <v>16923.750637238438</v>
      </c>
      <c r="Y38" s="353">
        <v>16957.172714078373</v>
      </c>
      <c r="Z38" s="353">
        <v>17078.507878288856</v>
      </c>
      <c r="AA38" s="353">
        <v>17343.061646458202</v>
      </c>
      <c r="AB38" s="353">
        <v>17688.954358306648</v>
      </c>
      <c r="AC38" s="381">
        <v>18007.732423392681</v>
      </c>
      <c r="AD38" s="353">
        <v>18096.282592815052</v>
      </c>
      <c r="AE38" s="353">
        <v>17939.82719839604</v>
      </c>
      <c r="AF38" s="353">
        <v>17818.308603529342</v>
      </c>
      <c r="AG38" s="353">
        <v>18115.449434187016</v>
      </c>
      <c r="AH38" s="353">
        <v>18453.030423126238</v>
      </c>
      <c r="AI38" s="353">
        <v>18541.372803699633</v>
      </c>
      <c r="AJ38" s="353">
        <v>18778.384294862833</v>
      </c>
      <c r="AK38" s="353">
        <v>19064.047832585948</v>
      </c>
      <c r="AL38" s="353">
        <v>19750.713247336858</v>
      </c>
      <c r="AM38" s="381">
        <v>20235.879336993014</v>
      </c>
      <c r="AN38" s="353">
        <v>20651.316425372355</v>
      </c>
      <c r="AO38" s="353">
        <v>21084.381310500776</v>
      </c>
      <c r="AP38" s="353">
        <v>21483.103023041014</v>
      </c>
      <c r="AQ38" s="353">
        <v>21300.25438103385</v>
      </c>
      <c r="AR38" s="353">
        <v>21395.358810585785</v>
      </c>
      <c r="AS38" s="353">
        <v>21370.055275685168</v>
      </c>
      <c r="AT38" s="353">
        <v>21477.571527949192</v>
      </c>
      <c r="AU38" s="353">
        <v>21617.988759262698</v>
      </c>
      <c r="AV38" s="353">
        <v>22517.535906873236</v>
      </c>
      <c r="AW38" s="381">
        <v>21623.868099327385</v>
      </c>
      <c r="AX38" s="353">
        <v>22573.863753400954</v>
      </c>
      <c r="AY38" s="353">
        <v>22452.901483158905</v>
      </c>
      <c r="AZ38" s="353">
        <v>22138.833040000001</v>
      </c>
      <c r="BA38" s="353">
        <v>21468.335296427169</v>
      </c>
      <c r="BB38" s="353">
        <v>21911.274775296071</v>
      </c>
      <c r="BC38" s="353">
        <v>22485.506259369955</v>
      </c>
      <c r="BD38" s="353">
        <v>22167.391196914108</v>
      </c>
      <c r="BE38" s="353">
        <v>23262.007863307957</v>
      </c>
      <c r="BF38" s="353">
        <v>23789</v>
      </c>
      <c r="BG38" s="353">
        <v>24101.038090509293</v>
      </c>
      <c r="BH38" s="382"/>
      <c r="BL38" s="694">
        <f t="shared" si="2"/>
        <v>7.1193359951056134E-3</v>
      </c>
    </row>
    <row r="39" spans="1:64" s="87" customFormat="1" ht="15" customHeight="1" x14ac:dyDescent="0.2">
      <c r="A39" s="472">
        <v>30</v>
      </c>
      <c r="B39" s="317">
        <v>13264.506882989184</v>
      </c>
      <c r="C39" s="317">
        <f t="shared" si="0"/>
        <v>13580.62422331386</v>
      </c>
      <c r="D39" s="353">
        <v>13896.741563638536</v>
      </c>
      <c r="E39" s="353">
        <f t="shared" si="1"/>
        <v>14912.274860197031</v>
      </c>
      <c r="F39" s="353">
        <v>15927.808156755524</v>
      </c>
      <c r="G39" s="317">
        <v>16801.861782769876</v>
      </c>
      <c r="H39" s="353">
        <v>16934.069799512039</v>
      </c>
      <c r="I39" s="367">
        <v>17420.781883435273</v>
      </c>
      <c r="J39" s="317">
        <v>17636.968033022942</v>
      </c>
      <c r="K39" s="317">
        <v>17597.205409356724</v>
      </c>
      <c r="L39" s="317">
        <v>18048.39162798844</v>
      </c>
      <c r="M39" s="317">
        <v>18616.725732790834</v>
      </c>
      <c r="N39" s="317">
        <v>18303.569244879243</v>
      </c>
      <c r="O39" s="353">
        <v>18037.671859649123</v>
      </c>
      <c r="P39" s="353">
        <v>18702.972584508916</v>
      </c>
      <c r="Q39" s="353">
        <v>18862.091796078432</v>
      </c>
      <c r="R39" s="353">
        <v>18981.249185428715</v>
      </c>
      <c r="S39" s="381">
        <v>19054.734203315336</v>
      </c>
      <c r="T39" s="353">
        <v>18529.044431161587</v>
      </c>
      <c r="U39" s="353">
        <v>18169.173782430589</v>
      </c>
      <c r="V39" s="353">
        <v>17221.201088703627</v>
      </c>
      <c r="W39" s="353">
        <v>16828.377327503029</v>
      </c>
      <c r="X39" s="353">
        <v>17284.80815665198</v>
      </c>
      <c r="Y39" s="353">
        <v>17299.784584829271</v>
      </c>
      <c r="Z39" s="353">
        <v>17463.971106703091</v>
      </c>
      <c r="AA39" s="353">
        <v>17730.751463214514</v>
      </c>
      <c r="AB39" s="353">
        <v>18080.613294858711</v>
      </c>
      <c r="AC39" s="381">
        <v>18402.458326294807</v>
      </c>
      <c r="AD39" s="353">
        <v>18534.936770506974</v>
      </c>
      <c r="AE39" s="353">
        <v>18350.941010619968</v>
      </c>
      <c r="AF39" s="353">
        <v>18235.872381999146</v>
      </c>
      <c r="AG39" s="353">
        <v>18527.688862418105</v>
      </c>
      <c r="AH39" s="353">
        <v>18888.70008159459</v>
      </c>
      <c r="AI39" s="353">
        <v>18987.124477241257</v>
      </c>
      <c r="AJ39" s="353">
        <v>19247.57291870578</v>
      </c>
      <c r="AK39" s="353">
        <v>19545.470852017934</v>
      </c>
      <c r="AL39" s="353">
        <v>20279.857280147266</v>
      </c>
      <c r="AM39" s="381">
        <v>20728.717582476147</v>
      </c>
      <c r="AN39" s="353">
        <v>21213.629726070201</v>
      </c>
      <c r="AO39" s="353">
        <v>21661.187631799588</v>
      </c>
      <c r="AP39" s="353">
        <v>22055.359145260743</v>
      </c>
      <c r="AQ39" s="353">
        <v>21913.318440669678</v>
      </c>
      <c r="AR39" s="353">
        <v>21972.294546535832</v>
      </c>
      <c r="AS39" s="353">
        <v>21945.860609141746</v>
      </c>
      <c r="AT39" s="353">
        <v>21979.563943181562</v>
      </c>
      <c r="AU39" s="353">
        <v>22172.730014951274</v>
      </c>
      <c r="AV39" s="353">
        <v>23073.24651202602</v>
      </c>
      <c r="AW39" s="381">
        <v>22179.016963492533</v>
      </c>
      <c r="AX39" s="353">
        <v>23116.449207226178</v>
      </c>
      <c r="AY39" s="353">
        <v>23039.189260868676</v>
      </c>
      <c r="AZ39" s="353">
        <v>22712.486959999998</v>
      </c>
      <c r="BA39" s="353">
        <v>22030.316529250096</v>
      </c>
      <c r="BB39" s="353">
        <v>22449.5513636539</v>
      </c>
      <c r="BC39" s="353">
        <v>23058.668296362783</v>
      </c>
      <c r="BD39" s="353">
        <v>22753.327234488028</v>
      </c>
      <c r="BE39" s="353">
        <v>23872.602273883644</v>
      </c>
      <c r="BF39" s="353">
        <v>24394</v>
      </c>
      <c r="BG39" s="353">
        <v>24683.312101007235</v>
      </c>
      <c r="BH39" s="382"/>
      <c r="BL39" s="694">
        <f t="shared" si="2"/>
        <v>7.2630311639207967E-3</v>
      </c>
    </row>
    <row r="40" spans="1:64" s="87" customFormat="1" ht="15" customHeight="1" x14ac:dyDescent="0.2">
      <c r="A40" s="472">
        <v>31</v>
      </c>
      <c r="B40" s="317">
        <v>13638.825958702066</v>
      </c>
      <c r="C40" s="317">
        <f t="shared" si="0"/>
        <v>14022.436093488284</v>
      </c>
      <c r="D40" s="353">
        <v>14406.046228274503</v>
      </c>
      <c r="E40" s="353">
        <f t="shared" si="1"/>
        <v>15394.016734551924</v>
      </c>
      <c r="F40" s="353">
        <v>16381.987240829345</v>
      </c>
      <c r="G40" s="317">
        <v>17194.0277762408</v>
      </c>
      <c r="H40" s="353">
        <v>17356.981011986845</v>
      </c>
      <c r="I40" s="367">
        <v>17840.627205176159</v>
      </c>
      <c r="J40" s="317">
        <v>18035.633675722376</v>
      </c>
      <c r="K40" s="317">
        <v>17991.852339181285</v>
      </c>
      <c r="L40" s="317">
        <v>18397.527629389613</v>
      </c>
      <c r="M40" s="317">
        <v>18970.760773893551</v>
      </c>
      <c r="N40" s="317">
        <v>18625.204218893305</v>
      </c>
      <c r="O40" s="353">
        <v>18364.075228070174</v>
      </c>
      <c r="P40" s="353">
        <v>19071.431461272292</v>
      </c>
      <c r="Q40" s="353">
        <v>19226.895560784313</v>
      </c>
      <c r="R40" s="353">
        <v>19355.087797575365</v>
      </c>
      <c r="S40" s="381">
        <v>19397.250712173416</v>
      </c>
      <c r="T40" s="353">
        <v>18873.809324566646</v>
      </c>
      <c r="U40" s="353">
        <v>18516.981520254893</v>
      </c>
      <c r="V40" s="353">
        <v>17560.593557789158</v>
      </c>
      <c r="W40" s="353">
        <v>17167.127425016937</v>
      </c>
      <c r="X40" s="353">
        <v>17650.242130846294</v>
      </c>
      <c r="Y40" s="353">
        <v>17650.856007944389</v>
      </c>
      <c r="Z40" s="353">
        <v>17849.43433511733</v>
      </c>
      <c r="AA40" s="353">
        <v>18136.614240131283</v>
      </c>
      <c r="AB40" s="353">
        <v>18513.191821796812</v>
      </c>
      <c r="AC40" s="381">
        <v>18832.728267846887</v>
      </c>
      <c r="AD40" s="353">
        <v>18998.759630525477</v>
      </c>
      <c r="AE40" s="353">
        <v>18779.401397199334</v>
      </c>
      <c r="AF40" s="353">
        <v>18666.960493374856</v>
      </c>
      <c r="AG40" s="353">
        <v>18949.822036926744</v>
      </c>
      <c r="AH40" s="353">
        <v>19348.573609977851</v>
      </c>
      <c r="AI40" s="353">
        <v>19410.746635075146</v>
      </c>
      <c r="AJ40" s="353">
        <v>19681.146564501247</v>
      </c>
      <c r="AK40" s="353">
        <v>20028.412556053809</v>
      </c>
      <c r="AL40" s="353">
        <v>20816.496270929492</v>
      </c>
      <c r="AM40" s="381">
        <v>21245.164845706975</v>
      </c>
      <c r="AN40" s="353">
        <v>21835.058014790124</v>
      </c>
      <c r="AO40" s="353">
        <v>22200.009146573848</v>
      </c>
      <c r="AP40" s="353">
        <v>22612.410394667866</v>
      </c>
      <c r="AQ40" s="353">
        <v>22437.061908835389</v>
      </c>
      <c r="AR40" s="353">
        <v>22537.375438596489</v>
      </c>
      <c r="AS40" s="353">
        <v>22554.934695198041</v>
      </c>
      <c r="AT40" s="353">
        <v>22518.833022911382</v>
      </c>
      <c r="AU40" s="353">
        <v>22719.011164343945</v>
      </c>
      <c r="AV40" s="353">
        <v>23615.923392964138</v>
      </c>
      <c r="AW40" s="381">
        <v>22734.165827657685</v>
      </c>
      <c r="AX40" s="353">
        <v>23672.887906680986</v>
      </c>
      <c r="AY40" s="353">
        <v>23605.143358426667</v>
      </c>
      <c r="AZ40" s="353">
        <v>23285.033439999999</v>
      </c>
      <c r="BA40" s="353">
        <v>22559.687632508834</v>
      </c>
      <c r="BB40" s="353">
        <v>23002.780079466113</v>
      </c>
      <c r="BC40" s="353">
        <v>23605.392970025685</v>
      </c>
      <c r="BD40" s="353">
        <v>23350.752213975156</v>
      </c>
      <c r="BE40" s="353">
        <v>24417.62949943107</v>
      </c>
      <c r="BF40" s="353">
        <v>24974</v>
      </c>
      <c r="BG40" s="353">
        <v>25288.170095048943</v>
      </c>
      <c r="BH40" s="382"/>
      <c r="BL40" s="694">
        <f t="shared" si="2"/>
        <v>7.3972272194098299E-3</v>
      </c>
    </row>
    <row r="41" spans="1:64" s="87" customFormat="1" ht="15" customHeight="1" x14ac:dyDescent="0.2">
      <c r="A41" s="472">
        <v>32</v>
      </c>
      <c r="B41" s="317">
        <v>14047.174041297936</v>
      </c>
      <c r="C41" s="317">
        <f t="shared" si="0"/>
        <v>14451.497908781323</v>
      </c>
      <c r="D41" s="353">
        <v>14855.821776264709</v>
      </c>
      <c r="E41" s="353">
        <f t="shared" si="1"/>
        <v>15820.761879246504</v>
      </c>
      <c r="F41" s="353">
        <v>16785.701982228296</v>
      </c>
      <c r="G41" s="317">
        <v>17586.193769711725</v>
      </c>
      <c r="H41" s="353">
        <v>17785.765991301581</v>
      </c>
      <c r="I41" s="367">
        <v>18210.091088308141</v>
      </c>
      <c r="J41" s="317">
        <v>18434.29931842181</v>
      </c>
      <c r="K41" s="317">
        <v>18381.439692982454</v>
      </c>
      <c r="L41" s="317">
        <v>18741.814519660213</v>
      </c>
      <c r="M41" s="317">
        <v>19329.393672672926</v>
      </c>
      <c r="N41" s="317">
        <v>18980.695505961481</v>
      </c>
      <c r="O41" s="353">
        <v>18725.450385964912</v>
      </c>
      <c r="P41" s="353">
        <v>19410.413627894595</v>
      </c>
      <c r="Q41" s="353">
        <v>19563.904752941176</v>
      </c>
      <c r="R41" s="353">
        <v>19732.177180262424</v>
      </c>
      <c r="S41" s="381">
        <v>19754.789874928782</v>
      </c>
      <c r="T41" s="353">
        <v>19221.332337118947</v>
      </c>
      <c r="U41" s="353">
        <v>18849.667182521622</v>
      </c>
      <c r="V41" s="353">
        <v>17918.973018152203</v>
      </c>
      <c r="W41" s="353">
        <v>17519.518466054898</v>
      </c>
      <c r="X41" s="353">
        <v>18030.993696773301</v>
      </c>
      <c r="Y41" s="353">
        <v>18020.961423879002</v>
      </c>
      <c r="Z41" s="353">
        <v>18243.187095325422</v>
      </c>
      <c r="AA41" s="353">
        <v>18552.573106026077</v>
      </c>
      <c r="AB41" s="353">
        <v>18967.204419889502</v>
      </c>
      <c r="AC41" s="381">
        <v>19251.773776141086</v>
      </c>
      <c r="AD41" s="353">
        <v>19426.627230077436</v>
      </c>
      <c r="AE41" s="353">
        <v>19190.515209423262</v>
      </c>
      <c r="AF41" s="353">
        <v>19092.976979910851</v>
      </c>
      <c r="AG41" s="353">
        <v>19385.146873138772</v>
      </c>
      <c r="AH41" s="353">
        <v>19782.629677118544</v>
      </c>
      <c r="AI41" s="353">
        <v>19835.949472602446</v>
      </c>
      <c r="AJ41" s="353">
        <v>20142.592801812134</v>
      </c>
      <c r="AK41" s="353">
        <v>20493.130044843048</v>
      </c>
      <c r="AL41" s="353">
        <v>21317.159463446988</v>
      </c>
      <c r="AM41" s="381">
        <v>21767.514363374725</v>
      </c>
      <c r="AN41" s="353">
        <v>22408.905947297157</v>
      </c>
      <c r="AO41" s="353">
        <v>22750.085418836861</v>
      </c>
      <c r="AP41" s="353">
        <v>23210.92947901845</v>
      </c>
      <c r="AQ41" s="353">
        <v>23016.292411096172</v>
      </c>
      <c r="AR41" s="353">
        <v>23155.144525721083</v>
      </c>
      <c r="AS41" s="353">
        <v>23103.869113093311</v>
      </c>
      <c r="AT41" s="353">
        <v>23081.710656822921</v>
      </c>
      <c r="AU41" s="353">
        <v>23244.746341303708</v>
      </c>
      <c r="AV41" s="353">
        <v>24153.86073782419</v>
      </c>
      <c r="AW41" s="381">
        <v>23264.719488980078</v>
      </c>
      <c r="AX41" s="353">
        <v>24223.5544204568</v>
      </c>
      <c r="AY41" s="353">
        <v>24176.745700471263</v>
      </c>
      <c r="AZ41" s="353">
        <v>23828.786479999999</v>
      </c>
      <c r="BA41" s="353">
        <v>23115.146839418921</v>
      </c>
      <c r="BB41" s="353">
        <v>23541.056667823941</v>
      </c>
      <c r="BC41" s="353">
        <v>24135.197731157434</v>
      </c>
      <c r="BD41" s="353">
        <v>23908.488121398459</v>
      </c>
      <c r="BE41" s="353">
        <v>24981.097495767692</v>
      </c>
      <c r="BF41" s="353">
        <v>25538</v>
      </c>
      <c r="BG41" s="353">
        <v>25867.498368562916</v>
      </c>
      <c r="BH41" s="382"/>
      <c r="BL41" s="694">
        <f t="shared" si="2"/>
        <v>7.5055745034477983E-3</v>
      </c>
    </row>
    <row r="42" spans="1:64" s="87" customFormat="1" ht="15" customHeight="1" x14ac:dyDescent="0.2">
      <c r="A42" s="472">
        <v>33</v>
      </c>
      <c r="B42" s="317">
        <v>14421.493117010818</v>
      </c>
      <c r="C42" s="317">
        <f t="shared" si="0"/>
        <v>14847.009354897931</v>
      </c>
      <c r="D42" s="353">
        <v>15272.525592785045</v>
      </c>
      <c r="E42" s="353">
        <f t="shared" si="1"/>
        <v>16227.817136788968</v>
      </c>
      <c r="F42" s="353">
        <v>17183.108680792891</v>
      </c>
      <c r="G42" s="317">
        <v>18015.125325070549</v>
      </c>
      <c r="H42" s="353">
        <v>18185.182136416675</v>
      </c>
      <c r="I42" s="367">
        <v>18579.554971440124</v>
      </c>
      <c r="J42" s="317">
        <v>18843.596044926562</v>
      </c>
      <c r="K42" s="317">
        <v>18765.967470760235</v>
      </c>
      <c r="L42" s="317">
        <v>19105.497854453104</v>
      </c>
      <c r="M42" s="317">
        <v>19642.047994685712</v>
      </c>
      <c r="N42" s="317">
        <v>19327.722714766129</v>
      </c>
      <c r="O42" s="353">
        <v>19082.939789473683</v>
      </c>
      <c r="P42" s="353">
        <v>19753.080383284534</v>
      </c>
      <c r="Q42" s="353">
        <v>19890.490980392158</v>
      </c>
      <c r="R42" s="353">
        <v>20119.018874570698</v>
      </c>
      <c r="S42" s="381">
        <v>20100.310914566318</v>
      </c>
      <c r="T42" s="353">
        <v>19593.678421996414</v>
      </c>
      <c r="U42" s="353">
        <v>19179.832498862084</v>
      </c>
      <c r="V42" s="353">
        <v>18279.725852424934</v>
      </c>
      <c r="W42" s="353">
        <v>17874.182997680196</v>
      </c>
      <c r="X42" s="353">
        <v>18376.733624454151</v>
      </c>
      <c r="Y42" s="353">
        <v>18391.066839813611</v>
      </c>
      <c r="Z42" s="353">
        <v>18626.577940791194</v>
      </c>
      <c r="AA42" s="353">
        <v>18964.493536329657</v>
      </c>
      <c r="AB42" s="353">
        <v>19372.503219903578</v>
      </c>
      <c r="AC42" s="381">
        <v>19695.138889827358</v>
      </c>
      <c r="AD42" s="353">
        <v>19858.090355676046</v>
      </c>
      <c r="AE42" s="353">
        <v>19605.09833651828</v>
      </c>
      <c r="AF42" s="353">
        <v>19530.827257739515</v>
      </c>
      <c r="AG42" s="353">
        <v>19863.344609886837</v>
      </c>
      <c r="AH42" s="353">
        <v>20229.594474880523</v>
      </c>
      <c r="AI42" s="353">
        <v>20275.378427370433</v>
      </c>
      <c r="AJ42" s="353">
        <v>20587.005788752482</v>
      </c>
      <c r="AK42" s="353">
        <v>20965.440956651717</v>
      </c>
      <c r="AL42" s="353">
        <v>21850.800471040482</v>
      </c>
      <c r="AM42" s="381">
        <v>22306.095080744013</v>
      </c>
      <c r="AN42" s="353">
        <v>22945.266326424331</v>
      </c>
      <c r="AO42" s="353">
        <v>23280.465865494549</v>
      </c>
      <c r="AP42" s="353">
        <v>23812.213085698597</v>
      </c>
      <c r="AQ42" s="353">
        <v>23583.342832701943</v>
      </c>
      <c r="AR42" s="353">
        <v>23746.569515313709</v>
      </c>
      <c r="AS42" s="353">
        <v>23628.49175024264</v>
      </c>
      <c r="AT42" s="353">
        <v>23645.830846217712</v>
      </c>
      <c r="AU42" s="353">
        <v>23816.407809584096</v>
      </c>
      <c r="AV42" s="353">
        <v>24717.865531113584</v>
      </c>
      <c r="AW42" s="381">
        <v>23829.237954228181</v>
      </c>
      <c r="AX42" s="353">
        <v>24789.228616997989</v>
      </c>
      <c r="AY42" s="353">
        <v>24763.033478181038</v>
      </c>
      <c r="AZ42" s="353">
        <v>24368.109759999999</v>
      </c>
      <c r="BA42" s="353">
        <v>23674.95406360424</v>
      </c>
      <c r="BB42" s="353">
        <v>24104.965474675002</v>
      </c>
      <c r="BC42" s="353">
        <v>24717.877218949034</v>
      </c>
      <c r="BD42" s="353">
        <v>24506.957550150426</v>
      </c>
      <c r="BE42" s="353">
        <v>25531.247157645452</v>
      </c>
      <c r="BF42" s="353">
        <v>26115</v>
      </c>
      <c r="BG42" s="353">
        <v>26453.700028372819</v>
      </c>
      <c r="BH42" s="382"/>
      <c r="BL42" s="694">
        <f t="shared" si="2"/>
        <v>7.58925554930312E-3</v>
      </c>
    </row>
    <row r="43" spans="1:64" s="87" customFormat="1" ht="15" customHeight="1" x14ac:dyDescent="0.2">
      <c r="A43" s="472">
        <v>34</v>
      </c>
      <c r="B43" s="317">
        <v>14795.812192723697</v>
      </c>
      <c r="C43" s="317">
        <f t="shared" si="0"/>
        <v>15252.442320455501</v>
      </c>
      <c r="D43" s="353">
        <v>15709.072448187304</v>
      </c>
      <c r="E43" s="353">
        <f t="shared" si="1"/>
        <v>16660.564020858292</v>
      </c>
      <c r="F43" s="353">
        <v>17612.055593529276</v>
      </c>
      <c r="G43" s="317">
        <v>18401.163724893486</v>
      </c>
      <c r="H43" s="353">
        <v>18543.481913652275</v>
      </c>
      <c r="I43" s="367">
        <v>18932.22504170247</v>
      </c>
      <c r="J43" s="317">
        <v>19210.368436210043</v>
      </c>
      <c r="K43" s="317">
        <v>19216.269736842103</v>
      </c>
      <c r="L43" s="317">
        <v>19449.784744723704</v>
      </c>
      <c r="M43" s="317">
        <v>19973.093747405135</v>
      </c>
      <c r="N43" s="317">
        <v>19687.446040966068</v>
      </c>
      <c r="O43" s="353">
        <v>19413.228912280701</v>
      </c>
      <c r="P43" s="353">
        <v>20084.69337237157</v>
      </c>
      <c r="Q43" s="353">
        <v>20248.346101960786</v>
      </c>
      <c r="R43" s="353">
        <v>20486.35594563654</v>
      </c>
      <c r="S43" s="381">
        <v>20439.822892644941</v>
      </c>
      <c r="T43" s="353">
        <v>19963.266387726639</v>
      </c>
      <c r="U43" s="353">
        <v>19545.282658170232</v>
      </c>
      <c r="V43" s="353">
        <v>18640.478686697668</v>
      </c>
      <c r="W43" s="353">
        <v>18244.761963416888</v>
      </c>
      <c r="X43" s="353">
        <v>18735.602916477306</v>
      </c>
      <c r="Y43" s="353">
        <v>18744.253151019784</v>
      </c>
      <c r="Z43" s="353">
        <v>19007.896403308503</v>
      </c>
      <c r="AA43" s="353">
        <v>19331.991175129915</v>
      </c>
      <c r="AB43" s="353">
        <v>19771.95636414822</v>
      </c>
      <c r="AC43" s="381">
        <v>20129.150309132066</v>
      </c>
      <c r="AD43" s="353">
        <v>20287.755718251326</v>
      </c>
      <c r="AE43" s="353">
        <v>20023.150778484382</v>
      </c>
      <c r="AF43" s="353">
        <v>19990.654576540273</v>
      </c>
      <c r="AG43" s="353">
        <v>20320.105896366884</v>
      </c>
      <c r="AH43" s="353">
        <v>20691.081594591444</v>
      </c>
      <c r="AI43" s="353">
        <v>20735.356218152749</v>
      </c>
      <c r="AJ43" s="353">
        <v>21042.258116837722</v>
      </c>
      <c r="AK43" s="353">
        <v>21419.52765321375</v>
      </c>
      <c r="AL43" s="353">
        <v>22358.958621529797</v>
      </c>
      <c r="AM43" s="381">
        <v>22874.187070297925</v>
      </c>
      <c r="AN43" s="353">
        <v>23504.695969169876</v>
      </c>
      <c r="AO43" s="353">
        <v>23840.390050560229</v>
      </c>
      <c r="AP43" s="353">
        <v>24381.704685588757</v>
      </c>
      <c r="AQ43" s="353">
        <v>24135.506489062689</v>
      </c>
      <c r="AR43" s="353">
        <v>24373.559036574487</v>
      </c>
      <c r="AS43" s="353">
        <v>24177.42616813791</v>
      </c>
      <c r="AT43" s="353">
        <v>24217.406368511991</v>
      </c>
      <c r="AU43" s="353">
        <v>24349.394506226061</v>
      </c>
      <c r="AV43" s="353">
        <v>25266.466832149279</v>
      </c>
      <c r="AW43" s="381">
        <v>24403.126020559244</v>
      </c>
      <c r="AX43" s="353">
        <v>25351.439502131787</v>
      </c>
      <c r="AY43" s="353">
        <v>25328.987575739029</v>
      </c>
      <c r="AZ43" s="353">
        <v>24918.507440000001</v>
      </c>
      <c r="BA43" s="353">
        <v>24253.240361209264</v>
      </c>
      <c r="BB43" s="353">
        <v>24667.806272422175</v>
      </c>
      <c r="BC43" s="353">
        <v>25280.464310609892</v>
      </c>
      <c r="BD43" s="353">
        <v>25051.115617130839</v>
      </c>
      <c r="BE43" s="353">
        <v>26069.102972330409</v>
      </c>
      <c r="BF43" s="353">
        <v>26685</v>
      </c>
      <c r="BG43" s="353">
        <v>27048.738899134631</v>
      </c>
      <c r="BH43" s="382"/>
      <c r="BL43" s="694">
        <f t="shared" si="2"/>
        <v>7.6662814915009481E-3</v>
      </c>
    </row>
    <row r="44" spans="1:64" s="87" customFormat="1" ht="15" customHeight="1" x14ac:dyDescent="0.2">
      <c r="A44" s="472">
        <v>35</v>
      </c>
      <c r="B44" s="317">
        <v>15149.713864306785</v>
      </c>
      <c r="C44" s="317">
        <f t="shared" si="0"/>
        <v>15641.052237654199</v>
      </c>
      <c r="D44" s="353">
        <v>16132.390611001614</v>
      </c>
      <c r="E44" s="353">
        <f t="shared" si="1"/>
        <v>17086.696558633637</v>
      </c>
      <c r="F44" s="353">
        <v>18041.002506265664</v>
      </c>
      <c r="G44" s="317">
        <v>18750.436562828527</v>
      </c>
      <c r="H44" s="353">
        <v>18907.655457727804</v>
      </c>
      <c r="I44" s="367">
        <v>19301.688924834452</v>
      </c>
      <c r="J44" s="317">
        <v>19566.509743688202</v>
      </c>
      <c r="K44" s="317">
        <v>19621.035818713452</v>
      </c>
      <c r="L44" s="317">
        <v>19760.127857080304</v>
      </c>
      <c r="M44" s="317">
        <v>20350.118076891144</v>
      </c>
      <c r="N44" s="317">
        <v>20034.473249770712</v>
      </c>
      <c r="O44" s="353">
        <v>19759.06105263158</v>
      </c>
      <c r="P44" s="353">
        <v>20431.044716529144</v>
      </c>
      <c r="Q44" s="353">
        <v>20613.149866666667</v>
      </c>
      <c r="R44" s="353">
        <v>20856.943787242784</v>
      </c>
      <c r="S44" s="381">
        <v>20791.352993841392</v>
      </c>
      <c r="T44" s="353">
        <v>20316.30563857342</v>
      </c>
      <c r="U44" s="353">
        <v>19898.131087847065</v>
      </c>
      <c r="V44" s="353">
        <v>18975.124407963824</v>
      </c>
      <c r="W44" s="353">
        <v>18594.879513867505</v>
      </c>
      <c r="X44" s="353">
        <v>19085.719298938926</v>
      </c>
      <c r="Y44" s="353">
        <v>19122.818119318617</v>
      </c>
      <c r="Z44" s="353">
        <v>19409.938695310451</v>
      </c>
      <c r="AA44" s="353">
        <v>19745.930823229104</v>
      </c>
      <c r="AB44" s="353">
        <v>20186.997923778021</v>
      </c>
      <c r="AC44" s="381">
        <v>20570.644683942024</v>
      </c>
      <c r="AD44" s="353">
        <v>20695.847924546681</v>
      </c>
      <c r="AE44" s="353">
        <v>20449.876507628207</v>
      </c>
      <c r="AF44" s="353">
        <v>20469.077853086648</v>
      </c>
      <c r="AG44" s="353">
        <v>20790.058844550327</v>
      </c>
      <c r="AH44" s="353">
        <v>21167.09103625131</v>
      </c>
      <c r="AI44" s="353">
        <v>21192.172649548247</v>
      </c>
      <c r="AJ44" s="353">
        <v>21495.961967616546</v>
      </c>
      <c r="AK44" s="353">
        <v>21905.506726457395</v>
      </c>
      <c r="AL44" s="353">
        <v>22874.611729990931</v>
      </c>
      <c r="AM44" s="381">
        <v>23427.523423759521</v>
      </c>
      <c r="AN44" s="353">
        <v>24082.869388605352</v>
      </c>
      <c r="AO44" s="353">
        <v>24365.143118473537</v>
      </c>
      <c r="AP44" s="353">
        <v>24922.168801018499</v>
      </c>
      <c r="AQ44" s="353">
        <v>24698.496883783453</v>
      </c>
      <c r="AR44" s="353">
        <v>24926.785084745763</v>
      </c>
      <c r="AS44" s="353">
        <v>24728.919720848546</v>
      </c>
      <c r="AT44" s="353">
        <v>24801.407445638757</v>
      </c>
      <c r="AU44" s="353">
        <v>24863.043817048816</v>
      </c>
      <c r="AV44" s="353">
        <v>25802.034408970299</v>
      </c>
      <c r="AW44" s="381">
        <v>24966.473285671982</v>
      </c>
      <c r="AX44" s="353">
        <v>25917.11369867298</v>
      </c>
      <c r="AY44" s="353">
        <v>25896.071322194341</v>
      </c>
      <c r="AZ44" s="353">
        <v>25468.905119999999</v>
      </c>
      <c r="BA44" s="353">
        <v>24840.22269336474</v>
      </c>
      <c r="BB44" s="353">
        <v>25223.171006442157</v>
      </c>
      <c r="BC44" s="353">
        <v>25820.84401707361</v>
      </c>
      <c r="BD44" s="353">
        <v>25651.673944412483</v>
      </c>
      <c r="BE44" s="353">
        <v>26626.424045070635</v>
      </c>
      <c r="BF44" s="353">
        <v>27264</v>
      </c>
      <c r="BG44" s="353">
        <v>27641.813945240461</v>
      </c>
      <c r="BH44" s="382"/>
      <c r="BL44" s="694">
        <f t="shared" si="2"/>
        <v>7.7706505741688137E-3</v>
      </c>
    </row>
    <row r="45" spans="1:64" s="87" customFormat="1" ht="15" customHeight="1" x14ac:dyDescent="0.2">
      <c r="A45" s="472">
        <v>36</v>
      </c>
      <c r="B45" s="317">
        <v>15469.586529006883</v>
      </c>
      <c r="C45" s="317">
        <f t="shared" si="0"/>
        <v>15996.11178567647</v>
      </c>
      <c r="D45" s="353">
        <v>16522.637042346058</v>
      </c>
      <c r="E45" s="353">
        <f t="shared" si="1"/>
        <v>17486.831166422515</v>
      </c>
      <c r="F45" s="353">
        <v>18451.025290498972</v>
      </c>
      <c r="G45" s="317">
        <v>19118.092181707518</v>
      </c>
      <c r="H45" s="353">
        <v>19265.955234963403</v>
      </c>
      <c r="I45" s="367">
        <v>19648.761057473588</v>
      </c>
      <c r="J45" s="317">
        <v>19874.811174042432</v>
      </c>
      <c r="K45" s="317">
        <v>19949.908260233919</v>
      </c>
      <c r="L45" s="317">
        <v>20143.20763639548</v>
      </c>
      <c r="M45" s="317">
        <v>20722.544548700494</v>
      </c>
      <c r="N45" s="317">
        <v>20402.66065423418</v>
      </c>
      <c r="O45" s="353">
        <v>20093.235929824561</v>
      </c>
      <c r="P45" s="353">
        <v>20777.396060686719</v>
      </c>
      <c r="Q45" s="353">
        <v>20946.684737254902</v>
      </c>
      <c r="R45" s="353">
        <v>21230.782399389438</v>
      </c>
      <c r="S45" s="381">
        <v>21148.892156596758</v>
      </c>
      <c r="T45" s="353">
        <v>20650.038055389519</v>
      </c>
      <c r="U45" s="353">
        <v>20233.337096040053</v>
      </c>
      <c r="V45" s="353">
        <v>19307.396755320286</v>
      </c>
      <c r="W45" s="353">
        <v>18940.450083143438</v>
      </c>
      <c r="X45" s="353">
        <v>19453.341500523624</v>
      </c>
      <c r="Y45" s="353">
        <v>19511.957528072722</v>
      </c>
      <c r="Z45" s="353">
        <v>19814.053370260859</v>
      </c>
      <c r="AA45" s="353">
        <v>20157.851253532684</v>
      </c>
      <c r="AB45" s="353">
        <v>20602.039483407818</v>
      </c>
      <c r="AC45" s="381">
        <v>20987.819453359913</v>
      </c>
      <c r="AD45" s="353">
        <v>21141.693154331912</v>
      </c>
      <c r="AE45" s="353">
        <v>20869.663607029855</v>
      </c>
      <c r="AF45" s="353">
        <v>20940.738963180072</v>
      </c>
      <c r="AG45" s="353">
        <v>21260.011792733771</v>
      </c>
      <c r="AH45" s="353">
        <v>21631.805338617552</v>
      </c>
      <c r="AI45" s="353">
        <v>21679.021995118535</v>
      </c>
      <c r="AJ45" s="353">
        <v>21952.762773008195</v>
      </c>
      <c r="AK45" s="353">
        <v>22358.074738415544</v>
      </c>
      <c r="AL45" s="353">
        <v>23409.751729178792</v>
      </c>
      <c r="AM45" s="381">
        <v>23939.543996162658</v>
      </c>
      <c r="AN45" s="353">
        <v>24613.462451827934</v>
      </c>
      <c r="AO45" s="353">
        <v>24919.439924794839</v>
      </c>
      <c r="AP45" s="353">
        <v>25457.103871789113</v>
      </c>
      <c r="AQ45" s="353">
        <v>25234.42043260418</v>
      </c>
      <c r="AR45" s="353">
        <v>25464.204674397857</v>
      </c>
      <c r="AS45" s="353">
        <v>25284.251975782223</v>
      </c>
      <c r="AT45" s="353">
        <v>25358.072302134056</v>
      </c>
      <c r="AU45" s="353">
        <v>25387.57040739488</v>
      </c>
      <c r="AV45" s="353">
        <v>26354.190362064539</v>
      </c>
      <c r="AW45" s="381">
        <v>25532.162951055459</v>
      </c>
      <c r="AX45" s="353">
        <v>26463.162463905599</v>
      </c>
      <c r="AY45" s="353">
        <v>26477.840504314827</v>
      </c>
      <c r="AZ45" s="353">
        <v>26023.73256</v>
      </c>
      <c r="BA45" s="353">
        <v>25430.466038476639</v>
      </c>
      <c r="BB45" s="353">
        <v>25800.963931643717</v>
      </c>
      <c r="BC45" s="353">
        <v>26378.143636068482</v>
      </c>
      <c r="BD45" s="353">
        <v>26254.3211702238</v>
      </c>
      <c r="BE45" s="353">
        <v>27215.504223058924</v>
      </c>
      <c r="BF45" s="353">
        <v>27866</v>
      </c>
      <c r="BG45" s="353">
        <v>28237.834728330261</v>
      </c>
      <c r="BH45" s="382"/>
      <c r="BL45" s="694">
        <f t="shared" si="2"/>
        <v>7.9177637845135873E-3</v>
      </c>
    </row>
    <row r="46" spans="1:64" s="87" customFormat="1" ht="15" customHeight="1" x14ac:dyDescent="0.2">
      <c r="A46" s="472">
        <v>37</v>
      </c>
      <c r="B46" s="317">
        <v>15809.876597836776</v>
      </c>
      <c r="C46" s="317">
        <f t="shared" si="0"/>
        <v>16351.458516322677</v>
      </c>
      <c r="D46" s="353">
        <v>16893.040434808579</v>
      </c>
      <c r="E46" s="353">
        <f t="shared" si="1"/>
        <v>17873.890233353253</v>
      </c>
      <c r="F46" s="353">
        <v>18854.740031897927</v>
      </c>
      <c r="G46" s="317">
        <v>19479.620206938525</v>
      </c>
      <c r="H46" s="353">
        <v>19694.740214278136</v>
      </c>
      <c r="I46" s="367">
        <v>20001.431127735934</v>
      </c>
      <c r="J46" s="317">
        <v>20230.952481520591</v>
      </c>
      <c r="K46" s="317">
        <v>20273.721125730994</v>
      </c>
      <c r="L46" s="317">
        <v>20482.64541553551</v>
      </c>
      <c r="M46" s="317">
        <v>21071.981732126551</v>
      </c>
      <c r="N46" s="317">
        <v>20766.616019565881</v>
      </c>
      <c r="O46" s="353">
        <v>20450.725333333336</v>
      </c>
      <c r="P46" s="353">
        <v>21105.324461006119</v>
      </c>
      <c r="Q46" s="353">
        <v>21294.116894117647</v>
      </c>
      <c r="R46" s="353">
        <v>21594.868699914874</v>
      </c>
      <c r="S46" s="381">
        <v>21503.426788572666</v>
      </c>
      <c r="T46" s="353">
        <v>20978.254233911139</v>
      </c>
      <c r="U46" s="353">
        <v>20566.022758306783</v>
      </c>
      <c r="V46" s="353">
        <v>19656.282720044575</v>
      </c>
      <c r="W46" s="353">
        <v>19308.755558292789</v>
      </c>
      <c r="X46" s="353">
        <v>19827.528384279478</v>
      </c>
      <c r="Y46" s="353">
        <v>19892.637384462607</v>
      </c>
      <c r="Z46" s="353">
        <v>20209.878513417414</v>
      </c>
      <c r="AA46" s="353">
        <v>20575.829337223087</v>
      </c>
      <c r="AB46" s="353">
        <v>21007.338283421894</v>
      </c>
      <c r="AC46" s="381">
        <v>21406.864961654112</v>
      </c>
      <c r="AD46" s="353">
        <v>21564.167464813883</v>
      </c>
      <c r="AE46" s="353">
        <v>21298.123993609221</v>
      </c>
      <c r="AF46" s="353">
        <v>21425.924406179402</v>
      </c>
      <c r="AG46" s="353">
        <v>21748.103275759382</v>
      </c>
      <c r="AH46" s="353">
        <v>22086.838093017832</v>
      </c>
      <c r="AI46" s="353">
        <v>22132.677067127217</v>
      </c>
      <c r="AJ46" s="353">
        <v>22400.272714561372</v>
      </c>
      <c r="AK46" s="353">
        <v>22856.203288490284</v>
      </c>
      <c r="AL46" s="353">
        <v>23926.903829234288</v>
      </c>
      <c r="AM46" s="381">
        <v>24479.600277141177</v>
      </c>
      <c r="AN46" s="353">
        <v>25126.753567336735</v>
      </c>
      <c r="AO46" s="353">
        <v>25448.413526766431</v>
      </c>
      <c r="AP46" s="353">
        <v>25990.656681394943</v>
      </c>
      <c r="AQ46" s="353">
        <v>25764.930612244898</v>
      </c>
      <c r="AR46" s="353">
        <v>26050.36084448409</v>
      </c>
      <c r="AS46" s="353">
        <v>25853.659472200397</v>
      </c>
      <c r="AT46" s="353">
        <v>25917.222269595852</v>
      </c>
      <c r="AU46" s="353">
        <v>25912.09699774094</v>
      </c>
      <c r="AV46" s="353">
        <v>26908.716083197811</v>
      </c>
      <c r="AW46" s="381">
        <v>26088.483015355981</v>
      </c>
      <c r="AX46" s="353">
        <v>27002.284606323428</v>
      </c>
      <c r="AY46" s="353">
        <v>27050.572495256747</v>
      </c>
      <c r="AZ46" s="353">
        <v>26580.774880000001</v>
      </c>
      <c r="BA46" s="353">
        <v>26013.100353356887</v>
      </c>
      <c r="BB46" s="353">
        <v>26384.096902364698</v>
      </c>
      <c r="BC46" s="353">
        <v>26947.075694928524</v>
      </c>
      <c r="BD46" s="353">
        <v>26825.634918089992</v>
      </c>
      <c r="BE46" s="353">
        <v>27788.192604790147</v>
      </c>
      <c r="BF46" s="353">
        <v>28459</v>
      </c>
      <c r="BG46" s="353">
        <v>28842.692722371969</v>
      </c>
      <c r="BH46" s="382"/>
      <c r="BL46" s="694">
        <f t="shared" si="2"/>
        <v>8.0580311640849889E-3</v>
      </c>
    </row>
    <row r="47" spans="1:64" s="87" customFormat="1" ht="15" customHeight="1" x14ac:dyDescent="0.2">
      <c r="A47" s="472">
        <v>38</v>
      </c>
      <c r="B47" s="317">
        <v>16170.584070796462</v>
      </c>
      <c r="C47" s="317">
        <f t="shared" si="0"/>
        <v>16710.399602739806</v>
      </c>
      <c r="D47" s="353">
        <v>17250.215134683152</v>
      </c>
      <c r="E47" s="353">
        <f t="shared" si="1"/>
        <v>18254.334953990015</v>
      </c>
      <c r="F47" s="353">
        <v>19258.454773296879</v>
      </c>
      <c r="G47" s="317">
        <v>19828.893044873566</v>
      </c>
      <c r="H47" s="353">
        <v>20076.535058873447</v>
      </c>
      <c r="I47" s="367">
        <v>20331.709447505433</v>
      </c>
      <c r="J47" s="317">
        <v>20539.253911874821</v>
      </c>
      <c r="K47" s="317">
        <v>20653.189327485379</v>
      </c>
      <c r="L47" s="317">
        <v>20831.781416936683</v>
      </c>
      <c r="M47" s="317">
        <v>21403.02748484597</v>
      </c>
      <c r="N47" s="317">
        <v>21096.715071843475</v>
      </c>
      <c r="O47" s="353">
        <v>20792.671719298247</v>
      </c>
      <c r="P47" s="353">
        <v>21425.883683790256</v>
      </c>
      <c r="Q47" s="353">
        <v>21641.549050980393</v>
      </c>
      <c r="R47" s="353">
        <v>21955.7042298999</v>
      </c>
      <c r="S47" s="381">
        <v>21845.943297430746</v>
      </c>
      <c r="T47" s="353">
        <v>21314.744769874476</v>
      </c>
      <c r="U47" s="353">
        <v>20916.350842057353</v>
      </c>
      <c r="V47" s="353">
        <v>19974.314823942907</v>
      </c>
      <c r="W47" s="353">
        <v>19681.608014616824</v>
      </c>
      <c r="X47" s="353">
        <v>20236.726906281492</v>
      </c>
      <c r="Y47" s="353">
        <v>20275.43212894355</v>
      </c>
      <c r="Z47" s="353">
        <v>20620.210337213215</v>
      </c>
      <c r="AA47" s="353">
        <v>20981.692114139852</v>
      </c>
      <c r="AB47" s="353">
        <v>21451.608121898862</v>
      </c>
      <c r="AC47" s="381">
        <v>21842.74711983513</v>
      </c>
      <c r="AD47" s="353">
        <v>21979.450723202546</v>
      </c>
      <c r="AE47" s="353">
        <v>21785.562732997085</v>
      </c>
      <c r="AF47" s="353">
        <v>21902.657141112537</v>
      </c>
      <c r="AG47" s="353">
        <v>22185.077069684336</v>
      </c>
      <c r="AH47" s="353">
        <v>22546.711621401097</v>
      </c>
      <c r="AI47" s="353">
        <v>22635.333209631604</v>
      </c>
      <c r="AJ47" s="353">
        <v>22864.815906485081</v>
      </c>
      <c r="AK47" s="353">
        <v>23345.219730941702</v>
      </c>
      <c r="AL47" s="353">
        <v>24432.063996534871</v>
      </c>
      <c r="AM47" s="381">
        <v>25027.034376165855</v>
      </c>
      <c r="AN47" s="353">
        <v>25661.67211748776</v>
      </c>
      <c r="AO47" s="353">
        <v>25995.676109657259</v>
      </c>
      <c r="AP47" s="353">
        <v>26514.533662847301</v>
      </c>
      <c r="AQ47" s="353">
        <v>26314.38758401564</v>
      </c>
      <c r="AR47" s="353">
        <v>26631.24819506393</v>
      </c>
      <c r="AS47" s="353">
        <v>26407.712159726394</v>
      </c>
      <c r="AT47" s="353">
        <v>26445.308349976436</v>
      </c>
      <c r="AU47" s="353">
        <v>26434.206414859604</v>
      </c>
      <c r="AV47" s="353">
        <v>27505.89762903364</v>
      </c>
      <c r="AW47" s="381">
        <v>26635.433478573545</v>
      </c>
      <c r="AX47" s="353">
        <v>27559.877742914032</v>
      </c>
      <c r="AY47" s="353">
        <v>27612.00799722545</v>
      </c>
      <c r="AZ47" s="353">
        <v>27164.395759999999</v>
      </c>
      <c r="BA47" s="353">
        <v>26608.778720062819</v>
      </c>
      <c r="BB47" s="353">
        <v>26917.033445203106</v>
      </c>
      <c r="BC47" s="353">
        <v>27494.857863124624</v>
      </c>
      <c r="BD47" s="353">
        <v>27412.615404928747</v>
      </c>
      <c r="BE47" s="353">
        <v>28363.954448319568</v>
      </c>
      <c r="BF47" s="353">
        <v>29085</v>
      </c>
      <c r="BG47" s="353">
        <v>29478.971910909349</v>
      </c>
      <c r="BH47" s="382"/>
      <c r="BL47" s="694">
        <f t="shared" si="2"/>
        <v>8.2131098715911843E-3</v>
      </c>
    </row>
    <row r="48" spans="1:64" s="87" customFormat="1" ht="15" customHeight="1" x14ac:dyDescent="0.2">
      <c r="A48" s="473">
        <v>39</v>
      </c>
      <c r="B48" s="316">
        <v>16510.874139626354</v>
      </c>
      <c r="C48" s="316">
        <f t="shared" si="0"/>
        <v>17059.131987092042</v>
      </c>
      <c r="D48" s="354">
        <v>17607.389834557725</v>
      </c>
      <c r="E48" s="354">
        <f t="shared" si="1"/>
        <v>18612.701524706521</v>
      </c>
      <c r="F48" s="354">
        <v>19618.01321485532</v>
      </c>
      <c r="G48" s="316">
        <v>20141.400320920711</v>
      </c>
      <c r="H48" s="354">
        <v>20423.087302429194</v>
      </c>
      <c r="I48" s="368">
        <v>20684.379517767778</v>
      </c>
      <c r="J48" s="316">
        <v>20895.39521935298</v>
      </c>
      <c r="K48" s="316">
        <v>20982.061769005846</v>
      </c>
      <c r="L48" s="316">
        <v>21190.615640599</v>
      </c>
      <c r="M48" s="316">
        <v>21752.464668272027</v>
      </c>
      <c r="N48" s="316">
        <v>21456.438398043414</v>
      </c>
      <c r="O48" s="354">
        <v>21142.389614035088</v>
      </c>
      <c r="P48" s="354">
        <v>21783.28879425073</v>
      </c>
      <c r="Q48" s="354">
        <v>21978.558243137257</v>
      </c>
      <c r="R48" s="354">
        <v>22313.288989344524</v>
      </c>
      <c r="S48" s="383">
        <v>22191.464337068286</v>
      </c>
      <c r="T48" s="354">
        <v>21653.993424985056</v>
      </c>
      <c r="U48" s="354">
        <v>21246.516158397815</v>
      </c>
      <c r="V48" s="354">
        <v>20313.707293028438</v>
      </c>
      <c r="W48" s="354">
        <v>20047.639999178831</v>
      </c>
      <c r="X48" s="354">
        <v>20641.548973502737</v>
      </c>
      <c r="Y48" s="354">
        <v>20653.99709724238</v>
      </c>
      <c r="Z48" s="354">
        <v>21045.048841648262</v>
      </c>
      <c r="AA48" s="354">
        <v>21399.670197830252</v>
      </c>
      <c r="AB48" s="354">
        <v>21903.67216806841</v>
      </c>
      <c r="AC48" s="383">
        <v>22274.887800263521</v>
      </c>
      <c r="AD48" s="354">
        <v>22443.273583221053</v>
      </c>
      <c r="AE48" s="354">
        <v>22217.49243444754</v>
      </c>
      <c r="AF48" s="354">
        <v>22355.722293460341</v>
      </c>
      <c r="AG48" s="354">
        <v>22658.327933293629</v>
      </c>
      <c r="AH48" s="354">
        <v>23024.334654388622</v>
      </c>
      <c r="AI48" s="354">
        <v>23122.182555201893</v>
      </c>
      <c r="AJ48" s="354">
        <v>23341.746916860091</v>
      </c>
      <c r="AK48" s="354">
        <v>23846.385650224212</v>
      </c>
      <c r="AL48" s="354">
        <v>24934.226180646732</v>
      </c>
      <c r="AM48" s="383">
        <v>25555.28614827053</v>
      </c>
      <c r="AN48" s="354">
        <v>26183.614206853454</v>
      </c>
      <c r="AO48" s="354">
        <v>26521.836022256663</v>
      </c>
      <c r="AP48" s="354">
        <v>27060.526822936172</v>
      </c>
      <c r="AQ48" s="354">
        <v>26859.784528901379</v>
      </c>
      <c r="AR48" s="354">
        <v>27158.130145703242</v>
      </c>
      <c r="AS48" s="354">
        <v>26964.323982067752</v>
      </c>
      <c r="AT48" s="354">
        <v>26975.879541323517</v>
      </c>
      <c r="AU48" s="354">
        <v>26978.070391024874</v>
      </c>
      <c r="AV48" s="354">
        <v>28005.918685269196</v>
      </c>
      <c r="AW48" s="383">
        <v>27211.663945175347</v>
      </c>
      <c r="AX48" s="354">
        <v>28131.324125134215</v>
      </c>
      <c r="AY48" s="354">
        <v>28181.351041475406</v>
      </c>
      <c r="AZ48" s="354">
        <v>27748.016639999998</v>
      </c>
      <c r="BA48" s="354">
        <v>27187.065017667843</v>
      </c>
      <c r="BB48" s="354">
        <v>27482.010261158048</v>
      </c>
      <c r="BC48" s="354">
        <v>28053.214976652693</v>
      </c>
      <c r="BD48" s="354">
        <v>27975.573558676235</v>
      </c>
      <c r="BE48" s="354">
        <v>28935.618342784725</v>
      </c>
      <c r="BF48" s="354">
        <v>29716</v>
      </c>
      <c r="BG48" s="354">
        <v>30122.124485742657</v>
      </c>
      <c r="BH48" s="384"/>
      <c r="BL48" s="694">
        <f t="shared" si="2"/>
        <v>8.3636162426561356E-3</v>
      </c>
    </row>
    <row r="49" spans="1:64" s="87" customFormat="1" ht="15" customHeight="1" x14ac:dyDescent="0.2">
      <c r="A49" s="472">
        <v>40</v>
      </c>
      <c r="B49" s="317">
        <v>16844.358407079646</v>
      </c>
      <c r="C49" s="317">
        <f t="shared" si="0"/>
        <v>17411.075817049947</v>
      </c>
      <c r="D49" s="353">
        <v>17977.793227020247</v>
      </c>
      <c r="E49" s="353">
        <f t="shared" si="1"/>
        <v>18980.836463134183</v>
      </c>
      <c r="F49" s="353">
        <v>19983.879699248118</v>
      </c>
      <c r="G49" s="317">
        <v>20484.545565207769</v>
      </c>
      <c r="H49" s="353">
        <v>20757.892012305081</v>
      </c>
      <c r="I49" s="367">
        <v>21042.647525653338</v>
      </c>
      <c r="J49" s="317">
        <v>21214.327733512528</v>
      </c>
      <c r="K49" s="317">
        <v>21295.755482456141</v>
      </c>
      <c r="L49" s="317">
        <v>21525.204308608456</v>
      </c>
      <c r="M49" s="317">
        <v>22111.097567051402</v>
      </c>
      <c r="N49" s="317">
        <v>21799.233567716296</v>
      </c>
      <c r="O49" s="353">
        <v>21468.79298245614</v>
      </c>
      <c r="P49" s="353">
        <v>22118.586372105401</v>
      </c>
      <c r="Q49" s="353">
        <v>22329.464721568627</v>
      </c>
      <c r="R49" s="353">
        <v>22674.124519329554</v>
      </c>
      <c r="S49" s="381">
        <v>22536.985376705823</v>
      </c>
      <c r="T49" s="353">
        <v>21976.693365212195</v>
      </c>
      <c r="U49" s="353">
        <v>21591.803550295859</v>
      </c>
      <c r="V49" s="353">
        <v>20653.099762113969</v>
      </c>
      <c r="W49" s="353">
        <v>20438.6803802016</v>
      </c>
      <c r="X49" s="353">
        <v>21031.053448991286</v>
      </c>
      <c r="Y49" s="353">
        <v>21055.825834542815</v>
      </c>
      <c r="Z49" s="353">
        <v>21467.814963134846</v>
      </c>
      <c r="AA49" s="353">
        <v>21853.994201841557</v>
      </c>
      <c r="AB49" s="353">
        <v>22336.250695006511</v>
      </c>
      <c r="AC49" s="381">
        <v>22680.838136423528</v>
      </c>
      <c r="AD49" s="353">
        <v>22894.512102076267</v>
      </c>
      <c r="AE49" s="353">
        <v>22623.402274364838</v>
      </c>
      <c r="AF49" s="353">
        <v>22818.930695487576</v>
      </c>
      <c r="AG49" s="353">
        <v>23128.280881477069</v>
      </c>
      <c r="AH49" s="353">
        <v>23510.025644014455</v>
      </c>
      <c r="AI49" s="353">
        <v>23560.030830276472</v>
      </c>
      <c r="AJ49" s="353">
        <v>23810.935540703042</v>
      </c>
      <c r="AK49" s="353">
        <v>24311.103139013452</v>
      </c>
      <c r="AL49" s="353">
        <v>25473.863154617684</v>
      </c>
      <c r="AM49" s="381">
        <v>26062.880029845968</v>
      </c>
      <c r="AN49" s="353">
        <v>26727.183730861369</v>
      </c>
      <c r="AO49" s="353">
        <v>27047.99593485607</v>
      </c>
      <c r="AP49" s="353">
        <v>27596.844154871567</v>
      </c>
      <c r="AQ49" s="353">
        <v>27428.188292802148</v>
      </c>
      <c r="AR49" s="353">
        <v>27696.866940231936</v>
      </c>
      <c r="AS49" s="353">
        <v>27506.860562924619</v>
      </c>
      <c r="AT49" s="353">
        <v>27521.36139846958</v>
      </c>
      <c r="AU49" s="353">
        <v>27537.645993168255</v>
      </c>
      <c r="AV49" s="353">
        <v>28543.856030129249</v>
      </c>
      <c r="AW49" s="381">
        <v>27782.0384111003</v>
      </c>
      <c r="AX49" s="353">
        <v>28730.476998613562</v>
      </c>
      <c r="AY49" s="353">
        <v>28757.471979109287</v>
      </c>
      <c r="AZ49" s="353">
        <v>28342.711919999998</v>
      </c>
      <c r="BA49" s="353">
        <v>27796.874440518255</v>
      </c>
      <c r="BB49" s="353">
        <v>28044.851058905224</v>
      </c>
      <c r="BC49" s="353">
        <v>28613.687079247156</v>
      </c>
      <c r="BD49" s="353">
        <v>28565.687393309501</v>
      </c>
      <c r="BE49" s="353">
        <v>29518.551597176614</v>
      </c>
      <c r="BF49" s="353">
        <v>30331</v>
      </c>
      <c r="BG49" s="353">
        <v>30749.56646332813</v>
      </c>
      <c r="BH49" s="382"/>
      <c r="BL49" s="694">
        <f t="shared" si="2"/>
        <v>8.5146714684596336E-3</v>
      </c>
    </row>
    <row r="50" spans="1:64" s="87" customFormat="1" ht="15" customHeight="1" x14ac:dyDescent="0.2">
      <c r="A50" s="472">
        <v>41</v>
      </c>
      <c r="B50" s="317">
        <v>17177.842674532942</v>
      </c>
      <c r="C50" s="317">
        <f t="shared" si="0"/>
        <v>17756.405300713883</v>
      </c>
      <c r="D50" s="353">
        <v>18334.967926894824</v>
      </c>
      <c r="E50" s="353">
        <f t="shared" si="1"/>
        <v>19358.127162353769</v>
      </c>
      <c r="F50" s="353">
        <v>20381.286397812713</v>
      </c>
      <c r="G50" s="317">
        <v>20809.308028550877</v>
      </c>
      <c r="H50" s="353">
        <v>21080.949188501112</v>
      </c>
      <c r="I50" s="367">
        <v>21389.719658292473</v>
      </c>
      <c r="J50" s="317">
        <v>21549.206873380052</v>
      </c>
      <c r="K50" s="317">
        <v>21604.389619883041</v>
      </c>
      <c r="L50" s="317">
        <v>21898.585865662491</v>
      </c>
      <c r="M50" s="317">
        <v>22520.306900274023</v>
      </c>
      <c r="N50" s="317">
        <v>22137.796698257414</v>
      </c>
      <c r="O50" s="353">
        <v>21799.082105263158</v>
      </c>
      <c r="P50" s="353">
        <v>22461.25312749534</v>
      </c>
      <c r="Q50" s="353">
        <v>22683.84552156863</v>
      </c>
      <c r="R50" s="353">
        <v>23038.21081985499</v>
      </c>
      <c r="S50" s="381">
        <v>22879.501885563903</v>
      </c>
      <c r="T50" s="353">
        <v>22324.216377764496</v>
      </c>
      <c r="U50" s="353">
        <v>21947.172325898955</v>
      </c>
      <c r="V50" s="353">
        <v>20985.372109470434</v>
      </c>
      <c r="W50" s="353">
        <v>20820.626798875001</v>
      </c>
      <c r="X50" s="353">
        <v>21422.746151870222</v>
      </c>
      <c r="Y50" s="353">
        <v>21502.067221755406</v>
      </c>
      <c r="Z50" s="353">
        <v>21898.870616415283</v>
      </c>
      <c r="AA50" s="353">
        <v>22296.202899079224</v>
      </c>
      <c r="AB50" s="353">
        <v>22807.800260407501</v>
      </c>
      <c r="AC50" s="381">
        <v>23111.108077975608</v>
      </c>
      <c r="AD50" s="353">
        <v>23331.36851674486</v>
      </c>
      <c r="AE50" s="353">
        <v>23069.209235299644</v>
      </c>
      <c r="AF50" s="353">
        <v>23292.282347194239</v>
      </c>
      <c r="AG50" s="353">
        <v>23598.233829660512</v>
      </c>
      <c r="AH50" s="353">
        <v>23981.194311691339</v>
      </c>
      <c r="AI50" s="353">
        <v>24026.331339832428</v>
      </c>
      <c r="AJ50" s="353">
        <v>24277.027209933167</v>
      </c>
      <c r="AK50" s="353">
        <v>24787.97010463378</v>
      </c>
      <c r="AL50" s="353">
        <v>26017.997103371727</v>
      </c>
      <c r="AM50" s="381">
        <v>26564.571656984488</v>
      </c>
      <c r="AN50" s="353">
        <v>27246.242162274761</v>
      </c>
      <c r="AO50" s="353">
        <v>27567.121624025</v>
      </c>
      <c r="AP50" s="353">
        <v>28124.867919818269</v>
      </c>
      <c r="AQ50" s="353">
        <v>27957.345130147867</v>
      </c>
      <c r="AR50" s="353">
        <v>28306.732798096938</v>
      </c>
      <c r="AS50" s="353">
        <v>28050.676711189164</v>
      </c>
      <c r="AT50" s="353">
        <v>28037.021924017681</v>
      </c>
      <c r="AU50" s="353">
        <v>28051.29530399101</v>
      </c>
      <c r="AV50" s="353">
        <v>29110.230591457675</v>
      </c>
      <c r="AW50" s="381">
        <v>28360.611277972843</v>
      </c>
      <c r="AX50" s="353">
        <v>29314.622189327525</v>
      </c>
      <c r="AY50" s="353">
        <v>29352.796947997631</v>
      </c>
      <c r="AZ50" s="353">
        <v>28947.374159999999</v>
      </c>
      <c r="BA50" s="353">
        <v>28368.638712210442</v>
      </c>
      <c r="BB50" s="353">
        <v>28642.936157080589</v>
      </c>
      <c r="BC50" s="353">
        <v>29188.964105306379</v>
      </c>
      <c r="BD50" s="353">
        <v>29182.95690882855</v>
      </c>
      <c r="BE50" s="353">
        <v>30101.484851568501</v>
      </c>
      <c r="BF50" s="353">
        <v>30973</v>
      </c>
      <c r="BG50" s="353">
        <v>31398.61051212938</v>
      </c>
      <c r="BH50" s="382"/>
      <c r="BL50" s="694">
        <f t="shared" si="2"/>
        <v>8.6541756606877129E-3</v>
      </c>
    </row>
    <row r="51" spans="1:64" s="87" customFormat="1" ht="15" customHeight="1" x14ac:dyDescent="0.2">
      <c r="A51" s="472">
        <v>42</v>
      </c>
      <c r="B51" s="317">
        <v>17531.744346116029</v>
      </c>
      <c r="C51" s="317">
        <f t="shared" si="0"/>
        <v>18128.479352177645</v>
      </c>
      <c r="D51" s="353">
        <v>18725.214358239264</v>
      </c>
      <c r="E51" s="353">
        <f t="shared" si="1"/>
        <v>19770.877855811363</v>
      </c>
      <c r="F51" s="353">
        <v>20816.541353383458</v>
      </c>
      <c r="G51" s="317">
        <v>21158.580866485918</v>
      </c>
      <c r="H51" s="353">
        <v>21404.006364697147</v>
      </c>
      <c r="I51" s="367">
        <v>21719.997978061972</v>
      </c>
      <c r="J51" s="317">
        <v>21894.717097052893</v>
      </c>
      <c r="K51" s="317">
        <v>21973.738669590643</v>
      </c>
      <c r="L51" s="317">
        <v>22271.967422716523</v>
      </c>
      <c r="M51" s="317">
        <v>22906.526945113346</v>
      </c>
      <c r="N51" s="317">
        <v>22493.287985325591</v>
      </c>
      <c r="O51" s="353">
        <v>22125.48547368421</v>
      </c>
      <c r="P51" s="353">
        <v>22807.604471652914</v>
      </c>
      <c r="Q51" s="353">
        <v>23031.277678431372</v>
      </c>
      <c r="R51" s="353">
        <v>23382.792497137991</v>
      </c>
      <c r="S51" s="381">
        <v>23216.009332863072</v>
      </c>
      <c r="T51" s="353">
        <v>22668.981271169556</v>
      </c>
      <c r="U51" s="353">
        <v>22300.020755575784</v>
      </c>
      <c r="V51" s="353">
        <v>21334.25807419472</v>
      </c>
      <c r="W51" s="353">
        <v>21198.026236373717</v>
      </c>
      <c r="X51" s="353">
        <v>21792.556580845307</v>
      </c>
      <c r="Y51" s="353">
        <v>21906.010847146896</v>
      </c>
      <c r="Z51" s="353">
        <v>22350.650099180355</v>
      </c>
      <c r="AA51" s="353">
        <v>22730.334725134471</v>
      </c>
      <c r="AB51" s="353">
        <v>23261.812858500194</v>
      </c>
      <c r="AC51" s="381">
        <v>23561.956147167133</v>
      </c>
      <c r="AD51" s="353">
        <v>23768.224931413453</v>
      </c>
      <c r="AE51" s="353">
        <v>23527.158798283261</v>
      </c>
      <c r="AF51" s="353">
        <v>23745.347499542044</v>
      </c>
      <c r="AG51" s="353">
        <v>24076.431566408577</v>
      </c>
      <c r="AH51" s="353">
        <v>24487.861988576755</v>
      </c>
      <c r="AI51" s="353">
        <v>24525.826122949999</v>
      </c>
      <c r="AJ51" s="353">
        <v>24738.47344724405</v>
      </c>
      <c r="AK51" s="353">
        <v>25289.13602391629</v>
      </c>
      <c r="AL51" s="353">
        <v>26565.129035314498</v>
      </c>
      <c r="AM51" s="381">
        <v>27072.165538559926</v>
      </c>
      <c r="AN51" s="353">
        <v>27737.90584314134</v>
      </c>
      <c r="AO51" s="353">
        <v>28108.756828171448</v>
      </c>
      <c r="AP51" s="353">
        <v>28686.065952719739</v>
      </c>
      <c r="AQ51" s="353">
        <v>28520.335524868628</v>
      </c>
      <c r="AR51" s="353">
        <v>28866.544870651203</v>
      </c>
      <c r="AS51" s="353">
        <v>28599.611129084438</v>
      </c>
      <c r="AT51" s="353">
        <v>28556.410116015526</v>
      </c>
      <c r="AU51" s="353">
        <v>28610.870906134391</v>
      </c>
      <c r="AV51" s="353">
        <v>29650.537704356761</v>
      </c>
      <c r="AW51" s="381">
        <v>28942.697745251491</v>
      </c>
      <c r="AX51" s="353">
        <v>29877.987511597119</v>
      </c>
      <c r="AY51" s="353">
        <v>29936.825427912765</v>
      </c>
      <c r="AZ51" s="353">
        <v>29550.928960000001</v>
      </c>
      <c r="BA51" s="353">
        <v>28937.14197094621</v>
      </c>
      <c r="BB51" s="353">
        <v>29233.545191528759</v>
      </c>
      <c r="BC51" s="353">
        <v>29770.586098564781</v>
      </c>
      <c r="BD51" s="353">
        <v>29787.693033169544</v>
      </c>
      <c r="BE51" s="353">
        <v>30700.809902217457</v>
      </c>
      <c r="BF51" s="353">
        <v>31599</v>
      </c>
      <c r="BG51" s="353">
        <v>32068.274719818415</v>
      </c>
      <c r="BH51" s="382"/>
      <c r="BL51" s="694">
        <f t="shared" si="2"/>
        <v>8.7785163173765834E-3</v>
      </c>
    </row>
    <row r="52" spans="1:64" s="87" customFormat="1" ht="15" customHeight="1" x14ac:dyDescent="0.2">
      <c r="A52" s="472">
        <v>43</v>
      </c>
      <c r="B52" s="317">
        <v>17878.840216322518</v>
      </c>
      <c r="C52" s="317">
        <f t="shared" si="0"/>
        <v>18487.228983512152</v>
      </c>
      <c r="D52" s="353">
        <v>19095.617750701786</v>
      </c>
      <c r="E52" s="353">
        <f t="shared" si="1"/>
        <v>20151.628879907737</v>
      </c>
      <c r="F52" s="353">
        <v>21207.640009113693</v>
      </c>
      <c r="G52" s="317">
        <v>21495.598517124992</v>
      </c>
      <c r="H52" s="353">
        <v>21715.316007213321</v>
      </c>
      <c r="I52" s="367">
        <v>22061.472173077895</v>
      </c>
      <c r="J52" s="317">
        <v>22229.596236920421</v>
      </c>
      <c r="K52" s="317">
        <v>22378.504751461987</v>
      </c>
      <c r="L52" s="317">
        <v>22625.952535248267</v>
      </c>
      <c r="M52" s="317">
        <v>23269.757701569379</v>
      </c>
      <c r="N52" s="317">
        <v>22844.547233262001</v>
      </c>
      <c r="O52" s="353">
        <v>22444.117333333335</v>
      </c>
      <c r="P52" s="353">
        <v>23142.902049507586</v>
      </c>
      <c r="Q52" s="353">
        <v>23350.9152627451</v>
      </c>
      <c r="R52" s="353">
        <v>23711.120321718965</v>
      </c>
      <c r="S52" s="381">
        <v>23543.503187823866</v>
      </c>
      <c r="T52" s="353">
        <v>23030.294879458059</v>
      </c>
      <c r="U52" s="353">
        <v>22627.665725989988</v>
      </c>
      <c r="V52" s="353">
        <v>21685.5174128287</v>
      </c>
      <c r="W52" s="353">
        <v>21586.793126809142</v>
      </c>
      <c r="X52" s="353">
        <v>22217.072694580016</v>
      </c>
      <c r="Y52" s="353">
        <v>22341.677793904208</v>
      </c>
      <c r="Z52" s="353">
        <v>22767.199071821546</v>
      </c>
      <c r="AA52" s="353">
        <v>23180.620293554566</v>
      </c>
      <c r="AB52" s="353">
        <v>23698.288489284583</v>
      </c>
      <c r="AC52" s="381">
        <v>23990.355349842899</v>
      </c>
      <c r="AD52" s="353">
        <v>24210.474635152026</v>
      </c>
      <c r="AE52" s="353">
        <v>23957.353842298173</v>
      </c>
      <c r="AF52" s="353">
        <v>24200.103193503084</v>
      </c>
      <c r="AG52" s="353">
        <v>24572.76783799881</v>
      </c>
      <c r="AH52" s="353">
        <v>24992.916074134515</v>
      </c>
      <c r="AI52" s="353">
        <v>25006.352749746646</v>
      </c>
      <c r="AJ52" s="353">
        <v>25227.792276070362</v>
      </c>
      <c r="AK52" s="353">
        <v>25810.044843049323</v>
      </c>
      <c r="AL52" s="353">
        <v>27089.776093341814</v>
      </c>
      <c r="AM52" s="381">
        <v>27576.808292916907</v>
      </c>
      <c r="AN52" s="353">
        <v>28258.406103530881</v>
      </c>
      <c r="AO52" s="353">
        <v>28643.35780888742</v>
      </c>
      <c r="AP52" s="353">
        <v>29234.823635138175</v>
      </c>
      <c r="AQ52" s="353">
        <v>29103.626054014418</v>
      </c>
      <c r="AR52" s="353">
        <v>29442.163401724651</v>
      </c>
      <c r="AS52" s="353">
        <v>29197.169108471597</v>
      </c>
      <c r="AT52" s="353">
        <v>29119.287749927065</v>
      </c>
      <c r="AU52" s="353">
        <v>29168.029335050367</v>
      </c>
      <c r="AV52" s="353">
        <v>30215.727381665671</v>
      </c>
      <c r="AW52" s="381">
        <v>29522.441812259403</v>
      </c>
      <c r="AX52" s="353">
        <v>30460.978265175287</v>
      </c>
      <c r="AY52" s="353">
        <v>30552.484076952893</v>
      </c>
      <c r="AZ52" s="353">
        <v>30147.839120000001</v>
      </c>
      <c r="BA52" s="353">
        <v>29524.124303101686</v>
      </c>
      <c r="BB52" s="353">
        <v>29846.582417158512</v>
      </c>
      <c r="BC52" s="353">
        <v>30391.335389551481</v>
      </c>
      <c r="BD52" s="353">
        <v>30424.807084720505</v>
      </c>
      <c r="BE52" s="353">
        <v>31327.79610905021</v>
      </c>
      <c r="BF52" s="353">
        <v>32254</v>
      </c>
      <c r="BG52" s="353">
        <v>32749.721875443327</v>
      </c>
      <c r="BH52" s="382"/>
      <c r="BL52" s="694">
        <f t="shared" si="2"/>
        <v>8.9033895974470756E-3</v>
      </c>
    </row>
    <row r="53" spans="1:64" s="87" customFormat="1" ht="15" customHeight="1" x14ac:dyDescent="0.2">
      <c r="A53" s="472">
        <v>44</v>
      </c>
      <c r="B53" s="317">
        <v>18232.741887905606</v>
      </c>
      <c r="C53" s="317">
        <f t="shared" si="0"/>
        <v>18849.381515534958</v>
      </c>
      <c r="D53" s="353">
        <v>19466.021143164307</v>
      </c>
      <c r="E53" s="353">
        <f t="shared" si="1"/>
        <v>20560.766096758729</v>
      </c>
      <c r="F53" s="353">
        <v>21655.511050353154</v>
      </c>
      <c r="G53" s="317">
        <v>21850.998948708017</v>
      </c>
      <c r="H53" s="353">
        <v>22055.994483929138</v>
      </c>
      <c r="I53" s="367">
        <v>22458.925744325934</v>
      </c>
      <c r="J53" s="317">
        <v>22543.213209177306</v>
      </c>
      <c r="K53" s="317">
        <v>22737.734649122805</v>
      </c>
      <c r="L53" s="317">
        <v>23033.277870216305</v>
      </c>
      <c r="M53" s="317">
        <v>23614.597027318778</v>
      </c>
      <c r="N53" s="317">
        <v>23178.878324671354</v>
      </c>
      <c r="O53" s="353">
        <v>22789.94947368421</v>
      </c>
      <c r="P53" s="353">
        <v>23463.461272291719</v>
      </c>
      <c r="Q53" s="353">
        <v>23660.129882352943</v>
      </c>
      <c r="R53" s="353">
        <v>24042.698916840342</v>
      </c>
      <c r="S53" s="381">
        <v>23870.997042784664</v>
      </c>
      <c r="T53" s="353">
        <v>23383.334130304844</v>
      </c>
      <c r="U53" s="353">
        <v>22975.473463814291</v>
      </c>
      <c r="V53" s="353">
        <v>22072.37736010801</v>
      </c>
      <c r="W53" s="353">
        <v>21980.106998419251</v>
      </c>
      <c r="X53" s="353">
        <v>22595.63603311664</v>
      </c>
      <c r="Y53" s="353">
        <v>22747.736307386756</v>
      </c>
      <c r="Z53" s="353">
        <v>23221.050937535085</v>
      </c>
      <c r="AA53" s="353">
        <v>23608.694466222994</v>
      </c>
      <c r="AB53" s="353">
        <v>24146.455431607839</v>
      </c>
      <c r="AC53" s="381">
        <v>24407.530119260788</v>
      </c>
      <c r="AD53" s="353">
        <v>24658.117627960586</v>
      </c>
      <c r="AE53" s="353">
        <v>24397.956830926349</v>
      </c>
      <c r="AF53" s="353">
        <v>24703.884594248033</v>
      </c>
      <c r="AG53" s="353">
        <v>25059.210363311497</v>
      </c>
      <c r="AH53" s="353">
        <v>25491.51579438163</v>
      </c>
      <c r="AI53" s="353">
        <v>25469.491899915785</v>
      </c>
      <c r="AJ53" s="353">
        <v>25703.17480913896</v>
      </c>
      <c r="AK53" s="353">
        <v>26327.916292974587</v>
      </c>
      <c r="AL53" s="353">
        <v>27584.443319481852</v>
      </c>
      <c r="AM53" s="381">
        <v>28113.913446676965</v>
      </c>
      <c r="AN53" s="353">
        <v>28776.022705968127</v>
      </c>
      <c r="AO53" s="353">
        <v>29182.17932366168</v>
      </c>
      <c r="AP53" s="353">
        <v>29807.0797573579</v>
      </c>
      <c r="AQ53" s="353">
        <v>29670.676475620188</v>
      </c>
      <c r="AR53" s="353">
        <v>30053.346464466249</v>
      </c>
      <c r="AS53" s="353">
        <v>29772.974441928178</v>
      </c>
      <c r="AT53" s="353">
        <v>29724.412270269055</v>
      </c>
      <c r="AU53" s="353">
        <v>29734.85645687595</v>
      </c>
      <c r="AV53" s="353">
        <v>30766.698450740394</v>
      </c>
      <c r="AW53" s="381">
        <v>30098.672278861206</v>
      </c>
      <c r="AX53" s="353">
        <v>31028.961335988075</v>
      </c>
      <c r="AY53" s="353">
        <v>31128.605014586774</v>
      </c>
      <c r="AZ53" s="353">
        <v>30756.931120000001</v>
      </c>
      <c r="BA53" s="353">
        <v>30120.889674126422</v>
      </c>
      <c r="BB53" s="353">
        <v>30445.735524437761</v>
      </c>
      <c r="BC53" s="353">
        <v>31008.912196938589</v>
      </c>
      <c r="BD53" s="353">
        <v>31057.743339212117</v>
      </c>
      <c r="BE53" s="353">
        <v>31926.096672433097</v>
      </c>
      <c r="BF53" s="353">
        <v>32878</v>
      </c>
      <c r="BG53" s="353">
        <v>33385.019151652719</v>
      </c>
      <c r="BH53" s="382"/>
      <c r="BL53" s="694">
        <f t="shared" si="2"/>
        <v>9.0082318009792051E-3</v>
      </c>
    </row>
    <row r="54" spans="1:64" s="87" customFormat="1" ht="15" customHeight="1" x14ac:dyDescent="0.2">
      <c r="A54" s="472">
        <v>45</v>
      </c>
      <c r="B54" s="317">
        <v>18559.420353982303</v>
      </c>
      <c r="C54" s="317">
        <f t="shared" si="0"/>
        <v>19204.536791098541</v>
      </c>
      <c r="D54" s="353">
        <v>19849.653228214778</v>
      </c>
      <c r="E54" s="353">
        <f t="shared" si="1"/>
        <v>20944.977445731904</v>
      </c>
      <c r="F54" s="353">
        <v>22040.301663249029</v>
      </c>
      <c r="G54" s="317">
        <v>22249.292535826924</v>
      </c>
      <c r="H54" s="353">
        <v>22420.168028004668</v>
      </c>
      <c r="I54" s="367">
        <v>22783.606126472223</v>
      </c>
      <c r="J54" s="317">
        <v>22878.092349044833</v>
      </c>
      <c r="K54" s="317">
        <v>23071.666666666668</v>
      </c>
      <c r="L54" s="317">
        <v>23406.659427270337</v>
      </c>
      <c r="M54" s="317">
        <v>23987.023499128129</v>
      </c>
      <c r="N54" s="317">
        <v>23487.817181290127</v>
      </c>
      <c r="O54" s="353">
        <v>23143.553122807018</v>
      </c>
      <c r="P54" s="353">
        <v>23798.758850146391</v>
      </c>
      <c r="Q54" s="353">
        <v>23993.664752941178</v>
      </c>
      <c r="R54" s="353">
        <v>24364.525200340504</v>
      </c>
      <c r="S54" s="381">
        <v>24201.495428524915</v>
      </c>
      <c r="T54" s="353">
        <v>23708.792189679221</v>
      </c>
      <c r="U54" s="353">
        <v>23310.679472007283</v>
      </c>
      <c r="V54" s="353">
        <v>22423.636698741986</v>
      </c>
      <c r="W54" s="353">
        <v>22357.506435917967</v>
      </c>
      <c r="X54" s="353">
        <v>22954.505325139799</v>
      </c>
      <c r="Y54" s="353">
        <v>23147.450156596136</v>
      </c>
      <c r="Z54" s="353">
        <v>23658.323739660911</v>
      </c>
      <c r="AA54" s="353">
        <v>24042.826292278241</v>
      </c>
      <c r="AB54" s="353">
        <v>24594.622373931095</v>
      </c>
      <c r="AC54" s="381">
        <v>24858.378188452312</v>
      </c>
      <c r="AD54" s="353">
        <v>25109.3561468158</v>
      </c>
      <c r="AE54" s="353">
        <v>24836.825162118981</v>
      </c>
      <c r="AF54" s="353">
        <v>25200.903828540027</v>
      </c>
      <c r="AG54" s="353">
        <v>25492.886241810604</v>
      </c>
      <c r="AH54" s="353">
        <v>25972.366010024478</v>
      </c>
      <c r="AI54" s="353">
        <v>25967.406003339944</v>
      </c>
      <c r="AJ54" s="353">
        <v>26234.302525238403</v>
      </c>
      <c r="AK54" s="353">
        <v>26815.414050822121</v>
      </c>
      <c r="AL54" s="353">
        <v>28098.59743634862</v>
      </c>
      <c r="AM54" s="381">
        <v>28662.823109310873</v>
      </c>
      <c r="AN54" s="353">
        <v>29309.499427143004</v>
      </c>
      <c r="AO54" s="353">
        <v>29718.187149063746</v>
      </c>
      <c r="AP54" s="353">
        <v>30380.718140742407</v>
      </c>
      <c r="AQ54" s="353">
        <v>30260.733716240986</v>
      </c>
      <c r="AR54" s="353">
        <v>30669.798346714244</v>
      </c>
      <c r="AS54" s="353">
        <v>30330.86583167722</v>
      </c>
      <c r="AT54" s="353">
        <v>30343.204900926776</v>
      </c>
      <c r="AU54" s="353">
        <v>30304.100751928934</v>
      </c>
      <c r="AV54" s="353">
        <v>31303.450911580931</v>
      </c>
      <c r="AW54" s="381">
        <v>30651.478742755615</v>
      </c>
      <c r="AX54" s="353">
        <v>31596.944406800867</v>
      </c>
      <c r="AY54" s="353">
        <v>31682.132974274231</v>
      </c>
      <c r="AZ54" s="353">
        <v>31331.692479999998</v>
      </c>
      <c r="BA54" s="353">
        <v>30708.959010600705</v>
      </c>
      <c r="BB54" s="353">
        <v>31065.180804690819</v>
      </c>
      <c r="BC54" s="353">
        <v>31594.764168329781</v>
      </c>
      <c r="BD54" s="353">
        <v>31719.92417311918</v>
      </c>
      <c r="BE54" s="353">
        <v>32539.764544806982</v>
      </c>
      <c r="BF54" s="353">
        <v>33505</v>
      </c>
      <c r="BG54" s="353">
        <v>34030.135551142004</v>
      </c>
      <c r="BH54" s="382"/>
      <c r="BL54" s="694">
        <f t="shared" si="2"/>
        <v>9.1428248038374349E-3</v>
      </c>
    </row>
    <row r="55" spans="1:64" s="87" customFormat="1" ht="15" customHeight="1" x14ac:dyDescent="0.2">
      <c r="A55" s="472">
        <v>46</v>
      </c>
      <c r="B55" s="317">
        <v>18865.681415929204</v>
      </c>
      <c r="C55" s="317">
        <f t="shared" si="0"/>
        <v>19542.869018303252</v>
      </c>
      <c r="D55" s="353">
        <v>20220.0566206773</v>
      </c>
      <c r="E55" s="353">
        <f t="shared" si="1"/>
        <v>21325.728469828282</v>
      </c>
      <c r="F55" s="353">
        <v>22431.400318979264</v>
      </c>
      <c r="G55" s="317">
        <v>22592.437780113982</v>
      </c>
      <c r="H55" s="353">
        <v>22743.225204200698</v>
      </c>
      <c r="I55" s="367">
        <v>23141.874134357782</v>
      </c>
      <c r="J55" s="317">
        <v>23244.86474032831</v>
      </c>
      <c r="K55" s="317">
        <v>23420.777412280702</v>
      </c>
      <c r="L55" s="317">
        <v>23780.040984324369</v>
      </c>
      <c r="M55" s="317">
        <v>24350.254255584161</v>
      </c>
      <c r="N55" s="317">
        <v>23839.076429226538</v>
      </c>
      <c r="O55" s="353">
        <v>23477.727999999999</v>
      </c>
      <c r="P55" s="353">
        <v>24119.318072930528</v>
      </c>
      <c r="Q55" s="353">
        <v>24341.096909803924</v>
      </c>
      <c r="R55" s="353">
        <v>24722.109959785128</v>
      </c>
      <c r="S55" s="381">
        <v>24556.030060500823</v>
      </c>
      <c r="T55" s="353">
        <v>24042.524606495317</v>
      </c>
      <c r="U55" s="353">
        <v>23655.966863905327</v>
      </c>
      <c r="V55" s="353">
        <v>22786.76290692441</v>
      </c>
      <c r="W55" s="353">
        <v>22739.452854591367</v>
      </c>
      <c r="X55" s="353">
        <v>23339.633345847578</v>
      </c>
      <c r="Y55" s="353">
        <v>23574.657550989228</v>
      </c>
      <c r="Z55" s="353">
        <v>24037.569819229757</v>
      </c>
      <c r="AA55" s="353">
        <v>24491.092642902728</v>
      </c>
      <c r="AB55" s="353">
        <v>25052.532075870076</v>
      </c>
      <c r="AC55" s="381">
        <v>25294.260346633331</v>
      </c>
      <c r="AD55" s="353">
        <v>25560.594665671011</v>
      </c>
      <c r="AE55" s="353">
        <v>25270.48952100498</v>
      </c>
      <c r="AF55" s="353">
        <v>25702.994687671737</v>
      </c>
      <c r="AG55" s="353">
        <v>25949.64752829065</v>
      </c>
      <c r="AH55" s="353">
        <v>26453.216225667325</v>
      </c>
      <c r="AI55" s="353">
        <v>26457.416708297053</v>
      </c>
      <c r="AJ55" s="353">
        <v>26708.136581000588</v>
      </c>
      <c r="AK55" s="353">
        <v>27305.949177877428</v>
      </c>
      <c r="AL55" s="353">
        <v>28599.260628866115</v>
      </c>
      <c r="AM55" s="381">
        <v>29185.172626978623</v>
      </c>
      <c r="AN55" s="353">
        <v>29847.301635246327</v>
      </c>
      <c r="AO55" s="353">
        <v>30290.772936304278</v>
      </c>
      <c r="AP55" s="353">
        <v>30982.001747422553</v>
      </c>
      <c r="AQ55" s="353">
        <v>30881.917829646827</v>
      </c>
      <c r="AR55" s="353">
        <v>31240.148058281295</v>
      </c>
      <c r="AS55" s="353">
        <v>30877.241114757129</v>
      </c>
      <c r="AT55" s="353">
        <v>30922.235756120546</v>
      </c>
      <c r="AU55" s="353">
        <v>30861.259180844914</v>
      </c>
      <c r="AV55" s="353">
        <v>31859.161516733719</v>
      </c>
      <c r="AW55" s="381">
        <v>31237.078810440376</v>
      </c>
      <c r="AX55" s="353">
        <v>32176.471848971636</v>
      </c>
      <c r="AY55" s="353">
        <v>32286.495134341145</v>
      </c>
      <c r="AZ55" s="353">
        <v>31906.453839999998</v>
      </c>
      <c r="BA55" s="353">
        <v>31278.549273655281</v>
      </c>
      <c r="BB55" s="353">
        <v>31692.102148671067</v>
      </c>
      <c r="BC55" s="353">
        <v>32197.53605225213</v>
      </c>
      <c r="BD55" s="353">
        <v>32352.860427610791</v>
      </c>
      <c r="BE55" s="353">
        <v>33132.942671859535</v>
      </c>
      <c r="BF55" s="353">
        <v>34156</v>
      </c>
      <c r="BG55" s="353">
        <v>34679.179599943251</v>
      </c>
      <c r="BH55" s="382"/>
      <c r="BL55" s="694">
        <f t="shared" si="2"/>
        <v>9.2826650761175244E-3</v>
      </c>
    </row>
    <row r="56" spans="1:64" x14ac:dyDescent="0.2">
      <c r="A56" s="475">
        <v>47</v>
      </c>
      <c r="B56" s="317">
        <v>19178.748279252704</v>
      </c>
      <c r="C56" s="317">
        <f t="shared" si="0"/>
        <v>19877.989799902287</v>
      </c>
      <c r="D56" s="353">
        <v>20577.231320551873</v>
      </c>
      <c r="E56" s="353">
        <f t="shared" si="1"/>
        <v>21690.403083379148</v>
      </c>
      <c r="F56" s="353">
        <v>22803.574846206422</v>
      </c>
      <c r="G56" s="317">
        <v>22966.220992640956</v>
      </c>
      <c r="H56" s="353">
        <v>23089.777447756445</v>
      </c>
      <c r="I56" s="367">
        <v>23528.131830359398</v>
      </c>
      <c r="J56" s="317">
        <v>23558.481712585199</v>
      </c>
      <c r="K56" s="317">
        <v>23754.709429824561</v>
      </c>
      <c r="L56" s="317">
        <v>24163.120763639545</v>
      </c>
      <c r="M56" s="317">
        <v>24713.485012040193</v>
      </c>
      <c r="N56" s="317">
        <v>24181.871598899419</v>
      </c>
      <c r="O56" s="387">
        <v>23827.445894736844</v>
      </c>
      <c r="P56" s="387">
        <v>24469.354005855734</v>
      </c>
      <c r="Q56" s="387">
        <v>24695.477709803923</v>
      </c>
      <c r="R56" s="387">
        <v>25086.196260310564</v>
      </c>
      <c r="S56" s="388">
        <v>24910.564692476732</v>
      </c>
      <c r="T56" s="387">
        <v>24384.531380753138</v>
      </c>
      <c r="U56" s="387">
        <v>24016.376331360949</v>
      </c>
      <c r="V56" s="387">
        <v>23164.129358564966</v>
      </c>
      <c r="W56" s="387">
        <v>23105.484839153378</v>
      </c>
      <c r="X56" s="387">
        <v>23720.384911774589</v>
      </c>
      <c r="Y56" s="387">
        <v>23978.601176380718</v>
      </c>
      <c r="Z56" s="387">
        <v>24464.480706613267</v>
      </c>
      <c r="AA56" s="387">
        <v>24927.24368675358</v>
      </c>
      <c r="AB56" s="387">
        <v>25522.133089347924</v>
      </c>
      <c r="AC56" s="388">
        <v>25743.237676948545</v>
      </c>
      <c r="AD56" s="387">
        <v>26042.395155922793</v>
      </c>
      <c r="AE56" s="387">
        <v>25728.439083988596</v>
      </c>
      <c r="AF56" s="387">
        <v>26215.228796482876</v>
      </c>
      <c r="AG56" s="387">
        <v>26455.87754615843</v>
      </c>
      <c r="AH56" s="387">
        <v>26942.134397948477</v>
      </c>
      <c r="AI56" s="387">
        <v>26953.750132027802</v>
      </c>
      <c r="AJ56" s="387">
        <v>27197.4554098269</v>
      </c>
      <c r="AK56" s="387">
        <v>27805.596412556053</v>
      </c>
      <c r="AL56" s="387">
        <v>29126.90567008216</v>
      </c>
      <c r="AM56" s="388">
        <v>29710.473271864837</v>
      </c>
      <c r="AN56" s="387">
        <v>30389.429330278093</v>
      </c>
      <c r="AO56" s="387">
        <v>30892.902461952795</v>
      </c>
      <c r="AP56" s="387">
        <v>31587.432137597047</v>
      </c>
      <c r="AQ56" s="387">
        <v>31473.328412562627</v>
      </c>
      <c r="AR56" s="387">
        <v>31881.626833184655</v>
      </c>
      <c r="AS56" s="387">
        <v>31464.562554882839</v>
      </c>
      <c r="AT56" s="387">
        <v>31544.756053228011</v>
      </c>
      <c r="AU56" s="387">
        <v>31443.797928648604</v>
      </c>
      <c r="AV56" s="387">
        <v>32440.939570315844</v>
      </c>
      <c r="AW56" s="388">
        <v>31848.445281103261</v>
      </c>
      <c r="AX56" s="387">
        <v>32759.462602549804</v>
      </c>
      <c r="AY56" s="387">
        <v>32887.468347716094</v>
      </c>
      <c r="AZ56" s="387">
        <v>32502.256559999998</v>
      </c>
      <c r="BA56" s="387">
        <v>31863.357597173144</v>
      </c>
      <c r="BB56" s="387">
        <v>32278.439146703702</v>
      </c>
      <c r="BC56" s="387">
        <v>32826.745299504408</v>
      </c>
      <c r="BD56" s="387">
        <v>32994.152276221103</v>
      </c>
      <c r="BE56" s="387">
        <v>33758.904391426222</v>
      </c>
      <c r="BF56" s="387">
        <v>34819</v>
      </c>
      <c r="BG56" s="387">
        <v>35336.07894736842</v>
      </c>
      <c r="BH56" s="389"/>
      <c r="BL56" s="694">
        <f t="shared" si="2"/>
        <v>9.4181331368685672E-3</v>
      </c>
    </row>
    <row r="57" spans="1:64" x14ac:dyDescent="0.2">
      <c r="A57" s="475">
        <v>48</v>
      </c>
      <c r="B57" s="317">
        <v>19498.620943952803</v>
      </c>
      <c r="C57" s="317">
        <f t="shared" si="0"/>
        <v>20213.206309042638</v>
      </c>
      <c r="D57" s="353">
        <v>20927.791674132473</v>
      </c>
      <c r="E57" s="353">
        <f t="shared" si="1"/>
        <v>22026.538352445594</v>
      </c>
      <c r="F57" s="353">
        <v>23125.285030758714</v>
      </c>
      <c r="G57" s="317">
        <v>23321.62142422398</v>
      </c>
      <c r="H57" s="353">
        <v>23453.950991831971</v>
      </c>
      <c r="I57" s="367">
        <v>23891.997775868167</v>
      </c>
      <c r="J57" s="317">
        <v>23903.99193625804</v>
      </c>
      <c r="K57" s="317">
        <v>24113.939327485379</v>
      </c>
      <c r="L57" s="317">
        <v>24521.954987301862</v>
      </c>
      <c r="M57" s="317">
        <v>25058.324337789592</v>
      </c>
      <c r="N57" s="317">
        <v>24528.898807704067</v>
      </c>
      <c r="O57" s="387">
        <v>24177.163789473685</v>
      </c>
      <c r="P57" s="387">
        <v>24786.228639872235</v>
      </c>
      <c r="Q57" s="387">
        <v>25039.43554509804</v>
      </c>
      <c r="R57" s="387">
        <v>25447.031790295594</v>
      </c>
      <c r="S57" s="388">
        <v>25247.072139775901</v>
      </c>
      <c r="T57" s="387">
        <v>24745.844989041641</v>
      </c>
      <c r="U57" s="387">
        <v>24369.224761037778</v>
      </c>
      <c r="V57" s="387">
        <v>23532.002314566766</v>
      </c>
      <c r="W57" s="387">
        <v>23501.072201350828</v>
      </c>
      <c r="X57" s="387">
        <v>24153.653935070837</v>
      </c>
      <c r="Y57" s="387">
        <v>24401.578794591704</v>
      </c>
      <c r="Z57" s="387">
        <v>24841.65440323365</v>
      </c>
      <c r="AA57" s="387">
        <v>25369.452383991251</v>
      </c>
      <c r="AB57" s="387">
        <v>25946.917408593446</v>
      </c>
      <c r="AC57" s="388">
        <v>26179.119835129564</v>
      </c>
      <c r="AD57" s="387">
        <v>26488.240385708024</v>
      </c>
      <c r="AE57" s="387">
        <v>26193.327276714386</v>
      </c>
      <c r="AF57" s="387">
        <v>26700.414239482205</v>
      </c>
      <c r="AG57" s="387">
        <v>26985.192972007149</v>
      </c>
      <c r="AH57" s="387">
        <v>27466.551579438161</v>
      </c>
      <c r="AI57" s="387">
        <v>27454.825594838781</v>
      </c>
      <c r="AJ57" s="387">
        <v>27733.228557845578</v>
      </c>
      <c r="AK57" s="387">
        <v>28300.687593423016</v>
      </c>
      <c r="AL57" s="387">
        <v>29624.570879410927</v>
      </c>
      <c r="AM57" s="388">
        <v>30228.396098704892</v>
      </c>
      <c r="AN57" s="387">
        <v>30980.579210498905</v>
      </c>
      <c r="AO57" s="387">
        <v>31455.640336390661</v>
      </c>
      <c r="AP57" s="387">
        <v>32169.364087970247</v>
      </c>
      <c r="AQ57" s="387">
        <v>32071.505706953438</v>
      </c>
      <c r="AR57" s="387">
        <v>32496.761510556051</v>
      </c>
      <c r="AS57" s="387">
        <v>32080.034477977537</v>
      </c>
      <c r="AT57" s="387">
        <v>32113.846464555794</v>
      </c>
      <c r="AU57" s="387">
        <v>32033.5881961345</v>
      </c>
      <c r="AV57" s="387">
        <v>33031.01181203458</v>
      </c>
      <c r="AW57" s="388">
        <v>32455.126951224673</v>
      </c>
      <c r="AX57" s="387">
        <v>33359.76991316495</v>
      </c>
      <c r="AY57" s="387">
        <v>33488.441561091051</v>
      </c>
      <c r="AZ57" s="387">
        <v>33115.778319999998</v>
      </c>
      <c r="BA57" s="387">
        <v>32467.731998429525</v>
      </c>
      <c r="BB57" s="387">
        <v>32869.048181151877</v>
      </c>
      <c r="BC57" s="387">
        <v>33436.919645159134</v>
      </c>
      <c r="BD57" s="387">
        <v>33622.910733653363</v>
      </c>
      <c r="BE57" s="387">
        <v>34404.331369048174</v>
      </c>
      <c r="BF57" s="387">
        <v>35472</v>
      </c>
      <c r="BG57" s="387">
        <v>35995.924031777555</v>
      </c>
      <c r="BH57" s="389"/>
      <c r="BL57" s="694">
        <f t="shared" si="2"/>
        <v>9.5209878266291348E-3</v>
      </c>
    </row>
    <row r="58" spans="1:64" x14ac:dyDescent="0.2">
      <c r="A58" s="476">
        <v>49</v>
      </c>
      <c r="B58" s="361">
        <v>19818.493608652901</v>
      </c>
      <c r="C58" s="361">
        <f t="shared" si="0"/>
        <v>20548.422818182989</v>
      </c>
      <c r="D58" s="362">
        <v>21278.352027713074</v>
      </c>
      <c r="E58" s="362">
        <f t="shared" si="1"/>
        <v>22372.135685763576</v>
      </c>
      <c r="F58" s="362">
        <v>23465.919343814079</v>
      </c>
      <c r="G58" s="361">
        <v>23695.404636750955</v>
      </c>
      <c r="H58" s="362">
        <v>23818.1245359075</v>
      </c>
      <c r="I58" s="370">
        <v>24261.46165900015</v>
      </c>
      <c r="J58" s="361">
        <v>24228.239992320247</v>
      </c>
      <c r="K58" s="361">
        <v>24493.407529239765</v>
      </c>
      <c r="L58" s="361">
        <v>24890.487433225324</v>
      </c>
      <c r="M58" s="361">
        <v>25398.56580586233</v>
      </c>
      <c r="N58" s="361">
        <v>24842.069703454603</v>
      </c>
      <c r="O58" s="390">
        <v>24495.795649122807</v>
      </c>
      <c r="P58" s="390">
        <v>25110.472451424008</v>
      </c>
      <c r="Q58" s="390">
        <v>25372.970415686275</v>
      </c>
      <c r="R58" s="390">
        <v>25811.118090821026</v>
      </c>
      <c r="S58" s="391">
        <v>25586.584117854523</v>
      </c>
      <c r="T58" s="390">
        <v>25085.093644152221</v>
      </c>
      <c r="U58" s="390">
        <v>24747.276649977241</v>
      </c>
      <c r="V58" s="390">
        <v>23911.74214011701</v>
      </c>
      <c r="W58" s="390">
        <v>23910.300507072327</v>
      </c>
      <c r="X58" s="390">
        <v>24593.487640538246</v>
      </c>
      <c r="Y58" s="390">
        <v>24849.935069895349</v>
      </c>
      <c r="Z58" s="390">
        <v>25243.696695235598</v>
      </c>
      <c r="AA58" s="390">
        <v>25795.507338864074</v>
      </c>
      <c r="AB58" s="390">
        <v>26367.804623992681</v>
      </c>
      <c r="AC58" s="391">
        <v>26624.35568769215</v>
      </c>
      <c r="AD58" s="390">
        <v>26930.490089446601</v>
      </c>
      <c r="AE58" s="390">
        <v>26703.316562764325</v>
      </c>
      <c r="AF58" s="390">
        <v>27200.814557000675</v>
      </c>
      <c r="AG58" s="390">
        <v>27502.965693865397</v>
      </c>
      <c r="AH58" s="390">
        <v>27995.809534910826</v>
      </c>
      <c r="AI58" s="390">
        <v>27930.6101825552</v>
      </c>
      <c r="AJ58" s="390">
        <v>28219.450432059064</v>
      </c>
      <c r="AK58" s="390">
        <v>28801.853512705529</v>
      </c>
      <c r="AL58" s="390">
        <v>30141.722979466424</v>
      </c>
      <c r="AM58" s="391">
        <v>30777.305761338801</v>
      </c>
      <c r="AN58" s="390">
        <v>31541.450682220602</v>
      </c>
      <c r="AO58" s="390">
        <v>32032.446657689474</v>
      </c>
      <c r="AP58" s="390">
        <v>32795.528395616471</v>
      </c>
      <c r="AQ58" s="390">
        <v>32662.916289869241</v>
      </c>
      <c r="AR58" s="390">
        <v>33098.724139161466</v>
      </c>
      <c r="AS58" s="390">
        <v>32675.033322549334</v>
      </c>
      <c r="AT58" s="390">
        <v>32704.0603190988</v>
      </c>
      <c r="AU58" s="390">
        <v>32600.415317960083</v>
      </c>
      <c r="AV58" s="390">
        <v>33581.982881109303</v>
      </c>
      <c r="AW58" s="391">
        <v>33046.58301958628</v>
      </c>
      <c r="AX58" s="390">
        <v>33960.077223780092</v>
      </c>
      <c r="AY58" s="390">
        <v>34076.988636595466</v>
      </c>
      <c r="AZ58" s="390">
        <v>33720.440560000003</v>
      </c>
      <c r="BA58" s="390">
        <v>33082.976442873965</v>
      </c>
      <c r="BB58" s="390">
        <v>33476.745361262205</v>
      </c>
      <c r="BC58" s="390">
        <v>34051.32396894665</v>
      </c>
      <c r="BD58" s="390">
        <v>34262.113683734002</v>
      </c>
      <c r="BE58" s="390">
        <v>35039.513474009458</v>
      </c>
      <c r="BF58" s="390">
        <v>36118</v>
      </c>
      <c r="BG58" s="390">
        <v>36672.461625762517</v>
      </c>
      <c r="BH58" s="392"/>
      <c r="BL58" s="694">
        <f t="shared" si="2"/>
        <v>9.6387236435986345E-3</v>
      </c>
    </row>
    <row r="59" spans="1:64" x14ac:dyDescent="0.2">
      <c r="A59" s="475">
        <v>50</v>
      </c>
      <c r="B59" s="319">
        <v>20124.754670599803</v>
      </c>
      <c r="C59" s="319">
        <f t="shared" si="0"/>
        <v>20883.447872240715</v>
      </c>
      <c r="D59" s="353">
        <v>21642.141073881623</v>
      </c>
      <c r="E59" s="353">
        <f t="shared" si="1"/>
        <v>22752.733558130149</v>
      </c>
      <c r="F59" s="353">
        <v>23863.326042378674</v>
      </c>
      <c r="G59" s="319">
        <v>24063.060255629945</v>
      </c>
      <c r="H59" s="353">
        <v>24176.424313143099</v>
      </c>
      <c r="I59" s="371">
        <v>24625.327604508922</v>
      </c>
      <c r="J59" s="319">
        <v>24573.750215993088</v>
      </c>
      <c r="K59" s="319">
        <v>24898.173611111109</v>
      </c>
      <c r="L59" s="319">
        <v>25259.019879148786</v>
      </c>
      <c r="M59" s="319">
        <v>25743.405131611729</v>
      </c>
      <c r="N59" s="319">
        <v>25227.185264445125</v>
      </c>
      <c r="O59" s="387">
        <v>24822.199017543859</v>
      </c>
      <c r="P59" s="387">
        <v>25431.031674208141</v>
      </c>
      <c r="Q59" s="387">
        <v>25723.876894117649</v>
      </c>
      <c r="R59" s="387">
        <v>26152.448997563624</v>
      </c>
      <c r="S59" s="388">
        <v>25923.091565153692</v>
      </c>
      <c r="T59" s="387">
        <v>25429.858537557284</v>
      </c>
      <c r="U59" s="387">
        <v>25095.084387801548</v>
      </c>
      <c r="V59" s="387">
        <v>24289.108591757569</v>
      </c>
      <c r="W59" s="387">
        <v>24308.16135985712</v>
      </c>
      <c r="X59" s="387">
        <v>25028.944891224881</v>
      </c>
      <c r="Y59" s="387">
        <v>25255.993583377895</v>
      </c>
      <c r="Z59" s="387">
        <v>25676.824731464498</v>
      </c>
      <c r="AA59" s="387">
        <v>26233.677600510531</v>
      </c>
      <c r="AB59" s="387">
        <v>26819.868670162225</v>
      </c>
      <c r="AC59" s="388">
        <v>27067.720801378426</v>
      </c>
      <c r="AD59" s="387">
        <v>27387.121897371799</v>
      </c>
      <c r="AE59" s="387">
        <v>27213.30584881426</v>
      </c>
      <c r="AF59" s="387">
        <v>27713.048665811813</v>
      </c>
      <c r="AG59" s="387">
        <v>27999.30196545563</v>
      </c>
      <c r="AH59" s="387">
        <v>28515.385942417532</v>
      </c>
      <c r="AI59" s="387">
        <v>28428.524285979358</v>
      </c>
      <c r="AJ59" s="387">
        <v>28707.22078357896</v>
      </c>
      <c r="AK59" s="387">
        <v>29331.874439461881</v>
      </c>
      <c r="AL59" s="387">
        <v>30660.374071116283</v>
      </c>
      <c r="AM59" s="388">
        <v>31339.495496455787</v>
      </c>
      <c r="AN59" s="387">
        <v>32136.926049369857</v>
      </c>
      <c r="AO59" s="387">
        <v>32631.762493965802</v>
      </c>
      <c r="AP59" s="387">
        <v>33365.019995506627</v>
      </c>
      <c r="AQ59" s="387">
        <v>33248.913503605036</v>
      </c>
      <c r="AR59" s="387">
        <v>33688.831923877493</v>
      </c>
      <c r="AS59" s="387">
        <v>33298.182650090122</v>
      </c>
      <c r="AT59" s="387">
        <v>33278.120952359575</v>
      </c>
      <c r="AU59" s="387">
        <v>33155.156573648659</v>
      </c>
      <c r="AV59" s="387">
        <v>34168.500470769497</v>
      </c>
      <c r="AW59" s="388">
        <v>33667.319091332123</v>
      </c>
      <c r="AX59" s="387">
        <v>34547.68572590145</v>
      </c>
      <c r="AY59" s="387">
        <v>34693.776934532914</v>
      </c>
      <c r="AZ59" s="387">
        <v>34323.995360000001</v>
      </c>
      <c r="BA59" s="387">
        <v>33731.918021201411</v>
      </c>
      <c r="BB59" s="387">
        <v>34104.734714346334</v>
      </c>
      <c r="BC59" s="387">
        <v>34677.360732599329</v>
      </c>
      <c r="BD59" s="387">
        <v>34884.605445577232</v>
      </c>
      <c r="BE59" s="387">
        <v>35657.27929544761</v>
      </c>
      <c r="BF59" s="387">
        <v>36792</v>
      </c>
      <c r="BG59" s="387">
        <v>37347.035395091501</v>
      </c>
      <c r="BH59" s="389"/>
      <c r="BL59" s="694">
        <f t="shared" si="2"/>
        <v>9.7672973278417619E-3</v>
      </c>
    </row>
    <row r="60" spans="1:64" x14ac:dyDescent="0.2">
      <c r="A60" s="475">
        <v>51</v>
      </c>
      <c r="B60" s="319">
        <v>20458.238938053099</v>
      </c>
      <c r="C60" s="319">
        <f t="shared" si="0"/>
        <v>21222.163009610675</v>
      </c>
      <c r="D60" s="353">
        <v>21986.087081168251</v>
      </c>
      <c r="E60" s="353">
        <f t="shared" si="1"/>
        <v>23113.947846804222</v>
      </c>
      <c r="F60" s="353">
        <v>24241.808612440189</v>
      </c>
      <c r="G60" s="319">
        <v>24393.950312621037</v>
      </c>
      <c r="H60" s="353">
        <v>24552.345390898481</v>
      </c>
      <c r="I60" s="371">
        <v>24966.801799524845</v>
      </c>
      <c r="J60" s="319">
        <v>24913.944897763271</v>
      </c>
      <c r="K60" s="319">
        <v>25272.582236842103</v>
      </c>
      <c r="L60" s="319">
        <v>25613.004991680529</v>
      </c>
      <c r="M60" s="319">
        <v>26092.842315037786</v>
      </c>
      <c r="N60" s="319">
        <v>25582.676551513301</v>
      </c>
      <c r="O60" s="387">
        <v>25199.117192982456</v>
      </c>
      <c r="P60" s="387">
        <v>25777.383018365716</v>
      </c>
      <c r="Q60" s="387">
        <v>26071.309050980391</v>
      </c>
      <c r="R60" s="387">
        <v>26532.789150791086</v>
      </c>
      <c r="S60" s="388">
        <v>26259.599012452858</v>
      </c>
      <c r="T60" s="387">
        <v>25799.446503287509</v>
      </c>
      <c r="U60" s="387">
        <v>25452.973509330906</v>
      </c>
      <c r="V60" s="387">
        <v>24697.328904224083</v>
      </c>
      <c r="W60" s="387">
        <v>24708.295703229251</v>
      </c>
      <c r="X60" s="387">
        <v>25449.084550178824</v>
      </c>
      <c r="Y60" s="387">
        <v>25683.200977770986</v>
      </c>
      <c r="Z60" s="387">
        <v>26126.531831281107</v>
      </c>
      <c r="AA60" s="387">
        <v>26665.790208770173</v>
      </c>
      <c r="AB60" s="387">
        <v>27266.087060562339</v>
      </c>
      <c r="AC60" s="388">
        <v>27522.310348322579</v>
      </c>
      <c r="AD60" s="387">
        <v>27883.304491810199</v>
      </c>
      <c r="AE60" s="387">
        <v>27700.744588202124</v>
      </c>
      <c r="AF60" s="387">
        <v>28233.735482689139</v>
      </c>
      <c r="AG60" s="387">
        <v>28489.042406194163</v>
      </c>
      <c r="AH60" s="387">
        <v>29009.144888681665</v>
      </c>
      <c r="AI60" s="387">
        <v>28946.987225417848</v>
      </c>
      <c r="AJ60" s="387">
        <v>29184.15179395397</v>
      </c>
      <c r="AK60" s="387">
        <v>29854.301943198803</v>
      </c>
      <c r="AL60" s="387">
        <v>31192.516087115415</v>
      </c>
      <c r="AM60" s="388">
        <v>31920.867558492773</v>
      </c>
      <c r="AN60" s="387">
        <v>32725.192271638371</v>
      </c>
      <c r="AO60" s="387">
        <v>33214.196194008997</v>
      </c>
      <c r="AP60" s="387">
        <v>33883.367932299858</v>
      </c>
      <c r="AQ60" s="387">
        <v>33828.144005865819</v>
      </c>
      <c r="AR60" s="387">
        <v>34346.117157300032</v>
      </c>
      <c r="AS60" s="387">
        <v>33897.020196884965</v>
      </c>
      <c r="AT60" s="387">
        <v>33859.636918519842</v>
      </c>
      <c r="AU60" s="387">
        <v>33735.278148224948</v>
      </c>
      <c r="AV60" s="387">
        <v>34733.690148078407</v>
      </c>
      <c r="AW60" s="388">
        <v>34281.027962265747</v>
      </c>
      <c r="AX60" s="387">
        <v>35145.684162244994</v>
      </c>
      <c r="AY60" s="387">
        <v>35325.250668135544</v>
      </c>
      <c r="AZ60" s="387">
        <v>34944.161760000003</v>
      </c>
      <c r="BA60" s="387">
        <v>34335.205418138983</v>
      </c>
      <c r="BB60" s="387">
        <v>34726.316012807161</v>
      </c>
      <c r="BC60" s="387">
        <v>35305.51248531841</v>
      </c>
      <c r="BD60" s="387">
        <v>35494.563816242415</v>
      </c>
      <c r="BE60" s="387">
        <v>36297.583836739228</v>
      </c>
      <c r="BF60" s="387">
        <v>37465</v>
      </c>
      <c r="BG60" s="387">
        <v>38029.464463044402</v>
      </c>
      <c r="BH60" s="389"/>
      <c r="BL60" s="694">
        <f t="shared" si="2"/>
        <v>9.8655607532744938E-3</v>
      </c>
    </row>
    <row r="61" spans="1:64" x14ac:dyDescent="0.2">
      <c r="A61" s="475">
        <v>52</v>
      </c>
      <c r="B61" s="319">
        <v>20778.111602753197</v>
      </c>
      <c r="C61" s="319">
        <f t="shared" si="0"/>
        <v>21567.301038191985</v>
      </c>
      <c r="D61" s="353">
        <v>22356.490473630773</v>
      </c>
      <c r="E61" s="353">
        <f t="shared" si="1"/>
        <v>23472.620720980343</v>
      </c>
      <c r="F61" s="353">
        <v>24588.750968329914</v>
      </c>
      <c r="G61" s="319">
        <v>24743.223150556078</v>
      </c>
      <c r="H61" s="353">
        <v>24934.140235493793</v>
      </c>
      <c r="I61" s="371">
        <v>25274.688368801497</v>
      </c>
      <c r="J61" s="319">
        <v>25259.455121436116</v>
      </c>
      <c r="K61" s="319">
        <v>25601.454678362574</v>
      </c>
      <c r="L61" s="319">
        <v>25981.537437603991</v>
      </c>
      <c r="M61" s="319">
        <v>26502.051648260403</v>
      </c>
      <c r="N61" s="319">
        <v>25904.311525527362</v>
      </c>
      <c r="O61" s="387">
        <v>25572.14961403509</v>
      </c>
      <c r="P61" s="387">
        <v>26131.103540058557</v>
      </c>
      <c r="Q61" s="387">
        <v>26443.061458823529</v>
      </c>
      <c r="R61" s="387">
        <v>26913.129304018552</v>
      </c>
      <c r="S61" s="388">
        <v>26611.129113649309</v>
      </c>
      <c r="T61" s="387">
        <v>26160.760111576012</v>
      </c>
      <c r="U61" s="387">
        <v>25838.586436049158</v>
      </c>
      <c r="V61" s="387">
        <v>25077.068729774328</v>
      </c>
      <c r="W61" s="387">
        <v>25103.883065426704</v>
      </c>
      <c r="X61" s="387">
        <v>25919.553439111623</v>
      </c>
      <c r="Y61" s="387">
        <v>26093.489267435642</v>
      </c>
      <c r="Z61" s="387">
        <v>26580.383696994642</v>
      </c>
      <c r="AA61" s="387">
        <v>27142.325608533141</v>
      </c>
      <c r="AB61" s="387">
        <v>27731.790970193895</v>
      </c>
      <c r="AC61" s="388">
        <v>28027.409844927195</v>
      </c>
      <c r="AD61" s="387">
        <v>28383.082612295257</v>
      </c>
      <c r="AE61" s="387">
        <v>28163.89812349237</v>
      </c>
      <c r="AF61" s="387">
        <v>28735.826341820848</v>
      </c>
      <c r="AG61" s="387">
        <v>28983.729720071471</v>
      </c>
      <c r="AH61" s="387">
        <v>29506.131017601117</v>
      </c>
      <c r="AI61" s="387">
        <v>29467.030844549747</v>
      </c>
      <c r="AJ61" s="387">
        <v>29698.246259682877</v>
      </c>
      <c r="AK61" s="387">
        <v>30379.766816143496</v>
      </c>
      <c r="AL61" s="387">
        <v>31759.134909784916</v>
      </c>
      <c r="AM61" s="388">
        <v>32490.435111655912</v>
      </c>
      <c r="AN61" s="387">
        <v>33300.482033121552</v>
      </c>
      <c r="AO61" s="387">
        <v>33789.595670621711</v>
      </c>
      <c r="AP61" s="387">
        <v>34506.767717616516</v>
      </c>
      <c r="AQ61" s="387">
        <v>34447.974776976655</v>
      </c>
      <c r="AR61" s="387">
        <v>34959.934629794829</v>
      </c>
      <c r="AS61" s="387">
        <v>34532.965198502563</v>
      </c>
      <c r="AT61" s="387">
        <v>34510.735991742025</v>
      </c>
      <c r="AU61" s="387">
        <v>34312.982549573841</v>
      </c>
      <c r="AV61" s="387">
        <v>35289.400753231195</v>
      </c>
      <c r="AW61" s="388">
        <v>34895.908033334745</v>
      </c>
      <c r="AX61" s="387">
        <v>35760.999155625519</v>
      </c>
      <c r="AY61" s="387">
        <v>35951.076157251562</v>
      </c>
      <c r="AZ61" s="387">
        <v>35570.972799999996</v>
      </c>
      <c r="BA61" s="387">
        <v>34961.319905771496</v>
      </c>
      <c r="BB61" s="387">
        <v>35367.121475137908</v>
      </c>
      <c r="BC61" s="387">
        <v>35965.389074033403</v>
      </c>
      <c r="BD61" s="387">
        <v>36150.477954560454</v>
      </c>
      <c r="BE61" s="387">
        <v>36931.74145443445</v>
      </c>
      <c r="BF61" s="387">
        <v>38137</v>
      </c>
      <c r="BG61" s="387">
        <v>38718.766917293236</v>
      </c>
      <c r="BH61" s="389"/>
      <c r="BL61" s="694">
        <f t="shared" si="2"/>
        <v>9.9684189807980328E-3</v>
      </c>
    </row>
    <row r="62" spans="1:64" x14ac:dyDescent="0.2">
      <c r="A62" s="475">
        <v>53</v>
      </c>
      <c r="B62" s="319">
        <v>21091.178466076697</v>
      </c>
      <c r="C62" s="319">
        <f t="shared" si="0"/>
        <v>21895.807473497051</v>
      </c>
      <c r="D62" s="353">
        <v>22700.4364809174</v>
      </c>
      <c r="E62" s="353">
        <f t="shared" si="1"/>
        <v>23827.526966820056</v>
      </c>
      <c r="F62" s="353">
        <v>24954.617452722716</v>
      </c>
      <c r="G62" s="319">
        <v>25104.751175787085</v>
      </c>
      <c r="H62" s="353">
        <v>25304.187546409248</v>
      </c>
      <c r="I62" s="371">
        <v>25599.368750947782</v>
      </c>
      <c r="J62" s="319">
        <v>25610.280887011617</v>
      </c>
      <c r="K62" s="319">
        <v>25930.327119883041</v>
      </c>
      <c r="L62" s="319">
        <v>26301.578772221732</v>
      </c>
      <c r="M62" s="319">
        <v>26865.282404716436</v>
      </c>
      <c r="N62" s="319">
        <v>26230.17853867319</v>
      </c>
      <c r="O62" s="387">
        <v>25937.410526315791</v>
      </c>
      <c r="P62" s="387">
        <v>26484.824061751395</v>
      </c>
      <c r="Q62" s="387">
        <v>26797.442258823532</v>
      </c>
      <c r="R62" s="387">
        <v>27286.967916165202</v>
      </c>
      <c r="S62" s="388">
        <v>26962.65921484576</v>
      </c>
      <c r="T62" s="387">
        <v>26513.799362422793</v>
      </c>
      <c r="U62" s="387">
        <v>26219.158670914883</v>
      </c>
      <c r="V62" s="387">
        <v>25456.808555324573</v>
      </c>
      <c r="W62" s="387">
        <v>25526.752314672252</v>
      </c>
      <c r="X62" s="387">
        <v>26381.26941848288</v>
      </c>
      <c r="Y62" s="387">
        <v>26478.39890000764</v>
      </c>
      <c r="Z62" s="387">
        <v>27017.656499120472</v>
      </c>
      <c r="AA62" s="387">
        <v>27608.764919318081</v>
      </c>
      <c r="AB62" s="387">
        <v>28185.803568286588</v>
      </c>
      <c r="AC62" s="388">
        <v>28513.801952768674</v>
      </c>
      <c r="AD62" s="387">
        <v>28891.849547896953</v>
      </c>
      <c r="AE62" s="387">
        <v>28666.948779800132</v>
      </c>
      <c r="AF62" s="387">
        <v>29288.633449349702</v>
      </c>
      <c r="AG62" s="387">
        <v>29476.768076235854</v>
      </c>
      <c r="AH62" s="387">
        <v>30054.75206900571</v>
      </c>
      <c r="AI62" s="387">
        <v>29983.913104294825</v>
      </c>
      <c r="AJ62" s="387">
        <v>30254.14961268492</v>
      </c>
      <c r="AK62" s="387">
        <v>30924.974588938712</v>
      </c>
      <c r="AL62" s="387">
        <v>32322.755749265689</v>
      </c>
      <c r="AM62" s="388">
        <v>33074.758300911366</v>
      </c>
      <c r="AN62" s="387">
        <v>33908.933861056139</v>
      </c>
      <c r="AO62" s="387">
        <v>34387.504662211948</v>
      </c>
      <c r="AP62" s="387">
        <v>35135.696547592306</v>
      </c>
      <c r="AQ62" s="387">
        <v>35071.8655749725</v>
      </c>
      <c r="AR62" s="387">
        <v>35593.510175438598</v>
      </c>
      <c r="AS62" s="387">
        <v>35170.189767527845</v>
      </c>
      <c r="AT62" s="387">
        <v>35148.16695464847</v>
      </c>
      <c r="AU62" s="387">
        <v>34952.324868221454</v>
      </c>
      <c r="AV62" s="387">
        <v>35887.767183086537</v>
      </c>
      <c r="AW62" s="388">
        <v>35570.519311307587</v>
      </c>
      <c r="AX62" s="387">
        <v>36383.240771820827</v>
      </c>
      <c r="AY62" s="387">
        <v>36594.976028724726</v>
      </c>
      <c r="AZ62" s="387">
        <v>36214.39544</v>
      </c>
      <c r="BA62" s="387">
        <v>35589.608402041617</v>
      </c>
      <c r="BB62" s="387">
        <v>36020.743046715274</v>
      </c>
      <c r="BC62" s="387">
        <v>36622.093179148796</v>
      </c>
      <c r="BD62" s="387">
        <v>36846.081164942327</v>
      </c>
      <c r="BE62" s="387">
        <v>37605.854075506264</v>
      </c>
      <c r="BF62" s="387">
        <v>38847</v>
      </c>
      <c r="BG62" s="387">
        <v>39418.870407149952</v>
      </c>
      <c r="BH62" s="389"/>
      <c r="BL62" s="694">
        <f t="shared" si="2"/>
        <v>1.0102412632692959E-2</v>
      </c>
    </row>
    <row r="63" spans="1:64" x14ac:dyDescent="0.2">
      <c r="A63" s="475">
        <v>54</v>
      </c>
      <c r="B63" s="319">
        <v>21424.662733529993</v>
      </c>
      <c r="C63" s="319">
        <f t="shared" si="0"/>
        <v>22251.058476601946</v>
      </c>
      <c r="D63" s="353">
        <v>23077.454219673895</v>
      </c>
      <c r="E63" s="353">
        <f t="shared" si="1"/>
        <v>24198.969078394704</v>
      </c>
      <c r="F63" s="353">
        <v>25320.483937115514</v>
      </c>
      <c r="G63" s="319">
        <v>25472.406794666076</v>
      </c>
      <c r="H63" s="353">
        <v>25685.98239100456</v>
      </c>
      <c r="I63" s="372">
        <v>25952.038821210128</v>
      </c>
      <c r="J63" s="319">
        <v>25955.791110684459</v>
      </c>
      <c r="K63" s="319">
        <v>26309.795321637426</v>
      </c>
      <c r="L63" s="319">
        <v>26645.865662492335</v>
      </c>
      <c r="M63" s="319">
        <v>27242.306734202444</v>
      </c>
      <c r="N63" s="319">
        <v>26581.4377866096</v>
      </c>
      <c r="O63" s="387">
        <v>26310.442947368421</v>
      </c>
      <c r="P63" s="387">
        <v>26849.598349747135</v>
      </c>
      <c r="Q63" s="387">
        <v>27137.925772549021</v>
      </c>
      <c r="R63" s="387">
        <v>27677.060381013882</v>
      </c>
      <c r="S63" s="388">
        <v>27317.193846821669</v>
      </c>
      <c r="T63" s="387">
        <v>26886.14544730026</v>
      </c>
      <c r="U63" s="387">
        <v>26589.649522075557</v>
      </c>
      <c r="V63" s="387">
        <v>25841.295128694197</v>
      </c>
      <c r="W63" s="387">
        <v>25951.895054505145</v>
      </c>
      <c r="X63" s="387">
        <v>26851.738307415679</v>
      </c>
      <c r="Y63" s="387">
        <v>26911.950958673897</v>
      </c>
      <c r="Z63" s="387">
        <v>27463.218833040155</v>
      </c>
      <c r="AA63" s="387">
        <v>28103.473279241502</v>
      </c>
      <c r="AB63" s="387">
        <v>28655.404581764436</v>
      </c>
      <c r="AC63" s="388">
        <v>29007.677016115409</v>
      </c>
      <c r="AD63" s="387">
        <v>29389.829905358682</v>
      </c>
      <c r="AE63" s="387">
        <v>29175.203408414523</v>
      </c>
      <c r="AF63" s="387">
        <v>29821.154057519696</v>
      </c>
      <c r="AG63" s="387">
        <v>30002.785586658727</v>
      </c>
      <c r="AH63" s="387">
        <v>30559.806154563466</v>
      </c>
      <c r="AI63" s="387">
        <v>30552.957793922436</v>
      </c>
      <c r="AJ63" s="387">
        <v>30820.892306831847</v>
      </c>
      <c r="AK63" s="387">
        <v>31464.107623318381</v>
      </c>
      <c r="AL63" s="387">
        <v>32853.398773670458</v>
      </c>
      <c r="AM63" s="388">
        <v>33657.605926557582</v>
      </c>
      <c r="AN63" s="387">
        <v>34492.874596396206</v>
      </c>
      <c r="AO63" s="387">
        <v>35002.295790035314</v>
      </c>
      <c r="AP63" s="387">
        <v>35741.1269377668</v>
      </c>
      <c r="AQ63" s="387">
        <v>35729.589930343391</v>
      </c>
      <c r="AR63" s="387">
        <v>36257.381433244125</v>
      </c>
      <c r="AS63" s="387">
        <v>35785.661690622546</v>
      </c>
      <c r="AT63" s="387">
        <v>35779.385140138678</v>
      </c>
      <c r="AU63" s="387">
        <v>35612.213159301988</v>
      </c>
      <c r="AV63" s="387">
        <v>36465.990584610117</v>
      </c>
      <c r="AW63" s="388">
        <v>36241.616988874317</v>
      </c>
      <c r="AX63" s="387">
        <v>37029.725567867907</v>
      </c>
      <c r="AY63" s="387">
        <v>37220.801517840744</v>
      </c>
      <c r="AZ63" s="387">
        <v>36889.933839999998</v>
      </c>
      <c r="BA63" s="387">
        <v>36229.853945818606</v>
      </c>
      <c r="BB63" s="387">
        <v>36636.98429965668</v>
      </c>
      <c r="BC63" s="387">
        <v>37274.567306131408</v>
      </c>
      <c r="BD63" s="387">
        <v>37558.3955635616</v>
      </c>
      <c r="BE63" s="387">
        <v>38314.799263624343</v>
      </c>
      <c r="BF63" s="387">
        <v>39569</v>
      </c>
      <c r="BG63" s="387">
        <v>40141.557880550434</v>
      </c>
      <c r="BH63" s="389"/>
      <c r="BL63" s="694">
        <f t="shared" si="2"/>
        <v>1.022122209625298E-2</v>
      </c>
    </row>
    <row r="64" spans="1:64" x14ac:dyDescent="0.2">
      <c r="A64" s="475">
        <v>55</v>
      </c>
      <c r="B64" s="319">
        <v>21771.758603736482</v>
      </c>
      <c r="C64" s="319">
        <f t="shared" si="0"/>
        <v>22616.422454230422</v>
      </c>
      <c r="D64" s="353">
        <v>23461.086304724366</v>
      </c>
      <c r="E64" s="353">
        <f t="shared" si="1"/>
        <v>24580.026405950699</v>
      </c>
      <c r="F64" s="353">
        <v>25698.966507177032</v>
      </c>
      <c r="G64" s="319">
        <v>25846.19000719305</v>
      </c>
      <c r="H64" s="353">
        <v>26085.398536119657</v>
      </c>
      <c r="I64" s="372">
        <v>26315.904766718897</v>
      </c>
      <c r="J64" s="319">
        <v>26306.616876259959</v>
      </c>
      <c r="K64" s="319">
        <v>26734.799707602338</v>
      </c>
      <c r="L64" s="319">
        <v>26995.001663893509</v>
      </c>
      <c r="M64" s="319">
        <v>27633.124636718429</v>
      </c>
      <c r="N64" s="319">
        <v>26920.000917150719</v>
      </c>
      <c r="O64" s="387">
        <v>26675.703859649122</v>
      </c>
      <c r="P64" s="387">
        <v>27214.372637742879</v>
      </c>
      <c r="Q64" s="387">
        <v>27513.152501960787</v>
      </c>
      <c r="R64" s="387">
        <v>28054.149763700942</v>
      </c>
      <c r="S64" s="388">
        <v>27674.733009577034</v>
      </c>
      <c r="T64" s="387">
        <v>27266.765889619448</v>
      </c>
      <c r="U64" s="387">
        <v>26960.140373236231</v>
      </c>
      <c r="V64" s="387">
        <v>26235.275197702576</v>
      </c>
      <c r="W64" s="387">
        <v>26356.576379051963</v>
      </c>
      <c r="X64" s="387">
        <v>27322.207196348478</v>
      </c>
      <c r="Y64" s="387">
        <v>27362.422122068598</v>
      </c>
      <c r="Z64" s="387">
        <v>27948.156442980646</v>
      </c>
      <c r="AA64" s="387">
        <v>28582.027896800075</v>
      </c>
      <c r="AB64" s="387">
        <v>29138.645458704297</v>
      </c>
      <c r="AC64" s="388">
        <v>29533.35464035947</v>
      </c>
      <c r="AD64" s="387">
        <v>29900.394603983703</v>
      </c>
      <c r="AE64" s="387">
        <v>29674.784749851195</v>
      </c>
      <c r="AF64" s="387">
        <v>30346.912499236736</v>
      </c>
      <c r="AG64" s="387">
        <v>30537.047885646218</v>
      </c>
      <c r="AH64" s="387">
        <v>31092.291292691454</v>
      </c>
      <c r="AI64" s="387">
        <v>31133.067241403915</v>
      </c>
      <c r="AJ64" s="387">
        <v>31407.765205962136</v>
      </c>
      <c r="AK64" s="387">
        <v>32045.763826606872</v>
      </c>
      <c r="AL64" s="387">
        <v>33414.021629962503</v>
      </c>
      <c r="AM64" s="388">
        <v>34249.306933859189</v>
      </c>
      <c r="AN64" s="387">
        <v>35102.768253306946</v>
      </c>
      <c r="AO64" s="387">
        <v>35612.866383800399</v>
      </c>
      <c r="AP64" s="387">
        <v>36386.642901719963</v>
      </c>
      <c r="AQ64" s="387">
        <v>36404.907735549306</v>
      </c>
      <c r="AR64" s="387">
        <v>36893.591388641093</v>
      </c>
      <c r="AS64" s="387">
        <v>36467.671118916667</v>
      </c>
      <c r="AT64" s="387">
        <v>36419.301214011619</v>
      </c>
      <c r="AU64" s="387">
        <v>36261.224170859212</v>
      </c>
      <c r="AV64" s="387">
        <v>37046.583754172731</v>
      </c>
      <c r="AW64" s="388">
        <v>36909.201066034941</v>
      </c>
      <c r="AX64" s="387">
        <v>37677.364801050782</v>
      </c>
      <c r="AY64" s="387">
        <v>37861.312442621944</v>
      </c>
      <c r="AZ64" s="387">
        <v>37559.935039999997</v>
      </c>
      <c r="BA64" s="387">
        <v>36894.01358460934</v>
      </c>
      <c r="BB64" s="387">
        <v>37272.449716468007</v>
      </c>
      <c r="BC64" s="387">
        <v>37913.294004182462</v>
      </c>
      <c r="BD64" s="387">
        <v>38223.709745263179</v>
      </c>
      <c r="BE64" s="387">
        <v>38954.079317649892</v>
      </c>
      <c r="BF64" s="387">
        <v>40251</v>
      </c>
      <c r="BG64" s="387">
        <v>40835.769896439211</v>
      </c>
      <c r="BH64" s="389"/>
      <c r="BL64" s="694">
        <f t="shared" si="2"/>
        <v>1.030181400059571E-2</v>
      </c>
    </row>
    <row r="65" spans="1:64" x14ac:dyDescent="0.2">
      <c r="A65" s="475">
        <v>56</v>
      </c>
      <c r="B65" s="319">
        <v>22084.825467059982</v>
      </c>
      <c r="C65" s="319">
        <f t="shared" si="0"/>
        <v>22964.771928417409</v>
      </c>
      <c r="D65" s="353">
        <v>23844.718389774833</v>
      </c>
      <c r="E65" s="353">
        <f t="shared" si="1"/>
        <v>24973.69981917541</v>
      </c>
      <c r="F65" s="353">
        <v>26102.681248575984</v>
      </c>
      <c r="G65" s="319">
        <v>26189.335251480108</v>
      </c>
      <c r="H65" s="353">
        <v>26455.445847035113</v>
      </c>
      <c r="I65" s="372">
        <v>26685.36864985088</v>
      </c>
      <c r="J65" s="319">
        <v>26678.704809446099</v>
      </c>
      <c r="K65" s="319">
        <v>27119.327485380116</v>
      </c>
      <c r="L65" s="319">
        <v>27363.53410981697</v>
      </c>
      <c r="M65" s="319">
        <v>28042.33396994105</v>
      </c>
      <c r="N65" s="319">
        <v>27267.028125955367</v>
      </c>
      <c r="O65" s="387">
        <v>27056.507789473686</v>
      </c>
      <c r="P65" s="387">
        <v>27586.516103273887</v>
      </c>
      <c r="Q65" s="387">
        <v>27891.853552941178</v>
      </c>
      <c r="R65" s="387">
        <v>28460.496081251651</v>
      </c>
      <c r="S65" s="388">
        <v>28068.326541685881</v>
      </c>
      <c r="T65" s="387">
        <v>27669.451285116556</v>
      </c>
      <c r="U65" s="387">
        <v>27350.793991807011</v>
      </c>
      <c r="V65" s="387">
        <v>26615.015023252821</v>
      </c>
      <c r="W65" s="387">
        <v>26754.437231836753</v>
      </c>
      <c r="X65" s="387">
        <v>27768.605583987039</v>
      </c>
      <c r="Y65" s="387">
        <v>27798.08906882591</v>
      </c>
      <c r="Z65" s="387">
        <v>28424.804521127284</v>
      </c>
      <c r="AA65" s="387">
        <v>29107.024523657583</v>
      </c>
      <c r="AB65" s="387">
        <v>29692.03420487736</v>
      </c>
      <c r="AC65" s="388">
        <v>30044.066353593025</v>
      </c>
      <c r="AD65" s="387">
        <v>30396.577198422106</v>
      </c>
      <c r="AE65" s="387">
        <v>30207.324582563204</v>
      </c>
      <c r="AF65" s="387">
        <v>30887.885815472921</v>
      </c>
      <c r="AG65" s="387">
        <v>31056.46956521739</v>
      </c>
      <c r="AH65" s="387">
        <v>31713.523953840773</v>
      </c>
      <c r="AI65" s="387">
        <v>31683.143774710607</v>
      </c>
      <c r="AJ65" s="387">
        <v>31986.895718560365</v>
      </c>
      <c r="AK65" s="387">
        <v>32624.382660687592</v>
      </c>
      <c r="AL65" s="387">
        <v>33980.640452632004</v>
      </c>
      <c r="AM65" s="388">
        <v>34854.288013643869</v>
      </c>
      <c r="AN65" s="387">
        <v>35719.871055098425</v>
      </c>
      <c r="AO65" s="387">
        <v>36198.11377321578</v>
      </c>
      <c r="AP65" s="387">
        <v>37023.865298684446</v>
      </c>
      <c r="AQ65" s="387">
        <v>37073.458829280215</v>
      </c>
      <c r="AR65" s="387">
        <v>37553.51103181683</v>
      </c>
      <c r="AS65" s="387">
        <v>37208.540647964131</v>
      </c>
      <c r="AT65" s="387">
        <v>37085.310953032778</v>
      </c>
      <c r="AU65" s="387">
        <v>36916.278115484936</v>
      </c>
      <c r="AV65" s="387">
        <v>37672.202516476937</v>
      </c>
      <c r="AW65" s="388">
        <v>37569.757942383352</v>
      </c>
      <c r="AX65" s="387">
        <v>38311.150788604071</v>
      </c>
      <c r="AY65" s="387">
        <v>38507.471611889749</v>
      </c>
      <c r="AZ65" s="387">
        <v>38262.051999999996</v>
      </c>
      <c r="BA65" s="387">
        <v>37563.60824499411</v>
      </c>
      <c r="BB65" s="387">
        <v>37968.791652200751</v>
      </c>
      <c r="BC65" s="387">
        <v>38585.860527295816</v>
      </c>
      <c r="BD65" s="387">
        <v>38893.201724024104</v>
      </c>
      <c r="BE65" s="387">
        <v>39588.236935345114</v>
      </c>
      <c r="BF65" s="387">
        <v>40924</v>
      </c>
      <c r="BG65" s="387">
        <v>41525.072350688039</v>
      </c>
      <c r="BH65" s="389"/>
      <c r="BL65" s="694">
        <f t="shared" si="2"/>
        <v>1.035290122294974E-2</v>
      </c>
    </row>
    <row r="66" spans="1:64" x14ac:dyDescent="0.2">
      <c r="A66" s="475">
        <v>57</v>
      </c>
      <c r="B66" s="319">
        <v>22411.503933136679</v>
      </c>
      <c r="C66" s="319">
        <f t="shared" si="0"/>
        <v>23326.541550274964</v>
      </c>
      <c r="D66" s="353">
        <v>24241.579167413249</v>
      </c>
      <c r="E66" s="353">
        <f t="shared" si="1"/>
        <v>25355.063450191017</v>
      </c>
      <c r="F66" s="353">
        <v>26468.547732968786</v>
      </c>
      <c r="G66" s="319">
        <v>26544.735683063132</v>
      </c>
      <c r="H66" s="353">
        <v>26813.745624270712</v>
      </c>
      <c r="I66" s="372">
        <v>27066.028408229286</v>
      </c>
      <c r="J66" s="319">
        <v>27050.792742632235</v>
      </c>
      <c r="K66" s="319">
        <v>27493.736111111109</v>
      </c>
      <c r="L66" s="319">
        <v>27761.16122252386</v>
      </c>
      <c r="M66" s="319">
        <v>28465.336876193644</v>
      </c>
      <c r="N66" s="319">
        <v>27639.447569550597</v>
      </c>
      <c r="O66" s="387">
        <v>27421.768701754387</v>
      </c>
      <c r="P66" s="387">
        <v>27962.34415757253</v>
      </c>
      <c r="Q66" s="387">
        <v>28242.760031372549</v>
      </c>
      <c r="R66" s="387">
        <v>28837.585463938707</v>
      </c>
      <c r="S66" s="388">
        <v>28455.911012235814</v>
      </c>
      <c r="T66" s="387">
        <v>28074.89479976091</v>
      </c>
      <c r="U66" s="387">
        <v>27736.406918525263</v>
      </c>
      <c r="V66" s="387">
        <v>27042.222326996845</v>
      </c>
      <c r="W66" s="387">
        <v>27184.12695284433</v>
      </c>
      <c r="X66" s="387">
        <v>28208.439289454447</v>
      </c>
      <c r="Y66" s="387">
        <v>28242.215567947445</v>
      </c>
      <c r="Z66" s="387">
        <v>28926.321194655484</v>
      </c>
      <c r="AA66" s="387">
        <v>29617.886625945852</v>
      </c>
      <c r="AB66" s="387">
        <v>30222.040327972692</v>
      </c>
      <c r="AC66" s="388">
        <v>30567.873238960776</v>
      </c>
      <c r="AD66" s="387">
        <v>30926.917290303729</v>
      </c>
      <c r="AE66" s="387">
        <v>30732.925785533032</v>
      </c>
      <c r="AF66" s="387">
        <v>31437.311839775299</v>
      </c>
      <c r="AG66" s="387">
        <v>31600.625610482432</v>
      </c>
      <c r="AH66" s="387">
        <v>32260.531413917706</v>
      </c>
      <c r="AI66" s="387">
        <v>32222.155550163425</v>
      </c>
      <c r="AJ66" s="387">
        <v>32556.735367320118</v>
      </c>
      <c r="AK66" s="387">
        <v>33171.109118086693</v>
      </c>
      <c r="AL66" s="387">
        <v>34578.738098783142</v>
      </c>
      <c r="AM66" s="388">
        <v>35497.633747268555</v>
      </c>
      <c r="AN66" s="387">
        <v>36375.903239245912</v>
      </c>
      <c r="AO66" s="387">
        <v>36796.022764806017</v>
      </c>
      <c r="AP66" s="387">
        <v>37684.586135450212</v>
      </c>
      <c r="AQ66" s="387">
        <v>37750.129976781129</v>
      </c>
      <c r="AR66" s="387">
        <v>38277.973713945881</v>
      </c>
      <c r="AS66" s="387">
        <v>37913.582289596525</v>
      </c>
      <c r="AT66" s="387">
        <v>37731.43980432197</v>
      </c>
      <c r="AU66" s="387">
        <v>37579.792166406565</v>
      </c>
      <c r="AV66" s="387">
        <v>38301.375930839684</v>
      </c>
      <c r="AW66" s="388">
        <v>38268.964423198951</v>
      </c>
      <c r="AX66" s="387">
        <v>38962.253333194341</v>
      </c>
      <c r="AY66" s="387">
        <v>39164.927270130771</v>
      </c>
      <c r="AZ66" s="387">
        <v>38953.094559999998</v>
      </c>
      <c r="BA66" s="387">
        <v>38244.072948566936</v>
      </c>
      <c r="BB66" s="387">
        <v>38642.705396751924</v>
      </c>
      <c r="BC66" s="387">
        <v>39285.921908272299</v>
      </c>
      <c r="BD66" s="387">
        <v>39601.338325584024</v>
      </c>
      <c r="BE66" s="387">
        <v>40243.908785627726</v>
      </c>
      <c r="BF66" s="387">
        <v>41627</v>
      </c>
      <c r="BG66" s="387">
        <v>42260.524684352393</v>
      </c>
      <c r="BH66" s="389"/>
      <c r="BL66" s="694">
        <f t="shared" si="2"/>
        <v>1.0418988881791158E-2</v>
      </c>
    </row>
    <row r="67" spans="1:64" x14ac:dyDescent="0.2">
      <c r="A67" s="475">
        <v>58</v>
      </c>
      <c r="B67" s="319">
        <v>22758.599803343168</v>
      </c>
      <c r="C67" s="319">
        <f t="shared" si="0"/>
        <v>23708.441393638379</v>
      </c>
      <c r="D67" s="353">
        <v>24658.282983933586</v>
      </c>
      <c r="E67" s="353">
        <f t="shared" si="1"/>
        <v>25755.810664899123</v>
      </c>
      <c r="F67" s="353">
        <v>26853.33834586466</v>
      </c>
      <c r="G67" s="319">
        <v>26906.26370829414</v>
      </c>
      <c r="H67" s="353">
        <v>27172.045401506311</v>
      </c>
      <c r="I67" s="372">
        <v>27441.090228984482</v>
      </c>
      <c r="J67" s="319">
        <v>27449.458385331669</v>
      </c>
      <c r="K67" s="319">
        <v>27868.144736842103</v>
      </c>
      <c r="L67" s="319">
        <v>28168.486557491899</v>
      </c>
      <c r="M67" s="319">
        <v>28874.546209416261</v>
      </c>
      <c r="N67" s="319">
        <v>28007.634974014065</v>
      </c>
      <c r="O67" s="387">
        <v>27798.686877192984</v>
      </c>
      <c r="P67" s="387">
        <v>28349.225978174072</v>
      </c>
      <c r="Q67" s="387">
        <v>28614.512439215687</v>
      </c>
      <c r="R67" s="387">
        <v>29234.179469868199</v>
      </c>
      <c r="S67" s="388">
        <v>28861.52266746249</v>
      </c>
      <c r="T67" s="387">
        <v>28485.85455269974</v>
      </c>
      <c r="U67" s="387">
        <v>28132.101228948566</v>
      </c>
      <c r="V67" s="387">
        <v>27436.202396005225</v>
      </c>
      <c r="W67" s="387">
        <v>27595.628749153173</v>
      </c>
      <c r="X67" s="387">
        <v>28652.649449702625</v>
      </c>
      <c r="Y67" s="387">
        <v>28705.376059888473</v>
      </c>
      <c r="Z67" s="387">
        <v>29405.041655750585</v>
      </c>
      <c r="AA67" s="387">
        <v>30134.806381620936</v>
      </c>
      <c r="AB67" s="387">
        <v>30748.149347221733</v>
      </c>
      <c r="AC67" s="388">
        <v>31106.646035339032</v>
      </c>
      <c r="AD67" s="387">
        <v>31487.819353581923</v>
      </c>
      <c r="AE67" s="387">
        <v>31282.812192600482</v>
      </c>
      <c r="AF67" s="387">
        <v>31991.809488917388</v>
      </c>
      <c r="AG67" s="387">
        <v>32121.696247766529</v>
      </c>
      <c r="AH67" s="387">
        <v>32818.834013288259</v>
      </c>
      <c r="AI67" s="387">
        <v>32773.812763163529</v>
      </c>
      <c r="AJ67" s="387">
        <v>33155.996084901708</v>
      </c>
      <c r="AK67" s="387">
        <v>33754.284005979069</v>
      </c>
      <c r="AL67" s="387">
        <v>35221.805492765197</v>
      </c>
      <c r="AM67" s="388">
        <v>36092.285881788623</v>
      </c>
      <c r="AN67" s="387">
        <v>37024.726278512651</v>
      </c>
      <c r="AO67" s="387">
        <v>37461.460301328792</v>
      </c>
      <c r="AP67" s="387">
        <v>38381.245762500315</v>
      </c>
      <c r="AQ67" s="387">
        <v>38466.048050837097</v>
      </c>
      <c r="AR67" s="387">
        <v>38994.533166815345</v>
      </c>
      <c r="AS67" s="387">
        <v>38657.01095345935</v>
      </c>
      <c r="AT67" s="387">
        <v>38434.726207840584</v>
      </c>
      <c r="AU67" s="387">
        <v>38280.772402352915</v>
      </c>
      <c r="AV67" s="387">
        <v>38924.624925104858</v>
      </c>
      <c r="AW67" s="388">
        <v>38983.396505774355</v>
      </c>
      <c r="AX67" s="387">
        <v>39643.371243315371</v>
      </c>
      <c r="AY67" s="387">
        <v>39842.716608523573</v>
      </c>
      <c r="AZ67" s="387">
        <v>39651.889199999998</v>
      </c>
      <c r="BA67" s="387">
        <v>38938.668708284255</v>
      </c>
      <c r="BB67" s="387">
        <v>39357.203487250707</v>
      </c>
      <c r="BC67" s="387">
        <v>39987.040783781973</v>
      </c>
      <c r="BD67" s="387">
        <v>40326.186115381352</v>
      </c>
      <c r="BE67" s="387">
        <v>40944.658075617277</v>
      </c>
      <c r="BF67" s="387">
        <v>42341</v>
      </c>
      <c r="BG67" s="387">
        <v>42983.212157752874</v>
      </c>
      <c r="BH67" s="389"/>
      <c r="BL67" s="694">
        <f t="shared" si="2"/>
        <v>1.0484801461420945E-2</v>
      </c>
    </row>
    <row r="68" spans="1:64" x14ac:dyDescent="0.2">
      <c r="A68" s="476">
        <v>59</v>
      </c>
      <c r="B68" s="320">
        <v>23112.501474926255</v>
      </c>
      <c r="C68" s="320">
        <f t="shared" si="0"/>
        <v>24067.286752514192</v>
      </c>
      <c r="D68" s="354">
        <v>25022.072030102132</v>
      </c>
      <c r="E68" s="354">
        <f t="shared" si="1"/>
        <v>26123.792451596975</v>
      </c>
      <c r="F68" s="354">
        <v>27225.512873091819</v>
      </c>
      <c r="G68" s="320">
        <v>27286.174514469098</v>
      </c>
      <c r="H68" s="354">
        <v>27524.471411901985</v>
      </c>
      <c r="I68" s="373">
        <v>27821.749987362888</v>
      </c>
      <c r="J68" s="320">
        <v>27858.755111836421</v>
      </c>
      <c r="K68" s="320">
        <v>28217.255482456141</v>
      </c>
      <c r="L68" s="320">
        <v>28595.208336982221</v>
      </c>
      <c r="M68" s="320">
        <v>29269.961969608907</v>
      </c>
      <c r="N68" s="320">
        <v>28358.894221950475</v>
      </c>
      <c r="O68" s="390">
        <v>28214.46259649123</v>
      </c>
      <c r="P68" s="390">
        <v>28725.054032472715</v>
      </c>
      <c r="Q68" s="390">
        <v>28989.739168627453</v>
      </c>
      <c r="R68" s="390">
        <v>29663.28118120175</v>
      </c>
      <c r="S68" s="391">
        <v>29294.175099704276</v>
      </c>
      <c r="T68" s="390">
        <v>28891.298067344094</v>
      </c>
      <c r="U68" s="390">
        <v>28550.47865270824</v>
      </c>
      <c r="V68" s="390">
        <v>27830.182465013604</v>
      </c>
      <c r="W68" s="390">
        <v>27984.395639588598</v>
      </c>
      <c r="X68" s="390">
        <v>29125.306566025807</v>
      </c>
      <c r="Y68" s="390">
        <v>29181.22588037583</v>
      </c>
      <c r="Z68" s="390">
        <v>29929.354541711888</v>
      </c>
      <c r="AA68" s="390">
        <v>30671.918315252078</v>
      </c>
      <c r="AB68" s="390">
        <v>31293.743885702221</v>
      </c>
      <c r="AC68" s="391">
        <v>31654.772526098855</v>
      </c>
      <c r="AD68" s="390">
        <v>32032.54154965017</v>
      </c>
      <c r="AE68" s="390">
        <v>31834.433257103472</v>
      </c>
      <c r="AF68" s="390">
        <v>32575.046345484523</v>
      </c>
      <c r="AG68" s="390">
        <v>32712.02310899345</v>
      </c>
      <c r="AH68" s="390">
        <v>33367.455064692855</v>
      </c>
      <c r="AI68" s="390">
        <v>33338.115413710904</v>
      </c>
      <c r="AJ68" s="390">
        <v>33769.193098241005</v>
      </c>
      <c r="AK68" s="390">
        <v>34296.454409566511</v>
      </c>
      <c r="AL68" s="390">
        <v>35854.379945586697</v>
      </c>
      <c r="AM68" s="391">
        <v>36689.889143527151</v>
      </c>
      <c r="AN68" s="390">
        <v>37657.689199041764</v>
      </c>
      <c r="AO68" s="390">
        <v>38102.981478187961</v>
      </c>
      <c r="AP68" s="390">
        <v>39070.994083726509</v>
      </c>
      <c r="AQ68" s="390">
        <v>39130.539117683002</v>
      </c>
      <c r="AR68" s="390">
        <v>39703.189390425214</v>
      </c>
      <c r="AS68" s="390">
        <v>39391.482645468408</v>
      </c>
      <c r="AT68" s="390">
        <v>39139.255166842442</v>
      </c>
      <c r="AU68" s="390">
        <v>38969.666772162265</v>
      </c>
      <c r="AV68" s="390">
        <v>39596.454164170165</v>
      </c>
      <c r="AW68" s="391">
        <v>39676.746985913109</v>
      </c>
      <c r="AX68" s="390">
        <v>40360.276704646145</v>
      </c>
      <c r="AY68" s="390">
        <v>40538.580329273515</v>
      </c>
      <c r="AZ68" s="390">
        <v>40367.295440000002</v>
      </c>
      <c r="BA68" s="390">
        <v>39627.829446407537</v>
      </c>
      <c r="BB68" s="390">
        <v>40068.497550437838</v>
      </c>
      <c r="BC68" s="390">
        <v>40704.022077289606</v>
      </c>
      <c r="BD68" s="390">
        <v>41070.878441210589</v>
      </c>
      <c r="BE68" s="390">
        <v>41672.044034524552</v>
      </c>
      <c r="BF68" s="390">
        <v>43056</v>
      </c>
      <c r="BG68" s="390">
        <v>43694.116683217479</v>
      </c>
      <c r="BH68" s="392"/>
      <c r="BL68" s="694">
        <f t="shared" si="2"/>
        <v>1.0554285262933005E-2</v>
      </c>
    </row>
    <row r="69" spans="1:64" x14ac:dyDescent="0.2">
      <c r="A69" s="475">
        <v>60</v>
      </c>
      <c r="B69" s="319">
        <v>23459.597345132745</v>
      </c>
      <c r="C69" s="319">
        <f t="shared" si="0"/>
        <v>24429.343556995686</v>
      </c>
      <c r="D69" s="353">
        <v>25399.08976885863</v>
      </c>
      <c r="E69" s="353">
        <f t="shared" si="1"/>
        <v>26514.1586916747</v>
      </c>
      <c r="F69" s="353">
        <v>27629.22761449077</v>
      </c>
      <c r="G69" s="319">
        <v>27715.106069827918</v>
      </c>
      <c r="H69" s="353">
        <v>27929.761323857005</v>
      </c>
      <c r="I69" s="372">
        <v>28241.595309103774</v>
      </c>
      <c r="J69" s="319">
        <v>28241.474128827878</v>
      </c>
      <c r="K69" s="319">
        <v>28627.081140350878</v>
      </c>
      <c r="L69" s="319">
        <v>28992.835449689112</v>
      </c>
      <c r="M69" s="319">
        <v>29674.573445154867</v>
      </c>
      <c r="N69" s="319">
        <v>28752.473861204526</v>
      </c>
      <c r="O69" s="387">
        <v>28599.152280701754</v>
      </c>
      <c r="P69" s="387">
        <v>29130.358796912427</v>
      </c>
      <c r="Q69" s="387">
        <v>29378.863184313726</v>
      </c>
      <c r="R69" s="387">
        <v>30092.382892535297</v>
      </c>
      <c r="S69" s="388">
        <v>29684.764101033667</v>
      </c>
      <c r="T69" s="387">
        <v>29299.499701135686</v>
      </c>
      <c r="U69" s="387">
        <v>28963.815384615384</v>
      </c>
      <c r="V69" s="387">
        <v>28238.402777480118</v>
      </c>
      <c r="W69" s="387">
        <v>28427.72630412022</v>
      </c>
      <c r="X69" s="387">
        <v>29600.151909739376</v>
      </c>
      <c r="Y69" s="387">
        <v>29686.684134137959</v>
      </c>
      <c r="Z69" s="387">
        <v>30472.318874209359</v>
      </c>
      <c r="AA69" s="387">
        <v>31225.183991248065</v>
      </c>
      <c r="AB69" s="387">
        <v>31831.544216490129</v>
      </c>
      <c r="AC69" s="388">
        <v>32204.769755734993</v>
      </c>
      <c r="AD69" s="387">
        <v>32573.668219671759</v>
      </c>
      <c r="AE69" s="387">
        <v>32370.442404686568</v>
      </c>
      <c r="AF69" s="387">
        <v>33151.521035598707</v>
      </c>
      <c r="AG69" s="387">
        <v>33266.072900536034</v>
      </c>
      <c r="AH69" s="387">
        <v>33945.120759995334</v>
      </c>
      <c r="AI69" s="387">
        <v>33938.773697206714</v>
      </c>
      <c r="AJ69" s="387">
        <v>34359.162951984115</v>
      </c>
      <c r="AK69" s="387">
        <v>34864.442451420029</v>
      </c>
      <c r="AL69" s="387">
        <v>36447.980616954745</v>
      </c>
      <c r="AM69" s="388">
        <v>37309.625859404143</v>
      </c>
      <c r="AN69" s="387">
        <v>38280.559316737839</v>
      </c>
      <c r="AO69" s="387">
        <v>38781.080616885592</v>
      </c>
      <c r="AP69" s="387">
        <v>39792.534411742679</v>
      </c>
      <c r="AQ69" s="387">
        <v>39851.870560918978</v>
      </c>
      <c r="AR69" s="387">
        <v>40453.996170086233</v>
      </c>
      <c r="AS69" s="387">
        <v>40078.610343393259</v>
      </c>
      <c r="AT69" s="387">
        <v>39818.93301617934</v>
      </c>
      <c r="AU69" s="387">
        <v>39662.186901812711</v>
      </c>
      <c r="AV69" s="387">
        <v>40254.064795001286</v>
      </c>
      <c r="AW69" s="388">
        <v>40393.521468759252</v>
      </c>
      <c r="AX69" s="387">
        <v>41069.101106026334</v>
      </c>
      <c r="AY69" s="387">
        <v>41223.147561050246</v>
      </c>
      <c r="AZ69" s="387">
        <v>41108.1728</v>
      </c>
      <c r="BA69" s="387">
        <v>40337.643266588144</v>
      </c>
      <c r="BB69" s="387">
        <v>40820.375959572586</v>
      </c>
      <c r="BC69" s="387">
        <v>41442.153261461186</v>
      </c>
      <c r="BD69" s="387">
        <v>41827.059708953042</v>
      </c>
      <c r="BE69" s="387">
        <v>42406.601404294299</v>
      </c>
      <c r="BF69" s="387">
        <v>43830</v>
      </c>
      <c r="BG69" s="387">
        <v>44480.628457937295</v>
      </c>
      <c r="BH69" s="389"/>
      <c r="BL69" s="694">
        <f t="shared" si="2"/>
        <v>1.0654997984776315E-2</v>
      </c>
    </row>
    <row r="70" spans="1:64" x14ac:dyDescent="0.2">
      <c r="A70" s="475">
        <v>61</v>
      </c>
      <c r="B70" s="319">
        <v>23813.499016715832</v>
      </c>
      <c r="C70" s="319">
        <f t="shared" si="0"/>
        <v>24801.417608459451</v>
      </c>
      <c r="D70" s="353">
        <v>25789.33620020307</v>
      </c>
      <c r="E70" s="353">
        <f t="shared" si="1"/>
        <v>26923.755363715114</v>
      </c>
      <c r="F70" s="353">
        <v>28058.174527227158</v>
      </c>
      <c r="G70" s="319">
        <v>28150.165218834725</v>
      </c>
      <c r="H70" s="353">
        <v>28323.303702132172</v>
      </c>
      <c r="I70" s="372">
        <v>28678.2344437143</v>
      </c>
      <c r="J70" s="319">
        <v>28656.086397235289</v>
      </c>
      <c r="K70" s="319">
        <v>29011.608918128655</v>
      </c>
      <c r="L70" s="319">
        <v>29390.462562396006</v>
      </c>
      <c r="M70" s="319">
        <v>30102.174209084118</v>
      </c>
      <c r="N70" s="319">
        <v>29167.213696117396</v>
      </c>
      <c r="O70" s="387">
        <v>29026.585263157896</v>
      </c>
      <c r="P70" s="387">
        <v>29517.240617513973</v>
      </c>
      <c r="Q70" s="387">
        <v>29792.307450980392</v>
      </c>
      <c r="R70" s="387">
        <v>30514.983062788033</v>
      </c>
      <c r="S70" s="388">
        <v>30114.412002495996</v>
      </c>
      <c r="T70" s="387">
        <v>29702.185096632795</v>
      </c>
      <c r="U70" s="387">
        <v>29399.835229858898</v>
      </c>
      <c r="V70" s="387">
        <v>28639.502968217566</v>
      </c>
      <c r="W70" s="387">
        <v>28886.97140276324</v>
      </c>
      <c r="X70" s="387">
        <v>30094.691299966409</v>
      </c>
      <c r="Y70" s="387">
        <v>30217.521044992744</v>
      </c>
      <c r="Z70" s="387">
        <v>30990.414611325268</v>
      </c>
      <c r="AA70" s="387">
        <v>31758.257489287997</v>
      </c>
      <c r="AB70" s="387">
        <v>32351.807579969736</v>
      </c>
      <c r="AC70" s="388">
        <v>32782.828068515832</v>
      </c>
      <c r="AD70" s="387">
        <v>33105.806074576714</v>
      </c>
      <c r="AE70" s="387">
        <v>32939.410043545002</v>
      </c>
      <c r="AF70" s="387">
        <v>33755.044391524701</v>
      </c>
      <c r="AG70" s="387">
        <v>33830.016438356164</v>
      </c>
      <c r="AH70" s="387">
        <v>34542.149551229748</v>
      </c>
      <c r="AI70" s="387">
        <v>34564.722855797088</v>
      </c>
      <c r="AJ70" s="387">
        <v>34975.456919936245</v>
      </c>
      <c r="AK70" s="387">
        <v>35476.472346786242</v>
      </c>
      <c r="AL70" s="387">
        <v>37002.607506869339</v>
      </c>
      <c r="AM70" s="388">
        <v>37951.496029419599</v>
      </c>
      <c r="AN70" s="387">
        <v>38912.0804082908</v>
      </c>
      <c r="AO70" s="387">
        <v>39445.111308722277</v>
      </c>
      <c r="AP70" s="387">
        <v>40482.282732968873</v>
      </c>
      <c r="AQ70" s="387">
        <v>40604.328876939995</v>
      </c>
      <c r="AR70" s="387">
        <v>41214.023383883439</v>
      </c>
      <c r="AS70" s="387">
        <v>40786.211119841013</v>
      </c>
      <c r="AT70" s="387">
        <v>40575.649305477637</v>
      </c>
      <c r="AU70" s="387">
        <v>40377.670177123466</v>
      </c>
      <c r="AV70" s="387">
        <v>40961.440554652057</v>
      </c>
      <c r="AW70" s="388">
        <v>41165.342357967769</v>
      </c>
      <c r="AX70" s="387">
        <v>41755.991201826357</v>
      </c>
      <c r="AY70" s="387">
        <v>41922.400228492152</v>
      </c>
      <c r="AZ70" s="387">
        <v>41904.422160000002</v>
      </c>
      <c r="BA70" s="387">
        <v>41086.589242245776</v>
      </c>
      <c r="BB70" s="387">
        <v>41550.894186629637</v>
      </c>
      <c r="BC70" s="387">
        <v>42180.284445632758</v>
      </c>
      <c r="BD70" s="387">
        <v>42589.507672284519</v>
      </c>
      <c r="BE70" s="387">
        <v>43189.309675569173</v>
      </c>
      <c r="BF70" s="387">
        <v>44614</v>
      </c>
      <c r="BG70" s="387">
        <v>45275.977443609023</v>
      </c>
      <c r="BH70" s="389"/>
      <c r="BL70" s="694">
        <f t="shared" si="2"/>
        <v>1.0763490231481931E-2</v>
      </c>
    </row>
    <row r="71" spans="1:64" x14ac:dyDescent="0.2">
      <c r="A71" s="475">
        <v>62</v>
      </c>
      <c r="B71" s="319">
        <v>24194.62389380531</v>
      </c>
      <c r="C71" s="319">
        <f t="shared" si="0"/>
        <v>25203.639128411349</v>
      </c>
      <c r="D71" s="353">
        <v>26212.654363017384</v>
      </c>
      <c r="E71" s="353">
        <f t="shared" si="1"/>
        <v>27318.34768731867</v>
      </c>
      <c r="F71" s="353">
        <v>28424.041011619956</v>
      </c>
      <c r="G71" s="319">
        <v>28548.458805953633</v>
      </c>
      <c r="H71" s="353">
        <v>28734.467380927123</v>
      </c>
      <c r="I71" s="372">
        <v>29070.090077339129</v>
      </c>
      <c r="J71" s="319">
        <v>29033.489872324088</v>
      </c>
      <c r="K71" s="319">
        <v>29451.792032163743</v>
      </c>
      <c r="L71" s="319">
        <v>29836.580786408616</v>
      </c>
      <c r="M71" s="319">
        <v>30548.166403720006</v>
      </c>
      <c r="N71" s="319">
        <v>29581.953531030267</v>
      </c>
      <c r="O71" s="387">
        <v>29422.932210526316</v>
      </c>
      <c r="P71" s="387">
        <v>29911.491615650782</v>
      </c>
      <c r="Q71" s="387">
        <v>30233.546290196078</v>
      </c>
      <c r="R71" s="387">
        <v>30947.33554466199</v>
      </c>
      <c r="S71" s="388">
        <v>30538.050842399411</v>
      </c>
      <c r="T71" s="387">
        <v>30121.41920701335</v>
      </c>
      <c r="U71" s="387">
        <v>29828.294037323623</v>
      </c>
      <c r="V71" s="387">
        <v>29099.937506697239</v>
      </c>
      <c r="W71" s="387">
        <v>29368.951407279674</v>
      </c>
      <c r="X71" s="387">
        <v>30591.418917583829</v>
      </c>
      <c r="Y71" s="387">
        <v>30742.013291574363</v>
      </c>
      <c r="Z71" s="387">
        <v>31496.076050750398</v>
      </c>
      <c r="AA71" s="387">
        <v>32299.407858510353</v>
      </c>
      <c r="AB71" s="387">
        <v>32928.578949220537</v>
      </c>
      <c r="AC71" s="388">
        <v>33344.049731409847</v>
      </c>
      <c r="AD71" s="387">
        <v>33655.921559714938</v>
      </c>
      <c r="AE71" s="387">
        <v>33527.458914194416</v>
      </c>
      <c r="AF71" s="387">
        <v>34377.163705196312</v>
      </c>
      <c r="AG71" s="387">
        <v>34403.853722453845</v>
      </c>
      <c r="AH71" s="387">
        <v>35131.11038582585</v>
      </c>
      <c r="AI71" s="387">
        <v>35152.735701745616</v>
      </c>
      <c r="AJ71" s="387">
        <v>35565.426773679355</v>
      </c>
      <c r="AK71" s="387">
        <v>36097.61434977578</v>
      </c>
      <c r="AL71" s="387">
        <v>37602.204144614843</v>
      </c>
      <c r="AM71" s="388">
        <v>38596.317326653516</v>
      </c>
      <c r="AN71" s="387">
        <v>39572.43807936673</v>
      </c>
      <c r="AO71" s="387">
        <v>40169.636322061029</v>
      </c>
      <c r="AP71" s="387">
        <v>41149.914875558556</v>
      </c>
      <c r="AQ71" s="387">
        <v>41359.493877551016</v>
      </c>
      <c r="AR71" s="387">
        <v>41978.002212310435</v>
      </c>
      <c r="AS71" s="387">
        <v>41546.274160003697</v>
      </c>
      <c r="AT71" s="387">
        <v>41351.003927024656</v>
      </c>
      <c r="AU71" s="387">
        <v>41142.705503595949</v>
      </c>
      <c r="AV71" s="387">
        <v>41680.66515449799</v>
      </c>
      <c r="AW71" s="388">
        <v>41958.244849612929</v>
      </c>
      <c r="AX71" s="387">
        <v>42463.661166070742</v>
      </c>
      <c r="AY71" s="387">
        <v>42649.894118367098</v>
      </c>
      <c r="AZ71" s="387">
        <v>42694.026879999998</v>
      </c>
      <c r="BA71" s="387">
        <v>41852.927287004313</v>
      </c>
      <c r="BB71" s="387">
        <v>42315.588705010996</v>
      </c>
      <c r="BC71" s="387">
        <v>42943.795498601066</v>
      </c>
      <c r="BD71" s="387">
        <v>43350.911186351157</v>
      </c>
      <c r="BE71" s="387">
        <v>43978.164870440443</v>
      </c>
      <c r="BF71" s="387">
        <v>45404</v>
      </c>
      <c r="BG71" s="387">
        <v>46105.693360760393</v>
      </c>
      <c r="BH71" s="389"/>
      <c r="BL71" s="694">
        <f t="shared" si="2"/>
        <v>1.0857564529374919E-2</v>
      </c>
    </row>
    <row r="72" spans="1:64" x14ac:dyDescent="0.2">
      <c r="A72" s="475">
        <v>63</v>
      </c>
      <c r="B72" s="319">
        <v>24562.137168141595</v>
      </c>
      <c r="C72" s="319">
        <f t="shared" si="0"/>
        <v>25605.669193280617</v>
      </c>
      <c r="D72" s="353">
        <v>26649.201218419639</v>
      </c>
      <c r="E72" s="353">
        <f t="shared" si="1"/>
        <v>27738.478485719272</v>
      </c>
      <c r="F72" s="353">
        <v>28827.755753018908</v>
      </c>
      <c r="G72" s="319">
        <v>28971.26276766447</v>
      </c>
      <c r="H72" s="353">
        <v>29192.621194441497</v>
      </c>
      <c r="I72" s="372">
        <v>29461.945710963959</v>
      </c>
      <c r="J72" s="319">
        <v>29421.5244312182</v>
      </c>
      <c r="K72" s="319">
        <v>29886.915570175439</v>
      </c>
      <c r="L72" s="319">
        <v>30253.604343637795</v>
      </c>
      <c r="M72" s="319">
        <v>30980.365025325918</v>
      </c>
      <c r="N72" s="319">
        <v>29979.76520941608</v>
      </c>
      <c r="O72" s="387">
        <v>29815.393403508773</v>
      </c>
      <c r="P72" s="387">
        <v>30331.534735161033</v>
      </c>
      <c r="Q72" s="387">
        <v>30633.093270588237</v>
      </c>
      <c r="R72" s="387">
        <v>31373.186485455131</v>
      </c>
      <c r="S72" s="388">
        <v>30970.703274641197</v>
      </c>
      <c r="T72" s="387">
        <v>30546.169555688386</v>
      </c>
      <c r="U72" s="387">
        <v>30264.313882567138</v>
      </c>
      <c r="V72" s="387">
        <v>29520.024688712198</v>
      </c>
      <c r="W72" s="387">
        <v>29860.025374145473</v>
      </c>
      <c r="X72" s="387">
        <v>31112.217036495487</v>
      </c>
      <c r="Y72" s="387">
        <v>31239.011992972271</v>
      </c>
      <c r="Z72" s="387">
        <v>32043.1851491448</v>
      </c>
      <c r="AA72" s="387">
        <v>32848.635098915125</v>
      </c>
      <c r="AB72" s="387">
        <v>33495.607558855612</v>
      </c>
      <c r="AC72" s="388">
        <v>33914.625088685432</v>
      </c>
      <c r="AD72" s="387">
        <v>34243.790068343049</v>
      </c>
      <c r="AE72" s="387">
        <v>34138.058331505905</v>
      </c>
      <c r="AF72" s="387">
        <v>34999.283018867929</v>
      </c>
      <c r="AG72" s="387">
        <v>35018.91494937463</v>
      </c>
      <c r="AH72" s="387">
        <v>35702.321715817692</v>
      </c>
      <c r="AI72" s="387">
        <v>35758.136024321662</v>
      </c>
      <c r="AJ72" s="387">
        <v>36223.529628904616</v>
      </c>
      <c r="AK72" s="387">
        <v>36726.349775784751</v>
      </c>
      <c r="AL72" s="387">
        <v>38279.74834526726</v>
      </c>
      <c r="AM72" s="388">
        <v>39291.307786601283</v>
      </c>
      <c r="AN72" s="387">
        <v>40222.702947609621</v>
      </c>
      <c r="AO72" s="387">
        <v>40829.446479839426</v>
      </c>
      <c r="AP72" s="387">
        <v>41861.779375421254</v>
      </c>
      <c r="AQ72" s="387">
        <v>42183.679335207133</v>
      </c>
      <c r="AR72" s="387">
        <v>42790.71762117157</v>
      </c>
      <c r="AS72" s="387">
        <v>42322.97157646624</v>
      </c>
      <c r="AT72" s="387">
        <v>42111.4478827727</v>
      </c>
      <c r="AU72" s="387">
        <v>41925.869629273941</v>
      </c>
      <c r="AV72" s="387">
        <v>42411.738594539078</v>
      </c>
      <c r="AW72" s="388">
        <v>42762.859342611788</v>
      </c>
      <c r="AX72" s="387">
        <v>43241.75179559883</v>
      </c>
      <c r="AY72" s="387">
        <v>43399.980986188464</v>
      </c>
      <c r="AZ72" s="387">
        <v>43464.805119999997</v>
      </c>
      <c r="BA72" s="387">
        <v>42602.960266980757</v>
      </c>
      <c r="BB72" s="387">
        <v>43070.671141457395</v>
      </c>
      <c r="BC72" s="387">
        <v>43736.916398498892</v>
      </c>
      <c r="BD72" s="387">
        <v>44171.848308513545</v>
      </c>
      <c r="BE72" s="387">
        <v>44799.803657825847</v>
      </c>
      <c r="BF72" s="387">
        <v>46226</v>
      </c>
      <c r="BG72" s="387">
        <v>46936.391190239752</v>
      </c>
      <c r="BH72" s="389"/>
      <c r="BL72" s="694">
        <f t="shared" si="2"/>
        <v>1.096236473386214E-2</v>
      </c>
    </row>
    <row r="73" spans="1:64" x14ac:dyDescent="0.2">
      <c r="A73" s="475">
        <v>64</v>
      </c>
      <c r="B73" s="319">
        <v>24936.456243854474</v>
      </c>
      <c r="C73" s="319">
        <f t="shared" si="0"/>
        <v>25987.951946809277</v>
      </c>
      <c r="D73" s="353">
        <v>27039.447649764083</v>
      </c>
      <c r="E73" s="353">
        <f t="shared" si="1"/>
        <v>28129.151029256613</v>
      </c>
      <c r="F73" s="353">
        <v>29218.854408749143</v>
      </c>
      <c r="G73" s="319">
        <v>29363.428761135394</v>
      </c>
      <c r="H73" s="353">
        <v>29680.14384215551</v>
      </c>
      <c r="I73" s="372">
        <v>29876.193095081635</v>
      </c>
      <c r="J73" s="319">
        <v>29836.136699625615</v>
      </c>
      <c r="K73" s="319">
        <v>30306.860380116959</v>
      </c>
      <c r="L73" s="319">
        <v>30651.231456344685</v>
      </c>
      <c r="M73" s="319">
        <v>31417.161504608492</v>
      </c>
      <c r="N73" s="319">
        <v>30402.96912259248</v>
      </c>
      <c r="O73" s="387">
        <v>30250.597894736842</v>
      </c>
      <c r="P73" s="387">
        <v>30777.369976044716</v>
      </c>
      <c r="Q73" s="387">
        <v>31060.434823529413</v>
      </c>
      <c r="R73" s="387">
        <v>31841.297443273546</v>
      </c>
      <c r="S73" s="388">
        <v>31409.364768441897</v>
      </c>
      <c r="T73" s="387">
        <v>31004.017334130305</v>
      </c>
      <c r="U73" s="387">
        <v>30717.976149294493</v>
      </c>
      <c r="V73" s="387">
        <v>29992.326096740315</v>
      </c>
      <c r="W73" s="387">
        <v>30323.817453963173</v>
      </c>
      <c r="X73" s="387">
        <v>31598.003517160982</v>
      </c>
      <c r="Y73" s="387">
        <v>31729.666030097014</v>
      </c>
      <c r="Z73" s="387">
        <v>32567.498035106099</v>
      </c>
      <c r="AA73" s="387">
        <v>33375.650943568238</v>
      </c>
      <c r="AB73" s="387">
        <v>34045.099201182391</v>
      </c>
      <c r="AC73" s="388">
        <v>34442.173451805807</v>
      </c>
      <c r="AD73" s="387">
        <v>34849.636207204429</v>
      </c>
      <c r="AE73" s="387">
        <v>34757.331035995114</v>
      </c>
      <c r="AF73" s="387">
        <v>35609.568541246874</v>
      </c>
      <c r="AG73" s="387">
        <v>35648.816795711733</v>
      </c>
      <c r="AH73" s="387">
        <v>36350.985429537242</v>
      </c>
      <c r="AI73" s="387">
        <v>36355.632948430648</v>
      </c>
      <c r="AJ73" s="387">
        <v>36883.180961436286</v>
      </c>
      <c r="AK73" s="387">
        <v>37349.010463378174</v>
      </c>
      <c r="AL73" s="387">
        <v>38936.306663598582</v>
      </c>
      <c r="AM73" s="388">
        <v>39992.200500985979</v>
      </c>
      <c r="AN73" s="387">
        <v>40946.501093636078</v>
      </c>
      <c r="AO73" s="387">
        <v>41559.598871922557</v>
      </c>
      <c r="AP73" s="387">
        <v>42633.08110536958</v>
      </c>
      <c r="AQ73" s="387">
        <v>42971.3245508982</v>
      </c>
      <c r="AR73" s="387">
        <v>43627.142717811475</v>
      </c>
      <c r="AS73" s="387">
        <v>43116.303369228634</v>
      </c>
      <c r="AT73" s="387">
        <v>42888.045059802971</v>
      </c>
      <c r="AU73" s="387">
        <v>42690.904955746424</v>
      </c>
      <c r="AV73" s="387">
        <v>43117.929470170333</v>
      </c>
      <c r="AW73" s="388">
        <v>43549.905833580102</v>
      </c>
      <c r="AX73" s="387">
        <v>44060.24772487986</v>
      </c>
      <c r="AY73" s="387">
        <v>44205.42064997858</v>
      </c>
      <c r="AZ73" s="387">
        <v>44266.591679999998</v>
      </c>
      <c r="BA73" s="387">
        <v>43416.039497447979</v>
      </c>
      <c r="BB73" s="387">
        <v>43873.8139875786</v>
      </c>
      <c r="BC73" s="387">
        <v>44535.324771062704</v>
      </c>
      <c r="BD73" s="387">
        <v>44993.829879940771</v>
      </c>
      <c r="BE73" s="387">
        <v>45669.593346716378</v>
      </c>
      <c r="BF73" s="387">
        <v>47105</v>
      </c>
      <c r="BG73" s="387">
        <v>47799.492126542769</v>
      </c>
      <c r="BH73" s="389"/>
      <c r="BL73" s="694">
        <f t="shared" si="2"/>
        <v>1.1067703177620292E-2</v>
      </c>
    </row>
    <row r="74" spans="1:64" x14ac:dyDescent="0.2">
      <c r="A74" s="475">
        <v>65</v>
      </c>
      <c r="B74" s="319">
        <v>25337.998525073748</v>
      </c>
      <c r="C74" s="319">
        <f t="shared" ref="C74:C135" si="3">(B74+D74)/2</f>
        <v>26390.46064938511</v>
      </c>
      <c r="D74" s="353">
        <v>27442.922773696471</v>
      </c>
      <c r="E74" s="353">
        <f t="shared" ref="E74:E135" si="4">(D74+F74)/2</f>
        <v>28557.978133259719</v>
      </c>
      <c r="F74" s="353">
        <v>29673.033492822964</v>
      </c>
      <c r="G74" s="319">
        <v>29780.105129198251</v>
      </c>
      <c r="H74" s="353">
        <v>30114.802588310173</v>
      </c>
      <c r="I74" s="372">
        <v>30307.234292068948</v>
      </c>
      <c r="J74" s="319">
        <v>30287.957761351638</v>
      </c>
      <c r="K74" s="319">
        <v>30762.222222222223</v>
      </c>
      <c r="L74" s="319">
        <v>31073.104124704438</v>
      </c>
      <c r="M74" s="319">
        <v>31867.751556921037</v>
      </c>
      <c r="N74" s="319">
        <v>30838.869153164171</v>
      </c>
      <c r="O74" s="387">
        <v>30716.888421052634</v>
      </c>
      <c r="P74" s="387">
        <v>31230.574394463667</v>
      </c>
      <c r="Q74" s="387">
        <v>31512.096627450981</v>
      </c>
      <c r="R74" s="387">
        <v>32302.906860011153</v>
      </c>
      <c r="S74" s="388">
        <v>31845.021731463141</v>
      </c>
      <c r="T74" s="387">
        <v>31464.623231719466</v>
      </c>
      <c r="U74" s="387">
        <v>31166.597724169322</v>
      </c>
      <c r="V74" s="387">
        <v>30459.880756949053</v>
      </c>
      <c r="W74" s="387">
        <v>30792.156514955557</v>
      </c>
      <c r="X74" s="387">
        <v>32129.742773024562</v>
      </c>
      <c r="Y74" s="387">
        <v>32207.630738675427</v>
      </c>
      <c r="Z74" s="387">
        <v>33087.666155170475</v>
      </c>
      <c r="AA74" s="387">
        <v>33920.839748381804</v>
      </c>
      <c r="AB74" s="387">
        <v>34629.664778125771</v>
      </c>
      <c r="AC74" s="388">
        <v>35014.6195479577</v>
      </c>
      <c r="AD74" s="387">
        <v>35459.077872112466</v>
      </c>
      <c r="AE74" s="387">
        <v>35340.175934337894</v>
      </c>
      <c r="AF74" s="387">
        <v>36241.831104597914</v>
      </c>
      <c r="AG74" s="387">
        <v>36301.804050029779</v>
      </c>
      <c r="AH74" s="387">
        <v>36973.831682014221</v>
      </c>
      <c r="AI74" s="387">
        <v>36992.646864874892</v>
      </c>
      <c r="AJ74" s="387">
        <v>37539.735339355131</v>
      </c>
      <c r="AK74" s="387">
        <v>37936.741405082212</v>
      </c>
      <c r="AL74" s="387">
        <v>39577.875065986271</v>
      </c>
      <c r="AM74" s="388">
        <v>40681.288706496824</v>
      </c>
      <c r="AN74" s="387">
        <v>41652.997291948755</v>
      </c>
      <c r="AO74" s="387">
        <v>42298.192332122257</v>
      </c>
      <c r="AP74" s="387">
        <v>43438.939364437458</v>
      </c>
      <c r="AQ74" s="387">
        <v>43821.223512159355</v>
      </c>
      <c r="AR74" s="387">
        <v>44430.637692536424</v>
      </c>
      <c r="AS74" s="387">
        <v>43916.032999029441</v>
      </c>
      <c r="AT74" s="387">
        <v>43706.889123263689</v>
      </c>
      <c r="AU74" s="387">
        <v>43484.946360947717</v>
      </c>
      <c r="AV74" s="387">
        <v>43877.440126679794</v>
      </c>
      <c r="AW74" s="388">
        <v>44362.718727526546</v>
      </c>
      <c r="AX74" s="387">
        <v>44869.50815707451</v>
      </c>
      <c r="AY74" s="387">
        <v>45027.80504722851</v>
      </c>
      <c r="AZ74" s="387">
        <v>45139.254399999998</v>
      </c>
      <c r="BA74" s="387">
        <v>44255.206831566546</v>
      </c>
      <c r="BB74" s="387">
        <v>44741.037379932881</v>
      </c>
      <c r="BC74" s="387">
        <v>45366.515474155625</v>
      </c>
      <c r="BD74" s="387">
        <v>45841.922682988938</v>
      </c>
      <c r="BE74" s="387">
        <v>46582.411500781709</v>
      </c>
      <c r="BF74" s="387">
        <v>47985</v>
      </c>
      <c r="BG74" s="387">
        <v>48690.086608029509</v>
      </c>
      <c r="BH74" s="389"/>
      <c r="BL74" s="694">
        <f t="shared" si="2"/>
        <v>1.1167810604017614E-2</v>
      </c>
    </row>
    <row r="75" spans="1:64" x14ac:dyDescent="0.2">
      <c r="A75" s="475">
        <v>66</v>
      </c>
      <c r="B75" s="319">
        <v>25739.540806293018</v>
      </c>
      <c r="C75" s="319">
        <f t="shared" si="3"/>
        <v>26806.198044548888</v>
      </c>
      <c r="D75" s="353">
        <v>27872.855282804754</v>
      </c>
      <c r="E75" s="353">
        <f t="shared" si="4"/>
        <v>29000.033929850768</v>
      </c>
      <c r="F75" s="353">
        <v>30127.212576896785</v>
      </c>
      <c r="G75" s="319">
        <v>30184.526309965142</v>
      </c>
      <c r="H75" s="353">
        <v>30590.57770234433</v>
      </c>
      <c r="I75" s="371">
        <v>30766.265177172318</v>
      </c>
      <c r="J75" s="319">
        <v>30702.570029759048</v>
      </c>
      <c r="K75" s="319">
        <v>31227.70321637427</v>
      </c>
      <c r="L75" s="319">
        <v>31514.373237586475</v>
      </c>
      <c r="M75" s="319">
        <v>32355.124470646853</v>
      </c>
      <c r="N75" s="319">
        <v>31291.697340262919</v>
      </c>
      <c r="O75" s="387">
        <v>31148.207157894736</v>
      </c>
      <c r="P75" s="387">
        <v>31687.46340165025</v>
      </c>
      <c r="Q75" s="387">
        <v>31960.284109803924</v>
      </c>
      <c r="R75" s="387">
        <v>32777.51935891038</v>
      </c>
      <c r="S75" s="388">
        <v>32295.701348381666</v>
      </c>
      <c r="T75" s="387">
        <v>31919.712891014147</v>
      </c>
      <c r="U75" s="387">
        <v>31627.821028675466</v>
      </c>
      <c r="V75" s="387">
        <v>30965.409399712818</v>
      </c>
      <c r="W75" s="387">
        <v>31276.410010059331</v>
      </c>
      <c r="X75" s="387">
        <v>32659.293801497759</v>
      </c>
      <c r="Y75" s="387">
        <v>32734.237873348102</v>
      </c>
      <c r="Z75" s="387">
        <v>33653.426700101045</v>
      </c>
      <c r="AA75" s="387">
        <v>34474.105424377798</v>
      </c>
      <c r="AB75" s="387">
        <v>35181.104972375688</v>
      </c>
      <c r="AC75" s="388">
        <v>35603.90229399642</v>
      </c>
      <c r="AD75" s="387">
        <v>36055.935195857208</v>
      </c>
      <c r="AE75" s="387">
        <v>35935.163434729489</v>
      </c>
      <c r="AF75" s="387">
        <v>36850.426085363622</v>
      </c>
      <c r="AG75" s="387">
        <v>37010.855866587255</v>
      </c>
      <c r="AH75" s="387">
        <v>37591.837160508214</v>
      </c>
      <c r="AI75" s="387">
        <v>37620.176703158671</v>
      </c>
      <c r="AJ75" s="387">
        <v>38169.965603064964</v>
      </c>
      <c r="AK75" s="387">
        <v>38615.593423019425</v>
      </c>
      <c r="AL75" s="387">
        <v>40309.382964035787</v>
      </c>
      <c r="AM75" s="388">
        <v>41364.474657570747</v>
      </c>
      <c r="AN75" s="387">
        <v>42363.818977189876</v>
      </c>
      <c r="AO75" s="387">
        <v>43021.310500774918</v>
      </c>
      <c r="AP75" s="387">
        <v>44233.73953418708</v>
      </c>
      <c r="AQ75" s="387">
        <v>44637.288916045458</v>
      </c>
      <c r="AR75" s="387">
        <v>45253.890740410345</v>
      </c>
      <c r="AS75" s="387">
        <v>44709.364791791835</v>
      </c>
      <c r="AT75" s="387">
        <v>44551.826851872625</v>
      </c>
      <c r="AU75" s="387">
        <v>44271.736246466811</v>
      </c>
      <c r="AV75" s="387">
        <v>44607.328682701365</v>
      </c>
      <c r="AW75" s="388">
        <v>45239.947628918315</v>
      </c>
      <c r="AX75" s="387">
        <v>45672.996403590158</v>
      </c>
      <c r="AY75" s="387">
        <v>45823.077870942732</v>
      </c>
      <c r="AZ75" s="387">
        <v>46075.0412</v>
      </c>
      <c r="BA75" s="387">
        <v>45076.982096584215</v>
      </c>
      <c r="BB75" s="387">
        <v>45631.756972572621</v>
      </c>
      <c r="BC75" s="387">
        <v>46240.005958576432</v>
      </c>
      <c r="BD75" s="387">
        <v>46664.948703680995</v>
      </c>
      <c r="BE75" s="387">
        <v>47452.201189672247</v>
      </c>
      <c r="BF75" s="387">
        <v>48927</v>
      </c>
      <c r="BG75" s="387">
        <v>49651.378777131511</v>
      </c>
      <c r="BH75" s="389"/>
      <c r="BL75" s="694">
        <f t="shared" si="2"/>
        <v>1.1303023266085122E-2</v>
      </c>
    </row>
    <row r="76" spans="1:64" x14ac:dyDescent="0.2">
      <c r="A76" s="475">
        <v>67</v>
      </c>
      <c r="B76" s="319">
        <v>26134.277286135693</v>
      </c>
      <c r="C76" s="319">
        <f t="shared" si="3"/>
        <v>27215.225365877381</v>
      </c>
      <c r="D76" s="353">
        <v>28296.173445619068</v>
      </c>
      <c r="E76" s="353">
        <f t="shared" si="4"/>
        <v>29438.782553294837</v>
      </c>
      <c r="F76" s="353">
        <v>30581.391660970607</v>
      </c>
      <c r="G76" s="319">
        <v>30570.564709788079</v>
      </c>
      <c r="H76" s="353">
        <v>31054.605282698631</v>
      </c>
      <c r="I76" s="371">
        <v>31247.687812768538</v>
      </c>
      <c r="J76" s="319">
        <v>31133.128923874436</v>
      </c>
      <c r="K76" s="319">
        <v>31703.3033625731</v>
      </c>
      <c r="L76" s="319">
        <v>31970.18968386023</v>
      </c>
      <c r="M76" s="319">
        <v>32837.899526696012</v>
      </c>
      <c r="N76" s="319">
        <v>31748.757566493427</v>
      </c>
      <c r="O76" s="387">
        <v>31614.497684210528</v>
      </c>
      <c r="P76" s="387">
        <v>32133.298642533933</v>
      </c>
      <c r="Q76" s="387">
        <v>32415.420235294117</v>
      </c>
      <c r="R76" s="387">
        <v>33258.633398890423</v>
      </c>
      <c r="S76" s="388">
        <v>32764.408149976935</v>
      </c>
      <c r="T76" s="387">
        <v>32399.62562263399</v>
      </c>
      <c r="U76" s="387">
        <v>32099.125716886665</v>
      </c>
      <c r="V76" s="387">
        <v>31447.204303379691</v>
      </c>
      <c r="W76" s="387">
        <v>31758.390014575765</v>
      </c>
      <c r="X76" s="387">
        <v>33151.644964334409</v>
      </c>
      <c r="Y76" s="387">
        <v>33254.500343747612</v>
      </c>
      <c r="Z76" s="387">
        <v>34235.766308619328</v>
      </c>
      <c r="AA76" s="387">
        <v>35027.371100373784</v>
      </c>
      <c r="AB76" s="387">
        <v>35755.927789703346</v>
      </c>
      <c r="AC76" s="388">
        <v>36196.926517787761</v>
      </c>
      <c r="AD76" s="387">
        <v>36690.545543091837</v>
      </c>
      <c r="AE76" s="387">
        <v>36576.986685880765</v>
      </c>
      <c r="AF76" s="387">
        <v>37457.330524516095</v>
      </c>
      <c r="AG76" s="387">
        <v>37719.907683144731</v>
      </c>
      <c r="AH76" s="387">
        <v>38271.159109453314</v>
      </c>
      <c r="AI76" s="387">
        <v>38314.095088565671</v>
      </c>
      <c r="AJ76" s="387">
        <v>38804.841298694038</v>
      </c>
      <c r="AK76" s="387">
        <v>39349.118086696559</v>
      </c>
      <c r="AL76" s="387">
        <v>41009.412038603659</v>
      </c>
      <c r="AM76" s="388">
        <v>42091.927516921598</v>
      </c>
      <c r="AN76" s="387">
        <v>43086.17529424018</v>
      </c>
      <c r="AO76" s="387">
        <v>43807.736680301838</v>
      </c>
      <c r="AP76" s="387">
        <v>45123.915724306651</v>
      </c>
      <c r="AQ76" s="387">
        <v>45489.89456189661</v>
      </c>
      <c r="AR76" s="387">
        <v>46125.880368718404</v>
      </c>
      <c r="AS76" s="387">
        <v>45571.793224569024</v>
      </c>
      <c r="AT76" s="387">
        <v>45394.279469515066</v>
      </c>
      <c r="AU76" s="387">
        <v>45053.691785531104</v>
      </c>
      <c r="AV76" s="387">
        <v>45420.159120089018</v>
      </c>
      <c r="AW76" s="388">
        <v>46120.69013071619</v>
      </c>
      <c r="AX76" s="387">
        <v>46475.33021297001</v>
      </c>
      <c r="AY76" s="387">
        <v>46699.685415264088</v>
      </c>
      <c r="AZ76" s="387">
        <v>46987.571759999999</v>
      </c>
      <c r="BA76" s="387">
        <v>45913.975422065174</v>
      </c>
      <c r="BB76" s="387">
        <v>46502.18439223856</v>
      </c>
      <c r="BC76" s="387">
        <v>47108.208970331252</v>
      </c>
      <c r="BD76" s="387">
        <v>47590.330752327151</v>
      </c>
      <c r="BE76" s="387">
        <v>48345.554085682306</v>
      </c>
      <c r="BF76" s="387">
        <v>49878</v>
      </c>
      <c r="BG76" s="387">
        <v>50610.707121577529</v>
      </c>
      <c r="BH76" s="389"/>
      <c r="BL76" s="694">
        <f t="shared" si="2"/>
        <v>1.1418199739301249E-2</v>
      </c>
    </row>
    <row r="77" spans="1:64" x14ac:dyDescent="0.2">
      <c r="A77" s="475">
        <v>68</v>
      </c>
      <c r="B77" s="319">
        <v>26549.431170108164</v>
      </c>
      <c r="C77" s="319">
        <f t="shared" si="3"/>
        <v>27634.461389270771</v>
      </c>
      <c r="D77" s="353">
        <v>28719.491608433378</v>
      </c>
      <c r="E77" s="353">
        <f t="shared" si="4"/>
        <v>29868.069112487363</v>
      </c>
      <c r="F77" s="353">
        <v>31016.646616541351</v>
      </c>
      <c r="G77" s="319">
        <v>31017.879046090853</v>
      </c>
      <c r="H77" s="353">
        <v>31524.506629892861</v>
      </c>
      <c r="I77" s="371">
        <v>31751.502198857605</v>
      </c>
      <c r="J77" s="319">
        <v>31569.003359892486</v>
      </c>
      <c r="K77" s="319">
        <v>32178.903508771928</v>
      </c>
      <c r="L77" s="319">
        <v>32416.307907872841</v>
      </c>
      <c r="M77" s="319">
        <v>33325.272440421824</v>
      </c>
      <c r="N77" s="319">
        <v>32218.513910119233</v>
      </c>
      <c r="O77" s="387">
        <v>32123.531508771932</v>
      </c>
      <c r="P77" s="387">
        <v>32608.610593558689</v>
      </c>
      <c r="Q77" s="387">
        <v>32887.927968627453</v>
      </c>
      <c r="R77" s="387">
        <v>33749.499750491676</v>
      </c>
      <c r="S77" s="388">
        <v>33257.151197807856</v>
      </c>
      <c r="T77" s="387">
        <v>32885.054592548317</v>
      </c>
      <c r="U77" s="387">
        <v>32557.828675466546</v>
      </c>
      <c r="V77" s="387">
        <v>31957.479693962836</v>
      </c>
      <c r="W77" s="387">
        <v>32313.121717887134</v>
      </c>
      <c r="X77" s="387">
        <v>33672.443083246064</v>
      </c>
      <c r="Y77" s="387">
        <v>33806.486135512947</v>
      </c>
      <c r="Z77" s="387">
        <v>34832.612597776861</v>
      </c>
      <c r="AA77" s="387">
        <v>35604.867389917046</v>
      </c>
      <c r="AB77" s="387">
        <v>36356.081782031884</v>
      </c>
      <c r="AC77" s="388">
        <v>36831.106996858005</v>
      </c>
      <c r="AD77" s="387">
        <v>37298.189444976546</v>
      </c>
      <c r="AE77" s="387">
        <v>37239.625826258576</v>
      </c>
      <c r="AF77" s="387">
        <v>38109.879587225994</v>
      </c>
      <c r="AG77" s="387">
        <v>38417.416795711732</v>
      </c>
      <c r="AH77" s="387">
        <v>38887.550996619655</v>
      </c>
      <c r="AI77" s="387">
        <v>39026.981630293594</v>
      </c>
      <c r="AJ77" s="387">
        <v>39537.271064627086</v>
      </c>
      <c r="AK77" s="387">
        <v>40053.787742899847</v>
      </c>
      <c r="AL77" s="387">
        <v>41755.909852596807</v>
      </c>
      <c r="AM77" s="388">
        <v>42891.682993124763</v>
      </c>
      <c r="AN77" s="387">
        <v>43821.508072075827</v>
      </c>
      <c r="AO77" s="387">
        <v>44588.535481084378</v>
      </c>
      <c r="AP77" s="387">
        <v>45953.272423175818</v>
      </c>
      <c r="AQ77" s="387">
        <v>46345.206892337774</v>
      </c>
      <c r="AR77" s="387">
        <v>47025.531299435032</v>
      </c>
      <c r="AS77" s="387">
        <v>46421.425983269401</v>
      </c>
      <c r="AT77" s="387">
        <v>46175.846868478329</v>
      </c>
      <c r="AU77" s="387">
        <v>45880.365029302317</v>
      </c>
      <c r="AV77" s="387">
        <v>46254.317469827954</v>
      </c>
      <c r="AW77" s="388">
        <v>46983.864630483527</v>
      </c>
      <c r="AX77" s="387">
        <v>47313.451573559614</v>
      </c>
      <c r="AY77" s="387">
        <v>47577.422608482768</v>
      </c>
      <c r="AZ77" s="387">
        <v>47870.201439999997</v>
      </c>
      <c r="BA77" s="387">
        <v>46785.752885747934</v>
      </c>
      <c r="BB77" s="387">
        <v>47358.727693553992</v>
      </c>
      <c r="BC77" s="387">
        <v>48011.309301681576</v>
      </c>
      <c r="BD77" s="387">
        <v>48538.690684799723</v>
      </c>
      <c r="BE77" s="387">
        <v>49315.743526647369</v>
      </c>
      <c r="BF77" s="387">
        <v>50902</v>
      </c>
      <c r="BG77" s="387">
        <v>51640.733153638816</v>
      </c>
      <c r="BH77" s="389"/>
      <c r="BL77" s="694">
        <f t="shared" ref="BL77:BL135" si="5">(BF77/T77)^(1/38)-1</f>
        <v>1.1563289375723818E-2</v>
      </c>
    </row>
    <row r="78" spans="1:64" x14ac:dyDescent="0.2">
      <c r="A78" s="476">
        <v>69</v>
      </c>
      <c r="B78" s="320">
        <v>26998.61406096362</v>
      </c>
      <c r="C78" s="320">
        <f t="shared" si="3"/>
        <v>28080.633435546617</v>
      </c>
      <c r="D78" s="354">
        <v>29162.65281012961</v>
      </c>
      <c r="E78" s="354">
        <f t="shared" si="4"/>
        <v>30332.509362458288</v>
      </c>
      <c r="F78" s="354">
        <v>31502.365914786966</v>
      </c>
      <c r="G78" s="320">
        <v>31495.83135063354</v>
      </c>
      <c r="H78" s="354">
        <v>31994.407977087089</v>
      </c>
      <c r="I78" s="374">
        <v>32227.326896830611</v>
      </c>
      <c r="J78" s="320">
        <v>32015.50887971585</v>
      </c>
      <c r="K78" s="320">
        <v>32629.205774853799</v>
      </c>
      <c r="L78" s="320">
        <v>32920.615465452312</v>
      </c>
      <c r="M78" s="320">
        <v>33789.656065764349</v>
      </c>
      <c r="N78" s="320">
        <v>32700.966371140326</v>
      </c>
      <c r="O78" s="390">
        <v>32613.136561403509</v>
      </c>
      <c r="P78" s="390">
        <v>33106.030077189243</v>
      </c>
      <c r="Q78" s="390">
        <v>33381.281631372549</v>
      </c>
      <c r="R78" s="390">
        <v>34266.372266416176</v>
      </c>
      <c r="S78" s="391">
        <v>33761.91236875661</v>
      </c>
      <c r="T78" s="390">
        <v>33381.516039051603</v>
      </c>
      <c r="U78" s="390">
        <v>33064.418206645423</v>
      </c>
      <c r="V78" s="390">
        <v>32484.368701913801</v>
      </c>
      <c r="W78" s="390">
        <v>32854.212477674453</v>
      </c>
      <c r="X78" s="390">
        <v>34204.182339109648</v>
      </c>
      <c r="Y78" s="390">
        <v>34379.620808188833</v>
      </c>
      <c r="Z78" s="390">
        <v>35437.748418728239</v>
      </c>
      <c r="AA78" s="390">
        <v>36180.344461664696</v>
      </c>
      <c r="AB78" s="390">
        <v>36989.361157053878</v>
      </c>
      <c r="AC78" s="391">
        <v>37491.477820196626</v>
      </c>
      <c r="AD78" s="390">
        <v>37918.417688024543</v>
      </c>
      <c r="AE78" s="390">
        <v>37930.019485605088</v>
      </c>
      <c r="AF78" s="390">
        <v>38803.001648653604</v>
      </c>
      <c r="AG78" s="390">
        <v>39088.542584871946</v>
      </c>
      <c r="AH78" s="390">
        <v>39573.327310875393</v>
      </c>
      <c r="AI78" s="390">
        <v>39730.384093861059</v>
      </c>
      <c r="AJ78" s="390">
        <v>40221.698034061359</v>
      </c>
      <c r="AK78" s="390">
        <v>40761.494768310906</v>
      </c>
      <c r="AL78" s="390">
        <v>42518.896574127961</v>
      </c>
      <c r="AM78" s="391">
        <v>43625.038106912536</v>
      </c>
      <c r="AN78" s="390">
        <v>44582.793771482138</v>
      </c>
      <c r="AO78" s="390">
        <v>45441.083360857745</v>
      </c>
      <c r="AP78" s="390">
        <v>46814.421128834969</v>
      </c>
      <c r="AQ78" s="390">
        <v>47193.752511303923</v>
      </c>
      <c r="AR78" s="390">
        <v>47923.865025275052</v>
      </c>
      <c r="AS78" s="390">
        <v>47294.090955308035</v>
      </c>
      <c r="AT78" s="390">
        <v>46978.537710656819</v>
      </c>
      <c r="AU78" s="390">
        <v>46742.087284870846</v>
      </c>
      <c r="AV78" s="390">
        <v>47109.803731918175</v>
      </c>
      <c r="AW78" s="391">
        <v>47923.167139049874</v>
      </c>
      <c r="AX78" s="390">
        <v>48197.750419581149</v>
      </c>
      <c r="AY78" s="390">
        <v>48441.604014933589</v>
      </c>
      <c r="AZ78" s="390">
        <v>48846.963519999998</v>
      </c>
      <c r="BA78" s="390">
        <v>47692.31448763251</v>
      </c>
      <c r="BB78" s="390">
        <v>48268.671450063652</v>
      </c>
      <c r="BC78" s="390">
        <v>48916.524622098295</v>
      </c>
      <c r="BD78" s="390">
        <v>49479.739472418441</v>
      </c>
      <c r="BE78" s="390">
        <v>50304.373738401628</v>
      </c>
      <c r="BF78" s="390">
        <v>51920</v>
      </c>
      <c r="BG78" s="390">
        <v>52693.343169243861</v>
      </c>
      <c r="BH78" s="392"/>
      <c r="BL78" s="694">
        <f t="shared" si="5"/>
        <v>1.169154799738803E-2</v>
      </c>
    </row>
    <row r="79" spans="1:64" x14ac:dyDescent="0.2">
      <c r="A79" s="475">
        <v>70</v>
      </c>
      <c r="B79" s="319">
        <v>27475.020157325467</v>
      </c>
      <c r="C79" s="319">
        <f t="shared" si="3"/>
        <v>28553.645777163598</v>
      </c>
      <c r="D79" s="353">
        <v>29632.271397001732</v>
      </c>
      <c r="E79" s="353">
        <f t="shared" si="4"/>
        <v>30813.332326434334</v>
      </c>
      <c r="F79" s="353">
        <v>31994.393255866937</v>
      </c>
      <c r="G79" s="319">
        <v>32010.549217064126</v>
      </c>
      <c r="H79" s="353">
        <v>32481.930624801102</v>
      </c>
      <c r="I79" s="371">
        <v>32703.151594803618</v>
      </c>
      <c r="J79" s="319">
        <v>32520.485360468465</v>
      </c>
      <c r="K79" s="319">
        <v>33094.68676900585</v>
      </c>
      <c r="L79" s="319">
        <v>33410.375689640074</v>
      </c>
      <c r="M79" s="319">
        <v>34277.028979490162</v>
      </c>
      <c r="N79" s="319">
        <v>33200.346988688478</v>
      </c>
      <c r="O79" s="387">
        <v>33149.370666666669</v>
      </c>
      <c r="P79" s="387">
        <v>33603.449560819798</v>
      </c>
      <c r="Q79" s="387">
        <v>33888.532580392159</v>
      </c>
      <c r="R79" s="387">
        <v>34783.244782340684</v>
      </c>
      <c r="S79" s="388">
        <v>34269.678070484821</v>
      </c>
      <c r="T79" s="387">
        <v>33900.042438732817</v>
      </c>
      <c r="U79" s="387">
        <v>33583.609467455623</v>
      </c>
      <c r="V79" s="387">
        <v>33011.257709864767</v>
      </c>
      <c r="W79" s="387">
        <v>33440.773049208598</v>
      </c>
      <c r="X79" s="387">
        <v>34810.321326246325</v>
      </c>
      <c r="Y79" s="387">
        <v>34899.883278588342</v>
      </c>
      <c r="Z79" s="387">
        <v>36036.667090834235</v>
      </c>
      <c r="AA79" s="387">
        <v>36784.090582550831</v>
      </c>
      <c r="AB79" s="387">
        <v>37632.383291691593</v>
      </c>
      <c r="AC79" s="388">
        <v>38153.719382411567</v>
      </c>
      <c r="AD79" s="387">
        <v>38563.814613399132</v>
      </c>
      <c r="AE79" s="387">
        <v>38587.454653676265</v>
      </c>
      <c r="AF79" s="387">
        <v>39516.410209440073</v>
      </c>
      <c r="AG79" s="387">
        <v>39756.370458606318</v>
      </c>
      <c r="AH79" s="387">
        <v>40294.602634339666</v>
      </c>
      <c r="AI79" s="387">
        <v>40473.303549763776</v>
      </c>
      <c r="AJ79" s="387">
        <v>40964.967141139299</v>
      </c>
      <c r="AK79" s="387">
        <v>41566.397608370702</v>
      </c>
      <c r="AL79" s="387">
        <v>43239.911531016929</v>
      </c>
      <c r="AM79" s="388">
        <v>44430.695837552623</v>
      </c>
      <c r="AN79" s="387">
        <v>45384.450682220602</v>
      </c>
      <c r="AO79" s="387">
        <v>46230.323229756854</v>
      </c>
      <c r="AP79" s="387">
        <v>47696.303751965854</v>
      </c>
      <c r="AQ79" s="387">
        <v>48036.884761090063</v>
      </c>
      <c r="AR79" s="387">
        <v>48778.73099018733</v>
      </c>
      <c r="AS79" s="387">
        <v>48215.37948883856</v>
      </c>
      <c r="AT79" s="387">
        <v>47937.790543724608</v>
      </c>
      <c r="AU79" s="387">
        <v>47660.613111283303</v>
      </c>
      <c r="AV79" s="387">
        <v>48011.500470769497</v>
      </c>
      <c r="AW79" s="388">
        <v>48846.072845721057</v>
      </c>
      <c r="AX79" s="387">
        <v>49124.763439627226</v>
      </c>
      <c r="AY79" s="387">
        <v>49381.471897504947</v>
      </c>
      <c r="AZ79" s="387">
        <v>49771.675920000001</v>
      </c>
      <c r="BA79" s="387">
        <v>48593.441067923042</v>
      </c>
      <c r="BB79" s="387">
        <v>49197.839370443238</v>
      </c>
      <c r="BC79" s="387">
        <v>49868.269701975682</v>
      </c>
      <c r="BD79" s="387">
        <v>50412.432665918459</v>
      </c>
      <c r="BE79" s="387">
        <v>51307.346771880817</v>
      </c>
      <c r="BF79" s="387">
        <v>52951</v>
      </c>
      <c r="BG79" s="387">
        <v>53729.260675273086</v>
      </c>
      <c r="BH79" s="389"/>
      <c r="BL79" s="694">
        <f t="shared" si="5"/>
        <v>1.1804676179452134E-2</v>
      </c>
    </row>
    <row r="80" spans="1:64" x14ac:dyDescent="0.2">
      <c r="A80" s="475">
        <v>71</v>
      </c>
      <c r="B80" s="319">
        <v>27944.620452310719</v>
      </c>
      <c r="C80" s="319">
        <f t="shared" si="3"/>
        <v>29023.255218092287</v>
      </c>
      <c r="D80" s="353">
        <v>30101.889983873858</v>
      </c>
      <c r="E80" s="353">
        <f t="shared" si="4"/>
        <v>31281.539204741668</v>
      </c>
      <c r="F80" s="353">
        <v>32461.188425609475</v>
      </c>
      <c r="G80" s="319">
        <v>32506.884302550767</v>
      </c>
      <c r="H80" s="353">
        <v>33010.569640394613</v>
      </c>
      <c r="I80" s="371">
        <v>33184.574230399834</v>
      </c>
      <c r="J80" s="319">
        <v>32998.884131707789</v>
      </c>
      <c r="K80" s="319">
        <v>33585.465643274852</v>
      </c>
      <c r="L80" s="319">
        <v>33929.230580611256</v>
      </c>
      <c r="M80" s="319">
        <v>34778.195466245954</v>
      </c>
      <c r="N80" s="319">
        <v>33729.351880158974</v>
      </c>
      <c r="O80" s="387">
        <v>33662.290245614036</v>
      </c>
      <c r="P80" s="387">
        <v>34111.922810753262</v>
      </c>
      <c r="Q80" s="387">
        <v>34364.514635294116</v>
      </c>
      <c r="R80" s="387">
        <v>35313.120380426808</v>
      </c>
      <c r="S80" s="388">
        <v>34786.457364551396</v>
      </c>
      <c r="T80" s="387">
        <v>34426.843195855748</v>
      </c>
      <c r="U80" s="387">
        <v>34102.800728265815</v>
      </c>
      <c r="V80" s="387">
        <v>33533.399969996353</v>
      </c>
      <c r="W80" s="387">
        <v>33990.957771345282</v>
      </c>
      <c r="X80" s="387">
        <v>35409.895631211839</v>
      </c>
      <c r="Y80" s="387">
        <v>35456.098846535788</v>
      </c>
      <c r="Z80" s="387">
        <v>36608.644784610195</v>
      </c>
      <c r="AA80" s="387">
        <v>37418.124970371049</v>
      </c>
      <c r="AB80" s="387">
        <v>38263.71411479044</v>
      </c>
      <c r="AC80" s="388">
        <v>38851.504983276463</v>
      </c>
      <c r="AD80" s="387">
        <v>39232.582458076984</v>
      </c>
      <c r="AE80" s="387">
        <v>39251.828451489615</v>
      </c>
      <c r="AF80" s="387">
        <v>40211.222812480919</v>
      </c>
      <c r="AG80" s="387">
        <v>40439.038951757</v>
      </c>
      <c r="AH80" s="387">
        <v>41009.423592493295</v>
      </c>
      <c r="AI80" s="387">
        <v>41228.868443213767</v>
      </c>
      <c r="AJ80" s="387">
        <v>41754.690567409605</v>
      </c>
      <c r="AK80" s="387">
        <v>42350.038863976079</v>
      </c>
      <c r="AL80" s="387">
        <v>43996.902286170625</v>
      </c>
      <c r="AM80" s="388">
        <v>45243.731386238869</v>
      </c>
      <c r="AN80" s="387">
        <v>46220.711488386623</v>
      </c>
      <c r="AO80" s="387">
        <v>47030.81785614472</v>
      </c>
      <c r="AP80" s="387">
        <v>48551.92341296588</v>
      </c>
      <c r="AQ80" s="387">
        <v>48954.450837101307</v>
      </c>
      <c r="AR80" s="387">
        <v>49698.13999405293</v>
      </c>
      <c r="AS80" s="387">
        <v>49143.065859407492</v>
      </c>
      <c r="AT80" s="387">
        <v>48895.800821309153</v>
      </c>
      <c r="AU80" s="387">
        <v>48632.316748698591</v>
      </c>
      <c r="AV80" s="387">
        <v>48959.407686381928</v>
      </c>
      <c r="AW80" s="388">
        <v>49794.744955370363</v>
      </c>
      <c r="AX80" s="387">
        <v>50054.085333944902</v>
      </c>
      <c r="AY80" s="387">
        <v>50345.062406920049</v>
      </c>
      <c r="AZ80" s="387">
        <v>50755.082640000001</v>
      </c>
      <c r="BA80" s="387">
        <v>49553.265881429128</v>
      </c>
      <c r="BB80" s="387">
        <v>50173.99969139375</v>
      </c>
      <c r="BC80" s="387">
        <v>50869.717024913341</v>
      </c>
      <c r="BD80" s="387">
        <v>51392.126076336164</v>
      </c>
      <c r="BE80" s="387">
        <v>52329.785063415271</v>
      </c>
      <c r="BF80" s="387">
        <v>54034</v>
      </c>
      <c r="BG80" s="387">
        <v>54837.839693573558</v>
      </c>
      <c r="BH80" s="389"/>
      <c r="BL80" s="694">
        <f t="shared" si="5"/>
        <v>1.1933188890518087E-2</v>
      </c>
    </row>
    <row r="81" spans="1:64" x14ac:dyDescent="0.2">
      <c r="A81" s="475">
        <v>72</v>
      </c>
      <c r="B81" s="319">
        <v>28393.803343166175</v>
      </c>
      <c r="C81" s="319">
        <f t="shared" si="3"/>
        <v>29482.655956956078</v>
      </c>
      <c r="D81" s="353">
        <v>30571.508570745984</v>
      </c>
      <c r="E81" s="353">
        <f t="shared" si="4"/>
        <v>31749.746083049002</v>
      </c>
      <c r="F81" s="353">
        <v>32927.983595352016</v>
      </c>
      <c r="G81" s="319">
        <v>33021.60216898135</v>
      </c>
      <c r="H81" s="353">
        <v>33568.577490187759</v>
      </c>
      <c r="I81" s="371">
        <v>33654.800990749631</v>
      </c>
      <c r="J81" s="319">
        <v>33525.12278007104</v>
      </c>
      <c r="K81" s="319">
        <v>34101.542397660822</v>
      </c>
      <c r="L81" s="319">
        <v>34506.274805149311</v>
      </c>
      <c r="M81" s="319">
        <v>35320.742672091677</v>
      </c>
      <c r="N81" s="319">
        <v>34249.892693365946</v>
      </c>
      <c r="O81" s="387">
        <v>34171.32407017544</v>
      </c>
      <c r="P81" s="387">
        <v>34653.557359595419</v>
      </c>
      <c r="Q81" s="387">
        <v>34875.239905882358</v>
      </c>
      <c r="R81" s="387">
        <v>35849.497519593737</v>
      </c>
      <c r="S81" s="388">
        <v>35318.259312515256</v>
      </c>
      <c r="T81" s="387">
        <v>34950.885833831439</v>
      </c>
      <c r="U81" s="387">
        <v>34652.236140191169</v>
      </c>
      <c r="V81" s="387">
        <v>34112.503203960478</v>
      </c>
      <c r="W81" s="387">
        <v>34577.518342879433</v>
      </c>
      <c r="X81" s="387">
        <v>36011.65816356775</v>
      </c>
      <c r="Y81" s="387">
        <v>36054.612176304334</v>
      </c>
      <c r="Z81" s="387">
        <v>37211.708222613117</v>
      </c>
      <c r="AA81" s="387">
        <v>38066.29388276051</v>
      </c>
      <c r="AB81" s="387">
        <v>38924.273216736459</v>
      </c>
      <c r="AC81" s="388">
        <v>39566.127234028179</v>
      </c>
      <c r="AD81" s="387">
        <v>39901.350302754829</v>
      </c>
      <c r="AE81" s="387">
        <v>39900.590332383072</v>
      </c>
      <c r="AF81" s="387">
        <v>40916.178665201202</v>
      </c>
      <c r="AG81" s="387">
        <v>41189.31471113758</v>
      </c>
      <c r="AH81" s="387">
        <v>41682.29117612775</v>
      </c>
      <c r="AI81" s="387">
        <v>42001.82081329127</v>
      </c>
      <c r="AJ81" s="387">
        <v>42522.735311390141</v>
      </c>
      <c r="AK81" s="387">
        <v>43159.49775784753</v>
      </c>
      <c r="AL81" s="387">
        <v>44786.870856400325</v>
      </c>
      <c r="AM81" s="388">
        <v>46118.740606512809</v>
      </c>
      <c r="AN81" s="387">
        <v>47114.645453598583</v>
      </c>
      <c r="AO81" s="387">
        <v>47893.213648720754</v>
      </c>
      <c r="AP81" s="387">
        <v>49422.747946778502</v>
      </c>
      <c r="AQ81" s="387">
        <v>49903.143785897591</v>
      </c>
      <c r="AR81" s="387">
        <v>50717.656568539991</v>
      </c>
      <c r="AS81" s="387">
        <v>50109.139252206864</v>
      </c>
      <c r="AT81" s="387">
        <v>49902.270762740387</v>
      </c>
      <c r="AU81" s="387">
        <v>49600.39462627277</v>
      </c>
      <c r="AV81" s="387">
        <v>49936.937002482242</v>
      </c>
      <c r="AW81" s="388">
        <v>50760.985067050213</v>
      </c>
      <c r="AX81" s="387">
        <v>51039.974647916693</v>
      </c>
      <c r="AY81" s="387">
        <v>51314.301160821757</v>
      </c>
      <c r="AZ81" s="387">
        <v>51818.225039999998</v>
      </c>
      <c r="BA81" s="387">
        <v>50596.790027483308</v>
      </c>
      <c r="BB81" s="387">
        <v>51190.744358291871</v>
      </c>
      <c r="BC81" s="387">
        <v>51874.336831450586</v>
      </c>
      <c r="BD81" s="387">
        <v>52406.28631249351</v>
      </c>
      <c r="BE81" s="387">
        <v>53378.860023867455</v>
      </c>
      <c r="BF81" s="387">
        <v>55112</v>
      </c>
      <c r="BG81" s="387">
        <v>55935.617676266134</v>
      </c>
      <c r="BH81" s="389"/>
      <c r="BL81" s="694">
        <f t="shared" si="5"/>
        <v>1.2056939153364477E-2</v>
      </c>
    </row>
    <row r="82" spans="1:64" x14ac:dyDescent="0.2">
      <c r="A82" s="475">
        <v>73</v>
      </c>
      <c r="B82" s="319">
        <v>28870.209439528026</v>
      </c>
      <c r="C82" s="319">
        <f t="shared" si="3"/>
        <v>29978.818510601974</v>
      </c>
      <c r="D82" s="353">
        <v>31087.427581675925</v>
      </c>
      <c r="E82" s="353">
        <f t="shared" si="4"/>
        <v>32272.643387557033</v>
      </c>
      <c r="F82" s="353">
        <v>33457.85919343814</v>
      </c>
      <c r="G82" s="319">
        <v>33554.702816355886</v>
      </c>
      <c r="H82" s="353">
        <v>34155.954174180544</v>
      </c>
      <c r="I82" s="371">
        <v>34197.800940201181</v>
      </c>
      <c r="J82" s="319">
        <v>34115.147931266198</v>
      </c>
      <c r="K82" s="319">
        <v>34658.095760233919</v>
      </c>
      <c r="L82" s="319">
        <v>35083.319029687358</v>
      </c>
      <c r="M82" s="319">
        <v>35918.464170057297</v>
      </c>
      <c r="N82" s="319">
        <v>34774.66554570468</v>
      </c>
      <c r="O82" s="387">
        <v>34754.187228070179</v>
      </c>
      <c r="P82" s="387">
        <v>35191.507319669945</v>
      </c>
      <c r="Q82" s="387">
        <v>35413.759749019606</v>
      </c>
      <c r="R82" s="387">
        <v>36421.633134705138</v>
      </c>
      <c r="S82" s="388">
        <v>35871.092975935317</v>
      </c>
      <c r="T82" s="387">
        <v>35494.235305837814</v>
      </c>
      <c r="U82" s="387">
        <v>35189.069822485209</v>
      </c>
      <c r="V82" s="387">
        <v>34722.460298750557</v>
      </c>
      <c r="W82" s="387">
        <v>35170.89938617561</v>
      </c>
      <c r="X82" s="387">
        <v>36646.244106779428</v>
      </c>
      <c r="Y82" s="387">
        <v>36720.801924986634</v>
      </c>
      <c r="Z82" s="387">
        <v>37918.390808039214</v>
      </c>
      <c r="AA82" s="387">
        <v>38686.193746011493</v>
      </c>
      <c r="AB82" s="387">
        <v>39577.038110989895</v>
      </c>
      <c r="AC82" s="388">
        <v>40232.110273995742</v>
      </c>
      <c r="AD82" s="387">
        <v>40589.893540689278</v>
      </c>
      <c r="AE82" s="387">
        <v>40542.413583534348</v>
      </c>
      <c r="AF82" s="387">
        <v>41648.183183733287</v>
      </c>
      <c r="AG82" s="387">
        <v>41974.218582489579</v>
      </c>
      <c r="AH82" s="387">
        <v>42440.679100128218</v>
      </c>
      <c r="AI82" s="387">
        <v>42809.548136623795</v>
      </c>
      <c r="AJ82" s="387">
        <v>43266.004418468081</v>
      </c>
      <c r="AK82" s="387">
        <v>43968.956651718981</v>
      </c>
      <c r="AL82" s="387">
        <v>45594.827325762395</v>
      </c>
      <c r="AM82" s="388">
        <v>46995.225390395986</v>
      </c>
      <c r="AN82" s="387">
        <v>48041.741485261948</v>
      </c>
      <c r="AO82" s="387">
        <v>48772.491577529916</v>
      </c>
      <c r="AP82" s="387">
        <v>50330.893532040245</v>
      </c>
      <c r="AQ82" s="387">
        <v>50830.183257973848</v>
      </c>
      <c r="AR82" s="387">
        <v>51720.049479631278</v>
      </c>
      <c r="AS82" s="387">
        <v>51100.803993159861</v>
      </c>
      <c r="AT82" s="387">
        <v>50979.566366716776</v>
      </c>
      <c r="AU82" s="387">
        <v>50637.36194082789</v>
      </c>
      <c r="AV82" s="387">
        <v>50965.416331421729</v>
      </c>
      <c r="AW82" s="388">
        <v>51788.127585769282</v>
      </c>
      <c r="AX82" s="387">
        <v>52074.350321592014</v>
      </c>
      <c r="AY82" s="387">
        <v>52316.299732745778</v>
      </c>
      <c r="AZ82" s="387">
        <v>52899.086479999998</v>
      </c>
      <c r="BA82" s="387">
        <v>51656.619238319588</v>
      </c>
      <c r="BB82" s="387">
        <v>52279.045635150258</v>
      </c>
      <c r="BC82" s="387">
        <v>52950.866266245233</v>
      </c>
      <c r="BD82" s="387">
        <v>53500.869142043361</v>
      </c>
      <c r="BE82" s="387">
        <v>54491.453194815775</v>
      </c>
      <c r="BF82" s="387">
        <v>56290</v>
      </c>
      <c r="BG82" s="387">
        <v>57122.749680805791</v>
      </c>
      <c r="BH82" s="389"/>
      <c r="BL82" s="694">
        <f t="shared" si="5"/>
        <v>1.2209370075026316E-2</v>
      </c>
    </row>
    <row r="83" spans="1:64" x14ac:dyDescent="0.2">
      <c r="A83" s="475">
        <v>74</v>
      </c>
      <c r="B83" s="319">
        <v>29373.838741396266</v>
      </c>
      <c r="C83" s="319">
        <f t="shared" si="3"/>
        <v>30501.821359589012</v>
      </c>
      <c r="D83" s="353">
        <v>31629.803977781761</v>
      </c>
      <c r="E83" s="353">
        <f t="shared" si="4"/>
        <v>32830.847534573266</v>
      </c>
      <c r="F83" s="353">
        <v>34031.891091364771</v>
      </c>
      <c r="G83" s="319">
        <v>34112.313838322356</v>
      </c>
      <c r="H83" s="353">
        <v>34749.204625013263</v>
      </c>
      <c r="I83" s="371">
        <v>34785.584390638425</v>
      </c>
      <c r="J83" s="319">
        <v>34667.96428914275</v>
      </c>
      <c r="K83" s="319">
        <v>35219.708698830407</v>
      </c>
      <c r="L83" s="319">
        <v>35650.665031964265</v>
      </c>
      <c r="M83" s="319">
        <v>36571.359960142829</v>
      </c>
      <c r="N83" s="319">
        <v>35443.327728523385</v>
      </c>
      <c r="O83" s="387">
        <v>35356.479157894741</v>
      </c>
      <c r="P83" s="387">
        <v>35773.672344956081</v>
      </c>
      <c r="Q83" s="387">
        <v>35997.445772549021</v>
      </c>
      <c r="R83" s="387">
        <v>37000.270290897344</v>
      </c>
      <c r="S83" s="388">
        <v>36459.981008708863</v>
      </c>
      <c r="T83" s="387">
        <v>36062.407850169358</v>
      </c>
      <c r="U83" s="387">
        <v>35781.351115157035</v>
      </c>
      <c r="V83" s="387">
        <v>35294.443410985616</v>
      </c>
      <c r="W83" s="387">
        <v>35791.562316519885</v>
      </c>
      <c r="X83" s="387">
        <v>37263.324230868027</v>
      </c>
      <c r="Y83" s="387">
        <v>37359.498128485218</v>
      </c>
      <c r="Z83" s="387">
        <v>38581.553351547584</v>
      </c>
      <c r="AA83" s="387">
        <v>39289.939866897628</v>
      </c>
      <c r="AB83" s="387">
        <v>40260.979836013656</v>
      </c>
      <c r="AC83" s="388">
        <v>40914.929963850132</v>
      </c>
      <c r="AD83" s="387">
        <v>41282.032304670378</v>
      </c>
      <c r="AE83" s="387">
        <v>41274.439021333914</v>
      </c>
      <c r="AF83" s="387">
        <v>42415.689076143375</v>
      </c>
      <c r="AG83" s="387">
        <v>42737.686003573559</v>
      </c>
      <c r="AH83" s="387">
        <v>43241.020398647859</v>
      </c>
      <c r="AI83" s="387">
        <v>43639.40497566406</v>
      </c>
      <c r="AJ83" s="387">
        <v>44055.727844738387</v>
      </c>
      <c r="AK83" s="387">
        <v>44833.088191330338</v>
      </c>
      <c r="AL83" s="387">
        <v>46419.272702662456</v>
      </c>
      <c r="AM83" s="388">
        <v>47886.465810371468</v>
      </c>
      <c r="AN83" s="387">
        <v>48964.512029996877</v>
      </c>
      <c r="AO83" s="387">
        <v>49713.670672527252</v>
      </c>
      <c r="AP83" s="387">
        <v>51292.947302728477</v>
      </c>
      <c r="AQ83" s="387">
        <v>51861.430086765242</v>
      </c>
      <c r="AR83" s="387">
        <v>52675.023015165032</v>
      </c>
      <c r="AS83" s="387">
        <v>52150.049267458518</v>
      </c>
      <c r="AT83" s="387">
        <v>51976.095864282026</v>
      </c>
      <c r="AU83" s="387">
        <v>51659.826216018599</v>
      </c>
      <c r="AV83" s="387">
        <v>51946.500299580592</v>
      </c>
      <c r="AW83" s="388">
        <v>52870.316510850716</v>
      </c>
      <c r="AX83" s="387">
        <v>53105.262683859939</v>
      </c>
      <c r="AY83" s="387">
        <v>53464.023012424259</v>
      </c>
      <c r="AZ83" s="387">
        <v>54054.146399999998</v>
      </c>
      <c r="BA83" s="387">
        <v>52799.060777385159</v>
      </c>
      <c r="BB83" s="387">
        <v>53421.81537630676</v>
      </c>
      <c r="BC83" s="387">
        <v>54147.950077824353</v>
      </c>
      <c r="BD83" s="387">
        <v>54653.941130424122</v>
      </c>
      <c r="BE83" s="387">
        <v>55667.564576260214</v>
      </c>
      <c r="BF83" s="387">
        <v>57562</v>
      </c>
      <c r="BG83" s="387">
        <v>58406.109093488441</v>
      </c>
      <c r="BH83" s="389"/>
      <c r="BL83" s="694">
        <f t="shared" si="5"/>
        <v>1.2381594485079805E-2</v>
      </c>
    </row>
    <row r="84" spans="1:64" x14ac:dyDescent="0.2">
      <c r="A84" s="475">
        <v>75</v>
      </c>
      <c r="B84" s="319">
        <v>29877.468043264504</v>
      </c>
      <c r="C84" s="319">
        <f t="shared" si="3"/>
        <v>31031.438554870023</v>
      </c>
      <c r="D84" s="353">
        <v>32185.409066475542</v>
      </c>
      <c r="E84" s="353">
        <f t="shared" si="4"/>
        <v>33395.666027883475</v>
      </c>
      <c r="F84" s="353">
        <v>34605.922989291408</v>
      </c>
      <c r="G84" s="319">
        <v>34663.797266640846</v>
      </c>
      <c r="H84" s="353">
        <v>35318.960008486261</v>
      </c>
      <c r="I84" s="371">
        <v>35362.171965829242</v>
      </c>
      <c r="J84" s="319">
        <v>35220.780647019295</v>
      </c>
      <c r="K84" s="319">
        <v>35771.202485380119</v>
      </c>
      <c r="L84" s="319">
        <v>36281.049478938607</v>
      </c>
      <c r="M84" s="319">
        <v>37187.472888815086</v>
      </c>
      <c r="N84" s="319">
        <v>36031.58116783858</v>
      </c>
      <c r="O84" s="387">
        <v>35923.799298245613</v>
      </c>
      <c r="P84" s="387">
        <v>36355.83737024221</v>
      </c>
      <c r="Q84" s="387">
        <v>36615.875011764707</v>
      </c>
      <c r="R84" s="387">
        <v>37630.919775736045</v>
      </c>
      <c r="S84" s="388">
        <v>37051.873572261858</v>
      </c>
      <c r="T84" s="387">
        <v>36658.161585973299</v>
      </c>
      <c r="U84" s="387">
        <v>36388.754483386438</v>
      </c>
      <c r="V84" s="387">
        <v>35904.400505775695</v>
      </c>
      <c r="W84" s="387">
        <v>36446.327605674283</v>
      </c>
      <c r="X84" s="387">
        <v>37948.239404058571</v>
      </c>
      <c r="Y84" s="387">
        <v>38044.721869987014</v>
      </c>
      <c r="Z84" s="387">
        <v>39302.74261761293</v>
      </c>
      <c r="AA84" s="387">
        <v>39954.26252165193</v>
      </c>
      <c r="AB84" s="387">
        <v>40954.66432065313</v>
      </c>
      <c r="AC84" s="388">
        <v>41601.491131457144</v>
      </c>
      <c r="AD84" s="387">
        <v>41995.744224931412</v>
      </c>
      <c r="AE84" s="387">
        <v>42025.545690924468</v>
      </c>
      <c r="AF84" s="387">
        <v>43227.149050497654</v>
      </c>
      <c r="AG84" s="387">
        <v>43473.121143537821</v>
      </c>
      <c r="AH84" s="387">
        <v>44049.429653805804</v>
      </c>
      <c r="AI84" s="387">
        <v>44516.682205506622</v>
      </c>
      <c r="AJ84" s="387">
        <v>44864.032998685645</v>
      </c>
      <c r="AK84" s="387">
        <v>45683.551569506722</v>
      </c>
      <c r="AL84" s="387">
        <v>47318.667659280713</v>
      </c>
      <c r="AM84" s="388">
        <v>48774.755103128489</v>
      </c>
      <c r="AN84" s="387">
        <v>49885.840745755646</v>
      </c>
      <c r="AO84" s="387">
        <v>50796.941080820143</v>
      </c>
      <c r="AP84" s="387">
        <v>52270.205946229318</v>
      </c>
      <c r="AQ84" s="387">
        <v>52903.503653916654</v>
      </c>
      <c r="AR84" s="387">
        <v>53739.324555456435</v>
      </c>
      <c r="AS84" s="387">
        <v>53238.961131395292</v>
      </c>
      <c r="AT84" s="387">
        <v>53052.14891277517</v>
      </c>
      <c r="AU84" s="387">
        <v>52745.136995121742</v>
      </c>
      <c r="AV84" s="387">
        <v>53012.895917144575</v>
      </c>
      <c r="AW84" s="388">
        <v>54033.318245272647</v>
      </c>
      <c r="AX84" s="387">
        <v>54219.29451990535</v>
      </c>
      <c r="AY84" s="387">
        <v>54685.173470428621</v>
      </c>
      <c r="AZ84" s="387">
        <v>55259.041120000002</v>
      </c>
      <c r="BA84" s="387">
        <v>54064.333804475849</v>
      </c>
      <c r="BB84" s="387">
        <v>54653.229873085686</v>
      </c>
      <c r="BC84" s="387">
        <v>55419.05850672727</v>
      </c>
      <c r="BD84" s="387">
        <v>55905.191349699613</v>
      </c>
      <c r="BE84" s="387">
        <v>56988.12866222005</v>
      </c>
      <c r="BF84" s="387">
        <v>58981</v>
      </c>
      <c r="BG84" s="387">
        <v>59823.990495105689</v>
      </c>
      <c r="BH84" s="389"/>
      <c r="BL84" s="694">
        <f t="shared" si="5"/>
        <v>1.2593887208913968E-2</v>
      </c>
    </row>
    <row r="85" spans="1:64" x14ac:dyDescent="0.2">
      <c r="A85" s="475">
        <v>76</v>
      </c>
      <c r="B85" s="319">
        <v>30401.51474926254</v>
      </c>
      <c r="C85" s="319">
        <f t="shared" si="3"/>
        <v>31581.185971656894</v>
      </c>
      <c r="D85" s="353">
        <v>32760.857194051248</v>
      </c>
      <c r="E85" s="353">
        <f t="shared" si="4"/>
        <v>34011.408319057977</v>
      </c>
      <c r="F85" s="353">
        <v>35261.959444064705</v>
      </c>
      <c r="G85" s="319">
        <v>35276.556631439162</v>
      </c>
      <c r="H85" s="353">
        <v>35923.957992998832</v>
      </c>
      <c r="I85" s="371">
        <v>35921.965728150433</v>
      </c>
      <c r="J85" s="319">
        <v>35805.490256311801</v>
      </c>
      <c r="K85" s="319">
        <v>36423.887792397662</v>
      </c>
      <c r="L85" s="319">
        <v>36930.830370435237</v>
      </c>
      <c r="M85" s="319">
        <v>37831.172963547295</v>
      </c>
      <c r="N85" s="319">
        <v>36632.530724549069</v>
      </c>
      <c r="O85" s="387">
        <v>36522.205473684211</v>
      </c>
      <c r="P85" s="387">
        <v>36978.532871972318</v>
      </c>
      <c r="Q85" s="387">
        <v>37216.932643137254</v>
      </c>
      <c r="R85" s="387">
        <v>38323.333900842459</v>
      </c>
      <c r="S85" s="388">
        <v>37652.779728153226</v>
      </c>
      <c r="T85" s="387">
        <v>37278.738394102409</v>
      </c>
      <c r="U85" s="387">
        <v>37011.279927173418</v>
      </c>
      <c r="V85" s="387">
        <v>36545.211461391737</v>
      </c>
      <c r="W85" s="387">
        <v>37123.827800702107</v>
      </c>
      <c r="X85" s="387">
        <v>38646.28394159142</v>
      </c>
      <c r="Y85" s="387">
        <v>38799.736918493625</v>
      </c>
      <c r="Z85" s="387">
        <v>40059.162393802158</v>
      </c>
      <c r="AA85" s="387">
        <v>40660.98875011396</v>
      </c>
      <c r="AB85" s="387">
        <v>41685.371291832351</v>
      </c>
      <c r="AC85" s="388">
        <v>42323.596337714109</v>
      </c>
      <c r="AD85" s="387">
        <v>42793.951007288844</v>
      </c>
      <c r="AE85" s="387">
        <v>42811.345509225903</v>
      </c>
      <c r="AF85" s="387">
        <v>44041.990108078404</v>
      </c>
      <c r="AG85" s="387">
        <v>44312.440619416317</v>
      </c>
      <c r="AH85" s="387">
        <v>44907.860240121227</v>
      </c>
      <c r="AI85" s="387">
        <v>45335.474286693017</v>
      </c>
      <c r="AJ85" s="387">
        <v>45746.665063340697</v>
      </c>
      <c r="AK85" s="387">
        <v>46584.131539611357</v>
      </c>
      <c r="AL85" s="387">
        <v>48269.028330107336</v>
      </c>
      <c r="AM85" s="388">
        <v>49785.516175451681</v>
      </c>
      <c r="AN85" s="387">
        <v>50926.841266534735</v>
      </c>
      <c r="AO85" s="387">
        <v>51904.127848776647</v>
      </c>
      <c r="AP85" s="387">
        <v>53230.877455752765</v>
      </c>
      <c r="AQ85" s="387">
        <v>54037.604497128188</v>
      </c>
      <c r="AR85" s="387">
        <v>54845.776651798988</v>
      </c>
      <c r="AS85" s="387">
        <v>54389.29223090077</v>
      </c>
      <c r="AT85" s="387">
        <v>54318.31295020532</v>
      </c>
      <c r="AU85" s="387">
        <v>53985.146860778565</v>
      </c>
      <c r="AV85" s="387">
        <v>54185.931096464948</v>
      </c>
      <c r="AW85" s="388">
        <v>55256.051186598423</v>
      </c>
      <c r="AX85" s="387">
        <v>55441.843446715808</v>
      </c>
      <c r="AY85" s="387">
        <v>55949.250586531198</v>
      </c>
      <c r="AZ85" s="387">
        <v>56522.630160000001</v>
      </c>
      <c r="BA85" s="387">
        <v>55296.996702002354</v>
      </c>
      <c r="BB85" s="387">
        <v>55956.200979824869</v>
      </c>
      <c r="BC85" s="387">
        <v>56731.409222424867</v>
      </c>
      <c r="BD85" s="387">
        <v>57243.130857956632</v>
      </c>
      <c r="BE85" s="387">
        <v>58418.312885649008</v>
      </c>
      <c r="BF85" s="387">
        <v>60414</v>
      </c>
      <c r="BG85" s="387">
        <v>61307.660022698255</v>
      </c>
      <c r="BH85" s="389"/>
      <c r="BL85" s="694">
        <f t="shared" si="5"/>
        <v>1.2786257111031762E-2</v>
      </c>
    </row>
    <row r="86" spans="1:64" x14ac:dyDescent="0.2">
      <c r="A86" s="475">
        <v>77</v>
      </c>
      <c r="B86" s="319">
        <v>30973.202064896755</v>
      </c>
      <c r="C86" s="319">
        <f t="shared" si="3"/>
        <v>32181.211078437751</v>
      </c>
      <c r="D86" s="353">
        <v>33389.220091978743</v>
      </c>
      <c r="E86" s="353">
        <f t="shared" si="4"/>
        <v>34637.83788832248</v>
      </c>
      <c r="F86" s="353">
        <v>35886.455684666209</v>
      </c>
      <c r="G86" s="319">
        <v>35840.295247053618</v>
      </c>
      <c r="H86" s="353">
        <v>36564.198578550968</v>
      </c>
      <c r="I86" s="371">
        <v>36554.532679573371</v>
      </c>
      <c r="J86" s="319">
        <v>36427.408658922919</v>
      </c>
      <c r="K86" s="319">
        <v>37046.215643274852</v>
      </c>
      <c r="L86" s="319">
        <v>37551.51659514843</v>
      </c>
      <c r="M86" s="319">
        <v>38484.068753632819</v>
      </c>
      <c r="N86" s="319">
        <v>37292.72882910425</v>
      </c>
      <c r="O86" s="387">
        <v>37140.040421052632</v>
      </c>
      <c r="P86" s="387">
        <v>37615.966728772954</v>
      </c>
      <c r="Q86" s="387">
        <v>37842.310525490197</v>
      </c>
      <c r="R86" s="387">
        <v>38983.240320544806</v>
      </c>
      <c r="S86" s="388">
        <v>38298.75384573645</v>
      </c>
      <c r="T86" s="387">
        <v>37937.92887029289</v>
      </c>
      <c r="U86" s="387">
        <v>37686.732635411929</v>
      </c>
      <c r="V86" s="387">
        <v>37159.915304001195</v>
      </c>
      <c r="W86" s="387">
        <v>37828.609882778022</v>
      </c>
      <c r="X86" s="387">
        <v>39401.222391274285</v>
      </c>
      <c r="Y86" s="387">
        <v>39565.326407455505</v>
      </c>
      <c r="Z86" s="387">
        <v>40848.740297166805</v>
      </c>
      <c r="AA86" s="387">
        <v>41385.887938736443</v>
      </c>
      <c r="AB86" s="387">
        <v>42455.049301474464</v>
      </c>
      <c r="AC86" s="388">
        <v>43133.626271157809</v>
      </c>
      <c r="AD86" s="387">
        <v>43644.292917322775</v>
      </c>
      <c r="AE86" s="387">
        <v>43611.022587011685</v>
      </c>
      <c r="AF86" s="387">
        <v>44878.808206631256</v>
      </c>
      <c r="AG86" s="387">
        <v>45214.420488385942</v>
      </c>
      <c r="AH86" s="387">
        <v>45808.244200955822</v>
      </c>
      <c r="AI86" s="387">
        <v>46272.817344885167</v>
      </c>
      <c r="AJ86" s="387">
        <v>46654.072764898352</v>
      </c>
      <c r="AK86" s="387">
        <v>47554.571001494762</v>
      </c>
      <c r="AL86" s="387">
        <v>49291.340597463415</v>
      </c>
      <c r="AM86" s="388">
        <v>50800.703938602564</v>
      </c>
      <c r="AN86" s="387">
        <v>51951.981668576191</v>
      </c>
      <c r="AO86" s="387">
        <v>53002.873548616582</v>
      </c>
      <c r="AP86" s="387">
        <v>54332.539604083977</v>
      </c>
      <c r="AQ86" s="387">
        <v>55137.871782964678</v>
      </c>
      <c r="AR86" s="387">
        <v>55975.93843592031</v>
      </c>
      <c r="AS86" s="387">
        <v>55595.924296344223</v>
      </c>
      <c r="AT86" s="387">
        <v>55550.92798958777</v>
      </c>
      <c r="AU86" s="387">
        <v>55268.665844528601</v>
      </c>
      <c r="AV86" s="387">
        <v>55356.596507746304</v>
      </c>
      <c r="AW86" s="388">
        <v>56542.02893523415</v>
      </c>
      <c r="AX86" s="387">
        <v>56764.828404340711</v>
      </c>
      <c r="AY86" s="387">
        <v>57325.162943468589</v>
      </c>
      <c r="AZ86" s="387">
        <v>57902.500399999997</v>
      </c>
      <c r="BA86" s="387">
        <v>56551.39968590498</v>
      </c>
      <c r="BB86" s="387">
        <v>57282.668286849519</v>
      </c>
      <c r="BC86" s="387">
        <v>58142.1069297098</v>
      </c>
      <c r="BD86" s="387">
        <v>58631.203930925862</v>
      </c>
      <c r="BE86" s="387">
        <v>59872.060316197494</v>
      </c>
      <c r="BF86" s="387">
        <v>61986</v>
      </c>
      <c r="BG86" s="387">
        <v>62918.978152929492</v>
      </c>
      <c r="BH86" s="389"/>
      <c r="BL86" s="694">
        <f t="shared" si="5"/>
        <v>1.3003748628291456E-2</v>
      </c>
    </row>
    <row r="87" spans="1:64" x14ac:dyDescent="0.2">
      <c r="A87" s="475">
        <v>78</v>
      </c>
      <c r="B87" s="319">
        <v>31565.30678466077</v>
      </c>
      <c r="C87" s="319">
        <f t="shared" si="3"/>
        <v>32811.287926165423</v>
      </c>
      <c r="D87" s="353">
        <v>34057.269067670073</v>
      </c>
      <c r="E87" s="353">
        <f t="shared" si="4"/>
        <v>35293.572560720429</v>
      </c>
      <c r="F87" s="353">
        <v>36529.876053770786</v>
      </c>
      <c r="G87" s="319">
        <v>36495.947767387814</v>
      </c>
      <c r="H87" s="353">
        <v>37216.186697782963</v>
      </c>
      <c r="I87" s="371">
        <v>37203.893443865942</v>
      </c>
      <c r="J87" s="319">
        <v>37065.273687242006</v>
      </c>
      <c r="K87" s="319">
        <v>37729.258406432746</v>
      </c>
      <c r="L87" s="319">
        <v>38274.034153603643</v>
      </c>
      <c r="M87" s="319">
        <v>39219.725981898206</v>
      </c>
      <c r="N87" s="319">
        <v>37982.551207581782</v>
      </c>
      <c r="O87" s="387">
        <v>37820.047438596492</v>
      </c>
      <c r="P87" s="387">
        <v>38282.877295714665</v>
      </c>
      <c r="Q87" s="387">
        <v>38519.803231372549</v>
      </c>
      <c r="R87" s="387">
        <v>39639.895969706755</v>
      </c>
      <c r="S87" s="388">
        <v>38977.777801893702</v>
      </c>
      <c r="T87" s="387">
        <v>38616.426180514049</v>
      </c>
      <c r="U87" s="387">
        <v>38362.185343650432</v>
      </c>
      <c r="V87" s="387">
        <v>37829.206746533506</v>
      </c>
      <c r="W87" s="387">
        <v>38556.126870727356</v>
      </c>
      <c r="X87" s="387">
        <v>40182.419569641766</v>
      </c>
      <c r="Y87" s="387">
        <v>40368.983882056375</v>
      </c>
      <c r="Z87" s="387">
        <v>41677.69347655226</v>
      </c>
      <c r="AA87" s="387">
        <v>42165.306007840285</v>
      </c>
      <c r="AB87" s="387">
        <v>43277.33821304149</v>
      </c>
      <c r="AC87" s="388">
        <v>44018.485759654046</v>
      </c>
      <c r="AD87" s="387">
        <v>44534.185613869908</v>
      </c>
      <c r="AE87" s="387">
        <v>44469.678017605962</v>
      </c>
      <c r="AF87" s="387">
        <v>45788.319594553344</v>
      </c>
      <c r="AG87" s="387">
        <v>46137.836807623586</v>
      </c>
      <c r="AH87" s="387">
        <v>46761.876675603213</v>
      </c>
      <c r="AI87" s="387">
        <v>47273.387590813712</v>
      </c>
      <c r="AJ87" s="387">
        <v>47686.907128275401</v>
      </c>
      <c r="AK87" s="387">
        <v>48623.724962630789</v>
      </c>
      <c r="AL87" s="387">
        <v>50324.145805980042</v>
      </c>
      <c r="AM87" s="388">
        <v>51885.243191387293</v>
      </c>
      <c r="AN87" s="387">
        <v>53046.329861472761</v>
      </c>
      <c r="AO87" s="387">
        <v>54086.143956909473</v>
      </c>
      <c r="AP87" s="387">
        <v>55515.755161137327</v>
      </c>
      <c r="AQ87" s="387">
        <v>56315.279579616275</v>
      </c>
      <c r="AR87" s="387">
        <v>57225.965863812075</v>
      </c>
      <c r="AS87" s="387">
        <v>56898.523917363775</v>
      </c>
      <c r="AT87" s="387">
        <v>56737.568476090026</v>
      </c>
      <c r="AU87" s="387">
        <v>56488.129737752512</v>
      </c>
      <c r="AV87" s="387">
        <v>56603.094496276644</v>
      </c>
      <c r="AW87" s="388">
        <v>57865.485088201705</v>
      </c>
      <c r="AX87" s="387">
        <v>58133.990847397559</v>
      </c>
      <c r="AY87" s="387">
        <v>58701.075300405981</v>
      </c>
      <c r="AZ87" s="387">
        <v>59329.990559999998</v>
      </c>
      <c r="BA87" s="387">
        <v>57909.068080094228</v>
      </c>
      <c r="BB87" s="387">
        <v>58696.712340392711</v>
      </c>
      <c r="BC87" s="387">
        <v>59617.311803519755</v>
      </c>
      <c r="BD87" s="387">
        <v>60109.09964067112</v>
      </c>
      <c r="BE87" s="387">
        <v>61437.476858747243</v>
      </c>
      <c r="BF87" s="387">
        <v>63562</v>
      </c>
      <c r="BG87" s="387">
        <v>64497.893176337071</v>
      </c>
      <c r="BH87" s="389"/>
      <c r="BL87" s="694">
        <f t="shared" si="5"/>
        <v>1.3200527539017459E-2</v>
      </c>
    </row>
    <row r="88" spans="1:64" x14ac:dyDescent="0.2">
      <c r="A88" s="476">
        <v>79</v>
      </c>
      <c r="B88" s="320">
        <v>32171.023107177974</v>
      </c>
      <c r="C88" s="320">
        <f t="shared" si="3"/>
        <v>33461.39926785764</v>
      </c>
      <c r="D88" s="354">
        <v>34751.775428537301</v>
      </c>
      <c r="E88" s="354">
        <f t="shared" si="4"/>
        <v>35943.611797203259</v>
      </c>
      <c r="F88" s="354">
        <v>37135.448165869217</v>
      </c>
      <c r="G88" s="320">
        <v>37194.493443257896</v>
      </c>
      <c r="H88" s="354">
        <v>37956.281319613874</v>
      </c>
      <c r="I88" s="374">
        <v>37886.841833897786</v>
      </c>
      <c r="J88" s="320">
        <v>37750.978592685038</v>
      </c>
      <c r="K88" s="320">
        <v>38387.003289473687</v>
      </c>
      <c r="L88" s="320">
        <v>38991.702600928271</v>
      </c>
      <c r="M88" s="320">
        <v>39996.763929253517</v>
      </c>
      <c r="N88" s="320">
        <v>38769.710486089883</v>
      </c>
      <c r="O88" s="390">
        <v>38558.340771929827</v>
      </c>
      <c r="P88" s="390">
        <v>38986.633750332709</v>
      </c>
      <c r="Q88" s="390">
        <v>39238.987796078436</v>
      </c>
      <c r="R88" s="390">
        <v>40358.316259136409</v>
      </c>
      <c r="S88" s="391">
        <v>39689.851596624969</v>
      </c>
      <c r="T88" s="390">
        <v>39358.36023112174</v>
      </c>
      <c r="U88" s="390">
        <v>39022.515976331364</v>
      </c>
      <c r="V88" s="390">
        <v>38536.472171620837</v>
      </c>
      <c r="W88" s="390">
        <v>39304.105273962763</v>
      </c>
      <c r="X88" s="390">
        <v>41062.086980576576</v>
      </c>
      <c r="Y88" s="390">
        <v>41229.743335115731</v>
      </c>
      <c r="Z88" s="390">
        <v>42550.166697855449</v>
      </c>
      <c r="AA88" s="390">
        <v>43003.281393016689</v>
      </c>
      <c r="AB88" s="390">
        <v>44173.672097688002</v>
      </c>
      <c r="AC88" s="391">
        <v>44957.596675563364</v>
      </c>
      <c r="AD88" s="390">
        <v>45443.853703673645</v>
      </c>
      <c r="AE88" s="390">
        <v>45382.107828702108</v>
      </c>
      <c r="AF88" s="390">
        <v>46773.90535507114</v>
      </c>
      <c r="AG88" s="390">
        <v>47109.072900536034</v>
      </c>
      <c r="AH88" s="390">
        <v>47784.893577340015</v>
      </c>
      <c r="AI88" s="390">
        <v>48334.023665091845</v>
      </c>
      <c r="AJ88" s="390">
        <v>48775.486674683299</v>
      </c>
      <c r="AK88" s="390">
        <v>49803.74289985052</v>
      </c>
      <c r="AL88" s="390">
        <v>51593.791686406148</v>
      </c>
      <c r="AM88" s="391">
        <v>53034.707242978191</v>
      </c>
      <c r="AN88" s="390">
        <v>54329.557650244766</v>
      </c>
      <c r="AO88" s="390">
        <v>55343.863106278106</v>
      </c>
      <c r="AP88" s="390">
        <v>56826.13874535061</v>
      </c>
      <c r="AQ88" s="390">
        <v>57611.781498228032</v>
      </c>
      <c r="AR88" s="390">
        <v>58591.907320844482</v>
      </c>
      <c r="AS88" s="390">
        <v>58276.618015436521</v>
      </c>
      <c r="AT88" s="390">
        <v>58178.932836658205</v>
      </c>
      <c r="AU88" s="390">
        <v>57832.078052187586</v>
      </c>
      <c r="AV88" s="390">
        <v>58015.476247539162</v>
      </c>
      <c r="AW88" s="391">
        <v>59329.485257413595</v>
      </c>
      <c r="AX88" s="390">
        <v>59567.801770059108</v>
      </c>
      <c r="AY88" s="390">
        <v>60123.303262133544</v>
      </c>
      <c r="AZ88" s="390">
        <v>60844.968479999996</v>
      </c>
      <c r="BA88" s="390">
        <v>59374.349901845308</v>
      </c>
      <c r="BB88" s="390">
        <v>60266.685723103044</v>
      </c>
      <c r="BC88" s="390">
        <v>61217.301032246971</v>
      </c>
      <c r="BD88" s="390">
        <v>61727.996001169464</v>
      </c>
      <c r="BE88" s="390">
        <v>63093.048280710849</v>
      </c>
      <c r="BF88" s="390">
        <v>65149</v>
      </c>
      <c r="BG88" s="390">
        <v>66063.061427152788</v>
      </c>
      <c r="BH88" s="392"/>
      <c r="BL88" s="694">
        <f t="shared" si="5"/>
        <v>1.3350664874521412E-2</v>
      </c>
    </row>
    <row r="89" spans="1:64" x14ac:dyDescent="0.2">
      <c r="A89" s="477">
        <v>80</v>
      </c>
      <c r="B89" s="321">
        <v>32824.380039331365</v>
      </c>
      <c r="C89" s="321">
        <f t="shared" si="3"/>
        <v>34135.330914367951</v>
      </c>
      <c r="D89" s="356">
        <v>35446.281789404529</v>
      </c>
      <c r="E89" s="356">
        <f t="shared" si="4"/>
        <v>36647.269397778131</v>
      </c>
      <c r="F89" s="356">
        <v>37848.25700615174</v>
      </c>
      <c r="G89" s="321">
        <v>37899.166712775965</v>
      </c>
      <c r="H89" s="356">
        <v>38649.38580672536</v>
      </c>
      <c r="I89" s="375">
        <v>38653.759288277812</v>
      </c>
      <c r="J89" s="321">
        <v>38426.052414322745</v>
      </c>
      <c r="K89" s="321">
        <v>39135.820540935674</v>
      </c>
      <c r="L89" s="321">
        <v>39757.86215955863</v>
      </c>
      <c r="M89" s="321">
        <v>40778.399734285485</v>
      </c>
      <c r="N89" s="321">
        <v>39510.317334148582</v>
      </c>
      <c r="O89" s="393">
        <v>39319.948631578947</v>
      </c>
      <c r="P89" s="393">
        <v>39723.55150385946</v>
      </c>
      <c r="Q89" s="393">
        <v>40038.081756862746</v>
      </c>
      <c r="R89" s="393">
        <v>41089.739630727679</v>
      </c>
      <c r="S89" s="394">
        <v>40416.948045253528</v>
      </c>
      <c r="T89" s="393">
        <v>40111.326758318392</v>
      </c>
      <c r="U89" s="393">
        <v>39781.140100136552</v>
      </c>
      <c r="V89" s="393">
        <v>39248.484344527547</v>
      </c>
      <c r="W89" s="393">
        <v>40070.271601896908</v>
      </c>
      <c r="X89" s="393">
        <v>42029.283487126799</v>
      </c>
      <c r="Y89" s="393">
        <v>42122.226109540905</v>
      </c>
      <c r="Z89" s="393">
        <v>43515.897151839512</v>
      </c>
      <c r="AA89" s="393">
        <v>43867.506609535973</v>
      </c>
      <c r="AB89" s="393">
        <v>45107.028468874261</v>
      </c>
      <c r="AC89" s="394">
        <v>45917.285719112129</v>
      </c>
      <c r="AD89" s="393">
        <v>46405.656921153881</v>
      </c>
      <c r="AE89" s="393">
        <v>46374.331881833277</v>
      </c>
      <c r="AF89" s="393">
        <v>47800.064114306653</v>
      </c>
      <c r="AG89" s="393">
        <v>48126.479809410368</v>
      </c>
      <c r="AH89" s="393">
        <v>48841.795896957687</v>
      </c>
      <c r="AI89" s="393">
        <v>49459.467606799786</v>
      </c>
      <c r="AJ89" s="393">
        <v>49888.841857993793</v>
      </c>
      <c r="AK89" s="393">
        <v>51005.022421524656</v>
      </c>
      <c r="AL89" s="393">
        <v>52748.015214066239</v>
      </c>
      <c r="AM89" s="394">
        <v>54283.034056387565</v>
      </c>
      <c r="AN89" s="393">
        <v>55615.669096969061</v>
      </c>
      <c r="AO89" s="393">
        <v>56684.586092126323</v>
      </c>
      <c r="AP89" s="393">
        <v>58260.925834394271</v>
      </c>
      <c r="AQ89" s="393">
        <v>58932.643578149822</v>
      </c>
      <c r="AR89" s="393">
        <v>60001.31653880464</v>
      </c>
      <c r="AS89" s="393">
        <v>59696.937837962745</v>
      </c>
      <c r="AT89" s="393">
        <v>59702.305859120788</v>
      </c>
      <c r="AU89" s="393">
        <v>59310.17948074342</v>
      </c>
      <c r="AV89" s="393">
        <v>59485.917315757943</v>
      </c>
      <c r="AW89" s="394">
        <v>60784.11582554254</v>
      </c>
      <c r="AX89" s="393">
        <v>61108.975346349907</v>
      </c>
      <c r="AY89" s="393">
        <v>61614.439806597708</v>
      </c>
      <c r="AZ89" s="393">
        <v>62471.797839999999</v>
      </c>
      <c r="BA89" s="393">
        <v>60953.767177071059</v>
      </c>
      <c r="BB89" s="393">
        <v>61893.263588319256</v>
      </c>
      <c r="BC89" s="393">
        <v>62854.302569636086</v>
      </c>
      <c r="BD89" s="393">
        <v>63376.136941083263</v>
      </c>
      <c r="BE89" s="393">
        <v>64744.521753610192</v>
      </c>
      <c r="BF89" s="393">
        <v>66810</v>
      </c>
      <c r="BG89" s="393">
        <v>67811.847283302603</v>
      </c>
      <c r="BH89" s="395"/>
      <c r="BL89" s="694">
        <f t="shared" si="5"/>
        <v>1.3516693819561221E-2</v>
      </c>
    </row>
    <row r="90" spans="1:64" x14ac:dyDescent="0.2">
      <c r="A90" s="475">
        <v>81</v>
      </c>
      <c r="B90" s="319">
        <v>33491.348574237956</v>
      </c>
      <c r="C90" s="319">
        <f t="shared" si="3"/>
        <v>34849.140093724724</v>
      </c>
      <c r="D90" s="353">
        <v>36206.931613211491</v>
      </c>
      <c r="E90" s="353">
        <f t="shared" si="4"/>
        <v>37399.76883690877</v>
      </c>
      <c r="F90" s="353">
        <v>38592.606060606056</v>
      </c>
      <c r="G90" s="319">
        <v>38634.477950533947</v>
      </c>
      <c r="H90" s="353">
        <v>39365.985361196559</v>
      </c>
      <c r="I90" s="371">
        <v>39420.676742657837</v>
      </c>
      <c r="J90" s="319">
        <v>39164.912738792358</v>
      </c>
      <c r="K90" s="319">
        <v>39904.876096491229</v>
      </c>
      <c r="L90" s="319">
        <v>40557.965496102981</v>
      </c>
      <c r="M90" s="319">
        <v>41615.209831437358</v>
      </c>
      <c r="N90" s="319">
        <v>40335.564964842561</v>
      </c>
      <c r="O90" s="387">
        <v>40054.356210526319</v>
      </c>
      <c r="P90" s="387">
        <v>40493.630556294913</v>
      </c>
      <c r="Q90" s="387">
        <v>40858.021647058828</v>
      </c>
      <c r="R90" s="387">
        <v>41951.193823935188</v>
      </c>
      <c r="S90" s="388">
        <v>41201.130578691766</v>
      </c>
      <c r="T90" s="387">
        <v>40916.697549312616</v>
      </c>
      <c r="U90" s="387">
        <v>40620.415293582155</v>
      </c>
      <c r="V90" s="387">
        <v>40102.898952015596</v>
      </c>
      <c r="W90" s="387">
        <v>40902.369156863955</v>
      </c>
      <c r="X90" s="387">
        <v>42998.668221067404</v>
      </c>
      <c r="Y90" s="387">
        <v>43122.568176609886</v>
      </c>
      <c r="Z90" s="387">
        <v>44514.785732998986</v>
      </c>
      <c r="AA90" s="387">
        <v>44865.000200565235</v>
      </c>
      <c r="AB90" s="387">
        <v>46147.555195833476</v>
      </c>
      <c r="AC90" s="388">
        <v>46955.545795466067</v>
      </c>
      <c r="AD90" s="387">
        <v>47430.381844450581</v>
      </c>
      <c r="AE90" s="387">
        <v>47425.534287772942</v>
      </c>
      <c r="AF90" s="387">
        <v>48883.701288392265</v>
      </c>
      <c r="AG90" s="387">
        <v>49214.791899940443</v>
      </c>
      <c r="AH90" s="387">
        <v>50021.331157477558</v>
      </c>
      <c r="AI90" s="387">
        <v>50556.459314026346</v>
      </c>
      <c r="AJ90" s="387">
        <v>51105.945020833919</v>
      </c>
      <c r="AK90" s="387">
        <v>52210.857997010462</v>
      </c>
      <c r="AL90" s="387">
        <v>54071.624791889437</v>
      </c>
      <c r="AM90" s="388">
        <v>55732.037520652339</v>
      </c>
      <c r="AN90" s="387">
        <v>57044.52161233205</v>
      </c>
      <c r="AO90" s="387">
        <v>58137.856652862116</v>
      </c>
      <c r="AP90" s="387">
        <v>59535.370628323224</v>
      </c>
      <c r="AQ90" s="387">
        <v>60422.673444946835</v>
      </c>
      <c r="AR90" s="387">
        <v>61601.720463871541</v>
      </c>
      <c r="AS90" s="387">
        <v>61170.99949161159</v>
      </c>
      <c r="AT90" s="387">
        <v>61282.836433812801</v>
      </c>
      <c r="AU90" s="387">
        <v>60766.52635025265</v>
      </c>
      <c r="AV90" s="387">
        <v>61033.375845245231</v>
      </c>
      <c r="AW90" s="388">
        <v>62301.991200981429</v>
      </c>
      <c r="AX90" s="387">
        <v>62758.666013405753</v>
      </c>
      <c r="AY90" s="387">
        <v>63337.154375012746</v>
      </c>
      <c r="AZ90" s="387">
        <v>64252.56136</v>
      </c>
      <c r="BA90" s="387">
        <v>62602.752728700427</v>
      </c>
      <c r="BB90" s="387">
        <v>63591.398063495741</v>
      </c>
      <c r="BC90" s="387">
        <v>64591.766087678923</v>
      </c>
      <c r="BD90" s="387">
        <v>65187.211966311734</v>
      </c>
      <c r="BE90" s="387">
        <v>66501.517414914386</v>
      </c>
      <c r="BF90" s="387">
        <v>68569</v>
      </c>
      <c r="BG90" s="387">
        <v>69614.638317491845</v>
      </c>
      <c r="BH90" s="389"/>
      <c r="BL90" s="694">
        <f t="shared" si="5"/>
        <v>1.3679624176971439E-2</v>
      </c>
    </row>
    <row r="91" spans="1:64" x14ac:dyDescent="0.2">
      <c r="A91" s="475">
        <v>82</v>
      </c>
      <c r="B91" s="319">
        <v>34212.763520157328</v>
      </c>
      <c r="C91" s="319">
        <f t="shared" si="3"/>
        <v>35610.015517469816</v>
      </c>
      <c r="D91" s="353">
        <v>37007.267514782303</v>
      </c>
      <c r="E91" s="353">
        <f t="shared" si="4"/>
        <v>38219.421636179031</v>
      </c>
      <c r="F91" s="353">
        <v>39431.575757575753</v>
      </c>
      <c r="G91" s="319">
        <v>39406.554750179828</v>
      </c>
      <c r="H91" s="353">
        <v>40170.691418266681</v>
      </c>
      <c r="I91" s="371">
        <v>40232.377698023556</v>
      </c>
      <c r="J91" s="319">
        <v>39951.612940385909</v>
      </c>
      <c r="K91" s="319">
        <v>40759.944444444445</v>
      </c>
      <c r="L91" s="319">
        <v>41387.163499430768</v>
      </c>
      <c r="M91" s="319">
        <v>42507.194220709134</v>
      </c>
      <c r="N91" s="319">
        <v>41194.668908590647</v>
      </c>
      <c r="O91" s="387">
        <v>40878.136140350878</v>
      </c>
      <c r="P91" s="387">
        <v>41307.924673941976</v>
      </c>
      <c r="Q91" s="387">
        <v>41695.33314509804</v>
      </c>
      <c r="R91" s="387">
        <v>42877.6634279508</v>
      </c>
      <c r="S91" s="388">
        <v>42051.412789278053</v>
      </c>
      <c r="T91" s="387">
        <v>41727.584578601316</v>
      </c>
      <c r="U91" s="387">
        <v>41525.219481110609</v>
      </c>
      <c r="V91" s="387">
        <v>40973.927176871475</v>
      </c>
      <c r="W91" s="387">
        <v>41866.329165896823</v>
      </c>
      <c r="X91" s="387">
        <v>44027.135094548401</v>
      </c>
      <c r="Y91" s="387">
        <v>44173.667557864181</v>
      </c>
      <c r="Z91" s="387">
        <v>45635.94490811781</v>
      </c>
      <c r="AA91" s="387">
        <v>45888.743622937371</v>
      </c>
      <c r="AB91" s="387">
        <v>47215.361649716717</v>
      </c>
      <c r="AC91" s="388">
        <v>48036.832865975201</v>
      </c>
      <c r="AD91" s="387">
        <v>48525.219525657056</v>
      </c>
      <c r="AE91" s="387">
        <v>48518.368472165661</v>
      </c>
      <c r="AF91" s="387">
        <v>50077.223667338345</v>
      </c>
      <c r="AG91" s="387">
        <v>50458.106015485406</v>
      </c>
      <c r="AH91" s="387">
        <v>51249.274157827254</v>
      </c>
      <c r="AI91" s="387">
        <v>51726.16228714976</v>
      </c>
      <c r="AJ91" s="387">
        <v>52313.757319835568</v>
      </c>
      <c r="AK91" s="387">
        <v>53494.146487294463</v>
      </c>
      <c r="AL91" s="387">
        <v>55470.183949430822</v>
      </c>
      <c r="AM91" s="388">
        <v>57179.565421307881</v>
      </c>
      <c r="AN91" s="387">
        <v>58571.418498073115</v>
      </c>
      <c r="AO91" s="387">
        <v>59624.891486064182</v>
      </c>
      <c r="AP91" s="387">
        <v>60974.304500861232</v>
      </c>
      <c r="AQ91" s="387">
        <v>61960.070292068922</v>
      </c>
      <c r="AR91" s="387">
        <v>63125.726506095751</v>
      </c>
      <c r="AS91" s="387">
        <v>62618.190229699125</v>
      </c>
      <c r="AT91" s="387">
        <v>62848.456342705824</v>
      </c>
      <c r="AU91" s="387">
        <v>62342.523294518236</v>
      </c>
      <c r="AV91" s="387">
        <v>62552.397158264146</v>
      </c>
      <c r="AW91" s="388">
        <v>63959.239392529293</v>
      </c>
      <c r="AX91" s="387">
        <v>64459.151914436727</v>
      </c>
      <c r="AY91" s="387">
        <v>65128.777526164391</v>
      </c>
      <c r="AZ91" s="387">
        <v>66129.672160000002</v>
      </c>
      <c r="BA91" s="387">
        <v>64272.391362387119</v>
      </c>
      <c r="BB91" s="387">
        <v>65380.313312502418</v>
      </c>
      <c r="BC91" s="387">
        <v>66388.449299580796</v>
      </c>
      <c r="BD91" s="387">
        <v>67005.598136394066</v>
      </c>
      <c r="BE91" s="387">
        <v>68359.937315559175</v>
      </c>
      <c r="BF91" s="387">
        <v>70590</v>
      </c>
      <c r="BG91" s="387">
        <v>71580.426798127388</v>
      </c>
      <c r="BH91" s="389"/>
      <c r="BL91" s="694">
        <f t="shared" si="5"/>
        <v>1.3931041917752962E-2</v>
      </c>
    </row>
    <row r="92" spans="1:64" x14ac:dyDescent="0.2">
      <c r="A92" s="475">
        <v>83</v>
      </c>
      <c r="B92" s="319">
        <v>34995.43067846608</v>
      </c>
      <c r="C92" s="319">
        <f t="shared" si="3"/>
        <v>36414.745739997539</v>
      </c>
      <c r="D92" s="353">
        <v>37834.060801528998</v>
      </c>
      <c r="E92" s="353">
        <f t="shared" si="4"/>
        <v>39064.919213705944</v>
      </c>
      <c r="F92" s="353">
        <v>40295.777625882889</v>
      </c>
      <c r="G92" s="319">
        <v>40264.417860897469</v>
      </c>
      <c r="H92" s="353">
        <v>40998.892542696507</v>
      </c>
      <c r="I92" s="371">
        <v>41105.655967244602</v>
      </c>
      <c r="J92" s="319">
        <v>40796.784102908707</v>
      </c>
      <c r="K92" s="319">
        <v>41594.774488304094</v>
      </c>
      <c r="L92" s="319">
        <v>42284.24905858656</v>
      </c>
      <c r="M92" s="319">
        <v>43435.961471394177</v>
      </c>
      <c r="N92" s="319">
        <v>42129.94955671049</v>
      </c>
      <c r="O92" s="387">
        <v>41787.402666666669</v>
      </c>
      <c r="P92" s="387">
        <v>42206.964333244607</v>
      </c>
      <c r="Q92" s="387">
        <v>42636.87429019608</v>
      </c>
      <c r="R92" s="387">
        <v>43849.643819532095</v>
      </c>
      <c r="S92" s="388">
        <v>42943.758430776739</v>
      </c>
      <c r="T92" s="387">
        <v>42626.731420601718</v>
      </c>
      <c r="U92" s="387">
        <v>42457.747473827949</v>
      </c>
      <c r="V92" s="387">
        <v>41918.52999292771</v>
      </c>
      <c r="W92" s="387">
        <v>42932.596251360068</v>
      </c>
      <c r="X92" s="387">
        <v>45130.001699302498</v>
      </c>
      <c r="Y92" s="387">
        <v>45171.894736842107</v>
      </c>
      <c r="Z92" s="387">
        <v>46813.058422845163</v>
      </c>
      <c r="AA92" s="387">
        <v>46989.217321542536</v>
      </c>
      <c r="AB92" s="387">
        <v>48324.087693985995</v>
      </c>
      <c r="AC92" s="388">
        <v>49131.215108618533</v>
      </c>
      <c r="AD92" s="387">
        <v>49704.552068959922</v>
      </c>
      <c r="AE92" s="387">
        <v>49717.016760126564</v>
      </c>
      <c r="AF92" s="387">
        <v>51301.175795322713</v>
      </c>
      <c r="AG92" s="387">
        <v>51749.23990470518</v>
      </c>
      <c r="AH92" s="387">
        <v>52448.172514279053</v>
      </c>
      <c r="AI92" s="387">
        <v>52943.285651075486</v>
      </c>
      <c r="AJ92" s="387">
        <v>53671.771917559221</v>
      </c>
      <c r="AK92" s="387">
        <v>54933.85949177877</v>
      </c>
      <c r="AL92" s="387">
        <v>56973.672518577667</v>
      </c>
      <c r="AM92" s="388">
        <v>58686.115866332664</v>
      </c>
      <c r="AN92" s="387">
        <v>60251.149255285905</v>
      </c>
      <c r="AO92" s="387">
        <v>61147.097436418611</v>
      </c>
      <c r="AP92" s="387">
        <v>62565.287101525253</v>
      </c>
      <c r="AQ92" s="387">
        <v>63513.707246731028</v>
      </c>
      <c r="AR92" s="387">
        <v>64811.748748141537</v>
      </c>
      <c r="AS92" s="387">
        <v>64322.574016730599</v>
      </c>
      <c r="AT92" s="387">
        <v>64554.485021205925</v>
      </c>
      <c r="AU92" s="387">
        <v>63972.906636400352</v>
      </c>
      <c r="AV92" s="387">
        <v>64170.948728922369</v>
      </c>
      <c r="AW92" s="388">
        <v>65752.346799780033</v>
      </c>
      <c r="AX92" s="387">
        <v>66221.977420800802</v>
      </c>
      <c r="AY92" s="387">
        <v>66997.216802333875</v>
      </c>
      <c r="AZ92" s="387">
        <v>68031.146639999992</v>
      </c>
      <c r="BA92" s="387">
        <v>66122.472712995674</v>
      </c>
      <c r="BB92" s="387">
        <v>67282.437526520851</v>
      </c>
      <c r="BC92" s="387">
        <v>68299.341921067957</v>
      </c>
      <c r="BD92" s="387">
        <v>68949.318218256929</v>
      </c>
      <c r="BE92" s="387">
        <v>70236.797986993173</v>
      </c>
      <c r="BF92" s="387">
        <v>72593</v>
      </c>
      <c r="BG92" s="387">
        <v>73606.111930770319</v>
      </c>
      <c r="BH92" s="389"/>
      <c r="BL92" s="694">
        <f t="shared" si="5"/>
        <v>1.41087852843369E-2</v>
      </c>
    </row>
    <row r="93" spans="1:64" x14ac:dyDescent="0.2">
      <c r="A93" s="475">
        <v>84</v>
      </c>
      <c r="B93" s="319">
        <v>35798.51524090462</v>
      </c>
      <c r="C93" s="319">
        <f t="shared" si="3"/>
        <v>37252.834876619068</v>
      </c>
      <c r="D93" s="353">
        <v>38707.154512333516</v>
      </c>
      <c r="E93" s="353">
        <f t="shared" si="4"/>
        <v>39955.64515318202</v>
      </c>
      <c r="F93" s="353">
        <v>41204.135794030532</v>
      </c>
      <c r="G93" s="319">
        <v>41244.832844574776</v>
      </c>
      <c r="H93" s="353">
        <v>41897.57886920547</v>
      </c>
      <c r="I93" s="371">
        <v>41956.542485972801</v>
      </c>
      <c r="J93" s="319">
        <v>41668.532974944806</v>
      </c>
      <c r="K93" s="319">
        <v>42571.272660818715</v>
      </c>
      <c r="L93" s="319">
        <v>43249.222173570364</v>
      </c>
      <c r="M93" s="319">
        <v>44383.120152785857</v>
      </c>
      <c r="N93" s="319">
        <v>43124.478752675022</v>
      </c>
      <c r="O93" s="387">
        <v>42824.899087719299</v>
      </c>
      <c r="P93" s="387">
        <v>43164.957412829383</v>
      </c>
      <c r="Q93" s="387">
        <v>43630.530258823528</v>
      </c>
      <c r="R93" s="387">
        <v>44860.633457598262</v>
      </c>
      <c r="S93" s="388">
        <v>43953.280772674239</v>
      </c>
      <c r="T93" s="387">
        <v>43647.235505080695</v>
      </c>
      <c r="U93" s="387">
        <v>43428.080655439233</v>
      </c>
      <c r="V93" s="387">
        <v>42998.415121836217</v>
      </c>
      <c r="W93" s="387">
        <v>44012.504280347363</v>
      </c>
      <c r="X93" s="387">
        <v>46326.96208184315</v>
      </c>
      <c r="Y93" s="387">
        <v>46373.151172561302</v>
      </c>
      <c r="Z93" s="387">
        <v>48010.89576705714</v>
      </c>
      <c r="AA93" s="387">
        <v>48132.094593855414</v>
      </c>
      <c r="AB93" s="387">
        <v>49479.578984410735</v>
      </c>
      <c r="AC93" s="388">
        <v>50330.358728335414</v>
      </c>
      <c r="AD93" s="387">
        <v>50975.570526452495</v>
      </c>
      <c r="AE93" s="387">
        <v>51031.887096268911</v>
      </c>
      <c r="AF93" s="387">
        <v>52613.036087195462</v>
      </c>
      <c r="AG93" s="387">
        <v>53020.586301369862</v>
      </c>
      <c r="AH93" s="387">
        <v>53793.907681547964</v>
      </c>
      <c r="AI93" s="387">
        <v>54373.800773611561</v>
      </c>
      <c r="AJ93" s="387">
        <v>55162.955563634336</v>
      </c>
      <c r="AK93" s="387">
        <v>56343.198804185347</v>
      </c>
      <c r="AL93" s="387">
        <v>58522.130835555428</v>
      </c>
      <c r="AM93" s="388">
        <v>60390.391834994392</v>
      </c>
      <c r="AN93" s="387">
        <v>61906.368919904176</v>
      </c>
      <c r="AO93" s="387">
        <v>63022.4214029828</v>
      </c>
      <c r="AP93" s="387">
        <v>64364.991138071346</v>
      </c>
      <c r="AQ93" s="387">
        <v>65251.398753513378</v>
      </c>
      <c r="AR93" s="387">
        <v>66654.518370502527</v>
      </c>
      <c r="AS93" s="387">
        <v>66230.4090215834</v>
      </c>
      <c r="AT93" s="387">
        <v>66352.462805466406</v>
      </c>
      <c r="AU93" s="387">
        <v>65773.70069081425</v>
      </c>
      <c r="AV93" s="387">
        <v>65974.34220662502</v>
      </c>
      <c r="AW93" s="388">
        <v>67601.67181352849</v>
      </c>
      <c r="AX93" s="387">
        <v>68111.791012102709</v>
      </c>
      <c r="AY93" s="387">
        <v>68976.361670440863</v>
      </c>
      <c r="AZ93" s="387">
        <v>70028.968399999998</v>
      </c>
      <c r="BA93" s="387">
        <v>68131.256694149983</v>
      </c>
      <c r="BB93" s="387">
        <v>69403.503606835642</v>
      </c>
      <c r="BC93" s="387">
        <v>70413.273492928958</v>
      </c>
      <c r="BD93" s="387">
        <v>71115.505993530198</v>
      </c>
      <c r="BE93" s="387">
        <v>72327.776497035084</v>
      </c>
      <c r="BF93" s="387">
        <v>74773</v>
      </c>
      <c r="BG93" s="387">
        <v>75872.365583770748</v>
      </c>
      <c r="BH93" s="389"/>
      <c r="BL93" s="694">
        <f t="shared" si="5"/>
        <v>1.4267051079616788E-2</v>
      </c>
    </row>
    <row r="94" spans="1:64" x14ac:dyDescent="0.2">
      <c r="A94" s="475">
        <v>85</v>
      </c>
      <c r="B94" s="319">
        <v>36642.434611602752</v>
      </c>
      <c r="C94" s="319">
        <f t="shared" si="3"/>
        <v>38154.334668281219</v>
      </c>
      <c r="D94" s="353">
        <v>39666.234724959686</v>
      </c>
      <c r="E94" s="353">
        <f t="shared" si="4"/>
        <v>40914.596514906363</v>
      </c>
      <c r="F94" s="353">
        <v>42162.95830485304</v>
      </c>
      <c r="G94" s="319">
        <v>42292.651358379902</v>
      </c>
      <c r="H94" s="353">
        <v>42890.245465153283</v>
      </c>
      <c r="I94" s="371">
        <v>42813.026942324213</v>
      </c>
      <c r="J94" s="319">
        <v>42678.485936450037</v>
      </c>
      <c r="K94" s="319">
        <v>43603.426169590646</v>
      </c>
      <c r="L94" s="319">
        <v>44316.026622296173</v>
      </c>
      <c r="M94" s="319">
        <v>45459.018849123982</v>
      </c>
      <c r="N94" s="319">
        <v>44174.024457352491</v>
      </c>
      <c r="O94" s="387">
        <v>43858.509754385967</v>
      </c>
      <c r="P94" s="387">
        <v>44299.810753260579</v>
      </c>
      <c r="Q94" s="387">
        <v>44714.518588235296</v>
      </c>
      <c r="R94" s="387">
        <v>45995.15237619984</v>
      </c>
      <c r="S94" s="388">
        <v>45013.880137822511</v>
      </c>
      <c r="T94" s="387">
        <v>44758.757521418607</v>
      </c>
      <c r="U94" s="387">
        <v>44519.390441511154</v>
      </c>
      <c r="V94" s="387">
        <v>44135.261224577262</v>
      </c>
      <c r="W94" s="387">
        <v>45222.001272813126</v>
      </c>
      <c r="X94" s="387">
        <v>47681.474836491536</v>
      </c>
      <c r="Y94" s="387">
        <v>47707.645558016957</v>
      </c>
      <c r="Z94" s="387">
        <v>49347.582768816188</v>
      </c>
      <c r="AA94" s="387">
        <v>49351.702142401322</v>
      </c>
      <c r="AB94" s="387">
        <v>50804.594292149064</v>
      </c>
      <c r="AC94" s="388">
        <v>51664.195547146861</v>
      </c>
      <c r="AD94" s="387">
        <v>52376.027921624649</v>
      </c>
      <c r="AE94" s="387">
        <v>52558.385639547632</v>
      </c>
      <c r="AF94" s="387">
        <v>54009.423459730111</v>
      </c>
      <c r="AG94" s="387">
        <v>54366.135795116141</v>
      </c>
      <c r="AH94" s="387">
        <v>55236.45832847651</v>
      </c>
      <c r="AI94" s="387">
        <v>55886.511240204956</v>
      </c>
      <c r="AJ94" s="387">
        <v>56829.117145334043</v>
      </c>
      <c r="AK94" s="387">
        <v>57984.896860986541</v>
      </c>
      <c r="AL94" s="387">
        <v>60233.979236318839</v>
      </c>
      <c r="AM94" s="388">
        <v>62149.263657197669</v>
      </c>
      <c r="AN94" s="387">
        <v>63668.283928757417</v>
      </c>
      <c r="AO94" s="387">
        <v>64958.239691049064</v>
      </c>
      <c r="AP94" s="387">
        <v>66250.395366833924</v>
      </c>
      <c r="AQ94" s="387">
        <v>67108.184382255888</v>
      </c>
      <c r="AR94" s="387">
        <v>68743.605304787387</v>
      </c>
      <c r="AS94" s="387">
        <v>68319.942598326932</v>
      </c>
      <c r="AT94" s="387">
        <v>68379.070798644607</v>
      </c>
      <c r="AU94" s="387">
        <v>67812.586308127167</v>
      </c>
      <c r="AV94" s="387">
        <v>67967.317127450151</v>
      </c>
      <c r="AW94" s="388">
        <v>69708.660857058247</v>
      </c>
      <c r="AX94" s="387">
        <v>70201.322227897719</v>
      </c>
      <c r="AY94" s="387">
        <v>71166.75088234694</v>
      </c>
      <c r="AZ94" s="387">
        <v>72184.04664</v>
      </c>
      <c r="BA94" s="387">
        <v>70360.702552021976</v>
      </c>
      <c r="BB94" s="387">
        <v>71746.715580758406</v>
      </c>
      <c r="BC94" s="387">
        <v>72757.73887302693</v>
      </c>
      <c r="BD94" s="387">
        <v>73516.694853391935</v>
      </c>
      <c r="BE94" s="387">
        <v>74595.991304106501</v>
      </c>
      <c r="BF94" s="387">
        <v>77194</v>
      </c>
      <c r="BG94" s="387">
        <v>78252.521066817993</v>
      </c>
      <c r="BH94" s="389"/>
      <c r="BL94" s="694">
        <f t="shared" si="5"/>
        <v>1.4446370639777051E-2</v>
      </c>
    </row>
    <row r="95" spans="1:64" x14ac:dyDescent="0.2">
      <c r="A95" s="475">
        <v>86</v>
      </c>
      <c r="B95" s="319">
        <v>37595.246804326453</v>
      </c>
      <c r="C95" s="319">
        <f t="shared" si="3"/>
        <v>39173.117160748909</v>
      </c>
      <c r="D95" s="353">
        <v>40750.987517171357</v>
      </c>
      <c r="E95" s="353">
        <f t="shared" si="4"/>
        <v>42049.92893744191</v>
      </c>
      <c r="F95" s="353">
        <v>43348.870357712462</v>
      </c>
      <c r="G95" s="319">
        <v>43358.852653128975</v>
      </c>
      <c r="H95" s="353">
        <v>43988.639864219796</v>
      </c>
      <c r="I95" s="371">
        <v>43770.27427589344</v>
      </c>
      <c r="J95" s="319">
        <v>43778.803110300469</v>
      </c>
      <c r="K95" s="319">
        <v>44665.937134502921</v>
      </c>
      <c r="L95" s="319">
        <v>45426.473071197121</v>
      </c>
      <c r="M95" s="319">
        <v>46737.223283235078</v>
      </c>
      <c r="N95" s="319">
        <v>45388.619688168757</v>
      </c>
      <c r="O95" s="387">
        <v>44973.721263157895</v>
      </c>
      <c r="P95" s="387">
        <v>45475.194570135747</v>
      </c>
      <c r="Q95" s="387">
        <v>45944.428423529411</v>
      </c>
      <c r="R95" s="387">
        <v>47253.200575336836</v>
      </c>
      <c r="S95" s="388">
        <v>46182.642611031224</v>
      </c>
      <c r="T95" s="387">
        <v>45944.74875473202</v>
      </c>
      <c r="U95" s="387">
        <v>45779.563404642693</v>
      </c>
      <c r="V95" s="387">
        <v>45383.655901073696</v>
      </c>
      <c r="W95" s="387">
        <v>46517.890907597881</v>
      </c>
      <c r="X95" s="387">
        <v>49176.034144124569</v>
      </c>
      <c r="Y95" s="387">
        <v>49171.148117026969</v>
      </c>
      <c r="Z95" s="387">
        <v>50787.888917998418</v>
      </c>
      <c r="AA95" s="387">
        <v>50773.231470507802</v>
      </c>
      <c r="AB95" s="387">
        <v>52314.722032586127</v>
      </c>
      <c r="AC95" s="388">
        <v>53158.915909321258</v>
      </c>
      <c r="AD95" s="387">
        <v>53857.384652846544</v>
      </c>
      <c r="AE95" s="387">
        <v>54022.436515146765</v>
      </c>
      <c r="AF95" s="387">
        <v>55514.005495512007</v>
      </c>
      <c r="AG95" s="387">
        <v>55868.336271590233</v>
      </c>
      <c r="AH95" s="387">
        <v>56922.661265881805</v>
      </c>
      <c r="AI95" s="387">
        <v>57595.225988781196</v>
      </c>
      <c r="AJ95" s="387">
        <v>58572.702592354377</v>
      </c>
      <c r="AK95" s="387">
        <v>59776.944693572492</v>
      </c>
      <c r="AL95" s="387">
        <v>62110.716712462265</v>
      </c>
      <c r="AM95" s="388">
        <v>64089.629803336342</v>
      </c>
      <c r="AN95" s="387">
        <v>65745.959483387152</v>
      </c>
      <c r="AO95" s="387">
        <v>66899.685357859707</v>
      </c>
      <c r="AP95" s="387">
        <v>68467.542275144166</v>
      </c>
      <c r="AQ95" s="387">
        <v>69196.391543443722</v>
      </c>
      <c r="AR95" s="387">
        <v>71002.611668153433</v>
      </c>
      <c r="AS95" s="387">
        <v>70556.626426953822</v>
      </c>
      <c r="AT95" s="387">
        <v>70700.164441352681</v>
      </c>
      <c r="AU95" s="387">
        <v>70169.33020484334</v>
      </c>
      <c r="AV95" s="387">
        <v>70161.722331592915</v>
      </c>
      <c r="AW95" s="388">
        <v>72003.041922247139</v>
      </c>
      <c r="AX95" s="387">
        <v>72560.991733469549</v>
      </c>
      <c r="AY95" s="387">
        <v>73598.88495827977</v>
      </c>
      <c r="AZ95" s="387">
        <v>74598.265839999993</v>
      </c>
      <c r="BA95" s="387">
        <v>72842.333411857078</v>
      </c>
      <c r="BB95" s="387">
        <v>74283.237202484292</v>
      </c>
      <c r="BC95" s="387">
        <v>75359.175424691799</v>
      </c>
      <c r="BD95" s="387">
        <v>76098.573436070583</v>
      </c>
      <c r="BE95" s="387">
        <v>77069.103564391247</v>
      </c>
      <c r="BF95" s="387">
        <v>79851</v>
      </c>
      <c r="BG95" s="387">
        <v>80963.581004397784</v>
      </c>
      <c r="BH95" s="389"/>
      <c r="BL95" s="694">
        <f t="shared" si="5"/>
        <v>1.4651636011396851E-2</v>
      </c>
    </row>
    <row r="96" spans="1:64" x14ac:dyDescent="0.2">
      <c r="A96" s="475">
        <v>87</v>
      </c>
      <c r="B96" s="319">
        <v>38609.311209439533</v>
      </c>
      <c r="C96" s="319">
        <f t="shared" si="3"/>
        <v>40272.133356616083</v>
      </c>
      <c r="D96" s="353">
        <v>41934.955503792633</v>
      </c>
      <c r="E96" s="353">
        <f t="shared" si="4"/>
        <v>43288.487321274304</v>
      </c>
      <c r="F96" s="353">
        <v>44642.019138755975</v>
      </c>
      <c r="G96" s="319">
        <v>44523.095446245781</v>
      </c>
      <c r="H96" s="353">
        <v>45145.77193168558</v>
      </c>
      <c r="I96" s="371">
        <v>44996.222615376835</v>
      </c>
      <c r="J96" s="319">
        <v>44980.115580301434</v>
      </c>
      <c r="K96" s="319">
        <v>45875.175804093567</v>
      </c>
      <c r="L96" s="319">
        <v>46672.694631754093</v>
      </c>
      <c r="M96" s="319">
        <v>48134.972016939311</v>
      </c>
      <c r="N96" s="319">
        <v>46658.231427697952</v>
      </c>
      <c r="O96" s="387">
        <v>46314.306526315791</v>
      </c>
      <c r="P96" s="387">
        <v>46750.062283737025</v>
      </c>
      <c r="Q96" s="387">
        <v>47344.580015686275</v>
      </c>
      <c r="R96" s="387">
        <v>48628.276513928431</v>
      </c>
      <c r="S96" s="388">
        <v>47552.708646463543</v>
      </c>
      <c r="T96" s="387">
        <v>47257.61346881849</v>
      </c>
      <c r="U96" s="387">
        <v>47188.436777423762</v>
      </c>
      <c r="V96" s="387">
        <v>46696.131673131735</v>
      </c>
      <c r="W96" s="387">
        <v>47959.283939972498</v>
      </c>
      <c r="X96" s="387">
        <v>50845.651642988407</v>
      </c>
      <c r="Y96" s="387">
        <v>50774.233290046599</v>
      </c>
      <c r="Z96" s="387">
        <v>52335.958980500756</v>
      </c>
      <c r="AA96" s="387">
        <v>52352.259786671537</v>
      </c>
      <c r="AB96" s="387">
        <v>54015.807861491361</v>
      </c>
      <c r="AC96" s="388">
        <v>54827.614986992805</v>
      </c>
      <c r="AD96" s="387">
        <v>55446.607165468093</v>
      </c>
      <c r="AE96" s="387">
        <v>55597.505466620722</v>
      </c>
      <c r="AF96" s="387">
        <v>57174.117359711796</v>
      </c>
      <c r="AG96" s="387">
        <v>57622.827278141755</v>
      </c>
      <c r="AH96" s="387">
        <v>58836.380580487232</v>
      </c>
      <c r="AI96" s="387">
        <v>59605.850558798753</v>
      </c>
      <c r="AJ96" s="387">
        <v>60525.332475740375</v>
      </c>
      <c r="AK96" s="387">
        <v>61793.757847533627</v>
      </c>
      <c r="AL96" s="387">
        <v>64041.417886002782</v>
      </c>
      <c r="AM96" s="388">
        <v>66298.548526355051</v>
      </c>
      <c r="AN96" s="387">
        <v>68032.700239558384</v>
      </c>
      <c r="AO96" s="387">
        <v>69060.598795701109</v>
      </c>
      <c r="AP96" s="387">
        <v>70865.76539604085</v>
      </c>
      <c r="AQ96" s="387">
        <v>71712.254869852128</v>
      </c>
      <c r="AR96" s="387">
        <v>73527.69341659233</v>
      </c>
      <c r="AS96" s="387">
        <v>72985.24536673291</v>
      </c>
      <c r="AT96" s="387">
        <v>73162.909409151078</v>
      </c>
      <c r="AU96" s="387">
        <v>72515.196822036218</v>
      </c>
      <c r="AV96" s="387">
        <v>72667.752032868273</v>
      </c>
      <c r="AW96" s="388">
        <v>74512.923812344015</v>
      </c>
      <c r="AX96" s="387">
        <v>75208.116085855174</v>
      </c>
      <c r="AY96" s="387">
        <v>76174.484444172427</v>
      </c>
      <c r="AZ96" s="387">
        <v>77364.650959999999</v>
      </c>
      <c r="BA96" s="387">
        <v>75625.064468001568</v>
      </c>
      <c r="BB96" s="387">
        <v>77036.564672298744</v>
      </c>
      <c r="BC96" s="387">
        <v>78263.055412851041</v>
      </c>
      <c r="BD96" s="387">
        <v>78999.009044524704</v>
      </c>
      <c r="BE96" s="387">
        <v>80125.14907906788</v>
      </c>
      <c r="BF96" s="387">
        <v>82828</v>
      </c>
      <c r="BG96" s="387">
        <v>83980.015675982402</v>
      </c>
      <c r="BH96" s="389"/>
      <c r="BL96" s="694">
        <f t="shared" si="5"/>
        <v>1.4876741641438374E-2</v>
      </c>
    </row>
    <row r="97" spans="1:64" x14ac:dyDescent="0.2">
      <c r="A97" s="475">
        <v>88</v>
      </c>
      <c r="B97" s="319">
        <v>39711.85103244838</v>
      </c>
      <c r="C97" s="319">
        <f t="shared" si="3"/>
        <v>41501.373763252799</v>
      </c>
      <c r="D97" s="353">
        <v>43290.896494057219</v>
      </c>
      <c r="E97" s="353">
        <f t="shared" si="4"/>
        <v>44695.036763775017</v>
      </c>
      <c r="F97" s="353">
        <v>46099.177033492822</v>
      </c>
      <c r="G97" s="319">
        <v>45828.272893266199</v>
      </c>
      <c r="H97" s="353">
        <v>46420.379335949932</v>
      </c>
      <c r="I97" s="371">
        <v>46311.737956831617</v>
      </c>
      <c r="J97" s="319">
        <v>46404.680810214071</v>
      </c>
      <c r="K97" s="319">
        <v>47251.380482456138</v>
      </c>
      <c r="L97" s="319">
        <v>48122.578859795074</v>
      </c>
      <c r="M97" s="319">
        <v>49633.873619530023</v>
      </c>
      <c r="N97" s="319">
        <v>48046.340262916543</v>
      </c>
      <c r="O97" s="387">
        <v>47802.55045614035</v>
      </c>
      <c r="P97" s="387">
        <v>48223.897790790521</v>
      </c>
      <c r="Q97" s="387">
        <v>48810.743717647063</v>
      </c>
      <c r="R97" s="387">
        <v>50139.884815217069</v>
      </c>
      <c r="S97" s="388">
        <v>49051.969505412511</v>
      </c>
      <c r="T97" s="387">
        <v>48722.174736003188</v>
      </c>
      <c r="U97" s="387">
        <v>48740.969868001819</v>
      </c>
      <c r="V97" s="387">
        <v>48203.224105784269</v>
      </c>
      <c r="W97" s="387">
        <v>49566.641785223052</v>
      </c>
      <c r="X97" s="387">
        <v>52650.939240056119</v>
      </c>
      <c r="Y97" s="387">
        <v>52580.347719807505</v>
      </c>
      <c r="Z97" s="387">
        <v>54022.878700550165</v>
      </c>
      <c r="AA97" s="387">
        <v>54090.80630868813</v>
      </c>
      <c r="AB97" s="387">
        <v>55898.109019249037</v>
      </c>
      <c r="AC97" s="388">
        <v>56634.748741511539</v>
      </c>
      <c r="AD97" s="387">
        <v>57251.56124088895</v>
      </c>
      <c r="AE97" s="387">
        <v>57410.2224867642</v>
      </c>
      <c r="AF97" s="387">
        <v>59013.426634914824</v>
      </c>
      <c r="AG97" s="387">
        <v>59807.696247766529</v>
      </c>
      <c r="AH97" s="387">
        <v>61006.660916190696</v>
      </c>
      <c r="AI97" s="387">
        <v>61885.190676696016</v>
      </c>
      <c r="AJ97" s="387">
        <v>62855.790821890994</v>
      </c>
      <c r="AK97" s="387">
        <v>63848.538116591924</v>
      </c>
      <c r="AL97" s="387">
        <v>66405.327630314423</v>
      </c>
      <c r="AM97" s="388">
        <v>68616.658956456842</v>
      </c>
      <c r="AN97" s="387">
        <v>70550.133631913341</v>
      </c>
      <c r="AO97" s="387">
        <v>71542.272821972103</v>
      </c>
      <c r="AP97" s="387">
        <v>73377.333932449648</v>
      </c>
      <c r="AQ97" s="387">
        <v>74433.826225100813</v>
      </c>
      <c r="AR97" s="387">
        <v>76122.587023490923</v>
      </c>
      <c r="AS97" s="387">
        <v>75618.595091740994</v>
      </c>
      <c r="AT97" s="387">
        <v>75892.8038058479</v>
      </c>
      <c r="AU97" s="387">
        <v>75247.811155613279</v>
      </c>
      <c r="AV97" s="387">
        <v>75325.446888641614</v>
      </c>
      <c r="AW97" s="388">
        <v>77173.890519903551</v>
      </c>
      <c r="AX97" s="387">
        <v>78058.421374141297</v>
      </c>
      <c r="AY97" s="387">
        <v>79006.514229757013</v>
      </c>
      <c r="AZ97" s="387">
        <v>80451.086240000004</v>
      </c>
      <c r="BA97" s="387">
        <v>78724.11378091872</v>
      </c>
      <c r="BB97" s="387">
        <v>80098.546773135837</v>
      </c>
      <c r="BC97" s="387">
        <v>81437.654001508738</v>
      </c>
      <c r="BD97" s="387">
        <v>82356.913430977729</v>
      </c>
      <c r="BE97" s="387">
        <v>83452.683719252163</v>
      </c>
      <c r="BF97" s="387">
        <v>86168</v>
      </c>
      <c r="BG97" s="387">
        <v>87346.011136331392</v>
      </c>
      <c r="BH97" s="389"/>
      <c r="BL97" s="694">
        <f t="shared" si="5"/>
        <v>1.5117462180645136E-2</v>
      </c>
    </row>
    <row r="98" spans="1:64" x14ac:dyDescent="0.2">
      <c r="A98" s="476">
        <v>89</v>
      </c>
      <c r="B98" s="320">
        <v>40923.283677482796</v>
      </c>
      <c r="C98" s="320">
        <f t="shared" si="3"/>
        <v>42847.896870695055</v>
      </c>
      <c r="D98" s="354">
        <v>44772.510063907306</v>
      </c>
      <c r="E98" s="354">
        <f t="shared" si="4"/>
        <v>46240.119010080787</v>
      </c>
      <c r="F98" s="354">
        <v>47707.727956254268</v>
      </c>
      <c r="G98" s="320">
        <v>47378.554086205942</v>
      </c>
      <c r="H98" s="354">
        <v>47794.840776493053</v>
      </c>
      <c r="I98" s="374">
        <v>47772.799676489914</v>
      </c>
      <c r="J98" s="320">
        <v>47967.450129595854</v>
      </c>
      <c r="K98" s="320">
        <v>48794.551169590639</v>
      </c>
      <c r="L98" s="320">
        <v>49722.785532883783</v>
      </c>
      <c r="M98" s="320">
        <v>51344.276675247042</v>
      </c>
      <c r="N98" s="320">
        <v>49595.266585142163</v>
      </c>
      <c r="O98" s="390">
        <v>49364.623719298244</v>
      </c>
      <c r="P98" s="390">
        <v>49915.124035134409</v>
      </c>
      <c r="Q98" s="390">
        <v>50467.995105882357</v>
      </c>
      <c r="R98" s="390">
        <v>51931.059382980595</v>
      </c>
      <c r="S98" s="391">
        <v>50752.533926585093</v>
      </c>
      <c r="T98" s="390">
        <v>50352.223152022314</v>
      </c>
      <c r="U98" s="390">
        <v>50510.252708238506</v>
      </c>
      <c r="V98" s="390">
        <v>49871.705964295659</v>
      </c>
      <c r="W98" s="390">
        <v>51383.160764509048</v>
      </c>
      <c r="X98" s="390">
        <v>54583.144025766174</v>
      </c>
      <c r="Y98" s="390">
        <v>54591.606294400735</v>
      </c>
      <c r="Z98" s="390">
        <v>55958.484374415202</v>
      </c>
      <c r="AA98" s="390">
        <v>56027.236174674086</v>
      </c>
      <c r="AB98" s="390">
        <v>57985.008128936905</v>
      </c>
      <c r="AC98" s="391">
        <v>58625.214905908986</v>
      </c>
      <c r="AD98" s="390">
        <v>59299.213324459022</v>
      </c>
      <c r="AE98" s="390">
        <v>59498.750039159175</v>
      </c>
      <c r="AF98" s="390">
        <v>61177.319899859562</v>
      </c>
      <c r="AG98" s="390">
        <v>62043.682906491958</v>
      </c>
      <c r="AH98" s="390">
        <v>63352.822706609157</v>
      </c>
      <c r="AI98" s="390">
        <v>64295.727209146309</v>
      </c>
      <c r="AJ98" s="390">
        <v>65274.512374507118</v>
      </c>
      <c r="AK98" s="390">
        <v>66349.811659192826</v>
      </c>
      <c r="AL98" s="390">
        <v>69001.581071752458</v>
      </c>
      <c r="AM98" s="391">
        <v>71234.308799232516</v>
      </c>
      <c r="AN98" s="390">
        <v>73217.517237787732</v>
      </c>
      <c r="AO98" s="390">
        <v>74353.148504789249</v>
      </c>
      <c r="AP98" s="390">
        <v>76419.690756134703</v>
      </c>
      <c r="AQ98" s="390">
        <v>77474.786361969935</v>
      </c>
      <c r="AR98" s="390">
        <v>78947.991483794234</v>
      </c>
      <c r="AS98" s="390">
        <v>78701.072976845215</v>
      </c>
      <c r="AT98" s="390">
        <v>79073.745842963879</v>
      </c>
      <c r="AU98" s="390">
        <v>78234.228678067477</v>
      </c>
      <c r="AV98" s="390">
        <v>78404.960455362496</v>
      </c>
      <c r="AW98" s="391">
        <v>80087.836456702906</v>
      </c>
      <c r="AX98" s="390">
        <v>81207.725880599202</v>
      </c>
      <c r="AY98" s="390">
        <v>82233.921129404087</v>
      </c>
      <c r="AZ98" s="390">
        <v>83865.323759999999</v>
      </c>
      <c r="BA98" s="390">
        <v>82055.782018060461</v>
      </c>
      <c r="BB98" s="390">
        <v>83534.332060332526</v>
      </c>
      <c r="BC98" s="390">
        <v>84874.51123439931</v>
      </c>
      <c r="BD98" s="390">
        <v>85888.196395393796</v>
      </c>
      <c r="BE98" s="390">
        <v>87373.396486489</v>
      </c>
      <c r="BF98" s="390">
        <v>90180</v>
      </c>
      <c r="BG98" s="390">
        <v>91448.440842672717</v>
      </c>
      <c r="BH98" s="392"/>
      <c r="BL98" s="694">
        <f t="shared" si="5"/>
        <v>1.5454117095726971E-2</v>
      </c>
    </row>
    <row r="99" spans="1:64" x14ac:dyDescent="0.2">
      <c r="A99" s="475">
        <v>90</v>
      </c>
      <c r="B99" s="319">
        <v>42475.006391347102</v>
      </c>
      <c r="C99" s="319">
        <f t="shared" si="3"/>
        <v>44500.159111578701</v>
      </c>
      <c r="D99" s="353">
        <v>46525.311831810308</v>
      </c>
      <c r="E99" s="353">
        <f t="shared" si="4"/>
        <v>48078.496426271973</v>
      </c>
      <c r="F99" s="353">
        <v>49631.681020733646</v>
      </c>
      <c r="G99" s="319">
        <v>49100.407901289218</v>
      </c>
      <c r="H99" s="353">
        <v>49457.116792192639</v>
      </c>
      <c r="I99" s="371">
        <v>49446.583025830259</v>
      </c>
      <c r="J99" s="319">
        <v>49849.151963137185</v>
      </c>
      <c r="K99" s="319">
        <v>50540.104897660814</v>
      </c>
      <c r="L99" s="319">
        <v>51589.69331815395</v>
      </c>
      <c r="M99" s="319">
        <v>53367.334052976839</v>
      </c>
      <c r="N99" s="319">
        <v>51245.761846530113</v>
      </c>
      <c r="O99" s="387">
        <v>51264.757614035087</v>
      </c>
      <c r="P99" s="387">
        <v>51820.056428001059</v>
      </c>
      <c r="Q99" s="387">
        <v>52392.769254901963</v>
      </c>
      <c r="R99" s="387">
        <v>54063.564857486715</v>
      </c>
      <c r="S99" s="388">
        <v>52765.569548821179</v>
      </c>
      <c r="T99" s="387">
        <v>52291.180912532378</v>
      </c>
      <c r="U99" s="387">
        <v>52576.936367774237</v>
      </c>
      <c r="V99" s="387">
        <v>51870.086796253825</v>
      </c>
      <c r="W99" s="387">
        <v>53442.943236640596</v>
      </c>
      <c r="X99" s="387">
        <v>56917.98265130708</v>
      </c>
      <c r="Y99" s="387">
        <v>56776.285692460471</v>
      </c>
      <c r="Z99" s="387">
        <v>58192.513192859005</v>
      </c>
      <c r="AA99" s="387">
        <v>58197.895304950318</v>
      </c>
      <c r="AB99" s="387">
        <v>60333.013196326137</v>
      </c>
      <c r="AC99" s="388">
        <v>60849.523429845605</v>
      </c>
      <c r="AD99" s="387">
        <v>61702.822486647943</v>
      </c>
      <c r="AE99" s="387">
        <v>61870.02675354782</v>
      </c>
      <c r="AF99" s="387">
        <v>63648.891738413637</v>
      </c>
      <c r="AG99" s="387">
        <v>64607.812150089339</v>
      </c>
      <c r="AH99" s="387">
        <v>65813.549481291528</v>
      </c>
      <c r="AI99" s="387">
        <v>66865.912390631012</v>
      </c>
      <c r="AJ99" s="387">
        <v>67992.090047260834</v>
      </c>
      <c r="AK99" s="387">
        <v>69081.925261584445</v>
      </c>
      <c r="AL99" s="387">
        <v>71849.665101043589</v>
      </c>
      <c r="AM99" s="388">
        <v>74141.16910941746</v>
      </c>
      <c r="AN99" s="387">
        <v>76353.49526091032</v>
      </c>
      <c r="AO99" s="387">
        <v>77798.511141035095</v>
      </c>
      <c r="AP99" s="387">
        <v>79734.353029281818</v>
      </c>
      <c r="AQ99" s="387">
        <v>80925.809214224602</v>
      </c>
      <c r="AR99" s="387">
        <v>82410.92310437109</v>
      </c>
      <c r="AS99" s="387">
        <v>82178.937190922952</v>
      </c>
      <c r="AT99" s="387">
        <v>82939.335951349771</v>
      </c>
      <c r="AU99" s="387">
        <v>81654.528794840182</v>
      </c>
      <c r="AV99" s="387">
        <v>81912.217153128484</v>
      </c>
      <c r="AW99" s="388">
        <v>83690.448073099542</v>
      </c>
      <c r="AX99" s="387">
        <v>84714.90589915459</v>
      </c>
      <c r="AY99" s="387">
        <v>85967.410735051104</v>
      </c>
      <c r="AZ99" s="387">
        <v>87790.091119999997</v>
      </c>
      <c r="BA99" s="387">
        <v>85739.639654495477</v>
      </c>
      <c r="BB99" s="387">
        <v>87352.464606719906</v>
      </c>
      <c r="BC99" s="387">
        <v>88865.495602685172</v>
      </c>
      <c r="BD99" s="387">
        <v>89980.348615027673</v>
      </c>
      <c r="BE99" s="387">
        <v>91524.61888859082</v>
      </c>
      <c r="BF99" s="387">
        <v>94827</v>
      </c>
      <c r="BG99" s="387">
        <v>95987.821534969495</v>
      </c>
      <c r="BH99" s="389"/>
      <c r="BL99" s="694">
        <f t="shared" si="5"/>
        <v>1.5787175080788529E-2</v>
      </c>
    </row>
    <row r="100" spans="1:64" x14ac:dyDescent="0.2">
      <c r="A100" s="475">
        <v>91</v>
      </c>
      <c r="B100" s="319">
        <v>44258.126352015737</v>
      </c>
      <c r="C100" s="319">
        <f t="shared" si="3"/>
        <v>46426.864286919896</v>
      </c>
      <c r="D100" s="353">
        <v>48595.602221824047</v>
      </c>
      <c r="E100" s="353">
        <f t="shared" si="4"/>
        <v>50239.627267211865</v>
      </c>
      <c r="F100" s="353">
        <v>51883.652312599675</v>
      </c>
      <c r="G100" s="319">
        <v>51177.662147955511</v>
      </c>
      <c r="H100" s="353">
        <v>51577.546621406596</v>
      </c>
      <c r="I100" s="371">
        <v>51445.046757316886</v>
      </c>
      <c r="J100" s="319">
        <v>51959.422098492847</v>
      </c>
      <c r="K100" s="319">
        <v>52579.114035087718</v>
      </c>
      <c r="L100" s="319">
        <v>53752.396882388995</v>
      </c>
      <c r="M100" s="319">
        <v>55647.871460599526</v>
      </c>
      <c r="N100" s="319">
        <v>53251.748394986244</v>
      </c>
      <c r="O100" s="387">
        <v>53487.409122807017</v>
      </c>
      <c r="P100" s="387">
        <v>54056.601809954751</v>
      </c>
      <c r="Q100" s="387">
        <v>54602.437772549019</v>
      </c>
      <c r="R100" s="387">
        <v>56456.131975225289</v>
      </c>
      <c r="S100" s="388">
        <v>55073.049187444041</v>
      </c>
      <c r="T100" s="387">
        <v>54558.354851564058</v>
      </c>
      <c r="U100" s="387">
        <v>54820.044242148382</v>
      </c>
      <c r="V100" s="387">
        <v>54193.619853839387</v>
      </c>
      <c r="W100" s="387">
        <v>55846.022787460744</v>
      </c>
      <c r="X100" s="387">
        <v>59583.243612796148</v>
      </c>
      <c r="Y100" s="387">
        <v>59352.219387365367</v>
      </c>
      <c r="Z100" s="387">
        <v>60731.182304726965</v>
      </c>
      <c r="AA100" s="387">
        <v>60622.975877472883</v>
      </c>
      <c r="AB100" s="387">
        <v>63113.596790653479</v>
      </c>
      <c r="AC100" s="388">
        <v>63610.734011284163</v>
      </c>
      <c r="AD100" s="387">
        <v>64462.388727455727</v>
      </c>
      <c r="AE100" s="387">
        <v>64619.458788885058</v>
      </c>
      <c r="AF100" s="387">
        <v>66639.459852231797</v>
      </c>
      <c r="AG100" s="387">
        <v>67513.275640262058</v>
      </c>
      <c r="AH100" s="387">
        <v>68934.235108987064</v>
      </c>
      <c r="AI100" s="387">
        <v>70041.497894691754</v>
      </c>
      <c r="AJ100" s="387">
        <v>71222.213708437048</v>
      </c>
      <c r="AK100" s="387">
        <v>72415.437967115096</v>
      </c>
      <c r="AL100" s="387">
        <v>75295.846776485865</v>
      </c>
      <c r="AM100" s="388">
        <v>77927.465330704028</v>
      </c>
      <c r="AN100" s="387">
        <v>80064.763045516083</v>
      </c>
      <c r="AO100" s="387">
        <v>81570.261744454896</v>
      </c>
      <c r="AP100" s="387">
        <v>83668.268304251236</v>
      </c>
      <c r="AQ100" s="387">
        <v>84854.561896614934</v>
      </c>
      <c r="AR100" s="387">
        <v>86510.064680344934</v>
      </c>
      <c r="AS100" s="387">
        <v>86022.757683597534</v>
      </c>
      <c r="AT100" s="387">
        <v>87182.66292664317</v>
      </c>
      <c r="AU100" s="387">
        <v>85801.189466446958</v>
      </c>
      <c r="AV100" s="387">
        <v>85971.629803988704</v>
      </c>
      <c r="AW100" s="388">
        <v>87640.906129700918</v>
      </c>
      <c r="AX100" s="387">
        <v>88955.153498941931</v>
      </c>
      <c r="AY100" s="387">
        <v>90405.801252626639</v>
      </c>
      <c r="AZ100" s="387">
        <v>92416.975439999995</v>
      </c>
      <c r="BA100" s="387">
        <v>90215.923439340389</v>
      </c>
      <c r="BB100" s="387">
        <v>92076.268873201407</v>
      </c>
      <c r="BC100" s="387">
        <v>93593.55366060941</v>
      </c>
      <c r="BD100" s="387">
        <v>94920.593637709724</v>
      </c>
      <c r="BE100" s="387">
        <v>96456.500587435366</v>
      </c>
      <c r="BF100" s="387">
        <v>99985</v>
      </c>
      <c r="BG100" s="387">
        <v>101288.18428145837</v>
      </c>
      <c r="BH100" s="389"/>
      <c r="BL100" s="694">
        <f t="shared" si="5"/>
        <v>1.606850334821841E-2</v>
      </c>
    </row>
    <row r="101" spans="1:64" x14ac:dyDescent="0.2">
      <c r="A101" s="475">
        <v>92</v>
      </c>
      <c r="B101" s="319">
        <v>46429.176991150445</v>
      </c>
      <c r="C101" s="319">
        <f t="shared" si="3"/>
        <v>48762.501056048262</v>
      </c>
      <c r="D101" s="353">
        <v>51095.825120946072</v>
      </c>
      <c r="E101" s="353">
        <f t="shared" si="4"/>
        <v>52786.041519233571</v>
      </c>
      <c r="F101" s="353">
        <v>54476.25791752107</v>
      </c>
      <c r="G101" s="319">
        <v>53622.572013500801</v>
      </c>
      <c r="H101" s="353">
        <v>54285.353134613346</v>
      </c>
      <c r="I101" s="371">
        <v>53807.376434312289</v>
      </c>
      <c r="J101" s="319">
        <v>54351.415954689452</v>
      </c>
      <c r="K101" s="319">
        <v>55058.306286549705</v>
      </c>
      <c r="L101" s="319">
        <v>56220.594447850068</v>
      </c>
      <c r="M101" s="319">
        <v>58576.70680063108</v>
      </c>
      <c r="N101" s="319">
        <v>55748.651482727</v>
      </c>
      <c r="O101" s="387">
        <v>56094.750315789475</v>
      </c>
      <c r="P101" s="387">
        <v>56761.089965397921</v>
      </c>
      <c r="Q101" s="387">
        <v>57267.242415686276</v>
      </c>
      <c r="R101" s="387">
        <v>59385.076232130799</v>
      </c>
      <c r="S101" s="388">
        <v>57837.217504544336</v>
      </c>
      <c r="T101" s="387">
        <v>57145.470611675635</v>
      </c>
      <c r="U101" s="387">
        <v>57519.334729176153</v>
      </c>
      <c r="V101" s="387">
        <v>56737.876685026029</v>
      </c>
      <c r="W101" s="387">
        <v>58537.83564287328</v>
      </c>
      <c r="X101" s="387">
        <v>62815.255468394957</v>
      </c>
      <c r="Y101" s="387">
        <v>62628.181040409443</v>
      </c>
      <c r="Z101" s="387">
        <v>63916.43489651558</v>
      </c>
      <c r="AA101" s="387">
        <v>63603.34134378704</v>
      </c>
      <c r="AB101" s="387">
        <v>66424.186508076149</v>
      </c>
      <c r="AC101" s="388">
        <v>66938.778472245685</v>
      </c>
      <c r="AD101" s="387">
        <v>67872.74518270808</v>
      </c>
      <c r="AE101" s="387">
        <v>68036.733936906734</v>
      </c>
      <c r="AF101" s="387">
        <v>70128.737741955192</v>
      </c>
      <c r="AG101" s="387">
        <v>71159.121143537821</v>
      </c>
      <c r="AH101" s="387">
        <v>72624.518475346777</v>
      </c>
      <c r="AI101" s="387">
        <v>73857.258674583572</v>
      </c>
      <c r="AJ101" s="387">
        <v>75249.803182415621</v>
      </c>
      <c r="AK101" s="387">
        <v>76608.526158445427</v>
      </c>
      <c r="AL101" s="387">
        <v>79337.128114890555</v>
      </c>
      <c r="AM101" s="388">
        <v>82268.573469061434</v>
      </c>
      <c r="AN101" s="387">
        <v>84607.966149359432</v>
      </c>
      <c r="AO101" s="387">
        <v>85951.176096953684</v>
      </c>
      <c r="AP101" s="387">
        <v>88163.381612122132</v>
      </c>
      <c r="AQ101" s="387">
        <v>89692.760601246482</v>
      </c>
      <c r="AR101" s="387">
        <v>91271.760309247693</v>
      </c>
      <c r="AS101" s="387">
        <v>90700.856126080325</v>
      </c>
      <c r="AT101" s="387">
        <v>92175.250858335377</v>
      </c>
      <c r="AU101" s="387">
        <v>90573.898003950642</v>
      </c>
      <c r="AV101" s="387">
        <v>90875.864760763507</v>
      </c>
      <c r="AW101" s="388">
        <v>92630.218706375061</v>
      </c>
      <c r="AX101" s="387">
        <v>94019.669213689296</v>
      </c>
      <c r="AY101" s="387">
        <v>95819.07876859048</v>
      </c>
      <c r="AZ101" s="387">
        <v>98053.84504</v>
      </c>
      <c r="BA101" s="387">
        <v>95658.554063604228</v>
      </c>
      <c r="BB101" s="387">
        <v>97591.46788566139</v>
      </c>
      <c r="BC101" s="387">
        <v>99463.705814386514</v>
      </c>
      <c r="BD101" s="387">
        <v>100788.3096075676</v>
      </c>
      <c r="BE101" s="387">
        <v>102533.75904974237</v>
      </c>
      <c r="BF101" s="387">
        <v>106156</v>
      </c>
      <c r="BG101" s="387">
        <v>107562.60405731309</v>
      </c>
      <c r="BH101" s="389"/>
      <c r="BL101" s="694">
        <f t="shared" si="5"/>
        <v>1.6431151104574937E-2</v>
      </c>
    </row>
    <row r="102" spans="1:64" x14ac:dyDescent="0.2">
      <c r="A102" s="475">
        <v>93</v>
      </c>
      <c r="B102" s="319">
        <v>49233.167158308752</v>
      </c>
      <c r="C102" s="319">
        <f t="shared" si="3"/>
        <v>51794.932501091898</v>
      </c>
      <c r="D102" s="353">
        <v>54356.697843875052</v>
      </c>
      <c r="E102" s="353">
        <f t="shared" si="4"/>
        <v>56059.723039048484</v>
      </c>
      <c r="F102" s="353">
        <v>57762.748234221915</v>
      </c>
      <c r="G102" s="319">
        <v>56827.303491396007</v>
      </c>
      <c r="H102" s="353">
        <v>57498.303596053884</v>
      </c>
      <c r="I102" s="371">
        <v>56701.510185512809</v>
      </c>
      <c r="J102" s="319">
        <v>57312.172794470578</v>
      </c>
      <c r="K102" s="319">
        <v>57841.073099415204</v>
      </c>
      <c r="L102" s="319">
        <v>59542.235572291786</v>
      </c>
      <c r="M102" s="319">
        <v>62149.242215394843</v>
      </c>
      <c r="N102" s="319">
        <v>59070.802201161729</v>
      </c>
      <c r="O102" s="387">
        <v>59160.610526315788</v>
      </c>
      <c r="P102" s="387">
        <v>60051.42773489486</v>
      </c>
      <c r="Q102" s="387">
        <v>60745.038305882357</v>
      </c>
      <c r="R102" s="387">
        <v>62918.663809551763</v>
      </c>
      <c r="S102" s="388">
        <v>61232.337285330577</v>
      </c>
      <c r="T102" s="387">
        <v>60253.870890615661</v>
      </c>
      <c r="U102" s="387">
        <v>60914.24069185253</v>
      </c>
      <c r="V102" s="387">
        <v>60006.012558667833</v>
      </c>
      <c r="W102" s="387">
        <v>61798.021145121231</v>
      </c>
      <c r="X102" s="387">
        <v>66605.265308541959</v>
      </c>
      <c r="Y102" s="387">
        <v>66437.094492399352</v>
      </c>
      <c r="Z102" s="387">
        <v>67727.547138740207</v>
      </c>
      <c r="AA102" s="387">
        <v>67223.798851308238</v>
      </c>
      <c r="AB102" s="387">
        <v>70389.489671675401</v>
      </c>
      <c r="AC102" s="388">
        <v>71050.66252238251</v>
      </c>
      <c r="AD102" s="387">
        <v>71761.306602165554</v>
      </c>
      <c r="AE102" s="387">
        <v>72298.78725603834</v>
      </c>
      <c r="AF102" s="387">
        <v>74535.979727666854</v>
      </c>
      <c r="AG102" s="387">
        <v>75556.891363907096</v>
      </c>
      <c r="AH102" s="387">
        <v>77124.824688192093</v>
      </c>
      <c r="AI102" s="387">
        <v>78343.227644481231</v>
      </c>
      <c r="AJ102" s="387">
        <v>80249.836404821166</v>
      </c>
      <c r="AK102" s="387">
        <v>81668.783258594907</v>
      </c>
      <c r="AL102" s="387">
        <v>84625.570459805895</v>
      </c>
      <c r="AM102" s="388">
        <v>87669.13627884665</v>
      </c>
      <c r="AN102" s="387">
        <v>90221.006353504839</v>
      </c>
      <c r="AO102" s="387">
        <v>91729.087222744478</v>
      </c>
      <c r="AP102" s="387">
        <v>93814.065253750727</v>
      </c>
      <c r="AQ102" s="387">
        <v>95307.777783209094</v>
      </c>
      <c r="AR102" s="387">
        <v>97427.058697591434</v>
      </c>
      <c r="AS102" s="387">
        <v>96799.274391089333</v>
      </c>
      <c r="AT102" s="387">
        <v>98232.708839171493</v>
      </c>
      <c r="AU102" s="387">
        <v>96696.597788957893</v>
      </c>
      <c r="AV102" s="387">
        <v>96405.718479842515</v>
      </c>
      <c r="AW102" s="388">
        <v>98449.912179026185</v>
      </c>
      <c r="AX102" s="387">
        <v>100274.40961544476</v>
      </c>
      <c r="AY102" s="387">
        <v>102262.59607891139</v>
      </c>
      <c r="AZ102" s="387">
        <v>104702.9148</v>
      </c>
      <c r="BA102" s="387">
        <v>102426.24295249312</v>
      </c>
      <c r="BB102" s="387">
        <v>104439.54225976933</v>
      </c>
      <c r="BC102" s="387">
        <v>106374.43258882957</v>
      </c>
      <c r="BD102" s="387">
        <v>107551.11859739132</v>
      </c>
      <c r="BE102" s="387">
        <v>109853.72056578814</v>
      </c>
      <c r="BF102" s="387">
        <v>113716</v>
      </c>
      <c r="BG102" s="387">
        <v>115216.61065399347</v>
      </c>
      <c r="BH102" s="389"/>
      <c r="BL102" s="694">
        <f t="shared" si="5"/>
        <v>1.6854602038198108E-2</v>
      </c>
    </row>
    <row r="103" spans="1:64" x14ac:dyDescent="0.2">
      <c r="A103" s="475">
        <v>94</v>
      </c>
      <c r="B103" s="319">
        <v>52710.931661750248</v>
      </c>
      <c r="C103" s="319">
        <f t="shared" si="3"/>
        <v>55534.654506739666</v>
      </c>
      <c r="D103" s="353">
        <v>58358.377351729083</v>
      </c>
      <c r="E103" s="353">
        <f t="shared" si="4"/>
        <v>60255.761699332303</v>
      </c>
      <c r="F103" s="353">
        <v>62153.146046935515</v>
      </c>
      <c r="G103" s="319">
        <v>60914.408454600787</v>
      </c>
      <c r="H103" s="353">
        <v>61562.950249283967</v>
      </c>
      <c r="I103" s="371">
        <v>60502.509831673655</v>
      </c>
      <c r="J103" s="319">
        <v>61203.149467217052</v>
      </c>
      <c r="K103" s="319">
        <v>61645.87426900585</v>
      </c>
      <c r="L103" s="319">
        <v>63596.092477449856</v>
      </c>
      <c r="M103" s="319">
        <v>66820.665614880025</v>
      </c>
      <c r="N103" s="319">
        <v>63294.377254662184</v>
      </c>
      <c r="O103" s="387">
        <v>63143.508771929824</v>
      </c>
      <c r="P103" s="387">
        <v>64122.898323130154</v>
      </c>
      <c r="Q103" s="387">
        <v>65067.094337254908</v>
      </c>
      <c r="R103" s="387">
        <v>67342.962515043881</v>
      </c>
      <c r="S103" s="388">
        <v>65727.115331398018</v>
      </c>
      <c r="T103" s="387">
        <v>64311.064156206419</v>
      </c>
      <c r="U103" s="387">
        <v>65082.892853891673</v>
      </c>
      <c r="V103" s="387">
        <v>64292.325839566227</v>
      </c>
      <c r="W103" s="387">
        <v>66019.893165814705</v>
      </c>
      <c r="X103" s="387">
        <v>71603.17666818155</v>
      </c>
      <c r="Y103" s="387">
        <v>71174.443816362385</v>
      </c>
      <c r="Z103" s="387">
        <v>72280.572476514833</v>
      </c>
      <c r="AA103" s="387">
        <v>71999.248937915952</v>
      </c>
      <c r="AB103" s="387">
        <v>75777.23573917021</v>
      </c>
      <c r="AC103" s="388">
        <v>76397.234230886184</v>
      </c>
      <c r="AD103" s="387">
        <v>76823.807275855914</v>
      </c>
      <c r="AE103" s="387">
        <v>77769.89680774411</v>
      </c>
      <c r="AF103" s="387">
        <v>80133.363009098131</v>
      </c>
      <c r="AG103" s="387">
        <v>80978.664324002384</v>
      </c>
      <c r="AH103" s="387">
        <v>83090.271826553202</v>
      </c>
      <c r="AI103" s="387">
        <v>84420.941065642794</v>
      </c>
      <c r="AJ103" s="387">
        <v>86561.429905757992</v>
      </c>
      <c r="AK103" s="387">
        <v>88073.076233183849</v>
      </c>
      <c r="AL103" s="387">
        <v>91835.720028695563</v>
      </c>
      <c r="AM103" s="388">
        <v>94731.183712625905</v>
      </c>
      <c r="AN103" s="387">
        <v>97323.45589001145</v>
      </c>
      <c r="AO103" s="387">
        <v>99017.949541400958</v>
      </c>
      <c r="AP103" s="387">
        <v>101539.52290371702</v>
      </c>
      <c r="AQ103" s="387">
        <v>102736.27364047414</v>
      </c>
      <c r="AR103" s="387">
        <v>104978.59425512934</v>
      </c>
      <c r="AS103" s="387">
        <v>104851.59208762767</v>
      </c>
      <c r="AT103" s="387">
        <v>106095.5999371676</v>
      </c>
      <c r="AU103" s="387">
        <v>104576.58251028584</v>
      </c>
      <c r="AV103" s="387">
        <v>103936.84130788325</v>
      </c>
      <c r="AW103" s="388">
        <v>106117.75946529041</v>
      </c>
      <c r="AX103" s="387">
        <v>108137.28094736733</v>
      </c>
      <c r="AY103" s="387">
        <v>110748.51859558928</v>
      </c>
      <c r="AZ103" s="387">
        <v>113450.58336</v>
      </c>
      <c r="BA103" s="387">
        <v>110809.22025912839</v>
      </c>
      <c r="BB103" s="387">
        <v>113183.33279327239</v>
      </c>
      <c r="BC103" s="387">
        <v>115435.04574926232</v>
      </c>
      <c r="BD103" s="387">
        <v>116562.6268544105</v>
      </c>
      <c r="BE103" s="387">
        <v>118870.23299444019</v>
      </c>
      <c r="BF103" s="387">
        <v>123603</v>
      </c>
      <c r="BG103" s="387">
        <v>125341.10866789616</v>
      </c>
      <c r="BH103" s="389"/>
      <c r="BL103" s="694">
        <f t="shared" si="5"/>
        <v>1.7341894727802787E-2</v>
      </c>
    </row>
    <row r="104" spans="1:64" x14ac:dyDescent="0.2">
      <c r="A104" s="475">
        <v>95</v>
      </c>
      <c r="B104" s="319">
        <v>57570.273844641102</v>
      </c>
      <c r="C104" s="319">
        <f t="shared" si="3"/>
        <v>60742.351041654008</v>
      </c>
      <c r="D104" s="353">
        <v>63914.428238666907</v>
      </c>
      <c r="E104" s="353">
        <f t="shared" si="4"/>
        <v>65862.944354011051</v>
      </c>
      <c r="F104" s="353">
        <v>67811.460469355196</v>
      </c>
      <c r="G104" s="319">
        <v>66410.859956841698</v>
      </c>
      <c r="H104" s="353">
        <v>66819.971571019414</v>
      </c>
      <c r="I104" s="371">
        <v>65781.365010362424</v>
      </c>
      <c r="J104" s="319">
        <v>66231.65210713257</v>
      </c>
      <c r="K104" s="319">
        <v>66695.331140350871</v>
      </c>
      <c r="L104" s="319">
        <v>68818.585165075739</v>
      </c>
      <c r="M104" s="319">
        <v>73023.175620692535</v>
      </c>
      <c r="N104" s="319">
        <v>68639.4426780801</v>
      </c>
      <c r="O104" s="387">
        <v>68595.222175438597</v>
      </c>
      <c r="P104" s="387">
        <v>69646.096885813138</v>
      </c>
      <c r="Q104" s="387">
        <v>70858.788392156872</v>
      </c>
      <c r="R104" s="387">
        <v>73207.352569935712</v>
      </c>
      <c r="S104" s="388">
        <v>71646.04096692802</v>
      </c>
      <c r="T104" s="387">
        <v>69893.497310221166</v>
      </c>
      <c r="U104" s="387">
        <v>70872.127446517974</v>
      </c>
      <c r="V104" s="387">
        <v>69888.741518612966</v>
      </c>
      <c r="W104" s="387">
        <v>71890.045862330895</v>
      </c>
      <c r="X104" s="387">
        <v>78121.906064138791</v>
      </c>
      <c r="Y104" s="387">
        <v>77345.68726606066</v>
      </c>
      <c r="Z104" s="387">
        <v>78864.533103783819</v>
      </c>
      <c r="AA104" s="387">
        <v>78422.380745738003</v>
      </c>
      <c r="AB104" s="387">
        <v>83006.363374036664</v>
      </c>
      <c r="AC104" s="388">
        <v>83593.966688063781</v>
      </c>
      <c r="AD104" s="387">
        <v>83912.386876836419</v>
      </c>
      <c r="AE104" s="387">
        <v>84930.56270166974</v>
      </c>
      <c r="AF104" s="387">
        <v>88056.931550345005</v>
      </c>
      <c r="AG104" s="387">
        <v>89187.175818939853</v>
      </c>
      <c r="AH104" s="387">
        <v>90854.873295255849</v>
      </c>
      <c r="AI104" s="387">
        <v>92657.862948002439</v>
      </c>
      <c r="AJ104" s="387">
        <v>95324.262982745611</v>
      </c>
      <c r="AK104" s="387">
        <v>96964.974588938712</v>
      </c>
      <c r="AL104" s="387">
        <v>101391.79144276452</v>
      </c>
      <c r="AM104" s="388">
        <v>104161.51073922079</v>
      </c>
      <c r="AN104" s="387">
        <v>107034.17404437037</v>
      </c>
      <c r="AO104" s="387">
        <v>109144.41759191036</v>
      </c>
      <c r="AP104" s="387">
        <v>111740.61029980778</v>
      </c>
      <c r="AQ104" s="387">
        <v>112618.37907857753</v>
      </c>
      <c r="AR104" s="387">
        <v>115388.46439488552</v>
      </c>
      <c r="AS104" s="387">
        <v>115335.08785876045</v>
      </c>
      <c r="AT104" s="387">
        <v>116986.59874784012</v>
      </c>
      <c r="AU104" s="387">
        <v>114670.69790791327</v>
      </c>
      <c r="AV104" s="387">
        <v>114129.21364375589</v>
      </c>
      <c r="AW104" s="388">
        <v>116412.60865518847</v>
      </c>
      <c r="AX104" s="387">
        <v>119402.27851848764</v>
      </c>
      <c r="AY104" s="387">
        <v>121929.78338127588</v>
      </c>
      <c r="AZ104" s="387">
        <v>125235.95984</v>
      </c>
      <c r="BA104" s="387">
        <v>122245.59269729092</v>
      </c>
      <c r="BB104" s="387">
        <v>124919.68483586005</v>
      </c>
      <c r="BC104" s="387">
        <v>127600.46285916178</v>
      </c>
      <c r="BD104" s="387">
        <v>128748.21642727127</v>
      </c>
      <c r="BE104" s="387">
        <v>131054.46004977013</v>
      </c>
      <c r="BF104" s="387">
        <v>137051</v>
      </c>
      <c r="BG104" s="387">
        <v>138865.96907362746</v>
      </c>
      <c r="BH104" s="389"/>
      <c r="BL104" s="694">
        <f t="shared" si="5"/>
        <v>1.7878479860398144E-2</v>
      </c>
    </row>
    <row r="105" spans="1:64" x14ac:dyDescent="0.2">
      <c r="A105" s="475">
        <v>96</v>
      </c>
      <c r="B105" s="323">
        <v>64689.142084562445</v>
      </c>
      <c r="C105" s="323">
        <f t="shared" si="3"/>
        <v>68313.386188909673</v>
      </c>
      <c r="D105" s="353">
        <v>71937.630293256894</v>
      </c>
      <c r="E105" s="353">
        <f t="shared" si="4"/>
        <v>74094.626037491966</v>
      </c>
      <c r="F105" s="353">
        <v>76251.621781727037</v>
      </c>
      <c r="G105" s="319">
        <v>74468.645603939571</v>
      </c>
      <c r="H105" s="353">
        <v>75013.876312718785</v>
      </c>
      <c r="I105" s="371">
        <v>73120.261234393169</v>
      </c>
      <c r="J105" s="357">
        <v>73466.104636651624</v>
      </c>
      <c r="K105" s="323">
        <v>74502.256944444438</v>
      </c>
      <c r="L105" s="319">
        <v>76999.035642350456</v>
      </c>
      <c r="M105" s="319">
        <v>82366.022419662884</v>
      </c>
      <c r="N105" s="319">
        <v>76481.411189238774</v>
      </c>
      <c r="O105" s="387">
        <v>76261.815578947368</v>
      </c>
      <c r="P105" s="387">
        <v>77523.747671014105</v>
      </c>
      <c r="Q105" s="387">
        <v>79468.157239215696</v>
      </c>
      <c r="R105" s="387">
        <v>81893.411453899666</v>
      </c>
      <c r="S105" s="388">
        <v>80509.406766325716</v>
      </c>
      <c r="T105" s="387">
        <v>78165.096632795379</v>
      </c>
      <c r="U105" s="387">
        <v>79537.076741010475</v>
      </c>
      <c r="V105" s="387">
        <v>77732.742290135226</v>
      </c>
      <c r="W105" s="387">
        <v>79876.818295662175</v>
      </c>
      <c r="X105" s="387">
        <v>87408.743108933195</v>
      </c>
      <c r="Y105" s="387">
        <v>87076.28737300435</v>
      </c>
      <c r="Z105" s="387">
        <v>88347.757475953433</v>
      </c>
      <c r="AA105" s="387">
        <v>88159.048956149156</v>
      </c>
      <c r="AB105" s="387">
        <v>93822.77509941232</v>
      </c>
      <c r="AC105" s="388">
        <v>94219.763505523835</v>
      </c>
      <c r="AD105" s="387">
        <v>94438.289378419184</v>
      </c>
      <c r="AE105" s="387">
        <v>95654.214968202752</v>
      </c>
      <c r="AF105" s="387">
        <v>99266.912987726697</v>
      </c>
      <c r="AG105" s="387">
        <v>100917.86098868374</v>
      </c>
      <c r="AH105" s="387">
        <v>102479.18521972258</v>
      </c>
      <c r="AI105" s="387">
        <v>104814.87047001897</v>
      </c>
      <c r="AJ105" s="387">
        <v>108130.17030677592</v>
      </c>
      <c r="AK105" s="387">
        <v>110327.88041853512</v>
      </c>
      <c r="AL105" s="387">
        <v>115172.02116975053</v>
      </c>
      <c r="AM105" s="388">
        <v>117996.39513937001</v>
      </c>
      <c r="AN105" s="387">
        <v>121926.82553900636</v>
      </c>
      <c r="AO105" s="387">
        <v>123484.3854772733</v>
      </c>
      <c r="AP105" s="387">
        <v>126059.45370578398</v>
      </c>
      <c r="AQ105" s="387">
        <v>127218.23575705731</v>
      </c>
      <c r="AR105" s="387">
        <v>130217.55689562891</v>
      </c>
      <c r="AS105" s="387">
        <v>130318.82220270832</v>
      </c>
      <c r="AT105" s="387">
        <v>132324.70363305882</v>
      </c>
      <c r="AU105" s="387">
        <v>129765.94471303381</v>
      </c>
      <c r="AV105" s="387">
        <v>129557.58846186768</v>
      </c>
      <c r="AW105" s="388">
        <v>131460.18799441602</v>
      </c>
      <c r="AX105" s="387">
        <v>135085.30700830824</v>
      </c>
      <c r="AY105" s="387">
        <v>138600.01215904686</v>
      </c>
      <c r="AZ105" s="387">
        <v>142464.40392000001</v>
      </c>
      <c r="BA105" s="387">
        <v>139228.94817432272</v>
      </c>
      <c r="BB105" s="387">
        <v>142924.18230914633</v>
      </c>
      <c r="BC105" s="387">
        <v>146447.13042980051</v>
      </c>
      <c r="BD105" s="387">
        <v>146891.34460676595</v>
      </c>
      <c r="BE105" s="387">
        <v>149551.57763860238</v>
      </c>
      <c r="BF105" s="387">
        <v>156979</v>
      </c>
      <c r="BG105" s="387">
        <v>158794.86168250817</v>
      </c>
      <c r="BH105" s="389"/>
      <c r="BL105" s="694">
        <f t="shared" si="5"/>
        <v>1.8519096280102065E-2</v>
      </c>
    </row>
    <row r="106" spans="1:64" x14ac:dyDescent="0.2">
      <c r="A106" s="475">
        <v>97</v>
      </c>
      <c r="B106" s="323">
        <v>76626.517699115051</v>
      </c>
      <c r="C106" s="323">
        <f t="shared" si="3"/>
        <v>81055.164601214929</v>
      </c>
      <c r="D106" s="353">
        <v>85483.811503314821</v>
      </c>
      <c r="E106" s="353">
        <f t="shared" si="4"/>
        <v>88068.347537941299</v>
      </c>
      <c r="F106" s="353">
        <v>90652.883572567778</v>
      </c>
      <c r="G106" s="319">
        <v>87888.075693022736</v>
      </c>
      <c r="H106" s="353">
        <v>88476.549909833455</v>
      </c>
      <c r="I106" s="371">
        <v>84624.023050093514</v>
      </c>
      <c r="J106" s="357">
        <v>85085.879235864457</v>
      </c>
      <c r="K106" s="323">
        <v>87652.095029239761</v>
      </c>
      <c r="L106" s="319">
        <v>89824.934582713016</v>
      </c>
      <c r="M106" s="319">
        <v>97244.689861330247</v>
      </c>
      <c r="N106" s="319">
        <v>88834.733414857852</v>
      </c>
      <c r="O106" s="387">
        <v>89073.147789473689</v>
      </c>
      <c r="P106" s="387">
        <v>90091.879957412821</v>
      </c>
      <c r="Q106" s="387">
        <v>93038.85728627452</v>
      </c>
      <c r="R106" s="387">
        <v>96063.520239527992</v>
      </c>
      <c r="S106" s="388">
        <v>94786.93703030466</v>
      </c>
      <c r="T106" s="387">
        <v>90830.379756923692</v>
      </c>
      <c r="U106" s="387">
        <v>93139.383705052343</v>
      </c>
      <c r="V106" s="387">
        <v>90712.724202224548</v>
      </c>
      <c r="W106" s="387">
        <v>93647.350783190661</v>
      </c>
      <c r="X106" s="387">
        <v>102461.55932739237</v>
      </c>
      <c r="Y106" s="387">
        <v>102252.72431441449</v>
      </c>
      <c r="Z106" s="387">
        <v>103287.5661514278</v>
      </c>
      <c r="AA106" s="387">
        <v>104135.10015498224</v>
      </c>
      <c r="AB106" s="387">
        <v>110921.31822500615</v>
      </c>
      <c r="AC106" s="388">
        <v>111445.52707861752</v>
      </c>
      <c r="AD106" s="387">
        <v>111743.55624097012</v>
      </c>
      <c r="AE106" s="387">
        <v>113340.78218100936</v>
      </c>
      <c r="AF106" s="387">
        <v>117627.88544910547</v>
      </c>
      <c r="AG106" s="387">
        <v>119506.56128648005</v>
      </c>
      <c r="AH106" s="387">
        <v>120672.42743909547</v>
      </c>
      <c r="AI106" s="387">
        <v>124020.12874495081</v>
      </c>
      <c r="AJ106" s="387">
        <v>128235.59965323415</v>
      </c>
      <c r="AK106" s="387">
        <v>131490.75037369208</v>
      </c>
      <c r="AL106" s="387">
        <v>137228.18348921885</v>
      </c>
      <c r="AM106" s="388">
        <v>140876.48446410487</v>
      </c>
      <c r="AN106" s="387">
        <v>144676.00312467452</v>
      </c>
      <c r="AO106" s="387">
        <v>146804.24299397852</v>
      </c>
      <c r="AP106" s="387">
        <v>150933.24336603511</v>
      </c>
      <c r="AQ106" s="387">
        <v>151336.14879628498</v>
      </c>
      <c r="AR106" s="387">
        <v>155298.45495093666</v>
      </c>
      <c r="AS106" s="387">
        <v>155856.42852521144</v>
      </c>
      <c r="AT106" s="387">
        <v>157850.5209254314</v>
      </c>
      <c r="AU106" s="387">
        <v>155145.05501413278</v>
      </c>
      <c r="AV106" s="387">
        <v>154222.13421210306</v>
      </c>
      <c r="AW106" s="388">
        <v>155741.50920089683</v>
      </c>
      <c r="AX106" s="387">
        <v>161899.41836149653</v>
      </c>
      <c r="AY106" s="387">
        <v>166126.16684007589</v>
      </c>
      <c r="AZ106" s="387">
        <v>171453.86079999999</v>
      </c>
      <c r="BA106" s="387">
        <v>167896.51307420494</v>
      </c>
      <c r="BB106" s="387">
        <v>172778.24079003202</v>
      </c>
      <c r="BC106" s="387">
        <v>177080.63206745413</v>
      </c>
      <c r="BD106" s="387">
        <v>176838.83837745563</v>
      </c>
      <c r="BE106" s="387">
        <v>179761.65814037394</v>
      </c>
      <c r="BF106" s="387">
        <v>189131</v>
      </c>
      <c r="BG106" s="387">
        <v>191083.08476379627</v>
      </c>
      <c r="BH106" s="389"/>
      <c r="BL106" s="694">
        <f t="shared" si="5"/>
        <v>1.9488685462794697E-2</v>
      </c>
    </row>
    <row r="107" spans="1:64" x14ac:dyDescent="0.2">
      <c r="A107" s="475">
        <v>98</v>
      </c>
      <c r="B107" s="323">
        <v>101086.56784660768</v>
      </c>
      <c r="C107" s="323">
        <f t="shared" si="3"/>
        <v>106867.74978963604</v>
      </c>
      <c r="D107" s="353">
        <v>112648.93173266441</v>
      </c>
      <c r="E107" s="353">
        <f t="shared" si="4"/>
        <v>116585.19906296014</v>
      </c>
      <c r="F107" s="353">
        <v>120521.46639325586</v>
      </c>
      <c r="G107" s="319">
        <v>114910.76368062856</v>
      </c>
      <c r="H107" s="353">
        <v>115349.03320250344</v>
      </c>
      <c r="I107" s="371">
        <v>109025.43314967396</v>
      </c>
      <c r="J107" s="357">
        <v>107985.23375251993</v>
      </c>
      <c r="K107" s="323">
        <v>111538.35343567251</v>
      </c>
      <c r="L107" s="319">
        <v>115025.76512829494</v>
      </c>
      <c r="M107" s="319">
        <v>125001.95665531846</v>
      </c>
      <c r="N107" s="319">
        <v>114294.68083154999</v>
      </c>
      <c r="O107" s="387">
        <v>115033.87284210527</v>
      </c>
      <c r="P107" s="387">
        <v>115758.72531274952</v>
      </c>
      <c r="Q107" s="387">
        <v>120482.52335686274</v>
      </c>
      <c r="R107" s="387">
        <v>122801.10793436463</v>
      </c>
      <c r="S107" s="388">
        <v>122488.71081689681</v>
      </c>
      <c r="T107" s="387">
        <v>115915.47340107591</v>
      </c>
      <c r="U107" s="387">
        <v>118496.58406918525</v>
      </c>
      <c r="V107" s="387">
        <v>115196.44945457661</v>
      </c>
      <c r="W107" s="387">
        <v>119240.03432489582</v>
      </c>
      <c r="X107" s="387">
        <v>133011.40192455889</v>
      </c>
      <c r="Y107" s="387">
        <v>130793.13910320068</v>
      </c>
      <c r="Z107" s="387">
        <v>132133.06441109322</v>
      </c>
      <c r="AA107" s="387">
        <v>136202.29796699792</v>
      </c>
      <c r="AB107" s="387">
        <v>148012.00408206353</v>
      </c>
      <c r="AC107" s="388">
        <v>147539.56295820806</v>
      </c>
      <c r="AD107" s="387">
        <v>148466.46151848184</v>
      </c>
      <c r="AE107" s="387">
        <v>149154.51959525078</v>
      </c>
      <c r="AF107" s="387">
        <v>156963.40770592907</v>
      </c>
      <c r="AG107" s="387">
        <v>156553.69422275166</v>
      </c>
      <c r="AH107" s="387">
        <v>157956.06865602051</v>
      </c>
      <c r="AI107" s="387">
        <v>161705.11331553929</v>
      </c>
      <c r="AJ107" s="387">
        <v>168754.60533012668</v>
      </c>
      <c r="AK107" s="387">
        <v>174214.3856502242</v>
      </c>
      <c r="AL107" s="387">
        <v>182238.40409317939</v>
      </c>
      <c r="AM107" s="388">
        <v>187054.2476149869</v>
      </c>
      <c r="AN107" s="387">
        <v>192810.02166440996</v>
      </c>
      <c r="AO107" s="387">
        <v>194729.81407047945</v>
      </c>
      <c r="AP107" s="387">
        <v>201452.12441648569</v>
      </c>
      <c r="AQ107" s="387">
        <v>201711.60904313822</v>
      </c>
      <c r="AR107" s="387">
        <v>208892.88696996728</v>
      </c>
      <c r="AS107" s="387">
        <v>210717.88112954661</v>
      </c>
      <c r="AT107" s="387">
        <v>214014.02876826064</v>
      </c>
      <c r="AU107" s="387">
        <v>208899.36183169452</v>
      </c>
      <c r="AV107" s="387">
        <v>206384.28340323549</v>
      </c>
      <c r="AW107" s="388">
        <v>204999.84449426795</v>
      </c>
      <c r="AX107" s="387">
        <v>218878.97207309573</v>
      </c>
      <c r="AY107" s="387">
        <v>224855.48336291491</v>
      </c>
      <c r="AZ107" s="387">
        <v>234163.75824</v>
      </c>
      <c r="BA107" s="387">
        <v>229765.53788771102</v>
      </c>
      <c r="BB107" s="387">
        <v>237225.11414573932</v>
      </c>
      <c r="BC107" s="387">
        <v>240001.55679268163</v>
      </c>
      <c r="BD107" s="387">
        <v>240165.88620309153</v>
      </c>
      <c r="BE107" s="387">
        <v>242912.07770798451</v>
      </c>
      <c r="BF107" s="387">
        <v>256500</v>
      </c>
      <c r="BG107" s="387">
        <v>258371.57277628031</v>
      </c>
      <c r="BH107" s="389"/>
      <c r="BL107" s="694">
        <f t="shared" si="5"/>
        <v>2.1121746132862995E-2</v>
      </c>
    </row>
    <row r="108" spans="1:64" x14ac:dyDescent="0.2">
      <c r="A108" s="907">
        <v>99</v>
      </c>
      <c r="B108" s="363">
        <v>126621.93461160276</v>
      </c>
      <c r="C108" s="363">
        <f t="shared" si="3"/>
        <v>133092.32070722288</v>
      </c>
      <c r="D108" s="356">
        <v>139562.70680284299</v>
      </c>
      <c r="E108" s="356">
        <f t="shared" si="4"/>
        <v>143853.54638387763</v>
      </c>
      <c r="F108" s="356">
        <v>148144.38596491228</v>
      </c>
      <c r="G108" s="321">
        <v>142840.33552813588</v>
      </c>
      <c r="H108" s="356">
        <v>142850.00954704572</v>
      </c>
      <c r="I108" s="375">
        <v>133180.53399383309</v>
      </c>
      <c r="J108" s="364">
        <v>131995.53652683116</v>
      </c>
      <c r="K108" s="363">
        <v>137068.97404970761</v>
      </c>
      <c r="L108" s="321">
        <v>140716.35589806462</v>
      </c>
      <c r="M108" s="321">
        <v>152258.05696255088</v>
      </c>
      <c r="N108" s="321">
        <v>138438.46407826353</v>
      </c>
      <c r="O108" s="393">
        <v>141068.42722807018</v>
      </c>
      <c r="P108" s="393">
        <v>141738.7607133351</v>
      </c>
      <c r="Q108" s="393">
        <v>148124.22575686275</v>
      </c>
      <c r="R108" s="393">
        <v>149317.6432324537</v>
      </c>
      <c r="S108" s="394">
        <v>149856.98168696926</v>
      </c>
      <c r="T108" s="393">
        <v>140945.40466228334</v>
      </c>
      <c r="U108" s="393">
        <v>144763.62931269914</v>
      </c>
      <c r="V108" s="393">
        <v>139957.8594543623</v>
      </c>
      <c r="W108" s="393">
        <v>145301.05692759337</v>
      </c>
      <c r="X108" s="393">
        <v>163977.00772589855</v>
      </c>
      <c r="Y108" s="393">
        <v>161871.41960125277</v>
      </c>
      <c r="Z108" s="393">
        <v>164095.42662524793</v>
      </c>
      <c r="AA108" s="393">
        <v>170359.38619746562</v>
      </c>
      <c r="AB108" s="393">
        <v>187146.72090649963</v>
      </c>
      <c r="AC108" s="394">
        <v>187208.58083043346</v>
      </c>
      <c r="AD108" s="393">
        <v>189748.49382315224</v>
      </c>
      <c r="AE108" s="393">
        <v>186652.60937940539</v>
      </c>
      <c r="AF108" s="393">
        <v>199889.64034927034</v>
      </c>
      <c r="AG108" s="393">
        <v>195378.4035735557</v>
      </c>
      <c r="AH108" s="393">
        <v>196929.13999300616</v>
      </c>
      <c r="AI108" s="393">
        <v>201947.6376300652</v>
      </c>
      <c r="AJ108" s="393">
        <v>211918.41024637155</v>
      </c>
      <c r="AK108" s="393">
        <v>220311.01943198801</v>
      </c>
      <c r="AL108" s="393">
        <v>230712.79427171455</v>
      </c>
      <c r="AM108" s="394">
        <v>237736.906464851</v>
      </c>
      <c r="AN108" s="393">
        <v>246362.43349651078</v>
      </c>
      <c r="AO108" s="393">
        <v>247247.32620239336</v>
      </c>
      <c r="AP108" s="393">
        <v>256550.43670585888</v>
      </c>
      <c r="AQ108" s="393">
        <v>257830.65398997921</v>
      </c>
      <c r="AR108" s="393">
        <v>268135.49349985132</v>
      </c>
      <c r="AS108" s="393">
        <v>272137.11669824837</v>
      </c>
      <c r="AT108" s="393">
        <v>276308.30536543764</v>
      </c>
      <c r="AU108" s="393">
        <v>269581.28711898811</v>
      </c>
      <c r="AV108" s="393">
        <v>263695.93854318239</v>
      </c>
      <c r="AW108" s="394">
        <v>261739.80625237955</v>
      </c>
      <c r="AX108" s="393">
        <v>281205.8785977129</v>
      </c>
      <c r="AY108" s="393">
        <v>290045.26192953461</v>
      </c>
      <c r="AZ108" s="393">
        <v>307229.32711999997</v>
      </c>
      <c r="BA108" s="393">
        <v>298939.23172359634</v>
      </c>
      <c r="BB108" s="393">
        <v>309588.07097943913</v>
      </c>
      <c r="BC108" s="393">
        <v>308435.20051946561</v>
      </c>
      <c r="BD108" s="393">
        <v>309266.64956474991</v>
      </c>
      <c r="BE108" s="393">
        <v>311960.47046634043</v>
      </c>
      <c r="BF108" s="393">
        <v>331005</v>
      </c>
      <c r="BG108" s="393">
        <v>332072.93020286568</v>
      </c>
      <c r="BH108" s="395"/>
      <c r="BL108" s="694">
        <f t="shared" si="5"/>
        <v>2.2721683920312596E-2</v>
      </c>
    </row>
    <row r="109" spans="1:64" x14ac:dyDescent="0.2">
      <c r="A109" s="908">
        <v>99.1</v>
      </c>
      <c r="B109" s="323">
        <v>134033.45231071781</v>
      </c>
      <c r="C109" s="323">
        <f t="shared" si="3"/>
        <v>140988.26793401269</v>
      </c>
      <c r="D109" s="353">
        <v>147943.08355730755</v>
      </c>
      <c r="E109" s="353">
        <f t="shared" si="4"/>
        <v>152342.66595272531</v>
      </c>
      <c r="F109" s="353">
        <v>156742.24834814307</v>
      </c>
      <c r="G109" s="319">
        <v>151302.54235600066</v>
      </c>
      <c r="H109" s="353">
        <v>150797.21608146813</v>
      </c>
      <c r="I109" s="371">
        <v>140116.37870899256</v>
      </c>
      <c r="J109" s="357">
        <v>138671.857156571</v>
      </c>
      <c r="K109" s="323">
        <v>144258.63157894736</v>
      </c>
      <c r="L109" s="319">
        <v>147529.35703651808</v>
      </c>
      <c r="M109" s="319">
        <v>159904.29427883419</v>
      </c>
      <c r="N109" s="319">
        <v>144689.18587587893</v>
      </c>
      <c r="O109" s="387">
        <v>148381.41698245614</v>
      </c>
      <c r="P109" s="387">
        <v>148798.43279212137</v>
      </c>
      <c r="Q109" s="387">
        <v>155722.56702745098</v>
      </c>
      <c r="R109" s="387">
        <v>157178.0063991546</v>
      </c>
      <c r="S109" s="388">
        <v>157518.53517458422</v>
      </c>
      <c r="T109" s="387">
        <v>148177.19306634789</v>
      </c>
      <c r="U109" s="387">
        <v>152281.82121074191</v>
      </c>
      <c r="V109" s="387">
        <v>147151.55577462976</v>
      </c>
      <c r="W109" s="387">
        <v>153690.23719488413</v>
      </c>
      <c r="X109" s="387">
        <v>172738.67019700055</v>
      </c>
      <c r="Y109" s="387">
        <v>171030.99992361164</v>
      </c>
      <c r="Z109" s="387">
        <v>173636.67771997451</v>
      </c>
      <c r="AA109" s="387">
        <v>179451.92393107852</v>
      </c>
      <c r="AB109" s="387">
        <v>199744.10908962943</v>
      </c>
      <c r="AC109" s="388">
        <v>198857.67181323693</v>
      </c>
      <c r="AD109" s="387">
        <v>202625.87035924743</v>
      </c>
      <c r="AE109" s="387">
        <v>198515.93158109082</v>
      </c>
      <c r="AF109" s="387">
        <v>212817.21206570193</v>
      </c>
      <c r="AG109" s="387">
        <v>207415.79487790351</v>
      </c>
      <c r="AH109" s="387">
        <v>208183.93950343863</v>
      </c>
      <c r="AI109" s="387">
        <v>213225.78724254575</v>
      </c>
      <c r="AJ109" s="387">
        <v>226444.67585782602</v>
      </c>
      <c r="AK109" s="387">
        <v>233338.29596412554</v>
      </c>
      <c r="AL109" s="387">
        <v>245046.15189702078</v>
      </c>
      <c r="AM109" s="388">
        <v>252027.74002025259</v>
      </c>
      <c r="AN109" s="387">
        <v>262546.96375377564</v>
      </c>
      <c r="AO109" s="387">
        <v>263997.21903503645</v>
      </c>
      <c r="AP109" s="387">
        <v>273238.47574827133</v>
      </c>
      <c r="AQ109" s="387">
        <v>275983.03419283882</v>
      </c>
      <c r="AR109" s="387">
        <v>285707.00655367231</v>
      </c>
      <c r="AS109" s="387">
        <v>289417.67453898414</v>
      </c>
      <c r="AT109" s="387">
        <v>294965.27594641293</v>
      </c>
      <c r="AU109" s="387">
        <v>287743.92674968083</v>
      </c>
      <c r="AV109" s="387">
        <v>281450.24069160322</v>
      </c>
      <c r="AW109" s="388">
        <v>279944.94115656329</v>
      </c>
      <c r="AX109" s="387">
        <v>300677.76976722368</v>
      </c>
      <c r="AY109" s="387">
        <v>309773.45027235447</v>
      </c>
      <c r="AZ109" s="387">
        <v>328235.24903999997</v>
      </c>
      <c r="BA109" s="387">
        <v>319102.07483313698</v>
      </c>
      <c r="BB109" s="387">
        <v>331268.65578829614</v>
      </c>
      <c r="BC109" s="387">
        <v>331026.45623215527</v>
      </c>
      <c r="BD109" s="387">
        <v>331116.52818515338</v>
      </c>
      <c r="BE109" s="387">
        <v>334369.08043701493</v>
      </c>
      <c r="BF109" s="387">
        <v>353633</v>
      </c>
      <c r="BG109" s="387">
        <v>355565.18265002128</v>
      </c>
      <c r="BH109" s="389"/>
      <c r="BL109" s="694">
        <f t="shared" si="5"/>
        <v>2.3154816899937147E-2</v>
      </c>
    </row>
    <row r="110" spans="1:64" x14ac:dyDescent="0.2">
      <c r="A110" s="908">
        <v>99.2</v>
      </c>
      <c r="B110" s="323">
        <v>143139.61455260572</v>
      </c>
      <c r="C110" s="323">
        <f t="shared" si="3"/>
        <v>150452.50117823202</v>
      </c>
      <c r="D110" s="353">
        <v>157765.38780385835</v>
      </c>
      <c r="E110" s="353">
        <f t="shared" si="4"/>
        <v>162057.39269436483</v>
      </c>
      <c r="F110" s="353">
        <v>166349.39758487127</v>
      </c>
      <c r="G110" s="319">
        <v>161216.98887843743</v>
      </c>
      <c r="H110" s="353">
        <v>160571.16410310808</v>
      </c>
      <c r="I110" s="371">
        <v>148781.98614972451</v>
      </c>
      <c r="J110" s="357">
        <v>147309.61274839204</v>
      </c>
      <c r="K110" s="323">
        <v>152622.11074561405</v>
      </c>
      <c r="L110" s="319">
        <v>155947.4139591908</v>
      </c>
      <c r="M110" s="319">
        <v>169136.79249356475</v>
      </c>
      <c r="N110" s="319">
        <v>152793.54081320699</v>
      </c>
      <c r="O110" s="387">
        <v>156728.01740350877</v>
      </c>
      <c r="P110" s="387">
        <v>156731.35240883683</v>
      </c>
      <c r="Q110" s="387">
        <v>164794.02064313725</v>
      </c>
      <c r="R110" s="387">
        <v>166273.66237120968</v>
      </c>
      <c r="S110" s="388">
        <v>166562.17282074931</v>
      </c>
      <c r="T110" s="387">
        <v>156128.85056784219</v>
      </c>
      <c r="U110" s="387">
        <v>162184.26035502958</v>
      </c>
      <c r="V110" s="387">
        <v>156699.63901330874</v>
      </c>
      <c r="W110" s="387">
        <v>163147.95803822548</v>
      </c>
      <c r="X110" s="387">
        <v>181948.91928313146</v>
      </c>
      <c r="Y110" s="387">
        <v>182068.6008708273</v>
      </c>
      <c r="Z110" s="387">
        <v>184634.81402747106</v>
      </c>
      <c r="AA110" s="387">
        <v>191944.82443249159</v>
      </c>
      <c r="AB110" s="387">
        <v>214691.45089207165</v>
      </c>
      <c r="AC110" s="388">
        <v>213352.15662691309</v>
      </c>
      <c r="AD110" s="387">
        <v>217718.09094008215</v>
      </c>
      <c r="AE110" s="387">
        <v>211704.53206353183</v>
      </c>
      <c r="AF110" s="387">
        <v>226713.46412651893</v>
      </c>
      <c r="AG110" s="387">
        <v>221530.87290053605</v>
      </c>
      <c r="AH110" s="387">
        <v>222312.54516843453</v>
      </c>
      <c r="AI110" s="387">
        <v>228235.92161116737</v>
      </c>
      <c r="AJ110" s="387">
        <v>242308.82586202078</v>
      </c>
      <c r="AK110" s="387">
        <v>249837.28550074736</v>
      </c>
      <c r="AL110" s="387">
        <v>261932.29220752852</v>
      </c>
      <c r="AM110" s="388">
        <v>270026.66492565151</v>
      </c>
      <c r="AN110" s="387">
        <v>281641.10488490784</v>
      </c>
      <c r="AO110" s="387">
        <v>283823.8811961686</v>
      </c>
      <c r="AP110" s="387">
        <v>293868.72363264189</v>
      </c>
      <c r="AQ110" s="387">
        <v>298231.98152266891</v>
      </c>
      <c r="AR110" s="387">
        <v>309017.58125483198</v>
      </c>
      <c r="AS110" s="387">
        <v>310524.13892868697</v>
      </c>
      <c r="AT110" s="387">
        <v>318906.83499764377</v>
      </c>
      <c r="AU110" s="387">
        <v>309216.88511529943</v>
      </c>
      <c r="AV110" s="387">
        <v>303179.82872549858</v>
      </c>
      <c r="AW110" s="388">
        <v>300137.60269046912</v>
      </c>
      <c r="AX110" s="387">
        <v>322690.57707262668</v>
      </c>
      <c r="AY110" s="387">
        <v>333439.59467123647</v>
      </c>
      <c r="AZ110" s="387">
        <v>353518.10424000002</v>
      </c>
      <c r="BA110" s="387">
        <v>342631.37031802116</v>
      </c>
      <c r="BB110" s="387">
        <v>357322.73787756049</v>
      </c>
      <c r="BC110" s="387">
        <v>355178.5738758439</v>
      </c>
      <c r="BD110" s="387">
        <v>356490.37862511905</v>
      </c>
      <c r="BE110" s="387">
        <v>357956.87525093206</v>
      </c>
      <c r="BF110" s="387">
        <v>380797</v>
      </c>
      <c r="BG110" s="387">
        <v>383026.32472691161</v>
      </c>
      <c r="BH110" s="389"/>
      <c r="BL110" s="694">
        <f t="shared" si="5"/>
        <v>2.3740173614925419E-2</v>
      </c>
    </row>
    <row r="111" spans="1:64" x14ac:dyDescent="0.2">
      <c r="A111" s="908">
        <v>99.3</v>
      </c>
      <c r="B111" s="323">
        <v>153443.59783677483</v>
      </c>
      <c r="C111" s="323">
        <f t="shared" si="3"/>
        <v>161144.00784151949</v>
      </c>
      <c r="D111" s="353">
        <v>168844.41784626411</v>
      </c>
      <c r="E111" s="353">
        <f t="shared" si="4"/>
        <v>173185.83366680943</v>
      </c>
      <c r="F111" s="353">
        <v>177527.24948735474</v>
      </c>
      <c r="G111" s="319">
        <v>171750.32235932053</v>
      </c>
      <c r="H111" s="353">
        <v>171578.60316113292</v>
      </c>
      <c r="I111" s="371">
        <v>158583.97492796846</v>
      </c>
      <c r="J111" s="357">
        <v>156973.26792742632</v>
      </c>
      <c r="K111" s="323">
        <v>162928.46710526315</v>
      </c>
      <c r="L111" s="319">
        <v>165107.38488484104</v>
      </c>
      <c r="M111" s="319">
        <v>180176.24877522214</v>
      </c>
      <c r="N111" s="319">
        <v>162637.26383369</v>
      </c>
      <c r="O111" s="387">
        <v>167308.92659649122</v>
      </c>
      <c r="P111" s="387">
        <v>166466.03593292521</v>
      </c>
      <c r="Q111" s="387">
        <v>174310.18741960786</v>
      </c>
      <c r="R111" s="387">
        <v>176955.6943669827</v>
      </c>
      <c r="S111" s="388">
        <v>177928.31275943457</v>
      </c>
      <c r="T111" s="387">
        <v>166344.92388922095</v>
      </c>
      <c r="U111" s="387">
        <v>173435.08456986799</v>
      </c>
      <c r="V111" s="387">
        <v>167693.10696298836</v>
      </c>
      <c r="W111" s="387">
        <v>174410.8304079161</v>
      </c>
      <c r="X111" s="387">
        <v>193047.60860716476</v>
      </c>
      <c r="Y111" s="387">
        <v>195318.3747612864</v>
      </c>
      <c r="Z111" s="387">
        <v>197506.38452037872</v>
      </c>
      <c r="AA111" s="387">
        <v>207361.55230194185</v>
      </c>
      <c r="AB111" s="387">
        <v>232939.63965232079</v>
      </c>
      <c r="AC111" s="388">
        <v>231264.48136761377</v>
      </c>
      <c r="AD111" s="387">
        <v>234636.83875261765</v>
      </c>
      <c r="AE111" s="387">
        <v>228561.93302214841</v>
      </c>
      <c r="AF111" s="387">
        <v>243453.20718080236</v>
      </c>
      <c r="AG111" s="387">
        <v>238060.02501488983</v>
      </c>
      <c r="AH111" s="387">
        <v>239189.0968644364</v>
      </c>
      <c r="AI111" s="387">
        <v>246861.07043861775</v>
      </c>
      <c r="AJ111" s="387">
        <v>262168.04731675942</v>
      </c>
      <c r="AK111" s="387">
        <v>269438.94768310909</v>
      </c>
      <c r="AL111" s="387">
        <v>282831.23301614798</v>
      </c>
      <c r="AM111" s="388">
        <v>290607.82614720456</v>
      </c>
      <c r="AN111" s="387">
        <v>305187.61389438598</v>
      </c>
      <c r="AO111" s="387">
        <v>308599.82296298177</v>
      </c>
      <c r="AP111" s="387">
        <v>318973.3509074116</v>
      </c>
      <c r="AQ111" s="387">
        <v>324178.26000244409</v>
      </c>
      <c r="AR111" s="387">
        <v>335546.08746952127</v>
      </c>
      <c r="AS111" s="387">
        <v>338004.12857605028</v>
      </c>
      <c r="AT111" s="387">
        <v>347484.36855687451</v>
      </c>
      <c r="AU111" s="387">
        <v>336553.90573059337</v>
      </c>
      <c r="AV111" s="387">
        <v>330900.19036206458</v>
      </c>
      <c r="AW111" s="388">
        <v>326145.27289648465</v>
      </c>
      <c r="AX111" s="387">
        <v>353787.65019962681</v>
      </c>
      <c r="AY111" s="387">
        <v>364490.25391190808</v>
      </c>
      <c r="AZ111" s="387">
        <v>385281.69831999997</v>
      </c>
      <c r="BA111" s="387">
        <v>372379.41751079698</v>
      </c>
      <c r="BB111" s="387">
        <v>390228.09836824448</v>
      </c>
      <c r="BC111" s="387">
        <v>387551.65402060671</v>
      </c>
      <c r="BD111" s="387">
        <v>386872.36328998121</v>
      </c>
      <c r="BE111" s="387">
        <v>388668.95451307629</v>
      </c>
      <c r="BF111" s="387">
        <v>415164</v>
      </c>
      <c r="BG111" s="387">
        <v>415959.66420768906</v>
      </c>
      <c r="BH111" s="389"/>
      <c r="BL111" s="694">
        <f t="shared" si="5"/>
        <v>2.4360676532133141E-2</v>
      </c>
    </row>
    <row r="112" spans="1:64" x14ac:dyDescent="0.2">
      <c r="A112" s="908">
        <v>99.4</v>
      </c>
      <c r="B112" s="323">
        <v>166177.2522123894</v>
      </c>
      <c r="C112" s="323">
        <f t="shared" si="3"/>
        <v>174303.76867323765</v>
      </c>
      <c r="D112" s="353">
        <v>182430.28513408589</v>
      </c>
      <c r="E112" s="353">
        <f t="shared" si="4"/>
        <v>187056.3913708707</v>
      </c>
      <c r="F112" s="353">
        <v>191682.4976076555</v>
      </c>
      <c r="G112" s="319">
        <v>184495.71714712554</v>
      </c>
      <c r="H112" s="353">
        <v>185499.43057176194</v>
      </c>
      <c r="I112" s="371">
        <v>171901.46853358945</v>
      </c>
      <c r="J112" s="357">
        <v>169161.80551022367</v>
      </c>
      <c r="K112" s="323">
        <v>176078.30519005848</v>
      </c>
      <c r="L112" s="319">
        <v>178156.34293720991</v>
      </c>
      <c r="M112" s="319">
        <v>193431.87245702901</v>
      </c>
      <c r="N112" s="319">
        <v>175371.46958116785</v>
      </c>
      <c r="O112" s="387">
        <v>179455.79480701755</v>
      </c>
      <c r="P112" s="387">
        <v>178930.99973383016</v>
      </c>
      <c r="Q112" s="387">
        <v>186852.48828235295</v>
      </c>
      <c r="R112" s="387">
        <v>190283.85358264594</v>
      </c>
      <c r="S112" s="388">
        <v>191974.49415339535</v>
      </c>
      <c r="T112" s="387">
        <v>178717.84638374179</v>
      </c>
      <c r="U112" s="387">
        <v>187458.28930359581</v>
      </c>
      <c r="V112" s="387">
        <v>181926.23029939347</v>
      </c>
      <c r="W112" s="387">
        <v>189527.26932315086</v>
      </c>
      <c r="X112" s="387">
        <v>208172.63632950661</v>
      </c>
      <c r="Y112" s="387">
        <v>213144.76648078833</v>
      </c>
      <c r="Z112" s="387">
        <v>213480.31228713648</v>
      </c>
      <c r="AA112" s="387">
        <v>225972.6827240405</v>
      </c>
      <c r="AB112" s="387">
        <v>256982.82183200197</v>
      </c>
      <c r="AC112" s="388">
        <v>254905.00854758607</v>
      </c>
      <c r="AD112" s="387">
        <v>257684.16071167676</v>
      </c>
      <c r="AE112" s="387">
        <v>249868.73030293538</v>
      </c>
      <c r="AF112" s="387">
        <v>264953.51541796426</v>
      </c>
      <c r="AG112" s="387">
        <v>261369.69124478858</v>
      </c>
      <c r="AH112" s="387">
        <v>259231.51474530829</v>
      </c>
      <c r="AI112" s="387">
        <v>272249.94767416961</v>
      </c>
      <c r="AJ112" s="387">
        <v>285452.50057328225</v>
      </c>
      <c r="AK112" s="387">
        <v>296368.2630792227</v>
      </c>
      <c r="AL112" s="387">
        <v>309385.86911030195</v>
      </c>
      <c r="AM112" s="388">
        <v>317772.95219314605</v>
      </c>
      <c r="AN112" s="387">
        <v>334642.73804811999</v>
      </c>
      <c r="AO112" s="387">
        <v>340455.00719022332</v>
      </c>
      <c r="AP112" s="387">
        <v>350341.00351980829</v>
      </c>
      <c r="AQ112" s="387">
        <v>358359.62634730537</v>
      </c>
      <c r="AR112" s="387">
        <v>369444.35496877786</v>
      </c>
      <c r="AS112" s="387">
        <v>371956.17017146555</v>
      </c>
      <c r="AT112" s="387">
        <v>383765.74611224554</v>
      </c>
      <c r="AU112" s="387">
        <v>371787.83127980708</v>
      </c>
      <c r="AV112" s="387">
        <v>366404.05512282805</v>
      </c>
      <c r="AW112" s="388">
        <v>358886.17268073949</v>
      </c>
      <c r="AX112" s="387">
        <v>391550.44334872667</v>
      </c>
      <c r="AY112" s="387">
        <v>405649.01148581103</v>
      </c>
      <c r="AZ112" s="387">
        <v>429630.24056000001</v>
      </c>
      <c r="BA112" s="387">
        <v>408561.44326658815</v>
      </c>
      <c r="BB112" s="387">
        <v>432279.88882459595</v>
      </c>
      <c r="BC112" s="387">
        <v>430491.219541075</v>
      </c>
      <c r="BD112" s="387">
        <v>427503.52859069518</v>
      </c>
      <c r="BE112" s="387">
        <v>429962.96274642227</v>
      </c>
      <c r="BF112" s="387">
        <v>457408</v>
      </c>
      <c r="BG112" s="387">
        <v>458716.05461767624</v>
      </c>
      <c r="BH112" s="389"/>
      <c r="BL112" s="694">
        <f t="shared" si="5"/>
        <v>2.5039064253428611E-2</v>
      </c>
    </row>
    <row r="113" spans="1:64" x14ac:dyDescent="0.2">
      <c r="A113" s="908">
        <v>99.5</v>
      </c>
      <c r="B113" s="323">
        <v>180911.81219272371</v>
      </c>
      <c r="C113" s="323">
        <f t="shared" si="3"/>
        <v>190825.30393426429</v>
      </c>
      <c r="D113" s="353">
        <v>200738.79567580484</v>
      </c>
      <c r="E113" s="353">
        <f t="shared" si="4"/>
        <v>204726.50446811429</v>
      </c>
      <c r="F113" s="353">
        <v>208714.21326042377</v>
      </c>
      <c r="G113" s="319">
        <v>203031.68793227465</v>
      </c>
      <c r="H113" s="353">
        <v>202856.41158374879</v>
      </c>
      <c r="I113" s="371">
        <v>186898.34342617399</v>
      </c>
      <c r="J113" s="357">
        <v>184194.15801094365</v>
      </c>
      <c r="K113" s="323">
        <v>191626.38230994152</v>
      </c>
      <c r="L113" s="319">
        <v>195477.36789561255</v>
      </c>
      <c r="M113" s="319">
        <v>209827.83293199373</v>
      </c>
      <c r="N113" s="319">
        <v>189747.70651177011</v>
      </c>
      <c r="O113" s="387">
        <v>194936.64028070177</v>
      </c>
      <c r="P113" s="387">
        <v>194605.24035134414</v>
      </c>
      <c r="Q113" s="387">
        <v>203414.57920000001</v>
      </c>
      <c r="R113" s="387">
        <v>207974.54686353361</v>
      </c>
      <c r="S113" s="388">
        <v>209803.3797986923</v>
      </c>
      <c r="T113" s="387">
        <v>195498.2432755529</v>
      </c>
      <c r="U113" s="387">
        <v>205642.58516158399</v>
      </c>
      <c r="V113" s="387">
        <v>199973.36550866888</v>
      </c>
      <c r="W113" s="387">
        <v>209440.77337767652</v>
      </c>
      <c r="X113" s="387">
        <v>229864.53445039422</v>
      </c>
      <c r="Y113" s="387">
        <v>236395.84615384616</v>
      </c>
      <c r="Z113" s="387">
        <v>233764.79658669856</v>
      </c>
      <c r="AA113" s="387">
        <v>251406.75007749113</v>
      </c>
      <c r="AB113" s="387">
        <v>289237.20181581448</v>
      </c>
      <c r="AC113" s="388">
        <v>284672.20554748469</v>
      </c>
      <c r="AD113" s="387">
        <v>291235.81201603869</v>
      </c>
      <c r="AE113" s="387">
        <v>280412.5784279941</v>
      </c>
      <c r="AF113" s="387">
        <v>299335.75074800028</v>
      </c>
      <c r="AG113" s="387">
        <v>290965.18427635496</v>
      </c>
      <c r="AH113" s="387">
        <v>289423.42207716516</v>
      </c>
      <c r="AI113" s="387">
        <v>302666.96701445879</v>
      </c>
      <c r="AJ113" s="387">
        <v>316610.96093291201</v>
      </c>
      <c r="AK113" s="387">
        <v>330294.15844544093</v>
      </c>
      <c r="AL113" s="387">
        <v>345769.39308869909</v>
      </c>
      <c r="AM113" s="388">
        <v>355904.46698289178</v>
      </c>
      <c r="AN113" s="387">
        <v>376131.36683678784</v>
      </c>
      <c r="AO113" s="387">
        <v>380531.79176300211</v>
      </c>
      <c r="AP113" s="387">
        <v>393768.88479492749</v>
      </c>
      <c r="AQ113" s="387">
        <v>401814.09409751924</v>
      </c>
      <c r="AR113" s="387">
        <v>416762.3057508177</v>
      </c>
      <c r="AS113" s="387">
        <v>418289.3060036049</v>
      </c>
      <c r="AT113" s="387">
        <v>432933.66658438608</v>
      </c>
      <c r="AU113" s="387">
        <v>418984.34713142936</v>
      </c>
      <c r="AV113" s="387">
        <v>412058.82127878116</v>
      </c>
      <c r="AW113" s="388">
        <v>404339.27873429505</v>
      </c>
      <c r="AX113" s="387">
        <v>442290.2643413358</v>
      </c>
      <c r="AY113" s="387">
        <v>460589.48560703429</v>
      </c>
      <c r="AZ113" s="387">
        <v>489101.98343999998</v>
      </c>
      <c r="BA113" s="387">
        <v>459443.02842559869</v>
      </c>
      <c r="BB113" s="387">
        <v>485120.70724838949</v>
      </c>
      <c r="BC113" s="387">
        <v>485580.33975344477</v>
      </c>
      <c r="BD113" s="387">
        <v>482013.3357225717</v>
      </c>
      <c r="BE113" s="387">
        <v>486213.46057707438</v>
      </c>
      <c r="BF113" s="387">
        <v>517185</v>
      </c>
      <c r="BG113" s="387">
        <v>518518.44304156618</v>
      </c>
      <c r="BH113" s="389"/>
      <c r="BL113" s="694">
        <f t="shared" si="5"/>
        <v>2.593182386667614E-2</v>
      </c>
    </row>
    <row r="114" spans="1:64" x14ac:dyDescent="0.2">
      <c r="A114" s="908">
        <v>99.6</v>
      </c>
      <c r="B114" s="323">
        <v>202023.40806293019</v>
      </c>
      <c r="C114" s="323">
        <f t="shared" si="3"/>
        <v>213597.79947433673</v>
      </c>
      <c r="D114" s="353">
        <v>225172.1908857433</v>
      </c>
      <c r="E114" s="353">
        <f t="shared" si="4"/>
        <v>230060.77714713229</v>
      </c>
      <c r="F114" s="353">
        <v>234949.36340852128</v>
      </c>
      <c r="G114" s="319">
        <v>227572.7004924473</v>
      </c>
      <c r="H114" s="353">
        <v>227420.50450832714</v>
      </c>
      <c r="I114" s="371">
        <v>208679.91871809127</v>
      </c>
      <c r="J114" s="357">
        <v>203967.97388883555</v>
      </c>
      <c r="K114" s="323">
        <v>213873.33808479531</v>
      </c>
      <c r="L114" s="319">
        <v>218001.48909711881</v>
      </c>
      <c r="M114" s="319">
        <v>233272.30922527614</v>
      </c>
      <c r="N114" s="319">
        <v>211551.17211861818</v>
      </c>
      <c r="O114" s="387">
        <v>216459.83382456141</v>
      </c>
      <c r="P114" s="387">
        <v>215548.44290657438</v>
      </c>
      <c r="Q114" s="387">
        <v>227005.2226509804</v>
      </c>
      <c r="R114" s="387">
        <v>231718.17489065664</v>
      </c>
      <c r="S114" s="388">
        <v>233599.26357199054</v>
      </c>
      <c r="T114" s="387">
        <v>218065.17413827457</v>
      </c>
      <c r="U114" s="387">
        <v>230079.85926263087</v>
      </c>
      <c r="V114" s="387">
        <v>224872.43119521654</v>
      </c>
      <c r="W114" s="387">
        <v>235167.59286403484</v>
      </c>
      <c r="X114" s="387">
        <v>263976.81123910769</v>
      </c>
      <c r="Y114" s="387">
        <v>267679.27079673059</v>
      </c>
      <c r="Z114" s="387">
        <v>262141.93630001118</v>
      </c>
      <c r="AA114" s="387">
        <v>287478.0567781931</v>
      </c>
      <c r="AB114" s="387">
        <v>334476.73181546258</v>
      </c>
      <c r="AC114" s="388">
        <v>330634.38899962837</v>
      </c>
      <c r="AD114" s="387">
        <v>339541.70445284981</v>
      </c>
      <c r="AE114" s="387">
        <v>322644.54835374828</v>
      </c>
      <c r="AF114" s="387">
        <v>344982.06484704162</v>
      </c>
      <c r="AG114" s="387">
        <v>330777.6192972007</v>
      </c>
      <c r="AH114" s="387">
        <v>330579.68248047557</v>
      </c>
      <c r="AI114" s="387">
        <v>344336.84509213397</v>
      </c>
      <c r="AJ114" s="387">
        <v>362605.38236527867</v>
      </c>
      <c r="AK114" s="387">
        <v>380772.19730941701</v>
      </c>
      <c r="AL114" s="387">
        <v>397677.97300992161</v>
      </c>
      <c r="AM114" s="388">
        <v>409519.07072429778</v>
      </c>
      <c r="AN114" s="387">
        <v>434936.36162899697</v>
      </c>
      <c r="AO114" s="387">
        <v>439259.1163393379</v>
      </c>
      <c r="AP114" s="387">
        <v>455991.37112758681</v>
      </c>
      <c r="AQ114" s="387">
        <v>462815.99804472685</v>
      </c>
      <c r="AR114" s="387">
        <v>485699.54017246509</v>
      </c>
      <c r="AS114" s="387">
        <v>489586.80195960624</v>
      </c>
      <c r="AT114" s="387">
        <v>505938.77144716465</v>
      </c>
      <c r="AU114" s="387">
        <v>491143.01090242388</v>
      </c>
      <c r="AV114" s="387">
        <v>480690.8583411795</v>
      </c>
      <c r="AW114" s="388">
        <v>472596.82262363046</v>
      </c>
      <c r="AX114" s="387">
        <v>518855.99849888985</v>
      </c>
      <c r="AY114" s="387">
        <v>541808.98202664382</v>
      </c>
      <c r="AZ114" s="387">
        <v>573188.79519999993</v>
      </c>
      <c r="BA114" s="387">
        <v>536515.98264625052</v>
      </c>
      <c r="BB114" s="387">
        <v>566950.49677892227</v>
      </c>
      <c r="BC114" s="387">
        <v>569590.87795422203</v>
      </c>
      <c r="BD114" s="387">
        <v>563556.62317624094</v>
      </c>
      <c r="BE114" s="387">
        <v>569120.092583513</v>
      </c>
      <c r="BF114" s="387">
        <v>604199</v>
      </c>
      <c r="BG114" s="387">
        <v>605990.13895588031</v>
      </c>
      <c r="BH114" s="389"/>
      <c r="BL114" s="694">
        <f t="shared" si="5"/>
        <v>2.7181531693624139E-2</v>
      </c>
    </row>
    <row r="115" spans="1:64" x14ac:dyDescent="0.2">
      <c r="A115" s="908">
        <v>99.7</v>
      </c>
      <c r="B115" s="323">
        <v>234983.90412979352</v>
      </c>
      <c r="C115" s="323">
        <f t="shared" si="3"/>
        <v>248171.59179493319</v>
      </c>
      <c r="D115" s="353">
        <v>261359.2794600729</v>
      </c>
      <c r="E115" s="353">
        <f t="shared" si="4"/>
        <v>267841.72312033037</v>
      </c>
      <c r="F115" s="353">
        <v>274324.16678058781</v>
      </c>
      <c r="G115" s="319">
        <v>267181.46583301056</v>
      </c>
      <c r="H115" s="353">
        <v>265224.06789010292</v>
      </c>
      <c r="I115" s="371">
        <v>241472.6373148663</v>
      </c>
      <c r="J115" s="357">
        <v>232815.41979456658</v>
      </c>
      <c r="K115" s="323">
        <v>246998.38230994152</v>
      </c>
      <c r="L115" s="319">
        <v>253991.59190822311</v>
      </c>
      <c r="M115" s="319">
        <v>265880.31586813921</v>
      </c>
      <c r="N115" s="319">
        <v>241450.52858453072</v>
      </c>
      <c r="O115" s="387">
        <v>247903.35831578949</v>
      </c>
      <c r="P115" s="387">
        <v>248669.21133883417</v>
      </c>
      <c r="Q115" s="387">
        <v>261984.69220392159</v>
      </c>
      <c r="R115" s="387">
        <v>269488.87779963011</v>
      </c>
      <c r="S115" s="388">
        <v>274680.21291950403</v>
      </c>
      <c r="T115" s="387">
        <v>255856.92269376371</v>
      </c>
      <c r="U115" s="387">
        <v>271292.55584888486</v>
      </c>
      <c r="V115" s="387">
        <v>261733.30138659693</v>
      </c>
      <c r="W115" s="387">
        <v>274312.55379688367</v>
      </c>
      <c r="X115" s="387">
        <v>314391.38208619022</v>
      </c>
      <c r="Y115" s="387">
        <v>318028.41158047516</v>
      </c>
      <c r="Z115" s="387">
        <v>316098.49874621053</v>
      </c>
      <c r="AA115" s="387">
        <v>345124.70562494308</v>
      </c>
      <c r="AB115" s="387">
        <v>410224.73927578563</v>
      </c>
      <c r="AC115" s="388">
        <v>405989.62167640799</v>
      </c>
      <c r="AD115" s="387">
        <v>411419.86565153167</v>
      </c>
      <c r="AE115" s="387">
        <v>388358.57598446164</v>
      </c>
      <c r="AF115" s="387">
        <v>412762.64028820914</v>
      </c>
      <c r="AG115" s="387">
        <v>394499.94115544966</v>
      </c>
      <c r="AH115" s="387">
        <v>394274.58654854877</v>
      </c>
      <c r="AI115" s="387">
        <v>413257.64108419803</v>
      </c>
      <c r="AJ115" s="387">
        <v>434708.67966106435</v>
      </c>
      <c r="AK115" s="387">
        <v>460539.58744394616</v>
      </c>
      <c r="AL115" s="387">
        <v>485683.76951501775</v>
      </c>
      <c r="AM115" s="388">
        <v>499041.51489633846</v>
      </c>
      <c r="AN115" s="387">
        <v>530239.81512342463</v>
      </c>
      <c r="AO115" s="387">
        <v>541500.14705658169</v>
      </c>
      <c r="AP115" s="387">
        <v>559721.77797748323</v>
      </c>
      <c r="AQ115" s="387">
        <v>567003.05462544295</v>
      </c>
      <c r="AR115" s="387">
        <v>601880.96190306277</v>
      </c>
      <c r="AS115" s="387">
        <v>606939.76762028004</v>
      </c>
      <c r="AT115" s="387">
        <v>626213.17200368014</v>
      </c>
      <c r="AU115" s="387">
        <v>611885.64795756899</v>
      </c>
      <c r="AV115" s="387">
        <v>591501.21184627234</v>
      </c>
      <c r="AW115" s="388">
        <v>585046.09002072841</v>
      </c>
      <c r="AX115" s="387">
        <v>645024.43307029165</v>
      </c>
      <c r="AY115" s="387">
        <v>672574.87908276718</v>
      </c>
      <c r="AZ115" s="387">
        <v>718053.02159999998</v>
      </c>
      <c r="BA115" s="387">
        <v>655480.99630938354</v>
      </c>
      <c r="BB115" s="387">
        <v>703823.3395054586</v>
      </c>
      <c r="BC115" s="387">
        <v>700178.76286966563</v>
      </c>
      <c r="BD115" s="387">
        <v>697737.02022993274</v>
      </c>
      <c r="BE115" s="387">
        <v>709130.6203132373</v>
      </c>
      <c r="BF115" s="387">
        <v>747829</v>
      </c>
      <c r="BG115" s="387">
        <v>748421.43169243867</v>
      </c>
      <c r="BH115" s="389"/>
      <c r="BL115" s="694">
        <f t="shared" si="5"/>
        <v>2.8627260536932653E-2</v>
      </c>
    </row>
    <row r="116" spans="1:64" x14ac:dyDescent="0.2">
      <c r="A116" s="908">
        <v>99.8</v>
      </c>
      <c r="B116" s="323">
        <v>294745.64601769915</v>
      </c>
      <c r="C116" s="323">
        <f t="shared" si="3"/>
        <v>311749.24993353453</v>
      </c>
      <c r="D116" s="353">
        <v>328752.85384936992</v>
      </c>
      <c r="E116" s="353">
        <f t="shared" si="4"/>
        <v>340449.67253872007</v>
      </c>
      <c r="F116" s="353">
        <v>352146.49122807017</v>
      </c>
      <c r="G116" s="319">
        <v>340510.37901842524</v>
      </c>
      <c r="H116" s="353">
        <v>335080.77691736503</v>
      </c>
      <c r="I116" s="371">
        <v>302680.48728706466</v>
      </c>
      <c r="J116" s="357">
        <v>283552.26725544786</v>
      </c>
      <c r="K116" s="323">
        <v>306134.706871345</v>
      </c>
      <c r="L116" s="319">
        <v>313291.3719239863</v>
      </c>
      <c r="M116" s="319">
        <v>332392.92501868308</v>
      </c>
      <c r="N116" s="319">
        <v>302269.16294711101</v>
      </c>
      <c r="O116" s="387">
        <v>309737.36785964912</v>
      </c>
      <c r="P116" s="387">
        <v>312320.48229970719</v>
      </c>
      <c r="Q116" s="387">
        <v>329021.72687058826</v>
      </c>
      <c r="R116" s="387">
        <v>338925.33654269524</v>
      </c>
      <c r="S116" s="388">
        <v>350715.8733552185</v>
      </c>
      <c r="T116" s="387">
        <v>326086.91053994821</v>
      </c>
      <c r="U116" s="387">
        <v>354592.50905780611</v>
      </c>
      <c r="V116" s="387">
        <v>340424.88673624652</v>
      </c>
      <c r="W116" s="387">
        <v>359698.03978567471</v>
      </c>
      <c r="X116" s="387">
        <v>411719.35995573911</v>
      </c>
      <c r="Y116" s="387">
        <v>426890.16117943625</v>
      </c>
      <c r="Z116" s="387">
        <v>413519.14877053775</v>
      </c>
      <c r="AA116" s="387">
        <v>459525.50905278517</v>
      </c>
      <c r="AB116" s="387">
        <v>564049.27374458953</v>
      </c>
      <c r="AC116" s="388">
        <v>555944.30852393666</v>
      </c>
      <c r="AD116" s="387">
        <v>554377.98126653791</v>
      </c>
      <c r="AE116" s="387">
        <v>514462.96757620375</v>
      </c>
      <c r="AF116" s="387">
        <v>559532.08206631255</v>
      </c>
      <c r="AG116" s="387">
        <v>521547.18606313283</v>
      </c>
      <c r="AH116" s="387">
        <v>518529.18673505069</v>
      </c>
      <c r="AI116" s="387">
        <v>548160.74951827689</v>
      </c>
      <c r="AJ116" s="387">
        <v>581648.33669845352</v>
      </c>
      <c r="AK116" s="387">
        <v>623839.18684603879</v>
      </c>
      <c r="AL116" s="387">
        <v>661169.21647558839</v>
      </c>
      <c r="AM116" s="388">
        <v>691012.34045728284</v>
      </c>
      <c r="AN116" s="387">
        <v>732822.55358816788</v>
      </c>
      <c r="AO116" s="387">
        <v>752560.61424324801</v>
      </c>
      <c r="AP116" s="387">
        <v>767047.13008312741</v>
      </c>
      <c r="AQ116" s="387">
        <v>790886.47048759623</v>
      </c>
      <c r="AR116" s="387">
        <v>835983.83300624439</v>
      </c>
      <c r="AS116" s="387">
        <v>854949.36127929005</v>
      </c>
      <c r="AT116" s="387">
        <v>888160.02109373233</v>
      </c>
      <c r="AU116" s="387">
        <v>868985.861116871</v>
      </c>
      <c r="AV116" s="387">
        <v>839393.1673371566</v>
      </c>
      <c r="AW116" s="388">
        <v>816932.00482253905</v>
      </c>
      <c r="AX116" s="387">
        <v>909577.55598411337</v>
      </c>
      <c r="AY116" s="387">
        <v>945701.38947712013</v>
      </c>
      <c r="AZ116" s="387">
        <v>1014318.6927199999</v>
      </c>
      <c r="BA116" s="387">
        <v>903456.03054574004</v>
      </c>
      <c r="BB116" s="387">
        <v>963917.7325926784</v>
      </c>
      <c r="BC116" s="387">
        <v>977888.4597270895</v>
      </c>
      <c r="BD116" s="387">
        <v>964471.60683196422</v>
      </c>
      <c r="BE116" s="387">
        <v>985601.82739576499</v>
      </c>
      <c r="BF116" s="387">
        <v>1043097</v>
      </c>
      <c r="BG116" s="387">
        <v>1044217.6109377217</v>
      </c>
      <c r="BH116" s="389"/>
      <c r="BL116" s="694">
        <f t="shared" si="5"/>
        <v>3.1072599002714973E-2</v>
      </c>
    </row>
    <row r="117" spans="1:64" x14ac:dyDescent="0.2">
      <c r="A117" s="907">
        <v>99.9</v>
      </c>
      <c r="B117" s="396">
        <v>354119.45722713869</v>
      </c>
      <c r="C117" s="396">
        <f t="shared" si="3"/>
        <v>373505.81354458531</v>
      </c>
      <c r="D117" s="396">
        <v>392892.16986203194</v>
      </c>
      <c r="E117" s="396">
        <f t="shared" si="4"/>
        <v>411897.28793853475</v>
      </c>
      <c r="F117" s="396">
        <v>430902.40601503756</v>
      </c>
      <c r="G117" s="393">
        <v>404984.9193825043</v>
      </c>
      <c r="H117" s="393">
        <v>410100.52699692373</v>
      </c>
      <c r="I117" s="397">
        <v>360680.71900116262</v>
      </c>
      <c r="J117" s="396">
        <v>334055.2308726121</v>
      </c>
      <c r="K117" s="396">
        <v>363206.72441520466</v>
      </c>
      <c r="L117" s="396">
        <v>377716.66240476398</v>
      </c>
      <c r="M117" s="393">
        <v>401719.42306734208</v>
      </c>
      <c r="N117" s="393">
        <v>363756.45949250995</v>
      </c>
      <c r="O117" s="393">
        <v>373685.22778947372</v>
      </c>
      <c r="P117" s="393">
        <v>375654.8786265637</v>
      </c>
      <c r="Q117" s="393">
        <v>398240.63548235298</v>
      </c>
      <c r="R117" s="393">
        <v>409743.37276543281</v>
      </c>
      <c r="S117" s="394">
        <v>430648.41021188849</v>
      </c>
      <c r="T117" s="393">
        <v>400801.60011954576</v>
      </c>
      <c r="U117" s="393">
        <v>440206.13982703688</v>
      </c>
      <c r="V117" s="393">
        <v>424518.27110434836</v>
      </c>
      <c r="W117" s="393">
        <v>451535.69206134143</v>
      </c>
      <c r="X117" s="393">
        <v>521809.07996601396</v>
      </c>
      <c r="Y117" s="393">
        <v>534318.01665266219</v>
      </c>
      <c r="Z117" s="393">
        <v>520130.81717130123</v>
      </c>
      <c r="AA117" s="393">
        <v>572944.97263196285</v>
      </c>
      <c r="AB117" s="393">
        <v>729997.69827919907</v>
      </c>
      <c r="AC117" s="394">
        <v>707103.75120781106</v>
      </c>
      <c r="AD117" s="393">
        <v>705026.9270953394</v>
      </c>
      <c r="AE117" s="393">
        <v>647936.1839541368</v>
      </c>
      <c r="AF117" s="393">
        <v>720214.68132136541</v>
      </c>
      <c r="AG117" s="393">
        <v>656207.6687313877</v>
      </c>
      <c r="AH117" s="393">
        <v>648812.16412169253</v>
      </c>
      <c r="AI117" s="393">
        <v>691593.20557799621</v>
      </c>
      <c r="AJ117" s="393">
        <v>739520.2435191141</v>
      </c>
      <c r="AK117" s="393">
        <v>801438.72047832573</v>
      </c>
      <c r="AL117" s="393">
        <v>851242.84963250719</v>
      </c>
      <c r="AM117" s="394">
        <v>891984.10403453594</v>
      </c>
      <c r="AN117" s="393">
        <v>958630.27320070821</v>
      </c>
      <c r="AO117" s="393">
        <v>982122.49589674536</v>
      </c>
      <c r="AP117" s="393">
        <v>995767.12049726665</v>
      </c>
      <c r="AQ117" s="393">
        <v>1037924.2196749358</v>
      </c>
      <c r="AR117" s="393">
        <v>1090595.5840380613</v>
      </c>
      <c r="AS117" s="393">
        <v>1119126.2891343532</v>
      </c>
      <c r="AT117" s="393">
        <v>1177013.1666180464</v>
      </c>
      <c r="AU117" s="393">
        <v>1149232.9251017671</v>
      </c>
      <c r="AV117" s="393">
        <v>1118306.571342977</v>
      </c>
      <c r="AW117" s="394">
        <v>1077101.231693388</v>
      </c>
      <c r="AX117" s="393">
        <v>1210722.8727913355</v>
      </c>
      <c r="AY117" s="393">
        <v>1240996.1298325071</v>
      </c>
      <c r="AZ117" s="393">
        <v>1357205.3729600001</v>
      </c>
      <c r="BA117" s="393">
        <v>1179834.4876325089</v>
      </c>
      <c r="BB117" s="393">
        <v>1256227.5522894729</v>
      </c>
      <c r="BC117" s="393">
        <v>1284097.6342541752</v>
      </c>
      <c r="BD117" s="393">
        <v>1276822.5150757798</v>
      </c>
      <c r="BE117" s="393">
        <v>1297432.1879793149</v>
      </c>
      <c r="BF117" s="393">
        <v>1366636</v>
      </c>
      <c r="BG117" s="393">
        <v>1372907.8531706624</v>
      </c>
      <c r="BH117" s="395"/>
      <c r="BL117" s="694">
        <f t="shared" si="5"/>
        <v>3.2806677393209638E-2</v>
      </c>
    </row>
    <row r="118" spans="1:64" x14ac:dyDescent="0.2">
      <c r="A118" s="908">
        <v>99.91</v>
      </c>
      <c r="B118" s="387">
        <v>369037.77384464111</v>
      </c>
      <c r="C118" s="387">
        <f t="shared" si="3"/>
        <v>390883.18412114994</v>
      </c>
      <c r="D118" s="398">
        <v>412728.59439765877</v>
      </c>
      <c r="E118" s="398">
        <f t="shared" si="4"/>
        <v>434018.40906941495</v>
      </c>
      <c r="F118" s="398">
        <v>455308.22374117107</v>
      </c>
      <c r="G118" s="387">
        <v>422430.17849831237</v>
      </c>
      <c r="H118" s="387">
        <v>435892.237191047</v>
      </c>
      <c r="I118" s="399">
        <v>379640.93373098114</v>
      </c>
      <c r="J118" s="398">
        <v>348928.11711625231</v>
      </c>
      <c r="K118" s="398">
        <v>380120.88706140348</v>
      </c>
      <c r="L118" s="398">
        <v>397394.35537262453</v>
      </c>
      <c r="M118" s="387">
        <v>422552.31620028237</v>
      </c>
      <c r="N118" s="387">
        <v>380976.62671965762</v>
      </c>
      <c r="O118" s="387">
        <v>392329.07733333332</v>
      </c>
      <c r="P118" s="387">
        <v>394324.68991216394</v>
      </c>
      <c r="Q118" s="387">
        <v>420243.51397647063</v>
      </c>
      <c r="R118" s="387">
        <v>430382.51492646843</v>
      </c>
      <c r="S118" s="388">
        <v>456700.69660055882</v>
      </c>
      <c r="T118" s="387">
        <v>424206.99920302851</v>
      </c>
      <c r="U118" s="387">
        <v>466327.00500682747</v>
      </c>
      <c r="V118" s="387">
        <v>451550.99993570644</v>
      </c>
      <c r="W118" s="387">
        <v>480900.0964874464</v>
      </c>
      <c r="X118" s="387">
        <v>557120.50536465854</v>
      </c>
      <c r="Y118" s="387">
        <v>570120.95714613097</v>
      </c>
      <c r="Z118" s="387">
        <v>552812.2962685728</v>
      </c>
      <c r="AA118" s="387">
        <v>611520.10939921602</v>
      </c>
      <c r="AB118" s="387">
        <v>780204.08713094273</v>
      </c>
      <c r="AC118" s="388">
        <v>750134.48684077163</v>
      </c>
      <c r="AD118" s="387">
        <v>749710.32704014552</v>
      </c>
      <c r="AE118" s="387">
        <v>688400.53795307165</v>
      </c>
      <c r="AF118" s="387">
        <v>770337.54961226112</v>
      </c>
      <c r="AG118" s="387">
        <v>699847.33460393094</v>
      </c>
      <c r="AH118" s="387">
        <v>687995.00233127398</v>
      </c>
      <c r="AI118" s="387">
        <v>737554.62902327965</v>
      </c>
      <c r="AJ118" s="387">
        <v>789034.3538689561</v>
      </c>
      <c r="AK118" s="387">
        <v>853608.57399103127</v>
      </c>
      <c r="AL118" s="387">
        <v>911358.40853287128</v>
      </c>
      <c r="AM118" s="388">
        <v>954553.90332036442</v>
      </c>
      <c r="AN118" s="387">
        <v>1031387.8469951047</v>
      </c>
      <c r="AO118" s="387">
        <v>1055749.7125435097</v>
      </c>
      <c r="AP118" s="387">
        <v>1068786.4487880378</v>
      </c>
      <c r="AQ118" s="387">
        <v>1110721.8550653793</v>
      </c>
      <c r="AR118" s="387">
        <v>1171636.6140707701</v>
      </c>
      <c r="AS118" s="387">
        <v>1205097.8641216434</v>
      </c>
      <c r="AT118" s="387">
        <v>1271954.3459820927</v>
      </c>
      <c r="AU118" s="387">
        <v>1237915.3850552761</v>
      </c>
      <c r="AV118" s="387">
        <v>1201460.5469485577</v>
      </c>
      <c r="AW118" s="388">
        <v>1158876.7675451585</v>
      </c>
      <c r="AX118" s="387">
        <v>1301744.4687633563</v>
      </c>
      <c r="AY118" s="387">
        <v>1341634.2907970704</v>
      </c>
      <c r="AZ118" s="387">
        <v>1460819.6742400001</v>
      </c>
      <c r="BA118" s="387">
        <v>1269281.899018453</v>
      </c>
      <c r="BB118" s="387">
        <v>1356695.1686918954</v>
      </c>
      <c r="BC118" s="387">
        <v>1380805.50931505</v>
      </c>
      <c r="BD118" s="387">
        <v>1374020.0081108354</v>
      </c>
      <c r="BE118" s="387">
        <v>1388658.6810734805</v>
      </c>
      <c r="BF118" s="387">
        <v>1467191</v>
      </c>
      <c r="BG118" s="387">
        <v>1472630.8692013051</v>
      </c>
      <c r="BH118" s="389"/>
      <c r="BL118" s="694">
        <f t="shared" si="5"/>
        <v>3.3193847053522019E-2</v>
      </c>
    </row>
    <row r="119" spans="1:64" x14ac:dyDescent="0.2">
      <c r="A119" s="908">
        <v>99.92</v>
      </c>
      <c r="B119" s="387">
        <v>388584.03539823013</v>
      </c>
      <c r="C119" s="387">
        <f t="shared" si="3"/>
        <v>411493.92130062019</v>
      </c>
      <c r="D119" s="387">
        <v>434403.80720301025</v>
      </c>
      <c r="E119" s="387">
        <f t="shared" si="4"/>
        <v>457737.03893985099</v>
      </c>
      <c r="F119" s="387">
        <v>481070.27067669173</v>
      </c>
      <c r="G119" s="387">
        <v>451707.82094837603</v>
      </c>
      <c r="H119" s="387">
        <v>454136.15699586296</v>
      </c>
      <c r="I119" s="388">
        <v>400644.395693272</v>
      </c>
      <c r="J119" s="387">
        <v>367729.18882595759</v>
      </c>
      <c r="K119" s="387">
        <v>402266.6513157895</v>
      </c>
      <c r="L119" s="387">
        <v>419952.42035204481</v>
      </c>
      <c r="M119" s="387">
        <v>446235.88109275105</v>
      </c>
      <c r="N119" s="387">
        <v>401849.04371751758</v>
      </c>
      <c r="O119" s="387">
        <v>413619.12561403512</v>
      </c>
      <c r="P119" s="387">
        <v>415599.50545648119</v>
      </c>
      <c r="Q119" s="387">
        <v>444706.21214117651</v>
      </c>
      <c r="R119" s="387">
        <v>454308.18610385415</v>
      </c>
      <c r="S119" s="388">
        <v>486758.02251824515</v>
      </c>
      <c r="T119" s="387">
        <v>450695.97549312614</v>
      </c>
      <c r="U119" s="387">
        <v>497125.63222576241</v>
      </c>
      <c r="V119" s="387">
        <v>487566.94901523751</v>
      </c>
      <c r="W119" s="387">
        <v>512415.22300917661</v>
      </c>
      <c r="X119" s="387">
        <v>605966.11717283493</v>
      </c>
      <c r="Y119" s="387">
        <v>598794.60988465359</v>
      </c>
      <c r="Z119" s="387">
        <v>578891.1632920393</v>
      </c>
      <c r="AA119" s="387">
        <v>648708.043540888</v>
      </c>
      <c r="AB119" s="387">
        <v>842614.25667734095</v>
      </c>
      <c r="AC119" s="388">
        <v>801746.30169938179</v>
      </c>
      <c r="AD119" s="387">
        <v>806136.71505332703</v>
      </c>
      <c r="AE119" s="387">
        <v>737491.34337896679</v>
      </c>
      <c r="AF119" s="387">
        <v>818421.6247175918</v>
      </c>
      <c r="AG119" s="387">
        <v>746056.07659321022</v>
      </c>
      <c r="AH119" s="387">
        <v>736373.69751719316</v>
      </c>
      <c r="AI119" s="387">
        <v>790374.62165826908</v>
      </c>
      <c r="AJ119" s="387">
        <v>847802.16460191843</v>
      </c>
      <c r="AK119" s="387">
        <v>913866.94170403585</v>
      </c>
      <c r="AL119" s="387">
        <v>982262.20993787132</v>
      </c>
      <c r="AM119" s="388">
        <v>1032298.3987635238</v>
      </c>
      <c r="AN119" s="387">
        <v>1115390.2449744819</v>
      </c>
      <c r="AO119" s="387">
        <v>1145998.7991564826</v>
      </c>
      <c r="AP119" s="387">
        <v>1155537.1594897527</v>
      </c>
      <c r="AQ119" s="387">
        <v>1198254.6813638029</v>
      </c>
      <c r="AR119" s="387">
        <v>1268190.3659351768</v>
      </c>
      <c r="AS119" s="387">
        <v>1313455.4709063179</v>
      </c>
      <c r="AT119" s="387">
        <v>1383990.603684671</v>
      </c>
      <c r="AU119" s="387">
        <v>1348109.4781460424</v>
      </c>
      <c r="AV119" s="387">
        <v>1304547.8264144484</v>
      </c>
      <c r="AW119" s="388">
        <v>1255072.1194635984</v>
      </c>
      <c r="AX119" s="387">
        <v>1406469.2335373037</v>
      </c>
      <c r="AY119" s="387">
        <v>1460586.3196850072</v>
      </c>
      <c r="AZ119" s="387">
        <v>1586072.2456799999</v>
      </c>
      <c r="BA119" s="387">
        <v>1380070.466195524</v>
      </c>
      <c r="BB119" s="387">
        <v>1482217.2106623463</v>
      </c>
      <c r="BC119" s="387">
        <v>1498708.7473047944</v>
      </c>
      <c r="BD119" s="387">
        <v>1498591.4719280209</v>
      </c>
      <c r="BE119" s="387">
        <v>1506433.7371804954</v>
      </c>
      <c r="BF119" s="387">
        <v>1590663</v>
      </c>
      <c r="BG119" s="387">
        <v>1595096.9385728473</v>
      </c>
      <c r="BH119" s="389"/>
      <c r="BL119" s="694">
        <f t="shared" si="5"/>
        <v>3.3744026838819607E-2</v>
      </c>
    </row>
    <row r="120" spans="1:64" x14ac:dyDescent="0.2">
      <c r="A120" s="908">
        <v>99.93</v>
      </c>
      <c r="B120" s="400">
        <v>415616.67846607673</v>
      </c>
      <c r="C120" s="400">
        <f t="shared" si="3"/>
        <v>440471.2772967068</v>
      </c>
      <c r="D120" s="400">
        <v>465325.87612733681</v>
      </c>
      <c r="E120" s="400">
        <f t="shared" si="4"/>
        <v>492771.93031702907</v>
      </c>
      <c r="F120" s="400">
        <v>520217.98450672132</v>
      </c>
      <c r="G120" s="400">
        <v>484668.14718087757</v>
      </c>
      <c r="H120" s="400">
        <v>471839.69025140553</v>
      </c>
      <c r="I120" s="401">
        <v>429529.7538290451</v>
      </c>
      <c r="J120" s="400">
        <v>390575.38792358647</v>
      </c>
      <c r="K120" s="400">
        <v>429229.13194444444</v>
      </c>
      <c r="L120" s="400">
        <v>443208.75733426743</v>
      </c>
      <c r="M120" s="400">
        <v>478430.08054471482</v>
      </c>
      <c r="N120" s="400">
        <v>422560.64322837052</v>
      </c>
      <c r="O120" s="387">
        <v>440935.97894736845</v>
      </c>
      <c r="P120" s="387">
        <v>442003.26856534468</v>
      </c>
      <c r="Q120" s="387">
        <v>474755.61938823533</v>
      </c>
      <c r="R120" s="387">
        <v>486695.61299791583</v>
      </c>
      <c r="S120" s="388">
        <v>523806.89155972755</v>
      </c>
      <c r="T120" s="387">
        <v>484998.70332735608</v>
      </c>
      <c r="U120" s="387">
        <v>532352.5072371416</v>
      </c>
      <c r="V120" s="387">
        <v>529803.51111206354</v>
      </c>
      <c r="W120" s="387">
        <v>550953.16195520526</v>
      </c>
      <c r="X120" s="387">
        <v>660593.02574640873</v>
      </c>
      <c r="Y120" s="387">
        <v>647219.20250553812</v>
      </c>
      <c r="Z120" s="387">
        <v>615271.84595231852</v>
      </c>
      <c r="AA120" s="387">
        <v>692840.06768164842</v>
      </c>
      <c r="AB120" s="387">
        <v>916238.34254143643</v>
      </c>
      <c r="AC120" s="388">
        <v>867646.82009527355</v>
      </c>
      <c r="AD120" s="387">
        <v>876511.94636450708</v>
      </c>
      <c r="AE120" s="387">
        <v>800095.1302277497</v>
      </c>
      <c r="AF120" s="387">
        <v>887429.53336997016</v>
      </c>
      <c r="AG120" s="387">
        <v>804554.50041691482</v>
      </c>
      <c r="AH120" s="387">
        <v>800389.70625947078</v>
      </c>
      <c r="AI120" s="387">
        <v>852587.01303150097</v>
      </c>
      <c r="AJ120" s="387">
        <v>916164.34072541189</v>
      </c>
      <c r="AK120" s="387">
        <v>998465.26756352757</v>
      </c>
      <c r="AL120" s="387">
        <v>1074403.724251817</v>
      </c>
      <c r="AM120" s="388">
        <v>1127500.2872674942</v>
      </c>
      <c r="AN120" s="387">
        <v>1221024.4030830122</v>
      </c>
      <c r="AO120" s="387">
        <v>1254837.9314515104</v>
      </c>
      <c r="AP120" s="387">
        <v>1266575.5811178512</v>
      </c>
      <c r="AQ120" s="387">
        <v>1309900.0073322742</v>
      </c>
      <c r="AR120" s="387">
        <v>1394466.8458400238</v>
      </c>
      <c r="AS120" s="387">
        <v>1447308.4582890419</v>
      </c>
      <c r="AT120" s="387">
        <v>1525581.0435563135</v>
      </c>
      <c r="AU120" s="387">
        <v>1476400.9471903616</v>
      </c>
      <c r="AV120" s="387">
        <v>1433575.7717195926</v>
      </c>
      <c r="AW120" s="388">
        <v>1373059.9923008587</v>
      </c>
      <c r="AX120" s="387">
        <v>1547232.0623794682</v>
      </c>
      <c r="AY120" s="387">
        <v>1609165.6502029907</v>
      </c>
      <c r="AZ120" s="387">
        <v>1740784.936</v>
      </c>
      <c r="BA120" s="387">
        <v>1533966.3636435021</v>
      </c>
      <c r="BB120" s="387">
        <v>1648979.3561701966</v>
      </c>
      <c r="BC120" s="387">
        <v>1650434.8904443148</v>
      </c>
      <c r="BD120" s="387">
        <v>1655385.2400147126</v>
      </c>
      <c r="BE120" s="387">
        <v>1655335.7898924116</v>
      </c>
      <c r="BF120" s="387">
        <v>1753644</v>
      </c>
      <c r="BG120" s="387">
        <v>1754235.4695701518</v>
      </c>
      <c r="BH120" s="389"/>
      <c r="BL120" s="694">
        <f t="shared" si="5"/>
        <v>3.4402344503693172E-2</v>
      </c>
    </row>
    <row r="121" spans="1:64" x14ac:dyDescent="0.2">
      <c r="A121" s="908">
        <v>99.94</v>
      </c>
      <c r="B121" s="400">
        <v>450101.67404129799</v>
      </c>
      <c r="C121" s="400">
        <f t="shared" si="3"/>
        <v>477219.48230524559</v>
      </c>
      <c r="D121" s="400">
        <v>504337.29056919314</v>
      </c>
      <c r="E121" s="400">
        <f t="shared" si="4"/>
        <v>534778.42632811447</v>
      </c>
      <c r="F121" s="400">
        <v>565219.56208703574</v>
      </c>
      <c r="G121" s="400">
        <v>524613.93017207994</v>
      </c>
      <c r="H121" s="400">
        <v>513290.86284077651</v>
      </c>
      <c r="I121" s="401">
        <v>466213.03907395236</v>
      </c>
      <c r="J121" s="400">
        <v>418370.35653259099</v>
      </c>
      <c r="K121" s="400">
        <v>462247.92507309938</v>
      </c>
      <c r="L121" s="400">
        <v>478326.02014186879</v>
      </c>
      <c r="M121" s="400">
        <v>515295.70339616382</v>
      </c>
      <c r="N121" s="400">
        <v>452713.92204218893</v>
      </c>
      <c r="O121" s="387">
        <v>476308.00112280704</v>
      </c>
      <c r="P121" s="387">
        <v>476159.40644130955</v>
      </c>
      <c r="Q121" s="387">
        <v>514547.02431372553</v>
      </c>
      <c r="R121" s="387">
        <v>525838.14107494056</v>
      </c>
      <c r="S121" s="388">
        <v>569944.46620906692</v>
      </c>
      <c r="T121" s="387">
        <v>525647.86331938638</v>
      </c>
      <c r="U121" s="387">
        <v>576206.5263541193</v>
      </c>
      <c r="V121" s="387">
        <v>581391.16641306435</v>
      </c>
      <c r="W121" s="387">
        <v>602195.36630329909</v>
      </c>
      <c r="X121" s="387">
        <v>736767.4094331048</v>
      </c>
      <c r="Y121" s="387">
        <v>709728.94981284859</v>
      </c>
      <c r="Z121" s="387">
        <v>676931.45581795718</v>
      </c>
      <c r="AA121" s="387">
        <v>758290.99330841471</v>
      </c>
      <c r="AB121" s="387">
        <v>1010448.8794735546</v>
      </c>
      <c r="AC121" s="388">
        <v>952501.66478597245</v>
      </c>
      <c r="AD121" s="387">
        <v>954018.90358922747</v>
      </c>
      <c r="AE121" s="387">
        <v>878081.85921493685</v>
      </c>
      <c r="AF121" s="387">
        <v>971429.16504854383</v>
      </c>
      <c r="AG121" s="387">
        <v>882248.44097677188</v>
      </c>
      <c r="AH121" s="387">
        <v>882113.26623149554</v>
      </c>
      <c r="AI121" s="387">
        <v>936181.25861749041</v>
      </c>
      <c r="AJ121" s="387">
        <v>1013766.41382589</v>
      </c>
      <c r="AK121" s="387">
        <v>1093954.0807174887</v>
      </c>
      <c r="AL121" s="387">
        <v>1187444.1793743824</v>
      </c>
      <c r="AM121" s="388">
        <v>1257785.1761445396</v>
      </c>
      <c r="AN121" s="387">
        <v>1351277.7909592751</v>
      </c>
      <c r="AO121" s="387">
        <v>1395751.7157448106</v>
      </c>
      <c r="AP121" s="387">
        <v>1409401.8627524402</v>
      </c>
      <c r="AQ121" s="387">
        <v>1450199.6497128191</v>
      </c>
      <c r="AR121" s="387">
        <v>1557532.8579482604</v>
      </c>
      <c r="AS121" s="387">
        <v>1623021.2138466516</v>
      </c>
      <c r="AT121" s="387">
        <v>1699838.2670825571</v>
      </c>
      <c r="AU121" s="387">
        <v>1650491.805960865</v>
      </c>
      <c r="AV121" s="387">
        <v>1608194.499443636</v>
      </c>
      <c r="AW121" s="388">
        <v>1532201.4954947333</v>
      </c>
      <c r="AX121" s="387">
        <v>1735295.6439866987</v>
      </c>
      <c r="AY121" s="387">
        <v>1804529.3898035374</v>
      </c>
      <c r="AZ121" s="387">
        <v>1949456.5328800001</v>
      </c>
      <c r="BA121" s="387">
        <v>1734845.8487632507</v>
      </c>
      <c r="BB121" s="387">
        <v>1856038.5531767157</v>
      </c>
      <c r="BC121" s="387">
        <v>1845818.6378923445</v>
      </c>
      <c r="BD121" s="387">
        <v>1854478.1588780638</v>
      </c>
      <c r="BE121" s="387">
        <v>1838935.1773314711</v>
      </c>
      <c r="BF121" s="387">
        <v>1955553</v>
      </c>
      <c r="BG121" s="387">
        <v>1957818.2982692581</v>
      </c>
      <c r="BH121" s="389"/>
      <c r="BL121" s="694">
        <f t="shared" si="5"/>
        <v>3.5178213863404473E-2</v>
      </c>
    </row>
    <row r="122" spans="1:64" x14ac:dyDescent="0.2">
      <c r="A122" s="908">
        <v>99.95</v>
      </c>
      <c r="B122" s="387">
        <v>496673.77286135696</v>
      </c>
      <c r="C122" s="387">
        <f t="shared" si="3"/>
        <v>525272.95141305914</v>
      </c>
      <c r="D122" s="387">
        <v>553872.12996476144</v>
      </c>
      <c r="E122" s="387">
        <f t="shared" si="4"/>
        <v>589449.12308217562</v>
      </c>
      <c r="F122" s="387">
        <v>625026.1161995898</v>
      </c>
      <c r="G122" s="387">
        <v>579253.68273114588</v>
      </c>
      <c r="H122" s="387">
        <v>566965.34422403737</v>
      </c>
      <c r="I122" s="388">
        <v>511785.84926452005</v>
      </c>
      <c r="J122" s="387">
        <v>456945.24412018817</v>
      </c>
      <c r="K122" s="387">
        <v>506569.81103801169</v>
      </c>
      <c r="L122" s="387">
        <v>522971.78632104385</v>
      </c>
      <c r="M122" s="387">
        <v>559053.51490492409</v>
      </c>
      <c r="N122" s="387">
        <v>491779.87526750233</v>
      </c>
      <c r="O122" s="387">
        <v>522812.70961403509</v>
      </c>
      <c r="P122" s="387">
        <v>522238.87356933719</v>
      </c>
      <c r="Q122" s="387">
        <v>561304.44398431375</v>
      </c>
      <c r="R122" s="387">
        <v>576498.14917662251</v>
      </c>
      <c r="S122" s="388">
        <v>631342.05268726766</v>
      </c>
      <c r="T122" s="387">
        <v>581692.84439131303</v>
      </c>
      <c r="U122" s="387">
        <v>635008.71715976333</v>
      </c>
      <c r="V122" s="387">
        <v>650612.98986305471</v>
      </c>
      <c r="W122" s="387">
        <v>675197.14906284004</v>
      </c>
      <c r="X122" s="387">
        <v>819911.29735817749</v>
      </c>
      <c r="Y122" s="387">
        <v>788129.96623634559</v>
      </c>
      <c r="Z122" s="387">
        <v>757402.08570680034</v>
      </c>
      <c r="AA122" s="387">
        <v>845711.0085513721</v>
      </c>
      <c r="AB122" s="387">
        <v>1136748.1694760178</v>
      </c>
      <c r="AC122" s="388">
        <v>1069351.7564782593</v>
      </c>
      <c r="AD122" s="387">
        <v>1069108.0968166101</v>
      </c>
      <c r="AE122" s="387">
        <v>984834.41245575016</v>
      </c>
      <c r="AF122" s="387">
        <v>1091190.5140135556</v>
      </c>
      <c r="AG122" s="387">
        <v>982790.33960690885</v>
      </c>
      <c r="AH122" s="387">
        <v>987905.15444690525</v>
      </c>
      <c r="AI122" s="387">
        <v>1055253.8599220677</v>
      </c>
      <c r="AJ122" s="387">
        <v>1148736.3412847116</v>
      </c>
      <c r="AK122" s="387">
        <v>1224907.216741405</v>
      </c>
      <c r="AL122" s="387">
        <v>1348558.7939197877</v>
      </c>
      <c r="AM122" s="388">
        <v>1433775.647817513</v>
      </c>
      <c r="AN122" s="387">
        <v>1536709.973752734</v>
      </c>
      <c r="AO122" s="387">
        <v>1584066.3180466983</v>
      </c>
      <c r="AP122" s="387">
        <v>1592248.7518909608</v>
      </c>
      <c r="AQ122" s="387">
        <v>1649165.3272393986</v>
      </c>
      <c r="AR122" s="387">
        <v>1771157.1448349687</v>
      </c>
      <c r="AS122" s="387">
        <v>1856739.3191292693</v>
      </c>
      <c r="AT122" s="387">
        <v>1940311.2723111098</v>
      </c>
      <c r="AU122" s="387">
        <v>1885807.2454082135</v>
      </c>
      <c r="AV122" s="387">
        <v>1840182.9416245827</v>
      </c>
      <c r="AW122" s="388">
        <v>1766751.8906045095</v>
      </c>
      <c r="AX122" s="387">
        <v>1993734.8678293324</v>
      </c>
      <c r="AY122" s="387">
        <v>2061416.0676499989</v>
      </c>
      <c r="AZ122" s="387">
        <v>2233828.2983999997</v>
      </c>
      <c r="BA122" s="387">
        <v>1987942.8473498232</v>
      </c>
      <c r="BB122" s="387">
        <v>2122284.6787023111</v>
      </c>
      <c r="BC122" s="387">
        <v>2099509.4614172624</v>
      </c>
      <c r="BD122" s="387">
        <v>2124865.1845592326</v>
      </c>
      <c r="BE122" s="387">
        <v>2096399.0721666655</v>
      </c>
      <c r="BF122" s="387">
        <v>2225845</v>
      </c>
      <c r="BG122" s="387">
        <v>2232869.6157611008</v>
      </c>
      <c r="BH122" s="389"/>
      <c r="BL122" s="694">
        <f t="shared" si="5"/>
        <v>3.5945417387698297E-2</v>
      </c>
    </row>
    <row r="123" spans="1:64" x14ac:dyDescent="0.2">
      <c r="A123" s="908">
        <v>99.96</v>
      </c>
      <c r="B123" s="387">
        <v>555571.17797443469</v>
      </c>
      <c r="C123" s="387">
        <f t="shared" si="3"/>
        <v>592033.18141390313</v>
      </c>
      <c r="D123" s="387">
        <v>628495.18485337158</v>
      </c>
      <c r="E123" s="387">
        <f t="shared" si="4"/>
        <v>665690.736878725</v>
      </c>
      <c r="F123" s="387">
        <v>702886.2889040783</v>
      </c>
      <c r="G123" s="387">
        <v>660303.36391301942</v>
      </c>
      <c r="H123" s="387">
        <v>642073.20080619492</v>
      </c>
      <c r="I123" s="388">
        <v>572327.54465955612</v>
      </c>
      <c r="J123" s="387">
        <v>508378.42757031776</v>
      </c>
      <c r="K123" s="387">
        <v>573300.55921052629</v>
      </c>
      <c r="L123" s="387">
        <v>583008.63122865395</v>
      </c>
      <c r="M123" s="387">
        <v>621032.63638628263</v>
      </c>
      <c r="N123" s="387">
        <v>550423.24151635589</v>
      </c>
      <c r="O123" s="387">
        <v>586216.56392982462</v>
      </c>
      <c r="P123" s="387">
        <v>585875.40617513971</v>
      </c>
      <c r="Q123" s="387">
        <v>622025.16203921568</v>
      </c>
      <c r="R123" s="387">
        <v>646942.34678721335</v>
      </c>
      <c r="S123" s="388">
        <v>717857.51648172759</v>
      </c>
      <c r="T123" s="387">
        <v>656024.15540944412</v>
      </c>
      <c r="U123" s="387">
        <v>724911.97669549391</v>
      </c>
      <c r="V123" s="387">
        <v>747662.62240414903</v>
      </c>
      <c r="W123" s="387">
        <v>773409.66894541285</v>
      </c>
      <c r="X123" s="387">
        <v>870597.20840166777</v>
      </c>
      <c r="Y123" s="387">
        <v>923163.45596211136</v>
      </c>
      <c r="Z123" s="387">
        <v>868485.95651034836</v>
      </c>
      <c r="AA123" s="387">
        <v>974785.46769988164</v>
      </c>
      <c r="AB123" s="387">
        <v>1326585.8405883801</v>
      </c>
      <c r="AC123" s="388">
        <v>1232274.4052163924</v>
      </c>
      <c r="AD123" s="387">
        <v>1236033.9890586191</v>
      </c>
      <c r="AE123" s="387">
        <v>1138466.0828921399</v>
      </c>
      <c r="AF123" s="387">
        <v>1268274.7480002444</v>
      </c>
      <c r="AG123" s="387">
        <v>1144102.9257891602</v>
      </c>
      <c r="AH123" s="387">
        <v>1133743.1522321948</v>
      </c>
      <c r="AI123" s="387">
        <v>1231735.1670116039</v>
      </c>
      <c r="AJ123" s="387">
        <v>1328125.8887552784</v>
      </c>
      <c r="AK123" s="387">
        <v>1435273.8893871449</v>
      </c>
      <c r="AL123" s="387">
        <v>1592738.5286752663</v>
      </c>
      <c r="AM123" s="388">
        <v>1682957.0256355591</v>
      </c>
      <c r="AN123" s="387">
        <v>1813340.7229455265</v>
      </c>
      <c r="AO123" s="387">
        <v>1846718.5935618284</v>
      </c>
      <c r="AP123" s="387">
        <v>1868709.2784143391</v>
      </c>
      <c r="AQ123" s="387">
        <v>1937913.0859586948</v>
      </c>
      <c r="AR123" s="387">
        <v>2088525.8050074338</v>
      </c>
      <c r="AS123" s="387">
        <v>2192662.8711004299</v>
      </c>
      <c r="AT123" s="387">
        <v>2299607.3732917439</v>
      </c>
      <c r="AU123" s="387">
        <v>2233754.4971461627</v>
      </c>
      <c r="AV123" s="387">
        <v>2178563.3048018492</v>
      </c>
      <c r="AW123" s="388">
        <v>2103361.836710521</v>
      </c>
      <c r="AX123" s="387">
        <v>2372330.2176401298</v>
      </c>
      <c r="AY123" s="387">
        <v>2437637.7253605891</v>
      </c>
      <c r="AZ123" s="387">
        <v>2652178.1551199998</v>
      </c>
      <c r="BA123" s="387">
        <v>2367416.0550451512</v>
      </c>
      <c r="BB123" s="387">
        <v>2521632.506808626</v>
      </c>
      <c r="BC123" s="387">
        <v>2503691.2744669267</v>
      </c>
      <c r="BD123" s="387">
        <v>2509146.2692231517</v>
      </c>
      <c r="BE123" s="387">
        <v>2468684.4263208047</v>
      </c>
      <c r="BF123" s="387">
        <v>2625549</v>
      </c>
      <c r="BG123" s="387">
        <v>2634452.1196623635</v>
      </c>
      <c r="BH123" s="389"/>
      <c r="BL123" s="694">
        <f t="shared" si="5"/>
        <v>3.7170146744307075E-2</v>
      </c>
    </row>
    <row r="124" spans="1:64" x14ac:dyDescent="0.2">
      <c r="A124" s="908">
        <v>99.97</v>
      </c>
      <c r="B124" s="387">
        <v>653282.06833824981</v>
      </c>
      <c r="C124" s="387">
        <f t="shared" si="3"/>
        <v>702719.53575187596</v>
      </c>
      <c r="D124" s="387">
        <v>752157.0031655021</v>
      </c>
      <c r="E124" s="387">
        <f t="shared" si="4"/>
        <v>794456.28855016956</v>
      </c>
      <c r="F124" s="387">
        <v>836755.57393483701</v>
      </c>
      <c r="G124" s="387">
        <v>781899.33226359764</v>
      </c>
      <c r="H124" s="387">
        <v>756065.39386867511</v>
      </c>
      <c r="I124" s="388">
        <v>674646.64853662229</v>
      </c>
      <c r="J124" s="387">
        <v>597578.53623884043</v>
      </c>
      <c r="K124" s="387">
        <v>670560.78910818708</v>
      </c>
      <c r="L124" s="387">
        <v>686197.71608722303</v>
      </c>
      <c r="M124" s="387">
        <v>731174.31703064032</v>
      </c>
      <c r="N124" s="387">
        <v>645652.58605930908</v>
      </c>
      <c r="O124" s="387">
        <v>698476.00814035092</v>
      </c>
      <c r="P124" s="387">
        <v>687006.31408038328</v>
      </c>
      <c r="Q124" s="387">
        <v>728891.81916862749</v>
      </c>
      <c r="R124" s="387">
        <v>766463.42724630877</v>
      </c>
      <c r="S124" s="388">
        <v>859776.52784937189</v>
      </c>
      <c r="T124" s="387">
        <v>776457.42797369999</v>
      </c>
      <c r="U124" s="387">
        <v>877302.17278106511</v>
      </c>
      <c r="V124" s="387">
        <v>925625.31827436178</v>
      </c>
      <c r="W124" s="387">
        <v>927374.99850136531</v>
      </c>
      <c r="X124" s="387">
        <v>1036204.4455334032</v>
      </c>
      <c r="Y124" s="387">
        <v>1124500.80223054</v>
      </c>
      <c r="Z124" s="387">
        <v>985438.81582394533</v>
      </c>
      <c r="AA124" s="387">
        <v>1189640.3372413167</v>
      </c>
      <c r="AB124" s="387">
        <v>1647919.5896822324</v>
      </c>
      <c r="AC124" s="388">
        <v>1517309.534105882</v>
      </c>
      <c r="AD124" s="387">
        <v>1515014.4505446341</v>
      </c>
      <c r="AE124" s="387">
        <v>1389977.5337865355</v>
      </c>
      <c r="AF124" s="387">
        <v>1555512.9829639129</v>
      </c>
      <c r="AG124" s="387">
        <v>1408315.4201310305</v>
      </c>
      <c r="AH124" s="387">
        <v>1390045.9987177993</v>
      </c>
      <c r="AI124" s="387">
        <v>1507570.0962304275</v>
      </c>
      <c r="AJ124" s="387">
        <v>1632079.5961855757</v>
      </c>
      <c r="AK124" s="387">
        <v>1779480.717488789</v>
      </c>
      <c r="AL124" s="387">
        <v>1967408.4797032985</v>
      </c>
      <c r="AM124" s="388">
        <v>2069601.9092895589</v>
      </c>
      <c r="AN124" s="387">
        <v>2274390.0491615455</v>
      </c>
      <c r="AO124" s="387">
        <v>2306654.1062526996</v>
      </c>
      <c r="AP124" s="387">
        <v>2307794.2132354779</v>
      </c>
      <c r="AQ124" s="387">
        <v>2405268.1940608579</v>
      </c>
      <c r="AR124" s="387">
        <v>2586692.6893369015</v>
      </c>
      <c r="AS124" s="387">
        <v>2751718.6671904605</v>
      </c>
      <c r="AT124" s="387">
        <v>2914738.1929403315</v>
      </c>
      <c r="AU124" s="387">
        <v>2792722.1802228508</v>
      </c>
      <c r="AV124" s="387">
        <v>2751127.7002482242</v>
      </c>
      <c r="AW124" s="388">
        <v>2627410.6524810693</v>
      </c>
      <c r="AX124" s="387">
        <v>3000953.5623221342</v>
      </c>
      <c r="AY124" s="387">
        <v>3078842.2545647426</v>
      </c>
      <c r="AZ124" s="387">
        <v>3373541.31488</v>
      </c>
      <c r="BA124" s="387">
        <v>2997640.5060070669</v>
      </c>
      <c r="BB124" s="387">
        <v>3182347.7948539909</v>
      </c>
      <c r="BC124" s="387">
        <v>3167374.8435014272</v>
      </c>
      <c r="BD124" s="387">
        <v>3172976.288519395</v>
      </c>
      <c r="BE124" s="387">
        <v>3081427.1866934332</v>
      </c>
      <c r="BF124" s="387">
        <v>3297337</v>
      </c>
      <c r="BG124" s="387">
        <v>3300616.7918144418</v>
      </c>
      <c r="BH124" s="389"/>
      <c r="BL124" s="694">
        <f t="shared" si="5"/>
        <v>3.8789420854093093E-2</v>
      </c>
    </row>
    <row r="125" spans="1:64" x14ac:dyDescent="0.2">
      <c r="A125" s="908">
        <v>99.98</v>
      </c>
      <c r="B125" s="387">
        <v>833656.22222222225</v>
      </c>
      <c r="C125" s="387">
        <f t="shared" si="3"/>
        <v>907324.88206016447</v>
      </c>
      <c r="D125" s="387">
        <v>980993.54189810669</v>
      </c>
      <c r="E125" s="387">
        <f t="shared" si="4"/>
        <v>1035817.6119151048</v>
      </c>
      <c r="F125" s="387">
        <v>1090641.6819321029</v>
      </c>
      <c r="G125" s="387">
        <v>1010642.4031428096</v>
      </c>
      <c r="H125" s="387">
        <v>998622.59552349627</v>
      </c>
      <c r="I125" s="388">
        <v>875315.91851589747</v>
      </c>
      <c r="J125" s="387">
        <v>771402.07199769607</v>
      </c>
      <c r="K125" s="387">
        <v>863239.56323099416</v>
      </c>
      <c r="L125" s="387">
        <v>901386.72072861018</v>
      </c>
      <c r="M125" s="387">
        <v>945986.22768413194</v>
      </c>
      <c r="N125" s="387">
        <v>814125.83185570163</v>
      </c>
      <c r="O125" s="387">
        <v>902194.45333333337</v>
      </c>
      <c r="P125" s="387">
        <v>891600.47458078247</v>
      </c>
      <c r="Q125" s="387">
        <v>951012.14569411764</v>
      </c>
      <c r="R125" s="387">
        <v>997898.78509995004</v>
      </c>
      <c r="S125" s="388">
        <v>1141799.8139938684</v>
      </c>
      <c r="T125" s="387">
        <v>1034926.2894999004</v>
      </c>
      <c r="U125" s="387">
        <v>1195979.7523896222</v>
      </c>
      <c r="V125" s="387">
        <v>1230929.0178950299</v>
      </c>
      <c r="W125" s="387">
        <v>1243094.6363655028</v>
      </c>
      <c r="X125" s="387">
        <v>1459954.6796814797</v>
      </c>
      <c r="Y125" s="387">
        <v>1531785.9508058971</v>
      </c>
      <c r="Z125" s="387">
        <v>1335228.0441633293</v>
      </c>
      <c r="AA125" s="387">
        <v>1628044.8281520652</v>
      </c>
      <c r="AB125" s="387">
        <v>2253098.8974205581</v>
      </c>
      <c r="AC125" s="388">
        <v>2087963.4624142707</v>
      </c>
      <c r="AD125" s="387">
        <v>2070812.6645996007</v>
      </c>
      <c r="AE125" s="387">
        <v>1894133.1668807368</v>
      </c>
      <c r="AF125" s="387">
        <v>2154994.2538926546</v>
      </c>
      <c r="AG125" s="387">
        <v>1965865.9488981536</v>
      </c>
      <c r="AH125" s="387">
        <v>1902964.7284065741</v>
      </c>
      <c r="AI125" s="387">
        <v>2077498.3858066539</v>
      </c>
      <c r="AJ125" s="387">
        <v>2284182.1018484859</v>
      </c>
      <c r="AK125" s="387">
        <v>2494208.6218236173</v>
      </c>
      <c r="AL125" s="387">
        <v>2746453.8981848694</v>
      </c>
      <c r="AM125" s="388">
        <v>2921456.5854074503</v>
      </c>
      <c r="AN125" s="387">
        <v>3267403.6179564628</v>
      </c>
      <c r="AO125" s="387">
        <v>3249866.0918214386</v>
      </c>
      <c r="AP125" s="387">
        <v>3258442.9470530967</v>
      </c>
      <c r="AQ125" s="387">
        <v>3411946.4468287914</v>
      </c>
      <c r="AR125" s="387">
        <v>3655005.1184775499</v>
      </c>
      <c r="AS125" s="387">
        <v>3989980.3593843877</v>
      </c>
      <c r="AT125" s="387">
        <v>4193987.5821645758</v>
      </c>
      <c r="AU125" s="387">
        <v>3942281.4237103169</v>
      </c>
      <c r="AV125" s="387">
        <v>3936851.8025335958</v>
      </c>
      <c r="AW125" s="388">
        <v>3800261.0088413218</v>
      </c>
      <c r="AX125" s="387">
        <v>4470374.2528745225</v>
      </c>
      <c r="AY125" s="387">
        <v>4466587.6837015729</v>
      </c>
      <c r="AZ125" s="387">
        <v>4932794.6860800004</v>
      </c>
      <c r="BA125" s="387">
        <v>4354280.594110718</v>
      </c>
      <c r="BB125" s="387">
        <v>4528987.6578328134</v>
      </c>
      <c r="BC125" s="387">
        <v>4508455.5706769284</v>
      </c>
      <c r="BD125" s="387">
        <v>4546856.3404287426</v>
      </c>
      <c r="BE125" s="387">
        <v>4417502.009861514</v>
      </c>
      <c r="BF125" s="387">
        <v>4637738</v>
      </c>
      <c r="BG125" s="387">
        <v>4639175.3879273655</v>
      </c>
      <c r="BH125" s="389"/>
      <c r="BL125" s="694">
        <f t="shared" si="5"/>
        <v>4.0260290959177825E-2</v>
      </c>
    </row>
    <row r="126" spans="1:64" x14ac:dyDescent="0.2">
      <c r="A126" s="907">
        <v>99.99</v>
      </c>
      <c r="B126" s="393">
        <v>1014220.9385447395</v>
      </c>
      <c r="C126" s="393">
        <f t="shared" si="3"/>
        <v>1095770.7535702852</v>
      </c>
      <c r="D126" s="393">
        <v>1177320.568595831</v>
      </c>
      <c r="E126" s="393">
        <f t="shared" si="4"/>
        <v>1274697.7907914221</v>
      </c>
      <c r="F126" s="393">
        <v>1372075.012987013</v>
      </c>
      <c r="G126" s="393">
        <v>1243619.6412327781</v>
      </c>
      <c r="H126" s="393">
        <v>1244187.1658003607</v>
      </c>
      <c r="I126" s="394">
        <v>1081711.8786837184</v>
      </c>
      <c r="J126" s="393">
        <v>938049.62618796201</v>
      </c>
      <c r="K126" s="393">
        <v>1055235.2945906431</v>
      </c>
      <c r="L126" s="393">
        <v>1101616.217532183</v>
      </c>
      <c r="M126" s="393">
        <v>1162067.1470563815</v>
      </c>
      <c r="N126" s="393">
        <v>995045.5047386121</v>
      </c>
      <c r="O126" s="393">
        <v>1085586.5173333334</v>
      </c>
      <c r="P126" s="393">
        <v>1095391.3947298375</v>
      </c>
      <c r="Q126" s="393">
        <v>1177013.2894117648</v>
      </c>
      <c r="R126" s="393">
        <v>1239600.0763201925</v>
      </c>
      <c r="S126" s="394">
        <v>1446684.574839252</v>
      </c>
      <c r="T126" s="393">
        <v>1310619.6051006177</v>
      </c>
      <c r="U126" s="393">
        <v>1522210.8087391898</v>
      </c>
      <c r="V126" s="393">
        <v>1540371.8816141959</v>
      </c>
      <c r="W126" s="393">
        <v>1593957.8917287679</v>
      </c>
      <c r="X126" s="393">
        <v>1860137.7048351085</v>
      </c>
      <c r="Y126" s="393">
        <v>2071680.9273546711</v>
      </c>
      <c r="Z126" s="393">
        <v>1688042.9516074702</v>
      </c>
      <c r="AA126" s="393">
        <v>2092808.1881666516</v>
      </c>
      <c r="AB126" s="393">
        <v>2907356.3824471268</v>
      </c>
      <c r="AC126" s="394">
        <v>2723805.1576066758</v>
      </c>
      <c r="AD126" s="393">
        <v>2689205.3916007858</v>
      </c>
      <c r="AE126" s="393">
        <v>2434740.8913254598</v>
      </c>
      <c r="AF126" s="393">
        <v>2801053.3273493317</v>
      </c>
      <c r="AG126" s="393">
        <v>2565555.5920190592</v>
      </c>
      <c r="AH126" s="393">
        <v>2463308.5208066208</v>
      </c>
      <c r="AI126" s="393">
        <v>2688364.6987625067</v>
      </c>
      <c r="AJ126" s="393">
        <v>2995371.4045694792</v>
      </c>
      <c r="AK126" s="393">
        <v>3298148.615844544</v>
      </c>
      <c r="AL126" s="393">
        <v>3614579.890144696</v>
      </c>
      <c r="AM126" s="394">
        <v>3898691.3769653034</v>
      </c>
      <c r="AN126" s="393">
        <v>4349303.0594729716</v>
      </c>
      <c r="AO126" s="393">
        <v>4269714.5348204989</v>
      </c>
      <c r="AP126" s="393">
        <v>4320085.8701415416</v>
      </c>
      <c r="AQ126" s="393">
        <v>4544209.4512037151</v>
      </c>
      <c r="AR126" s="393">
        <v>4839761.0931192385</v>
      </c>
      <c r="AS126" s="393">
        <v>5332206.9034524197</v>
      </c>
      <c r="AT126" s="393">
        <v>5573303.6921212664</v>
      </c>
      <c r="AU126" s="393">
        <v>5197229.4199124752</v>
      </c>
      <c r="AV126" s="393">
        <v>5289517.7689805701</v>
      </c>
      <c r="AW126" s="394">
        <v>5088650.2585557764</v>
      </c>
      <c r="AX126" s="393">
        <v>6077779.0420832075</v>
      </c>
      <c r="AY126" s="393">
        <v>6037469.5327743432</v>
      </c>
      <c r="AZ126" s="393">
        <v>6670911.7991199996</v>
      </c>
      <c r="BA126" s="393">
        <v>5817632.9831959167</v>
      </c>
      <c r="BB126" s="393">
        <v>6040922.2218107479</v>
      </c>
      <c r="BC126" s="393">
        <v>6109364.8196480237</v>
      </c>
      <c r="BD126" s="393">
        <v>6050102.922730145</v>
      </c>
      <c r="BE126" s="393">
        <v>5946357.6753471429</v>
      </c>
      <c r="BF126" s="393">
        <v>6118566</v>
      </c>
      <c r="BG126" s="393">
        <v>6127465.7949354518</v>
      </c>
      <c r="BH126" s="395"/>
      <c r="BL126" s="694">
        <f t="shared" si="5"/>
        <v>4.138139754433845E-2</v>
      </c>
    </row>
    <row r="127" spans="1:64" x14ac:dyDescent="0.2">
      <c r="A127" s="909">
        <v>99.991</v>
      </c>
      <c r="B127" s="387">
        <v>1063705.9203539824</v>
      </c>
      <c r="C127" s="387">
        <f t="shared" si="3"/>
        <v>1151501.456862173</v>
      </c>
      <c r="D127" s="387">
        <v>1239296.9933703637</v>
      </c>
      <c r="E127" s="387">
        <f t="shared" si="4"/>
        <v>1344786.4066874604</v>
      </c>
      <c r="F127" s="387">
        <v>1450275.8200045568</v>
      </c>
      <c r="G127" s="387">
        <v>1314062.4578099928</v>
      </c>
      <c r="H127" s="387">
        <v>1322883.8939217143</v>
      </c>
      <c r="I127" s="388">
        <v>1149055.0682909568</v>
      </c>
      <c r="J127" s="387">
        <v>982067.62868388218</v>
      </c>
      <c r="K127" s="387">
        <v>1117857.6670321638</v>
      </c>
      <c r="L127" s="387">
        <v>1156062.0373062438</v>
      </c>
      <c r="M127" s="387">
        <v>1223443.9491820976</v>
      </c>
      <c r="N127" s="387">
        <v>1048686.6007337207</v>
      </c>
      <c r="O127" s="387">
        <v>1151943.5449824561</v>
      </c>
      <c r="P127" s="387">
        <v>1162804.6308224646</v>
      </c>
      <c r="Q127" s="387">
        <v>1244776.4572862745</v>
      </c>
      <c r="R127" s="387">
        <v>1314816.4050840989</v>
      </c>
      <c r="S127" s="388">
        <v>1534281.6697143165</v>
      </c>
      <c r="T127" s="387">
        <v>1397994.061566049</v>
      </c>
      <c r="U127" s="387">
        <v>1622263.5013199819</v>
      </c>
      <c r="V127" s="387">
        <v>1644513.155397441</v>
      </c>
      <c r="W127" s="387">
        <v>1700482.2931986616</v>
      </c>
      <c r="X127" s="387">
        <v>1977105.0235333638</v>
      </c>
      <c r="Z127" s="387">
        <v>1802720.3344436542</v>
      </c>
      <c r="AA127" s="387">
        <v>2261786.4293919229</v>
      </c>
      <c r="AB127" s="387">
        <v>3102739.6323327585</v>
      </c>
      <c r="AC127" s="388">
        <v>2910517.9926348864</v>
      </c>
      <c r="AD127" s="387">
        <v>2864075.5986428792</v>
      </c>
      <c r="AE127" s="387">
        <v>2595028.4423420317</v>
      </c>
      <c r="AF127" s="387">
        <v>3006068.6898699398</v>
      </c>
      <c r="AG127" s="387">
        <v>2746428.114592019</v>
      </c>
      <c r="AH127" s="387">
        <v>2632330.5987877375</v>
      </c>
      <c r="AI127" s="387">
        <v>2880412.5394727448</v>
      </c>
      <c r="AJ127" s="387">
        <v>3220340.3815542944</v>
      </c>
      <c r="AK127" s="387">
        <v>3554110.756352765</v>
      </c>
      <c r="AL127" s="387">
        <v>3881226.5109164985</v>
      </c>
      <c r="AM127" s="388">
        <v>4193539.9729254376</v>
      </c>
      <c r="AN127" s="387">
        <v>4654545.4628684511</v>
      </c>
      <c r="AO127" s="387">
        <v>4583006.1848116061</v>
      </c>
      <c r="AP127" s="387">
        <v>4652034.5066027613</v>
      </c>
      <c r="AQ127" s="387">
        <v>4873807.8470976409</v>
      </c>
      <c r="AR127" s="387">
        <v>5215439.7787689567</v>
      </c>
      <c r="AS127" s="387">
        <v>5799419.1897213105</v>
      </c>
      <c r="AT127" s="387">
        <v>6083895.8338531964</v>
      </c>
      <c r="AU127" s="387">
        <v>5614379.1325643072</v>
      </c>
      <c r="AV127" s="387">
        <v>5719807.2157836175</v>
      </c>
      <c r="AW127" s="388">
        <v>5469584.273784847</v>
      </c>
      <c r="AX127" s="387">
        <v>6591575.1426158939</v>
      </c>
      <c r="AY127" s="387">
        <v>6490218.1253850702</v>
      </c>
      <c r="AZ127" s="387">
        <v>7244716.3309599999</v>
      </c>
      <c r="BA127" s="387">
        <v>6309903.5420494694</v>
      </c>
      <c r="BB127" s="387">
        <v>6517604.5891293455</v>
      </c>
      <c r="BC127" s="387">
        <v>6574120.9770537512</v>
      </c>
      <c r="BD127" s="387">
        <v>6502889.434674765</v>
      </c>
      <c r="BE127" s="387">
        <v>6478067.5909229685</v>
      </c>
      <c r="BF127" s="387">
        <v>6594678</v>
      </c>
      <c r="BG127" s="387">
        <v>6621752.6055468861</v>
      </c>
      <c r="BH127" s="389"/>
      <c r="BL127" s="694">
        <f t="shared" si="5"/>
        <v>4.1666358891068622E-2</v>
      </c>
    </row>
    <row r="128" spans="1:64" x14ac:dyDescent="0.2">
      <c r="A128" s="909">
        <v>99.992000000000004</v>
      </c>
      <c r="B128" s="387">
        <v>1117914.1283185841</v>
      </c>
      <c r="C128" s="387">
        <f t="shared" si="3"/>
        <v>1214852.1785354493</v>
      </c>
      <c r="D128" s="387">
        <v>1311790.2287523146</v>
      </c>
      <c r="E128" s="387">
        <f t="shared" si="4"/>
        <v>1431014.8017764762</v>
      </c>
      <c r="F128" s="387">
        <v>1550239.3748006378</v>
      </c>
      <c r="G128" s="387">
        <v>1389836.2808609528</v>
      </c>
      <c r="H128" s="387">
        <v>1411660.005940384</v>
      </c>
      <c r="I128" s="388">
        <v>1225354.9580953342</v>
      </c>
      <c r="J128" s="387">
        <v>1042728.5928770279</v>
      </c>
      <c r="K128" s="387">
        <v>1189496.2039473683</v>
      </c>
      <c r="L128" s="387">
        <v>1223765.3269112881</v>
      </c>
      <c r="M128" s="387">
        <v>1301212.1139251019</v>
      </c>
      <c r="N128" s="387">
        <v>1110487.0681748702</v>
      </c>
      <c r="O128" s="387">
        <v>1243379.2314385965</v>
      </c>
      <c r="P128" s="387">
        <v>1242469.124567474</v>
      </c>
      <c r="Q128" s="387">
        <v>1328115.0087529412</v>
      </c>
      <c r="R128" s="387">
        <v>1410567.851351748</v>
      </c>
      <c r="S128" s="388">
        <v>1634581.9207249247</v>
      </c>
      <c r="T128" s="387">
        <v>1502325.4345487149</v>
      </c>
      <c r="U128" s="387">
        <v>1742103.4297678652</v>
      </c>
      <c r="V128" s="387">
        <v>1773508.4007629496</v>
      </c>
      <c r="W128" s="387">
        <v>1835586.7448420275</v>
      </c>
      <c r="X128" s="387">
        <v>2116694.2369934204</v>
      </c>
      <c r="Z128" s="387">
        <v>1959862.9162768065</v>
      </c>
      <c r="AA128" s="387">
        <v>2445611.9790682835</v>
      </c>
      <c r="AB128" s="387">
        <v>3344488.675229616</v>
      </c>
      <c r="AC128" s="388">
        <v>3147568.6693469374</v>
      </c>
      <c r="AD128" s="387">
        <v>3116321.5262089903</v>
      </c>
      <c r="AE128" s="387">
        <v>2793880.8974656183</v>
      </c>
      <c r="AF128" s="387">
        <v>3249559.0889662337</v>
      </c>
      <c r="AG128" s="387">
        <v>2964098.7774865991</v>
      </c>
      <c r="AH128" s="387">
        <v>2836420.8570929011</v>
      </c>
      <c r="AI128" s="387">
        <v>3102736.7190305586</v>
      </c>
      <c r="AJ128" s="387">
        <v>3492514.6892250902</v>
      </c>
      <c r="AK128" s="387">
        <v>3843055.6890881909</v>
      </c>
      <c r="AL128" s="387">
        <v>4204678.9171483098</v>
      </c>
      <c r="AM128" s="388">
        <v>4509853.5927090542</v>
      </c>
      <c r="AN128" s="387">
        <v>4992883.6085824389</v>
      </c>
      <c r="AO128" s="387">
        <v>4987025.2486089589</v>
      </c>
      <c r="AP128" s="387">
        <v>5036661.1160538206</v>
      </c>
      <c r="AQ128" s="387">
        <v>5269244.992301112</v>
      </c>
      <c r="AR128" s="387">
        <v>5660640.5378055312</v>
      </c>
      <c r="AS128" s="387">
        <v>6319908.824143827</v>
      </c>
      <c r="AT128" s="387">
        <v>6662269.3771963278</v>
      </c>
      <c r="AU128" s="387">
        <v>6153987.675262739</v>
      </c>
      <c r="AV128" s="387">
        <v>6222619.8587691523</v>
      </c>
      <c r="AW128" s="388">
        <v>5985524.8710182328</v>
      </c>
      <c r="AX128" s="387">
        <v>7317148.117962243</v>
      </c>
      <c r="AY128" s="387">
        <v>6920642.5964869326</v>
      </c>
      <c r="AZ128" s="387">
        <v>7965034.0673599998</v>
      </c>
      <c r="BA128" s="387">
        <v>6940769.325559481</v>
      </c>
      <c r="BB128" s="387">
        <v>7129852.556031324</v>
      </c>
      <c r="BC128" s="387">
        <v>7181023.4346227665</v>
      </c>
      <c r="BD128" s="387">
        <v>7120704.1527100559</v>
      </c>
      <c r="BE128" s="387">
        <v>7057670.2372128749</v>
      </c>
      <c r="BF128" s="387">
        <v>7154526</v>
      </c>
      <c r="BG128" s="387">
        <v>7197262.2220173078</v>
      </c>
      <c r="BH128" s="389"/>
      <c r="BL128" s="694">
        <f t="shared" si="5"/>
        <v>4.1926983572059484E-2</v>
      </c>
    </row>
    <row r="129" spans="1:64" x14ac:dyDescent="0.2">
      <c r="A129" s="909">
        <v>99.992999999999995</v>
      </c>
      <c r="B129" s="387">
        <v>1192070.1401179943</v>
      </c>
      <c r="C129" s="387">
        <f t="shared" si="3"/>
        <v>1303535.3142207363</v>
      </c>
      <c r="D129" s="387">
        <v>1415000.4883234785</v>
      </c>
      <c r="E129" s="387">
        <f t="shared" si="4"/>
        <v>1559565.4380555646</v>
      </c>
      <c r="F129" s="387">
        <v>1704130.3877876508</v>
      </c>
      <c r="G129" s="387">
        <v>1480965.8535937585</v>
      </c>
      <c r="H129" s="387">
        <v>1525364.3844277076</v>
      </c>
      <c r="I129" s="388">
        <v>1320654.2481928929</v>
      </c>
      <c r="J129" s="387">
        <v>1123274.9993280214</v>
      </c>
      <c r="K129" s="387">
        <v>1279162.0102339182</v>
      </c>
      <c r="L129" s="387">
        <v>1316509.4263946053</v>
      </c>
      <c r="M129" s="387">
        <v>1393721.0103794737</v>
      </c>
      <c r="N129" s="387">
        <v>1187654.0697034546</v>
      </c>
      <c r="O129" s="387">
        <v>1353513.1680000001</v>
      </c>
      <c r="P129" s="387">
        <v>1338437.9236092626</v>
      </c>
      <c r="Q129" s="387">
        <v>1438254.4768000001</v>
      </c>
      <c r="R129" s="387">
        <v>1539421.8940323479</v>
      </c>
      <c r="S129" s="388">
        <v>1779986.1877967387</v>
      </c>
      <c r="T129" s="387">
        <v>1652055.4486949593</v>
      </c>
      <c r="U129" s="387">
        <v>1885851.3596722805</v>
      </c>
      <c r="V129" s="387">
        <v>1934226.1618053617</v>
      </c>
      <c r="W129" s="387">
        <v>2009886.174211164</v>
      </c>
      <c r="X129" s="387">
        <v>2297452.760576182</v>
      </c>
      <c r="Y129" s="387">
        <v>2296121.3111297837</v>
      </c>
      <c r="Z129" s="387">
        <v>2145036.549870878</v>
      </c>
      <c r="AA129" s="387">
        <v>2679007.3064089711</v>
      </c>
      <c r="AB129" s="387">
        <v>3634628.0565858465</v>
      </c>
      <c r="AC129" s="388">
        <v>3417579.8943207539</v>
      </c>
      <c r="AD129" s="387">
        <v>3409362.2923004497</v>
      </c>
      <c r="AE129" s="387">
        <v>3043562.284765515</v>
      </c>
      <c r="AF129" s="387">
        <v>3556456.6323502478</v>
      </c>
      <c r="AG129" s="387">
        <v>3242685.236212031</v>
      </c>
      <c r="AH129" s="387">
        <v>3094451.8598904302</v>
      </c>
      <c r="AI129" s="387">
        <v>3409764.7813191358</v>
      </c>
      <c r="AJ129" s="387">
        <v>3816380.2663385444</v>
      </c>
      <c r="AK129" s="387">
        <v>4214085.5246636765</v>
      </c>
      <c r="AL129" s="387">
        <v>4647966.7073999373</v>
      </c>
      <c r="AM129" s="388">
        <v>4945575.7220060751</v>
      </c>
      <c r="AN129" s="387">
        <v>5476395.1884178733</v>
      </c>
      <c r="AO129" s="387">
        <v>5501762.9892019611</v>
      </c>
      <c r="AP129" s="387">
        <v>5537412.8682193765</v>
      </c>
      <c r="AQ129" s="387">
        <v>5815601.4568740064</v>
      </c>
      <c r="AR129" s="387">
        <v>6240524.1782694021</v>
      </c>
      <c r="AS129" s="387">
        <v>6976390.8826547116</v>
      </c>
      <c r="AT129" s="387">
        <v>7375630.4205731209</v>
      </c>
      <c r="AU129" s="387">
        <v>6790959.9555608919</v>
      </c>
      <c r="AV129" s="387">
        <v>6938190.2762988964</v>
      </c>
      <c r="AW129" s="388">
        <v>6698751.7886543423</v>
      </c>
      <c r="AX129" s="387">
        <v>8218552.2590249041</v>
      </c>
      <c r="AY129" s="387">
        <v>7560497.1952587878</v>
      </c>
      <c r="AZ129" s="387">
        <v>8908052.4505599998</v>
      </c>
      <c r="BA129" s="387">
        <v>7580919.2129564192</v>
      </c>
      <c r="BB129" s="387">
        <v>7748355.8522547549</v>
      </c>
      <c r="BC129" s="387">
        <v>7767938.1880198233</v>
      </c>
      <c r="BD129" s="387">
        <v>7873114.9586064452</v>
      </c>
      <c r="BE129" s="387">
        <v>7848075.4813177064</v>
      </c>
      <c r="BF129" s="387">
        <v>7915206</v>
      </c>
      <c r="BG129" s="387">
        <v>7953087.2726627886</v>
      </c>
      <c r="BH129" s="389"/>
      <c r="BL129" s="694">
        <f t="shared" si="5"/>
        <v>4.2092457850154474E-2</v>
      </c>
    </row>
    <row r="130" spans="1:64" x14ac:dyDescent="0.2">
      <c r="A130" s="909">
        <v>99.994</v>
      </c>
      <c r="B130" s="387">
        <v>1295749.7182890857</v>
      </c>
      <c r="C130" s="387">
        <f t="shared" si="3"/>
        <v>1427269.7403486283</v>
      </c>
      <c r="D130" s="387">
        <v>1558789.7624081706</v>
      </c>
      <c r="E130" s="387">
        <f t="shared" si="4"/>
        <v>1730761.2853963841</v>
      </c>
      <c r="F130" s="387">
        <v>1902732.8083845978</v>
      </c>
      <c r="G130" s="387">
        <v>1628855.3262878326</v>
      </c>
      <c r="H130" s="387">
        <v>1681935.5133128248</v>
      </c>
      <c r="I130" s="388">
        <v>1450918.2566850325</v>
      </c>
      <c r="J130" s="387">
        <v>1225748.0161274839</v>
      </c>
      <c r="K130" s="387">
        <v>1388357.7799707602</v>
      </c>
      <c r="L130" s="387">
        <v>1429115.485068745</v>
      </c>
      <c r="M130" s="387">
        <v>1516378.0596196963</v>
      </c>
      <c r="N130" s="387">
        <v>1288596.6670742892</v>
      </c>
      <c r="O130" s="387">
        <v>1489036.6237192983</v>
      </c>
      <c r="P130" s="387">
        <v>1457656.4777748203</v>
      </c>
      <c r="Q130" s="387">
        <v>1575118.4263529412</v>
      </c>
      <c r="R130" s="387">
        <v>1697792.9332198314</v>
      </c>
      <c r="S130" s="388">
        <v>1968156.9459833417</v>
      </c>
      <c r="T130" s="387">
        <v>1848833.4592548318</v>
      </c>
      <c r="U130" s="387">
        <v>2073130.7044151116</v>
      </c>
      <c r="V130" s="387">
        <v>2137579.211761428</v>
      </c>
      <c r="W130" s="387">
        <v>2217092.1063414835</v>
      </c>
      <c r="X130" s="387">
        <v>2535582.229880061</v>
      </c>
      <c r="Y130" s="387">
        <v>2539335.556489191</v>
      </c>
      <c r="Z130" s="387">
        <v>2374399.6050750399</v>
      </c>
      <c r="AA130" s="387">
        <v>2989201.5633877292</v>
      </c>
      <c r="AB130" s="387">
        <v>4001068.8341485728</v>
      </c>
      <c r="AC130" s="388">
        <v>3722957.4377512755</v>
      </c>
      <c r="AD130" s="387">
        <v>3768681.1877729259</v>
      </c>
      <c r="AE130" s="387">
        <v>3370382.1535666175</v>
      </c>
      <c r="AF130" s="387">
        <v>3954902.0757159432</v>
      </c>
      <c r="AG130" s="387">
        <v>3627896.5985705778</v>
      </c>
      <c r="AH130" s="387">
        <v>3432439.5401561954</v>
      </c>
      <c r="AI130" s="387">
        <v>3750410.7393271574</v>
      </c>
      <c r="AJ130" s="387">
        <v>4227141.744455941</v>
      </c>
      <c r="AK130" s="387">
        <v>4706877.4170403583</v>
      </c>
      <c r="AL130" s="387">
        <v>5206383.0480650794</v>
      </c>
      <c r="AM130" s="388">
        <v>5563342.5604647435</v>
      </c>
      <c r="AN130" s="387">
        <v>6116632.1361316526</v>
      </c>
      <c r="AO130" s="387">
        <v>6161442.3104245532</v>
      </c>
      <c r="AP130" s="387">
        <v>6162610.9753114162</v>
      </c>
      <c r="AQ130" s="387">
        <v>6562095.5934009533</v>
      </c>
      <c r="AR130" s="387">
        <v>6980792.0017127562</v>
      </c>
      <c r="AS130" s="387">
        <v>7784984.0758885238</v>
      </c>
      <c r="AT130" s="387">
        <v>8229893.5280838357</v>
      </c>
      <c r="AU130" s="387">
        <v>7521769.3177199867</v>
      </c>
      <c r="AV130" s="387">
        <v>7885758.6150817433</v>
      </c>
      <c r="AW130" s="388">
        <v>7555357.0268623885</v>
      </c>
      <c r="AX130" s="387">
        <v>9493314.0686132461</v>
      </c>
      <c r="AY130" s="387">
        <v>8444224.9165799618</v>
      </c>
      <c r="AZ130" s="387">
        <v>10086749.56992</v>
      </c>
      <c r="BA130" s="387">
        <v>8382287.0588928144</v>
      </c>
      <c r="BB130" s="387">
        <v>8586497.3567102589</v>
      </c>
      <c r="BC130" s="387">
        <v>8663723.8296840228</v>
      </c>
      <c r="BD130" s="387">
        <v>8711248.9379143827</v>
      </c>
      <c r="BE130" s="387">
        <v>8924078.0650711879</v>
      </c>
      <c r="BF130" s="387">
        <v>8887199</v>
      </c>
      <c r="BG130" s="387">
        <v>8909748.7432259899</v>
      </c>
      <c r="BH130" s="389"/>
      <c r="BL130" s="694">
        <f t="shared" si="5"/>
        <v>4.2182728047584828E-2</v>
      </c>
    </row>
    <row r="131" spans="1:64" x14ac:dyDescent="0.2">
      <c r="A131" s="909">
        <v>99.995000000000005</v>
      </c>
      <c r="B131" s="387">
        <v>1448608.0172074731</v>
      </c>
      <c r="C131" s="387">
        <f t="shared" si="3"/>
        <v>1595644.9176403489</v>
      </c>
      <c r="D131" s="387">
        <v>1742681.8180732247</v>
      </c>
      <c r="E131" s="387">
        <f t="shared" si="4"/>
        <v>1945884.4656554321</v>
      </c>
      <c r="F131" s="387">
        <v>2149087.1132376394</v>
      </c>
      <c r="G131" s="387">
        <v>1816120.7157638466</v>
      </c>
      <c r="H131" s="387">
        <v>1867182.3719104698</v>
      </c>
      <c r="I131" s="388">
        <v>1618766.8183794166</v>
      </c>
      <c r="J131" s="387">
        <v>1357259.838341173</v>
      </c>
      <c r="K131" s="387">
        <v>1536289.6637426901</v>
      </c>
      <c r="L131" s="387">
        <v>1585722.3781416935</v>
      </c>
      <c r="M131" s="387">
        <v>1672714.4163414433</v>
      </c>
      <c r="N131" s="387">
        <v>1428744.8749617855</v>
      </c>
      <c r="O131" s="387">
        <v>1654931.1357192984</v>
      </c>
      <c r="P131" s="387">
        <v>1617018.6265637476</v>
      </c>
      <c r="Q131" s="387">
        <v>1757704.4477490196</v>
      </c>
      <c r="R131" s="387">
        <v>1906105.5602195673</v>
      </c>
      <c r="S131" s="388">
        <v>2194208.8282373366</v>
      </c>
      <c r="T131" s="387">
        <v>2062816.6170551903</v>
      </c>
      <c r="U131" s="387">
        <v>2300274.360673646</v>
      </c>
      <c r="V131" s="387">
        <v>2406306.8460598784</v>
      </c>
      <c r="W131" s="387">
        <v>2500912.3977746302</v>
      </c>
      <c r="X131" s="387">
        <v>2864558.147523168</v>
      </c>
      <c r="Y131" s="387">
        <v>2946479.0075624473</v>
      </c>
      <c r="Z131" s="387">
        <v>2694327.8675100114</v>
      </c>
      <c r="AA131" s="387">
        <v>3353963.1620749389</v>
      </c>
      <c r="AB131" s="387">
        <v>4514993.5582221905</v>
      </c>
      <c r="AC131" s="388">
        <v>4168616.0772999087</v>
      </c>
      <c r="AD131" s="387">
        <v>4256205.7554909829</v>
      </c>
      <c r="AE131" s="387">
        <v>3782312.9894426866</v>
      </c>
      <c r="AF131" s="387">
        <v>4531227.998168163</v>
      </c>
      <c r="AG131" s="387">
        <v>4117557.8893388924</v>
      </c>
      <c r="AH131" s="387">
        <v>3868688.4779111785</v>
      </c>
      <c r="AI131" s="387">
        <v>4194859.9328014152</v>
      </c>
      <c r="AJ131" s="387">
        <v>4776880.6093011554</v>
      </c>
      <c r="AK131" s="387">
        <v>5328352.0119581465</v>
      </c>
      <c r="AL131" s="387">
        <v>5921622.3903409624</v>
      </c>
      <c r="AM131" s="388">
        <v>6380314.9128604159</v>
      </c>
      <c r="AN131" s="387">
        <v>6972827.6697219042</v>
      </c>
      <c r="AO131" s="387">
        <v>7067043.7101552375</v>
      </c>
      <c r="AP131" s="387">
        <v>7008691.6520132804</v>
      </c>
      <c r="AQ131" s="387">
        <v>7545079.5292679947</v>
      </c>
      <c r="AR131" s="387">
        <v>7965165.5500921793</v>
      </c>
      <c r="AS131" s="387">
        <v>8964796.408466978</v>
      </c>
      <c r="AT131" s="387">
        <v>9159454.2553239223</v>
      </c>
      <c r="AU131" s="387">
        <v>8622940.3789547216</v>
      </c>
      <c r="AV131" s="387">
        <v>8978380.4555336814</v>
      </c>
      <c r="AW131" s="388">
        <v>8809711.2006430048</v>
      </c>
      <c r="AX131" s="387">
        <v>11158864.393040687</v>
      </c>
      <c r="AY131" s="387">
        <v>9765236.3371075336</v>
      </c>
      <c r="AZ131" s="387">
        <v>11769019.5912</v>
      </c>
      <c r="BA131" s="387">
        <v>9610068.2200235557</v>
      </c>
      <c r="BB131" s="387">
        <v>9774751.4695829973</v>
      </c>
      <c r="BC131" s="387">
        <v>9971998.961450683</v>
      </c>
      <c r="BD131" s="387">
        <v>9743265.0787033979</v>
      </c>
      <c r="BE131" s="387">
        <v>10490085.736773456</v>
      </c>
      <c r="BF131" s="387">
        <v>10361944</v>
      </c>
      <c r="BG131" s="387">
        <v>10309629.728046531</v>
      </c>
      <c r="BH131" s="389"/>
      <c r="BL131" s="694">
        <f t="shared" si="5"/>
        <v>4.339045250087592E-2</v>
      </c>
    </row>
    <row r="132" spans="1:64" x14ac:dyDescent="0.2">
      <c r="A132" s="909">
        <v>99.995999999999995</v>
      </c>
      <c r="B132" s="387">
        <v>1648759.8298918388</v>
      </c>
      <c r="C132" s="387">
        <f t="shared" si="3"/>
        <v>1811170.931370694</v>
      </c>
      <c r="D132" s="387">
        <v>1973582.0328495491</v>
      </c>
      <c r="E132" s="387">
        <f t="shared" si="4"/>
        <v>2147259.5785118104</v>
      </c>
      <c r="F132" s="387">
        <v>2320937.1241740715</v>
      </c>
      <c r="G132" s="387">
        <v>2058663.1275383169</v>
      </c>
      <c r="H132" s="387">
        <v>2128218.4440437043</v>
      </c>
      <c r="I132" s="388">
        <v>1841447.1790931607</v>
      </c>
      <c r="J132" s="387">
        <v>1560350.74781607</v>
      </c>
      <c r="K132" s="387">
        <v>1747309.4009502924</v>
      </c>
      <c r="L132" s="387">
        <v>1819027.6619668971</v>
      </c>
      <c r="M132" s="387">
        <v>1915885.9131445657</v>
      </c>
      <c r="N132" s="387">
        <v>1612555.0305716908</v>
      </c>
      <c r="O132" s="387">
        <v>1903242.4982456141</v>
      </c>
      <c r="P132" s="387">
        <v>1844829.3808890071</v>
      </c>
      <c r="Q132" s="387">
        <v>2008540.0420392158</v>
      </c>
      <c r="R132" s="387">
        <v>2205628.3070420055</v>
      </c>
      <c r="S132" s="388">
        <v>2534553.0613418701</v>
      </c>
      <c r="T132" s="387">
        <v>2369475.3363219765</v>
      </c>
      <c r="U132" s="387">
        <v>2630288.4562585345</v>
      </c>
      <c r="V132" s="387">
        <v>2794951.5705192769</v>
      </c>
      <c r="W132" s="387">
        <v>2870913.8969021374</v>
      </c>
      <c r="X132" s="387">
        <v>3328370.4487344152</v>
      </c>
      <c r="Y132" s="387">
        <v>3390108.5079825837</v>
      </c>
      <c r="Z132" s="387">
        <v>3160761.170103671</v>
      </c>
      <c r="AA132" s="387">
        <v>3776096.7959886957</v>
      </c>
      <c r="AB132" s="387">
        <v>5209124.2612520671</v>
      </c>
      <c r="AC132" s="388">
        <v>4814411.9740531771</v>
      </c>
      <c r="AD132" s="387">
        <v>4916295.7980552269</v>
      </c>
      <c r="AE132" s="387">
        <v>4368498.8380063279</v>
      </c>
      <c r="AF132" s="387">
        <v>5284186.7799963364</v>
      </c>
      <c r="AG132" s="387">
        <v>4779670.4756402625</v>
      </c>
      <c r="AH132" s="387">
        <v>4530227.0368341301</v>
      </c>
      <c r="AI132" s="387">
        <v>4837140.6739840992</v>
      </c>
      <c r="AJ132" s="387">
        <v>5636090.4062194135</v>
      </c>
      <c r="AK132" s="387">
        <v>6223537.614349775</v>
      </c>
      <c r="AL132" s="387">
        <v>6940310.0960218729</v>
      </c>
      <c r="AM132" s="388">
        <v>7573774.3690241417</v>
      </c>
      <c r="AN132" s="387">
        <v>8182728.3622539314</v>
      </c>
      <c r="AO132" s="387">
        <v>8462929.076145228</v>
      </c>
      <c r="AP132" s="387">
        <v>8216353.8800269607</v>
      </c>
      <c r="AQ132" s="387">
        <v>8976722.1494317483</v>
      </c>
      <c r="AR132" s="387">
        <v>9452281.952542372</v>
      </c>
      <c r="AS132" s="387">
        <v>10473380.790775061</v>
      </c>
      <c r="AT132" s="387">
        <v>10255944.856405538</v>
      </c>
      <c r="AU132" s="387">
        <v>10077185.516342724</v>
      </c>
      <c r="AV132" s="387">
        <v>10699266.904305402</v>
      </c>
      <c r="AW132" s="388">
        <v>10713805.046321757</v>
      </c>
      <c r="AX132" s="387">
        <v>13675480.781661438</v>
      </c>
      <c r="AY132" s="387">
        <v>11999716.875124956</v>
      </c>
      <c r="AZ132" s="387">
        <v>14166541.91832</v>
      </c>
      <c r="BA132" s="387">
        <v>11444463.01130742</v>
      </c>
      <c r="BB132" s="387">
        <v>11583000.887397293</v>
      </c>
      <c r="BC132" s="387">
        <v>11800513.816296324</v>
      </c>
      <c r="BD132" s="387">
        <v>11471253.12046477</v>
      </c>
      <c r="BE132" s="387">
        <v>12631101.22937732</v>
      </c>
      <c r="BF132" s="387">
        <v>12356732</v>
      </c>
      <c r="BG132" s="387">
        <v>12375318.95084409</v>
      </c>
      <c r="BH132" s="389"/>
      <c r="BL132" s="694">
        <f t="shared" si="5"/>
        <v>4.4419658656508654E-2</v>
      </c>
    </row>
    <row r="133" spans="1:64" x14ac:dyDescent="0.2">
      <c r="A133" s="909">
        <v>99.997</v>
      </c>
      <c r="B133" s="387">
        <v>2003471.3918387415</v>
      </c>
      <c r="C133" s="387">
        <f t="shared" si="3"/>
        <v>2185035.6335649542</v>
      </c>
      <c r="D133" s="387">
        <v>2366599.8752911668</v>
      </c>
      <c r="E133" s="387">
        <f t="shared" si="4"/>
        <v>2562853.1354127284</v>
      </c>
      <c r="F133" s="387">
        <v>2759106.39553429</v>
      </c>
      <c r="G133" s="387">
        <v>2460339.14635091</v>
      </c>
      <c r="H133" s="387">
        <v>2506471.4072345388</v>
      </c>
      <c r="I133" s="388">
        <v>2198422.0633877572</v>
      </c>
      <c r="J133" s="387">
        <v>1893167.4574253624</v>
      </c>
      <c r="K133" s="387">
        <v>2068182.6527777778</v>
      </c>
      <c r="L133" s="387">
        <v>2192491.6539101494</v>
      </c>
      <c r="M133" s="387">
        <v>2297549.4810263226</v>
      </c>
      <c r="N133" s="387">
        <v>1929416.264445124</v>
      </c>
      <c r="O133" s="387">
        <v>2261606.196491228</v>
      </c>
      <c r="P133" s="387">
        <v>2251073.7154644663</v>
      </c>
      <c r="Q133" s="387">
        <v>2413916.9340235293</v>
      </c>
      <c r="R133" s="387">
        <v>2621850.4654944665</v>
      </c>
      <c r="S133" s="388">
        <v>3102712.8362679398</v>
      </c>
      <c r="T133" s="387">
        <v>2855527.6411635783</v>
      </c>
      <c r="U133" s="387">
        <v>3252085.5200728266</v>
      </c>
      <c r="V133" s="387">
        <v>3367233.7278669551</v>
      </c>
      <c r="W133" s="387">
        <v>3492972.7504670406</v>
      </c>
      <c r="X133" s="387">
        <v>4114602.7383271754</v>
      </c>
      <c r="Y133" s="387">
        <v>3752818.1602627761</v>
      </c>
      <c r="Z133" s="387">
        <v>3818110.6794415955</v>
      </c>
      <c r="AA133" s="387">
        <v>4333312.0619928893</v>
      </c>
      <c r="AB133" s="387">
        <v>6317183.9007636271</v>
      </c>
      <c r="AC133" s="388">
        <v>5798437.4596439069</v>
      </c>
      <c r="AD133" s="387">
        <v>5932981.125111606</v>
      </c>
      <c r="AE133" s="387">
        <v>5278604.2081388431</v>
      </c>
      <c r="AF133" s="387">
        <v>6507552.2900409112</v>
      </c>
      <c r="AG133" s="387">
        <v>5882252.6462179869</v>
      </c>
      <c r="AH133" s="387">
        <v>5543407.4858375099</v>
      </c>
      <c r="AI133" s="387">
        <v>5947282.0555801364</v>
      </c>
      <c r="AJ133" s="387">
        <v>7094153.6711876737</v>
      </c>
      <c r="AK133" s="387">
        <v>7588437.177877428</v>
      </c>
      <c r="AL133" s="387">
        <v>8640877.0860461015</v>
      </c>
      <c r="AM133" s="388">
        <v>9555587.6213825066</v>
      </c>
      <c r="AN133" s="387">
        <v>10132603.080095824</v>
      </c>
      <c r="AO133" s="387">
        <v>10763691.316852562</v>
      </c>
      <c r="AP133" s="387">
        <v>10359052.202002048</v>
      </c>
      <c r="AQ133" s="387">
        <v>11352191.099498961</v>
      </c>
      <c r="AR133" s="387">
        <v>11597965.228760036</v>
      </c>
      <c r="AS133" s="387">
        <v>12636714.697324028</v>
      </c>
      <c r="AT133" s="387">
        <v>12558930.738056233</v>
      </c>
      <c r="AU133" s="387">
        <v>12485475.632133231</v>
      </c>
      <c r="AV133" s="387">
        <v>13452549.908585124</v>
      </c>
      <c r="AW133" s="388">
        <v>13560153.996108126</v>
      </c>
      <c r="AX133" s="387">
        <v>18244120.723535117</v>
      </c>
      <c r="AY133" s="387">
        <v>16182951.336964726</v>
      </c>
      <c r="AZ133" s="387">
        <v>18781834.66384</v>
      </c>
      <c r="BA133" s="387">
        <v>14912080.704593638</v>
      </c>
      <c r="BB133" s="387">
        <v>14809296.188867031</v>
      </c>
      <c r="BC133" s="387">
        <v>14936051.729381319</v>
      </c>
      <c r="BD133" s="387">
        <v>14561494.404919315</v>
      </c>
      <c r="BE133" s="387">
        <v>16644411.253670316</v>
      </c>
      <c r="BF133" s="387">
        <v>15859337</v>
      </c>
      <c r="BG133" s="387">
        <v>15856138.256915875</v>
      </c>
      <c r="BH133" s="389"/>
      <c r="BL133" s="694">
        <f t="shared" si="5"/>
        <v>4.6151787775146946E-2</v>
      </c>
    </row>
    <row r="134" spans="1:64" x14ac:dyDescent="0.2">
      <c r="A134" s="909">
        <v>99.998000000000005</v>
      </c>
      <c r="B134" s="387">
        <v>2749761.5417895773</v>
      </c>
      <c r="C134" s="387">
        <f t="shared" si="3"/>
        <v>2970211.4894040162</v>
      </c>
      <c r="D134" s="387">
        <v>3190661.4370184555</v>
      </c>
      <c r="E134" s="387">
        <f t="shared" si="4"/>
        <v>3419815.409555024</v>
      </c>
      <c r="F134" s="387">
        <v>3648969.3820915925</v>
      </c>
      <c r="G134" s="387">
        <v>3181722.3637470258</v>
      </c>
      <c r="H134" s="387">
        <v>3113836.5197836002</v>
      </c>
      <c r="I134" s="388">
        <v>2939622.5923267449</v>
      </c>
      <c r="J134" s="387">
        <v>2531393.9425938372</v>
      </c>
      <c r="K134" s="387">
        <v>2666118.2876461986</v>
      </c>
      <c r="L134" s="387">
        <v>2821096.4770995704</v>
      </c>
      <c r="M134" s="387">
        <v>2983361.3342190487</v>
      </c>
      <c r="N134" s="387">
        <v>2511317.4130235403</v>
      </c>
      <c r="O134" s="387">
        <v>2975061.7877894738</v>
      </c>
      <c r="P134" s="387">
        <v>2999281.048975246</v>
      </c>
      <c r="Q134" s="387">
        <v>3159006.0403450984</v>
      </c>
      <c r="R134" s="387">
        <v>3507899.9886106788</v>
      </c>
      <c r="S134" s="388">
        <v>4255944.8898776416</v>
      </c>
      <c r="T134" s="387">
        <v>3869635.6473401077</v>
      </c>
      <c r="U134" s="387">
        <v>4345497.2746472461</v>
      </c>
      <c r="V134" s="387">
        <v>4567349.2322924919</v>
      </c>
      <c r="W134" s="387">
        <v>4739277.5555418702</v>
      </c>
      <c r="X134" s="387">
        <v>5600827.0878302278</v>
      </c>
      <c r="Y134" s="387">
        <v>5364286.7496753493</v>
      </c>
      <c r="Z134" s="387">
        <v>5174806.538568059</v>
      </c>
      <c r="AA134" s="387">
        <v>5856141.5084693236</v>
      </c>
      <c r="AB134" s="387">
        <v>8455852.1379455961</v>
      </c>
      <c r="AC134" s="388">
        <v>7972174.2995371465</v>
      </c>
      <c r="AD134" s="387">
        <v>8119650.6277495502</v>
      </c>
      <c r="AE134" s="387">
        <v>7218653.7573384289</v>
      </c>
      <c r="AF134" s="387">
        <v>9023392.6512792334</v>
      </c>
      <c r="AG134" s="387">
        <v>7921622.5341274571</v>
      </c>
      <c r="AH134" s="387">
        <v>7625931.0435948242</v>
      </c>
      <c r="AI134" s="387">
        <v>8013276.2545781527</v>
      </c>
      <c r="AJ134" s="387">
        <v>9783908.3036997691</v>
      </c>
      <c r="AK134" s="387">
        <v>10347161.171898356</v>
      </c>
      <c r="AL134" s="387">
        <v>12053718.190446541</v>
      </c>
      <c r="AM134" s="388">
        <v>13962039.618611094</v>
      </c>
      <c r="AN134" s="387">
        <v>14239038.699510468</v>
      </c>
      <c r="AO134" s="387">
        <v>15182715.685052974</v>
      </c>
      <c r="AP134" s="387">
        <v>14727296.051124591</v>
      </c>
      <c r="AQ134" s="387">
        <v>15934041.059953561</v>
      </c>
      <c r="AR134" s="387">
        <v>16486094.084947962</v>
      </c>
      <c r="AS134" s="387">
        <v>16876339.937514443</v>
      </c>
      <c r="AT134" s="387">
        <v>17256222.874043487</v>
      </c>
      <c r="AU134" s="387">
        <v>16776823.458785783</v>
      </c>
      <c r="AV134" s="387">
        <v>19618770.472909357</v>
      </c>
      <c r="AW134" s="388">
        <v>19941696.768898856</v>
      </c>
      <c r="AX134" s="387">
        <v>25885999.30898894</v>
      </c>
      <c r="AY134" s="387">
        <v>23436857.302894913</v>
      </c>
      <c r="AZ134" s="387">
        <v>25748983.340640001</v>
      </c>
      <c r="BA134" s="387">
        <v>21549012.756968983</v>
      </c>
      <c r="BB134" s="387">
        <v>22397919.531535704</v>
      </c>
      <c r="BC134" s="387">
        <v>21362478.789950632</v>
      </c>
      <c r="BD134" s="387">
        <v>21325847.090756476</v>
      </c>
      <c r="BE134" s="387">
        <v>23508454.422083873</v>
      </c>
      <c r="BF134" s="387">
        <v>22594120</v>
      </c>
      <c r="BG134" s="387">
        <v>22565743.540360335</v>
      </c>
      <c r="BH134" s="389"/>
      <c r="BL134" s="694">
        <f t="shared" si="5"/>
        <v>4.7529969234504144E-2</v>
      </c>
    </row>
    <row r="135" spans="1:64" x14ac:dyDescent="0.2">
      <c r="A135" s="909">
        <v>99.998999999999995</v>
      </c>
      <c r="B135" s="387">
        <v>6530928.6705998033</v>
      </c>
      <c r="C135" s="387">
        <f t="shared" si="3"/>
        <v>7450235.5629174132</v>
      </c>
      <c r="D135" s="387">
        <v>8369542.455235024</v>
      </c>
      <c r="E135" s="387">
        <f t="shared" si="4"/>
        <v>9053794.9444094915</v>
      </c>
      <c r="F135" s="387">
        <v>9738047.4335839599</v>
      </c>
      <c r="G135" s="387">
        <v>8208420.2817462515</v>
      </c>
      <c r="H135" s="387">
        <v>8111266.7160284286</v>
      </c>
      <c r="I135" s="388">
        <v>7821354.4780872464</v>
      </c>
      <c r="J135" s="387">
        <v>6103799.5580301434</v>
      </c>
      <c r="K135" s="387">
        <v>6578835.1542397663</v>
      </c>
      <c r="L135" s="387">
        <v>7261800.9209212707</v>
      </c>
      <c r="M135" s="387">
        <v>6790010.4661629172</v>
      </c>
      <c r="N135" s="387">
        <v>5723172.7276062369</v>
      </c>
      <c r="O135" s="387">
        <v>7053984.7957894737</v>
      </c>
      <c r="P135" s="387">
        <v>7087914.4516901774</v>
      </c>
      <c r="Q135" s="387">
        <v>7528642.9056000002</v>
      </c>
      <c r="R135" s="387">
        <v>8261413.9790413007</v>
      </c>
      <c r="S135" s="388">
        <v>11321102.022301201</v>
      </c>
      <c r="T135" s="387">
        <v>8379132.8718868298</v>
      </c>
      <c r="U135" s="387">
        <v>10212436.652526172</v>
      </c>
      <c r="V135" s="387">
        <v>18046518.132058892</v>
      </c>
      <c r="W135" s="387">
        <v>23401093.17928189</v>
      </c>
      <c r="X135" s="387">
        <v>25814240.619494557</v>
      </c>
      <c r="Y135" s="387">
        <v>25393374.598884732</v>
      </c>
      <c r="Z135" s="387">
        <v>21578289.553351544</v>
      </c>
      <c r="AA135" s="387">
        <v>30147376.012398582</v>
      </c>
      <c r="AB135" s="387">
        <v>33667653.002357744</v>
      </c>
      <c r="AC135" s="388">
        <v>32274675.52606507</v>
      </c>
      <c r="AD135" s="387">
        <v>31502201.457768545</v>
      </c>
      <c r="AE135" s="387">
        <v>29624368.666144542</v>
      </c>
      <c r="AF135" s="387">
        <v>32016978.272455275</v>
      </c>
      <c r="AG135" s="387">
        <v>28175733.844907682</v>
      </c>
      <c r="AH135" s="387">
        <v>28677703.548432216</v>
      </c>
      <c r="AI135" s="387">
        <v>30883907.862691078</v>
      </c>
      <c r="AJ135" s="387">
        <v>35089731.448194861</v>
      </c>
      <c r="AK135" s="387">
        <v>40519908.496263079</v>
      </c>
      <c r="AL135" s="387">
        <v>39789322.82028722</v>
      </c>
      <c r="AM135" s="388">
        <v>41636120.015775725</v>
      </c>
      <c r="AN135" s="387">
        <v>51346690.329757318</v>
      </c>
      <c r="AO135" s="387">
        <v>47517957.524530604</v>
      </c>
      <c r="AP135" s="387">
        <v>52992719.3861055</v>
      </c>
      <c r="AQ135" s="387">
        <v>57084227.018159598</v>
      </c>
      <c r="AR135" s="387">
        <v>56662581.531632468</v>
      </c>
      <c r="AS135" s="387">
        <v>54448505.492258631</v>
      </c>
      <c r="AT135" s="387">
        <v>56864920.472679123</v>
      </c>
      <c r="AU135" s="387">
        <v>64480135.935131133</v>
      </c>
      <c r="AV135" s="387">
        <v>69008849.138748616</v>
      </c>
      <c r="AW135" s="388">
        <v>51230814.343753964</v>
      </c>
      <c r="AX135" s="387">
        <v>38824556.689384863</v>
      </c>
      <c r="AY135" s="387">
        <v>71792983.045065999</v>
      </c>
      <c r="AZ135" s="387">
        <v>70238956.743039995</v>
      </c>
      <c r="BA135" s="387">
        <v>63562329.705221824</v>
      </c>
      <c r="BB135" s="387">
        <v>69238312.502719596</v>
      </c>
      <c r="BC135" s="387">
        <v>66815968.959483586</v>
      </c>
      <c r="BD135" s="387">
        <v>62270875.662249714</v>
      </c>
      <c r="BE135" s="387">
        <v>73882554.763813987</v>
      </c>
      <c r="BF135" s="387">
        <v>83372168</v>
      </c>
      <c r="BG135" s="387">
        <v>74725272.036317214</v>
      </c>
      <c r="BH135" s="389"/>
      <c r="BL135" s="694">
        <f t="shared" si="5"/>
        <v>6.2327622643379099E-2</v>
      </c>
    </row>
    <row r="136" spans="1:64" ht="17" thickBot="1" x14ac:dyDescent="0.25">
      <c r="A136" s="479"/>
      <c r="B136" s="402"/>
      <c r="C136" s="402"/>
      <c r="D136" s="402"/>
      <c r="E136" s="402"/>
      <c r="F136" s="402"/>
      <c r="G136" s="402"/>
      <c r="H136" s="402"/>
      <c r="I136" s="403"/>
      <c r="J136" s="402"/>
      <c r="K136" s="402"/>
      <c r="L136" s="402"/>
      <c r="M136" s="402"/>
      <c r="N136" s="402"/>
      <c r="O136" s="402"/>
      <c r="P136" s="402"/>
      <c r="Q136" s="402"/>
      <c r="R136" s="402"/>
      <c r="S136" s="403"/>
      <c r="T136" s="402"/>
      <c r="U136" s="402"/>
      <c r="V136" s="402"/>
      <c r="W136" s="402"/>
      <c r="X136" s="402"/>
      <c r="Y136" s="402"/>
      <c r="Z136" s="402"/>
      <c r="AA136" s="402"/>
      <c r="AB136" s="402"/>
      <c r="AC136" s="403"/>
      <c r="AD136" s="402"/>
      <c r="AE136" s="402"/>
      <c r="AF136" s="402"/>
      <c r="AG136" s="402"/>
      <c r="AH136" s="402"/>
      <c r="AI136" s="402"/>
      <c r="AJ136" s="402"/>
      <c r="AK136" s="402"/>
      <c r="AL136" s="402"/>
      <c r="AM136" s="403"/>
      <c r="AN136" s="402"/>
      <c r="AO136" s="402"/>
      <c r="AP136" s="402"/>
      <c r="AQ136" s="402"/>
      <c r="AR136" s="402"/>
      <c r="AS136" s="402"/>
      <c r="AT136" s="402"/>
      <c r="AU136" s="402"/>
      <c r="AV136" s="402"/>
      <c r="AW136" s="403"/>
      <c r="AX136" s="402"/>
      <c r="AY136" s="402"/>
      <c r="AZ136" s="402"/>
      <c r="BA136" s="402"/>
      <c r="BB136" s="402"/>
      <c r="BC136" s="402"/>
      <c r="BD136" s="402"/>
      <c r="BE136" s="402"/>
      <c r="BF136" s="402"/>
      <c r="BG136" s="402"/>
      <c r="BH136" s="404"/>
    </row>
    <row r="137" spans="1:64" ht="17" thickTop="1" x14ac:dyDescent="0.2"/>
    <row r="140" spans="1:64" ht="17" thickBot="1" x14ac:dyDescent="0.25"/>
    <row r="141" spans="1:64" ht="17" thickBot="1" x14ac:dyDescent="0.25">
      <c r="A141" s="1165" t="s">
        <v>100</v>
      </c>
      <c r="B141" s="1137">
        <v>6.8058013765978371</v>
      </c>
      <c r="C141" s="1137">
        <v>6.7223503702804415</v>
      </c>
      <c r="D141" s="1137">
        <v>6.6143462939736013</v>
      </c>
      <c r="E141" s="1137">
        <v>6.4903006505303882</v>
      </c>
      <c r="F141" s="1137">
        <v>6.3080428343586235</v>
      </c>
      <c r="G141" s="1137">
        <v>6.1275936479831792</v>
      </c>
      <c r="H141" s="1137">
        <v>5.8737668399278666</v>
      </c>
      <c r="I141" s="1137">
        <v>5.5979376232118483</v>
      </c>
      <c r="J141" s="1137">
        <v>5.3155419026591151</v>
      </c>
      <c r="K141" s="1137">
        <v>5.0595760233918128</v>
      </c>
      <c r="L141" s="1137">
        <v>4.8491111305718535</v>
      </c>
      <c r="M141" s="1137">
        <v>4.5978576766586405</v>
      </c>
      <c r="N141" s="1137">
        <v>4.2320391317639867</v>
      </c>
      <c r="O141" s="1137">
        <v>3.8857543859649124</v>
      </c>
      <c r="P141" s="1137">
        <v>3.6845887676337501</v>
      </c>
      <c r="Q141" s="1137">
        <v>3.4743215686274511</v>
      </c>
      <c r="R141" s="1137">
        <v>3.250770540405671</v>
      </c>
      <c r="S141" s="1137">
        <v>3.0045307794568488</v>
      </c>
      <c r="T141" s="1137">
        <v>2.7581191472404862</v>
      </c>
      <c r="U141" s="1137">
        <v>2.5203459262630861</v>
      </c>
      <c r="V141" s="1137">
        <v>2.3733739096890334</v>
      </c>
      <c r="W141" s="1137">
        <v>2.2734905873416684</v>
      </c>
      <c r="X141" s="1137">
        <v>2.1882273903851095</v>
      </c>
      <c r="Y141" s="1137">
        <v>2.1148880910549233</v>
      </c>
      <c r="Z141" s="1137">
        <v>2.0723829484636398</v>
      </c>
      <c r="AA141" s="1137">
        <v>2.0192177956057984</v>
      </c>
      <c r="AB141" s="1137">
        <v>1.9485519231445965</v>
      </c>
      <c r="AC141" s="1137">
        <v>1.870738876313389</v>
      </c>
      <c r="AD141" s="1137">
        <v>1.7977630233275435</v>
      </c>
      <c r="AE141" s="1137">
        <v>1.7346574355439992</v>
      </c>
      <c r="AF141" s="1137">
        <v>1.6905416132380779</v>
      </c>
      <c r="AG141" s="1137">
        <v>1.6489577129243598</v>
      </c>
      <c r="AH141" s="1137">
        <v>1.6135913276605665</v>
      </c>
      <c r="AI141" s="1137">
        <v>1.5806796934100282</v>
      </c>
      <c r="AJ141" s="1137">
        <v>1.5484773064123718</v>
      </c>
      <c r="AK141" s="1137">
        <v>1.5186846038863975</v>
      </c>
      <c r="AL141" s="1137">
        <v>1.4989915943637568</v>
      </c>
      <c r="AM141" s="1137">
        <v>1.475563609230933</v>
      </c>
      <c r="AN141" s="1137">
        <v>1.4418289761483178</v>
      </c>
      <c r="AO141" s="1137">
        <v>1.4068446860946671</v>
      </c>
      <c r="AP141" s="1137">
        <v>1.3822611647819467</v>
      </c>
      <c r="AQ141" s="1137">
        <v>1.353342295001833</v>
      </c>
      <c r="AR141" s="1137">
        <v>1.3172048765982753</v>
      </c>
      <c r="AS141" s="1137">
        <v>1.2795674076812866</v>
      </c>
      <c r="AT141" s="1137">
        <v>1.2425554832484347</v>
      </c>
      <c r="AU141" s="1137">
        <v>1.2085866137006036</v>
      </c>
      <c r="AV141" s="1137">
        <v>1.1848840195155355</v>
      </c>
      <c r="AW141" s="1137">
        <v>1.1712001353695165</v>
      </c>
      <c r="AX141" s="1137">
        <v>1.1544371357983509</v>
      </c>
      <c r="AY141" s="1137">
        <v>1.1296488973213374</v>
      </c>
      <c r="AZ141" s="1137">
        <v>1.10744</v>
      </c>
      <c r="BA141" s="1137">
        <v>1.0870043188064389</v>
      </c>
      <c r="BB141" s="1138">
        <v>1.0680091038845814</v>
      </c>
      <c r="BC141" s="1138">
        <v>1.0574945331971008</v>
      </c>
      <c r="BD141" s="1138">
        <v>1.0444492648376418</v>
      </c>
      <c r="BE141" s="1138">
        <v>1.0244872660665885</v>
      </c>
      <c r="BF141" s="1138">
        <v>1</v>
      </c>
      <c r="BG141" s="1138">
        <v>0.98191232798978578</v>
      </c>
      <c r="BH141" s="1139">
        <v>0.96360385474954446</v>
      </c>
    </row>
  </sheetData>
  <mergeCells count="3">
    <mergeCell ref="A4:BH4"/>
    <mergeCell ref="B6:BH6"/>
    <mergeCell ref="B7:BH7"/>
  </mergeCells>
  <hyperlinks>
    <hyperlink ref="A1" location="Index!A1" display="Back to index" xr:uid="{00000000-0004-0000-3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8" tint="0.39997558519241921"/>
  </sheetPr>
  <dimension ref="A1:K121"/>
  <sheetViews>
    <sheetView workbookViewId="0">
      <pane xSplit="1" ySplit="8" topLeftCell="B92" activePane="bottomRight" state="frozen"/>
      <selection activeCell="B120" sqref="B120:K120"/>
      <selection pane="topRight" activeCell="B120" sqref="B120:K120"/>
      <selection pane="bottomLeft" activeCell="B120" sqref="B120:K120"/>
      <selection pane="bottomRight" activeCell="T130" sqref="T130"/>
    </sheetView>
  </sheetViews>
  <sheetFormatPr baseColWidth="10" defaultColWidth="10.83203125" defaultRowHeight="16" x14ac:dyDescent="0.2"/>
  <cols>
    <col min="1" max="1" width="10.83203125" style="56"/>
    <col min="2" max="11" width="12" style="56" customWidth="1"/>
    <col min="12" max="16384" width="10.83203125" style="56"/>
  </cols>
  <sheetData>
    <row r="1" spans="1:11" x14ac:dyDescent="0.2">
      <c r="A1" s="52" t="s">
        <v>37</v>
      </c>
      <c r="B1" s="52"/>
      <c r="F1" s="100"/>
      <c r="G1" s="100"/>
      <c r="H1" s="100"/>
      <c r="I1" s="100"/>
      <c r="J1" s="100"/>
      <c r="K1" s="100"/>
    </row>
    <row r="2" spans="1:11" x14ac:dyDescent="0.2">
      <c r="G2" s="98"/>
    </row>
    <row r="3" spans="1:11" ht="17" thickBot="1" x14ac:dyDescent="0.25"/>
    <row r="4" spans="1:11" ht="25" customHeight="1" thickTop="1" x14ac:dyDescent="0.2">
      <c r="A4" s="1385" t="s">
        <v>264</v>
      </c>
      <c r="B4" s="1386"/>
      <c r="C4" s="1386"/>
      <c r="D4" s="1386"/>
      <c r="E4" s="1386"/>
      <c r="F4" s="1386"/>
      <c r="G4" s="1386"/>
      <c r="H4" s="1386"/>
      <c r="I4" s="1386"/>
      <c r="J4" s="1386"/>
      <c r="K4" s="1387"/>
    </row>
    <row r="5" spans="1:11" x14ac:dyDescent="0.2">
      <c r="A5" s="96"/>
      <c r="B5" s="97"/>
      <c r="C5" s="59"/>
      <c r="D5" s="59"/>
      <c r="E5" s="59"/>
      <c r="F5" s="59"/>
      <c r="G5" s="59"/>
      <c r="H5" s="59"/>
      <c r="I5" s="59"/>
      <c r="J5" s="59"/>
      <c r="K5" s="208"/>
    </row>
    <row r="6" spans="1:11" x14ac:dyDescent="0.2">
      <c r="A6" s="96"/>
      <c r="B6" s="45" t="s">
        <v>36</v>
      </c>
      <c r="C6" s="45" t="s">
        <v>35</v>
      </c>
      <c r="D6" s="45" t="s">
        <v>34</v>
      </c>
      <c r="E6" s="45" t="s">
        <v>33</v>
      </c>
      <c r="F6" s="45" t="s">
        <v>32</v>
      </c>
      <c r="G6" s="45" t="s">
        <v>31</v>
      </c>
      <c r="H6" s="45" t="s">
        <v>30</v>
      </c>
      <c r="I6" s="48" t="s">
        <v>29</v>
      </c>
      <c r="J6" s="45" t="s">
        <v>28</v>
      </c>
      <c r="K6" s="433" t="s">
        <v>27</v>
      </c>
    </row>
    <row r="7" spans="1:11" ht="20" customHeight="1" x14ac:dyDescent="0.2">
      <c r="A7" s="96"/>
      <c r="B7" s="1381" t="s">
        <v>1058</v>
      </c>
      <c r="C7" s="1381"/>
      <c r="D7" s="1381"/>
      <c r="E7" s="1381"/>
      <c r="F7" s="1381"/>
      <c r="G7" s="1393" t="s">
        <v>219</v>
      </c>
      <c r="H7" s="1381"/>
      <c r="I7" s="1381"/>
      <c r="J7" s="1381"/>
      <c r="K7" s="1384"/>
    </row>
    <row r="8" spans="1:11" s="87" customFormat="1" ht="52" customHeight="1" x14ac:dyDescent="0.2">
      <c r="A8" s="95"/>
      <c r="B8" s="424" t="s">
        <v>865</v>
      </c>
      <c r="C8" s="352" t="s">
        <v>120</v>
      </c>
      <c r="D8" s="352" t="s">
        <v>121</v>
      </c>
      <c r="E8" s="352" t="s">
        <v>122</v>
      </c>
      <c r="F8" s="352" t="s">
        <v>57</v>
      </c>
      <c r="G8" s="424" t="s">
        <v>865</v>
      </c>
      <c r="H8" s="352" t="s">
        <v>120</v>
      </c>
      <c r="I8" s="352" t="s">
        <v>121</v>
      </c>
      <c r="J8" s="352" t="s">
        <v>122</v>
      </c>
      <c r="K8" s="359" t="s">
        <v>57</v>
      </c>
    </row>
    <row r="9" spans="1:11" s="87" customFormat="1" ht="15" customHeight="1" x14ac:dyDescent="0.2">
      <c r="A9" s="93">
        <v>1913</v>
      </c>
      <c r="B9" s="425">
        <f>avgpoinc!B2</f>
        <v>12463.493519449617</v>
      </c>
      <c r="C9" s="317"/>
      <c r="D9" s="85"/>
      <c r="E9" s="85"/>
      <c r="F9" s="84">
        <f>avgpoinc!F2</f>
        <v>18740.243533235527</v>
      </c>
      <c r="G9" s="434">
        <f>B9/$B9</f>
        <v>1</v>
      </c>
      <c r="H9" s="442"/>
      <c r="I9" s="443"/>
      <c r="J9" s="442"/>
      <c r="K9" s="444">
        <f t="shared" ref="K9:K72" si="0">F9/$B9</f>
        <v>1.5036108057496778</v>
      </c>
    </row>
    <row r="10" spans="1:11" s="87" customFormat="1" ht="15" customHeight="1" x14ac:dyDescent="0.2">
      <c r="A10" s="92">
        <v>1914</v>
      </c>
      <c r="B10" s="425">
        <f>avgpoinc!B3</f>
        <v>11260.581841712576</v>
      </c>
      <c r="C10" s="317"/>
      <c r="D10" s="85"/>
      <c r="E10" s="85"/>
      <c r="F10" s="84">
        <f>avgpoinc!F3</f>
        <v>16954.043453592702</v>
      </c>
      <c r="G10" s="434">
        <f t="shared" ref="G10:K73" si="1">B10/$B10</f>
        <v>1</v>
      </c>
      <c r="H10" s="442"/>
      <c r="I10" s="443"/>
      <c r="J10" s="442"/>
      <c r="K10" s="444">
        <f t="shared" si="0"/>
        <v>1.5056098958217092</v>
      </c>
    </row>
    <row r="11" spans="1:11" s="87" customFormat="1" ht="15" customHeight="1" x14ac:dyDescent="0.2">
      <c r="A11" s="92">
        <v>1915</v>
      </c>
      <c r="B11" s="425">
        <f>avgpoinc!B4</f>
        <v>11484.221924235779</v>
      </c>
      <c r="C11" s="317"/>
      <c r="D11" s="85"/>
      <c r="E11" s="85"/>
      <c r="F11" s="84">
        <f>avgpoinc!F4</f>
        <v>17313.309126015818</v>
      </c>
      <c r="G11" s="434">
        <f t="shared" si="1"/>
        <v>1</v>
      </c>
      <c r="H11" s="442"/>
      <c r="I11" s="443"/>
      <c r="J11" s="442"/>
      <c r="K11" s="444">
        <f t="shared" si="0"/>
        <v>1.507573542224798</v>
      </c>
    </row>
    <row r="12" spans="1:11" s="87" customFormat="1" ht="15" customHeight="1" x14ac:dyDescent="0.2">
      <c r="A12" s="92">
        <v>1916</v>
      </c>
      <c r="B12" s="425">
        <f>avgpoinc!B5</f>
        <v>13095.613501624177</v>
      </c>
      <c r="C12" s="317"/>
      <c r="D12" s="85"/>
      <c r="E12" s="85"/>
      <c r="F12" s="84">
        <f>avgpoinc!F5</f>
        <v>19767.848465318842</v>
      </c>
      <c r="G12" s="434">
        <f t="shared" si="1"/>
        <v>1</v>
      </c>
      <c r="H12" s="442"/>
      <c r="I12" s="443"/>
      <c r="J12" s="442"/>
      <c r="K12" s="444">
        <f t="shared" si="0"/>
        <v>1.509501518418144</v>
      </c>
    </row>
    <row r="13" spans="1:11" s="87" customFormat="1" ht="15" customHeight="1" x14ac:dyDescent="0.2">
      <c r="A13" s="92">
        <v>1917</v>
      </c>
      <c r="B13" s="425">
        <f>avgpoinc!B6</f>
        <v>12890.743128494816</v>
      </c>
      <c r="C13" s="317"/>
      <c r="D13" s="85"/>
      <c r="E13" s="85"/>
      <c r="F13" s="84">
        <f>avgpoinc!F6</f>
        <v>19442.439364093061</v>
      </c>
      <c r="G13" s="434">
        <f t="shared" si="1"/>
        <v>1</v>
      </c>
      <c r="H13" s="442"/>
      <c r="I13" s="443"/>
      <c r="J13" s="442"/>
      <c r="K13" s="444">
        <f t="shared" si="0"/>
        <v>1.5082481413438305</v>
      </c>
    </row>
    <row r="14" spans="1:11" s="87" customFormat="1" ht="15" customHeight="1" x14ac:dyDescent="0.2">
      <c r="A14" s="92">
        <v>1918</v>
      </c>
      <c r="B14" s="425">
        <f>avgpoinc!B7</f>
        <v>13638.981175637813</v>
      </c>
      <c r="C14" s="353"/>
      <c r="D14" s="314"/>
      <c r="E14" s="314"/>
      <c r="F14" s="84">
        <f>avgpoinc!F7</f>
        <v>20391.206214338774</v>
      </c>
      <c r="G14" s="434">
        <f t="shared" si="1"/>
        <v>1</v>
      </c>
      <c r="H14" s="442"/>
      <c r="I14" s="443"/>
      <c r="J14" s="442"/>
      <c r="K14" s="444">
        <f t="shared" si="0"/>
        <v>1.4950681397494634</v>
      </c>
    </row>
    <row r="15" spans="1:11" s="87" customFormat="1" ht="15" customHeight="1" x14ac:dyDescent="0.2">
      <c r="A15" s="91">
        <v>1919</v>
      </c>
      <c r="B15" s="426">
        <f>avgpoinc!B8</f>
        <v>12923.781588390548</v>
      </c>
      <c r="C15" s="354"/>
      <c r="D15" s="315"/>
      <c r="E15" s="315"/>
      <c r="F15" s="88">
        <f>avgpoinc!F8</f>
        <v>19442.013522310681</v>
      </c>
      <c r="G15" s="435">
        <f t="shared" si="1"/>
        <v>1</v>
      </c>
      <c r="H15" s="445"/>
      <c r="I15" s="446"/>
      <c r="J15" s="445"/>
      <c r="K15" s="447">
        <f t="shared" si="0"/>
        <v>1.5043594933371105</v>
      </c>
    </row>
    <row r="16" spans="1:11" s="87" customFormat="1" ht="15" customHeight="1" x14ac:dyDescent="0.2">
      <c r="A16" s="92">
        <v>1920</v>
      </c>
      <c r="B16" s="425">
        <f>avgpoinc!B9</f>
        <v>12643.244159153473</v>
      </c>
      <c r="C16" s="353"/>
      <c r="D16" s="314"/>
      <c r="E16" s="314"/>
      <c r="F16" s="84">
        <f>avgpoinc!F9</f>
        <v>19041.373115982384</v>
      </c>
      <c r="G16" s="434">
        <f t="shared" si="1"/>
        <v>1</v>
      </c>
      <c r="H16" s="442"/>
      <c r="I16" s="443"/>
      <c r="J16" s="442"/>
      <c r="K16" s="444">
        <f t="shared" si="0"/>
        <v>1.506051206184829</v>
      </c>
    </row>
    <row r="17" spans="1:11" s="87" customFormat="1" ht="15" customHeight="1" x14ac:dyDescent="0.2">
      <c r="A17" s="92">
        <v>1921</v>
      </c>
      <c r="B17" s="425">
        <f>avgpoinc!B10</f>
        <v>11399.014325024165</v>
      </c>
      <c r="C17" s="353"/>
      <c r="D17" s="314"/>
      <c r="E17" s="314"/>
      <c r="F17" s="84">
        <f>avgpoinc!F10</f>
        <v>17127.05086128131</v>
      </c>
      <c r="G17" s="434">
        <f t="shared" si="1"/>
        <v>1</v>
      </c>
      <c r="H17" s="442"/>
      <c r="I17" s="443"/>
      <c r="J17" s="442"/>
      <c r="K17" s="444">
        <f t="shared" si="0"/>
        <v>1.5025027930425907</v>
      </c>
    </row>
    <row r="18" spans="1:11" s="87" customFormat="1" ht="15" customHeight="1" x14ac:dyDescent="0.2">
      <c r="A18" s="92">
        <v>1922</v>
      </c>
      <c r="B18" s="425">
        <f>avgpoinc!B11</f>
        <v>12372.345369097808</v>
      </c>
      <c r="C18" s="353"/>
      <c r="D18" s="314"/>
      <c r="E18" s="314"/>
      <c r="F18" s="84">
        <f>avgpoinc!F11</f>
        <v>18536.592746111961</v>
      </c>
      <c r="G18" s="434">
        <f t="shared" si="1"/>
        <v>1</v>
      </c>
      <c r="H18" s="442"/>
      <c r="I18" s="443"/>
      <c r="J18" s="442"/>
      <c r="K18" s="444">
        <f t="shared" si="0"/>
        <v>1.4982278778290887</v>
      </c>
    </row>
    <row r="19" spans="1:11" s="87" customFormat="1" ht="15" customHeight="1" x14ac:dyDescent="0.2">
      <c r="A19" s="92">
        <v>1923</v>
      </c>
      <c r="B19" s="425">
        <f>avgpoinc!B12</f>
        <v>13923.218781265423</v>
      </c>
      <c r="C19" s="353"/>
      <c r="D19" s="314"/>
      <c r="E19" s="314"/>
      <c r="F19" s="84">
        <f>avgpoinc!F12</f>
        <v>20848.76550067895</v>
      </c>
      <c r="G19" s="434">
        <f t="shared" si="1"/>
        <v>1</v>
      </c>
      <c r="H19" s="442"/>
      <c r="I19" s="443"/>
      <c r="J19" s="442"/>
      <c r="K19" s="444">
        <f t="shared" si="0"/>
        <v>1.4974098897829782</v>
      </c>
    </row>
    <row r="20" spans="1:11" s="87" customFormat="1" ht="15" customHeight="1" x14ac:dyDescent="0.2">
      <c r="A20" s="92">
        <v>1924</v>
      </c>
      <c r="B20" s="425">
        <f>avgpoinc!B13</f>
        <v>13744.842125652691</v>
      </c>
      <c r="C20" s="353"/>
      <c r="D20" s="314"/>
      <c r="E20" s="314"/>
      <c r="F20" s="84">
        <f>avgpoinc!F13</f>
        <v>20577.494155653432</v>
      </c>
      <c r="G20" s="434">
        <f t="shared" si="1"/>
        <v>1</v>
      </c>
      <c r="H20" s="442"/>
      <c r="I20" s="443"/>
      <c r="J20" s="442"/>
      <c r="K20" s="444">
        <f t="shared" si="0"/>
        <v>1.4971066213447892</v>
      </c>
    </row>
    <row r="21" spans="1:11" s="87" customFormat="1" ht="15" customHeight="1" x14ac:dyDescent="0.2">
      <c r="A21" s="92">
        <v>1925</v>
      </c>
      <c r="B21" s="425">
        <f>avgpoinc!B14</f>
        <v>13992.746323006373</v>
      </c>
      <c r="C21" s="353"/>
      <c r="D21" s="314"/>
      <c r="E21" s="314"/>
      <c r="F21" s="84">
        <f>avgpoinc!F14</f>
        <v>20944.278113328903</v>
      </c>
      <c r="G21" s="434">
        <f t="shared" si="1"/>
        <v>1</v>
      </c>
      <c r="H21" s="442"/>
      <c r="I21" s="443"/>
      <c r="J21" s="442"/>
      <c r="K21" s="444">
        <f t="shared" si="0"/>
        <v>1.4967953845409938</v>
      </c>
    </row>
    <row r="22" spans="1:11" s="87" customFormat="1" ht="15" customHeight="1" x14ac:dyDescent="0.2">
      <c r="A22" s="92">
        <v>1926</v>
      </c>
      <c r="B22" s="425">
        <f>avgpoinc!B15</f>
        <v>14646.924626700942</v>
      </c>
      <c r="C22" s="353"/>
      <c r="D22" s="314"/>
      <c r="E22" s="314"/>
      <c r="F22" s="84">
        <f>avgpoinc!F15</f>
        <v>21950.93945740964</v>
      </c>
      <c r="G22" s="434">
        <f t="shared" si="1"/>
        <v>1</v>
      </c>
      <c r="H22" s="442"/>
      <c r="I22" s="443"/>
      <c r="J22" s="442"/>
      <c r="K22" s="444">
        <f t="shared" si="0"/>
        <v>1.4986722480563379</v>
      </c>
    </row>
    <row r="23" spans="1:11" s="87" customFormat="1" ht="15" customHeight="1" x14ac:dyDescent="0.2">
      <c r="A23" s="92">
        <v>1927</v>
      </c>
      <c r="B23" s="425">
        <f>avgpoinc!B16</f>
        <v>14377.537265320345</v>
      </c>
      <c r="C23" s="353"/>
      <c r="D23" s="314"/>
      <c r="E23" s="314"/>
      <c r="F23" s="84">
        <f>avgpoinc!F16</f>
        <v>21575.544650399574</v>
      </c>
      <c r="G23" s="434">
        <f t="shared" si="1"/>
        <v>1</v>
      </c>
      <c r="H23" s="442"/>
      <c r="I23" s="443"/>
      <c r="J23" s="442"/>
      <c r="K23" s="444">
        <f t="shared" si="0"/>
        <v>1.5006425824011835</v>
      </c>
    </row>
    <row r="24" spans="1:11" s="87" customFormat="1" ht="15" customHeight="1" x14ac:dyDescent="0.2">
      <c r="A24" s="92">
        <v>1928</v>
      </c>
      <c r="B24" s="425">
        <f>avgpoinc!B17</f>
        <v>14532.986926897325</v>
      </c>
      <c r="C24" s="353"/>
      <c r="D24" s="314"/>
      <c r="E24" s="314"/>
      <c r="F24" s="84">
        <f>avgpoinc!F17</f>
        <v>21863.880906623792</v>
      </c>
      <c r="G24" s="434">
        <f t="shared" si="1"/>
        <v>1</v>
      </c>
      <c r="H24" s="442"/>
      <c r="I24" s="443"/>
      <c r="J24" s="442"/>
      <c r="K24" s="444">
        <f t="shared" si="0"/>
        <v>1.5044313338064463</v>
      </c>
    </row>
    <row r="25" spans="1:11" s="87" customFormat="1" ht="15" customHeight="1" x14ac:dyDescent="0.2">
      <c r="A25" s="91">
        <v>1929</v>
      </c>
      <c r="B25" s="426">
        <f>avgpoinc!B18</f>
        <v>15257.534361809154</v>
      </c>
      <c r="C25" s="354"/>
      <c r="D25" s="315"/>
      <c r="E25" s="315"/>
      <c r="F25" s="88">
        <f>avgpoinc!F18</f>
        <v>23037.033470290447</v>
      </c>
      <c r="G25" s="435">
        <f t="shared" si="1"/>
        <v>1</v>
      </c>
      <c r="H25" s="445"/>
      <c r="I25" s="446"/>
      <c r="J25" s="445"/>
      <c r="K25" s="447">
        <f t="shared" si="0"/>
        <v>1.5098791799515137</v>
      </c>
    </row>
    <row r="26" spans="1:11" s="87" customFormat="1" ht="15" customHeight="1" x14ac:dyDescent="0.2">
      <c r="A26" s="92">
        <v>1930</v>
      </c>
      <c r="B26" s="425">
        <f>avgpoinc!B19</f>
        <v>13750.529807631527</v>
      </c>
      <c r="C26" s="353"/>
      <c r="D26" s="314"/>
      <c r="E26" s="314"/>
      <c r="F26" s="84">
        <f>avgpoinc!F19</f>
        <v>20868.937245553287</v>
      </c>
      <c r="G26" s="434">
        <f t="shared" si="1"/>
        <v>1</v>
      </c>
      <c r="H26" s="442"/>
      <c r="I26" s="443"/>
      <c r="J26" s="442"/>
      <c r="K26" s="444">
        <f t="shared" si="0"/>
        <v>1.5176824120603014</v>
      </c>
    </row>
    <row r="27" spans="1:11" s="87" customFormat="1" ht="15" customHeight="1" x14ac:dyDescent="0.2">
      <c r="A27" s="92">
        <v>1931</v>
      </c>
      <c r="B27" s="425">
        <f>avgpoinc!B20</f>
        <v>12282.668247356571</v>
      </c>
      <c r="C27" s="353"/>
      <c r="D27" s="314"/>
      <c r="E27" s="314"/>
      <c r="F27" s="84">
        <f>avgpoinc!F20</f>
        <v>18649.68868574818</v>
      </c>
      <c r="G27" s="434">
        <f t="shared" si="1"/>
        <v>1</v>
      </c>
      <c r="H27" s="442"/>
      <c r="I27" s="443"/>
      <c r="J27" s="442"/>
      <c r="K27" s="444">
        <f t="shared" si="0"/>
        <v>1.5183743719335492</v>
      </c>
    </row>
    <row r="28" spans="1:11" s="87" customFormat="1" ht="15" customHeight="1" x14ac:dyDescent="0.2">
      <c r="A28" s="92">
        <v>1932</v>
      </c>
      <c r="B28" s="425">
        <f>avgpoinc!B21</f>
        <v>10392.151399233651</v>
      </c>
      <c r="C28" s="353"/>
      <c r="D28" s="314"/>
      <c r="E28" s="314"/>
      <c r="F28" s="84">
        <f>avgpoinc!F21</f>
        <v>15792.863541002291</v>
      </c>
      <c r="G28" s="434">
        <f t="shared" si="1"/>
        <v>1</v>
      </c>
      <c r="H28" s="442"/>
      <c r="I28" s="443"/>
      <c r="J28" s="442"/>
      <c r="K28" s="444">
        <f t="shared" si="0"/>
        <v>1.519691441578392</v>
      </c>
    </row>
    <row r="29" spans="1:11" s="87" customFormat="1" ht="15" customHeight="1" x14ac:dyDescent="0.2">
      <c r="A29" s="92">
        <v>1933</v>
      </c>
      <c r="B29" s="425">
        <f>avgpoinc!B22</f>
        <v>10051.420236673675</v>
      </c>
      <c r="C29" s="353"/>
      <c r="D29" s="314"/>
      <c r="E29" s="314"/>
      <c r="F29" s="84">
        <f>avgpoinc!F22</f>
        <v>15296.278283585802</v>
      </c>
      <c r="G29" s="434">
        <f t="shared" si="1"/>
        <v>1</v>
      </c>
      <c r="H29" s="442"/>
      <c r="I29" s="443"/>
      <c r="J29" s="442"/>
      <c r="K29" s="444">
        <f t="shared" si="0"/>
        <v>1.5218026829458093</v>
      </c>
    </row>
    <row r="30" spans="1:11" s="87" customFormat="1" ht="15" customHeight="1" x14ac:dyDescent="0.2">
      <c r="A30" s="92">
        <v>1934</v>
      </c>
      <c r="B30" s="425">
        <f>avgpoinc!B23</f>
        <v>11283.356975496223</v>
      </c>
      <c r="C30" s="353"/>
      <c r="D30" s="314"/>
      <c r="E30" s="314"/>
      <c r="F30" s="84">
        <f>avgpoinc!F23</f>
        <v>17198.434509951352</v>
      </c>
      <c r="G30" s="434">
        <f t="shared" si="1"/>
        <v>1</v>
      </c>
      <c r="H30" s="442"/>
      <c r="I30" s="443"/>
      <c r="J30" s="442"/>
      <c r="K30" s="444">
        <f t="shared" si="0"/>
        <v>1.5242302931034399</v>
      </c>
    </row>
    <row r="31" spans="1:11" s="87" customFormat="1" ht="15" customHeight="1" x14ac:dyDescent="0.2">
      <c r="A31" s="92">
        <v>1935</v>
      </c>
      <c r="B31" s="425">
        <f>avgpoinc!B24</f>
        <v>12380.708479418441</v>
      </c>
      <c r="C31" s="353"/>
      <c r="D31" s="314"/>
      <c r="E31" s="314"/>
      <c r="F31" s="84">
        <f>avgpoinc!F24</f>
        <v>18883.999164437555</v>
      </c>
      <c r="G31" s="434">
        <f t="shared" si="1"/>
        <v>1</v>
      </c>
      <c r="H31" s="442"/>
      <c r="I31" s="443"/>
      <c r="J31" s="442"/>
      <c r="K31" s="444">
        <f t="shared" si="0"/>
        <v>1.5252761339005854</v>
      </c>
    </row>
    <row r="32" spans="1:11" s="87" customFormat="1" ht="15" customHeight="1" x14ac:dyDescent="0.2">
      <c r="A32" s="92">
        <v>1936</v>
      </c>
      <c r="B32" s="425">
        <f>avgpoinc!B25</f>
        <v>13678.525976723549</v>
      </c>
      <c r="C32" s="353"/>
      <c r="D32" s="314"/>
      <c r="E32" s="314"/>
      <c r="F32" s="84">
        <f>avgpoinc!F25</f>
        <v>20870.757723742554</v>
      </c>
      <c r="G32" s="434">
        <f t="shared" si="1"/>
        <v>1</v>
      </c>
      <c r="H32" s="442"/>
      <c r="I32" s="443"/>
      <c r="J32" s="442"/>
      <c r="K32" s="444">
        <f t="shared" si="0"/>
        <v>1.5258045902941493</v>
      </c>
    </row>
    <row r="33" spans="1:11" s="87" customFormat="1" ht="15" customHeight="1" x14ac:dyDescent="0.2">
      <c r="A33" s="92">
        <v>1937</v>
      </c>
      <c r="B33" s="425">
        <f>avgpoinc!B26</f>
        <v>14576.803723189858</v>
      </c>
      <c r="C33" s="353"/>
      <c r="D33" s="314"/>
      <c r="E33" s="314"/>
      <c r="F33" s="84">
        <f>avgpoinc!F26</f>
        <v>22241.269552255268</v>
      </c>
      <c r="G33" s="434">
        <f t="shared" si="1"/>
        <v>1</v>
      </c>
      <c r="H33" s="442"/>
      <c r="I33" s="443"/>
      <c r="J33" s="442"/>
      <c r="K33" s="444">
        <f t="shared" si="0"/>
        <v>1.5257987947571943</v>
      </c>
    </row>
    <row r="34" spans="1:11" s="87" customFormat="1" ht="15" customHeight="1" x14ac:dyDescent="0.2">
      <c r="A34" s="92">
        <v>1938</v>
      </c>
      <c r="B34" s="425">
        <f>avgpoinc!B27</f>
        <v>13537.650331329551</v>
      </c>
      <c r="C34" s="353"/>
      <c r="D34" s="314"/>
      <c r="E34" s="314"/>
      <c r="F34" s="84">
        <f>avgpoinc!F27</f>
        <v>20631.860686875589</v>
      </c>
      <c r="G34" s="434">
        <f t="shared" si="1"/>
        <v>1</v>
      </c>
      <c r="H34" s="442"/>
      <c r="I34" s="443"/>
      <c r="J34" s="442"/>
      <c r="K34" s="444">
        <f t="shared" si="0"/>
        <v>1.5240355735240287</v>
      </c>
    </row>
    <row r="35" spans="1:11" s="87" customFormat="1" ht="15" customHeight="1" x14ac:dyDescent="0.2">
      <c r="A35" s="91">
        <v>1939</v>
      </c>
      <c r="B35" s="426">
        <f>avgpoinc!B28</f>
        <v>14488.805764005321</v>
      </c>
      <c r="C35" s="354"/>
      <c r="D35" s="315"/>
      <c r="E35" s="315"/>
      <c r="F35" s="88">
        <f>avgpoinc!F28</f>
        <v>22046.254528123762</v>
      </c>
      <c r="G35" s="435">
        <f t="shared" si="1"/>
        <v>1</v>
      </c>
      <c r="H35" s="445"/>
      <c r="I35" s="446"/>
      <c r="J35" s="445"/>
      <c r="K35" s="447">
        <f t="shared" si="0"/>
        <v>1.5216060514037315</v>
      </c>
    </row>
    <row r="36" spans="1:11" s="87" customFormat="1" ht="15" customHeight="1" x14ac:dyDescent="0.2">
      <c r="A36" s="92">
        <v>1940</v>
      </c>
      <c r="B36" s="425">
        <f>avgpoinc!B29</f>
        <v>15723.704411561941</v>
      </c>
      <c r="C36" s="353"/>
      <c r="D36" s="314"/>
      <c r="E36" s="314"/>
      <c r="F36" s="84">
        <f>avgpoinc!F29</f>
        <v>23904.848438695091</v>
      </c>
      <c r="G36" s="434">
        <f t="shared" si="1"/>
        <v>1</v>
      </c>
      <c r="H36" s="442"/>
      <c r="I36" s="443"/>
      <c r="J36" s="442"/>
      <c r="K36" s="444">
        <f t="shared" si="0"/>
        <v>1.520306399369693</v>
      </c>
    </row>
    <row r="37" spans="1:11" s="87" customFormat="1" ht="15" customHeight="1" x14ac:dyDescent="0.2">
      <c r="A37" s="92">
        <v>1941</v>
      </c>
      <c r="B37" s="425">
        <f>avgpoinc!B30</f>
        <v>18650.320285913818</v>
      </c>
      <c r="C37" s="353"/>
      <c r="D37" s="314"/>
      <c r="E37" s="314"/>
      <c r="F37" s="84">
        <f>avgpoinc!F30</f>
        <v>28652.918020137731</v>
      </c>
      <c r="G37" s="434">
        <f t="shared" si="1"/>
        <v>1</v>
      </c>
      <c r="H37" s="442"/>
      <c r="I37" s="443"/>
      <c r="J37" s="442"/>
      <c r="K37" s="444">
        <f t="shared" si="0"/>
        <v>1.5363231076400687</v>
      </c>
    </row>
    <row r="38" spans="1:11" s="87" customFormat="1" ht="15" customHeight="1" x14ac:dyDescent="0.2">
      <c r="A38" s="92">
        <v>1942</v>
      </c>
      <c r="B38" s="425">
        <f>avgpoinc!B31</f>
        <v>22058.399813622007</v>
      </c>
      <c r="C38" s="353"/>
      <c r="D38" s="314"/>
      <c r="E38" s="314"/>
      <c r="F38" s="84">
        <f>avgpoinc!F31</f>
        <v>34216.939679439653</v>
      </c>
      <c r="G38" s="434">
        <f t="shared" si="1"/>
        <v>1</v>
      </c>
      <c r="H38" s="442"/>
      <c r="I38" s="443"/>
      <c r="J38" s="442"/>
      <c r="K38" s="444">
        <f t="shared" si="0"/>
        <v>1.5511977282372598</v>
      </c>
    </row>
    <row r="39" spans="1:11" s="87" customFormat="1" ht="15" customHeight="1" x14ac:dyDescent="0.2">
      <c r="A39" s="92">
        <v>1943</v>
      </c>
      <c r="B39" s="425">
        <f>avgpoinc!B32</f>
        <v>25442.943721335629</v>
      </c>
      <c r="C39" s="353"/>
      <c r="D39" s="314"/>
      <c r="E39" s="314"/>
      <c r="F39" s="84">
        <f>avgpoinc!F32</f>
        <v>39747.449767405495</v>
      </c>
      <c r="G39" s="434">
        <f t="shared" si="1"/>
        <v>1</v>
      </c>
      <c r="H39" s="442"/>
      <c r="I39" s="443"/>
      <c r="J39" s="442"/>
      <c r="K39" s="444">
        <f t="shared" si="0"/>
        <v>1.5622189870299705</v>
      </c>
    </row>
    <row r="40" spans="1:11" s="87" customFormat="1" ht="15" customHeight="1" x14ac:dyDescent="0.2">
      <c r="A40" s="92">
        <v>1944</v>
      </c>
      <c r="B40" s="425">
        <f>avgpoinc!B33</f>
        <v>26259.308250620732</v>
      </c>
      <c r="C40" s="353"/>
      <c r="D40" s="314"/>
      <c r="E40" s="314"/>
      <c r="F40" s="84">
        <f>avgpoinc!F33</f>
        <v>41354.998794448242</v>
      </c>
      <c r="G40" s="434">
        <f t="shared" si="1"/>
        <v>1</v>
      </c>
      <c r="H40" s="442"/>
      <c r="I40" s="443"/>
      <c r="J40" s="442"/>
      <c r="K40" s="444">
        <f t="shared" si="0"/>
        <v>1.5748700765364094</v>
      </c>
    </row>
    <row r="41" spans="1:11" s="87" customFormat="1" ht="15" customHeight="1" x14ac:dyDescent="0.2">
      <c r="A41" s="92">
        <v>1945</v>
      </c>
      <c r="B41" s="425">
        <f>avgpoinc!B34</f>
        <v>25227.124193226879</v>
      </c>
      <c r="C41" s="353"/>
      <c r="D41" s="314"/>
      <c r="E41" s="314"/>
      <c r="F41" s="84">
        <f>avgpoinc!F34</f>
        <v>40064.392815405859</v>
      </c>
      <c r="G41" s="434">
        <f t="shared" si="1"/>
        <v>1</v>
      </c>
      <c r="H41" s="442"/>
      <c r="I41" s="443"/>
      <c r="J41" s="442"/>
      <c r="K41" s="444">
        <f t="shared" si="0"/>
        <v>1.5881474443354338</v>
      </c>
    </row>
    <row r="42" spans="1:11" s="87" customFormat="1" ht="15" customHeight="1" x14ac:dyDescent="0.2">
      <c r="A42" s="92">
        <v>1946</v>
      </c>
      <c r="B42" s="425">
        <f>avgpoinc!B35</f>
        <v>22048.408931505946</v>
      </c>
      <c r="C42" s="353"/>
      <c r="D42" s="314"/>
      <c r="E42" s="314"/>
      <c r="F42" s="84">
        <f>avgpoinc!F35</f>
        <v>35298.815068041949</v>
      </c>
      <c r="G42" s="434">
        <f t="shared" si="1"/>
        <v>1</v>
      </c>
      <c r="H42" s="442"/>
      <c r="I42" s="443"/>
      <c r="J42" s="442"/>
      <c r="K42" s="444">
        <f t="shared" si="0"/>
        <v>1.600968812656677</v>
      </c>
    </row>
    <row r="43" spans="1:11" s="87" customFormat="1" ht="15" customHeight="1" x14ac:dyDescent="0.2">
      <c r="A43" s="92">
        <v>1947</v>
      </c>
      <c r="B43" s="425">
        <f>avgpoinc!B36</f>
        <v>21376.961015086657</v>
      </c>
      <c r="C43" s="353"/>
      <c r="D43" s="314"/>
      <c r="E43" s="314"/>
      <c r="F43" s="84">
        <f>avgpoinc!F36</f>
        <v>34200.886030062313</v>
      </c>
      <c r="G43" s="434">
        <f t="shared" si="1"/>
        <v>1</v>
      </c>
      <c r="H43" s="442"/>
      <c r="I43" s="443"/>
      <c r="J43" s="442"/>
      <c r="K43" s="444">
        <f t="shared" si="0"/>
        <v>1.5998946719285894</v>
      </c>
    </row>
    <row r="44" spans="1:11" s="87" customFormat="1" ht="15" customHeight="1" x14ac:dyDescent="0.2">
      <c r="A44" s="92">
        <v>1948</v>
      </c>
      <c r="B44" s="425">
        <f>avgpoinc!B37</f>
        <v>22410.784860249743</v>
      </c>
      <c r="C44" s="353"/>
      <c r="D44" s="314"/>
      <c r="E44" s="314"/>
      <c r="F44" s="84">
        <f>avgpoinc!F37</f>
        <v>35942.312945633486</v>
      </c>
      <c r="G44" s="434">
        <f t="shared" si="1"/>
        <v>1</v>
      </c>
      <c r="H44" s="442"/>
      <c r="I44" s="443"/>
      <c r="J44" s="442"/>
      <c r="K44" s="444">
        <f t="shared" si="0"/>
        <v>1.6037953677108723</v>
      </c>
    </row>
    <row r="45" spans="1:11" s="87" customFormat="1" ht="15" customHeight="1" x14ac:dyDescent="0.2">
      <c r="A45" s="91">
        <v>1949</v>
      </c>
      <c r="B45" s="426">
        <f>avgpoinc!B38</f>
        <v>21660.800386740229</v>
      </c>
      <c r="C45" s="354"/>
      <c r="D45" s="315"/>
      <c r="E45" s="315"/>
      <c r="F45" s="88">
        <f>avgpoinc!F38</f>
        <v>34827.063876866654</v>
      </c>
      <c r="G45" s="435">
        <f t="shared" si="1"/>
        <v>1</v>
      </c>
      <c r="H45" s="445"/>
      <c r="I45" s="446"/>
      <c r="J45" s="445"/>
      <c r="K45" s="447">
        <f t="shared" si="0"/>
        <v>1.6078382725961604</v>
      </c>
    </row>
    <row r="46" spans="1:11" s="87" customFormat="1" ht="15" customHeight="1" x14ac:dyDescent="0.2">
      <c r="A46" s="92">
        <v>1950</v>
      </c>
      <c r="B46" s="425">
        <f>avgpoinc!B39</f>
        <v>23606.494902608581</v>
      </c>
      <c r="C46" s="353"/>
      <c r="D46" s="314"/>
      <c r="E46" s="314"/>
      <c r="F46" s="84">
        <f>avgpoinc!F39</f>
        <v>37887.732522804377</v>
      </c>
      <c r="G46" s="434">
        <f t="shared" si="1"/>
        <v>1</v>
      </c>
      <c r="H46" s="442"/>
      <c r="I46" s="443"/>
      <c r="J46" s="442"/>
      <c r="K46" s="444">
        <f t="shared" si="0"/>
        <v>1.6049706946802034</v>
      </c>
    </row>
    <row r="47" spans="1:11" s="87" customFormat="1" ht="15" customHeight="1" x14ac:dyDescent="0.2">
      <c r="A47" s="92">
        <v>1951</v>
      </c>
      <c r="B47" s="425">
        <f>avgpoinc!B40</f>
        <v>25219.594910860254</v>
      </c>
      <c r="C47" s="353"/>
      <c r="D47" s="314"/>
      <c r="E47" s="314"/>
      <c r="F47" s="84">
        <f>avgpoinc!F40</f>
        <v>40573.703670042261</v>
      </c>
      <c r="G47" s="434">
        <f t="shared" si="1"/>
        <v>1</v>
      </c>
      <c r="H47" s="442"/>
      <c r="I47" s="443"/>
      <c r="J47" s="442"/>
      <c r="K47" s="444">
        <f t="shared" si="0"/>
        <v>1.6088166290319796</v>
      </c>
    </row>
    <row r="48" spans="1:11" s="87" customFormat="1" ht="15" customHeight="1" x14ac:dyDescent="0.2">
      <c r="A48" s="92">
        <v>1952</v>
      </c>
      <c r="B48" s="425">
        <f>avgpoinc!B41</f>
        <v>25871.038637050286</v>
      </c>
      <c r="C48" s="353"/>
      <c r="D48" s="314"/>
      <c r="E48" s="314"/>
      <c r="F48" s="84">
        <f>avgpoinc!F41</f>
        <v>41690.619879471342</v>
      </c>
      <c r="G48" s="434">
        <f t="shared" si="1"/>
        <v>1</v>
      </c>
      <c r="H48" s="442"/>
      <c r="I48" s="443"/>
      <c r="J48" s="442"/>
      <c r="K48" s="444">
        <f t="shared" si="0"/>
        <v>1.6114783973058433</v>
      </c>
    </row>
    <row r="49" spans="1:11" s="87" customFormat="1" ht="15" customHeight="1" x14ac:dyDescent="0.2">
      <c r="A49" s="92">
        <v>1953</v>
      </c>
      <c r="B49" s="425">
        <f>avgpoinc!B42</f>
        <v>26661.586595703633</v>
      </c>
      <c r="C49" s="353"/>
      <c r="D49" s="314"/>
      <c r="E49" s="314"/>
      <c r="F49" s="84">
        <f>avgpoinc!F42</f>
        <v>42979.506789568884</v>
      </c>
      <c r="G49" s="434">
        <f t="shared" si="1"/>
        <v>1</v>
      </c>
      <c r="H49" s="442"/>
      <c r="I49" s="443"/>
      <c r="J49" s="442"/>
      <c r="K49" s="444">
        <f t="shared" si="0"/>
        <v>1.6120386022523803</v>
      </c>
    </row>
    <row r="50" spans="1:11" s="87" customFormat="1" ht="15" customHeight="1" x14ac:dyDescent="0.2">
      <c r="A50" s="92">
        <v>1954</v>
      </c>
      <c r="B50" s="425">
        <f>avgpoinc!B43</f>
        <v>26095.715337488266</v>
      </c>
      <c r="C50" s="353"/>
      <c r="D50" s="314"/>
      <c r="E50" s="314"/>
      <c r="F50" s="84">
        <f>avgpoinc!F43</f>
        <v>42049.731773777101</v>
      </c>
      <c r="G50" s="434">
        <f t="shared" si="1"/>
        <v>1</v>
      </c>
      <c r="H50" s="442"/>
      <c r="I50" s="443"/>
      <c r="J50" s="442"/>
      <c r="K50" s="444">
        <f t="shared" si="0"/>
        <v>1.6113653613231214</v>
      </c>
    </row>
    <row r="51" spans="1:11" s="87" customFormat="1" ht="15" customHeight="1" x14ac:dyDescent="0.2">
      <c r="A51" s="92">
        <v>1955</v>
      </c>
      <c r="B51" s="425">
        <f>avgpoinc!B44</f>
        <v>27960.484585159862</v>
      </c>
      <c r="C51" s="353"/>
      <c r="D51" s="314"/>
      <c r="E51" s="314"/>
      <c r="F51" s="84">
        <f>avgpoinc!F44</f>
        <v>45017.951288927397</v>
      </c>
      <c r="G51" s="434">
        <f t="shared" si="1"/>
        <v>1</v>
      </c>
      <c r="H51" s="442"/>
      <c r="I51" s="443"/>
      <c r="J51" s="442"/>
      <c r="K51" s="444">
        <f t="shared" si="0"/>
        <v>1.6100561902571908</v>
      </c>
    </row>
    <row r="52" spans="1:11" s="87" customFormat="1" ht="15" customHeight="1" x14ac:dyDescent="0.2">
      <c r="A52" s="92">
        <v>1956</v>
      </c>
      <c r="B52" s="425">
        <f>avgpoinc!B45</f>
        <v>28491.677353529521</v>
      </c>
      <c r="C52" s="353"/>
      <c r="D52" s="314"/>
      <c r="E52" s="314"/>
      <c r="F52" s="84">
        <f>avgpoinc!F45</f>
        <v>45877.099680762869</v>
      </c>
      <c r="G52" s="434">
        <f t="shared" si="1"/>
        <v>1</v>
      </c>
      <c r="H52" s="442"/>
      <c r="I52" s="443"/>
      <c r="J52" s="442"/>
      <c r="K52" s="444">
        <f t="shared" si="0"/>
        <v>1.6101930086990703</v>
      </c>
    </row>
    <row r="53" spans="1:11" s="87" customFormat="1" ht="15" customHeight="1" x14ac:dyDescent="0.2">
      <c r="A53" s="92">
        <v>1957</v>
      </c>
      <c r="B53" s="425">
        <f>avgpoinc!B46</f>
        <v>28547.551175980985</v>
      </c>
      <c r="C53" s="353"/>
      <c r="D53" s="314"/>
      <c r="E53" s="314"/>
      <c r="F53" s="84">
        <f>avgpoinc!F46</f>
        <v>45945.657798929227</v>
      </c>
      <c r="G53" s="434">
        <f t="shared" si="1"/>
        <v>1</v>
      </c>
      <c r="H53" s="442"/>
      <c r="I53" s="443"/>
      <c r="J53" s="442"/>
      <c r="K53" s="444">
        <f t="shared" si="0"/>
        <v>1.6094430487469085</v>
      </c>
    </row>
    <row r="54" spans="1:11" s="87" customFormat="1" ht="15" customHeight="1" x14ac:dyDescent="0.2">
      <c r="A54" s="92">
        <v>1958</v>
      </c>
      <c r="B54" s="425">
        <f>avgpoinc!B47</f>
        <v>27745.320354313073</v>
      </c>
      <c r="C54" s="353"/>
      <c r="D54" s="314"/>
      <c r="E54" s="314"/>
      <c r="F54" s="84">
        <f>avgpoinc!F47</f>
        <v>44653.994052714166</v>
      </c>
      <c r="G54" s="434">
        <f t="shared" si="1"/>
        <v>1</v>
      </c>
      <c r="H54" s="442"/>
      <c r="I54" s="443"/>
      <c r="J54" s="442"/>
      <c r="K54" s="444">
        <f t="shared" si="0"/>
        <v>1.6094243455283299</v>
      </c>
    </row>
    <row r="55" spans="1:11" s="87" customFormat="1" ht="15" customHeight="1" x14ac:dyDescent="0.2">
      <c r="A55" s="91">
        <v>1959</v>
      </c>
      <c r="B55" s="426">
        <f>avgpoinc!B48</f>
        <v>29483.669840214268</v>
      </c>
      <c r="C55" s="354"/>
      <c r="D55" s="315"/>
      <c r="E55" s="315"/>
      <c r="F55" s="88">
        <f>avgpoinc!F48</f>
        <v>47689.890804414536</v>
      </c>
      <c r="G55" s="435">
        <f t="shared" si="1"/>
        <v>1</v>
      </c>
      <c r="H55" s="445"/>
      <c r="I55" s="446"/>
      <c r="J55" s="445"/>
      <c r="K55" s="447">
        <f t="shared" si="0"/>
        <v>1.6175018599403757</v>
      </c>
    </row>
    <row r="56" spans="1:11" x14ac:dyDescent="0.2">
      <c r="A56" s="67">
        <v>1960</v>
      </c>
      <c r="B56" s="425">
        <f>avgpoinc!B49</f>
        <v>30031.069519488363</v>
      </c>
      <c r="C56" s="353"/>
      <c r="D56" s="314"/>
      <c r="E56" s="314"/>
      <c r="F56" s="84">
        <f>avgpoinc!F49</f>
        <v>48672.361498296763</v>
      </c>
      <c r="G56" s="434">
        <f t="shared" si="1"/>
        <v>1</v>
      </c>
      <c r="H56" s="442"/>
      <c r="I56" s="443"/>
      <c r="J56" s="442"/>
      <c r="K56" s="444">
        <f t="shared" si="0"/>
        <v>1.6207335362036082</v>
      </c>
    </row>
    <row r="57" spans="1:11" x14ac:dyDescent="0.2">
      <c r="A57" s="67">
        <v>1961</v>
      </c>
      <c r="B57" s="425">
        <f>avgpoinc!B50</f>
        <v>30423.500290516382</v>
      </c>
      <c r="C57" s="353"/>
      <c r="D57" s="314"/>
      <c r="E57" s="314"/>
      <c r="F57" s="84">
        <f>avgpoinc!F50</f>
        <v>48875.167901280467</v>
      </c>
      <c r="G57" s="434">
        <f t="shared" si="1"/>
        <v>1</v>
      </c>
      <c r="H57" s="442"/>
      <c r="I57" s="443"/>
      <c r="J57" s="442"/>
      <c r="K57" s="444">
        <f t="shared" si="0"/>
        <v>1.6064939088062737</v>
      </c>
    </row>
    <row r="58" spans="1:11" x14ac:dyDescent="0.2">
      <c r="A58" s="67">
        <v>1962</v>
      </c>
      <c r="B58" s="427">
        <f>avgpoinc!B51</f>
        <v>31947.580374334688</v>
      </c>
      <c r="C58" s="522">
        <f>avgpoinc!C51</f>
        <v>32667.021802634099</v>
      </c>
      <c r="D58" s="522">
        <f>avgpoinc!D51</f>
        <v>45515.137869529783</v>
      </c>
      <c r="E58" s="522">
        <f>avgpoinc!E51</f>
        <v>19150.110547355725</v>
      </c>
      <c r="F58" s="523">
        <f>avgpoinc!F51</f>
        <v>49321.001650349113</v>
      </c>
      <c r="G58" s="436">
        <f t="shared" si="1"/>
        <v>1</v>
      </c>
      <c r="H58" s="448">
        <f t="shared" si="1"/>
        <v>1.0225194340187771</v>
      </c>
      <c r="I58" s="449">
        <f t="shared" si="1"/>
        <v>1.4246818487103545</v>
      </c>
      <c r="J58" s="448">
        <f t="shared" si="1"/>
        <v>0.59942287719354481</v>
      </c>
      <c r="K58" s="450">
        <f t="shared" si="0"/>
        <v>1.5438102376595471</v>
      </c>
    </row>
    <row r="59" spans="1:11" x14ac:dyDescent="0.2">
      <c r="A59" s="67">
        <v>1963</v>
      </c>
      <c r="B59" s="428">
        <f>avgpoinc!B52</f>
        <v>33021.468462472767</v>
      </c>
      <c r="C59" s="524">
        <f>avgpoinc!C52</f>
        <v>33864.081044336512</v>
      </c>
      <c r="D59" s="524">
        <f>avgpoinc!D52</f>
        <v>47264.995755527976</v>
      </c>
      <c r="E59" s="524">
        <f>avgpoinc!E52</f>
        <v>19814.197382192673</v>
      </c>
      <c r="F59" s="525">
        <f>avgpoinc!F52</f>
        <v>50966.848830618859</v>
      </c>
      <c r="G59" s="437">
        <f t="shared" si="1"/>
        <v>1</v>
      </c>
      <c r="H59" s="451">
        <f t="shared" si="1"/>
        <v>1.0255171142016695</v>
      </c>
      <c r="I59" s="452">
        <f t="shared" si="1"/>
        <v>1.431341425934533</v>
      </c>
      <c r="J59" s="451">
        <f t="shared" si="1"/>
        <v>0.60003986208882587</v>
      </c>
      <c r="K59" s="453">
        <f t="shared" si="0"/>
        <v>1.5434458612444844</v>
      </c>
    </row>
    <row r="60" spans="1:11" x14ac:dyDescent="0.2">
      <c r="A60" s="67">
        <v>1964</v>
      </c>
      <c r="B60" s="428">
        <f>avgpoinc!B53</f>
        <v>34377.516547838772</v>
      </c>
      <c r="C60" s="524">
        <f>avgpoinc!C53</f>
        <v>35061.140286038921</v>
      </c>
      <c r="D60" s="524">
        <f>avgpoinc!D53</f>
        <v>49014.85364152617</v>
      </c>
      <c r="E60" s="524">
        <f>avgpoinc!E53</f>
        <v>20478.284217029617</v>
      </c>
      <c r="F60" s="525">
        <f>avgpoinc!F53</f>
        <v>53251.126975469189</v>
      </c>
      <c r="G60" s="437">
        <f t="shared" si="1"/>
        <v>1</v>
      </c>
      <c r="H60" s="451">
        <f t="shared" si="1"/>
        <v>1.0198857802089583</v>
      </c>
      <c r="I60" s="452">
        <f t="shared" si="1"/>
        <v>1.4257822717740096</v>
      </c>
      <c r="J60" s="451">
        <f t="shared" si="1"/>
        <v>0.59568829495093456</v>
      </c>
      <c r="K60" s="453">
        <f t="shared" si="0"/>
        <v>1.5490102928571481</v>
      </c>
    </row>
    <row r="61" spans="1:11" x14ac:dyDescent="0.2">
      <c r="A61" s="67">
        <v>1965</v>
      </c>
      <c r="B61" s="428">
        <f>avgpoinc!B54</f>
        <v>36152.597756965159</v>
      </c>
      <c r="C61" s="524">
        <f>avgpoinc!C54</f>
        <v>36774.424693577894</v>
      </c>
      <c r="D61" s="524">
        <f>avgpoinc!D54</f>
        <v>51430.302674442399</v>
      </c>
      <c r="E61" s="524">
        <f>avgpoinc!E54</f>
        <v>21557.361946890916</v>
      </c>
      <c r="F61" s="525">
        <f>avgpoinc!F54</f>
        <v>55835.407889028749</v>
      </c>
      <c r="G61" s="437">
        <f t="shared" si="1"/>
        <v>1</v>
      </c>
      <c r="H61" s="451">
        <f t="shared" si="1"/>
        <v>1.017200062379831</v>
      </c>
      <c r="I61" s="452">
        <f t="shared" si="1"/>
        <v>1.4225894089321378</v>
      </c>
      <c r="J61" s="451">
        <f t="shared" si="1"/>
        <v>0.59628804800721891</v>
      </c>
      <c r="K61" s="453">
        <f t="shared" si="0"/>
        <v>1.5444369520658165</v>
      </c>
    </row>
    <row r="62" spans="1:11" x14ac:dyDescent="0.2">
      <c r="A62" s="67">
        <v>1966</v>
      </c>
      <c r="B62" s="428">
        <f>avgpoinc!B55</f>
        <v>37836.129026837851</v>
      </c>
      <c r="C62" s="524">
        <f>avgpoinc!C55</f>
        <v>38487.709101116867</v>
      </c>
      <c r="D62" s="524">
        <f>avgpoinc!D55</f>
        <v>53845.751707358628</v>
      </c>
      <c r="E62" s="524">
        <f>avgpoinc!E55</f>
        <v>22636.439676752212</v>
      </c>
      <c r="F62" s="525">
        <f>avgpoinc!F55</f>
        <v>58306.43118276701</v>
      </c>
      <c r="G62" s="437">
        <f t="shared" si="1"/>
        <v>1</v>
      </c>
      <c r="H62" s="451">
        <f t="shared" si="1"/>
        <v>1.0172211082644538</v>
      </c>
      <c r="I62" s="452">
        <f t="shared" si="1"/>
        <v>1.423130565739557</v>
      </c>
      <c r="J62" s="451">
        <f t="shared" si="1"/>
        <v>0.59827578187757469</v>
      </c>
      <c r="K62" s="453">
        <f t="shared" si="0"/>
        <v>1.5410252761694836</v>
      </c>
    </row>
    <row r="63" spans="1:11" x14ac:dyDescent="0.2">
      <c r="A63" s="67">
        <v>1967</v>
      </c>
      <c r="B63" s="428">
        <f>avgpoinc!B56</f>
        <v>38364.569194718897</v>
      </c>
      <c r="C63" s="524">
        <f>avgpoinc!C56</f>
        <v>39005.716010358359</v>
      </c>
      <c r="D63" s="524">
        <f>avgpoinc!D56</f>
        <v>53682.623624515734</v>
      </c>
      <c r="E63" s="524">
        <f>avgpoinc!E56</f>
        <v>23752.168248129063</v>
      </c>
      <c r="F63" s="525">
        <f>avgpoinc!F56</f>
        <v>60142.213435788326</v>
      </c>
      <c r="G63" s="438">
        <f t="shared" si="1"/>
        <v>1</v>
      </c>
      <c r="H63" s="451">
        <f t="shared" si="1"/>
        <v>1.0167119513941452</v>
      </c>
      <c r="I63" s="452">
        <f t="shared" si="1"/>
        <v>1.3992760703775986</v>
      </c>
      <c r="J63" s="451">
        <f t="shared" si="1"/>
        <v>0.61911729355216338</v>
      </c>
      <c r="K63" s="453">
        <f t="shared" si="0"/>
        <v>1.567649909752336</v>
      </c>
    </row>
    <row r="64" spans="1:11" x14ac:dyDescent="0.2">
      <c r="A64" s="67">
        <v>1968</v>
      </c>
      <c r="B64" s="428">
        <f>avgpoinc!B57</f>
        <v>39487.214015379817</v>
      </c>
      <c r="C64" s="524">
        <f>avgpoinc!C57</f>
        <v>40065.243381565902</v>
      </c>
      <c r="D64" s="524">
        <f>avgpoinc!D57</f>
        <v>54979.954744726638</v>
      </c>
      <c r="E64" s="524">
        <f>avgpoinc!E57</f>
        <v>24508.677709732277</v>
      </c>
      <c r="F64" s="525">
        <f>avgpoinc!F57</f>
        <v>61484.639212114926</v>
      </c>
      <c r="G64" s="438">
        <f t="shared" si="1"/>
        <v>1</v>
      </c>
      <c r="H64" s="451">
        <f t="shared" si="1"/>
        <v>1.0146383932267531</v>
      </c>
      <c r="I64" s="452">
        <f t="shared" si="1"/>
        <v>1.3923482857846738</v>
      </c>
      <c r="J64" s="451">
        <f t="shared" si="1"/>
        <v>0.6206737629093414</v>
      </c>
      <c r="K64" s="453">
        <f t="shared" si="0"/>
        <v>1.5570771639692627</v>
      </c>
    </row>
    <row r="65" spans="1:11" x14ac:dyDescent="0.2">
      <c r="A65" s="72">
        <v>1969</v>
      </c>
      <c r="B65" s="429">
        <f>avgpoinc!B58</f>
        <v>40011.626955463136</v>
      </c>
      <c r="C65" s="526">
        <f>avgpoinc!C58</f>
        <v>40647.369990407409</v>
      </c>
      <c r="D65" s="526">
        <f>avgpoinc!D58</f>
        <v>55928.745027399891</v>
      </c>
      <c r="E65" s="526">
        <f>avgpoinc!E58</f>
        <v>24770.181916555557</v>
      </c>
      <c r="F65" s="527">
        <f>avgpoinc!F58</f>
        <v>62559.320576254227</v>
      </c>
      <c r="G65" s="439">
        <f t="shared" si="1"/>
        <v>1</v>
      </c>
      <c r="H65" s="454">
        <f t="shared" si="1"/>
        <v>1.0158889573686147</v>
      </c>
      <c r="I65" s="455">
        <f t="shared" si="1"/>
        <v>1.3978123181457747</v>
      </c>
      <c r="J65" s="454">
        <f t="shared" si="1"/>
        <v>0.61907459909408824</v>
      </c>
      <c r="K65" s="456">
        <f t="shared" si="0"/>
        <v>1.5635285374895873</v>
      </c>
    </row>
    <row r="66" spans="1:11" x14ac:dyDescent="0.2">
      <c r="A66" s="67">
        <v>1970</v>
      </c>
      <c r="B66" s="428">
        <f>avgpoinc!B59</f>
        <v>39036.094346729617</v>
      </c>
      <c r="C66" s="524">
        <f>avgpoinc!C59</f>
        <v>39490.90694277556</v>
      </c>
      <c r="D66" s="524">
        <f>avgpoinc!D59</f>
        <v>54330.920491219767</v>
      </c>
      <c r="E66" s="524">
        <f>avgpoinc!E59</f>
        <v>24190.137013410833</v>
      </c>
      <c r="F66" s="525">
        <f>avgpoinc!F59</f>
        <v>60594.893388490629</v>
      </c>
      <c r="G66" s="438">
        <f t="shared" si="1"/>
        <v>1</v>
      </c>
      <c r="H66" s="451">
        <f t="shared" si="1"/>
        <v>1.0116510784097961</v>
      </c>
      <c r="I66" s="452">
        <f t="shared" si="1"/>
        <v>1.3918124085016597</v>
      </c>
      <c r="J66" s="451">
        <f t="shared" si="1"/>
        <v>0.61968640608733039</v>
      </c>
      <c r="K66" s="453">
        <f t="shared" si="0"/>
        <v>1.5522785873573741</v>
      </c>
    </row>
    <row r="67" spans="1:11" x14ac:dyDescent="0.2">
      <c r="A67" s="67">
        <v>1971</v>
      </c>
      <c r="B67" s="428">
        <f>avgpoinc!B60</f>
        <v>39233.701430586763</v>
      </c>
      <c r="C67" s="524">
        <f>avgpoinc!C60</f>
        <v>39804.459376148647</v>
      </c>
      <c r="D67" s="524">
        <f>avgpoinc!D60</f>
        <v>54300.83527322358</v>
      </c>
      <c r="E67" s="524">
        <f>avgpoinc!E60</f>
        <v>24620.651949208943</v>
      </c>
      <c r="F67" s="525">
        <f>avgpoinc!F60</f>
        <v>60860.607162642373</v>
      </c>
      <c r="G67" s="438">
        <f t="shared" si="1"/>
        <v>1</v>
      </c>
      <c r="H67" s="451">
        <f t="shared" si="1"/>
        <v>1.0145476446205741</v>
      </c>
      <c r="I67" s="452">
        <f t="shared" si="1"/>
        <v>1.3840354922742624</v>
      </c>
      <c r="J67" s="451">
        <f t="shared" si="1"/>
        <v>0.62753834207482084</v>
      </c>
      <c r="K67" s="453">
        <f t="shared" si="0"/>
        <v>1.5512328672408966</v>
      </c>
    </row>
    <row r="68" spans="1:11" x14ac:dyDescent="0.2">
      <c r="A68" s="67">
        <v>1972</v>
      </c>
      <c r="B68" s="428">
        <f>avgpoinc!B61</f>
        <v>40665.697407035528</v>
      </c>
      <c r="C68" s="524">
        <f>avgpoinc!C61</f>
        <v>40859.411575198654</v>
      </c>
      <c r="D68" s="524">
        <f>avgpoinc!D61</f>
        <v>55879.037558813936</v>
      </c>
      <c r="E68" s="524">
        <f>avgpoinc!E61</f>
        <v>26077.931181270171</v>
      </c>
      <c r="F68" s="525">
        <f>avgpoinc!F61</f>
        <v>62010.457489837259</v>
      </c>
      <c r="G68" s="438">
        <f t="shared" si="1"/>
        <v>1</v>
      </c>
      <c r="H68" s="451">
        <f t="shared" si="1"/>
        <v>1.0047635766878453</v>
      </c>
      <c r="I68" s="452">
        <f t="shared" si="1"/>
        <v>1.3741074448939947</v>
      </c>
      <c r="J68" s="451">
        <f t="shared" si="1"/>
        <v>0.64127588715000017</v>
      </c>
      <c r="K68" s="453">
        <f t="shared" si="0"/>
        <v>1.5248836597871527</v>
      </c>
    </row>
    <row r="69" spans="1:11" x14ac:dyDescent="0.2">
      <c r="A69" s="67">
        <v>1973</v>
      </c>
      <c r="B69" s="428">
        <f>avgpoinc!B62</f>
        <v>42369.531797157673</v>
      </c>
      <c r="C69" s="524">
        <f>avgpoinc!C62</f>
        <v>42620.973189029435</v>
      </c>
      <c r="D69" s="524">
        <f>avgpoinc!D62</f>
        <v>58324.709889246646</v>
      </c>
      <c r="E69" s="524">
        <f>avgpoinc!E62</f>
        <v>27210.544748105109</v>
      </c>
      <c r="F69" s="525">
        <f>avgpoinc!F62</f>
        <v>64608.332007146375</v>
      </c>
      <c r="G69" s="438">
        <f t="shared" si="1"/>
        <v>1</v>
      </c>
      <c r="H69" s="451">
        <f t="shared" si="1"/>
        <v>1.0059344859668389</v>
      </c>
      <c r="I69" s="452">
        <f t="shared" si="1"/>
        <v>1.3765719708320996</v>
      </c>
      <c r="J69" s="451">
        <f t="shared" si="1"/>
        <v>0.64221962325131254</v>
      </c>
      <c r="K69" s="453">
        <f t="shared" si="0"/>
        <v>1.5248771762797855</v>
      </c>
    </row>
    <row r="70" spans="1:11" x14ac:dyDescent="0.2">
      <c r="A70" s="67">
        <v>1974</v>
      </c>
      <c r="B70" s="428">
        <f>avgpoinc!B63</f>
        <v>41166.060035631352</v>
      </c>
      <c r="C70" s="524">
        <f>avgpoinc!C63</f>
        <v>41505.56561009556</v>
      </c>
      <c r="D70" s="524">
        <f>avgpoinc!D63</f>
        <v>56288.225572374569</v>
      </c>
      <c r="E70" s="524">
        <f>avgpoinc!E63</f>
        <v>26820.312337797885</v>
      </c>
      <c r="F70" s="525">
        <f>avgpoinc!F63</f>
        <v>62586.504297487241</v>
      </c>
      <c r="G70" s="438">
        <f t="shared" si="1"/>
        <v>1</v>
      </c>
      <c r="H70" s="451">
        <f t="shared" si="1"/>
        <v>1.0082472205056872</v>
      </c>
      <c r="I70" s="452">
        <f t="shared" si="1"/>
        <v>1.367345466718316</v>
      </c>
      <c r="J70" s="451">
        <f t="shared" si="1"/>
        <v>0.65151516357367012</v>
      </c>
      <c r="K70" s="453">
        <f t="shared" si="0"/>
        <v>1.5203423461782688</v>
      </c>
    </row>
    <row r="71" spans="1:11" x14ac:dyDescent="0.2">
      <c r="A71" s="67">
        <v>1975</v>
      </c>
      <c r="B71" s="428">
        <f>avgpoinc!B64</f>
        <v>39840.1147223726</v>
      </c>
      <c r="C71" s="524">
        <f>avgpoinc!C64</f>
        <v>39565.359645927354</v>
      </c>
      <c r="D71" s="524">
        <f>avgpoinc!D64</f>
        <v>53139.362113033705</v>
      </c>
      <c r="E71" s="524">
        <f>avgpoinc!E64</f>
        <v>27052.890710452164</v>
      </c>
      <c r="F71" s="525">
        <f>avgpoinc!F64</f>
        <v>60236.399772898665</v>
      </c>
      <c r="G71" s="438">
        <f t="shared" si="1"/>
        <v>1</v>
      </c>
      <c r="H71" s="451">
        <f t="shared" si="1"/>
        <v>0.99310355709666276</v>
      </c>
      <c r="I71" s="452">
        <f t="shared" si="1"/>
        <v>1.3338154893211887</v>
      </c>
      <c r="J71" s="451">
        <f t="shared" si="1"/>
        <v>0.6790364661088778</v>
      </c>
      <c r="K71" s="453">
        <f t="shared" si="0"/>
        <v>1.5119534718375782</v>
      </c>
    </row>
    <row r="72" spans="1:11" x14ac:dyDescent="0.2">
      <c r="A72" s="67">
        <v>1976</v>
      </c>
      <c r="B72" s="428">
        <f>avgpoinc!B65</f>
        <v>41292.870570466512</v>
      </c>
      <c r="C72" s="524">
        <f>avgpoinc!C65</f>
        <v>41019.805832564278</v>
      </c>
      <c r="D72" s="524">
        <f>avgpoinc!D65</f>
        <v>54823.861356818503</v>
      </c>
      <c r="E72" s="524">
        <f>avgpoinc!E65</f>
        <v>28400.963793998781</v>
      </c>
      <c r="F72" s="525">
        <f>avgpoinc!F65</f>
        <v>62148.725994988512</v>
      </c>
      <c r="G72" s="438">
        <f t="shared" si="1"/>
        <v>1</v>
      </c>
      <c r="H72" s="451">
        <f t="shared" si="1"/>
        <v>0.99338712145390218</v>
      </c>
      <c r="I72" s="452">
        <f t="shared" si="1"/>
        <v>1.3276834620461002</v>
      </c>
      <c r="J72" s="451">
        <f t="shared" si="1"/>
        <v>0.68779339875469248</v>
      </c>
      <c r="K72" s="453">
        <f t="shared" si="0"/>
        <v>1.5050715810355535</v>
      </c>
    </row>
    <row r="73" spans="1:11" x14ac:dyDescent="0.2">
      <c r="A73" s="67">
        <v>1977</v>
      </c>
      <c r="B73" s="428">
        <f>avgpoinc!B66</f>
        <v>42575.629318062536</v>
      </c>
      <c r="C73" s="524">
        <f>avgpoinc!C66</f>
        <v>41988.506102795393</v>
      </c>
      <c r="D73" s="524">
        <f>avgpoinc!D66</f>
        <v>56174.437290270886</v>
      </c>
      <c r="E73" s="524">
        <f>avgpoinc!E66</f>
        <v>29633.967759445957</v>
      </c>
      <c r="F73" s="525">
        <f>avgpoinc!F66</f>
        <v>63360.985806986268</v>
      </c>
      <c r="G73" s="438">
        <f t="shared" si="1"/>
        <v>1</v>
      </c>
      <c r="H73" s="451">
        <f t="shared" si="1"/>
        <v>0.98620987582165798</v>
      </c>
      <c r="I73" s="452">
        <f t="shared" si="1"/>
        <v>1.319403569366363</v>
      </c>
      <c r="J73" s="451">
        <f t="shared" si="1"/>
        <v>0.69603123275206336</v>
      </c>
      <c r="K73" s="453">
        <f t="shared" si="1"/>
        <v>1.4881984558265973</v>
      </c>
    </row>
    <row r="74" spans="1:11" x14ac:dyDescent="0.2">
      <c r="A74" s="67">
        <v>1978</v>
      </c>
      <c r="B74" s="428">
        <f>avgpoinc!B67</f>
        <v>44087.482443546884</v>
      </c>
      <c r="C74" s="524">
        <f>avgpoinc!C67</f>
        <v>43640.959087734118</v>
      </c>
      <c r="D74" s="524">
        <f>avgpoinc!D67</f>
        <v>57870.477536467857</v>
      </c>
      <c r="E74" s="524">
        <f>avgpoinc!E67</f>
        <v>30949.161479204584</v>
      </c>
      <c r="F74" s="525">
        <f>avgpoinc!F67</f>
        <v>65200.006131568167</v>
      </c>
      <c r="G74" s="438">
        <f t="shared" ref="G74:K109" si="2">B74/$B74</f>
        <v>1</v>
      </c>
      <c r="H74" s="451">
        <f t="shared" si="2"/>
        <v>0.98987187902179419</v>
      </c>
      <c r="I74" s="452">
        <f t="shared" si="2"/>
        <v>1.3126283091934272</v>
      </c>
      <c r="J74" s="451">
        <f t="shared" si="2"/>
        <v>0.7019943023245736</v>
      </c>
      <c r="K74" s="453">
        <f t="shared" si="2"/>
        <v>1.4788779607693734</v>
      </c>
    </row>
    <row r="75" spans="1:11" x14ac:dyDescent="0.2">
      <c r="A75" s="72">
        <v>1979</v>
      </c>
      <c r="B75" s="429">
        <f>avgpoinc!B68</f>
        <v>44253.481507108605</v>
      </c>
      <c r="C75" s="526">
        <f>avgpoinc!C68</f>
        <v>43714.948506251385</v>
      </c>
      <c r="D75" s="526">
        <f>avgpoinc!D68</f>
        <v>57898.608189662627</v>
      </c>
      <c r="E75" s="526">
        <f>avgpoinc!E68</f>
        <v>31357.072166643826</v>
      </c>
      <c r="F75" s="527">
        <f>avgpoinc!F68</f>
        <v>65162.952853480005</v>
      </c>
      <c r="G75" s="440">
        <f t="shared" si="2"/>
        <v>1</v>
      </c>
      <c r="H75" s="454">
        <f t="shared" si="2"/>
        <v>0.98783072014863482</v>
      </c>
      <c r="I75" s="455">
        <f t="shared" si="2"/>
        <v>1.30834018517531</v>
      </c>
      <c r="J75" s="454">
        <f t="shared" si="2"/>
        <v>0.70857864960538353</v>
      </c>
      <c r="K75" s="456">
        <f t="shared" si="2"/>
        <v>1.4724932510228066</v>
      </c>
    </row>
    <row r="76" spans="1:11" x14ac:dyDescent="0.2">
      <c r="A76" s="67">
        <v>1980</v>
      </c>
      <c r="B76" s="428">
        <f>avgpoinc!B69</f>
        <v>42964.079589241061</v>
      </c>
      <c r="C76" s="524">
        <f>avgpoinc!C69</f>
        <v>42188.757276223871</v>
      </c>
      <c r="D76" s="524">
        <f>avgpoinc!D69</f>
        <v>55499.630944282668</v>
      </c>
      <c r="E76" s="524">
        <f>avgpoinc!E69</f>
        <v>31186.357344016284</v>
      </c>
      <c r="F76" s="525">
        <f>avgpoinc!F69</f>
        <v>62918.259298871613</v>
      </c>
      <c r="G76" s="437">
        <f t="shared" si="2"/>
        <v>1</v>
      </c>
      <c r="H76" s="451">
        <f t="shared" si="2"/>
        <v>0.98195417380216976</v>
      </c>
      <c r="I76" s="452">
        <f t="shared" si="2"/>
        <v>1.2917681811152013</v>
      </c>
      <c r="J76" s="451">
        <f t="shared" si="2"/>
        <v>0.72587048628002915</v>
      </c>
      <c r="K76" s="453">
        <f t="shared" si="2"/>
        <v>1.4644386636558466</v>
      </c>
    </row>
    <row r="77" spans="1:11" x14ac:dyDescent="0.2">
      <c r="A77" s="67">
        <v>1981</v>
      </c>
      <c r="B77" s="428">
        <f>avgpoinc!B70</f>
        <v>43294.368942023131</v>
      </c>
      <c r="C77" s="524">
        <f>avgpoinc!C70</f>
        <v>42028.510008873447</v>
      </c>
      <c r="D77" s="524">
        <f>avgpoinc!D70</f>
        <v>55216.638080491037</v>
      </c>
      <c r="E77" s="524">
        <f>avgpoinc!E70</f>
        <v>32118.625680938512</v>
      </c>
      <c r="F77" s="525">
        <f>avgpoinc!F70</f>
        <v>63141.956584998399</v>
      </c>
      <c r="G77" s="437">
        <f t="shared" si="2"/>
        <v>1</v>
      </c>
      <c r="H77" s="451">
        <f t="shared" si="2"/>
        <v>0.97076158022201831</v>
      </c>
      <c r="I77" s="452">
        <f t="shared" si="2"/>
        <v>1.2753769007335203</v>
      </c>
      <c r="J77" s="451">
        <f t="shared" si="2"/>
        <v>0.74186612406684083</v>
      </c>
      <c r="K77" s="453">
        <f t="shared" si="2"/>
        <v>1.4584334667068091</v>
      </c>
    </row>
    <row r="78" spans="1:11" x14ac:dyDescent="0.2">
      <c r="A78" s="67">
        <v>1982</v>
      </c>
      <c r="B78" s="428">
        <f>avgpoinc!B71</f>
        <v>41871.740854441006</v>
      </c>
      <c r="C78" s="524">
        <f>avgpoinc!C71</f>
        <v>40240.704632055589</v>
      </c>
      <c r="D78" s="524">
        <f>avgpoinc!D71</f>
        <v>53106.609673371226</v>
      </c>
      <c r="E78" s="524">
        <f>avgpoinc!E71</f>
        <v>31610.848655187277</v>
      </c>
      <c r="F78" s="525">
        <f>avgpoinc!F71</f>
        <v>60927.020354203458</v>
      </c>
      <c r="G78" s="437">
        <f t="shared" si="2"/>
        <v>1</v>
      </c>
      <c r="H78" s="451">
        <f t="shared" si="2"/>
        <v>0.96104684951945518</v>
      </c>
      <c r="I78" s="452">
        <f t="shared" si="2"/>
        <v>1.2683162579264633</v>
      </c>
      <c r="J78" s="451">
        <f t="shared" si="2"/>
        <v>0.75494469563795463</v>
      </c>
      <c r="K78" s="453">
        <f t="shared" si="2"/>
        <v>1.4550868703072184</v>
      </c>
    </row>
    <row r="79" spans="1:11" x14ac:dyDescent="0.2">
      <c r="A79" s="67">
        <v>1983</v>
      </c>
      <c r="B79" s="428">
        <f>avgpoinc!B72</f>
        <v>42527.583437713751</v>
      </c>
      <c r="C79" s="524">
        <f>avgpoinc!C72</f>
        <v>40567.622983164722</v>
      </c>
      <c r="D79" s="524">
        <f>avgpoinc!D72</f>
        <v>53151.748891078911</v>
      </c>
      <c r="E79" s="524">
        <f>avgpoinc!E72</f>
        <v>32825.00133033016</v>
      </c>
      <c r="F79" s="525">
        <f>avgpoinc!F72</f>
        <v>61587.446484501284</v>
      </c>
      <c r="G79" s="437">
        <f t="shared" si="2"/>
        <v>1</v>
      </c>
      <c r="H79" s="451">
        <f t="shared" si="2"/>
        <v>0.95391319477581882</v>
      </c>
      <c r="I79" s="452">
        <f t="shared" si="2"/>
        <v>1.2498182260679214</v>
      </c>
      <c r="J79" s="451">
        <f t="shared" si="2"/>
        <v>0.7718520234850853</v>
      </c>
      <c r="K79" s="453">
        <f t="shared" si="2"/>
        <v>1.44817648937666</v>
      </c>
    </row>
    <row r="80" spans="1:11" x14ac:dyDescent="0.2">
      <c r="A80" s="67">
        <v>1984</v>
      </c>
      <c r="B80" s="428">
        <f>avgpoinc!B73</f>
        <v>45361.950349823259</v>
      </c>
      <c r="C80" s="524">
        <f>avgpoinc!C73</f>
        <v>42831.864772006047</v>
      </c>
      <c r="D80" s="524">
        <f>avgpoinc!D73</f>
        <v>56391.353141138061</v>
      </c>
      <c r="E80" s="524">
        <f>avgpoinc!E73</f>
        <v>35215.446506580156</v>
      </c>
      <c r="F80" s="525">
        <f>avgpoinc!F73</f>
        <v>65649.155759781774</v>
      </c>
      <c r="G80" s="437">
        <f t="shared" si="2"/>
        <v>1</v>
      </c>
      <c r="H80" s="451">
        <f t="shared" si="2"/>
        <v>0.94422449744101289</v>
      </c>
      <c r="I80" s="452">
        <f t="shared" si="2"/>
        <v>1.2431421644408589</v>
      </c>
      <c r="J80" s="451">
        <f t="shared" si="2"/>
        <v>0.77632126121132183</v>
      </c>
      <c r="K80" s="453">
        <f t="shared" si="2"/>
        <v>1.4472295669279476</v>
      </c>
    </row>
    <row r="81" spans="1:11" x14ac:dyDescent="0.2">
      <c r="A81" s="67">
        <v>1985</v>
      </c>
      <c r="B81" s="428">
        <f>avgpoinc!B74</f>
        <v>46143.247856626382</v>
      </c>
      <c r="C81" s="524">
        <f>avgpoinc!C74</f>
        <v>43465.292836467444</v>
      </c>
      <c r="D81" s="524">
        <f>avgpoinc!D74</f>
        <v>57274.563222118406</v>
      </c>
      <c r="E81" s="524">
        <f>avgpoinc!E74</f>
        <v>35976.718753891415</v>
      </c>
      <c r="F81" s="525">
        <f>avgpoinc!F74</f>
        <v>66485.772424314258</v>
      </c>
      <c r="G81" s="437">
        <f t="shared" si="2"/>
        <v>1</v>
      </c>
      <c r="H81" s="451">
        <f t="shared" si="2"/>
        <v>0.94196431450859885</v>
      </c>
      <c r="I81" s="452">
        <f t="shared" si="2"/>
        <v>1.2412338940700187</v>
      </c>
      <c r="J81" s="451">
        <f t="shared" si="2"/>
        <v>0.77967460950464917</v>
      </c>
      <c r="K81" s="453">
        <f t="shared" si="2"/>
        <v>1.4408559326143444</v>
      </c>
    </row>
    <row r="82" spans="1:11" x14ac:dyDescent="0.2">
      <c r="A82" s="67">
        <v>1986</v>
      </c>
      <c r="B82" s="428">
        <f>avgpoinc!B75</f>
        <v>46552.619019122016</v>
      </c>
      <c r="C82" s="524">
        <f>avgpoinc!C75</f>
        <v>44074.522991371909</v>
      </c>
      <c r="D82" s="524">
        <f>avgpoinc!D75</f>
        <v>58015.154456892233</v>
      </c>
      <c r="E82" s="524">
        <f>avgpoinc!E75</f>
        <v>36175.753036714785</v>
      </c>
      <c r="F82" s="525">
        <f>avgpoinc!F75</f>
        <v>66563.88840881332</v>
      </c>
      <c r="G82" s="437">
        <f t="shared" si="2"/>
        <v>1</v>
      </c>
      <c r="H82" s="451">
        <f t="shared" si="2"/>
        <v>0.94676784937207936</v>
      </c>
      <c r="I82" s="452">
        <f t="shared" si="2"/>
        <v>1.2462275094138495</v>
      </c>
      <c r="J82" s="451">
        <f t="shared" si="2"/>
        <v>0.777093830571706</v>
      </c>
      <c r="K82" s="453">
        <f t="shared" si="2"/>
        <v>1.4298634493898497</v>
      </c>
    </row>
    <row r="83" spans="1:11" x14ac:dyDescent="0.2">
      <c r="A83" s="67">
        <v>1987</v>
      </c>
      <c r="B83" s="428">
        <f>avgpoinc!B76</f>
        <v>47961.14299481031</v>
      </c>
      <c r="C83" s="524">
        <f>avgpoinc!C76</f>
        <v>46280.526798030667</v>
      </c>
      <c r="D83" s="524">
        <f>avgpoinc!D76</f>
        <v>59617.563608889257</v>
      </c>
      <c r="E83" s="524">
        <f>avgpoinc!E76</f>
        <v>37255.741440265803</v>
      </c>
      <c r="F83" s="525">
        <f>avgpoinc!F76</f>
        <v>68045.943309064605</v>
      </c>
      <c r="G83" s="437">
        <f t="shared" si="2"/>
        <v>1</v>
      </c>
      <c r="H83" s="451">
        <f t="shared" si="2"/>
        <v>0.96495879597862178</v>
      </c>
      <c r="I83" s="452">
        <f t="shared" si="2"/>
        <v>1.2430388411581483</v>
      </c>
      <c r="J83" s="451">
        <f t="shared" si="2"/>
        <v>0.77679010786496694</v>
      </c>
      <c r="K83" s="453">
        <f t="shared" si="2"/>
        <v>1.4187723448631655</v>
      </c>
    </row>
    <row r="84" spans="1:11" x14ac:dyDescent="0.2">
      <c r="A84" s="67">
        <v>1988</v>
      </c>
      <c r="B84" s="428">
        <f>avgpoinc!B77</f>
        <v>49976.690760307007</v>
      </c>
      <c r="C84" s="524">
        <f>avgpoinc!C77</f>
        <v>48664.998525857271</v>
      </c>
      <c r="D84" s="524">
        <f>avgpoinc!D77</f>
        <v>62422.873008753588</v>
      </c>
      <c r="E84" s="524">
        <f>avgpoinc!E77</f>
        <v>38467.570628932604</v>
      </c>
      <c r="F84" s="525">
        <f>avgpoinc!F77</f>
        <v>70720.735749405168</v>
      </c>
      <c r="G84" s="437">
        <f t="shared" si="2"/>
        <v>1</v>
      </c>
      <c r="H84" s="451">
        <f t="shared" si="2"/>
        <v>0.9737539197875118</v>
      </c>
      <c r="I84" s="452">
        <f t="shared" si="2"/>
        <v>1.249039743510423</v>
      </c>
      <c r="J84" s="451">
        <f t="shared" si="2"/>
        <v>0.76971023978811959</v>
      </c>
      <c r="K84" s="453">
        <f t="shared" si="2"/>
        <v>1.4150744011561027</v>
      </c>
    </row>
    <row r="85" spans="1:11" x14ac:dyDescent="0.2">
      <c r="A85" s="72">
        <v>1989</v>
      </c>
      <c r="B85" s="429">
        <f>avgpoinc!B78</f>
        <v>50579.076499191367</v>
      </c>
      <c r="C85" s="526">
        <f>avgpoinc!C78</f>
        <v>49088.011329409586</v>
      </c>
      <c r="D85" s="526">
        <f>avgpoinc!D78</f>
        <v>62534.349687789094</v>
      </c>
      <c r="E85" s="526">
        <f>avgpoinc!E78</f>
        <v>39593.228522217127</v>
      </c>
      <c r="F85" s="527">
        <f>avgpoinc!F78</f>
        <v>71240.340472822412</v>
      </c>
      <c r="G85" s="440">
        <f t="shared" si="2"/>
        <v>1</v>
      </c>
      <c r="H85" s="454">
        <f t="shared" si="2"/>
        <v>0.97052011873317579</v>
      </c>
      <c r="I85" s="455">
        <f t="shared" si="2"/>
        <v>1.2363679611427634</v>
      </c>
      <c r="J85" s="454">
        <f t="shared" si="2"/>
        <v>0.7827985653880043</v>
      </c>
      <c r="K85" s="456">
        <f t="shared" si="2"/>
        <v>1.4084942905978397</v>
      </c>
    </row>
    <row r="86" spans="1:11" x14ac:dyDescent="0.2">
      <c r="A86" s="67">
        <v>1990</v>
      </c>
      <c r="B86" s="428">
        <f>avgpoinc!B79</f>
        <v>50534.329345843573</v>
      </c>
      <c r="C86" s="524">
        <f>avgpoinc!C79</f>
        <v>49073.873962584337</v>
      </c>
      <c r="D86" s="524">
        <f>avgpoinc!D79</f>
        <v>62306.685005286097</v>
      </c>
      <c r="E86" s="524">
        <f>avgpoinc!E79</f>
        <v>39696.772199622952</v>
      </c>
      <c r="F86" s="525">
        <f>avgpoinc!F79</f>
        <v>70967.526642949684</v>
      </c>
      <c r="G86" s="437">
        <f t="shared" si="2"/>
        <v>1</v>
      </c>
      <c r="H86" s="451">
        <f t="shared" si="2"/>
        <v>0.97109973750192136</v>
      </c>
      <c r="I86" s="452">
        <f t="shared" si="2"/>
        <v>1.2329575916378674</v>
      </c>
      <c r="J86" s="451">
        <f t="shared" si="2"/>
        <v>0.7855406950777708</v>
      </c>
      <c r="K86" s="453">
        <f t="shared" si="2"/>
        <v>1.404342900392854</v>
      </c>
    </row>
    <row r="87" spans="1:11" x14ac:dyDescent="0.2">
      <c r="A87" s="67">
        <v>1991</v>
      </c>
      <c r="B87" s="428">
        <f>avgpoinc!B80</f>
        <v>49499.991756953656</v>
      </c>
      <c r="C87" s="524">
        <f>avgpoinc!C80</f>
        <v>47849.349167109416</v>
      </c>
      <c r="D87" s="524">
        <f>avgpoinc!D80</f>
        <v>60176.708734946216</v>
      </c>
      <c r="E87" s="524">
        <f>avgpoinc!E80</f>
        <v>39662.561997432822</v>
      </c>
      <c r="F87" s="525">
        <f>avgpoinc!F80</f>
        <v>69299.682293831822</v>
      </c>
      <c r="G87" s="437">
        <f t="shared" si="2"/>
        <v>1</v>
      </c>
      <c r="H87" s="451">
        <f t="shared" si="2"/>
        <v>0.96665367950061609</v>
      </c>
      <c r="I87" s="452">
        <f t="shared" si="2"/>
        <v>1.2156912879989059</v>
      </c>
      <c r="J87" s="451">
        <f t="shared" si="2"/>
        <v>0.80126401216745879</v>
      </c>
      <c r="K87" s="453">
        <f t="shared" si="2"/>
        <v>1.3999938148292064</v>
      </c>
    </row>
    <row r="88" spans="1:11" x14ac:dyDescent="0.2">
      <c r="A88" s="67">
        <v>1992</v>
      </c>
      <c r="B88" s="428">
        <f>avgpoinc!B81</f>
        <v>50457.687530186267</v>
      </c>
      <c r="C88" s="524">
        <f>avgpoinc!C81</f>
        <v>48881.039890021595</v>
      </c>
      <c r="D88" s="524">
        <f>avgpoinc!D81</f>
        <v>61274.439602226448</v>
      </c>
      <c r="E88" s="524">
        <f>avgpoinc!E81</f>
        <v>40580.822915113589</v>
      </c>
      <c r="F88" s="525">
        <f>avgpoinc!F81</f>
        <v>70283.221996375461</v>
      </c>
      <c r="G88" s="437">
        <f t="shared" si="2"/>
        <v>1</v>
      </c>
      <c r="H88" s="451">
        <f t="shared" si="2"/>
        <v>0.96875307376658026</v>
      </c>
      <c r="I88" s="452">
        <f t="shared" si="2"/>
        <v>1.2143727269619533</v>
      </c>
      <c r="J88" s="451">
        <f t="shared" si="2"/>
        <v>0.80425451306772922</v>
      </c>
      <c r="K88" s="453">
        <f t="shared" si="2"/>
        <v>1.3929140520823231</v>
      </c>
    </row>
    <row r="89" spans="1:11" x14ac:dyDescent="0.2">
      <c r="A89" s="67">
        <v>1993</v>
      </c>
      <c r="B89" s="428">
        <f>avgpoinc!B82</f>
        <v>50887.261061241719</v>
      </c>
      <c r="C89" s="524">
        <f>avgpoinc!C82</f>
        <v>49408.905454222659</v>
      </c>
      <c r="D89" s="524">
        <f>avgpoinc!D82</f>
        <v>61937.18681403876</v>
      </c>
      <c r="E89" s="524">
        <f>avgpoinc!E82</f>
        <v>40885.60250524494</v>
      </c>
      <c r="F89" s="525">
        <f>avgpoinc!F82</f>
        <v>70796.325653847452</v>
      </c>
      <c r="G89" s="437">
        <f t="shared" si="2"/>
        <v>1</v>
      </c>
      <c r="H89" s="451">
        <f t="shared" si="2"/>
        <v>0.97094841466826265</v>
      </c>
      <c r="I89" s="452">
        <f t="shared" si="2"/>
        <v>1.2171452250003925</v>
      </c>
      <c r="J89" s="451">
        <f t="shared" si="2"/>
        <v>0.80345457099842732</v>
      </c>
      <c r="K89" s="453">
        <f t="shared" si="2"/>
        <v>1.3912386750123102</v>
      </c>
    </row>
    <row r="90" spans="1:11" x14ac:dyDescent="0.2">
      <c r="A90" s="67">
        <v>1994</v>
      </c>
      <c r="B90" s="428">
        <f>avgpoinc!B83</f>
        <v>52549.593787604274</v>
      </c>
      <c r="C90" s="524">
        <f>avgpoinc!C83</f>
        <v>50945.687031170353</v>
      </c>
      <c r="D90" s="524">
        <f>avgpoinc!D83</f>
        <v>63769.426482064722</v>
      </c>
      <c r="E90" s="524">
        <f>avgpoinc!E83</f>
        <v>42285.322669630972</v>
      </c>
      <c r="F90" s="525">
        <f>avgpoinc!F83</f>
        <v>72918.681397982597</v>
      </c>
      <c r="G90" s="437">
        <f t="shared" si="2"/>
        <v>1</v>
      </c>
      <c r="H90" s="451">
        <f t="shared" si="2"/>
        <v>0.96947822731196331</v>
      </c>
      <c r="I90" s="452">
        <f t="shared" si="2"/>
        <v>1.2135094086513576</v>
      </c>
      <c r="J90" s="451">
        <f t="shared" si="2"/>
        <v>0.80467458683963222</v>
      </c>
      <c r="K90" s="453">
        <f t="shared" si="2"/>
        <v>1.3876164617505209</v>
      </c>
    </row>
    <row r="91" spans="1:11" x14ac:dyDescent="0.2">
      <c r="A91" s="67">
        <v>1995</v>
      </c>
      <c r="B91" s="428">
        <f>avgpoinc!B84</f>
        <v>53704.382698339672</v>
      </c>
      <c r="C91" s="524">
        <f>avgpoinc!C84</f>
        <v>51930.069523034064</v>
      </c>
      <c r="D91" s="524">
        <f>avgpoinc!D84</f>
        <v>64849.785715529906</v>
      </c>
      <c r="E91" s="524">
        <f>avgpoinc!E84</f>
        <v>43627.575094210115</v>
      </c>
      <c r="F91" s="525">
        <f>avgpoinc!F84</f>
        <v>74428.32358993587</v>
      </c>
      <c r="G91" s="437">
        <f t="shared" si="2"/>
        <v>1</v>
      </c>
      <c r="H91" s="451">
        <f t="shared" si="2"/>
        <v>0.96696148272903504</v>
      </c>
      <c r="I91" s="452">
        <f t="shared" si="2"/>
        <v>1.2075324667596412</v>
      </c>
      <c r="J91" s="451">
        <f t="shared" si="2"/>
        <v>0.81236526521994468</v>
      </c>
      <c r="K91" s="453">
        <f t="shared" si="2"/>
        <v>1.3858891928430432</v>
      </c>
    </row>
    <row r="92" spans="1:11" x14ac:dyDescent="0.2">
      <c r="A92" s="67">
        <v>1996</v>
      </c>
      <c r="B92" s="428">
        <f>avgpoinc!B85</f>
        <v>55398.950286293672</v>
      </c>
      <c r="C92" s="524">
        <f>avgpoinc!C85</f>
        <v>53126.307595717</v>
      </c>
      <c r="D92" s="524">
        <f>avgpoinc!D85</f>
        <v>66286.610617536047</v>
      </c>
      <c r="E92" s="524">
        <f>avgpoinc!E85</f>
        <v>45350.071997309213</v>
      </c>
      <c r="F92" s="525">
        <f>avgpoinc!F85</f>
        <v>76263.09999372327</v>
      </c>
      <c r="G92" s="437">
        <f t="shared" si="2"/>
        <v>1</v>
      </c>
      <c r="H92" s="451">
        <f t="shared" si="2"/>
        <v>0.95897679145846648</v>
      </c>
      <c r="I92" s="452">
        <f t="shared" si="2"/>
        <v>1.1965318886906078</v>
      </c>
      <c r="J92" s="451">
        <f t="shared" si="2"/>
        <v>0.81860886827181156</v>
      </c>
      <c r="K92" s="453">
        <f t="shared" si="2"/>
        <v>1.376616336584118</v>
      </c>
    </row>
    <row r="93" spans="1:11" x14ac:dyDescent="0.2">
      <c r="A93" s="67">
        <v>1997</v>
      </c>
      <c r="B93" s="428">
        <f>avgpoinc!B86</f>
        <v>57411.342708098171</v>
      </c>
      <c r="C93" s="524">
        <f>avgpoinc!C86</f>
        <v>55130.93841913798</v>
      </c>
      <c r="D93" s="524">
        <f>avgpoinc!D86</f>
        <v>69182.787772347336</v>
      </c>
      <c r="E93" s="524">
        <f>avgpoinc!E86</f>
        <v>46715.907482470458</v>
      </c>
      <c r="F93" s="525">
        <f>avgpoinc!F86</f>
        <v>78961.530454652224</v>
      </c>
      <c r="G93" s="437">
        <f t="shared" si="2"/>
        <v>1</v>
      </c>
      <c r="H93" s="451">
        <f t="shared" si="2"/>
        <v>0.96027955136749432</v>
      </c>
      <c r="I93" s="452">
        <f t="shared" si="2"/>
        <v>1.2050369231756139</v>
      </c>
      <c r="J93" s="451">
        <f t="shared" si="2"/>
        <v>0.81370518923398971</v>
      </c>
      <c r="K93" s="453">
        <f t="shared" si="2"/>
        <v>1.375364635802435</v>
      </c>
    </row>
    <row r="94" spans="1:11" x14ac:dyDescent="0.2">
      <c r="A94" s="67">
        <v>1998</v>
      </c>
      <c r="B94" s="428">
        <f>avgpoinc!B87</f>
        <v>59608.748184187403</v>
      </c>
      <c r="C94" s="524">
        <f>avgpoinc!C87</f>
        <v>57630.846120473252</v>
      </c>
      <c r="D94" s="524">
        <f>avgpoinc!D87</f>
        <v>71786.872035452674</v>
      </c>
      <c r="E94" s="524">
        <f>avgpoinc!E87</f>
        <v>48500.982056640816</v>
      </c>
      <c r="F94" s="525">
        <f>avgpoinc!F87</f>
        <v>81733.617696022193</v>
      </c>
      <c r="G94" s="437">
        <f t="shared" si="2"/>
        <v>1</v>
      </c>
      <c r="H94" s="451">
        <f t="shared" si="2"/>
        <v>0.96681859418348204</v>
      </c>
      <c r="I94" s="452">
        <f t="shared" si="2"/>
        <v>1.204300949478684</v>
      </c>
      <c r="J94" s="451">
        <f t="shared" si="2"/>
        <v>0.8136554370639647</v>
      </c>
      <c r="K94" s="453">
        <f t="shared" si="2"/>
        <v>1.3711681621541572</v>
      </c>
    </row>
    <row r="95" spans="1:11" x14ac:dyDescent="0.2">
      <c r="A95" s="72">
        <v>1999</v>
      </c>
      <c r="B95" s="429">
        <f>avgpoinc!B88</f>
        <v>61392.901339404481</v>
      </c>
      <c r="C95" s="526">
        <f>avgpoinc!C88</f>
        <v>59524.989089297</v>
      </c>
      <c r="D95" s="526">
        <f>avgpoinc!D88</f>
        <v>74059.553791268569</v>
      </c>
      <c r="E95" s="526">
        <f>avgpoinc!E88</f>
        <v>49863.143652219442</v>
      </c>
      <c r="F95" s="527">
        <f>avgpoinc!F88</f>
        <v>83823.450655768</v>
      </c>
      <c r="G95" s="440">
        <f t="shared" si="2"/>
        <v>1</v>
      </c>
      <c r="H95" s="454">
        <f t="shared" si="2"/>
        <v>0.96957445878341997</v>
      </c>
      <c r="I95" s="455">
        <f t="shared" si="2"/>
        <v>1.2063211246824412</v>
      </c>
      <c r="J95" s="454">
        <f t="shared" si="2"/>
        <v>0.81219721766456465</v>
      </c>
      <c r="K95" s="456">
        <f t="shared" si="2"/>
        <v>1.3653606333468178</v>
      </c>
    </row>
    <row r="96" spans="1:11" x14ac:dyDescent="0.2">
      <c r="A96" s="77">
        <v>2000</v>
      </c>
      <c r="B96" s="430">
        <f>avgpoinc!B89</f>
        <v>63440.501418441359</v>
      </c>
      <c r="C96" s="528">
        <f>avgpoinc!C89</f>
        <v>61293.286255932777</v>
      </c>
      <c r="D96" s="528">
        <f>avgpoinc!D89</f>
        <v>76567.547378252493</v>
      </c>
      <c r="E96" s="528">
        <f>avgpoinc!E89</f>
        <v>51398.151852758172</v>
      </c>
      <c r="F96" s="529">
        <f>avgpoinc!F89</f>
        <v>86476.312900094519</v>
      </c>
      <c r="G96" s="441">
        <f t="shared" si="2"/>
        <v>1</v>
      </c>
      <c r="H96" s="457">
        <f t="shared" si="2"/>
        <v>0.96615387466208746</v>
      </c>
      <c r="I96" s="458">
        <f t="shared" si="2"/>
        <v>1.2069190133480765</v>
      </c>
      <c r="J96" s="457">
        <f t="shared" si="2"/>
        <v>0.8101788400716734</v>
      </c>
      <c r="K96" s="459">
        <f t="shared" si="2"/>
        <v>1.3631089125496245</v>
      </c>
    </row>
    <row r="97" spans="1:11" x14ac:dyDescent="0.2">
      <c r="A97" s="67">
        <v>2001</v>
      </c>
      <c r="B97" s="428">
        <f>avgpoinc!B90</f>
        <v>63130.510127080765</v>
      </c>
      <c r="C97" s="524">
        <f>avgpoinc!C90</f>
        <v>60770.921050783814</v>
      </c>
      <c r="D97" s="524">
        <f>avgpoinc!D90</f>
        <v>75861.683127643919</v>
      </c>
      <c r="E97" s="524">
        <f>avgpoinc!E90</f>
        <v>51454.627519348905</v>
      </c>
      <c r="F97" s="525">
        <f>avgpoinc!F90</f>
        <v>86251.509007667628</v>
      </c>
      <c r="G97" s="437">
        <f t="shared" si="2"/>
        <v>1</v>
      </c>
      <c r="H97" s="451">
        <f t="shared" si="2"/>
        <v>0.96262363361951087</v>
      </c>
      <c r="I97" s="452">
        <f t="shared" si="2"/>
        <v>1.2016643454161149</v>
      </c>
      <c r="J97" s="451">
        <f t="shared" si="2"/>
        <v>0.81505166702710807</v>
      </c>
      <c r="K97" s="453">
        <f t="shared" si="2"/>
        <v>1.3662412807063438</v>
      </c>
    </row>
    <row r="98" spans="1:11" x14ac:dyDescent="0.2">
      <c r="A98" s="67">
        <v>2002</v>
      </c>
      <c r="B98" s="428">
        <f>avgpoinc!B91</f>
        <v>62988.681667476238</v>
      </c>
      <c r="C98" s="524">
        <f>avgpoinc!C91</f>
        <v>60597.997546892533</v>
      </c>
      <c r="D98" s="524">
        <f>avgpoinc!D91</f>
        <v>75089.509289764042</v>
      </c>
      <c r="E98" s="524">
        <f>avgpoinc!E91</f>
        <v>51879.610404630439</v>
      </c>
      <c r="F98" s="525">
        <f>avgpoinc!F91</f>
        <v>85871.056990919358</v>
      </c>
      <c r="G98" s="437">
        <f t="shared" si="2"/>
        <v>1</v>
      </c>
      <c r="H98" s="451">
        <f t="shared" si="2"/>
        <v>0.96204581430669767</v>
      </c>
      <c r="I98" s="452">
        <f t="shared" si="2"/>
        <v>1.1921111428584794</v>
      </c>
      <c r="J98" s="451">
        <f t="shared" si="2"/>
        <v>0.82363385026072244</v>
      </c>
      <c r="K98" s="453">
        <f t="shared" si="2"/>
        <v>1.3632775717428338</v>
      </c>
    </row>
    <row r="99" spans="1:11" x14ac:dyDescent="0.2">
      <c r="A99" s="67">
        <v>2003</v>
      </c>
      <c r="B99" s="428">
        <f>avgpoinc!B92</f>
        <v>63649.344555886259</v>
      </c>
      <c r="C99" s="524">
        <f>avgpoinc!C92</f>
        <v>61441.855261760102</v>
      </c>
      <c r="D99" s="524">
        <f>avgpoinc!D92</f>
        <v>75490.900736119351</v>
      </c>
      <c r="E99" s="524">
        <f>avgpoinc!E92</f>
        <v>52768.505124530529</v>
      </c>
      <c r="F99" s="525">
        <f>avgpoinc!F92</f>
        <v>86810.795747553217</v>
      </c>
      <c r="G99" s="437">
        <f t="shared" si="2"/>
        <v>1</v>
      </c>
      <c r="H99" s="451">
        <f t="shared" si="2"/>
        <v>0.96531795716783997</v>
      </c>
      <c r="I99" s="452">
        <f t="shared" si="2"/>
        <v>1.1860436468412618</v>
      </c>
      <c r="J99" s="451">
        <f t="shared" si="2"/>
        <v>0.82905025169894742</v>
      </c>
      <c r="K99" s="453">
        <f t="shared" si="2"/>
        <v>1.3638914328698299</v>
      </c>
    </row>
    <row r="100" spans="1:11" x14ac:dyDescent="0.2">
      <c r="A100" s="67">
        <v>2004</v>
      </c>
      <c r="B100" s="428">
        <f>avgpoinc!B93</f>
        <v>65516.169651193501</v>
      </c>
      <c r="C100" s="524">
        <f>avgpoinc!C93</f>
        <v>63420.707619814493</v>
      </c>
      <c r="D100" s="524">
        <f>avgpoinc!D93</f>
        <v>77994.8765692819</v>
      </c>
      <c r="E100" s="524">
        <f>avgpoinc!E93</f>
        <v>54089.687147398632</v>
      </c>
      <c r="F100" s="525">
        <f>avgpoinc!F93</f>
        <v>89285.669585627445</v>
      </c>
      <c r="G100" s="437">
        <f t="shared" si="2"/>
        <v>1</v>
      </c>
      <c r="H100" s="451">
        <f t="shared" si="2"/>
        <v>0.96801610896157086</v>
      </c>
      <c r="I100" s="452">
        <f t="shared" si="2"/>
        <v>1.1904675896732781</v>
      </c>
      <c r="J100" s="451">
        <f t="shared" si="2"/>
        <v>0.82559294042021714</v>
      </c>
      <c r="K100" s="453">
        <f t="shared" si="2"/>
        <v>1.362803565302767</v>
      </c>
    </row>
    <row r="101" spans="1:11" x14ac:dyDescent="0.2">
      <c r="A101" s="67">
        <v>2005</v>
      </c>
      <c r="B101" s="428">
        <f>avgpoinc!B94</f>
        <v>67150.272248400681</v>
      </c>
      <c r="C101" s="524">
        <f>avgpoinc!C94</f>
        <v>64585.308438746288</v>
      </c>
      <c r="D101" s="524">
        <f>avgpoinc!D94</f>
        <v>79864.307386642104</v>
      </c>
      <c r="E101" s="524">
        <f>avgpoinc!E94</f>
        <v>55457.352970884232</v>
      </c>
      <c r="F101" s="525">
        <f>avgpoinc!F94</f>
        <v>91105.033967886906</v>
      </c>
      <c r="G101" s="437">
        <f t="shared" si="2"/>
        <v>1</v>
      </c>
      <c r="H101" s="451">
        <f t="shared" si="2"/>
        <v>0.9618026297768959</v>
      </c>
      <c r="I101" s="452">
        <f t="shared" si="2"/>
        <v>1.1893370601865911</v>
      </c>
      <c r="J101" s="451">
        <f t="shared" si="2"/>
        <v>0.8258693690136909</v>
      </c>
      <c r="K101" s="453">
        <f t="shared" si="2"/>
        <v>1.3567336500271114</v>
      </c>
    </row>
    <row r="102" spans="1:11" x14ac:dyDescent="0.2">
      <c r="A102" s="67">
        <v>2006</v>
      </c>
      <c r="B102" s="428">
        <f>avgpoinc!B95</f>
        <v>68765.730046800236</v>
      </c>
      <c r="C102" s="524">
        <f>avgpoinc!C95</f>
        <v>65711.176027998663</v>
      </c>
      <c r="D102" s="524">
        <f>avgpoinc!D95</f>
        <v>81371.653059920834</v>
      </c>
      <c r="E102" s="524">
        <f>avgpoinc!E95</f>
        <v>57220.926693054156</v>
      </c>
      <c r="F102" s="525">
        <f>avgpoinc!F95</f>
        <v>93293.285933222753</v>
      </c>
      <c r="G102" s="437">
        <f t="shared" si="2"/>
        <v>1</v>
      </c>
      <c r="H102" s="451">
        <f t="shared" si="2"/>
        <v>0.95558028662354466</v>
      </c>
      <c r="I102" s="452">
        <f t="shared" si="2"/>
        <v>1.1833169371508354</v>
      </c>
      <c r="J102" s="451">
        <f t="shared" si="2"/>
        <v>0.83211400001295743</v>
      </c>
      <c r="K102" s="453">
        <f t="shared" si="2"/>
        <v>1.3566828399804622</v>
      </c>
    </row>
    <row r="103" spans="1:11" x14ac:dyDescent="0.2">
      <c r="A103" s="67">
        <v>2007</v>
      </c>
      <c r="B103" s="428">
        <f>avgpoinc!B96</f>
        <v>67997.047021625287</v>
      </c>
      <c r="C103" s="524">
        <f>avgpoinc!C96</f>
        <v>64817.939320586658</v>
      </c>
      <c r="D103" s="524">
        <f>avgpoinc!D96</f>
        <v>80572.260503625163</v>
      </c>
      <c r="E103" s="524">
        <f>avgpoinc!E96</f>
        <v>56508.362105435903</v>
      </c>
      <c r="F103" s="525">
        <f>avgpoinc!F96</f>
        <v>92056.786394267343</v>
      </c>
      <c r="G103" s="437">
        <f t="shared" si="2"/>
        <v>1</v>
      </c>
      <c r="H103" s="451">
        <f t="shared" si="2"/>
        <v>0.95324638583161458</v>
      </c>
      <c r="I103" s="452">
        <f t="shared" si="2"/>
        <v>1.1849376411596309</v>
      </c>
      <c r="J103" s="451">
        <f t="shared" si="2"/>
        <v>0.83104141401117604</v>
      </c>
      <c r="K103" s="453">
        <f t="shared" si="2"/>
        <v>1.3538350623519029</v>
      </c>
    </row>
    <row r="104" spans="1:11" x14ac:dyDescent="0.2">
      <c r="A104" s="67">
        <v>2008</v>
      </c>
      <c r="B104" s="428">
        <f>avgpoinc!B97</f>
        <v>66120.807481578973</v>
      </c>
      <c r="C104" s="524">
        <f>avgpoinc!C97</f>
        <v>62738.408086918251</v>
      </c>
      <c r="D104" s="524">
        <f>avgpoinc!D97</f>
        <v>77154.549135279041</v>
      </c>
      <c r="E104" s="524">
        <f>avgpoinc!E97</f>
        <v>55947.135798768009</v>
      </c>
      <c r="F104" s="525">
        <f>avgpoinc!F97</f>
        <v>89225.18100096636</v>
      </c>
      <c r="G104" s="437">
        <f t="shared" si="2"/>
        <v>1</v>
      </c>
      <c r="H104" s="451">
        <f t="shared" si="2"/>
        <v>0.94884515898262367</v>
      </c>
      <c r="I104" s="452">
        <f t="shared" si="2"/>
        <v>1.1668724577626193</v>
      </c>
      <c r="J104" s="451">
        <f t="shared" si="2"/>
        <v>0.84613509619274818</v>
      </c>
      <c r="K104" s="453">
        <f t="shared" si="2"/>
        <v>1.3494266691438119</v>
      </c>
    </row>
    <row r="105" spans="1:11" x14ac:dyDescent="0.2">
      <c r="A105" s="72">
        <v>2009</v>
      </c>
      <c r="B105" s="431">
        <f>avgpoinc!B98</f>
        <v>63105.295882081278</v>
      </c>
      <c r="C105" s="526">
        <f>avgpoinc!C98</f>
        <v>59888.695777927947</v>
      </c>
      <c r="D105" s="526">
        <f>avgpoinc!D98</f>
        <v>72745.498131736895</v>
      </c>
      <c r="E105" s="526">
        <f>avgpoinc!E98</f>
        <v>54238.725407711798</v>
      </c>
      <c r="F105" s="527">
        <f>avgpoinc!F98</f>
        <v>85255.996663856815</v>
      </c>
      <c r="G105" s="440">
        <f t="shared" si="2"/>
        <v>1</v>
      </c>
      <c r="H105" s="460">
        <f t="shared" si="2"/>
        <v>0.94902804813459907</v>
      </c>
      <c r="I105" s="461">
        <f t="shared" si="2"/>
        <v>1.1527637596006097</v>
      </c>
      <c r="J105" s="454">
        <f t="shared" si="2"/>
        <v>0.85949561997240964</v>
      </c>
      <c r="K105" s="456">
        <f t="shared" si="2"/>
        <v>1.3510117569714972</v>
      </c>
    </row>
    <row r="106" spans="1:11" x14ac:dyDescent="0.2">
      <c r="A106" s="67">
        <v>2010</v>
      </c>
      <c r="B106" s="432">
        <f>avgpoinc!B99</f>
        <v>65154.609583073383</v>
      </c>
      <c r="C106" s="524">
        <f>avgpoinc!C99</f>
        <v>61071.414905231395</v>
      </c>
      <c r="D106" s="524">
        <f>avgpoinc!D99</f>
        <v>74503.942247492669</v>
      </c>
      <c r="E106" s="524">
        <f>avgpoinc!E99</f>
        <v>56418.202054467831</v>
      </c>
      <c r="F106" s="525">
        <f>avgpoinc!F99</f>
        <v>87575.229251979559</v>
      </c>
      <c r="G106" s="437">
        <f t="shared" si="2"/>
        <v>1</v>
      </c>
      <c r="H106" s="462">
        <f t="shared" si="2"/>
        <v>0.93733068613302273</v>
      </c>
      <c r="I106" s="463">
        <f t="shared" si="2"/>
        <v>1.1434945696742869</v>
      </c>
      <c r="J106" s="451">
        <f t="shared" si="2"/>
        <v>0.86591267165116748</v>
      </c>
      <c r="K106" s="453">
        <f t="shared" si="2"/>
        <v>1.344114097411933</v>
      </c>
    </row>
    <row r="107" spans="1:11" x14ac:dyDescent="0.2">
      <c r="A107" s="67">
        <v>2011</v>
      </c>
      <c r="B107" s="432">
        <f>avgpoinc!B100</f>
        <v>66268.990402857351</v>
      </c>
      <c r="C107" s="524">
        <f>avgpoinc!C100</f>
        <v>62367.250111802365</v>
      </c>
      <c r="D107" s="524">
        <f>avgpoinc!D100</f>
        <v>77051.049349138906</v>
      </c>
      <c r="E107" s="524">
        <f>avgpoinc!E100</f>
        <v>56293.200033859779</v>
      </c>
      <c r="F107" s="525">
        <f>avgpoinc!F100</f>
        <v>88751.09079594475</v>
      </c>
      <c r="G107" s="437">
        <f t="shared" si="2"/>
        <v>1</v>
      </c>
      <c r="H107" s="462">
        <f t="shared" si="2"/>
        <v>0.94112268396823573</v>
      </c>
      <c r="I107" s="463">
        <f t="shared" si="2"/>
        <v>1.1627014215960751</v>
      </c>
      <c r="J107" s="451">
        <f t="shared" si="2"/>
        <v>0.84946518260873582</v>
      </c>
      <c r="K107" s="453">
        <f t="shared" si="2"/>
        <v>1.3392552120745456</v>
      </c>
    </row>
    <row r="108" spans="1:11" x14ac:dyDescent="0.2">
      <c r="A108" s="67">
        <v>2012</v>
      </c>
      <c r="B108" s="432">
        <f>avgpoinc!B101</f>
        <v>67907.741131329181</v>
      </c>
      <c r="C108" s="524">
        <f>avgpoinc!C101</f>
        <v>63345.257176850406</v>
      </c>
      <c r="D108" s="524">
        <f>avgpoinc!D101</f>
        <v>78711.299736284447</v>
      </c>
      <c r="E108" s="524">
        <f>avgpoinc!E101</f>
        <v>57891.653621649828</v>
      </c>
      <c r="F108" s="525">
        <f>avgpoinc!F101</f>
        <v>90779.10410563233</v>
      </c>
      <c r="G108" s="437">
        <f t="shared" si="2"/>
        <v>1</v>
      </c>
      <c r="H108" s="462">
        <f t="shared" si="2"/>
        <v>0.93281349256404766</v>
      </c>
      <c r="I108" s="463">
        <f t="shared" si="2"/>
        <v>1.1590917092067881</v>
      </c>
      <c r="J108" s="451">
        <f t="shared" si="2"/>
        <v>0.85250448118560018</v>
      </c>
      <c r="K108" s="453">
        <f t="shared" si="2"/>
        <v>1.3368005266155358</v>
      </c>
    </row>
    <row r="109" spans="1:11" x14ac:dyDescent="0.2">
      <c r="A109" s="67">
        <v>2013</v>
      </c>
      <c r="B109" s="432">
        <f>avgpoinc!B102</f>
        <v>67936.635638765074</v>
      </c>
      <c r="C109" s="524">
        <f>avgpoinc!C102</f>
        <v>63928.906216057905</v>
      </c>
      <c r="D109" s="524">
        <f>avgpoinc!D102</f>
        <v>78806.505460713437</v>
      </c>
      <c r="E109" s="524">
        <f>avgpoinc!E102</f>
        <v>57964.933199582032</v>
      </c>
      <c r="F109" s="525">
        <f>avgpoinc!F102</f>
        <v>90901.591298119762</v>
      </c>
      <c r="G109" s="437">
        <f t="shared" si="2"/>
        <v>1</v>
      </c>
      <c r="H109" s="462">
        <f t="shared" si="2"/>
        <v>0.94100783200367466</v>
      </c>
      <c r="I109" s="463">
        <f t="shared" si="2"/>
        <v>1.1600001195194003</v>
      </c>
      <c r="J109" s="451">
        <f t="shared" si="2"/>
        <v>0.85322054374012712</v>
      </c>
      <c r="K109" s="453">
        <f t="shared" si="2"/>
        <v>1.3380349268613287</v>
      </c>
    </row>
    <row r="110" spans="1:11" x14ac:dyDescent="0.2">
      <c r="A110" s="67">
        <v>2014</v>
      </c>
      <c r="B110" s="432">
        <f>avgpoinc!B103</f>
        <v>69557.013329062116</v>
      </c>
      <c r="C110" s="524">
        <f>avgpoinc!C103</f>
        <v>65441.789307850449</v>
      </c>
      <c r="D110" s="524">
        <f>avgpoinc!D103</f>
        <v>80767.058108834259</v>
      </c>
      <c r="E110" s="524">
        <f>avgpoinc!E103</f>
        <v>59299.29316461354</v>
      </c>
      <c r="F110" s="525">
        <f>avgpoinc!F103</f>
        <v>92748.460214930979</v>
      </c>
      <c r="G110" s="437">
        <f t="shared" ref="G110:G112" si="3">B110/$B110</f>
        <v>1</v>
      </c>
      <c r="H110" s="462">
        <f t="shared" ref="H110:H112" si="4">C110/$B110</f>
        <v>0.9408366773636001</v>
      </c>
      <c r="I110" s="463">
        <f t="shared" ref="I110:I112" si="5">D110/$B110</f>
        <v>1.1611634002561233</v>
      </c>
      <c r="J110" s="451">
        <f t="shared" ref="J110:J112" si="6">E110/$B110</f>
        <v>0.85252788074840002</v>
      </c>
      <c r="K110" s="453">
        <f t="shared" ref="K110:K112" si="7">F110/$B110</f>
        <v>1.3334163699087276</v>
      </c>
    </row>
    <row r="111" spans="1:11" x14ac:dyDescent="0.2">
      <c r="A111" s="67">
        <v>2015</v>
      </c>
      <c r="B111" s="432">
        <f>avgpoinc!B104</f>
        <v>70683.407663707476</v>
      </c>
      <c r="C111" s="524">
        <f>avgpoinc!C104</f>
        <v>66106.679875857531</v>
      </c>
      <c r="D111" s="524">
        <f>avgpoinc!D104</f>
        <v>81694.718048216208</v>
      </c>
      <c r="E111" s="524">
        <f>avgpoinc!E104</f>
        <v>60597.429216100754</v>
      </c>
      <c r="F111" s="525">
        <f>avgpoinc!F104</f>
        <v>94110.421499943041</v>
      </c>
      <c r="G111" s="437">
        <f t="shared" si="3"/>
        <v>1</v>
      </c>
      <c r="H111" s="462">
        <f t="shared" si="4"/>
        <v>0.93525032339096081</v>
      </c>
      <c r="I111" s="463">
        <f t="shared" si="5"/>
        <v>1.1557835247120167</v>
      </c>
      <c r="J111" s="451">
        <f t="shared" si="6"/>
        <v>0.85730769382832983</v>
      </c>
      <c r="K111" s="453">
        <f t="shared" si="7"/>
        <v>1.3314358292924269</v>
      </c>
    </row>
    <row r="112" spans="1:11" x14ac:dyDescent="0.2">
      <c r="A112" s="67">
        <v>2016</v>
      </c>
      <c r="B112" s="432">
        <f>avgpoinc!B105</f>
        <v>70489.008723029503</v>
      </c>
      <c r="C112" s="524">
        <f>avgpoinc!C105</f>
        <v>65462.411251230049</v>
      </c>
      <c r="D112" s="524">
        <f>avgpoinc!D105</f>
        <v>81306.647401424139</v>
      </c>
      <c r="E112" s="524">
        <f>avgpoinc!E105</f>
        <v>60628.984703208465</v>
      </c>
      <c r="F112" s="525">
        <f>avgpoinc!F105</f>
        <v>93485.775836702567</v>
      </c>
      <c r="G112" s="437">
        <f t="shared" si="3"/>
        <v>1</v>
      </c>
      <c r="H112" s="462">
        <f t="shared" si="4"/>
        <v>0.92868962746305139</v>
      </c>
      <c r="I112" s="463">
        <f t="shared" si="5"/>
        <v>1.1534656093817417</v>
      </c>
      <c r="J112" s="451">
        <f t="shared" si="6"/>
        <v>0.86011969527669552</v>
      </c>
      <c r="K112" s="453">
        <f t="shared" si="7"/>
        <v>1.3262461414946778</v>
      </c>
    </row>
    <row r="113" spans="1:11" x14ac:dyDescent="0.2">
      <c r="A113" s="67">
        <v>2017</v>
      </c>
      <c r="B113" s="432">
        <f>avgpoinc!B106</f>
        <v>71859.501827996253</v>
      </c>
      <c r="C113" s="524">
        <f>avgpoinc!C106</f>
        <v>66704.167874366918</v>
      </c>
      <c r="D113" s="524">
        <f>avgpoinc!D106</f>
        <v>82853.110078208163</v>
      </c>
      <c r="E113" s="524">
        <f>avgpoinc!E106</f>
        <v>61655.760334946761</v>
      </c>
      <c r="F113" s="525">
        <f>avgpoinc!F106</f>
        <v>96426.98382749359</v>
      </c>
      <c r="G113" s="437">
        <f t="shared" ref="G113:G115" si="8">B113/$B113</f>
        <v>1</v>
      </c>
      <c r="H113" s="462">
        <f t="shared" ref="H113:H115" si="9">C113/$B113</f>
        <v>0.92825814509583993</v>
      </c>
      <c r="I113" s="463">
        <f t="shared" ref="I113:I115" si="10">D113/$B113</f>
        <v>1.1529875377723371</v>
      </c>
      <c r="J113" s="451">
        <f t="shared" ref="J113:J115" si="11">E113/$B113</f>
        <v>0.85800428289256325</v>
      </c>
      <c r="K113" s="453">
        <f t="shared" ref="K113:K115" si="12">F113/$B113</f>
        <v>1.341882164147232</v>
      </c>
    </row>
    <row r="114" spans="1:11" x14ac:dyDescent="0.2">
      <c r="A114" s="67">
        <v>2018</v>
      </c>
      <c r="B114" s="432">
        <f>avgpoinc!B107</f>
        <v>73083.748084410632</v>
      </c>
      <c r="C114" s="524">
        <f>avgpoinc!C107</f>
        <v>67691.268839014752</v>
      </c>
      <c r="D114" s="524">
        <f>avgpoinc!D107</f>
        <v>84206.30852692356</v>
      </c>
      <c r="E114" s="524">
        <f>avgpoinc!E107</f>
        <v>62761.227849556752</v>
      </c>
      <c r="F114" s="525">
        <f>avgpoinc!F107</f>
        <v>98040.253140025859</v>
      </c>
      <c r="G114" s="437">
        <f t="shared" si="8"/>
        <v>1</v>
      </c>
      <c r="H114" s="462">
        <f t="shared" si="9"/>
        <v>0.92621506987890589</v>
      </c>
      <c r="I114" s="463">
        <f t="shared" si="10"/>
        <v>1.1521892449969389</v>
      </c>
      <c r="J114" s="451">
        <f t="shared" si="11"/>
        <v>0.85875765125056913</v>
      </c>
      <c r="K114" s="453">
        <f t="shared" si="12"/>
        <v>1.3414781768826476</v>
      </c>
    </row>
    <row r="115" spans="1:11" x14ac:dyDescent="0.2">
      <c r="A115" s="67">
        <v>2019</v>
      </c>
      <c r="B115" s="432">
        <f>avgpoinc!B108</f>
        <v>73451.725793133824</v>
      </c>
      <c r="C115" s="524">
        <f>avgpoinc!C108</f>
        <v>67877.263700217358</v>
      </c>
      <c r="D115" s="524">
        <f>avgpoinc!D108</f>
        <v>84600.042994562784</v>
      </c>
      <c r="E115" s="524">
        <f>avgpoinc!E108</f>
        <v>63105.308143277427</v>
      </c>
      <c r="F115" s="525">
        <f>avgpoinc!F108</f>
        <v>98533.886393119217</v>
      </c>
      <c r="G115" s="437">
        <f t="shared" si="8"/>
        <v>1</v>
      </c>
      <c r="H115" s="462">
        <f t="shared" si="9"/>
        <v>0.92410713250474008</v>
      </c>
      <c r="I115" s="463">
        <f t="shared" si="10"/>
        <v>1.1517774712717654</v>
      </c>
      <c r="J115" s="451">
        <f t="shared" si="11"/>
        <v>0.85913989714829042</v>
      </c>
      <c r="K115" s="453">
        <f t="shared" si="12"/>
        <v>1.3414781658177193</v>
      </c>
    </row>
    <row r="116" spans="1:11" ht="17" thickBot="1" x14ac:dyDescent="0.25">
      <c r="A116" s="1105"/>
      <c r="B116" s="1106"/>
      <c r="C116" s="1107"/>
      <c r="D116" s="1107"/>
      <c r="E116" s="1107"/>
      <c r="F116" s="1108"/>
      <c r="G116" s="1109"/>
      <c r="H116" s="1110"/>
      <c r="I116" s="1111"/>
      <c r="J116" s="1112"/>
      <c r="K116" s="1113"/>
    </row>
    <row r="117" spans="1:11" ht="17" thickTop="1" x14ac:dyDescent="0.2">
      <c r="A117" s="61"/>
      <c r="B117" s="60"/>
      <c r="C117" s="60"/>
      <c r="D117" s="60"/>
      <c r="E117" s="60"/>
      <c r="F117" s="59"/>
      <c r="G117" s="60"/>
      <c r="H117" s="60"/>
      <c r="I117" s="60"/>
      <c r="J117" s="60"/>
      <c r="K117" s="59"/>
    </row>
    <row r="118" spans="1:11" x14ac:dyDescent="0.2">
      <c r="C118" s="57"/>
      <c r="D118" s="57"/>
      <c r="E118" s="57"/>
      <c r="G118" s="57"/>
      <c r="H118" s="57"/>
      <c r="I118" s="57"/>
      <c r="J118" s="57"/>
    </row>
    <row r="120" spans="1:11" x14ac:dyDescent="0.2">
      <c r="A120" s="944"/>
      <c r="B120" s="212"/>
      <c r="C120" s="212"/>
      <c r="D120" s="212"/>
      <c r="E120" s="212"/>
      <c r="F120" s="212"/>
      <c r="G120" s="212"/>
      <c r="H120" s="212"/>
      <c r="I120" s="212"/>
      <c r="J120" s="212"/>
      <c r="K120" s="212"/>
    </row>
    <row r="121" spans="1:11" x14ac:dyDescent="0.2">
      <c r="A121" s="211"/>
      <c r="B121" s="212"/>
      <c r="C121" s="212"/>
      <c r="D121" s="212"/>
      <c r="E121" s="212"/>
      <c r="F121" s="212"/>
      <c r="G121" s="212"/>
      <c r="H121" s="212"/>
      <c r="I121" s="212"/>
      <c r="J121" s="212"/>
      <c r="K121" s="212"/>
    </row>
  </sheetData>
  <mergeCells count="3">
    <mergeCell ref="A4:K4"/>
    <mergeCell ref="B7:F7"/>
    <mergeCell ref="G7:K7"/>
  </mergeCells>
  <hyperlinks>
    <hyperlink ref="A1" location="Index!A1" display="Back to index" xr:uid="{00000000-0004-0000-3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8" tint="0.39997558519241921"/>
  </sheetPr>
  <dimension ref="A1:P120"/>
  <sheetViews>
    <sheetView workbookViewId="0">
      <pane xSplit="1" ySplit="8" topLeftCell="B90" activePane="bottomRight" state="frozen"/>
      <selection activeCell="B120" sqref="B120:K120"/>
      <selection pane="topRight" activeCell="B120" sqref="B120:K120"/>
      <selection pane="bottomLeft" activeCell="B120" sqref="B120:K120"/>
      <selection pane="bottomRight" activeCell="A4" sqref="A4:M4"/>
    </sheetView>
  </sheetViews>
  <sheetFormatPr baseColWidth="10" defaultColWidth="10.83203125" defaultRowHeight="16" x14ac:dyDescent="0.2"/>
  <cols>
    <col min="1" max="1" width="10.83203125" style="56"/>
    <col min="2" max="13" width="12" style="56" customWidth="1"/>
    <col min="14" max="16384" width="10.83203125" style="56"/>
  </cols>
  <sheetData>
    <row r="1" spans="1:16" x14ac:dyDescent="0.2">
      <c r="A1" s="52" t="s">
        <v>37</v>
      </c>
      <c r="B1" s="52"/>
      <c r="C1" s="52"/>
      <c r="G1" s="100"/>
      <c r="H1" s="100"/>
      <c r="I1" s="100"/>
      <c r="J1" s="100"/>
      <c r="K1" s="100"/>
      <c r="L1" s="100"/>
      <c r="M1" s="100"/>
    </row>
    <row r="2" spans="1:16" x14ac:dyDescent="0.2">
      <c r="H2" s="98"/>
      <c r="I2" s="98"/>
    </row>
    <row r="3" spans="1:16" ht="17" thickBot="1" x14ac:dyDescent="0.25"/>
    <row r="4" spans="1:16" ht="25" customHeight="1" thickTop="1" x14ac:dyDescent="0.2">
      <c r="A4" s="1385" t="s">
        <v>265</v>
      </c>
      <c r="B4" s="1386"/>
      <c r="C4" s="1386"/>
      <c r="D4" s="1386"/>
      <c r="E4" s="1386"/>
      <c r="F4" s="1386"/>
      <c r="G4" s="1386"/>
      <c r="H4" s="1386"/>
      <c r="I4" s="1386"/>
      <c r="J4" s="1386"/>
      <c r="K4" s="1386"/>
      <c r="L4" s="1386"/>
      <c r="M4" s="1387"/>
    </row>
    <row r="5" spans="1:16" x14ac:dyDescent="0.2">
      <c r="A5" s="96"/>
      <c r="B5" s="97"/>
      <c r="C5" s="97"/>
      <c r="D5" s="59"/>
      <c r="E5" s="59"/>
      <c r="F5" s="59"/>
      <c r="G5" s="59"/>
      <c r="H5" s="59"/>
      <c r="I5" s="59"/>
      <c r="J5" s="59"/>
      <c r="K5" s="59"/>
      <c r="L5" s="59"/>
      <c r="M5" s="208"/>
    </row>
    <row r="6" spans="1:16"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6" ht="20" customHeight="1" x14ac:dyDescent="0.2">
      <c r="A7" s="96"/>
      <c r="B7" s="1372" t="s">
        <v>1059</v>
      </c>
      <c r="C7" s="1373"/>
      <c r="D7" s="1381"/>
      <c r="E7" s="1381"/>
      <c r="F7" s="1381"/>
      <c r="G7" s="1381"/>
      <c r="H7" s="1373" t="s">
        <v>123</v>
      </c>
      <c r="I7" s="1373"/>
      <c r="J7" s="1381"/>
      <c r="K7" s="1381"/>
      <c r="L7" s="1381"/>
      <c r="M7" s="1384"/>
    </row>
    <row r="8" spans="1:16"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c r="P8" s="538" t="s">
        <v>39</v>
      </c>
    </row>
    <row r="9" spans="1:16" s="87" customFormat="1" ht="15" customHeight="1" x14ac:dyDescent="0.2">
      <c r="A9" s="93">
        <v>1913</v>
      </c>
      <c r="B9" s="425">
        <f>avgpoinc!BC2</f>
        <v>8111.8121916798164</v>
      </c>
      <c r="C9" s="317">
        <f>avgpoinc!BD2</f>
        <v>7292.1793890908757</v>
      </c>
      <c r="D9" s="317"/>
      <c r="E9" s="85"/>
      <c r="F9" s="85"/>
      <c r="G9" s="84">
        <f>avgpoinc!BH2</f>
        <v>11586.659106399993</v>
      </c>
      <c r="H9" s="530">
        <f>B9*0.9/'TC5'!B9</f>
        <v>0.58576120420161515</v>
      </c>
      <c r="I9" s="541">
        <f>C9*0.9/'TC5'!B9</f>
        <v>0.52657478739328667</v>
      </c>
      <c r="J9" s="442"/>
      <c r="K9" s="443"/>
      <c r="L9" s="442"/>
      <c r="M9" s="561">
        <f>G9*0.9/'TC5'!F9</f>
        <v>0.55644918259819376</v>
      </c>
      <c r="P9" s="539">
        <f>H9-'TC2'!G10</f>
        <v>7.4565479951660407E-6</v>
      </c>
    </row>
    <row r="10" spans="1:16" s="87" customFormat="1" ht="15" customHeight="1" x14ac:dyDescent="0.2">
      <c r="A10" s="92">
        <v>1914</v>
      </c>
      <c r="B10" s="425">
        <f>avgpoinc!BC3</f>
        <v>7283.5237890029412</v>
      </c>
      <c r="C10" s="317">
        <f>avgpoinc!BD3</f>
        <v>6544.4129738178763</v>
      </c>
      <c r="D10" s="317"/>
      <c r="E10" s="85"/>
      <c r="F10" s="85"/>
      <c r="G10" s="84">
        <f>avgpoinc!BH3</f>
        <v>10413.090924062686</v>
      </c>
      <c r="H10" s="530">
        <f>B10*0.9/'TC5'!B10</f>
        <v>0.58213434281169418</v>
      </c>
      <c r="I10" s="541">
        <f>C10*0.9/'TC5'!B10</f>
        <v>0.52306104242481199</v>
      </c>
      <c r="J10" s="442"/>
      <c r="K10" s="443"/>
      <c r="L10" s="442"/>
      <c r="M10" s="561">
        <f>G10*0.9/'TC5'!F10</f>
        <v>0.55277561705614597</v>
      </c>
      <c r="P10" s="539">
        <f>H10-'TC2'!G11</f>
        <v>7.5218336862414859E-6</v>
      </c>
    </row>
    <row r="11" spans="1:16" s="87" customFormat="1" ht="15" customHeight="1" x14ac:dyDescent="0.2">
      <c r="A11" s="92">
        <v>1915</v>
      </c>
      <c r="B11" s="425">
        <f>avgpoinc!BC4</f>
        <v>7539.9708177554376</v>
      </c>
      <c r="C11" s="317">
        <f>avgpoinc!BD4</f>
        <v>6783.0433493902556</v>
      </c>
      <c r="D11" s="317"/>
      <c r="E11" s="85"/>
      <c r="F11" s="85"/>
      <c r="G11" s="84">
        <f>avgpoinc!BH4</f>
        <v>10800.127780687608</v>
      </c>
      <c r="H11" s="530">
        <f>B11*0.9/'TC5'!B11</f>
        <v>0.59089538505513239</v>
      </c>
      <c r="I11" s="541">
        <f>C11*0.9/'TC5'!B11</f>
        <v>0.53157619686607305</v>
      </c>
      <c r="J11" s="442"/>
      <c r="K11" s="443"/>
      <c r="L11" s="442"/>
      <c r="M11" s="561">
        <f>G11*0.9/'TC5'!F11</f>
        <v>0.56142444704651706</v>
      </c>
      <c r="P11" s="539">
        <f>H11-'TC2'!G12</f>
        <v>7.3641296455262406E-6</v>
      </c>
    </row>
    <row r="12" spans="1:16" s="87" customFormat="1" ht="15" customHeight="1" x14ac:dyDescent="0.2">
      <c r="A12" s="92">
        <v>1916</v>
      </c>
      <c r="B12" s="425">
        <f>avgpoinc!BC5</f>
        <v>8346.1245217671058</v>
      </c>
      <c r="C12" s="317">
        <f>avgpoinc!BD5</f>
        <v>7547.9948619616143</v>
      </c>
      <c r="D12" s="317"/>
      <c r="E12" s="85"/>
      <c r="F12" s="85"/>
      <c r="G12" s="84">
        <f>avgpoinc!BH5</f>
        <v>11998.381309543229</v>
      </c>
      <c r="H12" s="530">
        <f>B12*0.9/'TC5'!B12</f>
        <v>0.57358993289308546</v>
      </c>
      <c r="I12" s="541">
        <f>C12*0.9/'TC5'!B12</f>
        <v>0.51873823054742185</v>
      </c>
      <c r="J12" s="442"/>
      <c r="K12" s="443"/>
      <c r="L12" s="442"/>
      <c r="M12" s="561">
        <f>G12*0.9/'TC5'!F12</f>
        <v>0.54626800673498255</v>
      </c>
      <c r="P12" s="539">
        <f>H12-'TC2'!G13</f>
        <v>7.6248061736672312E-6</v>
      </c>
    </row>
    <row r="13" spans="1:16" s="87" customFormat="1" ht="15" customHeight="1" x14ac:dyDescent="0.2">
      <c r="A13" s="92">
        <v>1917</v>
      </c>
      <c r="B13" s="425">
        <f>avgpoinc!BC6</f>
        <v>8014.7048145347217</v>
      </c>
      <c r="C13" s="317">
        <f>avgpoinc!BD6</f>
        <v>7163.6866065561744</v>
      </c>
      <c r="D13" s="317"/>
      <c r="E13" s="85"/>
      <c r="F13" s="85"/>
      <c r="G13" s="84">
        <f>avgpoinc!BH6</f>
        <v>11469.481334013077</v>
      </c>
      <c r="H13" s="530">
        <f>B13*0.9/'TC5'!B13</f>
        <v>0.55956699014011779</v>
      </c>
      <c r="I13" s="541">
        <f>C13*0.9/'TC5'!B13</f>
        <v>0.50015099064761026</v>
      </c>
      <c r="J13" s="442"/>
      <c r="K13" s="443"/>
      <c r="L13" s="442"/>
      <c r="M13" s="561">
        <f>G13*0.9/'TC5'!F13</f>
        <v>0.53092788447501937</v>
      </c>
      <c r="P13" s="539">
        <f>H13-'TC2'!G14</f>
        <v>7.8755559300702771E-6</v>
      </c>
    </row>
    <row r="14" spans="1:16" s="87" customFormat="1" ht="15" customHeight="1" x14ac:dyDescent="0.2">
      <c r="A14" s="92">
        <v>1918</v>
      </c>
      <c r="B14" s="425">
        <f>avgpoinc!BC7</f>
        <v>8775.8375723195495</v>
      </c>
      <c r="C14" s="317">
        <f>avgpoinc!BD7</f>
        <v>7761.8889876525782</v>
      </c>
      <c r="D14" s="353"/>
      <c r="E14" s="314"/>
      <c r="F14" s="314"/>
      <c r="G14" s="84">
        <f>avgpoinc!BH7</f>
        <v>12428.78453213972</v>
      </c>
      <c r="H14" s="530">
        <f>B14*0.9/'TC5'!B14</f>
        <v>0.57909412098871382</v>
      </c>
      <c r="I14" s="541">
        <f>C14*0.9/'TC5'!B14</f>
        <v>0.51218635753858954</v>
      </c>
      <c r="J14" s="442"/>
      <c r="K14" s="443"/>
      <c r="L14" s="442"/>
      <c r="M14" s="561">
        <f>G14*0.9/'TC5'!F14</f>
        <v>0.54856519822059346</v>
      </c>
      <c r="P14" s="539">
        <f>H14-'TC2'!G15</f>
        <v>7.5765595114463125E-6</v>
      </c>
    </row>
    <row r="15" spans="1:16" s="87" customFormat="1" ht="15" customHeight="1" x14ac:dyDescent="0.2">
      <c r="A15" s="91">
        <v>1919</v>
      </c>
      <c r="B15" s="426">
        <f>avgpoinc!BC8</f>
        <v>8164.2159961529933</v>
      </c>
      <c r="C15" s="316">
        <f>avgpoinc!BD8</f>
        <v>7278.6951566468006</v>
      </c>
      <c r="D15" s="354"/>
      <c r="E15" s="315"/>
      <c r="F15" s="315"/>
      <c r="G15" s="88">
        <f>avgpoinc!BH8</f>
        <v>11664.035747859394</v>
      </c>
      <c r="H15" s="531">
        <f>B15*0.9/'TC5'!B15</f>
        <v>0.56854832668622546</v>
      </c>
      <c r="I15" s="542">
        <f>C15*0.9/'TC5'!B15</f>
        <v>0.50688148791269705</v>
      </c>
      <c r="J15" s="445"/>
      <c r="K15" s="446"/>
      <c r="L15" s="445"/>
      <c r="M15" s="562">
        <f>G15*0.9/'TC5'!F15</f>
        <v>0.53994572943933494</v>
      </c>
      <c r="P15" s="539">
        <f>H15-'TC2'!G16</f>
        <v>7.7149571177104193E-6</v>
      </c>
    </row>
    <row r="16" spans="1:16" s="87" customFormat="1" ht="15" customHeight="1" x14ac:dyDescent="0.2">
      <c r="A16" s="92">
        <v>1920</v>
      </c>
      <c r="B16" s="425">
        <f>avgpoinc!BC9</f>
        <v>8282.5294323863036</v>
      </c>
      <c r="C16" s="317">
        <f>avgpoinc!BD9</f>
        <v>7418.1969717423481</v>
      </c>
      <c r="D16" s="353"/>
      <c r="E16" s="314"/>
      <c r="F16" s="314"/>
      <c r="G16" s="84">
        <f>avgpoinc!BH9</f>
        <v>11849.934557323113</v>
      </c>
      <c r="H16" s="530">
        <f>B16*0.9/'TC5'!B16</f>
        <v>0.58958574202262137</v>
      </c>
      <c r="I16" s="541">
        <f>C16*0.9/'TC5'!B16</f>
        <v>0.52805887401411455</v>
      </c>
      <c r="J16" s="442"/>
      <c r="K16" s="443"/>
      <c r="L16" s="442"/>
      <c r="M16" s="561">
        <f>G16*0.9/'TC5'!F16</f>
        <v>0.56009306874193754</v>
      </c>
      <c r="P16" s="539">
        <f>H16-'TC2'!G17</f>
        <v>7.3387788173118196E-6</v>
      </c>
    </row>
    <row r="17" spans="1:16" s="87" customFormat="1" ht="15" customHeight="1" x14ac:dyDescent="0.2">
      <c r="A17" s="92">
        <v>1921</v>
      </c>
      <c r="B17" s="425">
        <f>avgpoinc!BC10</f>
        <v>7025.6755818806378</v>
      </c>
      <c r="C17" s="317">
        <f>avgpoinc!BD10</f>
        <v>6322.3801484421356</v>
      </c>
      <c r="D17" s="353"/>
      <c r="E17" s="314"/>
      <c r="F17" s="314"/>
      <c r="G17" s="84">
        <f>avgpoinc!BH10</f>
        <v>10024.167006827305</v>
      </c>
      <c r="H17" s="530">
        <f>B17*0.9/'TC5'!B17</f>
        <v>0.55470656000593888</v>
      </c>
      <c r="I17" s="541">
        <f>C17*0.9/'TC5'!B17</f>
        <v>0.49917843520087507</v>
      </c>
      <c r="J17" s="442"/>
      <c r="K17" s="443"/>
      <c r="L17" s="442"/>
      <c r="M17" s="561">
        <f>G17*0.9/'TC5'!F17</f>
        <v>0.52675445289532108</v>
      </c>
      <c r="P17" s="539">
        <f>H17-'TC2'!G18</f>
        <v>7.9624671935896174E-6</v>
      </c>
    </row>
    <row r="18" spans="1:16" s="87" customFormat="1" ht="15" customHeight="1" x14ac:dyDescent="0.2">
      <c r="A18" s="92">
        <v>1922</v>
      </c>
      <c r="B18" s="425">
        <f>avgpoinc!BC11</f>
        <v>7790.4303668749262</v>
      </c>
      <c r="C18" s="317">
        <f>avgpoinc!BD11</f>
        <v>6991.2039104383166</v>
      </c>
      <c r="D18" s="353"/>
      <c r="E18" s="314"/>
      <c r="F18" s="314"/>
      <c r="G18" s="84">
        <f>avgpoinc!BH11</f>
        <v>11080.172139427001</v>
      </c>
      <c r="H18" s="530">
        <f>B18*0.9/'TC5'!B18</f>
        <v>0.56669831960071648</v>
      </c>
      <c r="I18" s="541">
        <f>C18*0.9/'TC5'!B18</f>
        <v>0.50856028761613081</v>
      </c>
      <c r="J18" s="442"/>
      <c r="K18" s="443"/>
      <c r="L18" s="442"/>
      <c r="M18" s="561">
        <f>G18*0.9/'TC5'!F18</f>
        <v>0.5379713015260561</v>
      </c>
      <c r="P18" s="539">
        <f>H18-'TC2'!G19</f>
        <v>7.6963842368105162E-6</v>
      </c>
    </row>
    <row r="19" spans="1:16" s="87" customFormat="1" ht="15" customHeight="1" x14ac:dyDescent="0.2">
      <c r="A19" s="92">
        <v>1923</v>
      </c>
      <c r="B19" s="425">
        <f>avgpoinc!BC12</f>
        <v>9218.7715206389166</v>
      </c>
      <c r="C19" s="317">
        <f>avgpoinc!BD12</f>
        <v>8283.7075603034064</v>
      </c>
      <c r="D19" s="353"/>
      <c r="E19" s="314"/>
      <c r="F19" s="314"/>
      <c r="G19" s="84">
        <f>avgpoinc!BH12</f>
        <v>13137.320545516119</v>
      </c>
      <c r="H19" s="530">
        <f>B19*0.9/'TC5'!B19</f>
        <v>0.59590346879695844</v>
      </c>
      <c r="I19" s="541">
        <f>C19*0.9/'TC5'!B19</f>
        <v>0.53546072365857644</v>
      </c>
      <c r="J19" s="442"/>
      <c r="K19" s="443"/>
      <c r="L19" s="442"/>
      <c r="M19" s="561">
        <f>G19*0.9/'TC5'!F19</f>
        <v>0.56711216261602948</v>
      </c>
      <c r="P19" s="539">
        <f>H19-'TC2'!G20</f>
        <v>7.2739811194377779E-6</v>
      </c>
    </row>
    <row r="20" spans="1:16" s="87" customFormat="1" ht="15" customHeight="1" x14ac:dyDescent="0.2">
      <c r="A20" s="92">
        <v>1924</v>
      </c>
      <c r="B20" s="425">
        <f>avgpoinc!BC13</f>
        <v>8756.610245045973</v>
      </c>
      <c r="C20" s="317">
        <f>avgpoinc!BD13</f>
        <v>7860.130169364742</v>
      </c>
      <c r="D20" s="353"/>
      <c r="E20" s="314"/>
      <c r="F20" s="314"/>
      <c r="G20" s="84">
        <f>avgpoinc!BH13</f>
        <v>12472.893185003524</v>
      </c>
      <c r="H20" s="530">
        <f>B20*0.9/'TC5'!B20</f>
        <v>0.57337502668239193</v>
      </c>
      <c r="I20" s="541">
        <f>C20*0.9/'TC5'!B20</f>
        <v>0.51467431111671247</v>
      </c>
      <c r="J20" s="442"/>
      <c r="K20" s="443"/>
      <c r="L20" s="442"/>
      <c r="M20" s="561">
        <f>G20*0.9/'TC5'!F20</f>
        <v>0.54552822523431821</v>
      </c>
      <c r="P20" s="539">
        <f>H20-'TC2'!G21</f>
        <v>7.6286489959498383E-6</v>
      </c>
    </row>
    <row r="21" spans="1:16" s="87" customFormat="1" ht="15" customHeight="1" x14ac:dyDescent="0.2">
      <c r="A21" s="92">
        <v>1925</v>
      </c>
      <c r="B21" s="425">
        <f>avgpoinc!BC14</f>
        <v>8686.7798617336775</v>
      </c>
      <c r="C21" s="317">
        <f>avgpoinc!BD14</f>
        <v>7781.9932568180038</v>
      </c>
      <c r="D21" s="353"/>
      <c r="E21" s="314"/>
      <c r="F21" s="314"/>
      <c r="G21" s="84">
        <f>avgpoinc!BH14</f>
        <v>12382.811170084564</v>
      </c>
      <c r="H21" s="530">
        <f>B21*0.9/'TC5'!B21</f>
        <v>0.55872533490484755</v>
      </c>
      <c r="I21" s="541">
        <f>C21*0.9/'TC5'!B21</f>
        <v>0.50053032974812217</v>
      </c>
      <c r="J21" s="442"/>
      <c r="K21" s="443"/>
      <c r="L21" s="442"/>
      <c r="M21" s="561">
        <f>G21*0.9/'TC5'!F21</f>
        <v>0.53210380385389111</v>
      </c>
      <c r="P21" s="539">
        <f>H21-'TC2'!G22</f>
        <v>7.9432099377996224E-6</v>
      </c>
    </row>
    <row r="22" spans="1:16" s="87" customFormat="1" ht="15" customHeight="1" x14ac:dyDescent="0.2">
      <c r="A22" s="92">
        <v>1926</v>
      </c>
      <c r="B22" s="425">
        <f>avgpoinc!BC15</f>
        <v>9042.7026673727632</v>
      </c>
      <c r="C22" s="317">
        <f>avgpoinc!BD15</f>
        <v>8100.6610731524279</v>
      </c>
      <c r="D22" s="353"/>
      <c r="E22" s="314"/>
      <c r="F22" s="314"/>
      <c r="G22" s="84">
        <f>avgpoinc!BH15</f>
        <v>12912.80767941211</v>
      </c>
      <c r="H22" s="530">
        <f>B22*0.9/'TC5'!B22</f>
        <v>0.55564103783256646</v>
      </c>
      <c r="I22" s="541">
        <f>C22*0.9/'TC5'!B22</f>
        <v>0.49775602398790464</v>
      </c>
      <c r="J22" s="442"/>
      <c r="K22" s="443"/>
      <c r="L22" s="442"/>
      <c r="M22" s="561">
        <f>G22*0.9/'TC5'!F22</f>
        <v>0.5294318693748663</v>
      </c>
      <c r="P22" s="539">
        <f>H22-'TC2'!G23</f>
        <v>7.9457574277963516E-6</v>
      </c>
    </row>
    <row r="23" spans="1:16" s="87" customFormat="1" ht="15" customHeight="1" x14ac:dyDescent="0.2">
      <c r="A23" s="92">
        <v>1927</v>
      </c>
      <c r="B23" s="425">
        <f>avgpoinc!BC16</f>
        <v>8951.0758880490739</v>
      </c>
      <c r="C23" s="317">
        <f>avgpoinc!BD16</f>
        <v>8007.6741544174329</v>
      </c>
      <c r="D23" s="353"/>
      <c r="E23" s="314"/>
      <c r="F23" s="314"/>
      <c r="G23" s="84">
        <f>avgpoinc!BH16</f>
        <v>12793.100607158083</v>
      </c>
      <c r="H23" s="530">
        <f>B23*0.9/'TC5'!B23</f>
        <v>0.56031628717636794</v>
      </c>
      <c r="I23" s="541">
        <f>C23*0.9/'TC5'!B23</f>
        <v>0.50126155863697663</v>
      </c>
      <c r="J23" s="442"/>
      <c r="K23" s="443"/>
      <c r="L23" s="442"/>
      <c r="M23" s="561">
        <f>G23*0.9/'TC5'!F23</f>
        <v>0.5336500530117112</v>
      </c>
      <c r="P23" s="539">
        <f>H23-'TC2'!G24</f>
        <v>7.9145718380191354E-6</v>
      </c>
    </row>
    <row r="24" spans="1:16" s="87" customFormat="1" ht="15" customHeight="1" x14ac:dyDescent="0.2">
      <c r="A24" s="92">
        <v>1928</v>
      </c>
      <c r="B24" s="425">
        <f>avgpoinc!BC17</f>
        <v>8845.8794553848275</v>
      </c>
      <c r="C24" s="317">
        <f>avgpoinc!BD17</f>
        <v>7923.7780711055575</v>
      </c>
      <c r="D24" s="353"/>
      <c r="E24" s="314"/>
      <c r="F24" s="314"/>
      <c r="G24" s="84">
        <f>avgpoinc!BH17</f>
        <v>12674.975401789314</v>
      </c>
      <c r="H24" s="530">
        <f>B24*0.9/'TC5'!B24</f>
        <v>0.54780834455384841</v>
      </c>
      <c r="I24" s="541">
        <f>C24*0.9/'TC5'!B24</f>
        <v>0.49070437480380352</v>
      </c>
      <c r="J24" s="442"/>
      <c r="K24" s="443"/>
      <c r="L24" s="442"/>
      <c r="M24" s="561">
        <f>G24*0.9/'TC5'!F24</f>
        <v>0.52174990845995783</v>
      </c>
      <c r="P24" s="539">
        <f>H24-'TC2'!G25</f>
        <v>8.0858168980402212E-6</v>
      </c>
    </row>
    <row r="25" spans="1:16" s="87" customFormat="1" ht="15" customHeight="1" x14ac:dyDescent="0.2">
      <c r="A25" s="91">
        <v>1929</v>
      </c>
      <c r="B25" s="426">
        <f>avgpoinc!BC18</f>
        <v>9563.7359976281441</v>
      </c>
      <c r="C25" s="316">
        <f>avgpoinc!BD18</f>
        <v>8576.7613549664584</v>
      </c>
      <c r="D25" s="354"/>
      <c r="E25" s="315"/>
      <c r="F25" s="315"/>
      <c r="G25" s="88">
        <f>avgpoinc!BH18</f>
        <v>13759.635786433801</v>
      </c>
      <c r="H25" s="531">
        <f>B25*0.9/'TC5'!B25</f>
        <v>0.56413849012264106</v>
      </c>
      <c r="I25" s="542">
        <f>C25*0.9/'TC5'!B25</f>
        <v>0.50591956973017271</v>
      </c>
      <c r="J25" s="445"/>
      <c r="K25" s="446"/>
      <c r="L25" s="445"/>
      <c r="M25" s="562">
        <f>G25*0.9/'TC5'!F25</f>
        <v>0.53755498613833852</v>
      </c>
      <c r="P25" s="539">
        <f>H25-'TC2'!G26</f>
        <v>9.3006146272278656E-6</v>
      </c>
    </row>
    <row r="26" spans="1:16" s="87" customFormat="1" ht="15" customHeight="1" x14ac:dyDescent="0.2">
      <c r="A26" s="92">
        <v>1930</v>
      </c>
      <c r="B26" s="425">
        <f>avgpoinc!BC19</f>
        <v>8743.4367547108468</v>
      </c>
      <c r="C26" s="317">
        <f>avgpoinc!BD19</f>
        <v>7795.1289638630697</v>
      </c>
      <c r="D26" s="353"/>
      <c r="E26" s="314"/>
      <c r="F26" s="314"/>
      <c r="G26" s="84">
        <f>avgpoinc!BH19</f>
        <v>12619.416781600203</v>
      </c>
      <c r="H26" s="530">
        <f>B26*0.9/'TC5'!B26</f>
        <v>0.57227562787234754</v>
      </c>
      <c r="I26" s="541">
        <f>C26*0.9/'TC5'!B26</f>
        <v>0.5102069640678939</v>
      </c>
      <c r="J26" s="442"/>
      <c r="K26" s="443"/>
      <c r="L26" s="442"/>
      <c r="M26" s="561">
        <f>G26*0.9/'TC5'!F26</f>
        <v>0.54422872472148587</v>
      </c>
      <c r="P26" s="539">
        <f>H26-'TC2'!G27</f>
        <v>3.3968684281271422E-4</v>
      </c>
    </row>
    <row r="27" spans="1:16" s="87" customFormat="1" ht="15" customHeight="1" x14ac:dyDescent="0.2">
      <c r="A27" s="92">
        <v>1931</v>
      </c>
      <c r="B27" s="425">
        <f>avgpoinc!BC20</f>
        <v>7719.5273021326584</v>
      </c>
      <c r="C27" s="317">
        <f>avgpoinc!BD20</f>
        <v>6862.1726578162425</v>
      </c>
      <c r="D27" s="353"/>
      <c r="E27" s="314"/>
      <c r="F27" s="314"/>
      <c r="G27" s="84">
        <f>avgpoinc!BH20</f>
        <v>11089.148220894585</v>
      </c>
      <c r="H27" s="530">
        <f>B27*0.9/'TC5'!B27</f>
        <v>0.56564049699987817</v>
      </c>
      <c r="I27" s="541">
        <f>C27*0.9/'TC5'!B27</f>
        <v>0.50281870906704529</v>
      </c>
      <c r="J27" s="442"/>
      <c r="K27" s="443"/>
      <c r="L27" s="442"/>
      <c r="M27" s="561">
        <f>G27*0.9/'TC5'!F27</f>
        <v>0.53514209094717358</v>
      </c>
      <c r="P27" s="539">
        <f>H27-'TC2'!G28</f>
        <v>-1.9313823535260788E-5</v>
      </c>
    </row>
    <row r="28" spans="1:16" s="87" customFormat="1" ht="15" customHeight="1" x14ac:dyDescent="0.2">
      <c r="A28" s="92">
        <v>1932</v>
      </c>
      <c r="B28" s="425">
        <f>avgpoinc!BC21</f>
        <v>6323.3651789557025</v>
      </c>
      <c r="C28" s="317">
        <f>avgpoinc!BD21</f>
        <v>5576.7384776676636</v>
      </c>
      <c r="D28" s="353"/>
      <c r="E28" s="314"/>
      <c r="F28" s="314"/>
      <c r="G28" s="84">
        <f>avgpoinc!BH21</f>
        <v>9107.1570154177716</v>
      </c>
      <c r="H28" s="530">
        <f>B28*0.9/'TC5'!B28</f>
        <v>0.54762757415945706</v>
      </c>
      <c r="I28" s="541">
        <f>C28*0.9/'TC5'!B28</f>
        <v>0.48296685037431408</v>
      </c>
      <c r="J28" s="442"/>
      <c r="K28" s="443"/>
      <c r="L28" s="442"/>
      <c r="M28" s="561">
        <f>G28*0.9/'TC5'!F28</f>
        <v>0.51899652603189717</v>
      </c>
      <c r="P28" s="539">
        <f>H28-'TC2'!G29</f>
        <v>5.2044943353968254E-4</v>
      </c>
    </row>
    <row r="29" spans="1:16" s="87" customFormat="1" ht="15" customHeight="1" x14ac:dyDescent="0.2">
      <c r="A29" s="92">
        <v>1933</v>
      </c>
      <c r="B29" s="425">
        <f>avgpoinc!BC22</f>
        <v>6199.2240470045745</v>
      </c>
      <c r="C29" s="317">
        <f>avgpoinc!BD22</f>
        <v>5467.3397433107311</v>
      </c>
      <c r="D29" s="353"/>
      <c r="E29" s="314"/>
      <c r="F29" s="314"/>
      <c r="G29" s="84">
        <f>avgpoinc!BH22</f>
        <v>8963.8199860849909</v>
      </c>
      <c r="H29" s="530">
        <f>B29*0.9/'TC5'!B29</f>
        <v>0.55507595055546899</v>
      </c>
      <c r="I29" s="541">
        <f>C29*0.9/'TC5'!B29</f>
        <v>0.4895433334909533</v>
      </c>
      <c r="J29" s="442"/>
      <c r="K29" s="443"/>
      <c r="L29" s="442"/>
      <c r="M29" s="561">
        <f>G29*0.9/'TC5'!F29</f>
        <v>0.52741182122278296</v>
      </c>
      <c r="P29" s="539">
        <f>H29-'TC2'!G30</f>
        <v>-2.4554442011170963E-4</v>
      </c>
    </row>
    <row r="30" spans="1:16" s="87" customFormat="1" ht="15" customHeight="1" x14ac:dyDescent="0.2">
      <c r="A30" s="92">
        <v>1934</v>
      </c>
      <c r="B30" s="425">
        <f>avgpoinc!BC23</f>
        <v>6717.7897127047472</v>
      </c>
      <c r="C30" s="317">
        <f>avgpoinc!BD23</f>
        <v>5930.4009732730547</v>
      </c>
      <c r="D30" s="353"/>
      <c r="E30" s="314"/>
      <c r="F30" s="314"/>
      <c r="G30" s="84">
        <f>avgpoinc!BH23</f>
        <v>9735.8486087329275</v>
      </c>
      <c r="H30" s="530">
        <f>B30*0.9/'TC5'!B30</f>
        <v>0.53583439348451345</v>
      </c>
      <c r="I30" s="541">
        <f>C30*0.9/'TC5'!B30</f>
        <v>0.47302951484533895</v>
      </c>
      <c r="J30" s="442"/>
      <c r="K30" s="443"/>
      <c r="L30" s="442"/>
      <c r="M30" s="561">
        <f>G30*0.9/'TC5'!F30</f>
        <v>0.50948031012878625</v>
      </c>
      <c r="P30" s="539">
        <f>H30-'TC2'!G31</f>
        <v>-2.7876690931616377E-4</v>
      </c>
    </row>
    <row r="31" spans="1:16" s="87" customFormat="1" ht="15" customHeight="1" x14ac:dyDescent="0.2">
      <c r="A31" s="92">
        <v>1935</v>
      </c>
      <c r="B31" s="425">
        <f>avgpoinc!BC24</f>
        <v>7547.4293402372577</v>
      </c>
      <c r="C31" s="317">
        <f>avgpoinc!BD24</f>
        <v>6710.3193420408179</v>
      </c>
      <c r="D31" s="353"/>
      <c r="E31" s="314"/>
      <c r="F31" s="314"/>
      <c r="G31" s="84">
        <f>avgpoinc!BH24</f>
        <v>10941.578735648176</v>
      </c>
      <c r="H31" s="530">
        <f>B31*0.9/'TC5'!B31</f>
        <v>0.54865086416545727</v>
      </c>
      <c r="I31" s="541">
        <f>C31*0.9/'TC5'!B31</f>
        <v>0.48779820782279004</v>
      </c>
      <c r="J31" s="442"/>
      <c r="K31" s="443"/>
      <c r="L31" s="442"/>
      <c r="M31" s="561">
        <f>G31*0.9/'TC5'!F31</f>
        <v>0.52146903716391135</v>
      </c>
      <c r="P31" s="539">
        <f>H31-'TC2'!G32</f>
        <v>-2.6539321094798396E-4</v>
      </c>
    </row>
    <row r="32" spans="1:16" s="87" customFormat="1" ht="15" customHeight="1" x14ac:dyDescent="0.2">
      <c r="A32" s="92">
        <v>1936</v>
      </c>
      <c r="B32" s="425">
        <f>avgpoinc!BC25</f>
        <v>8350.927083434548</v>
      </c>
      <c r="C32" s="317">
        <f>avgpoinc!BD25</f>
        <v>7454.9089382386901</v>
      </c>
      <c r="D32" s="353"/>
      <c r="E32" s="314"/>
      <c r="F32" s="314"/>
      <c r="G32" s="84">
        <f>avgpoinc!BH25</f>
        <v>12070.020389408639</v>
      </c>
      <c r="H32" s="530">
        <f>B32*0.9/'TC5'!B32</f>
        <v>0.54946230228904969</v>
      </c>
      <c r="I32" s="541">
        <f>C32*0.9/'TC5'!B32</f>
        <v>0.49050738769894447</v>
      </c>
      <c r="J32" s="442"/>
      <c r="K32" s="443"/>
      <c r="L32" s="442"/>
      <c r="M32" s="561">
        <f>G32*0.9/'TC5'!F32</f>
        <v>0.52048988801733898</v>
      </c>
      <c r="P32" s="539">
        <f>H32-'TC2'!G33</f>
        <v>-2.2796478962106015E-4</v>
      </c>
    </row>
    <row r="33" spans="1:16" s="87" customFormat="1" ht="15" customHeight="1" x14ac:dyDescent="0.2">
      <c r="A33" s="92">
        <v>1937</v>
      </c>
      <c r="B33" s="425">
        <f>avgpoinc!BC26</f>
        <v>9135.2043200388562</v>
      </c>
      <c r="C33" s="317">
        <f>avgpoinc!BD26</f>
        <v>8129.5686276771876</v>
      </c>
      <c r="D33" s="353"/>
      <c r="E33" s="314"/>
      <c r="F33" s="314"/>
      <c r="G33" s="84">
        <f>avgpoinc!BH26</f>
        <v>13245.165758681298</v>
      </c>
      <c r="H33" s="530">
        <f>B33*0.9/'TC5'!B33</f>
        <v>0.56402514873375897</v>
      </c>
      <c r="I33" s="541">
        <f>C33*0.9/'TC5'!B33</f>
        <v>0.50193525987248233</v>
      </c>
      <c r="J33" s="442"/>
      <c r="K33" s="443"/>
      <c r="L33" s="442"/>
      <c r="M33" s="561">
        <f>G33*0.9/'TC5'!F33</f>
        <v>0.53596981749652028</v>
      </c>
      <c r="P33" s="539">
        <f>H33-'TC2'!G34</f>
        <v>-2.293275631918279E-4</v>
      </c>
    </row>
    <row r="34" spans="1:16" s="87" customFormat="1" ht="15" customHeight="1" x14ac:dyDescent="0.2">
      <c r="A34" s="92">
        <v>1938</v>
      </c>
      <c r="B34" s="425">
        <f>avgpoinc!BC27</f>
        <v>8515.8872705283302</v>
      </c>
      <c r="C34" s="317">
        <f>avgpoinc!BD27</f>
        <v>7611.777806636931</v>
      </c>
      <c r="D34" s="353"/>
      <c r="E34" s="314"/>
      <c r="F34" s="314"/>
      <c r="G34" s="84">
        <f>avgpoinc!BH27</f>
        <v>12362.534884004288</v>
      </c>
      <c r="H34" s="530">
        <f>B34*0.9/'TC5'!B34</f>
        <v>0.56614688338775965</v>
      </c>
      <c r="I34" s="541">
        <f>C34*0.9/'TC5'!B34</f>
        <v>0.50604055048749597</v>
      </c>
      <c r="J34" s="442"/>
      <c r="K34" s="443"/>
      <c r="L34" s="442"/>
      <c r="M34" s="561">
        <f>G34*0.9/'TC5'!F34</f>
        <v>0.53927668301296494</v>
      </c>
      <c r="P34" s="539">
        <f>H34-'TC2'!G35</f>
        <v>-2.3103021048398453E-4</v>
      </c>
    </row>
    <row r="35" spans="1:16" s="87" customFormat="1" ht="15" customHeight="1" x14ac:dyDescent="0.2">
      <c r="A35" s="91">
        <v>1939</v>
      </c>
      <c r="B35" s="426">
        <f>avgpoinc!BC28</f>
        <v>8748.619570335657</v>
      </c>
      <c r="C35" s="316">
        <f>avgpoinc!BD28</f>
        <v>7816.0326668486077</v>
      </c>
      <c r="D35" s="354"/>
      <c r="E35" s="315"/>
      <c r="F35" s="315"/>
      <c r="G35" s="88">
        <f>avgpoinc!BH28</f>
        <v>12679.465220496724</v>
      </c>
      <c r="H35" s="531">
        <f>B35*0.9/'TC5'!B35</f>
        <v>0.54343730888179498</v>
      </c>
      <c r="I35" s="542">
        <f>C35*0.9/'TC5'!B35</f>
        <v>0.48550788206709539</v>
      </c>
      <c r="J35" s="445"/>
      <c r="K35" s="446"/>
      <c r="L35" s="445"/>
      <c r="M35" s="562">
        <f>G35*0.9/'TC5'!F35</f>
        <v>0.51761711649884623</v>
      </c>
      <c r="P35" s="539">
        <f>H35-'TC2'!G36</f>
        <v>-2.3819763871180122E-4</v>
      </c>
    </row>
    <row r="36" spans="1:16" s="87" customFormat="1" ht="15" customHeight="1" x14ac:dyDescent="0.2">
      <c r="A36" s="92">
        <v>1940</v>
      </c>
      <c r="B36" s="425">
        <f>avgpoinc!BC29</f>
        <v>9543.6381484566191</v>
      </c>
      <c r="C36" s="317">
        <f>avgpoinc!BD29</f>
        <v>8615.1966039297695</v>
      </c>
      <c r="D36" s="353"/>
      <c r="E36" s="314"/>
      <c r="F36" s="314"/>
      <c r="G36" s="84">
        <f>avgpoinc!BH29</f>
        <v>13856.78055371367</v>
      </c>
      <c r="H36" s="530">
        <f>B36*0.9/'TC5'!B36</f>
        <v>0.54626277045090599</v>
      </c>
      <c r="I36" s="541">
        <f>C36*0.9/'TC5'!B36</f>
        <v>0.49312024320651598</v>
      </c>
      <c r="J36" s="442"/>
      <c r="K36" s="443"/>
      <c r="L36" s="442"/>
      <c r="M36" s="561">
        <f>G36*0.9/'TC5'!F36</f>
        <v>0.52169761838586548</v>
      </c>
      <c r="P36" s="539">
        <f>H36-'TC2'!G37</f>
        <v>-2.2798805505619413E-4</v>
      </c>
    </row>
    <row r="37" spans="1:16" s="87" customFormat="1" ht="15" customHeight="1" x14ac:dyDescent="0.2">
      <c r="A37" s="92">
        <v>1941</v>
      </c>
      <c r="B37" s="425">
        <f>avgpoinc!BC30</f>
        <v>12121.447571512712</v>
      </c>
      <c r="C37" s="317">
        <f>avgpoinc!BD30</f>
        <v>10936.910686920242</v>
      </c>
      <c r="D37" s="353"/>
      <c r="E37" s="314"/>
      <c r="F37" s="314"/>
      <c r="G37" s="84">
        <f>avgpoinc!BH30</f>
        <v>17813.193748942402</v>
      </c>
      <c r="H37" s="530">
        <f>B37*0.9/'TC5'!B37</f>
        <v>0.58493916710915683</v>
      </c>
      <c r="I37" s="541">
        <f>C37*0.9/'TC5'!B37</f>
        <v>0.52777751091291381</v>
      </c>
      <c r="J37" s="442"/>
      <c r="K37" s="443"/>
      <c r="L37" s="442"/>
      <c r="M37" s="561">
        <f>G37*0.9/'TC5'!F37</f>
        <v>0.55951977954848098</v>
      </c>
      <c r="P37" s="539">
        <f>H37-'TC2'!G38</f>
        <v>-1.7686306800468454E-4</v>
      </c>
    </row>
    <row r="38" spans="1:16" s="87" customFormat="1" ht="15" customHeight="1" x14ac:dyDescent="0.2">
      <c r="A38" s="92">
        <v>1942</v>
      </c>
      <c r="B38" s="425">
        <f>avgpoinc!BC31</f>
        <v>15806.477789469724</v>
      </c>
      <c r="C38" s="317">
        <f>avgpoinc!BD31</f>
        <v>14117.994821587394</v>
      </c>
      <c r="D38" s="353"/>
      <c r="E38" s="314"/>
      <c r="F38" s="314"/>
      <c r="G38" s="84">
        <f>avgpoinc!BH31</f>
        <v>23397.053630710456</v>
      </c>
      <c r="H38" s="530">
        <f>B38*0.9/'TC5'!B38</f>
        <v>0.64491668165964111</v>
      </c>
      <c r="I38" s="541">
        <f>C38*0.9/'TC5'!B38</f>
        <v>0.57602525327254395</v>
      </c>
      <c r="J38" s="442"/>
      <c r="K38" s="443"/>
      <c r="L38" s="442"/>
      <c r="M38" s="561">
        <f>G38*0.9/'TC5'!F38</f>
        <v>0.61540711895670774</v>
      </c>
      <c r="P38" s="539">
        <f>H38-'TC2'!G39</f>
        <v>-1.2125207965218987E-4</v>
      </c>
    </row>
    <row r="39" spans="1:16" s="87" customFormat="1" ht="15" customHeight="1" x14ac:dyDescent="0.2">
      <c r="A39" s="92">
        <v>1943</v>
      </c>
      <c r="B39" s="425">
        <f>avgpoinc!BC32</f>
        <v>19548.763058557888</v>
      </c>
      <c r="C39" s="317">
        <f>avgpoinc!BD32</f>
        <v>17351.977401984237</v>
      </c>
      <c r="D39" s="353"/>
      <c r="E39" s="314"/>
      <c r="F39" s="314"/>
      <c r="G39" s="84">
        <f>avgpoinc!BH32</f>
        <v>29123.272983700088</v>
      </c>
      <c r="H39" s="530">
        <f>B39*0.9/'TC5'!B39</f>
        <v>0.6915035832881411</v>
      </c>
      <c r="I39" s="541">
        <f>C39*0.9/'TC5'!B39</f>
        <v>0.61379610130136342</v>
      </c>
      <c r="J39" s="442"/>
      <c r="K39" s="443"/>
      <c r="L39" s="442"/>
      <c r="M39" s="561">
        <f>G39*0.9/'TC5'!F39</f>
        <v>0.65943716738335523</v>
      </c>
      <c r="P39" s="539">
        <f>H39-'TC2'!G40</f>
        <v>-9.0615173671260152E-5</v>
      </c>
    </row>
    <row r="40" spans="1:16" s="87" customFormat="1" ht="15" customHeight="1" x14ac:dyDescent="0.2">
      <c r="A40" s="92">
        <v>1944</v>
      </c>
      <c r="B40" s="425">
        <f>avgpoinc!BC33</f>
        <v>20639.328826489676</v>
      </c>
      <c r="C40" s="317">
        <f>avgpoinc!BD33</f>
        <v>18345.688122022184</v>
      </c>
      <c r="D40" s="353"/>
      <c r="E40" s="314"/>
      <c r="F40" s="314"/>
      <c r="G40" s="84">
        <f>avgpoinc!BH33</f>
        <v>30922.614927407001</v>
      </c>
      <c r="H40" s="530">
        <f>B40*0.9/'TC5'!B40</f>
        <v>0.70738329306148484</v>
      </c>
      <c r="I40" s="541">
        <f>C40*0.9/'TC5'!B40</f>
        <v>0.62877205873957731</v>
      </c>
      <c r="J40" s="442"/>
      <c r="K40" s="443"/>
      <c r="L40" s="442"/>
      <c r="M40" s="561">
        <f>G40*0.9/'TC5'!F40</f>
        <v>0.67296225960481526</v>
      </c>
      <c r="P40" s="539">
        <f>H40-'TC2'!G41</f>
        <v>-8.593335837636662E-5</v>
      </c>
    </row>
    <row r="41" spans="1:16" s="87" customFormat="1" ht="15" customHeight="1" x14ac:dyDescent="0.2">
      <c r="A41" s="92">
        <v>1945</v>
      </c>
      <c r="B41" s="425">
        <f>avgpoinc!BC34</f>
        <v>20011.094171856355</v>
      </c>
      <c r="C41" s="317">
        <f>avgpoinc!BD34</f>
        <v>17815.418110325281</v>
      </c>
      <c r="D41" s="353"/>
      <c r="E41" s="314"/>
      <c r="F41" s="314"/>
      <c r="G41" s="84">
        <f>avgpoinc!BH34</f>
        <v>30172.4583862258</v>
      </c>
      <c r="H41" s="530">
        <f>B41*0.9/'TC5'!B41</f>
        <v>0.71391350899624717</v>
      </c>
      <c r="I41" s="541">
        <f>C41*0.9/'TC5'!B41</f>
        <v>0.6355808207261936</v>
      </c>
      <c r="J41" s="442"/>
      <c r="K41" s="443"/>
      <c r="L41" s="442"/>
      <c r="M41" s="561">
        <f>G41*0.9/'TC5'!F41</f>
        <v>0.67778919482741529</v>
      </c>
      <c r="P41" s="539">
        <f>H41-'TC2'!G42</f>
        <v>-5.6851646960121016E-5</v>
      </c>
    </row>
    <row r="42" spans="1:16" s="87" customFormat="1" ht="15" customHeight="1" x14ac:dyDescent="0.2">
      <c r="A42" s="92">
        <v>1946</v>
      </c>
      <c r="B42" s="425">
        <f>avgpoinc!BC35</f>
        <v>16767.811620400629</v>
      </c>
      <c r="C42" s="317">
        <f>avgpoinc!BD35</f>
        <v>15167.623218658217</v>
      </c>
      <c r="D42" s="353"/>
      <c r="E42" s="314"/>
      <c r="F42" s="314"/>
      <c r="G42" s="84">
        <f>avgpoinc!BH35</f>
        <v>25499.61062696945</v>
      </c>
      <c r="H42" s="530">
        <f>B42*0.9/'TC5'!B42</f>
        <v>0.68444986235702143</v>
      </c>
      <c r="I42" s="541">
        <f>C42*0.9/'TC5'!B42</f>
        <v>0.61913133683247668</v>
      </c>
      <c r="J42" s="442"/>
      <c r="K42" s="443"/>
      <c r="L42" s="442"/>
      <c r="M42" s="561">
        <f>G42*0.9/'TC5'!F42</f>
        <v>0.65015353971612899</v>
      </c>
      <c r="P42" s="539">
        <f>H42-'TC2'!G43</f>
        <v>1.0190311942981367E-4</v>
      </c>
    </row>
    <row r="43" spans="1:16" s="87" customFormat="1" ht="15" customHeight="1" x14ac:dyDescent="0.2">
      <c r="A43" s="92">
        <v>1947</v>
      </c>
      <c r="B43" s="425">
        <f>avgpoinc!BC36</f>
        <v>16373.154239987332</v>
      </c>
      <c r="C43" s="317">
        <f>avgpoinc!BD36</f>
        <v>14840.333183464974</v>
      </c>
      <c r="D43" s="353"/>
      <c r="E43" s="314"/>
      <c r="F43" s="314"/>
      <c r="G43" s="84">
        <f>avgpoinc!BH36</f>
        <v>24909.161427488245</v>
      </c>
      <c r="H43" s="530">
        <f>B43*0.9/'TC5'!B43</f>
        <v>0.689332726274276</v>
      </c>
      <c r="I43" s="541">
        <f>C43*0.9/'TC5'!B43</f>
        <v>0.62479881287580363</v>
      </c>
      <c r="J43" s="442"/>
      <c r="K43" s="443"/>
      <c r="L43" s="442"/>
      <c r="M43" s="561">
        <f>G43*0.9/'TC5'!F43</f>
        <v>0.65548726617883402</v>
      </c>
      <c r="P43" s="539">
        <f>H43-'TC2'!G44</f>
        <v>4.289327102054985E-4</v>
      </c>
    </row>
    <row r="44" spans="1:16" s="87" customFormat="1" ht="15" customHeight="1" x14ac:dyDescent="0.2">
      <c r="A44" s="92">
        <v>1948</v>
      </c>
      <c r="B44" s="425">
        <f>avgpoinc!BC37</f>
        <v>16652.230527983433</v>
      </c>
      <c r="C44" s="317">
        <f>avgpoinc!BD37</f>
        <v>15113.054347045749</v>
      </c>
      <c r="D44" s="353"/>
      <c r="E44" s="314"/>
      <c r="F44" s="314"/>
      <c r="G44" s="84">
        <f>avgpoinc!BH37</f>
        <v>25420.866344783855</v>
      </c>
      <c r="H44" s="530">
        <f>B44*0.9/'TC5'!B44</f>
        <v>0.66874085707581399</v>
      </c>
      <c r="I44" s="541">
        <f>C44*0.9/'TC5'!B44</f>
        <v>0.606928717452763</v>
      </c>
      <c r="J44" s="442"/>
      <c r="K44" s="443"/>
      <c r="L44" s="442"/>
      <c r="M44" s="561">
        <f>G44*0.9/'TC5'!F44</f>
        <v>0.63654166455319727</v>
      </c>
      <c r="P44" s="539">
        <f>H44-'TC2'!G45</f>
        <v>9.0781646212167999E-4</v>
      </c>
    </row>
    <row r="45" spans="1:16" s="87" customFormat="1" ht="15" customHeight="1" x14ac:dyDescent="0.2">
      <c r="A45" s="91">
        <v>1949</v>
      </c>
      <c r="B45" s="426">
        <f>avgpoinc!BC38</f>
        <v>16064.619100159438</v>
      </c>
      <c r="C45" s="316">
        <f>avgpoinc!BD38</f>
        <v>14586.873371539432</v>
      </c>
      <c r="D45" s="354"/>
      <c r="E45" s="315"/>
      <c r="F45" s="315"/>
      <c r="G45" s="88">
        <f>avgpoinc!BH38</f>
        <v>24605.709588017522</v>
      </c>
      <c r="H45" s="531">
        <f>B45*0.9/'TC5'!B45</f>
        <v>0.66748028383079183</v>
      </c>
      <c r="I45" s="542">
        <f>C45*0.9/'TC5'!B45</f>
        <v>0.60608037560892614</v>
      </c>
      <c r="J45" s="445"/>
      <c r="K45" s="446"/>
      <c r="L45" s="445"/>
      <c r="M45" s="562">
        <f>G45*0.9/'TC5'!F45</f>
        <v>0.63586005146777069</v>
      </c>
      <c r="P45" s="539">
        <f>H45-'TC2'!G46</f>
        <v>2.261033607755536E-4</v>
      </c>
    </row>
    <row r="46" spans="1:16" s="87" customFormat="1" ht="15" customHeight="1" x14ac:dyDescent="0.2">
      <c r="A46" s="92">
        <v>1950</v>
      </c>
      <c r="B46" s="425">
        <f>avgpoinc!BC39</f>
        <v>17619.60312955235</v>
      </c>
      <c r="C46" s="317">
        <f>avgpoinc!BD39</f>
        <v>16032.919666935606</v>
      </c>
      <c r="D46" s="353"/>
      <c r="E46" s="314"/>
      <c r="F46" s="314"/>
      <c r="G46" s="84">
        <f>avgpoinc!BH39</f>
        <v>26896.287918199891</v>
      </c>
      <c r="H46" s="530">
        <f>B46*0.9/'TC5'!B46</f>
        <v>0.67174914708938016</v>
      </c>
      <c r="I46" s="541">
        <f>C46*0.9/'TC5'!B46</f>
        <v>0.61125667998460598</v>
      </c>
      <c r="J46" s="442"/>
      <c r="K46" s="443"/>
      <c r="L46" s="442"/>
      <c r="M46" s="561">
        <f>G46*0.9/'TC5'!F46</f>
        <v>0.63890493081923216</v>
      </c>
      <c r="P46" s="539">
        <f>H46-'TC2'!G47</f>
        <v>5.9345393600951368E-4</v>
      </c>
    </row>
    <row r="47" spans="1:16" s="87" customFormat="1" ht="15" customHeight="1" x14ac:dyDescent="0.2">
      <c r="A47" s="92">
        <v>1951</v>
      </c>
      <c r="B47" s="425">
        <f>avgpoinc!BC40</f>
        <v>19247.384796157614</v>
      </c>
      <c r="C47" s="317">
        <f>avgpoinc!BD40</f>
        <v>17409.095179643431</v>
      </c>
      <c r="D47" s="353"/>
      <c r="E47" s="314"/>
      <c r="F47" s="314"/>
      <c r="G47" s="84">
        <f>avgpoinc!BH40</f>
        <v>29524.197292679051</v>
      </c>
      <c r="H47" s="530">
        <f>B47*0.9/'TC5'!B47</f>
        <v>0.68687250440657333</v>
      </c>
      <c r="I47" s="541">
        <f>C47*0.9/'TC5'!B47</f>
        <v>0.62127031449390702</v>
      </c>
      <c r="J47" s="442"/>
      <c r="K47" s="443"/>
      <c r="L47" s="442"/>
      <c r="M47" s="561">
        <f>G47*0.9/'TC5'!F47</f>
        <v>0.65490145488075102</v>
      </c>
      <c r="P47" s="539">
        <f>H47-'TC2'!G48</f>
        <v>-1.321400802611894E-5</v>
      </c>
    </row>
    <row r="48" spans="1:16" s="87" customFormat="1" ht="15" customHeight="1" x14ac:dyDescent="0.2">
      <c r="A48" s="92">
        <v>1952</v>
      </c>
      <c r="B48" s="425">
        <f>avgpoinc!BC41</f>
        <v>19926.439459290868</v>
      </c>
      <c r="C48" s="317">
        <f>avgpoinc!BD41</f>
        <v>18010.687310187299</v>
      </c>
      <c r="D48" s="353"/>
      <c r="E48" s="314"/>
      <c r="F48" s="314"/>
      <c r="G48" s="84">
        <f>avgpoinc!BH41</f>
        <v>30632.716171165841</v>
      </c>
      <c r="H48" s="530">
        <f>B48*0.9/'TC5'!B48</f>
        <v>0.69319967261300974</v>
      </c>
      <c r="I48" s="541">
        <f>C48*0.9/'TC5'!B48</f>
        <v>0.62655461215053587</v>
      </c>
      <c r="J48" s="442"/>
      <c r="K48" s="443"/>
      <c r="L48" s="442"/>
      <c r="M48" s="561">
        <f>G48*0.9/'TC5'!F48</f>
        <v>0.66128651082073697</v>
      </c>
      <c r="P48" s="539">
        <f>H48-'TC2'!G49</f>
        <v>8.4484667334239205E-6</v>
      </c>
    </row>
    <row r="49" spans="1:16" s="87" customFormat="1" ht="15" customHeight="1" x14ac:dyDescent="0.2">
      <c r="A49" s="92">
        <v>1953</v>
      </c>
      <c r="B49" s="425">
        <f>avgpoinc!BC42</f>
        <v>20778.793427712695</v>
      </c>
      <c r="C49" s="317">
        <f>avgpoinc!BD42</f>
        <v>18785.163410786532</v>
      </c>
      <c r="D49" s="353"/>
      <c r="E49" s="314"/>
      <c r="F49" s="314"/>
      <c r="G49" s="84">
        <f>avgpoinc!BH42</f>
        <v>31972.512498588818</v>
      </c>
      <c r="H49" s="530">
        <f>B49*0.9/'TC5'!B49</f>
        <v>0.70141790016183714</v>
      </c>
      <c r="I49" s="541">
        <f>C49*0.9/'TC5'!B49</f>
        <v>0.63412006667421261</v>
      </c>
      <c r="J49" s="442"/>
      <c r="K49" s="443"/>
      <c r="L49" s="442"/>
      <c r="M49" s="561">
        <f>G49*0.9/'TC5'!F49</f>
        <v>0.66951120192271929</v>
      </c>
      <c r="P49" s="539">
        <f>H49-'TC2'!G50</f>
        <v>-6.8606972388862708E-5</v>
      </c>
    </row>
    <row r="50" spans="1:16" s="87" customFormat="1" ht="15" customHeight="1" x14ac:dyDescent="0.2">
      <c r="A50" s="92">
        <v>1954</v>
      </c>
      <c r="B50" s="425">
        <f>avgpoinc!BC43</f>
        <v>20133.868760842732</v>
      </c>
      <c r="C50" s="317">
        <f>avgpoinc!BD43</f>
        <v>18264.884992350137</v>
      </c>
      <c r="D50" s="353"/>
      <c r="E50" s="314"/>
      <c r="F50" s="314"/>
      <c r="G50" s="84">
        <f>avgpoinc!BH43</f>
        <v>31001.300194235624</v>
      </c>
      <c r="H50" s="530">
        <f>B50*0.9/'TC5'!B50</f>
        <v>0.69438532917804918</v>
      </c>
      <c r="I50" s="541">
        <f>C50*0.9/'TC5'!B50</f>
        <v>0.62992703133530326</v>
      </c>
      <c r="J50" s="442"/>
      <c r="K50" s="443"/>
      <c r="L50" s="442"/>
      <c r="M50" s="561">
        <f>G50*0.9/'TC5'!F50</f>
        <v>0.6635278989392196</v>
      </c>
      <c r="P50" s="539">
        <f>H50-'TC2'!G51</f>
        <v>-2.5161835241716002E-4</v>
      </c>
    </row>
    <row r="51" spans="1:16" s="87" customFormat="1" ht="15" customHeight="1" x14ac:dyDescent="0.2">
      <c r="A51" s="92">
        <v>1955</v>
      </c>
      <c r="B51" s="425">
        <f>avgpoinc!BC44</f>
        <v>21399.423921822348</v>
      </c>
      <c r="C51" s="317">
        <f>avgpoinc!BD44</f>
        <v>19469.217309868734</v>
      </c>
      <c r="D51" s="353"/>
      <c r="E51" s="314"/>
      <c r="F51" s="314"/>
      <c r="G51" s="84">
        <f>avgpoinc!BH44</f>
        <v>32953.879195623587</v>
      </c>
      <c r="H51" s="530">
        <f>B51*0.9/'TC5'!B51</f>
        <v>0.68881072039295632</v>
      </c>
      <c r="I51" s="541">
        <f>C51*0.9/'TC5'!B51</f>
        <v>0.62668068307306413</v>
      </c>
      <c r="J51" s="442"/>
      <c r="K51" s="443"/>
      <c r="L51" s="442"/>
      <c r="M51" s="561">
        <f>G51*0.9/'TC5'!F51</f>
        <v>0.6588147711501039</v>
      </c>
      <c r="P51" s="539">
        <f>H51-'TC2'!G52</f>
        <v>-2.0314127148712835E-4</v>
      </c>
    </row>
    <row r="52" spans="1:16" s="87" customFormat="1" ht="15" customHeight="1" x14ac:dyDescent="0.2">
      <c r="A52" s="92">
        <v>1956</v>
      </c>
      <c r="B52" s="425">
        <f>avgpoinc!BC45</f>
        <v>22052.89633250091</v>
      </c>
      <c r="C52" s="317">
        <f>avgpoinc!BD45</f>
        <v>20062.251102871407</v>
      </c>
      <c r="D52" s="353"/>
      <c r="E52" s="314"/>
      <c r="F52" s="314"/>
      <c r="G52" s="84">
        <f>avgpoinc!BH45</f>
        <v>33982.751973495702</v>
      </c>
      <c r="H52" s="530">
        <f>B52*0.9/'TC5'!B52</f>
        <v>0.6966106787248213</v>
      </c>
      <c r="I52" s="541">
        <f>C52*0.9/'TC5'!B52</f>
        <v>0.63372983515649361</v>
      </c>
      <c r="J52" s="442"/>
      <c r="K52" s="443"/>
      <c r="L52" s="442"/>
      <c r="M52" s="561">
        <f>G52*0.9/'TC5'!F52</f>
        <v>0.66666107903440064</v>
      </c>
      <c r="P52" s="539">
        <f>H52-'TC2'!G53</f>
        <v>-2.3204635206475199E-4</v>
      </c>
    </row>
    <row r="53" spans="1:16" s="87" customFormat="1" ht="15" customHeight="1" x14ac:dyDescent="0.2">
      <c r="A53" s="92">
        <v>1957</v>
      </c>
      <c r="B53" s="425">
        <f>avgpoinc!BC46</f>
        <v>22066.738562887153</v>
      </c>
      <c r="C53" s="317">
        <f>avgpoinc!BD46</f>
        <v>20071.015732398177</v>
      </c>
      <c r="D53" s="353"/>
      <c r="E53" s="314"/>
      <c r="F53" s="314"/>
      <c r="G53" s="84">
        <f>avgpoinc!BH46</f>
        <v>33990.374690288481</v>
      </c>
      <c r="H53" s="530">
        <f>B53*0.9/'TC5'!B53</f>
        <v>0.69568365371065777</v>
      </c>
      <c r="I53" s="541">
        <f>C53*0.9/'TC5'!B53</f>
        <v>0.63276580354663736</v>
      </c>
      <c r="J53" s="442"/>
      <c r="K53" s="443"/>
      <c r="L53" s="442"/>
      <c r="M53" s="561">
        <f>G53*0.9/'TC5'!F53</f>
        <v>0.66581563278810152</v>
      </c>
      <c r="P53" s="539">
        <f>H53-'TC2'!G54</f>
        <v>-2.1231310566172112E-4</v>
      </c>
    </row>
    <row r="54" spans="1:16" s="87" customFormat="1" ht="15" customHeight="1" x14ac:dyDescent="0.2">
      <c r="A54" s="92">
        <v>1958</v>
      </c>
      <c r="B54" s="425">
        <f>avgpoinc!BC47</f>
        <v>21384.606843521335</v>
      </c>
      <c r="C54" s="317">
        <f>avgpoinc!BD47</f>
        <v>19503.531098967036</v>
      </c>
      <c r="D54" s="353"/>
      <c r="E54" s="314"/>
      <c r="F54" s="314"/>
      <c r="G54" s="84">
        <f>avgpoinc!BH47</f>
        <v>32954.297490153811</v>
      </c>
      <c r="H54" s="530">
        <f>B54*0.9/'TC5'!B54</f>
        <v>0.69367179450055783</v>
      </c>
      <c r="I54" s="541">
        <f>C54*0.9/'TC5'!B54</f>
        <v>0.63265364266524504</v>
      </c>
      <c r="J54" s="442"/>
      <c r="K54" s="443"/>
      <c r="L54" s="442"/>
      <c r="M54" s="561">
        <f>G54*0.9/'TC5'!F54</f>
        <v>0.66419294332610102</v>
      </c>
      <c r="P54" s="539">
        <f>H54-'TC2'!G55</f>
        <v>-2.9045755225920455E-4</v>
      </c>
    </row>
    <row r="55" spans="1:16" s="87" customFormat="1" ht="15" customHeight="1" x14ac:dyDescent="0.2">
      <c r="A55" s="91">
        <v>1959</v>
      </c>
      <c r="B55" s="426">
        <f>avgpoinc!BC48</f>
        <v>22676.712738637965</v>
      </c>
      <c r="C55" s="316">
        <f>avgpoinc!BD48</f>
        <v>20728.530995230572</v>
      </c>
      <c r="D55" s="354"/>
      <c r="E55" s="315"/>
      <c r="F55" s="315"/>
      <c r="G55" s="88">
        <f>avgpoinc!BH48</f>
        <v>35172.969300671415</v>
      </c>
      <c r="H55" s="531">
        <f>B55*0.9/'TC5'!B55</f>
        <v>0.69221509993092001</v>
      </c>
      <c r="I55" s="542">
        <f>C55*0.9/'TC5'!B55</f>
        <v>0.63274612681566844</v>
      </c>
      <c r="J55" s="445"/>
      <c r="K55" s="446"/>
      <c r="L55" s="445"/>
      <c r="M55" s="562">
        <f>G55*0.9/'TC5'!F55</f>
        <v>0.66378160731024338</v>
      </c>
      <c r="P55" s="539">
        <f>H55-'TC2'!G56</f>
        <v>4.2267823801012128E-5</v>
      </c>
    </row>
    <row r="56" spans="1:16" x14ac:dyDescent="0.2">
      <c r="A56" s="67">
        <v>1960</v>
      </c>
      <c r="B56" s="425">
        <f>avgpoinc!BC49</f>
        <v>23220.865962618893</v>
      </c>
      <c r="C56" s="317">
        <f>avgpoinc!BD49</f>
        <v>21253.817187569151</v>
      </c>
      <c r="D56" s="353"/>
      <c r="E56" s="314"/>
      <c r="F56" s="314"/>
      <c r="G56" s="84">
        <f>avgpoinc!BH49</f>
        <v>36096.974127154659</v>
      </c>
      <c r="H56" s="530">
        <f>B56*0.9/'TC5'!B56</f>
        <v>0.69590526413969211</v>
      </c>
      <c r="I56" s="541">
        <f>C56*0.9/'TC5'!B56</f>
        <v>0.63695485291987453</v>
      </c>
      <c r="J56" s="442"/>
      <c r="K56" s="443"/>
      <c r="L56" s="442"/>
      <c r="M56" s="561">
        <f>G56*0.9/'TC5'!F56</f>
        <v>0.6674686765624892</v>
      </c>
      <c r="P56" s="539">
        <f>H56-'TC2'!G57</f>
        <v>5.2708833925940723E-5</v>
      </c>
    </row>
    <row r="57" spans="1:16" x14ac:dyDescent="0.2">
      <c r="A57" s="67">
        <v>1961</v>
      </c>
      <c r="B57" s="425">
        <f>avgpoinc!BC50</f>
        <v>23439.473805393758</v>
      </c>
      <c r="C57" s="317">
        <f>avgpoinc!BD50</f>
        <v>21519.198691309379</v>
      </c>
      <c r="D57" s="353"/>
      <c r="E57" s="314"/>
      <c r="F57" s="314"/>
      <c r="G57" s="84">
        <f>avgpoinc!BH50</f>
        <v>36138.908654555315</v>
      </c>
      <c r="H57" s="530">
        <f>B57*0.9/'TC5'!B57</f>
        <v>0.69339577048701007</v>
      </c>
      <c r="I57" s="541">
        <f>C57*0.9/'TC5'!B57</f>
        <v>0.63658943373506616</v>
      </c>
      <c r="J57" s="442"/>
      <c r="K57" s="443"/>
      <c r="L57" s="442"/>
      <c r="M57" s="561">
        <f>G57*0.9/'TC5'!F57</f>
        <v>0.66547122364458766</v>
      </c>
      <c r="P57" s="539">
        <f>H57-'TC2'!G58</f>
        <v>7.4817998148457576E-5</v>
      </c>
    </row>
    <row r="58" spans="1:16" x14ac:dyDescent="0.2">
      <c r="A58" s="67">
        <v>1962</v>
      </c>
      <c r="B58" s="427">
        <f>avgpoinc!BC51</f>
        <v>24394.455277207315</v>
      </c>
      <c r="C58" s="318">
        <f>avgpoinc!BD51</f>
        <v>22453.214037411868</v>
      </c>
      <c r="D58" s="355">
        <f>avgpoinc!BE51</f>
        <v>25727.600317317818</v>
      </c>
      <c r="E58" s="522">
        <f>avgpoinc!BF51</f>
        <v>34814.56281790603</v>
      </c>
      <c r="F58" s="522">
        <f>avgpoinc!BG51</f>
        <v>12565.026384183271</v>
      </c>
      <c r="G58" s="81">
        <f>avgpoinc!BH51</f>
        <v>36156.844648437138</v>
      </c>
      <c r="H58" s="532">
        <f>B58*0.9/'TC5'!B58</f>
        <v>0.68721979856491089</v>
      </c>
      <c r="I58" s="543">
        <f>C58*0.9/'TC5'!B58</f>
        <v>0.63253280520439148</v>
      </c>
      <c r="J58" s="549">
        <f>D58*0.9/'TC5'!C58</f>
        <v>0.70881393551826477</v>
      </c>
      <c r="K58" s="543">
        <f>E58*0.9/'TC5'!D58</f>
        <v>0.68841066956520092</v>
      </c>
      <c r="L58" s="549">
        <f>F58*0.9/'TC5'!E58</f>
        <v>0.59052002429962169</v>
      </c>
      <c r="M58" s="550">
        <f>G58*0.9/'TC5'!F58</f>
        <v>0.65978303551673878</v>
      </c>
      <c r="P58" s="539">
        <f>H58-'TC2'!G59</f>
        <v>0</v>
      </c>
    </row>
    <row r="59" spans="1:16" x14ac:dyDescent="0.2">
      <c r="A59" s="67">
        <v>1963</v>
      </c>
      <c r="B59" s="428">
        <f>avgpoinc!BC52</f>
        <v>25036.458255063269</v>
      </c>
      <c r="C59" s="319">
        <f>avgpoinc!BD52</f>
        <v>23058.889919415906</v>
      </c>
      <c r="D59" s="353">
        <f>avgpoinc!BE52</f>
        <v>26634.326146115258</v>
      </c>
      <c r="E59" s="524">
        <f>avgpoinc!BF52</f>
        <v>36021.866658696294</v>
      </c>
      <c r="F59" s="524">
        <f>avgpoinc!BG52</f>
        <v>12726.390267351217</v>
      </c>
      <c r="G59" s="62">
        <f>avgpoinc!BH52</f>
        <v>37172.501612304259</v>
      </c>
      <c r="H59" s="533">
        <f>B59*0.9/'TC5'!B59</f>
        <v>0.68236857652664196</v>
      </c>
      <c r="I59" s="544">
        <f>C59*0.9/'TC5'!B59</f>
        <v>0.62846995890140545</v>
      </c>
      <c r="J59" s="551">
        <f>D59*0.9/'TC5'!C59</f>
        <v>0.70785601712090951</v>
      </c>
      <c r="K59" s="544">
        <f>E59*0.9/'TC5'!D59</f>
        <v>0.68591310492257807</v>
      </c>
      <c r="L59" s="551">
        <f>F59*0.9/'TC5'!E59</f>
        <v>0.5780577946048806</v>
      </c>
      <c r="M59" s="552">
        <f>G59*0.9/'TC5'!F59</f>
        <v>0.65641200542449951</v>
      </c>
      <c r="P59" s="539">
        <f>H59-'TC2'!G60</f>
        <v>0</v>
      </c>
    </row>
    <row r="60" spans="1:16" x14ac:dyDescent="0.2">
      <c r="A60" s="67">
        <v>1964</v>
      </c>
      <c r="B60" s="428">
        <f>avgpoinc!BC53</f>
        <v>25879.293405968871</v>
      </c>
      <c r="C60" s="319">
        <f>avgpoinc!BD53</f>
        <v>23850.628717711537</v>
      </c>
      <c r="D60" s="353">
        <f>avgpoinc!BE53</f>
        <v>27541.051974912694</v>
      </c>
      <c r="E60" s="524">
        <f>avgpoinc!BF53</f>
        <v>37229.170499486565</v>
      </c>
      <c r="F60" s="524">
        <f>avgpoinc!BG53</f>
        <v>12887.754150519164</v>
      </c>
      <c r="G60" s="62">
        <f>avgpoinc!BH53</f>
        <v>38639.075441780464</v>
      </c>
      <c r="H60" s="533">
        <f>B60*0.9/'TC5'!B60</f>
        <v>0.6775173544883728</v>
      </c>
      <c r="I60" s="544">
        <f>C60*0.9/'TC5'!B60</f>
        <v>0.6244071125984193</v>
      </c>
      <c r="J60" s="551">
        <f>D60*0.9/'TC5'!C60</f>
        <v>0.70696350932121277</v>
      </c>
      <c r="K60" s="544">
        <f>E60*0.9/'TC5'!D60</f>
        <v>0.68359386920928955</v>
      </c>
      <c r="L60" s="551">
        <f>F60*0.9/'TC5'!E60</f>
        <v>0.5664038360118866</v>
      </c>
      <c r="M60" s="552">
        <f>G60*0.9/'TC5'!F60</f>
        <v>0.65304097533226002</v>
      </c>
      <c r="P60" s="539">
        <f>H60-'TC2'!G61</f>
        <v>0</v>
      </c>
    </row>
    <row r="61" spans="1:16" x14ac:dyDescent="0.2">
      <c r="A61" s="67">
        <v>1965</v>
      </c>
      <c r="B61" s="428">
        <f>avgpoinc!BC54</f>
        <v>27336.00340420819</v>
      </c>
      <c r="C61" s="319">
        <f>avgpoinc!BD54</f>
        <v>25226.392774883938</v>
      </c>
      <c r="D61" s="353">
        <f>avgpoinc!BE54</f>
        <v>28992.244705463367</v>
      </c>
      <c r="E61" s="524">
        <f>avgpoinc!BF54</f>
        <v>39255.181187858638</v>
      </c>
      <c r="F61" s="524">
        <f>avgpoinc!BG54</f>
        <v>13689.946597521175</v>
      </c>
      <c r="G61" s="62">
        <f>avgpoinc!BH54</f>
        <v>40663.094285318344</v>
      </c>
      <c r="H61" s="533">
        <f>B61*0.9/'TC5'!B61</f>
        <v>0.68051549792289756</v>
      </c>
      <c r="I61" s="544">
        <f>C61*0.9/'TC5'!B61</f>
        <v>0.62799784541130077</v>
      </c>
      <c r="J61" s="551">
        <f>D61*0.9/'TC5'!C61</f>
        <v>0.70954258162667572</v>
      </c>
      <c r="K61" s="544">
        <f>E61*0.9/'TC5'!D61</f>
        <v>0.68694254616217498</v>
      </c>
      <c r="L61" s="551">
        <f>F61*0.9/'TC5'!E61</f>
        <v>0.57154265759062561</v>
      </c>
      <c r="M61" s="552">
        <f>G61*0.9/'TC5'!F61</f>
        <v>0.65544044971466053</v>
      </c>
      <c r="P61" s="539">
        <f>H61-'TC2'!G62</f>
        <v>0</v>
      </c>
    </row>
    <row r="62" spans="1:16" x14ac:dyDescent="0.2">
      <c r="A62" s="67">
        <v>1966</v>
      </c>
      <c r="B62" s="428">
        <f>avgpoinc!BC55</f>
        <v>28735.011473336868</v>
      </c>
      <c r="C62" s="319">
        <f>avgpoinc!BD55</f>
        <v>26552.074375074695</v>
      </c>
      <c r="D62" s="353">
        <f>avgpoinc!BE55</f>
        <v>30443.437436014043</v>
      </c>
      <c r="E62" s="524">
        <f>avgpoinc!BF55</f>
        <v>41281.19187623071</v>
      </c>
      <c r="F62" s="524">
        <f>avgpoinc!BG55</f>
        <v>14492.139044523185</v>
      </c>
      <c r="G62" s="62">
        <f>avgpoinc!BH55</f>
        <v>42618.109181824417</v>
      </c>
      <c r="H62" s="533">
        <f>B62*0.9/'TC5'!B62</f>
        <v>0.68351364135742176</v>
      </c>
      <c r="I62" s="544">
        <f>C62*0.9/'TC5'!B62</f>
        <v>0.63158857822418213</v>
      </c>
      <c r="J62" s="551">
        <f>D62*0.9/'TC5'!C62</f>
        <v>0.71189203858375538</v>
      </c>
      <c r="K62" s="544">
        <f>E62*0.9/'TC5'!D62</f>
        <v>0.68999078869819641</v>
      </c>
      <c r="L62" s="551">
        <f>F62*0.9/'TC5'!E62</f>
        <v>0.57619154453277588</v>
      </c>
      <c r="M62" s="552">
        <f>G62*0.9/'TC5'!F62</f>
        <v>0.65783992409706127</v>
      </c>
      <c r="P62" s="539">
        <f>H62-'TC2'!G63</f>
        <v>0</v>
      </c>
    </row>
    <row r="63" spans="1:16" x14ac:dyDescent="0.2">
      <c r="A63" s="67">
        <v>1967</v>
      </c>
      <c r="B63" s="428">
        <f>avgpoinc!BC56</f>
        <v>29620.962462786745</v>
      </c>
      <c r="C63" s="319">
        <f>avgpoinc!BD56</f>
        <v>27405.911798330377</v>
      </c>
      <c r="D63" s="353">
        <f>avgpoinc!BE56</f>
        <v>31082.98806248021</v>
      </c>
      <c r="E63" s="524">
        <f>avgpoinc!BF56</f>
        <v>41402.565506664927</v>
      </c>
      <c r="F63" s="524">
        <f>avgpoinc!BG56</f>
        <v>15913.616687879674</v>
      </c>
      <c r="G63" s="62">
        <f>avgpoinc!BH56</f>
        <v>44767.696372979546</v>
      </c>
      <c r="H63" s="534">
        <f>B63*0.9/'TC5'!B63</f>
        <v>0.69488245993852626</v>
      </c>
      <c r="I63" s="545">
        <f>C63*0.9/'TC5'!B63</f>
        <v>0.64291926473379146</v>
      </c>
      <c r="J63" s="551">
        <f>D63*0.9/'TC5'!C63</f>
        <v>0.71719460934400558</v>
      </c>
      <c r="K63" s="544">
        <f>E63*0.9/'TC5'!D63</f>
        <v>0.69412235170602798</v>
      </c>
      <c r="L63" s="551">
        <f>F63*0.9/'TC5'!E63</f>
        <v>0.60298726707696915</v>
      </c>
      <c r="M63" s="552">
        <f>G63*0.9/'TC5'!F63</f>
        <v>0.66992756724357616</v>
      </c>
      <c r="P63" s="539">
        <f>H63-'TC2'!G64</f>
        <v>0</v>
      </c>
    </row>
    <row r="64" spans="1:16" x14ac:dyDescent="0.2">
      <c r="A64" s="67">
        <v>1968</v>
      </c>
      <c r="B64" s="428">
        <f>avgpoinc!BC57</f>
        <v>30772.774021362846</v>
      </c>
      <c r="C64" s="319">
        <f>avgpoinc!BD57</f>
        <v>28456.176591884137</v>
      </c>
      <c r="D64" s="353">
        <f>avgpoinc!BE57</f>
        <v>32085.566916763437</v>
      </c>
      <c r="E64" s="524">
        <f>avgpoinc!BF57</f>
        <v>42587.369787072879</v>
      </c>
      <c r="F64" s="524">
        <f>avgpoinc!BG57</f>
        <v>16743.654124778135</v>
      </c>
      <c r="G64" s="62">
        <f>avgpoinc!BH57</f>
        <v>46169.478928284174</v>
      </c>
      <c r="H64" s="534">
        <f>B64*0.9/'TC5'!B64</f>
        <v>0.70137884654104699</v>
      </c>
      <c r="I64" s="545">
        <f>C64*0.9/'TC5'!B64</f>
        <v>0.64857852272689342</v>
      </c>
      <c r="J64" s="551">
        <f>D64*0.9/'TC5'!C64</f>
        <v>0.72074965201318264</v>
      </c>
      <c r="K64" s="544">
        <f>E64*0.9/'TC5'!D64</f>
        <v>0.69713831134140491</v>
      </c>
      <c r="L64" s="551">
        <f>F64*0.9/'TC5'!E64</f>
        <v>0.61485523171722889</v>
      </c>
      <c r="M64" s="552">
        <f>G64*0.9/'TC5'!F64</f>
        <v>0.67581970989704132</v>
      </c>
      <c r="P64" s="539">
        <f>H64-'TC2'!G65</f>
        <v>0</v>
      </c>
    </row>
    <row r="65" spans="1:16" x14ac:dyDescent="0.2">
      <c r="A65" s="72">
        <v>1969</v>
      </c>
      <c r="B65" s="429">
        <f>avgpoinc!BC58</f>
        <v>31566.447009317129</v>
      </c>
      <c r="C65" s="320">
        <f>avgpoinc!BD58</f>
        <v>29148.324353454896</v>
      </c>
      <c r="D65" s="354">
        <f>avgpoinc!BE58</f>
        <v>32833.213390373901</v>
      </c>
      <c r="E65" s="526">
        <f>avgpoinc!BF58</f>
        <v>43624.644754252178</v>
      </c>
      <c r="F65" s="526">
        <f>avgpoinc!BG58</f>
        <v>17315.519506098324</v>
      </c>
      <c r="G65" s="68">
        <f>avgpoinc!BH58</f>
        <v>47574.769520497895</v>
      </c>
      <c r="H65" s="535">
        <f>B65*0.9/'TC5'!B65</f>
        <v>0.71003866801038384</v>
      </c>
      <c r="I65" s="546">
        <f>C65*0.9/'TC5'!B65</f>
        <v>0.6556467185728253</v>
      </c>
      <c r="J65" s="553">
        <f>D65*0.9/'TC5'!C65</f>
        <v>0.72698164870962501</v>
      </c>
      <c r="K65" s="547">
        <f>E65*0.9/'TC5'!D65</f>
        <v>0.7020035986788572</v>
      </c>
      <c r="L65" s="553">
        <f>F65*0.9/'TC5'!E65</f>
        <v>0.62914223270490766</v>
      </c>
      <c r="M65" s="554">
        <f>G65*0.9/'TC5'!F65</f>
        <v>0.68442707136273406</v>
      </c>
      <c r="P65" s="539">
        <f>H65-'TC2'!G66</f>
        <v>0</v>
      </c>
    </row>
    <row r="66" spans="1:16" x14ac:dyDescent="0.2">
      <c r="A66" s="67">
        <v>1970</v>
      </c>
      <c r="B66" s="428">
        <f>avgpoinc!BC59</f>
        <v>30947.809109271308</v>
      </c>
      <c r="C66" s="319">
        <f>avgpoinc!BD59</f>
        <v>28583.20674827449</v>
      </c>
      <c r="D66" s="353">
        <f>avgpoinc!BE59</f>
        <v>32004.718473244233</v>
      </c>
      <c r="E66" s="524">
        <f>avgpoinc!BF59</f>
        <v>42426.713833079863</v>
      </c>
      <c r="F66" s="524">
        <f>avgpoinc!BG59</f>
        <v>17142.505327922794</v>
      </c>
      <c r="G66" s="62">
        <f>avgpoinc!BH59</f>
        <v>46254.621385719154</v>
      </c>
      <c r="H66" s="534">
        <f>B66*0.9/'TC5'!B66</f>
        <v>0.7135198503965513</v>
      </c>
      <c r="I66" s="545">
        <f>C66*0.9/'TC5'!B66</f>
        <v>0.65900255914311856</v>
      </c>
      <c r="J66" s="551">
        <f>D66*0.9/'TC5'!C66</f>
        <v>0.72938934189733118</v>
      </c>
      <c r="K66" s="544">
        <f>E66*0.9/'TC5'!D66</f>
        <v>0.70280499767977733</v>
      </c>
      <c r="L66" s="551">
        <f>F66*0.9/'TC5'!E66</f>
        <v>0.63779112894553702</v>
      </c>
      <c r="M66" s="552">
        <f>G66*0.9/'TC5'!F66</f>
        <v>0.68700771499425173</v>
      </c>
      <c r="P66" s="539">
        <f>H66-'TC2'!G67</f>
        <v>0</v>
      </c>
    </row>
    <row r="67" spans="1:16" x14ac:dyDescent="0.2">
      <c r="A67" s="67">
        <v>1971</v>
      </c>
      <c r="B67" s="428">
        <f>avgpoinc!BC60</f>
        <v>31036.566196621985</v>
      </c>
      <c r="C67" s="319">
        <f>avgpoinc!BD60</f>
        <v>28705.502626000176</v>
      </c>
      <c r="D67" s="353">
        <f>avgpoinc!BE60</f>
        <v>32191.146509757116</v>
      </c>
      <c r="E67" s="524">
        <f>avgpoinc!BF60</f>
        <v>42268.777552137035</v>
      </c>
      <c r="F67" s="524">
        <f>avgpoinc!BG60</f>
        <v>17529.420107600206</v>
      </c>
      <c r="G67" s="62">
        <f>avgpoinc!BH60</f>
        <v>46297.957973515578</v>
      </c>
      <c r="H67" s="534">
        <f>B67*0.9/'TC5'!B67</f>
        <v>0.71196212843642559</v>
      </c>
      <c r="I67" s="545">
        <f>C67*0.9/'TC5'!B67</f>
        <v>0.6584887844219337</v>
      </c>
      <c r="J67" s="551">
        <f>D67*0.9/'TC5'!C67</f>
        <v>0.72785894628032111</v>
      </c>
      <c r="K67" s="544">
        <f>E67*0.9/'TC5'!D67</f>
        <v>0.70057669657398935</v>
      </c>
      <c r="L67" s="551">
        <f>F67*0.9/'TC5'!E67</f>
        <v>0.64078230460290808</v>
      </c>
      <c r="M67" s="552">
        <f>G67*0.9/'TC5'!F67</f>
        <v>0.68464913708157826</v>
      </c>
      <c r="P67" s="539">
        <f>H67-'TC2'!G68</f>
        <v>0</v>
      </c>
    </row>
    <row r="68" spans="1:16" x14ac:dyDescent="0.2">
      <c r="A68" s="67">
        <v>1972</v>
      </c>
      <c r="B68" s="428">
        <f>avgpoinc!BC61</f>
        <v>32019.525020284662</v>
      </c>
      <c r="C68" s="319">
        <f>avgpoinc!BD61</f>
        <v>29699.651868747449</v>
      </c>
      <c r="D68" s="353">
        <f>avgpoinc!BE61</f>
        <v>32883.361771600932</v>
      </c>
      <c r="E68" s="524">
        <f>avgpoinc!BF61</f>
        <v>43321.311351204931</v>
      </c>
      <c r="F68" s="524">
        <f>avgpoinc!BG61</f>
        <v>18577.026740876823</v>
      </c>
      <c r="G68" s="62">
        <f>avgpoinc!BH61</f>
        <v>46896.419154740004</v>
      </c>
      <c r="H68" s="534">
        <f>B68*0.9/'TC5'!B68</f>
        <v>0.70864572245773161</v>
      </c>
      <c r="I68" s="545">
        <f>C68*0.9/'TC5'!B68</f>
        <v>0.65730304375028936</v>
      </c>
      <c r="J68" s="551">
        <f>D68*0.9/'TC5'!C68</f>
        <v>0.72431355356093252</v>
      </c>
      <c r="K68" s="544">
        <f>E68*0.9/'TC5'!D68</f>
        <v>0.69774251525086584</v>
      </c>
      <c r="L68" s="551">
        <f>F68*0.9/'TC5'!E68</f>
        <v>0.64112923492939433</v>
      </c>
      <c r="M68" s="552">
        <f>G68*0.9/'TC5'!F68</f>
        <v>0.6806396686588414</v>
      </c>
      <c r="P68" s="539">
        <f>H68-'TC2'!G69</f>
        <v>0</v>
      </c>
    </row>
    <row r="69" spans="1:16" x14ac:dyDescent="0.2">
      <c r="A69" s="67">
        <v>1973</v>
      </c>
      <c r="B69" s="428">
        <f>avgpoinc!BC62</f>
        <v>33326.15023323847</v>
      </c>
      <c r="C69" s="319">
        <f>avgpoinc!BD62</f>
        <v>30950.092756757775</v>
      </c>
      <c r="D69" s="353">
        <f>avgpoinc!BE62</f>
        <v>34217.234718729145</v>
      </c>
      <c r="E69" s="524">
        <f>avgpoinc!BF62</f>
        <v>45049.041686501951</v>
      </c>
      <c r="F69" s="524">
        <f>avgpoinc!BG62</f>
        <v>19545.985226740708</v>
      </c>
      <c r="G69" s="62">
        <f>avgpoinc!BH62</f>
        <v>48785.834779276054</v>
      </c>
      <c r="H69" s="534">
        <f>B69*0.9/'TC5'!B69</f>
        <v>0.70790339042468986</v>
      </c>
      <c r="I69" s="545">
        <f>C69*0.9/'TC5'!B69</f>
        <v>0.65743193987691495</v>
      </c>
      <c r="J69" s="551">
        <f>D69*0.9/'TC5'!C69</f>
        <v>0.72254359632461285</v>
      </c>
      <c r="K69" s="544">
        <f>E69*0.9/'TC5'!D69</f>
        <v>0.69514512107889448</v>
      </c>
      <c r="L69" s="551">
        <f>F69*0.9/'TC5'!E69</f>
        <v>0.64649152991660219</v>
      </c>
      <c r="M69" s="552">
        <f>G69*0.9/'TC5'!F69</f>
        <v>0.67959116010752041</v>
      </c>
      <c r="P69" s="539">
        <f>H69-'TC2'!G70</f>
        <v>0</v>
      </c>
    </row>
    <row r="70" spans="1:16" x14ac:dyDescent="0.2">
      <c r="A70" s="67">
        <v>1974</v>
      </c>
      <c r="B70" s="428">
        <f>avgpoinc!BC63</f>
        <v>32601.485255899999</v>
      </c>
      <c r="C70" s="319">
        <f>avgpoinc!BD63</f>
        <v>30335.568831550172</v>
      </c>
      <c r="D70" s="353">
        <f>avgpoinc!BE63</f>
        <v>33474.818009935858</v>
      </c>
      <c r="E70" s="524">
        <f>avgpoinc!BF63</f>
        <v>43565.731702444245</v>
      </c>
      <c r="F70" s="524">
        <f>avgpoinc!BG63</f>
        <v>19621.723688644161</v>
      </c>
      <c r="G70" s="62">
        <f>avgpoinc!BH63</f>
        <v>47553.681187801303</v>
      </c>
      <c r="H70" s="534">
        <f>B70*0.9/'TC5'!B70</f>
        <v>0.71275552493761984</v>
      </c>
      <c r="I70" s="545">
        <f>C70*0.9/'TC5'!B70</f>
        <v>0.66321654112061867</v>
      </c>
      <c r="J70" s="551">
        <f>D70*0.9/'TC5'!C70</f>
        <v>0.72586256243221237</v>
      </c>
      <c r="K70" s="544">
        <f>E70*0.9/'TC5'!D70</f>
        <v>0.69657833647261214</v>
      </c>
      <c r="L70" s="551">
        <f>F70*0.9/'TC5'!E70</f>
        <v>0.65843943565459995</v>
      </c>
      <c r="M70" s="552">
        <f>G70*0.9/'TC5'!F70</f>
        <v>0.68382654614470084</v>
      </c>
      <c r="P70" s="539">
        <f>H70-'TC2'!G71</f>
        <v>0</v>
      </c>
    </row>
    <row r="71" spans="1:16" x14ac:dyDescent="0.2">
      <c r="A71" s="67">
        <v>1975</v>
      </c>
      <c r="B71" s="428">
        <f>avgpoinc!BC64</f>
        <v>31552.206380239022</v>
      </c>
      <c r="C71" s="319">
        <f>avgpoinc!BD64</f>
        <v>29473.85990285653</v>
      </c>
      <c r="D71" s="353">
        <f>avgpoinc!BE64</f>
        <v>31848.08739596829</v>
      </c>
      <c r="E71" s="524">
        <f>avgpoinc!BF64</f>
        <v>41073.177302548087</v>
      </c>
      <c r="F71" s="524">
        <f>avgpoinc!BG64</f>
        <v>19954.053339752794</v>
      </c>
      <c r="G71" s="62">
        <f>avgpoinc!BH64</f>
        <v>45765.881492275606</v>
      </c>
      <c r="H71" s="534">
        <f>B71*0.9/'TC5'!B71</f>
        <v>0.71277369405436275</v>
      </c>
      <c r="I71" s="545">
        <f>C71*0.9/'TC5'!B71</f>
        <v>0.66582323111822461</v>
      </c>
      <c r="J71" s="551">
        <f>D71*0.9/'TC5'!C71</f>
        <v>0.72445388877747519</v>
      </c>
      <c r="K71" s="544">
        <f>E71*0.9/'TC5'!D71</f>
        <v>0.69563988166930812</v>
      </c>
      <c r="L71" s="551">
        <f>F71*0.9/'TC5'!E71</f>
        <v>0.66383471540950723</v>
      </c>
      <c r="M71" s="552">
        <f>G71*0.9/'TC5'!F71</f>
        <v>0.68379407631164202</v>
      </c>
      <c r="P71" s="539">
        <f>H71-'TC2'!G72</f>
        <v>0</v>
      </c>
    </row>
    <row r="72" spans="1:16" x14ac:dyDescent="0.2">
      <c r="A72" s="67">
        <v>1976</v>
      </c>
      <c r="B72" s="428">
        <f>avgpoinc!BC65</f>
        <v>32708.535831045854</v>
      </c>
      <c r="C72" s="319">
        <f>avgpoinc!BD65</f>
        <v>30653.206291091061</v>
      </c>
      <c r="D72" s="353">
        <f>avgpoinc!BE65</f>
        <v>33016.518233984571</v>
      </c>
      <c r="E72" s="524">
        <f>avgpoinc!BF65</f>
        <v>42385.89988682876</v>
      </c>
      <c r="F72" s="524">
        <f>avgpoinc!BG65</f>
        <v>21071.914719941011</v>
      </c>
      <c r="G72" s="62">
        <f>avgpoinc!BH65</f>
        <v>47195.598697412679</v>
      </c>
      <c r="H72" s="534">
        <f>B72*0.9/'TC5'!B72</f>
        <v>0.7128998745123738</v>
      </c>
      <c r="I72" s="545">
        <f>C72*0.9/'TC5'!B72</f>
        <v>0.66810287782979572</v>
      </c>
      <c r="J72" s="551">
        <f>D72*0.9/'TC5'!C72</f>
        <v>0.72440290263384077</v>
      </c>
      <c r="K72" s="544">
        <f>E72*0.9/'TC5'!D72</f>
        <v>0.6958158173111143</v>
      </c>
      <c r="L72" s="551">
        <f>F72*0.9/'TC5'!E72</f>
        <v>0.667749284337816</v>
      </c>
      <c r="M72" s="552">
        <f>G72*0.9/'TC5'!F72</f>
        <v>0.68345791724027549</v>
      </c>
      <c r="P72" s="539">
        <f>H72-'TC2'!G73</f>
        <v>0</v>
      </c>
    </row>
    <row r="73" spans="1:16" x14ac:dyDescent="0.2">
      <c r="A73" s="67">
        <v>1977</v>
      </c>
      <c r="B73" s="428">
        <f>avgpoinc!BC66</f>
        <v>33602.601750587673</v>
      </c>
      <c r="C73" s="319">
        <f>avgpoinc!BD66</f>
        <v>31578.992652885583</v>
      </c>
      <c r="D73" s="353">
        <f>avgpoinc!BE66</f>
        <v>33703.725341528851</v>
      </c>
      <c r="E73" s="524">
        <f>avgpoinc!BF66</f>
        <v>43306.233314789446</v>
      </c>
      <c r="F73" s="524">
        <f>avgpoinc!BG66</f>
        <v>21968.268298719198</v>
      </c>
      <c r="G73" s="62">
        <f>avgpoinc!BH66</f>
        <v>47873.022920926887</v>
      </c>
      <c r="H73" s="534">
        <f>B73*0.9/'TC5'!B73</f>
        <v>0.71032048286597416</v>
      </c>
      <c r="I73" s="545">
        <f>C73*0.9/'TC5'!B73</f>
        <v>0.66754370617228886</v>
      </c>
      <c r="J73" s="551">
        <f>D73*0.9/'TC5'!C73</f>
        <v>0.72242038650087903</v>
      </c>
      <c r="K73" s="544">
        <f>E73*0.9/'TC5'!D73</f>
        <v>0.6938317829854056</v>
      </c>
      <c r="L73" s="551">
        <f>F73*0.9/'TC5'!E73</f>
        <v>0.66718846525521525</v>
      </c>
      <c r="M73" s="552">
        <f>G73*0.9/'TC5'!F73</f>
        <v>0.68000395006612269</v>
      </c>
      <c r="P73" s="539">
        <f>H73-'TC2'!G74</f>
        <v>0</v>
      </c>
    </row>
    <row r="74" spans="1:16" x14ac:dyDescent="0.2">
      <c r="A74" s="67">
        <v>1978</v>
      </c>
      <c r="B74" s="428">
        <f>avgpoinc!BC67</f>
        <v>34684.481364501764</v>
      </c>
      <c r="C74" s="319">
        <f>avgpoinc!BD67</f>
        <v>32661.107861763943</v>
      </c>
      <c r="D74" s="353">
        <f>avgpoinc!BE67</f>
        <v>34915.564855642893</v>
      </c>
      <c r="E74" s="524">
        <f>avgpoinc!BF67</f>
        <v>44457.303131915432</v>
      </c>
      <c r="F74" s="524">
        <f>avgpoinc!BG67</f>
        <v>22977.84933331337</v>
      </c>
      <c r="G74" s="62">
        <f>avgpoinc!BH67</f>
        <v>49051.079853729731</v>
      </c>
      <c r="H74" s="534">
        <f>B74*0.9/'TC5'!B74</f>
        <v>0.70804753408233456</v>
      </c>
      <c r="I74" s="545">
        <f>C74*0.9/'TC5'!B74</f>
        <v>0.66674247306425904</v>
      </c>
      <c r="J74" s="551">
        <f>D74*0.9/'TC5'!C74</f>
        <v>0.72005769412411347</v>
      </c>
      <c r="K74" s="544">
        <f>E74*0.9/'TC5'!D74</f>
        <v>0.6913986979545842</v>
      </c>
      <c r="L74" s="551">
        <f>F74*0.9/'TC5'!E74</f>
        <v>0.66819465896927199</v>
      </c>
      <c r="M74" s="552">
        <f>G74*0.9/'TC5'!F74</f>
        <v>0.6770853944288574</v>
      </c>
      <c r="P74" s="539">
        <f>H74-'TC2'!G75</f>
        <v>0</v>
      </c>
    </row>
    <row r="75" spans="1:16" x14ac:dyDescent="0.2">
      <c r="A75" s="72">
        <v>1979</v>
      </c>
      <c r="B75" s="429">
        <f>avgpoinc!BC68</f>
        <v>34682.30555191492</v>
      </c>
      <c r="C75" s="320">
        <f>avgpoinc!BD68</f>
        <v>32707.342820976726</v>
      </c>
      <c r="D75" s="354">
        <f>avgpoinc!BE68</f>
        <v>34878.800809601016</v>
      </c>
      <c r="E75" s="526">
        <f>avgpoinc!BF68</f>
        <v>44265.545192797217</v>
      </c>
      <c r="F75" s="526">
        <f>avgpoinc!BG68</f>
        <v>23301.712813248501</v>
      </c>
      <c r="G75" s="68">
        <f>avgpoinc!BH68</f>
        <v>48788.443780423164</v>
      </c>
      <c r="H75" s="536">
        <f>B75*0.9/'TC5'!B75</f>
        <v>0.70534732937812805</v>
      </c>
      <c r="I75" s="547">
        <f>C75*0.9/'TC5'!B75</f>
        <v>0.66518175601959217</v>
      </c>
      <c r="J75" s="553">
        <f>D75*0.9/'TC5'!C75</f>
        <v>0.71808207035064697</v>
      </c>
      <c r="K75" s="547">
        <f>E75*0.9/'TC5'!D75</f>
        <v>0.68808200955390941</v>
      </c>
      <c r="L75" s="553">
        <f>F75*0.9/'TC5'!E75</f>
        <v>0.66879782080650341</v>
      </c>
      <c r="M75" s="554">
        <f>G75*0.9/'TC5'!F75</f>
        <v>0.67384299635887157</v>
      </c>
      <c r="P75" s="539">
        <f>H75-'TC2'!G76</f>
        <v>0</v>
      </c>
    </row>
    <row r="76" spans="1:16" x14ac:dyDescent="0.2">
      <c r="A76" s="67">
        <v>1980</v>
      </c>
      <c r="B76" s="428">
        <f>avgpoinc!BC69</f>
        <v>33951.204538893529</v>
      </c>
      <c r="C76" s="319">
        <f>avgpoinc!BD69</f>
        <v>32092.732470867675</v>
      </c>
      <c r="D76" s="353">
        <f>avgpoinc!BE69</f>
        <v>33867.37240072796</v>
      </c>
      <c r="E76" s="524">
        <f>avgpoinc!BF69</f>
        <v>42712.531080534558</v>
      </c>
      <c r="F76" s="524">
        <f>avgpoinc!BG69</f>
        <v>23452.035823978218</v>
      </c>
      <c r="G76" s="62">
        <f>avgpoinc!BH69</f>
        <v>47436.872399186308</v>
      </c>
      <c r="H76" s="533">
        <f>B76*0.9/'TC5'!B76</f>
        <v>0.71120071411132812</v>
      </c>
      <c r="I76" s="544">
        <f>C76*0.9/'TC5'!B76</f>
        <v>0.67226994037628163</v>
      </c>
      <c r="J76" s="551">
        <f>D76*0.9/'TC5'!C76</f>
        <v>0.72248241305351268</v>
      </c>
      <c r="K76" s="544">
        <f>E76*0.9/'TC5'!D76</f>
        <v>0.69264024496078491</v>
      </c>
      <c r="L76" s="551">
        <f>F76*0.9/'TC5'!E76</f>
        <v>0.67679697275161754</v>
      </c>
      <c r="M76" s="552">
        <f>G76*0.9/'TC5'!F76</f>
        <v>0.67855000495910645</v>
      </c>
      <c r="P76" s="539">
        <f>H76-'TC2'!G77</f>
        <v>0</v>
      </c>
    </row>
    <row r="77" spans="1:16" x14ac:dyDescent="0.2">
      <c r="A77" s="67">
        <v>1981</v>
      </c>
      <c r="B77" s="428">
        <f>avgpoinc!BC70</f>
        <v>33740.230753263182</v>
      </c>
      <c r="C77" s="319">
        <f>avgpoinc!BD70</f>
        <v>32014.202801555159</v>
      </c>
      <c r="D77" s="353">
        <f>avgpoinc!BE70</f>
        <v>33277.64490993369</v>
      </c>
      <c r="E77" s="524">
        <f>avgpoinc!BF70</f>
        <v>42052.019076635392</v>
      </c>
      <c r="F77" s="524">
        <f>avgpoinc!BG70</f>
        <v>23775.263371733112</v>
      </c>
      <c r="G77" s="62">
        <f>avgpoinc!BH70</f>
        <v>46959.545063803467</v>
      </c>
      <c r="H77" s="533">
        <f>B77*0.9/'TC5'!B77</f>
        <v>0.70138931274414051</v>
      </c>
      <c r="I77" s="544">
        <f>C77*0.9/'TC5'!B77</f>
        <v>0.66550877690315247</v>
      </c>
      <c r="J77" s="551">
        <f>D77*0.9/'TC5'!C77</f>
        <v>0.7126086652278899</v>
      </c>
      <c r="K77" s="544">
        <f>E77*0.9/'TC5'!D77</f>
        <v>0.68542414903640725</v>
      </c>
      <c r="L77" s="551">
        <f>F77*0.9/'TC5'!E77</f>
        <v>0.66620960831642151</v>
      </c>
      <c r="M77" s="552">
        <f>G77*0.9/'TC5'!F77</f>
        <v>0.66934242844581615</v>
      </c>
      <c r="P77" s="539">
        <f>H77-'TC2'!G78</f>
        <v>0</v>
      </c>
    </row>
    <row r="78" spans="1:16" x14ac:dyDescent="0.2">
      <c r="A78" s="67">
        <v>1982</v>
      </c>
      <c r="B78" s="428">
        <f>avgpoinc!BC71</f>
        <v>32376.863164197159</v>
      </c>
      <c r="C78" s="319">
        <f>avgpoinc!BD71</f>
        <v>30694.64292439893</v>
      </c>
      <c r="D78" s="353">
        <f>avgpoinc!BE71</f>
        <v>31568.801185042103</v>
      </c>
      <c r="E78" s="524">
        <f>avgpoinc!BF71</f>
        <v>40036.936469775508</v>
      </c>
      <c r="F78" s="524">
        <f>avgpoinc!BG71</f>
        <v>23273.808147649441</v>
      </c>
      <c r="G78" s="62">
        <f>avgpoinc!BH71</f>
        <v>44883.154327276767</v>
      </c>
      <c r="H78" s="533">
        <f>B78*0.9/'TC5'!B78</f>
        <v>0.69591510295867909</v>
      </c>
      <c r="I78" s="544">
        <f>C78*0.9/'TC5'!B78</f>
        <v>0.65975710749626137</v>
      </c>
      <c r="J78" s="551">
        <f>D78*0.9/'TC5'!C78</f>
        <v>0.70604929327964761</v>
      </c>
      <c r="K78" s="544">
        <f>E78*0.9/'TC5'!D78</f>
        <v>0.67850768566131592</v>
      </c>
      <c r="L78" s="551">
        <f>F78*0.9/'TC5'!E78</f>
        <v>0.66263413429260243</v>
      </c>
      <c r="M78" s="552">
        <f>G78*0.9/'TC5'!F78</f>
        <v>0.66300368309021007</v>
      </c>
      <c r="P78" s="539">
        <f>H78-'TC2'!G79</f>
        <v>0</v>
      </c>
    </row>
    <row r="79" spans="1:16" x14ac:dyDescent="0.2">
      <c r="A79" s="67">
        <v>1983</v>
      </c>
      <c r="B79" s="428">
        <f>avgpoinc!BC72</f>
        <v>32504.217683722316</v>
      </c>
      <c r="C79" s="319">
        <f>avgpoinc!BD72</f>
        <v>30884.363834993499</v>
      </c>
      <c r="D79" s="353">
        <f>avgpoinc!BE72</f>
        <v>31468.898083638855</v>
      </c>
      <c r="E79" s="524">
        <f>avgpoinc!BF72</f>
        <v>39526.634195346545</v>
      </c>
      <c r="F79" s="524">
        <f>avgpoinc!BG72</f>
        <v>23932.83919382358</v>
      </c>
      <c r="G79" s="62">
        <f>avgpoinc!BH72</f>
        <v>44768.985612315424</v>
      </c>
      <c r="H79" s="533">
        <f>B79*0.9/'TC5'!B79</f>
        <v>0.68787816166877758</v>
      </c>
      <c r="I79" s="544">
        <f>C79*0.9/'TC5'!B79</f>
        <v>0.6535976231098175</v>
      </c>
      <c r="J79" s="551">
        <f>D79*0.9/'TC5'!C79</f>
        <v>0.69814315438270569</v>
      </c>
      <c r="K79" s="544">
        <f>E79*0.9/'TC5'!D79</f>
        <v>0.669290691614151</v>
      </c>
      <c r="L79" s="551">
        <f>F79*0.9/'TC5'!E79</f>
        <v>0.65619358420371998</v>
      </c>
      <c r="M79" s="552">
        <f>G79*0.9/'TC5'!F79</f>
        <v>0.65422564744949341</v>
      </c>
      <c r="P79" s="539">
        <f>H79-'TC2'!G80</f>
        <v>0</v>
      </c>
    </row>
    <row r="80" spans="1:16" x14ac:dyDescent="0.2">
      <c r="A80" s="67">
        <v>1984</v>
      </c>
      <c r="B80" s="428">
        <f>avgpoinc!BC73</f>
        <v>33876.094473604586</v>
      </c>
      <c r="C80" s="319">
        <f>avgpoinc!BD73</f>
        <v>32344.520105868232</v>
      </c>
      <c r="D80" s="353">
        <f>avgpoinc!BE73</f>
        <v>32388.417460662909</v>
      </c>
      <c r="E80" s="524">
        <f>avgpoinc!BF73</f>
        <v>41320.175725850262</v>
      </c>
      <c r="F80" s="524">
        <f>avgpoinc!BG73</f>
        <v>24895.272889808741</v>
      </c>
      <c r="G80" s="62">
        <f>avgpoinc!BH73</f>
        <v>46623.052507244953</v>
      </c>
      <c r="H80" s="533">
        <f>B80*0.9/'TC5'!B80</f>
        <v>0.67211583256721497</v>
      </c>
      <c r="I80" s="544">
        <f>C80*0.9/'TC5'!B80</f>
        <v>0.64172875881195068</v>
      </c>
      <c r="J80" s="551">
        <f>D80*0.9/'TC5'!C80</f>
        <v>0.68055817484855652</v>
      </c>
      <c r="K80" s="544">
        <f>E80*0.9/'TC5'!D80</f>
        <v>0.65946561098098744</v>
      </c>
      <c r="L80" s="551">
        <f>F80*0.9/'TC5'!E80</f>
        <v>0.6362476646900177</v>
      </c>
      <c r="M80" s="552">
        <f>G80*0.9/'TC5'!F80</f>
        <v>0.63916659355163563</v>
      </c>
      <c r="P80" s="539">
        <f>H80-'TC2'!G81</f>
        <v>0</v>
      </c>
    </row>
    <row r="81" spans="1:16" x14ac:dyDescent="0.2">
      <c r="A81" s="67">
        <v>1985</v>
      </c>
      <c r="B81" s="428">
        <f>avgpoinc!BC74</f>
        <v>34450.736732285011</v>
      </c>
      <c r="C81" s="319">
        <f>avgpoinc!BD74</f>
        <v>32892.55542434824</v>
      </c>
      <c r="D81" s="353">
        <f>avgpoinc!BE74</f>
        <v>32886.098300501711</v>
      </c>
      <c r="E81" s="524">
        <f>avgpoinc!BF74</f>
        <v>42004.685998977118</v>
      </c>
      <c r="F81" s="524">
        <f>avgpoinc!BG74</f>
        <v>25387.167624620764</v>
      </c>
      <c r="G81" s="62">
        <f>avgpoinc!BH74</f>
        <v>47170.425829388216</v>
      </c>
      <c r="H81" s="533">
        <f>B81*0.9/'TC5'!B81</f>
        <v>0.67194366455078125</v>
      </c>
      <c r="I81" s="544">
        <f>C81*0.9/'TC5'!B81</f>
        <v>0.64155215024948109</v>
      </c>
      <c r="J81" s="551">
        <f>D81*0.9/'TC5'!C81</f>
        <v>0.68094533681869518</v>
      </c>
      <c r="K81" s="544">
        <f>E81*0.9/'TC5'!D81</f>
        <v>0.66005247831344616</v>
      </c>
      <c r="L81" s="551">
        <f>F81*0.9/'TC5'!E81</f>
        <v>0.63508990406990051</v>
      </c>
      <c r="M81" s="552">
        <f>G81*0.9/'TC5'!F81</f>
        <v>0.63853335380554188</v>
      </c>
      <c r="P81" s="539">
        <f>H81-'TC2'!G82</f>
        <v>0</v>
      </c>
    </row>
    <row r="82" spans="1:16" x14ac:dyDescent="0.2">
      <c r="A82" s="67">
        <v>1986</v>
      </c>
      <c r="B82" s="428">
        <f>avgpoinc!BC75</f>
        <v>35040.605121420289</v>
      </c>
      <c r="C82" s="319">
        <f>avgpoinc!BD75</f>
        <v>33384.118066136696</v>
      </c>
      <c r="D82" s="353">
        <f>avgpoinc!BE75</f>
        <v>33480.794212643188</v>
      </c>
      <c r="E82" s="524">
        <f>avgpoinc!BF75</f>
        <v>42588.105197281919</v>
      </c>
      <c r="F82" s="524">
        <f>avgpoinc!BG75</f>
        <v>25937.553767341022</v>
      </c>
      <c r="G82" s="62">
        <f>avgpoinc!BH75</f>
        <v>47482.834767588785</v>
      </c>
      <c r="H82" s="533">
        <f>B82*0.9/'TC5'!B82</f>
        <v>0.6774386763572694</v>
      </c>
      <c r="I82" s="544">
        <f>C82*0.9/'TC5'!B82</f>
        <v>0.64541387557983387</v>
      </c>
      <c r="J82" s="551">
        <f>D82*0.9/'TC5'!C82</f>
        <v>0.68367648124694835</v>
      </c>
      <c r="K82" s="544">
        <f>E82*0.9/'TC5'!D82</f>
        <v>0.66067728400230408</v>
      </c>
      <c r="L82" s="551">
        <f>F82*0.9/'TC5'!E82</f>
        <v>0.64528852701187145</v>
      </c>
      <c r="M82" s="552">
        <f>G82*0.9/'TC5'!F82</f>
        <v>0.64200803637504567</v>
      </c>
      <c r="P82" s="539">
        <f>H82-'TC2'!G83</f>
        <v>0</v>
      </c>
    </row>
    <row r="83" spans="1:16" x14ac:dyDescent="0.2">
      <c r="A83" s="67">
        <v>1987</v>
      </c>
      <c r="B83" s="428">
        <f>avgpoinc!BC76</f>
        <v>35881.829807930626</v>
      </c>
      <c r="C83" s="319">
        <f>avgpoinc!BD76</f>
        <v>34169.610491770974</v>
      </c>
      <c r="D83" s="353">
        <f>avgpoinc!BE76</f>
        <v>34848.441966010294</v>
      </c>
      <c r="E83" s="524">
        <f>avgpoinc!BF76</f>
        <v>43117.896213367749</v>
      </c>
      <c r="F83" s="524">
        <f>avgpoinc!BG76</f>
        <v>26906.005532288313</v>
      </c>
      <c r="G83" s="62">
        <f>avgpoinc!BH76</f>
        <v>48112.116231728047</v>
      </c>
      <c r="H83" s="533">
        <f>B83*0.9/'TC5'!B83</f>
        <v>0.67332938313484181</v>
      </c>
      <c r="I83" s="544">
        <f>C83*0.9/'TC5'!B83</f>
        <v>0.64119926095008828</v>
      </c>
      <c r="J83" s="551">
        <f>D83*0.9/'TC5'!C83</f>
        <v>0.67768454551696788</v>
      </c>
      <c r="K83" s="544">
        <f>E83*0.9/'TC5'!D83</f>
        <v>0.65091735124588024</v>
      </c>
      <c r="L83" s="551">
        <f>F83*0.9/'TC5'!E83</f>
        <v>0.64997780323028564</v>
      </c>
      <c r="M83" s="552">
        <f>G83*0.9/'TC5'!F83</f>
        <v>0.63634806871414173</v>
      </c>
      <c r="P83" s="539">
        <f>H83-'TC2'!G84</f>
        <v>0</v>
      </c>
    </row>
    <row r="84" spans="1:16" x14ac:dyDescent="0.2">
      <c r="A84" s="67">
        <v>1988</v>
      </c>
      <c r="B84" s="428">
        <f>avgpoinc!BC77</f>
        <v>36409.880431701786</v>
      </c>
      <c r="C84" s="319">
        <f>avgpoinc!BD77</f>
        <v>34714.063231828215</v>
      </c>
      <c r="D84" s="353">
        <f>avgpoinc!BE77</f>
        <v>35539.296635802253</v>
      </c>
      <c r="E84" s="524">
        <f>avgpoinc!BF77</f>
        <v>43640.053617150937</v>
      </c>
      <c r="F84" s="524">
        <f>avgpoinc!BG77</f>
        <v>27403.611218708618</v>
      </c>
      <c r="G84" s="62">
        <f>avgpoinc!BH77</f>
        <v>48628.290521148505</v>
      </c>
      <c r="H84" s="533">
        <f>B84*0.9/'TC5'!B84</f>
        <v>0.6556835174560548</v>
      </c>
      <c r="I84" s="544">
        <f>C84*0.9/'TC5'!B84</f>
        <v>0.62514457106590282</v>
      </c>
      <c r="J84" s="551">
        <f>D84*0.9/'TC5'!C84</f>
        <v>0.65725609660148621</v>
      </c>
      <c r="K84" s="544">
        <f>E84*0.9/'TC5'!D84</f>
        <v>0.62919321656227112</v>
      </c>
      <c r="L84" s="551">
        <f>F84*0.9/'TC5'!E84</f>
        <v>0.64114394783973683</v>
      </c>
      <c r="M84" s="552">
        <f>G84*0.9/'TC5'!F84</f>
        <v>0.61884906888008107</v>
      </c>
      <c r="P84" s="539">
        <f>H84-'TC2'!G85</f>
        <v>0</v>
      </c>
    </row>
    <row r="85" spans="1:16" x14ac:dyDescent="0.2">
      <c r="A85" s="72">
        <v>1989</v>
      </c>
      <c r="B85" s="429">
        <f>avgpoinc!BC78</f>
        <v>37182.171992689378</v>
      </c>
      <c r="C85" s="320">
        <f>avgpoinc!BD78</f>
        <v>35441.078043926813</v>
      </c>
      <c r="D85" s="354">
        <f>avgpoinc!BE78</f>
        <v>36237.38678275283</v>
      </c>
      <c r="E85" s="526">
        <f>avgpoinc!BF78</f>
        <v>44132.67231762447</v>
      </c>
      <c r="F85" s="526">
        <f>avgpoinc!BG78</f>
        <v>28355.603340480469</v>
      </c>
      <c r="G85" s="68">
        <f>avgpoinc!BH78</f>
        <v>49435.143514706215</v>
      </c>
      <c r="H85" s="536">
        <f>B85*0.9/'TC5'!B85</f>
        <v>0.66161656379699707</v>
      </c>
      <c r="I85" s="547">
        <f>C85*0.9/'TC5'!B85</f>
        <v>0.63063567876815796</v>
      </c>
      <c r="J85" s="553">
        <f>D85*0.9/'TC5'!C85</f>
        <v>0.66439130902290333</v>
      </c>
      <c r="K85" s="547">
        <f>E85*0.9/'TC5'!D85</f>
        <v>0.6351613998413087</v>
      </c>
      <c r="L85" s="553">
        <f>F85*0.9/'TC5'!E85</f>
        <v>0.64455574750900269</v>
      </c>
      <c r="M85" s="554">
        <f>G85*0.9/'TC5'!F85</f>
        <v>0.62452858686447144</v>
      </c>
      <c r="P85" s="539">
        <f>H85-'TC2'!G86</f>
        <v>0</v>
      </c>
    </row>
    <row r="86" spans="1:16" x14ac:dyDescent="0.2">
      <c r="A86" s="67">
        <v>1990</v>
      </c>
      <c r="B86" s="428">
        <f>avgpoinc!BC79</f>
        <v>37199.759512900077</v>
      </c>
      <c r="C86" s="319">
        <f>avgpoinc!BD79</f>
        <v>35503.235151483204</v>
      </c>
      <c r="D86" s="353">
        <f>avgpoinc!BE79</f>
        <v>36189.758633974612</v>
      </c>
      <c r="E86" s="524">
        <f>avgpoinc!BF79</f>
        <v>43863.066281870524</v>
      </c>
      <c r="F86" s="524">
        <f>avgpoinc!BG79</f>
        <v>28678.371178489404</v>
      </c>
      <c r="G86" s="62">
        <f>avgpoinc!BH79</f>
        <v>49247.122512222697</v>
      </c>
      <c r="H86" s="533">
        <f>B86*0.9/'TC5'!B86</f>
        <v>0.66251564025878917</v>
      </c>
      <c r="I86" s="544">
        <f>C86*0.9/'TC5'!B86</f>
        <v>0.63230109214782715</v>
      </c>
      <c r="J86" s="551">
        <f>D86*0.9/'TC5'!C86</f>
        <v>0.66370922327041626</v>
      </c>
      <c r="K86" s="544">
        <f>E86*0.9/'TC5'!D86</f>
        <v>0.63358786702156067</v>
      </c>
      <c r="L86" s="551">
        <f>F86*0.9/'TC5'!E86</f>
        <v>0.6501922607421875</v>
      </c>
      <c r="M86" s="552">
        <f>G86*0.9/'TC5'!F86</f>
        <v>0.62454494833946228</v>
      </c>
      <c r="P86" s="539">
        <f>H86-'TC2'!G87</f>
        <v>0</v>
      </c>
    </row>
    <row r="87" spans="1:16" x14ac:dyDescent="0.2">
      <c r="A87" s="67">
        <v>1991</v>
      </c>
      <c r="B87" s="428">
        <f>avgpoinc!BC80</f>
        <v>36646.49546833778</v>
      </c>
      <c r="C87" s="319">
        <f>avgpoinc!BD80</f>
        <v>35038.162297532544</v>
      </c>
      <c r="D87" s="353">
        <f>avgpoinc!BE80</f>
        <v>35485.443205505544</v>
      </c>
      <c r="E87" s="524">
        <f>avgpoinc!BF80</f>
        <v>42574.854890338218</v>
      </c>
      <c r="F87" s="524">
        <f>avgpoinc!BG80</f>
        <v>28891.423135955516</v>
      </c>
      <c r="G87" s="62">
        <f>avgpoinc!BH80</f>
        <v>48358.988013301067</v>
      </c>
      <c r="H87" s="533">
        <f>B87*0.9/'TC5'!B87</f>
        <v>0.66630002856254589</v>
      </c>
      <c r="I87" s="544">
        <f>C87*0.9/'TC5'!B87</f>
        <v>0.6370576024055481</v>
      </c>
      <c r="J87" s="551">
        <f>D87*0.9/'TC5'!C87</f>
        <v>0.66744688153266896</v>
      </c>
      <c r="K87" s="544">
        <f>E87*0.9/'TC5'!D87</f>
        <v>0.63674750924110413</v>
      </c>
      <c r="L87" s="551">
        <f>F87*0.9/'TC5'!E87</f>
        <v>0.65558752417564392</v>
      </c>
      <c r="M87" s="552">
        <f>G87*0.9/'TC5'!F87</f>
        <v>0.62804168462753307</v>
      </c>
      <c r="P87" s="539">
        <f>H87-'TC2'!G88</f>
        <v>0</v>
      </c>
    </row>
    <row r="88" spans="1:16" x14ac:dyDescent="0.2">
      <c r="A88" s="67">
        <v>1992</v>
      </c>
      <c r="B88" s="428">
        <f>avgpoinc!BC81</f>
        <v>36980.532939183111</v>
      </c>
      <c r="C88" s="319">
        <f>avgpoinc!BD81</f>
        <v>35373.919739554192</v>
      </c>
      <c r="D88" s="353">
        <f>avgpoinc!BE81</f>
        <v>35879.849051477278</v>
      </c>
      <c r="E88" s="524">
        <f>avgpoinc!BF81</f>
        <v>42532.168880919337</v>
      </c>
      <c r="F88" s="524">
        <f>avgpoinc!BG81</f>
        <v>29544.623829579585</v>
      </c>
      <c r="G88" s="62">
        <f>avgpoinc!BH81</f>
        <v>48480.329764448004</v>
      </c>
      <c r="H88" s="533">
        <f>B88*0.9/'TC5'!B88</f>
        <v>0.65961167216300953</v>
      </c>
      <c r="I88" s="544">
        <f>C88*0.9/'TC5'!B88</f>
        <v>0.63095495104789734</v>
      </c>
      <c r="J88" s="551">
        <f>D88*0.9/'TC5'!C88</f>
        <v>0.66062146425247181</v>
      </c>
      <c r="K88" s="544">
        <f>E88*0.9/'TC5'!D88</f>
        <v>0.6247132122516631</v>
      </c>
      <c r="L88" s="551">
        <f>F88*0.9/'TC5'!E88</f>
        <v>0.65523958206176758</v>
      </c>
      <c r="M88" s="552">
        <f>G88*0.9/'TC5'!F88</f>
        <v>0.62080672383308422</v>
      </c>
      <c r="P88" s="539">
        <f>H88-'TC2'!G89</f>
        <v>0</v>
      </c>
    </row>
    <row r="89" spans="1:16" x14ac:dyDescent="0.2">
      <c r="A89" s="67">
        <v>1993</v>
      </c>
      <c r="B89" s="428">
        <f>avgpoinc!BC82</f>
        <v>37667.966395530137</v>
      </c>
      <c r="C89" s="319">
        <f>avgpoinc!BD82</f>
        <v>35895.0993289978</v>
      </c>
      <c r="D89" s="353">
        <f>avgpoinc!BE82</f>
        <v>36665.611524695305</v>
      </c>
      <c r="E89" s="524">
        <f>avgpoinc!BF82</f>
        <v>43504.391378928623</v>
      </c>
      <c r="F89" s="524">
        <f>avgpoinc!BG82</f>
        <v>29859.82707229787</v>
      </c>
      <c r="G89" s="62">
        <f>avgpoinc!BH82</f>
        <v>49290.818916055498</v>
      </c>
      <c r="H89" s="533">
        <f>B89*0.9/'TC5'!B89</f>
        <v>0.66620150208473206</v>
      </c>
      <c r="I89" s="544">
        <f>C89*0.9/'TC5'!B89</f>
        <v>0.63484629988670327</v>
      </c>
      <c r="J89" s="551">
        <f>D89*0.9/'TC5'!C89</f>
        <v>0.66787657141685508</v>
      </c>
      <c r="K89" s="544">
        <f>E89*0.9/'TC5'!D89</f>
        <v>0.63215580582618702</v>
      </c>
      <c r="L89" s="551">
        <f>F89*0.9/'TC5'!E89</f>
        <v>0.65729358792304993</v>
      </c>
      <c r="M89" s="552">
        <f>G89*0.9/'TC5'!F89</f>
        <v>0.62661072611808766</v>
      </c>
      <c r="P89" s="539">
        <f>H89-'TC2'!G90</f>
        <v>0</v>
      </c>
    </row>
    <row r="90" spans="1:16" x14ac:dyDescent="0.2">
      <c r="A90" s="67">
        <v>1994</v>
      </c>
      <c r="B90" s="428">
        <f>avgpoinc!BC83</f>
        <v>39013.794134070013</v>
      </c>
      <c r="C90" s="319">
        <f>avgpoinc!BD83</f>
        <v>37205.460301327868</v>
      </c>
      <c r="D90" s="353">
        <f>avgpoinc!BE83</f>
        <v>37896.705379580511</v>
      </c>
      <c r="E90" s="524">
        <f>avgpoinc!BF83</f>
        <v>44986.706461221642</v>
      </c>
      <c r="F90" s="524">
        <f>avgpoinc!BG83</f>
        <v>30948.064908417695</v>
      </c>
      <c r="G90" s="62">
        <f>avgpoinc!BH83</f>
        <v>50855.234676806387</v>
      </c>
      <c r="H90" s="533">
        <f>B90*0.9/'TC5'!B90</f>
        <v>0.66817671060562134</v>
      </c>
      <c r="I90" s="544">
        <f>C90*0.9/'TC5'!B90</f>
        <v>0.63720595836639393</v>
      </c>
      <c r="J90" s="551">
        <f>D90*0.9/'TC5'!C90</f>
        <v>0.66947835683822621</v>
      </c>
      <c r="K90" s="544">
        <f>E90*0.9/'TC5'!D90</f>
        <v>0.63491296768188465</v>
      </c>
      <c r="L90" s="551">
        <f>F90*0.9/'TC5'!E90</f>
        <v>0.65869802236556996</v>
      </c>
      <c r="M90" s="552">
        <f>G90*0.9/'TC5'!F90</f>
        <v>0.62768155336380016</v>
      </c>
      <c r="P90" s="539">
        <f>H90-'TC2'!G91</f>
        <v>0</v>
      </c>
    </row>
    <row r="91" spans="1:16" x14ac:dyDescent="0.2">
      <c r="A91" s="67">
        <v>1995</v>
      </c>
      <c r="B91" s="428">
        <f>avgpoinc!BC84</f>
        <v>39530.767051709183</v>
      </c>
      <c r="C91" s="319">
        <f>avgpoinc!BD84</f>
        <v>37921.514689567091</v>
      </c>
      <c r="D91" s="353">
        <f>avgpoinc!BE84</f>
        <v>38172.290032448313</v>
      </c>
      <c r="E91" s="524">
        <f>avgpoinc!BF84</f>
        <v>45493.937864578016</v>
      </c>
      <c r="F91" s="524">
        <f>avgpoinc!BG84</f>
        <v>31807.316699046234</v>
      </c>
      <c r="G91" s="62">
        <f>avgpoinc!BH84</f>
        <v>51393.342123962662</v>
      </c>
      <c r="H91" s="533">
        <f>B91*0.9/'TC5'!B91</f>
        <v>0.66247275471687317</v>
      </c>
      <c r="I91" s="544">
        <f>C91*0.9/'TC5'!B91</f>
        <v>0.63550424575805675</v>
      </c>
      <c r="J91" s="551">
        <f>D91*0.9/'TC5'!C91</f>
        <v>0.66156393289566029</v>
      </c>
      <c r="K91" s="544">
        <f>E91*0.9/'TC5'!D91</f>
        <v>0.63137516379356384</v>
      </c>
      <c r="L91" s="551">
        <f>F91*0.9/'TC5'!E91</f>
        <v>0.65615805983543396</v>
      </c>
      <c r="M91" s="552">
        <f>G91*0.9/'TC5'!F91</f>
        <v>0.62145707011222839</v>
      </c>
      <c r="P91" s="539">
        <f>H91-'TC2'!G92</f>
        <v>0</v>
      </c>
    </row>
    <row r="92" spans="1:16" x14ac:dyDescent="0.2">
      <c r="A92" s="67">
        <v>1996</v>
      </c>
      <c r="B92" s="428">
        <f>avgpoinc!BC85</f>
        <v>40325.791227976566</v>
      </c>
      <c r="C92" s="319">
        <f>avgpoinc!BD85</f>
        <v>38704.231670526511</v>
      </c>
      <c r="D92" s="353">
        <f>avgpoinc!BE85</f>
        <v>38674.159566778777</v>
      </c>
      <c r="E92" s="524">
        <f>avgpoinc!BF85</f>
        <v>45825.812928508632</v>
      </c>
      <c r="F92" s="524">
        <f>avgpoinc!BG85</f>
        <v>32785.342060774121</v>
      </c>
      <c r="G92" s="62">
        <f>avgpoinc!BH85</f>
        <v>51986.437340841956</v>
      </c>
      <c r="H92" s="533">
        <f>B92*0.9/'TC5'!B92</f>
        <v>0.65512454509735107</v>
      </c>
      <c r="I92" s="544">
        <f>C92*0.9/'TC5'!B92</f>
        <v>0.6287810206413269</v>
      </c>
      <c r="J92" s="551">
        <f>D92*0.9/'TC5'!C92</f>
        <v>0.65516963601112366</v>
      </c>
      <c r="K92" s="544">
        <f>E92*0.9/'TC5'!D92</f>
        <v>0.62219551205635071</v>
      </c>
      <c r="L92" s="551">
        <f>F92*0.9/'TC5'!E92</f>
        <v>0.65064522624015808</v>
      </c>
      <c r="M92" s="552">
        <f>G92*0.9/'TC5'!F92</f>
        <v>0.61350500583648671</v>
      </c>
      <c r="P92" s="539">
        <f>H92-'TC2'!G93</f>
        <v>0</v>
      </c>
    </row>
    <row r="93" spans="1:16" x14ac:dyDescent="0.2">
      <c r="A93" s="67">
        <v>1997</v>
      </c>
      <c r="B93" s="428">
        <f>avgpoinc!BC86</f>
        <v>41459.580677150909</v>
      </c>
      <c r="C93" s="319">
        <f>avgpoinc!BD86</f>
        <v>39763.765826275841</v>
      </c>
      <c r="D93" s="353">
        <f>avgpoinc!BE86</f>
        <v>39706.171315819229</v>
      </c>
      <c r="E93" s="524">
        <f>avgpoinc!BF86</f>
        <v>47355.577375222201</v>
      </c>
      <c r="F93" s="524">
        <f>avgpoinc!BG86</f>
        <v>33610.750462995726</v>
      </c>
      <c r="G93" s="62">
        <f>avgpoinc!BH86</f>
        <v>53386.799801904504</v>
      </c>
      <c r="H93" s="533">
        <f>B93*0.9/'TC5'!B93</f>
        <v>0.64993467926979065</v>
      </c>
      <c r="I93" s="544">
        <f>C93*0.9/'TC5'!B93</f>
        <v>0.62335050106048573</v>
      </c>
      <c r="J93" s="551">
        <f>D93*0.9/'TC5'!C93</f>
        <v>0.64819419384002686</v>
      </c>
      <c r="K93" s="544">
        <f>E93*0.9/'TC5'!D93</f>
        <v>0.61604946851730358</v>
      </c>
      <c r="L93" s="551">
        <f>F93*0.9/'TC5'!E93</f>
        <v>0.64752408862113953</v>
      </c>
      <c r="M93" s="552">
        <f>G93*0.9/'TC5'!F93</f>
        <v>0.60850036144256592</v>
      </c>
      <c r="P93" s="539">
        <f>H93-'TC2'!G94</f>
        <v>0</v>
      </c>
    </row>
    <row r="94" spans="1:16" x14ac:dyDescent="0.2">
      <c r="A94" s="67">
        <v>1998</v>
      </c>
      <c r="B94" s="428">
        <f>avgpoinc!BC87</f>
        <v>42892.966226541233</v>
      </c>
      <c r="C94" s="319">
        <f>avgpoinc!BD87</f>
        <v>41139.658305488112</v>
      </c>
      <c r="D94" s="353">
        <f>avgpoinc!BE87</f>
        <v>41322.206026842534</v>
      </c>
      <c r="E94" s="524">
        <f>avgpoinc!BF87</f>
        <v>48773.096739109809</v>
      </c>
      <c r="F94" s="524">
        <f>avgpoinc!BG87</f>
        <v>34922.29395756896</v>
      </c>
      <c r="G94" s="62">
        <f>avgpoinc!BH87</f>
        <v>55046.822988679189</v>
      </c>
      <c r="H94" s="533">
        <f>B94*0.9/'TC5'!B94</f>
        <v>0.64761751890182495</v>
      </c>
      <c r="I94" s="544">
        <f>C94*0.9/'TC5'!B94</f>
        <v>0.62114527821540833</v>
      </c>
      <c r="J94" s="551">
        <f>D94*0.9/'TC5'!C94</f>
        <v>0.64531388878822316</v>
      </c>
      <c r="K94" s="544">
        <f>E94*0.9/'TC5'!D94</f>
        <v>0.61147373914718628</v>
      </c>
      <c r="L94" s="551">
        <f>F94*0.9/'TC5'!E94</f>
        <v>0.64802944660186779</v>
      </c>
      <c r="M94" s="552">
        <f>G94*0.9/'TC5'!F94</f>
        <v>0.606141537427902</v>
      </c>
      <c r="P94" s="539">
        <f>H94-'TC2'!G95</f>
        <v>0</v>
      </c>
    </row>
    <row r="95" spans="1:16" x14ac:dyDescent="0.2">
      <c r="A95" s="72">
        <v>1999</v>
      </c>
      <c r="B95" s="429">
        <f>avgpoinc!BC88</f>
        <v>44028.927906729165</v>
      </c>
      <c r="C95" s="320">
        <f>avgpoinc!BD88</f>
        <v>42220.199944788968</v>
      </c>
      <c r="D95" s="354">
        <f>avgpoinc!BE88</f>
        <v>42366.551696787843</v>
      </c>
      <c r="E95" s="526">
        <f>avgpoinc!BF88</f>
        <v>50031.375730285363</v>
      </c>
      <c r="F95" s="526">
        <f>avgpoinc!BG88</f>
        <v>35872.599733905525</v>
      </c>
      <c r="G95" s="68">
        <f>avgpoinc!BH88</f>
        <v>56202.613335123613</v>
      </c>
      <c r="H95" s="536">
        <f>B95*0.9/'TC5'!B95</f>
        <v>0.64544978737831105</v>
      </c>
      <c r="I95" s="547">
        <f>C95*0.9/'TC5'!B95</f>
        <v>0.61893442273139943</v>
      </c>
      <c r="J95" s="553">
        <f>D95*0.9/'TC5'!C95</f>
        <v>0.64056956768035889</v>
      </c>
      <c r="K95" s="547">
        <f>E95*0.9/'TC5'!D95</f>
        <v>0.60800039768218994</v>
      </c>
      <c r="L95" s="553">
        <f>F95*0.9/'TC5'!E95</f>
        <v>0.64747902750968911</v>
      </c>
      <c r="M95" s="554">
        <f>G95*0.9/'TC5'!F95</f>
        <v>0.60343915224075328</v>
      </c>
      <c r="P95" s="539">
        <f>H95-'TC2'!G96</f>
        <v>0</v>
      </c>
    </row>
    <row r="96" spans="1:16" x14ac:dyDescent="0.2">
      <c r="A96" s="77">
        <v>2000</v>
      </c>
      <c r="B96" s="430">
        <f>avgpoinc!BC89</f>
        <v>45122.107505608932</v>
      </c>
      <c r="C96" s="321">
        <f>avgpoinc!BD89</f>
        <v>43214.328929951917</v>
      </c>
      <c r="D96" s="356">
        <f>avgpoinc!BE89</f>
        <v>43370.793499108448</v>
      </c>
      <c r="E96" s="528">
        <f>avgpoinc!BF89</f>
        <v>51076.219453844795</v>
      </c>
      <c r="F96" s="528">
        <f>avgpoinc!BG89</f>
        <v>36797.631946579255</v>
      </c>
      <c r="G96" s="74">
        <f>avgpoinc!BH89</f>
        <v>57470.814673097469</v>
      </c>
      <c r="H96" s="537">
        <f>B96*0.9/'TC5'!B96</f>
        <v>0.64012572169303894</v>
      </c>
      <c r="I96" s="548">
        <f>C96*0.9/'TC5'!B96</f>
        <v>0.61306098103523265</v>
      </c>
      <c r="J96" s="555">
        <f>D96*0.9/'TC5'!C96</f>
        <v>0.63683506846427906</v>
      </c>
      <c r="K96" s="548">
        <f>E96*0.9/'TC5'!D96</f>
        <v>0.60036659240722656</v>
      </c>
      <c r="L96" s="555">
        <f>F96*0.9/'TC5'!E96</f>
        <v>0.64433968067169189</v>
      </c>
      <c r="M96" s="556">
        <f>G96*0.9/'TC5'!F96</f>
        <v>0.59812602400779724</v>
      </c>
      <c r="P96" s="539">
        <f>H96-'TC2'!G97</f>
        <v>0</v>
      </c>
    </row>
    <row r="97" spans="1:16" x14ac:dyDescent="0.2">
      <c r="A97" s="67">
        <v>2001</v>
      </c>
      <c r="B97" s="428">
        <f>avgpoinc!BC90</f>
        <v>45179.277796254333</v>
      </c>
      <c r="C97" s="319">
        <f>avgpoinc!BD90</f>
        <v>43281.665813904248</v>
      </c>
      <c r="D97" s="353">
        <f>avgpoinc!BE90</f>
        <v>43400.630174211808</v>
      </c>
      <c r="E97" s="524">
        <f>avgpoinc!BF90</f>
        <v>51090.042747671141</v>
      </c>
      <c r="F97" s="524">
        <f>avgpoinc!BG90</f>
        <v>36924.896478242452</v>
      </c>
      <c r="G97" s="62">
        <f>avgpoinc!BH90</f>
        <v>57808.679438122497</v>
      </c>
      <c r="H97" s="533">
        <f>B97*0.9/'TC5'!B97</f>
        <v>0.64408397674560558</v>
      </c>
      <c r="I97" s="544">
        <f>C97*0.9/'TC5'!B97</f>
        <v>0.6170312762260437</v>
      </c>
      <c r="J97" s="551">
        <f>D97*0.9/'TC5'!C97</f>
        <v>0.64275094866752613</v>
      </c>
      <c r="K97" s="544">
        <f>E97*0.9/'TC5'!D97</f>
        <v>0.60611677169799816</v>
      </c>
      <c r="L97" s="551">
        <f>F97*0.9/'TC5'!E97</f>
        <v>0.64585846662521373</v>
      </c>
      <c r="M97" s="552">
        <f>G97*0.9/'TC5'!F97</f>
        <v>0.60321044921875</v>
      </c>
      <c r="P97" s="539">
        <f>H97-'TC2'!G98</f>
        <v>0</v>
      </c>
    </row>
    <row r="98" spans="1:16" x14ac:dyDescent="0.2">
      <c r="A98" s="67">
        <v>2002</v>
      </c>
      <c r="B98" s="428">
        <f>avgpoinc!BC91</f>
        <v>45115.383088192211</v>
      </c>
      <c r="C98" s="319">
        <f>avgpoinc!BD91</f>
        <v>43226.41650467243</v>
      </c>
      <c r="D98" s="353">
        <f>avgpoinc!BE91</f>
        <v>43439.53383448872</v>
      </c>
      <c r="E98" s="524">
        <f>avgpoinc!BF91</f>
        <v>50758.150020348694</v>
      </c>
      <c r="F98" s="524">
        <f>avgpoinc!BG91</f>
        <v>37078.960040604026</v>
      </c>
      <c r="G98" s="62">
        <f>avgpoinc!BH91</f>
        <v>57561.993510841086</v>
      </c>
      <c r="H98" s="533">
        <f>B98*0.9/'TC5'!B98</f>
        <v>0.64462128281593334</v>
      </c>
      <c r="I98" s="544">
        <f>C98*0.9/'TC5'!B98</f>
        <v>0.61763119697570801</v>
      </c>
      <c r="J98" s="551">
        <f>D98*0.9/'TC5'!C98</f>
        <v>0.64516291022300742</v>
      </c>
      <c r="K98" s="544">
        <f>E98*0.9/'TC5'!D98</f>
        <v>0.60837173461914062</v>
      </c>
      <c r="L98" s="551">
        <f>F98*0.9/'TC5'!E98</f>
        <v>0.64324045181274414</v>
      </c>
      <c r="M98" s="552">
        <f>G98*0.9/'TC5'!F98</f>
        <v>0.60329750180244446</v>
      </c>
      <c r="P98" s="539">
        <f>H98-'TC2'!G99</f>
        <v>0</v>
      </c>
    </row>
    <row r="99" spans="1:16" x14ac:dyDescent="0.2">
      <c r="A99" s="67">
        <v>2003</v>
      </c>
      <c r="B99" s="428">
        <f>avgpoinc!BC92</f>
        <v>45499.640915696473</v>
      </c>
      <c r="C99" s="319">
        <f>avgpoinc!BD92</f>
        <v>43604.266471099712</v>
      </c>
      <c r="D99" s="353">
        <f>avgpoinc!BE92</f>
        <v>43912.025404322478</v>
      </c>
      <c r="E99" s="524">
        <f>avgpoinc!BF92</f>
        <v>50884.293169914657</v>
      </c>
      <c r="F99" s="524">
        <f>avgpoinc!BG92</f>
        <v>37644.697523369898</v>
      </c>
      <c r="G99" s="62">
        <f>avgpoinc!BH92</f>
        <v>58001.373038395017</v>
      </c>
      <c r="H99" s="533">
        <f>B99*0.9/'TC5'!B99</f>
        <v>0.64336368441581737</v>
      </c>
      <c r="I99" s="544">
        <f>C99*0.9/'TC5'!B99</f>
        <v>0.61656314134597778</v>
      </c>
      <c r="J99" s="551">
        <f>D99*0.9/'TC5'!C99</f>
        <v>0.64322313666343689</v>
      </c>
      <c r="K99" s="544">
        <f>E99*0.9/'TC5'!D99</f>
        <v>0.60664084553718556</v>
      </c>
      <c r="L99" s="551">
        <f>F99*0.9/'TC5'!E99</f>
        <v>0.64205396175384521</v>
      </c>
      <c r="M99" s="552">
        <f>G99*0.9/'TC5'!F99</f>
        <v>0.60132193565368641</v>
      </c>
      <c r="P99" s="539">
        <f>H99-'TC2'!G100</f>
        <v>0</v>
      </c>
    </row>
    <row r="100" spans="1:16" x14ac:dyDescent="0.2">
      <c r="A100" s="67">
        <v>2004</v>
      </c>
      <c r="B100" s="428">
        <f>avgpoinc!BC93</f>
        <v>46573.997661169175</v>
      </c>
      <c r="C100" s="319">
        <f>avgpoinc!BD93</f>
        <v>44664.764347502525</v>
      </c>
      <c r="D100" s="353">
        <f>avgpoinc!BE93</f>
        <v>44957.983752343447</v>
      </c>
      <c r="E100" s="524">
        <f>avgpoinc!BF93</f>
        <v>52164.851821617412</v>
      </c>
      <c r="F100" s="524">
        <f>avgpoinc!BG93</f>
        <v>38502.853297067624</v>
      </c>
      <c r="G100" s="62">
        <f>avgpoinc!BH93</f>
        <v>59239.107964559589</v>
      </c>
      <c r="H100" s="533">
        <f>B100*0.9/'TC5'!B100</f>
        <v>0.6397901177406311</v>
      </c>
      <c r="I100" s="544">
        <f>C100*0.9/'TC5'!B100</f>
        <v>0.61356285214424144</v>
      </c>
      <c r="J100" s="551">
        <f>D100*0.9/'TC5'!C100</f>
        <v>0.63799643516540527</v>
      </c>
      <c r="K100" s="544">
        <f>E100*0.9/'TC5'!D100</f>
        <v>0.60194167494773854</v>
      </c>
      <c r="L100" s="551">
        <f>F100*0.9/'TC5'!E100</f>
        <v>0.6406501829624176</v>
      </c>
      <c r="M100" s="552">
        <f>G100*0.9/'TC5'!F100</f>
        <v>0.59713050723075856</v>
      </c>
      <c r="P100" s="539">
        <f>H100-'TC2'!G101</f>
        <v>0</v>
      </c>
    </row>
    <row r="101" spans="1:16" x14ac:dyDescent="0.2">
      <c r="A101" s="67">
        <v>2005</v>
      </c>
      <c r="B101" s="428">
        <f>avgpoinc!BC94</f>
        <v>47388.528826268979</v>
      </c>
      <c r="C101" s="319">
        <f>avgpoinc!BD94</f>
        <v>45443.87854560608</v>
      </c>
      <c r="D101" s="353">
        <f>avgpoinc!BE94</f>
        <v>45407.150053840924</v>
      </c>
      <c r="E101" s="524">
        <f>avgpoinc!BF94</f>
        <v>53057.978999751285</v>
      </c>
      <c r="F101" s="524">
        <f>avgpoinc!BG94</f>
        <v>39236.357137980573</v>
      </c>
      <c r="G101" s="62">
        <f>avgpoinc!BH94</f>
        <v>59892.020226132583</v>
      </c>
      <c r="H101" s="533">
        <f>B101*0.9/'TC5'!B101</f>
        <v>0.63513779640197765</v>
      </c>
      <c r="I101" s="544">
        <f>C101*0.9/'TC5'!B101</f>
        <v>0.60907408595085144</v>
      </c>
      <c r="J101" s="551">
        <f>D101*0.9/'TC5'!C101</f>
        <v>0.63275125622749329</v>
      </c>
      <c r="K101" s="544">
        <f>E101*0.9/'TC5'!D101</f>
        <v>0.59791642427444458</v>
      </c>
      <c r="L101" s="551">
        <f>F101*0.9/'TC5'!E101</f>
        <v>0.63675454258918762</v>
      </c>
      <c r="M101" s="552">
        <f>G101*0.9/'TC5'!F101</f>
        <v>0.59165576100349426</v>
      </c>
      <c r="P101" s="539">
        <f>H101-'TC2'!G102</f>
        <v>0</v>
      </c>
    </row>
    <row r="102" spans="1:16" x14ac:dyDescent="0.2">
      <c r="A102" s="67">
        <v>2006</v>
      </c>
      <c r="B102" s="428">
        <f>avgpoinc!BC95</f>
        <v>48166.355132099248</v>
      </c>
      <c r="C102" s="319">
        <f>avgpoinc!BD95</f>
        <v>46231.108839325541</v>
      </c>
      <c r="D102" s="353">
        <f>avgpoinc!BE95</f>
        <v>45625.902568891783</v>
      </c>
      <c r="E102" s="524">
        <f>avgpoinc!BF95</f>
        <v>53449.404686466281</v>
      </c>
      <c r="F102" s="524">
        <f>avgpoinc!BG95</f>
        <v>40322.894668148685</v>
      </c>
      <c r="G102" s="62">
        <f>avgpoinc!BH95</f>
        <v>60917.927862286073</v>
      </c>
      <c r="H102" s="533">
        <f>B102*0.9/'TC5'!B102</f>
        <v>0.63039714097976696</v>
      </c>
      <c r="I102" s="544">
        <f>C102*0.9/'TC5'!B102</f>
        <v>0.60506880283355713</v>
      </c>
      <c r="J102" s="551">
        <f>D102*0.9/'TC5'!C102</f>
        <v>0.62490606307983398</v>
      </c>
      <c r="K102" s="544">
        <f>E102*0.9/'TC5'!D102</f>
        <v>0.5911698043346405</v>
      </c>
      <c r="L102" s="551">
        <f>F102*0.9/'TC5'!E102</f>
        <v>0.63421911001205444</v>
      </c>
      <c r="M102" s="552">
        <f>G102*0.9/'TC5'!F102</f>
        <v>0.58767503499984752</v>
      </c>
      <c r="P102" s="539">
        <f>H102-'TC2'!G103</f>
        <v>0</v>
      </c>
    </row>
    <row r="103" spans="1:16" x14ac:dyDescent="0.2">
      <c r="A103" s="67">
        <v>2007</v>
      </c>
      <c r="B103" s="428">
        <f>avgpoinc!BC96</f>
        <v>47893.921002550094</v>
      </c>
      <c r="C103" s="319">
        <f>avgpoinc!BD96</f>
        <v>46000.950420649337</v>
      </c>
      <c r="D103" s="353">
        <f>avgpoinc!BE96</f>
        <v>45106.122920065478</v>
      </c>
      <c r="E103" s="524">
        <f>avgpoinc!BF96</f>
        <v>53341.361529589863</v>
      </c>
      <c r="F103" s="524">
        <f>avgpoinc!BG96</f>
        <v>40002.781922419177</v>
      </c>
      <c r="G103" s="62">
        <f>avgpoinc!BH96</f>
        <v>60378.967833765193</v>
      </c>
      <c r="H103" s="533">
        <f>B103*0.9/'TC5'!B103</f>
        <v>0.63391765952110302</v>
      </c>
      <c r="I103" s="544">
        <f>C103*0.9/'TC5'!B103</f>
        <v>0.60886254906654369</v>
      </c>
      <c r="J103" s="551">
        <f>D103*0.9/'TC5'!C103</f>
        <v>0.62630054354667664</v>
      </c>
      <c r="K103" s="544">
        <f>E103*0.9/'TC5'!D103</f>
        <v>0.59582820534706116</v>
      </c>
      <c r="L103" s="551">
        <f>F103*0.9/'TC5'!E103</f>
        <v>0.63711816072463989</v>
      </c>
      <c r="M103" s="552">
        <f>G103*0.9/'TC5'!F103</f>
        <v>0.59029945731163014</v>
      </c>
      <c r="P103" s="539">
        <f>H103-'TC2'!G104</f>
        <v>0</v>
      </c>
    </row>
    <row r="104" spans="1:16" x14ac:dyDescent="0.2">
      <c r="A104" s="67">
        <v>2008</v>
      </c>
      <c r="B104" s="428">
        <f>avgpoinc!BC97</f>
        <v>46940.032327275403</v>
      </c>
      <c r="C104" s="319">
        <f>avgpoinc!BD97</f>
        <v>45160.059704887397</v>
      </c>
      <c r="D104" s="353">
        <f>avgpoinc!BE97</f>
        <v>44127.789003209735</v>
      </c>
      <c r="E104" s="524">
        <f>avgpoinc!BF97</f>
        <v>51426.715827890039</v>
      </c>
      <c r="F104" s="524">
        <f>avgpoinc!BG97</f>
        <v>39985.050590183673</v>
      </c>
      <c r="G104" s="62">
        <f>avgpoinc!BH97</f>
        <v>58993.129850026635</v>
      </c>
      <c r="H104" s="533">
        <f>B104*0.9/'TC5'!B104</f>
        <v>0.63892185688018799</v>
      </c>
      <c r="I104" s="544">
        <f>C104*0.9/'TC5'!B104</f>
        <v>0.61469385027885437</v>
      </c>
      <c r="J104" s="551">
        <f>D104*0.9/'TC5'!C104</f>
        <v>0.63302546739578247</v>
      </c>
      <c r="K104" s="544">
        <f>E104*0.9/'TC5'!D104</f>
        <v>0.59988743066787731</v>
      </c>
      <c r="L104" s="551">
        <f>F104*0.9/'TC5'!E104</f>
        <v>0.6432240903377533</v>
      </c>
      <c r="M104" s="552">
        <f>G104*0.9/'TC5'!F104</f>
        <v>0.59505417943000793</v>
      </c>
      <c r="P104" s="539">
        <f>H104-'TC2'!G105</f>
        <v>0</v>
      </c>
    </row>
    <row r="105" spans="1:16" x14ac:dyDescent="0.2">
      <c r="A105" s="72">
        <v>2009</v>
      </c>
      <c r="B105" s="431">
        <f>avgpoinc!BC98</f>
        <v>45180.506086004716</v>
      </c>
      <c r="C105" s="322">
        <f>avgpoinc!BD98</f>
        <v>43550.644409184235</v>
      </c>
      <c r="D105" s="354">
        <f>avgpoinc!BE98</f>
        <v>42560.573162769484</v>
      </c>
      <c r="E105" s="526">
        <f>avgpoinc!BF98</f>
        <v>49052.125230807491</v>
      </c>
      <c r="F105" s="526">
        <f>avgpoinc!BG98</f>
        <v>38967.764667958625</v>
      </c>
      <c r="G105" s="68">
        <f>avgpoinc!BH98</f>
        <v>56797.973139056769</v>
      </c>
      <c r="H105" s="536">
        <f>B105*0.9/'TC5'!B105</f>
        <v>0.64435884356498729</v>
      </c>
      <c r="I105" s="547">
        <f>C105*0.9/'TC5'!B105</f>
        <v>0.62111395597457897</v>
      </c>
      <c r="J105" s="557">
        <f>D105*0.9/'TC5'!C105</f>
        <v>0.63959509134292603</v>
      </c>
      <c r="K105" s="558">
        <f>E105*0.9/'TC5'!D105</f>
        <v>0.60686796903610229</v>
      </c>
      <c r="L105" s="553">
        <f>F105*0.9/'TC5'!E105</f>
        <v>0.64660421013832092</v>
      </c>
      <c r="M105" s="554">
        <f>G105*0.9/'TC5'!F105</f>
        <v>0.59958451986312866</v>
      </c>
      <c r="P105" s="539">
        <f>H105-'TC2'!G106</f>
        <v>0</v>
      </c>
    </row>
    <row r="106" spans="1:16" x14ac:dyDescent="0.2">
      <c r="A106" s="67">
        <v>2010</v>
      </c>
      <c r="B106" s="432">
        <f>avgpoinc!BC99</f>
        <v>45789.858469861982</v>
      </c>
      <c r="C106" s="323">
        <f>avgpoinc!BD99</f>
        <v>44239.344746423601</v>
      </c>
      <c r="D106" s="353">
        <f>avgpoinc!BE99</f>
        <v>42533.915444807019</v>
      </c>
      <c r="E106" s="524">
        <f>avgpoinc!BF99</f>
        <v>49299.698003012825</v>
      </c>
      <c r="F106" s="524">
        <f>avgpoinc!BG99</f>
        <v>39974.671469826571</v>
      </c>
      <c r="G106" s="62">
        <f>avgpoinc!BH99</f>
        <v>57232.728843223063</v>
      </c>
      <c r="H106" s="533">
        <f>B106*0.9/'TC5'!B106</f>
        <v>0.63250893354415905</v>
      </c>
      <c r="I106" s="544">
        <f>C106*0.9/'TC5'!B106</f>
        <v>0.61109122633934021</v>
      </c>
      <c r="J106" s="559">
        <f>D106*0.9/'TC5'!C106</f>
        <v>0.62681573629379261</v>
      </c>
      <c r="K106" s="560">
        <f>E106*0.9/'TC5'!D106</f>
        <v>0.59553530812263489</v>
      </c>
      <c r="L106" s="551">
        <f>F106*0.9/'TC5'!E106</f>
        <v>0.63768789172172546</v>
      </c>
      <c r="M106" s="552">
        <f>G106*0.9/'TC5'!F106</f>
        <v>0.58817380666732799</v>
      </c>
      <c r="P106" s="539">
        <f>H106-'TC2'!G107</f>
        <v>0</v>
      </c>
    </row>
    <row r="107" spans="1:16" x14ac:dyDescent="0.2">
      <c r="A107" s="67">
        <v>2011</v>
      </c>
      <c r="B107" s="432">
        <f>avgpoinc!BC100</f>
        <v>46112.883390012328</v>
      </c>
      <c r="C107" s="323">
        <f>avgpoinc!BD100</f>
        <v>44402.245728342852</v>
      </c>
      <c r="D107" s="353">
        <f>avgpoinc!BE100</f>
        <v>42909.555509171718</v>
      </c>
      <c r="E107" s="524">
        <f>avgpoinc!BF100</f>
        <v>50357.628938470101</v>
      </c>
      <c r="F107" s="524">
        <f>avgpoinc!BG100</f>
        <v>39508.382759969943</v>
      </c>
      <c r="G107" s="62">
        <f>avgpoinc!BH100</f>
        <v>57309.758990724404</v>
      </c>
      <c r="H107" s="533">
        <f>B107*0.9/'TC5'!B107</f>
        <v>0.62625965476036072</v>
      </c>
      <c r="I107" s="544">
        <f>C107*0.9/'TC5'!B107</f>
        <v>0.60302746295928944</v>
      </c>
      <c r="J107" s="559">
        <f>D107*0.9/'TC5'!C107</f>
        <v>0.619212806224823</v>
      </c>
      <c r="K107" s="560">
        <f>E107*0.9/'TC5'!D107</f>
        <v>0.58820569515228271</v>
      </c>
      <c r="L107" s="551">
        <f>F107*0.9/'TC5'!E107</f>
        <v>0.63164901733398449</v>
      </c>
      <c r="M107" s="552">
        <f>G107*0.9/'TC5'!F107</f>
        <v>0.5811622440814973</v>
      </c>
      <c r="P107" s="539">
        <f>H107-'TC2'!G108</f>
        <v>0</v>
      </c>
    </row>
    <row r="108" spans="1:16" x14ac:dyDescent="0.2">
      <c r="A108" s="67">
        <v>2012</v>
      </c>
      <c r="B108" s="432">
        <f>avgpoinc!BC101</f>
        <v>46482.864919306456</v>
      </c>
      <c r="C108" s="323">
        <f>avgpoinc!BD101</f>
        <v>44845.961468192196</v>
      </c>
      <c r="D108" s="353">
        <f>avgpoinc!BE101</f>
        <v>42608.367465529773</v>
      </c>
      <c r="E108" s="524">
        <f>avgpoinc!BF101</f>
        <v>50635.238472238816</v>
      </c>
      <c r="F108" s="524">
        <f>avgpoinc!BG101</f>
        <v>40059.841034772231</v>
      </c>
      <c r="G108" s="62">
        <f>avgpoinc!BH101</f>
        <v>57598.976642068337</v>
      </c>
      <c r="H108" s="533">
        <f>B108*0.9/'TC5'!B108</f>
        <v>0.61605021357536305</v>
      </c>
      <c r="I108" s="544">
        <f>C108*0.9/'TC5'!B108</f>
        <v>0.59435588121414185</v>
      </c>
      <c r="J108" s="559">
        <f>D108*0.9/'TC5'!C108</f>
        <v>0.60537335276603699</v>
      </c>
      <c r="K108" s="560">
        <f>E108*0.9/'TC5'!D108</f>
        <v>0.57897296547889709</v>
      </c>
      <c r="L108" s="551">
        <f>F108*0.9/'TC5'!E108</f>
        <v>0.62278160452842701</v>
      </c>
      <c r="M108" s="552">
        <f>G108*0.9/'TC5'!F108</f>
        <v>0.571046382188797</v>
      </c>
      <c r="P108" s="539">
        <f>H108-'TC2'!G109</f>
        <v>0</v>
      </c>
    </row>
    <row r="109" spans="1:16" x14ac:dyDescent="0.2">
      <c r="A109" s="67">
        <v>2013</v>
      </c>
      <c r="B109" s="432">
        <f>avgpoinc!BC102</f>
        <v>47110.871936545002</v>
      </c>
      <c r="C109" s="323">
        <f>avgpoinc!BD102</f>
        <v>45506.526060715347</v>
      </c>
      <c r="D109" s="353">
        <f>avgpoinc!BE102</f>
        <v>44541.166787808637</v>
      </c>
      <c r="E109" s="524">
        <f>avgpoinc!BF102</f>
        <v>51567.526609784698</v>
      </c>
      <c r="F109" s="524">
        <f>avgpoinc!BG102</f>
        <v>40482.304772510011</v>
      </c>
      <c r="G109" s="62">
        <f>avgpoinc!BH102</f>
        <v>58442.138391642213</v>
      </c>
      <c r="H109" s="533">
        <f>B109*0.9/'TC5'!B109</f>
        <v>0.62410780787467957</v>
      </c>
      <c r="I109" s="544">
        <f>C109*0.9/'TC5'!B109</f>
        <v>0.60285401344299328</v>
      </c>
      <c r="J109" s="559">
        <f>D109*0.9/'TC5'!C109</f>
        <v>0.62705671787261952</v>
      </c>
      <c r="K109" s="560">
        <f>E109*0.9/'TC5'!D109</f>
        <v>0.58892059326171864</v>
      </c>
      <c r="L109" s="551">
        <f>F109*0.9/'TC5'!E109</f>
        <v>0.62855371832847595</v>
      </c>
      <c r="M109" s="552">
        <f>G109*0.9/'TC5'!F109</f>
        <v>0.57862490415573109</v>
      </c>
      <c r="P109" s="539">
        <f>H109-'TC2'!G110</f>
        <v>0</v>
      </c>
    </row>
    <row r="110" spans="1:16" x14ac:dyDescent="0.2">
      <c r="A110" s="67">
        <v>2014</v>
      </c>
      <c r="B110" s="432">
        <f>avgpoinc!BC103</f>
        <v>47821.306251365611</v>
      </c>
      <c r="C110" s="323">
        <f>avgpoinc!BD103</f>
        <v>46194.29480595381</v>
      </c>
      <c r="D110" s="353">
        <f>avgpoinc!BE103</f>
        <v>45221.010466083353</v>
      </c>
      <c r="E110" s="524">
        <f>avgpoinc!BF103</f>
        <v>52407.2839194689</v>
      </c>
      <c r="F110" s="524">
        <f>avgpoinc!BG103</f>
        <v>41059.859827398956</v>
      </c>
      <c r="G110" s="62">
        <f>avgpoinc!BH103</f>
        <v>58984.713345390315</v>
      </c>
      <c r="H110" s="533">
        <f>B110*0.9/'TC5'!B110</f>
        <v>0.61876112222671509</v>
      </c>
      <c r="I110" s="544">
        <f>C110*0.9/'TC5'!B110</f>
        <v>0.59770917892456044</v>
      </c>
      <c r="J110" s="559">
        <f>D110*0.9/'TC5'!C110</f>
        <v>0.62191009521484386</v>
      </c>
      <c r="K110" s="560">
        <f>E110*0.9/'TC5'!D110</f>
        <v>0.58398258686065674</v>
      </c>
      <c r="L110" s="551">
        <f>F110*0.9/'TC5'!E110</f>
        <v>0.62317562103271473</v>
      </c>
      <c r="M110" s="552">
        <f>G110*0.9/'TC5'!F110</f>
        <v>0.57236790657043457</v>
      </c>
      <c r="P110" s="539">
        <f>H110-'TC2'!G111</f>
        <v>0</v>
      </c>
    </row>
    <row r="111" spans="1:16" x14ac:dyDescent="0.2">
      <c r="A111" s="67">
        <v>2015</v>
      </c>
      <c r="B111" s="432">
        <f>avgpoinc!BC104</f>
        <v>48806.479254376645</v>
      </c>
      <c r="C111" s="323">
        <f>avgpoinc!BD104</f>
        <v>47196.294761438563</v>
      </c>
      <c r="D111" s="353">
        <f>avgpoinc!BE104</f>
        <v>45874.609494833298</v>
      </c>
      <c r="E111" s="524">
        <f>avgpoinc!BF104</f>
        <v>53195.560138600129</v>
      </c>
      <c r="F111" s="524">
        <f>avgpoinc!BG104</f>
        <v>42208.032379787794</v>
      </c>
      <c r="G111" s="62">
        <f>avgpoinc!BH104</f>
        <v>60109.796669399417</v>
      </c>
      <c r="H111" s="533">
        <f>B111*0.9/'TC5'!B111</f>
        <v>0.62144473195076</v>
      </c>
      <c r="I111" s="544">
        <f>C111*0.9/'TC5'!B111</f>
        <v>0.60094252228736889</v>
      </c>
      <c r="J111" s="559">
        <f>D111*0.9/'TC5'!C111</f>
        <v>0.62455335259437572</v>
      </c>
      <c r="K111" s="560">
        <f>E111*0.9/'TC5'!D111</f>
        <v>0.58603549003601074</v>
      </c>
      <c r="L111" s="551">
        <f>F111*0.9/'TC5'!E111</f>
        <v>0.62687855958938599</v>
      </c>
      <c r="M111" s="552">
        <f>G111*0.9/'TC5'!F111</f>
        <v>0.57484406232833862</v>
      </c>
      <c r="P111" s="539">
        <f>H111-'TC2'!G112</f>
        <v>0</v>
      </c>
    </row>
    <row r="112" spans="1:16" x14ac:dyDescent="0.2">
      <c r="A112" s="67">
        <v>2016</v>
      </c>
      <c r="B112" s="432">
        <f>avgpoinc!BC105</f>
        <v>48790.414332885783</v>
      </c>
      <c r="C112" s="323">
        <f>avgpoinc!BD105</f>
        <v>47141.159049626651</v>
      </c>
      <c r="D112" s="353">
        <f>avgpoinc!BE105</f>
        <v>45604.025605059513</v>
      </c>
      <c r="E112" s="524">
        <f>avgpoinc!BF105</f>
        <v>53110.109253168426</v>
      </c>
      <c r="F112" s="524">
        <f>avgpoinc!BG105</f>
        <v>42225.488543585809</v>
      </c>
      <c r="G112" s="62">
        <f>avgpoinc!BH105</f>
        <v>59772.132158018241</v>
      </c>
      <c r="H112" s="533">
        <f>B112*0.9/'TC5'!B112</f>
        <v>0.62295347452163696</v>
      </c>
      <c r="I112" s="544">
        <f>C112*0.9/'TC5'!B112</f>
        <v>0.60189586877822876</v>
      </c>
      <c r="J112" s="559">
        <f>D112*0.9/'TC5'!C112</f>
        <v>0.62698000669479381</v>
      </c>
      <c r="K112" s="560">
        <f>E112*0.9/'TC5'!D112</f>
        <v>0.58788672089576721</v>
      </c>
      <c r="L112" s="551">
        <f>F112*0.9/'TC5'!E112</f>
        <v>0.62681141495704651</v>
      </c>
      <c r="M112" s="552">
        <f>G112*0.9/'TC5'!F112</f>
        <v>0.57543426752090454</v>
      </c>
      <c r="P112" s="539">
        <f>H112-'TC2'!G113</f>
        <v>0</v>
      </c>
    </row>
    <row r="113" spans="1:16" x14ac:dyDescent="0.2">
      <c r="A113" s="67">
        <v>2017</v>
      </c>
      <c r="B113" s="432">
        <f>avgpoinc!BC106</f>
        <v>49684.740213921526</v>
      </c>
      <c r="C113" s="323">
        <f>avgpoinc!BD106</f>
        <v>48042.974021249152</v>
      </c>
      <c r="D113" s="353">
        <f>avgpoinc!BE106</f>
        <v>45291.311849910351</v>
      </c>
      <c r="E113" s="524">
        <f>avgpoinc!BF106</f>
        <v>54039.952142131355</v>
      </c>
      <c r="F113" s="524">
        <f>avgpoinc!BG106</f>
        <v>43065.930633923192</v>
      </c>
      <c r="G113" s="62">
        <f>avgpoinc!BH106</f>
        <v>61774.538494644607</v>
      </c>
      <c r="H113" s="533">
        <f>B113*0.9/'TC5'!B113</f>
        <v>0.62227353453636169</v>
      </c>
      <c r="I113" s="544">
        <f>C113*0.9/'TC5'!B113</f>
        <v>0.60171133279800404</v>
      </c>
      <c r="J113" s="559">
        <f>D113*0.9/'TC5'!C113</f>
        <v>0.61108896136283875</v>
      </c>
      <c r="K113" s="560">
        <f>E113*0.9/'TC5'!D113</f>
        <v>0.58701425790786743</v>
      </c>
      <c r="L113" s="551">
        <f>F113*0.9/'TC5'!E113</f>
        <v>0.62864097952842701</v>
      </c>
      <c r="M113" s="552">
        <f>G113*0.9/'TC5'!F113</f>
        <v>0.57657185196876515</v>
      </c>
      <c r="P113" s="539">
        <f>H113-'TC2'!G114</f>
        <v>0</v>
      </c>
    </row>
    <row r="114" spans="1:16" x14ac:dyDescent="0.2">
      <c r="A114" s="67">
        <v>2018</v>
      </c>
      <c r="B114" s="432">
        <f>avgpoinc!BC107</f>
        <v>49984.539526374254</v>
      </c>
      <c r="C114" s="323">
        <f>avgpoinc!BD107</f>
        <v>48378.22837822458</v>
      </c>
      <c r="D114" s="353">
        <f>avgpoinc!BE107</f>
        <v>45480.775981264225</v>
      </c>
      <c r="E114" s="524">
        <f>avgpoinc!BF107</f>
        <v>54369.676561891683</v>
      </c>
      <c r="F114" s="524">
        <f>avgpoinc!BG107</f>
        <v>43391.839262896261</v>
      </c>
      <c r="G114" s="62">
        <f>avgpoinc!BH107</f>
        <v>62081.803288565723</v>
      </c>
      <c r="H114" s="533">
        <f>B114*0.9/'TC5'!B114</f>
        <v>0.61554157733917225</v>
      </c>
      <c r="I114" s="544">
        <f>C114*0.9/'TC5'!B114</f>
        <v>0.59576043486595143</v>
      </c>
      <c r="J114" s="559">
        <f>D114*0.9/'TC5'!C114</f>
        <v>0.60469686985015858</v>
      </c>
      <c r="K114" s="560">
        <f>E114*0.9/'TC5'!D114</f>
        <v>0.58110502362251282</v>
      </c>
      <c r="L114" s="551">
        <f>F114*0.9/'TC5'!E114</f>
        <v>0.62224173545837413</v>
      </c>
      <c r="M114" s="552">
        <f>G114*0.9/'TC5'!F114</f>
        <v>0.56990492343902588</v>
      </c>
      <c r="P114" s="539">
        <f>H114-'TC2'!G115</f>
        <v>0</v>
      </c>
    </row>
    <row r="115" spans="1:16" x14ac:dyDescent="0.2">
      <c r="A115" s="67">
        <v>2019</v>
      </c>
      <c r="B115" s="432">
        <f>avgpoinc!BC108</f>
        <v>50446.274336342256</v>
      </c>
      <c r="C115" s="323">
        <f>avgpoinc!BD108</f>
        <v>48805.752940090009</v>
      </c>
      <c r="D115" s="353">
        <f>avgpoinc!BE108</f>
        <v>45773.675390285593</v>
      </c>
      <c r="E115" s="524">
        <f>avgpoinc!BF108</f>
        <v>54829.291671121144</v>
      </c>
      <c r="F115" s="524">
        <f>avgpoinc!BG108</f>
        <v>43794.343640669307</v>
      </c>
      <c r="G115" s="62">
        <f>avgpoinc!BH108</f>
        <v>62642.676402830664</v>
      </c>
      <c r="H115" s="533">
        <f>B115*0.9/'TC5'!B115</f>
        <v>0.61811545491218556</v>
      </c>
      <c r="I115" s="544">
        <f>C115*0.9/'TC5'!B115</f>
        <v>0.59801423549652089</v>
      </c>
      <c r="J115" s="559">
        <f>D115*0.9/'TC5'!C115</f>
        <v>0.60692352056503296</v>
      </c>
      <c r="K115" s="560">
        <f>E115*0.9/'TC5'!D115</f>
        <v>0.58329004049301147</v>
      </c>
      <c r="L115" s="551">
        <f>F115*0.9/'TC5'!E115</f>
        <v>0.62458944320678711</v>
      </c>
      <c r="M115" s="552">
        <f>G115*0.9/'TC5'!F115</f>
        <v>0.57217279076576233</v>
      </c>
      <c r="P115" s="539">
        <f>H115-'TC2'!G116</f>
        <v>0</v>
      </c>
    </row>
    <row r="116" spans="1:16" ht="17" thickBot="1" x14ac:dyDescent="0.25">
      <c r="A116" s="1105"/>
      <c r="B116" s="1106"/>
      <c r="C116" s="1101"/>
      <c r="D116" s="1114"/>
      <c r="E116" s="1107"/>
      <c r="F116" s="1107"/>
      <c r="G116" s="1098"/>
      <c r="H116" s="1115"/>
      <c r="I116" s="1116"/>
      <c r="J116" s="1117"/>
      <c r="K116" s="1118"/>
      <c r="L116" s="1119"/>
      <c r="M116" s="1120"/>
      <c r="P116" s="539"/>
    </row>
    <row r="117" spans="1:16" ht="17" thickTop="1" x14ac:dyDescent="0.2">
      <c r="A117" s="61"/>
      <c r="B117" s="60"/>
      <c r="C117" s="60"/>
      <c r="D117" s="60"/>
      <c r="E117" s="60"/>
      <c r="F117" s="60"/>
      <c r="G117" s="59"/>
      <c r="H117" s="60"/>
      <c r="I117" s="60"/>
      <c r="J117" s="60"/>
      <c r="K117" s="60"/>
      <c r="L117" s="60"/>
      <c r="M117" s="59"/>
    </row>
    <row r="118" spans="1:16" x14ac:dyDescent="0.2">
      <c r="D118" s="57"/>
      <c r="E118" s="57"/>
      <c r="F118" s="57"/>
      <c r="H118" s="57"/>
      <c r="I118" s="57"/>
      <c r="J118" s="57"/>
      <c r="K118" s="57"/>
      <c r="L118" s="57"/>
    </row>
    <row r="120" spans="1:16" x14ac:dyDescent="0.2">
      <c r="B120" s="212"/>
      <c r="C120" s="212"/>
      <c r="D120" s="212"/>
      <c r="E120" s="212"/>
      <c r="F120" s="212"/>
      <c r="G120" s="212"/>
      <c r="H120" s="212"/>
      <c r="I120" s="212"/>
      <c r="J120" s="212"/>
      <c r="K120" s="212"/>
      <c r="L120" s="212"/>
      <c r="M120" s="212"/>
    </row>
  </sheetData>
  <mergeCells count="3">
    <mergeCell ref="A4:M4"/>
    <mergeCell ref="B7:G7"/>
    <mergeCell ref="H7:M7"/>
  </mergeCells>
  <hyperlinks>
    <hyperlink ref="A1" location="Index!A1" display="Back to index" xr:uid="{00000000-0004-0000-3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theme="8" tint="0.39997558519241921"/>
  </sheetPr>
  <dimension ref="A1:M120"/>
  <sheetViews>
    <sheetView workbookViewId="0">
      <pane xSplit="1" ySplit="8" topLeftCell="B45" activePane="bottomRight" state="frozen"/>
      <selection activeCell="B120" sqref="B120:K120"/>
      <selection pane="topRight" activeCell="B120" sqref="B120:K120"/>
      <selection pane="bottomLeft" activeCell="B120" sqref="B120:K120"/>
      <selection pane="bottomRight"/>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266</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425"/>
      <c r="C9" s="317"/>
      <c r="D9" s="317"/>
      <c r="E9" s="85"/>
      <c r="F9" s="85"/>
      <c r="G9" s="84"/>
      <c r="H9" s="434"/>
      <c r="I9" s="443"/>
      <c r="J9" s="442"/>
      <c r="K9" s="443"/>
      <c r="L9" s="442"/>
      <c r="M9" s="444"/>
    </row>
    <row r="10" spans="1:13" s="87" customFormat="1" ht="15" customHeight="1" x14ac:dyDescent="0.2">
      <c r="A10" s="92">
        <v>1914</v>
      </c>
      <c r="B10" s="425"/>
      <c r="C10" s="317"/>
      <c r="D10" s="317"/>
      <c r="E10" s="85"/>
      <c r="F10" s="85"/>
      <c r="G10" s="84"/>
      <c r="H10" s="434"/>
      <c r="I10" s="443"/>
      <c r="J10" s="442"/>
      <c r="K10" s="443"/>
      <c r="L10" s="442"/>
      <c r="M10" s="444"/>
    </row>
    <row r="11" spans="1:13" s="87" customFormat="1" ht="15" customHeight="1" x14ac:dyDescent="0.2">
      <c r="A11" s="92">
        <v>1915</v>
      </c>
      <c r="B11" s="425"/>
      <c r="C11" s="317"/>
      <c r="D11" s="317"/>
      <c r="E11" s="85"/>
      <c r="F11" s="85"/>
      <c r="G11" s="84"/>
      <c r="H11" s="434"/>
      <c r="I11" s="443"/>
      <c r="J11" s="442"/>
      <c r="K11" s="443"/>
      <c r="L11" s="442"/>
      <c r="M11" s="444"/>
    </row>
    <row r="12" spans="1:13" s="87" customFormat="1" ht="15" customHeight="1" x14ac:dyDescent="0.2">
      <c r="A12" s="92">
        <v>1916</v>
      </c>
      <c r="B12" s="425"/>
      <c r="C12" s="317"/>
      <c r="D12" s="317"/>
      <c r="E12" s="85"/>
      <c r="F12" s="85"/>
      <c r="G12" s="84"/>
      <c r="H12" s="434"/>
      <c r="I12" s="443"/>
      <c r="J12" s="442"/>
      <c r="K12" s="443"/>
      <c r="L12" s="442"/>
      <c r="M12" s="444"/>
    </row>
    <row r="13" spans="1:13" s="87" customFormat="1" ht="15" hidden="1" customHeight="1" x14ac:dyDescent="0.2">
      <c r="A13" s="92">
        <v>1917</v>
      </c>
      <c r="B13" s="425"/>
      <c r="C13" s="317"/>
      <c r="D13" s="317"/>
      <c r="E13" s="85"/>
      <c r="F13" s="85"/>
      <c r="G13" s="84"/>
      <c r="H13" s="434"/>
      <c r="I13" s="443"/>
      <c r="J13" s="442"/>
      <c r="K13" s="443"/>
      <c r="L13" s="442"/>
      <c r="M13" s="444"/>
    </row>
    <row r="14" spans="1:13" s="87" customFormat="1" ht="15" hidden="1" customHeight="1" x14ac:dyDescent="0.2">
      <c r="A14" s="92">
        <v>1918</v>
      </c>
      <c r="B14" s="425"/>
      <c r="C14" s="317"/>
      <c r="D14" s="353"/>
      <c r="E14" s="314"/>
      <c r="F14" s="314"/>
      <c r="G14" s="84"/>
      <c r="H14" s="434"/>
      <c r="I14" s="443"/>
      <c r="J14" s="442"/>
      <c r="K14" s="443"/>
      <c r="L14" s="442"/>
      <c r="M14" s="444"/>
    </row>
    <row r="15" spans="1:13" s="87" customFormat="1" ht="15" hidden="1" customHeight="1" x14ac:dyDescent="0.2">
      <c r="A15" s="91">
        <v>1919</v>
      </c>
      <c r="B15" s="426"/>
      <c r="C15" s="316"/>
      <c r="D15" s="354"/>
      <c r="E15" s="315"/>
      <c r="F15" s="315"/>
      <c r="G15" s="88"/>
      <c r="H15" s="435"/>
      <c r="I15" s="446"/>
      <c r="J15" s="445"/>
      <c r="K15" s="446"/>
      <c r="L15" s="445"/>
      <c r="M15" s="447"/>
    </row>
    <row r="16" spans="1:13" s="87" customFormat="1" ht="15" hidden="1" customHeight="1" x14ac:dyDescent="0.2">
      <c r="A16" s="92">
        <v>1920</v>
      </c>
      <c r="B16" s="425"/>
      <c r="C16" s="317"/>
      <c r="D16" s="353"/>
      <c r="E16" s="314"/>
      <c r="F16" s="314"/>
      <c r="G16" s="84"/>
      <c r="H16" s="434"/>
      <c r="I16" s="443"/>
      <c r="J16" s="442"/>
      <c r="K16" s="443"/>
      <c r="L16" s="442"/>
      <c r="M16" s="444"/>
    </row>
    <row r="17" spans="1:13" s="87" customFormat="1" ht="15" hidden="1" customHeight="1" x14ac:dyDescent="0.2">
      <c r="A17" s="92">
        <v>1921</v>
      </c>
      <c r="B17" s="425"/>
      <c r="C17" s="317"/>
      <c r="D17" s="353"/>
      <c r="E17" s="314"/>
      <c r="F17" s="314"/>
      <c r="G17" s="84"/>
      <c r="H17" s="434"/>
      <c r="I17" s="443"/>
      <c r="J17" s="442"/>
      <c r="K17" s="443"/>
      <c r="L17" s="442"/>
      <c r="M17" s="444"/>
    </row>
    <row r="18" spans="1:13" s="87" customFormat="1" ht="15" hidden="1" customHeight="1" x14ac:dyDescent="0.2">
      <c r="A18" s="92">
        <v>1922</v>
      </c>
      <c r="B18" s="425"/>
      <c r="C18" s="317"/>
      <c r="D18" s="353"/>
      <c r="E18" s="314"/>
      <c r="F18" s="314"/>
      <c r="G18" s="84"/>
      <c r="H18" s="434"/>
      <c r="I18" s="443"/>
      <c r="J18" s="442"/>
      <c r="K18" s="443"/>
      <c r="L18" s="442"/>
      <c r="M18" s="444"/>
    </row>
    <row r="19" spans="1:13" s="87" customFormat="1" ht="15" hidden="1" customHeight="1" x14ac:dyDescent="0.2">
      <c r="A19" s="92">
        <v>1923</v>
      </c>
      <c r="B19" s="425"/>
      <c r="C19" s="317"/>
      <c r="D19" s="353"/>
      <c r="E19" s="314"/>
      <c r="F19" s="314"/>
      <c r="G19" s="84"/>
      <c r="H19" s="434"/>
      <c r="I19" s="443"/>
      <c r="J19" s="442"/>
      <c r="K19" s="443"/>
      <c r="L19" s="442"/>
      <c r="M19" s="444"/>
    </row>
    <row r="20" spans="1:13" s="87" customFormat="1" ht="15" hidden="1" customHeight="1" x14ac:dyDescent="0.2">
      <c r="A20" s="92">
        <v>1924</v>
      </c>
      <c r="B20" s="425"/>
      <c r="C20" s="317"/>
      <c r="D20" s="353"/>
      <c r="E20" s="314"/>
      <c r="F20" s="314"/>
      <c r="G20" s="84"/>
      <c r="H20" s="434"/>
      <c r="I20" s="443"/>
      <c r="J20" s="442"/>
      <c r="K20" s="443"/>
      <c r="L20" s="442"/>
      <c r="M20" s="444"/>
    </row>
    <row r="21" spans="1:13" s="87" customFormat="1" ht="15" hidden="1" customHeight="1" x14ac:dyDescent="0.2">
      <c r="A21" s="92">
        <v>1925</v>
      </c>
      <c r="B21" s="425"/>
      <c r="C21" s="317"/>
      <c r="D21" s="353"/>
      <c r="E21" s="314"/>
      <c r="F21" s="314"/>
      <c r="G21" s="84"/>
      <c r="H21" s="434"/>
      <c r="I21" s="443"/>
      <c r="J21" s="442"/>
      <c r="K21" s="443"/>
      <c r="L21" s="442"/>
      <c r="M21" s="444"/>
    </row>
    <row r="22" spans="1:13" s="87" customFormat="1" ht="15" hidden="1" customHeight="1" x14ac:dyDescent="0.2">
      <c r="A22" s="92">
        <v>1926</v>
      </c>
      <c r="B22" s="425"/>
      <c r="C22" s="317"/>
      <c r="D22" s="353"/>
      <c r="E22" s="314"/>
      <c r="F22" s="314"/>
      <c r="G22" s="84"/>
      <c r="H22" s="434"/>
      <c r="I22" s="443"/>
      <c r="J22" s="442"/>
      <c r="K22" s="443"/>
      <c r="L22" s="442"/>
      <c r="M22" s="444"/>
    </row>
    <row r="23" spans="1:13" s="87" customFormat="1" ht="15" hidden="1" customHeight="1" x14ac:dyDescent="0.2">
      <c r="A23" s="92">
        <v>1927</v>
      </c>
      <c r="B23" s="425"/>
      <c r="C23" s="317"/>
      <c r="D23" s="353"/>
      <c r="E23" s="314"/>
      <c r="F23" s="314"/>
      <c r="G23" s="84"/>
      <c r="H23" s="434"/>
      <c r="I23" s="443"/>
      <c r="J23" s="442"/>
      <c r="K23" s="443"/>
      <c r="L23" s="442"/>
      <c r="M23" s="444"/>
    </row>
    <row r="24" spans="1:13" s="87" customFormat="1" ht="15" hidden="1" customHeight="1" x14ac:dyDescent="0.2">
      <c r="A24" s="92">
        <v>1928</v>
      </c>
      <c r="B24" s="425"/>
      <c r="C24" s="317"/>
      <c r="D24" s="353"/>
      <c r="E24" s="314"/>
      <c r="F24" s="314"/>
      <c r="G24" s="84"/>
      <c r="H24" s="434"/>
      <c r="I24" s="443"/>
      <c r="J24" s="442"/>
      <c r="K24" s="443"/>
      <c r="L24" s="442"/>
      <c r="M24" s="444"/>
    </row>
    <row r="25" spans="1:13" s="87" customFormat="1" ht="15" hidden="1" customHeight="1" x14ac:dyDescent="0.2">
      <c r="A25" s="91">
        <v>1929</v>
      </c>
      <c r="B25" s="426"/>
      <c r="C25" s="316"/>
      <c r="D25" s="354"/>
      <c r="E25" s="315"/>
      <c r="F25" s="315"/>
      <c r="G25" s="88"/>
      <c r="H25" s="435"/>
      <c r="I25" s="446"/>
      <c r="J25" s="445"/>
      <c r="K25" s="446"/>
      <c r="L25" s="445"/>
      <c r="M25" s="447"/>
    </row>
    <row r="26" spans="1:13" s="87" customFormat="1" ht="15" hidden="1" customHeight="1" x14ac:dyDescent="0.2">
      <c r="A26" s="92">
        <v>1930</v>
      </c>
      <c r="B26" s="425"/>
      <c r="C26" s="317"/>
      <c r="D26" s="353"/>
      <c r="E26" s="314"/>
      <c r="F26" s="314"/>
      <c r="G26" s="84"/>
      <c r="H26" s="434"/>
      <c r="I26" s="443"/>
      <c r="J26" s="442"/>
      <c r="K26" s="443"/>
      <c r="L26" s="442"/>
      <c r="M26" s="444"/>
    </row>
    <row r="27" spans="1:13" s="87" customFormat="1" ht="15" hidden="1" customHeight="1" x14ac:dyDescent="0.2">
      <c r="A27" s="92">
        <v>1931</v>
      </c>
      <c r="B27" s="425"/>
      <c r="C27" s="317"/>
      <c r="D27" s="353"/>
      <c r="E27" s="314"/>
      <c r="F27" s="314"/>
      <c r="G27" s="84"/>
      <c r="H27" s="434"/>
      <c r="I27" s="443"/>
      <c r="J27" s="442"/>
      <c r="K27" s="443"/>
      <c r="L27" s="442"/>
      <c r="M27" s="444"/>
    </row>
    <row r="28" spans="1:13" s="87" customFormat="1" ht="15" hidden="1" customHeight="1" x14ac:dyDescent="0.2">
      <c r="A28" s="92">
        <v>1932</v>
      </c>
      <c r="B28" s="425"/>
      <c r="C28" s="317"/>
      <c r="D28" s="353"/>
      <c r="E28" s="314"/>
      <c r="F28" s="314"/>
      <c r="G28" s="84"/>
      <c r="H28" s="434"/>
      <c r="I28" s="443"/>
      <c r="J28" s="442"/>
      <c r="K28" s="443"/>
      <c r="L28" s="442"/>
      <c r="M28" s="444"/>
    </row>
    <row r="29" spans="1:13" s="87" customFormat="1" ht="15" hidden="1" customHeight="1" x14ac:dyDescent="0.2">
      <c r="A29" s="92">
        <v>1933</v>
      </c>
      <c r="B29" s="425"/>
      <c r="C29" s="317"/>
      <c r="D29" s="353"/>
      <c r="E29" s="314"/>
      <c r="F29" s="314"/>
      <c r="G29" s="84"/>
      <c r="H29" s="434"/>
      <c r="I29" s="443"/>
      <c r="J29" s="442"/>
      <c r="K29" s="443"/>
      <c r="L29" s="442"/>
      <c r="M29" s="444"/>
    </row>
    <row r="30" spans="1:13" s="87" customFormat="1" ht="15" hidden="1" customHeight="1" x14ac:dyDescent="0.2">
      <c r="A30" s="92">
        <v>1934</v>
      </c>
      <c r="B30" s="425"/>
      <c r="C30" s="317"/>
      <c r="D30" s="353"/>
      <c r="E30" s="314"/>
      <c r="F30" s="314"/>
      <c r="G30" s="84"/>
      <c r="H30" s="434"/>
      <c r="I30" s="443"/>
      <c r="J30" s="442"/>
      <c r="K30" s="443"/>
      <c r="L30" s="442"/>
      <c r="M30" s="444"/>
    </row>
    <row r="31" spans="1:13" s="87" customFormat="1" ht="15" hidden="1" customHeight="1" x14ac:dyDescent="0.2">
      <c r="A31" s="92">
        <v>1935</v>
      </c>
      <c r="B31" s="425"/>
      <c r="C31" s="317"/>
      <c r="D31" s="353"/>
      <c r="E31" s="314"/>
      <c r="F31" s="314"/>
      <c r="G31" s="84"/>
      <c r="H31" s="434"/>
      <c r="I31" s="443"/>
      <c r="J31" s="442"/>
      <c r="K31" s="443"/>
      <c r="L31" s="442"/>
      <c r="M31" s="444"/>
    </row>
    <row r="32" spans="1:13" s="87" customFormat="1" ht="15" hidden="1" customHeight="1" x14ac:dyDescent="0.2">
      <c r="A32" s="92">
        <v>1936</v>
      </c>
      <c r="B32" s="425"/>
      <c r="C32" s="317"/>
      <c r="D32" s="353"/>
      <c r="E32" s="314"/>
      <c r="F32" s="314"/>
      <c r="G32" s="84"/>
      <c r="H32" s="434"/>
      <c r="I32" s="443"/>
      <c r="J32" s="442"/>
      <c r="K32" s="443"/>
      <c r="L32" s="442"/>
      <c r="M32" s="444"/>
    </row>
    <row r="33" spans="1:13" s="87" customFormat="1" ht="15" hidden="1" customHeight="1" x14ac:dyDescent="0.2">
      <c r="A33" s="92">
        <v>1937</v>
      </c>
      <c r="B33" s="425"/>
      <c r="C33" s="317"/>
      <c r="D33" s="353"/>
      <c r="E33" s="314"/>
      <c r="F33" s="314"/>
      <c r="G33" s="84"/>
      <c r="H33" s="434"/>
      <c r="I33" s="443"/>
      <c r="J33" s="442"/>
      <c r="K33" s="443"/>
      <c r="L33" s="442"/>
      <c r="M33" s="444"/>
    </row>
    <row r="34" spans="1:13" s="87" customFormat="1" ht="15" hidden="1" customHeight="1" x14ac:dyDescent="0.2">
      <c r="A34" s="92">
        <v>1938</v>
      </c>
      <c r="B34" s="425"/>
      <c r="C34" s="317"/>
      <c r="D34" s="353"/>
      <c r="E34" s="314"/>
      <c r="F34" s="314"/>
      <c r="G34" s="84"/>
      <c r="H34" s="434"/>
      <c r="I34" s="443"/>
      <c r="J34" s="442"/>
      <c r="K34" s="443"/>
      <c r="L34" s="442"/>
      <c r="M34" s="444"/>
    </row>
    <row r="35" spans="1:13" s="87" customFormat="1" ht="15" hidden="1" customHeight="1" x14ac:dyDescent="0.2">
      <c r="A35" s="91">
        <v>1939</v>
      </c>
      <c r="B35" s="426"/>
      <c r="C35" s="316"/>
      <c r="D35" s="354"/>
      <c r="E35" s="315"/>
      <c r="F35" s="315"/>
      <c r="G35" s="88"/>
      <c r="H35" s="435"/>
      <c r="I35" s="446"/>
      <c r="J35" s="445"/>
      <c r="K35" s="446"/>
      <c r="L35" s="445"/>
      <c r="M35" s="447"/>
    </row>
    <row r="36" spans="1:13" s="87" customFormat="1" ht="15" hidden="1" customHeight="1" x14ac:dyDescent="0.2">
      <c r="A36" s="92">
        <v>1940</v>
      </c>
      <c r="B36" s="425"/>
      <c r="C36" s="317"/>
      <c r="D36" s="353"/>
      <c r="E36" s="314"/>
      <c r="F36" s="314"/>
      <c r="G36" s="84"/>
      <c r="H36" s="434"/>
      <c r="I36" s="443"/>
      <c r="J36" s="442"/>
      <c r="K36" s="443"/>
      <c r="L36" s="442"/>
      <c r="M36" s="444"/>
    </row>
    <row r="37" spans="1:13" s="87" customFormat="1" ht="15" hidden="1" customHeight="1" x14ac:dyDescent="0.2">
      <c r="A37" s="92">
        <v>1941</v>
      </c>
      <c r="B37" s="425"/>
      <c r="C37" s="317"/>
      <c r="D37" s="353"/>
      <c r="E37" s="314"/>
      <c r="F37" s="314"/>
      <c r="G37" s="84"/>
      <c r="H37" s="434"/>
      <c r="I37" s="443"/>
      <c r="J37" s="442"/>
      <c r="K37" s="443"/>
      <c r="L37" s="442"/>
      <c r="M37" s="444"/>
    </row>
    <row r="38" spans="1:13" s="87" customFormat="1" ht="15" hidden="1" customHeight="1" x14ac:dyDescent="0.2">
      <c r="A38" s="92">
        <v>1942</v>
      </c>
      <c r="B38" s="425"/>
      <c r="C38" s="317"/>
      <c r="D38" s="353"/>
      <c r="E38" s="314"/>
      <c r="F38" s="314"/>
      <c r="G38" s="84"/>
      <c r="H38" s="434"/>
      <c r="I38" s="443"/>
      <c r="J38" s="442"/>
      <c r="K38" s="443"/>
      <c r="L38" s="442"/>
      <c r="M38" s="444"/>
    </row>
    <row r="39" spans="1:13" s="87" customFormat="1" ht="15" hidden="1" customHeight="1" x14ac:dyDescent="0.2">
      <c r="A39" s="92">
        <v>1943</v>
      </c>
      <c r="B39" s="425"/>
      <c r="C39" s="317"/>
      <c r="D39" s="353"/>
      <c r="E39" s="314"/>
      <c r="F39" s="314"/>
      <c r="G39" s="84"/>
      <c r="H39" s="434"/>
      <c r="I39" s="443"/>
      <c r="J39" s="442"/>
      <c r="K39" s="443"/>
      <c r="L39" s="442"/>
      <c r="M39" s="444"/>
    </row>
    <row r="40" spans="1:13" s="87" customFormat="1" ht="15" hidden="1" customHeight="1" x14ac:dyDescent="0.2">
      <c r="A40" s="92">
        <v>1944</v>
      </c>
      <c r="B40" s="425"/>
      <c r="C40" s="317"/>
      <c r="D40" s="353"/>
      <c r="E40" s="314"/>
      <c r="F40" s="314"/>
      <c r="G40" s="84"/>
      <c r="H40" s="434"/>
      <c r="I40" s="443"/>
      <c r="J40" s="442"/>
      <c r="K40" s="443"/>
      <c r="L40" s="442"/>
      <c r="M40" s="444"/>
    </row>
    <row r="41" spans="1:13" s="87" customFormat="1" ht="15" hidden="1" customHeight="1" x14ac:dyDescent="0.2">
      <c r="A41" s="92">
        <v>1945</v>
      </c>
      <c r="B41" s="425"/>
      <c r="C41" s="317"/>
      <c r="D41" s="353"/>
      <c r="E41" s="314"/>
      <c r="F41" s="314"/>
      <c r="G41" s="84"/>
      <c r="H41" s="434"/>
      <c r="I41" s="443"/>
      <c r="J41" s="442"/>
      <c r="K41" s="443"/>
      <c r="L41" s="442"/>
      <c r="M41" s="444"/>
    </row>
    <row r="42" spans="1:13" s="87" customFormat="1" ht="15" customHeight="1" x14ac:dyDescent="0.2">
      <c r="A42" s="92">
        <v>1946</v>
      </c>
      <c r="B42" s="425">
        <f>B58*'TC6'!B42/'TC6'!B58</f>
        <v>9935.2516265195845</v>
      </c>
      <c r="C42" s="317"/>
      <c r="D42" s="353"/>
      <c r="E42" s="314"/>
      <c r="F42" s="314"/>
      <c r="G42" s="84"/>
      <c r="H42" s="434"/>
      <c r="I42" s="443"/>
      <c r="J42" s="442"/>
      <c r="K42" s="443"/>
      <c r="L42" s="442"/>
      <c r="M42" s="444"/>
    </row>
    <row r="43" spans="1:13" s="87" customFormat="1" ht="15" customHeight="1" x14ac:dyDescent="0.2">
      <c r="A43" s="92">
        <v>1947</v>
      </c>
      <c r="B43" s="425"/>
      <c r="C43" s="317"/>
      <c r="D43" s="353"/>
      <c r="E43" s="314"/>
      <c r="F43" s="314"/>
      <c r="G43" s="84"/>
      <c r="H43" s="434"/>
      <c r="I43" s="443"/>
      <c r="J43" s="442"/>
      <c r="K43" s="443"/>
      <c r="L43" s="442"/>
      <c r="M43" s="444"/>
    </row>
    <row r="44" spans="1:13" s="87" customFormat="1" ht="15" customHeight="1" x14ac:dyDescent="0.2">
      <c r="A44" s="92">
        <v>1948</v>
      </c>
      <c r="B44" s="425"/>
      <c r="C44" s="317"/>
      <c r="D44" s="353"/>
      <c r="E44" s="314"/>
      <c r="F44" s="314"/>
      <c r="G44" s="84"/>
      <c r="H44" s="434"/>
      <c r="I44" s="443"/>
      <c r="J44" s="442"/>
      <c r="K44" s="443"/>
      <c r="L44" s="442"/>
      <c r="M44" s="444"/>
    </row>
    <row r="45" spans="1:13" s="87" customFormat="1" ht="15" customHeight="1" x14ac:dyDescent="0.2">
      <c r="A45" s="91">
        <v>1949</v>
      </c>
      <c r="B45" s="426"/>
      <c r="C45" s="316"/>
      <c r="D45" s="354"/>
      <c r="E45" s="315"/>
      <c r="F45" s="315"/>
      <c r="G45" s="88"/>
      <c r="H45" s="435"/>
      <c r="I45" s="446"/>
      <c r="J45" s="445"/>
      <c r="K45" s="446"/>
      <c r="L45" s="445"/>
      <c r="M45" s="447"/>
    </row>
    <row r="46" spans="1:13" s="87" customFormat="1" ht="15" customHeight="1" x14ac:dyDescent="0.2">
      <c r="A46" s="92">
        <v>1950</v>
      </c>
      <c r="B46" s="425"/>
      <c r="C46" s="317"/>
      <c r="D46" s="353"/>
      <c r="E46" s="314"/>
      <c r="F46" s="314"/>
      <c r="G46" s="84"/>
      <c r="H46" s="434"/>
      <c r="I46" s="443"/>
      <c r="J46" s="442"/>
      <c r="K46" s="443"/>
      <c r="L46" s="442"/>
      <c r="M46" s="444"/>
    </row>
    <row r="47" spans="1:13" s="87" customFormat="1" ht="15" customHeight="1" x14ac:dyDescent="0.2">
      <c r="A47" s="92">
        <v>1951</v>
      </c>
      <c r="B47" s="425"/>
      <c r="C47" s="317"/>
      <c r="D47" s="353"/>
      <c r="E47" s="314"/>
      <c r="F47" s="314"/>
      <c r="G47" s="84"/>
      <c r="H47" s="434"/>
      <c r="I47" s="443"/>
      <c r="J47" s="442"/>
      <c r="K47" s="443"/>
      <c r="L47" s="442"/>
      <c r="M47" s="444"/>
    </row>
    <row r="48" spans="1:13" s="87" customFormat="1" ht="15" customHeight="1" x14ac:dyDescent="0.2">
      <c r="A48" s="92">
        <v>1952</v>
      </c>
      <c r="B48" s="425"/>
      <c r="C48" s="317"/>
      <c r="D48" s="353"/>
      <c r="E48" s="314"/>
      <c r="F48" s="314"/>
      <c r="G48" s="84"/>
      <c r="H48" s="434"/>
      <c r="I48" s="443"/>
      <c r="J48" s="442"/>
      <c r="K48" s="443"/>
      <c r="L48" s="442"/>
      <c r="M48" s="444"/>
    </row>
    <row r="49" spans="1:13" s="87" customFormat="1" ht="15" customHeight="1" x14ac:dyDescent="0.2">
      <c r="A49" s="92">
        <v>1953</v>
      </c>
      <c r="B49" s="425"/>
      <c r="C49" s="317"/>
      <c r="D49" s="353"/>
      <c r="E49" s="314"/>
      <c r="F49" s="314"/>
      <c r="G49" s="84"/>
      <c r="H49" s="434"/>
      <c r="I49" s="443"/>
      <c r="J49" s="442"/>
      <c r="K49" s="443"/>
      <c r="L49" s="442"/>
      <c r="M49" s="444"/>
    </row>
    <row r="50" spans="1:13" s="87" customFormat="1" ht="15" customHeight="1" x14ac:dyDescent="0.2">
      <c r="A50" s="92">
        <v>1954</v>
      </c>
      <c r="B50" s="425"/>
      <c r="C50" s="317"/>
      <c r="D50" s="353"/>
      <c r="E50" s="314"/>
      <c r="F50" s="314"/>
      <c r="G50" s="84"/>
      <c r="H50" s="434"/>
      <c r="I50" s="443"/>
      <c r="J50" s="442"/>
      <c r="K50" s="443"/>
      <c r="L50" s="442"/>
      <c r="M50" s="444"/>
    </row>
    <row r="51" spans="1:13" s="87" customFormat="1" ht="15" customHeight="1" x14ac:dyDescent="0.2">
      <c r="A51" s="92">
        <v>1955</v>
      </c>
      <c r="B51" s="425"/>
      <c r="C51" s="317"/>
      <c r="D51" s="353"/>
      <c r="E51" s="314"/>
      <c r="F51" s="314"/>
      <c r="G51" s="84"/>
      <c r="H51" s="434"/>
      <c r="I51" s="443"/>
      <c r="J51" s="442"/>
      <c r="K51" s="443"/>
      <c r="L51" s="442"/>
      <c r="M51" s="444"/>
    </row>
    <row r="52" spans="1:13" s="87" customFormat="1" ht="15" customHeight="1" x14ac:dyDescent="0.2">
      <c r="A52" s="92">
        <v>1956</v>
      </c>
      <c r="B52" s="425"/>
      <c r="C52" s="317"/>
      <c r="D52" s="353"/>
      <c r="E52" s="314"/>
      <c r="F52" s="314"/>
      <c r="G52" s="84"/>
      <c r="H52" s="434"/>
      <c r="I52" s="443"/>
      <c r="J52" s="442"/>
      <c r="K52" s="443"/>
      <c r="L52" s="442"/>
      <c r="M52" s="444"/>
    </row>
    <row r="53" spans="1:13" s="87" customFormat="1" ht="15" customHeight="1" x14ac:dyDescent="0.2">
      <c r="A53" s="92">
        <v>1957</v>
      </c>
      <c r="B53" s="425"/>
      <c r="C53" s="317"/>
      <c r="D53" s="353"/>
      <c r="E53" s="314"/>
      <c r="F53" s="314"/>
      <c r="G53" s="84"/>
      <c r="H53" s="434"/>
      <c r="I53" s="443"/>
      <c r="J53" s="442"/>
      <c r="K53" s="443"/>
      <c r="L53" s="442"/>
      <c r="M53" s="444"/>
    </row>
    <row r="54" spans="1:13" s="87" customFormat="1" ht="15" customHeight="1" x14ac:dyDescent="0.2">
      <c r="A54" s="92">
        <v>1958</v>
      </c>
      <c r="B54" s="425"/>
      <c r="C54" s="317"/>
      <c r="D54" s="353"/>
      <c r="E54" s="314"/>
      <c r="F54" s="314"/>
      <c r="G54" s="84"/>
      <c r="H54" s="434"/>
      <c r="I54" s="443"/>
      <c r="J54" s="442"/>
      <c r="K54" s="443"/>
      <c r="L54" s="442"/>
      <c r="M54" s="444"/>
    </row>
    <row r="55" spans="1:13" s="87" customFormat="1" ht="15" customHeight="1" x14ac:dyDescent="0.2">
      <c r="A55" s="91">
        <v>1959</v>
      </c>
      <c r="B55" s="426"/>
      <c r="C55" s="316"/>
      <c r="D55" s="354"/>
      <c r="E55" s="315"/>
      <c r="F55" s="315"/>
      <c r="G55" s="88"/>
      <c r="H55" s="435"/>
      <c r="I55" s="446"/>
      <c r="J55" s="445"/>
      <c r="K55" s="446"/>
      <c r="L55" s="445"/>
      <c r="M55" s="447"/>
    </row>
    <row r="56" spans="1:13" x14ac:dyDescent="0.2">
      <c r="A56" s="67">
        <v>1960</v>
      </c>
      <c r="B56" s="425"/>
      <c r="C56" s="317"/>
      <c r="D56" s="353"/>
      <c r="E56" s="314"/>
      <c r="F56" s="314"/>
      <c r="G56" s="84"/>
      <c r="H56" s="434"/>
      <c r="I56" s="443"/>
      <c r="J56" s="442"/>
      <c r="K56" s="443"/>
      <c r="L56" s="442"/>
      <c r="M56" s="444"/>
    </row>
    <row r="57" spans="1:13" x14ac:dyDescent="0.2">
      <c r="A57" s="67">
        <v>1961</v>
      </c>
      <c r="B57" s="425"/>
      <c r="C57" s="317"/>
      <c r="D57" s="353"/>
      <c r="E57" s="314"/>
      <c r="F57" s="314"/>
      <c r="G57" s="84"/>
      <c r="H57" s="434"/>
      <c r="I57" s="443"/>
      <c r="J57" s="442"/>
      <c r="K57" s="443"/>
      <c r="L57" s="442"/>
      <c r="M57" s="444"/>
    </row>
    <row r="58" spans="1:13" x14ac:dyDescent="0.2">
      <c r="A58" s="67">
        <v>1962</v>
      </c>
      <c r="B58" s="563">
        <f>avgpoinc!AW51</f>
        <v>14454.185015775032</v>
      </c>
      <c r="C58" s="523">
        <f>avgpoinc!AX51</f>
        <v>7860.8049853042676</v>
      </c>
      <c r="D58" s="522">
        <f>avgpoinc!AY51</f>
        <v>15946.920747692886</v>
      </c>
      <c r="E58" s="522">
        <f>avgpoinc!AZ51</f>
        <v>17524.288017125902</v>
      </c>
      <c r="F58" s="522">
        <f>avgpoinc!BA51</f>
        <v>3930.8711351478969</v>
      </c>
      <c r="G58" s="523">
        <f>avgpoinc!BB51</f>
        <v>17485.332608942503</v>
      </c>
      <c r="H58" s="532">
        <f>B58*0.5/'TC5'!B58</f>
        <v>0.22621721029281616</v>
      </c>
      <c r="I58" s="543">
        <f>C58*0.5/'TC5'!B58</f>
        <v>0.12302660942077635</v>
      </c>
      <c r="J58" s="549">
        <f>D58*0.5/'TC5'!C58</f>
        <v>0.24408286809921265</v>
      </c>
      <c r="K58" s="543">
        <f>E58*0.5/'TC5'!D58</f>
        <v>0.19251054525375369</v>
      </c>
      <c r="L58" s="549">
        <f>F58*0.5/'TC5'!E58</f>
        <v>0.10263311862945557</v>
      </c>
      <c r="M58" s="550">
        <f>G58*0.5/'TC5'!F58</f>
        <v>0.17726051807403564</v>
      </c>
    </row>
    <row r="59" spans="1:13" x14ac:dyDescent="0.2">
      <c r="A59" s="67">
        <v>1963</v>
      </c>
      <c r="B59" s="564">
        <f>avgpoinc!AW52</f>
        <v>14634.043619723372</v>
      </c>
      <c r="C59" s="525">
        <f>avgpoinc!AX52</f>
        <v>7802.0904788805174</v>
      </c>
      <c r="D59" s="524">
        <f>avgpoinc!AY52</f>
        <v>16587.081895576597</v>
      </c>
      <c r="E59" s="524">
        <f>avgpoinc!AZ52</f>
        <v>18088.530668172923</v>
      </c>
      <c r="F59" s="524">
        <f>avgpoinc!BA52</f>
        <v>3793.1730547025568</v>
      </c>
      <c r="G59" s="525">
        <f>avgpoinc!BB52</f>
        <v>17493.110073556538</v>
      </c>
      <c r="H59" s="533">
        <f>B59*0.5/'TC5'!B59</f>
        <v>0.22158378020581102</v>
      </c>
      <c r="I59" s="544">
        <f>C59*0.5/'TC5'!B59</f>
        <v>0.11813663719630155</v>
      </c>
      <c r="J59" s="551">
        <f>D59*0.5/'TC5'!C59</f>
        <v>0.24490671803348182</v>
      </c>
      <c r="K59" s="544">
        <f>E59*0.5/'TC5'!D59</f>
        <v>0.1913522933730227</v>
      </c>
      <c r="L59" s="551">
        <f>F59*0.5/'TC5'!E59</f>
        <v>9.5718564359097896E-2</v>
      </c>
      <c r="M59" s="552">
        <f>G59*0.5/'TC5'!F59</f>
        <v>0.17161263129777185</v>
      </c>
    </row>
    <row r="60" spans="1:13" x14ac:dyDescent="0.2">
      <c r="A60" s="67">
        <v>1964</v>
      </c>
      <c r="B60" s="564">
        <f>avgpoinc!AW53</f>
        <v>14813.902223671712</v>
      </c>
      <c r="C60" s="525">
        <f>avgpoinc!AX53</f>
        <v>7743.3759724567672</v>
      </c>
      <c r="D60" s="524">
        <f>avgpoinc!AY53</f>
        <v>17227.243043460308</v>
      </c>
      <c r="E60" s="524">
        <f>avgpoinc!AZ53</f>
        <v>18652.773319219945</v>
      </c>
      <c r="F60" s="524">
        <f>avgpoinc!BA53</f>
        <v>3655.4749742572167</v>
      </c>
      <c r="G60" s="525">
        <f>avgpoinc!BB53</f>
        <v>17500.887538170573</v>
      </c>
      <c r="H60" s="533">
        <f>B60*0.5/'TC5'!B60</f>
        <v>0.21545916795730588</v>
      </c>
      <c r="I60" s="544">
        <f>C60*0.5/'TC5'!B60</f>
        <v>0.11262267827987671</v>
      </c>
      <c r="J60" s="551">
        <f>D60*0.5/'TC5'!C60</f>
        <v>0.24567431211471558</v>
      </c>
      <c r="K60" s="544">
        <f>E60*0.5/'TC5'!D60</f>
        <v>0.19027674198150635</v>
      </c>
      <c r="L60" s="551">
        <f>F60*0.5/'TC5'!E60</f>
        <v>8.9252471923828111E-2</v>
      </c>
      <c r="M60" s="552">
        <f>G60*0.5/'TC5'!F60</f>
        <v>0.16432410478591919</v>
      </c>
    </row>
    <row r="61" spans="1:13" x14ac:dyDescent="0.2">
      <c r="A61" s="67">
        <v>1965</v>
      </c>
      <c r="B61" s="564">
        <f>avgpoinc!AW54</f>
        <v>15902.506200984695</v>
      </c>
      <c r="C61" s="525">
        <f>avgpoinc!AX54</f>
        <v>8371.6170696693953</v>
      </c>
      <c r="D61" s="524">
        <f>avgpoinc!AY54</f>
        <v>18393.248416942624</v>
      </c>
      <c r="E61" s="524">
        <f>avgpoinc!AZ54</f>
        <v>20083.898868459382</v>
      </c>
      <c r="F61" s="524">
        <f>avgpoinc!BA54</f>
        <v>3978.0352971464013</v>
      </c>
      <c r="G61" s="525">
        <f>avgpoinc!BB54</f>
        <v>18641.029200388166</v>
      </c>
      <c r="H61" s="533">
        <f>B61*0.5/'TC5'!B61</f>
        <v>0.21993587166113007</v>
      </c>
      <c r="I61" s="544">
        <f>C61*0.5/'TC5'!B61</f>
        <v>0.11578168083449163</v>
      </c>
      <c r="J61" s="551">
        <f>D61*0.5/'TC5'!C61</f>
        <v>0.25008206885905043</v>
      </c>
      <c r="K61" s="544">
        <f>E61*0.5/'TC5'!D61</f>
        <v>0.19525355504508637</v>
      </c>
      <c r="L61" s="551">
        <f>F61*0.5/'TC5'!E61</f>
        <v>9.2266282556899976E-2</v>
      </c>
      <c r="M61" s="552">
        <f>G61*0.5/'TC5'!F61</f>
        <v>0.1669283874260995</v>
      </c>
    </row>
    <row r="62" spans="1:13" x14ac:dyDescent="0.2">
      <c r="A62" s="67">
        <v>1966</v>
      </c>
      <c r="B62" s="564">
        <f>avgpoinc!AW55</f>
        <v>16991.11017829768</v>
      </c>
      <c r="C62" s="525">
        <f>avgpoinc!AX55</f>
        <v>8999.8581668820225</v>
      </c>
      <c r="D62" s="524">
        <f>avgpoinc!AY55</f>
        <v>19559.253790424937</v>
      </c>
      <c r="E62" s="524">
        <f>avgpoinc!AZ55</f>
        <v>21515.02441769882</v>
      </c>
      <c r="F62" s="524">
        <f>avgpoinc!BA55</f>
        <v>4300.5956200355859</v>
      </c>
      <c r="G62" s="525">
        <f>avgpoinc!BB55</f>
        <v>19781.170862605759</v>
      </c>
      <c r="H62" s="533">
        <f>B62*0.5/'TC5'!B62</f>
        <v>0.22453552484512326</v>
      </c>
      <c r="I62" s="544">
        <f>C62*0.5/'TC5'!B62</f>
        <v>0.11893206834793089</v>
      </c>
      <c r="J62" s="551">
        <f>D62*0.5/'TC5'!C62</f>
        <v>0.25409740209579468</v>
      </c>
      <c r="K62" s="544">
        <f>E62*0.5/'TC5'!D62</f>
        <v>0.19978386163711548</v>
      </c>
      <c r="L62" s="551">
        <f>F62*0.5/'TC5'!E62</f>
        <v>9.4992756843566895E-2</v>
      </c>
      <c r="M62" s="552">
        <f>G62*0.5/'TC5'!F62</f>
        <v>0.16963112354278564</v>
      </c>
    </row>
    <row r="63" spans="1:13" x14ac:dyDescent="0.2">
      <c r="A63" s="67">
        <v>1967</v>
      </c>
      <c r="B63" s="564">
        <f>avgpoinc!AW56</f>
        <v>18323.168958241738</v>
      </c>
      <c r="C63" s="525">
        <f>avgpoinc!AX56</f>
        <v>10442.492282459551</v>
      </c>
      <c r="D63" s="524">
        <f>avgpoinc!AY56</f>
        <v>20355.241777025574</v>
      </c>
      <c r="E63" s="524">
        <f>avgpoinc!AZ56</f>
        <v>22429.997330686525</v>
      </c>
      <c r="F63" s="524">
        <f>avgpoinc!BA56</f>
        <v>5306.0205329435894</v>
      </c>
      <c r="G63" s="525">
        <f>avgpoinc!BB56</f>
        <v>22666.558118310801</v>
      </c>
      <c r="H63" s="534">
        <f>B63*0.5/'TC5'!B63</f>
        <v>0.2388032674789429</v>
      </c>
      <c r="I63" s="545">
        <f>C63*0.5/'TC5'!B63</f>
        <v>0.13609552383422852</v>
      </c>
      <c r="J63" s="551">
        <f>D63*0.5/'TC5'!C63</f>
        <v>0.26092639565467834</v>
      </c>
      <c r="K63" s="544">
        <f>E63*0.5/'TC5'!D63</f>
        <v>0.20891301333904266</v>
      </c>
      <c r="L63" s="551">
        <f>F63*0.5/'TC5'!E63</f>
        <v>0.11169549822807313</v>
      </c>
      <c r="M63" s="552">
        <f>G63*0.5/'TC5'!F63</f>
        <v>0.18844133615493772</v>
      </c>
    </row>
    <row r="64" spans="1:13" x14ac:dyDescent="0.2">
      <c r="A64" s="67">
        <v>1968</v>
      </c>
      <c r="B64" s="564">
        <f>avgpoinc!AW57</f>
        <v>19304.979069327059</v>
      </c>
      <c r="C64" s="525">
        <f>avgpoinc!AX57</f>
        <v>11233.981874363652</v>
      </c>
      <c r="D64" s="524">
        <f>avgpoinc!AY57</f>
        <v>21121.153257752972</v>
      </c>
      <c r="E64" s="524">
        <f>avgpoinc!AZ57</f>
        <v>23362.299482870487</v>
      </c>
      <c r="F64" s="524">
        <f>avgpoinc!BA57</f>
        <v>5724.6604455350716</v>
      </c>
      <c r="G64" s="525">
        <f>avgpoinc!BB57</f>
        <v>23898.958840336079</v>
      </c>
      <c r="H64" s="534">
        <f>B64*0.5/'TC5'!B64</f>
        <v>0.24444594979286194</v>
      </c>
      <c r="I64" s="545">
        <f>C64*0.5/'TC5'!B64</f>
        <v>0.14224834740161896</v>
      </c>
      <c r="J64" s="551">
        <f>D64*0.5/'TC5'!C64</f>
        <v>0.26358448714017868</v>
      </c>
      <c r="K64" s="544">
        <f>E64*0.5/'TC5'!D64</f>
        <v>0.21246197447180751</v>
      </c>
      <c r="L64" s="551">
        <f>F64*0.5/'TC5'!E64</f>
        <v>0.11678843945264816</v>
      </c>
      <c r="M64" s="552">
        <f>G64*0.5/'TC5'!F64</f>
        <v>0.1943490207195282</v>
      </c>
    </row>
    <row r="65" spans="1:13" x14ac:dyDescent="0.2">
      <c r="A65" s="72">
        <v>1969</v>
      </c>
      <c r="B65" s="565">
        <f>avgpoinc!AW58</f>
        <v>20091.241625420967</v>
      </c>
      <c r="C65" s="527">
        <f>avgpoinc!AX58</f>
        <v>11877.437284578651</v>
      </c>
      <c r="D65" s="526">
        <f>avgpoinc!AY58</f>
        <v>21816.174206856285</v>
      </c>
      <c r="E65" s="526">
        <f>avgpoinc!AZ58</f>
        <v>24233.038565826926</v>
      </c>
      <c r="F65" s="526">
        <f>avgpoinc!BA58</f>
        <v>6149.7912774837405</v>
      </c>
      <c r="G65" s="527">
        <f>avgpoinc!BB58</f>
        <v>25081.559899270771</v>
      </c>
      <c r="H65" s="535">
        <f>B65*0.5/'TC5'!B65</f>
        <v>0.25106754153966909</v>
      </c>
      <c r="I65" s="546">
        <f>C65*0.5/'TC5'!B65</f>
        <v>0.14842482283711436</v>
      </c>
      <c r="J65" s="553">
        <f>D65*0.5/'TC5'!C65</f>
        <v>0.26835898868739605</v>
      </c>
      <c r="K65" s="547">
        <f>E65*0.5/'TC5'!D65</f>
        <v>0.21664207335561514</v>
      </c>
      <c r="L65" s="553">
        <f>F65*0.5/'TC5'!E65</f>
        <v>0.12413698248565197</v>
      </c>
      <c r="M65" s="554">
        <f>G65*0.5/'TC5'!F65</f>
        <v>0.2004622146487236</v>
      </c>
    </row>
    <row r="66" spans="1:13" x14ac:dyDescent="0.2">
      <c r="A66" s="67">
        <v>1970</v>
      </c>
      <c r="B66" s="564">
        <f>avgpoinc!AW59</f>
        <v>19848.312169486497</v>
      </c>
      <c r="C66" s="525">
        <f>avgpoinc!AX59</f>
        <v>11928.606644911308</v>
      </c>
      <c r="D66" s="524">
        <f>avgpoinc!AY59</f>
        <v>21336.504042810182</v>
      </c>
      <c r="E66" s="524">
        <f>avgpoinc!AZ59</f>
        <v>23657.368625893298</v>
      </c>
      <c r="F66" s="524">
        <f>avgpoinc!BA59</f>
        <v>6345.5324942262441</v>
      </c>
      <c r="G66" s="525">
        <f>avgpoinc!BB59</f>
        <v>24597.561900630706</v>
      </c>
      <c r="H66" s="534">
        <f>B66*0.5/'TC5'!B66</f>
        <v>0.25423025153577328</v>
      </c>
      <c r="I66" s="545">
        <f>C66*0.5/'TC5'!B66</f>
        <v>0.15278944838792086</v>
      </c>
      <c r="J66" s="551">
        <f>D66*0.5/'TC5'!C66</f>
        <v>0.27014451799914241</v>
      </c>
      <c r="K66" s="544">
        <f>E66*0.5/'TC5'!D66</f>
        <v>0.21771551459096375</v>
      </c>
      <c r="L66" s="551">
        <f>F66*0.5/'TC5'!E66</f>
        <v>0.131159498821944</v>
      </c>
      <c r="M66" s="552">
        <f>G66*0.5/'TC5'!F66</f>
        <v>0.20296728424727914</v>
      </c>
    </row>
    <row r="67" spans="1:13" x14ac:dyDescent="0.2">
      <c r="A67" s="67">
        <v>1971</v>
      </c>
      <c r="B67" s="564">
        <f>avgpoinc!AW60</f>
        <v>19822.19867695991</v>
      </c>
      <c r="C67" s="525">
        <f>avgpoinc!AX60</f>
        <v>12123.385727976973</v>
      </c>
      <c r="D67" s="524">
        <f>avgpoinc!AY60</f>
        <v>21336.566741436985</v>
      </c>
      <c r="E67" s="524">
        <f>avgpoinc!AZ60</f>
        <v>23367.392520154575</v>
      </c>
      <c r="F67" s="524">
        <f>avgpoinc!BA60</f>
        <v>6666.3253147516471</v>
      </c>
      <c r="G67" s="525">
        <f>avgpoinc!BB60</f>
        <v>24431.109078988415</v>
      </c>
      <c r="H67" s="534">
        <f>B67*0.5/'TC5'!B67</f>
        <v>0.25261698430404067</v>
      </c>
      <c r="I67" s="545">
        <f>C67*0.5/'TC5'!B67</f>
        <v>0.15450219181366265</v>
      </c>
      <c r="J67" s="551">
        <f>D67*0.5/'TC5'!C67</f>
        <v>0.26801729097496718</v>
      </c>
      <c r="K67" s="544">
        <f>E67*0.5/'TC5'!D67</f>
        <v>0.21516605041688308</v>
      </c>
      <c r="L67" s="551">
        <f>F67*0.5/'TC5'!E67</f>
        <v>0.1353807634441182</v>
      </c>
      <c r="M67" s="552">
        <f>G67*0.5/'TC5'!F67</f>
        <v>0.20071364892646673</v>
      </c>
    </row>
    <row r="68" spans="1:13" x14ac:dyDescent="0.2">
      <c r="A68" s="67">
        <v>1972</v>
      </c>
      <c r="B68" s="564">
        <f>avgpoinc!AW61</f>
        <v>20507.766531118876</v>
      </c>
      <c r="C68" s="525">
        <f>avgpoinc!AX61</f>
        <v>12827.182337453434</v>
      </c>
      <c r="D68" s="524">
        <f>avgpoinc!AY61</f>
        <v>21775.094835373879</v>
      </c>
      <c r="E68" s="524">
        <f>avgpoinc!AZ61</f>
        <v>24091.552514508701</v>
      </c>
      <c r="F68" s="524">
        <f>avgpoinc!BA61</f>
        <v>7269.953395060038</v>
      </c>
      <c r="G68" s="525">
        <f>avgpoinc!BB61</f>
        <v>24742.011525095408</v>
      </c>
      <c r="H68" s="534">
        <f>B68*0.5/'TC5'!B68</f>
        <v>0.25215068028774112</v>
      </c>
      <c r="I68" s="545">
        <f>C68*0.5/'TC5'!B68</f>
        <v>0.15771501726703718</v>
      </c>
      <c r="J68" s="551">
        <f>D68*0.5/'TC5'!C68</f>
        <v>0.26646363709005533</v>
      </c>
      <c r="K68" s="544">
        <f>E68*0.5/'TC5'!D68</f>
        <v>0.21556878542469352</v>
      </c>
      <c r="L68" s="551">
        <f>F68*0.5/'TC5'!E68</f>
        <v>0.13938899800996296</v>
      </c>
      <c r="M68" s="552">
        <f>G68*0.5/'TC5'!F68</f>
        <v>0.19949870172422382</v>
      </c>
    </row>
    <row r="69" spans="1:13" x14ac:dyDescent="0.2">
      <c r="A69" s="67">
        <v>1973</v>
      </c>
      <c r="B69" s="564">
        <f>avgpoinc!AW62</f>
        <v>21564.101071908095</v>
      </c>
      <c r="C69" s="525">
        <f>avgpoinc!AX62</f>
        <v>13800.981851578101</v>
      </c>
      <c r="D69" s="524">
        <f>avgpoinc!AY62</f>
        <v>22846.802117535688</v>
      </c>
      <c r="E69" s="524">
        <f>avgpoinc!AZ62</f>
        <v>25352.302564158279</v>
      </c>
      <c r="F69" s="524">
        <f>avgpoinc!BA62</f>
        <v>8014.0188357510942</v>
      </c>
      <c r="G69" s="525">
        <f>avgpoinc!BB62</f>
        <v>26087.102231892088</v>
      </c>
      <c r="H69" s="534">
        <f>B69*0.5/'TC5'!B69</f>
        <v>0.25447650891146628</v>
      </c>
      <c r="I69" s="545">
        <f>C69*0.5/'TC5'!B69</f>
        <v>0.16286446021695156</v>
      </c>
      <c r="J69" s="551">
        <f>D69*0.5/'TC5'!C69</f>
        <v>0.26802299910195876</v>
      </c>
      <c r="K69" s="544">
        <f>E69*0.5/'TC5'!D69</f>
        <v>0.21733757966649137</v>
      </c>
      <c r="L69" s="551">
        <f>F69*0.5/'TC5'!E69</f>
        <v>0.14725943397934316</v>
      </c>
      <c r="M69" s="552">
        <f>G69*0.5/'TC5'!F69</f>
        <v>0.20188651696662416</v>
      </c>
    </row>
    <row r="70" spans="1:13" x14ac:dyDescent="0.2">
      <c r="A70" s="67">
        <v>1974</v>
      </c>
      <c r="B70" s="564">
        <f>avgpoinc!AW63</f>
        <v>21322.505885438361</v>
      </c>
      <c r="C70" s="525">
        <f>avgpoinc!AX63</f>
        <v>14003.413364829999</v>
      </c>
      <c r="D70" s="524">
        <f>avgpoinc!AY63</f>
        <v>22505.388534896705</v>
      </c>
      <c r="E70" s="524">
        <f>avgpoinc!AZ63</f>
        <v>24705.427794473158</v>
      </c>
      <c r="F70" s="524">
        <f>avgpoinc!BA63</f>
        <v>8420.1214829769633</v>
      </c>
      <c r="G70" s="525">
        <f>avgpoinc!BB63</f>
        <v>25853.382286368207</v>
      </c>
      <c r="H70" s="534">
        <f>B70*0.5/'TC5'!B70</f>
        <v>0.25898162062367192</v>
      </c>
      <c r="I70" s="545">
        <f>C70*0.5/'TC5'!B70</f>
        <v>0.17008445006285908</v>
      </c>
      <c r="J70" s="551">
        <f>D70*0.5/'TC5'!C70</f>
        <v>0.27111290021093737</v>
      </c>
      <c r="K70" s="544">
        <f>E70*0.5/'TC5'!D70</f>
        <v>0.21945466874512934</v>
      </c>
      <c r="L70" s="551">
        <f>F70*0.5/'TC5'!E70</f>
        <v>0.15697284537418454</v>
      </c>
      <c r="M70" s="552">
        <f>G70*0.5/'TC5'!F70</f>
        <v>0.20654119108075975</v>
      </c>
    </row>
    <row r="71" spans="1:13" x14ac:dyDescent="0.2">
      <c r="A71" s="67">
        <v>1975</v>
      </c>
      <c r="B71" s="564">
        <f>avgpoinc!AW64</f>
        <v>20670.06581379877</v>
      </c>
      <c r="C71" s="525">
        <f>avgpoinc!AX64</f>
        <v>13917.001557398042</v>
      </c>
      <c r="D71" s="524">
        <f>avgpoinc!AY64</f>
        <v>21274.203796322621</v>
      </c>
      <c r="E71" s="524">
        <f>avgpoinc!AZ64</f>
        <v>23164.025149106663</v>
      </c>
      <c r="F71" s="524">
        <f>avgpoinc!BA64</f>
        <v>8846.2525872646056</v>
      </c>
      <c r="G71" s="525">
        <f>avgpoinc!BB64</f>
        <v>24994.102456771634</v>
      </c>
      <c r="H71" s="534">
        <f>B71*0.5/'TC5'!B71</f>
        <v>0.25941272957970796</v>
      </c>
      <c r="I71" s="545">
        <f>C71*0.5/'TC5'!B71</f>
        <v>0.17466066117503942</v>
      </c>
      <c r="J71" s="551">
        <f>D71*0.5/'TC5'!C71</f>
        <v>0.26884886156358334</v>
      </c>
      <c r="K71" s="544">
        <f>E71*0.5/'TC5'!D71</f>
        <v>0.21795543104030909</v>
      </c>
      <c r="L71" s="551">
        <f>F71*0.5/'TC5'!E71</f>
        <v>0.16349921126629852</v>
      </c>
      <c r="M71" s="552">
        <f>G71*0.5/'TC5'!F71</f>
        <v>0.20746676885573834</v>
      </c>
    </row>
    <row r="72" spans="1:13" x14ac:dyDescent="0.2">
      <c r="A72" s="67">
        <v>1976</v>
      </c>
      <c r="B72" s="564">
        <f>avgpoinc!AW65</f>
        <v>21529.792047640378</v>
      </c>
      <c r="C72" s="525">
        <f>avgpoinc!AX65</f>
        <v>14704.310486212742</v>
      </c>
      <c r="D72" s="524">
        <f>avgpoinc!AY65</f>
        <v>22120.477926903037</v>
      </c>
      <c r="E72" s="524">
        <f>avgpoinc!AZ65</f>
        <v>23976.461745435314</v>
      </c>
      <c r="F72" s="524">
        <f>avgpoinc!BA65</f>
        <v>9528.6288561438978</v>
      </c>
      <c r="G72" s="525">
        <f>avgpoinc!BB65</f>
        <v>25805.167188037016</v>
      </c>
      <c r="H72" s="534">
        <f>B72*0.5/'TC5'!B72</f>
        <v>0.26069623823923394</v>
      </c>
      <c r="I72" s="545">
        <f>C72*0.5/'TC5'!B72</f>
        <v>0.17804902254397348</v>
      </c>
      <c r="J72" s="551">
        <f>D72*0.5/'TC5'!C72</f>
        <v>0.26963167521068948</v>
      </c>
      <c r="K72" s="544">
        <f>E72*0.5/'TC5'!D72</f>
        <v>0.21866812325919227</v>
      </c>
      <c r="L72" s="551">
        <f>F72*0.5/'TC5'!E72</f>
        <v>0.16775185738868004</v>
      </c>
      <c r="M72" s="552">
        <f>G72*0.5/'TC5'!F72</f>
        <v>0.20760817518703334</v>
      </c>
    </row>
    <row r="73" spans="1:13" x14ac:dyDescent="0.2">
      <c r="A73" s="67">
        <v>1977</v>
      </c>
      <c r="B73" s="564">
        <f>avgpoinc!AW66</f>
        <v>22081.890676172665</v>
      </c>
      <c r="C73" s="525">
        <f>avgpoinc!AX66</f>
        <v>15267.585900054901</v>
      </c>
      <c r="D73" s="524">
        <f>avgpoinc!AY66</f>
        <v>22542.151470082048</v>
      </c>
      <c r="E73" s="524">
        <f>avgpoinc!AZ66</f>
        <v>24445.123782595158</v>
      </c>
      <c r="F73" s="524">
        <f>avgpoinc!BA66</f>
        <v>10106.673635070109</v>
      </c>
      <c r="G73" s="525">
        <f>avgpoinc!BB66</f>
        <v>25991.505706415679</v>
      </c>
      <c r="H73" s="534">
        <f>B73*0.5/'TC5'!B73</f>
        <v>0.25932547598074507</v>
      </c>
      <c r="I73" s="545">
        <f>C73*0.5/'TC5'!B73</f>
        <v>0.17929959162785281</v>
      </c>
      <c r="J73" s="551">
        <f>D73*0.5/'TC5'!C73</f>
        <v>0.26843240641730404</v>
      </c>
      <c r="K73" s="544">
        <f>E73*0.5/'TC5'!D73</f>
        <v>0.21758227551332252</v>
      </c>
      <c r="L73" s="551">
        <f>F73*0.5/'TC5'!E73</f>
        <v>0.17052515068368734</v>
      </c>
      <c r="M73" s="552">
        <f>G73*0.5/'TC5'!F73</f>
        <v>0.20510654447195975</v>
      </c>
    </row>
    <row r="74" spans="1:13" x14ac:dyDescent="0.2">
      <c r="A74" s="67">
        <v>1978</v>
      </c>
      <c r="B74" s="564">
        <f>avgpoinc!AW67</f>
        <v>22747.010585085496</v>
      </c>
      <c r="C74" s="525">
        <f>avgpoinc!AX67</f>
        <v>16009.440311054363</v>
      </c>
      <c r="D74" s="524">
        <f>avgpoinc!AY67</f>
        <v>23306.061489595355</v>
      </c>
      <c r="E74" s="524">
        <f>avgpoinc!AZ67</f>
        <v>25119.570059125203</v>
      </c>
      <c r="F74" s="524">
        <f>avgpoinc!BA67</f>
        <v>10861.99411316091</v>
      </c>
      <c r="G74" s="525">
        <f>avgpoinc!BB67</f>
        <v>26480.732300765423</v>
      </c>
      <c r="H74" s="534">
        <f>B74*0.5/'TC5'!B74</f>
        <v>0.2579758394484486</v>
      </c>
      <c r="I74" s="545">
        <f>C74*0.5/'TC5'!B74</f>
        <v>0.18156446482915103</v>
      </c>
      <c r="J74" s="551">
        <f>D74*0.5/'TC5'!C74</f>
        <v>0.26702050065789962</v>
      </c>
      <c r="K74" s="544">
        <f>E74*0.5/'TC5'!D74</f>
        <v>0.21703268340317192</v>
      </c>
      <c r="L74" s="551">
        <f>F74*0.5/'TC5'!E74</f>
        <v>0.175481234289002</v>
      </c>
      <c r="M74" s="552">
        <f>G74*0.5/'TC5'!F74</f>
        <v>0.20307308136850108</v>
      </c>
    </row>
    <row r="75" spans="1:13" x14ac:dyDescent="0.2">
      <c r="A75" s="72">
        <v>1979</v>
      </c>
      <c r="B75" s="565">
        <f>avgpoinc!AW68</f>
        <v>22879.755073728124</v>
      </c>
      <c r="C75" s="527">
        <f>avgpoinc!AX68</f>
        <v>16308.299229158381</v>
      </c>
      <c r="D75" s="526">
        <f>avgpoinc!AY68</f>
        <v>23452.255921487249</v>
      </c>
      <c r="E75" s="526">
        <f>avgpoinc!AZ68</f>
        <v>25166.634524582641</v>
      </c>
      <c r="F75" s="526">
        <f>avgpoinc!BA68</f>
        <v>11228.027329516121</v>
      </c>
      <c r="G75" s="527">
        <f>avgpoinc!BB68</f>
        <v>26517.06138908054</v>
      </c>
      <c r="H75" s="536">
        <f>B75*0.5/'TC5'!B75</f>
        <v>0.25850796699523926</v>
      </c>
      <c r="I75" s="547">
        <f>C75*0.5/'TC5'!B75</f>
        <v>0.18426007032394409</v>
      </c>
      <c r="J75" s="553">
        <f>D75*0.5/'TC5'!C75</f>
        <v>0.26824069023132324</v>
      </c>
      <c r="K75" s="547">
        <f>E75*0.5/'TC5'!D75</f>
        <v>0.2173336744308472</v>
      </c>
      <c r="L75" s="553">
        <f>F75*0.5/'TC5'!E75</f>
        <v>0.1790350079536438</v>
      </c>
      <c r="M75" s="554">
        <f>G75*0.5/'TC5'!F75</f>
        <v>0.20346730947494504</v>
      </c>
    </row>
    <row r="76" spans="1:13" x14ac:dyDescent="0.2">
      <c r="A76" s="67">
        <v>1980</v>
      </c>
      <c r="B76" s="564">
        <f>avgpoinc!AW69</f>
        <v>22231.326563961476</v>
      </c>
      <c r="C76" s="525">
        <f>avgpoinc!AX69</f>
        <v>16127.786177005808</v>
      </c>
      <c r="D76" s="524">
        <f>avgpoinc!AY69</f>
        <v>22514.092385940894</v>
      </c>
      <c r="E76" s="524">
        <f>avgpoinc!AZ69</f>
        <v>24102.282587732356</v>
      </c>
      <c r="F76" s="524">
        <f>avgpoinc!BA69</f>
        <v>11386.809067851431</v>
      </c>
      <c r="G76" s="525">
        <f>avgpoinc!BB69</f>
        <v>25661.858797070188</v>
      </c>
      <c r="H76" s="533">
        <f>B76*0.5/'TC5'!B76</f>
        <v>0.25871992111206055</v>
      </c>
      <c r="I76" s="544">
        <f>C76*0.5/'TC5'!B76</f>
        <v>0.18768918514251706</v>
      </c>
      <c r="J76" s="551">
        <f>D76*0.5/'TC5'!C76</f>
        <v>0.2668257355690003</v>
      </c>
      <c r="K76" s="544">
        <f>E76*0.5/'TC5'!D76</f>
        <v>0.21713912487030032</v>
      </c>
      <c r="L76" s="551">
        <f>F76*0.5/'TC5'!E76</f>
        <v>0.18256074190139771</v>
      </c>
      <c r="M76" s="552">
        <f>G76*0.5/'TC5'!F76</f>
        <v>0.20393013954162598</v>
      </c>
    </row>
    <row r="77" spans="1:13" x14ac:dyDescent="0.2">
      <c r="A77" s="67">
        <v>1981</v>
      </c>
      <c r="B77" s="564">
        <f>avgpoinc!AW70</f>
        <v>21876.615608686458</v>
      </c>
      <c r="C77" s="525">
        <f>avgpoinc!AX70</f>
        <v>16110.851228318395</v>
      </c>
      <c r="D77" s="524">
        <f>avgpoinc!AY70</f>
        <v>21783.103550039483</v>
      </c>
      <c r="E77" s="524">
        <f>avgpoinc!AZ70</f>
        <v>23443.799992817963</v>
      </c>
      <c r="F77" s="524">
        <f>avgpoinc!BA70</f>
        <v>11693.414594976473</v>
      </c>
      <c r="G77" s="525">
        <f>avgpoinc!BB70</f>
        <v>25164.754708794186</v>
      </c>
      <c r="H77" s="533">
        <f>B77*0.5/'TC5'!B77</f>
        <v>0.25264966487884521</v>
      </c>
      <c r="I77" s="544">
        <f>C77*0.5/'TC5'!B77</f>
        <v>0.18606173992156982</v>
      </c>
      <c r="J77" s="551">
        <f>D77*0.5/'TC5'!C77</f>
        <v>0.25914674997329706</v>
      </c>
      <c r="K77" s="544">
        <f>E77*0.5/'TC5'!D77</f>
        <v>0.21228927373886106</v>
      </c>
      <c r="L77" s="551">
        <f>F77*0.5/'TC5'!E77</f>
        <v>0.18203479051589966</v>
      </c>
      <c r="M77" s="552">
        <f>G77*0.5/'TC5'!F77</f>
        <v>0.19927126169204709</v>
      </c>
    </row>
    <row r="78" spans="1:13" x14ac:dyDescent="0.2">
      <c r="A78" s="67">
        <v>1982</v>
      </c>
      <c r="B78" s="564">
        <f>avgpoinc!AW71</f>
        <v>20405.179087739234</v>
      </c>
      <c r="C78" s="525">
        <f>avgpoinc!AX71</f>
        <v>15101.235635711821</v>
      </c>
      <c r="D78" s="524">
        <f>avgpoinc!AY71</f>
        <v>20010.062975985253</v>
      </c>
      <c r="E78" s="524">
        <f>avgpoinc!AZ71</f>
        <v>21564.658806715226</v>
      </c>
      <c r="F78" s="524">
        <f>avgpoinc!BA71</f>
        <v>11214.786300251293</v>
      </c>
      <c r="G78" s="525">
        <f>avgpoinc!BB71</f>
        <v>23316.536226136101</v>
      </c>
      <c r="H78" s="533">
        <f>B78*0.5/'TC5'!B78</f>
        <v>0.24366289377212527</v>
      </c>
      <c r="I78" s="544">
        <f>C78*0.5/'TC5'!B78</f>
        <v>0.18032729625701902</v>
      </c>
      <c r="J78" s="551">
        <f>D78*0.5/'TC5'!C78</f>
        <v>0.24862962961196899</v>
      </c>
      <c r="K78" s="544">
        <f>E78*0.5/'TC5'!D78</f>
        <v>0.20303177833557129</v>
      </c>
      <c r="L78" s="551">
        <f>F78*0.5/'TC5'!E78</f>
        <v>0.17738825082778928</v>
      </c>
      <c r="M78" s="552">
        <f>G78*0.5/'TC5'!F78</f>
        <v>0.19134807586669922</v>
      </c>
    </row>
    <row r="79" spans="1:13" x14ac:dyDescent="0.2">
      <c r="A79" s="67">
        <v>1983</v>
      </c>
      <c r="B79" s="564">
        <f>avgpoinc!AW72</f>
        <v>19925.770561308203</v>
      </c>
      <c r="C79" s="525">
        <f>avgpoinc!AX72</f>
        <v>14973.040070696517</v>
      </c>
      <c r="D79" s="524">
        <f>avgpoinc!AY72</f>
        <v>19360.007425358377</v>
      </c>
      <c r="E79" s="524">
        <f>avgpoinc!AZ72</f>
        <v>20678.48551320719</v>
      </c>
      <c r="F79" s="524">
        <f>avgpoinc!BA72</f>
        <v>11450.325145459508</v>
      </c>
      <c r="G79" s="525">
        <f>avgpoinc!BB72</f>
        <v>22626.386621323247</v>
      </c>
      <c r="H79" s="533">
        <f>B79*0.5/'TC5'!B79</f>
        <v>0.23426878452301023</v>
      </c>
      <c r="I79" s="544">
        <f>C79*0.5/'TC5'!B79</f>
        <v>0.17603915929794312</v>
      </c>
      <c r="J79" s="551">
        <f>D79*0.5/'TC5'!C79</f>
        <v>0.23861402273178101</v>
      </c>
      <c r="K79" s="544">
        <f>E79*0.5/'TC5'!D79</f>
        <v>0.19452309608459475</v>
      </c>
      <c r="L79" s="551">
        <f>F79*0.5/'TC5'!E79</f>
        <v>0.17441469430923462</v>
      </c>
      <c r="M79" s="552">
        <f>G79*0.5/'TC5'!F79</f>
        <v>0.18369317054748538</v>
      </c>
    </row>
    <row r="80" spans="1:13" x14ac:dyDescent="0.2">
      <c r="A80" s="67">
        <v>1984</v>
      </c>
      <c r="B80" s="564">
        <f>avgpoinc!AW73</f>
        <v>20544.229595522393</v>
      </c>
      <c r="C80" s="525">
        <f>avgpoinc!AX73</f>
        <v>15540.765711868358</v>
      </c>
      <c r="D80" s="524">
        <f>avgpoinc!AY73</f>
        <v>19740.770285878694</v>
      </c>
      <c r="E80" s="524">
        <f>avgpoinc!AZ73</f>
        <v>21735.086080810077</v>
      </c>
      <c r="F80" s="524">
        <f>avgpoinc!BA73</f>
        <v>11678.170782098639</v>
      </c>
      <c r="G80" s="525">
        <f>avgpoinc!BB73</f>
        <v>23330.056456981354</v>
      </c>
      <c r="H80" s="533">
        <f>B80*0.5/'TC5'!B80</f>
        <v>0.22644782066345212</v>
      </c>
      <c r="I80" s="544">
        <f>C80*0.5/'TC5'!B80</f>
        <v>0.17129737138748169</v>
      </c>
      <c r="J80" s="551">
        <f>D80*0.5/'TC5'!C80</f>
        <v>0.23044490814208984</v>
      </c>
      <c r="K80" s="544">
        <f>E80*0.5/'TC5'!D80</f>
        <v>0.19271647930145264</v>
      </c>
      <c r="L80" s="551">
        <f>F80*0.5/'TC5'!E80</f>
        <v>0.16581034660339353</v>
      </c>
      <c r="M80" s="552">
        <f>G80*0.5/'TC5'!F80</f>
        <v>0.17768740653991699</v>
      </c>
    </row>
    <row r="81" spans="1:13" x14ac:dyDescent="0.2">
      <c r="A81" s="67">
        <v>1985</v>
      </c>
      <c r="B81" s="564">
        <f>avgpoinc!AW74</f>
        <v>20746.729466729746</v>
      </c>
      <c r="C81" s="525">
        <f>avgpoinc!AX74</f>
        <v>15657.692843456338</v>
      </c>
      <c r="D81" s="524">
        <f>avgpoinc!AY74</f>
        <v>19935.26816776942</v>
      </c>
      <c r="E81" s="524">
        <f>avgpoinc!AZ74</f>
        <v>21980.565743214833</v>
      </c>
      <c r="F81" s="524">
        <f>avgpoinc!BA74</f>
        <v>11732.080599481777</v>
      </c>
      <c r="G81" s="525">
        <f>avgpoinc!BB74</f>
        <v>23418.090266377832</v>
      </c>
      <c r="H81" s="533">
        <f>B81*0.5/'TC5'!B81</f>
        <v>0.22480785846710205</v>
      </c>
      <c r="I81" s="544">
        <f>C81*0.5/'TC5'!B81</f>
        <v>0.16966396570205691</v>
      </c>
      <c r="J81" s="551">
        <f>D81*0.5/'TC5'!C81</f>
        <v>0.22932398319244385</v>
      </c>
      <c r="K81" s="544">
        <f>E81*0.5/'TC5'!D81</f>
        <v>0.19188767671585083</v>
      </c>
      <c r="L81" s="551">
        <f>F81*0.5/'TC5'!E81</f>
        <v>0.16305100917816162</v>
      </c>
      <c r="M81" s="552">
        <f>G81*0.5/'TC5'!F81</f>
        <v>0.1761135458946228</v>
      </c>
    </row>
    <row r="82" spans="1:13" x14ac:dyDescent="0.2">
      <c r="A82" s="67">
        <v>1986</v>
      </c>
      <c r="B82" s="564">
        <f>avgpoinc!AW75</f>
        <v>20736.467720973251</v>
      </c>
      <c r="C82" s="525">
        <f>avgpoinc!AX75</f>
        <v>15671.556925149409</v>
      </c>
      <c r="D82" s="524">
        <f>avgpoinc!AY75</f>
        <v>19846.625392353959</v>
      </c>
      <c r="E82" s="524">
        <f>avgpoinc!AZ75</f>
        <v>21911.720480230699</v>
      </c>
      <c r="F82" s="524">
        <f>avgpoinc!BA75</f>
        <v>11843.280616093871</v>
      </c>
      <c r="G82" s="525">
        <f>avgpoinc!BB75</f>
        <v>23006.257878382148</v>
      </c>
      <c r="H82" s="533">
        <f>B82*0.5/'TC5'!B82</f>
        <v>0.22272074222564697</v>
      </c>
      <c r="I82" s="544">
        <f>C82*0.5/'TC5'!B82</f>
        <v>0.16832089424133301</v>
      </c>
      <c r="J82" s="551">
        <f>D82*0.5/'TC5'!C82</f>
        <v>0.22514849901199341</v>
      </c>
      <c r="K82" s="544">
        <f>E82*0.5/'TC5'!D82</f>
        <v>0.18884479999542236</v>
      </c>
      <c r="L82" s="551">
        <f>F82*0.5/'TC5'!E82</f>
        <v>0.16369086503982544</v>
      </c>
      <c r="M82" s="552">
        <f>G82*0.5/'TC5'!F82</f>
        <v>0.172813355922699</v>
      </c>
    </row>
    <row r="83" spans="1:13" x14ac:dyDescent="0.2">
      <c r="A83" s="67">
        <v>1987</v>
      </c>
      <c r="B83" s="564">
        <f>avgpoinc!AW76</f>
        <v>21446.705187641721</v>
      </c>
      <c r="C83" s="525">
        <f>avgpoinc!AX76</f>
        <v>16450.131500051288</v>
      </c>
      <c r="D83" s="524">
        <f>avgpoinc!AY76</f>
        <v>20746.771408103748</v>
      </c>
      <c r="E83" s="524">
        <f>avgpoinc!AZ76</f>
        <v>22264.330809480784</v>
      </c>
      <c r="F83" s="524">
        <f>avgpoinc!BA76</f>
        <v>12716.117754524319</v>
      </c>
      <c r="G83" s="525">
        <f>avgpoinc!BB76</f>
        <v>23637.95677227413</v>
      </c>
      <c r="H83" s="533">
        <f>B83*0.5/'TC5'!B83</f>
        <v>0.22358417510986325</v>
      </c>
      <c r="I83" s="544">
        <f>C83*0.5/'TC5'!B83</f>
        <v>0.17149436473846436</v>
      </c>
      <c r="J83" s="551">
        <f>D83*0.5/'TC5'!C83</f>
        <v>0.22414147853851316</v>
      </c>
      <c r="K83" s="544">
        <f>E83*0.5/'TC5'!D83</f>
        <v>0.18672627210617063</v>
      </c>
      <c r="L83" s="551">
        <f>F83*0.5/'TC5'!E83</f>
        <v>0.17065984010696414</v>
      </c>
      <c r="M83" s="552">
        <f>G83*0.5/'TC5'!F83</f>
        <v>0.17369115352630615</v>
      </c>
    </row>
    <row r="84" spans="1:13" x14ac:dyDescent="0.2">
      <c r="A84" s="67">
        <v>1988</v>
      </c>
      <c r="B84" s="564">
        <f>avgpoinc!AW77</f>
        <v>21706.047754131436</v>
      </c>
      <c r="C84" s="525">
        <f>avgpoinc!AX77</f>
        <v>16801.776126844456</v>
      </c>
      <c r="D84" s="524">
        <f>avgpoinc!AY77</f>
        <v>21142.916177807489</v>
      </c>
      <c r="E84" s="524">
        <f>avgpoinc!AZ77</f>
        <v>22626.227225101604</v>
      </c>
      <c r="F84" s="524">
        <f>avgpoinc!BA77</f>
        <v>13030.573321246777</v>
      </c>
      <c r="G84" s="525">
        <f>avgpoinc!BB77</f>
        <v>23935.480414415444</v>
      </c>
      <c r="H84" s="533">
        <f>B84*0.5/'TC5'!B84</f>
        <v>0.21716171503067019</v>
      </c>
      <c r="I84" s="544">
        <f>C84*0.5/'TC5'!B84</f>
        <v>0.16809612512588501</v>
      </c>
      <c r="J84" s="551">
        <f>D84*0.5/'TC5'!C84</f>
        <v>0.21722918748855588</v>
      </c>
      <c r="K84" s="544">
        <f>E84*0.5/'TC5'!D84</f>
        <v>0.18123346567153933</v>
      </c>
      <c r="L84" s="551">
        <f>F84*0.5/'TC5'!E84</f>
        <v>0.16937088966369629</v>
      </c>
      <c r="M84" s="552">
        <f>G84*0.5/'TC5'!F84</f>
        <v>0.16922533512115479</v>
      </c>
    </row>
    <row r="85" spans="1:13" x14ac:dyDescent="0.2">
      <c r="A85" s="72">
        <v>1989</v>
      </c>
      <c r="B85" s="565">
        <f>avgpoinc!AW78</f>
        <v>22317.931404068517</v>
      </c>
      <c r="C85" s="527">
        <f>avgpoinc!AX78</f>
        <v>17486.906444790398</v>
      </c>
      <c r="D85" s="526">
        <f>avgpoinc!AY78</f>
        <v>21681.196463630225</v>
      </c>
      <c r="E85" s="526">
        <f>avgpoinc!AZ78</f>
        <v>23229.215823189268</v>
      </c>
      <c r="F85" s="526">
        <f>avgpoinc!BA78</f>
        <v>13700.803452622005</v>
      </c>
      <c r="G85" s="527">
        <f>avgpoinc!BB78</f>
        <v>24644.891438144427</v>
      </c>
      <c r="H85" s="536">
        <f>B85*0.5/'TC5'!B85</f>
        <v>0.22062414884567264</v>
      </c>
      <c r="I85" s="547">
        <f>C85*0.5/'TC5'!B85</f>
        <v>0.17286700010299685</v>
      </c>
      <c r="J85" s="553">
        <f>D85*0.5/'TC5'!C85</f>
        <v>0.2208400368690491</v>
      </c>
      <c r="K85" s="547">
        <f>E85*0.5/'TC5'!D85</f>
        <v>0.18573164939880371</v>
      </c>
      <c r="L85" s="553">
        <f>F85*0.5/'TC5'!E85</f>
        <v>0.17301952838897708</v>
      </c>
      <c r="M85" s="554">
        <f>G85*0.5/'TC5'!F85</f>
        <v>0.17297005653381348</v>
      </c>
    </row>
    <row r="86" spans="1:13" x14ac:dyDescent="0.2">
      <c r="A86" s="67">
        <v>1990</v>
      </c>
      <c r="B86" s="564">
        <f>avgpoinc!AW79</f>
        <v>22310.295363440746</v>
      </c>
      <c r="C86" s="525">
        <f>avgpoinc!AX79</f>
        <v>17616.67234205089</v>
      </c>
      <c r="D86" s="524">
        <f>avgpoinc!AY79</f>
        <v>21640.922461786933</v>
      </c>
      <c r="E86" s="524">
        <f>avgpoinc!AZ79</f>
        <v>23038.752373391562</v>
      </c>
      <c r="F86" s="524">
        <f>avgpoinc!BA79</f>
        <v>13997.648888882317</v>
      </c>
      <c r="G86" s="525">
        <f>avgpoinc!BB79</f>
        <v>24568.872365889893</v>
      </c>
      <c r="H86" s="533">
        <f>B86*0.5/'TC5'!B86</f>
        <v>0.22074395418167114</v>
      </c>
      <c r="I86" s="544">
        <f>C86*0.5/'TC5'!B86</f>
        <v>0.17430400848388675</v>
      </c>
      <c r="J86" s="551">
        <f>D86*0.5/'TC5'!C86</f>
        <v>0.2204933166503906</v>
      </c>
      <c r="K86" s="544">
        <f>E86*0.5/'TC5'!D86</f>
        <v>0.18488186597824097</v>
      </c>
      <c r="L86" s="551">
        <f>F86*0.5/'TC5'!E86</f>
        <v>0.17630714178085327</v>
      </c>
      <c r="M86" s="552">
        <f>G86*0.5/'TC5'!F86</f>
        <v>0.17309939861297607</v>
      </c>
    </row>
    <row r="87" spans="1:13" x14ac:dyDescent="0.2">
      <c r="A87" s="67">
        <v>1991</v>
      </c>
      <c r="B87" s="564">
        <f>avgpoinc!AW80</f>
        <v>21989.137444837666</v>
      </c>
      <c r="C87" s="525">
        <f>avgpoinc!AX80</f>
        <v>17546.050368489745</v>
      </c>
      <c r="D87" s="524">
        <f>avgpoinc!AY80</f>
        <v>21149.716154348051</v>
      </c>
      <c r="E87" s="524">
        <f>avgpoinc!AZ80</f>
        <v>22282.922026366236</v>
      </c>
      <c r="F87" s="524">
        <f>avgpoinc!BA80</f>
        <v>14292.551295153115</v>
      </c>
      <c r="G87" s="525">
        <f>avgpoinc!BB80</f>
        <v>24244.051805423565</v>
      </c>
      <c r="H87" s="533">
        <f>B87*0.5/'TC5'!B87</f>
        <v>0.22211253643035889</v>
      </c>
      <c r="I87" s="544">
        <f>C87*0.5/'TC5'!B87</f>
        <v>0.17723286151885986</v>
      </c>
      <c r="J87" s="551">
        <f>D87*0.5/'TC5'!C87</f>
        <v>0.22100317478179932</v>
      </c>
      <c r="K87" s="544">
        <f>E87*0.5/'TC5'!D87</f>
        <v>0.18514573574066165</v>
      </c>
      <c r="L87" s="551">
        <f>F87*0.5/'TC5'!E87</f>
        <v>0.18017685413360598</v>
      </c>
      <c r="M87" s="552">
        <f>G87*0.5/'TC5'!F87</f>
        <v>0.17492181062698367</v>
      </c>
    </row>
    <row r="88" spans="1:13" x14ac:dyDescent="0.2">
      <c r="A88" s="67">
        <v>1992</v>
      </c>
      <c r="B88" s="564">
        <f>avgpoinc!AW81</f>
        <v>21970.637008265752</v>
      </c>
      <c r="C88" s="525">
        <f>avgpoinc!AX81</f>
        <v>17684.263968951771</v>
      </c>
      <c r="D88" s="524">
        <f>avgpoinc!AY81</f>
        <v>21195.509819474511</v>
      </c>
      <c r="E88" s="524">
        <f>avgpoinc!AZ81</f>
        <v>22056.030734505035</v>
      </c>
      <c r="F88" s="524">
        <f>avgpoinc!BA81</f>
        <v>14666.470897233707</v>
      </c>
      <c r="G88" s="525">
        <f>avgpoinc!BB81</f>
        <v>24089.872677786425</v>
      </c>
      <c r="H88" s="533">
        <f>B88*0.5/'TC5'!B88</f>
        <v>0.21771347522735596</v>
      </c>
      <c r="I88" s="544">
        <f>C88*0.5/'TC5'!B88</f>
        <v>0.17523854970932007</v>
      </c>
      <c r="J88" s="551">
        <f>D88*0.5/'TC5'!C88</f>
        <v>0.21680706739425656</v>
      </c>
      <c r="K88" s="544">
        <f>E88*0.5/'TC5'!D88</f>
        <v>0.1799774169921875</v>
      </c>
      <c r="L88" s="551">
        <f>F88*0.5/'TC5'!E88</f>
        <v>0.18070691823959348</v>
      </c>
      <c r="M88" s="552">
        <f>G88*0.5/'TC5'!F88</f>
        <v>0.17137712240219116</v>
      </c>
    </row>
    <row r="89" spans="1:13" x14ac:dyDescent="0.2">
      <c r="A89" s="67">
        <v>1993</v>
      </c>
      <c r="B89" s="564">
        <f>avgpoinc!AW82</f>
        <v>22565.7058819913</v>
      </c>
      <c r="C89" s="525">
        <f>avgpoinc!AX82</f>
        <v>18164.816730432158</v>
      </c>
      <c r="D89" s="524">
        <f>avgpoinc!AY82</f>
        <v>21939.156384535421</v>
      </c>
      <c r="E89" s="524">
        <f>avgpoinc!AZ82</f>
        <v>22769.813237623966</v>
      </c>
      <c r="F89" s="524">
        <f>avgpoinc!BA82</f>
        <v>15071.286468071756</v>
      </c>
      <c r="G89" s="525">
        <f>avgpoinc!BB82</f>
        <v>24687.011193916191</v>
      </c>
      <c r="H89" s="533">
        <f>B89*0.5/'TC5'!B89</f>
        <v>0.22172254323959351</v>
      </c>
      <c r="I89" s="544">
        <f>C89*0.5/'TC5'!B89</f>
        <v>0.17848098278045652</v>
      </c>
      <c r="J89" s="551">
        <f>D89*0.5/'TC5'!C89</f>
        <v>0.22201621532440186</v>
      </c>
      <c r="K89" s="544">
        <f>E89*0.5/'TC5'!D89</f>
        <v>0.18381375074386597</v>
      </c>
      <c r="L89" s="551">
        <f>F89*0.5/'TC5'!E89</f>
        <v>0.18431043624877927</v>
      </c>
      <c r="M89" s="552">
        <f>G89*0.5/'TC5'!F89</f>
        <v>0.17435234785079956</v>
      </c>
    </row>
    <row r="90" spans="1:13" x14ac:dyDescent="0.2">
      <c r="A90" s="67">
        <v>1994</v>
      </c>
      <c r="B90" s="564">
        <f>avgpoinc!AW83</f>
        <v>23353.243728712034</v>
      </c>
      <c r="C90" s="525">
        <f>avgpoinc!AX83</f>
        <v>18962.876756208407</v>
      </c>
      <c r="D90" s="524">
        <f>avgpoinc!AY83</f>
        <v>22646.589190045041</v>
      </c>
      <c r="E90" s="524">
        <f>avgpoinc!AZ83</f>
        <v>23602.936172648468</v>
      </c>
      <c r="F90" s="524">
        <f>avgpoinc!BA83</f>
        <v>15833.667163560134</v>
      </c>
      <c r="G90" s="525">
        <f>avgpoinc!BB83</f>
        <v>25424.044203373829</v>
      </c>
      <c r="H90" s="533">
        <f>B90*0.5/'TC5'!B90</f>
        <v>0.22220194339752197</v>
      </c>
      <c r="I90" s="544">
        <f>C90*0.5/'TC5'!B90</f>
        <v>0.18042838573455813</v>
      </c>
      <c r="J90" s="551">
        <f>D90*0.5/'TC5'!C90</f>
        <v>0.22226208448410034</v>
      </c>
      <c r="K90" s="544">
        <f>E90*0.5/'TC5'!D90</f>
        <v>0.18506467342376712</v>
      </c>
      <c r="L90" s="551">
        <f>F90*0.5/'TC5'!E90</f>
        <v>0.18722414970397949</v>
      </c>
      <c r="M90" s="552">
        <f>G90*0.5/'TC5'!F90</f>
        <v>0.1743314862251282</v>
      </c>
    </row>
    <row r="91" spans="1:13" x14ac:dyDescent="0.2">
      <c r="A91" s="67">
        <v>1995</v>
      </c>
      <c r="B91" s="564">
        <f>avgpoinc!AW84</f>
        <v>23551.679064900582</v>
      </c>
      <c r="C91" s="525">
        <f>avgpoinc!AX84</f>
        <v>19476.882279950725</v>
      </c>
      <c r="D91" s="524">
        <f>avgpoinc!AY84</f>
        <v>22653.321330367206</v>
      </c>
      <c r="E91" s="524">
        <f>avgpoinc!AZ84</f>
        <v>24112.430111887879</v>
      </c>
      <c r="F91" s="524">
        <f>avgpoinc!BA84</f>
        <v>16385.392972849397</v>
      </c>
      <c r="G91" s="525">
        <f>avgpoinc!BB84</f>
        <v>25524.713449677911</v>
      </c>
      <c r="H91" s="533">
        <f>B91*0.5/'TC5'!B91</f>
        <v>0.21927148103713989</v>
      </c>
      <c r="I91" s="544">
        <f>C91*0.5/'TC5'!B91</f>
        <v>0.18133419752120969</v>
      </c>
      <c r="J91" s="551">
        <f>D91*0.5/'TC5'!C91</f>
        <v>0.21811372041702268</v>
      </c>
      <c r="K91" s="544">
        <f>E91*0.5/'TC5'!D91</f>
        <v>0.18590986728668213</v>
      </c>
      <c r="L91" s="551">
        <f>F91*0.5/'TC5'!E91</f>
        <v>0.18778711557388308</v>
      </c>
      <c r="M91" s="552">
        <f>G91*0.5/'TC5'!F91</f>
        <v>0.17147177457809448</v>
      </c>
    </row>
    <row r="92" spans="1:13" x14ac:dyDescent="0.2">
      <c r="A92" s="67">
        <v>1996</v>
      </c>
      <c r="B92" s="564">
        <f>avgpoinc!AW85</f>
        <v>23875.646254704654</v>
      </c>
      <c r="C92" s="525">
        <f>avgpoinc!AX85</f>
        <v>19822.821256159674</v>
      </c>
      <c r="D92" s="524">
        <f>avgpoinc!AY85</f>
        <v>22831.212526644522</v>
      </c>
      <c r="E92" s="524">
        <f>avgpoinc!AZ85</f>
        <v>24032.733550227516</v>
      </c>
      <c r="F92" s="524">
        <f>avgpoinc!BA85</f>
        <v>16884.033138268991</v>
      </c>
      <c r="G92" s="525">
        <f>avgpoinc!BB85</f>
        <v>25598.525225272948</v>
      </c>
      <c r="H92" s="533">
        <f>B92*0.5/'TC5'!B92</f>
        <v>0.2154882550239563</v>
      </c>
      <c r="I92" s="544">
        <f>C92*0.5/'TC5'!B92</f>
        <v>0.17890971899032593</v>
      </c>
      <c r="J92" s="551">
        <f>D92*0.5/'TC5'!C92</f>
        <v>0.21487671136856079</v>
      </c>
      <c r="K92" s="544">
        <f>E92*0.5/'TC5'!D92</f>
        <v>0.1812789440155029</v>
      </c>
      <c r="L92" s="551">
        <f>F92*0.5/'TC5'!E92</f>
        <v>0.18615221977233887</v>
      </c>
      <c r="M92" s="552">
        <f>G92*0.5/'TC5'!F92</f>
        <v>0.16783034801483154</v>
      </c>
    </row>
    <row r="93" spans="1:13" x14ac:dyDescent="0.2">
      <c r="A93" s="67">
        <v>1997</v>
      </c>
      <c r="B93" s="564">
        <f>avgpoinc!AW86</f>
        <v>24447.917302020833</v>
      </c>
      <c r="C93" s="525">
        <f>avgpoinc!AX86</f>
        <v>20198.068030002309</v>
      </c>
      <c r="D93" s="524">
        <f>avgpoinc!AY86</f>
        <v>23394.164361158906</v>
      </c>
      <c r="E93" s="524">
        <f>avgpoinc!AZ86</f>
        <v>24584.459479828143</v>
      </c>
      <c r="F93" s="524">
        <f>avgpoinc!BA86</f>
        <v>17259.898022247045</v>
      </c>
      <c r="G93" s="525">
        <f>avgpoinc!BB86</f>
        <v>26214.128151499204</v>
      </c>
      <c r="H93" s="533">
        <f>B93*0.5/'TC5'!B93</f>
        <v>0.21291887760162354</v>
      </c>
      <c r="I93" s="544">
        <f>C93*0.5/'TC5'!B93</f>
        <v>0.17590659856796265</v>
      </c>
      <c r="J93" s="551">
        <f>D93*0.5/'TC5'!C93</f>
        <v>0.2121691107749939</v>
      </c>
      <c r="K93" s="544">
        <f>E93*0.5/'TC5'!D93</f>
        <v>0.17767757177352905</v>
      </c>
      <c r="L93" s="551">
        <f>F93*0.5/'TC5'!E93</f>
        <v>0.18473255634307864</v>
      </c>
      <c r="M93" s="552">
        <f>G93*0.5/'TC5'!F93</f>
        <v>0.16599303483963013</v>
      </c>
    </row>
    <row r="94" spans="1:13" x14ac:dyDescent="0.2">
      <c r="A94" s="67">
        <v>1998</v>
      </c>
      <c r="B94" s="564">
        <f>avgpoinc!AW87</f>
        <v>25281.692721055122</v>
      </c>
      <c r="C94" s="525">
        <f>avgpoinc!AX87</f>
        <v>20961.231522400994</v>
      </c>
      <c r="D94" s="524">
        <f>avgpoinc!AY87</f>
        <v>24300.372163785745</v>
      </c>
      <c r="E94" s="524">
        <f>avgpoinc!AZ87</f>
        <v>25420.149919041465</v>
      </c>
      <c r="F94" s="524">
        <f>avgpoinc!BA87</f>
        <v>17907.452541986171</v>
      </c>
      <c r="G94" s="525">
        <f>avgpoinc!BB87</f>
        <v>26895.251100264268</v>
      </c>
      <c r="H94" s="533">
        <f>B94*0.5/'TC5'!B94</f>
        <v>0.21206361055374146</v>
      </c>
      <c r="I94" s="544">
        <f>C94*0.5/'TC5'!B94</f>
        <v>0.17582345008850098</v>
      </c>
      <c r="J94" s="551">
        <f>D94*0.5/'TC5'!C94</f>
        <v>0.21082782745361328</v>
      </c>
      <c r="K94" s="544">
        <f>E94*0.5/'TC5'!D94</f>
        <v>0.17705291509628296</v>
      </c>
      <c r="L94" s="551">
        <f>F94*0.5/'TC5'!E94</f>
        <v>0.18460917472839355</v>
      </c>
      <c r="M94" s="552">
        <f>G94*0.5/'TC5'!F94</f>
        <v>0.16452991962432861</v>
      </c>
    </row>
    <row r="95" spans="1:13" x14ac:dyDescent="0.2">
      <c r="A95" s="72">
        <v>1999</v>
      </c>
      <c r="B95" s="565">
        <f>avgpoinc!AW88</f>
        <v>25751.394260377496</v>
      </c>
      <c r="C95" s="527">
        <f>avgpoinc!AX88</f>
        <v>21303.710189231613</v>
      </c>
      <c r="D95" s="526">
        <f>avgpoinc!AY88</f>
        <v>24562.34037076839</v>
      </c>
      <c r="E95" s="526">
        <f>avgpoinc!AZ88</f>
        <v>25804.520133091217</v>
      </c>
      <c r="F95" s="526">
        <f>avgpoinc!BA88</f>
        <v>18228.954309699489</v>
      </c>
      <c r="G95" s="527">
        <f>avgpoinc!BB88</f>
        <v>27088.370712774504</v>
      </c>
      <c r="H95" s="536">
        <f>B95*0.5/'TC5'!B95</f>
        <v>0.20972615480422974</v>
      </c>
      <c r="I95" s="547">
        <f>C95*0.5/'TC5'!B95</f>
        <v>0.17350304126739502</v>
      </c>
      <c r="J95" s="553">
        <f>D95*0.5/'TC5'!C95</f>
        <v>0.20631957054138181</v>
      </c>
      <c r="K95" s="547">
        <f>E95*0.5/'TC5'!D95</f>
        <v>0.17421466112136841</v>
      </c>
      <c r="L95" s="553">
        <f>F95*0.5/'TC5'!E95</f>
        <v>0.18278986215591431</v>
      </c>
      <c r="M95" s="554">
        <f>G95*0.5/'TC5'!F95</f>
        <v>0.16157990694046021</v>
      </c>
    </row>
    <row r="96" spans="1:13" x14ac:dyDescent="0.2">
      <c r="A96" s="77">
        <v>2000</v>
      </c>
      <c r="B96" s="566">
        <f>avgpoinc!AW89</f>
        <v>26267.394844132625</v>
      </c>
      <c r="C96" s="529">
        <f>avgpoinc!AX89</f>
        <v>21797.02408506842</v>
      </c>
      <c r="D96" s="528">
        <f>avgpoinc!AY89</f>
        <v>25037.617914135997</v>
      </c>
      <c r="E96" s="528">
        <f>avgpoinc!AZ89</f>
        <v>26319.473736995351</v>
      </c>
      <c r="F96" s="528">
        <f>avgpoinc!BA89</f>
        <v>18669.160242526006</v>
      </c>
      <c r="G96" s="529">
        <f>avgpoinc!BB89</f>
        <v>27503.546232820019</v>
      </c>
      <c r="H96" s="537">
        <f>B96*0.5/'TC5'!B96</f>
        <v>0.20702385902404785</v>
      </c>
      <c r="I96" s="548">
        <f>C96*0.5/'TC5'!B96</f>
        <v>0.17179107666015625</v>
      </c>
      <c r="J96" s="555">
        <f>D96*0.5/'TC5'!C96</f>
        <v>0.20424437522888181</v>
      </c>
      <c r="K96" s="548">
        <f>E96*0.5/'TC5'!D96</f>
        <v>0.17187094688415525</v>
      </c>
      <c r="L96" s="555">
        <f>F96*0.5/'TC5'!E96</f>
        <v>0.18161314725875854</v>
      </c>
      <c r="M96" s="556">
        <f>G96*0.5/'TC5'!F96</f>
        <v>0.15902358293533325</v>
      </c>
    </row>
    <row r="97" spans="1:13" x14ac:dyDescent="0.2">
      <c r="A97" s="67">
        <v>2001</v>
      </c>
      <c r="B97" s="564">
        <f>avgpoinc!AW90</f>
        <v>26473.111400695885</v>
      </c>
      <c r="C97" s="525">
        <f>avgpoinc!AX90</f>
        <v>21926.697010439315</v>
      </c>
      <c r="D97" s="524">
        <f>avgpoinc!AY90</f>
        <v>25291.056009671793</v>
      </c>
      <c r="E97" s="524">
        <f>avgpoinc!AZ90</f>
        <v>26505.930689159839</v>
      </c>
      <c r="F97" s="524">
        <f>avgpoinc!BA90</f>
        <v>18698.678210191287</v>
      </c>
      <c r="G97" s="525">
        <f>avgpoinc!BB90</f>
        <v>28023.714313036355</v>
      </c>
      <c r="H97" s="533">
        <f>B97*0.5/'TC5'!B97</f>
        <v>0.20966970920562744</v>
      </c>
      <c r="I97" s="544">
        <f>C97*0.5/'TC5'!B97</f>
        <v>0.17366164922714236</v>
      </c>
      <c r="J97" s="551">
        <f>D97*0.5/'TC5'!C97</f>
        <v>0.20808517932891846</v>
      </c>
      <c r="K97" s="544">
        <f>E97*0.5/'TC5'!D97</f>
        <v>0.17469906806945801</v>
      </c>
      <c r="L97" s="551">
        <f>F97*0.5/'TC5'!E97</f>
        <v>0.18170064687728882</v>
      </c>
      <c r="M97" s="552">
        <f>G97*0.5/'TC5'!F97</f>
        <v>0.16245347261428833</v>
      </c>
    </row>
    <row r="98" spans="1:13" x14ac:dyDescent="0.2">
      <c r="A98" s="67">
        <v>2002</v>
      </c>
      <c r="B98" s="564">
        <f>avgpoinc!AW91</f>
        <v>26469.893336178131</v>
      </c>
      <c r="C98" s="525">
        <f>avgpoinc!AX91</f>
        <v>21967.685381814455</v>
      </c>
      <c r="D98" s="524">
        <f>avgpoinc!AY91</f>
        <v>25393.040542234212</v>
      </c>
      <c r="E98" s="524">
        <f>avgpoinc!AZ91</f>
        <v>26375.587936781551</v>
      </c>
      <c r="F98" s="524">
        <f>avgpoinc!BA91</f>
        <v>18844.688024093684</v>
      </c>
      <c r="G98" s="525">
        <f>avgpoinc!BB91</f>
        <v>27999.183129946548</v>
      </c>
      <c r="H98" s="533">
        <f>B98*0.5/'TC5'!B98</f>
        <v>0.2101162672042847</v>
      </c>
      <c r="I98" s="544">
        <f>C98*0.5/'TC5'!B98</f>
        <v>0.17437803745269775</v>
      </c>
      <c r="J98" s="551">
        <f>D98*0.5/'TC5'!C98</f>
        <v>0.20952045917510989</v>
      </c>
      <c r="K98" s="544">
        <f>E98*0.5/'TC5'!D98</f>
        <v>0.17562764883041382</v>
      </c>
      <c r="L98" s="551">
        <f>F98*0.5/'TC5'!E98</f>
        <v>0.18161940574645996</v>
      </c>
      <c r="M98" s="552">
        <f>G98*0.5/'TC5'!F98</f>
        <v>0.16303038597106934</v>
      </c>
    </row>
    <row r="99" spans="1:13" x14ac:dyDescent="0.2">
      <c r="A99" s="67">
        <v>2003</v>
      </c>
      <c r="B99" s="564">
        <f>avgpoinc!AW92</f>
        <v>26436.547871121445</v>
      </c>
      <c r="C99" s="525">
        <f>avgpoinc!AX92</f>
        <v>22001.789367767658</v>
      </c>
      <c r="D99" s="524">
        <f>avgpoinc!AY92</f>
        <v>25379.924071953319</v>
      </c>
      <c r="E99" s="524">
        <f>avgpoinc!AZ92</f>
        <v>26139.268652503972</v>
      </c>
      <c r="F99" s="524">
        <f>avgpoinc!BA92</f>
        <v>19061.825847822383</v>
      </c>
      <c r="G99" s="525">
        <f>avgpoinc!BB92</f>
        <v>27956.16244748982</v>
      </c>
      <c r="H99" s="533">
        <f>B99*0.5/'TC5'!B99</f>
        <v>0.20767337083816528</v>
      </c>
      <c r="I99" s="544">
        <f>C99*0.5/'TC5'!B99</f>
        <v>0.17283594608306885</v>
      </c>
      <c r="J99" s="551">
        <f>D99*0.5/'TC5'!C99</f>
        <v>0.20653611421585083</v>
      </c>
      <c r="K99" s="544">
        <f>E99*0.5/'TC5'!D99</f>
        <v>0.17312860488891602</v>
      </c>
      <c r="L99" s="551">
        <f>F99*0.5/'TC5'!E99</f>
        <v>0.18061745166778564</v>
      </c>
      <c r="M99" s="552">
        <f>G99*0.5/'TC5'!F99</f>
        <v>0.1610177755355835</v>
      </c>
    </row>
    <row r="100" spans="1:13" x14ac:dyDescent="0.2">
      <c r="A100" s="67">
        <v>2004</v>
      </c>
      <c r="B100" s="564">
        <f>avgpoinc!AW93</f>
        <v>26956.637675056034</v>
      </c>
      <c r="C100" s="525">
        <f>avgpoinc!AX93</f>
        <v>22395.572899695278</v>
      </c>
      <c r="D100" s="524">
        <f>avgpoinc!AY93</f>
        <v>25858.834034426796</v>
      </c>
      <c r="E100" s="524">
        <f>avgpoinc!AZ93</f>
        <v>26698.329460553356</v>
      </c>
      <c r="F100" s="524">
        <f>avgpoinc!BA93</f>
        <v>19320.289603664442</v>
      </c>
      <c r="G100" s="525">
        <f>avgpoinc!BB93</f>
        <v>28422.598999545662</v>
      </c>
      <c r="H100" s="533">
        <f>B100*0.5/'TC5'!B100</f>
        <v>0.20572507381439209</v>
      </c>
      <c r="I100" s="544">
        <f>C100*0.5/'TC5'!B100</f>
        <v>0.17091637849807739</v>
      </c>
      <c r="J100" s="551">
        <f>D100*0.5/'TC5'!C100</f>
        <v>0.20386743545532229</v>
      </c>
      <c r="K100" s="544">
        <f>E100*0.5/'TC5'!D100</f>
        <v>0.17115437984466553</v>
      </c>
      <c r="L100" s="551">
        <f>F100*0.5/'TC5'!E100</f>
        <v>0.17859494686126709</v>
      </c>
      <c r="M100" s="552">
        <f>G100*0.5/'TC5'!F100</f>
        <v>0.15916663408279419</v>
      </c>
    </row>
    <row r="101" spans="1:13" x14ac:dyDescent="0.2">
      <c r="A101" s="67">
        <v>2005</v>
      </c>
      <c r="B101" s="564">
        <f>avgpoinc!AW94</f>
        <v>27361.992786305938</v>
      </c>
      <c r="C101" s="525">
        <f>avgpoinc!AX94</f>
        <v>22826.548002049589</v>
      </c>
      <c r="D101" s="524">
        <f>avgpoinc!AY94</f>
        <v>26061.408995873022</v>
      </c>
      <c r="E101" s="524">
        <f>avgpoinc!AZ94</f>
        <v>26926.744522658064</v>
      </c>
      <c r="F101" s="524">
        <f>avgpoinc!BA94</f>
        <v>19864.695675355619</v>
      </c>
      <c r="G101" s="525">
        <f>avgpoinc!BB94</f>
        <v>28694.50692605288</v>
      </c>
      <c r="H101" s="533">
        <f>B101*0.5/'TC5'!B101</f>
        <v>0.20373702049255368</v>
      </c>
      <c r="I101" s="544">
        <f>C101*0.5/'TC5'!B101</f>
        <v>0.16996616125106812</v>
      </c>
      <c r="J101" s="551">
        <f>D101*0.5/'TC5'!C101</f>
        <v>0.20175957679748535</v>
      </c>
      <c r="K101" s="544">
        <f>E101*0.5/'TC5'!D101</f>
        <v>0.16857808828353879</v>
      </c>
      <c r="L101" s="551">
        <f>F101*0.5/'TC5'!E101</f>
        <v>0.17909884452819827</v>
      </c>
      <c r="M101" s="552">
        <f>G101*0.5/'TC5'!F101</f>
        <v>0.15748035907745364</v>
      </c>
    </row>
    <row r="102" spans="1:13" x14ac:dyDescent="0.2">
      <c r="A102" s="67">
        <v>2006</v>
      </c>
      <c r="B102" s="564">
        <f>avgpoinc!AW95</f>
        <v>27629.761332439237</v>
      </c>
      <c r="C102" s="525">
        <f>avgpoinc!AX95</f>
        <v>23064.729833951988</v>
      </c>
      <c r="D102" s="524">
        <f>avgpoinc!AY95</f>
        <v>25906.061630789205</v>
      </c>
      <c r="E102" s="524">
        <f>avgpoinc!AZ95</f>
        <v>27020.579850199425</v>
      </c>
      <c r="F102" s="524">
        <f>avgpoinc!BA95</f>
        <v>20174.774193078407</v>
      </c>
      <c r="G102" s="525">
        <f>avgpoinc!BB95</f>
        <v>29020.527916705585</v>
      </c>
      <c r="H102" s="533">
        <f>B102*0.5/'TC5'!B102</f>
        <v>0.20089775323867798</v>
      </c>
      <c r="I102" s="544">
        <f>C102*0.5/'TC5'!B102</f>
        <v>0.16770511865615845</v>
      </c>
      <c r="J102" s="551">
        <f>D102*0.5/'TC5'!C102</f>
        <v>0.19712066650390625</v>
      </c>
      <c r="K102" s="544">
        <f>E102*0.5/'TC5'!D102</f>
        <v>0.16603189706802371</v>
      </c>
      <c r="L102" s="551">
        <f>F102*0.5/'TC5'!E102</f>
        <v>0.1762884259223938</v>
      </c>
      <c r="M102" s="552">
        <f>G102*0.5/'TC5'!F102</f>
        <v>0.15553385019302371</v>
      </c>
    </row>
    <row r="103" spans="1:13" x14ac:dyDescent="0.2">
      <c r="A103" s="67">
        <v>2007</v>
      </c>
      <c r="B103" s="564">
        <f>avgpoinc!AW96</f>
        <v>27701.924820765813</v>
      </c>
      <c r="C103" s="525">
        <f>avgpoinc!AX96</f>
        <v>23233.963948315955</v>
      </c>
      <c r="D103" s="524">
        <f>avgpoinc!AY96</f>
        <v>25867.15161979734</v>
      </c>
      <c r="E103" s="524">
        <f>avgpoinc!AZ96</f>
        <v>27491.033893306354</v>
      </c>
      <c r="F103" s="524">
        <f>avgpoinc!BA96</f>
        <v>20113.43732277042</v>
      </c>
      <c r="G103" s="525">
        <f>avgpoinc!BB96</f>
        <v>29217.614892343852</v>
      </c>
      <c r="H103" s="533">
        <f>B103*0.5/'TC5'!B103</f>
        <v>0.20369946956634524</v>
      </c>
      <c r="I103" s="544">
        <f>C103*0.5/'TC5'!B103</f>
        <v>0.17084538936614993</v>
      </c>
      <c r="J103" s="551">
        <f>D103*0.5/'TC5'!C103</f>
        <v>0.19953697919845578</v>
      </c>
      <c r="K103" s="544">
        <f>E103*0.5/'TC5'!D103</f>
        <v>0.17059862613677979</v>
      </c>
      <c r="L103" s="551">
        <f>F103*0.5/'TC5'!E103</f>
        <v>0.17796868085861206</v>
      </c>
      <c r="M103" s="552">
        <f>G103*0.5/'TC5'!F103</f>
        <v>0.15869343280792236</v>
      </c>
    </row>
    <row r="104" spans="1:13" x14ac:dyDescent="0.2">
      <c r="A104" s="67">
        <v>2008</v>
      </c>
      <c r="B104" s="564">
        <f>avgpoinc!AW97</f>
        <v>27427.899385666846</v>
      </c>
      <c r="C104" s="525">
        <f>avgpoinc!AX97</f>
        <v>23045.81377192093</v>
      </c>
      <c r="D104" s="524">
        <f>avgpoinc!AY97</f>
        <v>25537.213642330204</v>
      </c>
      <c r="E104" s="524">
        <f>avgpoinc!AZ97</f>
        <v>26466.746216557938</v>
      </c>
      <c r="F104" s="524">
        <f>avgpoinc!BA97</f>
        <v>20431.00268197593</v>
      </c>
      <c r="G104" s="525">
        <f>avgpoinc!BB97</f>
        <v>28881.250723916051</v>
      </c>
      <c r="H104" s="533">
        <f>B104*0.5/'TC5'!B104</f>
        <v>0.20740747451782227</v>
      </c>
      <c r="I104" s="544">
        <f>C104*0.5/'TC5'!B104</f>
        <v>0.17427051067352295</v>
      </c>
      <c r="J104" s="551">
        <f>D104*0.5/'TC5'!C104</f>
        <v>0.20352137088775635</v>
      </c>
      <c r="K104" s="544">
        <f>E104*0.5/'TC5'!D104</f>
        <v>0.17151772975921634</v>
      </c>
      <c r="L104" s="551">
        <f>F104*0.5/'TC5'!E104</f>
        <v>0.18259203433990479</v>
      </c>
      <c r="M104" s="552">
        <f>G104*0.5/'TC5'!F104</f>
        <v>0.16184473037719727</v>
      </c>
    </row>
    <row r="105" spans="1:13" x14ac:dyDescent="0.2">
      <c r="A105" s="72">
        <v>2009</v>
      </c>
      <c r="B105" s="567">
        <f>avgpoinc!AW98</f>
        <v>26020.223677721697</v>
      </c>
      <c r="C105" s="568">
        <f>avgpoinc!AX98</f>
        <v>22167.837332344974</v>
      </c>
      <c r="D105" s="526">
        <f>avgpoinc!AY98</f>
        <v>24284.034096667041</v>
      </c>
      <c r="E105" s="526">
        <f>avgpoinc!AZ98</f>
        <v>25024.241912643134</v>
      </c>
      <c r="F105" s="526">
        <f>avgpoinc!BA98</f>
        <v>19994.974613168746</v>
      </c>
      <c r="G105" s="527">
        <f>avgpoinc!BB98</f>
        <v>27241.402300108501</v>
      </c>
      <c r="H105" s="536">
        <f>B105*0.5/'TC5'!B105</f>
        <v>0.2061651349067688</v>
      </c>
      <c r="I105" s="547">
        <f>C105*0.5/'TC5'!B105</f>
        <v>0.17564165592193604</v>
      </c>
      <c r="J105" s="557">
        <f>D105*0.5/'TC5'!C105</f>
        <v>0.2027430534362793</v>
      </c>
      <c r="K105" s="558">
        <f>E105*0.5/'TC5'!D105</f>
        <v>0.17199856042861938</v>
      </c>
      <c r="L105" s="553">
        <f>F105*0.5/'TC5'!E105</f>
        <v>0.18432378768920896</v>
      </c>
      <c r="M105" s="554">
        <f>G105*0.5/'TC5'!F105</f>
        <v>0.15976238250732422</v>
      </c>
    </row>
    <row r="106" spans="1:13" x14ac:dyDescent="0.2">
      <c r="A106" s="67">
        <v>2010</v>
      </c>
      <c r="B106" s="569">
        <f>avgpoinc!AW99</f>
        <v>26460.780484112729</v>
      </c>
      <c r="C106" s="570">
        <f>avgpoinc!AX99</f>
        <v>22646.350898263052</v>
      </c>
      <c r="D106" s="524">
        <f>avgpoinc!AY99</f>
        <v>24372.819402208923</v>
      </c>
      <c r="E106" s="524">
        <f>avgpoinc!AZ99</f>
        <v>25112.305768347604</v>
      </c>
      <c r="F106" s="524">
        <f>avgpoinc!BA99</f>
        <v>20681.47566647426</v>
      </c>
      <c r="G106" s="525">
        <f>avgpoinc!BB99</f>
        <v>27527.91692891932</v>
      </c>
      <c r="H106" s="533">
        <f>B106*0.5/'TC5'!B106</f>
        <v>0.20306146144866943</v>
      </c>
      <c r="I106" s="544">
        <f>C106*0.5/'TC5'!B106</f>
        <v>0.17378932237625119</v>
      </c>
      <c r="J106" s="559">
        <f>D106*0.5/'TC5'!C106</f>
        <v>0.19954359531402588</v>
      </c>
      <c r="K106" s="560">
        <f>E106*0.5/'TC5'!D106</f>
        <v>0.16853004693984985</v>
      </c>
      <c r="L106" s="551">
        <f>F106*0.5/'TC5'!E106</f>
        <v>0.18328726291656494</v>
      </c>
      <c r="M106" s="552">
        <f>G106*0.5/'TC5'!F106</f>
        <v>0.15716725587844851</v>
      </c>
    </row>
    <row r="107" spans="1:13" x14ac:dyDescent="0.2">
      <c r="A107" s="67">
        <v>2011</v>
      </c>
      <c r="B107" s="569">
        <f>avgpoinc!AW100</f>
        <v>26444.474545838359</v>
      </c>
      <c r="C107" s="570">
        <f>avgpoinc!AX100</f>
        <v>22442.940801771434</v>
      </c>
      <c r="D107" s="524">
        <f>avgpoinc!AY100</f>
        <v>24332.668791015123</v>
      </c>
      <c r="E107" s="524">
        <f>avgpoinc!AZ100</f>
        <v>25348.747829043139</v>
      </c>
      <c r="F107" s="524">
        <f>avgpoinc!BA100</f>
        <v>20239.56238333249</v>
      </c>
      <c r="G107" s="525">
        <f>avgpoinc!BB100</f>
        <v>27220.858064562461</v>
      </c>
      <c r="H107" s="533">
        <f>B107*0.5/'TC5'!B107</f>
        <v>0.19952374696731565</v>
      </c>
      <c r="I107" s="544">
        <f>C107*0.5/'TC5'!B107</f>
        <v>0.16933214664459226</v>
      </c>
      <c r="J107" s="559">
        <f>D107*0.5/'TC5'!C107</f>
        <v>0.19507569074630737</v>
      </c>
      <c r="K107" s="560">
        <f>E107*0.5/'TC5'!D107</f>
        <v>0.16449320316314697</v>
      </c>
      <c r="L107" s="551">
        <f>F107*0.5/'TC5'!E107</f>
        <v>0.17976915836334231</v>
      </c>
      <c r="M107" s="552">
        <f>G107*0.5/'TC5'!F107</f>
        <v>0.15335506200790405</v>
      </c>
    </row>
    <row r="108" spans="1:13" x14ac:dyDescent="0.2">
      <c r="A108" s="67">
        <v>2012</v>
      </c>
      <c r="B108" s="569">
        <f>avgpoinc!AW101</f>
        <v>26265.373906156045</v>
      </c>
      <c r="C108" s="570">
        <f>avgpoinc!AX101</f>
        <v>22443.970325551167</v>
      </c>
      <c r="D108" s="524">
        <f>avgpoinc!AY101</f>
        <v>23611.970045594568</v>
      </c>
      <c r="E108" s="524">
        <f>avgpoinc!AZ101</f>
        <v>25182.262283735803</v>
      </c>
      <c r="F108" s="524">
        <f>avgpoinc!BA101</f>
        <v>20377.082126213569</v>
      </c>
      <c r="G108" s="525">
        <f>avgpoinc!BB101</f>
        <v>26619.962656486678</v>
      </c>
      <c r="H108" s="533">
        <f>B108*0.5/'TC5'!B108</f>
        <v>0.1933901309967041</v>
      </c>
      <c r="I108" s="544">
        <f>C108*0.5/'TC5'!B108</f>
        <v>0.16525340080261233</v>
      </c>
      <c r="J108" s="559">
        <f>D108*0.5/'TC5'!C108</f>
        <v>0.18637520074844363</v>
      </c>
      <c r="K108" s="560">
        <f>E108*0.5/'TC5'!D108</f>
        <v>0.15996599197387695</v>
      </c>
      <c r="L108" s="551">
        <f>F108*0.5/'TC5'!E108</f>
        <v>0.17599326372146606</v>
      </c>
      <c r="M108" s="552">
        <f>G108*0.5/'TC5'!F108</f>
        <v>0.14661943912506104</v>
      </c>
    </row>
    <row r="109" spans="1:13" x14ac:dyDescent="0.2">
      <c r="A109" s="67">
        <v>2013</v>
      </c>
      <c r="B109" s="569">
        <f>avgpoinc!AW102</f>
        <v>27004.280745233547</v>
      </c>
      <c r="C109" s="570">
        <f>avgpoinc!AX102</f>
        <v>23183.454011143796</v>
      </c>
      <c r="D109" s="524">
        <f>avgpoinc!AY102</f>
        <v>25288.001789789305</v>
      </c>
      <c r="E109" s="524">
        <f>avgpoinc!AZ102</f>
        <v>26321.466092151906</v>
      </c>
      <c r="F109" s="524">
        <f>avgpoinc!BA102</f>
        <v>20855.850970257245</v>
      </c>
      <c r="G109" s="525">
        <f>avgpoinc!BB102</f>
        <v>27971.766795664458</v>
      </c>
      <c r="H109" s="533">
        <f>B109*0.5/'TC5'!B109</f>
        <v>0.19874608516693115</v>
      </c>
      <c r="I109" s="544">
        <f>C109*0.5/'TC5'!B109</f>
        <v>0.17062556743621826</v>
      </c>
      <c r="J109" s="559">
        <f>D109*0.5/'TC5'!C109</f>
        <v>0.19778221845626828</v>
      </c>
      <c r="K109" s="560">
        <f>E109*0.5/'TC5'!D109</f>
        <v>0.16700059175491333</v>
      </c>
      <c r="L109" s="551">
        <f>F109*0.5/'TC5'!E109</f>
        <v>0.17990058660507202</v>
      </c>
      <c r="M109" s="552">
        <f>G109*0.5/'TC5'!F109</f>
        <v>0.15385740995407104</v>
      </c>
    </row>
    <row r="110" spans="1:13" x14ac:dyDescent="0.2">
      <c r="A110" s="67">
        <v>2014</v>
      </c>
      <c r="B110" s="569">
        <f>avgpoinc!AW103</f>
        <v>27353.352738531823</v>
      </c>
      <c r="C110" s="570">
        <f>avgpoinc!AX103</f>
        <v>23565.639247960378</v>
      </c>
      <c r="D110" s="524">
        <f>avgpoinc!AY103</f>
        <v>25736.769387039512</v>
      </c>
      <c r="E110" s="524">
        <f>avgpoinc!AZ103</f>
        <v>26809.407690336939</v>
      </c>
      <c r="F110" s="524">
        <f>avgpoinc!BA103</f>
        <v>21153.404708008969</v>
      </c>
      <c r="G110" s="525">
        <f>avgpoinc!BB103</f>
        <v>28300.249666430835</v>
      </c>
      <c r="H110" s="533">
        <f>B110*0.5/'TC5'!B110</f>
        <v>0.1966254115104675</v>
      </c>
      <c r="I110" s="544">
        <f>C110*0.5/'TC5'!B110</f>
        <v>0.16939800977706909</v>
      </c>
      <c r="J110" s="559">
        <f>D110*0.5/'TC5'!C110</f>
        <v>0.19663864374160769</v>
      </c>
      <c r="K110" s="560">
        <f>E110*0.5/'TC5'!D110</f>
        <v>0.16596746444702151</v>
      </c>
      <c r="L110" s="551">
        <f>F110*0.5/'TC5'!E110</f>
        <v>0.17836135625839233</v>
      </c>
      <c r="M110" s="552">
        <f>G110*0.5/'TC5'!F110</f>
        <v>0.15256452560424802</v>
      </c>
    </row>
    <row r="111" spans="1:13" x14ac:dyDescent="0.2">
      <c r="A111" s="67">
        <v>2015</v>
      </c>
      <c r="B111" s="569">
        <f>avgpoinc!AW104</f>
        <v>27951.028631277812</v>
      </c>
      <c r="C111" s="570">
        <f>avgpoinc!AX104</f>
        <v>24147.478600164482</v>
      </c>
      <c r="D111" s="524">
        <f>avgpoinc!AY104</f>
        <v>26064.460081506371</v>
      </c>
      <c r="E111" s="524">
        <f>avgpoinc!AZ104</f>
        <v>27290.427311866486</v>
      </c>
      <c r="F111" s="524">
        <f>avgpoinc!BA104</f>
        <v>21781.925474357697</v>
      </c>
      <c r="G111" s="525">
        <f>avgpoinc!BB104</f>
        <v>28944.239131971008</v>
      </c>
      <c r="H111" s="533">
        <f>B111*0.5/'TC5'!B111</f>
        <v>0.19771987199783322</v>
      </c>
      <c r="I111" s="544">
        <f>C111*0.5/'TC5'!B111</f>
        <v>0.17081433534622192</v>
      </c>
      <c r="J111" s="559">
        <f>D111*0.5/'TC5'!C111</f>
        <v>0.19713938236236572</v>
      </c>
      <c r="K111" s="560">
        <f>E111*0.5/'TC5'!D111</f>
        <v>0.16702687740325931</v>
      </c>
      <c r="L111" s="551">
        <f>F111*0.5/'TC5'!E111</f>
        <v>0.17972648143768311</v>
      </c>
      <c r="M111" s="552">
        <f>G111*0.5/'TC5'!F111</f>
        <v>0.153778076171875</v>
      </c>
    </row>
    <row r="112" spans="1:13" x14ac:dyDescent="0.2">
      <c r="A112" s="67">
        <v>2016</v>
      </c>
      <c r="B112" s="569">
        <f>avgpoinc!AW105</f>
        <v>27650.47758027782</v>
      </c>
      <c r="C112" s="570">
        <f>avgpoinc!AX105</f>
        <v>23920.948238151628</v>
      </c>
      <c r="D112" s="524">
        <f>avgpoinc!AY105</f>
        <v>25602.586361074962</v>
      </c>
      <c r="E112" s="524">
        <f>avgpoinc!AZ105</f>
        <v>26949.998198314312</v>
      </c>
      <c r="F112" s="524">
        <f>avgpoinc!BA105</f>
        <v>21641.460975495022</v>
      </c>
      <c r="G112" s="525">
        <f>avgpoinc!BB105</f>
        <v>28361.726987425125</v>
      </c>
      <c r="H112" s="533">
        <f>B112*0.5/'TC5'!B112</f>
        <v>0.1961332559585571</v>
      </c>
      <c r="I112" s="544">
        <f>C112*0.5/'TC5'!B112</f>
        <v>0.16967856884002686</v>
      </c>
      <c r="J112" s="559">
        <f>D112*0.5/'TC5'!C112</f>
        <v>0.19555181264877319</v>
      </c>
      <c r="K112" s="560">
        <f>E112*0.5/'TC5'!D112</f>
        <v>0.16573059558868408</v>
      </c>
      <c r="L112" s="551">
        <f>F112*0.5/'TC5'!E112</f>
        <v>0.17847454547882083</v>
      </c>
      <c r="M112" s="552">
        <f>G112*0.5/'TC5'!F112</f>
        <v>0.15169006586074829</v>
      </c>
    </row>
    <row r="113" spans="1:13" x14ac:dyDescent="0.2">
      <c r="A113" s="67">
        <v>2017</v>
      </c>
      <c r="B113" s="569">
        <f>avgpoinc!AW106</f>
        <v>28250.044890209836</v>
      </c>
      <c r="C113" s="570">
        <f>avgpoinc!AX106</f>
        <v>24216.353185726421</v>
      </c>
      <c r="D113" s="524">
        <f>avgpoinc!AY106</f>
        <v>25267.819405115046</v>
      </c>
      <c r="E113" s="524">
        <f>avgpoinc!AZ106</f>
        <v>27140.555526272972</v>
      </c>
      <c r="F113" s="524">
        <f>avgpoinc!BA106</f>
        <v>21984.631546310145</v>
      </c>
      <c r="G113" s="525">
        <f>avgpoinc!BB106</f>
        <v>29061.34050024626</v>
      </c>
      <c r="H113" s="533">
        <f>B113*0.5/'TC5'!B113</f>
        <v>0.1965644359588623</v>
      </c>
      <c r="I113" s="544">
        <f>C113*0.5/'TC5'!B113</f>
        <v>0.16849792003631592</v>
      </c>
      <c r="J113" s="559">
        <f>D113*0.5/'TC5'!C113</f>
        <v>0.18940210342407229</v>
      </c>
      <c r="K113" s="560">
        <f>E113*0.5/'TC5'!D113</f>
        <v>0.16378718614578247</v>
      </c>
      <c r="L113" s="551">
        <f>F113*0.5/'TC5'!E113</f>
        <v>0.17828530073165896</v>
      </c>
      <c r="M113" s="552">
        <f>G113*0.5/'TC5'!F113</f>
        <v>0.15069091320037842</v>
      </c>
    </row>
    <row r="114" spans="1:13" x14ac:dyDescent="0.2">
      <c r="A114" s="67">
        <v>2018</v>
      </c>
      <c r="B114" s="569">
        <f>avgpoinc!AW107</f>
        <v>28222.657329095044</v>
      </c>
      <c r="C114" s="570">
        <f>avgpoinc!AX107</f>
        <v>24144.090430750995</v>
      </c>
      <c r="D114" s="524">
        <f>avgpoinc!AY107</f>
        <v>25166.06075740869</v>
      </c>
      <c r="E114" s="524">
        <f>avgpoinc!AZ107</f>
        <v>27014.102042939601</v>
      </c>
      <c r="F114" s="524">
        <f>avgpoinc!BA107</f>
        <v>21940.619304916821</v>
      </c>
      <c r="G114" s="525">
        <f>avgpoinc!BB107</f>
        <v>28972.079148014785</v>
      </c>
      <c r="H114" s="533">
        <f>B114*0.5/'TC5'!B114</f>
        <v>0.19308435916900635</v>
      </c>
      <c r="I114" s="544">
        <f>C114*0.5/'TC5'!B114</f>
        <v>0.16518098115921021</v>
      </c>
      <c r="J114" s="559">
        <f>D114*0.5/'TC5'!C114</f>
        <v>0.18588852882385254</v>
      </c>
      <c r="K114" s="560">
        <f>E114*0.5/'TC5'!D114</f>
        <v>0.1604042649269104</v>
      </c>
      <c r="L114" s="551">
        <f>F114*0.5/'TC5'!E114</f>
        <v>0.17479437589645386</v>
      </c>
      <c r="M114" s="552">
        <f>G114*0.5/'TC5'!F114</f>
        <v>0.14775604009628296</v>
      </c>
    </row>
    <row r="115" spans="1:13" x14ac:dyDescent="0.2">
      <c r="A115" s="67">
        <v>2019</v>
      </c>
      <c r="B115" s="569">
        <f>avgpoinc!AW108</f>
        <v>28415.01022811756</v>
      </c>
      <c r="C115" s="570">
        <f>avgpoinc!AX108</f>
        <v>24271.916900248601</v>
      </c>
      <c r="D115" s="524">
        <f>avgpoinc!AY108</f>
        <v>25244.506628483512</v>
      </c>
      <c r="E115" s="524">
        <f>avgpoinc!AZ108</f>
        <v>27154.353042087219</v>
      </c>
      <c r="F115" s="524">
        <f>avgpoinc!BA108</f>
        <v>22054.210667649098</v>
      </c>
      <c r="G115" s="525">
        <f>avgpoinc!BB108</f>
        <v>29151.17186267933</v>
      </c>
      <c r="H115" s="533">
        <f>B115*0.5/'TC5'!B115</f>
        <v>0.19342643022537231</v>
      </c>
      <c r="I115" s="544">
        <f>C115*0.5/'TC5'!B115</f>
        <v>0.16522359848022461</v>
      </c>
      <c r="J115" s="559">
        <f>D115*0.5/'TC5'!C115</f>
        <v>0.18595701456069946</v>
      </c>
      <c r="K115" s="560">
        <f>E115*0.5/'TC5'!D115</f>
        <v>0.16048663854598999</v>
      </c>
      <c r="L115" s="551">
        <f>F115*0.5/'TC5'!E115</f>
        <v>0.17474132776260376</v>
      </c>
      <c r="M115" s="552">
        <f>G115*0.5/'TC5'!F115</f>
        <v>0.14792460203170776</v>
      </c>
    </row>
    <row r="116" spans="1:13" ht="17" thickBot="1" x14ac:dyDescent="0.25">
      <c r="A116" s="1105"/>
      <c r="B116" s="1124"/>
      <c r="C116" s="1125"/>
      <c r="D116" s="1107"/>
      <c r="E116" s="1107"/>
      <c r="F116" s="1107"/>
      <c r="G116" s="110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row r="119" spans="1:13" x14ac:dyDescent="0.2">
      <c r="B119" s="935"/>
    </row>
    <row r="120" spans="1:13" x14ac:dyDescent="0.2">
      <c r="B120" s="212"/>
      <c r="C120" s="212"/>
      <c r="D120" s="212"/>
      <c r="E120" s="212"/>
      <c r="F120" s="212"/>
      <c r="G120" s="212"/>
      <c r="H120" s="212"/>
      <c r="I120" s="212"/>
      <c r="J120" s="212"/>
      <c r="K120" s="212"/>
      <c r="L120" s="212"/>
      <c r="M120" s="212"/>
    </row>
  </sheetData>
  <mergeCells count="3">
    <mergeCell ref="A4:M4"/>
    <mergeCell ref="B7:G7"/>
    <mergeCell ref="H7:M7"/>
  </mergeCells>
  <hyperlinks>
    <hyperlink ref="A1" location="Index!A1" display="Back to index" xr:uid="{00000000-0004-0000-37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8" tint="0.39997558519241921"/>
  </sheetPr>
  <dimension ref="A1:Q120"/>
  <sheetViews>
    <sheetView workbookViewId="0">
      <pane xSplit="1" ySplit="8" topLeftCell="B105" activePane="bottomRight" state="frozen"/>
      <selection activeCell="B120" sqref="B120:K120"/>
      <selection pane="topRight" activeCell="B120" sqref="B120:K120"/>
      <selection pane="bottomLeft" activeCell="B120" sqref="B120:K120"/>
      <selection pane="bottomRight"/>
    </sheetView>
  </sheetViews>
  <sheetFormatPr baseColWidth="10" defaultColWidth="10.83203125" defaultRowHeight="16" x14ac:dyDescent="0.2"/>
  <cols>
    <col min="1" max="1" width="10.83203125" style="56"/>
    <col min="2" max="9" width="12" style="56" customWidth="1"/>
    <col min="10" max="16384" width="10.83203125" style="56"/>
  </cols>
  <sheetData>
    <row r="1" spans="1:17" x14ac:dyDescent="0.2">
      <c r="A1" s="52" t="s">
        <v>37</v>
      </c>
      <c r="B1" s="52"/>
      <c r="C1" s="52"/>
      <c r="F1" s="100"/>
      <c r="G1" s="100"/>
      <c r="H1" s="100"/>
      <c r="I1" s="100"/>
    </row>
    <row r="2" spans="1:17" ht="17" thickBot="1" x14ac:dyDescent="0.25"/>
    <row r="3" spans="1:17" ht="25" customHeight="1" thickTop="1" x14ac:dyDescent="0.2">
      <c r="A3" s="1385" t="s">
        <v>875</v>
      </c>
      <c r="B3" s="1386"/>
      <c r="C3" s="1386"/>
      <c r="D3" s="1386"/>
      <c r="E3" s="1386"/>
      <c r="F3" s="1386"/>
      <c r="G3" s="1386"/>
      <c r="H3" s="1386"/>
      <c r="I3" s="1387"/>
    </row>
    <row r="4" spans="1:17" x14ac:dyDescent="0.2">
      <c r="A4" s="96"/>
      <c r="B4" s="97"/>
      <c r="C4" s="97"/>
      <c r="D4" s="59"/>
      <c r="E4" s="59"/>
      <c r="F4" s="59"/>
      <c r="G4" s="59"/>
      <c r="H4" s="59"/>
      <c r="I4" s="208"/>
    </row>
    <row r="5" spans="1:17" x14ac:dyDescent="0.2">
      <c r="A5" s="96"/>
      <c r="B5" s="45" t="s">
        <v>36</v>
      </c>
      <c r="C5" s="45" t="s">
        <v>35</v>
      </c>
      <c r="D5" s="45" t="s">
        <v>34</v>
      </c>
      <c r="E5" s="45" t="s">
        <v>33</v>
      </c>
      <c r="F5" s="48" t="s">
        <v>32</v>
      </c>
      <c r="G5" s="894" t="s">
        <v>31</v>
      </c>
      <c r="H5" s="894" t="s">
        <v>30</v>
      </c>
      <c r="I5" s="500" t="s">
        <v>29</v>
      </c>
    </row>
    <row r="6" spans="1:17" ht="25" customHeight="1" x14ac:dyDescent="0.2">
      <c r="A6" s="96"/>
      <c r="B6" s="1394" t="s">
        <v>683</v>
      </c>
      <c r="C6" s="1393"/>
      <c r="D6" s="1393"/>
      <c r="E6" s="1393"/>
      <c r="F6" s="1393"/>
      <c r="G6" s="1393"/>
      <c r="H6" s="1393"/>
      <c r="I6" s="1418"/>
    </row>
    <row r="7" spans="1:17" ht="20" customHeight="1" x14ac:dyDescent="0.2">
      <c r="A7" s="96"/>
      <c r="B7" s="1372" t="s">
        <v>1059</v>
      </c>
      <c r="C7" s="1373"/>
      <c r="D7" s="1381"/>
      <c r="E7" s="1381"/>
      <c r="F7" s="1373" t="s">
        <v>123</v>
      </c>
      <c r="G7" s="1373"/>
      <c r="H7" s="1381"/>
      <c r="I7" s="1384"/>
      <c r="L7" s="1147" t="s">
        <v>874</v>
      </c>
      <c r="M7" s="1148"/>
      <c r="N7" s="1148"/>
      <c r="O7" s="1148"/>
      <c r="P7" s="1150" t="s">
        <v>440</v>
      </c>
      <c r="Q7" s="1123"/>
    </row>
    <row r="8" spans="1:17" s="87" customFormat="1" ht="52" customHeight="1" x14ac:dyDescent="0.2">
      <c r="A8" s="95"/>
      <c r="B8" s="424" t="s">
        <v>865</v>
      </c>
      <c r="C8" s="893" t="s">
        <v>869</v>
      </c>
      <c r="D8" s="893" t="s">
        <v>870</v>
      </c>
      <c r="E8" s="893" t="s">
        <v>871</v>
      </c>
      <c r="F8" s="424" t="s">
        <v>865</v>
      </c>
      <c r="G8" s="893" t="s">
        <v>869</v>
      </c>
      <c r="H8" s="893" t="s">
        <v>870</v>
      </c>
      <c r="I8" s="895" t="s">
        <v>871</v>
      </c>
      <c r="L8" s="900" t="s">
        <v>865</v>
      </c>
      <c r="M8" s="901" t="s">
        <v>869</v>
      </c>
      <c r="N8" s="901" t="s">
        <v>870</v>
      </c>
      <c r="O8" s="901" t="s">
        <v>871</v>
      </c>
      <c r="P8" s="1150"/>
      <c r="Q8" s="1121"/>
    </row>
    <row r="9" spans="1:17" s="87" customFormat="1" ht="15" hidden="1" customHeight="1" x14ac:dyDescent="0.2">
      <c r="A9" s="93">
        <v>1913</v>
      </c>
      <c r="B9" s="425"/>
      <c r="C9" s="317"/>
      <c r="D9" s="317"/>
      <c r="E9" s="85"/>
      <c r="F9" s="434"/>
      <c r="G9" s="443"/>
      <c r="H9" s="442"/>
      <c r="I9" s="444"/>
      <c r="L9" s="1149"/>
      <c r="M9" s="1149"/>
      <c r="N9" s="1149"/>
      <c r="O9" s="1149"/>
      <c r="P9" s="1121"/>
      <c r="Q9" s="1121"/>
    </row>
    <row r="10" spans="1:17" s="87" customFormat="1" ht="15" hidden="1" customHeight="1" x14ac:dyDescent="0.2">
      <c r="A10" s="92">
        <v>1914</v>
      </c>
      <c r="B10" s="425"/>
      <c r="C10" s="317"/>
      <c r="D10" s="317"/>
      <c r="E10" s="85"/>
      <c r="F10" s="434"/>
      <c r="G10" s="443"/>
      <c r="H10" s="442"/>
      <c r="I10" s="444"/>
      <c r="L10" s="1149"/>
      <c r="M10" s="1149"/>
      <c r="N10" s="1149"/>
      <c r="O10" s="1149"/>
      <c r="P10" s="1121"/>
      <c r="Q10" s="1121"/>
    </row>
    <row r="11" spans="1:17" s="87" customFormat="1" ht="15" hidden="1" customHeight="1" x14ac:dyDescent="0.2">
      <c r="A11" s="92">
        <v>1915</v>
      </c>
      <c r="B11" s="425"/>
      <c r="C11" s="317"/>
      <c r="D11" s="317"/>
      <c r="E11" s="85"/>
      <c r="F11" s="434"/>
      <c r="G11" s="443"/>
      <c r="H11" s="442"/>
      <c r="I11" s="444"/>
      <c r="L11" s="1149"/>
      <c r="M11" s="1149"/>
      <c r="N11" s="1149"/>
      <c r="O11" s="1149"/>
      <c r="P11" s="1121"/>
      <c r="Q11" s="1121"/>
    </row>
    <row r="12" spans="1:17" s="87" customFormat="1" ht="15" hidden="1" customHeight="1" x14ac:dyDescent="0.2">
      <c r="A12" s="92">
        <v>1916</v>
      </c>
      <c r="B12" s="425"/>
      <c r="C12" s="317"/>
      <c r="D12" s="317"/>
      <c r="E12" s="85"/>
      <c r="F12" s="434"/>
      <c r="G12" s="443"/>
      <c r="H12" s="442"/>
      <c r="I12" s="444"/>
      <c r="L12" s="1149"/>
      <c r="M12" s="1149"/>
      <c r="N12" s="1149"/>
      <c r="O12" s="1149"/>
      <c r="P12" s="1121"/>
      <c r="Q12" s="1121"/>
    </row>
    <row r="13" spans="1:17" s="87" customFormat="1" ht="15" hidden="1" customHeight="1" x14ac:dyDescent="0.2">
      <c r="A13" s="92">
        <v>1917</v>
      </c>
      <c r="B13" s="425"/>
      <c r="C13" s="317"/>
      <c r="D13" s="317"/>
      <c r="E13" s="85"/>
      <c r="F13" s="434"/>
      <c r="G13" s="443"/>
      <c r="H13" s="442"/>
      <c r="I13" s="444"/>
      <c r="L13" s="1149"/>
      <c r="M13" s="1149"/>
      <c r="N13" s="1149"/>
      <c r="O13" s="1149"/>
      <c r="P13" s="1121"/>
      <c r="Q13" s="1121"/>
    </row>
    <row r="14" spans="1:17" s="87" customFormat="1" ht="15" hidden="1" customHeight="1" x14ac:dyDescent="0.2">
      <c r="A14" s="92">
        <v>1918</v>
      </c>
      <c r="B14" s="425"/>
      <c r="C14" s="317"/>
      <c r="D14" s="353"/>
      <c r="E14" s="314"/>
      <c r="F14" s="434"/>
      <c r="G14" s="443"/>
      <c r="H14" s="442"/>
      <c r="I14" s="444"/>
      <c r="L14" s="1149"/>
      <c r="M14" s="1149"/>
      <c r="N14" s="1149"/>
      <c r="O14" s="1149"/>
      <c r="P14" s="1121"/>
      <c r="Q14" s="1121"/>
    </row>
    <row r="15" spans="1:17" s="87" customFormat="1" ht="15" hidden="1" customHeight="1" x14ac:dyDescent="0.2">
      <c r="A15" s="91">
        <v>1919</v>
      </c>
      <c r="B15" s="426"/>
      <c r="C15" s="316"/>
      <c r="D15" s="354"/>
      <c r="E15" s="315"/>
      <c r="F15" s="435"/>
      <c r="G15" s="446"/>
      <c r="H15" s="445"/>
      <c r="I15" s="447"/>
      <c r="L15" s="1149"/>
      <c r="M15" s="1149"/>
      <c r="N15" s="1149"/>
      <c r="O15" s="1149"/>
      <c r="P15" s="1121"/>
      <c r="Q15" s="1121"/>
    </row>
    <row r="16" spans="1:17" s="87" customFormat="1" ht="15" hidden="1" customHeight="1" x14ac:dyDescent="0.2">
      <c r="A16" s="92">
        <v>1920</v>
      </c>
      <c r="B16" s="425"/>
      <c r="C16" s="317"/>
      <c r="D16" s="353"/>
      <c r="E16" s="314"/>
      <c r="F16" s="434"/>
      <c r="G16" s="443"/>
      <c r="H16" s="442"/>
      <c r="I16" s="444"/>
      <c r="L16" s="1149"/>
      <c r="M16" s="1149"/>
      <c r="N16" s="1149"/>
      <c r="O16" s="1149"/>
      <c r="P16" s="1121"/>
      <c r="Q16" s="1121"/>
    </row>
    <row r="17" spans="1:17" s="87" customFormat="1" ht="15" hidden="1" customHeight="1" x14ac:dyDescent="0.2">
      <c r="A17" s="92">
        <v>1921</v>
      </c>
      <c r="B17" s="425"/>
      <c r="C17" s="317"/>
      <c r="D17" s="353"/>
      <c r="E17" s="314"/>
      <c r="F17" s="434"/>
      <c r="G17" s="443"/>
      <c r="H17" s="442"/>
      <c r="I17" s="444"/>
      <c r="L17" s="1149"/>
      <c r="M17" s="1149"/>
      <c r="N17" s="1149"/>
      <c r="O17" s="1149"/>
      <c r="P17" s="1121"/>
      <c r="Q17" s="1121"/>
    </row>
    <row r="18" spans="1:17" s="87" customFormat="1" ht="15" hidden="1" customHeight="1" x14ac:dyDescent="0.2">
      <c r="A18" s="92">
        <v>1922</v>
      </c>
      <c r="B18" s="425"/>
      <c r="C18" s="317"/>
      <c r="D18" s="353"/>
      <c r="E18" s="314"/>
      <c r="F18" s="434"/>
      <c r="G18" s="443"/>
      <c r="H18" s="442"/>
      <c r="I18" s="444"/>
      <c r="L18" s="1149"/>
      <c r="M18" s="1149"/>
      <c r="N18" s="1149"/>
      <c r="O18" s="1149"/>
      <c r="P18" s="1121"/>
      <c r="Q18" s="1121"/>
    </row>
    <row r="19" spans="1:17" s="87" customFormat="1" ht="15" hidden="1" customHeight="1" x14ac:dyDescent="0.2">
      <c r="A19" s="92">
        <v>1923</v>
      </c>
      <c r="B19" s="425"/>
      <c r="C19" s="317"/>
      <c r="D19" s="353"/>
      <c r="E19" s="314"/>
      <c r="F19" s="434"/>
      <c r="G19" s="443"/>
      <c r="H19" s="442"/>
      <c r="I19" s="444"/>
      <c r="L19" s="1149"/>
      <c r="M19" s="1149"/>
      <c r="N19" s="1149"/>
      <c r="O19" s="1149"/>
      <c r="P19" s="1121"/>
      <c r="Q19" s="1121"/>
    </row>
    <row r="20" spans="1:17" s="87" customFormat="1" ht="15" hidden="1" customHeight="1" x14ac:dyDescent="0.2">
      <c r="A20" s="92">
        <v>1924</v>
      </c>
      <c r="B20" s="425"/>
      <c r="C20" s="317"/>
      <c r="D20" s="353"/>
      <c r="E20" s="314"/>
      <c r="F20" s="434"/>
      <c r="G20" s="443"/>
      <c r="H20" s="442"/>
      <c r="I20" s="444"/>
      <c r="L20" s="1149"/>
      <c r="M20" s="1149"/>
      <c r="N20" s="1149"/>
      <c r="O20" s="1149"/>
      <c r="P20" s="1121"/>
      <c r="Q20" s="1121"/>
    </row>
    <row r="21" spans="1:17" s="87" customFormat="1" ht="15" hidden="1" customHeight="1" x14ac:dyDescent="0.2">
      <c r="A21" s="92">
        <v>1925</v>
      </c>
      <c r="B21" s="425"/>
      <c r="C21" s="317"/>
      <c r="D21" s="353"/>
      <c r="E21" s="314"/>
      <c r="F21" s="434"/>
      <c r="G21" s="443"/>
      <c r="H21" s="442"/>
      <c r="I21" s="444"/>
      <c r="L21" s="1149"/>
      <c r="M21" s="1149"/>
      <c r="N21" s="1149"/>
      <c r="O21" s="1149"/>
      <c r="P21" s="1121"/>
      <c r="Q21" s="1121"/>
    </row>
    <row r="22" spans="1:17" s="87" customFormat="1" ht="15" hidden="1" customHeight="1" x14ac:dyDescent="0.2">
      <c r="A22" s="92">
        <v>1926</v>
      </c>
      <c r="B22" s="425"/>
      <c r="C22" s="317"/>
      <c r="D22" s="353"/>
      <c r="E22" s="314"/>
      <c r="F22" s="434"/>
      <c r="G22" s="443"/>
      <c r="H22" s="442"/>
      <c r="I22" s="444"/>
      <c r="L22" s="1149"/>
      <c r="M22" s="1149"/>
      <c r="N22" s="1149"/>
      <c r="O22" s="1149"/>
      <c r="P22" s="1121"/>
      <c r="Q22" s="1121"/>
    </row>
    <row r="23" spans="1:17" s="87" customFormat="1" ht="15" hidden="1" customHeight="1" x14ac:dyDescent="0.2">
      <c r="A23" s="92">
        <v>1927</v>
      </c>
      <c r="B23" s="425"/>
      <c r="C23" s="317"/>
      <c r="D23" s="353"/>
      <c r="E23" s="314"/>
      <c r="F23" s="434"/>
      <c r="G23" s="443"/>
      <c r="H23" s="442"/>
      <c r="I23" s="444"/>
      <c r="L23" s="1149"/>
      <c r="M23" s="1149"/>
      <c r="N23" s="1149"/>
      <c r="O23" s="1149"/>
      <c r="P23" s="1121"/>
      <c r="Q23" s="1121"/>
    </row>
    <row r="24" spans="1:17" s="87" customFormat="1" ht="15" hidden="1" customHeight="1" x14ac:dyDescent="0.2">
      <c r="A24" s="92">
        <v>1928</v>
      </c>
      <c r="B24" s="425"/>
      <c r="C24" s="317"/>
      <c r="D24" s="353"/>
      <c r="E24" s="314"/>
      <c r="F24" s="434"/>
      <c r="G24" s="443"/>
      <c r="H24" s="442"/>
      <c r="I24" s="444"/>
      <c r="L24" s="1149"/>
      <c r="M24" s="1149"/>
      <c r="N24" s="1149"/>
      <c r="O24" s="1149"/>
      <c r="P24" s="1121"/>
      <c r="Q24" s="1121"/>
    </row>
    <row r="25" spans="1:17" s="87" customFormat="1" ht="15" hidden="1" customHeight="1" x14ac:dyDescent="0.2">
      <c r="A25" s="91">
        <v>1929</v>
      </c>
      <c r="B25" s="426"/>
      <c r="C25" s="316"/>
      <c r="D25" s="354"/>
      <c r="E25" s="315"/>
      <c r="F25" s="435"/>
      <c r="G25" s="446"/>
      <c r="H25" s="445"/>
      <c r="I25" s="447"/>
      <c r="L25" s="1149"/>
      <c r="M25" s="1149"/>
      <c r="N25" s="1149"/>
      <c r="O25" s="1149"/>
      <c r="P25" s="1121"/>
      <c r="Q25" s="1121"/>
    </row>
    <row r="26" spans="1:17" s="87" customFormat="1" ht="15" hidden="1" customHeight="1" x14ac:dyDescent="0.2">
      <c r="A26" s="92">
        <v>1930</v>
      </c>
      <c r="B26" s="425"/>
      <c r="C26" s="317"/>
      <c r="D26" s="353"/>
      <c r="E26" s="314"/>
      <c r="F26" s="434"/>
      <c r="G26" s="443"/>
      <c r="H26" s="442"/>
      <c r="I26" s="444"/>
      <c r="L26" s="1149"/>
      <c r="M26" s="1149"/>
      <c r="N26" s="1149"/>
      <c r="O26" s="1149"/>
      <c r="P26" s="1121"/>
      <c r="Q26" s="1121"/>
    </row>
    <row r="27" spans="1:17" s="87" customFormat="1" ht="15" hidden="1" customHeight="1" x14ac:dyDescent="0.2">
      <c r="A27" s="92">
        <v>1931</v>
      </c>
      <c r="B27" s="425"/>
      <c r="C27" s="317"/>
      <c r="D27" s="353"/>
      <c r="E27" s="314"/>
      <c r="F27" s="434"/>
      <c r="G27" s="443"/>
      <c r="H27" s="442"/>
      <c r="I27" s="444"/>
      <c r="L27" s="1149"/>
      <c r="M27" s="1149"/>
      <c r="N27" s="1149"/>
      <c r="O27" s="1149"/>
      <c r="P27" s="1121"/>
      <c r="Q27" s="1121"/>
    </row>
    <row r="28" spans="1:17" s="87" customFormat="1" ht="15" hidden="1" customHeight="1" x14ac:dyDescent="0.2">
      <c r="A28" s="92">
        <v>1932</v>
      </c>
      <c r="B28" s="425"/>
      <c r="C28" s="317"/>
      <c r="D28" s="353"/>
      <c r="E28" s="314"/>
      <c r="F28" s="434"/>
      <c r="G28" s="443"/>
      <c r="H28" s="442"/>
      <c r="I28" s="444"/>
      <c r="L28" s="1149"/>
      <c r="M28" s="1149"/>
      <c r="N28" s="1149"/>
      <c r="O28" s="1149"/>
      <c r="P28" s="1121"/>
      <c r="Q28" s="1121"/>
    </row>
    <row r="29" spans="1:17" s="87" customFormat="1" ht="15" hidden="1" customHeight="1" x14ac:dyDescent="0.2">
      <c r="A29" s="92">
        <v>1933</v>
      </c>
      <c r="B29" s="425"/>
      <c r="C29" s="317"/>
      <c r="D29" s="353"/>
      <c r="E29" s="314"/>
      <c r="F29" s="434"/>
      <c r="G29" s="443"/>
      <c r="H29" s="442"/>
      <c r="I29" s="444"/>
      <c r="L29" s="1149"/>
      <c r="M29" s="1149"/>
      <c r="N29" s="1149"/>
      <c r="O29" s="1149"/>
      <c r="P29" s="1121"/>
      <c r="Q29" s="1121"/>
    </row>
    <row r="30" spans="1:17" s="87" customFormat="1" ht="15" hidden="1" customHeight="1" x14ac:dyDescent="0.2">
      <c r="A30" s="92">
        <v>1934</v>
      </c>
      <c r="B30" s="425"/>
      <c r="C30" s="317"/>
      <c r="D30" s="353"/>
      <c r="E30" s="314"/>
      <c r="F30" s="434"/>
      <c r="G30" s="443"/>
      <c r="H30" s="442"/>
      <c r="I30" s="444"/>
      <c r="L30" s="1149"/>
      <c r="M30" s="1149"/>
      <c r="N30" s="1149"/>
      <c r="O30" s="1149"/>
      <c r="P30" s="1121"/>
      <c r="Q30" s="1121"/>
    </row>
    <row r="31" spans="1:17" s="87" customFormat="1" ht="15" hidden="1" customHeight="1" x14ac:dyDescent="0.2">
      <c r="A31" s="92">
        <v>1935</v>
      </c>
      <c r="B31" s="425"/>
      <c r="C31" s="317"/>
      <c r="D31" s="353"/>
      <c r="E31" s="314"/>
      <c r="F31" s="434"/>
      <c r="G31" s="443"/>
      <c r="H31" s="442"/>
      <c r="I31" s="444"/>
      <c r="L31" s="1149"/>
      <c r="M31" s="1149"/>
      <c r="N31" s="1149"/>
      <c r="O31" s="1149"/>
      <c r="P31" s="1121"/>
      <c r="Q31" s="1121"/>
    </row>
    <row r="32" spans="1:17" s="87" customFormat="1" ht="15" hidden="1" customHeight="1" x14ac:dyDescent="0.2">
      <c r="A32" s="92">
        <v>1936</v>
      </c>
      <c r="B32" s="425"/>
      <c r="C32" s="317"/>
      <c r="D32" s="353"/>
      <c r="E32" s="314"/>
      <c r="F32" s="434"/>
      <c r="G32" s="443"/>
      <c r="H32" s="442"/>
      <c r="I32" s="444"/>
      <c r="L32" s="1149"/>
      <c r="M32" s="1149"/>
      <c r="N32" s="1149"/>
      <c r="O32" s="1149"/>
      <c r="P32" s="1121"/>
      <c r="Q32" s="1121"/>
    </row>
    <row r="33" spans="1:17" s="87" customFormat="1" ht="15" hidden="1" customHeight="1" x14ac:dyDescent="0.2">
      <c r="A33" s="92">
        <v>1937</v>
      </c>
      <c r="B33" s="425"/>
      <c r="C33" s="317"/>
      <c r="D33" s="353"/>
      <c r="E33" s="314"/>
      <c r="F33" s="434"/>
      <c r="G33" s="443"/>
      <c r="H33" s="442"/>
      <c r="I33" s="444"/>
      <c r="L33" s="1149"/>
      <c r="M33" s="1149"/>
      <c r="N33" s="1149"/>
      <c r="O33" s="1149"/>
      <c r="P33" s="1121"/>
      <c r="Q33" s="1121"/>
    </row>
    <row r="34" spans="1:17" s="87" customFormat="1" ht="15" hidden="1" customHeight="1" x14ac:dyDescent="0.2">
      <c r="A34" s="92">
        <v>1938</v>
      </c>
      <c r="B34" s="425"/>
      <c r="C34" s="317"/>
      <c r="D34" s="353"/>
      <c r="E34" s="314"/>
      <c r="F34" s="434"/>
      <c r="G34" s="443"/>
      <c r="H34" s="442"/>
      <c r="I34" s="444"/>
      <c r="L34" s="1149"/>
      <c r="M34" s="1149"/>
      <c r="N34" s="1149"/>
      <c r="O34" s="1149"/>
      <c r="P34" s="1121"/>
      <c r="Q34" s="1121"/>
    </row>
    <row r="35" spans="1:17" s="87" customFormat="1" ht="15" hidden="1" customHeight="1" x14ac:dyDescent="0.2">
      <c r="A35" s="91">
        <v>1939</v>
      </c>
      <c r="B35" s="426"/>
      <c r="C35" s="316"/>
      <c r="D35" s="354"/>
      <c r="E35" s="315"/>
      <c r="F35" s="435"/>
      <c r="G35" s="446"/>
      <c r="H35" s="445"/>
      <c r="I35" s="447"/>
      <c r="L35" s="1149"/>
      <c r="M35" s="1149"/>
      <c r="N35" s="1149"/>
      <c r="O35" s="1149"/>
      <c r="P35" s="1121"/>
      <c r="Q35" s="1121"/>
    </row>
    <row r="36" spans="1:17" s="87" customFormat="1" ht="15" hidden="1" customHeight="1" x14ac:dyDescent="0.2">
      <c r="A36" s="92">
        <v>1940</v>
      </c>
      <c r="B36" s="425"/>
      <c r="C36" s="317"/>
      <c r="D36" s="353"/>
      <c r="E36" s="314"/>
      <c r="F36" s="434"/>
      <c r="G36" s="443"/>
      <c r="H36" s="442"/>
      <c r="I36" s="444"/>
      <c r="L36" s="1149"/>
      <c r="M36" s="1149"/>
      <c r="N36" s="1149"/>
      <c r="O36" s="1149"/>
      <c r="P36" s="1121"/>
      <c r="Q36" s="1121"/>
    </row>
    <row r="37" spans="1:17" s="87" customFormat="1" ht="15" hidden="1" customHeight="1" x14ac:dyDescent="0.2">
      <c r="A37" s="92">
        <v>1941</v>
      </c>
      <c r="B37" s="425"/>
      <c r="C37" s="317"/>
      <c r="D37" s="353"/>
      <c r="E37" s="314"/>
      <c r="F37" s="434"/>
      <c r="G37" s="443"/>
      <c r="H37" s="442"/>
      <c r="I37" s="444"/>
      <c r="L37" s="1149"/>
      <c r="M37" s="1149"/>
      <c r="N37" s="1149"/>
      <c r="O37" s="1149"/>
      <c r="P37" s="1121"/>
      <c r="Q37" s="1121"/>
    </row>
    <row r="38" spans="1:17" s="87" customFormat="1" ht="15" hidden="1" customHeight="1" x14ac:dyDescent="0.2">
      <c r="A38" s="92">
        <v>1942</v>
      </c>
      <c r="B38" s="425"/>
      <c r="C38" s="317"/>
      <c r="D38" s="353"/>
      <c r="E38" s="314"/>
      <c r="F38" s="434"/>
      <c r="G38" s="443"/>
      <c r="H38" s="442"/>
      <c r="I38" s="444"/>
      <c r="L38" s="1149"/>
      <c r="M38" s="1149"/>
      <c r="N38" s="1149"/>
      <c r="O38" s="1149"/>
      <c r="P38" s="1121"/>
      <c r="Q38" s="1121"/>
    </row>
    <row r="39" spans="1:17" s="87" customFormat="1" ht="15" hidden="1" customHeight="1" x14ac:dyDescent="0.2">
      <c r="A39" s="92">
        <v>1943</v>
      </c>
      <c r="B39" s="425"/>
      <c r="C39" s="317"/>
      <c r="D39" s="353"/>
      <c r="E39" s="314"/>
      <c r="F39" s="434"/>
      <c r="G39" s="443"/>
      <c r="H39" s="442"/>
      <c r="I39" s="444"/>
      <c r="L39" s="1149"/>
      <c r="M39" s="1149"/>
      <c r="N39" s="1149"/>
      <c r="O39" s="1149"/>
      <c r="P39" s="1121"/>
      <c r="Q39" s="1121"/>
    </row>
    <row r="40" spans="1:17" s="87" customFormat="1" ht="15" hidden="1" customHeight="1" x14ac:dyDescent="0.2">
      <c r="A40" s="92">
        <v>1944</v>
      </c>
      <c r="B40" s="425"/>
      <c r="C40" s="317"/>
      <c r="D40" s="353"/>
      <c r="E40" s="314"/>
      <c r="F40" s="434"/>
      <c r="G40" s="443"/>
      <c r="H40" s="442"/>
      <c r="I40" s="444"/>
      <c r="L40" s="1149"/>
      <c r="M40" s="1149"/>
      <c r="N40" s="1149"/>
      <c r="O40" s="1149"/>
      <c r="P40" s="1121"/>
      <c r="Q40" s="1121"/>
    </row>
    <row r="41" spans="1:17" s="87" customFormat="1" ht="15" hidden="1" customHeight="1" x14ac:dyDescent="0.2">
      <c r="A41" s="92">
        <v>1945</v>
      </c>
      <c r="B41" s="425"/>
      <c r="C41" s="317"/>
      <c r="D41" s="353"/>
      <c r="E41" s="314"/>
      <c r="F41" s="434"/>
      <c r="G41" s="443"/>
      <c r="H41" s="442"/>
      <c r="I41" s="444"/>
      <c r="L41" s="1149"/>
      <c r="M41" s="1149"/>
      <c r="N41" s="1149"/>
      <c r="O41" s="1149"/>
      <c r="P41" s="1121"/>
      <c r="Q41" s="1121"/>
    </row>
    <row r="42" spans="1:17" s="87" customFormat="1" ht="15" hidden="1" customHeight="1" x14ac:dyDescent="0.2">
      <c r="A42" s="92">
        <v>1946</v>
      </c>
      <c r="B42" s="425"/>
      <c r="C42" s="317"/>
      <c r="D42" s="353"/>
      <c r="E42" s="314"/>
      <c r="F42" s="434"/>
      <c r="G42" s="443"/>
      <c r="H42" s="442"/>
      <c r="I42" s="444"/>
      <c r="L42" s="1149"/>
      <c r="M42" s="1149"/>
      <c r="N42" s="1149"/>
      <c r="O42" s="1149"/>
      <c r="P42" s="1121"/>
      <c r="Q42" s="1121"/>
    </row>
    <row r="43" spans="1:17" s="87" customFormat="1" ht="15" hidden="1" customHeight="1" x14ac:dyDescent="0.2">
      <c r="A43" s="92">
        <v>1947</v>
      </c>
      <c r="B43" s="425"/>
      <c r="C43" s="317"/>
      <c r="D43" s="353"/>
      <c r="E43" s="314"/>
      <c r="F43" s="434"/>
      <c r="G43" s="443"/>
      <c r="H43" s="442"/>
      <c r="I43" s="444"/>
      <c r="L43" s="1149"/>
      <c r="M43" s="1149"/>
      <c r="N43" s="1149"/>
      <c r="O43" s="1149"/>
      <c r="P43" s="1121"/>
      <c r="Q43" s="1121"/>
    </row>
    <row r="44" spans="1:17" s="87" customFormat="1" ht="15" hidden="1" customHeight="1" x14ac:dyDescent="0.2">
      <c r="A44" s="92">
        <v>1948</v>
      </c>
      <c r="B44" s="425"/>
      <c r="C44" s="317"/>
      <c r="D44" s="353"/>
      <c r="E44" s="314"/>
      <c r="F44" s="434"/>
      <c r="G44" s="443"/>
      <c r="H44" s="442"/>
      <c r="I44" s="444"/>
      <c r="L44" s="1149"/>
      <c r="M44" s="1149"/>
      <c r="N44" s="1149"/>
      <c r="O44" s="1149"/>
      <c r="P44" s="1121"/>
      <c r="Q44" s="1121"/>
    </row>
    <row r="45" spans="1:17" s="87" customFormat="1" ht="15" hidden="1" customHeight="1" x14ac:dyDescent="0.2">
      <c r="A45" s="91">
        <v>1949</v>
      </c>
      <c r="B45" s="426"/>
      <c r="C45" s="316"/>
      <c r="D45" s="354"/>
      <c r="E45" s="315"/>
      <c r="F45" s="435"/>
      <c r="G45" s="446"/>
      <c r="H45" s="445"/>
      <c r="I45" s="447"/>
      <c r="L45" s="1149"/>
      <c r="M45" s="1149"/>
      <c r="N45" s="1149"/>
      <c r="O45" s="1149"/>
      <c r="P45" s="1121"/>
      <c r="Q45" s="1121"/>
    </row>
    <row r="46" spans="1:17" s="87" customFormat="1" ht="15" hidden="1" customHeight="1" x14ac:dyDescent="0.2">
      <c r="A46" s="92">
        <v>1950</v>
      </c>
      <c r="B46" s="425"/>
      <c r="C46" s="317"/>
      <c r="D46" s="353"/>
      <c r="E46" s="314"/>
      <c r="F46" s="434"/>
      <c r="G46" s="443"/>
      <c r="H46" s="442"/>
      <c r="I46" s="444"/>
      <c r="L46" s="1149"/>
      <c r="M46" s="1149"/>
      <c r="N46" s="1149"/>
      <c r="O46" s="1149"/>
      <c r="P46" s="1121"/>
      <c r="Q46" s="1121"/>
    </row>
    <row r="47" spans="1:17" s="87" customFormat="1" ht="15" hidden="1" customHeight="1" x14ac:dyDescent="0.2">
      <c r="A47" s="92">
        <v>1951</v>
      </c>
      <c r="B47" s="425"/>
      <c r="C47" s="317"/>
      <c r="D47" s="353"/>
      <c r="E47" s="314"/>
      <c r="F47" s="434"/>
      <c r="G47" s="443"/>
      <c r="H47" s="442"/>
      <c r="I47" s="444"/>
      <c r="L47" s="1149"/>
      <c r="M47" s="1149"/>
      <c r="N47" s="1149"/>
      <c r="O47" s="1149"/>
      <c r="P47" s="1121"/>
      <c r="Q47" s="1121"/>
    </row>
    <row r="48" spans="1:17" s="87" customFormat="1" ht="15" hidden="1" customHeight="1" x14ac:dyDescent="0.2">
      <c r="A48" s="92">
        <v>1952</v>
      </c>
      <c r="B48" s="425"/>
      <c r="C48" s="317"/>
      <c r="D48" s="353"/>
      <c r="E48" s="314"/>
      <c r="F48" s="434"/>
      <c r="G48" s="443"/>
      <c r="H48" s="442"/>
      <c r="I48" s="444"/>
      <c r="L48" s="1149"/>
      <c r="M48" s="1149"/>
      <c r="N48" s="1149"/>
      <c r="O48" s="1149"/>
      <c r="P48" s="1121"/>
      <c r="Q48" s="1121"/>
    </row>
    <row r="49" spans="1:17" s="87" customFormat="1" ht="15" hidden="1" customHeight="1" x14ac:dyDescent="0.2">
      <c r="A49" s="92">
        <v>1953</v>
      </c>
      <c r="B49" s="425"/>
      <c r="C49" s="317"/>
      <c r="D49" s="353"/>
      <c r="E49" s="314"/>
      <c r="F49" s="434"/>
      <c r="G49" s="443"/>
      <c r="H49" s="442"/>
      <c r="I49" s="444"/>
      <c r="L49" s="1149"/>
      <c r="M49" s="1149"/>
      <c r="N49" s="1149"/>
      <c r="O49" s="1149"/>
      <c r="P49" s="1121"/>
      <c r="Q49" s="1121"/>
    </row>
    <row r="50" spans="1:17" s="87" customFormat="1" ht="15" hidden="1" customHeight="1" x14ac:dyDescent="0.2">
      <c r="A50" s="92">
        <v>1954</v>
      </c>
      <c r="B50" s="425"/>
      <c r="C50" s="317"/>
      <c r="D50" s="353"/>
      <c r="E50" s="314"/>
      <c r="F50" s="434"/>
      <c r="G50" s="443"/>
      <c r="H50" s="442"/>
      <c r="I50" s="444"/>
      <c r="L50" s="1149"/>
      <c r="M50" s="1149"/>
      <c r="N50" s="1149"/>
      <c r="O50" s="1149"/>
      <c r="P50" s="1121"/>
      <c r="Q50" s="1121"/>
    </row>
    <row r="51" spans="1:17" s="87" customFormat="1" ht="15" hidden="1" customHeight="1" x14ac:dyDescent="0.2">
      <c r="A51" s="92">
        <v>1955</v>
      </c>
      <c r="B51" s="425"/>
      <c r="C51" s="317"/>
      <c r="D51" s="353"/>
      <c r="E51" s="314"/>
      <c r="F51" s="434"/>
      <c r="G51" s="443"/>
      <c r="H51" s="442"/>
      <c r="I51" s="444"/>
      <c r="L51" s="1149"/>
      <c r="M51" s="1149"/>
      <c r="N51" s="1149"/>
      <c r="O51" s="1149"/>
      <c r="P51" s="1121"/>
      <c r="Q51" s="1121"/>
    </row>
    <row r="52" spans="1:17" s="87" customFormat="1" ht="15" hidden="1" customHeight="1" x14ac:dyDescent="0.2">
      <c r="A52" s="92">
        <v>1956</v>
      </c>
      <c r="B52" s="425"/>
      <c r="C52" s="317"/>
      <c r="D52" s="353"/>
      <c r="E52" s="314"/>
      <c r="F52" s="434"/>
      <c r="G52" s="443"/>
      <c r="H52" s="442"/>
      <c r="I52" s="444"/>
      <c r="L52" s="1149"/>
      <c r="M52" s="1149"/>
      <c r="N52" s="1149"/>
      <c r="O52" s="1149"/>
      <c r="P52" s="1121"/>
      <c r="Q52" s="1121"/>
    </row>
    <row r="53" spans="1:17" s="87" customFormat="1" ht="15" hidden="1" customHeight="1" x14ac:dyDescent="0.2">
      <c r="A53" s="92">
        <v>1957</v>
      </c>
      <c r="B53" s="425"/>
      <c r="C53" s="317"/>
      <c r="D53" s="353"/>
      <c r="E53" s="314"/>
      <c r="F53" s="434"/>
      <c r="G53" s="443"/>
      <c r="H53" s="442"/>
      <c r="I53" s="444"/>
      <c r="L53" s="1149"/>
      <c r="M53" s="1149"/>
      <c r="N53" s="1149"/>
      <c r="O53" s="1149"/>
      <c r="P53" s="1121"/>
      <c r="Q53" s="1121"/>
    </row>
    <row r="54" spans="1:17" s="87" customFormat="1" ht="15" hidden="1" customHeight="1" x14ac:dyDescent="0.2">
      <c r="A54" s="92">
        <v>1958</v>
      </c>
      <c r="B54" s="425"/>
      <c r="C54" s="317"/>
      <c r="D54" s="353"/>
      <c r="E54" s="314"/>
      <c r="F54" s="434"/>
      <c r="G54" s="443"/>
      <c r="H54" s="442"/>
      <c r="I54" s="444"/>
      <c r="L54" s="1149"/>
      <c r="M54" s="1149"/>
      <c r="N54" s="1149"/>
      <c r="O54" s="1149"/>
      <c r="P54" s="1121"/>
      <c r="Q54" s="1121"/>
    </row>
    <row r="55" spans="1:17" s="87" customFormat="1" ht="15" hidden="1" customHeight="1" x14ac:dyDescent="0.2">
      <c r="A55" s="91">
        <v>1959</v>
      </c>
      <c r="B55" s="426"/>
      <c r="C55" s="316"/>
      <c r="D55" s="354"/>
      <c r="E55" s="315"/>
      <c r="F55" s="435"/>
      <c r="G55" s="446"/>
      <c r="H55" s="445"/>
      <c r="I55" s="447"/>
      <c r="L55" s="1149"/>
      <c r="M55" s="1149"/>
      <c r="N55" s="1149"/>
      <c r="O55" s="1149"/>
      <c r="P55" s="1121"/>
      <c r="Q55" s="1121"/>
    </row>
    <row r="56" spans="1:17" hidden="1" x14ac:dyDescent="0.2">
      <c r="A56" s="67">
        <v>1960</v>
      </c>
      <c r="B56" s="425"/>
      <c r="C56" s="317"/>
      <c r="D56" s="353"/>
      <c r="E56" s="314"/>
      <c r="F56" s="434"/>
      <c r="G56" s="443"/>
      <c r="H56" s="442"/>
      <c r="I56" s="444"/>
      <c r="L56" s="946"/>
      <c r="M56" s="946"/>
      <c r="N56" s="946"/>
      <c r="O56" s="946"/>
      <c r="P56" s="1123"/>
      <c r="Q56" s="1123"/>
    </row>
    <row r="57" spans="1:17" hidden="1" x14ac:dyDescent="0.2">
      <c r="A57" s="67">
        <v>1961</v>
      </c>
      <c r="B57" s="425"/>
      <c r="C57" s="317"/>
      <c r="D57" s="353"/>
      <c r="E57" s="314"/>
      <c r="F57" s="434"/>
      <c r="G57" s="443"/>
      <c r="H57" s="442"/>
      <c r="I57" s="444"/>
      <c r="L57" s="946"/>
      <c r="M57" s="946"/>
      <c r="N57" s="946"/>
      <c r="O57" s="946"/>
      <c r="P57" s="1123"/>
      <c r="Q57" s="1123"/>
    </row>
    <row r="58" spans="1:17" hidden="1" x14ac:dyDescent="0.2">
      <c r="A58" s="67">
        <v>1962</v>
      </c>
      <c r="B58" s="563"/>
      <c r="C58" s="523"/>
      <c r="D58" s="522"/>
      <c r="E58" s="522"/>
      <c r="F58" s="532"/>
      <c r="G58" s="543"/>
      <c r="H58" s="549"/>
      <c r="I58" s="550"/>
      <c r="L58" s="946"/>
      <c r="M58" s="946"/>
      <c r="N58" s="946"/>
      <c r="O58" s="946"/>
      <c r="P58" s="1123"/>
      <c r="Q58" s="1123"/>
    </row>
    <row r="59" spans="1:17" hidden="1" x14ac:dyDescent="0.2">
      <c r="A59" s="67">
        <v>1963</v>
      </c>
      <c r="B59" s="564"/>
      <c r="C59" s="525"/>
      <c r="D59" s="524"/>
      <c r="E59" s="524"/>
      <c r="F59" s="533"/>
      <c r="G59" s="544"/>
      <c r="H59" s="551"/>
      <c r="I59" s="552"/>
      <c r="L59" s="946"/>
      <c r="M59" s="946"/>
      <c r="N59" s="946"/>
      <c r="O59" s="946"/>
      <c r="P59" s="1123"/>
      <c r="Q59" s="1123"/>
    </row>
    <row r="60" spans="1:17" hidden="1" x14ac:dyDescent="0.2">
      <c r="A60" s="67">
        <v>1964</v>
      </c>
      <c r="B60" s="564"/>
      <c r="C60" s="525"/>
      <c r="D60" s="524"/>
      <c r="E60" s="524"/>
      <c r="F60" s="533"/>
      <c r="G60" s="544"/>
      <c r="H60" s="551"/>
      <c r="I60" s="552"/>
      <c r="L60" s="946"/>
      <c r="M60" s="946"/>
      <c r="N60" s="946"/>
      <c r="O60" s="946"/>
      <c r="P60" s="1123"/>
      <c r="Q60" s="1123"/>
    </row>
    <row r="61" spans="1:17" hidden="1" x14ac:dyDescent="0.2">
      <c r="A61" s="67">
        <v>1965</v>
      </c>
      <c r="B61" s="564"/>
      <c r="C61" s="525"/>
      <c r="D61" s="524"/>
      <c r="E61" s="524"/>
      <c r="F61" s="533"/>
      <c r="G61" s="544"/>
      <c r="H61" s="551"/>
      <c r="I61" s="552"/>
      <c r="L61" s="946"/>
      <c r="M61" s="946"/>
      <c r="N61" s="946"/>
      <c r="O61" s="946"/>
      <c r="P61" s="1123"/>
      <c r="Q61" s="1123"/>
    </row>
    <row r="62" spans="1:17" hidden="1" x14ac:dyDescent="0.2">
      <c r="A62" s="67">
        <v>1966</v>
      </c>
      <c r="B62" s="564"/>
      <c r="C62" s="525"/>
      <c r="D62" s="524"/>
      <c r="E62" s="524"/>
      <c r="F62" s="533"/>
      <c r="G62" s="544"/>
      <c r="H62" s="551"/>
      <c r="I62" s="552"/>
      <c r="L62" s="946"/>
      <c r="M62" s="946"/>
      <c r="N62" s="946"/>
      <c r="O62" s="946"/>
      <c r="P62" s="1123"/>
      <c r="Q62" s="1123"/>
    </row>
    <row r="63" spans="1:17" hidden="1" x14ac:dyDescent="0.2">
      <c r="A63" s="67">
        <v>1967</v>
      </c>
      <c r="B63" s="564"/>
      <c r="C63" s="525"/>
      <c r="D63" s="524"/>
      <c r="E63" s="524"/>
      <c r="F63" s="534"/>
      <c r="G63" s="545"/>
      <c r="H63" s="551"/>
      <c r="I63" s="552"/>
      <c r="L63" s="946"/>
      <c r="M63" s="946"/>
      <c r="N63" s="946"/>
      <c r="O63" s="946"/>
      <c r="P63" s="1123"/>
      <c r="Q63" s="1123"/>
    </row>
    <row r="64" spans="1:17" hidden="1" x14ac:dyDescent="0.2">
      <c r="A64" s="67">
        <v>1968</v>
      </c>
      <c r="B64" s="564"/>
      <c r="C64" s="525"/>
      <c r="D64" s="524"/>
      <c r="E64" s="524"/>
      <c r="F64" s="534"/>
      <c r="G64" s="545"/>
      <c r="H64" s="551"/>
      <c r="I64" s="552"/>
      <c r="L64" s="946"/>
      <c r="M64" s="946"/>
      <c r="N64" s="946"/>
      <c r="O64" s="946"/>
      <c r="P64" s="1123"/>
      <c r="Q64" s="1123"/>
    </row>
    <row r="65" spans="1:17" hidden="1" x14ac:dyDescent="0.2">
      <c r="A65" s="72">
        <v>1969</v>
      </c>
      <c r="B65" s="565"/>
      <c r="C65" s="527"/>
      <c r="D65" s="526"/>
      <c r="E65" s="526"/>
      <c r="F65" s="535"/>
      <c r="G65" s="546"/>
      <c r="H65" s="553"/>
      <c r="I65" s="554"/>
      <c r="L65" s="946"/>
      <c r="M65" s="946"/>
      <c r="N65" s="946"/>
      <c r="O65" s="946"/>
      <c r="P65" s="1123"/>
      <c r="Q65" s="1123"/>
    </row>
    <row r="66" spans="1:17" hidden="1" x14ac:dyDescent="0.2">
      <c r="A66" s="67">
        <v>1970</v>
      </c>
      <c r="B66" s="564"/>
      <c r="C66" s="525"/>
      <c r="D66" s="524"/>
      <c r="E66" s="524"/>
      <c r="F66" s="534"/>
      <c r="G66" s="545"/>
      <c r="H66" s="551"/>
      <c r="I66" s="552"/>
      <c r="L66" s="946"/>
      <c r="M66" s="946"/>
      <c r="N66" s="946"/>
      <c r="O66" s="946"/>
      <c r="P66" s="1123"/>
      <c r="Q66" s="1123"/>
    </row>
    <row r="67" spans="1:17" hidden="1" x14ac:dyDescent="0.2">
      <c r="A67" s="67">
        <v>1971</v>
      </c>
      <c r="B67" s="564"/>
      <c r="C67" s="525"/>
      <c r="D67" s="524"/>
      <c r="E67" s="524"/>
      <c r="F67" s="534"/>
      <c r="G67" s="545"/>
      <c r="H67" s="551"/>
      <c r="I67" s="552"/>
      <c r="L67" s="946"/>
      <c r="M67" s="946"/>
      <c r="N67" s="946"/>
      <c r="O67" s="946"/>
      <c r="P67" s="1123"/>
      <c r="Q67" s="1123"/>
    </row>
    <row r="68" spans="1:17" hidden="1" x14ac:dyDescent="0.2">
      <c r="A68" s="67">
        <v>1972</v>
      </c>
      <c r="B68" s="564"/>
      <c r="C68" s="525"/>
      <c r="D68" s="524"/>
      <c r="E68" s="524"/>
      <c r="F68" s="534"/>
      <c r="G68" s="545"/>
      <c r="H68" s="551"/>
      <c r="I68" s="552"/>
      <c r="L68" s="946"/>
      <c r="M68" s="946"/>
      <c r="N68" s="946"/>
      <c r="O68" s="946"/>
      <c r="P68" s="1123"/>
      <c r="Q68" s="1123"/>
    </row>
    <row r="69" spans="1:17" hidden="1" x14ac:dyDescent="0.2">
      <c r="A69" s="67">
        <v>1973</v>
      </c>
      <c r="B69" s="564"/>
      <c r="C69" s="525"/>
      <c r="D69" s="524"/>
      <c r="E69" s="524"/>
      <c r="F69" s="534"/>
      <c r="G69" s="545"/>
      <c r="H69" s="551"/>
      <c r="I69" s="552"/>
      <c r="L69" s="946"/>
      <c r="M69" s="946"/>
      <c r="N69" s="946"/>
      <c r="O69" s="946"/>
      <c r="P69" s="1123"/>
      <c r="Q69" s="1123"/>
    </row>
    <row r="70" spans="1:17" hidden="1" x14ac:dyDescent="0.2">
      <c r="A70" s="67">
        <v>1974</v>
      </c>
      <c r="B70" s="564"/>
      <c r="C70" s="525"/>
      <c r="D70" s="524"/>
      <c r="E70" s="524"/>
      <c r="F70" s="534"/>
      <c r="G70" s="545"/>
      <c r="H70" s="551"/>
      <c r="I70" s="552"/>
      <c r="L70" s="946"/>
      <c r="M70" s="946"/>
      <c r="N70" s="946"/>
      <c r="O70" s="946"/>
      <c r="P70" s="1123"/>
      <c r="Q70" s="1123"/>
    </row>
    <row r="71" spans="1:17" hidden="1" x14ac:dyDescent="0.2">
      <c r="A71" s="67">
        <v>1975</v>
      </c>
      <c r="B71" s="564"/>
      <c r="C71" s="525"/>
      <c r="D71" s="524"/>
      <c r="E71" s="524"/>
      <c r="F71" s="534"/>
      <c r="G71" s="545"/>
      <c r="H71" s="551"/>
      <c r="I71" s="552"/>
      <c r="L71" s="946"/>
      <c r="M71" s="946"/>
      <c r="N71" s="946"/>
      <c r="O71" s="946"/>
      <c r="P71" s="1123"/>
      <c r="Q71" s="1123"/>
    </row>
    <row r="72" spans="1:17" hidden="1" x14ac:dyDescent="0.2">
      <c r="A72" s="67">
        <v>1976</v>
      </c>
      <c r="B72" s="564"/>
      <c r="C72" s="525"/>
      <c r="D72" s="524"/>
      <c r="E72" s="524"/>
      <c r="F72" s="534"/>
      <c r="G72" s="545"/>
      <c r="H72" s="551"/>
      <c r="I72" s="552"/>
      <c r="L72" s="946"/>
      <c r="M72" s="946"/>
      <c r="N72" s="946"/>
      <c r="O72" s="946"/>
      <c r="P72" s="1123"/>
      <c r="Q72" s="1123"/>
    </row>
    <row r="73" spans="1:17" hidden="1" x14ac:dyDescent="0.2">
      <c r="A73" s="67">
        <v>1977</v>
      </c>
      <c r="B73" s="564"/>
      <c r="C73" s="525"/>
      <c r="D73" s="524"/>
      <c r="E73" s="524"/>
      <c r="F73" s="534"/>
      <c r="G73" s="545"/>
      <c r="H73" s="551"/>
      <c r="I73" s="552"/>
      <c r="L73" s="946"/>
      <c r="M73" s="946"/>
      <c r="N73" s="946"/>
      <c r="O73" s="946"/>
      <c r="P73" s="1123"/>
      <c r="Q73" s="1123"/>
    </row>
    <row r="74" spans="1:17" hidden="1" x14ac:dyDescent="0.2">
      <c r="A74" s="67">
        <v>1978</v>
      </c>
      <c r="B74" s="564"/>
      <c r="C74" s="525"/>
      <c r="D74" s="524"/>
      <c r="E74" s="524"/>
      <c r="F74" s="534"/>
      <c r="G74" s="545"/>
      <c r="H74" s="551"/>
      <c r="I74" s="552"/>
      <c r="L74" s="946"/>
      <c r="M74" s="946"/>
      <c r="N74" s="946"/>
      <c r="O74" s="946"/>
      <c r="P74" s="1123"/>
      <c r="Q74" s="1123"/>
    </row>
    <row r="75" spans="1:17" x14ac:dyDescent="0.2">
      <c r="A75" s="72">
        <v>1979</v>
      </c>
      <c r="B75" s="565">
        <f>avgpoinc!AW68</f>
        <v>22879.755073728124</v>
      </c>
      <c r="C75" s="527">
        <v>21730.133893265549</v>
      </c>
      <c r="D75" s="526">
        <v>28200.396795050052</v>
      </c>
      <c r="E75" s="526">
        <v>20221.48974385496</v>
      </c>
      <c r="F75" s="536">
        <f>B75*0.5/'TC5'!B75</f>
        <v>0.25850796699523926</v>
      </c>
      <c r="G75" s="547">
        <v>0.27787327766418457</v>
      </c>
      <c r="H75" s="553">
        <v>0.2626349925994873</v>
      </c>
      <c r="I75" s="554">
        <v>0.21502548456192017</v>
      </c>
      <c r="L75" s="1145">
        <v>152.10542297363281</v>
      </c>
      <c r="M75" s="1145">
        <v>86.904472351074219</v>
      </c>
      <c r="N75" s="1145">
        <v>40.102790832519531</v>
      </c>
      <c r="O75" s="1145">
        <v>25.098163604736328</v>
      </c>
      <c r="P75" s="1151">
        <f>L75-M75-N75-O75</f>
        <v>-3.814697265625E-6</v>
      </c>
      <c r="Q75" s="1177">
        <f>B75-TC3c!K76</f>
        <v>0.27673665247493773</v>
      </c>
    </row>
    <row r="76" spans="1:17" x14ac:dyDescent="0.2">
      <c r="A76" s="67">
        <v>1980</v>
      </c>
      <c r="B76" s="564">
        <f>avgpoinc!AW69</f>
        <v>22231.326563961476</v>
      </c>
      <c r="C76" s="525">
        <v>20908.945716433802</v>
      </c>
      <c r="D76" s="524">
        <v>26944.513066363445</v>
      </c>
      <c r="E76" s="524">
        <v>20911.278266415746</v>
      </c>
      <c r="F76" s="533">
        <f>B76*0.5/'TC5'!B76</f>
        <v>0.25871992111206055</v>
      </c>
      <c r="G76" s="544">
        <v>0.27552366256713867</v>
      </c>
      <c r="H76" s="551">
        <v>0.26150959730148315</v>
      </c>
      <c r="I76" s="552">
        <v>0.22271251678466797</v>
      </c>
      <c r="L76" s="1145">
        <v>155.26800537109375</v>
      </c>
      <c r="M76" s="1145">
        <v>89.20574951171875</v>
      </c>
      <c r="N76" s="1145">
        <v>40.414211273193359</v>
      </c>
      <c r="O76" s="1145">
        <v>25.648042678833008</v>
      </c>
      <c r="P76" s="1151">
        <f t="shared" ref="P76:P110" si="0">L76-M76-N76-O76</f>
        <v>1.9073486328125E-6</v>
      </c>
      <c r="Q76" s="1177">
        <f>B76-TC3c!K77</f>
        <v>0.30255363475953345</v>
      </c>
    </row>
    <row r="77" spans="1:17" x14ac:dyDescent="0.2">
      <c r="A77" s="67">
        <v>1981</v>
      </c>
      <c r="B77" s="564">
        <f>avgpoinc!AW70</f>
        <v>21876.615608686458</v>
      </c>
      <c r="C77" s="525">
        <v>20235.296271193674</v>
      </c>
      <c r="D77" s="524">
        <v>26075.188832427742</v>
      </c>
      <c r="E77" s="524">
        <v>22411.432844148272</v>
      </c>
      <c r="F77" s="533">
        <f>B77*0.5/'TC5'!B77</f>
        <v>0.25264966487884521</v>
      </c>
      <c r="G77" s="544">
        <v>0.26929962635040283</v>
      </c>
      <c r="H77" s="551">
        <v>0.25227057933807373</v>
      </c>
      <c r="I77" s="552">
        <v>0.22539609670639038</v>
      </c>
      <c r="L77" s="1145">
        <v>158.033203125</v>
      </c>
      <c r="M77" s="1145">
        <v>90.280433654785156</v>
      </c>
      <c r="N77" s="1145">
        <v>41.579658508300781</v>
      </c>
      <c r="O77" s="1145">
        <v>26.17310905456543</v>
      </c>
      <c r="P77" s="1151">
        <f t="shared" si="0"/>
        <v>1.9073486328125E-6</v>
      </c>
      <c r="Q77" s="1177">
        <f>B77-TC3c!K78</f>
        <v>0.23326731148335966</v>
      </c>
    </row>
    <row r="78" spans="1:17" x14ac:dyDescent="0.2">
      <c r="A78" s="67">
        <v>1982</v>
      </c>
      <c r="B78" s="564">
        <f>avgpoinc!AW71</f>
        <v>20405.179087739234</v>
      </c>
      <c r="C78" s="525">
        <v>18663.289962107003</v>
      </c>
      <c r="D78" s="524">
        <v>23719.132649254727</v>
      </c>
      <c r="E78" s="524">
        <v>22512.030970390151</v>
      </c>
      <c r="F78" s="533">
        <f>B78*0.5/'TC5'!B78</f>
        <v>0.24366289377212527</v>
      </c>
      <c r="G78" s="544">
        <v>0.25768643617630005</v>
      </c>
      <c r="H78" s="551">
        <v>0.24188166856765747</v>
      </c>
      <c r="I78" s="552">
        <v>0.22492849826812744</v>
      </c>
      <c r="L78" s="1145">
        <v>160.6654052734375</v>
      </c>
      <c r="M78" s="1145">
        <v>91.845207214355469</v>
      </c>
      <c r="N78" s="1145">
        <v>42.097660064697266</v>
      </c>
      <c r="O78" s="1145">
        <v>26.722530364990234</v>
      </c>
      <c r="P78" s="1151">
        <f t="shared" si="0"/>
        <v>7.62939453125E-6</v>
      </c>
      <c r="Q78" s="1177">
        <f>B78-TC3c!K79</f>
        <v>0.15050612681807252</v>
      </c>
    </row>
    <row r="79" spans="1:17" x14ac:dyDescent="0.2">
      <c r="A79" s="67">
        <v>1983</v>
      </c>
      <c r="B79" s="564">
        <f>avgpoinc!AW72</f>
        <v>19925.770561308203</v>
      </c>
      <c r="C79" s="525">
        <v>18035.667435551008</v>
      </c>
      <c r="D79" s="524">
        <v>23200.527402691387</v>
      </c>
      <c r="E79" s="524">
        <v>23080.023520739669</v>
      </c>
      <c r="F79" s="533">
        <f>B79*0.5/'TC5'!B79</f>
        <v>0.23426878452301023</v>
      </c>
      <c r="G79" s="544">
        <v>0.2475854754447937</v>
      </c>
      <c r="H79" s="551">
        <v>0.23273670673370361</v>
      </c>
      <c r="I79" s="552">
        <v>0.22070455551147461</v>
      </c>
      <c r="L79" s="1145">
        <v>163.13459777832031</v>
      </c>
      <c r="M79" s="1145">
        <v>93.902969360351562</v>
      </c>
      <c r="N79" s="1145">
        <v>41.911449432373047</v>
      </c>
      <c r="O79" s="1145">
        <v>27.320180892944336</v>
      </c>
      <c r="P79" s="1151">
        <f t="shared" si="0"/>
        <v>-1.9073486328125E-6</v>
      </c>
      <c r="Q79" s="1177">
        <f>B79-TC3c!K80</f>
        <v>0.17657256039819913</v>
      </c>
    </row>
    <row r="80" spans="1:17" x14ac:dyDescent="0.2">
      <c r="A80" s="67">
        <v>1984</v>
      </c>
      <c r="B80" s="564">
        <f>avgpoinc!AW73</f>
        <v>20544.229595522393</v>
      </c>
      <c r="C80" s="525">
        <v>18361.035657257111</v>
      </c>
      <c r="D80" s="524">
        <v>23973.398703787865</v>
      </c>
      <c r="E80" s="524">
        <v>25124.628552974769</v>
      </c>
      <c r="F80" s="533">
        <f>B80*0.5/'TC5'!B80</f>
        <v>0.22644782066345212</v>
      </c>
      <c r="G80" s="544">
        <v>0.24176609516143799</v>
      </c>
      <c r="H80" s="551">
        <v>0.2221214771270752</v>
      </c>
      <c r="I80" s="552">
        <v>0.21720999479293823</v>
      </c>
      <c r="L80" s="1145">
        <v>165.64979553222656</v>
      </c>
      <c r="M80" s="1145">
        <v>95.861434936523438</v>
      </c>
      <c r="N80" s="1145">
        <v>41.889801025390625</v>
      </c>
      <c r="O80" s="1145">
        <v>27.898561477661133</v>
      </c>
      <c r="P80" s="1151">
        <f t="shared" si="0"/>
        <v>-1.9073486328125E-6</v>
      </c>
      <c r="Q80" s="1177">
        <f>B80-TC3c!K81</f>
        <v>0.13815697846803232</v>
      </c>
    </row>
    <row r="81" spans="1:17" x14ac:dyDescent="0.2">
      <c r="A81" s="67">
        <v>1985</v>
      </c>
      <c r="B81" s="564">
        <f>avgpoinc!AW74</f>
        <v>20746.729466729746</v>
      </c>
      <c r="C81" s="525">
        <v>18615.7736994882</v>
      </c>
      <c r="D81" s="524">
        <v>23966.151425000957</v>
      </c>
      <c r="E81" s="524">
        <v>25493.811096960697</v>
      </c>
      <c r="F81" s="533">
        <f>B81*0.5/'TC5'!B81</f>
        <v>0.22480785846710205</v>
      </c>
      <c r="G81" s="544">
        <v>0.23986893892288208</v>
      </c>
      <c r="H81" s="551">
        <v>0.22092914581298828</v>
      </c>
      <c r="I81" s="552">
        <v>0.21493583917617798</v>
      </c>
      <c r="L81" s="1145">
        <v>168.20500183105469</v>
      </c>
      <c r="M81" s="1145">
        <v>97.539947509765625</v>
      </c>
      <c r="N81" s="1145">
        <v>42.291419982910156</v>
      </c>
      <c r="O81" s="1145">
        <v>28.373630523681641</v>
      </c>
      <c r="P81" s="1151">
        <f t="shared" si="0"/>
        <v>3.814697265625E-6</v>
      </c>
      <c r="Q81" s="1177">
        <f>B81-TC3c!K82</f>
        <v>5.6305584592337254E-2</v>
      </c>
    </row>
    <row r="82" spans="1:17" x14ac:dyDescent="0.2">
      <c r="A82" s="67">
        <v>1986</v>
      </c>
      <c r="B82" s="564">
        <f>avgpoinc!AW75</f>
        <v>20736.467720973251</v>
      </c>
      <c r="C82" s="525">
        <v>18756.170684660257</v>
      </c>
      <c r="D82" s="524">
        <v>23274.293369769635</v>
      </c>
      <c r="E82" s="524">
        <v>25822.960110314754</v>
      </c>
      <c r="F82" s="533">
        <f>B82*0.5/'TC5'!B82</f>
        <v>0.22272074222564697</v>
      </c>
      <c r="G82" s="544">
        <v>0.23744511604309082</v>
      </c>
      <c r="H82" s="551">
        <v>0.21211808919906616</v>
      </c>
      <c r="I82" s="552">
        <v>0.21999847888946533</v>
      </c>
      <c r="L82" s="1145">
        <v>170.55580139160156</v>
      </c>
      <c r="M82" s="1145">
        <v>99.434600830078125</v>
      </c>
      <c r="N82" s="1145">
        <v>42.185878753662109</v>
      </c>
      <c r="O82" s="1145">
        <v>28.935321807861328</v>
      </c>
      <c r="P82" s="1151">
        <f t="shared" si="0"/>
        <v>0</v>
      </c>
      <c r="Q82" s="1177">
        <f>B82-TC3c!K83</f>
        <v>5.9367795205616858E-2</v>
      </c>
    </row>
    <row r="83" spans="1:17" x14ac:dyDescent="0.2">
      <c r="A83" s="67">
        <v>1987</v>
      </c>
      <c r="B83" s="564">
        <f>avgpoinc!AW76</f>
        <v>21446.705187641721</v>
      </c>
      <c r="C83" s="525">
        <v>19285.340145238857</v>
      </c>
      <c r="D83" s="524">
        <v>25279.810156463675</v>
      </c>
      <c r="E83" s="524">
        <v>25176.577646663325</v>
      </c>
      <c r="F83" s="533">
        <f>B83*0.5/'TC5'!B83</f>
        <v>0.22358417510986325</v>
      </c>
      <c r="G83" s="544">
        <v>0.23317152261734009</v>
      </c>
      <c r="H83" s="551">
        <v>0.21830981969833374</v>
      </c>
      <c r="I83" s="552">
        <v>0.2241634726524353</v>
      </c>
      <c r="L83" s="1145">
        <v>172.55160522460938</v>
      </c>
      <c r="M83" s="1145">
        <v>100.53583526611328</v>
      </c>
      <c r="N83" s="1145">
        <v>42.475349426269531</v>
      </c>
      <c r="O83" s="1145">
        <v>29.540416717529297</v>
      </c>
      <c r="P83" s="1151">
        <f t="shared" si="0"/>
        <v>3.814697265625E-6</v>
      </c>
      <c r="Q83" s="1177">
        <f>B83-TC3c!K84</f>
        <v>5.6911570434749592E-2</v>
      </c>
    </row>
    <row r="84" spans="1:17" x14ac:dyDescent="0.2">
      <c r="A84" s="67">
        <v>1988</v>
      </c>
      <c r="B84" s="564">
        <f>avgpoinc!AW77</f>
        <v>21706.047754131436</v>
      </c>
      <c r="C84" s="525">
        <v>19509.153035045041</v>
      </c>
      <c r="D84" s="524">
        <v>26104.415207006368</v>
      </c>
      <c r="E84" s="524">
        <v>24669.268657955625</v>
      </c>
      <c r="F84" s="533">
        <f>B84*0.5/'TC5'!B84</f>
        <v>0.21716171503067019</v>
      </c>
      <c r="G84" s="544">
        <v>0.22734344005584717</v>
      </c>
      <c r="H84" s="551">
        <v>0.21028250455856323</v>
      </c>
      <c r="I84" s="552">
        <v>0.21867120265960693</v>
      </c>
      <c r="L84" s="1145">
        <v>174.34440612792969</v>
      </c>
      <c r="M84" s="1145">
        <v>101.15705108642578</v>
      </c>
      <c r="N84" s="1145">
        <v>43.184032440185547</v>
      </c>
      <c r="O84" s="1145">
        <v>30.003318786621094</v>
      </c>
      <c r="P84" s="1151">
        <f t="shared" si="0"/>
        <v>3.814697265625E-6</v>
      </c>
      <c r="Q84" s="1177">
        <f>B84-TC3c!K85</f>
        <v>4.7779019085282926E-2</v>
      </c>
    </row>
    <row r="85" spans="1:17" x14ac:dyDescent="0.2">
      <c r="A85" s="72">
        <v>1989</v>
      </c>
      <c r="B85" s="565">
        <f>avgpoinc!AW78</f>
        <v>22317.931404068517</v>
      </c>
      <c r="C85" s="527">
        <v>20003.752343829183</v>
      </c>
      <c r="D85" s="526">
        <v>26819.109835319607</v>
      </c>
      <c r="E85" s="526">
        <v>25617.518178401297</v>
      </c>
      <c r="F85" s="536">
        <f>B85*0.5/'TC5'!B85</f>
        <v>0.22062414884567264</v>
      </c>
      <c r="G85" s="547">
        <v>0.23064535856246948</v>
      </c>
      <c r="H85" s="553">
        <v>0.21450650691986084</v>
      </c>
      <c r="I85" s="554">
        <v>0.22191327810287476</v>
      </c>
      <c r="L85" s="1145">
        <v>176.06019592285156</v>
      </c>
      <c r="M85" s="1145">
        <v>102.06158447265625</v>
      </c>
      <c r="N85" s="1145">
        <v>43.370861053466797</v>
      </c>
      <c r="O85" s="1145">
        <v>30.627756118774414</v>
      </c>
      <c r="P85" s="1151">
        <f t="shared" si="0"/>
        <v>-5.7220458984375E-6</v>
      </c>
      <c r="Q85" s="1177">
        <f>B85-TC3c!K86</f>
        <v>3.3336415232042782E-2</v>
      </c>
    </row>
    <row r="86" spans="1:17" x14ac:dyDescent="0.2">
      <c r="A86" s="67">
        <v>1990</v>
      </c>
      <c r="B86" s="564">
        <f>avgpoinc!AW79</f>
        <v>22310.295363440746</v>
      </c>
      <c r="C86" s="525">
        <v>20035.078720820278</v>
      </c>
      <c r="D86" s="524">
        <v>26686.113700974824</v>
      </c>
      <c r="E86" s="524">
        <v>25759.043826906222</v>
      </c>
      <c r="F86" s="533">
        <f>B86*0.5/'TC5'!B86</f>
        <v>0.22074395418167114</v>
      </c>
      <c r="G86" s="544">
        <v>0.23168808221817017</v>
      </c>
      <c r="H86" s="551">
        <v>0.21287059783935547</v>
      </c>
      <c r="I86" s="552">
        <v>0.2240527868270874</v>
      </c>
      <c r="L86" s="1145">
        <v>178.36500549316406</v>
      </c>
      <c r="M86" s="1145">
        <v>103.0943603515625</v>
      </c>
      <c r="N86" s="1145">
        <v>44.0936279296875</v>
      </c>
      <c r="O86" s="1145">
        <v>31.17701530456543</v>
      </c>
      <c r="P86" s="1151">
        <f t="shared" si="0"/>
        <v>1.9073486328125E-6</v>
      </c>
      <c r="Q86" s="1177">
        <f>B86-TC3c!K87</f>
        <v>1.2662337332585594E-2</v>
      </c>
    </row>
    <row r="87" spans="1:17" x14ac:dyDescent="0.2">
      <c r="A87" s="67">
        <v>1991</v>
      </c>
      <c r="B87" s="564">
        <f>avgpoinc!AW80</f>
        <v>21989.137444837666</v>
      </c>
      <c r="C87" s="525">
        <v>19384.092137621003</v>
      </c>
      <c r="D87" s="524">
        <v>26435.955709505499</v>
      </c>
      <c r="E87" s="524">
        <v>26398.369206400173</v>
      </c>
      <c r="F87" s="533">
        <f>B87*0.5/'TC5'!B87</f>
        <v>0.22211253643035889</v>
      </c>
      <c r="G87" s="544">
        <v>0.22996562719345093</v>
      </c>
      <c r="H87" s="551">
        <v>0.21744894981384277</v>
      </c>
      <c r="I87" s="552">
        <v>0.23039036989212036</v>
      </c>
      <c r="L87" s="1145">
        <v>180.97799682617188</v>
      </c>
      <c r="M87" s="1145">
        <v>103.62183380126953</v>
      </c>
      <c r="N87" s="1145">
        <v>45.601940155029297</v>
      </c>
      <c r="O87" s="1145">
        <v>31.754228591918945</v>
      </c>
      <c r="P87" s="1151">
        <f t="shared" si="0"/>
        <v>-5.7220458984375E-6</v>
      </c>
      <c r="Q87" s="1177">
        <f>B87-TC3c!K88</f>
        <v>4.2964189018675825E-2</v>
      </c>
    </row>
    <row r="88" spans="1:17" x14ac:dyDescent="0.2">
      <c r="A88" s="67">
        <v>1992</v>
      </c>
      <c r="B88" s="564">
        <f>avgpoinc!AW81</f>
        <v>21970.637008265752</v>
      </c>
      <c r="C88" s="525">
        <v>19512.502050799139</v>
      </c>
      <c r="D88" s="524">
        <v>26100.258759426331</v>
      </c>
      <c r="E88" s="524">
        <v>25919.84627163858</v>
      </c>
      <c r="F88" s="533">
        <f>B88*0.5/'TC5'!B88</f>
        <v>0.21771347522735596</v>
      </c>
      <c r="G88" s="544">
        <v>0.22727978229522705</v>
      </c>
      <c r="H88" s="551">
        <v>0.21060043573379517</v>
      </c>
      <c r="I88" s="552">
        <v>0.22389143705368042</v>
      </c>
      <c r="L88" s="1145">
        <v>183.4429931640625</v>
      </c>
      <c r="M88" s="1145">
        <v>103.95426940917969</v>
      </c>
      <c r="N88" s="1145">
        <v>47.178737640380859</v>
      </c>
      <c r="O88" s="1145">
        <v>32.309993743896484</v>
      </c>
      <c r="P88" s="1151">
        <f t="shared" si="0"/>
        <v>-7.62939453125E-6</v>
      </c>
      <c r="Q88" s="1177">
        <f>B88-TC3c!K89</f>
        <v>3.69333052476577E-2</v>
      </c>
    </row>
    <row r="89" spans="1:17" x14ac:dyDescent="0.2">
      <c r="A89" s="67">
        <v>1993</v>
      </c>
      <c r="B89" s="564">
        <f>avgpoinc!AW82</f>
        <v>22565.7058819913</v>
      </c>
      <c r="C89" s="525">
        <v>20051.345112883413</v>
      </c>
      <c r="D89" s="524">
        <v>27283.370903439547</v>
      </c>
      <c r="E89" s="524">
        <v>25675.063862883413</v>
      </c>
      <c r="F89" s="533">
        <f>B89*0.5/'TC5'!B89</f>
        <v>0.22172254323959351</v>
      </c>
      <c r="G89" s="544">
        <v>0.23150628805160522</v>
      </c>
      <c r="H89" s="551">
        <v>0.2186400294303894</v>
      </c>
      <c r="I89" s="552">
        <v>0.22218948602676392</v>
      </c>
      <c r="L89" s="1145">
        <v>185.68499755859375</v>
      </c>
      <c r="M89" s="1145">
        <v>103.99221038818359</v>
      </c>
      <c r="N89" s="1145">
        <v>48.850090026855469</v>
      </c>
      <c r="O89" s="1145">
        <v>32.842700958251953</v>
      </c>
      <c r="P89" s="1151">
        <f t="shared" si="0"/>
        <v>-3.814697265625E-6</v>
      </c>
      <c r="Q89" s="1177">
        <f>B89-TC3c!K90</f>
        <v>7.1180179209477501E-2</v>
      </c>
    </row>
    <row r="90" spans="1:17" x14ac:dyDescent="0.2">
      <c r="A90" s="67">
        <v>1994</v>
      </c>
      <c r="B90" s="564">
        <f>avgpoinc!AW83</f>
        <v>23353.243728712034</v>
      </c>
      <c r="C90" s="525">
        <v>20682.080780466837</v>
      </c>
      <c r="D90" s="524">
        <v>28064.79686725944</v>
      </c>
      <c r="E90" s="524">
        <v>26883.156374304261</v>
      </c>
      <c r="F90" s="533">
        <f>B90*0.5/'TC5'!B90</f>
        <v>0.22220194339752197</v>
      </c>
      <c r="G90" s="544">
        <v>0.23231005668640137</v>
      </c>
      <c r="H90" s="551">
        <v>0.21839135885238647</v>
      </c>
      <c r="I90" s="552">
        <v>0.22388041019439697</v>
      </c>
      <c r="L90" s="1145">
        <v>187.75700378417969</v>
      </c>
      <c r="M90" s="1145">
        <v>104.22134399414062</v>
      </c>
      <c r="N90" s="1145">
        <v>50.267589569091797</v>
      </c>
      <c r="O90" s="1145">
        <v>33.26806640625</v>
      </c>
      <c r="P90" s="1151">
        <f t="shared" si="0"/>
        <v>3.814697265625E-6</v>
      </c>
      <c r="Q90" s="1177">
        <f>B90-TC3c!K91</f>
        <v>4.1540799884387525E-2</v>
      </c>
    </row>
    <row r="91" spans="1:17" x14ac:dyDescent="0.2">
      <c r="A91" s="67">
        <v>1995</v>
      </c>
      <c r="B91" s="564">
        <f>avgpoinc!AW84</f>
        <v>23551.679064900582</v>
      </c>
      <c r="C91" s="525">
        <v>20549.928906149638</v>
      </c>
      <c r="D91" s="524">
        <v>28494.221285736712</v>
      </c>
      <c r="E91" s="524">
        <v>28155.943482286861</v>
      </c>
      <c r="F91" s="533">
        <f>B91*0.5/'TC5'!B91</f>
        <v>0.21927148103713989</v>
      </c>
      <c r="G91" s="544">
        <v>0.22889226675033569</v>
      </c>
      <c r="H91" s="551">
        <v>0.21479654312133789</v>
      </c>
      <c r="I91" s="552">
        <v>0.22711384296417236</v>
      </c>
      <c r="L91" s="1145">
        <v>189.91099548339844</v>
      </c>
      <c r="M91" s="1145">
        <v>105.00587463378906</v>
      </c>
      <c r="N91" s="1145">
        <v>51.215976715087891</v>
      </c>
      <c r="O91" s="1145">
        <v>33.68914794921875</v>
      </c>
      <c r="P91" s="1151">
        <f t="shared" si="0"/>
        <v>-3.814697265625E-6</v>
      </c>
      <c r="Q91" s="1177">
        <f>B91-TC3c!K92</f>
        <v>4.0711328216275433E-2</v>
      </c>
    </row>
    <row r="92" spans="1:17" x14ac:dyDescent="0.2">
      <c r="A92" s="67">
        <v>1996</v>
      </c>
      <c r="B92" s="564">
        <f>avgpoinc!AW85</f>
        <v>23875.646254704654</v>
      </c>
      <c r="C92" s="525">
        <v>20801.046483927126</v>
      </c>
      <c r="D92" s="524">
        <v>28288.079430178419</v>
      </c>
      <c r="E92" s="524">
        <v>29562.645618061189</v>
      </c>
      <c r="F92" s="533">
        <f>B92*0.5/'TC5'!B92</f>
        <v>0.2154882550239563</v>
      </c>
      <c r="G92" s="544">
        <v>0.22714173793792725</v>
      </c>
      <c r="H92" s="551">
        <v>0.20935922861099243</v>
      </c>
      <c r="I92" s="552">
        <v>0.22373628616333008</v>
      </c>
      <c r="L92" s="1145">
        <v>192.04299926757812</v>
      </c>
      <c r="M92" s="1145">
        <v>104.93324279785156</v>
      </c>
      <c r="N92" s="1145">
        <v>53.082466125488281</v>
      </c>
      <c r="O92" s="1145">
        <v>34.027294158935547</v>
      </c>
      <c r="P92" s="1151">
        <f t="shared" si="0"/>
        <v>-3.814697265625E-6</v>
      </c>
      <c r="Q92" s="1177">
        <f>B92-TC3c!K93</f>
        <v>2.7891387911950005E-2</v>
      </c>
    </row>
    <row r="93" spans="1:17" x14ac:dyDescent="0.2">
      <c r="A93" s="67">
        <v>1997</v>
      </c>
      <c r="B93" s="564">
        <f>avgpoinc!AW86</f>
        <v>24447.917302020833</v>
      </c>
      <c r="C93" s="525">
        <v>21141.400738041852</v>
      </c>
      <c r="D93" s="524">
        <v>29237.90582959641</v>
      </c>
      <c r="E93" s="524">
        <v>30337.243647234674</v>
      </c>
      <c r="F93" s="533">
        <f>B93*0.5/'TC5'!B93</f>
        <v>0.21291887760162354</v>
      </c>
      <c r="G93" s="544">
        <v>0.22440063953399658</v>
      </c>
      <c r="H93" s="551">
        <v>0.2076188325881958</v>
      </c>
      <c r="I93" s="552">
        <v>0.22253286838531494</v>
      </c>
      <c r="L93" s="1145">
        <v>194.42599487304688</v>
      </c>
      <c r="M93" s="1145">
        <v>105.15032958984375</v>
      </c>
      <c r="N93" s="1145">
        <v>54.987148284912109</v>
      </c>
      <c r="O93" s="1145">
        <v>34.288524627685547</v>
      </c>
      <c r="P93" s="1151">
        <f t="shared" si="0"/>
        <v>-7.62939453125E-6</v>
      </c>
      <c r="Q93" s="1177">
        <f>B93-TC3c!K94</f>
        <v>2.7254838692897465E-2</v>
      </c>
    </row>
    <row r="94" spans="1:17" x14ac:dyDescent="0.2">
      <c r="A94" s="67">
        <v>1998</v>
      </c>
      <c r="B94" s="564">
        <f>avgpoinc!AW87</f>
        <v>25281.692721055122</v>
      </c>
      <c r="C94" s="525">
        <v>22102.063081609791</v>
      </c>
      <c r="D94" s="524">
        <v>30026.710507214499</v>
      </c>
      <c r="E94" s="524">
        <v>30643.030269934621</v>
      </c>
      <c r="F94" s="533">
        <f>B94*0.5/'TC5'!B94</f>
        <v>0.21206361055374146</v>
      </c>
      <c r="G94" s="544">
        <v>0.22467589378356934</v>
      </c>
      <c r="H94" s="551">
        <v>0.20437681674957275</v>
      </c>
      <c r="I94" s="552">
        <v>0.22216624021530151</v>
      </c>
      <c r="L94" s="1145">
        <v>196.79499816894531</v>
      </c>
      <c r="M94" s="1145">
        <v>105.90142822265625</v>
      </c>
      <c r="N94" s="1145">
        <v>56.368583679199219</v>
      </c>
      <c r="O94" s="1145">
        <v>34.524986267089844</v>
      </c>
      <c r="P94" s="1151">
        <f t="shared" si="0"/>
        <v>0</v>
      </c>
      <c r="Q94" s="1177">
        <f>B94-TC3c!K95</f>
        <v>1.3157573717762716E-2</v>
      </c>
    </row>
    <row r="95" spans="1:17" x14ac:dyDescent="0.2">
      <c r="A95" s="72">
        <v>1999</v>
      </c>
      <c r="B95" s="565">
        <f>avgpoinc!AW88</f>
        <v>25751.394260377496</v>
      </c>
      <c r="C95" s="527">
        <v>22309.040444042126</v>
      </c>
      <c r="D95" s="526">
        <v>30061.276992118794</v>
      </c>
      <c r="E95" s="526">
        <v>32297.389891341998</v>
      </c>
      <c r="F95" s="536">
        <f>B95*0.5/'TC5'!B95</f>
        <v>0.20972615480422974</v>
      </c>
      <c r="G95" s="547">
        <v>0.21835786104202271</v>
      </c>
      <c r="H95" s="553">
        <v>0.20083898305892944</v>
      </c>
      <c r="I95" s="554">
        <v>0.22963988780975342</v>
      </c>
      <c r="L95" s="1145">
        <v>199.2550048828125</v>
      </c>
      <c r="M95" s="1145">
        <v>106.17876434326172</v>
      </c>
      <c r="N95" s="1145">
        <v>58.341346740722656</v>
      </c>
      <c r="O95" s="1145">
        <v>34.734886169433594</v>
      </c>
      <c r="P95" s="1151">
        <f t="shared" si="0"/>
        <v>7.62939453125E-6</v>
      </c>
      <c r="Q95" s="1177">
        <f>B95-TC3c!K96</f>
        <v>1.8006233985943254E-2</v>
      </c>
    </row>
    <row r="96" spans="1:17" x14ac:dyDescent="0.2">
      <c r="A96" s="77">
        <v>2000</v>
      </c>
      <c r="B96" s="566">
        <f>avgpoinc!AW89</f>
        <v>26267.394844132625</v>
      </c>
      <c r="C96" s="529">
        <v>22779.619326355976</v>
      </c>
      <c r="D96" s="528">
        <v>30584.628192213051</v>
      </c>
      <c r="E96" s="528">
        <v>33199.171018969377</v>
      </c>
      <c r="F96" s="537">
        <f>B96*0.5/'TC5'!B96</f>
        <v>0.20702385902404785</v>
      </c>
      <c r="G96" s="548">
        <v>0.21659314632415771</v>
      </c>
      <c r="H96" s="555">
        <v>0.1988634467124939</v>
      </c>
      <c r="I96" s="556">
        <v>0.22510802745819092</v>
      </c>
      <c r="L96" s="1145">
        <v>201.64643859863281</v>
      </c>
      <c r="M96" s="1145">
        <v>107.07537078857422</v>
      </c>
      <c r="N96" s="1145">
        <v>59.575935363769531</v>
      </c>
      <c r="O96" s="1145">
        <v>34.995140075683594</v>
      </c>
      <c r="P96" s="1151">
        <f t="shared" si="0"/>
        <v>-7.62939453125E-6</v>
      </c>
      <c r="Q96" s="1177">
        <f>B96-TC3c!K97</f>
        <v>1.8047918474621838E-2</v>
      </c>
    </row>
    <row r="97" spans="1:17" x14ac:dyDescent="0.2">
      <c r="A97" s="67">
        <v>2001</v>
      </c>
      <c r="B97" s="564">
        <f>avgpoinc!AW90</f>
        <v>26473.111400695885</v>
      </c>
      <c r="C97" s="525">
        <v>22672.741934023983</v>
      </c>
      <c r="D97" s="524">
        <v>31160.796464912728</v>
      </c>
      <c r="E97" s="524">
        <v>33322.006659055107</v>
      </c>
      <c r="F97" s="533">
        <f>B97*0.5/'TC5'!B97</f>
        <v>0.20966970920562744</v>
      </c>
      <c r="G97" s="544">
        <v>0.21857750415802002</v>
      </c>
      <c r="H97" s="551">
        <v>0.20565980672836304</v>
      </c>
      <c r="I97" s="552">
        <v>0.22363853454589844</v>
      </c>
      <c r="L97" s="1145">
        <v>203.77565002441406</v>
      </c>
      <c r="M97" s="1145">
        <v>105.83994293212891</v>
      </c>
      <c r="N97" s="1145">
        <v>62.74896240234375</v>
      </c>
      <c r="O97" s="1145">
        <v>35.186744689941406</v>
      </c>
      <c r="P97" s="1151">
        <f t="shared" si="0"/>
        <v>0</v>
      </c>
      <c r="Q97" s="1177">
        <f>B97-TC3c!K98</f>
        <v>8.1209272757405415E-3</v>
      </c>
    </row>
    <row r="98" spans="1:17" x14ac:dyDescent="0.2">
      <c r="A98" s="67">
        <v>2002</v>
      </c>
      <c r="B98" s="564">
        <f>avgpoinc!AW91</f>
        <v>26469.893336178131</v>
      </c>
      <c r="C98" s="525">
        <v>22750.112763751593</v>
      </c>
      <c r="D98" s="524">
        <v>31126.566827211114</v>
      </c>
      <c r="E98" s="524">
        <v>32615.650862633865</v>
      </c>
      <c r="F98" s="533">
        <f>B98*0.5/'TC5'!B98</f>
        <v>0.2101162672042847</v>
      </c>
      <c r="G98" s="544">
        <v>0.22148787975311279</v>
      </c>
      <c r="H98" s="551">
        <v>0.20614874362945557</v>
      </c>
      <c r="I98" s="552">
        <v>0.21860349178314209</v>
      </c>
      <c r="L98" s="1145">
        <v>206.20068359375</v>
      </c>
      <c r="M98" s="1145">
        <v>105.52520751953125</v>
      </c>
      <c r="N98" s="1145">
        <v>65.234214782714844</v>
      </c>
      <c r="O98" s="1145">
        <v>35.441253662109375</v>
      </c>
      <c r="P98" s="1151">
        <f t="shared" si="0"/>
        <v>7.62939453125E-6</v>
      </c>
      <c r="Q98" s="1177">
        <f>B98-TC3c!K99</f>
        <v>3.0581498474930413E-2</v>
      </c>
    </row>
    <row r="99" spans="1:17" x14ac:dyDescent="0.2">
      <c r="A99" s="67">
        <v>2003</v>
      </c>
      <c r="B99" s="564">
        <f>avgpoinc!AW92</f>
        <v>26436.547871121445</v>
      </c>
      <c r="C99" s="525">
        <v>22728.807616781742</v>
      </c>
      <c r="D99" s="524">
        <v>31085.130633630695</v>
      </c>
      <c r="E99" s="524">
        <v>32333.768641543444</v>
      </c>
      <c r="F99" s="533">
        <f>B99*0.5/'TC5'!B99</f>
        <v>0.20767337083816528</v>
      </c>
      <c r="G99" s="544">
        <v>0.21936905384063721</v>
      </c>
      <c r="H99" s="551">
        <v>0.20315134525299072</v>
      </c>
      <c r="I99" s="552">
        <v>0.21728008985519409</v>
      </c>
      <c r="L99" s="1145">
        <v>208.605712890625</v>
      </c>
      <c r="M99" s="1145">
        <v>105.53954315185547</v>
      </c>
      <c r="N99" s="1145">
        <v>67.2977294921875</v>
      </c>
      <c r="O99" s="1145">
        <v>35.768444061279297</v>
      </c>
      <c r="P99" s="1151">
        <f t="shared" si="0"/>
        <v>-3.814697265625E-6</v>
      </c>
      <c r="Q99" s="1177">
        <f>B99-TC3c!K100</f>
        <v>2.979967369537917E-2</v>
      </c>
    </row>
    <row r="100" spans="1:17" x14ac:dyDescent="0.2">
      <c r="A100" s="67">
        <v>2004</v>
      </c>
      <c r="B100" s="564">
        <f>avgpoinc!AW93</f>
        <v>26956.637675056034</v>
      </c>
      <c r="C100" s="525">
        <v>23175.952246506095</v>
      </c>
      <c r="D100" s="524">
        <v>31182.365984983644</v>
      </c>
      <c r="E100" s="524">
        <v>33139.22818911686</v>
      </c>
      <c r="F100" s="533">
        <f>B100*0.5/'TC5'!B100</f>
        <v>0.20572507381439209</v>
      </c>
      <c r="G100" s="544">
        <v>0.21690374612808228</v>
      </c>
      <c r="H100" s="551">
        <v>0.19900280237197876</v>
      </c>
      <c r="I100" s="552">
        <v>0.21872001886367798</v>
      </c>
      <c r="L100" s="1145">
        <v>210.95091247558594</v>
      </c>
      <c r="M100" s="1145">
        <v>104.84892272949219</v>
      </c>
      <c r="N100" s="1145">
        <v>69.980339050292969</v>
      </c>
      <c r="O100" s="1145">
        <v>36.121662139892578</v>
      </c>
      <c r="P100" s="1151">
        <f t="shared" si="0"/>
        <v>-1.1444091796875E-5</v>
      </c>
      <c r="Q100" s="1177">
        <f>B100-TC3c!K101</f>
        <v>3.9335763198323548E-2</v>
      </c>
    </row>
    <row r="101" spans="1:17" x14ac:dyDescent="0.2">
      <c r="A101" s="67">
        <v>2005</v>
      </c>
      <c r="B101" s="564">
        <f>avgpoinc!AW94</f>
        <v>27361.992786305938</v>
      </c>
      <c r="C101" s="525">
        <v>23280.72932072376</v>
      </c>
      <c r="D101" s="524">
        <v>31719.256448733649</v>
      </c>
      <c r="E101" s="524">
        <v>35062.866051208577</v>
      </c>
      <c r="F101" s="533">
        <f>B101*0.5/'TC5'!B101</f>
        <v>0.20373702049255368</v>
      </c>
      <c r="G101" s="544">
        <v>0.21642416715621948</v>
      </c>
      <c r="H101" s="551">
        <v>0.19689995050430298</v>
      </c>
      <c r="I101" s="552">
        <v>0.21987998485565186</v>
      </c>
      <c r="L101" s="1145">
        <v>213.34860229492188</v>
      </c>
      <c r="M101" s="1145">
        <v>105.6864013671875</v>
      </c>
      <c r="N101" s="1145">
        <v>71.150337219238281</v>
      </c>
      <c r="O101" s="1145">
        <v>36.511871337890625</v>
      </c>
      <c r="P101" s="1151">
        <f t="shared" si="0"/>
        <v>-7.62939453125E-6</v>
      </c>
      <c r="Q101" s="1177">
        <f>B101-TC3c!K102</f>
        <v>6.3975533816119423E-2</v>
      </c>
    </row>
    <row r="102" spans="1:17" x14ac:dyDescent="0.2">
      <c r="A102" s="67">
        <v>2006</v>
      </c>
      <c r="B102" s="564">
        <f>avgpoinc!AW95</f>
        <v>27629.761332439237</v>
      </c>
      <c r="C102" s="525">
        <v>23013.806941156337</v>
      </c>
      <c r="D102" s="524">
        <v>31580.964896607049</v>
      </c>
      <c r="E102" s="524">
        <v>38387.382902435871</v>
      </c>
      <c r="F102" s="533">
        <f>B102*0.5/'TC5'!B102</f>
        <v>0.20089775323867798</v>
      </c>
      <c r="G102" s="544">
        <v>0.21334624290466309</v>
      </c>
      <c r="H102" s="551">
        <v>0.1913028359413147</v>
      </c>
      <c r="I102" s="552">
        <v>0.22951704263687134</v>
      </c>
      <c r="L102" s="1145">
        <v>215.8966064453125</v>
      </c>
      <c r="M102" s="1145">
        <v>105.37483978271484</v>
      </c>
      <c r="N102" s="1145">
        <v>73.465408325195312</v>
      </c>
      <c r="O102" s="1145">
        <v>37.056354522705078</v>
      </c>
      <c r="P102" s="1151">
        <f t="shared" si="0"/>
        <v>3.814697265625E-6</v>
      </c>
      <c r="Q102" s="1177">
        <f>B102-TC3c!K103</f>
        <v>9.9619993052328937E-2</v>
      </c>
    </row>
    <row r="103" spans="1:17" x14ac:dyDescent="0.2">
      <c r="A103" s="67">
        <v>2007</v>
      </c>
      <c r="B103" s="564">
        <f>avgpoinc!AW96</f>
        <v>27701.924820765813</v>
      </c>
      <c r="C103" s="525">
        <v>23156.40621350853</v>
      </c>
      <c r="D103" s="524">
        <v>31220.105542201876</v>
      </c>
      <c r="E103" s="524">
        <v>39565.490530633739</v>
      </c>
      <c r="F103" s="533">
        <f>B103*0.5/'TC5'!B103</f>
        <v>0.20369946956634524</v>
      </c>
      <c r="G103" s="544">
        <v>0.21832162141799927</v>
      </c>
      <c r="H103" s="551">
        <v>0.19113123416900635</v>
      </c>
      <c r="I103" s="552">
        <v>0.23718136548995972</v>
      </c>
      <c r="L103" s="1145">
        <v>218.4566650390625</v>
      </c>
      <c r="M103" s="1145">
        <v>106.59453582763672</v>
      </c>
      <c r="N103" s="1145">
        <v>74.178359985351562</v>
      </c>
      <c r="O103" s="1145">
        <v>37.683765411376953</v>
      </c>
      <c r="P103" s="1151">
        <f t="shared" si="0"/>
        <v>3.814697265625E-6</v>
      </c>
      <c r="Q103" s="1177">
        <f>B103-TC3c!K104</f>
        <v>9.3740091306244722E-2</v>
      </c>
    </row>
    <row r="104" spans="1:17" x14ac:dyDescent="0.2">
      <c r="A104" s="67">
        <v>2008</v>
      </c>
      <c r="B104" s="564">
        <f>avgpoinc!AW97</f>
        <v>27427.899385666846</v>
      </c>
      <c r="C104" s="525">
        <v>22780.209882949584</v>
      </c>
      <c r="D104" s="524">
        <v>30598.222754215527</v>
      </c>
      <c r="E104" s="524">
        <v>39376.315673013138</v>
      </c>
      <c r="F104" s="533">
        <f>B104*0.5/'TC5'!B104</f>
        <v>0.20740747451782227</v>
      </c>
      <c r="G104" s="544">
        <v>0.21895360946655273</v>
      </c>
      <c r="H104" s="551">
        <v>0.19722861051559448</v>
      </c>
      <c r="I104" s="552">
        <v>0.23958808183670044</v>
      </c>
      <c r="L104" s="1145">
        <v>220.88380432128906</v>
      </c>
      <c r="M104" s="1145">
        <v>105.95003509521484</v>
      </c>
      <c r="N104" s="1145">
        <v>76.28448486328125</v>
      </c>
      <c r="O104" s="1145">
        <v>38.6492919921875</v>
      </c>
      <c r="P104" s="1151">
        <f t="shared" si="0"/>
        <v>-7.62939453125E-6</v>
      </c>
      <c r="Q104" s="1177">
        <f>B104-TC3c!K105</f>
        <v>0.12037684875758714</v>
      </c>
    </row>
    <row r="105" spans="1:17" x14ac:dyDescent="0.2">
      <c r="A105" s="72">
        <v>2009</v>
      </c>
      <c r="B105" s="567">
        <f>avgpoinc!AW98</f>
        <v>26020.223677721697</v>
      </c>
      <c r="C105" s="568">
        <v>21589.949045406956</v>
      </c>
      <c r="D105" s="526">
        <v>29050.750107740387</v>
      </c>
      <c r="E105" s="526">
        <v>36720.427394216124</v>
      </c>
      <c r="F105" s="536">
        <f>B105*0.5/'TC5'!B105</f>
        <v>0.2061651349067688</v>
      </c>
      <c r="G105" s="547">
        <v>0.21865743398666382</v>
      </c>
      <c r="H105" s="557">
        <v>0.19701164960861206</v>
      </c>
      <c r="I105" s="896">
        <v>0.23484408855438232</v>
      </c>
      <c r="L105" s="1145">
        <v>223.26182556152344</v>
      </c>
      <c r="M105" s="1145">
        <v>104.5870361328125</v>
      </c>
      <c r="N105" s="1145">
        <v>79.16497802734375</v>
      </c>
      <c r="O105" s="1145">
        <v>39.509815216064453</v>
      </c>
      <c r="P105" s="1151">
        <f t="shared" si="0"/>
        <v>-3.814697265625E-6</v>
      </c>
      <c r="Q105" s="1177">
        <f>B105-TC3c!K106</f>
        <v>0.14518763978412608</v>
      </c>
    </row>
    <row r="106" spans="1:17" x14ac:dyDescent="0.2">
      <c r="A106" s="67">
        <v>2010</v>
      </c>
      <c r="B106" s="569">
        <f>avgpoinc!AW99</f>
        <v>26460.780484112729</v>
      </c>
      <c r="C106" s="570">
        <v>21751.534732067466</v>
      </c>
      <c r="D106" s="524">
        <v>28999.23537525149</v>
      </c>
      <c r="E106" s="524">
        <v>39867.386161900991</v>
      </c>
      <c r="F106" s="533">
        <f>B106*0.5/'TC5'!B106</f>
        <v>0.20306146144866943</v>
      </c>
      <c r="G106" s="544">
        <v>0.21348798274993896</v>
      </c>
      <c r="H106" s="559">
        <v>0.19490379095077515</v>
      </c>
      <c r="I106" s="897">
        <v>0.23726582527160645</v>
      </c>
      <c r="L106" s="1145">
        <v>225.67851257324219</v>
      </c>
      <c r="M106" s="1145">
        <v>105.47168731689453</v>
      </c>
      <c r="N106" s="1145">
        <v>79.845718383789062</v>
      </c>
      <c r="O106" s="1145">
        <v>40.361110687255859</v>
      </c>
      <c r="P106" s="1151">
        <f t="shared" si="0"/>
        <v>-3.814697265625E-6</v>
      </c>
      <c r="Q106" s="1177">
        <f>B106-TC3c!K107</f>
        <v>0.19374803281607456</v>
      </c>
    </row>
    <row r="107" spans="1:17" x14ac:dyDescent="0.2">
      <c r="A107" s="67">
        <v>2011</v>
      </c>
      <c r="B107" s="569">
        <f>avgpoinc!AW100</f>
        <v>26444.474545838359</v>
      </c>
      <c r="C107" s="570">
        <v>21499.451337673665</v>
      </c>
      <c r="D107" s="524">
        <v>29278.125390808291</v>
      </c>
      <c r="E107" s="524">
        <v>39727.571849434891</v>
      </c>
      <c r="F107" s="533">
        <f>B107*0.5/'TC5'!B107</f>
        <v>0.19952374696731565</v>
      </c>
      <c r="G107" s="544">
        <v>0.21246886253356934</v>
      </c>
      <c r="H107" s="559">
        <v>0.18828755617141724</v>
      </c>
      <c r="I107" s="897">
        <v>0.23630750179290771</v>
      </c>
      <c r="L107" s="1145">
        <v>227.76416015625</v>
      </c>
      <c r="M107" s="1145">
        <v>105.87082672119141</v>
      </c>
      <c r="N107" s="1145">
        <v>80.658164978027344</v>
      </c>
      <c r="O107" s="1145">
        <v>41.235176086425781</v>
      </c>
      <c r="P107" s="1151">
        <f t="shared" si="0"/>
        <v>-7.62939453125E-6</v>
      </c>
      <c r="Q107" s="1177">
        <f>B107-TC3c!K108</f>
        <v>0.19876728679446387</v>
      </c>
    </row>
    <row r="108" spans="1:17" x14ac:dyDescent="0.2">
      <c r="A108" s="67">
        <v>2012</v>
      </c>
      <c r="B108" s="569">
        <f>avgpoinc!AW101</f>
        <v>26265.373906156045</v>
      </c>
      <c r="C108" s="570">
        <v>20977.189043124999</v>
      </c>
      <c r="D108" s="524">
        <v>28497.97846875</v>
      </c>
      <c r="E108" s="524">
        <v>42561.575325625003</v>
      </c>
      <c r="F108" s="533">
        <f>B108*0.5/'TC5'!B108</f>
        <v>0.1933901309967041</v>
      </c>
      <c r="G108" s="544">
        <v>0.20661801099777222</v>
      </c>
      <c r="H108" s="559">
        <v>0.17859119176864624</v>
      </c>
      <c r="I108" s="897">
        <v>0.24245977401733398</v>
      </c>
      <c r="L108" s="1145">
        <v>229.83241271972656</v>
      </c>
      <c r="M108" s="1145">
        <v>105.91501617431641</v>
      </c>
      <c r="N108" s="1145">
        <v>80.83587646484375</v>
      </c>
      <c r="O108" s="1145">
        <v>43.081527709960938</v>
      </c>
      <c r="P108" s="1151">
        <f t="shared" si="0"/>
        <v>-7.62939453125E-6</v>
      </c>
      <c r="Q108" s="1177">
        <f>B108-TC3c!K109</f>
        <v>0.18133511677660863</v>
      </c>
    </row>
    <row r="109" spans="1:17" x14ac:dyDescent="0.2">
      <c r="A109" s="67">
        <v>2013</v>
      </c>
      <c r="B109" s="569">
        <f>avgpoinc!AW102</f>
        <v>27004.280745233547</v>
      </c>
      <c r="C109" s="570">
        <v>22199.481576364349</v>
      </c>
      <c r="D109" s="524">
        <v>30539.963807911266</v>
      </c>
      <c r="E109" s="524">
        <v>35608.673438726932</v>
      </c>
      <c r="F109" s="533">
        <f>B109*0.5/'TC5'!B109</f>
        <v>0.19874608516693115</v>
      </c>
      <c r="G109" s="544">
        <v>0.21405327320098877</v>
      </c>
      <c r="H109" s="559">
        <v>0.19274836778640747</v>
      </c>
      <c r="I109" s="897">
        <v>0.20946711301803589</v>
      </c>
      <c r="L109" s="1145">
        <v>231.86628723144531</v>
      </c>
      <c r="M109" s="1145">
        <v>105.01406097412109</v>
      </c>
      <c r="N109" s="1145">
        <v>82.326690673828125</v>
      </c>
      <c r="O109" s="1145">
        <v>44.525527954101562</v>
      </c>
      <c r="P109" s="1151">
        <f t="shared" si="0"/>
        <v>7.62939453125E-6</v>
      </c>
      <c r="Q109" s="1177">
        <f>B109-TC3c!K110</f>
        <v>0.17455082888409379</v>
      </c>
    </row>
    <row r="110" spans="1:17" x14ac:dyDescent="0.2">
      <c r="A110" s="67">
        <v>2014</v>
      </c>
      <c r="B110" s="569">
        <f>avgpoinc!AW103</f>
        <v>27353.352738531823</v>
      </c>
      <c r="C110" s="570">
        <v>22847.760226801493</v>
      </c>
      <c r="D110" s="524">
        <v>30576.491545273504</v>
      </c>
      <c r="E110" s="524">
        <v>35236.615768935888</v>
      </c>
      <c r="F110" s="533">
        <f>B110*0.5/'TC5'!B110</f>
        <v>0.1966254115104675</v>
      </c>
      <c r="G110" s="544">
        <v>0.21541517972946167</v>
      </c>
      <c r="H110" s="559">
        <v>0.18869304656982422</v>
      </c>
      <c r="I110" s="897">
        <v>0.20351600646972656</v>
      </c>
      <c r="L110" s="1145">
        <v>234.00212097167969</v>
      </c>
      <c r="M110" s="1145">
        <v>104.97441864013672</v>
      </c>
      <c r="N110" s="1145">
        <v>82.985137939453125</v>
      </c>
      <c r="O110" s="1145">
        <v>46.042572021484375</v>
      </c>
      <c r="P110" s="1151">
        <f t="shared" si="0"/>
        <v>-7.62939453125E-6</v>
      </c>
      <c r="Q110" s="1177">
        <f>B110-TC3c!K111</f>
        <v>0.17315095347657916</v>
      </c>
    </row>
    <row r="111" spans="1:17" x14ac:dyDescent="0.2">
      <c r="A111" s="67">
        <v>2015</v>
      </c>
      <c r="B111" s="569">
        <f>avgpoinc!AW104</f>
        <v>27951.028631277812</v>
      </c>
      <c r="C111" s="570">
        <v>23240.144272270656</v>
      </c>
      <c r="D111" s="524">
        <v>30814.481912999054</v>
      </c>
      <c r="E111" s="524">
        <v>37434.182887235846</v>
      </c>
      <c r="F111" s="533">
        <f>B111*0.5/'TC5'!B111</f>
        <v>0.19771987199783322</v>
      </c>
      <c r="G111" s="544">
        <v>0.21653568744659424</v>
      </c>
      <c r="H111" s="559">
        <v>0.18844872713088989</v>
      </c>
      <c r="I111" s="897">
        <v>0.20861631631851196</v>
      </c>
      <c r="L111" s="1145">
        <v>236.15518188476562</v>
      </c>
      <c r="M111" s="1145">
        <v>106.14626312255859</v>
      </c>
      <c r="N111" s="1145">
        <v>83.944061279296875</v>
      </c>
      <c r="O111" s="1145">
        <v>46.064861297607422</v>
      </c>
      <c r="P111" s="1151">
        <f t="shared" ref="P111:P115" si="1">L111-M111-N111-O111</f>
        <v>-3.814697265625E-6</v>
      </c>
      <c r="Q111" s="1177">
        <f>B111-TC3c!K112</f>
        <v>0.15996359699056484</v>
      </c>
    </row>
    <row r="112" spans="1:17" x14ac:dyDescent="0.2">
      <c r="A112" s="67">
        <v>2016</v>
      </c>
      <c r="B112" s="569">
        <f>avgpoinc!AW105</f>
        <v>27650.47758027782</v>
      </c>
      <c r="C112" s="570">
        <v>22971.462095401344</v>
      </c>
      <c r="D112" s="524">
        <v>30188.418840952174</v>
      </c>
      <c r="E112" s="524">
        <v>38091.782747498371</v>
      </c>
      <c r="F112" s="533">
        <f>B112*0.5/'TC5'!B112</f>
        <v>0.1961332559585571</v>
      </c>
      <c r="G112" s="544">
        <v>0.21486347913742065</v>
      </c>
      <c r="H112" s="559">
        <v>0.18682092428207397</v>
      </c>
      <c r="I112" s="897">
        <v>0.20853382349014282</v>
      </c>
      <c r="L112" s="1145">
        <v>238.30194091796875</v>
      </c>
      <c r="M112" s="1145">
        <v>107.76097106933594</v>
      </c>
      <c r="N112" s="1145">
        <v>84.026763916015625</v>
      </c>
      <c r="O112" s="1145">
        <v>46.514213562011719</v>
      </c>
      <c r="P112" s="1151">
        <f t="shared" si="1"/>
        <v>-7.62939453125E-6</v>
      </c>
      <c r="Q112" s="1177">
        <f>B112-TC3c!K113</f>
        <v>0.15148025549933664</v>
      </c>
    </row>
    <row r="113" spans="1:17" x14ac:dyDescent="0.2">
      <c r="A113" s="67">
        <v>2017</v>
      </c>
      <c r="B113" s="569">
        <f>avgpoinc!AW106</f>
        <v>28250.044890209836</v>
      </c>
      <c r="C113" s="570">
        <v>22699.652396111829</v>
      </c>
      <c r="D113" s="524">
        <v>29946.819289619511</v>
      </c>
      <c r="E113" s="524">
        <v>46555.902892772239</v>
      </c>
      <c r="F113" s="533">
        <f>B113*0.5/'TC5'!B113</f>
        <v>0.1965644359588623</v>
      </c>
      <c r="G113" s="544">
        <v>0.21043384075164795</v>
      </c>
      <c r="H113" s="559">
        <v>0.17960047721862793</v>
      </c>
      <c r="I113" s="897">
        <v>0.24676716327667236</v>
      </c>
      <c r="L113" s="1145">
        <v>240.28347778320312</v>
      </c>
      <c r="M113" s="1145">
        <v>110.70642852783203</v>
      </c>
      <c r="N113" s="1145">
        <v>84.623428344726562</v>
      </c>
      <c r="O113" s="1145">
        <v>44.953624725341797</v>
      </c>
      <c r="P113" s="1151">
        <f t="shared" si="1"/>
        <v>-3.814697265625E-6</v>
      </c>
      <c r="Q113" s="1177">
        <f>B113-TC3c!K114</f>
        <v>0.14651504696666962</v>
      </c>
    </row>
    <row r="114" spans="1:17" x14ac:dyDescent="0.2">
      <c r="A114" s="67">
        <v>2018</v>
      </c>
      <c r="B114" s="569">
        <f>avgpoinc!AW107</f>
        <v>28222.657329095044</v>
      </c>
      <c r="C114" s="570">
        <v>22628.625</v>
      </c>
      <c r="D114" s="524">
        <v>29811.203125</v>
      </c>
      <c r="E114" s="524">
        <v>46919</v>
      </c>
      <c r="F114" s="533">
        <f>B114*0.5/'TC5'!B114</f>
        <v>0.19308435916900635</v>
      </c>
      <c r="G114" s="544">
        <v>0.20797055959701538</v>
      </c>
      <c r="H114" s="559">
        <v>0.17529124021530151</v>
      </c>
      <c r="I114" s="897">
        <v>0.24288260936737061</v>
      </c>
      <c r="L114" s="1145">
        <v>242.04623413085938</v>
      </c>
      <c r="M114" s="1145">
        <v>111.51515960693359</v>
      </c>
      <c r="N114" s="1145">
        <v>85.237167358398438</v>
      </c>
      <c r="O114" s="1145">
        <v>45.293903350830078</v>
      </c>
      <c r="P114" s="1151">
        <f t="shared" si="1"/>
        <v>3.814697265625E-6</v>
      </c>
      <c r="Q114" s="1177">
        <f>B114-TC3c!K115</f>
        <v>0.13807145490864059</v>
      </c>
    </row>
    <row r="115" spans="1:17" x14ac:dyDescent="0.2">
      <c r="A115" s="67">
        <v>2019</v>
      </c>
      <c r="B115" s="569">
        <f>avgpoinc!AW108</f>
        <v>28415.01022811756</v>
      </c>
      <c r="C115" s="570">
        <v>22692.461842437759</v>
      </c>
      <c r="D115" s="524">
        <v>29921.262045148247</v>
      </c>
      <c r="E115" s="524">
        <v>48014.822431594905</v>
      </c>
      <c r="F115" s="533">
        <f>B115*0.5/'TC5'!B115</f>
        <v>0.19342643022537231</v>
      </c>
      <c r="G115" s="544">
        <v>0.20741647481918335</v>
      </c>
      <c r="H115" s="559">
        <v>0.1758607029914856</v>
      </c>
      <c r="I115" s="897">
        <v>0.24560809135437012</v>
      </c>
      <c r="L115" s="1145">
        <v>244.22463989257812</v>
      </c>
      <c r="M115" s="1145">
        <v>112.518798828125</v>
      </c>
      <c r="N115" s="1145">
        <v>86.004302978515625</v>
      </c>
      <c r="O115" s="1145">
        <v>45.701549530029297</v>
      </c>
      <c r="P115" s="1151">
        <f t="shared" si="1"/>
        <v>-1.1444091796875E-5</v>
      </c>
      <c r="Q115" s="1177">
        <f>B115-TC3c!K116</f>
        <v>-60.674399395604269</v>
      </c>
    </row>
    <row r="116" spans="1:17" ht="17" thickBot="1" x14ac:dyDescent="0.25">
      <c r="A116" s="1105"/>
      <c r="B116" s="1124"/>
      <c r="C116" s="1125"/>
      <c r="D116" s="1107"/>
      <c r="E116" s="1107"/>
      <c r="F116" s="1115"/>
      <c r="G116" s="1116"/>
      <c r="H116" s="1117"/>
      <c r="I116" s="1134"/>
      <c r="L116" s="902"/>
      <c r="P116" s="902"/>
      <c r="Q116" s="903"/>
    </row>
    <row r="117" spans="1:17" ht="17" thickTop="1" x14ac:dyDescent="0.2">
      <c r="A117" s="61"/>
      <c r="B117" s="60"/>
      <c r="C117" s="60"/>
      <c r="D117" s="60"/>
      <c r="E117" s="60"/>
      <c r="F117" s="60"/>
      <c r="G117" s="60"/>
      <c r="H117" s="60"/>
      <c r="I117" s="60"/>
    </row>
    <row r="118" spans="1:17" x14ac:dyDescent="0.2">
      <c r="D118" s="57"/>
      <c r="E118" s="57"/>
      <c r="F118" s="57"/>
      <c r="G118" s="57"/>
      <c r="H118" s="57"/>
      <c r="I118" s="57"/>
    </row>
    <row r="120" spans="1:17" x14ac:dyDescent="0.2">
      <c r="B120" s="212"/>
      <c r="C120" s="212"/>
      <c r="D120" s="212"/>
      <c r="E120" s="212"/>
      <c r="F120" s="212"/>
      <c r="G120" s="212"/>
      <c r="H120" s="212"/>
      <c r="I120" s="212"/>
    </row>
  </sheetData>
  <mergeCells count="4">
    <mergeCell ref="A3:I3"/>
    <mergeCell ref="B6:I6"/>
    <mergeCell ref="B7:E7"/>
    <mergeCell ref="F7:I7"/>
  </mergeCells>
  <hyperlinks>
    <hyperlink ref="A1" location="Index!A1" display="Back to index" xr:uid="{00000000-0004-0000-38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8" tint="0.39997558519241921"/>
  </sheetPr>
  <dimension ref="A1:Q120"/>
  <sheetViews>
    <sheetView workbookViewId="0">
      <pane xSplit="1" ySplit="8" topLeftCell="B82" activePane="bottomRight" state="frozen"/>
      <selection activeCell="B120" sqref="B120:K120"/>
      <selection pane="topRight" activeCell="B120" sqref="B120:K120"/>
      <selection pane="bottomLeft" activeCell="B120" sqref="B120:K120"/>
      <selection pane="bottomRight" activeCell="X140" sqref="X140"/>
    </sheetView>
  </sheetViews>
  <sheetFormatPr baseColWidth="10" defaultColWidth="10.83203125" defaultRowHeight="16" x14ac:dyDescent="0.2"/>
  <cols>
    <col min="1" max="1" width="10.83203125" style="56"/>
    <col min="2" max="9" width="12" style="56" customWidth="1"/>
    <col min="10" max="16384" width="10.83203125" style="56"/>
  </cols>
  <sheetData>
    <row r="1" spans="1:17" x14ac:dyDescent="0.2">
      <c r="A1" s="52" t="s">
        <v>37</v>
      </c>
      <c r="B1" s="52"/>
      <c r="C1" s="52"/>
      <c r="F1" s="100"/>
      <c r="G1" s="100"/>
      <c r="H1" s="100"/>
      <c r="I1" s="100"/>
    </row>
    <row r="2" spans="1:17" ht="17" thickBot="1" x14ac:dyDescent="0.25"/>
    <row r="3" spans="1:17" ht="25" customHeight="1" thickTop="1" x14ac:dyDescent="0.2">
      <c r="A3" s="1385" t="s">
        <v>1030</v>
      </c>
      <c r="B3" s="1386"/>
      <c r="C3" s="1386"/>
      <c r="D3" s="1386"/>
      <c r="E3" s="1386"/>
      <c r="F3" s="1386"/>
      <c r="G3" s="1386"/>
      <c r="H3" s="1386"/>
      <c r="I3" s="1387"/>
    </row>
    <row r="4" spans="1:17" x14ac:dyDescent="0.2">
      <c r="A4" s="96"/>
      <c r="B4" s="97"/>
      <c r="C4" s="97"/>
      <c r="D4" s="59"/>
      <c r="E4" s="59"/>
      <c r="F4" s="59"/>
      <c r="G4" s="59"/>
      <c r="H4" s="59"/>
      <c r="I4" s="208"/>
    </row>
    <row r="5" spans="1:17" x14ac:dyDescent="0.2">
      <c r="A5" s="96"/>
      <c r="B5" s="45" t="s">
        <v>36</v>
      </c>
      <c r="C5" s="45" t="s">
        <v>35</v>
      </c>
      <c r="D5" s="45" t="s">
        <v>34</v>
      </c>
      <c r="E5" s="45" t="s">
        <v>33</v>
      </c>
      <c r="F5" s="48" t="s">
        <v>32</v>
      </c>
      <c r="G5" s="894" t="s">
        <v>31</v>
      </c>
      <c r="H5" s="894" t="s">
        <v>30</v>
      </c>
      <c r="I5" s="500" t="s">
        <v>29</v>
      </c>
    </row>
    <row r="6" spans="1:17" ht="25" customHeight="1" x14ac:dyDescent="0.2">
      <c r="A6" s="96"/>
      <c r="B6" s="1394" t="s">
        <v>683</v>
      </c>
      <c r="C6" s="1393"/>
      <c r="D6" s="1393"/>
      <c r="E6" s="1393"/>
      <c r="F6" s="1393"/>
      <c r="G6" s="1393"/>
      <c r="H6" s="1393"/>
      <c r="I6" s="1418"/>
    </row>
    <row r="7" spans="1:17" ht="20" customHeight="1" x14ac:dyDescent="0.2">
      <c r="A7" s="96"/>
      <c r="B7" s="1372" t="s">
        <v>1059</v>
      </c>
      <c r="C7" s="1373"/>
      <c r="D7" s="1381"/>
      <c r="E7" s="1381"/>
      <c r="F7" s="1373" t="s">
        <v>123</v>
      </c>
      <c r="G7" s="1373"/>
      <c r="H7" s="1381"/>
      <c r="I7" s="1384"/>
      <c r="L7" s="1147" t="s">
        <v>874</v>
      </c>
      <c r="M7" s="1148"/>
      <c r="N7" s="1148"/>
      <c r="O7" s="1148"/>
      <c r="P7" s="1150" t="s">
        <v>440</v>
      </c>
      <c r="Q7" s="1123"/>
    </row>
    <row r="8" spans="1:17" s="87" customFormat="1" ht="52" customHeight="1" x14ac:dyDescent="0.2">
      <c r="A8" s="95"/>
      <c r="B8" s="424" t="s">
        <v>865</v>
      </c>
      <c r="C8" s="893" t="s">
        <v>869</v>
      </c>
      <c r="D8" s="893" t="s">
        <v>870</v>
      </c>
      <c r="E8" s="893" t="s">
        <v>871</v>
      </c>
      <c r="F8" s="424" t="s">
        <v>865</v>
      </c>
      <c r="G8" s="893" t="s">
        <v>869</v>
      </c>
      <c r="H8" s="893" t="s">
        <v>870</v>
      </c>
      <c r="I8" s="895" t="s">
        <v>871</v>
      </c>
      <c r="L8" s="900" t="s">
        <v>865</v>
      </c>
      <c r="M8" s="901" t="s">
        <v>869</v>
      </c>
      <c r="N8" s="901" t="s">
        <v>870</v>
      </c>
      <c r="O8" s="901" t="s">
        <v>871</v>
      </c>
      <c r="P8" s="1150"/>
      <c r="Q8" s="1121"/>
    </row>
    <row r="9" spans="1:17" s="87" customFormat="1" ht="15" hidden="1" customHeight="1" x14ac:dyDescent="0.2">
      <c r="A9" s="93">
        <v>1913</v>
      </c>
      <c r="B9" s="425"/>
      <c r="C9" s="317"/>
      <c r="D9" s="317"/>
      <c r="E9" s="85"/>
      <c r="F9" s="434"/>
      <c r="G9" s="443"/>
      <c r="H9" s="442"/>
      <c r="I9" s="444"/>
      <c r="L9" s="1149"/>
      <c r="M9" s="1149"/>
      <c r="N9" s="1149"/>
      <c r="O9" s="1149"/>
      <c r="P9" s="1121"/>
      <c r="Q9" s="1121"/>
    </row>
    <row r="10" spans="1:17" s="87" customFormat="1" ht="15" hidden="1" customHeight="1" x14ac:dyDescent="0.2">
      <c r="A10" s="92">
        <v>1914</v>
      </c>
      <c r="B10" s="425"/>
      <c r="C10" s="317"/>
      <c r="D10" s="317"/>
      <c r="E10" s="85"/>
      <c r="F10" s="434"/>
      <c r="G10" s="443"/>
      <c r="H10" s="442"/>
      <c r="I10" s="444"/>
      <c r="L10" s="1149"/>
      <c r="M10" s="1149"/>
      <c r="N10" s="1149"/>
      <c r="O10" s="1149"/>
      <c r="P10" s="1121"/>
      <c r="Q10" s="1121"/>
    </row>
    <row r="11" spans="1:17" s="87" customFormat="1" ht="15" hidden="1" customHeight="1" x14ac:dyDescent="0.2">
      <c r="A11" s="92">
        <v>1915</v>
      </c>
      <c r="B11" s="425"/>
      <c r="C11" s="317"/>
      <c r="D11" s="317"/>
      <c r="E11" s="85"/>
      <c r="F11" s="434"/>
      <c r="G11" s="443"/>
      <c r="H11" s="442"/>
      <c r="I11" s="444"/>
      <c r="L11" s="1149"/>
      <c r="M11" s="1149"/>
      <c r="N11" s="1149"/>
      <c r="O11" s="1149"/>
      <c r="P11" s="1121"/>
      <c r="Q11" s="1121"/>
    </row>
    <row r="12" spans="1:17" s="87" customFormat="1" ht="15" hidden="1" customHeight="1" x14ac:dyDescent="0.2">
      <c r="A12" s="92">
        <v>1916</v>
      </c>
      <c r="B12" s="425"/>
      <c r="C12" s="317"/>
      <c r="D12" s="317"/>
      <c r="E12" s="85"/>
      <c r="F12" s="434"/>
      <c r="G12" s="443"/>
      <c r="H12" s="442"/>
      <c r="I12" s="444"/>
      <c r="L12" s="1149"/>
      <c r="M12" s="1149"/>
      <c r="N12" s="1149"/>
      <c r="O12" s="1149"/>
      <c r="P12" s="1121"/>
      <c r="Q12" s="1121"/>
    </row>
    <row r="13" spans="1:17" s="87" customFormat="1" ht="15" hidden="1" customHeight="1" x14ac:dyDescent="0.2">
      <c r="A13" s="92">
        <v>1917</v>
      </c>
      <c r="B13" s="425"/>
      <c r="C13" s="317"/>
      <c r="D13" s="317"/>
      <c r="E13" s="85"/>
      <c r="F13" s="434"/>
      <c r="G13" s="443"/>
      <c r="H13" s="442"/>
      <c r="I13" s="444"/>
      <c r="L13" s="1149"/>
      <c r="M13" s="1149"/>
      <c r="N13" s="1149"/>
      <c r="O13" s="1149"/>
      <c r="P13" s="1121"/>
      <c r="Q13" s="1121"/>
    </row>
    <row r="14" spans="1:17" s="87" customFormat="1" ht="15" hidden="1" customHeight="1" x14ac:dyDescent="0.2">
      <c r="A14" s="92">
        <v>1918</v>
      </c>
      <c r="B14" s="425"/>
      <c r="C14" s="317"/>
      <c r="D14" s="353"/>
      <c r="E14" s="314"/>
      <c r="F14" s="434"/>
      <c r="G14" s="443"/>
      <c r="H14" s="442"/>
      <c r="I14" s="444"/>
      <c r="L14" s="1149"/>
      <c r="M14" s="1149"/>
      <c r="N14" s="1149"/>
      <c r="O14" s="1149"/>
      <c r="P14" s="1121"/>
      <c r="Q14" s="1121"/>
    </row>
    <row r="15" spans="1:17" s="87" customFormat="1" ht="15" hidden="1" customHeight="1" x14ac:dyDescent="0.2">
      <c r="A15" s="91">
        <v>1919</v>
      </c>
      <c r="B15" s="426"/>
      <c r="C15" s="316"/>
      <c r="D15" s="354"/>
      <c r="E15" s="315"/>
      <c r="F15" s="435"/>
      <c r="G15" s="446"/>
      <c r="H15" s="445"/>
      <c r="I15" s="447"/>
      <c r="L15" s="1149"/>
      <c r="M15" s="1149"/>
      <c r="N15" s="1149"/>
      <c r="O15" s="1149"/>
      <c r="P15" s="1121"/>
      <c r="Q15" s="1121"/>
    </row>
    <row r="16" spans="1:17" s="87" customFormat="1" ht="15" hidden="1" customHeight="1" x14ac:dyDescent="0.2">
      <c r="A16" s="92">
        <v>1920</v>
      </c>
      <c r="B16" s="425"/>
      <c r="C16" s="317"/>
      <c r="D16" s="353"/>
      <c r="E16" s="314"/>
      <c r="F16" s="434"/>
      <c r="G16" s="443"/>
      <c r="H16" s="442"/>
      <c r="I16" s="444"/>
      <c r="L16" s="1149"/>
      <c r="M16" s="1149"/>
      <c r="N16" s="1149"/>
      <c r="O16" s="1149"/>
      <c r="P16" s="1121"/>
      <c r="Q16" s="1121"/>
    </row>
    <row r="17" spans="1:17" s="87" customFormat="1" ht="15" hidden="1" customHeight="1" x14ac:dyDescent="0.2">
      <c r="A17" s="92">
        <v>1921</v>
      </c>
      <c r="B17" s="425"/>
      <c r="C17" s="317"/>
      <c r="D17" s="353"/>
      <c r="E17" s="314"/>
      <c r="F17" s="434"/>
      <c r="G17" s="443"/>
      <c r="H17" s="442"/>
      <c r="I17" s="444"/>
      <c r="L17" s="1149"/>
      <c r="M17" s="1149"/>
      <c r="N17" s="1149"/>
      <c r="O17" s="1149"/>
      <c r="P17" s="1121"/>
      <c r="Q17" s="1121"/>
    </row>
    <row r="18" spans="1:17" s="87" customFormat="1" ht="15" hidden="1" customHeight="1" x14ac:dyDescent="0.2">
      <c r="A18" s="92">
        <v>1922</v>
      </c>
      <c r="B18" s="425"/>
      <c r="C18" s="317"/>
      <c r="D18" s="353"/>
      <c r="E18" s="314"/>
      <c r="F18" s="434"/>
      <c r="G18" s="443"/>
      <c r="H18" s="442"/>
      <c r="I18" s="444"/>
      <c r="L18" s="1149"/>
      <c r="M18" s="1149"/>
      <c r="N18" s="1149"/>
      <c r="O18" s="1149"/>
      <c r="P18" s="1121"/>
      <c r="Q18" s="1121"/>
    </row>
    <row r="19" spans="1:17" s="87" customFormat="1" ht="15" hidden="1" customHeight="1" x14ac:dyDescent="0.2">
      <c r="A19" s="92">
        <v>1923</v>
      </c>
      <c r="B19" s="425"/>
      <c r="C19" s="317"/>
      <c r="D19" s="353"/>
      <c r="E19" s="314"/>
      <c r="F19" s="434"/>
      <c r="G19" s="443"/>
      <c r="H19" s="442"/>
      <c r="I19" s="444"/>
      <c r="L19" s="1149"/>
      <c r="M19" s="1149"/>
      <c r="N19" s="1149"/>
      <c r="O19" s="1149"/>
      <c r="P19" s="1121"/>
      <c r="Q19" s="1121"/>
    </row>
    <row r="20" spans="1:17" s="87" customFormat="1" ht="15" hidden="1" customHeight="1" x14ac:dyDescent="0.2">
      <c r="A20" s="92">
        <v>1924</v>
      </c>
      <c r="B20" s="425"/>
      <c r="C20" s="317"/>
      <c r="D20" s="353"/>
      <c r="E20" s="314"/>
      <c r="F20" s="434"/>
      <c r="G20" s="443"/>
      <c r="H20" s="442"/>
      <c r="I20" s="444"/>
      <c r="L20" s="1149"/>
      <c r="M20" s="1149"/>
      <c r="N20" s="1149"/>
      <c r="O20" s="1149"/>
      <c r="P20" s="1121"/>
      <c r="Q20" s="1121"/>
    </row>
    <row r="21" spans="1:17" s="87" customFormat="1" ht="15" hidden="1" customHeight="1" x14ac:dyDescent="0.2">
      <c r="A21" s="92">
        <v>1925</v>
      </c>
      <c r="B21" s="425"/>
      <c r="C21" s="317"/>
      <c r="D21" s="353"/>
      <c r="E21" s="314"/>
      <c r="F21" s="434"/>
      <c r="G21" s="443"/>
      <c r="H21" s="442"/>
      <c r="I21" s="444"/>
      <c r="L21" s="1149"/>
      <c r="M21" s="1149"/>
      <c r="N21" s="1149"/>
      <c r="O21" s="1149"/>
      <c r="P21" s="1121"/>
      <c r="Q21" s="1121"/>
    </row>
    <row r="22" spans="1:17" s="87" customFormat="1" ht="15" hidden="1" customHeight="1" x14ac:dyDescent="0.2">
      <c r="A22" s="92">
        <v>1926</v>
      </c>
      <c r="B22" s="425"/>
      <c r="C22" s="317"/>
      <c r="D22" s="353"/>
      <c r="E22" s="314"/>
      <c r="F22" s="434"/>
      <c r="G22" s="443"/>
      <c r="H22" s="442"/>
      <c r="I22" s="444"/>
      <c r="L22" s="1149"/>
      <c r="M22" s="1149"/>
      <c r="N22" s="1149"/>
      <c r="O22" s="1149"/>
      <c r="P22" s="1121"/>
      <c r="Q22" s="1121"/>
    </row>
    <row r="23" spans="1:17" s="87" customFormat="1" ht="15" hidden="1" customHeight="1" x14ac:dyDescent="0.2">
      <c r="A23" s="92">
        <v>1927</v>
      </c>
      <c r="B23" s="425"/>
      <c r="C23" s="317"/>
      <c r="D23" s="353"/>
      <c r="E23" s="314"/>
      <c r="F23" s="434"/>
      <c r="G23" s="443"/>
      <c r="H23" s="442"/>
      <c r="I23" s="444"/>
      <c r="L23" s="1149"/>
      <c r="M23" s="1149"/>
      <c r="N23" s="1149"/>
      <c r="O23" s="1149"/>
      <c r="P23" s="1121"/>
      <c r="Q23" s="1121"/>
    </row>
    <row r="24" spans="1:17" s="87" customFormat="1" ht="15" hidden="1" customHeight="1" x14ac:dyDescent="0.2">
      <c r="A24" s="92">
        <v>1928</v>
      </c>
      <c r="B24" s="425"/>
      <c r="C24" s="317"/>
      <c r="D24" s="353"/>
      <c r="E24" s="314"/>
      <c r="F24" s="434"/>
      <c r="G24" s="443"/>
      <c r="H24" s="442"/>
      <c r="I24" s="444"/>
      <c r="L24" s="1149"/>
      <c r="M24" s="1149"/>
      <c r="N24" s="1149"/>
      <c r="O24" s="1149"/>
      <c r="P24" s="1121"/>
      <c r="Q24" s="1121"/>
    </row>
    <row r="25" spans="1:17" s="87" customFormat="1" ht="15" hidden="1" customHeight="1" x14ac:dyDescent="0.2">
      <c r="A25" s="91">
        <v>1929</v>
      </c>
      <c r="B25" s="426"/>
      <c r="C25" s="316"/>
      <c r="D25" s="354"/>
      <c r="E25" s="315"/>
      <c r="F25" s="435"/>
      <c r="G25" s="446"/>
      <c r="H25" s="445"/>
      <c r="I25" s="447"/>
      <c r="L25" s="1149"/>
      <c r="M25" s="1149"/>
      <c r="N25" s="1149"/>
      <c r="O25" s="1149"/>
      <c r="P25" s="1121"/>
      <c r="Q25" s="1121"/>
    </row>
    <row r="26" spans="1:17" s="87" customFormat="1" ht="15" hidden="1" customHeight="1" x14ac:dyDescent="0.2">
      <c r="A26" s="92">
        <v>1930</v>
      </c>
      <c r="B26" s="425"/>
      <c r="C26" s="317"/>
      <c r="D26" s="353"/>
      <c r="E26" s="314"/>
      <c r="F26" s="434"/>
      <c r="G26" s="443"/>
      <c r="H26" s="442"/>
      <c r="I26" s="444"/>
      <c r="L26" s="1149"/>
      <c r="M26" s="1149"/>
      <c r="N26" s="1149"/>
      <c r="O26" s="1149"/>
      <c r="P26" s="1121"/>
      <c r="Q26" s="1121"/>
    </row>
    <row r="27" spans="1:17" s="87" customFormat="1" ht="15" hidden="1" customHeight="1" x14ac:dyDescent="0.2">
      <c r="A27" s="92">
        <v>1931</v>
      </c>
      <c r="B27" s="425"/>
      <c r="C27" s="317"/>
      <c r="D27" s="353"/>
      <c r="E27" s="314"/>
      <c r="F27" s="434"/>
      <c r="G27" s="443"/>
      <c r="H27" s="442"/>
      <c r="I27" s="444"/>
      <c r="L27" s="1149"/>
      <c r="M27" s="1149"/>
      <c r="N27" s="1149"/>
      <c r="O27" s="1149"/>
      <c r="P27" s="1121"/>
      <c r="Q27" s="1121"/>
    </row>
    <row r="28" spans="1:17" s="87" customFormat="1" ht="15" hidden="1" customHeight="1" x14ac:dyDescent="0.2">
      <c r="A28" s="92">
        <v>1932</v>
      </c>
      <c r="B28" s="425"/>
      <c r="C28" s="317"/>
      <c r="D28" s="353"/>
      <c r="E28" s="314"/>
      <c r="F28" s="434"/>
      <c r="G28" s="443"/>
      <c r="H28" s="442"/>
      <c r="I28" s="444"/>
      <c r="L28" s="1149"/>
      <c r="M28" s="1149"/>
      <c r="N28" s="1149"/>
      <c r="O28" s="1149"/>
      <c r="P28" s="1121"/>
      <c r="Q28" s="1121"/>
    </row>
    <row r="29" spans="1:17" s="87" customFormat="1" ht="15" hidden="1" customHeight="1" x14ac:dyDescent="0.2">
      <c r="A29" s="92">
        <v>1933</v>
      </c>
      <c r="B29" s="425"/>
      <c r="C29" s="317"/>
      <c r="D29" s="353"/>
      <c r="E29" s="314"/>
      <c r="F29" s="434"/>
      <c r="G29" s="443"/>
      <c r="H29" s="442"/>
      <c r="I29" s="444"/>
      <c r="L29" s="1149"/>
      <c r="M29" s="1149"/>
      <c r="N29" s="1149"/>
      <c r="O29" s="1149"/>
      <c r="P29" s="1121"/>
      <c r="Q29" s="1121"/>
    </row>
    <row r="30" spans="1:17" s="87" customFormat="1" ht="15" hidden="1" customHeight="1" x14ac:dyDescent="0.2">
      <c r="A30" s="92">
        <v>1934</v>
      </c>
      <c r="B30" s="425"/>
      <c r="C30" s="317"/>
      <c r="D30" s="353"/>
      <c r="E30" s="314"/>
      <c r="F30" s="434"/>
      <c r="G30" s="443"/>
      <c r="H30" s="442"/>
      <c r="I30" s="444"/>
      <c r="L30" s="1149"/>
      <c r="M30" s="1149"/>
      <c r="N30" s="1149"/>
      <c r="O30" s="1149"/>
      <c r="P30" s="1121"/>
      <c r="Q30" s="1121"/>
    </row>
    <row r="31" spans="1:17" s="87" customFormat="1" ht="15" hidden="1" customHeight="1" x14ac:dyDescent="0.2">
      <c r="A31" s="92">
        <v>1935</v>
      </c>
      <c r="B31" s="425"/>
      <c r="C31" s="317"/>
      <c r="D31" s="353"/>
      <c r="E31" s="314"/>
      <c r="F31" s="434"/>
      <c r="G31" s="443"/>
      <c r="H31" s="442"/>
      <c r="I31" s="444"/>
      <c r="L31" s="1149"/>
      <c r="M31" s="1149"/>
      <c r="N31" s="1149"/>
      <c r="O31" s="1149"/>
      <c r="P31" s="1121"/>
      <c r="Q31" s="1121"/>
    </row>
    <row r="32" spans="1:17" s="87" customFormat="1" ht="15" hidden="1" customHeight="1" x14ac:dyDescent="0.2">
      <c r="A32" s="92">
        <v>1936</v>
      </c>
      <c r="B32" s="425"/>
      <c r="C32" s="317"/>
      <c r="D32" s="353"/>
      <c r="E32" s="314"/>
      <c r="F32" s="434"/>
      <c r="G32" s="443"/>
      <c r="H32" s="442"/>
      <c r="I32" s="444"/>
      <c r="L32" s="1149"/>
      <c r="M32" s="1149"/>
      <c r="N32" s="1149"/>
      <c r="O32" s="1149"/>
      <c r="P32" s="1121"/>
      <c r="Q32" s="1121"/>
    </row>
    <row r="33" spans="1:17" s="87" customFormat="1" ht="15" hidden="1" customHeight="1" x14ac:dyDescent="0.2">
      <c r="A33" s="92">
        <v>1937</v>
      </c>
      <c r="B33" s="425"/>
      <c r="C33" s="317"/>
      <c r="D33" s="353"/>
      <c r="E33" s="314"/>
      <c r="F33" s="434"/>
      <c r="G33" s="443"/>
      <c r="H33" s="442"/>
      <c r="I33" s="444"/>
      <c r="L33" s="1149"/>
      <c r="M33" s="1149"/>
      <c r="N33" s="1149"/>
      <c r="O33" s="1149"/>
      <c r="P33" s="1121"/>
      <c r="Q33" s="1121"/>
    </row>
    <row r="34" spans="1:17" s="87" customFormat="1" ht="15" hidden="1" customHeight="1" x14ac:dyDescent="0.2">
      <c r="A34" s="92">
        <v>1938</v>
      </c>
      <c r="B34" s="425"/>
      <c r="C34" s="317"/>
      <c r="D34" s="353"/>
      <c r="E34" s="314"/>
      <c r="F34" s="434"/>
      <c r="G34" s="443"/>
      <c r="H34" s="442"/>
      <c r="I34" s="444"/>
      <c r="L34" s="1149"/>
      <c r="M34" s="1149"/>
      <c r="N34" s="1149"/>
      <c r="O34" s="1149"/>
      <c r="P34" s="1121"/>
      <c r="Q34" s="1121"/>
    </row>
    <row r="35" spans="1:17" s="87" customFormat="1" ht="15" hidden="1" customHeight="1" x14ac:dyDescent="0.2">
      <c r="A35" s="91">
        <v>1939</v>
      </c>
      <c r="B35" s="426"/>
      <c r="C35" s="316"/>
      <c r="D35" s="354"/>
      <c r="E35" s="315"/>
      <c r="F35" s="435"/>
      <c r="G35" s="446"/>
      <c r="H35" s="445"/>
      <c r="I35" s="447"/>
      <c r="L35" s="1149"/>
      <c r="M35" s="1149"/>
      <c r="N35" s="1149"/>
      <c r="O35" s="1149"/>
      <c r="P35" s="1121"/>
      <c r="Q35" s="1121"/>
    </row>
    <row r="36" spans="1:17" s="87" customFormat="1" ht="15" hidden="1" customHeight="1" x14ac:dyDescent="0.2">
      <c r="A36" s="92">
        <v>1940</v>
      </c>
      <c r="B36" s="425"/>
      <c r="C36" s="317"/>
      <c r="D36" s="353"/>
      <c r="E36" s="314"/>
      <c r="F36" s="434"/>
      <c r="G36" s="443"/>
      <c r="H36" s="442"/>
      <c r="I36" s="444"/>
      <c r="L36" s="1149"/>
      <c r="M36" s="1149"/>
      <c r="N36" s="1149"/>
      <c r="O36" s="1149"/>
      <c r="P36" s="1121"/>
      <c r="Q36" s="1121"/>
    </row>
    <row r="37" spans="1:17" s="87" customFormat="1" ht="15" hidden="1" customHeight="1" x14ac:dyDescent="0.2">
      <c r="A37" s="92">
        <v>1941</v>
      </c>
      <c r="B37" s="425"/>
      <c r="C37" s="317"/>
      <c r="D37" s="353"/>
      <c r="E37" s="314"/>
      <c r="F37" s="434"/>
      <c r="G37" s="443"/>
      <c r="H37" s="442"/>
      <c r="I37" s="444"/>
      <c r="L37" s="1149"/>
      <c r="M37" s="1149"/>
      <c r="N37" s="1149"/>
      <c r="O37" s="1149"/>
      <c r="P37" s="1121"/>
      <c r="Q37" s="1121"/>
    </row>
    <row r="38" spans="1:17" s="87" customFormat="1" ht="15" hidden="1" customHeight="1" x14ac:dyDescent="0.2">
      <c r="A38" s="92">
        <v>1942</v>
      </c>
      <c r="B38" s="425"/>
      <c r="C38" s="317"/>
      <c r="D38" s="353"/>
      <c r="E38" s="314"/>
      <c r="F38" s="434"/>
      <c r="G38" s="443"/>
      <c r="H38" s="442"/>
      <c r="I38" s="444"/>
      <c r="L38" s="1149"/>
      <c r="M38" s="1149"/>
      <c r="N38" s="1149"/>
      <c r="O38" s="1149"/>
      <c r="P38" s="1121"/>
      <c r="Q38" s="1121"/>
    </row>
    <row r="39" spans="1:17" s="87" customFormat="1" ht="15" hidden="1" customHeight="1" x14ac:dyDescent="0.2">
      <c r="A39" s="92">
        <v>1943</v>
      </c>
      <c r="B39" s="425"/>
      <c r="C39" s="317"/>
      <c r="D39" s="353"/>
      <c r="E39" s="314"/>
      <c r="F39" s="434"/>
      <c r="G39" s="443"/>
      <c r="H39" s="442"/>
      <c r="I39" s="444"/>
      <c r="L39" s="1149"/>
      <c r="M39" s="1149"/>
      <c r="N39" s="1149"/>
      <c r="O39" s="1149"/>
      <c r="P39" s="1121"/>
      <c r="Q39" s="1121"/>
    </row>
    <row r="40" spans="1:17" s="87" customFormat="1" ht="15" hidden="1" customHeight="1" x14ac:dyDescent="0.2">
      <c r="A40" s="92">
        <v>1944</v>
      </c>
      <c r="B40" s="425"/>
      <c r="C40" s="317"/>
      <c r="D40" s="353"/>
      <c r="E40" s="314"/>
      <c r="F40" s="434"/>
      <c r="G40" s="443"/>
      <c r="H40" s="442"/>
      <c r="I40" s="444"/>
      <c r="L40" s="1149"/>
      <c r="M40" s="1149"/>
      <c r="N40" s="1149"/>
      <c r="O40" s="1149"/>
      <c r="P40" s="1121"/>
      <c r="Q40" s="1121"/>
    </row>
    <row r="41" spans="1:17" s="87" customFormat="1" ht="15" hidden="1" customHeight="1" x14ac:dyDescent="0.2">
      <c r="A41" s="92">
        <v>1945</v>
      </c>
      <c r="B41" s="425"/>
      <c r="C41" s="317"/>
      <c r="D41" s="353"/>
      <c r="E41" s="314"/>
      <c r="F41" s="434"/>
      <c r="G41" s="443"/>
      <c r="H41" s="442"/>
      <c r="I41" s="444"/>
      <c r="L41" s="1149"/>
      <c r="M41" s="1149"/>
      <c r="N41" s="1149"/>
      <c r="O41" s="1149"/>
      <c r="P41" s="1121"/>
      <c r="Q41" s="1121"/>
    </row>
    <row r="42" spans="1:17" s="87" customFormat="1" ht="15" hidden="1" customHeight="1" x14ac:dyDescent="0.2">
      <c r="A42" s="92">
        <v>1946</v>
      </c>
      <c r="B42" s="425"/>
      <c r="C42" s="317"/>
      <c r="D42" s="353"/>
      <c r="E42" s="314"/>
      <c r="F42" s="434"/>
      <c r="G42" s="443"/>
      <c r="H42" s="442"/>
      <c r="I42" s="444"/>
      <c r="L42" s="1149"/>
      <c r="M42" s="1149"/>
      <c r="N42" s="1149"/>
      <c r="O42" s="1149"/>
      <c r="P42" s="1121"/>
      <c r="Q42" s="1121"/>
    </row>
    <row r="43" spans="1:17" s="87" customFormat="1" ht="15" hidden="1" customHeight="1" x14ac:dyDescent="0.2">
      <c r="A43" s="92">
        <v>1947</v>
      </c>
      <c r="B43" s="425"/>
      <c r="C43" s="317"/>
      <c r="D43" s="353"/>
      <c r="E43" s="314"/>
      <c r="F43" s="434"/>
      <c r="G43" s="443"/>
      <c r="H43" s="442"/>
      <c r="I43" s="444"/>
      <c r="L43" s="1149"/>
      <c r="M43" s="1149"/>
      <c r="N43" s="1149"/>
      <c r="O43" s="1149"/>
      <c r="P43" s="1121"/>
      <c r="Q43" s="1121"/>
    </row>
    <row r="44" spans="1:17" s="87" customFormat="1" ht="15" hidden="1" customHeight="1" x14ac:dyDescent="0.2">
      <c r="A44" s="92">
        <v>1948</v>
      </c>
      <c r="B44" s="425"/>
      <c r="C44" s="317"/>
      <c r="D44" s="353"/>
      <c r="E44" s="314"/>
      <c r="F44" s="434"/>
      <c r="G44" s="443"/>
      <c r="H44" s="442"/>
      <c r="I44" s="444"/>
      <c r="L44" s="1149"/>
      <c r="M44" s="1149"/>
      <c r="N44" s="1149"/>
      <c r="O44" s="1149"/>
      <c r="P44" s="1121"/>
      <c r="Q44" s="1121"/>
    </row>
    <row r="45" spans="1:17" s="87" customFormat="1" ht="15" hidden="1" customHeight="1" x14ac:dyDescent="0.2">
      <c r="A45" s="91">
        <v>1949</v>
      </c>
      <c r="B45" s="426"/>
      <c r="C45" s="316"/>
      <c r="D45" s="354"/>
      <c r="E45" s="315"/>
      <c r="F45" s="435"/>
      <c r="G45" s="446"/>
      <c r="H45" s="445"/>
      <c r="I45" s="447"/>
      <c r="L45" s="1149"/>
      <c r="M45" s="1149"/>
      <c r="N45" s="1149"/>
      <c r="O45" s="1149"/>
      <c r="P45" s="1121"/>
      <c r="Q45" s="1121"/>
    </row>
    <row r="46" spans="1:17" s="87" customFormat="1" ht="15" hidden="1" customHeight="1" x14ac:dyDescent="0.2">
      <c r="A46" s="92">
        <v>1950</v>
      </c>
      <c r="B46" s="425"/>
      <c r="C46" s="317"/>
      <c r="D46" s="353"/>
      <c r="E46" s="314"/>
      <c r="F46" s="434"/>
      <c r="G46" s="443"/>
      <c r="H46" s="442"/>
      <c r="I46" s="444"/>
      <c r="L46" s="1149"/>
      <c r="M46" s="1149"/>
      <c r="N46" s="1149"/>
      <c r="O46" s="1149"/>
      <c r="P46" s="1121"/>
      <c r="Q46" s="1121"/>
    </row>
    <row r="47" spans="1:17" s="87" customFormat="1" ht="15" hidden="1" customHeight="1" x14ac:dyDescent="0.2">
      <c r="A47" s="92">
        <v>1951</v>
      </c>
      <c r="B47" s="425"/>
      <c r="C47" s="317"/>
      <c r="D47" s="353"/>
      <c r="E47" s="314"/>
      <c r="F47" s="434"/>
      <c r="G47" s="443"/>
      <c r="H47" s="442"/>
      <c r="I47" s="444"/>
      <c r="L47" s="1149"/>
      <c r="M47" s="1149"/>
      <c r="N47" s="1149"/>
      <c r="O47" s="1149"/>
      <c r="P47" s="1121"/>
      <c r="Q47" s="1121"/>
    </row>
    <row r="48" spans="1:17" s="87" customFormat="1" ht="15" hidden="1" customHeight="1" x14ac:dyDescent="0.2">
      <c r="A48" s="92">
        <v>1952</v>
      </c>
      <c r="B48" s="425"/>
      <c r="C48" s="317"/>
      <c r="D48" s="353"/>
      <c r="E48" s="314"/>
      <c r="F48" s="434"/>
      <c r="G48" s="443"/>
      <c r="H48" s="442"/>
      <c r="I48" s="444"/>
      <c r="L48" s="1149"/>
      <c r="M48" s="1149"/>
      <c r="N48" s="1149"/>
      <c r="O48" s="1149"/>
      <c r="P48" s="1121"/>
      <c r="Q48" s="1121"/>
    </row>
    <row r="49" spans="1:17" s="87" customFormat="1" ht="15" hidden="1" customHeight="1" x14ac:dyDescent="0.2">
      <c r="A49" s="92">
        <v>1953</v>
      </c>
      <c r="B49" s="425"/>
      <c r="C49" s="317"/>
      <c r="D49" s="353"/>
      <c r="E49" s="314"/>
      <c r="F49" s="434"/>
      <c r="G49" s="443"/>
      <c r="H49" s="442"/>
      <c r="I49" s="444"/>
      <c r="L49" s="1149"/>
      <c r="M49" s="1149"/>
      <c r="N49" s="1149"/>
      <c r="O49" s="1149"/>
      <c r="P49" s="1121"/>
      <c r="Q49" s="1121"/>
    </row>
    <row r="50" spans="1:17" s="87" customFormat="1" ht="15" hidden="1" customHeight="1" x14ac:dyDescent="0.2">
      <c r="A50" s="92">
        <v>1954</v>
      </c>
      <c r="B50" s="425"/>
      <c r="C50" s="317"/>
      <c r="D50" s="353"/>
      <c r="E50" s="314"/>
      <c r="F50" s="434"/>
      <c r="G50" s="443"/>
      <c r="H50" s="442"/>
      <c r="I50" s="444"/>
      <c r="L50" s="1149"/>
      <c r="M50" s="1149"/>
      <c r="N50" s="1149"/>
      <c r="O50" s="1149"/>
      <c r="P50" s="1121"/>
      <c r="Q50" s="1121"/>
    </row>
    <row r="51" spans="1:17" s="87" customFormat="1" ht="15" hidden="1" customHeight="1" x14ac:dyDescent="0.2">
      <c r="A51" s="92">
        <v>1955</v>
      </c>
      <c r="B51" s="425"/>
      <c r="C51" s="317"/>
      <c r="D51" s="353"/>
      <c r="E51" s="314"/>
      <c r="F51" s="434"/>
      <c r="G51" s="443"/>
      <c r="H51" s="442"/>
      <c r="I51" s="444"/>
      <c r="L51" s="1149"/>
      <c r="M51" s="1149"/>
      <c r="N51" s="1149"/>
      <c r="O51" s="1149"/>
      <c r="P51" s="1121"/>
      <c r="Q51" s="1121"/>
    </row>
    <row r="52" spans="1:17" s="87" customFormat="1" ht="15" hidden="1" customHeight="1" x14ac:dyDescent="0.2">
      <c r="A52" s="92">
        <v>1956</v>
      </c>
      <c r="B52" s="425"/>
      <c r="C52" s="317"/>
      <c r="D52" s="353"/>
      <c r="E52" s="314"/>
      <c r="F52" s="434"/>
      <c r="G52" s="443"/>
      <c r="H52" s="442"/>
      <c r="I52" s="444"/>
      <c r="L52" s="1149"/>
      <c r="M52" s="1149"/>
      <c r="N52" s="1149"/>
      <c r="O52" s="1149"/>
      <c r="P52" s="1121"/>
      <c r="Q52" s="1121"/>
    </row>
    <row r="53" spans="1:17" s="87" customFormat="1" ht="15" hidden="1" customHeight="1" x14ac:dyDescent="0.2">
      <c r="A53" s="92">
        <v>1957</v>
      </c>
      <c r="B53" s="425"/>
      <c r="C53" s="317"/>
      <c r="D53" s="353"/>
      <c r="E53" s="314"/>
      <c r="F53" s="434"/>
      <c r="G53" s="443"/>
      <c r="H53" s="442"/>
      <c r="I53" s="444"/>
      <c r="L53" s="1149"/>
      <c r="M53" s="1149"/>
      <c r="N53" s="1149"/>
      <c r="O53" s="1149"/>
      <c r="P53" s="1121"/>
      <c r="Q53" s="1121"/>
    </row>
    <row r="54" spans="1:17" s="87" customFormat="1" ht="15" hidden="1" customHeight="1" x14ac:dyDescent="0.2">
      <c r="A54" s="92">
        <v>1958</v>
      </c>
      <c r="B54" s="425"/>
      <c r="C54" s="317"/>
      <c r="D54" s="353"/>
      <c r="E54" s="314"/>
      <c r="F54" s="434"/>
      <c r="G54" s="443"/>
      <c r="H54" s="442"/>
      <c r="I54" s="444"/>
      <c r="L54" s="1149"/>
      <c r="M54" s="1149"/>
      <c r="N54" s="1149"/>
      <c r="O54" s="1149"/>
      <c r="P54" s="1121"/>
      <c r="Q54" s="1121"/>
    </row>
    <row r="55" spans="1:17" s="87" customFormat="1" ht="15" hidden="1" customHeight="1" x14ac:dyDescent="0.2">
      <c r="A55" s="91">
        <v>1959</v>
      </c>
      <c r="B55" s="426"/>
      <c r="C55" s="316"/>
      <c r="D55" s="354"/>
      <c r="E55" s="315"/>
      <c r="F55" s="435"/>
      <c r="G55" s="446"/>
      <c r="H55" s="445"/>
      <c r="I55" s="447"/>
      <c r="L55" s="1149"/>
      <c r="M55" s="1149"/>
      <c r="N55" s="1149"/>
      <c r="O55" s="1149"/>
      <c r="P55" s="1121"/>
      <c r="Q55" s="1121"/>
    </row>
    <row r="56" spans="1:17" hidden="1" x14ac:dyDescent="0.2">
      <c r="A56" s="67">
        <v>1960</v>
      </c>
      <c r="B56" s="425"/>
      <c r="C56" s="317"/>
      <c r="D56" s="353"/>
      <c r="E56" s="314"/>
      <c r="F56" s="434"/>
      <c r="G56" s="443"/>
      <c r="H56" s="442"/>
      <c r="I56" s="444"/>
      <c r="L56" s="946"/>
      <c r="M56" s="946"/>
      <c r="N56" s="946"/>
      <c r="O56" s="946"/>
      <c r="P56" s="1123"/>
      <c r="Q56" s="1123"/>
    </row>
    <row r="57" spans="1:17" hidden="1" x14ac:dyDescent="0.2">
      <c r="A57" s="67">
        <v>1961</v>
      </c>
      <c r="B57" s="425"/>
      <c r="C57" s="317"/>
      <c r="D57" s="353"/>
      <c r="E57" s="314"/>
      <c r="F57" s="434"/>
      <c r="G57" s="443"/>
      <c r="H57" s="442"/>
      <c r="I57" s="444"/>
      <c r="L57" s="946"/>
      <c r="M57" s="946"/>
      <c r="N57" s="946"/>
      <c r="O57" s="946"/>
      <c r="P57" s="1123"/>
      <c r="Q57" s="1123"/>
    </row>
    <row r="58" spans="1:17" hidden="1" x14ac:dyDescent="0.2">
      <c r="A58" s="67">
        <v>1962</v>
      </c>
      <c r="B58" s="563"/>
      <c r="C58" s="523"/>
      <c r="D58" s="522"/>
      <c r="E58" s="522"/>
      <c r="F58" s="532"/>
      <c r="G58" s="543"/>
      <c r="H58" s="549"/>
      <c r="I58" s="550"/>
      <c r="L58" s="946"/>
      <c r="M58" s="946"/>
      <c r="N58" s="946"/>
      <c r="O58" s="946"/>
      <c r="P58" s="1123"/>
      <c r="Q58" s="1123"/>
    </row>
    <row r="59" spans="1:17" hidden="1" x14ac:dyDescent="0.2">
      <c r="A59" s="67">
        <v>1963</v>
      </c>
      <c r="B59" s="564"/>
      <c r="C59" s="525"/>
      <c r="D59" s="524"/>
      <c r="E59" s="524"/>
      <c r="F59" s="533"/>
      <c r="G59" s="544"/>
      <c r="H59" s="551"/>
      <c r="I59" s="552"/>
      <c r="L59" s="946"/>
      <c r="M59" s="946"/>
      <c r="N59" s="946"/>
      <c r="O59" s="946"/>
      <c r="P59" s="1123"/>
      <c r="Q59" s="1123"/>
    </row>
    <row r="60" spans="1:17" hidden="1" x14ac:dyDescent="0.2">
      <c r="A60" s="67">
        <v>1964</v>
      </c>
      <c r="B60" s="564"/>
      <c r="C60" s="525"/>
      <c r="D60" s="524"/>
      <c r="E60" s="524"/>
      <c r="F60" s="533"/>
      <c r="G60" s="544"/>
      <c r="H60" s="551"/>
      <c r="I60" s="552"/>
      <c r="L60" s="946"/>
      <c r="M60" s="946"/>
      <c r="N60" s="946"/>
      <c r="O60" s="946"/>
      <c r="P60" s="1123"/>
      <c r="Q60" s="1123"/>
    </row>
    <row r="61" spans="1:17" hidden="1" x14ac:dyDescent="0.2">
      <c r="A61" s="67">
        <v>1965</v>
      </c>
      <c r="B61" s="564"/>
      <c r="C61" s="525"/>
      <c r="D61" s="524"/>
      <c r="E61" s="524"/>
      <c r="F61" s="533"/>
      <c r="G61" s="544"/>
      <c r="H61" s="551"/>
      <c r="I61" s="552"/>
      <c r="L61" s="946"/>
      <c r="M61" s="946"/>
      <c r="N61" s="946"/>
      <c r="O61" s="946"/>
      <c r="P61" s="1123"/>
      <c r="Q61" s="1123"/>
    </row>
    <row r="62" spans="1:17" hidden="1" x14ac:dyDescent="0.2">
      <c r="A62" s="67">
        <v>1966</v>
      </c>
      <c r="B62" s="564"/>
      <c r="C62" s="525"/>
      <c r="D62" s="524"/>
      <c r="E62" s="524"/>
      <c r="F62" s="533"/>
      <c r="G62" s="544"/>
      <c r="H62" s="551"/>
      <c r="I62" s="552"/>
      <c r="L62" s="946"/>
      <c r="M62" s="946"/>
      <c r="N62" s="946"/>
      <c r="O62" s="946"/>
      <c r="P62" s="1123"/>
      <c r="Q62" s="1123"/>
    </row>
    <row r="63" spans="1:17" hidden="1" x14ac:dyDescent="0.2">
      <c r="A63" s="67">
        <v>1967</v>
      </c>
      <c r="B63" s="564"/>
      <c r="C63" s="525"/>
      <c r="D63" s="524"/>
      <c r="E63" s="524"/>
      <c r="F63" s="534"/>
      <c r="G63" s="545"/>
      <c r="H63" s="551"/>
      <c r="I63" s="552"/>
      <c r="L63" s="946"/>
      <c r="M63" s="946"/>
      <c r="N63" s="946"/>
      <c r="O63" s="946"/>
      <c r="P63" s="1123"/>
      <c r="Q63" s="1123"/>
    </row>
    <row r="64" spans="1:17" hidden="1" x14ac:dyDescent="0.2">
      <c r="A64" s="67">
        <v>1968</v>
      </c>
      <c r="B64" s="564"/>
      <c r="C64" s="525"/>
      <c r="D64" s="524"/>
      <c r="E64" s="524"/>
      <c r="F64" s="534"/>
      <c r="G64" s="545"/>
      <c r="H64" s="551"/>
      <c r="I64" s="552"/>
      <c r="L64" s="946"/>
      <c r="M64" s="946"/>
      <c r="N64" s="946"/>
      <c r="O64" s="946"/>
      <c r="P64" s="1123"/>
      <c r="Q64" s="1123"/>
    </row>
    <row r="65" spans="1:17" hidden="1" x14ac:dyDescent="0.2">
      <c r="A65" s="72">
        <v>1969</v>
      </c>
      <c r="B65" s="565"/>
      <c r="C65" s="527"/>
      <c r="D65" s="526"/>
      <c r="E65" s="526"/>
      <c r="F65" s="535"/>
      <c r="G65" s="546"/>
      <c r="H65" s="553"/>
      <c r="I65" s="554"/>
      <c r="L65" s="946"/>
      <c r="M65" s="946"/>
      <c r="N65" s="946"/>
      <c r="O65" s="946"/>
      <c r="P65" s="1123"/>
      <c r="Q65" s="1123"/>
    </row>
    <row r="66" spans="1:17" hidden="1" x14ac:dyDescent="0.2">
      <c r="A66" s="67">
        <v>1970</v>
      </c>
      <c r="B66" s="564"/>
      <c r="C66" s="525"/>
      <c r="D66" s="524"/>
      <c r="E66" s="524"/>
      <c r="F66" s="534"/>
      <c r="G66" s="545"/>
      <c r="H66" s="551"/>
      <c r="I66" s="552"/>
      <c r="L66" s="946"/>
      <c r="M66" s="946"/>
      <c r="N66" s="946"/>
      <c r="O66" s="946"/>
      <c r="P66" s="1123"/>
      <c r="Q66" s="1123"/>
    </row>
    <row r="67" spans="1:17" hidden="1" x14ac:dyDescent="0.2">
      <c r="A67" s="67">
        <v>1971</v>
      </c>
      <c r="B67" s="564"/>
      <c r="C67" s="525"/>
      <c r="D67" s="524"/>
      <c r="E67" s="524"/>
      <c r="F67" s="534"/>
      <c r="G67" s="545"/>
      <c r="H67" s="551"/>
      <c r="I67" s="552"/>
      <c r="L67" s="946"/>
      <c r="M67" s="946"/>
      <c r="N67" s="946"/>
      <c r="O67" s="946"/>
      <c r="P67" s="1123"/>
      <c r="Q67" s="1123"/>
    </row>
    <row r="68" spans="1:17" hidden="1" x14ac:dyDescent="0.2">
      <c r="A68" s="67">
        <v>1972</v>
      </c>
      <c r="B68" s="564"/>
      <c r="C68" s="525"/>
      <c r="D68" s="524"/>
      <c r="E68" s="524"/>
      <c r="F68" s="534"/>
      <c r="G68" s="545"/>
      <c r="H68" s="551"/>
      <c r="I68" s="552"/>
      <c r="L68" s="946"/>
      <c r="M68" s="946"/>
      <c r="N68" s="946"/>
      <c r="O68" s="946"/>
      <c r="P68" s="1123"/>
      <c r="Q68" s="1123"/>
    </row>
    <row r="69" spans="1:17" hidden="1" x14ac:dyDescent="0.2">
      <c r="A69" s="67">
        <v>1973</v>
      </c>
      <c r="B69" s="564"/>
      <c r="C69" s="525"/>
      <c r="D69" s="524"/>
      <c r="E69" s="524"/>
      <c r="F69" s="534"/>
      <c r="G69" s="545"/>
      <c r="H69" s="551"/>
      <c r="I69" s="552"/>
      <c r="L69" s="946"/>
      <c r="M69" s="946"/>
      <c r="N69" s="946"/>
      <c r="O69" s="946"/>
      <c r="P69" s="1123"/>
      <c r="Q69" s="1123"/>
    </row>
    <row r="70" spans="1:17" hidden="1" x14ac:dyDescent="0.2">
      <c r="A70" s="67">
        <v>1974</v>
      </c>
      <c r="B70" s="564"/>
      <c r="C70" s="525"/>
      <c r="D70" s="524"/>
      <c r="E70" s="524"/>
      <c r="F70" s="534"/>
      <c r="G70" s="545"/>
      <c r="H70" s="551"/>
      <c r="I70" s="552"/>
      <c r="L70" s="946"/>
      <c r="M70" s="946"/>
      <c r="N70" s="946"/>
      <c r="O70" s="946"/>
      <c r="P70" s="1123"/>
      <c r="Q70" s="1123"/>
    </row>
    <row r="71" spans="1:17" hidden="1" x14ac:dyDescent="0.2">
      <c r="A71" s="67">
        <v>1975</v>
      </c>
      <c r="B71" s="564"/>
      <c r="C71" s="525"/>
      <c r="D71" s="524"/>
      <c r="E71" s="524"/>
      <c r="F71" s="534"/>
      <c r="G71" s="545"/>
      <c r="H71" s="551"/>
      <c r="I71" s="552"/>
      <c r="L71" s="946"/>
      <c r="M71" s="946"/>
      <c r="N71" s="946"/>
      <c r="O71" s="946"/>
      <c r="P71" s="1123"/>
      <c r="Q71" s="1123"/>
    </row>
    <row r="72" spans="1:17" hidden="1" x14ac:dyDescent="0.2">
      <c r="A72" s="67">
        <v>1976</v>
      </c>
      <c r="B72" s="564"/>
      <c r="C72" s="525"/>
      <c r="D72" s="524"/>
      <c r="E72" s="524"/>
      <c r="F72" s="534"/>
      <c r="G72" s="545"/>
      <c r="H72" s="551"/>
      <c r="I72" s="552"/>
      <c r="L72" s="946"/>
      <c r="M72" s="946"/>
      <c r="N72" s="946"/>
      <c r="O72" s="946"/>
      <c r="P72" s="1123"/>
      <c r="Q72" s="1123"/>
    </row>
    <row r="73" spans="1:17" hidden="1" x14ac:dyDescent="0.2">
      <c r="A73" s="67">
        <v>1977</v>
      </c>
      <c r="B73" s="564"/>
      <c r="C73" s="525"/>
      <c r="D73" s="524"/>
      <c r="E73" s="524"/>
      <c r="F73" s="534"/>
      <c r="G73" s="545"/>
      <c r="H73" s="551"/>
      <c r="I73" s="552"/>
      <c r="L73" s="946"/>
      <c r="M73" s="946"/>
      <c r="N73" s="946"/>
      <c r="O73" s="946"/>
      <c r="P73" s="1123"/>
      <c r="Q73" s="1123"/>
    </row>
    <row r="74" spans="1:17" hidden="1" x14ac:dyDescent="0.2">
      <c r="A74" s="67">
        <v>1978</v>
      </c>
      <c r="B74" s="564"/>
      <c r="C74" s="525"/>
      <c r="D74" s="524"/>
      <c r="E74" s="524"/>
      <c r="F74" s="534"/>
      <c r="G74" s="545"/>
      <c r="H74" s="551"/>
      <c r="I74" s="552"/>
      <c r="L74" s="946"/>
      <c r="M74" s="946"/>
      <c r="N74" s="946"/>
      <c r="O74" s="946"/>
      <c r="P74" s="1123"/>
      <c r="Q74" s="1123"/>
    </row>
    <row r="75" spans="1:17" x14ac:dyDescent="0.2">
      <c r="A75" s="72">
        <v>1979</v>
      </c>
      <c r="B75" s="565">
        <f>TC3e!D29</f>
        <v>16059.451745163999</v>
      </c>
      <c r="C75" s="527">
        <v>15671.802724148103</v>
      </c>
      <c r="D75" s="526">
        <v>20127.774203722292</v>
      </c>
      <c r="E75" s="526">
        <v>12359.354485590356</v>
      </c>
      <c r="F75" s="536">
        <f>B75*0.5/TC3e!B29</f>
        <v>0.25443408108387272</v>
      </c>
      <c r="G75" s="547">
        <v>0.27669090032577515</v>
      </c>
      <c r="H75" s="553">
        <v>0.25942975282669067</v>
      </c>
      <c r="I75" s="554">
        <v>0.19795632362365723</v>
      </c>
      <c r="L75" s="1145">
        <v>152.10542297363281</v>
      </c>
      <c r="M75" s="1145">
        <v>86.904472351074219</v>
      </c>
      <c r="N75" s="1145">
        <v>40.102790832519531</v>
      </c>
      <c r="O75" s="1145">
        <v>25.098163604736328</v>
      </c>
      <c r="P75" s="1151">
        <f>L75-M75-N75-O75</f>
        <v>-3.814697265625E-6</v>
      </c>
      <c r="Q75" s="1177">
        <f>B75-TC3e!D29</f>
        <v>0</v>
      </c>
    </row>
    <row r="76" spans="1:17" x14ac:dyDescent="0.2">
      <c r="A76" s="67">
        <v>1980</v>
      </c>
      <c r="B76" s="564">
        <f>TC3e!D30</f>
        <v>15656.210152592022</v>
      </c>
      <c r="C76" s="525">
        <v>15121.417852978993</v>
      </c>
      <c r="D76" s="524">
        <v>19373.632228780632</v>
      </c>
      <c r="E76" s="524">
        <v>12858.039021250499</v>
      </c>
      <c r="F76" s="533">
        <f>B76*0.5/TC3e!B30</f>
        <v>0.25414938748105342</v>
      </c>
      <c r="G76" s="544">
        <v>0.27374124526977539</v>
      </c>
      <c r="H76" s="551">
        <v>0.25880134105682373</v>
      </c>
      <c r="I76" s="552">
        <v>0.20460569858551025</v>
      </c>
      <c r="L76" s="1145">
        <v>155.26800537109375</v>
      </c>
      <c r="M76" s="1145">
        <v>89.20574951171875</v>
      </c>
      <c r="N76" s="1145">
        <v>40.414211273193359</v>
      </c>
      <c r="O76" s="1145">
        <v>25.648042678833008</v>
      </c>
      <c r="P76" s="1151">
        <f t="shared" ref="P76:P110" si="0">L76-M76-N76-O76</f>
        <v>1.9073486328125E-6</v>
      </c>
      <c r="Q76" s="1177">
        <f>B76-TC3e!D30</f>
        <v>0</v>
      </c>
    </row>
    <row r="77" spans="1:17" x14ac:dyDescent="0.2">
      <c r="A77" s="67">
        <v>1981</v>
      </c>
      <c r="B77" s="564">
        <f>TC3e!D31</f>
        <v>15348.50304178994</v>
      </c>
      <c r="C77" s="525">
        <v>14583.093181931326</v>
      </c>
      <c r="D77" s="524">
        <v>18689.876266286414</v>
      </c>
      <c r="E77" s="524">
        <v>13748.654394486801</v>
      </c>
      <c r="F77" s="533">
        <f>B77*0.5/TC3e!B31</f>
        <v>0.24886529961469753</v>
      </c>
      <c r="G77" s="544">
        <v>0.26809835433959961</v>
      </c>
      <c r="H77" s="551">
        <v>0.25055736303329468</v>
      </c>
      <c r="I77" s="552">
        <v>0.20749855041503906</v>
      </c>
      <c r="L77" s="1145">
        <v>158.033203125</v>
      </c>
      <c r="M77" s="1145">
        <v>90.280433654785156</v>
      </c>
      <c r="N77" s="1145">
        <v>41.579658508300781</v>
      </c>
      <c r="O77" s="1145">
        <v>26.17310905456543</v>
      </c>
      <c r="P77" s="1151">
        <f t="shared" si="0"/>
        <v>1.9073486328125E-6</v>
      </c>
      <c r="Q77" s="1177">
        <f>B77-TC3e!D31</f>
        <v>0</v>
      </c>
    </row>
    <row r="78" spans="1:17" x14ac:dyDescent="0.2">
      <c r="A78" s="67">
        <v>1982</v>
      </c>
      <c r="B78" s="564">
        <f>TC3e!D32</f>
        <v>14483.217612138615</v>
      </c>
      <c r="C78" s="525">
        <v>13614.01577267418</v>
      </c>
      <c r="D78" s="524">
        <v>17203.053122187157</v>
      </c>
      <c r="E78" s="524">
        <v>14019.07931242097</v>
      </c>
      <c r="F78" s="533">
        <f>B78*0.5/TC3e!B32</f>
        <v>0.2408238594145892</v>
      </c>
      <c r="G78" s="544">
        <v>0.25758081674575806</v>
      </c>
      <c r="H78" s="551">
        <v>0.24126267433166504</v>
      </c>
      <c r="I78" s="552">
        <v>0.20738857984542847</v>
      </c>
      <c r="L78" s="1145">
        <v>160.6654052734375</v>
      </c>
      <c r="M78" s="1145">
        <v>91.845207214355469</v>
      </c>
      <c r="N78" s="1145">
        <v>42.097660064697266</v>
      </c>
      <c r="O78" s="1145">
        <v>26.722530364990234</v>
      </c>
      <c r="P78" s="1151">
        <f t="shared" si="0"/>
        <v>7.62939453125E-6</v>
      </c>
      <c r="Q78" s="1177">
        <f>B78-TC3e!D32</f>
        <v>0</v>
      </c>
    </row>
    <row r="79" spans="1:17" x14ac:dyDescent="0.2">
      <c r="A79" s="67">
        <v>1983</v>
      </c>
      <c r="B79" s="564">
        <f>TC3e!D33</f>
        <v>14141.506649871175</v>
      </c>
      <c r="C79" s="525">
        <v>13178.87432381803</v>
      </c>
      <c r="D79" s="524">
        <v>16802.436444668558</v>
      </c>
      <c r="E79" s="524">
        <v>14314.105437234404</v>
      </c>
      <c r="F79" s="533">
        <f>B79*0.5/TC3e!B33</f>
        <v>0.23209111630459672</v>
      </c>
      <c r="G79" s="544">
        <v>0.24798828363418579</v>
      </c>
      <c r="H79" s="551">
        <v>0.2322954535484314</v>
      </c>
      <c r="I79" s="552">
        <v>0.20388275384902954</v>
      </c>
      <c r="L79" s="1145">
        <v>163.13459777832031</v>
      </c>
      <c r="M79" s="1145">
        <v>93.902969360351562</v>
      </c>
      <c r="N79" s="1145">
        <v>41.911449432373047</v>
      </c>
      <c r="O79" s="1145">
        <v>27.320180892944336</v>
      </c>
      <c r="P79" s="1151">
        <f t="shared" si="0"/>
        <v>-1.9073486328125E-6</v>
      </c>
      <c r="Q79" s="1177">
        <f>B79-TC3e!D33</f>
        <v>0</v>
      </c>
    </row>
    <row r="80" spans="1:17" x14ac:dyDescent="0.2">
      <c r="A80" s="67">
        <v>1984</v>
      </c>
      <c r="B80" s="564">
        <f>TC3e!D34</f>
        <v>14560.640284769019</v>
      </c>
      <c r="C80" s="525">
        <v>13427.232521945209</v>
      </c>
      <c r="D80" s="524">
        <v>17267.639974177026</v>
      </c>
      <c r="E80" s="524">
        <v>15535.307536394219</v>
      </c>
      <c r="F80" s="533">
        <f>B80*0.5/TC3e!B34</f>
        <v>0.22547430399334165</v>
      </c>
      <c r="G80" s="544">
        <v>0.24189388751983643</v>
      </c>
      <c r="H80" s="551">
        <v>0.22199594974517822</v>
      </c>
      <c r="I80" s="552">
        <v>0.20465087890625</v>
      </c>
      <c r="L80" s="1145">
        <v>165.64979553222656</v>
      </c>
      <c r="M80" s="1145">
        <v>95.861434936523438</v>
      </c>
      <c r="N80" s="1145">
        <v>41.889801025390625</v>
      </c>
      <c r="O80" s="1145">
        <v>27.898561477661133</v>
      </c>
      <c r="P80" s="1151">
        <f t="shared" si="0"/>
        <v>-1.9073486328125E-6</v>
      </c>
      <c r="Q80" s="1177">
        <f>B80-TC3e!D34</f>
        <v>0</v>
      </c>
    </row>
    <row r="81" spans="1:17" x14ac:dyDescent="0.2">
      <c r="A81" s="67">
        <v>1985</v>
      </c>
      <c r="B81" s="564">
        <f>TC3e!D35</f>
        <v>14562.640240671077</v>
      </c>
      <c r="C81" s="525">
        <v>13477.351545491654</v>
      </c>
      <c r="D81" s="524">
        <v>17085.363020753761</v>
      </c>
      <c r="E81" s="524">
        <v>15563.91170192069</v>
      </c>
      <c r="F81" s="533">
        <f>B81*0.5/TC3e!B35</f>
        <v>0.22506980930918477</v>
      </c>
      <c r="G81" s="544">
        <v>0.24071979522705078</v>
      </c>
      <c r="H81" s="551">
        <v>0.22177261114120483</v>
      </c>
      <c r="I81" s="552">
        <v>0.20405352115631104</v>
      </c>
      <c r="L81" s="1145">
        <v>168.20500183105469</v>
      </c>
      <c r="M81" s="1145">
        <v>97.539947509765625</v>
      </c>
      <c r="N81" s="1145">
        <v>42.291419982910156</v>
      </c>
      <c r="O81" s="1145">
        <v>28.373630523681641</v>
      </c>
      <c r="P81" s="1151">
        <f t="shared" si="0"/>
        <v>3.814697265625E-6</v>
      </c>
      <c r="Q81" s="1177">
        <f>B81-TC3e!D35</f>
        <v>0</v>
      </c>
    </row>
    <row r="82" spans="1:17" x14ac:dyDescent="0.2">
      <c r="A82" s="67">
        <v>1986</v>
      </c>
      <c r="B82" s="564">
        <f>TC3e!D36</f>
        <v>14486.867524923742</v>
      </c>
      <c r="C82" s="525">
        <v>13581.657129231537</v>
      </c>
      <c r="D82" s="524">
        <v>16503.466133942606</v>
      </c>
      <c r="E82" s="524">
        <v>15459.458699801637</v>
      </c>
      <c r="F82" s="533">
        <f>B82*0.5/TC3e!B36</f>
        <v>0.22153218528683213</v>
      </c>
      <c r="G82" s="544">
        <v>0.23739200830459595</v>
      </c>
      <c r="H82" s="551">
        <v>0.21145027875900269</v>
      </c>
      <c r="I82" s="552">
        <v>0.20595908164978027</v>
      </c>
      <c r="L82" s="1145">
        <v>170.55580139160156</v>
      </c>
      <c r="M82" s="1145">
        <v>99.434600830078125</v>
      </c>
      <c r="N82" s="1145">
        <v>42.185878753662109</v>
      </c>
      <c r="O82" s="1145">
        <v>28.935321807861328</v>
      </c>
      <c r="P82" s="1151">
        <f t="shared" si="0"/>
        <v>0</v>
      </c>
      <c r="Q82" s="1177">
        <f>B82-TC3e!D36</f>
        <v>0</v>
      </c>
    </row>
    <row r="83" spans="1:17" x14ac:dyDescent="0.2">
      <c r="A83" s="67">
        <v>1987</v>
      </c>
      <c r="B83" s="564">
        <f>TC3e!D37</f>
        <v>14768.026546118614</v>
      </c>
      <c r="C83" s="525">
        <v>13870.847064169478</v>
      </c>
      <c r="D83" s="524">
        <v>17763.993624931627</v>
      </c>
      <c r="E83" s="524">
        <v>14440.365077149241</v>
      </c>
      <c r="F83" s="533">
        <f>B83*0.5/TC3e!B37</f>
        <v>0.22046822738536742</v>
      </c>
      <c r="G83" s="544">
        <v>0.23212289810180664</v>
      </c>
      <c r="H83" s="551">
        <v>0.21632808446884155</v>
      </c>
      <c r="I83" s="552">
        <v>0.20679712295532227</v>
      </c>
      <c r="L83" s="1145">
        <v>172.55160522460938</v>
      </c>
      <c r="M83" s="1145">
        <v>100.53583526611328</v>
      </c>
      <c r="N83" s="1145">
        <v>42.475349426269531</v>
      </c>
      <c r="O83" s="1145">
        <v>29.540416717529297</v>
      </c>
      <c r="P83" s="1151">
        <f t="shared" si="0"/>
        <v>3.814697265625E-6</v>
      </c>
      <c r="Q83" s="1177">
        <f>B83-TC3e!D37</f>
        <v>0</v>
      </c>
    </row>
    <row r="84" spans="1:17" x14ac:dyDescent="0.2">
      <c r="A84" s="67">
        <v>1988</v>
      </c>
      <c r="B84" s="564">
        <f>TC3e!D38</f>
        <v>14984.752477060385</v>
      </c>
      <c r="C84" s="525">
        <v>14123.595282698296</v>
      </c>
      <c r="D84" s="524">
        <v>18402.573442503606</v>
      </c>
      <c r="E84" s="524">
        <v>13946.817476389573</v>
      </c>
      <c r="F84" s="533">
        <f>B84*0.5/TC3e!B38</f>
        <v>0.21288271241086906</v>
      </c>
      <c r="G84" s="544">
        <v>0.22548860311508179</v>
      </c>
      <c r="H84" s="551">
        <v>0.20714324712753296</v>
      </c>
      <c r="I84" s="552">
        <v>0.19930344820022583</v>
      </c>
      <c r="L84" s="1145">
        <v>174.34440612792969</v>
      </c>
      <c r="M84" s="1145">
        <v>101.15705108642578</v>
      </c>
      <c r="N84" s="1145">
        <v>43.184032440185547</v>
      </c>
      <c r="O84" s="1145">
        <v>30.003318786621094</v>
      </c>
      <c r="P84" s="1151">
        <f t="shared" si="0"/>
        <v>3.814697265625E-6</v>
      </c>
      <c r="Q84" s="1177">
        <f>B84-TC3e!D38</f>
        <v>0</v>
      </c>
    </row>
    <row r="85" spans="1:17" x14ac:dyDescent="0.2">
      <c r="A85" s="72">
        <v>1989</v>
      </c>
      <c r="B85" s="565">
        <f>TC3e!D39</f>
        <v>15302.516125703158</v>
      </c>
      <c r="C85" s="527">
        <v>14387.896543168688</v>
      </c>
      <c r="D85" s="526">
        <v>18915.924994826684</v>
      </c>
      <c r="E85" s="526">
        <v>14284.172841565594</v>
      </c>
      <c r="F85" s="536">
        <f>B85*0.5/TC3e!B39</f>
        <v>0.21565655936305161</v>
      </c>
      <c r="G85" s="547">
        <v>0.22783881425857544</v>
      </c>
      <c r="H85" s="553">
        <v>0.21190494298934937</v>
      </c>
      <c r="I85" s="554">
        <v>0.2010381817817688</v>
      </c>
      <c r="L85" s="1145">
        <v>176.06019592285156</v>
      </c>
      <c r="M85" s="1145">
        <v>102.06158447265625</v>
      </c>
      <c r="N85" s="1145">
        <v>43.370861053466797</v>
      </c>
      <c r="O85" s="1145">
        <v>30.627756118774414</v>
      </c>
      <c r="P85" s="1151">
        <f t="shared" si="0"/>
        <v>-5.7220458984375E-6</v>
      </c>
      <c r="Q85" s="1177">
        <f>B85-TC3e!D39</f>
        <v>0</v>
      </c>
    </row>
    <row r="86" spans="1:17" x14ac:dyDescent="0.2">
      <c r="A86" s="67">
        <v>1990</v>
      </c>
      <c r="B86" s="564">
        <f>TC3e!D40</f>
        <v>15400.477247985022</v>
      </c>
      <c r="C86" s="525">
        <v>14514.654097031704</v>
      </c>
      <c r="D86" s="524">
        <v>19040.27672034545</v>
      </c>
      <c r="E86" s="524">
        <v>14353.301354432153</v>
      </c>
      <c r="F86" s="533">
        <f>B86*0.5/TC3e!B40</f>
        <v>0.2151167969031248</v>
      </c>
      <c r="G86" s="544">
        <v>0.22783857583999634</v>
      </c>
      <c r="H86" s="551">
        <v>0.2101515531539917</v>
      </c>
      <c r="I86" s="552">
        <v>0.20279234647750854</v>
      </c>
      <c r="L86" s="1145">
        <v>178.36500549316406</v>
      </c>
      <c r="M86" s="1145">
        <v>103.0943603515625</v>
      </c>
      <c r="N86" s="1145">
        <v>44.0936279296875</v>
      </c>
      <c r="O86" s="1145">
        <v>31.17701530456543</v>
      </c>
      <c r="P86" s="1151">
        <f t="shared" si="0"/>
        <v>1.9073486328125E-6</v>
      </c>
      <c r="Q86" s="1177">
        <f>B86-TC3e!D40</f>
        <v>0</v>
      </c>
    </row>
    <row r="87" spans="1:17" x14ac:dyDescent="0.2">
      <c r="A87" s="67">
        <v>1991</v>
      </c>
      <c r="B87" s="564">
        <f>TC3e!D41</f>
        <v>15307.010219565491</v>
      </c>
      <c r="C87" s="525">
        <v>14178.093805312334</v>
      </c>
      <c r="D87" s="524">
        <v>19057.74615554807</v>
      </c>
      <c r="E87" s="524">
        <v>14814.580952047632</v>
      </c>
      <c r="F87" s="533">
        <f>B87*0.5/TC3e!B41</f>
        <v>0.21542985656809194</v>
      </c>
      <c r="G87" s="544">
        <v>0.22527909278869629</v>
      </c>
      <c r="H87" s="551">
        <v>0.21323716640472412</v>
      </c>
      <c r="I87" s="552">
        <v>0.20797109603881836</v>
      </c>
      <c r="L87" s="1145">
        <v>180.97799682617188</v>
      </c>
      <c r="M87" s="1145">
        <v>103.62183380126953</v>
      </c>
      <c r="N87" s="1145">
        <v>45.601940155029297</v>
      </c>
      <c r="O87" s="1145">
        <v>31.754228591918945</v>
      </c>
      <c r="P87" s="1151">
        <f t="shared" si="0"/>
        <v>-5.7220458984375E-6</v>
      </c>
      <c r="Q87" s="1177">
        <f>B87-TC3e!D41</f>
        <v>0</v>
      </c>
    </row>
    <row r="88" spans="1:17" x14ac:dyDescent="0.2">
      <c r="A88" s="67">
        <v>1992</v>
      </c>
      <c r="B88" s="564">
        <f>TC3e!D42</f>
        <v>15296.469566694148</v>
      </c>
      <c r="C88" s="525">
        <v>14339.022078887312</v>
      </c>
      <c r="D88" s="524">
        <v>18978.938061477227</v>
      </c>
      <c r="E88" s="524">
        <v>14316.794098144503</v>
      </c>
      <c r="F88" s="533">
        <f>B88*0.5/TC3e!B42</f>
        <v>0.20885233713216061</v>
      </c>
      <c r="G88" s="544">
        <v>0.22103577852249146</v>
      </c>
      <c r="H88" s="551">
        <v>0.20511800050735474</v>
      </c>
      <c r="I88" s="552">
        <v>0.1988329291343689</v>
      </c>
      <c r="L88" s="1145">
        <v>183.4429931640625</v>
      </c>
      <c r="M88" s="1145">
        <v>103.95426940917969</v>
      </c>
      <c r="N88" s="1145">
        <v>47.178737640380859</v>
      </c>
      <c r="O88" s="1145">
        <v>32.309993743896484</v>
      </c>
      <c r="P88" s="1151">
        <f t="shared" si="0"/>
        <v>-7.62939453125E-6</v>
      </c>
      <c r="Q88" s="1177">
        <f>B88-TC3e!D42</f>
        <v>0</v>
      </c>
    </row>
    <row r="89" spans="1:17" x14ac:dyDescent="0.2">
      <c r="A89" s="67">
        <v>1993</v>
      </c>
      <c r="B89" s="564">
        <f>TC3e!D43</f>
        <v>15525.793552244642</v>
      </c>
      <c r="C89" s="525">
        <v>14599.333746603261</v>
      </c>
      <c r="D89" s="524">
        <v>19742.062481853038</v>
      </c>
      <c r="E89" s="524">
        <v>13731.991651466647</v>
      </c>
      <c r="F89" s="533">
        <f>B89*0.5/TC3e!B43</f>
        <v>0.21176930031180624</v>
      </c>
      <c r="G89" s="544">
        <v>0.22436666488647461</v>
      </c>
      <c r="H89" s="551">
        <v>0.21306246519088745</v>
      </c>
      <c r="I89" s="552">
        <v>0.19436341524124146</v>
      </c>
      <c r="L89" s="1145">
        <v>185.68499755859375</v>
      </c>
      <c r="M89" s="1145">
        <v>103.99221038818359</v>
      </c>
      <c r="N89" s="1145">
        <v>48.850090026855469</v>
      </c>
      <c r="O89" s="1145">
        <v>32.842700958251953</v>
      </c>
      <c r="P89" s="1151">
        <f t="shared" si="0"/>
        <v>-3.814697265625E-6</v>
      </c>
      <c r="Q89" s="1177">
        <f>B89-TC3e!D43</f>
        <v>0</v>
      </c>
    </row>
    <row r="90" spans="1:17" x14ac:dyDescent="0.2">
      <c r="A90" s="67">
        <v>1994</v>
      </c>
      <c r="B90" s="564">
        <f>TC3e!D44</f>
        <v>15857.657015859942</v>
      </c>
      <c r="C90" s="525">
        <v>14945.612336446555</v>
      </c>
      <c r="D90" s="524">
        <v>20025.632749209552</v>
      </c>
      <c r="E90" s="524">
        <v>13999.827210248135</v>
      </c>
      <c r="F90" s="533">
        <f>B90*0.5/TC3e!B44</f>
        <v>0.21311011605010508</v>
      </c>
      <c r="G90" s="544">
        <v>0.22668236494064331</v>
      </c>
      <c r="H90" s="551">
        <v>0.21301370859146118</v>
      </c>
      <c r="I90" s="552">
        <v>0.19619560241699219</v>
      </c>
      <c r="L90" s="1145">
        <v>187.75700378417969</v>
      </c>
      <c r="M90" s="1145">
        <v>104.22134399414062</v>
      </c>
      <c r="N90" s="1145">
        <v>50.267589569091797</v>
      </c>
      <c r="O90" s="1145">
        <v>33.26806640625</v>
      </c>
      <c r="P90" s="1151">
        <f t="shared" si="0"/>
        <v>3.814697265625E-6</v>
      </c>
      <c r="Q90" s="1177">
        <f>B90-TC3e!D44</f>
        <v>0</v>
      </c>
    </row>
    <row r="91" spans="1:17" x14ac:dyDescent="0.2">
      <c r="A91" s="67">
        <v>1995</v>
      </c>
      <c r="B91" s="564">
        <f>TC3e!D45</f>
        <v>15862.688780134456</v>
      </c>
      <c r="C91" s="525">
        <v>14746.534418890322</v>
      </c>
      <c r="D91" s="524">
        <v>20248.346334801099</v>
      </c>
      <c r="E91" s="524">
        <v>14360.678774121836</v>
      </c>
      <c r="F91" s="533">
        <f>B91*0.5/TC3e!B45</f>
        <v>0.21027527086819098</v>
      </c>
      <c r="G91" s="544">
        <v>0.22289109230041504</v>
      </c>
      <c r="H91" s="551">
        <v>0.2097780704498291</v>
      </c>
      <c r="I91" s="552">
        <v>0.19862568378448486</v>
      </c>
      <c r="L91" s="1145">
        <v>189.91099548339844</v>
      </c>
      <c r="M91" s="1145">
        <v>105.00587463378906</v>
      </c>
      <c r="N91" s="1145">
        <v>51.215976715087891</v>
      </c>
      <c r="O91" s="1145">
        <v>33.68914794921875</v>
      </c>
      <c r="P91" s="1151">
        <f t="shared" si="0"/>
        <v>-3.814697265625E-6</v>
      </c>
      <c r="Q91" s="1177">
        <f>B91-TC3e!D45</f>
        <v>0</v>
      </c>
    </row>
    <row r="92" spans="1:17" x14ac:dyDescent="0.2">
      <c r="A92" s="67">
        <v>1996</v>
      </c>
      <c r="B92" s="564">
        <f>TC3e!D46</f>
        <v>15893.419854529631</v>
      </c>
      <c r="C92" s="525">
        <v>14728.48706968875</v>
      </c>
      <c r="D92" s="524">
        <v>19878.982686613861</v>
      </c>
      <c r="E92" s="524">
        <v>14836.711116432227</v>
      </c>
      <c r="F92" s="533">
        <f>B92*0.5/TC3e!B46</f>
        <v>0.20628487824087663</v>
      </c>
      <c r="G92" s="544">
        <v>0.21990400552749634</v>
      </c>
      <c r="H92" s="551">
        <v>0.20342826843261719</v>
      </c>
      <c r="I92" s="552">
        <v>0.19561672210693359</v>
      </c>
      <c r="L92" s="1145">
        <v>192.04299926757812</v>
      </c>
      <c r="M92" s="1145">
        <v>104.93324279785156</v>
      </c>
      <c r="N92" s="1145">
        <v>53.082466125488281</v>
      </c>
      <c r="O92" s="1145">
        <v>34.027294158935547</v>
      </c>
      <c r="P92" s="1151">
        <f t="shared" si="0"/>
        <v>-3.814697265625E-6</v>
      </c>
      <c r="Q92" s="1177">
        <f>B92-TC3e!D46</f>
        <v>0</v>
      </c>
    </row>
    <row r="93" spans="1:17" x14ac:dyDescent="0.2">
      <c r="A93" s="67">
        <v>1997</v>
      </c>
      <c r="B93" s="564">
        <f>TC3e!D47</f>
        <v>16103.81119207773</v>
      </c>
      <c r="C93" s="525">
        <v>14875.325859491777</v>
      </c>
      <c r="D93" s="524">
        <v>20365.86308856502</v>
      </c>
      <c r="E93" s="524">
        <v>14718.035220478325</v>
      </c>
      <c r="F93" s="533">
        <f>B93*0.5/TC3e!B47</f>
        <v>0.20407666168209718</v>
      </c>
      <c r="G93" s="544">
        <v>0.21788895130157471</v>
      </c>
      <c r="H93" s="551">
        <v>0.20229870080947876</v>
      </c>
      <c r="I93" s="552">
        <v>0.19203519821166992</v>
      </c>
      <c r="L93" s="1145">
        <v>194.42599487304688</v>
      </c>
      <c r="M93" s="1145">
        <v>105.15032958984375</v>
      </c>
      <c r="N93" s="1145">
        <v>54.987148284912109</v>
      </c>
      <c r="O93" s="1145">
        <v>34.288524627685547</v>
      </c>
      <c r="P93" s="1151">
        <f t="shared" si="0"/>
        <v>-7.62939453125E-6</v>
      </c>
      <c r="Q93" s="1177">
        <f>B93-TC3e!D47</f>
        <v>0</v>
      </c>
    </row>
    <row r="94" spans="1:17" x14ac:dyDescent="0.2">
      <c r="A94" s="67">
        <v>1998</v>
      </c>
      <c r="B94" s="564">
        <f>TC3e!D48</f>
        <v>16617.410934602522</v>
      </c>
      <c r="C94" s="525">
        <v>15518.117251265581</v>
      </c>
      <c r="D94" s="524">
        <v>20867.830877600536</v>
      </c>
      <c r="E94" s="524">
        <v>14843.957492572314</v>
      </c>
      <c r="F94" s="533">
        <f>B94*0.5/TC3e!B48</f>
        <v>0.20219027963490493</v>
      </c>
      <c r="G94" s="544">
        <v>0.2176591157913208</v>
      </c>
      <c r="H94" s="551">
        <v>0.19855213165283203</v>
      </c>
      <c r="I94" s="552">
        <v>0.18985545635223389</v>
      </c>
      <c r="L94" s="1145">
        <v>196.79499816894531</v>
      </c>
      <c r="M94" s="1145">
        <v>105.90142822265625</v>
      </c>
      <c r="N94" s="1145">
        <v>56.368583679199219</v>
      </c>
      <c r="O94" s="1145">
        <v>34.524986267089844</v>
      </c>
      <c r="P94" s="1151">
        <f t="shared" si="0"/>
        <v>0</v>
      </c>
      <c r="Q94" s="1177">
        <f>B94-TC3e!D48</f>
        <v>0</v>
      </c>
    </row>
    <row r="95" spans="1:17" x14ac:dyDescent="0.2">
      <c r="A95" s="72">
        <v>1999</v>
      </c>
      <c r="B95" s="565">
        <f>TC3e!D49</f>
        <v>16852.411981026482</v>
      </c>
      <c r="C95" s="527">
        <v>15546.371033167003</v>
      </c>
      <c r="D95" s="526">
        <v>20891.092982615384</v>
      </c>
      <c r="E95" s="526">
        <v>15804.093203712091</v>
      </c>
      <c r="F95" s="536">
        <f>B95*0.5/TC3e!B49</f>
        <v>0.1994231835889701</v>
      </c>
      <c r="G95" s="547">
        <v>0.21046370267868042</v>
      </c>
      <c r="H95" s="553">
        <v>0.19516003131866455</v>
      </c>
      <c r="I95" s="554">
        <v>0.19962942600250244</v>
      </c>
      <c r="L95" s="1145">
        <v>199.2550048828125</v>
      </c>
      <c r="M95" s="1145">
        <v>106.17876434326172</v>
      </c>
      <c r="N95" s="1145">
        <v>58.341346740722656</v>
      </c>
      <c r="O95" s="1145">
        <v>34.734886169433594</v>
      </c>
      <c r="P95" s="1151">
        <f t="shared" si="0"/>
        <v>7.62939453125E-6</v>
      </c>
      <c r="Q95" s="1177">
        <f>B95-TC3e!D49</f>
        <v>0</v>
      </c>
    </row>
    <row r="96" spans="1:17" x14ac:dyDescent="0.2">
      <c r="A96" s="77">
        <v>2000</v>
      </c>
      <c r="B96" s="566">
        <f>TC3e!D50</f>
        <v>16998.313174978524</v>
      </c>
      <c r="C96" s="529">
        <v>15629.493687181022</v>
      </c>
      <c r="D96" s="528">
        <v>21040.148413088478</v>
      </c>
      <c r="E96" s="528">
        <v>16143.933760155192</v>
      </c>
      <c r="F96" s="537">
        <f>B96*0.5/TC3e!B50</f>
        <v>0.19538538955286106</v>
      </c>
      <c r="G96" s="548">
        <v>0.20670682191848755</v>
      </c>
      <c r="H96" s="555">
        <v>0.19186455011367798</v>
      </c>
      <c r="I96" s="556">
        <v>0.19389998912811279</v>
      </c>
      <c r="L96" s="1145">
        <v>201.64643859863281</v>
      </c>
      <c r="M96" s="1145">
        <v>107.07537078857422</v>
      </c>
      <c r="N96" s="1145">
        <v>59.575935363769531</v>
      </c>
      <c r="O96" s="1145">
        <v>34.995140075683594</v>
      </c>
      <c r="P96" s="1151">
        <f t="shared" si="0"/>
        <v>-7.62939453125E-6</v>
      </c>
      <c r="Q96" s="1177">
        <f>B96-TC3e!D50</f>
        <v>0</v>
      </c>
    </row>
    <row r="97" spans="1:17" x14ac:dyDescent="0.2">
      <c r="A97" s="67">
        <v>2001</v>
      </c>
      <c r="B97" s="564">
        <f>TC3e!D51</f>
        <v>17532.582080972585</v>
      </c>
      <c r="C97" s="525">
        <v>15876.901741024925</v>
      </c>
      <c r="D97" s="524">
        <v>22004.529176538403</v>
      </c>
      <c r="E97" s="524">
        <v>16475.486677522931</v>
      </c>
      <c r="F97" s="533">
        <f>B97*0.5/TC3e!B51</f>
        <v>0.19792659613044433</v>
      </c>
      <c r="G97" s="544">
        <v>0.20875442028045654</v>
      </c>
      <c r="H97" s="551">
        <v>0.19874101877212524</v>
      </c>
      <c r="I97" s="552">
        <v>0.18985646963119507</v>
      </c>
      <c r="L97" s="1145">
        <v>203.77565002441406</v>
      </c>
      <c r="M97" s="1145">
        <v>105.83994293212891</v>
      </c>
      <c r="N97" s="1145">
        <v>62.74896240234375</v>
      </c>
      <c r="O97" s="1145">
        <v>35.186744689941406</v>
      </c>
      <c r="P97" s="1151">
        <f t="shared" si="0"/>
        <v>0</v>
      </c>
      <c r="Q97" s="1177">
        <f>B97-TC3e!D51</f>
        <v>0</v>
      </c>
    </row>
    <row r="98" spans="1:17" x14ac:dyDescent="0.2">
      <c r="A98" s="67">
        <v>2002</v>
      </c>
      <c r="B98" s="564">
        <f>TC3e!D52</f>
        <v>18055.797263879533</v>
      </c>
      <c r="C98" s="525">
        <v>16428.994661000026</v>
      </c>
      <c r="D98" s="524">
        <v>22611.492486863128</v>
      </c>
      <c r="E98" s="524">
        <v>16601.291355407026</v>
      </c>
      <c r="F98" s="533">
        <f>B98*0.5/TC3e!B52</f>
        <v>0.19848651746709992</v>
      </c>
      <c r="G98" s="544">
        <v>0.21207374334335327</v>
      </c>
      <c r="H98" s="551">
        <v>0.19919973611831665</v>
      </c>
      <c r="I98" s="552">
        <v>0.18514847755432129</v>
      </c>
      <c r="L98" s="1145">
        <v>206.20068359375</v>
      </c>
      <c r="M98" s="1145">
        <v>105.52520751953125</v>
      </c>
      <c r="N98" s="1145">
        <v>65.234214782714844</v>
      </c>
      <c r="O98" s="1145">
        <v>35.441253662109375</v>
      </c>
      <c r="P98" s="1151">
        <f t="shared" si="0"/>
        <v>7.62939453125E-6</v>
      </c>
      <c r="Q98" s="1177">
        <f>B98-TC3e!D52</f>
        <v>0</v>
      </c>
    </row>
    <row r="99" spans="1:17" x14ac:dyDescent="0.2">
      <c r="A99" s="67">
        <v>2003</v>
      </c>
      <c r="B99" s="564">
        <f>TC3e!D53</f>
        <v>17949.283701729189</v>
      </c>
      <c r="C99" s="525">
        <v>16374.833822788096</v>
      </c>
      <c r="D99" s="524">
        <v>22382.431286661369</v>
      </c>
      <c r="E99" s="524">
        <v>16416.903736786629</v>
      </c>
      <c r="F99" s="533">
        <f>B99*0.5/TC3e!B53</f>
        <v>0.19544880157938144</v>
      </c>
      <c r="G99" s="544">
        <v>0.20988816022872925</v>
      </c>
      <c r="H99" s="551">
        <v>0.19470381736755371</v>
      </c>
      <c r="I99" s="552">
        <v>0.18422782421112061</v>
      </c>
      <c r="L99" s="1145">
        <v>208.605712890625</v>
      </c>
      <c r="M99" s="1145">
        <v>105.53954315185547</v>
      </c>
      <c r="N99" s="1145">
        <v>67.2977294921875</v>
      </c>
      <c r="O99" s="1145">
        <v>35.768444061279297</v>
      </c>
      <c r="P99" s="1151">
        <f t="shared" si="0"/>
        <v>-3.814697265625E-6</v>
      </c>
      <c r="Q99" s="1177">
        <f>B99-TC3e!D53</f>
        <v>0</v>
      </c>
    </row>
    <row r="100" spans="1:17" x14ac:dyDescent="0.2">
      <c r="A100" s="67">
        <v>2004</v>
      </c>
      <c r="B100" s="564">
        <f>TC3e!D54</f>
        <v>18081.945379497469</v>
      </c>
      <c r="C100" s="525">
        <v>16576.138374962829</v>
      </c>
      <c r="D100" s="524">
        <v>22284.019313113291</v>
      </c>
      <c r="E100" s="524">
        <v>16184.192744201606</v>
      </c>
      <c r="F100" s="533">
        <f>B100*0.5/TC3e!B54</f>
        <v>0.19275942752763139</v>
      </c>
      <c r="G100" s="544">
        <v>0.20694577693939209</v>
      </c>
      <c r="H100" s="551">
        <v>0.19056558609008789</v>
      </c>
      <c r="I100" s="552">
        <v>0.18229490518569946</v>
      </c>
      <c r="L100" s="1145">
        <v>210.95091247558594</v>
      </c>
      <c r="M100" s="1145">
        <v>104.84892272949219</v>
      </c>
      <c r="N100" s="1145">
        <v>69.980339050292969</v>
      </c>
      <c r="O100" s="1145">
        <v>36.121662139892578</v>
      </c>
      <c r="P100" s="1151">
        <f t="shared" si="0"/>
        <v>-1.1444091796875E-5</v>
      </c>
      <c r="Q100" s="1177">
        <f>B100-TC3e!D54</f>
        <v>0</v>
      </c>
    </row>
    <row r="101" spans="1:17" x14ac:dyDescent="0.2">
      <c r="A101" s="67">
        <v>2005</v>
      </c>
      <c r="B101" s="564">
        <f>TC3e!D55</f>
        <v>17916.892710547909</v>
      </c>
      <c r="C101" s="525">
        <v>16243.773353731454</v>
      </c>
      <c r="D101" s="524">
        <v>22196.675814288024</v>
      </c>
      <c r="E101" s="524">
        <v>16594.094918065697</v>
      </c>
      <c r="F101" s="533">
        <f>B101*0.5/TC3e!B55</f>
        <v>0.19131267460946141</v>
      </c>
      <c r="G101" s="544">
        <v>0.20636886358261108</v>
      </c>
      <c r="H101" s="551">
        <v>0.18869471549987793</v>
      </c>
      <c r="I101" s="552">
        <v>0.18403661251068115</v>
      </c>
      <c r="L101" s="1145">
        <v>213.34860229492188</v>
      </c>
      <c r="M101" s="1145">
        <v>105.6864013671875</v>
      </c>
      <c r="N101" s="1145">
        <v>71.150337219238281</v>
      </c>
      <c r="O101" s="1145">
        <v>36.511871337890625</v>
      </c>
      <c r="P101" s="1151">
        <f t="shared" si="0"/>
        <v>-7.62939453125E-6</v>
      </c>
      <c r="Q101" s="1177">
        <f>B101-TC3e!D55</f>
        <v>0</v>
      </c>
    </row>
    <row r="102" spans="1:17" x14ac:dyDescent="0.2">
      <c r="A102" s="67">
        <v>2006</v>
      </c>
      <c r="B102" s="564">
        <f>TC3e!D56</f>
        <v>17832.884486569586</v>
      </c>
      <c r="C102" s="525">
        <v>15917.747310689359</v>
      </c>
      <c r="D102" s="524">
        <v>21779.774611925812</v>
      </c>
      <c r="E102" s="524">
        <v>17431.170181821239</v>
      </c>
      <c r="F102" s="533">
        <f>B102*0.5/TC3e!B56</f>
        <v>0.18906438228503014</v>
      </c>
      <c r="G102" s="544">
        <v>0.20399582386016846</v>
      </c>
      <c r="H102" s="551">
        <v>0.18305075168609619</v>
      </c>
      <c r="I102" s="552">
        <v>0.1899641752243042</v>
      </c>
      <c r="L102" s="1145">
        <v>215.8966064453125</v>
      </c>
      <c r="M102" s="1145">
        <v>105.37483978271484</v>
      </c>
      <c r="N102" s="1145">
        <v>73.465408325195312</v>
      </c>
      <c r="O102" s="1145">
        <v>37.056354522705078</v>
      </c>
      <c r="P102" s="1151">
        <f t="shared" si="0"/>
        <v>3.814697265625E-6</v>
      </c>
      <c r="Q102" s="1177">
        <f>B102-TC3e!D56</f>
        <v>0</v>
      </c>
    </row>
    <row r="103" spans="1:17" x14ac:dyDescent="0.2">
      <c r="A103" s="67">
        <v>2007</v>
      </c>
      <c r="B103" s="564">
        <f>TC3e!D57</f>
        <v>18000.726792788468</v>
      </c>
      <c r="C103" s="525">
        <v>16080.495110483898</v>
      </c>
      <c r="D103" s="524">
        <v>21607.51748930493</v>
      </c>
      <c r="E103" s="524">
        <v>18237.468137829994</v>
      </c>
      <c r="F103" s="533">
        <f>B103*0.5/TC3e!B57</f>
        <v>0.19241456440936736</v>
      </c>
      <c r="G103" s="544">
        <v>0.20879906415939331</v>
      </c>
      <c r="H103" s="551">
        <v>0.18294930458068848</v>
      </c>
      <c r="I103" s="552">
        <v>0.19824135303497314</v>
      </c>
      <c r="L103" s="1145">
        <v>218.4566650390625</v>
      </c>
      <c r="M103" s="1145">
        <v>106.59453582763672</v>
      </c>
      <c r="N103" s="1145">
        <v>74.178359985351562</v>
      </c>
      <c r="O103" s="1145">
        <v>37.683765411376953</v>
      </c>
      <c r="P103" s="1151">
        <f t="shared" si="0"/>
        <v>3.814697265625E-6</v>
      </c>
      <c r="Q103" s="1177">
        <f>B103-TC3e!D57</f>
        <v>0</v>
      </c>
    </row>
    <row r="104" spans="1:17" x14ac:dyDescent="0.2">
      <c r="A104" s="67">
        <v>2008</v>
      </c>
      <c r="B104" s="564">
        <f>TC3e!D58</f>
        <v>18671.48106323024</v>
      </c>
      <c r="C104" s="525">
        <v>16564.817446423222</v>
      </c>
      <c r="D104" s="524">
        <v>22235.672363824575</v>
      </c>
      <c r="E104" s="524">
        <v>19071.347020644313</v>
      </c>
      <c r="F104" s="533">
        <f>B104*0.5/TC3e!B58</f>
        <v>0.19778206238751767</v>
      </c>
      <c r="G104" s="544">
        <v>0.21179080009460449</v>
      </c>
      <c r="H104" s="551">
        <v>0.19101423025131226</v>
      </c>
      <c r="I104" s="552">
        <v>0.19999617338180542</v>
      </c>
      <c r="L104" s="1145">
        <v>220.88380432128906</v>
      </c>
      <c r="M104" s="1145">
        <v>105.95003509521484</v>
      </c>
      <c r="N104" s="1145">
        <v>76.28448486328125</v>
      </c>
      <c r="O104" s="1145">
        <v>38.6492919921875</v>
      </c>
      <c r="P104" s="1151">
        <f t="shared" si="0"/>
        <v>-7.62939453125E-6</v>
      </c>
      <c r="Q104" s="1177">
        <f>B104-TC3e!D58</f>
        <v>0</v>
      </c>
    </row>
    <row r="105" spans="1:17" x14ac:dyDescent="0.2">
      <c r="A105" s="72">
        <v>2009</v>
      </c>
      <c r="B105" s="567">
        <f>TC3e!D59</f>
        <v>18235.046257640963</v>
      </c>
      <c r="C105" s="568">
        <v>16149.976041644633</v>
      </c>
      <c r="D105" s="526">
        <v>21773.891516667372</v>
      </c>
      <c r="E105" s="526">
        <v>18520.068790584417</v>
      </c>
      <c r="F105" s="536">
        <f>B105*0.5/TC3e!B59</f>
        <v>0.19361913118109736</v>
      </c>
      <c r="G105" s="547">
        <v>0.20848566293716431</v>
      </c>
      <c r="H105" s="557">
        <v>0.18856972455978394</v>
      </c>
      <c r="I105" s="896">
        <v>0.19336968660354614</v>
      </c>
      <c r="L105" s="1145">
        <v>223.26182556152344</v>
      </c>
      <c r="M105" s="1145">
        <v>104.5870361328125</v>
      </c>
      <c r="N105" s="1145">
        <v>79.16497802734375</v>
      </c>
      <c r="O105" s="1145">
        <v>39.509815216064453</v>
      </c>
      <c r="P105" s="1151">
        <f t="shared" si="0"/>
        <v>-3.814697265625E-6</v>
      </c>
      <c r="Q105" s="1177">
        <f>B105-TC3e!D59</f>
        <v>0</v>
      </c>
    </row>
    <row r="106" spans="1:17" x14ac:dyDescent="0.2">
      <c r="A106" s="67">
        <v>2010</v>
      </c>
      <c r="B106" s="569">
        <f>TC3e!D60</f>
        <v>18909.229332370815</v>
      </c>
      <c r="C106" s="570">
        <v>16563.489734269617</v>
      </c>
      <c r="D106" s="524">
        <v>22040.775348825697</v>
      </c>
      <c r="E106" s="524">
        <v>20561.409254500726</v>
      </c>
      <c r="F106" s="533">
        <f>B106*0.5/TC3e!B60</f>
        <v>0.19404565934837886</v>
      </c>
      <c r="G106" s="544">
        <v>0.20532709360122681</v>
      </c>
      <c r="H106" s="559">
        <v>0.18868780136108398</v>
      </c>
      <c r="I106" s="897">
        <v>0.19965165853500366</v>
      </c>
      <c r="L106" s="1145">
        <v>225.67851257324219</v>
      </c>
      <c r="M106" s="1145">
        <v>105.47168731689453</v>
      </c>
      <c r="N106" s="1145">
        <v>79.845718383789062</v>
      </c>
      <c r="O106" s="1145">
        <v>40.361110687255859</v>
      </c>
      <c r="P106" s="1151">
        <f t="shared" si="0"/>
        <v>-3.814697265625E-6</v>
      </c>
      <c r="Q106" s="1177">
        <f>B106-TC3e!D60</f>
        <v>0</v>
      </c>
    </row>
    <row r="107" spans="1:17" x14ac:dyDescent="0.2">
      <c r="A107" s="67">
        <v>2011</v>
      </c>
      <c r="B107" s="569">
        <f>TC3e!D61</f>
        <v>18819.324027250754</v>
      </c>
      <c r="C107" s="570">
        <v>16350.652869795173</v>
      </c>
      <c r="D107" s="524">
        <v>22219.337748255704</v>
      </c>
      <c r="E107" s="524">
        <v>20320.574459498745</v>
      </c>
      <c r="F107" s="533">
        <f>B107*0.5/TC3e!B61</f>
        <v>0.19008999195214221</v>
      </c>
      <c r="G107" s="544">
        <v>0.20486390590667725</v>
      </c>
      <c r="H107" s="559">
        <v>0.1815529465675354</v>
      </c>
      <c r="I107" s="897">
        <v>0.19818323850631714</v>
      </c>
      <c r="L107" s="1145">
        <v>227.76416015625</v>
      </c>
      <c r="M107" s="1145">
        <v>105.87082672119141</v>
      </c>
      <c r="N107" s="1145">
        <v>80.658164978027344</v>
      </c>
      <c r="O107" s="1145">
        <v>41.235176086425781</v>
      </c>
      <c r="P107" s="1151">
        <f t="shared" si="0"/>
        <v>-7.62939453125E-6</v>
      </c>
      <c r="Q107" s="1177">
        <f>B107-TC3e!D61</f>
        <v>0</v>
      </c>
    </row>
    <row r="108" spans="1:17" x14ac:dyDescent="0.2">
      <c r="A108" s="67">
        <v>2012</v>
      </c>
      <c r="B108" s="569">
        <f>TC3e!D62</f>
        <v>18496.540746875005</v>
      </c>
      <c r="C108" s="570">
        <v>15687.393734687499</v>
      </c>
      <c r="D108" s="524">
        <v>21262.839348124999</v>
      </c>
      <c r="E108" s="524">
        <v>22369.059433750001</v>
      </c>
      <c r="F108" s="533">
        <f>B108*0.5/TC3e!B62</f>
        <v>0.1835347750393771</v>
      </c>
      <c r="G108" s="544">
        <v>0.19705730676651001</v>
      </c>
      <c r="H108" s="559">
        <v>0.17029649019241333</v>
      </c>
      <c r="I108" s="897">
        <v>0.20779585838317871</v>
      </c>
      <c r="L108" s="1145">
        <v>229.83241271972656</v>
      </c>
      <c r="M108" s="1145">
        <v>105.91501617431641</v>
      </c>
      <c r="N108" s="1145">
        <v>80.83587646484375</v>
      </c>
      <c r="O108" s="1145">
        <v>43.081527709960938</v>
      </c>
      <c r="P108" s="1151">
        <f t="shared" si="0"/>
        <v>-7.62939453125E-6</v>
      </c>
      <c r="Q108" s="1177">
        <f>B108-TC3e!D62</f>
        <v>0</v>
      </c>
    </row>
    <row r="109" spans="1:17" x14ac:dyDescent="0.2">
      <c r="A109" s="67">
        <v>2013</v>
      </c>
      <c r="B109" s="569">
        <f>TC3e!D63</f>
        <v>18074.673844228499</v>
      </c>
      <c r="C109" s="570">
        <v>16043.759134521004</v>
      </c>
      <c r="D109" s="524">
        <v>22251.810643649391</v>
      </c>
      <c r="E109" s="524">
        <v>17117.693924838044</v>
      </c>
      <c r="F109" s="533">
        <f>B109*0.5/TC3e!B63</f>
        <v>0.18574789539303532</v>
      </c>
      <c r="G109" s="544">
        <v>0.20554882287979126</v>
      </c>
      <c r="H109" s="559">
        <v>0.18645197153091431</v>
      </c>
      <c r="I109" s="897">
        <v>0.1678612232208252</v>
      </c>
      <c r="L109" s="1145">
        <v>231.86628723144531</v>
      </c>
      <c r="M109" s="1145">
        <v>105.01406097412109</v>
      </c>
      <c r="N109" s="1145">
        <v>82.326690673828125</v>
      </c>
      <c r="O109" s="1145">
        <v>44.525527954101562</v>
      </c>
      <c r="P109" s="1151">
        <f t="shared" si="0"/>
        <v>7.62939453125E-6</v>
      </c>
      <c r="Q109" s="1177">
        <f>B109-TC3e!D63</f>
        <v>0</v>
      </c>
    </row>
    <row r="110" spans="1:17" x14ac:dyDescent="0.2">
      <c r="A110" s="67">
        <v>2014</v>
      </c>
      <c r="B110" s="569">
        <f>TC3e!D64</f>
        <v>18238.958846873429</v>
      </c>
      <c r="C110" s="570">
        <v>16533.606966424606</v>
      </c>
      <c r="D110" s="524">
        <v>22210.016946823285</v>
      </c>
      <c r="E110" s="524">
        <v>16723.053425047256</v>
      </c>
      <c r="F110" s="533">
        <f>B110*0.5/TC3e!B64</f>
        <v>0.18333203894960001</v>
      </c>
      <c r="G110" s="544">
        <v>0.20719802379608154</v>
      </c>
      <c r="H110" s="559">
        <v>0.18195849657058716</v>
      </c>
      <c r="I110" s="897">
        <v>0.16128039360046387</v>
      </c>
      <c r="L110" s="1145">
        <v>234.00212097167969</v>
      </c>
      <c r="M110" s="1145">
        <v>104.97441864013672</v>
      </c>
      <c r="N110" s="1145">
        <v>82.985137939453125</v>
      </c>
      <c r="O110" s="1145">
        <v>46.042572021484375</v>
      </c>
      <c r="P110" s="1151">
        <f t="shared" si="0"/>
        <v>-7.62939453125E-6</v>
      </c>
      <c r="Q110" s="1177">
        <f>B110-TC3e!D64</f>
        <v>0</v>
      </c>
    </row>
    <row r="111" spans="1:17" x14ac:dyDescent="0.2">
      <c r="A111" s="67">
        <v>2015</v>
      </c>
      <c r="B111" s="569">
        <f>TC3e!D65</f>
        <v>18596.066151299136</v>
      </c>
      <c r="C111" s="570">
        <v>16761.366837096433</v>
      </c>
      <c r="D111" s="524">
        <v>22262.226202696635</v>
      </c>
      <c r="E111" s="524">
        <v>17821.352265619778</v>
      </c>
      <c r="F111" s="533">
        <f>B111*0.5/TC3e!B65</f>
        <v>0.18436607455132659</v>
      </c>
      <c r="G111" s="544">
        <v>0.20836108922958374</v>
      </c>
      <c r="H111" s="559">
        <v>0.1810377836227417</v>
      </c>
      <c r="I111" s="897">
        <v>0.16556674242019653</v>
      </c>
      <c r="L111" s="1145">
        <v>236.15518188476562</v>
      </c>
      <c r="M111" s="1145">
        <v>106.14626312255859</v>
      </c>
      <c r="N111" s="1145">
        <v>83.944061279296875</v>
      </c>
      <c r="O111" s="1145">
        <v>46.064861297607422</v>
      </c>
      <c r="P111" s="1151">
        <f t="shared" ref="P111:P115" si="1">L111-M111-N111-O111</f>
        <v>-3.814697265625E-6</v>
      </c>
      <c r="Q111" s="1177">
        <f>B111-TC3e!D65</f>
        <v>0</v>
      </c>
    </row>
    <row r="112" spans="1:17" x14ac:dyDescent="0.2">
      <c r="A112" s="67">
        <v>2016</v>
      </c>
      <c r="B112" s="569">
        <f>TC3e!D66</f>
        <v>18404.705602017348</v>
      </c>
      <c r="C112" s="570">
        <v>16542.579039089982</v>
      </c>
      <c r="D112" s="524">
        <v>21714.532683248293</v>
      </c>
      <c r="E112" s="524">
        <v>18331.724709636805</v>
      </c>
      <c r="F112" s="533">
        <f>B112*0.5/TC3e!B66</f>
        <v>0.1820921604490964</v>
      </c>
      <c r="G112" s="544">
        <v>0.2055591344833374</v>
      </c>
      <c r="H112" s="559">
        <v>0.17770034074783325</v>
      </c>
      <c r="I112" s="897">
        <v>0.16569876670837402</v>
      </c>
      <c r="L112" s="1145">
        <v>238.30194091796875</v>
      </c>
      <c r="M112" s="1145">
        <v>107.76097106933594</v>
      </c>
      <c r="N112" s="1145">
        <v>84.026763916015625</v>
      </c>
      <c r="O112" s="1145">
        <v>46.514213562011719</v>
      </c>
      <c r="P112" s="1151">
        <f t="shared" si="1"/>
        <v>-7.62939453125E-6</v>
      </c>
      <c r="Q112" s="1177">
        <f>B112-TC3e!D66</f>
        <v>0</v>
      </c>
    </row>
    <row r="113" spans="1:17" x14ac:dyDescent="0.2">
      <c r="A113" s="67">
        <v>2017</v>
      </c>
      <c r="B113" s="569">
        <f>TC3e!D67</f>
        <v>19150.116167654982</v>
      </c>
      <c r="C113" s="570">
        <v>16334.032783634146</v>
      </c>
      <c r="D113" s="524">
        <v>21591.181185648078</v>
      </c>
      <c r="E113" s="524">
        <v>23571.483055727727</v>
      </c>
      <c r="F113" s="533">
        <f>B113*0.5/TC3e!B67</f>
        <v>0.1852380375046046</v>
      </c>
      <c r="G113" s="544">
        <v>0.20012593269348145</v>
      </c>
      <c r="H113" s="559">
        <v>0.17041164636611938</v>
      </c>
      <c r="I113" s="897">
        <v>0.20845377445220947</v>
      </c>
      <c r="L113" s="1145">
        <v>240.28347778320312</v>
      </c>
      <c r="M113" s="1145">
        <v>110.70642852783203</v>
      </c>
      <c r="N113" s="1145">
        <v>84.623428344726562</v>
      </c>
      <c r="O113" s="1145">
        <v>44.953624725341797</v>
      </c>
      <c r="P113" s="1151">
        <f t="shared" si="1"/>
        <v>-3.814697265625E-6</v>
      </c>
      <c r="Q113" s="1177">
        <f>B113-TC3e!D67</f>
        <v>0</v>
      </c>
    </row>
    <row r="114" spans="1:17" x14ac:dyDescent="0.2">
      <c r="A114" s="67">
        <v>2018</v>
      </c>
      <c r="B114" s="569">
        <f>TC3e!D68</f>
        <v>19544.859375</v>
      </c>
      <c r="C114" s="570">
        <v>16703.4453125</v>
      </c>
      <c r="D114" s="524">
        <v>21984.1015625</v>
      </c>
      <c r="E114" s="524">
        <v>24072.7109375</v>
      </c>
      <c r="F114" s="533">
        <f>B114*0.5/TC3e!B68</f>
        <v>0.18225370992299678</v>
      </c>
      <c r="G114" s="544">
        <v>0.19812697172164917</v>
      </c>
      <c r="H114" s="559">
        <v>0.16679191589355469</v>
      </c>
      <c r="I114" s="897">
        <v>0.20492231845855713</v>
      </c>
      <c r="L114" s="1145">
        <v>242.04623413085938</v>
      </c>
      <c r="M114" s="1145">
        <v>111.51515960693359</v>
      </c>
      <c r="N114" s="1145">
        <v>85.237167358398438</v>
      </c>
      <c r="O114" s="1145">
        <v>45.293903350830078</v>
      </c>
      <c r="P114" s="1151">
        <f t="shared" si="1"/>
        <v>3.814697265625E-6</v>
      </c>
      <c r="Q114" s="1177">
        <f>B114-TC3e!D68</f>
        <v>0</v>
      </c>
    </row>
    <row r="115" spans="1:17" x14ac:dyDescent="0.2">
      <c r="A115" s="67">
        <v>2019</v>
      </c>
      <c r="B115" s="569">
        <f>TC3e!D69</f>
        <v>19756.060696774352</v>
      </c>
      <c r="C115" s="570">
        <v>16802.299647999716</v>
      </c>
      <c r="D115" s="524">
        <v>22183.953995580046</v>
      </c>
      <c r="E115" s="524">
        <v>24642.75451914722</v>
      </c>
      <c r="F115" s="533">
        <f>B115*0.5/TC3e!B69</f>
        <v>0.18249757754856266</v>
      </c>
      <c r="G115" s="544">
        <v>0.19725888967514038</v>
      </c>
      <c r="H115" s="559">
        <v>0.16737580299377441</v>
      </c>
      <c r="I115" s="897">
        <v>0.20645409822463989</v>
      </c>
      <c r="L115" s="1145">
        <v>244.22463989257812</v>
      </c>
      <c r="M115" s="1145">
        <v>112.518798828125</v>
      </c>
      <c r="N115" s="1145">
        <v>86.004302978515625</v>
      </c>
      <c r="O115" s="1145">
        <v>45.701549530029297</v>
      </c>
      <c r="P115" s="1151">
        <f t="shared" si="1"/>
        <v>-1.1444091796875E-5</v>
      </c>
      <c r="Q115" s="1177">
        <f>B115-TC3e!D69</f>
        <v>0</v>
      </c>
    </row>
    <row r="116" spans="1:17" ht="17" thickBot="1" x14ac:dyDescent="0.25">
      <c r="A116" s="1105"/>
      <c r="B116" s="1124"/>
      <c r="C116" s="1125"/>
      <c r="D116" s="1107"/>
      <c r="E116" s="1107"/>
      <c r="F116" s="1115"/>
      <c r="G116" s="1116"/>
      <c r="H116" s="1117"/>
      <c r="I116" s="1134"/>
      <c r="L116" s="1147"/>
      <c r="M116" s="1148"/>
      <c r="N116" s="1148"/>
      <c r="O116" s="1148"/>
      <c r="P116" s="1150"/>
      <c r="Q116" s="1123"/>
    </row>
    <row r="117" spans="1:17" ht="17" thickTop="1" x14ac:dyDescent="0.2">
      <c r="A117" s="61"/>
      <c r="B117" s="60"/>
      <c r="C117" s="60"/>
      <c r="D117" s="60"/>
      <c r="E117" s="60"/>
      <c r="F117" s="60"/>
      <c r="G117" s="60"/>
      <c r="H117" s="60"/>
      <c r="I117" s="60"/>
    </row>
    <row r="118" spans="1:17" x14ac:dyDescent="0.2">
      <c r="D118" s="57"/>
      <c r="E118" s="57"/>
      <c r="F118" s="57"/>
      <c r="G118" s="57"/>
      <c r="H118" s="57"/>
      <c r="I118" s="57"/>
    </row>
    <row r="120" spans="1:17" x14ac:dyDescent="0.2">
      <c r="B120" s="212"/>
      <c r="C120" s="212"/>
      <c r="D120" s="212"/>
      <c r="E120" s="212"/>
      <c r="F120" s="212"/>
      <c r="G120" s="212"/>
      <c r="H120" s="212"/>
      <c r="I120" s="212"/>
    </row>
  </sheetData>
  <mergeCells count="4">
    <mergeCell ref="A3:I3"/>
    <mergeCell ref="B6:I6"/>
    <mergeCell ref="B7:E7"/>
    <mergeCell ref="F7:I7"/>
  </mergeCells>
  <hyperlinks>
    <hyperlink ref="A1" location="Index!A1" display="Back to index" xr:uid="{00000000-0004-0000-39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8" tint="0.39997558519241921"/>
  </sheetPr>
  <dimension ref="A1:M120"/>
  <sheetViews>
    <sheetView workbookViewId="0">
      <pane xSplit="1" ySplit="8" topLeftCell="B82" activePane="bottomRight" state="frozen"/>
      <selection pane="topRight" activeCell="B1" sqref="B1"/>
      <selection pane="bottomLeft" activeCell="A9" sqref="A9"/>
      <selection pane="bottomRight" activeCell="A4" sqref="A4:M4"/>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267</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hidden="1" customHeight="1" x14ac:dyDescent="0.2">
      <c r="A9" s="93">
        <v>1913</v>
      </c>
      <c r="B9" s="425"/>
      <c r="C9" s="317"/>
      <c r="D9" s="317"/>
      <c r="E9" s="85"/>
      <c r="F9" s="85"/>
      <c r="G9" s="84"/>
      <c r="H9" s="434"/>
      <c r="I9" s="443"/>
      <c r="J9" s="442"/>
      <c r="K9" s="443"/>
      <c r="L9" s="442"/>
      <c r="M9" s="444"/>
    </row>
    <row r="10" spans="1:13" s="87" customFormat="1" ht="15" hidden="1" customHeight="1" x14ac:dyDescent="0.2">
      <c r="A10" s="92">
        <v>1914</v>
      </c>
      <c r="B10" s="425"/>
      <c r="C10" s="317"/>
      <c r="D10" s="317"/>
      <c r="E10" s="85"/>
      <c r="F10" s="85"/>
      <c r="G10" s="84"/>
      <c r="H10" s="434"/>
      <c r="I10" s="443"/>
      <c r="J10" s="442"/>
      <c r="K10" s="443"/>
      <c r="L10" s="442"/>
      <c r="M10" s="444"/>
    </row>
    <row r="11" spans="1:13" s="87" customFormat="1" ht="15" hidden="1" customHeight="1" x14ac:dyDescent="0.2">
      <c r="A11" s="92">
        <v>1915</v>
      </c>
      <c r="B11" s="425"/>
      <c r="C11" s="317"/>
      <c r="D11" s="317"/>
      <c r="E11" s="85"/>
      <c r="F11" s="85"/>
      <c r="G11" s="84"/>
      <c r="H11" s="434"/>
      <c r="I11" s="443"/>
      <c r="J11" s="442"/>
      <c r="K11" s="443"/>
      <c r="L11" s="442"/>
      <c r="M11" s="444"/>
    </row>
    <row r="12" spans="1:13" s="87" customFormat="1" ht="15" hidden="1" customHeight="1" x14ac:dyDescent="0.2">
      <c r="A12" s="92">
        <v>1916</v>
      </c>
      <c r="B12" s="425"/>
      <c r="C12" s="317"/>
      <c r="D12" s="317"/>
      <c r="E12" s="85"/>
      <c r="F12" s="85"/>
      <c r="G12" s="84"/>
      <c r="H12" s="434"/>
      <c r="I12" s="443"/>
      <c r="J12" s="442"/>
      <c r="K12" s="443"/>
      <c r="L12" s="442"/>
      <c r="M12" s="444"/>
    </row>
    <row r="13" spans="1:13" s="87" customFormat="1" ht="15" hidden="1" customHeight="1" x14ac:dyDescent="0.2">
      <c r="A13" s="92">
        <v>1917</v>
      </c>
      <c r="B13" s="425"/>
      <c r="C13" s="317"/>
      <c r="D13" s="317"/>
      <c r="E13" s="85"/>
      <c r="F13" s="85"/>
      <c r="G13" s="84"/>
      <c r="H13" s="434"/>
      <c r="I13" s="443"/>
      <c r="J13" s="442"/>
      <c r="K13" s="443"/>
      <c r="L13" s="442"/>
      <c r="M13" s="444"/>
    </row>
    <row r="14" spans="1:13" s="87" customFormat="1" ht="15" hidden="1" customHeight="1" x14ac:dyDescent="0.2">
      <c r="A14" s="92">
        <v>1918</v>
      </c>
      <c r="B14" s="425"/>
      <c r="C14" s="317"/>
      <c r="D14" s="353"/>
      <c r="E14" s="314"/>
      <c r="F14" s="314"/>
      <c r="G14" s="84"/>
      <c r="H14" s="434"/>
      <c r="I14" s="443"/>
      <c r="J14" s="442"/>
      <c r="K14" s="443"/>
      <c r="L14" s="442"/>
      <c r="M14" s="444"/>
    </row>
    <row r="15" spans="1:13" s="87" customFormat="1" ht="15" hidden="1" customHeight="1" x14ac:dyDescent="0.2">
      <c r="A15" s="91">
        <v>1919</v>
      </c>
      <c r="B15" s="426"/>
      <c r="C15" s="316"/>
      <c r="D15" s="354"/>
      <c r="E15" s="315"/>
      <c r="F15" s="315"/>
      <c r="G15" s="88"/>
      <c r="H15" s="435"/>
      <c r="I15" s="446"/>
      <c r="J15" s="445"/>
      <c r="K15" s="446"/>
      <c r="L15" s="445"/>
      <c r="M15" s="447"/>
    </row>
    <row r="16" spans="1:13" s="87" customFormat="1" ht="15" hidden="1" customHeight="1" x14ac:dyDescent="0.2">
      <c r="A16" s="92">
        <v>1920</v>
      </c>
      <c r="B16" s="425"/>
      <c r="C16" s="317"/>
      <c r="D16" s="353"/>
      <c r="E16" s="314"/>
      <c r="F16" s="314"/>
      <c r="G16" s="84"/>
      <c r="H16" s="434"/>
      <c r="I16" s="443"/>
      <c r="J16" s="442"/>
      <c r="K16" s="443"/>
      <c r="L16" s="442"/>
      <c r="M16" s="444"/>
    </row>
    <row r="17" spans="1:13" s="87" customFormat="1" ht="15" hidden="1" customHeight="1" x14ac:dyDescent="0.2">
      <c r="A17" s="92">
        <v>1921</v>
      </c>
      <c r="B17" s="425"/>
      <c r="C17" s="317"/>
      <c r="D17" s="353"/>
      <c r="E17" s="314"/>
      <c r="F17" s="314"/>
      <c r="G17" s="84"/>
      <c r="H17" s="434"/>
      <c r="I17" s="443"/>
      <c r="J17" s="442"/>
      <c r="K17" s="443"/>
      <c r="L17" s="442"/>
      <c r="M17" s="444"/>
    </row>
    <row r="18" spans="1:13" s="87" customFormat="1" ht="15" hidden="1" customHeight="1" x14ac:dyDescent="0.2">
      <c r="A18" s="92">
        <v>1922</v>
      </c>
      <c r="B18" s="425"/>
      <c r="C18" s="317"/>
      <c r="D18" s="353"/>
      <c r="E18" s="314"/>
      <c r="F18" s="314"/>
      <c r="G18" s="84"/>
      <c r="H18" s="434"/>
      <c r="I18" s="443"/>
      <c r="J18" s="442"/>
      <c r="K18" s="443"/>
      <c r="L18" s="442"/>
      <c r="M18" s="444"/>
    </row>
    <row r="19" spans="1:13" s="87" customFormat="1" ht="15" hidden="1" customHeight="1" x14ac:dyDescent="0.2">
      <c r="A19" s="92">
        <v>1923</v>
      </c>
      <c r="B19" s="425"/>
      <c r="C19" s="317"/>
      <c r="D19" s="353"/>
      <c r="E19" s="314"/>
      <c r="F19" s="314"/>
      <c r="G19" s="84"/>
      <c r="H19" s="434"/>
      <c r="I19" s="443"/>
      <c r="J19" s="442"/>
      <c r="K19" s="443"/>
      <c r="L19" s="442"/>
      <c r="M19" s="444"/>
    </row>
    <row r="20" spans="1:13" s="87" customFormat="1" ht="15" hidden="1" customHeight="1" x14ac:dyDescent="0.2">
      <c r="A20" s="92">
        <v>1924</v>
      </c>
      <c r="B20" s="425"/>
      <c r="C20" s="317"/>
      <c r="D20" s="353"/>
      <c r="E20" s="314"/>
      <c r="F20" s="314"/>
      <c r="G20" s="84"/>
      <c r="H20" s="434"/>
      <c r="I20" s="443"/>
      <c r="J20" s="442"/>
      <c r="K20" s="443"/>
      <c r="L20" s="442"/>
      <c r="M20" s="444"/>
    </row>
    <row r="21" spans="1:13" s="87" customFormat="1" ht="15" hidden="1" customHeight="1" x14ac:dyDescent="0.2">
      <c r="A21" s="92">
        <v>1925</v>
      </c>
      <c r="B21" s="425"/>
      <c r="C21" s="317"/>
      <c r="D21" s="353"/>
      <c r="E21" s="314"/>
      <c r="F21" s="314"/>
      <c r="G21" s="84"/>
      <c r="H21" s="434"/>
      <c r="I21" s="443"/>
      <c r="J21" s="442"/>
      <c r="K21" s="443"/>
      <c r="L21" s="442"/>
      <c r="M21" s="444"/>
    </row>
    <row r="22" spans="1:13" s="87" customFormat="1" ht="15" hidden="1" customHeight="1" x14ac:dyDescent="0.2">
      <c r="A22" s="92">
        <v>1926</v>
      </c>
      <c r="B22" s="425"/>
      <c r="C22" s="317"/>
      <c r="D22" s="353"/>
      <c r="E22" s="314"/>
      <c r="F22" s="314"/>
      <c r="G22" s="84"/>
      <c r="H22" s="434"/>
      <c r="I22" s="443"/>
      <c r="J22" s="442"/>
      <c r="K22" s="443"/>
      <c r="L22" s="442"/>
      <c r="M22" s="444"/>
    </row>
    <row r="23" spans="1:13" s="87" customFormat="1" ht="15" hidden="1" customHeight="1" x14ac:dyDescent="0.2">
      <c r="A23" s="92">
        <v>1927</v>
      </c>
      <c r="B23" s="425"/>
      <c r="C23" s="317"/>
      <c r="D23" s="353"/>
      <c r="E23" s="314"/>
      <c r="F23" s="314"/>
      <c r="G23" s="84"/>
      <c r="H23" s="434"/>
      <c r="I23" s="443"/>
      <c r="J23" s="442"/>
      <c r="K23" s="443"/>
      <c r="L23" s="442"/>
      <c r="M23" s="444"/>
    </row>
    <row r="24" spans="1:13" s="87" customFormat="1" ht="15" hidden="1" customHeight="1" x14ac:dyDescent="0.2">
      <c r="A24" s="92">
        <v>1928</v>
      </c>
      <c r="B24" s="425"/>
      <c r="C24" s="317"/>
      <c r="D24" s="353"/>
      <c r="E24" s="314"/>
      <c r="F24" s="314"/>
      <c r="G24" s="84"/>
      <c r="H24" s="434"/>
      <c r="I24" s="443"/>
      <c r="J24" s="442"/>
      <c r="K24" s="443"/>
      <c r="L24" s="442"/>
      <c r="M24" s="444"/>
    </row>
    <row r="25" spans="1:13" s="87" customFormat="1" ht="15" hidden="1" customHeight="1" x14ac:dyDescent="0.2">
      <c r="A25" s="91">
        <v>1929</v>
      </c>
      <c r="B25" s="426"/>
      <c r="C25" s="316"/>
      <c r="D25" s="354"/>
      <c r="E25" s="315"/>
      <c r="F25" s="315"/>
      <c r="G25" s="88"/>
      <c r="H25" s="435"/>
      <c r="I25" s="446"/>
      <c r="J25" s="445"/>
      <c r="K25" s="446"/>
      <c r="L25" s="445"/>
      <c r="M25" s="447"/>
    </row>
    <row r="26" spans="1:13" s="87" customFormat="1" ht="15" hidden="1" customHeight="1" x14ac:dyDescent="0.2">
      <c r="A26" s="92">
        <v>1930</v>
      </c>
      <c r="B26" s="425"/>
      <c r="C26" s="317"/>
      <c r="D26" s="353"/>
      <c r="E26" s="314"/>
      <c r="F26" s="314"/>
      <c r="G26" s="84"/>
      <c r="H26" s="434"/>
      <c r="I26" s="443"/>
      <c r="J26" s="442"/>
      <c r="K26" s="443"/>
      <c r="L26" s="442"/>
      <c r="M26" s="444"/>
    </row>
    <row r="27" spans="1:13" s="87" customFormat="1" ht="15" hidden="1" customHeight="1" x14ac:dyDescent="0.2">
      <c r="A27" s="92">
        <v>1931</v>
      </c>
      <c r="B27" s="425"/>
      <c r="C27" s="317"/>
      <c r="D27" s="353"/>
      <c r="E27" s="314"/>
      <c r="F27" s="314"/>
      <c r="G27" s="84"/>
      <c r="H27" s="434"/>
      <c r="I27" s="443"/>
      <c r="J27" s="442"/>
      <c r="K27" s="443"/>
      <c r="L27" s="442"/>
      <c r="M27" s="444"/>
    </row>
    <row r="28" spans="1:13" s="87" customFormat="1" ht="15" hidden="1" customHeight="1" x14ac:dyDescent="0.2">
      <c r="A28" s="92">
        <v>1932</v>
      </c>
      <c r="B28" s="425"/>
      <c r="C28" s="317"/>
      <c r="D28" s="353"/>
      <c r="E28" s="314"/>
      <c r="F28" s="314"/>
      <c r="G28" s="84"/>
      <c r="H28" s="434"/>
      <c r="I28" s="443"/>
      <c r="J28" s="442"/>
      <c r="K28" s="443"/>
      <c r="L28" s="442"/>
      <c r="M28" s="444"/>
    </row>
    <row r="29" spans="1:13" s="87" customFormat="1" ht="15" hidden="1" customHeight="1" x14ac:dyDescent="0.2">
      <c r="A29" s="92">
        <v>1933</v>
      </c>
      <c r="B29" s="425"/>
      <c r="C29" s="317"/>
      <c r="D29" s="353"/>
      <c r="E29" s="314"/>
      <c r="F29" s="314"/>
      <c r="G29" s="84"/>
      <c r="H29" s="434"/>
      <c r="I29" s="443"/>
      <c r="J29" s="442"/>
      <c r="K29" s="443"/>
      <c r="L29" s="442"/>
      <c r="M29" s="444"/>
    </row>
    <row r="30" spans="1:13" s="87" customFormat="1" ht="15" hidden="1" customHeight="1" x14ac:dyDescent="0.2">
      <c r="A30" s="92">
        <v>1934</v>
      </c>
      <c r="B30" s="425"/>
      <c r="C30" s="317"/>
      <c r="D30" s="353"/>
      <c r="E30" s="314"/>
      <c r="F30" s="314"/>
      <c r="G30" s="84"/>
      <c r="H30" s="434"/>
      <c r="I30" s="443"/>
      <c r="J30" s="442"/>
      <c r="K30" s="443"/>
      <c r="L30" s="442"/>
      <c r="M30" s="444"/>
    </row>
    <row r="31" spans="1:13" s="87" customFormat="1" ht="15" hidden="1" customHeight="1" x14ac:dyDescent="0.2">
      <c r="A31" s="92">
        <v>1935</v>
      </c>
      <c r="B31" s="425"/>
      <c r="C31" s="317"/>
      <c r="D31" s="353"/>
      <c r="E31" s="314"/>
      <c r="F31" s="314"/>
      <c r="G31" s="84"/>
      <c r="H31" s="434"/>
      <c r="I31" s="443"/>
      <c r="J31" s="442"/>
      <c r="K31" s="443"/>
      <c r="L31" s="442"/>
      <c r="M31" s="444"/>
    </row>
    <row r="32" spans="1:13" s="87" customFormat="1" ht="15" hidden="1" customHeight="1" x14ac:dyDescent="0.2">
      <c r="A32" s="92">
        <v>1936</v>
      </c>
      <c r="B32" s="425"/>
      <c r="C32" s="317"/>
      <c r="D32" s="353"/>
      <c r="E32" s="314"/>
      <c r="F32" s="314"/>
      <c r="G32" s="84"/>
      <c r="H32" s="434"/>
      <c r="I32" s="443"/>
      <c r="J32" s="442"/>
      <c r="K32" s="443"/>
      <c r="L32" s="442"/>
      <c r="M32" s="444"/>
    </row>
    <row r="33" spans="1:13" s="87" customFormat="1" ht="15" hidden="1" customHeight="1" x14ac:dyDescent="0.2">
      <c r="A33" s="92">
        <v>1937</v>
      </c>
      <c r="B33" s="425"/>
      <c r="C33" s="317"/>
      <c r="D33" s="353"/>
      <c r="E33" s="314"/>
      <c r="F33" s="314"/>
      <c r="G33" s="84"/>
      <c r="H33" s="434"/>
      <c r="I33" s="443"/>
      <c r="J33" s="442"/>
      <c r="K33" s="443"/>
      <c r="L33" s="442"/>
      <c r="M33" s="444"/>
    </row>
    <row r="34" spans="1:13" s="87" customFormat="1" ht="15" hidden="1" customHeight="1" x14ac:dyDescent="0.2">
      <c r="A34" s="92">
        <v>1938</v>
      </c>
      <c r="B34" s="425"/>
      <c r="C34" s="317"/>
      <c r="D34" s="353"/>
      <c r="E34" s="314"/>
      <c r="F34" s="314"/>
      <c r="G34" s="84"/>
      <c r="H34" s="434"/>
      <c r="I34" s="443"/>
      <c r="J34" s="442"/>
      <c r="K34" s="443"/>
      <c r="L34" s="442"/>
      <c r="M34" s="444"/>
    </row>
    <row r="35" spans="1:13" s="87" customFormat="1" ht="15" hidden="1" customHeight="1" x14ac:dyDescent="0.2">
      <c r="A35" s="91">
        <v>1939</v>
      </c>
      <c r="B35" s="426"/>
      <c r="C35" s="316"/>
      <c r="D35" s="354"/>
      <c r="E35" s="315"/>
      <c r="F35" s="315"/>
      <c r="G35" s="88"/>
      <c r="H35" s="435"/>
      <c r="I35" s="446"/>
      <c r="J35" s="445"/>
      <c r="K35" s="446"/>
      <c r="L35" s="445"/>
      <c r="M35" s="447"/>
    </row>
    <row r="36" spans="1:13" s="87" customFormat="1" ht="15" hidden="1" customHeight="1" x14ac:dyDescent="0.2">
      <c r="A36" s="92">
        <v>1940</v>
      </c>
      <c r="B36" s="425"/>
      <c r="C36" s="317"/>
      <c r="D36" s="353"/>
      <c r="E36" s="314"/>
      <c r="F36" s="314"/>
      <c r="G36" s="84"/>
      <c r="H36" s="434"/>
      <c r="I36" s="443"/>
      <c r="J36" s="442"/>
      <c r="K36" s="443"/>
      <c r="L36" s="442"/>
      <c r="M36" s="444"/>
    </row>
    <row r="37" spans="1:13" s="87" customFormat="1" ht="15" hidden="1" customHeight="1" x14ac:dyDescent="0.2">
      <c r="A37" s="92">
        <v>1941</v>
      </c>
      <c r="B37" s="425"/>
      <c r="C37" s="317"/>
      <c r="D37" s="353"/>
      <c r="E37" s="314"/>
      <c r="F37" s="314"/>
      <c r="G37" s="84"/>
      <c r="H37" s="434"/>
      <c r="I37" s="443"/>
      <c r="J37" s="442"/>
      <c r="K37" s="443"/>
      <c r="L37" s="442"/>
      <c r="M37" s="444"/>
    </row>
    <row r="38" spans="1:13" s="87" customFormat="1" ht="15" hidden="1" customHeight="1" x14ac:dyDescent="0.2">
      <c r="A38" s="92">
        <v>1942</v>
      </c>
      <c r="B38" s="425"/>
      <c r="C38" s="317"/>
      <c r="D38" s="353"/>
      <c r="E38" s="314"/>
      <c r="F38" s="314"/>
      <c r="G38" s="84"/>
      <c r="H38" s="434"/>
      <c r="I38" s="443"/>
      <c r="J38" s="442"/>
      <c r="K38" s="443"/>
      <c r="L38" s="442"/>
      <c r="M38" s="444"/>
    </row>
    <row r="39" spans="1:13" s="87" customFormat="1" ht="15" hidden="1" customHeight="1" x14ac:dyDescent="0.2">
      <c r="A39" s="92">
        <v>1943</v>
      </c>
      <c r="B39" s="425"/>
      <c r="C39" s="317"/>
      <c r="D39" s="353"/>
      <c r="E39" s="314"/>
      <c r="F39" s="314"/>
      <c r="G39" s="84"/>
      <c r="H39" s="434"/>
      <c r="I39" s="443"/>
      <c r="J39" s="442"/>
      <c r="K39" s="443"/>
      <c r="L39" s="442"/>
      <c r="M39" s="444"/>
    </row>
    <row r="40" spans="1:13" s="87" customFormat="1" ht="15" hidden="1" customHeight="1" x14ac:dyDescent="0.2">
      <c r="A40" s="92">
        <v>1944</v>
      </c>
      <c r="B40" s="425"/>
      <c r="C40" s="317"/>
      <c r="D40" s="353"/>
      <c r="E40" s="314"/>
      <c r="F40" s="314"/>
      <c r="G40" s="84"/>
      <c r="H40" s="434"/>
      <c r="I40" s="443"/>
      <c r="J40" s="442"/>
      <c r="K40" s="443"/>
      <c r="L40" s="442"/>
      <c r="M40" s="444"/>
    </row>
    <row r="41" spans="1:13" s="87" customFormat="1" ht="15" hidden="1" customHeight="1" x14ac:dyDescent="0.2">
      <c r="A41" s="92">
        <v>1945</v>
      </c>
      <c r="B41" s="425"/>
      <c r="C41" s="317"/>
      <c r="D41" s="353"/>
      <c r="E41" s="314"/>
      <c r="F41" s="314"/>
      <c r="G41" s="84"/>
      <c r="H41" s="434"/>
      <c r="I41" s="443"/>
      <c r="J41" s="442"/>
      <c r="K41" s="443"/>
      <c r="L41" s="442"/>
      <c r="M41" s="444"/>
    </row>
    <row r="42" spans="1:13" s="87" customFormat="1" ht="15" hidden="1" customHeight="1" x14ac:dyDescent="0.2">
      <c r="A42" s="92">
        <v>1946</v>
      </c>
      <c r="B42" s="425">
        <f>B58*'TC6'!B42/'TC6'!B58</f>
        <v>25308.511612751936</v>
      </c>
      <c r="C42" s="317"/>
      <c r="D42" s="353"/>
      <c r="E42" s="314"/>
      <c r="F42" s="314"/>
      <c r="G42" s="84"/>
      <c r="H42" s="434"/>
      <c r="I42" s="443"/>
      <c r="J42" s="442"/>
      <c r="K42" s="443"/>
      <c r="L42" s="442"/>
      <c r="M42" s="444"/>
    </row>
    <row r="43" spans="1:13" s="87" customFormat="1" ht="15" hidden="1" customHeight="1" x14ac:dyDescent="0.2">
      <c r="A43" s="92">
        <v>1947</v>
      </c>
      <c r="B43" s="425"/>
      <c r="C43" s="317"/>
      <c r="D43" s="353"/>
      <c r="E43" s="314"/>
      <c r="F43" s="314"/>
      <c r="G43" s="84"/>
      <c r="H43" s="434"/>
      <c r="I43" s="443"/>
      <c r="J43" s="442"/>
      <c r="K43" s="443"/>
      <c r="L43" s="442"/>
      <c r="M43" s="444"/>
    </row>
    <row r="44" spans="1:13" s="87" customFormat="1" ht="15" hidden="1" customHeight="1" x14ac:dyDescent="0.2">
      <c r="A44" s="92">
        <v>1948</v>
      </c>
      <c r="B44" s="425"/>
      <c r="C44" s="317"/>
      <c r="D44" s="353"/>
      <c r="E44" s="314"/>
      <c r="F44" s="314"/>
      <c r="G44" s="84"/>
      <c r="H44" s="434"/>
      <c r="I44" s="443"/>
      <c r="J44" s="442"/>
      <c r="K44" s="443"/>
      <c r="L44" s="442"/>
      <c r="M44" s="444"/>
    </row>
    <row r="45" spans="1:13" s="87" customFormat="1" ht="15" hidden="1" customHeight="1" x14ac:dyDescent="0.2">
      <c r="A45" s="91">
        <v>1949</v>
      </c>
      <c r="B45" s="426"/>
      <c r="C45" s="316"/>
      <c r="D45" s="354"/>
      <c r="E45" s="315"/>
      <c r="F45" s="315"/>
      <c r="G45" s="88"/>
      <c r="H45" s="435"/>
      <c r="I45" s="446"/>
      <c r="J45" s="445"/>
      <c r="K45" s="446"/>
      <c r="L45" s="445"/>
      <c r="M45" s="447"/>
    </row>
    <row r="46" spans="1:13" s="87" customFormat="1" ht="15" hidden="1" customHeight="1" x14ac:dyDescent="0.2">
      <c r="A46" s="92">
        <v>1950</v>
      </c>
      <c r="B46" s="425"/>
      <c r="C46" s="317"/>
      <c r="D46" s="353"/>
      <c r="E46" s="314"/>
      <c r="F46" s="314"/>
      <c r="G46" s="84"/>
      <c r="H46" s="434"/>
      <c r="I46" s="443"/>
      <c r="J46" s="442"/>
      <c r="K46" s="443"/>
      <c r="L46" s="442"/>
      <c r="M46" s="444"/>
    </row>
    <row r="47" spans="1:13" s="87" customFormat="1" ht="15" hidden="1" customHeight="1" x14ac:dyDescent="0.2">
      <c r="A47" s="92">
        <v>1951</v>
      </c>
      <c r="B47" s="425"/>
      <c r="C47" s="317"/>
      <c r="D47" s="353"/>
      <c r="E47" s="314"/>
      <c r="F47" s="314"/>
      <c r="G47" s="84"/>
      <c r="H47" s="434"/>
      <c r="I47" s="443"/>
      <c r="J47" s="442"/>
      <c r="K47" s="443"/>
      <c r="L47" s="442"/>
      <c r="M47" s="444"/>
    </row>
    <row r="48" spans="1:13" s="87" customFormat="1" ht="15" hidden="1" customHeight="1" x14ac:dyDescent="0.2">
      <c r="A48" s="92">
        <v>1952</v>
      </c>
      <c r="B48" s="425"/>
      <c r="C48" s="317"/>
      <c r="D48" s="353"/>
      <c r="E48" s="314"/>
      <c r="F48" s="314"/>
      <c r="G48" s="84"/>
      <c r="H48" s="434"/>
      <c r="I48" s="443"/>
      <c r="J48" s="442"/>
      <c r="K48" s="443"/>
      <c r="L48" s="442"/>
      <c r="M48" s="444"/>
    </row>
    <row r="49" spans="1:13" s="87" customFormat="1" ht="15" hidden="1" customHeight="1" x14ac:dyDescent="0.2">
      <c r="A49" s="92">
        <v>1953</v>
      </c>
      <c r="B49" s="425"/>
      <c r="C49" s="317"/>
      <c r="D49" s="353"/>
      <c r="E49" s="314"/>
      <c r="F49" s="314"/>
      <c r="G49" s="84"/>
      <c r="H49" s="434"/>
      <c r="I49" s="443"/>
      <c r="J49" s="442"/>
      <c r="K49" s="443"/>
      <c r="L49" s="442"/>
      <c r="M49" s="444"/>
    </row>
    <row r="50" spans="1:13" s="87" customFormat="1" ht="15" hidden="1" customHeight="1" x14ac:dyDescent="0.2">
      <c r="A50" s="92">
        <v>1954</v>
      </c>
      <c r="B50" s="425"/>
      <c r="C50" s="317"/>
      <c r="D50" s="353"/>
      <c r="E50" s="314"/>
      <c r="F50" s="314"/>
      <c r="G50" s="84"/>
      <c r="H50" s="434"/>
      <c r="I50" s="443"/>
      <c r="J50" s="442"/>
      <c r="K50" s="443"/>
      <c r="L50" s="442"/>
      <c r="M50" s="444"/>
    </row>
    <row r="51" spans="1:13" s="87" customFormat="1" ht="15" hidden="1" customHeight="1" x14ac:dyDescent="0.2">
      <c r="A51" s="92">
        <v>1955</v>
      </c>
      <c r="B51" s="425"/>
      <c r="C51" s="317"/>
      <c r="D51" s="353"/>
      <c r="E51" s="314"/>
      <c r="F51" s="314"/>
      <c r="G51" s="84"/>
      <c r="H51" s="434"/>
      <c r="I51" s="443"/>
      <c r="J51" s="442"/>
      <c r="K51" s="443"/>
      <c r="L51" s="442"/>
      <c r="M51" s="444"/>
    </row>
    <row r="52" spans="1:13" s="87" customFormat="1" ht="15" hidden="1" customHeight="1" x14ac:dyDescent="0.2">
      <c r="A52" s="92">
        <v>1956</v>
      </c>
      <c r="B52" s="425"/>
      <c r="C52" s="317"/>
      <c r="D52" s="353"/>
      <c r="E52" s="314"/>
      <c r="F52" s="314"/>
      <c r="G52" s="84"/>
      <c r="H52" s="434"/>
      <c r="I52" s="443"/>
      <c r="J52" s="442"/>
      <c r="K52" s="443"/>
      <c r="L52" s="442"/>
      <c r="M52" s="444"/>
    </row>
    <row r="53" spans="1:13" s="87" customFormat="1" ht="15" hidden="1" customHeight="1" x14ac:dyDescent="0.2">
      <c r="A53" s="92">
        <v>1957</v>
      </c>
      <c r="B53" s="425"/>
      <c r="C53" s="317"/>
      <c r="D53" s="353"/>
      <c r="E53" s="314"/>
      <c r="F53" s="314"/>
      <c r="G53" s="84"/>
      <c r="H53" s="434"/>
      <c r="I53" s="443"/>
      <c r="J53" s="442"/>
      <c r="K53" s="443"/>
      <c r="L53" s="442"/>
      <c r="M53" s="444"/>
    </row>
    <row r="54" spans="1:13" s="87" customFormat="1" ht="15" hidden="1" customHeight="1" x14ac:dyDescent="0.2">
      <c r="A54" s="92">
        <v>1958</v>
      </c>
      <c r="B54" s="425"/>
      <c r="C54" s="317"/>
      <c r="D54" s="353"/>
      <c r="E54" s="314"/>
      <c r="F54" s="314"/>
      <c r="G54" s="84"/>
      <c r="H54" s="434"/>
      <c r="I54" s="443"/>
      <c r="J54" s="442"/>
      <c r="K54" s="443"/>
      <c r="L54" s="442"/>
      <c r="M54" s="444"/>
    </row>
    <row r="55" spans="1:13" s="87" customFormat="1" ht="15" hidden="1" customHeight="1" x14ac:dyDescent="0.2">
      <c r="A55" s="91">
        <v>1959</v>
      </c>
      <c r="B55" s="426"/>
      <c r="C55" s="316"/>
      <c r="D55" s="354"/>
      <c r="E55" s="315"/>
      <c r="F55" s="315"/>
      <c r="G55" s="88"/>
      <c r="H55" s="435"/>
      <c r="I55" s="446"/>
      <c r="J55" s="445"/>
      <c r="K55" s="446"/>
      <c r="L55" s="445"/>
      <c r="M55" s="447"/>
    </row>
    <row r="56" spans="1:13" x14ac:dyDescent="0.2">
      <c r="A56" s="67">
        <v>1960</v>
      </c>
      <c r="B56" s="425"/>
      <c r="C56" s="317"/>
      <c r="D56" s="353"/>
      <c r="E56" s="314"/>
      <c r="F56" s="314"/>
      <c r="G56" s="84"/>
      <c r="H56" s="434"/>
      <c r="I56" s="443"/>
      <c r="J56" s="442"/>
      <c r="K56" s="443"/>
      <c r="L56" s="442"/>
      <c r="M56" s="444"/>
    </row>
    <row r="57" spans="1:13" x14ac:dyDescent="0.2">
      <c r="A57" s="67">
        <v>1961</v>
      </c>
      <c r="B57" s="425"/>
      <c r="C57" s="317"/>
      <c r="D57" s="353"/>
      <c r="E57" s="314"/>
      <c r="F57" s="314"/>
      <c r="G57" s="84"/>
      <c r="H57" s="434"/>
      <c r="I57" s="443"/>
      <c r="J57" s="442"/>
      <c r="K57" s="443"/>
      <c r="L57" s="442"/>
      <c r="M57" s="444"/>
    </row>
    <row r="58" spans="1:13" x14ac:dyDescent="0.2">
      <c r="A58" s="67">
        <v>1962</v>
      </c>
      <c r="B58" s="563">
        <f>avgpoinc!BI51</f>
        <v>36819.793103997668</v>
      </c>
      <c r="C58" s="523">
        <f>avgpoinc!BJ51</f>
        <v>40693.725352546368</v>
      </c>
      <c r="D58" s="522">
        <f>avgpoinc!BK51</f>
        <v>37953.449779348972</v>
      </c>
      <c r="E58" s="522">
        <f>avgpoinc!BL51</f>
        <v>56427.406318881185</v>
      </c>
      <c r="F58" s="522">
        <f>avgpoinc!BM51</f>
        <v>23357.720445477487</v>
      </c>
      <c r="G58" s="523">
        <f>avgpoinc!BN51</f>
        <v>59496.234697805434</v>
      </c>
      <c r="H58" s="532">
        <f>B58*0.4/'TC5'!B58</f>
        <v>0.46100258827209473</v>
      </c>
      <c r="I58" s="549">
        <f>C58*0.4/'TC5'!B58</f>
        <v>0.50950619578361511</v>
      </c>
      <c r="J58" s="549">
        <f>D58*0.4/'TC5'!C58</f>
        <v>0.46473106741905201</v>
      </c>
      <c r="K58" s="543">
        <f>E58*0.4/'TC5'!D58</f>
        <v>0.49590012431144714</v>
      </c>
      <c r="L58" s="549">
        <f>F58*0.4/'TC5'!E58</f>
        <v>0.48788690567016607</v>
      </c>
      <c r="M58" s="550">
        <f>G58*0.4/'TC5'!F58</f>
        <v>0.48252251744270325</v>
      </c>
    </row>
    <row r="59" spans="1:13" x14ac:dyDescent="0.2">
      <c r="A59" s="67">
        <v>1963</v>
      </c>
      <c r="B59" s="564">
        <f>avgpoinc!BI52</f>
        <v>38265.412743918991</v>
      </c>
      <c r="C59" s="525">
        <f>avgpoinc!BJ52</f>
        <v>42339.210000913183</v>
      </c>
      <c r="D59" s="524">
        <f>avgpoinc!BK52</f>
        <v>39193.381459288576</v>
      </c>
      <c r="E59" s="524">
        <f>avgpoinc!BL52</f>
        <v>58438.536646850509</v>
      </c>
      <c r="F59" s="524">
        <f>avgpoinc!BM52</f>
        <v>23892.911783162042</v>
      </c>
      <c r="G59" s="525">
        <f>avgpoinc!BN52</f>
        <v>62279.022509549141</v>
      </c>
      <c r="H59" s="533">
        <f>B59*0.4/'TC5'!B59</f>
        <v>0.46352163638519833</v>
      </c>
      <c r="I59" s="544">
        <f>C59*0.4/'TC5'!B59</f>
        <v>0.51286889375049516</v>
      </c>
      <c r="J59" s="551">
        <f>D59*0.4/'TC5'!C59</f>
        <v>0.46294929908742755</v>
      </c>
      <c r="K59" s="544">
        <f>E59*0.4/'TC5'!D59</f>
        <v>0.49456081154955539</v>
      </c>
      <c r="L59" s="551">
        <f>F59*0.4/'TC5'!E59</f>
        <v>0.48233923024578274</v>
      </c>
      <c r="M59" s="552">
        <f>G59*0.4/'TC5'!F59</f>
        <v>0.48878064026696799</v>
      </c>
    </row>
    <row r="60" spans="1:13" x14ac:dyDescent="0.2">
      <c r="A60" s="67">
        <v>1964</v>
      </c>
      <c r="B60" s="564">
        <f>avgpoinc!BI53</f>
        <v>39711.032383840306</v>
      </c>
      <c r="C60" s="525">
        <f>avgpoinc!BJ53</f>
        <v>43984.694649279991</v>
      </c>
      <c r="D60" s="524">
        <f>avgpoinc!BK53</f>
        <v>40433.313139228179</v>
      </c>
      <c r="E60" s="524">
        <f>avgpoinc!BL53</f>
        <v>60449.66697481984</v>
      </c>
      <c r="F60" s="524">
        <f>avgpoinc!BM53</f>
        <v>24428.103120846597</v>
      </c>
      <c r="G60" s="525">
        <f>avgpoinc!BN53</f>
        <v>65061.810321292847</v>
      </c>
      <c r="H60" s="533">
        <f>B60*0.4/'TC5'!B60</f>
        <v>0.46205818653106678</v>
      </c>
      <c r="I60" s="544">
        <f>C60*0.4/'TC5'!B60</f>
        <v>0.51178443431854237</v>
      </c>
      <c r="J60" s="551">
        <f>D60*0.4/'TC5'!C60</f>
        <v>0.46128919720649725</v>
      </c>
      <c r="K60" s="544">
        <f>E60*0.4/'TC5'!D60</f>
        <v>0.4933171272277832</v>
      </c>
      <c r="L60" s="551">
        <f>F60*0.4/'TC5'!E60</f>
        <v>0.47715136408805847</v>
      </c>
      <c r="M60" s="552">
        <f>G60*0.4/'TC5'!F60</f>
        <v>0.48871687054634094</v>
      </c>
    </row>
    <row r="61" spans="1:13" x14ac:dyDescent="0.2">
      <c r="A61" s="67">
        <v>1965</v>
      </c>
      <c r="B61" s="564">
        <f>avgpoinc!BI54</f>
        <v>41562.960237988082</v>
      </c>
      <c r="C61" s="525">
        <f>avgpoinc!BJ54</f>
        <v>46238.519642297761</v>
      </c>
      <c r="D61" s="524">
        <f>avgpoinc!BK54</f>
        <v>42240.990066114304</v>
      </c>
      <c r="E61" s="524">
        <f>avgpoinc!BL54</f>
        <v>63219.284087107706</v>
      </c>
      <c r="F61" s="524">
        <f>avgpoinc!BM54</f>
        <v>25829.835722989639</v>
      </c>
      <c r="G61" s="525">
        <f>avgpoinc!BN54</f>
        <v>68113.046201070276</v>
      </c>
      <c r="H61" s="533">
        <f>B61*0.4/'TC5'!B61</f>
        <v>0.45986139659887165</v>
      </c>
      <c r="I61" s="544">
        <f>C61*0.4/'TC5'!B61</f>
        <v>0.51159277629934019</v>
      </c>
      <c r="J61" s="551">
        <f>D61*0.4/'TC5'!C61</f>
        <v>0.4594605127676254</v>
      </c>
      <c r="K61" s="544">
        <f>E61*0.4/'TC5'!D61</f>
        <v>0.49168899111708853</v>
      </c>
      <c r="L61" s="551">
        <f>F61*0.4/'TC5'!E61</f>
        <v>0.47927637503372567</v>
      </c>
      <c r="M61" s="552">
        <f>G61*0.4/'TC5'!F61</f>
        <v>0.48795593173738772</v>
      </c>
    </row>
    <row r="62" spans="1:13" x14ac:dyDescent="0.2">
      <c r="A62" s="67">
        <v>1966</v>
      </c>
      <c r="B62" s="564">
        <f>avgpoinc!BI55</f>
        <v>43414.888092135865</v>
      </c>
      <c r="C62" s="525">
        <f>avgpoinc!BJ55</f>
        <v>48492.344635315538</v>
      </c>
      <c r="D62" s="524">
        <f>avgpoinc!BK55</f>
        <v>44048.666993000435</v>
      </c>
      <c r="E62" s="524">
        <f>avgpoinc!BL55</f>
        <v>65988.901199395565</v>
      </c>
      <c r="F62" s="524">
        <f>avgpoinc!BM55</f>
        <v>27231.568325132681</v>
      </c>
      <c r="G62" s="525">
        <f>avgpoinc!BN55</f>
        <v>71164.282080847712</v>
      </c>
      <c r="H62" s="533">
        <f>B62*0.4/'TC5'!B62</f>
        <v>0.45897811651229864</v>
      </c>
      <c r="I62" s="544">
        <f>C62*0.4/'TC5'!B62</f>
        <v>0.51265650987625122</v>
      </c>
      <c r="J62" s="551">
        <f>D62*0.4/'TC5'!C62</f>
        <v>0.4577946364879607</v>
      </c>
      <c r="K62" s="544">
        <f>E62*0.4/'TC5'!D62</f>
        <v>0.49020692706108099</v>
      </c>
      <c r="L62" s="551">
        <f>F62*0.4/'TC5'!E62</f>
        <v>0.48119878768920898</v>
      </c>
      <c r="M62" s="552">
        <f>G62*0.4/'TC5'!F62</f>
        <v>0.48820880055427546</v>
      </c>
    </row>
    <row r="63" spans="1:13" x14ac:dyDescent="0.2">
      <c r="A63" s="67">
        <v>1967</v>
      </c>
      <c r="B63" s="564">
        <f>avgpoinc!BI56</f>
        <v>43743.204343468009</v>
      </c>
      <c r="C63" s="525">
        <f>avgpoinc!BJ56</f>
        <v>48610.186193168905</v>
      </c>
      <c r="D63" s="524">
        <f>avgpoinc!BK56</f>
        <v>44492.670919298507</v>
      </c>
      <c r="E63" s="524">
        <f>avgpoinc!BL56</f>
        <v>65118.275726637927</v>
      </c>
      <c r="F63" s="524">
        <f>avgpoinc!BM56</f>
        <v>29173.111881549779</v>
      </c>
      <c r="G63" s="525">
        <f>avgpoinc!BN56</f>
        <v>72394.119191315462</v>
      </c>
      <c r="H63" s="534">
        <f>B63*0.4/'TC5'!B63</f>
        <v>0.45607919245958345</v>
      </c>
      <c r="I63" s="545">
        <f>C63*0.4/'TC5'!B63</f>
        <v>0.50682374089956295</v>
      </c>
      <c r="J63" s="551">
        <f>D63*0.4/'TC5'!C63</f>
        <v>0.4562682136893273</v>
      </c>
      <c r="K63" s="544">
        <f>E63*0.4/'TC5'!D63</f>
        <v>0.48520933836698527</v>
      </c>
      <c r="L63" s="551">
        <f>F63*0.4/'TC5'!E63</f>
        <v>0.49129176884889608</v>
      </c>
      <c r="M63" s="552">
        <f>G63*0.4/'TC5'!F63</f>
        <v>0.48148623108863831</v>
      </c>
    </row>
    <row r="64" spans="1:13" x14ac:dyDescent="0.2">
      <c r="A64" s="67">
        <v>1968</v>
      </c>
      <c r="B64" s="564">
        <f>avgpoinc!BI57</f>
        <v>45107.517711407592</v>
      </c>
      <c r="C64" s="525">
        <f>avgpoinc!BJ57</f>
        <v>49983.919988784735</v>
      </c>
      <c r="D64" s="524">
        <f>avgpoinc!BK57</f>
        <v>45791.083990526509</v>
      </c>
      <c r="E64" s="524">
        <f>avgpoinc!BL57</f>
        <v>66618.707667325871</v>
      </c>
      <c r="F64" s="524">
        <f>avgpoinc!BM57</f>
        <v>30517.396223831965</v>
      </c>
      <c r="G64" s="525">
        <f>avgpoinc!BN57</f>
        <v>74007.629038219296</v>
      </c>
      <c r="H64" s="534">
        <f>B64*0.4/'TC5'!B64</f>
        <v>0.45693289674818516</v>
      </c>
      <c r="I64" s="545">
        <f>C64*0.4/'TC5'!B64</f>
        <v>0.50633017532527436</v>
      </c>
      <c r="J64" s="551">
        <f>D64*0.4/'TC5'!C64</f>
        <v>0.4571651648730039</v>
      </c>
      <c r="K64" s="544">
        <f>E64*0.4/'TC5'!D64</f>
        <v>0.48467633686959743</v>
      </c>
      <c r="L64" s="551">
        <f>F64*0.4/'TC5'!E64</f>
        <v>0.49806679226458073</v>
      </c>
      <c r="M64" s="552">
        <f>G64*0.4/'TC5'!F64</f>
        <v>0.48147068917751312</v>
      </c>
    </row>
    <row r="65" spans="1:13" x14ac:dyDescent="0.2">
      <c r="A65" s="72">
        <v>1969</v>
      </c>
      <c r="B65" s="565">
        <f>avgpoinc!BI58</f>
        <v>45910.453739187338</v>
      </c>
      <c r="C65" s="527">
        <f>avgpoinc!BJ58</f>
        <v>50736.933189550211</v>
      </c>
      <c r="D65" s="526">
        <f>avgpoinc!BK58</f>
        <v>46604.512369770913</v>
      </c>
      <c r="E65" s="526">
        <f>avgpoinc!BL58</f>
        <v>67864.152489783737</v>
      </c>
      <c r="F65" s="526">
        <f>avgpoinc!BM58</f>
        <v>31272.679791866551</v>
      </c>
      <c r="G65" s="527">
        <f>avgpoinc!BN58</f>
        <v>75691.281547031773</v>
      </c>
      <c r="H65" s="535">
        <f>B65*0.4/'TC5'!B65</f>
        <v>0.45897112647071492</v>
      </c>
      <c r="I65" s="546">
        <f>C65*0.4/'TC5'!B65</f>
        <v>0.50722189573571097</v>
      </c>
      <c r="J65" s="553">
        <f>D65*0.4/'TC5'!C65</f>
        <v>0.4586226600222289</v>
      </c>
      <c r="K65" s="547">
        <f>E65*0.4/'TC5'!D65</f>
        <v>0.48536152532324195</v>
      </c>
      <c r="L65" s="553">
        <f>F65*0.4/'TC5'!E65</f>
        <v>0.50500525021925569</v>
      </c>
      <c r="M65" s="554">
        <f>G65*0.4/'TC5'!F65</f>
        <v>0.48396485671401024</v>
      </c>
    </row>
    <row r="66" spans="1:13" x14ac:dyDescent="0.2">
      <c r="A66" s="67">
        <v>1970</v>
      </c>
      <c r="B66" s="564">
        <f>avgpoinc!BI59</f>
        <v>44822.180284002323</v>
      </c>
      <c r="C66" s="525">
        <f>avgpoinc!BJ59</f>
        <v>49401.456877478471</v>
      </c>
      <c r="D66" s="524">
        <f>avgpoinc!BK59</f>
        <v>45339.986511286799</v>
      </c>
      <c r="E66" s="524">
        <f>avgpoinc!BL59</f>
        <v>65888.395342063086</v>
      </c>
      <c r="F66" s="524">
        <f>avgpoinc!BM59</f>
        <v>30638.72137004348</v>
      </c>
      <c r="G66" s="525">
        <f>avgpoinc!BN59</f>
        <v>73325.945742079697</v>
      </c>
      <c r="H66" s="534">
        <f>B66*0.4/'TC5'!B66</f>
        <v>0.45928959886077803</v>
      </c>
      <c r="I66" s="545">
        <f>C66*0.4/'TC5'!B66</f>
        <v>0.50621311075519781</v>
      </c>
      <c r="J66" s="551">
        <f>D66*0.4/'TC5'!C66</f>
        <v>0.45924482389818866</v>
      </c>
      <c r="K66" s="544">
        <f>E66*0.4/'TC5'!D66</f>
        <v>0.48508948308881372</v>
      </c>
      <c r="L66" s="551">
        <f>F66*0.4/'TC5'!E66</f>
        <v>0.50663163012359291</v>
      </c>
      <c r="M66" s="552">
        <f>G66*0.4/'TC5'!F66</f>
        <v>0.48404043074697251</v>
      </c>
    </row>
    <row r="67" spans="1:13" x14ac:dyDescent="0.2">
      <c r="A67" s="67">
        <v>1971</v>
      </c>
      <c r="B67" s="564">
        <f>avgpoinc!BI60</f>
        <v>45054.525596199586</v>
      </c>
      <c r="C67" s="525">
        <f>avgpoinc!BJ60</f>
        <v>49433.148748529187</v>
      </c>
      <c r="D67" s="524">
        <f>avgpoinc!BK60</f>
        <v>45759.371220157271</v>
      </c>
      <c r="E67" s="524">
        <f>avgpoinc!BL60</f>
        <v>65895.50884211513</v>
      </c>
      <c r="F67" s="524">
        <f>avgpoinc!BM60</f>
        <v>31108.288598660904</v>
      </c>
      <c r="G67" s="525">
        <f>avgpoinc!BN60</f>
        <v>73631.519091674549</v>
      </c>
      <c r="H67" s="534">
        <f>B67*0.4/'TC5'!B67</f>
        <v>0.45934514413238503</v>
      </c>
      <c r="I67" s="545">
        <f>C67*0.4/'TC5'!B67</f>
        <v>0.50398659260827117</v>
      </c>
      <c r="J67" s="551">
        <f>D67*0.4/'TC5'!C67</f>
        <v>0.45984165530535392</v>
      </c>
      <c r="K67" s="544">
        <f>E67*0.4/'TC5'!D67</f>
        <v>0.48541064615710638</v>
      </c>
      <c r="L67" s="551">
        <f>F67*0.4/'TC5'!E67</f>
        <v>0.50540154115878988</v>
      </c>
      <c r="M67" s="552">
        <f>G67*0.4/'TC5'!F67</f>
        <v>0.48393548815511167</v>
      </c>
    </row>
    <row r="68" spans="1:13" x14ac:dyDescent="0.2">
      <c r="A68" s="67">
        <v>1972</v>
      </c>
      <c r="B68" s="564">
        <f>avgpoinc!BI61</f>
        <v>46409.223131741885</v>
      </c>
      <c r="C68" s="525">
        <f>avgpoinc!BJ61</f>
        <v>50790.238782864959</v>
      </c>
      <c r="D68" s="524">
        <f>avgpoinc!BK61</f>
        <v>46768.695441884753</v>
      </c>
      <c r="E68" s="524">
        <f>avgpoinc!BL61</f>
        <v>67358.509897075215</v>
      </c>
      <c r="F68" s="524">
        <f>avgpoinc!BM61</f>
        <v>32710.868423147807</v>
      </c>
      <c r="G68" s="525">
        <f>avgpoinc!BN61</f>
        <v>74589.428691795751</v>
      </c>
      <c r="H68" s="534">
        <f>B68*0.4/'TC5'!B68</f>
        <v>0.45649504216999043</v>
      </c>
      <c r="I68" s="545">
        <f>C68*0.4/'TC5'!B68</f>
        <v>0.49958802648325218</v>
      </c>
      <c r="J68" s="551">
        <f>D68*0.4/'TC5'!C68</f>
        <v>0.45784991647087736</v>
      </c>
      <c r="K68" s="544">
        <f>E68*0.4/'TC5'!D68</f>
        <v>0.48217372982617235</v>
      </c>
      <c r="L68" s="551">
        <f>F68*0.4/'TC5'!E68</f>
        <v>0.50174023691943137</v>
      </c>
      <c r="M68" s="552">
        <f>G68*0.4/'TC5'!F68</f>
        <v>0.48114096693461766</v>
      </c>
    </row>
    <row r="69" spans="1:13" x14ac:dyDescent="0.2">
      <c r="A69" s="67">
        <v>1973</v>
      </c>
      <c r="B69" s="564">
        <f>avgpoinc!BI62</f>
        <v>48028.711684901435</v>
      </c>
      <c r="C69" s="525">
        <f>avgpoinc!BJ62</f>
        <v>52386.481388232358</v>
      </c>
      <c r="D69" s="524">
        <f>avgpoinc!BK62</f>
        <v>48430.275470220971</v>
      </c>
      <c r="E69" s="524">
        <f>avgpoinc!BL62</f>
        <v>69669.965589431551</v>
      </c>
      <c r="F69" s="524">
        <f>avgpoinc!BM62</f>
        <v>33960.943215477739</v>
      </c>
      <c r="G69" s="525">
        <f>avgpoinc!BN62</f>
        <v>77159.250463506003</v>
      </c>
      <c r="H69" s="534">
        <f>B69*0.4/'TC5'!B69</f>
        <v>0.45342688151322363</v>
      </c>
      <c r="I69" s="545">
        <f>C69*0.4/'TC5'!B69</f>
        <v>0.49456747965996323</v>
      </c>
      <c r="J69" s="551">
        <f>D69*0.4/'TC5'!C69</f>
        <v>0.4545205972226542</v>
      </c>
      <c r="K69" s="544">
        <f>E69*0.4/'TC5'!D69</f>
        <v>0.47780754141240328</v>
      </c>
      <c r="L69" s="551">
        <f>F69*0.4/'TC5'!E69</f>
        <v>0.49923209593725931</v>
      </c>
      <c r="M69" s="552">
        <f>G69*0.4/'TC5'!F69</f>
        <v>0.47770464314089622</v>
      </c>
    </row>
    <row r="70" spans="1:13" x14ac:dyDescent="0.2">
      <c r="A70" s="67">
        <v>1974</v>
      </c>
      <c r="B70" s="564">
        <f>avgpoinc!BI63</f>
        <v>46700.20946897706</v>
      </c>
      <c r="C70" s="525">
        <f>avgpoinc!BJ63</f>
        <v>50750.763164950389</v>
      </c>
      <c r="D70" s="524">
        <f>avgpoinc!BK63</f>
        <v>47186.604853734789</v>
      </c>
      <c r="E70" s="524">
        <f>avgpoinc!BL63</f>
        <v>67141.111587408115</v>
      </c>
      <c r="F70" s="524">
        <f>avgpoinc!BM63</f>
        <v>33623.726445728156</v>
      </c>
      <c r="G70" s="525">
        <f>avgpoinc!BN63</f>
        <v>74679.054814592673</v>
      </c>
      <c r="H70" s="534">
        <f>B70*0.4/'TC5'!B70</f>
        <v>0.45377390431394815</v>
      </c>
      <c r="I70" s="545">
        <f>C70*0.4/'TC5'!B70</f>
        <v>0.49313209105775957</v>
      </c>
      <c r="J70" s="551">
        <f>D70*0.4/'TC5'!C70</f>
        <v>0.45474966222127478</v>
      </c>
      <c r="K70" s="544">
        <f>E70*0.4/'TC5'!D70</f>
        <v>0.47712366772748288</v>
      </c>
      <c r="L70" s="551">
        <f>F70*0.4/'TC5'!E70</f>
        <v>0.5014665902804154</v>
      </c>
      <c r="M70" s="552">
        <f>G70*0.4/'TC5'!F70</f>
        <v>0.47728535506394104</v>
      </c>
    </row>
    <row r="71" spans="1:13" x14ac:dyDescent="0.2">
      <c r="A71" s="67">
        <v>1975</v>
      </c>
      <c r="B71" s="564">
        <f>avgpoinc!BI64</f>
        <v>45154.882088289341</v>
      </c>
      <c r="C71" s="525">
        <f>avgpoinc!BJ64</f>
        <v>48919.932834679639</v>
      </c>
      <c r="D71" s="524">
        <f>avgpoinc!BK64</f>
        <v>45065.441895525371</v>
      </c>
      <c r="E71" s="524">
        <f>avgpoinc!BL64</f>
        <v>63459.617494349855</v>
      </c>
      <c r="F71" s="524">
        <f>avgpoinc!BM64</f>
        <v>33838.804280363023</v>
      </c>
      <c r="G71" s="525">
        <f>avgpoinc!BN64</f>
        <v>71730.605286655584</v>
      </c>
      <c r="H71" s="534">
        <f>B71*0.4/'TC5'!B71</f>
        <v>0.45336096447465479</v>
      </c>
      <c r="I71" s="545">
        <f>C71*0.4/'TC5'!B71</f>
        <v>0.49116256994318525</v>
      </c>
      <c r="J71" s="551">
        <f>D71*0.4/'TC5'!C71</f>
        <v>0.45560502721389184</v>
      </c>
      <c r="K71" s="544">
        <f>E71*0.4/'TC5'!D71</f>
        <v>0.47768445062899889</v>
      </c>
      <c r="L71" s="551">
        <f>F71*0.4/'TC5'!E71</f>
        <v>0.50033550414320871</v>
      </c>
      <c r="M71" s="552">
        <f>G71*0.4/'TC5'!F71</f>
        <v>0.47632730745590379</v>
      </c>
    </row>
    <row r="72" spans="1:13" x14ac:dyDescent="0.2">
      <c r="A72" s="67">
        <v>1976</v>
      </c>
      <c r="B72" s="564">
        <f>avgpoinc!BI65</f>
        <v>46681.965560302706</v>
      </c>
      <c r="C72" s="525">
        <f>avgpoinc!BJ65</f>
        <v>50589.326047188959</v>
      </c>
      <c r="D72" s="524">
        <f>avgpoinc!BK65</f>
        <v>46636.568617836507</v>
      </c>
      <c r="E72" s="524">
        <f>avgpoinc!BL65</f>
        <v>65397.697563570582</v>
      </c>
      <c r="F72" s="524">
        <f>avgpoinc!BM65</f>
        <v>35501.022049687403</v>
      </c>
      <c r="G72" s="525">
        <f>avgpoinc!BN65</f>
        <v>73933.638084132253</v>
      </c>
      <c r="H72" s="534">
        <f>B72*0.4/'TC5'!B72</f>
        <v>0.45220363627313992</v>
      </c>
      <c r="I72" s="545">
        <f>C72*0.4/'TC5'!B72</f>
        <v>0.49005385528582224</v>
      </c>
      <c r="J72" s="551">
        <f>D72*0.4/'TC5'!C72</f>
        <v>0.45477122742315146</v>
      </c>
      <c r="K72" s="544">
        <f>E72*0.4/'TC5'!D72</f>
        <v>0.47714769405192214</v>
      </c>
      <c r="L72" s="551">
        <f>F72*0.4/'TC5'!E72</f>
        <v>0.49999742694913601</v>
      </c>
      <c r="M72" s="552">
        <f>G72*0.4/'TC5'!F72</f>
        <v>0.47584974205324204</v>
      </c>
    </row>
    <row r="73" spans="1:13" x14ac:dyDescent="0.2">
      <c r="A73" s="67">
        <v>1977</v>
      </c>
      <c r="B73" s="564">
        <f>avgpoinc!BI66</f>
        <v>48003.490593606432</v>
      </c>
      <c r="C73" s="525">
        <f>avgpoinc!BJ66</f>
        <v>51968.251093923936</v>
      </c>
      <c r="D73" s="524">
        <f>avgpoinc!BK66</f>
        <v>47655.692680837346</v>
      </c>
      <c r="E73" s="524">
        <f>avgpoinc!BL66</f>
        <v>66882.62023003232</v>
      </c>
      <c r="F73" s="524">
        <f>avgpoinc!BM66</f>
        <v>36795.261628280554</v>
      </c>
      <c r="G73" s="525">
        <f>avgpoinc!BN66</f>
        <v>75224.91943906591</v>
      </c>
      <c r="H73" s="534">
        <f>B73*0.4/'TC5'!B73</f>
        <v>0.45099500688522903</v>
      </c>
      <c r="I73" s="545">
        <f>C73*0.4/'TC5'!B73</f>
        <v>0.48824411454443606</v>
      </c>
      <c r="J73" s="551">
        <f>D73*0.4/'TC5'!C73</f>
        <v>0.45398798008357494</v>
      </c>
      <c r="K73" s="544">
        <f>E73*0.4/'TC5'!D73</f>
        <v>0.47624950747208317</v>
      </c>
      <c r="L73" s="551">
        <f>F73*0.4/'TC5'!E73</f>
        <v>0.49666331457152785</v>
      </c>
      <c r="M73" s="552">
        <f>G73*0.4/'TC5'!F73</f>
        <v>0.47489740559416305</v>
      </c>
    </row>
    <row r="74" spans="1:13" x14ac:dyDescent="0.2">
      <c r="A74" s="67">
        <v>1978</v>
      </c>
      <c r="B74" s="564">
        <f>avgpoinc!BI67</f>
        <v>49606.319838772084</v>
      </c>
      <c r="C74" s="525">
        <f>avgpoinc!BJ67</f>
        <v>53475.692300150928</v>
      </c>
      <c r="D74" s="524">
        <f>avgpoinc!BK67</f>
        <v>49427.444063202318</v>
      </c>
      <c r="E74" s="524">
        <f>avgpoinc!BL67</f>
        <v>68629.469472903234</v>
      </c>
      <c r="F74" s="524">
        <f>avgpoinc!BM67</f>
        <v>38122.668358503943</v>
      </c>
      <c r="G74" s="525">
        <f>avgpoinc!BN67</f>
        <v>77264.014294935099</v>
      </c>
      <c r="H74" s="534">
        <f>B74*0.4/'TC5'!B74</f>
        <v>0.4500716946338858</v>
      </c>
      <c r="I74" s="545">
        <f>C74*0.4/'TC5'!B74</f>
        <v>0.48517800823510809</v>
      </c>
      <c r="J74" s="551">
        <f>D74*0.4/'TC5'!C74</f>
        <v>0.45303719346621391</v>
      </c>
      <c r="K74" s="544">
        <f>E74*0.4/'TC5'!D74</f>
        <v>0.47436601455141236</v>
      </c>
      <c r="L74" s="551">
        <f>F74*0.4/'TC5'!E74</f>
        <v>0.49271342468026985</v>
      </c>
      <c r="M74" s="552">
        <f>G74*0.4/'TC5'!F74</f>
        <v>0.47401231306035635</v>
      </c>
    </row>
    <row r="75" spans="1:13" x14ac:dyDescent="0.2">
      <c r="A75" s="72">
        <v>1979</v>
      </c>
      <c r="B75" s="565">
        <f>avgpoinc!BI68</f>
        <v>49435.493649648415</v>
      </c>
      <c r="C75" s="527">
        <f>avgpoinc!BJ68</f>
        <v>53206.147310749657</v>
      </c>
      <c r="D75" s="526">
        <f>avgpoinc!BK68</f>
        <v>49161.98191974323</v>
      </c>
      <c r="E75" s="526">
        <f>avgpoinc!BL68</f>
        <v>68139.183528065434</v>
      </c>
      <c r="F75" s="526">
        <f>avgpoinc!BM68</f>
        <v>38393.819667913973</v>
      </c>
      <c r="G75" s="527">
        <f>avgpoinc!BN68</f>
        <v>76627.671769601424</v>
      </c>
      <c r="H75" s="536">
        <f>B75*0.4/'TC5'!B75</f>
        <v>0.44683936238288874</v>
      </c>
      <c r="I75" s="547">
        <f>C75*0.4/'TC5'!B75</f>
        <v>0.48092168569564814</v>
      </c>
      <c r="J75" s="553">
        <f>D75*0.4/'TC5'!C75</f>
        <v>0.44984138011932373</v>
      </c>
      <c r="K75" s="547">
        <f>E75*0.4/'TC5'!D75</f>
        <v>0.47074833512306219</v>
      </c>
      <c r="L75" s="553">
        <f>F75*0.4/'TC5'!E75</f>
        <v>0.48976281285285955</v>
      </c>
      <c r="M75" s="554">
        <f>G75*0.4/'TC5'!F75</f>
        <v>0.47037568688392645</v>
      </c>
    </row>
    <row r="76" spans="1:13" x14ac:dyDescent="0.2">
      <c r="A76" s="67">
        <v>1980</v>
      </c>
      <c r="B76" s="564">
        <f>avgpoinc!BI69</f>
        <v>48601.05200755861</v>
      </c>
      <c r="C76" s="525">
        <f>avgpoinc!BJ69</f>
        <v>52048.915338195009</v>
      </c>
      <c r="D76" s="524">
        <f>avgpoinc!BK69</f>
        <v>48058.972419211786</v>
      </c>
      <c r="E76" s="524">
        <f>avgpoinc!BL69</f>
        <v>65975.341696537318</v>
      </c>
      <c r="F76" s="524">
        <f>avgpoinc!BM69</f>
        <v>38533.569269136693</v>
      </c>
      <c r="G76" s="525">
        <f>avgpoinc!BN69</f>
        <v>74655.639401831446</v>
      </c>
      <c r="H76" s="533">
        <f>B76*0.4/'TC5'!B76</f>
        <v>0.45248079299926763</v>
      </c>
      <c r="I76" s="544">
        <f>C76*0.4/'TC5'!B76</f>
        <v>0.48458075523376459</v>
      </c>
      <c r="J76" s="551">
        <f>D76*0.4/'TC5'!C76</f>
        <v>0.45565667748451238</v>
      </c>
      <c r="K76" s="544">
        <f>E76*0.4/'TC5'!D76</f>
        <v>0.47550112009048462</v>
      </c>
      <c r="L76" s="551">
        <f>F76*0.4/'TC5'!E76</f>
        <v>0.49423623085021978</v>
      </c>
      <c r="M76" s="552">
        <f>G76*0.4/'TC5'!F76</f>
        <v>0.47461986541748041</v>
      </c>
    </row>
    <row r="77" spans="1:13" x14ac:dyDescent="0.2">
      <c r="A77" s="67">
        <v>1981</v>
      </c>
      <c r="B77" s="564">
        <f>avgpoinc!BI70</f>
        <v>48569.749683984097</v>
      </c>
      <c r="C77" s="525">
        <f>avgpoinc!BJ70</f>
        <v>51893.39226810111</v>
      </c>
      <c r="D77" s="524">
        <f>avgpoinc!BK70</f>
        <v>47645.821609801445</v>
      </c>
      <c r="E77" s="524">
        <f>avgpoinc!BL70</f>
        <v>65312.292931407188</v>
      </c>
      <c r="F77" s="524">
        <f>avgpoinc!BM70</f>
        <v>38877.574342678919</v>
      </c>
      <c r="G77" s="525">
        <f>avgpoinc!BN70</f>
        <v>74203.033007565042</v>
      </c>
      <c r="H77" s="533">
        <f>B77*0.4/'TC5'!B77</f>
        <v>0.44873964786529535</v>
      </c>
      <c r="I77" s="544">
        <f>C77*0.4/'TC5'!B77</f>
        <v>0.47944703698158264</v>
      </c>
      <c r="J77" s="551">
        <f>D77*0.4/'TC5'!C77</f>
        <v>0.4534619152545929</v>
      </c>
      <c r="K77" s="544">
        <f>E77*0.4/'TC5'!D77</f>
        <v>0.47313487529754639</v>
      </c>
      <c r="L77" s="551">
        <f>F77*0.4/'TC5'!E77</f>
        <v>0.48417481780052191</v>
      </c>
      <c r="M77" s="552">
        <f>G77*0.4/'TC5'!F77</f>
        <v>0.47007116675376887</v>
      </c>
    </row>
    <row r="78" spans="1:13" x14ac:dyDescent="0.2">
      <c r="A78" s="67">
        <v>1982</v>
      </c>
      <c r="B78" s="564">
        <f>avgpoinc!BI71</f>
        <v>47341.468259769572</v>
      </c>
      <c r="C78" s="525">
        <f>avgpoinc!BJ71</f>
        <v>50186.402035257823</v>
      </c>
      <c r="D78" s="524">
        <f>avgpoinc!BK71</f>
        <v>46017.223946363178</v>
      </c>
      <c r="E78" s="524">
        <f>avgpoinc!BL71</f>
        <v>63127.283548600877</v>
      </c>
      <c r="F78" s="524">
        <f>avgpoinc!BM71</f>
        <v>38347.585456897134</v>
      </c>
      <c r="G78" s="525">
        <f>avgpoinc!BN71</f>
        <v>71841.426953702568</v>
      </c>
      <c r="H78" s="533">
        <f>B78*0.4/'TC5'!B78</f>
        <v>0.4522522091865539</v>
      </c>
      <c r="I78" s="544">
        <f>C78*0.4/'TC5'!B78</f>
        <v>0.4794298112392425</v>
      </c>
      <c r="J78" s="551">
        <f>D78*0.4/'TC5'!C78</f>
        <v>0.45741966366767883</v>
      </c>
      <c r="K78" s="544">
        <f>E78*0.4/'TC5'!D78</f>
        <v>0.47547590732574468</v>
      </c>
      <c r="L78" s="551">
        <f>F78*0.4/'TC5'!E78</f>
        <v>0.48524588346481323</v>
      </c>
      <c r="M78" s="552">
        <f>G78*0.4/'TC5'!F78</f>
        <v>0.47165560722351074</v>
      </c>
    </row>
    <row r="79" spans="1:13" x14ac:dyDescent="0.2">
      <c r="A79" s="67">
        <v>1983</v>
      </c>
      <c r="B79" s="564">
        <f>avgpoinc!BI72</f>
        <v>48227.27658673995</v>
      </c>
      <c r="C79" s="525">
        <f>avgpoinc!BJ72</f>
        <v>50773.518540364727</v>
      </c>
      <c r="D79" s="524">
        <f>avgpoinc!BK72</f>
        <v>46605.011406489451</v>
      </c>
      <c r="E79" s="524">
        <f>avgpoinc!BL72</f>
        <v>63086.820048020731</v>
      </c>
      <c r="F79" s="524">
        <f>avgpoinc!BM72</f>
        <v>39535.98175427867</v>
      </c>
      <c r="G79" s="525">
        <f>avgpoinc!BN72</f>
        <v>72447.234351055638</v>
      </c>
      <c r="H79" s="533">
        <f>B79*0.4/'TC5'!B79</f>
        <v>0.45360937714576727</v>
      </c>
      <c r="I79" s="544">
        <f>C79*0.4/'TC5'!B79</f>
        <v>0.47755846381187439</v>
      </c>
      <c r="J79" s="551">
        <f>D79*0.4/'TC5'!C79</f>
        <v>0.45952913165092479</v>
      </c>
      <c r="K79" s="544">
        <f>E79*0.4/'TC5'!D79</f>
        <v>0.47476759552955627</v>
      </c>
      <c r="L79" s="551">
        <f>F79*0.4/'TC5'!E79</f>
        <v>0.48177888989448536</v>
      </c>
      <c r="M79" s="552">
        <f>G79*0.4/'TC5'!F79</f>
        <v>0.470532476902008</v>
      </c>
    </row>
    <row r="80" spans="1:13" x14ac:dyDescent="0.2">
      <c r="A80" s="67">
        <v>1984</v>
      </c>
      <c r="B80" s="564">
        <f>avgpoinc!BI73</f>
        <v>50540.925571207321</v>
      </c>
      <c r="C80" s="525">
        <f>avgpoinc!BJ73</f>
        <v>53349.213098368076</v>
      </c>
      <c r="D80" s="524">
        <f>avgpoinc!BK73</f>
        <v>48197.976429143186</v>
      </c>
      <c r="E80" s="524">
        <f>avgpoinc!BL73</f>
        <v>65801.53778215051</v>
      </c>
      <c r="F80" s="524">
        <f>avgpoinc!BM73</f>
        <v>41416.650524446355</v>
      </c>
      <c r="G80" s="525">
        <f>avgpoinc!BN73</f>
        <v>75739.297570074472</v>
      </c>
      <c r="H80" s="533">
        <f>B80*0.4/'TC5'!B80</f>
        <v>0.44566801190376282</v>
      </c>
      <c r="I80" s="544">
        <f>C80*0.4/'TC5'!B80</f>
        <v>0.47043138742446899</v>
      </c>
      <c r="J80" s="551">
        <f>D80*0.4/'TC5'!C80</f>
        <v>0.45011326670646679</v>
      </c>
      <c r="K80" s="544">
        <f>E80*0.4/'TC5'!D80</f>
        <v>0.46674913167953497</v>
      </c>
      <c r="L80" s="551">
        <f>F80*0.4/'TC5'!E80</f>
        <v>0.47043731808662409</v>
      </c>
      <c r="M80" s="552">
        <f>G80*0.4/'TC5'!F80</f>
        <v>0.46147918701171881</v>
      </c>
    </row>
    <row r="81" spans="1:13" x14ac:dyDescent="0.2">
      <c r="A81" s="67">
        <v>1985</v>
      </c>
      <c r="B81" s="564">
        <f>avgpoinc!BI74</f>
        <v>51580.7458142291</v>
      </c>
      <c r="C81" s="525">
        <f>avgpoinc!BJ74</f>
        <v>54436.133650463125</v>
      </c>
      <c r="D81" s="524">
        <f>avgpoinc!BK74</f>
        <v>49074.635966417074</v>
      </c>
      <c r="E81" s="524">
        <f>avgpoinc!BL74</f>
        <v>67034.836318679969</v>
      </c>
      <c r="F81" s="524">
        <f>avgpoinc!BM74</f>
        <v>42456.026406044504</v>
      </c>
      <c r="G81" s="525">
        <f>avgpoinc!BN74</f>
        <v>76860.845283151211</v>
      </c>
      <c r="H81" s="533">
        <f>B81*0.4/'TC5'!B81</f>
        <v>0.44713580608367925</v>
      </c>
      <c r="I81" s="544">
        <f>C81*0.4/'TC5'!B81</f>
        <v>0.47188818454742426</v>
      </c>
      <c r="J81" s="551">
        <f>D81*0.4/'TC5'!C81</f>
        <v>0.45162135362625128</v>
      </c>
      <c r="K81" s="544">
        <f>E81*0.4/'TC5'!D81</f>
        <v>0.46816480159759527</v>
      </c>
      <c r="L81" s="551">
        <f>F81*0.4/'TC5'!E81</f>
        <v>0.47203889489173889</v>
      </c>
      <c r="M81" s="552">
        <f>G81*0.4/'TC5'!F81</f>
        <v>0.46241980791091913</v>
      </c>
    </row>
    <row r="82" spans="1:13" x14ac:dyDescent="0.2">
      <c r="A82" s="67">
        <v>1986</v>
      </c>
      <c r="B82" s="564">
        <f>avgpoinc!BI75</f>
        <v>52920.776871979084</v>
      </c>
      <c r="C82" s="525">
        <f>avgpoinc!BJ75</f>
        <v>55524.819492370814</v>
      </c>
      <c r="D82" s="524">
        <f>avgpoinc!BK75</f>
        <v>50523.505238004713</v>
      </c>
      <c r="E82" s="524">
        <f>avgpoinc!BL75</f>
        <v>68433.586093595921</v>
      </c>
      <c r="F82" s="524">
        <f>avgpoinc!BM75</f>
        <v>43555.395206399953</v>
      </c>
      <c r="G82" s="525">
        <f>avgpoinc!BN75</f>
        <v>78078.555879097083</v>
      </c>
      <c r="H82" s="533">
        <f>B82*0.4/'TC5'!B82</f>
        <v>0.45471793413162237</v>
      </c>
      <c r="I82" s="544">
        <f>C82*0.4/'TC5'!B82</f>
        <v>0.47709298133850098</v>
      </c>
      <c r="J82" s="551">
        <f>D82*0.4/'TC5'!C82</f>
        <v>0.45852798223495483</v>
      </c>
      <c r="K82" s="544">
        <f>E82*0.4/'TC5'!D82</f>
        <v>0.4718324840068816</v>
      </c>
      <c r="L82" s="551">
        <f>F82*0.4/'TC5'!E82</f>
        <v>0.48159766197204595</v>
      </c>
      <c r="M82" s="552">
        <f>G82*0.4/'TC5'!F82</f>
        <v>0.46919468045234675</v>
      </c>
    </row>
    <row r="83" spans="1:13" x14ac:dyDescent="0.2">
      <c r="A83" s="67">
        <v>1987</v>
      </c>
      <c r="B83" s="564">
        <f>avgpoinc!BI76</f>
        <v>53925.735583291775</v>
      </c>
      <c r="C83" s="525">
        <f>avgpoinc!BJ76</f>
        <v>56318.959231420602</v>
      </c>
      <c r="D83" s="524">
        <f>avgpoinc!BK76</f>
        <v>52475.530163393465</v>
      </c>
      <c r="E83" s="524">
        <f>avgpoinc!BL76</f>
        <v>69184.85296822642</v>
      </c>
      <c r="F83" s="524">
        <f>avgpoinc!BM76</f>
        <v>44643.365254493314</v>
      </c>
      <c r="G83" s="525">
        <f>avgpoinc!BN76</f>
        <v>78704.815556045432</v>
      </c>
      <c r="H83" s="533">
        <f>B83*0.4/'TC5'!B83</f>
        <v>0.44974520802497869</v>
      </c>
      <c r="I83" s="544">
        <f>C83*0.4/'TC5'!B83</f>
        <v>0.46970489621162415</v>
      </c>
      <c r="J83" s="551">
        <f>D83*0.4/'TC5'!C83</f>
        <v>0.45354306697845465</v>
      </c>
      <c r="K83" s="544">
        <f>E83*0.4/'TC5'!D83</f>
        <v>0.46419107913970936</v>
      </c>
      <c r="L83" s="551">
        <f>F83*0.4/'TC5'!E83</f>
        <v>0.47931796312332159</v>
      </c>
      <c r="M83" s="552">
        <f>G83*0.4/'TC5'!F83</f>
        <v>0.46265691518783558</v>
      </c>
    </row>
    <row r="84" spans="1:13" x14ac:dyDescent="0.2">
      <c r="A84" s="67">
        <v>1988</v>
      </c>
      <c r="B84" s="564">
        <f>avgpoinc!BI77</f>
        <v>54789.671278664726</v>
      </c>
      <c r="C84" s="525">
        <f>avgpoinc!BJ77</f>
        <v>57104.422113057903</v>
      </c>
      <c r="D84" s="524">
        <f>avgpoinc!BK77</f>
        <v>53534.772208295712</v>
      </c>
      <c r="E84" s="524">
        <f>avgpoinc!BL77</f>
        <v>69907.336607212608</v>
      </c>
      <c r="F84" s="524">
        <f>avgpoinc!BM77</f>
        <v>45369.908590535932</v>
      </c>
      <c r="G84" s="525">
        <f>avgpoinc!BN77</f>
        <v>79494.303154564841</v>
      </c>
      <c r="H84" s="533">
        <f>B84*0.4/'TC5'!B84</f>
        <v>0.43852180242538458</v>
      </c>
      <c r="I84" s="544">
        <f>C84*0.4/'TC5'!B84</f>
        <v>0.45704844594001781</v>
      </c>
      <c r="J84" s="551">
        <f>D84*0.4/'TC5'!C84</f>
        <v>0.44002690911293035</v>
      </c>
      <c r="K84" s="544">
        <f>E84*0.4/'TC5'!D84</f>
        <v>0.44795975089073181</v>
      </c>
      <c r="L84" s="551">
        <f>F84*0.4/'TC5'!E84</f>
        <v>0.47177305817604065</v>
      </c>
      <c r="M84" s="552">
        <f>G84*0.4/'TC5'!F84</f>
        <v>0.44962373375892639</v>
      </c>
    </row>
    <row r="85" spans="1:13" x14ac:dyDescent="0.2">
      <c r="A85" s="72">
        <v>1989</v>
      </c>
      <c r="B85" s="565">
        <f>avgpoinc!BI78</f>
        <v>55762.472728465451</v>
      </c>
      <c r="C85" s="527">
        <f>avgpoinc!BJ78</f>
        <v>57883.792542847332</v>
      </c>
      <c r="D85" s="526">
        <f>avgpoinc!BK78</f>
        <v>54432.624681656096</v>
      </c>
      <c r="E85" s="526">
        <f>avgpoinc!BL78</f>
        <v>70261.992935668473</v>
      </c>
      <c r="F85" s="526">
        <f>avgpoinc!BM78</f>
        <v>46674.103200303558</v>
      </c>
      <c r="G85" s="527">
        <f>avgpoinc!BN78</f>
        <v>80422.958610408445</v>
      </c>
      <c r="H85" s="536">
        <f>B85*0.4/'TC5'!B85</f>
        <v>0.44099241495132446</v>
      </c>
      <c r="I85" s="547">
        <f>C85*0.4/'TC5'!B85</f>
        <v>0.45776867866516108</v>
      </c>
      <c r="J85" s="553">
        <f>D85*0.4/'TC5'!C85</f>
        <v>0.44355127215385437</v>
      </c>
      <c r="K85" s="547">
        <f>E85*0.4/'TC5'!D85</f>
        <v>0.44942975044250499</v>
      </c>
      <c r="L85" s="553">
        <f>F85*0.4/'TC5'!E85</f>
        <v>0.47153621912002563</v>
      </c>
      <c r="M85" s="554">
        <f>G85*0.4/'TC5'!F85</f>
        <v>0.45155853033065796</v>
      </c>
    </row>
    <row r="86" spans="1:13" x14ac:dyDescent="0.2">
      <c r="A86" s="67">
        <v>1990</v>
      </c>
      <c r="B86" s="564">
        <f>avgpoinc!BI79</f>
        <v>55811.589699724231</v>
      </c>
      <c r="C86" s="525">
        <f>avgpoinc!BJ79</f>
        <v>57861.438663273584</v>
      </c>
      <c r="D86" s="524">
        <f>avgpoinc!BK79</f>
        <v>54375.803849209202</v>
      </c>
      <c r="E86" s="524">
        <f>avgpoinc!BL79</f>
        <v>69893.458667469255</v>
      </c>
      <c r="F86" s="524">
        <f>avgpoinc!BM79</f>
        <v>47029.274040498276</v>
      </c>
      <c r="G86" s="525">
        <f>avgpoinc!BN79</f>
        <v>80094.935195138693</v>
      </c>
      <c r="H86" s="533">
        <f>B86*0.4/'TC5'!B86</f>
        <v>0.44177168607711792</v>
      </c>
      <c r="I86" s="544">
        <f>C86*0.4/'TC5'!B86</f>
        <v>0.45799708366394032</v>
      </c>
      <c r="J86" s="551">
        <f>D86*0.4/'TC5'!C86</f>
        <v>0.44321590662002552</v>
      </c>
      <c r="K86" s="544">
        <f>E86*0.4/'TC5'!D86</f>
        <v>0.44870600104331981</v>
      </c>
      <c r="L86" s="551">
        <f>F86*0.4/'TC5'!E86</f>
        <v>0.47388511896133428</v>
      </c>
      <c r="M86" s="552">
        <f>G86*0.4/'TC5'!F86</f>
        <v>0.45144554972648626</v>
      </c>
    </row>
    <row r="87" spans="1:13" x14ac:dyDescent="0.2">
      <c r="A87" s="67">
        <v>1991</v>
      </c>
      <c r="B87" s="564">
        <f>avgpoinc!BI80</f>
        <v>54968.192997712904</v>
      </c>
      <c r="C87" s="525">
        <f>avgpoinc!BJ80</f>
        <v>56903.302208836038</v>
      </c>
      <c r="D87" s="524">
        <f>avgpoinc!BK80</f>
        <v>53405.102019452417</v>
      </c>
      <c r="E87" s="524">
        <f>avgpoinc!BL80</f>
        <v>67939.770970303201</v>
      </c>
      <c r="F87" s="524">
        <f>avgpoinc!BM80</f>
        <v>47140.012936958519</v>
      </c>
      <c r="G87" s="525">
        <f>avgpoinc!BN80</f>
        <v>78502.658273147928</v>
      </c>
      <c r="H87" s="533">
        <f>B87*0.4/'TC5'!B87</f>
        <v>0.44418749213218678</v>
      </c>
      <c r="I87" s="544">
        <f>C87*0.4/'TC5'!B87</f>
        <v>0.45982474088668818</v>
      </c>
      <c r="J87" s="551">
        <f>D87*0.4/'TC5'!C87</f>
        <v>0.44644370675086975</v>
      </c>
      <c r="K87" s="544">
        <f>E87*0.4/'TC5'!D87</f>
        <v>0.4516017735004425</v>
      </c>
      <c r="L87" s="551">
        <f>F87*0.4/'TC5'!E87</f>
        <v>0.47541067004203791</v>
      </c>
      <c r="M87" s="552">
        <f>G87*0.4/'TC5'!F87</f>
        <v>0.45311987400054932</v>
      </c>
    </row>
    <row r="88" spans="1:13" x14ac:dyDescent="0.2">
      <c r="A88" s="67">
        <v>1992</v>
      </c>
      <c r="B88" s="564">
        <f>avgpoinc!BI81</f>
        <v>55742.902852829829</v>
      </c>
      <c r="C88" s="525">
        <f>avgpoinc!BJ81</f>
        <v>57485.989452807225</v>
      </c>
      <c r="D88" s="524">
        <f>avgpoinc!BK81</f>
        <v>54235.27309148074</v>
      </c>
      <c r="E88" s="524">
        <f>avgpoinc!BL81</f>
        <v>68127.341563937225</v>
      </c>
      <c r="F88" s="524">
        <f>avgpoinc!BM81</f>
        <v>48142.314995011933</v>
      </c>
      <c r="G88" s="525">
        <f>avgpoinc!BN81</f>
        <v>78968.401122774987</v>
      </c>
      <c r="H88" s="533">
        <f>B88*0.4/'TC5'!B88</f>
        <v>0.44189819693565374</v>
      </c>
      <c r="I88" s="544">
        <f>C88*0.4/'TC5'!B88</f>
        <v>0.45571640133857727</v>
      </c>
      <c r="J88" s="551">
        <f>D88*0.4/'TC5'!C88</f>
        <v>0.44381439685821528</v>
      </c>
      <c r="K88" s="544">
        <f>E88*0.4/'TC5'!D88</f>
        <v>0.44473579525947565</v>
      </c>
      <c r="L88" s="551">
        <f>F88*0.4/'TC5'!E88</f>
        <v>0.47453266382217407</v>
      </c>
      <c r="M88" s="552">
        <f>G88*0.4/'TC5'!F88</f>
        <v>0.44942960143089306</v>
      </c>
    </row>
    <row r="89" spans="1:13" x14ac:dyDescent="0.2">
      <c r="A89" s="67">
        <v>1993</v>
      </c>
      <c r="B89" s="564">
        <f>avgpoinc!BI82</f>
        <v>56545.792037453699</v>
      </c>
      <c r="C89" s="525">
        <f>avgpoinc!BJ82</f>
        <v>58057.95257720488</v>
      </c>
      <c r="D89" s="524">
        <f>avgpoinc!BK82</f>
        <v>55073.680449895146</v>
      </c>
      <c r="E89" s="524">
        <f>avgpoinc!BL82</f>
        <v>69422.614055559461</v>
      </c>
      <c r="F89" s="524">
        <f>avgpoinc!BM82</f>
        <v>48345.502827580509</v>
      </c>
      <c r="G89" s="525">
        <f>avgpoinc!BN82</f>
        <v>80045.57856872963</v>
      </c>
      <c r="H89" s="533">
        <f>B89*0.4/'TC5'!B89</f>
        <v>0.44447895884513855</v>
      </c>
      <c r="I89" s="544">
        <f>C89*0.4/'TC5'!B89</f>
        <v>0.45636531710624706</v>
      </c>
      <c r="J89" s="551">
        <f>D89*0.4/'TC5'!C89</f>
        <v>0.445860356092453</v>
      </c>
      <c r="K89" s="544">
        <f>E89*0.4/'TC5'!D89</f>
        <v>0.44834205508232122</v>
      </c>
      <c r="L89" s="551">
        <f>F89*0.4/'TC5'!E89</f>
        <v>0.47298315167427057</v>
      </c>
      <c r="M89" s="552">
        <f>G89*0.4/'TC5'!F89</f>
        <v>0.4522583782672881</v>
      </c>
    </row>
    <row r="90" spans="1:13" x14ac:dyDescent="0.2">
      <c r="A90" s="67">
        <v>1994</v>
      </c>
      <c r="B90" s="564">
        <f>avgpoinc!BI83</f>
        <v>58589.482140767497</v>
      </c>
      <c r="C90" s="525">
        <f>avgpoinc!BJ83</f>
        <v>60008.689732727216</v>
      </c>
      <c r="D90" s="524">
        <f>avgpoinc!BK83</f>
        <v>56959.350616499862</v>
      </c>
      <c r="E90" s="524">
        <f>avgpoinc!BL83</f>
        <v>71716.419321938127</v>
      </c>
      <c r="F90" s="524">
        <f>avgpoinc!BM83</f>
        <v>49841.062089489657</v>
      </c>
      <c r="G90" s="525">
        <f>avgpoinc!BN83</f>
        <v>82644.222768597087</v>
      </c>
      <c r="H90" s="533">
        <f>B90*0.4/'TC5'!B90</f>
        <v>0.44597476720809937</v>
      </c>
      <c r="I90" s="544">
        <f>C90*0.4/'TC5'!B90</f>
        <v>0.45677757263183594</v>
      </c>
      <c r="J90" s="551">
        <f>D90*0.4/'TC5'!C90</f>
        <v>0.44721627235412603</v>
      </c>
      <c r="K90" s="544">
        <f>E90*0.4/'TC5'!D90</f>
        <v>0.44984829425811768</v>
      </c>
      <c r="L90" s="551">
        <f>F90*0.4/'TC5'!E90</f>
        <v>0.47147387266159063</v>
      </c>
      <c r="M90" s="552">
        <f>G90*0.4/'TC5'!F90</f>
        <v>0.45335006713867188</v>
      </c>
    </row>
    <row r="91" spans="1:13" x14ac:dyDescent="0.2">
      <c r="A91" s="67">
        <v>1995</v>
      </c>
      <c r="B91" s="564">
        <f>avgpoinc!BI84</f>
        <v>59504.627035219935</v>
      </c>
      <c r="C91" s="525">
        <f>avgpoinc!BJ84</f>
        <v>60977.305201587544</v>
      </c>
      <c r="D91" s="524">
        <f>avgpoinc!BK84</f>
        <v>57571.000910049705</v>
      </c>
      <c r="E91" s="524">
        <f>avgpoinc!BL84</f>
        <v>72220.822555440682</v>
      </c>
      <c r="F91" s="524">
        <f>avgpoinc!BM84</f>
        <v>51084.721356792281</v>
      </c>
      <c r="G91" s="525">
        <f>avgpoinc!BN84</f>
        <v>83729.127966818589</v>
      </c>
      <c r="H91" s="533">
        <f>B91*0.4/'TC5'!B91</f>
        <v>0.44320127367973328</v>
      </c>
      <c r="I91" s="544">
        <f>C91*0.4/'TC5'!B91</f>
        <v>0.45417004823684698</v>
      </c>
      <c r="J91" s="551">
        <f>D91*0.4/'TC5'!C91</f>
        <v>0.4434502124786377</v>
      </c>
      <c r="K91" s="544">
        <f>E91*0.4/'TC5'!D91</f>
        <v>0.44546529650688171</v>
      </c>
      <c r="L91" s="551">
        <f>F91*0.4/'TC5'!E91</f>
        <v>0.46837094426155096</v>
      </c>
      <c r="M91" s="552">
        <f>G91*0.4/'TC5'!F91</f>
        <v>0.44998529553413386</v>
      </c>
    </row>
    <row r="92" spans="1:13" x14ac:dyDescent="0.2">
      <c r="A92" s="67">
        <v>1996</v>
      </c>
      <c r="B92" s="564">
        <f>avgpoinc!BI85</f>
        <v>60888.472444566454</v>
      </c>
      <c r="C92" s="525">
        <f>avgpoinc!BJ85</f>
        <v>62305.994688485065</v>
      </c>
      <c r="D92" s="524">
        <f>avgpoinc!BK85</f>
        <v>58477.843366946603</v>
      </c>
      <c r="E92" s="524">
        <f>avgpoinc!BL85</f>
        <v>73067.16215136004</v>
      </c>
      <c r="F92" s="524">
        <f>avgpoinc!BM85</f>
        <v>52661.978213905539</v>
      </c>
      <c r="G92" s="525">
        <f>avgpoinc!BN85</f>
        <v>84971.327485303234</v>
      </c>
      <c r="H92" s="533">
        <f>B92*0.4/'TC5'!B92</f>
        <v>0.43963629007339483</v>
      </c>
      <c r="I92" s="544">
        <f>C92*0.4/'TC5'!B92</f>
        <v>0.44987130165100098</v>
      </c>
      <c r="J92" s="551">
        <f>D92*0.4/'TC5'!C92</f>
        <v>0.44029292464256292</v>
      </c>
      <c r="K92" s="544">
        <f>E92*0.4/'TC5'!D92</f>
        <v>0.44091656804084783</v>
      </c>
      <c r="L92" s="551">
        <f>F92*0.4/'TC5'!E92</f>
        <v>0.46449300646781921</v>
      </c>
      <c r="M92" s="552">
        <f>G92*0.4/'TC5'!F92</f>
        <v>0.44567465782165527</v>
      </c>
    </row>
    <row r="93" spans="1:13" x14ac:dyDescent="0.2">
      <c r="A93" s="67">
        <v>1997</v>
      </c>
      <c r="B93" s="564">
        <f>avgpoinc!BI86</f>
        <v>62724.159896063495</v>
      </c>
      <c r="C93" s="525">
        <f>avgpoinc!BJ86</f>
        <v>64220.888071617766</v>
      </c>
      <c r="D93" s="524">
        <f>avgpoinc!BK86</f>
        <v>60096.180009144635</v>
      </c>
      <c r="E93" s="524">
        <f>avgpoinc!BL86</f>
        <v>75819.474744464766</v>
      </c>
      <c r="F93" s="524">
        <f>avgpoinc!BM86</f>
        <v>54049.316013931595</v>
      </c>
      <c r="G93" s="525">
        <f>avgpoinc!BN86</f>
        <v>87352.639364911127</v>
      </c>
      <c r="H93" s="533">
        <f>B93*0.4/'TC5'!B93</f>
        <v>0.43701580166816706</v>
      </c>
      <c r="I93" s="544">
        <f>C93*0.4/'TC5'!B93</f>
        <v>0.44744390249252319</v>
      </c>
      <c r="J93" s="551">
        <f>D93*0.4/'TC5'!C93</f>
        <v>0.43602508306503296</v>
      </c>
      <c r="K93" s="544">
        <f>E93*0.4/'TC5'!D93</f>
        <v>0.43837189674377447</v>
      </c>
      <c r="L93" s="551">
        <f>F93*0.4/'TC5'!E93</f>
        <v>0.46279153227806102</v>
      </c>
      <c r="M93" s="552">
        <f>G93*0.4/'TC5'!F93</f>
        <v>0.44250732660293585</v>
      </c>
    </row>
    <row r="94" spans="1:13" x14ac:dyDescent="0.2">
      <c r="A94" s="67">
        <v>1998</v>
      </c>
      <c r="B94" s="564">
        <f>avgpoinc!BI87</f>
        <v>64907.058108398865</v>
      </c>
      <c r="C94" s="525">
        <f>avgpoinc!BJ87</f>
        <v>66362.691784347</v>
      </c>
      <c r="D94" s="524">
        <f>avgpoinc!BK87</f>
        <v>62599.49835566352</v>
      </c>
      <c r="E94" s="524">
        <f>avgpoinc!BL87</f>
        <v>77964.280264195244</v>
      </c>
      <c r="F94" s="524">
        <f>avgpoinc!BM87</f>
        <v>56190.845727047446</v>
      </c>
      <c r="G94" s="525">
        <f>avgpoinc!BN87</f>
        <v>90236.287849197877</v>
      </c>
      <c r="H94" s="533">
        <f>B94*0.4/'TC5'!B94</f>
        <v>0.4355539083480835</v>
      </c>
      <c r="I94" s="544">
        <f>C94*0.4/'TC5'!B94</f>
        <v>0.44532182812690735</v>
      </c>
      <c r="J94" s="551">
        <f>D94*0.4/'TC5'!C94</f>
        <v>0.43448606133460999</v>
      </c>
      <c r="K94" s="544">
        <f>E94*0.4/'TC5'!D94</f>
        <v>0.43442082405090332</v>
      </c>
      <c r="L94" s="551">
        <f>F94*0.4/'TC5'!E94</f>
        <v>0.46342027187347423</v>
      </c>
      <c r="M94" s="552">
        <f>G94*0.4/'TC5'!F94</f>
        <v>0.44161161780357361</v>
      </c>
    </row>
    <row r="95" spans="1:13" x14ac:dyDescent="0.2">
      <c r="A95" s="72">
        <v>1999</v>
      </c>
      <c r="B95" s="565">
        <f>avgpoinc!BI88</f>
        <v>66875.844964668766</v>
      </c>
      <c r="C95" s="527">
        <f>avgpoinc!BJ88</f>
        <v>68365.81213923567</v>
      </c>
      <c r="D95" s="526">
        <f>avgpoinc!BK88</f>
        <v>64621.815854312146</v>
      </c>
      <c r="E95" s="526">
        <f>avgpoinc!BL88</f>
        <v>80314.945226778029</v>
      </c>
      <c r="F95" s="526">
        <f>avgpoinc!BM88</f>
        <v>57927.156514163093</v>
      </c>
      <c r="G95" s="527">
        <f>avgpoinc!BN88</f>
        <v>92595.416613060006</v>
      </c>
      <c r="H95" s="536">
        <f>B95*0.4/'TC5'!B95</f>
        <v>0.43572363257408137</v>
      </c>
      <c r="I95" s="547">
        <f>C95*0.4/'TC5'!B95</f>
        <v>0.44543138146400452</v>
      </c>
      <c r="J95" s="553">
        <f>D95*0.4/'TC5'!C95</f>
        <v>0.43424999713897705</v>
      </c>
      <c r="K95" s="547">
        <f>E95*0.4/'TC5'!D95</f>
        <v>0.43378573656082148</v>
      </c>
      <c r="L95" s="553">
        <f>F95*0.4/'TC5'!E95</f>
        <v>0.46468916535377508</v>
      </c>
      <c r="M95" s="554">
        <f>G95*0.4/'TC5'!F95</f>
        <v>0.44185924530029302</v>
      </c>
    </row>
    <row r="96" spans="1:13" x14ac:dyDescent="0.2">
      <c r="A96" s="77">
        <v>2000</v>
      </c>
      <c r="B96" s="566">
        <f>avgpoinc!BI89</f>
        <v>68690.498332454299</v>
      </c>
      <c r="C96" s="529">
        <f>avgpoinc!BJ89</f>
        <v>69985.959986056274</v>
      </c>
      <c r="D96" s="528">
        <f>avgpoinc!BK89</f>
        <v>66287.262980324027</v>
      </c>
      <c r="E96" s="528">
        <f>avgpoinc!BL89</f>
        <v>82022.151599906618</v>
      </c>
      <c r="F96" s="528">
        <f>avgpoinc!BM89</f>
        <v>59458.221576645818</v>
      </c>
      <c r="G96" s="529">
        <f>avgpoinc!BN89</f>
        <v>94929.900223444274</v>
      </c>
      <c r="H96" s="537">
        <f>B96*0.4/'TC5'!B96</f>
        <v>0.43310186266899103</v>
      </c>
      <c r="I96" s="548">
        <f>C96*0.4/'TC5'!B96</f>
        <v>0.44126990437507629</v>
      </c>
      <c r="J96" s="555">
        <f>D96*0.4/'TC5'!C96</f>
        <v>0.43259069323539734</v>
      </c>
      <c r="K96" s="548">
        <f>E96*0.4/'TC5'!D96</f>
        <v>0.42849564552307134</v>
      </c>
      <c r="L96" s="555">
        <f>F96*0.4/'TC5'!E96</f>
        <v>0.46272653341293335</v>
      </c>
      <c r="M96" s="556">
        <f>G96*0.4/'TC5'!F96</f>
        <v>0.43910244107246399</v>
      </c>
    </row>
    <row r="97" spans="1:13" x14ac:dyDescent="0.2">
      <c r="A97" s="67">
        <v>2001</v>
      </c>
      <c r="B97" s="564">
        <f>avgpoinc!BI90</f>
        <v>68561.985790702383</v>
      </c>
      <c r="C97" s="525">
        <f>avgpoinc!BJ90</f>
        <v>69975.376818235411</v>
      </c>
      <c r="D97" s="524">
        <f>avgpoinc!BK90</f>
        <v>66037.597879886845</v>
      </c>
      <c r="E97" s="524">
        <f>avgpoinc!BL90</f>
        <v>81820.182820810252</v>
      </c>
      <c r="F97" s="524">
        <f>avgpoinc!BM90</f>
        <v>59707.669313306404</v>
      </c>
      <c r="G97" s="525">
        <f>avgpoinc!BN90</f>
        <v>95039.885844480188</v>
      </c>
      <c r="H97" s="533">
        <f>B97*0.4/'TC5'!B97</f>
        <v>0.43441426753997797</v>
      </c>
      <c r="I97" s="544">
        <f>C97*0.4/'TC5'!B97</f>
        <v>0.44336962699890142</v>
      </c>
      <c r="J97" s="551">
        <f>D97*0.4/'TC5'!C97</f>
        <v>0.43466576933860779</v>
      </c>
      <c r="K97" s="544">
        <f>E97*0.4/'TC5'!D97</f>
        <v>0.43141770362854009</v>
      </c>
      <c r="L97" s="551">
        <f>F97*0.4/'TC5'!E97</f>
        <v>0.46415781974792486</v>
      </c>
      <c r="M97" s="552">
        <f>G97*0.4/'TC5'!F97</f>
        <v>0.44075697660446173</v>
      </c>
    </row>
    <row r="98" spans="1:13" x14ac:dyDescent="0.2">
      <c r="A98" s="67">
        <v>2002</v>
      </c>
      <c r="B98" s="564">
        <f>avgpoinc!BI91</f>
        <v>68422.245278209812</v>
      </c>
      <c r="C98" s="525">
        <f>avgpoinc!BJ91</f>
        <v>69799.830408244889</v>
      </c>
      <c r="D98" s="524">
        <f>avgpoinc!BK91</f>
        <v>65997.650449806824</v>
      </c>
      <c r="E98" s="524">
        <f>avgpoinc!BL91</f>
        <v>81236.352624807623</v>
      </c>
      <c r="F98" s="524">
        <f>avgpoinc!BM91</f>
        <v>59871.800061241956</v>
      </c>
      <c r="G98" s="525">
        <f>avgpoinc!BN91</f>
        <v>94515.506486959246</v>
      </c>
      <c r="H98" s="533">
        <f>B98*0.4/'TC5'!B98</f>
        <v>0.43450501561164856</v>
      </c>
      <c r="I98" s="544">
        <f>C98*0.4/'TC5'!B98</f>
        <v>0.44325315952301025</v>
      </c>
      <c r="J98" s="551">
        <f>D98*0.4/'TC5'!C98</f>
        <v>0.43564245104789728</v>
      </c>
      <c r="K98" s="544">
        <f>E98*0.4/'TC5'!D98</f>
        <v>0.43274408578872681</v>
      </c>
      <c r="L98" s="551">
        <f>F98*0.4/'TC5'!E98</f>
        <v>0.46162104606628418</v>
      </c>
      <c r="M98" s="552">
        <f>G98*0.4/'TC5'!F98</f>
        <v>0.44026711583137507</v>
      </c>
    </row>
    <row r="99" spans="1:13" x14ac:dyDescent="0.2">
      <c r="A99" s="67">
        <v>2003</v>
      </c>
      <c r="B99" s="564">
        <f>avgpoinc!BI92</f>
        <v>69328.507221415231</v>
      </c>
      <c r="C99" s="525">
        <f>avgpoinc!BJ92</f>
        <v>70607.362850264777</v>
      </c>
      <c r="D99" s="524">
        <f>avgpoinc!BK92</f>
        <v>67077.15206978393</v>
      </c>
      <c r="E99" s="524">
        <f>avgpoinc!BL92</f>
        <v>81815.573816678021</v>
      </c>
      <c r="F99" s="524">
        <f>avgpoinc!BM92</f>
        <v>60873.287117804291</v>
      </c>
      <c r="G99" s="525">
        <f>avgpoinc!BN92</f>
        <v>95557.886277026526</v>
      </c>
      <c r="H99" s="533">
        <f>B99*0.4/'TC5'!B99</f>
        <v>0.43569031357765192</v>
      </c>
      <c r="I99" s="544">
        <f>C99*0.4/'TC5'!B99</f>
        <v>0.44372719526290894</v>
      </c>
      <c r="J99" s="551">
        <f>D99*0.4/'TC5'!C99</f>
        <v>0.43668702244758617</v>
      </c>
      <c r="K99" s="544">
        <f>E99*0.4/'TC5'!D99</f>
        <v>0.43351224064826965</v>
      </c>
      <c r="L99" s="551">
        <f>F99*0.4/'TC5'!E99</f>
        <v>0.46143651008605957</v>
      </c>
      <c r="M99" s="552">
        <f>G99*0.4/'TC5'!F99</f>
        <v>0.44030416011810308</v>
      </c>
    </row>
    <row r="100" spans="1:13" x14ac:dyDescent="0.2">
      <c r="A100" s="67">
        <v>2004</v>
      </c>
      <c r="B100" s="564">
        <f>avgpoinc!BI93</f>
        <v>71095.697643810592</v>
      </c>
      <c r="C100" s="525">
        <f>avgpoinc!BJ93</f>
        <v>72501.253657261579</v>
      </c>
      <c r="D100" s="524">
        <f>avgpoinc!BK93</f>
        <v>68831.920899739271</v>
      </c>
      <c r="E100" s="524">
        <f>avgpoinc!BL93</f>
        <v>83998.004772947505</v>
      </c>
      <c r="F100" s="524">
        <f>avgpoinc!BM93</f>
        <v>62481.057913821598</v>
      </c>
      <c r="G100" s="525">
        <f>avgpoinc!BN93</f>
        <v>97759.74417082702</v>
      </c>
      <c r="H100" s="533">
        <f>B100*0.4/'TC5'!B100</f>
        <v>0.43406504392623912</v>
      </c>
      <c r="I100" s="544">
        <f>C100*0.4/'TC5'!B100</f>
        <v>0.442646473646164</v>
      </c>
      <c r="J100" s="551">
        <f>D100*0.4/'TC5'!C100</f>
        <v>0.43412899971008306</v>
      </c>
      <c r="K100" s="544">
        <f>E100*0.4/'TC5'!D100</f>
        <v>0.43078729510307312</v>
      </c>
      <c r="L100" s="551">
        <f>F100*0.4/'TC5'!E100</f>
        <v>0.46205523610115051</v>
      </c>
      <c r="M100" s="552">
        <f>G100*0.4/'TC5'!F100</f>
        <v>0.43796387314796448</v>
      </c>
    </row>
    <row r="101" spans="1:13" x14ac:dyDescent="0.2">
      <c r="A101" s="67">
        <v>2005</v>
      </c>
      <c r="B101" s="564">
        <f>avgpoinc!BI94</f>
        <v>72421.698876222756</v>
      </c>
      <c r="C101" s="525">
        <f>avgpoinc!BJ94</f>
        <v>73715.541725051677</v>
      </c>
      <c r="D101" s="524">
        <f>avgpoinc!BK94</f>
        <v>69589.326376300814</v>
      </c>
      <c r="E101" s="524">
        <f>avgpoinc!BL94</f>
        <v>85722.022096117798</v>
      </c>
      <c r="F101" s="524">
        <f>avgpoinc!BM94</f>
        <v>63450.933966261757</v>
      </c>
      <c r="G101" s="525">
        <f>avgpoinc!BN94</f>
        <v>98888.911851232202</v>
      </c>
      <c r="H101" s="533">
        <f>B101*0.4/'TC5'!B101</f>
        <v>0.43140077590942383</v>
      </c>
      <c r="I101" s="544">
        <f>C101*0.4/'TC5'!B101</f>
        <v>0.43910792469978327</v>
      </c>
      <c r="J101" s="551">
        <f>D101*0.4/'TC5'!C101</f>
        <v>0.43099167943000793</v>
      </c>
      <c r="K101" s="544">
        <f>E101*0.4/'TC5'!D101</f>
        <v>0.42933833599090571</v>
      </c>
      <c r="L101" s="551">
        <f>F101*0.4/'TC5'!E101</f>
        <v>0.45765569806098938</v>
      </c>
      <c r="M101" s="552">
        <f>G101*0.4/'TC5'!F101</f>
        <v>0.43417540192604065</v>
      </c>
    </row>
    <row r="102" spans="1:13" x14ac:dyDescent="0.2">
      <c r="A102" s="67">
        <v>2006</v>
      </c>
      <c r="B102" s="564">
        <f>avgpoinc!BI95</f>
        <v>73837.097381674263</v>
      </c>
      <c r="C102" s="525">
        <f>avgpoinc!BJ95</f>
        <v>75189.082596042485</v>
      </c>
      <c r="D102" s="524">
        <f>avgpoinc!BK95</f>
        <v>70275.703741520018</v>
      </c>
      <c r="E102" s="524">
        <f>avgpoinc!BL95</f>
        <v>86485.435731799866</v>
      </c>
      <c r="F102" s="524">
        <f>avgpoinc!BM95</f>
        <v>65508.045261986525</v>
      </c>
      <c r="G102" s="525">
        <f>avgpoinc!BN95</f>
        <v>100789.67779426166</v>
      </c>
      <c r="H102" s="533">
        <f>B102*0.4/'TC5'!B102</f>
        <v>0.42949938774108898</v>
      </c>
      <c r="I102" s="544">
        <f>C102*0.4/'TC5'!B102</f>
        <v>0.43736368417739874</v>
      </c>
      <c r="J102" s="551">
        <f>D102*0.4/'TC5'!C102</f>
        <v>0.42778539657592779</v>
      </c>
      <c r="K102" s="544">
        <f>E102*0.4/'TC5'!D102</f>
        <v>0.42513790726661688</v>
      </c>
      <c r="L102" s="551">
        <f>F102*0.4/'TC5'!E102</f>
        <v>0.45793068408966059</v>
      </c>
      <c r="M102" s="552">
        <f>G102*0.4/'TC5'!F102</f>
        <v>0.43214118480682373</v>
      </c>
    </row>
    <row r="103" spans="1:13" x14ac:dyDescent="0.2">
      <c r="A103" s="67">
        <v>2007</v>
      </c>
      <c r="B103" s="564">
        <f>avgpoinc!BI96</f>
        <v>73133.916229780443</v>
      </c>
      <c r="C103" s="525">
        <f>avgpoinc!BJ96</f>
        <v>74459.683511066061</v>
      </c>
      <c r="D103" s="524">
        <f>avgpoinc!BK96</f>
        <v>69154.837045400651</v>
      </c>
      <c r="E103" s="524">
        <f>avgpoinc!BL96</f>
        <v>85654.271074944263</v>
      </c>
      <c r="F103" s="524">
        <f>avgpoinc!BM96</f>
        <v>64864.462671980131</v>
      </c>
      <c r="G103" s="525">
        <f>avgpoinc!BN96</f>
        <v>99330.659010541873</v>
      </c>
      <c r="H103" s="533">
        <f>B103*0.4/'TC5'!B103</f>
        <v>0.43021818995475769</v>
      </c>
      <c r="I103" s="544">
        <f>C103*0.4/'TC5'!B103</f>
        <v>0.43801715970039379</v>
      </c>
      <c r="J103" s="551">
        <f>D103*0.4/'TC5'!C103</f>
        <v>0.42676356434822088</v>
      </c>
      <c r="K103" s="544">
        <f>E103*0.4/'TC5'!D103</f>
        <v>0.42522957921028143</v>
      </c>
      <c r="L103" s="551">
        <f>F103*0.4/'TC5'!E103</f>
        <v>0.45914947986602789</v>
      </c>
      <c r="M103" s="552">
        <f>G103*0.4/'TC5'!F103</f>
        <v>0.43160602450370783</v>
      </c>
    </row>
    <row r="104" spans="1:13" x14ac:dyDescent="0.2">
      <c r="A104" s="67">
        <v>2008</v>
      </c>
      <c r="B104" s="564">
        <f>avgpoinc!BI97</f>
        <v>71330.198504286091</v>
      </c>
      <c r="C104" s="525">
        <f>avgpoinc!BJ97</f>
        <v>72802.867121095478</v>
      </c>
      <c r="D104" s="524">
        <f>avgpoinc!BK97</f>
        <v>67366.008204309153</v>
      </c>
      <c r="E104" s="524">
        <f>avgpoinc!BL97</f>
        <v>82626.677842055171</v>
      </c>
      <c r="F104" s="524">
        <f>avgpoinc!BM97</f>
        <v>64427.610475443347</v>
      </c>
      <c r="G104" s="525">
        <f>avgpoinc!BN97</f>
        <v>96632.978757664852</v>
      </c>
      <c r="H104" s="533">
        <f>B104*0.4/'TC5'!B104</f>
        <v>0.43151438236236567</v>
      </c>
      <c r="I104" s="544">
        <f>C104*0.4/'TC5'!B104</f>
        <v>0.44042333960533137</v>
      </c>
      <c r="J104" s="551">
        <f>D104*0.4/'TC5'!C104</f>
        <v>0.42950409650802612</v>
      </c>
      <c r="K104" s="544">
        <f>E104*0.4/'TC5'!D104</f>
        <v>0.428369700908661</v>
      </c>
      <c r="L104" s="551">
        <f>F104*0.4/'TC5'!E104</f>
        <v>0.46063205599784851</v>
      </c>
      <c r="M104" s="552">
        <f>G104*0.4/'TC5'!F104</f>
        <v>0.43320944905281061</v>
      </c>
    </row>
    <row r="105" spans="1:13" x14ac:dyDescent="0.2">
      <c r="A105" s="72">
        <v>2009</v>
      </c>
      <c r="B105" s="567">
        <f>avgpoinc!BI98</f>
        <v>69130.859096358472</v>
      </c>
      <c r="C105" s="568">
        <f>avgpoinc!BJ98</f>
        <v>70279.153255233294</v>
      </c>
      <c r="D105" s="526">
        <f>avgpoinc!BK98</f>
        <v>65406.246995397531</v>
      </c>
      <c r="E105" s="526">
        <f>avgpoinc!BL98</f>
        <v>79086.979378512944</v>
      </c>
      <c r="F105" s="526">
        <f>avgpoinc!BM98</f>
        <v>62683.75223644598</v>
      </c>
      <c r="G105" s="527">
        <f>avgpoinc!BN98</f>
        <v>93743.686687742113</v>
      </c>
      <c r="H105" s="536">
        <f>B105*0.4/'TC5'!B105</f>
        <v>0.43819370865821833</v>
      </c>
      <c r="I105" s="547">
        <f>C105*0.4/'TC5'!B105</f>
        <v>0.44547230005264282</v>
      </c>
      <c r="J105" s="557">
        <f>D105*0.4/'TC5'!C105</f>
        <v>0.43685203790664673</v>
      </c>
      <c r="K105" s="558">
        <f>E105*0.4/'TC5'!D105</f>
        <v>0.43486940860748297</v>
      </c>
      <c r="L105" s="553">
        <f>F105*0.4/'TC5'!E105</f>
        <v>0.46228042244911194</v>
      </c>
      <c r="M105" s="554">
        <f>G105*0.4/'TC5'!F105</f>
        <v>0.43982213735580455</v>
      </c>
    </row>
    <row r="106" spans="1:13" x14ac:dyDescent="0.2">
      <c r="A106" s="67">
        <v>2010</v>
      </c>
      <c r="B106" s="569">
        <f>avgpoinc!BI99</f>
        <v>69951.205952048535</v>
      </c>
      <c r="C106" s="570">
        <f>avgpoinc!BJ99</f>
        <v>71230.587056624281</v>
      </c>
      <c r="D106" s="524">
        <f>avgpoinc!BK99</f>
        <v>65235.28549805464</v>
      </c>
      <c r="E106" s="524">
        <f>avgpoinc!BL99</f>
        <v>79533.93829634435</v>
      </c>
      <c r="F106" s="524">
        <f>avgpoinc!BM99</f>
        <v>64091.166224016946</v>
      </c>
      <c r="G106" s="525">
        <f>avgpoinc!BN99</f>
        <v>94363.743736102711</v>
      </c>
      <c r="H106" s="533">
        <f>B106*0.4/'TC5'!B106</f>
        <v>0.42944747209548945</v>
      </c>
      <c r="I106" s="544">
        <f>C106*0.4/'TC5'!B106</f>
        <v>0.43730190396308899</v>
      </c>
      <c r="J106" s="559">
        <f>D106*0.4/'TC5'!C106</f>
        <v>0.42727214097976679</v>
      </c>
      <c r="K106" s="560">
        <f>E106*0.4/'TC5'!D106</f>
        <v>0.42700526118278503</v>
      </c>
      <c r="L106" s="551">
        <f>F106*0.4/'TC5'!E106</f>
        <v>0.45440062880516052</v>
      </c>
      <c r="M106" s="552">
        <f>G106*0.4/'TC5'!F106</f>
        <v>0.43100655078887939</v>
      </c>
    </row>
    <row r="107" spans="1:13" x14ac:dyDescent="0.2">
      <c r="A107" s="67">
        <v>2011</v>
      </c>
      <c r="B107" s="569">
        <f>avgpoinc!BI100</f>
        <v>70698.394445229787</v>
      </c>
      <c r="C107" s="570">
        <f>avgpoinc!BJ100</f>
        <v>71851.376886557118</v>
      </c>
      <c r="D107" s="524">
        <f>avgpoinc!BK100</f>
        <v>66130.66390686747</v>
      </c>
      <c r="E107" s="524">
        <f>avgpoinc!BL100</f>
        <v>81618.730325253797</v>
      </c>
      <c r="F107" s="524">
        <f>avgpoinc!BM100</f>
        <v>63594.408230766756</v>
      </c>
      <c r="G107" s="525">
        <f>avgpoinc!BN100</f>
        <v>94920.885148426853</v>
      </c>
      <c r="H107" s="533">
        <f>B107*0.4/'TC5'!B107</f>
        <v>0.42673590779304493</v>
      </c>
      <c r="I107" s="544">
        <f>C107*0.4/'TC5'!B107</f>
        <v>0.43369531631469715</v>
      </c>
      <c r="J107" s="559">
        <f>D107*0.4/'TC5'!C107</f>
        <v>0.42413711547851568</v>
      </c>
      <c r="K107" s="560">
        <f>E107*0.4/'TC5'!D107</f>
        <v>0.42371249198913574</v>
      </c>
      <c r="L107" s="551">
        <f>F107*0.4/'TC5'!E107</f>
        <v>0.45187985897064215</v>
      </c>
      <c r="M107" s="552">
        <f>G107*0.4/'TC5'!F107</f>
        <v>0.42780718207359325</v>
      </c>
    </row>
    <row r="108" spans="1:13" x14ac:dyDescent="0.2">
      <c r="A108" s="67">
        <v>2012</v>
      </c>
      <c r="B108" s="569">
        <f>avgpoinc!BI101</f>
        <v>71754.728685744485</v>
      </c>
      <c r="C108" s="570">
        <f>avgpoinc!BJ101</f>
        <v>72848.450396493499</v>
      </c>
      <c r="D108" s="524">
        <f>avgpoinc!BK101</f>
        <v>66353.864240448791</v>
      </c>
      <c r="E108" s="524">
        <f>avgpoinc!BL101</f>
        <v>82451.458707867583</v>
      </c>
      <c r="F108" s="524">
        <f>avgpoinc!BM101</f>
        <v>64663.289670470549</v>
      </c>
      <c r="G108" s="525">
        <f>avgpoinc!BN101</f>
        <v>96322.744124045421</v>
      </c>
      <c r="H108" s="533">
        <f>B108*0.4/'TC5'!B108</f>
        <v>0.42266008257865906</v>
      </c>
      <c r="I108" s="544">
        <f>C108*0.4/'TC5'!B108</f>
        <v>0.42910248041152954</v>
      </c>
      <c r="J108" s="559">
        <f>D108*0.4/'TC5'!C108</f>
        <v>0.41899815201759344</v>
      </c>
      <c r="K108" s="560">
        <f>E108*0.4/'TC5'!D108</f>
        <v>0.41900697350502014</v>
      </c>
      <c r="L108" s="551">
        <f>F108*0.4/'TC5'!E108</f>
        <v>0.44678834080696095</v>
      </c>
      <c r="M108" s="552">
        <f>G108*0.4/'TC5'!F108</f>
        <v>0.42442694306373591</v>
      </c>
    </row>
    <row r="109" spans="1:13" x14ac:dyDescent="0.2">
      <c r="A109" s="67">
        <v>2013</v>
      </c>
      <c r="B109" s="569">
        <f>avgpoinc!BI102</f>
        <v>72244.110925684319</v>
      </c>
      <c r="C109" s="570">
        <f>avgpoinc!BJ102</f>
        <v>73410.36612267977</v>
      </c>
      <c r="D109" s="524">
        <f>avgpoinc!BK102</f>
        <v>68607.623035332814</v>
      </c>
      <c r="E109" s="524">
        <f>avgpoinc!BL102</f>
        <v>83125.102256825689</v>
      </c>
      <c r="F109" s="524">
        <f>avgpoinc!BM102</f>
        <v>65015.37202532596</v>
      </c>
      <c r="G109" s="525">
        <f>avgpoinc!BN102</f>
        <v>96530.102886614404</v>
      </c>
      <c r="H109" s="533">
        <f>B109*0.4/'TC5'!B109</f>
        <v>0.42536172270774847</v>
      </c>
      <c r="I109" s="544">
        <f>C109*0.4/'TC5'!B109</f>
        <v>0.4322284460067749</v>
      </c>
      <c r="J109" s="559">
        <f>D109*0.4/'TC5'!C109</f>
        <v>0.42927449941635132</v>
      </c>
      <c r="K109" s="560">
        <f>E109*0.4/'TC5'!D109</f>
        <v>0.42192000150680531</v>
      </c>
      <c r="L109" s="551">
        <f>F109*0.4/'TC5'!E109</f>
        <v>0.44865313172340388</v>
      </c>
      <c r="M109" s="552">
        <f>G109*0.4/'TC5'!F109</f>
        <v>0.4247674942016601</v>
      </c>
    </row>
    <row r="110" spans="1:13" x14ac:dyDescent="0.2">
      <c r="A110" s="67">
        <v>2014</v>
      </c>
      <c r="B110" s="569">
        <f>avgpoinc!BI103</f>
        <v>73406.248142407843</v>
      </c>
      <c r="C110" s="570">
        <f>avgpoinc!BJ103</f>
        <v>74480.114253445587</v>
      </c>
      <c r="D110" s="524">
        <f>avgpoinc!BK103</f>
        <v>69576.311814888162</v>
      </c>
      <c r="E110" s="524">
        <f>avgpoinc!BL103</f>
        <v>84404.629205883859</v>
      </c>
      <c r="F110" s="524">
        <f>avgpoinc!BM103</f>
        <v>65942.928726636441</v>
      </c>
      <c r="G110" s="525">
        <f>avgpoinc!BN103</f>
        <v>97340.292944089655</v>
      </c>
      <c r="H110" s="533">
        <f>B110*0.4/'TC5'!B110</f>
        <v>0.42213571071624756</v>
      </c>
      <c r="I110" s="544">
        <f>C110*0.4/'TC5'!B110</f>
        <v>0.4283111691474914</v>
      </c>
      <c r="J110" s="559">
        <f>D110*0.4/'TC5'!C110</f>
        <v>0.42527145147323614</v>
      </c>
      <c r="K110" s="560">
        <f>E110*0.4/'TC5'!D110</f>
        <v>0.41801512241363525</v>
      </c>
      <c r="L110" s="551">
        <f>F110*0.4/'TC5'!E110</f>
        <v>0.44481426477432245</v>
      </c>
      <c r="M110" s="552">
        <f>G110*0.4/'TC5'!F110</f>
        <v>0.41980338096618647</v>
      </c>
    </row>
    <row r="111" spans="1:13" x14ac:dyDescent="0.2">
      <c r="A111" s="67">
        <v>2015</v>
      </c>
      <c r="B111" s="569">
        <f>avgpoinc!BI104</f>
        <v>74875.792533250191</v>
      </c>
      <c r="C111" s="570">
        <f>avgpoinc!BJ104</f>
        <v>76007.314963031153</v>
      </c>
      <c r="D111" s="524">
        <f>avgpoinc!BK104</f>
        <v>70637.296261491952</v>
      </c>
      <c r="E111" s="524">
        <f>avgpoinc!BL104</f>
        <v>85576.976172017181</v>
      </c>
      <c r="F111" s="524">
        <f>avgpoinc!BM104</f>
        <v>67740.66601157542</v>
      </c>
      <c r="G111" s="525">
        <f>avgpoinc!BN104</f>
        <v>99066.743591184932</v>
      </c>
      <c r="H111" s="533">
        <f>B111*0.4/'TC5'!B111</f>
        <v>0.42372485995292675</v>
      </c>
      <c r="I111" s="544">
        <f>C111*0.4/'TC5'!B111</f>
        <v>0.43012818694114691</v>
      </c>
      <c r="J111" s="559">
        <f>D111*0.4/'TC5'!C111</f>
        <v>0.42741397023200994</v>
      </c>
      <c r="K111" s="560">
        <f>E111*0.4/'TC5'!D111</f>
        <v>0.41900861263275146</v>
      </c>
      <c r="L111" s="551">
        <f>F111*0.4/'TC5'!E111</f>
        <v>0.44715207815170288</v>
      </c>
      <c r="M111" s="552">
        <f>G111*0.4/'TC5'!F111</f>
        <v>0.42106598615646362</v>
      </c>
    </row>
    <row r="112" spans="1:13" x14ac:dyDescent="0.2">
      <c r="A112" s="67">
        <v>2016</v>
      </c>
      <c r="B112" s="569">
        <f>avgpoinc!BI105</f>
        <v>75215.335273645731</v>
      </c>
      <c r="C112" s="570">
        <f>avgpoinc!BJ105</f>
        <v>76166.422563970424</v>
      </c>
      <c r="D112" s="524">
        <f>avgpoinc!BK105</f>
        <v>70605.824660040176</v>
      </c>
      <c r="E112" s="524">
        <f>avgpoinc!BL105</f>
        <v>85810.24807173606</v>
      </c>
      <c r="F112" s="524">
        <f>avgpoinc!BM105</f>
        <v>67955.523003699302</v>
      </c>
      <c r="G112" s="525">
        <f>avgpoinc!BN105</f>
        <v>99035.138621259626</v>
      </c>
      <c r="H112" s="533">
        <f>B112*0.4/'TC5'!B112</f>
        <v>0.42682021856307983</v>
      </c>
      <c r="I112" s="544">
        <f>C112*0.4/'TC5'!B112</f>
        <v>0.43221729993820185</v>
      </c>
      <c r="J112" s="559">
        <f>D112*0.4/'TC5'!C112</f>
        <v>0.43142819404602051</v>
      </c>
      <c r="K112" s="560">
        <f>E112*0.4/'TC5'!D112</f>
        <v>0.42215612530708302</v>
      </c>
      <c r="L112" s="551">
        <f>F112*0.4/'TC5'!E112</f>
        <v>0.44833686947822582</v>
      </c>
      <c r="M112" s="552">
        <f>G112*0.4/'TC5'!F112</f>
        <v>0.42374420166015619</v>
      </c>
    </row>
    <row r="113" spans="1:13" x14ac:dyDescent="0.2">
      <c r="A113" s="67">
        <v>2017</v>
      </c>
      <c r="B113" s="569">
        <f>avgpoinc!BI106</f>
        <v>76478.109368561127</v>
      </c>
      <c r="C113" s="570">
        <f>avgpoinc!BJ106</f>
        <v>77826.250065652581</v>
      </c>
      <c r="D113" s="524">
        <f>avgpoinc!BK106</f>
        <v>70320.677405904484</v>
      </c>
      <c r="E113" s="524">
        <f>avgpoinc!BL106</f>
        <v>87664.19791195431</v>
      </c>
      <c r="F113" s="524">
        <f>avgpoinc!BM106</f>
        <v>69417.5544934395</v>
      </c>
      <c r="G113" s="525">
        <f>avgpoinc!BN106</f>
        <v>102666.03598764256</v>
      </c>
      <c r="H113" s="533">
        <f>B113*0.4/'TC5'!B113</f>
        <v>0.42570909857749933</v>
      </c>
      <c r="I113" s="544">
        <f>C113*0.4/'TC5'!B113</f>
        <v>0.43321341276168829</v>
      </c>
      <c r="J113" s="559">
        <f>D113*0.4/'TC5'!C113</f>
        <v>0.42168685793876654</v>
      </c>
      <c r="K113" s="560">
        <f>E113*0.4/'TC5'!D113</f>
        <v>0.42322707176208485</v>
      </c>
      <c r="L113" s="551">
        <f>F113*0.4/'TC5'!E113</f>
        <v>0.45035567879676813</v>
      </c>
      <c r="M113" s="552">
        <f>G113*0.4/'TC5'!F113</f>
        <v>0.4258809387683869</v>
      </c>
    </row>
    <row r="114" spans="1:13" x14ac:dyDescent="0.2">
      <c r="A114" s="67">
        <v>2018</v>
      </c>
      <c r="B114" s="569">
        <f>avgpoinc!BI107</f>
        <v>77186.892272973273</v>
      </c>
      <c r="C114" s="570">
        <f>avgpoinc!BJ107</f>
        <v>78670.900812566571</v>
      </c>
      <c r="D114" s="524">
        <f>avgpoinc!BK107</f>
        <v>70874.170011083639</v>
      </c>
      <c r="E114" s="524">
        <f>avgpoinc!BL107</f>
        <v>88564.144710581779</v>
      </c>
      <c r="F114" s="524">
        <f>avgpoinc!BM107</f>
        <v>70205.864210370535</v>
      </c>
      <c r="G114" s="525">
        <f>avgpoinc!BN107</f>
        <v>103468.95846425439</v>
      </c>
      <c r="H114" s="533">
        <f>B114*0.4/'TC5'!B114</f>
        <v>0.42245721817016596</v>
      </c>
      <c r="I114" s="544">
        <f>C114*0.4/'TC5'!B114</f>
        <v>0.43057945370674133</v>
      </c>
      <c r="J114" s="559">
        <f>D114*0.4/'TC5'!C114</f>
        <v>0.4188083410263061</v>
      </c>
      <c r="K114" s="560">
        <f>E114*0.4/'TC5'!D114</f>
        <v>0.42070075869560236</v>
      </c>
      <c r="L114" s="551">
        <f>F114*0.4/'TC5'!E114</f>
        <v>0.44744735956192011</v>
      </c>
      <c r="M114" s="552">
        <f>G114*0.4/'TC5'!F114</f>
        <v>0.42214888334274286</v>
      </c>
    </row>
    <row r="115" spans="1:13" x14ac:dyDescent="0.2">
      <c r="A115" s="67">
        <v>2019</v>
      </c>
      <c r="B115" s="569">
        <f>avgpoinc!BI108</f>
        <v>77985.354471623112</v>
      </c>
      <c r="C115" s="570">
        <f>avgpoinc!BJ108</f>
        <v>79473.047989891769</v>
      </c>
      <c r="D115" s="524">
        <f>avgpoinc!BK108</f>
        <v>71435.136342538201</v>
      </c>
      <c r="E115" s="524">
        <f>avgpoinc!BL108</f>
        <v>89422.964957413569</v>
      </c>
      <c r="F115" s="524">
        <f>avgpoinc!BM108</f>
        <v>70969.509856944569</v>
      </c>
      <c r="G115" s="525">
        <f>avgpoinc!BN108</f>
        <v>104507.05707801983</v>
      </c>
      <c r="H115" s="533">
        <f>B115*0.4/'TC5'!B115</f>
        <v>0.42468902468681319</v>
      </c>
      <c r="I115" s="544">
        <f>C115*0.4/'TC5'!B115</f>
        <v>0.43279063701629633</v>
      </c>
      <c r="J115" s="559">
        <f>D115*0.4/'TC5'!C115</f>
        <v>0.42096650600433355</v>
      </c>
      <c r="K115" s="560">
        <f>E115*0.4/'TC5'!D115</f>
        <v>0.42280340194702148</v>
      </c>
      <c r="L115" s="551">
        <f>F115*0.4/'TC5'!E115</f>
        <v>0.44984811544418335</v>
      </c>
      <c r="M115" s="552">
        <f>G115*0.4/'TC5'!F115</f>
        <v>0.42424818873405462</v>
      </c>
    </row>
    <row r="116" spans="1:13" ht="17" thickBot="1" x14ac:dyDescent="0.25">
      <c r="A116" s="1105"/>
      <c r="B116" s="1124"/>
      <c r="C116" s="1125"/>
      <c r="D116" s="1107"/>
      <c r="E116" s="1107"/>
      <c r="F116" s="1107"/>
      <c r="G116" s="110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row r="120" spans="1:13" x14ac:dyDescent="0.2">
      <c r="B120" s="945"/>
      <c r="C120" s="945"/>
      <c r="D120" s="945"/>
      <c r="E120" s="945"/>
      <c r="F120" s="945"/>
      <c r="G120" s="945"/>
      <c r="H120" s="945"/>
      <c r="I120" s="945"/>
      <c r="J120" s="945"/>
      <c r="K120" s="945"/>
      <c r="L120" s="945"/>
      <c r="M120" s="945"/>
    </row>
  </sheetData>
  <mergeCells count="3">
    <mergeCell ref="A4:M4"/>
    <mergeCell ref="B7:G7"/>
    <mergeCell ref="H7:M7"/>
  </mergeCells>
  <hyperlinks>
    <hyperlink ref="A1" location="Index!A1" display="Back to index" xr:uid="{00000000-0004-0000-3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8" tint="0.39997558519241921"/>
  </sheetPr>
  <dimension ref="A1:M120"/>
  <sheetViews>
    <sheetView workbookViewId="0">
      <pane xSplit="1" ySplit="8" topLeftCell="B93" activePane="bottomRight" state="frozen"/>
      <selection activeCell="B120" sqref="B120:K120"/>
      <selection pane="topRight" activeCell="B120" sqref="B120:K120"/>
      <selection pane="bottomLeft" activeCell="B120" sqref="B120:K120"/>
      <selection pane="bottomRight" activeCell="M116" sqref="A109:M116"/>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268</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571">
        <f>avgpoinc!M2</f>
        <v>51628.62546937781</v>
      </c>
      <c r="C9" s="572">
        <f>avgpoinc!N2</f>
        <v>59005.320692678288</v>
      </c>
      <c r="D9" s="572"/>
      <c r="E9" s="572"/>
      <c r="F9" s="572"/>
      <c r="G9" s="572">
        <f>avgpoinc!R2</f>
        <v>83122.503374755353</v>
      </c>
      <c r="H9" s="530">
        <f>B9*0.1/'TC5'!B9</f>
        <v>0.41423879579838468</v>
      </c>
      <c r="I9" s="575">
        <f>C9*0.1/'TC5'!B9</f>
        <v>0.47342521260671333</v>
      </c>
      <c r="J9" s="575"/>
      <c r="K9" s="541"/>
      <c r="L9" s="575"/>
      <c r="M9" s="561">
        <f>G9*0.1/'TC5'!F9</f>
        <v>0.44355081740180646</v>
      </c>
    </row>
    <row r="10" spans="1:13" s="87" customFormat="1" ht="15" customHeight="1" x14ac:dyDescent="0.2">
      <c r="A10" s="92">
        <v>1914</v>
      </c>
      <c r="B10" s="571">
        <f>avgpoinc!M3</f>
        <v>47054.10431609927</v>
      </c>
      <c r="C10" s="572">
        <f>avgpoinc!N3</f>
        <v>53706.101652764853</v>
      </c>
      <c r="D10" s="572"/>
      <c r="E10" s="572"/>
      <c r="F10" s="572"/>
      <c r="G10" s="572">
        <f>avgpoinc!R3</f>
        <v>75822.616219362841</v>
      </c>
      <c r="H10" s="530">
        <f>B10*0.1/'TC5'!B10</f>
        <v>0.41786565718830571</v>
      </c>
      <c r="I10" s="541">
        <f>C10*0.1/'TC5'!B10</f>
        <v>0.47693895757518789</v>
      </c>
      <c r="J10" s="575"/>
      <c r="K10" s="541"/>
      <c r="L10" s="575"/>
      <c r="M10" s="561">
        <f>G10*0.1/'TC5'!F10</f>
        <v>0.44722438294385408</v>
      </c>
    </row>
    <row r="11" spans="1:13" s="87" customFormat="1" ht="15" customHeight="1" x14ac:dyDescent="0.2">
      <c r="A11" s="92">
        <v>1915</v>
      </c>
      <c r="B11" s="571">
        <f>avgpoinc!M4</f>
        <v>46982.481882558859</v>
      </c>
      <c r="C11" s="572">
        <f>avgpoinc!N4</f>
        <v>53794.829097845468</v>
      </c>
      <c r="D11" s="572"/>
      <c r="E11" s="572"/>
      <c r="F11" s="572"/>
      <c r="G11" s="572">
        <f>avgpoinc!R4</f>
        <v>75931.941233969672</v>
      </c>
      <c r="H11" s="530">
        <f>B11*0.1/'TC5'!B11</f>
        <v>0.40910461494486772</v>
      </c>
      <c r="I11" s="541">
        <f>C11*0.1/'TC5'!B11</f>
        <v>0.46842380313392684</v>
      </c>
      <c r="J11" s="575"/>
      <c r="K11" s="541"/>
      <c r="L11" s="575"/>
      <c r="M11" s="561">
        <f>G11*0.1/'TC5'!F11</f>
        <v>0.43857555295348277</v>
      </c>
    </row>
    <row r="12" spans="1:13" s="87" customFormat="1" ht="15" customHeight="1" x14ac:dyDescent="0.2">
      <c r="A12" s="92">
        <v>1916</v>
      </c>
      <c r="B12" s="571">
        <f>avgpoinc!M5</f>
        <v>55841.014320337832</v>
      </c>
      <c r="C12" s="572">
        <f>avgpoinc!N5</f>
        <v>63024.181258587254</v>
      </c>
      <c r="D12" s="572"/>
      <c r="E12" s="572"/>
      <c r="F12" s="572"/>
      <c r="G12" s="572">
        <f>avgpoinc!R5</f>
        <v>89693.052867299339</v>
      </c>
      <c r="H12" s="530">
        <f>B12*0.1/'TC5'!B12</f>
        <v>0.4264100671069147</v>
      </c>
      <c r="I12" s="541">
        <f>C12*0.1/'TC5'!B12</f>
        <v>0.48126176945257826</v>
      </c>
      <c r="J12" s="575"/>
      <c r="K12" s="541"/>
      <c r="L12" s="575"/>
      <c r="M12" s="561">
        <f>G12*0.1/'TC5'!F12</f>
        <v>0.4537319932650174</v>
      </c>
    </row>
    <row r="13" spans="1:13" s="87" customFormat="1" ht="15" customHeight="1" x14ac:dyDescent="0.2">
      <c r="A13" s="92">
        <v>1917</v>
      </c>
      <c r="B13" s="571">
        <f>avgpoinc!M6</f>
        <v>56775.087954135655</v>
      </c>
      <c r="C13" s="572">
        <f>avgpoinc!N6</f>
        <v>64434.251825942578</v>
      </c>
      <c r="D13" s="572"/>
      <c r="E13" s="572"/>
      <c r="F13" s="572"/>
      <c r="G13" s="572">
        <f>avgpoinc!R6</f>
        <v>91199.061634812882</v>
      </c>
      <c r="H13" s="530">
        <f>B13*0.1/'TC5'!B13</f>
        <v>0.44043300985988221</v>
      </c>
      <c r="I13" s="541">
        <f>C13*0.1/'TC5'!B13</f>
        <v>0.49984900935238968</v>
      </c>
      <c r="J13" s="575"/>
      <c r="K13" s="541"/>
      <c r="L13" s="575"/>
      <c r="M13" s="561">
        <f>G13*0.1/'TC5'!F13</f>
        <v>0.46907211552498046</v>
      </c>
    </row>
    <row r="14" spans="1:13" s="87" customFormat="1" ht="15" customHeight="1" x14ac:dyDescent="0.2">
      <c r="A14" s="92">
        <v>1918</v>
      </c>
      <c r="B14" s="571">
        <f>avgpoinc!M7</f>
        <v>57407.273605502189</v>
      </c>
      <c r="C14" s="572">
        <f>avgpoinc!N7</f>
        <v>66532.81086750493</v>
      </c>
      <c r="D14" s="524"/>
      <c r="E14" s="524"/>
      <c r="F14" s="524"/>
      <c r="G14" s="572">
        <f>avgpoinc!R7</f>
        <v>92053.001354130218</v>
      </c>
      <c r="H14" s="530">
        <f>B14*0.1/'TC5'!B14</f>
        <v>0.42090587901128623</v>
      </c>
      <c r="I14" s="541">
        <f>C14*0.1/'TC5'!B14</f>
        <v>0.48781364246141057</v>
      </c>
      <c r="J14" s="575"/>
      <c r="K14" s="541"/>
      <c r="L14" s="575"/>
      <c r="M14" s="561">
        <f>G14*0.1/'TC5'!F14</f>
        <v>0.45143480177940631</v>
      </c>
    </row>
    <row r="15" spans="1:13" s="87" customFormat="1" ht="15" customHeight="1" x14ac:dyDescent="0.2">
      <c r="A15" s="91">
        <v>1919</v>
      </c>
      <c r="B15" s="573">
        <f>avgpoinc!M8</f>
        <v>55759.871918528523</v>
      </c>
      <c r="C15" s="574">
        <f>avgpoinc!N8</f>
        <v>63729.559474084257</v>
      </c>
      <c r="D15" s="526"/>
      <c r="E15" s="526"/>
      <c r="F15" s="526"/>
      <c r="G15" s="574">
        <f>avgpoinc!R8</f>
        <v>89443.813492372254</v>
      </c>
      <c r="H15" s="531">
        <f>B15*0.1/'TC5'!B15</f>
        <v>0.43145167331377449</v>
      </c>
      <c r="I15" s="542">
        <f>C15*0.1/'TC5'!B15</f>
        <v>0.49311851208730284</v>
      </c>
      <c r="J15" s="576"/>
      <c r="K15" s="542"/>
      <c r="L15" s="576"/>
      <c r="M15" s="562">
        <f>G15*0.1/'TC5'!F15</f>
        <v>0.46005427056066506</v>
      </c>
    </row>
    <row r="16" spans="1:13" s="87" customFormat="1" ht="15" customHeight="1" x14ac:dyDescent="0.2">
      <c r="A16" s="92">
        <v>1920</v>
      </c>
      <c r="B16" s="571">
        <f>avgpoinc!M9</f>
        <v>51889.676700058</v>
      </c>
      <c r="C16" s="572">
        <f>avgpoinc!N9</f>
        <v>59668.668845853594</v>
      </c>
      <c r="D16" s="524"/>
      <c r="E16" s="524"/>
      <c r="F16" s="524"/>
      <c r="G16" s="572">
        <f>avgpoinc!R9</f>
        <v>83764.320143915815</v>
      </c>
      <c r="H16" s="530">
        <f>B16*0.1/'TC5'!B16</f>
        <v>0.41041425797737874</v>
      </c>
      <c r="I16" s="541">
        <f>C16*0.1/'TC5'!B16</f>
        <v>0.47194112598588545</v>
      </c>
      <c r="J16" s="575"/>
      <c r="K16" s="541"/>
      <c r="L16" s="575"/>
      <c r="M16" s="561">
        <f>G16*0.1/'TC5'!F16</f>
        <v>0.43990693125806246</v>
      </c>
    </row>
    <row r="17" spans="1:13" s="87" customFormat="1" ht="15" customHeight="1" x14ac:dyDescent="0.2">
      <c r="A17" s="92">
        <v>1921</v>
      </c>
      <c r="B17" s="571">
        <f>avgpoinc!M10</f>
        <v>50759.063013315921</v>
      </c>
      <c r="C17" s="572">
        <f>avgpoinc!N10</f>
        <v>57088.721914262438</v>
      </c>
      <c r="D17" s="524"/>
      <c r="E17" s="524"/>
      <c r="F17" s="524"/>
      <c r="G17" s="572">
        <f>avgpoinc!R10</f>
        <v>81053.0055513673</v>
      </c>
      <c r="H17" s="530">
        <f>B17*0.1/'TC5'!B17</f>
        <v>0.44529343999406124</v>
      </c>
      <c r="I17" s="541">
        <f>C17*0.1/'TC5'!B17</f>
        <v>0.50082156479912499</v>
      </c>
      <c r="J17" s="575"/>
      <c r="K17" s="541"/>
      <c r="L17" s="575"/>
      <c r="M17" s="561">
        <f>G17*0.1/'TC5'!F17</f>
        <v>0.47324554710467859</v>
      </c>
    </row>
    <row r="18" spans="1:13" s="87" customFormat="1" ht="15" customHeight="1" x14ac:dyDescent="0.2">
      <c r="A18" s="92">
        <v>1922</v>
      </c>
      <c r="B18" s="571">
        <f>avgpoinc!M11</f>
        <v>53609.580389103736</v>
      </c>
      <c r="C18" s="572">
        <f>avgpoinc!N11</f>
        <v>60802.618497033218</v>
      </c>
      <c r="D18" s="524"/>
      <c r="E18" s="524"/>
      <c r="F18" s="524"/>
      <c r="G18" s="572">
        <f>avgpoinc!R11</f>
        <v>85644.378206276597</v>
      </c>
      <c r="H18" s="530">
        <f>B18*0.1/'TC5'!B18</f>
        <v>0.43330168039928352</v>
      </c>
      <c r="I18" s="541">
        <f>C18*0.1/'TC5'!B18</f>
        <v>0.49143971238386913</v>
      </c>
      <c r="J18" s="575"/>
      <c r="K18" s="541"/>
      <c r="L18" s="575"/>
      <c r="M18" s="561">
        <f>G18*0.1/'TC5'!F18</f>
        <v>0.46202869847394396</v>
      </c>
    </row>
    <row r="19" spans="1:13" s="87" customFormat="1" ht="15" customHeight="1" x14ac:dyDescent="0.2">
      <c r="A19" s="92">
        <v>1923</v>
      </c>
      <c r="B19" s="571">
        <f>avgpoinc!M12</f>
        <v>56263.244126903934</v>
      </c>
      <c r="C19" s="572">
        <f>avgpoinc!N12</f>
        <v>64678.819769923539</v>
      </c>
      <c r="D19" s="524"/>
      <c r="E19" s="524"/>
      <c r="F19" s="524"/>
      <c r="G19" s="572">
        <f>avgpoinc!R12</f>
        <v>90251.770097144428</v>
      </c>
      <c r="H19" s="530">
        <f>B19*0.1/'TC5'!B19</f>
        <v>0.40409653120304129</v>
      </c>
      <c r="I19" s="541">
        <f>C19*0.1/'TC5'!B19</f>
        <v>0.46453927634142334</v>
      </c>
      <c r="J19" s="575"/>
      <c r="K19" s="541"/>
      <c r="L19" s="575"/>
      <c r="M19" s="561">
        <f>G19*0.1/'TC5'!F19</f>
        <v>0.43288783738397052</v>
      </c>
    </row>
    <row r="20" spans="1:13" s="87" customFormat="1" ht="15" customHeight="1" x14ac:dyDescent="0.2">
      <c r="A20" s="92">
        <v>1924</v>
      </c>
      <c r="B20" s="571">
        <f>avgpoinc!M13</f>
        <v>58638.929051113111</v>
      </c>
      <c r="C20" s="572">
        <f>avgpoinc!N13</f>
        <v>66707.249732244221</v>
      </c>
      <c r="D20" s="524"/>
      <c r="E20" s="524"/>
      <c r="F20" s="524"/>
      <c r="G20" s="572">
        <f>avgpoinc!R13</f>
        <v>93518.90289150257</v>
      </c>
      <c r="H20" s="530">
        <f>B20*0.1/'TC5'!B20</f>
        <v>0.42662497331760785</v>
      </c>
      <c r="I20" s="541">
        <f>C20*0.1/'TC5'!B20</f>
        <v>0.48532568888328759</v>
      </c>
      <c r="J20" s="575"/>
      <c r="K20" s="541"/>
      <c r="L20" s="575"/>
      <c r="M20" s="561">
        <f>G20*0.1/'TC5'!F20</f>
        <v>0.45447177476568162</v>
      </c>
    </row>
    <row r="21" spans="1:13" s="87" customFormat="1" ht="15" customHeight="1" x14ac:dyDescent="0.2">
      <c r="A21" s="92">
        <v>1925</v>
      </c>
      <c r="B21" s="571">
        <f>avgpoinc!M14</f>
        <v>61746.444474460644</v>
      </c>
      <c r="C21" s="572">
        <f>avgpoinc!N14</f>
        <v>69889.5239187017</v>
      </c>
      <c r="D21" s="524"/>
      <c r="E21" s="524"/>
      <c r="F21" s="524"/>
      <c r="G21" s="572">
        <f>avgpoinc!R14</f>
        <v>97997.480602527983</v>
      </c>
      <c r="H21" s="530">
        <f>B21*0.1/'TC5'!B21</f>
        <v>0.44127466509515256</v>
      </c>
      <c r="I21" s="541">
        <f>C21*0.1/'TC5'!B21</f>
        <v>0.49946967025187794</v>
      </c>
      <c r="J21" s="575"/>
      <c r="K21" s="541"/>
      <c r="L21" s="575"/>
      <c r="M21" s="561">
        <f>G21*0.1/'TC5'!F21</f>
        <v>0.46789619614610906</v>
      </c>
    </row>
    <row r="22" spans="1:13" s="87" customFormat="1" ht="15" customHeight="1" x14ac:dyDescent="0.2">
      <c r="A22" s="92">
        <v>1926</v>
      </c>
      <c r="B22" s="571">
        <f>avgpoinc!M15</f>
        <v>65084.922260654537</v>
      </c>
      <c r="C22" s="572">
        <f>avgpoinc!N15</f>
        <v>73563.296608637553</v>
      </c>
      <c r="D22" s="524"/>
      <c r="E22" s="524"/>
      <c r="F22" s="524"/>
      <c r="G22" s="572">
        <f>avgpoinc!R15</f>
        <v>103294.12545938737</v>
      </c>
      <c r="H22" s="530">
        <f>B22*0.1/'TC5'!B22</f>
        <v>0.44435896216743348</v>
      </c>
      <c r="I22" s="541">
        <f>C22*0.1/'TC5'!B22</f>
        <v>0.50224397601209525</v>
      </c>
      <c r="J22" s="575"/>
      <c r="K22" s="541"/>
      <c r="L22" s="575"/>
      <c r="M22" s="561">
        <f>G22*0.1/'TC5'!F22</f>
        <v>0.47056813062513353</v>
      </c>
    </row>
    <row r="23" spans="1:13" s="87" customFormat="1" ht="15" customHeight="1" x14ac:dyDescent="0.2">
      <c r="A23" s="92">
        <v>1927</v>
      </c>
      <c r="B23" s="571">
        <f>avgpoinc!M16</f>
        <v>63215.689660761789</v>
      </c>
      <c r="C23" s="572">
        <f>avgpoinc!N16</f>
        <v>71706.305263446557</v>
      </c>
      <c r="D23" s="524"/>
      <c r="E23" s="524"/>
      <c r="F23" s="524"/>
      <c r="G23" s="572">
        <f>avgpoinc!R16</f>
        <v>100617.541039573</v>
      </c>
      <c r="H23" s="530">
        <f>B23*0.1/'TC5'!B23</f>
        <v>0.43968371282363211</v>
      </c>
      <c r="I23" s="541">
        <f>C23*0.1/'TC5'!B23</f>
        <v>0.49873844136302348</v>
      </c>
      <c r="J23" s="575"/>
      <c r="K23" s="541"/>
      <c r="L23" s="575"/>
      <c r="M23" s="561">
        <f>G23*0.1/'TC5'!F23</f>
        <v>0.46634994698828885</v>
      </c>
    </row>
    <row r="24" spans="1:13" s="87" customFormat="1" ht="15" customHeight="1" x14ac:dyDescent="0.2">
      <c r="A24" s="92">
        <v>1928</v>
      </c>
      <c r="B24" s="571">
        <f>avgpoinc!M17</f>
        <v>65716.954170509838</v>
      </c>
      <c r="C24" s="572">
        <f>avgpoinc!N17</f>
        <v>74015.86662902325</v>
      </c>
      <c r="D24" s="524"/>
      <c r="E24" s="524"/>
      <c r="F24" s="524"/>
      <c r="G24" s="572">
        <f>avgpoinc!R17</f>
        <v>104564.0304501341</v>
      </c>
      <c r="H24" s="530">
        <f>B24*0.1/'TC5'!B24</f>
        <v>0.45219165544615186</v>
      </c>
      <c r="I24" s="541">
        <f>C24*0.1/'TC5'!B24</f>
        <v>0.50929562519619664</v>
      </c>
      <c r="J24" s="575"/>
      <c r="K24" s="541"/>
      <c r="L24" s="575"/>
      <c r="M24" s="561">
        <f>G24*0.1/'TC5'!F24</f>
        <v>0.47825009154004228</v>
      </c>
    </row>
    <row r="25" spans="1:13" s="87" customFormat="1" ht="15" customHeight="1" x14ac:dyDescent="0.2">
      <c r="A25" s="91">
        <v>1929</v>
      </c>
      <c r="B25" s="573">
        <f>avgpoinc!M18</f>
        <v>66501.719639438219</v>
      </c>
      <c r="C25" s="574">
        <f>avgpoinc!N18</f>
        <v>75384.491423393381</v>
      </c>
      <c r="D25" s="526"/>
      <c r="E25" s="526"/>
      <c r="F25" s="526"/>
      <c r="G25" s="574">
        <f>avgpoinc!R18</f>
        <v>106533.61262500027</v>
      </c>
      <c r="H25" s="531">
        <f>B25*0.1/'TC5'!B25</f>
        <v>0.43586150987735883</v>
      </c>
      <c r="I25" s="542">
        <f>C25*0.1/'TC5'!B25</f>
        <v>0.49408043026982706</v>
      </c>
      <c r="J25" s="576"/>
      <c r="K25" s="542"/>
      <c r="L25" s="576"/>
      <c r="M25" s="562">
        <f>G25*0.1/'TC5'!F25</f>
        <v>0.46244501386166159</v>
      </c>
    </row>
    <row r="26" spans="1:13" s="87" customFormat="1" ht="15" customHeight="1" x14ac:dyDescent="0.2">
      <c r="A26" s="92">
        <v>1930</v>
      </c>
      <c r="B26" s="571">
        <f>avgpoinc!M19</f>
        <v>58814.367283917614</v>
      </c>
      <c r="C26" s="572">
        <f>avgpoinc!N19</f>
        <v>67349.137401547618</v>
      </c>
      <c r="D26" s="524"/>
      <c r="E26" s="524"/>
      <c r="F26" s="524"/>
      <c r="G26" s="572">
        <f>avgpoinc!R19</f>
        <v>95114.621421131058</v>
      </c>
      <c r="H26" s="530">
        <f>B26*0.1/'TC5'!B26</f>
        <v>0.42772437212765224</v>
      </c>
      <c r="I26" s="541">
        <f>C26*0.1/'TC5'!B26</f>
        <v>0.48979303593210594</v>
      </c>
      <c r="J26" s="575"/>
      <c r="K26" s="541"/>
      <c r="L26" s="575"/>
      <c r="M26" s="561">
        <f>G26*0.1/'TC5'!F26</f>
        <v>0.4557712752785143</v>
      </c>
    </row>
    <row r="27" spans="1:13" s="87" customFormat="1" ht="15" customHeight="1" x14ac:dyDescent="0.2">
      <c r="A27" s="92">
        <v>1931</v>
      </c>
      <c r="B27" s="571">
        <f>avgpoinc!M20</f>
        <v>53350.936754371774</v>
      </c>
      <c r="C27" s="572">
        <f>avgpoinc!N20</f>
        <v>61067.128553219532</v>
      </c>
      <c r="D27" s="524"/>
      <c r="E27" s="524"/>
      <c r="F27" s="524"/>
      <c r="G27" s="572">
        <f>avgpoinc!R20</f>
        <v>86694.552869430525</v>
      </c>
      <c r="H27" s="530">
        <f>B27*0.1/'TC5'!B27</f>
        <v>0.43435950300012188</v>
      </c>
      <c r="I27" s="541">
        <f>C27*0.1/'TC5'!B27</f>
        <v>0.49718129093295482</v>
      </c>
      <c r="J27" s="575"/>
      <c r="K27" s="541"/>
      <c r="L27" s="575"/>
      <c r="M27" s="561">
        <f>G27*0.1/'TC5'!F27</f>
        <v>0.46485790905282642</v>
      </c>
    </row>
    <row r="28" spans="1:13" s="87" customFormat="1" ht="15" customHeight="1" x14ac:dyDescent="0.2">
      <c r="A28" s="92">
        <v>1932</v>
      </c>
      <c r="B28" s="571">
        <f>avgpoinc!M21</f>
        <v>47011.227381735167</v>
      </c>
      <c r="C28" s="572">
        <f>avgpoinc!N21</f>
        <v>53730.867693327535</v>
      </c>
      <c r="D28" s="524"/>
      <c r="E28" s="524"/>
      <c r="F28" s="524"/>
      <c r="G28" s="572">
        <f>avgpoinc!R21</f>
        <v>75964.222271262945</v>
      </c>
      <c r="H28" s="530">
        <f>B28*0.1/'TC5'!B28</f>
        <v>0.45237242584054271</v>
      </c>
      <c r="I28" s="541">
        <f>C28*0.1/'TC5'!B28</f>
        <v>0.51703314962568592</v>
      </c>
      <c r="J28" s="575"/>
      <c r="K28" s="541"/>
      <c r="L28" s="575"/>
      <c r="M28" s="561">
        <f>G28*0.1/'TC5'!F28</f>
        <v>0.48100347396810278</v>
      </c>
    </row>
    <row r="29" spans="1:13" s="87" customFormat="1" ht="15" customHeight="1" x14ac:dyDescent="0.2">
      <c r="A29" s="92">
        <v>1933</v>
      </c>
      <c r="B29" s="571">
        <f>avgpoinc!M22</f>
        <v>44721.185943695564</v>
      </c>
      <c r="C29" s="572">
        <f>avgpoinc!N22</f>
        <v>51308.144676940159</v>
      </c>
      <c r="D29" s="524"/>
      <c r="E29" s="524"/>
      <c r="F29" s="524"/>
      <c r="G29" s="572">
        <f>avgpoinc!R22</f>
        <v>72288.402961093088</v>
      </c>
      <c r="H29" s="530">
        <f>B29*0.1/'TC5'!B29</f>
        <v>0.44492404944453084</v>
      </c>
      <c r="I29" s="541">
        <f>C29*0.1/'TC5'!B29</f>
        <v>0.51045666650904664</v>
      </c>
      <c r="J29" s="575"/>
      <c r="K29" s="541"/>
      <c r="L29" s="575"/>
      <c r="M29" s="561">
        <f>G29*0.1/'TC5'!F29</f>
        <v>0.47258817877721698</v>
      </c>
    </row>
    <row r="30" spans="1:13" s="87" customFormat="1" ht="15" customHeight="1" x14ac:dyDescent="0.2">
      <c r="A30" s="92">
        <v>1934</v>
      </c>
      <c r="B30" s="571">
        <f>avgpoinc!M23</f>
        <v>52373.462340619502</v>
      </c>
      <c r="C30" s="572">
        <f>avgpoinc!N23</f>
        <v>59459.960995504734</v>
      </c>
      <c r="D30" s="524"/>
      <c r="E30" s="524"/>
      <c r="F30" s="524"/>
      <c r="G30" s="572">
        <f>avgpoinc!R23</f>
        <v>84361.707620917136</v>
      </c>
      <c r="H30" s="530">
        <f>B30*0.1/'TC5'!B30</f>
        <v>0.46416560651548661</v>
      </c>
      <c r="I30" s="541">
        <f>C30*0.1/'TC5'!B30</f>
        <v>0.52697048515466105</v>
      </c>
      <c r="J30" s="575"/>
      <c r="K30" s="541"/>
      <c r="L30" s="575"/>
      <c r="M30" s="561">
        <f>G30*0.1/'TC5'!F30</f>
        <v>0.49051968987121353</v>
      </c>
    </row>
    <row r="31" spans="1:13" s="87" customFormat="1" ht="15" customHeight="1" x14ac:dyDescent="0.2">
      <c r="A31" s="92">
        <v>1935</v>
      </c>
      <c r="B31" s="571">
        <f>avgpoinc!M24</f>
        <v>55880.220732049092</v>
      </c>
      <c r="C31" s="572">
        <f>avgpoinc!N24</f>
        <v>63414.21071581704</v>
      </c>
      <c r="D31" s="524"/>
      <c r="E31" s="524"/>
      <c r="F31" s="524"/>
      <c r="G31" s="572">
        <f>avgpoinc!R24</f>
        <v>90365.783023541953</v>
      </c>
      <c r="H31" s="530">
        <f>B31*0.1/'TC5'!B31</f>
        <v>0.45134913583454278</v>
      </c>
      <c r="I31" s="541">
        <f>C31*0.1/'TC5'!B31</f>
        <v>0.51220179217720985</v>
      </c>
      <c r="J31" s="575"/>
      <c r="K31" s="541"/>
      <c r="L31" s="575"/>
      <c r="M31" s="561">
        <f>G31*0.1/'TC5'!F31</f>
        <v>0.47853096283608859</v>
      </c>
    </row>
    <row r="32" spans="1:13" s="87" customFormat="1" ht="15" customHeight="1" x14ac:dyDescent="0.2">
      <c r="A32" s="92">
        <v>1936</v>
      </c>
      <c r="B32" s="571">
        <f>avgpoinc!M25</f>
        <v>61626.916016324554</v>
      </c>
      <c r="C32" s="572">
        <f>avgpoinc!N25</f>
        <v>69691.07932308728</v>
      </c>
      <c r="D32" s="524"/>
      <c r="E32" s="524"/>
      <c r="F32" s="524"/>
      <c r="G32" s="572">
        <f>avgpoinc!R25</f>
        <v>100077.39373274778</v>
      </c>
      <c r="H32" s="530">
        <f>B32*0.1/'TC5'!B32</f>
        <v>0.45053769771095031</v>
      </c>
      <c r="I32" s="541">
        <f>C32*0.1/'TC5'!B32</f>
        <v>0.50949261230105558</v>
      </c>
      <c r="J32" s="575"/>
      <c r="K32" s="541"/>
      <c r="L32" s="575"/>
      <c r="M32" s="561">
        <f>G32*0.1/'TC5'!F32</f>
        <v>0.47951011198266097</v>
      </c>
    </row>
    <row r="33" spans="1:13" s="87" customFormat="1" ht="15" customHeight="1" x14ac:dyDescent="0.2">
      <c r="A33" s="92">
        <v>1937</v>
      </c>
      <c r="B33" s="571">
        <f>avgpoinc!M26</f>
        <v>63551.19835154889</v>
      </c>
      <c r="C33" s="572">
        <f>avgpoinc!N26</f>
        <v>72601.919582803894</v>
      </c>
      <c r="D33" s="524"/>
      <c r="E33" s="524"/>
      <c r="F33" s="524"/>
      <c r="G33" s="572">
        <f>avgpoinc!R26</f>
        <v>103206.20369442097</v>
      </c>
      <c r="H33" s="530">
        <f>B33*0.1/'TC5'!B33</f>
        <v>0.43597485126624119</v>
      </c>
      <c r="I33" s="541">
        <f>C33*0.1/'TC5'!B33</f>
        <v>0.49806474012751772</v>
      </c>
      <c r="J33" s="575"/>
      <c r="K33" s="541"/>
      <c r="L33" s="575"/>
      <c r="M33" s="561">
        <f>G33*0.1/'TC5'!F33</f>
        <v>0.46403018250347972</v>
      </c>
    </row>
    <row r="34" spans="1:13" s="87" customFormat="1" ht="15" customHeight="1" x14ac:dyDescent="0.2">
      <c r="A34" s="92">
        <v>1938</v>
      </c>
      <c r="B34" s="571">
        <f>avgpoinc!M27</f>
        <v>58733.51787854053</v>
      </c>
      <c r="C34" s="572">
        <f>avgpoinc!N27</f>
        <v>66870.503053563138</v>
      </c>
      <c r="D34" s="524"/>
      <c r="E34" s="524"/>
      <c r="F34" s="524"/>
      <c r="G34" s="572">
        <f>avgpoinc!R27</f>
        <v>95055.792912717283</v>
      </c>
      <c r="H34" s="530">
        <f>B34*0.1/'TC5'!B34</f>
        <v>0.4338531166122403</v>
      </c>
      <c r="I34" s="541">
        <f>C34*0.1/'TC5'!B34</f>
        <v>0.49395944951250415</v>
      </c>
      <c r="J34" s="575"/>
      <c r="K34" s="541"/>
      <c r="L34" s="575"/>
      <c r="M34" s="561">
        <f>G34*0.1/'TC5'!F34</f>
        <v>0.460723316987035</v>
      </c>
    </row>
    <row r="35" spans="1:13" s="87" customFormat="1" ht="15" customHeight="1" x14ac:dyDescent="0.2">
      <c r="A35" s="91">
        <v>1939</v>
      </c>
      <c r="B35" s="573">
        <f>avgpoinc!M28</f>
        <v>66150.481507032295</v>
      </c>
      <c r="C35" s="574">
        <f>avgpoinc!N28</f>
        <v>74543.763638415709</v>
      </c>
      <c r="D35" s="526"/>
      <c r="E35" s="526"/>
      <c r="F35" s="526"/>
      <c r="G35" s="574">
        <f>avgpoinc!R28</f>
        <v>106347.3582967671</v>
      </c>
      <c r="H35" s="531">
        <f>B35*0.1/'TC5'!B35</f>
        <v>0.45656269111820502</v>
      </c>
      <c r="I35" s="542">
        <f>C35*0.1/'TC5'!B35</f>
        <v>0.51449211793290439</v>
      </c>
      <c r="J35" s="576"/>
      <c r="K35" s="542"/>
      <c r="L35" s="576"/>
      <c r="M35" s="562">
        <f>G35*0.1/'TC5'!F35</f>
        <v>0.48238288350115388</v>
      </c>
    </row>
    <row r="36" spans="1:13" s="87" customFormat="1" ht="15" customHeight="1" x14ac:dyDescent="0.2">
      <c r="A36" s="92">
        <v>1940</v>
      </c>
      <c r="B36" s="571">
        <f>avgpoinc!M29</f>
        <v>71344.300779509853</v>
      </c>
      <c r="C36" s="572">
        <f>avgpoinc!N29</f>
        <v>79700.274680251503</v>
      </c>
      <c r="D36" s="524"/>
      <c r="E36" s="524"/>
      <c r="F36" s="524"/>
      <c r="G36" s="572">
        <f>avgpoinc!R29</f>
        <v>114337.45940352787</v>
      </c>
      <c r="H36" s="530">
        <f>B36*0.1/'TC5'!B36</f>
        <v>0.45373722954909423</v>
      </c>
      <c r="I36" s="541">
        <f>C36*0.1/'TC5'!B36</f>
        <v>0.50687975679348418</v>
      </c>
      <c r="J36" s="575"/>
      <c r="K36" s="541"/>
      <c r="L36" s="575"/>
      <c r="M36" s="561">
        <f>G36*0.1/'TC5'!F36</f>
        <v>0.47830238161413458</v>
      </c>
    </row>
    <row r="37" spans="1:13" s="87" customFormat="1" ht="15" customHeight="1" x14ac:dyDescent="0.2">
      <c r="A37" s="92">
        <v>1941</v>
      </c>
      <c r="B37" s="571">
        <f>avgpoinc!M30</f>
        <v>77410.174715523754</v>
      </c>
      <c r="C37" s="572">
        <f>avgpoinc!N30</f>
        <v>88071.006676855977</v>
      </c>
      <c r="D37" s="524"/>
      <c r="E37" s="524"/>
      <c r="F37" s="524"/>
      <c r="G37" s="572">
        <f>avgpoinc!R30</f>
        <v>126210.43646089562</v>
      </c>
      <c r="H37" s="530">
        <f>B37*0.1/'TC5'!B37</f>
        <v>0.41506083289084306</v>
      </c>
      <c r="I37" s="541">
        <f>C37*0.1/'TC5'!B37</f>
        <v>0.47222248908708608</v>
      </c>
      <c r="J37" s="575"/>
      <c r="K37" s="541"/>
      <c r="L37" s="575"/>
      <c r="M37" s="561">
        <f>G37*0.1/'TC5'!F37</f>
        <v>0.4404802204515188</v>
      </c>
    </row>
    <row r="38" spans="1:13" s="87" customFormat="1" ht="15" customHeight="1" x14ac:dyDescent="0.2">
      <c r="A38" s="92">
        <v>1942</v>
      </c>
      <c r="B38" s="571">
        <f>avgpoinc!M31</f>
        <v>78325.698030992542</v>
      </c>
      <c r="C38" s="572">
        <f>avgpoinc!N31</f>
        <v>93522.044741933496</v>
      </c>
      <c r="D38" s="524"/>
      <c r="E38" s="524"/>
      <c r="F38" s="524"/>
      <c r="G38" s="572">
        <f>avgpoinc!R31</f>
        <v>131595.9141180024</v>
      </c>
      <c r="H38" s="530">
        <f>B38*0.1/'TC5'!B38</f>
        <v>0.35508331834035878</v>
      </c>
      <c r="I38" s="541">
        <f>C38*0.1/'TC5'!B38</f>
        <v>0.42397474672745583</v>
      </c>
      <c r="J38" s="575"/>
      <c r="K38" s="541"/>
      <c r="L38" s="575"/>
      <c r="M38" s="561">
        <f>G38*0.1/'TC5'!F38</f>
        <v>0.38459288104329226</v>
      </c>
    </row>
    <row r="39" spans="1:13" s="87" customFormat="1" ht="15" customHeight="1" x14ac:dyDescent="0.2">
      <c r="A39" s="92">
        <v>1943</v>
      </c>
      <c r="B39" s="571">
        <f>avgpoinc!M32</f>
        <v>78490.56968633522</v>
      </c>
      <c r="C39" s="572">
        <f>avgpoinc!N32</f>
        <v>98261.640595498102</v>
      </c>
      <c r="D39" s="524"/>
      <c r="E39" s="524"/>
      <c r="F39" s="524"/>
      <c r="G39" s="572">
        <f>avgpoinc!R32</f>
        <v>135365.0408207541</v>
      </c>
      <c r="H39" s="530">
        <f>B39*0.1/'TC5'!B39</f>
        <v>0.30849641671185857</v>
      </c>
      <c r="I39" s="541">
        <f>C39*0.1/'TC5'!B39</f>
        <v>0.38620389869863631</v>
      </c>
      <c r="J39" s="575"/>
      <c r="K39" s="541"/>
      <c r="L39" s="575"/>
      <c r="M39" s="561">
        <f>G39*0.1/'TC5'!F39</f>
        <v>0.34056283261664472</v>
      </c>
    </row>
    <row r="40" spans="1:13" s="87" customFormat="1" ht="15" customHeight="1" x14ac:dyDescent="0.2">
      <c r="A40" s="92">
        <v>1944</v>
      </c>
      <c r="B40" s="571">
        <f>avgpoinc!M33</f>
        <v>76839.123067800174</v>
      </c>
      <c r="C40" s="572">
        <f>avgpoinc!N33</f>
        <v>97481.889408007599</v>
      </c>
      <c r="D40" s="524"/>
      <c r="E40" s="524"/>
      <c r="F40" s="524"/>
      <c r="G40" s="572">
        <f>avgpoinc!R33</f>
        <v>135246.45359781946</v>
      </c>
      <c r="H40" s="530">
        <f>B40*0.1/'TC5'!B40</f>
        <v>0.29261670693851505</v>
      </c>
      <c r="I40" s="541">
        <f>C40*0.1/'TC5'!B40</f>
        <v>0.37122794126042252</v>
      </c>
      <c r="J40" s="575"/>
      <c r="K40" s="541"/>
      <c r="L40" s="575"/>
      <c r="M40" s="561">
        <f>G40*0.1/'TC5'!F40</f>
        <v>0.32703774039518485</v>
      </c>
    </row>
    <row r="41" spans="1:13" s="87" customFormat="1" ht="15" customHeight="1" x14ac:dyDescent="0.2">
      <c r="A41" s="92">
        <v>1945</v>
      </c>
      <c r="B41" s="571">
        <f>avgpoinc!M34</f>
        <v>72171.39438556158</v>
      </c>
      <c r="C41" s="572">
        <f>avgpoinc!N34</f>
        <v>91932.478939341265</v>
      </c>
      <c r="D41" s="524"/>
      <c r="E41" s="524"/>
      <c r="F41" s="524"/>
      <c r="G41" s="572">
        <f>avgpoinc!R34</f>
        <v>129091.80267802633</v>
      </c>
      <c r="H41" s="530">
        <f>B41*0.1/'TC5'!B41</f>
        <v>0.28608649100375289</v>
      </c>
      <c r="I41" s="541">
        <f>C41*0.1/'TC5'!B41</f>
        <v>0.36441917927380651</v>
      </c>
      <c r="J41" s="575"/>
      <c r="K41" s="541"/>
      <c r="L41" s="575"/>
      <c r="M41" s="561">
        <f>G41*0.1/'TC5'!F41</f>
        <v>0.32221080517258455</v>
      </c>
    </row>
    <row r="42" spans="1:13" s="87" customFormat="1" ht="15" customHeight="1" x14ac:dyDescent="0.2">
      <c r="A42" s="92">
        <v>1946</v>
      </c>
      <c r="B42" s="571">
        <f>avgpoinc!M35</f>
        <v>69573.78473145375</v>
      </c>
      <c r="C42" s="572">
        <f>avgpoinc!N35</f>
        <v>83975.480347135468</v>
      </c>
      <c r="D42" s="524"/>
      <c r="E42" s="524"/>
      <c r="F42" s="524"/>
      <c r="G42" s="572">
        <f>avgpoinc!R35</f>
        <v>123491.65503769449</v>
      </c>
      <c r="H42" s="530">
        <f>B42*0.1/'TC5'!B42</f>
        <v>0.3155501376429784</v>
      </c>
      <c r="I42" s="541">
        <f>C42*0.1/'TC5'!B42</f>
        <v>0.38086866316752316</v>
      </c>
      <c r="J42" s="575"/>
      <c r="K42" s="541"/>
      <c r="L42" s="575"/>
      <c r="M42" s="561">
        <f>G42*0.1/'TC5'!F42</f>
        <v>0.34984646028387117</v>
      </c>
    </row>
    <row r="43" spans="1:13" s="87" customFormat="1" ht="15" customHeight="1" x14ac:dyDescent="0.2">
      <c r="A43" s="92">
        <v>1947</v>
      </c>
      <c r="B43" s="571">
        <f>avgpoinc!M36</f>
        <v>66411.221990980572</v>
      </c>
      <c r="C43" s="572">
        <f>avgpoinc!N36</f>
        <v>80206.611499681836</v>
      </c>
      <c r="D43" s="524"/>
      <c r="E43" s="524"/>
      <c r="F43" s="524"/>
      <c r="G43" s="572">
        <f>avgpoinc!R36</f>
        <v>117826.40745322885</v>
      </c>
      <c r="H43" s="530">
        <f>B43*0.1/'TC5'!B43</f>
        <v>0.310667273725724</v>
      </c>
      <c r="I43" s="541">
        <f>C43*0.1/'TC5'!B43</f>
        <v>0.37520118712419659</v>
      </c>
      <c r="J43" s="575"/>
      <c r="K43" s="541"/>
      <c r="L43" s="575"/>
      <c r="M43" s="561">
        <f>G43*0.1/'TC5'!F43</f>
        <v>0.34451273382116582</v>
      </c>
    </row>
    <row r="44" spans="1:13" s="87" customFormat="1" ht="15" customHeight="1" x14ac:dyDescent="0.2">
      <c r="A44" s="92">
        <v>1948</v>
      </c>
      <c r="B44" s="571">
        <f>avgpoinc!M37</f>
        <v>74237.773850646583</v>
      </c>
      <c r="C44" s="572">
        <f>avgpoinc!N37</f>
        <v>88090.359479085702</v>
      </c>
      <c r="D44" s="524"/>
      <c r="E44" s="524"/>
      <c r="F44" s="524"/>
      <c r="G44" s="572">
        <f>avgpoinc!R37</f>
        <v>130635.33235328014</v>
      </c>
      <c r="H44" s="530">
        <f>B44*0.1/'TC5'!B44</f>
        <v>0.33125914292418623</v>
      </c>
      <c r="I44" s="541">
        <f>C44*0.1/'TC5'!B44</f>
        <v>0.39307128254723711</v>
      </c>
      <c r="J44" s="575"/>
      <c r="K44" s="541"/>
      <c r="L44" s="575"/>
      <c r="M44" s="561">
        <f>G44*0.1/'TC5'!F44</f>
        <v>0.36345833544680273</v>
      </c>
    </row>
    <row r="45" spans="1:13" s="87" customFormat="1" ht="15" customHeight="1" x14ac:dyDescent="0.2">
      <c r="A45" s="91">
        <v>1949</v>
      </c>
      <c r="B45" s="573">
        <f>avgpoinc!M38</f>
        <v>72026.431965967335</v>
      </c>
      <c r="C45" s="574">
        <f>avgpoinc!N38</f>
        <v>85326.143523547362</v>
      </c>
      <c r="D45" s="526"/>
      <c r="E45" s="526"/>
      <c r="F45" s="526"/>
      <c r="G45" s="574">
        <f>avgpoinc!R38</f>
        <v>126819.25247650886</v>
      </c>
      <c r="H45" s="531">
        <f>B45*0.1/'TC5'!B45</f>
        <v>0.33251971616920811</v>
      </c>
      <c r="I45" s="542">
        <f>C45*0.1/'TC5'!B45</f>
        <v>0.39391962439107375</v>
      </c>
      <c r="J45" s="576"/>
      <c r="K45" s="542"/>
      <c r="L45" s="576"/>
      <c r="M45" s="562">
        <f>G45*0.1/'TC5'!F45</f>
        <v>0.36413994853222931</v>
      </c>
    </row>
    <row r="46" spans="1:13" s="87" customFormat="1" ht="15" customHeight="1" x14ac:dyDescent="0.2">
      <c r="A46" s="92">
        <v>1950</v>
      </c>
      <c r="B46" s="571">
        <f>avgpoinc!M39</f>
        <v>77488.520860114615</v>
      </c>
      <c r="C46" s="572">
        <f>avgpoinc!N39</f>
        <v>91768.672023665335</v>
      </c>
      <c r="D46" s="524"/>
      <c r="E46" s="524"/>
      <c r="F46" s="524"/>
      <c r="G46" s="572">
        <f>avgpoinc!R39</f>
        <v>136810.73396424475</v>
      </c>
      <c r="H46" s="530">
        <f>B46*0.1/'TC5'!B46</f>
        <v>0.32825085291061967</v>
      </c>
      <c r="I46" s="541">
        <f>C46*0.1/'TC5'!B46</f>
        <v>0.38874332001539391</v>
      </c>
      <c r="J46" s="575"/>
      <c r="K46" s="541"/>
      <c r="L46" s="575"/>
      <c r="M46" s="561">
        <f>G46*0.1/'TC5'!F46</f>
        <v>0.36109506918076789</v>
      </c>
    </row>
    <row r="47" spans="1:13" s="87" customFormat="1" ht="15" customHeight="1" x14ac:dyDescent="0.2">
      <c r="A47" s="92">
        <v>1951</v>
      </c>
      <c r="B47" s="571">
        <f>avgpoinc!M40</f>
        <v>78969.485943183987</v>
      </c>
      <c r="C47" s="572">
        <f>avgpoinc!N40</f>
        <v>95514.09249181168</v>
      </c>
      <c r="D47" s="524"/>
      <c r="E47" s="524"/>
      <c r="F47" s="524"/>
      <c r="G47" s="572">
        <f>avgpoinc!R40</f>
        <v>140019.26106631107</v>
      </c>
      <c r="H47" s="530">
        <f>B47*0.1/'TC5'!B47</f>
        <v>0.31312749559342662</v>
      </c>
      <c r="I47" s="541">
        <f>C47*0.1/'TC5'!B47</f>
        <v>0.37872968550609298</v>
      </c>
      <c r="J47" s="575"/>
      <c r="K47" s="541"/>
      <c r="L47" s="575"/>
      <c r="M47" s="561">
        <f>G47*0.1/'TC5'!F47</f>
        <v>0.34509854511924876</v>
      </c>
    </row>
    <row r="48" spans="1:13" s="87" customFormat="1" ht="15" customHeight="1" x14ac:dyDescent="0.2">
      <c r="A48" s="92">
        <v>1952</v>
      </c>
      <c r="B48" s="571">
        <f>avgpoinc!M41</f>
        <v>79372.431236885051</v>
      </c>
      <c r="C48" s="572">
        <f>avgpoinc!N41</f>
        <v>96614.200578817152</v>
      </c>
      <c r="D48" s="524"/>
      <c r="E48" s="524"/>
      <c r="F48" s="524"/>
      <c r="G48" s="572">
        <f>avgpoinc!R41</f>
        <v>141211.75325422085</v>
      </c>
      <c r="H48" s="530">
        <f>B48*0.1/'TC5'!B48</f>
        <v>0.30680032738699042</v>
      </c>
      <c r="I48" s="541">
        <f>C48*0.1/'TC5'!B48</f>
        <v>0.37344538784946413</v>
      </c>
      <c r="J48" s="575"/>
      <c r="K48" s="541"/>
      <c r="L48" s="575"/>
      <c r="M48" s="561">
        <f>G48*0.1/'TC5'!F48</f>
        <v>0.33871348917926308</v>
      </c>
    </row>
    <row r="49" spans="1:13" s="87" customFormat="1" ht="15" customHeight="1" x14ac:dyDescent="0.2">
      <c r="A49" s="92">
        <v>1953</v>
      </c>
      <c r="B49" s="571">
        <f>avgpoinc!M42</f>
        <v>79606.7251076221</v>
      </c>
      <c r="C49" s="572">
        <f>avgpoinc!N42</f>
        <v>97549.395259957528</v>
      </c>
      <c r="D49" s="524"/>
      <c r="E49" s="524"/>
      <c r="F49" s="524"/>
      <c r="G49" s="572">
        <f>avgpoinc!R42</f>
        <v>142042.45540838953</v>
      </c>
      <c r="H49" s="530">
        <f>B49*0.1/'TC5'!B49</f>
        <v>0.29858209983816297</v>
      </c>
      <c r="I49" s="541">
        <f>C49*0.1/'TC5'!B49</f>
        <v>0.36587993332578744</v>
      </c>
      <c r="J49" s="575"/>
      <c r="K49" s="541"/>
      <c r="L49" s="575"/>
      <c r="M49" s="561">
        <f>G49*0.1/'TC5'!F49</f>
        <v>0.33048879807728088</v>
      </c>
    </row>
    <row r="50" spans="1:13" s="87" customFormat="1" ht="15" customHeight="1" x14ac:dyDescent="0.2">
      <c r="A50" s="92">
        <v>1954</v>
      </c>
      <c r="B50" s="571">
        <f>avgpoinc!M43</f>
        <v>79752.334527298022</v>
      </c>
      <c r="C50" s="572">
        <f>avgpoinc!N43</f>
        <v>96573.1884437314</v>
      </c>
      <c r="D50" s="524"/>
      <c r="E50" s="524"/>
      <c r="F50" s="524"/>
      <c r="G50" s="572">
        <f>avgpoinc!R43</f>
        <v>141485.6159896504</v>
      </c>
      <c r="H50" s="530">
        <f>B50*0.1/'TC5'!B50</f>
        <v>0.30561467082195054</v>
      </c>
      <c r="I50" s="541">
        <f>C50*0.1/'TC5'!B50</f>
        <v>0.37007296866469669</v>
      </c>
      <c r="J50" s="575"/>
      <c r="K50" s="541"/>
      <c r="L50" s="575"/>
      <c r="M50" s="561">
        <f>G50*0.1/'TC5'!F50</f>
        <v>0.33647210106078046</v>
      </c>
    </row>
    <row r="51" spans="1:13" s="87" customFormat="1" ht="15" customHeight="1" x14ac:dyDescent="0.2">
      <c r="A51" s="92">
        <v>1955</v>
      </c>
      <c r="B51" s="571">
        <f>avgpoinc!M44</f>
        <v>87010.030555197518</v>
      </c>
      <c r="C51" s="572">
        <f>avgpoinc!N44</f>
        <v>104381.89006278002</v>
      </c>
      <c r="D51" s="524"/>
      <c r="E51" s="524"/>
      <c r="F51" s="524"/>
      <c r="G51" s="572">
        <f>avgpoinc!R44</f>
        <v>153594.60012866164</v>
      </c>
      <c r="H51" s="530">
        <f>B51*0.1/'TC5'!B51</f>
        <v>0.31118927960704384</v>
      </c>
      <c r="I51" s="541">
        <f>C51*0.1/'TC5'!B51</f>
        <v>0.37331931692693598</v>
      </c>
      <c r="J51" s="575"/>
      <c r="K51" s="541"/>
      <c r="L51" s="575"/>
      <c r="M51" s="561">
        <f>G51*0.1/'TC5'!F51</f>
        <v>0.34118522884989599</v>
      </c>
    </row>
    <row r="52" spans="1:13" s="87" customFormat="1" ht="15" customHeight="1" x14ac:dyDescent="0.2">
      <c r="A52" s="92">
        <v>1956</v>
      </c>
      <c r="B52" s="571">
        <f>avgpoinc!M45</f>
        <v>86440.706542787011</v>
      </c>
      <c r="C52" s="572">
        <f>avgpoinc!N45</f>
        <v>104356.51360945255</v>
      </c>
      <c r="D52" s="524"/>
      <c r="E52" s="524"/>
      <c r="F52" s="524"/>
      <c r="G52" s="572">
        <f>avgpoinc!R45</f>
        <v>152926.22904616731</v>
      </c>
      <c r="H52" s="530">
        <f>B52*0.1/'TC5'!B52</f>
        <v>0.3033893212751787</v>
      </c>
      <c r="I52" s="541">
        <f>C52*0.1/'TC5'!B52</f>
        <v>0.36627016484350639</v>
      </c>
      <c r="J52" s="575"/>
      <c r="K52" s="541"/>
      <c r="L52" s="575"/>
      <c r="M52" s="561">
        <f>G52*0.1/'TC5'!F52</f>
        <v>0.33333892096559925</v>
      </c>
    </row>
    <row r="53" spans="1:13" s="87" customFormat="1" ht="15" customHeight="1" x14ac:dyDescent="0.2">
      <c r="A53" s="92">
        <v>1957</v>
      </c>
      <c r="B53" s="571">
        <f>avgpoinc!M46</f>
        <v>86874.864693825453</v>
      </c>
      <c r="C53" s="572">
        <f>avgpoinc!N46</f>
        <v>104836.37016822623</v>
      </c>
      <c r="D53" s="524"/>
      <c r="E53" s="524"/>
      <c r="F53" s="524"/>
      <c r="G53" s="572">
        <f>avgpoinc!R46</f>
        <v>153543.20577669589</v>
      </c>
      <c r="H53" s="530">
        <f>B53*0.1/'TC5'!B53</f>
        <v>0.30431634628934212</v>
      </c>
      <c r="I53" s="541">
        <f>C53*0.1/'TC5'!B53</f>
        <v>0.36723419645336264</v>
      </c>
      <c r="J53" s="575"/>
      <c r="K53" s="541"/>
      <c r="L53" s="575"/>
      <c r="M53" s="561">
        <f>G53*0.1/'TC5'!F53</f>
        <v>0.33418436721189843</v>
      </c>
    </row>
    <row r="54" spans="1:13" s="87" customFormat="1" ht="15" customHeight="1" x14ac:dyDescent="0.2">
      <c r="A54" s="92">
        <v>1958</v>
      </c>
      <c r="B54" s="571">
        <f>avgpoinc!M47</f>
        <v>84991.741951438744</v>
      </c>
      <c r="C54" s="572">
        <f>avgpoinc!N47</f>
        <v>101921.42365242742</v>
      </c>
      <c r="D54" s="524"/>
      <c r="E54" s="524"/>
      <c r="F54" s="524"/>
      <c r="G54" s="572">
        <f>avgpoinc!R47</f>
        <v>149951.26311575735</v>
      </c>
      <c r="H54" s="530">
        <f>B54*0.1/'TC5'!B54</f>
        <v>0.30632820549944229</v>
      </c>
      <c r="I54" s="541">
        <f>C54*0.1/'TC5'!B54</f>
        <v>0.36734635733475501</v>
      </c>
      <c r="J54" s="575"/>
      <c r="K54" s="541"/>
      <c r="L54" s="575"/>
      <c r="M54" s="561">
        <f>G54*0.1/'TC5'!F54</f>
        <v>0.33580705667389904</v>
      </c>
    </row>
    <row r="55" spans="1:13" s="87" customFormat="1" ht="15" customHeight="1" x14ac:dyDescent="0.2">
      <c r="A55" s="91">
        <v>1959</v>
      </c>
      <c r="B55" s="573">
        <f>avgpoinc!M48</f>
        <v>90746.283754400938</v>
      </c>
      <c r="C55" s="574">
        <f>avgpoinc!N48</f>
        <v>108279.91944506745</v>
      </c>
      <c r="D55" s="526"/>
      <c r="E55" s="526"/>
      <c r="F55" s="526"/>
      <c r="G55" s="574">
        <f>avgpoinc!R48</f>
        <v>160342.18433810261</v>
      </c>
      <c r="H55" s="531">
        <f>B55*0.1/'TC5'!B55</f>
        <v>0.30778490006907994</v>
      </c>
      <c r="I55" s="542">
        <f>C55*0.1/'TC5'!B55</f>
        <v>0.36725387318433134</v>
      </c>
      <c r="J55" s="576"/>
      <c r="K55" s="542"/>
      <c r="L55" s="576"/>
      <c r="M55" s="562">
        <f>G55*0.1/'TC5'!F55</f>
        <v>0.33621839268975667</v>
      </c>
    </row>
    <row r="56" spans="1:13" x14ac:dyDescent="0.2">
      <c r="A56" s="67">
        <v>1960</v>
      </c>
      <c r="B56" s="571">
        <f>avgpoinc!M49</f>
        <v>91322.901531313619</v>
      </c>
      <c r="C56" s="572">
        <f>avgpoinc!N49</f>
        <v>109026.34050676131</v>
      </c>
      <c r="D56" s="524"/>
      <c r="E56" s="524"/>
      <c r="F56" s="524"/>
      <c r="G56" s="572">
        <f>avgpoinc!R49</f>
        <v>161850.84783857572</v>
      </c>
      <c r="H56" s="530">
        <f>B56*0.1/'TC5'!B56</f>
        <v>0.30409473586030805</v>
      </c>
      <c r="I56" s="541">
        <f>C56*0.1/'TC5'!B56</f>
        <v>0.3630451470801257</v>
      </c>
      <c r="J56" s="575"/>
      <c r="K56" s="541"/>
      <c r="L56" s="575"/>
      <c r="M56" s="561">
        <f>G56*0.1/'TC5'!F56</f>
        <v>0.33253132343751085</v>
      </c>
    </row>
    <row r="57" spans="1:13" x14ac:dyDescent="0.2">
      <c r="A57" s="67">
        <v>1961</v>
      </c>
      <c r="B57" s="571">
        <f>avgpoinc!M50</f>
        <v>93279.738656619971</v>
      </c>
      <c r="C57" s="572">
        <f>avgpoinc!N50</f>
        <v>110562.2146833794</v>
      </c>
      <c r="D57" s="524"/>
      <c r="E57" s="524"/>
      <c r="F57" s="524"/>
      <c r="G57" s="572">
        <f>avgpoinc!R50</f>
        <v>163501.50112180677</v>
      </c>
      <c r="H57" s="530">
        <f>B57*0.1/'TC5'!B57</f>
        <v>0.30660422951298982</v>
      </c>
      <c r="I57" s="541">
        <f>C57*0.1/'TC5'!B57</f>
        <v>0.36341056626493395</v>
      </c>
      <c r="J57" s="575"/>
      <c r="K57" s="541"/>
      <c r="L57" s="575"/>
      <c r="M57" s="561">
        <f>G57*0.1/'TC5'!F57</f>
        <v>0.33452877635541228</v>
      </c>
    </row>
    <row r="58" spans="1:13" x14ac:dyDescent="0.2">
      <c r="A58" s="67">
        <v>1962</v>
      </c>
      <c r="B58" s="563">
        <f>avgpoinc!M51</f>
        <v>99925.706248481016</v>
      </c>
      <c r="C58" s="523">
        <f>avgpoinc!N51</f>
        <v>117396.87740664002</v>
      </c>
      <c r="D58" s="522">
        <f>avgpoinc!O51</f>
        <v>95121.815170480622</v>
      </c>
      <c r="E58" s="522">
        <f>avgpoinc!P51</f>
        <v>141820.31333414358</v>
      </c>
      <c r="F58" s="522">
        <f>avgpoinc!Q51</f>
        <v>78415.868015907836</v>
      </c>
      <c r="G58" s="523">
        <f>avgpoinc!R51</f>
        <v>167798.41466755685</v>
      </c>
      <c r="H58" s="532">
        <f>B58*0.1/'TC5'!B58</f>
        <v>0.31278020143508906</v>
      </c>
      <c r="I58" s="543">
        <f>C58*0.1/'TC5'!B58</f>
        <v>0.36746719479560846</v>
      </c>
      <c r="J58" s="543">
        <f>D58*0.1/'TC5'!C58</f>
        <v>0.29118606448173517</v>
      </c>
      <c r="K58" s="543">
        <f>E58*0.1/'TC5'!D58</f>
        <v>0.31158933043479919</v>
      </c>
      <c r="L58" s="543">
        <f>F58*0.1/'TC5'!E58</f>
        <v>0.40947997570037847</v>
      </c>
      <c r="M58" s="550">
        <f>G58*0.1/'TC5'!F58</f>
        <v>0.34021696448326111</v>
      </c>
    </row>
    <row r="59" spans="1:13" x14ac:dyDescent="0.2">
      <c r="A59" s="67">
        <v>1963</v>
      </c>
      <c r="B59" s="564">
        <f>avgpoinc!M52</f>
        <v>104886.5603291583</v>
      </c>
      <c r="C59" s="525">
        <f>avgpoinc!N52</f>
        <v>122684.67534998455</v>
      </c>
      <c r="D59" s="524">
        <f>avgpoinc!O52</f>
        <v>98931.875128327796</v>
      </c>
      <c r="E59" s="524">
        <f>avgpoinc!P52</f>
        <v>148453.1576270131</v>
      </c>
      <c r="F59" s="524">
        <f>avgpoinc!Q52</f>
        <v>83604.461415765749</v>
      </c>
      <c r="G59" s="525">
        <f>avgpoinc!R52</f>
        <v>175115.97379545026</v>
      </c>
      <c r="H59" s="533">
        <f>B59*0.1/'TC5'!B59</f>
        <v>0.31763142347335821</v>
      </c>
      <c r="I59" s="544">
        <f>C59*0.1/'TC5'!B59</f>
        <v>0.37153004109859467</v>
      </c>
      <c r="J59" s="551">
        <f>D59*0.1/'TC5'!C59</f>
        <v>0.29214398287909055</v>
      </c>
      <c r="K59" s="544">
        <f>E59*0.1/'TC5'!D59</f>
        <v>0.31408689507742199</v>
      </c>
      <c r="L59" s="551">
        <f>F59*0.1/'TC5'!E59</f>
        <v>0.42194220539511923</v>
      </c>
      <c r="M59" s="552">
        <f>G59*0.1/'TC5'!F59</f>
        <v>0.34358799457550049</v>
      </c>
    </row>
    <row r="60" spans="1:13" x14ac:dyDescent="0.2">
      <c r="A60" s="67">
        <v>1964</v>
      </c>
      <c r="B60" s="564">
        <f>avgpoinc!M53</f>
        <v>110861.52482466787</v>
      </c>
      <c r="C60" s="525">
        <f>avgpoinc!N53</f>
        <v>129119.50701898387</v>
      </c>
      <c r="D60" s="524">
        <f>avgpoinc!O53</f>
        <v>102741.93508617497</v>
      </c>
      <c r="E60" s="524">
        <f>avgpoinc!P53</f>
        <v>155086.0019198826</v>
      </c>
      <c r="F60" s="524">
        <f>avgpoinc!Q53</f>
        <v>88793.054815623676</v>
      </c>
      <c r="G60" s="525">
        <f>avgpoinc!R53</f>
        <v>184759.59077866763</v>
      </c>
      <c r="H60" s="533">
        <f>B60*0.1/'TC5'!B60</f>
        <v>0.32248264551162714</v>
      </c>
      <c r="I60" s="544">
        <f>C60*0.1/'TC5'!B60</f>
        <v>0.37559288740158076</v>
      </c>
      <c r="J60" s="551">
        <f>D60*0.1/'TC5'!C60</f>
        <v>0.29303649067878729</v>
      </c>
      <c r="K60" s="544">
        <f>E60*0.1/'TC5'!D60</f>
        <v>0.3164061307907105</v>
      </c>
      <c r="L60" s="551">
        <f>F60*0.1/'TC5'!E60</f>
        <v>0.43359616398811335</v>
      </c>
      <c r="M60" s="552">
        <f>G60*0.1/'TC5'!F60</f>
        <v>0.34695902466773987</v>
      </c>
    </row>
    <row r="61" spans="1:13" x14ac:dyDescent="0.2">
      <c r="A61" s="67">
        <v>1965</v>
      </c>
      <c r="B61" s="564">
        <f>avgpoinc!M54</f>
        <v>115501.94693177794</v>
      </c>
      <c r="C61" s="525">
        <f>avgpoinc!N54</f>
        <v>134488.44259569619</v>
      </c>
      <c r="D61" s="524">
        <f>avgpoinc!O54</f>
        <v>106814.04458660859</v>
      </c>
      <c r="E61" s="524">
        <f>avgpoinc!P54</f>
        <v>161006.39605369625</v>
      </c>
      <c r="F61" s="524">
        <f>avgpoinc!Q54</f>
        <v>92364.100091218555</v>
      </c>
      <c r="G61" s="525">
        <f>avgpoinc!R54</f>
        <v>192386.23032242234</v>
      </c>
      <c r="H61" s="533">
        <f>B61*0.1/'TC5'!B61</f>
        <v>0.31948450207710272</v>
      </c>
      <c r="I61" s="544">
        <f>C61*0.1/'TC5'!B61</f>
        <v>0.3720021545886994</v>
      </c>
      <c r="J61" s="551">
        <f>D61*0.1/'TC5'!C61</f>
        <v>0.29045741837332423</v>
      </c>
      <c r="K61" s="544">
        <f>E61*0.1/'TC5'!D61</f>
        <v>0.31305745383782513</v>
      </c>
      <c r="L61" s="551">
        <f>F61*0.1/'TC5'!E61</f>
        <v>0.42845734240937422</v>
      </c>
      <c r="M61" s="552">
        <f>G61*0.1/'TC5'!F61</f>
        <v>0.34455955028533936</v>
      </c>
    </row>
    <row r="62" spans="1:13" x14ac:dyDescent="0.2">
      <c r="A62" s="67">
        <v>1966</v>
      </c>
      <c r="B62" s="564">
        <f>avgpoinc!M55</f>
        <v>119746.18700834665</v>
      </c>
      <c r="C62" s="525">
        <f>avgpoinc!N55</f>
        <v>139392.62089270627</v>
      </c>
      <c r="D62" s="524">
        <f>avgpoinc!O55</f>
        <v>110886.1540870422</v>
      </c>
      <c r="E62" s="524">
        <f>avgpoinc!P55</f>
        <v>166926.79018750991</v>
      </c>
      <c r="F62" s="524">
        <f>avgpoinc!Q55</f>
        <v>95935.145366813435</v>
      </c>
      <c r="G62" s="525">
        <f>avgpoinc!R55</f>
        <v>199501.32919125041</v>
      </c>
      <c r="H62" s="533">
        <f>B62*0.1/'TC5'!B62</f>
        <v>0.31648635864257818</v>
      </c>
      <c r="I62" s="544">
        <f>C62*0.1/'TC5'!B62</f>
        <v>0.36841142177581793</v>
      </c>
      <c r="J62" s="551">
        <f>D62*0.1/'TC5'!C62</f>
        <v>0.28810796141624451</v>
      </c>
      <c r="K62" s="544">
        <f>E62*0.1/'TC5'!D62</f>
        <v>0.31000921130180353</v>
      </c>
      <c r="L62" s="551">
        <f>F62*0.1/'TC5'!E62</f>
        <v>0.42380845546722401</v>
      </c>
      <c r="M62" s="552">
        <f>G62*0.1/'TC5'!F62</f>
        <v>0.34216007590293884</v>
      </c>
    </row>
    <row r="63" spans="1:13" x14ac:dyDescent="0.2">
      <c r="A63" s="67">
        <v>1967</v>
      </c>
      <c r="B63" s="564">
        <f>avgpoinc!M56</f>
        <v>117057.02978210829</v>
      </c>
      <c r="C63" s="525">
        <f>avgpoinc!N56</f>
        <v>136992.48576221563</v>
      </c>
      <c r="D63" s="524">
        <f>avgpoinc!O56</f>
        <v>110310.26754126171</v>
      </c>
      <c r="E63" s="524">
        <f>avgpoinc!P56</f>
        <v>164203.14668517295</v>
      </c>
      <c r="F63" s="524">
        <f>avgpoinc!Q56</f>
        <v>94299.132290373556</v>
      </c>
      <c r="G63" s="525">
        <f>avgpoinc!R56</f>
        <v>198512.86700106738</v>
      </c>
      <c r="H63" s="534">
        <f>B63*0.1/'TC5'!B63</f>
        <v>0.30511754006147385</v>
      </c>
      <c r="I63" s="545">
        <f>C63*0.1/'TC5'!B63</f>
        <v>0.3570807352662087</v>
      </c>
      <c r="J63" s="551">
        <f>D63*0.1/'TC5'!C63</f>
        <v>0.28280539065599442</v>
      </c>
      <c r="K63" s="544">
        <f>E63*0.1/'TC5'!D63</f>
        <v>0.30587764829397196</v>
      </c>
      <c r="L63" s="551">
        <f>F63*0.1/'TC5'!E63</f>
        <v>0.3970127329230308</v>
      </c>
      <c r="M63" s="552">
        <f>G63*0.1/'TC5'!F63</f>
        <v>0.33007243275642395</v>
      </c>
    </row>
    <row r="64" spans="1:13" x14ac:dyDescent="0.2">
      <c r="A64" s="67">
        <v>1968</v>
      </c>
      <c r="B64" s="564">
        <f>avgpoinc!M57</f>
        <v>117917.17396153252</v>
      </c>
      <c r="C64" s="525">
        <f>avgpoinc!N57</f>
        <v>138766.55082684095</v>
      </c>
      <c r="D64" s="524">
        <f>avgpoinc!O57</f>
        <v>111882.33156478807</v>
      </c>
      <c r="E64" s="524">
        <f>avgpoinc!P57</f>
        <v>166513.21936361046</v>
      </c>
      <c r="F64" s="524">
        <f>avgpoinc!Q57</f>
        <v>94393.889974319551</v>
      </c>
      <c r="G64" s="525">
        <f>avgpoinc!R57</f>
        <v>199321.08176659164</v>
      </c>
      <c r="H64" s="534">
        <f>B64*0.1/'TC5'!B64</f>
        <v>0.29862115345895296</v>
      </c>
      <c r="I64" s="545">
        <f>C64*0.1/'TC5'!B64</f>
        <v>0.35142147727310663</v>
      </c>
      <c r="J64" s="551">
        <f>D64*0.1/'TC5'!C64</f>
        <v>0.2792503479868173</v>
      </c>
      <c r="K64" s="544">
        <f>E64*0.1/'TC5'!D64</f>
        <v>0.30286168865859509</v>
      </c>
      <c r="L64" s="551">
        <f>F64*0.1/'TC5'!E64</f>
        <v>0.38514476828277111</v>
      </c>
      <c r="M64" s="552">
        <f>G64*0.1/'TC5'!F64</f>
        <v>0.32418029010295868</v>
      </c>
    </row>
    <row r="65" spans="1:13" x14ac:dyDescent="0.2">
      <c r="A65" s="72">
        <v>1969</v>
      </c>
      <c r="B65" s="565">
        <f>avgpoinc!M58</f>
        <v>116018.24647077725</v>
      </c>
      <c r="C65" s="527">
        <f>avgpoinc!N58</f>
        <v>137781.35037353734</v>
      </c>
      <c r="D65" s="526">
        <f>avgpoinc!O58</f>
        <v>110974.77939070892</v>
      </c>
      <c r="E65" s="526">
        <f>avgpoinc!P58</f>
        <v>166665.64748572934</v>
      </c>
      <c r="F65" s="526">
        <f>avgpoinc!Q58</f>
        <v>91862.143610670653</v>
      </c>
      <c r="G65" s="527">
        <f>avgpoinc!R58</f>
        <v>197420.28007806127</v>
      </c>
      <c r="H65" s="535">
        <f>B65*0.1/'TC5'!B65</f>
        <v>0.28996133198961627</v>
      </c>
      <c r="I65" s="546">
        <f>C65*0.1/'TC5'!B65</f>
        <v>0.34435328142717492</v>
      </c>
      <c r="J65" s="553">
        <f>D65*0.1/'TC5'!C65</f>
        <v>0.27301835129037494</v>
      </c>
      <c r="K65" s="547">
        <f>E65*0.1/'TC5'!D65</f>
        <v>0.29799640132114291</v>
      </c>
      <c r="L65" s="553">
        <f>F65*0.1/'TC5'!E65</f>
        <v>0.3708577672950924</v>
      </c>
      <c r="M65" s="554">
        <f>G65*0.1/'TC5'!F65</f>
        <v>0.3155729286372661</v>
      </c>
    </row>
    <row r="66" spans="1:13" x14ac:dyDescent="0.2">
      <c r="A66" s="67">
        <v>1970</v>
      </c>
      <c r="B66" s="564">
        <f>avgpoinc!M59</f>
        <v>111830.66148385443</v>
      </c>
      <c r="C66" s="525">
        <f>avgpoinc!N59</f>
        <v>133112.08273282577</v>
      </c>
      <c r="D66" s="524">
        <f>avgpoinc!O59</f>
        <v>106866.60316855747</v>
      </c>
      <c r="E66" s="524">
        <f>avgpoinc!P59</f>
        <v>161468.78041447885</v>
      </c>
      <c r="F66" s="524">
        <f>avgpoinc!Q59</f>
        <v>87618.822182803211</v>
      </c>
      <c r="G66" s="525">
        <f>avgpoinc!R59</f>
        <v>189657.3414134339</v>
      </c>
      <c r="H66" s="534">
        <f>B66*0.1/'TC5'!B66</f>
        <v>0.28648014960344881</v>
      </c>
      <c r="I66" s="545">
        <f>C66*0.1/'TC5'!B66</f>
        <v>0.3409974408568815</v>
      </c>
      <c r="J66" s="551">
        <f>D66*0.1/'TC5'!C66</f>
        <v>0.27061065810266882</v>
      </c>
      <c r="K66" s="544">
        <f>E66*0.1/'TC5'!D66</f>
        <v>0.29719500232022256</v>
      </c>
      <c r="L66" s="551">
        <f>F66*0.1/'TC5'!E66</f>
        <v>0.3622088710544632</v>
      </c>
      <c r="M66" s="552">
        <f>G66*0.1/'TC5'!F66</f>
        <v>0.31299228500574827</v>
      </c>
    </row>
    <row r="67" spans="1:13" x14ac:dyDescent="0.2">
      <c r="A67" s="67">
        <v>1971</v>
      </c>
      <c r="B67" s="564">
        <f>avgpoinc!M60</f>
        <v>113007.91853626972</v>
      </c>
      <c r="C67" s="525">
        <f>avgpoinc!N60</f>
        <v>133987.49067186599</v>
      </c>
      <c r="D67" s="524">
        <f>avgpoinc!O60</f>
        <v>108324.27517367245</v>
      </c>
      <c r="E67" s="524">
        <f>avgpoinc!P60</f>
        <v>162589.35476300237</v>
      </c>
      <c r="F67" s="524">
        <f>avgpoinc!Q60</f>
        <v>88441.738523687571</v>
      </c>
      <c r="G67" s="525">
        <f>avgpoinc!R60</f>
        <v>191924.44986478344</v>
      </c>
      <c r="H67" s="534">
        <f>B67*0.1/'TC5'!B67</f>
        <v>0.2880378715635743</v>
      </c>
      <c r="I67" s="545">
        <f>C67*0.1/'TC5'!B67</f>
        <v>0.34151121557806619</v>
      </c>
      <c r="J67" s="551">
        <f>D67*0.1/'TC5'!C67</f>
        <v>0.27214105371967889</v>
      </c>
      <c r="K67" s="544">
        <f>E67*0.1/'TC5'!D67</f>
        <v>0.29942330342601048</v>
      </c>
      <c r="L67" s="551">
        <f>F67*0.1/'TC5'!E67</f>
        <v>0.35921769539709203</v>
      </c>
      <c r="M67" s="552">
        <f>G67*0.1/'TC5'!F67</f>
        <v>0.31535086291842163</v>
      </c>
    </row>
    <row r="68" spans="1:13" x14ac:dyDescent="0.2">
      <c r="A68" s="67">
        <v>1972</v>
      </c>
      <c r="B68" s="564">
        <f>avgpoinc!M61</f>
        <v>118481.24888779332</v>
      </c>
      <c r="C68" s="525">
        <f>avgpoinc!N61</f>
        <v>139360.10725162824</v>
      </c>
      <c r="D68" s="524">
        <f>avgpoinc!O61</f>
        <v>112643.85980757812</v>
      </c>
      <c r="E68" s="524">
        <f>avgpoinc!P61</f>
        <v>168898.57342729496</v>
      </c>
      <c r="F68" s="524">
        <f>avgpoinc!Q61</f>
        <v>93586.071144810252</v>
      </c>
      <c r="G68" s="525">
        <f>avgpoinc!R61</f>
        <v>198036.80250571255</v>
      </c>
      <c r="H68" s="534">
        <f>B68*0.1/'TC5'!B68</f>
        <v>0.29135427754226839</v>
      </c>
      <c r="I68" s="545">
        <f>C68*0.1/'TC5'!B68</f>
        <v>0.34269695624971064</v>
      </c>
      <c r="J68" s="551">
        <f>D68*0.1/'TC5'!C68</f>
        <v>0.27568644643906737</v>
      </c>
      <c r="K68" s="544">
        <f>E68*0.1/'TC5'!D68</f>
        <v>0.30225748474913416</v>
      </c>
      <c r="L68" s="551">
        <f>F68*0.1/'TC5'!E68</f>
        <v>0.3588707650706055</v>
      </c>
      <c r="M68" s="552">
        <f>G68*0.1/'TC5'!F68</f>
        <v>0.31936033134115854</v>
      </c>
    </row>
    <row r="69" spans="1:13" x14ac:dyDescent="0.2">
      <c r="A69" s="67">
        <v>1973</v>
      </c>
      <c r="B69" s="564">
        <f>avgpoinc!M62</f>
        <v>123759.96587243053</v>
      </c>
      <c r="C69" s="525">
        <f>avgpoinc!N62</f>
        <v>145144.48316075679</v>
      </c>
      <c r="D69" s="524">
        <f>avgpoinc!O62</f>
        <v>118254.6194217321</v>
      </c>
      <c r="E69" s="524">
        <f>avgpoinc!P62</f>
        <v>177805.72371394883</v>
      </c>
      <c r="F69" s="524">
        <f>avgpoinc!Q62</f>
        <v>96191.5804403847</v>
      </c>
      <c r="G69" s="525">
        <f>avgpoinc!R62</f>
        <v>207010.80705797928</v>
      </c>
      <c r="H69" s="534">
        <f>B69*0.1/'TC5'!B69</f>
        <v>0.2920966095753102</v>
      </c>
      <c r="I69" s="545">
        <f>C69*0.1/'TC5'!B69</f>
        <v>0.34256806012308516</v>
      </c>
      <c r="J69" s="551">
        <f>D69*0.1/'TC5'!C69</f>
        <v>0.27745640367538732</v>
      </c>
      <c r="K69" s="544">
        <f>E69*0.1/'TC5'!D69</f>
        <v>0.30485487892110535</v>
      </c>
      <c r="L69" s="551">
        <f>F69*0.1/'TC5'!E69</f>
        <v>0.3535084700833977</v>
      </c>
      <c r="M69" s="552">
        <f>G69*0.1/'TC5'!F69</f>
        <v>0.32040883989247959</v>
      </c>
    </row>
    <row r="70" spans="1:13" x14ac:dyDescent="0.2">
      <c r="A70" s="67">
        <v>1974</v>
      </c>
      <c r="B70" s="564">
        <f>avgpoinc!M63</f>
        <v>118247.23305321342</v>
      </c>
      <c r="C70" s="525">
        <f>avgpoinc!N63</f>
        <v>138640.48087236186</v>
      </c>
      <c r="D70" s="524">
        <f>avgpoinc!O63</f>
        <v>113782.29401153295</v>
      </c>
      <c r="E70" s="524">
        <f>avgpoinc!P63</f>
        <v>170790.67040174745</v>
      </c>
      <c r="F70" s="524">
        <f>avgpoinc!Q63</f>
        <v>91607.610180181422</v>
      </c>
      <c r="G70" s="525">
        <f>avgpoinc!R63</f>
        <v>197881.91228466065</v>
      </c>
      <c r="H70" s="534">
        <f>B70*0.1/'TC5'!B70</f>
        <v>0.28724447506237988</v>
      </c>
      <c r="I70" s="545">
        <f>C70*0.1/'TC5'!B70</f>
        <v>0.33678345887938116</v>
      </c>
      <c r="J70" s="551">
        <f>D70*0.1/'TC5'!C70</f>
        <v>0.27413743756778791</v>
      </c>
      <c r="K70" s="544">
        <f>E70*0.1/'TC5'!D70</f>
        <v>0.30342166352738786</v>
      </c>
      <c r="L70" s="551">
        <f>F70*0.1/'TC5'!E70</f>
        <v>0.34156056434540005</v>
      </c>
      <c r="M70" s="552">
        <f>G70*0.1/'TC5'!F70</f>
        <v>0.31617345385529916</v>
      </c>
    </row>
    <row r="71" spans="1:13" x14ac:dyDescent="0.2">
      <c r="A71" s="67">
        <v>1975</v>
      </c>
      <c r="B71" s="564">
        <f>avgpoinc!M64</f>
        <v>114431.28980157479</v>
      </c>
      <c r="C71" s="525">
        <f>avgpoinc!N64</f>
        <v>133136.40809801724</v>
      </c>
      <c r="D71" s="524">
        <f>avgpoinc!O64</f>
        <v>109020.80989555892</v>
      </c>
      <c r="E71" s="524">
        <f>avgpoinc!P64</f>
        <v>161735.0254074042</v>
      </c>
      <c r="F71" s="524">
        <f>avgpoinc!Q64</f>
        <v>90942.427046746496</v>
      </c>
      <c r="G71" s="525">
        <f>avgpoinc!R64</f>
        <v>190471.0642985061</v>
      </c>
      <c r="H71" s="534">
        <f>B71*0.1/'TC5'!B71</f>
        <v>0.28722630594563725</v>
      </c>
      <c r="I71" s="545">
        <f>C71*0.1/'TC5'!B71</f>
        <v>0.33417676888177539</v>
      </c>
      <c r="J71" s="551">
        <f>D71*0.1/'TC5'!C71</f>
        <v>0.27554611122252476</v>
      </c>
      <c r="K71" s="544">
        <f>E71*0.1/'TC5'!D71</f>
        <v>0.30436011833069182</v>
      </c>
      <c r="L71" s="551">
        <f>F71*0.1/'TC5'!E71</f>
        <v>0.33616528459049277</v>
      </c>
      <c r="M71" s="552">
        <f>G71*0.1/'TC5'!F71</f>
        <v>0.31620592368835782</v>
      </c>
    </row>
    <row r="72" spans="1:13" x14ac:dyDescent="0.2">
      <c r="A72" s="67">
        <v>1976</v>
      </c>
      <c r="B72" s="564">
        <f>avgpoinc!M65</f>
        <v>118551.88322525243</v>
      </c>
      <c r="C72" s="525">
        <f>avgpoinc!N65</f>
        <v>137049.84908484557</v>
      </c>
      <c r="D72" s="524">
        <f>avgpoinc!O65</f>
        <v>113049.39421978153</v>
      </c>
      <c r="E72" s="524">
        <f>avgpoinc!P65</f>
        <v>166765.51458672615</v>
      </c>
      <c r="F72" s="524">
        <f>avgpoinc!Q65</f>
        <v>94362.405460518683</v>
      </c>
      <c r="G72" s="525">
        <f>avgpoinc!R65</f>
        <v>196726.87167317091</v>
      </c>
      <c r="H72" s="534">
        <f>B72*0.1/'TC5'!B72</f>
        <v>0.28710012548762626</v>
      </c>
      <c r="I72" s="545">
        <f>C72*0.1/'TC5'!B72</f>
        <v>0.33189712217020428</v>
      </c>
      <c r="J72" s="551">
        <f>D72*0.1/'TC5'!C72</f>
        <v>0.27559709736615901</v>
      </c>
      <c r="K72" s="544">
        <f>E72*0.1/'TC5'!D72</f>
        <v>0.30418418268888564</v>
      </c>
      <c r="L72" s="551">
        <f>F72*0.1/'TC5'!E72</f>
        <v>0.33225071566218395</v>
      </c>
      <c r="M72" s="552">
        <f>G72*0.1/'TC5'!F72</f>
        <v>0.31654208275972445</v>
      </c>
    </row>
    <row r="73" spans="1:13" x14ac:dyDescent="0.2">
      <c r="A73" s="67">
        <v>1977</v>
      </c>
      <c r="B73" s="564">
        <f>avgpoinc!M66</f>
        <v>123332.87742533629</v>
      </c>
      <c r="C73" s="525">
        <f>avgpoinc!N66</f>
        <v>141545.35930465508</v>
      </c>
      <c r="D73" s="524">
        <f>avgpoinc!O66</f>
        <v>116551.53295419432</v>
      </c>
      <c r="E73" s="524">
        <f>avgpoinc!P66</f>
        <v>171988.27306960375</v>
      </c>
      <c r="F73" s="524">
        <f>avgpoinc!Q66</f>
        <v>98625.26290598682</v>
      </c>
      <c r="G73" s="525">
        <f>avgpoinc!R66</f>
        <v>202752.65178152063</v>
      </c>
      <c r="H73" s="534">
        <f>B73*0.1/'TC5'!B73</f>
        <v>0.28967951713402584</v>
      </c>
      <c r="I73" s="545">
        <f>C73*0.1/'TC5'!B73</f>
        <v>0.33245629382771108</v>
      </c>
      <c r="J73" s="551">
        <f>D73*0.1/'TC5'!C73</f>
        <v>0.27757961349912114</v>
      </c>
      <c r="K73" s="544">
        <f>E73*0.1/'TC5'!D73</f>
        <v>0.30616821701459429</v>
      </c>
      <c r="L73" s="551">
        <f>F73*0.1/'TC5'!E73</f>
        <v>0.33281153474478486</v>
      </c>
      <c r="M73" s="552">
        <f>G73*0.1/'TC5'!F73</f>
        <v>0.31999604993387726</v>
      </c>
    </row>
    <row r="74" spans="1:13" x14ac:dyDescent="0.2">
      <c r="A74" s="67">
        <v>1978</v>
      </c>
      <c r="B74" s="564">
        <f>avgpoinc!M67</f>
        <v>128714.49215495298</v>
      </c>
      <c r="C74" s="525">
        <f>avgpoinc!N67</f>
        <v>146924.8536795933</v>
      </c>
      <c r="D74" s="524">
        <f>avgpoinc!O67</f>
        <v>122169.50717655514</v>
      </c>
      <c r="E74" s="524">
        <f>avgpoinc!P67</f>
        <v>178589.04717743958</v>
      </c>
      <c r="F74" s="524">
        <f>avgpoinc!Q67</f>
        <v>102690.97079222555</v>
      </c>
      <c r="G74" s="525">
        <f>avgpoinc!R67</f>
        <v>210540.34263211401</v>
      </c>
      <c r="H74" s="534">
        <f>B74*0.1/'TC5'!B74</f>
        <v>0.29195246591766555</v>
      </c>
      <c r="I74" s="545">
        <f>C74*0.1/'TC5'!B74</f>
        <v>0.3332575269357409</v>
      </c>
      <c r="J74" s="551">
        <f>D74*0.1/'TC5'!C74</f>
        <v>0.27994230587588653</v>
      </c>
      <c r="K74" s="544">
        <f>E74*0.1/'TC5'!D74</f>
        <v>0.30860130204541569</v>
      </c>
      <c r="L74" s="551">
        <f>F74*0.1/'TC5'!E74</f>
        <v>0.33180534103072828</v>
      </c>
      <c r="M74" s="552">
        <f>G74*0.1/'TC5'!F74</f>
        <v>0.32291460557114243</v>
      </c>
    </row>
    <row r="75" spans="1:13" x14ac:dyDescent="0.2">
      <c r="A75" s="72">
        <v>1979</v>
      </c>
      <c r="B75" s="565">
        <f>avgpoinc!M68</f>
        <v>130394.06510385171</v>
      </c>
      <c r="C75" s="527">
        <f>avgpoinc!N68</f>
        <v>148168.72968229547</v>
      </c>
      <c r="D75" s="526">
        <f>avgpoinc!O68</f>
        <v>123240.27777610467</v>
      </c>
      <c r="E75" s="526">
        <f>avgpoinc!P68</f>
        <v>180596.17516145136</v>
      </c>
      <c r="F75" s="526">
        <f>avgpoinc!Q68</f>
        <v>103855.30634720177</v>
      </c>
      <c r="G75" s="527">
        <f>avgpoinc!R68</f>
        <v>212533.53451099165</v>
      </c>
      <c r="H75" s="536">
        <f>B75*0.1/'TC5'!B75</f>
        <v>0.29465267062187189</v>
      </c>
      <c r="I75" s="547">
        <f>C75*0.1/'TC5'!B75</f>
        <v>0.33481824398040766</v>
      </c>
      <c r="J75" s="553">
        <f>D75*0.1/'TC5'!C75</f>
        <v>0.28191792964935303</v>
      </c>
      <c r="K75" s="547">
        <f>E75*0.1/'TC5'!D75</f>
        <v>0.3119179904460907</v>
      </c>
      <c r="L75" s="553">
        <f>F75*0.1/'TC5'!E75</f>
        <v>0.3312021791934967</v>
      </c>
      <c r="M75" s="554">
        <f>G75*0.1/'TC5'!F75</f>
        <v>0.32615700364112854</v>
      </c>
    </row>
    <row r="76" spans="1:13" x14ac:dyDescent="0.2">
      <c r="A76" s="67">
        <v>1980</v>
      </c>
      <c r="B76" s="564">
        <f>avgpoinc!M69</f>
        <v>124079.95504236881</v>
      </c>
      <c r="C76" s="525">
        <f>avgpoinc!N69</f>
        <v>140806.20365460147</v>
      </c>
      <c r="D76" s="524">
        <f>avgpoinc!O69</f>
        <v>117081.22115568713</v>
      </c>
      <c r="E76" s="524">
        <f>avgpoinc!P69</f>
        <v>170583.5297180156</v>
      </c>
      <c r="F76" s="524">
        <f>avgpoinc!Q69</f>
        <v>100795.25102435891</v>
      </c>
      <c r="G76" s="525">
        <f>avgpoinc!R69</f>
        <v>202250.74139603935</v>
      </c>
      <c r="H76" s="533">
        <f>B76*0.1/'TC5'!B76</f>
        <v>0.28879928588867188</v>
      </c>
      <c r="I76" s="544">
        <f>C76*0.1/'TC5'!B76</f>
        <v>0.32773005962371826</v>
      </c>
      <c r="J76" s="551">
        <f>D76*0.1/'TC5'!C76</f>
        <v>0.27751758694648748</v>
      </c>
      <c r="K76" s="544">
        <f>E76*0.1/'TC5'!D76</f>
        <v>0.30735975503921503</v>
      </c>
      <c r="L76" s="551">
        <f>F76*0.1/'TC5'!E76</f>
        <v>0.32320302724838257</v>
      </c>
      <c r="M76" s="552">
        <f>G76*0.1/'TC5'!F76</f>
        <v>0.32144999504089361</v>
      </c>
    </row>
    <row r="77" spans="1:13" x14ac:dyDescent="0.2">
      <c r="A77" s="67">
        <v>1981</v>
      </c>
      <c r="B77" s="564">
        <f>avgpoinc!M70</f>
        <v>129281.61264086259</v>
      </c>
      <c r="C77" s="525">
        <f>avgpoinc!N70</f>
        <v>144815.86420623484</v>
      </c>
      <c r="D77" s="524">
        <f>avgpoinc!O70</f>
        <v>120786.29589933122</v>
      </c>
      <c r="E77" s="524">
        <f>avgpoinc!P70</f>
        <v>173698.20911519174</v>
      </c>
      <c r="F77" s="524">
        <f>avgpoinc!Q70</f>
        <v>107208.8864637871</v>
      </c>
      <c r="G77" s="525">
        <f>avgpoinc!R70</f>
        <v>208783.66027575283</v>
      </c>
      <c r="H77" s="533">
        <f>B77*0.1/'TC5'!B77</f>
        <v>0.29861068725585932</v>
      </c>
      <c r="I77" s="544">
        <f>C77*0.1/'TC5'!B77</f>
        <v>0.33449122309684748</v>
      </c>
      <c r="J77" s="551">
        <f>D77*0.1/'TC5'!C77</f>
        <v>0.28739133477210999</v>
      </c>
      <c r="K77" s="544">
        <f>E77*0.1/'TC5'!D77</f>
        <v>0.31457585096359253</v>
      </c>
      <c r="L77" s="551">
        <f>F77*0.1/'TC5'!E77</f>
        <v>0.33379039168357855</v>
      </c>
      <c r="M77" s="552">
        <f>G77*0.1/'TC5'!F77</f>
        <v>0.33065757155418396</v>
      </c>
    </row>
    <row r="78" spans="1:13" x14ac:dyDescent="0.2">
      <c r="A78" s="67">
        <v>1982</v>
      </c>
      <c r="B78" s="564">
        <f>avgpoinc!M71</f>
        <v>127325.64006663558</v>
      </c>
      <c r="C78" s="525">
        <f>avgpoinc!N71</f>
        <v>142465.62222481961</v>
      </c>
      <c r="D78" s="524">
        <f>avgpoinc!O71</f>
        <v>118287.83565517688</v>
      </c>
      <c r="E78" s="524">
        <f>avgpoinc!P71</f>
        <v>170733.66850573264</v>
      </c>
      <c r="F78" s="524">
        <f>avgpoinc!Q71</f>
        <v>106644.21322302776</v>
      </c>
      <c r="G78" s="525">
        <f>avgpoinc!R71</f>
        <v>205321.81459654376</v>
      </c>
      <c r="H78" s="533">
        <f>B78*0.1/'TC5'!B78</f>
        <v>0.3040848970413208</v>
      </c>
      <c r="I78" s="544">
        <f>C78*0.1/'TC5'!B78</f>
        <v>0.34024289250373835</v>
      </c>
      <c r="J78" s="551">
        <f>D78*0.1/'TC5'!C78</f>
        <v>0.29395070672035217</v>
      </c>
      <c r="K78" s="544">
        <f>E78*0.1/'TC5'!D78</f>
        <v>0.32149231433868408</v>
      </c>
      <c r="L78" s="551">
        <f>F78*0.1/'TC5'!E78</f>
        <v>0.33736586570739746</v>
      </c>
      <c r="M78" s="552">
        <f>G78*0.1/'TC5'!F78</f>
        <v>0.33699631690979004</v>
      </c>
    </row>
    <row r="79" spans="1:13" x14ac:dyDescent="0.2">
      <c r="A79" s="67">
        <v>1983</v>
      </c>
      <c r="B79" s="564">
        <f>avgpoinc!M72</f>
        <v>132737.87522363669</v>
      </c>
      <c r="C79" s="525">
        <f>avgpoinc!N72</f>
        <v>147316.55986219601</v>
      </c>
      <c r="D79" s="524">
        <f>avgpoinc!O72</f>
        <v>122456.14707889754</v>
      </c>
      <c r="E79" s="524">
        <f>avgpoinc!P72</f>
        <v>175777.78115267021</v>
      </c>
      <c r="F79" s="524">
        <f>avgpoinc!Q72</f>
        <v>112854.46055888929</v>
      </c>
      <c r="G79" s="525">
        <f>avgpoinc!R72</f>
        <v>212953.59433417403</v>
      </c>
      <c r="H79" s="533">
        <f>B79*0.1/'TC5'!B79</f>
        <v>0.31212183833122253</v>
      </c>
      <c r="I79" s="544">
        <f>C79*0.1/'TC5'!B79</f>
        <v>0.3464023768901825</v>
      </c>
      <c r="J79" s="551">
        <f>D79*0.1/'TC5'!C79</f>
        <v>0.30185684561729437</v>
      </c>
      <c r="K79" s="544">
        <f>E79*0.1/'TC5'!D79</f>
        <v>0.33070930838584894</v>
      </c>
      <c r="L79" s="551">
        <f>F79*0.1/'TC5'!E79</f>
        <v>0.34380641579627985</v>
      </c>
      <c r="M79" s="552">
        <f>G79*0.1/'TC5'!F79</f>
        <v>0.34577435255050659</v>
      </c>
    </row>
    <row r="80" spans="1:13" x14ac:dyDescent="0.2">
      <c r="A80" s="67">
        <v>1984</v>
      </c>
      <c r="B80" s="564">
        <f>avgpoinc!M73</f>
        <v>148734.65323579131</v>
      </c>
      <c r="C80" s="525">
        <f>avgpoinc!N73</f>
        <v>162518.82254541846</v>
      </c>
      <c r="D80" s="524">
        <f>avgpoinc!O73</f>
        <v>136822.89057409426</v>
      </c>
      <c r="E80" s="524">
        <f>avgpoinc!P73</f>
        <v>192031.94987872816</v>
      </c>
      <c r="F80" s="524">
        <f>avgpoinc!Q73</f>
        <v>128097.00905752288</v>
      </c>
      <c r="G80" s="525">
        <f>avgpoinc!R73</f>
        <v>236884.0850326131</v>
      </c>
      <c r="H80" s="533">
        <f>B80*0.1/'TC5'!B80</f>
        <v>0.32788416743278503</v>
      </c>
      <c r="I80" s="544">
        <f>C80*0.1/'TC5'!B80</f>
        <v>0.35827124118804932</v>
      </c>
      <c r="J80" s="551">
        <f>D80*0.1/'TC5'!C80</f>
        <v>0.31944182515144348</v>
      </c>
      <c r="K80" s="544">
        <f>E80*0.1/'TC5'!D80</f>
        <v>0.3405343890190124</v>
      </c>
      <c r="L80" s="551">
        <f>F80*0.1/'TC5'!E80</f>
        <v>0.36375233530998224</v>
      </c>
      <c r="M80" s="552">
        <f>G80*0.1/'TC5'!F80</f>
        <v>0.36083340644836426</v>
      </c>
    </row>
    <row r="81" spans="1:13" x14ac:dyDescent="0.2">
      <c r="A81" s="67">
        <v>1985</v>
      </c>
      <c r="B81" s="564">
        <f>avgpoinc!M74</f>
        <v>151375.84797569868</v>
      </c>
      <c r="C81" s="525">
        <f>avgpoinc!N74</f>
        <v>165399.4797471296</v>
      </c>
      <c r="D81" s="524">
        <f>avgpoinc!O74</f>
        <v>138678.04366015905</v>
      </c>
      <c r="E81" s="524">
        <f>avgpoinc!P74</f>
        <v>194703.45823039004</v>
      </c>
      <c r="F81" s="524">
        <f>avgpoinc!Q74</f>
        <v>131282.67891732726</v>
      </c>
      <c r="G81" s="525">
        <f>avgpoinc!R74</f>
        <v>240323.89177864854</v>
      </c>
      <c r="H81" s="533">
        <f>B81*0.1/'TC5'!B81</f>
        <v>0.32805633544921875</v>
      </c>
      <c r="I81" s="544">
        <f>C81*0.1/'TC5'!B81</f>
        <v>0.3584478497505188</v>
      </c>
      <c r="J81" s="551">
        <f>D81*0.1/'TC5'!C81</f>
        <v>0.31905466318130493</v>
      </c>
      <c r="K81" s="544">
        <f>E81*0.1/'TC5'!D81</f>
        <v>0.33994752168655401</v>
      </c>
      <c r="L81" s="551">
        <f>F81*0.1/'TC5'!E81</f>
        <v>0.36491009593009954</v>
      </c>
      <c r="M81" s="552">
        <f>G81*0.1/'TC5'!F81</f>
        <v>0.36146664619445801</v>
      </c>
    </row>
    <row r="82" spans="1:13" x14ac:dyDescent="0.2">
      <c r="A82" s="67">
        <v>1986</v>
      </c>
      <c r="B82" s="564">
        <f>avgpoinc!M75</f>
        <v>150160.74409843757</v>
      </c>
      <c r="C82" s="525">
        <f>avgpoinc!N75</f>
        <v>165069.12759598988</v>
      </c>
      <c r="D82" s="524">
        <f>avgpoinc!O75</f>
        <v>139418.08199993044</v>
      </c>
      <c r="E82" s="524">
        <f>avgpoinc!P75</f>
        <v>196858.59779338504</v>
      </c>
      <c r="F82" s="524">
        <f>avgpoinc!Q75</f>
        <v>128319.5464610787</v>
      </c>
      <c r="G82" s="525">
        <f>avgpoinc!R75</f>
        <v>238293.3711798341</v>
      </c>
      <c r="H82" s="533">
        <f>B82*0.1/'TC5'!B82</f>
        <v>0.32256132364273071</v>
      </c>
      <c r="I82" s="544">
        <f>C82*0.1/'TC5'!B82</f>
        <v>0.35458612442016607</v>
      </c>
      <c r="J82" s="551">
        <f>D82*0.1/'TC5'!C82</f>
        <v>0.31632351875305176</v>
      </c>
      <c r="K82" s="544">
        <f>E82*0.1/'TC5'!D82</f>
        <v>0.33932271599769592</v>
      </c>
      <c r="L82" s="551">
        <f>F82*0.1/'TC5'!E82</f>
        <v>0.35471147298812872</v>
      </c>
      <c r="M82" s="552">
        <f>G82*0.1/'TC5'!F82</f>
        <v>0.35799196362495422</v>
      </c>
    </row>
    <row r="83" spans="1:13" x14ac:dyDescent="0.2">
      <c r="A83" s="67">
        <v>1987</v>
      </c>
      <c r="B83" s="564">
        <f>avgpoinc!M76</f>
        <v>156674.96167672737</v>
      </c>
      <c r="C83" s="525">
        <f>avgpoinc!N76</f>
        <v>172084.93552216425</v>
      </c>
      <c r="D83" s="524">
        <f>avgpoinc!O76</f>
        <v>149169.29028621406</v>
      </c>
      <c r="E83" s="524">
        <f>avgpoinc!P76</f>
        <v>208114.57016858284</v>
      </c>
      <c r="F83" s="524">
        <f>avgpoinc!Q76</f>
        <v>130403.36461206317</v>
      </c>
      <c r="G83" s="525">
        <f>avgpoinc!R76</f>
        <v>247450.38700509357</v>
      </c>
      <c r="H83" s="533">
        <f>B83*0.1/'TC5'!B83</f>
        <v>0.32667061686515803</v>
      </c>
      <c r="I83" s="544">
        <f>C83*0.1/'TC5'!B83</f>
        <v>0.35880073904991155</v>
      </c>
      <c r="J83" s="551">
        <f>D83*0.1/'TC5'!C83</f>
        <v>0.32231545448303223</v>
      </c>
      <c r="K83" s="544">
        <f>E83*0.1/'TC5'!D83</f>
        <v>0.34908264875411987</v>
      </c>
      <c r="L83" s="551">
        <f>F83*0.1/'TC5'!E83</f>
        <v>0.35002219676971436</v>
      </c>
      <c r="M83" s="552">
        <f>G83*0.1/'TC5'!F83</f>
        <v>0.3636519312858581</v>
      </c>
    </row>
    <row r="84" spans="1:13" x14ac:dyDescent="0.2">
      <c r="A84" s="67">
        <v>1988</v>
      </c>
      <c r="B84" s="564">
        <f>avgpoinc!M77</f>
        <v>172077.98371775402</v>
      </c>
      <c r="C84" s="525">
        <f>avgpoinc!N77</f>
        <v>187340.33851661623</v>
      </c>
      <c r="D84" s="524">
        <f>avgpoinc!O77</f>
        <v>166796.3155363524</v>
      </c>
      <c r="E84" s="524">
        <f>avgpoinc!P77</f>
        <v>231468.2475331774</v>
      </c>
      <c r="F84" s="524">
        <f>avgpoinc!Q77</f>
        <v>138043.20532094839</v>
      </c>
      <c r="G84" s="525">
        <f>avgpoinc!R77</f>
        <v>269552.74280371511</v>
      </c>
      <c r="H84" s="533">
        <f>B84*0.1/'TC5'!B84</f>
        <v>0.34431648254394537</v>
      </c>
      <c r="I84" s="544">
        <f>C84*0.1/'TC5'!B84</f>
        <v>0.3748554289340974</v>
      </c>
      <c r="J84" s="551">
        <f>D84*0.1/'TC5'!C84</f>
        <v>0.34274390339851379</v>
      </c>
      <c r="K84" s="544">
        <f>E84*0.1/'TC5'!D84</f>
        <v>0.37080678343772888</v>
      </c>
      <c r="L84" s="551">
        <f>F84*0.1/'TC5'!E84</f>
        <v>0.35885605216026301</v>
      </c>
      <c r="M84" s="552">
        <f>G84*0.1/'TC5'!F84</f>
        <v>0.38115093111991882</v>
      </c>
    </row>
    <row r="85" spans="1:13" x14ac:dyDescent="0.2">
      <c r="A85" s="72">
        <v>1989</v>
      </c>
      <c r="B85" s="565">
        <f>avgpoinc!M78</f>
        <v>171151.21705770923</v>
      </c>
      <c r="C85" s="527">
        <f>avgpoinc!N78</f>
        <v>186821.0625965723</v>
      </c>
      <c r="D85" s="526">
        <f>avgpoinc!O78</f>
        <v>164743.63224932036</v>
      </c>
      <c r="E85" s="526">
        <f>avgpoinc!P78</f>
        <v>228149.44601927072</v>
      </c>
      <c r="F85" s="526">
        <f>avgpoinc!Q78</f>
        <v>140731.85515784699</v>
      </c>
      <c r="G85" s="527">
        <f>avgpoinc!R78</f>
        <v>267487.1130958682</v>
      </c>
      <c r="H85" s="536">
        <f>B85*0.1/'TC5'!B85</f>
        <v>0.33838343620300293</v>
      </c>
      <c r="I85" s="547">
        <f>C85*0.1/'TC5'!B85</f>
        <v>0.36936432123184199</v>
      </c>
      <c r="J85" s="553">
        <f>D85*0.1/'TC5'!C85</f>
        <v>0.33560869097709656</v>
      </c>
      <c r="K85" s="547">
        <f>E85*0.1/'TC5'!D85</f>
        <v>0.36483860015869141</v>
      </c>
      <c r="L85" s="553">
        <f>F85*0.1/'TC5'!E85</f>
        <v>0.35544425249099731</v>
      </c>
      <c r="M85" s="554">
        <f>G85*0.1/'TC5'!F85</f>
        <v>0.37547141313552862</v>
      </c>
    </row>
    <row r="86" spans="1:13" x14ac:dyDescent="0.2">
      <c r="A86" s="67">
        <v>1990</v>
      </c>
      <c r="B86" s="564">
        <f>avgpoinc!M79</f>
        <v>170545.45784233502</v>
      </c>
      <c r="C86" s="525">
        <f>avgpoinc!N79</f>
        <v>185814.17709508687</v>
      </c>
      <c r="D86" s="524">
        <f>avgpoinc!O79</f>
        <v>165030.91192007178</v>
      </c>
      <c r="E86" s="524">
        <f>avgpoinc!P79</f>
        <v>228299.25351602625</v>
      </c>
      <c r="F86" s="524">
        <f>avgpoinc!Q79</f>
        <v>138862.38138982485</v>
      </c>
      <c r="G86" s="525">
        <f>avgpoinc!R79</f>
        <v>266451.16381949262</v>
      </c>
      <c r="H86" s="533">
        <f>B86*0.1/'TC5'!B86</f>
        <v>0.33748435974121088</v>
      </c>
      <c r="I86" s="544">
        <f>C86*0.1/'TC5'!B86</f>
        <v>0.36769890785217285</v>
      </c>
      <c r="J86" s="551">
        <f>D86*0.1/'TC5'!C86</f>
        <v>0.33629077672958363</v>
      </c>
      <c r="K86" s="544">
        <f>E86*0.1/'TC5'!D86</f>
        <v>0.36641213297843939</v>
      </c>
      <c r="L86" s="551">
        <f>F86*0.1/'TC5'!E86</f>
        <v>0.3498077392578125</v>
      </c>
      <c r="M86" s="552">
        <f>G86*0.1/'TC5'!F86</f>
        <v>0.37545505166053778</v>
      </c>
    </row>
    <row r="87" spans="1:13" x14ac:dyDescent="0.2">
      <c r="A87" s="67">
        <v>1991</v>
      </c>
      <c r="B87" s="564">
        <f>avgpoinc!M80</f>
        <v>165181.45835449651</v>
      </c>
      <c r="C87" s="525">
        <f>avgpoinc!N80</f>
        <v>179656.45689174361</v>
      </c>
      <c r="D87" s="524">
        <f>avgpoinc!O80</f>
        <v>159124.50282154419</v>
      </c>
      <c r="E87" s="524">
        <f>avgpoinc!P80</f>
        <v>218593.3933364182</v>
      </c>
      <c r="F87" s="524">
        <f>avgpoinc!Q80</f>
        <v>136602.81175072852</v>
      </c>
      <c r="G87" s="525">
        <f>avgpoinc!R80</f>
        <v>257765.93081860864</v>
      </c>
      <c r="H87" s="533">
        <f>B87*0.1/'TC5'!B87</f>
        <v>0.33369997143745422</v>
      </c>
      <c r="I87" s="544">
        <f>C87*0.1/'TC5'!B87</f>
        <v>0.36294239759445185</v>
      </c>
      <c r="J87" s="551">
        <f>D87*0.1/'TC5'!C87</f>
        <v>0.33255311846733093</v>
      </c>
      <c r="K87" s="544">
        <f>E87*0.1/'TC5'!D87</f>
        <v>0.36325249075889593</v>
      </c>
      <c r="L87" s="551">
        <f>F87*0.1/'TC5'!E87</f>
        <v>0.34441247582435597</v>
      </c>
      <c r="M87" s="552">
        <f>G87*0.1/'TC5'!F87</f>
        <v>0.37195831537246699</v>
      </c>
    </row>
    <row r="88" spans="1:13" x14ac:dyDescent="0.2">
      <c r="A88" s="67">
        <v>1992</v>
      </c>
      <c r="B88" s="564">
        <f>avgpoinc!M81</f>
        <v>171752.07884921465</v>
      </c>
      <c r="C88" s="525">
        <f>avgpoinc!N81</f>
        <v>186211.59764587492</v>
      </c>
      <c r="D88" s="524">
        <f>avgpoinc!O81</f>
        <v>165891.75743692036</v>
      </c>
      <c r="E88" s="524">
        <f>avgpoinc!P81</f>
        <v>229954.8760939904</v>
      </c>
      <c r="F88" s="524">
        <f>avgpoinc!Q81</f>
        <v>139906.61468491959</v>
      </c>
      <c r="G88" s="525">
        <f>avgpoinc!R81</f>
        <v>266509.25208372262</v>
      </c>
      <c r="H88" s="533">
        <f>B88*0.1/'TC5'!B88</f>
        <v>0.34038832783699041</v>
      </c>
      <c r="I88" s="544">
        <f>C88*0.1/'TC5'!B88</f>
        <v>0.36904504895210272</v>
      </c>
      <c r="J88" s="551">
        <f>D88*0.1/'TC5'!C88</f>
        <v>0.33937853574752802</v>
      </c>
      <c r="K88" s="544">
        <f>E88*0.1/'TC5'!D88</f>
        <v>0.37528678774833685</v>
      </c>
      <c r="L88" s="551">
        <f>F88*0.1/'TC5'!E88</f>
        <v>0.34476041793823242</v>
      </c>
      <c r="M88" s="552">
        <f>G88*0.1/'TC5'!F88</f>
        <v>0.379193276166916</v>
      </c>
    </row>
    <row r="89" spans="1:13" x14ac:dyDescent="0.2">
      <c r="A89" s="67">
        <v>1993</v>
      </c>
      <c r="B89" s="564">
        <f>avgpoinc!M82</f>
        <v>169860.91305264589</v>
      </c>
      <c r="C89" s="525">
        <f>avgpoinc!N82</f>
        <v>185816.7166514369</v>
      </c>
      <c r="D89" s="524">
        <f>avgpoinc!O82</f>
        <v>164098.55081996892</v>
      </c>
      <c r="E89" s="524">
        <f>avgpoinc!P82</f>
        <v>227832.34573002998</v>
      </c>
      <c r="F89" s="524">
        <f>avgpoinc!Q82</f>
        <v>140117.58140176852</v>
      </c>
      <c r="G89" s="525">
        <f>avgpoinc!R82</f>
        <v>264345.88629397488</v>
      </c>
      <c r="H89" s="533">
        <f>B89*0.1/'TC5'!B89</f>
        <v>0.33379849791526794</v>
      </c>
      <c r="I89" s="544">
        <f>C89*0.1/'TC5'!B89</f>
        <v>0.36515370011329656</v>
      </c>
      <c r="J89" s="551">
        <f>D89*0.1/'TC5'!C89</f>
        <v>0.3321234285831452</v>
      </c>
      <c r="K89" s="544">
        <f>E89*0.1/'TC5'!D89</f>
        <v>0.36784419417381292</v>
      </c>
      <c r="L89" s="551">
        <f>F89*0.1/'TC5'!E89</f>
        <v>0.34270641207695002</v>
      </c>
      <c r="M89" s="552">
        <f>G89*0.1/'TC5'!F89</f>
        <v>0.37338927388191218</v>
      </c>
    </row>
    <row r="90" spans="1:13" x14ac:dyDescent="0.2">
      <c r="A90" s="67">
        <v>1994</v>
      </c>
      <c r="B90" s="564">
        <f>avgpoinc!M83</f>
        <v>174371.79066941256</v>
      </c>
      <c r="C90" s="525">
        <f>avgpoinc!N83</f>
        <v>190646.79516409186</v>
      </c>
      <c r="D90" s="524">
        <f>avgpoinc!O83</f>
        <v>168386.52189547889</v>
      </c>
      <c r="E90" s="524">
        <f>avgpoinc!P83</f>
        <v>232813.90666965235</v>
      </c>
      <c r="F90" s="524">
        <f>avgpoinc!Q83</f>
        <v>144320.64252055043</v>
      </c>
      <c r="G90" s="525">
        <f>avgpoinc!R83</f>
        <v>271489.70188856852</v>
      </c>
      <c r="H90" s="533">
        <f>B90*0.1/'TC5'!B90</f>
        <v>0.33182328939437866</v>
      </c>
      <c r="I90" s="544">
        <f>C90*0.1/'TC5'!B90</f>
        <v>0.36279404163360596</v>
      </c>
      <c r="J90" s="551">
        <f>D90*0.1/'TC5'!C90</f>
        <v>0.33052164316177374</v>
      </c>
      <c r="K90" s="544">
        <f>E90*0.1/'TC5'!D90</f>
        <v>0.36508703231811523</v>
      </c>
      <c r="L90" s="551">
        <f>F90*0.1/'TC5'!E90</f>
        <v>0.34130197763442999</v>
      </c>
      <c r="M90" s="552">
        <f>G90*0.1/'TC5'!F90</f>
        <v>0.37231844663620001</v>
      </c>
    </row>
    <row r="91" spans="1:13" x14ac:dyDescent="0.2">
      <c r="A91" s="67">
        <v>1995</v>
      </c>
      <c r="B91" s="564">
        <f>avgpoinc!M84</f>
        <v>181266.92351801408</v>
      </c>
      <c r="C91" s="525">
        <f>avgpoinc!N84</f>
        <v>195750.19477729293</v>
      </c>
      <c r="D91" s="524">
        <f>avgpoinc!O84</f>
        <v>175750.08493830575</v>
      </c>
      <c r="E91" s="524">
        <f>avgpoinc!P84</f>
        <v>239052.41637409694</v>
      </c>
      <c r="F91" s="524">
        <f>avgpoinc!Q84</f>
        <v>150009.90065068504</v>
      </c>
      <c r="G91" s="525">
        <f>avgpoinc!R84</f>
        <v>281743.15678369469</v>
      </c>
      <c r="H91" s="533">
        <f>B91*0.1/'TC5'!B91</f>
        <v>0.33752724528312683</v>
      </c>
      <c r="I91" s="544">
        <f>C91*0.1/'TC5'!B91</f>
        <v>0.36449575424194336</v>
      </c>
      <c r="J91" s="551">
        <f>D91*0.1/'TC5'!C91</f>
        <v>0.3384360671043396</v>
      </c>
      <c r="K91" s="544">
        <f>E91*0.1/'TC5'!D91</f>
        <v>0.36862483620643616</v>
      </c>
      <c r="L91" s="551">
        <f>F91*0.1/'TC5'!E91</f>
        <v>0.34384194016456604</v>
      </c>
      <c r="M91" s="552">
        <f>G91*0.1/'TC5'!F91</f>
        <v>0.37854292988777161</v>
      </c>
    </row>
    <row r="92" spans="1:13" x14ac:dyDescent="0.2">
      <c r="A92" s="67">
        <v>1996</v>
      </c>
      <c r="B92" s="564">
        <f>avgpoinc!M85</f>
        <v>191057.38181114761</v>
      </c>
      <c r="C92" s="525">
        <f>avgpoinc!N85</f>
        <v>205651.41782819809</v>
      </c>
      <c r="D92" s="524">
        <f>avgpoinc!O85</f>
        <v>183195.639856161</v>
      </c>
      <c r="E92" s="524">
        <f>avgpoinc!P85</f>
        <v>250433.78981878271</v>
      </c>
      <c r="F92" s="524">
        <f>avgpoinc!Q85</f>
        <v>158432.64142612502</v>
      </c>
      <c r="G92" s="525">
        <f>avgpoinc!R85</f>
        <v>294753.0638696549</v>
      </c>
      <c r="H92" s="533">
        <f>B92*0.1/'TC5'!B92</f>
        <v>0.34487545490264887</v>
      </c>
      <c r="I92" s="544">
        <f>C92*0.1/'TC5'!B92</f>
        <v>0.37121897935867315</v>
      </c>
      <c r="J92" s="551">
        <f>D92*0.1/'TC5'!C92</f>
        <v>0.34483036398887634</v>
      </c>
      <c r="K92" s="544">
        <f>E92*0.1/'TC5'!D92</f>
        <v>0.37780448794364929</v>
      </c>
      <c r="L92" s="551">
        <f>F92*0.1/'TC5'!E92</f>
        <v>0.34935477375984192</v>
      </c>
      <c r="M92" s="552">
        <f>G92*0.1/'TC5'!F92</f>
        <v>0.38649499416351307</v>
      </c>
    </row>
    <row r="93" spans="1:13" x14ac:dyDescent="0.2">
      <c r="A93" s="67">
        <v>1997</v>
      </c>
      <c r="B93" s="564">
        <f>avgpoinc!M86</f>
        <v>200977.20098662347</v>
      </c>
      <c r="C93" s="525">
        <f>avgpoinc!N86</f>
        <v>216239.53464449904</v>
      </c>
      <c r="D93" s="524">
        <f>avgpoinc!O86</f>
        <v>193953.84234900674</v>
      </c>
      <c r="E93" s="524">
        <f>avgpoinc!P86</f>
        <v>265627.68134647358</v>
      </c>
      <c r="F93" s="524">
        <f>avgpoinc!Q86</f>
        <v>164662.32065774302</v>
      </c>
      <c r="G93" s="525">
        <f>avgpoinc!R86</f>
        <v>309134.1063293817</v>
      </c>
      <c r="H93" s="533">
        <f>B93*0.1/'TC5'!B93</f>
        <v>0.3500653207302093</v>
      </c>
      <c r="I93" s="544">
        <f>C93*0.1/'TC5'!B93</f>
        <v>0.37664949893951416</v>
      </c>
      <c r="J93" s="551">
        <f>D93*0.1/'TC5'!C93</f>
        <v>0.35180580615997314</v>
      </c>
      <c r="K93" s="544">
        <f>E93*0.1/'TC5'!D93</f>
        <v>0.38395053148269653</v>
      </c>
      <c r="L93" s="551">
        <f>F93*0.1/'TC5'!E93</f>
        <v>0.35247591137886053</v>
      </c>
      <c r="M93" s="552">
        <f>G93*0.1/'TC5'!F93</f>
        <v>0.39149963855743414</v>
      </c>
    </row>
    <row r="94" spans="1:13" x14ac:dyDescent="0.2">
      <c r="A94" s="67">
        <v>1998</v>
      </c>
      <c r="B94" s="564">
        <f>avgpoinc!M87</f>
        <v>210050.78580300295</v>
      </c>
      <c r="C94" s="525">
        <f>avgpoinc!N87</f>
        <v>225830.557092481</v>
      </c>
      <c r="D94" s="524">
        <f>avgpoinc!O87</f>
        <v>204408.60696314962</v>
      </c>
      <c r="E94" s="524">
        <f>avgpoinc!P87</f>
        <v>278910.84970253846</v>
      </c>
      <c r="F94" s="524">
        <f>avgpoinc!Q87</f>
        <v>170709.17494828752</v>
      </c>
      <c r="G94" s="525">
        <f>avgpoinc!R87</f>
        <v>321914.77006210899</v>
      </c>
      <c r="H94" s="533">
        <f>B94*0.1/'TC5'!B94</f>
        <v>0.35238248109817505</v>
      </c>
      <c r="I94" s="544">
        <f>C94*0.1/'TC5'!B94</f>
        <v>0.37885472178459167</v>
      </c>
      <c r="J94" s="551">
        <f>D94*0.1/'TC5'!C94</f>
        <v>0.35468611121177668</v>
      </c>
      <c r="K94" s="544">
        <f>E94*0.1/'TC5'!D94</f>
        <v>0.38852626085281378</v>
      </c>
      <c r="L94" s="551">
        <f>F94*0.1/'TC5'!E94</f>
        <v>0.35197055339813227</v>
      </c>
      <c r="M94" s="552">
        <f>G94*0.1/'TC5'!F94</f>
        <v>0.39385846257209772</v>
      </c>
    </row>
    <row r="95" spans="1:13" x14ac:dyDescent="0.2">
      <c r="A95" s="72">
        <v>1999</v>
      </c>
      <c r="B95" s="565">
        <f>avgpoinc!M88</f>
        <v>217668.66223348223</v>
      </c>
      <c r="C95" s="527">
        <f>avgpoinc!N88</f>
        <v>233947.213890944</v>
      </c>
      <c r="D95" s="526">
        <f>avgpoinc!O88</f>
        <v>213950.92562187937</v>
      </c>
      <c r="E95" s="526">
        <f>avgpoinc!P88</f>
        <v>290313.15634011739</v>
      </c>
      <c r="F95" s="526">
        <f>avgpoinc!Q88</f>
        <v>175778.03891704459</v>
      </c>
      <c r="G95" s="527">
        <f>avgpoinc!R88</f>
        <v>332410.98654156754</v>
      </c>
      <c r="H95" s="536">
        <f>B95*0.1/'TC5'!B95</f>
        <v>0.35455021262168884</v>
      </c>
      <c r="I95" s="547">
        <f>C95*0.1/'TC5'!B95</f>
        <v>0.38106557726860041</v>
      </c>
      <c r="J95" s="553">
        <f>D95*0.1/'TC5'!C95</f>
        <v>0.35943043231964111</v>
      </c>
      <c r="K95" s="547">
        <f>E95*0.1/'TC5'!D95</f>
        <v>0.39199960231781006</v>
      </c>
      <c r="L95" s="553">
        <f>F95*0.1/'TC5'!E95</f>
        <v>0.35252097249031067</v>
      </c>
      <c r="M95" s="554">
        <f>G95*0.1/'TC5'!F95</f>
        <v>0.39656084775924683</v>
      </c>
    </row>
    <row r="96" spans="1:13" x14ac:dyDescent="0.2">
      <c r="A96" s="77">
        <v>2000</v>
      </c>
      <c r="B96" s="566">
        <f>avgpoinc!M89</f>
        <v>228306.04663393323</v>
      </c>
      <c r="C96" s="529">
        <f>avgpoinc!N89</f>
        <v>245476.05381484635</v>
      </c>
      <c r="D96" s="528">
        <f>avgpoinc!O89</f>
        <v>222595.72106735161</v>
      </c>
      <c r="E96" s="528">
        <f>avgpoinc!P89</f>
        <v>305989.49869792169</v>
      </c>
      <c r="F96" s="528">
        <f>avgpoinc!Q89</f>
        <v>182802.83100836846</v>
      </c>
      <c r="G96" s="529">
        <f>avgpoinc!R89</f>
        <v>347525.79694306798</v>
      </c>
      <c r="H96" s="537">
        <f>B96*0.1/'TC5'!B96</f>
        <v>0.35987427830696112</v>
      </c>
      <c r="I96" s="548">
        <f>C96*0.1/'TC5'!B96</f>
        <v>0.38693901896476746</v>
      </c>
      <c r="J96" s="555">
        <f>D96*0.1/'TC5'!C96</f>
        <v>0.36316493153572077</v>
      </c>
      <c r="K96" s="548">
        <f>E96*0.1/'TC5'!D96</f>
        <v>0.39963340759277344</v>
      </c>
      <c r="L96" s="555">
        <f>F96*0.1/'TC5'!E96</f>
        <v>0.35566031932830822</v>
      </c>
      <c r="M96" s="556">
        <f>G96*0.1/'TC5'!F96</f>
        <v>0.40187397599220276</v>
      </c>
    </row>
    <row r="97" spans="1:13" x14ac:dyDescent="0.2">
      <c r="A97" s="67">
        <v>2001</v>
      </c>
      <c r="B97" s="564">
        <f>avgpoinc!M90</f>
        <v>224691.60110451869</v>
      </c>
      <c r="C97" s="525">
        <f>avgpoinc!N90</f>
        <v>241770.10894566943</v>
      </c>
      <c r="D97" s="524">
        <f>avgpoinc!O90</f>
        <v>217103.53893993175</v>
      </c>
      <c r="E97" s="524">
        <f>avgpoinc!P90</f>
        <v>298806.44654739898</v>
      </c>
      <c r="F97" s="524">
        <f>avgpoinc!Q90</f>
        <v>182222.20688930704</v>
      </c>
      <c r="G97" s="525">
        <f>avgpoinc!R90</f>
        <v>342236.97513357375</v>
      </c>
      <c r="H97" s="533">
        <f>B97*0.1/'TC5'!B97</f>
        <v>0.35591602325439459</v>
      </c>
      <c r="I97" s="544">
        <f>C97*0.1/'TC5'!B97</f>
        <v>0.3829687237739563</v>
      </c>
      <c r="J97" s="551">
        <f>D97*0.1/'TC5'!C97</f>
        <v>0.3572490513324737</v>
      </c>
      <c r="K97" s="544">
        <f>E97*0.1/'TC5'!D97</f>
        <v>0.39388322830200195</v>
      </c>
      <c r="L97" s="551">
        <f>F97*0.1/'TC5'!E97</f>
        <v>0.35414153337478643</v>
      </c>
      <c r="M97" s="552">
        <f>G97*0.1/'TC5'!F97</f>
        <v>0.39678955078125006</v>
      </c>
    </row>
    <row r="98" spans="1:13" x14ac:dyDescent="0.2">
      <c r="A98" s="67">
        <v>2002</v>
      </c>
      <c r="B98" s="564">
        <f>avgpoinc!M91</f>
        <v>223848.36888103251</v>
      </c>
      <c r="C98" s="525">
        <f>avgpoinc!N91</f>
        <v>240849.06813271053</v>
      </c>
      <c r="D98" s="524">
        <f>avgpoinc!O91</f>
        <v>215024.17095852693</v>
      </c>
      <c r="E98" s="524">
        <f>avgpoinc!P91</f>
        <v>294071.74271450215</v>
      </c>
      <c r="F98" s="524">
        <f>avgpoinc!Q91</f>
        <v>185085.46368086815</v>
      </c>
      <c r="G98" s="525">
        <f>avgpoinc!R91</f>
        <v>340652.62831162376</v>
      </c>
      <c r="H98" s="533">
        <f>B98*0.1/'TC5'!B98</f>
        <v>0.35537871718406683</v>
      </c>
      <c r="I98" s="544">
        <f>C98*0.1/'TC5'!B98</f>
        <v>0.38236880302429199</v>
      </c>
      <c r="J98" s="551">
        <f>D98*0.1/'TC5'!C98</f>
        <v>0.3548370897769928</v>
      </c>
      <c r="K98" s="544">
        <f>E98*0.1/'TC5'!D98</f>
        <v>0.39162826538085938</v>
      </c>
      <c r="L98" s="551">
        <f>F98*0.1/'TC5'!E98</f>
        <v>0.35675954818725591</v>
      </c>
      <c r="M98" s="552">
        <f>G98*0.1/'TC5'!F98</f>
        <v>0.39670249819755554</v>
      </c>
    </row>
    <row r="99" spans="1:13" x14ac:dyDescent="0.2">
      <c r="A99" s="67">
        <v>2003</v>
      </c>
      <c r="B99" s="564">
        <f>avgpoinc!M92</f>
        <v>226996.67731759432</v>
      </c>
      <c r="C99" s="525">
        <f>avgpoinc!N92</f>
        <v>244055.04731896517</v>
      </c>
      <c r="D99" s="524">
        <f>avgpoinc!O92</f>
        <v>219210.32397869875</v>
      </c>
      <c r="E99" s="524">
        <f>avgpoinc!P92</f>
        <v>296950.36883196153</v>
      </c>
      <c r="F99" s="524">
        <f>avgpoinc!Q92</f>
        <v>188882.77353497618</v>
      </c>
      <c r="G99" s="525">
        <f>avgpoinc!R92</f>
        <v>346095.60012997699</v>
      </c>
      <c r="H99" s="533">
        <f>B99*0.1/'TC5'!B99</f>
        <v>0.35663631558418268</v>
      </c>
      <c r="I99" s="544">
        <f>C99*0.1/'TC5'!B99</f>
        <v>0.38343685865402222</v>
      </c>
      <c r="J99" s="551">
        <f>D99*0.1/'TC5'!C99</f>
        <v>0.35677686333656311</v>
      </c>
      <c r="K99" s="544">
        <f>E99*0.1/'TC5'!D99</f>
        <v>0.39335915446281428</v>
      </c>
      <c r="L99" s="551">
        <f>F99*0.1/'TC5'!E99</f>
        <v>0.35794603824615479</v>
      </c>
      <c r="M99" s="552">
        <f>G99*0.1/'TC5'!F99</f>
        <v>0.39867806434631353</v>
      </c>
    </row>
    <row r="100" spans="1:13" x14ac:dyDescent="0.2">
      <c r="A100" s="67">
        <v>2004</v>
      </c>
      <c r="B100" s="564">
        <f>avgpoinc!M93</f>
        <v>235995.71756141249</v>
      </c>
      <c r="C100" s="525">
        <f>avgpoinc!N93</f>
        <v>253178.81738441231</v>
      </c>
      <c r="D100" s="524">
        <f>avgpoinc!O93</f>
        <v>229585.2224270539</v>
      </c>
      <c r="E100" s="524">
        <f>avgpoinc!P93</f>
        <v>310465.09929826215</v>
      </c>
      <c r="F100" s="524">
        <f>avgpoinc!Q93</f>
        <v>194371.19180037768</v>
      </c>
      <c r="G100" s="525">
        <f>avgpoinc!R93</f>
        <v>359704.72417523805</v>
      </c>
      <c r="H100" s="533">
        <f>B100*0.1/'TC5'!B100</f>
        <v>0.3602098822593689</v>
      </c>
      <c r="I100" s="544">
        <f>C100*0.1/'TC5'!B100</f>
        <v>0.38643714785575867</v>
      </c>
      <c r="J100" s="551">
        <f>D100*0.1/'TC5'!C100</f>
        <v>0.36200356483459473</v>
      </c>
      <c r="K100" s="544">
        <f>E100*0.1/'TC5'!D100</f>
        <v>0.39805832505226135</v>
      </c>
      <c r="L100" s="551">
        <f>F100*0.1/'TC5'!E100</f>
        <v>0.35934981703758234</v>
      </c>
      <c r="M100" s="552">
        <f>G100*0.1/'TC5'!F100</f>
        <v>0.40286949276924133</v>
      </c>
    </row>
    <row r="101" spans="1:13" x14ac:dyDescent="0.2">
      <c r="A101" s="67">
        <v>2005</v>
      </c>
      <c r="B101" s="564">
        <f>avgpoinc!M94</f>
        <v>245005.96304758603</v>
      </c>
      <c r="C101" s="525">
        <f>avgpoinc!N94</f>
        <v>262507.81557355204</v>
      </c>
      <c r="D101" s="524">
        <f>avgpoinc!O94</f>
        <v>237188.73390289451</v>
      </c>
      <c r="E101" s="524">
        <f>avgpoinc!P94</f>
        <v>321121.2628686594</v>
      </c>
      <c r="F101" s="524">
        <f>avgpoinc!Q94</f>
        <v>201446.31546701712</v>
      </c>
      <c r="G101" s="525">
        <f>avgpoinc!R94</f>
        <v>372022.1576436758</v>
      </c>
      <c r="H101" s="533">
        <f>B101*0.1/'TC5'!B101</f>
        <v>0.36486220359802241</v>
      </c>
      <c r="I101" s="544">
        <f>C101*0.1/'TC5'!B101</f>
        <v>0.3909259140491485</v>
      </c>
      <c r="J101" s="551">
        <f>D101*0.1/'TC5'!C101</f>
        <v>0.36724874377250671</v>
      </c>
      <c r="K101" s="544">
        <f>E101*0.1/'TC5'!D101</f>
        <v>0.40208357572555536</v>
      </c>
      <c r="L101" s="551">
        <f>F101*0.1/'TC5'!E101</f>
        <v>0.36324545741081227</v>
      </c>
      <c r="M101" s="552">
        <f>G101*0.1/'TC5'!F101</f>
        <v>0.40834423899650574</v>
      </c>
    </row>
    <row r="102" spans="1:13" x14ac:dyDescent="0.2">
      <c r="A102" s="67">
        <v>2006</v>
      </c>
      <c r="B102" s="564">
        <f>avgpoinc!M95</f>
        <v>254160.10427910922</v>
      </c>
      <c r="C102" s="525">
        <f>avgpoinc!N95</f>
        <v>271577.32091407251</v>
      </c>
      <c r="D102" s="524">
        <f>avgpoinc!O95</f>
        <v>246478.63715996058</v>
      </c>
      <c r="E102" s="524">
        <f>avgpoinc!P95</f>
        <v>332671.88842101186</v>
      </c>
      <c r="F102" s="524">
        <f>avgpoinc!Q95</f>
        <v>209303.21491720338</v>
      </c>
      <c r="G102" s="525">
        <f>avgpoinc!R95</f>
        <v>384671.50857165304</v>
      </c>
      <c r="H102" s="533">
        <f>B102*0.1/'TC5'!B102</f>
        <v>0.36960285902023321</v>
      </c>
      <c r="I102" s="544">
        <f>C102*0.1/'TC5'!B102</f>
        <v>0.39493119716644293</v>
      </c>
      <c r="J102" s="551">
        <f>D102*0.1/'TC5'!C102</f>
        <v>0.37509393692016607</v>
      </c>
      <c r="K102" s="544">
        <f>E102*0.1/'TC5'!D102</f>
        <v>0.40883019566535955</v>
      </c>
      <c r="L102" s="551">
        <f>F102*0.1/'TC5'!E102</f>
        <v>0.36578088998794556</v>
      </c>
      <c r="M102" s="552">
        <f>G102*0.1/'TC5'!F102</f>
        <v>0.41232496500015264</v>
      </c>
    </row>
    <row r="103" spans="1:13" x14ac:dyDescent="0.2">
      <c r="A103" s="67">
        <v>2007</v>
      </c>
      <c r="B103" s="564">
        <f>avgpoinc!M96</f>
        <v>248925.18119330204</v>
      </c>
      <c r="C103" s="525">
        <f>avgpoinc!N96</f>
        <v>265961.91643040895</v>
      </c>
      <c r="D103" s="524">
        <f>avgpoinc!O96</f>
        <v>242224.28692527735</v>
      </c>
      <c r="E103" s="524">
        <f>avgpoinc!P96</f>
        <v>325650.35126994288</v>
      </c>
      <c r="F103" s="524">
        <f>avgpoinc!Q96</f>
        <v>205058.58375258642</v>
      </c>
      <c r="G103" s="525">
        <f>avgpoinc!R96</f>
        <v>377157.15343878657</v>
      </c>
      <c r="H103" s="533">
        <f>B103*0.1/'TC5'!B103</f>
        <v>0.36608234047889709</v>
      </c>
      <c r="I103" s="544">
        <f>C103*0.1/'TC5'!B103</f>
        <v>0.39113745093345653</v>
      </c>
      <c r="J103" s="551">
        <f>D103*0.1/'TC5'!C103</f>
        <v>0.37369945645332348</v>
      </c>
      <c r="K103" s="544">
        <f>E103*0.1/'TC5'!D103</f>
        <v>0.40417179465293895</v>
      </c>
      <c r="L103" s="551">
        <f>F103*0.1/'TC5'!E103</f>
        <v>0.36288183927536011</v>
      </c>
      <c r="M103" s="552">
        <f>G103*0.1/'TC5'!F103</f>
        <v>0.40970054268836964</v>
      </c>
    </row>
    <row r="104" spans="1:13" x14ac:dyDescent="0.2">
      <c r="A104" s="67">
        <v>2008</v>
      </c>
      <c r="B104" s="564">
        <f>avgpoinc!M97</f>
        <v>238747.78387031108</v>
      </c>
      <c r="C104" s="525">
        <f>avgpoinc!N97</f>
        <v>254767.53747180311</v>
      </c>
      <c r="D104" s="524">
        <f>avgpoinc!O97</f>
        <v>230233.97984029484</v>
      </c>
      <c r="E104" s="524">
        <f>avgpoinc!P97</f>
        <v>308705.0489017801</v>
      </c>
      <c r="F104" s="524">
        <f>avgpoinc!Q97</f>
        <v>199605.90267602704</v>
      </c>
      <c r="G104" s="525">
        <f>avgpoinc!R97</f>
        <v>361313.64135942387</v>
      </c>
      <c r="H104" s="533">
        <f>B104*0.1/'TC5'!B104</f>
        <v>0.36107814311981201</v>
      </c>
      <c r="I104" s="544">
        <f>C104*0.1/'TC5'!B104</f>
        <v>0.38530614972114557</v>
      </c>
      <c r="J104" s="551">
        <f>D104*0.1/'TC5'!C104</f>
        <v>0.36697453260421753</v>
      </c>
      <c r="K104" s="544">
        <f>E104*0.1/'TC5'!D104</f>
        <v>0.4001125693321228</v>
      </c>
      <c r="L104" s="551">
        <f>F104*0.1/'TC5'!E104</f>
        <v>0.3567759096622467</v>
      </c>
      <c r="M104" s="552">
        <f>G104*0.1/'TC5'!F104</f>
        <v>0.40494582056999201</v>
      </c>
    </row>
    <row r="105" spans="1:13" x14ac:dyDescent="0.2">
      <c r="A105" s="72">
        <v>2009</v>
      </c>
      <c r="B105" s="567">
        <f>avgpoinc!M98</f>
        <v>224428.40404677039</v>
      </c>
      <c r="C105" s="568">
        <f>avgpoinc!N98</f>
        <v>239097.15913815473</v>
      </c>
      <c r="D105" s="526">
        <f>avgpoinc!O98</f>
        <v>215841.79931435414</v>
      </c>
      <c r="E105" s="526">
        <f>avgpoinc!P98</f>
        <v>285985.85424010153</v>
      </c>
      <c r="F105" s="526">
        <f>avgpoinc!Q98</f>
        <v>191677.37206549032</v>
      </c>
      <c r="G105" s="527">
        <f>avgpoinc!R98</f>
        <v>341378.2083870573</v>
      </c>
      <c r="H105" s="536">
        <f>B105*0.1/'TC5'!B105</f>
        <v>0.35564115643501287</v>
      </c>
      <c r="I105" s="547">
        <f>C105*0.1/'TC5'!B105</f>
        <v>0.37888604402542114</v>
      </c>
      <c r="J105" s="557">
        <f>D105*0.1/'TC5'!C105</f>
        <v>0.36040490865707397</v>
      </c>
      <c r="K105" s="558">
        <f>E105*0.1/'TC5'!D105</f>
        <v>0.39313203096389776</v>
      </c>
      <c r="L105" s="553">
        <f>F105*0.1/'TC5'!E105</f>
        <v>0.35339578986167908</v>
      </c>
      <c r="M105" s="554">
        <f>G105*0.1/'TC5'!F105</f>
        <v>0.40041548013687139</v>
      </c>
    </row>
    <row r="106" spans="1:13" x14ac:dyDescent="0.2">
      <c r="A106" s="67">
        <v>2010</v>
      </c>
      <c r="B106" s="569">
        <f>avgpoinc!M99</f>
        <v>239437.36960197595</v>
      </c>
      <c r="C106" s="570">
        <f>avgpoinc!N99</f>
        <v>253391.99311292139</v>
      </c>
      <c r="D106" s="524">
        <f>avgpoinc!O99</f>
        <v>227908.91004905064</v>
      </c>
      <c r="E106" s="524">
        <f>avgpoinc!P99</f>
        <v>301342.14044781122</v>
      </c>
      <c r="F106" s="524">
        <f>avgpoinc!Q99</f>
        <v>204409.97731623918</v>
      </c>
      <c r="G106" s="525">
        <f>avgpoinc!R99</f>
        <v>360657.73293078825</v>
      </c>
      <c r="H106" s="533">
        <f>B106*0.1/'TC5'!B106</f>
        <v>0.36749106645584101</v>
      </c>
      <c r="I106" s="544">
        <f>C106*0.1/'TC5'!B106</f>
        <v>0.38890877366065979</v>
      </c>
      <c r="J106" s="559">
        <f>D106*0.1/'TC5'!C106</f>
        <v>0.37318426370620716</v>
      </c>
      <c r="K106" s="560">
        <f>E106*0.1/'TC5'!D106</f>
        <v>0.40446469187736506</v>
      </c>
      <c r="L106" s="551">
        <f>F106*0.1/'TC5'!E106</f>
        <v>0.36231210827827454</v>
      </c>
      <c r="M106" s="552">
        <f>G106*0.1/'TC5'!F106</f>
        <v>0.41182619333267223</v>
      </c>
    </row>
    <row r="107" spans="1:13" x14ac:dyDescent="0.2">
      <c r="A107" s="67">
        <v>2011</v>
      </c>
      <c r="B107" s="569">
        <f>avgpoinc!M100</f>
        <v>247673.95351846243</v>
      </c>
      <c r="C107" s="570">
        <f>avgpoinc!N100</f>
        <v>263069.6924734877</v>
      </c>
      <c r="D107" s="524">
        <f>avgpoinc!O100</f>
        <v>237486.50153547816</v>
      </c>
      <c r="E107" s="524">
        <f>avgpoinc!P100</f>
        <v>317291.83304515813</v>
      </c>
      <c r="F107" s="524">
        <f>avgpoinc!Q100</f>
        <v>207356.55549886834</v>
      </c>
      <c r="G107" s="525">
        <f>avgpoinc!R100</f>
        <v>371723.07704292797</v>
      </c>
      <c r="H107" s="533">
        <f>B107*0.1/'TC5'!B107</f>
        <v>0.37374034523963923</v>
      </c>
      <c r="I107" s="544">
        <f>C107*0.1/'TC5'!B107</f>
        <v>0.39697253704071039</v>
      </c>
      <c r="J107" s="559">
        <f>D107*0.1/'TC5'!C107</f>
        <v>0.380787193775177</v>
      </c>
      <c r="K107" s="560">
        <f>E107*0.1/'TC5'!D107</f>
        <v>0.41179430484771723</v>
      </c>
      <c r="L107" s="551">
        <f>F107*0.1/'TC5'!E107</f>
        <v>0.36835098266601568</v>
      </c>
      <c r="M107" s="552">
        <f>G107*0.1/'TC5'!F107</f>
        <v>0.41883775591850292</v>
      </c>
    </row>
    <row r="108" spans="1:13" x14ac:dyDescent="0.2">
      <c r="A108" s="67">
        <v>2012</v>
      </c>
      <c r="B108" s="569">
        <f>avgpoinc!M101</f>
        <v>260731.62703953363</v>
      </c>
      <c r="C108" s="570">
        <f>avgpoinc!N101</f>
        <v>275463.75809956202</v>
      </c>
      <c r="D108" s="524">
        <f>avgpoinc!O101</f>
        <v>249977.2645787361</v>
      </c>
      <c r="E108" s="524">
        <f>avgpoinc!P101</f>
        <v>331395.85111269506</v>
      </c>
      <c r="F108" s="524">
        <f>avgpoinc!Q101</f>
        <v>218377.96690354816</v>
      </c>
      <c r="G108" s="525">
        <f>avgpoinc!R101</f>
        <v>389400.25127770816</v>
      </c>
      <c r="H108" s="533">
        <f>B108*0.1/'TC5'!B108</f>
        <v>0.38394978642463679</v>
      </c>
      <c r="I108" s="544">
        <f>C108*0.1/'TC5'!B108</f>
        <v>0.40564411878585821</v>
      </c>
      <c r="J108" s="559">
        <f>D108*0.1/'TC5'!C108</f>
        <v>0.39462664723396301</v>
      </c>
      <c r="K108" s="560">
        <f>E108*0.1/'TC5'!D108</f>
        <v>0.42102703452110291</v>
      </c>
      <c r="L108" s="551">
        <f>F108*0.1/'TC5'!E108</f>
        <v>0.37721839547157288</v>
      </c>
      <c r="M108" s="552">
        <f>G108*0.1/'TC5'!F108</f>
        <v>0.42895361781120295</v>
      </c>
    </row>
    <row r="109" spans="1:13" x14ac:dyDescent="0.2">
      <c r="A109" s="67">
        <v>2013</v>
      </c>
      <c r="B109" s="569">
        <f>avgpoinc!M102</f>
        <v>255368.50895874569</v>
      </c>
      <c r="C109" s="570">
        <f>avgpoinc!N102</f>
        <v>269807.62184121262</v>
      </c>
      <c r="D109" s="524">
        <f>avgpoinc!O102</f>
        <v>238418.56107030125</v>
      </c>
      <c r="E109" s="524">
        <f>avgpoinc!P102</f>
        <v>323957.31511907198</v>
      </c>
      <c r="F109" s="524">
        <f>avgpoinc!Q102</f>
        <v>215308.5890432302</v>
      </c>
      <c r="G109" s="525">
        <f>avgpoinc!R102</f>
        <v>383036.66745641758</v>
      </c>
      <c r="H109" s="533">
        <f>B109*0.1/'TC5'!B109</f>
        <v>0.37589219212532038</v>
      </c>
      <c r="I109" s="544">
        <f>C109*0.1/'TC5'!B109</f>
        <v>0.39714598655700684</v>
      </c>
      <c r="J109" s="559">
        <f>D109*0.1/'TC5'!C109</f>
        <v>0.37294328212738037</v>
      </c>
      <c r="K109" s="560">
        <f>E109*0.1/'TC5'!D109</f>
        <v>0.41107940673828125</v>
      </c>
      <c r="L109" s="551">
        <f>F109*0.1/'TC5'!E109</f>
        <v>0.37144628167152399</v>
      </c>
      <c r="M109" s="552">
        <f>G109*0.1/'TC5'!F109</f>
        <v>0.42137509584426869</v>
      </c>
    </row>
    <row r="110" spans="1:13" x14ac:dyDescent="0.2">
      <c r="A110" s="67">
        <v>2014</v>
      </c>
      <c r="B110" s="569">
        <f>avgpoinc!M103</f>
        <v>265178.37702833058</v>
      </c>
      <c r="C110" s="570">
        <f>avgpoinc!N103</f>
        <v>279821.48003703682</v>
      </c>
      <c r="D110" s="524">
        <f>avgpoinc!O103</f>
        <v>247428.79888375435</v>
      </c>
      <c r="E110" s="524">
        <f>avgpoinc!P103</f>
        <v>336005.02581312245</v>
      </c>
      <c r="F110" s="524">
        <f>avgpoinc!Q103</f>
        <v>223454.19319954471</v>
      </c>
      <c r="G110" s="525">
        <f>avgpoinc!R103</f>
        <v>396622.18204079691</v>
      </c>
      <c r="H110" s="533">
        <f>B110*0.1/'TC5'!B110</f>
        <v>0.38123887777328486</v>
      </c>
      <c r="I110" s="544">
        <f>C110*0.1/'TC5'!B110</f>
        <v>0.4022908210754394</v>
      </c>
      <c r="J110" s="559">
        <f>D110*0.1/'TC5'!C110</f>
        <v>0.37808990478515631</v>
      </c>
      <c r="K110" s="560">
        <f>E110*0.1/'TC5'!D110</f>
        <v>0.41601741313934332</v>
      </c>
      <c r="L110" s="551">
        <f>F110*0.1/'TC5'!E110</f>
        <v>0.3768243789672851</v>
      </c>
      <c r="M110" s="552">
        <f>G110*0.1/'TC5'!F110</f>
        <v>0.42763209342956537</v>
      </c>
    </row>
    <row r="111" spans="1:13" x14ac:dyDescent="0.2">
      <c r="A111" s="67">
        <v>2015</v>
      </c>
      <c r="B111" s="569">
        <f>avgpoinc!M104</f>
        <v>267575.76334768499</v>
      </c>
      <c r="C111" s="570">
        <f>avgpoinc!N104</f>
        <v>282067.42378412775</v>
      </c>
      <c r="D111" s="524">
        <f>avgpoinc!O104</f>
        <v>248195.31330507572</v>
      </c>
      <c r="E111" s="524">
        <f>avgpoinc!P104</f>
        <v>338187.13923476095</v>
      </c>
      <c r="F111" s="524">
        <f>avgpoinc!Q104</f>
        <v>226102.00074291739</v>
      </c>
      <c r="G111" s="525">
        <f>avgpoinc!R104</f>
        <v>400116.04497483571</v>
      </c>
      <c r="H111" s="533">
        <f>B111*0.1/'TC5'!B111</f>
        <v>0.37855526804924017</v>
      </c>
      <c r="I111" s="544">
        <f>C111*0.1/'TC5'!B111</f>
        <v>0.39905747771263123</v>
      </c>
      <c r="J111" s="559">
        <f>D111*0.1/'TC5'!C111</f>
        <v>0.37544664740562445</v>
      </c>
      <c r="K111" s="560">
        <f>E111*0.1/'TC5'!D111</f>
        <v>0.41396450996398931</v>
      </c>
      <c r="L111" s="551">
        <f>F111*0.1/'TC5'!E111</f>
        <v>0.37312144041061407</v>
      </c>
      <c r="M111" s="552">
        <f>G111*0.1/'TC5'!F111</f>
        <v>0.42515593767166149</v>
      </c>
    </row>
    <row r="112" spans="1:13" x14ac:dyDescent="0.2">
      <c r="A112" s="67">
        <v>2016</v>
      </c>
      <c r="B112" s="569">
        <f>avgpoinc!M105</f>
        <v>265776.35823432292</v>
      </c>
      <c r="C112" s="570">
        <f>avgpoinc!N105</f>
        <v>280619.65578365512</v>
      </c>
      <c r="D112" s="524">
        <f>avgpoinc!O105</f>
        <v>244187.88206676493</v>
      </c>
      <c r="E112" s="524">
        <f>avgpoinc!P105</f>
        <v>335075.49073572544</v>
      </c>
      <c r="F112" s="524">
        <f>avgpoinc!Q105</f>
        <v>226260.4501398124</v>
      </c>
      <c r="G112" s="525">
        <f>avgpoinc!R105</f>
        <v>396908.56894486141</v>
      </c>
      <c r="H112" s="533">
        <f>B112*0.1/'TC5'!B112</f>
        <v>0.37704652547836298</v>
      </c>
      <c r="I112" s="544">
        <f>C112*0.1/'TC5'!B112</f>
        <v>0.39810413122177124</v>
      </c>
      <c r="J112" s="559">
        <f>D112*0.1/'TC5'!C112</f>
        <v>0.3730199933052063</v>
      </c>
      <c r="K112" s="560">
        <f>E112*0.1/'TC5'!D112</f>
        <v>0.41211327910423273</v>
      </c>
      <c r="L112" s="551">
        <f>F112*0.1/'TC5'!E112</f>
        <v>0.37318858504295355</v>
      </c>
      <c r="M112" s="552">
        <f>G112*0.1/'TC5'!F112</f>
        <v>0.42456573247909546</v>
      </c>
    </row>
    <row r="113" spans="1:13" x14ac:dyDescent="0.2">
      <c r="A113" s="67">
        <v>2017</v>
      </c>
      <c r="B113" s="569">
        <f>avgpoinc!M106</f>
        <v>271432.35635466879</v>
      </c>
      <c r="C113" s="570">
        <f>avgpoinc!N106</f>
        <v>286208.25208872015</v>
      </c>
      <c r="D113" s="524">
        <f>avgpoinc!O106</f>
        <v>259419.87209447604</v>
      </c>
      <c r="E113" s="524">
        <f>avgpoinc!P106</f>
        <v>342171.53150289936</v>
      </c>
      <c r="F113" s="524">
        <f>avgpoinc!Q106</f>
        <v>228964.22764415885</v>
      </c>
      <c r="G113" s="525">
        <f>avgpoinc!R106</f>
        <v>408298.9918231343</v>
      </c>
      <c r="H113" s="533">
        <f>B113*0.1/'TC5'!B113</f>
        <v>0.37772646546363831</v>
      </c>
      <c r="I113" s="544">
        <f>C113*0.1/'TC5'!B113</f>
        <v>0.39828866720199596</v>
      </c>
      <c r="J113" s="559">
        <f>D113*0.1/'TC5'!C113</f>
        <v>0.38891103863716131</v>
      </c>
      <c r="K113" s="560">
        <f>E113*0.1/'TC5'!D113</f>
        <v>0.41298574209213246</v>
      </c>
      <c r="L113" s="551">
        <f>F113*0.1/'TC5'!E113</f>
        <v>0.37135902047157288</v>
      </c>
      <c r="M113" s="552">
        <f>G113*0.1/'TC5'!F113</f>
        <v>0.42342814803123474</v>
      </c>
    </row>
    <row r="114" spans="1:13" x14ac:dyDescent="0.2">
      <c r="A114" s="67">
        <v>2018</v>
      </c>
      <c r="B114" s="569">
        <f>avgpoinc!M107</f>
        <v>280976.62510673789</v>
      </c>
      <c r="C114" s="570">
        <f>avgpoinc!N107</f>
        <v>295433.42544008495</v>
      </c>
      <c r="D114" s="524">
        <f>avgpoinc!O107</f>
        <v>267585.70455876942</v>
      </c>
      <c r="E114" s="524">
        <f>avgpoinc!P107</f>
        <v>352735.99621221033</v>
      </c>
      <c r="F114" s="524">
        <f>avgpoinc!Q107</f>
        <v>237085.72512950122</v>
      </c>
      <c r="G114" s="525">
        <f>avgpoinc!R107</f>
        <v>421666.30180316704</v>
      </c>
      <c r="H114" s="533">
        <f>B114*0.1/'TC5'!B114</f>
        <v>0.38445842266082758</v>
      </c>
      <c r="I114" s="544">
        <f>C114*0.1/'TC5'!B114</f>
        <v>0.40423956513404841</v>
      </c>
      <c r="J114" s="559">
        <f>D114*0.1/'TC5'!C114</f>
        <v>0.39530313014984125</v>
      </c>
      <c r="K114" s="560">
        <f>E114*0.1/'TC5'!D114</f>
        <v>0.41889497637748713</v>
      </c>
      <c r="L114" s="551">
        <f>F114*0.1/'TC5'!E114</f>
        <v>0.37775826454162598</v>
      </c>
      <c r="M114" s="552">
        <f>G114*0.1/'TC5'!F114</f>
        <v>0.43009507656097412</v>
      </c>
    </row>
    <row r="115" spans="1:13" x14ac:dyDescent="0.2">
      <c r="A115" s="67">
        <v>2019</v>
      </c>
      <c r="B115" s="569">
        <f>avgpoinc!M108</f>
        <v>280500.78890425782</v>
      </c>
      <c r="C115" s="570">
        <f>avgpoinc!N108</f>
        <v>295265.481470528</v>
      </c>
      <c r="D115" s="524">
        <f>avgpoinc!O108</f>
        <v>266809.55848960322</v>
      </c>
      <c r="E115" s="524">
        <f>avgpoinc!P108</f>
        <v>352536.80490553746</v>
      </c>
      <c r="F115" s="524">
        <f>avgpoinc!Q108</f>
        <v>236903.98866675046</v>
      </c>
      <c r="G115" s="525">
        <f>avgpoinc!R108</f>
        <v>421554.77630571619</v>
      </c>
      <c r="H115" s="533">
        <f>B115*0.1/'TC5'!B115</f>
        <v>0.38188454508781422</v>
      </c>
      <c r="I115" s="544">
        <f>C115*0.1/'TC5'!B115</f>
        <v>0.40198576450347895</v>
      </c>
      <c r="J115" s="559">
        <f>D115*0.1/'TC5'!C115</f>
        <v>0.39307647943496704</v>
      </c>
      <c r="K115" s="560">
        <f>E115*0.1/'TC5'!D115</f>
        <v>0.41670995950698858</v>
      </c>
      <c r="L115" s="551">
        <f>F115*0.1/'TC5'!E115</f>
        <v>0.37541055679321284</v>
      </c>
      <c r="M115" s="552">
        <f>G115*0.1/'TC5'!F115</f>
        <v>0.42782720923423767</v>
      </c>
    </row>
    <row r="116" spans="1:13" ht="17" thickBot="1" x14ac:dyDescent="0.25">
      <c r="A116" s="1105"/>
      <c r="B116" s="1124"/>
      <c r="C116" s="1125"/>
      <c r="D116" s="1107"/>
      <c r="E116" s="1107"/>
      <c r="F116" s="1107"/>
      <c r="G116" s="110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row r="120" spans="1:13" x14ac:dyDescent="0.2">
      <c r="B120" s="212"/>
      <c r="C120" s="212"/>
      <c r="D120" s="212"/>
      <c r="E120" s="212"/>
      <c r="F120" s="212"/>
      <c r="G120" s="212"/>
      <c r="H120" s="212"/>
      <c r="I120" s="212"/>
      <c r="J120" s="212"/>
      <c r="K120" s="212"/>
      <c r="L120" s="212"/>
      <c r="M120" s="212"/>
    </row>
  </sheetData>
  <mergeCells count="3">
    <mergeCell ref="A4:M4"/>
    <mergeCell ref="B7:G7"/>
    <mergeCell ref="H7:M7"/>
  </mergeCells>
  <hyperlinks>
    <hyperlink ref="A1" location="Index!A1" display="Back to index" xr:uid="{00000000-0004-0000-3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8" tint="0.39997558519241921"/>
  </sheetPr>
  <dimension ref="A1:M120"/>
  <sheetViews>
    <sheetView workbookViewId="0">
      <pane xSplit="1" ySplit="8" topLeftCell="B91" activePane="bottomRight" state="frozen"/>
      <selection activeCell="B120" sqref="B120:K120"/>
      <selection pane="topRight" activeCell="B120" sqref="B120:K120"/>
      <selection pane="bottomLeft" activeCell="B120" sqref="B120:K120"/>
      <selection pane="bottomRight" activeCell="A4" sqref="A4:M4"/>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269</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425">
        <f>avgpoinc!Y2</f>
        <v>237960.4637943689</v>
      </c>
      <c r="C9" s="317">
        <f>avgpoinc!Z2</f>
        <v>261768.12657321829</v>
      </c>
      <c r="D9" s="317"/>
      <c r="E9" s="85"/>
      <c r="F9" s="85"/>
      <c r="G9" s="84">
        <f>avgpoinc!AD2</f>
        <v>379796.16208783345</v>
      </c>
      <c r="H9" s="530">
        <f>B9*0.01/'TC5'!B9</f>
        <v>0.19092597386360829</v>
      </c>
      <c r="I9" s="541">
        <f>C9*0.01/'TC5'!B9</f>
        <v>0.21002789158972329</v>
      </c>
      <c r="J9" s="575"/>
      <c r="K9" s="541"/>
      <c r="L9" s="575"/>
      <c r="M9" s="561">
        <f>G9*0.01/'TC5'!F9</f>
        <v>0.20266340798307714</v>
      </c>
    </row>
    <row r="10" spans="1:13" s="87" customFormat="1" ht="15" customHeight="1" x14ac:dyDescent="0.2">
      <c r="A10" s="92">
        <v>1914</v>
      </c>
      <c r="B10" s="425">
        <f>avgpoinc!Y3</f>
        <v>217466.83818780491</v>
      </c>
      <c r="C10" s="317">
        <f>avgpoinc!Z3</f>
        <v>239168.85474416427</v>
      </c>
      <c r="D10" s="317"/>
      <c r="E10" s="85"/>
      <c r="F10" s="85"/>
      <c r="G10" s="84">
        <f>avgpoinc!AD3</f>
        <v>347622.64415171213</v>
      </c>
      <c r="H10" s="530">
        <f>B10*0.01/'TC5'!B10</f>
        <v>0.19312220384762221</v>
      </c>
      <c r="I10" s="541">
        <f>C10*0.01/'TC5'!B10</f>
        <v>0.21239475731015162</v>
      </c>
      <c r="J10" s="575"/>
      <c r="K10" s="541"/>
      <c r="L10" s="575"/>
      <c r="M10" s="561">
        <f>G10*0.01/'TC5'!F10</f>
        <v>0.20503819345705879</v>
      </c>
    </row>
    <row r="11" spans="1:13" s="87" customFormat="1" ht="15" customHeight="1" x14ac:dyDescent="0.2">
      <c r="A11" s="92">
        <v>1915</v>
      </c>
      <c r="B11" s="425">
        <f>avgpoinc!Y4</f>
        <v>212460.2444476324</v>
      </c>
      <c r="C11" s="317">
        <f>avgpoinc!Z4</f>
        <v>234416.54152298655</v>
      </c>
      <c r="D11" s="317"/>
      <c r="E11" s="85"/>
      <c r="F11" s="85"/>
      <c r="G11" s="84">
        <f>avgpoinc!AD4</f>
        <v>340790.12976472726</v>
      </c>
      <c r="H11" s="530">
        <f>B11*0.01/'TC5'!B11</f>
        <v>0.18500186242418912</v>
      </c>
      <c r="I11" s="541">
        <f>C11*0.01/'TC5'!B11</f>
        <v>0.20412052559545596</v>
      </c>
      <c r="J11" s="575"/>
      <c r="K11" s="541"/>
      <c r="L11" s="575"/>
      <c r="M11" s="561">
        <f>G11*0.01/'TC5'!F11</f>
        <v>0.19683708486013196</v>
      </c>
    </row>
    <row r="12" spans="1:13" s="87" customFormat="1" ht="15" customHeight="1" x14ac:dyDescent="0.2">
      <c r="A12" s="92">
        <v>1916</v>
      </c>
      <c r="B12" s="425">
        <f>avgpoinc!Y5</f>
        <v>260836.45086333386</v>
      </c>
      <c r="C12" s="317">
        <f>avgpoinc!Z5</f>
        <v>282737.07779335527</v>
      </c>
      <c r="D12" s="317"/>
      <c r="E12" s="85"/>
      <c r="F12" s="85"/>
      <c r="G12" s="84">
        <f>avgpoinc!AD5</f>
        <v>415010.58337448433</v>
      </c>
      <c r="H12" s="530">
        <f>B12*0.01/'TC5'!B12</f>
        <v>0.19917848891232454</v>
      </c>
      <c r="I12" s="541">
        <f>C12*0.01/'TC5'!B12</f>
        <v>0.21590212459942326</v>
      </c>
      <c r="J12" s="575"/>
      <c r="K12" s="541"/>
      <c r="L12" s="575"/>
      <c r="M12" s="561">
        <f>G12*0.01/'TC5'!F12</f>
        <v>0.20994221202301716</v>
      </c>
    </row>
    <row r="13" spans="1:13" s="87" customFormat="1" ht="15" customHeight="1" x14ac:dyDescent="0.2">
      <c r="A13" s="92">
        <v>1917</v>
      </c>
      <c r="B13" s="425">
        <f>avgpoinc!Y6</f>
        <v>261974.87007693059</v>
      </c>
      <c r="C13" s="317">
        <f>avgpoinc!Z6</f>
        <v>289424.00211912103</v>
      </c>
      <c r="D13" s="317"/>
      <c r="E13" s="85"/>
      <c r="F13" s="85"/>
      <c r="G13" s="84">
        <f>avgpoinc!AD6</f>
        <v>420995.83971224522</v>
      </c>
      <c r="H13" s="530">
        <f>B13*0.01/'TC5'!B13</f>
        <v>0.20322712776568994</v>
      </c>
      <c r="I13" s="541">
        <f>C13*0.01/'TC5'!B13</f>
        <v>0.2245208047621034</v>
      </c>
      <c r="J13" s="575"/>
      <c r="K13" s="541"/>
      <c r="L13" s="575"/>
      <c r="M13" s="561">
        <f>G13*0.01/'TC5'!F13</f>
        <v>0.21653447483022845</v>
      </c>
    </row>
    <row r="14" spans="1:13" s="87" customFormat="1" ht="15" customHeight="1" x14ac:dyDescent="0.2">
      <c r="A14" s="92">
        <v>1918</v>
      </c>
      <c r="B14" s="425">
        <f>avgpoinc!Y7</f>
        <v>240294.85145605134</v>
      </c>
      <c r="C14" s="317">
        <f>avgpoinc!Z7</f>
        <v>267350.36006603687</v>
      </c>
      <c r="D14" s="353"/>
      <c r="E14" s="314"/>
      <c r="F14" s="314"/>
      <c r="G14" s="84">
        <f>avgpoinc!AD7</f>
        <v>384920.23516112554</v>
      </c>
      <c r="H14" s="530">
        <f>B14*0.01/'TC5'!B14</f>
        <v>0.17618240568090981</v>
      </c>
      <c r="I14" s="541">
        <f>C14*0.01/'TC5'!B14</f>
        <v>0.19601930424508743</v>
      </c>
      <c r="J14" s="575"/>
      <c r="K14" s="541"/>
      <c r="L14" s="575"/>
      <c r="M14" s="561">
        <f>G14*0.01/'TC5'!F14</f>
        <v>0.18876776151204616</v>
      </c>
    </row>
    <row r="15" spans="1:13" s="87" customFormat="1" ht="15" customHeight="1" x14ac:dyDescent="0.2">
      <c r="A15" s="91">
        <v>1919</v>
      </c>
      <c r="B15" s="426">
        <f>avgpoinc!Y8</f>
        <v>249034.43320600229</v>
      </c>
      <c r="C15" s="316">
        <f>avgpoinc!Z8</f>
        <v>271560.27989913023</v>
      </c>
      <c r="D15" s="354"/>
      <c r="E15" s="315"/>
      <c r="F15" s="315"/>
      <c r="G15" s="88">
        <f>avgpoinc!AD8</f>
        <v>396867.39669762325</v>
      </c>
      <c r="H15" s="531">
        <f>B15*0.01/'TC5'!B15</f>
        <v>0.19269470897721633</v>
      </c>
      <c r="I15" s="542">
        <f>C15*0.01/'TC5'!B15</f>
        <v>0.21012447327574246</v>
      </c>
      <c r="J15" s="576"/>
      <c r="K15" s="542"/>
      <c r="L15" s="576"/>
      <c r="M15" s="562">
        <f>G15*0.01/'TC5'!F15</f>
        <v>0.20412875252977172</v>
      </c>
    </row>
    <row r="16" spans="1:13" s="87" customFormat="1" ht="15" customHeight="1" x14ac:dyDescent="0.2">
      <c r="A16" s="92">
        <v>1920</v>
      </c>
      <c r="B16" s="425">
        <f>avgpoinc!Y9</f>
        <v>208818.30275719889</v>
      </c>
      <c r="C16" s="317">
        <f>avgpoinc!Z9</f>
        <v>230674.30884509312</v>
      </c>
      <c r="D16" s="353"/>
      <c r="E16" s="314"/>
      <c r="F16" s="314"/>
      <c r="G16" s="84">
        <f>avgpoinc!AD9</f>
        <v>336416.68321148283</v>
      </c>
      <c r="H16" s="530">
        <f>B16*0.01/'TC5'!B16</f>
        <v>0.16516196328140853</v>
      </c>
      <c r="I16" s="541">
        <f>C16*0.01/'TC5'!B16</f>
        <v>0.18244867056378819</v>
      </c>
      <c r="J16" s="575"/>
      <c r="K16" s="541"/>
      <c r="L16" s="575"/>
      <c r="M16" s="561">
        <f>G16*0.01/'TC5'!F16</f>
        <v>0.17667669298970426</v>
      </c>
    </row>
    <row r="17" spans="1:13" s="87" customFormat="1" ht="15" customHeight="1" x14ac:dyDescent="0.2">
      <c r="A17" s="92">
        <v>1921</v>
      </c>
      <c r="B17" s="425">
        <f>avgpoinc!Y10</f>
        <v>187892.94597861602</v>
      </c>
      <c r="C17" s="317">
        <f>avgpoinc!Z10</f>
        <v>207946.25243359798</v>
      </c>
      <c r="D17" s="353"/>
      <c r="E17" s="314"/>
      <c r="F17" s="314"/>
      <c r="G17" s="84">
        <f>avgpoinc!AD10</f>
        <v>302042.82382976392</v>
      </c>
      <c r="H17" s="530">
        <f>B17*0.01/'TC5'!B17</f>
        <v>0.16483262554213668</v>
      </c>
      <c r="I17" s="541">
        <f>C17*0.01/'TC5'!B17</f>
        <v>0.18242476630378052</v>
      </c>
      <c r="J17" s="575"/>
      <c r="K17" s="541"/>
      <c r="L17" s="575"/>
      <c r="M17" s="561">
        <f>G17*0.01/'TC5'!F17</f>
        <v>0.17635425168998856</v>
      </c>
    </row>
    <row r="18" spans="1:13" s="87" customFormat="1" ht="15" customHeight="1" x14ac:dyDescent="0.2">
      <c r="A18" s="92">
        <v>1922</v>
      </c>
      <c r="B18" s="425">
        <f>avgpoinc!Y11</f>
        <v>197783.45742103038</v>
      </c>
      <c r="C18" s="317">
        <f>avgpoinc!Z11</f>
        <v>220788.67282624988</v>
      </c>
      <c r="D18" s="353"/>
      <c r="E18" s="314"/>
      <c r="F18" s="314"/>
      <c r="G18" s="84">
        <f>avgpoinc!AD11</f>
        <v>318292.95044702757</v>
      </c>
      <c r="H18" s="530">
        <f>B18*0.01/'TC5'!B18</f>
        <v>0.15985930841781276</v>
      </c>
      <c r="I18" s="541">
        <f>C18*0.01/'TC5'!B18</f>
        <v>0.17845337018938212</v>
      </c>
      <c r="J18" s="575"/>
      <c r="K18" s="541"/>
      <c r="L18" s="575"/>
      <c r="M18" s="561">
        <f>G18*0.01/'TC5'!F18</f>
        <v>0.17171060227009052</v>
      </c>
    </row>
    <row r="19" spans="1:13" s="87" customFormat="1" ht="15" customHeight="1" x14ac:dyDescent="0.2">
      <c r="A19" s="92">
        <v>1923</v>
      </c>
      <c r="B19" s="425">
        <f>avgpoinc!Y12</f>
        <v>209284.94600894477</v>
      </c>
      <c r="C19" s="317">
        <f>avgpoinc!Z12</f>
        <v>233103.12368409045</v>
      </c>
      <c r="D19" s="353"/>
      <c r="E19" s="314"/>
      <c r="F19" s="314"/>
      <c r="G19" s="84">
        <f>avgpoinc!AD12</f>
        <v>337123.68019789871</v>
      </c>
      <c r="H19" s="530">
        <f>B19*0.01/'TC5'!B19</f>
        <v>0.1503136230901945</v>
      </c>
      <c r="I19" s="541">
        <f>C19*0.01/'TC5'!B19</f>
        <v>0.16742042723464601</v>
      </c>
      <c r="J19" s="575"/>
      <c r="K19" s="541"/>
      <c r="L19" s="575"/>
      <c r="M19" s="561">
        <f>G19*0.01/'TC5'!F19</f>
        <v>0.16169958848974539</v>
      </c>
    </row>
    <row r="20" spans="1:13" s="87" customFormat="1" ht="15" customHeight="1" x14ac:dyDescent="0.2">
      <c r="A20" s="92">
        <v>1924</v>
      </c>
      <c r="B20" s="425">
        <f>avgpoinc!Y13</f>
        <v>219571.31787203936</v>
      </c>
      <c r="C20" s="317">
        <f>avgpoinc!Z13</f>
        <v>243293.26368371735</v>
      </c>
      <c r="D20" s="353"/>
      <c r="E20" s="314"/>
      <c r="F20" s="314"/>
      <c r="G20" s="84">
        <f>avgpoinc!AD13</f>
        <v>352313.52410113544</v>
      </c>
      <c r="H20" s="530">
        <f>B20*0.01/'TC5'!B20</f>
        <v>0.15974815560976316</v>
      </c>
      <c r="I20" s="541">
        <f>C20*0.01/'TC5'!B20</f>
        <v>0.17700695392466304</v>
      </c>
      <c r="J20" s="575"/>
      <c r="K20" s="541"/>
      <c r="L20" s="575"/>
      <c r="M20" s="561">
        <f>G20*0.01/'TC5'!F20</f>
        <v>0.17121303567681556</v>
      </c>
    </row>
    <row r="21" spans="1:13" s="87" customFormat="1" ht="15" customHeight="1" x14ac:dyDescent="0.2">
      <c r="A21" s="92">
        <v>1925</v>
      </c>
      <c r="B21" s="425">
        <f>avgpoinc!Y14</f>
        <v>251775.11377697348</v>
      </c>
      <c r="C21" s="317">
        <f>avgpoinc!Z14</f>
        <v>274362.52540841047</v>
      </c>
      <c r="D21" s="353"/>
      <c r="E21" s="314"/>
      <c r="F21" s="314"/>
      <c r="G21" s="84">
        <f>avgpoinc!AD14</f>
        <v>399477.42827110237</v>
      </c>
      <c r="H21" s="530">
        <f>B21*0.01/'TC5'!B21</f>
        <v>0.17993259362032013</v>
      </c>
      <c r="I21" s="541">
        <f>C21*0.01/'TC5'!B21</f>
        <v>0.19607482267960036</v>
      </c>
      <c r="J21" s="575"/>
      <c r="K21" s="541"/>
      <c r="L21" s="575"/>
      <c r="M21" s="561">
        <f>G21*0.01/'TC5'!F21</f>
        <v>0.19073344333451894</v>
      </c>
    </row>
    <row r="22" spans="1:13" s="87" customFormat="1" ht="15" customHeight="1" x14ac:dyDescent="0.2">
      <c r="A22" s="92">
        <v>1926</v>
      </c>
      <c r="B22" s="425">
        <f>avgpoinc!Y15</f>
        <v>279683.37558508333</v>
      </c>
      <c r="C22" s="317">
        <f>avgpoinc!Z15</f>
        <v>301695.2835115451</v>
      </c>
      <c r="D22" s="353"/>
      <c r="E22" s="314"/>
      <c r="F22" s="314"/>
      <c r="G22" s="84">
        <f>avgpoinc!AD15</f>
        <v>441509.00243935565</v>
      </c>
      <c r="H22" s="530">
        <f>B22*0.01/'TC5'!B22</f>
        <v>0.19095023884756546</v>
      </c>
      <c r="I22" s="541">
        <f>C22*0.01/'TC5'!B22</f>
        <v>0.20597858676869468</v>
      </c>
      <c r="J22" s="575"/>
      <c r="K22" s="541"/>
      <c r="L22" s="575"/>
      <c r="M22" s="561">
        <f>G22*0.01/'TC5'!F22</f>
        <v>0.20113444497261473</v>
      </c>
    </row>
    <row r="23" spans="1:13" s="87" customFormat="1" ht="15" customHeight="1" x14ac:dyDescent="0.2">
      <c r="A23" s="92">
        <v>1927</v>
      </c>
      <c r="B23" s="425">
        <f>avgpoinc!Y16</f>
        <v>264546.09764464805</v>
      </c>
      <c r="C23" s="317">
        <f>avgpoinc!Z16</f>
        <v>287076.5457039586</v>
      </c>
      <c r="D23" s="353"/>
      <c r="E23" s="314"/>
      <c r="F23" s="314"/>
      <c r="G23" s="84">
        <f>avgpoinc!AD16</f>
        <v>419279.0983109363</v>
      </c>
      <c r="H23" s="530">
        <f>B23*0.01/'TC5'!B23</f>
        <v>0.18399959100280147</v>
      </c>
      <c r="I23" s="541">
        <f>C23*0.01/'TC5'!B23</f>
        <v>0.19967018023066296</v>
      </c>
      <c r="J23" s="575"/>
      <c r="K23" s="541"/>
      <c r="L23" s="575"/>
      <c r="M23" s="561">
        <f>G23*0.01/'TC5'!F23</f>
        <v>0.19433071336309063</v>
      </c>
    </row>
    <row r="24" spans="1:13" s="87" customFormat="1" ht="15" customHeight="1" x14ac:dyDescent="0.2">
      <c r="A24" s="92">
        <v>1928</v>
      </c>
      <c r="B24" s="425">
        <f>avgpoinc!Y17</f>
        <v>281119.55196830409</v>
      </c>
      <c r="C24" s="317">
        <f>avgpoinc!Z17</f>
        <v>303222.36939165572</v>
      </c>
      <c r="D24" s="353"/>
      <c r="E24" s="314"/>
      <c r="F24" s="314"/>
      <c r="G24" s="84">
        <f>avgpoinc!AD17</f>
        <v>444843.42906614993</v>
      </c>
      <c r="H24" s="530">
        <f>B24*0.01/'TC5'!B24</f>
        <v>0.19343549497592566</v>
      </c>
      <c r="I24" s="541">
        <f>C24*0.01/'TC5'!B24</f>
        <v>0.20864421809288122</v>
      </c>
      <c r="J24" s="575"/>
      <c r="K24" s="541"/>
      <c r="L24" s="575"/>
      <c r="M24" s="561">
        <f>G24*0.01/'TC5'!F24</f>
        <v>0.20346041536083467</v>
      </c>
    </row>
    <row r="25" spans="1:13" s="87" customFormat="1" ht="15" customHeight="1" x14ac:dyDescent="0.2">
      <c r="A25" s="91">
        <v>1929</v>
      </c>
      <c r="B25" s="426">
        <f>avgpoinc!Y18</f>
        <v>288588.94622791646</v>
      </c>
      <c r="C25" s="316">
        <f>avgpoinc!Z18</f>
        <v>311448.32766525017</v>
      </c>
      <c r="D25" s="354"/>
      <c r="E25" s="315"/>
      <c r="F25" s="315"/>
      <c r="G25" s="88">
        <f>avgpoinc!AD18</f>
        <v>458777.67674747814</v>
      </c>
      <c r="H25" s="531">
        <f>B25*0.01/'TC5'!B25</f>
        <v>0.18914520484402644</v>
      </c>
      <c r="I25" s="542">
        <f>C25*0.01/'TC5'!B25</f>
        <v>0.20412756103294816</v>
      </c>
      <c r="J25" s="576"/>
      <c r="K25" s="542"/>
      <c r="L25" s="576"/>
      <c r="M25" s="562">
        <f>G25*0.01/'TC5'!F25</f>
        <v>0.19914789694564519</v>
      </c>
    </row>
    <row r="26" spans="1:13" s="87" customFormat="1" ht="15" customHeight="1" x14ac:dyDescent="0.2">
      <c r="A26" s="92">
        <v>1930</v>
      </c>
      <c r="B26" s="425">
        <f>avgpoinc!Y19</f>
        <v>220212.92628909336</v>
      </c>
      <c r="C26" s="317">
        <f>avgpoinc!Z19</f>
        <v>240687.19766680952</v>
      </c>
      <c r="D26" s="353"/>
      <c r="E26" s="314"/>
      <c r="F26" s="314"/>
      <c r="G26" s="84">
        <f>avgpoinc!AD19</f>
        <v>354827.28564057575</v>
      </c>
      <c r="H26" s="530">
        <f>B26*0.01/'TC5'!B26</f>
        <v>0.1601486847196793</v>
      </c>
      <c r="I26" s="541">
        <f>C26*0.01/'TC5'!B26</f>
        <v>0.17503849017746823</v>
      </c>
      <c r="J26" s="575"/>
      <c r="K26" s="541"/>
      <c r="L26" s="575"/>
      <c r="M26" s="561">
        <f>G26*0.01/'TC5'!F26</f>
        <v>0.17002652385481759</v>
      </c>
    </row>
    <row r="27" spans="1:13" s="87" customFormat="1" ht="15" customHeight="1" x14ac:dyDescent="0.2">
      <c r="A27" s="92">
        <v>1931</v>
      </c>
      <c r="B27" s="425">
        <f>avgpoinc!Y20</f>
        <v>168025.1369259934</v>
      </c>
      <c r="C27" s="317">
        <f>avgpoinc!Z20</f>
        <v>186491.63721900643</v>
      </c>
      <c r="D27" s="353"/>
      <c r="E27" s="314"/>
      <c r="F27" s="314"/>
      <c r="G27" s="84">
        <f>avgpoinc!AD20</f>
        <v>273053.00431438035</v>
      </c>
      <c r="H27" s="530">
        <f>B27*0.01/'TC5'!B27</f>
        <v>0.13679856326181825</v>
      </c>
      <c r="I27" s="541">
        <f>C27*0.01/'TC5'!B27</f>
        <v>0.15183316317213277</v>
      </c>
      <c r="J27" s="575"/>
      <c r="K27" s="541"/>
      <c r="L27" s="575"/>
      <c r="M27" s="561">
        <f>G27*0.01/'TC5'!F27</f>
        <v>0.14641156156297852</v>
      </c>
    </row>
    <row r="28" spans="1:13" s="87" customFormat="1" ht="15" customHeight="1" x14ac:dyDescent="0.2">
      <c r="A28" s="92">
        <v>1932</v>
      </c>
      <c r="B28" s="425">
        <f>avgpoinc!Y21</f>
        <v>137124.58418322619</v>
      </c>
      <c r="C28" s="317">
        <f>avgpoinc!Z21</f>
        <v>152407.01979116281</v>
      </c>
      <c r="D28" s="353"/>
      <c r="E28" s="314"/>
      <c r="F28" s="314"/>
      <c r="G28" s="84">
        <f>avgpoinc!AD21</f>
        <v>222281.43799381828</v>
      </c>
      <c r="H28" s="530">
        <f>B28*0.01/'TC5'!B28</f>
        <v>0.13195014094322968</v>
      </c>
      <c r="I28" s="541">
        <f>C28*0.01/'TC5'!B28</f>
        <v>0.14665588859916126</v>
      </c>
      <c r="J28" s="575"/>
      <c r="K28" s="541"/>
      <c r="L28" s="575"/>
      <c r="M28" s="561">
        <f>G28*0.01/'TC5'!F28</f>
        <v>0.14074802673797512</v>
      </c>
    </row>
    <row r="29" spans="1:13" s="87" customFormat="1" ht="15" customHeight="1" x14ac:dyDescent="0.2">
      <c r="A29" s="92">
        <v>1933</v>
      </c>
      <c r="B29" s="425">
        <f>avgpoinc!Y22</f>
        <v>139573.97476452991</v>
      </c>
      <c r="C29" s="317">
        <f>avgpoinc!Z22</f>
        <v>155085.76333521563</v>
      </c>
      <c r="D29" s="353"/>
      <c r="E29" s="314"/>
      <c r="F29" s="314"/>
      <c r="G29" s="84">
        <f>avgpoinc!AD22</f>
        <v>226117.28408646633</v>
      </c>
      <c r="H29" s="530">
        <f>B29*0.01/'TC5'!B29</f>
        <v>0.13885995359668618</v>
      </c>
      <c r="I29" s="541">
        <f>C29*0.01/'TC5'!B29</f>
        <v>0.15429238822327687</v>
      </c>
      <c r="J29" s="575"/>
      <c r="K29" s="541"/>
      <c r="L29" s="575"/>
      <c r="M29" s="561">
        <f>G29*0.01/'TC5'!F29</f>
        <v>0.14782503292262228</v>
      </c>
    </row>
    <row r="30" spans="1:13" s="87" customFormat="1" ht="15" customHeight="1" x14ac:dyDescent="0.2">
      <c r="A30" s="92">
        <v>1934</v>
      </c>
      <c r="B30" s="425">
        <f>avgpoinc!Y23</f>
        <v>180558.3636096417</v>
      </c>
      <c r="C30" s="317">
        <f>avgpoinc!Z23</f>
        <v>198093.49615988755</v>
      </c>
      <c r="D30" s="353"/>
      <c r="E30" s="314"/>
      <c r="F30" s="314"/>
      <c r="G30" s="84">
        <f>avgpoinc!AD23</f>
        <v>291151.49533163622</v>
      </c>
      <c r="H30" s="530">
        <f>B30*0.01/'TC5'!B30</f>
        <v>0.16002184810934872</v>
      </c>
      <c r="I30" s="541">
        <f>C30*0.01/'TC5'!B30</f>
        <v>0.17556255340505678</v>
      </c>
      <c r="J30" s="575"/>
      <c r="K30" s="541"/>
      <c r="L30" s="575"/>
      <c r="M30" s="561">
        <f>G30*0.01/'TC5'!F30</f>
        <v>0.16928953339512978</v>
      </c>
    </row>
    <row r="31" spans="1:13" s="87" customFormat="1" ht="15" customHeight="1" x14ac:dyDescent="0.2">
      <c r="A31" s="92">
        <v>1935</v>
      </c>
      <c r="B31" s="425">
        <f>avgpoinc!Y24</f>
        <v>199615.74651033923</v>
      </c>
      <c r="C31" s="317">
        <f>avgpoinc!Z24</f>
        <v>221020.96881632923</v>
      </c>
      <c r="D31" s="353"/>
      <c r="E31" s="314"/>
      <c r="F31" s="314"/>
      <c r="G31" s="84">
        <f>avgpoinc!AD24</f>
        <v>324652.60192186164</v>
      </c>
      <c r="H31" s="530">
        <f>B31*0.01/'TC5'!B31</f>
        <v>0.16123127916482188</v>
      </c>
      <c r="I31" s="541">
        <f>C31*0.01/'TC5'!B31</f>
        <v>0.17852045315803386</v>
      </c>
      <c r="J31" s="575"/>
      <c r="K31" s="541"/>
      <c r="L31" s="575"/>
      <c r="M31" s="561">
        <f>G31*0.01/'TC5'!F31</f>
        <v>0.17191941129358293</v>
      </c>
    </row>
    <row r="32" spans="1:13" s="87" customFormat="1" ht="15" customHeight="1" x14ac:dyDescent="0.2">
      <c r="A32" s="92">
        <v>1936</v>
      </c>
      <c r="B32" s="425">
        <f>avgpoinc!Y25</f>
        <v>231864.28809282914</v>
      </c>
      <c r="C32" s="317">
        <f>avgpoinc!Z25</f>
        <v>253198.23302462886</v>
      </c>
      <c r="D32" s="353"/>
      <c r="E32" s="314"/>
      <c r="F32" s="314"/>
      <c r="G32" s="84">
        <f>avgpoinc!AD25</f>
        <v>373547.17993288109</v>
      </c>
      <c r="H32" s="530">
        <f>B32*0.01/'TC5'!B32</f>
        <v>0.16950970337548621</v>
      </c>
      <c r="I32" s="541">
        <f>C32*0.01/'TC5'!B32</f>
        <v>0.18510637290559728</v>
      </c>
      <c r="J32" s="575"/>
      <c r="K32" s="541"/>
      <c r="L32" s="575"/>
      <c r="M32" s="561">
        <f>G32*0.01/'TC5'!F32</f>
        <v>0.17898112990307688</v>
      </c>
    </row>
    <row r="33" spans="1:13" s="87" customFormat="1" ht="15" customHeight="1" x14ac:dyDescent="0.2">
      <c r="A33" s="92">
        <v>1937</v>
      </c>
      <c r="B33" s="425">
        <f>avgpoinc!Y26</f>
        <v>238798.07564971555</v>
      </c>
      <c r="C33" s="317">
        <f>avgpoinc!Z26</f>
        <v>263817.49082511064</v>
      </c>
      <c r="D33" s="353"/>
      <c r="E33" s="314"/>
      <c r="F33" s="314"/>
      <c r="G33" s="84">
        <f>avgpoinc!AD26</f>
        <v>387363.35028138699</v>
      </c>
      <c r="H33" s="530">
        <f>B33*0.01/'TC5'!B33</f>
        <v>0.1638206016795149</v>
      </c>
      <c r="I33" s="541">
        <f>C33*0.01/'TC5'!B33</f>
        <v>0.18098445711072467</v>
      </c>
      <c r="J33" s="575"/>
      <c r="K33" s="541"/>
      <c r="L33" s="575"/>
      <c r="M33" s="561">
        <f>G33*0.01/'TC5'!F33</f>
        <v>0.17416422626922765</v>
      </c>
    </row>
    <row r="34" spans="1:13" s="87" customFormat="1" ht="15" customHeight="1" x14ac:dyDescent="0.2">
      <c r="A34" s="92">
        <v>1938</v>
      </c>
      <c r="B34" s="425">
        <f>avgpoinc!Y27</f>
        <v>197197.74107392732</v>
      </c>
      <c r="C34" s="317">
        <f>avgpoinc!Z27</f>
        <v>219562.69182714884</v>
      </c>
      <c r="D34" s="353"/>
      <c r="E34" s="314"/>
      <c r="F34" s="314"/>
      <c r="G34" s="84">
        <f>avgpoinc!AD27</f>
        <v>321133.65453584364</v>
      </c>
      <c r="H34" s="530">
        <f>B34*0.01/'TC5'!B34</f>
        <v>0.14566615051177811</v>
      </c>
      <c r="I34" s="541">
        <f>C34*0.01/'TC5'!B34</f>
        <v>0.1621867062994124</v>
      </c>
      <c r="J34" s="575"/>
      <c r="K34" s="541"/>
      <c r="L34" s="575"/>
      <c r="M34" s="561">
        <f>G34*0.01/'TC5'!F34</f>
        <v>0.1556493907212762</v>
      </c>
    </row>
    <row r="35" spans="1:13" s="87" customFormat="1" ht="15" customHeight="1" x14ac:dyDescent="0.2">
      <c r="A35" s="91">
        <v>1939</v>
      </c>
      <c r="B35" s="426">
        <f>avgpoinc!Y28</f>
        <v>234807.61862397037</v>
      </c>
      <c r="C35" s="316">
        <f>avgpoinc!Z28</f>
        <v>257789.20905304496</v>
      </c>
      <c r="D35" s="354"/>
      <c r="E35" s="315"/>
      <c r="F35" s="315"/>
      <c r="G35" s="88">
        <f>avgpoinc!AD28</f>
        <v>378381.73390023201</v>
      </c>
      <c r="H35" s="531">
        <f>B35*0.01/'TC5'!B35</f>
        <v>0.16206140274673653</v>
      </c>
      <c r="I35" s="542">
        <f>C35*0.01/'TC5'!B35</f>
        <v>0.17792302088380063</v>
      </c>
      <c r="J35" s="576"/>
      <c r="K35" s="542"/>
      <c r="L35" s="576"/>
      <c r="M35" s="562">
        <f>G35*0.01/'TC5'!F35</f>
        <v>0.17163084705274609</v>
      </c>
    </row>
    <row r="36" spans="1:13" s="87" customFormat="1" ht="15" customHeight="1" x14ac:dyDescent="0.2">
      <c r="A36" s="92">
        <v>1940</v>
      </c>
      <c r="B36" s="425">
        <f>avgpoinc!Y29</f>
        <v>267862.63172810688</v>
      </c>
      <c r="C36" s="317">
        <f>avgpoinc!Z29</f>
        <v>291534.10465719172</v>
      </c>
      <c r="D36" s="353"/>
      <c r="E36" s="314"/>
      <c r="F36" s="314"/>
      <c r="G36" s="84">
        <f>avgpoinc!AD29</f>
        <v>429406.32314490021</v>
      </c>
      <c r="H36" s="530">
        <f>B36*0.01/'TC5'!B36</f>
        <v>0.17035593185734421</v>
      </c>
      <c r="I36" s="541">
        <f>C36*0.01/'TC5'!B36</f>
        <v>0.18541057312348169</v>
      </c>
      <c r="J36" s="575"/>
      <c r="K36" s="541"/>
      <c r="L36" s="575"/>
      <c r="M36" s="561">
        <f>G36*0.01/'TC5'!F36</f>
        <v>0.17963147695586915</v>
      </c>
    </row>
    <row r="37" spans="1:13" s="87" customFormat="1" ht="15" customHeight="1" x14ac:dyDescent="0.2">
      <c r="A37" s="92">
        <v>1941</v>
      </c>
      <c r="B37" s="425">
        <f>avgpoinc!Y30</f>
        <v>303797.99754886254</v>
      </c>
      <c r="C37" s="317">
        <f>avgpoinc!Z30</f>
        <v>332886.71668282984</v>
      </c>
      <c r="D37" s="353"/>
      <c r="E37" s="314"/>
      <c r="F37" s="314"/>
      <c r="G37" s="84">
        <f>avgpoinc!AD30</f>
        <v>493904.41880149103</v>
      </c>
      <c r="H37" s="530">
        <f>B37*0.01/'TC5'!B37</f>
        <v>0.1628915712392964</v>
      </c>
      <c r="I37" s="541">
        <f>C37*0.01/'TC5'!B37</f>
        <v>0.17848847182225175</v>
      </c>
      <c r="J37" s="575"/>
      <c r="K37" s="541"/>
      <c r="L37" s="575"/>
      <c r="M37" s="561">
        <f>G37*0.01/'TC5'!F37</f>
        <v>0.17237491080467512</v>
      </c>
    </row>
    <row r="38" spans="1:13" s="87" customFormat="1" ht="15" customHeight="1" x14ac:dyDescent="0.2">
      <c r="A38" s="92">
        <v>1942</v>
      </c>
      <c r="B38" s="425">
        <f>avgpoinc!Y31</f>
        <v>326196.29778241471</v>
      </c>
      <c r="C38" s="317">
        <f>avgpoinc!Z31</f>
        <v>365520.76522850175</v>
      </c>
      <c r="D38" s="353"/>
      <c r="E38" s="314"/>
      <c r="F38" s="314"/>
      <c r="G38" s="84">
        <f>avgpoinc!AD31</f>
        <v>541573.07319815073</v>
      </c>
      <c r="H38" s="530">
        <f>B38*0.01/'TC5'!B38</f>
        <v>0.14787849551125395</v>
      </c>
      <c r="I38" s="541">
        <f>C38*0.01/'TC5'!B38</f>
        <v>0.16570592985751262</v>
      </c>
      <c r="J38" s="575"/>
      <c r="K38" s="541"/>
      <c r="L38" s="575"/>
      <c r="M38" s="561">
        <f>G38*0.01/'TC5'!F38</f>
        <v>0.15827630357123151</v>
      </c>
    </row>
    <row r="39" spans="1:13" s="87" customFormat="1" ht="15" customHeight="1" x14ac:dyDescent="0.2">
      <c r="A39" s="92">
        <v>1943</v>
      </c>
      <c r="B39" s="425">
        <f>avgpoinc!Y32</f>
        <v>320974.41684358468</v>
      </c>
      <c r="C39" s="317">
        <f>avgpoinc!Z32</f>
        <v>365446.65346714854</v>
      </c>
      <c r="D39" s="353"/>
      <c r="E39" s="314"/>
      <c r="F39" s="314"/>
      <c r="G39" s="84">
        <f>avgpoinc!AD32</f>
        <v>541633.22561844112</v>
      </c>
      <c r="H39" s="530">
        <f>B39*0.01/'TC5'!B39</f>
        <v>0.12615459137081922</v>
      </c>
      <c r="I39" s="541">
        <f>C39*0.01/'TC5'!B39</f>
        <v>0.14363379389968026</v>
      </c>
      <c r="J39" s="575"/>
      <c r="K39" s="541"/>
      <c r="L39" s="575"/>
      <c r="M39" s="561">
        <f>G39*0.01/'TC5'!F39</f>
        <v>0.13626867353452249</v>
      </c>
    </row>
    <row r="40" spans="1:13" s="87" customFormat="1" ht="15" customHeight="1" x14ac:dyDescent="0.2">
      <c r="A40" s="92">
        <v>1944</v>
      </c>
      <c r="B40" s="425">
        <f>avgpoinc!Y33</f>
        <v>270249.69231951819</v>
      </c>
      <c r="C40" s="317">
        <f>avgpoinc!Z33</f>
        <v>319250.89783546532</v>
      </c>
      <c r="D40" s="353"/>
      <c r="E40" s="314"/>
      <c r="F40" s="314"/>
      <c r="G40" s="84">
        <f>avgpoinc!AD33</f>
        <v>470860.18912807252</v>
      </c>
      <c r="H40" s="530">
        <f>B40*0.01/'TC5'!B40</f>
        <v>0.10291576980636186</v>
      </c>
      <c r="I40" s="541">
        <f>C40*0.01/'TC5'!B40</f>
        <v>0.1215762787003038</v>
      </c>
      <c r="J40" s="575"/>
      <c r="K40" s="541"/>
      <c r="L40" s="575"/>
      <c r="M40" s="561">
        <f>G40*0.01/'TC5'!F40</f>
        <v>0.11385810732783382</v>
      </c>
    </row>
    <row r="41" spans="1:13" s="87" customFormat="1" ht="15" customHeight="1" x14ac:dyDescent="0.2">
      <c r="A41" s="92">
        <v>1945</v>
      </c>
      <c r="B41" s="425">
        <f>avgpoinc!Y34</f>
        <v>231988.7272921894</v>
      </c>
      <c r="C41" s="317">
        <f>avgpoinc!Z34</f>
        <v>279970.92859816138</v>
      </c>
      <c r="D41" s="353"/>
      <c r="E41" s="314"/>
      <c r="F41" s="314"/>
      <c r="G41" s="84">
        <f>avgpoinc!AD34</f>
        <v>412820.55095546617</v>
      </c>
      <c r="H41" s="530">
        <f>B41*0.01/'TC5'!B41</f>
        <v>9.1960036948831078E-2</v>
      </c>
      <c r="I41" s="541">
        <f>C41*0.01/'TC5'!B41</f>
        <v>0.11098012062481921</v>
      </c>
      <c r="J41" s="575"/>
      <c r="K41" s="541"/>
      <c r="L41" s="575"/>
      <c r="M41" s="561">
        <f>G41*0.01/'TC5'!F41</f>
        <v>0.10303926303276593</v>
      </c>
    </row>
    <row r="42" spans="1:13" s="87" customFormat="1" ht="15" customHeight="1" x14ac:dyDescent="0.2">
      <c r="A42" s="92">
        <v>1946</v>
      </c>
      <c r="B42" s="425">
        <f>avgpoinc!Y35</f>
        <v>218784.35528830893</v>
      </c>
      <c r="C42" s="317">
        <f>avgpoinc!Z35</f>
        <v>259611.76200351308</v>
      </c>
      <c r="D42" s="353"/>
      <c r="E42" s="314"/>
      <c r="F42" s="314"/>
      <c r="G42" s="84">
        <f>avgpoinc!AD35</f>
        <v>390486.25005120668</v>
      </c>
      <c r="H42" s="530">
        <f>B42*0.01/'TC5'!B42</f>
        <v>9.9229089939309983E-2</v>
      </c>
      <c r="I42" s="541">
        <f>C42*0.01/'TC5'!B42</f>
        <v>0.11774625679794172</v>
      </c>
      <c r="J42" s="575"/>
      <c r="K42" s="541"/>
      <c r="L42" s="575"/>
      <c r="M42" s="561">
        <f>G42*0.01/'TC5'!F42</f>
        <v>0.110623047628796</v>
      </c>
    </row>
    <row r="43" spans="1:13" s="87" customFormat="1" ht="15" customHeight="1" x14ac:dyDescent="0.2">
      <c r="A43" s="92">
        <v>1947</v>
      </c>
      <c r="B43" s="425">
        <f>avgpoinc!Y36</f>
        <v>219842.92029242232</v>
      </c>
      <c r="C43" s="317">
        <f>avgpoinc!Z36</f>
        <v>255662.94522928266</v>
      </c>
      <c r="D43" s="353"/>
      <c r="E43" s="314"/>
      <c r="F43" s="314"/>
      <c r="G43" s="84">
        <f>avgpoinc!AD36</f>
        <v>387405.25819426845</v>
      </c>
      <c r="H43" s="530">
        <f>B43*0.01/'TC5'!B43</f>
        <v>0.10284105403816265</v>
      </c>
      <c r="I43" s="541">
        <f>C43*0.01/'TC5'!B43</f>
        <v>0.11959742315516697</v>
      </c>
      <c r="J43" s="575"/>
      <c r="K43" s="541"/>
      <c r="L43" s="575"/>
      <c r="M43" s="561">
        <f>G43*0.01/'TC5'!F43</f>
        <v>0.11327345667411723</v>
      </c>
    </row>
    <row r="44" spans="1:13" s="87" customFormat="1" ht="15" customHeight="1" x14ac:dyDescent="0.2">
      <c r="A44" s="92">
        <v>1948</v>
      </c>
      <c r="B44" s="425">
        <f>avgpoinc!Y37</f>
        <v>262716.27016515977</v>
      </c>
      <c r="C44" s="317">
        <f>avgpoinc!Z37</f>
        <v>299575.48338750185</v>
      </c>
      <c r="D44" s="353"/>
      <c r="E44" s="314"/>
      <c r="F44" s="314"/>
      <c r="G44" s="84">
        <f>avgpoinc!AD37</f>
        <v>458950.05656826333</v>
      </c>
      <c r="H44" s="530">
        <f>B44*0.01/'TC5'!B44</f>
        <v>0.11722760795903338</v>
      </c>
      <c r="I44" s="541">
        <f>C44*0.01/'TC5'!B44</f>
        <v>0.13367469513254851</v>
      </c>
      <c r="J44" s="575"/>
      <c r="K44" s="541"/>
      <c r="L44" s="575"/>
      <c r="M44" s="561">
        <f>G44*0.01/'TC5'!F44</f>
        <v>0.12769074078857234</v>
      </c>
    </row>
    <row r="45" spans="1:13" s="87" customFormat="1" ht="15" customHeight="1" x14ac:dyDescent="0.2">
      <c r="A45" s="91">
        <v>1949</v>
      </c>
      <c r="B45" s="426">
        <f>avgpoinc!Y38</f>
        <v>253081.79246599897</v>
      </c>
      <c r="C45" s="316">
        <f>avgpoinc!Z38</f>
        <v>287394.30923964072</v>
      </c>
      <c r="D45" s="354"/>
      <c r="E45" s="315"/>
      <c r="F45" s="315"/>
      <c r="G45" s="88">
        <f>avgpoinc!AD38</f>
        <v>441670.98484153021</v>
      </c>
      <c r="H45" s="531">
        <f>B45*0.01/'TC5'!B45</f>
        <v>0.11683861535464049</v>
      </c>
      <c r="I45" s="542">
        <f>C45*0.01/'TC5'!B45</f>
        <v>0.13267945048585122</v>
      </c>
      <c r="J45" s="576"/>
      <c r="K45" s="542"/>
      <c r="L45" s="576"/>
      <c r="M45" s="562">
        <f>G45*0.01/'TC5'!F45</f>
        <v>0.12681832335998425</v>
      </c>
    </row>
    <row r="46" spans="1:13" s="87" customFormat="1" ht="15" customHeight="1" x14ac:dyDescent="0.2">
      <c r="A46" s="92">
        <v>1950</v>
      </c>
      <c r="B46" s="425">
        <f>avgpoinc!Y39</f>
        <v>269838.08588598593</v>
      </c>
      <c r="C46" s="317">
        <f>avgpoinc!Z39</f>
        <v>306427.89298344357</v>
      </c>
      <c r="D46" s="353"/>
      <c r="E46" s="314"/>
      <c r="F46" s="314"/>
      <c r="G46" s="84">
        <f>avgpoinc!AD39</f>
        <v>469322.36254521075</v>
      </c>
      <c r="H46" s="530">
        <f>B46*0.01/'TC5'!B46</f>
        <v>0.11430671389345824</v>
      </c>
      <c r="I46" s="541">
        <f>C46*0.01/'TC5'!B46</f>
        <v>0.12980660375360617</v>
      </c>
      <c r="J46" s="575"/>
      <c r="K46" s="541"/>
      <c r="L46" s="575"/>
      <c r="M46" s="561">
        <f>G46*0.01/'TC5'!F46</f>
        <v>0.12387185278578725</v>
      </c>
    </row>
    <row r="47" spans="1:13" s="87" customFormat="1" ht="15" customHeight="1" x14ac:dyDescent="0.2">
      <c r="A47" s="92">
        <v>1951</v>
      </c>
      <c r="B47" s="425">
        <f>avgpoinc!Y40</f>
        <v>272537.48103373148</v>
      </c>
      <c r="C47" s="317">
        <f>avgpoinc!Z40</f>
        <v>312612.58839116595</v>
      </c>
      <c r="D47" s="353"/>
      <c r="E47" s="314"/>
      <c r="F47" s="314"/>
      <c r="G47" s="84">
        <f>avgpoinc!AD40</f>
        <v>477727.27557751996</v>
      </c>
      <c r="H47" s="530">
        <f>B47*0.01/'TC5'!B47</f>
        <v>0.10806576473453558</v>
      </c>
      <c r="I47" s="541">
        <f>C47*0.01/'TC5'!B47</f>
        <v>0.12395622907350758</v>
      </c>
      <c r="J47" s="575"/>
      <c r="K47" s="541"/>
      <c r="L47" s="575"/>
      <c r="M47" s="561">
        <f>G47*0.01/'TC5'!F47</f>
        <v>0.11774307799518229</v>
      </c>
    </row>
    <row r="48" spans="1:13" s="87" customFormat="1" ht="15" customHeight="1" x14ac:dyDescent="0.2">
      <c r="A48" s="92">
        <v>1952</v>
      </c>
      <c r="B48" s="425">
        <f>avgpoinc!Y41</f>
        <v>270201.43713583337</v>
      </c>
      <c r="C48" s="317">
        <f>avgpoinc!Z41</f>
        <v>309919.6921092954</v>
      </c>
      <c r="D48" s="353"/>
      <c r="E48" s="314"/>
      <c r="F48" s="314"/>
      <c r="G48" s="84">
        <f>avgpoinc!AD41</f>
        <v>474295.64616335614</v>
      </c>
      <c r="H48" s="530">
        <f>B48*0.01/'TC5'!B48</f>
        <v>0.10444166580497237</v>
      </c>
      <c r="I48" s="541">
        <f>C48*0.01/'TC5'!B48</f>
        <v>0.11979406642973157</v>
      </c>
      <c r="J48" s="575"/>
      <c r="K48" s="541"/>
      <c r="L48" s="575"/>
      <c r="M48" s="561">
        <f>G48*0.01/'TC5'!F48</f>
        <v>0.11376555386668684</v>
      </c>
    </row>
    <row r="49" spans="1:13" s="87" customFormat="1" ht="15" customHeight="1" x14ac:dyDescent="0.2">
      <c r="A49" s="92">
        <v>1953</v>
      </c>
      <c r="B49" s="425">
        <f>avgpoinc!Y42</f>
        <v>260315.30865891674</v>
      </c>
      <c r="C49" s="317">
        <f>avgpoinc!Z42</f>
        <v>300244.13498656015</v>
      </c>
      <c r="D49" s="353"/>
      <c r="E49" s="314"/>
      <c r="F49" s="314"/>
      <c r="G49" s="84">
        <f>avgpoinc!AD42</f>
        <v>458371.07757800835</v>
      </c>
      <c r="H49" s="530">
        <f>B49*0.01/'TC5'!B49</f>
        <v>9.763684082509369E-2</v>
      </c>
      <c r="I49" s="541">
        <f>C49*0.01/'TC5'!B49</f>
        <v>0.11261300369684032</v>
      </c>
      <c r="J49" s="575"/>
      <c r="K49" s="541"/>
      <c r="L49" s="575"/>
      <c r="M49" s="561">
        <f>G49*0.01/'TC5'!F49</f>
        <v>0.10664875235126124</v>
      </c>
    </row>
    <row r="50" spans="1:13" s="87" customFormat="1" ht="15" customHeight="1" x14ac:dyDescent="0.2">
      <c r="A50" s="92">
        <v>1954</v>
      </c>
      <c r="B50" s="425">
        <f>avgpoinc!Y43</f>
        <v>259626.18693791784</v>
      </c>
      <c r="C50" s="317">
        <f>avgpoinc!Z43</f>
        <v>297703.88190636918</v>
      </c>
      <c r="D50" s="353"/>
      <c r="E50" s="314"/>
      <c r="F50" s="314"/>
      <c r="G50" s="84">
        <f>avgpoinc!AD43</f>
        <v>455943.55658845487</v>
      </c>
      <c r="H50" s="530">
        <f>B50*0.01/'TC5'!B50</f>
        <v>9.9489967444941887E-2</v>
      </c>
      <c r="I50" s="541">
        <f>C50*0.01/'TC5'!B50</f>
        <v>0.11408151800257314</v>
      </c>
      <c r="J50" s="575"/>
      <c r="K50" s="541"/>
      <c r="L50" s="575"/>
      <c r="M50" s="561">
        <f>G50*0.01/'TC5'!F50</f>
        <v>0.10842959927577676</v>
      </c>
    </row>
    <row r="51" spans="1:13" s="87" customFormat="1" ht="15" customHeight="1" x14ac:dyDescent="0.2">
      <c r="A51" s="92">
        <v>1955</v>
      </c>
      <c r="B51" s="425">
        <f>avgpoinc!Y44</f>
        <v>292350.35364947782</v>
      </c>
      <c r="C51" s="317">
        <f>avgpoinc!Z44</f>
        <v>330348.15484229359</v>
      </c>
      <c r="D51" s="353"/>
      <c r="E51" s="314"/>
      <c r="F51" s="314"/>
      <c r="G51" s="84">
        <f>avgpoinc!AD44</f>
        <v>509098.17664960807</v>
      </c>
      <c r="H51" s="530">
        <f>B51*0.01/'TC5'!B51</f>
        <v>0.10455840018046181</v>
      </c>
      <c r="I51" s="541">
        <f>C51*0.01/'TC5'!B51</f>
        <v>0.11814822230142148</v>
      </c>
      <c r="J51" s="575"/>
      <c r="K51" s="541"/>
      <c r="L51" s="575"/>
      <c r="M51" s="561">
        <f>G51*0.01/'TC5'!F51</f>
        <v>0.11308781543215755</v>
      </c>
    </row>
    <row r="52" spans="1:13" s="87" customFormat="1" ht="15" customHeight="1" x14ac:dyDescent="0.2">
      <c r="A52" s="92">
        <v>1956</v>
      </c>
      <c r="B52" s="425">
        <f>avgpoinc!Y45</f>
        <v>277796.86538930115</v>
      </c>
      <c r="C52" s="317">
        <f>avgpoinc!Z45</f>
        <v>316655.51149905677</v>
      </c>
      <c r="D52" s="353"/>
      <c r="E52" s="314"/>
      <c r="F52" s="314"/>
      <c r="G52" s="84">
        <f>avgpoinc!AD45</f>
        <v>486106.86992287543</v>
      </c>
      <c r="H52" s="530">
        <f>B52*0.01/'TC5'!B52</f>
        <v>9.7501056867361977E-2</v>
      </c>
      <c r="I52" s="541">
        <f>C52*0.01/'TC5'!B52</f>
        <v>0.11113965231668953</v>
      </c>
      <c r="J52" s="575"/>
      <c r="K52" s="541"/>
      <c r="L52" s="575"/>
      <c r="M52" s="561">
        <f>G52*0.01/'TC5'!F52</f>
        <v>0.1059585007128751</v>
      </c>
    </row>
    <row r="53" spans="1:13" s="87" customFormat="1" ht="15" customHeight="1" x14ac:dyDescent="0.2">
      <c r="A53" s="92">
        <v>1957</v>
      </c>
      <c r="B53" s="425">
        <f>avgpoinc!Y46</f>
        <v>277043.95942744985</v>
      </c>
      <c r="C53" s="317">
        <f>avgpoinc!Z46</f>
        <v>315293.71473535046</v>
      </c>
      <c r="D53" s="353"/>
      <c r="E53" s="314"/>
      <c r="F53" s="314"/>
      <c r="G53" s="84">
        <f>avgpoinc!AD46</f>
        <v>483970.9383321628</v>
      </c>
      <c r="H53" s="530">
        <f>B53*0.01/'TC5'!B53</f>
        <v>9.7046488407925499E-2</v>
      </c>
      <c r="I53" s="541">
        <f>C53*0.01/'TC5'!B53</f>
        <v>0.11044510010393771</v>
      </c>
      <c r="J53" s="575"/>
      <c r="K53" s="541"/>
      <c r="L53" s="575"/>
      <c r="M53" s="561">
        <f>G53*0.01/'TC5'!F53</f>
        <v>0.10533551188888231</v>
      </c>
    </row>
    <row r="54" spans="1:13" s="87" customFormat="1" ht="15" customHeight="1" x14ac:dyDescent="0.2">
      <c r="A54" s="92">
        <v>1958</v>
      </c>
      <c r="B54" s="425">
        <f>avgpoinc!Y47</f>
        <v>252823.31121794981</v>
      </c>
      <c r="C54" s="317">
        <f>avgpoinc!Z47</f>
        <v>291370.42063027667</v>
      </c>
      <c r="D54" s="353"/>
      <c r="E54" s="314"/>
      <c r="F54" s="314"/>
      <c r="G54" s="84">
        <f>avgpoinc!AD47</f>
        <v>445315.43706586637</v>
      </c>
      <c r="H54" s="530">
        <f>B54*0.01/'TC5'!B54</f>
        <v>9.1122866122772261E-2</v>
      </c>
      <c r="I54" s="541">
        <f>C54*0.01/'TC5'!B54</f>
        <v>0.10501605925230648</v>
      </c>
      <c r="J54" s="575"/>
      <c r="K54" s="541"/>
      <c r="L54" s="575"/>
      <c r="M54" s="561">
        <f>G54*0.01/'TC5'!F54</f>
        <v>9.9725779633546383E-2</v>
      </c>
    </row>
    <row r="55" spans="1:13" s="87" customFormat="1" ht="15" customHeight="1" x14ac:dyDescent="0.2">
      <c r="A55" s="91">
        <v>1959</v>
      </c>
      <c r="B55" s="426">
        <f>avgpoinc!Y48</f>
        <v>281070.35787849472</v>
      </c>
      <c r="C55" s="316">
        <f>avgpoinc!Z48</f>
        <v>317705.88835041912</v>
      </c>
      <c r="D55" s="354"/>
      <c r="E55" s="315"/>
      <c r="F55" s="315"/>
      <c r="G55" s="88">
        <f>avgpoinc!AD48</f>
        <v>492122.76590167324</v>
      </c>
      <c r="H55" s="531">
        <f>B55*0.01/'TC5'!B55</f>
        <v>9.5330859218593147E-2</v>
      </c>
      <c r="I55" s="542">
        <f>C55*0.01/'TC5'!B55</f>
        <v>0.10775656153803621</v>
      </c>
      <c r="J55" s="576"/>
      <c r="K55" s="542"/>
      <c r="L55" s="576"/>
      <c r="M55" s="562">
        <f>G55*0.01/'TC5'!F55</f>
        <v>0.10319226100138577</v>
      </c>
    </row>
    <row r="56" spans="1:13" x14ac:dyDescent="0.2">
      <c r="A56" s="67">
        <v>1960</v>
      </c>
      <c r="B56" s="425">
        <f>avgpoinc!Y49</f>
        <v>274756.78089720733</v>
      </c>
      <c r="C56" s="317">
        <f>avgpoinc!Z49</f>
        <v>310488.61528319813</v>
      </c>
      <c r="D56" s="353"/>
      <c r="E56" s="314"/>
      <c r="F56" s="314"/>
      <c r="G56" s="84">
        <f>avgpoinc!AD49</f>
        <v>482889.21132799925</v>
      </c>
      <c r="H56" s="530">
        <f>B56*0.01/'TC5'!B56</f>
        <v>9.1490841083400859E-2</v>
      </c>
      <c r="I56" s="541">
        <f>C56*0.01/'TC5'!B56</f>
        <v>0.10338913007467471</v>
      </c>
      <c r="J56" s="575"/>
      <c r="K56" s="541"/>
      <c r="L56" s="575"/>
      <c r="M56" s="561">
        <f>G56*0.01/'TC5'!F56</f>
        <v>9.9212201023962526E-2</v>
      </c>
    </row>
    <row r="57" spans="1:13" x14ac:dyDescent="0.2">
      <c r="A57" s="67">
        <v>1961</v>
      </c>
      <c r="B57" s="425">
        <f>avgpoinc!Y50</f>
        <v>271105.55587662756</v>
      </c>
      <c r="C57" s="317">
        <f>avgpoinc!Z50</f>
        <v>307279.15089420124</v>
      </c>
      <c r="D57" s="353"/>
      <c r="E57" s="314"/>
      <c r="F57" s="314"/>
      <c r="G57" s="84">
        <f>avgpoinc!AD50</f>
        <v>473481.74050076155</v>
      </c>
      <c r="H57" s="530">
        <f>B57*0.01/'TC5'!B57</f>
        <v>8.9110573500031043E-2</v>
      </c>
      <c r="I57" s="541">
        <f>C57*0.01/'TC5'!B57</f>
        <v>0.10100059097735915</v>
      </c>
      <c r="J57" s="575"/>
      <c r="K57" s="541"/>
      <c r="L57" s="575"/>
      <c r="M57" s="561">
        <f>G57*0.01/'TC5'!F57</f>
        <v>9.6875726638344081E-2</v>
      </c>
    </row>
    <row r="58" spans="1:13" x14ac:dyDescent="0.2">
      <c r="A58" s="67">
        <v>1962</v>
      </c>
      <c r="B58" s="427">
        <f>avgpoinc!Y51</f>
        <v>297848.32055275928</v>
      </c>
      <c r="C58" s="318">
        <f>avgpoinc!Z51</f>
        <v>332564.73143072281</v>
      </c>
      <c r="D58" s="523">
        <f>avgpoinc!AA51</f>
        <v>268611.38497673598</v>
      </c>
      <c r="E58" s="523">
        <f>avgpoinc!AB51</f>
        <v>386472.01020804356</v>
      </c>
      <c r="F58" s="523">
        <f>avgpoinc!AC51</f>
        <v>248126.88348839985</v>
      </c>
      <c r="G58" s="81">
        <f>avgpoinc!AD51</f>
        <v>496141.70029407449</v>
      </c>
      <c r="H58" s="532">
        <f>B58*0.01/'TC5'!B58</f>
        <v>9.3230322003364549E-2</v>
      </c>
      <c r="I58" s="543">
        <f>C58*0.01/'TC5'!B58</f>
        <v>0.10409700125455855</v>
      </c>
      <c r="J58" s="543">
        <f>D58*0.01/'TC5'!C58</f>
        <v>8.2227081060409532E-2</v>
      </c>
      <c r="K58" s="543">
        <f>E58*0.01/'TC5'!D58</f>
        <v>8.4910653531551347E-2</v>
      </c>
      <c r="L58" s="543">
        <f>F58*0.01/'TC5'!E58</f>
        <v>0.12956942617893219</v>
      </c>
      <c r="M58" s="550">
        <f>G58*0.01/'TC5'!F58</f>
        <v>0.10059440881013872</v>
      </c>
    </row>
    <row r="59" spans="1:13" x14ac:dyDescent="0.2">
      <c r="A59" s="67">
        <v>1963</v>
      </c>
      <c r="B59" s="428">
        <f>avgpoinc!Y52</f>
        <v>313595.30000107433</v>
      </c>
      <c r="C59" s="319">
        <f>avgpoinc!Z52</f>
        <v>349430.57192814857</v>
      </c>
      <c r="D59" s="524">
        <f>avgpoinc!AA52</f>
        <v>280115.26236440247</v>
      </c>
      <c r="E59" s="524">
        <f>avgpoinc!AB52</f>
        <v>407570.1908464671</v>
      </c>
      <c r="F59" s="524">
        <f>avgpoinc!AC52</f>
        <v>263743.11434754019</v>
      </c>
      <c r="G59" s="62">
        <f>avgpoinc!AD52</f>
        <v>521348.25471261906</v>
      </c>
      <c r="H59" s="533">
        <f>B59*0.01/'TC5'!B59</f>
        <v>9.4967097043991117E-2</v>
      </c>
      <c r="I59" s="544">
        <f>C59*0.01/'TC5'!B59</f>
        <v>0.10581921041011813</v>
      </c>
      <c r="J59" s="551">
        <f>D59*0.01/'TC5'!C59</f>
        <v>8.271751476074661E-2</v>
      </c>
      <c r="K59" s="544">
        <f>E59*0.01/'TC5'!D59</f>
        <v>8.6230874314380729E-2</v>
      </c>
      <c r="L59" s="551">
        <f>F59*0.01/'TC5'!E59</f>
        <v>0.13310814930337284</v>
      </c>
      <c r="M59" s="552">
        <f>G59*0.01/'TC5'!F59</f>
        <v>0.10229163989424706</v>
      </c>
    </row>
    <row r="60" spans="1:13" x14ac:dyDescent="0.2">
      <c r="A60" s="67">
        <v>1964</v>
      </c>
      <c r="B60" s="428">
        <f>avgpoinc!Y53</f>
        <v>332443.89628290257</v>
      </c>
      <c r="C60" s="319">
        <f>avgpoinc!Z53</f>
        <v>369700.69306971558</v>
      </c>
      <c r="D60" s="524">
        <f>avgpoinc!AA53</f>
        <v>291619.13975206896</v>
      </c>
      <c r="E60" s="524">
        <f>avgpoinc!AB53</f>
        <v>428668.37148489064</v>
      </c>
      <c r="F60" s="524">
        <f>avgpoinc!AC53</f>
        <v>279359.34520668053</v>
      </c>
      <c r="G60" s="62">
        <f>avgpoinc!AD53</f>
        <v>553752.4572504086</v>
      </c>
      <c r="H60" s="533">
        <f>B60*0.01/'TC5'!B60</f>
        <v>9.6703872084617615E-2</v>
      </c>
      <c r="I60" s="544">
        <f>C60*0.01/'TC5'!B60</f>
        <v>0.10754141956567766</v>
      </c>
      <c r="J60" s="551">
        <f>D60*0.01/'TC5'!C60</f>
        <v>8.3174459636211409E-2</v>
      </c>
      <c r="K60" s="544">
        <f>E60*0.01/'TC5'!D60</f>
        <v>8.7456829845905318E-2</v>
      </c>
      <c r="L60" s="551">
        <f>F60*0.01/'TC5'!E60</f>
        <v>0.13641735911369321</v>
      </c>
      <c r="M60" s="552">
        <f>G60*0.01/'TC5'!F60</f>
        <v>0.10398887097835539</v>
      </c>
    </row>
    <row r="61" spans="1:13" x14ac:dyDescent="0.2">
      <c r="A61" s="67">
        <v>1965</v>
      </c>
      <c r="B61" s="428">
        <f>avgpoinc!Y54</f>
        <v>347542.607215225</v>
      </c>
      <c r="C61" s="319">
        <f>avgpoinc!Z54</f>
        <v>385226.29475138307</v>
      </c>
      <c r="D61" s="524">
        <f>avgpoinc!AA54</f>
        <v>305317.58645175758</v>
      </c>
      <c r="E61" s="524">
        <f>avgpoinc!AB54</f>
        <v>445144.6459091726</v>
      </c>
      <c r="F61" s="524">
        <f>avgpoinc!AC54</f>
        <v>294768.5566243293</v>
      </c>
      <c r="G61" s="62">
        <f>avgpoinc!AD54</f>
        <v>576173.79627304839</v>
      </c>
      <c r="H61" s="533">
        <f>B61*0.01/'TC5'!B61</f>
        <v>9.6132125705480589E-2</v>
      </c>
      <c r="I61" s="544">
        <f>C61*0.01/'TC5'!B61</f>
        <v>0.10655563324689868</v>
      </c>
      <c r="J61" s="551">
        <f>D61*0.01/'TC5'!C61</f>
        <v>8.3024435866994484E-2</v>
      </c>
      <c r="K61" s="544">
        <f>E61*0.01/'TC5'!D61</f>
        <v>8.65529897280541E-2</v>
      </c>
      <c r="L61" s="551">
        <f>F61*0.01/'TC5'!E61</f>
        <v>0.13673684069067735</v>
      </c>
      <c r="M61" s="552">
        <f>G61*0.01/'TC5'!F61</f>
        <v>0.10319147258996962</v>
      </c>
    </row>
    <row r="62" spans="1:13" x14ac:dyDescent="0.2">
      <c r="A62" s="67">
        <v>1966</v>
      </c>
      <c r="B62" s="428">
        <f>avgpoinc!Y55</f>
        <v>361563.48420451023</v>
      </c>
      <c r="C62" s="319">
        <f>avgpoinc!Z55</f>
        <v>399435.4349715857</v>
      </c>
      <c r="D62" s="524">
        <f>avgpoinc!AA55</f>
        <v>319016.0331514462</v>
      </c>
      <c r="E62" s="524">
        <f>avgpoinc!AB55</f>
        <v>461620.92033345462</v>
      </c>
      <c r="F62" s="524">
        <f>avgpoinc!AC55</f>
        <v>310177.76804197801</v>
      </c>
      <c r="G62" s="62">
        <f>avgpoinc!AD55</f>
        <v>597023.30409577885</v>
      </c>
      <c r="H62" s="533">
        <f>B62*0.01/'TC5'!B62</f>
        <v>9.5560379326343536E-2</v>
      </c>
      <c r="I62" s="544">
        <f>C62*0.01/'TC5'!B62</f>
        <v>0.10556984692811966</v>
      </c>
      <c r="J62" s="551">
        <f>D62*0.01/'TC5'!C62</f>
        <v>8.2887768745422349E-2</v>
      </c>
      <c r="K62" s="544">
        <f>E62*0.01/'TC5'!D62</f>
        <v>8.5730239748954773E-2</v>
      </c>
      <c r="L62" s="551">
        <f>F62*0.01/'TC5'!E62</f>
        <v>0.1370258629322052</v>
      </c>
      <c r="M62" s="552">
        <f>G62*0.01/'TC5'!F62</f>
        <v>0.10239407420158388</v>
      </c>
    </row>
    <row r="63" spans="1:13" x14ac:dyDescent="0.2">
      <c r="A63" s="67">
        <v>1967</v>
      </c>
      <c r="B63" s="428">
        <f>avgpoinc!Y56</f>
        <v>346831.13761073881</v>
      </c>
      <c r="C63" s="319">
        <f>avgpoinc!Z56</f>
        <v>387692.11774644564</v>
      </c>
      <c r="D63" s="524">
        <f>avgpoinc!AA56</f>
        <v>309744.89852911455</v>
      </c>
      <c r="E63" s="524">
        <f>avgpoinc!AB56</f>
        <v>446134.09182710591</v>
      </c>
      <c r="F63" s="524">
        <f>avgpoinc!AC56</f>
        <v>297573.69897534064</v>
      </c>
      <c r="G63" s="62">
        <f>avgpoinc!AD56</f>
        <v>582590.72935144382</v>
      </c>
      <c r="H63" s="534">
        <f>B63*0.01/'TC5'!B63</f>
        <v>9.040402248501779E-2</v>
      </c>
      <c r="I63" s="545">
        <f>C63*0.01/'TC5'!B63</f>
        <v>0.1010547298938036</v>
      </c>
      <c r="J63" s="551">
        <f>D63*0.01/'TC5'!C63</f>
        <v>7.941013015806675E-2</v>
      </c>
      <c r="K63" s="544">
        <f>E63*0.01/'TC5'!D63</f>
        <v>8.310586586594583E-2</v>
      </c>
      <c r="L63" s="551">
        <f>F63*0.01/'TC5'!E63</f>
        <v>0.12528275139629841</v>
      </c>
      <c r="M63" s="552">
        <f>G63*0.01/'TC5'!F63</f>
        <v>9.6868854016065598E-2</v>
      </c>
    </row>
    <row r="64" spans="1:13" x14ac:dyDescent="0.2">
      <c r="A64" s="67">
        <v>1968</v>
      </c>
      <c r="B64" s="428">
        <f>avgpoinc!Y57</f>
        <v>343780.07546666276</v>
      </c>
      <c r="C64" s="319">
        <f>avgpoinc!Z57</f>
        <v>386620.52053901862</v>
      </c>
      <c r="D64" s="524">
        <f>avgpoinc!AA57</f>
        <v>308795.98800410901</v>
      </c>
      <c r="E64" s="524">
        <f>avgpoinc!AB57</f>
        <v>445344.92108269862</v>
      </c>
      <c r="F64" s="524">
        <f>avgpoinc!AC57</f>
        <v>290305.68337342195</v>
      </c>
      <c r="G64" s="62">
        <f>avgpoinc!AD57</f>
        <v>573820.45121125528</v>
      </c>
      <c r="H64" s="534">
        <f>B64*0.01/'TC5'!B64</f>
        <v>8.7061111815273762E-2</v>
      </c>
      <c r="I64" s="545">
        <f>C64*0.01/'TC5'!B64</f>
        <v>9.7910305950790644E-2</v>
      </c>
      <c r="J64" s="551">
        <f>D64*0.01/'TC5'!C64</f>
        <v>7.7073283959180103E-2</v>
      </c>
      <c r="K64" s="544">
        <f>E64*0.01/'TC5'!D64</f>
        <v>8.1001325510442243E-2</v>
      </c>
      <c r="L64" s="551">
        <f>F64*0.01/'TC5'!E64</f>
        <v>0.11845016153529286</v>
      </c>
      <c r="M64" s="552">
        <f>G64*0.01/'TC5'!F64</f>
        <v>9.3327448703348623E-2</v>
      </c>
    </row>
    <row r="65" spans="1:13" x14ac:dyDescent="0.2">
      <c r="A65" s="72">
        <v>1969</v>
      </c>
      <c r="B65" s="429">
        <f>avgpoinc!Y58</f>
        <v>323905.75616681681</v>
      </c>
      <c r="C65" s="320">
        <f>avgpoinc!Z58</f>
        <v>369224.09671289602</v>
      </c>
      <c r="D65" s="526">
        <f>avgpoinc!AA58</f>
        <v>296227.38740465854</v>
      </c>
      <c r="E65" s="526">
        <f>avgpoinc!AB58</f>
        <v>432547.28378752235</v>
      </c>
      <c r="F65" s="526">
        <f>avgpoinc!AC58</f>
        <v>266591.20365203737</v>
      </c>
      <c r="G65" s="68">
        <f>avgpoinc!AD58</f>
        <v>546767.06837648619</v>
      </c>
      <c r="H65" s="535">
        <f>B65*0.01/'TC5'!B65</f>
        <v>8.0952908145263791E-2</v>
      </c>
      <c r="I65" s="546">
        <f>C65*0.01/'TC5'!B65</f>
        <v>9.2279201024211943E-2</v>
      </c>
      <c r="J65" s="553">
        <f>D65*0.01/'TC5'!C65</f>
        <v>7.2877381113357856E-2</v>
      </c>
      <c r="K65" s="547">
        <f>E65*0.01/'TC5'!D65</f>
        <v>7.733899331651628E-2</v>
      </c>
      <c r="L65" s="553">
        <f>F65*0.01/'TC5'!E65</f>
        <v>0.10762585618067536</v>
      </c>
      <c r="M65" s="554">
        <f>G65*0.01/'TC5'!F65</f>
        <v>8.739977725781499E-2</v>
      </c>
    </row>
    <row r="66" spans="1:13" x14ac:dyDescent="0.2">
      <c r="A66" s="67">
        <v>1970</v>
      </c>
      <c r="B66" s="428">
        <f>avgpoinc!Y59</f>
        <v>301937.63393436582</v>
      </c>
      <c r="C66" s="319">
        <f>avgpoinc!Z59</f>
        <v>348519.51223152562</v>
      </c>
      <c r="D66" s="524">
        <f>avgpoinc!AA59</f>
        <v>278047.4330145166</v>
      </c>
      <c r="E66" s="524">
        <f>avgpoinc!AB59</f>
        <v>412028.01140781248</v>
      </c>
      <c r="F66" s="524">
        <f>avgpoinc!AC59</f>
        <v>242273.73860568902</v>
      </c>
      <c r="G66" s="62">
        <f>avgpoinc!AD59</f>
        <v>510201.05358453799</v>
      </c>
      <c r="H66" s="534">
        <f>B66*0.01/'TC5'!B66</f>
        <v>7.7348320570308715E-2</v>
      </c>
      <c r="I66" s="545">
        <f>C66*0.01/'TC5'!B66</f>
        <v>8.9281347958603874E-2</v>
      </c>
      <c r="J66" s="551">
        <f>D66*0.01/'TC5'!C66</f>
        <v>7.0407963386969627E-2</v>
      </c>
      <c r="K66" s="544">
        <f>E66*0.01/'TC5'!D66</f>
        <v>7.5836744101252421E-2</v>
      </c>
      <c r="L66" s="551">
        <f>F66*0.01/'TC5'!E66</f>
        <v>0.10015393400681206</v>
      </c>
      <c r="M66" s="552">
        <f>G66*0.01/'TC5'!F66</f>
        <v>8.4198688215110451E-2</v>
      </c>
    </row>
    <row r="67" spans="1:13" x14ac:dyDescent="0.2">
      <c r="A67" s="67">
        <v>1971</v>
      </c>
      <c r="B67" s="428">
        <f>avgpoinc!Y60</f>
        <v>306378.01579762687</v>
      </c>
      <c r="C67" s="319">
        <f>avgpoinc!Z60</f>
        <v>353014.28573688649</v>
      </c>
      <c r="D67" s="524">
        <f>avgpoinc!AA60</f>
        <v>283028.46424969193</v>
      </c>
      <c r="E67" s="524">
        <f>avgpoinc!AB60</f>
        <v>419498.65711564885</v>
      </c>
      <c r="F67" s="524">
        <f>avgpoinc!AC60</f>
        <v>244758.54710610915</v>
      </c>
      <c r="G67" s="62">
        <f>avgpoinc!AD60</f>
        <v>518800.42734746216</v>
      </c>
      <c r="H67" s="534">
        <f>B67*0.01/'TC5'!B67</f>
        <v>7.8090520299156183E-2</v>
      </c>
      <c r="I67" s="545">
        <f>C67*0.01/'TC5'!B67</f>
        <v>8.9977308503875961E-2</v>
      </c>
      <c r="J67" s="551">
        <f>D67*0.01/'TC5'!C67</f>
        <v>7.1104712558735642E-2</v>
      </c>
      <c r="K67" s="544">
        <f>E67*0.01/'TC5'!D67</f>
        <v>7.7254549585632049E-2</v>
      </c>
      <c r="L67" s="551">
        <f>F67*0.01/'TC5'!E67</f>
        <v>9.941188706579851E-2</v>
      </c>
      <c r="M67" s="552">
        <f>G67*0.01/'TC5'!F67</f>
        <v>8.5244043977581896E-2</v>
      </c>
    </row>
    <row r="68" spans="1:13" x14ac:dyDescent="0.2">
      <c r="A68" s="67">
        <v>1972</v>
      </c>
      <c r="B68" s="428">
        <f>avgpoinc!Y61</f>
        <v>321759.33425960765</v>
      </c>
      <c r="C68" s="319">
        <f>avgpoinc!Z61</f>
        <v>370141.74185888836</v>
      </c>
      <c r="D68" s="524">
        <f>avgpoinc!AA61</f>
        <v>296892.30448594905</v>
      </c>
      <c r="E68" s="524">
        <f>avgpoinc!AB61</f>
        <v>440282.86446888541</v>
      </c>
      <c r="F68" s="524">
        <f>avgpoinc!AC61</f>
        <v>259050.59189037804</v>
      </c>
      <c r="G68" s="62">
        <f>avgpoinc!AD61</f>
        <v>538154.42663409491</v>
      </c>
      <c r="H68" s="534">
        <f>B68*0.01/'TC5'!B68</f>
        <v>7.9123033607174889E-2</v>
      </c>
      <c r="I68" s="545">
        <f>C68*0.01/'TC5'!B68</f>
        <v>9.1020630521597923E-2</v>
      </c>
      <c r="J68" s="551">
        <f>D68*0.01/'TC5'!C68</f>
        <v>7.2661913874981096E-2</v>
      </c>
      <c r="K68" s="544">
        <f>E68*0.01/'TC5'!D68</f>
        <v>7.8792134529066984E-2</v>
      </c>
      <c r="L68" s="551">
        <f>F68*0.01/'TC5'!E68</f>
        <v>9.9337094683505697E-2</v>
      </c>
      <c r="M68" s="552">
        <f>G68*0.01/'TC5'!F68</f>
        <v>8.6784463204821818E-2</v>
      </c>
    </row>
    <row r="69" spans="1:13" x14ac:dyDescent="0.2">
      <c r="A69" s="67">
        <v>1973</v>
      </c>
      <c r="B69" s="428">
        <f>avgpoinc!Y62</f>
        <v>334450.76810554758</v>
      </c>
      <c r="C69" s="319">
        <f>avgpoinc!Z62</f>
        <v>386264.05850400357</v>
      </c>
      <c r="D69" s="524">
        <f>avgpoinc!AA62</f>
        <v>312321.67714706698</v>
      </c>
      <c r="E69" s="524">
        <f>avgpoinc!AB62</f>
        <v>464821.93628017016</v>
      </c>
      <c r="F69" s="524">
        <f>avgpoinc!AC62</f>
        <v>263259.03729583015</v>
      </c>
      <c r="G69" s="62">
        <f>avgpoinc!AD62</f>
        <v>559505.63398282265</v>
      </c>
      <c r="H69" s="534">
        <f>B69*0.01/'TC5'!B69</f>
        <v>7.8936621180218935E-2</v>
      </c>
      <c r="I69" s="545">
        <f>C69*0.01/'TC5'!B69</f>
        <v>9.1165524404004813E-2</v>
      </c>
      <c r="J69" s="551">
        <f>D69*0.01/'TC5'!C69</f>
        <v>7.32788704194718E-2</v>
      </c>
      <c r="K69" s="544">
        <f>E69*0.01/'TC5'!D69</f>
        <v>7.9695541934597713E-2</v>
      </c>
      <c r="L69" s="551">
        <f>F69*0.01/'TC5'!E69</f>
        <v>9.6748903681600495E-2</v>
      </c>
      <c r="M69" s="552">
        <f>G69*0.01/'TC5'!F69</f>
        <v>8.659960977183799E-2</v>
      </c>
    </row>
    <row r="70" spans="1:13" x14ac:dyDescent="0.2">
      <c r="A70" s="67">
        <v>1974</v>
      </c>
      <c r="B70" s="428">
        <f>avgpoinc!Y63</f>
        <v>315306.60956500832</v>
      </c>
      <c r="C70" s="319">
        <f>avgpoinc!Z63</f>
        <v>365890.46609882993</v>
      </c>
      <c r="D70" s="524">
        <f>avgpoinc!AA63</f>
        <v>297891.31333556084</v>
      </c>
      <c r="E70" s="524">
        <f>avgpoinc!AB63</f>
        <v>445747.88471230393</v>
      </c>
      <c r="F70" s="524">
        <f>avgpoinc!AC63</f>
        <v>242467.52619211737</v>
      </c>
      <c r="G70" s="62">
        <f>avgpoinc!AD63</f>
        <v>528279.20872160187</v>
      </c>
      <c r="H70" s="534">
        <f>B70*0.01/'TC5'!B70</f>
        <v>7.6593827364604281E-2</v>
      </c>
      <c r="I70" s="545">
        <f>C70*0.01/'TC5'!B70</f>
        <v>8.8881584922660281E-2</v>
      </c>
      <c r="J70" s="551">
        <f>D70*0.01/'TC5'!C70</f>
        <v>7.1771414015643145E-2</v>
      </c>
      <c r="K70" s="544">
        <f>E70*0.01/'TC5'!D70</f>
        <v>7.919025341084307E-2</v>
      </c>
      <c r="L70" s="551">
        <f>F70*0.01/'TC5'!E70</f>
        <v>9.0404437926849837E-2</v>
      </c>
      <c r="M70" s="552">
        <f>G70*0.01/'TC5'!F70</f>
        <v>8.4407847131160438E-2</v>
      </c>
    </row>
    <row r="71" spans="1:13" x14ac:dyDescent="0.2">
      <c r="A71" s="67">
        <v>1975</v>
      </c>
      <c r="B71" s="428">
        <f>avgpoinc!Y64</f>
        <v>305940.68697496026</v>
      </c>
      <c r="C71" s="319">
        <f>avgpoinc!Z64</f>
        <v>352983.79182996834</v>
      </c>
      <c r="D71" s="524">
        <f>avgpoinc!AA64</f>
        <v>286313.46912934212</v>
      </c>
      <c r="E71" s="524">
        <f>avgpoinc!AB64</f>
        <v>426194.49833728181</v>
      </c>
      <c r="F71" s="524">
        <f>avgpoinc!AC64</f>
        <v>239766.61257609879</v>
      </c>
      <c r="G71" s="62">
        <f>avgpoinc!AD64</f>
        <v>510858.12315120699</v>
      </c>
      <c r="H71" s="534">
        <f>B71*0.01/'TC5'!B71</f>
        <v>7.6792119979302256E-2</v>
      </c>
      <c r="I71" s="545">
        <f>C71*0.01/'TC5'!B71</f>
        <v>8.8600094224062786E-2</v>
      </c>
      <c r="J71" s="551">
        <f>D71*0.01/'TC5'!C71</f>
        <v>7.2364682563630808E-2</v>
      </c>
      <c r="K71" s="544">
        <f>E71*0.01/'TC5'!D71</f>
        <v>8.0203164168722196E-2</v>
      </c>
      <c r="L71" s="551">
        <f>F71*0.01/'TC5'!E71</f>
        <v>8.8628832734485741E-2</v>
      </c>
      <c r="M71" s="552">
        <f>G71*0.01/'TC5'!F71</f>
        <v>8.4808873883105207E-2</v>
      </c>
    </row>
    <row r="72" spans="1:13" x14ac:dyDescent="0.2">
      <c r="A72" s="67">
        <v>1976</v>
      </c>
      <c r="B72" s="428">
        <f>avgpoinc!Y65</f>
        <v>317420.31788554322</v>
      </c>
      <c r="C72" s="319">
        <f>avgpoinc!Z65</f>
        <v>364419.23828157189</v>
      </c>
      <c r="D72" s="524">
        <f>avgpoinc!AA65</f>
        <v>297272.32295783551</v>
      </c>
      <c r="E72" s="524">
        <f>avgpoinc!AB65</f>
        <v>440440.06859845662</v>
      </c>
      <c r="F72" s="524">
        <f>avgpoinc!AC65</f>
        <v>249391.51225885728</v>
      </c>
      <c r="G72" s="62">
        <f>avgpoinc!AD65</f>
        <v>528420.09928226646</v>
      </c>
      <c r="H72" s="534">
        <f>B72*0.01/'TC5'!B72</f>
        <v>7.687048962698384E-2</v>
      </c>
      <c r="I72" s="545">
        <f>C72*0.01/'TC5'!B72</f>
        <v>8.8252338296435084E-2</v>
      </c>
      <c r="J72" s="551">
        <f>D72*0.01/'TC5'!C72</f>
        <v>7.2470436396322668E-2</v>
      </c>
      <c r="K72" s="544">
        <f>E72*0.01/'TC5'!D72</f>
        <v>8.0337294327350164E-2</v>
      </c>
      <c r="L72" s="551">
        <f>F72*0.01/'TC5'!E72</f>
        <v>8.7810932779525799E-2</v>
      </c>
      <c r="M72" s="552">
        <f>G72*0.01/'TC5'!F72</f>
        <v>8.5025089544856741E-2</v>
      </c>
    </row>
    <row r="73" spans="1:13" x14ac:dyDescent="0.2">
      <c r="A73" s="67">
        <v>1977</v>
      </c>
      <c r="B73" s="428">
        <f>avgpoinc!Y66</f>
        <v>334069.7020734399</v>
      </c>
      <c r="C73" s="319">
        <f>avgpoinc!Z66</f>
        <v>381645.67142924282</v>
      </c>
      <c r="D73" s="524">
        <f>avgpoinc!AA66</f>
        <v>310817.82087153965</v>
      </c>
      <c r="E73" s="524">
        <f>avgpoinc!AB66</f>
        <v>460536.71131442499</v>
      </c>
      <c r="F73" s="524">
        <f>avgpoinc!AC66</f>
        <v>263574.98010912142</v>
      </c>
      <c r="G73" s="62">
        <f>avgpoinc!AD66</f>
        <v>551532.41395818722</v>
      </c>
      <c r="H73" s="534">
        <f>B73*0.01/'TC5'!B73</f>
        <v>7.846500625457864E-2</v>
      </c>
      <c r="I73" s="545">
        <f>C73*0.01/'TC5'!B73</f>
        <v>8.9639466883307165E-2</v>
      </c>
      <c r="J73" s="551">
        <f>D73*0.01/'TC5'!C73</f>
        <v>7.4024500921895595E-2</v>
      </c>
      <c r="K73" s="544">
        <f>E73*0.01/'TC5'!D73</f>
        <v>8.1983324360631826E-2</v>
      </c>
      <c r="L73" s="551">
        <f>F73*0.01/'TC5'!E73</f>
        <v>8.8943533396774285E-2</v>
      </c>
      <c r="M73" s="552">
        <f>G73*0.01/'TC5'!F73</f>
        <v>8.7046059484979565E-2</v>
      </c>
    </row>
    <row r="74" spans="1:13" x14ac:dyDescent="0.2">
      <c r="A74" s="67">
        <v>1978</v>
      </c>
      <c r="B74" s="428">
        <f>avgpoinc!Y67</f>
        <v>353568.36108685489</v>
      </c>
      <c r="C74" s="319">
        <f>avgpoinc!Z67</f>
        <v>402793.6692844794</v>
      </c>
      <c r="D74" s="524">
        <f>avgpoinc!AA67</f>
        <v>330150.20273910183</v>
      </c>
      <c r="E74" s="524">
        <f>avgpoinc!AB67</f>
        <v>486719.61333246762</v>
      </c>
      <c r="F74" s="524">
        <f>avgpoinc!AC67</f>
        <v>278186.98787971702</v>
      </c>
      <c r="G74" s="62">
        <f>avgpoinc!AD67</f>
        <v>579528.01169189147</v>
      </c>
      <c r="H74" s="534">
        <f>B74*0.01/'TC5'!B74</f>
        <v>8.019699504039314E-2</v>
      </c>
      <c r="I74" s="545">
        <f>C74*0.01/'TC5'!B74</f>
        <v>9.1362365678341564E-2</v>
      </c>
      <c r="J74" s="551">
        <f>D74*0.01/'TC5'!C74</f>
        <v>7.5651454422754658E-2</v>
      </c>
      <c r="K74" s="544">
        <f>E74*0.01/'TC5'!D74</f>
        <v>8.4104993435686573E-2</v>
      </c>
      <c r="L74" s="551">
        <f>F74*0.01/'TC5'!E74</f>
        <v>8.9885145375145928E-2</v>
      </c>
      <c r="M74" s="552">
        <f>G74*0.01/'TC5'!F74</f>
        <v>8.8884656010990618E-2</v>
      </c>
    </row>
    <row r="75" spans="1:13" x14ac:dyDescent="0.2">
      <c r="A75" s="72">
        <v>1979</v>
      </c>
      <c r="B75" s="429">
        <f>avgpoinc!Y68</f>
        <v>370701.71853125875</v>
      </c>
      <c r="C75" s="320">
        <f>avgpoinc!Z68</f>
        <v>418808.5268800194</v>
      </c>
      <c r="D75" s="526">
        <f>avgpoinc!AA68</f>
        <v>344557.56581298221</v>
      </c>
      <c r="E75" s="526">
        <f>avgpoinc!AB68</f>
        <v>507834.47622682655</v>
      </c>
      <c r="F75" s="526">
        <f>avgpoinc!AC68</f>
        <v>290145.0876807301</v>
      </c>
      <c r="G75" s="68">
        <f>avgpoinc!AD68</f>
        <v>603003.17979052954</v>
      </c>
      <c r="H75" s="536">
        <f>B75*0.01/'TC5'!B75</f>
        <v>8.3767808973789215E-2</v>
      </c>
      <c r="I75" s="547">
        <f>C75*0.01/'TC5'!B75</f>
        <v>9.4638548791408567E-2</v>
      </c>
      <c r="J75" s="553">
        <f>D75*0.01/'TC5'!C75</f>
        <v>7.8819163143634796E-2</v>
      </c>
      <c r="K75" s="547">
        <f>E75*0.01/'TC5'!D75</f>
        <v>8.771099895238875E-2</v>
      </c>
      <c r="L75" s="553">
        <f>F75*0.01/'TC5'!E75</f>
        <v>9.252939373254776E-2</v>
      </c>
      <c r="M75" s="554">
        <f>G75*0.01/'TC5'!F75</f>
        <v>9.2537730932235732E-2</v>
      </c>
    </row>
    <row r="76" spans="1:13" x14ac:dyDescent="0.2">
      <c r="A76" s="67">
        <v>1980</v>
      </c>
      <c r="B76" s="428">
        <f>avgpoinc!Y69</f>
        <v>340426.2470483185</v>
      </c>
      <c r="C76" s="319">
        <f>avgpoinc!Z69</f>
        <v>385462.94866503263</v>
      </c>
      <c r="D76" s="524">
        <f>avgpoinc!AA69</f>
        <v>317544.79958302516</v>
      </c>
      <c r="E76" s="524">
        <f>avgpoinc!AB69</f>
        <v>471882.62150708993</v>
      </c>
      <c r="F76" s="524">
        <f>avgpoinc!AC69</f>
        <v>267597.78867138439</v>
      </c>
      <c r="G76" s="62">
        <f>avgpoinc!AD69</f>
        <v>552186.91912882158</v>
      </c>
      <c r="H76" s="533">
        <f>B76*0.01/'TC5'!B76</f>
        <v>7.9235084354877472E-2</v>
      </c>
      <c r="I76" s="544">
        <f>C76*0.01/'TC5'!B76</f>
        <v>8.9717492461204529E-2</v>
      </c>
      <c r="J76" s="551">
        <f>D76*0.01/'TC5'!C76</f>
        <v>7.526763528585434E-2</v>
      </c>
      <c r="K76" s="544">
        <f>E76*0.01/'TC5'!D76</f>
        <v>8.5024461150169373E-2</v>
      </c>
      <c r="L76" s="551">
        <f>F76*0.01/'TC5'!E76</f>
        <v>8.5806041955947862E-2</v>
      </c>
      <c r="M76" s="552">
        <f>G76*0.01/'TC5'!F76</f>
        <v>8.776258677244185E-2</v>
      </c>
    </row>
    <row r="77" spans="1:13" x14ac:dyDescent="0.2">
      <c r="A77" s="67">
        <v>1981</v>
      </c>
      <c r="B77" s="428">
        <f>avgpoinc!Y70</f>
        <v>368723.62813784153</v>
      </c>
      <c r="C77" s="319">
        <f>avgpoinc!Z70</f>
        <v>409157.19532709365</v>
      </c>
      <c r="D77" s="524">
        <f>avgpoinc!AA70</f>
        <v>343353.37521205615</v>
      </c>
      <c r="E77" s="524">
        <f>avgpoinc!AB70</f>
        <v>496201.96793985221</v>
      </c>
      <c r="F77" s="524">
        <f>avgpoinc!AC70</f>
        <v>296933.15385498211</v>
      </c>
      <c r="G77" s="62">
        <f>avgpoinc!AD70</f>
        <v>592125.53222049598</v>
      </c>
      <c r="H77" s="533">
        <f>B77*0.01/'TC5'!B77</f>
        <v>8.5166648030281053E-2</v>
      </c>
      <c r="I77" s="544">
        <f>C77*0.01/'TC5'!B77</f>
        <v>9.4505868852138505E-2</v>
      </c>
      <c r="J77" s="551">
        <f>D77*0.01/'TC5'!C77</f>
        <v>8.1695348024368272E-2</v>
      </c>
      <c r="K77" s="544">
        <f>E77*0.01/'TC5'!D77</f>
        <v>8.9864574372768402E-2</v>
      </c>
      <c r="L77" s="551">
        <f>F77*0.01/'TC5'!E77</f>
        <v>9.2448897659778595E-2</v>
      </c>
      <c r="M77" s="552">
        <f>G77*0.01/'TC5'!F77</f>
        <v>9.3776874244213132E-2</v>
      </c>
    </row>
    <row r="78" spans="1:13" x14ac:dyDescent="0.2">
      <c r="A78" s="67">
        <v>1982</v>
      </c>
      <c r="B78" s="428">
        <f>avgpoinc!Y71</f>
        <v>370515.49295323092</v>
      </c>
      <c r="C78" s="319">
        <f>avgpoinc!Z71</f>
        <v>409188.60917151859</v>
      </c>
      <c r="D78" s="524">
        <f>avgpoinc!AA71</f>
        <v>343655.10873298423</v>
      </c>
      <c r="E78" s="524">
        <f>avgpoinc!AB71</f>
        <v>492706.07871534216</v>
      </c>
      <c r="F78" s="524">
        <f>avgpoinc!AC71</f>
        <v>304755.5720234139</v>
      </c>
      <c r="G78" s="62">
        <f>avgpoinc!AD71</f>
        <v>588574.60307913565</v>
      </c>
      <c r="H78" s="533">
        <f>B78*0.01/'TC5'!B78</f>
        <v>8.8488198816776276E-2</v>
      </c>
      <c r="I78" s="544">
        <f>C78*0.01/'TC5'!B78</f>
        <v>9.7724288702011108E-2</v>
      </c>
      <c r="J78" s="551">
        <f>D78*0.01/'TC5'!C78</f>
        <v>8.5399873554706573E-2</v>
      </c>
      <c r="K78" s="544">
        <f>E78*0.01/'TC5'!D78</f>
        <v>9.277679026126863E-2</v>
      </c>
      <c r="L78" s="551">
        <f>F78*0.01/'TC5'!E78</f>
        <v>9.6408538520336165E-2</v>
      </c>
      <c r="M78" s="552">
        <f>G78*0.01/'TC5'!F78</f>
        <v>9.6603214740753174E-2</v>
      </c>
    </row>
    <row r="79" spans="1:13" x14ac:dyDescent="0.2">
      <c r="A79" s="67">
        <v>1983</v>
      </c>
      <c r="B79" s="428">
        <f>avgpoinc!Y72</f>
        <v>394039.08391748986</v>
      </c>
      <c r="C79" s="319">
        <f>avgpoinc!Z72</f>
        <v>432928.93912644312</v>
      </c>
      <c r="D79" s="524">
        <f>avgpoinc!AA72</f>
        <v>360592.15524601884</v>
      </c>
      <c r="E79" s="524">
        <f>avgpoinc!AB72</f>
        <v>521373.66510228289</v>
      </c>
      <c r="F79" s="524">
        <f>avgpoinc!AC72</f>
        <v>324364.51116132329</v>
      </c>
      <c r="G79" s="62">
        <f>avgpoinc!AD72</f>
        <v>624679.62731270608</v>
      </c>
      <c r="H79" s="533">
        <f>B79*0.01/'TC5'!B79</f>
        <v>9.2654943466186537E-2</v>
      </c>
      <c r="I79" s="544">
        <f>C79*0.01/'TC5'!B79</f>
        <v>0.10179956257343294</v>
      </c>
      <c r="J79" s="551">
        <f>D79*0.01/'TC5'!C79</f>
        <v>8.8886685669422164E-2</v>
      </c>
      <c r="K79" s="544">
        <f>E79*0.01/'TC5'!D79</f>
        <v>9.8091535270214081E-2</v>
      </c>
      <c r="L79" s="551">
        <f>F79*0.01/'TC5'!E79</f>
        <v>9.8816297948360443E-2</v>
      </c>
      <c r="M79" s="552">
        <f>G79*0.01/'TC5'!F79</f>
        <v>0.10142970085144042</v>
      </c>
    </row>
    <row r="80" spans="1:13" x14ac:dyDescent="0.2">
      <c r="A80" s="67">
        <v>1984</v>
      </c>
      <c r="B80" s="428">
        <f>avgpoinc!Y73</f>
        <v>453117.4853608773</v>
      </c>
      <c r="C80" s="319">
        <f>avgpoinc!Z73</f>
        <v>494286.56865531806</v>
      </c>
      <c r="D80" s="524">
        <f>avgpoinc!AA73</f>
        <v>430910.62892755406</v>
      </c>
      <c r="E80" s="524">
        <f>avgpoinc!AB73</f>
        <v>594424.24876198324</v>
      </c>
      <c r="F80" s="524">
        <f>avgpoinc!AC73</f>
        <v>377529.33184087696</v>
      </c>
      <c r="G80" s="62">
        <f>avgpoinc!AD73</f>
        <v>716919.30726339913</v>
      </c>
      <c r="H80" s="533">
        <f>B80*0.01/'TC5'!B80</f>
        <v>9.9889330565929427E-2</v>
      </c>
      <c r="I80" s="544">
        <f>C80*0.01/'TC5'!B80</f>
        <v>0.10896501690149306</v>
      </c>
      <c r="J80" s="551">
        <f>D80*0.01/'TC5'!C80</f>
        <v>0.10060515254735948</v>
      </c>
      <c r="K80" s="544">
        <f>E80*0.01/'TC5'!D80</f>
        <v>0.10541053116321566</v>
      </c>
      <c r="L80" s="551">
        <f>F80*0.01/'TC5'!E80</f>
        <v>0.10720560699701309</v>
      </c>
      <c r="M80" s="552">
        <f>G80*0.01/'TC5'!F80</f>
        <v>0.10920464992523192</v>
      </c>
    </row>
    <row r="81" spans="1:13" x14ac:dyDescent="0.2">
      <c r="A81" s="67">
        <v>1985</v>
      </c>
      <c r="B81" s="428">
        <f>avgpoinc!Y74</f>
        <v>467009.33960485354</v>
      </c>
      <c r="C81" s="319">
        <f>avgpoinc!Z74</f>
        <v>507090.01152747928</v>
      </c>
      <c r="D81" s="524">
        <f>avgpoinc!AA74</f>
        <v>434853.1661444903</v>
      </c>
      <c r="E81" s="524">
        <f>avgpoinc!AB74</f>
        <v>596347.4104670363</v>
      </c>
      <c r="F81" s="524">
        <f>avgpoinc!AC74</f>
        <v>398396.635664995</v>
      </c>
      <c r="G81" s="62">
        <f>avgpoinc!AD74</f>
        <v>733076.99664677912</v>
      </c>
      <c r="H81" s="533">
        <f>B81*0.01/'TC5'!B81</f>
        <v>0.10120859742164613</v>
      </c>
      <c r="I81" s="544">
        <f>C81*0.01/'TC5'!B81</f>
        <v>0.10989473760128024</v>
      </c>
      <c r="J81" s="551">
        <f>D81*0.01/'TC5'!C81</f>
        <v>0.1000460684299469</v>
      </c>
      <c r="K81" s="544">
        <f>E81*0.01/'TC5'!D81</f>
        <v>0.10412081331014632</v>
      </c>
      <c r="L81" s="551">
        <f>F81*0.01/'TC5'!E81</f>
        <v>0.11073734611272812</v>
      </c>
      <c r="M81" s="552">
        <f>G81*0.01/'TC5'!F81</f>
        <v>0.11026073247194287</v>
      </c>
    </row>
    <row r="82" spans="1:13" x14ac:dyDescent="0.2">
      <c r="A82" s="67">
        <v>1986</v>
      </c>
      <c r="B82" s="428">
        <f>avgpoinc!Y75</f>
        <v>447046.62415214058</v>
      </c>
      <c r="C82" s="319">
        <f>avgpoinc!Z75</f>
        <v>488530.21186824352</v>
      </c>
      <c r="D82" s="524">
        <f>avgpoinc!AA75</f>
        <v>424035.81006152643</v>
      </c>
      <c r="E82" s="524">
        <f>avgpoinc!AB75</f>
        <v>588573.27276029356</v>
      </c>
      <c r="F82" s="524">
        <f>avgpoinc!AC75</f>
        <v>370707.88444970141</v>
      </c>
      <c r="G82" s="62">
        <f>avgpoinc!AD75</f>
        <v>702786.90374331654</v>
      </c>
      <c r="H82" s="533">
        <f>B82*0.01/'TC5'!B82</f>
        <v>9.6030391752719893E-2</v>
      </c>
      <c r="I82" s="544">
        <f>C82*0.01/'TC5'!B82</f>
        <v>0.10494150966405869</v>
      </c>
      <c r="J82" s="551">
        <f>D82*0.01/'TC5'!C82</f>
        <v>9.6208825707435636E-2</v>
      </c>
      <c r="K82" s="544">
        <f>E82*0.01/'TC5'!D82</f>
        <v>0.10145164281129837</v>
      </c>
      <c r="L82" s="551">
        <f>F82*0.01/'TC5'!E82</f>
        <v>0.10247413069009782</v>
      </c>
      <c r="M82" s="552">
        <f>G82*0.01/'TC5'!F82</f>
        <v>0.10558080673217775</v>
      </c>
    </row>
    <row r="83" spans="1:13" x14ac:dyDescent="0.2">
      <c r="A83" s="67">
        <v>1987</v>
      </c>
      <c r="B83" s="428">
        <f>avgpoinc!Y76</f>
        <v>506196.66077272594</v>
      </c>
      <c r="C83" s="319">
        <f>avgpoinc!Z76</f>
        <v>552484.66408629902</v>
      </c>
      <c r="D83" s="524">
        <f>avgpoinc!AA76</f>
        <v>489076.07340729813</v>
      </c>
      <c r="E83" s="524">
        <f>avgpoinc!AB76</f>
        <v>681462.76286852709</v>
      </c>
      <c r="F83" s="524">
        <f>avgpoinc!AC76</f>
        <v>399997.67343632545</v>
      </c>
      <c r="G83" s="62">
        <f>avgpoinc!AD76</f>
        <v>788838.46033753513</v>
      </c>
      <c r="H83" s="533">
        <f>B83*0.01/'TC5'!B83</f>
        <v>0.1055430769920349</v>
      </c>
      <c r="I83" s="544">
        <f>C83*0.01/'TC5'!B83</f>
        <v>0.11519422382116315</v>
      </c>
      <c r="J83" s="551">
        <f>D83*0.01/'TC5'!C83</f>
        <v>0.10567642748355865</v>
      </c>
      <c r="K83" s="544">
        <f>E83*0.01/'TC5'!D83</f>
        <v>0.114305704832077</v>
      </c>
      <c r="L83" s="551">
        <f>F83*0.01/'TC5'!E83</f>
        <v>0.10736537724733353</v>
      </c>
      <c r="M83" s="552">
        <f>G83*0.01/'TC5'!F83</f>
        <v>0.11592733114957811</v>
      </c>
    </row>
    <row r="84" spans="1:13" x14ac:dyDescent="0.2">
      <c r="A84" s="67">
        <v>1988</v>
      </c>
      <c r="B84" s="428">
        <f>avgpoinc!Y77</f>
        <v>611208.63018847269</v>
      </c>
      <c r="C84" s="319">
        <f>avgpoinc!Z77</f>
        <v>660971.87642905768</v>
      </c>
      <c r="D84" s="524">
        <f>avgpoinc!AA77</f>
        <v>606614.79782090429</v>
      </c>
      <c r="E84" s="524">
        <f>avgpoinc!AB77</f>
        <v>842019.09560773673</v>
      </c>
      <c r="F84" s="524">
        <f>avgpoinc!AC77</f>
        <v>454619.72084841441</v>
      </c>
      <c r="G84" s="62">
        <f>avgpoinc!AD77</f>
        <v>945315.55452610517</v>
      </c>
      <c r="H84" s="533">
        <f>B84*0.01/'TC5'!B84</f>
        <v>0.12229873985052107</v>
      </c>
      <c r="I84" s="544">
        <f>C84*0.01/'TC5'!B84</f>
        <v>0.13225603103637695</v>
      </c>
      <c r="J84" s="551">
        <f>D84*0.01/'TC5'!C84</f>
        <v>0.12465114891529082</v>
      </c>
      <c r="K84" s="544">
        <f>E84*0.01/'TC5'!D84</f>
        <v>0.13488951325416568</v>
      </c>
      <c r="L84" s="551">
        <f>F84*0.01/'TC5'!E84</f>
        <v>0.11818259209394456</v>
      </c>
      <c r="M84" s="552">
        <f>G84*0.01/'TC5'!F84</f>
        <v>0.13366879522800443</v>
      </c>
    </row>
    <row r="85" spans="1:13" x14ac:dyDescent="0.2">
      <c r="A85" s="72">
        <v>1989</v>
      </c>
      <c r="B85" s="429">
        <f>avgpoinc!Y78</f>
        <v>595454.72588950407</v>
      </c>
      <c r="C85" s="320">
        <f>avgpoinc!Z78</f>
        <v>642920.53706204239</v>
      </c>
      <c r="D85" s="526">
        <f>avgpoinc!AA78</f>
        <v>582306.93728789908</v>
      </c>
      <c r="E85" s="526">
        <f>avgpoinc!AB78</f>
        <v>804400.75579569803</v>
      </c>
      <c r="F85" s="526">
        <f>avgpoinc!AC78</f>
        <v>458928.71506173903</v>
      </c>
      <c r="G85" s="68">
        <f>avgpoinc!AD78</f>
        <v>914936.35900846554</v>
      </c>
      <c r="H85" s="536">
        <f>B85*0.01/'TC5'!B85</f>
        <v>0.11772748082876204</v>
      </c>
      <c r="I85" s="547">
        <f>C85*0.01/'TC5'!B85</f>
        <v>0.12711195647716525</v>
      </c>
      <c r="J85" s="553">
        <f>D85*0.01/'TC5'!C85</f>
        <v>0.11862508207559586</v>
      </c>
      <c r="K85" s="547">
        <f>E85*0.01/'TC5'!D85</f>
        <v>0.12863342463970184</v>
      </c>
      <c r="L85" s="553">
        <f>F85*0.01/'TC5'!E85</f>
        <v>0.11591091006994247</v>
      </c>
      <c r="M85" s="554">
        <f>G85*0.01/'TC5'!F85</f>
        <v>0.12842953205108643</v>
      </c>
    </row>
    <row r="86" spans="1:13" x14ac:dyDescent="0.2">
      <c r="A86" s="67">
        <v>1990</v>
      </c>
      <c r="B86" s="428">
        <f>avgpoinc!Y79</f>
        <v>594276.03934947774</v>
      </c>
      <c r="C86" s="319">
        <f>avgpoinc!Z79</f>
        <v>643997.54816275334</v>
      </c>
      <c r="D86" s="524">
        <f>avgpoinc!AA79</f>
        <v>588961.68424346868</v>
      </c>
      <c r="E86" s="524">
        <f>avgpoinc!AB79</f>
        <v>816459.41561564093</v>
      </c>
      <c r="F86" s="524">
        <f>avgpoinc!AC79</f>
        <v>446694.14485785179</v>
      </c>
      <c r="G86" s="62">
        <f>avgpoinc!AD79</f>
        <v>910705.5935018044</v>
      </c>
      <c r="H86" s="533">
        <f>B86*0.01/'TC5'!B86</f>
        <v>0.1175984814763069</v>
      </c>
      <c r="I86" s="544">
        <f>C86*0.01/'TC5'!B86</f>
        <v>0.12743763625621796</v>
      </c>
      <c r="J86" s="551">
        <f>D86*0.01/'TC5'!C86</f>
        <v>0.12001532316207887</v>
      </c>
      <c r="K86" s="544">
        <f>E86*0.01/'TC5'!D86</f>
        <v>0.13103881478309631</v>
      </c>
      <c r="L86" s="551">
        <f>F86*0.01/'TC5'!E86</f>
        <v>0.11252656579017642</v>
      </c>
      <c r="M86" s="552">
        <f>G86*0.01/'TC5'!F86</f>
        <v>0.12832708656787872</v>
      </c>
    </row>
    <row r="87" spans="1:13" x14ac:dyDescent="0.2">
      <c r="A87" s="67">
        <v>1991</v>
      </c>
      <c r="B87" s="428">
        <f>avgpoinc!Y80</f>
        <v>547193.72220187436</v>
      </c>
      <c r="C87" s="319">
        <f>avgpoinc!Z80</f>
        <v>595236.7078214956</v>
      </c>
      <c r="D87" s="524">
        <f>avgpoinc!AA80</f>
        <v>535800.96276039502</v>
      </c>
      <c r="E87" s="524">
        <f>avgpoinc!AB80</f>
        <v>737324.84747702023</v>
      </c>
      <c r="F87" s="524">
        <f>avgpoinc!AC80</f>
        <v>426873.37741245638</v>
      </c>
      <c r="G87" s="62">
        <f>avgpoinc!AD80</f>
        <v>842350.29653557611</v>
      </c>
      <c r="H87" s="533">
        <f>B87*0.01/'TC5'!B87</f>
        <v>0.11054420471191406</v>
      </c>
      <c r="I87" s="544">
        <f>C87*0.01/'TC5'!B87</f>
        <v>0.12024985998868938</v>
      </c>
      <c r="J87" s="551">
        <f>D87*0.01/'TC5'!C87</f>
        <v>0.11197664588689803</v>
      </c>
      <c r="K87" s="544">
        <f>E87*0.01/'TC5'!D87</f>
        <v>0.12252661585807802</v>
      </c>
      <c r="L87" s="551">
        <f>F87*0.01/'TC5'!E87</f>
        <v>0.10762627422809599</v>
      </c>
      <c r="M87" s="552">
        <f>G87*0.01/'TC5'!F87</f>
        <v>0.12155182659626008</v>
      </c>
    </row>
    <row r="88" spans="1:13" x14ac:dyDescent="0.2">
      <c r="A88" s="67">
        <v>1992</v>
      </c>
      <c r="B88" s="428">
        <f>avgpoinc!Y81</f>
        <v>589115.80472567806</v>
      </c>
      <c r="C88" s="319">
        <f>avgpoinc!Z81</f>
        <v>639420.09858995792</v>
      </c>
      <c r="D88" s="524">
        <f>avgpoinc!AA81</f>
        <v>584357.81324285385</v>
      </c>
      <c r="E88" s="524">
        <f>avgpoinc!AB81</f>
        <v>819752.3867067087</v>
      </c>
      <c r="F88" s="524">
        <f>avgpoinc!AC81</f>
        <v>433392.89821552305</v>
      </c>
      <c r="G88" s="62">
        <f>avgpoinc!AD81</f>
        <v>903341.31989227363</v>
      </c>
      <c r="H88" s="533">
        <f>B88*0.01/'TC5'!B88</f>
        <v>0.11675442010164259</v>
      </c>
      <c r="I88" s="544">
        <f>C88*0.01/'TC5'!B88</f>
        <v>0.12672401964664462</v>
      </c>
      <c r="J88" s="551">
        <f>D88*0.01/'TC5'!C88</f>
        <v>0.11954692751169205</v>
      </c>
      <c r="K88" s="544">
        <f>E88*0.01/'TC5'!D88</f>
        <v>0.13378374278545382</v>
      </c>
      <c r="L88" s="551">
        <f>F88*0.01/'TC5'!E88</f>
        <v>0.10679746419191359</v>
      </c>
      <c r="M88" s="552">
        <f>G88*0.01/'TC5'!F88</f>
        <v>0.1285287290811539</v>
      </c>
    </row>
    <row r="89" spans="1:13" x14ac:dyDescent="0.2">
      <c r="A89" s="67">
        <v>1993</v>
      </c>
      <c r="B89" s="428">
        <f>avgpoinc!Y82</f>
        <v>555066.11989866034</v>
      </c>
      <c r="C89" s="319">
        <f>avgpoinc!Z82</f>
        <v>607800.7661533372</v>
      </c>
      <c r="D89" s="524">
        <f>avgpoinc!AA82</f>
        <v>547569.89847114577</v>
      </c>
      <c r="E89" s="524">
        <f>avgpoinc!AB82</f>
        <v>756148.82435325684</v>
      </c>
      <c r="F89" s="524">
        <f>avgpoinc!AC82</f>
        <v>432883.59843975742</v>
      </c>
      <c r="G89" s="62">
        <f>avgpoinc!AD82</f>
        <v>858881.36067107099</v>
      </c>
      <c r="H89" s="533">
        <f>B89*0.01/'TC5'!B89</f>
        <v>0.10907761752605435</v>
      </c>
      <c r="I89" s="544">
        <f>C89*0.01/'TC5'!B89</f>
        <v>0.11944065243005751</v>
      </c>
      <c r="J89" s="551">
        <f>D89*0.01/'TC5'!C89</f>
        <v>0.1108241304755211</v>
      </c>
      <c r="K89" s="544">
        <f>E89*0.01/'TC5'!D89</f>
        <v>0.12208317220211029</v>
      </c>
      <c r="L89" s="551">
        <f>F89*0.01/'TC5'!E89</f>
        <v>0.10587678104639052</v>
      </c>
      <c r="M89" s="552">
        <f>G89*0.01/'TC5'!F89</f>
        <v>0.12131722271442413</v>
      </c>
    </row>
    <row r="90" spans="1:13" x14ac:dyDescent="0.2">
      <c r="A90" s="67">
        <v>1994</v>
      </c>
      <c r="B90" s="428">
        <f>avgpoinc!Y83</f>
        <v>558890.83428905089</v>
      </c>
      <c r="C90" s="319">
        <f>avgpoinc!Z83</f>
        <v>611419.47052731959</v>
      </c>
      <c r="D90" s="524">
        <f>avgpoinc!AA83</f>
        <v>546628.23495900643</v>
      </c>
      <c r="E90" s="524">
        <f>avgpoinc!AB83</f>
        <v>756440.97141725209</v>
      </c>
      <c r="F90" s="524">
        <f>avgpoinc!AC83</f>
        <v>437681.73248304339</v>
      </c>
      <c r="G90" s="62">
        <f>avgpoinc!AD83</f>
        <v>864300.44205637509</v>
      </c>
      <c r="H90" s="533">
        <f>B90*0.01/'TC5'!B90</f>
        <v>0.1063549295067787</v>
      </c>
      <c r="I90" s="544">
        <f>C90*0.01/'TC5'!B90</f>
        <v>0.11635094135999678</v>
      </c>
      <c r="J90" s="551">
        <f>D90*0.01/'TC5'!C90</f>
        <v>0.10729627311229706</v>
      </c>
      <c r="K90" s="544">
        <f>E90*0.01/'TC5'!D90</f>
        <v>0.11862125992774965</v>
      </c>
      <c r="L90" s="551">
        <f>F90*0.01/'TC5'!E90</f>
        <v>0.10350677371025085</v>
      </c>
      <c r="M90" s="552">
        <f>G90*0.01/'TC5'!F90</f>
        <v>0.11852935701608659</v>
      </c>
    </row>
    <row r="91" spans="1:13" x14ac:dyDescent="0.2">
      <c r="A91" s="67">
        <v>1995</v>
      </c>
      <c r="B91" s="428">
        <f>avgpoinc!Y84</f>
        <v>591492.16601748927</v>
      </c>
      <c r="C91" s="319">
        <f>avgpoinc!Z84</f>
        <v>645850.98822935356</v>
      </c>
      <c r="D91" s="524">
        <f>avgpoinc!AA84</f>
        <v>584305.81533084426</v>
      </c>
      <c r="E91" s="524">
        <f>avgpoinc!AB84</f>
        <v>805199.09263036505</v>
      </c>
      <c r="F91" s="524">
        <f>avgpoinc!AC84</f>
        <v>458969.11155567644</v>
      </c>
      <c r="G91" s="62">
        <f>avgpoinc!AD84</f>
        <v>913719.95903595863</v>
      </c>
      <c r="H91" s="533">
        <f>B91*0.01/'TC5'!B91</f>
        <v>0.11013852804899216</v>
      </c>
      <c r="I91" s="544">
        <f>C91*0.01/'TC5'!B91</f>
        <v>0.12026038765907289</v>
      </c>
      <c r="J91" s="551">
        <f>D91*0.01/'TC5'!C91</f>
        <v>0.1125178188085556</v>
      </c>
      <c r="K91" s="544">
        <f>E91*0.01/'TC5'!D91</f>
        <v>0.12416372448205946</v>
      </c>
      <c r="L91" s="551">
        <f>F91*0.01/'TC5'!E91</f>
        <v>0.10520160943269728</v>
      </c>
      <c r="M91" s="552">
        <f>G91*0.01/'TC5'!F91</f>
        <v>0.12276508659124376</v>
      </c>
    </row>
    <row r="92" spans="1:13" x14ac:dyDescent="0.2">
      <c r="A92" s="67">
        <v>1996</v>
      </c>
      <c r="B92" s="428">
        <f>avgpoinc!Y85</f>
        <v>640671.30796317675</v>
      </c>
      <c r="C92" s="319">
        <f>avgpoinc!Z85</f>
        <v>698995.93203414883</v>
      </c>
      <c r="D92" s="524">
        <f>avgpoinc!AA85</f>
        <v>625168.88551560487</v>
      </c>
      <c r="E92" s="524">
        <f>avgpoinc!AB85</f>
        <v>874540.84331856179</v>
      </c>
      <c r="F92" s="524">
        <f>avgpoinc!AC85</f>
        <v>494758.50276255561</v>
      </c>
      <c r="G92" s="62">
        <f>avgpoinc!AD85</f>
        <v>982971.51908920321</v>
      </c>
      <c r="H92" s="533">
        <f>B92*0.01/'TC5'!B92</f>
        <v>0.11564683169126512</v>
      </c>
      <c r="I92" s="544">
        <f>C92*0.01/'TC5'!B92</f>
        <v>0.12617494165897372</v>
      </c>
      <c r="J92" s="551">
        <f>D92*0.01/'TC5'!C92</f>
        <v>0.11767595261335374</v>
      </c>
      <c r="K92" s="544">
        <f>E92*0.01/'TC5'!D92</f>
        <v>0.13193325698375699</v>
      </c>
      <c r="L92" s="551">
        <f>F92*0.01/'TC5'!E92</f>
        <v>0.10909762233495714</v>
      </c>
      <c r="M92" s="552">
        <f>G92*0.01/'TC5'!F92</f>
        <v>0.12889215350151062</v>
      </c>
    </row>
    <row r="93" spans="1:13" x14ac:dyDescent="0.2">
      <c r="A93" s="67">
        <v>1997</v>
      </c>
      <c r="B93" s="428">
        <f>avgpoinc!Y86</f>
        <v>695904.06657230807</v>
      </c>
      <c r="C93" s="319">
        <f>avgpoinc!Z86</f>
        <v>755933.85568168969</v>
      </c>
      <c r="D93" s="524">
        <f>avgpoinc!AA86</f>
        <v>684723.96241591021</v>
      </c>
      <c r="E93" s="524">
        <f>avgpoinc!AB86</f>
        <v>954345.85815682274</v>
      </c>
      <c r="F93" s="524">
        <f>avgpoinc!AC86</f>
        <v>529842.95722212852</v>
      </c>
      <c r="G93" s="62">
        <f>avgpoinc!AD86</f>
        <v>1062018.7937050348</v>
      </c>
      <c r="H93" s="533">
        <f>B93*0.01/'TC5'!B93</f>
        <v>0.12121368944644925</v>
      </c>
      <c r="I93" s="544">
        <f>C93*0.01/'TC5'!B93</f>
        <v>0.1316697746515274</v>
      </c>
      <c r="J93" s="551">
        <f>D93*0.01/'TC5'!C93</f>
        <v>0.1241995841264725</v>
      </c>
      <c r="K93" s="544">
        <f>E93*0.01/'TC5'!D93</f>
        <v>0.13794556260108948</v>
      </c>
      <c r="L93" s="551">
        <f>F93*0.01/'TC5'!E93</f>
        <v>0.11341810226440432</v>
      </c>
      <c r="M93" s="552">
        <f>G93*0.01/'TC5'!F93</f>
        <v>0.13449825346469879</v>
      </c>
    </row>
    <row r="94" spans="1:13" x14ac:dyDescent="0.2">
      <c r="A94" s="67">
        <v>1998</v>
      </c>
      <c r="B94" s="428">
        <f>avgpoinc!Y87</f>
        <v>737942.50254611764</v>
      </c>
      <c r="C94" s="319">
        <f>avgpoinc!Z87</f>
        <v>801598.36863810546</v>
      </c>
      <c r="D94" s="524">
        <f>avgpoinc!AA87</f>
        <v>730757.3292451665</v>
      </c>
      <c r="E94" s="524">
        <f>avgpoinc!AB87</f>
        <v>1022842.9994297306</v>
      </c>
      <c r="F94" s="524">
        <f>avgpoinc!AC87</f>
        <v>552612.31448522396</v>
      </c>
      <c r="G94" s="62">
        <f>avgpoinc!AD87</f>
        <v>1122607.2844010354</v>
      </c>
      <c r="H94" s="533">
        <f>B94*0.01/'TC5'!B94</f>
        <v>0.12379768490791321</v>
      </c>
      <c r="I94" s="544">
        <f>C94*0.01/'TC5'!B94</f>
        <v>0.13447663187980652</v>
      </c>
      <c r="J94" s="551">
        <f>D94*0.01/'TC5'!C94</f>
        <v>0.12679968774318695</v>
      </c>
      <c r="K94" s="544">
        <f>E94*0.01/'TC5'!D94</f>
        <v>0.14248329401016238</v>
      </c>
      <c r="L94" s="551">
        <f>F94*0.01/'TC5'!E94</f>
        <v>0.11393837630748749</v>
      </c>
      <c r="M94" s="552">
        <f>G94*0.01/'TC5'!F94</f>
        <v>0.13734951615333557</v>
      </c>
    </row>
    <row r="95" spans="1:13" x14ac:dyDescent="0.2">
      <c r="A95" s="72">
        <v>1999</v>
      </c>
      <c r="B95" s="429">
        <f>avgpoinc!Y88</f>
        <v>775412.05628421798</v>
      </c>
      <c r="C95" s="320">
        <f>avgpoinc!Z88</f>
        <v>842626.75719525816</v>
      </c>
      <c r="D95" s="526">
        <f>avgpoinc!AA88</f>
        <v>776883.88591569685</v>
      </c>
      <c r="E95" s="526">
        <f>avgpoinc!AB88</f>
        <v>1093864.6624504011</v>
      </c>
      <c r="F95" s="526">
        <f>avgpoinc!AC88</f>
        <v>566171.99613063771</v>
      </c>
      <c r="G95" s="68">
        <f>avgpoinc!AD88</f>
        <v>1176786.5047945143</v>
      </c>
      <c r="H95" s="536">
        <f>B95*0.01/'TC5'!B95</f>
        <v>0.12630321085453031</v>
      </c>
      <c r="I95" s="547">
        <f>C95*0.01/'TC5'!B95</f>
        <v>0.13725149631500241</v>
      </c>
      <c r="J95" s="553">
        <f>D95*0.01/'TC5'!C95</f>
        <v>0.13051390647888181</v>
      </c>
      <c r="K95" s="547">
        <f>E95*0.01/'TC5'!D95</f>
        <v>0.14770068228244781</v>
      </c>
      <c r="L95" s="553">
        <f>F95*0.01/'TC5'!E95</f>
        <v>0.11354518681764604</v>
      </c>
      <c r="M95" s="554">
        <f>G95*0.01/'TC5'!F95</f>
        <v>0.14038869738578796</v>
      </c>
    </row>
    <row r="96" spans="1:13" x14ac:dyDescent="0.2">
      <c r="A96" s="77">
        <v>2000</v>
      </c>
      <c r="B96" s="430">
        <f>avgpoinc!Y89</f>
        <v>838251.71022137802</v>
      </c>
      <c r="C96" s="321">
        <f>avgpoinc!Z89</f>
        <v>910206.14100290358</v>
      </c>
      <c r="D96" s="528">
        <f>avgpoinc!AA89</f>
        <v>829694.52576975606</v>
      </c>
      <c r="E96" s="528">
        <f>avgpoinc!AB89</f>
        <v>1189350.6574079883</v>
      </c>
      <c r="F96" s="528">
        <f>avgpoinc!AC89</f>
        <v>603838.78824088466</v>
      </c>
      <c r="G96" s="74">
        <f>avgpoinc!AD89</f>
        <v>1264785.6140381836</v>
      </c>
      <c r="H96" s="537">
        <f>B96*0.01/'TC5'!B96</f>
        <v>0.13213194906711578</v>
      </c>
      <c r="I96" s="548">
        <f>C96*0.01/'TC5'!B96</f>
        <v>0.14347398281097415</v>
      </c>
      <c r="J96" s="555">
        <f>D96*0.01/'TC5'!C96</f>
        <v>0.13536466658115384</v>
      </c>
      <c r="K96" s="548">
        <f>E96*0.01/'TC5'!D96</f>
        <v>0.15533351898193359</v>
      </c>
      <c r="L96" s="555">
        <f>F96*0.01/'TC5'!E96</f>
        <v>0.11748258769512177</v>
      </c>
      <c r="M96" s="556">
        <f>G96*0.01/'TC5'!F96</f>
        <v>0.14625804126262665</v>
      </c>
    </row>
    <row r="97" spans="1:13" x14ac:dyDescent="0.2">
      <c r="A97" s="67">
        <v>2001</v>
      </c>
      <c r="B97" s="428">
        <f>avgpoinc!Y90</f>
        <v>818059.76925392426</v>
      </c>
      <c r="C97" s="319">
        <f>avgpoinc!Z90</f>
        <v>884823.08359083522</v>
      </c>
      <c r="D97" s="524">
        <f>avgpoinc!AA90</f>
        <v>798716.0191167614</v>
      </c>
      <c r="E97" s="524">
        <f>avgpoinc!AB90</f>
        <v>1134770.8351174279</v>
      </c>
      <c r="F97" s="524">
        <f>avgpoinc!AC90</f>
        <v>607893.73381954629</v>
      </c>
      <c r="G97" s="62">
        <f>avgpoinc!AD90</f>
        <v>1235448.7912938304</v>
      </c>
      <c r="H97" s="533">
        <f>B97*0.01/'TC5'!B97</f>
        <v>0.12958231568336487</v>
      </c>
      <c r="I97" s="544">
        <f>C97*0.01/'TC5'!B97</f>
        <v>0.14015775918960574</v>
      </c>
      <c r="J97" s="551">
        <f>D97*0.01/'TC5'!C97</f>
        <v>0.13143062591552737</v>
      </c>
      <c r="K97" s="544">
        <f>E97*0.01/'TC5'!D97</f>
        <v>0.14958418905735016</v>
      </c>
      <c r="L97" s="551">
        <f>F97*0.01/'TC5'!E97</f>
        <v>0.11814170330762866</v>
      </c>
      <c r="M97" s="552">
        <f>G97*0.01/'TC5'!F97</f>
        <v>0.14323793351650241</v>
      </c>
    </row>
    <row r="98" spans="1:13" x14ac:dyDescent="0.2">
      <c r="A98" s="67">
        <v>2002</v>
      </c>
      <c r="B98" s="428">
        <f>avgpoinc!Y91</f>
        <v>808728.48035385052</v>
      </c>
      <c r="C98" s="319">
        <f>avgpoinc!Z91</f>
        <v>874712.93979027565</v>
      </c>
      <c r="D98" s="524">
        <f>avgpoinc!AA91</f>
        <v>784069.010101808</v>
      </c>
      <c r="E98" s="524">
        <f>avgpoinc!AB91</f>
        <v>1104717.9715714657</v>
      </c>
      <c r="F98" s="524">
        <f>avgpoinc!AC91</f>
        <v>621105.73406376294</v>
      </c>
      <c r="G98" s="62">
        <f>avgpoinc!AD91</f>
        <v>1218073.2200853261</v>
      </c>
      <c r="H98" s="533">
        <f>B98*0.01/'TC5'!B98</f>
        <v>0.12839266657829287</v>
      </c>
      <c r="I98" s="544">
        <f>C98*0.01/'TC5'!B98</f>
        <v>0.13886827230453491</v>
      </c>
      <c r="J98" s="551">
        <f>D98*0.01/'TC5'!C98</f>
        <v>0.12938860058784485</v>
      </c>
      <c r="K98" s="544">
        <f>E98*0.01/'TC5'!D98</f>
        <v>0.14712014794349673</v>
      </c>
      <c r="L98" s="551">
        <f>F98*0.01/'TC5'!E98</f>
        <v>0.11972058564424513</v>
      </c>
      <c r="M98" s="552">
        <f>G98*0.01/'TC5'!F98</f>
        <v>0.14184910058975217</v>
      </c>
    </row>
    <row r="99" spans="1:13" x14ac:dyDescent="0.2">
      <c r="A99" s="67">
        <v>2003</v>
      </c>
      <c r="B99" s="428">
        <f>avgpoinc!Y92</f>
        <v>831880.66509047523</v>
      </c>
      <c r="C99" s="319">
        <f>avgpoinc!Z92</f>
        <v>897657.88944309775</v>
      </c>
      <c r="D99" s="524">
        <f>avgpoinc!AA92</f>
        <v>807570.86320150795</v>
      </c>
      <c r="E99" s="524">
        <f>avgpoinc!AB92</f>
        <v>1129790.5675090596</v>
      </c>
      <c r="F99" s="524">
        <f>avgpoinc!AC92</f>
        <v>640209.21578002803</v>
      </c>
      <c r="G99" s="62">
        <f>avgpoinc!AD92</f>
        <v>1252415.6235343234</v>
      </c>
      <c r="H99" s="533">
        <f>B99*0.01/'TC5'!B99</f>
        <v>0.13069744408130649</v>
      </c>
      <c r="I99" s="544">
        <f>C99*0.01/'TC5'!B99</f>
        <v>0.14103175699710843</v>
      </c>
      <c r="J99" s="551">
        <f>D99*0.01/'TC5'!C99</f>
        <v>0.13143660128116608</v>
      </c>
      <c r="K99" s="544">
        <f>E99*0.01/'TC5'!D99</f>
        <v>0.1496591717004776</v>
      </c>
      <c r="L99" s="551">
        <f>F99*0.01/'TC5'!E99</f>
        <v>0.1213241145014763</v>
      </c>
      <c r="M99" s="552">
        <f>G99*0.01/'TC5'!F99</f>
        <v>0.14426957070827484</v>
      </c>
    </row>
    <row r="100" spans="1:13" x14ac:dyDescent="0.2">
      <c r="A100" s="67">
        <v>2004</v>
      </c>
      <c r="B100" s="428">
        <f>avgpoinc!Y93</f>
        <v>875190.27433013625</v>
      </c>
      <c r="C100" s="319">
        <f>avgpoinc!Z93</f>
        <v>944423.71337432659</v>
      </c>
      <c r="D100" s="524">
        <f>avgpoinc!AA93</f>
        <v>860222.66637459607</v>
      </c>
      <c r="E100" s="524">
        <f>avgpoinc!AB93</f>
        <v>1206987.6014174854</v>
      </c>
      <c r="F100" s="524">
        <f>avgpoinc!AC93</f>
        <v>655752.12069650926</v>
      </c>
      <c r="G100" s="62">
        <f>avgpoinc!AD93</f>
        <v>1316591.0390044148</v>
      </c>
      <c r="H100" s="533">
        <f>B100*0.01/'TC5'!B100</f>
        <v>0.13358385860919955</v>
      </c>
      <c r="I100" s="544">
        <f>C100*0.01/'TC5'!B100</f>
        <v>0.14415124058723452</v>
      </c>
      <c r="J100" s="551">
        <f>D100*0.01/'TC5'!C100</f>
        <v>0.13563750684261322</v>
      </c>
      <c r="K100" s="544">
        <f>E100*0.01/'TC5'!D100</f>
        <v>0.15475216507911682</v>
      </c>
      <c r="L100" s="551">
        <f>F100*0.01/'TC5'!E100</f>
        <v>0.12123422324657442</v>
      </c>
      <c r="M100" s="552">
        <f>G100*0.01/'TC5'!F100</f>
        <v>0.14745827019214627</v>
      </c>
    </row>
    <row r="101" spans="1:13" x14ac:dyDescent="0.2">
      <c r="A101" s="67">
        <v>2005</v>
      </c>
      <c r="B101" s="428">
        <f>avgpoinc!Y94</f>
        <v>922105.61688206217</v>
      </c>
      <c r="C101" s="319">
        <f>avgpoinc!Z94</f>
        <v>989848.49055842473</v>
      </c>
      <c r="D101" s="524">
        <f>avgpoinc!AA94</f>
        <v>906198.03065516043</v>
      </c>
      <c r="E101" s="524">
        <f>avgpoinc!AB94</f>
        <v>1262584.5571933156</v>
      </c>
      <c r="F101" s="524">
        <f>avgpoinc!AC94</f>
        <v>696627.79127695644</v>
      </c>
      <c r="G101" s="62">
        <f>avgpoinc!AD94</f>
        <v>1379506.8329311938</v>
      </c>
      <c r="H101" s="533">
        <f>B101*0.01/'TC5'!B101</f>
        <v>0.13731971383094788</v>
      </c>
      <c r="I101" s="544">
        <f>C101*0.01/'TC5'!B101</f>
        <v>0.14740796387195587</v>
      </c>
      <c r="J101" s="551">
        <f>D101*0.01/'TC5'!C101</f>
        <v>0.14031024277210238</v>
      </c>
      <c r="K101" s="544">
        <f>E101*0.01/'TC5'!D101</f>
        <v>0.15809121727943418</v>
      </c>
      <c r="L101" s="551">
        <f>F101*0.01/'TC5'!E101</f>
        <v>0.12561504542827609</v>
      </c>
      <c r="M101" s="552">
        <f>G101*0.01/'TC5'!F101</f>
        <v>0.15141938626766205</v>
      </c>
    </row>
    <row r="102" spans="1:13" x14ac:dyDescent="0.2">
      <c r="A102" s="67">
        <v>2006</v>
      </c>
      <c r="B102" s="428">
        <f>avgpoinc!Y95</f>
        <v>965635.67054557963</v>
      </c>
      <c r="C102" s="319">
        <f>avgpoinc!Z95</f>
        <v>1036460.755422784</v>
      </c>
      <c r="D102" s="524">
        <f>avgpoinc!AA95</f>
        <v>950100.40168146149</v>
      </c>
      <c r="E102" s="524">
        <f>avgpoinc!AB95</f>
        <v>1320136.220438977</v>
      </c>
      <c r="F102" s="524">
        <f>avgpoinc!AC95</f>
        <v>726025.37090874522</v>
      </c>
      <c r="G102" s="62">
        <f>avgpoinc!AD95</f>
        <v>1444492.6968807334</v>
      </c>
      <c r="H102" s="533">
        <f>B102*0.01/'TC5'!B102</f>
        <v>0.14042396843433383</v>
      </c>
      <c r="I102" s="544">
        <f>C102*0.01/'TC5'!B102</f>
        <v>0.15072344243526459</v>
      </c>
      <c r="J102" s="551">
        <f>D102*0.01/'TC5'!C102</f>
        <v>0.14458733797073367</v>
      </c>
      <c r="K102" s="544">
        <f>E102*0.01/'TC5'!D102</f>
        <v>0.16223539412021643</v>
      </c>
      <c r="L102" s="551">
        <f>F102*0.01/'TC5'!E102</f>
        <v>0.12688109278678894</v>
      </c>
      <c r="M102" s="552">
        <f>G102*0.01/'TC5'!F102</f>
        <v>0.15483351051807404</v>
      </c>
    </row>
    <row r="103" spans="1:13" x14ac:dyDescent="0.2">
      <c r="A103" s="67">
        <v>2007</v>
      </c>
      <c r="B103" s="428">
        <f>avgpoinc!Y96</f>
        <v>943977.30926507921</v>
      </c>
      <c r="C103" s="319">
        <f>avgpoinc!Z96</f>
        <v>1012437.1371686528</v>
      </c>
      <c r="D103" s="524">
        <f>avgpoinc!AA96</f>
        <v>944236.22320057743</v>
      </c>
      <c r="E103" s="524">
        <f>avgpoinc!AB96</f>
        <v>1296658.8151323579</v>
      </c>
      <c r="F103" s="524">
        <f>avgpoinc!AC96</f>
        <v>707701.79065800225</v>
      </c>
      <c r="G103" s="62">
        <f>avgpoinc!AD96</f>
        <v>1410656.4771998422</v>
      </c>
      <c r="H103" s="533">
        <f>B103*0.01/'TC5'!B103</f>
        <v>0.1388262212276459</v>
      </c>
      <c r="I103" s="544">
        <f>C103*0.01/'TC5'!B103</f>
        <v>0.14889428019523623</v>
      </c>
      <c r="J103" s="551">
        <f>D103*0.01/'TC5'!C103</f>
        <v>0.14567513763904572</v>
      </c>
      <c r="K103" s="544">
        <f>E103*0.01/'TC5'!D103</f>
        <v>0.16093116998672488</v>
      </c>
      <c r="L103" s="551">
        <f>F103*0.01/'TC5'!E103</f>
        <v>0.12523841857910156</v>
      </c>
      <c r="M103" s="552">
        <f>G103*0.01/'TC5'!F103</f>
        <v>0.15323764085769653</v>
      </c>
    </row>
    <row r="104" spans="1:13" x14ac:dyDescent="0.2">
      <c r="A104" s="67">
        <v>2008</v>
      </c>
      <c r="B104" s="428">
        <f>avgpoinc!Y97</f>
        <v>906671.32807698625</v>
      </c>
      <c r="C104" s="319">
        <f>avgpoinc!Z97</f>
        <v>968828.30389200512</v>
      </c>
      <c r="D104" s="524">
        <f>avgpoinc!AA97</f>
        <v>889980.46487461706</v>
      </c>
      <c r="E104" s="524">
        <f>avgpoinc!AB97</f>
        <v>1220415.0100440721</v>
      </c>
      <c r="F104" s="524">
        <f>avgpoinc!AC97</f>
        <v>695368.14245451835</v>
      </c>
      <c r="G104" s="62">
        <f>avgpoinc!AD97</f>
        <v>1347624.9826390385</v>
      </c>
      <c r="H104" s="533">
        <f>B104*0.01/'TC5'!B104</f>
        <v>0.13712345063686371</v>
      </c>
      <c r="I104" s="544">
        <f>C104*0.01/'TC5'!B104</f>
        <v>0.14652396738529205</v>
      </c>
      <c r="J104" s="551">
        <f>D104*0.01/'TC5'!C104</f>
        <v>0.14185576140880585</v>
      </c>
      <c r="K104" s="544">
        <f>E104*0.01/'TC5'!D104</f>
        <v>0.15817797183990481</v>
      </c>
      <c r="L104" s="551">
        <f>F104*0.01/'TC5'!E104</f>
        <v>0.12429021298885344</v>
      </c>
      <c r="M104" s="552">
        <f>G104*0.01/'TC5'!F104</f>
        <v>0.15103639662265778</v>
      </c>
    </row>
    <row r="105" spans="1:13" x14ac:dyDescent="0.2">
      <c r="A105" s="72">
        <v>2009</v>
      </c>
      <c r="B105" s="431">
        <f>avgpoinc!Y98</f>
        <v>819878.71002869878</v>
      </c>
      <c r="C105" s="322">
        <f>avgpoinc!Z98</f>
        <v>872205.64955730434</v>
      </c>
      <c r="D105" s="526">
        <f>avgpoinc!AA98</f>
        <v>805388.80027007777</v>
      </c>
      <c r="E105" s="526">
        <f>avgpoinc!AB98</f>
        <v>1087854.983884539</v>
      </c>
      <c r="F105" s="526">
        <f>avgpoinc!AC98</f>
        <v>640171.53576359025</v>
      </c>
      <c r="G105" s="68">
        <f>avgpoinc!AD98</f>
        <v>1223560.5047180322</v>
      </c>
      <c r="H105" s="536">
        <f>B105*0.01/'TC5'!B105</f>
        <v>0.12992233037948611</v>
      </c>
      <c r="I105" s="547">
        <f>C105*0.01/'TC5'!B105</f>
        <v>0.13821433484554294</v>
      </c>
      <c r="J105" s="557">
        <f>D105*0.01/'TC5'!C105</f>
        <v>0.13448093831539154</v>
      </c>
      <c r="K105" s="558">
        <f>E105*0.01/'TC5'!D105</f>
        <v>0.14954258501529696</v>
      </c>
      <c r="L105" s="553">
        <f>F105*0.01/'TC5'!E105</f>
        <v>0.11802849918603896</v>
      </c>
      <c r="M105" s="554">
        <f>G105*0.01/'TC5'!F105</f>
        <v>0.14351606369018557</v>
      </c>
    </row>
    <row r="106" spans="1:13" x14ac:dyDescent="0.2">
      <c r="A106" s="67">
        <v>2010</v>
      </c>
      <c r="B106" s="432">
        <f>avgpoinc!Y99</f>
        <v>913617.75024253642</v>
      </c>
      <c r="C106" s="323">
        <f>avgpoinc!Z99</f>
        <v>967901.84715992224</v>
      </c>
      <c r="D106" s="524">
        <f>avgpoinc!AA99</f>
        <v>891235.76786434033</v>
      </c>
      <c r="E106" s="524">
        <f>avgpoinc!AB99</f>
        <v>1196898.6157591939</v>
      </c>
      <c r="F106" s="524">
        <f>avgpoinc!AC99</f>
        <v>721814.05167886836</v>
      </c>
      <c r="G106" s="62">
        <f>avgpoinc!AD99</f>
        <v>1355745.9599021657</v>
      </c>
      <c r="H106" s="533">
        <f>B106*0.01/'TC5'!B106</f>
        <v>0.14022304117679596</v>
      </c>
      <c r="I106" s="544">
        <f>C106*0.01/'TC5'!B106</f>
        <v>0.14855462312698361</v>
      </c>
      <c r="J106" s="559">
        <f>D106*0.01/'TC5'!C106</f>
        <v>0.1459333747625351</v>
      </c>
      <c r="K106" s="560">
        <f>E106*0.01/'TC5'!D106</f>
        <v>0.16064903140068054</v>
      </c>
      <c r="L106" s="551">
        <f>F106*0.01/'TC5'!E106</f>
        <v>0.12793992459774017</v>
      </c>
      <c r="M106" s="552">
        <f>G106*0.01/'TC5'!F106</f>
        <v>0.15480929613113406</v>
      </c>
    </row>
    <row r="107" spans="1:13" x14ac:dyDescent="0.2">
      <c r="A107" s="67">
        <v>2011</v>
      </c>
      <c r="B107" s="432">
        <f>avgpoinc!Y100</f>
        <v>965439.01132667717</v>
      </c>
      <c r="C107" s="323">
        <f>avgpoinc!Z100</f>
        <v>1022270.3477663625</v>
      </c>
      <c r="D107" s="524">
        <f>avgpoinc!AA100</f>
        <v>950901.98560090037</v>
      </c>
      <c r="E107" s="524">
        <f>avgpoinc!AB100</f>
        <v>1267452.7766635839</v>
      </c>
      <c r="F107" s="524">
        <f>avgpoinc!AC100</f>
        <v>755071.18349252152</v>
      </c>
      <c r="G107" s="62">
        <f>avgpoinc!AD100</f>
        <v>1429994.7148187908</v>
      </c>
      <c r="H107" s="533">
        <f>B107*0.01/'TC5'!B107</f>
        <v>0.14568488299846649</v>
      </c>
      <c r="I107" s="544">
        <f>C107*0.01/'TC5'!B107</f>
        <v>0.15426073968410492</v>
      </c>
      <c r="J107" s="559">
        <f>D107*0.01/'TC5'!C107</f>
        <v>0.15246815979480743</v>
      </c>
      <c r="K107" s="560">
        <f>E107*0.01/'TC5'!D107</f>
        <v>0.16449519991874692</v>
      </c>
      <c r="L107" s="551">
        <f>F107*0.01/'TC5'!E107</f>
        <v>0.13413186371326447</v>
      </c>
      <c r="M107" s="552">
        <f>G107*0.01/'TC5'!F107</f>
        <v>0.16112418472766879</v>
      </c>
    </row>
    <row r="108" spans="1:13" x14ac:dyDescent="0.2">
      <c r="A108" s="67">
        <v>2012</v>
      </c>
      <c r="B108" s="432">
        <f>avgpoinc!Y101</f>
        <v>1039429.6101106277</v>
      </c>
      <c r="C108" s="323">
        <f>avgpoinc!Z101</f>
        <v>1099384.6302061686</v>
      </c>
      <c r="D108" s="524">
        <f>avgpoinc!AA101</f>
        <v>1027357.680784011</v>
      </c>
      <c r="E108" s="524">
        <f>avgpoinc!AB101</f>
        <v>1363999.1333020467</v>
      </c>
      <c r="F108" s="524">
        <f>avgpoinc!AC101</f>
        <v>814172.80671145709</v>
      </c>
      <c r="G108" s="62">
        <f>avgpoinc!AD101</f>
        <v>1533008.7987112433</v>
      </c>
      <c r="H108" s="533">
        <f>B108*0.01/'TC5'!B108</f>
        <v>0.15306496620178223</v>
      </c>
      <c r="I108" s="544">
        <f>C108*0.01/'TC5'!B108</f>
        <v>0.16189385950565341</v>
      </c>
      <c r="J108" s="559">
        <f>D108*0.01/'TC5'!C108</f>
        <v>0.16218383610248568</v>
      </c>
      <c r="K108" s="560">
        <f>E108*0.01/'TC5'!D108</f>
        <v>0.1732914000749588</v>
      </c>
      <c r="L108" s="551">
        <f>F108*0.01/'TC5'!E108</f>
        <v>0.14063733816146853</v>
      </c>
      <c r="M108" s="552">
        <f>G108*0.01/'TC5'!F108</f>
        <v>0.16887243092060092</v>
      </c>
    </row>
    <row r="109" spans="1:13" x14ac:dyDescent="0.2">
      <c r="A109" s="67">
        <v>2013</v>
      </c>
      <c r="B109" s="432">
        <f>avgpoinc!Y102</f>
        <v>968752.7349275439</v>
      </c>
      <c r="C109" s="323">
        <f>avgpoinc!Z102</f>
        <v>1028524.8259486065</v>
      </c>
      <c r="D109" s="524">
        <f>avgpoinc!AA102</f>
        <v>895407.64695339801</v>
      </c>
      <c r="E109" s="524">
        <f>avgpoinc!AB102</f>
        <v>1271312.8943472942</v>
      </c>
      <c r="F109" s="524">
        <f>avgpoinc!AC102</f>
        <v>768736.51147406455</v>
      </c>
      <c r="G109" s="62">
        <f>avgpoinc!AD102</f>
        <v>1436970.4289341341</v>
      </c>
      <c r="H109" s="533">
        <f>B109*0.01/'TC5'!B109</f>
        <v>0.14259651303291318</v>
      </c>
      <c r="I109" s="544">
        <f>C109*0.01/'TC5'!B109</f>
        <v>0.1513947248458862</v>
      </c>
      <c r="J109" s="559">
        <f>D109*0.01/'TC5'!C109</f>
        <v>0.14006303250789642</v>
      </c>
      <c r="K109" s="560">
        <f>E109*0.01/'TC5'!D109</f>
        <v>0.16132080554962155</v>
      </c>
      <c r="L109" s="551">
        <f>F109*0.01/'TC5'!E109</f>
        <v>0.13262096047401425</v>
      </c>
      <c r="M109" s="552">
        <f>G109*0.01/'TC5'!F109</f>
        <v>0.1580797880887985</v>
      </c>
    </row>
    <row r="110" spans="1:13" x14ac:dyDescent="0.2">
      <c r="A110" s="67">
        <v>2014</v>
      </c>
      <c r="B110" s="432">
        <f>avgpoinc!Y103</f>
        <v>1023331.3754538937</v>
      </c>
      <c r="C110" s="323">
        <f>avgpoinc!Z103</f>
        <v>1083727.8061935613</v>
      </c>
      <c r="D110" s="524">
        <f>avgpoinc!AA103</f>
        <v>945977.12616610457</v>
      </c>
      <c r="E110" s="524">
        <f>avgpoinc!AB103</f>
        <v>1332876.0343372258</v>
      </c>
      <c r="F110" s="524">
        <f>avgpoinc!AC103</f>
        <v>816526.29794370104</v>
      </c>
      <c r="G110" s="62">
        <f>avgpoinc!AD103</f>
        <v>1511946.1466441788</v>
      </c>
      <c r="H110" s="533">
        <f>B110*0.01/'TC5'!B110</f>
        <v>0.14712123572826383</v>
      </c>
      <c r="I110" s="544">
        <f>C110*0.01/'TC5'!B110</f>
        <v>0.15580424666404719</v>
      </c>
      <c r="J110" s="559">
        <f>D110*0.01/'TC5'!C110</f>
        <v>0.14455245435237885</v>
      </c>
      <c r="K110" s="560">
        <f>E110*0.01/'TC5'!D110</f>
        <v>0.16502718627452848</v>
      </c>
      <c r="L110" s="551">
        <f>F110*0.01/'TC5'!E110</f>
        <v>0.13769578933715818</v>
      </c>
      <c r="M110" s="552">
        <f>G110*0.01/'TC5'!F110</f>
        <v>0.16301576793193817</v>
      </c>
    </row>
    <row r="111" spans="1:13" x14ac:dyDescent="0.2">
      <c r="A111" s="67">
        <v>2015</v>
      </c>
      <c r="B111" s="432">
        <f>avgpoinc!Y104</f>
        <v>1021092.2444846471</v>
      </c>
      <c r="C111" s="323">
        <f>avgpoinc!Z104</f>
        <v>1081650.7603765645</v>
      </c>
      <c r="D111" s="524">
        <f>avgpoinc!AA104</f>
        <v>935019.80280024745</v>
      </c>
      <c r="E111" s="524">
        <f>avgpoinc!AB104</f>
        <v>1332724.283833463</v>
      </c>
      <c r="F111" s="524">
        <f>avgpoinc!AC104</f>
        <v>812407.39428932767</v>
      </c>
      <c r="G111" s="62">
        <f>avgpoinc!AD104</f>
        <v>1510047.6781103078</v>
      </c>
      <c r="H111" s="533">
        <f>B111*0.01/'TC5'!B111</f>
        <v>0.14445996284484863</v>
      </c>
      <c r="I111" s="544">
        <f>C111*0.01/'TC5'!B111</f>
        <v>0.15302753448486328</v>
      </c>
      <c r="J111" s="559">
        <f>D111*0.01/'TC5'!C111</f>
        <v>0.1414410471916199</v>
      </c>
      <c r="K111" s="560">
        <f>E111*0.01/'TC5'!D111</f>
        <v>0.1631346940994263</v>
      </c>
      <c r="L111" s="551">
        <f>F111*0.01/'TC5'!E111</f>
        <v>0.13406631350517273</v>
      </c>
      <c r="M111" s="552">
        <f>G111*0.01/'TC5'!F111</f>
        <v>0.1604548841714859</v>
      </c>
    </row>
    <row r="112" spans="1:13" x14ac:dyDescent="0.2">
      <c r="A112" s="67">
        <v>2016</v>
      </c>
      <c r="B112" s="432">
        <f>avgpoinc!Y105</f>
        <v>1004667.7215605987</v>
      </c>
      <c r="C112" s="323">
        <f>avgpoinc!Z105</f>
        <v>1063560.8095152918</v>
      </c>
      <c r="D112" s="524">
        <f>avgpoinc!AA105</f>
        <v>906045.15257769846</v>
      </c>
      <c r="E112" s="524">
        <f>avgpoinc!AB105</f>
        <v>1302083.7267147773</v>
      </c>
      <c r="F112" s="524">
        <f>avgpoinc!AC105</f>
        <v>809332.13789836701</v>
      </c>
      <c r="G112" s="62">
        <f>avgpoinc!AD105</f>
        <v>1481089.6686312358</v>
      </c>
      <c r="H112" s="533">
        <f>B112*0.01/'TC5'!B112</f>
        <v>0.14252828061580658</v>
      </c>
      <c r="I112" s="544">
        <f>C112*0.01/'TC5'!B112</f>
        <v>0.15088321268558502</v>
      </c>
      <c r="J112" s="559">
        <f>D112*0.01/'TC5'!C112</f>
        <v>0.13840693235397342</v>
      </c>
      <c r="K112" s="560">
        <f>E112*0.01/'TC5'!D112</f>
        <v>0.1601448059082031</v>
      </c>
      <c r="L112" s="551">
        <f>F112*0.01/'TC5'!E112</f>
        <v>0.13348931074142453</v>
      </c>
      <c r="M112" s="552">
        <f>G112*0.01/'TC5'!F112</f>
        <v>0.15842941403388977</v>
      </c>
    </row>
    <row r="113" spans="1:13" x14ac:dyDescent="0.2">
      <c r="A113" s="67">
        <v>2017</v>
      </c>
      <c r="B113" s="432">
        <f>avgpoinc!Y106</f>
        <v>1030774.5969993478</v>
      </c>
      <c r="C113" s="323">
        <f>avgpoinc!Z106</f>
        <v>1091986.2014164217</v>
      </c>
      <c r="D113" s="524">
        <f>avgpoinc!AA106</f>
        <v>1025016.5945230412</v>
      </c>
      <c r="E113" s="524">
        <f>avgpoinc!AB106</f>
        <v>1344989.6119494212</v>
      </c>
      <c r="F113" s="524">
        <f>avgpoinc!AC106</f>
        <v>817458.97229846974</v>
      </c>
      <c r="G113" s="62">
        <f>avgpoinc!AD106</f>
        <v>1531065.576389963</v>
      </c>
      <c r="H113" s="533">
        <f>B113*0.01/'TC5'!B113</f>
        <v>0.14344304800033572</v>
      </c>
      <c r="I113" s="544">
        <f>C113*0.01/'TC5'!B113</f>
        <v>0.15196128189563751</v>
      </c>
      <c r="J113" s="559">
        <f>D113*0.01/'TC5'!C113</f>
        <v>0.15366604924201965</v>
      </c>
      <c r="K113" s="560">
        <f>E113*0.01/'TC5'!D113</f>
        <v>0.16233423352241516</v>
      </c>
      <c r="L113" s="551">
        <f>F113*0.01/'TC5'!E113</f>
        <v>0.13258436322212222</v>
      </c>
      <c r="M113" s="552">
        <f>G113*0.01/'TC5'!F113</f>
        <v>0.15877978503704068</v>
      </c>
    </row>
    <row r="114" spans="1:13" x14ac:dyDescent="0.2">
      <c r="A114" s="67">
        <v>2018</v>
      </c>
      <c r="B114" s="432">
        <f>avgpoinc!Y107</f>
        <v>1073376.3409920023</v>
      </c>
      <c r="C114" s="323">
        <f>avgpoinc!Z107</f>
        <v>1134889.1557287415</v>
      </c>
      <c r="D114" s="524">
        <f>avgpoinc!AA107</f>
        <v>1066219.6834434876</v>
      </c>
      <c r="E114" s="524">
        <f>avgpoinc!AB107</f>
        <v>1390066.7908795772</v>
      </c>
      <c r="F114" s="524">
        <f>avgpoinc!AC107</f>
        <v>857642.62813481467</v>
      </c>
      <c r="G114" s="62">
        <f>avgpoinc!AD107</f>
        <v>1597435.8468046184</v>
      </c>
      <c r="H114" s="533">
        <f>B114*0.01/'TC5'!B114</f>
        <v>0.14686936140060422</v>
      </c>
      <c r="I114" s="544">
        <f>C114*0.01/'TC5'!B114</f>
        <v>0.15528611838817594</v>
      </c>
      <c r="J114" s="559">
        <f>D114*0.01/'TC5'!C114</f>
        <v>0.15751214325428009</v>
      </c>
      <c r="K114" s="560">
        <f>E114*0.01/'TC5'!D114</f>
        <v>0.16507869958877566</v>
      </c>
      <c r="L114" s="551">
        <f>F114*0.01/'TC5'!E114</f>
        <v>0.13665166497230533</v>
      </c>
      <c r="M114" s="552">
        <f>G114*0.01/'TC5'!F114</f>
        <v>0.16293673217296603</v>
      </c>
    </row>
    <row r="115" spans="1:13" x14ac:dyDescent="0.2">
      <c r="A115" s="67">
        <v>2019</v>
      </c>
      <c r="B115" s="432">
        <f>avgpoinc!Y108</f>
        <v>1060506.9857678474</v>
      </c>
      <c r="C115" s="323">
        <f>avgpoinc!Z108</f>
        <v>1122638.1719133982</v>
      </c>
      <c r="D115" s="524">
        <f>avgpoinc!AA108</f>
        <v>1051438.6357388315</v>
      </c>
      <c r="E115" s="524">
        <f>avgpoinc!AB108</f>
        <v>1375965.2737947234</v>
      </c>
      <c r="F115" s="524">
        <f>avgpoinc!AC108</f>
        <v>846090.72479169013</v>
      </c>
      <c r="G115" s="62">
        <f>avgpoinc!AD108</f>
        <v>1580363.9052754042</v>
      </c>
      <c r="H115" s="533">
        <f>B115*0.01/'TC5'!B115</f>
        <v>0.14438149333000183</v>
      </c>
      <c r="I115" s="544">
        <f>C115*0.01/'TC5'!B115</f>
        <v>0.1528402715921402</v>
      </c>
      <c r="J115" s="559">
        <f>D115*0.01/'TC5'!C115</f>
        <v>0.15490292012691498</v>
      </c>
      <c r="K115" s="560">
        <f>E115*0.01/'TC5'!D115</f>
        <v>0.16264356672763824</v>
      </c>
      <c r="L115" s="551">
        <f>F115*0.01/'TC5'!E115</f>
        <v>0.13407599925994873</v>
      </c>
      <c r="M115" s="552">
        <f>G115*0.01/'TC5'!F115</f>
        <v>0.16038785874843597</v>
      </c>
    </row>
    <row r="116" spans="1:13" ht="17" thickBot="1" x14ac:dyDescent="0.25">
      <c r="A116" s="1105"/>
      <c r="B116" s="1106"/>
      <c r="C116" s="1101"/>
      <c r="D116" s="1107"/>
      <c r="E116" s="1107"/>
      <c r="F116" s="1107"/>
      <c r="G116" s="109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row r="120" spans="1:13" x14ac:dyDescent="0.2">
      <c r="B120" s="212"/>
      <c r="C120" s="212"/>
      <c r="D120" s="212"/>
      <c r="E120" s="212"/>
      <c r="F120" s="212"/>
      <c r="G120" s="212"/>
      <c r="H120" s="212"/>
      <c r="I120" s="212"/>
      <c r="J120" s="212"/>
      <c r="K120" s="212"/>
      <c r="L120" s="212"/>
      <c r="M120" s="212"/>
    </row>
  </sheetData>
  <mergeCells count="3">
    <mergeCell ref="A4:M4"/>
    <mergeCell ref="B7:G7"/>
    <mergeCell ref="H7:M7"/>
  </mergeCells>
  <hyperlinks>
    <hyperlink ref="A1" location="Index!A1" display="Back to index" xr:uid="{00000000-0004-0000-3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theme="8" tint="0.39997558519241921"/>
  </sheetPr>
  <dimension ref="A1:M120"/>
  <sheetViews>
    <sheetView workbookViewId="0">
      <pane xSplit="1" ySplit="8" topLeftCell="B103" activePane="bottomRight" state="frozen"/>
      <selection activeCell="B120" sqref="B120:K120"/>
      <selection pane="topRight" activeCell="B120" sqref="B120:K120"/>
      <selection pane="bottomLeft" activeCell="B120" sqref="B120:K120"/>
      <selection pane="bottomRight" activeCell="A116" sqref="A113:M116"/>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270</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425">
        <f>avgpoinc!AK2</f>
        <v>1034774.3025720075</v>
      </c>
      <c r="C9" s="317">
        <f>avgpoinc!AL2</f>
        <v>1077776.8490799093</v>
      </c>
      <c r="D9" s="317"/>
      <c r="E9" s="85"/>
      <c r="F9" s="85"/>
      <c r="G9" s="84">
        <f>avgpoinc!AP2</f>
        <v>1603394.1639397794</v>
      </c>
      <c r="H9" s="530">
        <f>B9*0.001/'TC5'!B9</f>
        <v>8.3024418551445017E-2</v>
      </c>
      <c r="I9" s="541">
        <f>C9*0.001/'TC5'!B9</f>
        <v>8.6474698879412046E-2</v>
      </c>
      <c r="J9" s="575"/>
      <c r="K9" s="541"/>
      <c r="L9" s="575"/>
      <c r="M9" s="561">
        <f>G9*0.001/'TC5'!F9</f>
        <v>8.5558875534151146E-2</v>
      </c>
    </row>
    <row r="10" spans="1:13" s="87" customFormat="1" ht="15" customHeight="1" x14ac:dyDescent="0.2">
      <c r="A10" s="92">
        <v>1914</v>
      </c>
      <c r="B10" s="425">
        <f>avgpoinc!AK3</f>
        <v>928150.74314886821</v>
      </c>
      <c r="C10" s="317">
        <f>avgpoinc!AL3</f>
        <v>968162.70144017728</v>
      </c>
      <c r="D10" s="317"/>
      <c r="E10" s="85"/>
      <c r="F10" s="85"/>
      <c r="G10" s="84">
        <f>avgpoinc!AP3</f>
        <v>1441468.685301163</v>
      </c>
      <c r="H10" s="530">
        <f>B10*0.001/'TC5'!B10</f>
        <v>8.2424758879751592E-2</v>
      </c>
      <c r="I10" s="541">
        <f>C10*0.001/'TC5'!B10</f>
        <v>8.5978035153904037E-2</v>
      </c>
      <c r="J10" s="575"/>
      <c r="K10" s="541"/>
      <c r="L10" s="575"/>
      <c r="M10" s="561">
        <f>G10*0.001/'TC5'!F10</f>
        <v>8.5022118130510277E-2</v>
      </c>
    </row>
    <row r="11" spans="1:13" s="87" customFormat="1" ht="15" customHeight="1" x14ac:dyDescent="0.2">
      <c r="A11" s="92">
        <v>1915</v>
      </c>
      <c r="B11" s="425">
        <f>avgpoinc!AK4</f>
        <v>970494.38929962786</v>
      </c>
      <c r="C11" s="317">
        <f>avgpoinc!AL4</f>
        <v>1009965.0670947992</v>
      </c>
      <c r="D11" s="317"/>
      <c r="E11" s="85"/>
      <c r="F11" s="85"/>
      <c r="G11" s="84">
        <f>avgpoinc!AP4</f>
        <v>1506941.9278787167</v>
      </c>
      <c r="H11" s="530">
        <f>B11*0.001/'TC5'!B11</f>
        <v>8.4506760292705652E-2</v>
      </c>
      <c r="I11" s="541">
        <f>C11*0.001/'TC5'!B11</f>
        <v>8.7943708660263256E-2</v>
      </c>
      <c r="J11" s="575"/>
      <c r="K11" s="541"/>
      <c r="L11" s="575"/>
      <c r="M11" s="561">
        <f>G11*0.001/'TC5'!F11</f>
        <v>8.7039509137759971E-2</v>
      </c>
    </row>
    <row r="12" spans="1:13" s="87" customFormat="1" ht="15" customHeight="1" x14ac:dyDescent="0.2">
      <c r="A12" s="92">
        <v>1916</v>
      </c>
      <c r="B12" s="425">
        <f>avgpoinc!AK5</f>
        <v>1346876.0833345139</v>
      </c>
      <c r="C12" s="317">
        <f>avgpoinc!AL5</f>
        <v>1385756.3571057594</v>
      </c>
      <c r="D12" s="317"/>
      <c r="E12" s="85"/>
      <c r="F12" s="85"/>
      <c r="G12" s="84">
        <f>avgpoinc!AP5</f>
        <v>2079473.1558617549</v>
      </c>
      <c r="H12" s="530">
        <f>B12*0.001/'TC5'!B12</f>
        <v>0.10284940702987824</v>
      </c>
      <c r="I12" s="541">
        <f>C12*0.001/'TC5'!B12</f>
        <v>0.10581836100568268</v>
      </c>
      <c r="J12" s="575"/>
      <c r="K12" s="541"/>
      <c r="L12" s="575"/>
      <c r="M12" s="561">
        <f>G12*0.001/'TC5'!F12</f>
        <v>0.10519471350208039</v>
      </c>
    </row>
    <row r="13" spans="1:13" s="87" customFormat="1" ht="15" customHeight="1" x14ac:dyDescent="0.2">
      <c r="A13" s="92">
        <v>1917</v>
      </c>
      <c r="B13" s="425">
        <f>avgpoinc!AK6</f>
        <v>1207205.673213009</v>
      </c>
      <c r="C13" s="317">
        <f>avgpoinc!AL6</f>
        <v>1254223.4848819843</v>
      </c>
      <c r="D13" s="317"/>
      <c r="E13" s="85"/>
      <c r="F13" s="85"/>
      <c r="G13" s="84">
        <f>avgpoinc!AP6</f>
        <v>1873065.8816991299</v>
      </c>
      <c r="H13" s="530">
        <f>B13*0.001/'TC5'!B13</f>
        <v>9.3649036458146234E-2</v>
      </c>
      <c r="I13" s="541">
        <f>C13*0.001/'TC5'!B13</f>
        <v>9.7296445393403277E-2</v>
      </c>
      <c r="J13" s="575"/>
      <c r="K13" s="541"/>
      <c r="L13" s="575"/>
      <c r="M13" s="561">
        <f>G13*0.001/'TC5'!F13</f>
        <v>9.6339036816458834E-2</v>
      </c>
    </row>
    <row r="14" spans="1:13" s="87" customFormat="1" ht="15" customHeight="1" x14ac:dyDescent="0.2">
      <c r="A14" s="92">
        <v>1918</v>
      </c>
      <c r="B14" s="425">
        <f>avgpoinc!AK7</f>
        <v>908710.02801579237</v>
      </c>
      <c r="C14" s="317">
        <f>avgpoinc!AL7</f>
        <v>953477.84588118922</v>
      </c>
      <c r="D14" s="353"/>
      <c r="E14" s="314"/>
      <c r="F14" s="314"/>
      <c r="G14" s="84">
        <f>avgpoinc!AP7</f>
        <v>1411580.5895831182</v>
      </c>
      <c r="H14" s="530">
        <f>B14*0.001/'TC5'!B14</f>
        <v>6.662594634553394E-2</v>
      </c>
      <c r="I14" s="541">
        <f>C14*0.001/'TC5'!B14</f>
        <v>6.990828960042178E-2</v>
      </c>
      <c r="J14" s="575"/>
      <c r="K14" s="541"/>
      <c r="L14" s="575"/>
      <c r="M14" s="561">
        <f>G14*0.001/'TC5'!F14</f>
        <v>6.9224967603462181E-2</v>
      </c>
    </row>
    <row r="15" spans="1:13" s="87" customFormat="1" ht="15" customHeight="1" x14ac:dyDescent="0.2">
      <c r="A15" s="91">
        <v>1919</v>
      </c>
      <c r="B15" s="426">
        <f>avgpoinc!AK8</f>
        <v>917870.27979961934</v>
      </c>
      <c r="C15" s="316">
        <f>avgpoinc!AL8</f>
        <v>953090.24562492745</v>
      </c>
      <c r="D15" s="354"/>
      <c r="E15" s="315"/>
      <c r="F15" s="315"/>
      <c r="G15" s="88">
        <f>avgpoinc!AP8</f>
        <v>1428670.30295681</v>
      </c>
      <c r="H15" s="531">
        <f>B15*0.001/'TC5'!B15</f>
        <v>7.1021803759368979E-2</v>
      </c>
      <c r="I15" s="542">
        <f>C15*0.001/'TC5'!B15</f>
        <v>7.3747009658619564E-2</v>
      </c>
      <c r="J15" s="576"/>
      <c r="K15" s="542"/>
      <c r="L15" s="576"/>
      <c r="M15" s="562">
        <f>G15*0.001/'TC5'!F15</f>
        <v>7.3483659566296447E-2</v>
      </c>
    </row>
    <row r="16" spans="1:13" s="87" customFormat="1" ht="15" customHeight="1" x14ac:dyDescent="0.2">
      <c r="A16" s="92">
        <v>1920</v>
      </c>
      <c r="B16" s="425">
        <f>avgpoinc!AK9</f>
        <v>636575.54130394873</v>
      </c>
      <c r="C16" s="317">
        <f>avgpoinc!AL9</f>
        <v>669703.04195834661</v>
      </c>
      <c r="D16" s="353"/>
      <c r="E16" s="314"/>
      <c r="F16" s="314"/>
      <c r="G16" s="84">
        <f>avgpoinc!AP9</f>
        <v>1005331.5481244322</v>
      </c>
      <c r="H16" s="530">
        <f>B16*0.001/'TC5'!B16</f>
        <v>5.0349066528394132E-2</v>
      </c>
      <c r="I16" s="541">
        <f>C16*0.001/'TC5'!B16</f>
        <v>5.296924061009247E-2</v>
      </c>
      <c r="J16" s="575"/>
      <c r="K16" s="541"/>
      <c r="L16" s="575"/>
      <c r="M16" s="561">
        <f>G16*0.001/'TC5'!F16</f>
        <v>5.2797219087136464E-2</v>
      </c>
    </row>
    <row r="17" spans="1:13" s="87" customFormat="1" ht="15" customHeight="1" x14ac:dyDescent="0.2">
      <c r="A17" s="92">
        <v>1921</v>
      </c>
      <c r="B17" s="425">
        <f>avgpoinc!AK10</f>
        <v>584389.92500827555</v>
      </c>
      <c r="C17" s="317">
        <f>avgpoinc!AL10</f>
        <v>617564.56567737763</v>
      </c>
      <c r="D17" s="353"/>
      <c r="E17" s="314"/>
      <c r="F17" s="314"/>
      <c r="G17" s="84">
        <f>avgpoinc!AP10</f>
        <v>920147.62983042235</v>
      </c>
      <c r="H17" s="530">
        <f>B17*0.001/'TC5'!B17</f>
        <v>5.1266706782302135E-2</v>
      </c>
      <c r="I17" s="541">
        <f>C17*0.001/'TC5'!B17</f>
        <v>5.4177014614469172E-2</v>
      </c>
      <c r="J17" s="575"/>
      <c r="K17" s="541"/>
      <c r="L17" s="575"/>
      <c r="M17" s="561">
        <f>G17*0.001/'TC5'!F17</f>
        <v>5.37248144635675E-2</v>
      </c>
    </row>
    <row r="18" spans="1:13" s="87" customFormat="1" ht="15" customHeight="1" x14ac:dyDescent="0.2">
      <c r="A18" s="92">
        <v>1922</v>
      </c>
      <c r="B18" s="425">
        <f>avgpoinc!AK11</f>
        <v>635071.9380222708</v>
      </c>
      <c r="C18" s="317">
        <f>avgpoinc!AL11</f>
        <v>675443.85845156386</v>
      </c>
      <c r="D18" s="353"/>
      <c r="E18" s="314"/>
      <c r="F18" s="314"/>
      <c r="G18" s="84">
        <f>avgpoinc!AP11</f>
        <v>997779.09432538436</v>
      </c>
      <c r="H18" s="530">
        <f>B18*0.001/'TC5'!B18</f>
        <v>5.1329955564324854E-2</v>
      </c>
      <c r="I18" s="541">
        <f>C18*0.001/'TC5'!B18</f>
        <v>5.4593032953849499E-2</v>
      </c>
      <c r="J18" s="575"/>
      <c r="K18" s="541"/>
      <c r="L18" s="575"/>
      <c r="M18" s="561">
        <f>G18*0.001/'TC5'!F18</f>
        <v>5.3827534973204173E-2</v>
      </c>
    </row>
    <row r="19" spans="1:13" s="87" customFormat="1" ht="15" customHeight="1" x14ac:dyDescent="0.2">
      <c r="A19" s="92">
        <v>1923</v>
      </c>
      <c r="B19" s="425">
        <f>avgpoinc!AK12</f>
        <v>662878.79937467701</v>
      </c>
      <c r="C19" s="317">
        <f>avgpoinc!AL12</f>
        <v>699924.63093335868</v>
      </c>
      <c r="D19" s="353"/>
      <c r="E19" s="314"/>
      <c r="F19" s="314"/>
      <c r="G19" s="84">
        <f>avgpoinc!AP12</f>
        <v>1042290.3771452052</v>
      </c>
      <c r="H19" s="530">
        <f>B19*0.001/'TC5'!B19</f>
        <v>4.7609594432763108E-2</v>
      </c>
      <c r="I19" s="541">
        <f>C19*0.001/'TC5'!B19</f>
        <v>5.0270317656370654E-2</v>
      </c>
      <c r="J19" s="575"/>
      <c r="K19" s="541"/>
      <c r="L19" s="575"/>
      <c r="M19" s="561">
        <f>G19*0.001/'TC5'!F19</f>
        <v>4.999290615606293E-2</v>
      </c>
    </row>
    <row r="20" spans="1:13" s="87" customFormat="1" ht="15" customHeight="1" x14ac:dyDescent="0.2">
      <c r="A20" s="92">
        <v>1924</v>
      </c>
      <c r="B20" s="425">
        <f>avgpoinc!AK13</f>
        <v>720326.67604624829</v>
      </c>
      <c r="C20" s="317">
        <f>avgpoinc!AL13</f>
        <v>759436.68426588341</v>
      </c>
      <c r="D20" s="353"/>
      <c r="E20" s="314"/>
      <c r="F20" s="314"/>
      <c r="G20" s="84">
        <f>avgpoinc!AP13</f>
        <v>1128592.9364170379</v>
      </c>
      <c r="H20" s="530">
        <f>B20*0.001/'TC5'!B20</f>
        <v>5.2407053457665137E-2</v>
      </c>
      <c r="I20" s="541">
        <f>C20*0.001/'TC5'!B20</f>
        <v>5.5252485064816316E-2</v>
      </c>
      <c r="J20" s="575"/>
      <c r="K20" s="541"/>
      <c r="L20" s="575"/>
      <c r="M20" s="561">
        <f>G20*0.001/'TC5'!F20</f>
        <v>5.4845985030056242E-2</v>
      </c>
    </row>
    <row r="21" spans="1:13" s="87" customFormat="1" ht="15" customHeight="1" x14ac:dyDescent="0.2">
      <c r="A21" s="92">
        <v>1925</v>
      </c>
      <c r="B21" s="425">
        <f>avgpoinc!AK14</f>
        <v>858588.49955755158</v>
      </c>
      <c r="C21" s="317">
        <f>avgpoinc!AL14</f>
        <v>895198.15137030464</v>
      </c>
      <c r="D21" s="353"/>
      <c r="E21" s="314"/>
      <c r="F21" s="314"/>
      <c r="G21" s="84">
        <f>avgpoinc!AP14</f>
        <v>1335072.91250329</v>
      </c>
      <c r="H21" s="530">
        <f>B21*0.001/'TC5'!B21</f>
        <v>6.1359541560893668E-2</v>
      </c>
      <c r="I21" s="541">
        <f>C21*0.001/'TC5'!B21</f>
        <v>6.3975872263077618E-2</v>
      </c>
      <c r="J21" s="575"/>
      <c r="K21" s="541"/>
      <c r="L21" s="575"/>
      <c r="M21" s="561">
        <f>G21*0.001/'TC5'!F21</f>
        <v>6.37440405097396E-2</v>
      </c>
    </row>
    <row r="22" spans="1:13" s="87" customFormat="1" ht="15" customHeight="1" x14ac:dyDescent="0.2">
      <c r="A22" s="92">
        <v>1926</v>
      </c>
      <c r="B22" s="425">
        <f>avgpoinc!AK15</f>
        <v>1015378.3051461538</v>
      </c>
      <c r="C22" s="317">
        <f>avgpoinc!AL15</f>
        <v>1048519.7497749375</v>
      </c>
      <c r="D22" s="353"/>
      <c r="E22" s="314"/>
      <c r="F22" s="314"/>
      <c r="G22" s="84">
        <f>avgpoinc!AP15</f>
        <v>1571826.37250469</v>
      </c>
      <c r="H22" s="530">
        <f>B22*0.001/'TC5'!B22</f>
        <v>6.9323651962757221E-2</v>
      </c>
      <c r="I22" s="541">
        <f>C22*0.001/'TC5'!B22</f>
        <v>7.1586341603992062E-2</v>
      </c>
      <c r="J22" s="575"/>
      <c r="K22" s="541"/>
      <c r="L22" s="575"/>
      <c r="M22" s="561">
        <f>G22*0.001/'TC5'!F22</f>
        <v>7.1606337193650851E-2</v>
      </c>
    </row>
    <row r="23" spans="1:13" s="87" customFormat="1" ht="15" customHeight="1" x14ac:dyDescent="0.2">
      <c r="A23" s="92">
        <v>1927</v>
      </c>
      <c r="B23" s="425">
        <f>avgpoinc!AK16</f>
        <v>935857.78802161408</v>
      </c>
      <c r="C23" s="317">
        <f>avgpoinc!AL16</f>
        <v>971487.14936112158</v>
      </c>
      <c r="D23" s="353"/>
      <c r="E23" s="314"/>
      <c r="F23" s="314"/>
      <c r="G23" s="84">
        <f>avgpoinc!AP16</f>
        <v>1453856.5547026366</v>
      </c>
      <c r="H23" s="530">
        <f>B23*0.001/'TC5'!B23</f>
        <v>6.5091661440445051E-2</v>
      </c>
      <c r="I23" s="541">
        <f>C23*0.001/'TC5'!B23</f>
        <v>6.7569788304734119E-2</v>
      </c>
      <c r="J23" s="575"/>
      <c r="K23" s="541"/>
      <c r="L23" s="575"/>
      <c r="M23" s="561">
        <f>G23*0.001/'TC5'!F23</f>
        <v>6.7384465989632006E-2</v>
      </c>
    </row>
    <row r="24" spans="1:13" s="87" customFormat="1" ht="15" customHeight="1" x14ac:dyDescent="0.2">
      <c r="A24" s="92">
        <v>1928</v>
      </c>
      <c r="B24" s="425">
        <f>avgpoinc!AK17</f>
        <v>1068642.7593462553</v>
      </c>
      <c r="C24" s="317">
        <f>avgpoinc!AL17</f>
        <v>1102889.8513137996</v>
      </c>
      <c r="D24" s="353"/>
      <c r="E24" s="314"/>
      <c r="F24" s="314"/>
      <c r="G24" s="84">
        <f>avgpoinc!AP17</f>
        <v>1656562.9017371726</v>
      </c>
      <c r="H24" s="530">
        <f>B24*0.001/'TC5'!B24</f>
        <v>7.3532217755486684E-2</v>
      </c>
      <c r="I24" s="541">
        <f>C24*0.001/'TC5'!B24</f>
        <v>7.5888725205731519E-2</v>
      </c>
      <c r="J24" s="575"/>
      <c r="K24" s="541"/>
      <c r="L24" s="575"/>
      <c r="M24" s="561">
        <f>G24*0.001/'TC5'!F24</f>
        <v>7.5767102318751986E-2</v>
      </c>
    </row>
    <row r="25" spans="1:13" s="87" customFormat="1" ht="15" customHeight="1" x14ac:dyDescent="0.2">
      <c r="A25" s="91">
        <v>1929</v>
      </c>
      <c r="B25" s="426">
        <f>avgpoinc!AK18</f>
        <v>1119431.598404475</v>
      </c>
      <c r="C25" s="316">
        <f>avgpoinc!AL18</f>
        <v>1153473.6911507486</v>
      </c>
      <c r="D25" s="354"/>
      <c r="E25" s="315"/>
      <c r="F25" s="315"/>
      <c r="G25" s="88">
        <f>avgpoinc!AP18</f>
        <v>1741419.6798487534</v>
      </c>
      <c r="H25" s="531">
        <f>B25*0.001/'TC5'!B25</f>
        <v>7.3369102232304542E-2</v>
      </c>
      <c r="I25" s="542">
        <f>C25*0.001/'TC5'!B25</f>
        <v>7.5600268286990513E-2</v>
      </c>
      <c r="J25" s="576"/>
      <c r="K25" s="542"/>
      <c r="L25" s="576"/>
      <c r="M25" s="562">
        <f>G25*0.001/'TC5'!F25</f>
        <v>7.5592184301618667E-2</v>
      </c>
    </row>
    <row r="26" spans="1:13" s="87" customFormat="1" ht="15" customHeight="1" x14ac:dyDescent="0.2">
      <c r="A26" s="92">
        <v>1930</v>
      </c>
      <c r="B26" s="425">
        <f>avgpoinc!AK19</f>
        <v>676952.52272991487</v>
      </c>
      <c r="C26" s="317">
        <f>avgpoinc!AL19</f>
        <v>706738.48768546409</v>
      </c>
      <c r="D26" s="353"/>
      <c r="E26" s="314"/>
      <c r="F26" s="314"/>
      <c r="G26" s="84">
        <f>avgpoinc!AP19</f>
        <v>1073109.6836712866</v>
      </c>
      <c r="H26" s="530">
        <f>B26*0.001/'TC5'!B26</f>
        <v>4.9231013800952392E-2</v>
      </c>
      <c r="I26" s="541">
        <f>C26*0.001/'TC5'!B26</f>
        <v>5.139718233207459E-2</v>
      </c>
      <c r="J26" s="575"/>
      <c r="K26" s="541"/>
      <c r="L26" s="575"/>
      <c r="M26" s="561">
        <f>G26*0.001/'TC5'!F26</f>
        <v>5.1421386295075602E-2</v>
      </c>
    </row>
    <row r="27" spans="1:13" s="87" customFormat="1" ht="15" customHeight="1" x14ac:dyDescent="0.2">
      <c r="A27" s="92">
        <v>1931</v>
      </c>
      <c r="B27" s="425">
        <f>avgpoinc!AK20</f>
        <v>436563.88179008767</v>
      </c>
      <c r="C27" s="317">
        <f>avgpoinc!AL20</f>
        <v>466685.60337873362</v>
      </c>
      <c r="D27" s="353"/>
      <c r="E27" s="314"/>
      <c r="F27" s="314"/>
      <c r="G27" s="84">
        <f>avgpoinc!AP20</f>
        <v>703111.72397384234</v>
      </c>
      <c r="H27" s="530">
        <f>B27*0.001/'TC5'!B27</f>
        <v>3.5543081763528321E-2</v>
      </c>
      <c r="I27" s="541">
        <f>C27*0.001/'TC5'!B27</f>
        <v>3.7995457825637513E-2</v>
      </c>
      <c r="J27" s="575"/>
      <c r="K27" s="541"/>
      <c r="L27" s="575"/>
      <c r="M27" s="561">
        <f>G27*0.001/'TC5'!F27</f>
        <v>3.7700989856798525E-2</v>
      </c>
    </row>
    <row r="28" spans="1:13" s="87" customFormat="1" ht="15" customHeight="1" x14ac:dyDescent="0.2">
      <c r="A28" s="92">
        <v>1932</v>
      </c>
      <c r="B28" s="425">
        <f>avgpoinc!AK21</f>
        <v>347021.99326616433</v>
      </c>
      <c r="C28" s="317">
        <f>avgpoinc!AL21</f>
        <v>374906.98791490239</v>
      </c>
      <c r="D28" s="353"/>
      <c r="E28" s="314"/>
      <c r="F28" s="314"/>
      <c r="G28" s="84">
        <f>avgpoinc!AP21</f>
        <v>559837.45606828446</v>
      </c>
      <c r="H28" s="530">
        <f>B28*0.001/'TC5'!B28</f>
        <v>3.3392699926576778E-2</v>
      </c>
      <c r="I28" s="541">
        <f>C28*0.001/'TC5'!B28</f>
        <v>3.6075974407238635E-2</v>
      </c>
      <c r="J28" s="575"/>
      <c r="K28" s="541"/>
      <c r="L28" s="575"/>
      <c r="M28" s="561">
        <f>G28*0.001/'TC5'!F28</f>
        <v>3.5448761690038293E-2</v>
      </c>
    </row>
    <row r="29" spans="1:13" s="87" customFormat="1" ht="15" customHeight="1" x14ac:dyDescent="0.2">
      <c r="A29" s="92">
        <v>1933</v>
      </c>
      <c r="B29" s="425">
        <f>avgpoinc!AK22</f>
        <v>382267.36074931733</v>
      </c>
      <c r="C29" s="317">
        <f>avgpoinc!AL22</f>
        <v>411197.44586852542</v>
      </c>
      <c r="D29" s="353"/>
      <c r="E29" s="314"/>
      <c r="F29" s="314"/>
      <c r="G29" s="84">
        <f>avgpoinc!AP22</f>
        <v>613637.13736508333</v>
      </c>
      <c r="H29" s="530">
        <f>B29*0.001/'TC5'!B29</f>
        <v>3.8031178853170838E-2</v>
      </c>
      <c r="I29" s="541">
        <f>C29*0.001/'TC5'!B29</f>
        <v>4.0909387547863919E-2</v>
      </c>
      <c r="J29" s="575"/>
      <c r="K29" s="541"/>
      <c r="L29" s="575"/>
      <c r="M29" s="561">
        <f>G29*0.001/'TC5'!F29</f>
        <v>4.0116760821720138E-2</v>
      </c>
    </row>
    <row r="30" spans="1:13" s="87" customFormat="1" ht="15" customHeight="1" x14ac:dyDescent="0.2">
      <c r="A30" s="92">
        <v>1934</v>
      </c>
      <c r="B30" s="425">
        <f>avgpoinc!AK23</f>
        <v>538204.14457146998</v>
      </c>
      <c r="C30" s="317">
        <f>avgpoinc!AL23</f>
        <v>568578.42086786753</v>
      </c>
      <c r="D30" s="353"/>
      <c r="E30" s="314"/>
      <c r="F30" s="314"/>
      <c r="G30" s="84">
        <f>avgpoinc!AP23</f>
        <v>857204.52628411853</v>
      </c>
      <c r="H30" s="530">
        <f>B30*0.001/'TC5'!B30</f>
        <v>4.7698937979209037E-2</v>
      </c>
      <c r="I30" s="541">
        <f>C30*0.001/'TC5'!B30</f>
        <v>5.0390891833222567E-2</v>
      </c>
      <c r="J30" s="575"/>
      <c r="K30" s="541"/>
      <c r="L30" s="575"/>
      <c r="M30" s="561">
        <f>G30*0.001/'TC5'!F30</f>
        <v>4.9842008921691279E-2</v>
      </c>
    </row>
    <row r="31" spans="1:13" s="87" customFormat="1" ht="15" customHeight="1" x14ac:dyDescent="0.2">
      <c r="A31" s="92">
        <v>1935</v>
      </c>
      <c r="B31" s="425">
        <f>avgpoinc!AK24</f>
        <v>606440.34293016803</v>
      </c>
      <c r="C31" s="317">
        <f>avgpoinc!AL24</f>
        <v>643844.88942309737</v>
      </c>
      <c r="D31" s="353"/>
      <c r="E31" s="314"/>
      <c r="F31" s="314"/>
      <c r="G31" s="84">
        <f>avgpoinc!AP24</f>
        <v>969770.32470882032</v>
      </c>
      <c r="H31" s="530">
        <f>B31*0.001/'TC5'!B31</f>
        <v>4.8982684952020968E-2</v>
      </c>
      <c r="I31" s="541">
        <f>C31*0.001/'TC5'!B31</f>
        <v>5.2003880916299601E-2</v>
      </c>
      <c r="J31" s="575"/>
      <c r="K31" s="541"/>
      <c r="L31" s="575"/>
      <c r="M31" s="561">
        <f>G31*0.001/'TC5'!F31</f>
        <v>5.1354075811181822E-2</v>
      </c>
    </row>
    <row r="32" spans="1:13" s="87" customFormat="1" ht="15" customHeight="1" x14ac:dyDescent="0.2">
      <c r="A32" s="92">
        <v>1936</v>
      </c>
      <c r="B32" s="425">
        <f>avgpoinc!AK25</f>
        <v>688815.44061579113</v>
      </c>
      <c r="C32" s="317">
        <f>avgpoinc!AL25</f>
        <v>725066.75131476752</v>
      </c>
      <c r="D32" s="353"/>
      <c r="E32" s="314"/>
      <c r="F32" s="314"/>
      <c r="G32" s="84">
        <f>avgpoinc!AP25</f>
        <v>1096865.2859619409</v>
      </c>
      <c r="H32" s="530">
        <f>B32*0.001/'TC5'!B32</f>
        <v>5.0357431918317319E-2</v>
      </c>
      <c r="I32" s="541">
        <f>C32*0.001/'TC5'!B32</f>
        <v>5.3007667094290563E-2</v>
      </c>
      <c r="J32" s="575"/>
      <c r="K32" s="541"/>
      <c r="L32" s="575"/>
      <c r="M32" s="561">
        <f>G32*0.001/'TC5'!F32</f>
        <v>5.2555125236979194E-2</v>
      </c>
    </row>
    <row r="33" spans="1:13" s="87" customFormat="1" ht="15" customHeight="1" x14ac:dyDescent="0.2">
      <c r="A33" s="92">
        <v>1937</v>
      </c>
      <c r="B33" s="425">
        <f>avgpoinc!AK26</f>
        <v>681742.5857555368</v>
      </c>
      <c r="C33" s="317">
        <f>avgpoinc!AL26</f>
        <v>723287.46837068477</v>
      </c>
      <c r="D33" s="353"/>
      <c r="E33" s="314"/>
      <c r="F33" s="314"/>
      <c r="G33" s="84">
        <f>avgpoinc!AP26</f>
        <v>1091458.2388142033</v>
      </c>
      <c r="H33" s="530">
        <f>B33*0.001/'TC5'!B33</f>
        <v>4.6769003596513425E-2</v>
      </c>
      <c r="I33" s="541">
        <f>C33*0.001/'TC5'!B33</f>
        <v>4.9619071650119397E-2</v>
      </c>
      <c r="J33" s="575"/>
      <c r="K33" s="541"/>
      <c r="L33" s="575"/>
      <c r="M33" s="561">
        <f>G33*0.001/'TC5'!F33</f>
        <v>4.9073558334871634E-2</v>
      </c>
    </row>
    <row r="34" spans="1:13" s="87" customFormat="1" ht="15" customHeight="1" x14ac:dyDescent="0.2">
      <c r="A34" s="92">
        <v>1938</v>
      </c>
      <c r="B34" s="425">
        <f>avgpoinc!AK27</f>
        <v>509307.9380550544</v>
      </c>
      <c r="C34" s="317">
        <f>avgpoinc!AL27</f>
        <v>547309.15716918756</v>
      </c>
      <c r="D34" s="353"/>
      <c r="E34" s="314"/>
      <c r="F34" s="314"/>
      <c r="G34" s="84">
        <f>avgpoinc!AP27</f>
        <v>822490.68368096312</v>
      </c>
      <c r="H34" s="530">
        <f>B34*0.001/'TC5'!B34</f>
        <v>3.7621590570734928E-2</v>
      </c>
      <c r="I34" s="541">
        <f>C34*0.001/'TC5'!B34</f>
        <v>4.0428666997150572E-2</v>
      </c>
      <c r="J34" s="575"/>
      <c r="K34" s="541"/>
      <c r="L34" s="575"/>
      <c r="M34" s="561">
        <f>G34*0.001/'TC5'!F34</f>
        <v>3.986507548512911E-2</v>
      </c>
    </row>
    <row r="35" spans="1:13" s="87" customFormat="1" ht="15" customHeight="1" x14ac:dyDescent="0.2">
      <c r="A35" s="91">
        <v>1939</v>
      </c>
      <c r="B35" s="426">
        <f>avgpoinc!AK28</f>
        <v>665603.81995656551</v>
      </c>
      <c r="C35" s="316">
        <f>avgpoinc!AL28</f>
        <v>704359.14692400489</v>
      </c>
      <c r="D35" s="354"/>
      <c r="E35" s="315"/>
      <c r="F35" s="315"/>
      <c r="G35" s="88">
        <f>avgpoinc!AP28</f>
        <v>1061527.7304596673</v>
      </c>
      <c r="H35" s="531">
        <f>B35*0.001/'TC5'!B35</f>
        <v>4.593917751386601E-2</v>
      </c>
      <c r="I35" s="542">
        <f>C35*0.001/'TC5'!B35</f>
        <v>4.8614023708831208E-2</v>
      </c>
      <c r="J35" s="576"/>
      <c r="K35" s="542"/>
      <c r="L35" s="576"/>
      <c r="M35" s="562">
        <f>G35*0.001/'TC5'!F35</f>
        <v>4.8150026078375693E-2</v>
      </c>
    </row>
    <row r="36" spans="1:13" s="87" customFormat="1" ht="15" customHeight="1" x14ac:dyDescent="0.2">
      <c r="A36" s="92">
        <v>1940</v>
      </c>
      <c r="B36" s="425">
        <f>avgpoinc!AK29</f>
        <v>827845.02097977989</v>
      </c>
      <c r="C36" s="317">
        <f>avgpoinc!AL29</f>
        <v>867781.10374743317</v>
      </c>
      <c r="D36" s="353"/>
      <c r="E36" s="314"/>
      <c r="F36" s="314"/>
      <c r="G36" s="84">
        <f>avgpoinc!AP29</f>
        <v>1311400.8723863233</v>
      </c>
      <c r="H36" s="530">
        <f>B36*0.001/'TC5'!B36</f>
        <v>5.2649490178093755E-2</v>
      </c>
      <c r="I36" s="541">
        <f>C36*0.001/'TC5'!B36</f>
        <v>5.5189354940387784E-2</v>
      </c>
      <c r="J36" s="575"/>
      <c r="K36" s="541"/>
      <c r="L36" s="575"/>
      <c r="M36" s="561">
        <f>G36*0.001/'TC5'!F36</f>
        <v>5.4859200456738373E-2</v>
      </c>
    </row>
    <row r="37" spans="1:13" s="87" customFormat="1" ht="15" customHeight="1" x14ac:dyDescent="0.2">
      <c r="A37" s="92">
        <v>1941</v>
      </c>
      <c r="B37" s="425">
        <f>avgpoinc!AK30</f>
        <v>933253.15829868813</v>
      </c>
      <c r="C37" s="317">
        <f>avgpoinc!AL30</f>
        <v>989947.75319594273</v>
      </c>
      <c r="D37" s="353"/>
      <c r="E37" s="314"/>
      <c r="F37" s="314"/>
      <c r="G37" s="84">
        <f>avgpoinc!AP30</f>
        <v>1501722.1216106466</v>
      </c>
      <c r="H37" s="530">
        <f>B37*0.001/'TC5'!B37</f>
        <v>5.0039524468840031E-2</v>
      </c>
      <c r="I37" s="541">
        <f>C37*0.001/'TC5'!B37</f>
        <v>5.3079396922938032E-2</v>
      </c>
      <c r="J37" s="575"/>
      <c r="K37" s="541"/>
      <c r="L37" s="575"/>
      <c r="M37" s="561">
        <f>G37*0.001/'TC5'!F37</f>
        <v>5.241079182773678E-2</v>
      </c>
    </row>
    <row r="38" spans="1:13" s="87" customFormat="1" ht="15" customHeight="1" x14ac:dyDescent="0.2">
      <c r="A38" s="92">
        <v>1942</v>
      </c>
      <c r="B38" s="425">
        <f>avgpoinc!AK31</f>
        <v>1056111.1544008171</v>
      </c>
      <c r="C38" s="317">
        <f>avgpoinc!AL31</f>
        <v>1133594.5327215579</v>
      </c>
      <c r="D38" s="353"/>
      <c r="E38" s="314"/>
      <c r="F38" s="314"/>
      <c r="G38" s="84">
        <f>avgpoinc!AP31</f>
        <v>1723112.1687314992</v>
      </c>
      <c r="H38" s="530">
        <f>B38*0.001/'TC5'!B38</f>
        <v>4.7877958660837369E-2</v>
      </c>
      <c r="I38" s="541">
        <f>C38*0.001/'TC5'!B38</f>
        <v>5.1390605950551081E-2</v>
      </c>
      <c r="J38" s="575"/>
      <c r="K38" s="541"/>
      <c r="L38" s="575"/>
      <c r="M38" s="561">
        <f>G38*0.001/'TC5'!F38</f>
        <v>5.0358453586861439E-2</v>
      </c>
    </row>
    <row r="39" spans="1:13" s="87" customFormat="1" ht="15" customHeight="1" x14ac:dyDescent="0.2">
      <c r="A39" s="92">
        <v>1943</v>
      </c>
      <c r="B39" s="425">
        <f>avgpoinc!AK32</f>
        <v>972594.59135888924</v>
      </c>
      <c r="C39" s="317">
        <f>avgpoinc!AL32</f>
        <v>1053823.9707830546</v>
      </c>
      <c r="D39" s="353"/>
      <c r="E39" s="314"/>
      <c r="F39" s="314"/>
      <c r="G39" s="84">
        <f>avgpoinc!AP32</f>
        <v>1611220.6896122829</v>
      </c>
      <c r="H39" s="530">
        <f>B39*0.001/'TC5'!B39</f>
        <v>3.8226496195222212E-2</v>
      </c>
      <c r="I39" s="541">
        <f>C39*0.001/'TC5'!B39</f>
        <v>4.1419105521950744E-2</v>
      </c>
      <c r="J39" s="575"/>
      <c r="K39" s="541"/>
      <c r="L39" s="575"/>
      <c r="M39" s="561">
        <f>G39*0.001/'TC5'!F39</f>
        <v>4.0536454515719612E-2</v>
      </c>
    </row>
    <row r="40" spans="1:13" s="87" customFormat="1" ht="15" customHeight="1" x14ac:dyDescent="0.2">
      <c r="A40" s="92">
        <v>1944</v>
      </c>
      <c r="B40" s="425">
        <f>avgpoinc!AK33</f>
        <v>752781.25247015466</v>
      </c>
      <c r="C40" s="317">
        <f>avgpoinc!AL33</f>
        <v>835743.14886733016</v>
      </c>
      <c r="D40" s="353"/>
      <c r="E40" s="314"/>
      <c r="F40" s="314"/>
      <c r="G40" s="84">
        <f>avgpoinc!AP33</f>
        <v>1280111.2721091181</v>
      </c>
      <c r="H40" s="530">
        <f>B40*0.001/'TC5'!B40</f>
        <v>2.8667215651134299E-2</v>
      </c>
      <c r="I40" s="541">
        <f>C40*0.001/'TC5'!B40</f>
        <v>3.1826548547697349E-2</v>
      </c>
      <c r="J40" s="575"/>
      <c r="K40" s="541"/>
      <c r="L40" s="575"/>
      <c r="M40" s="561">
        <f>G40*0.001/'TC5'!F40</f>
        <v>3.0954208908862749E-2</v>
      </c>
    </row>
    <row r="41" spans="1:13" s="87" customFormat="1" ht="15" customHeight="1" x14ac:dyDescent="0.2">
      <c r="A41" s="92">
        <v>1945</v>
      </c>
      <c r="B41" s="425">
        <f>avgpoinc!AK34</f>
        <v>529572.00280294043</v>
      </c>
      <c r="C41" s="317">
        <f>avgpoinc!AL34</f>
        <v>613525.91089802049</v>
      </c>
      <c r="D41" s="353"/>
      <c r="E41" s="314"/>
      <c r="F41" s="314"/>
      <c r="G41" s="84">
        <f>avgpoinc!AP34</f>
        <v>932651.53265277785</v>
      </c>
      <c r="H41" s="530">
        <f>B41*0.001/'TC5'!B41</f>
        <v>2.0992166952788181E-2</v>
      </c>
      <c r="I41" s="541">
        <f>C41*0.001/'TC5'!B41</f>
        <v>2.4320089210277222E-2</v>
      </c>
      <c r="J41" s="575"/>
      <c r="K41" s="541"/>
      <c r="L41" s="575"/>
      <c r="M41" s="561">
        <f>G41*0.001/'TC5'!F41</f>
        <v>2.3278813607631857E-2</v>
      </c>
    </row>
    <row r="42" spans="1:13" s="87" customFormat="1" ht="15" customHeight="1" x14ac:dyDescent="0.2">
      <c r="A42" s="92">
        <v>1946</v>
      </c>
      <c r="B42" s="425">
        <f>avgpoinc!AK35</f>
        <v>491545.80674396257</v>
      </c>
      <c r="C42" s="317">
        <f>avgpoinc!AL35</f>
        <v>565914.66179161391</v>
      </c>
      <c r="D42" s="353"/>
      <c r="E42" s="314"/>
      <c r="F42" s="314"/>
      <c r="G42" s="84">
        <f>avgpoinc!AP35</f>
        <v>871658.10261011648</v>
      </c>
      <c r="H42" s="530">
        <f>B42*0.001/'TC5'!B42</f>
        <v>2.2293935506682801E-2</v>
      </c>
      <c r="I42" s="541">
        <f>C42*0.001/'TC5'!B42</f>
        <v>2.5666916082228201E-2</v>
      </c>
      <c r="J42" s="575"/>
      <c r="K42" s="541"/>
      <c r="L42" s="575"/>
      <c r="M42" s="561">
        <f>G42*0.001/'TC5'!F42</f>
        <v>2.46936930015897E-2</v>
      </c>
    </row>
    <row r="43" spans="1:13" s="87" customFormat="1" ht="15" customHeight="1" x14ac:dyDescent="0.2">
      <c r="A43" s="92">
        <v>1947</v>
      </c>
      <c r="B43" s="425">
        <f>avgpoinc!AK36</f>
        <v>578136.38195521024</v>
      </c>
      <c r="C43" s="317">
        <f>avgpoinc!AL36</f>
        <v>639208.456011364</v>
      </c>
      <c r="D43" s="353"/>
      <c r="E43" s="314"/>
      <c r="F43" s="314"/>
      <c r="G43" s="84">
        <f>avgpoinc!AP36</f>
        <v>1000755.9920717683</v>
      </c>
      <c r="H43" s="530">
        <f>B43*0.001/'TC5'!B43</f>
        <v>2.704483492986651E-2</v>
      </c>
      <c r="I43" s="541">
        <f>C43*0.001/'TC5'!B43</f>
        <v>2.9901745882412685E-2</v>
      </c>
      <c r="J43" s="575"/>
      <c r="K43" s="541"/>
      <c r="L43" s="575"/>
      <c r="M43" s="561">
        <f>G43*0.001/'TC5'!F43</f>
        <v>2.9261113036431616E-2</v>
      </c>
    </row>
    <row r="44" spans="1:13" s="87" customFormat="1" ht="15" customHeight="1" x14ac:dyDescent="0.2">
      <c r="A44" s="92">
        <v>1948</v>
      </c>
      <c r="B44" s="425">
        <f>avgpoinc!AK37</f>
        <v>748612.09080500854</v>
      </c>
      <c r="C44" s="317">
        <f>avgpoinc!AL37</f>
        <v>809324.22693816002</v>
      </c>
      <c r="D44" s="353"/>
      <c r="E44" s="314"/>
      <c r="F44" s="314"/>
      <c r="G44" s="84">
        <f>avgpoinc!AP37</f>
        <v>1281462.3728192335</v>
      </c>
      <c r="H44" s="530">
        <f>B44*0.001/'TC5'!B44</f>
        <v>3.3404099654395863E-2</v>
      </c>
      <c r="I44" s="541">
        <f>C44*0.001/'TC5'!B44</f>
        <v>3.6113158552232023E-2</v>
      </c>
      <c r="J44" s="575"/>
      <c r="K44" s="541"/>
      <c r="L44" s="575"/>
      <c r="M44" s="561">
        <f>G44*0.001/'TC5'!F44</f>
        <v>3.565330853241358E-2</v>
      </c>
    </row>
    <row r="45" spans="1:13" s="87" customFormat="1" ht="15" customHeight="1" x14ac:dyDescent="0.2">
      <c r="A45" s="91">
        <v>1949</v>
      </c>
      <c r="B45" s="426">
        <f>avgpoinc!AK38</f>
        <v>747644.1634646923</v>
      </c>
      <c r="C45" s="316">
        <f>avgpoinc!AL38</f>
        <v>801511.66585658584</v>
      </c>
      <c r="D45" s="354"/>
      <c r="E45" s="315"/>
      <c r="F45" s="315"/>
      <c r="G45" s="88">
        <f>avgpoinc!AP38</f>
        <v>1276390.8252440996</v>
      </c>
      <c r="H45" s="531">
        <f>B45*0.001/'TC5'!B45</f>
        <v>3.4515998952761064E-2</v>
      </c>
      <c r="I45" s="542">
        <f>C45*0.001/'TC5'!B45</f>
        <v>3.7002864693182591E-2</v>
      </c>
      <c r="J45" s="576"/>
      <c r="K45" s="542"/>
      <c r="L45" s="576"/>
      <c r="M45" s="562">
        <f>G45*0.001/'TC5'!F45</f>
        <v>3.6649395130087976E-2</v>
      </c>
    </row>
    <row r="46" spans="1:13" s="87" customFormat="1" ht="15" customHeight="1" x14ac:dyDescent="0.2">
      <c r="A46" s="92">
        <v>1950</v>
      </c>
      <c r="B46" s="425">
        <f>avgpoinc!AK39</f>
        <v>778615.36294286803</v>
      </c>
      <c r="C46" s="317">
        <f>avgpoinc!AL39</f>
        <v>841752.92670950806</v>
      </c>
      <c r="D46" s="353"/>
      <c r="E46" s="314"/>
      <c r="F46" s="314"/>
      <c r="G46" s="84">
        <f>avgpoinc!AP39</f>
        <v>1331156.824887159</v>
      </c>
      <c r="H46" s="530">
        <f>B46*0.001/'TC5'!B46</f>
        <v>3.2983099191774924E-2</v>
      </c>
      <c r="I46" s="541">
        <f>C46*0.001/'TC5'!B46</f>
        <v>3.5657683624030607E-2</v>
      </c>
      <c r="J46" s="575"/>
      <c r="K46" s="541"/>
      <c r="L46" s="575"/>
      <c r="M46" s="561">
        <f>G46*0.001/'TC5'!F46</f>
        <v>3.5134243625847612E-2</v>
      </c>
    </row>
    <row r="47" spans="1:13" s="87" customFormat="1" ht="15" customHeight="1" x14ac:dyDescent="0.2">
      <c r="A47" s="92">
        <v>1951</v>
      </c>
      <c r="B47" s="425">
        <f>avgpoinc!AK40</f>
        <v>754700.08100502787</v>
      </c>
      <c r="C47" s="317">
        <f>avgpoinc!AL40</f>
        <v>823193.92715587281</v>
      </c>
      <c r="D47" s="353"/>
      <c r="E47" s="314"/>
      <c r="F47" s="314"/>
      <c r="G47" s="84">
        <f>avgpoinc!AP40</f>
        <v>1301066.5767831074</v>
      </c>
      <c r="H47" s="530">
        <f>B47*0.001/'TC5'!B47</f>
        <v>2.9925146842070535E-2</v>
      </c>
      <c r="I47" s="541">
        <f>C47*0.001/'TC5'!B47</f>
        <v>3.2641044793363543E-2</v>
      </c>
      <c r="J47" s="575"/>
      <c r="K47" s="541"/>
      <c r="L47" s="575"/>
      <c r="M47" s="561">
        <f>G47*0.001/'TC5'!F47</f>
        <v>3.2066744198749463E-2</v>
      </c>
    </row>
    <row r="48" spans="1:13" s="87" customFormat="1" ht="15" customHeight="1" x14ac:dyDescent="0.2">
      <c r="A48" s="92">
        <v>1952</v>
      </c>
      <c r="B48" s="425">
        <f>avgpoinc!AK41</f>
        <v>790963.0812837485</v>
      </c>
      <c r="C48" s="317">
        <f>avgpoinc!AL41</f>
        <v>854152.39481936861</v>
      </c>
      <c r="D48" s="353"/>
      <c r="E48" s="314"/>
      <c r="F48" s="314"/>
      <c r="G48" s="84">
        <f>avgpoinc!AP41</f>
        <v>1358325.0744356294</v>
      </c>
      <c r="H48" s="530">
        <f>B48*0.001/'TC5'!B48</f>
        <v>3.0573302153822264E-2</v>
      </c>
      <c r="I48" s="541">
        <f>C48*0.001/'TC5'!B48</f>
        <v>3.3015775160882978E-2</v>
      </c>
      <c r="J48" s="575"/>
      <c r="K48" s="541"/>
      <c r="L48" s="575"/>
      <c r="M48" s="561">
        <f>G48*0.001/'TC5'!F48</f>
        <v>3.25810716742179E-2</v>
      </c>
    </row>
    <row r="49" spans="1:13" s="87" customFormat="1" ht="15" customHeight="1" x14ac:dyDescent="0.2">
      <c r="A49" s="92">
        <v>1953</v>
      </c>
      <c r="B49" s="425">
        <f>avgpoinc!AK42</f>
        <v>718810.56393711304</v>
      </c>
      <c r="C49" s="317">
        <f>avgpoinc!AL42</f>
        <v>781938.72722480306</v>
      </c>
      <c r="D49" s="353"/>
      <c r="E49" s="314"/>
      <c r="F49" s="314"/>
      <c r="G49" s="84">
        <f>avgpoinc!AP42</f>
        <v>1242059.3210296172</v>
      </c>
      <c r="H49" s="530">
        <f>B49*0.001/'TC5'!B49</f>
        <v>2.6960532200771031E-2</v>
      </c>
      <c r="I49" s="541">
        <f>C49*0.001/'TC5'!B49</f>
        <v>2.9328289388104462E-2</v>
      </c>
      <c r="J49" s="575"/>
      <c r="K49" s="541"/>
      <c r="L49" s="575"/>
      <c r="M49" s="561">
        <f>G49*0.001/'TC5'!F49</f>
        <v>2.889887329584398E-2</v>
      </c>
    </row>
    <row r="50" spans="1:13" s="87" customFormat="1" ht="15" customHeight="1" x14ac:dyDescent="0.2">
      <c r="A50" s="92">
        <v>1954</v>
      </c>
      <c r="B50" s="425">
        <f>avgpoinc!AK43</f>
        <v>699867.22045334242</v>
      </c>
      <c r="C50" s="317">
        <f>avgpoinc!AL43</f>
        <v>759831.25493150647</v>
      </c>
      <c r="D50" s="353"/>
      <c r="E50" s="314"/>
      <c r="F50" s="314"/>
      <c r="G50" s="84">
        <f>avgpoinc!AP43</f>
        <v>1209853.0988405347</v>
      </c>
      <c r="H50" s="530">
        <f>B50*0.001/'TC5'!B50</f>
        <v>2.6819238767826978E-2</v>
      </c>
      <c r="I50" s="541">
        <f>C50*0.001/'TC5'!B50</f>
        <v>2.9117088575838244E-2</v>
      </c>
      <c r="J50" s="575"/>
      <c r="K50" s="541"/>
      <c r="L50" s="575"/>
      <c r="M50" s="561">
        <f>G50*0.001/'TC5'!F50</f>
        <v>2.8771957579882091E-2</v>
      </c>
    </row>
    <row r="51" spans="1:13" s="87" customFormat="1" ht="15" customHeight="1" x14ac:dyDescent="0.2">
      <c r="A51" s="92">
        <v>1955</v>
      </c>
      <c r="B51" s="425">
        <f>avgpoinc!AK44</f>
        <v>839756.5153088707</v>
      </c>
      <c r="C51" s="317">
        <f>avgpoinc!AL44</f>
        <v>898042.91122549516</v>
      </c>
      <c r="D51" s="353"/>
      <c r="E51" s="314"/>
      <c r="F51" s="314"/>
      <c r="G51" s="84">
        <f>avgpoinc!AP44</f>
        <v>1438716.9993747908</v>
      </c>
      <c r="H51" s="530">
        <f>B51*0.001/'TC5'!B51</f>
        <v>3.0033689607603397E-2</v>
      </c>
      <c r="I51" s="541">
        <f>C51*0.001/'TC5'!B51</f>
        <v>3.2118288525733743E-2</v>
      </c>
      <c r="J51" s="575"/>
      <c r="K51" s="541"/>
      <c r="L51" s="575"/>
      <c r="M51" s="561">
        <f>G51*0.001/'TC5'!F51</f>
        <v>3.1958739973328314E-2</v>
      </c>
    </row>
    <row r="52" spans="1:13" s="87" customFormat="1" ht="15" customHeight="1" x14ac:dyDescent="0.2">
      <c r="A52" s="92">
        <v>1956</v>
      </c>
      <c r="B52" s="425">
        <f>avgpoinc!AK45</f>
        <v>781724.03704692249</v>
      </c>
      <c r="C52" s="317">
        <f>avgpoinc!AL45</f>
        <v>840197.52411597583</v>
      </c>
      <c r="D52" s="353"/>
      <c r="E52" s="314"/>
      <c r="F52" s="314"/>
      <c r="G52" s="84">
        <f>avgpoinc!AP45</f>
        <v>1344629.2574250479</v>
      </c>
      <c r="H52" s="530">
        <f>B52*0.001/'TC5'!B52</f>
        <v>2.7436925785279655E-2</v>
      </c>
      <c r="I52" s="541">
        <f>C52*0.001/'TC5'!B52</f>
        <v>2.9489226404281636E-2</v>
      </c>
      <c r="J52" s="575"/>
      <c r="K52" s="541"/>
      <c r="L52" s="575"/>
      <c r="M52" s="561">
        <f>G52*0.001/'TC5'!F52</f>
        <v>2.9309378029162472E-2</v>
      </c>
    </row>
    <row r="53" spans="1:13" s="87" customFormat="1" ht="15" customHeight="1" x14ac:dyDescent="0.2">
      <c r="A53" s="92">
        <v>1957</v>
      </c>
      <c r="B53" s="425">
        <f>avgpoinc!AK46</f>
        <v>764143.80635840131</v>
      </c>
      <c r="C53" s="317">
        <f>avgpoinc!AL46</f>
        <v>821567.37112166651</v>
      </c>
      <c r="D53" s="353"/>
      <c r="E53" s="314"/>
      <c r="F53" s="314"/>
      <c r="G53" s="84">
        <f>avgpoinc!AP46</f>
        <v>1314547.4874094645</v>
      </c>
      <c r="H53" s="530">
        <f>B53*0.001/'TC5'!B53</f>
        <v>2.6767402977854297E-2</v>
      </c>
      <c r="I53" s="541">
        <f>C53*0.001/'TC5'!B53</f>
        <v>2.8778908777748597E-2</v>
      </c>
      <c r="J53" s="575"/>
      <c r="K53" s="541"/>
      <c r="L53" s="575"/>
      <c r="M53" s="561">
        <f>G53*0.001/'TC5'!F53</f>
        <v>2.861091886337299E-2</v>
      </c>
    </row>
    <row r="54" spans="1:13" s="87" customFormat="1" ht="15" customHeight="1" x14ac:dyDescent="0.2">
      <c r="A54" s="92">
        <v>1958</v>
      </c>
      <c r="B54" s="425">
        <f>avgpoinc!AK47</f>
        <v>641711.64899923233</v>
      </c>
      <c r="C54" s="317">
        <f>avgpoinc!AL47</f>
        <v>701315.36630166636</v>
      </c>
      <c r="D54" s="353"/>
      <c r="E54" s="314"/>
      <c r="F54" s="314"/>
      <c r="G54" s="84">
        <f>avgpoinc!AP47</f>
        <v>1117025.7212401992</v>
      </c>
      <c r="H54" s="530">
        <f>B54*0.001/'TC5'!B54</f>
        <v>2.3128644427400775E-2</v>
      </c>
      <c r="I54" s="541">
        <f>C54*0.001/'TC5'!B54</f>
        <v>2.5276888403007583E-2</v>
      </c>
      <c r="J54" s="575"/>
      <c r="K54" s="541"/>
      <c r="L54" s="575"/>
      <c r="M54" s="561">
        <f>G54*0.001/'TC5'!F54</f>
        <v>2.5015135710403577E-2</v>
      </c>
    </row>
    <row r="55" spans="1:13" s="87" customFormat="1" ht="15" customHeight="1" x14ac:dyDescent="0.2">
      <c r="A55" s="91">
        <v>1959</v>
      </c>
      <c r="B55" s="426">
        <f>avgpoinc!AK48</f>
        <v>764243.01696070633</v>
      </c>
      <c r="C55" s="316">
        <f>avgpoinc!AL48</f>
        <v>818101.67815335072</v>
      </c>
      <c r="D55" s="354"/>
      <c r="E55" s="315"/>
      <c r="F55" s="315"/>
      <c r="G55" s="88">
        <f>avgpoinc!AP48</f>
        <v>1322062.6572742029</v>
      </c>
      <c r="H55" s="531">
        <f>B55*0.001/'TC5'!B55</f>
        <v>2.5920891839533375E-2</v>
      </c>
      <c r="I55" s="542">
        <f>C55*0.001/'TC5'!B55</f>
        <v>2.7747620380604739E-2</v>
      </c>
      <c r="J55" s="576"/>
      <c r="K55" s="542"/>
      <c r="L55" s="576"/>
      <c r="M55" s="562">
        <f>G55*0.001/'TC5'!F55</f>
        <v>2.7722073482957587E-2</v>
      </c>
    </row>
    <row r="56" spans="1:13" x14ac:dyDescent="0.2">
      <c r="A56" s="67">
        <v>1960</v>
      </c>
      <c r="B56" s="425">
        <f>avgpoinc!AK49</f>
        <v>758859.94182814506</v>
      </c>
      <c r="C56" s="317">
        <f>avgpoinc!AL49</f>
        <v>810393.03525799559</v>
      </c>
      <c r="D56" s="353"/>
      <c r="E56" s="314"/>
      <c r="F56" s="314"/>
      <c r="G56" s="84">
        <f>avgpoinc!AP49</f>
        <v>1315077.168426215</v>
      </c>
      <c r="H56" s="530">
        <f>B56*0.001/'TC5'!B56</f>
        <v>2.5269161370882597E-2</v>
      </c>
      <c r="I56" s="541">
        <f>C56*0.001/'TC5'!B56</f>
        <v>2.698515398301413E-2</v>
      </c>
      <c r="J56" s="575"/>
      <c r="K56" s="541"/>
      <c r="L56" s="575"/>
      <c r="M56" s="561">
        <f>G56*0.001/'TC5'!F56</f>
        <v>2.7018971916376703E-2</v>
      </c>
    </row>
    <row r="57" spans="1:13" x14ac:dyDescent="0.2">
      <c r="A57" s="67">
        <v>1961</v>
      </c>
      <c r="B57" s="425">
        <f>avgpoinc!AK50</f>
        <v>741842.62149373768</v>
      </c>
      <c r="C57" s="317">
        <f>avgpoinc!AL50</f>
        <v>794904.02913748648</v>
      </c>
      <c r="D57" s="353"/>
      <c r="E57" s="314"/>
      <c r="F57" s="314"/>
      <c r="G57" s="84">
        <f>avgpoinc!AP50</f>
        <v>1278107.6437724319</v>
      </c>
      <c r="H57" s="530">
        <f>B57*0.001/'TC5'!B57</f>
        <v>2.4383868207465433E-2</v>
      </c>
      <c r="I57" s="541">
        <f>C57*0.001/'TC5'!B57</f>
        <v>2.612796100208345E-2</v>
      </c>
      <c r="J57" s="575"/>
      <c r="K57" s="541"/>
      <c r="L57" s="575"/>
      <c r="M57" s="561">
        <f>G57*0.001/'TC5'!F57</f>
        <v>2.6150450190861586E-2</v>
      </c>
    </row>
    <row r="58" spans="1:13" x14ac:dyDescent="0.2">
      <c r="A58" s="67">
        <v>1962</v>
      </c>
      <c r="B58" s="427">
        <f>avgpoinc!AK51</f>
        <v>852757.05099752615</v>
      </c>
      <c r="C58" s="318">
        <f>avgpoinc!AL51</f>
        <v>900422.69805732695</v>
      </c>
      <c r="D58" s="523">
        <f>avgpoinc!AM51</f>
        <v>715480.491381019</v>
      </c>
      <c r="E58" s="523">
        <f>avgpoinc!AN51</f>
        <v>956838.446567946</v>
      </c>
      <c r="F58" s="523">
        <f>avgpoinc!AO51</f>
        <v>814607.08661907341</v>
      </c>
      <c r="G58" s="81">
        <f>avgpoinc!AP51</f>
        <v>1400898.9048867892</v>
      </c>
      <c r="H58" s="532">
        <f>B58*0.001/'TC5'!B58</f>
        <v>2.6692382991313938E-2</v>
      </c>
      <c r="I58" s="543">
        <f>C58*0.001/'TC5'!B58</f>
        <v>2.8184378519654274E-2</v>
      </c>
      <c r="J58" s="543">
        <f>D58*0.001/'TC5'!C58</f>
        <v>2.1902225911617272E-2</v>
      </c>
      <c r="K58" s="543">
        <f>E58*0.001/'TC5'!D58</f>
        <v>2.102242223918438E-2</v>
      </c>
      <c r="L58" s="543">
        <f>F58*0.001/'TC5'!E58</f>
        <v>4.253798350691796E-2</v>
      </c>
      <c r="M58" s="550">
        <f>G58*0.001/'TC5'!F58</f>
        <v>2.8403699398040778E-2</v>
      </c>
    </row>
    <row r="59" spans="1:13" x14ac:dyDescent="0.2">
      <c r="A59" s="67">
        <v>1963</v>
      </c>
      <c r="B59" s="428">
        <f>avgpoinc!AK52</f>
        <v>911941.74827356869</v>
      </c>
      <c r="C59" s="319">
        <f>avgpoinc!AL52</f>
        <v>959922.03820006677</v>
      </c>
      <c r="D59" s="524">
        <f>avgpoinc!AM52</f>
        <v>758781.97706814832</v>
      </c>
      <c r="E59" s="524">
        <f>avgpoinc!AN52</f>
        <v>1028045.0503924994</v>
      </c>
      <c r="F59" s="524">
        <f>avgpoinc!AO52</f>
        <v>871138.00987649988</v>
      </c>
      <c r="G59" s="62">
        <f>avgpoinc!AP52</f>
        <v>1495137.8382774589</v>
      </c>
      <c r="H59" s="533">
        <f>B59*0.001/'TC5'!B59</f>
        <v>2.7616632170975208E-2</v>
      </c>
      <c r="I59" s="544">
        <f>C59*0.001/'TC5'!B59</f>
        <v>2.9069635085761551E-2</v>
      </c>
      <c r="J59" s="551">
        <f>D59*0.001/'TC5'!C59</f>
        <v>2.2406690324025442E-2</v>
      </c>
      <c r="K59" s="544">
        <f>E59*0.001/'TC5'!D59</f>
        <v>2.1750664185181109E-2</v>
      </c>
      <c r="L59" s="551">
        <f>F59*0.001/'TC5'!E59</f>
        <v>4.3965344296984003E-2</v>
      </c>
      <c r="M59" s="552">
        <f>G59*0.001/'TC5'!F59</f>
        <v>2.9335496947169304E-2</v>
      </c>
    </row>
    <row r="60" spans="1:13" x14ac:dyDescent="0.2">
      <c r="A60" s="67">
        <v>1964</v>
      </c>
      <c r="B60" s="428">
        <f>avgpoinc!AK53</f>
        <v>981164.62092140864</v>
      </c>
      <c r="C60" s="319">
        <f>avgpoinc!AL53</f>
        <v>1029774.7834508378</v>
      </c>
      <c r="D60" s="524">
        <f>avgpoinc!AM53</f>
        <v>802083.46275527764</v>
      </c>
      <c r="E60" s="524">
        <f>avgpoinc!AN53</f>
        <v>1099251.6542170527</v>
      </c>
      <c r="F60" s="524">
        <f>avgpoinc!AO53</f>
        <v>927668.93313392648</v>
      </c>
      <c r="G60" s="62">
        <f>avgpoinc!AP53</f>
        <v>1611767.5424262758</v>
      </c>
      <c r="H60" s="533">
        <f>B60*0.001/'TC5'!B60</f>
        <v>2.8540881350636482E-2</v>
      </c>
      <c r="I60" s="544">
        <f>C60*0.001/'TC5'!B60</f>
        <v>2.9954891651868824E-2</v>
      </c>
      <c r="J60" s="551">
        <f>D60*0.001/'TC5'!C60</f>
        <v>2.2876707836985588E-2</v>
      </c>
      <c r="K60" s="544">
        <f>E60*0.001/'TC5'!D60</f>
        <v>2.24269088357687E-2</v>
      </c>
      <c r="L60" s="551">
        <f>F60*0.001/'TC5'!E60</f>
        <v>4.5300129801034927E-2</v>
      </c>
      <c r="M60" s="552">
        <f>G60*0.001/'TC5'!F60</f>
        <v>3.0267294496297836E-2</v>
      </c>
    </row>
    <row r="61" spans="1:13" x14ac:dyDescent="0.2">
      <c r="A61" s="67">
        <v>1965</v>
      </c>
      <c r="B61" s="428">
        <f>avgpoinc!AK54</f>
        <v>1051793.1532391077</v>
      </c>
      <c r="C61" s="319">
        <f>avgpoinc!AL54</f>
        <v>1099314.5097476041</v>
      </c>
      <c r="D61" s="524">
        <f>avgpoinc!AM54</f>
        <v>869308.4337069114</v>
      </c>
      <c r="E61" s="524">
        <f>avgpoinc!AN54</f>
        <v>1168336.4539316236</v>
      </c>
      <c r="F61" s="524">
        <f>avgpoinc!AO54</f>
        <v>995565.07871308306</v>
      </c>
      <c r="G61" s="62">
        <f>avgpoinc!AP54</f>
        <v>1718511.5514765419</v>
      </c>
      <c r="H61" s="533">
        <f>B61*0.001/'TC5'!B61</f>
        <v>2.9093155637383468E-2</v>
      </c>
      <c r="I61" s="544">
        <f>C61*0.001/'TC5'!B61</f>
        <v>3.0407621525228027E-2</v>
      </c>
      <c r="J61" s="551">
        <f>D61*0.001/'TC5'!C61</f>
        <v>2.3638940403565938E-2</v>
      </c>
      <c r="K61" s="544">
        <f>E61*0.001/'TC5'!D61</f>
        <v>2.2716888549680125E-2</v>
      </c>
      <c r="L61" s="551">
        <f>F61*0.001/'TC5'!E61</f>
        <v>4.6182138666399634E-2</v>
      </c>
      <c r="M61" s="552">
        <f>G61*0.001/'TC5'!F61</f>
        <v>3.0778167769312862E-2</v>
      </c>
    </row>
    <row r="62" spans="1:13" x14ac:dyDescent="0.2">
      <c r="A62" s="67">
        <v>1966</v>
      </c>
      <c r="B62" s="428">
        <f>avgpoinc!AK55</f>
        <v>1121668.3116654791</v>
      </c>
      <c r="C62" s="319">
        <f>avgpoinc!AL55</f>
        <v>1167636.2373305021</v>
      </c>
      <c r="D62" s="524">
        <f>avgpoinc!AM55</f>
        <v>936533.40465854516</v>
      </c>
      <c r="E62" s="524">
        <f>avgpoinc!AN55</f>
        <v>1237421.2536461942</v>
      </c>
      <c r="F62" s="524">
        <f>avgpoinc!AO55</f>
        <v>1063461.2242922396</v>
      </c>
      <c r="G62" s="62">
        <f>avgpoinc!AP55</f>
        <v>1824352.3183092636</v>
      </c>
      <c r="H62" s="533">
        <f>B62*0.001/'TC5'!B62</f>
        <v>2.9645429924130443E-2</v>
      </c>
      <c r="I62" s="544">
        <f>C62*0.001/'TC5'!B62</f>
        <v>3.0860351398587223E-2</v>
      </c>
      <c r="J62" s="551">
        <f>D62*0.001/'TC5'!C62</f>
        <v>2.4333311244845383E-2</v>
      </c>
      <c r="K62" s="544">
        <f>E62*0.001/'TC5'!D62</f>
        <v>2.2980852052569393E-2</v>
      </c>
      <c r="L62" s="551">
        <f>F62*0.001/'TC5'!E62</f>
        <v>4.6980056911706924E-2</v>
      </c>
      <c r="M62" s="552">
        <f>G62*0.001/'TC5'!F62</f>
        <v>3.1289041042327888E-2</v>
      </c>
    </row>
    <row r="63" spans="1:13" x14ac:dyDescent="0.2">
      <c r="A63" s="67">
        <v>1967</v>
      </c>
      <c r="B63" s="428">
        <f>avgpoinc!AK56</f>
        <v>1036470.0063070505</v>
      </c>
      <c r="C63" s="319">
        <f>avgpoinc!AL56</f>
        <v>1089590.3059284238</v>
      </c>
      <c r="D63" s="524">
        <f>avgpoinc!AM56</f>
        <v>869162.29689339874</v>
      </c>
      <c r="E63" s="524">
        <f>avgpoinc!AN56</f>
        <v>1149428.0672935084</v>
      </c>
      <c r="F63" s="524">
        <f>avgpoinc!AO56</f>
        <v>1003116.1535374093</v>
      </c>
      <c r="G63" s="62">
        <f>avgpoinc!AP56</f>
        <v>1706414.8385232931</v>
      </c>
      <c r="H63" s="534">
        <f>B63*0.001/'TC5'!B63</f>
        <v>2.7016333770006895E-2</v>
      </c>
      <c r="I63" s="545">
        <f>C63*0.001/'TC5'!B63</f>
        <v>2.840095246210694E-2</v>
      </c>
      <c r="J63" s="551">
        <f>D63*0.001/'TC5'!C63</f>
        <v>2.2282946854829788E-2</v>
      </c>
      <c r="K63" s="544">
        <f>E63*0.001/'TC5'!D63</f>
        <v>2.1411547902971506E-2</v>
      </c>
      <c r="L63" s="551">
        <f>F63*0.001/'TC5'!E63</f>
        <v>4.223261401057244E-2</v>
      </c>
      <c r="M63" s="552">
        <f>G63*0.001/'TC5'!F63</f>
        <v>2.8372996952384714E-2</v>
      </c>
    </row>
    <row r="64" spans="1:13" x14ac:dyDescent="0.2">
      <c r="A64" s="67">
        <v>1968</v>
      </c>
      <c r="B64" s="428">
        <f>avgpoinc!AK57</f>
        <v>1012500.7110759462</v>
      </c>
      <c r="C64" s="319">
        <f>avgpoinc!AL57</f>
        <v>1067919.9531399726</v>
      </c>
      <c r="D64" s="524">
        <f>avgpoinc!AM57</f>
        <v>855507.98637680151</v>
      </c>
      <c r="E64" s="524">
        <f>avgpoinc!AN57</f>
        <v>1134483.3363699294</v>
      </c>
      <c r="F64" s="524">
        <f>avgpoinc!AO57</f>
        <v>970813.90861221985</v>
      </c>
      <c r="G64" s="62">
        <f>avgpoinc!AP57</f>
        <v>1655803.2684717865</v>
      </c>
      <c r="H64" s="534">
        <f>B64*0.001/'TC5'!B64</f>
        <v>2.56412293529138E-2</v>
      </c>
      <c r="I64" s="545">
        <f>C64*0.001/'TC5'!B64</f>
        <v>2.7044702437706295E-2</v>
      </c>
      <c r="J64" s="551">
        <f>D64*0.001/'TC5'!C64</f>
        <v>2.1352871321141716E-2</v>
      </c>
      <c r="K64" s="544">
        <f>E64*0.001/'TC5'!D64</f>
        <v>2.0634490181691948E-2</v>
      </c>
      <c r="L64" s="551">
        <f>F64*0.001/'TC5'!E64</f>
        <v>3.9611027576029301E-2</v>
      </c>
      <c r="M64" s="552">
        <f>G64*0.001/'TC5'!F64</f>
        <v>2.6930356747470796E-2</v>
      </c>
    </row>
    <row r="65" spans="1:13" x14ac:dyDescent="0.2">
      <c r="A65" s="72">
        <v>1969</v>
      </c>
      <c r="B65" s="429">
        <f>avgpoinc!AK58</f>
        <v>926294.44254752446</v>
      </c>
      <c r="C65" s="320">
        <f>avgpoinc!AL58</f>
        <v>992758.31107635214</v>
      </c>
      <c r="D65" s="526">
        <f>avgpoinc!AM58</f>
        <v>791892.78273216286</v>
      </c>
      <c r="E65" s="526">
        <f>avgpoinc!AN58</f>
        <v>1073383.1825325782</v>
      </c>
      <c r="F65" s="526">
        <f>avgpoinc!AO58</f>
        <v>868884.34761722118</v>
      </c>
      <c r="G65" s="68">
        <f>avgpoinc!AP58</f>
        <v>1528533.3849424361</v>
      </c>
      <c r="H65" s="535">
        <f>B65*0.001/'TC5'!B65</f>
        <v>2.3150631779571999E-2</v>
      </c>
      <c r="I65" s="546">
        <f>C65*0.001/'TC5'!B65</f>
        <v>2.4811745650367815E-2</v>
      </c>
      <c r="J65" s="553">
        <f>D65*0.001/'TC5'!C65</f>
        <v>1.9482017727568746E-2</v>
      </c>
      <c r="K65" s="547">
        <f>E65*0.001/'TC5'!D65</f>
        <v>1.9191976898582656E-2</v>
      </c>
      <c r="L65" s="553">
        <f>F65*0.001/'TC5'!E65</f>
        <v>3.5077834734693177E-2</v>
      </c>
      <c r="M65" s="554">
        <f>G65*0.001/'TC5'!F65</f>
        <v>2.4433343758573759E-2</v>
      </c>
    </row>
    <row r="66" spans="1:13" x14ac:dyDescent="0.2">
      <c r="A66" s="67">
        <v>1970</v>
      </c>
      <c r="B66" s="428">
        <f>avgpoinc!AK59</f>
        <v>825335.01718491444</v>
      </c>
      <c r="C66" s="319">
        <f>avgpoinc!AL59</f>
        <v>900913.77427524433</v>
      </c>
      <c r="D66" s="524">
        <f>avgpoinc!AM59</f>
        <v>711481.09292447811</v>
      </c>
      <c r="E66" s="524">
        <f>avgpoinc!AN59</f>
        <v>982928.4988495966</v>
      </c>
      <c r="F66" s="524">
        <f>avgpoinc!AO59</f>
        <v>762094.39274142915</v>
      </c>
      <c r="G66" s="62">
        <f>avgpoinc!AP59</f>
        <v>1363609.3524982946</v>
      </c>
      <c r="H66" s="534">
        <f>B66*0.001/'TC5'!B66</f>
        <v>2.1142868696188089E-2</v>
      </c>
      <c r="I66" s="545">
        <f>C66*0.001/'TC5'!B66</f>
        <v>2.3078993668605104E-2</v>
      </c>
      <c r="J66" s="551">
        <f>D66*0.001/'TC5'!C66</f>
        <v>1.801632699789479E-2</v>
      </c>
      <c r="K66" s="544">
        <f>E66*0.001/'TC5'!D66</f>
        <v>1.8091511978127525E-2</v>
      </c>
      <c r="L66" s="551">
        <f>F66*0.001/'TC5'!E66</f>
        <v>3.1504343787673861E-2</v>
      </c>
      <c r="M66" s="552">
        <f>G66*0.001/'TC5'!F66</f>
        <v>2.2503700827655852E-2</v>
      </c>
    </row>
    <row r="67" spans="1:13" x14ac:dyDescent="0.2">
      <c r="A67" s="67">
        <v>1971</v>
      </c>
      <c r="B67" s="428">
        <f>avgpoinc!AK60</f>
        <v>844537.44401106425</v>
      </c>
      <c r="C67" s="319">
        <f>avgpoinc!AL60</f>
        <v>922786.79688131926</v>
      </c>
      <c r="D67" s="524">
        <f>avgpoinc!AM60</f>
        <v>730999.03025067365</v>
      </c>
      <c r="E67" s="524">
        <f>avgpoinc!AN60</f>
        <v>1011841.8969364511</v>
      </c>
      <c r="F67" s="524">
        <f>avgpoinc!AO60</f>
        <v>772836.00566736038</v>
      </c>
      <c r="G67" s="62">
        <f>avgpoinc!AP60</f>
        <v>1393093.479209394</v>
      </c>
      <c r="H67" s="534">
        <f>B67*0.001/'TC5'!B67</f>
        <v>2.1525816153371125E-2</v>
      </c>
      <c r="I67" s="545">
        <f>C67*0.001/'TC5'!B67</f>
        <v>2.3520258431744875E-2</v>
      </c>
      <c r="J67" s="551">
        <f>D67*0.001/'TC5'!C67</f>
        <v>1.8364752133493308E-2</v>
      </c>
      <c r="K67" s="544">
        <f>E67*0.001/'TC5'!D67</f>
        <v>1.8634002439284814E-2</v>
      </c>
      <c r="L67" s="551">
        <f>F67*0.001/'TC5'!E67</f>
        <v>3.1389745781780221E-2</v>
      </c>
      <c r="M67" s="552">
        <f>G67*0.001/'TC5'!F67</f>
        <v>2.288990439228655E-2</v>
      </c>
    </row>
    <row r="68" spans="1:13" x14ac:dyDescent="0.2">
      <c r="A68" s="67">
        <v>1972</v>
      </c>
      <c r="B68" s="428">
        <f>avgpoinc!AK61</f>
        <v>895557.85773748916</v>
      </c>
      <c r="C68" s="319">
        <f>avgpoinc!AL61</f>
        <v>976111.944766709</v>
      </c>
      <c r="D68" s="524">
        <f>avgpoinc!AM61</f>
        <v>779586.38942449109</v>
      </c>
      <c r="E68" s="524">
        <f>avgpoinc!AN61</f>
        <v>1080714.2246575705</v>
      </c>
      <c r="F68" s="524">
        <f>avgpoinc!AO61</f>
        <v>811950.13453889976</v>
      </c>
      <c r="G68" s="62">
        <f>avgpoinc!AP61</f>
        <v>1456770.111116389</v>
      </c>
      <c r="H68" s="534">
        <f>B68*0.001/'TC5'!B68</f>
        <v>2.2022439422926254E-2</v>
      </c>
      <c r="I68" s="545">
        <f>C68*0.001/'TC5'!B68</f>
        <v>2.4003324841487483E-2</v>
      </c>
      <c r="J68" s="551">
        <f>D68*0.001/'TC5'!C68</f>
        <v>1.9079726294876309E-2</v>
      </c>
      <c r="K68" s="544">
        <f>E68*0.001/'TC5'!D68</f>
        <v>1.9340244067734606E-2</v>
      </c>
      <c r="L68" s="551">
        <f>F68*0.001/'TC5'!E68</f>
        <v>3.1135527158767214E-2</v>
      </c>
      <c r="M68" s="552">
        <f>G68*0.001/'TC5'!F68</f>
        <v>2.3492329682540003E-2</v>
      </c>
    </row>
    <row r="69" spans="1:13" x14ac:dyDescent="0.2">
      <c r="A69" s="67">
        <v>1973</v>
      </c>
      <c r="B69" s="428">
        <f>avgpoinc!AK62</f>
        <v>920481.33144280396</v>
      </c>
      <c r="C69" s="319">
        <f>avgpoinc!AL62</f>
        <v>1011712.0775385137</v>
      </c>
      <c r="D69" s="524">
        <f>avgpoinc!AM62</f>
        <v>821600.48660106026</v>
      </c>
      <c r="E69" s="524">
        <f>avgpoinc!AN62</f>
        <v>1144821.5621788991</v>
      </c>
      <c r="F69" s="524">
        <f>avgpoinc!AO62</f>
        <v>806074.61354837369</v>
      </c>
      <c r="G69" s="62">
        <f>avgpoinc!AP62</f>
        <v>1509565.7054499621</v>
      </c>
      <c r="H69" s="534">
        <f>B69*0.001/'TC5'!B69</f>
        <v>2.1725076780398922E-2</v>
      </c>
      <c r="I69" s="545">
        <f>C69*0.001/'TC5'!B69</f>
        <v>2.3878292599079032E-2</v>
      </c>
      <c r="J69" s="551">
        <f>D69*0.001/'TC5'!C69</f>
        <v>1.9276905831247863E-2</v>
      </c>
      <c r="K69" s="544">
        <f>E69*0.001/'TC5'!D69</f>
        <v>1.9628414172188972E-2</v>
      </c>
      <c r="L69" s="551">
        <f>F69*0.001/'TC5'!E69</f>
        <v>2.9623611765600806E-2</v>
      </c>
      <c r="M69" s="552">
        <f>G69*0.001/'TC5'!F69</f>
        <v>2.336487661193587E-2</v>
      </c>
    </row>
    <row r="70" spans="1:13" x14ac:dyDescent="0.2">
      <c r="A70" s="67">
        <v>1974</v>
      </c>
      <c r="B70" s="428">
        <f>avgpoinc!AK63</f>
        <v>861202.48465051525</v>
      </c>
      <c r="C70" s="319">
        <f>avgpoinc!AL63</f>
        <v>956926.71409327548</v>
      </c>
      <c r="D70" s="524">
        <f>avgpoinc!AM63</f>
        <v>781235.03069989849</v>
      </c>
      <c r="E70" s="524">
        <f>avgpoinc!AN63</f>
        <v>1103541.2700041411</v>
      </c>
      <c r="F70" s="524">
        <f>avgpoinc!AO63</f>
        <v>729476.84196992102</v>
      </c>
      <c r="G70" s="62">
        <f>avgpoinc!AP63</f>
        <v>1421653.5395108191</v>
      </c>
      <c r="H70" s="534">
        <f>B70*0.001/'TC5'!B70</f>
        <v>2.0920206692238704E-2</v>
      </c>
      <c r="I70" s="545">
        <f>C70*0.001/'TC5'!B70</f>
        <v>2.3245525883822886E-2</v>
      </c>
      <c r="J70" s="551">
        <f>D70*0.001/'TC5'!C70</f>
        <v>1.8822416204102414E-2</v>
      </c>
      <c r="K70" s="544">
        <f>E70*0.001/'TC5'!D70</f>
        <v>1.9605188452516131E-2</v>
      </c>
      <c r="L70" s="551">
        <f>F70*0.001/'TC5'!E70</f>
        <v>2.7198670648658659E-2</v>
      </c>
      <c r="M70" s="552">
        <f>G70*0.001/'TC5'!F70</f>
        <v>2.2715017486092389E-2</v>
      </c>
    </row>
    <row r="71" spans="1:13" x14ac:dyDescent="0.2">
      <c r="A71" s="67">
        <v>1975</v>
      </c>
      <c r="B71" s="428">
        <f>avgpoinc!AK64</f>
        <v>851542.1103137763</v>
      </c>
      <c r="C71" s="319">
        <f>avgpoinc!AL64</f>
        <v>945428.08669733128</v>
      </c>
      <c r="D71" s="524">
        <f>avgpoinc!AM64</f>
        <v>763198.87766927609</v>
      </c>
      <c r="E71" s="524">
        <f>avgpoinc!AN64</f>
        <v>1081650.6950668802</v>
      </c>
      <c r="F71" s="524">
        <f>avgpoinc!AO64</f>
        <v>727255.65781784325</v>
      </c>
      <c r="G71" s="62">
        <f>avgpoinc!AP64</f>
        <v>1396532.8451350245</v>
      </c>
      <c r="H71" s="534">
        <f>B71*0.001/'TC5'!B71</f>
        <v>2.1373987405603142E-2</v>
      </c>
      <c r="I71" s="545">
        <f>C71*0.001/'TC5'!B71</f>
        <v>2.3730556332118617E-2</v>
      </c>
      <c r="J71" s="551">
        <f>D71*0.001/'TC5'!C71</f>
        <v>1.9289572608442995E-2</v>
      </c>
      <c r="K71" s="544">
        <f>E71*0.001/'TC5'!D71</f>
        <v>2.0354980791189803E-2</v>
      </c>
      <c r="L71" s="551">
        <f>F71*0.001/'TC5'!E71</f>
        <v>2.6882733738204934E-2</v>
      </c>
      <c r="M71" s="552">
        <f>G71*0.001/'TC5'!F71</f>
        <v>2.3184201751767827E-2</v>
      </c>
    </row>
    <row r="72" spans="1:13" x14ac:dyDescent="0.2">
      <c r="A72" s="67">
        <v>1976</v>
      </c>
      <c r="B72" s="428">
        <f>avgpoinc!AK65</f>
        <v>887601.21503202827</v>
      </c>
      <c r="C72" s="319">
        <f>avgpoinc!AL65</f>
        <v>980663.75371296343</v>
      </c>
      <c r="D72" s="524">
        <f>avgpoinc!AM65</f>
        <v>794943.40510323911</v>
      </c>
      <c r="E72" s="524">
        <f>avgpoinc!AN65</f>
        <v>1122196.4423682455</v>
      </c>
      <c r="F72" s="524">
        <f>avgpoinc!AO65</f>
        <v>761113.04450332001</v>
      </c>
      <c r="G72" s="62">
        <f>avgpoinc!AP65</f>
        <v>1448388.651850065</v>
      </c>
      <c r="H72" s="534">
        <f>B72*0.001/'TC5'!B72</f>
        <v>2.1495265472458058E-2</v>
      </c>
      <c r="I72" s="545">
        <f>C72*0.001/'TC5'!B72</f>
        <v>2.3748984756084113E-2</v>
      </c>
      <c r="J72" s="551">
        <f>D72*0.001/'TC5'!C72</f>
        <v>1.9379501900814937E-2</v>
      </c>
      <c r="K72" s="544">
        <f>E72*0.001/'TC5'!D72</f>
        <v>2.0469124476010236E-2</v>
      </c>
      <c r="L72" s="551">
        <f>F72*0.001/'TC5'!E72</f>
        <v>2.679884563157486E-2</v>
      </c>
      <c r="M72" s="552">
        <f>G72*0.001/'TC5'!F72</f>
        <v>2.330520261938851E-2</v>
      </c>
    </row>
    <row r="73" spans="1:13" x14ac:dyDescent="0.2">
      <c r="A73" s="67">
        <v>1977</v>
      </c>
      <c r="B73" s="428">
        <f>avgpoinc!AK66</f>
        <v>947445.41510289628</v>
      </c>
      <c r="C73" s="319">
        <f>avgpoinc!AL66</f>
        <v>1039053.0723626607</v>
      </c>
      <c r="D73" s="524">
        <f>avgpoinc!AM66</f>
        <v>845526.47038638708</v>
      </c>
      <c r="E73" s="524">
        <f>avgpoinc!AN66</f>
        <v>1187880.1969165877</v>
      </c>
      <c r="F73" s="524">
        <f>avgpoinc!AO66</f>
        <v>815777.37177673203</v>
      </c>
      <c r="G73" s="62">
        <f>avgpoinc!AP66</f>
        <v>1530352.5154462773</v>
      </c>
      <c r="H73" s="534">
        <f>B73*0.001/'TC5'!B73</f>
        <v>2.2253233370315595E-2</v>
      </c>
      <c r="I73" s="545">
        <f>C73*0.001/'TC5'!B73</f>
        <v>2.4404878777020137E-2</v>
      </c>
      <c r="J73" s="551">
        <f>D73*0.001/'TC5'!C73</f>
        <v>2.0137093430196984E-2</v>
      </c>
      <c r="K73" s="544">
        <f>E73*0.001/'TC5'!D73</f>
        <v>2.1146276744677284E-2</v>
      </c>
      <c r="L73" s="551">
        <f>F73*0.001/'TC5'!E73</f>
        <v>2.7528455804461061E-2</v>
      </c>
      <c r="M73" s="552">
        <f>G73*0.001/'TC5'!F73</f>
        <v>2.4152915172565678E-2</v>
      </c>
    </row>
    <row r="74" spans="1:13" x14ac:dyDescent="0.2">
      <c r="A74" s="67">
        <v>1978</v>
      </c>
      <c r="B74" s="428">
        <f>avgpoinc!AK67</f>
        <v>1040296.2944421665</v>
      </c>
      <c r="C74" s="319">
        <f>avgpoinc!AL67</f>
        <v>1133440.2497195315</v>
      </c>
      <c r="D74" s="524">
        <f>avgpoinc!AM67</f>
        <v>933804.40136716096</v>
      </c>
      <c r="E74" s="524">
        <f>avgpoinc!AN67</f>
        <v>1305087.0503422383</v>
      </c>
      <c r="F74" s="524">
        <f>avgpoinc!AO67</f>
        <v>886221.70032106549</v>
      </c>
      <c r="G74" s="62">
        <f>avgpoinc!AP67</f>
        <v>1669355.1583230605</v>
      </c>
      <c r="H74" s="534">
        <f>B74*0.001/'TC5'!B74</f>
        <v>2.3596182788941159E-2</v>
      </c>
      <c r="I74" s="545">
        <f>C74*0.001/'TC5'!B74</f>
        <v>2.5708890299437681E-2</v>
      </c>
      <c r="J74" s="551">
        <f>D74*0.001/'TC5'!C74</f>
        <v>2.1397430782625015E-2</v>
      </c>
      <c r="K74" s="544">
        <f>E74*0.001/'TC5'!D74</f>
        <v>2.2551862467694694E-2</v>
      </c>
      <c r="L74" s="551">
        <f>F74*0.001/'TC5'!E74</f>
        <v>2.8634756418733257E-2</v>
      </c>
      <c r="M74" s="552">
        <f>G74*0.001/'TC5'!F74</f>
        <v>2.5603604314920481E-2</v>
      </c>
    </row>
    <row r="75" spans="1:13" x14ac:dyDescent="0.2">
      <c r="A75" s="72">
        <v>1979</v>
      </c>
      <c r="B75" s="429">
        <f>avgpoinc!AK68</f>
        <v>1165042.4902709376</v>
      </c>
      <c r="C75" s="320">
        <f>avgpoinc!AL68</f>
        <v>1255158.2254646148</v>
      </c>
      <c r="D75" s="526">
        <f>avgpoinc!AM68</f>
        <v>1045862.9158649741</v>
      </c>
      <c r="E75" s="526">
        <f>avgpoinc!AN68</f>
        <v>1455619.3536199871</v>
      </c>
      <c r="F75" s="526">
        <f>avgpoinc!AO68</f>
        <v>977345.13447456388</v>
      </c>
      <c r="G75" s="68">
        <f>avgpoinc!AP68</f>
        <v>1856179.5865301231</v>
      </c>
      <c r="H75" s="536">
        <f>B75*0.001/'TC5'!B75</f>
        <v>2.6326572522521022E-2</v>
      </c>
      <c r="I75" s="547">
        <f>C75*0.001/'TC5'!B75</f>
        <v>2.8362926095724106E-2</v>
      </c>
      <c r="J75" s="553">
        <f>D75*0.001/'TC5'!C75</f>
        <v>2.3924605920910835E-2</v>
      </c>
      <c r="K75" s="547">
        <f>E75*0.001/'TC5'!D75</f>
        <v>2.5140834972262379E-2</v>
      </c>
      <c r="L75" s="553">
        <f>F75*0.001/'TC5'!E75</f>
        <v>3.1168252229690548E-2</v>
      </c>
      <c r="M75" s="554">
        <f>G75*0.001/'TC5'!F75</f>
        <v>2.8485197573900223E-2</v>
      </c>
    </row>
    <row r="76" spans="1:13" x14ac:dyDescent="0.2">
      <c r="A76" s="67">
        <v>1980</v>
      </c>
      <c r="B76" s="428">
        <f>avgpoinc!AK69</f>
        <v>1035341.5686641538</v>
      </c>
      <c r="C76" s="319">
        <f>avgpoinc!AL69</f>
        <v>1132746.2302004539</v>
      </c>
      <c r="D76" s="524">
        <f>avgpoinc!AM69</f>
        <v>944398.76057426166</v>
      </c>
      <c r="E76" s="524">
        <f>avgpoinc!AN69</f>
        <v>1350772.5274250039</v>
      </c>
      <c r="F76" s="524">
        <f>avgpoinc!AO69</f>
        <v>834823.85628593713</v>
      </c>
      <c r="G76" s="62">
        <f>avgpoinc!AP69</f>
        <v>1656440.3987474409</v>
      </c>
      <c r="H76" s="533">
        <f>B76*0.001/'TC5'!B76</f>
        <v>2.4097841233015057E-2</v>
      </c>
      <c r="I76" s="544">
        <f>C76*0.001/'TC5'!B76</f>
        <v>2.6364959776401516E-2</v>
      </c>
      <c r="J76" s="551">
        <f>D76*0.001/'TC5'!C76</f>
        <v>2.2385081276297566E-2</v>
      </c>
      <c r="K76" s="544">
        <f>E76*0.001/'TC5'!D76</f>
        <v>2.4338405579328537E-2</v>
      </c>
      <c r="L76" s="551">
        <f>F76*0.001/'TC5'!E76</f>
        <v>2.6768879964947704E-2</v>
      </c>
      <c r="M76" s="552">
        <f>G76*0.001/'TC5'!F76</f>
        <v>2.6326863095164296E-2</v>
      </c>
    </row>
    <row r="77" spans="1:13" x14ac:dyDescent="0.2">
      <c r="A77" s="67">
        <v>1981</v>
      </c>
      <c r="B77" s="428">
        <f>avgpoinc!AK70</f>
        <v>1176628.0983193999</v>
      </c>
      <c r="C77" s="319">
        <f>avgpoinc!AL70</f>
        <v>1262508.2487356178</v>
      </c>
      <c r="D77" s="524">
        <f>avgpoinc!AM70</f>
        <v>1068629.279379748</v>
      </c>
      <c r="E77" s="524">
        <f>avgpoinc!AN70</f>
        <v>1480411.6357671663</v>
      </c>
      <c r="F77" s="524">
        <f>avgpoinc!AO70</f>
        <v>977998.07679118845</v>
      </c>
      <c r="G77" s="62">
        <f>avgpoinc!AP70</f>
        <v>1860315.750707258</v>
      </c>
      <c r="H77" s="533">
        <f>B77*0.001/'TC5'!B77</f>
        <v>2.7177393436431885E-2</v>
      </c>
      <c r="I77" s="544">
        <f>C77*0.001/'TC5'!B77</f>
        <v>2.9161026701331132E-2</v>
      </c>
      <c r="J77" s="551">
        <f>D77*0.001/'TC5'!C77</f>
        <v>2.5426294654607773E-2</v>
      </c>
      <c r="K77" s="544">
        <f>E77*0.001/'TC5'!D77</f>
        <v>2.6810970157384869E-2</v>
      </c>
      <c r="L77" s="551">
        <f>F77*0.001/'TC5'!E77</f>
        <v>3.0449561774730682E-2</v>
      </c>
      <c r="M77" s="552">
        <f>G77*0.001/'TC5'!F77</f>
        <v>2.9462434351444248E-2</v>
      </c>
    </row>
    <row r="78" spans="1:13" x14ac:dyDescent="0.2">
      <c r="A78" s="67">
        <v>1982</v>
      </c>
      <c r="B78" s="428">
        <f>avgpoinc!AK71</f>
        <v>1282083.4325080814</v>
      </c>
      <c r="C78" s="319">
        <f>avgpoinc!AL71</f>
        <v>1363295.301294137</v>
      </c>
      <c r="D78" s="524">
        <f>avgpoinc!AM71</f>
        <v>1165449.6870317743</v>
      </c>
      <c r="E78" s="524">
        <f>avgpoinc!AN71</f>
        <v>1594996.7956465234</v>
      </c>
      <c r="F78" s="524">
        <f>avgpoinc!AO71</f>
        <v>1083410.4645182148</v>
      </c>
      <c r="G78" s="62">
        <f>avgpoinc!AP71</f>
        <v>2010657.7093079253</v>
      </c>
      <c r="H78" s="533">
        <f>B78*0.001/'TC5'!B78</f>
        <v>3.0619300901889798E-2</v>
      </c>
      <c r="I78" s="544">
        <f>C78*0.001/'TC5'!B78</f>
        <v>3.255883976817131E-2</v>
      </c>
      <c r="J78" s="551">
        <f>D78*0.001/'TC5'!C78</f>
        <v>2.8961960226297372E-2</v>
      </c>
      <c r="K78" s="544">
        <f>E78*0.001/'TC5'!D78</f>
        <v>3.003386594355106E-2</v>
      </c>
      <c r="L78" s="551">
        <f>F78*0.001/'TC5'!E78</f>
        <v>3.4273374825716026E-2</v>
      </c>
      <c r="M78" s="552">
        <f>G78*0.001/'TC5'!F78</f>
        <v>3.3001083880662918E-2</v>
      </c>
    </row>
    <row r="79" spans="1:13" x14ac:dyDescent="0.2">
      <c r="A79" s="67">
        <v>1983</v>
      </c>
      <c r="B79" s="428">
        <f>avgpoinc!AK72</f>
        <v>1386140.8459563272</v>
      </c>
      <c r="C79" s="319">
        <f>avgpoinc!AL72</f>
        <v>1466469.1810788722</v>
      </c>
      <c r="D79" s="524">
        <f>avgpoinc!AM72</f>
        <v>1237473.1620113195</v>
      </c>
      <c r="E79" s="524">
        <f>avgpoinc!AN72</f>
        <v>1693830.0112375575</v>
      </c>
      <c r="F79" s="524">
        <f>avgpoinc!AO72</f>
        <v>1189177.0924896896</v>
      </c>
      <c r="G79" s="62">
        <f>avgpoinc!AP72</f>
        <v>2164410.9414690435</v>
      </c>
      <c r="H79" s="533">
        <f>B79*0.001/'TC5'!B79</f>
        <v>3.2593924552202232E-2</v>
      </c>
      <c r="I79" s="544">
        <f>C79*0.001/'TC5'!B79</f>
        <v>3.4482777118682868E-2</v>
      </c>
      <c r="J79" s="551">
        <f>D79*0.001/'TC5'!C79</f>
        <v>3.0503960326313972E-2</v>
      </c>
      <c r="K79" s="544">
        <f>E79*0.001/'TC5'!D79</f>
        <v>3.1867813318967819E-2</v>
      </c>
      <c r="L79" s="551">
        <f>F79*0.001/'TC5'!E79</f>
        <v>3.6227785050868988E-2</v>
      </c>
      <c r="M79" s="552">
        <f>G79*0.001/'TC5'!F79</f>
        <v>3.514370322227478E-2</v>
      </c>
    </row>
    <row r="80" spans="1:13" x14ac:dyDescent="0.2">
      <c r="A80" s="67">
        <v>1984</v>
      </c>
      <c r="B80" s="428">
        <f>avgpoinc!AK73</f>
        <v>1627059.851597694</v>
      </c>
      <c r="C80" s="319">
        <f>avgpoinc!AL73</f>
        <v>1715657.9178339932</v>
      </c>
      <c r="D80" s="524">
        <f>avgpoinc!AM73</f>
        <v>1549485.8501380803</v>
      </c>
      <c r="E80" s="524">
        <f>avgpoinc!AN73</f>
        <v>2019225.6908365048</v>
      </c>
      <c r="F80" s="524">
        <f>avgpoinc!AO73</f>
        <v>1364802.166030426</v>
      </c>
      <c r="G80" s="62">
        <f>avgpoinc!AP73</f>
        <v>2531344.8262485457</v>
      </c>
      <c r="H80" s="533">
        <f>B80*0.001/'TC5'!B80</f>
        <v>3.5868383944034569E-2</v>
      </c>
      <c r="I80" s="544">
        <f>C80*0.001/'TC5'!B80</f>
        <v>3.7821520119905465E-2</v>
      </c>
      <c r="J80" s="551">
        <f>D80*0.001/'TC5'!C80</f>
        <v>3.6176007241010666E-2</v>
      </c>
      <c r="K80" s="544">
        <f>E80*0.001/'TC5'!D80</f>
        <v>3.5807363688945763E-2</v>
      </c>
      <c r="L80" s="551">
        <f>F80*0.001/'TC5'!E80</f>
        <v>3.8755781948566437E-2</v>
      </c>
      <c r="M80" s="552">
        <f>G80*0.001/'TC5'!F80</f>
        <v>3.8558680564165115E-2</v>
      </c>
    </row>
    <row r="81" spans="1:13" x14ac:dyDescent="0.2">
      <c r="A81" s="67">
        <v>1985</v>
      </c>
      <c r="B81" s="428">
        <f>avgpoinc!AK74</f>
        <v>1692331.7462910481</v>
      </c>
      <c r="C81" s="319">
        <f>avgpoinc!AL74</f>
        <v>1784487.4435191222</v>
      </c>
      <c r="D81" s="524">
        <f>avgpoinc!AM74</f>
        <v>1533949.5699212099</v>
      </c>
      <c r="E81" s="524">
        <f>avgpoinc!AN74</f>
        <v>1977957.3104405703</v>
      </c>
      <c r="F81" s="524">
        <f>avgpoinc!AO74</f>
        <v>1571220.6640420326</v>
      </c>
      <c r="G81" s="62">
        <f>avgpoinc!AP74</f>
        <v>2607409.1247843569</v>
      </c>
      <c r="H81" s="533">
        <f>B81*0.001/'TC5'!B81</f>
        <v>3.6675609648227692E-2</v>
      </c>
      <c r="I81" s="544">
        <f>C81*0.001/'TC5'!B81</f>
        <v>3.8672775030136108E-2</v>
      </c>
      <c r="J81" s="551">
        <f>D81*0.001/'TC5'!C81</f>
        <v>3.5291366279125214E-2</v>
      </c>
      <c r="K81" s="544">
        <f>E81*0.001/'TC5'!D81</f>
        <v>3.4534655511379242E-2</v>
      </c>
      <c r="L81" s="551">
        <f>F81*0.001/'TC5'!E81</f>
        <v>4.3673262000083923E-2</v>
      </c>
      <c r="M81" s="552">
        <f>G81*0.001/'TC5'!F81</f>
        <v>3.9217550307512283E-2</v>
      </c>
    </row>
    <row r="82" spans="1:13" x14ac:dyDescent="0.2">
      <c r="A82" s="67">
        <v>1986</v>
      </c>
      <c r="B82" s="428">
        <f>avgpoinc!AK75</f>
        <v>1512666.6325685794</v>
      </c>
      <c r="C82" s="319">
        <f>avgpoinc!AL75</f>
        <v>1607728.6065196204</v>
      </c>
      <c r="D82" s="524">
        <f>avgpoinc!AM75</f>
        <v>1429365.8688954443</v>
      </c>
      <c r="E82" s="524">
        <f>avgpoinc!AN75</f>
        <v>1876796.5139101362</v>
      </c>
      <c r="F82" s="524">
        <f>avgpoinc!AO75</f>
        <v>1300918.4875789585</v>
      </c>
      <c r="G82" s="62">
        <f>avgpoinc!AP75</f>
        <v>2313771.3120668065</v>
      </c>
      <c r="H82" s="533">
        <f>B82*0.001/'TC5'!B82</f>
        <v>3.2493695616722114E-2</v>
      </c>
      <c r="I82" s="544">
        <f>C82*0.001/'TC5'!B82</f>
        <v>3.4535728394985199E-2</v>
      </c>
      <c r="J82" s="551">
        <f>D82*0.001/'TC5'!C82</f>
        <v>3.2430659979581833E-2</v>
      </c>
      <c r="K82" s="544">
        <f>E82*0.001/'TC5'!D82</f>
        <v>3.2350108027458191E-2</v>
      </c>
      <c r="L82" s="551">
        <f>F82*0.001/'TC5'!E82</f>
        <v>3.5961061716079712E-2</v>
      </c>
      <c r="M82" s="552">
        <f>G82*0.001/'TC5'!F82</f>
        <v>3.4760158509016037E-2</v>
      </c>
    </row>
    <row r="83" spans="1:13" x14ac:dyDescent="0.2">
      <c r="A83" s="67">
        <v>1987</v>
      </c>
      <c r="B83" s="428">
        <f>avgpoinc!AK76</f>
        <v>1855523.3942057258</v>
      </c>
      <c r="C83" s="319">
        <f>avgpoinc!AL76</f>
        <v>1981933.8049131744</v>
      </c>
      <c r="D83" s="524">
        <f>avgpoinc!AM76</f>
        <v>1780901.6795016008</v>
      </c>
      <c r="E83" s="524">
        <f>avgpoinc!AN76</f>
        <v>2400412.442496683</v>
      </c>
      <c r="F83" s="524">
        <f>avgpoinc!AO76</f>
        <v>1489649.6273598711</v>
      </c>
      <c r="G83" s="62">
        <f>avgpoinc!AP76</f>
        <v>2868567.8327339226</v>
      </c>
      <c r="H83" s="533">
        <f>B83*0.001/'TC5'!B83</f>
        <v>3.8688056170940392E-2</v>
      </c>
      <c r="I83" s="544">
        <f>C83*0.001/'TC5'!B83</f>
        <v>4.132374003529548E-2</v>
      </c>
      <c r="J83" s="551">
        <f>D83*0.001/'TC5'!C83</f>
        <v>3.848058357834816E-2</v>
      </c>
      <c r="K83" s="544">
        <f>E83*0.001/'TC5'!D83</f>
        <v>4.026351124048233E-2</v>
      </c>
      <c r="L83" s="551">
        <f>F83*0.001/'TC5'!E83</f>
        <v>3.9984431117773056E-2</v>
      </c>
      <c r="M83" s="552">
        <f>G83*0.001/'TC5'!F83</f>
        <v>4.2156338691711433E-2</v>
      </c>
    </row>
    <row r="84" spans="1:13" x14ac:dyDescent="0.2">
      <c r="A84" s="67">
        <v>1988</v>
      </c>
      <c r="B84" s="428">
        <f>avgpoinc!AK77</f>
        <v>2424787.056980263</v>
      </c>
      <c r="C84" s="319">
        <f>avgpoinc!AL77</f>
        <v>2586616.6072441628</v>
      </c>
      <c r="D84" s="524">
        <f>avgpoinc!AM77</f>
        <v>2407577.4903712524</v>
      </c>
      <c r="E84" s="524">
        <f>avgpoinc!AN77</f>
        <v>3224470.1368400576</v>
      </c>
      <c r="F84" s="524">
        <f>avgpoinc!AO77</f>
        <v>1828153.517935178</v>
      </c>
      <c r="G84" s="62">
        <f>avgpoinc!AP77</f>
        <v>3731594.1551060742</v>
      </c>
      <c r="H84" s="533">
        <f>B84*0.001/'TC5'!B84</f>
        <v>4.8518359661102288E-2</v>
      </c>
      <c r="I84" s="544">
        <f>C84*0.001/'TC5'!B84</f>
        <v>5.1756460219621658E-2</v>
      </c>
      <c r="J84" s="551">
        <f>D84*0.001/'TC5'!C84</f>
        <v>4.9472466111183167E-2</v>
      </c>
      <c r="K84" s="544">
        <f>E84*0.001/'TC5'!D84</f>
        <v>5.1655266433954239E-2</v>
      </c>
      <c r="L84" s="551">
        <f>F84*0.001/'TC5'!E84</f>
        <v>4.7524537891149528E-2</v>
      </c>
      <c r="M84" s="552">
        <f>G84*0.001/'TC5'!F84</f>
        <v>5.2765205502510071E-2</v>
      </c>
    </row>
    <row r="85" spans="1:13" x14ac:dyDescent="0.2">
      <c r="A85" s="72">
        <v>1989</v>
      </c>
      <c r="B85" s="429">
        <f>avgpoinc!AK78</f>
        <v>2280433.6857782197</v>
      </c>
      <c r="C85" s="320">
        <f>avgpoinc!AL78</f>
        <v>2421693.8433395103</v>
      </c>
      <c r="D85" s="526">
        <f>avgpoinc!AM78</f>
        <v>2231157.1881393557</v>
      </c>
      <c r="E85" s="526">
        <f>avgpoinc!AN78</f>
        <v>2975326.1193134664</v>
      </c>
      <c r="F85" s="526">
        <f>avgpoinc!AO78</f>
        <v>1770841.841262775</v>
      </c>
      <c r="G85" s="68">
        <f>avgpoinc!AP78</f>
        <v>3518533.8312529959</v>
      </c>
      <c r="H85" s="536">
        <f>B85*0.001/'TC5'!B85</f>
        <v>4.5086503028869615E-2</v>
      </c>
      <c r="I85" s="547">
        <f>C85*0.001/'TC5'!B85</f>
        <v>4.7879360616207123E-2</v>
      </c>
      <c r="J85" s="553">
        <f>D85*0.001/'TC5'!C85</f>
        <v>4.5452181249856942E-2</v>
      </c>
      <c r="K85" s="547">
        <f>E85*0.001/'TC5'!D85</f>
        <v>4.7579068690538406E-2</v>
      </c>
      <c r="L85" s="553">
        <f>F85*0.001/'TC5'!E85</f>
        <v>4.472587630152703E-2</v>
      </c>
      <c r="M85" s="554">
        <f>G85*0.001/'TC5'!F85</f>
        <v>4.9389626830816269E-2</v>
      </c>
    </row>
    <row r="86" spans="1:13" x14ac:dyDescent="0.2">
      <c r="A86" s="67">
        <v>1990</v>
      </c>
      <c r="B86" s="428">
        <f>avgpoinc!AK79</f>
        <v>2257656.3678217391</v>
      </c>
      <c r="C86" s="319">
        <f>avgpoinc!AL79</f>
        <v>2420942.3947890075</v>
      </c>
      <c r="D86" s="524">
        <f>avgpoinc!AM79</f>
        <v>2248270.0995328217</v>
      </c>
      <c r="E86" s="524">
        <f>avgpoinc!AN79</f>
        <v>2992142.1187753538</v>
      </c>
      <c r="F86" s="524">
        <f>avgpoinc!AO79</f>
        <v>1718315.3467768263</v>
      </c>
      <c r="G86" s="62">
        <f>avgpoinc!AP79</f>
        <v>3458047.2379084653</v>
      </c>
      <c r="H86" s="533">
        <f>B86*0.001/'TC5'!B86</f>
        <v>4.4675696641206741E-2</v>
      </c>
      <c r="I86" s="544">
        <f>C86*0.001/'TC5'!B86</f>
        <v>4.7906886786222465E-2</v>
      </c>
      <c r="J86" s="551">
        <f>D86*0.001/'TC5'!C86</f>
        <v>4.5813992619514465E-2</v>
      </c>
      <c r="K86" s="544">
        <f>E86*0.001/'TC5'!D86</f>
        <v>4.8022810369730003E-2</v>
      </c>
      <c r="L86" s="551">
        <f>F86*0.001/'TC5'!E86</f>
        <v>4.3286021798849106E-2</v>
      </c>
      <c r="M86" s="552">
        <f>G86*0.001/'TC5'!F86</f>
        <v>4.8727177083492279E-2</v>
      </c>
    </row>
    <row r="87" spans="1:13" x14ac:dyDescent="0.2">
      <c r="A87" s="67">
        <v>1991</v>
      </c>
      <c r="B87" s="428">
        <f>avgpoinc!AK80</f>
        <v>1998123.929577997</v>
      </c>
      <c r="C87" s="319">
        <f>avgpoinc!AL80</f>
        <v>2127630.4475651705</v>
      </c>
      <c r="D87" s="524">
        <f>avgpoinc!AM80</f>
        <v>1955093.2604859562</v>
      </c>
      <c r="E87" s="524">
        <f>avgpoinc!AN80</f>
        <v>2595779.8559884126</v>
      </c>
      <c r="F87" s="524">
        <f>avgpoinc!AO80</f>
        <v>1576474.7858877159</v>
      </c>
      <c r="G87" s="62">
        <f>avgpoinc!AP80</f>
        <v>3060223.4383613062</v>
      </c>
      <c r="H87" s="533">
        <f>B87*0.001/'TC5'!B87</f>
        <v>4.0366146713495255E-2</v>
      </c>
      <c r="I87" s="544">
        <f>C87*0.001/'TC5'!B87</f>
        <v>4.2982440441846848E-2</v>
      </c>
      <c r="J87" s="551">
        <f>D87*0.001/'TC5'!C87</f>
        <v>4.0859349071979523E-2</v>
      </c>
      <c r="K87" s="544">
        <f>E87*0.001/'TC5'!D87</f>
        <v>4.3135955929756165E-2</v>
      </c>
      <c r="L87" s="551">
        <f>F87*0.001/'TC5'!E87</f>
        <v>3.9747174829244614E-2</v>
      </c>
      <c r="M87" s="552">
        <f>G87*0.001/'TC5'!F87</f>
        <v>4.4159270823001862E-2</v>
      </c>
    </row>
    <row r="88" spans="1:13" x14ac:dyDescent="0.2">
      <c r="A88" s="67">
        <v>1992</v>
      </c>
      <c r="B88" s="428">
        <f>avgpoinc!AK81</f>
        <v>2222581.8432380529</v>
      </c>
      <c r="C88" s="319">
        <f>avgpoinc!AL81</f>
        <v>2378372.3086705739</v>
      </c>
      <c r="D88" s="524">
        <f>avgpoinc!AM81</f>
        <v>2199341.3252622257</v>
      </c>
      <c r="E88" s="524">
        <f>avgpoinc!AN81</f>
        <v>3032972.4374580299</v>
      </c>
      <c r="F88" s="524">
        <f>avgpoinc!AO81</f>
        <v>1612997.855878365</v>
      </c>
      <c r="G88" s="62">
        <f>avgpoinc!AP81</f>
        <v>3374792.274553156</v>
      </c>
      <c r="H88" s="533">
        <f>B88*0.001/'TC5'!B88</f>
        <v>4.4048428535461426E-2</v>
      </c>
      <c r="I88" s="544">
        <f>C88*0.001/'TC5'!B88</f>
        <v>4.7135975211858749E-2</v>
      </c>
      <c r="J88" s="551">
        <f>D88*0.001/'TC5'!C88</f>
        <v>4.4993750751018531E-2</v>
      </c>
      <c r="K88" s="544">
        <f>E88*0.001/'TC5'!D88</f>
        <v>4.9498166888952255E-2</v>
      </c>
      <c r="L88" s="551">
        <f>F88*0.001/'TC5'!E88</f>
        <v>3.9747785776853561E-2</v>
      </c>
      <c r="M88" s="552">
        <f>G88*0.001/'TC5'!F88</f>
        <v>4.8017039895057678E-2</v>
      </c>
    </row>
    <row r="89" spans="1:13" x14ac:dyDescent="0.2">
      <c r="A89" s="67">
        <v>1993</v>
      </c>
      <c r="B89" s="428">
        <f>avgpoinc!AK82</f>
        <v>2009961.2188705041</v>
      </c>
      <c r="C89" s="319">
        <f>avgpoinc!AL82</f>
        <v>2146667.5988268978</v>
      </c>
      <c r="D89" s="524">
        <f>avgpoinc!AM82</f>
        <v>1979108.2767353209</v>
      </c>
      <c r="E89" s="524">
        <f>avgpoinc!AN82</f>
        <v>2620208.6258001868</v>
      </c>
      <c r="F89" s="524">
        <f>avgpoinc!AO82</f>
        <v>1592906.0641099343</v>
      </c>
      <c r="G89" s="62">
        <f>avgpoinc!AP82</f>
        <v>3064945.9778863364</v>
      </c>
      <c r="H89" s="533">
        <f>B89*0.001/'TC5'!B89</f>
        <v>3.9498317986726761E-2</v>
      </c>
      <c r="I89" s="544">
        <f>C89*0.001/'TC5'!B89</f>
        <v>4.2184773832559586E-2</v>
      </c>
      <c r="J89" s="551">
        <f>D89*0.001/'TC5'!C89</f>
        <v>4.0055699646472931E-2</v>
      </c>
      <c r="K89" s="544">
        <f>E89*0.001/'TC5'!D89</f>
        <v>4.2304288595914841E-2</v>
      </c>
      <c r="L89" s="551">
        <f>F89*0.001/'TC5'!E89</f>
        <v>3.896007314324379E-2</v>
      </c>
      <c r="M89" s="552">
        <f>G89*0.001/'TC5'!F89</f>
        <v>4.3292444199323654E-2</v>
      </c>
    </row>
    <row r="90" spans="1:13" x14ac:dyDescent="0.2">
      <c r="A90" s="67">
        <v>1994</v>
      </c>
      <c r="B90" s="428">
        <f>avgpoinc!AK83</f>
        <v>1992184.6338127276</v>
      </c>
      <c r="C90" s="319">
        <f>avgpoinc!AL83</f>
        <v>2120092.1265492262</v>
      </c>
      <c r="D90" s="524">
        <f>avgpoinc!AM83</f>
        <v>1914762.4054369</v>
      </c>
      <c r="E90" s="524">
        <f>avgpoinc!AN83</f>
        <v>2563715.6872881358</v>
      </c>
      <c r="F90" s="524">
        <f>avgpoinc!AO83</f>
        <v>1588243.5359983826</v>
      </c>
      <c r="G90" s="62">
        <f>avgpoinc!AP83</f>
        <v>3029181.1494739079</v>
      </c>
      <c r="H90" s="533">
        <f>B90*0.001/'TC5'!B90</f>
        <v>3.7910562008619308E-2</v>
      </c>
      <c r="I90" s="544">
        <f>C90*0.001/'TC5'!B90</f>
        <v>4.0344595909118645E-2</v>
      </c>
      <c r="J90" s="551">
        <f>D90*0.001/'TC5'!C90</f>
        <v>3.7584386765956879E-2</v>
      </c>
      <c r="K90" s="544">
        <f>E90*0.001/'TC5'!D90</f>
        <v>4.0202897042036063E-2</v>
      </c>
      <c r="L90" s="551">
        <f>F90*0.001/'TC5'!E90</f>
        <v>3.7560161203145988E-2</v>
      </c>
      <c r="M90" s="552">
        <f>G90*0.001/'TC5'!F90</f>
        <v>4.154190793633461E-2</v>
      </c>
    </row>
    <row r="91" spans="1:13" x14ac:dyDescent="0.2">
      <c r="A91" s="67">
        <v>1995</v>
      </c>
      <c r="B91" s="428">
        <f>avgpoinc!AK84</f>
        <v>2154483.6910787416</v>
      </c>
      <c r="C91" s="319">
        <f>avgpoinc!AL84</f>
        <v>2298394.0266886903</v>
      </c>
      <c r="D91" s="524">
        <f>avgpoinc!AM84</f>
        <v>2115836.7756830319</v>
      </c>
      <c r="E91" s="524">
        <f>avgpoinc!AN84</f>
        <v>2821285.2134524761</v>
      </c>
      <c r="F91" s="524">
        <f>avgpoinc!AO84</f>
        <v>1693175.6175592465</v>
      </c>
      <c r="G91" s="62">
        <f>avgpoinc!AP84</f>
        <v>3267921.7513619801</v>
      </c>
      <c r="H91" s="533">
        <f>B91*0.001/'TC5'!B91</f>
        <v>4.0117464959621436E-2</v>
      </c>
      <c r="I91" s="544">
        <f>C91*0.001/'TC5'!B91</f>
        <v>4.2797140777111053E-2</v>
      </c>
      <c r="J91" s="551">
        <f>D91*0.001/'TC5'!C91</f>
        <v>4.0743961930274963E-2</v>
      </c>
      <c r="K91" s="544">
        <f>E91*0.001/'TC5'!D91</f>
        <v>4.3504927307367318E-2</v>
      </c>
      <c r="L91" s="551">
        <f>F91*0.001/'TC5'!E91</f>
        <v>3.8809757679700851E-2</v>
      </c>
      <c r="M91" s="552">
        <f>G91*0.001/'TC5'!F91</f>
        <v>4.3906964361667626E-2</v>
      </c>
    </row>
    <row r="92" spans="1:13" x14ac:dyDescent="0.2">
      <c r="A92" s="67">
        <v>1996</v>
      </c>
      <c r="B92" s="428">
        <f>avgpoinc!AK85</f>
        <v>2411194.894220659</v>
      </c>
      <c r="C92" s="319">
        <f>avgpoinc!AL85</f>
        <v>2572007.7014683918</v>
      </c>
      <c r="D92" s="524">
        <f>avgpoinc!AM85</f>
        <v>2359195.5180625757</v>
      </c>
      <c r="E92" s="524">
        <f>avgpoinc!AN85</f>
        <v>3198385.5720791034</v>
      </c>
      <c r="F92" s="524">
        <f>avgpoinc!AO85</f>
        <v>1843672.6345101127</v>
      </c>
      <c r="G92" s="62">
        <f>avgpoinc!AP85</f>
        <v>3635182.6509765796</v>
      </c>
      <c r="H92" s="533">
        <f>B92*0.001/'TC5'!B92</f>
        <v>4.3524198234081268E-2</v>
      </c>
      <c r="I92" s="544">
        <f>C92*0.001/'TC5'!B92</f>
        <v>4.6427011489868171E-2</v>
      </c>
      <c r="J92" s="551">
        <f>D92*0.001/'TC5'!C92</f>
        <v>4.4407293200492866E-2</v>
      </c>
      <c r="K92" s="544">
        <f>E92*0.001/'TC5'!D92</f>
        <v>4.8250854015350335E-2</v>
      </c>
      <c r="L92" s="551">
        <f>F92*0.001/'TC5'!E92</f>
        <v>4.0654238313436515E-2</v>
      </c>
      <c r="M92" s="552">
        <f>G92*0.001/'TC5'!F92</f>
        <v>4.7666337341070168E-2</v>
      </c>
    </row>
    <row r="93" spans="1:13" x14ac:dyDescent="0.2">
      <c r="A93" s="67">
        <v>1997</v>
      </c>
      <c r="B93" s="428">
        <f>avgpoinc!AK86</f>
        <v>2723927.0927816769</v>
      </c>
      <c r="C93" s="319">
        <f>avgpoinc!AL86</f>
        <v>2902106.5232471894</v>
      </c>
      <c r="D93" s="524">
        <f>avgpoinc!AM86</f>
        <v>2700492.3236485501</v>
      </c>
      <c r="E93" s="524">
        <f>avgpoinc!AN86</f>
        <v>3614079.9108481584</v>
      </c>
      <c r="F93" s="524">
        <f>avgpoinc!AO86</f>
        <v>2078329.5631260469</v>
      </c>
      <c r="G93" s="62">
        <f>avgpoinc!AP86</f>
        <v>4102631.3037664164</v>
      </c>
      <c r="H93" s="533">
        <f>B93*0.001/'TC5'!B93</f>
        <v>4.7445800155401223E-2</v>
      </c>
      <c r="I93" s="544">
        <f>C93*0.001/'TC5'!B93</f>
        <v>5.0549358129501329E-2</v>
      </c>
      <c r="J93" s="551">
        <f>D93*0.001/'TC5'!C93</f>
        <v>4.8983246088027947E-2</v>
      </c>
      <c r="K93" s="544">
        <f>E93*0.001/'TC5'!D93</f>
        <v>5.2239581942558289E-2</v>
      </c>
      <c r="L93" s="551">
        <f>F93*0.001/'TC5'!E93</f>
        <v>4.4488690793514252E-2</v>
      </c>
      <c r="M93" s="552">
        <f>G93*0.001/'TC5'!F93</f>
        <v>5.1957342773675932E-2</v>
      </c>
    </row>
    <row r="94" spans="1:13" x14ac:dyDescent="0.2">
      <c r="A94" s="67">
        <v>1998</v>
      </c>
      <c r="B94" s="428">
        <f>avgpoinc!AK87</f>
        <v>2921415.0448095403</v>
      </c>
      <c r="C94" s="319">
        <f>avgpoinc!AL87</f>
        <v>3125369.9490649388</v>
      </c>
      <c r="D94" s="524">
        <f>avgpoinc!AM87</f>
        <v>2907261.9770857063</v>
      </c>
      <c r="E94" s="524">
        <f>avgpoinc!AN87</f>
        <v>3974986.4037027434</v>
      </c>
      <c r="F94" s="524">
        <f>avgpoinc!AO87</f>
        <v>2157016.1491396632</v>
      </c>
      <c r="G94" s="62">
        <f>avgpoinc!AP87</f>
        <v>4378164.6944903107</v>
      </c>
      <c r="H94" s="533">
        <f>B94*0.001/'TC5'!B94</f>
        <v>4.9009837210178368E-2</v>
      </c>
      <c r="I94" s="544">
        <f>C94*0.001/'TC5'!B94</f>
        <v>5.2431397140026086E-2</v>
      </c>
      <c r="J94" s="551">
        <f>D94*0.001/'TC5'!C94</f>
        <v>5.04462830722332E-2</v>
      </c>
      <c r="K94" s="544">
        <f>E94*0.001/'TC5'!D94</f>
        <v>5.5372051894664751E-2</v>
      </c>
      <c r="L94" s="551">
        <f>F94*0.001/'TC5'!E94</f>
        <v>4.4473659247159965E-2</v>
      </c>
      <c r="M94" s="552">
        <f>G94*0.001/'TC5'!F94</f>
        <v>5.3566265851259225E-2</v>
      </c>
    </row>
    <row r="95" spans="1:13" x14ac:dyDescent="0.2">
      <c r="A95" s="72">
        <v>1999</v>
      </c>
      <c r="B95" s="429">
        <f>avgpoinc!AK88</f>
        <v>3138971.9627808454</v>
      </c>
      <c r="C95" s="320">
        <f>avgpoinc!AL88</f>
        <v>3370454.380572414</v>
      </c>
      <c r="D95" s="526">
        <f>avgpoinc!AM88</f>
        <v>3185666.8514386513</v>
      </c>
      <c r="E95" s="526">
        <f>avgpoinc!AN88</f>
        <v>4409950.0071442164</v>
      </c>
      <c r="F95" s="526">
        <f>avgpoinc!AO88</f>
        <v>2195482.1787415314</v>
      </c>
      <c r="G95" s="68">
        <f>avgpoinc!AP88</f>
        <v>4692465.5503047518</v>
      </c>
      <c r="H95" s="536">
        <f>B95*0.001/'TC5'!B95</f>
        <v>5.1129233092069626E-2</v>
      </c>
      <c r="I95" s="547">
        <f>C95*0.001/'TC5'!B95</f>
        <v>5.4899740964174278E-2</v>
      </c>
      <c r="J95" s="553">
        <f>D95*0.001/'TC5'!C95</f>
        <v>5.3518142551183708E-2</v>
      </c>
      <c r="K95" s="547">
        <f>E95*0.001/'TC5'!D95</f>
        <v>5.9545997530221925E-2</v>
      </c>
      <c r="L95" s="553">
        <f>F95*0.001/'TC5'!E95</f>
        <v>4.4030159711837769E-2</v>
      </c>
      <c r="M95" s="554">
        <f>G95*0.001/'TC5'!F95</f>
        <v>5.5980343371629701E-2</v>
      </c>
    </row>
    <row r="96" spans="1:13" x14ac:dyDescent="0.2">
      <c r="A96" s="77">
        <v>2000</v>
      </c>
      <c r="B96" s="430">
        <f>avgpoinc!AK89</f>
        <v>3508965.2532088007</v>
      </c>
      <c r="C96" s="321">
        <f>avgpoinc!AL89</f>
        <v>3776686.621323532</v>
      </c>
      <c r="D96" s="528">
        <f>avgpoinc!AM89</f>
        <v>3480973.9261785289</v>
      </c>
      <c r="E96" s="528">
        <f>avgpoinc!AN89</f>
        <v>4984129.1249078428</v>
      </c>
      <c r="F96" s="528">
        <f>avgpoinc!AO89</f>
        <v>2406484.4369521784</v>
      </c>
      <c r="G96" s="74">
        <f>avgpoinc!AP89</f>
        <v>5228882.4434998566</v>
      </c>
      <c r="H96" s="537">
        <f>B96*0.001/'TC5'!B96</f>
        <v>5.5311121046543121E-2</v>
      </c>
      <c r="I96" s="548">
        <f>C96*0.001/'TC5'!B96</f>
        <v>5.9531159698963172E-2</v>
      </c>
      <c r="J96" s="555">
        <f>D96*0.001/'TC5'!C96</f>
        <v>5.6792091578245149E-2</v>
      </c>
      <c r="K96" s="548">
        <f>E96*0.001/'TC5'!D96</f>
        <v>6.5094538033008575E-2</v>
      </c>
      <c r="L96" s="555">
        <f>F96*0.001/'TC5'!E96</f>
        <v>4.6820446848869324E-2</v>
      </c>
      <c r="M96" s="556">
        <f>G96*0.001/'TC5'!F96</f>
        <v>6.046606600284575E-2</v>
      </c>
    </row>
    <row r="97" spans="1:13" x14ac:dyDescent="0.2">
      <c r="A97" s="67">
        <v>2001</v>
      </c>
      <c r="B97" s="428">
        <f>avgpoinc!AK90</f>
        <v>3386611.0428333557</v>
      </c>
      <c r="C97" s="319">
        <f>avgpoinc!AL90</f>
        <v>3617248.968868047</v>
      </c>
      <c r="D97" s="524">
        <f>avgpoinc!AM90</f>
        <v>3301188.2746137413</v>
      </c>
      <c r="E97" s="524">
        <f>avgpoinc!AN90</f>
        <v>4601021.988505099</v>
      </c>
      <c r="F97" s="524">
        <f>avgpoinc!AO90</f>
        <v>2485598.6466679489</v>
      </c>
      <c r="G97" s="62">
        <f>avgpoinc!AP90</f>
        <v>5055527.6926804837</v>
      </c>
      <c r="H97" s="533">
        <f>B97*0.001/'TC5'!B97</f>
        <v>5.3644601255655289E-2</v>
      </c>
      <c r="I97" s="544">
        <f>C97*0.001/'TC5'!B97</f>
        <v>5.7297952473163605E-2</v>
      </c>
      <c r="J97" s="551">
        <f>D97*0.001/'TC5'!C97</f>
        <v>5.4321840405464165E-2</v>
      </c>
      <c r="K97" s="544">
        <f>E97*0.001/'TC5'!D97</f>
        <v>6.0650143772363677E-2</v>
      </c>
      <c r="L97" s="551">
        <f>F97*0.001/'TC5'!E97</f>
        <v>4.8306610435247428E-2</v>
      </c>
      <c r="M97" s="552">
        <f>G97*0.001/'TC5'!F97</f>
        <v>5.861378833651542E-2</v>
      </c>
    </row>
    <row r="98" spans="1:13" x14ac:dyDescent="0.2">
      <c r="A98" s="67">
        <v>2002</v>
      </c>
      <c r="B98" s="428">
        <f>avgpoinc!AK91</f>
        <v>3318679.5391303976</v>
      </c>
      <c r="C98" s="319">
        <f>avgpoinc!AL91</f>
        <v>3536791.0446815216</v>
      </c>
      <c r="D98" s="524">
        <f>avgpoinc!AM91</f>
        <v>3195730.0392796104</v>
      </c>
      <c r="E98" s="524">
        <f>avgpoinc!AN91</f>
        <v>4389520.185873895</v>
      </c>
      <c r="F98" s="524">
        <f>avgpoinc!AO91</f>
        <v>2550034.4376561064</v>
      </c>
      <c r="G98" s="62">
        <f>avgpoinc!AP91</f>
        <v>4945941.5139059192</v>
      </c>
      <c r="H98" s="533">
        <f>B98*0.001/'TC5'!B98</f>
        <v>5.2686918526887894E-2</v>
      </c>
      <c r="I98" s="544">
        <f>C98*0.001/'TC5'!B98</f>
        <v>5.6149628013372421E-2</v>
      </c>
      <c r="J98" s="551">
        <f>D98*0.001/'TC5'!C98</f>
        <v>5.2736561745405197E-2</v>
      </c>
      <c r="K98" s="544">
        <f>E98*0.001/'TC5'!D98</f>
        <v>5.8457169681787491E-2</v>
      </c>
      <c r="L98" s="551">
        <f>F98*0.001/'TC5'!E98</f>
        <v>4.9152921885251992E-2</v>
      </c>
      <c r="M98" s="552">
        <f>G98*0.001/'TC5'!F98</f>
        <v>5.7597305625677109E-2</v>
      </c>
    </row>
    <row r="99" spans="1:13" x14ac:dyDescent="0.2">
      <c r="A99" s="67">
        <v>2003</v>
      </c>
      <c r="B99" s="428">
        <f>avgpoinc!AK92</f>
        <v>3474049.9437322235</v>
      </c>
      <c r="C99" s="319">
        <f>avgpoinc!AL92</f>
        <v>3692036.2783143413</v>
      </c>
      <c r="D99" s="524">
        <f>avgpoinc!AM92</f>
        <v>3359982.2085901485</v>
      </c>
      <c r="E99" s="524">
        <f>avgpoinc!AN92</f>
        <v>4592204.0744590871</v>
      </c>
      <c r="F99" s="524">
        <f>avgpoinc!AO92</f>
        <v>2676134.0670094029</v>
      </c>
      <c r="G99" s="62">
        <f>avgpoinc!AP92</f>
        <v>5170472.0932481308</v>
      </c>
      <c r="H99" s="533">
        <f>B99*0.001/'TC5'!B99</f>
        <v>5.4581079632043839E-2</v>
      </c>
      <c r="I99" s="544">
        <f>C99*0.001/'TC5'!B99</f>
        <v>5.8005880564451211E-2</v>
      </c>
      <c r="J99" s="551">
        <f>D99*0.001/'TC5'!C99</f>
        <v>5.4685559123754501E-2</v>
      </c>
      <c r="K99" s="544">
        <f>E99*0.001/'TC5'!D99</f>
        <v>6.0831226408481605E-2</v>
      </c>
      <c r="L99" s="551">
        <f>F99*0.001/'TC5'!E99</f>
        <v>5.0714608281850808E-2</v>
      </c>
      <c r="M99" s="552">
        <f>G99*0.001/'TC5'!F99</f>
        <v>5.9560243040323257E-2</v>
      </c>
    </row>
    <row r="100" spans="1:13" x14ac:dyDescent="0.2">
      <c r="A100" s="67">
        <v>2004</v>
      </c>
      <c r="B100" s="428">
        <f>avgpoinc!AK93</f>
        <v>3668340.5991847948</v>
      </c>
      <c r="C100" s="319">
        <f>avgpoinc!AL93</f>
        <v>3917173.974029589</v>
      </c>
      <c r="D100" s="524">
        <f>avgpoinc!AM93</f>
        <v>3594851.1738911909</v>
      </c>
      <c r="E100" s="524">
        <f>avgpoinc!AN93</f>
        <v>4965155.2576984838</v>
      </c>
      <c r="F100" s="524">
        <f>avgpoinc!AO93</f>
        <v>2723597.4584448389</v>
      </c>
      <c r="G100" s="62">
        <f>avgpoinc!AP93</f>
        <v>5465482.0867215851</v>
      </c>
      <c r="H100" s="533">
        <f>B100*0.001/'TC5'!B100</f>
        <v>5.5991377681493766E-2</v>
      </c>
      <c r="I100" s="544">
        <f>C100*0.001/'TC5'!B100</f>
        <v>5.9789422899484634E-2</v>
      </c>
      <c r="J100" s="551">
        <f>D100*0.001/'TC5'!C100</f>
        <v>5.6682609021663673E-2</v>
      </c>
      <c r="K100" s="544">
        <f>E100*0.001/'TC5'!D100</f>
        <v>6.3660018146038055E-2</v>
      </c>
      <c r="L100" s="551">
        <f>F100*0.001/'TC5'!E100</f>
        <v>5.0353359431028373E-2</v>
      </c>
      <c r="M100" s="552">
        <f>G100*0.001/'TC5'!F100</f>
        <v>6.1213430017232895E-2</v>
      </c>
    </row>
    <row r="101" spans="1:13" x14ac:dyDescent="0.2">
      <c r="A101" s="67">
        <v>2005</v>
      </c>
      <c r="B101" s="428">
        <f>avgpoinc!AK94</f>
        <v>3944834.5841860673</v>
      </c>
      <c r="C101" s="319">
        <f>avgpoinc!AL94</f>
        <v>4191787.8680499922</v>
      </c>
      <c r="D101" s="524">
        <f>avgpoinc!AM94</f>
        <v>3905827.0354043338</v>
      </c>
      <c r="E101" s="524">
        <f>avgpoinc!AN94</f>
        <v>5340634.8459578408</v>
      </c>
      <c r="F101" s="524">
        <f>avgpoinc!AO94</f>
        <v>2898613.4371086555</v>
      </c>
      <c r="G101" s="62">
        <f>avgpoinc!AP94</f>
        <v>5848023.3331226846</v>
      </c>
      <c r="H101" s="533">
        <f>B101*0.001/'TC5'!B101</f>
        <v>5.8746367692947388E-2</v>
      </c>
      <c r="I101" s="544">
        <f>C101*0.001/'TC5'!B101</f>
        <v>6.242398917675019E-2</v>
      </c>
      <c r="J101" s="551">
        <f>D101*0.001/'TC5'!C101</f>
        <v>6.0475472360849387E-2</v>
      </c>
      <c r="K101" s="544">
        <f>E101*0.001/'TC5'!D101</f>
        <v>6.6871359944343567E-2</v>
      </c>
      <c r="L101" s="551">
        <f>F101*0.001/'TC5'!E101</f>
        <v>5.2267432212829597E-2</v>
      </c>
      <c r="M101" s="552">
        <f>G101*0.001/'TC5'!F101</f>
        <v>6.4189903438091264E-2</v>
      </c>
    </row>
    <row r="102" spans="1:13" x14ac:dyDescent="0.2">
      <c r="A102" s="67">
        <v>2006</v>
      </c>
      <c r="B102" s="428">
        <f>avgpoinc!AK95</f>
        <v>4160924.0391081986</v>
      </c>
      <c r="C102" s="319">
        <f>avgpoinc!AL95</f>
        <v>4419301.2211646289</v>
      </c>
      <c r="D102" s="524">
        <f>avgpoinc!AM95</f>
        <v>4113781.1697313529</v>
      </c>
      <c r="E102" s="524">
        <f>avgpoinc!AN95</f>
        <v>5530379.6071469923</v>
      </c>
      <c r="F102" s="524">
        <f>avgpoinc!AO95</f>
        <v>3141380.3731777114</v>
      </c>
      <c r="G102" s="62">
        <f>avgpoinc!AP95</f>
        <v>6148000.2432341529</v>
      </c>
      <c r="H102" s="533">
        <f>B102*0.001/'TC5'!B102</f>
        <v>6.0508687049150467E-2</v>
      </c>
      <c r="I102" s="544">
        <f>C102*0.001/'TC5'!B102</f>
        <v>6.4266040921211243E-2</v>
      </c>
      <c r="J102" s="551">
        <f>D102*0.001/'TC5'!C102</f>
        <v>6.2603980302810669E-2</v>
      </c>
      <c r="K102" s="544">
        <f>E102*0.001/'TC5'!D102</f>
        <v>6.7964449524879456E-2</v>
      </c>
      <c r="L102" s="551">
        <f>F102*0.001/'TC5'!E102</f>
        <v>5.4899152368307107E-2</v>
      </c>
      <c r="M102" s="552">
        <f>G102*0.001/'TC5'!F102</f>
        <v>6.5899707376956954E-2</v>
      </c>
    </row>
    <row r="103" spans="1:13" x14ac:dyDescent="0.2">
      <c r="A103" s="67">
        <v>2007</v>
      </c>
      <c r="B103" s="428">
        <f>avgpoinc!AK96</f>
        <v>4099986.359086771</v>
      </c>
      <c r="C103" s="319">
        <f>avgpoinc!AL96</f>
        <v>4369730.27632281</v>
      </c>
      <c r="D103" s="524">
        <f>avgpoinc!AM96</f>
        <v>4179907.8727691169</v>
      </c>
      <c r="E103" s="524">
        <f>avgpoinc!AN96</f>
        <v>5577338.4581594281</v>
      </c>
      <c r="F103" s="524">
        <f>avgpoinc!AO96</f>
        <v>3021222.3892153692</v>
      </c>
      <c r="G103" s="62">
        <f>avgpoinc!AP96</f>
        <v>6058463.7811351605</v>
      </c>
      <c r="H103" s="533">
        <f>B103*0.001/'TC5'!B103</f>
        <v>6.0296535491943359E-2</v>
      </c>
      <c r="I103" s="544">
        <f>C103*0.001/'TC5'!B103</f>
        <v>6.4263530075550079E-2</v>
      </c>
      <c r="J103" s="551">
        <f>D103*0.001/'TC5'!C103</f>
        <v>6.4486898481845856E-2</v>
      </c>
      <c r="K103" s="544">
        <f>E103*0.001/'TC5'!D103</f>
        <v>6.9221571087837219E-2</v>
      </c>
      <c r="L103" s="551">
        <f>F103*0.001/'TC5'!E103</f>
        <v>5.3465049713850021E-2</v>
      </c>
      <c r="M103" s="552">
        <f>G103*0.001/'TC5'!F103</f>
        <v>6.5812245011329651E-2</v>
      </c>
    </row>
    <row r="104" spans="1:13" x14ac:dyDescent="0.2">
      <c r="A104" s="67">
        <v>2008</v>
      </c>
      <c r="B104" s="428">
        <f>avgpoinc!AK97</f>
        <v>4021232.6619466906</v>
      </c>
      <c r="C104" s="319">
        <f>avgpoinc!AL97</f>
        <v>4250387.6035868898</v>
      </c>
      <c r="D104" s="524">
        <f>avgpoinc!AM97</f>
        <v>3966970.1379618873</v>
      </c>
      <c r="E104" s="524">
        <f>avgpoinc!AN97</f>
        <v>5280614.6757364757</v>
      </c>
      <c r="F104" s="524">
        <f>avgpoinc!AO97</f>
        <v>3081930.2815660164</v>
      </c>
      <c r="G104" s="62">
        <f>avgpoinc!AP97</f>
        <v>5896559.3948538648</v>
      </c>
      <c r="H104" s="533">
        <f>B104*0.001/'TC5'!B104</f>
        <v>6.0816448181867593E-2</v>
      </c>
      <c r="I104" s="544">
        <f>C104*0.001/'TC5'!B104</f>
        <v>6.4282149076461792E-2</v>
      </c>
      <c r="J104" s="551">
        <f>D104*0.001/'TC5'!C104</f>
        <v>6.3230328261852264E-2</v>
      </c>
      <c r="K104" s="544">
        <f>E104*0.001/'TC5'!D104</f>
        <v>6.844203919172287E-2</v>
      </c>
      <c r="L104" s="551">
        <f>F104*0.001/'TC5'!E104</f>
        <v>5.5086471140384674E-2</v>
      </c>
      <c r="M104" s="552">
        <f>G104*0.001/'TC5'!F104</f>
        <v>6.6086269915103926E-2</v>
      </c>
    </row>
    <row r="105" spans="1:13" x14ac:dyDescent="0.2">
      <c r="A105" s="72">
        <v>2009</v>
      </c>
      <c r="B105" s="431">
        <f>avgpoinc!AK98</f>
        <v>3497821.1557622245</v>
      </c>
      <c r="C105" s="322">
        <f>avgpoinc!AL98</f>
        <v>3676027.2841390213</v>
      </c>
      <c r="D105" s="526">
        <f>avgpoinc!AM98</f>
        <v>3488794.8917223928</v>
      </c>
      <c r="E105" s="526">
        <f>avgpoinc!AN98</f>
        <v>4532196.3172573652</v>
      </c>
      <c r="F105" s="526">
        <f>avgpoinc!AO98</f>
        <v>2716252.6096545151</v>
      </c>
      <c r="G105" s="68">
        <f>avgpoinc!AP98</f>
        <v>5145196.6134095332</v>
      </c>
      <c r="H105" s="536">
        <f>B105*0.001/'TC5'!B105</f>
        <v>5.5428329855203629E-2</v>
      </c>
      <c r="I105" s="547">
        <f>C105*0.001/'TC5'!B105</f>
        <v>5.8252278715372093E-2</v>
      </c>
      <c r="J105" s="557">
        <f>D105*0.001/'TC5'!C105</f>
        <v>5.8254648000001907E-2</v>
      </c>
      <c r="K105" s="558">
        <f>E105*0.001/'TC5'!D105</f>
        <v>6.2302086502313607E-2</v>
      </c>
      <c r="L105" s="553">
        <f>F105*0.001/'TC5'!E105</f>
        <v>5.007958039641381E-2</v>
      </c>
      <c r="M105" s="554">
        <f>G105*0.001/'TC5'!F105</f>
        <v>6.0349967330694212E-2</v>
      </c>
    </row>
    <row r="106" spans="1:13" x14ac:dyDescent="0.2">
      <c r="A106" s="67">
        <v>2010</v>
      </c>
      <c r="B106" s="432">
        <f>avgpoinc!AK99</f>
        <v>3969454.7444513328</v>
      </c>
      <c r="C106" s="323">
        <f>avgpoinc!AL99</f>
        <v>4158461.6508295187</v>
      </c>
      <c r="D106" s="524">
        <f>avgpoinc!AM99</f>
        <v>3932961.4975940348</v>
      </c>
      <c r="E106" s="524">
        <f>avgpoinc!AN99</f>
        <v>5072595.9060024377</v>
      </c>
      <c r="F106" s="524">
        <f>avgpoinc!AO99</f>
        <v>3131932.4128615335</v>
      </c>
      <c r="G106" s="62">
        <f>avgpoinc!AP99</f>
        <v>5830394.4607621832</v>
      </c>
      <c r="H106" s="533">
        <f>B106*0.001/'TC5'!B106</f>
        <v>6.0923621058464043E-2</v>
      </c>
      <c r="I106" s="544">
        <f>C106*0.001/'TC5'!B106</f>
        <v>6.3824519515037537E-2</v>
      </c>
      <c r="J106" s="559">
        <f>D106*0.001/'TC5'!C106</f>
        <v>6.4399383962154388E-2</v>
      </c>
      <c r="K106" s="560">
        <f>E106*0.001/'TC5'!D106</f>
        <v>6.8084932863712311E-2</v>
      </c>
      <c r="L106" s="551">
        <f>F106*0.001/'TC5'!E106</f>
        <v>5.5512800812721252E-2</v>
      </c>
      <c r="M106" s="552">
        <f>G106*0.001/'TC5'!F106</f>
        <v>6.6575840115547194E-2</v>
      </c>
    </row>
    <row r="107" spans="1:13" x14ac:dyDescent="0.2">
      <c r="A107" s="67">
        <v>2011</v>
      </c>
      <c r="B107" s="432">
        <f>avgpoinc!AK100</f>
        <v>4277290.3858941998</v>
      </c>
      <c r="C107" s="323">
        <f>avgpoinc!AL100</f>
        <v>4477706.8666544389</v>
      </c>
      <c r="D107" s="524">
        <f>avgpoinc!AM100</f>
        <v>4308401.3597694933</v>
      </c>
      <c r="E107" s="524">
        <f>avgpoinc!AN100</f>
        <v>5432060.0430478798</v>
      </c>
      <c r="F107" s="524">
        <f>avgpoinc!AO100</f>
        <v>3406181.9073884422</v>
      </c>
      <c r="G107" s="62">
        <f>avgpoinc!AP100</f>
        <v>6242603.6154763894</v>
      </c>
      <c r="H107" s="533">
        <f>B107*0.001/'TC5'!B107</f>
        <v>6.4544372260570526E-2</v>
      </c>
      <c r="I107" s="544">
        <f>C107*0.001/'TC5'!B107</f>
        <v>6.7568659782409654E-2</v>
      </c>
      <c r="J107" s="559">
        <f>D107*0.001/'TC5'!C107</f>
        <v>6.9081149995326996E-2</v>
      </c>
      <c r="K107" s="560">
        <f>E107*0.001/'TC5'!D107</f>
        <v>7.049949467182158E-2</v>
      </c>
      <c r="L107" s="551">
        <f>F107*0.001/'TC5'!E107</f>
        <v>6.0507874935865416E-2</v>
      </c>
      <c r="M107" s="552">
        <f>G107*0.001/'TC5'!F107</f>
        <v>7.0338331162929535E-2</v>
      </c>
    </row>
    <row r="108" spans="1:13" x14ac:dyDescent="0.2">
      <c r="A108" s="67">
        <v>2012</v>
      </c>
      <c r="B108" s="432">
        <f>avgpoinc!AK101</f>
        <v>4659932.6659835605</v>
      </c>
      <c r="C108" s="323">
        <f>avgpoinc!AL101</f>
        <v>4876982.0686035408</v>
      </c>
      <c r="D108" s="524">
        <f>avgpoinc!AM101</f>
        <v>4680912.8767856825</v>
      </c>
      <c r="E108" s="524">
        <f>avgpoinc!AN101</f>
        <v>5947294.1349647194</v>
      </c>
      <c r="F108" s="524">
        <f>avgpoinc!AO101</f>
        <v>3684512.4406673587</v>
      </c>
      <c r="G108" s="62">
        <f>avgpoinc!AP101</f>
        <v>6804954.574251432</v>
      </c>
      <c r="H108" s="533">
        <f>B108*0.001/'TC5'!B108</f>
        <v>6.8621523678302779E-2</v>
      </c>
      <c r="I108" s="544">
        <f>C108*0.001/'TC5'!B108</f>
        <v>7.1817763149738298E-2</v>
      </c>
      <c r="J108" s="559">
        <f>D108*0.001/'TC5'!C108</f>
        <v>7.389523833990097E-2</v>
      </c>
      <c r="K108" s="560">
        <f>E108*0.001/'TC5'!D108</f>
        <v>7.5558327138423906E-2</v>
      </c>
      <c r="L108" s="551">
        <f>F108*0.001/'TC5'!E108</f>
        <v>6.3644967973232269E-2</v>
      </c>
      <c r="M108" s="552">
        <f>G108*0.001/'TC5'!F108</f>
        <v>7.4961684644222246E-2</v>
      </c>
    </row>
    <row r="109" spans="1:13" x14ac:dyDescent="0.2">
      <c r="A109" s="67">
        <v>2013</v>
      </c>
      <c r="B109" s="432">
        <f>avgpoinc!AK102</f>
        <v>4177996.65895687</v>
      </c>
      <c r="C109" s="323">
        <f>avgpoinc!AL102</f>
        <v>4392203.1507094046</v>
      </c>
      <c r="D109" s="524">
        <f>avgpoinc!AM102</f>
        <v>3728928.0531658432</v>
      </c>
      <c r="E109" s="524">
        <f>avgpoinc!AN102</f>
        <v>5359538.4403082952</v>
      </c>
      <c r="F109" s="524">
        <f>avgpoinc!AO102</f>
        <v>3313669.953542599</v>
      </c>
      <c r="G109" s="62">
        <f>avgpoinc!AP102</f>
        <v>6097344.718796269</v>
      </c>
      <c r="H109" s="533">
        <f>B109*0.001/'TC5'!B109</f>
        <v>6.1498433351516731E-2</v>
      </c>
      <c r="I109" s="544">
        <f>C109*0.001/'TC5'!B109</f>
        <v>6.4651466906070709E-2</v>
      </c>
      <c r="J109" s="559">
        <f>D109*0.001/'TC5'!C109</f>
        <v>5.8329295367002494E-2</v>
      </c>
      <c r="K109" s="560">
        <f>E109*0.001/'TC5'!D109</f>
        <v>6.8008832633495317E-2</v>
      </c>
      <c r="L109" s="551">
        <f>F109*0.001/'TC5'!E109</f>
        <v>5.7166803628206253E-2</v>
      </c>
      <c r="M109" s="552">
        <f>G109*0.001/'TC5'!F109</f>
        <v>6.7076325416564941E-2</v>
      </c>
    </row>
    <row r="110" spans="1:13" x14ac:dyDescent="0.2">
      <c r="A110" s="67">
        <v>2014</v>
      </c>
      <c r="B110" s="432">
        <f>avgpoinc!AK103</f>
        <v>4406063.1076046294</v>
      </c>
      <c r="C110" s="323">
        <f>avgpoinc!AL103</f>
        <v>4624416.8508972218</v>
      </c>
      <c r="D110" s="524">
        <f>avgpoinc!AM103</f>
        <v>3942255.3515560953</v>
      </c>
      <c r="E110" s="524">
        <f>avgpoinc!AN103</f>
        <v>5609802.8131511798</v>
      </c>
      <c r="F110" s="524">
        <f>avgpoinc!AO103</f>
        <v>3530531.0125497659</v>
      </c>
      <c r="G110" s="62">
        <f>avgpoinc!AP103</f>
        <v>6431728.8027800638</v>
      </c>
      <c r="H110" s="533">
        <f>B110*0.001/'TC5'!B110</f>
        <v>6.3344627618789673E-2</v>
      </c>
      <c r="I110" s="544">
        <f>C110*0.001/'TC5'!B110</f>
        <v>6.6483832895755754E-2</v>
      </c>
      <c r="J110" s="559">
        <f>D110*0.001/'TC5'!C110</f>
        <v>6.0240641236305244E-2</v>
      </c>
      <c r="K110" s="560">
        <f>E110*0.001/'TC5'!D110</f>
        <v>6.9456569850444794E-2</v>
      </c>
      <c r="L110" s="551">
        <f>F110*0.001/'TC5'!E110</f>
        <v>5.9537488967180252E-2</v>
      </c>
      <c r="M110" s="552">
        <f>G110*0.001/'TC5'!F110</f>
        <v>6.9345936179161086E-2</v>
      </c>
    </row>
    <row r="111" spans="1:13" x14ac:dyDescent="0.2">
      <c r="A111" s="67">
        <v>2015</v>
      </c>
      <c r="B111" s="432">
        <f>avgpoinc!AK104</f>
        <v>4376188.0122181363</v>
      </c>
      <c r="C111" s="323">
        <f>avgpoinc!AL104</f>
        <v>4597207.2151503693</v>
      </c>
      <c r="D111" s="524">
        <f>avgpoinc!AM104</f>
        <v>3857560.4829352042</v>
      </c>
      <c r="E111" s="524">
        <f>avgpoinc!AN104</f>
        <v>5592549.7456903262</v>
      </c>
      <c r="F111" s="524">
        <f>avgpoinc!AO104</f>
        <v>3493765.2753804163</v>
      </c>
      <c r="G111" s="62">
        <f>avgpoinc!AP104</f>
        <v>6398501.4180281293</v>
      </c>
      <c r="H111" s="533">
        <f>B111*0.001/'TC5'!B111</f>
        <v>6.1912521719932556E-2</v>
      </c>
      <c r="I111" s="544">
        <f>C111*0.001/'TC5'!B111</f>
        <v>6.5039411187171922E-2</v>
      </c>
      <c r="J111" s="559">
        <f>D111*0.001/'TC5'!C111</f>
        <v>5.8353565633296967E-2</v>
      </c>
      <c r="K111" s="560">
        <f>E111*0.001/'TC5'!D111</f>
        <v>6.8456687033176422E-2</v>
      </c>
      <c r="L111" s="551">
        <f>F111*0.001/'TC5'!E111</f>
        <v>5.7655338197946555E-2</v>
      </c>
      <c r="M111" s="552">
        <f>G111*0.001/'TC5'!F111</f>
        <v>6.7989297211170197E-2</v>
      </c>
    </row>
    <row r="112" spans="1:13" x14ac:dyDescent="0.2">
      <c r="A112" s="67">
        <v>2016</v>
      </c>
      <c r="B112" s="432">
        <f>avgpoinc!AK105</f>
        <v>4282811.5167672709</v>
      </c>
      <c r="C112" s="323">
        <f>avgpoinc!AL105</f>
        <v>4487431.8845560653</v>
      </c>
      <c r="D112" s="524">
        <f>avgpoinc!AM105</f>
        <v>3714900.8450932857</v>
      </c>
      <c r="E112" s="524">
        <f>avgpoinc!AN105</f>
        <v>5432342.2075245101</v>
      </c>
      <c r="F112" s="524">
        <f>avgpoinc!AO105</f>
        <v>3455025.7060695509</v>
      </c>
      <c r="G112" s="62">
        <f>avgpoinc!AP105</f>
        <v>6247267.9943365296</v>
      </c>
      <c r="H112" s="533">
        <f>B112*0.001/'TC5'!B112</f>
        <v>6.0758572071790702E-2</v>
      </c>
      <c r="I112" s="544">
        <f>C112*0.001/'TC5'!B112</f>
        <v>6.3661441206932082E-2</v>
      </c>
      <c r="J112" s="559">
        <f>D112*0.001/'TC5'!C112</f>
        <v>5.6748609989881516E-2</v>
      </c>
      <c r="K112" s="560">
        <f>E112*0.001/'TC5'!D112</f>
        <v>6.6813014447689043E-2</v>
      </c>
      <c r="L112" s="551">
        <f>F112*0.001/'TC5'!E112</f>
        <v>5.6986369192600257E-2</v>
      </c>
      <c r="M112" s="552">
        <f>G112*0.001/'TC5'!F112</f>
        <v>6.6825866699218736E-2</v>
      </c>
    </row>
    <row r="113" spans="1:13" x14ac:dyDescent="0.2">
      <c r="A113" s="67">
        <v>2017</v>
      </c>
      <c r="B113" s="432">
        <f>avgpoinc!AK106</f>
        <v>4472762.192069198</v>
      </c>
      <c r="C113" s="323">
        <f>avgpoinc!AL106</f>
        <v>4698300.0170169771</v>
      </c>
      <c r="D113" s="524">
        <f>avgpoinc!AM106</f>
        <v>4544687.7473195912</v>
      </c>
      <c r="E113" s="524">
        <f>avgpoinc!AN106</f>
        <v>5709253.096644232</v>
      </c>
      <c r="F113" s="524">
        <f>avgpoinc!AO106</f>
        <v>3557438.649880568</v>
      </c>
      <c r="G113" s="62">
        <f>avgpoinc!AP106</f>
        <v>6561858.1242941711</v>
      </c>
      <c r="H113" s="533">
        <f>B113*0.001/'TC5'!B113</f>
        <v>6.2243156135082238E-2</v>
      </c>
      <c r="I113" s="544">
        <f>C113*0.001/'TC5'!B113</f>
        <v>6.5381750464439392E-2</v>
      </c>
      <c r="J113" s="559">
        <f>D113*0.001/'TC5'!C113</f>
        <v>6.8131990730762482E-2</v>
      </c>
      <c r="K113" s="560">
        <f>E113*0.001/'TC5'!D113</f>
        <v>6.8908132612705231E-2</v>
      </c>
      <c r="L113" s="551">
        <f>F113*0.001/'TC5'!E113</f>
        <v>5.769839882850647E-2</v>
      </c>
      <c r="M113" s="552">
        <f>G113*0.001/'TC5'!F113</f>
        <v>6.8050019443035112E-2</v>
      </c>
    </row>
    <row r="114" spans="1:13" x14ac:dyDescent="0.2">
      <c r="A114" s="67">
        <v>2018</v>
      </c>
      <c r="B114" s="432">
        <f>avgpoinc!AK107</f>
        <v>4620674.3134158133</v>
      </c>
      <c r="C114" s="323">
        <f>avgpoinc!AL107</f>
        <v>4845048.2673499044</v>
      </c>
      <c r="D114" s="524">
        <f>avgpoinc!AM107</f>
        <v>4699731.7394099534</v>
      </c>
      <c r="E114" s="524">
        <f>avgpoinc!AN107</f>
        <v>5856819.7997933347</v>
      </c>
      <c r="F114" s="524">
        <f>avgpoinc!AO107</f>
        <v>3708026.2221344844</v>
      </c>
      <c r="G114" s="62">
        <f>avgpoinc!AP107</f>
        <v>6787160.6851560734</v>
      </c>
      <c r="H114" s="533">
        <f>B114*0.001/'TC5'!B114</f>
        <v>6.3224375247955308E-2</v>
      </c>
      <c r="I114" s="544">
        <f>C114*0.001/'TC5'!B114</f>
        <v>6.6294468939304352E-2</v>
      </c>
      <c r="J114" s="559">
        <f>D114*0.001/'TC5'!C114</f>
        <v>6.9428920745849595E-2</v>
      </c>
      <c r="K114" s="560">
        <f>E114*0.001/'TC5'!D114</f>
        <v>6.955321878194809E-2</v>
      </c>
      <c r="L114" s="551">
        <f>F114*0.001/'TC5'!E114</f>
        <v>5.9081479907035828E-2</v>
      </c>
      <c r="M114" s="552">
        <f>G114*0.001/'TC5'!F114</f>
        <v>6.9228306412696838E-2</v>
      </c>
    </row>
    <row r="115" spans="1:13" x14ac:dyDescent="0.2">
      <c r="A115" s="67">
        <v>2019</v>
      </c>
      <c r="B115" s="432">
        <f>avgpoinc!AK108</f>
        <v>4507564.421580201</v>
      </c>
      <c r="C115" s="323">
        <f>avgpoinc!AL108</f>
        <v>4728866.2546093287</v>
      </c>
      <c r="D115" s="524">
        <f>avgpoinc!AM108</f>
        <v>4570499.5122456895</v>
      </c>
      <c r="E115" s="524">
        <f>avgpoinc!AN108</f>
        <v>5729037.6721469061</v>
      </c>
      <c r="F115" s="524">
        <f>avgpoinc!AO108</f>
        <v>3604682.107088143</v>
      </c>
      <c r="G115" s="62">
        <f>avgpoinc!AP108</f>
        <v>6630488.4324971819</v>
      </c>
      <c r="H115" s="533">
        <f>B115*0.001/'TC5'!B115</f>
        <v>6.1367712914943688E-2</v>
      </c>
      <c r="I115" s="544">
        <f>C115*0.001/'TC5'!B115</f>
        <v>6.4380601048469543E-2</v>
      </c>
      <c r="J115" s="559">
        <f>D115*0.001/'TC5'!C115</f>
        <v>6.7334763705730424E-2</v>
      </c>
      <c r="K115" s="560">
        <f>E115*0.001/'TC5'!D115</f>
        <v>6.7719087004661574E-2</v>
      </c>
      <c r="L115" s="551">
        <f>F115*0.001/'TC5'!E115</f>
        <v>5.7121694087982164E-2</v>
      </c>
      <c r="M115" s="552">
        <f>G115*0.001/'TC5'!F115</f>
        <v>6.7291453480720506E-2</v>
      </c>
    </row>
    <row r="116" spans="1:13" ht="17" thickBot="1" x14ac:dyDescent="0.25">
      <c r="A116" s="1105"/>
      <c r="B116" s="1106"/>
      <c r="C116" s="1101"/>
      <c r="D116" s="1107"/>
      <c r="E116" s="1107"/>
      <c r="F116" s="1107"/>
      <c r="G116" s="109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row r="120" spans="1:13" x14ac:dyDescent="0.2">
      <c r="B120" s="212"/>
      <c r="C120" s="212"/>
      <c r="D120" s="212"/>
      <c r="E120" s="212"/>
      <c r="F120" s="212"/>
      <c r="G120" s="212"/>
      <c r="H120" s="212"/>
      <c r="I120" s="212"/>
      <c r="J120" s="212"/>
      <c r="K120" s="212"/>
      <c r="L120" s="212"/>
      <c r="M120" s="212"/>
    </row>
  </sheetData>
  <mergeCells count="3">
    <mergeCell ref="A4:M4"/>
    <mergeCell ref="B7:G7"/>
    <mergeCell ref="H7:M7"/>
  </mergeCells>
  <hyperlinks>
    <hyperlink ref="A1" location="Index!A1" display="Back to index" xr:uid="{00000000-0004-0000-3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8" tint="0.39997558519241921"/>
  </sheetPr>
  <dimension ref="A1:P120"/>
  <sheetViews>
    <sheetView workbookViewId="0">
      <pane xSplit="1" ySplit="8" topLeftCell="B105" activePane="bottomRight" state="frozen"/>
      <selection activeCell="B120" sqref="B120:K120"/>
      <selection pane="topRight" activeCell="B120" sqref="B120:K120"/>
      <selection pane="bottomLeft" activeCell="B120" sqref="B120:K120"/>
      <selection pane="bottomRight" activeCell="A116" sqref="A109:M116"/>
    </sheetView>
  </sheetViews>
  <sheetFormatPr baseColWidth="10" defaultColWidth="10.83203125" defaultRowHeight="16" x14ac:dyDescent="0.2"/>
  <cols>
    <col min="1" max="1" width="10.83203125" style="56"/>
    <col min="2" max="13" width="12" style="56" customWidth="1"/>
    <col min="14" max="16384" width="10.83203125" style="56"/>
  </cols>
  <sheetData>
    <row r="1" spans="1:16" x14ac:dyDescent="0.2">
      <c r="A1" s="52" t="s">
        <v>37</v>
      </c>
      <c r="B1" s="52"/>
      <c r="C1" s="52"/>
      <c r="G1" s="100"/>
      <c r="H1" s="100"/>
      <c r="I1" s="100"/>
      <c r="J1" s="100"/>
      <c r="K1" s="100"/>
      <c r="L1" s="100"/>
      <c r="M1" s="100"/>
    </row>
    <row r="2" spans="1:16" x14ac:dyDescent="0.2">
      <c r="H2" s="98"/>
      <c r="I2" s="98"/>
    </row>
    <row r="3" spans="1:16" ht="17" thickBot="1" x14ac:dyDescent="0.25"/>
    <row r="4" spans="1:16" ht="25" customHeight="1" thickTop="1" x14ac:dyDescent="0.2">
      <c r="A4" s="1385" t="s">
        <v>271</v>
      </c>
      <c r="B4" s="1386"/>
      <c r="C4" s="1386"/>
      <c r="D4" s="1386"/>
      <c r="E4" s="1386"/>
      <c r="F4" s="1386"/>
      <c r="G4" s="1386"/>
      <c r="H4" s="1386"/>
      <c r="I4" s="1386"/>
      <c r="J4" s="1386"/>
      <c r="K4" s="1386"/>
      <c r="L4" s="1386"/>
      <c r="M4" s="1387"/>
    </row>
    <row r="5" spans="1:16" x14ac:dyDescent="0.2">
      <c r="A5" s="96"/>
      <c r="B5" s="97"/>
      <c r="C5" s="97"/>
      <c r="D5" s="59"/>
      <c r="E5" s="59"/>
      <c r="F5" s="59"/>
      <c r="G5" s="59"/>
      <c r="H5" s="59"/>
      <c r="I5" s="59"/>
      <c r="J5" s="59"/>
      <c r="K5" s="59"/>
      <c r="L5" s="59"/>
      <c r="M5" s="208"/>
    </row>
    <row r="6" spans="1:16"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6" ht="20" customHeight="1" x14ac:dyDescent="0.2">
      <c r="A7" s="96"/>
      <c r="B7" s="1372" t="s">
        <v>1059</v>
      </c>
      <c r="C7" s="1373"/>
      <c r="D7" s="1381"/>
      <c r="E7" s="1381"/>
      <c r="F7" s="1381"/>
      <c r="G7" s="1381"/>
      <c r="H7" s="1373" t="s">
        <v>123</v>
      </c>
      <c r="I7" s="1373"/>
      <c r="J7" s="1381"/>
      <c r="K7" s="1381"/>
      <c r="L7" s="1381"/>
      <c r="M7" s="1384"/>
    </row>
    <row r="8" spans="1:16"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c r="P8" s="538" t="s">
        <v>39</v>
      </c>
    </row>
    <row r="9" spans="1:16" s="87" customFormat="1" ht="15" customHeight="1" x14ac:dyDescent="0.2">
      <c r="A9" s="93">
        <v>1913</v>
      </c>
      <c r="B9" s="425">
        <f>avgpoinc!AQ2</f>
        <v>3230273.2249755133</v>
      </c>
      <c r="C9" s="317">
        <f>avgpoinc!AR2</f>
        <v>3251974.5170286498</v>
      </c>
      <c r="D9" s="317"/>
      <c r="E9" s="85"/>
      <c r="F9" s="85"/>
      <c r="G9" s="84">
        <f>avgpoinc!AV2</f>
        <v>4931965.5014516264</v>
      </c>
      <c r="H9" s="530">
        <f>B9*0.0001/'TC5'!B9</f>
        <v>2.5917879444752667E-2</v>
      </c>
      <c r="I9" s="541">
        <f>C9*0.0001/'TC5'!B9</f>
        <v>2.609199829850159E-2</v>
      </c>
      <c r="J9" s="575"/>
      <c r="K9" s="541"/>
      <c r="L9" s="575"/>
      <c r="M9" s="561">
        <f>G9*0.0001/'TC5'!F9</f>
        <v>2.6317510189794831E-2</v>
      </c>
      <c r="P9" s="540">
        <f>H9-'TC1'!J10</f>
        <v>-4.6653745128938384E-7</v>
      </c>
    </row>
    <row r="10" spans="1:16" s="87" customFormat="1" ht="15" customHeight="1" x14ac:dyDescent="0.2">
      <c r="A10" s="92">
        <v>1914</v>
      </c>
      <c r="B10" s="425">
        <f>avgpoinc!AQ3</f>
        <v>3087205.6788586471</v>
      </c>
      <c r="C10" s="317">
        <f>avgpoinc!AR3</f>
        <v>3107740.5297883963</v>
      </c>
      <c r="D10" s="317"/>
      <c r="E10" s="85"/>
      <c r="F10" s="85"/>
      <c r="G10" s="84">
        <f>avgpoinc!AV3</f>
        <v>4717588.4058571933</v>
      </c>
      <c r="H10" s="530">
        <f>B10*0.0001/'TC5'!B10</f>
        <v>2.7416040505320167E-2</v>
      </c>
      <c r="I10" s="541">
        <f>C10*0.0001/'TC5'!B10</f>
        <v>2.7598400983831869E-2</v>
      </c>
      <c r="J10" s="575"/>
      <c r="K10" s="541"/>
      <c r="L10" s="575"/>
      <c r="M10" s="561">
        <f>G10*0.0001/'TC5'!F10</f>
        <v>2.7825742093739281E-2</v>
      </c>
      <c r="P10" s="540">
        <f>H10-'TC1'!J11</f>
        <v>-4.9350525335029038E-7</v>
      </c>
    </row>
    <row r="11" spans="1:16" s="87" customFormat="1" ht="15" customHeight="1" x14ac:dyDescent="0.2">
      <c r="A11" s="92">
        <v>1915</v>
      </c>
      <c r="B11" s="425">
        <f>avgpoinc!AQ4</f>
        <v>4032829.3454416292</v>
      </c>
      <c r="C11" s="317">
        <f>avgpoinc!AR4</f>
        <v>4053176.0333694876</v>
      </c>
      <c r="D11" s="317"/>
      <c r="E11" s="85"/>
      <c r="F11" s="85"/>
      <c r="G11" s="84">
        <f>avgpoinc!AV4</f>
        <v>6148755.2812549546</v>
      </c>
      <c r="H11" s="530">
        <f>B11*0.0001/'TC5'!B11</f>
        <v>3.5116261006162983E-2</v>
      </c>
      <c r="I11" s="541">
        <f>C11*0.0001/'TC5'!B11</f>
        <v>3.5293431806780483E-2</v>
      </c>
      <c r="J11" s="575"/>
      <c r="K11" s="541"/>
      <c r="L11" s="575"/>
      <c r="M11" s="561">
        <f>G11*0.0001/'TC5'!F11</f>
        <v>3.5514616163212484E-2</v>
      </c>
      <c r="P11" s="540">
        <f>H11-'TC1'!J12</f>
        <v>-6.3211386346767595E-7</v>
      </c>
    </row>
    <row r="12" spans="1:16" s="87" customFormat="1" ht="15" customHeight="1" x14ac:dyDescent="0.2">
      <c r="A12" s="92">
        <v>1916</v>
      </c>
      <c r="B12" s="425">
        <f>avgpoinc!AQ5</f>
        <v>5540600.2073408142</v>
      </c>
      <c r="C12" s="317">
        <f>avgpoinc!AR5</f>
        <v>5559740.256513916</v>
      </c>
      <c r="D12" s="317"/>
      <c r="E12" s="85"/>
      <c r="F12" s="85"/>
      <c r="G12" s="84">
        <f>avgpoinc!AV5</f>
        <v>8440598.8536200784</v>
      </c>
      <c r="H12" s="530">
        <f>B12*0.0001/'TC5'!B12</f>
        <v>4.2308825063091887E-2</v>
      </c>
      <c r="I12" s="541">
        <f>C12*0.0001/'TC5'!B12</f>
        <v>4.2454981248678206E-2</v>
      </c>
      <c r="J12" s="575"/>
      <c r="K12" s="541"/>
      <c r="L12" s="575"/>
      <c r="M12" s="561">
        <f>G12*0.0001/'TC5'!F12</f>
        <v>4.2698621797048149E-2</v>
      </c>
      <c r="P12" s="540">
        <f>H12-'TC1'!J13</f>
        <v>-7.5654074661174464E-7</v>
      </c>
    </row>
    <row r="13" spans="1:16" s="87" customFormat="1" ht="15" customHeight="1" x14ac:dyDescent="0.2">
      <c r="A13" s="92">
        <v>1917</v>
      </c>
      <c r="B13" s="425">
        <f>avgpoinc!AQ6</f>
        <v>4173821.3336856691</v>
      </c>
      <c r="C13" s="317">
        <f>avgpoinc!AR6</f>
        <v>4194739.5063872244</v>
      </c>
      <c r="D13" s="317"/>
      <c r="E13" s="85"/>
      <c r="F13" s="85"/>
      <c r="G13" s="84">
        <f>avgpoinc!AV6</f>
        <v>6378568.7560449764</v>
      </c>
      <c r="H13" s="530">
        <f>B13*0.0001/'TC5'!B13</f>
        <v>3.2378438481637982E-2</v>
      </c>
      <c r="I13" s="541">
        <f>C13*0.0001/'TC5'!B13</f>
        <v>3.254071130402722E-2</v>
      </c>
      <c r="J13" s="575"/>
      <c r="K13" s="541"/>
      <c r="L13" s="575"/>
      <c r="M13" s="561">
        <f>G13*0.0001/'TC5'!F13</f>
        <v>3.2807450940673256E-2</v>
      </c>
      <c r="P13" s="540">
        <f>H13-'TC1'!J14</f>
        <v>-5.7897159722736236E-7</v>
      </c>
    </row>
    <row r="14" spans="1:16" s="87" customFormat="1" ht="15" customHeight="1" x14ac:dyDescent="0.2">
      <c r="A14" s="92">
        <v>1918</v>
      </c>
      <c r="B14" s="425">
        <f>avgpoinc!AQ7</f>
        <v>2380530.4294457207</v>
      </c>
      <c r="C14" s="317">
        <f>avgpoinc!AR7</f>
        <v>2401941.053071578</v>
      </c>
      <c r="D14" s="353"/>
      <c r="E14" s="314"/>
      <c r="F14" s="314"/>
      <c r="G14" s="84">
        <f>avgpoinc!AV7</f>
        <v>3645189.0947560291</v>
      </c>
      <c r="H14" s="530">
        <f>B14*0.0001/'TC5'!B14</f>
        <v>1.7453872828110256E-2</v>
      </c>
      <c r="I14" s="541">
        <f>C14*0.0001/'TC5'!B14</f>
        <v>1.7610853935057607E-2</v>
      </c>
      <c r="J14" s="575"/>
      <c r="K14" s="541"/>
      <c r="L14" s="575"/>
      <c r="M14" s="561">
        <f>G14*0.0001/'TC5'!F14</f>
        <v>1.7876279884771064E-2</v>
      </c>
      <c r="P14" s="540">
        <f>H14-'TC1'!J15</f>
        <v>-3.1418023074131218E-7</v>
      </c>
    </row>
    <row r="15" spans="1:16" s="87" customFormat="1" ht="15" customHeight="1" x14ac:dyDescent="0.2">
      <c r="A15" s="91">
        <v>1919</v>
      </c>
      <c r="B15" s="426">
        <f>avgpoinc!AQ8</f>
        <v>2308042.4902045829</v>
      </c>
      <c r="C15" s="316">
        <f>avgpoinc!AR8</f>
        <v>2324355.8446917841</v>
      </c>
      <c r="D15" s="354"/>
      <c r="E15" s="315"/>
      <c r="F15" s="315"/>
      <c r="G15" s="88">
        <f>avgpoinc!AV8</f>
        <v>3553128.6467792704</v>
      </c>
      <c r="H15" s="531">
        <f>B15*0.0001/'TC5'!B15</f>
        <v>1.7858878799668829E-2</v>
      </c>
      <c r="I15" s="542">
        <f>C15*0.0001/'TC5'!B15</f>
        <v>1.7985106207456775E-2</v>
      </c>
      <c r="J15" s="576"/>
      <c r="K15" s="542"/>
      <c r="L15" s="576"/>
      <c r="M15" s="562">
        <f>G15*0.0001/'TC5'!F15</f>
        <v>1.8275517824848122E-2</v>
      </c>
      <c r="P15" s="540">
        <f>H15-'TC1'!J16</f>
        <v>-3.1934163808450267E-7</v>
      </c>
    </row>
    <row r="16" spans="1:16" s="87" customFormat="1" ht="15" customHeight="1" x14ac:dyDescent="0.2">
      <c r="A16" s="92">
        <v>1920</v>
      </c>
      <c r="B16" s="425">
        <f>avgpoinc!AQ9</f>
        <v>1098453.1879104986</v>
      </c>
      <c r="C16" s="317">
        <f>avgpoinc!AR9</f>
        <v>1113974.1286456364</v>
      </c>
      <c r="D16" s="353"/>
      <c r="E16" s="314"/>
      <c r="F16" s="314"/>
      <c r="G16" s="84">
        <f>avgpoinc!AV9</f>
        <v>1732106.5196870861</v>
      </c>
      <c r="H16" s="530">
        <f>B16*0.0001/'TC5'!B16</f>
        <v>8.6880643455361801E-3</v>
      </c>
      <c r="I16" s="541">
        <f>C16*0.0001/'TC5'!B16</f>
        <v>8.8108250906405224E-3</v>
      </c>
      <c r="J16" s="575"/>
      <c r="K16" s="541"/>
      <c r="L16" s="575"/>
      <c r="M16" s="561">
        <f>G16*0.0001/'TC5'!F16</f>
        <v>9.0965420883079174E-3</v>
      </c>
      <c r="P16" s="540">
        <f>H16-'TC1'!J17</f>
        <v>-1.5535469673200186E-7</v>
      </c>
    </row>
    <row r="17" spans="1:16" s="87" customFormat="1" ht="15" customHeight="1" x14ac:dyDescent="0.2">
      <c r="A17" s="92">
        <v>1921</v>
      </c>
      <c r="B17" s="425">
        <f>avgpoinc!AQ10</f>
        <v>1092938.9915977849</v>
      </c>
      <c r="C17" s="317">
        <f>avgpoinc!AR10</f>
        <v>1109919.8235953315</v>
      </c>
      <c r="D17" s="353"/>
      <c r="E17" s="314"/>
      <c r="F17" s="314"/>
      <c r="G17" s="84">
        <f>avgpoinc!AV10</f>
        <v>1710130.9670770401</v>
      </c>
      <c r="H17" s="530">
        <f>B17*0.0001/'TC5'!B17</f>
        <v>9.5880131424913168E-3</v>
      </c>
      <c r="I17" s="541">
        <f>C17*0.0001/'TC5'!B17</f>
        <v>9.7369806892753288E-3</v>
      </c>
      <c r="J17" s="575"/>
      <c r="K17" s="541"/>
      <c r="L17" s="575"/>
      <c r="M17" s="561">
        <f>G17*0.0001/'TC5'!F17</f>
        <v>9.9849704477908106E-3</v>
      </c>
      <c r="P17" s="540">
        <f>H17-'TC1'!J18</f>
        <v>-1.7144703523888638E-7</v>
      </c>
    </row>
    <row r="18" spans="1:16" s="87" customFormat="1" ht="15" customHeight="1" x14ac:dyDescent="0.2">
      <c r="A18" s="92">
        <v>1922</v>
      </c>
      <c r="B18" s="425">
        <f>avgpoinc!AQ11</f>
        <v>1488084.6661459915</v>
      </c>
      <c r="C18" s="317">
        <f>avgpoinc!AR11</f>
        <v>1509520.784900089</v>
      </c>
      <c r="D18" s="353"/>
      <c r="E18" s="314"/>
      <c r="F18" s="314"/>
      <c r="G18" s="84">
        <f>avgpoinc!AV11</f>
        <v>2301096.5805709441</v>
      </c>
      <c r="H18" s="530">
        <f>B18*0.0001/'TC5'!B18</f>
        <v>1.2027506683274092E-2</v>
      </c>
      <c r="I18" s="541">
        <f>C18*0.0001/'TC5'!B18</f>
        <v>1.220076501154254E-2</v>
      </c>
      <c r="J18" s="575"/>
      <c r="K18" s="541"/>
      <c r="L18" s="575"/>
      <c r="M18" s="561">
        <f>G18*0.0001/'TC5'!F18</f>
        <v>1.2413805557947525E-2</v>
      </c>
      <c r="P18" s="540">
        <f>H18-'TC1'!J19</f>
        <v>-2.1363478849324713E-7</v>
      </c>
    </row>
    <row r="19" spans="1:16" s="87" customFormat="1" ht="15" customHeight="1" x14ac:dyDescent="0.2">
      <c r="A19" s="92">
        <v>1923</v>
      </c>
      <c r="B19" s="425">
        <f>avgpoinc!AQ12</f>
        <v>1444985.7097890936</v>
      </c>
      <c r="C19" s="317">
        <f>avgpoinc!AR12</f>
        <v>1463795.1803721339</v>
      </c>
      <c r="D19" s="353"/>
      <c r="E19" s="314"/>
      <c r="F19" s="314"/>
      <c r="G19" s="84">
        <f>avgpoinc!AV12</f>
        <v>2245166.1073066546</v>
      </c>
      <c r="H19" s="530">
        <f>B19*0.0001/'TC5'!B19</f>
        <v>1.0378244660878373E-2</v>
      </c>
      <c r="I19" s="541">
        <f>C19*0.0001/'TC5'!B19</f>
        <v>1.0513338929513651E-2</v>
      </c>
      <c r="J19" s="575"/>
      <c r="K19" s="541"/>
      <c r="L19" s="575"/>
      <c r="M19" s="561">
        <f>G19*0.0001/'TC5'!F19</f>
        <v>1.0768820375640658E-2</v>
      </c>
      <c r="P19" s="540">
        <f>H19-'TC1'!J20</f>
        <v>-1.8681465909636819E-7</v>
      </c>
    </row>
    <row r="20" spans="1:16" s="87" customFormat="1" ht="15" customHeight="1" x14ac:dyDescent="0.2">
      <c r="A20" s="92">
        <v>1924</v>
      </c>
      <c r="B20" s="425">
        <f>avgpoinc!AQ13</f>
        <v>1751257.8352164526</v>
      </c>
      <c r="C20" s="317">
        <f>avgpoinc!AR13</f>
        <v>1771179.6941299387</v>
      </c>
      <c r="D20" s="353"/>
      <c r="E20" s="314"/>
      <c r="F20" s="314"/>
      <c r="G20" s="84">
        <f>avgpoinc!AV13</f>
        <v>2702661.2249503583</v>
      </c>
      <c r="H20" s="530">
        <f>B20*0.0001/'TC5'!B20</f>
        <v>1.2741200074957515E-2</v>
      </c>
      <c r="I20" s="541">
        <f>C20*0.0001/'TC5'!B20</f>
        <v>1.2886140691454702E-2</v>
      </c>
      <c r="J20" s="575"/>
      <c r="K20" s="541"/>
      <c r="L20" s="575"/>
      <c r="M20" s="561">
        <f>G20*0.0001/'TC5'!F20</f>
        <v>1.3134063868548509E-2</v>
      </c>
      <c r="P20" s="540">
        <f>H20-'TC1'!J21</f>
        <v>-2.2783041134580295E-7</v>
      </c>
    </row>
    <row r="21" spans="1:16" s="87" customFormat="1" ht="15" customHeight="1" x14ac:dyDescent="0.2">
      <c r="A21" s="92">
        <v>1925</v>
      </c>
      <c r="B21" s="425">
        <f>avgpoinc!AQ14</f>
        <v>2479589.2529623965</v>
      </c>
      <c r="C21" s="317">
        <f>avgpoinc!AR14</f>
        <v>2498101.4157023779</v>
      </c>
      <c r="D21" s="353"/>
      <c r="E21" s="314"/>
      <c r="F21" s="314"/>
      <c r="G21" s="84">
        <f>avgpoinc!AV14</f>
        <v>3794577.6394572058</v>
      </c>
      <c r="H21" s="530">
        <f>B21*0.0001/'TC5'!B21</f>
        <v>1.7720533165712756E-2</v>
      </c>
      <c r="I21" s="541">
        <f>C21*0.0001/'TC5'!B21</f>
        <v>1.7852831445926299E-2</v>
      </c>
      <c r="J21" s="575"/>
      <c r="K21" s="541"/>
      <c r="L21" s="575"/>
      <c r="M21" s="561">
        <f>G21*0.0001/'TC5'!F21</f>
        <v>1.8117490700442634E-2</v>
      </c>
      <c r="P21" s="540">
        <f>H21-'TC1'!J22</f>
        <v>-3.1898027754231895E-7</v>
      </c>
    </row>
    <row r="22" spans="1:16" s="87" customFormat="1" ht="15" customHeight="1" x14ac:dyDescent="0.2">
      <c r="A22" s="92">
        <v>1926</v>
      </c>
      <c r="B22" s="425">
        <f>avgpoinc!AQ15</f>
        <v>3260296.6979181571</v>
      </c>
      <c r="C22" s="317">
        <f>avgpoinc!AR15</f>
        <v>3276260.8891575132</v>
      </c>
      <c r="D22" s="353"/>
      <c r="E22" s="314"/>
      <c r="F22" s="314"/>
      <c r="G22" s="84">
        <f>avgpoinc!AV15</f>
        <v>4972720.697631184</v>
      </c>
      <c r="H22" s="530">
        <f>B22*0.0001/'TC5'!B22</f>
        <v>2.2259257700928736E-2</v>
      </c>
      <c r="I22" s="541">
        <f>C22*0.0001/'TC5'!B22</f>
        <v>2.2368251169839294E-2</v>
      </c>
      <c r="J22" s="575"/>
      <c r="K22" s="541"/>
      <c r="L22" s="575"/>
      <c r="M22" s="561">
        <f>G22*0.0001/'TC5'!F22</f>
        <v>2.2653794418592048E-2</v>
      </c>
      <c r="P22" s="540">
        <f>H22-'TC1'!J23</f>
        <v>-3.9802654447362862E-7</v>
      </c>
    </row>
    <row r="23" spans="1:16" s="87" customFormat="1" ht="15" customHeight="1" x14ac:dyDescent="0.2">
      <c r="A23" s="92">
        <v>1927</v>
      </c>
      <c r="B23" s="425">
        <f>avgpoinc!AQ16</f>
        <v>2956366.2683850802</v>
      </c>
      <c r="C23" s="317">
        <f>avgpoinc!AR16</f>
        <v>2974467.460650654</v>
      </c>
      <c r="D23" s="353"/>
      <c r="E23" s="314"/>
      <c r="F23" s="314"/>
      <c r="G23" s="84">
        <f>avgpoinc!AV16</f>
        <v>4519181.7347805463</v>
      </c>
      <c r="H23" s="530">
        <f>B23*0.0001/'TC5'!B23</f>
        <v>2.0562396840494018E-2</v>
      </c>
      <c r="I23" s="541">
        <f>C23*0.0001/'TC5'!B23</f>
        <v>2.0688295956118187E-2</v>
      </c>
      <c r="J23" s="575"/>
      <c r="K23" s="541"/>
      <c r="L23" s="575"/>
      <c r="M23" s="561">
        <f>G23*0.0001/'TC5'!F23</f>
        <v>2.0945852389857758E-2</v>
      </c>
      <c r="P23" s="540">
        <f>H23-'TC1'!J24</f>
        <v>-3.7013553653639231E-7</v>
      </c>
    </row>
    <row r="24" spans="1:16" s="87" customFormat="1" ht="15" customHeight="1" x14ac:dyDescent="0.2">
      <c r="A24" s="92">
        <v>1928</v>
      </c>
      <c r="B24" s="425">
        <f>avgpoinc!AQ17</f>
        <v>3826991.8087386787</v>
      </c>
      <c r="C24" s="317">
        <f>avgpoinc!AR17</f>
        <v>3844446.711743278</v>
      </c>
      <c r="D24" s="353"/>
      <c r="E24" s="314"/>
      <c r="F24" s="314"/>
      <c r="G24" s="84">
        <f>avgpoinc!AV17</f>
        <v>5840696.6006870857</v>
      </c>
      <c r="H24" s="530">
        <f>B24*0.0001/'TC5'!B24</f>
        <v>2.6333140103881662E-2</v>
      </c>
      <c r="I24" s="541">
        <f>C24*0.0001/'TC5'!B24</f>
        <v>2.6453245510240312E-2</v>
      </c>
      <c r="J24" s="575"/>
      <c r="K24" s="541"/>
      <c r="L24" s="575"/>
      <c r="M24" s="561">
        <f>G24*0.0001/'TC5'!F24</f>
        <v>2.6713906033569788E-2</v>
      </c>
      <c r="P24" s="540">
        <f>H24-'TC1'!J25</f>
        <v>-4.7087323851516261E-7</v>
      </c>
    </row>
    <row r="25" spans="1:16" s="87" customFormat="1" ht="15" customHeight="1" x14ac:dyDescent="0.2">
      <c r="A25" s="91">
        <v>1929</v>
      </c>
      <c r="B25" s="426">
        <f>avgpoinc!AQ18</f>
        <v>4238582.9076821543</v>
      </c>
      <c r="C25" s="316">
        <f>avgpoinc!AR18</f>
        <v>4255076.7607293492</v>
      </c>
      <c r="D25" s="354"/>
      <c r="E25" s="315"/>
      <c r="F25" s="315"/>
      <c r="G25" s="88">
        <f>avgpoinc!AV18</f>
        <v>6487841.2871953193</v>
      </c>
      <c r="H25" s="531">
        <f>B25*0.0001/'TC5'!B25</f>
        <v>2.7780261260899868E-2</v>
      </c>
      <c r="I25" s="542">
        <f>C25*0.0001/'TC5'!B25</f>
        <v>2.7888364265330784E-2</v>
      </c>
      <c r="J25" s="576"/>
      <c r="K25" s="542"/>
      <c r="L25" s="576"/>
      <c r="M25" s="562">
        <f>G25*0.0001/'TC5'!F25</f>
        <v>2.8162659465518075E-2</v>
      </c>
      <c r="P25" s="540">
        <f>H25-'TC1'!J26</f>
        <v>-5.9278807231638586E-7</v>
      </c>
    </row>
    <row r="26" spans="1:16" s="87" customFormat="1" ht="15" customHeight="1" x14ac:dyDescent="0.2">
      <c r="A26" s="92">
        <v>1930</v>
      </c>
      <c r="B26" s="425">
        <f>avgpoinc!AQ19</f>
        <v>1784138.3595633188</v>
      </c>
      <c r="C26" s="317">
        <f>avgpoinc!AR19</f>
        <v>1800107.0718536244</v>
      </c>
      <c r="D26" s="353"/>
      <c r="E26" s="314"/>
      <c r="F26" s="314"/>
      <c r="G26" s="84">
        <f>avgpoinc!AV19</f>
        <v>2786499.385080989</v>
      </c>
      <c r="H26" s="530">
        <f>B26*0.0001/'TC5'!B26</f>
        <v>1.2975051758173888E-2</v>
      </c>
      <c r="I26" s="541">
        <f>C26*0.0001/'TC5'!B26</f>
        <v>1.3091183372836787E-2</v>
      </c>
      <c r="J26" s="575"/>
      <c r="K26" s="541"/>
      <c r="L26" s="575"/>
      <c r="M26" s="561">
        <f>G26*0.0001/'TC5'!F26</f>
        <v>1.3352377997469569E-2</v>
      </c>
      <c r="P26" s="540">
        <f>H26-'TC1'!J27</f>
        <v>-1.0304426528568583E-5</v>
      </c>
    </row>
    <row r="27" spans="1:16" s="87" customFormat="1" ht="15" customHeight="1" x14ac:dyDescent="0.2">
      <c r="A27" s="92">
        <v>1931</v>
      </c>
      <c r="B27" s="425">
        <f>avgpoinc!AQ20</f>
        <v>1040909.5980587833</v>
      </c>
      <c r="C27" s="317">
        <f>avgpoinc!AR20</f>
        <v>1115546.4047976753</v>
      </c>
      <c r="D27" s="353"/>
      <c r="E27" s="314"/>
      <c r="F27" s="314"/>
      <c r="G27" s="84">
        <f>avgpoinc!AV20</f>
        <v>1675673.8228265094</v>
      </c>
      <c r="H27" s="530">
        <f>B27*0.0001/'TC5'!B27</f>
        <v>8.4746211254448246E-3</v>
      </c>
      <c r="I27" s="541">
        <f>C27*0.0001/'TC5'!B27</f>
        <v>9.0822806765765984E-3</v>
      </c>
      <c r="J27" s="575"/>
      <c r="K27" s="541"/>
      <c r="L27" s="575"/>
      <c r="M27" s="561">
        <f>G27*0.0001/'TC5'!F27</f>
        <v>8.9849962166233636E-3</v>
      </c>
      <c r="P27" s="540">
        <f>H27-'TC1'!J28</f>
        <v>3.7682457921378587E-7</v>
      </c>
    </row>
    <row r="28" spans="1:16" s="87" customFormat="1" ht="15" customHeight="1" x14ac:dyDescent="0.2">
      <c r="A28" s="92">
        <v>1932</v>
      </c>
      <c r="B28" s="425">
        <f>avgpoinc!AQ21</f>
        <v>609640.8143626583</v>
      </c>
      <c r="C28" s="317">
        <f>avgpoinc!AR21</f>
        <v>671661.11105300591</v>
      </c>
      <c r="D28" s="353"/>
      <c r="E28" s="314"/>
      <c r="F28" s="314"/>
      <c r="G28" s="84">
        <f>avgpoinc!AV21</f>
        <v>993840.62737201282</v>
      </c>
      <c r="H28" s="530">
        <f>B28*0.0001/'TC5'!B28</f>
        <v>5.8663580902758514E-3</v>
      </c>
      <c r="I28" s="541">
        <f>C28*0.0001/'TC5'!B28</f>
        <v>6.4631574853936053E-3</v>
      </c>
      <c r="J28" s="575"/>
      <c r="K28" s="541"/>
      <c r="L28" s="575"/>
      <c r="M28" s="561">
        <f>G28*0.0001/'TC5'!F28</f>
        <v>6.292972929144546E-3</v>
      </c>
      <c r="P28" s="540">
        <f>H28-'TC1'!J29</f>
        <v>-6.7491795932347193E-6</v>
      </c>
    </row>
    <row r="29" spans="1:16" s="87" customFormat="1" ht="15" customHeight="1" x14ac:dyDescent="0.2">
      <c r="A29" s="92">
        <v>1933</v>
      </c>
      <c r="B29" s="425">
        <f>avgpoinc!AQ22</f>
        <v>767395.07222185866</v>
      </c>
      <c r="C29" s="317">
        <f>avgpoinc!AR22</f>
        <v>836732.24969586625</v>
      </c>
      <c r="D29" s="353"/>
      <c r="E29" s="314"/>
      <c r="F29" s="314"/>
      <c r="G29" s="84">
        <f>avgpoinc!AV22</f>
        <v>1238521.0910065339</v>
      </c>
      <c r="H29" s="530">
        <f>B29*0.0001/'TC5'!B29</f>
        <v>7.6346929503746759E-3</v>
      </c>
      <c r="I29" s="541">
        <f>C29*0.0001/'TC5'!B29</f>
        <v>8.324517630284323E-3</v>
      </c>
      <c r="J29" s="575"/>
      <c r="K29" s="541"/>
      <c r="L29" s="575"/>
      <c r="M29" s="561">
        <f>G29*0.0001/'TC5'!F29</f>
        <v>8.0968786527345783E-3</v>
      </c>
      <c r="P29" s="540">
        <f>H29-'TC1'!J30</f>
        <v>4.2134298102562695E-6</v>
      </c>
    </row>
    <row r="30" spans="1:16" s="87" customFormat="1" ht="15" customHeight="1" x14ac:dyDescent="0.2">
      <c r="A30" s="92">
        <v>1934</v>
      </c>
      <c r="B30" s="425">
        <f>avgpoinc!AQ23</f>
        <v>1248282.407316847</v>
      </c>
      <c r="C30" s="317">
        <f>avgpoinc!AR23</f>
        <v>1316159.1231850043</v>
      </c>
      <c r="D30" s="353"/>
      <c r="E30" s="314"/>
      <c r="F30" s="314"/>
      <c r="G30" s="84">
        <f>avgpoinc!AV23</f>
        <v>1983734.5475036239</v>
      </c>
      <c r="H30" s="530">
        <f>B30*0.0001/'TC5'!B30</f>
        <v>1.1063040990617508E-2</v>
      </c>
      <c r="I30" s="541">
        <f>C30*0.0001/'TC5'!B30</f>
        <v>1.1664605897369671E-2</v>
      </c>
      <c r="J30" s="575"/>
      <c r="K30" s="541"/>
      <c r="L30" s="575"/>
      <c r="M30" s="561">
        <f>G30*0.0001/'TC5'!F30</f>
        <v>1.1534390216480436E-2</v>
      </c>
      <c r="P30" s="540">
        <f>H30-'TC1'!J31</f>
        <v>6.6442013395701105E-6</v>
      </c>
    </row>
    <row r="31" spans="1:16" s="87" customFormat="1" ht="15" customHeight="1" x14ac:dyDescent="0.2">
      <c r="A31" s="92">
        <v>1935</v>
      </c>
      <c r="B31" s="425">
        <f>avgpoinc!AQ24</f>
        <v>1451844.8993600502</v>
      </c>
      <c r="C31" s="317">
        <f>avgpoinc!AR24</f>
        <v>1534395.1223560553</v>
      </c>
      <c r="D31" s="353"/>
      <c r="E31" s="314"/>
      <c r="F31" s="314"/>
      <c r="G31" s="84">
        <f>avgpoinc!AV24</f>
        <v>2315281.0677299914</v>
      </c>
      <c r="H31" s="530">
        <f>B31*0.0001/'TC5'!B31</f>
        <v>1.1726670584107379E-2</v>
      </c>
      <c r="I31" s="541">
        <f>C31*0.0001/'TC5'!B31</f>
        <v>1.2393435520324363E-2</v>
      </c>
      <c r="J31" s="575"/>
      <c r="K31" s="541"/>
      <c r="L31" s="575"/>
      <c r="M31" s="561">
        <f>G31*0.0001/'TC5'!F31</f>
        <v>1.226054421825087E-2</v>
      </c>
      <c r="P31" s="540">
        <f>H31-'TC1'!J32</f>
        <v>6.8952802009698833E-6</v>
      </c>
    </row>
    <row r="32" spans="1:16" s="87" customFormat="1" ht="15" customHeight="1" x14ac:dyDescent="0.2">
      <c r="A32" s="92">
        <v>1936</v>
      </c>
      <c r="B32" s="425">
        <f>avgpoinc!AQ25</f>
        <v>1522748.0104856952</v>
      </c>
      <c r="C32" s="317">
        <f>avgpoinc!AR25</f>
        <v>1605329.1380449</v>
      </c>
      <c r="D32" s="353"/>
      <c r="E32" s="314"/>
      <c r="F32" s="314"/>
      <c r="G32" s="84">
        <f>avgpoinc!AV25</f>
        <v>2427461.4577766373</v>
      </c>
      <c r="H32" s="530">
        <f>B32*0.0001/'TC5'!B32</f>
        <v>1.1132398425655823E-2</v>
      </c>
      <c r="I32" s="541">
        <f>C32*0.0001/'TC5'!B32</f>
        <v>1.173612669067306E-2</v>
      </c>
      <c r="J32" s="575"/>
      <c r="K32" s="541"/>
      <c r="L32" s="575"/>
      <c r="M32" s="561">
        <f>G32*0.0001/'TC5'!F32</f>
        <v>1.1630921550180038E-2</v>
      </c>
      <c r="P32" s="540">
        <f>H32-'TC1'!J33</f>
        <v>5.6328135869115892E-6</v>
      </c>
    </row>
    <row r="33" spans="1:16" s="87" customFormat="1" ht="15" customHeight="1" x14ac:dyDescent="0.2">
      <c r="A33" s="92">
        <v>1937</v>
      </c>
      <c r="B33" s="425">
        <f>avgpoinc!AQ26</f>
        <v>1496582.9549090369</v>
      </c>
      <c r="C33" s="317">
        <f>avgpoinc!AR26</f>
        <v>1594811.3346681525</v>
      </c>
      <c r="D33" s="353"/>
      <c r="E33" s="314"/>
      <c r="F33" s="314"/>
      <c r="G33" s="84">
        <f>avgpoinc!AV26</f>
        <v>2405207.3828051346</v>
      </c>
      <c r="H33" s="530">
        <f>B33*0.0001/'TC5'!B33</f>
        <v>1.0266880060463201E-2</v>
      </c>
      <c r="I33" s="541">
        <f>C33*0.0001/'TC5'!B33</f>
        <v>1.0940747813809201E-2</v>
      </c>
      <c r="J33" s="575"/>
      <c r="K33" s="541"/>
      <c r="L33" s="575"/>
      <c r="M33" s="561">
        <f>G33*0.0001/'TC5'!F33</f>
        <v>1.0814164079771456E-2</v>
      </c>
      <c r="P33" s="540">
        <f>H33-'TC1'!J34</f>
        <v>5.4004917462834728E-6</v>
      </c>
    </row>
    <row r="34" spans="1:16" s="87" customFormat="1" ht="15" customHeight="1" x14ac:dyDescent="0.2">
      <c r="A34" s="92">
        <v>1938</v>
      </c>
      <c r="B34" s="425">
        <f>avgpoinc!AQ27</f>
        <v>1150271.1337401061</v>
      </c>
      <c r="C34" s="317">
        <f>avgpoinc!AR27</f>
        <v>1255875.0663977119</v>
      </c>
      <c r="D34" s="353"/>
      <c r="E34" s="314"/>
      <c r="F34" s="314"/>
      <c r="G34" s="84">
        <f>avgpoinc!AV27</f>
        <v>1875934.3358653511</v>
      </c>
      <c r="H34" s="530">
        <f>B34*0.0001/'TC5'!B34</f>
        <v>8.4968299932971936E-3</v>
      </c>
      <c r="I34" s="541">
        <f>C34*0.0001/'TC5'!B34</f>
        <v>9.2769057824702347E-3</v>
      </c>
      <c r="J34" s="575"/>
      <c r="K34" s="541"/>
      <c r="L34" s="575"/>
      <c r="M34" s="561">
        <f>G34*0.0001/'TC5'!F34</f>
        <v>9.0924147091526134E-3</v>
      </c>
      <c r="P34" s="540">
        <f>H34-'TC1'!J35</f>
        <v>4.5246290659977512E-6</v>
      </c>
    </row>
    <row r="35" spans="1:16" s="87" customFormat="1" ht="15" customHeight="1" x14ac:dyDescent="0.2">
      <c r="A35" s="91">
        <v>1939</v>
      </c>
      <c r="B35" s="426">
        <f>avgpoinc!AQ28</f>
        <v>1536945.7182594263</v>
      </c>
      <c r="C35" s="316">
        <f>avgpoinc!AR28</f>
        <v>1625247.6616680722</v>
      </c>
      <c r="D35" s="354"/>
      <c r="E35" s="315"/>
      <c r="F35" s="315"/>
      <c r="G35" s="88">
        <f>avgpoinc!AV28</f>
        <v>2450497.2605576701</v>
      </c>
      <c r="H35" s="531">
        <f>B35*0.0001/'TC5'!B35</f>
        <v>1.0607815049033752E-2</v>
      </c>
      <c r="I35" s="542">
        <f>C35*0.0001/'TC5'!B35</f>
        <v>1.1217264473968522E-2</v>
      </c>
      <c r="J35" s="576"/>
      <c r="K35" s="542"/>
      <c r="L35" s="576"/>
      <c r="M35" s="562">
        <f>G35*0.0001/'TC5'!F35</f>
        <v>1.111525432781175E-2</v>
      </c>
      <c r="P35" s="540">
        <f>H35-'TC1'!J36</f>
        <v>5.5343034937472418E-6</v>
      </c>
    </row>
    <row r="36" spans="1:16" s="87" customFormat="1" ht="15" customHeight="1" x14ac:dyDescent="0.2">
      <c r="A36" s="92">
        <v>1940</v>
      </c>
      <c r="B36" s="425">
        <f>avgpoinc!AQ29</f>
        <v>2097921.2766232495</v>
      </c>
      <c r="C36" s="317">
        <f>avgpoinc!AR29</f>
        <v>2202570.8446686547</v>
      </c>
      <c r="D36" s="353"/>
      <c r="E36" s="314"/>
      <c r="F36" s="314"/>
      <c r="G36" s="84">
        <f>avgpoinc!AV29</f>
        <v>3319100.3572350028</v>
      </c>
      <c r="H36" s="530">
        <f>B36*0.0001/'TC5'!B36</f>
        <v>1.3342411061102165E-2</v>
      </c>
      <c r="I36" s="541">
        <f>C36*0.0001/'TC5'!B36</f>
        <v>1.4007963944228449E-2</v>
      </c>
      <c r="J36" s="575"/>
      <c r="K36" s="541"/>
      <c r="L36" s="575"/>
      <c r="M36" s="561">
        <f>G36*0.0001/'TC5'!F36</f>
        <v>1.3884632507698027E-2</v>
      </c>
      <c r="P36" s="540">
        <f>H36-'TC1'!J37</f>
        <v>6.7041233328055116E-6</v>
      </c>
    </row>
    <row r="37" spans="1:16" s="87" customFormat="1" ht="15" customHeight="1" x14ac:dyDescent="0.2">
      <c r="A37" s="92">
        <v>1941</v>
      </c>
      <c r="B37" s="425">
        <f>avgpoinc!AQ30</f>
        <v>2184631.9410738675</v>
      </c>
      <c r="C37" s="317">
        <f>avgpoinc!AR30</f>
        <v>2218603.1748160059</v>
      </c>
      <c r="D37" s="353"/>
      <c r="E37" s="314"/>
      <c r="F37" s="314"/>
      <c r="G37" s="84">
        <f>avgpoinc!AV30</f>
        <v>3465905.7364579448</v>
      </c>
      <c r="H37" s="530">
        <f>B37*0.0001/'TC5'!B37</f>
        <v>1.1713643023727977E-2</v>
      </c>
      <c r="I37" s="541">
        <f>C37*0.0001/'TC5'!B37</f>
        <v>1.1895791282960802E-2</v>
      </c>
      <c r="J37" s="575"/>
      <c r="K37" s="541"/>
      <c r="L37" s="575"/>
      <c r="M37" s="561">
        <f>G37*0.0001/'TC5'!F37</f>
        <v>1.2096170219110147E-2</v>
      </c>
      <c r="P37" s="540">
        <f>H37-'TC1'!J38</f>
        <v>4.9913426623734991E-6</v>
      </c>
    </row>
    <row r="38" spans="1:16" s="87" customFormat="1" ht="15" customHeight="1" x14ac:dyDescent="0.2">
      <c r="A38" s="92">
        <v>1942</v>
      </c>
      <c r="B38" s="425">
        <f>avgpoinc!AQ31</f>
        <v>2641589.6023607654</v>
      </c>
      <c r="C38" s="317">
        <f>avgpoinc!AR31</f>
        <v>2687587.3512068703</v>
      </c>
      <c r="D38" s="353"/>
      <c r="E38" s="314"/>
      <c r="F38" s="314"/>
      <c r="G38" s="84">
        <f>avgpoinc!AV31</f>
        <v>4228620.7349707885</v>
      </c>
      <c r="H38" s="530">
        <f>B38*0.0001/'TC5'!B38</f>
        <v>1.1975436226926445E-2</v>
      </c>
      <c r="I38" s="541">
        <f>C38*0.0001/'TC5'!B38</f>
        <v>1.2183963360511628E-2</v>
      </c>
      <c r="J38" s="575"/>
      <c r="K38" s="541"/>
      <c r="L38" s="575"/>
      <c r="M38" s="561">
        <f>G38*0.0001/'TC5'!F38</f>
        <v>1.2358266912782067E-2</v>
      </c>
      <c r="P38" s="540">
        <f>H38-'TC1'!J39</f>
        <v>4.0893122043618446E-6</v>
      </c>
    </row>
    <row r="39" spans="1:16" s="87" customFormat="1" ht="15" customHeight="1" x14ac:dyDescent="0.2">
      <c r="A39" s="92">
        <v>1943</v>
      </c>
      <c r="B39" s="425">
        <f>avgpoinc!AQ32</f>
        <v>1861966.5236865431</v>
      </c>
      <c r="C39" s="317">
        <f>avgpoinc!AR32</f>
        <v>1908820.6294835852</v>
      </c>
      <c r="D39" s="353"/>
      <c r="E39" s="314"/>
      <c r="F39" s="314"/>
      <c r="G39" s="84">
        <f>avgpoinc!AV32</f>
        <v>3047372.6686308333</v>
      </c>
      <c r="H39" s="530">
        <f>B39*0.0001/'TC5'!B39</f>
        <v>7.3182039943167363E-3</v>
      </c>
      <c r="I39" s="541">
        <f>C39*0.0001/'TC5'!B39</f>
        <v>7.5023576296437359E-3</v>
      </c>
      <c r="J39" s="575"/>
      <c r="K39" s="541"/>
      <c r="L39" s="575"/>
      <c r="M39" s="561">
        <f>G39*0.0001/'TC5'!F39</f>
        <v>7.6668382159446151E-3</v>
      </c>
      <c r="P39" s="540">
        <f>H39-'TC1'!J40</f>
        <v>2.1495884230142079E-6</v>
      </c>
    </row>
    <row r="40" spans="1:16" s="87" customFormat="1" ht="15" customHeight="1" x14ac:dyDescent="0.2">
      <c r="A40" s="92">
        <v>1944</v>
      </c>
      <c r="B40" s="425">
        <f>avgpoinc!AQ33</f>
        <v>1694933.9443777602</v>
      </c>
      <c r="C40" s="317">
        <f>avgpoinc!AR33</f>
        <v>1741749.8468680996</v>
      </c>
      <c r="D40" s="353"/>
      <c r="E40" s="314"/>
      <c r="F40" s="314"/>
      <c r="G40" s="84">
        <f>avgpoinc!AV33</f>
        <v>2809385.5836994452</v>
      </c>
      <c r="H40" s="530">
        <f>B40*0.0001/'TC5'!B40</f>
        <v>6.4546024145083663E-3</v>
      </c>
      <c r="I40" s="541">
        <f>C40*0.0001/'TC5'!B40</f>
        <v>6.6328854905266868E-3</v>
      </c>
      <c r="J40" s="575"/>
      <c r="K40" s="541"/>
      <c r="L40" s="575"/>
      <c r="M40" s="561">
        <f>G40*0.0001/'TC5'!F40</f>
        <v>6.7933397789787754E-3</v>
      </c>
      <c r="P40" s="540">
        <f>H40-'TC1'!J41</f>
        <v>1.8955365476778369E-6</v>
      </c>
    </row>
    <row r="41" spans="1:16" s="87" customFormat="1" ht="15" customHeight="1" x14ac:dyDescent="0.2">
      <c r="A41" s="92">
        <v>1945</v>
      </c>
      <c r="B41" s="425">
        <f>avgpoinc!AQ34</f>
        <v>628208.1034060769</v>
      </c>
      <c r="C41" s="317">
        <f>avgpoinc!AR34</f>
        <v>674358.71782099968</v>
      </c>
      <c r="D41" s="353"/>
      <c r="E41" s="314"/>
      <c r="F41" s="314"/>
      <c r="G41" s="84">
        <f>avgpoinc!AV34</f>
        <v>1128451.9225206627</v>
      </c>
      <c r="H41" s="530">
        <f>B41*0.0001/'TC5'!B41</f>
        <v>2.490208945713843E-3</v>
      </c>
      <c r="I41" s="541">
        <f>C41*0.0001/'TC5'!B41</f>
        <v>2.6731493952927669E-3</v>
      </c>
      <c r="J41" s="575"/>
      <c r="K41" s="541"/>
      <c r="L41" s="575"/>
      <c r="M41" s="561">
        <f>G41*0.0001/'TC5'!F41</f>
        <v>2.8165955932988504E-3</v>
      </c>
      <c r="P41" s="540">
        <f>H41-'TC1'!J42</f>
        <v>4.9485901743202831E-7</v>
      </c>
    </row>
    <row r="42" spans="1:16" s="87" customFormat="1" ht="15" customHeight="1" x14ac:dyDescent="0.2">
      <c r="A42" s="92">
        <v>1946</v>
      </c>
      <c r="B42" s="425">
        <f>avgpoinc!AQ35</f>
        <v>889059.53230806231</v>
      </c>
      <c r="C42" s="317">
        <f>avgpoinc!AR35</f>
        <v>927089.30595570535</v>
      </c>
      <c r="D42" s="353"/>
      <c r="E42" s="314"/>
      <c r="F42" s="314"/>
      <c r="G42" s="84">
        <f>avgpoinc!AV35</f>
        <v>1542974.9264556011</v>
      </c>
      <c r="H42" s="530">
        <f>B42*0.0001/'TC5'!B42</f>
        <v>4.0323069799274537E-3</v>
      </c>
      <c r="I42" s="541">
        <f>C42*0.0001/'TC5'!B42</f>
        <v>4.2047900546281439E-3</v>
      </c>
      <c r="J42" s="575"/>
      <c r="K42" s="541"/>
      <c r="L42" s="575"/>
      <c r="M42" s="561">
        <f>G42*0.0001/'TC5'!F42</f>
        <v>4.3711805154970917E-3</v>
      </c>
      <c r="P42" s="540">
        <f>H42-'TC1'!J43</f>
        <v>-1.3021850119388292E-6</v>
      </c>
    </row>
    <row r="43" spans="1:16" s="87" customFormat="1" ht="15" customHeight="1" x14ac:dyDescent="0.2">
      <c r="A43" s="92">
        <v>1947</v>
      </c>
      <c r="B43" s="425">
        <f>avgpoinc!AQ36</f>
        <v>1445141.7628666349</v>
      </c>
      <c r="C43" s="317">
        <f>avgpoinc!AR36</f>
        <v>1477408.5221901757</v>
      </c>
      <c r="D43" s="353"/>
      <c r="E43" s="314"/>
      <c r="F43" s="314"/>
      <c r="G43" s="84">
        <f>avgpoinc!AV36</f>
        <v>2425502.3527823822</v>
      </c>
      <c r="H43" s="530">
        <f>B43*0.0001/'TC5'!B43</f>
        <v>6.7602769254560321E-3</v>
      </c>
      <c r="I43" s="541">
        <f>C43*0.0001/'TC5'!B43</f>
        <v>6.9112186767216529E-3</v>
      </c>
      <c r="J43" s="575"/>
      <c r="K43" s="541"/>
      <c r="L43" s="575"/>
      <c r="M43" s="561">
        <f>G43*0.0001/'TC5'!F43</f>
        <v>7.0919284098382267E-3</v>
      </c>
      <c r="P43" s="540">
        <f>H43-'TC1'!J44</f>
        <v>-9.3337926090515666E-6</v>
      </c>
    </row>
    <row r="44" spans="1:16" s="87" customFormat="1" ht="15" customHeight="1" x14ac:dyDescent="0.2">
      <c r="A44" s="92">
        <v>1948</v>
      </c>
      <c r="B44" s="425">
        <f>avgpoinc!AQ37</f>
        <v>1903050.9095640411</v>
      </c>
      <c r="C44" s="317">
        <f>avgpoinc!AR37</f>
        <v>1934074.4242361188</v>
      </c>
      <c r="D44" s="353"/>
      <c r="E44" s="314"/>
      <c r="F44" s="314"/>
      <c r="G44" s="84">
        <f>avgpoinc!AV37</f>
        <v>3178006.6989735435</v>
      </c>
      <c r="H44" s="530">
        <f>B44*0.0001/'TC5'!B44</f>
        <v>8.4916745282736777E-3</v>
      </c>
      <c r="I44" s="541">
        <f>C44*0.0001/'TC5'!B44</f>
        <v>8.6301057115880306E-3</v>
      </c>
      <c r="J44" s="575"/>
      <c r="K44" s="541"/>
      <c r="L44" s="575"/>
      <c r="M44" s="561">
        <f>G44*0.0001/'TC5'!F44</f>
        <v>8.8419649113305847E-3</v>
      </c>
      <c r="P44" s="540">
        <f>H44-'TC1'!J45</f>
        <v>-2.3271454063712033E-5</v>
      </c>
    </row>
    <row r="45" spans="1:16" s="87" customFormat="1" ht="15" customHeight="1" x14ac:dyDescent="0.2">
      <c r="A45" s="91">
        <v>1949</v>
      </c>
      <c r="B45" s="426">
        <f>avgpoinc!AQ38</f>
        <v>2009566.7545968064</v>
      </c>
      <c r="C45" s="316">
        <f>avgpoinc!AR38</f>
        <v>2038075.931498454</v>
      </c>
      <c r="D45" s="354"/>
      <c r="E45" s="315"/>
      <c r="F45" s="315"/>
      <c r="G45" s="88">
        <f>avgpoinc!AV38</f>
        <v>3349158.6276735761</v>
      </c>
      <c r="H45" s="531">
        <f>B45*0.0001/'TC5'!B45</f>
        <v>9.2774353611927152E-3</v>
      </c>
      <c r="I45" s="542">
        <f>C45*0.0001/'TC5'!B45</f>
        <v>9.4090518129979761E-3</v>
      </c>
      <c r="J45" s="576"/>
      <c r="K45" s="542"/>
      <c r="L45" s="576"/>
      <c r="M45" s="562">
        <f>G45*0.0001/'TC5'!F45</f>
        <v>9.6165402846325031E-3</v>
      </c>
      <c r="P45" s="540">
        <f>H45-'TC1'!J46</f>
        <v>-6.3083757520007028E-6</v>
      </c>
    </row>
    <row r="46" spans="1:16" s="87" customFormat="1" ht="15" customHeight="1" x14ac:dyDescent="0.2">
      <c r="A46" s="92">
        <v>1950</v>
      </c>
      <c r="B46" s="425">
        <f>avgpoinc!AQ39</f>
        <v>1287051.6306586596</v>
      </c>
      <c r="C46" s="317">
        <f>avgpoinc!AR39</f>
        <v>1322745.0175607859</v>
      </c>
      <c r="D46" s="353"/>
      <c r="E46" s="314"/>
      <c r="F46" s="314"/>
      <c r="G46" s="84">
        <f>avgpoinc!AV39</f>
        <v>2191707.1198488465</v>
      </c>
      <c r="H46" s="530">
        <f>B46*0.0001/'TC5'!B46</f>
        <v>5.4521081421386158E-3</v>
      </c>
      <c r="I46" s="541">
        <f>C46*0.0001/'TC5'!B46</f>
        <v>5.6033096951408025E-3</v>
      </c>
      <c r="J46" s="575"/>
      <c r="K46" s="541"/>
      <c r="L46" s="575"/>
      <c r="M46" s="561">
        <f>G46*0.0001/'TC5'!F46</f>
        <v>5.7847407957962978E-3</v>
      </c>
      <c r="P46" s="540">
        <f>H46-'TC1'!J47</f>
        <v>-9.8570194344135484E-6</v>
      </c>
    </row>
    <row r="47" spans="1:16" s="87" customFormat="1" ht="15" customHeight="1" x14ac:dyDescent="0.2">
      <c r="A47" s="92">
        <v>1951</v>
      </c>
      <c r="B47" s="425">
        <f>avgpoinc!AQ40</f>
        <v>1945923.0405769844</v>
      </c>
      <c r="C47" s="317">
        <f>avgpoinc!AR40</f>
        <v>1985252.0987434215</v>
      </c>
      <c r="D47" s="353"/>
      <c r="E47" s="314"/>
      <c r="F47" s="314"/>
      <c r="G47" s="84">
        <f>avgpoinc!AV40</f>
        <v>3260807.1610190575</v>
      </c>
      <c r="H47" s="530">
        <f>B47*0.0001/'TC5'!B47</f>
        <v>7.7159171170470154E-3</v>
      </c>
      <c r="I47" s="541">
        <f>C47*0.0001/'TC5'!B47</f>
        <v>7.8718635480085255E-3</v>
      </c>
      <c r="J47" s="575"/>
      <c r="K47" s="541"/>
      <c r="L47" s="575"/>
      <c r="M47" s="561">
        <f>G47*0.0001/'TC5'!F47</f>
        <v>8.036750077185302E-3</v>
      </c>
      <c r="P47" s="540">
        <f>H47-'TC1'!J48</f>
        <v>3.2561238520485009E-7</v>
      </c>
    </row>
    <row r="48" spans="1:16" s="87" customFormat="1" ht="15" customHeight="1" x14ac:dyDescent="0.2">
      <c r="A48" s="92">
        <v>1952</v>
      </c>
      <c r="B48" s="425">
        <f>avgpoinc!AQ41</f>
        <v>1982567.5297998982</v>
      </c>
      <c r="C48" s="317">
        <f>avgpoinc!AR41</f>
        <v>2018808.443210433</v>
      </c>
      <c r="D48" s="353"/>
      <c r="E48" s="314"/>
      <c r="F48" s="314"/>
      <c r="G48" s="84">
        <f>avgpoinc!AV41</f>
        <v>3322333.9582916386</v>
      </c>
      <c r="H48" s="530">
        <f>B48*0.0001/'TC5'!B48</f>
        <v>7.663269950672312E-3</v>
      </c>
      <c r="I48" s="541">
        <f>C48*0.0001/'TC5'!B48</f>
        <v>7.8033528979361052E-3</v>
      </c>
      <c r="J48" s="575"/>
      <c r="K48" s="541"/>
      <c r="L48" s="575"/>
      <c r="M48" s="561">
        <f>G48*0.0001/'TC5'!F48</f>
        <v>7.9690202925660307E-3</v>
      </c>
      <c r="P48" s="540">
        <f>H48-'TC1'!J49</f>
        <v>-2.1102611525141562E-7</v>
      </c>
    </row>
    <row r="49" spans="1:16" s="87" customFormat="1" ht="15" customHeight="1" x14ac:dyDescent="0.2">
      <c r="A49" s="92">
        <v>1953</v>
      </c>
      <c r="B49" s="425">
        <f>avgpoinc!AQ42</f>
        <v>1936611.9107166161</v>
      </c>
      <c r="C49" s="317">
        <f>avgpoinc!AR42</f>
        <v>1974643.3749929981</v>
      </c>
      <c r="D49" s="353"/>
      <c r="E49" s="314"/>
      <c r="F49" s="314"/>
      <c r="G49" s="84">
        <f>avgpoinc!AV42</f>
        <v>3247850.7612481327</v>
      </c>
      <c r="H49" s="530">
        <f>B49*0.0001/'TC5'!B49</f>
        <v>7.2636784152548912E-3</v>
      </c>
      <c r="I49" s="541">
        <f>C49*0.0001/'TC5'!B49</f>
        <v>7.406323580574913E-3</v>
      </c>
      <c r="J49" s="575"/>
      <c r="K49" s="541"/>
      <c r="L49" s="575"/>
      <c r="M49" s="561">
        <f>G49*0.0001/'TC5'!F49</f>
        <v>7.5567427452108062E-3</v>
      </c>
      <c r="P49" s="540">
        <f>H49-'TC1'!J50</f>
        <v>1.6690182859180683E-6</v>
      </c>
    </row>
    <row r="50" spans="1:16" s="87" customFormat="1" ht="15" customHeight="1" x14ac:dyDescent="0.2">
      <c r="A50" s="92">
        <v>1954</v>
      </c>
      <c r="B50" s="425">
        <f>avgpoinc!AQ43</f>
        <v>1798835.4195504664</v>
      </c>
      <c r="C50" s="317">
        <f>avgpoinc!AR43</f>
        <v>1834391.4786366052</v>
      </c>
      <c r="D50" s="353"/>
      <c r="E50" s="314"/>
      <c r="F50" s="314"/>
      <c r="G50" s="84">
        <f>avgpoinc!AV43</f>
        <v>3024176.8589213346</v>
      </c>
      <c r="H50" s="530">
        <f>B50*0.0001/'TC5'!B50</f>
        <v>6.8932213441427193E-3</v>
      </c>
      <c r="I50" s="541">
        <f>C50*0.0001/'TC5'!B50</f>
        <v>7.0294738232424599E-3</v>
      </c>
      <c r="J50" s="575"/>
      <c r="K50" s="541"/>
      <c r="L50" s="575"/>
      <c r="M50" s="561">
        <f>G50*0.0001/'TC5'!F50</f>
        <v>7.1919052306708428E-3</v>
      </c>
      <c r="P50" s="540">
        <f>H50-'TC1'!J51</f>
        <v>5.6753198162699456E-6</v>
      </c>
    </row>
    <row r="51" spans="1:16" s="87" customFormat="1" ht="15" customHeight="1" x14ac:dyDescent="0.2">
      <c r="A51" s="92">
        <v>1955</v>
      </c>
      <c r="B51" s="425">
        <f>avgpoinc!AQ44</f>
        <v>2478888.2891046242</v>
      </c>
      <c r="C51" s="317">
        <f>avgpoinc!AR44</f>
        <v>2513500.60911552</v>
      </c>
      <c r="D51" s="353"/>
      <c r="E51" s="314"/>
      <c r="F51" s="314"/>
      <c r="G51" s="84">
        <f>avgpoinc!AV44</f>
        <v>4127166.8228587722</v>
      </c>
      <c r="H51" s="530">
        <f>B51*0.0001/'TC5'!B51</f>
        <v>8.8656842893928382E-3</v>
      </c>
      <c r="I51" s="541">
        <f>C51*0.0001/'TC5'!B51</f>
        <v>8.9894744186571444E-3</v>
      </c>
      <c r="J51" s="575"/>
      <c r="K51" s="541"/>
      <c r="L51" s="575"/>
      <c r="M51" s="561">
        <f>G51*0.0001/'TC5'!F51</f>
        <v>9.1678246226053594E-3</v>
      </c>
      <c r="P51" s="540">
        <f>H51-'TC1'!J52</f>
        <v>5.787430664145124E-6</v>
      </c>
    </row>
    <row r="52" spans="1:16" s="87" customFormat="1" ht="15" customHeight="1" x14ac:dyDescent="0.2">
      <c r="A52" s="92">
        <v>1956</v>
      </c>
      <c r="B52" s="425">
        <f>avgpoinc!AQ45</f>
        <v>2168755.2047387776</v>
      </c>
      <c r="C52" s="317">
        <f>avgpoinc!AR45</f>
        <v>2204157.3889293843</v>
      </c>
      <c r="D52" s="353"/>
      <c r="E52" s="314"/>
      <c r="F52" s="314"/>
      <c r="G52" s="84">
        <f>avgpoinc!AV45</f>
        <v>3626413.2491456699</v>
      </c>
      <c r="H52" s="530">
        <f>B52*0.0001/'TC5'!B52</f>
        <v>7.6118902296572382E-3</v>
      </c>
      <c r="I52" s="541">
        <f>C52*0.0001/'TC5'!B52</f>
        <v>7.7361447049249825E-3</v>
      </c>
      <c r="J52" s="575"/>
      <c r="K52" s="541"/>
      <c r="L52" s="575"/>
      <c r="M52" s="561">
        <f>G52*0.0001/'TC5'!F52</f>
        <v>7.9046262173942377E-3</v>
      </c>
      <c r="P52" s="540">
        <f>H52-'TC1'!J53</f>
        <v>5.8219298974850064E-6</v>
      </c>
    </row>
    <row r="53" spans="1:16" s="87" customFormat="1" ht="15" customHeight="1" x14ac:dyDescent="0.2">
      <c r="A53" s="92">
        <v>1957</v>
      </c>
      <c r="B53" s="425">
        <f>avgpoinc!AQ46</f>
        <v>2014302.582281505</v>
      </c>
      <c r="C53" s="317">
        <f>avgpoinc!AR46</f>
        <v>2049683.5524238129</v>
      </c>
      <c r="D53" s="353"/>
      <c r="E53" s="314"/>
      <c r="F53" s="314"/>
      <c r="G53" s="84">
        <f>avgpoinc!AV46</f>
        <v>3374406.2619666876</v>
      </c>
      <c r="H53" s="530">
        <f>B53*0.0001/'TC5'!B53</f>
        <v>7.0559557625954139E-3</v>
      </c>
      <c r="I53" s="541">
        <f>C53*0.0001/'TC5'!B53</f>
        <v>7.1798927333156081E-3</v>
      </c>
      <c r="J53" s="575"/>
      <c r="K53" s="541"/>
      <c r="L53" s="575"/>
      <c r="M53" s="561">
        <f>G53*0.0001/'TC5'!F53</f>
        <v>7.3443420414917408E-3</v>
      </c>
      <c r="P53" s="540">
        <f>H53-'TC1'!J54</f>
        <v>4.9227453590159134E-6</v>
      </c>
    </row>
    <row r="54" spans="1:16" s="87" customFormat="1" ht="15" customHeight="1" x14ac:dyDescent="0.2">
      <c r="A54" s="92">
        <v>1958</v>
      </c>
      <c r="B54" s="425">
        <f>avgpoinc!AQ47</f>
        <v>1610241.2686425762</v>
      </c>
      <c r="C54" s="317">
        <f>avgpoinc!AR47</f>
        <v>1646387.0682548592</v>
      </c>
      <c r="D54" s="353"/>
      <c r="E54" s="314"/>
      <c r="F54" s="314"/>
      <c r="G54" s="84">
        <f>avgpoinc!AV47</f>
        <v>2719004.6721480303</v>
      </c>
      <c r="H54" s="530">
        <f>B54*0.0001/'TC5'!B54</f>
        <v>5.8036499419703421E-3</v>
      </c>
      <c r="I54" s="541">
        <f>C54*0.0001/'TC5'!B54</f>
        <v>5.9339270451023093E-3</v>
      </c>
      <c r="J54" s="575"/>
      <c r="K54" s="541"/>
      <c r="L54" s="575"/>
      <c r="M54" s="561">
        <f>G54*0.0001/'TC5'!F54</f>
        <v>6.0890514495483602E-3</v>
      </c>
      <c r="P54" s="540">
        <f>H54-'TC1'!J55</f>
        <v>5.502966837697687E-6</v>
      </c>
    </row>
    <row r="55" spans="1:16" s="87" customFormat="1" ht="15" customHeight="1" x14ac:dyDescent="0.2">
      <c r="A55" s="91">
        <v>1959</v>
      </c>
      <c r="B55" s="426">
        <f>avgpoinc!AQ48</f>
        <v>2024327.9838020524</v>
      </c>
      <c r="C55" s="316">
        <f>avgpoinc!AR48</f>
        <v>2058740.1971159461</v>
      </c>
      <c r="D55" s="354"/>
      <c r="E55" s="315"/>
      <c r="F55" s="315"/>
      <c r="G55" s="88">
        <f>avgpoinc!AV48</f>
        <v>3409258.3129503136</v>
      </c>
      <c r="H55" s="531">
        <f>B55*0.0001/'TC5'!B55</f>
        <v>6.8659294951165448E-3</v>
      </c>
      <c r="I55" s="542">
        <f>C55*0.0001/'TC5'!B55</f>
        <v>6.9826456756340635E-3</v>
      </c>
      <c r="J55" s="576"/>
      <c r="K55" s="542"/>
      <c r="L55" s="576"/>
      <c r="M55" s="562">
        <f>G55*0.0001/'TC5'!F55</f>
        <v>7.148807127557371E-3</v>
      </c>
      <c r="P55" s="540">
        <f>H55-'TC1'!J56</f>
        <v>-9.4289192895460894E-7</v>
      </c>
    </row>
    <row r="56" spans="1:16" x14ac:dyDescent="0.2">
      <c r="A56" s="67">
        <v>1960</v>
      </c>
      <c r="B56" s="425">
        <f>avgpoinc!AQ49</f>
        <v>2267884.8789366302</v>
      </c>
      <c r="C56" s="317">
        <f>avgpoinc!AR49</f>
        <v>2302178.6047765706</v>
      </c>
      <c r="D56" s="353"/>
      <c r="E56" s="314"/>
      <c r="F56" s="314"/>
      <c r="G56" s="84">
        <f>avgpoinc!AV49</f>
        <v>3812505.189597521</v>
      </c>
      <c r="H56" s="530">
        <f>B56*0.0001/'TC5'!B56</f>
        <v>7.5517952414745305E-3</v>
      </c>
      <c r="I56" s="541">
        <f>C56*0.0001/'TC5'!B56</f>
        <v>7.6659893956910023E-3</v>
      </c>
      <c r="J56" s="575"/>
      <c r="K56" s="541"/>
      <c r="L56" s="575"/>
      <c r="M56" s="561">
        <f>G56*0.0001/'TC5'!F56</f>
        <v>7.8329981785061654E-3</v>
      </c>
      <c r="P56" s="540">
        <f>H56-'TC1'!J57</f>
        <v>-1.3089549876551393E-6</v>
      </c>
    </row>
    <row r="57" spans="1:16" x14ac:dyDescent="0.2">
      <c r="A57" s="67">
        <v>1961</v>
      </c>
      <c r="B57" s="425">
        <f>avgpoinc!AQ50</f>
        <v>2261517.5721251937</v>
      </c>
      <c r="C57" s="317">
        <f>avgpoinc!AR50</f>
        <v>2296536.7967403275</v>
      </c>
      <c r="D57" s="353"/>
      <c r="E57" s="314"/>
      <c r="F57" s="314"/>
      <c r="G57" s="84">
        <f>avgpoinc!AV50</f>
        <v>3770828.6412399053</v>
      </c>
      <c r="H57" s="530">
        <f>B57*0.0001/'TC5'!B57</f>
        <v>7.4334562115791602E-3</v>
      </c>
      <c r="I57" s="541">
        <f>C57*0.0001/'TC5'!B57</f>
        <v>7.5485620484510929E-3</v>
      </c>
      <c r="J57" s="575"/>
      <c r="K57" s="541"/>
      <c r="L57" s="575"/>
      <c r="M57" s="561">
        <f>G57*0.0001/'TC5'!F57</f>
        <v>7.7152239125936883E-3</v>
      </c>
      <c r="P57" s="540">
        <f>H57-'TC1'!J58</f>
        <v>-1.8139225083707231E-6</v>
      </c>
    </row>
    <row r="58" spans="1:16" x14ac:dyDescent="0.2">
      <c r="A58" s="67">
        <v>1962</v>
      </c>
      <c r="B58" s="427">
        <f>avgpoinc!AQ51</f>
        <v>2627951.3572722436</v>
      </c>
      <c r="C58" s="318">
        <f>avgpoinc!AR51</f>
        <v>2660555.5431831386</v>
      </c>
      <c r="D58" s="523">
        <f>avgpoinc!AS51</f>
        <v>2064264.22077077</v>
      </c>
      <c r="E58" s="523">
        <f>avgpoinc!AT51</f>
        <v>2668175.9833753146</v>
      </c>
      <c r="F58" s="523">
        <f>avgpoinc!AU51</f>
        <v>2651203.9384078272</v>
      </c>
      <c r="G58" s="81">
        <f>avgpoinc!AV51</f>
        <v>4176032.6250178907</v>
      </c>
      <c r="H58" s="532">
        <f>B58*0.0001/'TC5'!B58</f>
        <v>8.2258228212594986E-3</v>
      </c>
      <c r="I58" s="543">
        <f>C58*0.0001/'TC5'!B58</f>
        <v>8.3278780803084373E-3</v>
      </c>
      <c r="J58" s="543">
        <f>D58*0.0001/'TC5'!C58</f>
        <v>6.3191074877977354E-3</v>
      </c>
      <c r="K58" s="543">
        <f>E58*0.0001/'TC5'!D58</f>
        <v>5.8621726930141449E-3</v>
      </c>
      <c r="L58" s="543">
        <f>F58*0.0001/'TC5'!E58</f>
        <v>1.3844327069818975E-2</v>
      </c>
      <c r="M58" s="550">
        <f>G58*0.0001/'TC5'!F58</f>
        <v>8.4670474752783775E-3</v>
      </c>
      <c r="P58" s="540">
        <f>H58-'TC1'!J59</f>
        <v>0</v>
      </c>
    </row>
    <row r="59" spans="1:16" x14ac:dyDescent="0.2">
      <c r="A59" s="67">
        <v>1963</v>
      </c>
      <c r="B59" s="428">
        <f>avgpoinc!AQ52</f>
        <v>2876463.2045224411</v>
      </c>
      <c r="C59" s="319">
        <f>avgpoinc!AR52</f>
        <v>2909023.1585366903</v>
      </c>
      <c r="D59" s="524">
        <f>avgpoinc!AS52</f>
        <v>2267324.0186153217</v>
      </c>
      <c r="E59" s="524">
        <f>avgpoinc!AT52</f>
        <v>2914873.6796228895</v>
      </c>
      <c r="F59" s="524">
        <f>avgpoinc!AU52</f>
        <v>2930799.4700561799</v>
      </c>
      <c r="G59" s="62">
        <f>avgpoinc!AV52</f>
        <v>4605351.3492763434</v>
      </c>
      <c r="H59" s="533">
        <f>B59*0.0001/'TC5'!B59</f>
        <v>8.7108882144093531E-3</v>
      </c>
      <c r="I59" s="544">
        <f>C59*0.0001/'TC5'!B59</f>
        <v>8.8094905950129032E-3</v>
      </c>
      <c r="J59" s="551">
        <f>D59*0.0001/'TC5'!C59</f>
        <v>6.6953655575263671E-3</v>
      </c>
      <c r="K59" s="544">
        <f>E59*0.0001/'TC5'!D59</f>
        <v>6.1670875730100412E-3</v>
      </c>
      <c r="L59" s="551">
        <f>F59*0.0001/'TC5'!E59</f>
        <v>1.479141149916138E-2</v>
      </c>
      <c r="M59" s="552">
        <f>G59*0.0001/'TC5'!F59</f>
        <v>9.0359742753207684E-3</v>
      </c>
      <c r="P59" s="540">
        <f>H59-'TC1'!J60</f>
        <v>0</v>
      </c>
    </row>
    <row r="60" spans="1:16" x14ac:dyDescent="0.2">
      <c r="A60" s="67">
        <v>1964</v>
      </c>
      <c r="B60" s="428">
        <f>avgpoinc!AQ53</f>
        <v>3161340.4731702418</v>
      </c>
      <c r="C60" s="319">
        <f>avgpoinc!AR53</f>
        <v>3194050.5090198512</v>
      </c>
      <c r="D60" s="524">
        <f>avgpoinc!AS53</f>
        <v>2470383.8164598732</v>
      </c>
      <c r="E60" s="524">
        <f>avgpoinc!AT53</f>
        <v>3161571.3758704644</v>
      </c>
      <c r="F60" s="524">
        <f>avgpoinc!AU53</f>
        <v>3210395.0017045327</v>
      </c>
      <c r="G60" s="62">
        <f>avgpoinc!AV53</f>
        <v>5114718.0675098412</v>
      </c>
      <c r="H60" s="533">
        <f>B60*0.0001/'TC5'!B60</f>
        <v>9.1959536075592041E-3</v>
      </c>
      <c r="I60" s="544">
        <f>C60*0.0001/'TC5'!B60</f>
        <v>9.2911031097173691E-3</v>
      </c>
      <c r="J60" s="551">
        <f>D60*0.0001/'TC5'!C60</f>
        <v>7.0459311828017226E-3</v>
      </c>
      <c r="K60" s="544">
        <f>E60*0.0001/'TC5'!D60</f>
        <v>6.4502311870455751E-3</v>
      </c>
      <c r="L60" s="551">
        <f>F60*0.0001/'TC5'!E60</f>
        <v>1.5677070245146748E-2</v>
      </c>
      <c r="M60" s="552">
        <f>G60*0.0001/'TC5'!F60</f>
        <v>9.6049010753631592E-3</v>
      </c>
      <c r="P60" s="540">
        <f>H60-'TC1'!J61</f>
        <v>0</v>
      </c>
    </row>
    <row r="61" spans="1:16" x14ac:dyDescent="0.2">
      <c r="A61" s="67">
        <v>1965</v>
      </c>
      <c r="B61" s="428">
        <f>avgpoinc!AQ54</f>
        <v>3448256.8219038597</v>
      </c>
      <c r="C61" s="319">
        <f>avgpoinc!AR54</f>
        <v>3481759.7188116731</v>
      </c>
      <c r="D61" s="524">
        <f>avgpoinc!AS54</f>
        <v>2727112.6862634765</v>
      </c>
      <c r="E61" s="524">
        <f>avgpoinc!AT54</f>
        <v>3435742.3304786719</v>
      </c>
      <c r="F61" s="524">
        <f>avgpoinc!AU54</f>
        <v>3519833.453858857</v>
      </c>
      <c r="G61" s="62">
        <f>avgpoinc!AV54</f>
        <v>5521279.355188217</v>
      </c>
      <c r="H61" s="533">
        <f>B61*0.0001/'TC5'!B61</f>
        <v>9.5380609855055809E-3</v>
      </c>
      <c r="I61" s="544">
        <f>C61*0.0001/'TC5'!B61</f>
        <v>9.6307317726314068E-3</v>
      </c>
      <c r="J61" s="551">
        <f>D61*0.0001/'TC5'!C61</f>
        <v>7.4157861312232195E-3</v>
      </c>
      <c r="K61" s="544">
        <f>E61*0.0001/'TC5'!D61</f>
        <v>6.6803852044721064E-3</v>
      </c>
      <c r="L61" s="551">
        <f>F61*0.0001/'TC5'!E61</f>
        <v>1.6327755977426084E-2</v>
      </c>
      <c r="M61" s="552">
        <f>G61*0.0001/'TC5'!F61</f>
        <v>9.8884911276400072E-3</v>
      </c>
      <c r="P61" s="540">
        <f>H61-'TC1'!J62</f>
        <v>0</v>
      </c>
    </row>
    <row r="62" spans="1:16" x14ac:dyDescent="0.2">
      <c r="A62" s="67">
        <v>1966</v>
      </c>
      <c r="B62" s="428">
        <f>avgpoinc!AQ55</f>
        <v>3738273.250064496</v>
      </c>
      <c r="C62" s="319">
        <f>avgpoinc!AR55</f>
        <v>3772398.4388337662</v>
      </c>
      <c r="D62" s="524">
        <f>avgpoinc!AS55</f>
        <v>2983841.5560670798</v>
      </c>
      <c r="E62" s="524">
        <f>avgpoinc!AT55</f>
        <v>3709913.2850868795</v>
      </c>
      <c r="F62" s="524">
        <f>avgpoinc!AU55</f>
        <v>3829271.906013181</v>
      </c>
      <c r="G62" s="62">
        <f>avgpoinc!AV55</f>
        <v>5930977.5130234165</v>
      </c>
      <c r="H62" s="533">
        <f>B62*0.0001/'TC5'!B62</f>
        <v>9.880168363451956E-3</v>
      </c>
      <c r="I62" s="544">
        <f>C62*0.0001/'TC5'!B62</f>
        <v>9.9703604355454445E-3</v>
      </c>
      <c r="J62" s="551">
        <f>D62*0.0001/'TC5'!C62</f>
        <v>7.7527128159999839E-3</v>
      </c>
      <c r="K62" s="544">
        <f>E62*0.0001/'TC5'!D62</f>
        <v>6.8898904137313366E-3</v>
      </c>
      <c r="L62" s="551">
        <f>F62*0.0001/'TC5'!E62</f>
        <v>1.6916405409574505E-2</v>
      </c>
      <c r="M62" s="552">
        <f>G62*0.0001/'TC5'!F62</f>
        <v>1.0172081179916857E-2</v>
      </c>
      <c r="P62" s="540">
        <f>H62-'TC1'!J63</f>
        <v>0</v>
      </c>
    </row>
    <row r="63" spans="1:16" x14ac:dyDescent="0.2">
      <c r="A63" s="67">
        <v>1967</v>
      </c>
      <c r="B63" s="428">
        <f>avgpoinc!AQ56</f>
        <v>3344928.1062835772</v>
      </c>
      <c r="C63" s="319">
        <f>avgpoinc!AR56</f>
        <v>3382625.0885175085</v>
      </c>
      <c r="D63" s="524">
        <f>avgpoinc!AS56</f>
        <v>2686380.3527136915</v>
      </c>
      <c r="E63" s="524">
        <f>avgpoinc!AT56</f>
        <v>3322563.5521048652</v>
      </c>
      <c r="F63" s="524">
        <f>avgpoinc!AU56</f>
        <v>3454858.9791399352</v>
      </c>
      <c r="G63" s="62">
        <f>avgpoinc!AV56</f>
        <v>5351985.8435648941</v>
      </c>
      <c r="H63" s="534">
        <f>B63*0.0001/'TC5'!B63</f>
        <v>8.7187949102371931E-3</v>
      </c>
      <c r="I63" s="545">
        <f>C63*0.0001/'TC5'!B63</f>
        <v>8.8170547969639301E-3</v>
      </c>
      <c r="J63" s="551">
        <f>D63*0.0001/'TC5'!C63</f>
        <v>6.8871453404426583E-3</v>
      </c>
      <c r="K63" s="544">
        <f>E63*0.0001/'TC5'!D63</f>
        <v>6.189271924085916E-3</v>
      </c>
      <c r="L63" s="551">
        <f>F63*0.0001/'TC5'!E63</f>
        <v>1.454544672742486E-2</v>
      </c>
      <c r="M63" s="552">
        <f>G63*0.0001/'TC5'!F63</f>
        <v>8.8988840579986572E-3</v>
      </c>
      <c r="P63" s="540">
        <f>H63-'TC1'!J64</f>
        <v>0</v>
      </c>
    </row>
    <row r="64" spans="1:16" x14ac:dyDescent="0.2">
      <c r="A64" s="67">
        <v>1968</v>
      </c>
      <c r="B64" s="428">
        <f>avgpoinc!AQ57</f>
        <v>3280187.8291804795</v>
      </c>
      <c r="C64" s="319">
        <f>avgpoinc!AR57</f>
        <v>3323244.1831570831</v>
      </c>
      <c r="D64" s="524">
        <f>avgpoinc!AS57</f>
        <v>2671901.6967577967</v>
      </c>
      <c r="E64" s="524">
        <f>avgpoinc!AT57</f>
        <v>3291014.1182471029</v>
      </c>
      <c r="F64" s="524">
        <f>avgpoinc!AU57</f>
        <v>3345264.2811668138</v>
      </c>
      <c r="G64" s="62">
        <f>avgpoinc!AV57</f>
        <v>5206317.2477110811</v>
      </c>
      <c r="H64" s="534">
        <f>B64*0.0001/'TC5'!B64</f>
        <v>8.3069619140587747E-3</v>
      </c>
      <c r="I64" s="545">
        <f>C64*0.0001/'TC5'!B64</f>
        <v>8.4160006372258067E-3</v>
      </c>
      <c r="J64" s="551">
        <f>D64*0.0001/'TC5'!C64</f>
        <v>6.6688767401501519E-3</v>
      </c>
      <c r="K64" s="544">
        <f>E64*0.0001/'TC5'!D64</f>
        <v>5.9858436288777739E-3</v>
      </c>
      <c r="L64" s="551">
        <f>F64*0.0001/'TC5'!E64</f>
        <v>1.3649305445142094E-2</v>
      </c>
      <c r="M64" s="552">
        <f>G64*0.0001/'TC5'!F64</f>
        <v>8.4676714614033699E-3</v>
      </c>
      <c r="P64" s="540">
        <f>H64-'TC1'!J65</f>
        <v>0</v>
      </c>
    </row>
    <row r="65" spans="1:16" x14ac:dyDescent="0.2">
      <c r="A65" s="72">
        <v>1969</v>
      </c>
      <c r="B65" s="429">
        <f>avgpoinc!AQ58</f>
        <v>2978387.8516512238</v>
      </c>
      <c r="C65" s="320">
        <f>avgpoinc!AR58</f>
        <v>3031584.2445886554</v>
      </c>
      <c r="D65" s="526">
        <f>avgpoinc!AS58</f>
        <v>2435178.4285458755</v>
      </c>
      <c r="E65" s="526">
        <f>avgpoinc!AT58</f>
        <v>3060561.5793515341</v>
      </c>
      <c r="F65" s="526">
        <f>avgpoinc!AU58</f>
        <v>2988304.9475826239</v>
      </c>
      <c r="G65" s="68">
        <f>avgpoinc!AV58</f>
        <v>4781126.8000311125</v>
      </c>
      <c r="H65" s="535">
        <f>B65*0.0001/'TC5'!B65</f>
        <v>7.4438059091335163E-3</v>
      </c>
      <c r="I65" s="546">
        <f>C65*0.0001/'TC5'!B65</f>
        <v>7.5767582457046956E-3</v>
      </c>
      <c r="J65" s="553">
        <f>D65*0.0001/'TC5'!C65</f>
        <v>5.9909864503424615E-3</v>
      </c>
      <c r="K65" s="547">
        <f>E65*0.0001/'TC5'!D65</f>
        <v>5.4722514832974403E-3</v>
      </c>
      <c r="L65" s="553">
        <f>F65*0.0001/'TC5'!E65</f>
        <v>1.2064121925504882E-2</v>
      </c>
      <c r="M65" s="554">
        <f>G65*0.0001/'TC5'!F65</f>
        <v>7.6425491133704782E-3</v>
      </c>
      <c r="P65" s="540">
        <f>H65-'TC1'!J66</f>
        <v>0</v>
      </c>
    </row>
    <row r="66" spans="1:16" x14ac:dyDescent="0.2">
      <c r="A66" s="67">
        <v>1970</v>
      </c>
      <c r="B66" s="428">
        <f>avgpoinc!AQ59</f>
        <v>2562684.0508542554</v>
      </c>
      <c r="C66" s="319">
        <f>avgpoinc!AR59</f>
        <v>2625088.0158431628</v>
      </c>
      <c r="D66" s="524">
        <f>avgpoinc!AS59</f>
        <v>2104285.6174953007</v>
      </c>
      <c r="E66" s="524">
        <f>avgpoinc!AT59</f>
        <v>2669715.2365608672</v>
      </c>
      <c r="F66" s="524">
        <f>avgpoinc!AU59</f>
        <v>2554067.522396964</v>
      </c>
      <c r="G66" s="62">
        <f>avgpoinc!AV59</f>
        <v>4105814.4945568023</v>
      </c>
      <c r="H66" s="534">
        <f>B66*0.0001/'TC5'!B66</f>
        <v>6.5649089483486031E-3</v>
      </c>
      <c r="I66" s="545">
        <f>C66*0.0001/'TC5'!B66</f>
        <v>6.7247711631353022E-3</v>
      </c>
      <c r="J66" s="551">
        <f>D66*0.0001/'TC5'!C66</f>
        <v>5.3285320100258105E-3</v>
      </c>
      <c r="K66" s="544">
        <f>E66*0.0001/'TC5'!D66</f>
        <v>4.9138045378640527E-3</v>
      </c>
      <c r="L66" s="551">
        <f>F66*0.0001/'TC5'!E66</f>
        <v>1.0558301182754805E-2</v>
      </c>
      <c r="M66" s="552">
        <f>G66*0.0001/'TC5'!F66</f>
        <v>6.7758424265775821E-3</v>
      </c>
      <c r="P66" s="540">
        <f>H66-'TC1'!J67</f>
        <v>0</v>
      </c>
    </row>
    <row r="67" spans="1:16" x14ac:dyDescent="0.2">
      <c r="A67" s="67">
        <v>1971</v>
      </c>
      <c r="B67" s="428">
        <f>avgpoinc!AQ60</f>
        <v>2597231.1438273643</v>
      </c>
      <c r="C67" s="319">
        <f>avgpoinc!AR60</f>
        <v>2667255.6809674269</v>
      </c>
      <c r="D67" s="524">
        <f>avgpoinc!AS60</f>
        <v>2158987.348968972</v>
      </c>
      <c r="E67" s="524">
        <f>avgpoinc!AT60</f>
        <v>2741367.4979879828</v>
      </c>
      <c r="F67" s="524">
        <f>avgpoinc!AU60</f>
        <v>2566901.9679827099</v>
      </c>
      <c r="G67" s="62">
        <f>avgpoinc!AV60</f>
        <v>4173285.3988839462</v>
      </c>
      <c r="H67" s="534">
        <f>B67*0.0001/'TC5'!B67</f>
        <v>6.6198983249705625E-3</v>
      </c>
      <c r="I67" s="545">
        <f>C67*0.0001/'TC5'!B67</f>
        <v>6.7983789031131857E-3</v>
      </c>
      <c r="J67" s="551">
        <f>D67*0.0001/'TC5'!C67</f>
        <v>5.4239836008491684E-3</v>
      </c>
      <c r="K67" s="544">
        <f>E67*0.0001/'TC5'!D67</f>
        <v>5.0484812695685832E-3</v>
      </c>
      <c r="L67" s="551">
        <f>F67*0.0001/'TC5'!E67</f>
        <v>1.0425808273794246E-2</v>
      </c>
      <c r="M67" s="552">
        <f>G67*0.0001/'TC5'!F67</f>
        <v>6.8571208757930435E-3</v>
      </c>
      <c r="P67" s="540">
        <f>H67-'TC1'!J68</f>
        <v>0</v>
      </c>
    </row>
    <row r="68" spans="1:16" x14ac:dyDescent="0.2">
      <c r="A68" s="67">
        <v>1972</v>
      </c>
      <c r="B68" s="428">
        <f>avgpoinc!AQ61</f>
        <v>2755992.5526988585</v>
      </c>
      <c r="C68" s="319">
        <f>avgpoinc!AR61</f>
        <v>2842444.9862829056</v>
      </c>
      <c r="D68" s="524">
        <f>avgpoinc!AS61</f>
        <v>2308059.8562493329</v>
      </c>
      <c r="E68" s="524">
        <f>avgpoinc!AT61</f>
        <v>2978319.2391463583</v>
      </c>
      <c r="F68" s="524">
        <f>avgpoinc!AU61</f>
        <v>2681727.1620102799</v>
      </c>
      <c r="G68" s="62">
        <f>avgpoinc!AV61</f>
        <v>4388731.6464181188</v>
      </c>
      <c r="H68" s="534">
        <f>B68*0.0001/'TC5'!B68</f>
        <v>6.7771923966120093E-3</v>
      </c>
      <c r="I68" s="545">
        <f>C68*0.0001/'TC5'!B68</f>
        <v>6.9897854150440253E-3</v>
      </c>
      <c r="J68" s="551">
        <f>D68*0.0001/'TC5'!C68</f>
        <v>5.6487838842258498E-3</v>
      </c>
      <c r="K68" s="544">
        <f>E68*0.0001/'TC5'!D68</f>
        <v>5.329940115757382E-3</v>
      </c>
      <c r="L68" s="551">
        <f>F68*0.0001/'TC5'!E68</f>
        <v>1.0283511921898022E-2</v>
      </c>
      <c r="M68" s="552">
        <f>G68*0.0001/'TC5'!F68</f>
        <v>7.0774056894151727E-3</v>
      </c>
      <c r="P68" s="540">
        <f>H68-'TC1'!J69</f>
        <v>0</v>
      </c>
    </row>
    <row r="69" spans="1:16" x14ac:dyDescent="0.2">
      <c r="A69" s="67">
        <v>1973</v>
      </c>
      <c r="B69" s="428">
        <f>avgpoinc!AQ62</f>
        <v>2768912.6941069667</v>
      </c>
      <c r="C69" s="319">
        <f>avgpoinc!AR62</f>
        <v>2883223.8006694638</v>
      </c>
      <c r="D69" s="524">
        <f>avgpoinc!AS62</f>
        <v>2373587.6629370856</v>
      </c>
      <c r="E69" s="524">
        <f>avgpoinc!AT62</f>
        <v>3099398.7002127403</v>
      </c>
      <c r="F69" s="524">
        <f>avgpoinc!AU62</f>
        <v>2616218.8846412203</v>
      </c>
      <c r="G69" s="62">
        <f>avgpoinc!AV62</f>
        <v>4439141.571953794</v>
      </c>
      <c r="H69" s="534">
        <f>B69*0.0001/'TC5'!B69</f>
        <v>6.5351505590456327E-3</v>
      </c>
      <c r="I69" s="545">
        <f>C69*0.0001/'TC5'!B69</f>
        <v>6.804946097759057E-3</v>
      </c>
      <c r="J69" s="551">
        <f>D69*0.0001/'TC5'!C69</f>
        <v>5.5690602192726164E-3</v>
      </c>
      <c r="K69" s="544">
        <f>E69*0.0001/'TC5'!D69</f>
        <v>5.3140404917542128E-3</v>
      </c>
      <c r="L69" s="551">
        <f>F69*0.0001/'TC5'!E69</f>
        <v>9.6147243976929531E-3</v>
      </c>
      <c r="M69" s="552">
        <f>G69*0.0001/'TC5'!F69</f>
        <v>6.8708499879903684E-3</v>
      </c>
      <c r="P69" s="540">
        <f>H69-'TC1'!J70</f>
        <v>0</v>
      </c>
    </row>
    <row r="70" spans="1:16" x14ac:dyDescent="0.2">
      <c r="A70" s="67">
        <v>1974</v>
      </c>
      <c r="B70" s="428">
        <f>avgpoinc!AQ63</f>
        <v>2587000.1488273623</v>
      </c>
      <c r="C70" s="319">
        <f>avgpoinc!AR63</f>
        <v>2715701.3526353692</v>
      </c>
      <c r="D70" s="524">
        <f>avgpoinc!AS63</f>
        <v>2244397.4885439011</v>
      </c>
      <c r="E70" s="524">
        <f>avgpoinc!AT63</f>
        <v>2982839.3888726295</v>
      </c>
      <c r="F70" s="524">
        <f>avgpoinc!AU63</f>
        <v>2378323.8067277204</v>
      </c>
      <c r="G70" s="62">
        <f>avgpoinc!AV63</f>
        <v>4159067.7207937478</v>
      </c>
      <c r="H70" s="534">
        <f>B70*0.0001/'TC5'!B70</f>
        <v>6.2843034931887578E-3</v>
      </c>
      <c r="I70" s="545">
        <f>C70*0.0001/'TC5'!B70</f>
        <v>6.5969426034087047E-3</v>
      </c>
      <c r="J70" s="551">
        <f>D70*0.0001/'TC5'!C70</f>
        <v>5.4074615188426387E-3</v>
      </c>
      <c r="K70" s="544">
        <f>E70*0.0001/'TC5'!D70</f>
        <v>5.2992244089082874E-3</v>
      </c>
      <c r="L70" s="551">
        <f>F70*0.0001/'TC5'!E70</f>
        <v>8.867621587597796E-3</v>
      </c>
      <c r="M70" s="552">
        <f>G70*0.0001/'TC5'!F70</f>
        <v>6.6453107862116667E-3</v>
      </c>
      <c r="P70" s="540">
        <f>H70-'TC1'!J71</f>
        <v>0</v>
      </c>
    </row>
    <row r="71" spans="1:16" x14ac:dyDescent="0.2">
      <c r="A71" s="67">
        <v>1975</v>
      </c>
      <c r="B71" s="428">
        <f>avgpoinc!AQ64</f>
        <v>2647045.4731709333</v>
      </c>
      <c r="C71" s="319">
        <f>avgpoinc!AR64</f>
        <v>2768265.7833649074</v>
      </c>
      <c r="D71" s="524">
        <f>avgpoinc!AS64</f>
        <v>2276363.2821048028</v>
      </c>
      <c r="E71" s="524">
        <f>avgpoinc!AT64</f>
        <v>3020312.2694314797</v>
      </c>
      <c r="F71" s="524">
        <f>avgpoinc!AU64</f>
        <v>2445982.6648612497</v>
      </c>
      <c r="G71" s="62">
        <f>avgpoinc!AV64</f>
        <v>4250347.8113864772</v>
      </c>
      <c r="H71" s="534">
        <f>B71*0.0001/'TC5'!B71</f>
        <v>6.6441713122991066E-3</v>
      </c>
      <c r="I71" s="545">
        <f>C71*0.0001/'TC5'!B71</f>
        <v>6.9484382830111713E-3</v>
      </c>
      <c r="J71" s="551">
        <f>D71*0.0001/'TC5'!C71</f>
        <v>5.7534249719353161E-3</v>
      </c>
      <c r="K71" s="544">
        <f>E71*0.0001/'TC5'!D71</f>
        <v>5.6837571045864621E-3</v>
      </c>
      <c r="L71" s="551">
        <f>F71*0.0001/'TC5'!E71</f>
        <v>9.041483555456864E-3</v>
      </c>
      <c r="M71" s="552">
        <f>G71*0.0001/'TC5'!F71</f>
        <v>7.056111964544697E-3</v>
      </c>
      <c r="P71" s="540">
        <f>H71-'TC1'!J72</f>
        <v>0</v>
      </c>
    </row>
    <row r="72" spans="1:16" x14ac:dyDescent="0.2">
      <c r="A72" s="67">
        <v>1976</v>
      </c>
      <c r="B72" s="428">
        <f>avgpoinc!AQ65</f>
        <v>2770321.1920078895</v>
      </c>
      <c r="C72" s="319">
        <f>avgpoinc!AR65</f>
        <v>2898393.5841316297</v>
      </c>
      <c r="D72" s="524">
        <f>avgpoinc!AS65</f>
        <v>2372415.8715189616</v>
      </c>
      <c r="E72" s="524">
        <f>avgpoinc!AT65</f>
        <v>3145268.839829402</v>
      </c>
      <c r="F72" s="524">
        <f>avgpoinc!AU65</f>
        <v>2580726.0963083715</v>
      </c>
      <c r="G72" s="62">
        <f>avgpoinc!AV65</f>
        <v>4419504.6614367962</v>
      </c>
      <c r="H72" s="534">
        <f>B72*0.0001/'TC5'!B72</f>
        <v>6.7089576329655287E-3</v>
      </c>
      <c r="I72" s="545">
        <f>C72*0.0001/'TC5'!B72</f>
        <v>7.0191138181723289E-3</v>
      </c>
      <c r="J72" s="551">
        <f>D72*0.0001/'TC5'!C72</f>
        <v>5.7835863026820533E-3</v>
      </c>
      <c r="K72" s="544">
        <f>E72*0.0001/'TC5'!D72</f>
        <v>5.7370436193076024E-3</v>
      </c>
      <c r="L72" s="551">
        <f>F72*0.0001/'TC5'!E72</f>
        <v>9.0867553475550995E-3</v>
      </c>
      <c r="M72" s="552">
        <f>G72*0.0001/'TC5'!F72</f>
        <v>7.1111749930210513E-3</v>
      </c>
      <c r="P72" s="540">
        <f>H72-'TC1'!J73</f>
        <v>0</v>
      </c>
    </row>
    <row r="73" spans="1:16" x14ac:dyDescent="0.2">
      <c r="A73" s="67">
        <v>1977</v>
      </c>
      <c r="B73" s="428">
        <f>avgpoinc!AQ66</f>
        <v>2988514.6643512188</v>
      </c>
      <c r="C73" s="319">
        <f>avgpoinc!AR66</f>
        <v>3119021.9235736104</v>
      </c>
      <c r="D73" s="524">
        <f>avgpoinc!AS66</f>
        <v>2551135.2790411953</v>
      </c>
      <c r="E73" s="524">
        <f>avgpoinc!AT66</f>
        <v>3390976.1978088836</v>
      </c>
      <c r="F73" s="524">
        <f>avgpoinc!AU66</f>
        <v>2778583.8222583225</v>
      </c>
      <c r="G73" s="62">
        <f>avgpoinc!AV66</f>
        <v>4716517.4988061376</v>
      </c>
      <c r="H73" s="534">
        <f>B73*0.0001/'TC5'!B73</f>
        <v>7.019308257372848E-3</v>
      </c>
      <c r="I73" s="545">
        <f>C73*0.0001/'TC5'!B73</f>
        <v>7.3258386864298872E-3</v>
      </c>
      <c r="J73" s="551">
        <f>D73*0.0001/'TC5'!C73</f>
        <v>6.0757943442797382E-3</v>
      </c>
      <c r="K73" s="544">
        <f>E73*0.0001/'TC5'!D73</f>
        <v>6.0365111986554467E-3</v>
      </c>
      <c r="L73" s="551">
        <f>F73*0.0001/'TC5'!E73</f>
        <v>9.3763475914312444E-3</v>
      </c>
      <c r="M73" s="552">
        <f>G73*0.0001/'TC5'!F73</f>
        <v>7.4438827596114967E-3</v>
      </c>
      <c r="P73" s="540">
        <f>H73-'TC1'!J74</f>
        <v>0</v>
      </c>
    </row>
    <row r="74" spans="1:16" x14ac:dyDescent="0.2">
      <c r="A74" s="67">
        <v>1978</v>
      </c>
      <c r="B74" s="428">
        <f>avgpoinc!AQ67</f>
        <v>3422719.4071634705</v>
      </c>
      <c r="C74" s="319">
        <f>avgpoinc!AR67</f>
        <v>3564354.5810867469</v>
      </c>
      <c r="D74" s="524">
        <f>avgpoinc!AS67</f>
        <v>2960676.4701570361</v>
      </c>
      <c r="E74" s="524">
        <f>avgpoinc!AT67</f>
        <v>3926976.409849281</v>
      </c>
      <c r="F74" s="524">
        <f>avgpoinc!AU67</f>
        <v>3118546.326475706</v>
      </c>
      <c r="G74" s="62">
        <f>avgpoinc!AV67</f>
        <v>5363111.175242777</v>
      </c>
      <c r="H74" s="534">
        <f>B74*0.0001/'TC5'!B74</f>
        <v>7.763472118296145E-3</v>
      </c>
      <c r="I74" s="545">
        <f>C74*0.0001/'TC5'!B74</f>
        <v>8.084731500944355E-3</v>
      </c>
      <c r="J74" s="551">
        <f>D74*0.0001/'TC5'!C74</f>
        <v>6.7841691201263599E-3</v>
      </c>
      <c r="K74" s="544">
        <f>E74*0.0001/'TC5'!D74</f>
        <v>6.7858026700654828E-3</v>
      </c>
      <c r="L74" s="551">
        <f>F74*0.0001/'TC5'!E74</f>
        <v>1.007635159540954E-2</v>
      </c>
      <c r="M74" s="552">
        <f>G74*0.0001/'TC5'!F74</f>
        <v>8.2256298633169855E-3</v>
      </c>
      <c r="P74" s="540">
        <f>H74-'TC1'!J75</f>
        <v>0</v>
      </c>
    </row>
    <row r="75" spans="1:16" x14ac:dyDescent="0.2">
      <c r="A75" s="72">
        <v>1979</v>
      </c>
      <c r="B75" s="429">
        <f>avgpoinc!AQ68</f>
        <v>4076053.0231986707</v>
      </c>
      <c r="C75" s="320">
        <f>avgpoinc!AR68</f>
        <v>4231228.4452260043</v>
      </c>
      <c r="D75" s="526">
        <f>avgpoinc!AS68</f>
        <v>3547139.1525138668</v>
      </c>
      <c r="E75" s="526">
        <f>avgpoinc!AT68</f>
        <v>4675045.0334280822</v>
      </c>
      <c r="F75" s="526">
        <f>avgpoinc!AU68</f>
        <v>3679997.0555321113</v>
      </c>
      <c r="G75" s="68">
        <f>avgpoinc!AV68</f>
        <v>6392143.2180526378</v>
      </c>
      <c r="H75" s="536">
        <f>B75*0.0001/'TC5'!B75</f>
        <v>9.2106945812702196E-3</v>
      </c>
      <c r="I75" s="547">
        <f>C75*0.0001/'TC5'!B75</f>
        <v>9.5613459125161171E-3</v>
      </c>
      <c r="J75" s="553">
        <f>D75*0.0001/'TC5'!C75</f>
        <v>8.1142475828528404E-3</v>
      </c>
      <c r="K75" s="547">
        <f>E75*0.0001/'TC5'!D75</f>
        <v>8.0745378509163839E-3</v>
      </c>
      <c r="L75" s="553">
        <f>F75*0.0001/'TC5'!E75</f>
        <v>1.1735780164599419E-2</v>
      </c>
      <c r="M75" s="554">
        <f>G75*0.0001/'TC5'!F75</f>
        <v>9.8094744607806206E-3</v>
      </c>
      <c r="P75" s="540">
        <f>H75-'TC1'!J76</f>
        <v>0</v>
      </c>
    </row>
    <row r="76" spans="1:16" x14ac:dyDescent="0.2">
      <c r="A76" s="67">
        <v>1980</v>
      </c>
      <c r="B76" s="428">
        <f>avgpoinc!AQ69</f>
        <v>3466722.0543059143</v>
      </c>
      <c r="C76" s="319">
        <f>avgpoinc!AR69</f>
        <v>3643318.8703970984</v>
      </c>
      <c r="D76" s="524">
        <f>avgpoinc!AS69</f>
        <v>3080939.82356208</v>
      </c>
      <c r="E76" s="524">
        <f>avgpoinc!AT69</f>
        <v>4213266.3419803921</v>
      </c>
      <c r="F76" s="524">
        <f>avgpoinc!AU69</f>
        <v>2932689.495988749</v>
      </c>
      <c r="G76" s="62">
        <f>avgpoinc!AV69</f>
        <v>5455968.4416328855</v>
      </c>
      <c r="H76" s="533">
        <f>B76*0.0001/'TC5'!B76</f>
        <v>8.0688847228884697E-3</v>
      </c>
      <c r="I76" s="544">
        <f>C76*0.0001/'TC5'!B76</f>
        <v>8.4799183532595634E-3</v>
      </c>
      <c r="J76" s="551">
        <f>D76*0.0001/'TC5'!C76</f>
        <v>7.3027508333325369E-3</v>
      </c>
      <c r="K76" s="544">
        <f>E76*0.0001/'TC5'!D76</f>
        <v>7.591521367430687E-3</v>
      </c>
      <c r="L76" s="551">
        <f>F76*0.0001/'TC5'!E76</f>
        <v>9.4037577509880066E-3</v>
      </c>
      <c r="M76" s="552">
        <f>G76*0.0001/'TC5'!F76</f>
        <v>8.6715184152126312E-3</v>
      </c>
      <c r="P76" s="540">
        <f>H76-'TC1'!J77</f>
        <v>0</v>
      </c>
    </row>
    <row r="77" spans="1:16" x14ac:dyDescent="0.2">
      <c r="A77" s="67">
        <v>1981</v>
      </c>
      <c r="B77" s="428">
        <f>avgpoinc!AQ70</f>
        <v>4028178.6761810668</v>
      </c>
      <c r="C77" s="319">
        <f>avgpoinc!AR70</f>
        <v>4193042.8724242547</v>
      </c>
      <c r="D77" s="524">
        <f>avgpoinc!AS70</f>
        <v>3593047.5174674178</v>
      </c>
      <c r="E77" s="524">
        <f>avgpoinc!AT70</f>
        <v>4719314.4421072481</v>
      </c>
      <c r="F77" s="524">
        <f>avgpoinc!AU70</f>
        <v>3553118.2014428535</v>
      </c>
      <c r="G77" s="62">
        <f>avgpoinc!AV70</f>
        <v>6306727.8031660933</v>
      </c>
      <c r="H77" s="533">
        <f>B77*0.0001/'TC5'!B77</f>
        <v>9.3041630461812002E-3</v>
      </c>
      <c r="I77" s="544">
        <f>C77*0.0001/'TC5'!B77</f>
        <v>9.6849612891674024E-3</v>
      </c>
      <c r="J77" s="551">
        <f>D77*0.0001/'TC5'!C77</f>
        <v>8.5490718483924848E-3</v>
      </c>
      <c r="K77" s="544">
        <f>E77*0.0001/'TC5'!D77</f>
        <v>8.5469065234065038E-3</v>
      </c>
      <c r="L77" s="551">
        <f>F77*0.0001/'TC5'!E77</f>
        <v>1.1062485165894032E-2</v>
      </c>
      <c r="M77" s="552">
        <f>G77*0.0001/'TC5'!F77</f>
        <v>9.9881729111075384E-3</v>
      </c>
      <c r="P77" s="540">
        <f>H77-'TC1'!J78</f>
        <v>0</v>
      </c>
    </row>
    <row r="78" spans="1:16" x14ac:dyDescent="0.2">
      <c r="A78" s="67">
        <v>1982</v>
      </c>
      <c r="B78" s="428">
        <f>avgpoinc!AQ71</f>
        <v>5047563.9989996823</v>
      </c>
      <c r="C78" s="319">
        <f>avgpoinc!AR71</f>
        <v>5179731.13247767</v>
      </c>
      <c r="D78" s="524">
        <f>avgpoinc!AS71</f>
        <v>4437420.4171495615</v>
      </c>
      <c r="E78" s="524">
        <f>avgpoinc!AT71</f>
        <v>5809634.8162225345</v>
      </c>
      <c r="F78" s="524">
        <f>avgpoinc!AU71</f>
        <v>4540432.5813099854</v>
      </c>
      <c r="G78" s="62">
        <f>avgpoinc!AV71</f>
        <v>7861978.7326678755</v>
      </c>
      <c r="H78" s="533">
        <f>B78*0.0001/'TC5'!B78</f>
        <v>1.2054822407662868E-2</v>
      </c>
      <c r="I78" s="544">
        <f>C78*0.0001/'TC5'!B78</f>
        <v>1.2370469979941847E-2</v>
      </c>
      <c r="J78" s="551">
        <f>D78*0.0001/'TC5'!C78</f>
        <v>1.1027193628251553E-2</v>
      </c>
      <c r="K78" s="544">
        <f>E78*0.0001/'TC5'!D78</f>
        <v>1.0939570143818855E-2</v>
      </c>
      <c r="L78" s="551">
        <f>F78*0.0001/'TC5'!E78</f>
        <v>1.4363526366651056E-2</v>
      </c>
      <c r="M78" s="552">
        <f>G78*0.0001/'TC5'!F78</f>
        <v>1.2903927825391293E-2</v>
      </c>
      <c r="P78" s="540">
        <f>H78-'TC1'!J79</f>
        <v>0</v>
      </c>
    </row>
    <row r="79" spans="1:16" x14ac:dyDescent="0.2">
      <c r="A79" s="67">
        <v>1983</v>
      </c>
      <c r="B79" s="428">
        <f>avgpoinc!AQ72</f>
        <v>5748001.049415526</v>
      </c>
      <c r="C79" s="319">
        <f>avgpoinc!AR72</f>
        <v>5908129.7597036185</v>
      </c>
      <c r="D79" s="524">
        <f>avgpoinc!AS72</f>
        <v>5000632.4292114116</v>
      </c>
      <c r="E79" s="524">
        <f>avgpoinc!AT72</f>
        <v>6512018.210593665</v>
      </c>
      <c r="F79" s="524">
        <f>avgpoinc!AU72</f>
        <v>5221643.7922119834</v>
      </c>
      <c r="G79" s="62">
        <f>avgpoinc!AV72</f>
        <v>8747250.6123220958</v>
      </c>
      <c r="H79" s="533">
        <f>B79*0.0001/'TC5'!B79</f>
        <v>1.3515936210751537E-2</v>
      </c>
      <c r="I79" s="544">
        <f>C79*0.0001/'TC5'!B79</f>
        <v>1.38924652710557E-2</v>
      </c>
      <c r="J79" s="551">
        <f>D79*0.0001/'TC5'!C79</f>
        <v>1.2326658703386785E-2</v>
      </c>
      <c r="K79" s="544">
        <f>E79*0.0001/'TC5'!D79</f>
        <v>1.2251747772097589E-2</v>
      </c>
      <c r="L79" s="551">
        <f>F79*0.0001/'TC5'!E79</f>
        <v>1.5907520428299897E-2</v>
      </c>
      <c r="M79" s="552">
        <f>G79*0.0001/'TC5'!F79</f>
        <v>1.420297659933567E-2</v>
      </c>
      <c r="P79" s="540">
        <f>H79-'TC1'!J80</f>
        <v>0</v>
      </c>
    </row>
    <row r="80" spans="1:16" x14ac:dyDescent="0.2">
      <c r="A80" s="67">
        <v>1984</v>
      </c>
      <c r="B80" s="428">
        <f>avgpoinc!AQ73</f>
        <v>6558659.6350916792</v>
      </c>
      <c r="C80" s="319">
        <f>avgpoinc!AR73</f>
        <v>6758893.3500783052</v>
      </c>
      <c r="D80" s="524">
        <f>avgpoinc!AS73</f>
        <v>6146448.3167511066</v>
      </c>
      <c r="E80" s="524">
        <f>avgpoinc!AT73</f>
        <v>7720523.7137462357</v>
      </c>
      <c r="F80" s="524">
        <f>avgpoinc!AU73</f>
        <v>5679078.8271870567</v>
      </c>
      <c r="G80" s="62">
        <f>avgpoinc!AV73</f>
        <v>10084290.905103784</v>
      </c>
      <c r="H80" s="533">
        <f>B80*0.0001/'TC5'!B80</f>
        <v>1.4458504505455492E-2</v>
      </c>
      <c r="I80" s="544">
        <f>C80*0.0001/'TC5'!B80</f>
        <v>1.4899917878210543E-2</v>
      </c>
      <c r="J80" s="551">
        <f>D80*0.0001/'TC5'!C80</f>
        <v>1.4350176788866518E-2</v>
      </c>
      <c r="K80" s="544">
        <f>E80*0.0001/'TC5'!D80</f>
        <v>1.3690970838069918E-2</v>
      </c>
      <c r="L80" s="551">
        <f>F80*0.0001/'TC5'!E80</f>
        <v>1.6126669943332669E-2</v>
      </c>
      <c r="M80" s="552">
        <f>G80*0.0001/'TC5'!F80</f>
        <v>1.5360884368419647E-2</v>
      </c>
      <c r="P80" s="540">
        <f>H80-'TC1'!J81</f>
        <v>0</v>
      </c>
    </row>
    <row r="81" spans="1:16" x14ac:dyDescent="0.2">
      <c r="A81" s="67">
        <v>1985</v>
      </c>
      <c r="B81" s="428">
        <f>avgpoinc!AQ74</f>
        <v>7029728.4119314514</v>
      </c>
      <c r="C81" s="319">
        <f>avgpoinc!AR74</f>
        <v>7198366.6682554763</v>
      </c>
      <c r="D81" s="524">
        <f>avgpoinc!AS74</f>
        <v>6261782.241650912</v>
      </c>
      <c r="E81" s="524">
        <f>avgpoinc!AT74</f>
        <v>7663395.9783667373</v>
      </c>
      <c r="F81" s="524">
        <f>avgpoinc!AU74</f>
        <v>6774073.5278341426</v>
      </c>
      <c r="G81" s="62">
        <f>avgpoinc!AV74</f>
        <v>10258908.65192464</v>
      </c>
      <c r="H81" s="533">
        <f>B81*0.0001/'TC5'!B81</f>
        <v>1.5234576538205147E-2</v>
      </c>
      <c r="I81" s="544">
        <f>C81*0.0001/'TC5'!B81</f>
        <v>1.5600043348968031E-2</v>
      </c>
      <c r="J81" s="551">
        <f>D81*0.0001/'TC5'!C81</f>
        <v>1.4406396076083187E-2</v>
      </c>
      <c r="K81" s="544">
        <f>E81*0.0001/'TC5'!D81</f>
        <v>1.3380103744566439E-2</v>
      </c>
      <c r="L81" s="551">
        <f>F81*0.0001/'TC5'!E81</f>
        <v>1.882904767990112E-2</v>
      </c>
      <c r="M81" s="552">
        <f>G81*0.0001/'TC5'!F81</f>
        <v>1.5430231578648085E-2</v>
      </c>
      <c r="P81" s="540">
        <f>H81-'TC1'!J82</f>
        <v>0</v>
      </c>
    </row>
    <row r="82" spans="1:16" x14ac:dyDescent="0.2">
      <c r="A82" s="67">
        <v>1986</v>
      </c>
      <c r="B82" s="428">
        <f>avgpoinc!AQ75</f>
        <v>5885495.0628758855</v>
      </c>
      <c r="C82" s="319">
        <f>avgpoinc!AR75</f>
        <v>6118506.6231679888</v>
      </c>
      <c r="D82" s="524">
        <f>avgpoinc!AS75</f>
        <v>5497720.7409454267</v>
      </c>
      <c r="E82" s="524">
        <f>avgpoinc!AT75</f>
        <v>6943172.5583189372</v>
      </c>
      <c r="F82" s="524">
        <f>avgpoinc!AU75</f>
        <v>5209247.029645117</v>
      </c>
      <c r="G82" s="62">
        <f>avgpoinc!AV75</f>
        <v>8970384.6648120452</v>
      </c>
      <c r="H82" s="533">
        <f>B82*0.0001/'TC5'!B82</f>
        <v>1.2642672285437586E-2</v>
      </c>
      <c r="I82" s="544">
        <f>C82*0.0001/'TC5'!B82</f>
        <v>1.3143206015229225E-2</v>
      </c>
      <c r="J82" s="551">
        <f>D82*0.0001/'TC5'!C82</f>
        <v>1.2473693117499353E-2</v>
      </c>
      <c r="K82" s="544">
        <f>E82*0.0001/'TC5'!D82</f>
        <v>1.1967860162258146E-2</v>
      </c>
      <c r="L82" s="551">
        <f>F82*0.0001/'TC5'!E82</f>
        <v>1.4399830251932146E-2</v>
      </c>
      <c r="M82" s="552">
        <f>G82*0.0001/'TC5'!F82</f>
        <v>1.3476353138685226E-2</v>
      </c>
      <c r="P82" s="540">
        <f>H82-'TC1'!J83</f>
        <v>0</v>
      </c>
    </row>
    <row r="83" spans="1:16" x14ac:dyDescent="0.2">
      <c r="A83" s="67">
        <v>1987</v>
      </c>
      <c r="B83" s="428">
        <f>avgpoinc!AQ76</f>
        <v>7722472.3820878007</v>
      </c>
      <c r="C83" s="319">
        <f>avgpoinc!AR76</f>
        <v>7996020.2578175412</v>
      </c>
      <c r="D83" s="524">
        <f>avgpoinc!AS76</f>
        <v>7262208.9320984911</v>
      </c>
      <c r="E83" s="524">
        <f>avgpoinc!AT76</f>
        <v>9463823.2406851482</v>
      </c>
      <c r="F83" s="524">
        <f>avgpoinc!AU76</f>
        <v>6372839.5698391674</v>
      </c>
      <c r="G83" s="62">
        <f>avgpoinc!AV76</f>
        <v>11707070.015334105</v>
      </c>
      <c r="H83" s="533">
        <f>B83*0.0001/'TC5'!B83</f>
        <v>1.6101518645882607E-2</v>
      </c>
      <c r="I83" s="544">
        <f>C83*0.0001/'TC5'!B83</f>
        <v>1.6671871766448017E-2</v>
      </c>
      <c r="J83" s="551">
        <f>D83*0.0001/'TC5'!C83</f>
        <v>1.5691716223955154E-2</v>
      </c>
      <c r="K83" s="544">
        <f>E83*0.0001/'TC5'!D83</f>
        <v>1.5874220058321956E-2</v>
      </c>
      <c r="L83" s="551">
        <f>F83*0.0001/'TC5'!E83</f>
        <v>1.7105657607316971E-2</v>
      </c>
      <c r="M83" s="552">
        <f>G83*0.0001/'TC5'!F83</f>
        <v>1.7204655334353447E-2</v>
      </c>
      <c r="P83" s="540">
        <f>H83-'TC1'!J84</f>
        <v>0</v>
      </c>
    </row>
    <row r="84" spans="1:16" x14ac:dyDescent="0.2">
      <c r="A84" s="67">
        <v>1988</v>
      </c>
      <c r="B84" s="428">
        <f>avgpoinc!AQ77</f>
        <v>9768135.9953486547</v>
      </c>
      <c r="C84" s="319">
        <f>avgpoinc!AR77</f>
        <v>10229138.929859215</v>
      </c>
      <c r="D84" s="524">
        <f>avgpoinc!AS77</f>
        <v>9629076.0932587236</v>
      </c>
      <c r="E84" s="524">
        <f>avgpoinc!AT77</f>
        <v>12398899.548840798</v>
      </c>
      <c r="F84" s="524">
        <f>avgpoinc!AU77</f>
        <v>7720987.9796126494</v>
      </c>
      <c r="G84" s="62">
        <f>avgpoinc!AV77</f>
        <v>14911773.821675096</v>
      </c>
      <c r="H84" s="533">
        <f>B84*0.0001/'TC5'!B84</f>
        <v>1.9545383751392365E-2</v>
      </c>
      <c r="I84" s="544">
        <f>C84*0.0001/'TC5'!B84</f>
        <v>2.0467819646000866E-2</v>
      </c>
      <c r="J84" s="551">
        <f>D84*0.0001/'TC5'!C84</f>
        <v>1.9786451011896133E-2</v>
      </c>
      <c r="K84" s="544">
        <f>E84*0.0001/'TC5'!D84</f>
        <v>1.9862750545144081E-2</v>
      </c>
      <c r="L84" s="551">
        <f>F84*0.0001/'TC5'!E84</f>
        <v>2.0071420818567276E-2</v>
      </c>
      <c r="M84" s="552">
        <f>G84*0.0001/'TC5'!F84</f>
        <v>2.1085433661937714E-2</v>
      </c>
      <c r="P84" s="540">
        <f>H84-'TC1'!J85</f>
        <v>0</v>
      </c>
    </row>
    <row r="85" spans="1:16" x14ac:dyDescent="0.2">
      <c r="A85" s="72">
        <v>1989</v>
      </c>
      <c r="B85" s="429">
        <f>avgpoinc!AQ78</f>
        <v>9101025.497762857</v>
      </c>
      <c r="C85" s="320">
        <f>avgpoinc!AR78</f>
        <v>9452213.4792128671</v>
      </c>
      <c r="D85" s="526">
        <f>avgpoinc!AS78</f>
        <v>8843386.755161617</v>
      </c>
      <c r="E85" s="526">
        <f>avgpoinc!AT78</f>
        <v>11364748.15850137</v>
      </c>
      <c r="F85" s="526">
        <f>avgpoinc!AU78</f>
        <v>7293054.8474516952</v>
      </c>
      <c r="G85" s="68">
        <f>avgpoinc!AV78</f>
        <v>13770701.114000304</v>
      </c>
      <c r="H85" s="536">
        <f>B85*0.0001/'TC5'!B85</f>
        <v>1.7993656918406487E-2</v>
      </c>
      <c r="I85" s="547">
        <f>C85*0.0001/'TC5'!B85</f>
        <v>1.8687991425395015E-2</v>
      </c>
      <c r="J85" s="553">
        <f>D85*0.0001/'TC5'!C85</f>
        <v>1.8015369772911072E-2</v>
      </c>
      <c r="K85" s="547">
        <f>E85*0.0001/'TC5'!D85</f>
        <v>1.8173608928918842E-2</v>
      </c>
      <c r="L85" s="553">
        <f>F85*0.0001/'TC5'!E85</f>
        <v>1.8419954925775531E-2</v>
      </c>
      <c r="M85" s="554">
        <f>G85*0.0001/'TC5'!F85</f>
        <v>1.9329920411109924E-2</v>
      </c>
      <c r="P85" s="540">
        <f>H85-'TC1'!J86</f>
        <v>0</v>
      </c>
    </row>
    <row r="86" spans="1:16" x14ac:dyDescent="0.2">
      <c r="A86" s="67">
        <v>1990</v>
      </c>
      <c r="B86" s="428">
        <f>avgpoinc!AQ79</f>
        <v>9014757.641642902</v>
      </c>
      <c r="C86" s="319">
        <f>avgpoinc!AR79</f>
        <v>9413544.8963147569</v>
      </c>
      <c r="D86" s="524">
        <f>avgpoinc!AS79</f>
        <v>8907956.516682487</v>
      </c>
      <c r="E86" s="524">
        <f>avgpoinc!AT79</f>
        <v>11453422.4554164</v>
      </c>
      <c r="F86" s="524">
        <f>avgpoinc!AU79</f>
        <v>7135555.6983238598</v>
      </c>
      <c r="G86" s="62">
        <f>avgpoinc!AV79</f>
        <v>13531776.613025995</v>
      </c>
      <c r="H86" s="533">
        <f>B86*0.0001/'TC5'!B86</f>
        <v>1.7838878557085991E-2</v>
      </c>
      <c r="I86" s="544">
        <f>C86*0.0001/'TC5'!B86</f>
        <v>1.8628019839525223E-2</v>
      </c>
      <c r="J86" s="551">
        <f>D86*0.0001/'TC5'!C86</f>
        <v>1.8152136355638501E-2</v>
      </c>
      <c r="K86" s="544">
        <f>E86*0.0001/'TC5'!D86</f>
        <v>1.8382333219051365E-2</v>
      </c>
      <c r="L86" s="551">
        <f>F86*0.0001/'TC5'!E86</f>
        <v>1.7975153401494026E-2</v>
      </c>
      <c r="M86" s="552">
        <f>G86*0.0001/'TC5'!F86</f>
        <v>1.90675612539053E-2</v>
      </c>
      <c r="P86" s="540">
        <f>H86-'TC1'!J87</f>
        <v>0</v>
      </c>
    </row>
    <row r="87" spans="1:16" x14ac:dyDescent="0.2">
      <c r="A87" s="67">
        <v>1991</v>
      </c>
      <c r="B87" s="428">
        <f>avgpoinc!AQ80</f>
        <v>7979991.4296049131</v>
      </c>
      <c r="C87" s="319">
        <f>avgpoinc!AR80</f>
        <v>8289423.2476130407</v>
      </c>
      <c r="D87" s="524">
        <f>avgpoinc!AS80</f>
        <v>7758993.1451283274</v>
      </c>
      <c r="E87" s="524">
        <f>avgpoinc!AT80</f>
        <v>9919598.0352218058</v>
      </c>
      <c r="F87" s="524">
        <f>avgpoinc!AU80</f>
        <v>6440996.4545651153</v>
      </c>
      <c r="G87" s="62">
        <f>avgpoinc!AV80</f>
        <v>11969972.432265928</v>
      </c>
      <c r="H87" s="533">
        <f>B87*0.0001/'TC5'!B87</f>
        <v>1.6121197491884232E-2</v>
      </c>
      <c r="I87" s="544">
        <f>C87*0.0001/'TC5'!B87</f>
        <v>1.6746312379837033E-2</v>
      </c>
      <c r="J87" s="551">
        <f>D87*0.0001/'TC5'!C87</f>
        <v>1.6215462237596512E-2</v>
      </c>
      <c r="K87" s="544">
        <f>E87*0.0001/'TC5'!D87</f>
        <v>1.6484115272760391E-2</v>
      </c>
      <c r="L87" s="551">
        <f>F87*0.0001/'TC5'!E87</f>
        <v>1.6239486634731293E-2</v>
      </c>
      <c r="M87" s="552">
        <f>G87*0.0001/'TC5'!F87</f>
        <v>1.7272766679525375E-2</v>
      </c>
      <c r="P87" s="540">
        <f>H87-'TC1'!J88</f>
        <v>0</v>
      </c>
    </row>
    <row r="88" spans="1:16" x14ac:dyDescent="0.2">
      <c r="A88" s="67">
        <v>1992</v>
      </c>
      <c r="B88" s="428">
        <f>avgpoinc!AQ81</f>
        <v>9108849.4748214334</v>
      </c>
      <c r="C88" s="319">
        <f>avgpoinc!AR81</f>
        <v>9574907.7159555983</v>
      </c>
      <c r="D88" s="524">
        <f>avgpoinc!AS81</f>
        <v>8938931.8796443138</v>
      </c>
      <c r="E88" s="524">
        <f>avgpoinc!AT81</f>
        <v>12212924.536392167</v>
      </c>
      <c r="F88" s="524">
        <f>avgpoinc!AU81</f>
        <v>6641479.1373365205</v>
      </c>
      <c r="G88" s="62">
        <f>avgpoinc!AV81</f>
        <v>13606919.67810435</v>
      </c>
      <c r="H88" s="533">
        <f>B88*0.0001/'TC5'!B88</f>
        <v>1.8052451312541965E-2</v>
      </c>
      <c r="I88" s="544">
        <f>C88*0.0001/'TC5'!B88</f>
        <v>1.8976112827658657E-2</v>
      </c>
      <c r="J88" s="551">
        <f>D88*0.0001/'TC5'!C88</f>
        <v>1.8287114799022671E-2</v>
      </c>
      <c r="K88" s="544">
        <f>E88*0.0001/'TC5'!D88</f>
        <v>1.993151567876339E-2</v>
      </c>
      <c r="L88" s="551">
        <f>F88*0.0001/'TC5'!E88</f>
        <v>1.6366053372621536E-2</v>
      </c>
      <c r="M88" s="552">
        <f>G88*0.0001/'TC5'!F88</f>
        <v>1.9360125064849854E-2</v>
      </c>
      <c r="P88" s="540">
        <f>H88-'TC1'!J89</f>
        <v>0</v>
      </c>
    </row>
    <row r="89" spans="1:16" x14ac:dyDescent="0.2">
      <c r="A89" s="67">
        <v>1993</v>
      </c>
      <c r="B89" s="428">
        <f>avgpoinc!AQ82</f>
        <v>8179575.652345839</v>
      </c>
      <c r="C89" s="319">
        <f>avgpoinc!AR82</f>
        <v>8504112.5491509624</v>
      </c>
      <c r="D89" s="524">
        <f>avgpoinc!AS82</f>
        <v>8002913.039527433</v>
      </c>
      <c r="E89" s="524">
        <f>avgpoinc!AT82</f>
        <v>10091427.267529918</v>
      </c>
      <c r="F89" s="524">
        <f>avgpoinc!AU82</f>
        <v>6716373.5202870639</v>
      </c>
      <c r="G89" s="62">
        <f>avgpoinc!AV82</f>
        <v>12231399.758909993</v>
      </c>
      <c r="H89" s="533">
        <f>B89*0.0001/'TC5'!B89</f>
        <v>1.6073916107416149E-2</v>
      </c>
      <c r="I89" s="544">
        <f>C89*0.0001/'TC5'!B89</f>
        <v>1.6711672767996781E-2</v>
      </c>
      <c r="J89" s="551">
        <f>D89*0.0001/'TC5'!C89</f>
        <v>1.6197308897972107E-2</v>
      </c>
      <c r="K89" s="544">
        <f>E89*0.0001/'TC5'!D89</f>
        <v>1.6293002292513847E-2</v>
      </c>
      <c r="L89" s="551">
        <f>F89*0.0001/'TC5'!E89</f>
        <v>1.6427233815193176E-2</v>
      </c>
      <c r="M89" s="552">
        <f>G89*0.0001/'TC5'!F89</f>
        <v>1.7276884987950322E-2</v>
      </c>
      <c r="P89" s="540">
        <f>H89-'TC1'!J90</f>
        <v>0</v>
      </c>
    </row>
    <row r="90" spans="1:16" x14ac:dyDescent="0.2">
      <c r="A90" s="67">
        <v>1994</v>
      </c>
      <c r="B90" s="428">
        <f>avgpoinc!AQ83</f>
        <v>8005463.8723797929</v>
      </c>
      <c r="C90" s="319">
        <f>avgpoinc!AR83</f>
        <v>8289815.254181955</v>
      </c>
      <c r="D90" s="524">
        <f>avgpoinc!AS83</f>
        <v>7452261.8402563529</v>
      </c>
      <c r="E90" s="524">
        <f>avgpoinc!AT83</f>
        <v>9678687.5331848431</v>
      </c>
      <c r="F90" s="524">
        <f>avgpoinc!AU83</f>
        <v>6687749.4843965145</v>
      </c>
      <c r="G90" s="62">
        <f>avgpoinc!AV83</f>
        <v>11894843.941288168</v>
      </c>
      <c r="H90" s="533">
        <f>B90*0.0001/'TC5'!B90</f>
        <v>1.5234111808240412E-2</v>
      </c>
      <c r="I90" s="544">
        <f>C90*0.0001/'TC5'!B90</f>
        <v>1.577522233128548E-2</v>
      </c>
      <c r="J90" s="551">
        <f>D90*0.0001/'TC5'!C90</f>
        <v>1.4627856202423571E-2</v>
      </c>
      <c r="K90" s="544">
        <f>E90*0.0001/'TC5'!D90</f>
        <v>1.5177629888057709E-2</v>
      </c>
      <c r="L90" s="551">
        <f>F90*0.0001/'TC5'!E90</f>
        <v>1.5815770253539085E-2</v>
      </c>
      <c r="M90" s="552">
        <f>G90*0.0001/'TC5'!F90</f>
        <v>1.631247811019421E-2</v>
      </c>
      <c r="P90" s="540">
        <f>H90-'TC1'!J91</f>
        <v>0</v>
      </c>
    </row>
    <row r="91" spans="1:16" x14ac:dyDescent="0.2">
      <c r="A91" s="67">
        <v>1995</v>
      </c>
      <c r="B91" s="428">
        <f>avgpoinc!AQ84</f>
        <v>8649493.9255933817</v>
      </c>
      <c r="C91" s="319">
        <f>avgpoinc!AR84</f>
        <v>8985644.1577504091</v>
      </c>
      <c r="D91" s="524">
        <f>avgpoinc!AS84</f>
        <v>8461356.2616062015</v>
      </c>
      <c r="E91" s="524">
        <f>avgpoinc!AT84</f>
        <v>10740008.347285744</v>
      </c>
      <c r="F91" s="524">
        <f>avgpoinc!AU84</f>
        <v>7021380.1197276143</v>
      </c>
      <c r="G91" s="62">
        <f>avgpoinc!AV84</f>
        <v>12809180.485611355</v>
      </c>
      <c r="H91" s="533">
        <f>B91*0.0001/'TC5'!B91</f>
        <v>1.6105750575661659E-2</v>
      </c>
      <c r="I91" s="544">
        <f>C91*0.0001/'TC5'!B91</f>
        <v>1.6731677576899529E-2</v>
      </c>
      <c r="J91" s="551">
        <f>D91*0.0001/'TC5'!C91</f>
        <v>1.6293751075863838E-2</v>
      </c>
      <c r="K91" s="544">
        <f>E91*0.0001/'TC5'!D91</f>
        <v>1.6561362892389294E-2</v>
      </c>
      <c r="L91" s="551">
        <f>F91*0.0001/'TC5'!E91</f>
        <v>1.6093904152512554E-2</v>
      </c>
      <c r="M91" s="552">
        <f>G91*0.0001/'TC5'!F91</f>
        <v>1.7210088670253754E-2</v>
      </c>
      <c r="P91" s="540">
        <f>H91-'TC1'!J92</f>
        <v>0</v>
      </c>
    </row>
    <row r="92" spans="1:16" x14ac:dyDescent="0.2">
      <c r="A92" s="67">
        <v>1996</v>
      </c>
      <c r="B92" s="428">
        <f>avgpoinc!AQ85</f>
        <v>10042770.317218952</v>
      </c>
      <c r="C92" s="319">
        <f>avgpoinc!AR85</f>
        <v>10446933.179639664</v>
      </c>
      <c r="D92" s="524">
        <f>avgpoinc!AS85</f>
        <v>9958505.3352944534</v>
      </c>
      <c r="E92" s="524">
        <f>avgpoinc!AT85</f>
        <v>12899121.380679609</v>
      </c>
      <c r="F92" s="524">
        <f>avgpoinc!AU85</f>
        <v>7727396.8780376147</v>
      </c>
      <c r="G92" s="62">
        <f>avgpoinc!AV85</f>
        <v>14848700.215134563</v>
      </c>
      <c r="H92" s="533">
        <f>B92*0.0001/'TC5'!B92</f>
        <v>1.8128087744116783E-2</v>
      </c>
      <c r="I92" s="544">
        <f>C92*0.0001/'TC5'!B92</f>
        <v>1.8857637420296669E-2</v>
      </c>
      <c r="J92" s="551">
        <f>D92*0.0001/'TC5'!C92</f>
        <v>1.8744960427284244E-2</v>
      </c>
      <c r="K92" s="544">
        <f>E92*0.0001/'TC5'!D92</f>
        <v>1.9459618255496022E-2</v>
      </c>
      <c r="L92" s="551">
        <f>F92*0.0001/'TC5'!E92</f>
        <v>1.7039436846971512E-2</v>
      </c>
      <c r="M92" s="552">
        <f>G92*0.0001/'TC5'!F92</f>
        <v>1.947036013007164E-2</v>
      </c>
      <c r="P92" s="540">
        <f>H92-'TC1'!J93</f>
        <v>0</v>
      </c>
    </row>
    <row r="93" spans="1:16" x14ac:dyDescent="0.2">
      <c r="A93" s="67">
        <v>1997</v>
      </c>
      <c r="B93" s="428">
        <f>avgpoinc!AQ86</f>
        <v>11543529.260676742</v>
      </c>
      <c r="C93" s="319">
        <f>avgpoinc!AR86</f>
        <v>12073994.323304737</v>
      </c>
      <c r="D93" s="524">
        <f>avgpoinc!AS86</f>
        <v>11640483.493886502</v>
      </c>
      <c r="E93" s="524">
        <f>avgpoinc!AT86</f>
        <v>14574462.773529552</v>
      </c>
      <c r="F93" s="524">
        <f>avgpoinc!AU86</f>
        <v>9216485.4766307455</v>
      </c>
      <c r="G93" s="62">
        <f>avgpoinc!AV86</f>
        <v>17121525.766866386</v>
      </c>
      <c r="H93" s="533">
        <f>B93*0.0001/'TC5'!B93</f>
        <v>2.0106704905629155E-2</v>
      </c>
      <c r="I93" s="544">
        <f>C93*0.0001/'TC5'!B93</f>
        <v>2.1030677482485768E-2</v>
      </c>
      <c r="J93" s="551">
        <f>D93*0.0001/'TC5'!C93</f>
        <v>2.1114248782396313E-2</v>
      </c>
      <c r="K93" s="544">
        <f>E93*0.0001/'TC5'!D93</f>
        <v>2.1066602319478992E-2</v>
      </c>
      <c r="L93" s="551">
        <f>F93*0.0001/'TC5'!E93</f>
        <v>1.9728794693946838E-2</v>
      </c>
      <c r="M93" s="552">
        <f>G93*0.0001/'TC5'!F93</f>
        <v>2.1683376282453537E-2</v>
      </c>
      <c r="P93" s="540">
        <f>H93-'TC1'!J94</f>
        <v>0</v>
      </c>
    </row>
    <row r="94" spans="1:16" x14ac:dyDescent="0.2">
      <c r="A94" s="67">
        <v>1998</v>
      </c>
      <c r="B94" s="428">
        <f>avgpoinc!AQ87</f>
        <v>12300352.602660351</v>
      </c>
      <c r="C94" s="319">
        <f>avgpoinc!AR87</f>
        <v>12979075.32956326</v>
      </c>
      <c r="D94" s="524">
        <f>avgpoinc!AS87</f>
        <v>12322432.319435615</v>
      </c>
      <c r="E94" s="524">
        <f>avgpoinc!AT87</f>
        <v>16106288.763583465</v>
      </c>
      <c r="F94" s="524">
        <f>avgpoinc!AU87</f>
        <v>9358787.3339413982</v>
      </c>
      <c r="G94" s="62">
        <f>avgpoinc!AV87</f>
        <v>18230479.89318205</v>
      </c>
      <c r="H94" s="533">
        <f>B94*0.0001/'TC5'!B94</f>
        <v>2.0635146647691727E-2</v>
      </c>
      <c r="I94" s="544">
        <f>C94*0.0001/'TC5'!B94</f>
        <v>2.1773776039481166E-2</v>
      </c>
      <c r="J94" s="551">
        <f>D94*0.0001/'TC5'!C94</f>
        <v>2.1381661295890805E-2</v>
      </c>
      <c r="K94" s="544">
        <f>E94*0.0001/'TC5'!D94</f>
        <v>2.2436259314417839E-2</v>
      </c>
      <c r="L94" s="551">
        <f>F94*0.0001/'TC5'!E94</f>
        <v>1.9296078011393547E-2</v>
      </c>
      <c r="M94" s="552">
        <f>G94*0.0001/'TC5'!F94</f>
        <v>2.2304750978946686E-2</v>
      </c>
      <c r="P94" s="540">
        <f>H94-'TC1'!J95</f>
        <v>0</v>
      </c>
    </row>
    <row r="95" spans="1:16" x14ac:dyDescent="0.2">
      <c r="A95" s="72">
        <v>1999</v>
      </c>
      <c r="B95" s="429">
        <f>avgpoinc!AQ88</f>
        <v>13418845.965100914</v>
      </c>
      <c r="C95" s="320">
        <f>avgpoinc!AR88</f>
        <v>14298342.066104848</v>
      </c>
      <c r="D95" s="526">
        <f>avgpoinc!AS88</f>
        <v>13857742.507587442</v>
      </c>
      <c r="E95" s="526">
        <f>avgpoinc!AT88</f>
        <v>18377118.626822799</v>
      </c>
      <c r="F95" s="526">
        <f>avgpoinc!AU88</f>
        <v>9566734.0871458203</v>
      </c>
      <c r="G95" s="68">
        <f>avgpoinc!AV88</f>
        <v>19904126.914001718</v>
      </c>
      <c r="H95" s="536">
        <f>B95*0.0001/'TC5'!B95</f>
        <v>2.1857324987649918E-2</v>
      </c>
      <c r="I95" s="547">
        <f>C95*0.0001/'TC5'!B95</f>
        <v>2.3289894685149189E-2</v>
      </c>
      <c r="J95" s="553">
        <f>D95*0.0001/'TC5'!C95</f>
        <v>2.3280546069145203E-2</v>
      </c>
      <c r="K95" s="547">
        <f>E95*0.0001/'TC5'!D95</f>
        <v>2.4813974276185036E-2</v>
      </c>
      <c r="L95" s="553">
        <f>F95*0.0001/'TC5'!E95</f>
        <v>1.9185982644557949E-2</v>
      </c>
      <c r="M95" s="554">
        <f>G95*0.0001/'TC5'!F95</f>
        <v>2.3745296522974971E-2</v>
      </c>
      <c r="P95" s="540">
        <f>H95-'TC1'!J96</f>
        <v>0</v>
      </c>
    </row>
    <row r="96" spans="1:16" x14ac:dyDescent="0.2">
      <c r="A96" s="77">
        <v>2000</v>
      </c>
      <c r="B96" s="430">
        <f>avgpoinc!AQ89</f>
        <v>15433640.286215736</v>
      </c>
      <c r="C96" s="321">
        <f>avgpoinc!AR89</f>
        <v>16544664.300879404</v>
      </c>
      <c r="D96" s="528">
        <f>avgpoinc!AS89</f>
        <v>15342003.043632124</v>
      </c>
      <c r="E96" s="528">
        <f>avgpoinc!AT89</f>
        <v>21234937.141360708</v>
      </c>
      <c r="F96" s="528">
        <f>avgpoinc!AU89</f>
        <v>10942826.680869833</v>
      </c>
      <c r="G96" s="74">
        <f>avgpoinc!AV89</f>
        <v>22880159.636751626</v>
      </c>
      <c r="H96" s="537">
        <f>B96*0.0001/'TC5'!B96</f>
        <v>2.4327740073204041E-2</v>
      </c>
      <c r="I96" s="548">
        <f>C96*0.0001/'TC5'!B96</f>
        <v>2.6079025119543079E-2</v>
      </c>
      <c r="J96" s="555">
        <f>D96*0.0001/'TC5'!C96</f>
        <v>2.5030478835105893E-2</v>
      </c>
      <c r="K96" s="548">
        <f>E96*0.0001/'TC5'!D96</f>
        <v>2.7733599767088894E-2</v>
      </c>
      <c r="L96" s="555">
        <f>F96*0.0001/'TC5'!E96</f>
        <v>2.1290311589837074E-2</v>
      </c>
      <c r="M96" s="556">
        <f>G96*0.0001/'TC5'!F96</f>
        <v>2.645829692482948E-2</v>
      </c>
      <c r="P96" s="540">
        <f>H96-'TC1'!J97</f>
        <v>0</v>
      </c>
    </row>
    <row r="97" spans="1:16" x14ac:dyDescent="0.2">
      <c r="A97" s="67">
        <v>2001</v>
      </c>
      <c r="B97" s="428">
        <f>avgpoinc!AQ90</f>
        <v>14548077.79673803</v>
      </c>
      <c r="C97" s="319">
        <f>avgpoinc!AR90</f>
        <v>15280277.34887841</v>
      </c>
      <c r="D97" s="524">
        <f>avgpoinc!AS90</f>
        <v>14210618.5172187</v>
      </c>
      <c r="E97" s="524">
        <f>avgpoinc!AT90</f>
        <v>18933900.515951931</v>
      </c>
      <c r="F97" s="524">
        <f>avgpoinc!AU90</f>
        <v>11111995.473087084</v>
      </c>
      <c r="G97" s="62">
        <f>avgpoinc!AV90</f>
        <v>21462130.22393173</v>
      </c>
      <c r="H97" s="533">
        <f>B97*0.0001/'TC5'!B97</f>
        <v>2.3044448345899578E-2</v>
      </c>
      <c r="I97" s="544">
        <f>C97*0.0001/'TC5'!B97</f>
        <v>2.4204267188906666E-2</v>
      </c>
      <c r="J97" s="551">
        <f>D97*0.0001/'TC5'!C97</f>
        <v>2.3383911699056622E-2</v>
      </c>
      <c r="K97" s="544">
        <f>E97*0.0001/'TC5'!D97</f>
        <v>2.4958450347185138E-2</v>
      </c>
      <c r="L97" s="551">
        <f>F97*0.0001/'TC5'!E97</f>
        <v>2.159571647644043E-2</v>
      </c>
      <c r="M97" s="552">
        <f>G97*0.0001/'TC5'!F97</f>
        <v>2.4883193895220757E-2</v>
      </c>
      <c r="P97" s="540">
        <f>H97-'TC1'!J98</f>
        <v>0</v>
      </c>
    </row>
    <row r="98" spans="1:16" x14ac:dyDescent="0.2">
      <c r="A98" s="67">
        <v>2002</v>
      </c>
      <c r="B98" s="428">
        <f>avgpoinc!AQ91</f>
        <v>14481731.160271095</v>
      </c>
      <c r="C98" s="319">
        <f>avgpoinc!AR91</f>
        <v>15094587.10155954</v>
      </c>
      <c r="D98" s="524">
        <f>avgpoinc!AS91</f>
        <v>13984984.317344408</v>
      </c>
      <c r="E98" s="524">
        <f>avgpoinc!AT91</f>
        <v>17960867.644717906</v>
      </c>
      <c r="F98" s="524">
        <f>avgpoinc!AU91</f>
        <v>11786258.839587558</v>
      </c>
      <c r="G98" s="62">
        <f>avgpoinc!AV91</f>
        <v>21260336.901551396</v>
      </c>
      <c r="H98" s="533">
        <f>B98*0.0001/'TC5'!B98</f>
        <v>2.2991005331277847E-2</v>
      </c>
      <c r="I98" s="544">
        <f>C98*0.0001/'TC5'!B98</f>
        <v>2.3963967338204387E-2</v>
      </c>
      <c r="J98" s="551">
        <f>D98*0.0001/'TC5'!C98</f>
        <v>2.3078294470906258E-2</v>
      </c>
      <c r="K98" s="544">
        <f>E98*0.0001/'TC5'!D98</f>
        <v>2.3919276893138885E-2</v>
      </c>
      <c r="L98" s="551">
        <f>F98*0.0001/'TC5'!E98</f>
        <v>2.271847985684872E-2</v>
      </c>
      <c r="M98" s="552">
        <f>G98*0.0001/'TC5'!F98</f>
        <v>2.475844323635101E-2</v>
      </c>
      <c r="P98" s="540">
        <f>H98-'TC1'!J99</f>
        <v>0</v>
      </c>
    </row>
    <row r="99" spans="1:16" x14ac:dyDescent="0.2">
      <c r="A99" s="67">
        <v>2003</v>
      </c>
      <c r="B99" s="428">
        <f>avgpoinc!AQ92</f>
        <v>15460747.728890592</v>
      </c>
      <c r="C99" s="319">
        <f>avgpoinc!AR92</f>
        <v>16098626.014527801</v>
      </c>
      <c r="D99" s="524">
        <f>avgpoinc!AS92</f>
        <v>14942634.502747331</v>
      </c>
      <c r="E99" s="524">
        <f>avgpoinc!AT92</f>
        <v>19233100.501904003</v>
      </c>
      <c r="F99" s="524">
        <f>avgpoinc!AU92</f>
        <v>12517251.596537696</v>
      </c>
      <c r="G99" s="62">
        <f>avgpoinc!AV92</f>
        <v>22770353.650071237</v>
      </c>
      <c r="H99" s="533">
        <f>B99*0.0001/'TC5'!B99</f>
        <v>2.429050579667091E-2</v>
      </c>
      <c r="I99" s="544">
        <f>C99*0.0001/'TC5'!B99</f>
        <v>2.5292681530117985E-2</v>
      </c>
      <c r="J99" s="551">
        <f>D99*0.0001/'TC5'!C99</f>
        <v>2.4319959804415706E-2</v>
      </c>
      <c r="K99" s="544">
        <f>E99*0.0001/'TC5'!D99</f>
        <v>2.5477375835180283E-2</v>
      </c>
      <c r="L99" s="551">
        <f>F99*0.0001/'TC5'!E99</f>
        <v>2.3721065372228619E-2</v>
      </c>
      <c r="M99" s="552">
        <f>G99*0.0001/'TC5'!F99</f>
        <v>2.6229863986372948E-2</v>
      </c>
      <c r="P99" s="540">
        <f>H99-'TC1'!J100</f>
        <v>0</v>
      </c>
    </row>
    <row r="100" spans="1:16" x14ac:dyDescent="0.2">
      <c r="A100" s="67">
        <v>2004</v>
      </c>
      <c r="B100" s="428">
        <f>avgpoinc!AQ93</f>
        <v>16004985.95398524</v>
      </c>
      <c r="C100" s="319">
        <f>avgpoinc!AR93</f>
        <v>16812252.597898141</v>
      </c>
      <c r="D100" s="524">
        <f>avgpoinc!AS93</f>
        <v>15827989.458789123</v>
      </c>
      <c r="E100" s="524">
        <f>avgpoinc!AT93</f>
        <v>20605620.980278533</v>
      </c>
      <c r="F100" s="524">
        <f>avgpoinc!AU93</f>
        <v>12458038.657158131</v>
      </c>
      <c r="G100" s="62">
        <f>avgpoinc!AV93</f>
        <v>23702721.418633487</v>
      </c>
      <c r="H100" s="533">
        <f>B100*0.0001/'TC5'!B100</f>
        <v>2.442906238138676E-2</v>
      </c>
      <c r="I100" s="544">
        <f>C100*0.0001/'TC5'!B100</f>
        <v>2.5661226361989975E-2</v>
      </c>
      <c r="J100" s="551">
        <f>D100*0.0001/'TC5'!C100</f>
        <v>2.4957131594419479E-2</v>
      </c>
      <c r="K100" s="544">
        <f>E100*0.0001/'TC5'!D100</f>
        <v>2.6419198140501976E-2</v>
      </c>
      <c r="L100" s="551">
        <f>F100*0.0001/'TC5'!E100</f>
        <v>2.3032188415527344E-2</v>
      </c>
      <c r="M100" s="552">
        <f>G100*0.0001/'TC5'!F100</f>
        <v>2.6547061279416084E-2</v>
      </c>
      <c r="P100" s="540">
        <f>H100-'TC1'!J101</f>
        <v>0</v>
      </c>
    </row>
    <row r="101" spans="1:16" x14ac:dyDescent="0.2">
      <c r="A101" s="67">
        <v>2005</v>
      </c>
      <c r="B101" s="428">
        <f>avgpoinc!AQ94</f>
        <v>17005706.577322841</v>
      </c>
      <c r="C101" s="319">
        <f>avgpoinc!AR94</f>
        <v>17892262.022173841</v>
      </c>
      <c r="D101" s="524">
        <f>avgpoinc!AS94</f>
        <v>17148205.741751824</v>
      </c>
      <c r="E101" s="524">
        <f>avgpoinc!AT94</f>
        <v>22041301.984751433</v>
      </c>
      <c r="F101" s="524">
        <f>avgpoinc!AU94</f>
        <v>13049690.975566706</v>
      </c>
      <c r="G101" s="62">
        <f>avgpoinc!AV94</f>
        <v>25169186.087104782</v>
      </c>
      <c r="H101" s="533">
        <f>B101*0.0001/'TC5'!B101</f>
        <v>2.5324851274490353E-2</v>
      </c>
      <c r="I101" s="544">
        <f>C101*0.0001/'TC5'!B101</f>
        <v>2.66451071947813E-2</v>
      </c>
      <c r="J101" s="551">
        <f>D101*0.0001/'TC5'!C101</f>
        <v>2.6551248505711559E-2</v>
      </c>
      <c r="K101" s="544">
        <f>E101*0.0001/'TC5'!D101</f>
        <v>2.7598438784480095E-2</v>
      </c>
      <c r="L101" s="551">
        <f>F101*0.0001/'TC5'!E101</f>
        <v>2.353103831410408E-2</v>
      </c>
      <c r="M101" s="552">
        <f>G101*0.0001/'TC5'!F101</f>
        <v>2.7626559138298031E-2</v>
      </c>
      <c r="P101" s="540">
        <f>H101-'TC1'!J102</f>
        <v>0</v>
      </c>
    </row>
    <row r="102" spans="1:16" x14ac:dyDescent="0.2">
      <c r="A102" s="67">
        <v>2006</v>
      </c>
      <c r="B102" s="428">
        <f>avgpoinc!AQ95</f>
        <v>17755501.132400744</v>
      </c>
      <c r="C102" s="319">
        <f>avgpoinc!AR95</f>
        <v>18591551.47786624</v>
      </c>
      <c r="D102" s="524">
        <f>avgpoinc!AS95</f>
        <v>17822286.904167145</v>
      </c>
      <c r="E102" s="524">
        <f>avgpoinc!AT95</f>
        <v>22521062.312136356</v>
      </c>
      <c r="F102" s="524">
        <f>avgpoinc!AU95</f>
        <v>14387752.1520871</v>
      </c>
      <c r="G102" s="62">
        <f>avgpoinc!AV95</f>
        <v>26024657.205276906</v>
      </c>
      <c r="H102" s="533">
        <f>B102*0.0001/'TC5'!B102</f>
        <v>2.5820275768637657E-2</v>
      </c>
      <c r="I102" s="544">
        <f>C102*0.0001/'TC5'!B102</f>
        <v>2.703607082366943E-2</v>
      </c>
      <c r="J102" s="551">
        <f>D102*0.0001/'TC5'!C102</f>
        <v>2.7122154831886295E-2</v>
      </c>
      <c r="K102" s="544">
        <f>E102*0.0001/'TC5'!D102</f>
        <v>2.7676790952682492E-2</v>
      </c>
      <c r="L102" s="551">
        <f>F102*0.0001/'TC5'!E102</f>
        <v>2.5144213810563084E-2</v>
      </c>
      <c r="M102" s="552">
        <f>G102*0.0001/'TC5'!F102</f>
        <v>2.7895530685782443E-2</v>
      </c>
      <c r="P102" s="540">
        <f>H102-'TC1'!J103</f>
        <v>0</v>
      </c>
    </row>
    <row r="103" spans="1:16" x14ac:dyDescent="0.2">
      <c r="A103" s="67">
        <v>2007</v>
      </c>
      <c r="B103" s="428">
        <f>avgpoinc!AQ96</f>
        <v>18156866.483590282</v>
      </c>
      <c r="C103" s="319">
        <f>avgpoinc!AR96</f>
        <v>19108305.508397575</v>
      </c>
      <c r="D103" s="524">
        <f>avgpoinc!AS96</f>
        <v>19221094.794015169</v>
      </c>
      <c r="E103" s="524">
        <f>avgpoinc!AT96</f>
        <v>23435739.424466845</v>
      </c>
      <c r="F103" s="524">
        <f>avgpoinc!AU96</f>
        <v>14048585.222754009</v>
      </c>
      <c r="G103" s="62">
        <f>avgpoinc!AV96</f>
        <v>26658685.77879395</v>
      </c>
      <c r="H103" s="533">
        <f>B103*0.0001/'TC5'!B103</f>
        <v>2.6702433824539185E-2</v>
      </c>
      <c r="I103" s="544">
        <f>C103*0.0001/'TC5'!B103</f>
        <v>2.8101669624447826E-2</v>
      </c>
      <c r="J103" s="551">
        <f>D103*0.0001/'TC5'!C103</f>
        <v>2.9653973877429962E-2</v>
      </c>
      <c r="K103" s="544">
        <f>E103*0.0001/'TC5'!D103</f>
        <v>2.9086610302329063E-2</v>
      </c>
      <c r="L103" s="551">
        <f>F103*0.0001/'TC5'!E103</f>
        <v>2.4861073121428493E-2</v>
      </c>
      <c r="M103" s="552">
        <f>G103*0.0001/'TC5'!F103</f>
        <v>2.8958957642316818E-2</v>
      </c>
      <c r="P103" s="540">
        <f>H103-'TC1'!J104</f>
        <v>0</v>
      </c>
    </row>
    <row r="104" spans="1:16" x14ac:dyDescent="0.2">
      <c r="A104" s="67">
        <v>2008</v>
      </c>
      <c r="B104" s="428">
        <f>avgpoinc!AQ97</f>
        <v>18625542.277466916</v>
      </c>
      <c r="C104" s="319">
        <f>avgpoinc!AR97</f>
        <v>19335666.991114955</v>
      </c>
      <c r="D104" s="524">
        <f>avgpoinc!AS97</f>
        <v>18563920.668554984</v>
      </c>
      <c r="E104" s="524">
        <f>avgpoinc!AT97</f>
        <v>22739432.044736069</v>
      </c>
      <c r="F104" s="524">
        <f>avgpoinc!AU97</f>
        <v>15357194.348621061</v>
      </c>
      <c r="G104" s="62">
        <f>avgpoinc!AV97</f>
        <v>27082047.541639324</v>
      </c>
      <c r="H104" s="533">
        <f>B104*0.0001/'TC5'!B104</f>
        <v>2.8168957680463791E-2</v>
      </c>
      <c r="I104" s="544">
        <f>C104*0.0001/'TC5'!B104</f>
        <v>2.9242938384413719E-2</v>
      </c>
      <c r="J104" s="551">
        <f>D104*0.0001/'TC5'!C104</f>
        <v>2.9589403420686725E-2</v>
      </c>
      <c r="K104" s="544">
        <f>E104*0.0001/'TC5'!D104</f>
        <v>2.9472574591636654E-2</v>
      </c>
      <c r="L104" s="551">
        <f>F104*0.0001/'TC5'!E104</f>
        <v>2.7449473738670349E-2</v>
      </c>
      <c r="M104" s="552">
        <f>G104*0.0001/'TC5'!F104</f>
        <v>3.0352471396327022E-2</v>
      </c>
      <c r="P104" s="540">
        <f>H104-'TC1'!J105</f>
        <v>0</v>
      </c>
    </row>
    <row r="105" spans="1:16" x14ac:dyDescent="0.2">
      <c r="A105" s="72">
        <v>2009</v>
      </c>
      <c r="B105" s="431">
        <f>avgpoinc!AQ98</f>
        <v>15396442.418399889</v>
      </c>
      <c r="C105" s="322">
        <f>avgpoinc!AR98</f>
        <v>15854693.498825202</v>
      </c>
      <c r="D105" s="526">
        <f>avgpoinc!AS98</f>
        <v>15856694.131825428</v>
      </c>
      <c r="E105" s="526">
        <f>avgpoinc!AT98</f>
        <v>18573025.405862968</v>
      </c>
      <c r="F105" s="526">
        <f>avgpoinc!AU98</f>
        <v>12725054.996102378</v>
      </c>
      <c r="G105" s="68">
        <f>avgpoinc!AV98</f>
        <v>22571648.354473431</v>
      </c>
      <c r="H105" s="536">
        <f>B105*0.0001/'TC5'!B105</f>
        <v>2.4398019537329677E-2</v>
      </c>
      <c r="I105" s="547">
        <f>C105*0.0001/'TC5'!B105</f>
        <v>2.5124188512563705E-2</v>
      </c>
      <c r="J105" s="557">
        <f>D105*0.0001/'TC5'!C105</f>
        <v>2.6476940140128136E-2</v>
      </c>
      <c r="K105" s="558">
        <f>E105*0.0001/'TC5'!D105</f>
        <v>2.5531511753797535E-2</v>
      </c>
      <c r="L105" s="553">
        <f>F105*0.0001/'TC5'!E105</f>
        <v>2.3461198434233665E-2</v>
      </c>
      <c r="M105" s="554">
        <f>G105*0.0001/'TC5'!F105</f>
        <v>2.6475144550204281E-2</v>
      </c>
      <c r="P105" s="540">
        <f>H105-'TC1'!J106</f>
        <v>0</v>
      </c>
    </row>
    <row r="106" spans="1:16" x14ac:dyDescent="0.2">
      <c r="A106" s="67">
        <v>2010</v>
      </c>
      <c r="B106" s="432">
        <f>avgpoinc!AQ99</f>
        <v>17207117.843643032</v>
      </c>
      <c r="C106" s="323">
        <f>avgpoinc!AR99</f>
        <v>17694323.300402302</v>
      </c>
      <c r="D106" s="524">
        <f>avgpoinc!AS99</f>
        <v>17610716.304878678</v>
      </c>
      <c r="E106" s="524">
        <f>avgpoinc!AT99</f>
        <v>20872693.523908522</v>
      </c>
      <c r="F106" s="524">
        <f>avgpoinc!AU99</f>
        <v>14190011.749175902</v>
      </c>
      <c r="G106" s="62">
        <f>avgpoinc!AV99</f>
        <v>25474967.299331371</v>
      </c>
      <c r="H106" s="533">
        <f>B106*0.0001/'TC5'!B106</f>
        <v>2.6409670710563656E-2</v>
      </c>
      <c r="I106" s="544">
        <f>C106*0.0001/'TC5'!B106</f>
        <v>2.7157438918948167E-2</v>
      </c>
      <c r="J106" s="559">
        <f>D106*0.0001/'TC5'!C106</f>
        <v>2.8836267068982121E-2</v>
      </c>
      <c r="K106" s="560">
        <f>E106*0.0001/'TC5'!D106</f>
        <v>2.801555581390858E-2</v>
      </c>
      <c r="L106" s="551">
        <f>F106*0.0001/'TC5'!E106</f>
        <v>2.5151478126645085E-2</v>
      </c>
      <c r="M106" s="552">
        <f>G106*0.0001/'TC5'!F106</f>
        <v>2.9089238494634635E-2</v>
      </c>
      <c r="P106" s="540">
        <f>H106-'TC1'!J107</f>
        <v>0</v>
      </c>
    </row>
    <row r="107" spans="1:16" x14ac:dyDescent="0.2">
      <c r="A107" s="67">
        <v>2011</v>
      </c>
      <c r="B107" s="432">
        <f>avgpoinc!AQ100</f>
        <v>19619218.078948606</v>
      </c>
      <c r="C107" s="323">
        <f>avgpoinc!AR100</f>
        <v>20150344.242932022</v>
      </c>
      <c r="D107" s="524">
        <f>avgpoinc!AS100</f>
        <v>20706816.561014652</v>
      </c>
      <c r="E107" s="524">
        <f>avgpoinc!AT100</f>
        <v>23506820.557704184</v>
      </c>
      <c r="F107" s="524">
        <f>avgpoinc!AU100</f>
        <v>16419132.137727186</v>
      </c>
      <c r="G107" s="62">
        <f>avgpoinc!AV100</f>
        <v>28469830.948462356</v>
      </c>
      <c r="H107" s="533">
        <f>B107*0.0001/'TC5'!B107</f>
        <v>2.9605427756905552E-2</v>
      </c>
      <c r="I107" s="544">
        <f>C107*0.0001/'TC5'!B107</f>
        <v>3.040689788758754E-2</v>
      </c>
      <c r="J107" s="559">
        <f>D107*0.0001/'TC5'!C107</f>
        <v>3.3201426267623908E-2</v>
      </c>
      <c r="K107" s="560">
        <f>E107*0.0001/'TC5'!D107</f>
        <v>3.0508112162351608E-2</v>
      </c>
      <c r="L107" s="551">
        <f>F107*0.0001/'TC5'!E107</f>
        <v>2.9167167842388157E-2</v>
      </c>
      <c r="M107" s="552">
        <f>G107*0.0001/'TC5'!F107</f>
        <v>3.2078288495540626E-2</v>
      </c>
      <c r="P107" s="540">
        <f>H107-'TC1'!J108</f>
        <v>0</v>
      </c>
    </row>
    <row r="108" spans="1:16" x14ac:dyDescent="0.2">
      <c r="A108" s="67">
        <v>2012</v>
      </c>
      <c r="B108" s="432">
        <f>avgpoinc!AQ101</f>
        <v>21157789.749047279</v>
      </c>
      <c r="C108" s="323">
        <f>avgpoinc!AR101</f>
        <v>21726235.785822082</v>
      </c>
      <c r="D108" s="524">
        <f>avgpoinc!AS101</f>
        <v>22120569.399366181</v>
      </c>
      <c r="E108" s="524">
        <f>avgpoinc!AT101</f>
        <v>25441934.799735542</v>
      </c>
      <c r="F108" s="524">
        <f>avgpoinc!AU101</f>
        <v>17725103.050826449</v>
      </c>
      <c r="G108" s="62">
        <f>avgpoinc!AV101</f>
        <v>30868454.711266935</v>
      </c>
      <c r="H108" s="533">
        <f>B108*0.0001/'TC5'!B108</f>
        <v>3.1156668439507481E-2</v>
      </c>
      <c r="I108" s="544">
        <f>C108*0.0001/'TC5'!B108</f>
        <v>3.1993754208087921E-2</v>
      </c>
      <c r="J108" s="559">
        <f>D108*0.0001/'TC5'!C108</f>
        <v>3.4920640289783478E-2</v>
      </c>
      <c r="K108" s="560">
        <f>E108*0.0001/'TC5'!D108</f>
        <v>3.2323103398084641E-2</v>
      </c>
      <c r="L108" s="551">
        <f>F108*0.0001/'TC5'!E108</f>
        <v>3.0617717653512951E-2</v>
      </c>
      <c r="M108" s="552">
        <f>G108*0.0001/'TC5'!F108</f>
        <v>3.400392085313797E-2</v>
      </c>
      <c r="P108" s="540">
        <f>H108-'TC1'!J109</f>
        <v>0</v>
      </c>
    </row>
    <row r="109" spans="1:16" x14ac:dyDescent="0.2">
      <c r="A109" s="67">
        <v>2013</v>
      </c>
      <c r="B109" s="432">
        <f>avgpoinc!AQ102</f>
        <v>18738574.527436934</v>
      </c>
      <c r="C109" s="323">
        <f>avgpoinc!AR102</f>
        <v>19317359.209820177</v>
      </c>
      <c r="D109" s="524">
        <f>avgpoinc!AS102</f>
        <v>16337920.110991418</v>
      </c>
      <c r="E109" s="524">
        <f>avgpoinc!AT102</f>
        <v>22405264.872281257</v>
      </c>
      <c r="F109" s="524">
        <f>avgpoinc!AU102</f>
        <v>15827400.31556466</v>
      </c>
      <c r="G109" s="62">
        <f>avgpoinc!AV102</f>
        <v>27256585.97973365</v>
      </c>
      <c r="H109" s="533">
        <f>B109*0.0001/'TC5'!B109</f>
        <v>2.7582429349422458E-2</v>
      </c>
      <c r="I109" s="544">
        <f>C109*0.0001/'TC5'!B109</f>
        <v>2.8434377163648609E-2</v>
      </c>
      <c r="J109" s="559">
        <f>D109*0.0001/'TC5'!C109</f>
        <v>2.5556389242410656E-2</v>
      </c>
      <c r="K109" s="560">
        <f>E109*0.0001/'TC5'!D109</f>
        <v>2.8430730104446411E-2</v>
      </c>
      <c r="L109" s="551">
        <f>F109*0.0001/'TC5'!E109</f>
        <v>2.7305129915475842E-2</v>
      </c>
      <c r="M109" s="552">
        <f>G109*0.0001/'TC5'!F109</f>
        <v>2.9984718188643452E-2</v>
      </c>
      <c r="P109" s="540">
        <f>H109-'TC1'!J110</f>
        <v>0</v>
      </c>
    </row>
    <row r="110" spans="1:16" x14ac:dyDescent="0.2">
      <c r="A110" s="67">
        <v>2014</v>
      </c>
      <c r="B110" s="432">
        <f>avgpoinc!AQ103</f>
        <v>19648065.403758969</v>
      </c>
      <c r="C110" s="323">
        <f>avgpoinc!AR103</f>
        <v>20326402.871010259</v>
      </c>
      <c r="D110" s="524">
        <f>avgpoinc!AS103</f>
        <v>17080544.944159251</v>
      </c>
      <c r="E110" s="524">
        <f>avgpoinc!AT103</f>
        <v>23254493.045229241</v>
      </c>
      <c r="F110" s="524">
        <f>avgpoinc!AU103</f>
        <v>16917727.02494859</v>
      </c>
      <c r="G110" s="62">
        <f>avgpoinc!AV103</f>
        <v>28574128.647641532</v>
      </c>
      <c r="H110" s="533">
        <f>B110*0.0001/'TC5'!B110</f>
        <v>2.824742533266544E-2</v>
      </c>
      <c r="I110" s="544">
        <f>C110*0.0001/'TC5'!B110</f>
        <v>2.9222650453448292E-2</v>
      </c>
      <c r="J110" s="559">
        <f>D110*0.0001/'TC5'!C110</f>
        <v>2.6100363582372672E-2</v>
      </c>
      <c r="K110" s="560">
        <f>E110*0.0001/'TC5'!D110</f>
        <v>2.879205159842968E-2</v>
      </c>
      <c r="L110" s="551">
        <f>F110*0.0001/'TC5'!E110</f>
        <v>2.8529390692710873E-2</v>
      </c>
      <c r="M110" s="552">
        <f>G110*0.0001/'TC5'!F110</f>
        <v>3.0808197334408757E-2</v>
      </c>
      <c r="P110" s="540">
        <f>H110-'TC1'!J111</f>
        <v>0</v>
      </c>
    </row>
    <row r="111" spans="1:16" x14ac:dyDescent="0.2">
      <c r="A111" s="67">
        <v>2015</v>
      </c>
      <c r="B111" s="432">
        <f>avgpoinc!AQ104</f>
        <v>19361718.807807833</v>
      </c>
      <c r="C111" s="323">
        <f>avgpoinc!AR104</f>
        <v>20001407.366031922</v>
      </c>
      <c r="D111" s="524">
        <f>avgpoinc!AS104</f>
        <v>16421507.0004752</v>
      </c>
      <c r="E111" s="524">
        <f>avgpoinc!AT104</f>
        <v>23171271.190185241</v>
      </c>
      <c r="F111" s="524">
        <f>avgpoinc!AU104</f>
        <v>16435185.229318911</v>
      </c>
      <c r="G111" s="62">
        <f>avgpoinc!AV104</f>
        <v>28107015.579157773</v>
      </c>
      <c r="H111" s="533">
        <f>B111*0.0001/'TC5'!B111</f>
        <v>2.7392169460654262E-2</v>
      </c>
      <c r="I111" s="544">
        <f>C111*0.0001/'TC5'!B111</f>
        <v>2.8297174721956257E-2</v>
      </c>
      <c r="J111" s="559">
        <f>D111*0.0001/'TC5'!C111</f>
        <v>2.4840919300913814E-2</v>
      </c>
      <c r="K111" s="560">
        <f>E111*0.0001/'TC5'!D111</f>
        <v>2.8363242745399482E-2</v>
      </c>
      <c r="L111" s="551">
        <f>F111*0.0001/'TC5'!E111</f>
        <v>2.7121918275952339E-2</v>
      </c>
      <c r="M111" s="552">
        <f>G111*0.0001/'TC5'!F111</f>
        <v>2.9865996912121773E-2</v>
      </c>
      <c r="P111" s="540">
        <f>H111-'TC1'!J112</f>
        <v>0</v>
      </c>
    </row>
    <row r="112" spans="1:16" x14ac:dyDescent="0.2">
      <c r="A112" s="67">
        <v>2016</v>
      </c>
      <c r="B112" s="432">
        <f>avgpoinc!AQ105</f>
        <v>18533132.95647911</v>
      </c>
      <c r="C112" s="323">
        <f>avgpoinc!AR105</f>
        <v>19081671.931456711</v>
      </c>
      <c r="D112" s="524">
        <f>avgpoinc!AS105</f>
        <v>15445159.490283271</v>
      </c>
      <c r="E112" s="524">
        <f>avgpoinc!AT105</f>
        <v>21986803.954115152</v>
      </c>
      <c r="F112" s="524">
        <f>avgpoinc!AU105</f>
        <v>15851464.996701276</v>
      </c>
      <c r="G112" s="62">
        <f>avgpoinc!AV105</f>
        <v>26944889.22573496</v>
      </c>
      <c r="H112" s="533">
        <f>B112*0.0001/'TC5'!B112</f>
        <v>2.6292230933904651E-2</v>
      </c>
      <c r="I112" s="544">
        <f>C112*0.0001/'TC5'!B112</f>
        <v>2.7070421725511554E-2</v>
      </c>
      <c r="J112" s="559">
        <f>D112*0.0001/'TC5'!C112</f>
        <v>2.3593936115503315E-2</v>
      </c>
      <c r="K112" s="560">
        <f>E112*0.0001/'TC5'!D112</f>
        <v>2.7041828259825703E-2</v>
      </c>
      <c r="L112" s="551">
        <f>F112*0.0001/'TC5'!E112</f>
        <v>2.6145027950406075E-2</v>
      </c>
      <c r="M112" s="552">
        <f>G112*0.0001/'TC5'!F112</f>
        <v>2.8822448104619976E-2</v>
      </c>
      <c r="P112" s="540">
        <f>H112-'TC1'!J113</f>
        <v>0</v>
      </c>
    </row>
    <row r="113" spans="1:16" x14ac:dyDescent="0.2">
      <c r="A113" s="67">
        <v>2017</v>
      </c>
      <c r="B113" s="432">
        <f>avgpoinc!AQ106</f>
        <v>20600409.862554573</v>
      </c>
      <c r="C113" s="323">
        <f>avgpoinc!AR106</f>
        <v>21185619.362799037</v>
      </c>
      <c r="D113" s="524">
        <f>avgpoinc!AS106</f>
        <v>21771849.555821124</v>
      </c>
      <c r="E113" s="524">
        <f>avgpoinc!AT106</f>
        <v>24597411.820231736</v>
      </c>
      <c r="F113" s="524">
        <f>avgpoinc!AU106</f>
        <v>17343349.933144167</v>
      </c>
      <c r="G113" s="62">
        <f>avgpoinc!AV106</f>
        <v>29907561.236939814</v>
      </c>
      <c r="H113" s="533">
        <f>B113*0.0001/'TC5'!B113</f>
        <v>2.8667621314525611E-2</v>
      </c>
      <c r="I113" s="544">
        <f>C113*0.0001/'TC5'!B113</f>
        <v>2.9482001438736919E-2</v>
      </c>
      <c r="J113" s="559">
        <f>D113*0.0001/'TC5'!C113</f>
        <v>3.2639414072036743E-2</v>
      </c>
      <c r="K113" s="560">
        <f>E113*0.0001/'TC5'!D113</f>
        <v>2.968797646462917E-2</v>
      </c>
      <c r="L113" s="551">
        <f>F113*0.0001/'TC5'!E113</f>
        <v>2.8129326179623607E-2</v>
      </c>
      <c r="M113" s="552">
        <f>G113*0.0001/'TC5'!F113</f>
        <v>3.1015759333968163E-2</v>
      </c>
      <c r="P113" s="540">
        <f>H113-'TC1'!J114</f>
        <v>0</v>
      </c>
    </row>
    <row r="114" spans="1:16" x14ac:dyDescent="0.2">
      <c r="A114" s="67">
        <v>2018</v>
      </c>
      <c r="B114" s="432">
        <f>avgpoinc!AQ107</f>
        <v>21121047.523524784</v>
      </c>
      <c r="C114" s="323">
        <f>avgpoinc!AR107</f>
        <v>21706190.244231459</v>
      </c>
      <c r="D114" s="524">
        <f>avgpoinc!AS107</f>
        <v>22352497.30797049</v>
      </c>
      <c r="E114" s="524">
        <f>avgpoinc!AT107</f>
        <v>24984240.800031815</v>
      </c>
      <c r="F114" s="524">
        <f>avgpoinc!AU107</f>
        <v>17996658.869390935</v>
      </c>
      <c r="G114" s="62">
        <f>avgpoinc!AV107</f>
        <v>30617918.861277148</v>
      </c>
      <c r="H114" s="533">
        <f>B114*0.0001/'TC5'!B114</f>
        <v>2.8899786993861195E-2</v>
      </c>
      <c r="I114" s="544">
        <f>C114*0.0001/'TC5'!B114</f>
        <v>2.970043383538723E-2</v>
      </c>
      <c r="J114" s="559">
        <f>D114*0.0001/'TC5'!C114</f>
        <v>3.3021241426467896E-2</v>
      </c>
      <c r="K114" s="560">
        <f>E114*0.0001/'TC5'!D114</f>
        <v>2.967027202248573E-2</v>
      </c>
      <c r="L114" s="551">
        <f>F114*0.0001/'TC5'!E114</f>
        <v>2.8674803674221035E-2</v>
      </c>
      <c r="M114" s="552">
        <f>G114*0.0001/'TC5'!F114</f>
        <v>3.1229946762323376E-2</v>
      </c>
      <c r="P114" s="540">
        <f>H114-'TC1'!J115</f>
        <v>0</v>
      </c>
    </row>
    <row r="115" spans="1:16" x14ac:dyDescent="0.2">
      <c r="A115" s="67">
        <v>2019</v>
      </c>
      <c r="B115" s="432">
        <f>avgpoinc!AQ108</f>
        <v>20022673.57931079</v>
      </c>
      <c r="C115" s="323">
        <f>avgpoinc!AR108</f>
        <v>20624691.586241357</v>
      </c>
      <c r="D115" s="524">
        <f>avgpoinc!AS108</f>
        <v>21114046.298268575</v>
      </c>
      <c r="E115" s="524">
        <f>avgpoinc!AT108</f>
        <v>23847188.913335528</v>
      </c>
      <c r="F115" s="524">
        <f>avgpoinc!AU108</f>
        <v>16956833.080734633</v>
      </c>
      <c r="G115" s="62">
        <f>avgpoinc!AV108</f>
        <v>29148064.270654656</v>
      </c>
      <c r="H115" s="533">
        <f>B115*0.0001/'TC5'!B115</f>
        <v>2.7259636670351025E-2</v>
      </c>
      <c r="I115" s="544">
        <f>C115*0.0001/'TC5'!B115</f>
        <v>2.8079247102141373E-2</v>
      </c>
      <c r="J115" s="559">
        <f>D115*0.0001/'TC5'!C115</f>
        <v>3.1106213107705113E-2</v>
      </c>
      <c r="K115" s="560">
        <f>E115*0.0001/'TC5'!D115</f>
        <v>2.8188152238726619E-2</v>
      </c>
      <c r="L115" s="551">
        <f>F115*0.0001/'TC5'!E115</f>
        <v>2.6870692148804658E-2</v>
      </c>
      <c r="M115" s="552">
        <f>G115*0.0001/'TC5'!F115</f>
        <v>2.9581766575574875E-2</v>
      </c>
      <c r="P115" s="540">
        <f>H115-'TC1'!J116</f>
        <v>0</v>
      </c>
    </row>
    <row r="116" spans="1:16" ht="17" thickBot="1" x14ac:dyDescent="0.25">
      <c r="A116" s="1105"/>
      <c r="B116" s="1106"/>
      <c r="C116" s="1101"/>
      <c r="D116" s="1107"/>
      <c r="E116" s="1107"/>
      <c r="F116" s="1107"/>
      <c r="G116" s="1098"/>
      <c r="H116" s="1115"/>
      <c r="I116" s="1116"/>
      <c r="J116" s="1117"/>
      <c r="K116" s="1118"/>
      <c r="L116" s="1119"/>
      <c r="M116" s="1120"/>
      <c r="P116" s="540"/>
    </row>
    <row r="117" spans="1:16" ht="17" thickTop="1" x14ac:dyDescent="0.2">
      <c r="A117" s="61"/>
      <c r="B117" s="60"/>
      <c r="C117" s="60"/>
      <c r="D117" s="60"/>
      <c r="E117" s="60"/>
      <c r="F117" s="60"/>
      <c r="G117" s="59"/>
      <c r="H117" s="60"/>
      <c r="I117" s="60"/>
      <c r="J117" s="60"/>
      <c r="K117" s="60"/>
      <c r="L117" s="60"/>
      <c r="M117" s="59"/>
    </row>
    <row r="118" spans="1:16" x14ac:dyDescent="0.2">
      <c r="D118" s="57"/>
      <c r="E118" s="57"/>
      <c r="F118" s="57"/>
      <c r="H118" s="57"/>
      <c r="I118" s="57"/>
      <c r="J118" s="57"/>
      <c r="K118" s="57"/>
      <c r="L118" s="57"/>
    </row>
    <row r="120" spans="1:16" x14ac:dyDescent="0.2">
      <c r="B120" s="212"/>
      <c r="C120" s="212"/>
      <c r="D120" s="212"/>
      <c r="E120" s="212"/>
      <c r="F120" s="212"/>
      <c r="G120" s="212"/>
    </row>
  </sheetData>
  <mergeCells count="3">
    <mergeCell ref="A4:M4"/>
    <mergeCell ref="B7:G7"/>
    <mergeCell ref="H7:M7"/>
  </mergeCells>
  <hyperlinks>
    <hyperlink ref="A1" location="Index!A1" display="Back to index" xr:uid="{00000000-0004-0000-3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8" tint="0.39997558519241921"/>
  </sheetPr>
  <dimension ref="A1:G74"/>
  <sheetViews>
    <sheetView workbookViewId="0">
      <pane xSplit="1" ySplit="8" topLeftCell="B41"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56"/>
    <col min="2" max="7" width="12" style="56" customWidth="1"/>
    <col min="8" max="16384" width="10.83203125" style="56"/>
  </cols>
  <sheetData>
    <row r="1" spans="1:7" x14ac:dyDescent="0.2">
      <c r="A1" s="52" t="s">
        <v>37</v>
      </c>
      <c r="D1" s="100"/>
      <c r="E1" s="99"/>
      <c r="F1" s="100"/>
      <c r="G1" s="100"/>
    </row>
    <row r="2" spans="1:7" x14ac:dyDescent="0.2">
      <c r="F2" s="98"/>
    </row>
    <row r="3" spans="1:7" ht="17" thickBot="1" x14ac:dyDescent="0.25"/>
    <row r="4" spans="1:7" ht="25" customHeight="1" thickTop="1" x14ac:dyDescent="0.2">
      <c r="A4" s="1385" t="s">
        <v>272</v>
      </c>
      <c r="B4" s="1386"/>
      <c r="C4" s="1386"/>
      <c r="D4" s="1386"/>
      <c r="E4" s="1386"/>
      <c r="F4" s="1386"/>
      <c r="G4" s="1387"/>
    </row>
    <row r="5" spans="1:7" x14ac:dyDescent="0.2">
      <c r="A5" s="96"/>
      <c r="B5" s="97"/>
      <c r="C5" s="59"/>
      <c r="D5" s="59"/>
      <c r="E5" s="59"/>
      <c r="F5" s="59"/>
      <c r="G5" s="208"/>
    </row>
    <row r="6" spans="1:7" x14ac:dyDescent="0.2">
      <c r="A6" s="96"/>
      <c r="B6" s="45" t="s">
        <v>36</v>
      </c>
      <c r="C6" s="45" t="s">
        <v>35</v>
      </c>
      <c r="D6" s="45" t="s">
        <v>34</v>
      </c>
      <c r="E6" s="45" t="s">
        <v>33</v>
      </c>
      <c r="F6" s="45" t="s">
        <v>32</v>
      </c>
      <c r="G6" s="226" t="s">
        <v>31</v>
      </c>
    </row>
    <row r="7" spans="1:7" ht="20" customHeight="1" x14ac:dyDescent="0.2">
      <c r="A7" s="96"/>
      <c r="B7" s="1394" t="s">
        <v>1423</v>
      </c>
      <c r="C7" s="1381"/>
      <c r="D7" s="1381"/>
      <c r="E7" s="1381"/>
      <c r="F7" s="1381"/>
      <c r="G7" s="1384"/>
    </row>
    <row r="8" spans="1:7" s="87" customFormat="1" ht="44" customHeight="1" x14ac:dyDescent="0.2">
      <c r="A8" s="95"/>
      <c r="B8" s="352" t="s">
        <v>865</v>
      </c>
      <c r="C8" s="352" t="s">
        <v>868</v>
      </c>
      <c r="D8" s="352" t="s">
        <v>120</v>
      </c>
      <c r="E8" s="352" t="s">
        <v>121</v>
      </c>
      <c r="F8" s="352" t="s">
        <v>122</v>
      </c>
      <c r="G8" s="359" t="s">
        <v>57</v>
      </c>
    </row>
    <row r="9" spans="1:7" x14ac:dyDescent="0.2">
      <c r="A9" s="67">
        <v>1960</v>
      </c>
      <c r="B9" s="65"/>
      <c r="C9" s="314"/>
      <c r="D9" s="84"/>
      <c r="E9" s="65"/>
      <c r="F9" s="85"/>
      <c r="G9" s="210"/>
    </row>
    <row r="10" spans="1:7" x14ac:dyDescent="0.2">
      <c r="A10" s="67">
        <v>1961</v>
      </c>
      <c r="B10" s="65"/>
      <c r="C10" s="314"/>
      <c r="D10" s="84"/>
      <c r="E10" s="65"/>
      <c r="F10" s="85"/>
      <c r="G10" s="210"/>
    </row>
    <row r="11" spans="1:7" x14ac:dyDescent="0.2">
      <c r="A11" s="67">
        <v>1962</v>
      </c>
      <c r="B11" s="522">
        <f>medpoinc!B51</f>
        <v>25862.045231071781</v>
      </c>
      <c r="C11" s="522">
        <f>medpoinc!C51</f>
        <v>20757.694198623401</v>
      </c>
      <c r="D11" s="523">
        <f>medpoinc!D51</f>
        <v>27563.495575221241</v>
      </c>
      <c r="E11" s="522">
        <f>medpoinc!E51</f>
        <v>38452.777777777781</v>
      </c>
      <c r="F11" s="523">
        <f>medpoinc!F51</f>
        <v>11569.862340216323</v>
      </c>
      <c r="G11" s="578">
        <f>medpoinc!G51</f>
        <v>36411.037364798431</v>
      </c>
    </row>
    <row r="12" spans="1:7" x14ac:dyDescent="0.2">
      <c r="A12" s="67">
        <v>1963</v>
      </c>
      <c r="B12" s="524">
        <f>medpoinc!B52</f>
        <v>26821.149832880452</v>
      </c>
      <c r="C12" s="524">
        <f>medpoinc!C52</f>
        <v>21457.877141717483</v>
      </c>
      <c r="D12" s="525">
        <f>medpoinc!D52</f>
        <v>28498.668291701884</v>
      </c>
      <c r="E12" s="524">
        <f>medpoinc!E52</f>
        <v>40061.579714905733</v>
      </c>
      <c r="F12" s="525">
        <f>medpoinc!F52</f>
        <v>11076.408205287044</v>
      </c>
      <c r="G12" s="579">
        <f>medpoinc!G52</f>
        <v>38379.274879018703</v>
      </c>
    </row>
    <row r="13" spans="1:7" x14ac:dyDescent="0.2">
      <c r="A13" s="67">
        <v>1964</v>
      </c>
      <c r="B13" s="524">
        <f>medpoinc!B53</f>
        <v>27780.254434689126</v>
      </c>
      <c r="C13" s="524">
        <f>medpoinc!C53</f>
        <v>22158.060084811565</v>
      </c>
      <c r="D13" s="525">
        <f>medpoinc!D53</f>
        <v>29433.841008182524</v>
      </c>
      <c r="E13" s="524">
        <f>medpoinc!E53</f>
        <v>41670.381652033691</v>
      </c>
      <c r="F13" s="525">
        <f>medpoinc!F53</f>
        <v>10582.954070357762</v>
      </c>
      <c r="G13" s="579">
        <f>medpoinc!G53</f>
        <v>40347.512393238969</v>
      </c>
    </row>
    <row r="14" spans="1:7" x14ac:dyDescent="0.2">
      <c r="A14" s="67">
        <v>1965</v>
      </c>
      <c r="B14" s="524">
        <f>medpoinc!B54</f>
        <v>29502.533232382157</v>
      </c>
      <c r="C14" s="524">
        <f>medpoinc!C54</f>
        <v>23852.816781981994</v>
      </c>
      <c r="D14" s="525">
        <f>medpoinc!D54</f>
        <v>30960.130802564716</v>
      </c>
      <c r="E14" s="524">
        <f>medpoinc!E54</f>
        <v>44017.248242284782</v>
      </c>
      <c r="F14" s="525">
        <f>medpoinc!F54</f>
        <v>11441.818798678538</v>
      </c>
      <c r="G14" s="579">
        <f>medpoinc!G54</f>
        <v>42567.308258592602</v>
      </c>
    </row>
    <row r="15" spans="1:7" x14ac:dyDescent="0.2">
      <c r="A15" s="67">
        <v>1966</v>
      </c>
      <c r="B15" s="524">
        <f>medpoinc!B55</f>
        <v>31224.812030075187</v>
      </c>
      <c r="C15" s="524">
        <f>medpoinc!C55</f>
        <v>25547.573479152426</v>
      </c>
      <c r="D15" s="525">
        <f>medpoinc!D55</f>
        <v>32486.420596946911</v>
      </c>
      <c r="E15" s="524">
        <f>medpoinc!E55</f>
        <v>46364.114832535881</v>
      </c>
      <c r="F15" s="525">
        <f>medpoinc!F55</f>
        <v>12300.683526999315</v>
      </c>
      <c r="G15" s="579">
        <f>medpoinc!G55</f>
        <v>44787.104123946228</v>
      </c>
    </row>
    <row r="16" spans="1:7" x14ac:dyDescent="0.2">
      <c r="A16" s="67">
        <v>1967</v>
      </c>
      <c r="B16" s="524">
        <f>medpoinc!B56</f>
        <v>31557.107287113373</v>
      </c>
      <c r="C16" s="524">
        <f>medpoinc!C56</f>
        <v>27267.791733525148</v>
      </c>
      <c r="D16" s="525">
        <f>medpoinc!D56</f>
        <v>33089.00569910917</v>
      </c>
      <c r="E16" s="524">
        <f>medpoinc!E56</f>
        <v>45650.572677474687</v>
      </c>
      <c r="F16" s="580">
        <f>medpoinc!F56</f>
        <v>15012.60443755879</v>
      </c>
      <c r="G16" s="579">
        <f>medpoinc!G56</f>
        <v>46876.091407071319</v>
      </c>
    </row>
    <row r="17" spans="1:7" x14ac:dyDescent="0.2">
      <c r="A17" s="67">
        <v>1968</v>
      </c>
      <c r="B17" s="524">
        <f>medpoinc!B57</f>
        <v>32305.717619603267</v>
      </c>
      <c r="C17" s="524">
        <f>medpoinc!C57</f>
        <v>28194.080831653759</v>
      </c>
      <c r="D17" s="525">
        <f>medpoinc!D57</f>
        <v>33774.159329585236</v>
      </c>
      <c r="E17" s="524">
        <f>medpoinc!E57</f>
        <v>46696.446377426539</v>
      </c>
      <c r="F17" s="580">
        <f>medpoinc!F57</f>
        <v>15859.170467805239</v>
      </c>
      <c r="G17" s="579">
        <f>medpoinc!G57</f>
        <v>47871.199745412116</v>
      </c>
    </row>
    <row r="18" spans="1:7" x14ac:dyDescent="0.2">
      <c r="A18" s="72">
        <v>1969</v>
      </c>
      <c r="B18" s="526">
        <f>medpoinc!B58</f>
        <v>33587.62573927109</v>
      </c>
      <c r="C18" s="526">
        <f>medpoinc!C58</f>
        <v>29389.172521862205</v>
      </c>
      <c r="D18" s="527">
        <f>medpoinc!D58</f>
        <v>34707.213263913458</v>
      </c>
      <c r="E18" s="526">
        <f>medpoinc!E58</f>
        <v>47862.366678461301</v>
      </c>
      <c r="F18" s="581">
        <f>medpoinc!F58</f>
        <v>16793.812869635545</v>
      </c>
      <c r="G18" s="582">
        <f>medpoinc!G58</f>
        <v>49541.74796542486</v>
      </c>
    </row>
    <row r="19" spans="1:7" x14ac:dyDescent="0.2">
      <c r="A19" s="67">
        <v>1970</v>
      </c>
      <c r="B19" s="524">
        <f>medpoinc!B59</f>
        <v>32690.582701353556</v>
      </c>
      <c r="C19" s="524">
        <f>medpoinc!C59</f>
        <v>28969.703369492177</v>
      </c>
      <c r="D19" s="525">
        <f>medpoinc!D59</f>
        <v>33753.691081885379</v>
      </c>
      <c r="E19" s="524">
        <f>medpoinc!E59</f>
        <v>45713.660362868388</v>
      </c>
      <c r="F19" s="580">
        <f>medpoinc!F59</f>
        <v>16743.956993376214</v>
      </c>
      <c r="G19" s="579">
        <f>medpoinc!G59</f>
        <v>48105.654219064993</v>
      </c>
    </row>
    <row r="20" spans="1:7" x14ac:dyDescent="0.2">
      <c r="A20" s="67">
        <v>1971</v>
      </c>
      <c r="B20" s="524">
        <f>medpoinc!B60</f>
        <v>32634.265350877191</v>
      </c>
      <c r="C20" s="524">
        <f>medpoinc!C60</f>
        <v>28839.583333333332</v>
      </c>
      <c r="D20" s="525">
        <f>medpoinc!D60</f>
        <v>33899.159356725148</v>
      </c>
      <c r="E20" s="524">
        <f>medpoinc!E60</f>
        <v>45536.184210526313</v>
      </c>
      <c r="F20" s="580">
        <f>medpoinc!F60</f>
        <v>17202.558479532163</v>
      </c>
      <c r="G20" s="579">
        <f>medpoinc!G60</f>
        <v>48065.972222222219</v>
      </c>
    </row>
    <row r="21" spans="1:7" x14ac:dyDescent="0.2">
      <c r="A21" s="67">
        <v>1972</v>
      </c>
      <c r="B21" s="524">
        <f>medpoinc!B61</f>
        <v>33701.322357474382</v>
      </c>
      <c r="C21" s="524">
        <f>medpoinc!C61</f>
        <v>29822.033453016898</v>
      </c>
      <c r="D21" s="525">
        <f>medpoinc!D61</f>
        <v>34671.14458358875</v>
      </c>
      <c r="E21" s="524">
        <f>medpoinc!E61</f>
        <v>46793.922410018386</v>
      </c>
      <c r="F21" s="580">
        <f>medpoinc!F61</f>
        <v>18669.077852701637</v>
      </c>
      <c r="G21" s="579">
        <f>medpoinc!G61</f>
        <v>48006.200192661352</v>
      </c>
    </row>
    <row r="22" spans="1:7" x14ac:dyDescent="0.2">
      <c r="A22" s="67">
        <v>1973</v>
      </c>
      <c r="B22" s="524">
        <f>medpoinc!B62</f>
        <v>34483.932574939805</v>
      </c>
      <c r="C22" s="524">
        <f>medpoinc!C62</f>
        <v>30575.753549779958</v>
      </c>
      <c r="D22" s="525">
        <f>medpoinc!D62</f>
        <v>35633.396994104463</v>
      </c>
      <c r="E22" s="524">
        <f>medpoinc!E62</f>
        <v>47817.719837249861</v>
      </c>
      <c r="F22" s="580">
        <f>medpoinc!F62</f>
        <v>19770.788009632153</v>
      </c>
      <c r="G22" s="579">
        <f>medpoinc!G62</f>
        <v>49197.077140247457</v>
      </c>
    </row>
    <row r="23" spans="1:7" x14ac:dyDescent="0.2">
      <c r="A23" s="67">
        <v>1974</v>
      </c>
      <c r="B23" s="524">
        <f>medpoinc!B63</f>
        <v>34067.91501070009</v>
      </c>
      <c r="C23" s="524">
        <f>medpoinc!C63</f>
        <v>30893.885661877102</v>
      </c>
      <c r="D23" s="525">
        <f>medpoinc!D63</f>
        <v>35125.92479364109</v>
      </c>
      <c r="E23" s="524">
        <f>medpoinc!E63</f>
        <v>46552.430449403852</v>
      </c>
      <c r="F23" s="580">
        <f>medpoinc!F63</f>
        <v>20313.787832467136</v>
      </c>
      <c r="G23" s="579">
        <f>medpoinc!G63</f>
        <v>48245.24610210945</v>
      </c>
    </row>
    <row r="24" spans="1:7" x14ac:dyDescent="0.2">
      <c r="A24" s="67">
        <v>1975</v>
      </c>
      <c r="B24" s="524">
        <f>medpoinc!B64</f>
        <v>32446.049122807017</v>
      </c>
      <c r="C24" s="524">
        <f>medpoinc!C64</f>
        <v>29726.021052631579</v>
      </c>
      <c r="D24" s="525">
        <f>medpoinc!D64</f>
        <v>33028.912280701756</v>
      </c>
      <c r="E24" s="524">
        <f>medpoinc!E64</f>
        <v>43131.873684210528</v>
      </c>
      <c r="F24" s="580">
        <f>medpoinc!F64</f>
        <v>20594.498245614035</v>
      </c>
      <c r="G24" s="579">
        <f>medpoinc!G64</f>
        <v>45851.901754385966</v>
      </c>
    </row>
    <row r="25" spans="1:7" x14ac:dyDescent="0.2">
      <c r="A25" s="67">
        <v>1976</v>
      </c>
      <c r="B25" s="524">
        <f>medpoinc!B65</f>
        <v>33898.216662230501</v>
      </c>
      <c r="C25" s="524">
        <f>medpoinc!C65</f>
        <v>31319.004524886877</v>
      </c>
      <c r="D25" s="525">
        <f>medpoinc!D65</f>
        <v>34450.904977375561</v>
      </c>
      <c r="E25" s="524">
        <f>medpoinc!E65</f>
        <v>44951.982965131749</v>
      </c>
      <c r="F25" s="580">
        <f>medpoinc!F65</f>
        <v>22107.532605802502</v>
      </c>
      <c r="G25" s="579">
        <f>medpoinc!G65</f>
        <v>47899.653979238748</v>
      </c>
    </row>
    <row r="26" spans="1:7" x14ac:dyDescent="0.2">
      <c r="A26" s="67">
        <v>1977</v>
      </c>
      <c r="B26" s="524">
        <f>medpoinc!B66</f>
        <v>34743.215686274511</v>
      </c>
      <c r="C26" s="524">
        <f>medpoinc!C66</f>
        <v>32137.474509803924</v>
      </c>
      <c r="D26" s="525">
        <f>medpoinc!D66</f>
        <v>35438.080000000002</v>
      </c>
      <c r="E26" s="524">
        <f>medpoinc!E66</f>
        <v>46208.476862745098</v>
      </c>
      <c r="F26" s="580">
        <f>medpoinc!F66</f>
        <v>23104.238431372549</v>
      </c>
      <c r="G26" s="579">
        <f>medpoinc!G66</f>
        <v>48293.069803921571</v>
      </c>
    </row>
    <row r="27" spans="1:7" x14ac:dyDescent="0.2">
      <c r="A27" s="67">
        <v>1978</v>
      </c>
      <c r="B27" s="524">
        <f>medpoinc!B67</f>
        <v>35758.475944462378</v>
      </c>
      <c r="C27" s="524">
        <f>medpoinc!C67</f>
        <v>33157.859512137846</v>
      </c>
      <c r="D27" s="525">
        <f>medpoinc!D67</f>
        <v>36408.630052543514</v>
      </c>
      <c r="E27" s="524">
        <f>medpoinc!E67</f>
        <v>47136.172835882229</v>
      </c>
      <c r="F27" s="580">
        <f>medpoinc!F67</f>
        <v>24055.701999001965</v>
      </c>
      <c r="G27" s="579">
        <f>medpoinc!G67</f>
        <v>48761.558106085067</v>
      </c>
    </row>
    <row r="28" spans="1:7" x14ac:dyDescent="0.2">
      <c r="A28" s="72">
        <v>1979</v>
      </c>
      <c r="B28" s="526">
        <f>medpoinc!B68</f>
        <v>35753.916275536503</v>
      </c>
      <c r="C28" s="526">
        <f>medpoinc!C68</f>
        <v>33350.29165197102</v>
      </c>
      <c r="D28" s="527">
        <f>medpoinc!D68</f>
        <v>36354.82243142787</v>
      </c>
      <c r="E28" s="526">
        <f>medpoinc!E68</f>
        <v>46870.680159526841</v>
      </c>
      <c r="F28" s="527">
        <f>medpoinc!F68</f>
        <v>24637.152391546158</v>
      </c>
      <c r="G28" s="582">
        <f>medpoinc!G68</f>
        <v>48372.945549255266</v>
      </c>
    </row>
    <row r="29" spans="1:7" x14ac:dyDescent="0.2">
      <c r="A29" s="67">
        <v>1980</v>
      </c>
      <c r="B29" s="524">
        <f>medpoinc!B69</f>
        <v>35028.113169954173</v>
      </c>
      <c r="C29" s="524">
        <f>medpoinc!C69</f>
        <v>32821.617852161784</v>
      </c>
      <c r="D29" s="525">
        <f>medpoinc!D69</f>
        <v>35303.925084678223</v>
      </c>
      <c r="E29" s="524">
        <f>medpoinc!E69</f>
        <v>44957.342100019923</v>
      </c>
      <c r="F29" s="525">
        <f>medpoinc!F69</f>
        <v>24823.072325164376</v>
      </c>
      <c r="G29" s="579">
        <f>medpoinc!G69</f>
        <v>46888.025503088269</v>
      </c>
    </row>
    <row r="30" spans="1:7" x14ac:dyDescent="0.2">
      <c r="A30" s="67">
        <v>1981</v>
      </c>
      <c r="B30" s="524">
        <f>medpoinc!B70</f>
        <v>34780.773782430588</v>
      </c>
      <c r="C30" s="524">
        <f>medpoinc!C70</f>
        <v>32512.462448793809</v>
      </c>
      <c r="D30" s="525">
        <f>medpoinc!D70</f>
        <v>34528.739189804277</v>
      </c>
      <c r="E30" s="524">
        <f>medpoinc!E70</f>
        <v>44106.053709604006</v>
      </c>
      <c r="F30" s="525">
        <f>medpoinc!F70</f>
        <v>25203.459262630862</v>
      </c>
      <c r="G30" s="579">
        <f>medpoinc!G70</f>
        <v>46122.330450614478</v>
      </c>
    </row>
    <row r="31" spans="1:7" x14ac:dyDescent="0.2">
      <c r="A31" s="67">
        <v>1982</v>
      </c>
      <c r="B31" s="524">
        <f>medpoinc!B71</f>
        <v>33227.234735646467</v>
      </c>
      <c r="C31" s="524">
        <f>medpoinc!C71</f>
        <v>30853.860825957436</v>
      </c>
      <c r="D31" s="525">
        <f>medpoinc!D71</f>
        <v>32752.55995370866</v>
      </c>
      <c r="E31" s="524">
        <f>medpoinc!E71</f>
        <v>41771.380810526985</v>
      </c>
      <c r="F31" s="525">
        <f>medpoinc!F71</f>
        <v>24445.751269797045</v>
      </c>
      <c r="G31" s="579">
        <f>medpoinc!G71</f>
        <v>43670.079938278213</v>
      </c>
    </row>
    <row r="32" spans="1:7" x14ac:dyDescent="0.2">
      <c r="A32" s="67">
        <v>1983</v>
      </c>
      <c r="B32" s="524">
        <f>medpoinc!B72</f>
        <v>33420.311633922523</v>
      </c>
      <c r="C32" s="524">
        <f>medpoinc!C72</f>
        <v>30919.471987846689</v>
      </c>
      <c r="D32" s="525">
        <f>medpoinc!D72</f>
        <v>32738.264457720026</v>
      </c>
      <c r="E32" s="524">
        <f>medpoinc!E72</f>
        <v>40922.830572150029</v>
      </c>
      <c r="F32" s="525">
        <f>medpoinc!F72</f>
        <v>25008.396460758351</v>
      </c>
      <c r="G32" s="579">
        <f>medpoinc!G72</f>
        <v>43196.321159491701</v>
      </c>
    </row>
    <row r="33" spans="1:7" x14ac:dyDescent="0.2">
      <c r="A33" s="67">
        <v>1984</v>
      </c>
      <c r="B33" s="524">
        <f>medpoinc!B73</f>
        <v>34355.170029046218</v>
      </c>
      <c r="C33" s="524">
        <f>medpoinc!C73</f>
        <v>32166.942638661109</v>
      </c>
      <c r="D33" s="525">
        <f>medpoinc!D73</f>
        <v>33261.056333853667</v>
      </c>
      <c r="E33" s="524">
        <f>medpoinc!E73</f>
        <v>42670.434112509633</v>
      </c>
      <c r="F33" s="525">
        <f>medpoinc!F73</f>
        <v>25602.260467505781</v>
      </c>
      <c r="G33" s="579">
        <f>medpoinc!G73</f>
        <v>44421.01602481772</v>
      </c>
    </row>
    <row r="34" spans="1:7" x14ac:dyDescent="0.2">
      <c r="A34" s="67">
        <v>1985</v>
      </c>
      <c r="B34" s="524">
        <f>medpoinc!B74</f>
        <v>34895.653502406232</v>
      </c>
      <c r="C34" s="524">
        <f>medpoinc!C74</f>
        <v>32780.765411351313</v>
      </c>
      <c r="D34" s="525">
        <f>medpoinc!D74</f>
        <v>33838.209456878772</v>
      </c>
      <c r="E34" s="524">
        <f>medpoinc!E74</f>
        <v>43355.205866625925</v>
      </c>
      <c r="F34" s="525">
        <f>medpoinc!F74</f>
        <v>26224.61232908105</v>
      </c>
      <c r="G34" s="579">
        <f>medpoinc!G74</f>
        <v>44624.138721258882</v>
      </c>
    </row>
    <row r="35" spans="1:7" x14ac:dyDescent="0.2">
      <c r="A35" s="67">
        <v>1986</v>
      </c>
      <c r="B35" s="524">
        <f>medpoinc!B75</f>
        <v>35644.986713574603</v>
      </c>
      <c r="C35" s="524">
        <f>medpoinc!C75</f>
        <v>33365.365470264602</v>
      </c>
      <c r="D35" s="525">
        <f>medpoinc!D75</f>
        <v>34401.55694449642</v>
      </c>
      <c r="E35" s="524">
        <f>medpoinc!E75</f>
        <v>44141.756802275529</v>
      </c>
      <c r="F35" s="525">
        <f>medpoinc!F75</f>
        <v>26940.978330027316</v>
      </c>
      <c r="G35" s="579">
        <f>medpoinc!G75</f>
        <v>44970.709981660984</v>
      </c>
    </row>
    <row r="36" spans="1:7" x14ac:dyDescent="0.2">
      <c r="A36" s="67">
        <v>1987</v>
      </c>
      <c r="B36" s="524">
        <f>medpoinc!B76</f>
        <v>36749.76388002553</v>
      </c>
      <c r="C36" s="524">
        <f>medpoinc!C76</f>
        <v>34326.70252529857</v>
      </c>
      <c r="D36" s="525">
        <f>medpoinc!D76</f>
        <v>36143.99854134379</v>
      </c>
      <c r="E36" s="524">
        <f>medpoinc!E76</f>
        <v>44220.869723766984</v>
      </c>
      <c r="F36" s="525">
        <f>medpoinc!F76</f>
        <v>27865.205579360019</v>
      </c>
      <c r="G36" s="579">
        <f>medpoinc!G76</f>
        <v>45836.243960251624</v>
      </c>
    </row>
    <row r="37" spans="1:7" x14ac:dyDescent="0.2">
      <c r="A37" s="67">
        <v>1988</v>
      </c>
      <c r="B37" s="524">
        <f>medpoinc!B77</f>
        <v>37412.196924376251</v>
      </c>
      <c r="C37" s="524">
        <f>medpoinc!C77</f>
        <v>34879.079424288277</v>
      </c>
      <c r="D37" s="525">
        <f>medpoinc!D77</f>
        <v>36827.631347432871</v>
      </c>
      <c r="E37" s="524">
        <f>medpoinc!E77</f>
        <v>45011.549424640179</v>
      </c>
      <c r="F37" s="525">
        <f>medpoinc!F77</f>
        <v>28448.858077911107</v>
      </c>
      <c r="G37" s="579">
        <f>medpoinc!G77</f>
        <v>46570.390963155856</v>
      </c>
    </row>
    <row r="38" spans="1:7" x14ac:dyDescent="0.2">
      <c r="A38" s="72">
        <v>1989</v>
      </c>
      <c r="B38" s="526">
        <f>medpoinc!B78</f>
        <v>37975.999189161797</v>
      </c>
      <c r="C38" s="526">
        <f>medpoinc!C78</f>
        <v>35731.11253758573</v>
      </c>
      <c r="D38" s="527">
        <f>medpoinc!D78</f>
        <v>37227.703638636442</v>
      </c>
      <c r="E38" s="526">
        <f>medpoinc!E78</f>
        <v>45458.954694415355</v>
      </c>
      <c r="F38" s="527">
        <f>medpoinc!F78</f>
        <v>29370.600358120206</v>
      </c>
      <c r="G38" s="582">
        <f>medpoinc!G78</f>
        <v>46955.545795466067</v>
      </c>
    </row>
    <row r="39" spans="1:7" x14ac:dyDescent="0.2">
      <c r="A39" s="67">
        <v>1990</v>
      </c>
      <c r="B39" s="524">
        <f>medpoinc!B79</f>
        <v>38112.576094543918</v>
      </c>
      <c r="C39" s="524">
        <f>medpoinc!C79</f>
        <v>35955.26046655087</v>
      </c>
      <c r="D39" s="525">
        <f>medpoinc!D79</f>
        <v>37393.470885212904</v>
      </c>
      <c r="E39" s="524">
        <f>medpoinc!E79</f>
        <v>44944.075583188584</v>
      </c>
      <c r="F39" s="525">
        <f>medpoinc!F79</f>
        <v>30022.642489569975</v>
      </c>
      <c r="G39" s="579">
        <f>medpoinc!G79</f>
        <v>46741.838606516132</v>
      </c>
    </row>
    <row r="40" spans="1:7" x14ac:dyDescent="0.2">
      <c r="A40" s="67">
        <v>1991</v>
      </c>
      <c r="B40" s="524">
        <f>medpoinc!B80</f>
        <v>37468.600607750384</v>
      </c>
      <c r="C40" s="524">
        <f>medpoinc!C80</f>
        <v>35560.477428651982</v>
      </c>
      <c r="D40" s="525">
        <f>medpoinc!D80</f>
        <v>36601.271889978387</v>
      </c>
      <c r="E40" s="524">
        <f>medpoinc!E80</f>
        <v>43366.435888599983</v>
      </c>
      <c r="F40" s="525">
        <f>medpoinc!F80</f>
        <v>30009.573634911187</v>
      </c>
      <c r="G40" s="579">
        <f>medpoinc!G80</f>
        <v>45968.422041915976</v>
      </c>
    </row>
    <row r="41" spans="1:7" x14ac:dyDescent="0.2">
      <c r="A41" s="67">
        <v>1992</v>
      </c>
      <c r="B41" s="524">
        <f>medpoinc!B81</f>
        <v>37868.13213653295</v>
      </c>
      <c r="C41" s="524">
        <f>medpoinc!C81</f>
        <v>35670.428039323444</v>
      </c>
      <c r="D41" s="525">
        <f>medpoinc!D81</f>
        <v>37191.915491237713</v>
      </c>
      <c r="E41" s="524">
        <f>medpoinc!E81</f>
        <v>43277.865298894794</v>
      </c>
      <c r="F41" s="525">
        <f>medpoinc!F81</f>
        <v>30429.749038285405</v>
      </c>
      <c r="G41" s="579">
        <f>medpoinc!G81</f>
        <v>45982.73188007572</v>
      </c>
    </row>
    <row r="42" spans="1:7" x14ac:dyDescent="0.2">
      <c r="A42" s="67">
        <v>1993</v>
      </c>
      <c r="B42" s="524">
        <f>medpoinc!B82</f>
        <v>38585.61048243002</v>
      </c>
      <c r="C42" s="524">
        <f>medpoinc!C82</f>
        <v>36277.069684335918</v>
      </c>
      <c r="D42" s="525">
        <f>medpoinc!D82</f>
        <v>37926.027397260274</v>
      </c>
      <c r="E42" s="524">
        <f>medpoinc!E82</f>
        <v>44356.962477665278</v>
      </c>
      <c r="F42" s="525">
        <f>medpoinc!F82</f>
        <v>31000.405002977965</v>
      </c>
      <c r="G42" s="579">
        <f>medpoinc!G82</f>
        <v>46335.71173317451</v>
      </c>
    </row>
    <row r="43" spans="1:7" x14ac:dyDescent="0.2">
      <c r="A43" s="67">
        <v>1994</v>
      </c>
      <c r="B43" s="524">
        <f>medpoinc!B83</f>
        <v>40017.064925982049</v>
      </c>
      <c r="C43" s="524">
        <f>medpoinc!C83</f>
        <v>37596.677934491199</v>
      </c>
      <c r="D43" s="525">
        <f>medpoinc!D83</f>
        <v>39210.269262151764</v>
      </c>
      <c r="E43" s="524">
        <f>medpoinc!E83</f>
        <v>45664.634572794028</v>
      </c>
      <c r="F43" s="525">
        <f>medpoinc!F83</f>
        <v>31787.749154913159</v>
      </c>
      <c r="G43" s="579">
        <f>medpoinc!G83</f>
        <v>47923.662431518824</v>
      </c>
    </row>
    <row r="44" spans="1:7" x14ac:dyDescent="0.2">
      <c r="A44" s="67">
        <v>1995</v>
      </c>
      <c r="B44" s="524">
        <f>medpoinc!B84</f>
        <v>39991.196243273713</v>
      </c>
      <c r="C44" s="524">
        <f>medpoinc!C84</f>
        <v>38094.380611181681</v>
      </c>
      <c r="D44" s="525">
        <f>medpoinc!D84</f>
        <v>39200.856396568699</v>
      </c>
      <c r="E44" s="524">
        <f>medpoinc!E84</f>
        <v>46313.91501691383</v>
      </c>
      <c r="F44" s="525">
        <f>medpoinc!F84</f>
        <v>32562.001684246581</v>
      </c>
      <c r="G44" s="579">
        <f>medpoinc!G84</f>
        <v>48052.662679664856</v>
      </c>
    </row>
    <row r="45" spans="1:7" x14ac:dyDescent="0.2">
      <c r="A45" s="67">
        <v>1996</v>
      </c>
      <c r="B45" s="524">
        <f>medpoinc!B85</f>
        <v>41034.648619927852</v>
      </c>
      <c r="C45" s="524">
        <f>medpoinc!C85</f>
        <v>39021.62812159177</v>
      </c>
      <c r="D45" s="525">
        <f>medpoinc!D85</f>
        <v>39795.866774797956</v>
      </c>
      <c r="E45" s="524">
        <f>medpoinc!E85</f>
        <v>46454.319192371157</v>
      </c>
      <c r="F45" s="525">
        <f>medpoinc!F85</f>
        <v>33756.805279789703</v>
      </c>
      <c r="G45" s="579">
        <f>medpoinc!G85</f>
        <v>48467.339690707238</v>
      </c>
    </row>
    <row r="46" spans="1:7" x14ac:dyDescent="0.2">
      <c r="A46" s="67">
        <v>1997</v>
      </c>
      <c r="B46" s="524">
        <f>medpoinc!B86</f>
        <v>42067.563527653212</v>
      </c>
      <c r="C46" s="524">
        <f>medpoinc!C86</f>
        <v>40093.273542600895</v>
      </c>
      <c r="D46" s="525">
        <f>medpoinc!D86</f>
        <v>40852.615844544089</v>
      </c>
      <c r="E46" s="524">
        <f>medpoinc!E86</f>
        <v>48142.3019431988</v>
      </c>
      <c r="F46" s="525">
        <f>medpoinc!F86</f>
        <v>34626.008968609865</v>
      </c>
      <c r="G46" s="579">
        <f>medpoinc!G86</f>
        <v>49660.986547085195</v>
      </c>
    </row>
    <row r="47" spans="1:7" x14ac:dyDescent="0.2">
      <c r="A47" s="67">
        <v>1998</v>
      </c>
      <c r="B47" s="524">
        <f>medpoinc!B87</f>
        <v>43920.453714858078</v>
      </c>
      <c r="C47" s="524">
        <f>medpoinc!C87</f>
        <v>41821.865482748814</v>
      </c>
      <c r="D47" s="525">
        <f>medpoinc!D87</f>
        <v>42721.26043936707</v>
      </c>
      <c r="E47" s="524">
        <f>medpoinc!E87</f>
        <v>50066.319251749475</v>
      </c>
      <c r="F47" s="525">
        <f>medpoinc!F87</f>
        <v>36275.596583602914</v>
      </c>
      <c r="G47" s="579">
        <f>medpoinc!G87</f>
        <v>51265.512527240484</v>
      </c>
    </row>
    <row r="48" spans="1:7" x14ac:dyDescent="0.2">
      <c r="A48" s="72">
        <v>1999</v>
      </c>
      <c r="B48" s="526">
        <f>medpoinc!B88</f>
        <v>45299.802803389641</v>
      </c>
      <c r="C48" s="526">
        <f>medpoinc!C88</f>
        <v>42938.901028620152</v>
      </c>
      <c r="D48" s="527">
        <f>medpoinc!D88</f>
        <v>43824.239194158712</v>
      </c>
      <c r="E48" s="526">
        <f>medpoinc!E88</f>
        <v>51202.057240313377</v>
      </c>
      <c r="F48" s="527">
        <f>medpoinc!F88</f>
        <v>37184.202952619511</v>
      </c>
      <c r="G48" s="582">
        <f>medpoinc!G88</f>
        <v>52677.620849544306</v>
      </c>
    </row>
    <row r="49" spans="1:7" x14ac:dyDescent="0.2">
      <c r="A49" s="77">
        <v>2000</v>
      </c>
      <c r="B49" s="528">
        <f>medpoinc!B89</f>
        <v>46859.441724820332</v>
      </c>
      <c r="C49" s="528">
        <f>medpoinc!C89</f>
        <v>44264.14956775336</v>
      </c>
      <c r="D49" s="529">
        <f>medpoinc!D89</f>
        <v>45129.246953442351</v>
      </c>
      <c r="E49" s="528">
        <f>medpoinc!E89</f>
        <v>52482.57473179877</v>
      </c>
      <c r="F49" s="529">
        <f>medpoinc!F89</f>
        <v>38352.650765545251</v>
      </c>
      <c r="G49" s="583">
        <f>medpoinc!G89</f>
        <v>53924.403707947087</v>
      </c>
    </row>
    <row r="50" spans="1:7" x14ac:dyDescent="0.2">
      <c r="A50" s="67">
        <v>2001</v>
      </c>
      <c r="B50" s="524">
        <f>medpoinc!B90</f>
        <v>46847.928046952416</v>
      </c>
      <c r="C50" s="524">
        <f>medpoinc!C90</f>
        <v>44174.923143372544</v>
      </c>
      <c r="D50" s="525">
        <f>medpoinc!D90</f>
        <v>45159.714423638812</v>
      </c>
      <c r="E50" s="524">
        <f>medpoinc!E90</f>
        <v>52334.622322721618</v>
      </c>
      <c r="F50" s="525">
        <f>medpoinc!F90</f>
        <v>38406.859930384409</v>
      </c>
      <c r="G50" s="579">
        <f>medpoinc!G90</f>
        <v>54163.520414644685</v>
      </c>
    </row>
    <row r="51" spans="1:7" x14ac:dyDescent="0.2">
      <c r="A51" s="67">
        <v>2002</v>
      </c>
      <c r="B51" s="524">
        <f>medpoinc!B91</f>
        <v>46305.749020195217</v>
      </c>
      <c r="C51" s="524">
        <f>medpoinc!C91</f>
        <v>43817.678923587708</v>
      </c>
      <c r="D51" s="525">
        <f>medpoinc!D91</f>
        <v>44785.261738935071</v>
      </c>
      <c r="E51" s="524">
        <f>medpoinc!E91</f>
        <v>51558.341446366612</v>
      </c>
      <c r="F51" s="525">
        <f>medpoinc!F91</f>
        <v>38150.408147981732</v>
      </c>
      <c r="G51" s="579">
        <f>medpoinc!G91</f>
        <v>53908.185426495918</v>
      </c>
    </row>
    <row r="52" spans="1:7" x14ac:dyDescent="0.2">
      <c r="A52" s="67">
        <v>2003</v>
      </c>
      <c r="B52" s="524">
        <f>medpoinc!B92</f>
        <v>46554.974948063056</v>
      </c>
      <c r="C52" s="524">
        <f>medpoinc!C92</f>
        <v>44118.958817059756</v>
      </c>
      <c r="D52" s="525">
        <f>medpoinc!D92</f>
        <v>45201.63265306122</v>
      </c>
      <c r="E52" s="524">
        <f>medpoinc!E92</f>
        <v>51833.009898570206</v>
      </c>
      <c r="F52" s="525">
        <f>medpoinc!F92</f>
        <v>38570.255407552242</v>
      </c>
      <c r="G52" s="579">
        <f>medpoinc!G92</f>
        <v>54539.69448857387</v>
      </c>
    </row>
    <row r="53" spans="1:7" x14ac:dyDescent="0.2">
      <c r="A53" s="67">
        <v>2004</v>
      </c>
      <c r="B53" s="524">
        <f>medpoinc!B93</f>
        <v>47682.816532857571</v>
      </c>
      <c r="C53" s="524">
        <f>medpoinc!C93</f>
        <v>45180.127267320844</v>
      </c>
      <c r="D53" s="525">
        <f>medpoinc!D93</f>
        <v>46233.891168599468</v>
      </c>
      <c r="E53" s="524">
        <f>medpoinc!E93</f>
        <v>53083.356526910495</v>
      </c>
      <c r="F53" s="525">
        <f>medpoinc!F93</f>
        <v>39252.705322628608</v>
      </c>
      <c r="G53" s="579">
        <f>medpoinc!G93</f>
        <v>55322.604817127562</v>
      </c>
    </row>
    <row r="54" spans="1:7" x14ac:dyDescent="0.2">
      <c r="A54" s="67">
        <v>2005</v>
      </c>
      <c r="B54" s="524">
        <f>medpoinc!B94</f>
        <v>48111.734528816378</v>
      </c>
      <c r="C54" s="524">
        <f>medpoinc!C94</f>
        <v>45680.556454221929</v>
      </c>
      <c r="D54" s="525">
        <f>medpoinc!D94</f>
        <v>46448.296898830704</v>
      </c>
      <c r="E54" s="524">
        <f>medpoinc!E94</f>
        <v>53613.874381845912</v>
      </c>
      <c r="F54" s="525">
        <f>medpoinc!F94</f>
        <v>40306.373341960527</v>
      </c>
      <c r="G54" s="579">
        <f>medpoinc!G94</f>
        <v>55789.138974904097</v>
      </c>
    </row>
    <row r="55" spans="1:7" x14ac:dyDescent="0.2">
      <c r="A55" s="67">
        <v>2006</v>
      </c>
      <c r="B55" s="524">
        <f>medpoinc!B95</f>
        <v>48956.68603998833</v>
      </c>
      <c r="C55" s="524">
        <f>medpoinc!C95</f>
        <v>46595.830621816298</v>
      </c>
      <c r="D55" s="525">
        <f>medpoinc!D95</f>
        <v>46471.575073491455</v>
      </c>
      <c r="E55" s="524">
        <f>medpoinc!E95</f>
        <v>53926.907972982066</v>
      </c>
      <c r="F55" s="525">
        <f>medpoinc!F95</f>
        <v>41377.097592172875</v>
      </c>
      <c r="G55" s="579">
        <f>medpoinc!G95</f>
        <v>56909.041132778308</v>
      </c>
    </row>
    <row r="56" spans="1:7" x14ac:dyDescent="0.2">
      <c r="A56" s="67">
        <v>2007</v>
      </c>
      <c r="B56" s="524">
        <f>medpoinc!B96</f>
        <v>48706.040532134328</v>
      </c>
      <c r="C56" s="524">
        <f>medpoinc!C96</f>
        <v>46772.301950213361</v>
      </c>
      <c r="D56" s="525">
        <f>medpoinc!D96</f>
        <v>45805.432659252874</v>
      </c>
      <c r="E56" s="524">
        <f>medpoinc!E96</f>
        <v>54023.821632416984</v>
      </c>
      <c r="F56" s="525">
        <f>medpoinc!F96</f>
        <v>41212.803527190583</v>
      </c>
      <c r="G56" s="579">
        <f>medpoinc!G96</f>
        <v>56440.994859818187</v>
      </c>
    </row>
    <row r="57" spans="1:7" x14ac:dyDescent="0.2">
      <c r="A57" s="67">
        <v>2008</v>
      </c>
      <c r="B57" s="524">
        <f>medpoinc!B97</f>
        <v>48106.29119233074</v>
      </c>
      <c r="C57" s="524">
        <f>medpoinc!C97</f>
        <v>46447.453565008989</v>
      </c>
      <c r="D57" s="525">
        <f>medpoinc!D97</f>
        <v>45381.057947445006</v>
      </c>
      <c r="E57" s="524">
        <f>medpoinc!E97</f>
        <v>52371.873662586666</v>
      </c>
      <c r="F57" s="525">
        <f>medpoinc!F97</f>
        <v>41944.894290849952</v>
      </c>
      <c r="G57" s="579">
        <f>medpoinc!G97</f>
        <v>55926.525721133272</v>
      </c>
    </row>
    <row r="58" spans="1:7" x14ac:dyDescent="0.2">
      <c r="A58" s="72">
        <v>2009</v>
      </c>
      <c r="B58" s="526">
        <f>medpoinc!B98</f>
        <v>45793.925292948094</v>
      </c>
      <c r="C58" s="526">
        <f>medpoinc!C98</f>
        <v>44037.125089893823</v>
      </c>
      <c r="D58" s="527">
        <f>medpoinc!D98</f>
        <v>43334.405008672111</v>
      </c>
      <c r="E58" s="526">
        <f>medpoinc!E98</f>
        <v>49307.525699056641</v>
      </c>
      <c r="F58" s="527">
        <f>medpoinc!F98</f>
        <v>39937.924616100514</v>
      </c>
      <c r="G58" s="584">
        <f>medpoinc!G98</f>
        <v>52704.006091628245</v>
      </c>
    </row>
    <row r="59" spans="1:7" x14ac:dyDescent="0.2">
      <c r="A59" s="67">
        <v>2010</v>
      </c>
      <c r="B59" s="524">
        <f>medpoinc!B99</f>
        <v>46639.260286253375</v>
      </c>
      <c r="C59" s="524">
        <f>medpoinc!C99</f>
        <v>45023.04829613569</v>
      </c>
      <c r="D59" s="525">
        <f>medpoinc!D99</f>
        <v>43522.280019597827</v>
      </c>
      <c r="E59" s="524">
        <f>medpoinc!E99</f>
        <v>49525.353125749258</v>
      </c>
      <c r="F59" s="525">
        <f>medpoinc!F99</f>
        <v>41328.849461580961</v>
      </c>
      <c r="G59" s="585">
        <f>medpoinc!G99</f>
        <v>53565.883101043481</v>
      </c>
    </row>
    <row r="60" spans="1:7" x14ac:dyDescent="0.2">
      <c r="A60" s="67">
        <v>2011</v>
      </c>
      <c r="B60" s="524">
        <f>medpoinc!B100</f>
        <v>46993.394128567641</v>
      </c>
      <c r="C60" s="524">
        <f>medpoinc!C100</f>
        <v>45185.955892853497</v>
      </c>
      <c r="D60" s="525">
        <f>medpoinc!D100</f>
        <v>43943.342105800024</v>
      </c>
      <c r="E60" s="524">
        <f>medpoinc!E100</f>
        <v>50834.200379460184</v>
      </c>
      <c r="F60" s="525">
        <f>medpoinc!F100</f>
        <v>40780.325193300283</v>
      </c>
      <c r="G60" s="585">
        <f>medpoinc!G100</f>
        <v>53771.287512495663</v>
      </c>
    </row>
    <row r="61" spans="1:7" x14ac:dyDescent="0.2">
      <c r="A61" s="67">
        <v>2012</v>
      </c>
      <c r="B61" s="524">
        <f>medpoinc!B101</f>
        <v>47398.432000000001</v>
      </c>
      <c r="C61" s="524">
        <f>medpoinc!C101</f>
        <v>45183.551999999996</v>
      </c>
      <c r="D61" s="525">
        <f>medpoinc!D101</f>
        <v>43300.904000000002</v>
      </c>
      <c r="E61" s="524">
        <f>medpoinc!E101</f>
        <v>50831.495999999999</v>
      </c>
      <c r="F61" s="525">
        <f>medpoinc!F101</f>
        <v>40975.279999999999</v>
      </c>
      <c r="G61" s="585">
        <f>medpoinc!G101</f>
        <v>53378.608</v>
      </c>
    </row>
    <row r="62" spans="1:7" x14ac:dyDescent="0.2">
      <c r="A62" s="67">
        <v>2013</v>
      </c>
      <c r="B62" s="524">
        <f>medpoinc!B102</f>
        <v>47393.388299960738</v>
      </c>
      <c r="C62" s="524">
        <f>medpoinc!C102</f>
        <v>45654.181389870435</v>
      </c>
      <c r="D62" s="525">
        <f>medpoinc!D102</f>
        <v>45436.780526109149</v>
      </c>
      <c r="E62" s="524">
        <f>medpoinc!E102</f>
        <v>51741.405575186494</v>
      </c>
      <c r="F62" s="525">
        <f>medpoinc!F102</f>
        <v>40980.062819002749</v>
      </c>
      <c r="G62" s="585">
        <f>medpoinc!G102</f>
        <v>55002.418531605806</v>
      </c>
    </row>
    <row r="63" spans="1:7" x14ac:dyDescent="0.2">
      <c r="A63" s="67">
        <v>2014</v>
      </c>
      <c r="B63" s="524">
        <f>medpoinc!B103</f>
        <v>47846.807854029248</v>
      </c>
      <c r="C63" s="524">
        <f>medpoinc!C103</f>
        <v>46244.794198202377</v>
      </c>
      <c r="D63" s="525">
        <f>medpoinc!D103</f>
        <v>46031.192377425454</v>
      </c>
      <c r="E63" s="524">
        <f>medpoinc!E103</f>
        <v>52225.645179956031</v>
      </c>
      <c r="F63" s="525">
        <f>medpoinc!F103</f>
        <v>41545.554141110217</v>
      </c>
      <c r="G63" s="585">
        <f>medpoinc!G103</f>
        <v>55109.269760444397</v>
      </c>
    </row>
    <row r="64" spans="1:7" x14ac:dyDescent="0.2">
      <c r="A64" s="67">
        <v>2015</v>
      </c>
      <c r="B64" s="524">
        <f>medpoinc!B104</f>
        <v>49067.746340345482</v>
      </c>
      <c r="C64" s="524">
        <f>medpoinc!C104</f>
        <v>47375.755087230122</v>
      </c>
      <c r="D64" s="525">
        <f>medpoinc!D104</f>
        <v>46847.007820631567</v>
      </c>
      <c r="E64" s="524">
        <f>medpoinc!E104</f>
        <v>53086.225566494461</v>
      </c>
      <c r="F64" s="525">
        <f>medpoinc!F104</f>
        <v>42722.779141162871</v>
      </c>
      <c r="G64" s="585">
        <f>medpoinc!G104</f>
        <v>56364.458619405472</v>
      </c>
    </row>
    <row r="65" spans="1:7" x14ac:dyDescent="0.2">
      <c r="A65" s="67">
        <v>2016</v>
      </c>
      <c r="B65" s="524">
        <f>medpoinc!B105</f>
        <v>49298.005300336692</v>
      </c>
      <c r="C65" s="524">
        <f>medpoinc!C105</f>
        <v>47417.99662362894</v>
      </c>
      <c r="D65" s="525">
        <f>medpoinc!D105</f>
        <v>46791.327064726349</v>
      </c>
      <c r="E65" s="524">
        <f>medpoinc!E105</f>
        <v>53162.467580235963</v>
      </c>
      <c r="F65" s="525">
        <f>medpoinc!F105</f>
        <v>42926.864784827078</v>
      </c>
      <c r="G65" s="585">
        <f>medpoinc!G105</f>
        <v>55878.035668813834</v>
      </c>
    </row>
    <row r="66" spans="1:7" x14ac:dyDescent="0.2">
      <c r="A66" s="67">
        <v>2017</v>
      </c>
      <c r="B66" s="524">
        <f>medpoinc!B106</f>
        <v>50712.119670296132</v>
      </c>
      <c r="C66" s="524">
        <f>medpoinc!C106</f>
        <v>49277.837497802902</v>
      </c>
      <c r="D66" s="525">
        <f>medpoinc!D106</f>
        <v>46409.273152816459</v>
      </c>
      <c r="E66" s="524">
        <f>medpoinc!E106</f>
        <v>54810.068734562483</v>
      </c>
      <c r="F66" s="525">
        <f>medpoinc!F106</f>
        <v>44667.644800503258</v>
      </c>
      <c r="G66" s="585">
        <f>medpoinc!G106</f>
        <v>58293.325439188884</v>
      </c>
    </row>
    <row r="67" spans="1:7" x14ac:dyDescent="0.2">
      <c r="A67" s="67">
        <v>2018</v>
      </c>
      <c r="B67" s="524">
        <f>medpoinc!B107</f>
        <v>51200</v>
      </c>
      <c r="C67" s="524">
        <f>medpoinc!C107</f>
        <v>49600</v>
      </c>
      <c r="D67" s="525">
        <f>medpoinc!D107</f>
        <v>46800</v>
      </c>
      <c r="E67" s="524">
        <f>medpoinc!E107</f>
        <v>55200</v>
      </c>
      <c r="F67" s="525">
        <f>medpoinc!F107</f>
        <v>45200</v>
      </c>
      <c r="G67" s="585">
        <f>medpoinc!G107</f>
        <v>58700</v>
      </c>
    </row>
    <row r="68" spans="1:7" x14ac:dyDescent="0.2">
      <c r="A68" s="67">
        <v>2019</v>
      </c>
      <c r="B68" s="524">
        <f>medpoinc!B108</f>
        <v>51746.779685061709</v>
      </c>
      <c r="C68" s="524">
        <f>medpoinc!C108</f>
        <v>50077.528727479075</v>
      </c>
      <c r="D68" s="525">
        <f>medpoinc!D108</f>
        <v>47229.982976308696</v>
      </c>
      <c r="E68" s="524">
        <f>medpoinc!E108</f>
        <v>55674.428997020856</v>
      </c>
      <c r="F68" s="525">
        <f>medpoinc!F108</f>
        <v>45658.923251525041</v>
      </c>
      <c r="G68" s="585">
        <f>medpoinc!G108</f>
        <v>59405.69584338204</v>
      </c>
    </row>
    <row r="69" spans="1:7" ht="17" thickBot="1" x14ac:dyDescent="0.25">
      <c r="A69" s="1105"/>
      <c r="B69" s="1107"/>
      <c r="C69" s="1107"/>
      <c r="D69" s="1108"/>
      <c r="E69" s="1107"/>
      <c r="F69" s="1108"/>
      <c r="G69" s="1127"/>
    </row>
    <row r="70" spans="1:7" ht="17" thickTop="1" x14ac:dyDescent="0.2">
      <c r="A70" s="61"/>
      <c r="B70" s="60"/>
      <c r="C70" s="60"/>
      <c r="D70" s="59"/>
      <c r="E70" s="58"/>
      <c r="F70" s="60"/>
      <c r="G70" s="60"/>
    </row>
    <row r="71" spans="1:7" x14ac:dyDescent="0.2">
      <c r="B71" s="57"/>
      <c r="C71" s="57"/>
      <c r="F71" s="57"/>
      <c r="G71" s="57"/>
    </row>
    <row r="73" spans="1:7" x14ac:dyDescent="0.2">
      <c r="A73" s="211"/>
      <c r="B73" s="212"/>
      <c r="C73" s="212"/>
      <c r="D73" s="212"/>
      <c r="E73" s="212"/>
      <c r="F73" s="212"/>
      <c r="G73" s="212"/>
    </row>
    <row r="74" spans="1:7" x14ac:dyDescent="0.2">
      <c r="A74" s="211"/>
      <c r="B74" s="212"/>
      <c r="C74" s="212"/>
      <c r="D74" s="212"/>
      <c r="E74" s="212"/>
      <c r="F74" s="212"/>
      <c r="G74" s="212"/>
    </row>
  </sheetData>
  <mergeCells count="2">
    <mergeCell ref="A4:G4"/>
    <mergeCell ref="B7:G7"/>
  </mergeCells>
  <hyperlinks>
    <hyperlink ref="A1" location="Index!A1" display="Back to index" xr:uid="{00000000-0004-0000-3F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7" tint="-0.24994659260841701"/>
  </sheetPr>
  <dimension ref="A1"/>
  <sheetViews>
    <sheetView workbookViewId="0">
      <selection activeCell="D32" sqref="D32"/>
    </sheetView>
  </sheetViews>
  <sheetFormatPr baseColWidth="10" defaultRowHeight="16" x14ac:dyDescent="0.2"/>
  <sheetData/>
  <pageMargins left="0.75" right="0.75" top="1" bottom="1" header="0.5" footer="0.5"/>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7" tint="0.39997558519241921"/>
  </sheetPr>
  <dimension ref="A1:AE120"/>
  <sheetViews>
    <sheetView workbookViewId="0">
      <pane xSplit="1" ySplit="9" topLeftCell="B102" activePane="bottomRight" state="frozen"/>
      <selection activeCell="D32" sqref="D32"/>
      <selection pane="topRight" activeCell="D32" sqref="D32"/>
      <selection pane="bottomLeft" activeCell="D32" sqref="D32"/>
      <selection pane="bottomRight" activeCell="X101" sqref="X101"/>
    </sheetView>
  </sheetViews>
  <sheetFormatPr baseColWidth="10" defaultColWidth="10.83203125" defaultRowHeight="16" x14ac:dyDescent="0.2"/>
  <cols>
    <col min="1" max="10" width="10.83203125" style="4"/>
    <col min="11" max="11" width="10.83203125" style="4" customWidth="1"/>
    <col min="12" max="20" width="10.83203125" style="4"/>
    <col min="21" max="21" width="11" style="4" customWidth="1"/>
    <col min="22" max="22" width="13" style="4" bestFit="1" customWidth="1"/>
    <col min="23" max="24" width="10.83203125" style="4"/>
    <col min="25" max="25" width="11.83203125" style="4" bestFit="1" customWidth="1"/>
    <col min="26" max="26" width="10.83203125" style="4"/>
    <col min="27" max="28" width="11" style="4" customWidth="1"/>
    <col min="29" max="16384" width="10.83203125" style="4"/>
  </cols>
  <sheetData>
    <row r="1" spans="1:31" x14ac:dyDescent="0.2">
      <c r="A1" s="52" t="s">
        <v>37</v>
      </c>
      <c r="D1" s="198"/>
    </row>
    <row r="2" spans="1:31" x14ac:dyDescent="0.2">
      <c r="B2" s="51"/>
      <c r="C2" s="51"/>
      <c r="D2" s="199"/>
    </row>
    <row r="3" spans="1:31" ht="17" thickBot="1" x14ac:dyDescent="0.25">
      <c r="D3" s="198"/>
    </row>
    <row r="4" spans="1:31" ht="25" customHeight="1" thickTop="1" x14ac:dyDescent="0.2">
      <c r="A4" s="1365" t="s">
        <v>634</v>
      </c>
      <c r="B4" s="1366"/>
      <c r="C4" s="1366"/>
      <c r="D4" s="1366"/>
      <c r="E4" s="1366"/>
      <c r="F4" s="1366"/>
      <c r="G4" s="1366"/>
      <c r="H4" s="1366"/>
      <c r="I4" s="1366"/>
      <c r="J4" s="1366"/>
      <c r="K4" s="1366"/>
      <c r="L4" s="1366"/>
      <c r="M4" s="1366"/>
      <c r="N4" s="1366"/>
      <c r="O4" s="1366"/>
      <c r="P4" s="1366"/>
      <c r="Q4" s="1366"/>
      <c r="R4" s="1366"/>
      <c r="S4" s="1367"/>
      <c r="T4" s="496"/>
    </row>
    <row r="5" spans="1:31" x14ac:dyDescent="0.2">
      <c r="A5" s="49"/>
      <c r="B5" s="50"/>
      <c r="C5" s="50"/>
      <c r="D5" s="50"/>
      <c r="E5" s="50"/>
      <c r="F5" s="50"/>
      <c r="G5" s="50"/>
      <c r="H5" s="50"/>
      <c r="I5" s="50"/>
      <c r="J5" s="50"/>
      <c r="K5" s="50"/>
      <c r="L5" s="50"/>
      <c r="M5" s="50"/>
      <c r="N5" s="50"/>
      <c r="O5" s="50"/>
      <c r="P5" s="50"/>
      <c r="Q5" s="50"/>
      <c r="R5" s="50"/>
      <c r="S5" s="499"/>
      <c r="T5" s="495"/>
    </row>
    <row r="6" spans="1:31" x14ac:dyDescent="0.2">
      <c r="A6" s="49"/>
      <c r="B6" s="45" t="s">
        <v>36</v>
      </c>
      <c r="C6" s="45" t="s">
        <v>35</v>
      </c>
      <c r="D6" s="45" t="s">
        <v>34</v>
      </c>
      <c r="E6" s="45" t="s">
        <v>33</v>
      </c>
      <c r="F6" s="45" t="s">
        <v>32</v>
      </c>
      <c r="G6" s="45" t="s">
        <v>31</v>
      </c>
      <c r="H6" s="45" t="s">
        <v>30</v>
      </c>
      <c r="I6" s="48" t="s">
        <v>29</v>
      </c>
      <c r="J6" s="47" t="s">
        <v>28</v>
      </c>
      <c r="K6" s="47" t="s">
        <v>27</v>
      </c>
      <c r="L6" s="45" t="s">
        <v>26</v>
      </c>
      <c r="M6" s="46" t="s">
        <v>25</v>
      </c>
      <c r="N6" s="45" t="s">
        <v>24</v>
      </c>
      <c r="O6" s="45" t="s">
        <v>23</v>
      </c>
      <c r="P6" s="45" t="s">
        <v>22</v>
      </c>
      <c r="Q6" s="46" t="s">
        <v>21</v>
      </c>
      <c r="R6" s="46" t="s">
        <v>54</v>
      </c>
      <c r="S6" s="44" t="s">
        <v>53</v>
      </c>
      <c r="T6" s="46"/>
      <c r="V6" s="480" t="s">
        <v>138</v>
      </c>
    </row>
    <row r="7" spans="1:31" ht="35" customHeight="1" x14ac:dyDescent="0.2">
      <c r="A7" s="43"/>
      <c r="B7" s="1368" t="s">
        <v>604</v>
      </c>
      <c r="C7" s="1369"/>
      <c r="D7" s="1369"/>
      <c r="E7" s="1369"/>
      <c r="F7" s="1369"/>
      <c r="G7" s="1369"/>
      <c r="H7" s="1369"/>
      <c r="I7" s="1369"/>
      <c r="J7" s="1369"/>
      <c r="K7" s="1369"/>
      <c r="L7" s="1369"/>
      <c r="M7" s="1369"/>
      <c r="N7" s="1369"/>
      <c r="O7" s="1369"/>
      <c r="P7" s="1369"/>
      <c r="Q7" s="1369"/>
      <c r="R7" s="1369"/>
      <c r="S7" s="634"/>
      <c r="T7" s="50"/>
      <c r="V7" s="1403" t="s">
        <v>629</v>
      </c>
      <c r="W7" s="1403" t="s">
        <v>630</v>
      </c>
      <c r="X7" s="1403" t="s">
        <v>631</v>
      </c>
      <c r="Y7" s="1403" t="s">
        <v>632</v>
      </c>
      <c r="Z7" s="1403" t="s">
        <v>633</v>
      </c>
      <c r="AA7" s="1403" t="s">
        <v>20</v>
      </c>
      <c r="AB7" s="1403" t="s">
        <v>19</v>
      </c>
      <c r="AC7" s="1403" t="s">
        <v>0</v>
      </c>
      <c r="AD7" s="1403" t="s">
        <v>18</v>
      </c>
      <c r="AE7" s="1403" t="s">
        <v>17</v>
      </c>
    </row>
    <row r="8" spans="1:31" ht="21" customHeight="1" x14ac:dyDescent="0.2">
      <c r="A8" s="405"/>
      <c r="B8" s="1404" t="s">
        <v>635</v>
      </c>
      <c r="C8" s="1447"/>
      <c r="D8" s="1447"/>
      <c r="E8" s="1447"/>
      <c r="F8" s="1447"/>
      <c r="G8" s="1447"/>
      <c r="H8" s="1447"/>
      <c r="I8" s="1447"/>
      <c r="J8" s="1447"/>
      <c r="K8" s="1447"/>
      <c r="L8" s="1447"/>
      <c r="M8" s="1447"/>
      <c r="N8" s="1447"/>
      <c r="O8" s="1447"/>
      <c r="P8" s="1447"/>
      <c r="Q8" s="1447"/>
      <c r="R8" s="1447"/>
      <c r="S8" s="1448"/>
      <c r="T8" s="497"/>
      <c r="V8" s="1403"/>
      <c r="W8" s="1403"/>
      <c r="X8" s="1403"/>
      <c r="Y8" s="1403"/>
      <c r="Z8" s="1403"/>
      <c r="AA8" s="1403"/>
      <c r="AB8" s="1403"/>
      <c r="AC8" s="1403"/>
      <c r="AD8" s="1403"/>
      <c r="AE8" s="1403"/>
    </row>
    <row r="9" spans="1:31" s="27" customFormat="1" ht="31" customHeight="1" x14ac:dyDescent="0.2">
      <c r="A9" s="42"/>
      <c r="B9" s="292" t="s">
        <v>16</v>
      </c>
      <c r="C9" s="481" t="s">
        <v>15</v>
      </c>
      <c r="D9" s="482" t="s">
        <v>59</v>
      </c>
      <c r="E9" s="293" t="s">
        <v>14</v>
      </c>
      <c r="F9" s="41" t="s">
        <v>13</v>
      </c>
      <c r="G9" s="293" t="s">
        <v>12</v>
      </c>
      <c r="H9" s="41" t="s">
        <v>11</v>
      </c>
      <c r="I9" s="41" t="s">
        <v>10</v>
      </c>
      <c r="J9" s="41" t="s">
        <v>9</v>
      </c>
      <c r="K9" s="491" t="s">
        <v>139</v>
      </c>
      <c r="L9" s="406" t="s">
        <v>8</v>
      </c>
      <c r="M9" s="40" t="s">
        <v>7</v>
      </c>
      <c r="N9" s="40" t="s">
        <v>6</v>
      </c>
      <c r="O9" s="40" t="s">
        <v>5</v>
      </c>
      <c r="P9" s="40" t="s">
        <v>4</v>
      </c>
      <c r="Q9" s="40" t="s">
        <v>3</v>
      </c>
      <c r="R9" s="40" t="s">
        <v>2</v>
      </c>
      <c r="S9" s="39" t="s">
        <v>140</v>
      </c>
      <c r="T9" s="498"/>
      <c r="V9" s="1403"/>
      <c r="W9" s="1403"/>
      <c r="X9" s="1403"/>
      <c r="Y9" s="1403"/>
      <c r="Z9" s="1403"/>
      <c r="AA9" s="1403"/>
      <c r="AB9" s="1403"/>
      <c r="AC9" s="1403"/>
      <c r="AD9" s="1403"/>
      <c r="AE9" s="1403"/>
    </row>
    <row r="10" spans="1:31" s="27" customFormat="1" ht="15" customHeight="1" x14ac:dyDescent="0.2">
      <c r="A10" s="38">
        <v>1913</v>
      </c>
      <c r="B10" s="304">
        <f>'TD2'!B10</f>
        <v>0.59269448788320744</v>
      </c>
      <c r="C10" s="415"/>
      <c r="D10" s="415"/>
      <c r="E10" s="305">
        <f>TD2b!B10</f>
        <v>0.40730551211679261</v>
      </c>
      <c r="F10" s="37">
        <f>TD2b!I10</f>
        <v>0.30864433049737572</v>
      </c>
      <c r="G10" s="630">
        <f>TD2b!P10</f>
        <v>0.17960041861867679</v>
      </c>
      <c r="H10" s="37">
        <f>TD2c!B10</f>
        <v>0.14726456931487061</v>
      </c>
      <c r="I10" s="37">
        <f>TD2c!I10</f>
        <v>8.6166081714558071E-2</v>
      </c>
      <c r="J10" s="37">
        <f>TD2c!P10</f>
        <v>2.7550162054507693E-2</v>
      </c>
      <c r="K10" s="37"/>
      <c r="L10" s="308">
        <f>E10-G10</f>
        <v>0.22770509349811582</v>
      </c>
      <c r="M10" s="309">
        <f>E10-F10</f>
        <v>9.8661181619416893E-2</v>
      </c>
      <c r="N10" s="36"/>
      <c r="O10" s="35">
        <f t="shared" ref="O10:O73" si="0">G10-I10</f>
        <v>9.3434336904118717E-2</v>
      </c>
      <c r="P10" s="35">
        <f t="shared" ref="P10:R41" si="1">G10-H10</f>
        <v>3.2335849303806175E-2</v>
      </c>
      <c r="Q10" s="35">
        <f t="shared" si="1"/>
        <v>6.1098487600312543E-2</v>
      </c>
      <c r="R10" s="35">
        <f t="shared" si="1"/>
        <v>5.8615919660050378E-2</v>
      </c>
      <c r="S10" s="34"/>
      <c r="T10" s="13"/>
      <c r="V10" s="2"/>
      <c r="W10" s="2"/>
      <c r="X10" s="2">
        <v>0.17960041861867684</v>
      </c>
      <c r="Y10" s="2">
        <v>8.6166081714558071E-2</v>
      </c>
      <c r="Z10" s="2">
        <v>2.7550162054507686E-2</v>
      </c>
      <c r="AA10" s="2"/>
      <c r="AB10" s="2"/>
      <c r="AC10" s="2">
        <v>0.17960041861867684</v>
      </c>
      <c r="AD10" s="2">
        <v>8.6166081714558071E-2</v>
      </c>
      <c r="AE10" s="2">
        <v>2.7550162054507686E-2</v>
      </c>
    </row>
    <row r="11" spans="1:31" s="27" customFormat="1" ht="15" customHeight="1" x14ac:dyDescent="0.2">
      <c r="A11" s="30">
        <v>1914</v>
      </c>
      <c r="B11" s="306">
        <f>'TD2'!B11</f>
        <v>0.59071549590972094</v>
      </c>
      <c r="C11" s="415"/>
      <c r="D11" s="415"/>
      <c r="E11" s="307">
        <f>TD2b!B11</f>
        <v>0.40928450409027906</v>
      </c>
      <c r="F11" s="33">
        <f>TD2b!I11</f>
        <v>0.31062332247086216</v>
      </c>
      <c r="G11" s="631">
        <f>TD2b!P11</f>
        <v>0.1815794105921632</v>
      </c>
      <c r="H11" s="33">
        <f>TD2c!B11</f>
        <v>0.15080262243019749</v>
      </c>
      <c r="I11" s="33">
        <f>TD2c!I11</f>
        <v>8.6033408914061305E-2</v>
      </c>
      <c r="J11" s="33">
        <f>TD2c!P11</f>
        <v>2.7292084736544601E-2</v>
      </c>
      <c r="K11" s="33"/>
      <c r="L11" s="310">
        <f t="shared" ref="L11:L74" si="2">E11-G11</f>
        <v>0.22770509349811585</v>
      </c>
      <c r="M11" s="311">
        <f t="shared" ref="M11:N74" si="3">E11-F11</f>
        <v>9.8661181619416893E-2</v>
      </c>
      <c r="N11" s="32"/>
      <c r="O11" s="13">
        <f t="shared" si="0"/>
        <v>9.5546001678101899E-2</v>
      </c>
      <c r="P11" s="13">
        <f t="shared" si="1"/>
        <v>3.0776788161965718E-2</v>
      </c>
      <c r="Q11" s="13">
        <f t="shared" si="1"/>
        <v>6.4769213516136181E-2</v>
      </c>
      <c r="R11" s="13">
        <f t="shared" si="1"/>
        <v>5.8741324177516707E-2</v>
      </c>
      <c r="S11" s="12"/>
      <c r="T11" s="13"/>
      <c r="V11" s="2"/>
      <c r="W11" s="2"/>
      <c r="X11" s="2">
        <v>0.1815794105921632</v>
      </c>
      <c r="Y11" s="2">
        <v>8.6033408914061305E-2</v>
      </c>
      <c r="Z11" s="2">
        <v>2.7292084736544594E-2</v>
      </c>
      <c r="AA11" s="2"/>
      <c r="AB11" s="2"/>
      <c r="AC11" s="2">
        <v>0.1815794105921632</v>
      </c>
      <c r="AD11" s="2">
        <v>8.6033408914061305E-2</v>
      </c>
      <c r="AE11" s="2">
        <v>2.7292084736544594E-2</v>
      </c>
    </row>
    <row r="12" spans="1:31" s="27" customFormat="1" ht="15" customHeight="1" x14ac:dyDescent="0.2">
      <c r="A12" s="30">
        <v>1915</v>
      </c>
      <c r="B12" s="306">
        <f>'TD2'!B12</f>
        <v>0.59651768534913385</v>
      </c>
      <c r="C12" s="415"/>
      <c r="D12" s="415"/>
      <c r="E12" s="307">
        <f>TD2b!B12</f>
        <v>0.40348231465086615</v>
      </c>
      <c r="F12" s="33">
        <f>TD2b!I12</f>
        <v>0.30482113303144925</v>
      </c>
      <c r="G12" s="631">
        <f>TD2b!P12</f>
        <v>0.1757772211527503</v>
      </c>
      <c r="H12" s="33">
        <f>TD2c!B12</f>
        <v>0.1457815951769314</v>
      </c>
      <c r="I12" s="33">
        <f>TD2c!I12</f>
        <v>9.2193842850742128E-2</v>
      </c>
      <c r="J12" s="33">
        <f>TD2c!P12</f>
        <v>4.360051390265416E-2</v>
      </c>
      <c r="K12" s="33"/>
      <c r="L12" s="310">
        <f t="shared" si="2"/>
        <v>0.22770509349811585</v>
      </c>
      <c r="M12" s="311">
        <f t="shared" si="3"/>
        <v>9.8661181619416893E-2</v>
      </c>
      <c r="N12" s="32"/>
      <c r="O12" s="13">
        <f t="shared" si="0"/>
        <v>8.3583378302008168E-2</v>
      </c>
      <c r="P12" s="13">
        <f t="shared" si="1"/>
        <v>2.9995625975818896E-2</v>
      </c>
      <c r="Q12" s="13">
        <f t="shared" si="1"/>
        <v>5.3587752326189272E-2</v>
      </c>
      <c r="R12" s="13">
        <f t="shared" si="1"/>
        <v>4.8593328948087967E-2</v>
      </c>
      <c r="S12" s="12"/>
      <c r="T12" s="13"/>
      <c r="V12" s="2"/>
      <c r="W12" s="2"/>
      <c r="X12" s="2">
        <v>0.1757772211527503</v>
      </c>
      <c r="Y12" s="2">
        <v>9.2193842850742128E-2</v>
      </c>
      <c r="Z12" s="2">
        <v>4.360051390265416E-2</v>
      </c>
      <c r="AA12" s="2"/>
      <c r="AB12" s="2"/>
      <c r="AC12" s="2">
        <v>0.1757772211527503</v>
      </c>
      <c r="AD12" s="2">
        <v>9.2193842850742128E-2</v>
      </c>
      <c r="AE12" s="2">
        <v>4.360051390265416E-2</v>
      </c>
    </row>
    <row r="13" spans="1:31" s="27" customFormat="1" ht="15" customHeight="1" x14ac:dyDescent="0.2">
      <c r="A13" s="30">
        <v>1916</v>
      </c>
      <c r="B13" s="306">
        <f>'TD2'!B13</f>
        <v>0.57918734861582455</v>
      </c>
      <c r="C13" s="415"/>
      <c r="D13" s="415"/>
      <c r="E13" s="307">
        <f>TD2b!B13</f>
        <v>0.42081265138417545</v>
      </c>
      <c r="F13" s="33">
        <f>TD2b!I13</f>
        <v>0.32215146976475856</v>
      </c>
      <c r="G13" s="631">
        <f>TD2b!P13</f>
        <v>0.1931075578860596</v>
      </c>
      <c r="H13" s="33">
        <f>TD2c!B13</f>
        <v>0.1637189464690523</v>
      </c>
      <c r="I13" s="33">
        <f>TD2c!I13</f>
        <v>0.1051466259314488</v>
      </c>
      <c r="J13" s="33">
        <f>TD2c!P13</f>
        <v>4.7812342033102112E-2</v>
      </c>
      <c r="K13" s="33"/>
      <c r="L13" s="310">
        <f t="shared" si="2"/>
        <v>0.22770509349811585</v>
      </c>
      <c r="M13" s="311">
        <f t="shared" si="3"/>
        <v>9.8661181619416893E-2</v>
      </c>
      <c r="N13" s="32"/>
      <c r="O13" s="13">
        <f t="shared" si="0"/>
        <v>8.7960931954610799E-2</v>
      </c>
      <c r="P13" s="13">
        <f t="shared" si="1"/>
        <v>2.9388611417007299E-2</v>
      </c>
      <c r="Q13" s="13">
        <f t="shared" si="1"/>
        <v>5.8572320537603501E-2</v>
      </c>
      <c r="R13" s="13">
        <f t="shared" si="1"/>
        <v>5.7334283898346688E-2</v>
      </c>
      <c r="S13" s="12"/>
      <c r="T13" s="13"/>
      <c r="V13" s="2"/>
      <c r="W13" s="2"/>
      <c r="X13" s="2">
        <v>0.19310755788605957</v>
      </c>
      <c r="Y13" s="2">
        <v>0.10514662593144881</v>
      </c>
      <c r="Z13" s="2">
        <v>4.7812342033102112E-2</v>
      </c>
      <c r="AA13" s="2"/>
      <c r="AB13" s="2"/>
      <c r="AC13" s="2">
        <v>0.18889374566570749</v>
      </c>
      <c r="AD13" s="2">
        <v>0.1012663844622242</v>
      </c>
      <c r="AE13" s="2">
        <v>4.5148184602104673E-2</v>
      </c>
    </row>
    <row r="14" spans="1:31" s="27" customFormat="1" ht="15" customHeight="1" x14ac:dyDescent="0.2">
      <c r="A14" s="30">
        <v>1917</v>
      </c>
      <c r="B14" s="301">
        <f>'TD2'!B14</f>
        <v>0.59492342549909938</v>
      </c>
      <c r="C14" s="415"/>
      <c r="D14" s="415"/>
      <c r="E14" s="298">
        <f>TD2b!B14</f>
        <v>0.40507657450090057</v>
      </c>
      <c r="F14" s="25">
        <f>TD2b!I14</f>
        <v>0.30641539288148367</v>
      </c>
      <c r="G14" s="294">
        <f>TD2b!P14</f>
        <v>0.17737148100278471</v>
      </c>
      <c r="H14" s="25">
        <f>TD2c!B14</f>
        <v>0.14342590026123608</v>
      </c>
      <c r="I14" s="25">
        <f>TD2c!I14</f>
        <v>8.4015369708452386E-2</v>
      </c>
      <c r="J14" s="25">
        <f>TD2c!P14</f>
        <v>3.3652030168037188E-2</v>
      </c>
      <c r="K14" s="25"/>
      <c r="L14" s="53">
        <f t="shared" si="2"/>
        <v>0.22770509349811585</v>
      </c>
      <c r="M14" s="13">
        <f t="shared" si="3"/>
        <v>9.8661181619416893E-2</v>
      </c>
      <c r="N14" s="13">
        <f t="shared" si="3"/>
        <v>0.12904391187869896</v>
      </c>
      <c r="O14" s="13">
        <f t="shared" si="0"/>
        <v>9.3356111294332328E-2</v>
      </c>
      <c r="P14" s="13">
        <f t="shared" si="1"/>
        <v>3.3945580741548631E-2</v>
      </c>
      <c r="Q14" s="13">
        <f t="shared" si="1"/>
        <v>5.9410530552783697E-2</v>
      </c>
      <c r="R14" s="13">
        <f t="shared" si="1"/>
        <v>5.0363339540415199E-2</v>
      </c>
      <c r="S14" s="12"/>
      <c r="T14" s="13"/>
      <c r="U14" s="11"/>
      <c r="V14" s="2">
        <v>0.40507657450090062</v>
      </c>
      <c r="W14" s="2">
        <v>0.30641539288148373</v>
      </c>
      <c r="X14" s="2">
        <v>0.17737148100278474</v>
      </c>
      <c r="Y14" s="2">
        <v>8.4015369708452386E-2</v>
      </c>
      <c r="Z14" s="2">
        <v>3.3652030168037188E-2</v>
      </c>
      <c r="AA14" s="2">
        <v>0.40434034322940432</v>
      </c>
      <c r="AB14" s="2">
        <v>0.30567916160998743</v>
      </c>
      <c r="AC14" s="2">
        <v>0.17719495951948278</v>
      </c>
      <c r="AD14" s="2">
        <v>8.3883137990618778E-2</v>
      </c>
      <c r="AE14" s="2">
        <v>3.3280421889743644E-2</v>
      </c>
    </row>
    <row r="15" spans="1:31" s="27" customFormat="1" ht="15" customHeight="1" x14ac:dyDescent="0.2">
      <c r="A15" s="30">
        <v>1918</v>
      </c>
      <c r="B15" s="301">
        <f>'TD2'!B15</f>
        <v>0.59892954553272815</v>
      </c>
      <c r="C15" s="415"/>
      <c r="D15" s="415"/>
      <c r="E15" s="298">
        <f>TD2b!B15</f>
        <v>0.40107045446727191</v>
      </c>
      <c r="F15" s="25">
        <f>TD2b!I15</f>
        <v>0.29493392703869437</v>
      </c>
      <c r="G15" s="294">
        <f>TD2b!P15</f>
        <v>0.15961472661607248</v>
      </c>
      <c r="H15" s="25">
        <f>TD2c!B15</f>
        <v>0.12429518013472091</v>
      </c>
      <c r="I15" s="25">
        <f>TD2c!I15</f>
        <v>6.7164822458815596E-2</v>
      </c>
      <c r="J15" s="25">
        <f>TD2c!P15</f>
        <v>2.4542270776995521E-2</v>
      </c>
      <c r="K15" s="25"/>
      <c r="L15" s="53">
        <f t="shared" si="2"/>
        <v>0.24145572785119943</v>
      </c>
      <c r="M15" s="13">
        <f t="shared" si="3"/>
        <v>0.10613652742857754</v>
      </c>
      <c r="N15" s="13">
        <f t="shared" si="3"/>
        <v>0.13531920042262188</v>
      </c>
      <c r="O15" s="13">
        <f t="shared" si="0"/>
        <v>9.2449904157256887E-2</v>
      </c>
      <c r="P15" s="13">
        <f t="shared" si="1"/>
        <v>3.5319546481351577E-2</v>
      </c>
      <c r="Q15" s="13">
        <f t="shared" si="1"/>
        <v>5.7130357675905311E-2</v>
      </c>
      <c r="R15" s="13">
        <f t="shared" si="1"/>
        <v>4.2622551681820074E-2</v>
      </c>
      <c r="S15" s="12"/>
      <c r="T15" s="13"/>
      <c r="U15" s="11"/>
      <c r="V15" s="2">
        <v>0.40107045446727191</v>
      </c>
      <c r="W15" s="2">
        <v>0.29493392703869437</v>
      </c>
      <c r="X15" s="2">
        <v>0.15961472661607251</v>
      </c>
      <c r="Y15" s="2">
        <v>6.7164822458815596E-2</v>
      </c>
      <c r="Z15" s="2">
        <v>2.4542270776995521E-2</v>
      </c>
      <c r="AA15" s="2">
        <v>0.40080617368760074</v>
      </c>
      <c r="AB15" s="2">
        <v>0.29475524675350778</v>
      </c>
      <c r="AC15" s="2">
        <v>0.15986705670687723</v>
      </c>
      <c r="AD15" s="2">
        <v>6.7447006238796112E-2</v>
      </c>
      <c r="AE15" s="2">
        <v>2.4401809615872228E-2</v>
      </c>
    </row>
    <row r="16" spans="1:31" s="27" customFormat="1" ht="15" customHeight="1" x14ac:dyDescent="0.2">
      <c r="A16" s="29">
        <v>1919</v>
      </c>
      <c r="B16" s="302">
        <f>'TD2'!B16</f>
        <v>0.59684362117977385</v>
      </c>
      <c r="C16" s="413"/>
      <c r="D16" s="414"/>
      <c r="E16" s="299">
        <f>TD2b!B16</f>
        <v>0.4031563788202262</v>
      </c>
      <c r="F16" s="28">
        <f>TD2b!I16</f>
        <v>0.3016769916652759</v>
      </c>
      <c r="G16" s="632">
        <f>TD2b!P16</f>
        <v>0.16410778328022629</v>
      </c>
      <c r="H16" s="28">
        <f>TD2c!B16</f>
        <v>0.12638293063331799</v>
      </c>
      <c r="I16" s="28">
        <f>TD2c!I16</f>
        <v>6.6297173757209713E-2</v>
      </c>
      <c r="J16" s="28">
        <f>TD2c!P16</f>
        <v>2.28652971042442E-2</v>
      </c>
      <c r="K16" s="28"/>
      <c r="L16" s="54">
        <f t="shared" si="2"/>
        <v>0.23904859553999991</v>
      </c>
      <c r="M16" s="18">
        <f t="shared" si="3"/>
        <v>0.10147938715495031</v>
      </c>
      <c r="N16" s="18">
        <f t="shared" si="3"/>
        <v>0.1375692083850496</v>
      </c>
      <c r="O16" s="18">
        <f t="shared" si="0"/>
        <v>9.7810609523016581E-2</v>
      </c>
      <c r="P16" s="18">
        <f t="shared" si="1"/>
        <v>3.7724852646908308E-2</v>
      </c>
      <c r="Q16" s="18">
        <f t="shared" si="1"/>
        <v>6.0085756876108273E-2</v>
      </c>
      <c r="R16" s="18">
        <f t="shared" si="1"/>
        <v>4.3431876652965509E-2</v>
      </c>
      <c r="S16" s="17"/>
      <c r="T16" s="13"/>
      <c r="U16" s="11"/>
      <c r="V16" s="2">
        <v>0.4031563788202262</v>
      </c>
      <c r="W16" s="2">
        <v>0.3016769916652759</v>
      </c>
      <c r="X16" s="2">
        <v>0.16410778328022629</v>
      </c>
      <c r="Y16" s="2">
        <v>6.6297173757209713E-2</v>
      </c>
      <c r="Z16" s="2">
        <v>2.2865297104244196E-2</v>
      </c>
      <c r="AA16" s="2">
        <v>0.39924993985750662</v>
      </c>
      <c r="AB16" s="2">
        <v>0.29794630533672622</v>
      </c>
      <c r="AC16" s="2">
        <v>0.16154283363586541</v>
      </c>
      <c r="AD16" s="2">
        <v>6.5112867558762957E-2</v>
      </c>
      <c r="AE16" s="2">
        <v>2.2212995893613186E-2</v>
      </c>
    </row>
    <row r="17" spans="1:31" s="27" customFormat="1" ht="15" customHeight="1" x14ac:dyDescent="0.2">
      <c r="A17" s="31">
        <v>1920</v>
      </c>
      <c r="B17" s="303">
        <f>'TD2'!B17</f>
        <v>0.6098588635962654</v>
      </c>
      <c r="C17" s="415"/>
      <c r="D17" s="415"/>
      <c r="E17" s="300">
        <f>TD2b!B17</f>
        <v>0.3901411364037346</v>
      </c>
      <c r="F17" s="26">
        <f>TD2b!I17</f>
        <v>0.28324019636724629</v>
      </c>
      <c r="G17" s="633">
        <f>TD2b!P17</f>
        <v>0.1482981936632003</v>
      </c>
      <c r="H17" s="26">
        <f>TD2c!B17</f>
        <v>0.11142994791572891</v>
      </c>
      <c r="I17" s="26">
        <f>TD2c!I17</f>
        <v>5.3572248881608969E-2</v>
      </c>
      <c r="J17" s="26">
        <f>TD2c!P17</f>
        <v>1.6628981564311762E-2</v>
      </c>
      <c r="K17" s="26"/>
      <c r="L17" s="55">
        <f t="shared" si="2"/>
        <v>0.24184294274053431</v>
      </c>
      <c r="M17" s="22">
        <f t="shared" si="3"/>
        <v>0.10690094003648831</v>
      </c>
      <c r="N17" s="22">
        <f t="shared" si="3"/>
        <v>0.13494200270404599</v>
      </c>
      <c r="O17" s="22">
        <f t="shared" si="0"/>
        <v>9.4725944781591326E-2</v>
      </c>
      <c r="P17" s="22">
        <f t="shared" si="1"/>
        <v>3.6868245747471384E-2</v>
      </c>
      <c r="Q17" s="22">
        <f t="shared" si="1"/>
        <v>5.7857699034119942E-2</v>
      </c>
      <c r="R17" s="22">
        <f t="shared" si="1"/>
        <v>3.6943267317297204E-2</v>
      </c>
      <c r="S17" s="21"/>
      <c r="T17" s="13"/>
      <c r="U17" s="11"/>
      <c r="V17" s="2">
        <v>0.3901411364037346</v>
      </c>
      <c r="W17" s="2">
        <v>0.28324019636724629</v>
      </c>
      <c r="X17" s="2">
        <v>0.14829819366320032</v>
      </c>
      <c r="Y17" s="2">
        <v>5.3572248881608969E-2</v>
      </c>
      <c r="Z17" s="2">
        <v>1.6628981564311755E-2</v>
      </c>
      <c r="AA17" s="2">
        <v>0.38686359380954138</v>
      </c>
      <c r="AB17" s="2">
        <v>0.2802332663664166</v>
      </c>
      <c r="AC17" s="2">
        <v>0.14677641724981247</v>
      </c>
      <c r="AD17" s="2">
        <v>5.3457444777239627E-2</v>
      </c>
      <c r="AE17" s="2">
        <v>1.6485362020141347E-2</v>
      </c>
    </row>
    <row r="18" spans="1:31" s="27" customFormat="1" ht="15" customHeight="1" x14ac:dyDescent="0.2">
      <c r="A18" s="30">
        <v>1921</v>
      </c>
      <c r="B18" s="301">
        <f>'TD2'!B18</f>
        <v>0.56818943336199235</v>
      </c>
      <c r="C18" s="415"/>
      <c r="D18" s="415"/>
      <c r="E18" s="298">
        <f>TD2b!B18</f>
        <v>0.43181056663800765</v>
      </c>
      <c r="F18" s="25">
        <f>TD2b!I18</f>
        <v>0.30804124226184881</v>
      </c>
      <c r="G18" s="294">
        <f>TD2b!P18</f>
        <v>0.15637915884632861</v>
      </c>
      <c r="H18" s="25">
        <f>TD2c!B18</f>
        <v>0.11698099708938439</v>
      </c>
      <c r="I18" s="25">
        <f>TD2c!I18</f>
        <v>5.6019527041906061E-2</v>
      </c>
      <c r="J18" s="25">
        <f>TD2c!P18</f>
        <v>1.6883974290585059E-2</v>
      </c>
      <c r="K18" s="25"/>
      <c r="L18" s="53">
        <f t="shared" si="2"/>
        <v>0.27543140779167907</v>
      </c>
      <c r="M18" s="13">
        <f t="shared" si="3"/>
        <v>0.12376932437615884</v>
      </c>
      <c r="N18" s="13">
        <f t="shared" si="3"/>
        <v>0.1516620834155202</v>
      </c>
      <c r="O18" s="13">
        <f t="shared" si="0"/>
        <v>0.10035963180442255</v>
      </c>
      <c r="P18" s="13">
        <f t="shared" si="1"/>
        <v>3.9398161756944217E-2</v>
      </c>
      <c r="Q18" s="13">
        <f t="shared" si="1"/>
        <v>6.0961470047478331E-2</v>
      </c>
      <c r="R18" s="13">
        <f t="shared" si="1"/>
        <v>3.9135552751321002E-2</v>
      </c>
      <c r="S18" s="12"/>
      <c r="T18" s="13"/>
      <c r="U18" s="11"/>
      <c r="V18" s="2">
        <v>0.43181056663800776</v>
      </c>
      <c r="W18" s="2">
        <v>0.30804124226184881</v>
      </c>
      <c r="X18" s="2">
        <v>0.15637915884632855</v>
      </c>
      <c r="Y18" s="2">
        <v>5.6019527041906061E-2</v>
      </c>
      <c r="Z18" s="2">
        <v>1.6883974290585059E-2</v>
      </c>
      <c r="AA18" s="2">
        <v>0.4308431564835305</v>
      </c>
      <c r="AB18" s="2">
        <v>0.3071714679605333</v>
      </c>
      <c r="AC18" s="2">
        <v>0.15617163349565791</v>
      </c>
      <c r="AD18" s="2">
        <v>5.6119721348351186E-2</v>
      </c>
      <c r="AE18" s="2">
        <v>1.6790426954191518E-2</v>
      </c>
    </row>
    <row r="19" spans="1:31" s="27" customFormat="1" ht="15" customHeight="1" x14ac:dyDescent="0.2">
      <c r="A19" s="30">
        <v>1922</v>
      </c>
      <c r="B19" s="301">
        <f>'TD2'!B19</f>
        <v>0.56278522338482295</v>
      </c>
      <c r="C19" s="415"/>
      <c r="D19" s="415"/>
      <c r="E19" s="298">
        <f>TD2b!B19</f>
        <v>0.43721477661517705</v>
      </c>
      <c r="F19" s="25">
        <f>TD2b!I19</f>
        <v>0.3194498478651871</v>
      </c>
      <c r="G19" s="294">
        <f>TD2b!P19</f>
        <v>0.17057628417064818</v>
      </c>
      <c r="H19" s="25">
        <f>TD2c!B19</f>
        <v>0.13057803488397471</v>
      </c>
      <c r="I19" s="25">
        <f>TD2c!I19</f>
        <v>6.6354491835071847E-2</v>
      </c>
      <c r="J19" s="25">
        <f>TD2c!P19</f>
        <v>2.2741607402143219E-2</v>
      </c>
      <c r="K19" s="25"/>
      <c r="L19" s="53">
        <f t="shared" si="2"/>
        <v>0.26663849244452886</v>
      </c>
      <c r="M19" s="13">
        <f t="shared" si="3"/>
        <v>0.11776492874998995</v>
      </c>
      <c r="N19" s="13">
        <f t="shared" si="3"/>
        <v>0.14887356369453891</v>
      </c>
      <c r="O19" s="13">
        <f t="shared" si="0"/>
        <v>0.10422179233557634</v>
      </c>
      <c r="P19" s="13">
        <f t="shared" si="1"/>
        <v>3.9998249286673476E-2</v>
      </c>
      <c r="Q19" s="13">
        <f t="shared" si="1"/>
        <v>6.4223543048902862E-2</v>
      </c>
      <c r="R19" s="13">
        <f t="shared" si="1"/>
        <v>4.3612884432928628E-2</v>
      </c>
      <c r="S19" s="12"/>
      <c r="T19" s="13"/>
      <c r="U19" s="11"/>
      <c r="V19" s="2">
        <v>0.43721477661517705</v>
      </c>
      <c r="W19" s="2">
        <v>0.31944984786518704</v>
      </c>
      <c r="X19" s="2">
        <v>0.17057628417064824</v>
      </c>
      <c r="Y19" s="2">
        <v>6.6354491835071847E-2</v>
      </c>
      <c r="Z19" s="2">
        <v>2.2741607402143219E-2</v>
      </c>
      <c r="AA19" s="2">
        <v>0.43211012670664167</v>
      </c>
      <c r="AB19" s="2">
        <v>0.31447849847305798</v>
      </c>
      <c r="AC19" s="2">
        <v>0.16648551726860947</v>
      </c>
      <c r="AD19" s="2">
        <v>6.3484879133767574E-2</v>
      </c>
      <c r="AE19" s="2">
        <v>2.0887819198388446E-2</v>
      </c>
    </row>
    <row r="20" spans="1:31" s="27" customFormat="1" ht="15" customHeight="1" x14ac:dyDescent="0.2">
      <c r="A20" s="30">
        <v>1923</v>
      </c>
      <c r="B20" s="301">
        <f>'TD2'!B20</f>
        <v>0.58538749420162106</v>
      </c>
      <c r="C20" s="415"/>
      <c r="D20" s="415"/>
      <c r="E20" s="298">
        <f>TD2b!B20</f>
        <v>0.41461250579837888</v>
      </c>
      <c r="F20" s="25">
        <f>TD2b!I20</f>
        <v>0.2977685499256853</v>
      </c>
      <c r="G20" s="294">
        <f>TD2b!P20</f>
        <v>0.156424930907688</v>
      </c>
      <c r="H20" s="25">
        <f>TD2c!B20</f>
        <v>0.11907863136898129</v>
      </c>
      <c r="I20" s="25">
        <f>TD2c!I20</f>
        <v>5.9064105684361649E-2</v>
      </c>
      <c r="J20" s="25">
        <f>TD2c!P20</f>
        <v>1.997966722614291E-2</v>
      </c>
      <c r="K20" s="25"/>
      <c r="L20" s="53">
        <f t="shared" si="2"/>
        <v>0.25818757489069089</v>
      </c>
      <c r="M20" s="13">
        <f t="shared" si="3"/>
        <v>0.11684395587269358</v>
      </c>
      <c r="N20" s="13">
        <f t="shared" si="3"/>
        <v>0.1413436190179973</v>
      </c>
      <c r="O20" s="13">
        <f t="shared" si="0"/>
        <v>9.7360825223326342E-2</v>
      </c>
      <c r="P20" s="13">
        <f t="shared" si="1"/>
        <v>3.7346299538706704E-2</v>
      </c>
      <c r="Q20" s="13">
        <f t="shared" si="1"/>
        <v>6.0014525684619645E-2</v>
      </c>
      <c r="R20" s="13">
        <f t="shared" si="1"/>
        <v>3.908443845821874E-2</v>
      </c>
      <c r="S20" s="12"/>
      <c r="T20" s="13"/>
      <c r="U20" s="11"/>
      <c r="V20" s="2">
        <v>0.41461250579837894</v>
      </c>
      <c r="W20" s="2">
        <v>0.29776854992568524</v>
      </c>
      <c r="X20" s="2">
        <v>0.15642493090768797</v>
      </c>
      <c r="Y20" s="2">
        <v>5.9064105684361649E-2</v>
      </c>
      <c r="Z20" s="2">
        <v>1.997966722614291E-2</v>
      </c>
      <c r="AA20" s="2">
        <v>0.40977370533150109</v>
      </c>
      <c r="AB20" s="2">
        <v>0.29322791771457973</v>
      </c>
      <c r="AC20" s="2">
        <v>0.15284841614401537</v>
      </c>
      <c r="AD20" s="2">
        <v>5.6545040638163784E-2</v>
      </c>
      <c r="AE20" s="2">
        <v>1.8261077453431793E-2</v>
      </c>
    </row>
    <row r="21" spans="1:31" s="27" customFormat="1" ht="15" customHeight="1" x14ac:dyDescent="0.2">
      <c r="A21" s="30">
        <v>1924</v>
      </c>
      <c r="B21" s="301">
        <f>'TD2'!B21</f>
        <v>0.55592957252152542</v>
      </c>
      <c r="C21" s="415"/>
      <c r="D21" s="415"/>
      <c r="E21" s="298">
        <f>TD2b!B21</f>
        <v>0.44407042747847464</v>
      </c>
      <c r="F21" s="25">
        <f>TD2b!I21</f>
        <v>0.32112075775425097</v>
      </c>
      <c r="G21" s="294">
        <f>TD2b!P21</f>
        <v>0.17423080267847399</v>
      </c>
      <c r="H21" s="25">
        <f>TD2c!B21</f>
        <v>0.13400652753557948</v>
      </c>
      <c r="I21" s="25">
        <f>TD2c!I21</f>
        <v>6.7870222283341899E-2</v>
      </c>
      <c r="J21" s="25">
        <f>TD2c!P21</f>
        <v>2.3249502043152428E-2</v>
      </c>
      <c r="K21" s="25"/>
      <c r="L21" s="53">
        <f t="shared" si="2"/>
        <v>0.26983962480000068</v>
      </c>
      <c r="M21" s="13">
        <f t="shared" si="3"/>
        <v>0.12294966972422366</v>
      </c>
      <c r="N21" s="13">
        <f t="shared" si="3"/>
        <v>0.14688995507577698</v>
      </c>
      <c r="O21" s="13">
        <f t="shared" si="0"/>
        <v>0.10636058039513209</v>
      </c>
      <c r="P21" s="13">
        <f t="shared" si="1"/>
        <v>4.0224275142894506E-2</v>
      </c>
      <c r="Q21" s="13">
        <f t="shared" si="1"/>
        <v>6.6136305252237584E-2</v>
      </c>
      <c r="R21" s="13">
        <f t="shared" si="1"/>
        <v>4.4620720240189468E-2</v>
      </c>
      <c r="S21" s="12"/>
      <c r="T21" s="13"/>
      <c r="U21" s="11"/>
      <c r="V21" s="2">
        <v>0.44407042747847464</v>
      </c>
      <c r="W21" s="2">
        <v>0.32112075775425097</v>
      </c>
      <c r="X21" s="2">
        <v>0.17423080267847396</v>
      </c>
      <c r="Y21" s="2">
        <v>6.7870222283341899E-2</v>
      </c>
      <c r="Z21" s="2">
        <v>2.3249502043152431E-2</v>
      </c>
      <c r="AA21" s="2">
        <v>0.43656594612566585</v>
      </c>
      <c r="AB21" s="2">
        <v>0.31393347565839141</v>
      </c>
      <c r="AC21" s="2">
        <v>0.16804630840540569</v>
      </c>
      <c r="AD21" s="2">
        <v>6.3794415947871941E-2</v>
      </c>
      <c r="AE21" s="2">
        <v>2.0980707836779154E-2</v>
      </c>
    </row>
    <row r="22" spans="1:31" s="27" customFormat="1" ht="15" customHeight="1" x14ac:dyDescent="0.2">
      <c r="A22" s="30">
        <v>1925</v>
      </c>
      <c r="B22" s="301">
        <f>'TD2'!B22</f>
        <v>0.53645923081175928</v>
      </c>
      <c r="C22" s="415"/>
      <c r="D22" s="415"/>
      <c r="E22" s="298">
        <f>TD2b!B22</f>
        <v>0.46354076918824078</v>
      </c>
      <c r="F22" s="25">
        <f>TD2b!I22</f>
        <v>0.35009523176185775</v>
      </c>
      <c r="G22" s="294">
        <f>TD2b!P22</f>
        <v>0.20244504854676582</v>
      </c>
      <c r="H22" s="25">
        <f>TD2c!B22</f>
        <v>0.15860651133997281</v>
      </c>
      <c r="I22" s="25">
        <f>TD2c!I22</f>
        <v>8.523904172767606E-2</v>
      </c>
      <c r="J22" s="25">
        <f>TD2c!P22</f>
        <v>3.3108484827819591E-2</v>
      </c>
      <c r="K22" s="25"/>
      <c r="L22" s="53">
        <f t="shared" si="2"/>
        <v>0.26109572064147496</v>
      </c>
      <c r="M22" s="13">
        <f t="shared" si="3"/>
        <v>0.11344553742638303</v>
      </c>
      <c r="N22" s="13">
        <f t="shared" si="3"/>
        <v>0.14765018321509193</v>
      </c>
      <c r="O22" s="13">
        <f t="shared" si="0"/>
        <v>0.11720600681908976</v>
      </c>
      <c r="P22" s="13">
        <f t="shared" si="1"/>
        <v>4.383853720679301E-2</v>
      </c>
      <c r="Q22" s="13">
        <f t="shared" si="1"/>
        <v>7.3367469612296746E-2</v>
      </c>
      <c r="R22" s="13">
        <f t="shared" si="1"/>
        <v>5.2130556899856469E-2</v>
      </c>
      <c r="S22" s="12"/>
      <c r="T22" s="13"/>
      <c r="U22" s="11"/>
      <c r="V22" s="2">
        <v>0.46354076918824083</v>
      </c>
      <c r="W22" s="2">
        <v>0.35009523176185764</v>
      </c>
      <c r="X22" s="2">
        <v>0.20244504854676584</v>
      </c>
      <c r="Y22" s="2">
        <v>8.523904172767606E-2</v>
      </c>
      <c r="Z22" s="2">
        <v>3.3108484827819591E-2</v>
      </c>
      <c r="AA22" s="2">
        <v>0.44553790806461568</v>
      </c>
      <c r="AB22" s="2">
        <v>0.33238608743090653</v>
      </c>
      <c r="AC22" s="2">
        <v>0.18619295545598177</v>
      </c>
      <c r="AD22" s="2">
        <v>7.3704494173476853E-2</v>
      </c>
      <c r="AE22" s="2">
        <v>2.6308051760179443E-2</v>
      </c>
    </row>
    <row r="23" spans="1:31" s="27" customFormat="1" ht="15" customHeight="1" x14ac:dyDescent="0.2">
      <c r="A23" s="30">
        <v>1926</v>
      </c>
      <c r="B23" s="301">
        <f>'TD2'!B23</f>
        <v>0.5428956423176261</v>
      </c>
      <c r="C23" s="415"/>
      <c r="D23" s="415"/>
      <c r="E23" s="298">
        <f>TD2b!B23</f>
        <v>0.4571043576823739</v>
      </c>
      <c r="F23" s="25">
        <f>TD2b!I23</f>
        <v>0.34613785989788881</v>
      </c>
      <c r="G23" s="294">
        <f>TD2b!P23</f>
        <v>0.19909051389797588</v>
      </c>
      <c r="H23" s="25">
        <f>TD2c!B23</f>
        <v>0.15547752625080261</v>
      </c>
      <c r="I23" s="25">
        <f>TD2c!I23</f>
        <v>8.4590047554456899E-2</v>
      </c>
      <c r="J23" s="25">
        <f>TD2c!P23</f>
        <v>3.3640176310679927E-2</v>
      </c>
      <c r="K23" s="25"/>
      <c r="L23" s="53">
        <f t="shared" si="2"/>
        <v>0.25801384378439801</v>
      </c>
      <c r="M23" s="13">
        <f t="shared" si="3"/>
        <v>0.11096649778448509</v>
      </c>
      <c r="N23" s="13">
        <f t="shared" si="3"/>
        <v>0.14704734599991293</v>
      </c>
      <c r="O23" s="13">
        <f t="shared" si="0"/>
        <v>0.11450046634351899</v>
      </c>
      <c r="P23" s="13">
        <f t="shared" si="1"/>
        <v>4.3612987647173279E-2</v>
      </c>
      <c r="Q23" s="13">
        <f t="shared" si="1"/>
        <v>7.0887478696345707E-2</v>
      </c>
      <c r="R23" s="13">
        <f t="shared" si="1"/>
        <v>5.0949871243776972E-2</v>
      </c>
      <c r="S23" s="12"/>
      <c r="T23" s="13"/>
      <c r="U23" s="11"/>
      <c r="V23" s="2">
        <v>0.4571043576823739</v>
      </c>
      <c r="W23" s="2">
        <v>0.34613785989788881</v>
      </c>
      <c r="X23" s="2">
        <v>0.19909051389797588</v>
      </c>
      <c r="Y23" s="2">
        <v>8.4590047554456899E-2</v>
      </c>
      <c r="Z23" s="2">
        <v>3.3640176310679934E-2</v>
      </c>
      <c r="AA23" s="2">
        <v>0.44348775886909975</v>
      </c>
      <c r="AB23" s="2">
        <v>0.33280735870198241</v>
      </c>
      <c r="AC23" s="2">
        <v>0.18700619184333572</v>
      </c>
      <c r="AD23" s="2">
        <v>7.5471338463855148E-2</v>
      </c>
      <c r="AE23" s="2">
        <v>2.7852702967074806E-2</v>
      </c>
    </row>
    <row r="24" spans="1:31" s="27" customFormat="1" ht="15" customHeight="1" x14ac:dyDescent="0.2">
      <c r="A24" s="30">
        <v>1927</v>
      </c>
      <c r="B24" s="301">
        <f>'TD2'!B24</f>
        <v>0.53331543891166033</v>
      </c>
      <c r="C24" s="415"/>
      <c r="D24" s="416"/>
      <c r="E24" s="298">
        <f>TD2b!B24</f>
        <v>0.46668456108833972</v>
      </c>
      <c r="F24" s="25">
        <f>TD2b!I24</f>
        <v>0.35691028338606851</v>
      </c>
      <c r="G24" s="294">
        <f>TD2b!P24</f>
        <v>0.21025033880744509</v>
      </c>
      <c r="H24" s="25">
        <f>TD2c!B24</f>
        <v>0.1659692252610481</v>
      </c>
      <c r="I24" s="25">
        <f>TD2c!I24</f>
        <v>9.2539418014410207E-2</v>
      </c>
      <c r="J24" s="25">
        <f>TD2c!P24</f>
        <v>3.7542140165501309E-2</v>
      </c>
      <c r="K24" s="25"/>
      <c r="L24" s="53">
        <f t="shared" si="2"/>
        <v>0.25643422228089463</v>
      </c>
      <c r="M24" s="13">
        <f t="shared" si="3"/>
        <v>0.10977427770227122</v>
      </c>
      <c r="N24" s="13">
        <f t="shared" si="3"/>
        <v>0.14665994457862341</v>
      </c>
      <c r="O24" s="13">
        <f t="shared" si="0"/>
        <v>0.11771092079303488</v>
      </c>
      <c r="P24" s="13">
        <f t="shared" si="1"/>
        <v>4.4281113546396994E-2</v>
      </c>
      <c r="Q24" s="13">
        <f t="shared" si="1"/>
        <v>7.342980724663789E-2</v>
      </c>
      <c r="R24" s="13">
        <f t="shared" si="1"/>
        <v>5.4997277848908899E-2</v>
      </c>
      <c r="S24" s="12"/>
      <c r="T24" s="13"/>
      <c r="U24" s="11"/>
      <c r="V24" s="2">
        <v>0.46668456108833972</v>
      </c>
      <c r="W24" s="2">
        <v>0.35691028338606851</v>
      </c>
      <c r="X24" s="2">
        <v>0.21025033880744509</v>
      </c>
      <c r="Y24" s="2">
        <v>9.2539418014410207E-2</v>
      </c>
      <c r="Z24" s="2">
        <v>3.7542140165501309E-2</v>
      </c>
      <c r="AA24" s="2">
        <v>0.44963173431428638</v>
      </c>
      <c r="AB24" s="2">
        <v>0.34020190484278984</v>
      </c>
      <c r="AC24" s="2">
        <v>0.1949471810002813</v>
      </c>
      <c r="AD24" s="2">
        <v>8.0828641126156509E-2</v>
      </c>
      <c r="AE24" s="2">
        <v>3.0468965534128589E-2</v>
      </c>
    </row>
    <row r="25" spans="1:31" s="27" customFormat="1" ht="15" customHeight="1" x14ac:dyDescent="0.2">
      <c r="A25" s="30">
        <v>1928</v>
      </c>
      <c r="B25" s="301">
        <f>'TD2'!B25</f>
        <v>0.50711288401260446</v>
      </c>
      <c r="C25" s="415"/>
      <c r="D25" s="416"/>
      <c r="E25" s="298">
        <f>TD2b!B25</f>
        <v>0.49288711598739554</v>
      </c>
      <c r="F25" s="25">
        <f>TD2b!I25</f>
        <v>0.38563682916406899</v>
      </c>
      <c r="G25" s="294">
        <f>TD2b!P25</f>
        <v>0.23940249505397071</v>
      </c>
      <c r="H25" s="25">
        <f>TD2c!B25</f>
        <v>0.1939901173622455</v>
      </c>
      <c r="I25" s="25">
        <f>TD2c!I25</f>
        <v>0.11540899580778979</v>
      </c>
      <c r="J25" s="25">
        <f>TD2c!P25</f>
        <v>5.0245153107773423E-2</v>
      </c>
      <c r="K25" s="25"/>
      <c r="L25" s="53">
        <f t="shared" si="2"/>
        <v>0.25348462093342483</v>
      </c>
      <c r="M25" s="13">
        <f t="shared" si="3"/>
        <v>0.10725028682332655</v>
      </c>
      <c r="N25" s="13">
        <f t="shared" si="3"/>
        <v>0.14623433411009829</v>
      </c>
      <c r="O25" s="13">
        <f t="shared" si="0"/>
        <v>0.12399349924618092</v>
      </c>
      <c r="P25" s="13">
        <f t="shared" si="1"/>
        <v>4.5412377691725209E-2</v>
      </c>
      <c r="Q25" s="13">
        <f t="shared" si="1"/>
        <v>7.8581121554455707E-2</v>
      </c>
      <c r="R25" s="13">
        <f t="shared" si="1"/>
        <v>6.5163842700016378E-2</v>
      </c>
      <c r="S25" s="12"/>
      <c r="T25" s="13"/>
      <c r="U25" s="11"/>
      <c r="V25" s="2">
        <v>0.49288711598739554</v>
      </c>
      <c r="W25" s="2">
        <v>0.38563682916406899</v>
      </c>
      <c r="X25" s="2">
        <v>0.23940249505397071</v>
      </c>
      <c r="Y25" s="2">
        <v>0.11540899580778978</v>
      </c>
      <c r="Z25" s="2">
        <v>5.0245153107773437E-2</v>
      </c>
      <c r="AA25" s="2">
        <v>0.46267313467666499</v>
      </c>
      <c r="AB25" s="2">
        <v>0.3557549611230002</v>
      </c>
      <c r="AC25" s="2">
        <v>0.21091164267741028</v>
      </c>
      <c r="AD25" s="2">
        <v>9.3360951503904263E-2</v>
      </c>
      <c r="AE25" s="2">
        <v>3.7333662969452022E-2</v>
      </c>
    </row>
    <row r="26" spans="1:31" s="27" customFormat="1" ht="15" customHeight="1" x14ac:dyDescent="0.2">
      <c r="A26" s="29">
        <v>1929</v>
      </c>
      <c r="B26" s="302">
        <f>'TD2'!B26</f>
        <v>0.53290412103992757</v>
      </c>
      <c r="C26" s="413"/>
      <c r="D26" s="414"/>
      <c r="E26" s="299">
        <f>TD2b!B26</f>
        <v>0.46709587896007243</v>
      </c>
      <c r="F26" s="28">
        <f>TD2b!I26</f>
        <v>0.36483031304114105</v>
      </c>
      <c r="G26" s="632">
        <f>TD2b!P26</f>
        <v>0.22352883584556568</v>
      </c>
      <c r="H26" s="28">
        <f>TD2c!B26</f>
        <v>0.18066498819641161</v>
      </c>
      <c r="I26" s="28">
        <f>TD2c!I26</f>
        <v>0.109136849756772</v>
      </c>
      <c r="J26" s="28">
        <f>TD2c!P26</f>
        <v>4.9902636063775881E-2</v>
      </c>
      <c r="K26" s="28"/>
      <c r="L26" s="54">
        <f t="shared" si="2"/>
        <v>0.24356704311450675</v>
      </c>
      <c r="M26" s="18">
        <f t="shared" si="3"/>
        <v>0.10226556591893138</v>
      </c>
      <c r="N26" s="18">
        <f t="shared" si="3"/>
        <v>0.14130147719557537</v>
      </c>
      <c r="O26" s="18">
        <f t="shared" si="0"/>
        <v>0.11439198608879368</v>
      </c>
      <c r="P26" s="18">
        <f t="shared" si="1"/>
        <v>4.2863847649154074E-2</v>
      </c>
      <c r="Q26" s="18">
        <f t="shared" si="1"/>
        <v>7.1528138439639607E-2</v>
      </c>
      <c r="R26" s="18">
        <f t="shared" si="1"/>
        <v>5.923421369299612E-2</v>
      </c>
      <c r="S26" s="17"/>
      <c r="T26" s="13"/>
      <c r="U26" s="11"/>
      <c r="V26" s="2">
        <v>0.46709587896007237</v>
      </c>
      <c r="W26" s="2">
        <v>0.36483031304114116</v>
      </c>
      <c r="X26" s="2">
        <v>0.22352883584556571</v>
      </c>
      <c r="Y26" s="2">
        <v>0.10913684975677204</v>
      </c>
      <c r="Z26" s="2">
        <v>4.9902636063775881E-2</v>
      </c>
      <c r="AA26" s="2">
        <v>0.43973459543652443</v>
      </c>
      <c r="AB26" s="2">
        <v>0.33775517108278003</v>
      </c>
      <c r="AC26" s="2">
        <v>0.19755574736048817</v>
      </c>
      <c r="AD26" s="2">
        <v>8.772661212580575E-2</v>
      </c>
      <c r="AE26" s="2">
        <v>3.6095318092467736E-2</v>
      </c>
    </row>
    <row r="27" spans="1:31" s="27" customFormat="1" ht="15" customHeight="1" x14ac:dyDescent="0.2">
      <c r="A27" s="31">
        <v>1930</v>
      </c>
      <c r="B27" s="303">
        <f>'TD2'!B27</f>
        <v>0.56134545015565329</v>
      </c>
      <c r="C27" s="415"/>
      <c r="D27" s="415"/>
      <c r="E27" s="300">
        <f>TD2b!B27</f>
        <v>0.43865454984434671</v>
      </c>
      <c r="F27" s="26">
        <f>TD2b!I27</f>
        <v>0.32063078624787289</v>
      </c>
      <c r="G27" s="633">
        <f>TD2b!P27</f>
        <v>0.17223273140378861</v>
      </c>
      <c r="H27" s="26">
        <f>TD2c!B27</f>
        <v>0.13204208063817591</v>
      </c>
      <c r="I27" s="26">
        <f>TD2c!I27</f>
        <v>7.0742560079510963E-2</v>
      </c>
      <c r="J27" s="26">
        <f>TD2c!P27</f>
        <v>2.844552268674104E-2</v>
      </c>
      <c r="K27" s="26"/>
      <c r="L27" s="55">
        <f t="shared" si="2"/>
        <v>0.26642181844055812</v>
      </c>
      <c r="M27" s="22">
        <f t="shared" si="3"/>
        <v>0.11802376359647382</v>
      </c>
      <c r="N27" s="22">
        <f t="shared" si="3"/>
        <v>0.14839805484408428</v>
      </c>
      <c r="O27" s="22">
        <f t="shared" si="0"/>
        <v>0.10149017132427765</v>
      </c>
      <c r="P27" s="22">
        <f t="shared" si="1"/>
        <v>4.0190650765612707E-2</v>
      </c>
      <c r="Q27" s="22">
        <f t="shared" si="1"/>
        <v>6.1299520558664944E-2</v>
      </c>
      <c r="R27" s="22">
        <f t="shared" si="1"/>
        <v>4.2297037392769923E-2</v>
      </c>
      <c r="S27" s="21"/>
      <c r="T27" s="13"/>
      <c r="U27" s="11"/>
      <c r="V27" s="2">
        <v>0.43865454984434671</v>
      </c>
      <c r="W27" s="2">
        <v>0.32063078624787295</v>
      </c>
      <c r="X27" s="2">
        <v>0.17223273140378864</v>
      </c>
      <c r="Y27" s="2">
        <v>7.0742560079510963E-2</v>
      </c>
      <c r="Z27" s="2">
        <v>2.8445522686741043E-2</v>
      </c>
      <c r="AA27" s="2">
        <v>0.43244736927172944</v>
      </c>
      <c r="AB27" s="2">
        <v>0.31463600620038035</v>
      </c>
      <c r="AC27" s="2">
        <v>0.16715336087223565</v>
      </c>
      <c r="AD27" s="2">
        <v>6.6430881114153489E-2</v>
      </c>
      <c r="AE27" s="2">
        <v>2.5305437662697106E-2</v>
      </c>
    </row>
    <row r="28" spans="1:31" s="27" customFormat="1" ht="15" customHeight="1" x14ac:dyDescent="0.2">
      <c r="A28" s="30">
        <v>1931</v>
      </c>
      <c r="B28" s="301">
        <f>'TD2'!B28</f>
        <v>0.55456799987568017</v>
      </c>
      <c r="C28" s="415"/>
      <c r="D28" s="415"/>
      <c r="E28" s="298">
        <f>TD2b!B28</f>
        <v>0.44543200012431983</v>
      </c>
      <c r="F28" s="25">
        <f>TD2b!I28</f>
        <v>0.31230867017434899</v>
      </c>
      <c r="G28" s="294">
        <f>TD2b!P28</f>
        <v>0.15498458756689248</v>
      </c>
      <c r="H28" s="25">
        <f>TD2c!B28</f>
        <v>0.1156577860672362</v>
      </c>
      <c r="I28" s="25">
        <f>TD2c!I28</f>
        <v>5.893396822508664E-2</v>
      </c>
      <c r="J28" s="25">
        <f>TD2c!P28</f>
        <v>2.249901388284517E-2</v>
      </c>
      <c r="K28" s="25"/>
      <c r="L28" s="53">
        <f t="shared" si="2"/>
        <v>0.29044741255742734</v>
      </c>
      <c r="M28" s="13">
        <f t="shared" si="3"/>
        <v>0.13312332994997084</v>
      </c>
      <c r="N28" s="13">
        <f t="shared" si="3"/>
        <v>0.15732408260745651</v>
      </c>
      <c r="O28" s="13">
        <f t="shared" si="0"/>
        <v>9.6050619341805837E-2</v>
      </c>
      <c r="P28" s="13">
        <f t="shared" si="1"/>
        <v>3.9326801499656283E-2</v>
      </c>
      <c r="Q28" s="13">
        <f t="shared" si="1"/>
        <v>5.6723817842149561E-2</v>
      </c>
      <c r="R28" s="13">
        <f t="shared" si="1"/>
        <v>3.643495434224147E-2</v>
      </c>
      <c r="S28" s="12"/>
      <c r="T28" s="13"/>
      <c r="U28" s="11"/>
      <c r="V28" s="2">
        <v>0.44543200012431983</v>
      </c>
      <c r="W28" s="2">
        <v>0.31230867017434905</v>
      </c>
      <c r="X28" s="2">
        <v>0.15498458756689251</v>
      </c>
      <c r="Y28" s="2">
        <v>5.893396822508664E-2</v>
      </c>
      <c r="Z28" s="2">
        <v>2.2499013882845174E-2</v>
      </c>
      <c r="AA28" s="2">
        <v>0.44400930269610428</v>
      </c>
      <c r="AB28" s="2">
        <v>0.3109504964521424</v>
      </c>
      <c r="AC28" s="2">
        <v>0.15394874651702928</v>
      </c>
      <c r="AD28" s="2">
        <v>5.7707810529042336E-2</v>
      </c>
      <c r="AE28" s="2">
        <v>2.1317198079347174E-2</v>
      </c>
    </row>
    <row r="29" spans="1:31" s="27" customFormat="1" ht="15" customHeight="1" x14ac:dyDescent="0.2">
      <c r="A29" s="30">
        <v>1932</v>
      </c>
      <c r="B29" s="301">
        <f>'TD2'!B29</f>
        <v>0.53629788222738495</v>
      </c>
      <c r="C29" s="415"/>
      <c r="D29" s="415"/>
      <c r="E29" s="298">
        <f>TD2b!B29</f>
        <v>0.46370211777261511</v>
      </c>
      <c r="F29" s="25">
        <f>TD2b!I29</f>
        <v>0.32668123311510788</v>
      </c>
      <c r="G29" s="294">
        <f>TD2b!P29</f>
        <v>0.15555930046295791</v>
      </c>
      <c r="H29" s="25">
        <f>TD2c!B29</f>
        <v>0.1162300661333614</v>
      </c>
      <c r="I29" s="25">
        <f>TD2c!I29</f>
        <v>5.9695090930959031E-2</v>
      </c>
      <c r="J29" s="25">
        <f>TD2c!P29</f>
        <v>1.989468475619947E-2</v>
      </c>
      <c r="K29" s="25"/>
      <c r="L29" s="53">
        <f t="shared" si="2"/>
        <v>0.3081428173096572</v>
      </c>
      <c r="M29" s="13">
        <f t="shared" si="3"/>
        <v>0.13702088465750722</v>
      </c>
      <c r="N29" s="13">
        <f t="shared" si="3"/>
        <v>0.17112193265214998</v>
      </c>
      <c r="O29" s="13">
        <f t="shared" si="0"/>
        <v>9.5864209531998867E-2</v>
      </c>
      <c r="P29" s="13">
        <f t="shared" si="1"/>
        <v>3.9329234329596507E-2</v>
      </c>
      <c r="Q29" s="13">
        <f t="shared" si="1"/>
        <v>5.6534975202402367E-2</v>
      </c>
      <c r="R29" s="13">
        <f t="shared" si="1"/>
        <v>3.9800406174759564E-2</v>
      </c>
      <c r="S29" s="12"/>
      <c r="T29" s="13"/>
      <c r="U29" s="11"/>
      <c r="V29" s="2">
        <v>0.46370211777261511</v>
      </c>
      <c r="W29" s="2">
        <v>0.32668123311510788</v>
      </c>
      <c r="X29" s="2">
        <v>0.15555930046295793</v>
      </c>
      <c r="Y29" s="2">
        <v>5.9695090930959031E-2</v>
      </c>
      <c r="Z29" s="2">
        <v>1.9894684756199467E-2</v>
      </c>
      <c r="AA29" s="2">
        <v>0.46360832971445498</v>
      </c>
      <c r="AB29" s="2">
        <v>0.32662846579628169</v>
      </c>
      <c r="AC29" s="2">
        <v>0.15562770096061632</v>
      </c>
      <c r="AD29" s="2">
        <v>5.9559651708921878E-2</v>
      </c>
      <c r="AE29" s="2">
        <v>1.9483188767247483E-2</v>
      </c>
    </row>
    <row r="30" spans="1:31" s="27" customFormat="1" ht="15" customHeight="1" x14ac:dyDescent="0.2">
      <c r="A30" s="30">
        <v>1933</v>
      </c>
      <c r="B30" s="301">
        <f>'TD2'!B30</f>
        <v>0.5439818556943824</v>
      </c>
      <c r="C30" s="415"/>
      <c r="D30" s="415"/>
      <c r="E30" s="298">
        <f>TD2b!B30</f>
        <v>0.4560181443056176</v>
      </c>
      <c r="F30" s="25">
        <f>TD2b!I30</f>
        <v>0.33186730415772486</v>
      </c>
      <c r="G30" s="294">
        <f>TD2b!P30</f>
        <v>0.16460087350020169</v>
      </c>
      <c r="H30" s="25">
        <f>TD2c!B30</f>
        <v>0.1246465948030035</v>
      </c>
      <c r="I30" s="25">
        <f>TD2c!I30</f>
        <v>6.6088668867149897E-2</v>
      </c>
      <c r="J30" s="25">
        <f>TD2c!P30</f>
        <v>2.3442619303236292E-2</v>
      </c>
      <c r="K30" s="25"/>
      <c r="L30" s="53">
        <f t="shared" si="2"/>
        <v>0.29141727080541591</v>
      </c>
      <c r="M30" s="13">
        <f t="shared" si="3"/>
        <v>0.12415084014789274</v>
      </c>
      <c r="N30" s="13">
        <f t="shared" si="3"/>
        <v>0.16726643065752317</v>
      </c>
      <c r="O30" s="13">
        <f t="shared" si="0"/>
        <v>9.8512204633051798E-2</v>
      </c>
      <c r="P30" s="13">
        <f t="shared" si="1"/>
        <v>3.9954278697198198E-2</v>
      </c>
      <c r="Q30" s="13">
        <f t="shared" si="1"/>
        <v>5.85579259358536E-2</v>
      </c>
      <c r="R30" s="13">
        <f t="shared" si="1"/>
        <v>4.2646049563913602E-2</v>
      </c>
      <c r="S30" s="12"/>
      <c r="T30" s="13"/>
      <c r="U30" s="11"/>
      <c r="V30" s="2">
        <v>0.4560181443056176</v>
      </c>
      <c r="W30" s="2">
        <v>0.33186730415772486</v>
      </c>
      <c r="X30" s="2">
        <v>0.16460087350020167</v>
      </c>
      <c r="Y30" s="2">
        <v>6.6088668867149897E-2</v>
      </c>
      <c r="Z30" s="2">
        <v>2.3442619303236288E-2</v>
      </c>
      <c r="AA30" s="2">
        <v>0.45168236739527096</v>
      </c>
      <c r="AB30" s="2">
        <v>0.32761451006499942</v>
      </c>
      <c r="AC30" s="2">
        <v>0.160924641754773</v>
      </c>
      <c r="AD30" s="2">
        <v>6.2895552629160717E-2</v>
      </c>
      <c r="AE30" s="2">
        <v>2.1429163380583247E-2</v>
      </c>
    </row>
    <row r="31" spans="1:31" s="27" customFormat="1" ht="15" customHeight="1" x14ac:dyDescent="0.2">
      <c r="A31" s="30">
        <v>1934</v>
      </c>
      <c r="B31" s="301">
        <f>'TD2'!B31</f>
        <v>0.54216458027856362</v>
      </c>
      <c r="C31" s="415"/>
      <c r="D31" s="415"/>
      <c r="E31" s="298">
        <f>TD2b!B31</f>
        <v>0.45783541972143638</v>
      </c>
      <c r="F31" s="25">
        <f>TD2b!I31</f>
        <v>0.33713476801859793</v>
      </c>
      <c r="G31" s="294">
        <f>TD2b!P31</f>
        <v>0.16396989069448939</v>
      </c>
      <c r="H31" s="25">
        <f>TD2c!B31</f>
        <v>0.1229505717806367</v>
      </c>
      <c r="I31" s="25">
        <f>TD2c!I31</f>
        <v>6.1291146492561711E-2</v>
      </c>
      <c r="J31" s="25">
        <f>TD2c!P31</f>
        <v>2.0732433519932793E-2</v>
      </c>
      <c r="K31" s="25"/>
      <c r="L31" s="53">
        <f t="shared" si="2"/>
        <v>0.29386552902694696</v>
      </c>
      <c r="M31" s="13">
        <f t="shared" si="3"/>
        <v>0.12070065170283845</v>
      </c>
      <c r="N31" s="13">
        <f t="shared" si="3"/>
        <v>0.17316487732410854</v>
      </c>
      <c r="O31" s="13">
        <f t="shared" si="0"/>
        <v>0.10267874420192769</v>
      </c>
      <c r="P31" s="13">
        <f t="shared" si="1"/>
        <v>4.1019318913852687E-2</v>
      </c>
      <c r="Q31" s="13">
        <f t="shared" si="1"/>
        <v>6.1659425288074991E-2</v>
      </c>
      <c r="R31" s="13">
        <f t="shared" si="1"/>
        <v>4.0558712972628919E-2</v>
      </c>
      <c r="S31" s="12"/>
      <c r="T31" s="13"/>
      <c r="U31" s="11"/>
      <c r="V31" s="2">
        <v>0.45783541972143638</v>
      </c>
      <c r="W31" s="2">
        <v>0.33713476801859793</v>
      </c>
      <c r="X31" s="2">
        <v>0.16396989069448942</v>
      </c>
      <c r="Y31" s="2">
        <v>6.1291146492561711E-2</v>
      </c>
      <c r="Z31" s="2">
        <v>2.0732433519932786E-2</v>
      </c>
      <c r="AA31" s="2">
        <v>0.4517399719890271</v>
      </c>
      <c r="AB31" s="2">
        <v>0.33107340603396196</v>
      </c>
      <c r="AC31" s="2">
        <v>0.16001074812598323</v>
      </c>
      <c r="AD31" s="2">
        <v>5.8927968438780606E-2</v>
      </c>
      <c r="AE31" s="2">
        <v>1.9339340189978575E-2</v>
      </c>
    </row>
    <row r="32" spans="1:31" s="27" customFormat="1" ht="15" customHeight="1" x14ac:dyDescent="0.2">
      <c r="A32" s="30">
        <v>1935</v>
      </c>
      <c r="B32" s="301">
        <f>'TD2'!B32</f>
        <v>0.55506017287570231</v>
      </c>
      <c r="C32" s="415"/>
      <c r="D32" s="415"/>
      <c r="E32" s="298">
        <f>TD2b!B32</f>
        <v>0.44493982712429764</v>
      </c>
      <c r="F32" s="25">
        <f>TD2b!I32</f>
        <v>0.32284768837368438</v>
      </c>
      <c r="G32" s="294">
        <f>TD2b!P32</f>
        <v>0.16676285163429341</v>
      </c>
      <c r="H32" s="25">
        <f>TD2c!B32</f>
        <v>0.12634133834442149</v>
      </c>
      <c r="I32" s="25">
        <f>TD2c!I32</f>
        <v>6.3922876063773254E-2</v>
      </c>
      <c r="J32" s="25">
        <f>TD2c!P32</f>
        <v>2.187947926957198E-2</v>
      </c>
      <c r="K32" s="25"/>
      <c r="L32" s="53">
        <f t="shared" si="2"/>
        <v>0.2781769754900042</v>
      </c>
      <c r="M32" s="13">
        <f t="shared" si="3"/>
        <v>0.12209213875061325</v>
      </c>
      <c r="N32" s="13">
        <f t="shared" si="3"/>
        <v>0.15608483673939097</v>
      </c>
      <c r="O32" s="13">
        <f t="shared" si="0"/>
        <v>0.10283997557052016</v>
      </c>
      <c r="P32" s="13">
        <f t="shared" si="1"/>
        <v>4.0421513289871924E-2</v>
      </c>
      <c r="Q32" s="13">
        <f t="shared" si="1"/>
        <v>6.2418462280648235E-2</v>
      </c>
      <c r="R32" s="13">
        <f t="shared" si="1"/>
        <v>4.2043396794201271E-2</v>
      </c>
      <c r="S32" s="12"/>
      <c r="T32" s="13"/>
      <c r="U32" s="11"/>
      <c r="V32" s="2">
        <v>0.44493982712429753</v>
      </c>
      <c r="W32" s="2">
        <v>0.32284768837368438</v>
      </c>
      <c r="X32" s="2">
        <v>0.16676285163429341</v>
      </c>
      <c r="Y32" s="2">
        <v>6.3922876063773254E-2</v>
      </c>
      <c r="Z32" s="2">
        <v>2.1879479269571976E-2</v>
      </c>
      <c r="AA32" s="2">
        <v>0.43544972431210993</v>
      </c>
      <c r="AB32" s="2">
        <v>0.31341366460781556</v>
      </c>
      <c r="AC32" s="2">
        <v>0.1596768275504705</v>
      </c>
      <c r="AD32" s="2">
        <v>5.9641835390475385E-2</v>
      </c>
      <c r="AE32" s="2">
        <v>1.9755016645628291E-2</v>
      </c>
    </row>
    <row r="33" spans="1:31" s="27" customFormat="1" ht="15" customHeight="1" x14ac:dyDescent="0.2">
      <c r="A33" s="30">
        <v>1936</v>
      </c>
      <c r="B33" s="301">
        <f>'TD2'!B33</f>
        <v>0.53406224905523736</v>
      </c>
      <c r="C33" s="415"/>
      <c r="D33" s="415"/>
      <c r="E33" s="298">
        <f>TD2b!B33</f>
        <v>0.46593775094476259</v>
      </c>
      <c r="F33" s="25">
        <f>TD2b!I33</f>
        <v>0.34638718695803566</v>
      </c>
      <c r="G33" s="294">
        <f>TD2b!P33</f>
        <v>0.1928824418021155</v>
      </c>
      <c r="H33" s="25">
        <f>TD2c!B33</f>
        <v>0.148582650333416</v>
      </c>
      <c r="I33" s="25">
        <f>TD2c!I33</f>
        <v>7.5652325543874785E-2</v>
      </c>
      <c r="J33" s="25">
        <f>TD2c!P33</f>
        <v>2.5369178210276941E-2</v>
      </c>
      <c r="K33" s="25"/>
      <c r="L33" s="53">
        <f t="shared" si="2"/>
        <v>0.27305530914264708</v>
      </c>
      <c r="M33" s="13">
        <f t="shared" si="3"/>
        <v>0.11955056398672692</v>
      </c>
      <c r="N33" s="13">
        <f t="shared" si="3"/>
        <v>0.15350474515592016</v>
      </c>
      <c r="O33" s="13">
        <f t="shared" si="0"/>
        <v>0.11723011625824072</v>
      </c>
      <c r="P33" s="13">
        <f t="shared" si="1"/>
        <v>4.4299791468699501E-2</v>
      </c>
      <c r="Q33" s="13">
        <f t="shared" si="1"/>
        <v>7.2930324789541215E-2</v>
      </c>
      <c r="R33" s="13">
        <f t="shared" si="1"/>
        <v>5.0283147333597844E-2</v>
      </c>
      <c r="S33" s="12"/>
      <c r="T33" s="13"/>
      <c r="U33" s="11"/>
      <c r="V33" s="2">
        <v>0.46593775094476259</v>
      </c>
      <c r="W33" s="2">
        <v>0.34638718695803566</v>
      </c>
      <c r="X33" s="2">
        <v>0.1928824418021155</v>
      </c>
      <c r="Y33" s="2">
        <v>7.5652325543874785E-2</v>
      </c>
      <c r="Z33" s="2">
        <v>2.5369178210276937E-2</v>
      </c>
      <c r="AA33" s="2">
        <v>0.45148456484514654</v>
      </c>
      <c r="AB33" s="2">
        <v>0.33219928237784557</v>
      </c>
      <c r="AC33" s="2">
        <v>0.18163690434639354</v>
      </c>
      <c r="AD33" s="2">
        <v>6.916217674902092E-2</v>
      </c>
      <c r="AE33" s="2">
        <v>2.2540123001462402E-2</v>
      </c>
    </row>
    <row r="34" spans="1:31" s="27" customFormat="1" ht="15" customHeight="1" x14ac:dyDescent="0.2">
      <c r="A34" s="30">
        <v>1937</v>
      </c>
      <c r="B34" s="301">
        <f>'TD2'!B34</f>
        <v>0.55768588239419825</v>
      </c>
      <c r="C34" s="415"/>
      <c r="D34" s="416"/>
      <c r="E34" s="298">
        <f>TD2b!B34</f>
        <v>0.44231411760580175</v>
      </c>
      <c r="F34" s="25">
        <f>TD2b!I34</f>
        <v>0.32268704748036348</v>
      </c>
      <c r="G34" s="294">
        <f>TD2b!P34</f>
        <v>0.17149341603070709</v>
      </c>
      <c r="H34" s="25">
        <f>TD2c!B34</f>
        <v>0.1302364848807577</v>
      </c>
      <c r="I34" s="25">
        <f>TD2c!I34</f>
        <v>6.4944611660107621E-2</v>
      </c>
      <c r="J34" s="25">
        <f>TD2c!P34</f>
        <v>2.174382143155763E-2</v>
      </c>
      <c r="K34" s="25"/>
      <c r="L34" s="53">
        <f t="shared" si="2"/>
        <v>0.27082070157509464</v>
      </c>
      <c r="M34" s="13">
        <f t="shared" si="3"/>
        <v>0.11962707012543827</v>
      </c>
      <c r="N34" s="13">
        <f t="shared" si="3"/>
        <v>0.15119363144965639</v>
      </c>
      <c r="O34" s="13">
        <f t="shared" si="0"/>
        <v>0.10654880437059946</v>
      </c>
      <c r="P34" s="13">
        <f t="shared" si="1"/>
        <v>4.1256931149949383E-2</v>
      </c>
      <c r="Q34" s="13">
        <f t="shared" si="1"/>
        <v>6.5291873220650082E-2</v>
      </c>
      <c r="R34" s="13">
        <f t="shared" si="1"/>
        <v>4.3200790228549987E-2</v>
      </c>
      <c r="S34" s="12"/>
      <c r="T34" s="13"/>
      <c r="U34" s="11"/>
      <c r="V34" s="2">
        <v>0.44231411760580175</v>
      </c>
      <c r="W34" s="2">
        <v>0.32268704748036348</v>
      </c>
      <c r="X34" s="2">
        <v>0.17149341603070714</v>
      </c>
      <c r="Y34" s="2">
        <v>6.4944611660107621E-2</v>
      </c>
      <c r="Z34" s="2">
        <v>2.174382143155763E-2</v>
      </c>
      <c r="AA34" s="2">
        <v>0.43542824607292985</v>
      </c>
      <c r="AB34" s="2">
        <v>0.31593929704805068</v>
      </c>
      <c r="AC34" s="2">
        <v>0.16668356532238626</v>
      </c>
      <c r="AD34" s="2">
        <v>6.2337584623255032E-2</v>
      </c>
      <c r="AE34" s="2">
        <v>2.0258395638993152E-2</v>
      </c>
    </row>
    <row r="35" spans="1:31" s="27" customFormat="1" ht="15" customHeight="1" x14ac:dyDescent="0.2">
      <c r="A35" s="30">
        <v>1938</v>
      </c>
      <c r="B35" s="301">
        <f>'TD2'!B35</f>
        <v>0.55925162429228137</v>
      </c>
      <c r="C35" s="415"/>
      <c r="D35" s="416"/>
      <c r="E35" s="298">
        <f>TD2b!B35</f>
        <v>0.44074837570771869</v>
      </c>
      <c r="F35" s="25">
        <f>TD2b!I35</f>
        <v>0.31344715447994287</v>
      </c>
      <c r="G35" s="294">
        <f>TD2b!P35</f>
        <v>0.15754923180145181</v>
      </c>
      <c r="H35" s="25">
        <f>TD2c!B35</f>
        <v>0.11775878298539791</v>
      </c>
      <c r="I35" s="25">
        <f>TD2c!I35</f>
        <v>5.883863074939498E-2</v>
      </c>
      <c r="J35" s="25">
        <f>TD2c!P35</f>
        <v>2.1945121575450068E-2</v>
      </c>
      <c r="K35" s="25"/>
      <c r="L35" s="53">
        <f t="shared" si="2"/>
        <v>0.28319914390626688</v>
      </c>
      <c r="M35" s="13">
        <f t="shared" si="3"/>
        <v>0.12730122122777582</v>
      </c>
      <c r="N35" s="13">
        <f t="shared" si="3"/>
        <v>0.15589792267849106</v>
      </c>
      <c r="O35" s="13">
        <f t="shared" si="0"/>
        <v>9.8710601052056826E-2</v>
      </c>
      <c r="P35" s="13">
        <f t="shared" si="1"/>
        <v>3.9790448816053897E-2</v>
      </c>
      <c r="Q35" s="13">
        <f t="shared" si="1"/>
        <v>5.8920152236002929E-2</v>
      </c>
      <c r="R35" s="13">
        <f t="shared" si="1"/>
        <v>3.6893509173944912E-2</v>
      </c>
      <c r="S35" s="12"/>
      <c r="T35" s="13"/>
      <c r="U35" s="11"/>
      <c r="V35" s="2">
        <v>0.44074837570771869</v>
      </c>
      <c r="W35" s="2">
        <v>0.31344715447994287</v>
      </c>
      <c r="X35" s="2">
        <v>0.15754923180145183</v>
      </c>
      <c r="Y35" s="2">
        <v>5.883863074939498E-2</v>
      </c>
      <c r="Z35" s="2">
        <v>2.1945121575450074E-2</v>
      </c>
      <c r="AA35" s="2">
        <v>0.43125500055513116</v>
      </c>
      <c r="AB35" s="2">
        <v>0.30408192427626424</v>
      </c>
      <c r="AC35" s="2">
        <v>0.15021531373925681</v>
      </c>
      <c r="AD35" s="2">
        <v>5.3556141157958898E-2</v>
      </c>
      <c r="AE35" s="2">
        <v>1.79580584983998E-2</v>
      </c>
    </row>
    <row r="36" spans="1:31" s="27" customFormat="1" ht="15" customHeight="1" x14ac:dyDescent="0.2">
      <c r="A36" s="29">
        <v>1939</v>
      </c>
      <c r="B36" s="302">
        <f>'TD2'!B36</f>
        <v>0.54482114358244416</v>
      </c>
      <c r="C36" s="413"/>
      <c r="D36" s="414"/>
      <c r="E36" s="299">
        <f>TD2b!B36</f>
        <v>0.4551788564175559</v>
      </c>
      <c r="F36" s="28">
        <f>TD2b!I36</f>
        <v>0.32278713247011737</v>
      </c>
      <c r="G36" s="632">
        <f>TD2b!P36</f>
        <v>0.16175457419534939</v>
      </c>
      <c r="H36" s="28">
        <f>TD2c!B36</f>
        <v>0.120577644293693</v>
      </c>
      <c r="I36" s="28">
        <f>TD2c!I36</f>
        <v>5.8716316119173086E-2</v>
      </c>
      <c r="J36" s="28">
        <f>TD2c!P36</f>
        <v>1.9634411446568061E-2</v>
      </c>
      <c r="K36" s="28"/>
      <c r="L36" s="54">
        <f t="shared" si="2"/>
        <v>0.29342428222220651</v>
      </c>
      <c r="M36" s="18">
        <f t="shared" si="3"/>
        <v>0.13239172394743853</v>
      </c>
      <c r="N36" s="18">
        <f t="shared" si="3"/>
        <v>0.16103255827476798</v>
      </c>
      <c r="O36" s="18">
        <f t="shared" si="0"/>
        <v>0.10303825807617631</v>
      </c>
      <c r="P36" s="18">
        <f t="shared" si="1"/>
        <v>4.1176929901656389E-2</v>
      </c>
      <c r="Q36" s="18">
        <f t="shared" si="1"/>
        <v>6.1861328174519913E-2</v>
      </c>
      <c r="R36" s="18">
        <f t="shared" si="1"/>
        <v>3.9081904672605028E-2</v>
      </c>
      <c r="S36" s="17"/>
      <c r="T36" s="13"/>
      <c r="U36" s="11"/>
      <c r="V36" s="2">
        <v>0.4551788564175559</v>
      </c>
      <c r="W36" s="2">
        <v>0.32278713247011737</v>
      </c>
      <c r="X36" s="2">
        <v>0.16175457419534936</v>
      </c>
      <c r="Y36" s="2">
        <v>5.8716316119173086E-2</v>
      </c>
      <c r="Z36" s="2">
        <v>1.9634411446568058E-2</v>
      </c>
      <c r="AA36" s="2">
        <v>0.44754055297410589</v>
      </c>
      <c r="AB36" s="2">
        <v>0.31528958464470469</v>
      </c>
      <c r="AC36" s="2">
        <v>0.15639193731154669</v>
      </c>
      <c r="AD36" s="2">
        <v>5.5569379512862206E-2</v>
      </c>
      <c r="AE36" s="2">
        <v>1.7736677858619529E-2</v>
      </c>
    </row>
    <row r="37" spans="1:31" s="27" customFormat="1" ht="15" customHeight="1" x14ac:dyDescent="0.2">
      <c r="A37" s="31">
        <v>1940</v>
      </c>
      <c r="B37" s="303">
        <f>'TD2'!B37</f>
        <v>0.5470686757097889</v>
      </c>
      <c r="C37" s="415"/>
      <c r="D37" s="415"/>
      <c r="E37" s="300">
        <f>TD2b!B37</f>
        <v>0.45293132429021105</v>
      </c>
      <c r="F37" s="26">
        <f>TD2b!I37</f>
        <v>0.32222241244305272</v>
      </c>
      <c r="G37" s="633">
        <f>TD2b!P37</f>
        <v>0.16478073729414303</v>
      </c>
      <c r="H37" s="26">
        <f>TD2c!B37</f>
        <v>0.12333319044421859</v>
      </c>
      <c r="I37" s="26">
        <f>TD2c!I37</f>
        <v>6.0051766194718165E-2</v>
      </c>
      <c r="J37" s="26">
        <f>TD2c!P37</f>
        <v>2.0436137401820011E-2</v>
      </c>
      <c r="K37" s="26"/>
      <c r="L37" s="55">
        <f t="shared" si="2"/>
        <v>0.28815058699606799</v>
      </c>
      <c r="M37" s="22">
        <f t="shared" si="3"/>
        <v>0.13070891184715833</v>
      </c>
      <c r="N37" s="22">
        <f t="shared" si="3"/>
        <v>0.15744167514890969</v>
      </c>
      <c r="O37" s="22">
        <f t="shared" si="0"/>
        <v>0.10472897109942486</v>
      </c>
      <c r="P37" s="22">
        <f t="shared" si="1"/>
        <v>4.1447546849924438E-2</v>
      </c>
      <c r="Q37" s="22">
        <f t="shared" si="1"/>
        <v>6.3281424249500423E-2</v>
      </c>
      <c r="R37" s="22">
        <f t="shared" si="1"/>
        <v>3.961562879289815E-2</v>
      </c>
      <c r="S37" s="21"/>
      <c r="T37" s="13"/>
      <c r="U37" s="11"/>
      <c r="V37" s="2">
        <v>0.45293132429021105</v>
      </c>
      <c r="W37" s="2">
        <v>0.32222241244305266</v>
      </c>
      <c r="X37" s="2">
        <v>0.16478073729414297</v>
      </c>
      <c r="Y37" s="2">
        <v>6.0051766194718165E-2</v>
      </c>
      <c r="Z37" s="2">
        <v>2.0436137401820011E-2</v>
      </c>
      <c r="AA37" s="2">
        <v>0.44557152056538007</v>
      </c>
      <c r="AB37" s="2">
        <v>0.31495697802987982</v>
      </c>
      <c r="AC37" s="2">
        <v>0.15952586818017742</v>
      </c>
      <c r="AD37" s="2">
        <v>5.6796317008398239E-2</v>
      </c>
      <c r="AE37" s="2">
        <v>1.8226883191697699E-2</v>
      </c>
    </row>
    <row r="38" spans="1:31" s="27" customFormat="1" ht="15" customHeight="1" x14ac:dyDescent="0.2">
      <c r="A38" s="30">
        <v>1941</v>
      </c>
      <c r="B38" s="301">
        <f>'TD2'!B38</f>
        <v>0.58069660442723181</v>
      </c>
      <c r="C38" s="415"/>
      <c r="D38" s="415"/>
      <c r="E38" s="298">
        <f>TD2b!B38</f>
        <v>0.41930339557276819</v>
      </c>
      <c r="F38" s="25">
        <f>TD2b!I38</f>
        <v>0.29991932935441878</v>
      </c>
      <c r="G38" s="294">
        <f>TD2b!P38</f>
        <v>0.15785567024243188</v>
      </c>
      <c r="H38" s="25">
        <f>TD2c!B38</f>
        <v>0.11861890585392031</v>
      </c>
      <c r="I38" s="25">
        <f>TD2c!I38</f>
        <v>5.8065009852960155E-2</v>
      </c>
      <c r="J38" s="25">
        <f>TD2c!P38</f>
        <v>1.9771783137308981E-2</v>
      </c>
      <c r="K38" s="25"/>
      <c r="L38" s="53">
        <f t="shared" si="2"/>
        <v>0.26144772533033633</v>
      </c>
      <c r="M38" s="13">
        <f t="shared" si="3"/>
        <v>0.11938406621834941</v>
      </c>
      <c r="N38" s="13">
        <f t="shared" si="3"/>
        <v>0.1420636591119869</v>
      </c>
      <c r="O38" s="13">
        <f t="shared" si="0"/>
        <v>9.9790660389471736E-2</v>
      </c>
      <c r="P38" s="13">
        <f t="shared" si="1"/>
        <v>3.9236764388511577E-2</v>
      </c>
      <c r="Q38" s="13">
        <f t="shared" si="1"/>
        <v>6.0553896000960152E-2</v>
      </c>
      <c r="R38" s="13">
        <f t="shared" si="1"/>
        <v>3.8293226715651177E-2</v>
      </c>
      <c r="S38" s="12"/>
      <c r="T38" s="13"/>
      <c r="U38" s="11"/>
      <c r="V38" s="2">
        <v>0.41930339557276819</v>
      </c>
      <c r="W38" s="2">
        <v>0.29991932935441878</v>
      </c>
      <c r="X38" s="2">
        <v>0.15785567024243194</v>
      </c>
      <c r="Y38" s="2">
        <v>5.8065009852960155E-2</v>
      </c>
      <c r="Z38" s="2">
        <v>1.9771783137308981E-2</v>
      </c>
      <c r="AA38" s="2">
        <v>0.41172218919881959</v>
      </c>
      <c r="AB38" s="2">
        <v>0.29248413255124839</v>
      </c>
      <c r="AC38" s="2">
        <v>0.15229235442857444</v>
      </c>
      <c r="AD38" s="2">
        <v>5.4276060882364641E-2</v>
      </c>
      <c r="AE38" s="2">
        <v>1.7057896107671059E-2</v>
      </c>
    </row>
    <row r="39" spans="1:31" s="27" customFormat="1" ht="15" customHeight="1" x14ac:dyDescent="0.2">
      <c r="A39" s="30">
        <v>1942</v>
      </c>
      <c r="B39" s="301">
        <f>'TD2'!B39</f>
        <v>0.63872137332976275</v>
      </c>
      <c r="C39" s="415"/>
      <c r="D39" s="415"/>
      <c r="E39" s="298">
        <f>TD2b!B39</f>
        <v>0.36127862667023725</v>
      </c>
      <c r="F39" s="25">
        <f>TD2b!I39</f>
        <v>0.25802954757783569</v>
      </c>
      <c r="G39" s="294">
        <f>TD2b!P39</f>
        <v>0.13428668320893031</v>
      </c>
      <c r="H39" s="25">
        <f>TD2c!B39</f>
        <v>0.1006676677260311</v>
      </c>
      <c r="I39" s="25">
        <f>TD2c!I39</f>
        <v>4.8115929755329689E-2</v>
      </c>
      <c r="J39" s="25">
        <f>TD2c!P39</f>
        <v>1.545771434556425E-2</v>
      </c>
      <c r="K39" s="25"/>
      <c r="L39" s="53">
        <f t="shared" si="2"/>
        <v>0.22699194346130694</v>
      </c>
      <c r="M39" s="13">
        <f t="shared" si="3"/>
        <v>0.10324907909240155</v>
      </c>
      <c r="N39" s="13">
        <f t="shared" si="3"/>
        <v>0.12374286436890539</v>
      </c>
      <c r="O39" s="13">
        <f t="shared" si="0"/>
        <v>8.6170753453600618E-2</v>
      </c>
      <c r="P39" s="13">
        <f t="shared" si="1"/>
        <v>3.3619015482899209E-2</v>
      </c>
      <c r="Q39" s="13">
        <f t="shared" si="1"/>
        <v>5.2551737970701409E-2</v>
      </c>
      <c r="R39" s="13">
        <f t="shared" si="1"/>
        <v>3.2658215409765441E-2</v>
      </c>
      <c r="S39" s="12"/>
      <c r="T39" s="13"/>
      <c r="U39" s="11"/>
      <c r="V39" s="2">
        <v>0.36127862667023725</v>
      </c>
      <c r="W39" s="2">
        <v>0.25802954757783569</v>
      </c>
      <c r="X39" s="2">
        <v>0.13428668320893028</v>
      </c>
      <c r="Y39" s="2">
        <v>4.8115929755329689E-2</v>
      </c>
      <c r="Z39" s="2">
        <v>1.5457714345564253E-2</v>
      </c>
      <c r="AA39" s="2">
        <v>0.35604828773283975</v>
      </c>
      <c r="AB39" s="2">
        <v>0.25282318729363801</v>
      </c>
      <c r="AC39" s="2">
        <v>0.13058792446021689</v>
      </c>
      <c r="AD39" s="2">
        <v>4.5657389606007064E-2</v>
      </c>
      <c r="AE39" s="2">
        <v>1.3669587236697948E-2</v>
      </c>
    </row>
    <row r="40" spans="1:31" s="27" customFormat="1" ht="15" customHeight="1" x14ac:dyDescent="0.2">
      <c r="A40" s="30">
        <v>1943</v>
      </c>
      <c r="B40" s="301">
        <f>'TD2'!B40</f>
        <v>0.66310097885061769</v>
      </c>
      <c r="C40" s="415"/>
      <c r="D40" s="415"/>
      <c r="E40" s="298">
        <f>TD2b!B40</f>
        <v>0.33689902114938231</v>
      </c>
      <c r="F40" s="25">
        <f>TD2b!I40</f>
        <v>0.24082598448911308</v>
      </c>
      <c r="G40" s="294">
        <f>TD2b!P40</f>
        <v>0.12309474270890661</v>
      </c>
      <c r="H40" s="25">
        <f>TD2c!B40</f>
        <v>9.1478280557804131E-2</v>
      </c>
      <c r="I40" s="25">
        <f>TD2c!I40</f>
        <v>4.2628729222402739E-2</v>
      </c>
      <c r="J40" s="25">
        <f>TD2c!P40</f>
        <v>1.235124813437332E-2</v>
      </c>
      <c r="K40" s="25"/>
      <c r="L40" s="53">
        <f t="shared" si="2"/>
        <v>0.2138042784404757</v>
      </c>
      <c r="M40" s="13">
        <f t="shared" si="3"/>
        <v>9.6073036660269229E-2</v>
      </c>
      <c r="N40" s="13">
        <f t="shared" si="3"/>
        <v>0.11773124178020647</v>
      </c>
      <c r="O40" s="13">
        <f t="shared" si="0"/>
        <v>8.0466013486503868E-2</v>
      </c>
      <c r="P40" s="13">
        <f t="shared" si="1"/>
        <v>3.1616462151102476E-2</v>
      </c>
      <c r="Q40" s="13">
        <f t="shared" si="1"/>
        <v>4.8849551335401392E-2</v>
      </c>
      <c r="R40" s="13">
        <f t="shared" si="1"/>
        <v>3.0277481088029419E-2</v>
      </c>
      <c r="S40" s="12"/>
      <c r="T40" s="13"/>
      <c r="U40" s="11"/>
      <c r="V40" s="2">
        <v>0.33689902114938236</v>
      </c>
      <c r="W40" s="2">
        <v>0.24082598448911308</v>
      </c>
      <c r="X40" s="2">
        <v>0.12309474270890665</v>
      </c>
      <c r="Y40" s="2">
        <v>4.2628729222402739E-2</v>
      </c>
      <c r="Z40" s="2">
        <v>1.2351248134373318E-2</v>
      </c>
      <c r="AA40" s="2">
        <v>0.3297968558204481</v>
      </c>
      <c r="AB40" s="2">
        <v>0.23381862604396964</v>
      </c>
      <c r="AC40" s="2">
        <v>0.11782071941477495</v>
      </c>
      <c r="AD40" s="2">
        <v>3.9310095641289448E-2</v>
      </c>
      <c r="AE40" s="2">
        <v>1.0317402983818912E-2</v>
      </c>
    </row>
    <row r="41" spans="1:31" s="27" customFormat="1" ht="15" customHeight="1" x14ac:dyDescent="0.2">
      <c r="A41" s="30">
        <v>1944</v>
      </c>
      <c r="B41" s="301">
        <f>'TD2'!B41</f>
        <v>0.67487469014545243</v>
      </c>
      <c r="C41" s="415"/>
      <c r="D41" s="415"/>
      <c r="E41" s="298">
        <f>TD2b!B41</f>
        <v>0.32512530985454757</v>
      </c>
      <c r="F41" s="25">
        <f>TD2b!I41</f>
        <v>0.22765102190252962</v>
      </c>
      <c r="G41" s="294">
        <f>TD2b!P41</f>
        <v>0.1128093433718807</v>
      </c>
      <c r="H41" s="25">
        <f>TD2c!B41</f>
        <v>8.2574939328391106E-2</v>
      </c>
      <c r="I41" s="25">
        <f>TD2c!I41</f>
        <v>3.7556085801448078E-2</v>
      </c>
      <c r="J41" s="25">
        <f>TD2c!P41</f>
        <v>1.1642370843730741E-2</v>
      </c>
      <c r="K41" s="25"/>
      <c r="L41" s="53">
        <f t="shared" si="2"/>
        <v>0.21231596648266687</v>
      </c>
      <c r="M41" s="13">
        <f t="shared" si="3"/>
        <v>9.7474287952017957E-2</v>
      </c>
      <c r="N41" s="13">
        <f t="shared" si="3"/>
        <v>0.11484167853064892</v>
      </c>
      <c r="O41" s="13">
        <f t="shared" si="0"/>
        <v>7.5253257570432622E-2</v>
      </c>
      <c r="P41" s="13">
        <f t="shared" si="1"/>
        <v>3.0234404043489593E-2</v>
      </c>
      <c r="Q41" s="13">
        <f t="shared" si="1"/>
        <v>4.5018853526943028E-2</v>
      </c>
      <c r="R41" s="13">
        <f t="shared" si="1"/>
        <v>2.5913714957717337E-2</v>
      </c>
      <c r="S41" s="12"/>
      <c r="T41" s="13"/>
      <c r="U41" s="11"/>
      <c r="V41" s="2">
        <v>0.32512530985454757</v>
      </c>
      <c r="W41" s="2">
        <v>0.22765102190252956</v>
      </c>
      <c r="X41" s="2">
        <v>0.11280934337188071</v>
      </c>
      <c r="Y41" s="2">
        <v>3.7556085801448078E-2</v>
      </c>
      <c r="Z41" s="2">
        <v>1.1642370843730744E-2</v>
      </c>
      <c r="AA41" s="2">
        <v>0.31854891267316854</v>
      </c>
      <c r="AB41" s="2">
        <v>0.22116313052566239</v>
      </c>
      <c r="AC41" s="2">
        <v>0.10806195806441325</v>
      </c>
      <c r="AD41" s="2">
        <v>3.4589877878167113E-2</v>
      </c>
      <c r="AE41" s="2">
        <v>9.7779607487633261E-3</v>
      </c>
    </row>
    <row r="42" spans="1:31" s="27" customFormat="1" ht="15" customHeight="1" x14ac:dyDescent="0.2">
      <c r="A42" s="30">
        <v>1945</v>
      </c>
      <c r="B42" s="301">
        <f>'TD2'!B42</f>
        <v>0.65576689557732859</v>
      </c>
      <c r="C42" s="415"/>
      <c r="D42" s="415"/>
      <c r="E42" s="298">
        <f>TD2b!B42</f>
        <v>0.34423310442267135</v>
      </c>
      <c r="F42" s="25">
        <f>TD2b!I42</f>
        <v>0.247945827268267</v>
      </c>
      <c r="G42" s="294">
        <f>TD2b!P42</f>
        <v>0.1251579109368974</v>
      </c>
      <c r="H42" s="25">
        <f>TD2c!B42</f>
        <v>9.138062880728734E-2</v>
      </c>
      <c r="I42" s="25">
        <f>TD2c!I42</f>
        <v>4.1591811045259677E-2</v>
      </c>
      <c r="J42" s="25">
        <f>TD2c!P42</f>
        <v>1.2633914667333801E-2</v>
      </c>
      <c r="K42" s="25"/>
      <c r="L42" s="53">
        <f t="shared" si="2"/>
        <v>0.21907519348577395</v>
      </c>
      <c r="M42" s="13">
        <f t="shared" si="3"/>
        <v>9.6287277154404355E-2</v>
      </c>
      <c r="N42" s="13">
        <f t="shared" si="3"/>
        <v>0.1227879163313696</v>
      </c>
      <c r="O42" s="13">
        <f t="shared" si="0"/>
        <v>8.3566099891637727E-2</v>
      </c>
      <c r="P42" s="13">
        <f t="shared" ref="P42:R73" si="4">G42-H42</f>
        <v>3.3777282129610064E-2</v>
      </c>
      <c r="Q42" s="13">
        <f t="shared" si="4"/>
        <v>4.9788817762027662E-2</v>
      </c>
      <c r="R42" s="13">
        <f t="shared" si="4"/>
        <v>2.8957896377925875E-2</v>
      </c>
      <c r="S42" s="12"/>
      <c r="T42" s="13"/>
      <c r="U42" s="11"/>
      <c r="V42" s="2">
        <v>0.34423310442267147</v>
      </c>
      <c r="W42" s="2">
        <v>0.24794582726826703</v>
      </c>
      <c r="X42" s="2">
        <v>0.12515791093689743</v>
      </c>
      <c r="Y42" s="2">
        <v>4.1591811045259677E-2</v>
      </c>
      <c r="Z42" s="2">
        <v>1.2633914667333801E-2</v>
      </c>
      <c r="AA42" s="2">
        <v>0.33239659257443921</v>
      </c>
      <c r="AB42" s="2">
        <v>0.23629777354147652</v>
      </c>
      <c r="AC42" s="2">
        <v>0.11610649729298242</v>
      </c>
      <c r="AD42" s="2">
        <v>3.5933960869653558E-2</v>
      </c>
      <c r="AE42" s="2">
        <v>9.4673159672194248E-3</v>
      </c>
    </row>
    <row r="43" spans="1:31" s="27" customFormat="1" ht="15" customHeight="1" x14ac:dyDescent="0.2">
      <c r="A43" s="30">
        <v>1946</v>
      </c>
      <c r="B43" s="301">
        <f>'TD2'!B43</f>
        <v>0.63300448772671181</v>
      </c>
      <c r="C43" s="415"/>
      <c r="D43" s="416"/>
      <c r="E43" s="298">
        <f>TD2b!B43</f>
        <v>0.36699551227328814</v>
      </c>
      <c r="F43" s="25">
        <f>TD2b!I43</f>
        <v>0.26765386402673913</v>
      </c>
      <c r="G43" s="294">
        <f>TD2b!P43</f>
        <v>0.1327705253334413</v>
      </c>
      <c r="H43" s="25">
        <f>TD2c!B43</f>
        <v>9.612431985405244E-2</v>
      </c>
      <c r="I43" s="25">
        <f>TD2c!I43</f>
        <v>4.391740338619992E-2</v>
      </c>
      <c r="J43" s="25">
        <f>TD2c!P43</f>
        <v>1.47283742297185E-2</v>
      </c>
      <c r="K43" s="25"/>
      <c r="L43" s="53">
        <f t="shared" si="2"/>
        <v>0.23422498693984684</v>
      </c>
      <c r="M43" s="13">
        <f t="shared" si="3"/>
        <v>9.9341648246549008E-2</v>
      </c>
      <c r="N43" s="13">
        <f t="shared" si="3"/>
        <v>0.13488333869329783</v>
      </c>
      <c r="O43" s="13">
        <f t="shared" si="0"/>
        <v>8.8853121947241376E-2</v>
      </c>
      <c r="P43" s="13">
        <f t="shared" si="4"/>
        <v>3.6646205479388863E-2</v>
      </c>
      <c r="Q43" s="13">
        <f t="shared" si="4"/>
        <v>5.220691646785252E-2</v>
      </c>
      <c r="R43" s="13">
        <f t="shared" si="4"/>
        <v>2.918902915648142E-2</v>
      </c>
      <c r="S43" s="12"/>
      <c r="T43" s="13"/>
      <c r="U43" s="11"/>
      <c r="V43" s="2">
        <v>0.36699551227328814</v>
      </c>
      <c r="W43" s="2">
        <v>0.26765386402673913</v>
      </c>
      <c r="X43" s="2">
        <v>0.1327705253334413</v>
      </c>
      <c r="Y43" s="2">
        <v>4.391740338619992E-2</v>
      </c>
      <c r="Z43" s="2">
        <v>1.47283742297185E-2</v>
      </c>
      <c r="AA43" s="2">
        <v>0.35278104631685503</v>
      </c>
      <c r="AB43" s="2">
        <v>0.25384988525241292</v>
      </c>
      <c r="AC43" s="2">
        <v>0.1223474568676558</v>
      </c>
      <c r="AD43" s="2">
        <v>3.7141841712114945E-2</v>
      </c>
      <c r="AE43" s="2">
        <v>1.0518070035309315E-2</v>
      </c>
    </row>
    <row r="44" spans="1:31" s="27" customFormat="1" ht="15" customHeight="1" x14ac:dyDescent="0.2">
      <c r="A44" s="30">
        <v>1947</v>
      </c>
      <c r="B44" s="301">
        <f>'TD2'!B44</f>
        <v>0.65652119356119698</v>
      </c>
      <c r="C44" s="415"/>
      <c r="D44" s="416"/>
      <c r="E44" s="298">
        <f>TD2b!B44</f>
        <v>0.34347880643880307</v>
      </c>
      <c r="F44" s="25">
        <f>TD2b!I44</f>
        <v>0.246782759044961</v>
      </c>
      <c r="G44" s="294">
        <f>TD2b!P44</f>
        <v>0.11955055203166751</v>
      </c>
      <c r="H44" s="25">
        <f>TD2c!B44</f>
        <v>8.6136609273865794E-2</v>
      </c>
      <c r="I44" s="25">
        <f>TD2c!I44</f>
        <v>3.9182105759787582E-2</v>
      </c>
      <c r="J44" s="25">
        <f>TD2c!P44</f>
        <v>1.3035162087810491E-2</v>
      </c>
      <c r="K44" s="25"/>
      <c r="L44" s="53">
        <f t="shared" si="2"/>
        <v>0.22392825440713557</v>
      </c>
      <c r="M44" s="13">
        <f t="shared" si="3"/>
        <v>9.6696047393842077E-2</v>
      </c>
      <c r="N44" s="13">
        <f t="shared" si="3"/>
        <v>0.12723220701329349</v>
      </c>
      <c r="O44" s="13">
        <f t="shared" si="0"/>
        <v>8.0368446271879918E-2</v>
      </c>
      <c r="P44" s="13">
        <f t="shared" si="4"/>
        <v>3.3413942757801712E-2</v>
      </c>
      <c r="Q44" s="13">
        <f t="shared" si="4"/>
        <v>4.6954503514078212E-2</v>
      </c>
      <c r="R44" s="13">
        <f t="shared" si="4"/>
        <v>2.6146943671977091E-2</v>
      </c>
      <c r="S44" s="12"/>
      <c r="T44" s="13"/>
      <c r="U44" s="11"/>
      <c r="V44" s="2">
        <v>0.34347880643880307</v>
      </c>
      <c r="W44" s="2">
        <v>0.24678275904496105</v>
      </c>
      <c r="X44" s="2">
        <v>0.11955055203166751</v>
      </c>
      <c r="Y44" s="2">
        <v>3.9182105759787575E-2</v>
      </c>
      <c r="Z44" s="2">
        <v>1.3035162087810493E-2</v>
      </c>
      <c r="AA44" s="2">
        <v>0.33379159498676453</v>
      </c>
      <c r="AB44" s="2">
        <v>0.23731889010861829</v>
      </c>
      <c r="AC44" s="2">
        <v>0.11253937148418819</v>
      </c>
      <c r="AD44" s="2">
        <v>3.4398597441028744E-2</v>
      </c>
      <c r="AE44" s="2">
        <v>9.9869333385350801E-3</v>
      </c>
    </row>
    <row r="45" spans="1:31" s="27" customFormat="1" ht="15" customHeight="1" x14ac:dyDescent="0.2">
      <c r="A45" s="30">
        <v>1948</v>
      </c>
      <c r="B45" s="301">
        <f>'TD2'!B45</f>
        <v>0.64986491666970214</v>
      </c>
      <c r="C45" s="415"/>
      <c r="D45" s="416"/>
      <c r="E45" s="298">
        <f>TD2b!B45</f>
        <v>0.35013508333029786</v>
      </c>
      <c r="F45" s="25">
        <f>TD2b!I45</f>
        <v>0.25055218389699002</v>
      </c>
      <c r="G45" s="294">
        <f>TD2b!P45</f>
        <v>0.12242600017043</v>
      </c>
      <c r="H45" s="25">
        <f>TD2c!B45</f>
        <v>8.9003058703630997E-2</v>
      </c>
      <c r="I45" s="25">
        <f>TD2c!I45</f>
        <v>4.0551428153601458E-2</v>
      </c>
      <c r="J45" s="25">
        <f>TD2c!P45</f>
        <v>1.305499232691632E-2</v>
      </c>
      <c r="K45" s="25"/>
      <c r="L45" s="53">
        <f t="shared" si="2"/>
        <v>0.22770908315986788</v>
      </c>
      <c r="M45" s="13">
        <f t="shared" si="3"/>
        <v>9.9582899433307837E-2</v>
      </c>
      <c r="N45" s="13">
        <f t="shared" si="3"/>
        <v>0.12812618372656004</v>
      </c>
      <c r="O45" s="13">
        <f t="shared" si="0"/>
        <v>8.1874572016828545E-2</v>
      </c>
      <c r="P45" s="13">
        <f t="shared" si="4"/>
        <v>3.3422941466799E-2</v>
      </c>
      <c r="Q45" s="13">
        <f t="shared" si="4"/>
        <v>4.8451630550029538E-2</v>
      </c>
      <c r="R45" s="13">
        <f t="shared" si="4"/>
        <v>2.7496435826685137E-2</v>
      </c>
      <c r="S45" s="12"/>
      <c r="T45" s="13"/>
      <c r="U45" s="11"/>
      <c r="V45" s="2">
        <v>0.35013508333029786</v>
      </c>
      <c r="W45" s="2">
        <v>0.25055218389699002</v>
      </c>
      <c r="X45" s="2">
        <v>0.12242600017043001</v>
      </c>
      <c r="Y45" s="2">
        <v>4.0551428153601458E-2</v>
      </c>
      <c r="Z45" s="2">
        <v>1.3054992326916324E-2</v>
      </c>
      <c r="AA45" s="2">
        <v>0.34083977605292093</v>
      </c>
      <c r="AB45" s="2">
        <v>0.24144607153693065</v>
      </c>
      <c r="AC45" s="2">
        <v>0.11574134122992027</v>
      </c>
      <c r="AD45" s="2">
        <v>3.6188260890355997E-2</v>
      </c>
      <c r="AE45" s="2">
        <v>1.0340117838447793E-2</v>
      </c>
    </row>
    <row r="46" spans="1:31" s="27" customFormat="1" ht="15" customHeight="1" x14ac:dyDescent="0.2">
      <c r="A46" s="29">
        <v>1949</v>
      </c>
      <c r="B46" s="302">
        <f>'TD2'!B46</f>
        <v>0.65249003757145352</v>
      </c>
      <c r="C46" s="413"/>
      <c r="D46" s="414"/>
      <c r="E46" s="299">
        <f>TD2b!B46</f>
        <v>0.34750996242854648</v>
      </c>
      <c r="F46" s="28">
        <f>TD2b!I46</f>
        <v>0.2450541024555678</v>
      </c>
      <c r="G46" s="632">
        <f>TD2b!P46</f>
        <v>0.11726960080682741</v>
      </c>
      <c r="H46" s="28">
        <f>TD2c!B46</f>
        <v>8.476161781939956E-2</v>
      </c>
      <c r="I46" s="28">
        <f>TD2c!I46</f>
        <v>3.831369556381136E-2</v>
      </c>
      <c r="J46" s="28">
        <f>TD2c!P46</f>
        <v>1.242500139691882E-2</v>
      </c>
      <c r="K46" s="28"/>
      <c r="L46" s="54">
        <f t="shared" si="2"/>
        <v>0.23024036162171907</v>
      </c>
      <c r="M46" s="18">
        <f t="shared" si="3"/>
        <v>0.10245585997297868</v>
      </c>
      <c r="N46" s="18">
        <f t="shared" si="3"/>
        <v>0.12778450164874039</v>
      </c>
      <c r="O46" s="18">
        <f t="shared" si="0"/>
        <v>7.8955905243016045E-2</v>
      </c>
      <c r="P46" s="18">
        <f t="shared" si="4"/>
        <v>3.2507982987427853E-2</v>
      </c>
      <c r="Q46" s="18">
        <f t="shared" si="4"/>
        <v>4.6447922255588199E-2</v>
      </c>
      <c r="R46" s="18">
        <f t="shared" si="4"/>
        <v>2.5888694166892538E-2</v>
      </c>
      <c r="S46" s="17"/>
      <c r="T46" s="13"/>
      <c r="U46" s="11"/>
      <c r="V46" s="2">
        <v>0.34750996242854654</v>
      </c>
      <c r="W46" s="2">
        <v>0.24505410245556777</v>
      </c>
      <c r="X46" s="2">
        <v>0.11726960080682737</v>
      </c>
      <c r="Y46" s="2">
        <v>3.831369556381136E-2</v>
      </c>
      <c r="Z46" s="2">
        <v>1.2425001396918815E-2</v>
      </c>
      <c r="AA46" s="2">
        <v>0.34002517098322643</v>
      </c>
      <c r="AB46" s="2">
        <v>0.23770614153806874</v>
      </c>
      <c r="AC46" s="2">
        <v>0.11192658949013407</v>
      </c>
      <c r="AD46" s="2">
        <v>3.4823507410375813E-2</v>
      </c>
      <c r="AE46" s="2">
        <v>1.0190062763423666E-2</v>
      </c>
    </row>
    <row r="47" spans="1:31" s="27" customFormat="1" ht="15" customHeight="1" x14ac:dyDescent="0.2">
      <c r="A47" s="31">
        <v>1950</v>
      </c>
      <c r="B47" s="303">
        <f>'TD2'!B47</f>
        <v>0.64436633039048574</v>
      </c>
      <c r="C47" s="415"/>
      <c r="D47" s="415"/>
      <c r="E47" s="300">
        <f>TD2b!B47</f>
        <v>0.35563366960951426</v>
      </c>
      <c r="F47" s="26">
        <f>TD2b!I47</f>
        <v>0.25533443184458782</v>
      </c>
      <c r="G47" s="633">
        <f>TD2b!P47</f>
        <v>0.1281953503997858</v>
      </c>
      <c r="H47" s="26">
        <f>TD2c!B47</f>
        <v>9.3699311987821096E-2</v>
      </c>
      <c r="I47" s="26">
        <f>TD2c!I47</f>
        <v>4.3904470024816018E-2</v>
      </c>
      <c r="J47" s="26">
        <f>TD2c!P47</f>
        <v>1.219786156644893E-2</v>
      </c>
      <c r="K47" s="26"/>
      <c r="L47" s="55">
        <f t="shared" si="2"/>
        <v>0.22743831920972846</v>
      </c>
      <c r="M47" s="22">
        <f t="shared" si="3"/>
        <v>0.10029923776492644</v>
      </c>
      <c r="N47" s="22">
        <f t="shared" si="3"/>
        <v>0.12713908144480202</v>
      </c>
      <c r="O47" s="22">
        <f t="shared" si="0"/>
        <v>8.429088037496979E-2</v>
      </c>
      <c r="P47" s="22">
        <f t="shared" si="4"/>
        <v>3.4496038411964705E-2</v>
      </c>
      <c r="Q47" s="22">
        <f t="shared" si="4"/>
        <v>4.9794841963005078E-2</v>
      </c>
      <c r="R47" s="22">
        <f t="shared" si="4"/>
        <v>3.1706608458367092E-2</v>
      </c>
      <c r="S47" s="21"/>
      <c r="T47" s="13"/>
      <c r="U47" s="11"/>
      <c r="V47" s="2">
        <v>0.35563366960951437</v>
      </c>
      <c r="W47" s="2">
        <v>0.25533443184458782</v>
      </c>
      <c r="X47" s="2">
        <v>0.12819535039978583</v>
      </c>
      <c r="Y47" s="2">
        <v>4.3904470024816025E-2</v>
      </c>
      <c r="Z47" s="2">
        <v>1.2197861566448934E-2</v>
      </c>
      <c r="AA47" s="2">
        <v>0.34405713572783936</v>
      </c>
      <c r="AB47" s="2">
        <v>0.24409462152187839</v>
      </c>
      <c r="AC47" s="2">
        <v>0.11913518019239615</v>
      </c>
      <c r="AD47" s="2">
        <v>3.8176867059995456E-2</v>
      </c>
      <c r="AE47" s="2">
        <v>9.2137555546295616E-3</v>
      </c>
    </row>
    <row r="48" spans="1:31" s="27" customFormat="1" ht="15" customHeight="1" x14ac:dyDescent="0.2">
      <c r="A48" s="30">
        <v>1951</v>
      </c>
      <c r="B48" s="301">
        <f>'TD2'!B48</f>
        <v>0.65782448512746106</v>
      </c>
      <c r="C48" s="415"/>
      <c r="D48" s="415"/>
      <c r="E48" s="298">
        <f>TD2b!B48</f>
        <v>0.34217551487253894</v>
      </c>
      <c r="F48" s="25">
        <f>TD2b!I48</f>
        <v>0.24200970415465331</v>
      </c>
      <c r="G48" s="294">
        <f>TD2b!P48</f>
        <v>0.117871051449221</v>
      </c>
      <c r="H48" s="25">
        <f>TD2c!B48</f>
        <v>8.5290641587032048E-2</v>
      </c>
      <c r="I48" s="25">
        <f>TD2c!I48</f>
        <v>3.8904059496939557E-2</v>
      </c>
      <c r="J48" s="25">
        <f>TD2c!P48</f>
        <v>1.281069761121097E-2</v>
      </c>
      <c r="K48" s="25"/>
      <c r="L48" s="53">
        <f t="shared" si="2"/>
        <v>0.22430446342331795</v>
      </c>
      <c r="M48" s="13">
        <f t="shared" si="3"/>
        <v>0.10016581071788563</v>
      </c>
      <c r="N48" s="13">
        <f t="shared" si="3"/>
        <v>0.12413865270543231</v>
      </c>
      <c r="O48" s="13">
        <f t="shared" si="0"/>
        <v>7.8966991952281435E-2</v>
      </c>
      <c r="P48" s="13">
        <f t="shared" si="4"/>
        <v>3.258040986218895E-2</v>
      </c>
      <c r="Q48" s="13">
        <f t="shared" si="4"/>
        <v>4.6386582090092492E-2</v>
      </c>
      <c r="R48" s="13">
        <f t="shared" si="4"/>
        <v>2.6093361885728587E-2</v>
      </c>
      <c r="S48" s="12"/>
      <c r="T48" s="13"/>
      <c r="U48" s="11"/>
      <c r="V48" s="2">
        <v>0.34217551487253883</v>
      </c>
      <c r="W48" s="2">
        <v>0.24200970415465328</v>
      </c>
      <c r="X48" s="2">
        <v>0.11787105144922103</v>
      </c>
      <c r="Y48" s="2">
        <v>3.8904059496939564E-2</v>
      </c>
      <c r="Z48" s="2">
        <v>1.2810697611210967E-2</v>
      </c>
      <c r="AA48" s="2">
        <v>0.33175634176407681</v>
      </c>
      <c r="AB48" s="2">
        <v>0.23174045922150024</v>
      </c>
      <c r="AC48" s="2">
        <v>0.10978715248937217</v>
      </c>
      <c r="AD48" s="2">
        <v>3.3663611377226267E-2</v>
      </c>
      <c r="AE48" s="2">
        <v>9.6714295647257181E-3</v>
      </c>
    </row>
    <row r="49" spans="1:31" s="27" customFormat="1" ht="15" customHeight="1" x14ac:dyDescent="0.2">
      <c r="A49" s="30">
        <v>1952</v>
      </c>
      <c r="B49" s="301">
        <f>'TD2'!B49</f>
        <v>0.66788490970749681</v>
      </c>
      <c r="C49" s="415"/>
      <c r="D49" s="415"/>
      <c r="E49" s="298">
        <f>TD2b!B49</f>
        <v>0.33211509029250325</v>
      </c>
      <c r="F49" s="25">
        <f>TD2b!I49</f>
        <v>0.23069043123149091</v>
      </c>
      <c r="G49" s="294">
        <f>TD2b!P49</f>
        <v>0.1079087598547829</v>
      </c>
      <c r="H49" s="25">
        <f>TD2c!B49</f>
        <v>7.7363700620921849E-2</v>
      </c>
      <c r="I49" s="25">
        <f>TD2c!I49</f>
        <v>3.4281686412848157E-2</v>
      </c>
      <c r="J49" s="25">
        <f>TD2c!P49</f>
        <v>1.0884692794265911E-2</v>
      </c>
      <c r="K49" s="25"/>
      <c r="L49" s="53">
        <f t="shared" si="2"/>
        <v>0.22420633043772034</v>
      </c>
      <c r="M49" s="13">
        <f t="shared" si="3"/>
        <v>0.10142465906101233</v>
      </c>
      <c r="N49" s="13">
        <f t="shared" si="3"/>
        <v>0.12278167137670801</v>
      </c>
      <c r="O49" s="13">
        <f t="shared" si="0"/>
        <v>7.3627073441934754E-2</v>
      </c>
      <c r="P49" s="13">
        <f t="shared" si="4"/>
        <v>3.0545059233861055E-2</v>
      </c>
      <c r="Q49" s="13">
        <f t="shared" si="4"/>
        <v>4.3082014208073692E-2</v>
      </c>
      <c r="R49" s="13">
        <f t="shared" si="4"/>
        <v>2.3396993618582246E-2</v>
      </c>
      <c r="S49" s="12"/>
      <c r="T49" s="13"/>
      <c r="U49" s="11"/>
      <c r="V49" s="2">
        <v>0.33211509029250325</v>
      </c>
      <c r="W49" s="2">
        <v>0.23069043123149091</v>
      </c>
      <c r="X49" s="2">
        <v>0.1079087598547829</v>
      </c>
      <c r="Y49" s="2">
        <v>3.4281686412848157E-2</v>
      </c>
      <c r="Z49" s="2">
        <v>1.0884692794265906E-2</v>
      </c>
      <c r="AA49" s="2">
        <v>0.32350877249795978</v>
      </c>
      <c r="AB49" s="2">
        <v>0.22222485710948178</v>
      </c>
      <c r="AC49" s="2">
        <v>0.1013276417274024</v>
      </c>
      <c r="AD49" s="2">
        <v>2.9843367461157608E-2</v>
      </c>
      <c r="AE49" s="2">
        <v>8.3153620290664781E-3</v>
      </c>
    </row>
    <row r="50" spans="1:31" s="27" customFormat="1" ht="15" customHeight="1" x14ac:dyDescent="0.2">
      <c r="A50" s="30">
        <v>1953</v>
      </c>
      <c r="B50" s="301">
        <f>'TD2'!B50</f>
        <v>0.67693048937916389</v>
      </c>
      <c r="C50" s="415"/>
      <c r="D50" s="415"/>
      <c r="E50" s="298">
        <f>TD2b!B50</f>
        <v>0.32306951062083611</v>
      </c>
      <c r="F50" s="25">
        <f>TD2b!I50</f>
        <v>0.22013048869299831</v>
      </c>
      <c r="G50" s="294">
        <f>TD2b!P50</f>
        <v>9.9018850353359417E-2</v>
      </c>
      <c r="H50" s="25">
        <f>TD2c!B50</f>
        <v>7.0222416727219669E-2</v>
      </c>
      <c r="I50" s="25">
        <f>TD2c!I50</f>
        <v>3.0551549232254841E-2</v>
      </c>
      <c r="J50" s="25">
        <f>TD2c!P50</f>
        <v>9.6675602974227413E-3</v>
      </c>
      <c r="K50" s="25"/>
      <c r="L50" s="53">
        <f t="shared" si="2"/>
        <v>0.22405066026747669</v>
      </c>
      <c r="M50" s="13">
        <f t="shared" si="3"/>
        <v>0.1029390219278378</v>
      </c>
      <c r="N50" s="13">
        <f t="shared" si="3"/>
        <v>0.12111163833963889</v>
      </c>
      <c r="O50" s="13">
        <f t="shared" si="0"/>
        <v>6.8467301121104579E-2</v>
      </c>
      <c r="P50" s="13">
        <f t="shared" si="4"/>
        <v>2.8796433626139747E-2</v>
      </c>
      <c r="Q50" s="13">
        <f t="shared" si="4"/>
        <v>3.9670867494964832E-2</v>
      </c>
      <c r="R50" s="13">
        <f t="shared" si="4"/>
        <v>2.08839889348321E-2</v>
      </c>
      <c r="S50" s="12"/>
      <c r="T50" s="13"/>
      <c r="U50" s="11"/>
      <c r="V50" s="2">
        <v>0.32306951062083611</v>
      </c>
      <c r="W50" s="2">
        <v>0.22013048869299831</v>
      </c>
      <c r="X50" s="2">
        <v>9.9018850353359417E-2</v>
      </c>
      <c r="Y50" s="2">
        <v>3.0551549232254845E-2</v>
      </c>
      <c r="Z50" s="2">
        <v>9.6675602974227413E-3</v>
      </c>
      <c r="AA50" s="2">
        <v>0.31595099776826346</v>
      </c>
      <c r="AB50" s="2">
        <v>0.21311005094506466</v>
      </c>
      <c r="AC50" s="2">
        <v>9.3735142511489331E-2</v>
      </c>
      <c r="AD50" s="2">
        <v>2.6928803634542139E-2</v>
      </c>
      <c r="AE50" s="2">
        <v>7.4751014430452642E-3</v>
      </c>
    </row>
    <row r="51" spans="1:31" s="27" customFormat="1" ht="15" customHeight="1" x14ac:dyDescent="0.2">
      <c r="A51" s="30">
        <v>1954</v>
      </c>
      <c r="B51" s="301">
        <f>'TD2'!B51</f>
        <v>0.6636388940966691</v>
      </c>
      <c r="C51" s="415"/>
      <c r="D51" s="415"/>
      <c r="E51" s="298">
        <f>TD2b!B51</f>
        <v>0.33636110590333096</v>
      </c>
      <c r="F51" s="25">
        <f>TD2b!I51</f>
        <v>0.23297681803897291</v>
      </c>
      <c r="G51" s="294">
        <f>TD2b!P51</f>
        <v>0.1077356180416074</v>
      </c>
      <c r="H51" s="25">
        <f>TD2c!B51</f>
        <v>7.7128419457529698E-2</v>
      </c>
      <c r="I51" s="25">
        <f>TD2c!I51</f>
        <v>3.4909311013215469E-2</v>
      </c>
      <c r="J51" s="25">
        <f>TD2c!P51</f>
        <v>1.1687484341437251E-2</v>
      </c>
      <c r="K51" s="25"/>
      <c r="L51" s="53">
        <f t="shared" si="2"/>
        <v>0.22862548786172354</v>
      </c>
      <c r="M51" s="13">
        <f t="shared" si="3"/>
        <v>0.10338428786435805</v>
      </c>
      <c r="N51" s="13">
        <f t="shared" si="3"/>
        <v>0.12524119999736549</v>
      </c>
      <c r="O51" s="13">
        <f t="shared" si="0"/>
        <v>7.2826307028391934E-2</v>
      </c>
      <c r="P51" s="13">
        <f t="shared" si="4"/>
        <v>3.0607198584077705E-2</v>
      </c>
      <c r="Q51" s="13">
        <f t="shared" si="4"/>
        <v>4.2219108444314229E-2</v>
      </c>
      <c r="R51" s="13">
        <f t="shared" si="4"/>
        <v>2.3221826671778217E-2</v>
      </c>
      <c r="S51" s="12"/>
      <c r="T51" s="13"/>
      <c r="U51" s="11"/>
      <c r="V51" s="2">
        <v>0.33636110590333101</v>
      </c>
      <c r="W51" s="2">
        <v>0.23297681803897294</v>
      </c>
      <c r="X51" s="2">
        <v>0.10773561804160744</v>
      </c>
      <c r="Y51" s="2">
        <v>3.4909311013215476E-2</v>
      </c>
      <c r="Z51" s="2">
        <v>1.1687484341437246E-2</v>
      </c>
      <c r="AA51" s="2">
        <v>0.32533228762438393</v>
      </c>
      <c r="AB51" s="2">
        <v>0.22201984404309427</v>
      </c>
      <c r="AC51" s="2">
        <v>9.9151678274066304E-2</v>
      </c>
      <c r="AD51" s="2">
        <v>2.8942464129096644E-2</v>
      </c>
      <c r="AE51" s="2">
        <v>8.2865765418522926E-3</v>
      </c>
    </row>
    <row r="52" spans="1:31" s="27" customFormat="1" ht="15" customHeight="1" x14ac:dyDescent="0.2">
      <c r="A52" s="30">
        <v>1955</v>
      </c>
      <c r="B52" s="301">
        <f>'TD2'!B52</f>
        <v>0.66062201574229518</v>
      </c>
      <c r="C52" s="415"/>
      <c r="D52" s="415"/>
      <c r="E52" s="298">
        <f>TD2b!B52</f>
        <v>0.33937798425770482</v>
      </c>
      <c r="F52" s="25">
        <f>TD2b!I52</f>
        <v>0.23596091814308898</v>
      </c>
      <c r="G52" s="294">
        <f>TD2b!P52</f>
        <v>0.1105754552013183</v>
      </c>
      <c r="H52" s="25">
        <f>TD2c!B52</f>
        <v>7.962412220578384E-2</v>
      </c>
      <c r="I52" s="25">
        <f>TD2c!I52</f>
        <v>3.71496874737735E-2</v>
      </c>
      <c r="J52" s="25">
        <f>TD2c!P52</f>
        <v>1.3165387245087342E-2</v>
      </c>
      <c r="K52" s="25"/>
      <c r="L52" s="53">
        <f t="shared" si="2"/>
        <v>0.22880252905638654</v>
      </c>
      <c r="M52" s="13">
        <f t="shared" si="3"/>
        <v>0.10341706611461585</v>
      </c>
      <c r="N52" s="13">
        <f t="shared" si="3"/>
        <v>0.12538546294177066</v>
      </c>
      <c r="O52" s="13">
        <f t="shared" si="0"/>
        <v>7.3425767727544805E-2</v>
      </c>
      <c r="P52" s="13">
        <f t="shared" si="4"/>
        <v>3.0951332995534458E-2</v>
      </c>
      <c r="Q52" s="13">
        <f t="shared" si="4"/>
        <v>4.247443473201034E-2</v>
      </c>
      <c r="R52" s="13">
        <f t="shared" si="4"/>
        <v>2.398430022868616E-2</v>
      </c>
      <c r="S52" s="12"/>
      <c r="T52" s="13"/>
      <c r="U52" s="11"/>
      <c r="V52" s="2">
        <v>0.33937798425770482</v>
      </c>
      <c r="W52" s="2">
        <v>0.23596091814308898</v>
      </c>
      <c r="X52" s="2">
        <v>0.11057545520131828</v>
      </c>
      <c r="Y52" s="2">
        <v>3.7149687473773493E-2</v>
      </c>
      <c r="Z52" s="2">
        <v>1.3165387245087342E-2</v>
      </c>
      <c r="AA52" s="2">
        <v>0.32515991432809166</v>
      </c>
      <c r="AB52" s="2">
        <v>0.22206609773775626</v>
      </c>
      <c r="AC52" s="2">
        <v>9.9238198902372815E-2</v>
      </c>
      <c r="AD52" s="2">
        <v>2.9322599891399289E-2</v>
      </c>
      <c r="AE52" s="2">
        <v>8.8172834284829076E-3</v>
      </c>
    </row>
    <row r="53" spans="1:31" s="27" customFormat="1" ht="15" customHeight="1" x14ac:dyDescent="0.2">
      <c r="A53" s="30">
        <v>1956</v>
      </c>
      <c r="B53" s="301">
        <f>'TD2'!B53</f>
        <v>0.66537860230848167</v>
      </c>
      <c r="C53" s="415"/>
      <c r="D53" s="416"/>
      <c r="E53" s="298">
        <f>TD2b!B53</f>
        <v>0.33462139769151833</v>
      </c>
      <c r="F53" s="25">
        <f>TD2b!I53</f>
        <v>0.23126903627089038</v>
      </c>
      <c r="G53" s="294">
        <f>TD2b!P53</f>
        <v>0.1067208171329697</v>
      </c>
      <c r="H53" s="25">
        <f>TD2c!B53</f>
        <v>7.7040729907897509E-2</v>
      </c>
      <c r="I53" s="25">
        <f>TD2c!I53</f>
        <v>3.4863094765295199E-2</v>
      </c>
      <c r="J53" s="25">
        <f>TD2c!P53</f>
        <v>1.197606098772626E-2</v>
      </c>
      <c r="K53" s="25"/>
      <c r="L53" s="53">
        <f t="shared" si="2"/>
        <v>0.22790058055854862</v>
      </c>
      <c r="M53" s="13">
        <f t="shared" si="3"/>
        <v>0.10335236142062795</v>
      </c>
      <c r="N53" s="13">
        <f t="shared" si="3"/>
        <v>0.12454821913792068</v>
      </c>
      <c r="O53" s="13">
        <f t="shared" si="0"/>
        <v>7.1857722367674501E-2</v>
      </c>
      <c r="P53" s="13">
        <f t="shared" si="4"/>
        <v>2.9680087225072191E-2</v>
      </c>
      <c r="Q53" s="13">
        <f t="shared" si="4"/>
        <v>4.217763514260231E-2</v>
      </c>
      <c r="R53" s="13">
        <f t="shared" si="4"/>
        <v>2.2887033777568941E-2</v>
      </c>
      <c r="S53" s="12"/>
      <c r="T53" s="13"/>
      <c r="U53" s="11"/>
      <c r="V53" s="2">
        <v>0.33462139769151833</v>
      </c>
      <c r="W53" s="2">
        <v>0.23126903627089035</v>
      </c>
      <c r="X53" s="2">
        <v>0.10672081713296967</v>
      </c>
      <c r="Y53" s="2">
        <v>3.4863094765295199E-2</v>
      </c>
      <c r="Z53" s="2">
        <v>1.1976060987726266E-2</v>
      </c>
      <c r="AA53" s="2">
        <v>0.32236701637565085</v>
      </c>
      <c r="AB53" s="2">
        <v>0.21922432584812435</v>
      </c>
      <c r="AC53" s="2">
        <v>9.6831669721870656E-2</v>
      </c>
      <c r="AD53" s="2">
        <v>2.7883791752470639E-2</v>
      </c>
      <c r="AE53" s="2">
        <v>8.2023123562254083E-3</v>
      </c>
    </row>
    <row r="54" spans="1:31" s="27" customFormat="1" ht="15" customHeight="1" x14ac:dyDescent="0.2">
      <c r="A54" s="30">
        <v>1957</v>
      </c>
      <c r="B54" s="301">
        <f>'TD2'!B54</f>
        <v>0.67011410301114116</v>
      </c>
      <c r="C54" s="415"/>
      <c r="D54" s="416"/>
      <c r="E54" s="298">
        <f>TD2b!B54</f>
        <v>0.32988589698885884</v>
      </c>
      <c r="F54" s="25">
        <f>TD2b!I54</f>
        <v>0.22604483211460688</v>
      </c>
      <c r="G54" s="294">
        <f>TD2b!P54</f>
        <v>0.10160969512973959</v>
      </c>
      <c r="H54" s="25">
        <f>TD2c!B54</f>
        <v>7.2289503534595831E-2</v>
      </c>
      <c r="I54" s="25">
        <f>TD2c!I54</f>
        <v>3.1833122336257118E-2</v>
      </c>
      <c r="J54" s="25">
        <f>TD2c!P54</f>
        <v>1.0528673149594429E-2</v>
      </c>
      <c r="K54" s="25"/>
      <c r="L54" s="53">
        <f t="shared" si="2"/>
        <v>0.22827620185911923</v>
      </c>
      <c r="M54" s="13">
        <f t="shared" si="3"/>
        <v>0.10384106487425196</v>
      </c>
      <c r="N54" s="13">
        <f t="shared" si="3"/>
        <v>0.12443513698486729</v>
      </c>
      <c r="O54" s="13">
        <f t="shared" si="0"/>
        <v>6.9776572793482483E-2</v>
      </c>
      <c r="P54" s="13">
        <f t="shared" si="4"/>
        <v>2.9320191595143763E-2</v>
      </c>
      <c r="Q54" s="13">
        <f t="shared" si="4"/>
        <v>4.0456381198338713E-2</v>
      </c>
      <c r="R54" s="13">
        <f t="shared" si="4"/>
        <v>2.1304449186662688E-2</v>
      </c>
      <c r="S54" s="12"/>
      <c r="T54" s="13"/>
      <c r="U54" s="11"/>
      <c r="V54" s="2">
        <v>0.32988589698885884</v>
      </c>
      <c r="W54" s="2">
        <v>0.22604483211460688</v>
      </c>
      <c r="X54" s="2">
        <v>0.10160969512973962</v>
      </c>
      <c r="Y54" s="2">
        <v>3.1833122336257118E-2</v>
      </c>
      <c r="Z54" s="2">
        <v>1.0528673149594428E-2</v>
      </c>
      <c r="AA54" s="2">
        <v>0.32025824698974054</v>
      </c>
      <c r="AB54" s="2">
        <v>0.21653139746804176</v>
      </c>
      <c r="AC54" s="2">
        <v>9.417666913272188E-2</v>
      </c>
      <c r="AD54" s="2">
        <v>2.6588038057969304E-2</v>
      </c>
      <c r="AE54" s="2">
        <v>7.6569892599078725E-3</v>
      </c>
    </row>
    <row r="55" spans="1:31" s="27" customFormat="1" ht="15" customHeight="1" x14ac:dyDescent="0.2">
      <c r="A55" s="30">
        <v>1958</v>
      </c>
      <c r="B55" s="301">
        <f>'TD2'!B55</f>
        <v>0.66438464492236249</v>
      </c>
      <c r="C55" s="415"/>
      <c r="D55" s="416"/>
      <c r="E55" s="298">
        <f>TD2b!B55</f>
        <v>0.33561535507763746</v>
      </c>
      <c r="F55" s="25">
        <f>TD2b!I55</f>
        <v>0.22926678126202021</v>
      </c>
      <c r="G55" s="294">
        <f>TD2b!P55</f>
        <v>0.1020574545358145</v>
      </c>
      <c r="H55" s="25">
        <f>TD2c!B55</f>
        <v>7.2682646554252342E-2</v>
      </c>
      <c r="I55" s="25">
        <f>TD2c!I55</f>
        <v>3.2184493567886691E-2</v>
      </c>
      <c r="J55" s="25">
        <f>TD2c!P55</f>
        <v>1.0814637545017169E-2</v>
      </c>
      <c r="K55" s="25"/>
      <c r="L55" s="53">
        <f t="shared" si="2"/>
        <v>0.23355790054182296</v>
      </c>
      <c r="M55" s="13">
        <f t="shared" si="3"/>
        <v>0.10634857381561724</v>
      </c>
      <c r="N55" s="13">
        <f t="shared" si="3"/>
        <v>0.12720932672620572</v>
      </c>
      <c r="O55" s="13">
        <f t="shared" si="0"/>
        <v>6.9872960967927805E-2</v>
      </c>
      <c r="P55" s="13">
        <f t="shared" si="4"/>
        <v>2.9374807981562154E-2</v>
      </c>
      <c r="Q55" s="13">
        <f t="shared" si="4"/>
        <v>4.0498152986365651E-2</v>
      </c>
      <c r="R55" s="13">
        <f t="shared" si="4"/>
        <v>2.1369856022869522E-2</v>
      </c>
      <c r="S55" s="12"/>
      <c r="T55" s="13"/>
      <c r="U55" s="11"/>
      <c r="V55" s="2">
        <v>0.33561535507763735</v>
      </c>
      <c r="W55" s="2">
        <v>0.22926678126202024</v>
      </c>
      <c r="X55" s="2">
        <v>0.10205745453581454</v>
      </c>
      <c r="Y55" s="2">
        <v>3.2184493567886684E-2</v>
      </c>
      <c r="Z55" s="2">
        <v>1.0814637545017167E-2</v>
      </c>
      <c r="AA55" s="2">
        <v>0.32463720258444823</v>
      </c>
      <c r="AB55" s="2">
        <v>0.21838846438027648</v>
      </c>
      <c r="AC55" s="2">
        <v>9.3502204205012929E-2</v>
      </c>
      <c r="AD55" s="2">
        <v>2.6287400747211496E-2</v>
      </c>
      <c r="AE55" s="2">
        <v>7.5921937481321557E-3</v>
      </c>
    </row>
    <row r="56" spans="1:31" s="27" customFormat="1" ht="15" customHeight="1" x14ac:dyDescent="0.2">
      <c r="A56" s="29">
        <v>1959</v>
      </c>
      <c r="B56" s="302">
        <f>'TD2'!B56</f>
        <v>0.65996373965789057</v>
      </c>
      <c r="C56" s="413"/>
      <c r="D56" s="414"/>
      <c r="E56" s="299">
        <f>TD2b!B56</f>
        <v>0.34003626034210938</v>
      </c>
      <c r="F56" s="28">
        <f>TD2b!I56</f>
        <v>0.23389805866566568</v>
      </c>
      <c r="G56" s="632">
        <f>TD2b!P56</f>
        <v>0.1064744460659322</v>
      </c>
      <c r="H56" s="28">
        <f>TD2c!B56</f>
        <v>7.715741785460288E-2</v>
      </c>
      <c r="I56" s="28">
        <f>TD2c!I56</f>
        <v>3.449809739962232E-2</v>
      </c>
      <c r="J56" s="28">
        <f>TD2c!P56</f>
        <v>1.1941249375109259E-2</v>
      </c>
      <c r="K56" s="28"/>
      <c r="L56" s="54">
        <f t="shared" si="2"/>
        <v>0.23356181427617717</v>
      </c>
      <c r="M56" s="18">
        <f t="shared" si="3"/>
        <v>0.10613820167644369</v>
      </c>
      <c r="N56" s="18">
        <f t="shared" si="3"/>
        <v>0.12742361259973348</v>
      </c>
      <c r="O56" s="18">
        <f t="shared" si="0"/>
        <v>7.1976348666309892E-2</v>
      </c>
      <c r="P56" s="18">
        <f t="shared" si="4"/>
        <v>2.9317028211329324E-2</v>
      </c>
      <c r="Q56" s="18">
        <f t="shared" si="4"/>
        <v>4.2659320454980561E-2</v>
      </c>
      <c r="R56" s="18">
        <f t="shared" si="4"/>
        <v>2.2556848024513063E-2</v>
      </c>
      <c r="S56" s="17"/>
      <c r="T56" s="13"/>
      <c r="U56" s="11"/>
      <c r="V56" s="2">
        <v>0.34003626034210938</v>
      </c>
      <c r="W56" s="2">
        <v>0.23389805866566565</v>
      </c>
      <c r="X56" s="2">
        <v>0.1064744460659322</v>
      </c>
      <c r="Y56" s="2">
        <v>3.4498097399622313E-2</v>
      </c>
      <c r="Z56" s="2">
        <v>1.1941249375109259E-2</v>
      </c>
      <c r="AA56" s="2">
        <v>0.32556309397658334</v>
      </c>
      <c r="AB56" s="2">
        <v>0.21945906270180313</v>
      </c>
      <c r="AC56" s="2">
        <v>9.4931982856731878E-2</v>
      </c>
      <c r="AD56" s="2">
        <v>2.6597274609292527E-2</v>
      </c>
      <c r="AE56" s="2">
        <v>7.7501496768143992E-3</v>
      </c>
    </row>
    <row r="57" spans="1:31" x14ac:dyDescent="0.2">
      <c r="A57" s="24">
        <v>1960</v>
      </c>
      <c r="B57" s="303">
        <f>'TD2'!B57</f>
        <v>0.66524903984327888</v>
      </c>
      <c r="C57" s="415"/>
      <c r="D57" s="415"/>
      <c r="E57" s="300">
        <f>TD2b!B57</f>
        <v>0.33475096015672107</v>
      </c>
      <c r="F57" s="26">
        <f>TD2b!I57</f>
        <v>0.2257431227027937</v>
      </c>
      <c r="G57" s="633">
        <f>TD2b!P57</f>
        <v>0.10034579956956319</v>
      </c>
      <c r="H57" s="26">
        <f>TD2c!B57</f>
        <v>7.1292552733358508E-2</v>
      </c>
      <c r="I57" s="26">
        <f>TD2c!I57</f>
        <v>3.2490455876287273E-2</v>
      </c>
      <c r="J57" s="26">
        <f>TD2c!P57</f>
        <v>1.17492396990333E-2</v>
      </c>
      <c r="K57" s="26"/>
      <c r="L57" s="55">
        <f t="shared" si="2"/>
        <v>0.23440516058715788</v>
      </c>
      <c r="M57" s="22">
        <f t="shared" si="3"/>
        <v>0.10900783745392736</v>
      </c>
      <c r="N57" s="22">
        <f t="shared" si="3"/>
        <v>0.12539732313323051</v>
      </c>
      <c r="O57" s="22">
        <f t="shared" si="0"/>
        <v>6.7855343693275921E-2</v>
      </c>
      <c r="P57" s="22">
        <f t="shared" si="4"/>
        <v>2.905324683620468E-2</v>
      </c>
      <c r="Q57" s="22">
        <f t="shared" si="4"/>
        <v>3.8802096857071235E-2</v>
      </c>
      <c r="R57" s="22">
        <f t="shared" si="4"/>
        <v>2.0741216177253975E-2</v>
      </c>
      <c r="S57" s="21"/>
      <c r="T57" s="13"/>
      <c r="U57" s="11"/>
      <c r="V57" s="2">
        <v>0.33475096015672112</v>
      </c>
      <c r="W57" s="2">
        <v>0.22574312270279376</v>
      </c>
      <c r="X57" s="2">
        <v>0.10034579956956322</v>
      </c>
      <c r="Y57" s="2">
        <v>3.2490455876287273E-2</v>
      </c>
      <c r="Z57" s="2">
        <v>1.1749239699033298E-2</v>
      </c>
      <c r="AA57" s="2">
        <v>0.32185832553689214</v>
      </c>
      <c r="AB57" s="2">
        <v>0.21296215338243282</v>
      </c>
      <c r="AC57" s="2">
        <v>9.0105832408147998E-2</v>
      </c>
      <c r="AD57" s="2">
        <v>2.5221412402363488E-2</v>
      </c>
      <c r="AE57" s="2">
        <v>7.5904892555809199E-3</v>
      </c>
    </row>
    <row r="58" spans="1:31" x14ac:dyDescent="0.2">
      <c r="A58" s="16">
        <v>1961</v>
      </c>
      <c r="B58" s="301">
        <f>'TD2'!B58</f>
        <v>0.6574522719448026</v>
      </c>
      <c r="C58" s="415"/>
      <c r="D58" s="415"/>
      <c r="E58" s="298">
        <f>TD2b!B58</f>
        <v>0.3425477280551974</v>
      </c>
      <c r="F58" s="25">
        <f>TD2b!I58</f>
        <v>0.23501366800040352</v>
      </c>
      <c r="G58" s="294">
        <f>TD2b!P58</f>
        <v>0.10640656153200091</v>
      </c>
      <c r="H58" s="25">
        <f>TD2c!B58</f>
        <v>7.6563411899957592E-2</v>
      </c>
      <c r="I58" s="25">
        <f>TD2c!I58</f>
        <v>3.651281807907316E-2</v>
      </c>
      <c r="J58" s="25">
        <f>TD2c!P58</f>
        <v>1.3822929216111451E-2</v>
      </c>
      <c r="K58" s="25"/>
      <c r="L58" s="53">
        <f t="shared" si="2"/>
        <v>0.2361411665231965</v>
      </c>
      <c r="M58" s="13">
        <f t="shared" si="3"/>
        <v>0.10753406005479388</v>
      </c>
      <c r="N58" s="13">
        <f t="shared" si="3"/>
        <v>0.12860710646840262</v>
      </c>
      <c r="O58" s="13">
        <f t="shared" si="0"/>
        <v>6.9893743452927759E-2</v>
      </c>
      <c r="P58" s="13">
        <f t="shared" si="4"/>
        <v>2.984314963204332E-2</v>
      </c>
      <c r="Q58" s="13">
        <f t="shared" si="4"/>
        <v>4.0050593820884432E-2</v>
      </c>
      <c r="R58" s="13">
        <f t="shared" si="4"/>
        <v>2.2689888862961707E-2</v>
      </c>
      <c r="S58" s="12"/>
      <c r="T58" s="13"/>
      <c r="U58" s="11"/>
      <c r="V58" s="2">
        <v>0.34254772805519734</v>
      </c>
      <c r="W58" s="2">
        <v>0.23501366800040352</v>
      </c>
      <c r="X58" s="2">
        <v>0.10640656153200087</v>
      </c>
      <c r="Y58" s="2">
        <v>3.651281807907316E-2</v>
      </c>
      <c r="Z58" s="2">
        <v>1.3822929216111448E-2</v>
      </c>
      <c r="AA58" s="2">
        <v>0.32563952632825982</v>
      </c>
      <c r="AB58" s="2">
        <v>0.21835019316644863</v>
      </c>
      <c r="AC58" s="2">
        <v>9.2444206572269622E-2</v>
      </c>
      <c r="AD58" s="2">
        <v>2.652211161842382E-2</v>
      </c>
      <c r="AE58" s="2">
        <v>8.166046938405969E-3</v>
      </c>
    </row>
    <row r="59" spans="1:31" x14ac:dyDescent="0.2">
      <c r="A59" s="16">
        <v>1962</v>
      </c>
      <c r="B59" s="301">
        <f>'TD2'!B59</f>
        <v>0.65120303630828857</v>
      </c>
      <c r="C59" s="483">
        <f>'TD2'!I59</f>
        <v>0.13515490293502808</v>
      </c>
      <c r="D59" s="484">
        <f>'TD2'!P59</f>
        <v>0.5160481333732605</v>
      </c>
      <c r="E59" s="295">
        <f>TD2b!B59</f>
        <v>0.34879696369171143</v>
      </c>
      <c r="F59" s="14">
        <f>TD2b!I59</f>
        <v>0.23550158739089966</v>
      </c>
      <c r="G59" s="295">
        <f>TD2b!P59</f>
        <v>0.10222311317920685</v>
      </c>
      <c r="H59" s="14">
        <f>TD2c!B59</f>
        <v>7.1885727345943451E-2</v>
      </c>
      <c r="I59" s="14">
        <f>TD2c!I59</f>
        <v>3.2559700310230255E-2</v>
      </c>
      <c r="J59" s="14">
        <f>TD2c!P59</f>
        <v>1.1951685883104801E-2</v>
      </c>
      <c r="K59" s="934">
        <f t="array" ref="K59:K116">TRANSPOSE('TD4'!B135:BG135)*0.00001/'TD3'!B59:B116</f>
        <v>4.4339230486720328E-3</v>
      </c>
      <c r="L59" s="53">
        <f t="shared" si="2"/>
        <v>0.24657385051250458</v>
      </c>
      <c r="M59" s="13">
        <f t="shared" si="3"/>
        <v>0.11329537630081177</v>
      </c>
      <c r="N59" s="13">
        <f t="shared" si="3"/>
        <v>0.13327847421169281</v>
      </c>
      <c r="O59" s="13">
        <f t="shared" si="0"/>
        <v>6.9663412868976593E-2</v>
      </c>
      <c r="P59" s="13">
        <f t="shared" si="4"/>
        <v>3.0337385833263397E-2</v>
      </c>
      <c r="Q59" s="13">
        <f t="shared" si="4"/>
        <v>3.9326027035713196E-2</v>
      </c>
      <c r="R59" s="13">
        <f t="shared" si="4"/>
        <v>2.0608014427125454E-2</v>
      </c>
      <c r="S59" s="12">
        <f t="shared" ref="S59:S115" si="5">J59-K59</f>
        <v>7.5177628344327684E-3</v>
      </c>
      <c r="T59" s="13"/>
      <c r="U59" s="11"/>
      <c r="V59" s="2">
        <v>0.3370090507522045</v>
      </c>
      <c r="W59" s="2">
        <v>0.22805886101804901</v>
      </c>
      <c r="X59" s="2">
        <v>9.9499062481040373E-2</v>
      </c>
      <c r="Y59" s="2">
        <v>3.1942778236263951E-2</v>
      </c>
      <c r="Z59" s="2">
        <v>1.1607401802667006E-2</v>
      </c>
      <c r="AA59" s="2">
        <v>0.32436758339982819</v>
      </c>
      <c r="AB59" s="2">
        <v>0.21555698186154743</v>
      </c>
      <c r="AC59" s="2">
        <v>8.9177964232870735E-2</v>
      </c>
      <c r="AD59" s="2">
        <v>2.4387097658957732E-2</v>
      </c>
      <c r="AE59" s="2">
        <v>7.3283424297339661E-3</v>
      </c>
    </row>
    <row r="60" spans="1:31" x14ac:dyDescent="0.2">
      <c r="A60" s="16">
        <v>1963</v>
      </c>
      <c r="B60" s="294">
        <f>'TD2'!B60</f>
        <v>0.6621518712328035</v>
      </c>
      <c r="C60" s="485">
        <f>'TD2'!I60</f>
        <v>0.13568761944770813</v>
      </c>
      <c r="D60" s="486">
        <f>'TD2'!P60</f>
        <v>0.51566177606582642</v>
      </c>
      <c r="E60" s="294">
        <f>TD2b!B60</f>
        <v>0.3378481287671965</v>
      </c>
      <c r="F60" s="25">
        <f>TD2b!I60</f>
        <v>0.22843879271659912</v>
      </c>
      <c r="G60" s="294">
        <f>TD2b!P60</f>
        <v>9.91651029594353E-2</v>
      </c>
      <c r="H60" s="25">
        <f>TD2c!B60</f>
        <v>6.9977792188907886E-2</v>
      </c>
      <c r="I60" s="25">
        <f>TD2c!I60</f>
        <v>3.1459022812065321E-2</v>
      </c>
      <c r="J60" s="25">
        <f>TD2c!P60</f>
        <v>1.1462998441377138E-2</v>
      </c>
      <c r="K60" s="1179">
        <v>4.5855038563095167E-3</v>
      </c>
      <c r="L60" s="53">
        <f t="shared" si="2"/>
        <v>0.23868302580776118</v>
      </c>
      <c r="M60" s="13">
        <f t="shared" si="3"/>
        <v>0.10940933605059738</v>
      </c>
      <c r="N60" s="13">
        <f t="shared" si="3"/>
        <v>0.1292736897571638</v>
      </c>
      <c r="O60" s="13">
        <f t="shared" si="0"/>
        <v>6.7706080147369979E-2</v>
      </c>
      <c r="P60" s="13">
        <f t="shared" si="4"/>
        <v>2.9187310770527414E-2</v>
      </c>
      <c r="Q60" s="13">
        <f t="shared" si="4"/>
        <v>3.8518769376842565E-2</v>
      </c>
      <c r="R60" s="13">
        <f t="shared" si="4"/>
        <v>1.9996024370688183E-2</v>
      </c>
      <c r="S60" s="12">
        <f t="shared" si="5"/>
        <v>6.8774945850676216E-3</v>
      </c>
      <c r="T60" s="13"/>
      <c r="U60" s="11"/>
      <c r="V60" s="2">
        <v>0.3378481287671965</v>
      </c>
      <c r="W60" s="2">
        <v>0.22843879271659909</v>
      </c>
      <c r="X60" s="2">
        <v>9.91651029594353E-2</v>
      </c>
      <c r="Y60" s="2">
        <v>3.1459022812065321E-2</v>
      </c>
      <c r="Z60" s="2">
        <v>1.1462998441377137E-2</v>
      </c>
      <c r="AA60" s="2">
        <v>0.32482890170911571</v>
      </c>
      <c r="AB60" s="2">
        <v>0.21561633416571307</v>
      </c>
      <c r="AC60" s="2">
        <v>8.8607620182328192E-2</v>
      </c>
      <c r="AD60" s="2">
        <v>2.4056610413729321E-2</v>
      </c>
      <c r="AE60" s="2">
        <v>7.3133675793346431E-3</v>
      </c>
    </row>
    <row r="61" spans="1:31" x14ac:dyDescent="0.2">
      <c r="A61" s="16">
        <v>1964</v>
      </c>
      <c r="B61" s="301">
        <f>'TD2'!B61</f>
        <v>0.65149575471878052</v>
      </c>
      <c r="C61" s="483">
        <f>'TD2'!I61</f>
        <v>0.13622033596038818</v>
      </c>
      <c r="D61" s="484">
        <f>'TD2'!P61</f>
        <v>0.51527541875839233</v>
      </c>
      <c r="E61" s="295">
        <f>TD2b!B61</f>
        <v>0.34850424528121948</v>
      </c>
      <c r="F61" s="14">
        <f>TD2b!I61</f>
        <v>0.23604407906532288</v>
      </c>
      <c r="G61" s="295">
        <f>TD2b!P61</f>
        <v>0.10308639705181122</v>
      </c>
      <c r="H61" s="14">
        <f>TD2c!B61</f>
        <v>7.2566337883472443E-2</v>
      </c>
      <c r="I61" s="14">
        <f>TD2c!I61</f>
        <v>3.3384926617145538E-2</v>
      </c>
      <c r="J61" s="14">
        <f>TD2c!P61</f>
        <v>1.2609802186489105E-2</v>
      </c>
      <c r="K61" s="934">
        <v>4.73661144629946E-3</v>
      </c>
      <c r="L61" s="53">
        <f t="shared" si="2"/>
        <v>0.24541784822940826</v>
      </c>
      <c r="M61" s="13">
        <f t="shared" si="3"/>
        <v>0.11246016621589661</v>
      </c>
      <c r="N61" s="13">
        <f t="shared" si="3"/>
        <v>0.13295768201351166</v>
      </c>
      <c r="O61" s="13">
        <f t="shared" si="0"/>
        <v>6.970147043466568E-2</v>
      </c>
      <c r="P61" s="13">
        <f t="shared" si="4"/>
        <v>3.0520059168338776E-2</v>
      </c>
      <c r="Q61" s="13">
        <f t="shared" si="4"/>
        <v>3.9181411266326904E-2</v>
      </c>
      <c r="R61" s="13">
        <f t="shared" si="4"/>
        <v>2.0775124430656433E-2</v>
      </c>
      <c r="S61" s="12">
        <f t="shared" si="5"/>
        <v>7.8731907401896443E-3</v>
      </c>
      <c r="T61" s="13"/>
      <c r="U61" s="11"/>
      <c r="V61" s="2">
        <v>0.34423159200285275</v>
      </c>
      <c r="W61" s="2">
        <v>0.23501240806964441</v>
      </c>
      <c r="X61" s="2">
        <v>0.10479103530661327</v>
      </c>
      <c r="Y61" s="2">
        <v>3.3724713759870781E-2</v>
      </c>
      <c r="Z61" s="2">
        <v>1.3021661045439319E-2</v>
      </c>
      <c r="AA61" s="2">
        <v>0.32731582757280719</v>
      </c>
      <c r="AB61" s="2">
        <v>0.21842355794473658</v>
      </c>
      <c r="AC61" s="2">
        <v>9.1037087301424735E-2</v>
      </c>
      <c r="AD61" s="2">
        <v>2.4842850186318599E-2</v>
      </c>
      <c r="AE61" s="2">
        <v>7.5777188685290549E-3</v>
      </c>
    </row>
    <row r="62" spans="1:31" x14ac:dyDescent="0.2">
      <c r="A62" s="16">
        <v>1965</v>
      </c>
      <c r="B62" s="294">
        <f>'TD2'!B62</f>
        <v>0.65218975871043439</v>
      </c>
      <c r="C62" s="485">
        <f>'TD2'!I62</f>
        <v>0.13850536942481995</v>
      </c>
      <c r="D62" s="486">
        <f>'TD2'!P62</f>
        <v>0.51387873291969299</v>
      </c>
      <c r="E62" s="294">
        <f>TD2b!B62</f>
        <v>0.34781024128956567</v>
      </c>
      <c r="F62" s="25">
        <f>TD2b!I62</f>
        <v>0.23876387756560402</v>
      </c>
      <c r="G62" s="294">
        <f>TD2b!P62</f>
        <v>0.10891912753229199</v>
      </c>
      <c r="H62" s="25">
        <f>TD2c!B62</f>
        <v>7.7250397293441159E-2</v>
      </c>
      <c r="I62" s="25">
        <f>TD2c!I62</f>
        <v>3.6551436659768351E-2</v>
      </c>
      <c r="J62" s="25">
        <f>TD2c!P62</f>
        <v>1.4893514616821979E-2</v>
      </c>
      <c r="K62" s="1179">
        <v>4.7903411522797939E-3</v>
      </c>
      <c r="L62" s="53">
        <f t="shared" si="2"/>
        <v>0.23889111375727368</v>
      </c>
      <c r="M62" s="13">
        <f t="shared" si="3"/>
        <v>0.10904636372396165</v>
      </c>
      <c r="N62" s="13">
        <f t="shared" si="3"/>
        <v>0.12984475003331203</v>
      </c>
      <c r="O62" s="13">
        <f t="shared" si="0"/>
        <v>7.2367690872523649E-2</v>
      </c>
      <c r="P62" s="13">
        <f t="shared" si="4"/>
        <v>3.1668730238850834E-2</v>
      </c>
      <c r="Q62" s="13">
        <f t="shared" si="4"/>
        <v>4.0698960633672808E-2</v>
      </c>
      <c r="R62" s="13">
        <f t="shared" si="4"/>
        <v>2.1657922042946372E-2</v>
      </c>
      <c r="S62" s="12">
        <f t="shared" si="5"/>
        <v>1.0103173464542186E-2</v>
      </c>
      <c r="T62" s="13"/>
      <c r="U62" s="11"/>
      <c r="V62" s="2">
        <v>0.34781024128956567</v>
      </c>
      <c r="W62" s="2">
        <v>0.23876387756560397</v>
      </c>
      <c r="X62" s="2">
        <v>0.10891912753229198</v>
      </c>
      <c r="Y62" s="2">
        <v>3.6551436659768351E-2</v>
      </c>
      <c r="Z62" s="2">
        <v>1.4893514616821979E-2</v>
      </c>
      <c r="AA62" s="2">
        <v>0.32847576917648147</v>
      </c>
      <c r="AB62" s="2">
        <v>0.22000715032386456</v>
      </c>
      <c r="AC62" s="2">
        <v>9.3038000414193717E-2</v>
      </c>
      <c r="AD62" s="2">
        <v>2.6196736711012362E-2</v>
      </c>
      <c r="AE62" s="2">
        <v>8.2116836682279998E-3</v>
      </c>
    </row>
    <row r="63" spans="1:31" x14ac:dyDescent="0.2">
      <c r="A63" s="16">
        <v>1966</v>
      </c>
      <c r="B63" s="301">
        <f>'TD2'!B63</f>
        <v>0.65327244997024536</v>
      </c>
      <c r="C63" s="483">
        <f>'TD2'!I63</f>
        <v>0.14079040288925171</v>
      </c>
      <c r="D63" s="484">
        <f>'TD2'!P63</f>
        <v>0.51248204708099365</v>
      </c>
      <c r="E63" s="295">
        <f>TD2b!B63</f>
        <v>0.34672755002975464</v>
      </c>
      <c r="F63" s="14">
        <f>TD2b!I63</f>
        <v>0.23590350151062012</v>
      </c>
      <c r="G63" s="295">
        <f>TD2b!P63</f>
        <v>0.10438810288906097</v>
      </c>
      <c r="H63" s="14">
        <f>TD2c!B63</f>
        <v>7.3957629501819611E-2</v>
      </c>
      <c r="I63" s="14">
        <f>TD2c!I63</f>
        <v>3.4526314586400986E-2</v>
      </c>
      <c r="J63" s="14">
        <f>TD2c!P63</f>
        <v>1.3115931302309036E-2</v>
      </c>
      <c r="K63" s="934">
        <v>4.9719974461383014E-3</v>
      </c>
      <c r="L63" s="53">
        <f t="shared" si="2"/>
        <v>0.24233944714069366</v>
      </c>
      <c r="M63" s="13">
        <f t="shared" si="3"/>
        <v>0.11082404851913452</v>
      </c>
      <c r="N63" s="13">
        <f t="shared" si="3"/>
        <v>0.13151539862155914</v>
      </c>
      <c r="O63" s="13">
        <f t="shared" si="0"/>
        <v>6.9861788302659988E-2</v>
      </c>
      <c r="P63" s="13">
        <f t="shared" si="4"/>
        <v>3.0430473387241364E-2</v>
      </c>
      <c r="Q63" s="13">
        <f t="shared" si="4"/>
        <v>3.9431314915418625E-2</v>
      </c>
      <c r="R63" s="13">
        <f t="shared" si="4"/>
        <v>2.1410383284091949E-2</v>
      </c>
      <c r="S63" s="12">
        <f t="shared" si="5"/>
        <v>8.143933856170734E-3</v>
      </c>
      <c r="T63" s="13"/>
      <c r="U63" s="11"/>
      <c r="V63" s="2">
        <v>0.33672018701939666</v>
      </c>
      <c r="W63" s="2">
        <v>0.22920035530072794</v>
      </c>
      <c r="X63" s="2">
        <v>0.10175256812339699</v>
      </c>
      <c r="Y63" s="2">
        <v>3.3852869852018672E-2</v>
      </c>
      <c r="Z63" s="2">
        <v>1.2898790870561372E-2</v>
      </c>
      <c r="AA63" s="2">
        <v>0.32818476173093986</v>
      </c>
      <c r="AB63" s="2">
        <v>0.22082097069396134</v>
      </c>
      <c r="AC63" s="2">
        <v>9.4211121977307091E-2</v>
      </c>
      <c r="AD63" s="2">
        <v>2.7506071164949328E-2</v>
      </c>
      <c r="AE63" s="2">
        <v>8.3468033124296532E-3</v>
      </c>
    </row>
    <row r="64" spans="1:31" x14ac:dyDescent="0.2">
      <c r="A64" s="16">
        <v>1967</v>
      </c>
      <c r="B64" s="301">
        <f>'TD2'!B64</f>
        <v>0.64963718503713608</v>
      </c>
      <c r="C64" s="483">
        <f>'TD2'!I64</f>
        <v>0.14691174030303955</v>
      </c>
      <c r="D64" s="484">
        <f>'TD2'!P64</f>
        <v>0.50272544473409653</v>
      </c>
      <c r="E64" s="295">
        <f>TD2b!B64</f>
        <v>0.35036281496286392</v>
      </c>
      <c r="F64" s="14">
        <f>TD2b!I64</f>
        <v>0.24091452732682228</v>
      </c>
      <c r="G64" s="295">
        <f>TD2b!P64</f>
        <v>0.10904778353869915</v>
      </c>
      <c r="H64" s="14">
        <f>TD2c!B64</f>
        <v>7.799479179084301E-2</v>
      </c>
      <c r="I64" s="14">
        <f>TD2c!I64</f>
        <v>3.7285354919731617E-2</v>
      </c>
      <c r="J64" s="14">
        <f>TD2c!P64</f>
        <v>1.4438684098422527E-2</v>
      </c>
      <c r="K64" s="934">
        <v>4.9913075819594636E-3</v>
      </c>
      <c r="L64" s="53">
        <f t="shared" si="2"/>
        <v>0.24131503142416477</v>
      </c>
      <c r="M64" s="13">
        <f t="shared" si="3"/>
        <v>0.10944828763604164</v>
      </c>
      <c r="N64" s="13">
        <f t="shared" si="3"/>
        <v>0.13186674378812313</v>
      </c>
      <c r="O64" s="13">
        <f t="shared" si="0"/>
        <v>7.1762428618967533E-2</v>
      </c>
      <c r="P64" s="13">
        <f t="shared" si="4"/>
        <v>3.105299174785614E-2</v>
      </c>
      <c r="Q64" s="13">
        <f t="shared" si="4"/>
        <v>4.0709436871111393E-2</v>
      </c>
      <c r="R64" s="13">
        <f t="shared" si="4"/>
        <v>2.284667082130909E-2</v>
      </c>
      <c r="S64" s="12">
        <f t="shared" si="5"/>
        <v>9.4473765164630637E-3</v>
      </c>
      <c r="T64" s="13"/>
      <c r="U64" s="11"/>
      <c r="V64" s="2">
        <v>0.34444564532108468</v>
      </c>
      <c r="W64" s="2">
        <v>0.23702198857924753</v>
      </c>
      <c r="X64" s="2">
        <v>0.10737541914934186</v>
      </c>
      <c r="Y64" s="2">
        <v>3.6770055013950739E-2</v>
      </c>
      <c r="Z64" s="2">
        <v>1.416347805611729E-2</v>
      </c>
      <c r="AA64" s="2">
        <v>0.33389184478120076</v>
      </c>
      <c r="AB64" s="2">
        <v>0.22661436256207668</v>
      </c>
      <c r="AC64" s="2">
        <v>9.83155222315856E-2</v>
      </c>
      <c r="AD64" s="2">
        <v>2.8737618816344686E-2</v>
      </c>
      <c r="AE64" s="2">
        <v>8.3844975355604982E-3</v>
      </c>
    </row>
    <row r="65" spans="1:31" x14ac:dyDescent="0.2">
      <c r="A65" s="16">
        <v>1968</v>
      </c>
      <c r="B65" s="301">
        <f>'TD2'!B65</f>
        <v>0.64925370924174786</v>
      </c>
      <c r="C65" s="483">
        <f>'TD2'!I65</f>
        <v>0.14815317094326019</v>
      </c>
      <c r="D65" s="484">
        <f>'TD2'!P65</f>
        <v>0.50110053829848766</v>
      </c>
      <c r="E65" s="295">
        <f>TD2b!B65</f>
        <v>0.35074629075825214</v>
      </c>
      <c r="F65" s="14">
        <f>TD2b!I65</f>
        <v>0.24164148885756731</v>
      </c>
      <c r="G65" s="295">
        <f>TD2b!P65</f>
        <v>0.11038224725052714</v>
      </c>
      <c r="H65" s="14">
        <f>TD2c!B65</f>
        <v>7.9524581786245108E-2</v>
      </c>
      <c r="I65" s="14">
        <f>TD2c!I65</f>
        <v>3.8777728797867894E-2</v>
      </c>
      <c r="J65" s="14">
        <f>TD2c!P65</f>
        <v>1.5567771159112453E-2</v>
      </c>
      <c r="K65" s="934">
        <v>5.9538194098089445E-3</v>
      </c>
      <c r="L65" s="53">
        <f t="shared" si="2"/>
        <v>0.240364043507725</v>
      </c>
      <c r="M65" s="13">
        <f t="shared" si="3"/>
        <v>0.10910480190068483</v>
      </c>
      <c r="N65" s="13">
        <f t="shared" si="3"/>
        <v>0.13125924160704017</v>
      </c>
      <c r="O65" s="13">
        <f t="shared" si="0"/>
        <v>7.1604518452659249E-2</v>
      </c>
      <c r="P65" s="13">
        <f t="shared" si="4"/>
        <v>3.0857665464282036E-2</v>
      </c>
      <c r="Q65" s="13">
        <f t="shared" si="4"/>
        <v>4.0746852988377213E-2</v>
      </c>
      <c r="R65" s="13">
        <f t="shared" si="4"/>
        <v>2.3209957638755441E-2</v>
      </c>
      <c r="S65" s="12">
        <f t="shared" si="5"/>
        <v>9.6139517493035089E-3</v>
      </c>
      <c r="T65" s="13"/>
      <c r="U65" s="11"/>
      <c r="V65" s="2">
        <v>0.34847169728380806</v>
      </c>
      <c r="W65" s="2">
        <v>0.24150884451591764</v>
      </c>
      <c r="X65" s="2">
        <v>0.11212838574441929</v>
      </c>
      <c r="Y65" s="2">
        <v>4.0228605841038094E-2</v>
      </c>
      <c r="Z65" s="2">
        <v>1.6149285544225331E-2</v>
      </c>
      <c r="AA65" s="2">
        <v>0.33586725874472562</v>
      </c>
      <c r="AB65" s="2">
        <v>0.2286353678009744</v>
      </c>
      <c r="AC65" s="2">
        <v>0.10071040556088344</v>
      </c>
      <c r="AD65" s="2">
        <v>3.0000312471159071E-2</v>
      </c>
      <c r="AE65" s="2">
        <v>8.7123036046293355E-3</v>
      </c>
    </row>
    <row r="66" spans="1:31" x14ac:dyDescent="0.2">
      <c r="A66" s="20">
        <v>1969</v>
      </c>
      <c r="B66" s="302">
        <f>'TD2'!B66</f>
        <v>0.6572922351770103</v>
      </c>
      <c r="C66" s="487">
        <f>'TD2'!I66</f>
        <v>0.15036798641085625</v>
      </c>
      <c r="D66" s="488">
        <f>'TD2'!P66</f>
        <v>0.50692424876615405</v>
      </c>
      <c r="E66" s="296">
        <f>TD2b!B66</f>
        <v>0.3427077648229897</v>
      </c>
      <c r="F66" s="19">
        <f>TD2b!I66</f>
        <v>0.23265071143396199</v>
      </c>
      <c r="G66" s="296">
        <f>TD2b!P66</f>
        <v>0.10278749919962138</v>
      </c>
      <c r="H66" s="19">
        <f>TD2c!B66</f>
        <v>7.3216888471506536E-2</v>
      </c>
      <c r="I66" s="19">
        <f>TD2c!I66</f>
        <v>3.5141098604071885E-2</v>
      </c>
      <c r="J66" s="19">
        <f>TD2c!P66</f>
        <v>1.4122540596872568E-2</v>
      </c>
      <c r="K66" s="1180">
        <v>5.9031353979762434E-3</v>
      </c>
      <c r="L66" s="54">
        <f t="shared" si="2"/>
        <v>0.23992026562336832</v>
      </c>
      <c r="M66" s="18">
        <f t="shared" si="3"/>
        <v>0.11005705338902771</v>
      </c>
      <c r="N66" s="18">
        <f t="shared" si="3"/>
        <v>0.12986321223434061</v>
      </c>
      <c r="O66" s="18">
        <f t="shared" si="0"/>
        <v>6.7646400595549494E-2</v>
      </c>
      <c r="P66" s="18">
        <f t="shared" si="4"/>
        <v>2.9570610728114843E-2</v>
      </c>
      <c r="Q66" s="18">
        <f t="shared" si="4"/>
        <v>3.8075789867434651E-2</v>
      </c>
      <c r="R66" s="18">
        <f t="shared" si="4"/>
        <v>2.1018558007199317E-2</v>
      </c>
      <c r="S66" s="17">
        <f t="shared" si="5"/>
        <v>8.2194051988963256E-3</v>
      </c>
      <c r="T66" s="13"/>
      <c r="U66" s="11"/>
      <c r="V66" s="2">
        <v>0.33929318315651619</v>
      </c>
      <c r="W66" s="2">
        <v>0.23084003848392623</v>
      </c>
      <c r="X66" s="2">
        <v>0.10351497284479398</v>
      </c>
      <c r="Y66" s="2">
        <v>3.6936962808646327E-2</v>
      </c>
      <c r="Z66" s="2">
        <v>1.5581702597665021E-2</v>
      </c>
      <c r="AA66" s="2">
        <v>0.32918162758885733</v>
      </c>
      <c r="AB66" s="2">
        <v>0.22082435733694666</v>
      </c>
      <c r="AC66" s="2">
        <v>9.4004230313392861E-2</v>
      </c>
      <c r="AD66" s="2">
        <v>2.7860595319203554E-2</v>
      </c>
      <c r="AE66" s="2">
        <v>8.6781690622207888E-3</v>
      </c>
    </row>
    <row r="67" spans="1:31" x14ac:dyDescent="0.2">
      <c r="A67" s="24">
        <v>1970</v>
      </c>
      <c r="B67" s="303">
        <f>'TD2'!B67</f>
        <v>0.66034496284555644</v>
      </c>
      <c r="C67" s="489">
        <f>'TD2'!I67</f>
        <v>0.14686821680516005</v>
      </c>
      <c r="D67" s="490">
        <f>'TD2'!P67</f>
        <v>0.51347674604039639</v>
      </c>
      <c r="E67" s="297">
        <f>TD2b!B67</f>
        <v>0.33965503715444356</v>
      </c>
      <c r="F67" s="23">
        <f>TD2b!I67</f>
        <v>0.22709409502567723</v>
      </c>
      <c r="G67" s="297">
        <f>TD2b!P67</f>
        <v>9.6127181517658755E-2</v>
      </c>
      <c r="H67" s="23">
        <f>TD2c!B67</f>
        <v>6.7124443914508447E-2</v>
      </c>
      <c r="I67" s="23">
        <f>TD2c!I67</f>
        <v>3.0506450057146139E-2</v>
      </c>
      <c r="J67" s="23">
        <f>TD2c!P67</f>
        <v>1.1381346848793328E-2</v>
      </c>
      <c r="K67" s="1181">
        <v>3.6708295078513148E-3</v>
      </c>
      <c r="L67" s="55">
        <f t="shared" si="2"/>
        <v>0.24352785563678481</v>
      </c>
      <c r="M67" s="22">
        <f t="shared" si="3"/>
        <v>0.11256094212876633</v>
      </c>
      <c r="N67" s="22">
        <f t="shared" si="3"/>
        <v>0.13096691350801848</v>
      </c>
      <c r="O67" s="22">
        <f t="shared" si="0"/>
        <v>6.5620731460512616E-2</v>
      </c>
      <c r="P67" s="22">
        <f t="shared" si="4"/>
        <v>2.9002737603150308E-2</v>
      </c>
      <c r="Q67" s="22">
        <f t="shared" si="4"/>
        <v>3.6617993857362308E-2</v>
      </c>
      <c r="R67" s="22">
        <f t="shared" si="4"/>
        <v>1.9125103208352812E-2</v>
      </c>
      <c r="S67" s="21">
        <f t="shared" si="5"/>
        <v>7.7105173409420125E-3</v>
      </c>
      <c r="T67" s="13"/>
      <c r="U67" s="11"/>
      <c r="V67" s="2">
        <v>0.32627187921783379</v>
      </c>
      <c r="W67" s="2">
        <v>0.21662776629097152</v>
      </c>
      <c r="X67" s="2">
        <v>9.0252864935986624E-2</v>
      </c>
      <c r="Y67" s="2">
        <v>2.7753447195762334E-2</v>
      </c>
      <c r="Z67" s="2">
        <v>9.9627513394338514E-3</v>
      </c>
      <c r="AA67" s="2">
        <v>0.31908310857482858</v>
      </c>
      <c r="AB67" s="2">
        <v>0.20971548682654337</v>
      </c>
      <c r="AC67" s="2">
        <v>8.4378963453325906E-2</v>
      </c>
      <c r="AD67" s="2">
        <v>2.2868032397756907E-2</v>
      </c>
      <c r="AE67" s="2">
        <v>6.6486297650338189E-3</v>
      </c>
    </row>
    <row r="68" spans="1:31" x14ac:dyDescent="0.2">
      <c r="A68" s="16">
        <v>1971</v>
      </c>
      <c r="B68" s="301">
        <f>'TD2'!B68</f>
        <v>0.65605414027231745</v>
      </c>
      <c r="C68" s="483">
        <f>'TD2'!I68</f>
        <v>0.14099241490475833</v>
      </c>
      <c r="D68" s="484">
        <f>'TD2'!P68</f>
        <v>0.51506172536755912</v>
      </c>
      <c r="E68" s="295">
        <f>TD2b!B68</f>
        <v>0.34394585972768255</v>
      </c>
      <c r="F68" s="14">
        <f>TD2b!I68</f>
        <v>0.22980193323746789</v>
      </c>
      <c r="G68" s="295">
        <f>TD2b!P68</f>
        <v>9.7081253123178612E-2</v>
      </c>
      <c r="H68" s="14">
        <f>TD2c!B68</f>
        <v>6.7756223223113921E-2</v>
      </c>
      <c r="I68" s="14">
        <f>TD2c!I68</f>
        <v>3.0768493033974664E-2</v>
      </c>
      <c r="J68" s="14">
        <f>TD2c!P68</f>
        <v>1.1449121899204329E-2</v>
      </c>
      <c r="K68" s="934">
        <v>4.0758147123099503E-3</v>
      </c>
      <c r="L68" s="53">
        <f t="shared" si="2"/>
        <v>0.24686460660450393</v>
      </c>
      <c r="M68" s="13">
        <f t="shared" si="3"/>
        <v>0.11414392649021465</v>
      </c>
      <c r="N68" s="13">
        <f t="shared" si="3"/>
        <v>0.13272068011428928</v>
      </c>
      <c r="O68" s="13">
        <f t="shared" si="0"/>
        <v>6.6312760089203948E-2</v>
      </c>
      <c r="P68" s="13">
        <f t="shared" si="4"/>
        <v>2.9325029900064692E-2</v>
      </c>
      <c r="Q68" s="13">
        <f t="shared" si="4"/>
        <v>3.6987730189139256E-2</v>
      </c>
      <c r="R68" s="13">
        <f t="shared" si="4"/>
        <v>1.9319371134770336E-2</v>
      </c>
      <c r="S68" s="12">
        <f t="shared" si="5"/>
        <v>7.3733071868943784E-3</v>
      </c>
      <c r="T68" s="13"/>
      <c r="U68" s="11"/>
      <c r="V68" s="2">
        <v>0.33336957207631884</v>
      </c>
      <c r="W68" s="2">
        <v>0.22257596754123191</v>
      </c>
      <c r="X68" s="2">
        <v>9.3990561168937545E-2</v>
      </c>
      <c r="Y68" s="2">
        <v>2.9877355674459382E-2</v>
      </c>
      <c r="Z68" s="2">
        <v>1.1137117989758905E-2</v>
      </c>
      <c r="AA68" s="2">
        <v>0.32419576567028741</v>
      </c>
      <c r="AB68" s="2">
        <v>0.21385266055692534</v>
      </c>
      <c r="AC68" s="2">
        <v>8.6532162950564581E-2</v>
      </c>
      <c r="AD68" s="2">
        <v>2.3787539595435191E-2</v>
      </c>
      <c r="AE68" s="2">
        <v>6.9296874165233144E-3</v>
      </c>
    </row>
    <row r="69" spans="1:31" x14ac:dyDescent="0.2">
      <c r="A69" s="16">
        <v>1972</v>
      </c>
      <c r="B69" s="301">
        <f>'TD2'!B69</f>
        <v>0.65423303125862731</v>
      </c>
      <c r="C69" s="483">
        <f>'TD2'!I69</f>
        <v>0.1390698283794336</v>
      </c>
      <c r="D69" s="484">
        <f>'TD2'!P69</f>
        <v>0.5151632028791937</v>
      </c>
      <c r="E69" s="295">
        <f>TD2b!B69</f>
        <v>0.34576696874137269</v>
      </c>
      <c r="F69" s="14">
        <f>TD2b!I69</f>
        <v>0.23107911901388434</v>
      </c>
      <c r="G69" s="295">
        <f>TD2b!P69</f>
        <v>9.7250564444038901E-2</v>
      </c>
      <c r="H69" s="14">
        <f>TD2c!B69</f>
        <v>6.7738453557467437E-2</v>
      </c>
      <c r="I69" s="14">
        <f>TD2c!I69</f>
        <v>3.0541124714545731E-2</v>
      </c>
      <c r="J69" s="14">
        <f>TD2c!P69</f>
        <v>1.1166463380504865E-2</v>
      </c>
      <c r="K69" s="934">
        <v>4.4477922835450389E-3</v>
      </c>
      <c r="L69" s="53">
        <f t="shared" si="2"/>
        <v>0.24851640429733379</v>
      </c>
      <c r="M69" s="13">
        <f t="shared" si="3"/>
        <v>0.11468784972748836</v>
      </c>
      <c r="N69" s="13">
        <f t="shared" si="3"/>
        <v>0.13382855456984544</v>
      </c>
      <c r="O69" s="13">
        <f t="shared" si="0"/>
        <v>6.670943972949317E-2</v>
      </c>
      <c r="P69" s="13">
        <f t="shared" si="4"/>
        <v>2.9512110886571463E-2</v>
      </c>
      <c r="Q69" s="13">
        <f t="shared" si="4"/>
        <v>3.7197328842921706E-2</v>
      </c>
      <c r="R69" s="13">
        <f t="shared" si="4"/>
        <v>1.9374661334040866E-2</v>
      </c>
      <c r="S69" s="12">
        <f t="shared" si="5"/>
        <v>6.7186710969598263E-3</v>
      </c>
      <c r="T69" s="13"/>
      <c r="U69" s="11"/>
      <c r="V69" s="2">
        <v>0.33585936951500112</v>
      </c>
      <c r="W69" s="2">
        <v>0.22518494904678449</v>
      </c>
      <c r="X69" s="2">
        <v>9.6377083451862647E-2</v>
      </c>
      <c r="Y69" s="2">
        <v>3.1258337833275765E-2</v>
      </c>
      <c r="Z69" s="2">
        <v>1.1781574093832308E-2</v>
      </c>
      <c r="AA69" s="2">
        <v>0.32449152238235479</v>
      </c>
      <c r="AB69" s="2">
        <v>0.21400620583507099</v>
      </c>
      <c r="AC69" s="2">
        <v>8.7008334911934548E-2</v>
      </c>
      <c r="AD69" s="2">
        <v>2.3938827439958899E-2</v>
      </c>
      <c r="AE69" s="2">
        <v>7.1715446796406894E-3</v>
      </c>
    </row>
    <row r="70" spans="1:31" x14ac:dyDescent="0.2">
      <c r="A70" s="16">
        <v>1973</v>
      </c>
      <c r="B70" s="301">
        <f>'TD2'!B70</f>
        <v>0.6554362830484024</v>
      </c>
      <c r="C70" s="483">
        <f>'TD2'!I70</f>
        <v>0.13986694141931366</v>
      </c>
      <c r="D70" s="484">
        <f>'TD2'!P70</f>
        <v>0.51556934162908874</v>
      </c>
      <c r="E70" s="295">
        <f>TD2b!B70</f>
        <v>0.3445637169515976</v>
      </c>
      <c r="F70" s="14">
        <f>TD2b!I70</f>
        <v>0.22953944717028207</v>
      </c>
      <c r="G70" s="295">
        <f>TD2b!P70</f>
        <v>9.4814534869783529E-2</v>
      </c>
      <c r="H70" s="14">
        <f>TD2c!B70</f>
        <v>6.5410426509970421E-2</v>
      </c>
      <c r="I70" s="14">
        <f>TD2c!I70</f>
        <v>2.8626100848896385E-2</v>
      </c>
      <c r="J70" s="14">
        <f>TD2c!P70</f>
        <v>9.774651787665789E-3</v>
      </c>
      <c r="K70" s="934">
        <v>3.227911263501439E-3</v>
      </c>
      <c r="L70" s="53">
        <f t="shared" si="2"/>
        <v>0.24974918208181407</v>
      </c>
      <c r="M70" s="13">
        <f t="shared" si="3"/>
        <v>0.11502426978131552</v>
      </c>
      <c r="N70" s="13">
        <f t="shared" si="3"/>
        <v>0.13472491230049854</v>
      </c>
      <c r="O70" s="13">
        <f t="shared" si="0"/>
        <v>6.6188434020887144E-2</v>
      </c>
      <c r="P70" s="13">
        <f t="shared" si="4"/>
        <v>2.9404108359813108E-2</v>
      </c>
      <c r="Q70" s="13">
        <f t="shared" si="4"/>
        <v>3.6784325661074035E-2</v>
      </c>
      <c r="R70" s="13">
        <f t="shared" si="4"/>
        <v>1.8851449061230596E-2</v>
      </c>
      <c r="S70" s="12">
        <f t="shared" si="5"/>
        <v>6.5467405241643496E-3</v>
      </c>
      <c r="T70" s="13"/>
      <c r="U70" s="11"/>
      <c r="V70" s="2">
        <v>0.33332703112875101</v>
      </c>
      <c r="W70" s="2">
        <v>0.22213623212905273</v>
      </c>
      <c r="X70" s="2">
        <v>9.1624623453135767E-2</v>
      </c>
      <c r="Y70" s="2">
        <v>2.7600856232307912E-2</v>
      </c>
      <c r="Z70" s="2">
        <v>9.4139573549492806E-3</v>
      </c>
      <c r="AA70" s="2">
        <v>0.32273123150329008</v>
      </c>
      <c r="AB70" s="2">
        <v>0.21220141811349766</v>
      </c>
      <c r="AC70" s="2">
        <v>8.3408372023335953E-2</v>
      </c>
      <c r="AD70" s="2">
        <v>2.1882629661278165E-2</v>
      </c>
      <c r="AE70" s="2">
        <v>5.9829613227305335E-3</v>
      </c>
    </row>
    <row r="71" spans="1:31" x14ac:dyDescent="0.2">
      <c r="A71" s="16">
        <v>1974</v>
      </c>
      <c r="B71" s="301">
        <f>'TD2'!B71</f>
        <v>0.65542451433748283</v>
      </c>
      <c r="C71" s="483">
        <f>'TD2'!I71</f>
        <v>0.13938760589735466</v>
      </c>
      <c r="D71" s="484">
        <f>'TD2'!P71</f>
        <v>0.51603690844012817</v>
      </c>
      <c r="E71" s="295">
        <f>TD2b!B71</f>
        <v>0.34457548566251717</v>
      </c>
      <c r="F71" s="14">
        <f>TD2b!I71</f>
        <v>0.22845660352254527</v>
      </c>
      <c r="G71" s="295">
        <f>TD2b!P71</f>
        <v>9.3546059823779615E-2</v>
      </c>
      <c r="H71" s="14">
        <f>TD2c!B71</f>
        <v>6.4319843116550146E-2</v>
      </c>
      <c r="I71" s="14">
        <f>TD2c!I71</f>
        <v>2.7597888312186569E-2</v>
      </c>
      <c r="J71" s="14">
        <f>TD2c!P71</f>
        <v>9.0200073177584272E-3</v>
      </c>
      <c r="K71" s="934">
        <v>2.9987487324772536E-3</v>
      </c>
      <c r="L71" s="53">
        <f t="shared" si="2"/>
        <v>0.25102942583873755</v>
      </c>
      <c r="M71" s="13">
        <f t="shared" si="3"/>
        <v>0.1161188821399719</v>
      </c>
      <c r="N71" s="13">
        <f t="shared" si="3"/>
        <v>0.13491054369876565</v>
      </c>
      <c r="O71" s="13">
        <f t="shared" si="0"/>
        <v>6.5948171511593046E-2</v>
      </c>
      <c r="P71" s="13">
        <f t="shared" si="4"/>
        <v>2.9226216707229469E-2</v>
      </c>
      <c r="Q71" s="13">
        <f t="shared" si="4"/>
        <v>3.6721954804363577E-2</v>
      </c>
      <c r="R71" s="13">
        <f t="shared" si="4"/>
        <v>1.8577880994428142E-2</v>
      </c>
      <c r="S71" s="12">
        <f t="shared" si="5"/>
        <v>6.021258585281174E-3</v>
      </c>
      <c r="T71" s="13"/>
      <c r="U71" s="11"/>
      <c r="V71" s="2">
        <v>0.33308721284801523</v>
      </c>
      <c r="W71" s="2">
        <v>0.22117845220002733</v>
      </c>
      <c r="X71" s="2">
        <v>9.1224292172255333E-2</v>
      </c>
      <c r="Y71" s="2">
        <v>2.7282329384523601E-2</v>
      </c>
      <c r="Z71" s="2">
        <v>8.7885422864696534E-3</v>
      </c>
      <c r="AA71" s="2">
        <v>0.32549459694630223</v>
      </c>
      <c r="AB71" s="2">
        <v>0.21400451214419558</v>
      </c>
      <c r="AC71" s="2">
        <v>8.5290385295910306E-2</v>
      </c>
      <c r="AD71" s="2">
        <v>2.3066216574268755E-2</v>
      </c>
      <c r="AE71" s="2">
        <v>6.3670152783518001E-3</v>
      </c>
    </row>
    <row r="72" spans="1:31" x14ac:dyDescent="0.2">
      <c r="A72" s="16">
        <v>1975</v>
      </c>
      <c r="B72" s="301">
        <f>'TD2'!B72</f>
        <v>0.65398901922606001</v>
      </c>
      <c r="C72" s="483">
        <f>'TD2'!I72</f>
        <v>0.1372640575746118</v>
      </c>
      <c r="D72" s="484">
        <f>'TD2'!P72</f>
        <v>0.51672496165144821</v>
      </c>
      <c r="E72" s="295">
        <f>TD2b!B72</f>
        <v>0.34601098077393999</v>
      </c>
      <c r="F72" s="14">
        <f>TD2b!I72</f>
        <v>0.22824308699256335</v>
      </c>
      <c r="G72" s="295">
        <f>TD2b!P72</f>
        <v>9.2312273779697307E-2</v>
      </c>
      <c r="H72" s="14">
        <f>TD2c!B72</f>
        <v>6.3083552212304994E-2</v>
      </c>
      <c r="I72" s="14">
        <f>TD2c!I72</f>
        <v>2.6696101048699461E-2</v>
      </c>
      <c r="J72" s="14">
        <f>TD2c!P72</f>
        <v>8.7593572935702468E-3</v>
      </c>
      <c r="K72" s="934">
        <v>3.0406719891880631E-3</v>
      </c>
      <c r="L72" s="53">
        <f t="shared" si="2"/>
        <v>0.25369870699424268</v>
      </c>
      <c r="M72" s="13">
        <f t="shared" si="3"/>
        <v>0.11776789378137664</v>
      </c>
      <c r="N72" s="13">
        <f t="shared" si="3"/>
        <v>0.13593081321286604</v>
      </c>
      <c r="O72" s="13">
        <f t="shared" si="0"/>
        <v>6.5616172730997846E-2</v>
      </c>
      <c r="P72" s="13">
        <f t="shared" si="4"/>
        <v>2.9228721567392313E-2</v>
      </c>
      <c r="Q72" s="13">
        <f t="shared" si="4"/>
        <v>3.6387451163605533E-2</v>
      </c>
      <c r="R72" s="13">
        <f t="shared" si="4"/>
        <v>1.7936743755129214E-2</v>
      </c>
      <c r="S72" s="12">
        <f t="shared" si="5"/>
        <v>5.7186853043821838E-3</v>
      </c>
      <c r="T72" s="13"/>
      <c r="U72" s="11"/>
      <c r="V72" s="2">
        <v>0.33432915443624905</v>
      </c>
      <c r="W72" s="2">
        <v>0.2198127553021525</v>
      </c>
      <c r="X72" s="2">
        <v>8.8726726034525638E-2</v>
      </c>
      <c r="Y72" s="2">
        <v>2.5645125442783797E-2</v>
      </c>
      <c r="Z72" s="2">
        <v>8.4658142682953255E-3</v>
      </c>
      <c r="AA72" s="2">
        <v>0.32749847967703588</v>
      </c>
      <c r="AB72" s="2">
        <v>0.21325567232234716</v>
      </c>
      <c r="AC72" s="2">
        <v>8.3664366142884583E-2</v>
      </c>
      <c r="AD72" s="2">
        <v>2.2298094810769404E-2</v>
      </c>
      <c r="AE72" s="2">
        <v>6.4307291763488492E-3</v>
      </c>
    </row>
    <row r="73" spans="1:31" x14ac:dyDescent="0.2">
      <c r="A73" s="16">
        <v>1976</v>
      </c>
      <c r="B73" s="301">
        <f>'TD2'!B73</f>
        <v>0.65351328309154155</v>
      </c>
      <c r="C73" s="483">
        <f>'TD2'!I73</f>
        <v>0.13762369368919281</v>
      </c>
      <c r="D73" s="484">
        <f>'TD2'!P73</f>
        <v>0.51588958940234875</v>
      </c>
      <c r="E73" s="295">
        <f>TD2b!B73</f>
        <v>0.34648671690845845</v>
      </c>
      <c r="F73" s="14">
        <f>TD2b!I73</f>
        <v>0.22836358578474858</v>
      </c>
      <c r="G73" s="295">
        <f>TD2b!P73</f>
        <v>9.219763922174451E-2</v>
      </c>
      <c r="H73" s="14">
        <f>TD2c!B73</f>
        <v>6.3026737518804055E-2</v>
      </c>
      <c r="I73" s="14">
        <f>TD2c!I73</f>
        <v>2.6855078114596864E-2</v>
      </c>
      <c r="J73" s="14">
        <f>TD2c!P73</f>
        <v>8.8896896404833115E-3</v>
      </c>
      <c r="K73" s="934">
        <v>3.0718256892988114E-3</v>
      </c>
      <c r="L73" s="53">
        <f t="shared" si="2"/>
        <v>0.25428907768671394</v>
      </c>
      <c r="M73" s="13">
        <f t="shared" si="3"/>
        <v>0.11812313112370987</v>
      </c>
      <c r="N73" s="13">
        <f t="shared" si="3"/>
        <v>0.13616594656300407</v>
      </c>
      <c r="O73" s="13">
        <f t="shared" si="0"/>
        <v>6.5342561107147645E-2</v>
      </c>
      <c r="P73" s="13">
        <f t="shared" si="4"/>
        <v>2.9170901702940455E-2</v>
      </c>
      <c r="Q73" s="13">
        <f t="shared" si="4"/>
        <v>3.617165940420719E-2</v>
      </c>
      <c r="R73" s="13">
        <f t="shared" si="4"/>
        <v>1.7965388474113553E-2</v>
      </c>
      <c r="S73" s="12">
        <f t="shared" si="5"/>
        <v>5.8178639511845005E-3</v>
      </c>
      <c r="T73" s="13"/>
      <c r="U73" s="11"/>
      <c r="V73" s="2">
        <v>0.33413613324879499</v>
      </c>
      <c r="W73" s="2">
        <v>0.21974556548715524</v>
      </c>
      <c r="X73" s="2">
        <v>8.8608851388069065E-2</v>
      </c>
      <c r="Y73" s="2">
        <v>2.5947445217216036E-2</v>
      </c>
      <c r="Z73" s="2">
        <v>8.5993934820226998E-3</v>
      </c>
      <c r="AA73" s="2">
        <v>0.32634352954001167</v>
      </c>
      <c r="AB73" s="2">
        <v>0.21240494953376865</v>
      </c>
      <c r="AC73" s="2">
        <v>8.3258655587151509E-2</v>
      </c>
      <c r="AD73" s="2">
        <v>2.2432738210389852E-2</v>
      </c>
      <c r="AE73" s="2">
        <v>6.5130180031116877E-3</v>
      </c>
    </row>
    <row r="74" spans="1:31" x14ac:dyDescent="0.2">
      <c r="A74" s="16">
        <v>1977</v>
      </c>
      <c r="B74" s="301">
        <f>'TD2'!B74</f>
        <v>0.65216776742482097</v>
      </c>
      <c r="C74" s="483">
        <f>'TD2'!I74</f>
        <v>0.13724178725095726</v>
      </c>
      <c r="D74" s="484">
        <f>'TD2'!P74</f>
        <v>0.51492598017386371</v>
      </c>
      <c r="E74" s="295">
        <f>TD2b!B74</f>
        <v>0.34783223257517903</v>
      </c>
      <c r="F74" s="14">
        <f>TD2b!I74</f>
        <v>0.22934752263494218</v>
      </c>
      <c r="G74" s="295">
        <f>TD2b!P74</f>
        <v>9.2902181042928689E-2</v>
      </c>
      <c r="H74" s="14">
        <f>TD2c!B74</f>
        <v>6.3668203564409609E-2</v>
      </c>
      <c r="I74" s="14">
        <f>TD2c!I74</f>
        <v>2.7285322211317187E-2</v>
      </c>
      <c r="J74" s="14">
        <f>TD2c!P74</f>
        <v>9.0409690908543894E-3</v>
      </c>
      <c r="K74" s="934">
        <v>3.1815578567952309E-3</v>
      </c>
      <c r="L74" s="53">
        <f t="shared" si="2"/>
        <v>0.25493005153225035</v>
      </c>
      <c r="M74" s="13">
        <f t="shared" si="3"/>
        <v>0.11848470994023685</v>
      </c>
      <c r="N74" s="13">
        <f t="shared" si="3"/>
        <v>0.13644534159201349</v>
      </c>
      <c r="O74" s="13">
        <f t="shared" ref="O74:O110" si="6">G74-I74</f>
        <v>6.5616858831611502E-2</v>
      </c>
      <c r="P74" s="13">
        <f t="shared" ref="P74:R109" si="7">G74-H74</f>
        <v>2.923397747851908E-2</v>
      </c>
      <c r="Q74" s="13">
        <f t="shared" si="7"/>
        <v>3.6382881353092422E-2</v>
      </c>
      <c r="R74" s="13">
        <f t="shared" si="7"/>
        <v>1.8244353120462797E-2</v>
      </c>
      <c r="S74" s="12">
        <f t="shared" si="5"/>
        <v>5.8594112340591585E-3</v>
      </c>
      <c r="T74" s="13"/>
      <c r="U74" s="11"/>
      <c r="V74" s="2">
        <v>0.33583354446726782</v>
      </c>
      <c r="W74" s="2">
        <v>0.22124400709776404</v>
      </c>
      <c r="X74" s="2">
        <v>9.0251178846532942E-2</v>
      </c>
      <c r="Y74" s="2">
        <v>2.7079323133603866E-2</v>
      </c>
      <c r="Z74" s="2">
        <v>9.2362942017128555E-3</v>
      </c>
      <c r="AA74" s="2">
        <v>0.32688275703477132</v>
      </c>
      <c r="AB74" s="2">
        <v>0.21270184256979452</v>
      </c>
      <c r="AC74" s="2">
        <v>8.3637714427930984E-2</v>
      </c>
      <c r="AD74" s="2">
        <v>2.2667596757527643E-2</v>
      </c>
      <c r="AE74" s="2">
        <v>6.4731939045946131E-3</v>
      </c>
    </row>
    <row r="75" spans="1:31" x14ac:dyDescent="0.2">
      <c r="A75" s="16">
        <v>1978</v>
      </c>
      <c r="B75" s="301">
        <f>'TD2'!B75</f>
        <v>0.64974312487727381</v>
      </c>
      <c r="C75" s="483">
        <f>'TD2'!I75</f>
        <v>0.13743992312156195</v>
      </c>
      <c r="D75" s="484">
        <f>'TD2'!P75</f>
        <v>0.51230320175571187</v>
      </c>
      <c r="E75" s="295">
        <f>TD2b!B75</f>
        <v>0.35025687512272619</v>
      </c>
      <c r="F75" s="14">
        <f>TD2b!I75</f>
        <v>0.23191700020896366</v>
      </c>
      <c r="G75" s="295">
        <f>TD2b!P75</f>
        <v>9.5493541408007143E-2</v>
      </c>
      <c r="H75" s="14">
        <f>TD2c!B75</f>
        <v>6.6142504342378228E-2</v>
      </c>
      <c r="I75" s="14">
        <f>TD2c!I75</f>
        <v>2.9246075926257165E-2</v>
      </c>
      <c r="J75" s="14">
        <f>TD2c!P75</f>
        <v>1.0135404682332094E-2</v>
      </c>
      <c r="K75" s="934">
        <v>2.8935569285367729E-3</v>
      </c>
      <c r="L75" s="53">
        <f t="shared" ref="L75:L110" si="8">E75-G75</f>
        <v>0.25476333371471904</v>
      </c>
      <c r="M75" s="13">
        <f t="shared" ref="M75:N110" si="9">E75-F75</f>
        <v>0.11833987491376252</v>
      </c>
      <c r="N75" s="13">
        <f t="shared" si="9"/>
        <v>0.13642345880095652</v>
      </c>
      <c r="O75" s="13">
        <f t="shared" si="6"/>
        <v>6.6247465481749979E-2</v>
      </c>
      <c r="P75" s="13">
        <f t="shared" si="7"/>
        <v>2.9351037065628915E-2</v>
      </c>
      <c r="Q75" s="13">
        <f t="shared" si="7"/>
        <v>3.6896428416121063E-2</v>
      </c>
      <c r="R75" s="13">
        <f t="shared" si="7"/>
        <v>1.911067124392507E-2</v>
      </c>
      <c r="S75" s="12">
        <f t="shared" si="5"/>
        <v>7.2418477537953213E-3</v>
      </c>
      <c r="T75" s="13"/>
      <c r="U75" s="11"/>
      <c r="V75" s="2">
        <v>0.33486074567630086</v>
      </c>
      <c r="W75" s="2">
        <v>0.22035974550061055</v>
      </c>
      <c r="X75" s="2">
        <v>8.950521311798669E-2</v>
      </c>
      <c r="Y75" s="2">
        <v>2.6479670026986136E-2</v>
      </c>
      <c r="Z75" s="2">
        <v>8.5637644293520936E-3</v>
      </c>
      <c r="AA75" s="2">
        <v>0.32630370615684501</v>
      </c>
      <c r="AB75" s="2">
        <v>0.21227849158099157</v>
      </c>
      <c r="AC75" s="2">
        <v>8.3597660274637844E-2</v>
      </c>
      <c r="AD75" s="2">
        <v>2.2758458534052294E-2</v>
      </c>
      <c r="AE75" s="2">
        <v>6.4733187317758713E-3</v>
      </c>
    </row>
    <row r="76" spans="1:31" x14ac:dyDescent="0.2">
      <c r="A76" s="20">
        <v>1979</v>
      </c>
      <c r="B76" s="302">
        <f>'TD2'!B76</f>
        <v>0.64473071694374084</v>
      </c>
      <c r="C76" s="487">
        <f>'TD2'!I76</f>
        <v>0.13866078853607178</v>
      </c>
      <c r="D76" s="488">
        <f>'TD2'!P76</f>
        <v>0.50606992840766907</v>
      </c>
      <c r="E76" s="296">
        <f>TD2b!B76</f>
        <v>0.35526928305625916</v>
      </c>
      <c r="F76" s="19">
        <f>TD2b!I76</f>
        <v>0.23823222517967224</v>
      </c>
      <c r="G76" s="296">
        <f>TD2b!P76</f>
        <v>0.10279615968465805</v>
      </c>
      <c r="H76" s="19">
        <f>TD2c!B76</f>
        <v>7.3112867772579193E-2</v>
      </c>
      <c r="I76" s="19">
        <f>TD2c!I76</f>
        <v>3.5134702920913696E-2</v>
      </c>
      <c r="J76" s="19">
        <f>TD2c!P76</f>
        <v>1.3896464370191097E-2</v>
      </c>
      <c r="K76" s="1180">
        <v>5.671899341618423E-3</v>
      </c>
      <c r="L76" s="54">
        <f t="shared" si="8"/>
        <v>0.2524731233716011</v>
      </c>
      <c r="M76" s="18">
        <f t="shared" si="9"/>
        <v>0.11703705787658691</v>
      </c>
      <c r="N76" s="18">
        <f t="shared" si="9"/>
        <v>0.13543606549501419</v>
      </c>
      <c r="O76" s="18">
        <f t="shared" si="6"/>
        <v>6.7661456763744354E-2</v>
      </c>
      <c r="P76" s="18">
        <f t="shared" si="7"/>
        <v>2.9683291912078857E-2</v>
      </c>
      <c r="Q76" s="18">
        <f t="shared" si="7"/>
        <v>3.7978164851665497E-2</v>
      </c>
      <c r="R76" s="18">
        <f t="shared" si="7"/>
        <v>2.1238238550722599E-2</v>
      </c>
      <c r="S76" s="17">
        <f t="shared" si="5"/>
        <v>8.2245650285726751E-3</v>
      </c>
      <c r="T76" s="13"/>
      <c r="U76" s="11"/>
      <c r="V76" s="2">
        <v>0.34212281147923007</v>
      </c>
      <c r="W76" s="2">
        <v>0.22931333033515408</v>
      </c>
      <c r="X76" s="2">
        <v>9.957698470951884E-2</v>
      </c>
      <c r="Y76" s="2">
        <v>3.4392645702314782E-2</v>
      </c>
      <c r="Z76" s="2">
        <v>1.3728566187669135E-2</v>
      </c>
      <c r="AA76" s="2">
        <v>0.33011451464707631</v>
      </c>
      <c r="AB76" s="2">
        <v>0.2176795924817693</v>
      </c>
      <c r="AC76" s="2">
        <v>8.9960423031537951E-2</v>
      </c>
      <c r="AD76" s="2">
        <v>2.7447906059297141E-2</v>
      </c>
      <c r="AE76" s="2">
        <v>8.9882181822639566E-3</v>
      </c>
    </row>
    <row r="77" spans="1:31" x14ac:dyDescent="0.2">
      <c r="A77" s="24">
        <v>1980</v>
      </c>
      <c r="B77" s="303">
        <f>'TD2'!B77</f>
        <v>0.63950154185295105</v>
      </c>
      <c r="C77" s="489">
        <f>'TD2'!I77</f>
        <v>0.13140231370925903</v>
      </c>
      <c r="D77" s="490">
        <f>'TD2'!P77</f>
        <v>0.50809922814369202</v>
      </c>
      <c r="E77" s="297">
        <f>TD2b!B77</f>
        <v>0.36049845814704895</v>
      </c>
      <c r="F77" s="23">
        <f>TD2b!I77</f>
        <v>0.24141663312911987</v>
      </c>
      <c r="G77" s="297">
        <f>TD2b!P77</f>
        <v>0.1038234755396843</v>
      </c>
      <c r="H77" s="23">
        <f>TD2c!B77</f>
        <v>7.3757253587245941E-2</v>
      </c>
      <c r="I77" s="23">
        <f>TD2c!I77</f>
        <v>3.4898620098829269E-2</v>
      </c>
      <c r="J77" s="23">
        <f>TD2c!P77</f>
        <v>1.2986763380467892E-2</v>
      </c>
      <c r="K77" s="1181">
        <v>4.6000286103716542E-3</v>
      </c>
      <c r="L77" s="55">
        <f t="shared" si="8"/>
        <v>0.25667498260736465</v>
      </c>
      <c r="M77" s="22">
        <f t="shared" si="9"/>
        <v>0.11908182501792908</v>
      </c>
      <c r="N77" s="22">
        <f t="shared" si="9"/>
        <v>0.13759315758943558</v>
      </c>
      <c r="O77" s="22">
        <f t="shared" si="6"/>
        <v>6.8924855440855026E-2</v>
      </c>
      <c r="P77" s="22">
        <f t="shared" si="7"/>
        <v>3.0066221952438354E-2</v>
      </c>
      <c r="Q77" s="22">
        <f t="shared" si="7"/>
        <v>3.8858633488416672E-2</v>
      </c>
      <c r="R77" s="22">
        <f t="shared" si="7"/>
        <v>2.1911856718361378E-2</v>
      </c>
      <c r="S77" s="21">
        <f t="shared" si="5"/>
        <v>8.3867347700962366E-3</v>
      </c>
      <c r="T77" s="13"/>
      <c r="U77" s="11"/>
      <c r="V77" s="2">
        <v>0.34633109852762872</v>
      </c>
      <c r="W77" s="2">
        <v>0.23167762094506486</v>
      </c>
      <c r="X77" s="2">
        <v>0.10021024087968501</v>
      </c>
      <c r="Y77" s="2">
        <v>3.4095164790819289E-2</v>
      </c>
      <c r="Z77" s="2">
        <v>1.2764781564610594E-2</v>
      </c>
      <c r="AA77" s="2">
        <v>0.33543732482458516</v>
      </c>
      <c r="AB77" s="2">
        <v>0.22101705183315545</v>
      </c>
      <c r="AC77" s="2">
        <v>9.1534435937670189E-2</v>
      </c>
      <c r="AD77" s="2">
        <v>2.7687207655503799E-2</v>
      </c>
      <c r="AE77" s="2">
        <v>8.7416637010065707E-3</v>
      </c>
    </row>
    <row r="78" spans="1:31" x14ac:dyDescent="0.2">
      <c r="A78" s="16">
        <v>1981</v>
      </c>
      <c r="B78" s="301">
        <f>'TD2'!B78</f>
        <v>0.63939714431762695</v>
      </c>
      <c r="C78" s="483">
        <f>'TD2'!I78</f>
        <v>0.12908488512039185</v>
      </c>
      <c r="D78" s="484">
        <f>'TD2'!P78</f>
        <v>0.51031225919723511</v>
      </c>
      <c r="E78" s="295">
        <f>TD2b!B78</f>
        <v>0.36060285568237305</v>
      </c>
      <c r="F78" s="14">
        <f>TD2b!I78</f>
        <v>0.24009868502616882</v>
      </c>
      <c r="G78" s="295">
        <f>TD2b!P78</f>
        <v>0.10267269611358643</v>
      </c>
      <c r="H78" s="14">
        <f>TD2c!B78</f>
        <v>7.3374666273593903E-2</v>
      </c>
      <c r="I78" s="14">
        <f>TD2c!I78</f>
        <v>3.5570017993450165E-2</v>
      </c>
      <c r="J78" s="14">
        <f>TD2c!P78</f>
        <v>1.3559009879827499E-2</v>
      </c>
      <c r="K78" s="934">
        <v>4.9297644126178562E-3</v>
      </c>
      <c r="L78" s="53">
        <f t="shared" si="8"/>
        <v>0.25793015956878662</v>
      </c>
      <c r="M78" s="13">
        <f t="shared" si="9"/>
        <v>0.12050417065620422</v>
      </c>
      <c r="N78" s="13">
        <f t="shared" si="9"/>
        <v>0.1374259889125824</v>
      </c>
      <c r="O78" s="13">
        <f t="shared" si="6"/>
        <v>6.7102678120136261E-2</v>
      </c>
      <c r="P78" s="13">
        <f t="shared" si="7"/>
        <v>2.9298029839992523E-2</v>
      </c>
      <c r="Q78" s="13">
        <f t="shared" si="7"/>
        <v>3.7804648280143738E-2</v>
      </c>
      <c r="R78" s="13">
        <f t="shared" si="7"/>
        <v>2.2011008113622665E-2</v>
      </c>
      <c r="S78" s="12">
        <f t="shared" si="5"/>
        <v>8.6292454672096432E-3</v>
      </c>
      <c r="T78" s="13"/>
      <c r="U78" s="11"/>
      <c r="V78" s="2">
        <v>0.34543460724054287</v>
      </c>
      <c r="W78" s="2">
        <v>0.23036323684005883</v>
      </c>
      <c r="X78" s="2">
        <v>0.10017024807873129</v>
      </c>
      <c r="Y78" s="2">
        <v>3.5661926882342106E-2</v>
      </c>
      <c r="Z78" s="2">
        <v>1.3658654703481264E-2</v>
      </c>
      <c r="AA78" s="2">
        <v>0.33322739527638134</v>
      </c>
      <c r="AB78" s="2">
        <v>0.21822906418884611</v>
      </c>
      <c r="AC78" s="2">
        <v>8.9310266913414246E-2</v>
      </c>
      <c r="AD78" s="2">
        <v>2.7223019788246351E-2</v>
      </c>
      <c r="AE78" s="2">
        <v>8.5882793795773009E-3</v>
      </c>
    </row>
    <row r="79" spans="1:31" x14ac:dyDescent="0.2">
      <c r="A79" s="16">
        <v>1982</v>
      </c>
      <c r="B79" s="301">
        <f>'TD2'!B79</f>
        <v>0.62727874517440796</v>
      </c>
      <c r="C79" s="483">
        <f>'TD2'!I79</f>
        <v>0.12015008926391602</v>
      </c>
      <c r="D79" s="484">
        <f>'TD2'!P79</f>
        <v>0.50712865591049194</v>
      </c>
      <c r="E79" s="295">
        <f>TD2b!B79</f>
        <v>0.37272125482559204</v>
      </c>
      <c r="F79" s="14">
        <f>TD2b!I79</f>
        <v>0.25083163380622864</v>
      </c>
      <c r="G79" s="295">
        <f>TD2b!P79</f>
        <v>0.11185411363840103</v>
      </c>
      <c r="H79" s="14">
        <f>TD2c!B79</f>
        <v>8.2058750092983246E-2</v>
      </c>
      <c r="I79" s="14">
        <f>TD2c!I79</f>
        <v>4.2518444359302521E-2</v>
      </c>
      <c r="J79" s="14">
        <f>TD2c!P79</f>
        <v>1.7552318051457405E-2</v>
      </c>
      <c r="K79" s="934">
        <v>6.340874582312089E-3</v>
      </c>
      <c r="L79" s="53">
        <f t="shared" si="8"/>
        <v>0.26086714118719101</v>
      </c>
      <c r="M79" s="13">
        <f t="shared" si="9"/>
        <v>0.1218896210193634</v>
      </c>
      <c r="N79" s="13">
        <f t="shared" si="9"/>
        <v>0.13897752016782761</v>
      </c>
      <c r="O79" s="13">
        <f t="shared" si="6"/>
        <v>6.9335669279098511E-2</v>
      </c>
      <c r="P79" s="13">
        <f t="shared" si="7"/>
        <v>2.9795363545417786E-2</v>
      </c>
      <c r="Q79" s="13">
        <f t="shared" si="7"/>
        <v>3.9540305733680725E-2</v>
      </c>
      <c r="R79" s="13">
        <f t="shared" si="7"/>
        <v>2.4966126307845116E-2</v>
      </c>
      <c r="S79" s="12">
        <f t="shared" si="5"/>
        <v>1.1211443469145316E-2</v>
      </c>
      <c r="T79" s="13"/>
      <c r="U79" s="11"/>
      <c r="V79" s="2">
        <v>0.35332165870772253</v>
      </c>
      <c r="W79" s="2">
        <v>0.23830859846228314</v>
      </c>
      <c r="X79" s="2">
        <v>0.10795796977766425</v>
      </c>
      <c r="Y79" s="2">
        <v>4.1757694436480149E-2</v>
      </c>
      <c r="Z79" s="2">
        <v>1.7337928747513977E-2</v>
      </c>
      <c r="AA79" s="2">
        <v>0.34272148200520136</v>
      </c>
      <c r="AB79" s="2">
        <v>0.22752139127569435</v>
      </c>
      <c r="AC79" s="2">
        <v>9.7572076572603694E-2</v>
      </c>
      <c r="AD79" s="2">
        <v>3.2823450408407451E-2</v>
      </c>
      <c r="AE79" s="2">
        <v>1.1331624395765355E-2</v>
      </c>
    </row>
    <row r="80" spans="1:31" x14ac:dyDescent="0.2">
      <c r="A80" s="16">
        <v>1983</v>
      </c>
      <c r="B80" s="301">
        <f>'TD2'!B80</f>
        <v>0.61607405543327332</v>
      </c>
      <c r="C80" s="483">
        <f>'TD2'!I80</f>
        <v>0.11355072259902954</v>
      </c>
      <c r="D80" s="484">
        <f>'TD2'!P80</f>
        <v>0.50252333283424377</v>
      </c>
      <c r="E80" s="295">
        <f>TD2b!B80</f>
        <v>0.38392594456672668</v>
      </c>
      <c r="F80" s="14">
        <f>TD2b!I80</f>
        <v>0.2611163854598999</v>
      </c>
      <c r="G80" s="295">
        <f>TD2b!P80</f>
        <v>0.1190706193447113</v>
      </c>
      <c r="H80" s="14">
        <f>TD2c!B80</f>
        <v>8.8422819972038269E-2</v>
      </c>
      <c r="I80" s="14">
        <f>TD2c!I80</f>
        <v>4.6823762357234955E-2</v>
      </c>
      <c r="J80" s="14">
        <f>TD2c!P80</f>
        <v>1.9060876220464706E-2</v>
      </c>
      <c r="K80" s="934">
        <v>6.6802703234027138E-3</v>
      </c>
      <c r="L80" s="53">
        <f t="shared" si="8"/>
        <v>0.26485532522201538</v>
      </c>
      <c r="M80" s="13">
        <f t="shared" si="9"/>
        <v>0.12280955910682678</v>
      </c>
      <c r="N80" s="13">
        <f t="shared" si="9"/>
        <v>0.1420457661151886</v>
      </c>
      <c r="O80" s="13">
        <f t="shared" si="6"/>
        <v>7.2246856987476349E-2</v>
      </c>
      <c r="P80" s="13">
        <f t="shared" si="7"/>
        <v>3.0647799372673035E-2</v>
      </c>
      <c r="Q80" s="13">
        <f t="shared" si="7"/>
        <v>4.1599057614803314E-2</v>
      </c>
      <c r="R80" s="13">
        <f t="shared" si="7"/>
        <v>2.7762886136770248E-2</v>
      </c>
      <c r="S80" s="12">
        <f t="shared" si="5"/>
        <v>1.2380605897061994E-2</v>
      </c>
      <c r="T80" s="13"/>
      <c r="U80" s="11"/>
      <c r="V80" s="2">
        <v>0.36381882126221532</v>
      </c>
      <c r="W80" s="2">
        <v>0.24851601609232149</v>
      </c>
      <c r="X80" s="2">
        <v>0.11555228099865923</v>
      </c>
      <c r="Y80" s="2">
        <v>4.6208721299842909E-2</v>
      </c>
      <c r="Z80" s="2">
        <v>1.884166708678876E-2</v>
      </c>
      <c r="AA80" s="2">
        <v>0.34981760082848062</v>
      </c>
      <c r="AB80" s="2">
        <v>0.23455071793360235</v>
      </c>
      <c r="AC80" s="2">
        <v>0.10282245251280001</v>
      </c>
      <c r="AD80" s="2">
        <v>3.5414063667141962E-2</v>
      </c>
      <c r="AE80" s="2">
        <v>1.2441848253439532E-2</v>
      </c>
    </row>
    <row r="81" spans="1:31" x14ac:dyDescent="0.2">
      <c r="A81" s="16">
        <v>1984</v>
      </c>
      <c r="B81" s="301">
        <f>'TD2'!B81</f>
        <v>0.61417308449745178</v>
      </c>
      <c r="C81" s="483">
        <f>'TD2'!I81</f>
        <v>0.1150130033493042</v>
      </c>
      <c r="D81" s="484">
        <f>'TD2'!P81</f>
        <v>0.49916008114814758</v>
      </c>
      <c r="E81" s="295">
        <f>TD2b!B81</f>
        <v>0.38582691550254822</v>
      </c>
      <c r="F81" s="14">
        <f>TD2b!I81</f>
        <v>0.26434195041656494</v>
      </c>
      <c r="G81" s="295">
        <f>TD2b!P81</f>
        <v>0.12305636703968048</v>
      </c>
      <c r="H81" s="14">
        <f>TD2c!B81</f>
        <v>9.2436365783214569E-2</v>
      </c>
      <c r="I81" s="14">
        <f>TD2c!I81</f>
        <v>5.0588097423315048E-2</v>
      </c>
      <c r="J81" s="14">
        <f>TD2c!P81</f>
        <v>2.185974083840847E-2</v>
      </c>
      <c r="K81" s="934">
        <v>7.91769137850502E-3</v>
      </c>
      <c r="L81" s="53">
        <f t="shared" si="8"/>
        <v>0.26277054846286774</v>
      </c>
      <c r="M81" s="13">
        <f t="shared" si="9"/>
        <v>0.12148496508598328</v>
      </c>
      <c r="N81" s="13">
        <f t="shared" si="9"/>
        <v>0.14128558337688446</v>
      </c>
      <c r="O81" s="13">
        <f t="shared" si="6"/>
        <v>7.2468269616365433E-2</v>
      </c>
      <c r="P81" s="13">
        <f t="shared" si="7"/>
        <v>3.0620001256465912E-2</v>
      </c>
      <c r="Q81" s="13">
        <f t="shared" si="7"/>
        <v>4.1848268359899521E-2</v>
      </c>
      <c r="R81" s="13">
        <f t="shared" si="7"/>
        <v>2.8728356584906578E-2</v>
      </c>
      <c r="S81" s="12">
        <f t="shared" si="5"/>
        <v>1.394204945990345E-2</v>
      </c>
      <c r="T81" s="13"/>
      <c r="U81" s="11"/>
      <c r="V81" s="2">
        <v>0.36735537173275118</v>
      </c>
      <c r="W81" s="2">
        <v>0.25286507220891252</v>
      </c>
      <c r="X81" s="2">
        <v>0.11989346962037795</v>
      </c>
      <c r="Y81" s="2">
        <v>4.9811033091065014E-2</v>
      </c>
      <c r="Z81" s="2">
        <v>2.1535381567179747E-2</v>
      </c>
      <c r="AA81" s="2">
        <v>0.35333576515705317</v>
      </c>
      <c r="AB81" s="2">
        <v>0.23835970314327437</v>
      </c>
      <c r="AC81" s="2">
        <v>0.10629430295039832</v>
      </c>
      <c r="AD81" s="2">
        <v>3.8673054887381736E-2</v>
      </c>
      <c r="AE81" s="2">
        <v>1.384809898709174E-2</v>
      </c>
    </row>
    <row r="82" spans="1:31" x14ac:dyDescent="0.2">
      <c r="A82" s="16">
        <v>1985</v>
      </c>
      <c r="B82" s="301">
        <f>'TD2'!B82</f>
        <v>0.60645943880081177</v>
      </c>
      <c r="C82" s="483">
        <f>'TD2'!I82</f>
        <v>0.11351931095123291</v>
      </c>
      <c r="D82" s="484">
        <f>'TD2'!P82</f>
        <v>0.49294012784957886</v>
      </c>
      <c r="E82" s="295">
        <f>TD2b!B82</f>
        <v>0.39354056119918823</v>
      </c>
      <c r="F82" s="14">
        <f>TD2b!I82</f>
        <v>0.27239924669265747</v>
      </c>
      <c r="G82" s="295">
        <f>TD2b!P82</f>
        <v>0.1298525333404541</v>
      </c>
      <c r="H82" s="14">
        <f>TD2c!B82</f>
        <v>9.8190322518348694E-2</v>
      </c>
      <c r="I82" s="14">
        <f>TD2c!I82</f>
        <v>5.4031021893024445E-2</v>
      </c>
      <c r="J82" s="14">
        <f>TD2c!P82</f>
        <v>2.2835895419120789E-2</v>
      </c>
      <c r="K82" s="934">
        <v>2.2882625636547428E-3</v>
      </c>
      <c r="L82" s="53">
        <f t="shared" si="8"/>
        <v>0.26368802785873413</v>
      </c>
      <c r="M82" s="13">
        <f t="shared" si="9"/>
        <v>0.12114131450653076</v>
      </c>
      <c r="N82" s="13">
        <f t="shared" si="9"/>
        <v>0.14254671335220337</v>
      </c>
      <c r="O82" s="13">
        <f t="shared" si="6"/>
        <v>7.5821511447429657E-2</v>
      </c>
      <c r="P82" s="13">
        <f t="shared" si="7"/>
        <v>3.1662210822105408E-2</v>
      </c>
      <c r="Q82" s="13">
        <f t="shared" si="7"/>
        <v>4.4159300625324249E-2</v>
      </c>
      <c r="R82" s="13">
        <f t="shared" si="7"/>
        <v>3.1195126473903656E-2</v>
      </c>
      <c r="S82" s="12">
        <f t="shared" si="5"/>
        <v>2.0547632855466045E-2</v>
      </c>
      <c r="T82" s="13"/>
      <c r="U82" s="11"/>
      <c r="V82" s="2">
        <v>0.37560861009448188</v>
      </c>
      <c r="W82" s="2">
        <v>0.26117028321317698</v>
      </c>
      <c r="X82" s="2">
        <v>0.12668962279555532</v>
      </c>
      <c r="Y82" s="2">
        <v>5.3180289093396171E-2</v>
      </c>
      <c r="Z82" s="2">
        <v>2.2361820161560339E-2</v>
      </c>
      <c r="AA82" s="2">
        <v>0.35970763059564687</v>
      </c>
      <c r="AB82" s="2">
        <v>0.24456723493695093</v>
      </c>
      <c r="AC82" s="2">
        <v>0.11093374495182488</v>
      </c>
      <c r="AD82" s="2">
        <v>4.0709515097490545E-2</v>
      </c>
      <c r="AE82" s="2">
        <v>1.4210807878367386E-2</v>
      </c>
    </row>
    <row r="83" spans="1:31" x14ac:dyDescent="0.2">
      <c r="A83" s="16">
        <v>1986</v>
      </c>
      <c r="B83" s="301">
        <f>'TD2'!B83</f>
        <v>0.57993155717849731</v>
      </c>
      <c r="C83" s="483">
        <f>'TD2'!I83</f>
        <v>0.10418647527694702</v>
      </c>
      <c r="D83" s="484">
        <f>'TD2'!P83</f>
        <v>0.47574508190155029</v>
      </c>
      <c r="E83" s="295">
        <f>TD2b!B83</f>
        <v>0.42006844282150269</v>
      </c>
      <c r="F83" s="14">
        <f>TD2b!I83</f>
        <v>0.300994873046875</v>
      </c>
      <c r="G83" s="295">
        <f>TD2b!P83</f>
        <v>0.15651321411132812</v>
      </c>
      <c r="H83" s="14">
        <f>TD2c!B83</f>
        <v>0.12229336053133011</v>
      </c>
      <c r="I83" s="14">
        <f>TD2c!I83</f>
        <v>7.2494424879550934E-2</v>
      </c>
      <c r="J83" s="14">
        <f>TD2c!P83</f>
        <v>3.4185897558927536E-2</v>
      </c>
      <c r="K83" s="934">
        <v>1.2914527548735111E-2</v>
      </c>
      <c r="L83" s="53">
        <f t="shared" si="8"/>
        <v>0.26355522871017456</v>
      </c>
      <c r="M83" s="13">
        <f t="shared" si="9"/>
        <v>0.11907356977462769</v>
      </c>
      <c r="N83" s="13">
        <f t="shared" si="9"/>
        <v>0.14448165893554688</v>
      </c>
      <c r="O83" s="13">
        <f t="shared" si="6"/>
        <v>8.4018789231777191E-2</v>
      </c>
      <c r="P83" s="13">
        <f t="shared" si="7"/>
        <v>3.4219853579998016E-2</v>
      </c>
      <c r="Q83" s="13">
        <f t="shared" si="7"/>
        <v>4.9798935651779175E-2</v>
      </c>
      <c r="R83" s="13">
        <f t="shared" si="7"/>
        <v>3.8308527320623398E-2</v>
      </c>
      <c r="S83" s="12">
        <f t="shared" si="5"/>
        <v>2.1271370010192425E-2</v>
      </c>
      <c r="T83" s="13"/>
      <c r="U83" s="11"/>
      <c r="V83" s="2">
        <v>0.40628910352746883</v>
      </c>
      <c r="W83" s="2">
        <v>0.294875388971931</v>
      </c>
      <c r="X83" s="2">
        <v>0.15917057878495416</v>
      </c>
      <c r="Y83" s="2">
        <v>7.3978961510816968E-2</v>
      </c>
      <c r="Z83" s="2">
        <v>3.34446839608743E-2</v>
      </c>
      <c r="AA83" s="2">
        <v>0.37863731617617075</v>
      </c>
      <c r="AB83" s="2">
        <v>0.2662907434431489</v>
      </c>
      <c r="AC83" s="2">
        <v>0.1314262208412354</v>
      </c>
      <c r="AD83" s="2">
        <v>4.8919275208926756E-2</v>
      </c>
      <c r="AE83" s="2">
        <v>1.9359340757611313E-2</v>
      </c>
    </row>
    <row r="84" spans="1:31" x14ac:dyDescent="0.2">
      <c r="A84" s="16">
        <v>1987</v>
      </c>
      <c r="B84" s="301">
        <f>'TD2'!B84</f>
        <v>0.59960383176803589</v>
      </c>
      <c r="C84" s="483">
        <f>'TD2'!I84</f>
        <v>0.10763669013977051</v>
      </c>
      <c r="D84" s="484">
        <f>'TD2'!P84</f>
        <v>0.49196714162826538</v>
      </c>
      <c r="E84" s="295">
        <f>TD2b!B84</f>
        <v>0.40039616823196411</v>
      </c>
      <c r="F84" s="14">
        <f>TD2b!I84</f>
        <v>0.27786484360694885</v>
      </c>
      <c r="G84" s="295">
        <f>TD2b!P84</f>
        <v>0.1319766491651535</v>
      </c>
      <c r="H84" s="14">
        <f>TD2c!B84</f>
        <v>9.8150841891765594E-2</v>
      </c>
      <c r="I84" s="14">
        <f>TD2c!I84</f>
        <v>5.0690632313489914E-2</v>
      </c>
      <c r="J84" s="14">
        <f>TD2c!P84</f>
        <v>1.9661219790577888E-2</v>
      </c>
      <c r="K84" s="934">
        <v>6.9413010888371013E-3</v>
      </c>
      <c r="L84" s="53">
        <f t="shared" si="8"/>
        <v>0.26841951906681061</v>
      </c>
      <c r="M84" s="13">
        <f t="shared" si="9"/>
        <v>0.12253132462501526</v>
      </c>
      <c r="N84" s="13">
        <f t="shared" si="9"/>
        <v>0.14588819444179535</v>
      </c>
      <c r="O84" s="13">
        <f t="shared" si="6"/>
        <v>8.1286016851663589E-2</v>
      </c>
      <c r="P84" s="13">
        <f t="shared" si="7"/>
        <v>3.3825807273387909E-2</v>
      </c>
      <c r="Q84" s="13">
        <f t="shared" si="7"/>
        <v>4.7460209578275681E-2</v>
      </c>
      <c r="R84" s="13">
        <f t="shared" si="7"/>
        <v>3.1029412522912025E-2</v>
      </c>
      <c r="S84" s="12">
        <f t="shared" si="5"/>
        <v>1.2719918701740787E-2</v>
      </c>
      <c r="T84" s="13"/>
      <c r="U84" s="11"/>
      <c r="V84" s="2">
        <v>0.38245778280666731</v>
      </c>
      <c r="W84" s="2">
        <v>0.2653889619696333</v>
      </c>
      <c r="X84" s="2">
        <v>0.12662152082703312</v>
      </c>
      <c r="Y84" s="2">
        <v>4.8990274086337278E-2</v>
      </c>
      <c r="Z84" s="2">
        <v>1.9077992254479696E-2</v>
      </c>
      <c r="AA84" s="2">
        <v>0.37304580019867584</v>
      </c>
      <c r="AB84" s="2">
        <v>0.25566338062459637</v>
      </c>
      <c r="AC84" s="2">
        <v>0.11750102422462874</v>
      </c>
      <c r="AD84" s="2">
        <v>4.2452021853704197E-2</v>
      </c>
      <c r="AE84" s="2">
        <v>1.5039419472849178E-2</v>
      </c>
    </row>
    <row r="85" spans="1:31" x14ac:dyDescent="0.2">
      <c r="A85" s="16">
        <v>1988</v>
      </c>
      <c r="B85" s="301">
        <f>'TD2'!B85</f>
        <v>0.57680699229240417</v>
      </c>
      <c r="C85" s="483">
        <f>'TD2'!I85</f>
        <v>0.10483026504516602</v>
      </c>
      <c r="D85" s="484">
        <f>'TD2'!P85</f>
        <v>0.47197672724723816</v>
      </c>
      <c r="E85" s="295">
        <f>TD2b!B85</f>
        <v>0.42319300770759583</v>
      </c>
      <c r="F85" s="14">
        <f>TD2b!I85</f>
        <v>0.30463588237762451</v>
      </c>
      <c r="G85" s="295">
        <f>TD2b!P85</f>
        <v>0.16016566753387451</v>
      </c>
      <c r="H85" s="14">
        <f>TD2c!B85</f>
        <v>0.12469197064638138</v>
      </c>
      <c r="I85" s="14">
        <f>TD2c!I85</f>
        <v>6.9951117038726807E-2</v>
      </c>
      <c r="J85" s="14">
        <f>TD2c!P85</f>
        <v>2.9475374147295952E-2</v>
      </c>
      <c r="K85" s="934">
        <v>1.1300276840793797E-2</v>
      </c>
      <c r="L85" s="53">
        <f t="shared" si="8"/>
        <v>0.26302734017372131</v>
      </c>
      <c r="M85" s="13">
        <f t="shared" si="9"/>
        <v>0.11855712532997131</v>
      </c>
      <c r="N85" s="13">
        <f t="shared" si="9"/>
        <v>0.14447021484375</v>
      </c>
      <c r="O85" s="13">
        <f t="shared" si="6"/>
        <v>9.0214550495147705E-2</v>
      </c>
      <c r="P85" s="13">
        <f t="shared" si="7"/>
        <v>3.5473696887493134E-2</v>
      </c>
      <c r="Q85" s="13">
        <f t="shared" si="7"/>
        <v>5.4740853607654572E-2</v>
      </c>
      <c r="R85" s="13">
        <f t="shared" si="7"/>
        <v>4.0475742891430855E-2</v>
      </c>
      <c r="S85" s="12">
        <f t="shared" si="5"/>
        <v>1.8175097306502155E-2</v>
      </c>
      <c r="T85" s="13"/>
      <c r="U85" s="11"/>
      <c r="V85" s="2">
        <v>0.4062873935163393</v>
      </c>
      <c r="W85" s="2">
        <v>0.29289388878412348</v>
      </c>
      <c r="X85" s="2">
        <v>0.15493338921325045</v>
      </c>
      <c r="Y85" s="2">
        <v>6.7990305904861006E-2</v>
      </c>
      <c r="Z85" s="2">
        <v>2.8625698376648027E-2</v>
      </c>
      <c r="AA85" s="2">
        <v>0.39779173031059578</v>
      </c>
      <c r="AB85" s="2">
        <v>0.28406267638058369</v>
      </c>
      <c r="AC85" s="2">
        <v>0.14653249100073071</v>
      </c>
      <c r="AD85" s="2">
        <v>6.0999488667388316E-2</v>
      </c>
      <c r="AE85" s="2">
        <v>2.388458732889278E-2</v>
      </c>
    </row>
    <row r="86" spans="1:31" x14ac:dyDescent="0.2">
      <c r="A86" s="20">
        <v>1989</v>
      </c>
      <c r="B86" s="302">
        <f>'TD2'!B86</f>
        <v>0.58248147368431091</v>
      </c>
      <c r="C86" s="487">
        <f>'TD2'!I86</f>
        <v>0.10765600204467773</v>
      </c>
      <c r="D86" s="488">
        <f>'TD2'!P86</f>
        <v>0.47482547163963318</v>
      </c>
      <c r="E86" s="296">
        <f>TD2b!B86</f>
        <v>0.41751852631568909</v>
      </c>
      <c r="F86" s="19">
        <f>TD2b!I86</f>
        <v>0.29728251695632935</v>
      </c>
      <c r="G86" s="296">
        <f>TD2b!P86</f>
        <v>0.15028929710388184</v>
      </c>
      <c r="H86" s="19">
        <f>TD2c!B86</f>
        <v>0.11474272608757019</v>
      </c>
      <c r="I86" s="19">
        <f>TD2c!I86</f>
        <v>6.1998002231121063E-2</v>
      </c>
      <c r="J86" s="19">
        <f>TD2c!P86</f>
        <v>2.5386311113834381E-2</v>
      </c>
      <c r="K86" s="1180">
        <v>9.446138695752785E-3</v>
      </c>
      <c r="L86" s="54">
        <f t="shared" si="8"/>
        <v>0.26722922921180725</v>
      </c>
      <c r="M86" s="18">
        <f t="shared" si="9"/>
        <v>0.12023600935935974</v>
      </c>
      <c r="N86" s="18">
        <f t="shared" si="9"/>
        <v>0.14699321985244751</v>
      </c>
      <c r="O86" s="18">
        <f t="shared" si="6"/>
        <v>8.8291294872760773E-2</v>
      </c>
      <c r="P86" s="18">
        <f t="shared" si="7"/>
        <v>3.5546571016311646E-2</v>
      </c>
      <c r="Q86" s="18">
        <f t="shared" si="7"/>
        <v>5.2744723856449127E-2</v>
      </c>
      <c r="R86" s="18">
        <f t="shared" si="7"/>
        <v>3.6611691117286682E-2</v>
      </c>
      <c r="S86" s="17">
        <f t="shared" si="5"/>
        <v>1.5940172418081596E-2</v>
      </c>
      <c r="T86" s="13"/>
      <c r="U86" s="11"/>
      <c r="V86" s="2">
        <v>0.40084419699446749</v>
      </c>
      <c r="W86" s="2">
        <v>0.28547795418569977</v>
      </c>
      <c r="X86" s="2">
        <v>0.14486443962630338</v>
      </c>
      <c r="Y86" s="2">
        <v>5.999407496887639E-2</v>
      </c>
      <c r="Z86" s="2">
        <v>2.4546952390748413E-2</v>
      </c>
      <c r="AA86" s="2">
        <v>0.3934302478443843</v>
      </c>
      <c r="AB86" s="2">
        <v>0.27795194198464357</v>
      </c>
      <c r="AC86" s="2">
        <v>0.1381328299421444</v>
      </c>
      <c r="AD86" s="2">
        <v>5.4703204788940356E-2</v>
      </c>
      <c r="AE86" s="2">
        <v>2.0985826987158833E-2</v>
      </c>
    </row>
    <row r="87" spans="1:31" x14ac:dyDescent="0.2">
      <c r="A87" s="24">
        <v>1990</v>
      </c>
      <c r="B87" s="303">
        <f>'TD2'!B87</f>
        <v>0.58342385292053223</v>
      </c>
      <c r="C87" s="489">
        <f>'TD2'!I87</f>
        <v>0.10695779323577881</v>
      </c>
      <c r="D87" s="490">
        <f>'TD2'!P87</f>
        <v>0.47646605968475342</v>
      </c>
      <c r="E87" s="297">
        <f>TD2b!B87</f>
        <v>0.41657614707946777</v>
      </c>
      <c r="F87" s="23">
        <f>TD2b!I87</f>
        <v>0.29599171876907349</v>
      </c>
      <c r="G87" s="297">
        <f>TD2b!P87</f>
        <v>0.14875888824462891</v>
      </c>
      <c r="H87" s="23">
        <f>TD2c!B87</f>
        <v>0.11341400444507599</v>
      </c>
      <c r="I87" s="23">
        <f>TD2c!I87</f>
        <v>6.0174405574798584E-2</v>
      </c>
      <c r="J87" s="23">
        <f>TD2c!P87</f>
        <v>2.4093993008136749E-2</v>
      </c>
      <c r="K87" s="1181">
        <v>8.8816644052838855E-3</v>
      </c>
      <c r="L87" s="55">
        <f t="shared" si="8"/>
        <v>0.26781725883483887</v>
      </c>
      <c r="M87" s="22">
        <f t="shared" si="9"/>
        <v>0.12058442831039429</v>
      </c>
      <c r="N87" s="22">
        <f t="shared" si="9"/>
        <v>0.14723283052444458</v>
      </c>
      <c r="O87" s="22">
        <f t="shared" si="6"/>
        <v>8.8584482669830322E-2</v>
      </c>
      <c r="P87" s="22">
        <f t="shared" si="7"/>
        <v>3.5344883799552917E-2</v>
      </c>
      <c r="Q87" s="22">
        <f t="shared" si="7"/>
        <v>5.3239598870277405E-2</v>
      </c>
      <c r="R87" s="22">
        <f t="shared" si="7"/>
        <v>3.6080412566661835E-2</v>
      </c>
      <c r="S87" s="21">
        <f t="shared" si="5"/>
        <v>1.5212328602852864E-2</v>
      </c>
      <c r="T87" s="13"/>
      <c r="U87" s="11"/>
      <c r="V87" s="2">
        <v>0.39975652816242446</v>
      </c>
      <c r="W87" s="2">
        <v>0.2840612383607039</v>
      </c>
      <c r="X87" s="2">
        <v>0.14329641264701634</v>
      </c>
      <c r="Y87" s="2">
        <v>5.8245139041904224E-2</v>
      </c>
      <c r="Z87" s="2">
        <v>2.3335255081525817E-2</v>
      </c>
      <c r="AA87" s="2">
        <v>0.3937974074215928</v>
      </c>
      <c r="AB87" s="2">
        <v>0.27811424373765886</v>
      </c>
      <c r="AC87" s="2">
        <v>0.13809777272165719</v>
      </c>
      <c r="AD87" s="2">
        <v>5.3985926784496485E-2</v>
      </c>
      <c r="AE87" s="2">
        <v>2.0801831907503569E-2</v>
      </c>
    </row>
    <row r="88" spans="1:31" x14ac:dyDescent="0.2">
      <c r="A88" s="16">
        <v>1991</v>
      </c>
      <c r="B88" s="301">
        <f>'TD2'!B88</f>
        <v>0.58555775880813599</v>
      </c>
      <c r="C88" s="483">
        <f>'TD2'!I88</f>
        <v>0.10443389415740967</v>
      </c>
      <c r="D88" s="484">
        <f>'TD2'!P88</f>
        <v>0.48112386465072632</v>
      </c>
      <c r="E88" s="295">
        <f>TD2b!B88</f>
        <v>0.41444224119186401</v>
      </c>
      <c r="F88" s="14">
        <f>TD2b!I88</f>
        <v>0.29084020853042603</v>
      </c>
      <c r="G88" s="295">
        <f>TD2b!P88</f>
        <v>0.13974259793758392</v>
      </c>
      <c r="H88" s="14">
        <f>TD2c!B88</f>
        <v>0.10404602438211441</v>
      </c>
      <c r="I88" s="14">
        <f>TD2c!I88</f>
        <v>5.3093381226062775E-2</v>
      </c>
      <c r="J88" s="14">
        <f>TD2c!P88</f>
        <v>2.0349521189928055E-2</v>
      </c>
      <c r="K88" s="934">
        <v>7.0286645709012573E-3</v>
      </c>
      <c r="L88" s="53">
        <f t="shared" si="8"/>
        <v>0.27469964325428009</v>
      </c>
      <c r="M88" s="13">
        <f t="shared" si="9"/>
        <v>0.12360203266143799</v>
      </c>
      <c r="N88" s="13">
        <f t="shared" si="9"/>
        <v>0.1510976105928421</v>
      </c>
      <c r="O88" s="13">
        <f t="shared" si="6"/>
        <v>8.6649216711521149E-2</v>
      </c>
      <c r="P88" s="13">
        <f t="shared" si="7"/>
        <v>3.5696573555469513E-2</v>
      </c>
      <c r="Q88" s="13">
        <f t="shared" si="7"/>
        <v>5.0952643156051636E-2</v>
      </c>
      <c r="R88" s="13">
        <f t="shared" si="7"/>
        <v>3.274386003613472E-2</v>
      </c>
      <c r="S88" s="12">
        <f t="shared" si="5"/>
        <v>1.3320856619026798E-2</v>
      </c>
      <c r="T88" s="13"/>
      <c r="U88" s="11"/>
      <c r="V88" s="2">
        <v>0.39545500390896421</v>
      </c>
      <c r="W88" s="2">
        <v>0.27722910978669185</v>
      </c>
      <c r="X88" s="2">
        <v>0.1336069026115955</v>
      </c>
      <c r="Y88" s="2">
        <v>5.1228214941781251E-2</v>
      </c>
      <c r="Z88" s="2">
        <v>1.9570288229202717E-2</v>
      </c>
      <c r="AA88" s="2">
        <v>0.38779603176544697</v>
      </c>
      <c r="AB88" s="2">
        <v>0.26978166293476497</v>
      </c>
      <c r="AC88" s="2">
        <v>0.1271712014755865</v>
      </c>
      <c r="AD88" s="2">
        <v>4.6662719309980977E-2</v>
      </c>
      <c r="AE88" s="2">
        <v>1.7162571837456377E-2</v>
      </c>
    </row>
    <row r="89" spans="1:31" x14ac:dyDescent="0.2">
      <c r="A89" s="16">
        <v>1992</v>
      </c>
      <c r="B89" s="301">
        <f>'TD2'!B89</f>
        <v>0.57034605741500854</v>
      </c>
      <c r="C89" s="483">
        <f>'TD2'!I89</f>
        <v>9.80568528175354E-2</v>
      </c>
      <c r="D89" s="484">
        <f>'TD2'!P89</f>
        <v>0.47228920459747314</v>
      </c>
      <c r="E89" s="295">
        <f>TD2b!B89</f>
        <v>0.42965394258499146</v>
      </c>
      <c r="F89" s="14">
        <f>TD2b!I89</f>
        <v>0.30621364712715149</v>
      </c>
      <c r="G89" s="295">
        <f>TD2b!P89</f>
        <v>0.15378382802009583</v>
      </c>
      <c r="H89" s="14">
        <f>TD2c!B89</f>
        <v>0.11708077043294907</v>
      </c>
      <c r="I89" s="14">
        <f>TD2c!I89</f>
        <v>6.2769167125225067E-2</v>
      </c>
      <c r="J89" s="14">
        <f>TD2c!P89</f>
        <v>2.5641880929470062E-2</v>
      </c>
      <c r="K89" s="934">
        <v>9.1861542125451362E-3</v>
      </c>
      <c r="L89" s="53">
        <f t="shared" si="8"/>
        <v>0.27587011456489563</v>
      </c>
      <c r="M89" s="13">
        <f t="shared" si="9"/>
        <v>0.12344029545783997</v>
      </c>
      <c r="N89" s="13">
        <f t="shared" si="9"/>
        <v>0.15242981910705566</v>
      </c>
      <c r="O89" s="13">
        <f t="shared" si="6"/>
        <v>9.1014660894870758E-2</v>
      </c>
      <c r="P89" s="13">
        <f t="shared" si="7"/>
        <v>3.6703057587146759E-2</v>
      </c>
      <c r="Q89" s="13">
        <f t="shared" si="7"/>
        <v>5.4311603307723999E-2</v>
      </c>
      <c r="R89" s="13">
        <f t="shared" si="7"/>
        <v>3.7127286195755005E-2</v>
      </c>
      <c r="S89" s="12">
        <f t="shared" si="5"/>
        <v>1.6455726716924926E-2</v>
      </c>
      <c r="T89" s="13"/>
      <c r="U89" s="11"/>
      <c r="V89" s="2">
        <v>0.40822634961702242</v>
      </c>
      <c r="W89" s="2">
        <v>0.2906465061858019</v>
      </c>
      <c r="X89" s="2">
        <v>0.14670843575107489</v>
      </c>
      <c r="Y89" s="2">
        <v>6.031504724745379E-2</v>
      </c>
      <c r="Z89" s="2">
        <v>2.4630823721854767E-2</v>
      </c>
      <c r="AA89" s="2">
        <v>0.40314083088873487</v>
      </c>
      <c r="AB89" s="2">
        <v>0.28561730916329997</v>
      </c>
      <c r="AC89" s="2">
        <v>0.14224378100303567</v>
      </c>
      <c r="AD89" s="2">
        <v>5.6669144449461258E-2</v>
      </c>
      <c r="AE89" s="2">
        <v>2.199168135390428E-2</v>
      </c>
    </row>
    <row r="90" spans="1:31" x14ac:dyDescent="0.2">
      <c r="A90" s="16">
        <v>1993</v>
      </c>
      <c r="B90" s="301">
        <f>'TD2'!B90</f>
        <v>0.57102707028388977</v>
      </c>
      <c r="C90" s="483">
        <f>'TD2'!I90</f>
        <v>9.7382068634033203E-2</v>
      </c>
      <c r="D90" s="484">
        <f>'TD2'!P90</f>
        <v>0.47364500164985657</v>
      </c>
      <c r="E90" s="295">
        <f>TD2b!B90</f>
        <v>0.42897292971611023</v>
      </c>
      <c r="F90" s="14">
        <f>TD2b!I90</f>
        <v>0.30439499020576477</v>
      </c>
      <c r="G90" s="295">
        <f>TD2b!P90</f>
        <v>0.14978280663490295</v>
      </c>
      <c r="H90" s="14">
        <f>TD2c!B90</f>
        <v>0.11302632838487625</v>
      </c>
      <c r="I90" s="14">
        <f>TD2c!I90</f>
        <v>5.9858471155166626E-2</v>
      </c>
      <c r="J90" s="14">
        <f>TD2c!P90</f>
        <v>2.4275628849864006E-2</v>
      </c>
      <c r="K90" s="934">
        <v>8.8115759586253704E-3</v>
      </c>
      <c r="L90" s="53">
        <f t="shared" si="8"/>
        <v>0.27919012308120728</v>
      </c>
      <c r="M90" s="13">
        <f t="shared" si="9"/>
        <v>0.12457793951034546</v>
      </c>
      <c r="N90" s="13">
        <f t="shared" si="9"/>
        <v>0.15461218357086182</v>
      </c>
      <c r="O90" s="13">
        <f t="shared" si="6"/>
        <v>8.9924335479736328E-2</v>
      </c>
      <c r="P90" s="13">
        <f t="shared" si="7"/>
        <v>3.6756478250026703E-2</v>
      </c>
      <c r="Q90" s="13">
        <f t="shared" si="7"/>
        <v>5.3167857229709625E-2</v>
      </c>
      <c r="R90" s="13">
        <f t="shared" si="7"/>
        <v>3.558284230530262E-2</v>
      </c>
      <c r="S90" s="12">
        <f t="shared" si="5"/>
        <v>1.5464052891238636E-2</v>
      </c>
      <c r="T90" s="13"/>
      <c r="U90" s="11"/>
      <c r="V90" s="2">
        <v>0.40684889309387606</v>
      </c>
      <c r="W90" s="2">
        <v>0.2883291310712765</v>
      </c>
      <c r="X90" s="2">
        <v>0.14236902926573161</v>
      </c>
      <c r="Y90" s="2">
        <v>5.730691489039344E-2</v>
      </c>
      <c r="Z90" s="2">
        <v>2.3180260584675972E-2</v>
      </c>
      <c r="AA90" s="2">
        <v>0.40052688123875319</v>
      </c>
      <c r="AB90" s="2">
        <v>0.28221284584160444</v>
      </c>
      <c r="AC90" s="2">
        <v>0.13684379989648174</v>
      </c>
      <c r="AD90" s="2">
        <v>5.2709349326827103E-2</v>
      </c>
      <c r="AE90" s="2">
        <v>1.9683332467271372E-2</v>
      </c>
    </row>
    <row r="91" spans="1:31" x14ac:dyDescent="0.2">
      <c r="A91" s="16">
        <v>1994</v>
      </c>
      <c r="B91" s="301">
        <f>'TD2'!B91</f>
        <v>0.57092940807342529</v>
      </c>
      <c r="C91" s="483">
        <f>'TD2'!I91</f>
        <v>9.8205149173736572E-2</v>
      </c>
      <c r="D91" s="484">
        <f>'TD2'!P91</f>
        <v>0.47272425889968872</v>
      </c>
      <c r="E91" s="295">
        <f>TD2b!B91</f>
        <v>0.42907059192657471</v>
      </c>
      <c r="F91" s="14">
        <f>TD2b!I91</f>
        <v>0.30457514524459839</v>
      </c>
      <c r="G91" s="295">
        <f>TD2b!P91</f>
        <v>0.14981767535209656</v>
      </c>
      <c r="H91" s="14">
        <f>TD2c!B91</f>
        <v>0.11279823631048203</v>
      </c>
      <c r="I91" s="14">
        <f>TD2c!I91</f>
        <v>5.9721522033214569E-2</v>
      </c>
      <c r="J91" s="14">
        <f>TD2c!P91</f>
        <v>2.4097368121147156E-2</v>
      </c>
      <c r="K91" s="934">
        <v>8.4586872328224934E-3</v>
      </c>
      <c r="L91" s="53">
        <f t="shared" si="8"/>
        <v>0.27925291657447815</v>
      </c>
      <c r="M91" s="13">
        <f t="shared" si="9"/>
        <v>0.12449544668197632</v>
      </c>
      <c r="N91" s="13">
        <f t="shared" si="9"/>
        <v>0.15475746989250183</v>
      </c>
      <c r="O91" s="13">
        <f t="shared" si="6"/>
        <v>9.0096153318881989E-2</v>
      </c>
      <c r="P91" s="13">
        <f t="shared" si="7"/>
        <v>3.7019439041614532E-2</v>
      </c>
      <c r="Q91" s="13">
        <f t="shared" si="7"/>
        <v>5.3076714277267456E-2</v>
      </c>
      <c r="R91" s="13">
        <f t="shared" si="7"/>
        <v>3.5624153912067413E-2</v>
      </c>
      <c r="S91" s="12">
        <f t="shared" si="5"/>
        <v>1.5638680888324662E-2</v>
      </c>
      <c r="T91" s="13"/>
      <c r="U91" s="11"/>
      <c r="V91" s="2">
        <v>0.40781969686955155</v>
      </c>
      <c r="W91" s="2">
        <v>0.28892563215865996</v>
      </c>
      <c r="X91" s="2">
        <v>0.14231929403424462</v>
      </c>
      <c r="Y91" s="2">
        <v>5.7039958392342764E-2</v>
      </c>
      <c r="Z91" s="2">
        <v>2.2947425865202212E-2</v>
      </c>
      <c r="AA91" s="2">
        <v>0.40132684465197571</v>
      </c>
      <c r="AB91" s="2">
        <v>0.28227077321181804</v>
      </c>
      <c r="AC91" s="2">
        <v>0.1364511900969064</v>
      </c>
      <c r="AD91" s="2">
        <v>5.1760269187222381E-2</v>
      </c>
      <c r="AE91" s="2">
        <v>1.9325345473267939E-2</v>
      </c>
    </row>
    <row r="92" spans="1:31" x14ac:dyDescent="0.2">
      <c r="A92" s="16">
        <v>1995</v>
      </c>
      <c r="B92" s="301">
        <f>'TD2'!B92</f>
        <v>0.56249478459358215</v>
      </c>
      <c r="C92" s="483">
        <f>'TD2'!I92</f>
        <v>9.7185373306274414E-2</v>
      </c>
      <c r="D92" s="484">
        <f>'TD2'!P92</f>
        <v>0.46530941128730774</v>
      </c>
      <c r="E92" s="295">
        <f>TD2b!B92</f>
        <v>0.43750521540641785</v>
      </c>
      <c r="F92" s="14">
        <f>TD2b!I92</f>
        <v>0.31341183185577393</v>
      </c>
      <c r="G92" s="295">
        <f>TD2b!P92</f>
        <v>0.15751026570796967</v>
      </c>
      <c r="H92" s="14">
        <f>TD2c!B92</f>
        <v>0.11961148679256439</v>
      </c>
      <c r="I92" s="14">
        <f>TD2c!I92</f>
        <v>6.4191073179244995E-2</v>
      </c>
      <c r="J92" s="14">
        <f>TD2c!P92</f>
        <v>2.56207175552845E-2</v>
      </c>
      <c r="K92" s="934">
        <v>8.6697880593893557E-3</v>
      </c>
      <c r="L92" s="53">
        <f t="shared" si="8"/>
        <v>0.27999494969844818</v>
      </c>
      <c r="M92" s="13">
        <f t="shared" si="9"/>
        <v>0.12409338355064392</v>
      </c>
      <c r="N92" s="13">
        <f t="shared" si="9"/>
        <v>0.15590156614780426</v>
      </c>
      <c r="O92" s="13">
        <f t="shared" si="6"/>
        <v>9.331919252872467E-2</v>
      </c>
      <c r="P92" s="13">
        <f t="shared" si="7"/>
        <v>3.7898778915405273E-2</v>
      </c>
      <c r="Q92" s="13">
        <f t="shared" si="7"/>
        <v>5.5420413613319397E-2</v>
      </c>
      <c r="R92" s="13">
        <f t="shared" si="7"/>
        <v>3.8570355623960495E-2</v>
      </c>
      <c r="S92" s="12">
        <f t="shared" si="5"/>
        <v>1.6950929495895144E-2</v>
      </c>
      <c r="T92" s="13"/>
      <c r="U92" s="11"/>
      <c r="V92" s="2">
        <v>0.42113999999999996</v>
      </c>
      <c r="W92" s="2">
        <v>0.30224000000000001</v>
      </c>
      <c r="X92" s="2">
        <v>0.15234</v>
      </c>
      <c r="Y92" s="2">
        <v>6.2060000000000004E-2</v>
      </c>
      <c r="Z92" s="2">
        <v>2.4629999999999999E-2</v>
      </c>
      <c r="AA92" s="2">
        <v>0.41497999999999996</v>
      </c>
      <c r="AB92" s="2">
        <v>0.29577999999999999</v>
      </c>
      <c r="AC92" s="2">
        <v>0.14617000000000002</v>
      </c>
      <c r="AD92" s="2">
        <v>5.5820000000000002E-2</v>
      </c>
      <c r="AE92" s="2">
        <v>2.0289999999999999E-2</v>
      </c>
    </row>
    <row r="93" spans="1:31" x14ac:dyDescent="0.2">
      <c r="A93" s="16">
        <v>1996</v>
      </c>
      <c r="B93" s="301">
        <f>'TD2'!B93</f>
        <v>0.54926371574401855</v>
      </c>
      <c r="C93" s="483">
        <f>'TD2'!I93</f>
        <v>9.5873415470123291E-2</v>
      </c>
      <c r="D93" s="484">
        <f>'TD2'!P93</f>
        <v>0.45339030027389526</v>
      </c>
      <c r="E93" s="295">
        <f>TD2b!B93</f>
        <v>0.45073628425598145</v>
      </c>
      <c r="F93" s="14">
        <f>TD2b!I93</f>
        <v>0.32879364490509033</v>
      </c>
      <c r="G93" s="295">
        <f>TD2b!P93</f>
        <v>0.17243222892284393</v>
      </c>
      <c r="H93" s="14">
        <f>TD2c!B93</f>
        <v>0.133517786860466</v>
      </c>
      <c r="I93" s="14">
        <f>TD2c!I93</f>
        <v>7.5186103582382202E-2</v>
      </c>
      <c r="J93" s="14">
        <f>TD2c!P93</f>
        <v>3.2241776585578918E-2</v>
      </c>
      <c r="K93" s="934">
        <v>1.146786742211473E-2</v>
      </c>
      <c r="L93" s="53">
        <f t="shared" si="8"/>
        <v>0.27830405533313751</v>
      </c>
      <c r="M93" s="13">
        <f t="shared" si="9"/>
        <v>0.12194263935089111</v>
      </c>
      <c r="N93" s="13">
        <f t="shared" si="9"/>
        <v>0.1563614159822464</v>
      </c>
      <c r="O93" s="13">
        <f t="shared" si="6"/>
        <v>9.7246125340461731E-2</v>
      </c>
      <c r="P93" s="13">
        <f t="shared" si="7"/>
        <v>3.891444206237793E-2</v>
      </c>
      <c r="Q93" s="13">
        <f t="shared" si="7"/>
        <v>5.8331683278083801E-2</v>
      </c>
      <c r="R93" s="13">
        <f t="shared" si="7"/>
        <v>4.2944326996803284E-2</v>
      </c>
      <c r="S93" s="12">
        <f t="shared" si="5"/>
        <v>2.0773909163464187E-2</v>
      </c>
      <c r="T93" s="13"/>
      <c r="U93" s="11"/>
      <c r="V93" s="2">
        <v>0.43484</v>
      </c>
      <c r="W93" s="2">
        <v>0.31757000000000002</v>
      </c>
      <c r="X93" s="2">
        <v>0.16687000000000002</v>
      </c>
      <c r="Y93" s="2">
        <v>7.2400000000000006E-2</v>
      </c>
      <c r="Z93" s="2">
        <v>3.058E-2</v>
      </c>
      <c r="AA93" s="2">
        <v>0.42692000000000002</v>
      </c>
      <c r="AB93" s="2">
        <v>0.30935000000000001</v>
      </c>
      <c r="AC93" s="2">
        <v>0.15836</v>
      </c>
      <c r="AD93" s="2">
        <v>6.3469999999999999E-2</v>
      </c>
      <c r="AE93" s="2">
        <v>2.4140000000000002E-2</v>
      </c>
    </row>
    <row r="94" spans="1:31" x14ac:dyDescent="0.2">
      <c r="A94" s="16">
        <v>1997</v>
      </c>
      <c r="B94" s="301">
        <f>'TD2'!B94</f>
        <v>0.53811150789260864</v>
      </c>
      <c r="C94" s="483">
        <f>'TD2'!I94</f>
        <v>9.5275580883026123E-2</v>
      </c>
      <c r="D94" s="484">
        <f>'TD2'!P94</f>
        <v>0.44283592700958252</v>
      </c>
      <c r="E94" s="295">
        <f>TD2b!B94</f>
        <v>0.46188849210739136</v>
      </c>
      <c r="F94" s="14">
        <f>TD2b!I94</f>
        <v>0.34216788411140442</v>
      </c>
      <c r="G94" s="295">
        <f>TD2b!P94</f>
        <v>0.18556787073612213</v>
      </c>
      <c r="H94" s="14">
        <f>TD2c!B94</f>
        <v>0.14593666791915894</v>
      </c>
      <c r="I94" s="14">
        <f>TD2c!I94</f>
        <v>8.4616906940937042E-2</v>
      </c>
      <c r="J94" s="14">
        <f>TD2c!P94</f>
        <v>3.6872155964374542E-2</v>
      </c>
      <c r="K94" s="934">
        <v>1.3303973495905447E-2</v>
      </c>
      <c r="L94" s="53">
        <f t="shared" si="8"/>
        <v>0.27632062137126923</v>
      </c>
      <c r="M94" s="13">
        <f t="shared" si="9"/>
        <v>0.11972060799598694</v>
      </c>
      <c r="N94" s="13">
        <f t="shared" si="9"/>
        <v>0.15660001337528229</v>
      </c>
      <c r="O94" s="13">
        <f t="shared" si="6"/>
        <v>0.10095096379518509</v>
      </c>
      <c r="P94" s="13">
        <f t="shared" si="7"/>
        <v>3.9631202816963196E-2</v>
      </c>
      <c r="Q94" s="13">
        <f t="shared" si="7"/>
        <v>6.1319760978221893E-2</v>
      </c>
      <c r="R94" s="13">
        <f t="shared" si="7"/>
        <v>4.77447509765625E-2</v>
      </c>
      <c r="S94" s="12">
        <f t="shared" si="5"/>
        <v>2.3568182468469097E-2</v>
      </c>
      <c r="T94" s="13"/>
      <c r="U94" s="11"/>
      <c r="V94" s="2">
        <v>0.44644</v>
      </c>
      <c r="W94" s="2">
        <v>0.33140999999999998</v>
      </c>
      <c r="X94" s="2">
        <v>0.18015</v>
      </c>
      <c r="Y94" s="2">
        <v>8.1850000000000006E-2</v>
      </c>
      <c r="Z94" s="2">
        <v>3.526E-2</v>
      </c>
      <c r="AA94" s="2">
        <v>0.43767</v>
      </c>
      <c r="AB94" s="2">
        <v>0.32207999999999998</v>
      </c>
      <c r="AC94" s="2">
        <v>0.16985</v>
      </c>
      <c r="AD94" s="2">
        <v>7.1459999999999996E-2</v>
      </c>
      <c r="AE94" s="2">
        <v>2.6840000000000003E-2</v>
      </c>
    </row>
    <row r="95" spans="1:31" x14ac:dyDescent="0.2">
      <c r="A95" s="16">
        <v>1998</v>
      </c>
      <c r="B95" s="301">
        <f>'TD2'!B95</f>
        <v>0.52997690439224243</v>
      </c>
      <c r="C95" s="483">
        <f>'TD2'!I95</f>
        <v>9.5303714275360107E-2</v>
      </c>
      <c r="D95" s="484">
        <f>'TD2'!P95</f>
        <v>0.43467319011688232</v>
      </c>
      <c r="E95" s="295">
        <f>TD2b!B95</f>
        <v>0.47002309560775757</v>
      </c>
      <c r="F95" s="14">
        <f>TD2b!I95</f>
        <v>0.35237410664558411</v>
      </c>
      <c r="G95" s="295">
        <f>TD2b!P95</f>
        <v>0.19660677015781403</v>
      </c>
      <c r="H95" s="14">
        <f>TD2c!B95</f>
        <v>0.15645615756511688</v>
      </c>
      <c r="I95" s="14">
        <f>TD2c!I95</f>
        <v>9.3034431338310242E-2</v>
      </c>
      <c r="J95" s="14">
        <f>TD2c!P95</f>
        <v>4.115208238363266E-2</v>
      </c>
      <c r="K95" s="934">
        <v>1.4855463409364554E-2</v>
      </c>
      <c r="L95" s="53">
        <f t="shared" si="8"/>
        <v>0.27341632544994354</v>
      </c>
      <c r="M95" s="13">
        <f t="shared" si="9"/>
        <v>0.11764898896217346</v>
      </c>
      <c r="N95" s="13">
        <f t="shared" si="9"/>
        <v>0.15576733648777008</v>
      </c>
      <c r="O95" s="13">
        <f t="shared" si="6"/>
        <v>0.10357233881950378</v>
      </c>
      <c r="P95" s="13">
        <f t="shared" si="7"/>
        <v>4.0150612592697144E-2</v>
      </c>
      <c r="Q95" s="13">
        <f t="shared" si="7"/>
        <v>6.3421726226806641E-2</v>
      </c>
      <c r="R95" s="13">
        <f t="shared" si="7"/>
        <v>5.1882348954677582E-2</v>
      </c>
      <c r="S95" s="12">
        <f t="shared" si="5"/>
        <v>2.6296618974268104E-2</v>
      </c>
      <c r="T95" s="13"/>
      <c r="U95" s="11"/>
      <c r="V95" s="2">
        <v>0.45390999999999998</v>
      </c>
      <c r="W95" s="2">
        <v>0.34094999999999998</v>
      </c>
      <c r="X95" s="2">
        <v>0.19088000000000002</v>
      </c>
      <c r="Y95" s="2">
        <v>8.9959999999999998E-2</v>
      </c>
      <c r="Z95" s="2">
        <v>3.9230000000000001E-2</v>
      </c>
      <c r="AA95" s="2">
        <v>0.44353000000000004</v>
      </c>
      <c r="AB95" s="2">
        <v>0.32915999999999995</v>
      </c>
      <c r="AC95" s="2">
        <v>0.17693999999999999</v>
      </c>
      <c r="AD95" s="2">
        <v>7.5830000000000009E-2</v>
      </c>
      <c r="AE95" s="2">
        <v>2.9169999999999998E-2</v>
      </c>
    </row>
    <row r="96" spans="1:31" x14ac:dyDescent="0.2">
      <c r="A96" s="20">
        <v>1999</v>
      </c>
      <c r="B96" s="302">
        <f>'TD2'!B96</f>
        <v>0.51873517036437988</v>
      </c>
      <c r="C96" s="487">
        <f>'TD2'!I96</f>
        <v>9.2985391616821289E-2</v>
      </c>
      <c r="D96" s="488">
        <f>'TD2'!P96</f>
        <v>0.42574977874755859</v>
      </c>
      <c r="E96" s="296">
        <f>TD2b!B96</f>
        <v>0.48126482963562012</v>
      </c>
      <c r="F96" s="19">
        <f>TD2b!I96</f>
        <v>0.36413699388504028</v>
      </c>
      <c r="G96" s="296">
        <f>TD2b!P96</f>
        <v>0.20724162459373474</v>
      </c>
      <c r="H96" s="19">
        <f>TD2c!B96</f>
        <v>0.16612866520881653</v>
      </c>
      <c r="I96" s="19">
        <f>TD2c!I96</f>
        <v>0.10045318305492401</v>
      </c>
      <c r="J96" s="19">
        <f>TD2c!P96</f>
        <v>4.5050371438264847E-2</v>
      </c>
      <c r="K96" s="1180">
        <v>1.5992313281192647E-2</v>
      </c>
      <c r="L96" s="54">
        <f t="shared" si="8"/>
        <v>0.27402320504188538</v>
      </c>
      <c r="M96" s="18">
        <f t="shared" si="9"/>
        <v>0.11712783575057983</v>
      </c>
      <c r="N96" s="18">
        <f t="shared" si="9"/>
        <v>0.15689536929130554</v>
      </c>
      <c r="O96" s="18">
        <f t="shared" si="6"/>
        <v>0.10678844153881073</v>
      </c>
      <c r="P96" s="18">
        <f t="shared" si="7"/>
        <v>4.1112959384918213E-2</v>
      </c>
      <c r="Q96" s="18">
        <f t="shared" si="7"/>
        <v>6.5675482153892517E-2</v>
      </c>
      <c r="R96" s="18">
        <f t="shared" si="7"/>
        <v>5.5402811616659164E-2</v>
      </c>
      <c r="S96" s="17">
        <f t="shared" si="5"/>
        <v>2.90580581570722E-2</v>
      </c>
      <c r="T96" s="13"/>
      <c r="U96" s="11"/>
      <c r="V96" s="2">
        <v>0.46468999999999999</v>
      </c>
      <c r="W96" s="2">
        <v>0.35216999999999998</v>
      </c>
      <c r="X96" s="2">
        <v>0.20044000000000001</v>
      </c>
      <c r="Y96" s="2">
        <v>9.622E-2</v>
      </c>
      <c r="Z96" s="2">
        <v>4.2140000000000004E-2</v>
      </c>
      <c r="AA96" s="2">
        <v>0.45008999999999999</v>
      </c>
      <c r="AB96" s="2">
        <v>0.33674999999999999</v>
      </c>
      <c r="AC96" s="2">
        <v>0.18365999999999999</v>
      </c>
      <c r="AD96" s="2">
        <v>7.9960000000000003E-2</v>
      </c>
      <c r="AE96" s="2">
        <v>3.0990000000000004E-2</v>
      </c>
    </row>
    <row r="97" spans="1:31" x14ac:dyDescent="0.2">
      <c r="A97" s="24">
        <v>2000</v>
      </c>
      <c r="B97" s="303">
        <f>'TD2'!B97</f>
        <v>0.50841090083122253</v>
      </c>
      <c r="C97" s="489">
        <f>'TD2'!I97</f>
        <v>9.2199444770812988E-2</v>
      </c>
      <c r="D97" s="490">
        <f>'TD2'!P97</f>
        <v>0.41621145606040955</v>
      </c>
      <c r="E97" s="297">
        <f>TD2b!B97</f>
        <v>0.49158909916877747</v>
      </c>
      <c r="F97" s="23">
        <f>TD2b!I97</f>
        <v>0.37628418207168579</v>
      </c>
      <c r="G97" s="297">
        <f>TD2b!P97</f>
        <v>0.22054269909858704</v>
      </c>
      <c r="H97" s="23">
        <f>TD2c!B97</f>
        <v>0.17941091954708099</v>
      </c>
      <c r="I97" s="23">
        <f>TD2c!I97</f>
        <v>0.11187896132469177</v>
      </c>
      <c r="J97" s="23">
        <f>TD2c!P97</f>
        <v>5.241696909070015E-2</v>
      </c>
      <c r="K97" s="1181">
        <v>1.9812742341666047E-2</v>
      </c>
      <c r="L97" s="55">
        <f t="shared" si="8"/>
        <v>0.27104640007019043</v>
      </c>
      <c r="M97" s="22">
        <f t="shared" si="9"/>
        <v>0.11530491709709167</v>
      </c>
      <c r="N97" s="22">
        <f t="shared" si="9"/>
        <v>0.15574148297309875</v>
      </c>
      <c r="O97" s="22">
        <f t="shared" si="6"/>
        <v>0.10866373777389526</v>
      </c>
      <c r="P97" s="22">
        <f t="shared" si="7"/>
        <v>4.1131779551506042E-2</v>
      </c>
      <c r="Q97" s="22">
        <f t="shared" si="7"/>
        <v>6.7531958222389221E-2</v>
      </c>
      <c r="R97" s="22">
        <f t="shared" si="7"/>
        <v>5.9461992233991623E-2</v>
      </c>
      <c r="S97" s="21">
        <f t="shared" si="5"/>
        <v>3.2604226749034099E-2</v>
      </c>
      <c r="T97" s="13"/>
      <c r="U97" s="11"/>
      <c r="V97" s="2">
        <v>0.47606999999999999</v>
      </c>
      <c r="W97" s="2">
        <v>0.36606</v>
      </c>
      <c r="X97" s="2">
        <v>0.21521000000000001</v>
      </c>
      <c r="Y97" s="2">
        <v>0.10877000000000001</v>
      </c>
      <c r="Z97" s="2">
        <v>5.0730000000000004E-2</v>
      </c>
      <c r="AA97" s="2">
        <v>0.45293999999999995</v>
      </c>
      <c r="AB97" s="2">
        <v>0.34256999999999999</v>
      </c>
      <c r="AC97" s="2">
        <v>0.19295000000000001</v>
      </c>
      <c r="AD97" s="2">
        <v>8.7809999999999999E-2</v>
      </c>
      <c r="AE97" s="2">
        <v>3.4349999999999999E-2</v>
      </c>
    </row>
    <row r="98" spans="1:31" x14ac:dyDescent="0.2">
      <c r="A98" s="16">
        <v>2001</v>
      </c>
      <c r="B98" s="301">
        <f>'TD2'!B98</f>
        <v>0.53432941436767578</v>
      </c>
      <c r="C98" s="483">
        <f>'TD2'!I98</f>
        <v>9.5196723937988281E-2</v>
      </c>
      <c r="D98" s="484">
        <f>'TD2'!P98</f>
        <v>0.4391326904296875</v>
      </c>
      <c r="E98" s="295">
        <f>TD2b!B98</f>
        <v>0.46567058563232422</v>
      </c>
      <c r="F98" s="14">
        <f>TD2b!I98</f>
        <v>0.34513017535209656</v>
      </c>
      <c r="G98" s="295">
        <f>TD2b!P98</f>
        <v>0.18792465329170227</v>
      </c>
      <c r="H98" s="14">
        <f>TD2c!B98</f>
        <v>0.14822310209274292</v>
      </c>
      <c r="I98" s="14">
        <f>TD2c!I98</f>
        <v>8.6548283696174622E-2</v>
      </c>
      <c r="J98" s="14">
        <f>TD2c!P98</f>
        <v>3.829609602689743E-2</v>
      </c>
      <c r="K98" s="934">
        <v>1.4753388680926573E-2</v>
      </c>
      <c r="L98" s="53">
        <f t="shared" si="8"/>
        <v>0.27774593234062195</v>
      </c>
      <c r="M98" s="13">
        <f t="shared" si="9"/>
        <v>0.12054041028022766</v>
      </c>
      <c r="N98" s="13">
        <f t="shared" si="9"/>
        <v>0.15720552206039429</v>
      </c>
      <c r="O98" s="13">
        <f t="shared" si="6"/>
        <v>0.10137636959552765</v>
      </c>
      <c r="P98" s="13">
        <f t="shared" si="7"/>
        <v>3.9701551198959351E-2</v>
      </c>
      <c r="Q98" s="13">
        <f t="shared" si="7"/>
        <v>6.1674818396568298E-2</v>
      </c>
      <c r="R98" s="13">
        <f t="shared" si="7"/>
        <v>4.8252187669277191E-2</v>
      </c>
      <c r="S98" s="12">
        <f t="shared" si="5"/>
        <v>2.3542707345970859E-2</v>
      </c>
      <c r="T98" s="13"/>
      <c r="U98" s="11"/>
      <c r="V98" s="2">
        <v>0.44823000000000002</v>
      </c>
      <c r="W98" s="2">
        <v>0.33354</v>
      </c>
      <c r="X98" s="2">
        <v>0.1822</v>
      </c>
      <c r="Y98" s="2">
        <v>8.3690000000000001E-2</v>
      </c>
      <c r="Z98" s="2">
        <v>3.7000000000000005E-2</v>
      </c>
      <c r="AA98" s="2">
        <v>0.43148000000000003</v>
      </c>
      <c r="AB98" s="2">
        <v>0.31653999999999999</v>
      </c>
      <c r="AC98" s="2">
        <v>0.16760000000000003</v>
      </c>
      <c r="AD98" s="2">
        <v>7.0910000000000001E-2</v>
      </c>
      <c r="AE98" s="2">
        <v>2.7440000000000003E-2</v>
      </c>
    </row>
    <row r="99" spans="1:31" x14ac:dyDescent="0.2">
      <c r="A99" s="16">
        <v>2002</v>
      </c>
      <c r="B99" s="301">
        <f>'TD2'!B99</f>
        <v>0.54317638278007507</v>
      </c>
      <c r="C99" s="483">
        <f>'TD2'!I99</f>
        <v>9.3514621257781982E-2</v>
      </c>
      <c r="D99" s="484">
        <f>'TD2'!P99</f>
        <v>0.44966176152229309</v>
      </c>
      <c r="E99" s="295">
        <f>TD2b!B99</f>
        <v>0.45682361721992493</v>
      </c>
      <c r="F99" s="14">
        <f>TD2b!I99</f>
        <v>0.33394196629524231</v>
      </c>
      <c r="G99" s="295">
        <f>TD2b!P99</f>
        <v>0.17503757774829865</v>
      </c>
      <c r="H99" s="14">
        <f>TD2c!B99</f>
        <v>0.13568723201751709</v>
      </c>
      <c r="I99" s="14">
        <f>TD2c!I99</f>
        <v>7.6319940388202667E-2</v>
      </c>
      <c r="J99" s="14">
        <f>TD2c!P99</f>
        <v>3.2792501151561737E-2</v>
      </c>
      <c r="K99" s="934">
        <v>1.2456153913005606E-2</v>
      </c>
      <c r="L99" s="53">
        <f t="shared" si="8"/>
        <v>0.28178603947162628</v>
      </c>
      <c r="M99" s="13">
        <f t="shared" si="9"/>
        <v>0.12288165092468262</v>
      </c>
      <c r="N99" s="13">
        <f t="shared" si="9"/>
        <v>0.15890438854694366</v>
      </c>
      <c r="O99" s="13">
        <f t="shared" si="6"/>
        <v>9.8717637360095978E-2</v>
      </c>
      <c r="P99" s="13">
        <f t="shared" si="7"/>
        <v>3.9350345730781555E-2</v>
      </c>
      <c r="Q99" s="13">
        <f t="shared" si="7"/>
        <v>5.9367291629314423E-2</v>
      </c>
      <c r="R99" s="13">
        <f t="shared" si="7"/>
        <v>4.352743923664093E-2</v>
      </c>
      <c r="S99" s="12">
        <f t="shared" si="5"/>
        <v>2.0336347238556131E-2</v>
      </c>
      <c r="T99" s="13"/>
      <c r="U99" s="11"/>
      <c r="V99" s="2">
        <v>0.43819999999999998</v>
      </c>
      <c r="W99" s="2">
        <v>0.32069000000000003</v>
      </c>
      <c r="X99" s="2">
        <v>0.16864999999999999</v>
      </c>
      <c r="Y99" s="2">
        <v>7.3410000000000003E-2</v>
      </c>
      <c r="Z99" s="2">
        <v>3.1419999999999997E-2</v>
      </c>
      <c r="AA99" s="2">
        <v>0.42948999999999998</v>
      </c>
      <c r="AB99" s="2">
        <v>0.31175000000000003</v>
      </c>
      <c r="AC99" s="2">
        <v>0.15912999999999999</v>
      </c>
      <c r="AD99" s="2">
        <v>6.5610000000000002E-2</v>
      </c>
      <c r="AE99" s="2">
        <v>2.579E-2</v>
      </c>
    </row>
    <row r="100" spans="1:31" x14ac:dyDescent="0.2">
      <c r="A100" s="16">
        <v>2003</v>
      </c>
      <c r="B100" s="301">
        <f>'TD2'!B100</f>
        <v>0.53620201349258423</v>
      </c>
      <c r="C100" s="483">
        <f>'TD2'!I100</f>
        <v>9.1144680976867676E-2</v>
      </c>
      <c r="D100" s="484">
        <f>'TD2'!P100</f>
        <v>0.44505733251571655</v>
      </c>
      <c r="E100" s="295">
        <f>TD2b!B100</f>
        <v>0.46379798650741577</v>
      </c>
      <c r="F100" s="14">
        <f>TD2b!I100</f>
        <v>0.34059625864028931</v>
      </c>
      <c r="G100" s="295">
        <f>TD2b!P100</f>
        <v>0.18170779943466187</v>
      </c>
      <c r="H100" s="14">
        <f>TD2c!B100</f>
        <v>0.14187784492969513</v>
      </c>
      <c r="I100" s="14">
        <f>TD2c!I100</f>
        <v>8.1551261246204376E-2</v>
      </c>
      <c r="J100" s="14">
        <f>TD2c!P100</f>
        <v>3.6295089870691299E-2</v>
      </c>
      <c r="K100" s="934">
        <v>1.4484030377054377E-2</v>
      </c>
      <c r="L100" s="53">
        <f t="shared" si="8"/>
        <v>0.28209018707275391</v>
      </c>
      <c r="M100" s="13">
        <f t="shared" si="9"/>
        <v>0.12320172786712646</v>
      </c>
      <c r="N100" s="13">
        <f t="shared" si="9"/>
        <v>0.15888845920562744</v>
      </c>
      <c r="O100" s="13">
        <f t="shared" si="6"/>
        <v>0.10015653818845749</v>
      </c>
      <c r="P100" s="13">
        <f t="shared" si="7"/>
        <v>3.9829954504966736E-2</v>
      </c>
      <c r="Q100" s="13">
        <f t="shared" si="7"/>
        <v>6.0326583683490753E-2</v>
      </c>
      <c r="R100" s="13">
        <f t="shared" si="7"/>
        <v>4.5256171375513077E-2</v>
      </c>
      <c r="S100" s="12">
        <f t="shared" si="5"/>
        <v>2.1811059493636924E-2</v>
      </c>
      <c r="T100" s="13"/>
      <c r="U100" s="11"/>
      <c r="V100" s="2">
        <v>0.44527</v>
      </c>
      <c r="W100" s="2">
        <v>0.32765</v>
      </c>
      <c r="X100" s="2">
        <v>0.17527999999999999</v>
      </c>
      <c r="Y100" s="2">
        <v>7.8670000000000004E-2</v>
      </c>
      <c r="Z100" s="2">
        <v>3.492E-2</v>
      </c>
      <c r="AA100" s="2">
        <v>0.43518999999999997</v>
      </c>
      <c r="AB100" s="2">
        <v>0.31690999999999997</v>
      </c>
      <c r="AC100" s="2">
        <v>0.16390999999999997</v>
      </c>
      <c r="AD100" s="2">
        <v>6.9150000000000003E-2</v>
      </c>
      <c r="AE100" s="2">
        <v>2.81E-2</v>
      </c>
    </row>
    <row r="101" spans="1:31" x14ac:dyDescent="0.2">
      <c r="A101" s="16">
        <v>2004</v>
      </c>
      <c r="B101" s="301">
        <f>'TD2'!B101</f>
        <v>0.51822018623352051</v>
      </c>
      <c r="C101" s="483">
        <f>'TD2'!I101</f>
        <v>8.8362038135528564E-2</v>
      </c>
      <c r="D101" s="484">
        <f>'TD2'!P101</f>
        <v>0.42985814809799194</v>
      </c>
      <c r="E101" s="295">
        <f>TD2b!B101</f>
        <v>0.48177981376647949</v>
      </c>
      <c r="F101" s="14">
        <f>TD2b!I101</f>
        <v>0.36215081810951233</v>
      </c>
      <c r="G101" s="295">
        <f>TD2b!P101</f>
        <v>0.2038642019033432</v>
      </c>
      <c r="H101" s="14">
        <f>TD2c!B101</f>
        <v>0.1627439558506012</v>
      </c>
      <c r="I101" s="14">
        <f>TD2c!I101</f>
        <v>9.767623245716095E-2</v>
      </c>
      <c r="J101" s="14">
        <f>TD2c!P101</f>
        <v>4.491109773516655E-2</v>
      </c>
      <c r="K101" s="934">
        <v>1.7785677299290571E-2</v>
      </c>
      <c r="L101" s="53">
        <f t="shared" si="8"/>
        <v>0.27791561186313629</v>
      </c>
      <c r="M101" s="13">
        <f t="shared" si="9"/>
        <v>0.11962899565696716</v>
      </c>
      <c r="N101" s="13">
        <f t="shared" si="9"/>
        <v>0.15828661620616913</v>
      </c>
      <c r="O101" s="13">
        <f t="shared" si="6"/>
        <v>0.10618796944618225</v>
      </c>
      <c r="P101" s="13">
        <f t="shared" si="7"/>
        <v>4.1120246052742004E-2</v>
      </c>
      <c r="Q101" s="13">
        <f t="shared" si="7"/>
        <v>6.5067723393440247E-2</v>
      </c>
      <c r="R101" s="13">
        <f t="shared" si="7"/>
        <v>5.27651347219944E-2</v>
      </c>
      <c r="S101" s="12">
        <f t="shared" si="5"/>
        <v>2.7125420435875978E-2</v>
      </c>
      <c r="T101" s="13"/>
      <c r="U101" s="11"/>
      <c r="V101" s="2">
        <v>0.46399000000000001</v>
      </c>
      <c r="W101" s="2">
        <v>0.34950000000000003</v>
      </c>
      <c r="X101" s="2">
        <v>0.19753000000000001</v>
      </c>
      <c r="Y101" s="2">
        <v>9.4649999999999998E-2</v>
      </c>
      <c r="Z101" s="2">
        <v>4.3419999999999993E-2</v>
      </c>
      <c r="AA101" s="2">
        <v>0.44871</v>
      </c>
      <c r="AB101" s="2">
        <v>0.33317000000000002</v>
      </c>
      <c r="AC101" s="2">
        <v>0.18118999999999999</v>
      </c>
      <c r="AD101" s="2">
        <v>8.1430000000000002E-2</v>
      </c>
      <c r="AE101" s="2">
        <v>3.4700000000000002E-2</v>
      </c>
    </row>
    <row r="102" spans="1:31" x14ac:dyDescent="0.2">
      <c r="A102" s="16">
        <v>2005</v>
      </c>
      <c r="B102" s="301">
        <f>'TD2'!B102</f>
        <v>0.49456876516342163</v>
      </c>
      <c r="C102" s="483">
        <f>'TD2'!I102</f>
        <v>7.8897297382354736E-2</v>
      </c>
      <c r="D102" s="484">
        <f>'TD2'!P102</f>
        <v>0.41567146778106689</v>
      </c>
      <c r="E102" s="295">
        <f>TD2b!B102</f>
        <v>0.50543123483657837</v>
      </c>
      <c r="F102" s="14">
        <f>TD2b!I102</f>
        <v>0.38768139481544495</v>
      </c>
      <c r="G102" s="295">
        <f>TD2b!P102</f>
        <v>0.22820368409156799</v>
      </c>
      <c r="H102" s="14">
        <f>TD2c!B102</f>
        <v>0.18499863147735596</v>
      </c>
      <c r="I102" s="14">
        <f>TD2c!I102</f>
        <v>0.11448153108358383</v>
      </c>
      <c r="J102" s="14">
        <f>TD2c!P102</f>
        <v>5.3380269557237625E-2</v>
      </c>
      <c r="K102" s="934">
        <v>2.1689428826728099E-2</v>
      </c>
      <c r="L102" s="53">
        <f t="shared" si="8"/>
        <v>0.27722755074501038</v>
      </c>
      <c r="M102" s="13">
        <f t="shared" si="9"/>
        <v>0.11774984002113342</v>
      </c>
      <c r="N102" s="13">
        <f t="shared" si="9"/>
        <v>0.15947771072387695</v>
      </c>
      <c r="O102" s="13">
        <f t="shared" si="6"/>
        <v>0.11372215300798416</v>
      </c>
      <c r="P102" s="13">
        <f t="shared" si="7"/>
        <v>4.3205052614212036E-2</v>
      </c>
      <c r="Q102" s="13">
        <f t="shared" si="7"/>
        <v>7.0517100393772125E-2</v>
      </c>
      <c r="R102" s="13">
        <f t="shared" si="7"/>
        <v>6.1101261526346207E-2</v>
      </c>
      <c r="S102" s="12">
        <f t="shared" si="5"/>
        <v>3.1690840730509526E-2</v>
      </c>
      <c r="T102" s="13"/>
      <c r="U102" s="11"/>
      <c r="V102" s="2">
        <v>0.48334000000000005</v>
      </c>
      <c r="W102" s="2">
        <v>0.37158999999999998</v>
      </c>
      <c r="X102" s="2">
        <v>0.21915999999999999</v>
      </c>
      <c r="Y102" s="2">
        <v>0.10983999999999999</v>
      </c>
      <c r="Z102" s="2">
        <v>5.1279999999999999E-2</v>
      </c>
      <c r="AA102" s="2">
        <v>0.46582000000000001</v>
      </c>
      <c r="AB102" s="2">
        <v>0.35243000000000002</v>
      </c>
      <c r="AC102" s="2">
        <v>0.20036999999999999</v>
      </c>
      <c r="AD102" s="2">
        <v>9.4320000000000001E-2</v>
      </c>
      <c r="AE102" s="2">
        <v>4.1029999999999997E-2</v>
      </c>
    </row>
    <row r="103" spans="1:31" x14ac:dyDescent="0.2">
      <c r="A103" s="16">
        <v>2006</v>
      </c>
      <c r="B103" s="301">
        <f>'TD2'!B103</f>
        <v>0.49114817380905151</v>
      </c>
      <c r="C103" s="483">
        <f>'TD2'!I103</f>
        <v>8.5082828998565674E-2</v>
      </c>
      <c r="D103" s="484">
        <f>'TD2'!P103</f>
        <v>0.40606534481048584</v>
      </c>
      <c r="E103" s="295">
        <f>TD2b!B103</f>
        <v>0.50885182619094849</v>
      </c>
      <c r="F103" s="14">
        <f>TD2b!I103</f>
        <v>0.39327359199523926</v>
      </c>
      <c r="G103" s="295">
        <f>TD2b!P103</f>
        <v>0.2349134236574173</v>
      </c>
      <c r="H103" s="14">
        <f>TD2c!B103</f>
        <v>0.19150185585021973</v>
      </c>
      <c r="I103" s="14">
        <f>TD2c!I103</f>
        <v>0.11918225139379501</v>
      </c>
      <c r="J103" s="14">
        <f>TD2c!P103</f>
        <v>5.6408710777759552E-2</v>
      </c>
      <c r="K103" s="934">
        <v>2.4151267751299672E-2</v>
      </c>
      <c r="L103" s="53">
        <f t="shared" si="8"/>
        <v>0.27393840253353119</v>
      </c>
      <c r="M103" s="13">
        <f t="shared" si="9"/>
        <v>0.11557823419570923</v>
      </c>
      <c r="N103" s="13">
        <f t="shared" si="9"/>
        <v>0.15836016833782196</v>
      </c>
      <c r="O103" s="13">
        <f t="shared" si="6"/>
        <v>0.11573117226362228</v>
      </c>
      <c r="P103" s="13">
        <f t="shared" si="7"/>
        <v>4.3411567807197571E-2</v>
      </c>
      <c r="Q103" s="13">
        <f t="shared" si="7"/>
        <v>7.2319604456424713E-2</v>
      </c>
      <c r="R103" s="13">
        <f t="shared" si="7"/>
        <v>6.2773540616035461E-2</v>
      </c>
      <c r="S103" s="12">
        <f t="shared" si="5"/>
        <v>3.225744302645988E-2</v>
      </c>
      <c r="T103" s="13"/>
      <c r="U103" s="11"/>
      <c r="V103" s="2">
        <v>0.49320000000000003</v>
      </c>
      <c r="W103" s="2">
        <v>0.38083</v>
      </c>
      <c r="X103" s="2">
        <v>0.22823000000000002</v>
      </c>
      <c r="Y103" s="2">
        <v>0.11588</v>
      </c>
      <c r="Z103" s="2">
        <v>5.4600000000000003E-2</v>
      </c>
      <c r="AA103" s="2">
        <v>0.47554999999999997</v>
      </c>
      <c r="AB103" s="2">
        <v>0.36162</v>
      </c>
      <c r="AC103" s="2">
        <v>0.20864000000000002</v>
      </c>
      <c r="AD103" s="2">
        <v>9.9250000000000005E-2</v>
      </c>
      <c r="AE103" s="2">
        <v>4.3570000000000005E-2</v>
      </c>
    </row>
    <row r="104" spans="1:31" x14ac:dyDescent="0.2">
      <c r="A104" s="16">
        <v>2007</v>
      </c>
      <c r="B104" s="301">
        <f>'TD2'!B104</f>
        <v>0.48576784133911133</v>
      </c>
      <c r="C104" s="483">
        <f>'TD2'!I104</f>
        <v>8.5287690162658691E-2</v>
      </c>
      <c r="D104" s="484">
        <f>'TD2'!P104</f>
        <v>0.40048015117645264</v>
      </c>
      <c r="E104" s="295">
        <f>TD2b!B104</f>
        <v>0.51423215866088867</v>
      </c>
      <c r="F104" s="14">
        <f>TD2b!I104</f>
        <v>0.39963456988334656</v>
      </c>
      <c r="G104" s="295">
        <f>TD2b!P104</f>
        <v>0.24243783950805664</v>
      </c>
      <c r="H104" s="14">
        <f>TD2c!B104</f>
        <v>0.19885076582431793</v>
      </c>
      <c r="I104" s="14">
        <f>TD2c!I104</f>
        <v>0.12629571557044983</v>
      </c>
      <c r="J104" s="14">
        <f>TD2c!P104</f>
        <v>6.1911758035421371E-2</v>
      </c>
      <c r="K104" s="934">
        <v>2.9014339943523416E-2</v>
      </c>
      <c r="L104" s="53">
        <f t="shared" si="8"/>
        <v>0.27179431915283203</v>
      </c>
      <c r="M104" s="13">
        <f t="shared" si="9"/>
        <v>0.11459758877754211</v>
      </c>
      <c r="N104" s="13">
        <f t="shared" si="9"/>
        <v>0.15719673037528992</v>
      </c>
      <c r="O104" s="13">
        <f t="shared" si="6"/>
        <v>0.11614212393760681</v>
      </c>
      <c r="P104" s="13">
        <f t="shared" si="7"/>
        <v>4.3587073683738708E-2</v>
      </c>
      <c r="Q104" s="13">
        <f t="shared" si="7"/>
        <v>7.2555050253868103E-2</v>
      </c>
      <c r="R104" s="13">
        <f t="shared" si="7"/>
        <v>6.4383957535028458E-2</v>
      </c>
      <c r="S104" s="12">
        <f t="shared" si="5"/>
        <v>3.2897418091897959E-2</v>
      </c>
      <c r="T104" s="13"/>
      <c r="U104" s="11"/>
      <c r="V104" s="2">
        <v>0.49740000000000001</v>
      </c>
      <c r="W104" s="2">
        <v>0.38667999999999997</v>
      </c>
      <c r="X104" s="2">
        <v>0.23502999999999999</v>
      </c>
      <c r="Y104" s="2">
        <v>0.12275</v>
      </c>
      <c r="Z104" s="2">
        <v>6.0359999999999997E-2</v>
      </c>
      <c r="AA104" s="2">
        <v>0.48027000000000003</v>
      </c>
      <c r="AB104" s="2">
        <v>0.36792999999999998</v>
      </c>
      <c r="AC104" s="2">
        <v>0.21513000000000002</v>
      </c>
      <c r="AD104" s="2">
        <v>0.10490000000000001</v>
      </c>
      <c r="AE104" s="2">
        <v>4.7710000000000002E-2</v>
      </c>
    </row>
    <row r="105" spans="1:31" x14ac:dyDescent="0.2">
      <c r="A105" s="16">
        <v>2008</v>
      </c>
      <c r="B105" s="301">
        <f>'TD2'!B105</f>
        <v>0.50123181939125061</v>
      </c>
      <c r="C105" s="483">
        <f>'TD2'!I105</f>
        <v>8.1061720848083496E-2</v>
      </c>
      <c r="D105" s="484">
        <f>'TD2'!P105</f>
        <v>0.42017009854316711</v>
      </c>
      <c r="E105" s="295">
        <f>TD2b!B105</f>
        <v>0.49876818060874939</v>
      </c>
      <c r="F105" s="14">
        <f>TD2b!I105</f>
        <v>0.37800502777099609</v>
      </c>
      <c r="G105" s="295">
        <f>TD2b!P105</f>
        <v>0.21634434163570404</v>
      </c>
      <c r="H105" s="14">
        <f>TD2c!B105</f>
        <v>0.17427489161491394</v>
      </c>
      <c r="I105" s="14">
        <f>TD2c!I105</f>
        <v>0.10730525106191635</v>
      </c>
      <c r="J105" s="14">
        <f>TD2c!P105</f>
        <v>5.1762189716100693E-2</v>
      </c>
      <c r="K105" s="934">
        <v>2.2441097919203169E-2</v>
      </c>
      <c r="L105" s="53">
        <f t="shared" si="8"/>
        <v>0.28242383897304535</v>
      </c>
      <c r="M105" s="13">
        <f t="shared" si="9"/>
        <v>0.1207631528377533</v>
      </c>
      <c r="N105" s="13">
        <f t="shared" si="9"/>
        <v>0.16166068613529205</v>
      </c>
      <c r="O105" s="13">
        <f t="shared" si="6"/>
        <v>0.10903909057378769</v>
      </c>
      <c r="P105" s="13">
        <f t="shared" si="7"/>
        <v>4.20694500207901E-2</v>
      </c>
      <c r="Q105" s="13">
        <f t="shared" si="7"/>
        <v>6.6969640552997589E-2</v>
      </c>
      <c r="R105" s="13">
        <f t="shared" si="7"/>
        <v>5.5543061345815659E-2</v>
      </c>
      <c r="S105" s="12">
        <f t="shared" si="5"/>
        <v>2.9321091796897524E-2</v>
      </c>
      <c r="T105" s="13"/>
      <c r="U105" s="11"/>
      <c r="V105" s="2">
        <v>0.48228000000000004</v>
      </c>
      <c r="W105" s="2">
        <v>0.36520000000000002</v>
      </c>
      <c r="X105" s="2">
        <v>0.20946000000000001</v>
      </c>
      <c r="Y105" s="2">
        <v>0.10400000000000001</v>
      </c>
      <c r="Z105" s="2">
        <v>5.0339999999999996E-2</v>
      </c>
      <c r="AA105" s="2">
        <v>0.46973999999999999</v>
      </c>
      <c r="AB105" s="2">
        <v>0.35202</v>
      </c>
      <c r="AC105" s="2">
        <v>0.19574000000000003</v>
      </c>
      <c r="AD105" s="2">
        <v>9.1249999999999998E-2</v>
      </c>
      <c r="AE105" s="2">
        <v>4.0970000000000006E-2</v>
      </c>
    </row>
    <row r="106" spans="1:31" x14ac:dyDescent="0.2">
      <c r="A106" s="20">
        <v>2009</v>
      </c>
      <c r="B106" s="302">
        <f>'TD2'!B106</f>
        <v>0.5157260000705719</v>
      </c>
      <c r="C106" s="487">
        <f>'TD2'!I106</f>
        <v>7.5507700443267822E-2</v>
      </c>
      <c r="D106" s="488">
        <f>'TD2'!P106</f>
        <v>0.44021829962730408</v>
      </c>
      <c r="E106" s="296">
        <f>TD2b!B106</f>
        <v>0.4842739999294281</v>
      </c>
      <c r="F106" s="19">
        <f>TD2b!I106</f>
        <v>0.35643655061721802</v>
      </c>
      <c r="G106" s="296">
        <f>TD2b!P106</f>
        <v>0.18904638290405273</v>
      </c>
      <c r="H106" s="19">
        <f>TD2c!B106</f>
        <v>0.14774537086486816</v>
      </c>
      <c r="I106" s="19">
        <f>TD2c!I106</f>
        <v>8.6246736347675323E-2</v>
      </c>
      <c r="J106" s="19">
        <f>TD2c!P106</f>
        <v>4.0406953543424606E-2</v>
      </c>
      <c r="K106" s="1180">
        <v>1.7826899252670132E-2</v>
      </c>
      <c r="L106" s="54">
        <f t="shared" si="8"/>
        <v>0.29522761702537537</v>
      </c>
      <c r="M106" s="18">
        <f t="shared" si="9"/>
        <v>0.12783744931221008</v>
      </c>
      <c r="N106" s="18">
        <f t="shared" si="9"/>
        <v>0.16739016771316528</v>
      </c>
      <c r="O106" s="18">
        <f t="shared" si="6"/>
        <v>0.10279964655637741</v>
      </c>
      <c r="P106" s="18">
        <f t="shared" si="7"/>
        <v>4.130101203918457E-2</v>
      </c>
      <c r="Q106" s="18">
        <f t="shared" si="7"/>
        <v>6.1498634517192841E-2</v>
      </c>
      <c r="R106" s="18">
        <f t="shared" si="7"/>
        <v>4.5839782804250717E-2</v>
      </c>
      <c r="S106" s="17">
        <f t="shared" si="5"/>
        <v>2.2580054290754475E-2</v>
      </c>
      <c r="T106" s="13"/>
      <c r="U106" s="11"/>
      <c r="V106" s="2">
        <v>0.46502000000000004</v>
      </c>
      <c r="W106" s="2">
        <v>0.34112999999999999</v>
      </c>
      <c r="X106" s="2">
        <v>0.18118999999999999</v>
      </c>
      <c r="Y106" s="2">
        <v>8.2949999999999996E-2</v>
      </c>
      <c r="Z106" s="2">
        <v>3.8940000000000002E-2</v>
      </c>
      <c r="AA106" s="2">
        <v>0.45851999999999998</v>
      </c>
      <c r="AB106" s="2">
        <v>0.33438000000000001</v>
      </c>
      <c r="AC106" s="2">
        <v>0.17478000000000002</v>
      </c>
      <c r="AD106" s="2">
        <v>7.6730000000000007E-2</v>
      </c>
      <c r="AE106" s="2">
        <v>3.4360000000000002E-2</v>
      </c>
    </row>
    <row r="107" spans="1:31" x14ac:dyDescent="0.2">
      <c r="A107" s="16">
        <v>2010</v>
      </c>
      <c r="B107" s="301">
        <f>'TD2'!B107</f>
        <v>0.50101634860038757</v>
      </c>
      <c r="C107" s="483">
        <f>'TD2'!I107</f>
        <v>7.2026968002319336E-2</v>
      </c>
      <c r="D107" s="484">
        <f>'TD2'!P107</f>
        <v>0.42898938059806824</v>
      </c>
      <c r="E107" s="295">
        <f>TD2b!B107</f>
        <v>0.49898365139961243</v>
      </c>
      <c r="F107" s="14">
        <f>TD2b!I107</f>
        <v>0.37304592132568359</v>
      </c>
      <c r="G107" s="295">
        <f>TD2b!P107</f>
        <v>0.20620144903659821</v>
      </c>
      <c r="H107" s="14">
        <f>TD2c!B107</f>
        <v>0.1642225980758667</v>
      </c>
      <c r="I107" s="14">
        <f>TD2c!I107</f>
        <v>9.9640920758247375E-2</v>
      </c>
      <c r="J107" s="14">
        <f>TD2c!P107</f>
        <v>4.8774581402540207E-2</v>
      </c>
      <c r="K107" s="934">
        <v>1.9497313577663312E-2</v>
      </c>
      <c r="L107" s="53">
        <f t="shared" si="8"/>
        <v>0.29278220236301422</v>
      </c>
      <c r="M107" s="13">
        <f t="shared" si="9"/>
        <v>0.12593773007392883</v>
      </c>
      <c r="N107" s="13">
        <f t="shared" si="9"/>
        <v>0.16684447228908539</v>
      </c>
      <c r="O107" s="13">
        <f t="shared" si="6"/>
        <v>0.10656052827835083</v>
      </c>
      <c r="P107" s="13">
        <f t="shared" si="7"/>
        <v>4.1978850960731506E-2</v>
      </c>
      <c r="Q107" s="13">
        <f t="shared" si="7"/>
        <v>6.4581677317619324E-2</v>
      </c>
      <c r="R107" s="13">
        <f t="shared" si="7"/>
        <v>5.0866339355707169E-2</v>
      </c>
      <c r="S107" s="12">
        <f t="shared" si="5"/>
        <v>2.9277267824876895E-2</v>
      </c>
      <c r="T107" s="13"/>
      <c r="U107" s="11"/>
      <c r="V107" s="2">
        <v>0.48042999999999997</v>
      </c>
      <c r="W107" s="2">
        <v>0.35851999999999995</v>
      </c>
      <c r="X107" s="2">
        <v>0.19863</v>
      </c>
      <c r="Y107" s="2">
        <v>9.6579999999999999E-2</v>
      </c>
      <c r="Z107" s="2">
        <v>4.7789999999999999E-2</v>
      </c>
      <c r="AA107" s="2">
        <v>0.47076999999999997</v>
      </c>
      <c r="AB107" s="2">
        <v>0.34836</v>
      </c>
      <c r="AC107" s="2">
        <v>0.18827000000000002</v>
      </c>
      <c r="AD107" s="2">
        <v>8.6389999999999995E-2</v>
      </c>
      <c r="AE107" s="2">
        <v>3.9300000000000002E-2</v>
      </c>
    </row>
    <row r="108" spans="1:31" x14ac:dyDescent="0.2">
      <c r="A108" s="16">
        <v>2011</v>
      </c>
      <c r="B108" s="301">
        <f>'TD2'!B108</f>
        <v>0.49820452928543091</v>
      </c>
      <c r="C108" s="483">
        <f>'TD2'!I108</f>
        <v>7.1172714233398438E-2</v>
      </c>
      <c r="D108" s="484">
        <f>'TD2'!P108</f>
        <v>0.42703181505203247</v>
      </c>
      <c r="E108" s="295">
        <f>TD2b!B108</f>
        <v>0.50179547071456909</v>
      </c>
      <c r="F108" s="14">
        <f>TD2b!I108</f>
        <v>0.37495797872543335</v>
      </c>
      <c r="G108" s="295">
        <f>TD2b!P108</f>
        <v>0.2048734724521637</v>
      </c>
      <c r="H108" s="14">
        <f>TD2c!B108</f>
        <v>0.16194464266300201</v>
      </c>
      <c r="I108" s="14">
        <f>TD2c!I108</f>
        <v>9.6465587615966797E-2</v>
      </c>
      <c r="J108" s="14">
        <f>TD2c!P108</f>
        <v>4.5028362423181534E-2</v>
      </c>
      <c r="K108" s="934">
        <v>1.8358254341168688E-2</v>
      </c>
      <c r="L108" s="53">
        <f t="shared" si="8"/>
        <v>0.2969219982624054</v>
      </c>
      <c r="M108" s="13">
        <f t="shared" si="9"/>
        <v>0.12683749198913574</v>
      </c>
      <c r="N108" s="13">
        <f t="shared" si="9"/>
        <v>0.17008450627326965</v>
      </c>
      <c r="O108" s="13">
        <f t="shared" si="6"/>
        <v>0.1084078848361969</v>
      </c>
      <c r="P108" s="13">
        <f t="shared" si="7"/>
        <v>4.2928829789161682E-2</v>
      </c>
      <c r="Q108" s="13">
        <f t="shared" si="7"/>
        <v>6.5479055047035217E-2</v>
      </c>
      <c r="R108" s="13">
        <f t="shared" si="7"/>
        <v>5.1437225192785263E-2</v>
      </c>
      <c r="S108" s="12">
        <f t="shared" si="5"/>
        <v>2.6670108082012846E-2</v>
      </c>
      <c r="T108" s="13"/>
      <c r="U108" s="11"/>
      <c r="V108" s="2">
        <v>0.48127999999999999</v>
      </c>
      <c r="W108" s="2">
        <v>0.35885</v>
      </c>
      <c r="X108" s="2">
        <v>0.19646999999999998</v>
      </c>
      <c r="Y108" s="2">
        <v>9.2660000000000006E-2</v>
      </c>
      <c r="Z108" s="2">
        <v>4.3220000000000001E-2</v>
      </c>
      <c r="AA108" s="2">
        <v>0.47409999999999997</v>
      </c>
      <c r="AB108" s="2">
        <v>0.35119999999999996</v>
      </c>
      <c r="AC108" s="2">
        <v>0.18845999999999999</v>
      </c>
      <c r="AD108" s="2">
        <v>8.4540000000000004E-2</v>
      </c>
      <c r="AE108" s="2">
        <v>3.7450000000000004E-2</v>
      </c>
    </row>
    <row r="109" spans="1:31" x14ac:dyDescent="0.2">
      <c r="A109" s="16">
        <v>2012</v>
      </c>
      <c r="B109" s="301">
        <f>'TD2'!B109</f>
        <v>0.47488957643508911</v>
      </c>
      <c r="C109" s="483">
        <f>'TD2'!I109</f>
        <v>6.874006986618042E-2</v>
      </c>
      <c r="D109" s="484">
        <f>'TD2'!P109</f>
        <v>0.40614950656890869</v>
      </c>
      <c r="E109" s="295">
        <f>TD2b!B109</f>
        <v>0.52511042356491089</v>
      </c>
      <c r="F109" s="14">
        <f>TD2b!I109</f>
        <v>0.40310487151145935</v>
      </c>
      <c r="G109" s="295">
        <f>TD2b!P109</f>
        <v>0.23717096447944641</v>
      </c>
      <c r="H109" s="14">
        <f>TD2c!B109</f>
        <v>0.19278800487518311</v>
      </c>
      <c r="I109" s="14">
        <f>TD2c!I109</f>
        <v>0.12122612446546555</v>
      </c>
      <c r="J109" s="14">
        <f>TD2c!P109</f>
        <v>6.0119751840829849E-2</v>
      </c>
      <c r="K109" s="934">
        <v>2.6129918428461043E-2</v>
      </c>
      <c r="L109" s="53">
        <f t="shared" si="8"/>
        <v>0.28793945908546448</v>
      </c>
      <c r="M109" s="13">
        <f t="shared" si="9"/>
        <v>0.12200555205345154</v>
      </c>
      <c r="N109" s="13">
        <f t="shared" si="9"/>
        <v>0.16593390703201294</v>
      </c>
      <c r="O109" s="13">
        <f t="shared" si="6"/>
        <v>0.11594484001398087</v>
      </c>
      <c r="P109" s="13">
        <f t="shared" si="7"/>
        <v>4.4382959604263306E-2</v>
      </c>
      <c r="Q109" s="13">
        <f t="shared" si="7"/>
        <v>7.156188040971756E-2</v>
      </c>
      <c r="R109" s="13">
        <f t="shared" si="7"/>
        <v>6.1106372624635696E-2</v>
      </c>
      <c r="S109" s="12">
        <f t="shared" si="5"/>
        <v>3.3989833412368803E-2</v>
      </c>
      <c r="T109" s="13"/>
      <c r="U109" s="11"/>
      <c r="V109" s="2">
        <v>0.50601999999999991</v>
      </c>
      <c r="W109" s="2">
        <v>0.38819000000000004</v>
      </c>
      <c r="X109" s="2">
        <v>0.22827999999999998</v>
      </c>
      <c r="Y109" s="2">
        <v>0.11712</v>
      </c>
      <c r="Z109" s="2">
        <v>5.8110000000000002E-2</v>
      </c>
      <c r="AA109" s="2">
        <v>0.49182000000000003</v>
      </c>
      <c r="AB109" s="2">
        <v>0.37319999999999998</v>
      </c>
      <c r="AC109" s="2">
        <v>0.2122</v>
      </c>
      <c r="AD109" s="2">
        <v>0.1011</v>
      </c>
      <c r="AE109" s="2">
        <v>4.5250000000000005E-2</v>
      </c>
    </row>
    <row r="110" spans="1:31" x14ac:dyDescent="0.2">
      <c r="A110" s="16">
        <v>2013</v>
      </c>
      <c r="B110" s="301">
        <f>'TD2'!B110</f>
        <v>0.48997867107391357</v>
      </c>
      <c r="C110" s="483">
        <f>'TD2'!I110</f>
        <v>6.6446661949157715E-2</v>
      </c>
      <c r="D110" s="484">
        <f>'TD2'!P110</f>
        <v>0.42353200912475586</v>
      </c>
      <c r="E110" s="295">
        <f>TD2b!B110</f>
        <v>0.51002132892608643</v>
      </c>
      <c r="F110" s="14">
        <f>TD2b!I110</f>
        <v>0.38309076428413391</v>
      </c>
      <c r="G110" s="295">
        <f>TD2b!P110</f>
        <v>0.20988261699676514</v>
      </c>
      <c r="H110" s="14">
        <f>TD2c!B110</f>
        <v>0.16583874821662903</v>
      </c>
      <c r="I110" s="14">
        <f>TD2c!I110</f>
        <v>9.8362311720848083E-2</v>
      </c>
      <c r="J110" s="14">
        <f>TD2c!P110</f>
        <v>4.5730184763669968E-2</v>
      </c>
      <c r="K110" s="934">
        <v>1.8025393219125371E-2</v>
      </c>
      <c r="L110" s="53">
        <f t="shared" si="8"/>
        <v>0.30013871192932129</v>
      </c>
      <c r="M110" s="13">
        <f t="shared" si="9"/>
        <v>0.12693056464195251</v>
      </c>
      <c r="N110" s="13">
        <f t="shared" si="9"/>
        <v>0.17320814728736877</v>
      </c>
      <c r="O110" s="13">
        <f t="shared" si="6"/>
        <v>0.11152030527591705</v>
      </c>
      <c r="P110" s="13">
        <f t="shared" ref="P110:R110" si="10">G110-H110</f>
        <v>4.4043868780136108E-2</v>
      </c>
      <c r="Q110" s="13">
        <f t="shared" si="10"/>
        <v>6.7476436495780945E-2</v>
      </c>
      <c r="R110" s="13">
        <f t="shared" si="10"/>
        <v>5.2632126957178116E-2</v>
      </c>
      <c r="S110" s="12">
        <f t="shared" si="5"/>
        <v>2.7704791544544596E-2</v>
      </c>
      <c r="T110" s="13"/>
      <c r="U110" s="11"/>
      <c r="V110" s="2">
        <v>0.48633000000000004</v>
      </c>
      <c r="W110" s="2">
        <v>0.3644</v>
      </c>
      <c r="X110" s="2">
        <v>0.20006000000000002</v>
      </c>
      <c r="Y110" s="2">
        <v>9.4309999999999991E-2</v>
      </c>
      <c r="Z110" s="2">
        <v>4.4660000000000005E-2</v>
      </c>
      <c r="AA110" s="2">
        <v>0.47609000000000001</v>
      </c>
      <c r="AB110" s="2">
        <v>0.35369</v>
      </c>
      <c r="AC110" s="2">
        <v>0.18914999999999998</v>
      </c>
      <c r="AD110" s="2">
        <v>8.4499999999999992E-2</v>
      </c>
      <c r="AE110" s="2">
        <v>3.6909999999999998E-2</v>
      </c>
    </row>
    <row r="111" spans="1:31" x14ac:dyDescent="0.2">
      <c r="A111" s="16">
        <v>2014</v>
      </c>
      <c r="B111" s="301">
        <f>'TD2'!B111</f>
        <v>0.4773859977722168</v>
      </c>
      <c r="C111" s="483">
        <f>'TD2'!I111</f>
        <v>6.5843105316162109E-2</v>
      </c>
      <c r="D111" s="484">
        <f>'TD2'!P111</f>
        <v>0.41154289245605469</v>
      </c>
      <c r="E111" s="295">
        <f>TD2b!B111</f>
        <v>0.5226140022277832</v>
      </c>
      <c r="F111" s="14">
        <f>TD2b!I111</f>
        <v>0.39821785688400269</v>
      </c>
      <c r="G111" s="295">
        <f>TD2b!P111</f>
        <v>0.22566208243370056</v>
      </c>
      <c r="H111" s="14">
        <f>TD2c!B111</f>
        <v>0.18043410778045654</v>
      </c>
      <c r="I111" s="14">
        <f>TD2c!I111</f>
        <v>0.10950795561075211</v>
      </c>
      <c r="J111" s="14">
        <f>TD2c!P111</f>
        <v>5.2172679454088211E-2</v>
      </c>
      <c r="K111" s="934">
        <v>2.0726944395055756E-2</v>
      </c>
      <c r="L111" s="53">
        <f t="shared" ref="L111:L113" si="11">E111-G111</f>
        <v>0.29695191979408264</v>
      </c>
      <c r="M111" s="13">
        <f t="shared" ref="M111:M113" si="12">E111-F111</f>
        <v>0.12439614534378052</v>
      </c>
      <c r="N111" s="13">
        <f t="shared" ref="N111:N113" si="13">F111-G111</f>
        <v>0.17255577445030212</v>
      </c>
      <c r="O111" s="13">
        <f t="shared" ref="O111:O113" si="14">G111-I111</f>
        <v>0.11615412682294846</v>
      </c>
      <c r="P111" s="13">
        <f t="shared" ref="P111:P113" si="15">G111-H111</f>
        <v>4.5227974653244019E-2</v>
      </c>
      <c r="Q111" s="13">
        <f t="shared" ref="Q111:Q113" si="16">H111-I111</f>
        <v>7.0926152169704437E-2</v>
      </c>
      <c r="R111" s="13">
        <f t="shared" ref="R111:R113" si="17">I111-J111</f>
        <v>5.7335276156663895E-2</v>
      </c>
      <c r="S111" s="12">
        <f t="shared" si="5"/>
        <v>3.1445735059032455E-2</v>
      </c>
      <c r="T111" s="13"/>
      <c r="U111" s="11"/>
      <c r="V111" s="2">
        <v>0.49862000000000001</v>
      </c>
      <c r="W111" s="2">
        <v>0.37909999999999999</v>
      </c>
      <c r="X111" s="2">
        <v>0.2152</v>
      </c>
      <c r="Y111" s="2">
        <v>0.10571</v>
      </c>
      <c r="Z111" s="2">
        <v>5.126E-2</v>
      </c>
      <c r="AA111" s="2">
        <v>0.48208000000000001</v>
      </c>
      <c r="AB111" s="2">
        <v>0.36234</v>
      </c>
      <c r="AC111" s="2">
        <v>0.19872000000000001</v>
      </c>
      <c r="AD111" s="2">
        <v>9.0990000000000001E-2</v>
      </c>
      <c r="AE111" s="2">
        <v>3.993E-2</v>
      </c>
    </row>
    <row r="112" spans="1:31" x14ac:dyDescent="0.2">
      <c r="A112" s="16">
        <v>2015</v>
      </c>
      <c r="B112" s="301">
        <f>'TD2'!B112</f>
        <v>0.47674542665481567</v>
      </c>
      <c r="C112" s="483">
        <f>'TD2'!I112</f>
        <v>6.6433310508728027E-2</v>
      </c>
      <c r="D112" s="484">
        <f>'TD2'!P112</f>
        <v>0.41031211614608765</v>
      </c>
      <c r="E112" s="295">
        <f>TD2b!B112</f>
        <v>0.52325457334518433</v>
      </c>
      <c r="F112" s="14">
        <f>TD2b!I112</f>
        <v>0.3989410400390625</v>
      </c>
      <c r="G112" s="295">
        <f>TD2b!P112</f>
        <v>0.22614854574203491</v>
      </c>
      <c r="H112" s="14">
        <f>TD2c!B112</f>
        <v>0.18093647062778473</v>
      </c>
      <c r="I112" s="14">
        <f>TD2c!I112</f>
        <v>0.10972566902637482</v>
      </c>
      <c r="J112" s="14">
        <f>TD2c!P112</f>
        <v>5.1835145801305771E-2</v>
      </c>
      <c r="K112" s="934">
        <v>2.0688159967965743E-2</v>
      </c>
      <c r="L112" s="53">
        <f t="shared" si="11"/>
        <v>0.29710602760314941</v>
      </c>
      <c r="M112" s="13">
        <f t="shared" si="12"/>
        <v>0.12431353330612183</v>
      </c>
      <c r="N112" s="13">
        <f t="shared" si="13"/>
        <v>0.17279249429702759</v>
      </c>
      <c r="O112" s="13">
        <f t="shared" si="14"/>
        <v>0.1164228767156601</v>
      </c>
      <c r="P112" s="13">
        <f t="shared" si="15"/>
        <v>4.5212075114250183E-2</v>
      </c>
      <c r="Q112" s="13">
        <f t="shared" si="16"/>
        <v>7.1210801601409912E-2</v>
      </c>
      <c r="R112" s="13">
        <f t="shared" si="17"/>
        <v>5.7890523225069046E-2</v>
      </c>
      <c r="S112" s="12">
        <f t="shared" si="5"/>
        <v>3.1146985833340027E-2</v>
      </c>
      <c r="T112" s="13"/>
      <c r="U112" s="11"/>
      <c r="V112" s="2">
        <v>0.49991999999999998</v>
      </c>
      <c r="W112" s="2">
        <v>0.38034999999999997</v>
      </c>
      <c r="X112" s="2">
        <v>0.21592</v>
      </c>
      <c r="Y112" s="2">
        <v>0.10608000000000001</v>
      </c>
      <c r="Z112" s="2">
        <v>5.1159999999999997E-2</v>
      </c>
      <c r="AA112" s="2">
        <v>0.48200999999999999</v>
      </c>
      <c r="AB112" s="2">
        <v>0.36263000000000001</v>
      </c>
      <c r="AC112" s="2">
        <v>0.19821000000000003</v>
      </c>
      <c r="AD112" s="2">
        <v>8.9730000000000004E-2</v>
      </c>
      <c r="AE112" s="2">
        <v>3.8730000000000001E-2</v>
      </c>
    </row>
    <row r="113" spans="1:31" x14ac:dyDescent="0.2">
      <c r="A113" s="16">
        <v>2016</v>
      </c>
      <c r="B113" s="301">
        <f>'TD2'!B113</f>
        <v>0.48215091228485107</v>
      </c>
      <c r="C113" s="483">
        <f>'TD2'!I113</f>
        <v>6.6961824893951416E-2</v>
      </c>
      <c r="D113" s="484">
        <f>'TD2'!P113</f>
        <v>0.41518908739089966</v>
      </c>
      <c r="E113" s="295">
        <f>TD2b!B113</f>
        <v>0.51784908771514893</v>
      </c>
      <c r="F113" s="14">
        <f>TD2b!I113</f>
        <v>0.39192494750022888</v>
      </c>
      <c r="G113" s="295">
        <f>TD2b!P113</f>
        <v>0.21792280673980713</v>
      </c>
      <c r="H113" s="14">
        <f>TD2c!B113</f>
        <v>0.17323373258113861</v>
      </c>
      <c r="I113" s="14">
        <f>TD2c!I113</f>
        <v>0.1037137359380722</v>
      </c>
      <c r="J113" s="14">
        <f>TD2c!P113</f>
        <v>4.8766933381557465E-2</v>
      </c>
      <c r="K113" s="934">
        <v>1.9180921881130308E-2</v>
      </c>
      <c r="L113" s="53">
        <f t="shared" si="11"/>
        <v>0.2999262809753418</v>
      </c>
      <c r="M113" s="13">
        <f t="shared" si="12"/>
        <v>0.12592414021492004</v>
      </c>
      <c r="N113" s="13">
        <f t="shared" si="13"/>
        <v>0.17400214076042175</v>
      </c>
      <c r="O113" s="13">
        <f t="shared" si="14"/>
        <v>0.11420907080173492</v>
      </c>
      <c r="P113" s="13">
        <f t="shared" si="15"/>
        <v>4.4689074158668518E-2</v>
      </c>
      <c r="Q113" s="13">
        <f t="shared" si="16"/>
        <v>6.9519996643066406E-2</v>
      </c>
      <c r="R113" s="13">
        <f t="shared" si="17"/>
        <v>5.494680255651474E-2</v>
      </c>
      <c r="S113" s="12">
        <f t="shared" si="5"/>
        <v>2.9586011500427157E-2</v>
      </c>
      <c r="T113" s="13"/>
      <c r="U113" s="11"/>
      <c r="V113" s="2">
        <v>0.49530999999999997</v>
      </c>
      <c r="W113" s="2">
        <v>0.37380000000000002</v>
      </c>
      <c r="X113" s="2">
        <v>0.20699000000000001</v>
      </c>
      <c r="Y113" s="2">
        <v>9.8760000000000001E-2</v>
      </c>
      <c r="Z113" s="2">
        <v>4.6689999999999995E-2</v>
      </c>
      <c r="AA113" s="2">
        <v>0.48137999999999997</v>
      </c>
      <c r="AB113" s="2">
        <v>0.35976999999999998</v>
      </c>
      <c r="AC113" s="2">
        <v>0.19268000000000002</v>
      </c>
      <c r="AD113" s="2">
        <v>8.5290000000000005E-2</v>
      </c>
      <c r="AE113" s="2">
        <v>3.6600000000000001E-2</v>
      </c>
    </row>
    <row r="114" spans="1:31" x14ac:dyDescent="0.2">
      <c r="A114" s="16">
        <v>2017</v>
      </c>
      <c r="B114" s="301">
        <f>'TD2'!B114</f>
        <v>0.46110743284225464</v>
      </c>
      <c r="C114" s="483">
        <f>'TD2'!I114</f>
        <v>5.0374150276184082E-2</v>
      </c>
      <c r="D114" s="484">
        <f>'TD2'!P114</f>
        <v>0.41073328256607056</v>
      </c>
      <c r="E114" s="295">
        <f>TD2b!B114</f>
        <v>0.53889256715774536</v>
      </c>
      <c r="F114" s="14">
        <f>TD2b!I114</f>
        <v>0.41303190588951111</v>
      </c>
      <c r="G114" s="295">
        <f>TD2b!P114</f>
        <v>0.23695403337478638</v>
      </c>
      <c r="H114" s="14">
        <f>TD2c!B114</f>
        <v>0.18991123139858246</v>
      </c>
      <c r="I114" s="14">
        <f>TD2c!I114</f>
        <v>0.11674568057060242</v>
      </c>
      <c r="J114" s="14">
        <f>TD2c!P114</f>
        <v>5.7484183460474014E-2</v>
      </c>
      <c r="K114" s="934">
        <v>2.4798448800598186E-2</v>
      </c>
      <c r="L114" s="53">
        <f t="shared" ref="L114:L116" si="18">E114-G114</f>
        <v>0.30193853378295898</v>
      </c>
      <c r="M114" s="13">
        <f t="shared" ref="M114:M116" si="19">E114-F114</f>
        <v>0.12586066126823425</v>
      </c>
      <c r="N114" s="13">
        <f t="shared" ref="N114:N116" si="20">F114-G114</f>
        <v>0.17607787251472473</v>
      </c>
      <c r="O114" s="13">
        <f t="shared" ref="O114:O116" si="21">G114-I114</f>
        <v>0.12020835280418396</v>
      </c>
      <c r="P114" s="13">
        <f t="shared" ref="P114:P116" si="22">G114-H114</f>
        <v>4.7042801976203918E-2</v>
      </c>
      <c r="Q114" s="13">
        <f t="shared" ref="Q114:Q116" si="23">H114-I114</f>
        <v>7.3165550827980042E-2</v>
      </c>
      <c r="R114" s="13">
        <f t="shared" ref="R114:R116" si="24">I114-J114</f>
        <v>5.9261497110128403E-2</v>
      </c>
      <c r="S114" s="12">
        <f t="shared" si="5"/>
        <v>3.2685734659875829E-2</v>
      </c>
      <c r="T114" s="13"/>
      <c r="U114" s="11"/>
      <c r="V114" s="2">
        <v>0.50566</v>
      </c>
      <c r="W114" s="2">
        <v>0.38600999999999996</v>
      </c>
      <c r="X114" s="2">
        <v>0.21955</v>
      </c>
      <c r="Y114" s="2">
        <v>0.1085</v>
      </c>
      <c r="Z114" s="2">
        <v>5.2750000000000005E-2</v>
      </c>
      <c r="AA114" s="2">
        <v>0.48946000000000001</v>
      </c>
      <c r="AB114" s="2">
        <v>0.36981999999999998</v>
      </c>
      <c r="AC114" s="2">
        <v>0.20309000000000002</v>
      </c>
      <c r="AD114" s="2">
        <v>9.3039999999999998E-2</v>
      </c>
      <c r="AE114" s="2">
        <v>4.1319999999999996E-2</v>
      </c>
    </row>
    <row r="115" spans="1:31" x14ac:dyDescent="0.2">
      <c r="A115" s="16">
        <v>2018</v>
      </c>
      <c r="B115" s="301">
        <f>'TD2'!B115</f>
        <v>0.46175485849380493</v>
      </c>
      <c r="C115" s="483">
        <f>'TD2'!I115</f>
        <v>5.4028570652008057E-2</v>
      </c>
      <c r="D115" s="484">
        <f>'TD2'!P115</f>
        <v>0.40772628784179688</v>
      </c>
      <c r="E115" s="295">
        <f>TD2b!B115</f>
        <v>0.53824514150619507</v>
      </c>
      <c r="F115" s="14">
        <f>TD2b!I115</f>
        <v>0.4133867621421814</v>
      </c>
      <c r="G115" s="295">
        <f>TD2b!P115</f>
        <v>0.23682668805122375</v>
      </c>
      <c r="H115" s="14">
        <f>TD2c!B115</f>
        <v>0.18950127065181732</v>
      </c>
      <c r="I115" s="14">
        <f>TD2c!I115</f>
        <v>0.11580409109592438</v>
      </c>
      <c r="J115" s="14">
        <f>TD2c!P115</f>
        <v>5.5750515311956406E-2</v>
      </c>
      <c r="K115" s="934">
        <v>2.4279455077742589E-2</v>
      </c>
      <c r="L115" s="53">
        <f t="shared" si="18"/>
        <v>0.30141845345497131</v>
      </c>
      <c r="M115" s="13">
        <f t="shared" si="19"/>
        <v>0.12485837936401367</v>
      </c>
      <c r="N115" s="13">
        <f t="shared" si="20"/>
        <v>0.17656007409095764</v>
      </c>
      <c r="O115" s="13">
        <f t="shared" si="21"/>
        <v>0.12102259695529938</v>
      </c>
      <c r="P115" s="13">
        <f t="shared" si="22"/>
        <v>4.7325417399406433E-2</v>
      </c>
      <c r="Q115" s="13">
        <f t="shared" si="23"/>
        <v>7.3697179555892944E-2</v>
      </c>
      <c r="R115" s="13">
        <f t="shared" si="24"/>
        <v>6.0053575783967972E-2</v>
      </c>
      <c r="S115" s="12">
        <f t="shared" si="5"/>
        <v>3.1471060234213817E-2</v>
      </c>
      <c r="T115" s="13"/>
      <c r="U115" s="11"/>
      <c r="V115" s="2">
        <v>0.50472000000000006</v>
      </c>
      <c r="W115" s="2">
        <v>0.38604999999999995</v>
      </c>
      <c r="X115" s="2">
        <v>0.21959000000000001</v>
      </c>
      <c r="Y115" s="2">
        <v>0.10836999999999999</v>
      </c>
      <c r="Z115" s="2">
        <v>5.2039999999999996E-2</v>
      </c>
      <c r="AA115" s="2">
        <v>0.48947000000000002</v>
      </c>
      <c r="AB115" s="2">
        <v>0.37101000000000001</v>
      </c>
      <c r="AC115" s="2">
        <v>0.20412</v>
      </c>
      <c r="AD115" s="2">
        <v>9.3590000000000007E-2</v>
      </c>
      <c r="AE115" s="2">
        <v>4.1050000000000003E-2</v>
      </c>
    </row>
    <row r="116" spans="1:31" x14ac:dyDescent="0.2">
      <c r="A116" s="16">
        <v>2019</v>
      </c>
      <c r="B116" s="301">
        <f>'TD2'!B116</f>
        <v>0.46175485849380493</v>
      </c>
      <c r="C116" s="483">
        <f>'TD2'!I116</f>
        <v>5.4028570652008057E-2</v>
      </c>
      <c r="D116" s="484">
        <f>'TD2'!P116</f>
        <v>0.40772628784179688</v>
      </c>
      <c r="E116" s="295">
        <f>TD2b!B116</f>
        <v>0.53824514150619507</v>
      </c>
      <c r="F116" s="14">
        <f>TD2b!I116</f>
        <v>0.41338673233985901</v>
      </c>
      <c r="G116" s="295">
        <f>TD2b!P116</f>
        <v>0.23682667315006256</v>
      </c>
      <c r="H116" s="14">
        <f>TD2c!B116</f>
        <v>0.18950125575065613</v>
      </c>
      <c r="I116" s="14">
        <f>TD2c!I116</f>
        <v>0.1158081442117691</v>
      </c>
      <c r="J116" s="14">
        <f>TD2c!P116</f>
        <v>5.573992058634758E-2</v>
      </c>
      <c r="K116" s="934">
        <v>2.4188398666222893E-2</v>
      </c>
      <c r="L116" s="53">
        <f t="shared" si="18"/>
        <v>0.30141846835613251</v>
      </c>
      <c r="M116" s="13">
        <f t="shared" si="19"/>
        <v>0.12485840916633606</v>
      </c>
      <c r="N116" s="13">
        <f t="shared" si="20"/>
        <v>0.17656005918979645</v>
      </c>
      <c r="O116" s="13">
        <f t="shared" si="21"/>
        <v>0.12101852893829346</v>
      </c>
      <c r="P116" s="13">
        <f t="shared" si="22"/>
        <v>4.7325417399406433E-2</v>
      </c>
      <c r="Q116" s="13">
        <f t="shared" si="23"/>
        <v>7.3693111538887024E-2</v>
      </c>
      <c r="R116" s="13">
        <f t="shared" si="24"/>
        <v>6.0068223625421524E-2</v>
      </c>
      <c r="S116" s="12">
        <f>J116-K116</f>
        <v>3.1551521920124684E-2</v>
      </c>
      <c r="T116" s="13"/>
      <c r="U116" s="11"/>
      <c r="V116" s="2"/>
      <c r="W116" s="2"/>
      <c r="X116" s="2"/>
      <c r="Y116" s="2"/>
      <c r="Z116" s="2"/>
      <c r="AA116" s="2"/>
      <c r="AB116" s="2"/>
      <c r="AC116" s="2"/>
      <c r="AD116" s="2"/>
      <c r="AE116" s="2"/>
    </row>
    <row r="117" spans="1:31" ht="17" thickBot="1" x14ac:dyDescent="0.25">
      <c r="A117" s="10">
        <v>2020</v>
      </c>
      <c r="B117" s="1084"/>
      <c r="C117" s="1085"/>
      <c r="D117" s="1086"/>
      <c r="E117" s="1087"/>
      <c r="F117" s="1088"/>
      <c r="G117" s="1088"/>
      <c r="H117" s="1088"/>
      <c r="I117" s="1088"/>
      <c r="J117" s="1088"/>
      <c r="K117" s="1088"/>
      <c r="L117" s="1089"/>
      <c r="M117" s="1090"/>
      <c r="N117" s="1090"/>
      <c r="O117" s="1090"/>
      <c r="P117" s="1090"/>
      <c r="Q117" s="1090"/>
      <c r="R117" s="1090"/>
      <c r="S117" s="6"/>
      <c r="T117" s="13"/>
      <c r="V117" s="2"/>
      <c r="W117" s="2"/>
      <c r="X117" s="2"/>
      <c r="Y117" s="2"/>
      <c r="Z117" s="2"/>
      <c r="AA117" s="2"/>
      <c r="AB117" s="2"/>
      <c r="AC117" s="2"/>
      <c r="AD117" s="2"/>
      <c r="AE117" s="2"/>
    </row>
    <row r="118" spans="1:31" ht="17" thickTop="1" x14ac:dyDescent="0.2">
      <c r="B118" s="5"/>
      <c r="C118" s="5"/>
      <c r="D118" s="5"/>
      <c r="E118" s="5"/>
      <c r="F118" s="5"/>
      <c r="G118" s="5"/>
      <c r="H118" s="5"/>
      <c r="V118" s="2"/>
      <c r="W118" s="2"/>
      <c r="X118" s="2"/>
      <c r="Y118" s="2"/>
      <c r="Z118" s="2"/>
      <c r="AA118" s="2"/>
      <c r="AB118" s="2"/>
      <c r="AC118" s="2"/>
      <c r="AD118" s="2"/>
      <c r="AE118" s="2"/>
    </row>
    <row r="119" spans="1:31" x14ac:dyDescent="0.2">
      <c r="B119" s="5"/>
      <c r="C119" s="5"/>
      <c r="D119" s="5"/>
      <c r="E119" s="5"/>
      <c r="F119" s="5"/>
      <c r="G119" s="5"/>
      <c r="H119" s="5"/>
      <c r="V119" s="2"/>
      <c r="W119" s="2"/>
      <c r="X119" s="2"/>
      <c r="Y119" s="2"/>
      <c r="Z119" s="2"/>
      <c r="AA119" s="2"/>
      <c r="AB119" s="2"/>
      <c r="AC119" s="2"/>
      <c r="AD119" s="2"/>
      <c r="AE119" s="2"/>
    </row>
    <row r="120" spans="1:31" x14ac:dyDescent="0.2">
      <c r="V120" s="2"/>
      <c r="W120" s="2"/>
      <c r="X120" s="2"/>
      <c r="Y120" s="2"/>
      <c r="Z120" s="2"/>
      <c r="AA120" s="2"/>
      <c r="AB120" s="2"/>
      <c r="AC120" s="2"/>
      <c r="AD120" s="2"/>
      <c r="AE120" s="2"/>
    </row>
  </sheetData>
  <mergeCells count="13">
    <mergeCell ref="AE7:AE9"/>
    <mergeCell ref="V7:V9"/>
    <mergeCell ref="W7:W9"/>
    <mergeCell ref="X7:X9"/>
    <mergeCell ref="Y7:Y9"/>
    <mergeCell ref="AD7:AD9"/>
    <mergeCell ref="A4:S4"/>
    <mergeCell ref="B7:R7"/>
    <mergeCell ref="AA7:AA9"/>
    <mergeCell ref="AB7:AB9"/>
    <mergeCell ref="AC7:AC9"/>
    <mergeCell ref="Z7:Z9"/>
    <mergeCell ref="B8:S8"/>
  </mergeCells>
  <hyperlinks>
    <hyperlink ref="A1" location="Index!A1" display="Back to index" xr:uid="{00000000-0004-0000-41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7" tint="0.39997558519241921"/>
    <pageSetUpPr fitToPage="1"/>
  </sheetPr>
  <dimension ref="A1:AA119"/>
  <sheetViews>
    <sheetView workbookViewId="0">
      <pane xSplit="1" ySplit="9" topLeftCell="B61" activePane="bottomRight" state="frozen"/>
      <selection activeCell="D32" sqref="D32"/>
      <selection pane="topRight" activeCell="D32" sqref="D32"/>
      <selection pane="bottomLeft" activeCell="D32" sqref="D32"/>
      <selection pane="bottomRight" activeCell="I70" sqref="I70"/>
    </sheetView>
  </sheetViews>
  <sheetFormatPr baseColWidth="10" defaultColWidth="10.83203125" defaultRowHeight="16" x14ac:dyDescent="0.2"/>
  <cols>
    <col min="1" max="1" width="10.83203125" style="131"/>
    <col min="2" max="2" width="10.83203125" style="102"/>
    <col min="3" max="7" width="10.83203125" style="131" customWidth="1"/>
    <col min="8" max="8" width="10.83203125" style="131"/>
    <col min="9" max="15" width="10.83203125" style="102"/>
    <col min="16" max="22" width="11.5" style="1" customWidth="1"/>
    <col min="23" max="16384" width="10.83203125" style="102"/>
  </cols>
  <sheetData>
    <row r="1" spans="1:27" x14ac:dyDescent="0.2">
      <c r="A1" s="169" t="s">
        <v>37</v>
      </c>
      <c r="C1" s="197"/>
    </row>
    <row r="2" spans="1:27" x14ac:dyDescent="0.2">
      <c r="C2" s="197"/>
    </row>
    <row r="3" spans="1:27" ht="17" thickBot="1" x14ac:dyDescent="0.25"/>
    <row r="4" spans="1:27" s="130" customFormat="1" ht="25" customHeight="1" thickTop="1" x14ac:dyDescent="0.2">
      <c r="A4" s="1377" t="s">
        <v>603</v>
      </c>
      <c r="B4" s="1378"/>
      <c r="C4" s="1378"/>
      <c r="D4" s="1378"/>
      <c r="E4" s="1378"/>
      <c r="F4" s="1378"/>
      <c r="G4" s="1378"/>
      <c r="H4" s="1378"/>
      <c r="I4" s="1378"/>
      <c r="J4" s="1378"/>
      <c r="K4" s="1378"/>
      <c r="L4" s="1378"/>
      <c r="M4" s="1378"/>
      <c r="N4" s="1378"/>
      <c r="O4" s="1378"/>
      <c r="P4" s="1378"/>
      <c r="Q4" s="1378"/>
      <c r="R4" s="1378"/>
      <c r="S4" s="1378"/>
      <c r="T4" s="1378"/>
      <c r="U4" s="1378"/>
      <c r="V4" s="1379"/>
    </row>
    <row r="5" spans="1:27" x14ac:dyDescent="0.2">
      <c r="A5" s="129"/>
      <c r="B5" s="128"/>
      <c r="C5" s="128"/>
      <c r="D5" s="128"/>
      <c r="E5" s="128"/>
      <c r="F5" s="128"/>
      <c r="G5" s="128"/>
      <c r="H5" s="128"/>
      <c r="I5" s="128"/>
      <c r="J5" s="128"/>
      <c r="K5" s="128"/>
      <c r="L5" s="128"/>
      <c r="M5" s="128"/>
      <c r="N5" s="128"/>
      <c r="O5" s="128"/>
      <c r="P5" s="101"/>
      <c r="Q5" s="101"/>
      <c r="R5" s="101"/>
      <c r="S5" s="101"/>
      <c r="T5" s="101"/>
      <c r="U5" s="101"/>
      <c r="V5" s="466"/>
    </row>
    <row r="6" spans="1:27" x14ac:dyDescent="0.2">
      <c r="A6" s="129"/>
      <c r="B6" s="127" t="s">
        <v>36</v>
      </c>
      <c r="C6" s="127" t="s">
        <v>35</v>
      </c>
      <c r="D6" s="127" t="s">
        <v>34</v>
      </c>
      <c r="E6" s="127" t="s">
        <v>33</v>
      </c>
      <c r="F6" s="127" t="s">
        <v>32</v>
      </c>
      <c r="G6" s="127" t="s">
        <v>31</v>
      </c>
      <c r="H6" s="127" t="s">
        <v>30</v>
      </c>
      <c r="I6" s="181" t="s">
        <v>29</v>
      </c>
      <c r="J6" s="181" t="s">
        <v>28</v>
      </c>
      <c r="K6" s="127" t="s">
        <v>27</v>
      </c>
      <c r="L6" s="127" t="s">
        <v>26</v>
      </c>
      <c r="M6" s="166" t="s">
        <v>25</v>
      </c>
      <c r="N6" s="127" t="s">
        <v>24</v>
      </c>
      <c r="O6" s="127" t="s">
        <v>23</v>
      </c>
      <c r="P6" s="127" t="s">
        <v>22</v>
      </c>
      <c r="Q6" s="181" t="s">
        <v>21</v>
      </c>
      <c r="R6" s="195" t="s">
        <v>54</v>
      </c>
      <c r="S6" s="195" t="s">
        <v>53</v>
      </c>
      <c r="T6" s="195" t="s">
        <v>52</v>
      </c>
      <c r="U6" s="127" t="s">
        <v>51</v>
      </c>
      <c r="V6" s="690" t="s">
        <v>50</v>
      </c>
      <c r="W6" s="195"/>
      <c r="X6" s="195"/>
    </row>
    <row r="7" spans="1:27" ht="35" customHeight="1" x14ac:dyDescent="0.2">
      <c r="A7" s="129"/>
      <c r="B7" s="1375" t="s">
        <v>604</v>
      </c>
      <c r="C7" s="1375"/>
      <c r="D7" s="1375"/>
      <c r="E7" s="1375"/>
      <c r="F7" s="1375"/>
      <c r="G7" s="1375"/>
      <c r="H7" s="1375"/>
      <c r="I7" s="1375"/>
      <c r="J7" s="1375"/>
      <c r="K7" s="1375"/>
      <c r="L7" s="1375"/>
      <c r="M7" s="1375"/>
      <c r="N7" s="1375"/>
      <c r="O7" s="1375"/>
      <c r="P7" s="1375"/>
      <c r="Q7" s="1375"/>
      <c r="R7" s="1375"/>
      <c r="S7" s="1375"/>
      <c r="T7" s="1375"/>
      <c r="U7" s="1375"/>
      <c r="V7" s="1376"/>
    </row>
    <row r="8" spans="1:27" s="125" customFormat="1" ht="21" customHeight="1" x14ac:dyDescent="0.2">
      <c r="A8" s="165"/>
      <c r="B8" s="1372" t="s">
        <v>605</v>
      </c>
      <c r="C8" s="1373"/>
      <c r="D8" s="1373"/>
      <c r="E8" s="1373"/>
      <c r="F8" s="1373"/>
      <c r="G8" s="1373"/>
      <c r="H8" s="1373"/>
      <c r="I8" s="1373"/>
      <c r="J8" s="1373"/>
      <c r="K8" s="1373"/>
      <c r="L8" s="1373"/>
      <c r="M8" s="1373"/>
      <c r="N8" s="1373"/>
      <c r="O8" s="1373"/>
      <c r="P8" s="1373"/>
      <c r="Q8" s="1373"/>
      <c r="R8" s="1373"/>
      <c r="S8" s="1373"/>
      <c r="T8" s="1373"/>
      <c r="U8" s="1373"/>
      <c r="V8" s="1374"/>
      <c r="Y8" s="600"/>
    </row>
    <row r="9" spans="1:27" ht="52" thickBot="1" x14ac:dyDescent="0.25">
      <c r="A9" s="129"/>
      <c r="B9" s="646" t="s">
        <v>606</v>
      </c>
      <c r="C9" s="666" t="s">
        <v>607</v>
      </c>
      <c r="D9" s="588" t="s">
        <v>610</v>
      </c>
      <c r="E9" s="588" t="s">
        <v>611</v>
      </c>
      <c r="F9" s="588" t="s">
        <v>612</v>
      </c>
      <c r="G9" s="588" t="s">
        <v>613</v>
      </c>
      <c r="H9" s="588" t="s">
        <v>614</v>
      </c>
      <c r="I9" s="646" t="s">
        <v>608</v>
      </c>
      <c r="J9" s="666" t="s">
        <v>609</v>
      </c>
      <c r="K9" s="588" t="s">
        <v>610</v>
      </c>
      <c r="L9" s="588" t="s">
        <v>611</v>
      </c>
      <c r="M9" s="588" t="s">
        <v>612</v>
      </c>
      <c r="N9" s="588" t="s">
        <v>613</v>
      </c>
      <c r="O9" s="588" t="s">
        <v>614</v>
      </c>
      <c r="P9" s="683" t="s">
        <v>615</v>
      </c>
      <c r="Q9" s="666" t="s">
        <v>616</v>
      </c>
      <c r="R9" s="588" t="s">
        <v>610</v>
      </c>
      <c r="S9" s="588" t="s">
        <v>611</v>
      </c>
      <c r="T9" s="588" t="s">
        <v>612</v>
      </c>
      <c r="U9" s="588" t="s">
        <v>613</v>
      </c>
      <c r="V9" s="691" t="s">
        <v>614</v>
      </c>
      <c r="Y9" s="596"/>
      <c r="Z9" s="596"/>
      <c r="AA9" s="596"/>
    </row>
    <row r="10" spans="1:27" x14ac:dyDescent="0.2">
      <c r="A10" s="155">
        <v>1913</v>
      </c>
      <c r="B10" s="647">
        <f>1-TD2b!B10</f>
        <v>0.59269448788320744</v>
      </c>
      <c r="C10" s="655">
        <f>1-TD2b!C10</f>
        <v>0.59352403721104963</v>
      </c>
      <c r="D10" s="501">
        <f>compofiinc!BO2</f>
        <v>0.49750289266697767</v>
      </c>
      <c r="E10" s="501">
        <f>compofiinc!BP2</f>
        <v>7.8877941969072857E-2</v>
      </c>
      <c r="F10" s="501">
        <f>compofiinc!BQ2</f>
        <v>-7.9955015509877714E-4</v>
      </c>
      <c r="G10" s="501">
        <f>compofiinc!BR2</f>
        <v>1.0748973331147951E-2</v>
      </c>
      <c r="H10" s="501">
        <f>compofiinc!BS2</f>
        <v>7.1805812803168168E-3</v>
      </c>
      <c r="I10" s="667"/>
      <c r="J10" s="673"/>
      <c r="K10" s="114"/>
      <c r="L10" s="114"/>
      <c r="M10" s="114"/>
      <c r="N10" s="114"/>
      <c r="O10" s="114"/>
      <c r="P10" s="684"/>
      <c r="Q10" s="688"/>
      <c r="R10" s="121"/>
      <c r="S10" s="121"/>
      <c r="T10" s="121"/>
      <c r="U10" s="121"/>
      <c r="V10" s="177"/>
      <c r="Y10" s="597">
        <f>C10-D10-E10-F10-G10-H10</f>
        <v>1.3198118633109268E-5</v>
      </c>
      <c r="Z10" s="597">
        <f>J10-K10-L10-M10-N10-O10</f>
        <v>0</v>
      </c>
      <c r="AA10" s="597">
        <f>Q10-R10-S10-T10-U10-V10</f>
        <v>0</v>
      </c>
    </row>
    <row r="11" spans="1:27" x14ac:dyDescent="0.2">
      <c r="A11" s="155">
        <v>1914</v>
      </c>
      <c r="B11" s="648">
        <f>1-TD2b!B11</f>
        <v>0.59071549590972094</v>
      </c>
      <c r="C11" s="656">
        <f>1-TD2b!C11</f>
        <v>0.59154504523756324</v>
      </c>
      <c r="D11" s="503">
        <f>compofiinc!BO3</f>
        <v>0.50558093734138887</v>
      </c>
      <c r="E11" s="503">
        <f>compofiinc!BP3</f>
        <v>7.8367114351090381E-2</v>
      </c>
      <c r="F11" s="503">
        <f>compofiinc!BQ3</f>
        <v>-8.4072143600494656E-3</v>
      </c>
      <c r="G11" s="503">
        <f>compofiinc!BR3</f>
        <v>8.3190210673718609E-3</v>
      </c>
      <c r="H11" s="503">
        <f>compofiinc!BS3</f>
        <v>7.6719244620178789E-3</v>
      </c>
      <c r="I11" s="667"/>
      <c r="J11" s="673"/>
      <c r="K11" s="114"/>
      <c r="L11" s="114"/>
      <c r="M11" s="114"/>
      <c r="N11" s="114"/>
      <c r="O11" s="114"/>
      <c r="P11" s="685"/>
      <c r="Q11" s="673"/>
      <c r="R11" s="114"/>
      <c r="S11" s="114"/>
      <c r="T11" s="114"/>
      <c r="U11" s="114"/>
      <c r="V11" s="154"/>
      <c r="Y11" s="597">
        <f t="shared" ref="Y11:Y74" si="0">C11-D11-E11-F11-G11-H11</f>
        <v>1.3262375743713917E-5</v>
      </c>
      <c r="Z11" s="597">
        <f t="shared" ref="Z11:Z74" si="1">J11-K11-L11-M11-N11-O11</f>
        <v>0</v>
      </c>
      <c r="AA11" s="597">
        <f t="shared" ref="AA11:AA74" si="2">Q11-R11-S11-T11-U11-V11</f>
        <v>0</v>
      </c>
    </row>
    <row r="12" spans="1:27" x14ac:dyDescent="0.2">
      <c r="A12" s="155">
        <v>1915</v>
      </c>
      <c r="B12" s="648">
        <f>1-TD2b!B12</f>
        <v>0.59651768534913385</v>
      </c>
      <c r="C12" s="656">
        <f>1-TD2b!C12</f>
        <v>0.59734720582972645</v>
      </c>
      <c r="D12" s="503">
        <f>compofiinc!BO4</f>
        <v>0.50516605050940999</v>
      </c>
      <c r="E12" s="503">
        <f>compofiinc!BP4</f>
        <v>7.9864797976974516E-2</v>
      </c>
      <c r="F12" s="503">
        <f>compofiinc!BQ4</f>
        <v>-7.1189580164130808E-3</v>
      </c>
      <c r="G12" s="503">
        <f>compofiinc!BR4</f>
        <v>1.1502871306841037E-2</v>
      </c>
      <c r="H12" s="503">
        <f>compofiinc!BS4</f>
        <v>7.9193700710996941E-3</v>
      </c>
      <c r="I12" s="667"/>
      <c r="J12" s="673"/>
      <c r="K12" s="114"/>
      <c r="L12" s="114"/>
      <c r="M12" s="114"/>
      <c r="N12" s="114"/>
      <c r="O12" s="114"/>
      <c r="P12" s="685"/>
      <c r="Q12" s="673"/>
      <c r="R12" s="114"/>
      <c r="S12" s="114"/>
      <c r="T12" s="114"/>
      <c r="U12" s="114"/>
      <c r="V12" s="154"/>
      <c r="Y12" s="597">
        <f t="shared" si="0"/>
        <v>1.3073981814288455E-5</v>
      </c>
      <c r="Z12" s="597">
        <f t="shared" si="1"/>
        <v>0</v>
      </c>
      <c r="AA12" s="597">
        <f t="shared" si="2"/>
        <v>0</v>
      </c>
    </row>
    <row r="13" spans="1:27" x14ac:dyDescent="0.2">
      <c r="A13" s="155">
        <v>1916</v>
      </c>
      <c r="B13" s="649">
        <f>1-TD2b!B13</f>
        <v>0.57918734861582455</v>
      </c>
      <c r="C13" s="657">
        <f>1-TD2b!C13</f>
        <v>0.58739378807566411</v>
      </c>
      <c r="D13" s="411">
        <f>compofiinc!BO5</f>
        <v>0.48036085256998684</v>
      </c>
      <c r="E13" s="411">
        <f>compofiinc!BP5</f>
        <v>7.7295570435775812E-2</v>
      </c>
      <c r="F13" s="411">
        <f>compofiinc!BQ5</f>
        <v>1.7174849600488623E-2</v>
      </c>
      <c r="G13" s="411">
        <f>compofiinc!BR5</f>
        <v>8.5228631771290531E-3</v>
      </c>
      <c r="H13" s="411">
        <f>compofiinc!BS5</f>
        <v>4.026255126811925E-3</v>
      </c>
      <c r="I13" s="667"/>
      <c r="J13" s="673"/>
      <c r="K13" s="114"/>
      <c r="L13" s="114"/>
      <c r="M13" s="114"/>
      <c r="N13" s="114"/>
      <c r="O13" s="114"/>
      <c r="P13" s="685"/>
      <c r="Q13" s="664"/>
      <c r="R13" s="105"/>
      <c r="S13" s="105"/>
      <c r="T13" s="105"/>
      <c r="U13" s="105"/>
      <c r="V13" s="134"/>
      <c r="Y13" s="597">
        <f t="shared" si="0"/>
        <v>1.3397165471860234E-5</v>
      </c>
      <c r="Z13" s="597">
        <f t="shared" si="1"/>
        <v>0</v>
      </c>
      <c r="AA13" s="597">
        <f t="shared" si="2"/>
        <v>0</v>
      </c>
    </row>
    <row r="14" spans="1:27" x14ac:dyDescent="0.2">
      <c r="A14" s="155">
        <v>1917</v>
      </c>
      <c r="B14" s="650">
        <f>1-TD2b!B14</f>
        <v>0.59492342549909938</v>
      </c>
      <c r="C14" s="656">
        <f>1-TD2b!C14</f>
        <v>0.59712958124777415</v>
      </c>
      <c r="D14" s="503">
        <f>compofiinc!BO6</f>
        <v>0.4958455927235989</v>
      </c>
      <c r="E14" s="503">
        <f>compofiinc!BP6</f>
        <v>7.9808623597137474E-2</v>
      </c>
      <c r="F14" s="503">
        <f>compofiinc!BQ6</f>
        <v>1.4839948451190889E-2</v>
      </c>
      <c r="G14" s="503">
        <f>compofiinc!BR6</f>
        <v>5.429512014603774E-3</v>
      </c>
      <c r="H14" s="503">
        <f>compofiinc!BS6</f>
        <v>1.1928234132422416E-3</v>
      </c>
      <c r="I14" s="667"/>
      <c r="J14" s="673"/>
      <c r="K14" s="114"/>
      <c r="L14" s="114"/>
      <c r="M14" s="114"/>
      <c r="N14" s="114"/>
      <c r="O14" s="114"/>
      <c r="P14" s="685"/>
      <c r="Q14" s="673"/>
      <c r="R14" s="114"/>
      <c r="S14" s="114"/>
      <c r="T14" s="114"/>
      <c r="U14" s="114"/>
      <c r="V14" s="154"/>
      <c r="Y14" s="597">
        <f t="shared" si="0"/>
        <v>1.3081048000872231E-5</v>
      </c>
      <c r="Z14" s="597">
        <f t="shared" si="1"/>
        <v>0</v>
      </c>
      <c r="AA14" s="597">
        <f t="shared" si="2"/>
        <v>0</v>
      </c>
    </row>
    <row r="15" spans="1:27" x14ac:dyDescent="0.2">
      <c r="A15" s="155">
        <v>1918</v>
      </c>
      <c r="B15" s="648">
        <f>1-TD2b!B15</f>
        <v>0.59892954553272815</v>
      </c>
      <c r="C15" s="656">
        <f>1-TD2b!C15</f>
        <v>0.6009627248797742</v>
      </c>
      <c r="D15" s="503">
        <f>compofiinc!BO7</f>
        <v>0.5085433227953261</v>
      </c>
      <c r="E15" s="503">
        <f>compofiinc!BP7</f>
        <v>8.0798054406939976E-2</v>
      </c>
      <c r="F15" s="503">
        <f>compofiinc!BQ7</f>
        <v>8.7369434315423683E-3</v>
      </c>
      <c r="G15" s="503">
        <f>compofiinc!BR7</f>
        <v>1.6899734615953982E-3</v>
      </c>
      <c r="H15" s="503">
        <f>compofiinc!BS7</f>
        <v>1.1814741970730888E-3</v>
      </c>
      <c r="I15" s="667"/>
      <c r="J15" s="673"/>
      <c r="K15" s="114"/>
      <c r="L15" s="114"/>
      <c r="M15" s="114"/>
      <c r="N15" s="114"/>
      <c r="O15" s="114"/>
      <c r="P15" s="685"/>
      <c r="Q15" s="673"/>
      <c r="R15" s="114"/>
      <c r="S15" s="114"/>
      <c r="T15" s="114"/>
      <c r="U15" s="114"/>
      <c r="V15" s="154"/>
      <c r="Y15" s="597">
        <f t="shared" si="0"/>
        <v>1.2956587297267841E-5</v>
      </c>
      <c r="Z15" s="597">
        <f t="shared" si="1"/>
        <v>0</v>
      </c>
      <c r="AA15" s="597">
        <f t="shared" si="2"/>
        <v>0</v>
      </c>
    </row>
    <row r="16" spans="1:27" x14ac:dyDescent="0.2">
      <c r="A16" s="160">
        <v>1919</v>
      </c>
      <c r="B16" s="651">
        <f>1-TD2b!B16</f>
        <v>0.59684362117977385</v>
      </c>
      <c r="C16" s="658">
        <f>1-TD2b!C16</f>
        <v>0.60518675984660675</v>
      </c>
      <c r="D16" s="505">
        <f>compofiinc!BO8</f>
        <v>0.52825461552789721</v>
      </c>
      <c r="E16" s="505">
        <f>compofiinc!BP8</f>
        <v>7.1943911375071432E-2</v>
      </c>
      <c r="F16" s="505">
        <f>compofiinc!BQ8</f>
        <v>2.5148159396828976E-3</v>
      </c>
      <c r="G16" s="505">
        <f>compofiinc!BR8</f>
        <v>1.4661271819028723E-3</v>
      </c>
      <c r="H16" s="505">
        <f>compofiinc!BS8</f>
        <v>1.0071771663603124E-3</v>
      </c>
      <c r="I16" s="668"/>
      <c r="J16" s="674"/>
      <c r="K16" s="116"/>
      <c r="L16" s="116"/>
      <c r="M16" s="116"/>
      <c r="N16" s="116"/>
      <c r="O16" s="116"/>
      <c r="P16" s="686"/>
      <c r="Q16" s="674"/>
      <c r="R16" s="116"/>
      <c r="S16" s="116"/>
      <c r="T16" s="116"/>
      <c r="U16" s="116"/>
      <c r="V16" s="156"/>
      <c r="Y16" s="597">
        <f t="shared" si="0"/>
        <v>1.1265569202500991E-7</v>
      </c>
      <c r="Z16" s="597">
        <f t="shared" si="1"/>
        <v>0</v>
      </c>
      <c r="AA16" s="597">
        <f t="shared" si="2"/>
        <v>0</v>
      </c>
    </row>
    <row r="17" spans="1:27" x14ac:dyDescent="0.2">
      <c r="A17" s="155">
        <v>1920</v>
      </c>
      <c r="B17" s="648">
        <f>1-TD2b!B17</f>
        <v>0.6098588635962654</v>
      </c>
      <c r="C17" s="656">
        <f>1-TD2b!C17</f>
        <v>0.61899612562230755</v>
      </c>
      <c r="D17" s="503">
        <f>compofiinc!BO9</f>
        <v>0.53444188332764853</v>
      </c>
      <c r="E17" s="503">
        <f>compofiinc!BP9</f>
        <v>7.7291841714426449E-2</v>
      </c>
      <c r="F17" s="503">
        <f>compofiinc!BQ9</f>
        <v>2.7642604685876107E-3</v>
      </c>
      <c r="G17" s="503">
        <f>compofiinc!BR9</f>
        <v>2.409508518199599E-3</v>
      </c>
      <c r="H17" s="503">
        <f>compofiinc!BS9</f>
        <v>2.0885813968157113E-3</v>
      </c>
      <c r="I17" s="667"/>
      <c r="J17" s="673"/>
      <c r="K17" s="114"/>
      <c r="L17" s="114"/>
      <c r="M17" s="114"/>
      <c r="N17" s="114"/>
      <c r="O17" s="114"/>
      <c r="P17" s="685"/>
      <c r="Q17" s="673"/>
      <c r="R17" s="114"/>
      <c r="S17" s="114"/>
      <c r="T17" s="114"/>
      <c r="U17" s="114"/>
      <c r="V17" s="154"/>
      <c r="Y17" s="597">
        <f t="shared" si="0"/>
        <v>5.0196629651499958E-8</v>
      </c>
      <c r="Z17" s="597">
        <f t="shared" si="1"/>
        <v>0</v>
      </c>
      <c r="AA17" s="597">
        <f t="shared" si="2"/>
        <v>0</v>
      </c>
    </row>
    <row r="18" spans="1:27" x14ac:dyDescent="0.2">
      <c r="A18" s="155">
        <v>1921</v>
      </c>
      <c r="B18" s="648">
        <f>1-TD2b!B18</f>
        <v>0.56818943336199235</v>
      </c>
      <c r="C18" s="656">
        <f>1-TD2b!C18</f>
        <v>0.57140273360026328</v>
      </c>
      <c r="D18" s="503">
        <f>compofiinc!BO10</f>
        <v>0.48618876953646761</v>
      </c>
      <c r="E18" s="503">
        <f>compofiinc!BP10</f>
        <v>7.1409231036637086E-2</v>
      </c>
      <c r="F18" s="503">
        <f>compofiinc!BQ10</f>
        <v>3.6885053792245701E-3</v>
      </c>
      <c r="G18" s="503">
        <f>compofiinc!BR10</f>
        <v>5.5104229341666686E-3</v>
      </c>
      <c r="H18" s="503">
        <f>compofiinc!BS10</f>
        <v>4.6058834875408843E-3</v>
      </c>
      <c r="I18" s="667"/>
      <c r="J18" s="673"/>
      <c r="K18" s="114"/>
      <c r="L18" s="114"/>
      <c r="M18" s="114"/>
      <c r="N18" s="114"/>
      <c r="O18" s="114"/>
      <c r="P18" s="685"/>
      <c r="Q18" s="673"/>
      <c r="R18" s="114"/>
      <c r="S18" s="114"/>
      <c r="T18" s="114"/>
      <c r="U18" s="114"/>
      <c r="V18" s="154"/>
      <c r="Y18" s="597">
        <f t="shared" si="0"/>
        <v>-7.8773773542345493E-8</v>
      </c>
      <c r="Z18" s="597">
        <f t="shared" si="1"/>
        <v>0</v>
      </c>
      <c r="AA18" s="597">
        <f t="shared" si="2"/>
        <v>0</v>
      </c>
    </row>
    <row r="19" spans="1:27" x14ac:dyDescent="0.2">
      <c r="A19" s="155">
        <v>1922</v>
      </c>
      <c r="B19" s="648">
        <f>1-TD2b!B19</f>
        <v>0.56278522338482295</v>
      </c>
      <c r="C19" s="656">
        <f>1-TD2b!C19</f>
        <v>0.5705144657234873</v>
      </c>
      <c r="D19" s="503">
        <f>compofiinc!BO11</f>
        <v>0.48978355501460308</v>
      </c>
      <c r="E19" s="503">
        <f>compofiinc!BP11</f>
        <v>7.1064350016079803E-2</v>
      </c>
      <c r="F19" s="503">
        <f>compofiinc!BQ11</f>
        <v>2.837172386578532E-3</v>
      </c>
      <c r="G19" s="503">
        <f>compofiinc!BR11</f>
        <v>3.4902151754070132E-3</v>
      </c>
      <c r="H19" s="503">
        <f>compofiinc!BS11</f>
        <v>3.3393159259118045E-3</v>
      </c>
      <c r="I19" s="667"/>
      <c r="J19" s="673"/>
      <c r="K19" s="114"/>
      <c r="L19" s="114"/>
      <c r="M19" s="114"/>
      <c r="N19" s="114"/>
      <c r="O19" s="114"/>
      <c r="P19" s="685"/>
      <c r="Q19" s="673"/>
      <c r="R19" s="114"/>
      <c r="S19" s="114"/>
      <c r="T19" s="114"/>
      <c r="U19" s="114"/>
      <c r="V19" s="154"/>
      <c r="Y19" s="597">
        <f t="shared" si="0"/>
        <v>-1.4279509293405046E-7</v>
      </c>
      <c r="Z19" s="597">
        <f t="shared" si="1"/>
        <v>0</v>
      </c>
      <c r="AA19" s="597">
        <f t="shared" si="2"/>
        <v>0</v>
      </c>
    </row>
    <row r="20" spans="1:27" x14ac:dyDescent="0.2">
      <c r="A20" s="155">
        <v>1923</v>
      </c>
      <c r="B20" s="648">
        <f>1-TD2b!B20</f>
        <v>0.58538749420162106</v>
      </c>
      <c r="C20" s="656">
        <f>1-TD2b!C20</f>
        <v>0.59410447930213972</v>
      </c>
      <c r="D20" s="503">
        <f>compofiinc!BO12</f>
        <v>0.50435251885368082</v>
      </c>
      <c r="E20" s="503">
        <f>compofiinc!BP12</f>
        <v>7.3853132072717959E-2</v>
      </c>
      <c r="F20" s="503">
        <f>compofiinc!BQ12</f>
        <v>2.9826446956129071E-3</v>
      </c>
      <c r="G20" s="503">
        <f>compofiinc!BR12</f>
        <v>5.917748237652079E-3</v>
      </c>
      <c r="H20" s="503">
        <f>compofiinc!BS12</f>
        <v>6.998475868799231E-3</v>
      </c>
      <c r="I20" s="667"/>
      <c r="J20" s="673"/>
      <c r="K20" s="114"/>
      <c r="L20" s="114"/>
      <c r="M20" s="114"/>
      <c r="N20" s="114"/>
      <c r="O20" s="114"/>
      <c r="P20" s="685"/>
      <c r="Q20" s="673"/>
      <c r="R20" s="114"/>
      <c r="S20" s="114"/>
      <c r="T20" s="114"/>
      <c r="U20" s="114"/>
      <c r="V20" s="154"/>
      <c r="Y20" s="597">
        <f t="shared" si="0"/>
        <v>-4.0426323275055687E-8</v>
      </c>
      <c r="Z20" s="597">
        <f t="shared" si="1"/>
        <v>0</v>
      </c>
      <c r="AA20" s="597">
        <f t="shared" si="2"/>
        <v>0</v>
      </c>
    </row>
    <row r="21" spans="1:27" x14ac:dyDescent="0.2">
      <c r="A21" s="155">
        <v>1924</v>
      </c>
      <c r="B21" s="648">
        <f>1-TD2b!B21</f>
        <v>0.55592957252152542</v>
      </c>
      <c r="C21" s="656">
        <f>1-TD2b!C21</f>
        <v>0.56736085344603171</v>
      </c>
      <c r="D21" s="503">
        <f>compofiinc!BO13</f>
        <v>0.48674934348572463</v>
      </c>
      <c r="E21" s="503">
        <f>compofiinc!BP13</f>
        <v>6.8738503701169101E-2</v>
      </c>
      <c r="F21" s="503">
        <f>compofiinc!BQ13</f>
        <v>3.132172737350454E-3</v>
      </c>
      <c r="G21" s="503">
        <f>compofiinc!BR13</f>
        <v>3.6712104797051379E-3</v>
      </c>
      <c r="H21" s="503">
        <f>compofiinc!BS13</f>
        <v>5.0696230420824995E-3</v>
      </c>
      <c r="I21" s="667"/>
      <c r="J21" s="673"/>
      <c r="K21" s="114"/>
      <c r="L21" s="114"/>
      <c r="M21" s="114"/>
      <c r="N21" s="114"/>
      <c r="O21" s="114"/>
      <c r="P21" s="685"/>
      <c r="Q21" s="673"/>
      <c r="R21" s="114"/>
      <c r="S21" s="114"/>
      <c r="T21" s="114"/>
      <c r="U21" s="114"/>
      <c r="V21" s="154"/>
      <c r="Y21" s="597">
        <f t="shared" si="0"/>
        <v>-1.1102230246251565E-16</v>
      </c>
      <c r="Z21" s="597">
        <f t="shared" si="1"/>
        <v>0</v>
      </c>
      <c r="AA21" s="597">
        <f t="shared" si="2"/>
        <v>0</v>
      </c>
    </row>
    <row r="22" spans="1:27" x14ac:dyDescent="0.2">
      <c r="A22" s="155">
        <v>1925</v>
      </c>
      <c r="B22" s="648">
        <f>1-TD2b!B22</f>
        <v>0.53645923081175928</v>
      </c>
      <c r="C22" s="656">
        <f>1-TD2b!C22</f>
        <v>0.55833190652698006</v>
      </c>
      <c r="D22" s="503">
        <f>compofiinc!BO14</f>
        <v>0.49659822840717949</v>
      </c>
      <c r="E22" s="503">
        <f>compofiinc!BP14</f>
        <v>5.4498010997986221E-2</v>
      </c>
      <c r="F22" s="503">
        <f>compofiinc!BQ14</f>
        <v>3.4302351048844798E-3</v>
      </c>
      <c r="G22" s="503">
        <f>compofiinc!BR14</f>
        <v>1.9180953239959983E-3</v>
      </c>
      <c r="H22" s="503">
        <f>compofiinc!BS14</f>
        <v>1.8873420853147832E-3</v>
      </c>
      <c r="I22" s="667"/>
      <c r="J22" s="673"/>
      <c r="K22" s="114"/>
      <c r="L22" s="114"/>
      <c r="M22" s="114"/>
      <c r="N22" s="114"/>
      <c r="O22" s="114"/>
      <c r="P22" s="685"/>
      <c r="Q22" s="673"/>
      <c r="R22" s="114"/>
      <c r="S22" s="114"/>
      <c r="T22" s="114"/>
      <c r="U22" s="114"/>
      <c r="V22" s="154"/>
      <c r="Y22" s="597">
        <f t="shared" si="0"/>
        <v>-5.392380909852168E-9</v>
      </c>
      <c r="Z22" s="597">
        <f t="shared" si="1"/>
        <v>0</v>
      </c>
      <c r="AA22" s="597">
        <f t="shared" si="2"/>
        <v>0</v>
      </c>
    </row>
    <row r="23" spans="1:27" x14ac:dyDescent="0.2">
      <c r="A23" s="155">
        <v>1926</v>
      </c>
      <c r="B23" s="648">
        <f>1-TD2b!B23</f>
        <v>0.5428956423176261</v>
      </c>
      <c r="C23" s="656">
        <f>1-TD2b!C23</f>
        <v>0.55931014720146122</v>
      </c>
      <c r="D23" s="503">
        <f>compofiinc!BO15</f>
        <v>0.49767006034725159</v>
      </c>
      <c r="E23" s="503">
        <f>compofiinc!BP15</f>
        <v>5.3967565155783465E-2</v>
      </c>
      <c r="F23" s="503">
        <f>compofiinc!BQ15</f>
        <v>3.8654795253095647E-3</v>
      </c>
      <c r="G23" s="503">
        <f>compofiinc!BR15</f>
        <v>1.9900067279161465E-3</v>
      </c>
      <c r="H23" s="503">
        <f>compofiinc!BS15</f>
        <v>1.817071386549983E-3</v>
      </c>
      <c r="I23" s="667"/>
      <c r="J23" s="673"/>
      <c r="K23" s="114"/>
      <c r="L23" s="114"/>
      <c r="M23" s="114"/>
      <c r="N23" s="114"/>
      <c r="O23" s="114"/>
      <c r="P23" s="685"/>
      <c r="Q23" s="673"/>
      <c r="R23" s="114"/>
      <c r="S23" s="114"/>
      <c r="T23" s="114"/>
      <c r="U23" s="114"/>
      <c r="V23" s="154"/>
      <c r="Y23" s="597">
        <f t="shared" si="0"/>
        <v>-3.5941349528501032E-8</v>
      </c>
      <c r="Z23" s="597">
        <f t="shared" si="1"/>
        <v>0</v>
      </c>
      <c r="AA23" s="597">
        <f t="shared" si="2"/>
        <v>0</v>
      </c>
    </row>
    <row r="24" spans="1:27" x14ac:dyDescent="0.2">
      <c r="A24" s="155">
        <v>1927</v>
      </c>
      <c r="B24" s="648">
        <f>1-TD2b!B24</f>
        <v>0.53331543891166033</v>
      </c>
      <c r="C24" s="656">
        <f>1-TD2b!C24</f>
        <v>0.5533426668042063</v>
      </c>
      <c r="D24" s="503">
        <f>compofiinc!BO16</f>
        <v>0.49175026587410831</v>
      </c>
      <c r="E24" s="503">
        <f>compofiinc!BP16</f>
        <v>5.375368779863679E-2</v>
      </c>
      <c r="F24" s="503">
        <f>compofiinc!BQ16</f>
        <v>4.046250689254724E-3</v>
      </c>
      <c r="G24" s="503">
        <f>compofiinc!BR16</f>
        <v>2.1118272233611804E-3</v>
      </c>
      <c r="H24" s="503">
        <f>compofiinc!BS16</f>
        <v>1.6806358999252938E-3</v>
      </c>
      <c r="I24" s="667"/>
      <c r="J24" s="673"/>
      <c r="K24" s="114"/>
      <c r="L24" s="114"/>
      <c r="M24" s="114"/>
      <c r="N24" s="114"/>
      <c r="O24" s="114"/>
      <c r="P24" s="685"/>
      <c r="Q24" s="673"/>
      <c r="R24" s="114"/>
      <c r="S24" s="114"/>
      <c r="T24" s="114"/>
      <c r="U24" s="114"/>
      <c r="V24" s="154"/>
      <c r="Y24" s="597">
        <f t="shared" si="0"/>
        <v>-6.8107999795508078E-10</v>
      </c>
      <c r="Z24" s="597">
        <f t="shared" si="1"/>
        <v>0</v>
      </c>
      <c r="AA24" s="597">
        <f t="shared" si="2"/>
        <v>0</v>
      </c>
    </row>
    <row r="25" spans="1:27" x14ac:dyDescent="0.2">
      <c r="A25" s="155">
        <v>1928</v>
      </c>
      <c r="B25" s="648">
        <f>1-TD2b!B25</f>
        <v>0.50711288401260446</v>
      </c>
      <c r="C25" s="656">
        <f>1-TD2b!C25</f>
        <v>0.53906817849333399</v>
      </c>
      <c r="D25" s="503">
        <f>compofiinc!BO17</f>
        <v>0.47365173380700148</v>
      </c>
      <c r="E25" s="503">
        <f>compofiinc!BP17</f>
        <v>5.7269723685251378E-2</v>
      </c>
      <c r="F25" s="503">
        <f>compofiinc!BQ17</f>
        <v>4.4236128636318123E-3</v>
      </c>
      <c r="G25" s="503">
        <f>compofiinc!BR17</f>
        <v>2.1609319086465031E-3</v>
      </c>
      <c r="H25" s="503">
        <f>compofiinc!BS17</f>
        <v>1.5621762288027495E-3</v>
      </c>
      <c r="I25" s="667"/>
      <c r="J25" s="673"/>
      <c r="K25" s="114"/>
      <c r="L25" s="114"/>
      <c r="M25" s="114"/>
      <c r="N25" s="114"/>
      <c r="O25" s="114"/>
      <c r="P25" s="685"/>
      <c r="Q25" s="673"/>
      <c r="R25" s="114"/>
      <c r="S25" s="114"/>
      <c r="T25" s="114"/>
      <c r="U25" s="114"/>
      <c r="V25" s="154"/>
      <c r="Y25" s="597">
        <f t="shared" si="0"/>
        <v>6.591949208711867E-17</v>
      </c>
      <c r="Z25" s="597">
        <f t="shared" si="1"/>
        <v>0</v>
      </c>
      <c r="AA25" s="597">
        <f t="shared" si="2"/>
        <v>0</v>
      </c>
    </row>
    <row r="26" spans="1:27" x14ac:dyDescent="0.2">
      <c r="A26" s="155">
        <v>1929</v>
      </c>
      <c r="B26" s="648">
        <f>1-TD2b!B26</f>
        <v>0.53290412103992757</v>
      </c>
      <c r="C26" s="656">
        <f>1-TD2b!C26</f>
        <v>0.5624159639653088</v>
      </c>
      <c r="D26" s="503">
        <f>compofiinc!BO18</f>
        <v>0.49335804220488405</v>
      </c>
      <c r="E26" s="503">
        <f>compofiinc!BP18</f>
        <v>6.109531747939613E-2</v>
      </c>
      <c r="F26" s="503">
        <f>compofiinc!BQ18</f>
        <v>4.3699310930350038E-3</v>
      </c>
      <c r="G26" s="503">
        <f>compofiinc!BR18</f>
        <v>2.0192696822744494E-3</v>
      </c>
      <c r="H26" s="503">
        <f>compofiinc!BS18</f>
        <v>1.5734069426624753E-3</v>
      </c>
      <c r="I26" s="667"/>
      <c r="J26" s="673"/>
      <c r="K26" s="114"/>
      <c r="L26" s="114"/>
      <c r="M26" s="114"/>
      <c r="N26" s="114"/>
      <c r="O26" s="114"/>
      <c r="P26" s="685"/>
      <c r="Q26" s="673"/>
      <c r="R26" s="114"/>
      <c r="S26" s="114"/>
      <c r="T26" s="114"/>
      <c r="U26" s="114"/>
      <c r="V26" s="154"/>
      <c r="Y26" s="597">
        <f t="shared" si="0"/>
        <v>-3.4369433132841465E-9</v>
      </c>
      <c r="Z26" s="597">
        <f t="shared" si="1"/>
        <v>0</v>
      </c>
      <c r="AA26" s="597">
        <f t="shared" si="2"/>
        <v>0</v>
      </c>
    </row>
    <row r="27" spans="1:27" x14ac:dyDescent="0.2">
      <c r="A27" s="159">
        <v>1930</v>
      </c>
      <c r="B27" s="652">
        <f>1-TD2b!B27</f>
        <v>0.56134545015565329</v>
      </c>
      <c r="C27" s="659">
        <f>1-TD2b!C27</f>
        <v>0.56926525446609344</v>
      </c>
      <c r="D27" s="507">
        <f>compofiinc!BO19</f>
        <v>0.50326900988501455</v>
      </c>
      <c r="E27" s="507">
        <f>compofiinc!BP19</f>
        <v>5.8041235396642604E-2</v>
      </c>
      <c r="F27" s="507">
        <f>compofiinc!BQ19</f>
        <v>4.3351120124806158E-3</v>
      </c>
      <c r="G27" s="507">
        <f>compofiinc!BR19</f>
        <v>2.1239499720877575E-3</v>
      </c>
      <c r="H27" s="507">
        <f>compofiinc!BS19</f>
        <v>1.4959471998679669E-3</v>
      </c>
      <c r="I27" s="669"/>
      <c r="J27" s="675"/>
      <c r="K27" s="118"/>
      <c r="L27" s="118"/>
      <c r="M27" s="118"/>
      <c r="N27" s="118"/>
      <c r="O27" s="118"/>
      <c r="P27" s="687"/>
      <c r="Q27" s="675"/>
      <c r="R27" s="118"/>
      <c r="S27" s="118"/>
      <c r="T27" s="118"/>
      <c r="U27" s="118"/>
      <c r="V27" s="158"/>
      <c r="Y27" s="597">
        <f t="shared" si="0"/>
        <v>-5.5511151231257827E-17</v>
      </c>
      <c r="Z27" s="597">
        <f t="shared" si="1"/>
        <v>0</v>
      </c>
      <c r="AA27" s="597">
        <f t="shared" si="2"/>
        <v>0</v>
      </c>
    </row>
    <row r="28" spans="1:27" x14ac:dyDescent="0.2">
      <c r="A28" s="155">
        <v>1931</v>
      </c>
      <c r="B28" s="648">
        <f>1-TD2b!B28</f>
        <v>0.55456799987568017</v>
      </c>
      <c r="C28" s="656">
        <f>1-TD2b!C28</f>
        <v>0.55595006160314719</v>
      </c>
      <c r="D28" s="503">
        <f>compofiinc!BO20</f>
        <v>0.49762639881495957</v>
      </c>
      <c r="E28" s="503">
        <f>compofiinc!BP20</f>
        <v>5.0276163443570457E-2</v>
      </c>
      <c r="F28" s="503">
        <f>compofiinc!BQ20</f>
        <v>4.2336366379760876E-3</v>
      </c>
      <c r="G28" s="503">
        <f>compofiinc!BR20</f>
        <v>2.2388060936538445E-3</v>
      </c>
      <c r="H28" s="503">
        <f>compofiinc!BS20</f>
        <v>1.5748237354633217E-3</v>
      </c>
      <c r="I28" s="667"/>
      <c r="J28" s="673"/>
      <c r="K28" s="114"/>
      <c r="L28" s="114"/>
      <c r="M28" s="114"/>
      <c r="N28" s="114"/>
      <c r="O28" s="114"/>
      <c r="P28" s="685"/>
      <c r="Q28" s="673"/>
      <c r="R28" s="114"/>
      <c r="S28" s="114"/>
      <c r="T28" s="114"/>
      <c r="U28" s="114"/>
      <c r="V28" s="154"/>
      <c r="Y28" s="597">
        <f t="shared" si="0"/>
        <v>2.3287752391396022E-7</v>
      </c>
      <c r="Z28" s="597">
        <f t="shared" si="1"/>
        <v>0</v>
      </c>
      <c r="AA28" s="597">
        <f t="shared" si="2"/>
        <v>0</v>
      </c>
    </row>
    <row r="29" spans="1:27" x14ac:dyDescent="0.2">
      <c r="A29" s="155">
        <v>1932</v>
      </c>
      <c r="B29" s="648">
        <f>1-TD2b!B29</f>
        <v>0.53629788222738495</v>
      </c>
      <c r="C29" s="656">
        <f>1-TD2b!C29</f>
        <v>0.53699474128949487</v>
      </c>
      <c r="D29" s="503">
        <f>compofiinc!BO21</f>
        <v>0.49056516982898829</v>
      </c>
      <c r="E29" s="503">
        <f>compofiinc!BP21</f>
        <v>3.8977314311278738E-2</v>
      </c>
      <c r="F29" s="503">
        <f>compofiinc!BQ21</f>
        <v>3.7544381987458242E-3</v>
      </c>
      <c r="G29" s="503">
        <f>compofiinc!BR21</f>
        <v>2.1689140590581621E-3</v>
      </c>
      <c r="H29" s="503">
        <f>compofiinc!BS21</f>
        <v>1.5289499814176745E-3</v>
      </c>
      <c r="I29" s="667"/>
      <c r="J29" s="673"/>
      <c r="K29" s="114"/>
      <c r="L29" s="114"/>
      <c r="M29" s="114"/>
      <c r="N29" s="114"/>
      <c r="O29" s="114"/>
      <c r="P29" s="685"/>
      <c r="Q29" s="673"/>
      <c r="R29" s="114"/>
      <c r="S29" s="114"/>
      <c r="T29" s="114"/>
      <c r="U29" s="114"/>
      <c r="V29" s="154"/>
      <c r="Y29" s="597">
        <f t="shared" si="0"/>
        <v>-4.5089993818553387E-8</v>
      </c>
      <c r="Z29" s="597">
        <f t="shared" si="1"/>
        <v>0</v>
      </c>
      <c r="AA29" s="597">
        <f t="shared" si="2"/>
        <v>0</v>
      </c>
    </row>
    <row r="30" spans="1:27" x14ac:dyDescent="0.2">
      <c r="A30" s="155">
        <v>1933</v>
      </c>
      <c r="B30" s="648">
        <f>1-TD2b!B30</f>
        <v>0.5439818556943824</v>
      </c>
      <c r="C30" s="656">
        <f>1-TD2b!C30</f>
        <v>0.54973570494296486</v>
      </c>
      <c r="D30" s="503">
        <f>compofiinc!BO22</f>
        <v>0.50690710409028306</v>
      </c>
      <c r="E30" s="503">
        <f>compofiinc!BP22</f>
        <v>3.6814810200669623E-2</v>
      </c>
      <c r="F30" s="503">
        <f>compofiinc!BQ22</f>
        <v>2.7667275500498634E-3</v>
      </c>
      <c r="G30" s="503">
        <f>compofiinc!BR22</f>
        <v>1.8877102528898904E-3</v>
      </c>
      <c r="H30" s="503">
        <f>compofiinc!BS22</f>
        <v>1.3609619320833002E-3</v>
      </c>
      <c r="I30" s="667"/>
      <c r="J30" s="673"/>
      <c r="K30" s="114"/>
      <c r="L30" s="114"/>
      <c r="M30" s="114"/>
      <c r="N30" s="114"/>
      <c r="O30" s="114"/>
      <c r="P30" s="685"/>
      <c r="Q30" s="673"/>
      <c r="R30" s="114"/>
      <c r="S30" s="114"/>
      <c r="T30" s="114"/>
      <c r="U30" s="114"/>
      <c r="V30" s="154"/>
      <c r="Y30" s="597">
        <f t="shared" si="0"/>
        <v>-1.6090830108686505E-6</v>
      </c>
      <c r="Z30" s="597">
        <f t="shared" si="1"/>
        <v>0</v>
      </c>
      <c r="AA30" s="597">
        <f t="shared" si="2"/>
        <v>0</v>
      </c>
    </row>
    <row r="31" spans="1:27" x14ac:dyDescent="0.2">
      <c r="A31" s="155">
        <v>1934</v>
      </c>
      <c r="B31" s="648">
        <f>1-TD2b!B31</f>
        <v>0.54216458027856362</v>
      </c>
      <c r="C31" s="656">
        <f>1-TD2b!C31</f>
        <v>0.54844923356141062</v>
      </c>
      <c r="D31" s="503">
        <f>compofiinc!BO23</f>
        <v>0.49589460991613082</v>
      </c>
      <c r="E31" s="503">
        <f>compofiinc!BP23</f>
        <v>4.6755657017876179E-2</v>
      </c>
      <c r="F31" s="503">
        <f>compofiinc!BQ23</f>
        <v>2.9434183264382477E-3</v>
      </c>
      <c r="G31" s="503">
        <f>compofiinc!BR23</f>
        <v>1.5530732265772347E-3</v>
      </c>
      <c r="H31" s="503">
        <f>compofiinc!BS23</f>
        <v>1.3027377276008563E-3</v>
      </c>
      <c r="I31" s="667"/>
      <c r="J31" s="673"/>
      <c r="K31" s="114"/>
      <c r="L31" s="114"/>
      <c r="M31" s="114"/>
      <c r="N31" s="114"/>
      <c r="O31" s="114"/>
      <c r="P31" s="685"/>
      <c r="Q31" s="673"/>
      <c r="R31" s="114"/>
      <c r="S31" s="114"/>
      <c r="T31" s="114"/>
      <c r="U31" s="114"/>
      <c r="V31" s="154"/>
      <c r="Y31" s="597">
        <f t="shared" si="0"/>
        <v>-2.6265321272089803E-7</v>
      </c>
      <c r="Z31" s="597">
        <f t="shared" si="1"/>
        <v>0</v>
      </c>
      <c r="AA31" s="597">
        <f t="shared" si="2"/>
        <v>0</v>
      </c>
    </row>
    <row r="32" spans="1:27" x14ac:dyDescent="0.2">
      <c r="A32" s="155">
        <v>1935</v>
      </c>
      <c r="B32" s="648">
        <f>1-TD2b!B32</f>
        <v>0.55506017287570231</v>
      </c>
      <c r="C32" s="656">
        <f>1-TD2b!C32</f>
        <v>0.56607012727231476</v>
      </c>
      <c r="D32" s="503">
        <f>compofiinc!BO24</f>
        <v>0.49738423733705983</v>
      </c>
      <c r="E32" s="503">
        <f>compofiinc!BP24</f>
        <v>6.3180289091654601E-2</v>
      </c>
      <c r="F32" s="503">
        <f>compofiinc!BQ24</f>
        <v>2.8623095567301485E-3</v>
      </c>
      <c r="G32" s="503">
        <f>compofiinc!BR24</f>
        <v>1.3649679446367767E-3</v>
      </c>
      <c r="H32" s="503">
        <f>compofiinc!BS24</f>
        <v>1.2780246313509394E-3</v>
      </c>
      <c r="I32" s="667"/>
      <c r="J32" s="673"/>
      <c r="K32" s="114"/>
      <c r="L32" s="114"/>
      <c r="M32" s="114"/>
      <c r="N32" s="114"/>
      <c r="O32" s="114"/>
      <c r="P32" s="685"/>
      <c r="Q32" s="673"/>
      <c r="R32" s="114"/>
      <c r="S32" s="114"/>
      <c r="T32" s="114"/>
      <c r="U32" s="114"/>
      <c r="V32" s="154"/>
      <c r="Y32" s="597">
        <f t="shared" si="0"/>
        <v>2.9871088246327671E-7</v>
      </c>
      <c r="Z32" s="597">
        <f t="shared" si="1"/>
        <v>0</v>
      </c>
      <c r="AA32" s="597">
        <f t="shared" si="2"/>
        <v>0</v>
      </c>
    </row>
    <row r="33" spans="1:27" x14ac:dyDescent="0.2">
      <c r="A33" s="155">
        <v>1936</v>
      </c>
      <c r="B33" s="648">
        <f>1-TD2b!B33</f>
        <v>0.53406224905523736</v>
      </c>
      <c r="C33" s="656">
        <f>1-TD2b!C33</f>
        <v>0.55227633017435984</v>
      </c>
      <c r="D33" s="503">
        <f>compofiinc!BO25</f>
        <v>0.49202468542932426</v>
      </c>
      <c r="E33" s="503">
        <f>compofiinc!BP25</f>
        <v>5.4005179464082273E-2</v>
      </c>
      <c r="F33" s="503">
        <f>compofiinc!BQ25</f>
        <v>3.69757907379345E-3</v>
      </c>
      <c r="G33" s="503">
        <f>compofiinc!BR25</f>
        <v>1.1068631217484338E-3</v>
      </c>
      <c r="H33" s="503">
        <f>compofiinc!BS25</f>
        <v>1.4418906540068395E-3</v>
      </c>
      <c r="I33" s="667"/>
      <c r="J33" s="673"/>
      <c r="K33" s="114"/>
      <c r="L33" s="114"/>
      <c r="M33" s="114"/>
      <c r="N33" s="114"/>
      <c r="O33" s="114"/>
      <c r="P33" s="685"/>
      <c r="Q33" s="673"/>
      <c r="R33" s="114"/>
      <c r="S33" s="114"/>
      <c r="T33" s="114"/>
      <c r="U33" s="114"/>
      <c r="V33" s="154"/>
      <c r="Y33" s="597">
        <f t="shared" si="0"/>
        <v>1.3243140458557567E-7</v>
      </c>
      <c r="Z33" s="597">
        <f t="shared" si="1"/>
        <v>0</v>
      </c>
      <c r="AA33" s="597">
        <f t="shared" si="2"/>
        <v>0</v>
      </c>
    </row>
    <row r="34" spans="1:27" x14ac:dyDescent="0.2">
      <c r="A34" s="155">
        <v>1937</v>
      </c>
      <c r="B34" s="648">
        <f>1-TD2b!B34</f>
        <v>0.55768588239419825</v>
      </c>
      <c r="C34" s="656">
        <f>1-TD2b!C34</f>
        <v>0.56652120146654705</v>
      </c>
      <c r="D34" s="503">
        <f>compofiinc!BO26</f>
        <v>0.49238342359917076</v>
      </c>
      <c r="E34" s="503">
        <f>compofiinc!BP26</f>
        <v>6.3987207270292709E-2</v>
      </c>
      <c r="F34" s="503">
        <f>compofiinc!BQ26</f>
        <v>3.5927800928893527E-3</v>
      </c>
      <c r="G34" s="503">
        <f>compofiinc!BR26</f>
        <v>8.6469044393113967E-4</v>
      </c>
      <c r="H34" s="503">
        <f>compofiinc!BS26</f>
        <v>5.6934784206790143E-3</v>
      </c>
      <c r="I34" s="667"/>
      <c r="J34" s="673"/>
      <c r="K34" s="114"/>
      <c r="L34" s="114"/>
      <c r="M34" s="114"/>
      <c r="N34" s="114"/>
      <c r="O34" s="114"/>
      <c r="P34" s="685"/>
      <c r="Q34" s="673"/>
      <c r="R34" s="114"/>
      <c r="S34" s="114"/>
      <c r="T34" s="114"/>
      <c r="U34" s="114"/>
      <c r="V34" s="154"/>
      <c r="Y34" s="597">
        <f t="shared" si="0"/>
        <v>-3.7836041591812752E-7</v>
      </c>
      <c r="Z34" s="597">
        <f t="shared" si="1"/>
        <v>0</v>
      </c>
      <c r="AA34" s="597">
        <f t="shared" si="2"/>
        <v>0</v>
      </c>
    </row>
    <row r="35" spans="1:27" x14ac:dyDescent="0.2">
      <c r="A35" s="155">
        <v>1938</v>
      </c>
      <c r="B35" s="648">
        <f>1-TD2b!B35</f>
        <v>0.55925162429228137</v>
      </c>
      <c r="C35" s="656">
        <f>1-TD2b!C35</f>
        <v>0.56999109507485879</v>
      </c>
      <c r="D35" s="503">
        <f>compofiinc!BO27</f>
        <v>0.50263420124536307</v>
      </c>
      <c r="E35" s="503">
        <f>compofiinc!BP27</f>
        <v>5.82863379000952E-2</v>
      </c>
      <c r="F35" s="503">
        <f>compofiinc!BQ27</f>
        <v>2.6030386998858179E-3</v>
      </c>
      <c r="G35" s="503">
        <f>compofiinc!BR27</f>
        <v>8.8296801386487239E-4</v>
      </c>
      <c r="H35" s="503">
        <f>compofiinc!BS27</f>
        <v>5.5845492156498221E-3</v>
      </c>
      <c r="I35" s="667"/>
      <c r="J35" s="673"/>
      <c r="K35" s="114"/>
      <c r="L35" s="114"/>
      <c r="M35" s="114"/>
      <c r="N35" s="114"/>
      <c r="O35" s="114"/>
      <c r="P35" s="685"/>
      <c r="Q35" s="673"/>
      <c r="R35" s="114"/>
      <c r="S35" s="114"/>
      <c r="T35" s="114"/>
      <c r="U35" s="114"/>
      <c r="V35" s="154"/>
      <c r="Y35" s="597">
        <f t="shared" si="0"/>
        <v>1.0408340855860843E-17</v>
      </c>
      <c r="Z35" s="597">
        <f t="shared" si="1"/>
        <v>0</v>
      </c>
      <c r="AA35" s="597">
        <f t="shared" si="2"/>
        <v>0</v>
      </c>
    </row>
    <row r="36" spans="1:27" x14ac:dyDescent="0.2">
      <c r="A36" s="157">
        <v>1939</v>
      </c>
      <c r="B36" s="651">
        <f>1-TD2b!B36</f>
        <v>0.54482114358244416</v>
      </c>
      <c r="C36" s="658">
        <f>1-TD2b!C36</f>
        <v>0.55431101827036455</v>
      </c>
      <c r="D36" s="505">
        <f>compofiinc!BO28</f>
        <v>0.48978586758832354</v>
      </c>
      <c r="E36" s="505">
        <f>compofiinc!BP28</f>
        <v>5.3928725718154019E-2</v>
      </c>
      <c r="F36" s="505">
        <f>compofiinc!BQ28</f>
        <v>3.014187088745568E-3</v>
      </c>
      <c r="G36" s="505">
        <f>compofiinc!BR28</f>
        <v>1.0934145639796694E-3</v>
      </c>
      <c r="H36" s="505">
        <f>compofiinc!BS28</f>
        <v>6.4888233111617052E-3</v>
      </c>
      <c r="I36" s="668"/>
      <c r="J36" s="674"/>
      <c r="K36" s="116"/>
      <c r="L36" s="116"/>
      <c r="M36" s="116"/>
      <c r="N36" s="116"/>
      <c r="O36" s="116"/>
      <c r="P36" s="686"/>
      <c r="Q36" s="674"/>
      <c r="R36" s="116"/>
      <c r="S36" s="116"/>
      <c r="T36" s="116"/>
      <c r="U36" s="116"/>
      <c r="V36" s="156"/>
      <c r="Y36" s="597">
        <f t="shared" si="0"/>
        <v>4.8572257327350599E-17</v>
      </c>
      <c r="Z36" s="597">
        <f t="shared" si="1"/>
        <v>0</v>
      </c>
      <c r="AA36" s="597">
        <f t="shared" si="2"/>
        <v>0</v>
      </c>
    </row>
    <row r="37" spans="1:27" x14ac:dyDescent="0.2">
      <c r="A37" s="155">
        <v>1940</v>
      </c>
      <c r="B37" s="648">
        <f>1-TD2b!B37</f>
        <v>0.5470686757097889</v>
      </c>
      <c r="C37" s="656">
        <f>1-TD2b!C37</f>
        <v>0.55573362495256862</v>
      </c>
      <c r="D37" s="503">
        <f>compofiinc!BO29</f>
        <v>0.47544081988781933</v>
      </c>
      <c r="E37" s="503">
        <f>compofiinc!BP29</f>
        <v>5.6860561412012636E-2</v>
      </c>
      <c r="F37" s="503">
        <f>compofiinc!BQ29</f>
        <v>5.184019418960531E-3</v>
      </c>
      <c r="G37" s="503">
        <f>compofiinc!BR29</f>
        <v>5.0901516433979645E-3</v>
      </c>
      <c r="H37" s="503">
        <f>compofiinc!BS29</f>
        <v>1.3158072590377989E-2</v>
      </c>
      <c r="I37" s="667"/>
      <c r="J37" s="673"/>
      <c r="K37" s="114"/>
      <c r="L37" s="114"/>
      <c r="M37" s="114"/>
      <c r="N37" s="114"/>
      <c r="O37" s="114"/>
      <c r="P37" s="685"/>
      <c r="Q37" s="673"/>
      <c r="R37" s="114"/>
      <c r="S37" s="114"/>
      <c r="T37" s="114"/>
      <c r="U37" s="114"/>
      <c r="V37" s="154"/>
      <c r="Y37" s="597">
        <f t="shared" si="0"/>
        <v>1.6306400674181987E-16</v>
      </c>
      <c r="Z37" s="597">
        <f t="shared" si="1"/>
        <v>0</v>
      </c>
      <c r="AA37" s="597">
        <f t="shared" si="2"/>
        <v>0</v>
      </c>
    </row>
    <row r="38" spans="1:27" x14ac:dyDescent="0.2">
      <c r="A38" s="155">
        <v>1941</v>
      </c>
      <c r="B38" s="648">
        <f>1-TD2b!B38</f>
        <v>0.58069660442723181</v>
      </c>
      <c r="C38" s="656">
        <f>1-TD2b!C38</f>
        <v>0.58980685423646895</v>
      </c>
      <c r="D38" s="503">
        <f>compofiinc!BO30</f>
        <v>0.51049475546886669</v>
      </c>
      <c r="E38" s="503">
        <f>compofiinc!BP30</f>
        <v>4.8423478907348314E-2</v>
      </c>
      <c r="F38" s="503">
        <f>compofiinc!BQ30</f>
        <v>7.8939299377248917E-3</v>
      </c>
      <c r="G38" s="503">
        <f>compofiinc!BR30</f>
        <v>5.4512888600498129E-3</v>
      </c>
      <c r="H38" s="503">
        <f>compofiinc!BS30</f>
        <v>1.7543401062479279E-2</v>
      </c>
      <c r="I38" s="667"/>
      <c r="J38" s="673"/>
      <c r="K38" s="114"/>
      <c r="L38" s="114"/>
      <c r="M38" s="114"/>
      <c r="N38" s="114"/>
      <c r="O38" s="114"/>
      <c r="P38" s="685"/>
      <c r="Q38" s="673"/>
      <c r="R38" s="114"/>
      <c r="S38" s="114"/>
      <c r="T38" s="114"/>
      <c r="U38" s="114"/>
      <c r="V38" s="154"/>
      <c r="Y38" s="597">
        <f t="shared" si="0"/>
        <v>-4.163336342344337E-17</v>
      </c>
      <c r="Z38" s="597">
        <f t="shared" si="1"/>
        <v>0</v>
      </c>
      <c r="AA38" s="597">
        <f t="shared" si="2"/>
        <v>0</v>
      </c>
    </row>
    <row r="39" spans="1:27" x14ac:dyDescent="0.2">
      <c r="A39" s="155">
        <v>1942</v>
      </c>
      <c r="B39" s="648">
        <f>1-TD2b!B39</f>
        <v>0.63872137332976275</v>
      </c>
      <c r="C39" s="656">
        <f>1-TD2b!C39</f>
        <v>0.64505816880633515</v>
      </c>
      <c r="D39" s="503">
        <f>compofiinc!BO31</f>
        <v>0.5637890881255464</v>
      </c>
      <c r="E39" s="503">
        <f>compofiinc!BP31</f>
        <v>5.7035588598848164E-2</v>
      </c>
      <c r="F39" s="503">
        <f>compofiinc!BQ31</f>
        <v>4.8975339754424099E-3</v>
      </c>
      <c r="G39" s="503">
        <f>compofiinc!BR31</f>
        <v>4.3889006018649332E-3</v>
      </c>
      <c r="H39" s="503">
        <f>compofiinc!BS31</f>
        <v>1.4947057504633175E-2</v>
      </c>
      <c r="I39" s="667"/>
      <c r="J39" s="673"/>
      <c r="K39" s="114"/>
      <c r="L39" s="114"/>
      <c r="M39" s="114"/>
      <c r="N39" s="114"/>
      <c r="O39" s="114"/>
      <c r="P39" s="685"/>
      <c r="Q39" s="673"/>
      <c r="R39" s="114"/>
      <c r="S39" s="114"/>
      <c r="T39" s="114"/>
      <c r="U39" s="114"/>
      <c r="V39" s="154"/>
      <c r="Y39" s="597">
        <f t="shared" si="0"/>
        <v>6.9388939039072284E-17</v>
      </c>
      <c r="Z39" s="597">
        <f t="shared" si="1"/>
        <v>0</v>
      </c>
      <c r="AA39" s="597">
        <f t="shared" si="2"/>
        <v>0</v>
      </c>
    </row>
    <row r="40" spans="1:27" x14ac:dyDescent="0.2">
      <c r="A40" s="155">
        <v>1943</v>
      </c>
      <c r="B40" s="648">
        <f>1-TD2b!B40</f>
        <v>0.66310097885061769</v>
      </c>
      <c r="C40" s="656">
        <f>1-TD2b!C40</f>
        <v>0.67330076801123395</v>
      </c>
      <c r="D40" s="503">
        <f>compofiinc!BO32</f>
        <v>0.60425501721593</v>
      </c>
      <c r="E40" s="503">
        <f>compofiinc!BP32</f>
        <v>5.1768694337375895E-2</v>
      </c>
      <c r="F40" s="503">
        <f>compofiinc!BQ32</f>
        <v>3.449398660639709E-3</v>
      </c>
      <c r="G40" s="503">
        <f>compofiinc!BR32</f>
        <v>2.8499469358100778E-3</v>
      </c>
      <c r="H40" s="503">
        <f>compofiinc!BS32</f>
        <v>1.0977710861478163E-2</v>
      </c>
      <c r="I40" s="667"/>
      <c r="J40" s="673"/>
      <c r="K40" s="114"/>
      <c r="L40" s="114"/>
      <c r="M40" s="114"/>
      <c r="N40" s="114"/>
      <c r="O40" s="114"/>
      <c r="P40" s="685"/>
      <c r="Q40" s="673"/>
      <c r="R40" s="114"/>
      <c r="S40" s="114"/>
      <c r="T40" s="114"/>
      <c r="U40" s="114"/>
      <c r="V40" s="154"/>
      <c r="Y40" s="597">
        <f t="shared" si="0"/>
        <v>1.0581813203458523E-16</v>
      </c>
      <c r="Z40" s="597">
        <f t="shared" si="1"/>
        <v>0</v>
      </c>
      <c r="AA40" s="597">
        <f t="shared" si="2"/>
        <v>0</v>
      </c>
    </row>
    <row r="41" spans="1:27" x14ac:dyDescent="0.2">
      <c r="A41" s="155">
        <v>1944</v>
      </c>
      <c r="B41" s="648">
        <f>1-TD2b!B41</f>
        <v>0.67487469014545243</v>
      </c>
      <c r="C41" s="656">
        <f>1-TD2b!C41</f>
        <v>0.68451130050771791</v>
      </c>
      <c r="D41" s="503">
        <f>compofiinc!BO33</f>
        <v>0.56836243231028782</v>
      </c>
      <c r="E41" s="503">
        <f>compofiinc!BP33</f>
        <v>9.3128323433351978E-2</v>
      </c>
      <c r="F41" s="503">
        <f>compofiinc!BQ33</f>
        <v>7.7742739972712083E-3</v>
      </c>
      <c r="G41" s="503">
        <f>compofiinc!BR33</f>
        <v>1.6971470666575072E-3</v>
      </c>
      <c r="H41" s="503">
        <f>compofiinc!BS33</f>
        <v>1.3552965128029715E-2</v>
      </c>
      <c r="I41" s="667"/>
      <c r="J41" s="673"/>
      <c r="K41" s="114"/>
      <c r="L41" s="114"/>
      <c r="M41" s="114"/>
      <c r="N41" s="114"/>
      <c r="O41" s="114"/>
      <c r="P41" s="685"/>
      <c r="Q41" s="673"/>
      <c r="R41" s="114"/>
      <c r="S41" s="114"/>
      <c r="T41" s="114"/>
      <c r="U41" s="114"/>
      <c r="V41" s="154"/>
      <c r="Y41" s="597">
        <f t="shared" si="0"/>
        <v>-3.841427880320672E-6</v>
      </c>
      <c r="Z41" s="597">
        <f t="shared" si="1"/>
        <v>0</v>
      </c>
      <c r="AA41" s="597">
        <f t="shared" si="2"/>
        <v>0</v>
      </c>
    </row>
    <row r="42" spans="1:27" x14ac:dyDescent="0.2">
      <c r="A42" s="155">
        <v>1945</v>
      </c>
      <c r="B42" s="648">
        <f>1-TD2b!B42</f>
        <v>0.65576689557732859</v>
      </c>
      <c r="C42" s="656">
        <f>1-TD2b!C42</f>
        <v>0.673554112937925</v>
      </c>
      <c r="D42" s="503">
        <f>compofiinc!BO34</f>
        <v>0.56945378553050363</v>
      </c>
      <c r="E42" s="503">
        <f>compofiinc!BP34</f>
        <v>8.2656417619172987E-2</v>
      </c>
      <c r="F42" s="503">
        <f>compofiinc!BQ34</f>
        <v>7.0322417010906073E-3</v>
      </c>
      <c r="G42" s="503">
        <f>compofiinc!BR34</f>
        <v>1.48945336952105E-3</v>
      </c>
      <c r="H42" s="503">
        <f>compofiinc!BS34</f>
        <v>1.2922230757598087E-2</v>
      </c>
      <c r="I42" s="667"/>
      <c r="J42" s="673"/>
      <c r="K42" s="114"/>
      <c r="L42" s="114"/>
      <c r="M42" s="114"/>
      <c r="N42" s="114"/>
      <c r="O42" s="114"/>
      <c r="P42" s="685"/>
      <c r="Q42" s="673"/>
      <c r="R42" s="114"/>
      <c r="S42" s="114"/>
      <c r="T42" s="114"/>
      <c r="U42" s="114"/>
      <c r="V42" s="154"/>
      <c r="Y42" s="597">
        <f t="shared" si="0"/>
        <v>-1.6039961364330835E-8</v>
      </c>
      <c r="Z42" s="597">
        <f t="shared" si="1"/>
        <v>0</v>
      </c>
      <c r="AA42" s="597">
        <f t="shared" si="2"/>
        <v>0</v>
      </c>
    </row>
    <row r="43" spans="1:27" x14ac:dyDescent="0.2">
      <c r="A43" s="155">
        <v>1946</v>
      </c>
      <c r="B43" s="648">
        <f>1-TD2b!B43</f>
        <v>0.63300448772671181</v>
      </c>
      <c r="C43" s="656">
        <f>1-TD2b!C43</f>
        <v>0.65383605931069622</v>
      </c>
      <c r="D43" s="503">
        <f>compofiinc!BO35</f>
        <v>0.5563519451688177</v>
      </c>
      <c r="E43" s="503">
        <f>compofiinc!BP35</f>
        <v>7.8484577538831965E-2</v>
      </c>
      <c r="F43" s="503">
        <f>compofiinc!BQ35</f>
        <v>4.1384962784712827E-3</v>
      </c>
      <c r="G43" s="503">
        <f>compofiinc!BR35</f>
        <v>2.6984582876911009E-3</v>
      </c>
      <c r="H43" s="503">
        <f>compofiinc!BS35</f>
        <v>1.2161853717891583E-2</v>
      </c>
      <c r="I43" s="667"/>
      <c r="J43" s="673"/>
      <c r="K43" s="114"/>
      <c r="L43" s="114"/>
      <c r="M43" s="114"/>
      <c r="N43" s="114"/>
      <c r="O43" s="114"/>
      <c r="P43" s="685"/>
      <c r="Q43" s="673"/>
      <c r="R43" s="114"/>
      <c r="S43" s="114"/>
      <c r="T43" s="114"/>
      <c r="U43" s="114"/>
      <c r="V43" s="154"/>
      <c r="Y43" s="597">
        <f t="shared" si="0"/>
        <v>7.283189925877398E-7</v>
      </c>
      <c r="Z43" s="597">
        <f t="shared" si="1"/>
        <v>0</v>
      </c>
      <c r="AA43" s="597">
        <f t="shared" si="2"/>
        <v>0</v>
      </c>
    </row>
    <row r="44" spans="1:27" x14ac:dyDescent="0.2">
      <c r="A44" s="155">
        <v>1947</v>
      </c>
      <c r="B44" s="648">
        <f>1-TD2b!B44</f>
        <v>0.65652119356119698</v>
      </c>
      <c r="C44" s="656">
        <f>1-TD2b!C44</f>
        <v>0.66982822406564424</v>
      </c>
      <c r="D44" s="503">
        <f>compofiinc!BO36</f>
        <v>0.57914028232092896</v>
      </c>
      <c r="E44" s="503">
        <f>compofiinc!BP36</f>
        <v>7.1027986829361262E-2</v>
      </c>
      <c r="F44" s="503">
        <f>compofiinc!BQ36</f>
        <v>4.4730317725174551E-3</v>
      </c>
      <c r="G44" s="503">
        <f>compofiinc!BR36</f>
        <v>2.8420632511340117E-3</v>
      </c>
      <c r="H44" s="503">
        <f>compofiinc!BS36</f>
        <v>1.2344955713015608E-2</v>
      </c>
      <c r="I44" s="667"/>
      <c r="J44" s="673"/>
      <c r="K44" s="114"/>
      <c r="L44" s="114"/>
      <c r="M44" s="114"/>
      <c r="N44" s="114"/>
      <c r="O44" s="114"/>
      <c r="P44" s="685"/>
      <c r="Q44" s="673"/>
      <c r="R44" s="114"/>
      <c r="S44" s="114"/>
      <c r="T44" s="114"/>
      <c r="U44" s="114"/>
      <c r="V44" s="154"/>
      <c r="Y44" s="597">
        <f t="shared" si="0"/>
        <v>-9.5821313052593671E-8</v>
      </c>
      <c r="Z44" s="597">
        <f t="shared" si="1"/>
        <v>0</v>
      </c>
      <c r="AA44" s="597">
        <f t="shared" si="2"/>
        <v>0</v>
      </c>
    </row>
    <row r="45" spans="1:27" x14ac:dyDescent="0.2">
      <c r="A45" s="155">
        <v>1948</v>
      </c>
      <c r="B45" s="648">
        <f>1-TD2b!B45</f>
        <v>0.64986491666970214</v>
      </c>
      <c r="C45" s="656">
        <f>1-TD2b!C45</f>
        <v>0.66279362354797189</v>
      </c>
      <c r="D45" s="503">
        <f>compofiinc!BO37</f>
        <v>0.55884876752901924</v>
      </c>
      <c r="E45" s="503">
        <f>compofiinc!BP37</f>
        <v>8.2466009152841163E-2</v>
      </c>
      <c r="F45" s="503">
        <f>compofiinc!BQ37</f>
        <v>5.0040541432075404E-3</v>
      </c>
      <c r="G45" s="503">
        <f>compofiinc!BR37</f>
        <v>3.0715544969043499E-3</v>
      </c>
      <c r="H45" s="503">
        <f>compofiinc!BS37</f>
        <v>1.3394387232463559E-2</v>
      </c>
      <c r="I45" s="667"/>
      <c r="J45" s="673"/>
      <c r="K45" s="114"/>
      <c r="L45" s="114"/>
      <c r="M45" s="114"/>
      <c r="N45" s="114"/>
      <c r="O45" s="114"/>
      <c r="P45" s="685"/>
      <c r="Q45" s="673"/>
      <c r="R45" s="114"/>
      <c r="S45" s="114"/>
      <c r="T45" s="114"/>
      <c r="U45" s="114"/>
      <c r="V45" s="154"/>
      <c r="Y45" s="597">
        <f t="shared" si="0"/>
        <v>8.8509935360341768E-6</v>
      </c>
      <c r="Z45" s="597">
        <f t="shared" si="1"/>
        <v>0</v>
      </c>
      <c r="AA45" s="597">
        <f t="shared" si="2"/>
        <v>0</v>
      </c>
    </row>
    <row r="46" spans="1:27" x14ac:dyDescent="0.2">
      <c r="A46" s="155">
        <v>1949</v>
      </c>
      <c r="B46" s="648">
        <f>1-TD2b!B46</f>
        <v>0.65249003757145352</v>
      </c>
      <c r="C46" s="656">
        <f>1-TD2b!C46</f>
        <v>0.66236901904804546</v>
      </c>
      <c r="D46" s="503">
        <f>compofiinc!BO38</f>
        <v>0.55223729375805963</v>
      </c>
      <c r="E46" s="503">
        <f>compofiinc!BP38</f>
        <v>8.4110375891321795E-2</v>
      </c>
      <c r="F46" s="503">
        <f>compofiinc!BQ38</f>
        <v>6.3690028474966826E-3</v>
      </c>
      <c r="G46" s="503">
        <f>compofiinc!BR38</f>
        <v>4.0004824785286816E-3</v>
      </c>
      <c r="H46" s="503">
        <f>compofiinc!BS38</f>
        <v>1.5645685462041294E-2</v>
      </c>
      <c r="I46" s="667"/>
      <c r="J46" s="673"/>
      <c r="K46" s="114"/>
      <c r="L46" s="114"/>
      <c r="M46" s="114"/>
      <c r="N46" s="114"/>
      <c r="O46" s="114"/>
      <c r="P46" s="685"/>
      <c r="Q46" s="673"/>
      <c r="R46" s="114"/>
      <c r="S46" s="114"/>
      <c r="T46" s="114"/>
      <c r="U46" s="114"/>
      <c r="V46" s="154"/>
      <c r="Y46" s="597">
        <f t="shared" si="0"/>
        <v>6.1786105973737904E-6</v>
      </c>
      <c r="Z46" s="597">
        <f t="shared" si="1"/>
        <v>0</v>
      </c>
      <c r="AA46" s="597">
        <f t="shared" si="2"/>
        <v>0</v>
      </c>
    </row>
    <row r="47" spans="1:27" x14ac:dyDescent="0.2">
      <c r="A47" s="159">
        <v>1950</v>
      </c>
      <c r="B47" s="652">
        <f>1-TD2b!B47</f>
        <v>0.64436633039048574</v>
      </c>
      <c r="C47" s="659">
        <f>1-TD2b!C47</f>
        <v>0.66128899389600881</v>
      </c>
      <c r="D47" s="507">
        <f>compofiinc!BO39</f>
        <v>0.55467770100901326</v>
      </c>
      <c r="E47" s="507">
        <f>compofiinc!BP39</f>
        <v>7.8932106098283439E-2</v>
      </c>
      <c r="F47" s="507">
        <f>compofiinc!BQ39</f>
        <v>8.5697280033800102E-3</v>
      </c>
      <c r="G47" s="507">
        <f>compofiinc!BR39</f>
        <v>3.568097340107268E-3</v>
      </c>
      <c r="H47" s="507">
        <f>compofiinc!BS39</f>
        <v>1.5538211746640539E-2</v>
      </c>
      <c r="I47" s="669"/>
      <c r="J47" s="675"/>
      <c r="K47" s="118"/>
      <c r="L47" s="118"/>
      <c r="M47" s="118"/>
      <c r="N47" s="118"/>
      <c r="O47" s="118"/>
      <c r="P47" s="687"/>
      <c r="Q47" s="675"/>
      <c r="R47" s="118"/>
      <c r="S47" s="118"/>
      <c r="T47" s="118"/>
      <c r="U47" s="118"/>
      <c r="V47" s="158"/>
      <c r="Y47" s="597">
        <f t="shared" si="0"/>
        <v>3.1496985843006836E-6</v>
      </c>
      <c r="Z47" s="597">
        <f t="shared" si="1"/>
        <v>0</v>
      </c>
      <c r="AA47" s="597">
        <f t="shared" si="2"/>
        <v>0</v>
      </c>
    </row>
    <row r="48" spans="1:27" x14ac:dyDescent="0.2">
      <c r="A48" s="155">
        <v>1951</v>
      </c>
      <c r="B48" s="648">
        <f>1-TD2b!B48</f>
        <v>0.65782448512746106</v>
      </c>
      <c r="C48" s="656">
        <f>1-TD2b!C48</f>
        <v>0.67180034898320606</v>
      </c>
      <c r="D48" s="503">
        <f>compofiinc!BO40</f>
        <v>0.57773314133423792</v>
      </c>
      <c r="E48" s="503">
        <f>compofiinc!BP40</f>
        <v>7.0845794869310752E-2</v>
      </c>
      <c r="F48" s="503">
        <f>compofiinc!BQ40</f>
        <v>5.3948720134197221E-3</v>
      </c>
      <c r="G48" s="503">
        <f>compofiinc!BR40</f>
        <v>3.4937363874924382E-3</v>
      </c>
      <c r="H48" s="503">
        <f>compofiinc!BS40</f>
        <v>1.4332804378745376E-2</v>
      </c>
      <c r="I48" s="667"/>
      <c r="J48" s="673"/>
      <c r="K48" s="114"/>
      <c r="L48" s="114"/>
      <c r="M48" s="114"/>
      <c r="N48" s="114"/>
      <c r="O48" s="114"/>
      <c r="P48" s="685"/>
      <c r="Q48" s="673"/>
      <c r="R48" s="114"/>
      <c r="S48" s="114"/>
      <c r="T48" s="114"/>
      <c r="U48" s="114"/>
      <c r="V48" s="154"/>
      <c r="Y48" s="597">
        <f t="shared" si="0"/>
        <v>-1.457167719820518E-16</v>
      </c>
      <c r="Z48" s="597">
        <f t="shared" si="1"/>
        <v>0</v>
      </c>
      <c r="AA48" s="597">
        <f t="shared" si="2"/>
        <v>0</v>
      </c>
    </row>
    <row r="49" spans="1:27" x14ac:dyDescent="0.2">
      <c r="A49" s="155">
        <v>1952</v>
      </c>
      <c r="B49" s="648">
        <f>1-TD2b!B49</f>
        <v>0.66788490970749681</v>
      </c>
      <c r="C49" s="656">
        <f>1-TD2b!C49</f>
        <v>0.67926037902424463</v>
      </c>
      <c r="D49" s="503">
        <f>compofiinc!BO41</f>
        <v>0.59222918120773227</v>
      </c>
      <c r="E49" s="503">
        <f>compofiinc!BP41</f>
        <v>6.4280897627904718E-2</v>
      </c>
      <c r="F49" s="503">
        <f>compofiinc!BQ41</f>
        <v>5.0051463344363382E-3</v>
      </c>
      <c r="G49" s="503">
        <f>compofiinc!BR41</f>
        <v>3.7533757093591502E-3</v>
      </c>
      <c r="H49" s="503">
        <f>compofiinc!BS41</f>
        <v>1.3991778144812289E-2</v>
      </c>
      <c r="I49" s="667"/>
      <c r="J49" s="673"/>
      <c r="K49" s="114"/>
      <c r="L49" s="114"/>
      <c r="M49" s="114"/>
      <c r="N49" s="114"/>
      <c r="O49" s="114"/>
      <c r="P49" s="685"/>
      <c r="Q49" s="673"/>
      <c r="R49" s="114"/>
      <c r="S49" s="114"/>
      <c r="T49" s="114"/>
      <c r="U49" s="114"/>
      <c r="V49" s="154"/>
      <c r="Y49" s="597">
        <f t="shared" si="0"/>
        <v>-1.3357370765021415E-16</v>
      </c>
      <c r="Z49" s="597">
        <f t="shared" si="1"/>
        <v>0</v>
      </c>
      <c r="AA49" s="597">
        <f t="shared" si="2"/>
        <v>0</v>
      </c>
    </row>
    <row r="50" spans="1:27" x14ac:dyDescent="0.2">
      <c r="A50" s="155">
        <v>1953</v>
      </c>
      <c r="B50" s="648">
        <f>1-TD2b!B50</f>
        <v>0.67693048937916389</v>
      </c>
      <c r="C50" s="656">
        <f>1-TD2b!C50</f>
        <v>0.68619568131643771</v>
      </c>
      <c r="D50" s="503">
        <f>compofiinc!BO42</f>
        <v>0.59960750431588106</v>
      </c>
      <c r="E50" s="503">
        <f>compofiinc!BP42</f>
        <v>6.3246320879117301E-2</v>
      </c>
      <c r="F50" s="503">
        <f>compofiinc!BQ42</f>
        <v>5.4657404293510549E-3</v>
      </c>
      <c r="G50" s="503">
        <f>compofiinc!BR42</f>
        <v>4.1733873337755321E-3</v>
      </c>
      <c r="H50" s="503">
        <f>compofiinc!BS42</f>
        <v>1.3702728358312832E-2</v>
      </c>
      <c r="I50" s="667"/>
      <c r="J50" s="673"/>
      <c r="K50" s="114"/>
      <c r="L50" s="114"/>
      <c r="M50" s="114"/>
      <c r="N50" s="114"/>
      <c r="O50" s="114"/>
      <c r="P50" s="685"/>
      <c r="Q50" s="673"/>
      <c r="R50" s="114"/>
      <c r="S50" s="114"/>
      <c r="T50" s="114"/>
      <c r="U50" s="114"/>
      <c r="V50" s="154"/>
      <c r="Y50" s="597">
        <f t="shared" si="0"/>
        <v>-6.591949208711867E-17</v>
      </c>
      <c r="Z50" s="597">
        <f t="shared" si="1"/>
        <v>0</v>
      </c>
      <c r="AA50" s="597">
        <f t="shared" si="2"/>
        <v>0</v>
      </c>
    </row>
    <row r="51" spans="1:27" x14ac:dyDescent="0.2">
      <c r="A51" s="155">
        <v>1954</v>
      </c>
      <c r="B51" s="648">
        <f>1-TD2b!B51</f>
        <v>0.6636388940966691</v>
      </c>
      <c r="C51" s="656">
        <f>1-TD2b!C51</f>
        <v>0.67880689268454708</v>
      </c>
      <c r="D51" s="503">
        <f>compofiinc!BO43</f>
        <v>0.59360908958149594</v>
      </c>
      <c r="E51" s="503">
        <f>compofiinc!BP43</f>
        <v>6.4372254235789322E-2</v>
      </c>
      <c r="F51" s="503">
        <f>compofiinc!BQ43</f>
        <v>7.2357684237941665E-3</v>
      </c>
      <c r="G51" s="503">
        <f>compofiinc!BR43</f>
        <v>5.4434455440250072E-3</v>
      </c>
      <c r="H51" s="503">
        <f>compofiinc!BS43</f>
        <v>8.1463348994427528E-3</v>
      </c>
      <c r="I51" s="667"/>
      <c r="J51" s="673"/>
      <c r="K51" s="114"/>
      <c r="L51" s="114"/>
      <c r="M51" s="114"/>
      <c r="N51" s="114"/>
      <c r="O51" s="114"/>
      <c r="P51" s="685"/>
      <c r="Q51" s="673"/>
      <c r="R51" s="114"/>
      <c r="S51" s="114"/>
      <c r="T51" s="114"/>
      <c r="U51" s="114"/>
      <c r="V51" s="154"/>
      <c r="Y51" s="597">
        <f t="shared" si="0"/>
        <v>-1.0928757898653885E-16</v>
      </c>
      <c r="Z51" s="597">
        <f t="shared" si="1"/>
        <v>0</v>
      </c>
      <c r="AA51" s="597">
        <f t="shared" si="2"/>
        <v>0</v>
      </c>
    </row>
    <row r="52" spans="1:27" x14ac:dyDescent="0.2">
      <c r="A52" s="155">
        <v>1955</v>
      </c>
      <c r="B52" s="648">
        <f>1-TD2b!B52</f>
        <v>0.66062201574229518</v>
      </c>
      <c r="C52" s="656">
        <f>1-TD2b!C52</f>
        <v>0.68227925422538682</v>
      </c>
      <c r="D52" s="503">
        <f>compofiinc!BO44</f>
        <v>0.59608363820547872</v>
      </c>
      <c r="E52" s="503">
        <f>compofiinc!BP44</f>
        <v>6.3968703296906307E-2</v>
      </c>
      <c r="F52" s="503">
        <f>compofiinc!BQ44</f>
        <v>7.629302264108101E-3</v>
      </c>
      <c r="G52" s="503">
        <f>compofiinc!BR44</f>
        <v>5.6836018694739216E-3</v>
      </c>
      <c r="H52" s="503">
        <f>compofiinc!BS44</f>
        <v>8.9140085894197744E-3</v>
      </c>
      <c r="I52" s="667"/>
      <c r="J52" s="673"/>
      <c r="K52" s="114"/>
      <c r="L52" s="114"/>
      <c r="M52" s="114"/>
      <c r="N52" s="114"/>
      <c r="O52" s="114"/>
      <c r="P52" s="685"/>
      <c r="Q52" s="673"/>
      <c r="R52" s="114"/>
      <c r="S52" s="114"/>
      <c r="T52" s="114"/>
      <c r="U52" s="114"/>
      <c r="V52" s="154"/>
      <c r="Y52" s="597">
        <f t="shared" si="0"/>
        <v>0</v>
      </c>
      <c r="Z52" s="597">
        <f t="shared" si="1"/>
        <v>0</v>
      </c>
      <c r="AA52" s="597">
        <f t="shared" si="2"/>
        <v>0</v>
      </c>
    </row>
    <row r="53" spans="1:27" x14ac:dyDescent="0.2">
      <c r="A53" s="155">
        <v>1956</v>
      </c>
      <c r="B53" s="648">
        <f>1-TD2b!B53</f>
        <v>0.66537860230848167</v>
      </c>
      <c r="C53" s="656">
        <f>1-TD2b!C53</f>
        <v>0.68193976009815549</v>
      </c>
      <c r="D53" s="503">
        <f>compofiinc!BO45</f>
        <v>0.59476407039805768</v>
      </c>
      <c r="E53" s="503">
        <f>compofiinc!BP45</f>
        <v>6.4809791122867097E-2</v>
      </c>
      <c r="F53" s="503">
        <f>compofiinc!BQ45</f>
        <v>8.4290931723574568E-3</v>
      </c>
      <c r="G53" s="503">
        <f>compofiinc!BR45</f>
        <v>5.9271332977904653E-3</v>
      </c>
      <c r="H53" s="503">
        <f>compofiinc!BS45</f>
        <v>8.009672107082878E-3</v>
      </c>
      <c r="I53" s="667"/>
      <c r="J53" s="673"/>
      <c r="K53" s="114"/>
      <c r="L53" s="114"/>
      <c r="M53" s="114"/>
      <c r="N53" s="114"/>
      <c r="O53" s="114"/>
      <c r="P53" s="685"/>
      <c r="Q53" s="673"/>
      <c r="R53" s="114"/>
      <c r="S53" s="114"/>
      <c r="T53" s="114"/>
      <c r="U53" s="114"/>
      <c r="V53" s="154"/>
      <c r="Y53" s="597">
        <f t="shared" si="0"/>
        <v>-8.3266726846886741E-17</v>
      </c>
      <c r="Z53" s="597">
        <f t="shared" si="1"/>
        <v>0</v>
      </c>
      <c r="AA53" s="597">
        <f t="shared" si="2"/>
        <v>0</v>
      </c>
    </row>
    <row r="54" spans="1:27" x14ac:dyDescent="0.2">
      <c r="A54" s="155">
        <v>1957</v>
      </c>
      <c r="B54" s="648">
        <f>1-TD2b!B54</f>
        <v>0.67011410301114116</v>
      </c>
      <c r="C54" s="656">
        <f>1-TD2b!C54</f>
        <v>0.68312690623445493</v>
      </c>
      <c r="D54" s="503">
        <f>compofiinc!BO46</f>
        <v>0.59845906255072912</v>
      </c>
      <c r="E54" s="503">
        <f>compofiinc!BP46</f>
        <v>6.250795437729878E-2</v>
      </c>
      <c r="F54" s="503">
        <f>compofiinc!BQ46</f>
        <v>7.552158237673582E-3</v>
      </c>
      <c r="G54" s="503">
        <f>compofiinc!BR46</f>
        <v>5.7200426110876655E-3</v>
      </c>
      <c r="H54" s="503">
        <f>compofiinc!BS46</f>
        <v>8.8876884576659706E-3</v>
      </c>
      <c r="I54" s="667"/>
      <c r="J54" s="673"/>
      <c r="K54" s="114"/>
      <c r="L54" s="114"/>
      <c r="M54" s="114"/>
      <c r="N54" s="114"/>
      <c r="O54" s="114"/>
      <c r="P54" s="685"/>
      <c r="Q54" s="673"/>
      <c r="R54" s="114"/>
      <c r="S54" s="114"/>
      <c r="T54" s="114"/>
      <c r="U54" s="114"/>
      <c r="V54" s="154"/>
      <c r="Y54" s="597">
        <f t="shared" si="0"/>
        <v>-1.7867651802561113E-16</v>
      </c>
      <c r="Z54" s="597">
        <f t="shared" si="1"/>
        <v>0</v>
      </c>
      <c r="AA54" s="597">
        <f t="shared" si="2"/>
        <v>0</v>
      </c>
    </row>
    <row r="55" spans="1:27" x14ac:dyDescent="0.2">
      <c r="A55" s="155">
        <v>1958</v>
      </c>
      <c r="B55" s="648">
        <f>1-TD2b!B55</f>
        <v>0.66438464492236249</v>
      </c>
      <c r="C55" s="656">
        <f>1-TD2b!C55</f>
        <v>0.67887730903072452</v>
      </c>
      <c r="D55" s="503">
        <f>compofiinc!BO47</f>
        <v>0.58895280662478455</v>
      </c>
      <c r="E55" s="503">
        <f>compofiinc!BP47</f>
        <v>6.7569946038080447E-2</v>
      </c>
      <c r="F55" s="503">
        <f>compofiinc!BQ47</f>
        <v>7.2168231378872648E-3</v>
      </c>
      <c r="G55" s="503">
        <f>compofiinc!BR47</f>
        <v>6.393242529175054E-3</v>
      </c>
      <c r="H55" s="503">
        <f>compofiinc!BS47</f>
        <v>8.744490700797157E-3</v>
      </c>
      <c r="I55" s="667"/>
      <c r="J55" s="673"/>
      <c r="K55" s="114"/>
      <c r="L55" s="114"/>
      <c r="M55" s="114"/>
      <c r="N55" s="114"/>
      <c r="O55" s="114"/>
      <c r="P55" s="685"/>
      <c r="Q55" s="673"/>
      <c r="R55" s="114"/>
      <c r="S55" s="114"/>
      <c r="T55" s="114"/>
      <c r="U55" s="114"/>
      <c r="V55" s="154"/>
      <c r="Y55" s="597">
        <f t="shared" si="0"/>
        <v>4.163336342344337E-17</v>
      </c>
      <c r="Z55" s="597">
        <f t="shared" si="1"/>
        <v>0</v>
      </c>
      <c r="AA55" s="597">
        <f t="shared" si="2"/>
        <v>0</v>
      </c>
    </row>
    <row r="56" spans="1:27" x14ac:dyDescent="0.2">
      <c r="A56" s="157">
        <v>1959</v>
      </c>
      <c r="B56" s="651">
        <f>1-TD2b!B56</f>
        <v>0.65996373965789057</v>
      </c>
      <c r="C56" s="658">
        <f>1-TD2b!C56</f>
        <v>0.67966712051975087</v>
      </c>
      <c r="D56" s="505">
        <f>compofiinc!BO48</f>
        <v>0.59734522701903714</v>
      </c>
      <c r="E56" s="505">
        <f>compofiinc!BP48</f>
        <v>6.0478696241704273E-2</v>
      </c>
      <c r="F56" s="505">
        <f>compofiinc!BQ48</f>
        <v>6.2135059321971713E-3</v>
      </c>
      <c r="G56" s="505">
        <f>compofiinc!BR48</f>
        <v>7.4010385956981744E-3</v>
      </c>
      <c r="H56" s="505">
        <f>compofiinc!BS48</f>
        <v>8.228652731114082E-3</v>
      </c>
      <c r="I56" s="668"/>
      <c r="J56" s="674"/>
      <c r="K56" s="116"/>
      <c r="L56" s="116"/>
      <c r="M56" s="116"/>
      <c r="N56" s="116"/>
      <c r="O56" s="116"/>
      <c r="P56" s="686"/>
      <c r="Q56" s="674"/>
      <c r="R56" s="116"/>
      <c r="S56" s="116"/>
      <c r="T56" s="116"/>
      <c r="U56" s="116"/>
      <c r="V56" s="156"/>
      <c r="Y56" s="597">
        <f t="shared" si="0"/>
        <v>2.7755575615628914E-17</v>
      </c>
      <c r="Z56" s="597">
        <f t="shared" si="1"/>
        <v>0</v>
      </c>
      <c r="AA56" s="597">
        <f t="shared" si="2"/>
        <v>0</v>
      </c>
    </row>
    <row r="57" spans="1:27" x14ac:dyDescent="0.2">
      <c r="A57" s="155">
        <v>1960</v>
      </c>
      <c r="B57" s="648">
        <f>1-TD2b!B57</f>
        <v>0.66524903984327888</v>
      </c>
      <c r="C57" s="656">
        <f>1-TD2b!C57</f>
        <v>0.68342562413866026</v>
      </c>
      <c r="D57" s="503">
        <f>compofiinc!BO49</f>
        <v>0.60097193315849218</v>
      </c>
      <c r="E57" s="503">
        <f>compofiinc!BP49</f>
        <v>6.0972416705270212E-2</v>
      </c>
      <c r="F57" s="503">
        <f>compofiinc!BQ49</f>
        <v>6.7537796258946466E-3</v>
      </c>
      <c r="G57" s="503">
        <f>compofiinc!BR49</f>
        <v>8.5683144017207509E-3</v>
      </c>
      <c r="H57" s="503">
        <f>compofiinc!BS49</f>
        <v>6.1591802472824976E-3</v>
      </c>
      <c r="I57" s="667"/>
      <c r="J57" s="673"/>
      <c r="K57" s="114"/>
      <c r="L57" s="114"/>
      <c r="M57" s="114"/>
      <c r="N57" s="114"/>
      <c r="O57" s="114"/>
      <c r="P57" s="685"/>
      <c r="Q57" s="673"/>
      <c r="R57" s="114"/>
      <c r="S57" s="114"/>
      <c r="T57" s="114"/>
      <c r="U57" s="114"/>
      <c r="V57" s="154"/>
      <c r="Y57" s="597">
        <f t="shared" si="0"/>
        <v>-2.5153490401663703E-17</v>
      </c>
      <c r="Z57" s="597">
        <f t="shared" si="1"/>
        <v>0</v>
      </c>
      <c r="AA57" s="597">
        <f t="shared" si="2"/>
        <v>0</v>
      </c>
    </row>
    <row r="58" spans="1:27" x14ac:dyDescent="0.2">
      <c r="A58" s="155">
        <v>1961</v>
      </c>
      <c r="B58" s="648">
        <f>1-TD2b!B58</f>
        <v>0.6574522719448026</v>
      </c>
      <c r="C58" s="656">
        <f>1-TD2b!C58</f>
        <v>0.68103788526047382</v>
      </c>
      <c r="D58" s="503">
        <f>compofiinc!BO50</f>
        <v>0.59431614231670005</v>
      </c>
      <c r="E58" s="503">
        <f>compofiinc!BP50</f>
        <v>6.3917910882461126E-2</v>
      </c>
      <c r="F58" s="503">
        <f>compofiinc!BQ50</f>
        <v>7.5944809164921086E-3</v>
      </c>
      <c r="G58" s="503">
        <f>compofiinc!BR50</f>
        <v>9.2742092109815242E-3</v>
      </c>
      <c r="H58" s="503">
        <f>compofiinc!BS50</f>
        <v>5.9351419338390162E-3</v>
      </c>
      <c r="I58" s="667"/>
      <c r="J58" s="673"/>
      <c r="K58" s="114"/>
      <c r="L58" s="114"/>
      <c r="M58" s="114"/>
      <c r="N58" s="114"/>
      <c r="O58" s="114"/>
      <c r="P58" s="685"/>
      <c r="Q58" s="673"/>
      <c r="R58" s="114"/>
      <c r="S58" s="114"/>
      <c r="T58" s="114"/>
      <c r="U58" s="114"/>
      <c r="V58" s="154"/>
      <c r="Y58" s="597">
        <f t="shared" si="0"/>
        <v>0</v>
      </c>
      <c r="Z58" s="597">
        <f t="shared" si="1"/>
        <v>0</v>
      </c>
      <c r="AA58" s="597">
        <f t="shared" si="2"/>
        <v>0</v>
      </c>
    </row>
    <row r="59" spans="1:27" x14ac:dyDescent="0.2">
      <c r="A59" s="137">
        <v>1962</v>
      </c>
      <c r="B59" s="648">
        <f>1-TD2b!B59</f>
        <v>0.65120303630828857</v>
      </c>
      <c r="C59" s="657">
        <f>1-TD2b!C59</f>
        <v>0.66432040929794312</v>
      </c>
      <c r="D59" s="411">
        <f>compofiinc!BO51</f>
        <v>0.5944686084985733</v>
      </c>
      <c r="E59" s="411">
        <f>compofiinc!BP51</f>
        <v>4.023917019367218E-2</v>
      </c>
      <c r="F59" s="411">
        <f>compofiinc!BQ51</f>
        <v>8.7676886469125748E-3</v>
      </c>
      <c r="G59" s="411">
        <f>compofiinc!BR51</f>
        <v>1.2000234797596931E-2</v>
      </c>
      <c r="H59" s="411">
        <f>compofiinc!BS51</f>
        <v>8.8446792215108871E-3</v>
      </c>
      <c r="I59" s="670">
        <f>compofiinc!BF51</f>
        <v>0.13515490293502808</v>
      </c>
      <c r="J59" s="676">
        <f>compofiinc!BG51</f>
        <v>0.13578855991363525</v>
      </c>
      <c r="K59" s="136">
        <f>compofiinc!BH51</f>
        <v>0.1167261004447937</v>
      </c>
      <c r="L59" s="136">
        <f>compofiinc!BI51</f>
        <v>8.6086392402648926E-3</v>
      </c>
      <c r="M59" s="136">
        <f>compofiinc!BJ51</f>
        <v>2.947341650724411E-3</v>
      </c>
      <c r="N59" s="136">
        <f>compofiinc!BK51</f>
        <v>4.8984354361891747E-3</v>
      </c>
      <c r="O59" s="136">
        <f>compofiinc!BL51</f>
        <v>2.6079621165990829E-3</v>
      </c>
      <c r="P59" s="685">
        <f>compofiinc!BT51</f>
        <v>0.5160481333732605</v>
      </c>
      <c r="Q59" s="664">
        <f>compofiinc!BU51</f>
        <v>0.52853184938430786</v>
      </c>
      <c r="R59" s="105">
        <f>compofiinc!BV51</f>
        <v>0.4777425080537796</v>
      </c>
      <c r="S59" s="105">
        <f>compofiinc!BW51</f>
        <v>3.1630530953407288E-2</v>
      </c>
      <c r="T59" s="105">
        <f>compofiinc!BX51</f>
        <v>5.8203469961881638E-3</v>
      </c>
      <c r="U59" s="105">
        <f>compofiinc!BY51</f>
        <v>7.1017993614077568E-3</v>
      </c>
      <c r="V59" s="134">
        <f>compofiinc!BZ51</f>
        <v>6.2367171049118042E-3</v>
      </c>
      <c r="Y59" s="597">
        <f t="shared" si="0"/>
        <v>2.7939677238464355E-8</v>
      </c>
      <c r="Z59" s="597">
        <f t="shared" si="1"/>
        <v>8.1025063991546631E-8</v>
      </c>
      <c r="AA59" s="597">
        <f t="shared" si="2"/>
        <v>-5.3085386753082275E-8</v>
      </c>
    </row>
    <row r="60" spans="1:27" x14ac:dyDescent="0.2">
      <c r="A60" s="137">
        <v>1963</v>
      </c>
      <c r="B60" s="648">
        <f>1-TD2b!B60</f>
        <v>0.6621518712328035</v>
      </c>
      <c r="C60" s="657">
        <f>1-TD2b!C60</f>
        <v>0.67990377677998537</v>
      </c>
      <c r="D60" s="411">
        <f>compofiinc!BO52</f>
        <v>0.59239918863726604</v>
      </c>
      <c r="E60" s="411">
        <f>compofiinc!BP52</f>
        <v>5.8317786345588617E-2</v>
      </c>
      <c r="F60" s="411">
        <f>compofiinc!BQ52</f>
        <v>9.1289791301981081E-3</v>
      </c>
      <c r="G60" s="411">
        <f>compofiinc!BR52</f>
        <v>1.469818800807462E-2</v>
      </c>
      <c r="H60" s="411">
        <f>compofiinc!BS52</f>
        <v>5.3596346588579971E-3</v>
      </c>
      <c r="I60" s="670">
        <f>compofiinc!BF52</f>
        <v>0.13568761944770813</v>
      </c>
      <c r="J60" s="676">
        <f>compofiinc!BG52</f>
        <v>0.13658004999160767</v>
      </c>
      <c r="K60" s="136">
        <f>compofiinc!BH52</f>
        <v>0.11763891577720642</v>
      </c>
      <c r="L60" s="136">
        <f>compofiinc!BI52</f>
        <v>7.3157511651515961E-3</v>
      </c>
      <c r="M60" s="136">
        <f>compofiinc!BJ52</f>
        <v>2.9447963461279869E-3</v>
      </c>
      <c r="N60" s="136">
        <f>compofiinc!BK52</f>
        <v>5.62692666426301E-3</v>
      </c>
      <c r="O60" s="136">
        <f>compofiinc!BL52</f>
        <v>3.0536288395524025E-3</v>
      </c>
      <c r="P60" s="685">
        <f>compofiinc!BT52</f>
        <v>0.51566177606582642</v>
      </c>
      <c r="Q60" s="664">
        <f>compofiinc!BU52</f>
        <v>0.52969639003276825</v>
      </c>
      <c r="R60" s="105">
        <f>compofiinc!BV52</f>
        <v>0.47918075323104858</v>
      </c>
      <c r="S60" s="105">
        <f>compofiinc!BW52</f>
        <v>3.0106296762824059E-2</v>
      </c>
      <c r="T60" s="105">
        <f>compofiinc!BX52</f>
        <v>5.7662250474095345E-3</v>
      </c>
      <c r="U60" s="105">
        <f>compofiinc!BY52</f>
        <v>8.2741342484951019E-3</v>
      </c>
      <c r="V60" s="134">
        <f>compofiinc!BZ52</f>
        <v>6.3690114766359329E-3</v>
      </c>
      <c r="Y60" s="597">
        <f t="shared" si="0"/>
        <v>-1.1275702593849246E-17</v>
      </c>
      <c r="Z60" s="597">
        <f t="shared" si="1"/>
        <v>3.119930624961853E-8</v>
      </c>
      <c r="AA60" s="597">
        <f t="shared" si="2"/>
        <v>-3.0733644962310791E-8</v>
      </c>
    </row>
    <row r="61" spans="1:27" x14ac:dyDescent="0.2">
      <c r="A61" s="137">
        <v>1964</v>
      </c>
      <c r="B61" s="648">
        <f>1-TD2b!B61</f>
        <v>0.65149575471878052</v>
      </c>
      <c r="C61" s="657">
        <f>1-TD2b!C61</f>
        <v>0.66823247075080872</v>
      </c>
      <c r="D61" s="411">
        <f>compofiinc!BO53</f>
        <v>0.59917072951793671</v>
      </c>
      <c r="E61" s="411">
        <f>compofiinc!BP53</f>
        <v>3.4604925662279129E-2</v>
      </c>
      <c r="F61" s="411">
        <f>compofiinc!BQ53</f>
        <v>8.654354140162468E-3</v>
      </c>
      <c r="G61" s="411">
        <f>compofiinc!BR53</f>
        <v>1.5801887027919292E-2</v>
      </c>
      <c r="H61" s="411">
        <f>compofiinc!BS53</f>
        <v>1.0000601410865784E-2</v>
      </c>
      <c r="I61" s="670">
        <f>compofiinc!BF53</f>
        <v>0.13622033596038818</v>
      </c>
      <c r="J61" s="676">
        <f>compofiinc!BG53</f>
        <v>0.13737154006958008</v>
      </c>
      <c r="K61" s="136">
        <f>compofiinc!BH53</f>
        <v>0.11855173110961914</v>
      </c>
      <c r="L61" s="136">
        <f>compofiinc!BI53</f>
        <v>6.0228630900382996E-3</v>
      </c>
      <c r="M61" s="136">
        <f>compofiinc!BJ53</f>
        <v>2.9422510415315628E-3</v>
      </c>
      <c r="N61" s="136">
        <f>compofiinc!BK53</f>
        <v>6.3554178923368454E-3</v>
      </c>
      <c r="O61" s="136">
        <f>compofiinc!BL53</f>
        <v>3.499295562505722E-3</v>
      </c>
      <c r="P61" s="685">
        <f>compofiinc!BT53</f>
        <v>0.51527541875839233</v>
      </c>
      <c r="Q61" s="664">
        <f>compofiinc!BU53</f>
        <v>0.53086093068122864</v>
      </c>
      <c r="R61" s="105">
        <f>compofiinc!BV53</f>
        <v>0.48061899840831757</v>
      </c>
      <c r="S61" s="105">
        <f>compofiinc!BW53</f>
        <v>2.8582062572240829E-2</v>
      </c>
      <c r="T61" s="105">
        <f>compofiinc!BX53</f>
        <v>5.7121030986309052E-3</v>
      </c>
      <c r="U61" s="105">
        <f>compofiinc!BY53</f>
        <v>9.4464691355824471E-3</v>
      </c>
      <c r="V61" s="134">
        <f>compofiinc!BZ53</f>
        <v>6.5013058483600616E-3</v>
      </c>
      <c r="Y61" s="597">
        <f t="shared" si="0"/>
        <v>-2.7008354663848877E-8</v>
      </c>
      <c r="Z61" s="597">
        <f t="shared" si="1"/>
        <v>-1.862645149230957E-8</v>
      </c>
      <c r="AA61" s="597">
        <f t="shared" si="2"/>
        <v>-8.3819031715393066E-9</v>
      </c>
    </row>
    <row r="62" spans="1:27" x14ac:dyDescent="0.2">
      <c r="A62" s="137">
        <v>1965</v>
      </c>
      <c r="B62" s="648">
        <f>1-TD2b!B62</f>
        <v>0.65218975871043439</v>
      </c>
      <c r="C62" s="657">
        <f>1-TD2b!C62</f>
        <v>0.68481811707300722</v>
      </c>
      <c r="D62" s="411">
        <f>compofiinc!BO54</f>
        <v>0.60669635352962903</v>
      </c>
      <c r="E62" s="411">
        <f>compofiinc!BP54</f>
        <v>5.2047363015169192E-2</v>
      </c>
      <c r="F62" s="411">
        <f>compofiinc!BQ54</f>
        <v>7.3968822483306343E-3</v>
      </c>
      <c r="G62" s="411">
        <f>compofiinc!BR54</f>
        <v>1.5183426034976133E-2</v>
      </c>
      <c r="H62" s="411">
        <f>compofiinc!BS54</f>
        <v>3.4940922449023079E-3</v>
      </c>
      <c r="I62" s="670">
        <f>compofiinc!BF54</f>
        <v>0.13850536942481995</v>
      </c>
      <c r="J62" s="676">
        <f>compofiinc!BG54</f>
        <v>0.13964563608169556</v>
      </c>
      <c r="K62" s="136">
        <f>compofiinc!BH54</f>
        <v>0.12117356061935425</v>
      </c>
      <c r="L62" s="136">
        <f>compofiinc!BI54</f>
        <v>5.5211186408996582E-3</v>
      </c>
      <c r="M62" s="136">
        <f>compofiinc!BJ54</f>
        <v>3.019494004547596E-3</v>
      </c>
      <c r="N62" s="136">
        <f>compofiinc!BK54</f>
        <v>7.2063310071825981E-3</v>
      </c>
      <c r="O62" s="136">
        <f>compofiinc!BL54</f>
        <v>2.7322294190526009E-3</v>
      </c>
      <c r="P62" s="685">
        <f>compofiinc!BT54</f>
        <v>0.51387873291969299</v>
      </c>
      <c r="Q62" s="664">
        <f>compofiinc!BU54</f>
        <v>0.52935925126075745</v>
      </c>
      <c r="R62" s="105">
        <f>compofiinc!BV54</f>
        <v>0.47917420417070389</v>
      </c>
      <c r="S62" s="105">
        <f>compofiinc!BW54</f>
        <v>2.8292253613471985E-2</v>
      </c>
      <c r="T62" s="105">
        <f>compofiinc!BX54</f>
        <v>5.9873322024941444E-3</v>
      </c>
      <c r="U62" s="105">
        <f>compofiinc!BY54</f>
        <v>9.7158923745155334E-3</v>
      </c>
      <c r="V62" s="134">
        <f>compofiinc!BZ54</f>
        <v>6.1824843287467957E-3</v>
      </c>
      <c r="Y62" s="597">
        <f t="shared" si="0"/>
        <v>-8.0230960763927328E-17</v>
      </c>
      <c r="Z62" s="597">
        <f t="shared" si="1"/>
        <v>-7.0976093411445618E-6</v>
      </c>
      <c r="AA62" s="597">
        <f t="shared" si="2"/>
        <v>7.0845708250999451E-6</v>
      </c>
    </row>
    <row r="63" spans="1:27" x14ac:dyDescent="0.2">
      <c r="A63" s="137">
        <v>1966</v>
      </c>
      <c r="B63" s="648">
        <f>1-TD2b!B63</f>
        <v>0.65327244997024536</v>
      </c>
      <c r="C63" s="657">
        <f>1-TD2b!C63</f>
        <v>0.66977730393409729</v>
      </c>
      <c r="D63" s="411">
        <f>compofiinc!BO55</f>
        <v>0.60152480006217957</v>
      </c>
      <c r="E63" s="411">
        <f>compofiinc!BP55</f>
        <v>3.3021818846464157E-2</v>
      </c>
      <c r="F63" s="411">
        <f>compofiinc!BQ55</f>
        <v>9.3592982739210129E-3</v>
      </c>
      <c r="G63" s="411">
        <f>compofiinc!BR55</f>
        <v>1.8042559735476971E-2</v>
      </c>
      <c r="H63" s="411">
        <f>compofiinc!BS55</f>
        <v>7.8288260847330093E-3</v>
      </c>
      <c r="I63" s="670">
        <f>compofiinc!BF55</f>
        <v>0.14079040288925171</v>
      </c>
      <c r="J63" s="676">
        <f>compofiinc!BG55</f>
        <v>0.14191973209381104</v>
      </c>
      <c r="K63" s="136">
        <f>compofiinc!BH55</f>
        <v>0.12379539012908936</v>
      </c>
      <c r="L63" s="136">
        <f>compofiinc!BI55</f>
        <v>5.0193741917610168E-3</v>
      </c>
      <c r="M63" s="136">
        <f>compofiinc!BJ55</f>
        <v>3.0967369675636292E-3</v>
      </c>
      <c r="N63" s="136">
        <f>compofiinc!BK55</f>
        <v>8.0572441220283508E-3</v>
      </c>
      <c r="O63" s="136">
        <f>compofiinc!BL55</f>
        <v>1.9651632755994797E-3</v>
      </c>
      <c r="P63" s="685">
        <f>compofiinc!BT55</f>
        <v>0.51248204708099365</v>
      </c>
      <c r="Q63" s="664">
        <f>compofiinc!BU55</f>
        <v>0.52785757184028625</v>
      </c>
      <c r="R63" s="105">
        <f>compofiinc!BV55</f>
        <v>0.47772940993309021</v>
      </c>
      <c r="S63" s="105">
        <f>compofiinc!BW55</f>
        <v>2.800244465470314E-2</v>
      </c>
      <c r="T63" s="105">
        <f>compofiinc!BX55</f>
        <v>6.2625613063573837E-3</v>
      </c>
      <c r="U63" s="105">
        <f>compofiinc!BY55</f>
        <v>9.9853156134486198E-3</v>
      </c>
      <c r="V63" s="134">
        <f>compofiinc!BZ55</f>
        <v>5.8636628091335297E-3</v>
      </c>
      <c r="Y63" s="597">
        <f t="shared" si="0"/>
        <v>9.3132257461547852E-10</v>
      </c>
      <c r="Z63" s="597">
        <f t="shared" si="1"/>
        <v>-1.4176592230796814E-5</v>
      </c>
      <c r="AA63" s="597">
        <f t="shared" si="2"/>
        <v>1.4177523553371429E-5</v>
      </c>
    </row>
    <row r="64" spans="1:27" x14ac:dyDescent="0.2">
      <c r="A64" s="137">
        <v>1967</v>
      </c>
      <c r="B64" s="649">
        <f>1-TD2b!B64</f>
        <v>0.64963718503713608</v>
      </c>
      <c r="C64" s="657">
        <f>1-TD2b!C64</f>
        <v>0.67250688374042511</v>
      </c>
      <c r="D64" s="411">
        <f>compofiinc!BO56</f>
        <v>0.60733893141150475</v>
      </c>
      <c r="E64" s="411">
        <f>compofiinc!BP56</f>
        <v>3.0977420508861542E-2</v>
      </c>
      <c r="F64" s="411">
        <f>compofiinc!BQ56</f>
        <v>9.0140951797366142E-3</v>
      </c>
      <c r="G64" s="411">
        <f>compofiinc!BR56</f>
        <v>1.917081605643034E-2</v>
      </c>
      <c r="H64" s="411">
        <f>compofiinc!BS56</f>
        <v>6.0056117363274097E-3</v>
      </c>
      <c r="I64" s="670">
        <f>compofiinc!BF56</f>
        <v>0.14691174030303955</v>
      </c>
      <c r="J64" s="677">
        <f>compofiinc!BG56</f>
        <v>0.14972902834415436</v>
      </c>
      <c r="K64" s="148">
        <f>compofiinc!BH56</f>
        <v>0.13228470087051392</v>
      </c>
      <c r="L64" s="148">
        <f>compofiinc!BI56</f>
        <v>4.2363759130239487E-3</v>
      </c>
      <c r="M64" s="148">
        <f>compofiinc!BJ56</f>
        <v>3.0576554127037525E-3</v>
      </c>
      <c r="N64" s="148">
        <f>compofiinc!BK56</f>
        <v>8.5870278999209404E-3</v>
      </c>
      <c r="O64" s="148">
        <f>compofiinc!BL56</f>
        <v>1.559665659442544E-3</v>
      </c>
      <c r="P64" s="685">
        <f>compofiinc!BT56</f>
        <v>0.50272544473409653</v>
      </c>
      <c r="Q64" s="664">
        <f>compofiinc!BU56</f>
        <v>0.52277785539627075</v>
      </c>
      <c r="R64" s="105">
        <f>compofiinc!BV56</f>
        <v>0.47505423054099083</v>
      </c>
      <c r="S64" s="105">
        <f>compofiinc!BW56</f>
        <v>2.6741044595837593E-2</v>
      </c>
      <c r="T64" s="105">
        <f>compofiinc!BX56</f>
        <v>5.9564397670328617E-3</v>
      </c>
      <c r="U64" s="105">
        <f>compofiinc!BY56</f>
        <v>1.0583788156509399E-2</v>
      </c>
      <c r="V64" s="134">
        <f>compofiinc!BZ56</f>
        <v>4.4459460768848658E-3</v>
      </c>
      <c r="Y64" s="597">
        <f t="shared" si="0"/>
        <v>8.8475644588470459E-9</v>
      </c>
      <c r="Z64" s="597">
        <f t="shared" si="1"/>
        <v>3.6025885492563248E-6</v>
      </c>
      <c r="AA64" s="597">
        <f t="shared" si="2"/>
        <v>-3.5937409847974777E-6</v>
      </c>
    </row>
    <row r="65" spans="1:27" x14ac:dyDescent="0.2">
      <c r="A65" s="137">
        <v>1968</v>
      </c>
      <c r="B65" s="649">
        <f>1-TD2b!B65</f>
        <v>0.64925370924174786</v>
      </c>
      <c r="C65" s="657">
        <f>1-TD2b!C65</f>
        <v>0.67435726895928383</v>
      </c>
      <c r="D65" s="411">
        <f>compofiinc!BO57</f>
        <v>0.61012278404086828</v>
      </c>
      <c r="E65" s="411">
        <f>compofiinc!BP57</f>
        <v>2.8880844824016094E-2</v>
      </c>
      <c r="F65" s="411">
        <f>compofiinc!BQ57</f>
        <v>9.2657420318573713E-3</v>
      </c>
      <c r="G65" s="411">
        <f>compofiinc!BR57</f>
        <v>2.0077250199392438E-2</v>
      </c>
      <c r="H65" s="411">
        <f>compofiinc!BS57</f>
        <v>6.0106568271294236E-3</v>
      </c>
      <c r="I65" s="670">
        <f>compofiinc!BF57</f>
        <v>0.14815317094326019</v>
      </c>
      <c r="J65" s="677">
        <f>compofiinc!BG57</f>
        <v>0.15171131864190102</v>
      </c>
      <c r="K65" s="148">
        <f>compofiinc!BH57</f>
        <v>0.13448905944824219</v>
      </c>
      <c r="L65" s="148">
        <f>compofiinc!BI57</f>
        <v>3.6414838396012783E-3</v>
      </c>
      <c r="M65" s="148">
        <f>compofiinc!BJ57</f>
        <v>3.0619545141234994E-3</v>
      </c>
      <c r="N65" s="148">
        <f>compofiinc!BK57</f>
        <v>8.9804485905915499E-3</v>
      </c>
      <c r="O65" s="148">
        <f>compofiinc!BL57</f>
        <v>1.5374653157778084E-3</v>
      </c>
      <c r="P65" s="685">
        <f>compofiinc!BT57</f>
        <v>0.50110053829848766</v>
      </c>
      <c r="Q65" s="664">
        <f>compofiinc!BU57</f>
        <v>0.52264595031738281</v>
      </c>
      <c r="R65" s="105">
        <f>compofiinc!BV57</f>
        <v>0.47563372459262609</v>
      </c>
      <c r="S65" s="105">
        <f>compofiinc!BW57</f>
        <v>2.5239360984414816E-2</v>
      </c>
      <c r="T65" s="105">
        <f>compofiinc!BX57</f>
        <v>6.2037875177338719E-3</v>
      </c>
      <c r="U65" s="105">
        <f>compofiinc!BY57</f>
        <v>1.1096801608800888E-2</v>
      </c>
      <c r="V65" s="134">
        <f>compofiinc!BZ57</f>
        <v>4.4731915113516152E-3</v>
      </c>
      <c r="Y65" s="597">
        <f t="shared" si="0"/>
        <v>-8.9639797806739807E-9</v>
      </c>
      <c r="Z65" s="597">
        <f t="shared" si="1"/>
        <v>9.0693356469273567E-7</v>
      </c>
      <c r="AA65" s="597">
        <f t="shared" si="2"/>
        <v>-9.1589754447340965E-7</v>
      </c>
    </row>
    <row r="66" spans="1:27" x14ac:dyDescent="0.2">
      <c r="A66" s="137">
        <v>1969</v>
      </c>
      <c r="B66" s="649">
        <f>1-TD2b!B66</f>
        <v>0.6572922351770103</v>
      </c>
      <c r="C66" s="657">
        <f>1-TD2b!C66</f>
        <v>0.6764862397685647</v>
      </c>
      <c r="D66" s="411">
        <f>compofiinc!BO58</f>
        <v>0.61275166622363031</v>
      </c>
      <c r="E66" s="411">
        <f>compofiinc!BP58</f>
        <v>2.7282901806756854E-2</v>
      </c>
      <c r="F66" s="411">
        <f>compofiinc!BQ58</f>
        <v>9.1826801071874797E-3</v>
      </c>
      <c r="G66" s="411">
        <f>compofiinc!BR58</f>
        <v>2.150586323114112E-2</v>
      </c>
      <c r="H66" s="411">
        <f>compofiinc!BS58</f>
        <v>5.7631311065051705E-3</v>
      </c>
      <c r="I66" s="670">
        <f>compofiinc!BF58</f>
        <v>0.15036798641085625</v>
      </c>
      <c r="J66" s="677">
        <f>compofiinc!BG58</f>
        <v>0.15253851655870676</v>
      </c>
      <c r="K66" s="148">
        <f>compofiinc!BH58</f>
        <v>0.13522389531135559</v>
      </c>
      <c r="L66" s="148">
        <f>compofiinc!BI58</f>
        <v>3.3591309329494834E-3</v>
      </c>
      <c r="M66" s="148">
        <f>compofiinc!BJ58</f>
        <v>3.1254507193807513E-3</v>
      </c>
      <c r="N66" s="148">
        <f>compofiinc!BK58</f>
        <v>9.5255955238826573E-3</v>
      </c>
      <c r="O66" s="148">
        <f>compofiinc!BL58</f>
        <v>1.3042010396020487E-3</v>
      </c>
      <c r="P66" s="685">
        <f>compofiinc!BT58</f>
        <v>0.50692424876615405</v>
      </c>
      <c r="Q66" s="664">
        <f>compofiinc!BU58</f>
        <v>0.52394772320985794</v>
      </c>
      <c r="R66" s="105">
        <f>compofiinc!BV58</f>
        <v>0.47752777091227472</v>
      </c>
      <c r="S66" s="105">
        <f>compofiinc!BW58</f>
        <v>2.3923770873807371E-2</v>
      </c>
      <c r="T66" s="105">
        <f>compofiinc!BX58</f>
        <v>6.0572293878067285E-3</v>
      </c>
      <c r="U66" s="105">
        <f>compofiinc!BY58</f>
        <v>1.1980267707258463E-2</v>
      </c>
      <c r="V66" s="134">
        <f>compofiinc!BZ58</f>
        <v>4.4589300669031218E-3</v>
      </c>
      <c r="Y66" s="597">
        <f t="shared" si="0"/>
        <v>-2.7066562324762344E-9</v>
      </c>
      <c r="Z66" s="597">
        <f t="shared" si="1"/>
        <v>2.4303153622895479E-7</v>
      </c>
      <c r="AA66" s="597">
        <f t="shared" si="2"/>
        <v>-2.4573819246143103E-7</v>
      </c>
    </row>
    <row r="67" spans="1:27" x14ac:dyDescent="0.2">
      <c r="A67" s="147">
        <v>1970</v>
      </c>
      <c r="B67" s="653">
        <f>1-TD2b!B67</f>
        <v>0.66034496284555644</v>
      </c>
      <c r="C67" s="660">
        <f>1-TD2b!C67</f>
        <v>0.6740435401443392</v>
      </c>
      <c r="D67" s="509">
        <f>compofiinc!BO59</f>
        <v>0.61359569890191779</v>
      </c>
      <c r="E67" s="509">
        <f>compofiinc!BP59</f>
        <v>2.4461786437314004E-2</v>
      </c>
      <c r="F67" s="509">
        <f>compofiinc!BQ59</f>
        <v>8.6304144206224009E-3</v>
      </c>
      <c r="G67" s="509">
        <f>compofiinc!BR59</f>
        <v>2.2382338953320868E-2</v>
      </c>
      <c r="H67" s="509">
        <f>compofiinc!BS59</f>
        <v>4.9732975676306523E-3</v>
      </c>
      <c r="I67" s="671">
        <f>compofiinc!BF59</f>
        <v>0.14686821680516005</v>
      </c>
      <c r="J67" s="678">
        <f>compofiinc!BG59</f>
        <v>0.14771727682091296</v>
      </c>
      <c r="K67" s="152">
        <f>compofiinc!BH59</f>
        <v>0.13206367939710617</v>
      </c>
      <c r="L67" s="152">
        <f>compofiinc!BI59</f>
        <v>2.3017803614493459E-3</v>
      </c>
      <c r="M67" s="152">
        <f>compofiinc!BJ59</f>
        <v>3.0293965610326268E-3</v>
      </c>
      <c r="N67" s="152">
        <f>compofiinc!BK59</f>
        <v>9.5464625192107633E-3</v>
      </c>
      <c r="O67" s="152">
        <f>compofiinc!BL59</f>
        <v>7.7561433499795385E-4</v>
      </c>
      <c r="P67" s="687">
        <f>compofiinc!BT59</f>
        <v>0.51347674604039639</v>
      </c>
      <c r="Q67" s="689">
        <f>compofiinc!BU59</f>
        <v>0.52632626332342625</v>
      </c>
      <c r="R67" s="111">
        <f>compofiinc!BV59</f>
        <v>0.48153201950481161</v>
      </c>
      <c r="S67" s="111">
        <f>compofiinc!BW59</f>
        <v>2.2160006075864658E-2</v>
      </c>
      <c r="T67" s="111">
        <f>compofiinc!BX59</f>
        <v>5.6010178595897742E-3</v>
      </c>
      <c r="U67" s="111">
        <f>compofiinc!BY59</f>
        <v>1.2835876434110105E-2</v>
      </c>
      <c r="V67" s="172">
        <f>compofiinc!BZ59</f>
        <v>4.1976832326326985E-3</v>
      </c>
      <c r="Y67" s="597">
        <f t="shared" si="0"/>
        <v>3.8635334931313992E-9</v>
      </c>
      <c r="Z67" s="597">
        <f t="shared" si="1"/>
        <v>3.436471160966903E-7</v>
      </c>
      <c r="AA67" s="597">
        <f t="shared" si="2"/>
        <v>-3.397835826035589E-7</v>
      </c>
    </row>
    <row r="68" spans="1:27" x14ac:dyDescent="0.2">
      <c r="A68" s="137">
        <v>1971</v>
      </c>
      <c r="B68" s="649">
        <f>1-TD2b!B68</f>
        <v>0.65605414027231745</v>
      </c>
      <c r="C68" s="657">
        <f>1-TD2b!C68</f>
        <v>0.67102354118833318</v>
      </c>
      <c r="D68" s="411">
        <f>compofiinc!BO60</f>
        <v>0.61144888143462595</v>
      </c>
      <c r="E68" s="411">
        <f>compofiinc!BP60</f>
        <v>2.3343981985817663E-2</v>
      </c>
      <c r="F68" s="411">
        <f>compofiinc!BQ60</f>
        <v>8.3548479997261893E-3</v>
      </c>
      <c r="G68" s="411">
        <f>compofiinc!BR60</f>
        <v>2.2930772614927264E-2</v>
      </c>
      <c r="H68" s="411">
        <f>compofiinc!BS60</f>
        <v>4.9450679453002522E-3</v>
      </c>
      <c r="I68" s="670">
        <f>compofiinc!BF60</f>
        <v>0.14099241490475833</v>
      </c>
      <c r="J68" s="677">
        <f>compofiinc!BG60</f>
        <v>0.1418759772204794</v>
      </c>
      <c r="K68" s="148">
        <f>compofiinc!BH60</f>
        <v>0.12779967300593853</v>
      </c>
      <c r="L68" s="148">
        <f>compofiinc!BI60</f>
        <v>1.4163548694341443E-3</v>
      </c>
      <c r="M68" s="148">
        <f>compofiinc!BJ60</f>
        <v>2.8040622801199788E-3</v>
      </c>
      <c r="N68" s="148">
        <f>compofiinc!BK60</f>
        <v>9.3507813471660484E-3</v>
      </c>
      <c r="O68" s="148">
        <f>compofiinc!BL60</f>
        <v>5.0515624479885446E-4</v>
      </c>
      <c r="P68" s="685">
        <f>compofiinc!BT60</f>
        <v>0.51506172536755912</v>
      </c>
      <c r="Q68" s="664">
        <f>compofiinc!BU60</f>
        <v>0.52914756396785378</v>
      </c>
      <c r="R68" s="105">
        <f>compofiinc!BV60</f>
        <v>0.48364920842868742</v>
      </c>
      <c r="S68" s="105">
        <f>compofiinc!BW60</f>
        <v>2.1927627116383519E-2</v>
      </c>
      <c r="T68" s="105">
        <f>compofiinc!BX60</f>
        <v>5.5507857196062105E-3</v>
      </c>
      <c r="U68" s="105">
        <f>compofiinc!BY60</f>
        <v>1.3579991267761216E-2</v>
      </c>
      <c r="V68" s="134">
        <f>compofiinc!BZ60</f>
        <v>4.4399117005013977E-3</v>
      </c>
      <c r="Y68" s="597">
        <f t="shared" si="0"/>
        <v>-1.0792064131237566E-8</v>
      </c>
      <c r="Z68" s="597">
        <f t="shared" si="1"/>
        <v>-5.0526978156995028E-8</v>
      </c>
      <c r="AA68" s="597">
        <f t="shared" si="2"/>
        <v>3.9734914025757462E-8</v>
      </c>
    </row>
    <row r="69" spans="1:27" x14ac:dyDescent="0.2">
      <c r="A69" s="137">
        <v>1972</v>
      </c>
      <c r="B69" s="649">
        <f>1-TD2b!B69</f>
        <v>0.65423303125862731</v>
      </c>
      <c r="C69" s="657">
        <f>1-TD2b!C69</f>
        <v>0.66955914186837617</v>
      </c>
      <c r="D69" s="411">
        <f>compofiinc!BO61</f>
        <v>0.60928160260300501</v>
      </c>
      <c r="E69" s="411">
        <f>compofiinc!BP61</f>
        <v>2.2827766322734533E-2</v>
      </c>
      <c r="F69" s="411">
        <f>compofiinc!BQ61</f>
        <v>8.3245676314618322E-3</v>
      </c>
      <c r="G69" s="411">
        <f>compofiinc!BR61</f>
        <v>2.3911108638458245E-2</v>
      </c>
      <c r="H69" s="411">
        <f>compofiinc!BS61</f>
        <v>5.2140877292004006E-3</v>
      </c>
      <c r="I69" s="670">
        <f>compofiinc!BF61</f>
        <v>0.1390698283794336</v>
      </c>
      <c r="J69" s="677">
        <f>compofiinc!BG61</f>
        <v>0.13989888005016837</v>
      </c>
      <c r="K69" s="148">
        <f>compofiinc!BH61</f>
        <v>0.12651510117575526</v>
      </c>
      <c r="L69" s="148">
        <f>compofiinc!BI61</f>
        <v>6.5653013552946504E-4</v>
      </c>
      <c r="M69" s="148">
        <f>compofiinc!BJ61</f>
        <v>2.749133144334337E-3</v>
      </c>
      <c r="N69" s="148">
        <f>compofiinc!BK61</f>
        <v>9.3704599466946092E-3</v>
      </c>
      <c r="O69" s="148">
        <f>compofiinc!BL61</f>
        <v>6.0876491193084803E-4</v>
      </c>
      <c r="P69" s="685">
        <f>compofiinc!BT61</f>
        <v>0.5151632028791937</v>
      </c>
      <c r="Q69" s="664">
        <f>compofiinc!BU61</f>
        <v>0.5296602618182078</v>
      </c>
      <c r="R69" s="105">
        <f>compofiinc!BV61</f>
        <v>0.48276650142724975</v>
      </c>
      <c r="S69" s="105">
        <f>compofiinc!BW61</f>
        <v>2.2171236187205068E-2</v>
      </c>
      <c r="T69" s="105">
        <f>compofiinc!BX61</f>
        <v>5.5754344871274952E-3</v>
      </c>
      <c r="U69" s="105">
        <f>compofiinc!BY61</f>
        <v>1.4540648691763636E-2</v>
      </c>
      <c r="V69" s="134">
        <f>compofiinc!BZ61</f>
        <v>4.6053228172695526E-3</v>
      </c>
      <c r="Y69" s="597">
        <f t="shared" si="0"/>
        <v>8.9435161498840898E-9</v>
      </c>
      <c r="Z69" s="597">
        <f t="shared" si="1"/>
        <v>-1.1092640761489747E-6</v>
      </c>
      <c r="AA69" s="597">
        <f t="shared" si="2"/>
        <v>1.1182075922988588E-6</v>
      </c>
    </row>
    <row r="70" spans="1:27" x14ac:dyDescent="0.2">
      <c r="A70" s="137">
        <v>1973</v>
      </c>
      <c r="B70" s="649">
        <f>1-TD2b!B70</f>
        <v>0.6554362830484024</v>
      </c>
      <c r="C70" s="657">
        <f>1-TD2b!C70</f>
        <v>0.66783562075943337</v>
      </c>
      <c r="D70" s="411">
        <f>compofiinc!BO62</f>
        <v>0.60915979820038046</v>
      </c>
      <c r="E70" s="411">
        <f>compofiinc!BP62</f>
        <v>2.049189234367077E-2</v>
      </c>
      <c r="F70" s="411">
        <f>compofiinc!BQ62</f>
        <v>7.9580127337521844E-3</v>
      </c>
      <c r="G70" s="411">
        <f>compofiinc!BR62</f>
        <v>2.4986165436757801E-2</v>
      </c>
      <c r="H70" s="411">
        <f>compofiinc!BS62</f>
        <v>5.2397558625898455E-3</v>
      </c>
      <c r="I70" s="670">
        <f>compofiinc!BF62</f>
        <v>0.13986694141931366</v>
      </c>
      <c r="J70" s="677">
        <f>compofiinc!BG62</f>
        <v>0.13978646291434416</v>
      </c>
      <c r="K70" s="148">
        <f>compofiinc!BH62</f>
        <v>0.12784277170430869</v>
      </c>
      <c r="L70" s="148">
        <f>compofiinc!BI62</f>
        <v>-7.0044401445557014E-4</v>
      </c>
      <c r="M70" s="148">
        <f>compofiinc!BJ62</f>
        <v>2.6161091487892918E-3</v>
      </c>
      <c r="N70" s="148">
        <f>compofiinc!BK62</f>
        <v>9.7680787450826756E-3</v>
      </c>
      <c r="O70" s="148">
        <f>compofiinc!BL62</f>
        <v>2.6076178693301699E-4</v>
      </c>
      <c r="P70" s="685">
        <f>compofiinc!BT62</f>
        <v>0.51556934162908874</v>
      </c>
      <c r="Q70" s="664">
        <f>compofiinc!BU62</f>
        <v>0.52804915784508921</v>
      </c>
      <c r="R70" s="105">
        <f>compofiinc!BV62</f>
        <v>0.48131702649607178</v>
      </c>
      <c r="S70" s="105">
        <f>compofiinc!BW62</f>
        <v>2.119233635812634E-2</v>
      </c>
      <c r="T70" s="105">
        <f>compofiinc!BX62</f>
        <v>5.3419035849628926E-3</v>
      </c>
      <c r="U70" s="105">
        <f>compofiinc!BY62</f>
        <v>1.5218086691675126E-2</v>
      </c>
      <c r="V70" s="134">
        <f>compofiinc!BZ62</f>
        <v>4.9789940756568285E-3</v>
      </c>
      <c r="Y70" s="597">
        <f t="shared" si="0"/>
        <v>-3.8177176975295879E-9</v>
      </c>
      <c r="Z70" s="597">
        <f t="shared" si="1"/>
        <v>-8.1445631394672091E-7</v>
      </c>
      <c r="AA70" s="597">
        <f t="shared" si="2"/>
        <v>8.1063859624919132E-7</v>
      </c>
    </row>
    <row r="71" spans="1:27" x14ac:dyDescent="0.2">
      <c r="A71" s="137">
        <v>1974</v>
      </c>
      <c r="B71" s="649">
        <f>1-TD2b!B71</f>
        <v>0.65542451433748283</v>
      </c>
      <c r="C71" s="657">
        <f>1-TD2b!C71</f>
        <v>0.66461168917976465</v>
      </c>
      <c r="D71" s="411">
        <f>compofiinc!BO63</f>
        <v>0.6079680474538236</v>
      </c>
      <c r="E71" s="411">
        <f>compofiinc!BP63</f>
        <v>1.7218649820961218E-2</v>
      </c>
      <c r="F71" s="411">
        <f>compofiinc!BQ63</f>
        <v>7.7580756293968989E-3</v>
      </c>
      <c r="G71" s="411">
        <f>compofiinc!BR63</f>
        <v>2.6943092432532012E-2</v>
      </c>
      <c r="H71" s="411">
        <f>compofiinc!BS63</f>
        <v>4.723832248060944E-3</v>
      </c>
      <c r="I71" s="670">
        <f>compofiinc!BF63</f>
        <v>0.13938760589735466</v>
      </c>
      <c r="J71" s="677">
        <f>compofiinc!BG63</f>
        <v>0.13859302822038444</v>
      </c>
      <c r="K71" s="148">
        <f>compofiinc!BH63</f>
        <v>0.12891946427407674</v>
      </c>
      <c r="L71" s="148">
        <f>compofiinc!BI63</f>
        <v>-2.6603238735560808E-3</v>
      </c>
      <c r="M71" s="148">
        <f>compofiinc!BJ63</f>
        <v>2.4683996590795232E-3</v>
      </c>
      <c r="N71" s="148">
        <f>compofiinc!BK63</f>
        <v>1.0302114926446393E-2</v>
      </c>
      <c r="O71" s="148">
        <f>compofiinc!BL63</f>
        <v>-4.3323127628980274E-4</v>
      </c>
      <c r="P71" s="685">
        <f>compofiinc!BT63</f>
        <v>0.51603690844012817</v>
      </c>
      <c r="Q71" s="664">
        <f>compofiinc!BU63</f>
        <v>0.52601866095938021</v>
      </c>
      <c r="R71" s="105">
        <f>compofiinc!BV63</f>
        <v>0.47904858317974686</v>
      </c>
      <c r="S71" s="105">
        <f>compofiinc!BW63</f>
        <v>1.9878973694517299E-2</v>
      </c>
      <c r="T71" s="105">
        <f>compofiinc!BX63</f>
        <v>5.2896759703173757E-3</v>
      </c>
      <c r="U71" s="105">
        <f>compofiinc!BY63</f>
        <v>1.6640977506085619E-2</v>
      </c>
      <c r="V71" s="134">
        <f>compofiinc!BZ63</f>
        <v>5.1570635243507468E-3</v>
      </c>
      <c r="Y71" s="597">
        <f t="shared" si="0"/>
        <v>-8.4050100213062251E-9</v>
      </c>
      <c r="Z71" s="597">
        <f t="shared" si="1"/>
        <v>-3.395489372337579E-6</v>
      </c>
      <c r="AA71" s="597">
        <f t="shared" si="2"/>
        <v>3.3870843623162727E-6</v>
      </c>
    </row>
    <row r="72" spans="1:27" x14ac:dyDescent="0.2">
      <c r="A72" s="137">
        <v>1975</v>
      </c>
      <c r="B72" s="649">
        <f>1-TD2b!B72</f>
        <v>0.65398901922606001</v>
      </c>
      <c r="C72" s="657">
        <f>1-TD2b!C72</f>
        <v>0.6625592614038851</v>
      </c>
      <c r="D72" s="411">
        <f>compofiinc!BO64</f>
        <v>0.60593694080756677</v>
      </c>
      <c r="E72" s="411">
        <f>compofiinc!BP64</f>
        <v>1.5940871198097284E-2</v>
      </c>
      <c r="F72" s="411">
        <f>compofiinc!BQ64</f>
        <v>7.9775700059343535E-3</v>
      </c>
      <c r="G72" s="411">
        <f>compofiinc!BR64</f>
        <v>2.8621556519695446E-2</v>
      </c>
      <c r="H72" s="411">
        <f>compofiinc!BS64</f>
        <v>4.080687010265649E-3</v>
      </c>
      <c r="I72" s="670">
        <f>compofiinc!BF64</f>
        <v>0.1372640575746118</v>
      </c>
      <c r="J72" s="677">
        <f>compofiinc!BG64</f>
        <v>0.13663310066681333</v>
      </c>
      <c r="K72" s="148">
        <f>compofiinc!BH64</f>
        <v>0.1280058726479183</v>
      </c>
      <c r="L72" s="148">
        <f>compofiinc!BI64</f>
        <v>-3.199377331981168E-3</v>
      </c>
      <c r="M72" s="148">
        <f>compofiinc!BJ64</f>
        <v>2.3941025026843477E-3</v>
      </c>
      <c r="N72" s="148">
        <f>compofiinc!BK64</f>
        <v>1.0457144042518962E-2</v>
      </c>
      <c r="O72" s="148">
        <f>compofiinc!BL64</f>
        <v>-1.021640035514082E-3</v>
      </c>
      <c r="P72" s="685">
        <f>compofiinc!BT64</f>
        <v>0.51672496165144821</v>
      </c>
      <c r="Q72" s="664">
        <f>compofiinc!BU64</f>
        <v>0.52592616073707177</v>
      </c>
      <c r="R72" s="105">
        <f>compofiinc!BV64</f>
        <v>0.47793106815964848</v>
      </c>
      <c r="S72" s="105">
        <f>compofiinc!BW64</f>
        <v>1.9140248530078452E-2</v>
      </c>
      <c r="T72" s="105">
        <f>compofiinc!BX64</f>
        <v>5.5834675032500058E-3</v>
      </c>
      <c r="U72" s="105">
        <f>compofiinc!BY64</f>
        <v>1.8164412477176484E-2</v>
      </c>
      <c r="V72" s="134">
        <f>compofiinc!BZ64</f>
        <v>5.102327045779731E-3</v>
      </c>
      <c r="Y72" s="597">
        <f t="shared" si="0"/>
        <v>1.6358623255996463E-6</v>
      </c>
      <c r="Z72" s="597">
        <f t="shared" si="1"/>
        <v>-3.0011588130207656E-6</v>
      </c>
      <c r="AA72" s="597">
        <f t="shared" si="2"/>
        <v>4.6370211386204119E-6</v>
      </c>
    </row>
    <row r="73" spans="1:27" x14ac:dyDescent="0.2">
      <c r="A73" s="137">
        <v>1976</v>
      </c>
      <c r="B73" s="649">
        <f>1-TD2b!B73</f>
        <v>0.65351328309154155</v>
      </c>
      <c r="C73" s="657">
        <f>1-TD2b!C73</f>
        <v>0.66291402043958669</v>
      </c>
      <c r="D73" s="411">
        <f>compofiinc!BO65</f>
        <v>0.60521417019229773</v>
      </c>
      <c r="E73" s="411">
        <f>compofiinc!BP65</f>
        <v>1.6282998983840002E-2</v>
      </c>
      <c r="F73" s="411">
        <f>compofiinc!BQ65</f>
        <v>8.1298548190993358E-3</v>
      </c>
      <c r="G73" s="411">
        <f>compofiinc!BR65</f>
        <v>2.9718561168568414E-2</v>
      </c>
      <c r="H73" s="411">
        <f>compofiinc!BS65</f>
        <v>3.5647333864066155E-3</v>
      </c>
      <c r="I73" s="670">
        <f>compofiinc!BF65</f>
        <v>0.13762369368919281</v>
      </c>
      <c r="J73" s="677">
        <f>compofiinc!BG65</f>
        <v>0.13726159993763076</v>
      </c>
      <c r="K73" s="148">
        <f>compofiinc!BH65</f>
        <v>0.12840453050557699</v>
      </c>
      <c r="L73" s="148">
        <f>compofiinc!BI65</f>
        <v>-2.9335080767296517E-3</v>
      </c>
      <c r="M73" s="148">
        <f>compofiinc!BJ65</f>
        <v>2.4063163409184796E-3</v>
      </c>
      <c r="N73" s="148">
        <f>compofiinc!BK65</f>
        <v>1.0769392577476111E-2</v>
      </c>
      <c r="O73" s="148">
        <f>compofiinc!BL65</f>
        <v>-1.3808243989954505E-3</v>
      </c>
      <c r="P73" s="685">
        <f>compofiinc!BT65</f>
        <v>0.51588958940234875</v>
      </c>
      <c r="Q73" s="664">
        <f>compofiinc!BU65</f>
        <v>0.52565242050195593</v>
      </c>
      <c r="R73" s="105">
        <f>compofiinc!BV65</f>
        <v>0.47680963968672074</v>
      </c>
      <c r="S73" s="105">
        <f>compofiinc!BW65</f>
        <v>1.9216507060569654E-2</v>
      </c>
      <c r="T73" s="105">
        <f>compofiinc!BX65</f>
        <v>5.7235384781808563E-3</v>
      </c>
      <c r="U73" s="105">
        <f>compofiinc!BY65</f>
        <v>1.8949168591092302E-2</v>
      </c>
      <c r="V73" s="134">
        <f>compofiinc!BZ65</f>
        <v>4.945557785402066E-3</v>
      </c>
      <c r="Y73" s="597">
        <f t="shared" si="0"/>
        <v>3.7018893745965897E-6</v>
      </c>
      <c r="Z73" s="597">
        <f t="shared" si="1"/>
        <v>-4.3070106157117038E-6</v>
      </c>
      <c r="AA73" s="597">
        <f t="shared" si="2"/>
        <v>8.0088999903082936E-6</v>
      </c>
    </row>
    <row r="74" spans="1:27" x14ac:dyDescent="0.2">
      <c r="A74" s="137">
        <v>1977</v>
      </c>
      <c r="B74" s="649">
        <f>1-TD2b!B74</f>
        <v>0.65216776742482097</v>
      </c>
      <c r="C74" s="657">
        <f>1-TD2b!C74</f>
        <v>0.66231852338229658</v>
      </c>
      <c r="D74" s="411">
        <f>compofiinc!BO66</f>
        <v>0.60415350436533899</v>
      </c>
      <c r="E74" s="411">
        <f>compofiinc!BP66</f>
        <v>1.6452593968505624E-2</v>
      </c>
      <c r="F74" s="411">
        <f>compofiinc!BQ66</f>
        <v>8.1701882049243224E-3</v>
      </c>
      <c r="G74" s="411">
        <f>compofiinc!BR66</f>
        <v>3.0630467244376014E-2</v>
      </c>
      <c r="H74" s="411">
        <f>compofiinc!BS66</f>
        <v>2.9108571653240212E-3</v>
      </c>
      <c r="I74" s="670">
        <f>compofiinc!BF66</f>
        <v>0.13724178725095726</v>
      </c>
      <c r="J74" s="677">
        <f>compofiinc!BG66</f>
        <v>0.13721514509110477</v>
      </c>
      <c r="K74" s="148">
        <f>compofiinc!BH66</f>
        <v>0.12842430984483144</v>
      </c>
      <c r="L74" s="148">
        <f>compofiinc!BI66</f>
        <v>-2.6900084486758402E-3</v>
      </c>
      <c r="M74" s="148">
        <f>compofiinc!BJ66</f>
        <v>2.3304406779396381E-3</v>
      </c>
      <c r="N74" s="148">
        <f>compofiinc!BK66</f>
        <v>1.0821731581704519E-2</v>
      </c>
      <c r="O74" s="148">
        <f>compofiinc!BL66</f>
        <v>-1.6614440616222748E-3</v>
      </c>
      <c r="P74" s="685">
        <f>compofiinc!BT66</f>
        <v>0.51492598017386371</v>
      </c>
      <c r="Q74" s="664">
        <f>compofiinc!BU66</f>
        <v>0.5251033782911918</v>
      </c>
      <c r="R74" s="105">
        <f>compofiinc!BV66</f>
        <v>0.47572919452050755</v>
      </c>
      <c r="S74" s="105">
        <f>compofiinc!BW66</f>
        <v>1.9142602417181465E-2</v>
      </c>
      <c r="T74" s="105">
        <f>compofiinc!BX66</f>
        <v>5.8397475269846844E-3</v>
      </c>
      <c r="U74" s="105">
        <f>compofiinc!BY66</f>
        <v>1.9808735662671495E-2</v>
      </c>
      <c r="V74" s="134">
        <f>compofiinc!BZ66</f>
        <v>4.5723012269462959E-3</v>
      </c>
      <c r="Y74" s="597">
        <f t="shared" si="0"/>
        <v>9.1243382760453073E-7</v>
      </c>
      <c r="Z74" s="597">
        <f t="shared" si="1"/>
        <v>-9.8845030727101602E-6</v>
      </c>
      <c r="AA74" s="597">
        <f t="shared" si="2"/>
        <v>1.0796936900314691E-5</v>
      </c>
    </row>
    <row r="75" spans="1:27" x14ac:dyDescent="0.2">
      <c r="A75" s="137">
        <v>1978</v>
      </c>
      <c r="B75" s="649">
        <f>1-TD2b!B75</f>
        <v>0.64974312487727381</v>
      </c>
      <c r="C75" s="657">
        <f>1-TD2b!C75</f>
        <v>0.6617982153234756</v>
      </c>
      <c r="D75" s="411">
        <f>compofiinc!BO67</f>
        <v>0.60346329718670599</v>
      </c>
      <c r="E75" s="411">
        <f>compofiinc!BP67</f>
        <v>1.649265416368717E-2</v>
      </c>
      <c r="F75" s="411">
        <f>compofiinc!BQ67</f>
        <v>8.1442386809686962E-3</v>
      </c>
      <c r="G75" s="411">
        <f>compofiinc!BR67</f>
        <v>3.1307734960910993E-2</v>
      </c>
      <c r="H75" s="411">
        <f>compofiinc!BS67</f>
        <v>2.3889939957527639E-3</v>
      </c>
      <c r="I75" s="670">
        <f>compofiinc!BF67</f>
        <v>0.13743992312156195</v>
      </c>
      <c r="J75" s="677">
        <f>compofiinc!BG67</f>
        <v>0.13799327802158601</v>
      </c>
      <c r="K75" s="148">
        <f>compofiinc!BH67</f>
        <v>0.12923141398903226</v>
      </c>
      <c r="L75" s="148">
        <f>compofiinc!BI67</f>
        <v>-2.5614059013912005E-3</v>
      </c>
      <c r="M75" s="148">
        <f>compofiinc!BJ67</f>
        <v>2.2919940818694196E-3</v>
      </c>
      <c r="N75" s="148">
        <f>compofiinc!BK67</f>
        <v>1.0941015977267599E-2</v>
      </c>
      <c r="O75" s="148">
        <f>compofiinc!BL67</f>
        <v>-1.9079958966933819E-3</v>
      </c>
      <c r="P75" s="685">
        <f>compofiinc!BT67</f>
        <v>0.51230320175571187</v>
      </c>
      <c r="Q75" s="664">
        <f>compofiinc!BU67</f>
        <v>0.52380493730188959</v>
      </c>
      <c r="R75" s="105">
        <f>compofiinc!BV67</f>
        <v>0.47423188319767373</v>
      </c>
      <c r="S75" s="105">
        <f>compofiinc!BW67</f>
        <v>1.9054060065078371E-2</v>
      </c>
      <c r="T75" s="105">
        <f>compofiinc!BX67</f>
        <v>5.8522445990992766E-3</v>
      </c>
      <c r="U75" s="105">
        <f>compofiinc!BY67</f>
        <v>2.0366718983643395E-2</v>
      </c>
      <c r="V75" s="134">
        <f>compofiinc!BZ67</f>
        <v>4.2969898924461458E-3</v>
      </c>
      <c r="Y75" s="597">
        <f t="shared" ref="Y75:Y116" si="3">C75-D75-E75-F75-G75-H75</f>
        <v>1.2963354499850865E-6</v>
      </c>
      <c r="Z75" s="597">
        <f t="shared" ref="Z75:Z116" si="4">J75-K75-L75-M75-N75-O75</f>
        <v>-1.7442284986901591E-6</v>
      </c>
      <c r="AA75" s="597">
        <f t="shared" ref="AA75:AA116" si="5">Q75-R75-S75-T75-U75-V75</f>
        <v>3.0405639486752456E-6</v>
      </c>
    </row>
    <row r="76" spans="1:27" x14ac:dyDescent="0.2">
      <c r="A76" s="141">
        <v>1979</v>
      </c>
      <c r="B76" s="654">
        <f>1-TD2b!B76</f>
        <v>0.64473071694374084</v>
      </c>
      <c r="C76" s="661">
        <f>1-TD2b!C76</f>
        <v>0.66238841414451599</v>
      </c>
      <c r="D76" s="511">
        <f>compofiinc!BO68</f>
        <v>0.60577413439750671</v>
      </c>
      <c r="E76" s="511">
        <f>compofiinc!BP68</f>
        <v>1.4801982790231705E-2</v>
      </c>
      <c r="F76" s="511">
        <f>compofiinc!BQ68</f>
        <v>7.8969765454530716E-3</v>
      </c>
      <c r="G76" s="511">
        <f>compofiinc!BR68</f>
        <v>3.2378235831856728E-2</v>
      </c>
      <c r="H76" s="511">
        <f>compofiinc!BS68</f>
        <v>1.5327930450439453E-3</v>
      </c>
      <c r="I76" s="672">
        <f>compofiinc!BF68</f>
        <v>0.13866078853607178</v>
      </c>
      <c r="J76" s="679">
        <f>compofiinc!BG68</f>
        <v>0.14032924175262451</v>
      </c>
      <c r="K76" s="150">
        <f>compofiinc!BH68</f>
        <v>0.13223868608474731</v>
      </c>
      <c r="L76" s="150">
        <f>compofiinc!BI68</f>
        <v>-3.0837990343570709E-3</v>
      </c>
      <c r="M76" s="150">
        <f>compofiinc!BJ68</f>
        <v>2.1560527384281158E-3</v>
      </c>
      <c r="N76" s="150">
        <f>compofiinc!BK68</f>
        <v>1.1344194412231445E-2</v>
      </c>
      <c r="O76" s="150">
        <f>compofiinc!BL68</f>
        <v>-2.3258887231349945E-3</v>
      </c>
      <c r="P76" s="686">
        <f>compofiinc!BT68</f>
        <v>0.50606992840766907</v>
      </c>
      <c r="Q76" s="682">
        <f>compofiinc!BU68</f>
        <v>0.52205917239189148</v>
      </c>
      <c r="R76" s="108">
        <f>compofiinc!BV68</f>
        <v>0.4735354483127594</v>
      </c>
      <c r="S76" s="108">
        <f>compofiinc!BW68</f>
        <v>1.7885781824588776E-2</v>
      </c>
      <c r="T76" s="108">
        <f>compofiinc!BX68</f>
        <v>5.7409238070249557E-3</v>
      </c>
      <c r="U76" s="108">
        <f>compofiinc!BY68</f>
        <v>2.1034041419625282E-2</v>
      </c>
      <c r="V76" s="138">
        <f>compofiinc!BZ68</f>
        <v>3.8586817681789398E-3</v>
      </c>
      <c r="Y76" s="597">
        <f t="shared" si="3"/>
        <v>4.291534423828125E-6</v>
      </c>
      <c r="Z76" s="597">
        <f t="shared" si="4"/>
        <v>-3.7252902984619141E-9</v>
      </c>
      <c r="AA76" s="597">
        <f t="shared" si="5"/>
        <v>4.2952597141265869E-6</v>
      </c>
    </row>
    <row r="77" spans="1:27" x14ac:dyDescent="0.2">
      <c r="A77" s="137">
        <v>1980</v>
      </c>
      <c r="B77" s="649">
        <f>1-TD2b!B77</f>
        <v>0.63950154185295105</v>
      </c>
      <c r="C77" s="657">
        <f>1-TD2b!C77</f>
        <v>0.65559884905815125</v>
      </c>
      <c r="D77" s="411">
        <f>compofiinc!BO69</f>
        <v>0.59625610709190369</v>
      </c>
      <c r="E77" s="411">
        <f>compofiinc!BP69</f>
        <v>1.0754363611340523E-2</v>
      </c>
      <c r="F77" s="411">
        <f>compofiinc!BQ69</f>
        <v>8.2255732268095016E-3</v>
      </c>
      <c r="G77" s="411">
        <f>compofiinc!BR69</f>
        <v>3.9680998772382736E-2</v>
      </c>
      <c r="H77" s="411">
        <f>compofiinc!BS69</f>
        <v>6.8180635571479797E-4</v>
      </c>
      <c r="I77" s="670">
        <f>compofiinc!BF69</f>
        <v>0.13140231370925903</v>
      </c>
      <c r="J77" s="677">
        <f>compofiinc!BG69</f>
        <v>0.13248246908187866</v>
      </c>
      <c r="K77" s="148">
        <f>compofiinc!BH69</f>
        <v>0.12654918432235718</v>
      </c>
      <c r="L77" s="148">
        <f>compofiinc!BI69</f>
        <v>-5.4689124226570129E-3</v>
      </c>
      <c r="M77" s="148">
        <f>compofiinc!BJ69</f>
        <v>2.244994044303894E-3</v>
      </c>
      <c r="N77" s="148">
        <f>compofiinc!BK69</f>
        <v>1.2247547507286072E-2</v>
      </c>
      <c r="O77" s="148">
        <f>compofiinc!BL69</f>
        <v>-3.0900770798325539E-3</v>
      </c>
      <c r="P77" s="685">
        <f>compofiinc!BT69</f>
        <v>0.50809922814369202</v>
      </c>
      <c r="Q77" s="664">
        <f>compofiinc!BU69</f>
        <v>0.52311637997627258</v>
      </c>
      <c r="R77" s="105">
        <f>compofiinc!BV69</f>
        <v>0.46970692276954651</v>
      </c>
      <c r="S77" s="105">
        <f>compofiinc!BW69</f>
        <v>1.6223276033997536E-2</v>
      </c>
      <c r="T77" s="105">
        <f>compofiinc!BX69</f>
        <v>5.9805791825056076E-3</v>
      </c>
      <c r="U77" s="105">
        <f>compofiinc!BY69</f>
        <v>2.7433451265096664E-2</v>
      </c>
      <c r="V77" s="134">
        <f>compofiinc!BZ69</f>
        <v>3.7718834355473518E-3</v>
      </c>
      <c r="Y77" s="597">
        <f t="shared" si="3"/>
        <v>0</v>
      </c>
      <c r="Z77" s="597">
        <f t="shared" si="4"/>
        <v>-2.6728957891464233E-7</v>
      </c>
      <c r="AA77" s="597">
        <f t="shared" si="5"/>
        <v>2.6728957891464233E-7</v>
      </c>
    </row>
    <row r="78" spans="1:27" x14ac:dyDescent="0.2">
      <c r="A78" s="137">
        <v>1981</v>
      </c>
      <c r="B78" s="649">
        <f>1-TD2b!B78</f>
        <v>0.63939714431762695</v>
      </c>
      <c r="C78" s="657">
        <f>1-TD2b!C78</f>
        <v>0.65554177761077881</v>
      </c>
      <c r="D78" s="411">
        <f>compofiinc!BO70</f>
        <v>0.59461382031440735</v>
      </c>
      <c r="E78" s="411">
        <f>compofiinc!BP70</f>
        <v>4.0702894330024719E-3</v>
      </c>
      <c r="F78" s="411">
        <f>compofiinc!BQ70</f>
        <v>9.78805311024189E-3</v>
      </c>
      <c r="G78" s="411">
        <f>compofiinc!BR70</f>
        <v>4.8509294167160988E-2</v>
      </c>
      <c r="H78" s="411">
        <f>compofiinc!BS70</f>
        <v>-1.4396705664694309E-3</v>
      </c>
      <c r="I78" s="670">
        <f>compofiinc!BF70</f>
        <v>0.12908488512039185</v>
      </c>
      <c r="J78" s="677">
        <f>compofiinc!BG70</f>
        <v>0.12942302227020264</v>
      </c>
      <c r="K78" s="148">
        <f>compofiinc!BH70</f>
        <v>0.12553107738494873</v>
      </c>
      <c r="L78" s="148">
        <f>compofiinc!BI70</f>
        <v>-9.2802960425615311E-3</v>
      </c>
      <c r="M78" s="148">
        <f>compofiinc!BJ70</f>
        <v>2.6152003556489944E-3</v>
      </c>
      <c r="N78" s="148">
        <f>compofiinc!BK70</f>
        <v>1.4611825346946716E-2</v>
      </c>
      <c r="O78" s="148">
        <f>compofiinc!BL70</f>
        <v>-4.0548020042479038E-3</v>
      </c>
      <c r="P78" s="685">
        <f>compofiinc!BT70</f>
        <v>0.51031225919723511</v>
      </c>
      <c r="Q78" s="664">
        <f>compofiinc!BU70</f>
        <v>0.52611875534057617</v>
      </c>
      <c r="R78" s="105">
        <f>compofiinc!BV70</f>
        <v>0.46908274292945862</v>
      </c>
      <c r="S78" s="105">
        <f>compofiinc!BW70</f>
        <v>1.3350585475564003E-2</v>
      </c>
      <c r="T78" s="105">
        <f>compofiinc!BX70</f>
        <v>7.1728527545928955E-3</v>
      </c>
      <c r="U78" s="105">
        <f>compofiinc!BY70</f>
        <v>3.3897468820214272E-2</v>
      </c>
      <c r="V78" s="134">
        <f>compofiinc!BZ70</f>
        <v>2.6151314377784729E-3</v>
      </c>
      <c r="Y78" s="597">
        <f t="shared" si="3"/>
        <v>-8.8475644588470459E-9</v>
      </c>
      <c r="Z78" s="597">
        <f t="shared" si="4"/>
        <v>1.7229467630386353E-8</v>
      </c>
      <c r="AA78" s="597">
        <f t="shared" si="5"/>
        <v>-2.6077032089233398E-8</v>
      </c>
    </row>
    <row r="79" spans="1:27" x14ac:dyDescent="0.2">
      <c r="A79" s="137">
        <v>1982</v>
      </c>
      <c r="B79" s="648">
        <f>1-TD2b!B79</f>
        <v>0.62727874517440796</v>
      </c>
      <c r="C79" s="657">
        <f>1-TD2b!C79</f>
        <v>0.64586830139160156</v>
      </c>
      <c r="D79" s="411">
        <f>compofiinc!BO71</f>
        <v>0.58647635579109192</v>
      </c>
      <c r="E79" s="411">
        <f>compofiinc!BP71</f>
        <v>1.7981715500354767E-3</v>
      </c>
      <c r="F79" s="411">
        <f>compofiinc!BQ71</f>
        <v>1.049206405878067E-2</v>
      </c>
      <c r="G79" s="411">
        <f>compofiinc!BR71</f>
        <v>5.2677277475595474E-2</v>
      </c>
      <c r="H79" s="411">
        <f>compofiinc!BS71</f>
        <v>-5.575582617893815E-3</v>
      </c>
      <c r="I79" s="670">
        <f>compofiinc!BF71</f>
        <v>0.12015008926391602</v>
      </c>
      <c r="J79" s="676">
        <f>compofiinc!BG71</f>
        <v>0.12065964937210083</v>
      </c>
      <c r="K79" s="136">
        <f>compofiinc!BH71</f>
        <v>0.11998939514160156</v>
      </c>
      <c r="L79" s="136">
        <f>compofiinc!BI71</f>
        <v>-1.0232288390398026E-2</v>
      </c>
      <c r="M79" s="136">
        <f>compofiinc!BJ71</f>
        <v>2.6891026645898819E-3</v>
      </c>
      <c r="N79" s="136">
        <f>compofiinc!BK71</f>
        <v>1.5609115362167358E-2</v>
      </c>
      <c r="O79" s="136">
        <f>compofiinc!BL71</f>
        <v>-7.3960579466074705E-3</v>
      </c>
      <c r="P79" s="685">
        <f>compofiinc!BT71</f>
        <v>0.50712865591049194</v>
      </c>
      <c r="Q79" s="664">
        <f>compofiinc!BU71</f>
        <v>0.52520865201950073</v>
      </c>
      <c r="R79" s="105">
        <f>compofiinc!BV71</f>
        <v>0.46648696064949036</v>
      </c>
      <c r="S79" s="105">
        <f>compofiinc!BW71</f>
        <v>1.2030459940433502E-2</v>
      </c>
      <c r="T79" s="105">
        <f>compofiinc!BX71</f>
        <v>7.8029613941907883E-3</v>
      </c>
      <c r="U79" s="105">
        <f>compofiinc!BY71</f>
        <v>3.7068162113428116E-2</v>
      </c>
      <c r="V79" s="134">
        <f>compofiinc!BZ71</f>
        <v>1.8204753287136555E-3</v>
      </c>
      <c r="Y79" s="597">
        <f t="shared" si="3"/>
        <v>1.5133991837501526E-8</v>
      </c>
      <c r="Z79" s="597">
        <f t="shared" si="4"/>
        <v>3.825407475233078E-7</v>
      </c>
      <c r="AA79" s="597">
        <f t="shared" si="5"/>
        <v>-3.6740675568580627E-7</v>
      </c>
    </row>
    <row r="80" spans="1:27" x14ac:dyDescent="0.2">
      <c r="A80" s="137">
        <v>1983</v>
      </c>
      <c r="B80" s="648">
        <f>1-TD2b!B80</f>
        <v>0.61607405543327332</v>
      </c>
      <c r="C80" s="657">
        <f>1-TD2b!C80</f>
        <v>0.63932710886001587</v>
      </c>
      <c r="D80" s="411">
        <f>compofiinc!BO72</f>
        <v>0.58123436570167542</v>
      </c>
      <c r="E80" s="411">
        <f>compofiinc!BP72</f>
        <v>3.6223586648702621E-3</v>
      </c>
      <c r="F80" s="411">
        <f>compofiinc!BQ72</f>
        <v>9.6975918859243393E-3</v>
      </c>
      <c r="G80" s="411">
        <f>compofiinc!BR72</f>
        <v>5.1450571045279503E-2</v>
      </c>
      <c r="H80" s="411">
        <f>compofiinc!BS72</f>
        <v>-6.6777570100384764E-3</v>
      </c>
      <c r="I80" s="670">
        <f>compofiinc!BF72</f>
        <v>0.11355072259902954</v>
      </c>
      <c r="J80" s="676">
        <f>compofiinc!BG72</f>
        <v>0.11445879936218262</v>
      </c>
      <c r="K80" s="136">
        <f>compofiinc!BH72</f>
        <v>0.11489135026931763</v>
      </c>
      <c r="L80" s="136">
        <f>compofiinc!BI72</f>
        <v>-9.7855906933546066E-3</v>
      </c>
      <c r="M80" s="136">
        <f>compofiinc!BJ72</f>
        <v>2.3672059178352356E-3</v>
      </c>
      <c r="N80" s="136">
        <f>compofiinc!BK72</f>
        <v>1.6031388193368912E-2</v>
      </c>
      <c r="O80" s="136">
        <f>compofiinc!BL72</f>
        <v>-9.0454919190960936E-3</v>
      </c>
      <c r="P80" s="685">
        <f>compofiinc!BT72</f>
        <v>0.50252333283424377</v>
      </c>
      <c r="Q80" s="664">
        <f>compofiinc!BU72</f>
        <v>0.52486830949783325</v>
      </c>
      <c r="R80" s="105">
        <f>compofiinc!BV72</f>
        <v>0.46634301543235779</v>
      </c>
      <c r="S80" s="105">
        <f>compofiinc!BW72</f>
        <v>1.3407949358224869E-2</v>
      </c>
      <c r="T80" s="105">
        <f>compofiinc!BX72</f>
        <v>7.3303859680891037E-3</v>
      </c>
      <c r="U80" s="105">
        <f>compofiinc!BY72</f>
        <v>3.5419182851910591E-2</v>
      </c>
      <c r="V80" s="134">
        <f>compofiinc!BZ72</f>
        <v>2.3677349090576172E-3</v>
      </c>
      <c r="Y80" s="597">
        <f t="shared" si="3"/>
        <v>-2.1427695173770189E-8</v>
      </c>
      <c r="Z80" s="597">
        <f t="shared" si="4"/>
        <v>-6.2405888456851244E-8</v>
      </c>
      <c r="AA80" s="597">
        <f t="shared" si="5"/>
        <v>4.0978193283081055E-8</v>
      </c>
    </row>
    <row r="81" spans="1:27" x14ac:dyDescent="0.2">
      <c r="A81" s="137">
        <v>1984</v>
      </c>
      <c r="B81" s="648">
        <f>1-TD2b!B81</f>
        <v>0.61417308449745178</v>
      </c>
      <c r="C81" s="657">
        <f>1-TD2b!C81</f>
        <v>0.63811993598937988</v>
      </c>
      <c r="D81" s="411">
        <f>compofiinc!BO73</f>
        <v>0.58192053437232971</v>
      </c>
      <c r="E81" s="411">
        <f>compofiinc!BP73</f>
        <v>3.0470509082078934E-3</v>
      </c>
      <c r="F81" s="411">
        <f>compofiinc!BQ73</f>
        <v>9.5858089625835419E-3</v>
      </c>
      <c r="G81" s="411">
        <f>compofiinc!BR73</f>
        <v>5.3212160244584084E-2</v>
      </c>
      <c r="H81" s="411">
        <f>compofiinc!BS73</f>
        <v>-9.6456159371882677E-3</v>
      </c>
      <c r="I81" s="670">
        <f>compofiinc!BF73</f>
        <v>0.1150130033493042</v>
      </c>
      <c r="J81" s="676">
        <f>compofiinc!BG73</f>
        <v>0.11531037092208862</v>
      </c>
      <c r="K81" s="136">
        <f>compofiinc!BH73</f>
        <v>0.11797231435775757</v>
      </c>
      <c r="L81" s="136">
        <f>compofiinc!BI73</f>
        <v>-1.0310519486665726E-2</v>
      </c>
      <c r="M81" s="136">
        <f>compofiinc!BJ73</f>
        <v>2.3202765733003616E-3</v>
      </c>
      <c r="N81" s="136">
        <f>compofiinc!BK73</f>
        <v>1.6590483486652374E-2</v>
      </c>
      <c r="O81" s="136">
        <f>compofiinc!BL73</f>
        <v>-1.1262127431109548E-2</v>
      </c>
      <c r="P81" s="685">
        <f>compofiinc!BT73</f>
        <v>0.49916008114814758</v>
      </c>
      <c r="Q81" s="664">
        <f>compofiinc!BU73</f>
        <v>0.52280956506729126</v>
      </c>
      <c r="R81" s="105">
        <f>compofiinc!BV73</f>
        <v>0.46394822001457214</v>
      </c>
      <c r="S81" s="105">
        <f>compofiinc!BW73</f>
        <v>1.3357570394873619E-2</v>
      </c>
      <c r="T81" s="105">
        <f>compofiinc!BX73</f>
        <v>7.2655323892831802E-3</v>
      </c>
      <c r="U81" s="105">
        <f>compofiinc!BY73</f>
        <v>3.6621676757931709E-2</v>
      </c>
      <c r="V81" s="134">
        <f>compofiinc!BZ73</f>
        <v>1.6165114939212799E-3</v>
      </c>
      <c r="Y81" s="597">
        <f t="shared" si="3"/>
        <v>-2.5611370801925659E-9</v>
      </c>
      <c r="Z81" s="597">
        <f t="shared" si="4"/>
        <v>-5.657784640789032E-8</v>
      </c>
      <c r="AA81" s="597">
        <f t="shared" si="5"/>
        <v>5.4016709327697754E-8</v>
      </c>
    </row>
    <row r="82" spans="1:27" x14ac:dyDescent="0.2">
      <c r="A82" s="137">
        <v>1985</v>
      </c>
      <c r="B82" s="648">
        <f>1-TD2b!B82</f>
        <v>0.60645943880081177</v>
      </c>
      <c r="C82" s="657">
        <f>1-TD2b!C82</f>
        <v>0.63474798202514648</v>
      </c>
      <c r="D82" s="411">
        <f>compofiinc!BO74</f>
        <v>0.58010756969451904</v>
      </c>
      <c r="E82" s="411">
        <f>compofiinc!BP74</f>
        <v>2.2925082594156265E-3</v>
      </c>
      <c r="F82" s="411">
        <f>compofiinc!BQ74</f>
        <v>1.0472853668034077E-2</v>
      </c>
      <c r="G82" s="411">
        <f>compofiinc!BR74</f>
        <v>5.1487131044268608E-2</v>
      </c>
      <c r="H82" s="411">
        <f>compofiinc!BS74</f>
        <v>-9.6121067181229591E-3</v>
      </c>
      <c r="I82" s="670">
        <f>compofiinc!BF74</f>
        <v>0.11351931095123291</v>
      </c>
      <c r="J82" s="676">
        <f>compofiinc!BG74</f>
        <v>0.11465024948120117</v>
      </c>
      <c r="K82" s="136">
        <f>compofiinc!BH74</f>
        <v>0.11801111698150635</v>
      </c>
      <c r="L82" s="136">
        <f>compofiinc!BI74</f>
        <v>-1.1063380166888237E-2</v>
      </c>
      <c r="M82" s="136">
        <f>compofiinc!BJ74</f>
        <v>2.4904049932956696E-3</v>
      </c>
      <c r="N82" s="136">
        <f>compofiinc!BK74</f>
        <v>1.6624610871076584E-2</v>
      </c>
      <c r="O82" s="136">
        <f>compofiinc!BL74</f>
        <v>-1.1412480846047401E-2</v>
      </c>
      <c r="P82" s="685">
        <f>compofiinc!BT74</f>
        <v>0.49294012784957886</v>
      </c>
      <c r="Q82" s="664">
        <f>compofiinc!BU74</f>
        <v>0.52009773254394531</v>
      </c>
      <c r="R82" s="105">
        <f>compofiinc!BV74</f>
        <v>0.4620964527130127</v>
      </c>
      <c r="S82" s="105">
        <f>compofiinc!BW74</f>
        <v>1.3355888426303864E-2</v>
      </c>
      <c r="T82" s="105">
        <f>compofiinc!BX74</f>
        <v>7.9824486747384071E-3</v>
      </c>
      <c r="U82" s="105">
        <f>compofiinc!BY74</f>
        <v>3.4862520173192024E-2</v>
      </c>
      <c r="V82" s="134">
        <f>compofiinc!BZ74</f>
        <v>1.8003741279244423E-3</v>
      </c>
      <c r="Y82" s="597">
        <f t="shared" si="3"/>
        <v>2.6077032089233398E-8</v>
      </c>
      <c r="Z82" s="597">
        <f t="shared" si="4"/>
        <v>-2.2351741790771484E-8</v>
      </c>
      <c r="AA82" s="597">
        <f t="shared" si="5"/>
        <v>4.8428773880004883E-8</v>
      </c>
    </row>
    <row r="83" spans="1:27" x14ac:dyDescent="0.2">
      <c r="A83" s="137">
        <v>1986</v>
      </c>
      <c r="B83" s="648">
        <f>1-TD2b!B83</f>
        <v>0.57993155717849731</v>
      </c>
      <c r="C83" s="657">
        <f>1-TD2b!C83</f>
        <v>0.62954005599021912</v>
      </c>
      <c r="D83" s="411">
        <f>compofiinc!BO75</f>
        <v>0.57826563715934753</v>
      </c>
      <c r="E83" s="411">
        <f>compofiinc!BP75</f>
        <v>4.2159669101238251E-3</v>
      </c>
      <c r="F83" s="411">
        <f>compofiinc!BQ75</f>
        <v>1.1337186209857464E-2</v>
      </c>
      <c r="G83" s="411">
        <f>compofiinc!BR75</f>
        <v>4.6582523733377457E-2</v>
      </c>
      <c r="H83" s="411">
        <f>compofiinc!BS75</f>
        <v>-1.0861269198358059E-2</v>
      </c>
      <c r="I83" s="670">
        <f>compofiinc!BF75</f>
        <v>0.10418647527694702</v>
      </c>
      <c r="J83" s="676">
        <f>compofiinc!BG75</f>
        <v>0.1076015830039978</v>
      </c>
      <c r="K83" s="136">
        <f>compofiinc!BH75</f>
        <v>0.11452627182006836</v>
      </c>
      <c r="L83" s="136">
        <f>compofiinc!BI75</f>
        <v>-1.1621210724115372E-2</v>
      </c>
      <c r="M83" s="136">
        <f>compofiinc!BJ75</f>
        <v>2.7672462165355682E-3</v>
      </c>
      <c r="N83" s="136">
        <f>compofiinc!BK75</f>
        <v>1.5108339488506317E-2</v>
      </c>
      <c r="O83" s="136">
        <f>compofiinc!BL75</f>
        <v>-1.317908801138401E-2</v>
      </c>
      <c r="P83" s="685">
        <f>compofiinc!BT75</f>
        <v>0.47574508190155029</v>
      </c>
      <c r="Q83" s="664">
        <f>compofiinc!BU75</f>
        <v>0.52193847298622131</v>
      </c>
      <c r="R83" s="105">
        <f>compofiinc!BV75</f>
        <v>0.46373936533927917</v>
      </c>
      <c r="S83" s="105">
        <f>compofiinc!BW75</f>
        <v>1.5837177634239197E-2</v>
      </c>
      <c r="T83" s="105">
        <f>compofiinc!BX75</f>
        <v>8.5699399933218956E-3</v>
      </c>
      <c r="U83" s="105">
        <f>compofiinc!BY75</f>
        <v>3.147418424487114E-2</v>
      </c>
      <c r="V83" s="134">
        <f>compofiinc!BZ75</f>
        <v>2.3178188130259514E-3</v>
      </c>
      <c r="Y83" s="597">
        <f t="shared" si="3"/>
        <v>1.1175870895385742E-8</v>
      </c>
      <c r="Z83" s="597">
        <f t="shared" si="4"/>
        <v>2.4214386940002441E-8</v>
      </c>
      <c r="AA83" s="597">
        <f t="shared" si="5"/>
        <v>-1.3038516044616699E-8</v>
      </c>
    </row>
    <row r="84" spans="1:27" x14ac:dyDescent="0.2">
      <c r="A84" s="137">
        <v>1987</v>
      </c>
      <c r="B84" s="648">
        <f>1-TD2b!B84</f>
        <v>0.59960383176803589</v>
      </c>
      <c r="C84" s="657">
        <f>1-TD2b!C84</f>
        <v>0.61591288447380066</v>
      </c>
      <c r="D84" s="411">
        <f>compofiinc!BO76</f>
        <v>0.56281325221061707</v>
      </c>
      <c r="E84" s="411">
        <f>compofiinc!BP76</f>
        <v>1.029079407453537E-2</v>
      </c>
      <c r="F84" s="411">
        <f>compofiinc!BQ76</f>
        <v>1.2172426097095013E-2</v>
      </c>
      <c r="G84" s="411">
        <f>compofiinc!BR76</f>
        <v>4.1711283847689629E-2</v>
      </c>
      <c r="H84" s="411">
        <f>compofiinc!BS76</f>
        <v>-1.1066090781241655E-2</v>
      </c>
      <c r="I84" s="670">
        <f>compofiinc!BF76</f>
        <v>0.10763669013977051</v>
      </c>
      <c r="J84" s="676">
        <f>compofiinc!BG76</f>
        <v>0.10691273212432861</v>
      </c>
      <c r="K84" s="136">
        <f>compofiinc!BH76</f>
        <v>0.10907638072967529</v>
      </c>
      <c r="L84" s="136">
        <f>compofiinc!BI76</f>
        <v>-6.3492171466350555E-3</v>
      </c>
      <c r="M84" s="136">
        <f>compofiinc!BJ76</f>
        <v>3.0482020229101181E-3</v>
      </c>
      <c r="N84" s="136">
        <f>compofiinc!BK76</f>
        <v>1.462303102016449E-2</v>
      </c>
      <c r="O84" s="136">
        <f>compofiinc!BL76</f>
        <v>-1.3485725037753582E-2</v>
      </c>
      <c r="P84" s="685">
        <f>compofiinc!BT76</f>
        <v>0.49196714162826538</v>
      </c>
      <c r="Q84" s="664">
        <f>compofiinc!BU76</f>
        <v>0.50900015234947205</v>
      </c>
      <c r="R84" s="105">
        <f>compofiinc!BV76</f>
        <v>0.45373687148094177</v>
      </c>
      <c r="S84" s="105">
        <f>compofiinc!BW76</f>
        <v>1.6640011221170425E-2</v>
      </c>
      <c r="T84" s="105">
        <f>compofiinc!BX76</f>
        <v>9.1242240741848946E-3</v>
      </c>
      <c r="U84" s="105">
        <f>compofiinc!BY76</f>
        <v>2.7088252827525139E-2</v>
      </c>
      <c r="V84" s="134">
        <f>compofiinc!BZ76</f>
        <v>2.4196342565119267E-3</v>
      </c>
      <c r="Y84" s="597">
        <f t="shared" si="3"/>
        <v>-8.7809748947620392E-6</v>
      </c>
      <c r="Z84" s="597">
        <f t="shared" si="4"/>
        <v>6.0535967350006104E-8</v>
      </c>
      <c r="AA84" s="597">
        <f t="shared" si="5"/>
        <v>-8.8415108621120453E-6</v>
      </c>
    </row>
    <row r="85" spans="1:27" x14ac:dyDescent="0.2">
      <c r="A85" s="137">
        <v>1988</v>
      </c>
      <c r="B85" s="648">
        <f>1-TD2b!B85</f>
        <v>0.57680699229240417</v>
      </c>
      <c r="C85" s="657">
        <f>1-TD2b!C85</f>
        <v>0.59546294808387756</v>
      </c>
      <c r="D85" s="411">
        <f>compofiinc!BO77</f>
        <v>0.54324734210968018</v>
      </c>
      <c r="E85" s="411">
        <f>compofiinc!BP77</f>
        <v>1.1786356568336487E-2</v>
      </c>
      <c r="F85" s="411">
        <f>compofiinc!BQ77</f>
        <v>1.0957960039377213E-2</v>
      </c>
      <c r="G85" s="411">
        <f>compofiinc!BR77</f>
        <v>3.9300167933106422E-2</v>
      </c>
      <c r="H85" s="411">
        <f>compofiinc!BS77</f>
        <v>-9.8288647131994367E-3</v>
      </c>
      <c r="I85" s="670">
        <f>compofiinc!BF77</f>
        <v>0.10483026504516602</v>
      </c>
      <c r="J85" s="676">
        <f>compofiinc!BG77</f>
        <v>0.10515451431274414</v>
      </c>
      <c r="K85" s="136">
        <f>compofiinc!BH77</f>
        <v>0.10646998882293701</v>
      </c>
      <c r="L85" s="136">
        <f>compofiinc!BI77</f>
        <v>-5.3150206804275513E-3</v>
      </c>
      <c r="M85" s="136">
        <f>compofiinc!BJ77</f>
        <v>2.8309803456068039E-3</v>
      </c>
      <c r="N85" s="136">
        <f>compofiinc!BK77</f>
        <v>1.358027383685112E-2</v>
      </c>
      <c r="O85" s="136">
        <f>compofiinc!BL77</f>
        <v>-1.2407898087985814E-2</v>
      </c>
      <c r="P85" s="685">
        <f>compofiinc!BT77</f>
        <v>0.47197672724723816</v>
      </c>
      <c r="Q85" s="664">
        <f>compofiinc!BU77</f>
        <v>0.49030843377113342</v>
      </c>
      <c r="R85" s="105">
        <f>compofiinc!BV77</f>
        <v>0.43677735328674316</v>
      </c>
      <c r="S85" s="105">
        <f>compofiinc!BW77</f>
        <v>1.7101377248764038E-2</v>
      </c>
      <c r="T85" s="105">
        <f>compofiinc!BX77</f>
        <v>8.1269796937704086E-3</v>
      </c>
      <c r="U85" s="105">
        <f>compofiinc!BY77</f>
        <v>2.5719894096255302E-2</v>
      </c>
      <c r="V85" s="134">
        <f>compofiinc!BZ77</f>
        <v>2.579033374786377E-3</v>
      </c>
      <c r="Y85" s="597">
        <f t="shared" si="3"/>
        <v>-1.3853423297405243E-8</v>
      </c>
      <c r="Z85" s="597">
        <f t="shared" si="4"/>
        <v>-3.8099242374300957E-6</v>
      </c>
      <c r="AA85" s="597">
        <f t="shared" si="5"/>
        <v>3.7960708141326904E-6</v>
      </c>
    </row>
    <row r="86" spans="1:27" x14ac:dyDescent="0.2">
      <c r="A86" s="137">
        <v>1989</v>
      </c>
      <c r="B86" s="648">
        <f>1-TD2b!B86</f>
        <v>0.58248147368431091</v>
      </c>
      <c r="C86" s="657">
        <f>1-TD2b!C86</f>
        <v>0.5976029634475708</v>
      </c>
      <c r="D86" s="411">
        <f>compofiinc!BO78</f>
        <v>0.54100793600082397</v>
      </c>
      <c r="E86" s="411">
        <f>compofiinc!BP78</f>
        <v>1.2528400868177414E-2</v>
      </c>
      <c r="F86" s="411">
        <f>compofiinc!BQ78</f>
        <v>1.1089948005974293E-2</v>
      </c>
      <c r="G86" s="411">
        <f>compofiinc!BR78</f>
        <v>4.2116474360227585E-2</v>
      </c>
      <c r="H86" s="411">
        <f>compofiinc!BS78</f>
        <v>-9.1397783253341913E-3</v>
      </c>
      <c r="I86" s="670">
        <f>compofiinc!BF78</f>
        <v>0.10765600204467773</v>
      </c>
      <c r="J86" s="676">
        <f>compofiinc!BG78</f>
        <v>0.10733574628829956</v>
      </c>
      <c r="K86" s="136">
        <f>compofiinc!BH78</f>
        <v>0.10764592885971069</v>
      </c>
      <c r="L86" s="136">
        <f>compofiinc!BI78</f>
        <v>-5.4617598652839661E-3</v>
      </c>
      <c r="M86" s="136">
        <f>compofiinc!BJ78</f>
        <v>2.7911663055419922E-3</v>
      </c>
      <c r="N86" s="136">
        <f>compofiinc!BK78</f>
        <v>1.3708099722862244E-2</v>
      </c>
      <c r="O86" s="136">
        <f>compofiinc!BL78</f>
        <v>-1.1349218199029565E-2</v>
      </c>
      <c r="P86" s="685">
        <f>compofiinc!BT78</f>
        <v>0.47482547163963318</v>
      </c>
      <c r="Q86" s="664">
        <f>compofiinc!BU78</f>
        <v>0.49026721715927124</v>
      </c>
      <c r="R86" s="105">
        <f>compofiinc!BV78</f>
        <v>0.43336200714111328</v>
      </c>
      <c r="S86" s="105">
        <f>compofiinc!BW78</f>
        <v>1.799016073346138E-2</v>
      </c>
      <c r="T86" s="105">
        <f>compofiinc!BX78</f>
        <v>8.2987817004323006E-3</v>
      </c>
      <c r="U86" s="105">
        <f>compofiinc!BY78</f>
        <v>2.8408374637365341E-2</v>
      </c>
      <c r="V86" s="134">
        <f>compofiinc!BZ78</f>
        <v>2.2094398736953735E-3</v>
      </c>
      <c r="Y86" s="597">
        <f t="shared" si="3"/>
        <v>-1.7462298274040222E-8</v>
      </c>
      <c r="Z86" s="597">
        <f t="shared" si="4"/>
        <v>1.5294644981622696E-6</v>
      </c>
      <c r="AA86" s="597">
        <f t="shared" si="5"/>
        <v>-1.5469267964363098E-6</v>
      </c>
    </row>
    <row r="87" spans="1:27" x14ac:dyDescent="0.2">
      <c r="A87" s="147">
        <v>1990</v>
      </c>
      <c r="B87" s="652">
        <f>1-TD2b!B87</f>
        <v>0.58342385292053223</v>
      </c>
      <c r="C87" s="660">
        <f>1-TD2b!C87</f>
        <v>0.59410464763641357</v>
      </c>
      <c r="D87" s="509">
        <f>compofiinc!BO79</f>
        <v>0.5406530499458313</v>
      </c>
      <c r="E87" s="509">
        <f>compofiinc!BP79</f>
        <v>1.1934977024793625E-2</v>
      </c>
      <c r="F87" s="509">
        <f>compofiinc!BQ79</f>
        <v>1.0161573067307472E-2</v>
      </c>
      <c r="G87" s="509">
        <f>compofiinc!BR79</f>
        <v>4.0921676903963089E-2</v>
      </c>
      <c r="H87" s="509">
        <f>compofiinc!BS79</f>
        <v>-9.5666343695484102E-3</v>
      </c>
      <c r="I87" s="671">
        <f>compofiinc!BF79</f>
        <v>0.10695779323577881</v>
      </c>
      <c r="J87" s="680">
        <f>compofiinc!BG79</f>
        <v>0.10627067089080811</v>
      </c>
      <c r="K87" s="145">
        <f>compofiinc!BH79</f>
        <v>0.10753601789474487</v>
      </c>
      <c r="L87" s="145">
        <f>compofiinc!BI79</f>
        <v>-5.2378103137016296E-3</v>
      </c>
      <c r="M87" s="145">
        <f>compofiinc!BJ79</f>
        <v>2.6306863874197006E-3</v>
      </c>
      <c r="N87" s="145">
        <f>compofiinc!BK79</f>
        <v>1.3008859008550644E-2</v>
      </c>
      <c r="O87" s="145">
        <f>compofiinc!BL79</f>
        <v>-1.1667076905723661E-2</v>
      </c>
      <c r="P87" s="687">
        <f>compofiinc!BT79</f>
        <v>0.47646605968475342</v>
      </c>
      <c r="Q87" s="689">
        <f>compofiinc!BU79</f>
        <v>0.48783397674560547</v>
      </c>
      <c r="R87" s="111">
        <f>compofiinc!BV79</f>
        <v>0.43311703205108643</v>
      </c>
      <c r="S87" s="111">
        <f>compofiinc!BW79</f>
        <v>1.7172787338495255E-2</v>
      </c>
      <c r="T87" s="111">
        <f>compofiinc!BX79</f>
        <v>7.5308866798877716E-3</v>
      </c>
      <c r="U87" s="111">
        <f>compofiinc!BY79</f>
        <v>2.7912817895412445E-2</v>
      </c>
      <c r="V87" s="172">
        <f>compofiinc!BZ79</f>
        <v>2.100442536175251E-3</v>
      </c>
      <c r="Y87" s="597">
        <f t="shared" si="3"/>
        <v>5.0640664994716644E-9</v>
      </c>
      <c r="Z87" s="597">
        <f t="shared" si="4"/>
        <v>-5.1804818212985992E-9</v>
      </c>
      <c r="AA87" s="597">
        <f t="shared" si="5"/>
        <v>1.0244548320770264E-8</v>
      </c>
    </row>
    <row r="88" spans="1:27" x14ac:dyDescent="0.2">
      <c r="A88" s="137">
        <v>1991</v>
      </c>
      <c r="B88" s="648">
        <f>1-TD2b!B88</f>
        <v>0.58555775880813599</v>
      </c>
      <c r="C88" s="657">
        <f>1-TD2b!C88</f>
        <v>0.59395143389701843</v>
      </c>
      <c r="D88" s="411">
        <f>compofiinc!BO80</f>
        <v>0.54631578922271729</v>
      </c>
      <c r="E88" s="411">
        <f>compofiinc!BP80</f>
        <v>1.0360009968280792E-2</v>
      </c>
      <c r="F88" s="411">
        <f>compofiinc!BQ80</f>
        <v>1.0064016096293926E-2</v>
      </c>
      <c r="G88" s="411">
        <f>compofiinc!BR80</f>
        <v>3.7661001086235046E-2</v>
      </c>
      <c r="H88" s="411">
        <f>compofiinc!BS80</f>
        <v>-1.0449373628944159E-2</v>
      </c>
      <c r="I88" s="670">
        <f>compofiinc!BF80</f>
        <v>0.10443389415740967</v>
      </c>
      <c r="J88" s="676">
        <f>compofiinc!BG80</f>
        <v>0.10316282510757446</v>
      </c>
      <c r="K88" s="136">
        <f>compofiinc!BH80</f>
        <v>0.10685044527053833</v>
      </c>
      <c r="L88" s="136">
        <f>compofiinc!BI80</f>
        <v>-5.9911757707595825E-3</v>
      </c>
      <c r="M88" s="136">
        <f>compofiinc!BJ80</f>
        <v>2.5796107947826385E-3</v>
      </c>
      <c r="N88" s="136">
        <f>compofiinc!BK80</f>
        <v>1.2481138110160828E-2</v>
      </c>
      <c r="O88" s="136">
        <f>compofiinc!BL80</f>
        <v>-1.2757162097841501E-2</v>
      </c>
      <c r="P88" s="685">
        <f>compofiinc!BT80</f>
        <v>0.48112386465072632</v>
      </c>
      <c r="Q88" s="664">
        <f>compofiinc!BU80</f>
        <v>0.49078860878944397</v>
      </c>
      <c r="R88" s="105">
        <f>compofiinc!BV80</f>
        <v>0.43946534395217896</v>
      </c>
      <c r="S88" s="105">
        <f>compofiinc!BW80</f>
        <v>1.6351185739040375E-2</v>
      </c>
      <c r="T88" s="105">
        <f>compofiinc!BX80</f>
        <v>7.4844053015112877E-3</v>
      </c>
      <c r="U88" s="105">
        <f>compofiinc!BY80</f>
        <v>2.5179862976074219E-2</v>
      </c>
      <c r="V88" s="134">
        <f>compofiinc!BZ80</f>
        <v>2.3077884688973427E-3</v>
      </c>
      <c r="Y88" s="597">
        <f t="shared" si="3"/>
        <v>-8.8475644588470459E-9</v>
      </c>
      <c r="Z88" s="597">
        <f t="shared" si="4"/>
        <v>-3.119930624961853E-8</v>
      </c>
      <c r="AA88" s="597">
        <f t="shared" si="5"/>
        <v>2.2351741790771484E-8</v>
      </c>
    </row>
    <row r="89" spans="1:27" x14ac:dyDescent="0.2">
      <c r="A89" s="137">
        <v>1992</v>
      </c>
      <c r="B89" s="648">
        <f>1-TD2b!B89</f>
        <v>0.57034605741500854</v>
      </c>
      <c r="C89" s="657">
        <f>1-TD2b!C89</f>
        <v>0.57968899607658386</v>
      </c>
      <c r="D89" s="411">
        <f>compofiinc!BO81</f>
        <v>0.53855925798416138</v>
      </c>
      <c r="E89" s="411">
        <f>compofiinc!BP81</f>
        <v>1.2796465307474136E-2</v>
      </c>
      <c r="F89" s="411">
        <f>compofiinc!BQ81</f>
        <v>9.8417997360229492E-3</v>
      </c>
      <c r="G89" s="411">
        <f>compofiinc!BR81</f>
        <v>2.836601622402668E-2</v>
      </c>
      <c r="H89" s="411">
        <f>compofiinc!BS81</f>
        <v>-9.8745582508854568E-3</v>
      </c>
      <c r="I89" s="670">
        <f>compofiinc!BF81</f>
        <v>9.80568528175354E-2</v>
      </c>
      <c r="J89" s="676">
        <f>compofiinc!BG81</f>
        <v>9.7114264965057373E-2</v>
      </c>
      <c r="K89" s="136">
        <f>compofiinc!BH81</f>
        <v>0.10162955522537231</v>
      </c>
      <c r="L89" s="136">
        <f>compofiinc!BI81</f>
        <v>-3.8915425539016724E-3</v>
      </c>
      <c r="M89" s="136">
        <f>compofiinc!BJ81</f>
        <v>2.4879965931177139E-3</v>
      </c>
      <c r="N89" s="136">
        <f>compofiinc!BK81</f>
        <v>9.6885263919830322E-3</v>
      </c>
      <c r="O89" s="136">
        <f>compofiinc!BL81</f>
        <v>-1.2800285767298192E-2</v>
      </c>
      <c r="P89" s="685">
        <f>compofiinc!BT81</f>
        <v>0.47228920459747314</v>
      </c>
      <c r="Q89" s="664">
        <f>compofiinc!BU81</f>
        <v>0.48257473111152649</v>
      </c>
      <c r="R89" s="105">
        <f>compofiinc!BV81</f>
        <v>0.43692970275878906</v>
      </c>
      <c r="S89" s="105">
        <f>compofiinc!BW81</f>
        <v>1.6688007861375809E-2</v>
      </c>
      <c r="T89" s="105">
        <f>compofiinc!BX81</f>
        <v>7.3538031429052353E-3</v>
      </c>
      <c r="U89" s="105">
        <f>compofiinc!BY81</f>
        <v>1.8677489832043648E-2</v>
      </c>
      <c r="V89" s="134">
        <f>compofiinc!BZ81</f>
        <v>2.925727516412735E-3</v>
      </c>
      <c r="Y89" s="597">
        <f t="shared" si="3"/>
        <v>1.5075784176588058E-8</v>
      </c>
      <c r="Z89" s="597">
        <f t="shared" si="4"/>
        <v>1.5075784176588058E-8</v>
      </c>
      <c r="AA89" s="597">
        <f t="shared" si="5"/>
        <v>0</v>
      </c>
    </row>
    <row r="90" spans="1:27" x14ac:dyDescent="0.2">
      <c r="A90" s="137">
        <v>1993</v>
      </c>
      <c r="B90" s="648">
        <f>1-TD2b!B90</f>
        <v>0.57102707028388977</v>
      </c>
      <c r="C90" s="657">
        <f>1-TD2b!C90</f>
        <v>0.58226796984672546</v>
      </c>
      <c r="D90" s="411">
        <f>compofiinc!BO82</f>
        <v>0.54584550857543945</v>
      </c>
      <c r="E90" s="411">
        <f>compofiinc!BP82</f>
        <v>1.2396346777677536E-2</v>
      </c>
      <c r="F90" s="411">
        <f>compofiinc!BQ82</f>
        <v>1.0425891727209091E-2</v>
      </c>
      <c r="G90" s="411">
        <f>compofiinc!BR82</f>
        <v>2.1941747516393661E-2</v>
      </c>
      <c r="H90" s="411">
        <f>compofiinc!BS82</f>
        <v>-8.341530803591013E-3</v>
      </c>
      <c r="I90" s="670">
        <f>compofiinc!BF82</f>
        <v>9.7382068634033203E-2</v>
      </c>
      <c r="J90" s="676">
        <f>compofiinc!BG82</f>
        <v>9.6567630767822266E-2</v>
      </c>
      <c r="K90" s="136">
        <f>compofiinc!BH82</f>
        <v>0.10172605514526367</v>
      </c>
      <c r="L90" s="136">
        <f>compofiinc!BI82</f>
        <v>-3.7108808755874634E-3</v>
      </c>
      <c r="M90" s="136">
        <f>compofiinc!BJ82</f>
        <v>2.7829073369503021E-3</v>
      </c>
      <c r="N90" s="136">
        <f>compofiinc!BK82</f>
        <v>7.8456327319145203E-3</v>
      </c>
      <c r="O90" s="136">
        <f>compofiinc!BL82</f>
        <v>-1.2076057959347963E-2</v>
      </c>
      <c r="P90" s="685">
        <f>compofiinc!BT82</f>
        <v>0.47364500164985657</v>
      </c>
      <c r="Q90" s="664">
        <f>compofiinc!BU82</f>
        <v>0.4857003390789032</v>
      </c>
      <c r="R90" s="105">
        <f>compofiinc!BV82</f>
        <v>0.44411945343017578</v>
      </c>
      <c r="S90" s="105">
        <f>compofiinc!BW82</f>
        <v>1.6107227653264999E-2</v>
      </c>
      <c r="T90" s="105">
        <f>compofiinc!BX82</f>
        <v>7.6429843902587891E-3</v>
      </c>
      <c r="U90" s="105">
        <f>compofiinc!BY82</f>
        <v>1.4096114784479141E-2</v>
      </c>
      <c r="V90" s="134">
        <f>compofiinc!BZ82</f>
        <v>3.7345271557569504E-3</v>
      </c>
      <c r="Y90" s="597">
        <f t="shared" si="3"/>
        <v>6.0535967350006104E-9</v>
      </c>
      <c r="Z90" s="597">
        <f t="shared" si="4"/>
        <v>-2.5611370801925659E-8</v>
      </c>
      <c r="AA90" s="597">
        <f t="shared" si="5"/>
        <v>3.166496753692627E-8</v>
      </c>
    </row>
    <row r="91" spans="1:27" x14ac:dyDescent="0.2">
      <c r="A91" s="137">
        <v>1994</v>
      </c>
      <c r="B91" s="648">
        <f>1-TD2b!B91</f>
        <v>0.57092940807342529</v>
      </c>
      <c r="C91" s="657">
        <f>1-TD2b!C91</f>
        <v>0.58204331994056702</v>
      </c>
      <c r="D91" s="411">
        <f>compofiinc!BO83</f>
        <v>0.54737585783004761</v>
      </c>
      <c r="E91" s="411">
        <f>compofiinc!BP83</f>
        <v>1.3265948742628098E-2</v>
      </c>
      <c r="F91" s="411">
        <f>compofiinc!BQ83</f>
        <v>1.0084475390613079E-2</v>
      </c>
      <c r="G91" s="411">
        <f>compofiinc!BR83</f>
        <v>2.003196720033884E-2</v>
      </c>
      <c r="H91" s="411">
        <f>compofiinc!BS83</f>
        <v>-8.7149119935929775E-3</v>
      </c>
      <c r="I91" s="670">
        <f>compofiinc!BF83</f>
        <v>9.8205149173736572E-2</v>
      </c>
      <c r="J91" s="676">
        <f>compofiinc!BG83</f>
        <v>9.7645878791809082E-2</v>
      </c>
      <c r="K91" s="136">
        <f>compofiinc!BH83</f>
        <v>0.10286670923233032</v>
      </c>
      <c r="L91" s="136">
        <f>compofiinc!BI83</f>
        <v>-2.9707252979278564E-3</v>
      </c>
      <c r="M91" s="136">
        <f>compofiinc!BJ83</f>
        <v>2.9307752847671509E-3</v>
      </c>
      <c r="N91" s="136">
        <f>compofiinc!BK83</f>
        <v>7.0438031107187271E-3</v>
      </c>
      <c r="O91" s="136">
        <f>compofiinc!BL83</f>
        <v>-1.2221012730151415E-2</v>
      </c>
      <c r="P91" s="685">
        <f>compofiinc!BT83</f>
        <v>0.47272425889968872</v>
      </c>
      <c r="Q91" s="664">
        <f>compofiinc!BU83</f>
        <v>0.48439744114875793</v>
      </c>
      <c r="R91" s="105">
        <f>compofiinc!BV83</f>
        <v>0.44450914859771729</v>
      </c>
      <c r="S91" s="105">
        <f>compofiinc!BW83</f>
        <v>1.6236674040555954E-2</v>
      </c>
      <c r="T91" s="105">
        <f>compofiinc!BX83</f>
        <v>7.1537001058459282E-3</v>
      </c>
      <c r="U91" s="105">
        <f>compofiinc!BY83</f>
        <v>1.2988164089620113E-2</v>
      </c>
      <c r="V91" s="134">
        <f>compofiinc!BZ83</f>
        <v>3.5061007365584373E-3</v>
      </c>
      <c r="Y91" s="597">
        <f t="shared" si="3"/>
        <v>-1.7229467630386353E-8</v>
      </c>
      <c r="Z91" s="597">
        <f t="shared" si="4"/>
        <v>-3.6708079278469086E-6</v>
      </c>
      <c r="AA91" s="597">
        <f t="shared" si="5"/>
        <v>3.6535784602165222E-6</v>
      </c>
    </row>
    <row r="92" spans="1:27" x14ac:dyDescent="0.2">
      <c r="A92" s="137">
        <v>1995</v>
      </c>
      <c r="B92" s="648">
        <f>1-TD2b!B92</f>
        <v>0.56249478459358215</v>
      </c>
      <c r="C92" s="657">
        <f>1-TD2b!C92</f>
        <v>0.57541930675506592</v>
      </c>
      <c r="D92" s="411">
        <f>compofiinc!BO84</f>
        <v>0.53836295008659363</v>
      </c>
      <c r="E92" s="411">
        <f>compofiinc!BP84</f>
        <v>1.2872952967882156E-2</v>
      </c>
      <c r="F92" s="411">
        <f>compofiinc!BQ84</f>
        <v>1.0498520918190479E-2</v>
      </c>
      <c r="G92" s="411">
        <f>compofiinc!BR84</f>
        <v>2.2369671612977982E-2</v>
      </c>
      <c r="H92" s="411">
        <f>compofiinc!BS84</f>
        <v>-8.684803731739521E-3</v>
      </c>
      <c r="I92" s="670">
        <f>compofiinc!BF84</f>
        <v>9.7185373306274414E-2</v>
      </c>
      <c r="J92" s="676">
        <f>compofiinc!BG84</f>
        <v>9.7048342227935791E-2</v>
      </c>
      <c r="K92" s="136">
        <f>compofiinc!BH84</f>
        <v>0.10159778594970703</v>
      </c>
      <c r="L92" s="136">
        <f>compofiinc!BI84</f>
        <v>-2.4940073490142822E-3</v>
      </c>
      <c r="M92" s="136">
        <f>compofiinc!BJ84</f>
        <v>2.8794892132282257E-3</v>
      </c>
      <c r="N92" s="136">
        <f>compofiinc!BK84</f>
        <v>7.3247887194156647E-3</v>
      </c>
      <c r="O92" s="136">
        <f>compofiinc!BL84</f>
        <v>-1.2259748764336109E-2</v>
      </c>
      <c r="P92" s="685">
        <f>compofiinc!BT84</f>
        <v>0.46530941128730774</v>
      </c>
      <c r="Q92" s="664">
        <f>compofiinc!BU84</f>
        <v>0.47837096452713013</v>
      </c>
      <c r="R92" s="105">
        <f>compofiinc!BV84</f>
        <v>0.4367651641368866</v>
      </c>
      <c r="S92" s="105">
        <f>compofiinc!BW84</f>
        <v>1.5366960316896439E-2</v>
      </c>
      <c r="T92" s="105">
        <f>compofiinc!BX84</f>
        <v>7.6190317049622536E-3</v>
      </c>
      <c r="U92" s="105">
        <f>compofiinc!BY84</f>
        <v>1.5044882893562317E-2</v>
      </c>
      <c r="V92" s="134">
        <f>compofiinc!BZ84</f>
        <v>3.5749450325965881E-3</v>
      </c>
      <c r="Y92" s="597">
        <f t="shared" si="3"/>
        <v>1.4901161193847656E-8</v>
      </c>
      <c r="Z92" s="597">
        <f t="shared" si="4"/>
        <v>3.4458935260772705E-8</v>
      </c>
      <c r="AA92" s="597">
        <f t="shared" si="5"/>
        <v>-1.9557774066925049E-8</v>
      </c>
    </row>
    <row r="93" spans="1:27" x14ac:dyDescent="0.2">
      <c r="A93" s="137">
        <v>1996</v>
      </c>
      <c r="B93" s="648">
        <f>1-TD2b!B93</f>
        <v>0.54926371574401855</v>
      </c>
      <c r="C93" s="657">
        <f>1-TD2b!C93</f>
        <v>0.56888580322265625</v>
      </c>
      <c r="D93" s="411">
        <f>compofiinc!BO85</f>
        <v>0.53054612874984741</v>
      </c>
      <c r="E93" s="411">
        <f>compofiinc!BP85</f>
        <v>1.3081785291433334E-2</v>
      </c>
      <c r="F93" s="411">
        <f>compofiinc!BQ85</f>
        <v>1.0639420710504055E-2</v>
      </c>
      <c r="G93" s="411">
        <f>compofiinc!BR85</f>
        <v>2.2216802462935448E-2</v>
      </c>
      <c r="H93" s="411">
        <f>compofiinc!BS85</f>
        <v>-7.5983530841767788E-3</v>
      </c>
      <c r="I93" s="670">
        <f>compofiinc!BF85</f>
        <v>9.5873415470123291E-2</v>
      </c>
      <c r="J93" s="676">
        <f>compofiinc!BG85</f>
        <v>9.7047150135040283E-2</v>
      </c>
      <c r="K93" s="136">
        <f>compofiinc!BH85</f>
        <v>0.10064935684204102</v>
      </c>
      <c r="L93" s="136">
        <f>compofiinc!BI85</f>
        <v>-2.3210123181343079E-3</v>
      </c>
      <c r="M93" s="136">
        <f>compofiinc!BJ85</f>
        <v>2.8697289526462555E-3</v>
      </c>
      <c r="N93" s="136">
        <f>compofiinc!BK85</f>
        <v>6.9997571408748627E-3</v>
      </c>
      <c r="O93" s="136">
        <f>compofiinc!BL85</f>
        <v>-1.1150731239467859E-2</v>
      </c>
      <c r="P93" s="685">
        <f>compofiinc!BT85</f>
        <v>0.45339030027389526</v>
      </c>
      <c r="Q93" s="664">
        <f>compofiinc!BU85</f>
        <v>0.47183865308761597</v>
      </c>
      <c r="R93" s="105">
        <f>compofiinc!BV85</f>
        <v>0.4298967719078064</v>
      </c>
      <c r="S93" s="105">
        <f>compofiinc!BW85</f>
        <v>1.5402797609567642E-2</v>
      </c>
      <c r="T93" s="105">
        <f>compofiinc!BX85</f>
        <v>7.7696917578577995E-3</v>
      </c>
      <c r="U93" s="105">
        <f>compofiinc!BY85</f>
        <v>1.5217045322060585E-2</v>
      </c>
      <c r="V93" s="134">
        <f>compofiinc!BZ85</f>
        <v>3.5523781552910805E-3</v>
      </c>
      <c r="Y93" s="597">
        <f t="shared" si="3"/>
        <v>1.909211277961731E-8</v>
      </c>
      <c r="Z93" s="597">
        <f t="shared" si="4"/>
        <v>5.0757080316543579E-8</v>
      </c>
      <c r="AA93" s="597">
        <f t="shared" si="5"/>
        <v>-3.166496753692627E-8</v>
      </c>
    </row>
    <row r="94" spans="1:27" x14ac:dyDescent="0.2">
      <c r="A94" s="137">
        <v>1997</v>
      </c>
      <c r="B94" s="648">
        <f>1-TD2b!B94</f>
        <v>0.53811150789260864</v>
      </c>
      <c r="C94" s="657">
        <f>1-TD2b!C94</f>
        <v>0.56343433260917664</v>
      </c>
      <c r="D94" s="411">
        <f>compofiinc!BO86</f>
        <v>0.52462282776832581</v>
      </c>
      <c r="E94" s="411">
        <f>compofiinc!BP86</f>
        <v>1.3631321489810944E-2</v>
      </c>
      <c r="F94" s="411">
        <f>compofiinc!BQ86</f>
        <v>1.1193552054464817E-2</v>
      </c>
      <c r="G94" s="411">
        <f>compofiinc!BR86</f>
        <v>2.1297179162502289E-2</v>
      </c>
      <c r="H94" s="411">
        <f>compofiinc!BS86</f>
        <v>-7.3105273768305779E-3</v>
      </c>
      <c r="I94" s="670">
        <f>compofiinc!BF86</f>
        <v>9.5275580883026123E-2</v>
      </c>
      <c r="J94" s="676">
        <f>compofiinc!BG86</f>
        <v>9.7205042839050293E-2</v>
      </c>
      <c r="K94" s="136">
        <f>compofiinc!BH86</f>
        <v>0.10014426708221436</v>
      </c>
      <c r="L94" s="136">
        <f>compofiinc!BI86</f>
        <v>-1.715436577796936E-3</v>
      </c>
      <c r="M94" s="136">
        <f>compofiinc!BJ86</f>
        <v>2.9609948396682739E-3</v>
      </c>
      <c r="N94" s="136">
        <f>compofiinc!BK86</f>
        <v>6.7686140537261963E-3</v>
      </c>
      <c r="O94" s="136">
        <f>compofiinc!BL86</f>
        <v>-1.0953378863632679E-2</v>
      </c>
      <c r="P94" s="685">
        <f>compofiinc!BT86</f>
        <v>0.44283592700958252</v>
      </c>
      <c r="Q94" s="664">
        <f>compofiinc!BU86</f>
        <v>0.46622928977012634</v>
      </c>
      <c r="R94" s="105">
        <f>compofiinc!BV86</f>
        <v>0.42447856068611145</v>
      </c>
      <c r="S94" s="105">
        <f>compofiinc!BW86</f>
        <v>1.534675806760788E-2</v>
      </c>
      <c r="T94" s="105">
        <f>compofiinc!BX86</f>
        <v>8.2325572147965431E-3</v>
      </c>
      <c r="U94" s="105">
        <f>compofiinc!BY86</f>
        <v>1.4528565108776093E-2</v>
      </c>
      <c r="V94" s="134">
        <f>compofiinc!BZ86</f>
        <v>3.6428514868021011E-3</v>
      </c>
      <c r="Y94" s="597">
        <f t="shared" si="3"/>
        <v>-2.0489096641540527E-8</v>
      </c>
      <c r="Z94" s="597">
        <f t="shared" si="4"/>
        <v>-1.7695128917694092E-8</v>
      </c>
      <c r="AA94" s="597">
        <f t="shared" si="5"/>
        <v>-2.7939677238464355E-9</v>
      </c>
    </row>
    <row r="95" spans="1:27" x14ac:dyDescent="0.2">
      <c r="A95" s="137">
        <v>1998</v>
      </c>
      <c r="B95" s="648">
        <f>1-TD2b!B95</f>
        <v>0.52997690439224243</v>
      </c>
      <c r="C95" s="657">
        <f>1-TD2b!C95</f>
        <v>0.55937808752059937</v>
      </c>
      <c r="D95" s="411">
        <f>compofiinc!BO87</f>
        <v>0.5225769579410553</v>
      </c>
      <c r="E95" s="411">
        <f>compofiinc!BP87</f>
        <v>1.2522369623184204E-2</v>
      </c>
      <c r="F95" s="411">
        <f>compofiinc!BQ87</f>
        <v>1.0179094038903713E-2</v>
      </c>
      <c r="G95" s="411">
        <f>compofiinc!BR87</f>
        <v>2.043894212692976E-2</v>
      </c>
      <c r="H95" s="411">
        <f>compofiinc!BS87</f>
        <v>-6.3392659649252892E-3</v>
      </c>
      <c r="I95" s="670">
        <f>compofiinc!BF87</f>
        <v>9.5303714275360107E-2</v>
      </c>
      <c r="J95" s="676">
        <f>compofiinc!BG87</f>
        <v>9.7713589668273926E-2</v>
      </c>
      <c r="K95" s="136">
        <f>compofiinc!BH87</f>
        <v>0.10085153579711914</v>
      </c>
      <c r="L95" s="136">
        <f>compofiinc!BI87</f>
        <v>-2.8307363390922546E-3</v>
      </c>
      <c r="M95" s="136">
        <f>compofiinc!BJ87</f>
        <v>2.7351565659046173E-3</v>
      </c>
      <c r="N95" s="136">
        <f>compofiinc!BK87</f>
        <v>6.6193211823701859E-3</v>
      </c>
      <c r="O95" s="136">
        <f>compofiinc!BL87</f>
        <v>-9.6616484224796295E-3</v>
      </c>
      <c r="P95" s="685">
        <f>compofiinc!BT87</f>
        <v>0.43467319011688232</v>
      </c>
      <c r="Q95" s="664">
        <f>compofiinc!BU87</f>
        <v>0.46166449785232544</v>
      </c>
      <c r="R95" s="105">
        <f>compofiinc!BV87</f>
        <v>0.42172542214393616</v>
      </c>
      <c r="S95" s="105">
        <f>compofiinc!BW87</f>
        <v>1.5353105962276459E-2</v>
      </c>
      <c r="T95" s="105">
        <f>compofiinc!BX87</f>
        <v>7.4439374729990959E-3</v>
      </c>
      <c r="U95" s="105">
        <f>compofiinc!BY87</f>
        <v>1.3819620944559574E-2</v>
      </c>
      <c r="V95" s="134">
        <f>compofiinc!BZ87</f>
        <v>3.3223824575543404E-3</v>
      </c>
      <c r="Y95" s="597">
        <f t="shared" si="3"/>
        <v>-1.0244548320770264E-8</v>
      </c>
      <c r="Z95" s="597">
        <f t="shared" si="4"/>
        <v>-3.9115548133850098E-8</v>
      </c>
      <c r="AA95" s="597">
        <f t="shared" si="5"/>
        <v>2.8870999813079834E-8</v>
      </c>
    </row>
    <row r="96" spans="1:27" x14ac:dyDescent="0.2">
      <c r="A96" s="141">
        <v>1999</v>
      </c>
      <c r="B96" s="651">
        <f>1-TD2b!B96</f>
        <v>0.51873517036437988</v>
      </c>
      <c r="C96" s="661">
        <f>1-TD2b!C96</f>
        <v>0.5524771511554718</v>
      </c>
      <c r="D96" s="511">
        <f>compofiinc!BO88</f>
        <v>0.51703375577926636</v>
      </c>
      <c r="E96" s="511">
        <f>compofiinc!BP88</f>
        <v>1.2338906526565552E-2</v>
      </c>
      <c r="F96" s="511">
        <f>compofiinc!BQ88</f>
        <v>1.0666519403457642E-2</v>
      </c>
      <c r="G96" s="511">
        <f>compofiinc!BR88</f>
        <v>1.8258094787597656E-2</v>
      </c>
      <c r="H96" s="511">
        <f>compofiinc!BS88</f>
        <v>-5.8201528154313564E-3</v>
      </c>
      <c r="I96" s="672">
        <f>compofiinc!BF88</f>
        <v>9.2985391616821289E-2</v>
      </c>
      <c r="J96" s="681">
        <f>compofiinc!BG88</f>
        <v>9.6367359161376953E-2</v>
      </c>
      <c r="K96" s="140">
        <f>compofiinc!BH88</f>
        <v>9.9854588508605957E-2</v>
      </c>
      <c r="L96" s="140">
        <f>compofiinc!BI88</f>
        <v>-2.6875287294387817E-3</v>
      </c>
      <c r="M96" s="140">
        <f>compofiinc!BJ88</f>
        <v>2.8005242347717285E-3</v>
      </c>
      <c r="N96" s="140">
        <f>compofiinc!BK88</f>
        <v>5.8529376983642578E-3</v>
      </c>
      <c r="O96" s="140">
        <f>compofiinc!BL88</f>
        <v>-9.4444532878696918E-3</v>
      </c>
      <c r="P96" s="686">
        <f>compofiinc!BT88</f>
        <v>0.42574977874755859</v>
      </c>
      <c r="Q96" s="682">
        <f>compofiinc!BU88</f>
        <v>0.45610979199409485</v>
      </c>
      <c r="R96" s="108">
        <f>compofiinc!BV88</f>
        <v>0.4171791672706604</v>
      </c>
      <c r="S96" s="108">
        <f>compofiinc!BW88</f>
        <v>1.5026435256004333E-2</v>
      </c>
      <c r="T96" s="108">
        <f>compofiinc!BX88</f>
        <v>7.8659951686859131E-3</v>
      </c>
      <c r="U96" s="108">
        <f>compofiinc!BY88</f>
        <v>1.2405157089233398E-2</v>
      </c>
      <c r="V96" s="138">
        <f>compofiinc!BZ88</f>
        <v>3.6243004724383354E-3</v>
      </c>
      <c r="Y96" s="597">
        <f t="shared" si="3"/>
        <v>2.7474015951156616E-8</v>
      </c>
      <c r="Z96" s="597">
        <f t="shared" si="4"/>
        <v>-8.7092630565166473E-6</v>
      </c>
      <c r="AA96" s="597">
        <f t="shared" si="5"/>
        <v>8.736737072467804E-6</v>
      </c>
    </row>
    <row r="97" spans="1:27" x14ac:dyDescent="0.2">
      <c r="A97" s="137">
        <v>2000</v>
      </c>
      <c r="B97" s="648">
        <f>1-TD2b!B97</f>
        <v>0.50841090083122253</v>
      </c>
      <c r="C97" s="657">
        <f>1-TD2b!C97</f>
        <v>0.54567164182662964</v>
      </c>
      <c r="D97" s="411">
        <f>compofiinc!BO89</f>
        <v>0.51136317849159241</v>
      </c>
      <c r="E97" s="411">
        <f>compofiinc!BP89</f>
        <v>1.0286316275596619E-2</v>
      </c>
      <c r="F97" s="411">
        <f>compofiinc!BQ89</f>
        <v>1.0390299372375011E-2</v>
      </c>
      <c r="G97" s="411">
        <f>compofiinc!BR89</f>
        <v>1.8430083990097046E-2</v>
      </c>
      <c r="H97" s="411">
        <f>compofiinc!BS89</f>
        <v>-4.7982716932892799E-3</v>
      </c>
      <c r="I97" s="670">
        <f>compofiinc!BF89</f>
        <v>9.2199444770812988E-2</v>
      </c>
      <c r="J97" s="676">
        <f>compofiinc!BG89</f>
        <v>9.6190273761749268E-2</v>
      </c>
      <c r="K97" s="136">
        <f>compofiinc!BH89</f>
        <v>9.9684298038482666E-2</v>
      </c>
      <c r="L97" s="136">
        <f>compofiinc!BI89</f>
        <v>-3.9298087358474731E-3</v>
      </c>
      <c r="M97" s="136">
        <f>compofiinc!BJ89</f>
        <v>2.8370190411806107E-3</v>
      </c>
      <c r="N97" s="136">
        <f>compofiinc!BK89</f>
        <v>5.9400796890258789E-3</v>
      </c>
      <c r="O97" s="136">
        <f>compofiinc!BL89</f>
        <v>-8.341359905898571E-3</v>
      </c>
      <c r="P97" s="685">
        <f>compofiinc!BT89</f>
        <v>0.41621145606040955</v>
      </c>
      <c r="Q97" s="664">
        <f>compofiinc!BU89</f>
        <v>0.44948136806488037</v>
      </c>
      <c r="R97" s="105">
        <f>compofiinc!BV89</f>
        <v>0.41167888045310974</v>
      </c>
      <c r="S97" s="105">
        <f>compofiinc!BW89</f>
        <v>1.4216125011444092E-2</v>
      </c>
      <c r="T97" s="105">
        <f>compofiinc!BX89</f>
        <v>7.5532803311944008E-3</v>
      </c>
      <c r="U97" s="105">
        <f>compofiinc!BY89</f>
        <v>1.2490004301071167E-2</v>
      </c>
      <c r="V97" s="134">
        <f>compofiinc!BZ89</f>
        <v>3.5430882126092911E-3</v>
      </c>
      <c r="Y97" s="597">
        <f t="shared" si="3"/>
        <v>3.5390257835388184E-8</v>
      </c>
      <c r="Z97" s="597">
        <f t="shared" si="4"/>
        <v>4.5634806156158447E-8</v>
      </c>
      <c r="AA97" s="597">
        <f t="shared" si="5"/>
        <v>-1.0244548320770264E-8</v>
      </c>
    </row>
    <row r="98" spans="1:27" x14ac:dyDescent="0.2">
      <c r="A98" s="137">
        <v>2001</v>
      </c>
      <c r="B98" s="648">
        <f>1-TD2b!B98</f>
        <v>0.53432941436767578</v>
      </c>
      <c r="C98" s="657">
        <f>1-TD2b!C98</f>
        <v>0.55447056889533997</v>
      </c>
      <c r="D98" s="411">
        <f>compofiinc!BO90</f>
        <v>0.52328461408615112</v>
      </c>
      <c r="E98" s="411">
        <f>compofiinc!BP90</f>
        <v>1.1521734297275543E-2</v>
      </c>
      <c r="F98" s="411">
        <f>compofiinc!BQ90</f>
        <v>8.485475555062294E-3</v>
      </c>
      <c r="G98" s="411">
        <f>compofiinc!BR90</f>
        <v>1.8363212235271931E-2</v>
      </c>
      <c r="H98" s="411">
        <f>compofiinc!BS90</f>
        <v>-7.1844449266791344E-3</v>
      </c>
      <c r="I98" s="670">
        <f>compofiinc!BF90</f>
        <v>9.5196723937988281E-2</v>
      </c>
      <c r="J98" s="676">
        <f>compofiinc!BG90</f>
        <v>9.62638258934021E-2</v>
      </c>
      <c r="K98" s="136">
        <f>compofiinc!BH90</f>
        <v>0.10224413871765137</v>
      </c>
      <c r="L98" s="136">
        <f>compofiinc!BI90</f>
        <v>-3.9976462721824646E-3</v>
      </c>
      <c r="M98" s="136">
        <f>compofiinc!BJ90</f>
        <v>2.4956315755844116E-3</v>
      </c>
      <c r="N98" s="136">
        <f>compofiinc!BK90</f>
        <v>6.2555205076932907E-3</v>
      </c>
      <c r="O98" s="136">
        <f>compofiinc!BL90</f>
        <v>-1.0733890347182751E-2</v>
      </c>
      <c r="P98" s="685">
        <f>compofiinc!BT90</f>
        <v>0.4391326904296875</v>
      </c>
      <c r="Q98" s="664">
        <f>compofiinc!BU90</f>
        <v>0.45820674300193787</v>
      </c>
      <c r="R98" s="105">
        <f>compofiinc!BV90</f>
        <v>0.42104047536849976</v>
      </c>
      <c r="S98" s="105">
        <f>compofiinc!BW90</f>
        <v>1.5519380569458008E-2</v>
      </c>
      <c r="T98" s="105">
        <f>compofiinc!BX90</f>
        <v>5.9898439794778824E-3</v>
      </c>
      <c r="U98" s="105">
        <f>compofiinc!BY90</f>
        <v>1.210769172757864E-2</v>
      </c>
      <c r="V98" s="134">
        <f>compofiinc!BZ90</f>
        <v>3.5494454205036163E-3</v>
      </c>
      <c r="Y98" s="597">
        <f t="shared" si="3"/>
        <v>-2.2351741790771484E-8</v>
      </c>
      <c r="Z98" s="597">
        <f t="shared" si="4"/>
        <v>7.1711838245391846E-8</v>
      </c>
      <c r="AA98" s="597">
        <f t="shared" si="5"/>
        <v>-9.406358003616333E-8</v>
      </c>
    </row>
    <row r="99" spans="1:27" x14ac:dyDescent="0.2">
      <c r="A99" s="137">
        <v>2002</v>
      </c>
      <c r="B99" s="648">
        <f>1-TD2b!B99</f>
        <v>0.54317638278007507</v>
      </c>
      <c r="C99" s="657">
        <f>1-TD2b!C99</f>
        <v>0.55815380811691284</v>
      </c>
      <c r="D99" s="411">
        <f>compofiinc!BO91</f>
        <v>0.53462222218513489</v>
      </c>
      <c r="E99" s="411">
        <f>compofiinc!BP91</f>
        <v>1.0516464710235596E-2</v>
      </c>
      <c r="F99" s="411">
        <f>compofiinc!BQ91</f>
        <v>7.5343940407037735E-3</v>
      </c>
      <c r="G99" s="411">
        <f>compofiinc!BR91</f>
        <v>1.4003218151628971E-2</v>
      </c>
      <c r="H99" s="411">
        <f>compofiinc!BS91</f>
        <v>-8.5224667564034462E-3</v>
      </c>
      <c r="I99" s="670">
        <f>compofiinc!BF91</f>
        <v>9.3514621257781982E-2</v>
      </c>
      <c r="J99" s="676">
        <f>compofiinc!BG91</f>
        <v>9.4253659248352051E-2</v>
      </c>
      <c r="K99" s="136">
        <f>compofiinc!BH91</f>
        <v>0.10296273231506348</v>
      </c>
      <c r="L99" s="136">
        <f>compofiinc!BI91</f>
        <v>-4.0756240487098694E-3</v>
      </c>
      <c r="M99" s="136">
        <f>compofiinc!BJ91</f>
        <v>2.1995315328240395E-3</v>
      </c>
      <c r="N99" s="136">
        <f>compofiinc!BK91</f>
        <v>4.9359742552042007E-3</v>
      </c>
      <c r="O99" s="136">
        <f>compofiinc!BL91</f>
        <v>-1.1765412986278534E-2</v>
      </c>
      <c r="P99" s="685">
        <f>compofiinc!BT91</f>
        <v>0.44966176152229309</v>
      </c>
      <c r="Q99" s="664">
        <f>compofiinc!BU91</f>
        <v>0.46390014886856079</v>
      </c>
      <c r="R99" s="105">
        <f>compofiinc!BV91</f>
        <v>0.43165948987007141</v>
      </c>
      <c r="S99" s="105">
        <f>compofiinc!BW91</f>
        <v>1.4592088758945465E-2</v>
      </c>
      <c r="T99" s="105">
        <f>compofiinc!BX91</f>
        <v>5.334862507879734E-3</v>
      </c>
      <c r="U99" s="105">
        <f>compofiinc!BY91</f>
        <v>9.0672438964247704E-3</v>
      </c>
      <c r="V99" s="134">
        <f>compofiinc!BZ91</f>
        <v>3.2429462298750877E-3</v>
      </c>
      <c r="Y99" s="597">
        <f t="shared" si="3"/>
        <v>-2.4214386940002441E-8</v>
      </c>
      <c r="Z99" s="597">
        <f t="shared" si="4"/>
        <v>-3.5418197512626648E-6</v>
      </c>
      <c r="AA99" s="597">
        <f t="shared" si="5"/>
        <v>3.5176053643226624E-6</v>
      </c>
    </row>
    <row r="100" spans="1:27" x14ac:dyDescent="0.2">
      <c r="A100" s="137">
        <v>2003</v>
      </c>
      <c r="B100" s="648">
        <f>1-TD2b!B100</f>
        <v>0.53620201349258423</v>
      </c>
      <c r="C100" s="657">
        <f>1-TD2b!C100</f>
        <v>0.55464273691177368</v>
      </c>
      <c r="D100" s="411">
        <f>compofiinc!BO92</f>
        <v>0.53183636069297791</v>
      </c>
      <c r="E100" s="411">
        <f>compofiinc!BP92</f>
        <v>1.1341281235218048E-2</v>
      </c>
      <c r="F100" s="411">
        <f>compofiinc!BQ92</f>
        <v>7.5476430356502533E-3</v>
      </c>
      <c r="G100" s="411">
        <f>compofiinc!BR92</f>
        <v>1.1331101879477501E-2</v>
      </c>
      <c r="H100" s="411">
        <f>compofiinc!BS92</f>
        <v>-7.4136238545179367E-3</v>
      </c>
      <c r="I100" s="670">
        <f>compofiinc!BF92</f>
        <v>9.1144680976867676E-2</v>
      </c>
      <c r="J100" s="676">
        <f>compofiinc!BG92</f>
        <v>9.2294275760650635E-2</v>
      </c>
      <c r="K100" s="136">
        <f>compofiinc!BH92</f>
        <v>0.10043036937713623</v>
      </c>
      <c r="L100" s="136">
        <f>compofiinc!BI92</f>
        <v>-3.2315105199813843E-3</v>
      </c>
      <c r="M100" s="136">
        <f>compofiinc!BJ92</f>
        <v>2.3275446146726608E-3</v>
      </c>
      <c r="N100" s="136">
        <f>compofiinc!BK92</f>
        <v>4.2484011501073837E-3</v>
      </c>
      <c r="O100" s="136">
        <f>compofiinc!BL92</f>
        <v>-1.1480472981929779E-2</v>
      </c>
      <c r="P100" s="685">
        <f>compofiinc!BT92</f>
        <v>0.44505733251571655</v>
      </c>
      <c r="Q100" s="664">
        <f>compofiinc!BU92</f>
        <v>0.46234846115112305</v>
      </c>
      <c r="R100" s="105">
        <f>compofiinc!BV92</f>
        <v>0.43140599131584167</v>
      </c>
      <c r="S100" s="105">
        <f>compofiinc!BW92</f>
        <v>1.4572791755199432E-2</v>
      </c>
      <c r="T100" s="105">
        <f>compofiinc!BX92</f>
        <v>5.2200984209775925E-3</v>
      </c>
      <c r="U100" s="105">
        <f>compofiinc!BY92</f>
        <v>7.0827007293701172E-3</v>
      </c>
      <c r="V100" s="134">
        <f>compofiinc!BZ92</f>
        <v>4.0668491274118423E-3</v>
      </c>
      <c r="Y100" s="597">
        <f t="shared" si="3"/>
        <v>-2.6077032089233398E-8</v>
      </c>
      <c r="Z100" s="597">
        <f t="shared" si="4"/>
        <v>-5.5879354476928711E-8</v>
      </c>
      <c r="AA100" s="597">
        <f t="shared" si="5"/>
        <v>2.9802322387695312E-8</v>
      </c>
    </row>
    <row r="101" spans="1:27" x14ac:dyDescent="0.2">
      <c r="A101" s="137">
        <v>2004</v>
      </c>
      <c r="B101" s="648">
        <f>1-TD2b!B101</f>
        <v>0.51822018623352051</v>
      </c>
      <c r="C101" s="657">
        <f>1-TD2b!C101</f>
        <v>0.54478108882904053</v>
      </c>
      <c r="D101" s="411">
        <f>compofiinc!BO93</f>
        <v>0.52399232983589172</v>
      </c>
      <c r="E101" s="411">
        <f>compofiinc!BP93</f>
        <v>1.1056028306484222E-2</v>
      </c>
      <c r="F101" s="411">
        <f>compofiinc!BQ93</f>
        <v>8.2399528473615646E-3</v>
      </c>
      <c r="G101" s="411">
        <f>compofiinc!BR93</f>
        <v>9.8966639488935471E-3</v>
      </c>
      <c r="H101" s="411">
        <f>compofiinc!BS93</f>
        <v>-8.4039024077355862E-3</v>
      </c>
      <c r="I101" s="670">
        <f>compofiinc!BF93</f>
        <v>8.8362038135528564E-2</v>
      </c>
      <c r="J101" s="676">
        <f>compofiinc!BG93</f>
        <v>9.021306037902832E-2</v>
      </c>
      <c r="K101" s="136">
        <f>compofiinc!BH93</f>
        <v>0.10026055574417114</v>
      </c>
      <c r="L101" s="136">
        <f>compofiinc!BI93</f>
        <v>-4.0114372968673706E-3</v>
      </c>
      <c r="M101" s="136">
        <f>compofiinc!BJ93</f>
        <v>2.3313127458095551E-3</v>
      </c>
      <c r="N101" s="136">
        <f>compofiinc!BK93</f>
        <v>3.6998223513364792E-3</v>
      </c>
      <c r="O101" s="136">
        <f>compofiinc!BL93</f>
        <v>-1.2067214120179415E-2</v>
      </c>
      <c r="P101" s="685">
        <f>compofiinc!BT93</f>
        <v>0.42985814809799194</v>
      </c>
      <c r="Q101" s="664">
        <f>compofiinc!BU93</f>
        <v>0.45456802845001221</v>
      </c>
      <c r="R101" s="105">
        <f>compofiinc!BV93</f>
        <v>0.42373177409172058</v>
      </c>
      <c r="S101" s="105">
        <f>compofiinc!BW93</f>
        <v>1.5067465603351593E-2</v>
      </c>
      <c r="T101" s="105">
        <f>compofiinc!BX93</f>
        <v>5.9086401015520096E-3</v>
      </c>
      <c r="U101" s="105">
        <f>compofiinc!BY93</f>
        <v>6.1968415975570679E-3</v>
      </c>
      <c r="V101" s="134">
        <f>compofiinc!BZ93</f>
        <v>3.6633117124438286E-3</v>
      </c>
      <c r="Y101" s="597">
        <f t="shared" si="3"/>
        <v>1.6298145055770874E-8</v>
      </c>
      <c r="Z101" s="597">
        <f t="shared" si="4"/>
        <v>2.0954757928848267E-8</v>
      </c>
      <c r="AA101" s="597">
        <f t="shared" si="5"/>
        <v>-4.6566128730773926E-9</v>
      </c>
    </row>
    <row r="102" spans="1:27" x14ac:dyDescent="0.2">
      <c r="A102" s="137">
        <v>2005</v>
      </c>
      <c r="B102" s="648">
        <f>1-TD2b!B102</f>
        <v>0.49456876516342163</v>
      </c>
      <c r="C102" s="657">
        <f>1-TD2b!C102</f>
        <v>0.52782994508743286</v>
      </c>
      <c r="D102" s="411">
        <f>compofiinc!BO94</f>
        <v>0.51487386226654053</v>
      </c>
      <c r="E102" s="411">
        <f>compofiinc!BP94</f>
        <v>9.208381175994873E-3</v>
      </c>
      <c r="F102" s="411">
        <f>compofiinc!BQ94</f>
        <v>8.6973626166582108E-3</v>
      </c>
      <c r="G102" s="411">
        <f>compofiinc!BR94</f>
        <v>1.1102696880698204E-2</v>
      </c>
      <c r="H102" s="411">
        <f>compofiinc!BS94</f>
        <v>-1.605237671174109E-2</v>
      </c>
      <c r="I102" s="670">
        <f>compofiinc!BF94</f>
        <v>7.8897297382354736E-2</v>
      </c>
      <c r="J102" s="676">
        <f>compofiinc!BG94</f>
        <v>8.0373048782348633E-2</v>
      </c>
      <c r="K102" s="136">
        <f>compofiinc!BH94</f>
        <v>9.911811351776123E-2</v>
      </c>
      <c r="L102" s="136">
        <f>compofiinc!BI94</f>
        <v>-6.2296390533447266E-3</v>
      </c>
      <c r="M102" s="136">
        <f>compofiinc!BJ94</f>
        <v>2.5662649422883987E-3</v>
      </c>
      <c r="N102" s="136">
        <f>compofiinc!BK94</f>
        <v>4.1084103286266327E-3</v>
      </c>
      <c r="O102" s="136">
        <f>compofiinc!BL94</f>
        <v>-1.9189867423847318E-2</v>
      </c>
      <c r="P102" s="685">
        <f>compofiinc!BT94</f>
        <v>0.41567146778106689</v>
      </c>
      <c r="Q102" s="664">
        <f>compofiinc!BU94</f>
        <v>0.44745689630508423</v>
      </c>
      <c r="R102" s="105">
        <f>compofiinc!BV94</f>
        <v>0.4157557487487793</v>
      </c>
      <c r="S102" s="105">
        <f>compofiinc!BW94</f>
        <v>1.54380202293396E-2</v>
      </c>
      <c r="T102" s="105">
        <f>compofiinc!BX94</f>
        <v>6.131097674369812E-3</v>
      </c>
      <c r="U102" s="105">
        <f>compofiinc!BY94</f>
        <v>6.9942865520715714E-3</v>
      </c>
      <c r="V102" s="134">
        <f>compofiinc!BZ94</f>
        <v>3.1374907121062279E-3</v>
      </c>
      <c r="Y102" s="597">
        <f t="shared" si="3"/>
        <v>1.885928213596344E-8</v>
      </c>
      <c r="Z102" s="597">
        <f t="shared" si="4"/>
        <v>-2.3352913558483124E-7</v>
      </c>
      <c r="AA102" s="597">
        <f t="shared" si="5"/>
        <v>2.5238841772079468E-7</v>
      </c>
    </row>
    <row r="103" spans="1:27" x14ac:dyDescent="0.2">
      <c r="A103" s="137">
        <v>2006</v>
      </c>
      <c r="B103" s="648">
        <f>1-TD2b!B103</f>
        <v>0.49114817380905151</v>
      </c>
      <c r="C103" s="657">
        <f>1-TD2b!C103</f>
        <v>0.52768006920814514</v>
      </c>
      <c r="D103" s="411">
        <f>compofiinc!BO95</f>
        <v>0.50304308533668518</v>
      </c>
      <c r="E103" s="411">
        <f>compofiinc!BP95</f>
        <v>1.0968521237373352E-2</v>
      </c>
      <c r="F103" s="411">
        <f>compofiinc!BQ95</f>
        <v>9.0640000998973846E-3</v>
      </c>
      <c r="G103" s="411">
        <f>compofiinc!BR95</f>
        <v>1.3457149267196655E-2</v>
      </c>
      <c r="H103" s="411">
        <f>compofiinc!BS95</f>
        <v>-8.8527137413620949E-3</v>
      </c>
      <c r="I103" s="670">
        <f>compofiinc!BF95</f>
        <v>8.5082828998565674E-2</v>
      </c>
      <c r="J103" s="676">
        <f>compofiinc!BG95</f>
        <v>8.8345050811767578E-2</v>
      </c>
      <c r="K103" s="136">
        <f>compofiinc!BH95</f>
        <v>9.7375988960266113E-2</v>
      </c>
      <c r="L103" s="136">
        <f>compofiinc!BI95</f>
        <v>-3.9940997958183289E-3</v>
      </c>
      <c r="M103" s="136">
        <f>compofiinc!BJ95</f>
        <v>2.3451130837202072E-3</v>
      </c>
      <c r="N103" s="136">
        <f>compofiinc!BK95</f>
        <v>4.3590795248746872E-3</v>
      </c>
      <c r="O103" s="136">
        <f>compofiinc!BL95</f>
        <v>-1.1741024442017078E-2</v>
      </c>
      <c r="P103" s="685">
        <f>compofiinc!BT95</f>
        <v>0.40606534481048584</v>
      </c>
      <c r="Q103" s="664">
        <f>compofiinc!BU95</f>
        <v>0.43933501839637756</v>
      </c>
      <c r="R103" s="105">
        <f>compofiinc!BV95</f>
        <v>0.40566709637641907</v>
      </c>
      <c r="S103" s="105">
        <f>compofiinc!BW95</f>
        <v>1.4962621033191681E-2</v>
      </c>
      <c r="T103" s="105">
        <f>compofiinc!BX95</f>
        <v>6.7188870161771774E-3</v>
      </c>
      <c r="U103" s="105">
        <f>compofiinc!BY95</f>
        <v>9.0980697423219681E-3</v>
      </c>
      <c r="V103" s="134">
        <f>compofiinc!BZ95</f>
        <v>2.8883107006549835E-3</v>
      </c>
      <c r="Y103" s="597">
        <f t="shared" si="3"/>
        <v>2.7008354663848877E-8</v>
      </c>
      <c r="Z103" s="597">
        <f t="shared" si="4"/>
        <v>-6.5192580223083496E-9</v>
      </c>
      <c r="AA103" s="597">
        <f t="shared" si="5"/>
        <v>3.3527612686157227E-8</v>
      </c>
    </row>
    <row r="104" spans="1:27" x14ac:dyDescent="0.2">
      <c r="A104" s="137">
        <v>2007</v>
      </c>
      <c r="B104" s="648">
        <f>1-TD2b!B104</f>
        <v>0.48576784133911133</v>
      </c>
      <c r="C104" s="657">
        <f>1-TD2b!C104</f>
        <v>0.52541294693946838</v>
      </c>
      <c r="D104" s="411">
        <f>compofiinc!BO96</f>
        <v>0.50269186496734619</v>
      </c>
      <c r="E104" s="411">
        <f>compofiinc!BP96</f>
        <v>7.8845545649528503E-3</v>
      </c>
      <c r="F104" s="411">
        <f>compofiinc!BQ96</f>
        <v>9.350234642624855E-3</v>
      </c>
      <c r="G104" s="411">
        <f>compofiinc!BR96</f>
        <v>1.4702027663588524E-2</v>
      </c>
      <c r="H104" s="411">
        <f>compofiinc!BS96</f>
        <v>-9.2157642357051373E-3</v>
      </c>
      <c r="I104" s="670">
        <f>compofiinc!BF96</f>
        <v>8.5287690162658691E-2</v>
      </c>
      <c r="J104" s="676">
        <f>compofiinc!BG96</f>
        <v>8.896172046661377E-2</v>
      </c>
      <c r="K104" s="136">
        <f>compofiinc!BH96</f>
        <v>0.10027521848678589</v>
      </c>
      <c r="L104" s="136">
        <f>compofiinc!BI96</f>
        <v>-6.0447230935096741E-3</v>
      </c>
      <c r="M104" s="136">
        <f>compofiinc!BJ96</f>
        <v>2.4501252919435501E-3</v>
      </c>
      <c r="N104" s="136">
        <f>compofiinc!BK96</f>
        <v>4.5703109353780746E-3</v>
      </c>
      <c r="O104" s="136">
        <f>compofiinc!BL96</f>
        <v>-1.2289242353290319E-2</v>
      </c>
      <c r="P104" s="685">
        <f>compofiinc!BT96</f>
        <v>0.40048015117645264</v>
      </c>
      <c r="Q104" s="664">
        <f>compofiinc!BU96</f>
        <v>0.43645122647285461</v>
      </c>
      <c r="R104" s="105">
        <f>compofiinc!BV96</f>
        <v>0.4024166464805603</v>
      </c>
      <c r="S104" s="105">
        <f>compofiinc!BW96</f>
        <v>1.3929277658462524E-2</v>
      </c>
      <c r="T104" s="105">
        <f>compofiinc!BX96</f>
        <v>6.9001093506813049E-3</v>
      </c>
      <c r="U104" s="105">
        <f>compofiinc!BY96</f>
        <v>1.0131716728210449E-2</v>
      </c>
      <c r="V104" s="134">
        <f>compofiinc!BZ96</f>
        <v>3.0734781175851822E-3</v>
      </c>
      <c r="Y104" s="597">
        <f t="shared" si="3"/>
        <v>2.9336661100387573E-8</v>
      </c>
      <c r="Z104" s="597">
        <f t="shared" si="4"/>
        <v>3.119930624961853E-8</v>
      </c>
      <c r="AA104" s="597">
        <f t="shared" si="5"/>
        <v>-1.862645149230957E-9</v>
      </c>
    </row>
    <row r="105" spans="1:27" x14ac:dyDescent="0.2">
      <c r="A105" s="137">
        <v>2008</v>
      </c>
      <c r="B105" s="648">
        <f>1-TD2b!B105</f>
        <v>0.50123181939125061</v>
      </c>
      <c r="C105" s="657">
        <f>1-TD2b!C105</f>
        <v>0.52281764149665833</v>
      </c>
      <c r="D105" s="411">
        <f>compofiinc!BO97</f>
        <v>0.50994670391082764</v>
      </c>
      <c r="E105" s="411">
        <f>compofiinc!BP97</f>
        <v>2.0533204078674316E-3</v>
      </c>
      <c r="F105" s="411">
        <f>compofiinc!BQ97</f>
        <v>8.597327396273613E-3</v>
      </c>
      <c r="G105" s="411">
        <f>compofiinc!BR97</f>
        <v>1.306301262229681E-2</v>
      </c>
      <c r="H105" s="411">
        <f>compofiinc!BS97</f>
        <v>-1.0842710267752409E-2</v>
      </c>
      <c r="I105" s="670">
        <f>compofiinc!BF97</f>
        <v>8.1061720848083496E-2</v>
      </c>
      <c r="J105" s="676">
        <f>compofiinc!BG97</f>
        <v>8.13865065574646E-2</v>
      </c>
      <c r="K105" s="136">
        <f>compofiinc!BH97</f>
        <v>9.8586380481719971E-2</v>
      </c>
      <c r="L105" s="136">
        <f>compofiinc!BI97</f>
        <v>-1.047893613576889E-2</v>
      </c>
      <c r="M105" s="136">
        <f>compofiinc!BJ97</f>
        <v>2.4743527173995972E-3</v>
      </c>
      <c r="N105" s="136">
        <f>compofiinc!BK97</f>
        <v>4.6869870275259018E-3</v>
      </c>
      <c r="O105" s="136">
        <f>compofiinc!BL97</f>
        <v>-1.3882210943847895E-2</v>
      </c>
      <c r="P105" s="685">
        <f>compofiinc!BT97</f>
        <v>0.42017009854316711</v>
      </c>
      <c r="Q105" s="664">
        <f>compofiinc!BU97</f>
        <v>0.44143113493919373</v>
      </c>
      <c r="R105" s="105">
        <f>compofiinc!BV97</f>
        <v>0.41136032342910767</v>
      </c>
      <c r="S105" s="105">
        <f>compofiinc!BW97</f>
        <v>1.2532256543636322E-2</v>
      </c>
      <c r="T105" s="105">
        <f>compofiinc!BX97</f>
        <v>6.1229746788740158E-3</v>
      </c>
      <c r="U105" s="105">
        <f>compofiinc!BY97</f>
        <v>8.3760255947709084E-3</v>
      </c>
      <c r="V105" s="134">
        <f>compofiinc!BZ97</f>
        <v>3.0395006760954857E-3</v>
      </c>
      <c r="Y105" s="597">
        <f t="shared" si="3"/>
        <v>-1.257285475730896E-8</v>
      </c>
      <c r="Z105" s="597">
        <f t="shared" si="4"/>
        <v>-6.6589564085006714E-8</v>
      </c>
      <c r="AA105" s="597">
        <f t="shared" si="5"/>
        <v>5.4016709327697754E-8</v>
      </c>
    </row>
    <row r="106" spans="1:27" x14ac:dyDescent="0.2">
      <c r="A106" s="141">
        <v>2009</v>
      </c>
      <c r="B106" s="651">
        <f>1-TD2b!B106</f>
        <v>0.5157260000705719</v>
      </c>
      <c r="C106" s="662">
        <f>1-TD2b!C106</f>
        <v>0.52700662612915039</v>
      </c>
      <c r="D106" s="513">
        <f>compofiinc!BO98</f>
        <v>0.51732313632965088</v>
      </c>
      <c r="E106" s="513">
        <f>compofiinc!BP98</f>
        <v>4.0196329355239868E-3</v>
      </c>
      <c r="F106" s="513">
        <f>compofiinc!BQ98</f>
        <v>7.7408524230122566E-3</v>
      </c>
      <c r="G106" s="513">
        <f>compofiinc!BR98</f>
        <v>1.1154673993587494E-2</v>
      </c>
      <c r="H106" s="513">
        <f>compofiinc!BS98</f>
        <v>-1.3231660472229123E-2</v>
      </c>
      <c r="I106" s="672">
        <f>compofiinc!BF98</f>
        <v>7.5507700443267822E-2</v>
      </c>
      <c r="J106" s="682">
        <f>compofiinc!BG98</f>
        <v>7.5300753116607666E-2</v>
      </c>
      <c r="K106" s="108">
        <f>compofiinc!BH98</f>
        <v>9.4011068344116211E-2</v>
      </c>
      <c r="L106" s="108">
        <f>compofiinc!BI98</f>
        <v>-8.3057433366775513E-3</v>
      </c>
      <c r="M106" s="108">
        <f>compofiinc!BJ98</f>
        <v>2.2600814700126648E-3</v>
      </c>
      <c r="N106" s="108">
        <f>compofiinc!BK98</f>
        <v>3.702869638800621E-3</v>
      </c>
      <c r="O106" s="108">
        <f>compofiinc!BL98</f>
        <v>-1.6367791453376412E-2</v>
      </c>
      <c r="P106" s="686">
        <f>compofiinc!BT98</f>
        <v>0.44021829962730408</v>
      </c>
      <c r="Q106" s="682">
        <f>compofiinc!BU98</f>
        <v>0.45170587301254272</v>
      </c>
      <c r="R106" s="108">
        <f>compofiinc!BV98</f>
        <v>0.42331206798553467</v>
      </c>
      <c r="S106" s="108">
        <f>compofiinc!BW98</f>
        <v>1.2325376272201538E-2</v>
      </c>
      <c r="T106" s="108">
        <f>compofiinc!BX98</f>
        <v>5.4807709529995918E-3</v>
      </c>
      <c r="U106" s="108">
        <f>compofiinc!BY98</f>
        <v>7.4518043547868729E-3</v>
      </c>
      <c r="V106" s="138">
        <f>compofiinc!BZ98</f>
        <v>3.1361309811472893E-3</v>
      </c>
      <c r="Y106" s="597">
        <f t="shared" si="3"/>
        <v>-9.0803951025009155E-9</v>
      </c>
      <c r="Z106" s="597">
        <f t="shared" si="4"/>
        <v>2.6845373213291168E-7</v>
      </c>
      <c r="AA106" s="597">
        <f t="shared" si="5"/>
        <v>-2.775341272354126E-7</v>
      </c>
    </row>
    <row r="107" spans="1:27" x14ac:dyDescent="0.2">
      <c r="A107" s="137">
        <v>2010</v>
      </c>
      <c r="B107" s="648">
        <f>1-TD2b!B107</f>
        <v>0.50101634860038757</v>
      </c>
      <c r="C107" s="663">
        <f>1-TD2b!C107</f>
        <v>0.5181521475315094</v>
      </c>
      <c r="D107" s="515">
        <f>compofiinc!BO99</f>
        <v>0.51088392734527588</v>
      </c>
      <c r="E107" s="515">
        <f>compofiinc!BP99</f>
        <v>7.2095766663551331E-3</v>
      </c>
      <c r="F107" s="515">
        <f>compofiinc!BQ99</f>
        <v>7.8362338244915009E-3</v>
      </c>
      <c r="G107" s="515">
        <f>compofiinc!BR99</f>
        <v>8.4248995408415794E-3</v>
      </c>
      <c r="H107" s="515">
        <f>compofiinc!BS99</f>
        <v>-1.6184781678020954E-2</v>
      </c>
      <c r="I107" s="670">
        <f>compofiinc!BF99</f>
        <v>7.2026968002319336E-2</v>
      </c>
      <c r="J107" s="664">
        <f>compofiinc!BG99</f>
        <v>7.1864008903503418E-2</v>
      </c>
      <c r="K107" s="105">
        <f>compofiinc!BH99</f>
        <v>9.3166172504425049E-2</v>
      </c>
      <c r="L107" s="105">
        <f>compofiinc!BI99</f>
        <v>-6.5702721476554871E-3</v>
      </c>
      <c r="M107" s="105">
        <f>compofiinc!BJ99</f>
        <v>2.0946301519870758E-3</v>
      </c>
      <c r="N107" s="105">
        <f>compofiinc!BK99</f>
        <v>3.0041541904211044E-3</v>
      </c>
      <c r="O107" s="105">
        <f>compofiinc!BL99</f>
        <v>-1.9830602221190929E-2</v>
      </c>
      <c r="P107" s="685">
        <f>compofiinc!BT99</f>
        <v>0.42898938059806824</v>
      </c>
      <c r="Q107" s="664">
        <f>compofiinc!BU99</f>
        <v>0.44628813862800598</v>
      </c>
      <c r="R107" s="105">
        <f>compofiinc!BV99</f>
        <v>0.41771775484085083</v>
      </c>
      <c r="S107" s="105">
        <f>compofiinc!BW99</f>
        <v>1.377984881401062E-2</v>
      </c>
      <c r="T107" s="105">
        <f>compofiinc!BX99</f>
        <v>5.741603672504425E-3</v>
      </c>
      <c r="U107" s="105">
        <f>compofiinc!BY99</f>
        <v>5.420745350420475E-3</v>
      </c>
      <c r="V107" s="134">
        <f>compofiinc!BZ99</f>
        <v>3.6458205431699753E-3</v>
      </c>
      <c r="Y107" s="597">
        <f t="shared" si="3"/>
        <v>-1.7708167433738708E-5</v>
      </c>
      <c r="Z107" s="597">
        <f t="shared" si="4"/>
        <v>-7.3574483394622803E-8</v>
      </c>
      <c r="AA107" s="597">
        <f t="shared" si="5"/>
        <v>-1.7634592950344086E-5</v>
      </c>
    </row>
    <row r="108" spans="1:27" x14ac:dyDescent="0.2">
      <c r="A108" s="137">
        <v>2011</v>
      </c>
      <c r="B108" s="648">
        <f>1-TD2b!B108</f>
        <v>0.49820452928543091</v>
      </c>
      <c r="C108" s="663">
        <f>1-TD2b!C108</f>
        <v>0.51512333750724792</v>
      </c>
      <c r="D108" s="515">
        <f>compofiinc!BO100</f>
        <v>0.50701838731765747</v>
      </c>
      <c r="E108" s="515">
        <f>compofiinc!BP100</f>
        <v>9.6433758735656738E-3</v>
      </c>
      <c r="F108" s="515">
        <f>compofiinc!BQ100</f>
        <v>8.7628662586212158E-3</v>
      </c>
      <c r="G108" s="515">
        <f>compofiinc!BR100</f>
        <v>6.8956911563873291E-3</v>
      </c>
      <c r="H108" s="515">
        <f>compofiinc!BS100</f>
        <v>-1.7197577515617013E-2</v>
      </c>
      <c r="I108" s="670">
        <f>compofiinc!BF100</f>
        <v>7.1172714233398438E-2</v>
      </c>
      <c r="J108" s="664">
        <f>compofiinc!BG100</f>
        <v>7.0512533187866211E-2</v>
      </c>
      <c r="K108" s="105">
        <f>compofiinc!BH100</f>
        <v>9.09576416015625E-2</v>
      </c>
      <c r="L108" s="105">
        <f>compofiinc!BI100</f>
        <v>-4.4107362627983093E-3</v>
      </c>
      <c r="M108" s="105">
        <f>compofiinc!BJ100</f>
        <v>2.5596059858798981E-3</v>
      </c>
      <c r="N108" s="105">
        <f>compofiinc!BK100</f>
        <v>2.4864533916115761E-3</v>
      </c>
      <c r="O108" s="105">
        <f>compofiinc!BL100</f>
        <v>-2.1080948645249009E-2</v>
      </c>
      <c r="P108" s="685">
        <f>compofiinc!BT100</f>
        <v>0.42703181505203247</v>
      </c>
      <c r="Q108" s="664">
        <f>compofiinc!BU100</f>
        <v>0.44461080431938171</v>
      </c>
      <c r="R108" s="105">
        <f>compofiinc!BV100</f>
        <v>0.41606074571609497</v>
      </c>
      <c r="S108" s="105">
        <f>compofiinc!BW100</f>
        <v>1.4054112136363983E-2</v>
      </c>
      <c r="T108" s="105">
        <f>compofiinc!BX100</f>
        <v>6.2032602727413177E-3</v>
      </c>
      <c r="U108" s="105">
        <f>compofiinc!BY100</f>
        <v>4.409237764775753E-3</v>
      </c>
      <c r="V108" s="134">
        <f>compofiinc!BZ100</f>
        <v>3.8833711296319962E-3</v>
      </c>
      <c r="Y108" s="597">
        <f t="shared" si="3"/>
        <v>5.9441663324832916E-7</v>
      </c>
      <c r="Z108" s="597">
        <f t="shared" si="4"/>
        <v>5.1711685955524445E-7</v>
      </c>
      <c r="AA108" s="597">
        <f t="shared" si="5"/>
        <v>7.7299773693084717E-8</v>
      </c>
    </row>
    <row r="109" spans="1:27" x14ac:dyDescent="0.2">
      <c r="A109" s="137">
        <v>2012</v>
      </c>
      <c r="B109" s="648">
        <f>1-TD2b!B109</f>
        <v>0.47488957643508911</v>
      </c>
      <c r="C109" s="663">
        <f>1-TD2b!C109</f>
        <v>0.50191459059715271</v>
      </c>
      <c r="D109" s="515">
        <f>compofiinc!BO101</f>
        <v>0.49441611766815186</v>
      </c>
      <c r="E109" s="515">
        <f>compofiinc!BP101</f>
        <v>1.2182623147964478E-2</v>
      </c>
      <c r="F109" s="515">
        <f>compofiinc!BQ101</f>
        <v>8.5721760988235474E-3</v>
      </c>
      <c r="G109" s="515">
        <f>compofiinc!BR101</f>
        <v>5.244717001914978E-3</v>
      </c>
      <c r="H109" s="515">
        <f>compofiinc!BS101</f>
        <v>-1.8500472186133265E-2</v>
      </c>
      <c r="I109" s="670">
        <f>compofiinc!BF101</f>
        <v>6.874006986618042E-2</v>
      </c>
      <c r="J109" s="664">
        <f>compofiinc!BG101</f>
        <v>6.9589138031005859E-2</v>
      </c>
      <c r="K109" s="105">
        <f>compofiinc!BH101</f>
        <v>8.9502096176147461E-2</v>
      </c>
      <c r="L109" s="105">
        <f>compofiinc!BI101</f>
        <v>-2.1941661834716797E-3</v>
      </c>
      <c r="M109" s="105">
        <f>compofiinc!BJ101</f>
        <v>2.4424903094768524E-3</v>
      </c>
      <c r="N109" s="105">
        <f>compofiinc!BK101</f>
        <v>1.885661855340004E-3</v>
      </c>
      <c r="O109" s="105">
        <f>compofiinc!BL101</f>
        <v>-2.2046952275559306E-2</v>
      </c>
      <c r="P109" s="685">
        <f>compofiinc!BT101</f>
        <v>0.40614950656890869</v>
      </c>
      <c r="Q109" s="664">
        <f>compofiinc!BU101</f>
        <v>0.43232545256614685</v>
      </c>
      <c r="R109" s="105">
        <f>compofiinc!BV101</f>
        <v>0.40491402149200439</v>
      </c>
      <c r="S109" s="105">
        <f>compofiinc!BW101</f>
        <v>1.4376789331436157E-2</v>
      </c>
      <c r="T109" s="105">
        <f>compofiinc!BX101</f>
        <v>6.1296857893466949E-3</v>
      </c>
      <c r="U109" s="105">
        <f>compofiinc!BY101</f>
        <v>3.3590551465749741E-3</v>
      </c>
      <c r="V109" s="134">
        <f>compofiinc!BZ101</f>
        <v>3.5464800894260406E-3</v>
      </c>
      <c r="Y109" s="597">
        <f t="shared" si="3"/>
        <v>-5.711335688829422E-7</v>
      </c>
      <c r="Z109" s="597">
        <f t="shared" si="4"/>
        <v>8.149072527885437E-9</v>
      </c>
      <c r="AA109" s="597">
        <f t="shared" si="5"/>
        <v>-5.7928264141082764E-7</v>
      </c>
    </row>
    <row r="110" spans="1:27" x14ac:dyDescent="0.2">
      <c r="A110" s="137">
        <v>2013</v>
      </c>
      <c r="B110" s="648">
        <f>1-TD2b!B110</f>
        <v>0.48997867107391357</v>
      </c>
      <c r="C110" s="663">
        <f>1-TD2b!C110</f>
        <v>0.50724804401397705</v>
      </c>
      <c r="D110" s="515">
        <f>compofiinc!BO102</f>
        <v>0.50512492656707764</v>
      </c>
      <c r="E110" s="515">
        <f>compofiinc!BP102</f>
        <v>8.9482441544532776E-3</v>
      </c>
      <c r="F110" s="515">
        <f>compofiinc!BQ102</f>
        <v>8.1263761967420578E-3</v>
      </c>
      <c r="G110" s="515">
        <f>compofiinc!BR102</f>
        <v>4.6018683351576328E-3</v>
      </c>
      <c r="H110" s="515">
        <f>compofiinc!BS102</f>
        <v>-1.9553348189219832E-2</v>
      </c>
      <c r="I110" s="670">
        <f>compofiinc!BF102</f>
        <v>6.6446661949157715E-2</v>
      </c>
      <c r="J110" s="664">
        <f>compofiinc!BG102</f>
        <v>6.560051441192627E-2</v>
      </c>
      <c r="K110" s="105">
        <f>compofiinc!BH102</f>
        <v>8.9511275291442871E-2</v>
      </c>
      <c r="L110" s="105">
        <f>compofiinc!BI102</f>
        <v>-3.7550851702690125E-3</v>
      </c>
      <c r="M110" s="105">
        <f>compofiinc!BJ102</f>
        <v>2.2701378911733627E-3</v>
      </c>
      <c r="N110" s="105">
        <f>compofiinc!BK102</f>
        <v>1.8711220473051071E-3</v>
      </c>
      <c r="O110" s="105">
        <f>compofiinc!BL102</f>
        <v>-2.4296918651089072E-2</v>
      </c>
      <c r="P110" s="685">
        <f>compofiinc!BT102</f>
        <v>0.42353200912475586</v>
      </c>
      <c r="Q110" s="664">
        <f>compofiinc!BU102</f>
        <v>0.44164752960205078</v>
      </c>
      <c r="R110" s="105">
        <f>compofiinc!BV102</f>
        <v>0.41561365127563477</v>
      </c>
      <c r="S110" s="105">
        <f>compofiinc!BW102</f>
        <v>1.270332932472229E-2</v>
      </c>
      <c r="T110" s="105">
        <f>compofiinc!BX102</f>
        <v>5.8562383055686951E-3</v>
      </c>
      <c r="U110" s="105">
        <f>compofiinc!BY102</f>
        <v>2.7307462878525257E-3</v>
      </c>
      <c r="V110" s="134">
        <f>compofiinc!BZ102</f>
        <v>4.7435704618692398E-3</v>
      </c>
      <c r="Y110" s="597">
        <f t="shared" si="3"/>
        <v>-2.3050233721733093E-8</v>
      </c>
      <c r="Z110" s="597">
        <f t="shared" si="4"/>
        <v>-1.6996636986732483E-8</v>
      </c>
      <c r="AA110" s="597">
        <f t="shared" si="5"/>
        <v>-6.0535967350006104E-9</v>
      </c>
    </row>
    <row r="111" spans="1:27" x14ac:dyDescent="0.2">
      <c r="A111" s="137">
        <v>2014</v>
      </c>
      <c r="B111" s="648">
        <f>1-TD2b!B111</f>
        <v>0.4773859977722168</v>
      </c>
      <c r="C111" s="663">
        <f>1-TD2b!C111</f>
        <v>0.50206056237220764</v>
      </c>
      <c r="D111" s="515">
        <f>compofiinc!BO103</f>
        <v>0.49952030181884766</v>
      </c>
      <c r="E111" s="515">
        <f>compofiinc!BP103</f>
        <v>9.9076181650161743E-3</v>
      </c>
      <c r="F111" s="515">
        <f>compofiinc!BQ103</f>
        <v>8.1100389361381531E-3</v>
      </c>
      <c r="G111" s="515">
        <f>compofiinc!BR103</f>
        <v>3.9078099653124809E-3</v>
      </c>
      <c r="H111" s="515">
        <f>compofiinc!BS103</f>
        <v>-1.9385224266443402E-2</v>
      </c>
      <c r="I111" s="670">
        <f>compofiinc!BF103</f>
        <v>6.5843105316162109E-2</v>
      </c>
      <c r="J111" s="664">
        <f>compofiinc!BG103</f>
        <v>6.5726697444915771E-2</v>
      </c>
      <c r="K111" s="105">
        <f>compofiinc!BH103</f>
        <v>8.877408504486084E-2</v>
      </c>
      <c r="L111" s="105">
        <f>compofiinc!BI103</f>
        <v>-2.8080493211746216E-3</v>
      </c>
      <c r="M111" s="105">
        <f>compofiinc!BJ103</f>
        <v>2.1763350814580917E-3</v>
      </c>
      <c r="N111" s="105">
        <f>compofiinc!BK103</f>
        <v>1.5968810766935349E-3</v>
      </c>
      <c r="O111" s="105">
        <f>compofiinc!BL103</f>
        <v>-2.4012556357774884E-2</v>
      </c>
      <c r="P111" s="685">
        <f>compofiinc!BT103</f>
        <v>0.41154289245605469</v>
      </c>
      <c r="Q111" s="664">
        <f>compofiinc!BU103</f>
        <v>0.43633386492729187</v>
      </c>
      <c r="R111" s="105">
        <f>compofiinc!BV103</f>
        <v>0.41074621677398682</v>
      </c>
      <c r="S111" s="105">
        <f>compofiinc!BW103</f>
        <v>1.2715667486190796E-2</v>
      </c>
      <c r="T111" s="105">
        <f>compofiinc!BX103</f>
        <v>5.9337038546800613E-3</v>
      </c>
      <c r="U111" s="105">
        <f>compofiinc!BY103</f>
        <v>2.3109288886189461E-3</v>
      </c>
      <c r="V111" s="134">
        <f>compofiinc!BZ103</f>
        <v>4.6273320913314819E-3</v>
      </c>
      <c r="Y111" s="597">
        <f t="shared" si="3"/>
        <v>1.7753336578607559E-8</v>
      </c>
      <c r="Z111" s="597">
        <f t="shared" si="4"/>
        <v>1.9208528101444244E-9</v>
      </c>
      <c r="AA111" s="597">
        <f t="shared" si="5"/>
        <v>1.5832483768463135E-8</v>
      </c>
    </row>
    <row r="112" spans="1:27" x14ac:dyDescent="0.2">
      <c r="A112" s="137">
        <v>2015</v>
      </c>
      <c r="B112" s="648">
        <f>1-TD2b!B112</f>
        <v>0.47674542665481567</v>
      </c>
      <c r="C112" s="663">
        <f>1-TD2b!C112</f>
        <v>0.50038883090019226</v>
      </c>
      <c r="D112" s="515">
        <f>compofiinc!BO104</f>
        <v>0.49812623858451843</v>
      </c>
      <c r="E112" s="515">
        <f>compofiinc!BP104</f>
        <v>9.3267634510993958E-3</v>
      </c>
      <c r="F112" s="515">
        <f>compofiinc!BQ104</f>
        <v>7.9229064285755157E-3</v>
      </c>
      <c r="G112" s="515">
        <f>compofiinc!BR104</f>
        <v>3.8741137832403183E-3</v>
      </c>
      <c r="H112" s="515">
        <f>compofiinc!BS104</f>
        <v>-1.8861160730011761E-2</v>
      </c>
      <c r="I112" s="670">
        <f>compofiinc!BF104</f>
        <v>6.6433310508728027E-2</v>
      </c>
      <c r="J112" s="664">
        <f>compofiinc!BG104</f>
        <v>6.626051664352417E-2</v>
      </c>
      <c r="K112" s="105">
        <f>compofiinc!BH104</f>
        <v>8.9109957218170166E-2</v>
      </c>
      <c r="L112" s="105">
        <f>compofiinc!BI104</f>
        <v>-3.2910853624343872E-3</v>
      </c>
      <c r="M112" s="105">
        <f>compofiinc!BJ104</f>
        <v>2.2686738520860672E-3</v>
      </c>
      <c r="N112" s="105">
        <f>compofiinc!BK104</f>
        <v>1.6119545325636864E-3</v>
      </c>
      <c r="O112" s="105">
        <f>compofiinc!BL104</f>
        <v>-2.34389464603737E-2</v>
      </c>
      <c r="P112" s="685">
        <f>compofiinc!BT104</f>
        <v>0.41031211614608765</v>
      </c>
      <c r="Q112" s="664">
        <f>compofiinc!BU104</f>
        <v>0.43412831425666809</v>
      </c>
      <c r="R112" s="105">
        <f>compofiinc!BV104</f>
        <v>0.40901628136634827</v>
      </c>
      <c r="S112" s="105">
        <f>compofiinc!BW104</f>
        <v>1.2617848813533783E-2</v>
      </c>
      <c r="T112" s="105">
        <f>compofiinc!BX104</f>
        <v>5.6542325764894485E-3</v>
      </c>
      <c r="U112" s="105">
        <f>compofiinc!BY104</f>
        <v>2.2621592506766319E-3</v>
      </c>
      <c r="V112" s="134">
        <f>compofiinc!BZ104</f>
        <v>4.5777857303619385E-3</v>
      </c>
      <c r="Y112" s="597">
        <f t="shared" si="3"/>
        <v>-3.0617229640483856E-8</v>
      </c>
      <c r="Z112" s="597">
        <f t="shared" si="4"/>
        <v>-3.7136487662792206E-8</v>
      </c>
      <c r="AA112" s="597">
        <f t="shared" si="5"/>
        <v>6.5192580223083496E-9</v>
      </c>
    </row>
    <row r="113" spans="1:27" x14ac:dyDescent="0.2">
      <c r="A113" s="137">
        <v>2016</v>
      </c>
      <c r="B113" s="648">
        <f>1-TD2b!B113</f>
        <v>0.48215091228485107</v>
      </c>
      <c r="C113" s="663">
        <f>1-TD2b!C113</f>
        <v>0.50291037559509277</v>
      </c>
      <c r="D113" s="515">
        <f>compofiinc!BO105</f>
        <v>0.49995496869087219</v>
      </c>
      <c r="E113" s="515">
        <f>compofiinc!BP105</f>
        <v>8.639216423034668E-3</v>
      </c>
      <c r="F113" s="515">
        <f>compofiinc!BQ105</f>
        <v>8.0183800309896469E-3</v>
      </c>
      <c r="G113" s="515">
        <f>compofiinc!BR105</f>
        <v>3.8939584046602249E-3</v>
      </c>
      <c r="H113" s="515">
        <f>compofiinc!BS105</f>
        <v>-1.7596140489331447E-2</v>
      </c>
      <c r="I113" s="670">
        <f>compofiinc!BF105</f>
        <v>6.6961824893951416E-2</v>
      </c>
      <c r="J113" s="664">
        <f>compofiinc!BG105</f>
        <v>6.6620707511901855E-2</v>
      </c>
      <c r="K113" s="105">
        <f>compofiinc!BH105</f>
        <v>8.8862001895904541E-2</v>
      </c>
      <c r="L113" s="105">
        <f>compofiinc!BI105</f>
        <v>-3.8828626275062561E-3</v>
      </c>
      <c r="M113" s="105">
        <f>compofiinc!BJ105</f>
        <v>2.2803619503974915E-3</v>
      </c>
      <c r="N113" s="105">
        <f>compofiinc!BK105</f>
        <v>1.6516903415322304E-3</v>
      </c>
      <c r="O113" s="105">
        <f>compofiinc!BL105</f>
        <v>-2.229046261345502E-2</v>
      </c>
      <c r="P113" s="685">
        <f>compofiinc!BT105</f>
        <v>0.41518908739089966</v>
      </c>
      <c r="Q113" s="664">
        <f>compofiinc!BU105</f>
        <v>0.43628966808319092</v>
      </c>
      <c r="R113" s="105">
        <f>compofiinc!BV105</f>
        <v>0.41109296679496765</v>
      </c>
      <c r="S113" s="105">
        <f>compofiinc!BW105</f>
        <v>1.2522079050540924E-2</v>
      </c>
      <c r="T113" s="105">
        <f>compofiinc!BX105</f>
        <v>5.7380180805921555E-3</v>
      </c>
      <c r="U113" s="105">
        <f>compofiinc!BY105</f>
        <v>2.2422680631279945E-3</v>
      </c>
      <c r="V113" s="134">
        <f>compofiinc!BZ105</f>
        <v>4.6943221241235733E-3</v>
      </c>
      <c r="Y113" s="597">
        <f t="shared" si="3"/>
        <v>-7.465132512152195E-9</v>
      </c>
      <c r="Z113" s="597">
        <f t="shared" si="4"/>
        <v>-2.1434971131384373E-8</v>
      </c>
      <c r="AA113" s="597">
        <f t="shared" si="5"/>
        <v>1.3969838619232178E-8</v>
      </c>
    </row>
    <row r="114" spans="1:27" x14ac:dyDescent="0.2">
      <c r="A114" s="137">
        <v>2017</v>
      </c>
      <c r="B114" s="648">
        <f>1-TD2b!B114</f>
        <v>0.46110743284225464</v>
      </c>
      <c r="C114" s="663">
        <f>1-TD2b!C114</f>
        <v>0.48932915925979614</v>
      </c>
      <c r="D114" s="515">
        <f>compofiinc!BO106</f>
        <v>0.52230581641197205</v>
      </c>
      <c r="E114" s="515">
        <f>compofiinc!BP106</f>
        <v>1.3072624802589417E-2</v>
      </c>
      <c r="F114" s="515">
        <f>compofiinc!BQ106</f>
        <v>8.544042706489563E-3</v>
      </c>
      <c r="G114" s="515">
        <f>compofiinc!BR106</f>
        <v>3.7092468701303005E-3</v>
      </c>
      <c r="H114" s="515">
        <f>compofiinc!BS106</f>
        <v>-5.8302594348788261E-2</v>
      </c>
      <c r="I114" s="670">
        <f>compofiinc!BF106</f>
        <v>5.0374150276184082E-2</v>
      </c>
      <c r="J114" s="664">
        <f>compofiinc!BG106</f>
        <v>4.9626290798187256E-2</v>
      </c>
      <c r="K114" s="105">
        <f>compofiinc!BH106</f>
        <v>9.95674729347229E-2</v>
      </c>
      <c r="L114" s="105">
        <f>compofiinc!BI106</f>
        <v>-2.7515813708305359E-3</v>
      </c>
      <c r="M114" s="105">
        <f>compofiinc!BJ106</f>
        <v>2.08323635160923E-3</v>
      </c>
      <c r="N114" s="105">
        <f>compofiinc!BK106</f>
        <v>1.4421427622437477E-3</v>
      </c>
      <c r="O114" s="105">
        <f>compofiinc!BL106</f>
        <v>-5.0715013407170773E-2</v>
      </c>
      <c r="P114" s="685">
        <f>compofiinc!BT106</f>
        <v>0.41073328256607056</v>
      </c>
      <c r="Q114" s="664">
        <f>compofiinc!BU106</f>
        <v>0.43970286846160889</v>
      </c>
      <c r="R114" s="105">
        <f>compofiinc!BV106</f>
        <v>0.42273834347724915</v>
      </c>
      <c r="S114" s="105">
        <f>compofiinc!BW106</f>
        <v>1.5824206173419952E-2</v>
      </c>
      <c r="T114" s="105">
        <f>compofiinc!BX106</f>
        <v>6.4608063548803329E-3</v>
      </c>
      <c r="U114" s="105">
        <f>compofiinc!BY106</f>
        <v>2.2671041078865528E-3</v>
      </c>
      <c r="V114" s="134">
        <f>compofiinc!BZ106</f>
        <v>-7.5875809416174889E-3</v>
      </c>
      <c r="Y114" s="597">
        <f t="shared" si="3"/>
        <v>2.2817403078079224E-8</v>
      </c>
      <c r="Z114" s="597">
        <f t="shared" si="4"/>
        <v>3.3527612686157227E-8</v>
      </c>
      <c r="AA114" s="597">
        <f t="shared" si="5"/>
        <v>-1.0710209608078003E-8</v>
      </c>
    </row>
    <row r="115" spans="1:27" x14ac:dyDescent="0.2">
      <c r="A115" s="137">
        <v>2018</v>
      </c>
      <c r="B115" s="648">
        <f>1-TD2b!B115</f>
        <v>0.46175485849380493</v>
      </c>
      <c r="C115" s="663">
        <f>1-TD2b!C115</f>
        <v>0.49217414855957031</v>
      </c>
      <c r="D115" s="515">
        <f>compofiinc!BO107</f>
        <v>0.52245402336120605</v>
      </c>
      <c r="E115" s="515">
        <f>compofiinc!BP107</f>
        <v>1.180431991815567E-2</v>
      </c>
      <c r="F115" s="515">
        <f>compofiinc!BQ107</f>
        <v>8.6847618222236633E-3</v>
      </c>
      <c r="G115" s="515">
        <f>compofiinc!BR107</f>
        <v>4.1934382170438766E-3</v>
      </c>
      <c r="H115" s="515">
        <f>compofiinc!BS107</f>
        <v>-5.4962389171123505E-2</v>
      </c>
      <c r="I115" s="670">
        <f>compofiinc!BF107</f>
        <v>5.4028570652008057E-2</v>
      </c>
      <c r="J115" s="664">
        <f>compofiinc!BG107</f>
        <v>5.400240421295166E-2</v>
      </c>
      <c r="K115" s="105">
        <f>compofiinc!BH107</f>
        <v>0.10079061985015869</v>
      </c>
      <c r="L115" s="105">
        <f>compofiinc!BI107</f>
        <v>-3.0662715435028076E-3</v>
      </c>
      <c r="M115" s="105">
        <f>compofiinc!BJ107</f>
        <v>2.0259711891412735E-3</v>
      </c>
      <c r="N115" s="105">
        <f>compofiinc!BK107</f>
        <v>1.5252558514475822E-3</v>
      </c>
      <c r="O115" s="105">
        <f>compofiinc!BL107</f>
        <v>-4.7273220494389534E-2</v>
      </c>
      <c r="P115" s="685">
        <f>compofiinc!BT107</f>
        <v>0.40772628784179688</v>
      </c>
      <c r="Q115" s="664">
        <f>compofiinc!BU107</f>
        <v>0.43817174434661865</v>
      </c>
      <c r="R115" s="105">
        <f>compofiinc!BV107</f>
        <v>0.42166340351104736</v>
      </c>
      <c r="S115" s="105">
        <f>compofiinc!BW107</f>
        <v>1.4870591461658478E-2</v>
      </c>
      <c r="T115" s="105">
        <f>compofiinc!BX107</f>
        <v>6.6587906330823898E-3</v>
      </c>
      <c r="U115" s="105">
        <f>compofiinc!BY107</f>
        <v>2.6681823655962944E-3</v>
      </c>
      <c r="V115" s="134">
        <f>compofiinc!BZ107</f>
        <v>-7.6891686767339706E-3</v>
      </c>
      <c r="Y115" s="597">
        <f t="shared" si="3"/>
        <v>-5.5879354476928711E-9</v>
      </c>
      <c r="Z115" s="597">
        <f t="shared" si="4"/>
        <v>4.9360096454620361E-8</v>
      </c>
      <c r="AA115" s="597">
        <f t="shared" si="5"/>
        <v>-5.4948031902313232E-8</v>
      </c>
    </row>
    <row r="116" spans="1:27" x14ac:dyDescent="0.2">
      <c r="A116" s="137">
        <v>2019</v>
      </c>
      <c r="B116" s="648">
        <f>1-TD2b!B116</f>
        <v>0.46175485849380493</v>
      </c>
      <c r="C116" s="663">
        <f>1-TD2b!C116</f>
        <v>0.49217468500137329</v>
      </c>
      <c r="D116" s="515">
        <f>compofiinc!BO108</f>
        <v>0.52245402336120605</v>
      </c>
      <c r="E116" s="515">
        <f>compofiinc!BP108</f>
        <v>1.180431991815567E-2</v>
      </c>
      <c r="F116" s="515">
        <f>compofiinc!BQ108</f>
        <v>8.6847636848688126E-3</v>
      </c>
      <c r="G116" s="515">
        <f>compofiinc!BR108</f>
        <v>4.193437285721302E-3</v>
      </c>
      <c r="H116" s="515">
        <f>compofiinc!BS108</f>
        <v>-5.4962387308478355E-2</v>
      </c>
      <c r="I116" s="670">
        <f>compofiinc!BF108</f>
        <v>5.4028570652008057E-2</v>
      </c>
      <c r="J116" s="664">
        <f>compofiinc!BG108</f>
        <v>5.400240421295166E-2</v>
      </c>
      <c r="K116" s="105">
        <f>compofiinc!BH108</f>
        <v>0.10079061985015869</v>
      </c>
      <c r="L116" s="105">
        <f>compofiinc!BI108</f>
        <v>-3.0662715435028076E-3</v>
      </c>
      <c r="M116" s="105">
        <f>compofiinc!BJ108</f>
        <v>2.0259711891412735E-3</v>
      </c>
      <c r="N116" s="105">
        <f>compofiinc!BK108</f>
        <v>1.5252558514475822E-3</v>
      </c>
      <c r="O116" s="105">
        <f>compofiinc!BL108</f>
        <v>-4.7273218631744385E-2</v>
      </c>
      <c r="P116" s="685">
        <f>compofiinc!BT108</f>
        <v>0.40772628784179688</v>
      </c>
      <c r="Q116" s="664">
        <f>compofiinc!BU108</f>
        <v>0.43817228078842163</v>
      </c>
      <c r="R116" s="105">
        <f>compofiinc!BV108</f>
        <v>0.42166340351104736</v>
      </c>
      <c r="S116" s="105">
        <f>compofiinc!BW108</f>
        <v>1.4870591461658478E-2</v>
      </c>
      <c r="T116" s="105">
        <f>compofiinc!BX108</f>
        <v>6.6587924957275391E-3</v>
      </c>
      <c r="U116" s="105">
        <f>compofiinc!BY108</f>
        <v>2.6681814342737198E-3</v>
      </c>
      <c r="V116" s="134">
        <f>compofiinc!BZ108</f>
        <v>-7.6891686767339706E-3</v>
      </c>
      <c r="Y116" s="597">
        <f t="shared" si="3"/>
        <v>5.2805989980697632E-7</v>
      </c>
      <c r="Z116" s="597">
        <f t="shared" si="4"/>
        <v>4.7497451305389404E-8</v>
      </c>
      <c r="AA116" s="597">
        <f t="shared" si="5"/>
        <v>4.8056244850158691E-7</v>
      </c>
    </row>
    <row r="117" spans="1:27" x14ac:dyDescent="0.2">
      <c r="A117" s="137"/>
      <c r="B117" s="648"/>
      <c r="C117" s="663"/>
      <c r="D117" s="515"/>
      <c r="E117" s="515"/>
      <c r="F117" s="515"/>
      <c r="G117" s="515"/>
      <c r="H117" s="515"/>
      <c r="I117" s="670"/>
      <c r="J117" s="664"/>
      <c r="K117" s="105"/>
      <c r="L117" s="105"/>
      <c r="M117" s="105"/>
      <c r="N117" s="105"/>
      <c r="O117" s="105"/>
      <c r="P117" s="685"/>
      <c r="Q117" s="664"/>
      <c r="R117" s="105"/>
      <c r="S117" s="105"/>
      <c r="T117" s="105"/>
      <c r="U117" s="105"/>
      <c r="V117" s="134"/>
    </row>
    <row r="118" spans="1:27" ht="17" thickBot="1" x14ac:dyDescent="0.25">
      <c r="A118" s="1182"/>
      <c r="B118" s="1183"/>
      <c r="C118" s="1184"/>
      <c r="D118" s="1185"/>
      <c r="E118" s="1185"/>
      <c r="F118" s="1185"/>
      <c r="G118" s="1185"/>
      <c r="H118" s="1185"/>
      <c r="I118" s="1186"/>
      <c r="J118" s="1187"/>
      <c r="K118" s="1188"/>
      <c r="L118" s="1188"/>
      <c r="M118" s="1188"/>
      <c r="N118" s="1188"/>
      <c r="O118" s="1188"/>
      <c r="P118" s="1189"/>
      <c r="Q118" s="1187"/>
      <c r="R118" s="1188"/>
      <c r="S118" s="1188"/>
      <c r="T118" s="1188"/>
      <c r="U118" s="1188"/>
      <c r="V118" s="1190"/>
    </row>
    <row r="119" spans="1:27" ht="17" thickTop="1" x14ac:dyDescent="0.2"/>
  </sheetData>
  <mergeCells count="3">
    <mergeCell ref="A4:V4"/>
    <mergeCell ref="B7:V7"/>
    <mergeCell ref="B8:V8"/>
  </mergeCells>
  <hyperlinks>
    <hyperlink ref="A1" location="Index!A1" display="Back to index" xr:uid="{00000000-0004-0000-42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theme="7" tint="0.39997558519241921"/>
  </sheetPr>
  <dimension ref="A1:AD119"/>
  <sheetViews>
    <sheetView workbookViewId="0">
      <pane xSplit="1" ySplit="9" topLeftCell="B106"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2.6640625" style="102" bestFit="1" customWidth="1"/>
    <col min="2" max="9" width="10.83203125" style="102" customWidth="1"/>
    <col min="10" max="17" width="10.83203125" style="102"/>
    <col min="18" max="22" width="10.83203125" style="102" customWidth="1"/>
    <col min="23" max="16384" width="10.83203125" style="102"/>
  </cols>
  <sheetData>
    <row r="1" spans="1:30" x14ac:dyDescent="0.2">
      <c r="A1" s="52" t="s">
        <v>37</v>
      </c>
      <c r="B1" s="52"/>
      <c r="C1" s="52"/>
      <c r="D1" s="52"/>
      <c r="E1" s="52"/>
      <c r="F1" s="52"/>
      <c r="G1" s="52"/>
      <c r="H1" s="52"/>
      <c r="I1" s="52"/>
      <c r="L1" s="351"/>
    </row>
    <row r="3" spans="1:30" ht="17" thickBot="1" x14ac:dyDescent="0.25"/>
    <row r="4" spans="1:30" s="130" customFormat="1" ht="25" customHeight="1" thickTop="1" x14ac:dyDescent="0.2">
      <c r="A4" s="1377" t="s">
        <v>602</v>
      </c>
      <c r="B4" s="1378"/>
      <c r="C4" s="1378"/>
      <c r="D4" s="1378"/>
      <c r="E4" s="1378"/>
      <c r="F4" s="1378"/>
      <c r="G4" s="1378"/>
      <c r="H4" s="1378"/>
      <c r="I4" s="1378"/>
      <c r="J4" s="1378"/>
      <c r="K4" s="1378"/>
      <c r="L4" s="1378"/>
      <c r="M4" s="1378"/>
      <c r="N4" s="1378"/>
      <c r="O4" s="1378"/>
      <c r="P4" s="1378"/>
      <c r="Q4" s="1378"/>
      <c r="R4" s="1378"/>
      <c r="S4" s="1378"/>
      <c r="T4" s="1378"/>
      <c r="U4" s="1378"/>
      <c r="V4" s="1379"/>
    </row>
    <row r="5" spans="1:30" s="131" customFormat="1" x14ac:dyDescent="0.2">
      <c r="A5" s="129"/>
      <c r="B5" s="128"/>
      <c r="C5" s="128"/>
      <c r="D5" s="128"/>
      <c r="E5" s="128"/>
      <c r="F5" s="128"/>
      <c r="G5" s="128"/>
      <c r="H5" s="128"/>
      <c r="I5" s="128"/>
      <c r="J5" s="128"/>
      <c r="K5" s="128"/>
      <c r="L5" s="128"/>
      <c r="M5" s="128"/>
      <c r="N5" s="128"/>
      <c r="O5" s="128"/>
      <c r="P5" s="182"/>
      <c r="Q5" s="182"/>
      <c r="R5" s="128"/>
      <c r="S5" s="128"/>
      <c r="T5" s="128"/>
      <c r="U5" s="128"/>
      <c r="V5" s="168"/>
    </row>
    <row r="6" spans="1:30" s="131" customFormat="1" x14ac:dyDescent="0.2">
      <c r="A6" s="124"/>
      <c r="B6" s="127" t="s">
        <v>36</v>
      </c>
      <c r="C6" s="127" t="s">
        <v>35</v>
      </c>
      <c r="D6" s="127" t="s">
        <v>34</v>
      </c>
      <c r="E6" s="127" t="s">
        <v>33</v>
      </c>
      <c r="F6" s="127" t="s">
        <v>32</v>
      </c>
      <c r="G6" s="127" t="s">
        <v>31</v>
      </c>
      <c r="H6" s="127" t="s">
        <v>30</v>
      </c>
      <c r="I6" s="167" t="s">
        <v>29</v>
      </c>
      <c r="J6" s="181" t="s">
        <v>28</v>
      </c>
      <c r="K6" s="127" t="s">
        <v>27</v>
      </c>
      <c r="L6" s="127" t="s">
        <v>26</v>
      </c>
      <c r="M6" s="166" t="s">
        <v>25</v>
      </c>
      <c r="N6" s="127" t="s">
        <v>24</v>
      </c>
      <c r="O6" s="127" t="s">
        <v>23</v>
      </c>
      <c r="P6" s="127" t="s">
        <v>22</v>
      </c>
      <c r="Q6" s="127" t="s">
        <v>55</v>
      </c>
      <c r="R6" s="195" t="s">
        <v>54</v>
      </c>
      <c r="S6" s="195" t="s">
        <v>53</v>
      </c>
      <c r="T6" s="195" t="s">
        <v>52</v>
      </c>
      <c r="U6" s="127" t="s">
        <v>51</v>
      </c>
      <c r="V6" s="690" t="s">
        <v>50</v>
      </c>
    </row>
    <row r="7" spans="1:30" ht="35" customHeight="1" x14ac:dyDescent="0.2">
      <c r="A7" s="129"/>
      <c r="B7" s="1382" t="s">
        <v>604</v>
      </c>
      <c r="C7" s="1382"/>
      <c r="D7" s="1382"/>
      <c r="E7" s="1382"/>
      <c r="F7" s="1382"/>
      <c r="G7" s="1382"/>
      <c r="H7" s="1382"/>
      <c r="I7" s="1382"/>
      <c r="J7" s="1382"/>
      <c r="K7" s="1382"/>
      <c r="L7" s="1382"/>
      <c r="M7" s="1382"/>
      <c r="N7" s="1382"/>
      <c r="O7" s="1382"/>
      <c r="P7" s="1382"/>
      <c r="Q7" s="1382"/>
      <c r="R7" s="1382"/>
      <c r="S7" s="1382"/>
      <c r="T7" s="1382"/>
      <c r="U7" s="1382"/>
      <c r="V7" s="1383"/>
      <c r="W7" s="1"/>
      <c r="X7" s="1"/>
      <c r="Y7" s="1"/>
      <c r="Z7" s="1"/>
      <c r="AA7" s="1"/>
      <c r="AB7" s="1"/>
      <c r="AC7" s="1"/>
      <c r="AD7" s="1"/>
    </row>
    <row r="8" spans="1:30" s="179" customFormat="1" ht="20" customHeight="1" x14ac:dyDescent="0.2">
      <c r="A8" s="126"/>
      <c r="B8" s="1380" t="s">
        <v>605</v>
      </c>
      <c r="C8" s="1381"/>
      <c r="D8" s="1381"/>
      <c r="E8" s="1381"/>
      <c r="F8" s="1381"/>
      <c r="G8" s="1381"/>
      <c r="H8" s="1381"/>
      <c r="I8" s="1381"/>
      <c r="J8" s="1381"/>
      <c r="K8" s="1381"/>
      <c r="L8" s="1381"/>
      <c r="M8" s="1381"/>
      <c r="N8" s="1381"/>
      <c r="O8" s="1381"/>
      <c r="P8" s="1381"/>
      <c r="Q8" s="1381"/>
      <c r="R8" s="1381"/>
      <c r="S8" s="1381"/>
      <c r="T8" s="1381"/>
      <c r="U8" s="1381"/>
      <c r="V8" s="1384"/>
    </row>
    <row r="9" spans="1:30" ht="35" thickBot="1" x14ac:dyDescent="0.25">
      <c r="A9" s="124"/>
      <c r="B9" s="646" t="s">
        <v>617</v>
      </c>
      <c r="C9" s="666" t="s">
        <v>626</v>
      </c>
      <c r="D9" s="588" t="s">
        <v>610</v>
      </c>
      <c r="E9" s="588" t="s">
        <v>611</v>
      </c>
      <c r="F9" s="588" t="s">
        <v>612</v>
      </c>
      <c r="G9" s="588" t="s">
        <v>613</v>
      </c>
      <c r="H9" s="588" t="s">
        <v>614</v>
      </c>
      <c r="I9" s="646" t="s">
        <v>618</v>
      </c>
      <c r="J9" s="666" t="s">
        <v>627</v>
      </c>
      <c r="K9" s="588" t="s">
        <v>610</v>
      </c>
      <c r="L9" s="588" t="s">
        <v>611</v>
      </c>
      <c r="M9" s="588" t="s">
        <v>612</v>
      </c>
      <c r="N9" s="588" t="s">
        <v>613</v>
      </c>
      <c r="O9" s="588" t="s">
        <v>614</v>
      </c>
      <c r="P9" s="683" t="s">
        <v>619</v>
      </c>
      <c r="Q9" s="666" t="s">
        <v>628</v>
      </c>
      <c r="R9" s="588" t="s">
        <v>610</v>
      </c>
      <c r="S9" s="588" t="s">
        <v>611</v>
      </c>
      <c r="T9" s="588" t="s">
        <v>612</v>
      </c>
      <c r="U9" s="588" t="s">
        <v>613</v>
      </c>
      <c r="V9" s="691" t="s">
        <v>614</v>
      </c>
    </row>
    <row r="10" spans="1:30" x14ac:dyDescent="0.2">
      <c r="A10" s="115">
        <v>1913</v>
      </c>
      <c r="B10" s="647">
        <f>compofiinc!P2</f>
        <v>0.40730551211679261</v>
      </c>
      <c r="C10" s="655">
        <f>compofiinc!Q2</f>
        <v>0.40647596278895037</v>
      </c>
      <c r="D10" s="501">
        <f>compofiinc!R2</f>
        <v>0.18739078087365346</v>
      </c>
      <c r="E10" s="501">
        <f>compofiinc!S2</f>
        <v>0.10492167255879431</v>
      </c>
      <c r="F10" s="501">
        <f>compofiinc!T2</f>
        <v>5.8602163531164118E-2</v>
      </c>
      <c r="G10" s="501">
        <f>compofiinc!U2</f>
        <v>3.2708067696114784E-2</v>
      </c>
      <c r="H10" s="501">
        <f>compofiinc!V2</f>
        <v>2.2866476247856881E-2</v>
      </c>
      <c r="I10" s="667">
        <f>compofiinc!W2</f>
        <v>0.30864433049737572</v>
      </c>
      <c r="J10" s="673">
        <f>compofiinc!X2</f>
        <v>0.30695102760992948</v>
      </c>
      <c r="K10" s="114">
        <f>compofiinc!Y2</f>
        <v>9.6434687811917469E-2</v>
      </c>
      <c r="L10" s="114">
        <f>compofiinc!Z2</f>
        <v>9.643831368180282E-2</v>
      </c>
      <c r="M10" s="114">
        <f>compofiinc!AA2</f>
        <v>7.2246241043368589E-2</v>
      </c>
      <c r="N10" s="114">
        <f>compofiinc!AB2</f>
        <v>2.3774146314020677E-2</v>
      </c>
      <c r="O10" s="114">
        <f>compofiinc!AC2</f>
        <v>1.8057752292661183E-2</v>
      </c>
      <c r="P10" s="684">
        <f>compofiinc!AD2</f>
        <v>0.17960041861867679</v>
      </c>
      <c r="Q10" s="688">
        <f>compofiinc!AE2</f>
        <v>0.1796004186186769</v>
      </c>
      <c r="R10" s="121">
        <f>compofiinc!AF2</f>
        <v>3.4995889322342218E-2</v>
      </c>
      <c r="S10" s="121">
        <f>compofiinc!AG2</f>
        <v>5.8877872959745836E-2</v>
      </c>
      <c r="T10" s="121">
        <f>compofiinc!AH2</f>
        <v>5.8182218966421249E-2</v>
      </c>
      <c r="U10" s="121">
        <f>compofiinc!AI2</f>
        <v>1.6717072494741737E-2</v>
      </c>
      <c r="V10" s="177">
        <f>compofiinc!AJ2</f>
        <v>1.0827262542552542E-2</v>
      </c>
      <c r="X10" s="1044">
        <f>C10-D10-E10-F10-G10-H10</f>
        <v>-1.3198118633182127E-5</v>
      </c>
      <c r="Y10" s="1044">
        <f>J10-K10-L10-M10-N10-O10</f>
        <v>-1.1353384125542543E-7</v>
      </c>
      <c r="Z10" s="1044">
        <f>Q10-R10-S10-T10-U10-V10</f>
        <v>1.0233287332447882E-7</v>
      </c>
    </row>
    <row r="11" spans="1:30" x14ac:dyDescent="0.2">
      <c r="A11" s="115">
        <v>1914</v>
      </c>
      <c r="B11" s="648">
        <f>compofiinc!P3</f>
        <v>0.40928450409027906</v>
      </c>
      <c r="C11" s="656">
        <f>compofiinc!Q3</f>
        <v>0.40845495476243671</v>
      </c>
      <c r="D11" s="503">
        <f>compofiinc!R3</f>
        <v>0.18830312227930465</v>
      </c>
      <c r="E11" s="503">
        <f>compofiinc!S3</f>
        <v>0.10543250017677679</v>
      </c>
      <c r="F11" s="503">
        <f>compofiinc!T3</f>
        <v>5.88874773550404E-2</v>
      </c>
      <c r="G11" s="503">
        <f>compofiinc!U3</f>
        <v>3.2867312053381906E-2</v>
      </c>
      <c r="H11" s="503">
        <f>compofiinc!V3</f>
        <v>2.2977805273676599E-2</v>
      </c>
      <c r="I11" s="667">
        <f>compofiinc!W3</f>
        <v>0.31062332247086216</v>
      </c>
      <c r="J11" s="673">
        <f>compofiinc!X3</f>
        <v>0.30893001958341582</v>
      </c>
      <c r="K11" s="114">
        <f>compofiinc!Y3</f>
        <v>9.7056426968914089E-2</v>
      </c>
      <c r="L11" s="114">
        <f>compofiinc!Z3</f>
        <v>9.7060076215712221E-2</v>
      </c>
      <c r="M11" s="114">
        <f>compofiinc!AA3</f>
        <v>7.2712031082426798E-2</v>
      </c>
      <c r="N11" s="114">
        <f>compofiinc!AB3</f>
        <v>2.3927424330707187E-2</v>
      </c>
      <c r="O11" s="114">
        <f>compofiinc!AC3</f>
        <v>1.8174175251478554E-2</v>
      </c>
      <c r="P11" s="685">
        <f>compofiinc!AD3</f>
        <v>0.1815794105921632</v>
      </c>
      <c r="Q11" s="673">
        <f>compofiinc!AE3</f>
        <v>0.1815794105921632</v>
      </c>
      <c r="R11" s="114">
        <f>compofiinc!AF3</f>
        <v>3.5381504147778534E-2</v>
      </c>
      <c r="S11" s="114">
        <f>compofiinc!AG3</f>
        <v>5.952664003333865E-2</v>
      </c>
      <c r="T11" s="114">
        <f>compofiinc!AH3</f>
        <v>5.8823320725647311E-2</v>
      </c>
      <c r="U11" s="114">
        <f>compofiinc!AI3</f>
        <v>1.6901275585924521E-2</v>
      </c>
      <c r="V11" s="154">
        <f>compofiinc!AJ3</f>
        <v>1.0946566639009208E-2</v>
      </c>
      <c r="X11" s="1044">
        <f t="shared" ref="X11:X74" si="0">C11-D11-E11-F11-G11-H11</f>
        <v>-1.3262375743637589E-5</v>
      </c>
      <c r="Y11" s="1044">
        <f t="shared" ref="Y11:Y74" si="1">J11-K11-L11-M11-N11-O11</f>
        <v>-1.1426582303269983E-7</v>
      </c>
      <c r="Z11" s="1044">
        <f t="shared" ref="Z11:Z74" si="2">Q11-R11-S11-T11-U11-V11</f>
        <v>1.0346046498688199E-7</v>
      </c>
    </row>
    <row r="12" spans="1:30" x14ac:dyDescent="0.2">
      <c r="A12" s="115">
        <v>1915</v>
      </c>
      <c r="B12" s="648">
        <f>compofiinc!P4</f>
        <v>0.40348231465086615</v>
      </c>
      <c r="C12" s="656">
        <f>compofiinc!Q4</f>
        <v>0.4026527941702735</v>
      </c>
      <c r="D12" s="503">
        <f>compofiinc!R4</f>
        <v>0.18562824970711192</v>
      </c>
      <c r="E12" s="503">
        <f>compofiinc!S4</f>
        <v>0.10393481655089268</v>
      </c>
      <c r="F12" s="503">
        <f>compofiinc!T4</f>
        <v>5.8050972383078332E-2</v>
      </c>
      <c r="G12" s="503">
        <f>compofiinc!U4</f>
        <v>3.240042722179165E-2</v>
      </c>
      <c r="H12" s="503">
        <f>compofiinc!V4</f>
        <v>2.2651402289213189E-2</v>
      </c>
      <c r="I12" s="667">
        <f>compofiinc!W4</f>
        <v>0.30482113303144925</v>
      </c>
      <c r="J12" s="673">
        <f>compofiinc!X4</f>
        <v>0.30312785899125261</v>
      </c>
      <c r="K12" s="114">
        <f>compofiinc!Y4</f>
        <v>9.5233564378433E-2</v>
      </c>
      <c r="L12" s="114">
        <f>compofiinc!Z4</f>
        <v>9.5237145087003636E-2</v>
      </c>
      <c r="M12" s="114">
        <f>compofiinc!AA4</f>
        <v>7.1346392087901417E-2</v>
      </c>
      <c r="N12" s="114">
        <f>compofiinc!AB4</f>
        <v>2.3478032074458324E-2</v>
      </c>
      <c r="O12" s="114">
        <f>compofiinc!AC4</f>
        <v>1.7832837483198888E-2</v>
      </c>
      <c r="P12" s="685">
        <f>compofiinc!AD4</f>
        <v>0.1757772211527503</v>
      </c>
      <c r="Q12" s="673">
        <f>compofiinc!AE4</f>
        <v>0.17577725</v>
      </c>
      <c r="R12" s="114">
        <f>compofiinc!AF4</f>
        <v>3.4250928999482733E-2</v>
      </c>
      <c r="S12" s="114">
        <f>compofiinc!AG4</f>
        <v>5.7624534922087516E-2</v>
      </c>
      <c r="T12" s="114">
        <f>compofiinc!AH4</f>
        <v>5.6943689371511508E-2</v>
      </c>
      <c r="U12" s="114">
        <f>compofiinc!AI4</f>
        <v>1.6361214822195103E-2</v>
      </c>
      <c r="V12" s="154">
        <f>compofiinc!AJ4</f>
        <v>1.0596781730217964E-2</v>
      </c>
      <c r="X12" s="1044">
        <f t="shared" si="0"/>
        <v>-1.3073981814271107E-5</v>
      </c>
      <c r="Y12" s="1044">
        <f t="shared" si="1"/>
        <v>-1.1211974265679103E-7</v>
      </c>
      <c r="Z12" s="1044">
        <f t="shared" si="2"/>
        <v>1.0015450516674684E-7</v>
      </c>
    </row>
    <row r="13" spans="1:30" x14ac:dyDescent="0.2">
      <c r="A13" s="115">
        <v>1916</v>
      </c>
      <c r="B13" s="649">
        <f>compofiinc!P5</f>
        <v>0.42081265138417545</v>
      </c>
      <c r="C13" s="657">
        <f>compofiinc!Q5</f>
        <v>0.41260621192433594</v>
      </c>
      <c r="D13" s="411">
        <f>compofiinc!R5</f>
        <v>0.19021690659225196</v>
      </c>
      <c r="E13" s="411">
        <f>compofiinc!S5</f>
        <v>0.10650404409209138</v>
      </c>
      <c r="F13" s="411">
        <f>compofiinc!T5</f>
        <v>5.9485969451331583E-2</v>
      </c>
      <c r="G13" s="411">
        <f>compofiinc!U5</f>
        <v>3.3201352962821562E-2</v>
      </c>
      <c r="H13" s="411">
        <f>compofiinc!V5</f>
        <v>2.3211335991311189E-2</v>
      </c>
      <c r="I13" s="667">
        <f>compofiinc!W5</f>
        <v>0.32215146976475856</v>
      </c>
      <c r="J13" s="673">
        <f>compofiinc!X5</f>
        <v>0.31308127674531505</v>
      </c>
      <c r="K13" s="114">
        <f>compofiinc!Y5</f>
        <v>9.8360625855465691E-2</v>
      </c>
      <c r="L13" s="114">
        <f>compofiinc!Z5</f>
        <v>9.8364324139136081E-2</v>
      </c>
      <c r="M13" s="114">
        <f>compofiinc!AA5</f>
        <v>7.368910135935941E-2</v>
      </c>
      <c r="N13" s="114">
        <f>compofiinc!AB5</f>
        <v>2.4248949871516049E-2</v>
      </c>
      <c r="O13" s="114">
        <f>compofiinc!AC5</f>
        <v>1.8418391321111571E-2</v>
      </c>
      <c r="P13" s="685">
        <f>compofiinc!AD5</f>
        <v>0.1931075578860596</v>
      </c>
      <c r="Q13" s="664">
        <f>compofiinc!AE5</f>
        <v>0.1857306677540625</v>
      </c>
      <c r="R13" s="105">
        <f>compofiinc!AF5</f>
        <v>3.619039388925991E-2</v>
      </c>
      <c r="S13" s="105">
        <f>compofiinc!AG5</f>
        <v>6.0887534365776048E-2</v>
      </c>
      <c r="T13" s="105">
        <f>compofiinc!AH5</f>
        <v>6.0168135815930356E-2</v>
      </c>
      <c r="U13" s="105">
        <f>compofiinc!AI5</f>
        <v>1.7287671494428097E-2</v>
      </c>
      <c r="V13" s="134">
        <f>compofiinc!AJ5</f>
        <v>1.1196826362896406E-2</v>
      </c>
      <c r="X13" s="1044">
        <f t="shared" si="0"/>
        <v>-1.3397165471735334E-5</v>
      </c>
      <c r="Y13" s="1044">
        <f t="shared" si="1"/>
        <v>-1.1580127373678195E-7</v>
      </c>
      <c r="Z13" s="1044">
        <f t="shared" si="2"/>
        <v>1.0582577169258867E-7</v>
      </c>
    </row>
    <row r="14" spans="1:30" x14ac:dyDescent="0.2">
      <c r="A14" s="115">
        <v>1917</v>
      </c>
      <c r="B14" s="650">
        <f>compofiinc!P6</f>
        <v>0.40507657450090057</v>
      </c>
      <c r="C14" s="656">
        <f>compofiinc!Q6</f>
        <v>0.40287041875222579</v>
      </c>
      <c r="D14" s="503">
        <f>compofiinc!R6</f>
        <v>0.18572857751018673</v>
      </c>
      <c r="E14" s="503">
        <f>compofiinc!S6</f>
        <v>0.10399099093072975</v>
      </c>
      <c r="F14" s="503">
        <f>compofiinc!T6</f>
        <v>5.8082347599591667E-2</v>
      </c>
      <c r="G14" s="503">
        <f>compofiinc!U6</f>
        <v>3.2417938908116214E-2</v>
      </c>
      <c r="H14" s="503">
        <f>compofiinc!V6</f>
        <v>2.2663644851602407E-2</v>
      </c>
      <c r="I14" s="667">
        <f>compofiinc!W6</f>
        <v>0.30641539288148367</v>
      </c>
      <c r="J14" s="673">
        <f>compofiinc!X6</f>
        <v>0.3033454835732049</v>
      </c>
      <c r="K14" s="114">
        <f>compofiinc!Y6</f>
        <v>9.5301935410724958E-2</v>
      </c>
      <c r="L14" s="114">
        <f>compofiinc!Z6</f>
        <v>9.5305518689993679E-2</v>
      </c>
      <c r="M14" s="114">
        <f>compofiinc!AA6</f>
        <v>7.1397613802736876E-2</v>
      </c>
      <c r="N14" s="114">
        <f>compofiinc!AB6</f>
        <v>2.3494887657881998E-2</v>
      </c>
      <c r="O14" s="114">
        <f>compofiinc!AC6</f>
        <v>1.7845640212104174E-2</v>
      </c>
      <c r="P14" s="685">
        <f>compofiinc!AD6</f>
        <v>0.17737148100278471</v>
      </c>
      <c r="Q14" s="673">
        <f>compofiinc!AE6</f>
        <v>0.17599487458195232</v>
      </c>
      <c r="R14" s="114">
        <f>compofiinc!AF6</f>
        <v>4.2896686596739883E-2</v>
      </c>
      <c r="S14" s="114">
        <f>compofiinc!AG6</f>
        <v>3.9114759341099939E-2</v>
      </c>
      <c r="T14" s="114">
        <f>compofiinc!AH6</f>
        <v>6.5724092695268813E-2</v>
      </c>
      <c r="U14" s="114">
        <f>compofiinc!AI6</f>
        <v>2.0115555369321025E-2</v>
      </c>
      <c r="V14" s="154">
        <f>compofiinc!AJ6</f>
        <v>8.1438891646139194E-3</v>
      </c>
      <c r="X14" s="1044">
        <f t="shared" si="0"/>
        <v>-1.3081048000979784E-5</v>
      </c>
      <c r="Y14" s="1044">
        <f t="shared" si="1"/>
        <v>-1.1220023678551461E-7</v>
      </c>
      <c r="Z14" s="1044">
        <f t="shared" si="2"/>
        <v>-1.0858509125015459E-7</v>
      </c>
    </row>
    <row r="15" spans="1:30" x14ac:dyDescent="0.2">
      <c r="A15" s="115">
        <v>1918</v>
      </c>
      <c r="B15" s="648">
        <f>compofiinc!P7</f>
        <v>0.40107045446727191</v>
      </c>
      <c r="C15" s="656">
        <f>compofiinc!Q7</f>
        <v>0.3990372751202258</v>
      </c>
      <c r="D15" s="503">
        <f>compofiinc!R7</f>
        <v>0.18396144773091785</v>
      </c>
      <c r="E15" s="503">
        <f>compofiinc!S7</f>
        <v>0.10300156012092722</v>
      </c>
      <c r="F15" s="503">
        <f>compofiinc!T7</f>
        <v>5.7529718340976602E-2</v>
      </c>
      <c r="G15" s="503">
        <f>compofiinc!U7</f>
        <v>3.2109495770312559E-2</v>
      </c>
      <c r="H15" s="503">
        <f>compofiinc!V7</f>
        <v>2.2448009744388795E-2</v>
      </c>
      <c r="I15" s="667">
        <f>compofiinc!W7</f>
        <v>0.29493392703869437</v>
      </c>
      <c r="J15" s="673">
        <f>compofiinc!X7</f>
        <v>0.29297948299387599</v>
      </c>
      <c r="K15" s="114">
        <f>compofiinc!Y7</f>
        <v>0.11178459477640412</v>
      </c>
      <c r="L15" s="114">
        <f>compofiinc!Z7</f>
        <v>8.2665795002697134E-2</v>
      </c>
      <c r="M15" s="114">
        <f>compofiinc!AA7</f>
        <v>5.561302389924682E-2</v>
      </c>
      <c r="N15" s="114">
        <f>compofiinc!AB7</f>
        <v>2.6332034464985582E-2</v>
      </c>
      <c r="O15" s="114">
        <f>compofiinc!AC7</f>
        <v>1.6597566762410046E-2</v>
      </c>
      <c r="P15" s="685">
        <f>compofiinc!AD7</f>
        <v>0.15961472661607248</v>
      </c>
      <c r="Q15" s="673">
        <f>compofiinc!AE7</f>
        <v>0.15883220435548379</v>
      </c>
      <c r="R15" s="114">
        <f>compofiinc!AF7</f>
        <v>4.3849019434228469E-2</v>
      </c>
      <c r="S15" s="114">
        <f>compofiinc!AG7</f>
        <v>4.2477783049141328E-2</v>
      </c>
      <c r="T15" s="114">
        <f>compofiinc!AH7</f>
        <v>4.7295877722325845E-2</v>
      </c>
      <c r="U15" s="114">
        <f>compofiinc!AI7</f>
        <v>1.7305656362973963E-2</v>
      </c>
      <c r="V15" s="154">
        <f>compofiinc!AJ7</f>
        <v>7.9169535761620911E-3</v>
      </c>
      <c r="X15" s="1044">
        <f t="shared" si="0"/>
        <v>-1.2956587297229677E-5</v>
      </c>
      <c r="Y15" s="1044">
        <f t="shared" si="1"/>
        <v>-1.3531911867710467E-5</v>
      </c>
      <c r="Z15" s="1044">
        <f t="shared" si="2"/>
        <v>-1.3085789347909438E-5</v>
      </c>
    </row>
    <row r="16" spans="1:30" x14ac:dyDescent="0.2">
      <c r="A16" s="117">
        <v>1919</v>
      </c>
      <c r="B16" s="651">
        <f>compofiinc!P8</f>
        <v>0.4031563788202262</v>
      </c>
      <c r="C16" s="658">
        <f>compofiinc!Q8</f>
        <v>0.3948132401533932</v>
      </c>
      <c r="D16" s="505">
        <f>compofiinc!R8</f>
        <v>0.18818336418531401</v>
      </c>
      <c r="E16" s="505">
        <f>compofiinc!S8</f>
        <v>0.11185570315279576</v>
      </c>
      <c r="F16" s="505">
        <f>compofiinc!T8</f>
        <v>4.7781502853975033E-2</v>
      </c>
      <c r="G16" s="505">
        <f>compofiinc!U8</f>
        <v>2.7856416456154578E-2</v>
      </c>
      <c r="H16" s="505">
        <f>compofiinc!V8</f>
        <v>1.9136366160846015E-2</v>
      </c>
      <c r="I16" s="668">
        <f>compofiinc!W8</f>
        <v>0.3016769916652759</v>
      </c>
      <c r="J16" s="674">
        <f>compofiinc!X8</f>
        <v>0.29307649555520987</v>
      </c>
      <c r="K16" s="116">
        <f>compofiinc!Y8</f>
        <v>0.11550275300440117</v>
      </c>
      <c r="L16" s="116">
        <f>compofiinc!Z8</f>
        <v>9.2795300176892082E-2</v>
      </c>
      <c r="M16" s="116">
        <f>compofiinc!AA8</f>
        <v>4.6162142174563103E-2</v>
      </c>
      <c r="N16" s="116">
        <f>compofiinc!AB8</f>
        <v>2.394691606414126E-2</v>
      </c>
      <c r="O16" s="116">
        <f>compofiinc!AC8</f>
        <v>1.4669529997778751E-2</v>
      </c>
      <c r="P16" s="686">
        <f>compofiinc!AD8</f>
        <v>0.16410778328022629</v>
      </c>
      <c r="Q16" s="674">
        <f>compofiinc!AE8</f>
        <v>0.1586741485452268</v>
      </c>
      <c r="R16" s="116">
        <f>compofiinc!AF8</f>
        <v>4.5517166865909155E-2</v>
      </c>
      <c r="S16" s="116">
        <f>compofiinc!AG8</f>
        <v>5.0494125460382795E-2</v>
      </c>
      <c r="T16" s="116">
        <f>compofiinc!AH8</f>
        <v>3.9450130406250283E-2</v>
      </c>
      <c r="U16" s="116">
        <f>compofiinc!AI8</f>
        <v>1.6243578176392964E-2</v>
      </c>
      <c r="V16" s="156">
        <f>compofiinc!AJ8</f>
        <v>6.9692996840041268E-3</v>
      </c>
      <c r="X16" s="1044">
        <f t="shared" si="0"/>
        <v>-1.1265569219848226E-7</v>
      </c>
      <c r="Y16" s="1044">
        <f t="shared" si="1"/>
        <v>-1.4586256648525808E-7</v>
      </c>
      <c r="Z16" s="1044">
        <f t="shared" si="2"/>
        <v>-1.5204771251515342E-7</v>
      </c>
    </row>
    <row r="17" spans="1:26" x14ac:dyDescent="0.2">
      <c r="A17" s="115">
        <v>1920</v>
      </c>
      <c r="B17" s="648">
        <f>compofiinc!P9</f>
        <v>0.3901411364037346</v>
      </c>
      <c r="C17" s="656">
        <f>compofiinc!Q9</f>
        <v>0.38100387437769251</v>
      </c>
      <c r="D17" s="503">
        <f>compofiinc!R9</f>
        <v>0.19829480766834978</v>
      </c>
      <c r="E17" s="503">
        <f>compofiinc!S9</f>
        <v>8.5513554808448813E-2</v>
      </c>
      <c r="F17" s="503">
        <f>compofiinc!T9</f>
        <v>5.252094890316459E-2</v>
      </c>
      <c r="G17" s="503">
        <f>compofiinc!U9</f>
        <v>2.8079938920498169E-2</v>
      </c>
      <c r="H17" s="503">
        <f>compofiinc!V9</f>
        <v>1.6594674273860827E-2</v>
      </c>
      <c r="I17" s="667">
        <f>compofiinc!W9</f>
        <v>0.28324019636724629</v>
      </c>
      <c r="J17" s="673">
        <f>compofiinc!X9</f>
        <v>0.27469450331966727</v>
      </c>
      <c r="K17" s="114">
        <f>compofiinc!Y9</f>
        <v>0.12269243971402431</v>
      </c>
      <c r="L17" s="114">
        <f>compofiinc!Z9</f>
        <v>6.969884538881764E-2</v>
      </c>
      <c r="M17" s="114">
        <f>compofiinc!AA9</f>
        <v>4.6999864686281652E-2</v>
      </c>
      <c r="N17" s="114">
        <f>compofiinc!AB9</f>
        <v>2.2527736922225972E-2</v>
      </c>
      <c r="O17" s="114">
        <f>compofiinc!AC9</f>
        <v>1.2775672839210474E-2</v>
      </c>
      <c r="P17" s="685">
        <f>compofiinc!AD9</f>
        <v>0.1482981936632003</v>
      </c>
      <c r="Q17" s="673">
        <f>compofiinc!AE9</f>
        <v>0.14459042055439381</v>
      </c>
      <c r="R17" s="114">
        <f>compofiinc!AF9</f>
        <v>4.6350039304654492E-2</v>
      </c>
      <c r="S17" s="114">
        <f>compofiinc!AG9</f>
        <v>3.842783829805637E-2</v>
      </c>
      <c r="T17" s="114">
        <f>compofiinc!AH9</f>
        <v>3.9518391612570765E-2</v>
      </c>
      <c r="U17" s="114">
        <f>compofiinc!AI9</f>
        <v>1.3877974746413049E-2</v>
      </c>
      <c r="V17" s="154">
        <f>compofiinc!AJ9</f>
        <v>6.4162038017690458E-3</v>
      </c>
      <c r="X17" s="1044">
        <f t="shared" si="0"/>
        <v>-5.0196629672316639E-8</v>
      </c>
      <c r="Y17" s="1044">
        <f t="shared" si="1"/>
        <v>-5.6230892792746845E-8</v>
      </c>
      <c r="Z17" s="1044">
        <f t="shared" si="2"/>
        <v>-2.7209069915559714E-8</v>
      </c>
    </row>
    <row r="18" spans="1:26" x14ac:dyDescent="0.2">
      <c r="A18" s="115">
        <v>1921</v>
      </c>
      <c r="B18" s="648">
        <f>compofiinc!P10</f>
        <v>0.43181056663800765</v>
      </c>
      <c r="C18" s="656">
        <f>compofiinc!Q10</f>
        <v>0.42859726639973672</v>
      </c>
      <c r="D18" s="503">
        <f>compofiinc!R10</f>
        <v>0.24850766073066421</v>
      </c>
      <c r="E18" s="503">
        <f>compofiinc!S10</f>
        <v>7.553684068028764E-2</v>
      </c>
      <c r="F18" s="503">
        <f>compofiinc!T10</f>
        <v>5.1157563769594745E-2</v>
      </c>
      <c r="G18" s="503">
        <f>compofiinc!U10</f>
        <v>3.1917995070250435E-2</v>
      </c>
      <c r="H18" s="503">
        <f>compofiinc!V10</f>
        <v>2.1477127375166556E-2</v>
      </c>
      <c r="I18" s="667">
        <f>compofiinc!W10</f>
        <v>0.30804124226184881</v>
      </c>
      <c r="J18" s="673">
        <f>compofiinc!X10</f>
        <v>0.30457060858318019</v>
      </c>
      <c r="K18" s="114">
        <f>compofiinc!Y10</f>
        <v>0.14912951753363288</v>
      </c>
      <c r="L18" s="114">
        <f>compofiinc!Z10</f>
        <v>6.256965057124772E-2</v>
      </c>
      <c r="M18" s="114">
        <f>compofiinc!AA10</f>
        <v>5.0059854469023141E-2</v>
      </c>
      <c r="N18" s="114">
        <f>compofiinc!AB10</f>
        <v>2.6384121458328951E-2</v>
      </c>
      <c r="O18" s="114">
        <f>compofiinc!AC10</f>
        <v>1.6427388584019664E-2</v>
      </c>
      <c r="P18" s="685">
        <f>compofiinc!AD10</f>
        <v>0.15637915884632861</v>
      </c>
      <c r="Q18" s="673">
        <f>compofiinc!AE10</f>
        <v>0.15472929986471551</v>
      </c>
      <c r="R18" s="114">
        <f>compofiinc!AF10</f>
        <v>5.4940442801671763E-2</v>
      </c>
      <c r="S18" s="114">
        <f>compofiinc!AG10</f>
        <v>3.4755599235169632E-2</v>
      </c>
      <c r="T18" s="114">
        <f>compofiinc!AH10</f>
        <v>4.0786546419775693E-2</v>
      </c>
      <c r="U18" s="114">
        <f>compofiinc!AI10</f>
        <v>1.5854239751432752E-2</v>
      </c>
      <c r="V18" s="154">
        <f>compofiinc!AJ10</f>
        <v>8.392438485815187E-3</v>
      </c>
      <c r="X18" s="1044">
        <f t="shared" si="0"/>
        <v>7.8773773129481306E-8</v>
      </c>
      <c r="Y18" s="1044">
        <f t="shared" si="1"/>
        <v>7.5966927838566622E-8</v>
      </c>
      <c r="Z18" s="1044">
        <f t="shared" si="2"/>
        <v>3.3170850481309411E-8</v>
      </c>
    </row>
    <row r="19" spans="1:26" x14ac:dyDescent="0.2">
      <c r="A19" s="115">
        <v>1922</v>
      </c>
      <c r="B19" s="648">
        <f>compofiinc!P11</f>
        <v>0.43721477661517705</v>
      </c>
      <c r="C19" s="656">
        <f>compofiinc!Q11</f>
        <v>0.42948553427651265</v>
      </c>
      <c r="D19" s="503">
        <f>compofiinc!R11</f>
        <v>0.23333379939637849</v>
      </c>
      <c r="E19" s="503">
        <f>compofiinc!S11</f>
        <v>8.2017551837015729E-2</v>
      </c>
      <c r="F19" s="503">
        <f>compofiinc!T11</f>
        <v>5.3906275344991601E-2</v>
      </c>
      <c r="G19" s="503">
        <f>compofiinc!U11</f>
        <v>3.3022236340566474E-2</v>
      </c>
      <c r="H19" s="503">
        <f>compofiinc!V11</f>
        <v>2.7205528562467406E-2</v>
      </c>
      <c r="I19" s="667">
        <f>compofiinc!W11</f>
        <v>0.3194498478651871</v>
      </c>
      <c r="J19" s="673">
        <f>compofiinc!X11</f>
        <v>0.31052785074698919</v>
      </c>
      <c r="K19" s="114">
        <f>compofiinc!Y11</f>
        <v>0.14182934341229791</v>
      </c>
      <c r="L19" s="114">
        <f>compofiinc!Z11</f>
        <v>6.7093842206633142E-2</v>
      </c>
      <c r="M19" s="114">
        <f>compofiinc!AA11</f>
        <v>5.2464157775596154E-2</v>
      </c>
      <c r="N19" s="114">
        <f>compofiinc!AB11</f>
        <v>2.7399607006257973E-2</v>
      </c>
      <c r="O19" s="114">
        <f>compofiinc!AC11</f>
        <v>2.1740918188563812E-2</v>
      </c>
      <c r="P19" s="685">
        <f>compofiinc!AD11</f>
        <v>0.17057628417064818</v>
      </c>
      <c r="Q19" s="673">
        <f>compofiinc!AE11</f>
        <v>0.16292319490434098</v>
      </c>
      <c r="R19" s="114">
        <f>compofiinc!AF11</f>
        <v>5.2136249737427656E-2</v>
      </c>
      <c r="S19" s="114">
        <f>compofiinc!AG11</f>
        <v>3.6086412613271453E-2</v>
      </c>
      <c r="T19" s="114">
        <f>compofiinc!AH11</f>
        <v>4.4565082004629608E-2</v>
      </c>
      <c r="U19" s="114">
        <f>compofiinc!AI11</f>
        <v>1.713858681986842E-2</v>
      </c>
      <c r="V19" s="154">
        <f>compofiinc!AJ11</f>
        <v>1.2996817816445428E-2</v>
      </c>
      <c r="X19" s="1044">
        <f t="shared" si="0"/>
        <v>1.427950929444588E-7</v>
      </c>
      <c r="Y19" s="1044">
        <f t="shared" si="1"/>
        <v>-1.784235980836768E-8</v>
      </c>
      <c r="Z19" s="1044">
        <f t="shared" si="2"/>
        <v>4.5912698412239883E-8</v>
      </c>
    </row>
    <row r="20" spans="1:26" x14ac:dyDescent="0.2">
      <c r="A20" s="115">
        <v>1923</v>
      </c>
      <c r="B20" s="648">
        <f>compofiinc!P12</f>
        <v>0.41461250579837888</v>
      </c>
      <c r="C20" s="656">
        <f>compofiinc!Q12</f>
        <v>0.40589552069786022</v>
      </c>
      <c r="D20" s="503">
        <f>compofiinc!R12</f>
        <v>0.18526829948938064</v>
      </c>
      <c r="E20" s="503">
        <f>compofiinc!S12</f>
        <v>9.8832782093729393E-2</v>
      </c>
      <c r="F20" s="503">
        <f>compofiinc!T12</f>
        <v>5.667024921664577E-2</v>
      </c>
      <c r="G20" s="503">
        <f>compofiinc!U12</f>
        <v>3.3808081986539416E-2</v>
      </c>
      <c r="H20" s="503">
        <f>compofiinc!V12</f>
        <v>3.131606748524185E-2</v>
      </c>
      <c r="I20" s="667">
        <f>compofiinc!W12</f>
        <v>0.2977685499256853</v>
      </c>
      <c r="J20" s="673">
        <f>compofiinc!X12</f>
        <v>0.28948658056395288</v>
      </c>
      <c r="K20" s="114">
        <f>compofiinc!Y12</f>
        <v>0.1147624200595911</v>
      </c>
      <c r="L20" s="114">
        <f>compofiinc!Z12</f>
        <v>7.3662536840713833E-2</v>
      </c>
      <c r="M20" s="114">
        <f>compofiinc!AA12</f>
        <v>5.162682102584075E-2</v>
      </c>
      <c r="N20" s="114">
        <f>compofiinc!AB12</f>
        <v>2.6378945366753042E-2</v>
      </c>
      <c r="O20" s="114">
        <f>compofiinc!AC12</f>
        <v>2.3055813518105119E-2</v>
      </c>
      <c r="P20" s="685">
        <f>compofiinc!AD12</f>
        <v>0.156424930907688</v>
      </c>
      <c r="Q20" s="673">
        <f>compofiinc!AE12</f>
        <v>0.1499100468203127</v>
      </c>
      <c r="R20" s="114">
        <f>compofiinc!AF12</f>
        <v>4.8243167942427348E-2</v>
      </c>
      <c r="S20" s="114">
        <f>compofiinc!AG12</f>
        <v>3.1382881441395609E-2</v>
      </c>
      <c r="T20" s="114">
        <f>compofiinc!AH12</f>
        <v>4.347824512814992E-2</v>
      </c>
      <c r="U20" s="114">
        <f>compofiinc!AI12</f>
        <v>1.4842610621488221E-2</v>
      </c>
      <c r="V20" s="154">
        <f>compofiinc!AJ12</f>
        <v>1.1963077983080241E-2</v>
      </c>
      <c r="X20" s="1044">
        <f t="shared" si="0"/>
        <v>4.042632315709449E-8</v>
      </c>
      <c r="Y20" s="1044">
        <f t="shared" si="1"/>
        <v>4.3752949048514456E-8</v>
      </c>
      <c r="Z20" s="1044">
        <f t="shared" si="2"/>
        <v>6.3703771365636319E-8</v>
      </c>
    </row>
    <row r="21" spans="1:26" x14ac:dyDescent="0.2">
      <c r="A21" s="115">
        <v>1924</v>
      </c>
      <c r="B21" s="648">
        <f>compofiinc!P13</f>
        <v>0.44407042747847464</v>
      </c>
      <c r="C21" s="656">
        <f>compofiinc!Q13</f>
        <v>0.43263914655396829</v>
      </c>
      <c r="D21" s="503">
        <f>compofiinc!R13</f>
        <v>0.19168374290017878</v>
      </c>
      <c r="E21" s="503">
        <f>compofiinc!S13</f>
        <v>0.10853054192891376</v>
      </c>
      <c r="F21" s="503">
        <f>compofiinc!T13</f>
        <v>5.9511282009658585E-2</v>
      </c>
      <c r="G21" s="503">
        <f>compofiinc!U13</f>
        <v>3.7080960078401712E-2</v>
      </c>
      <c r="H21" s="503">
        <f>compofiinc!V13</f>
        <v>3.5832619636815347E-2</v>
      </c>
      <c r="I21" s="667">
        <f>compofiinc!W13</f>
        <v>0.32112075775425097</v>
      </c>
      <c r="J21" s="673">
        <f>compofiinc!X13</f>
        <v>0.30927877131348902</v>
      </c>
      <c r="K21" s="114">
        <f>compofiinc!Y13</f>
        <v>0.12170826400591182</v>
      </c>
      <c r="L21" s="114">
        <f>compofiinc!Z13</f>
        <v>7.9626168564712121E-2</v>
      </c>
      <c r="M21" s="114">
        <f>compofiinc!AA13</f>
        <v>5.3935356724254195E-2</v>
      </c>
      <c r="N21" s="114">
        <f>compofiinc!AB13</f>
        <v>2.8321251349171642E-2</v>
      </c>
      <c r="O21" s="114">
        <f>compofiinc!AC13</f>
        <v>2.5687730669439281E-2</v>
      </c>
      <c r="P21" s="685">
        <f>compofiinc!AD13</f>
        <v>0.17423080267847399</v>
      </c>
      <c r="Q21" s="673">
        <f>compofiinc!AE13</f>
        <v>0.16315906869089511</v>
      </c>
      <c r="R21" s="114">
        <f>compofiinc!AF13</f>
        <v>5.1292893162355059E-2</v>
      </c>
      <c r="S21" s="114">
        <f>compofiinc!AG13</f>
        <v>3.6447367323304468E-2</v>
      </c>
      <c r="T21" s="114">
        <f>compofiinc!AH13</f>
        <v>4.7260763232334017E-2</v>
      </c>
      <c r="U21" s="114">
        <f>compofiinc!AI13</f>
        <v>1.5952616662462539E-2</v>
      </c>
      <c r="V21" s="154">
        <f>compofiinc!AJ13</f>
        <v>1.2205428310439092E-2</v>
      </c>
      <c r="X21" s="1044">
        <f t="shared" si="0"/>
        <v>1.1102230246251565E-16</v>
      </c>
      <c r="Y21" s="1044">
        <f t="shared" si="1"/>
        <v>-5.5511151231257827E-17</v>
      </c>
      <c r="Z21" s="1044">
        <f t="shared" si="2"/>
        <v>-6.591949208711867E-17</v>
      </c>
    </row>
    <row r="22" spans="1:26" x14ac:dyDescent="0.2">
      <c r="A22" s="115">
        <v>1925</v>
      </c>
      <c r="B22" s="648">
        <f>compofiinc!P14</f>
        <v>0.46354076918824078</v>
      </c>
      <c r="C22" s="656">
        <f>compofiinc!Q14</f>
        <v>0.44166809347302</v>
      </c>
      <c r="D22" s="503">
        <f>compofiinc!R14</f>
        <v>0.19073459903089918</v>
      </c>
      <c r="E22" s="503">
        <f>compofiinc!S14</f>
        <v>0.11345571128002983</v>
      </c>
      <c r="F22" s="503">
        <f>compofiinc!T14</f>
        <v>6.5174466992804977E-2</v>
      </c>
      <c r="G22" s="503">
        <f>compofiinc!U14</f>
        <v>3.6443811155924072E-2</v>
      </c>
      <c r="H22" s="503">
        <f>compofiinc!V14</f>
        <v>3.5859499620980805E-2</v>
      </c>
      <c r="I22" s="667">
        <f>compofiinc!W14</f>
        <v>0.35009523176185775</v>
      </c>
      <c r="J22" s="673">
        <f>compofiinc!X14</f>
        <v>0.3246550564934127</v>
      </c>
      <c r="K22" s="114">
        <f>compofiinc!Y14</f>
        <v>0.12744662971677054</v>
      </c>
      <c r="L22" s="114">
        <f>compofiinc!Z14</f>
        <v>8.4372558943164838E-2</v>
      </c>
      <c r="M22" s="114">
        <f>compofiinc!AA14</f>
        <v>5.9365289746894465E-2</v>
      </c>
      <c r="N22" s="114">
        <f>compofiinc!AB14</f>
        <v>2.7773614314753992E-2</v>
      </c>
      <c r="O22" s="114">
        <f>compofiinc!AC14</f>
        <v>2.5696958625175223E-2</v>
      </c>
      <c r="P22" s="685">
        <f>compofiinc!AD14</f>
        <v>0.20244504854676582</v>
      </c>
      <c r="Q22" s="673">
        <f>compofiinc!AE14</f>
        <v>0.17602806588875769</v>
      </c>
      <c r="R22" s="114">
        <f>compofiinc!AF14</f>
        <v>5.2349223855198093E-2</v>
      </c>
      <c r="S22" s="114">
        <f>compofiinc!AG14</f>
        <v>4.1669626539775351E-2</v>
      </c>
      <c r="T22" s="114">
        <f>compofiinc!AH14</f>
        <v>5.1988071171981641E-2</v>
      </c>
      <c r="U22" s="114">
        <f>compofiinc!AI14</f>
        <v>1.6781659283609453E-2</v>
      </c>
      <c r="V22" s="154">
        <f>compofiinc!AJ14</f>
        <v>1.3239478750755481E-2</v>
      </c>
      <c r="X22" s="1044">
        <f t="shared" si="0"/>
        <v>5.3923811180189851E-9</v>
      </c>
      <c r="Y22" s="1044">
        <f t="shared" si="1"/>
        <v>5.1466536414579434E-9</v>
      </c>
      <c r="Z22" s="1044">
        <f t="shared" si="2"/>
        <v>6.287437671198548E-9</v>
      </c>
    </row>
    <row r="23" spans="1:26" x14ac:dyDescent="0.2">
      <c r="A23" s="115">
        <v>1926</v>
      </c>
      <c r="B23" s="648">
        <f>compofiinc!P15</f>
        <v>0.4571043576823739</v>
      </c>
      <c r="C23" s="656">
        <f>compofiinc!Q15</f>
        <v>0.44068985279853878</v>
      </c>
      <c r="D23" s="503">
        <f>compofiinc!R15</f>
        <v>0.19044323124752385</v>
      </c>
      <c r="E23" s="503">
        <f>compofiinc!S15</f>
        <v>0.10446799045392777</v>
      </c>
      <c r="F23" s="503">
        <f>compofiinc!T15</f>
        <v>7.3444110980881716E-2</v>
      </c>
      <c r="G23" s="503">
        <f>compofiinc!U15</f>
        <v>3.781012783040659E-2</v>
      </c>
      <c r="H23" s="503">
        <f>compofiinc!V15</f>
        <v>3.4524356344449392E-2</v>
      </c>
      <c r="I23" s="667">
        <f>compofiinc!W15</f>
        <v>0.34613785989788881</v>
      </c>
      <c r="J23" s="673">
        <f>compofiinc!X15</f>
        <v>0.32752353247483312</v>
      </c>
      <c r="K23" s="114">
        <f>compofiinc!Y15</f>
        <v>0.12822246166087145</v>
      </c>
      <c r="L23" s="114">
        <f>compofiinc!Z15</f>
        <v>7.9149418802086355E-2</v>
      </c>
      <c r="M23" s="114">
        <f>compofiinc!AA15</f>
        <v>6.6412755364576539E-2</v>
      </c>
      <c r="N23" s="114">
        <f>compofiinc!AB15</f>
        <v>2.8970056625076061E-2</v>
      </c>
      <c r="O23" s="114">
        <f>compofiinc!AC15</f>
        <v>2.4768805769444957E-2</v>
      </c>
      <c r="P23" s="685">
        <f>compofiinc!AD15</f>
        <v>0.19909051389797588</v>
      </c>
      <c r="Q23" s="673">
        <f>compofiinc!AE15</f>
        <v>0.18011497014310471</v>
      </c>
      <c r="R23" s="114">
        <f>compofiinc!AF15</f>
        <v>5.2928367531585335E-2</v>
      </c>
      <c r="S23" s="114">
        <f>compofiinc!AG15</f>
        <v>3.8444679486092315E-2</v>
      </c>
      <c r="T23" s="114">
        <f>compofiinc!AH15</f>
        <v>5.8023691684062295E-2</v>
      </c>
      <c r="U23" s="114">
        <f>compofiinc!AI15</f>
        <v>1.7798289529577793E-2</v>
      </c>
      <c r="V23" s="154">
        <f>compofiinc!AJ15</f>
        <v>1.2919906886198809E-2</v>
      </c>
      <c r="X23" s="1044">
        <f t="shared" si="0"/>
        <v>3.5941349493806563E-8</v>
      </c>
      <c r="Y23" s="1044">
        <f t="shared" si="1"/>
        <v>3.4252777759979924E-8</v>
      </c>
      <c r="Z23" s="1044">
        <f t="shared" si="2"/>
        <v>3.5025588160722543E-8</v>
      </c>
    </row>
    <row r="24" spans="1:26" x14ac:dyDescent="0.2">
      <c r="A24" s="115">
        <v>1927</v>
      </c>
      <c r="B24" s="648">
        <f>compofiinc!P16</f>
        <v>0.46668456108833972</v>
      </c>
      <c r="C24" s="656">
        <f>compofiinc!Q16</f>
        <v>0.44665733319579365</v>
      </c>
      <c r="D24" s="503">
        <f>compofiinc!R16</f>
        <v>0.19729542591990745</v>
      </c>
      <c r="E24" s="503">
        <f>compofiinc!S16</f>
        <v>0.10042634415652449</v>
      </c>
      <c r="F24" s="503">
        <f>compofiinc!T16</f>
        <v>7.6878763095839422E-2</v>
      </c>
      <c r="G24" s="503">
        <f>compofiinc!U16</f>
        <v>4.0124717243862261E-2</v>
      </c>
      <c r="H24" s="503">
        <f>compofiinc!V16</f>
        <v>3.1932082098580353E-2</v>
      </c>
      <c r="I24" s="667">
        <f>compofiinc!W16</f>
        <v>0.35691028338606851</v>
      </c>
      <c r="J24" s="673">
        <f>compofiinc!X16</f>
        <v>0.3343164918158808</v>
      </c>
      <c r="K24" s="114">
        <f>compofiinc!Y16</f>
        <v>0.1330298248956843</v>
      </c>
      <c r="L24" s="114">
        <f>compofiinc!Z16</f>
        <v>7.6262480062952845E-2</v>
      </c>
      <c r="M24" s="114">
        <f>compofiinc!AA16</f>
        <v>7.0146222873480935E-2</v>
      </c>
      <c r="N24" s="114">
        <f>compofiinc!AB16</f>
        <v>3.1365401120585876E-2</v>
      </c>
      <c r="O24" s="114">
        <f>compofiinc!AC16</f>
        <v>2.3512562227268555E-2</v>
      </c>
      <c r="P24" s="685">
        <f>compofiinc!AD16</f>
        <v>0.21025033880744509</v>
      </c>
      <c r="Q24" s="673">
        <f>compofiinc!AE16</f>
        <v>0.1867888575023515</v>
      </c>
      <c r="R24" s="114">
        <f>compofiinc!AF16</f>
        <v>5.4516010602334172E-2</v>
      </c>
      <c r="S24" s="114">
        <f>compofiinc!AG16</f>
        <v>3.8617883069842117E-2</v>
      </c>
      <c r="T24" s="114">
        <f>compofiinc!AH16</f>
        <v>6.1250972762126085E-2</v>
      </c>
      <c r="U24" s="114">
        <f>compofiinc!AI16</f>
        <v>1.930984926417471E-2</v>
      </c>
      <c r="V24" s="154">
        <f>compofiinc!AJ16</f>
        <v>1.3094141278766859E-2</v>
      </c>
      <c r="X24" s="1044">
        <f t="shared" si="0"/>
        <v>6.810796718270673E-10</v>
      </c>
      <c r="Y24" s="1044">
        <f t="shared" si="1"/>
        <v>6.3590828089377105E-10</v>
      </c>
      <c r="Z24" s="1044">
        <f t="shared" si="2"/>
        <v>5.2510755986501234E-10</v>
      </c>
    </row>
    <row r="25" spans="1:26" x14ac:dyDescent="0.2">
      <c r="A25" s="115">
        <v>1928</v>
      </c>
      <c r="B25" s="648">
        <f>compofiinc!P17</f>
        <v>0.49288711598739554</v>
      </c>
      <c r="C25" s="656">
        <f>compofiinc!Q17</f>
        <v>0.46093182150666606</v>
      </c>
      <c r="D25" s="503">
        <f>compofiinc!R17</f>
        <v>0.20974419316007947</v>
      </c>
      <c r="E25" s="503">
        <f>compofiinc!S17</f>
        <v>9.639992932604724E-2</v>
      </c>
      <c r="F25" s="503">
        <f>compofiinc!T17</f>
        <v>8.4048644409003684E-2</v>
      </c>
      <c r="G25" s="503">
        <f>compofiinc!U17</f>
        <v>4.1057706264283483E-2</v>
      </c>
      <c r="H25" s="503">
        <f>compofiinc!V17</f>
        <v>2.9681348347252261E-2</v>
      </c>
      <c r="I25" s="667">
        <f>compofiinc!W17</f>
        <v>0.38563682916406899</v>
      </c>
      <c r="J25" s="673">
        <f>compofiinc!X17</f>
        <v>0.3477142212975996</v>
      </c>
      <c r="K25" s="114">
        <f>compofiinc!Y17</f>
        <v>0.14106414603595369</v>
      </c>
      <c r="L25" s="114">
        <f>compofiinc!Z17</f>
        <v>7.4521545127352914E-2</v>
      </c>
      <c r="M25" s="114">
        <f>compofiinc!AA17</f>
        <v>7.735011700793247E-2</v>
      </c>
      <c r="N25" s="114">
        <f>compofiinc!AB17</f>
        <v>3.2263279916364788E-2</v>
      </c>
      <c r="O25" s="114">
        <f>compofiinc!AC17</f>
        <v>2.2515133209995764E-2</v>
      </c>
      <c r="P25" s="685">
        <f>compofiinc!AD17</f>
        <v>0.23940249505397071</v>
      </c>
      <c r="Q25" s="673">
        <f>compofiinc!AE17</f>
        <v>0.1959871796250888</v>
      </c>
      <c r="R25" s="114">
        <f>compofiinc!AF17</f>
        <v>5.60258375331565E-2</v>
      </c>
      <c r="S25" s="114">
        <f>compofiinc!AG17</f>
        <v>4.183196923700476E-2</v>
      </c>
      <c r="T25" s="114">
        <f>compofiinc!AH17</f>
        <v>6.4512941294838061E-2</v>
      </c>
      <c r="U25" s="114">
        <f>compofiinc!AI17</f>
        <v>2.0525932708562296E-2</v>
      </c>
      <c r="V25" s="154">
        <f>compofiinc!AJ17</f>
        <v>1.3090498851527192E-2</v>
      </c>
      <c r="X25" s="1044">
        <f t="shared" si="0"/>
        <v>-7.9797279894933126E-17</v>
      </c>
      <c r="Y25" s="1044">
        <f t="shared" si="1"/>
        <v>-3.4694469519536142E-17</v>
      </c>
      <c r="Z25" s="1044">
        <f t="shared" si="2"/>
        <v>-2.4286128663675299E-17</v>
      </c>
    </row>
    <row r="26" spans="1:26" x14ac:dyDescent="0.2">
      <c r="A26" s="115">
        <v>1929</v>
      </c>
      <c r="B26" s="648">
        <f>compofiinc!P18</f>
        <v>0.46709587896007243</v>
      </c>
      <c r="C26" s="656">
        <f>compofiinc!Q18</f>
        <v>0.43758403603469115</v>
      </c>
      <c r="D26" s="503">
        <f>compofiinc!R18</f>
        <v>0.19785904399750803</v>
      </c>
      <c r="E26" s="503">
        <f>compofiinc!S18</f>
        <v>8.8435441958772718E-2</v>
      </c>
      <c r="F26" s="503">
        <f>compofiinc!T18</f>
        <v>8.3028690767665517E-2</v>
      </c>
      <c r="G26" s="503">
        <f>compofiinc!U18</f>
        <v>3.8366123963214538E-2</v>
      </c>
      <c r="H26" s="503">
        <f>compofiinc!V18</f>
        <v>2.9894731910587065E-2</v>
      </c>
      <c r="I26" s="667">
        <f>compofiinc!W18</f>
        <v>0.36483031304114105</v>
      </c>
      <c r="J26" s="673">
        <f>compofiinc!X18</f>
        <v>0.33048367482715785</v>
      </c>
      <c r="K26" s="114">
        <f>compofiinc!Y18</f>
        <v>0.13366372247610916</v>
      </c>
      <c r="L26" s="114">
        <f>compofiinc!Z18</f>
        <v>6.8316332826309195E-2</v>
      </c>
      <c r="M26" s="114">
        <f>compofiinc!AA18</f>
        <v>7.5958895708340413E-2</v>
      </c>
      <c r="N26" s="114">
        <f>compofiinc!AB18</f>
        <v>3.0169697908944859E-2</v>
      </c>
      <c r="O26" s="114">
        <f>compofiinc!AC18</f>
        <v>2.2375022604360625E-2</v>
      </c>
      <c r="P26" s="685">
        <f>compofiinc!AD18</f>
        <v>0.22352883584556568</v>
      </c>
      <c r="Q26" s="673">
        <f>compofiinc!AE18</f>
        <v>0.1841790428531592</v>
      </c>
      <c r="R26" s="114">
        <f>compofiinc!AF18</f>
        <v>5.2255834183092355E-2</v>
      </c>
      <c r="S26" s="114">
        <f>compofiinc!AG18</f>
        <v>3.7453745129992097E-2</v>
      </c>
      <c r="T26" s="114">
        <f>compofiinc!AH18</f>
        <v>6.2280244898802184E-2</v>
      </c>
      <c r="U26" s="114">
        <f>compofiinc!AI18</f>
        <v>1.9205652453464513E-2</v>
      </c>
      <c r="V26" s="154">
        <f>compofiinc!AJ18</f>
        <v>1.2983563312697914E-2</v>
      </c>
      <c r="X26" s="1044">
        <f t="shared" si="0"/>
        <v>3.4369432647118892E-9</v>
      </c>
      <c r="Y26" s="1044">
        <f t="shared" si="1"/>
        <v>3.3030935903122227E-9</v>
      </c>
      <c r="Z26" s="1044">
        <f t="shared" si="2"/>
        <v>2.8751101412843871E-9</v>
      </c>
    </row>
    <row r="27" spans="1:26" x14ac:dyDescent="0.2">
      <c r="A27" s="119">
        <v>1930</v>
      </c>
      <c r="B27" s="652">
        <f>compofiinc!P19</f>
        <v>0.43865454984434671</v>
      </c>
      <c r="C27" s="659">
        <f>compofiinc!Q19</f>
        <v>0.43073474553390656</v>
      </c>
      <c r="D27" s="507">
        <f>compofiinc!R19</f>
        <v>0.21165964598801121</v>
      </c>
      <c r="E27" s="507">
        <f>compofiinc!S19</f>
        <v>6.7929925041604444E-2</v>
      </c>
      <c r="F27" s="507">
        <f>compofiinc!T19</f>
        <v>8.2367128237131854E-2</v>
      </c>
      <c r="G27" s="507">
        <f>compofiinc!U19</f>
        <v>4.0355049469667462E-2</v>
      </c>
      <c r="H27" s="507">
        <f>compofiinc!V19</f>
        <v>2.842299679749153E-2</v>
      </c>
      <c r="I27" s="669">
        <f>compofiinc!W19</f>
        <v>0.32063078624787289</v>
      </c>
      <c r="J27" s="675">
        <f>compofiinc!X19</f>
        <v>0.3118068423774833</v>
      </c>
      <c r="K27" s="118">
        <f>compofiinc!Y19</f>
        <v>0.13865788348006092</v>
      </c>
      <c r="L27" s="118">
        <f>compofiinc!Z19</f>
        <v>4.857397163629755E-2</v>
      </c>
      <c r="M27" s="118">
        <f>compofiinc!AA19</f>
        <v>7.4138594547725534E-2</v>
      </c>
      <c r="N27" s="118">
        <f>compofiinc!AB19</f>
        <v>2.97500729668209E-2</v>
      </c>
      <c r="O27" s="118">
        <f>compofiinc!AC19</f>
        <v>2.0686319746578384E-2</v>
      </c>
      <c r="P27" s="687">
        <f>compofiinc!AD19</f>
        <v>0.17223273140378861</v>
      </c>
      <c r="Q27" s="675">
        <f>compofiinc!AE19</f>
        <v>0.16422818416449542</v>
      </c>
      <c r="R27" s="118">
        <f>compofiinc!AF19</f>
        <v>5.3280456832972237E-2</v>
      </c>
      <c r="S27" s="118">
        <f>compofiinc!AG19</f>
        <v>2.5456905028900093E-2</v>
      </c>
      <c r="T27" s="118">
        <f>compofiinc!AH19</f>
        <v>5.7366261140501446E-2</v>
      </c>
      <c r="U27" s="118">
        <f>compofiinc!AI19</f>
        <v>1.6846496107974954E-2</v>
      </c>
      <c r="V27" s="158">
        <f>compofiinc!AJ19</f>
        <v>1.1278065054146693E-2</v>
      </c>
      <c r="X27" s="1044">
        <f t="shared" si="0"/>
        <v>6.2450045135165055E-17</v>
      </c>
      <c r="Y27" s="1044">
        <f t="shared" si="1"/>
        <v>0</v>
      </c>
      <c r="Z27" s="1044">
        <f t="shared" si="2"/>
        <v>0</v>
      </c>
    </row>
    <row r="28" spans="1:26" x14ac:dyDescent="0.2">
      <c r="A28" s="115">
        <v>1931</v>
      </c>
      <c r="B28" s="648">
        <f>compofiinc!P20</f>
        <v>0.44543200012431983</v>
      </c>
      <c r="C28" s="656">
        <f>compofiinc!Q20</f>
        <v>0.44404993839685281</v>
      </c>
      <c r="D28" s="503">
        <f>compofiinc!R20</f>
        <v>0.22901697113115044</v>
      </c>
      <c r="E28" s="503">
        <f>compofiinc!S20</f>
        <v>6.2135137268454835E-2</v>
      </c>
      <c r="F28" s="503">
        <f>compofiinc!T20</f>
        <v>8.0439096121545858E-2</v>
      </c>
      <c r="G28" s="503">
        <f>compofiinc!U20</f>
        <v>4.2537315779422796E-2</v>
      </c>
      <c r="H28" s="503">
        <f>compofiinc!V20</f>
        <v>2.9921650973802814E-2</v>
      </c>
      <c r="I28" s="667">
        <f>compofiinc!W20</f>
        <v>0.31230867017434899</v>
      </c>
      <c r="J28" s="673">
        <f>compofiinc!X20</f>
        <v>0.31012222183907062</v>
      </c>
      <c r="K28" s="114">
        <f>compofiinc!Y20</f>
        <v>0.14641773128968921</v>
      </c>
      <c r="L28" s="114">
        <f>compofiinc!Z20</f>
        <v>4.2680215368004822E-2</v>
      </c>
      <c r="M28" s="114">
        <f>compofiinc!AA20</f>
        <v>6.9344864858419411E-2</v>
      </c>
      <c r="N28" s="114">
        <f>compofiinc!AB20</f>
        <v>3.0843187511837976E-2</v>
      </c>
      <c r="O28" s="114">
        <f>compofiinc!AC20</f>
        <v>2.0836433623012952E-2</v>
      </c>
      <c r="P28" s="685">
        <f>compofiinc!AD20</f>
        <v>0.15498458756689248</v>
      </c>
      <c r="Q28" s="673">
        <f>compofiinc!AE20</f>
        <v>0.15270594044223251</v>
      </c>
      <c r="R28" s="114">
        <f>compofiinc!AF20</f>
        <v>5.6455961668471916E-2</v>
      </c>
      <c r="S28" s="114">
        <f>compofiinc!AG20</f>
        <v>2.1830348329223866E-2</v>
      </c>
      <c r="T28" s="114">
        <f>compofiinc!AH20</f>
        <v>4.7888043511459699E-2</v>
      </c>
      <c r="U28" s="114">
        <f>compofiinc!AI20</f>
        <v>1.6051444330387615E-2</v>
      </c>
      <c r="V28" s="154">
        <f>compofiinc!AJ20</f>
        <v>1.0480275507170478E-2</v>
      </c>
      <c r="X28" s="1044">
        <f t="shared" si="0"/>
        <v>-2.3287752392089911E-7</v>
      </c>
      <c r="Y28" s="1044">
        <f t="shared" si="1"/>
        <v>-2.1081189374369536E-7</v>
      </c>
      <c r="Z28" s="1044">
        <f t="shared" si="2"/>
        <v>-1.3290448106460795E-7</v>
      </c>
    </row>
    <row r="29" spans="1:26" x14ac:dyDescent="0.2">
      <c r="A29" s="115">
        <v>1932</v>
      </c>
      <c r="B29" s="648">
        <f>compofiinc!P21</f>
        <v>0.46370211777261511</v>
      </c>
      <c r="C29" s="656">
        <f>compofiinc!Q21</f>
        <v>0.46300525871050513</v>
      </c>
      <c r="D29" s="503">
        <f>compofiinc!R21</f>
        <v>0.2691172950242588</v>
      </c>
      <c r="E29" s="503">
        <f>compofiinc!S21</f>
        <v>5.2294176051040087E-2</v>
      </c>
      <c r="F29" s="503">
        <f>compofiinc!T21</f>
        <v>7.1334325776171367E-2</v>
      </c>
      <c r="G29" s="503">
        <f>compofiinc!U21</f>
        <v>4.1209367122105253E-2</v>
      </c>
      <c r="H29" s="503">
        <f>compofiinc!V21</f>
        <v>2.9050049646935947E-2</v>
      </c>
      <c r="I29" s="667">
        <f>compofiinc!W21</f>
        <v>0.32668123311510788</v>
      </c>
      <c r="J29" s="673">
        <f>compofiinc!X21</f>
        <v>0.32590805160950009</v>
      </c>
      <c r="K29" s="114">
        <f>compofiinc!Y21</f>
        <v>0.17327745593136501</v>
      </c>
      <c r="L29" s="114">
        <f>compofiinc!Z21</f>
        <v>3.7047136705606019E-2</v>
      </c>
      <c r="M29" s="114">
        <f>compofiinc!AA21</f>
        <v>6.1217464948169278E-2</v>
      </c>
      <c r="N29" s="114">
        <f>compofiinc!AB21</f>
        <v>3.2296889251925906E-2</v>
      </c>
      <c r="O29" s="114">
        <f>compofiinc!AC21</f>
        <v>2.2069056735155336E-2</v>
      </c>
      <c r="P29" s="685">
        <f>compofiinc!AD21</f>
        <v>0.15555930046295791</v>
      </c>
      <c r="Q29" s="673">
        <f>compofiinc!AE21</f>
        <v>0.15478467631887072</v>
      </c>
      <c r="R29" s="114">
        <f>compofiinc!AF21</f>
        <v>6.7066085805574369E-2</v>
      </c>
      <c r="S29" s="114">
        <f>compofiinc!AG21</f>
        <v>1.8923010500370947E-2</v>
      </c>
      <c r="T29" s="114">
        <f>compofiinc!AH21</f>
        <v>4.2020856647394897E-2</v>
      </c>
      <c r="U29" s="114">
        <f>compofiinc!AI21</f>
        <v>1.6028979506577643E-2</v>
      </c>
      <c r="V29" s="154">
        <f>compofiinc!AJ21</f>
        <v>1.0745720869763812E-2</v>
      </c>
      <c r="X29" s="1044">
        <f t="shared" si="0"/>
        <v>4.5089993679775509E-8</v>
      </c>
      <c r="Y29" s="1044">
        <f t="shared" si="1"/>
        <v>4.8037278536916528E-8</v>
      </c>
      <c r="Z29" s="1044">
        <f t="shared" si="2"/>
        <v>2.2989189054148373E-8</v>
      </c>
    </row>
    <row r="30" spans="1:26" x14ac:dyDescent="0.2">
      <c r="A30" s="115">
        <v>1933</v>
      </c>
      <c r="B30" s="648">
        <f>compofiinc!P22</f>
        <v>0.4560181443056176</v>
      </c>
      <c r="C30" s="656">
        <f>compofiinc!Q22</f>
        <v>0.45026429505703514</v>
      </c>
      <c r="D30" s="503">
        <f>compofiinc!R22</f>
        <v>0.26585904065615812</v>
      </c>
      <c r="E30" s="503">
        <f>compofiinc!S22</f>
        <v>7.011105035242772E-2</v>
      </c>
      <c r="F30" s="503">
        <f>compofiinc!T22</f>
        <v>5.2567823450947584E-2</v>
      </c>
      <c r="G30" s="503">
        <f>compofiinc!U22</f>
        <v>3.5866494804907972E-2</v>
      </c>
      <c r="H30" s="503">
        <f>compofiinc!V22</f>
        <v>2.5858276709582805E-2</v>
      </c>
      <c r="I30" s="667">
        <f>compofiinc!W22</f>
        <v>0.33186730415772486</v>
      </c>
      <c r="J30" s="673">
        <f>compofiinc!X22</f>
        <v>0.32486416270191881</v>
      </c>
      <c r="K30" s="114">
        <f>compofiinc!Y22</f>
        <v>0.17467123856315889</v>
      </c>
      <c r="L30" s="114">
        <f>compofiinc!Z22</f>
        <v>5.1113190047149343E-2</v>
      </c>
      <c r="M30" s="114">
        <f>compofiinc!AA22</f>
        <v>4.8973108781885884E-2</v>
      </c>
      <c r="N30" s="114">
        <f>compofiinc!AB22</f>
        <v>2.85614127814557E-2</v>
      </c>
      <c r="O30" s="114">
        <f>compofiinc!AC22</f>
        <v>2.1543296415681888E-2</v>
      </c>
      <c r="P30" s="685">
        <f>compofiinc!AD22</f>
        <v>0.16460087350020169</v>
      </c>
      <c r="Q30" s="673">
        <f>compofiinc!AE22</f>
        <v>0.15770913177787022</v>
      </c>
      <c r="R30" s="114">
        <f>compofiinc!AF22</f>
        <v>6.9921647151113653E-2</v>
      </c>
      <c r="S30" s="114">
        <f>compofiinc!AG22</f>
        <v>2.6101399788892282E-2</v>
      </c>
      <c r="T30" s="114">
        <f>compofiinc!AH22</f>
        <v>3.651822457357231E-2</v>
      </c>
      <c r="U30" s="114">
        <f>compofiinc!AI22</f>
        <v>1.4928532916964795E-2</v>
      </c>
      <c r="V30" s="154">
        <f>compofiinc!AJ22</f>
        <v>1.0238400057251105E-2</v>
      </c>
      <c r="X30" s="1044">
        <f t="shared" si="0"/>
        <v>1.60908301093457E-6</v>
      </c>
      <c r="Y30" s="1044">
        <f t="shared" si="1"/>
        <v>1.9161125871108853E-6</v>
      </c>
      <c r="Z30" s="1044">
        <f t="shared" si="2"/>
        <v>9.2729007607032787E-7</v>
      </c>
    </row>
    <row r="31" spans="1:26" x14ac:dyDescent="0.2">
      <c r="A31" s="115">
        <v>1934</v>
      </c>
      <c r="B31" s="648">
        <f>compofiinc!P23</f>
        <v>0.45783541972143638</v>
      </c>
      <c r="C31" s="656">
        <f>compofiinc!Q23</f>
        <v>0.45155076643858932</v>
      </c>
      <c r="D31" s="503">
        <f>compofiinc!R23</f>
        <v>0.27199552837779223</v>
      </c>
      <c r="E31" s="503">
        <f>compofiinc!S23</f>
        <v>6.9369619075873828E-2</v>
      </c>
      <c r="F31" s="503">
        <f>compofiinc!T23</f>
        <v>5.592494820232706E-2</v>
      </c>
      <c r="G31" s="503">
        <f>compofiinc!U23</f>
        <v>2.9508391304967532E-2</v>
      </c>
      <c r="H31" s="503">
        <f>compofiinc!V23</f>
        <v>2.4752016824416152E-2</v>
      </c>
      <c r="I31" s="667">
        <f>compofiinc!W23</f>
        <v>0.33713476801859793</v>
      </c>
      <c r="J31" s="673">
        <f>compofiinc!X23</f>
        <v>0.32994642950790198</v>
      </c>
      <c r="K31" s="114">
        <f>compofiinc!Y23</f>
        <v>0.17440255855726244</v>
      </c>
      <c r="L31" s="114">
        <f>compofiinc!Z23</f>
        <v>5.3890232050734697E-2</v>
      </c>
      <c r="M31" s="114">
        <f>compofiinc!AA23</f>
        <v>5.5053347359650839E-2</v>
      </c>
      <c r="N31" s="114">
        <f>compofiinc!AB23</f>
        <v>2.5145006435758448E-2</v>
      </c>
      <c r="O31" s="114">
        <f>compofiinc!AC23</f>
        <v>2.1454917877255363E-2</v>
      </c>
      <c r="P31" s="685">
        <f>compofiinc!AD23</f>
        <v>0.16396989069448939</v>
      </c>
      <c r="Q31" s="673">
        <f>compofiinc!AE23</f>
        <v>0.15868185076417599</v>
      </c>
      <c r="R31" s="114">
        <f>compofiinc!AF23</f>
        <v>6.7663543454887454E-2</v>
      </c>
      <c r="S31" s="114">
        <f>compofiinc!AG23</f>
        <v>2.7095015101141658E-2</v>
      </c>
      <c r="T31" s="114">
        <f>compofiinc!AH23</f>
        <v>4.1434289221653674E-2</v>
      </c>
      <c r="U31" s="114">
        <f>compofiinc!AI23</f>
        <v>1.2439637842515124E-2</v>
      </c>
      <c r="V31" s="154">
        <f>compofiinc!AJ23</f>
        <v>1.0049148605330139E-2</v>
      </c>
      <c r="X31" s="1044">
        <f t="shared" si="0"/>
        <v>2.6265321252313956E-7</v>
      </c>
      <c r="Y31" s="1044">
        <f t="shared" si="1"/>
        <v>3.6722724018611874E-7</v>
      </c>
      <c r="Z31" s="1044">
        <f t="shared" si="2"/>
        <v>2.1653864794475564E-7</v>
      </c>
    </row>
    <row r="32" spans="1:26" x14ac:dyDescent="0.2">
      <c r="A32" s="115">
        <v>1935</v>
      </c>
      <c r="B32" s="648">
        <f>compofiinc!P24</f>
        <v>0.44493982712429764</v>
      </c>
      <c r="C32" s="656">
        <f>compofiinc!Q24</f>
        <v>0.43392987272768524</v>
      </c>
      <c r="D32" s="503">
        <f>compofiinc!R24</f>
        <v>0.26054286082909595</v>
      </c>
      <c r="E32" s="503">
        <f>compofiinc!S24</f>
        <v>6.8786570087832594E-2</v>
      </c>
      <c r="F32" s="503">
        <f>compofiinc!T24</f>
        <v>5.4383881577872668E-2</v>
      </c>
      <c r="G32" s="503">
        <f>compofiinc!U24</f>
        <v>2.5934390948098868E-2</v>
      </c>
      <c r="H32" s="503">
        <f>compofiinc!V24</f>
        <v>2.4282467995667866E-2</v>
      </c>
      <c r="I32" s="667">
        <f>compofiinc!W24</f>
        <v>0.32284768837368438</v>
      </c>
      <c r="J32" s="673">
        <f>compofiinc!X24</f>
        <v>0.30990185866278103</v>
      </c>
      <c r="K32" s="114">
        <f>compofiinc!Y24</f>
        <v>0.16247660831746891</v>
      </c>
      <c r="L32" s="114">
        <f>compofiinc!Z24</f>
        <v>5.3663866940116031E-2</v>
      </c>
      <c r="M32" s="114">
        <f>compofiinc!AA24</f>
        <v>5.2349120218272788E-2</v>
      </c>
      <c r="N32" s="114">
        <f>compofiinc!AB24</f>
        <v>2.0941132493403188E-2</v>
      </c>
      <c r="O32" s="114">
        <f>compofiinc!AC24</f>
        <v>2.0471456611548079E-2</v>
      </c>
      <c r="P32" s="685">
        <f>compofiinc!AD24</f>
        <v>0.16676285163429341</v>
      </c>
      <c r="Q32" s="673">
        <f>compofiinc!AE24</f>
        <v>0.15628311990462229</v>
      </c>
      <c r="R32" s="114">
        <f>compofiinc!AF24</f>
        <v>6.5247412659214063E-2</v>
      </c>
      <c r="S32" s="114">
        <f>compofiinc!AG24</f>
        <v>2.8724921348118024E-2</v>
      </c>
      <c r="T32" s="114">
        <f>compofiinc!AH24</f>
        <v>4.1631219574258846E-2</v>
      </c>
      <c r="U32" s="114">
        <f>compofiinc!AI24</f>
        <v>1.0631701874054598E-2</v>
      </c>
      <c r="V32" s="154">
        <f>compofiinc!AJ24</f>
        <v>1.0048074886350469E-2</v>
      </c>
      <c r="X32" s="1044">
        <f t="shared" si="0"/>
        <v>-2.9871088270266855E-7</v>
      </c>
      <c r="Y32" s="1044">
        <f t="shared" si="1"/>
        <v>-3.2591802796508307E-7</v>
      </c>
      <c r="Z32" s="1044">
        <f t="shared" si="2"/>
        <v>-2.1043737370544935E-7</v>
      </c>
    </row>
    <row r="33" spans="1:26" x14ac:dyDescent="0.2">
      <c r="A33" s="115">
        <v>1936</v>
      </c>
      <c r="B33" s="648">
        <f>compofiinc!P25</f>
        <v>0.46593775094476259</v>
      </c>
      <c r="C33" s="656">
        <f>compofiinc!Q25</f>
        <v>0.44772366982564021</v>
      </c>
      <c r="D33" s="503">
        <f>compofiinc!R25</f>
        <v>0.25287156714400955</v>
      </c>
      <c r="E33" s="503">
        <f>compofiinc!S25</f>
        <v>7.617191097161026E-2</v>
      </c>
      <c r="F33" s="503">
        <f>compofiinc!T25</f>
        <v>7.0254002402074911E-2</v>
      </c>
      <c r="G33" s="503">
        <f>compofiinc!U25</f>
        <v>2.1030399313220156E-2</v>
      </c>
      <c r="H33" s="503">
        <f>compofiinc!V25</f>
        <v>2.7395922426129919E-2</v>
      </c>
      <c r="I33" s="667">
        <f>compofiinc!W25</f>
        <v>0.34638718695803566</v>
      </c>
      <c r="J33" s="673">
        <f>compofiinc!X25</f>
        <v>0.32654772694179679</v>
      </c>
      <c r="K33" s="114">
        <f>compofiinc!Y25</f>
        <v>0.15684098867058618</v>
      </c>
      <c r="L33" s="114">
        <f>compofiinc!Z25</f>
        <v>6.0399167216692536E-2</v>
      </c>
      <c r="M33" s="114">
        <f>compofiinc!AA25</f>
        <v>7.0247723438118942E-2</v>
      </c>
      <c r="N33" s="114">
        <f>compofiinc!AB25</f>
        <v>1.6366012882739801E-2</v>
      </c>
      <c r="O33" s="114">
        <f>compofiinc!AC25</f>
        <v>2.2693955998540488E-2</v>
      </c>
      <c r="P33" s="685">
        <f>compofiinc!AD25</f>
        <v>0.1928824418021155</v>
      </c>
      <c r="Q33" s="673">
        <f>compofiinc!AE25</f>
        <v>0.1763734217590178</v>
      </c>
      <c r="R33" s="114">
        <f>compofiinc!AF25</f>
        <v>6.3717689113961473E-2</v>
      </c>
      <c r="S33" s="114">
        <f>compofiinc!AG25</f>
        <v>3.3542535846657319E-2</v>
      </c>
      <c r="T33" s="114">
        <f>compofiinc!AH25</f>
        <v>5.9386301254438979E-2</v>
      </c>
      <c r="U33" s="114">
        <f>compofiinc!AI25</f>
        <v>8.4178426578207788E-3</v>
      </c>
      <c r="V33" s="154">
        <f>compofiinc!AJ25</f>
        <v>1.1309135853149065E-2</v>
      </c>
      <c r="X33" s="1044">
        <f t="shared" si="0"/>
        <v>-1.3243140457863678E-7</v>
      </c>
      <c r="Y33" s="1044">
        <f t="shared" si="1"/>
        <v>-1.2126488115396516E-7</v>
      </c>
      <c r="Z33" s="1044">
        <f t="shared" si="2"/>
        <v>-8.2967009812709436E-8</v>
      </c>
    </row>
    <row r="34" spans="1:26" x14ac:dyDescent="0.2">
      <c r="A34" s="115">
        <v>1937</v>
      </c>
      <c r="B34" s="648">
        <f>compofiinc!P26</f>
        <v>0.44231411760580175</v>
      </c>
      <c r="C34" s="656">
        <f>compofiinc!Q26</f>
        <v>0.43347879853345289</v>
      </c>
      <c r="D34" s="503">
        <f>compofiinc!R26</f>
        <v>0.25833493037569244</v>
      </c>
      <c r="E34" s="503">
        <f>compofiinc!S26</f>
        <v>6.8668956095889896E-2</v>
      </c>
      <c r="F34" s="503">
        <f>compofiinc!T26</f>
        <v>6.8262821764897286E-2</v>
      </c>
      <c r="G34" s="503">
        <f>compofiinc!U26</f>
        <v>1.6429118434691584E-2</v>
      </c>
      <c r="H34" s="503">
        <f>compofiinc!V26</f>
        <v>2.1782593501865937E-2</v>
      </c>
      <c r="I34" s="667">
        <f>compofiinc!W26</f>
        <v>0.32268704748036348</v>
      </c>
      <c r="J34" s="673">
        <f>compofiinc!X26</f>
        <v>0.31379274489392162</v>
      </c>
      <c r="K34" s="114">
        <f>compofiinc!Y26</f>
        <v>0.16878869052188925</v>
      </c>
      <c r="L34" s="114">
        <f>compofiinc!Z26</f>
        <v>5.2583760347551793E-2</v>
      </c>
      <c r="M34" s="114">
        <f>compofiinc!AA26</f>
        <v>6.3815649962706861E-2</v>
      </c>
      <c r="N34" s="114">
        <f>compofiinc!AB26</f>
        <v>1.2267394043667933E-2</v>
      </c>
      <c r="O34" s="114">
        <f>compofiinc!AC26</f>
        <v>1.6337089155307984E-2</v>
      </c>
      <c r="P34" s="685">
        <f>compofiinc!AD26</f>
        <v>0.17149341603070709</v>
      </c>
      <c r="Q34" s="673">
        <f>compofiinc!AE26</f>
        <v>0.16450434286791299</v>
      </c>
      <c r="R34" s="114">
        <f>compofiinc!AF26</f>
        <v>5.9665437019117439E-2</v>
      </c>
      <c r="S34" s="114">
        <f>compofiinc!AG26</f>
        <v>3.0302252648208593E-2</v>
      </c>
      <c r="T34" s="114">
        <f>compofiinc!AH26</f>
        <v>5.593931288866974E-2</v>
      </c>
      <c r="U34" s="114">
        <f>compofiinc!AI26</f>
        <v>8.0184790651559902E-3</v>
      </c>
      <c r="V34" s="154">
        <f>compofiinc!AJ26</f>
        <v>1.0578696748244206E-2</v>
      </c>
      <c r="X34" s="1044">
        <f t="shared" si="0"/>
        <v>3.7836041574812462E-7</v>
      </c>
      <c r="Y34" s="1044">
        <f t="shared" si="1"/>
        <v>1.6086279779406465E-7</v>
      </c>
      <c r="Z34" s="1044">
        <f t="shared" si="2"/>
        <v>1.6449851700760243E-7</v>
      </c>
    </row>
    <row r="35" spans="1:26" x14ac:dyDescent="0.2">
      <c r="A35" s="115">
        <v>1938</v>
      </c>
      <c r="B35" s="648">
        <f>compofiinc!P27</f>
        <v>0.44074837570771869</v>
      </c>
      <c r="C35" s="656">
        <f>compofiinc!Q27</f>
        <v>0.43000890492514116</v>
      </c>
      <c r="D35" s="503">
        <f>compofiinc!R27</f>
        <v>0.27128223508385324</v>
      </c>
      <c r="E35" s="503">
        <f>compofiinc!S27</f>
        <v>7.1340969894466713E-2</v>
      </c>
      <c r="F35" s="503">
        <f>compofiinc!T27</f>
        <v>4.9457735297830152E-2</v>
      </c>
      <c r="G35" s="503">
        <f>compofiinc!U27</f>
        <v>1.6776392263432451E-2</v>
      </c>
      <c r="H35" s="503">
        <f>compofiinc!V27</f>
        <v>2.1151572385558638E-2</v>
      </c>
      <c r="I35" s="667">
        <f>compofiinc!W27</f>
        <v>0.31344715447994287</v>
      </c>
      <c r="J35" s="673">
        <f>compofiinc!X27</f>
        <v>0.3018219202539249</v>
      </c>
      <c r="K35" s="114">
        <f>compofiinc!Y27</f>
        <v>0.17570986119978607</v>
      </c>
      <c r="L35" s="114">
        <f>compofiinc!Z27</f>
        <v>5.2399897272022156E-2</v>
      </c>
      <c r="M35" s="114">
        <f>compofiinc!AA27</f>
        <v>4.6197824329937395E-2</v>
      </c>
      <c r="N35" s="114">
        <f>compofiinc!AB27</f>
        <v>1.2198635971721794E-2</v>
      </c>
      <c r="O35" s="114">
        <f>compofiinc!AC27</f>
        <v>1.5315701480457499E-2</v>
      </c>
      <c r="P35" s="685">
        <f>compofiinc!AD27</f>
        <v>0.15754923180145181</v>
      </c>
      <c r="Q35" s="673">
        <f>compofiinc!AE27</f>
        <v>0.1472938302542493</v>
      </c>
      <c r="R35" s="114">
        <f>compofiinc!AF27</f>
        <v>6.2299926744579924E-2</v>
      </c>
      <c r="S35" s="114">
        <f>compofiinc!AG27</f>
        <v>2.9580096332296472E-2</v>
      </c>
      <c r="T35" s="114">
        <f>compofiinc!AH27</f>
        <v>3.8540714825893142E-2</v>
      </c>
      <c r="U35" s="114">
        <f>compofiinc!AI27</f>
        <v>7.5880174434207722E-3</v>
      </c>
      <c r="V35" s="154">
        <f>compofiinc!AJ27</f>
        <v>9.2850749080590003E-3</v>
      </c>
      <c r="X35" s="1044">
        <f t="shared" si="0"/>
        <v>-3.8163916471489756E-17</v>
      </c>
      <c r="Y35" s="1044">
        <f t="shared" si="1"/>
        <v>-1.3877787807814457E-17</v>
      </c>
      <c r="Z35" s="1044">
        <f t="shared" si="2"/>
        <v>0</v>
      </c>
    </row>
    <row r="36" spans="1:26" x14ac:dyDescent="0.2">
      <c r="A36" s="117">
        <v>1939</v>
      </c>
      <c r="B36" s="651">
        <f>compofiinc!P28</f>
        <v>0.4551788564175559</v>
      </c>
      <c r="C36" s="658">
        <f>compofiinc!Q28</f>
        <v>0.4456889817296355</v>
      </c>
      <c r="D36" s="505">
        <f>compofiinc!R28</f>
        <v>0.27816802944696373</v>
      </c>
      <c r="E36" s="505">
        <f>compofiinc!S28</f>
        <v>7.4654740287511706E-2</v>
      </c>
      <c r="F36" s="505">
        <f>compofiinc!T28</f>
        <v>5.7269554686165514E-2</v>
      </c>
      <c r="G36" s="505">
        <f>compofiinc!U28</f>
        <v>1.5121794359533078E-2</v>
      </c>
      <c r="H36" s="505">
        <f>compofiinc!V28</f>
        <v>2.0474862949461527E-2</v>
      </c>
      <c r="I36" s="668">
        <f>compofiinc!W28</f>
        <v>0.32278713247011737</v>
      </c>
      <c r="J36" s="674">
        <f>compofiinc!X28</f>
        <v>0.31286609705834512</v>
      </c>
      <c r="K36" s="116">
        <f>compofiinc!Y28</f>
        <v>0.1763139324181961</v>
      </c>
      <c r="L36" s="116">
        <f>compofiinc!Z28</f>
        <v>5.7430324364015427E-2</v>
      </c>
      <c r="M36" s="116">
        <f>compofiinc!AA28</f>
        <v>5.1854732676856197E-2</v>
      </c>
      <c r="N36" s="116">
        <f>compofiinc!AB28</f>
        <v>1.1589912693263203E-2</v>
      </c>
      <c r="O36" s="116">
        <f>compofiinc!AC28</f>
        <v>1.5677194906014207E-2</v>
      </c>
      <c r="P36" s="686">
        <f>compofiinc!AD28</f>
        <v>0.16175457419534939</v>
      </c>
      <c r="Q36" s="674">
        <f>compofiinc!AE28</f>
        <v>0.1539303595316602</v>
      </c>
      <c r="R36" s="116">
        <f>compofiinc!AF28</f>
        <v>6.0874022457861436E-2</v>
      </c>
      <c r="S36" s="116">
        <f>compofiinc!AG28</f>
        <v>3.2618974406081774E-2</v>
      </c>
      <c r="T36" s="116">
        <f>compofiinc!AH28</f>
        <v>4.3404119979817038E-2</v>
      </c>
      <c r="U36" s="116">
        <f>compofiinc!AI28</f>
        <v>7.305641032768046E-3</v>
      </c>
      <c r="V36" s="156">
        <f>compofiinc!AJ28</f>
        <v>9.7276016551319008E-3</v>
      </c>
      <c r="X36" s="1044">
        <f t="shared" si="0"/>
        <v>-4.8572257327350599E-17</v>
      </c>
      <c r="Y36" s="1044">
        <f t="shared" si="1"/>
        <v>0</v>
      </c>
      <c r="Z36" s="1044">
        <f t="shared" si="2"/>
        <v>0</v>
      </c>
    </row>
    <row r="37" spans="1:26" x14ac:dyDescent="0.2">
      <c r="A37" s="115">
        <v>1940</v>
      </c>
      <c r="B37" s="648">
        <f>compofiinc!P29</f>
        <v>0.45293132429021105</v>
      </c>
      <c r="C37" s="656">
        <f>compofiinc!Q29</f>
        <v>0.44426637504743138</v>
      </c>
      <c r="D37" s="503">
        <f>compofiinc!R29</f>
        <v>0.28158091861961515</v>
      </c>
      <c r="E37" s="503">
        <f>compofiinc!S29</f>
        <v>7.4614561552414235E-2</v>
      </c>
      <c r="F37" s="503">
        <f>compofiinc!T29</f>
        <v>5.6333578924724764E-2</v>
      </c>
      <c r="G37" s="503">
        <f>compofiinc!U29</f>
        <v>1.258031937109479E-2</v>
      </c>
      <c r="H37" s="503">
        <f>compofiinc!V29</f>
        <v>1.9156996579582489E-2</v>
      </c>
      <c r="I37" s="667">
        <f>compofiinc!W29</f>
        <v>0.32222241244305272</v>
      </c>
      <c r="J37" s="673">
        <f>compofiinc!X29</f>
        <v>0.3128814970105353</v>
      </c>
      <c r="K37" s="114">
        <f>compofiinc!Y29</f>
        <v>0.17261479483033265</v>
      </c>
      <c r="L37" s="114">
        <f>compofiinc!Z29</f>
        <v>6.1420964304316927E-2</v>
      </c>
      <c r="M37" s="114">
        <f>compofiinc!AA29</f>
        <v>5.2739686552070432E-2</v>
      </c>
      <c r="N37" s="114">
        <f>compofiinc!AB29</f>
        <v>1.051778320391992E-2</v>
      </c>
      <c r="O37" s="114">
        <f>compofiinc!AC29</f>
        <v>1.5588268119895334E-2</v>
      </c>
      <c r="P37" s="685">
        <f>compofiinc!AD29</f>
        <v>0.16478073729414303</v>
      </c>
      <c r="Q37" s="673">
        <f>compofiinc!AE29</f>
        <v>0.15733988074633878</v>
      </c>
      <c r="R37" s="114">
        <f>compofiinc!AF29</f>
        <v>6.1947719487332409E-2</v>
      </c>
      <c r="S37" s="114">
        <f>compofiinc!AG29</f>
        <v>3.526192092742847E-2</v>
      </c>
      <c r="T37" s="114">
        <f>compofiinc!AH29</f>
        <v>4.3959454584805463E-2</v>
      </c>
      <c r="U37" s="114">
        <f>compofiinc!AI29</f>
        <v>6.4440941488098074E-3</v>
      </c>
      <c r="V37" s="154">
        <f>compofiinc!AJ29</f>
        <v>9.7266915979626264E-3</v>
      </c>
      <c r="X37" s="1044">
        <f t="shared" si="0"/>
        <v>-4.5102810375396984E-17</v>
      </c>
      <c r="Y37" s="1044">
        <f t="shared" si="1"/>
        <v>3.8163916471489756E-17</v>
      </c>
      <c r="Z37" s="1044">
        <f t="shared" si="2"/>
        <v>0</v>
      </c>
    </row>
    <row r="38" spans="1:26" x14ac:dyDescent="0.2">
      <c r="A38" s="115">
        <v>1941</v>
      </c>
      <c r="B38" s="648">
        <f>compofiinc!P30</f>
        <v>0.41930339557276819</v>
      </c>
      <c r="C38" s="656">
        <f>compofiinc!Q30</f>
        <v>0.41019314576353105</v>
      </c>
      <c r="D38" s="503">
        <f>compofiinc!R30</f>
        <v>0.25179913481272664</v>
      </c>
      <c r="E38" s="503">
        <f>compofiinc!S30</f>
        <v>8.593441652534399E-2</v>
      </c>
      <c r="F38" s="503">
        <f>compofiinc!T30</f>
        <v>4.7096912553117591E-2</v>
      </c>
      <c r="G38" s="503">
        <f>compofiinc!U30</f>
        <v>9.3991384903775368E-3</v>
      </c>
      <c r="H38" s="503">
        <f>compofiinc!V30</f>
        <v>1.5963543381965171E-2</v>
      </c>
      <c r="I38" s="667">
        <f>compofiinc!W30</f>
        <v>0.29991932935441878</v>
      </c>
      <c r="J38" s="673">
        <f>compofiinc!X30</f>
        <v>0.29017206118853361</v>
      </c>
      <c r="K38" s="114">
        <f>compofiinc!Y30</f>
        <v>0.15133854630217711</v>
      </c>
      <c r="L38" s="114">
        <f>compofiinc!Z30</f>
        <v>7.1653188914283725E-2</v>
      </c>
      <c r="M38" s="114">
        <f>compofiinc!AA30</f>
        <v>4.5407290203931611E-2</v>
      </c>
      <c r="N38" s="114">
        <f>compofiinc!AB30</f>
        <v>8.1726895917626254E-3</v>
      </c>
      <c r="O38" s="114">
        <f>compofiinc!AC30</f>
        <v>1.3600346176378557E-2</v>
      </c>
      <c r="P38" s="685">
        <f>compofiinc!AD30</f>
        <v>0.15785567024243188</v>
      </c>
      <c r="Q38" s="673">
        <f>compofiinc!AE30</f>
        <v>0.1500797837799672</v>
      </c>
      <c r="R38" s="114">
        <f>compofiinc!AF30</f>
        <v>5.7560034354647988E-2</v>
      </c>
      <c r="S38" s="114">
        <f>compofiinc!AG30</f>
        <v>4.3364444152882951E-2</v>
      </c>
      <c r="T38" s="114">
        <f>compofiinc!AH30</f>
        <v>3.6457840776780819E-2</v>
      </c>
      <c r="U38" s="114">
        <f>compofiinc!AI30</f>
        <v>4.7302200683803381E-3</v>
      </c>
      <c r="V38" s="154">
        <f>compofiinc!AJ30</f>
        <v>7.9672444272751008E-3</v>
      </c>
      <c r="X38" s="1044">
        <f t="shared" si="0"/>
        <v>1.1796119636642288E-16</v>
      </c>
      <c r="Y38" s="1044">
        <f t="shared" si="1"/>
        <v>0</v>
      </c>
      <c r="Z38" s="1044">
        <f t="shared" si="2"/>
        <v>0</v>
      </c>
    </row>
    <row r="39" spans="1:26" x14ac:dyDescent="0.2">
      <c r="A39" s="115">
        <v>1942</v>
      </c>
      <c r="B39" s="648">
        <f>compofiinc!P31</f>
        <v>0.36127862667023725</v>
      </c>
      <c r="C39" s="656">
        <f>compofiinc!Q31</f>
        <v>0.35494183119366485</v>
      </c>
      <c r="D39" s="503">
        <f>compofiinc!R31</f>
        <v>0.21345734649961565</v>
      </c>
      <c r="E39" s="503">
        <f>compofiinc!S31</f>
        <v>9.0111925106767021E-2</v>
      </c>
      <c r="F39" s="503">
        <f>compofiinc!T31</f>
        <v>3.1660210509634856E-2</v>
      </c>
      <c r="G39" s="503">
        <f>compofiinc!U31</f>
        <v>6.428605591363803E-3</v>
      </c>
      <c r="H39" s="503">
        <f>compofiinc!V31</f>
        <v>1.3283743486283427E-2</v>
      </c>
      <c r="I39" s="667">
        <f>compofiinc!W31</f>
        <v>0.25802954757783569</v>
      </c>
      <c r="J39" s="673">
        <f>compofiinc!X31</f>
        <v>0.25107398225662392</v>
      </c>
      <c r="K39" s="114">
        <f>compofiinc!Y31</f>
        <v>0.1305216893348079</v>
      </c>
      <c r="L39" s="114">
        <f>compofiinc!Z31</f>
        <v>7.5031204884430339E-2</v>
      </c>
      <c r="M39" s="114">
        <f>compofiinc!AA31</f>
        <v>2.9661876537640613E-2</v>
      </c>
      <c r="N39" s="114">
        <f>compofiinc!AB31</f>
        <v>5.7251480566014477E-3</v>
      </c>
      <c r="O39" s="114">
        <f>compofiinc!AC31</f>
        <v>1.0134063443143613E-2</v>
      </c>
      <c r="P39" s="685">
        <f>compofiinc!AD31</f>
        <v>0.13428668320893031</v>
      </c>
      <c r="Q39" s="673">
        <f>compofiinc!AE31</f>
        <v>0.12905441063638759</v>
      </c>
      <c r="R39" s="114">
        <f>compofiinc!AF31</f>
        <v>4.6086087145639137E-2</v>
      </c>
      <c r="S39" s="114">
        <f>compofiinc!AG31</f>
        <v>4.8732582689366755E-2</v>
      </c>
      <c r="T39" s="114">
        <f>compofiinc!AH31</f>
        <v>2.4529896340524795E-2</v>
      </c>
      <c r="U39" s="114">
        <f>compofiinc!AI31</f>
        <v>3.6138853147487195E-3</v>
      </c>
      <c r="V39" s="154">
        <f>compofiinc!AJ31</f>
        <v>6.0919591461081881E-3</v>
      </c>
      <c r="X39" s="1044">
        <f t="shared" si="0"/>
        <v>9.3675067702747583E-17</v>
      </c>
      <c r="Y39" s="1044">
        <f t="shared" si="1"/>
        <v>0</v>
      </c>
      <c r="Z39" s="1044">
        <f t="shared" si="2"/>
        <v>0</v>
      </c>
    </row>
    <row r="40" spans="1:26" x14ac:dyDescent="0.2">
      <c r="A40" s="115">
        <v>1943</v>
      </c>
      <c r="B40" s="648">
        <f>compofiinc!P32</f>
        <v>0.33689902114938231</v>
      </c>
      <c r="C40" s="656">
        <f>compofiinc!Q32</f>
        <v>0.32669923198876605</v>
      </c>
      <c r="D40" s="503">
        <f>compofiinc!R32</f>
        <v>0.18624420227563573</v>
      </c>
      <c r="E40" s="503">
        <f>compofiinc!S32</f>
        <v>9.8137594605252551E-2</v>
      </c>
      <c r="F40" s="503">
        <f>compofiinc!T32</f>
        <v>2.5808201644325502E-2</v>
      </c>
      <c r="G40" s="503">
        <f>compofiinc!U32</f>
        <v>5.1387121702606356E-3</v>
      </c>
      <c r="H40" s="503">
        <f>compofiinc!V32</f>
        <v>1.1370521293291682E-2</v>
      </c>
      <c r="I40" s="667">
        <f>compofiinc!W32</f>
        <v>0.24082598448911308</v>
      </c>
      <c r="J40" s="673">
        <f>compofiinc!X32</f>
        <v>0.23020762263415889</v>
      </c>
      <c r="K40" s="114">
        <f>compofiinc!Y32</f>
        <v>0.10977193084410479</v>
      </c>
      <c r="L40" s="114">
        <f>compofiinc!Z32</f>
        <v>8.3274343191294217E-2</v>
      </c>
      <c r="M40" s="114">
        <f>compofiinc!AA32</f>
        <v>2.4287837020616963E-2</v>
      </c>
      <c r="N40" s="114">
        <f>compofiinc!AB32</f>
        <v>4.5630197782423323E-3</v>
      </c>
      <c r="O40" s="114">
        <f>compofiinc!AC32</f>
        <v>8.3104917999005622E-3</v>
      </c>
      <c r="P40" s="685">
        <f>compofiinc!AD32</f>
        <v>0.12309474270890661</v>
      </c>
      <c r="Q40" s="673">
        <f>compofiinc!AE32</f>
        <v>0.114846537213808</v>
      </c>
      <c r="R40" s="114">
        <f>compofiinc!AF32</f>
        <v>3.4456458628589079E-2</v>
      </c>
      <c r="S40" s="114">
        <f>compofiinc!AG32</f>
        <v>5.3473957327251471E-2</v>
      </c>
      <c r="T40" s="114">
        <f>compofiinc!AH32</f>
        <v>1.9345787546405504E-2</v>
      </c>
      <c r="U40" s="114">
        <f>compofiinc!AI32</f>
        <v>2.896467707328162E-3</v>
      </c>
      <c r="V40" s="154">
        <f>compofiinc!AJ32</f>
        <v>4.6738660042337857E-3</v>
      </c>
      <c r="X40" s="1044">
        <f t="shared" si="0"/>
        <v>-5.7245874707234634E-17</v>
      </c>
      <c r="Y40" s="1044">
        <f t="shared" si="1"/>
        <v>2.7755575615628914E-17</v>
      </c>
      <c r="Z40" s="1044">
        <f t="shared" si="2"/>
        <v>0</v>
      </c>
    </row>
    <row r="41" spans="1:26" x14ac:dyDescent="0.2">
      <c r="A41" s="115">
        <v>1944</v>
      </c>
      <c r="B41" s="648">
        <f>compofiinc!P33</f>
        <v>0.32512530985454757</v>
      </c>
      <c r="C41" s="656">
        <f>compofiinc!Q33</f>
        <v>0.31548869949228209</v>
      </c>
      <c r="D41" s="503">
        <f>compofiinc!R33</f>
        <v>0.19261649589755697</v>
      </c>
      <c r="E41" s="503">
        <f>compofiinc!S33</f>
        <v>8.7057328547984536E-2</v>
      </c>
      <c r="F41" s="503">
        <f>compofiinc!T33</f>
        <v>2.1682645919632502E-2</v>
      </c>
      <c r="G41" s="503">
        <f>compofiinc!U33</f>
        <v>4.8526630177850149E-3</v>
      </c>
      <c r="H41" s="503">
        <f>compofiinc!V33</f>
        <v>9.2757246814427624E-3</v>
      </c>
      <c r="I41" s="667">
        <f>compofiinc!W33</f>
        <v>0.22765102190252962</v>
      </c>
      <c r="J41" s="673">
        <f>compofiinc!X33</f>
        <v>0.21758283883058169</v>
      </c>
      <c r="K41" s="114">
        <f>compofiinc!Y33</f>
        <v>0.10634935056087587</v>
      </c>
      <c r="L41" s="114">
        <f>compofiinc!Z33</f>
        <v>7.8326746235120301E-2</v>
      </c>
      <c r="M41" s="114">
        <f>compofiinc!AA33</f>
        <v>2.0938422024241399E-2</v>
      </c>
      <c r="N41" s="114">
        <f>compofiinc!AB33</f>
        <v>4.1974583176257142E-3</v>
      </c>
      <c r="O41" s="114">
        <f>compofiinc!AC33</f>
        <v>7.7671614629154558E-3</v>
      </c>
      <c r="P41" s="685">
        <f>compofiinc!AD33</f>
        <v>0.1128093433718807</v>
      </c>
      <c r="Q41" s="673">
        <f>compofiinc!AE33</f>
        <v>0.1053867000025793</v>
      </c>
      <c r="R41" s="114">
        <f>compofiinc!AF33</f>
        <v>3.2455906753674928E-2</v>
      </c>
      <c r="S41" s="114">
        <f>compofiinc!AG33</f>
        <v>4.9324841908998364E-2</v>
      </c>
      <c r="T41" s="114">
        <f>compofiinc!AH33</f>
        <v>1.6567956655528602E-2</v>
      </c>
      <c r="U41" s="114">
        <f>compofiinc!AI33</f>
        <v>2.5670910349280315E-3</v>
      </c>
      <c r="V41" s="154">
        <f>compofiinc!AJ33</f>
        <v>4.4672013944348802E-3</v>
      </c>
      <c r="X41" s="1044">
        <f t="shared" si="0"/>
        <v>3.8414278802998553E-6</v>
      </c>
      <c r="Y41" s="1044">
        <f t="shared" si="1"/>
        <v>3.7002298029489497E-6</v>
      </c>
      <c r="Z41" s="1044">
        <f t="shared" si="2"/>
        <v>3.7022550144856156E-6</v>
      </c>
    </row>
    <row r="42" spans="1:26" x14ac:dyDescent="0.2">
      <c r="A42" s="115">
        <v>1945</v>
      </c>
      <c r="B42" s="648">
        <f>compofiinc!P34</f>
        <v>0.34423310442267135</v>
      </c>
      <c r="C42" s="656">
        <f>compofiinc!Q34</f>
        <v>0.32644588706207495</v>
      </c>
      <c r="D42" s="503">
        <f>compofiinc!R34</f>
        <v>0.18733748545265536</v>
      </c>
      <c r="E42" s="503">
        <f>compofiinc!S34</f>
        <v>0.10203799256734787</v>
      </c>
      <c r="F42" s="503">
        <f>compofiinc!T34</f>
        <v>2.2229011181202133E-2</v>
      </c>
      <c r="G42" s="503">
        <f>compofiinc!U34</f>
        <v>5.0168497250493759E-3</v>
      </c>
      <c r="H42" s="503">
        <f>compofiinc!V34</f>
        <v>9.8245320958588057E-3</v>
      </c>
      <c r="I42" s="667">
        <f>compofiinc!W34</f>
        <v>0.247945827268267</v>
      </c>
      <c r="J42" s="673">
        <f>compofiinc!X34</f>
        <v>0.22903431644415392</v>
      </c>
      <c r="K42" s="114">
        <f>compofiinc!Y34</f>
        <v>0.10356018527181964</v>
      </c>
      <c r="L42" s="114">
        <f>compofiinc!Z34</f>
        <v>9.115028485227325E-2</v>
      </c>
      <c r="M42" s="114">
        <f>compofiinc!AA34</f>
        <v>2.1635852683269511E-2</v>
      </c>
      <c r="N42" s="114">
        <f>compofiinc!AB34</f>
        <v>4.4189095337848917E-3</v>
      </c>
      <c r="O42" s="114">
        <f>compofiinc!AC34</f>
        <v>8.2690806397558297E-3</v>
      </c>
      <c r="P42" s="685">
        <f>compofiinc!AD34</f>
        <v>0.1251579109368974</v>
      </c>
      <c r="Q42" s="673">
        <f>compofiinc!AE34</f>
        <v>0.1107119394880994</v>
      </c>
      <c r="R42" s="114">
        <f>compofiinc!AF34</f>
        <v>3.2855682861737324E-2</v>
      </c>
      <c r="S42" s="114">
        <f>compofiinc!AG34</f>
        <v>5.3913551768160831E-2</v>
      </c>
      <c r="T42" s="114">
        <f>compofiinc!AH34</f>
        <v>1.6580649781938482E-2</v>
      </c>
      <c r="U42" s="114">
        <f>compofiinc!AI34</f>
        <v>2.7099553490683931E-3</v>
      </c>
      <c r="V42" s="154">
        <f>compofiinc!AJ34</f>
        <v>4.6520321716793716E-3</v>
      </c>
      <c r="X42" s="1044">
        <f t="shared" si="0"/>
        <v>1.6039961405964198E-8</v>
      </c>
      <c r="Y42" s="1044">
        <f t="shared" si="1"/>
        <v>3.4632508198045864E-9</v>
      </c>
      <c r="Z42" s="1044">
        <f t="shared" si="2"/>
        <v>6.7555515008421718E-8</v>
      </c>
    </row>
    <row r="43" spans="1:26" x14ac:dyDescent="0.2">
      <c r="A43" s="115">
        <v>1946</v>
      </c>
      <c r="B43" s="648">
        <f>compofiinc!P35</f>
        <v>0.36699551227328814</v>
      </c>
      <c r="C43" s="656">
        <f>compofiinc!Q35</f>
        <v>0.34616394068930384</v>
      </c>
      <c r="D43" s="503">
        <f>compofiinc!R35</f>
        <v>0.18682959715164618</v>
      </c>
      <c r="E43" s="503">
        <f>compofiinc!S35</f>
        <v>0.11615342898979557</v>
      </c>
      <c r="F43" s="503">
        <f>compofiinc!T35</f>
        <v>2.7149741164094559E-2</v>
      </c>
      <c r="G43" s="503">
        <f>compofiinc!U35</f>
        <v>5.2524074396675096E-3</v>
      </c>
      <c r="H43" s="503">
        <f>compofiinc!V35</f>
        <v>1.0779494263092673E-2</v>
      </c>
      <c r="I43" s="667">
        <f>compofiinc!W35</f>
        <v>0.26765386402673913</v>
      </c>
      <c r="J43" s="673">
        <f>compofiinc!X35</f>
        <v>0.24657740220126542</v>
      </c>
      <c r="K43" s="114">
        <f>compofiinc!Y35</f>
        <v>0.10691718858716882</v>
      </c>
      <c r="L43" s="114">
        <f>compofiinc!Z35</f>
        <v>0.10009617627193228</v>
      </c>
      <c r="M43" s="114">
        <f>compofiinc!AA35</f>
        <v>2.5913237558626543E-2</v>
      </c>
      <c r="N43" s="114">
        <f>compofiinc!AB35</f>
        <v>4.6653599795378597E-3</v>
      </c>
      <c r="O43" s="114">
        <f>compofiinc!AC35</f>
        <v>8.9861693908423711E-3</v>
      </c>
      <c r="P43" s="685">
        <f>compofiinc!AD35</f>
        <v>0.1327705253334413</v>
      </c>
      <c r="Q43" s="673">
        <f>compofiinc!AE35</f>
        <v>0.1176242577054763</v>
      </c>
      <c r="R43" s="114">
        <f>compofiinc!AF35</f>
        <v>3.7065372905357413E-2</v>
      </c>
      <c r="S43" s="114">
        <f>compofiinc!AG35</f>
        <v>5.3213963663075063E-2</v>
      </c>
      <c r="T43" s="114">
        <f>compofiinc!AH35</f>
        <v>1.9571304602638787E-2</v>
      </c>
      <c r="U43" s="114">
        <f>compofiinc!AI35</f>
        <v>2.7966227667866094E-3</v>
      </c>
      <c r="V43" s="154">
        <f>compofiinc!AJ35</f>
        <v>4.9788991552134126E-3</v>
      </c>
      <c r="X43" s="1044">
        <f t="shared" si="0"/>
        <v>-7.2831899265192457E-7</v>
      </c>
      <c r="Y43" s="1044">
        <f t="shared" si="1"/>
        <v>-7.295868424666424E-7</v>
      </c>
      <c r="Z43" s="1044">
        <f t="shared" si="2"/>
        <v>-1.9053875949873178E-6</v>
      </c>
    </row>
    <row r="44" spans="1:26" x14ac:dyDescent="0.2">
      <c r="A44" s="115">
        <v>1947</v>
      </c>
      <c r="B44" s="648">
        <f>compofiinc!P36</f>
        <v>0.34347880643880307</v>
      </c>
      <c r="C44" s="656">
        <f>compofiinc!Q36</f>
        <v>0.33017177593435576</v>
      </c>
      <c r="D44" s="503">
        <f>compofiinc!R36</f>
        <v>0.18633000308829792</v>
      </c>
      <c r="E44" s="503">
        <f>compofiinc!S36</f>
        <v>0.10001306270671673</v>
      </c>
      <c r="F44" s="503">
        <f>compofiinc!T36</f>
        <v>2.8193774778383487E-2</v>
      </c>
      <c r="G44" s="503">
        <f>compofiinc!U36</f>
        <v>4.6448721850809163E-3</v>
      </c>
      <c r="H44" s="503">
        <f>compofiinc!V36</f>
        <v>1.0989967354563727E-2</v>
      </c>
      <c r="I44" s="667">
        <f>compofiinc!W36</f>
        <v>0.246782759044961</v>
      </c>
      <c r="J44" s="673">
        <f>compofiinc!X36</f>
        <v>0.2329946264784413</v>
      </c>
      <c r="K44" s="114">
        <f>compofiinc!Y36</f>
        <v>0.10700554431116834</v>
      </c>
      <c r="L44" s="114">
        <f>compofiinc!Z36</f>
        <v>8.5337283695686036E-2</v>
      </c>
      <c r="M44" s="114">
        <f>compofiinc!AA36</f>
        <v>2.7239511052554864E-2</v>
      </c>
      <c r="N44" s="114">
        <f>compofiinc!AB36</f>
        <v>4.1201043369470895E-3</v>
      </c>
      <c r="O44" s="114">
        <f>compofiinc!AC36</f>
        <v>9.2921058123427661E-3</v>
      </c>
      <c r="P44" s="685">
        <f>compofiinc!AD36</f>
        <v>0.11955055203166751</v>
      </c>
      <c r="Q44" s="673">
        <f>compofiinc!AE36</f>
        <v>0.10953835923874261</v>
      </c>
      <c r="R44" s="114">
        <f>compofiinc!AF36</f>
        <v>3.7683124110437297E-2</v>
      </c>
      <c r="S44" s="114">
        <f>compofiinc!AG36</f>
        <v>4.3140726470419076E-2</v>
      </c>
      <c r="T44" s="114">
        <f>compofiinc!AH36</f>
        <v>2.1042369369740781E-2</v>
      </c>
      <c r="U44" s="114">
        <f>compofiinc!AI36</f>
        <v>2.4429359188728478E-3</v>
      </c>
      <c r="V44" s="154">
        <f>compofiinc!AJ36</f>
        <v>5.2291686185848138E-3</v>
      </c>
      <c r="X44" s="1044">
        <f t="shared" si="0"/>
        <v>9.5821312983204732E-8</v>
      </c>
      <c r="Y44" s="1044">
        <f t="shared" si="1"/>
        <v>7.7269742191493629E-8</v>
      </c>
      <c r="Z44" s="1044">
        <f t="shared" si="2"/>
        <v>3.475068779523055E-8</v>
      </c>
    </row>
    <row r="45" spans="1:26" x14ac:dyDescent="0.2">
      <c r="A45" s="115">
        <v>1948</v>
      </c>
      <c r="B45" s="648">
        <f>compofiinc!P37</f>
        <v>0.35013508333029786</v>
      </c>
      <c r="C45" s="656">
        <f>compofiinc!Q37</f>
        <v>0.33720637645202806</v>
      </c>
      <c r="D45" s="503">
        <f>compofiinc!R37</f>
        <v>0.20118663253068153</v>
      </c>
      <c r="E45" s="503">
        <f>compofiinc!S37</f>
        <v>9.1195758783392283E-2</v>
      </c>
      <c r="F45" s="503">
        <f>compofiinc!T37</f>
        <v>2.9059880260112744E-2</v>
      </c>
      <c r="G45" s="503">
        <f>compofiinc!U37</f>
        <v>4.6812284010148784E-3</v>
      </c>
      <c r="H45" s="503">
        <f>compofiinc!V37</f>
        <v>1.1091727470362547E-2</v>
      </c>
      <c r="I45" s="667">
        <f>compofiinc!W37</f>
        <v>0.25055218389699002</v>
      </c>
      <c r="J45" s="673">
        <f>compofiinc!X37</f>
        <v>0.23695979226593739</v>
      </c>
      <c r="K45" s="114">
        <f>compofiinc!Y37</f>
        <v>0.11625884970555389</v>
      </c>
      <c r="L45" s="114">
        <f>compofiinc!Z37</f>
        <v>7.9034056797939664E-2</v>
      </c>
      <c r="M45" s="114">
        <f>compofiinc!AA37</f>
        <v>2.8201602561898402E-2</v>
      </c>
      <c r="N45" s="114">
        <f>compofiinc!AB37</f>
        <v>4.0910444751264558E-3</v>
      </c>
      <c r="O45" s="114">
        <f>compofiinc!AC37</f>
        <v>9.3831682176458917E-3</v>
      </c>
      <c r="P45" s="685">
        <f>compofiinc!AD37</f>
        <v>0.12242600017043</v>
      </c>
      <c r="Q45" s="673">
        <f>compofiinc!AE37</f>
        <v>0.1126987247414394</v>
      </c>
      <c r="R45" s="114">
        <f>compofiinc!AF37</f>
        <v>3.9596960086702451E-2</v>
      </c>
      <c r="S45" s="114">
        <f>compofiinc!AG37</f>
        <v>4.2428308670555082E-2</v>
      </c>
      <c r="T45" s="114">
        <f>compofiinc!AH37</f>
        <v>2.2632024294413383E-2</v>
      </c>
      <c r="U45" s="114">
        <f>compofiinc!AI37</f>
        <v>2.4949779952046932E-3</v>
      </c>
      <c r="V45" s="154">
        <f>compofiinc!AJ37</f>
        <v>5.549144364509373E-3</v>
      </c>
      <c r="X45" s="1044">
        <f t="shared" si="0"/>
        <v>-8.850993535926624E-6</v>
      </c>
      <c r="Y45" s="1044">
        <f t="shared" si="1"/>
        <v>-8.9294922269184812E-6</v>
      </c>
      <c r="Z45" s="1044">
        <f t="shared" si="2"/>
        <v>-2.6906699455864908E-6</v>
      </c>
    </row>
    <row r="46" spans="1:26" x14ac:dyDescent="0.2">
      <c r="A46" s="115">
        <v>1949</v>
      </c>
      <c r="B46" s="648">
        <f>compofiinc!P38</f>
        <v>0.34750996242854648</v>
      </c>
      <c r="C46" s="656">
        <f>compofiinc!Q38</f>
        <v>0.33763098095195454</v>
      </c>
      <c r="D46" s="503">
        <f>compofiinc!R38</f>
        <v>0.21242853501658043</v>
      </c>
      <c r="E46" s="503">
        <f>compofiinc!S38</f>
        <v>7.788776326560394E-2</v>
      </c>
      <c r="F46" s="503">
        <f>compofiinc!T38</f>
        <v>2.9965713612800149E-2</v>
      </c>
      <c r="G46" s="503">
        <f>compofiinc!U38</f>
        <v>5.259814110761608E-3</v>
      </c>
      <c r="H46" s="503">
        <f>compofiinc!V38</f>
        <v>1.2095333556806E-2</v>
      </c>
      <c r="I46" s="667">
        <f>compofiinc!W38</f>
        <v>0.2450541024555678</v>
      </c>
      <c r="J46" s="673">
        <f>compofiinc!X38</f>
        <v>0.23461915111456019</v>
      </c>
      <c r="K46" s="114">
        <f>compofiinc!Y38</f>
        <v>0.12440953929340831</v>
      </c>
      <c r="L46" s="114">
        <f>compofiinc!Z38</f>
        <v>6.6840336105550291E-2</v>
      </c>
      <c r="M46" s="114">
        <f>compofiinc!AA38</f>
        <v>2.881535667851004E-2</v>
      </c>
      <c r="N46" s="114">
        <f>compofiinc!AB38</f>
        <v>4.4167500699963383E-3</v>
      </c>
      <c r="O46" s="114">
        <f>compofiinc!AC38</f>
        <v>1.0143393647127789E-2</v>
      </c>
      <c r="P46" s="685">
        <f>compofiinc!AD38</f>
        <v>0.11726960080682741</v>
      </c>
      <c r="Q46" s="673">
        <f>compofiinc!AE38</f>
        <v>0.10946064706587989</v>
      </c>
      <c r="R46" s="114">
        <f>compofiinc!AF38</f>
        <v>4.1141112626846381E-2</v>
      </c>
      <c r="S46" s="114">
        <f>compofiinc!AG38</f>
        <v>3.6476474382519844E-2</v>
      </c>
      <c r="T46" s="114">
        <f>compofiinc!AH38</f>
        <v>2.3143000311455851E-2</v>
      </c>
      <c r="U46" s="114">
        <f>compofiinc!AI38</f>
        <v>2.7163152857674747E-3</v>
      </c>
      <c r="V46" s="154">
        <f>compofiinc!AJ38</f>
        <v>5.9837340952877127E-3</v>
      </c>
      <c r="X46" s="1044">
        <f t="shared" si="0"/>
        <v>-6.1786105975906308E-6</v>
      </c>
      <c r="Y46" s="1044">
        <f t="shared" si="1"/>
        <v>-6.2246800325779783E-6</v>
      </c>
      <c r="Z46" s="1044">
        <f t="shared" si="2"/>
        <v>1.0364002637000547E-8</v>
      </c>
    </row>
    <row r="47" spans="1:26" x14ac:dyDescent="0.2">
      <c r="A47" s="119">
        <v>1950</v>
      </c>
      <c r="B47" s="652">
        <f>compofiinc!P39</f>
        <v>0.35563366960951426</v>
      </c>
      <c r="C47" s="659">
        <f>compofiinc!Q39</f>
        <v>0.33871100610399119</v>
      </c>
      <c r="D47" s="507">
        <f>compofiinc!R39</f>
        <v>0.21370042007863166</v>
      </c>
      <c r="E47" s="507">
        <f>compofiinc!S39</f>
        <v>7.792286718741534E-2</v>
      </c>
      <c r="F47" s="507">
        <f>compofiinc!T39</f>
        <v>2.9984775728144689E-2</v>
      </c>
      <c r="G47" s="507">
        <f>compofiinc!U39</f>
        <v>5.1752226438281403E-3</v>
      </c>
      <c r="H47" s="507">
        <f>compofiinc!V39</f>
        <v>1.193087016455544E-2</v>
      </c>
      <c r="I47" s="669">
        <f>compofiinc!W39</f>
        <v>0.25533443184458782</v>
      </c>
      <c r="J47" s="675">
        <f>compofiinc!X39</f>
        <v>0.23871289592585629</v>
      </c>
      <c r="K47" s="118">
        <f>compofiinc!Y39</f>
        <v>0.12582130162802188</v>
      </c>
      <c r="L47" s="118">
        <f>compofiinc!Z39</f>
        <v>6.8735807184422903E-2</v>
      </c>
      <c r="M47" s="118">
        <f>compofiinc!AA39</f>
        <v>2.9445599859687668E-2</v>
      </c>
      <c r="N47" s="118">
        <f>compofiinc!AB39</f>
        <v>4.5012019593214901E-3</v>
      </c>
      <c r="O47" s="118">
        <f>compofiinc!AC39</f>
        <v>1.0212211697785767E-2</v>
      </c>
      <c r="P47" s="687">
        <f>compofiinc!AD39</f>
        <v>0.1281953503997858</v>
      </c>
      <c r="Q47" s="675">
        <f>compofiinc!AE39</f>
        <v>0.11360065498282969</v>
      </c>
      <c r="R47" s="118">
        <f>compofiinc!AF39</f>
        <v>4.0867635412768902E-2</v>
      </c>
      <c r="S47" s="118">
        <f>compofiinc!AG39</f>
        <v>3.9291546337347411E-2</v>
      </c>
      <c r="T47" s="118">
        <f>compofiinc!AH39</f>
        <v>2.4373768823431771E-2</v>
      </c>
      <c r="U47" s="118">
        <f>compofiinc!AI39</f>
        <v>2.8079889215176061E-3</v>
      </c>
      <c r="V47" s="158">
        <f>compofiinc!AJ39</f>
        <v>6.2597099114225663E-3</v>
      </c>
      <c r="X47" s="1044">
        <f t="shared" si="0"/>
        <v>-3.1496985840821085E-6</v>
      </c>
      <c r="Y47" s="1044">
        <f t="shared" si="1"/>
        <v>-3.2264033834206868E-6</v>
      </c>
      <c r="Z47" s="1044">
        <f t="shared" si="2"/>
        <v>5.5763414320147975E-9</v>
      </c>
    </row>
    <row r="48" spans="1:26" x14ac:dyDescent="0.2">
      <c r="A48" s="115">
        <v>1951</v>
      </c>
      <c r="B48" s="648">
        <f>compofiinc!P40</f>
        <v>0.34217551487253894</v>
      </c>
      <c r="C48" s="656">
        <f>compofiinc!Q40</f>
        <v>0.32819965101679388</v>
      </c>
      <c r="D48" s="503">
        <f>compofiinc!R40</f>
        <v>0.21015410141948709</v>
      </c>
      <c r="E48" s="503">
        <f>compofiinc!S40</f>
        <v>7.3733495063701082E-2</v>
      </c>
      <c r="F48" s="503">
        <f>compofiinc!T40</f>
        <v>2.8378164815186634E-2</v>
      </c>
      <c r="G48" s="503">
        <f>compofiinc!U40</f>
        <v>4.8114972811010258E-3</v>
      </c>
      <c r="H48" s="503">
        <f>compofiinc!V40</f>
        <v>1.1122392437318031E-2</v>
      </c>
      <c r="I48" s="667">
        <f>compofiinc!W40</f>
        <v>0.24200970415465331</v>
      </c>
      <c r="J48" s="673">
        <f>compofiinc!X40</f>
        <v>0.22670164315122829</v>
      </c>
      <c r="K48" s="114">
        <f>compofiinc!Y40</f>
        <v>0.12099995041266538</v>
      </c>
      <c r="L48" s="114">
        <f>compofiinc!Z40</f>
        <v>6.4616017110408958E-2</v>
      </c>
      <c r="M48" s="114">
        <f>compofiinc!AA40</f>
        <v>2.7502169265761808E-2</v>
      </c>
      <c r="N48" s="114">
        <f>compofiinc!AB40</f>
        <v>4.1924380191054504E-3</v>
      </c>
      <c r="O48" s="114">
        <f>compofiinc!AC40</f>
        <v>9.3910683432866984E-3</v>
      </c>
      <c r="P48" s="685">
        <f>compofiinc!AD40</f>
        <v>0.117871051449221</v>
      </c>
      <c r="Q48" s="673">
        <f>compofiinc!AE40</f>
        <v>0.1051833555571898</v>
      </c>
      <c r="R48" s="114">
        <f>compofiinc!AF40</f>
        <v>3.8992496239069682E-2</v>
      </c>
      <c r="S48" s="114">
        <f>compofiinc!AG40</f>
        <v>3.618389302471884E-2</v>
      </c>
      <c r="T48" s="114">
        <f>compofiinc!AH40</f>
        <v>2.1935643024017223E-2</v>
      </c>
      <c r="U48" s="114">
        <f>compofiinc!AI40</f>
        <v>2.477487560610532E-3</v>
      </c>
      <c r="V48" s="154">
        <f>compofiinc!AJ40</f>
        <v>5.593835708773533E-3</v>
      </c>
      <c r="X48" s="1044">
        <f t="shared" si="0"/>
        <v>1.3877787807814457E-17</v>
      </c>
      <c r="Y48" s="1044">
        <f t="shared" si="1"/>
        <v>0</v>
      </c>
      <c r="Z48" s="1044">
        <f t="shared" si="2"/>
        <v>-1.0408340855860843E-17</v>
      </c>
    </row>
    <row r="49" spans="1:26" x14ac:dyDescent="0.2">
      <c r="A49" s="115">
        <v>1952</v>
      </c>
      <c r="B49" s="648">
        <f>compofiinc!P41</f>
        <v>0.33211509029250325</v>
      </c>
      <c r="C49" s="656">
        <f>compofiinc!Q41</f>
        <v>0.32073962097575531</v>
      </c>
      <c r="D49" s="503">
        <f>compofiinc!R41</f>
        <v>0.21084007518216</v>
      </c>
      <c r="E49" s="503">
        <f>compofiinc!S41</f>
        <v>6.9259577505700068E-2</v>
      </c>
      <c r="F49" s="503">
        <f>compofiinc!T41</f>
        <v>2.5677803925452991E-2</v>
      </c>
      <c r="G49" s="503">
        <f>compofiinc!U41</f>
        <v>4.7100963829370844E-3</v>
      </c>
      <c r="H49" s="503">
        <f>compofiinc!V41</f>
        <v>1.0252067979505159E-2</v>
      </c>
      <c r="I49" s="667">
        <f>compofiinc!W41</f>
        <v>0.23069043123149091</v>
      </c>
      <c r="J49" s="673">
        <f>compofiinc!X41</f>
        <v>0.2184689032781888</v>
      </c>
      <c r="K49" s="114">
        <f>compofiinc!Y41</f>
        <v>0.12175299563809171</v>
      </c>
      <c r="L49" s="114">
        <f>compofiinc!Z41</f>
        <v>5.9641672533639792E-2</v>
      </c>
      <c r="M49" s="114">
        <f>compofiinc!AA41</f>
        <v>2.4412978087445608E-2</v>
      </c>
      <c r="N49" s="114">
        <f>compofiinc!AB41</f>
        <v>4.1016101682767878E-3</v>
      </c>
      <c r="O49" s="114">
        <f>compofiinc!AC41</f>
        <v>8.5596468507349033E-3</v>
      </c>
      <c r="P49" s="685">
        <f>compofiinc!AD41</f>
        <v>0.1079087598547829</v>
      </c>
      <c r="Q49" s="673">
        <f>compofiinc!AE41</f>
        <v>9.7583202165547417E-2</v>
      </c>
      <c r="R49" s="114">
        <f>compofiinc!AF41</f>
        <v>3.6754955931373297E-2</v>
      </c>
      <c r="S49" s="114">
        <f>compofiinc!AG41</f>
        <v>3.3566988418980065E-2</v>
      </c>
      <c r="T49" s="114">
        <f>compofiinc!AH41</f>
        <v>1.9542739222658805E-2</v>
      </c>
      <c r="U49" s="114">
        <f>compofiinc!AI41</f>
        <v>2.4554893191477576E-3</v>
      </c>
      <c r="V49" s="154">
        <f>compofiinc!AJ41</f>
        <v>5.2630292733875034E-3</v>
      </c>
      <c r="X49" s="1044">
        <f t="shared" si="0"/>
        <v>0</v>
      </c>
      <c r="Y49" s="1044">
        <f t="shared" si="1"/>
        <v>0</v>
      </c>
      <c r="Z49" s="1044">
        <f t="shared" si="2"/>
        <v>-1.0408340855860843E-17</v>
      </c>
    </row>
    <row r="50" spans="1:26" x14ac:dyDescent="0.2">
      <c r="A50" s="115">
        <v>1953</v>
      </c>
      <c r="B50" s="648">
        <f>compofiinc!P42</f>
        <v>0.32306951062083611</v>
      </c>
      <c r="C50" s="656">
        <f>compofiinc!Q42</f>
        <v>0.31380431868356229</v>
      </c>
      <c r="D50" s="503">
        <f>compofiinc!R42</f>
        <v>0.21401882800575117</v>
      </c>
      <c r="E50" s="503">
        <f>compofiinc!S42</f>
        <v>6.2415827362473787E-2</v>
      </c>
      <c r="F50" s="503">
        <f>compofiinc!T42</f>
        <v>2.3268540951883861E-2</v>
      </c>
      <c r="G50" s="503">
        <f>compofiinc!U42</f>
        <v>4.6402914160752016E-3</v>
      </c>
      <c r="H50" s="503">
        <f>compofiinc!V42</f>
        <v>9.4608309473782695E-3</v>
      </c>
      <c r="I50" s="667">
        <f>compofiinc!W42</f>
        <v>0.22013048869299831</v>
      </c>
      <c r="J50" s="673">
        <f>compofiinc!X42</f>
        <v>0.210073424892119</v>
      </c>
      <c r="K50" s="114">
        <f>compofiinc!Y42</f>
        <v>0.12214694591327996</v>
      </c>
      <c r="L50" s="114">
        <f>compofiinc!Z42</f>
        <v>5.3903750230236996E-2</v>
      </c>
      <c r="M50" s="114">
        <f>compofiinc!AA42</f>
        <v>2.2109835337462965E-2</v>
      </c>
      <c r="N50" s="114">
        <f>compofiinc!AB42</f>
        <v>3.9452284121904374E-3</v>
      </c>
      <c r="O50" s="114">
        <f>compofiinc!AC42</f>
        <v>7.9676649989486245E-3</v>
      </c>
      <c r="P50" s="685">
        <f>compofiinc!AD42</f>
        <v>9.9018850353359417E-2</v>
      </c>
      <c r="Q50" s="673">
        <f>compofiinc!AE42</f>
        <v>9.081089770218638E-2</v>
      </c>
      <c r="R50" s="114">
        <f>compofiinc!AF42</f>
        <v>3.6721930608423235E-2</v>
      </c>
      <c r="S50" s="114">
        <f>compofiinc!AG42</f>
        <v>2.9701944395395131E-2</v>
      </c>
      <c r="T50" s="114">
        <f>compofiinc!AH42</f>
        <v>1.7365782071979703E-2</v>
      </c>
      <c r="U50" s="114">
        <f>compofiinc!AI42</f>
        <v>2.3253528313188759E-3</v>
      </c>
      <c r="V50" s="154">
        <f>compofiinc!AJ42</f>
        <v>4.6958877950694358E-3</v>
      </c>
      <c r="X50" s="1044">
        <f t="shared" si="0"/>
        <v>0</v>
      </c>
      <c r="Y50" s="1044">
        <f t="shared" si="1"/>
        <v>1.7347234759768071E-17</v>
      </c>
      <c r="Z50" s="1044">
        <f t="shared" si="2"/>
        <v>0</v>
      </c>
    </row>
    <row r="51" spans="1:26" x14ac:dyDescent="0.2">
      <c r="A51" s="115">
        <v>1954</v>
      </c>
      <c r="B51" s="648">
        <f>compofiinc!P43</f>
        <v>0.33636110590333096</v>
      </c>
      <c r="C51" s="656">
        <f>compofiinc!Q43</f>
        <v>0.32119310731545292</v>
      </c>
      <c r="D51" s="503">
        <f>compofiinc!R43</f>
        <v>0.21520908556447518</v>
      </c>
      <c r="E51" s="503">
        <f>compofiinc!S43</f>
        <v>6.600338446283871E-2</v>
      </c>
      <c r="F51" s="503">
        <f>compofiinc!T43</f>
        <v>2.4597285051595193E-2</v>
      </c>
      <c r="G51" s="503">
        <f>compofiinc!U43</f>
        <v>4.7511840350075822E-3</v>
      </c>
      <c r="H51" s="503">
        <f>compofiinc!V43</f>
        <v>1.0632168201536172E-2</v>
      </c>
      <c r="I51" s="667">
        <f>compofiinc!W43</f>
        <v>0.23297681803897291</v>
      </c>
      <c r="J51" s="673">
        <f>compofiinc!X43</f>
        <v>0.2156068268206269</v>
      </c>
      <c r="K51" s="114">
        <f>compofiinc!Y43</f>
        <v>0.12580015849675588</v>
      </c>
      <c r="L51" s="114">
        <f>compofiinc!Z43</f>
        <v>5.4087424231798568E-2</v>
      </c>
      <c r="M51" s="114">
        <f>compofiinc!AA43</f>
        <v>2.3477057764598543E-2</v>
      </c>
      <c r="N51" s="114">
        <f>compofiinc!AB43</f>
        <v>3.8803338417930122E-3</v>
      </c>
      <c r="O51" s="114">
        <f>compofiinc!AC43</f>
        <v>8.3618524856808821E-3</v>
      </c>
      <c r="P51" s="685">
        <f>compofiinc!AD43</f>
        <v>0.1077356180416074</v>
      </c>
      <c r="Q51" s="673">
        <f>compofiinc!AE43</f>
        <v>9.3904559145803035E-2</v>
      </c>
      <c r="R51" s="114">
        <f>compofiinc!AF43</f>
        <v>3.6997608461188485E-2</v>
      </c>
      <c r="S51" s="114">
        <f>compofiinc!AG43</f>
        <v>3.0901624354578845E-2</v>
      </c>
      <c r="T51" s="114">
        <f>compofiinc!AH43</f>
        <v>1.8585590838842585E-2</v>
      </c>
      <c r="U51" s="114">
        <f>compofiinc!AI43</f>
        <v>2.6947612135841742E-3</v>
      </c>
      <c r="V51" s="154">
        <f>compofiinc!AJ43</f>
        <v>4.7249742776089461E-3</v>
      </c>
      <c r="X51" s="1044">
        <f t="shared" si="0"/>
        <v>7.8062556418956319E-17</v>
      </c>
      <c r="Y51" s="1044">
        <f t="shared" si="1"/>
        <v>1.3877787807814457E-17</v>
      </c>
      <c r="Z51" s="1044">
        <f t="shared" si="2"/>
        <v>0</v>
      </c>
    </row>
    <row r="52" spans="1:26" x14ac:dyDescent="0.2">
      <c r="A52" s="115">
        <v>1955</v>
      </c>
      <c r="B52" s="648">
        <f>compofiinc!P44</f>
        <v>0.33937798425770482</v>
      </c>
      <c r="C52" s="656">
        <f>compofiinc!Q44</f>
        <v>0.31772074577461312</v>
      </c>
      <c r="D52" s="503">
        <f>compofiinc!R44</f>
        <v>0.21478797063065755</v>
      </c>
      <c r="E52" s="503">
        <f>compofiinc!S44</f>
        <v>6.4894766397497403E-2</v>
      </c>
      <c r="F52" s="503">
        <f>compofiinc!T44</f>
        <v>2.5338665031589117E-2</v>
      </c>
      <c r="G52" s="503">
        <f>compofiinc!U44</f>
        <v>4.6504444445633081E-3</v>
      </c>
      <c r="H52" s="503">
        <f>compofiinc!V44</f>
        <v>8.0488992703057309E-3</v>
      </c>
      <c r="I52" s="667">
        <f>compofiinc!W44</f>
        <v>0.23596091814308898</v>
      </c>
      <c r="J52" s="673">
        <f>compofiinc!X44</f>
        <v>0.21377836096924738</v>
      </c>
      <c r="K52" s="114">
        <f>compofiinc!Y44</f>
        <v>0.12829672037744083</v>
      </c>
      <c r="L52" s="114">
        <f>compofiinc!Z44</f>
        <v>5.2235717626034975E-2</v>
      </c>
      <c r="M52" s="114">
        <f>compofiinc!AA44</f>
        <v>2.339721905501951E-2</v>
      </c>
      <c r="N52" s="114">
        <f>compofiinc!AB44</f>
        <v>3.6982063550439117E-3</v>
      </c>
      <c r="O52" s="114">
        <f>compofiinc!AC44</f>
        <v>6.1504975557081449E-3</v>
      </c>
      <c r="P52" s="685">
        <f>compofiinc!AD44</f>
        <v>0.1105754552013183</v>
      </c>
      <c r="Q52" s="673">
        <f>compofiinc!AE44</f>
        <v>9.1805282675712654E-2</v>
      </c>
      <c r="R52" s="114">
        <f>compofiinc!AF44</f>
        <v>3.5947639414041027E-2</v>
      </c>
      <c r="S52" s="114">
        <f>compofiinc!AG44</f>
        <v>3.0475986734992133E-2</v>
      </c>
      <c r="T52" s="114">
        <f>compofiinc!AH44</f>
        <v>1.964326279395304E-2</v>
      </c>
      <c r="U52" s="114">
        <f>compofiinc!AI44</f>
        <v>2.637529032507596E-3</v>
      </c>
      <c r="V52" s="154">
        <f>compofiinc!AJ44</f>
        <v>3.1008647002188591E-3</v>
      </c>
      <c r="X52" s="1044">
        <f t="shared" si="0"/>
        <v>1.5612511283791264E-17</v>
      </c>
      <c r="Y52" s="1044">
        <f t="shared" si="1"/>
        <v>0</v>
      </c>
      <c r="Z52" s="1044">
        <f t="shared" si="2"/>
        <v>0</v>
      </c>
    </row>
    <row r="53" spans="1:26" x14ac:dyDescent="0.2">
      <c r="A53" s="115">
        <v>1956</v>
      </c>
      <c r="B53" s="648">
        <f>compofiinc!P45</f>
        <v>0.33462139769151833</v>
      </c>
      <c r="C53" s="656">
        <f>compofiinc!Q45</f>
        <v>0.31806023990184451</v>
      </c>
      <c r="D53" s="503">
        <f>compofiinc!R45</f>
        <v>0.21305704285390448</v>
      </c>
      <c r="E53" s="503">
        <f>compofiinc!S45</f>
        <v>6.6260901436923772E-2</v>
      </c>
      <c r="F53" s="503">
        <f>compofiinc!T45</f>
        <v>2.5076758200538455E-2</v>
      </c>
      <c r="G53" s="503">
        <f>compofiinc!U45</f>
        <v>4.7220046395242601E-3</v>
      </c>
      <c r="H53" s="503">
        <f>compofiinc!V45</f>
        <v>8.9435327709535151E-3</v>
      </c>
      <c r="I53" s="667">
        <f>compofiinc!W45</f>
        <v>0.23126903627089038</v>
      </c>
      <c r="J53" s="673">
        <f>compofiinc!X45</f>
        <v>0.21347549384221612</v>
      </c>
      <c r="K53" s="114">
        <f>compofiinc!Y45</f>
        <v>0.12504383655741777</v>
      </c>
      <c r="L53" s="114">
        <f>compofiinc!Z45</f>
        <v>5.3939745901107505E-2</v>
      </c>
      <c r="M53" s="114">
        <f>compofiinc!AA45</f>
        <v>2.3635104858803328E-2</v>
      </c>
      <c r="N53" s="114">
        <f>compofiinc!AB45</f>
        <v>4.1050403812264028E-3</v>
      </c>
      <c r="O53" s="114">
        <f>compofiinc!AC45</f>
        <v>6.7517661436611223E-3</v>
      </c>
      <c r="P53" s="685">
        <f>compofiinc!AD45</f>
        <v>0.1067208171329697</v>
      </c>
      <c r="Q53" s="673">
        <f>compofiinc!AE45</f>
        <v>9.0869757576587148E-2</v>
      </c>
      <c r="R53" s="114">
        <f>compofiinc!AF45</f>
        <v>3.5744234503013977E-2</v>
      </c>
      <c r="S53" s="114">
        <f>compofiinc!AG45</f>
        <v>2.9045243330795428E-2</v>
      </c>
      <c r="T53" s="114">
        <f>compofiinc!AH45</f>
        <v>1.9601686134651929E-2</v>
      </c>
      <c r="U53" s="114">
        <f>compofiinc!AI45</f>
        <v>2.6491988992612954E-3</v>
      </c>
      <c r="V53" s="154">
        <f>compofiinc!AJ45</f>
        <v>3.8293947088645268E-3</v>
      </c>
      <c r="X53" s="1044">
        <f t="shared" si="0"/>
        <v>3.1225022567582528E-17</v>
      </c>
      <c r="Y53" s="1044">
        <f t="shared" si="1"/>
        <v>-9.540979117872439E-18</v>
      </c>
      <c r="Z53" s="1044">
        <f t="shared" si="2"/>
        <v>-7.3725747729014302E-18</v>
      </c>
    </row>
    <row r="54" spans="1:26" x14ac:dyDescent="0.2">
      <c r="A54" s="115">
        <v>1957</v>
      </c>
      <c r="B54" s="648">
        <f>compofiinc!P46</f>
        <v>0.32988589698885884</v>
      </c>
      <c r="C54" s="656">
        <f>compofiinc!Q46</f>
        <v>0.31687309376554507</v>
      </c>
      <c r="D54" s="503">
        <f>compofiinc!R46</f>
        <v>0.21525176235020743</v>
      </c>
      <c r="E54" s="503">
        <f>compofiinc!S46</f>
        <v>6.2279564152762555E-2</v>
      </c>
      <c r="F54" s="503">
        <f>compofiinc!T46</f>
        <v>2.6240385040085686E-2</v>
      </c>
      <c r="G54" s="503">
        <f>compofiinc!U46</f>
        <v>5.9871713446630502E-3</v>
      </c>
      <c r="H54" s="503">
        <f>compofiinc!V46</f>
        <v>7.1142108778262953E-3</v>
      </c>
      <c r="I54" s="667">
        <f>compofiinc!W46</f>
        <v>0.22604483211460688</v>
      </c>
      <c r="J54" s="673">
        <f>compofiinc!X46</f>
        <v>0.21167499809433837</v>
      </c>
      <c r="K54" s="114">
        <f>compofiinc!Y46</f>
        <v>0.12168887654606288</v>
      </c>
      <c r="L54" s="114">
        <f>compofiinc!Z46</f>
        <v>5.3710419478966126E-2</v>
      </c>
      <c r="M54" s="114">
        <f>compofiinc!AA46</f>
        <v>2.4982796797901628E-2</v>
      </c>
      <c r="N54" s="114">
        <f>compofiinc!AB46</f>
        <v>5.0994972833527984E-3</v>
      </c>
      <c r="O54" s="114">
        <f>compofiinc!AC46</f>
        <v>6.1934079880549137E-3</v>
      </c>
      <c r="P54" s="685">
        <f>compofiinc!AD46</f>
        <v>0.10160969512973959</v>
      </c>
      <c r="Q54" s="673">
        <f>compofiinc!AE46</f>
        <v>8.9818851566021513E-2</v>
      </c>
      <c r="R54" s="114">
        <f>compofiinc!AF46</f>
        <v>3.6081257271559579E-2</v>
      </c>
      <c r="S54" s="114">
        <f>compofiinc!AG46</f>
        <v>2.8522029878907826E-2</v>
      </c>
      <c r="T54" s="114">
        <f>compofiinc!AH46</f>
        <v>1.8951982912932153E-2</v>
      </c>
      <c r="U54" s="114">
        <f>compofiinc!AI46</f>
        <v>2.7631331499601759E-3</v>
      </c>
      <c r="V54" s="154">
        <f>compofiinc!AJ46</f>
        <v>3.5004483526617715E-3</v>
      </c>
      <c r="X54" s="1044">
        <f t="shared" si="0"/>
        <v>4.7704895589362195E-17</v>
      </c>
      <c r="Y54" s="1044">
        <f t="shared" si="1"/>
        <v>3.0357660829594124E-17</v>
      </c>
      <c r="Z54" s="1044">
        <f t="shared" si="2"/>
        <v>7.8062556418956319E-18</v>
      </c>
    </row>
    <row r="55" spans="1:26" x14ac:dyDescent="0.2">
      <c r="A55" s="115">
        <v>1958</v>
      </c>
      <c r="B55" s="648">
        <f>compofiinc!P47</f>
        <v>0.33561535507763746</v>
      </c>
      <c r="C55" s="656">
        <f>compofiinc!Q47</f>
        <v>0.32112269096927543</v>
      </c>
      <c r="D55" s="503">
        <f>compofiinc!R47</f>
        <v>0.22138595229010202</v>
      </c>
      <c r="E55" s="503">
        <f>compofiinc!S47</f>
        <v>6.1241642769293718E-2</v>
      </c>
      <c r="F55" s="503">
        <f>compofiinc!T47</f>
        <v>2.5005215626504731E-2</v>
      </c>
      <c r="G55" s="503">
        <f>compofiinc!U47</f>
        <v>6.4526713456578679E-3</v>
      </c>
      <c r="H55" s="503">
        <f>compofiinc!V47</f>
        <v>7.0372089377170842E-3</v>
      </c>
      <c r="I55" s="667">
        <f>compofiinc!W47</f>
        <v>0.22926678126202021</v>
      </c>
      <c r="J55" s="673">
        <f>compofiinc!X47</f>
        <v>0.2126001791647209</v>
      </c>
      <c r="K55" s="114">
        <f>compofiinc!Y47</f>
        <v>0.12436775061904125</v>
      </c>
      <c r="L55" s="114">
        <f>compofiinc!Z47</f>
        <v>5.2487308666527524E-2</v>
      </c>
      <c r="M55" s="114">
        <f>compofiinc!AA47</f>
        <v>2.4120445914419475E-2</v>
      </c>
      <c r="N55" s="114">
        <f>compofiinc!AB47</f>
        <v>5.4453121744700555E-3</v>
      </c>
      <c r="O55" s="114">
        <f>compofiinc!AC47</f>
        <v>6.1793617902626205E-3</v>
      </c>
      <c r="P55" s="685">
        <f>compofiinc!AD47</f>
        <v>0.1020574545358145</v>
      </c>
      <c r="Q55" s="673">
        <f>compofiinc!AE47</f>
        <v>8.8335735001955892E-2</v>
      </c>
      <c r="R55" s="114">
        <f>compofiinc!AF47</f>
        <v>3.6061309207323054E-2</v>
      </c>
      <c r="S55" s="114">
        <f>compofiinc!AG47</f>
        <v>2.7957158288407533E-2</v>
      </c>
      <c r="T55" s="114">
        <f>compofiinc!AH47</f>
        <v>1.7852701347797411E-2</v>
      </c>
      <c r="U55" s="114">
        <f>compofiinc!AI47</f>
        <v>2.9416974142657849E-3</v>
      </c>
      <c r="V55" s="154">
        <f>compofiinc!AJ47</f>
        <v>3.5228687441621054E-3</v>
      </c>
      <c r="X55" s="1044">
        <f t="shared" si="0"/>
        <v>0</v>
      </c>
      <c r="Y55" s="1044">
        <f t="shared" si="1"/>
        <v>-1.9081958235744878E-17</v>
      </c>
      <c r="Z55" s="1044">
        <f t="shared" si="2"/>
        <v>3.4694469519536142E-18</v>
      </c>
    </row>
    <row r="56" spans="1:26" x14ac:dyDescent="0.2">
      <c r="A56" s="117">
        <v>1959</v>
      </c>
      <c r="B56" s="651">
        <f>compofiinc!P48</f>
        <v>0.34003626034210938</v>
      </c>
      <c r="C56" s="658">
        <f>compofiinc!Q48</f>
        <v>0.32033287948024919</v>
      </c>
      <c r="D56" s="505">
        <f>compofiinc!R48</f>
        <v>0.21968422323549375</v>
      </c>
      <c r="E56" s="505">
        <f>compofiinc!S48</f>
        <v>6.1422883364079896E-2</v>
      </c>
      <c r="F56" s="505">
        <f>compofiinc!T48</f>
        <v>2.5812493035413723E-2</v>
      </c>
      <c r="G56" s="505">
        <f>compofiinc!U48</f>
        <v>6.926845264177829E-3</v>
      </c>
      <c r="H56" s="505">
        <f>compofiinc!V48</f>
        <v>6.4864345810839875E-3</v>
      </c>
      <c r="I56" s="668">
        <f>compofiinc!W48</f>
        <v>0.23389805866566568</v>
      </c>
      <c r="J56" s="674">
        <f>compofiinc!X48</f>
        <v>0.21024822758488959</v>
      </c>
      <c r="K56" s="116">
        <f>compofiinc!Y48</f>
        <v>0.12096464362877513</v>
      </c>
      <c r="L56" s="116">
        <f>compofiinc!Z48</f>
        <v>5.3344679937066035E-2</v>
      </c>
      <c r="M56" s="116">
        <f>compofiinc!AA48</f>
        <v>2.4415237692689329E-2</v>
      </c>
      <c r="N56" s="116">
        <f>compofiinc!AB48</f>
        <v>5.812180496363486E-3</v>
      </c>
      <c r="O56" s="116">
        <f>compofiinc!AC48</f>
        <v>5.7114858299956153E-3</v>
      </c>
      <c r="P56" s="686">
        <f>compofiinc!AD48</f>
        <v>0.1064744460659322</v>
      </c>
      <c r="Q56" s="674">
        <f>compofiinc!AE48</f>
        <v>8.7478520785266911E-2</v>
      </c>
      <c r="R56" s="116">
        <f>compofiinc!AF48</f>
        <v>3.5543750374197408E-2</v>
      </c>
      <c r="S56" s="116">
        <f>compofiinc!AG48</f>
        <v>2.8141480588543159E-2</v>
      </c>
      <c r="T56" s="116">
        <f>compofiinc!AH48</f>
        <v>1.7490426283222164E-2</v>
      </c>
      <c r="U56" s="116">
        <f>compofiinc!AI48</f>
        <v>3.0964387975252645E-3</v>
      </c>
      <c r="V56" s="156">
        <f>compofiinc!AJ48</f>
        <v>3.2064247417789076E-3</v>
      </c>
      <c r="X56" s="1044">
        <f t="shared" si="0"/>
        <v>0</v>
      </c>
      <c r="Y56" s="1044">
        <f t="shared" si="1"/>
        <v>0</v>
      </c>
      <c r="Z56" s="1044">
        <f t="shared" si="2"/>
        <v>7.8062556418956319E-18</v>
      </c>
    </row>
    <row r="57" spans="1:26" x14ac:dyDescent="0.2">
      <c r="A57" s="115">
        <v>1960</v>
      </c>
      <c r="B57" s="648">
        <f>compofiinc!P49</f>
        <v>0.33475096015672107</v>
      </c>
      <c r="C57" s="656">
        <f>compofiinc!Q49</f>
        <v>0.3165743758613398</v>
      </c>
      <c r="D57" s="503">
        <f>compofiinc!R49</f>
        <v>0.22185760905417889</v>
      </c>
      <c r="E57" s="503">
        <f>compofiinc!S49</f>
        <v>5.6176999404394377E-2</v>
      </c>
      <c r="F57" s="503">
        <f>compofiinc!T49</f>
        <v>2.4710219826526891E-2</v>
      </c>
      <c r="G57" s="503">
        <f>compofiinc!U49</f>
        <v>7.3326944656050587E-3</v>
      </c>
      <c r="H57" s="503">
        <f>compofiinc!V49</f>
        <v>6.4968531106345271E-3</v>
      </c>
      <c r="I57" s="667">
        <f>compofiinc!W49</f>
        <v>0.2257431227027937</v>
      </c>
      <c r="J57" s="673">
        <f>compofiinc!X49</f>
        <v>0.20511531697340049</v>
      </c>
      <c r="K57" s="114">
        <f>compofiinc!Y49</f>
        <v>0.12110550368134122</v>
      </c>
      <c r="L57" s="114">
        <f>compofiinc!Z49</f>
        <v>4.8695510513458287E-2</v>
      </c>
      <c r="M57" s="114">
        <f>compofiinc!AA49</f>
        <v>2.3365936414953634E-2</v>
      </c>
      <c r="N57" s="114">
        <f>compofiinc!AB49</f>
        <v>6.1152395358021984E-3</v>
      </c>
      <c r="O57" s="114">
        <f>compofiinc!AC49</f>
        <v>5.8331268278451502E-3</v>
      </c>
      <c r="P57" s="685">
        <f>compofiinc!AD49</f>
        <v>0.10034579956956319</v>
      </c>
      <c r="Q57" s="673">
        <f>compofiinc!AE49</f>
        <v>8.3565900921357628E-2</v>
      </c>
      <c r="R57" s="114">
        <f>compofiinc!AF49</f>
        <v>3.5492649277734857E-2</v>
      </c>
      <c r="S57" s="114">
        <f>compofiinc!AG49</f>
        <v>2.5140986228410239E-2</v>
      </c>
      <c r="T57" s="114">
        <f>compofiinc!AH49</f>
        <v>1.6430441125589609E-2</v>
      </c>
      <c r="U57" s="114">
        <f>compofiinc!AI49</f>
        <v>3.1592790660135294E-3</v>
      </c>
      <c r="V57" s="154">
        <f>compofiinc!AJ49</f>
        <v>3.342545223609389E-3</v>
      </c>
      <c r="X57" s="1044">
        <f t="shared" si="0"/>
        <v>4.7704895589362195E-17</v>
      </c>
      <c r="Y57" s="1044">
        <f t="shared" si="1"/>
        <v>0</v>
      </c>
      <c r="Z57" s="1044">
        <f t="shared" si="2"/>
        <v>4.3368086899420177E-18</v>
      </c>
    </row>
    <row r="58" spans="1:26" x14ac:dyDescent="0.2">
      <c r="A58" s="115">
        <v>1961</v>
      </c>
      <c r="B58" s="648">
        <f>compofiinc!P50</f>
        <v>0.3425477280551974</v>
      </c>
      <c r="C58" s="656">
        <f>compofiinc!Q50</f>
        <v>0.31896211473952618</v>
      </c>
      <c r="D58" s="503">
        <f>compofiinc!R50</f>
        <v>0.22513867178576419</v>
      </c>
      <c r="E58" s="503">
        <f>compofiinc!S50</f>
        <v>5.6128717373790195E-2</v>
      </c>
      <c r="F58" s="503">
        <f>compofiinc!T50</f>
        <v>2.3755965543046247E-2</v>
      </c>
      <c r="G58" s="503">
        <f>compofiinc!U50</f>
        <v>7.8825713012777524E-3</v>
      </c>
      <c r="H58" s="503">
        <f>compofiinc!V50</f>
        <v>6.056188735647847E-3</v>
      </c>
      <c r="I58" s="667">
        <f>compofiinc!W50</f>
        <v>0.23501366800040352</v>
      </c>
      <c r="J58" s="673">
        <f>compofiinc!X50</f>
        <v>0.20906861751680228</v>
      </c>
      <c r="K58" s="114">
        <f>compofiinc!Y50</f>
        <v>0.12772668147091676</v>
      </c>
      <c r="L58" s="114">
        <f>compofiinc!Z50</f>
        <v>4.7842838083350131E-2</v>
      </c>
      <c r="M58" s="114">
        <f>compofiinc!AA50</f>
        <v>2.1953500537244999E-2</v>
      </c>
      <c r="N58" s="114">
        <f>compofiinc!AB50</f>
        <v>6.3815480536574491E-3</v>
      </c>
      <c r="O58" s="114">
        <f>compofiinc!AC50</f>
        <v>5.1640493716328967E-3</v>
      </c>
      <c r="P58" s="685">
        <f>compofiinc!AD50</f>
        <v>0.10640656153200091</v>
      </c>
      <c r="Q58" s="673">
        <f>compofiinc!AE50</f>
        <v>8.3376005383909935E-2</v>
      </c>
      <c r="R58" s="114">
        <f>compofiinc!AF50</f>
        <v>3.5005567806855105E-2</v>
      </c>
      <c r="S58" s="114">
        <f>compofiinc!AG50</f>
        <v>2.5726074768300296E-2</v>
      </c>
      <c r="T58" s="114">
        <f>compofiinc!AH50</f>
        <v>1.6453837807072106E-2</v>
      </c>
      <c r="U58" s="114">
        <f>compofiinc!AI50</f>
        <v>3.2651612458015258E-3</v>
      </c>
      <c r="V58" s="154">
        <f>compofiinc!AJ50</f>
        <v>2.9253637558808989E-3</v>
      </c>
      <c r="X58" s="1044">
        <f t="shared" si="0"/>
        <v>-4.8572257327350599E-17</v>
      </c>
      <c r="Y58" s="1044">
        <f t="shared" si="1"/>
        <v>4.5102810375396984E-17</v>
      </c>
      <c r="Z58" s="1044">
        <f t="shared" si="2"/>
        <v>0</v>
      </c>
    </row>
    <row r="59" spans="1:26" x14ac:dyDescent="0.2">
      <c r="A59" s="107">
        <v>1962</v>
      </c>
      <c r="B59" s="648">
        <f>compofiinc!P51</f>
        <v>0.34879696369171143</v>
      </c>
      <c r="C59" s="657">
        <f>compofiinc!Q51</f>
        <v>0.33567959070205688</v>
      </c>
      <c r="D59" s="411">
        <f>compofiinc!R51</f>
        <v>0.2328367680311203</v>
      </c>
      <c r="E59" s="411">
        <f>compofiinc!S51</f>
        <v>5.7871274650096893E-2</v>
      </c>
      <c r="F59" s="411">
        <f>compofiinc!T51</f>
        <v>2.386934868991375E-2</v>
      </c>
      <c r="G59" s="411">
        <f>compofiinc!U51</f>
        <v>8.4095504134893417E-3</v>
      </c>
      <c r="H59" s="836">
        <f>compofiinc!V51</f>
        <v>1.2692660093307495E-2</v>
      </c>
      <c r="I59" s="670">
        <f>compofiinc!W51</f>
        <v>0.23550158739089966</v>
      </c>
      <c r="J59" s="676">
        <f>compofiinc!X51</f>
        <v>0.22008796036243439</v>
      </c>
      <c r="K59" s="136">
        <f>compofiinc!Y51</f>
        <v>0.13124644756317139</v>
      </c>
      <c r="L59" s="136">
        <f>compofiinc!Z51</f>
        <v>4.9574851989746094E-2</v>
      </c>
      <c r="M59" s="136">
        <f>compofiinc!AA51</f>
        <v>2.1573344245553017E-2</v>
      </c>
      <c r="N59" s="136">
        <f>compofiinc!AB51</f>
        <v>6.6134021617472172E-3</v>
      </c>
      <c r="O59" s="836">
        <f>compofiinc!AC51</f>
        <v>1.1079938150942326E-2</v>
      </c>
      <c r="P59" s="685">
        <f>compofiinc!AD51</f>
        <v>0.10222311317920685</v>
      </c>
      <c r="Q59" s="664">
        <f>compofiinc!AE51</f>
        <v>8.7448716163635254E-2</v>
      </c>
      <c r="R59" s="105">
        <f>compofiinc!AF51</f>
        <v>3.530077263712883E-2</v>
      </c>
      <c r="S59" s="105">
        <f>compofiinc!AG51</f>
        <v>2.6844657957553864E-2</v>
      </c>
      <c r="T59" s="105">
        <f>compofiinc!AH51</f>
        <v>1.555299386382103E-2</v>
      </c>
      <c r="U59" s="105">
        <f>compofiinc!AI51</f>
        <v>3.2585833687335253E-3</v>
      </c>
      <c r="V59" s="134">
        <f>compofiinc!AJ51</f>
        <v>6.4917081035673618E-3</v>
      </c>
      <c r="X59" s="1044">
        <f t="shared" si="0"/>
        <v>-1.1175870895385742E-8</v>
      </c>
      <c r="Y59" s="1044">
        <f t="shared" si="1"/>
        <v>-2.3748725652694702E-8</v>
      </c>
      <c r="Z59" s="1044">
        <f t="shared" si="2"/>
        <v>2.3283064365386963E-10</v>
      </c>
    </row>
    <row r="60" spans="1:26" x14ac:dyDescent="0.2">
      <c r="A60" s="107">
        <v>1963</v>
      </c>
      <c r="B60" s="648">
        <f>compofiinc!P52</f>
        <v>0.3378481287671965</v>
      </c>
      <c r="C60" s="657">
        <f>compofiinc!Q52</f>
        <v>0.32009622322001463</v>
      </c>
      <c r="D60" s="411">
        <f>compofiinc!R52</f>
        <v>0.22657355751802358</v>
      </c>
      <c r="E60" s="411">
        <f>compofiinc!S52</f>
        <v>5.4347359717920603E-2</v>
      </c>
      <c r="F60" s="411">
        <f>compofiinc!T52</f>
        <v>2.3644154817068063E-2</v>
      </c>
      <c r="G60" s="411">
        <f>compofiinc!U52</f>
        <v>1.0048613543722546E-2</v>
      </c>
      <c r="H60" s="411">
        <f>compofiinc!V52</f>
        <v>5.482537623279801E-3</v>
      </c>
      <c r="I60" s="670">
        <f>compofiinc!W52</f>
        <v>0.22843879271659912</v>
      </c>
      <c r="J60" s="676">
        <f>compofiinc!X52</f>
        <v>0.2089506121533202</v>
      </c>
      <c r="K60" s="136">
        <f>compofiinc!Y52</f>
        <v>0.12853001071454292</v>
      </c>
      <c r="L60" s="136">
        <f>compofiinc!Z52</f>
        <v>4.6185772997338143E-2</v>
      </c>
      <c r="M60" s="136">
        <f>compofiinc!AA52</f>
        <v>2.1704882879933149E-2</v>
      </c>
      <c r="N60" s="136">
        <f>compofiinc!AB52</f>
        <v>7.8293708141522651E-3</v>
      </c>
      <c r="O60" s="136">
        <f>compofiinc!AC52</f>
        <v>4.7005747473537257E-3</v>
      </c>
      <c r="P60" s="685">
        <f>compofiinc!AD52</f>
        <v>9.91651029594353E-2</v>
      </c>
      <c r="Q60" s="664">
        <f>compofiinc!AE52</f>
        <v>8.1639366576136144E-2</v>
      </c>
      <c r="R60" s="105">
        <f>compofiinc!AF52</f>
        <v>3.4601989696862685E-2</v>
      </c>
      <c r="S60" s="105">
        <f>compofiinc!AG52</f>
        <v>2.4443148734226455E-2</v>
      </c>
      <c r="T60" s="105">
        <f>compofiinc!AH52</f>
        <v>1.6210857439494523E-2</v>
      </c>
      <c r="U60" s="105">
        <f>compofiinc!AI52</f>
        <v>3.7675525626435324E-3</v>
      </c>
      <c r="V60" s="134">
        <f>compofiinc!AJ52</f>
        <v>2.6158181429089358E-3</v>
      </c>
      <c r="X60" s="1044">
        <f t="shared" si="0"/>
        <v>4.0766001685454967E-17</v>
      </c>
      <c r="Y60" s="1044">
        <f t="shared" si="1"/>
        <v>-9.540979117872439E-18</v>
      </c>
      <c r="Z60" s="1044">
        <f t="shared" si="2"/>
        <v>1.214306433183765E-17</v>
      </c>
    </row>
    <row r="61" spans="1:26" x14ac:dyDescent="0.2">
      <c r="A61" s="107">
        <v>1964</v>
      </c>
      <c r="B61" s="648">
        <f>compofiinc!P53</f>
        <v>0.34850424528121948</v>
      </c>
      <c r="C61" s="657">
        <f>compofiinc!Q53</f>
        <v>0.33176752924919128</v>
      </c>
      <c r="D61" s="411">
        <f>compofiinc!R53</f>
        <v>0.23341019451618195</v>
      </c>
      <c r="E61" s="411">
        <f>compofiinc!S53</f>
        <v>5.5029075592756271E-2</v>
      </c>
      <c r="F61" s="411">
        <f>compofiinc!T53</f>
        <v>2.3353299126029015E-2</v>
      </c>
      <c r="G61" s="411">
        <f>compofiinc!U53</f>
        <v>9.8970802500844002E-3</v>
      </c>
      <c r="H61" s="836">
        <f>compofiinc!V53</f>
        <v>1.0077878832817078E-2</v>
      </c>
      <c r="I61" s="670">
        <f>compofiinc!W53</f>
        <v>0.23604407906532288</v>
      </c>
      <c r="J61" s="676">
        <f>compofiinc!X53</f>
        <v>0.21672649681568146</v>
      </c>
      <c r="K61" s="136">
        <f>compofiinc!Y53</f>
        <v>0.1322835385799408</v>
      </c>
      <c r="L61" s="136">
        <f>compofiinc!Z53</f>
        <v>4.7251012176275253E-2</v>
      </c>
      <c r="M61" s="136">
        <f>compofiinc!AA53</f>
        <v>2.120247483253479E-2</v>
      </c>
      <c r="N61" s="136">
        <f>compofiinc!AB53</f>
        <v>7.5925444252789021E-3</v>
      </c>
      <c r="O61" s="836">
        <f>compofiinc!AC53</f>
        <v>8.3969291299581528E-3</v>
      </c>
      <c r="P61" s="685">
        <f>compofiinc!AD53</f>
        <v>0.10308639705181122</v>
      </c>
      <c r="Q61" s="664">
        <f>compofiinc!AE53</f>
        <v>8.5021734237670898E-2</v>
      </c>
      <c r="R61" s="105">
        <f>compofiinc!AF53</f>
        <v>3.5325009375810623E-2</v>
      </c>
      <c r="S61" s="105">
        <f>compofiinc!AG53</f>
        <v>2.6332676410675049E-2</v>
      </c>
      <c r="T61" s="105">
        <f>compofiinc!AH53</f>
        <v>1.5245403163135052E-2</v>
      </c>
      <c r="U61" s="105">
        <f>compofiinc!AI53</f>
        <v>3.4277983941137791E-3</v>
      </c>
      <c r="V61" s="134">
        <f>compofiinc!AJ53</f>
        <v>4.6908482909202576E-3</v>
      </c>
      <c r="X61" s="1044">
        <f t="shared" si="0"/>
        <v>9.3132257461547852E-10</v>
      </c>
      <c r="Y61" s="1044">
        <f t="shared" si="1"/>
        <v>-2.3283064365386963E-9</v>
      </c>
      <c r="Z61" s="1044">
        <f t="shared" si="2"/>
        <v>-1.3969838619232178E-9</v>
      </c>
    </row>
    <row r="62" spans="1:26" x14ac:dyDescent="0.2">
      <c r="A62" s="107">
        <v>1965</v>
      </c>
      <c r="B62" s="648">
        <f>compofiinc!P54</f>
        <v>0.34781024128956567</v>
      </c>
      <c r="C62" s="657">
        <f>compofiinc!Q54</f>
        <v>0.31518188292699273</v>
      </c>
      <c r="D62" s="411">
        <f>compofiinc!R54</f>
        <v>0.21465011048957885</v>
      </c>
      <c r="E62" s="411">
        <f>compofiinc!S54</f>
        <v>6.116648030180976E-2</v>
      </c>
      <c r="F62" s="411">
        <f>compofiinc!T54</f>
        <v>2.4574686040832142E-2</v>
      </c>
      <c r="G62" s="411">
        <f>compofiinc!U54</f>
        <v>1.1003173184809947E-2</v>
      </c>
      <c r="H62" s="411">
        <f>compofiinc!V54</f>
        <v>3.7874329099620769E-3</v>
      </c>
      <c r="I62" s="670">
        <f>compofiinc!W54</f>
        <v>0.23876387756560402</v>
      </c>
      <c r="J62" s="676">
        <f>compofiinc!X54</f>
        <v>0.20699893083727042</v>
      </c>
      <c r="K62" s="136">
        <f>compofiinc!Y54</f>
        <v>0.1238985809566107</v>
      </c>
      <c r="L62" s="136">
        <f>compofiinc!Z54</f>
        <v>4.9573579035051482E-2</v>
      </c>
      <c r="M62" s="136">
        <f>compofiinc!AA54</f>
        <v>2.2099516280519524E-2</v>
      </c>
      <c r="N62" s="136">
        <f>compofiinc!AB54</f>
        <v>8.3418744227734369E-3</v>
      </c>
      <c r="O62" s="136">
        <f>compofiinc!AC54</f>
        <v>3.0853801423152867E-3</v>
      </c>
      <c r="P62" s="685">
        <f>compofiinc!AD54</f>
        <v>0.10891912753229199</v>
      </c>
      <c r="Q62" s="664">
        <f>compofiinc!AE54</f>
        <v>8.0650646944014873E-2</v>
      </c>
      <c r="R62" s="105">
        <f>compofiinc!AF54</f>
        <v>3.4125376864947939E-2</v>
      </c>
      <c r="S62" s="105">
        <f>compofiinc!AG54</f>
        <v>2.325779694070762E-2</v>
      </c>
      <c r="T62" s="105">
        <f>compofiinc!AH54</f>
        <v>1.76361838291684E-2</v>
      </c>
      <c r="U62" s="105">
        <f>compofiinc!AI54</f>
        <v>3.9557120264450832E-3</v>
      </c>
      <c r="V62" s="134">
        <f>compofiinc!AJ54</f>
        <v>1.6755772827458208E-3</v>
      </c>
      <c r="X62" s="1044">
        <f t="shared" si="0"/>
        <v>-5.0740661672321608E-17</v>
      </c>
      <c r="Y62" s="1044">
        <f t="shared" si="1"/>
        <v>-1.3877787807814457E-17</v>
      </c>
      <c r="Z62" s="1044">
        <f t="shared" si="2"/>
        <v>9.540979117872439E-18</v>
      </c>
    </row>
    <row r="63" spans="1:26" x14ac:dyDescent="0.2">
      <c r="A63" s="107">
        <v>1966</v>
      </c>
      <c r="B63" s="648">
        <f>compofiinc!P55</f>
        <v>0.34672755002975464</v>
      </c>
      <c r="C63" s="657">
        <f>compofiinc!Q55</f>
        <v>0.33022269606590271</v>
      </c>
      <c r="D63" s="411">
        <f>compofiinc!R55</f>
        <v>0.22858706116676331</v>
      </c>
      <c r="E63" s="411">
        <f>compofiinc!S55</f>
        <v>5.8902855962514877E-2</v>
      </c>
      <c r="F63" s="411">
        <f>compofiinc!T55</f>
        <v>2.2481640800833702E-2</v>
      </c>
      <c r="G63" s="411">
        <f>compofiinc!U55</f>
        <v>1.0511024855077267E-2</v>
      </c>
      <c r="H63" s="836">
        <f>compofiinc!V55</f>
        <v>9.7400974482297897E-3</v>
      </c>
      <c r="I63" s="670">
        <f>compofiinc!W55</f>
        <v>0.23590350151062012</v>
      </c>
      <c r="J63" s="676">
        <f>compofiinc!X55</f>
        <v>0.21683335304260254</v>
      </c>
      <c r="K63" s="136">
        <f>compofiinc!Y55</f>
        <v>0.12925322353839874</v>
      </c>
      <c r="L63" s="136">
        <f>compofiinc!Z55</f>
        <v>5.0835270434617996E-2</v>
      </c>
      <c r="M63" s="136">
        <f>compofiinc!AA55</f>
        <v>2.0599087700247765E-2</v>
      </c>
      <c r="N63" s="136">
        <f>compofiinc!AB55</f>
        <v>8.0072777345776558E-3</v>
      </c>
      <c r="O63" s="836">
        <f>compofiinc!AC55</f>
        <v>8.1384852528572083E-3</v>
      </c>
      <c r="P63" s="685">
        <f>compofiinc!AD55</f>
        <v>0.10438810288906097</v>
      </c>
      <c r="Q63" s="664">
        <f>compofiinc!AE55</f>
        <v>8.6373060941696167E-2</v>
      </c>
      <c r="R63" s="105">
        <f>compofiinc!AF55</f>
        <v>3.4857850521802902E-2</v>
      </c>
      <c r="S63" s="105">
        <f>compofiinc!AG55</f>
        <v>2.8503499925136566E-2</v>
      </c>
      <c r="T63" s="105">
        <f>compofiinc!AH55</f>
        <v>1.4789819717407227E-2</v>
      </c>
      <c r="U63" s="105">
        <f>compofiinc!AI55</f>
        <v>3.6677280440926552E-3</v>
      </c>
      <c r="V63" s="134">
        <f>compofiinc!AJ55</f>
        <v>4.5541613362729549E-3</v>
      </c>
      <c r="X63" s="1044">
        <f t="shared" si="0"/>
        <v>1.5832483768463135E-8</v>
      </c>
      <c r="Y63" s="1044">
        <f t="shared" si="1"/>
        <v>8.3819031715393066E-9</v>
      </c>
      <c r="Z63" s="1044">
        <f t="shared" si="2"/>
        <v>1.3969838619232178E-9</v>
      </c>
    </row>
    <row r="64" spans="1:26" x14ac:dyDescent="0.2">
      <c r="A64" s="107">
        <v>1967</v>
      </c>
      <c r="B64" s="649">
        <f>compofiinc!P56</f>
        <v>0.35036281496286392</v>
      </c>
      <c r="C64" s="657">
        <f>compofiinc!Q56</f>
        <v>0.32749311625957489</v>
      </c>
      <c r="D64" s="411">
        <f>compofiinc!R56</f>
        <v>0.22956419363617897</v>
      </c>
      <c r="E64" s="411">
        <f>compofiinc!S56</f>
        <v>5.7143617421388626E-2</v>
      </c>
      <c r="F64" s="411">
        <f>compofiinc!T56</f>
        <v>2.2087583318352699E-2</v>
      </c>
      <c r="G64" s="411">
        <f>compofiinc!U56</f>
        <v>1.0831338353455067E-2</v>
      </c>
      <c r="H64" s="411">
        <f>compofiinc!V56</f>
        <v>7.8663863241672516E-3</v>
      </c>
      <c r="I64" s="670">
        <f>compofiinc!W56</f>
        <v>0.24091452732682228</v>
      </c>
      <c r="J64" s="677">
        <f>compofiinc!X56</f>
        <v>0.21527108922600746</v>
      </c>
      <c r="K64" s="148">
        <f>compofiinc!Y56</f>
        <v>0.1309552900493145</v>
      </c>
      <c r="L64" s="148">
        <f>compofiinc!Z56</f>
        <v>4.9440306611359119E-2</v>
      </c>
      <c r="M64" s="148">
        <f>compofiinc!AA56</f>
        <v>1.9998389761894941E-2</v>
      </c>
      <c r="N64" s="148">
        <f>compofiinc!AB56</f>
        <v>8.3533464930951595E-3</v>
      </c>
      <c r="O64" s="148">
        <f>compofiinc!AC56</f>
        <v>6.5237546805292368E-3</v>
      </c>
      <c r="P64" s="685">
        <f>compofiinc!AD56</f>
        <v>0.10904778353869915</v>
      </c>
      <c r="Q64" s="664">
        <f>compofiinc!AE56</f>
        <v>8.591667003929615E-2</v>
      </c>
      <c r="R64" s="105">
        <f>compofiinc!AF56</f>
        <v>3.5636917687952518E-2</v>
      </c>
      <c r="S64" s="105">
        <f>compofiinc!AG56</f>
        <v>2.8237201739102602E-2</v>
      </c>
      <c r="T64" s="105">
        <f>compofiinc!AH56</f>
        <v>1.441183197312057E-2</v>
      </c>
      <c r="U64" s="105">
        <f>compofiinc!AI56</f>
        <v>3.8394711446017027E-3</v>
      </c>
      <c r="V64" s="134">
        <f>compofiinc!AJ56</f>
        <v>3.7912458647042513E-3</v>
      </c>
      <c r="X64" s="1044">
        <f t="shared" si="0"/>
        <v>-2.7939677238464355E-9</v>
      </c>
      <c r="Y64" s="1044">
        <f t="shared" si="1"/>
        <v>1.6298145055770874E-9</v>
      </c>
      <c r="Z64" s="1044">
        <f t="shared" si="2"/>
        <v>1.6298145055770874E-9</v>
      </c>
    </row>
    <row r="65" spans="1:26" x14ac:dyDescent="0.2">
      <c r="A65" s="107">
        <v>1968</v>
      </c>
      <c r="B65" s="649">
        <f>compofiinc!P57</f>
        <v>0.35074629075825214</v>
      </c>
      <c r="C65" s="657">
        <f>compofiinc!Q57</f>
        <v>0.32564273104071617</v>
      </c>
      <c r="D65" s="411">
        <f>compofiinc!R57</f>
        <v>0.23066691402345896</v>
      </c>
      <c r="E65" s="411">
        <f>compofiinc!S57</f>
        <v>5.5016323924064636E-2</v>
      </c>
      <c r="F65" s="411">
        <f>compofiinc!T57</f>
        <v>2.135501429438591E-2</v>
      </c>
      <c r="G65" s="411">
        <f>compofiinc!U57</f>
        <v>1.1140467366203666E-2</v>
      </c>
      <c r="H65" s="411">
        <f>compofiinc!V57</f>
        <v>7.4640093371272087E-3</v>
      </c>
      <c r="I65" s="670">
        <f>compofiinc!W57</f>
        <v>0.24164148885756731</v>
      </c>
      <c r="J65" s="677">
        <f>compofiinc!X57</f>
        <v>0.21340268198400736</v>
      </c>
      <c r="K65" s="148">
        <f>compofiinc!Y57</f>
        <v>0.1317582493647933</v>
      </c>
      <c r="L65" s="148">
        <f>compofiinc!Z57</f>
        <v>4.7467346535995603E-2</v>
      </c>
      <c r="M65" s="148">
        <f>compofiinc!AA57</f>
        <v>1.9434621441178024E-2</v>
      </c>
      <c r="N65" s="148">
        <f>compofiinc!AB57</f>
        <v>8.5939733544364572E-3</v>
      </c>
      <c r="O65" s="148">
        <f>compofiinc!AC57</f>
        <v>6.1484914622269571E-3</v>
      </c>
      <c r="P65" s="685">
        <f>compofiinc!AD57</f>
        <v>0.11038224725052714</v>
      </c>
      <c r="Q65" s="664">
        <f>compofiinc!AE57</f>
        <v>8.4528200794011354E-2</v>
      </c>
      <c r="R65" s="105">
        <f>compofiinc!AF57</f>
        <v>3.554991097189486E-2</v>
      </c>
      <c r="S65" s="105">
        <f>compofiinc!AG57</f>
        <v>2.7282843017019331E-2</v>
      </c>
      <c r="T65" s="105">
        <f>compofiinc!AH57</f>
        <v>1.4049126941245049E-2</v>
      </c>
      <c r="U65" s="105">
        <f>compofiinc!AI57</f>
        <v>4.0063155465759337E-3</v>
      </c>
      <c r="V65" s="134">
        <f>compofiinc!AJ57</f>
        <v>3.6400033859536052E-3</v>
      </c>
      <c r="X65" s="1044">
        <f t="shared" si="0"/>
        <v>2.0954757928848267E-9</v>
      </c>
      <c r="Y65" s="1044">
        <f t="shared" si="1"/>
        <v>-1.7462298274040222E-10</v>
      </c>
      <c r="Z65" s="1044">
        <f t="shared" si="2"/>
        <v>9.3132257461547852E-10</v>
      </c>
    </row>
    <row r="66" spans="1:26" x14ac:dyDescent="0.2">
      <c r="A66" s="107">
        <v>1969</v>
      </c>
      <c r="B66" s="649">
        <f>compofiinc!P58</f>
        <v>0.3427077648229897</v>
      </c>
      <c r="C66" s="657">
        <f>compofiinc!Q58</f>
        <v>0.3235137602314353</v>
      </c>
      <c r="D66" s="411">
        <f>compofiinc!R58</f>
        <v>0.23330170125700533</v>
      </c>
      <c r="E66" s="411">
        <f>compofiinc!S58</f>
        <v>5.1915058866143227E-2</v>
      </c>
      <c r="F66" s="411">
        <f>compofiinc!T58</f>
        <v>1.9522110931575298E-2</v>
      </c>
      <c r="G66" s="411">
        <f>compofiinc!U58</f>
        <v>1.164001360302791E-2</v>
      </c>
      <c r="H66" s="411">
        <f>compofiinc!V58</f>
        <v>7.1348762139678001E-3</v>
      </c>
      <c r="I66" s="670">
        <f>compofiinc!W58</f>
        <v>0.23265071143396199</v>
      </c>
      <c r="J66" s="677">
        <f>compofiinc!X58</f>
        <v>0.21068588853813708</v>
      </c>
      <c r="K66" s="148">
        <f>compofiinc!Y58</f>
        <v>0.1334998847451061</v>
      </c>
      <c r="L66" s="148">
        <f>compofiinc!Z58</f>
        <v>4.4646251772064716E-2</v>
      </c>
      <c r="M66" s="148">
        <f>compofiinc!AA58</f>
        <v>1.7653356742812321E-2</v>
      </c>
      <c r="N66" s="148">
        <f>compofiinc!AB58</f>
        <v>8.9089375978801399E-3</v>
      </c>
      <c r="O66" s="148">
        <f>compofiinc!AC58</f>
        <v>5.9774637775262818E-3</v>
      </c>
      <c r="P66" s="685">
        <f>compofiinc!AD58</f>
        <v>0.10278749919962138</v>
      </c>
      <c r="Q66" s="664">
        <f>compofiinc!AE58</f>
        <v>8.1934621674008667E-2</v>
      </c>
      <c r="R66" s="105">
        <f>compofiinc!AF58</f>
        <v>3.5759481193963438E-2</v>
      </c>
      <c r="S66" s="105">
        <f>compofiinc!AG58</f>
        <v>2.5614294136175886E-2</v>
      </c>
      <c r="T66" s="105">
        <f>compofiinc!AH58</f>
        <v>1.2702088148216717E-2</v>
      </c>
      <c r="U66" s="105">
        <f>compofiinc!AI58</f>
        <v>4.2716695606941357E-3</v>
      </c>
      <c r="V66" s="134">
        <f>compofiinc!AJ58</f>
        <v>3.587089799111709E-3</v>
      </c>
      <c r="X66" s="1044">
        <f t="shared" si="0"/>
        <v>-6.4028427004814148E-10</v>
      </c>
      <c r="Y66" s="1044">
        <f t="shared" si="1"/>
        <v>-6.0972524806857109E-9</v>
      </c>
      <c r="Z66" s="1044">
        <f t="shared" si="2"/>
        <v>-1.1641532182693481E-9</v>
      </c>
    </row>
    <row r="67" spans="1:26" x14ac:dyDescent="0.2">
      <c r="A67" s="113">
        <v>1970</v>
      </c>
      <c r="B67" s="653">
        <f>compofiinc!P59</f>
        <v>0.33965503715444356</v>
      </c>
      <c r="C67" s="660">
        <f>compofiinc!Q59</f>
        <v>0.3259564598556608</v>
      </c>
      <c r="D67" s="509">
        <f>compofiinc!R59</f>
        <v>0.23953753389650956</v>
      </c>
      <c r="E67" s="509">
        <f>compofiinc!S59</f>
        <v>4.85926135443151E-2</v>
      </c>
      <c r="F67" s="509">
        <f>compofiinc!T59</f>
        <v>1.8112447345629334E-2</v>
      </c>
      <c r="G67" s="509">
        <f>compofiinc!U59</f>
        <v>1.2636429732083343E-2</v>
      </c>
      <c r="H67" s="509">
        <f>compofiinc!V59</f>
        <v>7.0774351479485631E-3</v>
      </c>
      <c r="I67" s="671">
        <f>compofiinc!W59</f>
        <v>0.22709409502567723</v>
      </c>
      <c r="J67" s="678">
        <f>compofiinc!X59</f>
        <v>0.21126757055753842</v>
      </c>
      <c r="K67" s="152">
        <f>compofiinc!Y59</f>
        <v>0.13754675019299611</v>
      </c>
      <c r="L67" s="152">
        <f>compofiinc!Z59</f>
        <v>4.1840714358841069E-2</v>
      </c>
      <c r="M67" s="152">
        <f>compofiinc!AA59</f>
        <v>1.6244051155808847E-2</v>
      </c>
      <c r="N67" s="152">
        <f>compofiinc!AB59</f>
        <v>9.6380091054015793E-3</v>
      </c>
      <c r="O67" s="152">
        <f>compofiinc!AC59</f>
        <v>5.9980518090014812E-3</v>
      </c>
      <c r="P67" s="687">
        <f>compofiinc!AD59</f>
        <v>9.6127181517658755E-2</v>
      </c>
      <c r="Q67" s="689">
        <f>compofiinc!AE59</f>
        <v>8.1071765656815842E-2</v>
      </c>
      <c r="R67" s="111">
        <f>compofiinc!AF59</f>
        <v>3.688447609602008E-2</v>
      </c>
      <c r="S67" s="111">
        <f>compofiinc!AG59</f>
        <v>2.4394202722760383E-2</v>
      </c>
      <c r="T67" s="111">
        <f>compofiinc!AH59</f>
        <v>1.1509163141454337E-2</v>
      </c>
      <c r="U67" s="111">
        <f>compofiinc!AI59</f>
        <v>4.605471567629138E-3</v>
      </c>
      <c r="V67" s="172">
        <f>compofiinc!AJ59</f>
        <v>3.6784535841434263E-3</v>
      </c>
      <c r="X67" s="1044">
        <f t="shared" si="0"/>
        <v>1.8917489796876907E-10</v>
      </c>
      <c r="Y67" s="1044">
        <f t="shared" si="1"/>
        <v>-6.0645106714218855E-9</v>
      </c>
      <c r="Z67" s="1044">
        <f t="shared" si="2"/>
        <v>-1.4551915228366852E-9</v>
      </c>
    </row>
    <row r="68" spans="1:26" x14ac:dyDescent="0.2">
      <c r="A68" s="107">
        <v>1971</v>
      </c>
      <c r="B68" s="649">
        <f>compofiinc!P60</f>
        <v>0.34394585972768255</v>
      </c>
      <c r="C68" s="657">
        <f>compofiinc!Q60</f>
        <v>0.32897645881166682</v>
      </c>
      <c r="D68" s="411">
        <f>compofiinc!R60</f>
        <v>0.24480662787391338</v>
      </c>
      <c r="E68" s="411">
        <f>compofiinc!S60</f>
        <v>4.6907873242162168E-2</v>
      </c>
      <c r="F68" s="411">
        <f>compofiinc!T60</f>
        <v>1.688958058366552E-2</v>
      </c>
      <c r="G68" s="411">
        <f>compofiinc!U60</f>
        <v>1.3124092973157531E-2</v>
      </c>
      <c r="H68" s="411">
        <f>compofiinc!V60</f>
        <v>7.2482795512769371E-3</v>
      </c>
      <c r="I68" s="670">
        <f>compofiinc!W60</f>
        <v>0.22980193323746789</v>
      </c>
      <c r="J68" s="677">
        <f>compofiinc!X60</f>
        <v>0.21259185545204673</v>
      </c>
      <c r="K68" s="148">
        <f>compofiinc!Y60</f>
        <v>0.14067412224540021</v>
      </c>
      <c r="L68" s="148">
        <f>compofiinc!Z60</f>
        <v>4.0545064246543916E-2</v>
      </c>
      <c r="M68" s="148">
        <f>compofiinc!AA60</f>
        <v>1.5220474013403873E-2</v>
      </c>
      <c r="N68" s="148">
        <f>compofiinc!AB60</f>
        <v>9.9871718502981821E-3</v>
      </c>
      <c r="O68" s="148">
        <f>compofiinc!AC60</f>
        <v>6.1639877012567013E-3</v>
      </c>
      <c r="P68" s="685">
        <f>compofiinc!AD60</f>
        <v>9.7081253123178612E-2</v>
      </c>
      <c r="Q68" s="664">
        <f>compofiinc!AE60</f>
        <v>8.1031591056671459E-2</v>
      </c>
      <c r="R68" s="105">
        <f>compofiinc!AF60</f>
        <v>3.840036705150851E-2</v>
      </c>
      <c r="S68" s="105">
        <f>compofiinc!AG60</f>
        <v>2.3552897322588251E-2</v>
      </c>
      <c r="T68" s="105">
        <f>compofiinc!AH60</f>
        <v>1.0694791056266695E-2</v>
      </c>
      <c r="U68" s="105">
        <f>compofiinc!AI60</f>
        <v>4.6381995643969276E-3</v>
      </c>
      <c r="V68" s="134">
        <f>compofiinc!AJ60</f>
        <v>3.745335843632347E-3</v>
      </c>
      <c r="X68" s="1044">
        <f t="shared" si="0"/>
        <v>4.58749127574265E-9</v>
      </c>
      <c r="Y68" s="1044">
        <f t="shared" si="1"/>
        <v>1.0353951438446529E-6</v>
      </c>
      <c r="Z68" s="1044">
        <f t="shared" si="2"/>
        <v>2.1827872842550278E-10</v>
      </c>
    </row>
    <row r="69" spans="1:26" x14ac:dyDescent="0.2">
      <c r="A69" s="107">
        <v>1972</v>
      </c>
      <c r="B69" s="649">
        <f>compofiinc!P61</f>
        <v>0.34576696874137269</v>
      </c>
      <c r="C69" s="657">
        <f>compofiinc!Q61</f>
        <v>0.33044085813162383</v>
      </c>
      <c r="D69" s="411">
        <f>compofiinc!R61</f>
        <v>0.2451871547709743</v>
      </c>
      <c r="E69" s="411">
        <f>compofiinc!S61</f>
        <v>4.7463192924624309E-2</v>
      </c>
      <c r="F69" s="411">
        <f>compofiinc!T61</f>
        <v>1.6389854499720968E-2</v>
      </c>
      <c r="G69" s="411">
        <f>compofiinc!U61</f>
        <v>1.3517866732399852E-2</v>
      </c>
      <c r="H69" s="411">
        <f>compofiinc!V61</f>
        <v>7.8827875913702883E-3</v>
      </c>
      <c r="I69" s="670">
        <f>compofiinc!W61</f>
        <v>0.23107911901388434</v>
      </c>
      <c r="J69" s="677">
        <f>compofiinc!X61</f>
        <v>0.21339163897573599</v>
      </c>
      <c r="K69" s="148">
        <f>compofiinc!Y61</f>
        <v>0.14087773687424487</v>
      </c>
      <c r="L69" s="148">
        <f>compofiinc!Z61</f>
        <v>4.0901907542320259E-2</v>
      </c>
      <c r="M69" s="148">
        <f>compofiinc!AA61</f>
        <v>1.4658820240128989E-2</v>
      </c>
      <c r="N69" s="148">
        <f>compofiinc!AB61</f>
        <v>1.0265731513300125E-2</v>
      </c>
      <c r="O69" s="148">
        <f>compofiinc!AC61</f>
        <v>6.6851097851667873E-3</v>
      </c>
      <c r="P69" s="685">
        <f>compofiinc!AD61</f>
        <v>9.7250564444038901E-2</v>
      </c>
      <c r="Q69" s="664">
        <f>compofiinc!AE61</f>
        <v>8.1039765938839992E-2</v>
      </c>
      <c r="R69" s="105">
        <f>compofiinc!AF61</f>
        <v>3.937352079901757E-2</v>
      </c>
      <c r="S69" s="105">
        <f>compofiinc!AG61</f>
        <v>2.2769359622998309E-2</v>
      </c>
      <c r="T69" s="105">
        <f>compofiinc!AH61</f>
        <v>1.0221266759572245E-2</v>
      </c>
      <c r="U69" s="105">
        <f>compofiinc!AI61</f>
        <v>4.6655643639041955E-3</v>
      </c>
      <c r="V69" s="134">
        <f>compofiinc!AJ61</f>
        <v>4.0100538731167035E-3</v>
      </c>
      <c r="X69" s="1044">
        <f t="shared" si="0"/>
        <v>1.6125341062434018E-9</v>
      </c>
      <c r="Y69" s="1044">
        <f t="shared" si="1"/>
        <v>2.3330205749516608E-6</v>
      </c>
      <c r="Z69" s="1044">
        <f t="shared" si="2"/>
        <v>5.2023096941411495E-10</v>
      </c>
    </row>
    <row r="70" spans="1:26" x14ac:dyDescent="0.2">
      <c r="A70" s="107">
        <v>1973</v>
      </c>
      <c r="B70" s="649">
        <f>compofiinc!P62</f>
        <v>0.3445637169515976</v>
      </c>
      <c r="C70" s="657">
        <f>compofiinc!Q62</f>
        <v>0.33216437924056663</v>
      </c>
      <c r="D70" s="411">
        <f>compofiinc!R62</f>
        <v>0.24349240744140843</v>
      </c>
      <c r="E70" s="411">
        <f>compofiinc!S62</f>
        <v>4.8683110471756663E-2</v>
      </c>
      <c r="F70" s="411">
        <f>compofiinc!T62</f>
        <v>1.6543543493753532E-2</v>
      </c>
      <c r="G70" s="411">
        <f>compofiinc!U62</f>
        <v>1.4666339587847688E-2</v>
      </c>
      <c r="H70" s="411">
        <f>compofiinc!V62</f>
        <v>8.7789722547313431E-3</v>
      </c>
      <c r="I70" s="670">
        <f>compofiinc!W62</f>
        <v>0.22953944717028207</v>
      </c>
      <c r="J70" s="677">
        <f>compofiinc!X62</f>
        <v>0.21511898368135007</v>
      </c>
      <c r="K70" s="148">
        <f>compofiinc!Y62</f>
        <v>0.14036478804246144</v>
      </c>
      <c r="L70" s="148">
        <f>compofiinc!Z62</f>
        <v>4.1529893132292273E-2</v>
      </c>
      <c r="M70" s="148">
        <f>compofiinc!AA62</f>
        <v>1.4665209777263044E-2</v>
      </c>
      <c r="N70" s="148">
        <f>compofiinc!AB62</f>
        <v>1.115187590005462E-2</v>
      </c>
      <c r="O70" s="148">
        <f>compofiinc!AC62</f>
        <v>7.4066366009333251E-3</v>
      </c>
      <c r="P70" s="685">
        <f>compofiinc!AD62</f>
        <v>9.4814534869783529E-2</v>
      </c>
      <c r="Q70" s="664">
        <f>compofiinc!AE62</f>
        <v>8.172740091004016E-2</v>
      </c>
      <c r="R70" s="105">
        <f>compofiinc!AF62</f>
        <v>3.9808827461683904E-2</v>
      </c>
      <c r="S70" s="105">
        <f>compofiinc!AG62</f>
        <v>2.2490186554591673E-2</v>
      </c>
      <c r="T70" s="105">
        <f>compofiinc!AH62</f>
        <v>1.0027867186352069E-2</v>
      </c>
      <c r="U70" s="105">
        <f>compofiinc!AI62</f>
        <v>5.117717103587438E-3</v>
      </c>
      <c r="V70" s="134">
        <f>compofiinc!AJ62</f>
        <v>4.2828039871665169E-3</v>
      </c>
      <c r="X70" s="1044">
        <f t="shared" si="0"/>
        <v>5.9910689742537215E-9</v>
      </c>
      <c r="Y70" s="1044">
        <f t="shared" si="1"/>
        <v>5.802283453704149E-7</v>
      </c>
      <c r="Z70" s="1044">
        <f t="shared" si="2"/>
        <v>-1.3833414413966238E-9</v>
      </c>
    </row>
    <row r="71" spans="1:26" x14ac:dyDescent="0.2">
      <c r="A71" s="107">
        <v>1974</v>
      </c>
      <c r="B71" s="649">
        <f>compofiinc!P63</f>
        <v>0.34457548566251717</v>
      </c>
      <c r="C71" s="657">
        <f>compofiinc!Q63</f>
        <v>0.33538831082023535</v>
      </c>
      <c r="D71" s="411">
        <f>compofiinc!R63</f>
        <v>0.24667999467260415</v>
      </c>
      <c r="E71" s="411">
        <f>compofiinc!S63</f>
        <v>4.7177753373034648E-2</v>
      </c>
      <c r="F71" s="411">
        <f>compofiinc!T63</f>
        <v>1.6661767514051462E-2</v>
      </c>
      <c r="G71" s="411">
        <f>compofiinc!U63</f>
        <v>1.5841999142537588E-2</v>
      </c>
      <c r="H71" s="411">
        <f>compofiinc!V63</f>
        <v>9.0267885666435177E-3</v>
      </c>
      <c r="I71" s="670">
        <f>compofiinc!W63</f>
        <v>0.22845660352254527</v>
      </c>
      <c r="J71" s="677">
        <f>compofiinc!X63</f>
        <v>0.21761167652789482</v>
      </c>
      <c r="K71" s="148">
        <f>compofiinc!Y63</f>
        <v>0.14343108412299443</v>
      </c>
      <c r="L71" s="148">
        <f>compofiinc!Z63</f>
        <v>4.0006048791667581E-2</v>
      </c>
      <c r="M71" s="148">
        <f>compofiinc!AA63</f>
        <v>1.4668673299155444E-2</v>
      </c>
      <c r="N71" s="148">
        <f>compofiinc!AB63</f>
        <v>1.1891495103469651E-2</v>
      </c>
      <c r="O71" s="148">
        <f>compofiinc!AC63</f>
        <v>7.6142299206907182E-3</v>
      </c>
      <c r="P71" s="685">
        <f>compofiinc!AD63</f>
        <v>9.3546059823779615E-2</v>
      </c>
      <c r="Q71" s="664">
        <f>compofiinc!AE63</f>
        <v>8.3513423922454422E-2</v>
      </c>
      <c r="R71" s="105">
        <f>compofiinc!AF63</f>
        <v>4.1337677047124544E-2</v>
      </c>
      <c r="S71" s="105">
        <f>compofiinc!AG63</f>
        <v>2.1833537596563701E-2</v>
      </c>
      <c r="T71" s="105">
        <f>compofiinc!AH63</f>
        <v>1.0033228761400892E-2</v>
      </c>
      <c r="U71" s="105">
        <f>compofiinc!AI63</f>
        <v>5.6156550761130575E-3</v>
      </c>
      <c r="V71" s="134">
        <f>compofiinc!AJ63</f>
        <v>4.6933257870875877E-3</v>
      </c>
      <c r="X71" s="1044">
        <f t="shared" si="0"/>
        <v>7.5513639785640407E-9</v>
      </c>
      <c r="Y71" s="1044">
        <f t="shared" si="1"/>
        <v>1.4528991698625759E-7</v>
      </c>
      <c r="Z71" s="1044">
        <f t="shared" si="2"/>
        <v>-3.4583536034915596E-10</v>
      </c>
    </row>
    <row r="72" spans="1:26" x14ac:dyDescent="0.2">
      <c r="A72" s="107">
        <v>1975</v>
      </c>
      <c r="B72" s="649">
        <f>compofiinc!P64</f>
        <v>0.34601098077393999</v>
      </c>
      <c r="C72" s="657">
        <f>compofiinc!Q64</f>
        <v>0.3374407385961149</v>
      </c>
      <c r="D72" s="411">
        <f>compofiinc!R64</f>
        <v>0.25308473487945093</v>
      </c>
      <c r="E72" s="411">
        <f>compofiinc!S64</f>
        <v>4.3680364954980178E-2</v>
      </c>
      <c r="F72" s="411">
        <f>compofiinc!T64</f>
        <v>1.6147112623229987E-2</v>
      </c>
      <c r="G72" s="411">
        <f>compofiinc!U64</f>
        <v>1.5763187095316766E-2</v>
      </c>
      <c r="H72" s="411">
        <f>compofiinc!V64</f>
        <v>8.7669853634224637E-3</v>
      </c>
      <c r="I72" s="670">
        <f>compofiinc!W64</f>
        <v>0.22824308699256335</v>
      </c>
      <c r="J72" s="677">
        <f>compofiinc!X64</f>
        <v>0.21808140130684706</v>
      </c>
      <c r="K72" s="148">
        <f>compofiinc!Y64</f>
        <v>0.14775947152742219</v>
      </c>
      <c r="L72" s="148">
        <f>compofiinc!Z64</f>
        <v>3.7010143464570433E-2</v>
      </c>
      <c r="M72" s="148">
        <f>compofiinc!AA64</f>
        <v>1.425631484573131E-2</v>
      </c>
      <c r="N72" s="148">
        <f>compofiinc!AB64</f>
        <v>1.1611388680172752E-2</v>
      </c>
      <c r="O72" s="148">
        <f>compofiinc!AC64</f>
        <v>7.4440412277816392E-3</v>
      </c>
      <c r="P72" s="685">
        <f>compofiinc!AD64</f>
        <v>9.2312273779697307E-2</v>
      </c>
      <c r="Q72" s="664">
        <f>compofiinc!AE64</f>
        <v>8.3170151368477718E-2</v>
      </c>
      <c r="R72" s="105">
        <f>compofiinc!AF64</f>
        <v>4.3099379342166344E-2</v>
      </c>
      <c r="S72" s="105">
        <f>compofiinc!AG64</f>
        <v>2.013518346550569E-2</v>
      </c>
      <c r="T72" s="105">
        <f>compofiinc!AH64</f>
        <v>9.8293699209754948E-3</v>
      </c>
      <c r="U72" s="105">
        <f>compofiinc!AI64</f>
        <v>5.3414278021968187E-3</v>
      </c>
      <c r="V72" s="134">
        <f>compofiinc!AJ64</f>
        <v>4.7647902256002794E-3</v>
      </c>
      <c r="X72" s="1044">
        <f t="shared" si="0"/>
        <v>-1.6463202854311021E-6</v>
      </c>
      <c r="Y72" s="1044">
        <f t="shared" si="1"/>
        <v>4.1561168728776465E-8</v>
      </c>
      <c r="Z72" s="1044">
        <f t="shared" si="2"/>
        <v>6.120330908743199E-10</v>
      </c>
    </row>
    <row r="73" spans="1:26" x14ac:dyDescent="0.2">
      <c r="A73" s="107">
        <v>1976</v>
      </c>
      <c r="B73" s="649">
        <f>compofiinc!P65</f>
        <v>0.34648671690845845</v>
      </c>
      <c r="C73" s="657">
        <f>compofiinc!Q65</f>
        <v>0.33708597956041331</v>
      </c>
      <c r="D73" s="411">
        <f>compofiinc!R65</f>
        <v>0.25579835121892813</v>
      </c>
      <c r="E73" s="411">
        <f>compofiinc!S65</f>
        <v>4.1440410246082138E-2</v>
      </c>
      <c r="F73" s="411">
        <f>compofiinc!T65</f>
        <v>1.6064572651032449E-2</v>
      </c>
      <c r="G73" s="411">
        <f>compofiinc!U65</f>
        <v>1.5699223443814248E-2</v>
      </c>
      <c r="H73" s="411">
        <f>compofiinc!V65</f>
        <v>8.0871369817998584E-3</v>
      </c>
      <c r="I73" s="670">
        <f>compofiinc!W65</f>
        <v>0.22836358578474858</v>
      </c>
      <c r="J73" s="677">
        <f>compofiinc!X65</f>
        <v>0.21738160066765033</v>
      </c>
      <c r="K73" s="148">
        <f>compofiinc!Y65</f>
        <v>0.14984189078005272</v>
      </c>
      <c r="L73" s="148">
        <f>compofiinc!Z65</f>
        <v>3.5055862495244838E-2</v>
      </c>
      <c r="M73" s="148">
        <f>compofiinc!AA65</f>
        <v>1.4193726588500155E-2</v>
      </c>
      <c r="N73" s="148">
        <f>compofiinc!AB65</f>
        <v>1.1413225825089413E-2</v>
      </c>
      <c r="O73" s="148">
        <f>compofiinc!AC65</f>
        <v>6.8768838899790907E-3</v>
      </c>
      <c r="P73" s="685">
        <f>compofiinc!AD65</f>
        <v>9.219763922174451E-2</v>
      </c>
      <c r="Q73" s="664">
        <f>compofiinc!AE65</f>
        <v>8.2508127678359244E-2</v>
      </c>
      <c r="R73" s="105">
        <f>compofiinc!AF65</f>
        <v>4.4400752100191454E-2</v>
      </c>
      <c r="S73" s="105">
        <f>compofiinc!AG65</f>
        <v>1.8985417350387834E-2</v>
      </c>
      <c r="T73" s="105">
        <f>compofiinc!AH65</f>
        <v>9.750274612502885E-3</v>
      </c>
      <c r="U73" s="105">
        <f>compofiinc!AI65</f>
        <v>5.017432251734455E-3</v>
      </c>
      <c r="V73" s="134">
        <f>compofiinc!AJ65</f>
        <v>4.3542509777036997E-3</v>
      </c>
      <c r="X73" s="1044">
        <f t="shared" si="0"/>
        <v>-3.7149812435188778E-6</v>
      </c>
      <c r="Y73" s="1044">
        <f t="shared" si="1"/>
        <v>1.1088784113155725E-8</v>
      </c>
      <c r="Z73" s="1044">
        <f t="shared" si="2"/>
        <v>3.858389163724496E-10</v>
      </c>
    </row>
    <row r="74" spans="1:26" x14ac:dyDescent="0.2">
      <c r="A74" s="107">
        <v>1977</v>
      </c>
      <c r="B74" s="649">
        <f>compofiinc!P66</f>
        <v>0.34783223257517903</v>
      </c>
      <c r="C74" s="657">
        <f>compofiinc!Q66</f>
        <v>0.33768147661770342</v>
      </c>
      <c r="D74" s="411">
        <f>compofiinc!R66</f>
        <v>0.25853372649615736</v>
      </c>
      <c r="E74" s="411">
        <f>compofiinc!S66</f>
        <v>3.992117235551973E-2</v>
      </c>
      <c r="F74" s="411">
        <f>compofiinc!T66</f>
        <v>1.5953811709792376E-2</v>
      </c>
      <c r="G74" s="411">
        <f>compofiinc!U66</f>
        <v>1.5470749655725591E-2</v>
      </c>
      <c r="H74" s="411">
        <f>compofiinc!V66</f>
        <v>7.8029349012709304E-3</v>
      </c>
      <c r="I74" s="670">
        <f>compofiinc!W66</f>
        <v>0.22934752263494218</v>
      </c>
      <c r="J74" s="677">
        <f>compofiinc!X66</f>
        <v>0.21765356240908673</v>
      </c>
      <c r="K74" s="148">
        <f>compofiinc!Y66</f>
        <v>0.15219565879501928</v>
      </c>
      <c r="L74" s="148">
        <f>compofiinc!Z66</f>
        <v>3.3650658497944796E-2</v>
      </c>
      <c r="M74" s="148">
        <f>compofiinc!AA66</f>
        <v>1.4017085516008887E-2</v>
      </c>
      <c r="N74" s="148">
        <f>compofiinc!AB66</f>
        <v>1.1212822262932409E-2</v>
      </c>
      <c r="O74" s="148">
        <f>compofiinc!AC66</f>
        <v>6.5773399200901306E-3</v>
      </c>
      <c r="P74" s="685">
        <f>compofiinc!AD66</f>
        <v>9.2902181042928689E-2</v>
      </c>
      <c r="Q74" s="664">
        <f>compofiinc!AE66</f>
        <v>8.2693966922393614E-2</v>
      </c>
      <c r="R74" s="105">
        <f>compofiinc!AF66</f>
        <v>4.6000803016831959E-2</v>
      </c>
      <c r="S74" s="105">
        <f>compofiinc!AG66</f>
        <v>1.817400535922653E-2</v>
      </c>
      <c r="T74" s="105">
        <f>compofiinc!AH66</f>
        <v>9.6387745921802104E-3</v>
      </c>
      <c r="U74" s="105">
        <f>compofiinc!AI66</f>
        <v>4.8109258892419238E-3</v>
      </c>
      <c r="V74" s="134">
        <f>compofiinc!AJ66</f>
        <v>4.0694587833605134E-3</v>
      </c>
      <c r="X74" s="1044">
        <f t="shared" si="0"/>
        <v>-9.1850076255894919E-7</v>
      </c>
      <c r="Y74" s="1044">
        <f t="shared" si="1"/>
        <v>-2.5829087757500702E-9</v>
      </c>
      <c r="Z74" s="1044">
        <f t="shared" si="2"/>
        <v>-7.184475236954313E-10</v>
      </c>
    </row>
    <row r="75" spans="1:26" x14ac:dyDescent="0.2">
      <c r="A75" s="107">
        <v>1978</v>
      </c>
      <c r="B75" s="649">
        <f>compofiinc!P67</f>
        <v>0.35025687512272619</v>
      </c>
      <c r="C75" s="657">
        <f>compofiinc!Q67</f>
        <v>0.3382017846765244</v>
      </c>
      <c r="D75" s="411">
        <f>compofiinc!R67</f>
        <v>0.26033082116709583</v>
      </c>
      <c r="E75" s="411">
        <f>compofiinc!S67</f>
        <v>3.8350562663104881E-2</v>
      </c>
      <c r="F75" s="411">
        <f>compofiinc!T67</f>
        <v>1.5790022184379637E-2</v>
      </c>
      <c r="G75" s="411">
        <f>compofiinc!U67</f>
        <v>1.5864715667903928E-2</v>
      </c>
      <c r="H75" s="411">
        <f>compofiinc!V67</f>
        <v>7.8669631745302837E-3</v>
      </c>
      <c r="I75" s="670">
        <f>compofiinc!W67</f>
        <v>0.23191700020896366</v>
      </c>
      <c r="J75" s="677">
        <f>compofiinc!X67</f>
        <v>0.21816429987112773</v>
      </c>
      <c r="K75" s="148">
        <f>compofiinc!Y67</f>
        <v>0.15399554657736925</v>
      </c>
      <c r="L75" s="148">
        <f>compofiinc!Z67</f>
        <v>3.2073024062994948E-2</v>
      </c>
      <c r="M75" s="148">
        <f>compofiinc!AA67</f>
        <v>1.3873173848056086E-2</v>
      </c>
      <c r="N75" s="148">
        <f>compofiinc!AB67</f>
        <v>1.1615612597388414E-2</v>
      </c>
      <c r="O75" s="148">
        <f>compofiinc!AC67</f>
        <v>6.6057519202273318E-3</v>
      </c>
      <c r="P75" s="685">
        <f>compofiinc!AD67</f>
        <v>9.5493541408007143E-2</v>
      </c>
      <c r="Q75" s="664">
        <f>compofiinc!AE67</f>
        <v>8.3352670743373825E-2</v>
      </c>
      <c r="R75" s="105">
        <f>compofiinc!AF67</f>
        <v>4.7772462977272889E-2</v>
      </c>
      <c r="S75" s="105">
        <f>compofiinc!AG67</f>
        <v>1.6935680448962764E-2</v>
      </c>
      <c r="T75" s="105">
        <f>compofiinc!AH67</f>
        <v>9.5448236474144355E-3</v>
      </c>
      <c r="U75" s="105">
        <f>compofiinc!AI67</f>
        <v>5.0059213162035321E-3</v>
      </c>
      <c r="V75" s="134">
        <f>compofiinc!AJ67</f>
        <v>4.0937828823780498E-3</v>
      </c>
      <c r="X75" s="1044">
        <f t="shared" ref="X75:X116" si="3">C75-D75-E75-F75-G75-H75</f>
        <v>-1.3001804901602299E-6</v>
      </c>
      <c r="Y75" s="1044">
        <f t="shared" ref="Y75:Y116" si="4">J75-K75-L75-M75-N75-O75</f>
        <v>1.1908650917047403E-6</v>
      </c>
      <c r="Z75" s="1044">
        <f t="shared" ref="Z75:Z116" si="5">Q75-R75-S75-T75-U75-V75</f>
        <v>-5.2885784640466227E-10</v>
      </c>
    </row>
    <row r="76" spans="1:26" x14ac:dyDescent="0.2">
      <c r="A76" s="110">
        <v>1979</v>
      </c>
      <c r="B76" s="654">
        <f>compofiinc!P68</f>
        <v>0.35526928305625916</v>
      </c>
      <c r="C76" s="661">
        <f>compofiinc!Q68</f>
        <v>0.33761158585548401</v>
      </c>
      <c r="D76" s="511">
        <f>compofiinc!R68</f>
        <v>0.2616366446018219</v>
      </c>
      <c r="E76" s="511">
        <f>compofiinc!S68</f>
        <v>3.5077821463346481E-2</v>
      </c>
      <c r="F76" s="511">
        <f>compofiinc!T68</f>
        <v>1.5753576532006264E-2</v>
      </c>
      <c r="G76" s="511">
        <f>compofiinc!U68</f>
        <v>1.7497433349490166E-2</v>
      </c>
      <c r="H76" s="511">
        <f>compofiinc!V68</f>
        <v>7.6503772288560867E-3</v>
      </c>
      <c r="I76" s="672">
        <f>compofiinc!W68</f>
        <v>0.23823222517967224</v>
      </c>
      <c r="J76" s="679">
        <f>compofiinc!X68</f>
        <v>0.21810108423233032</v>
      </c>
      <c r="K76" s="150">
        <f>compofiinc!Y68</f>
        <v>0.15538959205150604</v>
      </c>
      <c r="L76" s="150">
        <f>compofiinc!Z68</f>
        <v>2.9326064512133598E-2</v>
      </c>
      <c r="M76" s="150">
        <f>compofiinc!AA68</f>
        <v>1.3801914639770985E-2</v>
      </c>
      <c r="N76" s="150">
        <f>compofiinc!AB68</f>
        <v>1.307324506342411E-2</v>
      </c>
      <c r="O76" s="150">
        <f>compofiinc!AC68</f>
        <v>6.5054814331233501E-3</v>
      </c>
      <c r="P76" s="686">
        <f>compofiinc!AD68</f>
        <v>0.10279615968465805</v>
      </c>
      <c r="Q76" s="682">
        <f>compofiinc!AE68</f>
        <v>8.412247896194458E-2</v>
      </c>
      <c r="R76" s="108">
        <f>compofiinc!AF68</f>
        <v>4.9190808087587357E-2</v>
      </c>
      <c r="S76" s="108">
        <f>compofiinc!AG68</f>
        <v>1.5414811670780182E-2</v>
      </c>
      <c r="T76" s="108">
        <f>compofiinc!AH68</f>
        <v>9.5563624054193497E-3</v>
      </c>
      <c r="U76" s="108">
        <f>compofiinc!AI68</f>
        <v>5.8874255046248436E-3</v>
      </c>
      <c r="V76" s="138">
        <f>compofiinc!AJ68</f>
        <v>4.0730698965489864E-3</v>
      </c>
      <c r="X76" s="1044">
        <f t="shared" si="3"/>
        <v>-4.2673200368881226E-6</v>
      </c>
      <c r="Y76" s="1044">
        <f t="shared" si="4"/>
        <v>4.7865323722362518E-6</v>
      </c>
      <c r="Z76" s="1044">
        <f t="shared" si="5"/>
        <v>1.3969838619232178E-9</v>
      </c>
    </row>
    <row r="77" spans="1:26" x14ac:dyDescent="0.2">
      <c r="A77" s="107">
        <v>1980</v>
      </c>
      <c r="B77" s="649">
        <f>compofiinc!P69</f>
        <v>0.36049845814704895</v>
      </c>
      <c r="C77" s="657">
        <f>compofiinc!Q69</f>
        <v>0.34440115094184875</v>
      </c>
      <c r="D77" s="411">
        <f>compofiinc!R69</f>
        <v>0.2687210738658905</v>
      </c>
      <c r="E77" s="411">
        <f>compofiinc!S69</f>
        <v>2.8333673253655434E-2</v>
      </c>
      <c r="F77" s="411">
        <f>compofiinc!T69</f>
        <v>1.6471689566969872E-2</v>
      </c>
      <c r="G77" s="411">
        <f>compofiinc!U69</f>
        <v>2.2754792124032974E-2</v>
      </c>
      <c r="H77" s="411">
        <f>compofiinc!V69</f>
        <v>8.1199100241065025E-3</v>
      </c>
      <c r="I77" s="670">
        <f>compofiinc!W69</f>
        <v>0.24141663312911987</v>
      </c>
      <c r="J77" s="677">
        <f>compofiinc!X69</f>
        <v>0.22260276973247528</v>
      </c>
      <c r="K77" s="148">
        <f>compofiinc!Y69</f>
        <v>0.16084060072898865</v>
      </c>
      <c r="L77" s="148">
        <f>compofiinc!Z69</f>
        <v>2.3436281830072403E-2</v>
      </c>
      <c r="M77" s="148">
        <f>compofiinc!AA69</f>
        <v>1.4428308233618736E-2</v>
      </c>
      <c r="N77" s="148">
        <f>compofiinc!AB69</f>
        <v>1.6998006030917168E-2</v>
      </c>
      <c r="O77" s="148">
        <f>compofiinc!AC69</f>
        <v>6.9014984183013439E-3</v>
      </c>
      <c r="P77" s="685">
        <f>compofiinc!AD69</f>
        <v>0.1038234755396843</v>
      </c>
      <c r="Q77" s="664">
        <f>compofiinc!AE69</f>
        <v>8.599555492401123E-2</v>
      </c>
      <c r="R77" s="105">
        <f>compofiinc!AF69</f>
        <v>5.1779650151729584E-2</v>
      </c>
      <c r="S77" s="105">
        <f>compofiinc!AG69</f>
        <v>1.2490522116422653E-2</v>
      </c>
      <c r="T77" s="105">
        <f>compofiinc!AH69</f>
        <v>9.7476951777935028E-3</v>
      </c>
      <c r="U77" s="105">
        <f>compofiinc!AI69</f>
        <v>7.5201499275863171E-3</v>
      </c>
      <c r="V77" s="134">
        <f>compofiinc!AJ69</f>
        <v>4.4575342908501625E-3</v>
      </c>
      <c r="X77" s="1044">
        <f t="shared" si="3"/>
        <v>1.2107193470001221E-8</v>
      </c>
      <c r="Y77" s="1044">
        <f t="shared" si="4"/>
        <v>-1.9255094230175018E-6</v>
      </c>
      <c r="Z77" s="1044">
        <f t="shared" si="5"/>
        <v>3.2596290111541748E-9</v>
      </c>
    </row>
    <row r="78" spans="1:26" x14ac:dyDescent="0.2">
      <c r="A78" s="107">
        <v>1981</v>
      </c>
      <c r="B78" s="649">
        <f>compofiinc!P70</f>
        <v>0.36060285568237305</v>
      </c>
      <c r="C78" s="657">
        <f>compofiinc!Q70</f>
        <v>0.34445822238922119</v>
      </c>
      <c r="D78" s="411">
        <f>compofiinc!R70</f>
        <v>0.26994052529335022</v>
      </c>
      <c r="E78" s="411">
        <f>compofiinc!S70</f>
        <v>2.0578237250447273E-2</v>
      </c>
      <c r="F78" s="411">
        <f>compofiinc!T70</f>
        <v>1.688053272664547E-2</v>
      </c>
      <c r="G78" s="411">
        <f>compofiinc!U70</f>
        <v>2.9320916160941124E-2</v>
      </c>
      <c r="H78" s="411">
        <f>compofiinc!V70</f>
        <v>7.7380165457725525E-3</v>
      </c>
      <c r="I78" s="670">
        <f>compofiinc!W70</f>
        <v>0.24009868502616882</v>
      </c>
      <c r="J78" s="677">
        <f>compofiinc!X70</f>
        <v>0.22116808593273163</v>
      </c>
      <c r="K78" s="148">
        <f>compofiinc!Y70</f>
        <v>0.16250188648700714</v>
      </c>
      <c r="L78" s="148">
        <f>compofiinc!Z70</f>
        <v>1.6269773244857788E-2</v>
      </c>
      <c r="M78" s="148">
        <f>compofiinc!AA70</f>
        <v>1.4381829649209976E-2</v>
      </c>
      <c r="N78" s="148">
        <f>compofiinc!AB70</f>
        <v>2.1301832050085068E-2</v>
      </c>
      <c r="O78" s="148">
        <f>compofiinc!AC70</f>
        <v>6.7284740507602692E-3</v>
      </c>
      <c r="P78" s="685">
        <f>compofiinc!AD70</f>
        <v>0.10267269611358643</v>
      </c>
      <c r="Q78" s="664">
        <f>compofiinc!AE70</f>
        <v>8.3970345556735992E-2</v>
      </c>
      <c r="R78" s="105">
        <f>compofiinc!AF70</f>
        <v>5.2188556641340256E-2</v>
      </c>
      <c r="S78" s="105">
        <f>compofiinc!AG70</f>
        <v>8.1313969567418098E-3</v>
      </c>
      <c r="T78" s="105">
        <f>compofiinc!AH70</f>
        <v>9.366912767291069E-3</v>
      </c>
      <c r="U78" s="105">
        <f>compofiinc!AI70</f>
        <v>9.7492467612028122E-3</v>
      </c>
      <c r="V78" s="134">
        <f>compofiinc!AJ70</f>
        <v>4.5340857468545437E-3</v>
      </c>
      <c r="X78" s="1044">
        <f t="shared" si="3"/>
        <v>-5.5879354476928711E-9</v>
      </c>
      <c r="Y78" s="1044">
        <f t="shared" si="4"/>
        <v>-1.5709549188613892E-5</v>
      </c>
      <c r="Z78" s="1044">
        <f t="shared" si="5"/>
        <v>1.4668330550193787E-7</v>
      </c>
    </row>
    <row r="79" spans="1:26" x14ac:dyDescent="0.2">
      <c r="A79" s="107">
        <v>1982</v>
      </c>
      <c r="B79" s="648">
        <f>compofiinc!P71</f>
        <v>0.37272125482559204</v>
      </c>
      <c r="C79" s="657">
        <f>compofiinc!Q71</f>
        <v>0.35413169860839844</v>
      </c>
      <c r="D79" s="411">
        <f>compofiinc!R71</f>
        <v>0.28022852540016174</v>
      </c>
      <c r="E79" s="411">
        <f>compofiinc!S71</f>
        <v>1.8818527460098267E-2</v>
      </c>
      <c r="F79" s="411">
        <f>compofiinc!T71</f>
        <v>1.7837133258581161E-2</v>
      </c>
      <c r="G79" s="411">
        <f>compofiinc!U71</f>
        <v>2.9639642685651779E-2</v>
      </c>
      <c r="H79" s="411">
        <f>compofiinc!V71</f>
        <v>7.6078535057604313E-3</v>
      </c>
      <c r="I79" s="670">
        <f>compofiinc!W71</f>
        <v>0.25083163380622864</v>
      </c>
      <c r="J79" s="676">
        <f>compofiinc!X71</f>
        <v>0.22855383157730103</v>
      </c>
      <c r="K79" s="136">
        <f>compofiinc!Y71</f>
        <v>0.16892525553703308</v>
      </c>
      <c r="L79" s="136">
        <f>compofiinc!Z71</f>
        <v>1.5633795410394669E-2</v>
      </c>
      <c r="M79" s="136">
        <f>compofiinc!AA71</f>
        <v>1.5331372618675232E-2</v>
      </c>
      <c r="N79" s="136">
        <f>compofiinc!AB71</f>
        <v>2.1956188604235649E-2</v>
      </c>
      <c r="O79" s="136">
        <f>compofiinc!AC71</f>
        <v>6.7072170786559582E-3</v>
      </c>
      <c r="P79" s="685">
        <f>compofiinc!AD71</f>
        <v>0.11185411363840103</v>
      </c>
      <c r="Q79" s="664">
        <f>compofiinc!AE71</f>
        <v>8.907211571931839E-2</v>
      </c>
      <c r="R79" s="105">
        <f>compofiinc!AF71</f>
        <v>5.5604986846446991E-2</v>
      </c>
      <c r="S79" s="105">
        <f>compofiinc!AG71</f>
        <v>8.6453789845108986E-3</v>
      </c>
      <c r="T79" s="105">
        <f>compofiinc!AH71</f>
        <v>9.9898641929030418E-3</v>
      </c>
      <c r="U79" s="105">
        <f>compofiinc!AI71</f>
        <v>9.8929507657885551E-3</v>
      </c>
      <c r="V79" s="134">
        <f>compofiinc!AJ71</f>
        <v>4.9389339983463287E-3</v>
      </c>
      <c r="X79" s="1044">
        <f t="shared" si="3"/>
        <v>1.6298145055770874E-8</v>
      </c>
      <c r="Y79" s="1044">
        <f t="shared" si="4"/>
        <v>2.3283064365386963E-9</v>
      </c>
      <c r="Z79" s="1044">
        <f t="shared" si="5"/>
        <v>9.3132257461547852E-10</v>
      </c>
    </row>
    <row r="80" spans="1:26" x14ac:dyDescent="0.2">
      <c r="A80" s="107">
        <v>1983</v>
      </c>
      <c r="B80" s="648">
        <f>compofiinc!P72</f>
        <v>0.38392594456672668</v>
      </c>
      <c r="C80" s="657">
        <f>compofiinc!Q72</f>
        <v>0.36067289113998413</v>
      </c>
      <c r="D80" s="411">
        <f>compofiinc!R72</f>
        <v>0.29115155339241028</v>
      </c>
      <c r="E80" s="411">
        <f>compofiinc!S72</f>
        <v>2.1889541298151016E-2</v>
      </c>
      <c r="F80" s="411">
        <f>compofiinc!T72</f>
        <v>1.5478935092687607E-2</v>
      </c>
      <c r="G80" s="411">
        <f>compofiinc!U72</f>
        <v>2.5364207103848457E-2</v>
      </c>
      <c r="H80" s="411">
        <f>compofiinc!V72</f>
        <v>6.7886412143707275E-3</v>
      </c>
      <c r="I80" s="670">
        <f>compofiinc!W72</f>
        <v>0.2611163854598999</v>
      </c>
      <c r="J80" s="676">
        <f>compofiinc!X72</f>
        <v>0.23356647789478302</v>
      </c>
      <c r="K80" s="136">
        <f>compofiinc!Y72</f>
        <v>0.17833815515041351</v>
      </c>
      <c r="L80" s="136">
        <f>compofiinc!Z72</f>
        <v>1.8233945593237877E-2</v>
      </c>
      <c r="M80" s="136">
        <f>compofiinc!AA72</f>
        <v>1.3107484206557274E-2</v>
      </c>
      <c r="N80" s="136">
        <f>compofiinc!AB72</f>
        <v>1.7994921654462814E-2</v>
      </c>
      <c r="O80" s="136">
        <f>compofiinc!AC72</f>
        <v>5.8930222876369953E-3</v>
      </c>
      <c r="P80" s="685">
        <f>compofiinc!AD72</f>
        <v>0.1190706193447113</v>
      </c>
      <c r="Q80" s="664">
        <f>compofiinc!AE72</f>
        <v>9.1292396187782288E-2</v>
      </c>
      <c r="R80" s="105">
        <f>compofiinc!AF72</f>
        <v>5.9369400143623352E-2</v>
      </c>
      <c r="S80" s="105">
        <f>compofiinc!AG72</f>
        <v>1.0438994504511356E-2</v>
      </c>
      <c r="T80" s="105">
        <f>compofiinc!AH72</f>
        <v>8.8033713400363922E-3</v>
      </c>
      <c r="U80" s="105">
        <f>compofiinc!AI72</f>
        <v>8.1958780065178871E-3</v>
      </c>
      <c r="V80" s="134">
        <f>compofiinc!AJ72</f>
        <v>4.4847517274320126E-3</v>
      </c>
      <c r="X80" s="1044">
        <f t="shared" si="3"/>
        <v>1.3038516044616699E-8</v>
      </c>
      <c r="Y80" s="1044">
        <f t="shared" si="4"/>
        <v>-1.0509975254535675E-6</v>
      </c>
      <c r="Z80" s="1044">
        <f t="shared" si="5"/>
        <v>4.6566128730773926E-10</v>
      </c>
    </row>
    <row r="81" spans="1:26" x14ac:dyDescent="0.2">
      <c r="A81" s="107">
        <v>1984</v>
      </c>
      <c r="B81" s="648">
        <f>compofiinc!P73</f>
        <v>0.38582691550254822</v>
      </c>
      <c r="C81" s="657">
        <f>compofiinc!Q73</f>
        <v>0.36188006401062012</v>
      </c>
      <c r="D81" s="411">
        <f>compofiinc!R73</f>
        <v>0.29172471165657043</v>
      </c>
      <c r="E81" s="411">
        <f>compofiinc!S73</f>
        <v>2.3019848391413689E-2</v>
      </c>
      <c r="F81" s="411">
        <f>compofiinc!T73</f>
        <v>1.3422019779682159E-2</v>
      </c>
      <c r="G81" s="411">
        <f>compofiinc!U73</f>
        <v>2.7259847149252892E-2</v>
      </c>
      <c r="H81" s="411">
        <f>compofiinc!V73</f>
        <v>6.4536547288298607E-3</v>
      </c>
      <c r="I81" s="670">
        <f>compofiinc!W73</f>
        <v>0.26434195041656494</v>
      </c>
      <c r="J81" s="676">
        <f>compofiinc!X73</f>
        <v>0.23582299053668976</v>
      </c>
      <c r="K81" s="136">
        <f>compofiinc!Y73</f>
        <v>0.17931047081947327</v>
      </c>
      <c r="L81" s="136">
        <f>compofiinc!Z73</f>
        <v>1.9171284511685371E-2</v>
      </c>
      <c r="M81" s="136">
        <f>compofiinc!AA73</f>
        <v>1.14265326410532E-2</v>
      </c>
      <c r="N81" s="136">
        <f>compofiinc!AB73</f>
        <v>1.9837750121951103E-2</v>
      </c>
      <c r="O81" s="136">
        <f>compofiinc!AC73</f>
        <v>6.0769566334784031E-3</v>
      </c>
      <c r="P81" s="685">
        <f>compofiinc!AD73</f>
        <v>0.12305636703968048</v>
      </c>
      <c r="Q81" s="664">
        <f>compofiinc!AE73</f>
        <v>9.3958750367164612E-2</v>
      </c>
      <c r="R81" s="105">
        <f>compofiinc!AF73</f>
        <v>6.1700038611888885E-2</v>
      </c>
      <c r="S81" s="105">
        <f>compofiinc!AG73</f>
        <v>1.108895055949688E-2</v>
      </c>
      <c r="T81" s="105">
        <f>compofiinc!AH73</f>
        <v>7.2275460697710514E-3</v>
      </c>
      <c r="U81" s="105">
        <f>compofiinc!AI73</f>
        <v>9.4455499202013016E-3</v>
      </c>
      <c r="V81" s="134">
        <f>compofiinc!AJ73</f>
        <v>4.4966675341129303E-3</v>
      </c>
      <c r="X81" s="1044">
        <f t="shared" si="3"/>
        <v>-1.7695128917694092E-8</v>
      </c>
      <c r="Y81" s="1044">
        <f t="shared" si="4"/>
        <v>-4.1909515857696533E-9</v>
      </c>
      <c r="Z81" s="1044">
        <f t="shared" si="5"/>
        <v>-2.3283064365386963E-9</v>
      </c>
    </row>
    <row r="82" spans="1:26" x14ac:dyDescent="0.2">
      <c r="A82" s="107">
        <v>1985</v>
      </c>
      <c r="B82" s="648">
        <f>compofiinc!P74</f>
        <v>0.39354056119918823</v>
      </c>
      <c r="C82" s="657">
        <f>compofiinc!Q74</f>
        <v>0.36525201797485352</v>
      </c>
      <c r="D82" s="411">
        <f>compofiinc!R74</f>
        <v>0.29381477832794189</v>
      </c>
      <c r="E82" s="411">
        <f>compofiinc!S74</f>
        <v>2.5241713970899582E-2</v>
      </c>
      <c r="F82" s="411">
        <f>compofiinc!T74</f>
        <v>1.3723908923566341E-2</v>
      </c>
      <c r="G82" s="411">
        <f>compofiinc!U74</f>
        <v>2.6063250377774239E-2</v>
      </c>
      <c r="H82" s="411">
        <f>compofiinc!V74</f>
        <v>6.4083756878972054E-3</v>
      </c>
      <c r="I82" s="670">
        <f>compofiinc!W74</f>
        <v>0.27239924669265747</v>
      </c>
      <c r="J82" s="676">
        <f>compofiinc!X74</f>
        <v>0.23900784552097321</v>
      </c>
      <c r="K82" s="136">
        <f>compofiinc!Y74</f>
        <v>0.18112388253211975</v>
      </c>
      <c r="L82" s="136">
        <f>compofiinc!Z74</f>
        <v>2.1202979609370232E-2</v>
      </c>
      <c r="M82" s="136">
        <f>compofiinc!AA74</f>
        <v>1.1688356287777424E-2</v>
      </c>
      <c r="N82" s="136">
        <f>compofiinc!AB74</f>
        <v>1.9236182793974876E-2</v>
      </c>
      <c r="O82" s="136">
        <f>compofiinc!AC74</f>
        <v>5.7564559392631054E-3</v>
      </c>
      <c r="P82" s="685">
        <f>compofiinc!AD74</f>
        <v>0.1298525333404541</v>
      </c>
      <c r="Q82" s="664">
        <f>compofiinc!AE74</f>
        <v>9.619508683681488E-2</v>
      </c>
      <c r="R82" s="105">
        <f>compofiinc!AF74</f>
        <v>6.1211418360471725E-2</v>
      </c>
      <c r="S82" s="105">
        <f>compofiinc!AG74</f>
        <v>1.2552446685731411E-2</v>
      </c>
      <c r="T82" s="105">
        <f>compofiinc!AH74</f>
        <v>7.7021322213113308E-3</v>
      </c>
      <c r="U82" s="105">
        <f>compofiinc!AI74</f>
        <v>9.7525091841816902E-3</v>
      </c>
      <c r="V82" s="134">
        <f>compofiinc!AJ74</f>
        <v>4.9765775911509991E-3</v>
      </c>
      <c r="X82" s="1044">
        <f t="shared" si="3"/>
        <v>-9.3132257461547852E-9</v>
      </c>
      <c r="Y82" s="1044">
        <f t="shared" si="4"/>
        <v>-1.1641532182693481E-8</v>
      </c>
      <c r="Z82" s="1044">
        <f t="shared" si="5"/>
        <v>2.7939677238464355E-9</v>
      </c>
    </row>
    <row r="83" spans="1:26" x14ac:dyDescent="0.2">
      <c r="A83" s="107">
        <v>1986</v>
      </c>
      <c r="B83" s="648">
        <f>compofiinc!P75</f>
        <v>0.42006844282150269</v>
      </c>
      <c r="C83" s="657">
        <f>compofiinc!Q75</f>
        <v>0.37045994400978088</v>
      </c>
      <c r="D83" s="411">
        <f>compofiinc!R75</f>
        <v>0.30273488163948059</v>
      </c>
      <c r="E83" s="411">
        <f>compofiinc!S75</f>
        <v>2.7818344533443451E-2</v>
      </c>
      <c r="F83" s="411">
        <f>compofiinc!T75</f>
        <v>1.3147064484655857E-2</v>
      </c>
      <c r="G83" s="411">
        <f>compofiinc!U75</f>
        <v>2.1347295492887497E-2</v>
      </c>
      <c r="H83" s="411">
        <f>compofiinc!V75</f>
        <v>5.412345752120018E-3</v>
      </c>
      <c r="I83" s="670">
        <f>compofiinc!W75</f>
        <v>0.300994873046875</v>
      </c>
      <c r="J83" s="676">
        <f>compofiinc!X75</f>
        <v>0.24223792552947998</v>
      </c>
      <c r="K83" s="136">
        <f>compofiinc!Y75</f>
        <v>0.18728984892368317</v>
      </c>
      <c r="L83" s="136">
        <f>compofiinc!Z75</f>
        <v>2.3220110684633255E-2</v>
      </c>
      <c r="M83" s="136">
        <f>compofiinc!AA75</f>
        <v>1.0996545664966106E-2</v>
      </c>
      <c r="N83" s="136">
        <f>compofiinc!AB75</f>
        <v>1.5786485746502876E-2</v>
      </c>
      <c r="O83" s="136">
        <f>compofiinc!AC75</f>
        <v>4.944932647049427E-3</v>
      </c>
      <c r="P83" s="685">
        <f>compofiinc!AD75</f>
        <v>0.15651321411132812</v>
      </c>
      <c r="Q83" s="664">
        <f>compofiinc!AE75</f>
        <v>9.674178808927536E-2</v>
      </c>
      <c r="R83" s="105">
        <f>compofiinc!AF75</f>
        <v>6.3850626349449158E-2</v>
      </c>
      <c r="S83" s="105">
        <f>compofiinc!AG75</f>
        <v>1.4312698505818844E-2</v>
      </c>
      <c r="T83" s="105">
        <f>compofiinc!AH75</f>
        <v>6.9097019731998444E-3</v>
      </c>
      <c r="U83" s="105">
        <f>compofiinc!AI75</f>
        <v>7.8503591939806938E-3</v>
      </c>
      <c r="V83" s="134">
        <f>compofiinc!AJ75</f>
        <v>3.8184081204235554E-3</v>
      </c>
      <c r="X83" s="1044">
        <f t="shared" si="3"/>
        <v>1.2107193470001221E-8</v>
      </c>
      <c r="Y83" s="1044">
        <f t="shared" si="4"/>
        <v>1.862645149230957E-9</v>
      </c>
      <c r="Z83" s="1044">
        <f t="shared" si="5"/>
        <v>-6.0535967350006104E-9</v>
      </c>
    </row>
    <row r="84" spans="1:26" x14ac:dyDescent="0.2">
      <c r="A84" s="107">
        <v>1987</v>
      </c>
      <c r="B84" s="648">
        <f>compofiinc!P76</f>
        <v>0.40039616823196411</v>
      </c>
      <c r="C84" s="657">
        <f>compofiinc!Q76</f>
        <v>0.38408711552619934</v>
      </c>
      <c r="D84" s="411">
        <f>compofiinc!R76</f>
        <v>0.30475345253944397</v>
      </c>
      <c r="E84" s="411">
        <f>compofiinc!S76</f>
        <v>3.8583770394325256E-2</v>
      </c>
      <c r="F84" s="411">
        <f>compofiinc!T76</f>
        <v>1.289959903806448E-2</v>
      </c>
      <c r="G84" s="411">
        <f>compofiinc!U76</f>
        <v>2.1596813574433327E-2</v>
      </c>
      <c r="H84" s="411">
        <f>compofiinc!V76</f>
        <v>6.2446841038763523E-3</v>
      </c>
      <c r="I84" s="670">
        <f>compofiinc!W76</f>
        <v>0.27786484360694885</v>
      </c>
      <c r="J84" s="676">
        <f>compofiinc!X76</f>
        <v>0.25832882523536682</v>
      </c>
      <c r="K84" s="136">
        <f>compofiinc!Y76</f>
        <v>0.19208993017673492</v>
      </c>
      <c r="L84" s="136">
        <f>compofiinc!Z76</f>
        <v>3.3242274075746536E-2</v>
      </c>
      <c r="M84" s="136">
        <f>compofiinc!AA76</f>
        <v>1.0602166876196861E-2</v>
      </c>
      <c r="N84" s="136">
        <f>compofiinc!AB76</f>
        <v>1.6763459891080856E-2</v>
      </c>
      <c r="O84" s="136">
        <f>compofiinc!AC76</f>
        <v>5.6310161016881466E-3</v>
      </c>
      <c r="P84" s="685">
        <f>compofiinc!AD76</f>
        <v>0.1319766491651535</v>
      </c>
      <c r="Q84" s="664">
        <f>compofiinc!AE76</f>
        <v>0.11310518532991409</v>
      </c>
      <c r="R84" s="105">
        <f>compofiinc!AF76</f>
        <v>7.0996299386024475E-2</v>
      </c>
      <c r="S84" s="105">
        <f>compofiinc!AG76</f>
        <v>2.2071821615099907E-2</v>
      </c>
      <c r="T84" s="105">
        <f>compofiinc!AH76</f>
        <v>6.6438307985663414E-3</v>
      </c>
      <c r="U84" s="105">
        <f>compofiinc!AI76</f>
        <v>9.325430728495121E-3</v>
      </c>
      <c r="V84" s="134">
        <f>compofiinc!AJ76</f>
        <v>4.0655662305653095E-3</v>
      </c>
      <c r="X84" s="1044">
        <f t="shared" si="3"/>
        <v>8.7958760559558868E-6</v>
      </c>
      <c r="Y84" s="1044">
        <f t="shared" si="4"/>
        <v>-2.1886080503463745E-8</v>
      </c>
      <c r="Z84" s="1044">
        <f t="shared" si="5"/>
        <v>2.2365711629390717E-6</v>
      </c>
    </row>
    <row r="85" spans="1:26" x14ac:dyDescent="0.2">
      <c r="A85" s="107">
        <v>1988</v>
      </c>
      <c r="B85" s="648">
        <f>compofiinc!P77</f>
        <v>0.42319300770759583</v>
      </c>
      <c r="C85" s="657">
        <f>compofiinc!Q77</f>
        <v>0.40453705191612244</v>
      </c>
      <c r="D85" s="411">
        <f>compofiinc!R77</f>
        <v>0.30705028772354126</v>
      </c>
      <c r="E85" s="411">
        <f>compofiinc!S77</f>
        <v>5.0020083785057068E-2</v>
      </c>
      <c r="F85" s="411">
        <f>compofiinc!T77</f>
        <v>1.5311071649193764E-2</v>
      </c>
      <c r="G85" s="411">
        <f>compofiinc!U77</f>
        <v>2.4024149402976036E-2</v>
      </c>
      <c r="H85" s="411">
        <f>compofiinc!V77</f>
        <v>8.1314584240317345E-3</v>
      </c>
      <c r="I85" s="670">
        <f>compofiinc!W77</f>
        <v>0.30463588237762451</v>
      </c>
      <c r="J85" s="676">
        <f>compofiinc!X77</f>
        <v>0.28226104378700256</v>
      </c>
      <c r="K85" s="136">
        <f>compofiinc!Y77</f>
        <v>0.19820873439311981</v>
      </c>
      <c r="L85" s="136">
        <f>compofiinc!Z77</f>
        <v>4.4134113937616348E-2</v>
      </c>
      <c r="M85" s="136">
        <f>compofiinc!AA77</f>
        <v>1.3082301244139671E-2</v>
      </c>
      <c r="N85" s="136">
        <f>compofiinc!AB77</f>
        <v>1.9274614751338959E-2</v>
      </c>
      <c r="O85" s="136">
        <f>compofiinc!AC77</f>
        <v>7.5612901709973812E-3</v>
      </c>
      <c r="P85" s="685">
        <f>compofiinc!AD77</f>
        <v>0.16016566753387451</v>
      </c>
      <c r="Q85" s="664">
        <f>compofiinc!AE77</f>
        <v>0.13729281723499298</v>
      </c>
      <c r="R85" s="105">
        <f>compofiinc!AF77</f>
        <v>8.0089211463928223E-2</v>
      </c>
      <c r="S85" s="105">
        <f>compofiinc!AG77</f>
        <v>3.0674546957015991E-2</v>
      </c>
      <c r="T85" s="105">
        <f>compofiinc!AH77</f>
        <v>8.9395344257354736E-3</v>
      </c>
      <c r="U85" s="105">
        <f>compofiinc!AI77</f>
        <v>1.1363845318555832E-2</v>
      </c>
      <c r="V85" s="134">
        <f>compofiinc!AJ77</f>
        <v>6.2256851233541965E-3</v>
      </c>
      <c r="X85" s="1044">
        <f t="shared" si="3"/>
        <v>9.3132257461547852E-10</v>
      </c>
      <c r="Y85" s="1044">
        <f t="shared" si="4"/>
        <v>-1.0710209608078003E-8</v>
      </c>
      <c r="Z85" s="1044">
        <f t="shared" si="5"/>
        <v>-6.0535967350006104E-9</v>
      </c>
    </row>
    <row r="86" spans="1:26" x14ac:dyDescent="0.2">
      <c r="A86" s="107">
        <v>1989</v>
      </c>
      <c r="B86" s="648">
        <f>compofiinc!P78</f>
        <v>0.41751852631568909</v>
      </c>
      <c r="C86" s="657">
        <f>compofiinc!Q78</f>
        <v>0.4023970365524292</v>
      </c>
      <c r="D86" s="411">
        <f>compofiinc!R78</f>
        <v>0.30116385221481323</v>
      </c>
      <c r="E86" s="411">
        <f>compofiinc!S78</f>
        <v>5.067882314324379E-2</v>
      </c>
      <c r="F86" s="411">
        <f>compofiinc!T78</f>
        <v>1.4833197928965092E-2</v>
      </c>
      <c r="G86" s="411">
        <f>compofiinc!U78</f>
        <v>2.7809765189886093E-2</v>
      </c>
      <c r="H86" s="411">
        <f>compofiinc!V78</f>
        <v>7.9113710671663284E-3</v>
      </c>
      <c r="I86" s="670">
        <f>compofiinc!W78</f>
        <v>0.29728251695632935</v>
      </c>
      <c r="J86" s="676">
        <f>compofiinc!X78</f>
        <v>0.27911385893821716</v>
      </c>
      <c r="K86" s="136">
        <f>compofiinc!Y78</f>
        <v>0.19207115471363068</v>
      </c>
      <c r="L86" s="136">
        <f>compofiinc!Z78</f>
        <v>4.4539652764797211E-2</v>
      </c>
      <c r="M86" s="136">
        <f>compofiinc!AA78</f>
        <v>1.2543505989015102E-2</v>
      </c>
      <c r="N86" s="136">
        <f>compofiinc!AB78</f>
        <v>2.216881699860096E-2</v>
      </c>
      <c r="O86" s="136">
        <f>compofiinc!AC78</f>
        <v>7.7907158993184566E-3</v>
      </c>
      <c r="P86" s="685">
        <f>compofiinc!AD78</f>
        <v>0.15028929710388184</v>
      </c>
      <c r="Q86" s="664">
        <f>compofiinc!AE78</f>
        <v>0.13170713186264038</v>
      </c>
      <c r="R86" s="105">
        <f>compofiinc!AF78</f>
        <v>7.3348797857761383E-2</v>
      </c>
      <c r="S86" s="105">
        <f>compofiinc!AG78</f>
        <v>3.0759265646338463E-2</v>
      </c>
      <c r="T86" s="105">
        <f>compofiinc!AH78</f>
        <v>8.3740204572677612E-3</v>
      </c>
      <c r="U86" s="105">
        <f>compofiinc!AI78</f>
        <v>1.3067322783172131E-2</v>
      </c>
      <c r="V86" s="134">
        <f>compofiinc!AJ78</f>
        <v>6.1577288433909416E-3</v>
      </c>
      <c r="X86" s="1044">
        <f t="shared" si="3"/>
        <v>2.7008354663848877E-8</v>
      </c>
      <c r="Y86" s="1044">
        <f t="shared" si="4"/>
        <v>1.257285475730896E-8</v>
      </c>
      <c r="Z86" s="1044">
        <f t="shared" si="5"/>
        <v>-3.7252902984619141E-9</v>
      </c>
    </row>
    <row r="87" spans="1:26" x14ac:dyDescent="0.2">
      <c r="A87" s="113">
        <v>1990</v>
      </c>
      <c r="B87" s="652">
        <f>compofiinc!P79</f>
        <v>0.41657614707946777</v>
      </c>
      <c r="C87" s="660">
        <f>compofiinc!Q79</f>
        <v>0.40589535236358643</v>
      </c>
      <c r="D87" s="509">
        <f>compofiinc!R79</f>
        <v>0.30434542894363403</v>
      </c>
      <c r="E87" s="509">
        <f>compofiinc!S79</f>
        <v>5.1296386867761612E-2</v>
      </c>
      <c r="F87" s="509">
        <f>compofiinc!T79</f>
        <v>1.4155600219964981E-2</v>
      </c>
      <c r="G87" s="509">
        <f>compofiinc!U79</f>
        <v>2.7468200773000717E-2</v>
      </c>
      <c r="H87" s="509">
        <f>compofiinc!V79</f>
        <v>8.629736490547657E-3</v>
      </c>
      <c r="I87" s="671">
        <f>compofiinc!W79</f>
        <v>0.29599171876907349</v>
      </c>
      <c r="J87" s="680">
        <f>compofiinc!X79</f>
        <v>0.28293627500534058</v>
      </c>
      <c r="K87" s="145">
        <f>compofiinc!Y79</f>
        <v>0.19507762789726257</v>
      </c>
      <c r="L87" s="145">
        <f>compofiinc!Z79</f>
        <v>4.5563876628875732E-2</v>
      </c>
      <c r="M87" s="145">
        <f>compofiinc!AA79</f>
        <v>1.2055488303303719E-2</v>
      </c>
      <c r="N87" s="145">
        <f>compofiinc!AB79</f>
        <v>2.2074252367019653E-2</v>
      </c>
      <c r="O87" s="145">
        <f>compofiinc!AC79</f>
        <v>8.1650204956531525E-3</v>
      </c>
      <c r="P87" s="687">
        <f>compofiinc!AD79</f>
        <v>0.14875888824462891</v>
      </c>
      <c r="Q87" s="689">
        <f>compofiinc!AE79</f>
        <v>0.13533309102058411</v>
      </c>
      <c r="R87" s="111">
        <f>compofiinc!AF79</f>
        <v>7.59243443608284E-2</v>
      </c>
      <c r="S87" s="111">
        <f>compofiinc!AG79</f>
        <v>3.1858343631029129E-2</v>
      </c>
      <c r="T87" s="111">
        <f>compofiinc!AH79</f>
        <v>8.2094026729464531E-3</v>
      </c>
      <c r="U87" s="111">
        <f>compofiinc!AI79</f>
        <v>1.3197728432714939E-2</v>
      </c>
      <c r="V87" s="172">
        <f>compofiinc!AJ79</f>
        <v>6.1432779766619205E-3</v>
      </c>
      <c r="X87" s="1044">
        <f t="shared" si="3"/>
        <v>-9.3132257461547852E-10</v>
      </c>
      <c r="Y87" s="1044">
        <f t="shared" si="4"/>
        <v>9.3132257461547852E-9</v>
      </c>
      <c r="Z87" s="1044">
        <f t="shared" si="5"/>
        <v>-6.0535967350006104E-9</v>
      </c>
    </row>
    <row r="88" spans="1:26" x14ac:dyDescent="0.2">
      <c r="A88" s="107">
        <v>1991</v>
      </c>
      <c r="B88" s="648">
        <f>compofiinc!P80</f>
        <v>0.41444224119186401</v>
      </c>
      <c r="C88" s="657">
        <f>compofiinc!Q80</f>
        <v>0.40604856610298157</v>
      </c>
      <c r="D88" s="411">
        <f>compofiinc!R80</f>
        <v>0.31085699796676636</v>
      </c>
      <c r="E88" s="411">
        <f>compofiinc!S80</f>
        <v>5.0035163760185242E-2</v>
      </c>
      <c r="F88" s="411">
        <f>compofiinc!T80</f>
        <v>1.2689915485680103E-2</v>
      </c>
      <c r="G88" s="411">
        <f>compofiinc!U80</f>
        <v>2.4259932339191437E-2</v>
      </c>
      <c r="H88" s="411">
        <f>compofiinc!V80</f>
        <v>8.2065453752875328E-3</v>
      </c>
      <c r="I88" s="670">
        <f>compofiinc!W80</f>
        <v>0.29084020853042603</v>
      </c>
      <c r="J88" s="676">
        <f>compofiinc!X80</f>
        <v>0.28054752945899963</v>
      </c>
      <c r="K88" s="136">
        <f>compofiinc!Y80</f>
        <v>0.19769634306430817</v>
      </c>
      <c r="L88" s="136">
        <f>compofiinc!Z80</f>
        <v>4.4769380241632462E-2</v>
      </c>
      <c r="M88" s="136">
        <f>compofiinc!AA80</f>
        <v>1.0735645890235901E-2</v>
      </c>
      <c r="N88" s="136">
        <f>compofiinc!AB80</f>
        <v>1.9540766254067421E-2</v>
      </c>
      <c r="O88" s="136">
        <f>compofiinc!AC80</f>
        <v>7.8053977340459824E-3</v>
      </c>
      <c r="P88" s="685">
        <f>compofiinc!AD80</f>
        <v>0.13974259793758392</v>
      </c>
      <c r="Q88" s="664">
        <f>compofiinc!AE80</f>
        <v>0.1293518990278244</v>
      </c>
      <c r="R88" s="105">
        <f>compofiinc!AF80</f>
        <v>7.4579544365406036E-2</v>
      </c>
      <c r="S88" s="105">
        <f>compofiinc!AG80</f>
        <v>3.0370216816663742E-2</v>
      </c>
      <c r="T88" s="105">
        <f>compofiinc!AH80</f>
        <v>6.9084912538528442E-3</v>
      </c>
      <c r="U88" s="105">
        <f>compofiinc!AI80</f>
        <v>1.1608456261456013E-2</v>
      </c>
      <c r="V88" s="134">
        <f>compofiinc!AJ80</f>
        <v>5.8851935900747776E-3</v>
      </c>
      <c r="X88" s="1044">
        <f t="shared" si="3"/>
        <v>1.1175870895385742E-8</v>
      </c>
      <c r="Y88" s="1044">
        <f t="shared" si="4"/>
        <v>-3.7252902984619141E-9</v>
      </c>
      <c r="Z88" s="1044">
        <f t="shared" si="5"/>
        <v>-3.2596290111541748E-9</v>
      </c>
    </row>
    <row r="89" spans="1:26" x14ac:dyDescent="0.2">
      <c r="A89" s="107">
        <v>1992</v>
      </c>
      <c r="B89" s="648">
        <f>compofiinc!P81</f>
        <v>0.42965394258499146</v>
      </c>
      <c r="C89" s="657">
        <f>compofiinc!Q81</f>
        <v>0.42031100392341614</v>
      </c>
      <c r="D89" s="411">
        <f>compofiinc!R81</f>
        <v>0.32560044527053833</v>
      </c>
      <c r="E89" s="411">
        <f>compofiinc!S81</f>
        <v>5.5154118686914444E-2</v>
      </c>
      <c r="F89" s="411">
        <f>compofiinc!T81</f>
        <v>1.2033401057124138E-2</v>
      </c>
      <c r="G89" s="411">
        <f>compofiinc!U81</f>
        <v>1.7419977113604546E-2</v>
      </c>
      <c r="H89" s="411">
        <f>compofiinc!V81</f>
        <v>1.0103050619363785E-2</v>
      </c>
      <c r="I89" s="670">
        <f>compofiinc!W81</f>
        <v>0.30621364712715149</v>
      </c>
      <c r="J89" s="676">
        <f>compofiinc!X81</f>
        <v>0.29473176598548889</v>
      </c>
      <c r="K89" s="136">
        <f>compofiinc!Y81</f>
        <v>0.21193535625934601</v>
      </c>
      <c r="L89" s="136">
        <f>compofiinc!Z81</f>
        <v>4.9641620367765427E-2</v>
      </c>
      <c r="M89" s="136">
        <f>compofiinc!AA81</f>
        <v>1.003591250628233E-2</v>
      </c>
      <c r="N89" s="136">
        <f>compofiinc!AB81</f>
        <v>1.4028873294591904E-2</v>
      </c>
      <c r="O89" s="136">
        <f>compofiinc!AC81</f>
        <v>9.0900063514709473E-3</v>
      </c>
      <c r="P89" s="685">
        <f>compofiinc!AD81</f>
        <v>0.15378382802009583</v>
      </c>
      <c r="Q89" s="664">
        <f>compofiinc!AE81</f>
        <v>0.1418682187795639</v>
      </c>
      <c r="R89" s="105">
        <f>compofiinc!AF81</f>
        <v>8.4961414337158203E-2</v>
      </c>
      <c r="S89" s="105">
        <f>compofiinc!AG81</f>
        <v>3.4917272627353668E-2</v>
      </c>
      <c r="T89" s="105">
        <f>compofiinc!AH81</f>
        <v>6.7073111422359943E-3</v>
      </c>
      <c r="U89" s="105">
        <f>compofiinc!AI81</f>
        <v>8.8066365569829941E-3</v>
      </c>
      <c r="V89" s="134">
        <f>compofiinc!AJ81</f>
        <v>6.4755766652524471E-3</v>
      </c>
      <c r="X89" s="1044">
        <f t="shared" si="3"/>
        <v>1.1175870895385742E-8</v>
      </c>
      <c r="Y89" s="1044">
        <f t="shared" si="4"/>
        <v>-2.7939677238464355E-9</v>
      </c>
      <c r="Z89" s="1044">
        <f t="shared" si="5"/>
        <v>7.4505805969238281E-9</v>
      </c>
    </row>
    <row r="90" spans="1:26" x14ac:dyDescent="0.2">
      <c r="A90" s="107">
        <v>1993</v>
      </c>
      <c r="B90" s="648">
        <f>compofiinc!P82</f>
        <v>0.42897292971611023</v>
      </c>
      <c r="C90" s="657">
        <f>compofiinc!Q82</f>
        <v>0.41773203015327454</v>
      </c>
      <c r="D90" s="411">
        <f>compofiinc!R82</f>
        <v>0.32678556442260742</v>
      </c>
      <c r="E90" s="411">
        <f>compofiinc!S82</f>
        <v>5.4986435920000076E-2</v>
      </c>
      <c r="F90" s="411">
        <f>compofiinc!T82</f>
        <v>1.1546257883310318E-2</v>
      </c>
      <c r="G90" s="411">
        <f>compofiinc!U82</f>
        <v>1.4187417924404144E-2</v>
      </c>
      <c r="H90" s="411">
        <f>compofiinc!V82</f>
        <v>1.0226346552371979E-2</v>
      </c>
      <c r="I90" s="670">
        <f>compofiinc!W82</f>
        <v>0.30439499020576477</v>
      </c>
      <c r="J90" s="676">
        <f>compofiinc!X82</f>
        <v>0.29048144817352295</v>
      </c>
      <c r="K90" s="136">
        <f>compofiinc!Y82</f>
        <v>0.2115459144115448</v>
      </c>
      <c r="L90" s="136">
        <f>compofiinc!Z82</f>
        <v>4.9010559916496277E-2</v>
      </c>
      <c r="M90" s="136">
        <f>compofiinc!AA82</f>
        <v>9.5584439113736153E-3</v>
      </c>
      <c r="N90" s="136">
        <f>compofiinc!AB82</f>
        <v>1.1406749486923218E-2</v>
      </c>
      <c r="O90" s="136">
        <f>compofiinc!AC82</f>
        <v>8.9597795158624649E-3</v>
      </c>
      <c r="P90" s="685">
        <f>compofiinc!AD82</f>
        <v>0.14978280663490295</v>
      </c>
      <c r="Q90" s="664">
        <f>compofiinc!AE82</f>
        <v>0.13552764058113098</v>
      </c>
      <c r="R90" s="105">
        <f>compofiinc!AF82</f>
        <v>8.176557719707489E-2</v>
      </c>
      <c r="S90" s="105">
        <f>compofiinc!AG82</f>
        <v>3.3948779106140137E-2</v>
      </c>
      <c r="T90" s="105">
        <f>compofiinc!AH82</f>
        <v>6.1502582393586636E-3</v>
      </c>
      <c r="U90" s="105">
        <f>compofiinc!AI82</f>
        <v>7.2250235825777054E-3</v>
      </c>
      <c r="V90" s="134">
        <f>compofiinc!AJ82</f>
        <v>6.4380033873021603E-3</v>
      </c>
      <c r="X90" s="1044">
        <f t="shared" si="3"/>
        <v>7.4505805969238281E-9</v>
      </c>
      <c r="Y90" s="1044">
        <f t="shared" si="4"/>
        <v>9.3132257461547852E-10</v>
      </c>
      <c r="Z90" s="1044">
        <f t="shared" si="5"/>
        <v>-9.3132257461547852E-10</v>
      </c>
    </row>
    <row r="91" spans="1:26" x14ac:dyDescent="0.2">
      <c r="A91" s="107">
        <v>1994</v>
      </c>
      <c r="B91" s="648">
        <f>compofiinc!P83</f>
        <v>0.42907059192657471</v>
      </c>
      <c r="C91" s="657">
        <f>compofiinc!Q83</f>
        <v>0.41795668005943298</v>
      </c>
      <c r="D91" s="411">
        <f>compofiinc!R83</f>
        <v>0.32422208786010742</v>
      </c>
      <c r="E91" s="411">
        <f>compofiinc!S83</f>
        <v>5.910438671708107E-2</v>
      </c>
      <c r="F91" s="411">
        <f>compofiinc!T83</f>
        <v>1.1398040689527988E-2</v>
      </c>
      <c r="G91" s="411">
        <f>compofiinc!U83</f>
        <v>1.3133714906871319E-2</v>
      </c>
      <c r="H91" s="411">
        <f>compofiinc!V83</f>
        <v>1.0098435916006565E-2</v>
      </c>
      <c r="I91" s="670">
        <f>compofiinc!W83</f>
        <v>0.30457514524459839</v>
      </c>
      <c r="J91" s="676">
        <f>compofiinc!X83</f>
        <v>0.29103118181228638</v>
      </c>
      <c r="K91" s="136">
        <f>compofiinc!Y83</f>
        <v>0.20839239656925201</v>
      </c>
      <c r="L91" s="136">
        <f>compofiinc!Z83</f>
        <v>5.3246263414621353E-2</v>
      </c>
      <c r="M91" s="136">
        <f>compofiinc!AA83</f>
        <v>9.6236830577254295E-3</v>
      </c>
      <c r="N91" s="136">
        <f>compofiinc!AB83</f>
        <v>1.0721900500357151E-2</v>
      </c>
      <c r="O91" s="136">
        <f>compofiinc!AC83</f>
        <v>9.0469382703304291E-3</v>
      </c>
      <c r="P91" s="685">
        <f>compofiinc!AD83</f>
        <v>0.14981767535209656</v>
      </c>
      <c r="Q91" s="664">
        <f>compofiinc!AE83</f>
        <v>0.1358812004327774</v>
      </c>
      <c r="R91" s="105">
        <f>compofiinc!AF83</f>
        <v>7.8542187809944153E-2</v>
      </c>
      <c r="S91" s="105">
        <f>compofiinc!AG83</f>
        <v>3.7630505859851837E-2</v>
      </c>
      <c r="T91" s="105">
        <f>compofiinc!AH83</f>
        <v>6.1927582137286663E-3</v>
      </c>
      <c r="U91" s="105">
        <f>compofiinc!AI83</f>
        <v>7.0752273313701153E-3</v>
      </c>
      <c r="V91" s="134">
        <f>compofiinc!AJ83</f>
        <v>6.4405268058180809E-3</v>
      </c>
      <c r="X91" s="1044">
        <f t="shared" si="3"/>
        <v>1.3969838619232178E-8</v>
      </c>
      <c r="Y91" s="1044">
        <f t="shared" si="4"/>
        <v>0</v>
      </c>
      <c r="Z91" s="1044">
        <f t="shared" si="5"/>
        <v>-5.5879354476928711E-9</v>
      </c>
    </row>
    <row r="92" spans="1:26" x14ac:dyDescent="0.2">
      <c r="A92" s="107">
        <v>1995</v>
      </c>
      <c r="B92" s="648">
        <f>compofiinc!P84</f>
        <v>0.43750521540641785</v>
      </c>
      <c r="C92" s="657">
        <f>compofiinc!Q84</f>
        <v>0.42458069324493408</v>
      </c>
      <c r="D92" s="411">
        <f>compofiinc!R84</f>
        <v>0.32793262600898743</v>
      </c>
      <c r="E92" s="411">
        <f>compofiinc!S84</f>
        <v>5.8522474020719528E-2</v>
      </c>
      <c r="F92" s="411">
        <f>compofiinc!T84</f>
        <v>1.2730806134641171E-2</v>
      </c>
      <c r="G92" s="411">
        <f>compofiinc!U84</f>
        <v>1.5626754611730576E-2</v>
      </c>
      <c r="H92" s="411">
        <f>compofiinc!V84</f>
        <v>9.7680278122425079E-3</v>
      </c>
      <c r="I92" s="670">
        <f>compofiinc!W84</f>
        <v>0.31341183185577393</v>
      </c>
      <c r="J92" s="676">
        <f>compofiinc!X84</f>
        <v>0.29766067862510681</v>
      </c>
      <c r="K92" s="136">
        <f>compofiinc!Y84</f>
        <v>0.21250681579113007</v>
      </c>
      <c r="L92" s="136">
        <f>compofiinc!Z84</f>
        <v>5.2944358438253403E-2</v>
      </c>
      <c r="M92" s="136">
        <f>compofiinc!AA84</f>
        <v>1.0701307095587254E-2</v>
      </c>
      <c r="N92" s="136">
        <f>compofiinc!AB84</f>
        <v>1.267648208886385E-2</v>
      </c>
      <c r="O92" s="136">
        <f>compofiinc!AC84</f>
        <v>8.8317301124334335E-3</v>
      </c>
      <c r="P92" s="685">
        <f>compofiinc!AD84</f>
        <v>0.15751026570796967</v>
      </c>
      <c r="Q92" s="664">
        <f>compofiinc!AE84</f>
        <v>0.14100311696529388</v>
      </c>
      <c r="R92" s="105">
        <f>compofiinc!AF84</f>
        <v>8.2523152232170105E-2</v>
      </c>
      <c r="S92" s="105">
        <f>compofiinc!AG84</f>
        <v>3.7160757929086685E-2</v>
      </c>
      <c r="T92" s="105">
        <f>compofiinc!AH84</f>
        <v>6.9902073591947556E-3</v>
      </c>
      <c r="U92" s="105">
        <f>compofiinc!AI84</f>
        <v>8.0664120614528656E-3</v>
      </c>
      <c r="V92" s="134">
        <f>compofiinc!AJ84</f>
        <v>6.2625948339700699E-3</v>
      </c>
      <c r="X92" s="1044">
        <f t="shared" si="3"/>
        <v>4.6566128730773926E-9</v>
      </c>
      <c r="Y92" s="1044">
        <f t="shared" si="4"/>
        <v>-1.4901161193847656E-8</v>
      </c>
      <c r="Z92" s="1044">
        <f t="shared" si="5"/>
        <v>-7.4505805969238281E-9</v>
      </c>
    </row>
    <row r="93" spans="1:26" x14ac:dyDescent="0.2">
      <c r="A93" s="107">
        <v>1996</v>
      </c>
      <c r="B93" s="648">
        <f>compofiinc!P85</f>
        <v>0.45073628425598145</v>
      </c>
      <c r="C93" s="657">
        <f>compofiinc!Q85</f>
        <v>0.43111419677734375</v>
      </c>
      <c r="D93" s="411">
        <f>compofiinc!R85</f>
        <v>0.33065783977508545</v>
      </c>
      <c r="E93" s="411">
        <f>compofiinc!S85</f>
        <v>6.0456026345491409E-2</v>
      </c>
      <c r="F93" s="411">
        <f>compofiinc!T85</f>
        <v>1.3491534627974033E-2</v>
      </c>
      <c r="G93" s="411">
        <f>compofiinc!U85</f>
        <v>1.6080630943179131E-2</v>
      </c>
      <c r="H93" s="411">
        <f>compofiinc!V85</f>
        <v>1.0428158566355705E-2</v>
      </c>
      <c r="I93" s="670">
        <f>compofiinc!W85</f>
        <v>0.32879364490509033</v>
      </c>
      <c r="J93" s="676">
        <f>compofiinc!X85</f>
        <v>0.30536487698554993</v>
      </c>
      <c r="K93" s="136">
        <f>compofiinc!Y85</f>
        <v>0.21698537468910217</v>
      </c>
      <c r="L93" s="136">
        <f>compofiinc!Z85</f>
        <v>5.4856866598129272E-2</v>
      </c>
      <c r="M93" s="136">
        <f>compofiinc!AA85</f>
        <v>1.1394880712032318E-2</v>
      </c>
      <c r="N93" s="136">
        <f>compofiinc!AB85</f>
        <v>1.2865367345511913E-2</v>
      </c>
      <c r="O93" s="136">
        <f>compofiinc!AC85</f>
        <v>9.2626539990305901E-3</v>
      </c>
      <c r="P93" s="685">
        <f>compofiinc!AD85</f>
        <v>0.17243222892284393</v>
      </c>
      <c r="Q93" s="664">
        <f>compofiinc!AE85</f>
        <v>0.14762893319129944</v>
      </c>
      <c r="R93" s="105">
        <f>compofiinc!AF85</f>
        <v>8.6510501801967621E-2</v>
      </c>
      <c r="S93" s="105">
        <f>compofiinc!AG85</f>
        <v>3.8628295063972473E-2</v>
      </c>
      <c r="T93" s="105">
        <f>compofiinc!AH85</f>
        <v>7.5204023160040379E-3</v>
      </c>
      <c r="U93" s="105">
        <f>compofiinc!AI85</f>
        <v>8.2135982811450958E-3</v>
      </c>
      <c r="V93" s="134">
        <f>compofiinc!AJ85</f>
        <v>6.7561352625489235E-3</v>
      </c>
      <c r="X93" s="1044">
        <f t="shared" si="3"/>
        <v>6.5192580223083496E-9</v>
      </c>
      <c r="Y93" s="1044">
        <f t="shared" si="4"/>
        <v>-2.6635825634002686E-7</v>
      </c>
      <c r="Z93" s="1044">
        <f t="shared" si="5"/>
        <v>4.6566128730773926E-10</v>
      </c>
    </row>
    <row r="94" spans="1:26" x14ac:dyDescent="0.2">
      <c r="A94" s="107">
        <v>1997</v>
      </c>
      <c r="B94" s="648">
        <f>compofiinc!P86</f>
        <v>0.46188849210739136</v>
      </c>
      <c r="C94" s="657">
        <f>compofiinc!Q86</f>
        <v>0.43656566739082336</v>
      </c>
      <c r="D94" s="411">
        <f>compofiinc!R86</f>
        <v>0.33356240391731262</v>
      </c>
      <c r="E94" s="411">
        <f>compofiinc!S86</f>
        <v>6.1489120125770569E-2</v>
      </c>
      <c r="F94" s="411">
        <f>compofiinc!T86</f>
        <v>1.4771093614399433E-2</v>
      </c>
      <c r="G94" s="411">
        <f>compofiinc!U86</f>
        <v>1.5673983842134476E-2</v>
      </c>
      <c r="H94" s="411">
        <f>compofiinc!V86</f>
        <v>1.1069075204432011E-2</v>
      </c>
      <c r="I94" s="670">
        <f>compofiinc!W86</f>
        <v>0.34216788411140442</v>
      </c>
      <c r="J94" s="676">
        <f>compofiinc!X86</f>
        <v>0.31192266941070557</v>
      </c>
      <c r="K94" s="136">
        <f>compofiinc!Y86</f>
        <v>0.22087210416793823</v>
      </c>
      <c r="L94" s="136">
        <f>compofiinc!Z86</f>
        <v>5.5672656744718552E-2</v>
      </c>
      <c r="M94" s="136">
        <f>compofiinc!AA86</f>
        <v>1.2468374334275723E-2</v>
      </c>
      <c r="N94" s="136">
        <f>compofiinc!AB86</f>
        <v>1.3059953227639198E-2</v>
      </c>
      <c r="O94" s="136">
        <f>compofiinc!AC86</f>
        <v>9.8495837301015854E-3</v>
      </c>
      <c r="P94" s="685">
        <f>compofiinc!AD86</f>
        <v>0.18556787073612213</v>
      </c>
      <c r="Q94" s="664">
        <f>compofiinc!AE86</f>
        <v>0.15407408773899078</v>
      </c>
      <c r="R94" s="105">
        <f>compofiinc!AF86</f>
        <v>9.139261394739151E-2</v>
      </c>
      <c r="S94" s="105">
        <f>compofiinc!AG86</f>
        <v>3.9571933448314667E-2</v>
      </c>
      <c r="T94" s="105">
        <f>compofiinc!AH86</f>
        <v>7.844255305826664E-3</v>
      </c>
      <c r="U94" s="105">
        <f>compofiinc!AI86</f>
        <v>8.2080932334065437E-3</v>
      </c>
      <c r="V94" s="134">
        <f>compofiinc!AJ86</f>
        <v>7.0571932010352612E-3</v>
      </c>
      <c r="X94" s="1044">
        <f t="shared" si="3"/>
        <v>-9.3132257461547852E-9</v>
      </c>
      <c r="Y94" s="1044">
        <f t="shared" si="4"/>
        <v>-2.7939677238464355E-9</v>
      </c>
      <c r="Z94" s="1044">
        <f t="shared" si="5"/>
        <v>-1.3969838619232178E-9</v>
      </c>
    </row>
    <row r="95" spans="1:26" x14ac:dyDescent="0.2">
      <c r="A95" s="107">
        <v>1998</v>
      </c>
      <c r="B95" s="648">
        <f>compofiinc!P87</f>
        <v>0.47002309560775757</v>
      </c>
      <c r="C95" s="657">
        <f>compofiinc!Q87</f>
        <v>0.44062191247940063</v>
      </c>
      <c r="D95" s="411">
        <f>compofiinc!R87</f>
        <v>0.33767381310462952</v>
      </c>
      <c r="E95" s="411">
        <f>compofiinc!S87</f>
        <v>6.3425205647945404E-2</v>
      </c>
      <c r="F95" s="411">
        <f>compofiinc!T87</f>
        <v>1.3321387581527233E-2</v>
      </c>
      <c r="G95" s="411">
        <f>compofiinc!U87</f>
        <v>1.49881886318326E-2</v>
      </c>
      <c r="H95" s="411">
        <f>compofiinc!V87</f>
        <v>1.1213320307433605E-2</v>
      </c>
      <c r="I95" s="670">
        <f>compofiinc!W87</f>
        <v>0.35237410664558411</v>
      </c>
      <c r="J95" s="676">
        <f>compofiinc!X87</f>
        <v>0.31705546379089355</v>
      </c>
      <c r="K95" s="136">
        <f>compofiinc!Y87</f>
        <v>0.22544002532958984</v>
      </c>
      <c r="L95" s="136">
        <f>compofiinc!Z87</f>
        <v>5.771038681268692E-2</v>
      </c>
      <c r="M95" s="136">
        <f>compofiinc!AA87</f>
        <v>1.1284537613391876E-2</v>
      </c>
      <c r="N95" s="136">
        <f>compofiinc!AB87</f>
        <v>1.243971660733223E-2</v>
      </c>
      <c r="O95" s="136">
        <f>compofiinc!AC87</f>
        <v>1.0155780240893364E-2</v>
      </c>
      <c r="P95" s="685">
        <f>compofiinc!AD87</f>
        <v>0.19660677015781403</v>
      </c>
      <c r="Q95" s="664">
        <f>compofiinc!AE87</f>
        <v>0.15925678610801697</v>
      </c>
      <c r="R95" s="105">
        <f>compofiinc!AF87</f>
        <v>9.5469087362289429E-2</v>
      </c>
      <c r="S95" s="105">
        <f>compofiinc!AG87</f>
        <v>4.1107058525085449E-2</v>
      </c>
      <c r="T95" s="105">
        <f>compofiinc!AH87</f>
        <v>7.3276897892355919E-3</v>
      </c>
      <c r="U95" s="105">
        <f>compofiinc!AI87</f>
        <v>7.9460665583610535E-3</v>
      </c>
      <c r="V95" s="134">
        <f>compofiinc!AJ87</f>
        <v>7.4068829417228699E-3</v>
      </c>
      <c r="X95" s="1044">
        <f t="shared" si="3"/>
        <v>-2.7939677238464355E-9</v>
      </c>
      <c r="Y95" s="1044">
        <f t="shared" si="4"/>
        <v>2.5017186999320984E-5</v>
      </c>
      <c r="Z95" s="1044">
        <f t="shared" si="5"/>
        <v>9.3132257461547852E-10</v>
      </c>
    </row>
    <row r="96" spans="1:26" x14ac:dyDescent="0.2">
      <c r="A96" s="110">
        <v>1999</v>
      </c>
      <c r="B96" s="651">
        <f>compofiinc!P88</f>
        <v>0.48126482963562012</v>
      </c>
      <c r="C96" s="661">
        <f>compofiinc!Q88</f>
        <v>0.4475228488445282</v>
      </c>
      <c r="D96" s="511">
        <f>compofiinc!R88</f>
        <v>0.34253543615341187</v>
      </c>
      <c r="E96" s="511">
        <f>compofiinc!S88</f>
        <v>6.484752893447876E-2</v>
      </c>
      <c r="F96" s="511">
        <f>compofiinc!T88</f>
        <v>1.3999264687299728E-2</v>
      </c>
      <c r="G96" s="511">
        <f>compofiinc!U88</f>
        <v>1.4304973185062408E-2</v>
      </c>
      <c r="H96" s="511">
        <f>compofiinc!V88</f>
        <v>1.1835652403533459E-2</v>
      </c>
      <c r="I96" s="672">
        <f>compofiinc!W88</f>
        <v>0.36413699388504028</v>
      </c>
      <c r="J96" s="681">
        <f>compofiinc!X88</f>
        <v>0.32425341010093689</v>
      </c>
      <c r="K96" s="140">
        <f>compofiinc!Y88</f>
        <v>0.23150515556335449</v>
      </c>
      <c r="L96" s="140">
        <f>compofiinc!Z88</f>
        <v>5.8291509747505188E-2</v>
      </c>
      <c r="M96" s="140">
        <f>compofiinc!AA88</f>
        <v>1.1966677382588387E-2</v>
      </c>
      <c r="N96" s="140">
        <f>compofiinc!AB88</f>
        <v>1.1971618048846722E-2</v>
      </c>
      <c r="O96" s="140">
        <f>compofiinc!AC88</f>
        <v>1.0503297671675682E-2</v>
      </c>
      <c r="P96" s="686">
        <f>compofiinc!AD88</f>
        <v>0.20724162459373474</v>
      </c>
      <c r="Q96" s="682">
        <f>compofiinc!AE88</f>
        <v>0.16566981375217438</v>
      </c>
      <c r="R96" s="108">
        <f>compofiinc!AF88</f>
        <v>0.10095948725938797</v>
      </c>
      <c r="S96" s="108">
        <f>compofiinc!AG88</f>
        <v>4.16693314909935E-2</v>
      </c>
      <c r="T96" s="108">
        <f>compofiinc!AH88</f>
        <v>7.7873808331787586E-3</v>
      </c>
      <c r="U96" s="108">
        <f>compofiinc!AI88</f>
        <v>7.8562125563621521E-3</v>
      </c>
      <c r="V96" s="138">
        <f>compofiinc!AJ88</f>
        <v>7.3974034748971462E-3</v>
      </c>
      <c r="X96" s="1044">
        <f t="shared" si="3"/>
        <v>-6.5192580223083496E-9</v>
      </c>
      <c r="Y96" s="1044">
        <f t="shared" si="4"/>
        <v>1.515168696641922E-5</v>
      </c>
      <c r="Z96" s="1044">
        <f t="shared" si="5"/>
        <v>-1.862645149230957E-9</v>
      </c>
    </row>
    <row r="97" spans="1:26" x14ac:dyDescent="0.2">
      <c r="A97" s="107">
        <v>2000</v>
      </c>
      <c r="B97" s="648">
        <f>compofiinc!P89</f>
        <v>0.49158909916877747</v>
      </c>
      <c r="C97" s="657">
        <f>compofiinc!Q89</f>
        <v>0.45432835817337036</v>
      </c>
      <c r="D97" s="411">
        <f>compofiinc!R89</f>
        <v>0.34796860814094543</v>
      </c>
      <c r="E97" s="411">
        <f>compofiinc!S89</f>
        <v>6.2847353518009186E-2</v>
      </c>
      <c r="F97" s="411">
        <f>compofiinc!T89</f>
        <v>1.5153386630117893E-2</v>
      </c>
      <c r="G97" s="411">
        <f>compofiinc!U89</f>
        <v>1.6053587198257446E-2</v>
      </c>
      <c r="H97" s="411">
        <f>compofiinc!V89</f>
        <v>1.2305425480008125E-2</v>
      </c>
      <c r="I97" s="670">
        <f>compofiinc!W89</f>
        <v>0.37628418207168579</v>
      </c>
      <c r="J97" s="676">
        <f>compofiinc!X89</f>
        <v>0.33205327391624451</v>
      </c>
      <c r="K97" s="136">
        <f>compofiinc!Y89</f>
        <v>0.2380630224943161</v>
      </c>
      <c r="L97" s="136">
        <f>compofiinc!Z89</f>
        <v>5.6883852928876877E-2</v>
      </c>
      <c r="M97" s="136">
        <f>compofiinc!AA89</f>
        <v>1.2732213363051414E-2</v>
      </c>
      <c r="N97" s="136">
        <f>compofiinc!AB89</f>
        <v>1.3371174223721027E-2</v>
      </c>
      <c r="O97" s="136">
        <f>compofiinc!AC89</f>
        <v>1.1006877757608891E-2</v>
      </c>
      <c r="P97" s="685">
        <f>compofiinc!AD89</f>
        <v>0.22054269909858704</v>
      </c>
      <c r="Q97" s="664">
        <f>compofiinc!AE89</f>
        <v>0.17329865694046021</v>
      </c>
      <c r="R97" s="105">
        <f>compofiinc!AF89</f>
        <v>0.10750827193260193</v>
      </c>
      <c r="S97" s="105">
        <f>compofiinc!AG89</f>
        <v>4.0623672306537628E-2</v>
      </c>
      <c r="T97" s="105">
        <f>compofiinc!AH89</f>
        <v>8.4734540432691574E-3</v>
      </c>
      <c r="U97" s="105">
        <f>compofiinc!AI89</f>
        <v>8.7493108585476875E-3</v>
      </c>
      <c r="V97" s="134">
        <f>compofiinc!AJ89</f>
        <v>7.9443054273724556E-3</v>
      </c>
      <c r="X97" s="1044">
        <f t="shared" si="3"/>
        <v>-2.7939677238464355E-9</v>
      </c>
      <c r="Y97" s="1044">
        <f t="shared" si="4"/>
        <v>-3.8668513298034668E-6</v>
      </c>
      <c r="Z97" s="1044">
        <f t="shared" si="5"/>
        <v>-3.5762786865234375E-7</v>
      </c>
    </row>
    <row r="98" spans="1:26" x14ac:dyDescent="0.2">
      <c r="A98" s="107">
        <v>2001</v>
      </c>
      <c r="B98" s="648">
        <f>compofiinc!P90</f>
        <v>0.46567058563232422</v>
      </c>
      <c r="C98" s="657">
        <f>compofiinc!Q90</f>
        <v>0.44552943110466003</v>
      </c>
      <c r="D98" s="411">
        <f>compofiinc!R90</f>
        <v>0.34305351972579956</v>
      </c>
      <c r="E98" s="411">
        <f>compofiinc!S90</f>
        <v>6.2744297087192535E-2</v>
      </c>
      <c r="F98" s="411">
        <f>compofiinc!T90</f>
        <v>1.1838005855679512E-2</v>
      </c>
      <c r="G98" s="411">
        <f>compofiinc!U90</f>
        <v>1.503834780305624E-2</v>
      </c>
      <c r="H98" s="411">
        <f>compofiinc!V90</f>
        <v>1.2855250388383865E-2</v>
      </c>
      <c r="I98" s="670">
        <f>compofiinc!W90</f>
        <v>0.34513017535209656</v>
      </c>
      <c r="J98" s="676">
        <f>compofiinc!X90</f>
        <v>0.32074326276779175</v>
      </c>
      <c r="K98" s="136">
        <f>compofiinc!Y90</f>
        <v>0.22978071868419647</v>
      </c>
      <c r="L98" s="136">
        <f>compofiinc!Z90</f>
        <v>5.7104051113128662E-2</v>
      </c>
      <c r="M98" s="136">
        <f>compofiinc!AA90</f>
        <v>1.0092792101204395E-2</v>
      </c>
      <c r="N98" s="136">
        <f>compofiinc!AB90</f>
        <v>1.241142675280571E-2</v>
      </c>
      <c r="O98" s="136">
        <f>compofiinc!AC90</f>
        <v>1.1354279704391956E-2</v>
      </c>
      <c r="P98" s="685">
        <f>compofiinc!AD90</f>
        <v>0.18792465329170227</v>
      </c>
      <c r="Q98" s="664">
        <f>compofiinc!AE90</f>
        <v>0.16165885329246521</v>
      </c>
      <c r="R98" s="105">
        <f>compofiinc!AF90</f>
        <v>9.7639702260494232E-2</v>
      </c>
      <c r="S98" s="105">
        <f>compofiinc!AG90</f>
        <v>4.1085410863161087E-2</v>
      </c>
      <c r="T98" s="105">
        <f>compofiinc!AH90</f>
        <v>6.7900707945227623E-3</v>
      </c>
      <c r="U98" s="105">
        <f>compofiinc!AI90</f>
        <v>8.1108985468745232E-3</v>
      </c>
      <c r="V98" s="134">
        <f>compofiinc!AJ90</f>
        <v>8.0327661707997322E-3</v>
      </c>
      <c r="X98" s="1044">
        <f t="shared" si="3"/>
        <v>1.0244548320770264E-8</v>
      </c>
      <c r="Y98" s="1044">
        <f t="shared" si="4"/>
        <v>-5.5879354476928711E-9</v>
      </c>
      <c r="Z98" s="1044">
        <f t="shared" si="5"/>
        <v>4.6566128730773926E-9</v>
      </c>
    </row>
    <row r="99" spans="1:26" x14ac:dyDescent="0.2">
      <c r="A99" s="107">
        <v>2002</v>
      </c>
      <c r="B99" s="648">
        <f>compofiinc!P91</f>
        <v>0.45682361721992493</v>
      </c>
      <c r="C99" s="657">
        <f>compofiinc!Q91</f>
        <v>0.44184619188308716</v>
      </c>
      <c r="D99" s="411">
        <f>compofiinc!R91</f>
        <v>0.34165409207344055</v>
      </c>
      <c r="E99" s="411">
        <f>compofiinc!S91</f>
        <v>6.5646976232528687E-2</v>
      </c>
      <c r="F99" s="411">
        <f>compofiinc!T91</f>
        <v>1.0020768269896507E-2</v>
      </c>
      <c r="G99" s="411">
        <f>compofiinc!U91</f>
        <v>1.1400069110095501E-2</v>
      </c>
      <c r="H99" s="411">
        <f>compofiinc!V91</f>
        <v>1.3124263845384121E-2</v>
      </c>
      <c r="I99" s="670">
        <f>compofiinc!W91</f>
        <v>0.33394196629524231</v>
      </c>
      <c r="J99" s="676">
        <f>compofiinc!X91</f>
        <v>0.31577011942863464</v>
      </c>
      <c r="K99" s="136">
        <f>compofiinc!Y91</f>
        <v>0.22594012320041656</v>
      </c>
      <c r="L99" s="136">
        <f>compofiinc!Z91</f>
        <v>5.9954926371574402E-2</v>
      </c>
      <c r="M99" s="136">
        <f>compofiinc!AA91</f>
        <v>8.53754673153162E-3</v>
      </c>
      <c r="N99" s="136">
        <f>compofiinc!AB91</f>
        <v>9.2165069654583931E-3</v>
      </c>
      <c r="O99" s="136">
        <f>compofiinc!AC91</f>
        <v>1.2121029198169708E-2</v>
      </c>
      <c r="P99" s="685">
        <f>compofiinc!AD91</f>
        <v>0.17503757774829865</v>
      </c>
      <c r="Q99" s="664">
        <f>compofiinc!AE91</f>
        <v>0.15561634302139282</v>
      </c>
      <c r="R99" s="105">
        <f>compofiinc!AF91</f>
        <v>9.1368988156318665E-2</v>
      </c>
      <c r="S99" s="105">
        <f>compofiinc!AG91</f>
        <v>4.3595414608716965E-2</v>
      </c>
      <c r="T99" s="105">
        <f>compofiinc!AH91</f>
        <v>5.7373633608222008E-3</v>
      </c>
      <c r="U99" s="105">
        <f>compofiinc!AI91</f>
        <v>6.2237014062702656E-3</v>
      </c>
      <c r="V99" s="134">
        <f>compofiinc!AJ91</f>
        <v>8.690880611538887E-3</v>
      </c>
      <c r="X99" s="1044">
        <f t="shared" si="3"/>
        <v>2.2351741790771484E-8</v>
      </c>
      <c r="Y99" s="1044">
        <f t="shared" si="4"/>
        <v>-1.3038516044616699E-8</v>
      </c>
      <c r="Z99" s="1044">
        <f t="shared" si="5"/>
        <v>-5.1222741603851318E-9</v>
      </c>
    </row>
    <row r="100" spans="1:26" x14ac:dyDescent="0.2">
      <c r="A100" s="107">
        <v>2003</v>
      </c>
      <c r="B100" s="648">
        <f>compofiinc!P92</f>
        <v>0.46379798650741577</v>
      </c>
      <c r="C100" s="657">
        <f>compofiinc!Q92</f>
        <v>0.44535726308822632</v>
      </c>
      <c r="D100" s="411">
        <f>compofiinc!R92</f>
        <v>0.34287276864051819</v>
      </c>
      <c r="E100" s="411">
        <f>compofiinc!S92</f>
        <v>6.7033581435680389E-2</v>
      </c>
      <c r="F100" s="411">
        <f>compofiinc!T92</f>
        <v>1.1494431644678116E-2</v>
      </c>
      <c r="G100" s="411">
        <f>compofiinc!U92</f>
        <v>9.6429046243429184E-3</v>
      </c>
      <c r="H100" s="411">
        <f>compofiinc!V92</f>
        <v>1.4313574880361557E-2</v>
      </c>
      <c r="I100" s="670">
        <f>compofiinc!W92</f>
        <v>0.34059625864028931</v>
      </c>
      <c r="J100" s="676">
        <f>compofiinc!X92</f>
        <v>0.31837490200996399</v>
      </c>
      <c r="K100" s="136">
        <f>compofiinc!Y92</f>
        <v>0.22647956013679504</v>
      </c>
      <c r="L100" s="136">
        <f>compofiinc!Z92</f>
        <v>6.0949418693780899E-2</v>
      </c>
      <c r="M100" s="136">
        <f>compofiinc!AA92</f>
        <v>9.9974991753697395E-3</v>
      </c>
      <c r="N100" s="136">
        <f>compofiinc!AB92</f>
        <v>8.2169845700263977E-3</v>
      </c>
      <c r="O100" s="136">
        <f>compofiinc!AC92</f>
        <v>1.2666237540543079E-2</v>
      </c>
      <c r="P100" s="685">
        <f>compofiinc!AD92</f>
        <v>0.18170779943466187</v>
      </c>
      <c r="Q100" s="664">
        <f>compofiinc!AE92</f>
        <v>0.15795610845088959</v>
      </c>
      <c r="R100" s="105">
        <f>compofiinc!AF92</f>
        <v>9.0913631021976471E-2</v>
      </c>
      <c r="S100" s="105">
        <f>compofiinc!AG92</f>
        <v>4.4950708746910095E-2</v>
      </c>
      <c r="T100" s="105">
        <f>compofiinc!AH92</f>
        <v>7.1406587958335876E-3</v>
      </c>
      <c r="U100" s="105">
        <f>compofiinc!AI92</f>
        <v>5.5920127779245377E-3</v>
      </c>
      <c r="V100" s="134">
        <f>compofiinc!AJ92</f>
        <v>9.3590877950191498E-3</v>
      </c>
      <c r="X100" s="1044">
        <f t="shared" si="3"/>
        <v>1.862645149230957E-9</v>
      </c>
      <c r="Y100" s="1044">
        <f t="shared" si="4"/>
        <v>6.5201893448829651E-5</v>
      </c>
      <c r="Z100" s="1044">
        <f t="shared" si="5"/>
        <v>9.3132257461547852E-9</v>
      </c>
    </row>
    <row r="101" spans="1:26" x14ac:dyDescent="0.2">
      <c r="A101" s="107">
        <v>2004</v>
      </c>
      <c r="B101" s="648">
        <f>compofiinc!P93</f>
        <v>0.48177981376647949</v>
      </c>
      <c r="C101" s="657">
        <f>compofiinc!Q93</f>
        <v>0.45521891117095947</v>
      </c>
      <c r="D101" s="411">
        <f>compofiinc!R93</f>
        <v>0.3430837094783783</v>
      </c>
      <c r="E101" s="411">
        <f>compofiinc!S93</f>
        <v>7.5066469609737396E-2</v>
      </c>
      <c r="F101" s="411">
        <f>compofiinc!T93</f>
        <v>1.4784684404730797E-2</v>
      </c>
      <c r="G101" s="411">
        <f>compofiinc!U93</f>
        <v>9.4913169741630554E-3</v>
      </c>
      <c r="H101" s="411">
        <f>compofiinc!V93</f>
        <v>1.2792742811143398E-2</v>
      </c>
      <c r="I101" s="670">
        <f>compofiinc!W93</f>
        <v>0.36215081810951233</v>
      </c>
      <c r="J101" s="676">
        <f>compofiinc!X93</f>
        <v>0.33003696799278259</v>
      </c>
      <c r="K101" s="136">
        <f>compofiinc!Y93</f>
        <v>0.2287975400686264</v>
      </c>
      <c r="L101" s="136">
        <f>compofiinc!Z93</f>
        <v>6.8623632192611694E-2</v>
      </c>
      <c r="M101" s="136">
        <f>compofiinc!AA93</f>
        <v>1.3017386198043823E-2</v>
      </c>
      <c r="N101" s="136">
        <f>compofiinc!AB93</f>
        <v>8.1343511119484901E-3</v>
      </c>
      <c r="O101" s="136">
        <f>compofiinc!AC93</f>
        <v>1.1464064009487629E-2</v>
      </c>
      <c r="P101" s="685">
        <f>compofiinc!AD93</f>
        <v>0.2038642019033432</v>
      </c>
      <c r="Q101" s="664">
        <f>compofiinc!AE93</f>
        <v>0.16958081722259521</v>
      </c>
      <c r="R101" s="105">
        <f>compofiinc!AF93</f>
        <v>9.5245204865932465E-2</v>
      </c>
      <c r="S101" s="105">
        <f>compofiinc!AG93</f>
        <v>5.1026444882154465E-2</v>
      </c>
      <c r="T101" s="105">
        <f>compofiinc!AH93</f>
        <v>9.5858871936798096E-3</v>
      </c>
      <c r="U101" s="105">
        <f>compofiinc!AI93</f>
        <v>5.6639164686203003E-3</v>
      </c>
      <c r="V101" s="134">
        <f>compofiinc!AJ93</f>
        <v>8.059362880885601E-3</v>
      </c>
      <c r="X101" s="1044">
        <f t="shared" si="3"/>
        <v>-1.2107193470001221E-8</v>
      </c>
      <c r="Y101" s="1044">
        <f t="shared" si="4"/>
        <v>-5.5879354476928711E-9</v>
      </c>
      <c r="Z101" s="1044">
        <f t="shared" si="5"/>
        <v>9.3132257461547852E-10</v>
      </c>
    </row>
    <row r="102" spans="1:26" x14ac:dyDescent="0.2">
      <c r="A102" s="107">
        <v>2005</v>
      </c>
      <c r="B102" s="648">
        <f>compofiinc!P94</f>
        <v>0.50543123483657837</v>
      </c>
      <c r="C102" s="657">
        <f>compofiinc!Q94</f>
        <v>0.47217005491256714</v>
      </c>
      <c r="D102" s="411">
        <f>compofiinc!R94</f>
        <v>0.34307742118835449</v>
      </c>
      <c r="E102" s="411">
        <f>compofiinc!S94</f>
        <v>8.6397029459476471E-2</v>
      </c>
      <c r="F102" s="411">
        <f>compofiinc!T94</f>
        <v>1.6139000654220581E-2</v>
      </c>
      <c r="G102" s="411">
        <f>compofiinc!U94</f>
        <v>1.2979388236999512E-2</v>
      </c>
      <c r="H102" s="411">
        <f>compofiinc!V94</f>
        <v>1.3577212579548359E-2</v>
      </c>
      <c r="I102" s="670">
        <f>compofiinc!W94</f>
        <v>0.38768139481544495</v>
      </c>
      <c r="J102" s="676">
        <f>compofiinc!X94</f>
        <v>0.34731215238571167</v>
      </c>
      <c r="K102" s="136">
        <f>compofiinc!Y94</f>
        <v>0.23031540215015411</v>
      </c>
      <c r="L102" s="136">
        <f>compofiinc!Z94</f>
        <v>7.9589307308197021E-2</v>
      </c>
      <c r="M102" s="136">
        <f>compofiinc!AA94</f>
        <v>1.4168540015816689E-2</v>
      </c>
      <c r="N102" s="136">
        <f>compofiinc!AB94</f>
        <v>1.1082329787313938E-2</v>
      </c>
      <c r="O102" s="136">
        <f>compofiinc!AC94</f>
        <v>1.2156577780842781E-2</v>
      </c>
      <c r="P102" s="685">
        <f>compofiinc!AD94</f>
        <v>0.22820368409156799</v>
      </c>
      <c r="Q102" s="664">
        <f>compofiinc!AE94</f>
        <v>0.18522919714450836</v>
      </c>
      <c r="R102" s="105">
        <f>compofiinc!AF94</f>
        <v>9.7887806594371796E-2</v>
      </c>
      <c r="S102" s="105">
        <f>compofiinc!AG94</f>
        <v>5.9774365276098251E-2</v>
      </c>
      <c r="T102" s="105">
        <f>compofiinc!AH94</f>
        <v>1.0454585775732994E-2</v>
      </c>
      <c r="U102" s="105">
        <f>compofiinc!AI94</f>
        <v>8.0994395539164543E-3</v>
      </c>
      <c r="V102" s="134">
        <f>compofiinc!AJ94</f>
        <v>9.013000875711441E-3</v>
      </c>
      <c r="X102" s="1044">
        <f t="shared" si="3"/>
        <v>2.7939677238464355E-9</v>
      </c>
      <c r="Y102" s="1044">
        <f t="shared" si="4"/>
        <v>-4.6566128730773926E-9</v>
      </c>
      <c r="Z102" s="1044">
        <f t="shared" si="5"/>
        <v>-9.3132257461547852E-10</v>
      </c>
    </row>
    <row r="103" spans="1:26" x14ac:dyDescent="0.2">
      <c r="A103" s="107">
        <v>2006</v>
      </c>
      <c r="B103" s="648">
        <f>compofiinc!P95</f>
        <v>0.50885182619094849</v>
      </c>
      <c r="C103" s="657">
        <f>compofiinc!Q95</f>
        <v>0.47231993079185486</v>
      </c>
      <c r="D103" s="411">
        <f>compofiinc!R95</f>
        <v>0.33951231837272644</v>
      </c>
      <c r="E103" s="411">
        <f>compofiinc!S95</f>
        <v>8.4291756153106689E-2</v>
      </c>
      <c r="F103" s="411">
        <f>compofiinc!T95</f>
        <v>1.835138164460659E-2</v>
      </c>
      <c r="G103" s="411">
        <f>compofiinc!U95</f>
        <v>1.672973670065403E-2</v>
      </c>
      <c r="H103" s="411">
        <f>compofiinc!V95</f>
        <v>1.3434739783406258E-2</v>
      </c>
      <c r="I103" s="670">
        <f>compofiinc!W95</f>
        <v>0.39327359199523926</v>
      </c>
      <c r="J103" s="676">
        <f>compofiinc!X95</f>
        <v>0.34917831420898438</v>
      </c>
      <c r="K103" s="136">
        <f>compofiinc!Y95</f>
        <v>0.22867134213447571</v>
      </c>
      <c r="L103" s="136">
        <f>compofiinc!Z95</f>
        <v>7.7958635985851288E-2</v>
      </c>
      <c r="M103" s="136">
        <f>compofiinc!AA95</f>
        <v>1.6109643504023552E-2</v>
      </c>
      <c r="N103" s="136">
        <f>compofiinc!AB95</f>
        <v>1.4431064948439598E-2</v>
      </c>
      <c r="O103" s="136">
        <f>compofiinc!AC95</f>
        <v>1.2007630430161953E-2</v>
      </c>
      <c r="P103" s="685">
        <f>compofiinc!AD95</f>
        <v>0.2349134236574173</v>
      </c>
      <c r="Q103" s="664">
        <f>compofiinc!AE95</f>
        <v>0.18706008791923523</v>
      </c>
      <c r="R103" s="105">
        <f>compofiinc!AF95</f>
        <v>9.7105823457241058E-2</v>
      </c>
      <c r="S103" s="105">
        <f>compofiinc!AG95</f>
        <v>5.9257786720991135E-2</v>
      </c>
      <c r="T103" s="105">
        <f>compofiinc!AH95</f>
        <v>1.1738034896552563E-2</v>
      </c>
      <c r="U103" s="105">
        <f>compofiinc!AI95</f>
        <v>1.0400308296084404E-2</v>
      </c>
      <c r="V103" s="134">
        <f>compofiinc!AJ95</f>
        <v>8.5581429302692413E-3</v>
      </c>
      <c r="X103" s="1044">
        <f t="shared" si="3"/>
        <v>-1.862645149230957E-9</v>
      </c>
      <c r="Y103" s="1044">
        <f t="shared" si="4"/>
        <v>-2.7939677238464355E-9</v>
      </c>
      <c r="Z103" s="1044">
        <f t="shared" si="5"/>
        <v>-8.3819031715393066E-9</v>
      </c>
    </row>
    <row r="104" spans="1:26" x14ac:dyDescent="0.2">
      <c r="A104" s="107">
        <v>2007</v>
      </c>
      <c r="B104" s="648">
        <f>compofiinc!P96</f>
        <v>0.51423215866088867</v>
      </c>
      <c r="C104" s="657">
        <f>compofiinc!Q96</f>
        <v>0.47458705306053162</v>
      </c>
      <c r="D104" s="411">
        <f>compofiinc!R96</f>
        <v>0.34039801359176636</v>
      </c>
      <c r="E104" s="411">
        <f>compofiinc!S96</f>
        <v>7.9750046133995056E-2</v>
      </c>
      <c r="F104" s="411">
        <f>compofiinc!T96</f>
        <v>2.1121358498930931E-2</v>
      </c>
      <c r="G104" s="411">
        <f>compofiinc!U96</f>
        <v>1.9419172778725624E-2</v>
      </c>
      <c r="H104" s="411">
        <f>compofiinc!V96</f>
        <v>1.3898463919758797E-2</v>
      </c>
      <c r="I104" s="670">
        <f>compofiinc!W96</f>
        <v>0.39963456988334656</v>
      </c>
      <c r="J104" s="676">
        <f>compofiinc!X96</f>
        <v>0.35186246037483215</v>
      </c>
      <c r="K104" s="136">
        <f>compofiinc!Y96</f>
        <v>0.23028501868247986</v>
      </c>
      <c r="L104" s="136">
        <f>compofiinc!Z96</f>
        <v>7.3955856263637543E-2</v>
      </c>
      <c r="M104" s="136">
        <f>compofiinc!AA96</f>
        <v>1.8475286662578583E-2</v>
      </c>
      <c r="N104" s="136">
        <f>compofiinc!AB96</f>
        <v>1.670902781188488E-2</v>
      </c>
      <c r="O104" s="136">
        <f>compofiinc!AC96</f>
        <v>1.2437275610864162E-2</v>
      </c>
      <c r="P104" s="685">
        <f>compofiinc!AD96</f>
        <v>0.24243783950805664</v>
      </c>
      <c r="Q104" s="664">
        <f>compofiinc!AE96</f>
        <v>0.19003809988498688</v>
      </c>
      <c r="R104" s="105">
        <f>compofiinc!AF96</f>
        <v>0.10019233077764511</v>
      </c>
      <c r="S104" s="105">
        <f>compofiinc!AG96</f>
        <v>5.5574219673871994E-2</v>
      </c>
      <c r="T104" s="105">
        <f>compofiinc!AH96</f>
        <v>1.3380205258727074E-2</v>
      </c>
      <c r="U104" s="105">
        <f>compofiinc!AI96</f>
        <v>1.2070102617144585E-2</v>
      </c>
      <c r="V104" s="134">
        <f>compofiinc!AJ96</f>
        <v>8.8212359696626663E-3</v>
      </c>
      <c r="X104" s="1044">
        <f t="shared" si="3"/>
        <v>-1.862645149230957E-9</v>
      </c>
      <c r="Y104" s="1044">
        <f t="shared" si="4"/>
        <v>-4.6566128730773926E-9</v>
      </c>
      <c r="Z104" s="1044">
        <f t="shared" si="5"/>
        <v>5.5879354476928711E-9</v>
      </c>
    </row>
    <row r="105" spans="1:26" x14ac:dyDescent="0.2">
      <c r="A105" s="107">
        <v>2008</v>
      </c>
      <c r="B105" s="648">
        <f>compofiinc!P97</f>
        <v>0.49876818060874939</v>
      </c>
      <c r="C105" s="657">
        <f>compofiinc!Q97</f>
        <v>0.47718235850334167</v>
      </c>
      <c r="D105" s="411">
        <f>compofiinc!R97</f>
        <v>0.34946846961975098</v>
      </c>
      <c r="E105" s="411">
        <f>compofiinc!S97</f>
        <v>7.8658148646354675E-2</v>
      </c>
      <c r="F105" s="411">
        <f>compofiinc!T97</f>
        <v>1.9155729562044144E-2</v>
      </c>
      <c r="G105" s="411">
        <f>compofiinc!U97</f>
        <v>1.4901445247232914E-2</v>
      </c>
      <c r="H105" s="411">
        <f>compofiinc!V97</f>
        <v>1.4998571015894413E-2</v>
      </c>
      <c r="I105" s="670">
        <f>compofiinc!W97</f>
        <v>0.37800502777099609</v>
      </c>
      <c r="J105" s="676">
        <f>compofiinc!X97</f>
        <v>0.35101318359375</v>
      </c>
      <c r="K105" s="136">
        <f>compofiinc!Y97</f>
        <v>0.23493817448616028</v>
      </c>
      <c r="L105" s="136">
        <f>compofiinc!Z97</f>
        <v>7.2994343936443329E-2</v>
      </c>
      <c r="M105" s="136">
        <f>compofiinc!AA97</f>
        <v>1.6835056245326996E-2</v>
      </c>
      <c r="N105" s="136">
        <f>compofiinc!AB97</f>
        <v>1.2797561474144459E-2</v>
      </c>
      <c r="O105" s="136">
        <f>compofiinc!AC97</f>
        <v>1.3448044657707214E-2</v>
      </c>
      <c r="P105" s="685">
        <f>compofiinc!AD97</f>
        <v>0.21634434163570404</v>
      </c>
      <c r="Q105" s="664">
        <f>compofiinc!AE97</f>
        <v>0.18537783622741699</v>
      </c>
      <c r="R105" s="105">
        <f>compofiinc!AF97</f>
        <v>9.8682805895805359E-2</v>
      </c>
      <c r="S105" s="105">
        <f>compofiinc!AG97</f>
        <v>5.5722422897815704E-2</v>
      </c>
      <c r="T105" s="105">
        <f>compofiinc!AH97</f>
        <v>1.2483153492212296E-2</v>
      </c>
      <c r="U105" s="105">
        <f>compofiinc!AI97</f>
        <v>8.9715169742703438E-3</v>
      </c>
      <c r="V105" s="134">
        <f>compofiinc!AJ97</f>
        <v>9.5179425552487373E-3</v>
      </c>
      <c r="X105" s="1044">
        <f t="shared" si="3"/>
        <v>-5.5879354476928711E-9</v>
      </c>
      <c r="Y105" s="1044">
        <f t="shared" si="4"/>
        <v>2.7939677238464355E-9</v>
      </c>
      <c r="Z105" s="1044">
        <f t="shared" si="5"/>
        <v>-5.5879354476928711E-9</v>
      </c>
    </row>
    <row r="106" spans="1:26" x14ac:dyDescent="0.2">
      <c r="A106" s="110">
        <v>2009</v>
      </c>
      <c r="B106" s="651">
        <f>compofiinc!P98</f>
        <v>0.4842739999294281</v>
      </c>
      <c r="C106" s="662">
        <f>compofiinc!Q98</f>
        <v>0.47299337387084961</v>
      </c>
      <c r="D106" s="513">
        <f>compofiinc!R98</f>
        <v>0.3562309741973877</v>
      </c>
      <c r="E106" s="513">
        <f>compofiinc!S98</f>
        <v>7.6043568551540375E-2</v>
      </c>
      <c r="F106" s="513">
        <f>compofiinc!T98</f>
        <v>1.4122358523309231E-2</v>
      </c>
      <c r="G106" s="513">
        <f>compofiinc!U98</f>
        <v>1.1550696566700935E-2</v>
      </c>
      <c r="H106" s="513">
        <f>compofiinc!V98</f>
        <v>1.5045768581330776E-2</v>
      </c>
      <c r="I106" s="672">
        <f>compofiinc!W98</f>
        <v>0.35643655061721802</v>
      </c>
      <c r="J106" s="682">
        <f>compofiinc!X98</f>
        <v>0.34221407771110535</v>
      </c>
      <c r="K106" s="108">
        <f>compofiinc!Y98</f>
        <v>0.2362675666809082</v>
      </c>
      <c r="L106" s="108">
        <f>compofiinc!Z98</f>
        <v>7.0472672581672668E-2</v>
      </c>
      <c r="M106" s="108">
        <f>compofiinc!AA98</f>
        <v>1.2474251911044121E-2</v>
      </c>
      <c r="N106" s="108">
        <f>compofiinc!AB98</f>
        <v>9.7492467612028122E-3</v>
      </c>
      <c r="O106" s="108">
        <f>compofiinc!AC98</f>
        <v>1.3250346295535564E-2</v>
      </c>
      <c r="P106" s="686">
        <f>compofiinc!AD98</f>
        <v>0.18904638290405273</v>
      </c>
      <c r="Q106" s="682">
        <f>compofiinc!AE98</f>
        <v>0.17268796265125275</v>
      </c>
      <c r="R106" s="108">
        <f>compofiinc!AF98</f>
        <v>9.335838258266449E-2</v>
      </c>
      <c r="S106" s="108">
        <f>compofiinc!AG98</f>
        <v>5.3765460848808289E-2</v>
      </c>
      <c r="T106" s="108">
        <f>compofiinc!AH98</f>
        <v>9.4882240518927574E-3</v>
      </c>
      <c r="U106" s="108">
        <f>compofiinc!AI98</f>
        <v>6.8471897393465042E-3</v>
      </c>
      <c r="V106" s="138">
        <f>compofiinc!AJ98</f>
        <v>9.2287147417664528E-3</v>
      </c>
      <c r="X106" s="1044">
        <f t="shared" si="3"/>
        <v>7.4505805969238281E-9</v>
      </c>
      <c r="Y106" s="1044">
        <f t="shared" si="4"/>
        <v>-6.5192580223083496E-9</v>
      </c>
      <c r="Z106" s="1044">
        <f t="shared" si="5"/>
        <v>-9.3132257461547852E-9</v>
      </c>
    </row>
    <row r="107" spans="1:26" x14ac:dyDescent="0.2">
      <c r="A107" s="107">
        <v>2010</v>
      </c>
      <c r="B107" s="648">
        <f>compofiinc!P99</f>
        <v>0.49898365139961243</v>
      </c>
      <c r="C107" s="663">
        <f>compofiinc!Q99</f>
        <v>0.4818478524684906</v>
      </c>
      <c r="D107" s="515">
        <f>compofiinc!R99</f>
        <v>0.36364614963531494</v>
      </c>
      <c r="E107" s="515">
        <f>compofiinc!S99</f>
        <v>7.6381780207157135E-2</v>
      </c>
      <c r="F107" s="515">
        <f>compofiinc!T99</f>
        <v>1.6316868364810944E-2</v>
      </c>
      <c r="G107" s="515">
        <f>compofiinc!U99</f>
        <v>9.8259923979640007E-3</v>
      </c>
      <c r="H107" s="515">
        <f>compofiinc!V99</f>
        <v>1.5659337863326073E-2</v>
      </c>
      <c r="I107" s="670">
        <f>compofiinc!W99</f>
        <v>0.37304592132568359</v>
      </c>
      <c r="J107" s="664">
        <f>compofiinc!X99</f>
        <v>0.35130691528320312</v>
      </c>
      <c r="K107" s="105">
        <f>compofiinc!Y99</f>
        <v>0.24399079382419586</v>
      </c>
      <c r="L107" s="105">
        <f>compofiinc!Z99</f>
        <v>7.0120766758918762E-2</v>
      </c>
      <c r="M107" s="105">
        <f>compofiinc!AA99</f>
        <v>1.4742216095328331E-2</v>
      </c>
      <c r="N107" s="105">
        <f>compofiinc!AB99</f>
        <v>8.5824793204665184E-3</v>
      </c>
      <c r="O107" s="105">
        <f>compofiinc!AC99</f>
        <v>1.3870648108422756E-2</v>
      </c>
      <c r="P107" s="685">
        <f>compofiinc!AD99</f>
        <v>0.20620144903659821</v>
      </c>
      <c r="Q107" s="664">
        <f>compofiinc!AE99</f>
        <v>0.18054954707622528</v>
      </c>
      <c r="R107" s="105">
        <f>compofiinc!AF99</f>
        <v>9.8885662853717804E-2</v>
      </c>
      <c r="S107" s="105">
        <f>compofiinc!AG99</f>
        <v>5.4088965058326721E-2</v>
      </c>
      <c r="T107" s="105">
        <f>compofiinc!AH99</f>
        <v>1.133295614272356E-2</v>
      </c>
      <c r="U107" s="105">
        <f>compofiinc!AI99</f>
        <v>6.3342219218611717E-3</v>
      </c>
      <c r="V107" s="134">
        <f>compofiinc!AJ99</f>
        <v>9.9077401682734489E-3</v>
      </c>
      <c r="X107" s="1044">
        <f t="shared" si="3"/>
        <v>1.7723999917507172E-5</v>
      </c>
      <c r="Y107" s="1044">
        <f t="shared" si="4"/>
        <v>1.1175870895385742E-8</v>
      </c>
      <c r="Z107" s="1044">
        <f t="shared" si="5"/>
        <v>9.3132257461547852E-10</v>
      </c>
    </row>
    <row r="108" spans="1:26" x14ac:dyDescent="0.2">
      <c r="A108" s="107">
        <v>2011</v>
      </c>
      <c r="B108" s="648">
        <f>compofiinc!P100</f>
        <v>0.50179547071456909</v>
      </c>
      <c r="C108" s="663">
        <f>compofiinc!Q100</f>
        <v>0.48487666249275208</v>
      </c>
      <c r="D108" s="515">
        <f>compofiinc!R100</f>
        <v>0.36789357662200928</v>
      </c>
      <c r="E108" s="515">
        <f>compofiinc!S100</f>
        <v>7.7183566987514496E-2</v>
      </c>
      <c r="F108" s="515">
        <f>compofiinc!T100</f>
        <v>1.5655972063541412E-2</v>
      </c>
      <c r="G108" s="515">
        <f>compofiinc!U100</f>
        <v>8.3024837076663971E-3</v>
      </c>
      <c r="H108" s="515">
        <f>compofiinc!V100</f>
        <v>1.584167592227459E-2</v>
      </c>
      <c r="I108" s="670">
        <f>compofiinc!W100</f>
        <v>0.37495797872543335</v>
      </c>
      <c r="J108" s="664">
        <f>compofiinc!X100</f>
        <v>0.35351121425628662</v>
      </c>
      <c r="K108" s="105">
        <f>compofiinc!Y100</f>
        <v>0.24748218059539795</v>
      </c>
      <c r="L108" s="105">
        <f>compofiinc!Z100</f>
        <v>7.1069873869419098E-2</v>
      </c>
      <c r="M108" s="105">
        <f>compofiinc!AA100</f>
        <v>1.3926790095865726E-2</v>
      </c>
      <c r="N108" s="105">
        <f>compofiinc!AB100</f>
        <v>7.2343428619205952E-3</v>
      </c>
      <c r="O108" s="105">
        <f>compofiinc!AC100</f>
        <v>1.3798034749925137E-2</v>
      </c>
      <c r="P108" s="685">
        <f>compofiinc!AD100</f>
        <v>0.2048734724521637</v>
      </c>
      <c r="Q108" s="664">
        <f>compofiinc!AE100</f>
        <v>0.17960605025291443</v>
      </c>
      <c r="R108" s="105">
        <f>compofiinc!AF100</f>
        <v>0.10069034248590469</v>
      </c>
      <c r="S108" s="105">
        <f>compofiinc!AG100</f>
        <v>5.3982753306627274E-2</v>
      </c>
      <c r="T108" s="105">
        <f>compofiinc!AH100</f>
        <v>1.0322002694010735E-2</v>
      </c>
      <c r="U108" s="105">
        <f>compofiinc!AI100</f>
        <v>5.4601430892944336E-3</v>
      </c>
      <c r="V108" s="134">
        <f>compofiinc!AJ100</f>
        <v>9.1508040204644203E-3</v>
      </c>
      <c r="X108" s="1044">
        <f t="shared" si="3"/>
        <v>-6.1281025409698486E-7</v>
      </c>
      <c r="Y108" s="1044">
        <f t="shared" si="4"/>
        <v>-7.9162418842315674E-9</v>
      </c>
      <c r="Z108" s="1044">
        <f t="shared" si="5"/>
        <v>4.6566128730773926E-9</v>
      </c>
    </row>
    <row r="109" spans="1:26" x14ac:dyDescent="0.2">
      <c r="A109" s="107">
        <v>2012</v>
      </c>
      <c r="B109" s="648">
        <f>compofiinc!P101</f>
        <v>0.52511042356491089</v>
      </c>
      <c r="C109" s="663">
        <f>compofiinc!Q101</f>
        <v>0.49808540940284729</v>
      </c>
      <c r="D109" s="515">
        <f>compofiinc!R101</f>
        <v>0.36462694406509399</v>
      </c>
      <c r="E109" s="515">
        <f>compofiinc!S101</f>
        <v>8.5979118943214417E-2</v>
      </c>
      <c r="F109" s="515">
        <f>compofiinc!T101</f>
        <v>2.2324316203594208E-2</v>
      </c>
      <c r="G109" s="515">
        <f>compofiinc!U101</f>
        <v>8.2502458244562149E-3</v>
      </c>
      <c r="H109" s="515">
        <f>compofiinc!V101</f>
        <v>1.6904197633266449E-2</v>
      </c>
      <c r="I109" s="670">
        <f>compofiinc!W101</f>
        <v>0.40310487151145935</v>
      </c>
      <c r="J109" s="664">
        <f>compofiinc!X101</f>
        <v>0.36917176842689514</v>
      </c>
      <c r="K109" s="105">
        <f>compofiinc!Y101</f>
        <v>0.24738748371601105</v>
      </c>
      <c r="L109" s="105">
        <f>compofiinc!Z101</f>
        <v>7.9440310597419739E-2</v>
      </c>
      <c r="M109" s="105">
        <f>compofiinc!AA101</f>
        <v>2.0294634625315666E-2</v>
      </c>
      <c r="N109" s="105">
        <f>compofiinc!AB101</f>
        <v>7.2379126213490963E-3</v>
      </c>
      <c r="O109" s="105">
        <f>compofiinc!AC101</f>
        <v>1.4811430126428604E-2</v>
      </c>
      <c r="P109" s="685">
        <f>compofiinc!AD101</f>
        <v>0.23717096447944641</v>
      </c>
      <c r="Q109" s="664">
        <f>compofiinc!AE101</f>
        <v>0.19731427729129791</v>
      </c>
      <c r="R109" s="105">
        <f>compofiinc!AF101</f>
        <v>0.10434030741453171</v>
      </c>
      <c r="S109" s="105">
        <f>compofiinc!AG101</f>
        <v>6.1308510601520538E-2</v>
      </c>
      <c r="T109" s="105">
        <f>compofiinc!AH101</f>
        <v>1.614917628467083E-2</v>
      </c>
      <c r="U109" s="105">
        <f>compofiinc!AI101</f>
        <v>5.5108270607888699E-3</v>
      </c>
      <c r="V109" s="134">
        <f>compofiinc!AJ101</f>
        <v>1.0005463846027851E-2</v>
      </c>
      <c r="X109" s="1044">
        <f t="shared" si="3"/>
        <v>5.8673322200775146E-7</v>
      </c>
      <c r="Y109" s="1044">
        <f t="shared" si="4"/>
        <v>-3.2596290111541748E-9</v>
      </c>
      <c r="Z109" s="1044">
        <f t="shared" si="5"/>
        <v>-7.9162418842315674E-9</v>
      </c>
    </row>
    <row r="110" spans="1:26" x14ac:dyDescent="0.2">
      <c r="A110" s="107">
        <v>2013</v>
      </c>
      <c r="B110" s="648">
        <f>compofiinc!P102</f>
        <v>0.51002132892608643</v>
      </c>
      <c r="C110" s="663">
        <f>compofiinc!Q102</f>
        <v>0.49275195598602295</v>
      </c>
      <c r="D110" s="515">
        <f>compofiinc!R102</f>
        <v>0.36234766244888306</v>
      </c>
      <c r="E110" s="515">
        <f>compofiinc!S102</f>
        <v>8.7548695504665375E-2</v>
      </c>
      <c r="F110" s="515">
        <f>compofiinc!T102</f>
        <v>1.6997577622532845E-2</v>
      </c>
      <c r="G110" s="515">
        <f>compofiinc!U102</f>
        <v>7.1623534895479679E-3</v>
      </c>
      <c r="H110" s="515">
        <f>compofiinc!V102</f>
        <v>1.8695656210184097E-2</v>
      </c>
      <c r="I110" s="670">
        <f>compofiinc!W102</f>
        <v>0.38309076428413391</v>
      </c>
      <c r="J110" s="664">
        <f>compofiinc!X102</f>
        <v>0.36166858673095703</v>
      </c>
      <c r="K110" s="105">
        <f>compofiinc!Y102</f>
        <v>0.24330978095531464</v>
      </c>
      <c r="L110" s="105">
        <f>compofiinc!Z102</f>
        <v>8.0467112362384796E-2</v>
      </c>
      <c r="M110" s="105">
        <f>compofiinc!AA102</f>
        <v>1.489394623786211E-2</v>
      </c>
      <c r="N110" s="105">
        <f>compofiinc!AB102</f>
        <v>6.2448256649076939E-3</v>
      </c>
      <c r="O110" s="105">
        <f>compofiinc!AC102</f>
        <v>1.6752917319536209E-2</v>
      </c>
      <c r="P110" s="685">
        <f>compofiinc!AD102</f>
        <v>0.20988261699676514</v>
      </c>
      <c r="Q110" s="664">
        <f>compofiinc!AE102</f>
        <v>0.18650294840335846</v>
      </c>
      <c r="R110" s="105">
        <f>compofiinc!AF102</f>
        <v>9.9244184792041779E-2</v>
      </c>
      <c r="S110" s="105">
        <f>compofiinc!AG102</f>
        <v>5.9596836566925049E-2</v>
      </c>
      <c r="T110" s="105">
        <f>compofiinc!AH102</f>
        <v>1.0719545185565948E-2</v>
      </c>
      <c r="U110" s="105">
        <f>compofiinc!AI102</f>
        <v>4.8128855414688587E-3</v>
      </c>
      <c r="V110" s="134">
        <f>compofiinc!AJ102</f>
        <v>1.2129497714340687E-2</v>
      </c>
      <c r="X110" s="1044">
        <f t="shared" si="3"/>
        <v>1.0710209608078003E-8</v>
      </c>
      <c r="Y110" s="1044">
        <f t="shared" si="4"/>
        <v>4.1909515857696533E-9</v>
      </c>
      <c r="Z110" s="1044">
        <f t="shared" si="5"/>
        <v>-1.3969838619232178E-9</v>
      </c>
    </row>
    <row r="111" spans="1:26" x14ac:dyDescent="0.2">
      <c r="A111" s="107">
        <v>2014</v>
      </c>
      <c r="B111" s="648">
        <f>compofiinc!P103</f>
        <v>0.5226140022277832</v>
      </c>
      <c r="C111" s="663">
        <f>compofiinc!Q103</f>
        <v>0.49793943762779236</v>
      </c>
      <c r="D111" s="515">
        <f>compofiinc!R103</f>
        <v>0.36241620779037476</v>
      </c>
      <c r="E111" s="515">
        <f>compofiinc!S103</f>
        <v>8.8820099830627441E-2</v>
      </c>
      <c r="F111" s="515">
        <f>compofiinc!T103</f>
        <v>2.0063312724232674E-2</v>
      </c>
      <c r="G111" s="515">
        <f>compofiinc!U103</f>
        <v>6.4794542267918587E-3</v>
      </c>
      <c r="H111" s="515">
        <f>compofiinc!V103</f>
        <v>2.0160350948572159E-2</v>
      </c>
      <c r="I111" s="670">
        <f>compofiinc!W103</f>
        <v>0.39821785688400269</v>
      </c>
      <c r="J111" s="664">
        <f>compofiinc!X103</f>
        <v>0.36777809262275696</v>
      </c>
      <c r="K111" s="105">
        <f>compofiinc!Y103</f>
        <v>0.24427561461925507</v>
      </c>
      <c r="L111" s="105">
        <f>compofiinc!Z103</f>
        <v>8.2232840359210968E-2</v>
      </c>
      <c r="M111" s="105">
        <f>compofiinc!AA103</f>
        <v>1.7626123502850533E-2</v>
      </c>
      <c r="N111" s="105">
        <f>compofiinc!AB103</f>
        <v>5.6144683621823788E-3</v>
      </c>
      <c r="O111" s="105">
        <f>compofiinc!AC103</f>
        <v>1.8029043450951576E-2</v>
      </c>
      <c r="P111" s="685">
        <f>compofiinc!AD103</f>
        <v>0.22566208243370056</v>
      </c>
      <c r="Q111" s="664">
        <f>compofiinc!AE103</f>
        <v>0.19217230379581451</v>
      </c>
      <c r="R111" s="105">
        <f>compofiinc!AF103</f>
        <v>0.10060768574476242</v>
      </c>
      <c r="S111" s="105">
        <f>compofiinc!AG103</f>
        <v>6.0535125434398651E-2</v>
      </c>
      <c r="T111" s="105">
        <f>compofiinc!AH103</f>
        <v>1.2813824228942394E-2</v>
      </c>
      <c r="U111" s="105">
        <f>compofiinc!AI103</f>
        <v>4.3718772940337658E-3</v>
      </c>
      <c r="V111" s="134">
        <f>compofiinc!AJ103</f>
        <v>1.3843781314790249E-2</v>
      </c>
      <c r="X111" s="1044">
        <f t="shared" si="3"/>
        <v>1.2107193470001221E-8</v>
      </c>
      <c r="Y111" s="1044">
        <f t="shared" si="4"/>
        <v>2.3283064365386963E-9</v>
      </c>
      <c r="Z111" s="1044">
        <f t="shared" si="5"/>
        <v>9.7788870334625244E-9</v>
      </c>
    </row>
    <row r="112" spans="1:26" x14ac:dyDescent="0.2">
      <c r="A112" s="107">
        <v>2015</v>
      </c>
      <c r="B112" s="648">
        <f>compofiinc!P104</f>
        <v>0.52325457334518433</v>
      </c>
      <c r="C112" s="663">
        <f>compofiinc!Q104</f>
        <v>0.49961116909980774</v>
      </c>
      <c r="D112" s="515">
        <f>compofiinc!R104</f>
        <v>0.36475244164466858</v>
      </c>
      <c r="E112" s="515">
        <f>compofiinc!S104</f>
        <v>9.0648770332336426E-2</v>
      </c>
      <c r="F112" s="515">
        <f>compofiinc!T104</f>
        <v>1.955990307033062E-2</v>
      </c>
      <c r="G112" s="515">
        <f>compofiinc!U104</f>
        <v>6.2522850930690765E-3</v>
      </c>
      <c r="H112" s="515">
        <f>compofiinc!V104</f>
        <v>1.8397757783532143E-2</v>
      </c>
      <c r="I112" s="670">
        <f>compofiinc!W104</f>
        <v>0.3989410400390625</v>
      </c>
      <c r="J112" s="664">
        <f>compofiinc!X104</f>
        <v>0.36967733502388</v>
      </c>
      <c r="K112" s="105">
        <f>compofiinc!Y104</f>
        <v>0.24629767239093781</v>
      </c>
      <c r="L112" s="105">
        <f>compofiinc!Z104</f>
        <v>8.4454961121082306E-2</v>
      </c>
      <c r="M112" s="105">
        <f>compofiinc!AA104</f>
        <v>1.721980981528759E-2</v>
      </c>
      <c r="N112" s="105">
        <f>compofiinc!AB104</f>
        <v>5.4366644471883774E-3</v>
      </c>
      <c r="O112" s="105">
        <f>compofiinc!AC104</f>
        <v>1.6268225386738777E-2</v>
      </c>
      <c r="P112" s="685">
        <f>compofiinc!AD104</f>
        <v>0.22614854574203491</v>
      </c>
      <c r="Q112" s="664">
        <f>compofiinc!AE104</f>
        <v>0.19362197816371918</v>
      </c>
      <c r="R112" s="105">
        <f>compofiinc!AF104</f>
        <v>0.10155855119228363</v>
      </c>
      <c r="S112" s="105">
        <f>compofiinc!AG104</f>
        <v>6.2915302813053131E-2</v>
      </c>
      <c r="T112" s="105">
        <f>compofiinc!AH104</f>
        <v>1.245832908898592E-2</v>
      </c>
      <c r="U112" s="105">
        <f>compofiinc!AI104</f>
        <v>4.1925832629203796E-3</v>
      </c>
      <c r="V112" s="134">
        <f>compofiinc!AJ104</f>
        <v>1.2497206218540668E-2</v>
      </c>
      <c r="X112" s="1044">
        <f t="shared" si="3"/>
        <v>1.1175870895385742E-8</v>
      </c>
      <c r="Y112" s="1044">
        <f t="shared" si="4"/>
        <v>1.862645149230957E-9</v>
      </c>
      <c r="Z112" s="1044">
        <f t="shared" si="5"/>
        <v>5.5879354476928711E-9</v>
      </c>
    </row>
    <row r="113" spans="1:26" x14ac:dyDescent="0.2">
      <c r="A113" s="107">
        <v>2016</v>
      </c>
      <c r="B113" s="648">
        <f>compofiinc!P105</f>
        <v>0.51784908771514893</v>
      </c>
      <c r="C113" s="663">
        <f>compofiinc!Q105</f>
        <v>0.49708962440490723</v>
      </c>
      <c r="D113" s="515">
        <f>compofiinc!R105</f>
        <v>0.36581936478614807</v>
      </c>
      <c r="E113" s="515">
        <f>compofiinc!S105</f>
        <v>8.9195050299167633E-2</v>
      </c>
      <c r="F113" s="515">
        <f>compofiinc!T105</f>
        <v>1.8455775454640388E-2</v>
      </c>
      <c r="G113" s="515">
        <f>compofiinc!U105</f>
        <v>6.1774356290698051E-3</v>
      </c>
      <c r="H113" s="515">
        <f>compofiinc!V105</f>
        <v>1.74420066177845E-2</v>
      </c>
      <c r="I113" s="670">
        <f>compofiinc!W105</f>
        <v>0.39192494750022888</v>
      </c>
      <c r="J113" s="664">
        <f>compofiinc!X105</f>
        <v>0.36638370156288147</v>
      </c>
      <c r="K113" s="105">
        <f>compofiinc!Y105</f>
        <v>0.24672171473503113</v>
      </c>
      <c r="L113" s="105">
        <f>compofiinc!Z105</f>
        <v>8.2488648593425751E-2</v>
      </c>
      <c r="M113" s="105">
        <f>compofiinc!AA105</f>
        <v>1.6209537163376808E-2</v>
      </c>
      <c r="N113" s="105">
        <f>compofiinc!AB105</f>
        <v>5.3624329157173634E-3</v>
      </c>
      <c r="O113" s="105">
        <f>compofiinc!AC105</f>
        <v>1.5601368620991707E-2</v>
      </c>
      <c r="P113" s="685">
        <f>compofiinc!AD105</f>
        <v>0.21792280673980713</v>
      </c>
      <c r="Q113" s="664">
        <f>compofiinc!AE105</f>
        <v>0.18972967565059662</v>
      </c>
      <c r="R113" s="105">
        <f>compofiinc!AF105</f>
        <v>0.1006677970290184</v>
      </c>
      <c r="S113" s="105">
        <f>compofiinc!AG105</f>
        <v>6.1624225229024887E-2</v>
      </c>
      <c r="T113" s="105">
        <f>compofiinc!AH105</f>
        <v>1.1673125438392162E-2</v>
      </c>
      <c r="U113" s="105">
        <f>compofiinc!AI105</f>
        <v>4.1373963467776775E-3</v>
      </c>
      <c r="V113" s="134">
        <f>compofiinc!AJ105</f>
        <v>1.1627139523625374E-2</v>
      </c>
      <c r="X113" s="1044">
        <f t="shared" si="3"/>
        <v>-8.3819031715393066E-9</v>
      </c>
      <c r="Y113" s="1044">
        <f t="shared" si="4"/>
        <v>-4.6566128730773926E-10</v>
      </c>
      <c r="Z113" s="1044">
        <f t="shared" si="5"/>
        <v>-7.9162418842315674E-9</v>
      </c>
    </row>
    <row r="114" spans="1:26" x14ac:dyDescent="0.2">
      <c r="A114" s="107">
        <v>2017</v>
      </c>
      <c r="B114" s="648">
        <f>compofiinc!P106</f>
        <v>0.53889256715774536</v>
      </c>
      <c r="C114" s="663">
        <f>compofiinc!Q106</f>
        <v>0.51067084074020386</v>
      </c>
      <c r="D114" s="515">
        <f>compofiinc!R106</f>
        <v>0.37452146410942078</v>
      </c>
      <c r="E114" s="515">
        <f>compofiinc!S106</f>
        <v>8.98737832903862E-2</v>
      </c>
      <c r="F114" s="515">
        <f>compofiinc!T106</f>
        <v>2.0443892106413841E-2</v>
      </c>
      <c r="G114" s="515">
        <f>compofiinc!U106</f>
        <v>7.2002909146249294E-3</v>
      </c>
      <c r="H114" s="515">
        <f>compofiinc!V106</f>
        <v>1.8631407991051674E-2</v>
      </c>
      <c r="I114" s="670">
        <f>compofiinc!W106</f>
        <v>0.41303190588951111</v>
      </c>
      <c r="J114" s="664">
        <f>compofiinc!X106</f>
        <v>0.37783223390579224</v>
      </c>
      <c r="K114" s="105">
        <f>compofiinc!Y106</f>
        <v>0.25337424874305725</v>
      </c>
      <c r="L114" s="105">
        <f>compofiinc!Z106</f>
        <v>8.2963645458221436E-2</v>
      </c>
      <c r="M114" s="105">
        <f>compofiinc!AA106</f>
        <v>1.8088288605213165E-2</v>
      </c>
      <c r="N114" s="105">
        <f>compofiinc!AB106</f>
        <v>6.4217019826173782E-3</v>
      </c>
      <c r="O114" s="105">
        <f>compofiinc!AC106</f>
        <v>1.6984358429908752E-2</v>
      </c>
      <c r="P114" s="685">
        <f>compofiinc!AD106</f>
        <v>0.23695403337478638</v>
      </c>
      <c r="Q114" s="664">
        <f>compofiinc!AE106</f>
        <v>0.19814690947532654</v>
      </c>
      <c r="R114" s="105">
        <f>compofiinc!AF106</f>
        <v>0.1042243018746376</v>
      </c>
      <c r="S114" s="105">
        <f>compofiinc!AG106</f>
        <v>6.2940701842308044E-2</v>
      </c>
      <c r="T114" s="105">
        <f>compofiinc!AH106</f>
        <v>1.2977989390492439E-2</v>
      </c>
      <c r="U114" s="105">
        <f>compofiinc!AI106</f>
        <v>5.0105713307857513E-3</v>
      </c>
      <c r="V114" s="134">
        <f>compofiinc!AJ106</f>
        <v>1.2993341311812401E-2</v>
      </c>
      <c r="X114" s="1044">
        <f t="shared" si="3"/>
        <v>2.3283064365386963E-9</v>
      </c>
      <c r="Y114" s="1044">
        <f t="shared" si="4"/>
        <v>-9.3132257461547852E-9</v>
      </c>
      <c r="Z114" s="1044">
        <f t="shared" si="5"/>
        <v>3.7252902984619141E-9</v>
      </c>
    </row>
    <row r="115" spans="1:26" x14ac:dyDescent="0.2">
      <c r="A115" s="107">
        <v>2018</v>
      </c>
      <c r="B115" s="648">
        <f>compofiinc!P107</f>
        <v>0.53824514150619507</v>
      </c>
      <c r="C115" s="663">
        <f>compofiinc!Q107</f>
        <v>0.50782585144042969</v>
      </c>
      <c r="D115" s="515">
        <f>compofiinc!R107</f>
        <v>0.37105417251586914</v>
      </c>
      <c r="E115" s="515">
        <f>compofiinc!S107</f>
        <v>8.5966810584068298E-2</v>
      </c>
      <c r="F115" s="515">
        <f>compofiinc!T107</f>
        <v>2.2692941129207611E-2</v>
      </c>
      <c r="G115" s="515">
        <f>compofiinc!U107</f>
        <v>8.4073431789875031E-3</v>
      </c>
      <c r="H115" s="515">
        <f>compofiinc!V107</f>
        <v>1.9704557955265045E-2</v>
      </c>
      <c r="I115" s="670">
        <f>compofiinc!W107</f>
        <v>0.4133867621421814</v>
      </c>
      <c r="J115" s="664">
        <f>compofiinc!X107</f>
        <v>0.37559500336647034</v>
      </c>
      <c r="K115" s="105">
        <f>compofiinc!Y107</f>
        <v>0.25062674283981323</v>
      </c>
      <c r="L115" s="105">
        <f>compofiinc!Z107</f>
        <v>7.9232729971408844E-2</v>
      </c>
      <c r="M115" s="105">
        <f>compofiinc!AA107</f>
        <v>2.0219504833221436E-2</v>
      </c>
      <c r="N115" s="105">
        <f>compofiinc!AB107</f>
        <v>7.4819643050432205E-3</v>
      </c>
      <c r="O115" s="105">
        <f>compofiinc!AC107</f>
        <v>1.8034061416983604E-2</v>
      </c>
      <c r="P115" s="685">
        <f>compofiinc!AD107</f>
        <v>0.23682668805122375</v>
      </c>
      <c r="Q115" s="664">
        <f>compofiinc!AE107</f>
        <v>0.19551007449626923</v>
      </c>
      <c r="R115" s="105">
        <f>compofiinc!AF107</f>
        <v>0.10246157646179199</v>
      </c>
      <c r="S115" s="105">
        <f>compofiinc!AG107</f>
        <v>5.910593643784523E-2</v>
      </c>
      <c r="T115" s="105">
        <f>compofiinc!AH107</f>
        <v>1.4640068635344505E-2</v>
      </c>
      <c r="U115" s="105">
        <f>compofiinc!AI107</f>
        <v>5.8314087800681591E-3</v>
      </c>
      <c r="V115" s="134">
        <f>compofiinc!AJ107</f>
        <v>1.3471086509525776E-2</v>
      </c>
      <c r="X115" s="1044">
        <f t="shared" si="3"/>
        <v>2.6077032089233398E-8</v>
      </c>
      <c r="Y115" s="1044">
        <f t="shared" si="4"/>
        <v>0</v>
      </c>
      <c r="Z115" s="1044">
        <f t="shared" si="5"/>
        <v>-2.3283064365386963E-9</v>
      </c>
    </row>
    <row r="116" spans="1:26" x14ac:dyDescent="0.2">
      <c r="A116" s="107">
        <v>2019</v>
      </c>
      <c r="B116" s="648">
        <f>compofiinc!P108</f>
        <v>0.53824514150619507</v>
      </c>
      <c r="C116" s="663">
        <f>compofiinc!Q108</f>
        <v>0.50782531499862671</v>
      </c>
      <c r="D116" s="515">
        <f>compofiinc!R108</f>
        <v>0.37105417251586914</v>
      </c>
      <c r="E116" s="515">
        <f>compofiinc!S108</f>
        <v>8.5966810584068298E-2</v>
      </c>
      <c r="F116" s="515">
        <f>compofiinc!T108</f>
        <v>2.2692939266562462E-2</v>
      </c>
      <c r="G116" s="515">
        <f>compofiinc!U108</f>
        <v>8.4073431789875031E-3</v>
      </c>
      <c r="H116" s="515">
        <f>compofiinc!V108</f>
        <v>1.9704556092619896E-2</v>
      </c>
      <c r="I116" s="670">
        <f>compofiinc!W108</f>
        <v>0.41338673233985901</v>
      </c>
      <c r="J116" s="664">
        <f>compofiinc!X108</f>
        <v>0.37559479475021362</v>
      </c>
      <c r="K116" s="105">
        <f>compofiinc!Y108</f>
        <v>0.25062674283981323</v>
      </c>
      <c r="L116" s="105">
        <f>compofiinc!Z108</f>
        <v>7.9232722520828247E-2</v>
      </c>
      <c r="M116" s="105">
        <f>compofiinc!AA108</f>
        <v>2.0219502970576286E-2</v>
      </c>
      <c r="N116" s="105">
        <f>compofiinc!AB108</f>
        <v>7.4817980639636517E-3</v>
      </c>
      <c r="O116" s="105">
        <f>compofiinc!AC108</f>
        <v>1.8034039065241814E-2</v>
      </c>
      <c r="P116" s="685">
        <f>compofiinc!AD108</f>
        <v>0.23682667315006256</v>
      </c>
      <c r="Q116" s="664">
        <f>compofiinc!AE108</f>
        <v>0.19551005959510803</v>
      </c>
      <c r="R116" s="105">
        <f>compofiinc!AF108</f>
        <v>0.1024615690112114</v>
      </c>
      <c r="S116" s="105">
        <f>compofiinc!AG108</f>
        <v>5.9105932712554932E-2</v>
      </c>
      <c r="T116" s="105">
        <f>compofiinc!AH108</f>
        <v>1.4640066772699356E-2</v>
      </c>
      <c r="U116" s="105">
        <f>compofiinc!AI108</f>
        <v>5.8314083144068718E-3</v>
      </c>
      <c r="V116" s="134">
        <f>compofiinc!AJ108</f>
        <v>1.3471085578203201E-2</v>
      </c>
      <c r="X116" s="1044">
        <f t="shared" si="3"/>
        <v>-5.0663948059082031E-7</v>
      </c>
      <c r="Y116" s="1044">
        <f t="shared" si="4"/>
        <v>-1.0710209608078003E-8</v>
      </c>
      <c r="Z116" s="1044">
        <f t="shared" si="5"/>
        <v>-2.7939677238464355E-9</v>
      </c>
    </row>
    <row r="117" spans="1:26" x14ac:dyDescent="0.2">
      <c r="A117" s="107"/>
      <c r="B117" s="648"/>
      <c r="C117" s="663"/>
      <c r="D117" s="515"/>
      <c r="E117" s="515"/>
      <c r="F117" s="515"/>
      <c r="G117" s="515"/>
      <c r="H117" s="515"/>
      <c r="I117" s="670"/>
      <c r="J117" s="664"/>
      <c r="K117" s="105"/>
      <c r="L117" s="105"/>
      <c r="M117" s="105"/>
      <c r="N117" s="105"/>
      <c r="O117" s="105"/>
      <c r="P117" s="685"/>
      <c r="Q117" s="664"/>
      <c r="R117" s="105"/>
      <c r="S117" s="105"/>
      <c r="T117" s="105"/>
      <c r="U117" s="105"/>
      <c r="V117" s="134"/>
    </row>
    <row r="118" spans="1:26" ht="17" thickBot="1" x14ac:dyDescent="0.25">
      <c r="A118" s="692"/>
      <c r="B118" s="465"/>
      <c r="C118" s="665"/>
      <c r="D118" s="103"/>
      <c r="E118" s="103"/>
      <c r="F118" s="103"/>
      <c r="G118" s="103"/>
      <c r="H118" s="103"/>
      <c r="I118" s="103"/>
      <c r="J118" s="665"/>
      <c r="K118" s="103"/>
      <c r="L118" s="103"/>
      <c r="M118" s="103"/>
      <c r="N118" s="103"/>
      <c r="O118" s="103"/>
      <c r="P118" s="103"/>
      <c r="Q118" s="665"/>
      <c r="R118" s="103"/>
      <c r="S118" s="103"/>
      <c r="T118" s="103"/>
      <c r="U118" s="103"/>
      <c r="V118" s="227"/>
    </row>
    <row r="119" spans="1:26" ht="17" thickTop="1" x14ac:dyDescent="0.2"/>
  </sheetData>
  <mergeCells count="3">
    <mergeCell ref="A4:V4"/>
    <mergeCell ref="B7:V7"/>
    <mergeCell ref="B8:V8"/>
  </mergeCells>
  <hyperlinks>
    <hyperlink ref="A1" location="Index!A1" display="Back to index" xr:uid="{00000000-0004-0000-43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7" tint="0.39997558519241921"/>
  </sheetPr>
  <dimension ref="A1:Z119"/>
  <sheetViews>
    <sheetView workbookViewId="0">
      <pane xSplit="1" ySplit="9" topLeftCell="B103" activePane="bottomRight" state="frozen"/>
      <selection activeCell="D32" sqref="D32"/>
      <selection pane="topRight" activeCell="D32" sqref="D32"/>
      <selection pane="bottomLeft" activeCell="D32" sqref="D32"/>
      <selection pane="bottomRight" activeCell="X10" sqref="X10:Z116"/>
    </sheetView>
  </sheetViews>
  <sheetFormatPr baseColWidth="10" defaultColWidth="10.83203125" defaultRowHeight="16" x14ac:dyDescent="0.2"/>
  <cols>
    <col min="1" max="1" width="12.6640625" style="102" bestFit="1" customWidth="1"/>
    <col min="2" max="22" width="10.83203125" style="102" customWidth="1"/>
    <col min="23" max="16384" width="10.83203125" style="102"/>
  </cols>
  <sheetData>
    <row r="1" spans="1:26" x14ac:dyDescent="0.2">
      <c r="A1" s="52" t="s">
        <v>37</v>
      </c>
    </row>
    <row r="3" spans="1:26" ht="17" thickBot="1" x14ac:dyDescent="0.25"/>
    <row r="4" spans="1:26" s="130" customFormat="1" ht="25" customHeight="1" thickTop="1" x14ac:dyDescent="0.2">
      <c r="A4" s="1377" t="s">
        <v>601</v>
      </c>
      <c r="B4" s="1378"/>
      <c r="C4" s="1378"/>
      <c r="D4" s="1378"/>
      <c r="E4" s="1378"/>
      <c r="F4" s="1378"/>
      <c r="G4" s="1378"/>
      <c r="H4" s="1378"/>
      <c r="I4" s="1378"/>
      <c r="J4" s="1378"/>
      <c r="K4" s="1378"/>
      <c r="L4" s="1378"/>
      <c r="M4" s="1378"/>
      <c r="N4" s="1378"/>
      <c r="O4" s="1378"/>
      <c r="P4" s="1378"/>
      <c r="Q4" s="1378"/>
      <c r="R4" s="1378"/>
      <c r="S4" s="1378"/>
      <c r="T4" s="1378"/>
      <c r="U4" s="1378"/>
      <c r="V4" s="1379"/>
    </row>
    <row r="5" spans="1:26" s="131" customFormat="1" x14ac:dyDescent="0.2">
      <c r="A5" s="129"/>
      <c r="B5" s="128"/>
      <c r="C5" s="128"/>
      <c r="D5" s="128"/>
      <c r="E5" s="128"/>
      <c r="F5" s="128"/>
      <c r="G5" s="128"/>
      <c r="H5" s="128"/>
      <c r="I5" s="128"/>
      <c r="J5" s="128"/>
      <c r="K5" s="128"/>
      <c r="L5" s="128"/>
      <c r="M5" s="128"/>
      <c r="N5" s="128"/>
      <c r="O5" s="128"/>
      <c r="P5" s="182"/>
      <c r="Q5" s="182"/>
      <c r="R5" s="128"/>
      <c r="S5" s="128"/>
      <c r="T5" s="128"/>
      <c r="U5" s="128"/>
      <c r="V5" s="168"/>
    </row>
    <row r="6" spans="1:26" s="131" customFormat="1" x14ac:dyDescent="0.2">
      <c r="A6" s="124"/>
      <c r="B6" s="127" t="s">
        <v>36</v>
      </c>
      <c r="C6" s="127" t="s">
        <v>35</v>
      </c>
      <c r="D6" s="127" t="s">
        <v>34</v>
      </c>
      <c r="E6" s="127" t="s">
        <v>33</v>
      </c>
      <c r="F6" s="127" t="s">
        <v>32</v>
      </c>
      <c r="G6" s="127" t="s">
        <v>31</v>
      </c>
      <c r="H6" s="127" t="s">
        <v>30</v>
      </c>
      <c r="I6" s="167" t="s">
        <v>29</v>
      </c>
      <c r="J6" s="181" t="s">
        <v>28</v>
      </c>
      <c r="K6" s="127" t="s">
        <v>27</v>
      </c>
      <c r="L6" s="127" t="s">
        <v>26</v>
      </c>
      <c r="M6" s="166" t="s">
        <v>25</v>
      </c>
      <c r="N6" s="127" t="s">
        <v>24</v>
      </c>
      <c r="O6" s="127" t="s">
        <v>23</v>
      </c>
      <c r="P6" s="127" t="s">
        <v>22</v>
      </c>
      <c r="Q6" s="127" t="s">
        <v>55</v>
      </c>
      <c r="R6" s="195" t="s">
        <v>54</v>
      </c>
      <c r="S6" s="195" t="s">
        <v>53</v>
      </c>
      <c r="T6" s="195" t="s">
        <v>52</v>
      </c>
      <c r="U6" s="127" t="s">
        <v>51</v>
      </c>
      <c r="V6" s="690" t="s">
        <v>50</v>
      </c>
    </row>
    <row r="7" spans="1:26" s="131" customFormat="1" ht="31" customHeight="1" x14ac:dyDescent="0.2">
      <c r="A7" s="129"/>
      <c r="B7" s="1382" t="s">
        <v>604</v>
      </c>
      <c r="C7" s="1382"/>
      <c r="D7" s="1382"/>
      <c r="E7" s="1382"/>
      <c r="F7" s="1382"/>
      <c r="G7" s="1382"/>
      <c r="H7" s="1382"/>
      <c r="I7" s="1382"/>
      <c r="J7" s="1382"/>
      <c r="K7" s="1382"/>
      <c r="L7" s="1382"/>
      <c r="M7" s="1382"/>
      <c r="N7" s="1382"/>
      <c r="O7" s="1382"/>
      <c r="P7" s="1382"/>
      <c r="Q7" s="1382"/>
      <c r="R7" s="1382"/>
      <c r="S7" s="1382"/>
      <c r="T7" s="1382"/>
      <c r="U7" s="1382"/>
      <c r="V7" s="1383"/>
    </row>
    <row r="8" spans="1:26" s="179" customFormat="1" ht="20" customHeight="1" x14ac:dyDescent="0.2">
      <c r="A8" s="126"/>
      <c r="B8" s="1380" t="s">
        <v>605</v>
      </c>
      <c r="C8" s="1381"/>
      <c r="D8" s="1381"/>
      <c r="E8" s="1381"/>
      <c r="F8" s="1381"/>
      <c r="G8" s="1381"/>
      <c r="H8" s="1381"/>
      <c r="I8" s="1381"/>
      <c r="J8" s="1381"/>
      <c r="K8" s="1381"/>
      <c r="L8" s="1381"/>
      <c r="M8" s="1381"/>
      <c r="N8" s="1381"/>
      <c r="O8" s="1381"/>
      <c r="P8" s="1381"/>
      <c r="Q8" s="1381"/>
      <c r="R8" s="1381"/>
      <c r="S8" s="1381"/>
      <c r="T8" s="1381"/>
      <c r="U8" s="1381"/>
      <c r="V8" s="1384"/>
    </row>
    <row r="9" spans="1:26" ht="52" thickBot="1" x14ac:dyDescent="0.25">
      <c r="A9" s="124"/>
      <c r="B9" s="646" t="s">
        <v>620</v>
      </c>
      <c r="C9" s="666" t="s">
        <v>623</v>
      </c>
      <c r="D9" s="588" t="s">
        <v>610</v>
      </c>
      <c r="E9" s="588" t="s">
        <v>611</v>
      </c>
      <c r="F9" s="588" t="s">
        <v>612</v>
      </c>
      <c r="G9" s="588" t="s">
        <v>613</v>
      </c>
      <c r="H9" s="588" t="s">
        <v>614</v>
      </c>
      <c r="I9" s="646" t="s">
        <v>621</v>
      </c>
      <c r="J9" s="666" t="s">
        <v>624</v>
      </c>
      <c r="K9" s="588" t="s">
        <v>610</v>
      </c>
      <c r="L9" s="588" t="s">
        <v>611</v>
      </c>
      <c r="M9" s="588" t="s">
        <v>612</v>
      </c>
      <c r="N9" s="588" t="s">
        <v>613</v>
      </c>
      <c r="O9" s="588" t="s">
        <v>614</v>
      </c>
      <c r="P9" s="683" t="s">
        <v>622</v>
      </c>
      <c r="Q9" s="666" t="s">
        <v>625</v>
      </c>
      <c r="R9" s="588" t="s">
        <v>610</v>
      </c>
      <c r="S9" s="588" t="s">
        <v>611</v>
      </c>
      <c r="T9" s="588" t="s">
        <v>612</v>
      </c>
      <c r="U9" s="588" t="s">
        <v>613</v>
      </c>
      <c r="V9" s="691" t="s">
        <v>614</v>
      </c>
    </row>
    <row r="10" spans="1:26" x14ac:dyDescent="0.2">
      <c r="A10" s="115">
        <v>1913</v>
      </c>
      <c r="B10" s="647">
        <f>compofiinc!AK2</f>
        <v>0.14726456931487061</v>
      </c>
      <c r="C10" s="655">
        <f>compofiinc!AL2</f>
        <v>0.14726456931487061</v>
      </c>
      <c r="D10" s="501">
        <f>compofiinc!AM2</f>
        <v>2.4272373097852726E-2</v>
      </c>
      <c r="E10" s="501">
        <f>compofiinc!AN2</f>
        <v>4.6683842008589653E-2</v>
      </c>
      <c r="F10" s="501">
        <f>compofiinc!AO2</f>
        <v>5.4088232007876914E-2</v>
      </c>
      <c r="G10" s="501">
        <f>compofiinc!AP2</f>
        <v>1.3995211895963795E-2</v>
      </c>
      <c r="H10" s="501">
        <f>compofiinc!AQ2</f>
        <v>8.2247783840018931E-3</v>
      </c>
      <c r="I10" s="667">
        <f>compofiinc!AR2</f>
        <v>8.6166081714558071E-2</v>
      </c>
      <c r="J10" s="673">
        <f>compofiinc!AS2</f>
        <v>8.6166081714558085E-2</v>
      </c>
      <c r="K10" s="114">
        <f>compofiinc!AT2</f>
        <v>8.8282717754135775E-3</v>
      </c>
      <c r="L10" s="114">
        <f>compofiinc!AU2</f>
        <v>2.4379546873737942E-2</v>
      </c>
      <c r="M10" s="114">
        <f>compofiinc!AV2</f>
        <v>4.0735135131564404E-2</v>
      </c>
      <c r="N10" s="114">
        <f>compofiinc!AW2</f>
        <v>8.2321928905803917E-3</v>
      </c>
      <c r="O10" s="114">
        <f>compofiinc!AX2</f>
        <v>3.9908035753613317E-3</v>
      </c>
      <c r="P10" s="684">
        <f>compofiinc!AY2</f>
        <v>2.7550162054507693E-2</v>
      </c>
      <c r="Q10" s="688">
        <f>compofiinc!AZ2</f>
        <v>2.7550162054507693E-2</v>
      </c>
      <c r="R10" s="121">
        <f>compofiinc!BA2</f>
        <v>1.5511727848347917E-3</v>
      </c>
      <c r="S10" s="121">
        <f>compofiinc!BB2</f>
        <v>6.6887076186432932E-3</v>
      </c>
      <c r="T10" s="121">
        <f>compofiinc!BC2</f>
        <v>1.5650557825426667E-2</v>
      </c>
      <c r="U10" s="121">
        <f>compofiinc!BD2</f>
        <v>2.5701008237461001E-3</v>
      </c>
      <c r="V10" s="177">
        <f>compofiinc!BE2</f>
        <v>1.0895843754174265E-3</v>
      </c>
      <c r="X10" s="597">
        <f>C10-D10-E10-F10-G10-H10</f>
        <v>1.3192058563940567E-7</v>
      </c>
      <c r="Y10" s="597">
        <f>J10-K10-L10-M10-N10-O10</f>
        <v>1.3146790043324502E-7</v>
      </c>
      <c r="Z10" s="597">
        <f>Q10-R10-S10-T10-U10-V10</f>
        <v>3.8626439417214359E-8</v>
      </c>
    </row>
    <row r="11" spans="1:26" x14ac:dyDescent="0.2">
      <c r="A11" s="115">
        <v>1914</v>
      </c>
      <c r="B11" s="648">
        <f>compofiinc!AK3</f>
        <v>0.15080262243019749</v>
      </c>
      <c r="C11" s="656">
        <f>compofiinc!AL3</f>
        <v>0.15080262243019749</v>
      </c>
      <c r="D11" s="503">
        <f>compofiinc!AM3</f>
        <v>2.4855520460825134E-2</v>
      </c>
      <c r="E11" s="503">
        <f>compofiinc!AN3</f>
        <v>4.7805428235489646E-2</v>
      </c>
      <c r="F11" s="503">
        <f>compofiinc!AO3</f>
        <v>5.5387709802490394E-2</v>
      </c>
      <c r="G11" s="503">
        <f>compofiinc!AP3</f>
        <v>1.4331448937083328E-2</v>
      </c>
      <c r="H11" s="503">
        <f>compofiinc!AQ3</f>
        <v>8.4223799043117251E-3</v>
      </c>
      <c r="I11" s="667">
        <f>compofiinc!AR3</f>
        <v>8.6033408914061305E-2</v>
      </c>
      <c r="J11" s="673">
        <f>compofiinc!AS3</f>
        <v>8.6033408914061318E-2</v>
      </c>
      <c r="K11" s="114">
        <f>compofiinc!AT3</f>
        <v>8.8146785898272715E-3</v>
      </c>
      <c r="L11" s="114">
        <f>compofiinc!AU3</f>
        <v>2.434200886929095E-2</v>
      </c>
      <c r="M11" s="114">
        <f>compofiinc!AV3</f>
        <v>4.0672413880359991E-2</v>
      </c>
      <c r="N11" s="114">
        <f>compofiinc!AW3</f>
        <v>8.219517507607299E-3</v>
      </c>
      <c r="O11" s="114">
        <f>compofiinc!AX3</f>
        <v>3.9846588015008972E-3</v>
      </c>
      <c r="P11" s="685">
        <f>compofiinc!AY3</f>
        <v>2.7292084736544601E-2</v>
      </c>
      <c r="Q11" s="673">
        <f>compofiinc!AZ3</f>
        <v>2.7292084736544601E-2</v>
      </c>
      <c r="R11" s="114">
        <f>compofiinc!BA3</f>
        <v>1.5366421076207896E-3</v>
      </c>
      <c r="S11" s="114">
        <f>compofiinc!BB3</f>
        <v>6.6260508647758027E-3</v>
      </c>
      <c r="T11" s="114">
        <f>compofiinc!BC3</f>
        <v>1.5503950557555749E-2</v>
      </c>
      <c r="U11" s="114">
        <f>compofiinc!BD3</f>
        <v>2.5460252946738998E-3</v>
      </c>
      <c r="V11" s="154">
        <f>compofiinc!BE3</f>
        <v>1.0793776473137632E-3</v>
      </c>
      <c r="X11" s="597">
        <f t="shared" ref="X11:X74" si="0">C11-D11-E11-F11-G11-H11</f>
        <v>1.3508999728052695E-7</v>
      </c>
      <c r="Y11" s="597">
        <f t="shared" ref="Y11:Y74" si="1">J11-K11-L11-M11-N11-O11</f>
        <v>1.3126547490464879E-7</v>
      </c>
      <c r="Z11" s="597">
        <f t="shared" ref="Z11:Z74" si="2">Q11-R11-S11-T11-U11-V11</f>
        <v>3.8264604599463903E-8</v>
      </c>
    </row>
    <row r="12" spans="1:26" x14ac:dyDescent="0.2">
      <c r="A12" s="115">
        <v>1915</v>
      </c>
      <c r="B12" s="648">
        <f>compofiinc!AK4</f>
        <v>0.1457815951769314</v>
      </c>
      <c r="C12" s="656">
        <f>compofiinc!AL4</f>
        <v>0.1457755</v>
      </c>
      <c r="D12" s="503">
        <f>compofiinc!AM4</f>
        <v>2.4026942400250068E-2</v>
      </c>
      <c r="E12" s="503">
        <f>compofiinc!AN4</f>
        <v>4.6211797191844727E-2</v>
      </c>
      <c r="F12" s="503">
        <f>compofiinc!AO4</f>
        <v>5.3541317519529591E-2</v>
      </c>
      <c r="G12" s="503">
        <f>compofiinc!AP4</f>
        <v>1.3853698966639745E-2</v>
      </c>
      <c r="H12" s="503">
        <f>compofiinc!AQ4</f>
        <v>8.1416133350684858E-3</v>
      </c>
      <c r="I12" s="667">
        <f>compofiinc!AR4</f>
        <v>9.2193842850742128E-2</v>
      </c>
      <c r="J12" s="673">
        <f>compofiinc!AS4</f>
        <v>9.2188499999999993E-2</v>
      </c>
      <c r="K12" s="114">
        <f>compofiinc!AT4</f>
        <v>9.4453074385324968E-3</v>
      </c>
      <c r="L12" s="114">
        <f>compofiinc!AU4</f>
        <v>2.6083510033738301E-2</v>
      </c>
      <c r="M12" s="114">
        <f>compofiinc!AV4</f>
        <v>4.3582241763254634E-2</v>
      </c>
      <c r="N12" s="114">
        <f>compofiinc!AW4</f>
        <v>8.8075667268626544E-3</v>
      </c>
      <c r="O12" s="114">
        <f>compofiinc!AX4</f>
        <v>4.2697333810066814E-3</v>
      </c>
      <c r="P12" s="685">
        <f>compofiinc!AY4</f>
        <v>4.360051390265416E-2</v>
      </c>
      <c r="Q12" s="673">
        <f>compofiinc!AZ4</f>
        <v>4.3603500000000003E-2</v>
      </c>
      <c r="R12" s="114">
        <f>compofiinc!BA4</f>
        <v>2.4550332005207685E-3</v>
      </c>
      <c r="S12" s="114">
        <f>compofiinc!BB4</f>
        <v>1.0586183198214387E-2</v>
      </c>
      <c r="T12" s="114">
        <f>compofiinc!BC4</f>
        <v>2.4770057496969818E-2</v>
      </c>
      <c r="U12" s="114">
        <f>compofiinc!BD4</f>
        <v>4.0676853750077017E-3</v>
      </c>
      <c r="V12" s="154">
        <f>compofiinc!BE4</f>
        <v>1.7244795954200326E-3</v>
      </c>
      <c r="X12" s="597">
        <f t="shared" si="0"/>
        <v>1.3058666739618197E-7</v>
      </c>
      <c r="Y12" s="597">
        <f t="shared" si="1"/>
        <v>1.4065660521988405E-7</v>
      </c>
      <c r="Z12" s="597">
        <f t="shared" si="2"/>
        <v>6.113386729418753E-8</v>
      </c>
    </row>
    <row r="13" spans="1:26" x14ac:dyDescent="0.2">
      <c r="A13" s="115">
        <v>1916</v>
      </c>
      <c r="B13" s="649">
        <f>compofiinc!AK5</f>
        <v>0.1637189464690523</v>
      </c>
      <c r="C13" s="657">
        <f>compofiinc!AL5</f>
        <v>0.15603644946132411</v>
      </c>
      <c r="D13" s="411">
        <f>compofiinc!AM5</f>
        <v>2.5718167892044723E-2</v>
      </c>
      <c r="E13" s="411">
        <f>compofiinc!AN5</f>
        <v>4.9464586004110703E-2</v>
      </c>
      <c r="F13" s="411">
        <f>compofiinc!AO5</f>
        <v>5.7310021815934677E-2</v>
      </c>
      <c r="G13" s="411">
        <f>compofiinc!AP5</f>
        <v>1.4828842971970466E-2</v>
      </c>
      <c r="H13" s="411">
        <f>compofiinc!AQ5</f>
        <v>8.7146909987690403E-3</v>
      </c>
      <c r="I13" s="667">
        <f>compofiinc!AR5</f>
        <v>0.1051466259314488</v>
      </c>
      <c r="J13" s="673">
        <f>compofiinc!AS5</f>
        <v>9.8665304300158144E-2</v>
      </c>
      <c r="K13" s="114">
        <f>compofiinc!AT5</f>
        <v>1.0108897884566471E-2</v>
      </c>
      <c r="L13" s="114">
        <f>compofiinc!AU5</f>
        <v>2.7916035673592889E-2</v>
      </c>
      <c r="M13" s="114">
        <f>compofiinc!AV5</f>
        <v>4.6644160016212209E-2</v>
      </c>
      <c r="N13" s="114">
        <f>compofiinc!AW5</f>
        <v>9.4263519988919634E-3</v>
      </c>
      <c r="O13" s="114">
        <f>compofiinc!AX5</f>
        <v>4.5697081883051289E-3</v>
      </c>
      <c r="P13" s="685">
        <f>compofiinc!AY5</f>
        <v>4.7812342033102112E-2</v>
      </c>
      <c r="Q13" s="664">
        <f>compofiinc!AZ5</f>
        <v>4.4049341044346761E-2</v>
      </c>
      <c r="R13" s="105">
        <f>compofiinc!BA5</f>
        <v>2.4801356479395797E-3</v>
      </c>
      <c r="S13" s="105">
        <f>compofiinc!BB5</f>
        <v>1.0694425769859735E-2</v>
      </c>
      <c r="T13" s="105">
        <f>compofiinc!BC5</f>
        <v>2.5023328640409639E-2</v>
      </c>
      <c r="U13" s="105">
        <f>compofiinc!BD5</f>
        <v>4.1092770154876517E-3</v>
      </c>
      <c r="V13" s="134">
        <f>compofiinc!BE5</f>
        <v>1.7421122116957157E-3</v>
      </c>
      <c r="X13" s="597">
        <f t="shared" si="0"/>
        <v>1.3977849449599289E-7</v>
      </c>
      <c r="Y13" s="597">
        <f t="shared" si="1"/>
        <v>1.5053858948635424E-7</v>
      </c>
      <c r="Z13" s="597">
        <f t="shared" si="2"/>
        <v>6.1758954440511299E-8</v>
      </c>
    </row>
    <row r="14" spans="1:26" x14ac:dyDescent="0.2">
      <c r="A14" s="115">
        <v>1917</v>
      </c>
      <c r="B14" s="650">
        <f>compofiinc!AK6</f>
        <v>0.14342590026123608</v>
      </c>
      <c r="C14" s="656">
        <f>compofiinc!AL6</f>
        <v>0.14234191776849658</v>
      </c>
      <c r="D14" s="503">
        <f>compofiinc!AM6</f>
        <v>3.0905461519457191E-2</v>
      </c>
      <c r="E14" s="503">
        <f>compofiinc!AN6</f>
        <v>2.7088569399381902E-2</v>
      </c>
      <c r="F14" s="503">
        <f>compofiinc!AO6</f>
        <v>6.1367233748316347E-2</v>
      </c>
      <c r="G14" s="503">
        <f>compofiinc!AP6</f>
        <v>1.7131055906511778E-2</v>
      </c>
      <c r="H14" s="503">
        <f>compofiinc!AQ6</f>
        <v>5.8497227075920118E-3</v>
      </c>
      <c r="I14" s="667">
        <f>compofiinc!AR6</f>
        <v>8.4015369708452386E-2</v>
      </c>
      <c r="J14" s="673">
        <f>compofiinc!AS6</f>
        <v>8.3578808480598288E-2</v>
      </c>
      <c r="K14" s="114">
        <f>compofiinc!AT6</f>
        <v>1.2875348555456075E-2</v>
      </c>
      <c r="L14" s="114">
        <f>compofiinc!AU6</f>
        <v>1.3345114459056982E-2</v>
      </c>
      <c r="M14" s="114">
        <f>compofiinc!AV6</f>
        <v>4.4006452312556794E-2</v>
      </c>
      <c r="N14" s="114">
        <f>compofiinc!AW6</f>
        <v>1.0754383585756866E-2</v>
      </c>
      <c r="O14" s="114">
        <f>compofiinc!AX6</f>
        <v>2.5976347150402624E-3</v>
      </c>
      <c r="P14" s="685">
        <f>compofiinc!AY6</f>
        <v>3.3652030168037188E-2</v>
      </c>
      <c r="Q14" s="673">
        <f>compofiinc!AZ6</f>
        <v>3.3307691380518312E-2</v>
      </c>
      <c r="R14" s="114">
        <f>compofiinc!BA6</f>
        <v>2.7884922520977529E-3</v>
      </c>
      <c r="S14" s="114">
        <f>compofiinc!BB6</f>
        <v>4.6023887460160647E-3</v>
      </c>
      <c r="T14" s="114">
        <f>compofiinc!BC6</f>
        <v>2.0368486643867992E-2</v>
      </c>
      <c r="U14" s="114">
        <f>compofiinc!BD6</f>
        <v>4.7481866619880119E-3</v>
      </c>
      <c r="V14" s="154">
        <f>compofiinc!BE6</f>
        <v>8.0025691758971878E-4</v>
      </c>
      <c r="X14" s="597">
        <f t="shared" si="0"/>
        <v>-1.2551276264236716E-7</v>
      </c>
      <c r="Y14" s="597">
        <f t="shared" si="1"/>
        <v>-1.2514726869172418E-7</v>
      </c>
      <c r="Z14" s="597">
        <f t="shared" si="2"/>
        <v>-1.1984104122703555E-7</v>
      </c>
    </row>
    <row r="15" spans="1:26" x14ac:dyDescent="0.2">
      <c r="A15" s="115">
        <v>1918</v>
      </c>
      <c r="B15" s="648">
        <f>compofiinc!AK7</f>
        <v>0.12429518013472091</v>
      </c>
      <c r="C15" s="656">
        <f>compofiinc!AL7</f>
        <v>0.12385495073527529</v>
      </c>
      <c r="D15" s="503">
        <f>compofiinc!AM7</f>
        <v>3.1860958500113341E-2</v>
      </c>
      <c r="E15" s="503">
        <f>compofiinc!AN7</f>
        <v>2.9920670707767872E-2</v>
      </c>
      <c r="F15" s="503">
        <f>compofiinc!AO7</f>
        <v>4.2741000072771339E-2</v>
      </c>
      <c r="G15" s="503">
        <f>compofiinc!AP7</f>
        <v>1.4016574054844041E-2</v>
      </c>
      <c r="H15" s="503">
        <f>compofiinc!AQ7</f>
        <v>5.3288067190948437E-3</v>
      </c>
      <c r="I15" s="667">
        <f>compofiinc!AR7</f>
        <v>6.7164822458815596E-2</v>
      </c>
      <c r="J15" s="673">
        <f>compofiinc!AS7</f>
        <v>6.7411642602400776E-2</v>
      </c>
      <c r="K15" s="114">
        <f>compofiinc!AT7</f>
        <v>1.2931717476459378E-2</v>
      </c>
      <c r="L15" s="114">
        <f>compofiinc!AU7</f>
        <v>1.5171426153287466E-2</v>
      </c>
      <c r="M15" s="114">
        <f>compofiinc!AV7</f>
        <v>2.8790885260950298E-2</v>
      </c>
      <c r="N15" s="114">
        <f>compofiinc!AW7</f>
        <v>8.3833981606160572E-3</v>
      </c>
      <c r="O15" s="114">
        <f>compofiinc!AX7</f>
        <v>2.1410958483867059E-3</v>
      </c>
      <c r="P15" s="685">
        <f>compofiinc!AY7</f>
        <v>2.4542270776995521E-2</v>
      </c>
      <c r="Q15" s="673">
        <f>compofiinc!AZ7</f>
        <v>2.4481629304319619E-2</v>
      </c>
      <c r="R15" s="114">
        <f>compofiinc!BA7</f>
        <v>2.4815293002832194E-3</v>
      </c>
      <c r="S15" s="114">
        <f>compofiinc!BB7</f>
        <v>5.7640437968224083E-3</v>
      </c>
      <c r="T15" s="114">
        <f>compofiinc!BC7</f>
        <v>1.2118488137925387E-2</v>
      </c>
      <c r="U15" s="114">
        <f>compofiinc!BD7</f>
        <v>3.4969781689432387E-3</v>
      </c>
      <c r="V15" s="154">
        <f>compofiinc!BE7</f>
        <v>6.2741123607349682E-4</v>
      </c>
      <c r="X15" s="597">
        <f t="shared" si="0"/>
        <v>-1.3059319316150071E-5</v>
      </c>
      <c r="Y15" s="597">
        <f t="shared" si="1"/>
        <v>-6.8802972991344365E-6</v>
      </c>
      <c r="Z15" s="597">
        <f t="shared" si="2"/>
        <v>-6.8213357281274355E-6</v>
      </c>
    </row>
    <row r="16" spans="1:26" x14ac:dyDescent="0.2">
      <c r="A16" s="117">
        <v>1919</v>
      </c>
      <c r="B16" s="651">
        <f>compofiinc!AK8</f>
        <v>0.12638293063331799</v>
      </c>
      <c r="C16" s="658">
        <f>compofiinc!AL8</f>
        <v>0.1223396518774819</v>
      </c>
      <c r="D16" s="505">
        <f>compofiinc!AM8</f>
        <v>3.1812744661017696E-2</v>
      </c>
      <c r="E16" s="505">
        <f>compofiinc!AN8</f>
        <v>3.7247413893046193E-2</v>
      </c>
      <c r="F16" s="505">
        <f>compofiinc!AO8</f>
        <v>3.5131266454889544E-2</v>
      </c>
      <c r="G16" s="505">
        <f>compofiinc!AP8</f>
        <v>1.3202055364956052E-2</v>
      </c>
      <c r="H16" s="505">
        <f>compofiinc!AQ8</f>
        <v>4.9462845778135336E-3</v>
      </c>
      <c r="I16" s="668">
        <f>compofiinc!AR8</f>
        <v>6.6297173757209713E-2</v>
      </c>
      <c r="J16" s="674">
        <f>compofiinc!AS8</f>
        <v>6.4539788483073582E-2</v>
      </c>
      <c r="K16" s="116">
        <f>compofiinc!AT8</f>
        <v>1.2262037775055244E-2</v>
      </c>
      <c r="L16" s="116">
        <f>compofiinc!AU8</f>
        <v>1.9810566389631055E-2</v>
      </c>
      <c r="M16" s="116">
        <f>compofiinc!AV8</f>
        <v>2.2848690547035356E-2</v>
      </c>
      <c r="N16" s="116">
        <f>compofiinc!AW8</f>
        <v>7.515459975977439E-3</v>
      </c>
      <c r="O16" s="116">
        <f>compofiinc!AX8</f>
        <v>2.103048331171893E-3</v>
      </c>
      <c r="P16" s="686">
        <f>compofiinc!AY8</f>
        <v>2.28652971042442E-2</v>
      </c>
      <c r="Q16" s="674">
        <f>compofiinc!AZ8</f>
        <v>2.220206592112621E-2</v>
      </c>
      <c r="R16" s="116">
        <f>compofiinc!BA8</f>
        <v>2.2201495093968396E-3</v>
      </c>
      <c r="S16" s="116">
        <f>compofiinc!BB8</f>
        <v>7.0600169913067551E-3</v>
      </c>
      <c r="T16" s="116">
        <f>compofiinc!BC8</f>
        <v>9.4573319685177081E-3</v>
      </c>
      <c r="U16" s="116">
        <f>compofiinc!BD8</f>
        <v>2.8715954720236691E-3</v>
      </c>
      <c r="V16" s="156">
        <f>compofiinc!BE8</f>
        <v>5.9295573705215102E-4</v>
      </c>
      <c r="X16" s="597">
        <f t="shared" si="0"/>
        <v>-1.130742411249025E-7</v>
      </c>
      <c r="Y16" s="597">
        <f t="shared" si="1"/>
        <v>-1.453579740297653E-8</v>
      </c>
      <c r="Z16" s="597">
        <f t="shared" si="2"/>
        <v>1.624282908922834E-8</v>
      </c>
    </row>
    <row r="17" spans="1:26" x14ac:dyDescent="0.2">
      <c r="A17" s="115">
        <v>1920</v>
      </c>
      <c r="B17" s="648">
        <f>compofiinc!AK9</f>
        <v>0.11142994791572891</v>
      </c>
      <c r="C17" s="656">
        <f>compofiinc!AL9</f>
        <v>0.1095326295181807</v>
      </c>
      <c r="D17" s="503">
        <f>compofiinc!AM9</f>
        <v>3.153143758503521E-2</v>
      </c>
      <c r="E17" s="503">
        <f>compofiinc!AN9</f>
        <v>2.8262031364407435E-2</v>
      </c>
      <c r="F17" s="503">
        <f>compofiinc!AO9</f>
        <v>3.4226939475787199E-2</v>
      </c>
      <c r="G17" s="503">
        <f>compofiinc!AP9</f>
        <v>1.0959023583697059E-2</v>
      </c>
      <c r="H17" s="503">
        <f>compofiinc!AQ9</f>
        <v>4.5531814911405457E-3</v>
      </c>
      <c r="I17" s="667">
        <f>compofiinc!AR9</f>
        <v>5.3572248881608969E-2</v>
      </c>
      <c r="J17" s="673">
        <f>compofiinc!AS9</f>
        <v>5.3714330344460742E-2</v>
      </c>
      <c r="K17" s="114">
        <f>compofiinc!AT9</f>
        <v>1.1353027373286842E-2</v>
      </c>
      <c r="L17" s="114">
        <f>compofiinc!AU9</f>
        <v>1.3682657984297233E-2</v>
      </c>
      <c r="M17" s="114">
        <f>compofiinc!AV9</f>
        <v>2.1032288208674175E-2</v>
      </c>
      <c r="N17" s="114">
        <f>compofiinc!AW9</f>
        <v>5.6421150782004865E-3</v>
      </c>
      <c r="O17" s="114">
        <f>compofiinc!AX9</f>
        <v>2.0042334406795126E-3</v>
      </c>
      <c r="P17" s="685">
        <f>compofiinc!AY9</f>
        <v>1.6628981564311762E-2</v>
      </c>
      <c r="Q17" s="673">
        <f>compofiinc!AZ9</f>
        <v>1.671638626422637E-2</v>
      </c>
      <c r="R17" s="114">
        <f>compofiinc!BA9</f>
        <v>1.937261422507859E-3</v>
      </c>
      <c r="S17" s="114">
        <f>compofiinc!BB9</f>
        <v>4.2418914026299409E-3</v>
      </c>
      <c r="T17" s="114">
        <f>compofiinc!BC9</f>
        <v>8.1364673722382243E-3</v>
      </c>
      <c r="U17" s="114">
        <f>compofiinc!BD9</f>
        <v>1.8322950396920514E-3</v>
      </c>
      <c r="V17" s="154">
        <f>compofiinc!BE9</f>
        <v>5.6848852910176297E-4</v>
      </c>
      <c r="X17" s="597">
        <f t="shared" si="0"/>
        <v>1.6018113249867405E-8</v>
      </c>
      <c r="Y17" s="597">
        <f t="shared" si="1"/>
        <v>8.2593224928588505E-9</v>
      </c>
      <c r="Z17" s="597">
        <f t="shared" si="2"/>
        <v>-1.7501943469261545E-8</v>
      </c>
    </row>
    <row r="18" spans="1:26" x14ac:dyDescent="0.2">
      <c r="A18" s="115">
        <v>1921</v>
      </c>
      <c r="B18" s="648">
        <f>compofiinc!AK10</f>
        <v>0.11698099708938439</v>
      </c>
      <c r="C18" s="656">
        <f>compofiinc!AL10</f>
        <v>0.1159883302236815</v>
      </c>
      <c r="D18" s="503">
        <f>compofiinc!AM10</f>
        <v>3.6558597651142173E-2</v>
      </c>
      <c r="E18" s="503">
        <f>compofiinc!AN10</f>
        <v>2.5483109430915227E-2</v>
      </c>
      <c r="F18" s="503">
        <f>compofiinc!AO10</f>
        <v>3.5581258546726086E-2</v>
      </c>
      <c r="G18" s="503">
        <f>compofiinc!AP10</f>
        <v>1.2353200774395503E-2</v>
      </c>
      <c r="H18" s="503">
        <f>compofiinc!AQ10</f>
        <v>6.0121586205638521E-3</v>
      </c>
      <c r="I18" s="667">
        <f>compofiinc!AR10</f>
        <v>5.6019527041906061E-2</v>
      </c>
      <c r="J18" s="673">
        <f>compofiinc!AS10</f>
        <v>5.602165008390645E-2</v>
      </c>
      <c r="K18" s="114">
        <f>compofiinc!AT10</f>
        <v>1.2930115619053361E-2</v>
      </c>
      <c r="L18" s="114">
        <f>compofiinc!AU10</f>
        <v>1.2128893492187516E-2</v>
      </c>
      <c r="M18" s="114">
        <f>compofiinc!AV10</f>
        <v>2.2331200712369905E-2</v>
      </c>
      <c r="N18" s="114">
        <f>compofiinc!AW10</f>
        <v>6.0951644123137467E-3</v>
      </c>
      <c r="O18" s="114">
        <f>compofiinc!AX10</f>
        <v>2.5362626113186039E-3</v>
      </c>
      <c r="P18" s="685">
        <f>compofiinc!AY10</f>
        <v>1.6883974290585059E-2</v>
      </c>
      <c r="Q18" s="673">
        <f>compofiinc!AZ10</f>
        <v>1.6892103882340821E-2</v>
      </c>
      <c r="R18" s="114">
        <f>compofiinc!BA10</f>
        <v>2.2815936479098015E-3</v>
      </c>
      <c r="S18" s="114">
        <f>compofiinc!BB10</f>
        <v>3.6027716784592431E-3</v>
      </c>
      <c r="T18" s="114">
        <f>compofiinc!BC10</f>
        <v>8.6095219134451669E-3</v>
      </c>
      <c r="U18" s="114">
        <f>compofiinc!BD10</f>
        <v>1.7273811514907454E-3</v>
      </c>
      <c r="V18" s="154">
        <f>compofiinc!BE10</f>
        <v>6.7080296217407866E-4</v>
      </c>
      <c r="X18" s="597">
        <f t="shared" si="0"/>
        <v>5.1999386602163966E-9</v>
      </c>
      <c r="Y18" s="597">
        <f t="shared" si="1"/>
        <v>1.3236663317078151E-8</v>
      </c>
      <c r="Z18" s="597">
        <f t="shared" si="2"/>
        <v>3.2528861785923423E-8</v>
      </c>
    </row>
    <row r="19" spans="1:26" x14ac:dyDescent="0.2">
      <c r="A19" s="115">
        <v>1922</v>
      </c>
      <c r="B19" s="648">
        <f>compofiinc!AK11</f>
        <v>0.13057803488397471</v>
      </c>
      <c r="C19" s="656">
        <f>compofiinc!AL11</f>
        <v>0.1237622549019692</v>
      </c>
      <c r="D19" s="503">
        <f>compofiinc!AM11</f>
        <v>3.4694748626002268E-2</v>
      </c>
      <c r="E19" s="503">
        <f>compofiinc!AN11</f>
        <v>2.6247046885795097E-2</v>
      </c>
      <c r="F19" s="503">
        <f>compofiinc!AO11</f>
        <v>3.9533676761434461E-2</v>
      </c>
      <c r="G19" s="503">
        <f>compofiinc!AP11</f>
        <v>1.3429339977824421E-2</v>
      </c>
      <c r="H19" s="503">
        <f>compofiinc!AQ11</f>
        <v>9.8574192896727069E-3</v>
      </c>
      <c r="I19" s="667">
        <f>compofiinc!AR11</f>
        <v>6.6354491835071847E-2</v>
      </c>
      <c r="J19" s="673">
        <f>compofiinc!AS11</f>
        <v>6.1685282053958776E-2</v>
      </c>
      <c r="K19" s="114">
        <f>compofiinc!AT11</f>
        <v>1.2366542854947808E-2</v>
      </c>
      <c r="L19" s="114">
        <f>compofiinc!AU11</f>
        <v>1.2333327218477493E-2</v>
      </c>
      <c r="M19" s="114">
        <f>compofiinc!AV11</f>
        <v>2.5528154106985588E-2</v>
      </c>
      <c r="N19" s="114">
        <f>compofiinc!AW11</f>
        <v>6.749345252921389E-3</v>
      </c>
      <c r="O19" s="114">
        <f>compofiinc!AX11</f>
        <v>4.7079105815191428E-3</v>
      </c>
      <c r="P19" s="685">
        <f>compofiinc!AY11</f>
        <v>2.2741607402143219E-2</v>
      </c>
      <c r="Q19" s="673">
        <f>compofiinc!AZ11</f>
        <v>2.0093203672445031E-2</v>
      </c>
      <c r="R19" s="114">
        <f>compofiinc!BA11</f>
        <v>2.2404373584234173E-3</v>
      </c>
      <c r="S19" s="114">
        <f>compofiinc!BB11</f>
        <v>3.6430568791349805E-3</v>
      </c>
      <c r="T19" s="114">
        <f>compofiinc!BC11</f>
        <v>1.0577720620941453E-2</v>
      </c>
      <c r="U19" s="114">
        <f>compofiinc!BD11</f>
        <v>2.0629728467769369E-3</v>
      </c>
      <c r="V19" s="154">
        <f>compofiinc!BE11</f>
        <v>1.5690075029462958E-3</v>
      </c>
      <c r="X19" s="597">
        <f t="shared" si="0"/>
        <v>2.3361240246086434E-8</v>
      </c>
      <c r="Y19" s="597">
        <f t="shared" si="1"/>
        <v>2.0391073569242524E-9</v>
      </c>
      <c r="Z19" s="597">
        <f t="shared" si="2"/>
        <v>8.464221946816522E-9</v>
      </c>
    </row>
    <row r="20" spans="1:26" x14ac:dyDescent="0.2">
      <c r="A20" s="115">
        <v>1923</v>
      </c>
      <c r="B20" s="648">
        <f>compofiinc!AK12</f>
        <v>0.11907863136898129</v>
      </c>
      <c r="C20" s="656">
        <f>compofiinc!AL12</f>
        <v>0.1132314136890028</v>
      </c>
      <c r="D20" s="503">
        <f>compofiinc!AM12</f>
        <v>3.1849264794140159E-2</v>
      </c>
      <c r="E20" s="503">
        <f>compofiinc!AN12</f>
        <v>2.2651460146042635E-2</v>
      </c>
      <c r="F20" s="503">
        <f>compofiinc!AO12</f>
        <v>3.8457659386764924E-2</v>
      </c>
      <c r="G20" s="503">
        <f>compofiinc!AP12</f>
        <v>1.1444432943480711E-2</v>
      </c>
      <c r="H20" s="503">
        <f>compofiinc!AQ12</f>
        <v>8.8285227770598818E-3</v>
      </c>
      <c r="I20" s="667">
        <f>compofiinc!AR12</f>
        <v>5.9064105684361649E-2</v>
      </c>
      <c r="J20" s="673">
        <f>compofiinc!AS12</f>
        <v>5.5038652248768215E-2</v>
      </c>
      <c r="K20" s="114">
        <f>compofiinc!AT12</f>
        <v>1.112203138394403E-2</v>
      </c>
      <c r="L20" s="114">
        <f>compofiinc!AU12</f>
        <v>9.7310262264274604E-3</v>
      </c>
      <c r="M20" s="114">
        <f>compofiinc!AV12</f>
        <v>2.4599835734717943E-2</v>
      </c>
      <c r="N20" s="114">
        <f>compofiinc!AW12</f>
        <v>5.5735204984785867E-3</v>
      </c>
      <c r="O20" s="114">
        <f>compofiinc!AX12</f>
        <v>4.01217365540714E-3</v>
      </c>
      <c r="P20" s="685">
        <f>compofiinc!AY12</f>
        <v>1.997966722614291E-2</v>
      </c>
      <c r="Q20" s="673">
        <f>compofiinc!AZ12</f>
        <v>1.751597318439841E-2</v>
      </c>
      <c r="R20" s="114">
        <f>compofiinc!BA12</f>
        <v>2.1323176187214793E-3</v>
      </c>
      <c r="S20" s="114">
        <f>compofiinc!BB12</f>
        <v>2.3610951909963881E-3</v>
      </c>
      <c r="T20" s="114">
        <f>compofiinc!BC12</f>
        <v>1.0082495735794162E-2</v>
      </c>
      <c r="U20" s="114">
        <f>compofiinc!BD12</f>
        <v>1.6933521809300927E-3</v>
      </c>
      <c r="V20" s="154">
        <f>compofiinc!BE12</f>
        <v>1.2466596069446059E-3</v>
      </c>
      <c r="X20" s="597">
        <f t="shared" si="0"/>
        <v>7.3641514492309157E-8</v>
      </c>
      <c r="Y20" s="597">
        <f t="shared" si="1"/>
        <v>6.4749793054173777E-8</v>
      </c>
      <c r="Z20" s="597">
        <f t="shared" si="2"/>
        <v>5.2851011683599861E-8</v>
      </c>
    </row>
    <row r="21" spans="1:26" x14ac:dyDescent="0.2">
      <c r="A21" s="115">
        <v>1924</v>
      </c>
      <c r="B21" s="648">
        <f>compofiinc!AK13</f>
        <v>0.13400652753557948</v>
      </c>
      <c r="C21" s="656">
        <f>compofiinc!AL13</f>
        <v>0.12416392151156649</v>
      </c>
      <c r="D21" s="503">
        <f>compofiinc!AM13</f>
        <v>3.4215350743124331E-2</v>
      </c>
      <c r="E21" s="503">
        <f>compofiinc!AN13</f>
        <v>2.5513760853157517E-2</v>
      </c>
      <c r="F21" s="503">
        <f>compofiinc!AO13</f>
        <v>4.2799045033795433E-2</v>
      </c>
      <c r="G21" s="503">
        <f>compofiinc!AP13</f>
        <v>1.2602264924296419E-2</v>
      </c>
      <c r="H21" s="503">
        <f>compofiinc!AQ13</f>
        <v>9.0334999571928063E-3</v>
      </c>
      <c r="I21" s="667">
        <f>compofiinc!AR13</f>
        <v>6.7870222283341899E-2</v>
      </c>
      <c r="J21" s="673">
        <f>compofiinc!AS13</f>
        <v>6.1401284958182256E-2</v>
      </c>
      <c r="K21" s="114">
        <f>compofiinc!AT13</f>
        <v>1.2349814942267234E-2</v>
      </c>
      <c r="L21" s="114">
        <f>compofiinc!AU13</f>
        <v>1.0590311660268963E-2</v>
      </c>
      <c r="M21" s="114">
        <f>compofiinc!AV13</f>
        <v>2.8135008282914792E-2</v>
      </c>
      <c r="N21" s="114">
        <f>compofiinc!AW13</f>
        <v>6.2435586802071594E-3</v>
      </c>
      <c r="O21" s="114">
        <f>compofiinc!AX13</f>
        <v>4.0825913925241052E-3</v>
      </c>
      <c r="P21" s="685">
        <f>compofiinc!AY13</f>
        <v>2.3249502043152428E-2</v>
      </c>
      <c r="Q21" s="673">
        <f>compofiinc!AZ13</f>
        <v>2.0087135732595823E-2</v>
      </c>
      <c r="R21" s="114">
        <f>compofiinc!BA13</f>
        <v>2.4931539410687352E-3</v>
      </c>
      <c r="S21" s="114">
        <f>compofiinc!BB13</f>
        <v>2.7168325811191569E-3</v>
      </c>
      <c r="T21" s="114">
        <f>compofiinc!BC13</f>
        <v>1.1668650349995145E-2</v>
      </c>
      <c r="U21" s="114">
        <f>compofiinc!BD13</f>
        <v>1.908206371265576E-3</v>
      </c>
      <c r="V21" s="154">
        <f>compofiinc!BE13</f>
        <v>1.3002924891472049E-3</v>
      </c>
      <c r="X21" s="597">
        <f t="shared" si="0"/>
        <v>0</v>
      </c>
      <c r="Y21" s="597">
        <f t="shared" si="1"/>
        <v>0</v>
      </c>
      <c r="Z21" s="597">
        <f t="shared" si="2"/>
        <v>5.8546917314217239E-18</v>
      </c>
    </row>
    <row r="22" spans="1:26" x14ac:dyDescent="0.2">
      <c r="A22" s="115">
        <v>1925</v>
      </c>
      <c r="B22" s="648">
        <f>compofiinc!AK14</f>
        <v>0.15860651133997281</v>
      </c>
      <c r="C22" s="656">
        <f>compofiinc!AL14</f>
        <v>0.13413491441835071</v>
      </c>
      <c r="D22" s="503">
        <f>compofiinc!AM14</f>
        <v>3.4737584519407665E-2</v>
      </c>
      <c r="E22" s="503">
        <f>compofiinc!AN14</f>
        <v>2.9738659421786457E-2</v>
      </c>
      <c r="F22" s="503">
        <f>compofiinc!AO14</f>
        <v>4.6729590294626651E-2</v>
      </c>
      <c r="G22" s="503">
        <f>compofiinc!AP14</f>
        <v>1.3156518392923469E-2</v>
      </c>
      <c r="H22" s="503">
        <f>compofiinc!AQ14</f>
        <v>9.7725631289461729E-3</v>
      </c>
      <c r="I22" s="667">
        <f>compofiinc!AR14</f>
        <v>8.523904172767606E-2</v>
      </c>
      <c r="J22" s="673">
        <f>compofiinc!AS14</f>
        <v>6.7520291796493839E-2</v>
      </c>
      <c r="K22" s="114">
        <f>compofiinc!AT14</f>
        <v>1.2596276745800642E-2</v>
      </c>
      <c r="L22" s="114">
        <f>compofiinc!AU14</f>
        <v>1.3617276490648136E-2</v>
      </c>
      <c r="M22" s="114">
        <f>compofiinc!AV14</f>
        <v>3.0563456713443789E-2</v>
      </c>
      <c r="N22" s="114">
        <f>compofiinc!AW14</f>
        <v>6.4086487418768493E-3</v>
      </c>
      <c r="O22" s="114">
        <f>compofiinc!AX14</f>
        <v>4.3346345097625407E-3</v>
      </c>
      <c r="P22" s="685">
        <f>compofiinc!AY14</f>
        <v>3.3108484827819591E-2</v>
      </c>
      <c r="Q22" s="673">
        <f>compofiinc!AZ14</f>
        <v>2.3450783923630879E-2</v>
      </c>
      <c r="R22" s="114">
        <f>compofiinc!BA14</f>
        <v>2.5141938438502571E-3</v>
      </c>
      <c r="S22" s="114">
        <f>compofiinc!BB14</f>
        <v>4.4809967907428602E-3</v>
      </c>
      <c r="T22" s="114">
        <f>compofiinc!BC14</f>
        <v>1.3243381911183622E-2</v>
      </c>
      <c r="U22" s="114">
        <f>compofiinc!BD14</f>
        <v>2.0129605562594151E-3</v>
      </c>
      <c r="V22" s="154">
        <f>compofiinc!BE14</f>
        <v>1.1992523204375145E-3</v>
      </c>
      <c r="X22" s="597">
        <f t="shared" si="0"/>
        <v>-1.3393397085836867E-9</v>
      </c>
      <c r="Y22" s="597">
        <f t="shared" si="1"/>
        <v>-1.4050381179700477E-9</v>
      </c>
      <c r="Z22" s="597">
        <f t="shared" si="2"/>
        <v>-1.4988427914173347E-9</v>
      </c>
    </row>
    <row r="23" spans="1:26" x14ac:dyDescent="0.2">
      <c r="A23" s="115">
        <v>1926</v>
      </c>
      <c r="B23" s="648">
        <f>compofiinc!AK15</f>
        <v>0.15547752625080261</v>
      </c>
      <c r="C23" s="656">
        <f>compofiinc!AL15</f>
        <v>0.13747729345105</v>
      </c>
      <c r="D23" s="503">
        <f>compofiinc!AM15</f>
        <v>3.5304749094641749E-2</v>
      </c>
      <c r="E23" s="503">
        <f>compofiinc!AN15</f>
        <v>2.6726349965614724E-2</v>
      </c>
      <c r="F23" s="503">
        <f>compofiinc!AO15</f>
        <v>5.1959804144275895E-2</v>
      </c>
      <c r="G23" s="503">
        <f>compofiinc!AP15</f>
        <v>1.3880978443094175E-2</v>
      </c>
      <c r="H23" s="503">
        <f>compofiinc!AQ15</f>
        <v>9.6053764613706332E-3</v>
      </c>
      <c r="I23" s="667">
        <f>compofiinc!AR15</f>
        <v>8.4590047554456899E-2</v>
      </c>
      <c r="J23" s="673">
        <f>compofiinc!AS15</f>
        <v>7.0681737726868116E-2</v>
      </c>
      <c r="K23" s="114">
        <f>compofiinc!AT15</f>
        <v>1.2812494129989352E-2</v>
      </c>
      <c r="L23" s="114">
        <f>compofiinc!AU15</f>
        <v>1.1536394882479669E-2</v>
      </c>
      <c r="M23" s="114">
        <f>compofiinc!AV15</f>
        <v>3.5199442896390376E-2</v>
      </c>
      <c r="N23" s="114">
        <f>compofiinc!AW15</f>
        <v>6.8561034720269328E-3</v>
      </c>
      <c r="O23" s="114">
        <f>compofiinc!AX15</f>
        <v>4.277265556971231E-3</v>
      </c>
      <c r="P23" s="685">
        <f>compofiinc!AY15</f>
        <v>3.3640176310679927E-2</v>
      </c>
      <c r="Q23" s="673">
        <f>compofiinc!AZ15</f>
        <v>2.5387789698721928E-2</v>
      </c>
      <c r="R23" s="114">
        <f>compofiinc!BA15</f>
        <v>2.8914000486728133E-3</v>
      </c>
      <c r="S23" s="114">
        <f>compofiinc!BB15</f>
        <v>3.3702512450179255E-3</v>
      </c>
      <c r="T23" s="114">
        <f>compofiinc!BC15</f>
        <v>1.5910332773403257E-2</v>
      </c>
      <c r="U23" s="114">
        <f>compofiinc!BD15</f>
        <v>2.0656083708457465E-3</v>
      </c>
      <c r="V23" s="154">
        <f>compofiinc!BE15</f>
        <v>1.1501971611404529E-3</v>
      </c>
      <c r="X23" s="597">
        <f t="shared" si="0"/>
        <v>3.5342052827694315E-8</v>
      </c>
      <c r="Y23" s="597">
        <f t="shared" si="1"/>
        <v>3.6789010551471768E-8</v>
      </c>
      <c r="Z23" s="597">
        <f t="shared" si="2"/>
        <v>9.9641733232458396E-11</v>
      </c>
    </row>
    <row r="24" spans="1:26" x14ac:dyDescent="0.2">
      <c r="A24" s="115">
        <v>1927</v>
      </c>
      <c r="B24" s="648">
        <f>compofiinc!AK16</f>
        <v>0.1659692252610481</v>
      </c>
      <c r="C24" s="656">
        <f>compofiinc!AL16</f>
        <v>0.1433302845723689</v>
      </c>
      <c r="D24" s="503">
        <f>compofiinc!AM16</f>
        <v>3.622767100637142E-2</v>
      </c>
      <c r="E24" s="503">
        <f>compofiinc!AN16</f>
        <v>2.7350032776858789E-2</v>
      </c>
      <c r="F24" s="503">
        <f>compofiinc!AO16</f>
        <v>5.4952199988514423E-2</v>
      </c>
      <c r="G24" s="503">
        <f>compofiinc!AP16</f>
        <v>1.5050095255006952E-2</v>
      </c>
      <c r="H24" s="503">
        <f>compofiinc!AQ16</f>
        <v>9.7502850162225277E-3</v>
      </c>
      <c r="I24" s="667">
        <f>compofiinc!AR16</f>
        <v>9.2539418014410207E-2</v>
      </c>
      <c r="J24" s="673">
        <f>compofiinc!AS16</f>
        <v>7.4726058910537047E-2</v>
      </c>
      <c r="K24" s="114">
        <f>compofiinc!AT16</f>
        <v>1.3121722367240714E-2</v>
      </c>
      <c r="L24" s="114">
        <f>compofiinc!AU16</f>
        <v>1.2663117102158197E-2</v>
      </c>
      <c r="M24" s="114">
        <f>compofiinc!AV16</f>
        <v>3.7236934279760991E-2</v>
      </c>
      <c r="N24" s="114">
        <f>compofiinc!AW16</f>
        <v>7.357035720940157E-3</v>
      </c>
      <c r="O24" s="114">
        <f>compofiinc!AX16</f>
        <v>4.3472488928334848E-3</v>
      </c>
      <c r="P24" s="685">
        <f>compofiinc!AY16</f>
        <v>3.7542140165501309E-2</v>
      </c>
      <c r="Q24" s="673">
        <f>compofiinc!AZ16</f>
        <v>2.7581348811531087E-2</v>
      </c>
      <c r="R24" s="114">
        <f>compofiinc!BA16</f>
        <v>2.8215649364380971E-3</v>
      </c>
      <c r="S24" s="114">
        <f>compofiinc!BB16</f>
        <v>4.4847388280689305E-3</v>
      </c>
      <c r="T24" s="114">
        <f>compofiinc!BC16</f>
        <v>1.6831625202815819E-2</v>
      </c>
      <c r="U24" s="114">
        <f>compofiinc!BD16</f>
        <v>2.319747981895097E-3</v>
      </c>
      <c r="V24" s="154">
        <f>compofiinc!BE16</f>
        <v>1.1236716831250543E-3</v>
      </c>
      <c r="X24" s="597">
        <f t="shared" si="0"/>
        <v>5.2939478495384051E-10</v>
      </c>
      <c r="Y24" s="597">
        <f t="shared" si="1"/>
        <v>5.4760350073901343E-10</v>
      </c>
      <c r="Z24" s="597">
        <f t="shared" si="2"/>
        <v>1.791880899302406E-10</v>
      </c>
    </row>
    <row r="25" spans="1:26" x14ac:dyDescent="0.2">
      <c r="A25" s="115">
        <v>1928</v>
      </c>
      <c r="B25" s="648">
        <f>compofiinc!AK17</f>
        <v>0.1939901173622455</v>
      </c>
      <c r="C25" s="656">
        <f>compofiinc!AL17</f>
        <v>0.15174913117686581</v>
      </c>
      <c r="D25" s="503">
        <f>compofiinc!AM17</f>
        <v>3.7154370771994703E-2</v>
      </c>
      <c r="E25" s="503">
        <f>compofiinc!AN17</f>
        <v>3.0603703260453991E-2</v>
      </c>
      <c r="F25" s="503">
        <f>compofiinc!AO17</f>
        <v>5.7989126322646835E-2</v>
      </c>
      <c r="G25" s="503">
        <f>compofiinc!AP17</f>
        <v>1.6252990104536146E-2</v>
      </c>
      <c r="H25" s="503">
        <f>compofiinc!AQ17</f>
        <v>9.7489407172341291E-3</v>
      </c>
      <c r="I25" s="667">
        <f>compofiinc!AR17</f>
        <v>0.11540899580778979</v>
      </c>
      <c r="J25" s="673">
        <f>compofiinc!AS17</f>
        <v>8.1916622713454373E-2</v>
      </c>
      <c r="K25" s="114">
        <f>compofiinc!AT17</f>
        <v>1.3558141049519442E-2</v>
      </c>
      <c r="L25" s="114">
        <f>compofiinc!AU17</f>
        <v>1.6664385359727512E-2</v>
      </c>
      <c r="M25" s="114">
        <f>compofiinc!AV17</f>
        <v>3.9202139380521139E-2</v>
      </c>
      <c r="N25" s="114">
        <f>compofiinc!AW17</f>
        <v>8.2778696564776173E-3</v>
      </c>
      <c r="O25" s="114">
        <f>compofiinc!AX17</f>
        <v>4.2140872672086754E-3</v>
      </c>
      <c r="P25" s="685">
        <f>compofiinc!AY17</f>
        <v>5.0245153107773423E-2</v>
      </c>
      <c r="Q25" s="673">
        <f>compofiinc!AZ17</f>
        <v>3.2254883590899681E-2</v>
      </c>
      <c r="R25" s="114">
        <f>compofiinc!BA17</f>
        <v>3.0100381634367841E-3</v>
      </c>
      <c r="S25" s="114">
        <f>compofiinc!BB17</f>
        <v>7.7660218985806913E-3</v>
      </c>
      <c r="T25" s="114">
        <f>compofiinc!BC17</f>
        <v>1.7506563954117021E-2</v>
      </c>
      <c r="U25" s="114">
        <f>compofiinc!BD17</f>
        <v>2.97810090213037E-3</v>
      </c>
      <c r="V25" s="154">
        <f>compofiinc!BE17</f>
        <v>9.9415867263481913E-4</v>
      </c>
      <c r="X25" s="597">
        <f t="shared" si="0"/>
        <v>0</v>
      </c>
      <c r="Y25" s="597">
        <f t="shared" si="1"/>
        <v>-1.3877787807814457E-17</v>
      </c>
      <c r="Z25" s="597">
        <f t="shared" si="2"/>
        <v>-3.4694469519536142E-18</v>
      </c>
    </row>
    <row r="26" spans="1:26" x14ac:dyDescent="0.2">
      <c r="A26" s="115">
        <v>1929</v>
      </c>
      <c r="B26" s="648">
        <f>compofiinc!AK18</f>
        <v>0.18066498819641161</v>
      </c>
      <c r="C26" s="656">
        <f>compofiinc!AL18</f>
        <v>0.1421312522673317</v>
      </c>
      <c r="D26" s="503">
        <f>compofiinc!AM18</f>
        <v>3.4355996718632056E-2</v>
      </c>
      <c r="E26" s="503">
        <f>compofiinc!AN18</f>
        <v>2.680076579763932E-2</v>
      </c>
      <c r="F26" s="503">
        <f>compofiinc!AO18</f>
        <v>5.57889579747071E-2</v>
      </c>
      <c r="G26" s="503">
        <f>compofiinc!AP18</f>
        <v>1.5315724901360928E-2</v>
      </c>
      <c r="H26" s="503">
        <f>compofiinc!AQ18</f>
        <v>9.8698039751734957E-3</v>
      </c>
      <c r="I26" s="667">
        <f>compofiinc!AR18</f>
        <v>0.109136849756772</v>
      </c>
      <c r="J26" s="673">
        <f>compofiinc!AS18</f>
        <v>7.6218608438736207E-2</v>
      </c>
      <c r="K26" s="114">
        <f>compofiinc!AT18</f>
        <v>1.214138157429983E-2</v>
      </c>
      <c r="L26" s="114">
        <f>compofiinc!AU18</f>
        <v>1.3741182066168331E-2</v>
      </c>
      <c r="M26" s="114">
        <f>compofiinc!AV18</f>
        <v>3.7810875876053737E-2</v>
      </c>
      <c r="N26" s="114">
        <f>compofiinc!AW18</f>
        <v>8.0918681857126418E-3</v>
      </c>
      <c r="O26" s="114">
        <f>compofiinc!AX18</f>
        <v>4.4332992141382158E-3</v>
      </c>
      <c r="P26" s="685">
        <f>compofiinc!AY18</f>
        <v>4.9902636063775881E-2</v>
      </c>
      <c r="Q26" s="673">
        <f>compofiinc!AZ18</f>
        <v>3.0057812608517059E-2</v>
      </c>
      <c r="R26" s="114">
        <f>compofiinc!BA18</f>
        <v>2.6456228820640674E-3</v>
      </c>
      <c r="S26" s="114">
        <f>compofiinc!BB18</f>
        <v>6.1870786336435798E-3</v>
      </c>
      <c r="T26" s="114">
        <f>compofiinc!BC18</f>
        <v>1.7060690018768893E-2</v>
      </c>
      <c r="U26" s="114">
        <f>compofiinc!BD18</f>
        <v>3.061009534398812E-3</v>
      </c>
      <c r="V26" s="154">
        <f>compofiinc!BE18</f>
        <v>1.1034106550808205E-3</v>
      </c>
      <c r="X26" s="597">
        <f t="shared" si="0"/>
        <v>2.8998187982798296E-9</v>
      </c>
      <c r="Y26" s="597">
        <f t="shared" si="1"/>
        <v>1.5223634436400957E-9</v>
      </c>
      <c r="Z26" s="597">
        <f t="shared" si="2"/>
        <v>8.8456088569340008E-10</v>
      </c>
    </row>
    <row r="27" spans="1:26" x14ac:dyDescent="0.2">
      <c r="A27" s="119">
        <v>1930</v>
      </c>
      <c r="B27" s="652">
        <f>compofiinc!AK19</f>
        <v>0.13204208063817591</v>
      </c>
      <c r="C27" s="659">
        <f>compofiinc!AL19</f>
        <v>0.12417256771537881</v>
      </c>
      <c r="D27" s="507">
        <f>compofiinc!AM19</f>
        <v>3.4523705769919671E-2</v>
      </c>
      <c r="E27" s="507">
        <f>compofiinc!AN19</f>
        <v>1.7233258698595804E-2</v>
      </c>
      <c r="F27" s="507">
        <f>compofiinc!AO19</f>
        <v>5.0743494113571541E-2</v>
      </c>
      <c r="G27" s="507">
        <f>compofiinc!AP19</f>
        <v>1.3123185981363425E-2</v>
      </c>
      <c r="H27" s="507">
        <f>compofiinc!AQ19</f>
        <v>8.548923151928357E-3</v>
      </c>
      <c r="I27" s="669">
        <f>compofiinc!AR19</f>
        <v>7.0742560079510963E-2</v>
      </c>
      <c r="J27" s="675">
        <f>compofiinc!AS19</f>
        <v>6.4017230324275379E-2</v>
      </c>
      <c r="K27" s="118">
        <f>compofiinc!AT19</f>
        <v>1.2244166207007334E-2</v>
      </c>
      <c r="L27" s="118">
        <f>compofiinc!AU19</f>
        <v>6.8791567166646321E-3</v>
      </c>
      <c r="M27" s="118">
        <f>compofiinc!AV19</f>
        <v>3.4447492661595698E-2</v>
      </c>
      <c r="N27" s="118">
        <f>compofiinc!AW19</f>
        <v>6.4749555198043152E-3</v>
      </c>
      <c r="O27" s="118">
        <f>compofiinc!AX19</f>
        <v>3.9714592192034055E-3</v>
      </c>
      <c r="P27" s="687">
        <f>compofiinc!AY19</f>
        <v>2.844552268674104E-2</v>
      </c>
      <c r="Q27" s="675">
        <f>compofiinc!AZ19</f>
        <v>2.3887538491116418E-2</v>
      </c>
      <c r="R27" s="118">
        <f>compofiinc!BA19</f>
        <v>2.9100780110079992E-3</v>
      </c>
      <c r="S27" s="118">
        <f>compofiinc!BB19</f>
        <v>1.6058103531729579E-3</v>
      </c>
      <c r="T27" s="118">
        <f>compofiinc!BC19</f>
        <v>1.6496740677929594E-2</v>
      </c>
      <c r="U27" s="118">
        <f>compofiinc!BD19</f>
        <v>1.9413632504761565E-3</v>
      </c>
      <c r="V27" s="158">
        <f>compofiinc!BE19</f>
        <v>9.3354619852970922E-4</v>
      </c>
      <c r="X27" s="597">
        <f t="shared" si="0"/>
        <v>0</v>
      </c>
      <c r="Y27" s="597">
        <f t="shared" si="1"/>
        <v>-1.0408340855860843E-17</v>
      </c>
      <c r="Z27" s="597">
        <f t="shared" si="2"/>
        <v>0</v>
      </c>
    </row>
    <row r="28" spans="1:26" x14ac:dyDescent="0.2">
      <c r="A28" s="115">
        <v>1931</v>
      </c>
      <c r="B28" s="648">
        <f>compofiinc!AK20</f>
        <v>0.1156577860672362</v>
      </c>
      <c r="C28" s="656">
        <f>compofiinc!AL20</f>
        <v>0.1132377133774588</v>
      </c>
      <c r="D28" s="503">
        <f>compofiinc!AM20</f>
        <v>3.5831931800728918E-2</v>
      </c>
      <c r="E28" s="503">
        <f>compofiinc!AN20</f>
        <v>1.4870384350355707E-2</v>
      </c>
      <c r="F28" s="503">
        <f>compofiinc!AO20</f>
        <v>4.2143489559375795E-2</v>
      </c>
      <c r="G28" s="503">
        <f>compofiinc!AP20</f>
        <v>1.2379916925381686E-2</v>
      </c>
      <c r="H28" s="503">
        <f>compofiinc!AQ20</f>
        <v>8.0120838768237349E-3</v>
      </c>
      <c r="I28" s="667">
        <f>compofiinc!AR20</f>
        <v>5.893396822508664E-2</v>
      </c>
      <c r="J28" s="673">
        <f>compofiinc!AS20</f>
        <v>5.675144534188379E-2</v>
      </c>
      <c r="K28" s="114">
        <f>compofiinc!AT20</f>
        <v>1.2398599247646769E-2</v>
      </c>
      <c r="L28" s="114">
        <f>compofiinc!AU20</f>
        <v>5.8765324765034932E-3</v>
      </c>
      <c r="M28" s="114">
        <f>compofiinc!AV20</f>
        <v>2.8624809900131352E-2</v>
      </c>
      <c r="N28" s="114">
        <f>compofiinc!AW20</f>
        <v>5.9947118019562937E-3</v>
      </c>
      <c r="O28" s="114">
        <f>compofiinc!AX20</f>
        <v>3.8568667343014105E-3</v>
      </c>
      <c r="P28" s="685">
        <f>compofiinc!AY20</f>
        <v>2.249901388284517E-2</v>
      </c>
      <c r="Q28" s="673">
        <f>compofiinc!AZ20</f>
        <v>2.0744133398493177E-2</v>
      </c>
      <c r="R28" s="114">
        <f>compofiinc!BA20</f>
        <v>2.6678653935290038E-3</v>
      </c>
      <c r="S28" s="114">
        <f>compofiinc!BB20</f>
        <v>1.3500916498953275E-3</v>
      </c>
      <c r="T28" s="114">
        <f>compofiinc!BC20</f>
        <v>1.4072373591514848E-2</v>
      </c>
      <c r="U28" s="114">
        <f>compofiinc!BD20</f>
        <v>1.7511408010849811E-3</v>
      </c>
      <c r="V28" s="154">
        <f>compofiinc!BE20</f>
        <v>9.0271452110477933E-4</v>
      </c>
      <c r="X28" s="597">
        <f t="shared" si="0"/>
        <v>-9.3135207025751843E-8</v>
      </c>
      <c r="Y28" s="597">
        <f t="shared" si="1"/>
        <v>-7.4818655527563588E-8</v>
      </c>
      <c r="Z28" s="597">
        <f t="shared" si="2"/>
        <v>-5.2558635760648412E-8</v>
      </c>
    </row>
    <row r="29" spans="1:26" x14ac:dyDescent="0.2">
      <c r="A29" s="115">
        <v>1932</v>
      </c>
      <c r="B29" s="648">
        <f>compofiinc!AK21</f>
        <v>0.1162300661333614</v>
      </c>
      <c r="C29" s="656">
        <f>compofiinc!AL21</f>
        <v>0.11548961982268009</v>
      </c>
      <c r="D29" s="503">
        <f>compofiinc!AM21</f>
        <v>4.2352027917183899E-2</v>
      </c>
      <c r="E29" s="503">
        <f>compofiinc!AN21</f>
        <v>1.3945843736318761E-2</v>
      </c>
      <c r="F29" s="503">
        <f>compofiinc!AO21</f>
        <v>3.7463477965088088E-2</v>
      </c>
      <c r="G29" s="503">
        <f>compofiinc!AP21</f>
        <v>1.3038920278869458E-2</v>
      </c>
      <c r="H29" s="503">
        <f>compofiinc!AQ21</f>
        <v>8.6893242643104624E-3</v>
      </c>
      <c r="I29" s="667">
        <f>compofiinc!AR21</f>
        <v>5.9695090930959031E-2</v>
      </c>
      <c r="J29" s="673">
        <f>compofiinc!AS21</f>
        <v>5.8962244962743895E-2</v>
      </c>
      <c r="K29" s="114">
        <f>compofiinc!AT21</f>
        <v>1.5130475492338868E-2</v>
      </c>
      <c r="L29" s="114">
        <f>compofiinc!AU21</f>
        <v>6.1036954836588674E-3</v>
      </c>
      <c r="M29" s="114">
        <f>compofiinc!AV21</f>
        <v>2.6486468807204705E-2</v>
      </c>
      <c r="N29" s="114">
        <f>compofiinc!AW21</f>
        <v>6.7504183407800641E-3</v>
      </c>
      <c r="O29" s="114">
        <f>compofiinc!AX21</f>
        <v>4.4911604103188823E-3</v>
      </c>
      <c r="P29" s="685">
        <f>compofiinc!AY21</f>
        <v>1.989468475619947E-2</v>
      </c>
      <c r="Q29" s="673">
        <f>compofiinc!AZ21</f>
        <v>1.9264855493777391E-2</v>
      </c>
      <c r="R29" s="114">
        <f>compofiinc!BA21</f>
        <v>3.0104245659921011E-3</v>
      </c>
      <c r="S29" s="114">
        <f>compofiinc!BB21</f>
        <v>1.3230016377332383E-3</v>
      </c>
      <c r="T29" s="114">
        <f>compofiinc!BC21</f>
        <v>1.2324425581706013E-2</v>
      </c>
      <c r="U29" s="114">
        <f>compofiinc!BD21</f>
        <v>1.6458362102772792E-3</v>
      </c>
      <c r="V29" s="154">
        <f>compofiinc!BE21</f>
        <v>9.6114196359540615E-4</v>
      </c>
      <c r="X29" s="597">
        <f t="shared" si="0"/>
        <v>2.5660909423394496E-8</v>
      </c>
      <c r="Y29" s="597">
        <f t="shared" si="1"/>
        <v>2.6428442506491734E-8</v>
      </c>
      <c r="Z29" s="597">
        <f t="shared" si="2"/>
        <v>2.5534473352796863E-8</v>
      </c>
    </row>
    <row r="30" spans="1:26" x14ac:dyDescent="0.2">
      <c r="A30" s="115">
        <v>1933</v>
      </c>
      <c r="B30" s="648">
        <f>compofiinc!AK22</f>
        <v>0.1246465948030035</v>
      </c>
      <c r="C30" s="656">
        <f>compofiinc!AL22</f>
        <v>0.11778683388669769</v>
      </c>
      <c r="D30" s="503">
        <f>compofiinc!AM22</f>
        <v>4.467335589818764E-2</v>
      </c>
      <c r="E30" s="503">
        <f>compofiinc!AN22</f>
        <v>2.0288826560415984E-2</v>
      </c>
      <c r="F30" s="503">
        <f>compofiinc!AO22</f>
        <v>3.2981743727967701E-2</v>
      </c>
      <c r="G30" s="503">
        <f>compofiinc!AP22</f>
        <v>1.1871658636210784E-2</v>
      </c>
      <c r="H30" s="503">
        <f>compofiinc!AQ22</f>
        <v>7.9701602190380607E-3</v>
      </c>
      <c r="I30" s="667">
        <f>compofiinc!AR22</f>
        <v>6.6088668867149897E-2</v>
      </c>
      <c r="J30" s="673">
        <f>compofiinc!AS22</f>
        <v>6.0544782496875317E-2</v>
      </c>
      <c r="K30" s="114">
        <f>compofiinc!AT22</f>
        <v>1.6376808598502147E-2</v>
      </c>
      <c r="L30" s="114">
        <f>compofiinc!AU22</f>
        <v>1.0068916337814916E-2</v>
      </c>
      <c r="M30" s="114">
        <f>compofiinc!AV22</f>
        <v>2.3937688756526847E-2</v>
      </c>
      <c r="N30" s="114">
        <f>compofiinc!AW22</f>
        <v>6.1608959416625253E-3</v>
      </c>
      <c r="O30" s="114">
        <f>compofiinc!AX22</f>
        <v>3.9994944378292556E-3</v>
      </c>
      <c r="P30" s="685">
        <f>compofiinc!AY22</f>
        <v>2.3442619303236292E-2</v>
      </c>
      <c r="Q30" s="673">
        <f>compofiinc!AZ22</f>
        <v>2.0446143537247261E-2</v>
      </c>
      <c r="R30" s="114">
        <f>compofiinc!BA22</f>
        <v>3.1988447306731871E-3</v>
      </c>
      <c r="S30" s="114">
        <f>compofiinc!BB22</f>
        <v>2.9815319780314166E-3</v>
      </c>
      <c r="T30" s="114">
        <f>compofiinc!BC22</f>
        <v>1.1743304243494783E-2</v>
      </c>
      <c r="U30" s="114">
        <f>compofiinc!BD22</f>
        <v>1.6715264537593263E-3</v>
      </c>
      <c r="V30" s="154">
        <f>compofiinc!BE22</f>
        <v>8.4989832929988898E-4</v>
      </c>
      <c r="X30" s="597">
        <f t="shared" si="0"/>
        <v>1.0888448775288329E-6</v>
      </c>
      <c r="Y30" s="597">
        <f t="shared" si="1"/>
        <v>9.7842453962698056E-7</v>
      </c>
      <c r="Z30" s="597">
        <f t="shared" si="2"/>
        <v>1.037801988657298E-6</v>
      </c>
    </row>
    <row r="31" spans="1:26" x14ac:dyDescent="0.2">
      <c r="A31" s="115">
        <v>1934</v>
      </c>
      <c r="B31" s="648">
        <f>compofiinc!AK23</f>
        <v>0.1229505717806367</v>
      </c>
      <c r="C31" s="656">
        <f>compofiinc!AL23</f>
        <v>0.11795991103794061</v>
      </c>
      <c r="D31" s="503">
        <f>compofiinc!AM23</f>
        <v>4.2828053317735086E-2</v>
      </c>
      <c r="E31" s="503">
        <f>compofiinc!AN23</f>
        <v>1.9766748632717875E-2</v>
      </c>
      <c r="F31" s="503">
        <f>compofiinc!AO23</f>
        <v>3.7168080080005175E-2</v>
      </c>
      <c r="G31" s="503">
        <f>compofiinc!AP23</f>
        <v>1.0437537737602321E-2</v>
      </c>
      <c r="H31" s="503">
        <f>compofiinc!AQ23</f>
        <v>7.7592638005208872E-3</v>
      </c>
      <c r="I31" s="667">
        <f>compofiinc!AR23</f>
        <v>6.1291146492561711E-2</v>
      </c>
      <c r="J31" s="673">
        <f>compofiinc!AS23</f>
        <v>5.8236806287307798E-2</v>
      </c>
      <c r="K31" s="114">
        <f>compofiinc!AT23</f>
        <v>1.5160859343087134E-2</v>
      </c>
      <c r="L31" s="114">
        <f>compofiinc!AU23</f>
        <v>7.9215418040888032E-3</v>
      </c>
      <c r="M31" s="114">
        <f>compofiinc!AV23</f>
        <v>2.6455442828841345E-2</v>
      </c>
      <c r="N31" s="114">
        <f>compofiinc!AW23</f>
        <v>5.006723234455575E-3</v>
      </c>
      <c r="O31" s="114">
        <f>compofiinc!AX23</f>
        <v>3.6920926763962768E-3</v>
      </c>
      <c r="P31" s="685">
        <f>compofiinc!AY23</f>
        <v>2.0732433519932793E-2</v>
      </c>
      <c r="Q31" s="673">
        <f>compofiinc!AZ23</f>
        <v>1.921893982435639E-2</v>
      </c>
      <c r="R31" s="114">
        <f>compofiinc!BA23</f>
        <v>3.0066426852924351E-3</v>
      </c>
      <c r="S31" s="114">
        <f>compofiinc!BB23</f>
        <v>1.7709540324233675E-3</v>
      </c>
      <c r="T31" s="114">
        <f>compofiinc!BC23</f>
        <v>1.2423918545737935E-2</v>
      </c>
      <c r="U31" s="114">
        <f>compofiinc!BD23</f>
        <v>1.2105186461023399E-3</v>
      </c>
      <c r="V31" s="154">
        <f>compofiinc!BE23</f>
        <v>8.0685508358040354E-4</v>
      </c>
      <c r="X31" s="597">
        <f t="shared" si="0"/>
        <v>2.2746935926781092E-7</v>
      </c>
      <c r="Y31" s="597">
        <f t="shared" si="1"/>
        <v>1.4640043866694791E-7</v>
      </c>
      <c r="Z31" s="597">
        <f t="shared" si="2"/>
        <v>5.0831219909337581E-8</v>
      </c>
    </row>
    <row r="32" spans="1:26" x14ac:dyDescent="0.2">
      <c r="A32" s="115">
        <v>1935</v>
      </c>
      <c r="B32" s="648">
        <f>compofiinc!AK24</f>
        <v>0.12634133834442149</v>
      </c>
      <c r="C32" s="656">
        <f>compofiinc!AL24</f>
        <v>0.11670526531390771</v>
      </c>
      <c r="D32" s="503">
        <f>compofiinc!AM24</f>
        <v>4.1714132344142313E-2</v>
      </c>
      <c r="E32" s="503">
        <f>compofiinc!AN24</f>
        <v>2.0335963724141801E-2</v>
      </c>
      <c r="F32" s="503">
        <f>compofiinc!AO24</f>
        <v>3.7822638564306572E-2</v>
      </c>
      <c r="G32" s="503">
        <f>compofiinc!AP24</f>
        <v>9.0329011396623384E-3</v>
      </c>
      <c r="H32" s="503">
        <f>compofiinc!AQ24</f>
        <v>7.7997520423871355E-3</v>
      </c>
      <c r="I32" s="667">
        <f>compofiinc!AR24</f>
        <v>6.3922876063773254E-2</v>
      </c>
      <c r="J32" s="673">
        <f>compofiinc!AS24</f>
        <v>5.7968718562550571E-2</v>
      </c>
      <c r="K32" s="114">
        <f>compofiinc!AT24</f>
        <v>1.4675471418037439E-2</v>
      </c>
      <c r="L32" s="114">
        <f>compofiinc!AU24</f>
        <v>8.6208403833000647E-3</v>
      </c>
      <c r="M32" s="114">
        <f>compofiinc!AV24</f>
        <v>2.6681599397975382E-2</v>
      </c>
      <c r="N32" s="114">
        <f>compofiinc!AW24</f>
        <v>4.2837476673209416E-3</v>
      </c>
      <c r="O32" s="114">
        <f>compofiinc!AX24</f>
        <v>3.7071060704624635E-3</v>
      </c>
      <c r="P32" s="685">
        <f>compofiinc!AY24</f>
        <v>2.187947926957198E-2</v>
      </c>
      <c r="Q32" s="673">
        <f>compofiinc!AZ24</f>
        <v>1.9463370851066041E-2</v>
      </c>
      <c r="R32" s="114">
        <f>compofiinc!BA24</f>
        <v>2.772267398326052E-3</v>
      </c>
      <c r="S32" s="114">
        <f>compofiinc!BB24</f>
        <v>2.2225512767325797E-3</v>
      </c>
      <c r="T32" s="114">
        <f>compofiinc!BC24</f>
        <v>1.260618146398108E-2</v>
      </c>
      <c r="U32" s="114">
        <f>compofiinc!BD24</f>
        <v>1.0075201685081118E-3</v>
      </c>
      <c r="V32" s="154">
        <f>compofiinc!BE24</f>
        <v>8.5494036070239167E-4</v>
      </c>
      <c r="X32" s="597">
        <f t="shared" si="0"/>
        <v>-1.2250073245199944E-7</v>
      </c>
      <c r="Y32" s="597">
        <f t="shared" si="1"/>
        <v>-4.6374545719599786E-8</v>
      </c>
      <c r="Z32" s="597">
        <f t="shared" si="2"/>
        <v>-8.9817184172860838E-8</v>
      </c>
    </row>
    <row r="33" spans="1:26" x14ac:dyDescent="0.2">
      <c r="A33" s="115">
        <v>1936</v>
      </c>
      <c r="B33" s="648">
        <f>compofiinc!AK25</f>
        <v>0.148582650333416</v>
      </c>
      <c r="C33" s="656">
        <f>compofiinc!AL25</f>
        <v>0.13369131687862881</v>
      </c>
      <c r="D33" s="503">
        <f>compofiinc!AM25</f>
        <v>4.1055822428193195E-2</v>
      </c>
      <c r="E33" s="503">
        <f>compofiinc!AN25</f>
        <v>2.3558913313238217E-2</v>
      </c>
      <c r="F33" s="503">
        <f>compofiinc!AO25</f>
        <v>5.3179528475899393E-2</v>
      </c>
      <c r="G33" s="503">
        <f>compofiinc!AP25</f>
        <v>7.2472272936788791E-3</v>
      </c>
      <c r="H33" s="503">
        <f>compofiinc!AQ25</f>
        <v>8.649908158025809E-3</v>
      </c>
      <c r="I33" s="667">
        <f>compofiinc!AR25</f>
        <v>7.5652325543874785E-2</v>
      </c>
      <c r="J33" s="673">
        <f>compofiinc!AS25</f>
        <v>6.6874494164752774E-2</v>
      </c>
      <c r="K33" s="114">
        <f>compofiinc!AT25</f>
        <v>1.4111310617000746E-2</v>
      </c>
      <c r="L33" s="114">
        <f>compofiinc!AU25</f>
        <v>9.7127957530086084E-3</v>
      </c>
      <c r="M33" s="114">
        <f>compofiinc!AV25</f>
        <v>3.5762371015411985E-2</v>
      </c>
      <c r="N33" s="114">
        <f>compofiinc!AW25</f>
        <v>3.2694883907007722E-3</v>
      </c>
      <c r="O33" s="114">
        <f>compofiinc!AX25</f>
        <v>4.0186033423250354E-3</v>
      </c>
      <c r="P33" s="685">
        <f>compofiinc!AY25</f>
        <v>2.5369178210276941E-2</v>
      </c>
      <c r="Q33" s="673">
        <f>compofiinc!AZ25</f>
        <v>2.234125970521314E-2</v>
      </c>
      <c r="R33" s="114">
        <f>compofiinc!BA25</f>
        <v>2.4104010917728605E-3</v>
      </c>
      <c r="S33" s="114">
        <f>compofiinc!BB25</f>
        <v>2.526243519119219E-3</v>
      </c>
      <c r="T33" s="114">
        <f>compofiinc!BC25</f>
        <v>1.5702100200984302E-2</v>
      </c>
      <c r="U33" s="114">
        <f>compofiinc!BD25</f>
        <v>7.6127757244463128E-4</v>
      </c>
      <c r="V33" s="154">
        <f>compofiinc!BE25</f>
        <v>9.4126710829489039E-4</v>
      </c>
      <c r="X33" s="597">
        <f t="shared" si="0"/>
        <v>-8.2790406676080952E-8</v>
      </c>
      <c r="Y33" s="597">
        <f t="shared" si="1"/>
        <v>-7.4953694373554314E-8</v>
      </c>
      <c r="Z33" s="597">
        <f t="shared" si="2"/>
        <v>-2.9787402760746498E-8</v>
      </c>
    </row>
    <row r="34" spans="1:26" x14ac:dyDescent="0.2">
      <c r="A34" s="115">
        <v>1937</v>
      </c>
      <c r="B34" s="648">
        <f>compofiinc!AK26</f>
        <v>0.1302364848807577</v>
      </c>
      <c r="C34" s="656">
        <f>compofiinc!AL26</f>
        <v>0.12415189081359169</v>
      </c>
      <c r="D34" s="503">
        <f>compofiinc!AM26</f>
        <v>3.9309162070343566E-2</v>
      </c>
      <c r="E34" s="503">
        <f>compofiinc!AN26</f>
        <v>2.0804647372049088E-2</v>
      </c>
      <c r="F34" s="503">
        <f>compofiinc!AO26</f>
        <v>4.9785274686900069E-2</v>
      </c>
      <c r="G34" s="503">
        <f>compofiinc!AP26</f>
        <v>6.1648498099140595E-3</v>
      </c>
      <c r="H34" s="503">
        <f>compofiinc!AQ26</f>
        <v>8.0877576764661809E-3</v>
      </c>
      <c r="I34" s="667">
        <f>compofiinc!AR26</f>
        <v>6.4944611660107621E-2</v>
      </c>
      <c r="J34" s="673">
        <f>compofiinc!AS26</f>
        <v>6.1611817866289852E-2</v>
      </c>
      <c r="K34" s="114">
        <f>compofiinc!AT26</f>
        <v>1.3923611927394081E-2</v>
      </c>
      <c r="L34" s="114">
        <f>compofiinc!AU26</f>
        <v>7.6989549608679373E-3</v>
      </c>
      <c r="M34" s="114">
        <f>compofiinc!AV26</f>
        <v>3.3455491381966268E-2</v>
      </c>
      <c r="N34" s="114">
        <f>compofiinc!AW26</f>
        <v>2.7322940484478791E-3</v>
      </c>
      <c r="O34" s="114">
        <f>compofiinc!AX26</f>
        <v>3.8013037757887815E-3</v>
      </c>
      <c r="P34" s="685">
        <f>compofiinc!AY26</f>
        <v>2.174382143155763E-2</v>
      </c>
      <c r="Q34" s="673">
        <f>compofiinc!AZ26</f>
        <v>2.0155380578081701E-2</v>
      </c>
      <c r="R34" s="114">
        <f>compofiinc!BA26</f>
        <v>2.5123087429093525E-3</v>
      </c>
      <c r="S34" s="114">
        <f>compofiinc!BB26</f>
        <v>1.450546891793879E-3</v>
      </c>
      <c r="T34" s="114">
        <f>compofiinc!BC26</f>
        <v>1.4620702497437511E-2</v>
      </c>
      <c r="U34" s="114">
        <f>compofiinc!BD26</f>
        <v>6.3494186376399856E-4</v>
      </c>
      <c r="V34" s="154">
        <f>compofiinc!BE26</f>
        <v>9.3680957545399927E-4</v>
      </c>
      <c r="X34" s="597">
        <f t="shared" si="0"/>
        <v>1.9919791873108939E-7</v>
      </c>
      <c r="Y34" s="597">
        <f t="shared" si="1"/>
        <v>1.6177182490762984E-7</v>
      </c>
      <c r="Z34" s="597">
        <f t="shared" si="2"/>
        <v>7.1006722960438237E-8</v>
      </c>
    </row>
    <row r="35" spans="1:26" x14ac:dyDescent="0.2">
      <c r="A35" s="115">
        <v>1938</v>
      </c>
      <c r="B35" s="648">
        <f>compofiinc!AK27</f>
        <v>0.11775878298539791</v>
      </c>
      <c r="C35" s="656">
        <f>compofiinc!AL27</f>
        <v>0.10816366723209651</v>
      </c>
      <c r="D35" s="503">
        <f>compofiinc!AM27</f>
        <v>4.1024810047019536E-2</v>
      </c>
      <c r="E35" s="503">
        <f>compofiinc!AN27</f>
        <v>2.0561436879500117E-2</v>
      </c>
      <c r="F35" s="503">
        <f>compofiinc!AO27</f>
        <v>3.3913798512673107E-2</v>
      </c>
      <c r="G35" s="503">
        <f>compofiinc!AP27</f>
        <v>5.7535592900658673E-3</v>
      </c>
      <c r="H35" s="503">
        <f>compofiinc!AQ27</f>
        <v>6.9100625028378848E-3</v>
      </c>
      <c r="I35" s="667">
        <f>compofiinc!AR27</f>
        <v>5.883863074939498E-2</v>
      </c>
      <c r="J35" s="673">
        <f>compofiinc!AS27</f>
        <v>5.1557203044317462E-2</v>
      </c>
      <c r="K35" s="114">
        <f>compofiinc!AT27</f>
        <v>1.5140019179512699E-2</v>
      </c>
      <c r="L35" s="114">
        <f>compofiinc!AU27</f>
        <v>8.0419279266755652E-3</v>
      </c>
      <c r="M35" s="114">
        <f>compofiinc!AV27</f>
        <v>2.281232047382695E-2</v>
      </c>
      <c r="N35" s="114">
        <f>compofiinc!AW27</f>
        <v>2.4931330255315936E-3</v>
      </c>
      <c r="O35" s="114">
        <f>compofiinc!AX27</f>
        <v>3.0698024387706582E-3</v>
      </c>
      <c r="P35" s="685">
        <f>compofiinc!AY27</f>
        <v>2.1945121575450068E-2</v>
      </c>
      <c r="Q35" s="673">
        <f>compofiinc!AZ27</f>
        <v>1.666463026152246E-2</v>
      </c>
      <c r="R35" s="114">
        <f>compofiinc!BA27</f>
        <v>3.1567412004765765E-3</v>
      </c>
      <c r="S35" s="114">
        <f>compofiinc!BB27</f>
        <v>1.5767717816468241E-3</v>
      </c>
      <c r="T35" s="114">
        <f>compofiinc!BC27</f>
        <v>1.0606386406932967E-2</v>
      </c>
      <c r="U35" s="114">
        <f>compofiinc!BD27</f>
        <v>5.6538063295258009E-4</v>
      </c>
      <c r="V35" s="154">
        <f>compofiinc!BE27</f>
        <v>7.5935023951351102E-4</v>
      </c>
      <c r="X35" s="597">
        <f t="shared" si="0"/>
        <v>0</v>
      </c>
      <c r="Y35" s="597">
        <f t="shared" si="1"/>
        <v>-7.8062556418956319E-18</v>
      </c>
      <c r="Z35" s="597">
        <f t="shared" si="2"/>
        <v>0</v>
      </c>
    </row>
    <row r="36" spans="1:26" x14ac:dyDescent="0.2">
      <c r="A36" s="117">
        <v>1939</v>
      </c>
      <c r="B36" s="651">
        <f>compofiinc!AK28</f>
        <v>0.120577644293693</v>
      </c>
      <c r="C36" s="658">
        <f>compofiinc!AL28</f>
        <v>0.11365322329433999</v>
      </c>
      <c r="D36" s="505">
        <f>compofiinc!AM28</f>
        <v>3.9869084129815886E-2</v>
      </c>
      <c r="E36" s="505">
        <f>compofiinc!AN28</f>
        <v>2.2542156608548074E-2</v>
      </c>
      <c r="F36" s="505">
        <f>compofiinc!AO28</f>
        <v>3.8392682419876721E-2</v>
      </c>
      <c r="G36" s="505">
        <f>compofiinc!AP28</f>
        <v>5.5551723689925558E-3</v>
      </c>
      <c r="H36" s="505">
        <f>compofiinc!AQ28</f>
        <v>7.294127767106761E-3</v>
      </c>
      <c r="I36" s="668">
        <f>compofiinc!AR28</f>
        <v>5.8716316119173086E-2</v>
      </c>
      <c r="J36" s="674">
        <f>compofiinc!AS28</f>
        <v>5.450964992549627E-2</v>
      </c>
      <c r="K36" s="116">
        <f>compofiinc!AT28</f>
        <v>1.4467107527289297E-2</v>
      </c>
      <c r="L36" s="116">
        <f>compofiinc!AU28</f>
        <v>8.3025466217032939E-3</v>
      </c>
      <c r="M36" s="116">
        <f>compofiinc!AV28</f>
        <v>2.599419592617434E-2</v>
      </c>
      <c r="N36" s="116">
        <f>compofiinc!AW28</f>
        <v>2.4044345030002183E-3</v>
      </c>
      <c r="O36" s="116">
        <f>compofiinc!AX28</f>
        <v>3.341365347329114E-3</v>
      </c>
      <c r="P36" s="686">
        <f>compofiinc!AY28</f>
        <v>1.9634411446568061E-2</v>
      </c>
      <c r="Q36" s="674">
        <f>compofiinc!AZ28</f>
        <v>1.7412602984471628E-2</v>
      </c>
      <c r="R36" s="116">
        <f>compofiinc!BA28</f>
        <v>2.8406123963573265E-3</v>
      </c>
      <c r="S36" s="116">
        <f>compofiinc!BB28</f>
        <v>1.4083617425315175E-3</v>
      </c>
      <c r="T36" s="116">
        <f>compofiinc!BC28</f>
        <v>1.1811046523877083E-2</v>
      </c>
      <c r="U36" s="116">
        <f>compofiinc!BD28</f>
        <v>5.323891709496986E-4</v>
      </c>
      <c r="V36" s="156">
        <f>compofiinc!BE28</f>
        <v>8.2019315075600489E-4</v>
      </c>
      <c r="X36" s="597">
        <f t="shared" si="0"/>
        <v>0</v>
      </c>
      <c r="Y36" s="597">
        <f t="shared" si="1"/>
        <v>8.6736173798840355E-18</v>
      </c>
      <c r="Z36" s="597">
        <f t="shared" si="2"/>
        <v>-1.7347234759768071E-18</v>
      </c>
    </row>
    <row r="37" spans="1:26" x14ac:dyDescent="0.2">
      <c r="A37" s="115">
        <v>1940</v>
      </c>
      <c r="B37" s="648">
        <f>compofiinc!AK29</f>
        <v>0.12333319044421859</v>
      </c>
      <c r="C37" s="656">
        <f>compofiinc!AL29</f>
        <v>0.11661304145489529</v>
      </c>
      <c r="D37" s="503">
        <f>compofiinc!AM29</f>
        <v>4.1241627237432923E-2</v>
      </c>
      <c r="E37" s="503">
        <f>compofiinc!AN29</f>
        <v>2.4524154995382894E-2</v>
      </c>
      <c r="F37" s="503">
        <f>compofiinc!AO29</f>
        <v>3.8690006331244212E-2</v>
      </c>
      <c r="G37" s="503">
        <f>compofiinc!AP29</f>
        <v>4.8684953772519662E-3</v>
      </c>
      <c r="H37" s="503">
        <f>compofiinc!AQ29</f>
        <v>7.2887575135832999E-3</v>
      </c>
      <c r="I37" s="667">
        <f>compofiinc!AR29</f>
        <v>6.0051766194718165E-2</v>
      </c>
      <c r="J37" s="673">
        <f>compofiinc!AS29</f>
        <v>5.573196208091187E-2</v>
      </c>
      <c r="K37" s="114">
        <f>compofiinc!AT29</f>
        <v>1.5148561239237813E-2</v>
      </c>
      <c r="L37" s="114">
        <f>compofiinc!AU29</f>
        <v>9.1810645915827074E-3</v>
      </c>
      <c r="M37" s="114">
        <f>compofiinc!AV29</f>
        <v>2.598730452261935E-2</v>
      </c>
      <c r="N37" s="114">
        <f>compofiinc!AW29</f>
        <v>2.0865959654742181E-3</v>
      </c>
      <c r="O37" s="114">
        <f>compofiinc!AX29</f>
        <v>3.3284357619977746E-3</v>
      </c>
      <c r="P37" s="685">
        <f>compofiinc!AY29</f>
        <v>2.0436137401820011E-2</v>
      </c>
      <c r="Q37" s="673">
        <f>compofiinc!AZ29</f>
        <v>1.7740378459074349E-2</v>
      </c>
      <c r="R37" s="114">
        <f>compofiinc!BA29</f>
        <v>2.8933118767665287E-3</v>
      </c>
      <c r="S37" s="114">
        <f>compofiinc!BB29</f>
        <v>1.6760179006246553E-3</v>
      </c>
      <c r="T37" s="114">
        <f>compofiinc!BC29</f>
        <v>1.1864596981750023E-2</v>
      </c>
      <c r="U37" s="114">
        <f>compofiinc!BD29</f>
        <v>4.8638180383007908E-4</v>
      </c>
      <c r="V37" s="154">
        <f>compofiinc!BE29</f>
        <v>8.2006989610306218E-4</v>
      </c>
      <c r="X37" s="597">
        <f t="shared" si="0"/>
        <v>0</v>
      </c>
      <c r="Y37" s="597">
        <f t="shared" si="1"/>
        <v>3.903127820947816E-18</v>
      </c>
      <c r="Z37" s="597">
        <f t="shared" si="2"/>
        <v>1.6263032587282567E-18</v>
      </c>
    </row>
    <row r="38" spans="1:26" x14ac:dyDescent="0.2">
      <c r="A38" s="115">
        <v>1941</v>
      </c>
      <c r="B38" s="648">
        <f>compofiinc!AK30</f>
        <v>0.11861890585392031</v>
      </c>
      <c r="C38" s="656">
        <f>compofiinc!AL30</f>
        <v>0.11148372327385819</v>
      </c>
      <c r="D38" s="503">
        <f>compofiinc!AM30</f>
        <v>3.9260844412010346E-2</v>
      </c>
      <c r="E38" s="503">
        <f>compofiinc!AN30</f>
        <v>3.1320648366004379E-2</v>
      </c>
      <c r="F38" s="503">
        <f>compofiinc!AO30</f>
        <v>3.1520523315542011E-2</v>
      </c>
      <c r="G38" s="503">
        <f>compofiinc!AP30</f>
        <v>3.4807514259319384E-3</v>
      </c>
      <c r="H38" s="503">
        <f>compofiinc!AQ30</f>
        <v>5.9009557543695211E-3</v>
      </c>
      <c r="I38" s="667">
        <f>compofiinc!AR30</f>
        <v>5.8065009852960155E-2</v>
      </c>
      <c r="J38" s="673">
        <f>compofiinc!AS30</f>
        <v>5.2893892210692288E-2</v>
      </c>
      <c r="K38" s="114">
        <f>compofiinc!AT30</f>
        <v>1.4797069993849752E-2</v>
      </c>
      <c r="L38" s="114">
        <f>compofiinc!AU30</f>
        <v>1.3282878042748933E-2</v>
      </c>
      <c r="M38" s="114">
        <f>compofiinc!AV30</f>
        <v>2.067873641794421E-2</v>
      </c>
      <c r="N38" s="114">
        <f>compofiinc!AW30</f>
        <v>1.454931113572186E-3</v>
      </c>
      <c r="O38" s="114">
        <f>compofiinc!AX30</f>
        <v>2.6802766425772094E-3</v>
      </c>
      <c r="P38" s="685">
        <f>compofiinc!AY30</f>
        <v>1.9771783137308981E-2</v>
      </c>
      <c r="Q38" s="673">
        <f>compofiinc!AZ30</f>
        <v>1.6290480751623121E-2</v>
      </c>
      <c r="R38" s="114">
        <f>compofiinc!BA30</f>
        <v>2.7296358269029569E-3</v>
      </c>
      <c r="S38" s="114">
        <f>compofiinc!BB30</f>
        <v>3.1655654461696168E-3</v>
      </c>
      <c r="T38" s="114">
        <f>compofiinc!BC30</f>
        <v>9.3475844242860862E-3</v>
      </c>
      <c r="U38" s="114">
        <f>compofiinc!BD30</f>
        <v>3.5723000250436048E-4</v>
      </c>
      <c r="V38" s="154">
        <f>compofiinc!BE30</f>
        <v>6.9046505176009992E-4</v>
      </c>
      <c r="X38" s="597">
        <f t="shared" si="0"/>
        <v>0</v>
      </c>
      <c r="Y38" s="597">
        <f t="shared" si="1"/>
        <v>-7.3725747729014302E-18</v>
      </c>
      <c r="Z38" s="597">
        <f t="shared" si="2"/>
        <v>0</v>
      </c>
    </row>
    <row r="39" spans="1:26" x14ac:dyDescent="0.2">
      <c r="A39" s="115">
        <v>1942</v>
      </c>
      <c r="B39" s="648">
        <f>compofiinc!AK31</f>
        <v>0.1006676677260311</v>
      </c>
      <c r="C39" s="656">
        <f>compofiinc!AL31</f>
        <v>9.5950203764281386E-2</v>
      </c>
      <c r="D39" s="503">
        <f>compofiinc!AM31</f>
        <v>3.1379338310709722E-2</v>
      </c>
      <c r="E39" s="503">
        <f>compofiinc!AN31</f>
        <v>3.6498684997629455E-2</v>
      </c>
      <c r="F39" s="503">
        <f>compofiinc!AO31</f>
        <v>2.0981412684266541E-2</v>
      </c>
      <c r="G39" s="503">
        <f>compofiinc!AP31</f>
        <v>2.6679609431264381E-3</v>
      </c>
      <c r="H39" s="503">
        <f>compofiinc!AQ31</f>
        <v>4.4228068285492418E-3</v>
      </c>
      <c r="I39" s="667">
        <f>compofiinc!AR31</f>
        <v>4.8115929755329689E-2</v>
      </c>
      <c r="J39" s="673">
        <f>compofiinc!AS31</f>
        <v>4.4770738727901757E-2</v>
      </c>
      <c r="K39" s="114">
        <f>compofiinc!AT31</f>
        <v>1.1316080214467722E-2</v>
      </c>
      <c r="L39" s="114">
        <f>compofiinc!AU31</f>
        <v>1.7627939815717079E-2</v>
      </c>
      <c r="M39" s="114">
        <f>compofiinc!AV31</f>
        <v>1.2875481888861737E-2</v>
      </c>
      <c r="N39" s="114">
        <f>compofiinc!AW31</f>
        <v>1.0895661287311155E-3</v>
      </c>
      <c r="O39" s="114">
        <f>compofiinc!AX31</f>
        <v>1.8616706801241056E-3</v>
      </c>
      <c r="P39" s="685">
        <f>compofiinc!AY31</f>
        <v>1.545771434556425E-2</v>
      </c>
      <c r="Q39" s="673">
        <f>compofiinc!AZ31</f>
        <v>1.321699092374343E-2</v>
      </c>
      <c r="R39" s="114">
        <f>compofiinc!BA31</f>
        <v>1.7541987910805277E-3</v>
      </c>
      <c r="S39" s="114">
        <f>compofiinc!BB31</f>
        <v>5.5961101707885062E-3</v>
      </c>
      <c r="T39" s="114">
        <f>compofiinc!BC31</f>
        <v>5.1929977996823954E-3</v>
      </c>
      <c r="U39" s="114">
        <f>compofiinc!BD31</f>
        <v>2.4510448526290077E-4</v>
      </c>
      <c r="V39" s="154">
        <f>compofiinc!BE31</f>
        <v>4.2857967692909948E-4</v>
      </c>
      <c r="X39" s="597">
        <f t="shared" si="0"/>
        <v>-1.8214596497756474E-17</v>
      </c>
      <c r="Y39" s="597">
        <f t="shared" si="1"/>
        <v>0</v>
      </c>
      <c r="Z39" s="597">
        <f t="shared" si="2"/>
        <v>8.1315162936412833E-19</v>
      </c>
    </row>
    <row r="40" spans="1:26" x14ac:dyDescent="0.2">
      <c r="A40" s="115">
        <v>1943</v>
      </c>
      <c r="B40" s="648">
        <f>compofiinc!AK32</f>
        <v>9.1478280557804131E-2</v>
      </c>
      <c r="C40" s="656">
        <f>compofiinc!AL32</f>
        <v>8.4288619326815792E-2</v>
      </c>
      <c r="D40" s="503">
        <f>compofiinc!AM32</f>
        <v>2.3045750160042712E-2</v>
      </c>
      <c r="E40" s="503">
        <f>compofiinc!AN32</f>
        <v>3.9606095256763493E-2</v>
      </c>
      <c r="F40" s="503">
        <f>compofiinc!AO32</f>
        <v>1.6215238610639754E-2</v>
      </c>
      <c r="G40" s="503">
        <f>compofiinc!AP32</f>
        <v>2.1422038142379428E-3</v>
      </c>
      <c r="H40" s="503">
        <f>compofiinc!AQ32</f>
        <v>3.2793314851318951E-3</v>
      </c>
      <c r="I40" s="667">
        <f>compofiinc!AR32</f>
        <v>4.2628729222402739E-2</v>
      </c>
      <c r="J40" s="673">
        <f>compofiinc!AS32</f>
        <v>3.7832686913105353E-2</v>
      </c>
      <c r="K40" s="114">
        <f>compofiinc!AT32</f>
        <v>8.0224611319737044E-3</v>
      </c>
      <c r="L40" s="114">
        <f>compofiinc!AU32</f>
        <v>1.7692887375161555E-2</v>
      </c>
      <c r="M40" s="114">
        <f>compofiinc!AV32</f>
        <v>9.8121252747570744E-3</v>
      </c>
      <c r="N40" s="114">
        <f>compofiinc!AW32</f>
        <v>9.1205204506016014E-4</v>
      </c>
      <c r="O40" s="114">
        <f>compofiinc!AX32</f>
        <v>1.3931610861528583E-3</v>
      </c>
      <c r="P40" s="685">
        <f>compofiinc!AY32</f>
        <v>1.235124813437332E-2</v>
      </c>
      <c r="Q40" s="673">
        <f>compofiinc!AZ32</f>
        <v>9.7267087256462537E-3</v>
      </c>
      <c r="R40" s="114">
        <f>compofiinc!BA32</f>
        <v>1.1180990558387455E-3</v>
      </c>
      <c r="S40" s="114">
        <f>compofiinc!BB32</f>
        <v>4.35400495269653E-3</v>
      </c>
      <c r="T40" s="114">
        <f>compofiinc!BC32</f>
        <v>3.7299546187054733E-3</v>
      </c>
      <c r="U40" s="114">
        <f>compofiinc!BD32</f>
        <v>2.22108306213417E-4</v>
      </c>
      <c r="V40" s="154">
        <f>compofiinc!BE32</f>
        <v>3.0254179219208832E-4</v>
      </c>
      <c r="X40" s="597">
        <f t="shared" si="0"/>
        <v>-5.2041704279304213E-18</v>
      </c>
      <c r="Y40" s="597">
        <f t="shared" si="1"/>
        <v>0</v>
      </c>
      <c r="Z40" s="597">
        <f t="shared" si="2"/>
        <v>-8.6736173798840355E-19</v>
      </c>
    </row>
    <row r="41" spans="1:26" x14ac:dyDescent="0.2">
      <c r="A41" s="115">
        <v>1944</v>
      </c>
      <c r="B41" s="648">
        <f>compofiinc!AK33</f>
        <v>8.2574939328391106E-2</v>
      </c>
      <c r="C41" s="656">
        <f>compofiinc!AL33</f>
        <v>7.6036185090145494E-2</v>
      </c>
      <c r="D41" s="503">
        <f>compofiinc!AM33</f>
        <v>2.1382396830490952E-2</v>
      </c>
      <c r="E41" s="503">
        <f>compofiinc!AN33</f>
        <v>3.5633852791854215E-2</v>
      </c>
      <c r="F41" s="503">
        <f>compofiinc!AO33</f>
        <v>1.3927384896776258E-2</v>
      </c>
      <c r="G41" s="503">
        <f>compofiinc!AP33</f>
        <v>1.8930569871013986E-3</v>
      </c>
      <c r="H41" s="503">
        <f>compofiinc!AQ33</f>
        <v>3.1956901031167258E-3</v>
      </c>
      <c r="I41" s="667">
        <f>compofiinc!AR33</f>
        <v>3.7556085801448078E-2</v>
      </c>
      <c r="J41" s="673">
        <f>compofiinc!AS33</f>
        <v>3.3274228934788347E-2</v>
      </c>
      <c r="K41" s="114">
        <f>compofiinc!AT33</f>
        <v>7.3479458028667408E-3</v>
      </c>
      <c r="L41" s="114">
        <f>compofiinc!AU33</f>
        <v>1.5196877911033503E-2</v>
      </c>
      <c r="M41" s="114">
        <f>compofiinc!AV33</f>
        <v>8.5509587339990135E-3</v>
      </c>
      <c r="N41" s="114">
        <f>compofiinc!AW33</f>
        <v>8.2578598867070021E-4</v>
      </c>
      <c r="O41" s="114">
        <f>compofiinc!AX33</f>
        <v>1.348876216850704E-3</v>
      </c>
      <c r="P41" s="685">
        <f>compofiinc!AY33</f>
        <v>1.1642370843730741E-2</v>
      </c>
      <c r="Q41" s="673">
        <f>compofiinc!AZ33</f>
        <v>9.240911360951223E-3</v>
      </c>
      <c r="R41" s="114">
        <f>compofiinc!BA33</f>
        <v>1.1562751788536587E-3</v>
      </c>
      <c r="S41" s="114">
        <f>compofiinc!BB33</f>
        <v>3.6571605824864094E-3</v>
      </c>
      <c r="T41" s="114">
        <f>compofiinc!BC33</f>
        <v>3.8625483598469595E-3</v>
      </c>
      <c r="U41" s="114">
        <f>compofiinc!BD33</f>
        <v>2.3010773567420402E-4</v>
      </c>
      <c r="V41" s="154">
        <f>compofiinc!BE33</f>
        <v>3.3278209010446447E-4</v>
      </c>
      <c r="X41" s="597">
        <f t="shared" si="0"/>
        <v>3.8034808059451107E-6</v>
      </c>
      <c r="Y41" s="597">
        <f t="shared" si="1"/>
        <v>3.7842813676860435E-6</v>
      </c>
      <c r="Z41" s="597">
        <f t="shared" si="2"/>
        <v>2.0374139855263416E-6</v>
      </c>
    </row>
    <row r="42" spans="1:26" x14ac:dyDescent="0.2">
      <c r="A42" s="115">
        <v>1945</v>
      </c>
      <c r="B42" s="648">
        <f>compofiinc!AK34</f>
        <v>9.138062880728734E-2</v>
      </c>
      <c r="C42" s="656">
        <f>compofiinc!AL34</f>
        <v>7.8688286470742441E-2</v>
      </c>
      <c r="D42" s="503">
        <f>compofiinc!AM34</f>
        <v>2.1527361845585583E-2</v>
      </c>
      <c r="E42" s="503">
        <f>compofiinc!AN34</f>
        <v>3.792639749039519E-2</v>
      </c>
      <c r="F42" s="503">
        <f>compofiinc!AO34</f>
        <v>1.3889149997354418E-2</v>
      </c>
      <c r="G42" s="503">
        <f>compofiinc!AP34</f>
        <v>2.0115989210173291E-3</v>
      </c>
      <c r="H42" s="503">
        <f>compofiinc!AQ34</f>
        <v>3.3336982206141363E-3</v>
      </c>
      <c r="I42" s="667">
        <f>compofiinc!AR34</f>
        <v>4.1591811045259677E-2</v>
      </c>
      <c r="J42" s="673">
        <f>compofiinc!AS34</f>
        <v>3.3188697173565498E-2</v>
      </c>
      <c r="K42" s="114">
        <f>compofiinc!AT34</f>
        <v>7.2294280809243302E-3</v>
      </c>
      <c r="L42" s="114">
        <f>compofiinc!AU34</f>
        <v>1.5119972062916714E-2</v>
      </c>
      <c r="M42" s="114">
        <f>compofiinc!AV34</f>
        <v>8.5321251775116718E-3</v>
      </c>
      <c r="N42" s="114">
        <f>compofiinc!AW34</f>
        <v>9.1081869041834758E-4</v>
      </c>
      <c r="O42" s="114">
        <f>compofiinc!AX34</f>
        <v>1.3964946095004445E-3</v>
      </c>
      <c r="P42" s="685">
        <f>compofiinc!AY34</f>
        <v>1.2633914667333801E-2</v>
      </c>
      <c r="Q42" s="673">
        <f>compofiinc!AZ34</f>
        <v>8.4491417334779453E-3</v>
      </c>
      <c r="R42" s="114">
        <f>compofiinc!BA34</f>
        <v>1.1303306689142687E-3</v>
      </c>
      <c r="S42" s="114">
        <f>compofiinc!BB34</f>
        <v>2.9613110746918468E-3</v>
      </c>
      <c r="T42" s="114">
        <f>compofiinc!BC34</f>
        <v>3.7619910582080921E-3</v>
      </c>
      <c r="U42" s="114">
        <f>compofiinc!BD34</f>
        <v>2.624662364991396E-4</v>
      </c>
      <c r="V42" s="154">
        <f>compofiinc!BE34</f>
        <v>3.330552889860049E-4</v>
      </c>
      <c r="X42" s="597">
        <f t="shared" si="0"/>
        <v>7.9995775785230566E-8</v>
      </c>
      <c r="Y42" s="597">
        <f t="shared" si="1"/>
        <v>-1.4144770600892781E-7</v>
      </c>
      <c r="Z42" s="597">
        <f t="shared" si="2"/>
        <v>-1.2593821406353071E-8</v>
      </c>
    </row>
    <row r="43" spans="1:26" x14ac:dyDescent="0.2">
      <c r="A43" s="115">
        <v>1946</v>
      </c>
      <c r="B43" s="648">
        <f>compofiinc!AK35</f>
        <v>9.612431985405244E-2</v>
      </c>
      <c r="C43" s="656">
        <f>compofiinc!AL35</f>
        <v>8.2807493281650546E-2</v>
      </c>
      <c r="D43" s="503">
        <f>compofiinc!AM35</f>
        <v>2.422549003327169E-2</v>
      </c>
      <c r="E43" s="503">
        <f>compofiinc!AN35</f>
        <v>3.6530883444546421E-2</v>
      </c>
      <c r="F43" s="503">
        <f>compofiinc!AO35</f>
        <v>1.6391786657240871E-2</v>
      </c>
      <c r="G43" s="503">
        <f>compofiinc!AP35</f>
        <v>2.0888131526550658E-3</v>
      </c>
      <c r="H43" s="503">
        <f>compofiinc!AQ35</f>
        <v>3.5724505941068978E-3</v>
      </c>
      <c r="I43" s="667">
        <f>compofiinc!AR35</f>
        <v>4.391740338619992E-2</v>
      </c>
      <c r="J43" s="673">
        <f>compofiinc!AS35</f>
        <v>3.4321167613422653E-2</v>
      </c>
      <c r="K43" s="114">
        <f>compofiinc!AT35</f>
        <v>8.2012306373454302E-3</v>
      </c>
      <c r="L43" s="114">
        <f>compofiinc!AU35</f>
        <v>1.3289087335125018E-2</v>
      </c>
      <c r="M43" s="114">
        <f>compofiinc!AV35</f>
        <v>1.0279484502372311E-2</v>
      </c>
      <c r="N43" s="114">
        <f>compofiinc!AW35</f>
        <v>9.8945680708589626E-4</v>
      </c>
      <c r="O43" s="114">
        <f>compofiinc!AX35</f>
        <v>1.5588535265488117E-3</v>
      </c>
      <c r="P43" s="685">
        <f>compofiinc!AY35</f>
        <v>1.47283742297185E-2</v>
      </c>
      <c r="Q43" s="673">
        <f>compofiinc!AZ35</f>
        <v>9.1638256707099307E-3</v>
      </c>
      <c r="R43" s="114">
        <f>compofiinc!BA35</f>
        <v>1.3834859038225999E-3</v>
      </c>
      <c r="S43" s="114">
        <f>compofiinc!BB35</f>
        <v>2.2367354274018384E-3</v>
      </c>
      <c r="T43" s="114">
        <f>compofiinc!BC35</f>
        <v>4.8090028805082615E-3</v>
      </c>
      <c r="U43" s="114">
        <f>compofiinc!BD35</f>
        <v>3.2842611273327583E-4</v>
      </c>
      <c r="V43" s="154">
        <f>compofiinc!BE35</f>
        <v>4.0676236578855447E-4</v>
      </c>
      <c r="X43" s="597">
        <f t="shared" si="0"/>
        <v>-1.9306001704027728E-6</v>
      </c>
      <c r="Y43" s="597">
        <f t="shared" si="1"/>
        <v>3.0548049451859741E-6</v>
      </c>
      <c r="Z43" s="597">
        <f t="shared" si="2"/>
        <v>-5.8701954459941834E-7</v>
      </c>
    </row>
    <row r="44" spans="1:26" x14ac:dyDescent="0.2">
      <c r="A44" s="115">
        <v>1947</v>
      </c>
      <c r="B44" s="648">
        <f>compofiinc!AK36</f>
        <v>8.6136609273865794E-2</v>
      </c>
      <c r="C44" s="656">
        <f>compofiinc!AL36</f>
        <v>7.7074987317122604E-2</v>
      </c>
      <c r="D44" s="503">
        <f>compofiinc!AM36</f>
        <v>2.4597057403910726E-2</v>
      </c>
      <c r="E44" s="503">
        <f>compofiinc!AN36</f>
        <v>2.9031765306197176E-2</v>
      </c>
      <c r="F44" s="503">
        <f>compofiinc!AO36</f>
        <v>1.7816374303463452E-2</v>
      </c>
      <c r="G44" s="503">
        <f>compofiinc!AP36</f>
        <v>1.8056196388294336E-3</v>
      </c>
      <c r="H44" s="503">
        <f>compofiinc!AQ36</f>
        <v>3.824156582118756E-3</v>
      </c>
      <c r="I44" s="667">
        <f>compofiinc!AR36</f>
        <v>3.9182105759787582E-2</v>
      </c>
      <c r="J44" s="673">
        <f>compofiinc!AS36</f>
        <v>3.2356965444957558E-2</v>
      </c>
      <c r="K44" s="114">
        <f>compofiinc!AT36</f>
        <v>8.324865416107113E-3</v>
      </c>
      <c r="L44" s="114">
        <f>compofiinc!AU36</f>
        <v>1.0002243350897682E-2</v>
      </c>
      <c r="M44" s="114">
        <f>compofiinc!AV36</f>
        <v>1.1441140576852128E-2</v>
      </c>
      <c r="N44" s="114">
        <f>compofiinc!AW36</f>
        <v>8.4553728054481345E-4</v>
      </c>
      <c r="O44" s="114">
        <f>compofiinc!AX36</f>
        <v>1.7432150899730462E-3</v>
      </c>
      <c r="P44" s="685">
        <f>compofiinc!AY36</f>
        <v>1.3035162087810491E-2</v>
      </c>
      <c r="Q44" s="673">
        <f>compofiinc!AZ36</f>
        <v>9.0289404896681663E-3</v>
      </c>
      <c r="R44" s="114">
        <f>compofiinc!BA36</f>
        <v>1.3565359601452076E-3</v>
      </c>
      <c r="S44" s="114">
        <f>compofiinc!BB36</f>
        <v>1.5428466016526171E-3</v>
      </c>
      <c r="T44" s="114">
        <f>compofiinc!BC36</f>
        <v>5.3830045140208999E-3</v>
      </c>
      <c r="U44" s="114">
        <f>compofiinc!BD36</f>
        <v>2.6964760646649543E-4</v>
      </c>
      <c r="V44" s="154">
        <f>compofiinc!BE36</f>
        <v>4.7689664783767628E-4</v>
      </c>
      <c r="X44" s="597">
        <f t="shared" si="0"/>
        <v>1.408260305634304E-8</v>
      </c>
      <c r="Y44" s="597">
        <f t="shared" si="1"/>
        <v>-3.626941722520774E-8</v>
      </c>
      <c r="Z44" s="597">
        <f t="shared" si="2"/>
        <v>9.1595452704745089E-9</v>
      </c>
    </row>
    <row r="45" spans="1:26" x14ac:dyDescent="0.2">
      <c r="A45" s="115">
        <v>1948</v>
      </c>
      <c r="B45" s="648">
        <f>compofiinc!AK37</f>
        <v>8.9003058703630997E-2</v>
      </c>
      <c r="C45" s="656">
        <f>compofiinc!AL37</f>
        <v>8.0260486391497243E-2</v>
      </c>
      <c r="D45" s="503">
        <f>compofiinc!AM37</f>
        <v>2.5989429256508635E-2</v>
      </c>
      <c r="E45" s="503">
        <f>compofiinc!AN37</f>
        <v>2.8651932486269148E-2</v>
      </c>
      <c r="F45" s="503">
        <f>compofiinc!AO37</f>
        <v>1.9631123632086099E-2</v>
      </c>
      <c r="G45" s="503">
        <f>compofiinc!AP37</f>
        <v>1.8628248622595388E-3</v>
      </c>
      <c r="H45" s="503">
        <f>compofiinc!AQ37</f>
        <v>4.1279314517303021E-3</v>
      </c>
      <c r="I45" s="667">
        <f>compofiinc!AR37</f>
        <v>4.0551428153601458E-2</v>
      </c>
      <c r="J45" s="673">
        <f>compofiinc!AS37</f>
        <v>3.4371439795543267E-2</v>
      </c>
      <c r="K45" s="114">
        <f>compofiinc!AT37</f>
        <v>8.9717123928855121E-3</v>
      </c>
      <c r="L45" s="114">
        <f>compofiinc!AU37</f>
        <v>1.0025249787066589E-2</v>
      </c>
      <c r="M45" s="114">
        <f>compofiinc!AV37</f>
        <v>1.2655240940874356E-2</v>
      </c>
      <c r="N45" s="114">
        <f>compofiinc!AW37</f>
        <v>8.4370159310870828E-4</v>
      </c>
      <c r="O45" s="114">
        <f>compofiinc!AX37</f>
        <v>1.8783515061815866E-3</v>
      </c>
      <c r="P45" s="685">
        <f>compofiinc!AY37</f>
        <v>1.305499232691632E-2</v>
      </c>
      <c r="Q45" s="673">
        <f>compofiinc!AZ37</f>
        <v>9.538511856595348E-3</v>
      </c>
      <c r="R45" s="114">
        <f>compofiinc!BA37</f>
        <v>1.4903405314573061E-3</v>
      </c>
      <c r="S45" s="114">
        <f>compofiinc!BB37</f>
        <v>1.6344769022763898E-3</v>
      </c>
      <c r="T45" s="114">
        <f>compofiinc!BC37</f>
        <v>5.6671949248423073E-3</v>
      </c>
      <c r="U45" s="114">
        <f>compofiinc!BD37</f>
        <v>2.5328361490688901E-4</v>
      </c>
      <c r="V45" s="154">
        <f>compofiinc!BE37</f>
        <v>4.9618190997618343E-4</v>
      </c>
      <c r="X45" s="597">
        <f t="shared" si="0"/>
        <v>-2.7552973564798355E-6</v>
      </c>
      <c r="Y45" s="597">
        <f t="shared" si="1"/>
        <v>-2.8164245734847628E-6</v>
      </c>
      <c r="Z45" s="597">
        <f t="shared" si="2"/>
        <v>-2.9660268637285523E-6</v>
      </c>
    </row>
    <row r="46" spans="1:26" x14ac:dyDescent="0.2">
      <c r="A46" s="115">
        <v>1949</v>
      </c>
      <c r="B46" s="648">
        <f>compofiinc!AK38</f>
        <v>8.476161781939956E-2</v>
      </c>
      <c r="C46" s="656">
        <f>compofiinc!AL38</f>
        <v>7.7700219704230369E-2</v>
      </c>
      <c r="D46" s="503">
        <f>compofiinc!AM38</f>
        <v>2.675370071189798E-2</v>
      </c>
      <c r="E46" s="503">
        <f>compofiinc!AN38</f>
        <v>2.4563264787287153E-2</v>
      </c>
      <c r="F46" s="503">
        <f>compofiinc!AO38</f>
        <v>1.9945761121999164E-2</v>
      </c>
      <c r="G46" s="503">
        <f>compofiinc!AP38</f>
        <v>2.0113727772876479E-3</v>
      </c>
      <c r="H46" s="503">
        <f>compofiinc!AQ38</f>
        <v>4.4260863478665551E-3</v>
      </c>
      <c r="I46" s="667">
        <f>compofiinc!AR38</f>
        <v>3.831369556381136E-2</v>
      </c>
      <c r="J46" s="673">
        <f>compofiinc!AS38</f>
        <v>3.3367523230614718E-2</v>
      </c>
      <c r="K46" s="114">
        <f>compofiinc!AT38</f>
        <v>9.3319898551345679E-3</v>
      </c>
      <c r="L46" s="114">
        <f>compofiinc!AU38</f>
        <v>8.2602483510944569E-3</v>
      </c>
      <c r="M46" s="114">
        <f>compofiinc!AV38</f>
        <v>1.2882950152940815E-2</v>
      </c>
      <c r="N46" s="114">
        <f>compofiinc!AW38</f>
        <v>9.0474558655145876E-4</v>
      </c>
      <c r="O46" s="114">
        <f>compofiinc!AX38</f>
        <v>1.9875287837443759E-3</v>
      </c>
      <c r="P46" s="685">
        <f>compofiinc!AY38</f>
        <v>1.242500139691882E-2</v>
      </c>
      <c r="Q46" s="673">
        <f>compofiinc!AZ38</f>
        <v>9.5443071522288512E-3</v>
      </c>
      <c r="R46" s="114">
        <f>compofiinc!BA38</f>
        <v>1.6197200345488779E-3</v>
      </c>
      <c r="S46" s="114">
        <f>compofiinc!BB38</f>
        <v>1.2934785494824832E-3</v>
      </c>
      <c r="T46" s="114">
        <f>compofiinc!BC38</f>
        <v>5.859999056339959E-3</v>
      </c>
      <c r="U46" s="114">
        <f>compofiinc!BD38</f>
        <v>2.5426689509041418E-4</v>
      </c>
      <c r="V46" s="154">
        <f>compofiinc!BE38</f>
        <v>5.167921545228204E-4</v>
      </c>
      <c r="X46" s="597">
        <f t="shared" si="0"/>
        <v>3.3957891872569979E-8</v>
      </c>
      <c r="Y46" s="597">
        <f t="shared" si="1"/>
        <v>6.050114904508283E-8</v>
      </c>
      <c r="Z46" s="597">
        <f t="shared" si="2"/>
        <v>5.0462244297337817E-8</v>
      </c>
    </row>
    <row r="47" spans="1:26" x14ac:dyDescent="0.2">
      <c r="A47" s="119">
        <v>1950</v>
      </c>
      <c r="B47" s="652">
        <f>compofiinc!AK39</f>
        <v>9.3699311987821096E-2</v>
      </c>
      <c r="C47" s="659">
        <f>compofiinc!AL39</f>
        <v>8.135335817859099E-2</v>
      </c>
      <c r="D47" s="507">
        <f>compofiinc!AM39</f>
        <v>2.6579677938156222E-2</v>
      </c>
      <c r="E47" s="507">
        <f>compofiinc!AN39</f>
        <v>2.6958719585793604E-2</v>
      </c>
      <c r="F47" s="507">
        <f>compofiinc!AO39</f>
        <v>2.1056987782540008E-2</v>
      </c>
      <c r="G47" s="507">
        <f>compofiinc!AP39</f>
        <v>2.0895295615976197E-3</v>
      </c>
      <c r="H47" s="507">
        <f>compofiinc!AQ39</f>
        <v>4.6684248240019197E-3</v>
      </c>
      <c r="I47" s="669">
        <f>compofiinc!AR39</f>
        <v>4.3904470024816018E-2</v>
      </c>
      <c r="J47" s="675">
        <f>compofiinc!AS39</f>
        <v>3.5318014264095463E-2</v>
      </c>
      <c r="K47" s="118">
        <f>compofiinc!AT39</f>
        <v>8.883929889697004E-3</v>
      </c>
      <c r="L47" s="118">
        <f>compofiinc!AU39</f>
        <v>9.4159921889165766E-3</v>
      </c>
      <c r="M47" s="118">
        <f>compofiinc!AV39</f>
        <v>1.3917826133811392E-2</v>
      </c>
      <c r="N47" s="118">
        <f>compofiinc!AW39</f>
        <v>9.4517080610728374E-4</v>
      </c>
      <c r="O47" s="118">
        <f>compofiinc!AX39</f>
        <v>2.1550611960568225E-3</v>
      </c>
      <c r="P47" s="687">
        <f>compofiinc!AY39</f>
        <v>1.219786156644893E-2</v>
      </c>
      <c r="Q47" s="675">
        <f>compofiinc!AZ39</f>
        <v>8.2690330608120536E-3</v>
      </c>
      <c r="R47" s="118">
        <f>compofiinc!BA39</f>
        <v>9.8267367407266866E-4</v>
      </c>
      <c r="S47" s="118">
        <f>compofiinc!BB39</f>
        <v>1.2405165631167389E-3</v>
      </c>
      <c r="T47" s="118">
        <f>compofiinc!BC39</f>
        <v>5.3508601421308529E-3</v>
      </c>
      <c r="U47" s="118">
        <f>compofiinc!BD39</f>
        <v>2.1745667605253799E-4</v>
      </c>
      <c r="V47" s="158">
        <f>compofiinc!BE39</f>
        <v>4.7750185875702081E-4</v>
      </c>
      <c r="X47" s="597">
        <f t="shared" si="0"/>
        <v>1.8486501616836459E-8</v>
      </c>
      <c r="Y47" s="597">
        <f t="shared" si="1"/>
        <v>3.4049506387155704E-8</v>
      </c>
      <c r="Z47" s="597">
        <f t="shared" si="2"/>
        <v>2.4146682234119955E-8</v>
      </c>
    </row>
    <row r="48" spans="1:26" x14ac:dyDescent="0.2">
      <c r="A48" s="115">
        <v>1951</v>
      </c>
      <c r="B48" s="648">
        <f>compofiinc!AK40</f>
        <v>8.5290641587032048E-2</v>
      </c>
      <c r="C48" s="656">
        <f>compofiinc!AL40</f>
        <v>7.4107190431467421E-2</v>
      </c>
      <c r="D48" s="503">
        <f>compofiinc!AM40</f>
        <v>2.5039441501144153E-2</v>
      </c>
      <c r="E48" s="503">
        <f>compofiinc!AN40</f>
        <v>2.4655961781764282E-2</v>
      </c>
      <c r="F48" s="503">
        <f>compofiinc!AO40</f>
        <v>1.8507695188293236E-2</v>
      </c>
      <c r="G48" s="503">
        <f>compofiinc!AP40</f>
        <v>1.8048329389797259E-3</v>
      </c>
      <c r="H48" s="503">
        <f>compofiinc!AQ40</f>
        <v>4.0992590212860147E-3</v>
      </c>
      <c r="I48" s="667">
        <f>compofiinc!AR40</f>
        <v>3.8904059496939557E-2</v>
      </c>
      <c r="J48" s="673">
        <f>compofiinc!AS40</f>
        <v>3.1170911251546349E-2</v>
      </c>
      <c r="K48" s="114">
        <f>compofiinc!AT40</f>
        <v>8.5233343828870298E-3</v>
      </c>
      <c r="L48" s="114">
        <f>compofiinc!AU40</f>
        <v>8.3648131895468786E-3</v>
      </c>
      <c r="M48" s="114">
        <f>compofiinc!AV40</f>
        <v>1.1699051339723454E-2</v>
      </c>
      <c r="N48" s="114">
        <f>compofiinc!AW40</f>
        <v>7.6501093835737389E-4</v>
      </c>
      <c r="O48" s="114">
        <f>compofiinc!AX40</f>
        <v>1.8187014010316073E-3</v>
      </c>
      <c r="P48" s="685">
        <f>compofiinc!AY40</f>
        <v>1.281069761121097E-2</v>
      </c>
      <c r="Q48" s="673">
        <f>compofiinc!AZ40</f>
        <v>8.6516933361116526E-3</v>
      </c>
      <c r="R48" s="114">
        <f>compofiinc!BA40</f>
        <v>1.3344619558495288E-3</v>
      </c>
      <c r="S48" s="114">
        <f>compofiinc!BB40</f>
        <v>1.3015816742762921E-3</v>
      </c>
      <c r="T48" s="114">
        <f>compofiinc!BC40</f>
        <v>5.3330047886916846E-3</v>
      </c>
      <c r="U48" s="114">
        <f>compofiinc!BD40</f>
        <v>2.0057971561405664E-4</v>
      </c>
      <c r="V48" s="154">
        <f>compofiinc!BE40</f>
        <v>4.8206520168009016E-4</v>
      </c>
      <c r="X48" s="597">
        <f t="shared" si="0"/>
        <v>1.214306433183765E-17</v>
      </c>
      <c r="Y48" s="597">
        <f t="shared" si="1"/>
        <v>6.2883726004159257E-18</v>
      </c>
      <c r="Z48" s="597">
        <f t="shared" si="2"/>
        <v>5.9631119486702744E-19</v>
      </c>
    </row>
    <row r="49" spans="1:26" x14ac:dyDescent="0.2">
      <c r="A49" s="115">
        <v>1952</v>
      </c>
      <c r="B49" s="648">
        <f>compofiinc!AK41</f>
        <v>7.7363700620921849E-2</v>
      </c>
      <c r="C49" s="656">
        <f>compofiinc!AL41</f>
        <v>6.8078052646259352E-2</v>
      </c>
      <c r="D49" s="503">
        <f>compofiinc!AM41</f>
        <v>2.3630311973181009E-2</v>
      </c>
      <c r="E49" s="503">
        <f>compofiinc!AN41</f>
        <v>2.2278590325610338E-2</v>
      </c>
      <c r="F49" s="503">
        <f>compofiinc!AO41</f>
        <v>1.6597110174367019E-2</v>
      </c>
      <c r="G49" s="503">
        <f>compofiinc!AP41</f>
        <v>1.7522743785780808E-3</v>
      </c>
      <c r="H49" s="503">
        <f>compofiinc!AQ41</f>
        <v>3.8197657945229038E-3</v>
      </c>
      <c r="I49" s="667">
        <f>compofiinc!AR41</f>
        <v>3.4281686412848157E-2</v>
      </c>
      <c r="J49" s="673">
        <f>compofiinc!AS41</f>
        <v>2.7559125464356859E-2</v>
      </c>
      <c r="K49" s="114">
        <f>compofiinc!AT41</f>
        <v>7.7464318489758113E-3</v>
      </c>
      <c r="L49" s="114">
        <f>compofiinc!AU41</f>
        <v>6.7554243483668053E-3</v>
      </c>
      <c r="M49" s="114">
        <f>compofiinc!AV41</f>
        <v>1.0602581768046689E-2</v>
      </c>
      <c r="N49" s="114">
        <f>compofiinc!AW41</f>
        <v>7.3509391004999156E-4</v>
      </c>
      <c r="O49" s="114">
        <f>compofiinc!AX41</f>
        <v>1.7195935889175659E-3</v>
      </c>
      <c r="P49" s="685">
        <f>compofiinc!AY41</f>
        <v>1.0884692794265911E-2</v>
      </c>
      <c r="Q49" s="673">
        <f>compofiinc!AZ41</f>
        <v>7.4571694613321526E-3</v>
      </c>
      <c r="R49" s="114">
        <f>compofiinc!BA41</f>
        <v>1.2171876637062636E-3</v>
      </c>
      <c r="S49" s="114">
        <f>compofiinc!BB41</f>
        <v>8.5716264340612381E-4</v>
      </c>
      <c r="T49" s="114">
        <f>compofiinc!BC41</f>
        <v>4.7368837642824211E-3</v>
      </c>
      <c r="U49" s="114">
        <f>compofiinc!BD41</f>
        <v>1.9993125279466374E-4</v>
      </c>
      <c r="V49" s="154">
        <f>compofiinc!BE41</f>
        <v>4.4600413714267862E-4</v>
      </c>
      <c r="X49" s="597">
        <f t="shared" si="0"/>
        <v>0</v>
      </c>
      <c r="Y49" s="597">
        <f t="shared" si="1"/>
        <v>-3.903127820947816E-18</v>
      </c>
      <c r="Z49" s="597">
        <f t="shared" si="2"/>
        <v>2.439454888092385E-18</v>
      </c>
    </row>
    <row r="50" spans="1:26" x14ac:dyDescent="0.2">
      <c r="A50" s="115">
        <v>1953</v>
      </c>
      <c r="B50" s="648">
        <f>compofiinc!AK42</f>
        <v>7.0222416727219669E-2</v>
      </c>
      <c r="C50" s="656">
        <f>compofiinc!AL42</f>
        <v>6.2629466664904682E-2</v>
      </c>
      <c r="D50" s="503">
        <f>compofiinc!AM42</f>
        <v>2.3470620710039886E-2</v>
      </c>
      <c r="E50" s="503">
        <f>compofiinc!AN42</f>
        <v>1.9390111471918371E-2</v>
      </c>
      <c r="F50" s="503">
        <f>compofiinc!AO42</f>
        <v>1.4680249373491785E-2</v>
      </c>
      <c r="G50" s="503">
        <f>compofiinc!AP42</f>
        <v>1.6718846703480104E-3</v>
      </c>
      <c r="H50" s="503">
        <f>compofiinc!AQ42</f>
        <v>3.4166004391066171E-3</v>
      </c>
      <c r="I50" s="667">
        <f>compofiinc!AR42</f>
        <v>3.0551549232254841E-2</v>
      </c>
      <c r="J50" s="673">
        <f>compofiinc!AS42</f>
        <v>2.5063213094915052E-2</v>
      </c>
      <c r="K50" s="114">
        <f>compofiinc!AT42</f>
        <v>7.6062436214820242E-3</v>
      </c>
      <c r="L50" s="114">
        <f>compofiinc!AU42</f>
        <v>6.0666034599583408E-3</v>
      </c>
      <c r="M50" s="114">
        <f>compofiinc!AV42</f>
        <v>9.1690633734946361E-3</v>
      </c>
      <c r="N50" s="114">
        <f>compofiinc!AW42</f>
        <v>7.0289115235659737E-4</v>
      </c>
      <c r="O50" s="114">
        <f>compofiinc!AX42</f>
        <v>1.5184114876234543E-3</v>
      </c>
      <c r="P50" s="685">
        <f>compofiinc!AY42</f>
        <v>9.6675602974227413E-3</v>
      </c>
      <c r="Q50" s="673">
        <f>compofiinc!AZ42</f>
        <v>6.7264467154010636E-3</v>
      </c>
      <c r="R50" s="114">
        <f>compofiinc!BA42</f>
        <v>1.1553489756563808E-3</v>
      </c>
      <c r="S50" s="114">
        <f>compofiinc!BB42</f>
        <v>7.589991944298958E-4</v>
      </c>
      <c r="T50" s="114">
        <f>compofiinc!BC42</f>
        <v>4.2071294282862376E-3</v>
      </c>
      <c r="U50" s="114">
        <f>compofiinc!BD42</f>
        <v>1.9104871690377037E-4</v>
      </c>
      <c r="V50" s="154">
        <f>compofiinc!BE42</f>
        <v>4.1392040012477876E-4</v>
      </c>
      <c r="X50" s="597">
        <f t="shared" si="0"/>
        <v>1.2576745200831851E-17</v>
      </c>
      <c r="Y50" s="597">
        <f t="shared" si="1"/>
        <v>0</v>
      </c>
      <c r="Z50" s="597">
        <f t="shared" si="2"/>
        <v>0</v>
      </c>
    </row>
    <row r="51" spans="1:26" x14ac:dyDescent="0.2">
      <c r="A51" s="115">
        <v>1954</v>
      </c>
      <c r="B51" s="648">
        <f>compofiinc!AK43</f>
        <v>7.7128419457529698E-2</v>
      </c>
      <c r="C51" s="656">
        <f>compofiinc!AL43</f>
        <v>6.4692351907861212E-2</v>
      </c>
      <c r="D51" s="503">
        <f>compofiinc!AM43</f>
        <v>2.3525584026133105E-2</v>
      </c>
      <c r="E51" s="503">
        <f>compofiinc!AN43</f>
        <v>2.0146222578424855E-2</v>
      </c>
      <c r="F51" s="503">
        <f>compofiinc!AO43</f>
        <v>1.5621663774396085E-2</v>
      </c>
      <c r="G51" s="503">
        <f>compofiinc!AP43</f>
        <v>1.9434356942475918E-3</v>
      </c>
      <c r="H51" s="503">
        <f>compofiinc!AQ43</f>
        <v>3.455445834659569E-3</v>
      </c>
      <c r="I51" s="667">
        <f>compofiinc!AR43</f>
        <v>3.4909311013215469E-2</v>
      </c>
      <c r="J51" s="673">
        <f>compofiinc!AS43</f>
        <v>2.5663360562398659E-2</v>
      </c>
      <c r="K51" s="114">
        <f>compofiinc!AT43</f>
        <v>7.5963831512942089E-3</v>
      </c>
      <c r="L51" s="114">
        <f>compofiinc!AU43</f>
        <v>5.8185853534484426E-3</v>
      </c>
      <c r="M51" s="114">
        <f>compofiinc!AV43</f>
        <v>9.923682451704597E-3</v>
      </c>
      <c r="N51" s="114">
        <f>compofiinc!AW43</f>
        <v>7.8625703116036634E-4</v>
      </c>
      <c r="O51" s="114">
        <f>compofiinc!AX43</f>
        <v>1.5384525747910497E-3</v>
      </c>
      <c r="P51" s="685">
        <f>compofiinc!AY43</f>
        <v>1.1687484341437251E-2</v>
      </c>
      <c r="Q51" s="673">
        <f>compofiinc!AZ43</f>
        <v>7.0588248853421989E-3</v>
      </c>
      <c r="R51" s="114">
        <f>compofiinc!BA43</f>
        <v>1.285648510361642E-3</v>
      </c>
      <c r="S51" s="114">
        <f>compofiinc!BB43</f>
        <v>8.1024669120473313E-4</v>
      </c>
      <c r="T51" s="114">
        <f>compofiinc!BC43</f>
        <v>4.3042448739519148E-3</v>
      </c>
      <c r="U51" s="114">
        <f>compofiinc!BD43</f>
        <v>2.1133373663974577E-4</v>
      </c>
      <c r="V51" s="154">
        <f>compofiinc!BE43</f>
        <v>4.4735107318416502E-4</v>
      </c>
      <c r="X51" s="597">
        <f t="shared" si="0"/>
        <v>6.5052130349130266E-18</v>
      </c>
      <c r="Y51" s="597">
        <f t="shared" si="1"/>
        <v>-4.1199682554449168E-18</v>
      </c>
      <c r="Z51" s="597">
        <f t="shared" si="2"/>
        <v>-1.8431436932253575E-18</v>
      </c>
    </row>
    <row r="52" spans="1:26" x14ac:dyDescent="0.2">
      <c r="A52" s="115">
        <v>1955</v>
      </c>
      <c r="B52" s="648">
        <f>compofiinc!AK44</f>
        <v>7.962412220578384E-2</v>
      </c>
      <c r="C52" s="656">
        <f>compofiinc!AL44</f>
        <v>6.2849672565750372E-2</v>
      </c>
      <c r="D52" s="503">
        <f>compofiinc!AM44</f>
        <v>2.3111479668281754E-2</v>
      </c>
      <c r="E52" s="503">
        <f>compofiinc!AN44</f>
        <v>1.9261303739947215E-2</v>
      </c>
      <c r="F52" s="503">
        <f>compofiinc!AO44</f>
        <v>1.6651807199387976E-2</v>
      </c>
      <c r="G52" s="503">
        <f>compofiinc!AP44</f>
        <v>1.8732442087159595E-3</v>
      </c>
      <c r="H52" s="503">
        <f>compofiinc!AQ44</f>
        <v>1.9518377494174633E-3</v>
      </c>
      <c r="I52" s="667">
        <f>compofiinc!AR44</f>
        <v>3.71496874737735E-2</v>
      </c>
      <c r="J52" s="673">
        <f>compofiinc!AS44</f>
        <v>2.4871088205796837E-2</v>
      </c>
      <c r="K52" s="114">
        <f>compofiinc!AT44</f>
        <v>7.2045345251371493E-3</v>
      </c>
      <c r="L52" s="114">
        <f>compofiinc!AU44</f>
        <v>4.9409127979911753E-3</v>
      </c>
      <c r="M52" s="114">
        <f>compofiinc!AV44</f>
        <v>1.0849983076850742E-2</v>
      </c>
      <c r="N52" s="114">
        <f>compofiinc!AW44</f>
        <v>7.1562773504157951E-4</v>
      </c>
      <c r="O52" s="114">
        <f>compofiinc!AX44</f>
        <v>1.1600300707761896E-3</v>
      </c>
      <c r="P52" s="685">
        <f>compofiinc!AY44</f>
        <v>1.3165387245087342E-2</v>
      </c>
      <c r="Q52" s="673">
        <f>compofiinc!AZ44</f>
        <v>7.2061163480499103E-3</v>
      </c>
      <c r="R52" s="114">
        <f>compofiinc!BA44</f>
        <v>1.2294467171621501E-3</v>
      </c>
      <c r="S52" s="114">
        <f>compofiinc!BB44</f>
        <v>6.6664796144140655E-4</v>
      </c>
      <c r="T52" s="114">
        <f>compofiinc!BC44</f>
        <v>4.8319550881459035E-3</v>
      </c>
      <c r="U52" s="114">
        <f>compofiinc!BD44</f>
        <v>1.9332209143088866E-4</v>
      </c>
      <c r="V52" s="154">
        <f>compofiinc!BE44</f>
        <v>2.8474448986956231E-4</v>
      </c>
      <c r="X52" s="597">
        <f t="shared" si="0"/>
        <v>4.9873299934333204E-18</v>
      </c>
      <c r="Y52" s="597">
        <f t="shared" si="1"/>
        <v>3.6862873864507151E-18</v>
      </c>
      <c r="Z52" s="597">
        <f t="shared" si="2"/>
        <v>-1.3010426069826053E-18</v>
      </c>
    </row>
    <row r="53" spans="1:26" x14ac:dyDescent="0.2">
      <c r="A53" s="115">
        <v>1956</v>
      </c>
      <c r="B53" s="648">
        <f>compofiinc!AK45</f>
        <v>7.7040729907897509E-2</v>
      </c>
      <c r="C53" s="656">
        <f>compofiinc!AL45</f>
        <v>6.143996313361489E-2</v>
      </c>
      <c r="D53" s="503">
        <f>compofiinc!AM45</f>
        <v>2.2342996566000823E-2</v>
      </c>
      <c r="E53" s="503">
        <f>compofiinc!AN45</f>
        <v>1.7258029746565977E-2</v>
      </c>
      <c r="F53" s="503">
        <f>compofiinc!AO45</f>
        <v>1.7294879609967322E-2</v>
      </c>
      <c r="G53" s="503">
        <f>compofiinc!AP45</f>
        <v>1.8383897783806945E-3</v>
      </c>
      <c r="H53" s="503">
        <f>compofiinc!AQ45</f>
        <v>2.7056674327000647E-3</v>
      </c>
      <c r="I53" s="667">
        <f>compofiinc!AR45</f>
        <v>3.4863094765295199E-2</v>
      </c>
      <c r="J53" s="673">
        <f>compofiinc!AS45</f>
        <v>2.3829153277974448E-2</v>
      </c>
      <c r="K53" s="114">
        <f>compofiinc!AT45</f>
        <v>7.0532997161501616E-3</v>
      </c>
      <c r="L53" s="114">
        <f>compofiinc!AU45</f>
        <v>4.2765931193497805E-3</v>
      </c>
      <c r="M53" s="114">
        <f>compofiinc!AV45</f>
        <v>1.0685695261901634E-2</v>
      </c>
      <c r="N53" s="114">
        <f>compofiinc!AW45</f>
        <v>7.1743280493262711E-4</v>
      </c>
      <c r="O53" s="114">
        <f>compofiinc!AX45</f>
        <v>1.0961323756402421E-3</v>
      </c>
      <c r="P53" s="685">
        <f>compofiinc!AY45</f>
        <v>1.197606098772626E-2</v>
      </c>
      <c r="Q53" s="673">
        <f>compofiinc!AZ45</f>
        <v>6.8115311362396793E-3</v>
      </c>
      <c r="R53" s="114">
        <f>compofiinc!BA45</f>
        <v>1.2062240455313026E-3</v>
      </c>
      <c r="S53" s="114">
        <f>compofiinc!BB45</f>
        <v>4.5765437570302695E-4</v>
      </c>
      <c r="T53" s="114">
        <f>compofiinc!BC45</f>
        <v>4.6795291901736763E-3</v>
      </c>
      <c r="U53" s="114">
        <f>compofiinc!BD45</f>
        <v>1.9644693569861871E-4</v>
      </c>
      <c r="V53" s="154">
        <f>compofiinc!BE45</f>
        <v>2.7167658913305565E-4</v>
      </c>
      <c r="X53" s="597">
        <f t="shared" si="0"/>
        <v>5.6378512969246231E-18</v>
      </c>
      <c r="Y53" s="597">
        <f t="shared" si="1"/>
        <v>0</v>
      </c>
      <c r="Z53" s="597">
        <f t="shared" si="2"/>
        <v>-5.9631119486702744E-19</v>
      </c>
    </row>
    <row r="54" spans="1:26" x14ac:dyDescent="0.2">
      <c r="A54" s="115">
        <v>1957</v>
      </c>
      <c r="B54" s="648">
        <f>compofiinc!AK46</f>
        <v>7.2289503534595831E-2</v>
      </c>
      <c r="C54" s="656">
        <f>compofiinc!AL46</f>
        <v>6.0799490321537225E-2</v>
      </c>
      <c r="D54" s="503">
        <f>compofiinc!AM46</f>
        <v>2.2208407462189501E-2</v>
      </c>
      <c r="E54" s="503">
        <f>compofiinc!AN46</f>
        <v>1.7421828842926819E-2</v>
      </c>
      <c r="F54" s="503">
        <f>compofiinc!AO46</f>
        <v>1.6798991896776819E-2</v>
      </c>
      <c r="G54" s="503">
        <f>compofiinc!AP46</f>
        <v>1.957137156259686E-3</v>
      </c>
      <c r="H54" s="503">
        <f>compofiinc!AQ46</f>
        <v>2.4131249633843996E-3</v>
      </c>
      <c r="I54" s="667">
        <f>compofiinc!AR46</f>
        <v>3.1833122336257118E-2</v>
      </c>
      <c r="J54" s="673">
        <f>compofiinc!AS46</f>
        <v>2.359138502575385E-2</v>
      </c>
      <c r="K54" s="114">
        <f>compofiinc!AT46</f>
        <v>6.8267201984752602E-3</v>
      </c>
      <c r="L54" s="114">
        <f>compofiinc!AU46</f>
        <v>4.6124964394442134E-3</v>
      </c>
      <c r="M54" s="114">
        <f>compofiinc!AV46</f>
        <v>1.0360002232988212E-2</v>
      </c>
      <c r="N54" s="114">
        <f>compofiinc!AW46</f>
        <v>7.8557260631825548E-4</v>
      </c>
      <c r="O54" s="114">
        <f>compofiinc!AX46</f>
        <v>1.0065935485279072E-3</v>
      </c>
      <c r="P54" s="685">
        <f>compofiinc!AY46</f>
        <v>1.0528673149594429E-2</v>
      </c>
      <c r="Q54" s="673">
        <f>compofiinc!AZ46</f>
        <v>6.6308052241425431E-3</v>
      </c>
      <c r="R54" s="114">
        <f>compofiinc!BA46</f>
        <v>1.1683117755829746E-3</v>
      </c>
      <c r="S54" s="114">
        <f>compofiinc!BB46</f>
        <v>4.8664242817029302E-4</v>
      </c>
      <c r="T54" s="114">
        <f>compofiinc!BC46</f>
        <v>4.4646047204212258E-3</v>
      </c>
      <c r="U54" s="114">
        <f>compofiinc!BD46</f>
        <v>2.1720809817945001E-4</v>
      </c>
      <c r="V54" s="154">
        <f>compofiinc!BE46</f>
        <v>2.9403820178859911E-4</v>
      </c>
      <c r="X54" s="597">
        <f t="shared" si="0"/>
        <v>0</v>
      </c>
      <c r="Y54" s="597">
        <f t="shared" si="1"/>
        <v>2.1684043449710089E-18</v>
      </c>
      <c r="Z54" s="597">
        <f t="shared" si="2"/>
        <v>0</v>
      </c>
    </row>
    <row r="55" spans="1:26" x14ac:dyDescent="0.2">
      <c r="A55" s="115">
        <v>1958</v>
      </c>
      <c r="B55" s="648">
        <f>compofiinc!AK47</f>
        <v>7.2682646554252342E-2</v>
      </c>
      <c r="C55" s="656">
        <f>compofiinc!AL47</f>
        <v>5.9422686998001586E-2</v>
      </c>
      <c r="D55" s="503">
        <f>compofiinc!AM47</f>
        <v>2.2075133540884341E-2</v>
      </c>
      <c r="E55" s="503">
        <f>compofiinc!AN47</f>
        <v>1.6845885267881867E-2</v>
      </c>
      <c r="F55" s="503">
        <f>compofiinc!AO47</f>
        <v>1.5995406837501398E-2</v>
      </c>
      <c r="G55" s="503">
        <f>compofiinc!AP47</f>
        <v>2.0599522935529618E-3</v>
      </c>
      <c r="H55" s="503">
        <f>compofiinc!AQ47</f>
        <v>2.4463090581810171E-3</v>
      </c>
      <c r="I55" s="667">
        <f>compofiinc!AR47</f>
        <v>3.2184493567886691E-2</v>
      </c>
      <c r="J55" s="673">
        <f>compofiinc!AS47</f>
        <v>2.2927344493339673E-2</v>
      </c>
      <c r="K55" s="114">
        <f>compofiinc!AT47</f>
        <v>6.8778614844626036E-3</v>
      </c>
      <c r="L55" s="114">
        <f>compofiinc!AU47</f>
        <v>4.3434263503193517E-3</v>
      </c>
      <c r="M55" s="114">
        <f>compofiinc!AV47</f>
        <v>9.8340967004571893E-3</v>
      </c>
      <c r="N55" s="114">
        <f>compofiinc!AW47</f>
        <v>8.4253272351419084E-4</v>
      </c>
      <c r="O55" s="114">
        <f>compofiinc!AX47</f>
        <v>1.0294272345863346E-3</v>
      </c>
      <c r="P55" s="685">
        <f>compofiinc!AY47</f>
        <v>1.0814637545017169E-2</v>
      </c>
      <c r="Q55" s="673">
        <f>compofiinc!AZ47</f>
        <v>6.4243772482167972E-3</v>
      </c>
      <c r="R55" s="114">
        <f>compofiinc!BA47</f>
        <v>1.1632377263118003E-3</v>
      </c>
      <c r="S55" s="114">
        <f>compofiinc!BB47</f>
        <v>4.8102591408281253E-4</v>
      </c>
      <c r="T55" s="114">
        <f>compofiinc!BC47</f>
        <v>4.2493544049382178E-3</v>
      </c>
      <c r="U55" s="114">
        <f>compofiinc!BD47</f>
        <v>2.3632394442129278E-4</v>
      </c>
      <c r="V55" s="154">
        <f>compofiinc!BE47</f>
        <v>2.9443525846267293E-4</v>
      </c>
      <c r="X55" s="597">
        <f t="shared" si="0"/>
        <v>0</v>
      </c>
      <c r="Y55" s="597">
        <f t="shared" si="1"/>
        <v>3.4694469519536142E-18</v>
      </c>
      <c r="Z55" s="597">
        <f t="shared" si="2"/>
        <v>4.3368086899420177E-19</v>
      </c>
    </row>
    <row r="56" spans="1:26" x14ac:dyDescent="0.2">
      <c r="A56" s="117">
        <v>1959</v>
      </c>
      <c r="B56" s="651">
        <f>compofiinc!AK48</f>
        <v>7.715741785460288E-2</v>
      </c>
      <c r="C56" s="658">
        <f>compofiinc!AL48</f>
        <v>5.900345522780117E-2</v>
      </c>
      <c r="D56" s="505">
        <f>compofiinc!AM48</f>
        <v>2.1610810691017054E-2</v>
      </c>
      <c r="E56" s="505">
        <f>compofiinc!AN48</f>
        <v>1.7335514609103451E-2</v>
      </c>
      <c r="F56" s="505">
        <f>compofiinc!AO48</f>
        <v>1.5599013053137545E-2</v>
      </c>
      <c r="G56" s="505">
        <f>compofiinc!AP48</f>
        <v>2.1807895515161698E-3</v>
      </c>
      <c r="H56" s="505">
        <f>compofiinc!AQ48</f>
        <v>2.2773273230269377E-3</v>
      </c>
      <c r="I56" s="668">
        <f>compofiinc!AR48</f>
        <v>3.449809739962232E-2</v>
      </c>
      <c r="J56" s="674">
        <f>compofiinc!AS48</f>
        <v>2.191271929993064E-2</v>
      </c>
      <c r="K56" s="116">
        <f>compofiinc!AT48</f>
        <v>6.3906593290481021E-3</v>
      </c>
      <c r="L56" s="116">
        <f>compofiinc!AU48</f>
        <v>4.398956140936423E-3</v>
      </c>
      <c r="M56" s="116">
        <f>compofiinc!AV48</f>
        <v>9.3961754688329114E-3</v>
      </c>
      <c r="N56" s="116">
        <f>compofiinc!AW48</f>
        <v>8.5869462643340527E-4</v>
      </c>
      <c r="O56" s="116">
        <f>compofiinc!AX48</f>
        <v>8.6823373467980055E-4</v>
      </c>
      <c r="P56" s="686">
        <f>compofiinc!AY48</f>
        <v>1.1941249375109259E-2</v>
      </c>
      <c r="Q56" s="674">
        <f>compofiinc!AZ48</f>
        <v>6.1617667725255261E-3</v>
      </c>
      <c r="R56" s="116">
        <f>compofiinc!BA48</f>
        <v>1.0989037465080178E-3</v>
      </c>
      <c r="S56" s="116">
        <f>compofiinc!BB48</f>
        <v>5.317402071428626E-4</v>
      </c>
      <c r="T56" s="116">
        <f>compofiinc!BC48</f>
        <v>4.0626593641846674E-3</v>
      </c>
      <c r="U56" s="116">
        <f>compofiinc!BD48</f>
        <v>2.3289484600299572E-4</v>
      </c>
      <c r="V56" s="156">
        <f>compofiinc!BE48</f>
        <v>2.3556860868698189E-4</v>
      </c>
      <c r="X56" s="597">
        <f t="shared" si="0"/>
        <v>1.6046192152785466E-17</v>
      </c>
      <c r="Y56" s="597">
        <f t="shared" si="1"/>
        <v>-1.4094628242311558E-18</v>
      </c>
      <c r="Z56" s="597">
        <f t="shared" si="2"/>
        <v>4.6078592330633938E-19</v>
      </c>
    </row>
    <row r="57" spans="1:26" x14ac:dyDescent="0.2">
      <c r="A57" s="115">
        <v>1960</v>
      </c>
      <c r="B57" s="648">
        <f>compofiinc!AK49</f>
        <v>7.1292552733358508E-2</v>
      </c>
      <c r="C57" s="656">
        <f>compofiinc!AL49</f>
        <v>5.5209793504172079E-2</v>
      </c>
      <c r="D57" s="503">
        <f>compofiinc!AM49</f>
        <v>2.1081979608578577E-2</v>
      </c>
      <c r="E57" s="503">
        <f>compofiinc!AN49</f>
        <v>1.4764059513269789E-2</v>
      </c>
      <c r="F57" s="503">
        <f>compofiinc!AO49</f>
        <v>1.4788646718466933E-2</v>
      </c>
      <c r="G57" s="503">
        <f>compofiinc!AP49</f>
        <v>2.2050552352489376E-3</v>
      </c>
      <c r="H57" s="503">
        <f>compofiinc!AQ49</f>
        <v>2.3700524286078464E-3</v>
      </c>
      <c r="I57" s="667">
        <f>compofiinc!AR49</f>
        <v>3.2490455876287273E-2</v>
      </c>
      <c r="J57" s="673">
        <f>compofiinc!AS49</f>
        <v>2.0964547826658068E-2</v>
      </c>
      <c r="K57" s="114">
        <f>compofiinc!AT49</f>
        <v>6.4086145975824392E-3</v>
      </c>
      <c r="L57" s="114">
        <f>compofiinc!AU49</f>
        <v>3.5898770731694436E-3</v>
      </c>
      <c r="M57" s="114">
        <f>compofiinc!AV49</f>
        <v>9.0691085013115021E-3</v>
      </c>
      <c r="N57" s="114">
        <f>compofiinc!AW49</f>
        <v>8.8882723380488151E-4</v>
      </c>
      <c r="O57" s="114">
        <f>compofiinc!AX49</f>
        <v>1.0081204207898033E-3</v>
      </c>
      <c r="P57" s="685">
        <f>compofiinc!AY49</f>
        <v>1.17492396990333E-2</v>
      </c>
      <c r="Q57" s="673">
        <f>compofiinc!AZ49</f>
        <v>5.9637321869406117E-3</v>
      </c>
      <c r="R57" s="114">
        <f>compofiinc!BA49</f>
        <v>1.0821221902961619E-3</v>
      </c>
      <c r="S57" s="114">
        <f>compofiinc!BB49</f>
        <v>3.2365037466742239E-4</v>
      </c>
      <c r="T57" s="114">
        <f>compofiinc!BC49</f>
        <v>4.0783530637342373E-3</v>
      </c>
      <c r="U57" s="114">
        <f>compofiinc!BD49</f>
        <v>2.513866422312649E-4</v>
      </c>
      <c r="V57" s="154">
        <f>compofiinc!BE49</f>
        <v>2.2821991601152422E-4</v>
      </c>
      <c r="X57" s="597">
        <f t="shared" si="0"/>
        <v>-5.2041704279304213E-18</v>
      </c>
      <c r="Y57" s="597">
        <f t="shared" si="1"/>
        <v>0</v>
      </c>
      <c r="Z57" s="597">
        <f t="shared" si="2"/>
        <v>1.0299920638612292E-18</v>
      </c>
    </row>
    <row r="58" spans="1:26" x14ac:dyDescent="0.2">
      <c r="A58" s="115">
        <v>1961</v>
      </c>
      <c r="B58" s="648">
        <f>compofiinc!AK50</f>
        <v>7.6563411899957592E-2</v>
      </c>
      <c r="C58" s="656">
        <f>compofiinc!AL50</f>
        <v>5.4093168016461392E-2</v>
      </c>
      <c r="D58" s="503">
        <f>compofiinc!AM50</f>
        <v>2.0437221878215499E-2</v>
      </c>
      <c r="E58" s="503">
        <f>compofiinc!AN50</f>
        <v>1.4914608964645816E-2</v>
      </c>
      <c r="F58" s="503">
        <f>compofiinc!AO50</f>
        <v>1.4546415189856889E-2</v>
      </c>
      <c r="G58" s="503">
        <f>compofiinc!AP50</f>
        <v>2.206876213712313E-3</v>
      </c>
      <c r="H58" s="503">
        <f>compofiinc!AQ50</f>
        <v>1.9880457700308749E-3</v>
      </c>
      <c r="I58" s="667">
        <f>compofiinc!AR50</f>
        <v>3.651281807907316E-2</v>
      </c>
      <c r="J58" s="673">
        <f>compofiinc!AS50</f>
        <v>2.053399828069076E-2</v>
      </c>
      <c r="K58" s="114">
        <f>compofiinc!AT50</f>
        <v>6.1691107103558117E-3</v>
      </c>
      <c r="L58" s="114">
        <f>compofiinc!AU50</f>
        <v>3.8736773529188802E-3</v>
      </c>
      <c r="M58" s="114">
        <f>compofiinc!AV50</f>
        <v>8.8200241620520915E-3</v>
      </c>
      <c r="N58" s="114">
        <f>compofiinc!AW50</f>
        <v>8.8391959022913764E-4</v>
      </c>
      <c r="O58" s="114">
        <f>compofiinc!AX50</f>
        <v>7.8726646513483961E-4</v>
      </c>
      <c r="P58" s="685">
        <f>compofiinc!AY50</f>
        <v>1.3822929216111451E-2</v>
      </c>
      <c r="Q58" s="673">
        <f>compofiinc!AZ50</f>
        <v>5.870375663371551E-3</v>
      </c>
      <c r="R58" s="114">
        <f>compofiinc!BA50</f>
        <v>9.9848711462568302E-4</v>
      </c>
      <c r="S58" s="114">
        <f>compofiinc!BB50</f>
        <v>4.5665538816758877E-4</v>
      </c>
      <c r="T58" s="114">
        <f>compofiinc!BC50</f>
        <v>3.9638379363549289E-3</v>
      </c>
      <c r="U58" s="114">
        <f>compofiinc!BD50</f>
        <v>2.5353440374431638E-4</v>
      </c>
      <c r="V58" s="154">
        <f>compofiinc!BE50</f>
        <v>1.978608204790356E-4</v>
      </c>
      <c r="X58" s="597">
        <f t="shared" si="0"/>
        <v>0</v>
      </c>
      <c r="Y58" s="597">
        <f t="shared" si="1"/>
        <v>0</v>
      </c>
      <c r="Z58" s="597">
        <f t="shared" si="2"/>
        <v>-1.7618285302889447E-18</v>
      </c>
    </row>
    <row r="59" spans="1:26" x14ac:dyDescent="0.2">
      <c r="A59" s="107">
        <v>1962</v>
      </c>
      <c r="B59" s="648">
        <f>compofiinc!AK51</f>
        <v>7.1885727345943451E-2</v>
      </c>
      <c r="C59" s="657">
        <f>compofiinc!AL51</f>
        <v>5.8258172124624252E-2</v>
      </c>
      <c r="D59" s="411">
        <f>compofiinc!AM51</f>
        <v>2.1096719428896904E-2</v>
      </c>
      <c r="E59" s="411">
        <f>compofiinc!AN51</f>
        <v>1.742585189640522E-2</v>
      </c>
      <c r="F59" s="411">
        <f>compofiinc!AO51</f>
        <v>1.2826196849346161E-2</v>
      </c>
      <c r="G59" s="411">
        <f>compofiinc!AP51</f>
        <v>2.1556471474468708E-3</v>
      </c>
      <c r="H59" s="411">
        <f>compofiinc!AQ51</f>
        <v>4.7537563368678093E-3</v>
      </c>
      <c r="I59" s="670">
        <f>compofiinc!AR51</f>
        <v>3.2559700310230255E-2</v>
      </c>
      <c r="J59" s="676">
        <f>compofiinc!AS51</f>
        <v>2.208293043076992E-2</v>
      </c>
      <c r="K59" s="136">
        <f>compofiinc!AT51</f>
        <v>6.5530003048479557E-3</v>
      </c>
      <c r="L59" s="136">
        <f>compofiinc!AU51</f>
        <v>4.6542808413505554E-3</v>
      </c>
      <c r="M59" s="136">
        <f>compofiinc!AV51</f>
        <v>7.8203771263360977E-3</v>
      </c>
      <c r="N59" s="136">
        <f>compofiinc!AW51</f>
        <v>7.94477469753474E-4</v>
      </c>
      <c r="O59" s="136">
        <f>compofiinc!AX51</f>
        <v>2.2607955615967512E-3</v>
      </c>
      <c r="P59" s="685">
        <f>compofiinc!AY51</f>
        <v>1.1951685883104801E-2</v>
      </c>
      <c r="Q59" s="664">
        <f>compofiinc!AZ51</f>
        <v>5.9902905486524105E-3</v>
      </c>
      <c r="R59" s="105">
        <f>compofiinc!BA51</f>
        <v>9.9034665618091822E-4</v>
      </c>
      <c r="S59" s="105">
        <f>compofiinc!BB51</f>
        <v>4.811108810827136E-4</v>
      </c>
      <c r="T59" s="105">
        <f>compofiinc!BC51</f>
        <v>3.6656439770013094E-3</v>
      </c>
      <c r="U59" s="105">
        <f>compofiinc!BD51</f>
        <v>1.8690836441237479E-4</v>
      </c>
      <c r="V59" s="134">
        <f>compofiinc!BE51</f>
        <v>6.6628062631934881E-4</v>
      </c>
      <c r="X59" s="597">
        <f t="shared" si="0"/>
        <v>4.6566128730773926E-10</v>
      </c>
      <c r="Y59" s="597">
        <f t="shared" si="1"/>
        <v>-8.7311491370201111E-10</v>
      </c>
      <c r="Z59" s="597">
        <f t="shared" si="2"/>
        <v>4.3655745685100555E-11</v>
      </c>
    </row>
    <row r="60" spans="1:26" x14ac:dyDescent="0.2">
      <c r="A60" s="107">
        <v>1963</v>
      </c>
      <c r="B60" s="648">
        <f>compofiinc!AK52</f>
        <v>6.9977792188907886E-2</v>
      </c>
      <c r="C60" s="657">
        <f>compofiinc!AL52</f>
        <v>5.3296943913043314E-2</v>
      </c>
      <c r="D60" s="411">
        <f>compofiinc!AM52</f>
        <v>2.0176994403237114E-2</v>
      </c>
      <c r="E60" s="411">
        <f>compofiinc!AN52</f>
        <v>1.4173504277439353E-2</v>
      </c>
      <c r="F60" s="411">
        <f>compofiinc!AO52</f>
        <v>1.4569228520083313E-2</v>
      </c>
      <c r="G60" s="411">
        <f>compofiinc!AP52</f>
        <v>2.5526437795410219E-3</v>
      </c>
      <c r="H60" s="411">
        <f>compofiinc!AQ52</f>
        <v>1.8245729327425056E-3</v>
      </c>
      <c r="I60" s="670">
        <f>compofiinc!AR52</f>
        <v>3.1459022812065321E-2</v>
      </c>
      <c r="J60" s="676">
        <f>compofiinc!AS52</f>
        <v>1.9635566991754509E-2</v>
      </c>
      <c r="K60" s="136">
        <f>compofiinc!AT52</f>
        <v>5.7054773491439104E-3</v>
      </c>
      <c r="L60" s="136">
        <f>compofiinc!AU52</f>
        <v>3.4252867757882653E-3</v>
      </c>
      <c r="M60" s="136">
        <f>compofiinc!AV52</f>
        <v>8.791522990200501E-3</v>
      </c>
      <c r="N60" s="136">
        <f>compofiinc!AW52</f>
        <v>9.8014076569108476E-4</v>
      </c>
      <c r="O60" s="136">
        <f>compofiinc!AX52</f>
        <v>7.3313911093074696E-4</v>
      </c>
      <c r="P60" s="685">
        <f>compofiinc!AY52</f>
        <v>1.1462998441377138E-2</v>
      </c>
      <c r="Q60" s="664">
        <f>compofiinc!AZ52</f>
        <v>5.6800334450204052E-3</v>
      </c>
      <c r="R60" s="105">
        <f>compofiinc!BA52</f>
        <v>9.4460159685141442E-4</v>
      </c>
      <c r="S60" s="105">
        <f>compofiinc!BB52</f>
        <v>2.8002317594563942E-4</v>
      </c>
      <c r="T60" s="105">
        <f>compofiinc!BC52</f>
        <v>3.9679657304091771E-3</v>
      </c>
      <c r="U60" s="105">
        <f>compofiinc!BD52</f>
        <v>2.8032621303351749E-4</v>
      </c>
      <c r="V60" s="134">
        <f>compofiinc!BE52</f>
        <v>2.071167287806577E-4</v>
      </c>
      <c r="X60" s="597">
        <f t="shared" si="0"/>
        <v>6.5052130349130266E-18</v>
      </c>
      <c r="Y60" s="597">
        <f t="shared" si="1"/>
        <v>0</v>
      </c>
      <c r="Z60" s="597">
        <f t="shared" si="2"/>
        <v>-5.4210108624275222E-19</v>
      </c>
    </row>
    <row r="61" spans="1:26" x14ac:dyDescent="0.2">
      <c r="A61" s="107">
        <v>1964</v>
      </c>
      <c r="B61" s="648">
        <f>compofiinc!AK53</f>
        <v>7.2566337883472443E-2</v>
      </c>
      <c r="C61" s="657">
        <f>compofiinc!AL53</f>
        <v>5.6235142052173615E-2</v>
      </c>
      <c r="D61" s="411">
        <f>compofiinc!AM53</f>
        <v>2.076323889195919E-2</v>
      </c>
      <c r="E61" s="411">
        <f>compofiinc!AN53</f>
        <v>1.7371350899338722E-2</v>
      </c>
      <c r="F61" s="411">
        <f>compofiinc!AO53</f>
        <v>1.2543477118015289E-2</v>
      </c>
      <c r="G61" s="411">
        <f>compofiinc!AP53</f>
        <v>2.3540484253317118E-3</v>
      </c>
      <c r="H61" s="411">
        <f>compofiinc!AQ53</f>
        <v>3.2030267175287008E-3</v>
      </c>
      <c r="I61" s="670">
        <f>compofiinc!AR53</f>
        <v>3.3384926617145538E-2</v>
      </c>
      <c r="J61" s="676">
        <f>compofiinc!AS53</f>
        <v>2.1130422130227089E-2</v>
      </c>
      <c r="K61" s="136">
        <f>compofiinc!AT53</f>
        <v>6.2182219699025154E-3</v>
      </c>
      <c r="L61" s="136">
        <f>compofiinc!AU53</f>
        <v>4.8561017028987408E-3</v>
      </c>
      <c r="M61" s="136">
        <f>compofiinc!AV53</f>
        <v>7.8376280143857002E-3</v>
      </c>
      <c r="N61" s="136">
        <f>compofiinc!AW53</f>
        <v>9.1235502623021603E-4</v>
      </c>
      <c r="O61" s="136">
        <f>compofiinc!AX53</f>
        <v>1.3061155332252383E-3</v>
      </c>
      <c r="P61" s="685">
        <f>compofiinc!AY53</f>
        <v>1.2609802186489105E-2</v>
      </c>
      <c r="Q61" s="664">
        <f>compofiinc!AZ53</f>
        <v>5.788672249764204E-3</v>
      </c>
      <c r="R61" s="105">
        <f>compofiinc!BA53</f>
        <v>9.5301598776131868E-4</v>
      </c>
      <c r="S61" s="105">
        <f>compofiinc!BB53</f>
        <v>5.7896174257621169E-4</v>
      </c>
      <c r="T61" s="105">
        <f>compofiinc!BC53</f>
        <v>3.7494809366762638E-3</v>
      </c>
      <c r="U61" s="105">
        <f>compofiinc!BD53</f>
        <v>2.0264906925149262E-4</v>
      </c>
      <c r="V61" s="134">
        <f>compofiinc!BE53</f>
        <v>3.0456454260274768E-4</v>
      </c>
      <c r="X61" s="597">
        <f t="shared" si="0"/>
        <v>0</v>
      </c>
      <c r="Y61" s="597">
        <f t="shared" si="1"/>
        <v>-1.1641532182693481E-10</v>
      </c>
      <c r="Z61" s="597">
        <f t="shared" si="2"/>
        <v>-2.9103830456733704E-11</v>
      </c>
    </row>
    <row r="62" spans="1:26" x14ac:dyDescent="0.2">
      <c r="A62" s="107">
        <v>1965</v>
      </c>
      <c r="B62" s="648">
        <f>compofiinc!AK54</f>
        <v>7.7250397293441159E-2</v>
      </c>
      <c r="C62" s="657">
        <f>compofiinc!AL54</f>
        <v>5.4219099611670193E-2</v>
      </c>
      <c r="D62" s="411">
        <f>compofiinc!AM54</f>
        <v>2.0325384008766011E-2</v>
      </c>
      <c r="E62" s="411">
        <f>compofiinc!AN54</f>
        <v>1.5005071148465237E-2</v>
      </c>
      <c r="F62" s="411">
        <f>compofiinc!AO54</f>
        <v>1.4975164792963326E-2</v>
      </c>
      <c r="G62" s="411">
        <f>compofiinc!AP54</f>
        <v>2.7374797013159859E-3</v>
      </c>
      <c r="H62" s="411">
        <f>compofiinc!AQ54</f>
        <v>1.175999960159627E-3</v>
      </c>
      <c r="I62" s="670">
        <f>compofiinc!AR54</f>
        <v>3.6551436659768351E-2</v>
      </c>
      <c r="J62" s="676">
        <f>compofiinc!AS54</f>
        <v>2.0371892519257279E-2</v>
      </c>
      <c r="K62" s="136">
        <f>compofiinc!AT54</f>
        <v>5.9342085156659213E-3</v>
      </c>
      <c r="L62" s="136">
        <f>compofiinc!AU54</f>
        <v>3.9036047545905838E-3</v>
      </c>
      <c r="M62" s="136">
        <f>compofiinc!AV54</f>
        <v>8.9877317379565367E-3</v>
      </c>
      <c r="N62" s="136">
        <f>compofiinc!AW54</f>
        <v>1.092862349941677E-3</v>
      </c>
      <c r="O62" s="136">
        <f>compofiinc!AX54</f>
        <v>4.5348516110256017E-4</v>
      </c>
      <c r="P62" s="685">
        <f>compofiinc!AY54</f>
        <v>1.4893514616821979E-2</v>
      </c>
      <c r="Q62" s="664">
        <f>compofiinc!AZ54</f>
        <v>5.378665172725592E-3</v>
      </c>
      <c r="R62" s="105">
        <f>compofiinc!BA54</f>
        <v>7.0324457378306924E-4</v>
      </c>
      <c r="S62" s="105">
        <f>compofiinc!BB54</f>
        <v>3.0792125339326254E-4</v>
      </c>
      <c r="T62" s="105">
        <f>compofiinc!BC54</f>
        <v>3.9790826900103979E-3</v>
      </c>
      <c r="U62" s="105">
        <f>compofiinc!BD54</f>
        <v>2.843003695439192E-4</v>
      </c>
      <c r="V62" s="134">
        <f>compofiinc!BE54</f>
        <v>1.0411628599494469E-4</v>
      </c>
      <c r="X62" s="597">
        <f t="shared" si="0"/>
        <v>8.8904578143811364E-18</v>
      </c>
      <c r="Y62" s="597">
        <f t="shared" si="1"/>
        <v>-7.0473141211557788E-19</v>
      </c>
      <c r="Z62" s="597">
        <f t="shared" si="2"/>
        <v>-1.1790698625779861E-18</v>
      </c>
    </row>
    <row r="63" spans="1:26" x14ac:dyDescent="0.2">
      <c r="A63" s="107">
        <v>1966</v>
      </c>
      <c r="B63" s="648">
        <f>compofiinc!AK55</f>
        <v>7.3957629501819611E-2</v>
      </c>
      <c r="C63" s="657">
        <f>compofiinc!AL55</f>
        <v>5.7683948427438736E-2</v>
      </c>
      <c r="D63" s="411">
        <f>compofiinc!AM55</f>
        <v>2.1164664998650551E-2</v>
      </c>
      <c r="E63" s="411">
        <f>compofiinc!AN55</f>
        <v>1.8501473590731621E-2</v>
      </c>
      <c r="F63" s="411">
        <f>compofiinc!AO55</f>
        <v>1.2356380932033062E-2</v>
      </c>
      <c r="G63" s="411">
        <f>compofiinc!AP55</f>
        <v>2.3776479065418243E-3</v>
      </c>
      <c r="H63" s="411">
        <f>compofiinc!AQ55</f>
        <v>3.283780300989747E-3</v>
      </c>
      <c r="I63" s="670">
        <f>compofiinc!AR55</f>
        <v>3.4526314586400986E-2</v>
      </c>
      <c r="J63" s="676">
        <f>compofiinc!AS55</f>
        <v>2.2261291742324829E-2</v>
      </c>
      <c r="K63" s="136">
        <f>compofiinc!AT55</f>
        <v>6.3686682842671871E-3</v>
      </c>
      <c r="L63" s="136">
        <f>compofiinc!AU55</f>
        <v>5.729110911488533E-3</v>
      </c>
      <c r="M63" s="136">
        <f>compofiinc!AV55</f>
        <v>7.6447958126664162E-3</v>
      </c>
      <c r="N63" s="136">
        <f>compofiinc!AW55</f>
        <v>9.5106626395136118E-4</v>
      </c>
      <c r="O63" s="136">
        <f>compofiinc!AX55</f>
        <v>1.5678169438615441E-3</v>
      </c>
      <c r="P63" s="685">
        <f>compofiinc!AY55</f>
        <v>1.3115931302309036E-2</v>
      </c>
      <c r="Q63" s="664">
        <f>compofiinc!AZ55</f>
        <v>6.2344996258616447E-3</v>
      </c>
      <c r="R63" s="105">
        <f>compofiinc!BA55</f>
        <v>9.808945469558239E-4</v>
      </c>
      <c r="S63" s="105">
        <f>compofiinc!BB55</f>
        <v>9.7665179055184126E-4</v>
      </c>
      <c r="T63" s="105">
        <f>compofiinc!BC55</f>
        <v>3.5675403196364641E-3</v>
      </c>
      <c r="U63" s="105">
        <f>compofiinc!BD55</f>
        <v>2.4111653328873217E-4</v>
      </c>
      <c r="V63" s="134">
        <f>compofiinc!BE55</f>
        <v>4.6829631901346147E-4</v>
      </c>
      <c r="X63" s="597">
        <f t="shared" si="0"/>
        <v>6.9849193096160889E-10</v>
      </c>
      <c r="Y63" s="597">
        <f t="shared" si="1"/>
        <v>-1.6647391021251678E-7</v>
      </c>
      <c r="Z63" s="597">
        <f t="shared" si="2"/>
        <v>1.1641532182693481E-10</v>
      </c>
    </row>
    <row r="64" spans="1:26" x14ac:dyDescent="0.2">
      <c r="A64" s="107">
        <v>1967</v>
      </c>
      <c r="B64" s="649">
        <f>compofiinc!AK56</f>
        <v>7.799479179084301E-2</v>
      </c>
      <c r="C64" s="657">
        <f>compofiinc!AL56</f>
        <v>5.7372387498617172E-2</v>
      </c>
      <c r="D64" s="411">
        <f>compofiinc!AM56</f>
        <v>2.1149029955267906E-2</v>
      </c>
      <c r="E64" s="411">
        <f>compofiinc!AN56</f>
        <v>1.8887525424361229E-2</v>
      </c>
      <c r="F64" s="411">
        <f>compofiinc!AO56</f>
        <v>1.1962045216932893E-2</v>
      </c>
      <c r="G64" s="411">
        <f>compofiinc!AP56</f>
        <v>2.5403414620086551E-3</v>
      </c>
      <c r="H64" s="411">
        <f>compofiinc!AQ56</f>
        <v>2.8334449743852019E-3</v>
      </c>
      <c r="I64" s="670">
        <f>compofiinc!AR56</f>
        <v>3.7285354919731617E-2</v>
      </c>
      <c r="J64" s="677">
        <f>compofiinc!AS56</f>
        <v>2.2055395413190126E-2</v>
      </c>
      <c r="K64" s="148">
        <f>compofiinc!AT56</f>
        <v>6.419273791834712E-3</v>
      </c>
      <c r="L64" s="148">
        <f>compofiinc!AU56</f>
        <v>5.8962218463420868E-3</v>
      </c>
      <c r="M64" s="148">
        <f>compofiinc!AV56</f>
        <v>7.3951715603470802E-3</v>
      </c>
      <c r="N64" s="148">
        <f>compofiinc!AW56</f>
        <v>1.0264065349474549E-3</v>
      </c>
      <c r="O64" s="148">
        <f>compofiinc!AX56</f>
        <v>1.3183631817810237E-3</v>
      </c>
      <c r="P64" s="685">
        <f>compofiinc!AY56</f>
        <v>1.4438684098422527E-2</v>
      </c>
      <c r="Q64" s="664">
        <f>compofiinc!AZ56</f>
        <v>6.0970428166911006E-3</v>
      </c>
      <c r="R64" s="105">
        <f>compofiinc!BA56</f>
        <v>9.9742069141939282E-4</v>
      </c>
      <c r="S64" s="105">
        <f>compofiinc!BB56</f>
        <v>1.0928548581432551E-3</v>
      </c>
      <c r="T64" s="105">
        <f>compofiinc!BC56</f>
        <v>3.2881878432817757E-3</v>
      </c>
      <c r="U64" s="105">
        <f>compofiinc!BD56</f>
        <v>2.6096290821442381E-4</v>
      </c>
      <c r="V64" s="134">
        <f>compofiinc!BE56</f>
        <v>4.5761660294374451E-4</v>
      </c>
      <c r="X64" s="597">
        <f t="shared" si="0"/>
        <v>4.6566128730773926E-10</v>
      </c>
      <c r="Y64" s="597">
        <f t="shared" si="1"/>
        <v>-4.1502062231302261E-8</v>
      </c>
      <c r="Z64" s="597">
        <f t="shared" si="2"/>
        <v>-8.7311491370201111E-11</v>
      </c>
    </row>
    <row r="65" spans="1:26" x14ac:dyDescent="0.2">
      <c r="A65" s="107">
        <v>1968</v>
      </c>
      <c r="B65" s="649">
        <f>compofiinc!AK57</f>
        <v>7.9524581786245108E-2</v>
      </c>
      <c r="C65" s="657">
        <f>compofiinc!AL57</f>
        <v>5.6317007169127464E-2</v>
      </c>
      <c r="D65" s="411">
        <f>compofiinc!AM57</f>
        <v>2.0959416870027781E-2</v>
      </c>
      <c r="E65" s="411">
        <f>compofiinc!AN57</f>
        <v>1.8310852348804474E-2</v>
      </c>
      <c r="F65" s="411">
        <f>compofiinc!AO57</f>
        <v>1.1654809408355504E-2</v>
      </c>
      <c r="G65" s="411">
        <f>compofiinc!AP57</f>
        <v>2.7033712540287524E-3</v>
      </c>
      <c r="H65" s="411">
        <f>compofiinc!AQ57</f>
        <v>2.6885568804573268E-3</v>
      </c>
      <c r="I65" s="670">
        <f>compofiinc!AR57</f>
        <v>3.8777728797867894E-2</v>
      </c>
      <c r="J65" s="677">
        <f>compofiinc!AS57</f>
        <v>2.1543461945839226E-2</v>
      </c>
      <c r="K65" s="148">
        <f>compofiinc!AT57</f>
        <v>6.2607511063106358E-3</v>
      </c>
      <c r="L65" s="148">
        <f>compofiinc!AU57</f>
        <v>5.66348887514323E-3</v>
      </c>
      <c r="M65" s="148">
        <f>compofiinc!AV57</f>
        <v>7.2558110114187002E-3</v>
      </c>
      <c r="N65" s="148">
        <f>compofiinc!AW57</f>
        <v>1.1188072385266423E-3</v>
      </c>
      <c r="O65" s="148">
        <f>compofiinc!AX57</f>
        <v>1.2446138280211017E-3</v>
      </c>
      <c r="P65" s="685">
        <f>compofiinc!AY57</f>
        <v>1.5567771159112453E-2</v>
      </c>
      <c r="Q65" s="664">
        <f>compofiinc!AZ57</f>
        <v>5.8852124202530831E-3</v>
      </c>
      <c r="R65" s="105">
        <f>compofiinc!BA57</f>
        <v>9.8507985239848495E-4</v>
      </c>
      <c r="S65" s="105">
        <f>compofiinc!BB57</f>
        <v>1.0451844791532494E-3</v>
      </c>
      <c r="T65" s="105">
        <f>compofiinc!BC57</f>
        <v>3.0950504733482376E-3</v>
      </c>
      <c r="U65" s="105">
        <f>compofiinc!BD57</f>
        <v>3.1308313373301644E-4</v>
      </c>
      <c r="V65" s="134">
        <f>compofiinc!BE57</f>
        <v>4.4681462713924702E-4</v>
      </c>
      <c r="X65" s="597">
        <f t="shared" si="0"/>
        <v>4.0745362639427185E-10</v>
      </c>
      <c r="Y65" s="597">
        <f t="shared" si="1"/>
        <v>-1.0113581083714962E-8</v>
      </c>
      <c r="Z65" s="597">
        <f t="shared" si="2"/>
        <v>-1.4551915228366852E-10</v>
      </c>
    </row>
    <row r="66" spans="1:26" x14ac:dyDescent="0.2">
      <c r="A66" s="107">
        <v>1969</v>
      </c>
      <c r="B66" s="649">
        <f>compofiinc!AK58</f>
        <v>7.3216888471506536E-2</v>
      </c>
      <c r="C66" s="657">
        <f>compofiinc!AL58</f>
        <v>5.4259657394140959E-2</v>
      </c>
      <c r="D66" s="411">
        <f>compofiinc!AM58</f>
        <v>2.1088298060931265E-2</v>
      </c>
      <c r="E66" s="411">
        <f>compofiinc!AN58</f>
        <v>1.7112059518694878E-2</v>
      </c>
      <c r="F66" s="411">
        <f>compofiinc!AO58</f>
        <v>1.0435068121296354E-2</v>
      </c>
      <c r="G66" s="411">
        <f>compofiinc!AP58</f>
        <v>2.9646043039974757E-3</v>
      </c>
      <c r="H66" s="411">
        <f>compofiinc!AQ58</f>
        <v>2.6596467869239859E-3</v>
      </c>
      <c r="I66" s="670">
        <f>compofiinc!AR58</f>
        <v>3.5141098604071885E-2</v>
      </c>
      <c r="J66" s="677">
        <f>compofiinc!AS58</f>
        <v>2.0506113331066445E-2</v>
      </c>
      <c r="K66" s="148">
        <f>compofiinc!AT58</f>
        <v>6.2159882654668763E-3</v>
      </c>
      <c r="L66" s="148">
        <f>compofiinc!AU58</f>
        <v>5.3227640164550394E-3</v>
      </c>
      <c r="M66" s="148">
        <f>compofiinc!AV58</f>
        <v>6.3920552493073046E-3</v>
      </c>
      <c r="N66" s="148">
        <f>compofiinc!AW58</f>
        <v>1.2744453852064908E-3</v>
      </c>
      <c r="O66" s="148">
        <f>compofiinc!AX58</f>
        <v>1.3008627975068521E-3</v>
      </c>
      <c r="P66" s="685">
        <f>compofiinc!AY58</f>
        <v>1.4122540596872568E-2</v>
      </c>
      <c r="Q66" s="664">
        <f>compofiinc!AZ58</f>
        <v>5.5952048205654137E-3</v>
      </c>
      <c r="R66" s="105">
        <f>compofiinc!BA58</f>
        <v>9.5456506824120879E-4</v>
      </c>
      <c r="S66" s="105">
        <f>compofiinc!BB58</f>
        <v>8.986491975520039E-4</v>
      </c>
      <c r="T66" s="105">
        <f>compofiinc!BC58</f>
        <v>2.8673137749137823E-3</v>
      </c>
      <c r="U66" s="105">
        <f>compofiinc!BD58</f>
        <v>3.8751413785576005E-4</v>
      </c>
      <c r="V66" s="134">
        <f>compofiinc!BE58</f>
        <v>4.8716272931415006E-4</v>
      </c>
      <c r="X66" s="597">
        <f t="shared" si="0"/>
        <v>-1.9397702999413013E-8</v>
      </c>
      <c r="Y66" s="597">
        <f t="shared" si="1"/>
        <v>-2.382876118645072E-9</v>
      </c>
      <c r="Z66" s="597">
        <f t="shared" si="2"/>
        <v>-8.7311491370201111E-11</v>
      </c>
    </row>
    <row r="67" spans="1:26" x14ac:dyDescent="0.2">
      <c r="A67" s="113">
        <v>1970</v>
      </c>
      <c r="B67" s="653">
        <f>compofiinc!AK59</f>
        <v>6.7124443914508447E-2</v>
      </c>
      <c r="C67" s="660">
        <f>compofiinc!AL59</f>
        <v>5.3515956620685756E-2</v>
      </c>
      <c r="D67" s="509">
        <f>compofiinc!AM59</f>
        <v>2.1500837436178699E-2</v>
      </c>
      <c r="E67" s="509">
        <f>compofiinc!AN59</f>
        <v>1.6604688949882984E-2</v>
      </c>
      <c r="F67" s="509">
        <f>compofiinc!AO59</f>
        <v>9.4362066774920095E-3</v>
      </c>
      <c r="G67" s="509">
        <f>compofiinc!AP59</f>
        <v>3.1986366684577661E-3</v>
      </c>
      <c r="H67" s="509">
        <f>compofiinc!AQ59</f>
        <v>2.7756298641179455E-3</v>
      </c>
      <c r="I67" s="671">
        <f>compofiinc!AR59</f>
        <v>3.0506450057146139E-2</v>
      </c>
      <c r="J67" s="678">
        <f>compofiinc!AS59</f>
        <v>2.0093973151233513E-2</v>
      </c>
      <c r="K67" s="152">
        <f>compofiinc!AT59</f>
        <v>6.274289120483445E-3</v>
      </c>
      <c r="L67" s="152">
        <f>compofiinc!AU59</f>
        <v>5.243903688096907E-3</v>
      </c>
      <c r="M67" s="152">
        <f>compofiinc!AV59</f>
        <v>5.8361228002468124E-3</v>
      </c>
      <c r="N67" s="152">
        <f>compofiinc!AW59</f>
        <v>1.3759655266767368E-3</v>
      </c>
      <c r="O67" s="152">
        <f>compofiinc!AX59</f>
        <v>1.3636930771099287E-3</v>
      </c>
      <c r="P67" s="687">
        <f>compofiinc!AY59</f>
        <v>1.1381346848793328E-2</v>
      </c>
      <c r="Q67" s="689">
        <f>compofiinc!AZ59</f>
        <v>5.4586729802394984E-3</v>
      </c>
      <c r="R67" s="111">
        <f>compofiinc!BA59</f>
        <v>9.4139142311178148E-4</v>
      </c>
      <c r="S67" s="111">
        <f>compofiinc!BB59</f>
        <v>9.0442422742853523E-4</v>
      </c>
      <c r="T67" s="111">
        <f>compofiinc!BC59</f>
        <v>2.6680767123252735E-3</v>
      </c>
      <c r="U67" s="111">
        <f>compofiinc!BD59</f>
        <v>4.2080048581283336E-4</v>
      </c>
      <c r="V67" s="172">
        <f>compofiinc!BE59</f>
        <v>5.239801242851172E-4</v>
      </c>
      <c r="X67" s="597">
        <f t="shared" si="0"/>
        <v>-4.2975443648174405E-8</v>
      </c>
      <c r="Y67" s="597">
        <f t="shared" si="1"/>
        <v>-1.0613803169690073E-9</v>
      </c>
      <c r="Z67" s="597">
        <f t="shared" si="2"/>
        <v>7.2759576141834259E-12</v>
      </c>
    </row>
    <row r="68" spans="1:26" x14ac:dyDescent="0.2">
      <c r="A68" s="107">
        <v>1971</v>
      </c>
      <c r="B68" s="649">
        <f>compofiinc!AK60</f>
        <v>6.7756223223113921E-2</v>
      </c>
      <c r="C68" s="657">
        <f>compofiinc!AL60</f>
        <v>5.3332105482695624E-2</v>
      </c>
      <c r="D68" s="411">
        <f>compofiinc!AM60</f>
        <v>2.2612423264945392E-2</v>
      </c>
      <c r="E68" s="411">
        <f>compofiinc!AN60</f>
        <v>1.6037291614338756E-2</v>
      </c>
      <c r="F68" s="411">
        <f>compofiinc!AO60</f>
        <v>8.6800029430378345E-3</v>
      </c>
      <c r="G68" s="411">
        <f>compofiinc!AP60</f>
        <v>3.1820059452911664E-3</v>
      </c>
      <c r="H68" s="411">
        <f>compofiinc!AQ60</f>
        <v>2.8203932156429801E-3</v>
      </c>
      <c r="I68" s="670">
        <f>compofiinc!AR60</f>
        <v>3.0768493033974664E-2</v>
      </c>
      <c r="J68" s="677">
        <f>compofiinc!AS60</f>
        <v>1.9973360789663275E-2</v>
      </c>
      <c r="K68" s="148">
        <f>compofiinc!AT60</f>
        <v>6.6599017345652101E-3</v>
      </c>
      <c r="L68" s="148">
        <f>compofiinc!AU60</f>
        <v>5.2676282848551637E-3</v>
      </c>
      <c r="M68" s="148">
        <f>compofiinc!AV60</f>
        <v>5.3595314129779581E-3</v>
      </c>
      <c r="N68" s="148">
        <f>compofiinc!AW60</f>
        <v>1.3130079278198536E-3</v>
      </c>
      <c r="O68" s="148">
        <f>compofiinc!AX60</f>
        <v>1.3732919858284731E-3</v>
      </c>
      <c r="P68" s="685">
        <f>compofiinc!AY60</f>
        <v>1.1449121899204329E-2</v>
      </c>
      <c r="Q68" s="664">
        <f>compofiinc!AZ60</f>
        <v>5.4236152168414264E-3</v>
      </c>
      <c r="R68" s="105">
        <f>compofiinc!BA60</f>
        <v>1.0296795153408311E-3</v>
      </c>
      <c r="S68" s="105">
        <f>compofiinc!BB60</f>
        <v>1.0530183486707756E-3</v>
      </c>
      <c r="T68" s="105">
        <f>compofiinc!BC60</f>
        <v>2.4371886522658315E-3</v>
      </c>
      <c r="U68" s="105">
        <f>compofiinc!BD60</f>
        <v>3.9179449666448818E-4</v>
      </c>
      <c r="V68" s="134">
        <f>compofiinc!BE60</f>
        <v>5.1193429666795964E-4</v>
      </c>
      <c r="X68" s="597">
        <f t="shared" si="0"/>
        <v>-1.1500560503918678E-8</v>
      </c>
      <c r="Y68" s="597">
        <f t="shared" si="1"/>
        <v>-5.5638338380958885E-10</v>
      </c>
      <c r="Z68" s="597">
        <f t="shared" si="2"/>
        <v>-9.276845958083868E-11</v>
      </c>
    </row>
    <row r="69" spans="1:26" x14ac:dyDescent="0.2">
      <c r="A69" s="107">
        <v>1972</v>
      </c>
      <c r="B69" s="649">
        <f>compofiinc!AK61</f>
        <v>6.7738453557467437E-2</v>
      </c>
      <c r="C69" s="657">
        <f>compofiinc!AL61</f>
        <v>5.3227570890157949E-2</v>
      </c>
      <c r="D69" s="411">
        <f>compofiinc!AM61</f>
        <v>2.3732272582492442E-2</v>
      </c>
      <c r="E69" s="411">
        <f>compofiinc!AN61</f>
        <v>1.5232714300509542E-2</v>
      </c>
      <c r="F69" s="411">
        <f>compofiinc!AO61</f>
        <v>8.1473864131567098E-3</v>
      </c>
      <c r="G69" s="411">
        <f>compofiinc!AP61</f>
        <v>3.1495255226445806E-3</v>
      </c>
      <c r="H69" s="411">
        <f>compofiinc!AQ61</f>
        <v>2.9656749464948007E-3</v>
      </c>
      <c r="I69" s="670">
        <f>compofiinc!AR61</f>
        <v>3.0541124714545731E-2</v>
      </c>
      <c r="J69" s="677">
        <f>compofiinc!AS61</f>
        <v>1.9913008167804946E-2</v>
      </c>
      <c r="K69" s="148">
        <f>compofiinc!AT61</f>
        <v>7.0751394462149619E-3</v>
      </c>
      <c r="L69" s="148">
        <f>compofiinc!AU61</f>
        <v>5.1632632507789822E-3</v>
      </c>
      <c r="M69" s="148">
        <f>compofiinc!AV61</f>
        <v>4.9713106209310354E-3</v>
      </c>
      <c r="N69" s="148">
        <f>compofiinc!AW61</f>
        <v>1.2688611232078983E-3</v>
      </c>
      <c r="O69" s="148">
        <f>compofiinc!AX61</f>
        <v>1.4344338657679145E-3</v>
      </c>
      <c r="P69" s="685">
        <f>compofiinc!AY61</f>
        <v>1.1166463380504865E-2</v>
      </c>
      <c r="Q69" s="664">
        <f>compofiinc!AZ61</f>
        <v>5.3844212078502096E-3</v>
      </c>
      <c r="R69" s="105">
        <f>compofiinc!BA61</f>
        <v>1.1670208095893031E-3</v>
      </c>
      <c r="S69" s="105">
        <f>compofiinc!BB61</f>
        <v>1.0782453533977332E-3</v>
      </c>
      <c r="T69" s="105">
        <f>compofiinc!BC61</f>
        <v>2.2266504561798683E-3</v>
      </c>
      <c r="U69" s="105">
        <f>compofiinc!BD61</f>
        <v>3.7089571123516407E-4</v>
      </c>
      <c r="V69" s="134">
        <f>compofiinc!BE61</f>
        <v>5.4160903160749285E-4</v>
      </c>
      <c r="X69" s="597">
        <f t="shared" si="0"/>
        <v>-2.8751401259796694E-9</v>
      </c>
      <c r="Y69" s="597">
        <f t="shared" si="1"/>
        <v>-1.3909584595239721E-10</v>
      </c>
      <c r="Z69" s="597">
        <f t="shared" si="2"/>
        <v>-1.5415935195051134E-10</v>
      </c>
    </row>
    <row r="70" spans="1:26" x14ac:dyDescent="0.2">
      <c r="A70" s="107">
        <v>1973</v>
      </c>
      <c r="B70" s="649">
        <f>compofiinc!AK62</f>
        <v>6.5410426509970421E-2</v>
      </c>
      <c r="C70" s="657">
        <f>compofiinc!AL62</f>
        <v>5.3758763022415224E-2</v>
      </c>
      <c r="D70" s="411">
        <f>compofiinc!AM62</f>
        <v>2.4151566356977128E-2</v>
      </c>
      <c r="E70" s="411">
        <f>compofiinc!AN62</f>
        <v>1.4861750983982347E-2</v>
      </c>
      <c r="F70" s="411">
        <f>compofiinc!AO62</f>
        <v>8.1015286380647922E-3</v>
      </c>
      <c r="G70" s="411">
        <f>compofiinc!AP62</f>
        <v>3.4664468326184306E-3</v>
      </c>
      <c r="H70" s="411">
        <f>compofiinc!AQ62</f>
        <v>3.1774700564426439E-3</v>
      </c>
      <c r="I70" s="670">
        <f>compofiinc!AR62</f>
        <v>2.8626100848896385E-2</v>
      </c>
      <c r="J70" s="677">
        <f>compofiinc!AS62</f>
        <v>2.0268348909780798E-2</v>
      </c>
      <c r="K70" s="148">
        <f>compofiinc!AT62</f>
        <v>7.2135080429802656E-3</v>
      </c>
      <c r="L70" s="148">
        <f>compofiinc!AU62</f>
        <v>5.114550748999136E-3</v>
      </c>
      <c r="M70" s="148">
        <f>compofiinc!AV62</f>
        <v>4.8627135422520951E-3</v>
      </c>
      <c r="N70" s="148">
        <f>compofiinc!AW62</f>
        <v>1.4268992251800228E-3</v>
      </c>
      <c r="O70" s="148">
        <f>compofiinc!AX62</f>
        <v>1.6506777925968663E-3</v>
      </c>
      <c r="P70" s="685">
        <f>compofiinc!AY62</f>
        <v>9.774651787665789E-3</v>
      </c>
      <c r="Q70" s="664">
        <f>compofiinc!AZ62</f>
        <v>5.4121596619722823E-3</v>
      </c>
      <c r="R70" s="105">
        <f>compofiinc!BA62</f>
        <v>1.1859206547342183E-3</v>
      </c>
      <c r="S70" s="105">
        <f>compofiinc!BB62</f>
        <v>1.0630560881637052E-3</v>
      </c>
      <c r="T70" s="105">
        <f>compofiinc!BC62</f>
        <v>2.1187887113143233E-3</v>
      </c>
      <c r="U70" s="105">
        <f>compofiinc!BD62</f>
        <v>4.1224804299311302E-4</v>
      </c>
      <c r="V70" s="134">
        <f>compofiinc!BE62</f>
        <v>6.3214626151442133E-4</v>
      </c>
      <c r="X70" s="597">
        <f t="shared" si="0"/>
        <v>1.5432988220709376E-10</v>
      </c>
      <c r="Y70" s="597">
        <f t="shared" si="1"/>
        <v>-4.4222758788237115E-10</v>
      </c>
      <c r="Z70" s="597">
        <f t="shared" si="2"/>
        <v>-9.6747498901095241E-11</v>
      </c>
    </row>
    <row r="71" spans="1:26" x14ac:dyDescent="0.2">
      <c r="A71" s="107">
        <v>1974</v>
      </c>
      <c r="B71" s="649">
        <f>compofiinc!AK63</f>
        <v>6.4319843116550146E-2</v>
      </c>
      <c r="C71" s="657">
        <f>compofiinc!AL63</f>
        <v>5.5312732295988098E-2</v>
      </c>
      <c r="D71" s="411">
        <f>compofiinc!AM63</f>
        <v>2.5291643783589279E-2</v>
      </c>
      <c r="E71" s="411">
        <f>compofiinc!AN63</f>
        <v>1.4506016766972607E-2</v>
      </c>
      <c r="F71" s="411">
        <f>compofiinc!AO63</f>
        <v>8.1786895489841527E-3</v>
      </c>
      <c r="G71" s="411">
        <f>compofiinc!AP63</f>
        <v>3.839823229903061E-3</v>
      </c>
      <c r="H71" s="411">
        <f>compofiinc!AQ63</f>
        <v>3.4965587533335452E-3</v>
      </c>
      <c r="I71" s="670">
        <f>compofiinc!AR63</f>
        <v>2.7597888312186569E-2</v>
      </c>
      <c r="J71" s="677">
        <f>compofiinc!AS63</f>
        <v>2.1260327642750099E-2</v>
      </c>
      <c r="K71" s="148">
        <f>compofiinc!AT63</f>
        <v>7.7115128011229217E-3</v>
      </c>
      <c r="L71" s="148">
        <f>compofiinc!AU63</f>
        <v>5.1759258029449029E-3</v>
      </c>
      <c r="M71" s="148">
        <f>compofiinc!AV63</f>
        <v>4.9398563356248815E-3</v>
      </c>
      <c r="N71" s="148">
        <f>compofiinc!AW63</f>
        <v>1.5773316849276853E-3</v>
      </c>
      <c r="O71" s="148">
        <f>compofiinc!AX63</f>
        <v>1.8557015070364002E-3</v>
      </c>
      <c r="P71" s="685">
        <f>compofiinc!AY63</f>
        <v>9.0200073177584272E-3</v>
      </c>
      <c r="Q71" s="664">
        <f>compofiinc!AZ63</f>
        <v>5.7256441067963237E-3</v>
      </c>
      <c r="R71" s="105">
        <f>compofiinc!BA63</f>
        <v>1.2914373613739372E-3</v>
      </c>
      <c r="S71" s="105">
        <f>compofiinc!BB63</f>
        <v>1.1927459058629353E-3</v>
      </c>
      <c r="T71" s="105">
        <f>compofiinc!BC63</f>
        <v>2.0866118850086934E-3</v>
      </c>
      <c r="U71" s="105">
        <f>compofiinc!BD63</f>
        <v>4.4859918780248975E-4</v>
      </c>
      <c r="V71" s="134">
        <f>compofiinc!BE63</f>
        <v>7.0624995100621035E-4</v>
      </c>
      <c r="X71" s="597">
        <f t="shared" si="0"/>
        <v>2.1320545329217566E-10</v>
      </c>
      <c r="Y71" s="597">
        <f t="shared" si="1"/>
        <v>-4.8890669290813094E-10</v>
      </c>
      <c r="Z71" s="597">
        <f t="shared" si="2"/>
        <v>-1.8425794223730918E-10</v>
      </c>
    </row>
    <row r="72" spans="1:26" x14ac:dyDescent="0.2">
      <c r="A72" s="107">
        <v>1975</v>
      </c>
      <c r="B72" s="649">
        <f>compofiinc!AK64</f>
        <v>6.3083552212304994E-2</v>
      </c>
      <c r="C72" s="657">
        <f>compofiinc!AL64</f>
        <v>5.5060814615785603E-2</v>
      </c>
      <c r="D72" s="411">
        <f>compofiinc!AM64</f>
        <v>2.6559654094313601E-2</v>
      </c>
      <c r="E72" s="411">
        <f>compofiinc!AN64</f>
        <v>1.3369094557674543E-2</v>
      </c>
      <c r="F72" s="411">
        <f>compofiinc!AO64</f>
        <v>7.9775166311897294E-3</v>
      </c>
      <c r="G72" s="411">
        <f>compofiinc!AP64</f>
        <v>3.5701840647295313E-3</v>
      </c>
      <c r="H72" s="411">
        <f>compofiinc!AQ64</f>
        <v>3.5843656220304609E-3</v>
      </c>
      <c r="I72" s="670">
        <f>compofiinc!AR64</f>
        <v>2.6696101048699461E-2</v>
      </c>
      <c r="J72" s="677">
        <f>compofiinc!AS64</f>
        <v>2.1109946766394216E-2</v>
      </c>
      <c r="K72" s="148">
        <f>compofiinc!AT64</f>
        <v>8.3135689657360956E-3</v>
      </c>
      <c r="L72" s="148">
        <f>compofiinc!AU64</f>
        <v>4.7719300520938646E-3</v>
      </c>
      <c r="M72" s="148">
        <f>compofiinc!AV64</f>
        <v>4.7672491874806155E-3</v>
      </c>
      <c r="N72" s="148">
        <f>compofiinc!AW64</f>
        <v>1.4234667179238158E-3</v>
      </c>
      <c r="O72" s="148">
        <f>compofiinc!AX64</f>
        <v>1.8337320818018199E-3</v>
      </c>
      <c r="P72" s="685">
        <f>compofiinc!AY64</f>
        <v>8.7593572935702468E-3</v>
      </c>
      <c r="Q72" s="664">
        <f>compofiinc!AZ64</f>
        <v>5.7891627184130101E-3</v>
      </c>
      <c r="R72" s="105">
        <f>compofiinc!BA64</f>
        <v>1.4239691507498264E-3</v>
      </c>
      <c r="S72" s="105">
        <f>compofiinc!BB64</f>
        <v>1.1858063609175851E-3</v>
      </c>
      <c r="T72" s="105">
        <f>compofiinc!BC64</f>
        <v>2.0442368582331838E-3</v>
      </c>
      <c r="U72" s="105">
        <f>compofiinc!BD64</f>
        <v>4.0808795693003663E-4</v>
      </c>
      <c r="V72" s="134">
        <f>compofiinc!BE64</f>
        <v>7.2706251768239749E-4</v>
      </c>
      <c r="X72" s="597">
        <f t="shared" si="0"/>
        <v>-3.5415226307122794E-10</v>
      </c>
      <c r="Y72" s="597">
        <f t="shared" si="1"/>
        <v>-2.3864199505396755E-10</v>
      </c>
      <c r="Z72" s="597">
        <f t="shared" si="2"/>
        <v>-1.2610001931534498E-10</v>
      </c>
    </row>
    <row r="73" spans="1:26" x14ac:dyDescent="0.2">
      <c r="A73" s="107">
        <v>1976</v>
      </c>
      <c r="B73" s="649">
        <f>compofiinc!AK65</f>
        <v>6.3026737518804055E-2</v>
      </c>
      <c r="C73" s="657">
        <f>compofiinc!AL65</f>
        <v>5.4644392690732957E-2</v>
      </c>
      <c r="D73" s="411">
        <f>compofiinc!AM65</f>
        <v>2.7647414112472291E-2</v>
      </c>
      <c r="E73" s="411">
        <f>compofiinc!AN65</f>
        <v>1.2464012479313169E-2</v>
      </c>
      <c r="F73" s="411">
        <f>compofiinc!AO65</f>
        <v>7.898087207824922E-3</v>
      </c>
      <c r="G73" s="411">
        <f>compofiinc!AP65</f>
        <v>3.3116612349819441E-3</v>
      </c>
      <c r="H73" s="411">
        <f>compofiinc!AQ65</f>
        <v>3.3232179193016798E-3</v>
      </c>
      <c r="I73" s="670">
        <f>compofiinc!AR65</f>
        <v>2.6855078114596864E-2</v>
      </c>
      <c r="J73" s="677">
        <f>compofiinc!AS65</f>
        <v>2.1041883794937988E-2</v>
      </c>
      <c r="K73" s="148">
        <f>compofiinc!AT65</f>
        <v>8.9035080059476357E-3</v>
      </c>
      <c r="L73" s="148">
        <f>compofiinc!AU65</f>
        <v>4.4224426099415126E-3</v>
      </c>
      <c r="M73" s="148">
        <f>compofiinc!AV65</f>
        <v>4.6860171337677059E-3</v>
      </c>
      <c r="N73" s="148">
        <f>compofiinc!AW65</f>
        <v>1.2967650837047984E-3</v>
      </c>
      <c r="O73" s="148">
        <f>compofiinc!AX65</f>
        <v>1.7336105998235762E-3</v>
      </c>
      <c r="P73" s="685">
        <f>compofiinc!AY65</f>
        <v>8.8896896404833115E-3</v>
      </c>
      <c r="Q73" s="664">
        <f>compofiinc!AZ65</f>
        <v>5.8397596321770884E-3</v>
      </c>
      <c r="R73" s="105">
        <f>compofiinc!BA65</f>
        <v>1.565442067395395E-3</v>
      </c>
      <c r="S73" s="105">
        <f>compofiinc!BB65</f>
        <v>1.155655658776511E-3</v>
      </c>
      <c r="T73" s="105">
        <f>compofiinc!BC65</f>
        <v>2.0358745504280851E-3</v>
      </c>
      <c r="U73" s="105">
        <f>compofiinc!BD65</f>
        <v>3.6405658779584127E-4</v>
      </c>
      <c r="V73" s="134">
        <f>compofiinc!BE65</f>
        <v>7.1873086478987935E-4</v>
      </c>
      <c r="X73" s="597">
        <f t="shared" si="0"/>
        <v>-2.6316104850820921E-10</v>
      </c>
      <c r="Y73" s="597">
        <f t="shared" si="1"/>
        <v>-4.5963824724104541E-7</v>
      </c>
      <c r="Z73" s="597">
        <f t="shared" si="2"/>
        <v>-9.7008623356487078E-11</v>
      </c>
    </row>
    <row r="74" spans="1:26" x14ac:dyDescent="0.2">
      <c r="A74" s="107">
        <v>1977</v>
      </c>
      <c r="B74" s="649">
        <f>compofiinc!AK66</f>
        <v>6.3668203564409609E-2</v>
      </c>
      <c r="C74" s="657">
        <f>compofiinc!AL66</f>
        <v>5.4880028096754074E-2</v>
      </c>
      <c r="D74" s="411">
        <f>compofiinc!AM66</f>
        <v>2.8862140806859671E-2</v>
      </c>
      <c r="E74" s="411">
        <f>compofiinc!AN66</f>
        <v>1.1855125775070974E-2</v>
      </c>
      <c r="F74" s="411">
        <f>compofiinc!AO66</f>
        <v>7.8078634256126822E-3</v>
      </c>
      <c r="G74" s="411">
        <f>compofiinc!AP66</f>
        <v>3.2003997301029985E-3</v>
      </c>
      <c r="H74" s="411">
        <f>compofiinc!AQ66</f>
        <v>3.1544983666903503E-3</v>
      </c>
      <c r="I74" s="670">
        <f>compofiinc!AR66</f>
        <v>2.7285322211317187E-2</v>
      </c>
      <c r="J74" s="677">
        <f>compofiinc!AS66</f>
        <v>2.1263602349528288E-2</v>
      </c>
      <c r="K74" s="148">
        <f>compofiinc!AT66</f>
        <v>9.428102738760602E-3</v>
      </c>
      <c r="L74" s="148">
        <f>compofiinc!AU66</f>
        <v>4.2365035262270645E-3</v>
      </c>
      <c r="M74" s="148">
        <f>compofiinc!AV66</f>
        <v>4.675035966678287E-3</v>
      </c>
      <c r="N74" s="148">
        <f>compofiinc!AW66</f>
        <v>1.2563667332932127E-3</v>
      </c>
      <c r="O74" s="148">
        <f>compofiinc!AX66</f>
        <v>1.6686270729546204E-3</v>
      </c>
      <c r="P74" s="685">
        <f>compofiinc!AY66</f>
        <v>9.0409690908543894E-3</v>
      </c>
      <c r="Q74" s="664">
        <f>compofiinc!AZ66</f>
        <v>5.9145753409656221E-3</v>
      </c>
      <c r="R74" s="105">
        <f>compofiinc!BA66</f>
        <v>1.7068402657312021E-3</v>
      </c>
      <c r="S74" s="105">
        <f>compofiinc!BB66</f>
        <v>1.1059400718590739E-3</v>
      </c>
      <c r="T74" s="105">
        <f>compofiinc!BC66</f>
        <v>2.0445044858408701E-3</v>
      </c>
      <c r="U74" s="105">
        <f>compofiinc!BD66</f>
        <v>3.5317918888039951E-4</v>
      </c>
      <c r="V74" s="134">
        <f>compofiinc!BE66</f>
        <v>7.0411150570134223E-4</v>
      </c>
      <c r="X74" s="597">
        <f t="shared" si="0"/>
        <v>-7.5826012135848941E-12</v>
      </c>
      <c r="Y74" s="597">
        <f t="shared" si="1"/>
        <v>-1.0336883854988876E-6</v>
      </c>
      <c r="Z74" s="597">
        <f t="shared" si="2"/>
        <v>-1.7704726573697371E-10</v>
      </c>
    </row>
    <row r="75" spans="1:26" x14ac:dyDescent="0.2">
      <c r="A75" s="107">
        <v>1978</v>
      </c>
      <c r="B75" s="649">
        <f>compofiinc!AK67</f>
        <v>6.6142504342378228E-2</v>
      </c>
      <c r="C75" s="657">
        <f>compofiinc!AL67</f>
        <v>5.5499092086632729E-2</v>
      </c>
      <c r="D75" s="411">
        <f>compofiinc!AM67</f>
        <v>3.0146818541572973E-2</v>
      </c>
      <c r="E75" s="411">
        <f>compofiinc!AN67</f>
        <v>1.1041098594077425E-2</v>
      </c>
      <c r="F75" s="411">
        <f>compofiinc!AO67</f>
        <v>7.7804190842807874E-3</v>
      </c>
      <c r="G75" s="411">
        <f>compofiinc!AP67</f>
        <v>3.3615237436559753E-3</v>
      </c>
      <c r="H75" s="411">
        <f>compofiinc!AQ67</f>
        <v>3.1692324741871836E-3</v>
      </c>
      <c r="I75" s="670">
        <f>compofiinc!AR67</f>
        <v>2.9246075926257165E-2</v>
      </c>
      <c r="J75" s="677">
        <f>compofiinc!AS67</f>
        <v>2.1766964153291934E-2</v>
      </c>
      <c r="K75" s="148">
        <f>compofiinc!AT67</f>
        <v>9.8910541812833874E-3</v>
      </c>
      <c r="L75" s="148">
        <f>compofiinc!AU67</f>
        <v>4.0641027208495606E-3</v>
      </c>
      <c r="M75" s="148">
        <f>compofiinc!AV67</f>
        <v>4.702892537723935E-3</v>
      </c>
      <c r="N75" s="148">
        <f>compofiinc!AW67</f>
        <v>1.3739640144210252E-3</v>
      </c>
      <c r="O75" s="148">
        <f>compofiinc!AX67</f>
        <v>1.7352086554491136E-3</v>
      </c>
      <c r="P75" s="685">
        <f>compofiinc!AY67</f>
        <v>1.0135404682332094E-2</v>
      </c>
      <c r="Q75" s="664">
        <f>compofiinc!AZ67</f>
        <v>6.1146318714120074E-3</v>
      </c>
      <c r="R75" s="105">
        <f>compofiinc!BA67</f>
        <v>1.8430922716397014E-3</v>
      </c>
      <c r="S75" s="105">
        <f>compofiinc!BB67</f>
        <v>1.1504390824103386E-3</v>
      </c>
      <c r="T75" s="105">
        <f>compofiinc!BC67</f>
        <v>2.0357344126801374E-3</v>
      </c>
      <c r="U75" s="105">
        <f>compofiinc!BD67</f>
        <v>3.9371620024723948E-4</v>
      </c>
      <c r="V75" s="134">
        <f>compofiinc!BE67</f>
        <v>6.9164994869640693E-4</v>
      </c>
      <c r="X75" s="597">
        <f t="shared" ref="X75:X116" si="3">C75-D75-E75-F75-G75-H75</f>
        <v>-3.5114161578420067E-10</v>
      </c>
      <c r="Y75" s="597">
        <f t="shared" ref="Y75:Y116" si="4">J75-K75-L75-M75-N75-O75</f>
        <v>-2.5795643508741417E-7</v>
      </c>
      <c r="Z75" s="597">
        <f t="shared" ref="Z75:Z116" si="5">Q75-R75-S75-T75-U75-V75</f>
        <v>-4.4261816434243428E-11</v>
      </c>
    </row>
    <row r="76" spans="1:26" x14ac:dyDescent="0.2">
      <c r="A76" s="110">
        <v>1979</v>
      </c>
      <c r="B76" s="654">
        <f>compofiinc!AK68</f>
        <v>7.3112867772579193E-2</v>
      </c>
      <c r="C76" s="661">
        <f>compofiinc!AL68</f>
        <v>5.6283537298440933E-2</v>
      </c>
      <c r="D76" s="511">
        <f>compofiinc!AM68</f>
        <v>3.1388755887746811E-2</v>
      </c>
      <c r="E76" s="511">
        <f>compofiinc!AN68</f>
        <v>9.878166951239109E-3</v>
      </c>
      <c r="F76" s="511">
        <f>compofiinc!AO68</f>
        <v>7.8303860500454903E-3</v>
      </c>
      <c r="G76" s="511">
        <f>compofiinc!AP68</f>
        <v>3.9786105044186115E-3</v>
      </c>
      <c r="H76" s="511">
        <f>compofiinc!AQ68</f>
        <v>3.2076206989586353E-3</v>
      </c>
      <c r="I76" s="672">
        <f>compofiinc!AR68</f>
        <v>3.5134702920913696E-2</v>
      </c>
      <c r="J76" s="679">
        <f>compofiinc!AS68</f>
        <v>2.2465728223323822E-2</v>
      </c>
      <c r="K76" s="150">
        <f>compofiinc!AT68</f>
        <v>1.0476240888237953E-2</v>
      </c>
      <c r="L76" s="150">
        <f>compofiinc!AU68</f>
        <v>3.8418418262153864E-3</v>
      </c>
      <c r="M76" s="150">
        <f>compofiinc!AV68</f>
        <v>4.7363247722387314E-3</v>
      </c>
      <c r="N76" s="150">
        <f>compofiinc!AW68</f>
        <v>1.7025249544531107E-3</v>
      </c>
      <c r="O76" s="150">
        <f>compofiinc!AX68</f>
        <v>1.7087950836867094E-3</v>
      </c>
      <c r="P76" s="686">
        <f>compofiinc!AY68</f>
        <v>1.3896464370191097E-2</v>
      </c>
      <c r="Q76" s="682">
        <f>compofiinc!AZ68</f>
        <v>6.4115151762962341E-3</v>
      </c>
      <c r="R76" s="108">
        <f>compofiinc!BA68</f>
        <v>2.019848907366395E-3</v>
      </c>
      <c r="S76" s="108">
        <f>compofiinc!BB68</f>
        <v>1.2798079987987876E-3</v>
      </c>
      <c r="T76" s="108">
        <f>compofiinc!BC68</f>
        <v>2.0087829325348139E-3</v>
      </c>
      <c r="U76" s="108">
        <f>compofiinc!BD68</f>
        <v>5.1303836517035961E-4</v>
      </c>
      <c r="V76" s="138">
        <f>compofiinc!BE68</f>
        <v>5.9003703063353896E-4</v>
      </c>
      <c r="X76" s="597">
        <f t="shared" si="3"/>
        <v>-2.7939677238464355E-9</v>
      </c>
      <c r="Y76" s="597">
        <f t="shared" si="4"/>
        <v>6.9849193096160889E-10</v>
      </c>
      <c r="Z76" s="597">
        <f t="shared" si="5"/>
        <v>-5.8207660913467407E-11</v>
      </c>
    </row>
    <row r="77" spans="1:26" x14ac:dyDescent="0.2">
      <c r="A77" s="107">
        <v>1980</v>
      </c>
      <c r="B77" s="649">
        <f>compofiinc!AK69</f>
        <v>7.3757253587245941E-2</v>
      </c>
      <c r="C77" s="657">
        <f>compofiinc!AL69</f>
        <v>5.7763475924730301E-2</v>
      </c>
      <c r="D77" s="411">
        <f>compofiinc!AM69</f>
        <v>3.3035747706890106E-2</v>
      </c>
      <c r="E77" s="411">
        <f>compofiinc!AN69</f>
        <v>8.2320505753159523E-3</v>
      </c>
      <c r="F77" s="411">
        <f>compofiinc!AO69</f>
        <v>7.8596938401460648E-3</v>
      </c>
      <c r="G77" s="411">
        <f>compofiinc!AP69</f>
        <v>5.0622932612895966E-3</v>
      </c>
      <c r="H77" s="411">
        <f>compofiinc!AQ69</f>
        <v>3.5736903082579374E-3</v>
      </c>
      <c r="I77" s="670">
        <f>compofiinc!AR69</f>
        <v>3.4898620098829269E-2</v>
      </c>
      <c r="J77" s="677">
        <f>compofiinc!AS69</f>
        <v>2.3319700732827187E-2</v>
      </c>
      <c r="K77" s="148">
        <f>compofiinc!AT69</f>
        <v>1.1366667225956917E-2</v>
      </c>
      <c r="L77" s="148">
        <f>compofiinc!AU69</f>
        <v>3.1088734976947308E-3</v>
      </c>
      <c r="M77" s="148">
        <f>compofiinc!AV69</f>
        <v>4.6691051684319973E-3</v>
      </c>
      <c r="N77" s="148">
        <f>compofiinc!AW69</f>
        <v>2.1744738332927227E-3</v>
      </c>
      <c r="O77" s="148">
        <f>compofiinc!AX69</f>
        <v>2.0005803089588881E-3</v>
      </c>
      <c r="P77" s="685">
        <f>compofiinc!AY69</f>
        <v>1.2986763380467892E-2</v>
      </c>
      <c r="Q77" s="664">
        <f>compofiinc!AZ69</f>
        <v>6.8397088907659054E-3</v>
      </c>
      <c r="R77" s="105">
        <f>compofiinc!BA69</f>
        <v>2.3219275753945112E-3</v>
      </c>
      <c r="S77" s="105">
        <f>compofiinc!BB69</f>
        <v>9.9668465554714203E-4</v>
      </c>
      <c r="T77" s="105">
        <f>compofiinc!BC69</f>
        <v>2.0203515887260437E-3</v>
      </c>
      <c r="U77" s="105">
        <f>compofiinc!BD69</f>
        <v>6.7303125979378819E-4</v>
      </c>
      <c r="V77" s="134">
        <f>compofiinc!BE69</f>
        <v>8.2771392771974206E-4</v>
      </c>
      <c r="X77" s="597">
        <f t="shared" si="3"/>
        <v>2.3283064365386963E-10</v>
      </c>
      <c r="Y77" s="597">
        <f t="shared" si="4"/>
        <v>6.9849193096160889E-10</v>
      </c>
      <c r="Z77" s="597">
        <f t="shared" si="5"/>
        <v>-1.1641532182693481E-10</v>
      </c>
    </row>
    <row r="78" spans="1:26" x14ac:dyDescent="0.2">
      <c r="A78" s="107">
        <v>1981</v>
      </c>
      <c r="B78" s="649">
        <f>compofiinc!AK70</f>
        <v>7.3374666273593903E-2</v>
      </c>
      <c r="C78" s="657">
        <f>compofiinc!AL70</f>
        <v>5.6265469640493393E-2</v>
      </c>
      <c r="D78" s="411">
        <f>compofiinc!AM70</f>
        <v>3.3188249915838242E-2</v>
      </c>
      <c r="E78" s="411">
        <f>compofiinc!AN70</f>
        <v>5.295023787766695E-3</v>
      </c>
      <c r="F78" s="411">
        <f>compofiinc!AO70</f>
        <v>7.4265100993216038E-3</v>
      </c>
      <c r="G78" s="411">
        <f>compofiinc!AP70</f>
        <v>6.6882958635687828E-3</v>
      </c>
      <c r="H78" s="411">
        <f>compofiinc!AQ70</f>
        <v>3.6673885770142078E-3</v>
      </c>
      <c r="I78" s="670">
        <f>compofiinc!AR70</f>
        <v>3.5570017993450165E-2</v>
      </c>
      <c r="J78" s="677">
        <f>compofiinc!AS70</f>
        <v>2.2762196138501167E-2</v>
      </c>
      <c r="K78" s="148">
        <f>compofiinc!AT70</f>
        <v>1.1552303098142147E-2</v>
      </c>
      <c r="L78" s="148">
        <f>compofiinc!AU70</f>
        <v>2.045660512521863E-3</v>
      </c>
      <c r="M78" s="148">
        <f>compofiinc!AV70</f>
        <v>4.298641812056303E-3</v>
      </c>
      <c r="N78" s="148">
        <f>compofiinc!AW70</f>
        <v>2.9022055678069592E-3</v>
      </c>
      <c r="O78" s="148">
        <f>compofiinc!AX70</f>
        <v>1.9633849151432514E-3</v>
      </c>
      <c r="P78" s="685">
        <f>compofiinc!AY70</f>
        <v>1.3559009879827499E-2</v>
      </c>
      <c r="Q78" s="664">
        <f>compofiinc!AZ70</f>
        <v>6.7139500752091408E-3</v>
      </c>
      <c r="R78" s="105">
        <f>compofiinc!BA70</f>
        <v>2.3580566048622131E-3</v>
      </c>
      <c r="S78" s="105">
        <f>compofiinc!BB70</f>
        <v>7.0552085526287556E-4</v>
      </c>
      <c r="T78" s="105">
        <f>compofiinc!BC70</f>
        <v>1.8425583839416504E-3</v>
      </c>
      <c r="U78" s="105">
        <f>compofiinc!BD70</f>
        <v>9.4286823878064752E-4</v>
      </c>
      <c r="V78" s="134">
        <f>compofiinc!BE70</f>
        <v>8.6494616698473692E-4</v>
      </c>
      <c r="X78" s="597">
        <f t="shared" si="3"/>
        <v>1.3969838619232178E-9</v>
      </c>
      <c r="Y78" s="597">
        <f t="shared" si="4"/>
        <v>2.3283064365386963E-10</v>
      </c>
      <c r="Z78" s="597">
        <f t="shared" si="5"/>
        <v>-1.7462298274040222E-10</v>
      </c>
    </row>
    <row r="79" spans="1:26" x14ac:dyDescent="0.2">
      <c r="A79" s="107">
        <v>1982</v>
      </c>
      <c r="B79" s="648">
        <f>compofiinc!AK71</f>
        <v>8.2058750092983246E-2</v>
      </c>
      <c r="C79" s="657">
        <f>compofiinc!AL71</f>
        <v>6.0691509395837784E-2</v>
      </c>
      <c r="D79" s="411">
        <f>compofiinc!AM71</f>
        <v>3.5425737500190735E-2</v>
      </c>
      <c r="E79" s="411">
        <f>compofiinc!AN71</f>
        <v>6.0559352859854698E-3</v>
      </c>
      <c r="F79" s="411">
        <f>compofiinc!AO71</f>
        <v>8.161487989127636E-3</v>
      </c>
      <c r="G79" s="411">
        <f>compofiinc!AP71</f>
        <v>6.8419738672673702E-3</v>
      </c>
      <c r="H79" s="411">
        <f>compofiinc!AQ71</f>
        <v>4.206374753266573E-3</v>
      </c>
      <c r="I79" s="670">
        <f>compofiinc!AR71</f>
        <v>4.2518444359302521E-2</v>
      </c>
      <c r="J79" s="676">
        <f>compofiinc!AS71</f>
        <v>2.5727801024913788E-2</v>
      </c>
      <c r="K79" s="136">
        <f>compofiinc!AT71</f>
        <v>1.2217244133353233E-2</v>
      </c>
      <c r="L79" s="136">
        <f>compofiinc!AU71</f>
        <v>2.8272191993892193E-3</v>
      </c>
      <c r="M79" s="136">
        <f>compofiinc!AV71</f>
        <v>4.9794265069067478E-3</v>
      </c>
      <c r="N79" s="136">
        <f>compofiinc!AW71</f>
        <v>3.2115927897393703E-3</v>
      </c>
      <c r="O79" s="136">
        <f>compofiinc!AX71</f>
        <v>2.4923181626945734E-3</v>
      </c>
      <c r="P79" s="685">
        <f>compofiinc!AY71</f>
        <v>1.7552318051457405E-2</v>
      </c>
      <c r="Q79" s="664">
        <f>compofiinc!AZ71</f>
        <v>8.1274677067995071E-3</v>
      </c>
      <c r="R79" s="105">
        <f>compofiinc!BA71</f>
        <v>2.4558824952691793E-3</v>
      </c>
      <c r="S79" s="105">
        <f>compofiinc!BB71</f>
        <v>1.3591991737484932E-3</v>
      </c>
      <c r="T79" s="105">
        <f>compofiinc!BC71</f>
        <v>2.1688300184905529E-3</v>
      </c>
      <c r="U79" s="105">
        <f>compofiinc!BD71</f>
        <v>1.1020866222679615E-3</v>
      </c>
      <c r="V79" s="134">
        <f>compofiinc!BE71</f>
        <v>1.0414697462692857E-3</v>
      </c>
      <c r="X79" s="597">
        <f t="shared" si="3"/>
        <v>0</v>
      </c>
      <c r="Y79" s="597">
        <f t="shared" si="4"/>
        <v>2.3283064365386963E-10</v>
      </c>
      <c r="Z79" s="597">
        <f t="shared" si="5"/>
        <v>-3.4924596548080444E-10</v>
      </c>
    </row>
    <row r="80" spans="1:26" x14ac:dyDescent="0.2">
      <c r="A80" s="107">
        <v>1983</v>
      </c>
      <c r="B80" s="648">
        <f>compofiinc!AK72</f>
        <v>8.8422819972038269E-2</v>
      </c>
      <c r="C80" s="657">
        <f>compofiinc!AL72</f>
        <v>6.2818020582199097E-2</v>
      </c>
      <c r="D80" s="411">
        <f>compofiinc!AM72</f>
        <v>3.8417257368564606E-2</v>
      </c>
      <c r="E80" s="411">
        <f>compofiinc!AN72</f>
        <v>7.5641530565917492E-3</v>
      </c>
      <c r="F80" s="411">
        <f>compofiinc!AO72</f>
        <v>7.1344678290188313E-3</v>
      </c>
      <c r="G80" s="411">
        <f>compofiinc!AP72</f>
        <v>5.8078453876078129E-3</v>
      </c>
      <c r="H80" s="411">
        <f>compofiinc!AQ72</f>
        <v>3.8942953106015921E-3</v>
      </c>
      <c r="I80" s="670">
        <f>compofiinc!AR72</f>
        <v>4.6823762357234955E-2</v>
      </c>
      <c r="J80" s="676">
        <f>compofiinc!AS72</f>
        <v>2.7298660948872566E-2</v>
      </c>
      <c r="K80" s="136">
        <f>compofiinc!AT72</f>
        <v>1.3817875646054745E-2</v>
      </c>
      <c r="L80" s="136">
        <f>compofiinc!AU72</f>
        <v>3.9423960261046886E-3</v>
      </c>
      <c r="M80" s="136">
        <f>compofiinc!AV72</f>
        <v>4.3786908499896526E-3</v>
      </c>
      <c r="N80" s="136">
        <f>compofiinc!AW72</f>
        <v>2.7258242480456829E-3</v>
      </c>
      <c r="O80" s="136">
        <f>compofiinc!AX72</f>
        <v>2.433873014524579E-3</v>
      </c>
      <c r="P80" s="685">
        <f>compofiinc!AY72</f>
        <v>1.9060876220464706E-2</v>
      </c>
      <c r="Q80" s="664">
        <f>compofiinc!AZ72</f>
        <v>9.093286469578743E-3</v>
      </c>
      <c r="R80" s="105">
        <f>compofiinc!BA72</f>
        <v>3.1137857586145401E-3</v>
      </c>
      <c r="S80" s="105">
        <f>compofiinc!BB72</f>
        <v>2.2152566816657782E-3</v>
      </c>
      <c r="T80" s="105">
        <f>compofiinc!BC72</f>
        <v>1.8404307775199413E-3</v>
      </c>
      <c r="U80" s="105">
        <f>compofiinc!BD72</f>
        <v>9.8787108436226845E-4</v>
      </c>
      <c r="V80" s="134">
        <f>compofiinc!BE72</f>
        <v>9.3594187637791038E-4</v>
      </c>
      <c r="X80" s="597">
        <f t="shared" si="3"/>
        <v>1.6298145055770874E-9</v>
      </c>
      <c r="Y80" s="597">
        <f t="shared" si="4"/>
        <v>1.1641532182693481E-9</v>
      </c>
      <c r="Z80" s="597">
        <f t="shared" si="5"/>
        <v>2.9103830456733704E-10</v>
      </c>
    </row>
    <row r="81" spans="1:26" x14ac:dyDescent="0.2">
      <c r="A81" s="107">
        <v>1984</v>
      </c>
      <c r="B81" s="648">
        <f>compofiinc!AK73</f>
        <v>9.2436365783214569E-2</v>
      </c>
      <c r="C81" s="657">
        <f>compofiinc!AL73</f>
        <v>6.5470844507217407E-2</v>
      </c>
      <c r="D81" s="411">
        <f>compofiinc!AM73</f>
        <v>4.0911734104156494E-2</v>
      </c>
      <c r="E81" s="411">
        <f>compofiinc!AN73</f>
        <v>8.1980107352137566E-3</v>
      </c>
      <c r="F81" s="411">
        <f>compofiinc!AO73</f>
        <v>5.8298157528042793E-3</v>
      </c>
      <c r="G81" s="411">
        <f>compofiinc!AP73</f>
        <v>6.9624008610844612E-3</v>
      </c>
      <c r="H81" s="411">
        <f>compofiinc!AQ73</f>
        <v>3.5688821226358414E-3</v>
      </c>
      <c r="I81" s="670">
        <f>compofiinc!AR73</f>
        <v>5.0588097423315048E-2</v>
      </c>
      <c r="J81" s="676">
        <f>compofiinc!AS73</f>
        <v>2.9515562579035759E-2</v>
      </c>
      <c r="K81" s="136">
        <f>compofiinc!AT73</f>
        <v>1.563996821641922E-2</v>
      </c>
      <c r="L81" s="136">
        <f>compofiinc!AU73</f>
        <v>4.382595419883728E-3</v>
      </c>
      <c r="M81" s="136">
        <f>compofiinc!AV73</f>
        <v>3.3104151953011751E-3</v>
      </c>
      <c r="N81" s="136">
        <f>compofiinc!AW73</f>
        <v>3.6488687619566917E-3</v>
      </c>
      <c r="O81" s="136">
        <f>compofiinc!AX73</f>
        <v>2.5337154511362314E-3</v>
      </c>
      <c r="P81" s="685">
        <f>compofiinc!AY73</f>
        <v>2.185974083840847E-2</v>
      </c>
      <c r="Q81" s="664">
        <f>compofiinc!AZ73</f>
        <v>1.0220394469797611E-2</v>
      </c>
      <c r="R81" s="105">
        <f>compofiinc!BA73</f>
        <v>3.403467359021306E-3</v>
      </c>
      <c r="S81" s="105">
        <f>compofiinc!BB73</f>
        <v>3.1617069616913795E-3</v>
      </c>
      <c r="T81" s="105">
        <f>compofiinc!BC73</f>
        <v>1.4885673299431801E-3</v>
      </c>
      <c r="U81" s="105">
        <f>compofiinc!BD73</f>
        <v>1.1843106476590037E-3</v>
      </c>
      <c r="V81" s="134">
        <f>compofiinc!BE73</f>
        <v>9.8234193865209818E-4</v>
      </c>
      <c r="X81" s="597">
        <f t="shared" si="3"/>
        <v>9.3132257461547852E-10</v>
      </c>
      <c r="Y81" s="597">
        <f t="shared" si="4"/>
        <v>-4.6566128730773926E-10</v>
      </c>
      <c r="Z81" s="597">
        <f t="shared" si="5"/>
        <v>2.3283064365386963E-10</v>
      </c>
    </row>
    <row r="82" spans="1:26" x14ac:dyDescent="0.2">
      <c r="A82" s="107">
        <v>1985</v>
      </c>
      <c r="B82" s="648">
        <f>compofiinc!AK74</f>
        <v>9.8190322518348694E-2</v>
      </c>
      <c r="C82" s="657">
        <f>compofiinc!AL74</f>
        <v>6.7348197102546692E-2</v>
      </c>
      <c r="D82" s="411">
        <f>compofiinc!AM74</f>
        <v>3.9526063948869705E-2</v>
      </c>
      <c r="E82" s="411">
        <f>compofiinc!AN74</f>
        <v>9.9027128890156746E-3</v>
      </c>
      <c r="F82" s="411">
        <f>compofiinc!AO74</f>
        <v>6.3372715376317501E-3</v>
      </c>
      <c r="G82" s="411">
        <f>compofiinc!AP74</f>
        <v>7.1566523984074593E-3</v>
      </c>
      <c r="H82" s="411">
        <f>compofiinc!AQ74</f>
        <v>4.4254977256059647E-3</v>
      </c>
      <c r="I82" s="670">
        <f>compofiinc!AR74</f>
        <v>5.4031021893024445E-2</v>
      </c>
      <c r="J82" s="676">
        <f>compofiinc!AS74</f>
        <v>3.0452795326709747E-2</v>
      </c>
      <c r="K82" s="136">
        <f>compofiinc!AT74</f>
        <v>1.4132454060018063E-2</v>
      </c>
      <c r="L82" s="136">
        <f>compofiinc!AU74</f>
        <v>5.5723488330841064E-3</v>
      </c>
      <c r="M82" s="136">
        <f>compofiinc!AV74</f>
        <v>4.0020067244768143E-3</v>
      </c>
      <c r="N82" s="136">
        <f>compofiinc!AW74</f>
        <v>3.6794680636376143E-3</v>
      </c>
      <c r="O82" s="136">
        <f>compofiinc!AX74</f>
        <v>3.0665169470012188E-3</v>
      </c>
      <c r="P82" s="685">
        <f>compofiinc!AY74</f>
        <v>2.2835895419120789E-2</v>
      </c>
      <c r="Q82" s="664">
        <f>compofiinc!AZ74</f>
        <v>1.022142730653286E-2</v>
      </c>
      <c r="R82" s="105">
        <f>compofiinc!BA74</f>
        <v>3.5827539395540953E-3</v>
      </c>
      <c r="S82" s="105">
        <f>compofiinc!BB74</f>
        <v>3.1006915960460901E-3</v>
      </c>
      <c r="T82" s="105">
        <f>compofiinc!BC74</f>
        <v>1.3130836887285113E-3</v>
      </c>
      <c r="U82" s="105">
        <f>compofiinc!BD74</f>
        <v>1.2328876182436943E-3</v>
      </c>
      <c r="V82" s="134">
        <f>compofiinc!BE74</f>
        <v>9.9201081320643425E-4</v>
      </c>
      <c r="X82" s="597">
        <f t="shared" si="3"/>
        <v>-1.3969838619232178E-9</v>
      </c>
      <c r="Y82" s="597">
        <f t="shared" si="4"/>
        <v>6.9849193096160889E-10</v>
      </c>
      <c r="Z82" s="597">
        <f t="shared" si="5"/>
        <v>-3.4924596548080444E-10</v>
      </c>
    </row>
    <row r="83" spans="1:26" x14ac:dyDescent="0.2">
      <c r="A83" s="107">
        <v>1986</v>
      </c>
      <c r="B83" s="648">
        <f>compofiinc!AK75</f>
        <v>0.12229336053133011</v>
      </c>
      <c r="C83" s="657">
        <f>compofiinc!AL75</f>
        <v>6.7203789949417114E-2</v>
      </c>
      <c r="D83" s="411">
        <f>compofiinc!AM75</f>
        <v>4.143732413649559E-2</v>
      </c>
      <c r="E83" s="411">
        <f>compofiinc!AN75</f>
        <v>1.0906576178967953E-2</v>
      </c>
      <c r="F83" s="411">
        <f>compofiinc!AO75</f>
        <v>5.699248518794775E-3</v>
      </c>
      <c r="G83" s="411">
        <f>compofiinc!AP75</f>
        <v>5.9497905895113945E-3</v>
      </c>
      <c r="H83" s="411">
        <f>compofiinc!AQ75</f>
        <v>3.2108479645103216E-3</v>
      </c>
      <c r="I83" s="670">
        <f>compofiinc!AR75</f>
        <v>7.2494424879550934E-2</v>
      </c>
      <c r="J83" s="676">
        <f>compofiinc!AS75</f>
        <v>2.997896634042263E-2</v>
      </c>
      <c r="K83" s="136">
        <f>compofiinc!AT75</f>
        <v>1.4828280545771122E-2</v>
      </c>
      <c r="L83" s="136">
        <f>compofiinc!AU75</f>
        <v>5.8785290457308292E-3</v>
      </c>
      <c r="M83" s="136">
        <f>compofiinc!AV75</f>
        <v>3.7753486540168524E-3</v>
      </c>
      <c r="N83" s="136">
        <f>compofiinc!AW75</f>
        <v>3.0511633958667517E-3</v>
      </c>
      <c r="O83" s="136">
        <f>compofiinc!AX75</f>
        <v>2.4398078676313162E-3</v>
      </c>
      <c r="P83" s="685">
        <f>compofiinc!AY75</f>
        <v>3.4185897558927536E-2</v>
      </c>
      <c r="Q83" s="664">
        <f>compofiinc!AZ75</f>
        <v>1.0395853780210018E-2</v>
      </c>
      <c r="R83" s="105">
        <f>compofiinc!BA75</f>
        <v>4.1784760542213917E-3</v>
      </c>
      <c r="S83" s="105">
        <f>compofiinc!BB75</f>
        <v>3.1356390099972486E-3</v>
      </c>
      <c r="T83" s="105">
        <f>compofiinc!BC75</f>
        <v>1.3306868495419621E-3</v>
      </c>
      <c r="U83" s="105">
        <f>compofiinc!BD75</f>
        <v>1.0738467099145055E-3</v>
      </c>
      <c r="V83" s="134">
        <f>compofiinc!BE75</f>
        <v>6.7720533115789294E-4</v>
      </c>
      <c r="X83" s="597">
        <f t="shared" si="3"/>
        <v>2.5611370801925659E-9</v>
      </c>
      <c r="Y83" s="597">
        <f t="shared" si="4"/>
        <v>5.8368314057588577E-6</v>
      </c>
      <c r="Z83" s="597">
        <f t="shared" si="5"/>
        <v>-1.7462298274040222E-10</v>
      </c>
    </row>
    <row r="84" spans="1:26" x14ac:dyDescent="0.2">
      <c r="A84" s="107">
        <v>1987</v>
      </c>
      <c r="B84" s="648">
        <f>compofiinc!AK76</f>
        <v>9.8150841891765594E-2</v>
      </c>
      <c r="C84" s="657">
        <f>compofiinc!AL76</f>
        <v>8.1477425992488861E-2</v>
      </c>
      <c r="D84" s="411">
        <f>compofiinc!AM76</f>
        <v>4.8645082861185074E-2</v>
      </c>
      <c r="E84" s="411">
        <f>compofiinc!AN76</f>
        <v>1.715349406003952E-2</v>
      </c>
      <c r="F84" s="411">
        <f>compofiinc!AO76</f>
        <v>5.1738587208092213E-3</v>
      </c>
      <c r="G84" s="411">
        <f>compofiinc!AP76</f>
        <v>7.2245295159518719E-3</v>
      </c>
      <c r="H84" s="411">
        <f>compofiinc!AQ76</f>
        <v>3.2849507406353951E-3</v>
      </c>
      <c r="I84" s="670">
        <f>compofiinc!AR76</f>
        <v>5.0690632313489914E-2</v>
      </c>
      <c r="J84" s="676">
        <f>compofiinc!AS76</f>
        <v>3.8895726203918457E-2</v>
      </c>
      <c r="K84" s="136">
        <f>compofiinc!AT76</f>
        <v>2.0330196246504784E-2</v>
      </c>
      <c r="L84" s="136">
        <f>compofiinc!AU76</f>
        <v>9.7281737253069878E-3</v>
      </c>
      <c r="M84" s="136">
        <f>compofiinc!AV76</f>
        <v>2.8661093674600124E-3</v>
      </c>
      <c r="N84" s="136">
        <f>compofiinc!AW76</f>
        <v>4.0319510735571384E-3</v>
      </c>
      <c r="O84" s="136">
        <f>compofiinc!AX76</f>
        <v>1.9392962567508221E-3</v>
      </c>
      <c r="P84" s="685">
        <f>compofiinc!AY76</f>
        <v>1.9661219790577888E-2</v>
      </c>
      <c r="Q84" s="664">
        <f>compofiinc!AZ76</f>
        <v>1.359416451305151E-2</v>
      </c>
      <c r="R84" s="105">
        <f>compofiinc!BA76</f>
        <v>4.9049616791307926E-3</v>
      </c>
      <c r="S84" s="105">
        <f>compofiinc!BB76</f>
        <v>4.9352417699992657E-3</v>
      </c>
      <c r="T84" s="105">
        <f>compofiinc!BC76</f>
        <v>1.2591935228556395E-3</v>
      </c>
      <c r="U84" s="105">
        <f>compofiinc!BD76</f>
        <v>1.7070783069357276E-3</v>
      </c>
      <c r="V84" s="134">
        <f>compofiinc!BE76</f>
        <v>7.8768888488411903E-4</v>
      </c>
      <c r="X84" s="597">
        <f t="shared" si="3"/>
        <v>-4.4899061322212219E-6</v>
      </c>
      <c r="Y84" s="597">
        <f t="shared" si="4"/>
        <v>-4.6566128730773926E-10</v>
      </c>
      <c r="Z84" s="597">
        <f t="shared" si="5"/>
        <v>3.4924596548080444E-10</v>
      </c>
    </row>
    <row r="85" spans="1:26" x14ac:dyDescent="0.2">
      <c r="A85" s="107">
        <v>1988</v>
      </c>
      <c r="B85" s="648">
        <f>compofiinc!AK77</f>
        <v>0.12469197064638138</v>
      </c>
      <c r="C85" s="657">
        <f>compofiinc!AL77</f>
        <v>0.10363253206014633</v>
      </c>
      <c r="D85" s="411">
        <f>compofiinc!AM77</f>
        <v>5.7248450815677643E-2</v>
      </c>
      <c r="E85" s="411">
        <f>compofiinc!AN77</f>
        <v>2.4588817730545998E-2</v>
      </c>
      <c r="F85" s="411">
        <f>compofiinc!AO77</f>
        <v>7.5245345942676067E-3</v>
      </c>
      <c r="G85" s="411">
        <f>compofiinc!AP77</f>
        <v>9.1137290000915527E-3</v>
      </c>
      <c r="H85" s="411">
        <f>compofiinc!AQ77</f>
        <v>5.156997125595808E-3</v>
      </c>
      <c r="I85" s="670">
        <f>compofiinc!AR77</f>
        <v>6.9951117038726807E-2</v>
      </c>
      <c r="J85" s="676">
        <f>compofiinc!AS77</f>
        <v>5.4066535085439682E-2</v>
      </c>
      <c r="K85" s="136">
        <f>compofiinc!AT77</f>
        <v>2.5793405249714851E-2</v>
      </c>
      <c r="L85" s="136">
        <f>compofiinc!AU77</f>
        <v>1.4848665334284306E-2</v>
      </c>
      <c r="M85" s="136">
        <f>compofiinc!AV77</f>
        <v>4.8207417130470276E-3</v>
      </c>
      <c r="N85" s="136">
        <f>compofiinc!AW77</f>
        <v>5.3150891326367855E-3</v>
      </c>
      <c r="O85" s="136">
        <f>compofiinc!AX77</f>
        <v>3.2886327244341373E-3</v>
      </c>
      <c r="P85" s="685">
        <f>compofiinc!AY77</f>
        <v>2.9475374147295952E-2</v>
      </c>
      <c r="Q85" s="664">
        <f>compofiinc!AZ77</f>
        <v>2.0687602460384369E-2</v>
      </c>
      <c r="R85" s="105">
        <f>compofiinc!BA77</f>
        <v>7.8406734392046928E-3</v>
      </c>
      <c r="S85" s="105">
        <f>compofiinc!BB77</f>
        <v>6.5788384526968002E-3</v>
      </c>
      <c r="T85" s="105">
        <f>compofiinc!BC77</f>
        <v>2.52301967702806E-3</v>
      </c>
      <c r="U85" s="105">
        <f>compofiinc!BD77</f>
        <v>2.3018100764602423E-3</v>
      </c>
      <c r="V85" s="134">
        <f>compofiinc!BE77</f>
        <v>1.4432610478252172E-3</v>
      </c>
      <c r="X85" s="597">
        <f t="shared" si="3"/>
        <v>2.7939677238464355E-9</v>
      </c>
      <c r="Y85" s="597">
        <f t="shared" si="4"/>
        <v>9.3132257461547852E-10</v>
      </c>
      <c r="Z85" s="597">
        <f t="shared" si="5"/>
        <v>-2.3283064365386963E-10</v>
      </c>
    </row>
    <row r="86" spans="1:26" x14ac:dyDescent="0.2">
      <c r="A86" s="107">
        <v>1989</v>
      </c>
      <c r="B86" s="648">
        <f>compofiinc!AK78</f>
        <v>0.11474272608757019</v>
      </c>
      <c r="C86" s="657">
        <f>compofiinc!AL78</f>
        <v>9.7754828631877899E-2</v>
      </c>
      <c r="D86" s="411">
        <f>compofiinc!AM78</f>
        <v>5.0375942140817642E-2</v>
      </c>
      <c r="E86" s="411">
        <f>compofiinc!AN78</f>
        <v>2.477666549384594E-2</v>
      </c>
      <c r="F86" s="411">
        <f>compofiinc!AO78</f>
        <v>6.9428691640496254E-3</v>
      </c>
      <c r="G86" s="411">
        <f>compofiinc!AP78</f>
        <v>1.061599887907505E-2</v>
      </c>
      <c r="H86" s="411">
        <f>compofiinc!AQ78</f>
        <v>5.0433529540896416E-3</v>
      </c>
      <c r="I86" s="670">
        <f>compofiinc!AR78</f>
        <v>6.1998002231121063E-2</v>
      </c>
      <c r="J86" s="676">
        <f>compofiinc!AS78</f>
        <v>4.9307674169540405E-2</v>
      </c>
      <c r="K86" s="136">
        <f>compofiinc!AT78</f>
        <v>2.1143844351172447E-2</v>
      </c>
      <c r="L86" s="136">
        <f>compofiinc!AU78</f>
        <v>1.4719715341925621E-2</v>
      </c>
      <c r="M86" s="136">
        <f>compofiinc!AV78</f>
        <v>4.2413277551531792E-3</v>
      </c>
      <c r="N86" s="136">
        <f>compofiinc!AW78</f>
        <v>6.2208762392401695E-3</v>
      </c>
      <c r="O86" s="136">
        <f>compofiinc!AX78</f>
        <v>2.9819095507264137E-3</v>
      </c>
      <c r="P86" s="685">
        <f>compofiinc!AY78</f>
        <v>2.5386311113834381E-2</v>
      </c>
      <c r="Q86" s="664">
        <f>compofiinc!AZ78</f>
        <v>1.8147684633731842E-2</v>
      </c>
      <c r="R86" s="105">
        <f>compofiinc!BA78</f>
        <v>5.5858832783997059E-3</v>
      </c>
      <c r="S86" s="105">
        <f>compofiinc!BB78</f>
        <v>6.7255441099405289E-3</v>
      </c>
      <c r="T86" s="105">
        <f>compofiinc!BC78</f>
        <v>1.9990443252027035E-3</v>
      </c>
      <c r="U86" s="105">
        <f>compofiinc!BD78</f>
        <v>2.5287524331361055E-3</v>
      </c>
      <c r="V86" s="134">
        <f>compofiinc!BE78</f>
        <v>1.3084596721455455E-3</v>
      </c>
      <c r="X86" s="597">
        <f t="shared" si="3"/>
        <v>0</v>
      </c>
      <c r="Y86" s="597">
        <f t="shared" si="4"/>
        <v>9.3132257461547852E-10</v>
      </c>
      <c r="Z86" s="597">
        <f t="shared" si="5"/>
        <v>8.149072527885437E-10</v>
      </c>
    </row>
    <row r="87" spans="1:26" x14ac:dyDescent="0.2">
      <c r="A87" s="113">
        <v>1990</v>
      </c>
      <c r="B87" s="652">
        <f>compofiinc!AK79</f>
        <v>0.11341400444507599</v>
      </c>
      <c r="C87" s="660">
        <f>compofiinc!AL79</f>
        <v>0.10107988864183426</v>
      </c>
      <c r="D87" s="509">
        <f>compofiinc!AM79</f>
        <v>5.3154878318309784E-2</v>
      </c>
      <c r="E87" s="509">
        <f>compofiinc!AN79</f>
        <v>2.5385506451129913E-2</v>
      </c>
      <c r="F87" s="509">
        <f>compofiinc!AO79</f>
        <v>6.7524611949920654E-3</v>
      </c>
      <c r="G87" s="509">
        <f>compofiinc!AP79</f>
        <v>1.0697036981582642E-2</v>
      </c>
      <c r="H87" s="509">
        <f>compofiinc!AQ79</f>
        <v>5.0900117494165897E-3</v>
      </c>
      <c r="I87" s="671">
        <f>compofiinc!AR79</f>
        <v>6.0174405574798584E-2</v>
      </c>
      <c r="J87" s="680">
        <f>compofiinc!AS79</f>
        <v>5.08265420794487E-2</v>
      </c>
      <c r="K87" s="145">
        <f>compofiinc!AT79</f>
        <v>2.2821713238954544E-2</v>
      </c>
      <c r="L87" s="145">
        <f>compofiinc!AU79</f>
        <v>1.4383821748197079E-2</v>
      </c>
      <c r="M87" s="145">
        <f>compofiinc!AV79</f>
        <v>4.2650420218706131E-3</v>
      </c>
      <c r="N87" s="145">
        <f>compofiinc!AW79</f>
        <v>6.2189637683331966E-3</v>
      </c>
      <c r="O87" s="145">
        <f>compofiinc!AX79</f>
        <v>3.1370003707706928E-3</v>
      </c>
      <c r="P87" s="687">
        <f>compofiinc!AY79</f>
        <v>2.4093993008136749E-2</v>
      </c>
      <c r="Q87" s="689">
        <f>compofiinc!AZ79</f>
        <v>1.89510527998209E-2</v>
      </c>
      <c r="R87" s="111">
        <f>compofiinc!BA79</f>
        <v>6.394573487341404E-3</v>
      </c>
      <c r="S87" s="111">
        <f>compofiinc!BB79</f>
        <v>6.4435731619596481E-3</v>
      </c>
      <c r="T87" s="111">
        <f>compofiinc!BC79</f>
        <v>2.157953567802906E-3</v>
      </c>
      <c r="U87" s="111">
        <f>compofiinc!BD79</f>
        <v>2.6264397893100977E-3</v>
      </c>
      <c r="V87" s="172">
        <f>compofiinc!BE79</f>
        <v>1.3285126769915223E-3</v>
      </c>
      <c r="X87" s="597">
        <f t="shared" si="3"/>
        <v>-6.0535967350006104E-9</v>
      </c>
      <c r="Y87" s="597">
        <f t="shared" si="4"/>
        <v>9.3132257461547852E-10</v>
      </c>
      <c r="Z87" s="597">
        <f t="shared" si="5"/>
        <v>1.1641532182693481E-10</v>
      </c>
    </row>
    <row r="88" spans="1:26" x14ac:dyDescent="0.2">
      <c r="A88" s="107">
        <v>1991</v>
      </c>
      <c r="B88" s="648">
        <f>compofiinc!AK80</f>
        <v>0.10404602438211441</v>
      </c>
      <c r="C88" s="657">
        <f>compofiinc!AL80</f>
        <v>9.4518020749092102E-2</v>
      </c>
      <c r="D88" s="411">
        <f>compofiinc!AM80</f>
        <v>5.0412431359291077E-2</v>
      </c>
      <c r="E88" s="411">
        <f>compofiinc!AN80</f>
        <v>2.417176216840744E-2</v>
      </c>
      <c r="F88" s="411">
        <f>compofiinc!AO80</f>
        <v>5.6248614564538002E-3</v>
      </c>
      <c r="G88" s="411">
        <f>compofiinc!AP80</f>
        <v>9.5285139977931976E-3</v>
      </c>
      <c r="H88" s="411">
        <f>compofiinc!AQ80</f>
        <v>4.7804499045014381E-3</v>
      </c>
      <c r="I88" s="670">
        <f>compofiinc!AR80</f>
        <v>5.3093381226062775E-2</v>
      </c>
      <c r="J88" s="676">
        <f>compofiinc!AS80</f>
        <v>4.6111930161714554E-2</v>
      </c>
      <c r="K88" s="136">
        <f>compofiinc!AT80</f>
        <v>2.082846499979496E-2</v>
      </c>
      <c r="L88" s="136">
        <f>compofiinc!AU80</f>
        <v>1.352899894118309E-2</v>
      </c>
      <c r="M88" s="136">
        <f>compofiinc!AV80</f>
        <v>3.3619096502661705E-3</v>
      </c>
      <c r="N88" s="136">
        <f>compofiinc!AW80</f>
        <v>5.5649601854383945E-3</v>
      </c>
      <c r="O88" s="136">
        <f>compofiinc!AX80</f>
        <v>2.8275975491851568E-3</v>
      </c>
      <c r="P88" s="685">
        <f>compofiinc!AY80</f>
        <v>2.0349521189928055E-2</v>
      </c>
      <c r="Q88" s="664">
        <f>compofiinc!AZ80</f>
        <v>1.673702709376812E-2</v>
      </c>
      <c r="R88" s="105">
        <f>compofiinc!BA80</f>
        <v>5.5349823087453842E-3</v>
      </c>
      <c r="S88" s="105">
        <f>compofiinc!BB80</f>
        <v>6.1396458186209202E-3</v>
      </c>
      <c r="T88" s="105">
        <f>compofiinc!BC80</f>
        <v>1.5070566441863775E-3</v>
      </c>
      <c r="U88" s="105">
        <f>compofiinc!BD80</f>
        <v>2.4375538341701031E-3</v>
      </c>
      <c r="V88" s="134">
        <f>compofiinc!BE80</f>
        <v>1.1177884880453348E-3</v>
      </c>
      <c r="X88" s="597">
        <f t="shared" si="3"/>
        <v>1.862645149230957E-9</v>
      </c>
      <c r="Y88" s="597">
        <f t="shared" si="4"/>
        <v>-1.1641532182693481E-9</v>
      </c>
      <c r="Z88" s="597">
        <f t="shared" si="5"/>
        <v>0</v>
      </c>
    </row>
    <row r="89" spans="1:26" x14ac:dyDescent="0.2">
      <c r="A89" s="107">
        <v>1992</v>
      </c>
      <c r="B89" s="648">
        <f>compofiinc!AK81</f>
        <v>0.11708077043294907</v>
      </c>
      <c r="C89" s="657">
        <f>compofiinc!AL81</f>
        <v>0.1060599759221077</v>
      </c>
      <c r="D89" s="411">
        <f>compofiinc!AM81</f>
        <v>6.0102950781583786E-2</v>
      </c>
      <c r="E89" s="411">
        <f>compofiinc!AN81</f>
        <v>2.7962250635027885E-2</v>
      </c>
      <c r="F89" s="411">
        <f>compofiinc!AO81</f>
        <v>5.5078379809856415E-3</v>
      </c>
      <c r="G89" s="411">
        <f>compofiinc!AP81</f>
        <v>7.2024008259177208E-3</v>
      </c>
      <c r="H89" s="411">
        <f>compofiinc!AQ81</f>
        <v>5.2845347672700882E-3</v>
      </c>
      <c r="I89" s="670">
        <f>compofiinc!AR81</f>
        <v>6.2769167125225067E-2</v>
      </c>
      <c r="J89" s="676">
        <f>compofiinc!AS81</f>
        <v>5.4431084543466568E-2</v>
      </c>
      <c r="K89" s="136">
        <f>compofiinc!AT81</f>
        <v>2.8123239055275917E-2</v>
      </c>
      <c r="L89" s="136">
        <f>compofiinc!AU81</f>
        <v>1.5427025035023689E-2</v>
      </c>
      <c r="M89" s="136">
        <f>compofiinc!AV81</f>
        <v>3.4292570780962706E-3</v>
      </c>
      <c r="N89" s="136">
        <f>compofiinc!AW81</f>
        <v>4.2781587690114975E-3</v>
      </c>
      <c r="O89" s="136">
        <f>compofiinc!AX81</f>
        <v>3.1734039075672626E-3</v>
      </c>
      <c r="P89" s="685">
        <f>compofiinc!AY81</f>
        <v>2.5641880929470062E-2</v>
      </c>
      <c r="Q89" s="664">
        <f>compofiinc!AZ81</f>
        <v>2.1052151918411255E-2</v>
      </c>
      <c r="R89" s="105">
        <f>compofiinc!BA81</f>
        <v>9.4636194407939911E-3</v>
      </c>
      <c r="S89" s="105">
        <f>compofiinc!BB81</f>
        <v>6.8881590850651264E-3</v>
      </c>
      <c r="T89" s="105">
        <f>compofiinc!BC81</f>
        <v>1.5063834143802524E-3</v>
      </c>
      <c r="U89" s="105">
        <f>compofiinc!BD81</f>
        <v>1.8783577252179384E-3</v>
      </c>
      <c r="V89" s="134">
        <f>compofiinc!BE81</f>
        <v>1.3156321365386248E-3</v>
      </c>
      <c r="X89" s="597">
        <f t="shared" si="3"/>
        <v>9.3132257461547852E-10</v>
      </c>
      <c r="Y89" s="597">
        <f t="shared" si="4"/>
        <v>6.9849193096160889E-10</v>
      </c>
      <c r="Z89" s="597">
        <f t="shared" si="5"/>
        <v>1.1641532182693481E-10</v>
      </c>
    </row>
    <row r="90" spans="1:26" x14ac:dyDescent="0.2">
      <c r="A90" s="107">
        <v>1993</v>
      </c>
      <c r="B90" s="648">
        <f>compofiinc!AK82</f>
        <v>0.11302632838487625</v>
      </c>
      <c r="C90" s="657">
        <f>compofiinc!AL82</f>
        <v>9.960559755563736E-2</v>
      </c>
      <c r="D90" s="411">
        <f>compofiinc!AM82</f>
        <v>5.6580774486064911E-2</v>
      </c>
      <c r="E90" s="411">
        <f>compofiinc!AN82</f>
        <v>2.6873622089624405E-2</v>
      </c>
      <c r="F90" s="411">
        <f>compofiinc!AO82</f>
        <v>5.0197131931781769E-3</v>
      </c>
      <c r="G90" s="411">
        <f>compofiinc!AP82</f>
        <v>5.8631696738302708E-3</v>
      </c>
      <c r="H90" s="411">
        <f>compofiinc!AQ82</f>
        <v>5.2683139219880104E-3</v>
      </c>
      <c r="I90" s="670">
        <f>compofiinc!AR82</f>
        <v>5.9858471155166626E-2</v>
      </c>
      <c r="J90" s="676">
        <f>compofiinc!AS82</f>
        <v>4.9478217959403992E-2</v>
      </c>
      <c r="K90" s="136">
        <f>compofiinc!AT82</f>
        <v>2.4511080235242844E-2</v>
      </c>
      <c r="L90" s="136">
        <f>compofiinc!AU82</f>
        <v>1.5255264937877655E-2</v>
      </c>
      <c r="M90" s="136">
        <f>compofiinc!AV82</f>
        <v>2.9949238523840904E-3</v>
      </c>
      <c r="N90" s="136">
        <f>compofiinc!AW82</f>
        <v>3.5170959308743477E-3</v>
      </c>
      <c r="O90" s="136">
        <f>compofiinc!AX82</f>
        <v>3.1998504418879747E-3</v>
      </c>
      <c r="P90" s="685">
        <f>compofiinc!AY82</f>
        <v>2.4275628849864006E-2</v>
      </c>
      <c r="Q90" s="664">
        <f>compofiinc!AZ82</f>
        <v>1.8288359045982361E-2</v>
      </c>
      <c r="R90" s="105">
        <f>compofiinc!BA82</f>
        <v>7.3069483041763306E-3</v>
      </c>
      <c r="S90" s="105">
        <f>compofiinc!BB82</f>
        <v>6.7799147218465805E-3</v>
      </c>
      <c r="T90" s="105">
        <f>compofiinc!BC82</f>
        <v>1.2843456352129579E-3</v>
      </c>
      <c r="U90" s="105">
        <f>compofiinc!BD82</f>
        <v>1.509892987087369E-3</v>
      </c>
      <c r="V90" s="134">
        <f>compofiinc!BE82</f>
        <v>1.4072573976591229E-3</v>
      </c>
      <c r="X90" s="597">
        <f t="shared" si="3"/>
        <v>4.1909515857696533E-9</v>
      </c>
      <c r="Y90" s="597">
        <f t="shared" si="4"/>
        <v>2.5611370801925659E-9</v>
      </c>
      <c r="Z90" s="597">
        <f t="shared" si="5"/>
        <v>0</v>
      </c>
    </row>
    <row r="91" spans="1:26" x14ac:dyDescent="0.2">
      <c r="A91" s="107">
        <v>1994</v>
      </c>
      <c r="B91" s="648">
        <f>compofiinc!AK83</f>
        <v>0.11279823631048203</v>
      </c>
      <c r="C91" s="657">
        <f>compofiinc!AL83</f>
        <v>9.9717356264591217E-2</v>
      </c>
      <c r="D91" s="411">
        <f>compofiinc!AM83</f>
        <v>5.3301393985748291E-2</v>
      </c>
      <c r="E91" s="411">
        <f>compofiinc!AN83</f>
        <v>3.0189469456672668E-2</v>
      </c>
      <c r="F91" s="411">
        <f>compofiinc!AO83</f>
        <v>5.0811516121029854E-3</v>
      </c>
      <c r="G91" s="411">
        <f>compofiinc!AP83</f>
        <v>5.8700274676084518E-3</v>
      </c>
      <c r="H91" s="411">
        <f>compofiinc!AQ83</f>
        <v>5.2753095515072346E-3</v>
      </c>
      <c r="I91" s="670">
        <f>compofiinc!AR83</f>
        <v>5.9721522033214569E-2</v>
      </c>
      <c r="J91" s="676">
        <f>compofiinc!AS83</f>
        <v>4.9477659165859222E-2</v>
      </c>
      <c r="K91" s="136">
        <f>compofiinc!AT83</f>
        <v>2.1710855886340141E-2</v>
      </c>
      <c r="L91" s="136">
        <f>compofiinc!AU83</f>
        <v>1.7925271764397621E-2</v>
      </c>
      <c r="M91" s="136">
        <f>compofiinc!AV83</f>
        <v>3.0158748850226402E-3</v>
      </c>
      <c r="N91" s="136">
        <f>compofiinc!AW83</f>
        <v>3.7017825525254011E-3</v>
      </c>
      <c r="O91" s="136">
        <f>compofiinc!AX83</f>
        <v>3.1238766387104988E-3</v>
      </c>
      <c r="P91" s="685">
        <f>compofiinc!AY83</f>
        <v>2.4097368121147156E-2</v>
      </c>
      <c r="Q91" s="664">
        <f>compofiinc!AZ83</f>
        <v>1.8290255218744278E-2</v>
      </c>
      <c r="R91" s="105">
        <f>compofiinc!BA83</f>
        <v>5.9140454977750778E-3</v>
      </c>
      <c r="S91" s="105">
        <f>compofiinc!BB83</f>
        <v>8.0515816807746887E-3</v>
      </c>
      <c r="T91" s="105">
        <f>compofiinc!BC83</f>
        <v>1.2771108886227012E-3</v>
      </c>
      <c r="U91" s="105">
        <f>compofiinc!BD83</f>
        <v>1.699775573797524E-3</v>
      </c>
      <c r="V91" s="134">
        <f>compofiinc!BE83</f>
        <v>1.3477421598508954E-3</v>
      </c>
      <c r="X91" s="597">
        <f t="shared" si="3"/>
        <v>4.1909515857696533E-9</v>
      </c>
      <c r="Y91" s="597">
        <f t="shared" si="4"/>
        <v>-2.5611370801925659E-9</v>
      </c>
      <c r="Z91" s="597">
        <f t="shared" si="5"/>
        <v>-5.8207660913467407E-10</v>
      </c>
    </row>
    <row r="92" spans="1:26" x14ac:dyDescent="0.2">
      <c r="A92" s="107">
        <v>1995</v>
      </c>
      <c r="B92" s="648">
        <f>compofiinc!AK84</f>
        <v>0.11961148679256439</v>
      </c>
      <c r="C92" s="657">
        <f>compofiinc!AL84</f>
        <v>0.1041540652513504</v>
      </c>
      <c r="D92" s="411">
        <f>compofiinc!AM84</f>
        <v>5.6953374296426773E-2</v>
      </c>
      <c r="E92" s="411">
        <f>compofiinc!AN84</f>
        <v>2.9826954007148743E-2</v>
      </c>
      <c r="F92" s="411">
        <f>compofiinc!AO84</f>
        <v>5.6869811378419399E-3</v>
      </c>
      <c r="G92" s="411">
        <f>compofiinc!AP84</f>
        <v>6.5494701266288757E-3</v>
      </c>
      <c r="H92" s="411">
        <f>compofiinc!AQ84</f>
        <v>5.1378565840423107E-3</v>
      </c>
      <c r="I92" s="670">
        <f>compofiinc!AR84</f>
        <v>6.4191073179244995E-2</v>
      </c>
      <c r="J92" s="676">
        <f>compofiinc!AS84</f>
        <v>5.2045714110136032E-2</v>
      </c>
      <c r="K92" s="136">
        <f>compofiinc!AT84</f>
        <v>2.3792635649442673E-2</v>
      </c>
      <c r="L92" s="136">
        <f>compofiinc!AU84</f>
        <v>1.755806989967823E-2</v>
      </c>
      <c r="M92" s="136">
        <f>compofiinc!AV84</f>
        <v>3.514634445309639E-3</v>
      </c>
      <c r="N92" s="136">
        <f>compofiinc!AW84</f>
        <v>4.0076384320855141E-3</v>
      </c>
      <c r="O92" s="136">
        <f>compofiinc!AX84</f>
        <v>3.1727368477731943E-3</v>
      </c>
      <c r="P92" s="685">
        <f>compofiinc!AY84</f>
        <v>2.56207175552845E-2</v>
      </c>
      <c r="Q92" s="664">
        <f>compofiinc!AZ84</f>
        <v>1.9081389531493187E-2</v>
      </c>
      <c r="R92" s="105">
        <f>compofiinc!BA84</f>
        <v>6.7933476530015469E-3</v>
      </c>
      <c r="S92" s="105">
        <f>compofiinc!BB84</f>
        <v>7.7045019716024399E-3</v>
      </c>
      <c r="T92" s="105">
        <f>compofiinc!BC84</f>
        <v>1.5632965369150043E-3</v>
      </c>
      <c r="U92" s="105">
        <f>compofiinc!BD84</f>
        <v>1.7567279282957315E-3</v>
      </c>
      <c r="V92" s="134">
        <f>compofiinc!BE84</f>
        <v>1.2635152088478208E-3</v>
      </c>
      <c r="X92" s="597">
        <f t="shared" si="3"/>
        <v>-5.7090073823928833E-7</v>
      </c>
      <c r="Y92" s="597">
        <f t="shared" si="4"/>
        <v>-1.1641532182693481E-9</v>
      </c>
      <c r="Z92" s="597">
        <f t="shared" si="5"/>
        <v>2.3283064365386963E-10</v>
      </c>
    </row>
    <row r="93" spans="1:26" x14ac:dyDescent="0.2">
      <c r="A93" s="107">
        <v>1996</v>
      </c>
      <c r="B93" s="648">
        <f>compofiinc!AK85</f>
        <v>0.133517786860466</v>
      </c>
      <c r="C93" s="657">
        <f>compofiinc!AL85</f>
        <v>0.10996294766664505</v>
      </c>
      <c r="D93" s="411">
        <f>compofiinc!AM85</f>
        <v>6.0474954545497894E-2</v>
      </c>
      <c r="E93" s="411">
        <f>compofiinc!AN85</f>
        <v>3.1221183016896248E-2</v>
      </c>
      <c r="F93" s="411">
        <f>compofiinc!AO85</f>
        <v>6.0803634114563465E-3</v>
      </c>
      <c r="G93" s="411">
        <f>compofiinc!AP85</f>
        <v>6.7606954835355282E-3</v>
      </c>
      <c r="H93" s="411">
        <f>compofiinc!AQ85</f>
        <v>5.4257563315331936E-3</v>
      </c>
      <c r="I93" s="670">
        <f>compofiinc!AR85</f>
        <v>7.5186103582382202E-2</v>
      </c>
      <c r="J93" s="676">
        <f>compofiinc!AS85</f>
        <v>5.6277662515640259E-2</v>
      </c>
      <c r="K93" s="136">
        <f>compofiinc!AT85</f>
        <v>2.6180827990174294E-2</v>
      </c>
      <c r="L93" s="136">
        <f>compofiinc!AU85</f>
        <v>1.8773525953292847E-2</v>
      </c>
      <c r="M93" s="136">
        <f>compofiinc!AV85</f>
        <v>3.7959464825689793E-3</v>
      </c>
      <c r="N93" s="136">
        <f>compofiinc!AW85</f>
        <v>4.2459471151232719E-3</v>
      </c>
      <c r="O93" s="136">
        <f>compofiinc!AX85</f>
        <v>3.2814140431582928E-3</v>
      </c>
      <c r="P93" s="685">
        <f>compofiinc!AY85</f>
        <v>3.2241776585578918E-2</v>
      </c>
      <c r="Q93" s="664">
        <f>compofiinc!AZ85</f>
        <v>2.1394914016127586E-2</v>
      </c>
      <c r="R93" s="105">
        <f>compofiinc!BA85</f>
        <v>8.246181532740593E-3</v>
      </c>
      <c r="S93" s="105">
        <f>compofiinc!BB85</f>
        <v>8.1814378499984741E-3</v>
      </c>
      <c r="T93" s="105">
        <f>compofiinc!BC85</f>
        <v>1.7638233257457614E-3</v>
      </c>
      <c r="U93" s="105">
        <f>compofiinc!BD85</f>
        <v>1.9228752935305238E-3</v>
      </c>
      <c r="V93" s="134">
        <f>compofiinc!BE85</f>
        <v>1.2805957812815905E-3</v>
      </c>
      <c r="X93" s="597">
        <f t="shared" si="3"/>
        <v>-5.1222741603851318E-9</v>
      </c>
      <c r="Y93" s="597">
        <f t="shared" si="4"/>
        <v>9.3132257461547852E-10</v>
      </c>
      <c r="Z93" s="597">
        <f t="shared" si="5"/>
        <v>2.3283064365386963E-10</v>
      </c>
    </row>
    <row r="94" spans="1:26" x14ac:dyDescent="0.2">
      <c r="A94" s="107">
        <v>1997</v>
      </c>
      <c r="B94" s="648">
        <f>compofiinc!AK86</f>
        <v>0.14593666791915894</v>
      </c>
      <c r="C94" s="657">
        <f>compofiinc!AL86</f>
        <v>0.11608543992042542</v>
      </c>
      <c r="D94" s="411">
        <f>compofiinc!AM86</f>
        <v>6.4638599753379822E-2</v>
      </c>
      <c r="E94" s="411">
        <f>compofiinc!AN86</f>
        <v>3.2345820218324661E-2</v>
      </c>
      <c r="F94" s="411">
        <f>compofiinc!AO86</f>
        <v>6.413137074559927E-3</v>
      </c>
      <c r="G94" s="411">
        <f>compofiinc!AP86</f>
        <v>6.7919762805104256E-3</v>
      </c>
      <c r="H94" s="411">
        <f>compofiinc!AQ86</f>
        <v>5.8959037996828556E-3</v>
      </c>
      <c r="I94" s="670">
        <f>compofiinc!AR86</f>
        <v>8.4616906940937042E-2</v>
      </c>
      <c r="J94" s="676">
        <f>compofiinc!AS86</f>
        <v>6.091795489192009E-2</v>
      </c>
      <c r="K94" s="136">
        <f>compofiinc!AT86</f>
        <v>2.9625756666064262E-2</v>
      </c>
      <c r="L94" s="136">
        <f>compofiinc!AU86</f>
        <v>1.9414184615015984E-2</v>
      </c>
      <c r="M94" s="136">
        <f>compofiinc!AV86</f>
        <v>3.8807943928986788E-3</v>
      </c>
      <c r="N94" s="136">
        <f>compofiinc!AW86</f>
        <v>4.2982194572687149E-3</v>
      </c>
      <c r="O94" s="136">
        <f>compofiinc!AX86</f>
        <v>3.6989990621805191E-3</v>
      </c>
      <c r="P94" s="685">
        <f>compofiinc!AY86</f>
        <v>3.6872155964374542E-2</v>
      </c>
      <c r="Q94" s="664">
        <f>compofiinc!AZ86</f>
        <v>2.3362413048744202E-2</v>
      </c>
      <c r="R94" s="105">
        <f>compofiinc!BA86</f>
        <v>1.0123454034328461E-2</v>
      </c>
      <c r="S94" s="105">
        <f>compofiinc!BB86</f>
        <v>8.0737946555018425E-3</v>
      </c>
      <c r="T94" s="105">
        <f>compofiinc!BC86</f>
        <v>1.6824523918330669E-3</v>
      </c>
      <c r="U94" s="105">
        <f>compofiinc!BD86</f>
        <v>1.9445884972810745E-3</v>
      </c>
      <c r="V94" s="134">
        <f>compofiinc!BE86</f>
        <v>1.538123469799757E-3</v>
      </c>
      <c r="X94" s="597">
        <f t="shared" si="3"/>
        <v>2.7939677238464355E-9</v>
      </c>
      <c r="Y94" s="597">
        <f t="shared" si="4"/>
        <v>6.9849193096160889E-10</v>
      </c>
      <c r="Z94" s="597">
        <f t="shared" si="5"/>
        <v>0</v>
      </c>
    </row>
    <row r="95" spans="1:26" x14ac:dyDescent="0.2">
      <c r="A95" s="107">
        <v>1998</v>
      </c>
      <c r="B95" s="648">
        <f>compofiinc!AK87</f>
        <v>0.15645615756511688</v>
      </c>
      <c r="C95" s="657">
        <f>compofiinc!AL87</f>
        <v>0.12091466784477234</v>
      </c>
      <c r="D95" s="411">
        <f>compofiinc!AM87</f>
        <v>6.8571865558624268E-2</v>
      </c>
      <c r="E95" s="411">
        <f>compofiinc!AN87</f>
        <v>3.3560790121555328E-2</v>
      </c>
      <c r="F95" s="411">
        <f>compofiinc!AO87</f>
        <v>5.9559508226811886E-3</v>
      </c>
      <c r="G95" s="411">
        <f>compofiinc!AP87</f>
        <v>6.6207270137965679E-3</v>
      </c>
      <c r="H95" s="411">
        <f>compofiinc!AQ87</f>
        <v>6.2053282745182514E-3</v>
      </c>
      <c r="I95" s="670">
        <f>compofiinc!AR87</f>
        <v>9.3034431338310242E-2</v>
      </c>
      <c r="J95" s="676">
        <f>compofiinc!AS87</f>
        <v>6.4653120934963226E-2</v>
      </c>
      <c r="K95" s="136">
        <f>compofiinc!AT87</f>
        <v>3.3244464546442032E-2</v>
      </c>
      <c r="L95" s="136">
        <f>compofiinc!AU87</f>
        <v>1.981683075428009E-2</v>
      </c>
      <c r="M95" s="136">
        <f>compofiinc!AV87</f>
        <v>3.5875157918781042E-3</v>
      </c>
      <c r="N95" s="136">
        <f>compofiinc!AW87</f>
        <v>4.1564642451703548E-3</v>
      </c>
      <c r="O95" s="136">
        <f>compofiinc!AX87</f>
        <v>3.8478467613458633E-3</v>
      </c>
      <c r="P95" s="685">
        <f>compofiinc!AY87</f>
        <v>4.115208238363266E-2</v>
      </c>
      <c r="Q95" s="664">
        <f>compofiinc!AZ87</f>
        <v>2.5295291095972061E-2</v>
      </c>
      <c r="R95" s="105">
        <f>compofiinc!BA87</f>
        <v>1.2536337599158287E-2</v>
      </c>
      <c r="S95" s="105">
        <f>compofiinc!BB87</f>
        <v>7.8937103971838951E-3</v>
      </c>
      <c r="T95" s="105">
        <f>compofiinc!BC87</f>
        <v>1.4916259096935391E-3</v>
      </c>
      <c r="U95" s="105">
        <f>compofiinc!BD87</f>
        <v>1.771778566762805E-3</v>
      </c>
      <c r="V95" s="134">
        <f>compofiinc!BE87</f>
        <v>1.6018394380807877E-3</v>
      </c>
      <c r="X95" s="597">
        <f t="shared" si="3"/>
        <v>6.0535967350006104E-9</v>
      </c>
      <c r="Y95" s="597">
        <f t="shared" si="4"/>
        <v>-1.1641532182693481E-9</v>
      </c>
      <c r="Z95" s="597">
        <f t="shared" si="5"/>
        <v>-8.149072527885437E-10</v>
      </c>
    </row>
    <row r="96" spans="1:26" x14ac:dyDescent="0.2">
      <c r="A96" s="110">
        <v>1999</v>
      </c>
      <c r="B96" s="651">
        <f>compofiinc!AK88</f>
        <v>0.16612866520881653</v>
      </c>
      <c r="C96" s="661">
        <f>compofiinc!AL88</f>
        <v>0.12685687839984894</v>
      </c>
      <c r="D96" s="511">
        <f>compofiinc!AM88</f>
        <v>7.3701873421669006E-2</v>
      </c>
      <c r="E96" s="511">
        <f>compofiinc!AN88</f>
        <v>3.4071542322635651E-2</v>
      </c>
      <c r="F96" s="511">
        <f>compofiinc!AO88</f>
        <v>6.3386321999132633E-3</v>
      </c>
      <c r="G96" s="511">
        <f>compofiinc!AP88</f>
        <v>6.5760505385696888E-3</v>
      </c>
      <c r="H96" s="511">
        <f>compofiinc!AQ88</f>
        <v>6.1687817797064781E-3</v>
      </c>
      <c r="I96" s="672">
        <f>compofiinc!AR88</f>
        <v>0.10045318305492401</v>
      </c>
      <c r="J96" s="681">
        <f>compofiinc!AS88</f>
        <v>6.9361716508865356E-2</v>
      </c>
      <c r="K96" s="140">
        <f>compofiinc!AT88</f>
        <v>3.7699442356824875E-2</v>
      </c>
      <c r="L96" s="140">
        <f>compofiinc!AU88</f>
        <v>1.9904231652617455E-2</v>
      </c>
      <c r="M96" s="140">
        <f>compofiinc!AV88</f>
        <v>3.8251499645411968E-3</v>
      </c>
      <c r="N96" s="140">
        <f>compofiinc!AW88</f>
        <v>4.1495067998766899E-3</v>
      </c>
      <c r="O96" s="140">
        <f>compofiinc!AX88</f>
        <v>3.7833831738680601E-3</v>
      </c>
      <c r="P96" s="686">
        <f>compofiinc!AY88</f>
        <v>4.5050371438264847E-2</v>
      </c>
      <c r="Q96" s="682">
        <f>compofiinc!AZ88</f>
        <v>2.7667198330163956E-2</v>
      </c>
      <c r="R96" s="108">
        <f>compofiinc!BA88</f>
        <v>1.5183907002210617E-2</v>
      </c>
      <c r="S96" s="108">
        <f>compofiinc!BB88</f>
        <v>7.50385457649827E-3</v>
      </c>
      <c r="T96" s="108">
        <f>compofiinc!BC88</f>
        <v>1.685783383436501E-3</v>
      </c>
      <c r="U96" s="108">
        <f>compofiinc!BD88</f>
        <v>1.7876405036076903E-3</v>
      </c>
      <c r="V96" s="138">
        <f>compofiinc!BE88</f>
        <v>1.5060128644108772E-3</v>
      </c>
      <c r="X96" s="597">
        <f t="shared" si="3"/>
        <v>-1.862645149230957E-9</v>
      </c>
      <c r="Y96" s="597">
        <f t="shared" si="4"/>
        <v>2.5611370801925659E-9</v>
      </c>
      <c r="Z96" s="597">
        <f t="shared" si="5"/>
        <v>0</v>
      </c>
    </row>
    <row r="97" spans="1:26" x14ac:dyDescent="0.2">
      <c r="A97" s="107">
        <v>2000</v>
      </c>
      <c r="B97" s="648">
        <f>compofiinc!AK89</f>
        <v>0.17941091954708099</v>
      </c>
      <c r="C97" s="657">
        <f>compofiinc!AL89</f>
        <v>0.13424490392208099</v>
      </c>
      <c r="D97" s="411">
        <f>compofiinc!AM89</f>
        <v>8.0316849052906036E-2</v>
      </c>
      <c r="E97" s="411">
        <f>compofiinc!AN89</f>
        <v>3.307848796248436E-2</v>
      </c>
      <c r="F97" s="411">
        <f>compofiinc!AO89</f>
        <v>6.8494388833642006E-3</v>
      </c>
      <c r="G97" s="411">
        <f>compofiinc!AP89</f>
        <v>7.3405350558459759E-3</v>
      </c>
      <c r="H97" s="411">
        <f>compofiinc!AQ89</f>
        <v>6.6593890078365803E-3</v>
      </c>
      <c r="I97" s="670">
        <f>compofiinc!AR89</f>
        <v>0.11187896132469177</v>
      </c>
      <c r="J97" s="676">
        <f>compofiinc!AS89</f>
        <v>7.5294904410839081E-2</v>
      </c>
      <c r="K97" s="136">
        <f>compofiinc!AT89</f>
        <v>4.3442104011774063E-2</v>
      </c>
      <c r="L97" s="136">
        <f>compofiinc!AU89</f>
        <v>1.8865732476115227E-2</v>
      </c>
      <c r="M97" s="136">
        <f>compofiinc!AV89</f>
        <v>4.0733404457569122E-3</v>
      </c>
      <c r="N97" s="136">
        <f>compofiinc!AW89</f>
        <v>4.6952264383435249E-3</v>
      </c>
      <c r="O97" s="136">
        <f>compofiinc!AX89</f>
        <v>4.2185024358332157E-3</v>
      </c>
      <c r="P97" s="685">
        <f>compofiinc!AY89</f>
        <v>5.241696909070015E-2</v>
      </c>
      <c r="Q97" s="664">
        <f>compofiinc!AZ89</f>
        <v>3.0942687764763832E-2</v>
      </c>
      <c r="R97" s="105">
        <f>compofiinc!BA89</f>
        <v>1.828540675342083E-2</v>
      </c>
      <c r="S97" s="105">
        <f>compofiinc!BB89</f>
        <v>6.9308886304497719E-3</v>
      </c>
      <c r="T97" s="105">
        <f>compofiinc!BC89</f>
        <v>1.6476517776027322E-3</v>
      </c>
      <c r="U97" s="105">
        <f>compofiinc!BD89</f>
        <v>2.0421282388269901E-3</v>
      </c>
      <c r="V97" s="134">
        <f>compofiinc!BE89</f>
        <v>2.0366127137094736E-3</v>
      </c>
      <c r="X97" s="597">
        <f t="shared" si="3"/>
        <v>2.0395964384078979E-7</v>
      </c>
      <c r="Y97" s="597">
        <f t="shared" si="4"/>
        <v>-1.3969838619232178E-9</v>
      </c>
      <c r="Z97" s="597">
        <f t="shared" si="5"/>
        <v>-3.4924596548080444E-10</v>
      </c>
    </row>
    <row r="98" spans="1:26" x14ac:dyDescent="0.2">
      <c r="A98" s="107">
        <v>2001</v>
      </c>
      <c r="B98" s="648">
        <f>compofiinc!AK90</f>
        <v>0.14822310209274292</v>
      </c>
      <c r="C98" s="657">
        <f>compofiinc!AL90</f>
        <v>0.12298332154750824</v>
      </c>
      <c r="D98" s="411">
        <f>compofiinc!AM90</f>
        <v>7.0029109716415405E-2</v>
      </c>
      <c r="E98" s="411">
        <f>compofiinc!AN90</f>
        <v>3.379344567656517E-2</v>
      </c>
      <c r="F98" s="411">
        <f>compofiinc!AO90</f>
        <v>5.6422799825668335E-3</v>
      </c>
      <c r="G98" s="411">
        <f>compofiinc!AP90</f>
        <v>6.8299532867968082E-3</v>
      </c>
      <c r="H98" s="411">
        <f>compofiinc!AQ90</f>
        <v>6.6880001686513424E-3</v>
      </c>
      <c r="I98" s="670">
        <f>compofiinc!AR90</f>
        <v>8.6548283696174622E-2</v>
      </c>
      <c r="J98" s="676">
        <f>compofiinc!AS90</f>
        <v>6.5903499722480774E-2</v>
      </c>
      <c r="K98" s="136">
        <f>compofiinc!AT90</f>
        <v>3.4458402544260025E-2</v>
      </c>
      <c r="L98" s="136">
        <f>compofiinc!AU90</f>
        <v>1.9576698541641235E-2</v>
      </c>
      <c r="M98" s="136">
        <f>compofiinc!AV90</f>
        <v>3.4805354662239552E-3</v>
      </c>
      <c r="N98" s="136">
        <f>compofiinc!AW90</f>
        <v>4.4309310615062714E-3</v>
      </c>
      <c r="O98" s="136">
        <f>compofiinc!AX90</f>
        <v>3.9569344371557236E-3</v>
      </c>
      <c r="P98" s="685">
        <f>compofiinc!AY90</f>
        <v>3.829609602689743E-2</v>
      </c>
      <c r="Q98" s="664">
        <f>compofiinc!AZ90</f>
        <v>2.570653147995472E-2</v>
      </c>
      <c r="R98" s="105">
        <f>compofiinc!BA90</f>
        <v>1.3203270733356476E-2</v>
      </c>
      <c r="S98" s="105">
        <f>compofiinc!BB90</f>
        <v>7.3711210861802101E-3</v>
      </c>
      <c r="T98" s="105">
        <f>compofiinc!BC90</f>
        <v>1.5315712662413716E-3</v>
      </c>
      <c r="U98" s="105">
        <f>compofiinc!BD90</f>
        <v>1.9962436053901911E-3</v>
      </c>
      <c r="V98" s="134">
        <f>compofiinc!BE90</f>
        <v>1.6043243231251836E-3</v>
      </c>
      <c r="X98" s="597">
        <f t="shared" si="3"/>
        <v>5.3271651268005371E-7</v>
      </c>
      <c r="Y98" s="597">
        <f t="shared" si="4"/>
        <v>-2.3283064365386963E-9</v>
      </c>
      <c r="Z98" s="597">
        <f t="shared" si="5"/>
        <v>4.6566128730773926E-10</v>
      </c>
    </row>
    <row r="99" spans="1:26" x14ac:dyDescent="0.2">
      <c r="A99" s="107">
        <v>2002</v>
      </c>
      <c r="B99" s="648">
        <f>compofiinc!AK91</f>
        <v>0.13568723201751709</v>
      </c>
      <c r="C99" s="657">
        <f>compofiinc!AL91</f>
        <v>0.11723024398088455</v>
      </c>
      <c r="D99" s="411">
        <f>compofiinc!AM91</f>
        <v>6.4156912267208099E-2</v>
      </c>
      <c r="E99" s="411">
        <f>compofiinc!AN91</f>
        <v>3.5998139530420303E-2</v>
      </c>
      <c r="F99" s="411">
        <f>compofiinc!AO91</f>
        <v>4.7334637492895126E-3</v>
      </c>
      <c r="G99" s="411">
        <f>compofiinc!AP91</f>
        <v>5.1956544630229473E-3</v>
      </c>
      <c r="H99" s="411">
        <f>compofiinc!AQ91</f>
        <v>7.1460693143308163E-3</v>
      </c>
      <c r="I99" s="670">
        <f>compofiinc!AR91</f>
        <v>7.6319940388202667E-2</v>
      </c>
      <c r="J99" s="676">
        <f>compofiinc!AS91</f>
        <v>6.1452612280845642E-2</v>
      </c>
      <c r="K99" s="136">
        <f>compofiinc!AT91</f>
        <v>2.9077135026454926E-2</v>
      </c>
      <c r="L99" s="136">
        <f>compofiinc!AU91</f>
        <v>2.1477675065398216E-2</v>
      </c>
      <c r="M99" s="136">
        <f>compofiinc!AV91</f>
        <v>3.009905805811286E-3</v>
      </c>
      <c r="N99" s="136">
        <f>compofiinc!AW91</f>
        <v>3.3897405955940485E-3</v>
      </c>
      <c r="O99" s="136">
        <f>compofiinc!AX91</f>
        <v>4.4981543906033039E-3</v>
      </c>
      <c r="P99" s="685">
        <f>compofiinc!AY91</f>
        <v>3.2792501151561737E-2</v>
      </c>
      <c r="Q99" s="664">
        <f>compofiinc!AZ91</f>
        <v>2.3763580247759819E-2</v>
      </c>
      <c r="R99" s="105">
        <f>compofiinc!BA91</f>
        <v>1.0211436077952385E-2</v>
      </c>
      <c r="S99" s="105">
        <f>compofiinc!BB91</f>
        <v>8.5175130516290665E-3</v>
      </c>
      <c r="T99" s="105">
        <f>compofiinc!BC91</f>
        <v>1.4635830884799361E-3</v>
      </c>
      <c r="U99" s="105">
        <f>compofiinc!BD91</f>
        <v>1.5997067093849182E-3</v>
      </c>
      <c r="V99" s="134">
        <f>compofiinc!BE91</f>
        <v>1.9713414367288351E-3</v>
      </c>
      <c r="X99" s="597">
        <f t="shared" si="3"/>
        <v>4.6566128730773926E-9</v>
      </c>
      <c r="Y99" s="597">
        <f t="shared" si="4"/>
        <v>1.3969838619232178E-9</v>
      </c>
      <c r="Z99" s="597">
        <f t="shared" si="5"/>
        <v>-1.1641532182693481E-10</v>
      </c>
    </row>
    <row r="100" spans="1:26" x14ac:dyDescent="0.2">
      <c r="A100" s="107">
        <v>2003</v>
      </c>
      <c r="B100" s="648">
        <f>compofiinc!AK92</f>
        <v>0.14187784492969513</v>
      </c>
      <c r="C100" s="657">
        <f>compofiinc!AL92</f>
        <v>0.11939822137355804</v>
      </c>
      <c r="D100" s="411">
        <f>compofiinc!AM92</f>
        <v>6.3673965632915497E-2</v>
      </c>
      <c r="E100" s="411">
        <f>compofiinc!AN92</f>
        <v>3.7103611975908279E-2</v>
      </c>
      <c r="F100" s="411">
        <f>compofiinc!AO92</f>
        <v>6.0810018330812454E-3</v>
      </c>
      <c r="G100" s="411">
        <f>compofiinc!AP92</f>
        <v>4.7624502331018448E-3</v>
      </c>
      <c r="H100" s="411">
        <f>compofiinc!AQ92</f>
        <v>7.7773360535502434E-3</v>
      </c>
      <c r="I100" s="670">
        <f>compofiinc!AR92</f>
        <v>8.1551261246204376E-2</v>
      </c>
      <c r="J100" s="676">
        <f>compofiinc!AS92</f>
        <v>6.3446708023548126E-2</v>
      </c>
      <c r="K100" s="136">
        <f>compofiinc!AT92</f>
        <v>2.908652275800705E-2</v>
      </c>
      <c r="L100" s="136">
        <f>compofiinc!AU92</f>
        <v>2.2300271317362785E-2</v>
      </c>
      <c r="M100" s="136">
        <f>compofiinc!AV92</f>
        <v>4.0366002358496189E-3</v>
      </c>
      <c r="N100" s="136">
        <f>compofiinc!AW92</f>
        <v>3.1173950992524624E-3</v>
      </c>
      <c r="O100" s="136">
        <f>compofiinc!AX92</f>
        <v>4.9059144221246243E-3</v>
      </c>
      <c r="P100" s="685">
        <f>compofiinc!AY92</f>
        <v>3.6295089870691299E-2</v>
      </c>
      <c r="Q100" s="664">
        <f>compofiinc!AZ92</f>
        <v>2.5278741493821144E-2</v>
      </c>
      <c r="R100" s="105">
        <f>compofiinc!BA92</f>
        <v>1.02583859115839E-2</v>
      </c>
      <c r="S100" s="105">
        <f>compofiinc!BB92</f>
        <v>9.1407857835292816E-3</v>
      </c>
      <c r="T100" s="105">
        <f>compofiinc!BC92</f>
        <v>2.0690802484750748E-3</v>
      </c>
      <c r="U100" s="105">
        <f>compofiinc!BD92</f>
        <v>1.5422189608216286E-3</v>
      </c>
      <c r="V100" s="134">
        <f>compofiinc!BE92</f>
        <v>2.2682712879031897E-3</v>
      </c>
      <c r="X100" s="597">
        <f t="shared" si="3"/>
        <v>-1.4435499906539917E-7</v>
      </c>
      <c r="Y100" s="597">
        <f t="shared" si="4"/>
        <v>4.1909515857696533E-9</v>
      </c>
      <c r="Z100" s="597">
        <f t="shared" si="5"/>
        <v>-6.9849193096160889E-10</v>
      </c>
    </row>
    <row r="101" spans="1:26" x14ac:dyDescent="0.2">
      <c r="A101" s="107">
        <v>2004</v>
      </c>
      <c r="B101" s="648">
        <f>compofiinc!AK93</f>
        <v>0.1627439558506012</v>
      </c>
      <c r="C101" s="657">
        <f>compofiinc!AL93</f>
        <v>0.13030502200126648</v>
      </c>
      <c r="D101" s="411">
        <f>compofiinc!AM93</f>
        <v>6.7974023520946503E-2</v>
      </c>
      <c r="E101" s="411">
        <f>compofiinc!AN93</f>
        <v>4.2419526726007462E-2</v>
      </c>
      <c r="F101" s="411">
        <f>compofiinc!AO93</f>
        <v>8.2594370469450951E-3</v>
      </c>
      <c r="G101" s="411">
        <f>compofiinc!AP93</f>
        <v>4.8265364021062851E-3</v>
      </c>
      <c r="H101" s="411">
        <f>compofiinc!AQ93</f>
        <v>6.8255048245191574E-3</v>
      </c>
      <c r="I101" s="670">
        <f>compofiinc!AR93</f>
        <v>9.767623245716095E-2</v>
      </c>
      <c r="J101" s="676">
        <f>compofiinc!AS93</f>
        <v>7.1777567267417908E-2</v>
      </c>
      <c r="K101" s="136">
        <f>compofiinc!AT93</f>
        <v>3.2726846635341644E-2</v>
      </c>
      <c r="L101" s="136">
        <f>compofiinc!AU93</f>
        <v>2.5540661066770554E-2</v>
      </c>
      <c r="M101" s="136">
        <f>compofiinc!AV93</f>
        <v>5.772419273853302E-3</v>
      </c>
      <c r="N101" s="136">
        <f>compofiinc!AW93</f>
        <v>3.2712444663047791E-3</v>
      </c>
      <c r="O101" s="136">
        <f>compofiinc!AX93</f>
        <v>4.4663934968411922E-3</v>
      </c>
      <c r="P101" s="685">
        <f>compofiinc!AY93</f>
        <v>4.491109773516655E-2</v>
      </c>
      <c r="Q101" s="664">
        <f>compofiinc!AZ93</f>
        <v>2.9899092391133308E-2</v>
      </c>
      <c r="R101" s="105">
        <f>compofiinc!BA93</f>
        <v>1.2377144768834114E-2</v>
      </c>
      <c r="S101" s="105">
        <f>compofiinc!BB93</f>
        <v>1.0518859140574932E-2</v>
      </c>
      <c r="T101" s="105">
        <f>compofiinc!BC93</f>
        <v>3.2028760761022568E-3</v>
      </c>
      <c r="U101" s="105">
        <f>compofiinc!BD93</f>
        <v>1.6138427890837193E-3</v>
      </c>
      <c r="V101" s="134">
        <f>compofiinc!BE93</f>
        <v>2.1863689180463552E-3</v>
      </c>
      <c r="X101" s="597">
        <f t="shared" si="3"/>
        <v>-6.5192580223083496E-9</v>
      </c>
      <c r="Y101" s="597">
        <f t="shared" si="4"/>
        <v>2.3283064365386963E-9</v>
      </c>
      <c r="Z101" s="597">
        <f t="shared" si="5"/>
        <v>6.9849193096160889E-10</v>
      </c>
    </row>
    <row r="102" spans="1:26" x14ac:dyDescent="0.2">
      <c r="A102" s="107">
        <v>2005</v>
      </c>
      <c r="B102" s="648">
        <f>compofiinc!AK94</f>
        <v>0.18499863147735596</v>
      </c>
      <c r="C102" s="657">
        <f>compofiinc!AL94</f>
        <v>0.14429381489753723</v>
      </c>
      <c r="D102" s="411">
        <f>compofiinc!AM94</f>
        <v>7.0402726531028748E-2</v>
      </c>
      <c r="E102" s="411">
        <f>compofiinc!AN94</f>
        <v>5.045202374458313E-2</v>
      </c>
      <c r="F102" s="411">
        <f>compofiinc!AO94</f>
        <v>8.9007019996643066E-3</v>
      </c>
      <c r="G102" s="411">
        <f>compofiinc!AP94</f>
        <v>7.0307143032550812E-3</v>
      </c>
      <c r="H102" s="411">
        <f>compofiinc!AQ94</f>
        <v>7.5070001184940338E-3</v>
      </c>
      <c r="I102" s="670">
        <f>compofiinc!AR94</f>
        <v>0.11448153108358383</v>
      </c>
      <c r="J102" s="676">
        <f>compofiinc!AS94</f>
        <v>8.1666819751262665E-2</v>
      </c>
      <c r="K102" s="136">
        <f>compofiinc!AT94</f>
        <v>3.4632027149200439E-2</v>
      </c>
      <c r="L102" s="136">
        <f>compofiinc!AU94</f>
        <v>3.1218037009239197E-2</v>
      </c>
      <c r="M102" s="136">
        <f>compofiinc!AV94</f>
        <v>6.0916622169315815E-3</v>
      </c>
      <c r="N102" s="136">
        <f>compofiinc!AW94</f>
        <v>4.8828041180968285E-3</v>
      </c>
      <c r="O102" s="136">
        <f>compofiinc!AX94</f>
        <v>4.8422934487462044E-3</v>
      </c>
      <c r="P102" s="685">
        <f>compofiinc!AY94</f>
        <v>5.3380269557237625E-2</v>
      </c>
      <c r="Q102" s="664">
        <f>compofiinc!AZ94</f>
        <v>3.4610338509082794E-2</v>
      </c>
      <c r="R102" s="105">
        <f>compofiinc!BA94</f>
        <v>1.2975519523024559E-2</v>
      </c>
      <c r="S102" s="105">
        <f>compofiinc!BB94</f>
        <v>1.3394486159086227E-2</v>
      </c>
      <c r="T102" s="105">
        <f>compofiinc!BC94</f>
        <v>3.2188538461923599E-3</v>
      </c>
      <c r="U102" s="105">
        <f>compofiinc!BD94</f>
        <v>2.5584911927580833E-3</v>
      </c>
      <c r="V102" s="134">
        <f>compofiinc!BE94</f>
        <v>2.4629887193441391E-3</v>
      </c>
      <c r="X102" s="597">
        <f t="shared" si="3"/>
        <v>6.4820051193237305E-7</v>
      </c>
      <c r="Y102" s="597">
        <f t="shared" si="4"/>
        <v>-4.1909515857696533E-9</v>
      </c>
      <c r="Z102" s="597">
        <f t="shared" si="5"/>
        <v>-9.3132257461547852E-10</v>
      </c>
    </row>
    <row r="103" spans="1:26" x14ac:dyDescent="0.2">
      <c r="A103" s="107">
        <v>2006</v>
      </c>
      <c r="B103" s="648">
        <f>compofiinc!AK95</f>
        <v>0.19150185585021973</v>
      </c>
      <c r="C103" s="657">
        <f>compofiinc!AL95</f>
        <v>0.14584116637706757</v>
      </c>
      <c r="D103" s="411">
        <f>compofiinc!AM95</f>
        <v>6.9397158920764923E-2</v>
      </c>
      <c r="E103" s="411">
        <f>compofiinc!AN95</f>
        <v>5.0193488597869873E-2</v>
      </c>
      <c r="F103" s="411">
        <f>compofiinc!AO95</f>
        <v>1.0024935007095337E-2</v>
      </c>
      <c r="G103" s="411">
        <f>compofiinc!AP95</f>
        <v>9.0793846175074577E-3</v>
      </c>
      <c r="H103" s="411">
        <f>compofiinc!AQ95</f>
        <v>7.146195974200964E-3</v>
      </c>
      <c r="I103" s="670">
        <f>compofiinc!AR95</f>
        <v>0.11918225139379501</v>
      </c>
      <c r="J103" s="676">
        <f>compofiinc!AS95</f>
        <v>8.2212910056114197E-2</v>
      </c>
      <c r="K103" s="136">
        <f>compofiinc!AT95</f>
        <v>3.3638916909694672E-2</v>
      </c>
      <c r="L103" s="136">
        <f>compofiinc!AU95</f>
        <v>3.0974265187978745E-2</v>
      </c>
      <c r="M103" s="136">
        <f>compofiinc!AV95</f>
        <v>6.7847659811377525E-3</v>
      </c>
      <c r="N103" s="136">
        <f>compofiinc!AW95</f>
        <v>6.2087727710604668E-3</v>
      </c>
      <c r="O103" s="136">
        <f>compofiinc!AX95</f>
        <v>4.6061845496296883E-3</v>
      </c>
      <c r="P103" s="685">
        <f>compofiinc!AY95</f>
        <v>5.6408710777759552E-2</v>
      </c>
      <c r="Q103" s="664">
        <f>compofiinc!AZ95</f>
        <v>3.436877578496933E-2</v>
      </c>
      <c r="R103" s="105">
        <f>compofiinc!BA95</f>
        <v>1.2475696392357349E-2</v>
      </c>
      <c r="S103" s="105">
        <f>compofiinc!BB95</f>
        <v>1.2605223804712296E-2</v>
      </c>
      <c r="T103" s="105">
        <f>compofiinc!BC95</f>
        <v>3.7159502971917391E-3</v>
      </c>
      <c r="U103" s="105">
        <f>compofiinc!BD95</f>
        <v>3.276182571426034E-3</v>
      </c>
      <c r="V103" s="134">
        <f>compofiinc!BE95</f>
        <v>2.2957231849431992E-3</v>
      </c>
      <c r="X103" s="597">
        <f t="shared" si="3"/>
        <v>3.2596290111541748E-9</v>
      </c>
      <c r="Y103" s="597">
        <f t="shared" si="4"/>
        <v>4.6566128730773926E-9</v>
      </c>
      <c r="Z103" s="597">
        <f t="shared" si="5"/>
        <v>-4.6566128730773926E-10</v>
      </c>
    </row>
    <row r="104" spans="1:26" x14ac:dyDescent="0.2">
      <c r="A104" s="107">
        <v>2007</v>
      </c>
      <c r="B104" s="648">
        <f>compofiinc!AK96</f>
        <v>0.19885076582431793</v>
      </c>
      <c r="C104" s="657">
        <f>compofiinc!AL96</f>
        <v>0.14837342500686646</v>
      </c>
      <c r="D104" s="411">
        <f>compofiinc!AM96</f>
        <v>7.2414353489875793E-2</v>
      </c>
      <c r="E104" s="411">
        <f>compofiinc!AN96</f>
        <v>4.6569913625717163E-2</v>
      </c>
      <c r="F104" s="411">
        <f>compofiinc!AO96</f>
        <v>1.1547114700078964E-2</v>
      </c>
      <c r="G104" s="411">
        <f>compofiinc!AP96</f>
        <v>1.0459455661475658E-2</v>
      </c>
      <c r="H104" s="411">
        <f>compofiinc!AQ96</f>
        <v>7.3825810104608536E-3</v>
      </c>
      <c r="I104" s="670">
        <f>compofiinc!AR96</f>
        <v>0.12629571557044983</v>
      </c>
      <c r="J104" s="676">
        <f>compofiinc!AS96</f>
        <v>8.4497474133968353E-2</v>
      </c>
      <c r="K104" s="136">
        <f>compofiinc!AT96</f>
        <v>3.6391019821166992E-2</v>
      </c>
      <c r="L104" s="136">
        <f>compofiinc!AU96</f>
        <v>2.8237352147698402E-2</v>
      </c>
      <c r="M104" s="136">
        <f>compofiinc!AV96</f>
        <v>7.9137738794088364E-3</v>
      </c>
      <c r="N104" s="136">
        <f>compofiinc!AW96</f>
        <v>7.1981232613325119E-3</v>
      </c>
      <c r="O104" s="136">
        <f>compofiinc!AX96</f>
        <v>4.7572036273777485E-3</v>
      </c>
      <c r="P104" s="685">
        <f>compofiinc!AY96</f>
        <v>6.1911758035421371E-2</v>
      </c>
      <c r="Q104" s="664">
        <f>compofiinc!AZ96</f>
        <v>3.620539978146553E-2</v>
      </c>
      <c r="R104" s="105">
        <f>compofiinc!BA96</f>
        <v>1.3854996301233768E-2</v>
      </c>
      <c r="S104" s="105">
        <f>compofiinc!BB96</f>
        <v>1.1514047160744667E-2</v>
      </c>
      <c r="T104" s="105">
        <f>compofiinc!BC96</f>
        <v>4.37523378059268E-3</v>
      </c>
      <c r="U104" s="105">
        <f>compofiinc!BD96</f>
        <v>4.0380554273724556E-3</v>
      </c>
      <c r="V104" s="134">
        <f>compofiinc!BE96</f>
        <v>2.4230680428445339E-3</v>
      </c>
      <c r="X104" s="597">
        <f t="shared" si="3"/>
        <v>6.5192580223083496E-9</v>
      </c>
      <c r="Y104" s="597">
        <f t="shared" si="4"/>
        <v>1.3969838619232178E-9</v>
      </c>
      <c r="Z104" s="597">
        <f t="shared" si="5"/>
        <v>-9.3132257461547852E-10</v>
      </c>
    </row>
    <row r="105" spans="1:26" x14ac:dyDescent="0.2">
      <c r="A105" s="107">
        <v>2008</v>
      </c>
      <c r="B105" s="648">
        <f>compofiinc!AK97</f>
        <v>0.17427489161491394</v>
      </c>
      <c r="C105" s="657">
        <f>compofiinc!AL97</f>
        <v>0.14390155673027039</v>
      </c>
      <c r="D105" s="411">
        <f>compofiinc!AM97</f>
        <v>6.9991514086723328E-2</v>
      </c>
      <c r="E105" s="411">
        <f>compofiinc!AN97</f>
        <v>4.7164790332317352E-2</v>
      </c>
      <c r="F105" s="411">
        <f>compofiinc!AO97</f>
        <v>1.0855488479137421E-2</v>
      </c>
      <c r="G105" s="411">
        <f>compofiinc!AP97</f>
        <v>7.6888203620910645E-3</v>
      </c>
      <c r="H105" s="411">
        <f>compofiinc!AQ97</f>
        <v>8.200937882065773E-3</v>
      </c>
      <c r="I105" s="670">
        <f>compofiinc!AR97</f>
        <v>0.10730525106191635</v>
      </c>
      <c r="J105" s="676">
        <f>compofiinc!AS97</f>
        <v>8.1368356943130493E-2</v>
      </c>
      <c r="K105" s="136">
        <f>compofiinc!AT97</f>
        <v>3.3802557736635208E-2</v>
      </c>
      <c r="L105" s="136">
        <f>compofiinc!AU97</f>
        <v>2.9209841042757034E-2</v>
      </c>
      <c r="M105" s="136">
        <f>compofiinc!AV97</f>
        <v>7.6696793548762798E-3</v>
      </c>
      <c r="N105" s="136">
        <f>compofiinc!AW97</f>
        <v>5.1994426175951958E-3</v>
      </c>
      <c r="O105" s="136">
        <f>compofiinc!AX97</f>
        <v>5.4868385195732117E-3</v>
      </c>
      <c r="P105" s="685">
        <f>compofiinc!AY97</f>
        <v>5.1762189716100693E-2</v>
      </c>
      <c r="Q105" s="664">
        <f>compofiinc!AZ97</f>
        <v>3.5298164933919907E-2</v>
      </c>
      <c r="R105" s="105">
        <f>compofiinc!BA97</f>
        <v>1.2396769598126411E-2</v>
      </c>
      <c r="S105" s="105">
        <f>compofiinc!BB97</f>
        <v>1.3046464882791042E-2</v>
      </c>
      <c r="T105" s="105">
        <f>compofiinc!BC97</f>
        <v>4.3426943011581898E-3</v>
      </c>
      <c r="U105" s="105">
        <f>compofiinc!BD97</f>
        <v>2.7984753251075745E-3</v>
      </c>
      <c r="V105" s="134">
        <f>compofiinc!BE97</f>
        <v>2.7137622237205505E-3</v>
      </c>
      <c r="X105" s="597">
        <f t="shared" si="3"/>
        <v>5.5879354476928711E-9</v>
      </c>
      <c r="Y105" s="597">
        <f t="shared" si="4"/>
        <v>-2.3283064365386963E-9</v>
      </c>
      <c r="Z105" s="597">
        <f t="shared" si="5"/>
        <v>-1.3969838619232178E-9</v>
      </c>
    </row>
    <row r="106" spans="1:26" x14ac:dyDescent="0.2">
      <c r="A106" s="110">
        <v>2009</v>
      </c>
      <c r="B106" s="651">
        <f>compofiinc!AK98</f>
        <v>0.14774537086486816</v>
      </c>
      <c r="C106" s="662">
        <f>compofiinc!AL98</f>
        <v>0.13172332942485809</v>
      </c>
      <c r="D106" s="513">
        <f>compofiinc!AM98</f>
        <v>6.400260329246521E-2</v>
      </c>
      <c r="E106" s="513">
        <f>compofiinc!AN98</f>
        <v>4.5595292001962662E-2</v>
      </c>
      <c r="F106" s="513">
        <f>compofiinc!AO98</f>
        <v>8.2054408267140388E-3</v>
      </c>
      <c r="G106" s="513">
        <f>compofiinc!AP98</f>
        <v>5.9552760794758797E-3</v>
      </c>
      <c r="H106" s="513">
        <f>compofiinc!AQ98</f>
        <v>7.9653495922684669E-3</v>
      </c>
      <c r="I106" s="672">
        <f>compofiinc!AR98</f>
        <v>8.6246736347675323E-2</v>
      </c>
      <c r="J106" s="682">
        <f>compofiinc!AS98</f>
        <v>7.2456717491149902E-2</v>
      </c>
      <c r="K106" s="108">
        <f>compofiinc!AT98</f>
        <v>2.8544005006551743E-2</v>
      </c>
      <c r="L106" s="108">
        <f>compofiinc!AU98</f>
        <v>2.8298860415816307E-2</v>
      </c>
      <c r="M106" s="108">
        <f>compofiinc!AV98</f>
        <v>5.9792208485305309E-3</v>
      </c>
      <c r="N106" s="108">
        <f>compofiinc!AW98</f>
        <v>4.1532875038683414E-3</v>
      </c>
      <c r="O106" s="108">
        <f>compofiinc!AX98</f>
        <v>5.4813413880765438E-3</v>
      </c>
      <c r="P106" s="686">
        <f>compofiinc!AY98</f>
        <v>4.0406953543424606E-2</v>
      </c>
      <c r="Q106" s="682">
        <f>compofiinc!AZ98</f>
        <v>3.1072443351149559E-2</v>
      </c>
      <c r="R106" s="108">
        <f>compofiinc!BA98</f>
        <v>9.9534327164292336E-3</v>
      </c>
      <c r="S106" s="108">
        <f>compofiinc!BB98</f>
        <v>1.2236769311130047E-2</v>
      </c>
      <c r="T106" s="108">
        <f>compofiinc!BC98</f>
        <v>3.5839746706187725E-3</v>
      </c>
      <c r="U106" s="108">
        <f>compofiinc!BD98</f>
        <v>2.3131091147661209E-3</v>
      </c>
      <c r="V106" s="138">
        <f>compofiinc!BE98</f>
        <v>2.9851587023586035E-3</v>
      </c>
      <c r="X106" s="597">
        <f t="shared" si="3"/>
        <v>-6.3236802816390991E-7</v>
      </c>
      <c r="Y106" s="597">
        <f t="shared" si="4"/>
        <v>2.3283064365386963E-9</v>
      </c>
      <c r="Z106" s="597">
        <f t="shared" si="5"/>
        <v>-1.1641532182693481E-9</v>
      </c>
    </row>
    <row r="107" spans="1:26" x14ac:dyDescent="0.2">
      <c r="A107" s="107">
        <v>2010</v>
      </c>
      <c r="B107" s="648">
        <f>compofiinc!AK99</f>
        <v>0.1642225980758667</v>
      </c>
      <c r="C107" s="663">
        <f>compofiinc!AL99</f>
        <v>0.13887128233909607</v>
      </c>
      <c r="D107" s="515">
        <f>compofiinc!AM99</f>
        <v>6.8886548280715942E-2</v>
      </c>
      <c r="E107" s="515">
        <f>compofiinc!AN99</f>
        <v>4.5873142778873444E-2</v>
      </c>
      <c r="F107" s="515">
        <f>compofiinc!AO99</f>
        <v>1.0045875795185566E-2</v>
      </c>
      <c r="G107" s="515">
        <f>compofiinc!AP99</f>
        <v>5.5950689129531384E-3</v>
      </c>
      <c r="H107" s="515">
        <f>compofiinc!AQ99</f>
        <v>8.4706451743841171E-3</v>
      </c>
      <c r="I107" s="670">
        <f>compofiinc!AR99</f>
        <v>9.9640920758247375E-2</v>
      </c>
      <c r="J107" s="664">
        <f>compofiinc!AS99</f>
        <v>7.6983064413070679E-2</v>
      </c>
      <c r="K107" s="105">
        <f>compofiinc!AT99</f>
        <v>3.1259633600711823E-2</v>
      </c>
      <c r="L107" s="105">
        <f>compofiinc!AU99</f>
        <v>2.835560217499733E-2</v>
      </c>
      <c r="M107" s="105">
        <f>compofiinc!AV99</f>
        <v>7.5943060219287872E-3</v>
      </c>
      <c r="N107" s="105">
        <f>compofiinc!AW99</f>
        <v>3.9976751431822777E-3</v>
      </c>
      <c r="O107" s="105">
        <f>compofiinc!AX99</f>
        <v>5.7758442126214504E-3</v>
      </c>
      <c r="P107" s="685">
        <f>compofiinc!AY99</f>
        <v>4.8774581402540207E-2</v>
      </c>
      <c r="Q107" s="664">
        <f>compofiinc!AZ99</f>
        <v>3.2814696431159973E-2</v>
      </c>
      <c r="R107" s="105">
        <f>compofiinc!BA99</f>
        <v>1.0257316753268242E-2</v>
      </c>
      <c r="S107" s="105">
        <f>compofiinc!BB99</f>
        <v>1.2120119296014309E-2</v>
      </c>
      <c r="T107" s="105">
        <f>compofiinc!BC99</f>
        <v>4.7175544314086437E-3</v>
      </c>
      <c r="U107" s="105">
        <f>compofiinc!BD99</f>
        <v>2.4124761112034321E-3</v>
      </c>
      <c r="V107" s="134">
        <f>compofiinc!BE99</f>
        <v>3.3072291407734156E-3</v>
      </c>
      <c r="X107" s="597">
        <f t="shared" si="3"/>
        <v>1.3969838619232178E-9</v>
      </c>
      <c r="Y107" s="597">
        <f t="shared" si="4"/>
        <v>3.2596290111541748E-9</v>
      </c>
      <c r="Z107" s="597">
        <f t="shared" si="5"/>
        <v>6.9849193096160889E-10</v>
      </c>
    </row>
    <row r="108" spans="1:26" x14ac:dyDescent="0.2">
      <c r="A108" s="107">
        <v>2011</v>
      </c>
      <c r="B108" s="648">
        <f>compofiinc!AK100</f>
        <v>0.16194464266300201</v>
      </c>
      <c r="C108" s="663">
        <f>compofiinc!AL100</f>
        <v>0.13687728345394135</v>
      </c>
      <c r="D108" s="515">
        <f>compofiinc!AM100</f>
        <v>7.0352397859096527E-2</v>
      </c>
      <c r="E108" s="515">
        <f>compofiinc!AN100</f>
        <v>4.5026496052742004E-2</v>
      </c>
      <c r="F108" s="515">
        <f>compofiinc!AO100</f>
        <v>8.91104806214571E-3</v>
      </c>
      <c r="G108" s="515">
        <f>compofiinc!AP100</f>
        <v>4.7453460283577442E-3</v>
      </c>
      <c r="H108" s="515">
        <f>compofiinc!AQ100</f>
        <v>7.8419884666800499E-3</v>
      </c>
      <c r="I108" s="670">
        <f>compofiinc!AR100</f>
        <v>9.6465587615966797E-2</v>
      </c>
      <c r="J108" s="664">
        <f>compofiinc!AS100</f>
        <v>7.4164234101772308E-2</v>
      </c>
      <c r="K108" s="105">
        <f>compofiinc!AT100</f>
        <v>3.1834151595830917E-2</v>
      </c>
      <c r="L108" s="105">
        <f>compofiinc!AU100</f>
        <v>2.7465987950563431E-2</v>
      </c>
      <c r="M108" s="105">
        <f>compofiinc!AV100</f>
        <v>6.2352167442440987E-3</v>
      </c>
      <c r="N108" s="105">
        <f>compofiinc!AW100</f>
        <v>3.3594821579754353E-3</v>
      </c>
      <c r="O108" s="105">
        <f>compofiinc!AX100</f>
        <v>5.2693937905132771E-3</v>
      </c>
      <c r="P108" s="685">
        <f>compofiinc!AY100</f>
        <v>4.5028362423181534E-2</v>
      </c>
      <c r="Q108" s="664">
        <f>compofiinc!AZ100</f>
        <v>2.9907407239079475E-2</v>
      </c>
      <c r="R108" s="105">
        <f>compofiinc!BA100</f>
        <v>1.0139067657291889E-2</v>
      </c>
      <c r="S108" s="105">
        <f>compofiinc!BB100</f>
        <v>1.1338084004819393E-2</v>
      </c>
      <c r="T108" s="105">
        <f>compofiinc!BC100</f>
        <v>3.55330272577703E-3</v>
      </c>
      <c r="U108" s="105">
        <f>compofiinc!BD100</f>
        <v>1.9592975731939077E-3</v>
      </c>
      <c r="V108" s="134">
        <f>compofiinc!BE100</f>
        <v>2.9176541138440371E-3</v>
      </c>
      <c r="X108" s="597">
        <f t="shared" si="3"/>
        <v>6.9849193096160889E-9</v>
      </c>
      <c r="Y108" s="597">
        <f t="shared" si="4"/>
        <v>1.862645149230957E-9</v>
      </c>
      <c r="Z108" s="597">
        <f t="shared" si="5"/>
        <v>1.1641532182693481E-9</v>
      </c>
    </row>
    <row r="109" spans="1:26" x14ac:dyDescent="0.2">
      <c r="A109" s="107">
        <v>2012</v>
      </c>
      <c r="B109" s="648">
        <f>compofiinc!AK101</f>
        <v>0.19278800487518311</v>
      </c>
      <c r="C109" s="663">
        <f>compofiinc!AL101</f>
        <v>0.15340746939182281</v>
      </c>
      <c r="D109" s="515">
        <f>compofiinc!AM101</f>
        <v>7.3726646602153778E-2</v>
      </c>
      <c r="E109" s="515">
        <f>compofiinc!AN101</f>
        <v>5.1704347133636475E-2</v>
      </c>
      <c r="F109" s="515">
        <f>compofiinc!AO101</f>
        <v>1.448522973805666E-2</v>
      </c>
      <c r="G109" s="515">
        <f>compofiinc!AP101</f>
        <v>4.8592234961688519E-3</v>
      </c>
      <c r="H109" s="515">
        <f>compofiinc!AQ101</f>
        <v>8.6320256814360619E-3</v>
      </c>
      <c r="I109" s="670">
        <f>compofiinc!AR101</f>
        <v>0.12122612446546555</v>
      </c>
      <c r="J109" s="664">
        <f>compofiinc!AS101</f>
        <v>8.672758936882019E-2</v>
      </c>
      <c r="K109" s="105">
        <f>compofiinc!AT101</f>
        <v>3.4442242234945297E-2</v>
      </c>
      <c r="L109" s="105">
        <f>compofiinc!AU101</f>
        <v>3.1937398016452789E-2</v>
      </c>
      <c r="M109" s="105">
        <f>compofiinc!AV101</f>
        <v>1.0981849394738674E-2</v>
      </c>
      <c r="N109" s="105">
        <f>compofiinc!AW101</f>
        <v>3.5578315146267414E-3</v>
      </c>
      <c r="O109" s="105">
        <f>compofiinc!AX101</f>
        <v>5.808267742395401E-3</v>
      </c>
      <c r="P109" s="685">
        <f>compofiinc!AY101</f>
        <v>6.0119751840829849E-2</v>
      </c>
      <c r="Q109" s="664">
        <f>compofiinc!AZ101</f>
        <v>3.7311192601919174E-2</v>
      </c>
      <c r="R109" s="105">
        <f>compofiinc!BA101</f>
        <v>1.1916892603039742E-2</v>
      </c>
      <c r="S109" s="105">
        <f>compofiinc!BB101</f>
        <v>1.3689457438886166E-2</v>
      </c>
      <c r="T109" s="105">
        <f>compofiinc!BC101</f>
        <v>6.698408629745245E-3</v>
      </c>
      <c r="U109" s="105">
        <f>compofiinc!BD101</f>
        <v>2.092856215313077E-3</v>
      </c>
      <c r="V109" s="134">
        <f>compofiinc!BE101</f>
        <v>2.9135788790881634E-3</v>
      </c>
      <c r="X109" s="597">
        <f t="shared" si="3"/>
        <v>-3.2596290111541748E-9</v>
      </c>
      <c r="Y109" s="597">
        <f t="shared" si="4"/>
        <v>4.6566128730773926E-10</v>
      </c>
      <c r="Z109" s="597">
        <f t="shared" si="5"/>
        <v>-1.1641532182693481E-9</v>
      </c>
    </row>
    <row r="110" spans="1:26" x14ac:dyDescent="0.2">
      <c r="A110" s="107">
        <v>2013</v>
      </c>
      <c r="B110" s="648">
        <f>compofiinc!AK102</f>
        <v>0.16583874821662903</v>
      </c>
      <c r="C110" s="663">
        <f>compofiinc!AL102</f>
        <v>0.14327840507030487</v>
      </c>
      <c r="D110" s="515">
        <f>compofiinc!AM102</f>
        <v>6.9498628377914429E-2</v>
      </c>
      <c r="E110" s="515">
        <f>compofiinc!AN102</f>
        <v>4.9775563180446625E-2</v>
      </c>
      <c r="F110" s="515">
        <f>compofiinc!AO102</f>
        <v>9.2757642269134521E-3</v>
      </c>
      <c r="G110" s="515">
        <f>compofiinc!AP102</f>
        <v>4.219267051666975E-3</v>
      </c>
      <c r="H110" s="515">
        <f>compofiinc!AQ102</f>
        <v>1.0509180836379528E-2</v>
      </c>
      <c r="I110" s="670">
        <f>compofiinc!AR102</f>
        <v>9.8362311720848083E-2</v>
      </c>
      <c r="J110" s="664">
        <f>compofiinc!AS102</f>
        <v>7.9510115087032318E-2</v>
      </c>
      <c r="K110" s="105">
        <f>compofiinc!AT102</f>
        <v>3.1898818910121918E-2</v>
      </c>
      <c r="L110" s="105">
        <f>compofiinc!AU102</f>
        <v>3.1088238582015038E-2</v>
      </c>
      <c r="M110" s="105">
        <f>compofiinc!AV102</f>
        <v>6.3812537118792534E-3</v>
      </c>
      <c r="N110" s="105">
        <f>compofiinc!AW102</f>
        <v>3.1020792666822672E-3</v>
      </c>
      <c r="O110" s="105">
        <f>compofiinc!AX102</f>
        <v>7.0397243835031986E-3</v>
      </c>
      <c r="P110" s="685">
        <f>compofiinc!AY102</f>
        <v>4.5730184763669968E-2</v>
      </c>
      <c r="Q110" s="664">
        <f>compofiinc!AZ102</f>
        <v>3.330770879983902E-2</v>
      </c>
      <c r="R110" s="105">
        <f>compofiinc!BA102</f>
        <v>1.1105966754257679E-2</v>
      </c>
      <c r="S110" s="105">
        <f>compofiinc!BB102</f>
        <v>1.3466254808008671E-2</v>
      </c>
      <c r="T110" s="105">
        <f>compofiinc!BC102</f>
        <v>3.6048784386366606E-3</v>
      </c>
      <c r="U110" s="105">
        <f>compofiinc!BD102</f>
        <v>1.8799692625179887E-3</v>
      </c>
      <c r="V110" s="134">
        <f>compofiinc!BE102</f>
        <v>3.250638023018837E-3</v>
      </c>
      <c r="X110" s="597">
        <f t="shared" si="3"/>
        <v>1.3969838619232178E-9</v>
      </c>
      <c r="Y110" s="597">
        <f t="shared" si="4"/>
        <v>2.3283064365386963E-10</v>
      </c>
      <c r="Z110" s="597">
        <f t="shared" si="5"/>
        <v>1.5133991837501526E-9</v>
      </c>
    </row>
    <row r="111" spans="1:26" x14ac:dyDescent="0.2">
      <c r="A111" s="107">
        <v>2014</v>
      </c>
      <c r="B111" s="648">
        <f>compofiinc!AK103</f>
        <v>0.18043410778045654</v>
      </c>
      <c r="C111" s="663">
        <f>compofiinc!AL103</f>
        <v>0.14816859364509583</v>
      </c>
      <c r="D111" s="515">
        <f>compofiinc!AM103</f>
        <v>7.0834122598171234E-2</v>
      </c>
      <c r="E111" s="515">
        <f>compofiinc!AN103</f>
        <v>5.0531812012195587E-2</v>
      </c>
      <c r="F111" s="515">
        <f>compofiinc!AO103</f>
        <v>1.1048770509660244E-2</v>
      </c>
      <c r="G111" s="515">
        <f>compofiinc!AP103</f>
        <v>3.8484074175357819E-3</v>
      </c>
      <c r="H111" s="515">
        <f>compofiinc!AQ103</f>
        <v>1.1905488558113575E-2</v>
      </c>
      <c r="I111" s="670">
        <f>compofiinc!AR103</f>
        <v>0.10950795561075211</v>
      </c>
      <c r="J111" s="664">
        <f>compofiinc!AS103</f>
        <v>8.246593177318573E-2</v>
      </c>
      <c r="K111" s="105">
        <f>compofiinc!AT103</f>
        <v>3.3098995685577393E-2</v>
      </c>
      <c r="L111" s="105">
        <f>compofiinc!AU103</f>
        <v>3.1204100698232651E-2</v>
      </c>
      <c r="M111" s="105">
        <f>compofiinc!AV103</f>
        <v>7.567073218524456E-3</v>
      </c>
      <c r="N111" s="105">
        <f>compofiinc!AW103</f>
        <v>2.7785568963736296E-3</v>
      </c>
      <c r="O111" s="105">
        <f>compofiinc!AX103</f>
        <v>7.8172031790018082E-3</v>
      </c>
      <c r="P111" s="685">
        <f>compofiinc!AY103</f>
        <v>5.2172679454088211E-2</v>
      </c>
      <c r="Q111" s="664">
        <f>compofiinc!AZ103</f>
        <v>3.4362409263849258E-2</v>
      </c>
      <c r="R111" s="105">
        <f>compofiinc!BA103</f>
        <v>1.1606054380536079E-2</v>
      </c>
      <c r="S111" s="105">
        <f>compofiinc!BB103</f>
        <v>1.3050507754087448E-2</v>
      </c>
      <c r="T111" s="105">
        <f>compofiinc!BC103</f>
        <v>4.226217046380043E-3</v>
      </c>
      <c r="U111" s="105">
        <f>compofiinc!BD103</f>
        <v>1.6280772397294641E-3</v>
      </c>
      <c r="V111" s="134">
        <f>compofiinc!BE103</f>
        <v>3.8515534251928329E-3</v>
      </c>
      <c r="X111" s="597">
        <f t="shared" si="3"/>
        <v>-7.4505805969238281E-9</v>
      </c>
      <c r="Y111" s="597">
        <f t="shared" si="4"/>
        <v>2.0954757928848267E-9</v>
      </c>
      <c r="Z111" s="597">
        <f t="shared" si="5"/>
        <v>-5.8207660913467407E-10</v>
      </c>
    </row>
    <row r="112" spans="1:26" x14ac:dyDescent="0.2">
      <c r="A112" s="107">
        <v>2015</v>
      </c>
      <c r="B112" s="648">
        <f>compofiinc!AK104</f>
        <v>0.18093647062778473</v>
      </c>
      <c r="C112" s="663">
        <f>compofiinc!AL104</f>
        <v>0.14926864206790924</v>
      </c>
      <c r="D112" s="515">
        <f>compofiinc!AM104</f>
        <v>7.1497194468975067E-2</v>
      </c>
      <c r="E112" s="515">
        <f>compofiinc!AN104</f>
        <v>5.2557032555341721E-2</v>
      </c>
      <c r="F112" s="515">
        <f>compofiinc!AO104</f>
        <v>1.0820320807397366E-2</v>
      </c>
      <c r="G112" s="515">
        <f>compofiinc!AP104</f>
        <v>3.7131609860807657E-3</v>
      </c>
      <c r="H112" s="515">
        <f>compofiinc!AQ104</f>
        <v>1.0680927895009518E-2</v>
      </c>
      <c r="I112" s="670">
        <f>compofiinc!AR104</f>
        <v>0.10972566902637482</v>
      </c>
      <c r="J112" s="664">
        <f>compofiinc!AS104</f>
        <v>8.289606124162674E-2</v>
      </c>
      <c r="K112" s="105">
        <f>compofiinc!AT104</f>
        <v>3.3336006104946136E-2</v>
      </c>
      <c r="L112" s="105">
        <f>compofiinc!AU104</f>
        <v>3.245188295841217E-2</v>
      </c>
      <c r="M112" s="105">
        <f>compofiinc!AV104</f>
        <v>7.5018471106886864E-3</v>
      </c>
      <c r="N112" s="105">
        <f>compofiinc!AW104</f>
        <v>2.7252000290900469E-3</v>
      </c>
      <c r="O112" s="105">
        <f>compofiinc!AX104</f>
        <v>6.8811234086751938E-3</v>
      </c>
      <c r="P112" s="685">
        <f>compofiinc!AY104</f>
        <v>5.1835145801305771E-2</v>
      </c>
      <c r="Q112" s="664">
        <f>compofiinc!AZ104</f>
        <v>3.4331034868955612E-2</v>
      </c>
      <c r="R112" s="105">
        <f>compofiinc!BA104</f>
        <v>1.2193778529763222E-2</v>
      </c>
      <c r="S112" s="105">
        <f>compofiinc!BB104</f>
        <v>1.3070227578282356E-2</v>
      </c>
      <c r="T112" s="105">
        <f>compofiinc!BC104</f>
        <v>4.2849420569837093E-3</v>
      </c>
      <c r="U112" s="105">
        <f>compofiinc!BD104</f>
        <v>1.5966672217473388E-3</v>
      </c>
      <c r="V112" s="134">
        <f>compofiinc!BE104</f>
        <v>3.1854193657636642E-3</v>
      </c>
      <c r="X112" s="597">
        <f t="shared" si="3"/>
        <v>5.3551048040390015E-9</v>
      </c>
      <c r="Y112" s="597">
        <f t="shared" si="4"/>
        <v>1.6298145055770874E-9</v>
      </c>
      <c r="Z112" s="597">
        <f t="shared" si="5"/>
        <v>1.1641532182693481E-10</v>
      </c>
    </row>
    <row r="113" spans="1:26" x14ac:dyDescent="0.2">
      <c r="A113" s="107">
        <v>2016</v>
      </c>
      <c r="B113" s="648">
        <f>compofiinc!AK105</f>
        <v>0.17323373258113861</v>
      </c>
      <c r="C113" s="663">
        <f>compofiinc!AL105</f>
        <v>0.14572852849960327</v>
      </c>
      <c r="D113" s="515">
        <f>compofiinc!AM105</f>
        <v>6.952890008687973E-2</v>
      </c>
      <c r="E113" s="515">
        <f>compofiinc!AN105</f>
        <v>5.2020926028490067E-2</v>
      </c>
      <c r="F113" s="515">
        <f>compofiinc!AO105</f>
        <v>1.0079903528094292E-2</v>
      </c>
      <c r="G113" s="515">
        <f>compofiinc!AP105</f>
        <v>3.6675094161182642E-3</v>
      </c>
      <c r="H113" s="515">
        <f>compofiinc!AQ105</f>
        <v>1.0431292466819286E-2</v>
      </c>
      <c r="I113" s="670">
        <f>compofiinc!AR105</f>
        <v>0.1037137359380722</v>
      </c>
      <c r="J113" s="664">
        <f>compofiinc!AS105</f>
        <v>8.0267764627933502E-2</v>
      </c>
      <c r="K113" s="105">
        <f>compofiinc!AT105</f>
        <v>3.1275134533643723E-2</v>
      </c>
      <c r="L113" s="105">
        <f>compofiinc!AU105</f>
        <v>3.2338518649339676E-2</v>
      </c>
      <c r="M113" s="105">
        <f>compofiinc!AV105</f>
        <v>7.0260604843497276E-3</v>
      </c>
      <c r="N113" s="105">
        <f>compofiinc!AW105</f>
        <v>2.7049586642533541E-3</v>
      </c>
      <c r="O113" s="105">
        <f>compofiinc!AX105</f>
        <v>6.9230915978550911E-3</v>
      </c>
      <c r="P113" s="685">
        <f>compofiinc!AY105</f>
        <v>4.8766933381557465E-2</v>
      </c>
      <c r="Q113" s="664">
        <f>compofiinc!AZ105</f>
        <v>3.3008374273777008E-2</v>
      </c>
      <c r="R113" s="105">
        <f>compofiinc!BA105</f>
        <v>1.0897425934672356E-2</v>
      </c>
      <c r="S113" s="105">
        <f>compofiinc!BB105</f>
        <v>1.2962426990270615E-2</v>
      </c>
      <c r="T113" s="105">
        <f>compofiinc!BC105</f>
        <v>4.0951003320515156E-3</v>
      </c>
      <c r="U113" s="105">
        <f>compofiinc!BD105</f>
        <v>1.6434849239885807E-3</v>
      </c>
      <c r="V113" s="134">
        <f>compofiinc!BE105</f>
        <v>3.4099360927939415E-3</v>
      </c>
      <c r="X113" s="597">
        <f t="shared" si="3"/>
        <v>-3.0267983675003052E-9</v>
      </c>
      <c r="Y113" s="597">
        <f t="shared" si="4"/>
        <v>6.9849193096160889E-10</v>
      </c>
      <c r="Z113" s="597">
        <f t="shared" si="5"/>
        <v>0</v>
      </c>
    </row>
    <row r="114" spans="1:26" x14ac:dyDescent="0.2">
      <c r="A114" s="107">
        <v>2017</v>
      </c>
      <c r="B114" s="648">
        <f>compofiinc!AK106</f>
        <v>0.18991123139858246</v>
      </c>
      <c r="C114" s="663">
        <f>compofiinc!AL106</f>
        <v>0.15269066393375397</v>
      </c>
      <c r="D114" s="515">
        <f>compofiinc!AM106</f>
        <v>7.2712205350399017E-2</v>
      </c>
      <c r="E114" s="515">
        <f>compofiinc!AN106</f>
        <v>5.2876025438308716E-2</v>
      </c>
      <c r="F114" s="515">
        <f>compofiinc!AO106</f>
        <v>1.1197042651474476E-2</v>
      </c>
      <c r="G114" s="515">
        <f>compofiinc!AP106</f>
        <v>4.4608493335545063E-3</v>
      </c>
      <c r="H114" s="515">
        <f>compofiinc!AQ106</f>
        <v>1.1444536969065666E-2</v>
      </c>
      <c r="I114" s="670">
        <f>compofiinc!AR106</f>
        <v>0.11674568057060242</v>
      </c>
      <c r="J114" s="664">
        <f>compofiinc!AS106</f>
        <v>8.5305146872997284E-2</v>
      </c>
      <c r="K114" s="105">
        <f>compofiinc!AT106</f>
        <v>3.4009229391813278E-2</v>
      </c>
      <c r="L114" s="105">
        <f>compofiinc!AU106</f>
        <v>3.2156173139810562E-2</v>
      </c>
      <c r="M114" s="105">
        <f>compofiinc!AV106</f>
        <v>7.8175589442253113E-3</v>
      </c>
      <c r="N114" s="105">
        <f>compofiinc!AW106</f>
        <v>3.3223880454897881E-3</v>
      </c>
      <c r="O114" s="105">
        <f>compofiinc!AX106</f>
        <v>7.9979822039604187E-3</v>
      </c>
      <c r="P114" s="685">
        <f>compofiinc!AY106</f>
        <v>5.7484183460474014E-2</v>
      </c>
      <c r="Q114" s="664">
        <f>compofiinc!AZ106</f>
        <v>3.6928083747625351E-2</v>
      </c>
      <c r="R114" s="105">
        <f>compofiinc!BA106</f>
        <v>1.2211129069328308E-2</v>
      </c>
      <c r="S114" s="105">
        <f>compofiinc!BB106</f>
        <v>1.3902739621698856E-2</v>
      </c>
      <c r="T114" s="105">
        <f>compofiinc!BC106</f>
        <v>4.4480655342340469E-3</v>
      </c>
      <c r="U114" s="105">
        <f>compofiinc!BD106</f>
        <v>1.9972072914242744E-3</v>
      </c>
      <c r="V114" s="134">
        <f>compofiinc!BE106</f>
        <v>4.3689422309398651E-3</v>
      </c>
      <c r="X114" s="597">
        <f t="shared" si="3"/>
        <v>4.1909515857696533E-9</v>
      </c>
      <c r="Y114" s="597">
        <f t="shared" si="4"/>
        <v>1.8151476979255676E-6</v>
      </c>
      <c r="Z114" s="597">
        <f t="shared" si="5"/>
        <v>0</v>
      </c>
    </row>
    <row r="115" spans="1:26" x14ac:dyDescent="0.2">
      <c r="A115" s="107">
        <v>2018</v>
      </c>
      <c r="B115" s="648">
        <f>compofiinc!AK107</f>
        <v>0.18950127065181732</v>
      </c>
      <c r="C115" s="663">
        <f>compofiinc!AL107</f>
        <v>0.15009438991546631</v>
      </c>
      <c r="D115" s="515">
        <f>compofiinc!AM107</f>
        <v>7.1178041398525238E-2</v>
      </c>
      <c r="E115" s="515">
        <f>compofiinc!AN107</f>
        <v>4.9144186079502106E-2</v>
      </c>
      <c r="F115" s="515">
        <f>compofiinc!AO107</f>
        <v>1.2709087692201138E-2</v>
      </c>
      <c r="G115" s="515">
        <f>compofiinc!AP107</f>
        <v>5.1810778677463531E-3</v>
      </c>
      <c r="H115" s="515">
        <f>compofiinc!AQ107</f>
        <v>1.1881998740136623E-2</v>
      </c>
      <c r="I115" s="670">
        <f>compofiinc!AR107</f>
        <v>0.11580409109592438</v>
      </c>
      <c r="J115" s="664">
        <f>compofiinc!AS107</f>
        <v>8.301766961812973E-2</v>
      </c>
      <c r="K115" s="105">
        <f>compofiinc!AT107</f>
        <v>3.2866280525922775E-2</v>
      </c>
      <c r="L115" s="105">
        <f>compofiinc!AU107</f>
        <v>2.912762388586998E-2</v>
      </c>
      <c r="M115" s="105">
        <f>compofiinc!AV107</f>
        <v>9.0107358992099762E-3</v>
      </c>
      <c r="N115" s="105">
        <f>compofiinc!AW107</f>
        <v>3.8616596721112728E-3</v>
      </c>
      <c r="O115" s="105">
        <f>compofiinc!AX107</f>
        <v>8.1513728946447372E-3</v>
      </c>
      <c r="P115" s="685">
        <f>compofiinc!AY107</f>
        <v>5.5750515311956406E-2</v>
      </c>
      <c r="Q115" s="664">
        <f>compofiinc!AZ107</f>
        <v>3.4483224153518677E-2</v>
      </c>
      <c r="R115" s="105">
        <f>compofiinc!BA107</f>
        <v>1.1886782944202423E-2</v>
      </c>
      <c r="S115" s="105">
        <f>compofiinc!BB107</f>
        <v>1.1065563187003136E-2</v>
      </c>
      <c r="T115" s="105">
        <f>compofiinc!BC107</f>
        <v>5.230471957474947E-3</v>
      </c>
      <c r="U115" s="105">
        <f>compofiinc!BD107</f>
        <v>2.310930984094739E-3</v>
      </c>
      <c r="V115" s="134">
        <f>compofiinc!BE107</f>
        <v>3.9894739165902138E-3</v>
      </c>
      <c r="X115" s="597">
        <f t="shared" si="3"/>
        <v>-1.862645149230957E-9</v>
      </c>
      <c r="Y115" s="597">
        <f t="shared" si="4"/>
        <v>-3.2596290111541748E-9</v>
      </c>
      <c r="Z115" s="597">
        <f t="shared" si="5"/>
        <v>1.1641532182693481E-9</v>
      </c>
    </row>
    <row r="116" spans="1:26" x14ac:dyDescent="0.2">
      <c r="A116" s="107">
        <v>2019</v>
      </c>
      <c r="B116" s="648">
        <f>compofiinc!AK108</f>
        <v>0.18950125575065613</v>
      </c>
      <c r="C116" s="663">
        <f>compofiinc!AL108</f>
        <v>0.15009437501430511</v>
      </c>
      <c r="D116" s="515">
        <f>compofiinc!AM108</f>
        <v>7.1178033947944641E-2</v>
      </c>
      <c r="E116" s="515">
        <f>compofiinc!AN108</f>
        <v>4.9144182354211807E-2</v>
      </c>
      <c r="F116" s="515">
        <f>compofiinc!AO108</f>
        <v>1.2709085829555988E-2</v>
      </c>
      <c r="G116" s="515">
        <f>compofiinc!AP108</f>
        <v>5.1810769364237785E-3</v>
      </c>
      <c r="H116" s="515">
        <f>compofiinc!AQ108</f>
        <v>1.1881996877491474E-2</v>
      </c>
      <c r="I116" s="670">
        <f>compofiinc!AR108</f>
        <v>0.1158081442117691</v>
      </c>
      <c r="J116" s="664">
        <f>compofiinc!AS108</f>
        <v>8.3026565611362457E-2</v>
      </c>
      <c r="K116" s="105">
        <f>compofiinc!AT108</f>
        <v>3.2871998846530914E-2</v>
      </c>
      <c r="L116" s="105">
        <f>compofiinc!AU108</f>
        <v>2.9130756855010986E-2</v>
      </c>
      <c r="M116" s="105">
        <f>compofiinc!AV108</f>
        <v>9.0107349678874016E-3</v>
      </c>
      <c r="N116" s="105">
        <f>compofiinc!AW108</f>
        <v>3.8616626989096403E-3</v>
      </c>
      <c r="O116" s="105">
        <f>compofiinc!AX108</f>
        <v>8.1514110788702965E-3</v>
      </c>
      <c r="P116" s="685">
        <f>compofiinc!AY108</f>
        <v>5.573992058634758E-2</v>
      </c>
      <c r="Q116" s="664">
        <f>compofiinc!AZ108</f>
        <v>3.4474857151508331E-2</v>
      </c>
      <c r="R116" s="105">
        <f>compofiinc!BA108</f>
        <v>1.1886157095432281E-2</v>
      </c>
      <c r="S116" s="105">
        <f>compofiinc!BB108</f>
        <v>1.1058093048632145E-2</v>
      </c>
      <c r="T116" s="105">
        <f>compofiinc!BC108</f>
        <v>5.2304388955235481E-3</v>
      </c>
      <c r="U116" s="105">
        <f>compofiinc!BD108</f>
        <v>2.3108792956918478E-3</v>
      </c>
      <c r="V116" s="134">
        <f>compofiinc!BE108</f>
        <v>3.989288117736578E-3</v>
      </c>
      <c r="X116" s="597">
        <f t="shared" si="3"/>
        <v>-9.3132257461547852E-10</v>
      </c>
      <c r="Y116" s="597">
        <f t="shared" si="4"/>
        <v>1.1641532182693481E-9</v>
      </c>
      <c r="Z116" s="597">
        <f t="shared" si="5"/>
        <v>6.9849193096160889E-10</v>
      </c>
    </row>
    <row r="117" spans="1:26" x14ac:dyDescent="0.2">
      <c r="A117" s="107"/>
      <c r="B117" s="648"/>
      <c r="C117" s="663"/>
      <c r="D117" s="515"/>
      <c r="E117" s="515"/>
      <c r="F117" s="515"/>
      <c r="G117" s="515"/>
      <c r="H117" s="515"/>
      <c r="I117" s="670"/>
      <c r="J117" s="664"/>
      <c r="K117" s="105"/>
      <c r="L117" s="105"/>
      <c r="M117" s="105"/>
      <c r="N117" s="105"/>
      <c r="O117" s="105"/>
      <c r="P117" s="685"/>
      <c r="Q117" s="664"/>
      <c r="R117" s="105"/>
      <c r="S117" s="105"/>
      <c r="T117" s="105"/>
      <c r="U117" s="105"/>
      <c r="V117" s="134"/>
    </row>
    <row r="118" spans="1:26" ht="17" thickBot="1" x14ac:dyDescent="0.25">
      <c r="A118" s="692"/>
      <c r="B118" s="465"/>
      <c r="C118" s="665"/>
      <c r="D118" s="103"/>
      <c r="E118" s="103"/>
      <c r="F118" s="103"/>
      <c r="G118" s="103"/>
      <c r="H118" s="103"/>
      <c r="I118" s="103"/>
      <c r="J118" s="665"/>
      <c r="K118" s="103"/>
      <c r="L118" s="103"/>
      <c r="M118" s="103"/>
      <c r="N118" s="103"/>
      <c r="O118" s="103"/>
      <c r="P118" s="103"/>
      <c r="Q118" s="665"/>
      <c r="R118" s="103"/>
      <c r="S118" s="103"/>
      <c r="T118" s="103"/>
      <c r="U118" s="103"/>
      <c r="V118" s="227"/>
    </row>
    <row r="119" spans="1:26" ht="17" thickTop="1" x14ac:dyDescent="0.2"/>
  </sheetData>
  <mergeCells count="3">
    <mergeCell ref="A4:V4"/>
    <mergeCell ref="B7:V7"/>
    <mergeCell ref="B8:V8"/>
  </mergeCells>
  <hyperlinks>
    <hyperlink ref="A1" location="Index!A1" display="Back to index" xr:uid="{00000000-0004-0000-4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7" tint="0.39997558519241921"/>
  </sheetPr>
  <dimension ref="A1:P124"/>
  <sheetViews>
    <sheetView workbookViewId="0">
      <pane xSplit="1" ySplit="9" topLeftCell="B95" activePane="bottomRight" state="frozen"/>
      <selection activeCell="D32" sqref="D32"/>
      <selection pane="topRight" activeCell="D32" sqref="D32"/>
      <selection pane="bottomLeft" activeCell="D32" sqref="D32"/>
      <selection pane="bottomRight" activeCell="C115" sqref="C115"/>
    </sheetView>
  </sheetViews>
  <sheetFormatPr baseColWidth="10" defaultColWidth="10.83203125" defaultRowHeight="16" x14ac:dyDescent="0.2"/>
  <cols>
    <col min="1" max="1" width="10.83203125" style="56"/>
    <col min="2" max="11" width="12" style="56" customWidth="1"/>
    <col min="12" max="12" width="12.6640625" style="56" customWidth="1"/>
    <col min="13" max="16384" width="10.83203125" style="56"/>
  </cols>
  <sheetData>
    <row r="1" spans="1:16" x14ac:dyDescent="0.2">
      <c r="A1" s="52" t="s">
        <v>37</v>
      </c>
      <c r="B1" s="52"/>
      <c r="D1" s="100"/>
      <c r="E1" s="99"/>
      <c r="F1" s="1033"/>
      <c r="G1" s="100"/>
      <c r="H1" s="100"/>
      <c r="I1" s="100"/>
      <c r="J1" s="100"/>
      <c r="K1" s="100"/>
    </row>
    <row r="2" spans="1:16" x14ac:dyDescent="0.2">
      <c r="F2" s="98"/>
    </row>
    <row r="3" spans="1:16" ht="17" thickBot="1" x14ac:dyDescent="0.25"/>
    <row r="4" spans="1:16" ht="25" customHeight="1" thickTop="1" x14ac:dyDescent="0.2">
      <c r="A4" s="1385" t="s">
        <v>600</v>
      </c>
      <c r="B4" s="1386"/>
      <c r="C4" s="1386"/>
      <c r="D4" s="1386"/>
      <c r="E4" s="1386"/>
      <c r="F4" s="1386"/>
      <c r="G4" s="1386"/>
      <c r="H4" s="1386"/>
      <c r="I4" s="1386"/>
      <c r="J4" s="1386"/>
      <c r="K4" s="1386"/>
      <c r="L4" s="1387"/>
    </row>
    <row r="5" spans="1:16" x14ac:dyDescent="0.2">
      <c r="A5" s="96"/>
      <c r="B5" s="97"/>
      <c r="C5" s="59"/>
      <c r="D5" s="59"/>
      <c r="E5" s="59"/>
      <c r="F5" s="59"/>
      <c r="G5" s="59"/>
      <c r="H5" s="59"/>
      <c r="I5" s="59"/>
      <c r="J5" s="59"/>
      <c r="K5" s="59"/>
      <c r="L5" s="208"/>
    </row>
    <row r="6" spans="1:16" x14ac:dyDescent="0.2">
      <c r="A6" s="96"/>
      <c r="B6" s="45" t="s">
        <v>36</v>
      </c>
      <c r="C6" s="45" t="s">
        <v>35</v>
      </c>
      <c r="D6" s="45" t="s">
        <v>34</v>
      </c>
      <c r="E6" s="45" t="s">
        <v>33</v>
      </c>
      <c r="F6" s="45" t="s">
        <v>32</v>
      </c>
      <c r="G6" s="45" t="s">
        <v>31</v>
      </c>
      <c r="H6" s="45" t="s">
        <v>30</v>
      </c>
      <c r="I6" s="48" t="s">
        <v>29</v>
      </c>
      <c r="J6" s="48" t="s">
        <v>28</v>
      </c>
      <c r="K6" s="45" t="s">
        <v>27</v>
      </c>
      <c r="L6" s="500" t="s">
        <v>26</v>
      </c>
    </row>
    <row r="7" spans="1:16" ht="31" customHeight="1" x14ac:dyDescent="0.2">
      <c r="A7" s="96"/>
      <c r="B7" s="1382" t="s">
        <v>1084</v>
      </c>
      <c r="C7" s="1382"/>
      <c r="D7" s="1382"/>
      <c r="E7" s="1382"/>
      <c r="F7" s="1382"/>
      <c r="G7" s="1382"/>
      <c r="H7" s="1382"/>
      <c r="I7" s="1382"/>
      <c r="J7" s="1382"/>
      <c r="K7" s="1382"/>
      <c r="L7" s="1383"/>
    </row>
    <row r="8" spans="1:16" ht="20" customHeight="1" x14ac:dyDescent="0.2">
      <c r="A8" s="96"/>
      <c r="B8" s="1381" t="s">
        <v>1058</v>
      </c>
      <c r="C8" s="1381"/>
      <c r="D8" s="1381"/>
      <c r="E8" s="1381"/>
      <c r="F8" s="1381"/>
      <c r="G8" s="1381"/>
      <c r="H8" s="1381"/>
      <c r="I8" s="1381"/>
      <c r="J8" s="1381"/>
      <c r="K8" s="1381"/>
      <c r="L8" s="1384"/>
    </row>
    <row r="9" spans="1:16" s="87" customFormat="1" ht="31" customHeight="1" x14ac:dyDescent="0.2">
      <c r="A9" s="95"/>
      <c r="B9" s="423" t="s">
        <v>38</v>
      </c>
      <c r="C9" s="313" t="s">
        <v>16</v>
      </c>
      <c r="D9" s="94" t="s">
        <v>58</v>
      </c>
      <c r="E9" s="200" t="s">
        <v>59</v>
      </c>
      <c r="F9" s="313" t="s">
        <v>14</v>
      </c>
      <c r="G9" s="94" t="s">
        <v>13</v>
      </c>
      <c r="H9" s="94" t="s">
        <v>12</v>
      </c>
      <c r="I9" s="94" t="s">
        <v>11</v>
      </c>
      <c r="J9" s="94" t="s">
        <v>10</v>
      </c>
      <c r="K9" s="94" t="s">
        <v>9</v>
      </c>
      <c r="L9" s="209" t="s">
        <v>139</v>
      </c>
      <c r="O9" s="492"/>
    </row>
    <row r="10" spans="1:16" s="87" customFormat="1" ht="15" customHeight="1" x14ac:dyDescent="0.2">
      <c r="A10" s="615">
        <v>1913</v>
      </c>
      <c r="B10" s="616">
        <v>15335.849277843452</v>
      </c>
      <c r="C10" s="85">
        <f>avgfiinc!BH2</f>
        <v>10099.414815539421</v>
      </c>
      <c r="D10" s="84"/>
      <c r="E10" s="201"/>
      <c r="F10" s="85">
        <f>avgfiinc!R2</f>
        <v>62463.759438579706</v>
      </c>
      <c r="G10" s="84">
        <f>avgfiinc!X2</f>
        <v>94666.458659373093</v>
      </c>
      <c r="H10" s="317">
        <f>avgfiinc!AD2</f>
        <v>275432.49501736159</v>
      </c>
      <c r="I10" s="84">
        <f>avgfiinc!AJ2</f>
        <v>451685.44779587706</v>
      </c>
      <c r="J10" s="317">
        <f>avgfiinc!AP2</f>
        <v>1321430.0420368053</v>
      </c>
      <c r="K10" s="84">
        <f>avgfiinc!AV2</f>
        <v>4225051.3284809189</v>
      </c>
      <c r="L10" s="210"/>
      <c r="O10" s="493"/>
    </row>
    <row r="11" spans="1:16" s="87" customFormat="1" ht="15" customHeight="1" x14ac:dyDescent="0.2">
      <c r="A11" s="617">
        <v>1914</v>
      </c>
      <c r="B11" s="616">
        <f>avgfiinc!F3</f>
        <v>14988.386631329688</v>
      </c>
      <c r="C11" s="85">
        <f>avgfiinc!BH3</f>
        <v>9837.6358242361639</v>
      </c>
      <c r="D11" s="84"/>
      <c r="E11" s="202"/>
      <c r="F11" s="85">
        <f>avgfiinc!R3</f>
        <v>61345.143895171386</v>
      </c>
      <c r="G11" s="84">
        <f>avgfiinc!X3</f>
        <v>93114.849078029598</v>
      </c>
      <c r="H11" s="317">
        <f>avgfiinc!AD3</f>
        <v>272158.24102443032</v>
      </c>
      <c r="I11" s="84">
        <f>avgfiinc!AJ3</f>
        <v>452057.602000446</v>
      </c>
      <c r="J11" s="317">
        <f>avgfiinc!AP3</f>
        <v>1289501.9960152367</v>
      </c>
      <c r="K11" s="84">
        <f>avgfiinc!AV3</f>
        <v>4090643.1800634204</v>
      </c>
      <c r="L11" s="210"/>
      <c r="O11" s="493"/>
    </row>
    <row r="12" spans="1:16" s="87" customFormat="1" ht="15" customHeight="1" x14ac:dyDescent="0.2">
      <c r="A12" s="617">
        <v>1915</v>
      </c>
      <c r="B12" s="616">
        <f>avgfiinc!F4</f>
        <v>14933.090173790133</v>
      </c>
      <c r="C12" s="85">
        <f>avgfiinc!BH4</f>
        <v>9897.6137617546501</v>
      </c>
      <c r="D12" s="84"/>
      <c r="E12" s="202"/>
      <c r="F12" s="85">
        <f>avgfiinc!R4</f>
        <v>60252.377882109482</v>
      </c>
      <c r="G12" s="84">
        <f>avgfiinc!X4</f>
        <v>91038.429328710205</v>
      </c>
      <c r="H12" s="317">
        <f>avgfiinc!AD4</f>
        <v>262489.70939722704</v>
      </c>
      <c r="I12" s="84">
        <f>avgfiinc!AJ4</f>
        <v>435393.94129121705</v>
      </c>
      <c r="J12" s="317">
        <f>avgfiinc!AP4</f>
        <v>1376738.9687583691</v>
      </c>
      <c r="K12" s="84">
        <f>avgfiinc!AV4</f>
        <v>6510904.0573192481</v>
      </c>
      <c r="L12" s="210"/>
      <c r="O12" s="493"/>
    </row>
    <row r="13" spans="1:16" s="87" customFormat="1" ht="15" customHeight="1" x14ac:dyDescent="0.2">
      <c r="A13" s="617">
        <v>1916</v>
      </c>
      <c r="B13" s="616">
        <f>avgfiinc!F5</f>
        <v>16295.331140924443</v>
      </c>
      <c r="C13" s="85">
        <f>avgfiinc!BH5</f>
        <v>10486.721820365454</v>
      </c>
      <c r="D13" s="84"/>
      <c r="E13" s="202"/>
      <c r="F13" s="85">
        <f>avgfiinc!R5</f>
        <v>68572.815025955351</v>
      </c>
      <c r="G13" s="84">
        <f>avgfiinc!X5</f>
        <v>104991.29754704496</v>
      </c>
      <c r="H13" s="317">
        <f>avgfiinc!AD5</f>
        <v>314675.16015685757</v>
      </c>
      <c r="I13" s="84">
        <f>avgfiinc!AJ5</f>
        <v>533570.88935129787</v>
      </c>
      <c r="J13" s="317">
        <f>avgfiinc!AP5</f>
        <v>1713399.087903871</v>
      </c>
      <c r="K13" s="84">
        <f>avgfiinc!AV5</f>
        <v>7791179.4605253944</v>
      </c>
      <c r="L13" s="210"/>
      <c r="O13" s="493"/>
    </row>
    <row r="14" spans="1:16" s="87" customFormat="1" ht="15" customHeight="1" x14ac:dyDescent="0.2">
      <c r="A14" s="617">
        <v>1917</v>
      </c>
      <c r="B14" s="616">
        <f>avgfiinc!F6</f>
        <v>16164.613481009934</v>
      </c>
      <c r="C14" s="85">
        <f>avgfiinc!BH6</f>
        <v>10685.230248879277</v>
      </c>
      <c r="D14" s="84"/>
      <c r="E14" s="203"/>
      <c r="F14" s="85">
        <f>avgfiinc!R6</f>
        <v>65479.062570185808</v>
      </c>
      <c r="G14" s="84">
        <f>avgfiinc!X6</f>
        <v>99061.727811219709</v>
      </c>
      <c r="H14" s="317">
        <f>avgfiinc!AD6</f>
        <v>286714.14329643111</v>
      </c>
      <c r="I14" s="84">
        <f>avgfiinc!AJ6</f>
        <v>463684.84817775252</v>
      </c>
      <c r="J14" s="317">
        <f>avgfiinc!AP6</f>
        <v>1358075.9778012831</v>
      </c>
      <c r="K14" s="84">
        <f>avgfiinc!AV6</f>
        <v>5439720.6051760688</v>
      </c>
      <c r="L14" s="210"/>
      <c r="O14" s="493"/>
      <c r="P14" s="538"/>
    </row>
    <row r="15" spans="1:16" s="87" customFormat="1" ht="15" customHeight="1" x14ac:dyDescent="0.2">
      <c r="A15" s="617">
        <v>1918</v>
      </c>
      <c r="B15" s="616">
        <f>avgfiinc!F7</f>
        <v>15269.23076616929</v>
      </c>
      <c r="C15" s="85">
        <f>avgfiinc!BH7</f>
        <v>10161.326048240137</v>
      </c>
      <c r="D15" s="84"/>
      <c r="E15" s="204"/>
      <c r="F15" s="85">
        <f>avgfiinc!R7</f>
        <v>61240.373227531672</v>
      </c>
      <c r="G15" s="84">
        <f>avgfiinc!X7</f>
        <v>90068.283854527195</v>
      </c>
      <c r="H15" s="317">
        <f>avgfiinc!AD7</f>
        <v>243719.40943798338</v>
      </c>
      <c r="I15" s="84">
        <f>avgfiinc!AJ7</f>
        <v>379578.35771992686</v>
      </c>
      <c r="J15" s="317">
        <f>avgfiinc!AP7</f>
        <v>1025555.1734924449</v>
      </c>
      <c r="K15" s="84">
        <f>avgfiinc!AV7</f>
        <v>3747415.9601975745</v>
      </c>
      <c r="L15" s="210"/>
      <c r="O15" s="493"/>
    </row>
    <row r="16" spans="1:16" s="87" customFormat="1" ht="15" customHeight="1" x14ac:dyDescent="0.2">
      <c r="A16" s="618">
        <v>1919</v>
      </c>
      <c r="B16" s="619">
        <f>avgfiinc!F8</f>
        <v>15247.767765705648</v>
      </c>
      <c r="C16" s="89">
        <f>avgfiinc!BH8</f>
        <v>10111.703253546653</v>
      </c>
      <c r="D16" s="88"/>
      <c r="E16" s="205"/>
      <c r="F16" s="89">
        <f>avgfiinc!R8</f>
        <v>61472.3483751366</v>
      </c>
      <c r="G16" s="88">
        <f>avgfiinc!X8</f>
        <v>91998.014183376916</v>
      </c>
      <c r="H16" s="316">
        <f>avgfiinc!AD8</f>
        <v>250227.73680016428</v>
      </c>
      <c r="I16" s="88">
        <f>avgfiinc!AJ8</f>
        <v>385411.51516922371</v>
      </c>
      <c r="J16" s="316">
        <f>avgfiinc!AP8</f>
        <v>1010883.9089725685</v>
      </c>
      <c r="K16" s="88">
        <f>avgfiinc!AV8</f>
        <v>3486447.4013937735</v>
      </c>
      <c r="L16" s="330"/>
      <c r="O16" s="493"/>
    </row>
    <row r="17" spans="1:15" s="87" customFormat="1" ht="15" customHeight="1" x14ac:dyDescent="0.2">
      <c r="A17" s="617">
        <v>1920</v>
      </c>
      <c r="B17" s="616">
        <f>avgfiinc!F9</f>
        <v>13646.15287968755</v>
      </c>
      <c r="C17" s="85">
        <f>avgfiinc!BH9</f>
        <v>9246.9192085190607</v>
      </c>
      <c r="D17" s="84"/>
      <c r="E17" s="204"/>
      <c r="F17" s="85">
        <f>avgfiinc!R9</f>
        <v>53239.255920203948</v>
      </c>
      <c r="G17" s="84">
        <f>avgfiinc!X9</f>
        <v>77302.780426003286</v>
      </c>
      <c r="H17" s="317">
        <f>avgfiinc!AD9</f>
        <v>202369.98225095423</v>
      </c>
      <c r="I17" s="84">
        <f>avgfiinc!AJ9</f>
        <v>304118.02092673152</v>
      </c>
      <c r="J17" s="317">
        <f>avgfiinc!AP9</f>
        <v>731055.09834710637</v>
      </c>
      <c r="K17" s="84">
        <f>avgfiinc!AV9</f>
        <v>2269216.2466010409</v>
      </c>
      <c r="L17" s="210"/>
      <c r="O17" s="493"/>
    </row>
    <row r="18" spans="1:15" s="87" customFormat="1" ht="15" customHeight="1" x14ac:dyDescent="0.2">
      <c r="A18" s="617">
        <v>1921</v>
      </c>
      <c r="B18" s="616">
        <f>avgfiinc!F10</f>
        <v>12233.858288534586</v>
      </c>
      <c r="C18" s="85">
        <f>avgfiinc!BH10</f>
        <v>7723.4988986593098</v>
      </c>
      <c r="D18" s="84"/>
      <c r="E18" s="204"/>
      <c r="F18" s="85">
        <f>avgfiinc!R10</f>
        <v>52827.09279741205</v>
      </c>
      <c r="G18" s="84">
        <f>avgfiinc!X10</f>
        <v>75370.658097112188</v>
      </c>
      <c r="H18" s="317">
        <f>avgfiinc!AD10</f>
        <v>191312.04686062236</v>
      </c>
      <c r="I18" s="84">
        <f>avgfiinc!AJ10</f>
        <v>286225.78816860105</v>
      </c>
      <c r="J18" s="317">
        <f>avgfiinc!AP10</f>
        <v>685334.95522140991</v>
      </c>
      <c r="K18" s="84">
        <f>avgfiinc!AV10</f>
        <v>2065561.4881827887</v>
      </c>
      <c r="L18" s="210"/>
      <c r="O18" s="493"/>
    </row>
    <row r="19" spans="1:15" s="87" customFormat="1" ht="15" customHeight="1" x14ac:dyDescent="0.2">
      <c r="A19" s="617">
        <v>1922</v>
      </c>
      <c r="B19" s="616">
        <f>avgfiinc!F11</f>
        <v>14080.092789758297</v>
      </c>
      <c r="C19" s="85">
        <f>avgfiinc!BH11</f>
        <v>8804.5201844035091</v>
      </c>
      <c r="D19" s="84"/>
      <c r="E19" s="204"/>
      <c r="F19" s="85">
        <f>avgfiinc!R11</f>
        <v>61560.246237951389</v>
      </c>
      <c r="G19" s="84">
        <f>avgfiinc!X11</f>
        <v>89957.669992320109</v>
      </c>
      <c r="H19" s="317">
        <f>avgfiinc!AD11</f>
        <v>240172.99088549061</v>
      </c>
      <c r="I19" s="84">
        <f>avgfiinc!AJ11</f>
        <v>367710.16949413199</v>
      </c>
      <c r="J19" s="317">
        <f>avgfiinc!AP11</f>
        <v>934277.40205507085</v>
      </c>
      <c r="K19" s="84">
        <f>avgfiinc!AV11</f>
        <v>3202039.4241043068</v>
      </c>
      <c r="L19" s="210"/>
      <c r="O19" s="493"/>
    </row>
    <row r="20" spans="1:15" s="87" customFormat="1" ht="15" customHeight="1" x14ac:dyDescent="0.2">
      <c r="A20" s="617">
        <v>1923</v>
      </c>
      <c r="B20" s="616">
        <f>avgfiinc!F12</f>
        <v>15506.015814647291</v>
      </c>
      <c r="C20" s="85">
        <f>avgfiinc!BH12</f>
        <v>10085.586380874538</v>
      </c>
      <c r="D20" s="84"/>
      <c r="E20" s="204"/>
      <c r="F20" s="85">
        <f>avgfiinc!R12</f>
        <v>64289.880718602049</v>
      </c>
      <c r="G20" s="84">
        <f>avgfiinc!X12</f>
        <v>92344.076885045361</v>
      </c>
      <c r="H20" s="317">
        <f>avgfiinc!AD12</f>
        <v>242552.74524597201</v>
      </c>
      <c r="I20" s="84">
        <f>avgfiinc!AJ12</f>
        <v>369287.02823879581</v>
      </c>
      <c r="J20" s="317">
        <f>avgfiinc!AP12</f>
        <v>915848.95681971067</v>
      </c>
      <c r="K20" s="84">
        <f>avgfiinc!AV12</f>
        <v>3098050.3597996212</v>
      </c>
      <c r="L20" s="210"/>
      <c r="O20" s="493"/>
    </row>
    <row r="21" spans="1:15" s="87" customFormat="1" ht="15" customHeight="1" x14ac:dyDescent="0.2">
      <c r="A21" s="617">
        <v>1924</v>
      </c>
      <c r="B21" s="616">
        <f>avgfiinc!F13</f>
        <v>15452.830246254111</v>
      </c>
      <c r="C21" s="85">
        <f>avgfiinc!BH13</f>
        <v>9545.2059033863843</v>
      </c>
      <c r="D21" s="84"/>
      <c r="E21" s="204"/>
      <c r="F21" s="85">
        <f>avgfiinc!R13</f>
        <v>68621.449332063654</v>
      </c>
      <c r="G21" s="84">
        <f>avgfiinc!X13</f>
        <v>99244.491162498569</v>
      </c>
      <c r="H21" s="317">
        <f>avgfiinc!AD13</f>
        <v>269235.90174590546</v>
      </c>
      <c r="I21" s="84">
        <f>avgfiinc!AJ13</f>
        <v>414156.02437945735</v>
      </c>
      <c r="J21" s="317">
        <f>avgfiinc!AP13</f>
        <v>1048787.0237200155</v>
      </c>
      <c r="K21" s="84">
        <f>avgfiinc!AV13</f>
        <v>3592706.0838277251</v>
      </c>
      <c r="L21" s="210"/>
      <c r="O21" s="493"/>
    </row>
    <row r="22" spans="1:15" s="87" customFormat="1" ht="15" customHeight="1" x14ac:dyDescent="0.2">
      <c r="A22" s="617">
        <v>1925</v>
      </c>
      <c r="B22" s="616">
        <f>avgfiinc!F14</f>
        <v>16164.264046086435</v>
      </c>
      <c r="C22" s="85">
        <f>avgfiinc!BH14</f>
        <v>9634.9651742241167</v>
      </c>
      <c r="D22" s="84"/>
      <c r="E22" s="204"/>
      <c r="F22" s="85">
        <f>avgfiinc!R14</f>
        <v>74927.953892847319</v>
      </c>
      <c r="G22" s="84">
        <f>avgfiinc!X14</f>
        <v>113180.63534948989</v>
      </c>
      <c r="H22" s="317">
        <f>avgfiinc!AD14</f>
        <v>327237.52195327089</v>
      </c>
      <c r="I22" s="84">
        <f>avgfiinc!AJ14</f>
        <v>512751.50574558444</v>
      </c>
      <c r="J22" s="317">
        <f>avgfiinc!AP14</f>
        <v>1377826.3775215354</v>
      </c>
      <c r="K22" s="84">
        <f>avgfiinc!AV14</f>
        <v>5351742.9092272241</v>
      </c>
      <c r="L22" s="210"/>
      <c r="O22" s="493"/>
    </row>
    <row r="23" spans="1:15" s="87" customFormat="1" ht="15" customHeight="1" x14ac:dyDescent="0.2">
      <c r="A23" s="617">
        <v>1926</v>
      </c>
      <c r="B23" s="616">
        <f>avgfiinc!F15</f>
        <v>16221.659038162325</v>
      </c>
      <c r="C23" s="85">
        <f>avgfiinc!BH15</f>
        <v>9785.1866699785096</v>
      </c>
      <c r="D23" s="84"/>
      <c r="E23" s="204"/>
      <c r="F23" s="85">
        <f>avgfiinc!R15</f>
        <v>74149.910351816638</v>
      </c>
      <c r="G23" s="84">
        <f>avgfiinc!X15</f>
        <v>112298.60686925503</v>
      </c>
      <c r="H23" s="317">
        <f>avgfiinc!AD15</f>
        <v>322957.84341854817</v>
      </c>
      <c r="I23" s="84">
        <f>avgfiinc!AJ15</f>
        <v>504420.68378749042</v>
      </c>
      <c r="J23" s="317">
        <f>avgfiinc!AP15</f>
        <v>1372190.9094503366</v>
      </c>
      <c r="K23" s="84">
        <f>avgfiinc!AV15</f>
        <v>5456994.7009551506</v>
      </c>
      <c r="L23" s="210"/>
      <c r="O23" s="493"/>
    </row>
    <row r="24" spans="1:15" s="87" customFormat="1" ht="15" customHeight="1" x14ac:dyDescent="0.2">
      <c r="A24" s="617">
        <v>1927</v>
      </c>
      <c r="B24" s="616">
        <f>avgfiinc!F16</f>
        <v>16467.391355226155</v>
      </c>
      <c r="C24" s="85">
        <f>avgfiinc!BH16</f>
        <v>9758.1267203805728</v>
      </c>
      <c r="D24" s="84"/>
      <c r="E24" s="204"/>
      <c r="F24" s="85">
        <f>avgfiinc!R16</f>
        <v>76850.773068836352</v>
      </c>
      <c r="G24" s="84">
        <f>avgfiinc!X16</f>
        <v>117547.62630446121</v>
      </c>
      <c r="H24" s="317">
        <f>avgfiinc!AD16</f>
        <v>346227.46117110905</v>
      </c>
      <c r="I24" s="84">
        <f>avgfiinc!AJ16</f>
        <v>546616.03705947311</v>
      </c>
      <c r="J24" s="317">
        <f>avgfiinc!AP16</f>
        <v>1523882.8122281581</v>
      </c>
      <c r="K24" s="84">
        <f>avgfiinc!AV16</f>
        <v>6182211.1441806462</v>
      </c>
      <c r="L24" s="210"/>
      <c r="O24" s="493"/>
    </row>
    <row r="25" spans="1:15" s="87" customFormat="1" ht="15" customHeight="1" x14ac:dyDescent="0.2">
      <c r="A25" s="617">
        <v>1928</v>
      </c>
      <c r="B25" s="616">
        <f>avgfiinc!F17</f>
        <v>17242.418083880642</v>
      </c>
      <c r="C25" s="85">
        <f>avgfiinc!BH17</f>
        <v>9715.3915131864414</v>
      </c>
      <c r="D25" s="84"/>
      <c r="E25" s="204"/>
      <c r="F25" s="85">
        <f>avgfiinc!R17</f>
        <v>84985.657220128429</v>
      </c>
      <c r="G25" s="84">
        <f>avgfiinc!X17</f>
        <v>132986.22873977866</v>
      </c>
      <c r="H25" s="317">
        <f>avgfiinc!AD17</f>
        <v>412787.79100447299</v>
      </c>
      <c r="I25" s="84">
        <f>avgfiinc!AJ17</f>
        <v>668971.74154018203</v>
      </c>
      <c r="J25" s="317">
        <f>avgfiinc!AP17</f>
        <v>1989930.1563587398</v>
      </c>
      <c r="K25" s="84">
        <f>avgfiinc!AV17</f>
        <v>8663479.3657282405</v>
      </c>
      <c r="L25" s="210"/>
      <c r="O25" s="493"/>
    </row>
    <row r="26" spans="1:15" s="87" customFormat="1" ht="15" customHeight="1" x14ac:dyDescent="0.2">
      <c r="A26" s="618">
        <v>1929</v>
      </c>
      <c r="B26" s="619">
        <f>avgfiinc!F18</f>
        <v>17730.720750030345</v>
      </c>
      <c r="C26" s="89">
        <f>avgfiinc!BH18</f>
        <v>10498.637951888139</v>
      </c>
      <c r="D26" s="88"/>
      <c r="E26" s="205"/>
      <c r="F26" s="89">
        <f>avgfiinc!R18</f>
        <v>82819.465933310159</v>
      </c>
      <c r="G26" s="88">
        <f>avgfiinc!X18</f>
        <v>129374.08803357249</v>
      </c>
      <c r="H26" s="316">
        <f>avgfiinc!AD18</f>
        <v>396332.73679570976</v>
      </c>
      <c r="I26" s="88">
        <f>avgfiinc!AJ18</f>
        <v>640664.09100362041</v>
      </c>
      <c r="J26" s="316">
        <f>avgfiinc!AP18</f>
        <v>1935075.0065753411</v>
      </c>
      <c r="K26" s="88">
        <f>avgfiinc!AV18</f>
        <v>8848097.0473720338</v>
      </c>
      <c r="L26" s="330"/>
      <c r="O26" s="493"/>
    </row>
    <row r="27" spans="1:15" s="87" customFormat="1" ht="15" customHeight="1" x14ac:dyDescent="0.2">
      <c r="A27" s="617">
        <v>1930</v>
      </c>
      <c r="B27" s="616">
        <f>avgfiinc!F19</f>
        <v>15511.033510845342</v>
      </c>
      <c r="C27" s="85">
        <f>avgfiinc!BH19</f>
        <v>9674.4978761387829</v>
      </c>
      <c r="D27" s="84"/>
      <c r="E27" s="204"/>
      <c r="F27" s="85">
        <f>avgfiinc!R19</f>
        <v>68039.854223204413</v>
      </c>
      <c r="G27" s="84">
        <f>avgfiinc!X19</f>
        <v>99466.297401988923</v>
      </c>
      <c r="H27" s="317">
        <f>avgfiinc!AD19</f>
        <v>267150.76684685907</v>
      </c>
      <c r="I27" s="84">
        <f>avgfiinc!AJ19</f>
        <v>409621.82752409793</v>
      </c>
      <c r="J27" s="317">
        <f>avgfiinc!AP19</f>
        <v>1097290.2200362845</v>
      </c>
      <c r="K27" s="84">
        <f>avgfiinc!AV19</f>
        <v>4412194.5562755167</v>
      </c>
      <c r="L27" s="210"/>
      <c r="O27" s="493"/>
    </row>
    <row r="28" spans="1:15" s="87" customFormat="1" ht="15" customHeight="1" x14ac:dyDescent="0.2">
      <c r="A28" s="617">
        <v>1931</v>
      </c>
      <c r="B28" s="616">
        <f>avgfiinc!F20</f>
        <v>14090.436971780129</v>
      </c>
      <c r="C28" s="85">
        <f>avgfiinc!BH20</f>
        <v>8682.339387571601</v>
      </c>
      <c r="D28" s="84"/>
      <c r="E28" s="204"/>
      <c r="F28" s="85">
        <f>avgfiinc!R20</f>
        <v>62763.315229656859</v>
      </c>
      <c r="G28" s="84">
        <f>avgfiinc!X20</f>
        <v>88011.312656642651</v>
      </c>
      <c r="H28" s="317">
        <f>avgfiinc!AD20</f>
        <v>218380.05627086369</v>
      </c>
      <c r="I28" s="84">
        <f>avgfiinc!AJ20</f>
        <v>325933.74897520436</v>
      </c>
      <c r="J28" s="317">
        <f>avgfiinc!AP20</f>
        <v>830405.36477247602</v>
      </c>
      <c r="K28" s="84">
        <f>avgfiinc!AV20</f>
        <v>3170209.3704343596</v>
      </c>
      <c r="L28" s="210"/>
      <c r="O28" s="493"/>
    </row>
    <row r="29" spans="1:15" s="87" customFormat="1" ht="15" customHeight="1" x14ac:dyDescent="0.2">
      <c r="A29" s="617">
        <v>1932</v>
      </c>
      <c r="B29" s="616">
        <f>avgfiinc!F21</f>
        <v>11929.903506695617</v>
      </c>
      <c r="C29" s="85">
        <f>avgfiinc!BH21</f>
        <v>7108.8688731310122</v>
      </c>
      <c r="D29" s="84"/>
      <c r="E29" s="204"/>
      <c r="F29" s="85">
        <f>avgfiinc!R21</f>
        <v>55319.215208777037</v>
      </c>
      <c r="G29" s="84">
        <f>avgfiinc!X21</f>
        <v>77945.51177023146</v>
      </c>
      <c r="H29" s="317">
        <f>avgfiinc!AD21</f>
        <v>185580.74440921584</v>
      </c>
      <c r="I29" s="84">
        <f>avgfiinc!AJ21</f>
        <v>277322.69470957032</v>
      </c>
      <c r="J29" s="317">
        <f>avgfiinc!AP21</f>
        <v>712156.67462976184</v>
      </c>
      <c r="K29" s="84">
        <f>avgfiinc!AV21</f>
        <v>2373416.6943758787</v>
      </c>
      <c r="L29" s="210"/>
      <c r="O29" s="493"/>
    </row>
    <row r="30" spans="1:15" s="87" customFormat="1" ht="15" customHeight="1" x14ac:dyDescent="0.2">
      <c r="A30" s="617">
        <v>1933</v>
      </c>
      <c r="B30" s="616">
        <f>avgfiinc!F22</f>
        <v>11502.282316395269</v>
      </c>
      <c r="C30" s="85">
        <f>avgfiinc!BH22</f>
        <v>6952.2587546593077</v>
      </c>
      <c r="D30" s="84"/>
      <c r="E30" s="204"/>
      <c r="F30" s="85">
        <f>avgfiinc!R22</f>
        <v>52452.494372018911</v>
      </c>
      <c r="G30" s="84">
        <f>avgfiinc!X22</f>
        <v>76344.628480063358</v>
      </c>
      <c r="H30" s="317">
        <f>avgfiinc!AD22</f>
        <v>189328.57165245843</v>
      </c>
      <c r="I30" s="84">
        <f>avgfiinc!AJ22</f>
        <v>286744.0646402947</v>
      </c>
      <c r="J30" s="317">
        <f>avgfiinc!AP22</f>
        <v>760170.52722472069</v>
      </c>
      <c r="K30" s="84">
        <f>avgfiinc!AV22</f>
        <v>2696436.2546160114</v>
      </c>
      <c r="L30" s="210"/>
      <c r="O30" s="493"/>
    </row>
    <row r="31" spans="1:15" s="87" customFormat="1" ht="15" customHeight="1" x14ac:dyDescent="0.2">
      <c r="A31" s="617">
        <v>1934</v>
      </c>
      <c r="B31" s="616">
        <f>avgfiinc!F23</f>
        <v>12411.194838484034</v>
      </c>
      <c r="C31" s="85">
        <f>avgfiinc!BH23</f>
        <v>7476.5669337357467</v>
      </c>
      <c r="D31" s="84"/>
      <c r="E31" s="204"/>
      <c r="F31" s="85">
        <f>avgfiinc!R23</f>
        <v>56822.845981218619</v>
      </c>
      <c r="G31" s="84">
        <f>avgfiinc!X23</f>
        <v>83684.905854118682</v>
      </c>
      <c r="H31" s="317">
        <f>avgfiinc!AD23</f>
        <v>203506.22610542382</v>
      </c>
      <c r="I31" s="84">
        <f>avgfiinc!AJ23</f>
        <v>305192.70037449984</v>
      </c>
      <c r="J31" s="317">
        <f>avgfiinc!AP23</f>
        <v>760696.36099325074</v>
      </c>
      <c r="K31" s="84">
        <f>avgfiinc!AV23</f>
        <v>2573142.7189180325</v>
      </c>
      <c r="L31" s="210"/>
      <c r="O31" s="493"/>
    </row>
    <row r="32" spans="1:15" s="87" customFormat="1" ht="15" customHeight="1" x14ac:dyDescent="0.2">
      <c r="A32" s="617">
        <v>1935</v>
      </c>
      <c r="B32" s="616">
        <f>avgfiinc!F24</f>
        <v>13605.15981075725</v>
      </c>
      <c r="C32" s="85">
        <f>avgfiinc!BH24</f>
        <v>8390.7581739560846</v>
      </c>
      <c r="D32" s="84"/>
      <c r="E32" s="204"/>
      <c r="F32" s="85">
        <f>avgfiinc!R24</f>
        <v>60534.77454196773</v>
      </c>
      <c r="G32" s="84">
        <f>avgfiinc!X24</f>
        <v>87847.88789715062</v>
      </c>
      <c r="H32" s="317">
        <f>avgfiinc!AD24</f>
        <v>226883.52469821626</v>
      </c>
      <c r="I32" s="84">
        <f>avgfiinc!AJ24</f>
        <v>343778.8197761614</v>
      </c>
      <c r="J32" s="317">
        <f>avgfiinc!AP24</f>
        <v>869680.94441086438</v>
      </c>
      <c r="K32" s="84">
        <f>avgfiinc!AV24</f>
        <v>2976738.1203867709</v>
      </c>
      <c r="L32" s="210"/>
      <c r="O32" s="493"/>
    </row>
    <row r="33" spans="1:15" s="87" customFormat="1" ht="15" customHeight="1" x14ac:dyDescent="0.2">
      <c r="A33" s="617">
        <v>1936</v>
      </c>
      <c r="B33" s="616">
        <f>avgfiinc!F25</f>
        <v>15147.175420141561</v>
      </c>
      <c r="C33" s="85">
        <f>avgfiinc!BH25</f>
        <v>8988.3717463500125</v>
      </c>
      <c r="D33" s="84"/>
      <c r="E33" s="204"/>
      <c r="F33" s="85">
        <f>avgfiinc!R25</f>
        <v>70576.40848426547</v>
      </c>
      <c r="G33" s="84">
        <f>avgfiinc!X25</f>
        <v>104935.74968285474</v>
      </c>
      <c r="H33" s="317">
        <f>avgfiinc!AD25</f>
        <v>292162.41814418894</v>
      </c>
      <c r="I33" s="84">
        <f>avgfiinc!AJ25</f>
        <v>450121.49379796151</v>
      </c>
      <c r="J33" s="317">
        <f>avgfiinc!AP25</f>
        <v>1145919.0459547278</v>
      </c>
      <c r="K33" s="84">
        <f>avgfiinc!AV25</f>
        <v>3842713.9261589777</v>
      </c>
      <c r="L33" s="210"/>
      <c r="O33" s="493"/>
    </row>
    <row r="34" spans="1:15" s="87" customFormat="1" ht="15" customHeight="1" x14ac:dyDescent="0.2">
      <c r="A34" s="617">
        <v>1937</v>
      </c>
      <c r="B34" s="616">
        <f>avgfiinc!F26</f>
        <v>15574.095409179326</v>
      </c>
      <c r="C34" s="85">
        <f>avgfiinc!BH26</f>
        <v>9650.5034897328933</v>
      </c>
      <c r="D34" s="84"/>
      <c r="E34" s="204"/>
      <c r="F34" s="85">
        <f>avgfiinc!R26</f>
        <v>68886.422684197198</v>
      </c>
      <c r="G34" s="84">
        <f>avgfiinc!X26</f>
        <v>100511.17729531118</v>
      </c>
      <c r="H34" s="317">
        <f>avgfiinc!AD26</f>
        <v>267085.48233083152</v>
      </c>
      <c r="I34" s="84">
        <f>avgfiinc!AJ26</f>
        <v>405663.0882578122</v>
      </c>
      <c r="J34" s="317">
        <f>avgfiinc!AP26</f>
        <v>1011453.5783066163</v>
      </c>
      <c r="K34" s="84">
        <f>avgfiinc!AV26</f>
        <v>3386403.4953523674</v>
      </c>
      <c r="L34" s="210"/>
      <c r="O34" s="493"/>
    </row>
    <row r="35" spans="1:15" s="87" customFormat="1" ht="15" customHeight="1" x14ac:dyDescent="0.2">
      <c r="A35" s="617">
        <v>1938</v>
      </c>
      <c r="B35" s="616">
        <f>avgfiinc!F27</f>
        <v>14440.661859713504</v>
      </c>
      <c r="C35" s="85">
        <f>avgfiinc!BH27</f>
        <v>8973.2928898893024</v>
      </c>
      <c r="D35" s="84"/>
      <c r="E35" s="204"/>
      <c r="F35" s="85">
        <f>avgfiinc!R27</f>
        <v>63646.982588131315</v>
      </c>
      <c r="G35" s="84">
        <f>avgfiinc!X27</f>
        <v>90527.687374684756</v>
      </c>
      <c r="H35" s="317">
        <f>avgfiinc!AD27</f>
        <v>227511.51827023871</v>
      </c>
      <c r="I35" s="84">
        <f>avgfiinc!AJ27</f>
        <v>340102.95322070306</v>
      </c>
      <c r="J35" s="317">
        <f>avgfiinc!AP27</f>
        <v>849668.77094055433</v>
      </c>
      <c r="K35" s="84">
        <f>avgfiinc!AV27</f>
        <v>3169020.8014137773</v>
      </c>
      <c r="L35" s="210"/>
      <c r="O35" s="493"/>
    </row>
    <row r="36" spans="1:15" s="87" customFormat="1" ht="15" customHeight="1" x14ac:dyDescent="0.2">
      <c r="A36" s="618">
        <v>1939</v>
      </c>
      <c r="B36" s="619">
        <f>avgfiinc!F28</f>
        <v>15328.652688367692</v>
      </c>
      <c r="C36" s="89">
        <f>avgfiinc!BH28</f>
        <v>9279.3045413939926</v>
      </c>
      <c r="D36" s="88"/>
      <c r="E36" s="205"/>
      <c r="F36" s="89">
        <f>avgfiinc!R28</f>
        <v>69772.786011131015</v>
      </c>
      <c r="G36" s="88">
        <f>avgfiinc!X28</f>
        <v>98957.836918171262</v>
      </c>
      <c r="H36" s="316">
        <f>avgfiinc!AD28</f>
        <v>247947.96885953139</v>
      </c>
      <c r="I36" s="88">
        <f>avgfiinc!AJ28</f>
        <v>369658.56627191207</v>
      </c>
      <c r="J36" s="316">
        <f>avgfiinc!AP28</f>
        <v>900042.01693120983</v>
      </c>
      <c r="K36" s="88">
        <f>avgfiinc!AV28</f>
        <v>3009690.738049529</v>
      </c>
      <c r="L36" s="330"/>
      <c r="O36" s="493"/>
    </row>
    <row r="37" spans="1:15" s="87" customFormat="1" ht="15" customHeight="1" x14ac:dyDescent="0.2">
      <c r="A37" s="617">
        <v>1940</v>
      </c>
      <c r="B37" s="616">
        <f>avgfiinc!F29</f>
        <v>16062.991708749838</v>
      </c>
      <c r="C37" s="85">
        <f>avgfiinc!BH29</f>
        <v>9763.9551133812129</v>
      </c>
      <c r="D37" s="84"/>
      <c r="E37" s="204"/>
      <c r="F37" s="85">
        <f>avgfiinc!R29</f>
        <v>72754.321067067445</v>
      </c>
      <c r="G37" s="84">
        <f>avgfiinc!X29</f>
        <v>103517.11878892254</v>
      </c>
      <c r="H37" s="317">
        <f>avgfiinc!AD29</f>
        <v>264687.16169175046</v>
      </c>
      <c r="I37" s="84">
        <f>avgfiinc!AJ29</f>
        <v>396220.00310382957</v>
      </c>
      <c r="J37" s="317">
        <f>avgfiinc!AP29</f>
        <v>964611.02248154161</v>
      </c>
      <c r="K37" s="84">
        <f>avgfiinc!AV29</f>
        <v>3282655.0564430733</v>
      </c>
      <c r="L37" s="210"/>
      <c r="O37" s="493"/>
    </row>
    <row r="38" spans="1:15" s="87" customFormat="1" ht="15" customHeight="1" x14ac:dyDescent="0.2">
      <c r="A38" s="617">
        <v>1941</v>
      </c>
      <c r="B38" s="616">
        <f>avgfiinc!F30</f>
        <v>18524.864212493347</v>
      </c>
      <c r="C38" s="85">
        <f>avgfiinc!BH30</f>
        <v>11952.584161856035</v>
      </c>
      <c r="D38" s="84"/>
      <c r="E38" s="204"/>
      <c r="F38" s="85">
        <f>avgfiinc!R30</f>
        <v>77675.384668229133</v>
      </c>
      <c r="G38" s="84">
        <f>avgfiinc!X30</f>
        <v>111119.29701985355</v>
      </c>
      <c r="H38" s="317">
        <f>avgfiinc!AD30</f>
        <v>292425.48564131773</v>
      </c>
      <c r="I38" s="84">
        <f>avgfiinc!AJ30</f>
        <v>439479.82479568123</v>
      </c>
      <c r="J38" s="317">
        <f>avgfiinc!AP30</f>
        <v>1075646.423023175</v>
      </c>
      <c r="K38" s="84">
        <f>avgfiinc!AV30</f>
        <v>3662695.9785751458</v>
      </c>
      <c r="L38" s="210"/>
      <c r="O38" s="493"/>
    </row>
    <row r="39" spans="1:15" s="87" customFormat="1" ht="15" customHeight="1" x14ac:dyDescent="0.2">
      <c r="A39" s="617">
        <v>1942</v>
      </c>
      <c r="B39" s="616">
        <f>avgfiinc!F31</f>
        <v>21928.817067550848</v>
      </c>
      <c r="C39" s="85">
        <f>avgfiinc!BH31</f>
        <v>15562.671280981356</v>
      </c>
      <c r="D39" s="84"/>
      <c r="E39" s="204"/>
      <c r="F39" s="85">
        <f>avgfiinc!R31</f>
        <v>79224.129146676307</v>
      </c>
      <c r="G39" s="84">
        <f>avgfiinc!X31</f>
        <v>113165.65493714534</v>
      </c>
      <c r="H39" s="317">
        <f>avgfiinc!AD31</f>
        <v>294474.81106967846</v>
      </c>
      <c r="I39" s="84">
        <f>avgfiinc!AJ31</f>
        <v>441504.57403622573</v>
      </c>
      <c r="J39" s="317">
        <f>avgfiinc!AP31</f>
        <v>1055125.4216397514</v>
      </c>
      <c r="K39" s="84">
        <f>avgfiinc!AV31</f>
        <v>3389693.9016633499</v>
      </c>
      <c r="L39" s="210"/>
      <c r="O39" s="493"/>
    </row>
    <row r="40" spans="1:15" s="87" customFormat="1" ht="15" customHeight="1" x14ac:dyDescent="0.2">
      <c r="A40" s="617">
        <v>1943</v>
      </c>
      <c r="B40" s="616">
        <f>avgfiinc!F32</f>
        <v>25834.166697142802</v>
      </c>
      <c r="C40" s="85">
        <f>avgfiinc!BH32</f>
        <v>19034.068027406025</v>
      </c>
      <c r="D40" s="84"/>
      <c r="E40" s="204"/>
      <c r="F40" s="85">
        <f>avgfiinc!R32</f>
        <v>87035.0547247738</v>
      </c>
      <c r="G40" s="84">
        <f>avgfiinc!X32</f>
        <v>124430.77256590547</v>
      </c>
      <c r="H40" s="317">
        <f>avgfiinc!AD32</f>
        <v>318005.01026837976</v>
      </c>
      <c r="I40" s="84">
        <f>avgfiinc!AJ32</f>
        <v>472653.02981966187</v>
      </c>
      <c r="J40" s="317">
        <f>avgfiinc!AP32</f>
        <v>1101277.696818915</v>
      </c>
      <c r="K40" s="84">
        <f>avgfiinc!AV32</f>
        <v>3190842.0322117438</v>
      </c>
      <c r="L40" s="210"/>
      <c r="O40" s="493"/>
    </row>
    <row r="41" spans="1:15" s="87" customFormat="1" ht="15" customHeight="1" x14ac:dyDescent="0.2">
      <c r="A41" s="617">
        <v>1944</v>
      </c>
      <c r="B41" s="616">
        <f>avgfiinc!F33</f>
        <v>25361.625400347453</v>
      </c>
      <c r="C41" s="85">
        <f>avgfiinc!BH33</f>
        <v>19017.687870716141</v>
      </c>
      <c r="D41" s="84"/>
      <c r="E41" s="204"/>
      <c r="F41" s="85">
        <f>avgfiinc!R33</f>
        <v>82457.063167029308</v>
      </c>
      <c r="G41" s="84">
        <f>avgfiinc!X33</f>
        <v>115471.99878996499</v>
      </c>
      <c r="H41" s="317">
        <f>avgfiinc!AD33</f>
        <v>286102.83082568075</v>
      </c>
      <c r="I41" s="84">
        <f>avgfiinc!AJ33</f>
        <v>418846.93574061483</v>
      </c>
      <c r="J41" s="317">
        <f>avgfiinc!AP33</f>
        <v>952483.37959963398</v>
      </c>
      <c r="K41" s="84">
        <f>avgfiinc!AV33</f>
        <v>2952694.4811062617</v>
      </c>
      <c r="L41" s="210"/>
      <c r="O41" s="493"/>
    </row>
    <row r="42" spans="1:15" s="87" customFormat="1" ht="15" customHeight="1" x14ac:dyDescent="0.2">
      <c r="A42" s="617">
        <v>1945</v>
      </c>
      <c r="B42" s="616">
        <f>avgfiinc!F34</f>
        <v>25159.134698330745</v>
      </c>
      <c r="C42" s="85">
        <f>avgfiinc!BH34</f>
        <v>18331.697396151336</v>
      </c>
      <c r="D42" s="84"/>
      <c r="E42" s="204"/>
      <c r="F42" s="85">
        <f>avgfiinc!R34</f>
        <v>86606.070417945419</v>
      </c>
      <c r="G42" s="84">
        <f>avgfiinc!X34</f>
        <v>124762.04932262754</v>
      </c>
      <c r="H42" s="317">
        <f>avgfiinc!AD34</f>
        <v>314886.47398230847</v>
      </c>
      <c r="I42" s="84">
        <f>avgfiinc!AJ34</f>
        <v>459811.50979614095</v>
      </c>
      <c r="J42" s="317">
        <f>avgfiinc!AP34</f>
        <v>1046413.9764352085</v>
      </c>
      <c r="K42" s="84">
        <f>avgfiinc!AV34</f>
        <v>3178583.6088266755</v>
      </c>
      <c r="L42" s="210"/>
      <c r="O42" s="493"/>
    </row>
    <row r="43" spans="1:15" s="87" customFormat="1" ht="15" customHeight="1" x14ac:dyDescent="0.2">
      <c r="A43" s="617">
        <v>1946</v>
      </c>
      <c r="B43" s="616">
        <f>avgfiinc!F35</f>
        <v>24610.096607893291</v>
      </c>
      <c r="C43" s="85">
        <f>avgfiinc!BH35</f>
        <v>17309.223995760422</v>
      </c>
      <c r="D43" s="84"/>
      <c r="E43" s="204"/>
      <c r="F43" s="85">
        <f>avgfiinc!R35</f>
        <v>90317.950117089073</v>
      </c>
      <c r="G43" s="84">
        <f>avgfiinc!X35</f>
        <v>131739.74902347967</v>
      </c>
      <c r="H43" s="317">
        <f>avgfiinc!AD35</f>
        <v>326749.54551367339</v>
      </c>
      <c r="I43" s="84">
        <f>avgfiinc!AJ35</f>
        <v>473125.75959525316</v>
      </c>
      <c r="J43" s="317">
        <f>avgfiinc!AP35</f>
        <v>1080811.5401021999</v>
      </c>
      <c r="K43" s="84">
        <f>avgfiinc!AV35</f>
        <v>3624667.126705782</v>
      </c>
      <c r="L43" s="210"/>
      <c r="O43" s="493"/>
    </row>
    <row r="44" spans="1:15" s="87" customFormat="1" ht="15" customHeight="1" x14ac:dyDescent="0.2">
      <c r="A44" s="617">
        <v>1947</v>
      </c>
      <c r="B44" s="616">
        <f>avgfiinc!F36</f>
        <v>24135.515382226116</v>
      </c>
      <c r="C44" s="85">
        <f>avgfiinc!BH36</f>
        <v>17606.085962170797</v>
      </c>
      <c r="D44" s="84"/>
      <c r="E44" s="204"/>
      <c r="F44" s="85">
        <f>avgfiinc!R36</f>
        <v>82900.380162723974</v>
      </c>
      <c r="G44" s="84">
        <f>avgfiinc!X36</f>
        <v>119124.58153995714</v>
      </c>
      <c r="H44" s="317">
        <f>avgfiinc!AD36</f>
        <v>288541.4187513935</v>
      </c>
      <c r="I44" s="84">
        <f>avgfiinc!AJ36</f>
        <v>415790.2916204377</v>
      </c>
      <c r="J44" s="317">
        <f>avgfiinc!AP36</f>
        <v>945680.31627336366</v>
      </c>
      <c r="K44" s="84">
        <f>avgfiinc!AV36</f>
        <v>3146103.5508016082</v>
      </c>
      <c r="L44" s="210"/>
      <c r="O44" s="493"/>
    </row>
    <row r="45" spans="1:15" s="87" customFormat="1" ht="15" customHeight="1" x14ac:dyDescent="0.2">
      <c r="A45" s="617">
        <v>1948</v>
      </c>
      <c r="B45" s="616">
        <f>avgfiinc!F37</f>
        <v>25053.896616556645</v>
      </c>
      <c r="C45" s="85">
        <f>avgfiinc!BH37</f>
        <v>18090.720485522124</v>
      </c>
      <c r="D45" s="84"/>
      <c r="E45" s="204"/>
      <c r="F45" s="85">
        <f>avgfiinc!R37</f>
        <v>87722.481795867279</v>
      </c>
      <c r="G45" s="84">
        <f>avgfiinc!X37</f>
        <v>125546.17024815352</v>
      </c>
      <c r="H45" s="317">
        <f>avgfiinc!AD37</f>
        <v>306724.8351448499</v>
      </c>
      <c r="I45" s="84">
        <f>avgfiinc!AJ37</f>
        <v>445974.68626361858</v>
      </c>
      <c r="J45" s="317">
        <f>avgfiinc!AP37</f>
        <v>1015971.2886140554</v>
      </c>
      <c r="K45" s="84">
        <f>avgfiinc!AV37</f>
        <v>3270784.2808850175</v>
      </c>
      <c r="L45" s="210"/>
      <c r="O45" s="493"/>
    </row>
    <row r="46" spans="1:15" s="87" customFormat="1" ht="15" customHeight="1" x14ac:dyDescent="0.2">
      <c r="A46" s="618">
        <v>1949</v>
      </c>
      <c r="B46" s="619">
        <f>avgfiinc!F38</f>
        <v>24411.393620484847</v>
      </c>
      <c r="C46" s="89">
        <f>avgfiinc!BH38</f>
        <v>17697.990156224107</v>
      </c>
      <c r="D46" s="88"/>
      <c r="E46" s="205"/>
      <c r="F46" s="89">
        <f>avgfiinc!R38</f>
        <v>84832.02479883148</v>
      </c>
      <c r="G46" s="88">
        <f>avgfiinc!X38</f>
        <v>119642.24306714974</v>
      </c>
      <c r="H46" s="316">
        <f>avgfiinc!AD38</f>
        <v>286271.43850125908</v>
      </c>
      <c r="I46" s="88">
        <f>avgfiinc!AJ38</f>
        <v>413829.84329969296</v>
      </c>
      <c r="J46" s="316">
        <f>avgfiinc!AP38</f>
        <v>935290.70346362307</v>
      </c>
      <c r="K46" s="88">
        <f>avgfiinc!AV38</f>
        <v>3033115.9983525937</v>
      </c>
      <c r="L46" s="330"/>
      <c r="O46" s="493"/>
    </row>
    <row r="47" spans="1:15" s="87" customFormat="1" ht="15" customHeight="1" x14ac:dyDescent="0.2">
      <c r="A47" s="617">
        <v>1950</v>
      </c>
      <c r="B47" s="616">
        <f>avgfiinc!F39</f>
        <v>26712.664522032774</v>
      </c>
      <c r="C47" s="85">
        <f>avgfiinc!BH39</f>
        <v>19125.268458904862</v>
      </c>
      <c r="D47" s="84"/>
      <c r="E47" s="204"/>
      <c r="F47" s="85">
        <f>avgfiinc!R39</f>
        <v>94999.229090183959</v>
      </c>
      <c r="G47" s="84">
        <f>avgfiinc!X39</f>
        <v>136413.26037576632</v>
      </c>
      <c r="H47" s="317">
        <f>avgfiinc!AD39</f>
        <v>342443.93885139184</v>
      </c>
      <c r="I47" s="84">
        <f>avgfiinc!AJ39</f>
        <v>500591.65741518972</v>
      </c>
      <c r="J47" s="317">
        <f>avgfiinc!AP39</f>
        <v>1172805.3787905544</v>
      </c>
      <c r="K47" s="84">
        <f>avgfiinc!AV39</f>
        <v>3258373.8391074743</v>
      </c>
      <c r="L47" s="210"/>
      <c r="O47" s="493"/>
    </row>
    <row r="48" spans="1:15" s="87" customFormat="1" ht="15" customHeight="1" x14ac:dyDescent="0.2">
      <c r="A48" s="617">
        <v>1951</v>
      </c>
      <c r="B48" s="616">
        <f>avgfiinc!F40</f>
        <v>27804.890733380358</v>
      </c>
      <c r="C48" s="85">
        <f>avgfiinc!BH40</f>
        <v>20323.042145234718</v>
      </c>
      <c r="D48" s="84"/>
      <c r="E48" s="204"/>
      <c r="F48" s="85">
        <f>avgfiinc!R40</f>
        <v>95141.5280266911</v>
      </c>
      <c r="G48" s="84">
        <f>avgfiinc!X40</f>
        <v>134581.06760875683</v>
      </c>
      <c r="H48" s="317">
        <f>avgfiinc!AD40</f>
        <v>327739.17061742442</v>
      </c>
      <c r="I48" s="84">
        <f>avgfiinc!AJ40</f>
        <v>474299.39398146648</v>
      </c>
      <c r="J48" s="317">
        <f>avgfiinc!AP40</f>
        <v>1081723.1233973331</v>
      </c>
      <c r="K48" s="84">
        <f>avgfiinc!AV40</f>
        <v>3562000.472980978</v>
      </c>
      <c r="L48" s="210"/>
      <c r="O48" s="493"/>
    </row>
    <row r="49" spans="1:15" s="87" customFormat="1" ht="15" customHeight="1" x14ac:dyDescent="0.2">
      <c r="A49" s="617">
        <v>1952</v>
      </c>
      <c r="B49" s="616">
        <f>avgfiinc!F41</f>
        <v>28526.542031310375</v>
      </c>
      <c r="C49" s="85">
        <f>avgfiinc!BH41</f>
        <v>21169.385498720934</v>
      </c>
      <c r="D49" s="84"/>
      <c r="E49" s="204"/>
      <c r="F49" s="85">
        <f>avgfiinc!R41</f>
        <v>94740.950824615327</v>
      </c>
      <c r="G49" s="84">
        <f>avgfiinc!X41</f>
        <v>131616.00565492481</v>
      </c>
      <c r="H49" s="317">
        <f>avgfiinc!AD41</f>
        <v>307826.37735440419</v>
      </c>
      <c r="I49" s="84">
        <f>avgfiinc!AJ41</f>
        <v>441383.77149208786</v>
      </c>
      <c r="J49" s="317">
        <f>avgfiinc!AP41</f>
        <v>977937.96836031461</v>
      </c>
      <c r="K49" s="84">
        <f>avgfiinc!AV41</f>
        <v>3105026.4649352767</v>
      </c>
      <c r="L49" s="210"/>
      <c r="O49" s="493"/>
    </row>
    <row r="50" spans="1:15" s="87" customFormat="1" ht="15" customHeight="1" x14ac:dyDescent="0.2">
      <c r="A50" s="617">
        <v>1953</v>
      </c>
      <c r="B50" s="616">
        <f>avgfiinc!F42</f>
        <v>29485.377448094885</v>
      </c>
      <c r="C50" s="85">
        <f>avgfiinc!BH42</f>
        <v>22177.278872742478</v>
      </c>
      <c r="D50" s="84"/>
      <c r="E50" s="204"/>
      <c r="F50" s="85">
        <f>avgfiinc!R42</f>
        <v>95258.264626266522</v>
      </c>
      <c r="G50" s="84">
        <f>avgfiinc!X42</f>
        <v>129812.61093893278</v>
      </c>
      <c r="H50" s="317">
        <f>avgfiinc!AD42</f>
        <v>291960.81771452259</v>
      </c>
      <c r="I50" s="84">
        <f>avgfiinc!AJ42</f>
        <v>414106.89250389679</v>
      </c>
      <c r="J50" s="317">
        <f>avgfiinc!AP42</f>
        <v>900823.96073708753</v>
      </c>
      <c r="K50" s="84">
        <f>avgfiinc!AV42</f>
        <v>2850516.6437172592</v>
      </c>
      <c r="L50" s="210"/>
      <c r="O50" s="493"/>
    </row>
    <row r="51" spans="1:15" s="87" customFormat="1" ht="15" customHeight="1" x14ac:dyDescent="0.2">
      <c r="A51" s="617">
        <v>1954</v>
      </c>
      <c r="B51" s="616">
        <f>avgfiinc!F43</f>
        <v>29270.596997589335</v>
      </c>
      <c r="C51" s="85">
        <f>avgfiinc!BH43</f>
        <v>21583.451801143852</v>
      </c>
      <c r="D51" s="84"/>
      <c r="E51" s="204"/>
      <c r="F51" s="85">
        <f>avgfiinc!R43</f>
        <v>98454.903765598661</v>
      </c>
      <c r="G51" s="84">
        <f>avgfiinc!X43</f>
        <v>136387.41101198955</v>
      </c>
      <c r="H51" s="317">
        <f>avgfiinc!AD43</f>
        <v>315348.58579821052</v>
      </c>
      <c r="I51" s="84">
        <f>avgfiinc!AJ43</f>
        <v>451518.9766004759</v>
      </c>
      <c r="J51" s="317">
        <f>avgfiinc!AP43</f>
        <v>1021816.3741313372</v>
      </c>
      <c r="K51" s="84">
        <f>avgfiinc!AV43</f>
        <v>3420996.4407384554</v>
      </c>
      <c r="L51" s="210"/>
      <c r="O51" s="493"/>
    </row>
    <row r="52" spans="1:15" s="87" customFormat="1" ht="15" customHeight="1" x14ac:dyDescent="0.2">
      <c r="A52" s="617">
        <v>1955</v>
      </c>
      <c r="B52" s="622">
        <f>avgfiinc!F44</f>
        <v>31006.319071424907</v>
      </c>
      <c r="C52" s="85">
        <f>avgfiinc!BH44</f>
        <v>22759.396673014991</v>
      </c>
      <c r="D52" s="84"/>
      <c r="E52" s="204"/>
      <c r="F52" s="85">
        <f>avgfiinc!R44</f>
        <v>105228.62065711417</v>
      </c>
      <c r="G52" s="84">
        <f>avgfiinc!X44</f>
        <v>146325.59032661983</v>
      </c>
      <c r="H52" s="317">
        <f>avgfiinc!AD44</f>
        <v>342853.78454401263</v>
      </c>
      <c r="I52" s="84">
        <f>avgfiinc!AJ44</f>
        <v>493770.18777893257</v>
      </c>
      <c r="J52" s="317">
        <f>avgfiinc!AP44</f>
        <v>1151875.0632155384</v>
      </c>
      <c r="K52" s="84">
        <f>avgfiinc!AV44</f>
        <v>4082101.9762004581</v>
      </c>
      <c r="L52" s="210"/>
      <c r="O52" s="493"/>
    </row>
    <row r="53" spans="1:15" s="87" customFormat="1" ht="15" customHeight="1" x14ac:dyDescent="0.2">
      <c r="A53" s="617">
        <v>1956</v>
      </c>
      <c r="B53" s="622">
        <f>avgfiinc!F45</f>
        <v>31968.733336486297</v>
      </c>
      <c r="C53" s="85">
        <f>avgfiinc!BH45</f>
        <v>23634.790116670909</v>
      </c>
      <c r="D53" s="84"/>
      <c r="E53" s="204"/>
      <c r="F53" s="85">
        <f>avgfiinc!R45</f>
        <v>106974.2223148248</v>
      </c>
      <c r="G53" s="84">
        <f>avgfiinc!X45</f>
        <v>147867.56299060545</v>
      </c>
      <c r="H53" s="317">
        <f>avgfiinc!AD45</f>
        <v>341172.93443758268</v>
      </c>
      <c r="I53" s="84">
        <f>avgfiinc!AJ45</f>
        <v>492578.91009476816</v>
      </c>
      <c r="J53" s="317">
        <f>avgfiinc!AP45</f>
        <v>1114528.9798363738</v>
      </c>
      <c r="K53" s="84">
        <f>avgfiinc!AV45</f>
        <v>3828595.0013811747</v>
      </c>
      <c r="L53" s="210"/>
      <c r="O53" s="493"/>
    </row>
    <row r="54" spans="1:15" s="87" customFormat="1" ht="15" customHeight="1" x14ac:dyDescent="0.2">
      <c r="A54" s="617">
        <v>1957</v>
      </c>
      <c r="B54" s="622">
        <f>avgfiinc!F46</f>
        <v>31901.75982895686</v>
      </c>
      <c r="C54" s="85">
        <f>avgfiinc!BH46</f>
        <v>23753.132413620315</v>
      </c>
      <c r="D54" s="84"/>
      <c r="E54" s="204"/>
      <c r="F54" s="85">
        <f>avgfiinc!R46</f>
        <v>105239.40656698577</v>
      </c>
      <c r="G54" s="84">
        <f>avgfiinc!X46</f>
        <v>144224.55889394123</v>
      </c>
      <c r="H54" s="317">
        <f>avgfiinc!AD46</f>
        <v>324152.80903224798</v>
      </c>
      <c r="I54" s="84">
        <f>avgfiinc!AJ46</f>
        <v>461232.47598304087</v>
      </c>
      <c r="J54" s="317">
        <f>avgfiinc!AP46</f>
        <v>1015532.6233770765</v>
      </c>
      <c r="K54" s="84">
        <f>avgfiinc!AV46</f>
        <v>3358832.0213594823</v>
      </c>
      <c r="L54" s="210"/>
      <c r="O54" s="493"/>
    </row>
    <row r="55" spans="1:15" s="87" customFormat="1" ht="15" customHeight="1" x14ac:dyDescent="0.2">
      <c r="A55" s="617">
        <v>1958</v>
      </c>
      <c r="B55" s="622">
        <f>avgfiinc!F47</f>
        <v>31169.065748222754</v>
      </c>
      <c r="C55" s="85">
        <f>avgfiinc!BH47</f>
        <v>23009.165199660823</v>
      </c>
      <c r="D55" s="84"/>
      <c r="E55" s="204"/>
      <c r="F55" s="85">
        <f>avgfiinc!R47</f>
        <v>104608.17068528007</v>
      </c>
      <c r="G55" s="84">
        <f>avgfiinc!X47</f>
        <v>142920.62758078624</v>
      </c>
      <c r="H55" s="317">
        <f>avgfiinc!AD47</f>
        <v>318103.55105230567</v>
      </c>
      <c r="I55" s="84">
        <f>avgfiinc!AJ47</f>
        <v>453090.03784086544</v>
      </c>
      <c r="J55" s="317">
        <f>avgfiinc!AP47</f>
        <v>1003160.5960907125</v>
      </c>
      <c r="K55" s="84">
        <f>avgfiinc!AV47</f>
        <v>3370821.4868383841</v>
      </c>
      <c r="L55" s="210"/>
      <c r="O55" s="493"/>
    </row>
    <row r="56" spans="1:15" s="87" customFormat="1" ht="15" customHeight="1" x14ac:dyDescent="0.2">
      <c r="A56" s="618">
        <v>1959</v>
      </c>
      <c r="B56" s="624">
        <f>avgfiinc!F48</f>
        <v>33174.180484697477</v>
      </c>
      <c r="C56" s="89">
        <f>avgfiinc!BH48</f>
        <v>24326.39579196307</v>
      </c>
      <c r="D56" s="88"/>
      <c r="E56" s="205"/>
      <c r="F56" s="89">
        <f>avgfiinc!R48</f>
        <v>112804.24271930715</v>
      </c>
      <c r="G56" s="88">
        <f>avgfiinc!X48</f>
        <v>155187.52826390305</v>
      </c>
      <c r="H56" s="316">
        <f>avgfiinc!AD48</f>
        <v>353220.24907994218</v>
      </c>
      <c r="I56" s="88">
        <f>avgfiinc!AJ48</f>
        <v>511926.8211283632</v>
      </c>
      <c r="J56" s="316">
        <f>avgfiinc!AP48</f>
        <v>1144446.1095137435</v>
      </c>
      <c r="K56" s="88">
        <f>avgfiinc!AV48</f>
        <v>3961411.6198265557</v>
      </c>
      <c r="L56" s="330"/>
      <c r="O56" s="493"/>
    </row>
    <row r="57" spans="1:15" x14ac:dyDescent="0.2">
      <c r="A57" s="620">
        <v>1960</v>
      </c>
      <c r="B57" s="622">
        <f>avgfiinc!F49</f>
        <v>33385.592556359057</v>
      </c>
      <c r="C57" s="85">
        <f>avgfiinc!BH49</f>
        <v>24677.481547463089</v>
      </c>
      <c r="D57" s="84"/>
      <c r="E57" s="204"/>
      <c r="F57" s="85">
        <f>avgfiinc!R49</f>
        <v>111758.59163642275</v>
      </c>
      <c r="G57" s="84">
        <f>avgfiinc!X49</f>
        <v>150731.35833911278</v>
      </c>
      <c r="H57" s="317">
        <f>avgfiinc!AD49</f>
        <v>335010.39791715064</v>
      </c>
      <c r="I57" s="84">
        <f>avgfiinc!AJ49</f>
        <v>476028.82357172976</v>
      </c>
      <c r="J57" s="317">
        <f>avgfiinc!AP49</f>
        <v>1084713.1218560888</v>
      </c>
      <c r="K57" s="84">
        <f>avgfiinc!AV49</f>
        <v>3922553.2943892446</v>
      </c>
      <c r="L57" s="210"/>
      <c r="O57" s="493"/>
    </row>
    <row r="58" spans="1:15" x14ac:dyDescent="0.2">
      <c r="A58" s="620">
        <v>1961</v>
      </c>
      <c r="B58" s="622">
        <f>avgfiinc!F50</f>
        <v>34121.820903330321</v>
      </c>
      <c r="C58" s="85">
        <f>avgfiinc!BH50</f>
        <v>24926.076306431311</v>
      </c>
      <c r="D58" s="84"/>
      <c r="E58" s="204"/>
      <c r="F58" s="85">
        <f>avgfiinc!R50</f>
        <v>116883.52227542146</v>
      </c>
      <c r="G58" s="84">
        <f>avgfiinc!X50</f>
        <v>160381.88578689002</v>
      </c>
      <c r="H58" s="317">
        <f>avgfiinc!AD50</f>
        <v>363078.56355341332</v>
      </c>
      <c r="I58" s="84">
        <f>avgfiinc!AJ50</f>
        <v>522496.60571965249</v>
      </c>
      <c r="J58" s="317">
        <f>avgfiinc!AP50</f>
        <v>1245883.8391700163</v>
      </c>
      <c r="K58" s="84">
        <f>avgfiinc!AV50</f>
        <v>4716635.1507156724</v>
      </c>
      <c r="L58" s="210"/>
      <c r="O58" s="493"/>
    </row>
    <row r="59" spans="1:15" x14ac:dyDescent="0.2">
      <c r="A59" s="620">
        <v>1962</v>
      </c>
      <c r="B59" s="622">
        <f>avgfiinc!F51</f>
        <v>33214.268566988394</v>
      </c>
      <c r="C59" s="82">
        <f>avgfiinc!BH51</f>
        <v>24032.480599535324</v>
      </c>
      <c r="D59" s="81">
        <f>avgfiinc!BB51</f>
        <v>8978.1424884585413</v>
      </c>
      <c r="E59" s="206">
        <f>avgfiinc!BN51</f>
        <v>42850.403238381296</v>
      </c>
      <c r="F59" s="82">
        <f>avgfiinc!R51</f>
        <v>115850.36027406601</v>
      </c>
      <c r="G59" s="81">
        <f>avgfiinc!X51</f>
        <v>156440.25943106858</v>
      </c>
      <c r="H59" s="318">
        <f>avgfiinc!AD51</f>
        <v>339526.5934887827</v>
      </c>
      <c r="I59" s="81">
        <f>avgfiinc!AJ51</f>
        <v>477526.37084029353</v>
      </c>
      <c r="J59" s="318">
        <f>avgfiinc!AP51</f>
        <v>1081446.6305646433</v>
      </c>
      <c r="K59" s="81">
        <f>avgfiinc!AV51</f>
        <v>3969665.0474972674</v>
      </c>
      <c r="L59" s="331">
        <f t="array" ref="L59:L116">TRANSPOSE('TD4'!B135:BG135)</f>
        <v>14726951.094395282</v>
      </c>
      <c r="O59" s="493"/>
    </row>
    <row r="60" spans="1:15" x14ac:dyDescent="0.2">
      <c r="A60" s="620">
        <v>1963</v>
      </c>
      <c r="B60" s="622">
        <f>avgfiinc!F52</f>
        <v>34770.650120438462</v>
      </c>
      <c r="C60" s="63">
        <f>avgfiinc!BH52</f>
        <v>25581.612268032695</v>
      </c>
      <c r="D60" s="62">
        <f>avgfiinc!BB52</f>
        <v>9424.4765683566693</v>
      </c>
      <c r="E60" s="204">
        <f>avgfiinc!BN52</f>
        <v>44761.411179997849</v>
      </c>
      <c r="F60" s="63">
        <f>avgfiinc!R52</f>
        <v>117471.99079209028</v>
      </c>
      <c r="G60" s="62">
        <f>avgfiinc!X52</f>
        <v>158859.30670968466</v>
      </c>
      <c r="H60" s="319">
        <f>avgfiinc!AD52</f>
        <v>344803.50991597812</v>
      </c>
      <c r="I60" s="62">
        <f>avgfiinc!AJ52</f>
        <v>486634.66568025353</v>
      </c>
      <c r="J60" s="319">
        <f>avgfiinc!AP52</f>
        <v>1093850.6753292154</v>
      </c>
      <c r="K60" s="62">
        <f>avgfiinc!AV52</f>
        <v>3985759.0813625581</v>
      </c>
      <c r="L60" s="332">
        <v>15944095.021365952</v>
      </c>
      <c r="O60" s="493"/>
    </row>
    <row r="61" spans="1:15" x14ac:dyDescent="0.2">
      <c r="A61" s="620">
        <v>1964</v>
      </c>
      <c r="B61" s="622">
        <f>avgfiinc!F53</f>
        <v>36231.046483122576</v>
      </c>
      <c r="C61" s="63">
        <f>avgfiinc!BH53</f>
        <v>26227.081080859061</v>
      </c>
      <c r="D61" s="62">
        <f>avgfiinc!BB53</f>
        <v>9870.8106482547973</v>
      </c>
      <c r="E61" s="204">
        <f>avgfiinc!BN53</f>
        <v>46672.419121614403</v>
      </c>
      <c r="F61" s="63">
        <f>avgfiinc!R53</f>
        <v>126266.73510349414</v>
      </c>
      <c r="G61" s="62">
        <f>avgfiinc!X53</f>
        <v>171042.48001363146</v>
      </c>
      <c r="H61" s="319">
        <f>avgfiinc!AD53</f>
        <v>373492.80433618021</v>
      </c>
      <c r="I61" s="62">
        <f>avgfiinc!AJ53</f>
        <v>525830.87219321379</v>
      </c>
      <c r="J61" s="319">
        <f>avgfiinc!AP53</f>
        <v>1209570.8281014361</v>
      </c>
      <c r="K61" s="62">
        <f>avgfiinc!AV53</f>
        <v>4568663.2916166736</v>
      </c>
      <c r="L61" s="332">
        <v>17161238.94833662</v>
      </c>
      <c r="O61" s="493"/>
    </row>
    <row r="62" spans="1:15" x14ac:dyDescent="0.2">
      <c r="A62" s="620">
        <v>1965</v>
      </c>
      <c r="B62" s="622">
        <f>avgfiinc!F54</f>
        <v>38366.063411452298</v>
      </c>
      <c r="C62" s="63">
        <f>avgfiinc!BH54</f>
        <v>27802.170709982551</v>
      </c>
      <c r="D62" s="62">
        <f>avgfiinc!BB54</f>
        <v>10484.358784021862</v>
      </c>
      <c r="E62" s="204">
        <f>avgfiinc!BN54</f>
        <v>48584.19317621753</v>
      </c>
      <c r="F62" s="63">
        <f>avgfiinc!R54</f>
        <v>133441.09772468003</v>
      </c>
      <c r="G62" s="62">
        <f>avgfiinc!X54</f>
        <v>183208.60134092392</v>
      </c>
      <c r="H62" s="319">
        <f>avgfiinc!AD54</f>
        <v>417879.81536239741</v>
      </c>
      <c r="I62" s="62">
        <f>avgfiinc!AJ54</f>
        <v>592758.72822400928</v>
      </c>
      <c r="J62" s="319">
        <f>avgfiinc!AP54</f>
        <v>1402334.7366683546</v>
      </c>
      <c r="K62" s="62">
        <f>avgfiinc!AV54</f>
        <v>5714055.2620838368</v>
      </c>
      <c r="L62" s="332">
        <v>18378653.241085604</v>
      </c>
      <c r="O62" s="493"/>
    </row>
    <row r="63" spans="1:15" x14ac:dyDescent="0.2">
      <c r="A63" s="620">
        <v>1966</v>
      </c>
      <c r="B63" s="622">
        <f>avgfiinc!F55</f>
        <v>39412.86725530128</v>
      </c>
      <c r="C63" s="63">
        <f>avgfiinc!BH55</f>
        <v>28608.155946914139</v>
      </c>
      <c r="D63" s="62">
        <f>avgfiinc!BB55</f>
        <v>11097.906919788928</v>
      </c>
      <c r="E63" s="204">
        <f>avgfiinc!BN55</f>
        <v>50495.967230820657</v>
      </c>
      <c r="F63" s="63">
        <f>avgfiinc!R55</f>
        <v>136655.26903078551</v>
      </c>
      <c r="G63" s="62">
        <f>avgfiinc!X55</f>
        <v>185952.6678019767</v>
      </c>
      <c r="H63" s="319">
        <f>avgfiinc!AD55</f>
        <v>411423.44421992917</v>
      </c>
      <c r="I63" s="62">
        <f>avgfiinc!AJ55</f>
        <v>582976.44681439397</v>
      </c>
      <c r="J63" s="319">
        <f>avgfiinc!AP55</f>
        <v>1360781.0536085945</v>
      </c>
      <c r="K63" s="62">
        <f>avgfiinc!AV55</f>
        <v>5169364.5934755681</v>
      </c>
      <c r="L63" s="332">
        <v>19596067.533834584</v>
      </c>
      <c r="O63" s="493"/>
    </row>
    <row r="64" spans="1:15" x14ac:dyDescent="0.2">
      <c r="A64" s="620">
        <v>1967</v>
      </c>
      <c r="B64" s="622">
        <f>avgfiinc!F56</f>
        <v>41863.764735185308</v>
      </c>
      <c r="C64" s="79">
        <f>avgfiinc!BH56</f>
        <v>30218.064752914124</v>
      </c>
      <c r="D64" s="62">
        <f>avgfiinc!BB56</f>
        <v>12300.557065766177</v>
      </c>
      <c r="E64" s="204">
        <f>avgfiinc!BN56</f>
        <v>52614.949361849045</v>
      </c>
      <c r="F64" s="79">
        <f>avgfiinc!R56</f>
        <v>146675.06457562596</v>
      </c>
      <c r="G64" s="62">
        <f>avgfiinc!X56</f>
        <v>201711.78186596915</v>
      </c>
      <c r="H64" s="319">
        <f>avgfiinc!AD56</f>
        <v>456515.0754957514</v>
      </c>
      <c r="I64" s="62">
        <f>avgfiinc!AJ56</f>
        <v>653031.12282032275</v>
      </c>
      <c r="J64" s="319">
        <f>avgfiinc!AP56</f>
        <v>1560905.3264275284</v>
      </c>
      <c r="K64" s="62">
        <f>avgfiinc!AV56</f>
        <v>6044576.741820218</v>
      </c>
      <c r="L64" s="332">
        <v>20895492.633209761</v>
      </c>
      <c r="O64" s="493"/>
    </row>
    <row r="65" spans="1:15" x14ac:dyDescent="0.2">
      <c r="A65" s="620">
        <v>1968</v>
      </c>
      <c r="B65" s="622">
        <f>avgfiinc!F57</f>
        <v>43229.946408313939</v>
      </c>
      <c r="C65" s="79">
        <f>avgfiinc!BH57</f>
        <v>31185.781173244221</v>
      </c>
      <c r="D65" s="62">
        <f>avgfiinc!BB57</f>
        <v>12809.307280197825</v>
      </c>
      <c r="E65" s="204">
        <f>avgfiinc!BN57</f>
        <v>54156.373539552224</v>
      </c>
      <c r="F65" s="79">
        <f>avgfiinc!R57</f>
        <v>151627.43352394138</v>
      </c>
      <c r="G65" s="62">
        <f>avgfiinc!X57</f>
        <v>208922.97226675649</v>
      </c>
      <c r="H65" s="319">
        <f>avgfiinc!AD57</f>
        <v>477181.86330695456</v>
      </c>
      <c r="I65" s="62">
        <f>avgfiinc!AJ57</f>
        <v>687568.68175259081</v>
      </c>
      <c r="J65" s="319">
        <f>avgfiinc!AP57</f>
        <v>1676359.137767961</v>
      </c>
      <c r="K65" s="62">
        <f>avgfiinc!AV57</f>
        <v>6729939.1290532667</v>
      </c>
      <c r="L65" s="332">
        <v>25738329.401081998</v>
      </c>
      <c r="O65" s="493"/>
    </row>
    <row r="66" spans="1:15" x14ac:dyDescent="0.2">
      <c r="A66" s="623">
        <v>1969</v>
      </c>
      <c r="B66" s="624">
        <f>avgfiinc!F58</f>
        <v>43877.957731446666</v>
      </c>
      <c r="C66" s="80">
        <f>avgfiinc!BH58</f>
        <v>32045.156569227733</v>
      </c>
      <c r="D66" s="68">
        <f>avgfiinc!BB58</f>
        <v>13195.680303796595</v>
      </c>
      <c r="E66" s="205">
        <f>avgfiinc!BN58</f>
        <v>55607.001901016651</v>
      </c>
      <c r="F66" s="80">
        <f>avgfiinc!R58</f>
        <v>150373.16819141706</v>
      </c>
      <c r="G66" s="68">
        <f>avgfiinc!X58</f>
        <v>204164.76164980754</v>
      </c>
      <c r="H66" s="320">
        <f>avgfiinc!AD58</f>
        <v>451010.55452020938</v>
      </c>
      <c r="I66" s="68">
        <f>avgfiinc!AJ58</f>
        <v>642521.50751616154</v>
      </c>
      <c r="J66" s="320">
        <f>avgfiinc!AP58</f>
        <v>1541919.6391860654</v>
      </c>
      <c r="K66" s="68">
        <f>avgfiinc!AV58</f>
        <v>6196682.393702141</v>
      </c>
      <c r="L66" s="333">
        <v>25901752.547540817</v>
      </c>
      <c r="O66" s="493"/>
    </row>
    <row r="67" spans="1:15" x14ac:dyDescent="0.2">
      <c r="A67" s="620">
        <v>1970</v>
      </c>
      <c r="B67" s="622">
        <f>avgfiinc!F59</f>
        <v>42361.189213920632</v>
      </c>
      <c r="C67" s="79">
        <f>avgfiinc!BH59</f>
        <v>31081.108797288896</v>
      </c>
      <c r="D67" s="62">
        <f>avgfiinc!BB59</f>
        <v>12443.024643189005</v>
      </c>
      <c r="E67" s="204">
        <f>avgfiinc!BN59</f>
        <v>54378.713989913755</v>
      </c>
      <c r="F67" s="79">
        <f>avgfiinc!R59</f>
        <v>143881.91296360624</v>
      </c>
      <c r="G67" s="62">
        <f>avgfiinc!X59</f>
        <v>192399.5185749357</v>
      </c>
      <c r="H67" s="319">
        <f>avgfiinc!AD59</f>
        <v>407206.17248704366</v>
      </c>
      <c r="I67" s="62">
        <f>avgfiinc!AJ59</f>
        <v>568694.25390833919</v>
      </c>
      <c r="J67" s="319">
        <f>avgfiinc!AP59</f>
        <v>1292289.5031157876</v>
      </c>
      <c r="K67" s="62">
        <f>avgfiinc!AV59</f>
        <v>4821273.8737099357</v>
      </c>
      <c r="L67" s="332">
        <v>15550070.335413268</v>
      </c>
      <c r="O67" s="493"/>
    </row>
    <row r="68" spans="1:15" x14ac:dyDescent="0.2">
      <c r="A68" s="620">
        <v>1971</v>
      </c>
      <c r="B68" s="622">
        <f>avgfiinc!F60</f>
        <v>42179.814250669617</v>
      </c>
      <c r="C68" s="79">
        <f>avgfiinc!BH60</f>
        <v>30746.935305632327</v>
      </c>
      <c r="D68" s="62">
        <f>avgfiinc!BB60</f>
        <v>11894.067742872097</v>
      </c>
      <c r="E68" s="204">
        <f>avgfiinc!BN60</f>
        <v>54313.019759082614</v>
      </c>
      <c r="F68" s="79">
        <f>avgfiinc!R60</f>
        <v>145075.72475600516</v>
      </c>
      <c r="G68" s="62">
        <f>avgfiinc!X60</f>
        <v>193860.05716802349</v>
      </c>
      <c r="H68" s="319">
        <f>avgfiinc!AD60</f>
        <v>409486.92239579133</v>
      </c>
      <c r="I68" s="62">
        <f>avgfiinc!AJ60</f>
        <v>571588.98197557044</v>
      </c>
      <c r="J68" s="319">
        <f>avgfiinc!AP60</f>
        <v>1297809.3209460734</v>
      </c>
      <c r="K68" s="62">
        <f>avgfiinc!AV60</f>
        <v>4829218.3504171232</v>
      </c>
      <c r="L68" s="332">
        <v>17191710.74853801</v>
      </c>
      <c r="O68" s="493"/>
    </row>
    <row r="69" spans="1:15" x14ac:dyDescent="0.2">
      <c r="A69" s="620">
        <v>1972</v>
      </c>
      <c r="B69" s="622">
        <f>avgfiinc!F61</f>
        <v>43259.405589604197</v>
      </c>
      <c r="C69" s="79">
        <f>avgfiinc!BH61</f>
        <v>31446.36894370351</v>
      </c>
      <c r="D69" s="62">
        <f>avgfiinc!BB61</f>
        <v>12032.156222285133</v>
      </c>
      <c r="E69" s="204">
        <f>avgfiinc!BN61</f>
        <v>55714.134845476467</v>
      </c>
      <c r="F69" s="79">
        <f>avgfiinc!R61</f>
        <v>149576.73540271036</v>
      </c>
      <c r="G69" s="62">
        <f>avgfiinc!X61</f>
        <v>199926.90665420081</v>
      </c>
      <c r="H69" s="319">
        <f>avgfiinc!AD61</f>
        <v>420700.16111026198</v>
      </c>
      <c r="I69" s="62">
        <f>avgfiinc!AJ61</f>
        <v>586065.04729101027</v>
      </c>
      <c r="J69" s="319">
        <f>avgfiinc!AP61</f>
        <v>1321190.9011892183</v>
      </c>
      <c r="K69" s="62">
        <f>avgfiinc!AV61</f>
        <v>4830545.6837872267</v>
      </c>
      <c r="L69" s="332">
        <v>19240885.037218668</v>
      </c>
      <c r="O69" s="493"/>
    </row>
    <row r="70" spans="1:15" x14ac:dyDescent="0.2">
      <c r="A70" s="620">
        <v>1973</v>
      </c>
      <c r="B70" s="622">
        <f>avgfiinc!F62</f>
        <v>44427.565300134127</v>
      </c>
      <c r="C70" s="79">
        <f>avgfiinc!BH62</f>
        <v>32354.931405788997</v>
      </c>
      <c r="D70" s="62">
        <f>avgfiinc!BB62</f>
        <v>12427.895346473186</v>
      </c>
      <c r="E70" s="204">
        <f>avgfiinc!BN62</f>
        <v>57263.72647993375</v>
      </c>
      <c r="F70" s="79">
        <f>avgfiinc!R62</f>
        <v>153081.27034924037</v>
      </c>
      <c r="G70" s="62">
        <f>avgfiinc!X62</f>
        <v>203957.57556228788</v>
      </c>
      <c r="H70" s="319">
        <f>avgfiinc!AD62</f>
        <v>421237.89393291523</v>
      </c>
      <c r="I70" s="62">
        <f>avgfiinc!AJ62</f>
        <v>581205.19901626708</v>
      </c>
      <c r="J70" s="319">
        <f>avgfiinc!AP62</f>
        <v>1271787.9647525691</v>
      </c>
      <c r="K70" s="62">
        <f>avgfiinc!AV62</f>
        <v>4342639.8058259469</v>
      </c>
      <c r="L70" s="332">
        <v>14340823.844224863</v>
      </c>
      <c r="O70" s="493"/>
    </row>
    <row r="71" spans="1:15" x14ac:dyDescent="0.2">
      <c r="A71" s="620">
        <v>1974</v>
      </c>
      <c r="B71" s="622">
        <f>avgfiinc!F63</f>
        <v>43749.261944577906</v>
      </c>
      <c r="C71" s="79">
        <f>avgfiinc!BH63</f>
        <v>31860.376402942547</v>
      </c>
      <c r="D71" s="62">
        <f>avgfiinc!BB63</f>
        <v>12196.209764461923</v>
      </c>
      <c r="E71" s="204">
        <f>avgfiinc!BN63</f>
        <v>56440.584701043328</v>
      </c>
      <c r="F71" s="79">
        <f>avgfiinc!R63</f>
        <v>150749.23181929611</v>
      </c>
      <c r="G71" s="62">
        <f>avgfiinc!X63</f>
        <v>199896.15580952822</v>
      </c>
      <c r="H71" s="319">
        <f>avgfiinc!AD63</f>
        <v>409257.10751136893</v>
      </c>
      <c r="I71" s="62">
        <f>avgfiinc!AJ63</f>
        <v>562789.13294802164</v>
      </c>
      <c r="J71" s="319">
        <f>avgfiinc!AP63</f>
        <v>1207387.2448870549</v>
      </c>
      <c r="K71" s="62">
        <f>avgfiinc!AV63</f>
        <v>3946186.6288662297</v>
      </c>
      <c r="L71" s="332">
        <v>13119304.380311832</v>
      </c>
      <c r="O71" s="493"/>
    </row>
    <row r="72" spans="1:15" x14ac:dyDescent="0.2">
      <c r="A72" s="620">
        <v>1975</v>
      </c>
      <c r="B72" s="622">
        <f>avgfiinc!F64</f>
        <v>41388.06789100969</v>
      </c>
      <c r="C72" s="79">
        <f>avgfiinc!BH64</f>
        <v>30074.824364114455</v>
      </c>
      <c r="D72" s="62">
        <f>avgfiinc!BB64</f>
        <v>11362.188267786991</v>
      </c>
      <c r="E72" s="204">
        <f>avgfiinc!BN64</f>
        <v>53465.619484523784</v>
      </c>
      <c r="F72" s="79">
        <f>avgfiinc!R64</f>
        <v>143207.25963306674</v>
      </c>
      <c r="G72" s="62">
        <f>avgfiinc!X64</f>
        <v>188930.80760203683</v>
      </c>
      <c r="H72" s="319">
        <f>avgfiinc!AD64</f>
        <v>382062.66543675854</v>
      </c>
      <c r="I72" s="62">
        <f>avgfiinc!AJ64</f>
        <v>522181.26835378667</v>
      </c>
      <c r="J72" s="319">
        <f>avgfiinc!AP64</f>
        <v>1104900.042628828</v>
      </c>
      <c r="K72" s="62">
        <f>avgfiinc!AV64</f>
        <v>3625328.7434789627</v>
      </c>
      <c r="L72" s="332">
        <v>12584753.872280702</v>
      </c>
      <c r="O72" s="493"/>
    </row>
    <row r="73" spans="1:15" x14ac:dyDescent="0.2">
      <c r="A73" s="620">
        <v>1976</v>
      </c>
      <c r="B73" s="622">
        <f>avgfiinc!F65</f>
        <v>42736.326241538212</v>
      </c>
      <c r="C73" s="79">
        <f>avgfiinc!BH65</f>
        <v>31031.952077087597</v>
      </c>
      <c r="D73" s="62">
        <f>avgfiinc!BB65</f>
        <v>11763.062144133735</v>
      </c>
      <c r="E73" s="204">
        <f>avgfiinc!BN65</f>
        <v>55118.064493279933</v>
      </c>
      <c r="F73" s="79">
        <f>avgfiinc!R65</f>
        <v>148075.69372159377</v>
      </c>
      <c r="G73" s="62">
        <f>avgfiinc!X65</f>
        <v>195188.41407569026</v>
      </c>
      <c r="H73" s="319">
        <f>avgfiinc!AD65</f>
        <v>394018.83884801128</v>
      </c>
      <c r="I73" s="62">
        <f>avgfiinc!AJ65</f>
        <v>538706.2433086813</v>
      </c>
      <c r="J73" s="319">
        <f>avgfiinc!AP65</f>
        <v>1147687.3795474044</v>
      </c>
      <c r="K73" s="62">
        <f>avgfiinc!AV65</f>
        <v>3799126.7666171733</v>
      </c>
      <c r="L73" s="332">
        <v>13127854.481501197</v>
      </c>
      <c r="O73" s="493"/>
    </row>
    <row r="74" spans="1:15" x14ac:dyDescent="0.2">
      <c r="A74" s="620">
        <v>1977</v>
      </c>
      <c r="B74" s="622">
        <f>avgfiinc!F66</f>
        <v>43200.336407725488</v>
      </c>
      <c r="C74" s="79">
        <f>avgfiinc!BH66</f>
        <v>31304.296607808385</v>
      </c>
      <c r="D74" s="62">
        <f>avgfiinc!BB66</f>
        <v>11857.782756877688</v>
      </c>
      <c r="E74" s="204">
        <f>avgfiinc!BN66</f>
        <v>55612.438921471738</v>
      </c>
      <c r="F74" s="79">
        <f>avgfiinc!R66</f>
        <v>150264.69460697944</v>
      </c>
      <c r="G74" s="62">
        <f>avgfiinc!X66</f>
        <v>198157.80264215873</v>
      </c>
      <c r="H74" s="319">
        <f>avgfiinc!AD66</f>
        <v>401340.54740659369</v>
      </c>
      <c r="I74" s="62">
        <f>avgfiinc!AJ66</f>
        <v>550097.56249160843</v>
      </c>
      <c r="J74" s="319">
        <f>avgfiinc!AP66</f>
        <v>1178735.0985220869</v>
      </c>
      <c r="K74" s="62">
        <f>avgfiinc!AV66</f>
        <v>3905729.0617675767</v>
      </c>
      <c r="L74" s="332">
        <v>13744436.971419608</v>
      </c>
      <c r="O74" s="493"/>
    </row>
    <row r="75" spans="1:15" x14ac:dyDescent="0.2">
      <c r="A75" s="620">
        <v>1978</v>
      </c>
      <c r="B75" s="622">
        <f>avgfiinc!F67</f>
        <v>44135.731378774479</v>
      </c>
      <c r="C75" s="79">
        <f>avgfiinc!BH67</f>
        <v>31863.208916432082</v>
      </c>
      <c r="D75" s="62">
        <f>avgfiinc!BB67</f>
        <v>12132.023055225347</v>
      </c>
      <c r="E75" s="204">
        <f>avgfiinc!BN67</f>
        <v>56527.191242940498</v>
      </c>
      <c r="F75" s="79">
        <f>avgfiinc!R67</f>
        <v>154588.43353985596</v>
      </c>
      <c r="G75" s="62">
        <f>avgfiinc!X67</f>
        <v>204716.52846788007</v>
      </c>
      <c r="H75" s="319">
        <f>avgfiinc!AD67</f>
        <v>421467.72919916804</v>
      </c>
      <c r="I75" s="62">
        <f>avgfiinc!AJ67</f>
        <v>583849.56087492593</v>
      </c>
      <c r="J75" s="319">
        <f>avgfiinc!AP67</f>
        <v>1290796.9509645288</v>
      </c>
      <c r="K75" s="62">
        <f>avgfiinc!AV67</f>
        <v>4473334.9847458238</v>
      </c>
      <c r="L75" s="332">
        <v>12770925.132709073</v>
      </c>
      <c r="O75" s="493"/>
    </row>
    <row r="76" spans="1:15" x14ac:dyDescent="0.2">
      <c r="A76" s="623">
        <v>1979</v>
      </c>
      <c r="B76" s="624">
        <f>avgfiinc!F68</f>
        <v>45224.568685867736</v>
      </c>
      <c r="C76" s="69">
        <f>avgfiinc!BH68</f>
        <v>32397.409547012183</v>
      </c>
      <c r="D76" s="68">
        <f>avgfiinc!BB68</f>
        <v>12541.74871037232</v>
      </c>
      <c r="E76" s="205">
        <f>avgfiinc!BN68</f>
        <v>57216.985592811994</v>
      </c>
      <c r="F76" s="69">
        <f>avgfiinc!R68</f>
        <v>160669.00093556778</v>
      </c>
      <c r="G76" s="68">
        <f>avgfiinc!X68</f>
        <v>215478.99261650391</v>
      </c>
      <c r="H76" s="320">
        <f>avgfiinc!AD68</f>
        <v>464891.19843022467</v>
      </c>
      <c r="I76" s="68">
        <f>avgfiinc!AJ68</f>
        <v>661299.5820803548</v>
      </c>
      <c r="J76" s="320">
        <f>avgfiinc!AP68</f>
        <v>1588951.7855044194</v>
      </c>
      <c r="K76" s="68">
        <f>avgfiinc!AV68</f>
        <v>6284616.0740042105</v>
      </c>
      <c r="L76" s="333">
        <v>25650920.135435034</v>
      </c>
      <c r="O76" s="493"/>
    </row>
    <row r="77" spans="1:15" x14ac:dyDescent="0.2">
      <c r="A77" s="620">
        <v>1980</v>
      </c>
      <c r="B77" s="622">
        <f>avgfiinc!F69</f>
        <v>44524.442193683564</v>
      </c>
      <c r="C77" s="63">
        <f>avgfiinc!BH69</f>
        <v>31637.166036670253</v>
      </c>
      <c r="D77" s="62">
        <f>avgfiinc!BB69</f>
        <v>11701.229441728354</v>
      </c>
      <c r="E77" s="204">
        <f>avgfiinc!BN69</f>
        <v>56557.086780347621</v>
      </c>
      <c r="F77" s="63">
        <f>avgfiinc!R69</f>
        <v>160509.92760680334</v>
      </c>
      <c r="G77" s="62">
        <f>avgfiinc!X69</f>
        <v>214978.81852702415</v>
      </c>
      <c r="H77" s="319">
        <f>avgfiinc!AD69</f>
        <v>462268.23350139923</v>
      </c>
      <c r="I77" s="62">
        <f>avgfiinc!AJ69</f>
        <v>656800.11474203819</v>
      </c>
      <c r="J77" s="319">
        <f>avgfiinc!AP69</f>
        <v>1553841.593229647</v>
      </c>
      <c r="K77" s="62">
        <f>avgfiinc!AV69</f>
        <v>5782283.9541668911</v>
      </c>
      <c r="L77" s="332">
        <v>20481370.795178324</v>
      </c>
      <c r="O77" s="493"/>
    </row>
    <row r="78" spans="1:15" x14ac:dyDescent="0.2">
      <c r="A78" s="620">
        <v>1981</v>
      </c>
      <c r="B78" s="622">
        <f>avgfiinc!F70</f>
        <v>43903.016993674886</v>
      </c>
      <c r="C78" s="63">
        <f>avgfiinc!BH70</f>
        <v>31190.515214093299</v>
      </c>
      <c r="D78" s="62">
        <f>avgfiinc!BB70</f>
        <v>11334.431810134269</v>
      </c>
      <c r="E78" s="204">
        <f>avgfiinc!BN70</f>
        <v>56010.619469042082</v>
      </c>
      <c r="F78" s="63">
        <f>avgfiinc!R70</f>
        <v>158315.53300990915</v>
      </c>
      <c r="G78" s="62">
        <f>avgfiinc!X70</f>
        <v>210821.13297725766</v>
      </c>
      <c r="H78" s="319">
        <f>avgfiinc!AD70</f>
        <v>450764.11222612025</v>
      </c>
      <c r="I78" s="62">
        <f>avgfiinc!AJ70</f>
        <v>644273.84406296327</v>
      </c>
      <c r="J78" s="319">
        <f>avgfiinc!AP70</f>
        <v>1561631.1044317638</v>
      </c>
      <c r="K78" s="62">
        <f>avgfiinc!AV70</f>
        <v>5952814.4117147233</v>
      </c>
      <c r="L78" s="332">
        <v>21643153.078197543</v>
      </c>
      <c r="O78" s="493"/>
    </row>
    <row r="79" spans="1:15" x14ac:dyDescent="0.2">
      <c r="A79" s="620">
        <v>1982</v>
      </c>
      <c r="B79" s="622">
        <f>avgfiinc!F71</f>
        <v>42932.282428703082</v>
      </c>
      <c r="C79" s="63">
        <f>avgfiinc!BH71</f>
        <v>29922.786943722396</v>
      </c>
      <c r="D79" s="62">
        <f>avgfiinc!BB71</f>
        <v>10316.635132224659</v>
      </c>
      <c r="E79" s="204">
        <f>avgfiinc!BN71</f>
        <v>54430.476708094568</v>
      </c>
      <c r="F79" s="63">
        <f>avgfiinc!R71</f>
        <v>160017.74179352928</v>
      </c>
      <c r="G79" s="62">
        <f>avgfiinc!X71</f>
        <v>215375.49089244072</v>
      </c>
      <c r="H79" s="319">
        <f>avgfiinc!AD71</f>
        <v>480215.2397536083</v>
      </c>
      <c r="I79" s="62">
        <f>avgfiinc!AJ71</f>
        <v>704593.88694766443</v>
      </c>
      <c r="J79" s="319">
        <f>avgfiinc!AP71</f>
        <v>1825413.8616626733</v>
      </c>
      <c r="K79" s="62">
        <f>avgfiinc!AV71</f>
        <v>7535610.7586359279</v>
      </c>
      <c r="L79" s="332">
        <v>27222821.841280725</v>
      </c>
      <c r="O79" s="493"/>
    </row>
    <row r="80" spans="1:15" x14ac:dyDescent="0.2">
      <c r="A80" s="620">
        <v>1983</v>
      </c>
      <c r="B80" s="622">
        <f>avgfiinc!F72</f>
        <v>42962.148803807322</v>
      </c>
      <c r="C80" s="63">
        <f>avgfiinc!BH72</f>
        <v>29408.739159654804</v>
      </c>
      <c r="D80" s="62">
        <f>avgfiinc!BB72</f>
        <v>9756.7660821587069</v>
      </c>
      <c r="E80" s="204">
        <f>avgfiinc!BN72</f>
        <v>53973.705506524937</v>
      </c>
      <c r="F80" s="63">
        <f>avgfiinc!R72</f>
        <v>164942.83560117992</v>
      </c>
      <c r="G80" s="62">
        <f>avgfiinc!X72</f>
        <v>224362.42014481057</v>
      </c>
      <c r="H80" s="319">
        <f>avgfiinc!AD72</f>
        <v>511552.96664489846</v>
      </c>
      <c r="I80" s="62">
        <f>avgfiinc!AJ72</f>
        <v>759766.86985819461</v>
      </c>
      <c r="J80" s="319">
        <f>avgfiinc!AP72</f>
        <v>2011649.4459456399</v>
      </c>
      <c r="K80" s="62">
        <f>avgfiinc!AV72</f>
        <v>8188962.0051455712</v>
      </c>
      <c r="L80" s="332">
        <v>28699876.768368542</v>
      </c>
      <c r="O80" s="493"/>
    </row>
    <row r="81" spans="1:15" x14ac:dyDescent="0.2">
      <c r="A81" s="620">
        <v>1984</v>
      </c>
      <c r="B81" s="622">
        <f>avgfiinc!F73</f>
        <v>44564.144889491523</v>
      </c>
      <c r="C81" s="63">
        <f>avgfiinc!BH73</f>
        <v>30411.220360855954</v>
      </c>
      <c r="D81" s="62">
        <f>avgfiinc!BB73</f>
        <v>10250.912290867931</v>
      </c>
      <c r="E81" s="204">
        <f>avgfiinc!BN73</f>
        <v>55611.605448340983</v>
      </c>
      <c r="F81" s="63">
        <f>avgfiinc!R73</f>
        <v>171940.46564721162</v>
      </c>
      <c r="G81" s="62">
        <f>avgfiinc!X73</f>
        <v>235603.45957469166</v>
      </c>
      <c r="H81" s="319">
        <f>avgfiinc!AD73</f>
        <v>548390.17703307688</v>
      </c>
      <c r="I81" s="62">
        <f>avgfiinc!AJ73</f>
        <v>823869.51956424199</v>
      </c>
      <c r="J81" s="319">
        <f>avgfiinc!AP73</f>
        <v>2254415.3032563245</v>
      </c>
      <c r="K81" s="62">
        <f>avgfiinc!AV73</f>
        <v>9741606.5796956997</v>
      </c>
      <c r="L81" s="332">
        <v>35284514.578197554</v>
      </c>
      <c r="O81" s="493"/>
    </row>
    <row r="82" spans="1:15" x14ac:dyDescent="0.2">
      <c r="A82" s="620">
        <v>1985</v>
      </c>
      <c r="B82" s="622">
        <f>avgfiinc!F74</f>
        <v>45722.589720376862</v>
      </c>
      <c r="C82" s="63">
        <f>avgfiinc!BH74</f>
        <v>30809.884558155012</v>
      </c>
      <c r="D82" s="62">
        <f>avgfiinc!BB74</f>
        <v>10380.793759926211</v>
      </c>
      <c r="E82" s="204">
        <f>avgfiinc!BN74</f>
        <v>56346.248055941025</v>
      </c>
      <c r="F82" s="63">
        <f>avgfiinc!R74</f>
        <v>179936.93618037345</v>
      </c>
      <c r="G82" s="62">
        <f>avgfiinc!X74</f>
        <v>249095.97993336199</v>
      </c>
      <c r="H82" s="319">
        <f>avgfiinc!AD74</f>
        <v>593719.41060771409</v>
      </c>
      <c r="I82" s="62">
        <f>avgfiinc!AJ74</f>
        <v>897903.16620358767</v>
      </c>
      <c r="J82" s="319">
        <f>avgfiinc!AP74</f>
        <v>2470438.246187456</v>
      </c>
      <c r="K82" s="62">
        <f>avgfiinc!AV74</f>
        <v>10441162.771458929</v>
      </c>
      <c r="L82" s="332">
        <v>10462529.037048355</v>
      </c>
      <c r="O82" s="493"/>
    </row>
    <row r="83" spans="1:15" x14ac:dyDescent="0.2">
      <c r="A83" s="620">
        <v>1986</v>
      </c>
      <c r="B83" s="622">
        <f>avgfiinc!F75</f>
        <v>48293.793252732881</v>
      </c>
      <c r="C83" s="63">
        <f>avgfiinc!BH75</f>
        <v>31118.994136793099</v>
      </c>
      <c r="D83" s="62">
        <f>avgfiinc!BB75</f>
        <v>10063.120193511691</v>
      </c>
      <c r="E83" s="204">
        <f>avgfiinc!BN75</f>
        <v>57438.836565894853</v>
      </c>
      <c r="F83" s="63">
        <f>avgfiinc!R75</f>
        <v>202866.98529619095</v>
      </c>
      <c r="G83" s="62">
        <f>avgfiinc!X75</f>
        <v>290723.68338116724</v>
      </c>
      <c r="H83" s="319">
        <f>avgfiinc!AD75</f>
        <v>755861.68036131957</v>
      </c>
      <c r="I83" s="62">
        <f>avgfiinc!AJ75</f>
        <v>1181202.0539363958</v>
      </c>
      <c r="J83" s="319">
        <f>avgfiinc!AP75</f>
        <v>3501030.7671088083</v>
      </c>
      <c r="K83" s="62">
        <f>avgfiinc!AV75</f>
        <v>16509666.688699523</v>
      </c>
      <c r="L83" s="332">
        <v>62369152.339533657</v>
      </c>
      <c r="O83" s="493"/>
    </row>
    <row r="84" spans="1:15" x14ac:dyDescent="0.2">
      <c r="A84" s="620">
        <v>1987</v>
      </c>
      <c r="B84" s="622">
        <f>avgfiinc!F76</f>
        <v>46608.271175904469</v>
      </c>
      <c r="C84" s="63">
        <f>avgfiinc!BH76</f>
        <v>31051.664432395573</v>
      </c>
      <c r="D84" s="62">
        <f>avgfiinc!BB76</f>
        <v>10033.520085022454</v>
      </c>
      <c r="E84" s="204">
        <f>avgfiinc!BN76</f>
        <v>57324.34486661198</v>
      </c>
      <c r="F84" s="63">
        <f>avgfiinc!R76</f>
        <v>186617.73186748449</v>
      </c>
      <c r="G84" s="62">
        <f>avgfiinc!X76</f>
        <v>259015.99962165911</v>
      </c>
      <c r="H84" s="319">
        <f>avgfiinc!AD76</f>
        <v>615120.34531766805</v>
      </c>
      <c r="I84" s="62">
        <f>avgfiinc!AJ76</f>
        <v>914928.21100694698</v>
      </c>
      <c r="J84" s="319">
        <f>avgfiinc!AP76</f>
        <v>2362602.736945204</v>
      </c>
      <c r="K84" s="62">
        <f>avgfiinc!AV76</f>
        <v>9163754.6364831384</v>
      </c>
      <c r="L84" s="332">
        <v>32352204.346212056</v>
      </c>
      <c r="O84" s="493"/>
    </row>
    <row r="85" spans="1:15" x14ac:dyDescent="0.2">
      <c r="A85" s="620">
        <v>1988</v>
      </c>
      <c r="B85" s="622">
        <f>avgfiinc!F77</f>
        <v>49130.253599287855</v>
      </c>
      <c r="C85" s="63">
        <f>avgfiinc!BH77</f>
        <v>31487.415343520322</v>
      </c>
      <c r="D85" s="62">
        <f>avgfiinc!BB77</f>
        <v>10300.675013099135</v>
      </c>
      <c r="E85" s="204">
        <f>avgfiinc!BN77</f>
        <v>57970.840756546801</v>
      </c>
      <c r="F85" s="63">
        <f>avgfiinc!R77</f>
        <v>207915.79790119559</v>
      </c>
      <c r="G85" s="62">
        <f>avgfiinc!X77</f>
        <v>299336.7631331103</v>
      </c>
      <c r="H85" s="319">
        <f>avgfiinc!AD77</f>
        <v>786897.98638384789</v>
      </c>
      <c r="I85" s="62">
        <f>avgfiinc!AJ77</f>
        <v>1225229.6279303345</v>
      </c>
      <c r="J85" s="319">
        <f>avgfiinc!AP77</f>
        <v>3436716.119666114</v>
      </c>
      <c r="K85" s="62">
        <f>avgfiinc!AV77</f>
        <v>14481326.067905432</v>
      </c>
      <c r="L85" s="332">
        <v>55518546.693035856</v>
      </c>
      <c r="O85" s="493"/>
    </row>
    <row r="86" spans="1:15" x14ac:dyDescent="0.2">
      <c r="A86" s="623">
        <v>1989</v>
      </c>
      <c r="B86" s="624">
        <f>avgfiinc!F78</f>
        <v>48950.120784445127</v>
      </c>
      <c r="C86" s="69">
        <f>avgfiinc!BH78</f>
        <v>31680.598323942904</v>
      </c>
      <c r="D86" s="68">
        <f>avgfiinc!BB78</f>
        <v>10539.548606514893</v>
      </c>
      <c r="E86" s="205">
        <f>avgfiinc!BN78</f>
        <v>58106.910470727911</v>
      </c>
      <c r="F86" s="69">
        <f>avgfiinc!R78</f>
        <v>204375.82292896509</v>
      </c>
      <c r="G86" s="68">
        <f>avgfiinc!X78</f>
        <v>291040.30224232352</v>
      </c>
      <c r="H86" s="320">
        <f>avgfiinc!AD78</f>
        <v>735667.92458443751</v>
      </c>
      <c r="I86" s="68">
        <f>avgfiinc!AJ78</f>
        <v>1123334.0602246127</v>
      </c>
      <c r="J86" s="320">
        <f>avgfiinc!AP78</f>
        <v>3034809.6976076742</v>
      </c>
      <c r="K86" s="68">
        <f>avgfiinc!AV78</f>
        <v>12426629.952936945</v>
      </c>
      <c r="L86" s="333">
        <v>46238963.010371976</v>
      </c>
      <c r="O86" s="493"/>
    </row>
    <row r="87" spans="1:15" x14ac:dyDescent="0.2">
      <c r="A87" s="620">
        <v>1990</v>
      </c>
      <c r="B87" s="622">
        <f>avgfiinc!F79</f>
        <v>48516.243400733983</v>
      </c>
      <c r="C87" s="63">
        <f>avgfiinc!BH79</f>
        <v>31450.592948985075</v>
      </c>
      <c r="D87" s="62">
        <f>avgfiinc!BB79</f>
        <v>10378.380660464847</v>
      </c>
      <c r="E87" s="204">
        <f>avgfiinc!BN79</f>
        <v>57790.858309635354</v>
      </c>
      <c r="F87" s="63">
        <f>avgfiinc!R79</f>
        <v>202107.09746647417</v>
      </c>
      <c r="G87" s="62">
        <f>avgfiinc!X79</f>
        <v>287208.12544803944</v>
      </c>
      <c r="H87" s="319">
        <f>avgfiinc!AD79</f>
        <v>721722.24300990009</v>
      </c>
      <c r="I87" s="62">
        <f>avgfiinc!AJ79</f>
        <v>1100484.2889418465</v>
      </c>
      <c r="J87" s="319">
        <f>avgfiinc!AP79</f>
        <v>2919436.1073614117</v>
      </c>
      <c r="K87" s="62">
        <f>avgfiinc!AV79</f>
        <v>11689500.292783454</v>
      </c>
      <c r="L87" s="332">
        <v>43090499.209038816</v>
      </c>
      <c r="O87" s="493"/>
    </row>
    <row r="88" spans="1:15" x14ac:dyDescent="0.2">
      <c r="A88" s="620">
        <v>1991</v>
      </c>
      <c r="B88" s="622">
        <f>avgfiinc!F80</f>
        <v>46776.079197155042</v>
      </c>
      <c r="C88" s="63">
        <f>avgfiinc!BH80</f>
        <v>30433.440111686639</v>
      </c>
      <c r="D88" s="62">
        <f>avgfiinc!BB80</f>
        <v>9770.0162079486036</v>
      </c>
      <c r="E88" s="204">
        <f>avgfiinc!BN80</f>
        <v>56262.71999135919</v>
      </c>
      <c r="F88" s="63">
        <f>avgfiinc!R80</f>
        <v>193859.83096637062</v>
      </c>
      <c r="G88" s="62">
        <f>avgfiinc!X80</f>
        <v>272087.29255872587</v>
      </c>
      <c r="H88" s="319">
        <f>avgfiinc!AD80</f>
        <v>653661.08283446205</v>
      </c>
      <c r="I88" s="62">
        <f>avgfiinc!AJ80</f>
        <v>973373.01532938157</v>
      </c>
      <c r="J88" s="319">
        <f>avgfiinc!AP80</f>
        <v>2483500.2050750572</v>
      </c>
      <c r="K88" s="62">
        <f>avgfiinc!AV80</f>
        <v>9518708.1480425932</v>
      </c>
      <c r="L88" s="332">
        <v>32877337.061871495</v>
      </c>
      <c r="O88" s="493"/>
    </row>
    <row r="89" spans="1:15" x14ac:dyDescent="0.2">
      <c r="A89" s="620">
        <v>1992</v>
      </c>
      <c r="B89" s="622">
        <f>avgfiinc!F81</f>
        <v>47048.23101549787</v>
      </c>
      <c r="C89" s="63">
        <f>avgfiinc!BH81</f>
        <v>29815.303408933039</v>
      </c>
      <c r="D89" s="62">
        <f>avgfiinc!BB81</f>
        <v>9226.8029280241572</v>
      </c>
      <c r="E89" s="204">
        <f>avgfiinc!BN81</f>
        <v>55550.929010069136</v>
      </c>
      <c r="F89" s="63">
        <f>avgfiinc!R81</f>
        <v>202144.57947458135</v>
      </c>
      <c r="G89" s="62">
        <f>avgfiinc!X81</f>
        <v>288136.20820272737</v>
      </c>
      <c r="H89" s="319">
        <f>avgfiinc!AD81</f>
        <v>723525.70671370625</v>
      </c>
      <c r="I89" s="62">
        <f>avgfiinc!AJ81</f>
        <v>1101688.6269603721</v>
      </c>
      <c r="J89" s="319">
        <f>avgfiinc!AP81</f>
        <v>2953178.2755579832</v>
      </c>
      <c r="K89" s="62">
        <f>avgfiinc!AV81</f>
        <v>12064051.376415966</v>
      </c>
      <c r="L89" s="332">
        <v>43219230.553581245</v>
      </c>
      <c r="O89" s="493"/>
    </row>
    <row r="90" spans="1:15" x14ac:dyDescent="0.2">
      <c r="A90" s="620">
        <v>1993</v>
      </c>
      <c r="B90" s="622">
        <f>avgfiinc!F82</f>
        <v>46499.940921984438</v>
      </c>
      <c r="C90" s="63">
        <f>avgfiinc!BH82</f>
        <v>29503.027814505254</v>
      </c>
      <c r="D90" s="62">
        <f>avgfiinc!BB82</f>
        <v>9056.5208766863561</v>
      </c>
      <c r="E90" s="204">
        <f>avgfiinc!BN82</f>
        <v>55061.161486778881</v>
      </c>
      <c r="F90" s="63">
        <f>avgfiinc!R82</f>
        <v>199472.15888929708</v>
      </c>
      <c r="G90" s="62">
        <f>avgfiinc!X82</f>
        <v>283086.98123032186</v>
      </c>
      <c r="H90" s="319">
        <f>avgfiinc!AD82</f>
        <v>696489.16596520063</v>
      </c>
      <c r="I90" s="62">
        <f>avgfiinc!AJ82</f>
        <v>1051143.5185051116</v>
      </c>
      <c r="J90" s="319">
        <f>avgfiinc!AP82</f>
        <v>2783415.3723955578</v>
      </c>
      <c r="K90" s="62">
        <f>avgfiinc!AV82</f>
        <v>11288153.073626973</v>
      </c>
      <c r="L90" s="332">
        <v>40973776.150565811</v>
      </c>
      <c r="O90" s="493"/>
    </row>
    <row r="91" spans="1:15" x14ac:dyDescent="0.2">
      <c r="A91" s="620">
        <v>1994</v>
      </c>
      <c r="B91" s="622">
        <f>avgfiinc!F83</f>
        <v>46998.085878440696</v>
      </c>
      <c r="C91" s="63">
        <f>avgfiinc!BH83</f>
        <v>29813.988167957952</v>
      </c>
      <c r="D91" s="62">
        <f>avgfiinc!BB83</f>
        <v>9230.9080691447016</v>
      </c>
      <c r="E91" s="204">
        <f>avgfiinc!BN83</f>
        <v>55542.838291474509</v>
      </c>
      <c r="F91" s="63">
        <f>avgfiinc!R83</f>
        <v>201654.9652727854</v>
      </c>
      <c r="G91" s="62">
        <f>avgfiinc!X83</f>
        <v>286288.97665288363</v>
      </c>
      <c r="H91" s="319">
        <f>avgfiinc!AD83</f>
        <v>704114.39723061828</v>
      </c>
      <c r="I91" s="62">
        <f>avgfiinc!AJ83</f>
        <v>1060260.2394113366</v>
      </c>
      <c r="J91" s="319">
        <f>avgfiinc!AP83</f>
        <v>2806797.2213082067</v>
      </c>
      <c r="K91" s="62">
        <f>avgfiinc!AV83</f>
        <v>11325301.764020732</v>
      </c>
      <c r="L91" s="332">
        <v>39754210.898706138</v>
      </c>
      <c r="O91" s="493"/>
    </row>
    <row r="92" spans="1:15" x14ac:dyDescent="0.2">
      <c r="A92" s="620">
        <v>1995</v>
      </c>
      <c r="B92" s="622">
        <f>avgfiinc!F84</f>
        <v>48606.210001851643</v>
      </c>
      <c r="C92" s="63">
        <f>avgfiinc!BH84</f>
        <v>30378.599583224397</v>
      </c>
      <c r="D92" s="62">
        <f>avgfiinc!BB84</f>
        <v>9447.6253280662422</v>
      </c>
      <c r="E92" s="204">
        <f>avgfiinc!BN84</f>
        <v>56542.317402172077</v>
      </c>
      <c r="F92" s="63">
        <f>avgfiinc!R84</f>
        <v>212654.70376949682</v>
      </c>
      <c r="G92" s="62">
        <f>avgfiinc!X84</f>
        <v>304675.22632493521</v>
      </c>
      <c r="H92" s="319">
        <f>avgfiinc!AD84</f>
        <v>765597.7052449024</v>
      </c>
      <c r="I92" s="62">
        <f>avgfiinc!AJ84</f>
        <v>1162772.2091346176</v>
      </c>
      <c r="J92" s="319">
        <f>avgfiinc!AP84</f>
        <v>3120084.7831946085</v>
      </c>
      <c r="K92" s="62">
        <f>avgfiinc!AV84</f>
        <v>12453259.778902855</v>
      </c>
      <c r="L92" s="332">
        <v>42140553.908622481</v>
      </c>
      <c r="O92" s="493"/>
    </row>
    <row r="93" spans="1:15" x14ac:dyDescent="0.2">
      <c r="A93" s="620">
        <v>1996</v>
      </c>
      <c r="B93" s="622">
        <f>avgfiinc!F85</f>
        <v>50654.718756339462</v>
      </c>
      <c r="C93" s="63">
        <f>avgfiinc!BH85</f>
        <v>30914.221160083598</v>
      </c>
      <c r="D93" s="62">
        <f>avgfiinc!BB85</f>
        <v>9712.8817936975611</v>
      </c>
      <c r="E93" s="204">
        <f>avgfiinc!BN85</f>
        <v>57415.895368066158</v>
      </c>
      <c r="F93" s="63">
        <f>avgfiinc!R85</f>
        <v>228319.19712264219</v>
      </c>
      <c r="G93" s="62">
        <f>avgfiinc!X85</f>
        <v>333098.99223078188</v>
      </c>
      <c r="H93" s="319">
        <f>avgfiinc!AD85</f>
        <v>873450.60606154019</v>
      </c>
      <c r="I93" s="62">
        <f>avgfiinc!AJ85</f>
        <v>1352661.1884771562</v>
      </c>
      <c r="J93" s="319">
        <f>avgfiinc!AP85</f>
        <v>3808530.9313505772</v>
      </c>
      <c r="K93" s="62">
        <f>avgfiinc!AV85</f>
        <v>16331981.251472309</v>
      </c>
      <c r="L93" s="332">
        <v>58090159.900220923</v>
      </c>
      <c r="O93" s="493"/>
    </row>
    <row r="94" spans="1:15" x14ac:dyDescent="0.2">
      <c r="A94" s="620">
        <v>1997</v>
      </c>
      <c r="B94" s="622">
        <f>avgfiinc!F86</f>
        <v>53675.913851332887</v>
      </c>
      <c r="C94" s="63">
        <f>avgfiinc!BH86</f>
        <v>32092.918822282772</v>
      </c>
      <c r="D94" s="62">
        <f>avgfiinc!BB86</f>
        <v>10228.007743226019</v>
      </c>
      <c r="E94" s="204">
        <f>avgfiinc!BN86</f>
        <v>59424.057671103721</v>
      </c>
      <c r="F94" s="63">
        <f>avgfiinc!R86</f>
        <v>247922.86911278384</v>
      </c>
      <c r="G94" s="62">
        <f>avgfiinc!X86</f>
        <v>367323.47740513197</v>
      </c>
      <c r="H94" s="319">
        <f>avgfiinc!AD86</f>
        <v>996052.50432073686</v>
      </c>
      <c r="I94" s="62">
        <f>avgfiinc!AJ86</f>
        <v>1566656.8029958701</v>
      </c>
      <c r="J94" s="319">
        <f>avgfiinc!AP86</f>
        <v>4541889.8073279886</v>
      </c>
      <c r="K94" s="62">
        <f>avgfiinc!AV86</f>
        <v>19791466.670566779</v>
      </c>
      <c r="L94" s="332">
        <v>71410293.524663672</v>
      </c>
      <c r="O94" s="493"/>
    </row>
    <row r="95" spans="1:15" x14ac:dyDescent="0.2">
      <c r="A95" s="620">
        <v>1998</v>
      </c>
      <c r="B95" s="622">
        <f>avgfiinc!F87</f>
        <v>56740.842818766905</v>
      </c>
      <c r="C95" s="63">
        <f>avgfiinc!BH87</f>
        <v>33412.595810774306</v>
      </c>
      <c r="D95" s="62">
        <f>avgfiinc!BB87</f>
        <v>10815.226143485759</v>
      </c>
      <c r="E95" s="204">
        <f>avgfiinc!BN87</f>
        <v>61659.307894885009</v>
      </c>
      <c r="F95" s="63">
        <f>avgfiinc!R87</f>
        <v>266695.06589070021</v>
      </c>
      <c r="G95" s="62">
        <f>avgfiinc!X87</f>
        <v>399880.07597160985</v>
      </c>
      <c r="H95" s="319">
        <f>avgfiinc!AD87</f>
        <v>1115563.3842629956</v>
      </c>
      <c r="I95" s="62">
        <f>avgfiinc!AJ87</f>
        <v>1775490.848886105</v>
      </c>
      <c r="J95" s="319">
        <f>avgfiinc!AP87</f>
        <v>5278852.0453004232</v>
      </c>
      <c r="K95" s="62">
        <f>avgfiinc!AV87</f>
        <v>23350038.381946474</v>
      </c>
      <c r="L95" s="332">
        <v>84291151.431069717</v>
      </c>
      <c r="O95" s="493"/>
    </row>
    <row r="96" spans="1:15" x14ac:dyDescent="0.2">
      <c r="A96" s="623">
        <v>1999</v>
      </c>
      <c r="B96" s="624">
        <f>avgfiinc!F88</f>
        <v>59365.326503556025</v>
      </c>
      <c r="C96" s="69">
        <f>avgfiinc!BH88</f>
        <v>34216.536397287971</v>
      </c>
      <c r="D96" s="68">
        <f>avgfiinc!BB88</f>
        <v>11040.216266787234</v>
      </c>
      <c r="E96" s="205">
        <f>avgfiinc!BN88</f>
        <v>63186.93656041388</v>
      </c>
      <c r="F96" s="69">
        <f>avgfiinc!R88</f>
        <v>285704.43745996855</v>
      </c>
      <c r="G96" s="68">
        <f>avgfiinc!X88</f>
        <v>432342.23068017594</v>
      </c>
      <c r="H96" s="320">
        <f>avgfiinc!AD88</f>
        <v>1230296.6709134448</v>
      </c>
      <c r="I96" s="68">
        <f>avgfiinc!AJ88</f>
        <v>1972456.490344268</v>
      </c>
      <c r="J96" s="320">
        <f>avgfiinc!AP88</f>
        <v>5963436.0103770448</v>
      </c>
      <c r="K96" s="68">
        <f>avgfiinc!AV88</f>
        <v>26744300.095390674</v>
      </c>
      <c r="L96" s="333">
        <v>94938889.948515683</v>
      </c>
      <c r="O96" s="493"/>
    </row>
    <row r="97" spans="1:16" x14ac:dyDescent="0.2">
      <c r="A97" s="625">
        <v>2000</v>
      </c>
      <c r="B97" s="626">
        <f>avgfiinc!F89</f>
        <v>62051.810829672497</v>
      </c>
      <c r="C97" s="75">
        <f>avgfiinc!BH89</f>
        <v>35053.130046802675</v>
      </c>
      <c r="D97" s="74">
        <f>avgfiinc!BB89</f>
        <v>11442.28501103865</v>
      </c>
      <c r="E97" s="207">
        <f>avgfiinc!BN89</f>
        <v>64566.686341507695</v>
      </c>
      <c r="F97" s="75">
        <f>avgfiinc!R89</f>
        <v>305039.93787550088</v>
      </c>
      <c r="G97" s="74">
        <f>avgfiinc!X89</f>
        <v>466982.29768220574</v>
      </c>
      <c r="H97" s="321">
        <f>avgfiinc!AD89</f>
        <v>1368507.3844330907</v>
      </c>
      <c r="I97" s="74">
        <f>avgfiinc!AJ89</f>
        <v>2226554.4881026126</v>
      </c>
      <c r="J97" s="321">
        <f>avgfiinc!AP89</f>
        <v>6942292.1439400194</v>
      </c>
      <c r="K97" s="74">
        <f>avgfiinc!AV89</f>
        <v>32525678.502809156</v>
      </c>
      <c r="L97" s="334">
        <v>122941653.98021039</v>
      </c>
      <c r="O97" s="493"/>
    </row>
    <row r="98" spans="1:16" x14ac:dyDescent="0.2">
      <c r="A98" s="620">
        <v>2001</v>
      </c>
      <c r="B98" s="622">
        <f>avgfiinc!F90</f>
        <v>58266.685707959638</v>
      </c>
      <c r="C98" s="63">
        <f>avgfiinc!BH90</f>
        <v>34592.893390532779</v>
      </c>
      <c r="D98" s="62">
        <f>avgfiinc!BB90</f>
        <v>11093.595188244322</v>
      </c>
      <c r="E98" s="204">
        <f>avgfiinc!BN90</f>
        <v>63967.016143393346</v>
      </c>
      <c r="F98" s="63">
        <f>avgfiinc!R90</f>
        <v>271330.81656480138</v>
      </c>
      <c r="G98" s="62">
        <f>avgfiinc!X90</f>
        <v>402191.82911147218</v>
      </c>
      <c r="H98" s="319">
        <f>avgfiinc!AD90</f>
        <v>1094974.6710124898</v>
      </c>
      <c r="I98" s="62">
        <f>avgfiinc!AJ90</f>
        <v>1727293.7808593332</v>
      </c>
      <c r="J98" s="319">
        <f>avgfiinc!AP90</f>
        <v>5042881.6446883343</v>
      </c>
      <c r="K98" s="62">
        <f>avgfiinc!AV90</f>
        <v>22313865.910410743</v>
      </c>
      <c r="L98" s="332">
        <v>85963106.139891773</v>
      </c>
      <c r="O98" s="493"/>
    </row>
    <row r="99" spans="1:16" x14ac:dyDescent="0.2">
      <c r="A99" s="620">
        <v>2002</v>
      </c>
      <c r="B99" s="622">
        <f>avgfiinc!F91</f>
        <v>55325.03415119461</v>
      </c>
      <c r="C99" s="63">
        <f>avgfiinc!BH91</f>
        <v>33390.279919366672</v>
      </c>
      <c r="D99" s="62">
        <f>avgfiinc!BB91</f>
        <v>10347.399229445635</v>
      </c>
      <c r="E99" s="204">
        <f>avgfiinc!BN91</f>
        <v>62193.880781767984</v>
      </c>
      <c r="F99" s="63">
        <f>avgfiinc!R91</f>
        <v>252737.822237646</v>
      </c>
      <c r="G99" s="62">
        <f>avgfiinc!X91</f>
        <v>369507.01379602723</v>
      </c>
      <c r="H99" s="319">
        <f>avgfiinc!AD91</f>
        <v>968395.99666670046</v>
      </c>
      <c r="I99" s="62">
        <f>avgfiinc!AJ91</f>
        <v>1501380.1490500399</v>
      </c>
      <c r="J99" s="319">
        <f>avgfiinc!AP91</f>
        <v>4222403.3083944488</v>
      </c>
      <c r="K99" s="62">
        <f>avgfiinc!AV91</f>
        <v>18142462.461132418</v>
      </c>
      <c r="L99" s="332">
        <v>68913714.062957138</v>
      </c>
      <c r="O99" s="493"/>
    </row>
    <row r="100" spans="1:16" x14ac:dyDescent="0.2">
      <c r="A100" s="620">
        <v>2003</v>
      </c>
      <c r="B100" s="622">
        <f>avgfiinc!F92</f>
        <v>55313.439114549066</v>
      </c>
      <c r="C100" s="63">
        <f>avgfiinc!BH92</f>
        <v>32954.641584911864</v>
      </c>
      <c r="D100" s="62">
        <f>avgfiinc!BB92</f>
        <v>10083.051523657938</v>
      </c>
      <c r="E100" s="204">
        <f>avgfiinc!BN92</f>
        <v>61544.129161479264</v>
      </c>
      <c r="F100" s="63">
        <f>avgfiinc!R92</f>
        <v>256542.6168812839</v>
      </c>
      <c r="G100" s="62">
        <f>avgfiinc!X92</f>
        <v>376791.00829885696</v>
      </c>
      <c r="H100" s="319">
        <f>avgfiinc!AD92</f>
        <v>1005088.3300667863</v>
      </c>
      <c r="I100" s="62">
        <f>avgfiinc!AJ92</f>
        <v>1569550.3074444248</v>
      </c>
      <c r="J100" s="319">
        <f>avgfiinc!AP92</f>
        <v>4510880.7236566106</v>
      </c>
      <c r="K100" s="62">
        <f>avgfiinc!AV92</f>
        <v>20076062.437195696</v>
      </c>
      <c r="L100" s="332">
        <v>80116153.239447638</v>
      </c>
      <c r="O100" s="493"/>
    </row>
    <row r="101" spans="1:16" x14ac:dyDescent="0.2">
      <c r="A101" s="620">
        <v>2004</v>
      </c>
      <c r="B101" s="622">
        <f>avgfiinc!F93</f>
        <v>58255.194316048066</v>
      </c>
      <c r="C101" s="63">
        <f>avgfiinc!BH93</f>
        <v>33543.352941702615</v>
      </c>
      <c r="D101" s="62">
        <f>avgfiinc!BB93</f>
        <v>10295.095403494532</v>
      </c>
      <c r="E101" s="204">
        <f>avgfiinc!BN93</f>
        <v>62603.674864462715</v>
      </c>
      <c r="F101" s="63">
        <f>avgfiinc!R93</f>
        <v>280661.76668515708</v>
      </c>
      <c r="G101" s="62">
        <f>avgfiinc!X93</f>
        <v>421943.32561370835</v>
      </c>
      <c r="H101" s="319">
        <f>avgfiinc!AD93</f>
        <v>1187614.8695965314</v>
      </c>
      <c r="I101" s="62">
        <f>avgfiinc!AJ93</f>
        <v>1896136.1543678236</v>
      </c>
      <c r="J101" s="319">
        <f>avgfiinc!AP93</f>
        <v>5690147.9018513914</v>
      </c>
      <c r="K101" s="62">
        <f>avgfiinc!AV93</f>
        <v>26163047.255091533</v>
      </c>
      <c r="L101" s="332">
        <v>103610808.71126971</v>
      </c>
      <c r="O101" s="493"/>
    </row>
    <row r="102" spans="1:16" x14ac:dyDescent="0.2">
      <c r="A102" s="620">
        <v>2005</v>
      </c>
      <c r="B102" s="622">
        <f>avgfiinc!F94</f>
        <v>60473.898620992593</v>
      </c>
      <c r="C102" s="63">
        <f>avgfiinc!BH94</f>
        <v>33231.668184002505</v>
      </c>
      <c r="D102" s="62">
        <f>avgfiinc!BB94</f>
        <v>9542.4543267416502</v>
      </c>
      <c r="E102" s="204">
        <f>avgfiinc!BN94</f>
        <v>62843.185505578578</v>
      </c>
      <c r="F102" s="63">
        <f>avgfiinc!R94</f>
        <v>305653.97255390347</v>
      </c>
      <c r="G102" s="62">
        <f>avgfiinc!X94</f>
        <v>468892.10734628449</v>
      </c>
      <c r="H102" s="319">
        <f>avgfiinc!AD94</f>
        <v>1380036.6456690505</v>
      </c>
      <c r="I102" s="62">
        <f>avgfiinc!AJ94</f>
        <v>2237517.6969967992</v>
      </c>
      <c r="J102" s="319">
        <f>avgfiinc!AP94</f>
        <v>6923144.5047246609</v>
      </c>
      <c r="K102" s="62">
        <f>avgfiinc!AV94</f>
        <v>32281130.095656455</v>
      </c>
      <c r="L102" s="332">
        <v>131164432.00147894</v>
      </c>
      <c r="O102" s="493"/>
    </row>
    <row r="103" spans="1:16" x14ac:dyDescent="0.2">
      <c r="A103" s="620">
        <v>2006</v>
      </c>
      <c r="B103" s="622">
        <f>avgfiinc!F95</f>
        <v>62951.819037333153</v>
      </c>
      <c r="C103" s="63">
        <f>avgfiinc!BH95</f>
        <v>34354.078842382296</v>
      </c>
      <c r="D103" s="62">
        <f>avgfiinc!BB95</f>
        <v>10712.237708604136</v>
      </c>
      <c r="E103" s="204">
        <f>avgfiinc!BN95</f>
        <v>63906.380259604986</v>
      </c>
      <c r="F103" s="63">
        <f>avgfiinc!R95</f>
        <v>320331.48079189094</v>
      </c>
      <c r="G103" s="62">
        <f>avgfiinc!X95</f>
        <v>495145.75990892586</v>
      </c>
      <c r="H103" s="319">
        <f>avgfiinc!AD95</f>
        <v>1478822.7335522112</v>
      </c>
      <c r="I103" s="62">
        <f>avgfiinc!AJ95</f>
        <v>2411078.0349592981</v>
      </c>
      <c r="J103" s="319">
        <f>avgfiinc!AP95</f>
        <v>7502739.5222041318</v>
      </c>
      <c r="K103" s="62">
        <f>avgfiinc!AV95</f>
        <v>35510309.530107833</v>
      </c>
      <c r="L103" s="332">
        <v>152036623.70019969</v>
      </c>
      <c r="O103" s="493"/>
    </row>
    <row r="104" spans="1:16" x14ac:dyDescent="0.2">
      <c r="A104" s="620">
        <v>2007</v>
      </c>
      <c r="B104" s="622">
        <f>avgfiinc!F96</f>
        <v>65056.278002872765</v>
      </c>
      <c r="C104" s="63">
        <f>avgfiinc!BH96</f>
        <v>35113.608590014017</v>
      </c>
      <c r="D104" s="62">
        <f>avgfiinc!BB96</f>
        <v>11096.999362889601</v>
      </c>
      <c r="E104" s="204">
        <f>avgfiinc!BN96</f>
        <v>65134.370123919536</v>
      </c>
      <c r="F104" s="63">
        <f>avgfiinc!R96</f>
        <v>334540.30271860148</v>
      </c>
      <c r="G104" s="62">
        <f>avgfiinc!X96</f>
        <v>519974.75355778955</v>
      </c>
      <c r="H104" s="319">
        <f>avgfiinc!AD96</f>
        <v>1577210.3485451981</v>
      </c>
      <c r="I104" s="62">
        <f>avgfiinc!AJ96</f>
        <v>2587298.1405101954</v>
      </c>
      <c r="J104" s="319">
        <f>avgfiinc!AP96</f>
        <v>8216329.1827229299</v>
      </c>
      <c r="K104" s="62">
        <f>avgfiinc!AV96</f>
        <v>40277485.423989639</v>
      </c>
      <c r="L104" s="332">
        <v>188756496.5435715</v>
      </c>
      <c r="O104" s="493"/>
    </row>
    <row r="105" spans="1:16" x14ac:dyDescent="0.2">
      <c r="A105" s="620">
        <v>2008</v>
      </c>
      <c r="B105" s="622">
        <f>avgfiinc!F97</f>
        <v>60104.920290452974</v>
      </c>
      <c r="C105" s="63">
        <f>avgfiinc!BH97</f>
        <v>33473.887279499824</v>
      </c>
      <c r="D105" s="62">
        <f>avgfiinc!BB97</f>
        <v>9744.4165403620173</v>
      </c>
      <c r="E105" s="204">
        <f>avgfiinc!BN97</f>
        <v>63135.725703422067</v>
      </c>
      <c r="F105" s="63">
        <f>avgfiinc!R97</f>
        <v>299784.21738903131</v>
      </c>
      <c r="G105" s="62">
        <f>avgfiinc!X97</f>
        <v>454399.24127132358</v>
      </c>
      <c r="H105" s="319">
        <f>avgfiinc!AD97</f>
        <v>1300335.9409304517</v>
      </c>
      <c r="I105" s="62">
        <f>avgfiinc!AJ97</f>
        <v>2094955.6938283467</v>
      </c>
      <c r="J105" s="319">
        <f>avgfiinc!AP97</f>
        <v>6449573.5618235273</v>
      </c>
      <c r="K105" s="62">
        <f>avgfiinc!AV97</f>
        <v>31111622.869455364</v>
      </c>
      <c r="L105" s="332">
        <v>134882040.16639563</v>
      </c>
      <c r="O105" s="493"/>
    </row>
    <row r="106" spans="1:16" x14ac:dyDescent="0.2">
      <c r="A106" s="623">
        <v>2009</v>
      </c>
      <c r="B106" s="627">
        <f>avgfiinc!F98</f>
        <v>54003.191747189354</v>
      </c>
      <c r="C106" s="69">
        <f>avgfiinc!BH98</f>
        <v>30945.388967580097</v>
      </c>
      <c r="D106" s="68">
        <f>avgfiinc!BB98</f>
        <v>8155.3136508542539</v>
      </c>
      <c r="E106" s="205">
        <f>avgfiinc!BN98</f>
        <v>59432.983113487397</v>
      </c>
      <c r="F106" s="69">
        <f>avgfiinc!R98</f>
        <v>261523.41676367269</v>
      </c>
      <c r="G106" s="70">
        <f>avgfiinc!X98</f>
        <v>384974.22777376778</v>
      </c>
      <c r="H106" s="322">
        <f>avgfiinc!AD98</f>
        <v>1020910.8065080139</v>
      </c>
      <c r="I106" s="68">
        <f>avgfiinc!AJ98</f>
        <v>1595744.3185150158</v>
      </c>
      <c r="J106" s="320">
        <f>avgfiinc!AP98</f>
        <v>4657599.0405527959</v>
      </c>
      <c r="K106" s="68">
        <f>avgfiinc!AV98</f>
        <v>21821044.601253312</v>
      </c>
      <c r="L106" s="333">
        <v>96270945.859977156</v>
      </c>
      <c r="O106" s="493"/>
    </row>
    <row r="107" spans="1:16" x14ac:dyDescent="0.2">
      <c r="A107" s="620">
        <v>2010</v>
      </c>
      <c r="B107" s="628">
        <f>avgfiinc!F99</f>
        <v>55177.832617316009</v>
      </c>
      <c r="C107" s="63">
        <f>avgfiinc!BH99</f>
        <v>30716.662468456703</v>
      </c>
      <c r="D107" s="62">
        <f>avgfiinc!BB99</f>
        <v>7948.5839687295047</v>
      </c>
      <c r="E107" s="204">
        <f>avgfiinc!BN99</f>
        <v>59176.760593115701</v>
      </c>
      <c r="F107" s="63">
        <f>avgfiinc!R99</f>
        <v>275328.36395704973</v>
      </c>
      <c r="G107" s="64">
        <f>avgfiinc!X99</f>
        <v>411677.30810962018</v>
      </c>
      <c r="H107" s="323">
        <f>avgfiinc!AD99</f>
        <v>1137774.9040389431</v>
      </c>
      <c r="I107" s="62">
        <f>avgfiinc!AJ99</f>
        <v>1812289.4057221867</v>
      </c>
      <c r="J107" s="319">
        <f>avgfiinc!AP99</f>
        <v>5497970.0474338215</v>
      </c>
      <c r="K107" s="62">
        <f>avgfiinc!AV99</f>
        <v>26912756.886090182</v>
      </c>
      <c r="L107" s="332">
        <v>107581950.50756289</v>
      </c>
      <c r="O107" s="493"/>
      <c r="P107" s="212"/>
    </row>
    <row r="108" spans="1:16" x14ac:dyDescent="0.2">
      <c r="A108" s="620">
        <v>2011</v>
      </c>
      <c r="B108" s="628">
        <f>avgfiinc!F100</f>
        <v>55350.227390401757</v>
      </c>
      <c r="C108" s="63">
        <f>avgfiinc!BH100</f>
        <v>30639.704425418524</v>
      </c>
      <c r="D108" s="62">
        <f>avgfiinc!BB100</f>
        <v>7878.8518336213738</v>
      </c>
      <c r="E108" s="204">
        <f>avgfiinc!BN100</f>
        <v>59090.770165164955</v>
      </c>
      <c r="F108" s="63">
        <f>avgfiinc!R100</f>
        <v>277744.93407525081</v>
      </c>
      <c r="G108" s="64">
        <f>avgfiinc!X100</f>
        <v>415080.18768596317</v>
      </c>
      <c r="H108" s="323">
        <f>avgfiinc!AD100</f>
        <v>1133979.3286488471</v>
      </c>
      <c r="I108" s="62">
        <f>avgfiinc!AJ100</f>
        <v>1792734.5592109037</v>
      </c>
      <c r="J108" s="319">
        <f>avgfiinc!AP100</f>
        <v>5339392.2098924862</v>
      </c>
      <c r="K108" s="62">
        <f>avgfiinc!AV100</f>
        <v>24923300.991405196</v>
      </c>
      <c r="L108" s="332">
        <v>101613355.2274517</v>
      </c>
      <c r="O108" s="493"/>
    </row>
    <row r="109" spans="1:16" x14ac:dyDescent="0.2">
      <c r="A109" s="620">
        <v>2012</v>
      </c>
      <c r="B109" s="628">
        <f>avgfiinc!F101</f>
        <v>58468.884829824601</v>
      </c>
      <c r="C109" s="63">
        <f>avgfiinc!BH101</f>
        <v>30851.404390519343</v>
      </c>
      <c r="D109" s="62">
        <f>avgfiinc!BB101</f>
        <v>8038.3104563995994</v>
      </c>
      <c r="E109" s="204">
        <f>avgfiinc!BN101</f>
        <v>59367.771808169033</v>
      </c>
      <c r="F109" s="63">
        <f>avgfiinc!R101</f>
        <v>307026.2087835719</v>
      </c>
      <c r="G109" s="64">
        <f>avgfiinc!X101</f>
        <v>471381.84613489523</v>
      </c>
      <c r="H109" s="323">
        <f>avgfiinc!AD101</f>
        <v>1386712.1807127176</v>
      </c>
      <c r="I109" s="62">
        <f>avgfiinc!AJ101</f>
        <v>2254419.9307237491</v>
      </c>
      <c r="J109" s="319">
        <f>avgfiinc!AP101</f>
        <v>7087956.3097372875</v>
      </c>
      <c r="K109" s="62">
        <f>avgfiinc!AV101</f>
        <v>35151348.463791154</v>
      </c>
      <c r="L109" s="332">
        <v>152778719.12064001</v>
      </c>
      <c r="O109" s="493"/>
    </row>
    <row r="110" spans="1:16" x14ac:dyDescent="0.2">
      <c r="A110" s="620">
        <v>2013</v>
      </c>
      <c r="B110" s="628">
        <f>avgfiinc!F102</f>
        <v>56707.681130621277</v>
      </c>
      <c r="C110" s="63">
        <f>avgfiinc!BH102</f>
        <v>30872.838044516724</v>
      </c>
      <c r="D110" s="62">
        <f>avgfiinc!BB102</f>
        <v>7536.0722360140435</v>
      </c>
      <c r="E110" s="204">
        <f>avgfiinc!BN102</f>
        <v>60043.795305145082</v>
      </c>
      <c r="F110" s="63">
        <f>avgfiinc!R102</f>
        <v>289221.26890556212</v>
      </c>
      <c r="G110" s="64">
        <f>avgfiinc!X102</f>
        <v>434483.77810221323</v>
      </c>
      <c r="H110" s="323">
        <f>avgfiinc!AD102</f>
        <v>1190195.6519512869</v>
      </c>
      <c r="I110" s="62">
        <f>avgfiinc!AJ102</f>
        <v>1880866.170593997</v>
      </c>
      <c r="J110" s="319">
        <f>avgfiinc!AP102</f>
        <v>5577898.6083366247</v>
      </c>
      <c r="K110" s="62">
        <f>avgfiinc!AV102</f>
        <v>25932527.356225915</v>
      </c>
      <c r="L110" s="332">
        <v>102217825.09242246</v>
      </c>
      <c r="O110" s="493"/>
    </row>
    <row r="111" spans="1:16" x14ac:dyDescent="0.2">
      <c r="A111" s="620">
        <v>2014</v>
      </c>
      <c r="B111" s="628">
        <f>avgfiinc!F103</f>
        <v>59205.030954291986</v>
      </c>
      <c r="C111" s="63">
        <f>avgfiinc!BH103</f>
        <v>31404.058639166284</v>
      </c>
      <c r="D111" s="62">
        <f>avgfiinc!BB103</f>
        <v>7796.4861767401699</v>
      </c>
      <c r="E111" s="204">
        <f>avgfiinc!BN103</f>
        <v>60913.524217198938</v>
      </c>
      <c r="F111" s="63">
        <f>avgfiinc!R103</f>
        <v>309413.78179042327</v>
      </c>
      <c r="G111" s="64">
        <f>avgfiinc!X103</f>
        <v>471530.01086738385</v>
      </c>
      <c r="H111" s="323">
        <f>avgfiinc!AD103</f>
        <v>1336033.0575697231</v>
      </c>
      <c r="I111" s="62">
        <f>avgfiinc!AJ103</f>
        <v>2136521.387270397</v>
      </c>
      <c r="J111" s="319">
        <f>avgfiinc!AP103</f>
        <v>6483421.9016758101</v>
      </c>
      <c r="K111" s="62">
        <f>avgfiinc!AV103</f>
        <v>30888851.020476453</v>
      </c>
      <c r="L111" s="332">
        <v>122713938.44971648</v>
      </c>
    </row>
    <row r="112" spans="1:16" x14ac:dyDescent="0.2">
      <c r="A112" s="620">
        <v>2015</v>
      </c>
      <c r="B112" s="628">
        <f>avgfiinc!F104</f>
        <v>60604.980631097911</v>
      </c>
      <c r="C112" s="63">
        <f>avgfiinc!BH104</f>
        <v>32103.497053755127</v>
      </c>
      <c r="D112" s="62">
        <f>avgfiinc!BB104</f>
        <v>8052.3789932823511</v>
      </c>
      <c r="E112" s="204">
        <f>avgfiinc!BN104</f>
        <v>62167.394629346098</v>
      </c>
      <c r="F112" s="63">
        <f>avgfiinc!R104</f>
        <v>317118.33282718295</v>
      </c>
      <c r="G112" s="64">
        <f>avgfiinc!X104</f>
        <v>483556.28009034885</v>
      </c>
      <c r="H112" s="323">
        <f>avgfiinc!AD104</f>
        <v>1370572.8234446985</v>
      </c>
      <c r="I112" s="62">
        <f>avgfiinc!AJ104</f>
        <v>2193130.2595712217</v>
      </c>
      <c r="J112" s="319">
        <f>avgfiinc!AP104</f>
        <v>6649922.0460777059</v>
      </c>
      <c r="K112" s="62">
        <f>avgfiinc!AV104</f>
        <v>31414680.072982725</v>
      </c>
      <c r="L112" s="332">
        <v>125380553.41516189</v>
      </c>
    </row>
    <row r="113" spans="1:12" x14ac:dyDescent="0.2">
      <c r="A113" s="620">
        <v>2016</v>
      </c>
      <c r="B113" s="628">
        <f>avgfiinc!F105</f>
        <v>59356.280938295014</v>
      </c>
      <c r="C113" s="63">
        <f>avgfiinc!BH105</f>
        <v>31798.538893594286</v>
      </c>
      <c r="D113" s="62">
        <f>avgfiinc!BB105</f>
        <v>7949.2097810925934</v>
      </c>
      <c r="E113" s="204">
        <f>avgfiinc!BN105</f>
        <v>61610.200284221399</v>
      </c>
      <c r="F113" s="63">
        <f>avgfiinc!R105</f>
        <v>307375.95934060158</v>
      </c>
      <c r="G113" s="64">
        <f>avgfiinc!X105</f>
        <v>465264.14581100218</v>
      </c>
      <c r="H113" s="323">
        <f>avgfiinc!AD105</f>
        <v>1293508.7339709764</v>
      </c>
      <c r="I113" s="62">
        <f>avgfiinc!AJ105</f>
        <v>2056502.0198151069</v>
      </c>
      <c r="J113" s="319">
        <f>avgfiinc!AP105</f>
        <v>6156061.6475003576</v>
      </c>
      <c r="K113" s="62">
        <f>avgfiinc!AV105</f>
        <v>28946237.982948419</v>
      </c>
      <c r="L113" s="332">
        <v>113850818.78318605</v>
      </c>
    </row>
    <row r="114" spans="1:12" x14ac:dyDescent="0.2">
      <c r="A114" s="620">
        <v>2017</v>
      </c>
      <c r="B114" s="628">
        <f>avgfiinc!F106</f>
        <v>60821.902606505595</v>
      </c>
      <c r="C114" s="63">
        <f>avgfiinc!BH106</f>
        <v>31161.590412741589</v>
      </c>
      <c r="D114" s="62">
        <f>avgfiinc!BB106</f>
        <v>6127.7033239670909</v>
      </c>
      <c r="E114" s="204">
        <f>avgfiinc!BN106</f>
        <v>62453.949273709724</v>
      </c>
      <c r="F114" s="63">
        <f>avgfiinc!R106</f>
        <v>327764.71235038171</v>
      </c>
      <c r="G114" s="64">
        <f>avgfiinc!X106</f>
        <v>502427.72706782463</v>
      </c>
      <c r="H114" s="323">
        <f>avgfiinc!AD106</f>
        <v>1441199.5140139933</v>
      </c>
      <c r="I114" s="62">
        <f>avgfiinc!AJ106</f>
        <v>2310152.4840012258</v>
      </c>
      <c r="J114" s="319">
        <f>avgfiinc!AP106</f>
        <v>7100694.4133953927</v>
      </c>
      <c r="K114" s="62">
        <f>avgfiinc!AV106</f>
        <v>34962974.078474507</v>
      </c>
      <c r="L114" s="332">
        <v>150828883.77423981</v>
      </c>
    </row>
    <row r="115" spans="1:12" x14ac:dyDescent="0.2">
      <c r="A115" s="620">
        <v>2018</v>
      </c>
      <c r="B115" s="628">
        <f>avgfiinc!F107</f>
        <v>62152.900679528138</v>
      </c>
      <c r="C115" s="63">
        <f>avgfiinc!BH107</f>
        <v>31888.226509172251</v>
      </c>
      <c r="D115" s="62">
        <f>avgfiinc!BB107</f>
        <v>6716.0647711822512</v>
      </c>
      <c r="E115" s="204">
        <f>avgfiinc!BN107</f>
        <v>63353.42868165976</v>
      </c>
      <c r="F115" s="63">
        <f>avgfiinc!R107</f>
        <v>334534.96821273112</v>
      </c>
      <c r="G115" s="64">
        <f>avgfiinc!X107</f>
        <v>513863.72739309451</v>
      </c>
      <c r="H115" s="323">
        <f>avgfiinc!AD107</f>
        <v>1471946.5620709306</v>
      </c>
      <c r="I115" s="62">
        <f>avgfiinc!AJ107</f>
        <v>2355610.7306933566</v>
      </c>
      <c r="J115" s="319">
        <f>avgfiinc!AP107</f>
        <v>7197560.1721680164</v>
      </c>
      <c r="K115" s="62">
        <f>avgfiinc!AV107</f>
        <v>34650562.410165392</v>
      </c>
      <c r="L115" s="332">
        <v>150903856</v>
      </c>
    </row>
    <row r="116" spans="1:12" x14ac:dyDescent="0.2">
      <c r="A116" s="620">
        <v>2019</v>
      </c>
      <c r="B116" s="628">
        <f>avgfiinc!F108</f>
        <v>63206.137320281021</v>
      </c>
      <c r="C116" s="63">
        <f>avgfiinc!BH108</f>
        <v>32428.601104740406</v>
      </c>
      <c r="D116" s="62">
        <f>avgfiinc!BB108</f>
        <v>6829.874511698652</v>
      </c>
      <c r="E116" s="204">
        <f>avgfiinc!BN108</f>
        <v>64427.009346042585</v>
      </c>
      <c r="F116" s="63">
        <f>avgfiinc!R108</f>
        <v>340203.9632601465</v>
      </c>
      <c r="G116" s="64">
        <f>avgfiinc!X108</f>
        <v>522571.57141310762</v>
      </c>
      <c r="H116" s="323">
        <f>avgfiinc!AD108</f>
        <v>1496889.9224228165</v>
      </c>
      <c r="I116" s="62">
        <f>avgfiinc!AJ108</f>
        <v>2395528.478668333</v>
      </c>
      <c r="J116" s="319">
        <f>avgfiinc!AP108</f>
        <v>7319785.4658559849</v>
      </c>
      <c r="K116" s="62">
        <f>avgfiinc!AV108</f>
        <v>35231050.748022437</v>
      </c>
      <c r="L116" s="332">
        <v>152885524.76549864</v>
      </c>
    </row>
    <row r="117" spans="1:12" ht="17" thickBot="1" x14ac:dyDescent="0.25">
      <c r="A117" s="1095"/>
      <c r="B117" s="1096"/>
      <c r="C117" s="1097"/>
      <c r="D117" s="1098"/>
      <c r="E117" s="1099"/>
      <c r="F117" s="1097"/>
      <c r="G117" s="1100"/>
      <c r="H117" s="1101"/>
      <c r="I117" s="1098"/>
      <c r="J117" s="1102"/>
      <c r="K117" s="1098"/>
      <c r="L117" s="335"/>
    </row>
    <row r="118" spans="1:12" ht="17" thickTop="1" x14ac:dyDescent="0.2">
      <c r="A118" s="61"/>
      <c r="B118" s="60"/>
      <c r="C118" s="60"/>
      <c r="D118" s="59"/>
      <c r="E118" s="58"/>
      <c r="F118" s="60"/>
      <c r="G118" s="60"/>
      <c r="H118" s="60"/>
      <c r="I118" s="60"/>
      <c r="J118" s="59"/>
      <c r="K118" s="59"/>
    </row>
    <row r="119" spans="1:12" x14ac:dyDescent="0.2">
      <c r="C119" s="57"/>
      <c r="F119" s="57"/>
      <c r="G119" s="57"/>
      <c r="H119" s="57"/>
      <c r="I119" s="57"/>
    </row>
    <row r="121" spans="1:12" x14ac:dyDescent="0.2">
      <c r="A121" s="693"/>
      <c r="B121" s="212"/>
      <c r="C121" s="212"/>
      <c r="D121" s="212"/>
      <c r="E121" s="212"/>
      <c r="F121" s="212"/>
      <c r="G121" s="212"/>
      <c r="H121" s="212"/>
      <c r="I121" s="212"/>
      <c r="J121" s="212"/>
      <c r="K121" s="212"/>
      <c r="L121" s="212"/>
    </row>
    <row r="122" spans="1:12" x14ac:dyDescent="0.2">
      <c r="A122" s="693"/>
      <c r="B122" s="212"/>
      <c r="C122" s="212"/>
      <c r="D122" s="212"/>
      <c r="E122" s="212"/>
      <c r="F122" s="212"/>
      <c r="G122" s="212"/>
      <c r="H122" s="212"/>
      <c r="I122" s="212"/>
      <c r="J122" s="212"/>
      <c r="K122" s="212"/>
      <c r="L122" s="212"/>
    </row>
    <row r="123" spans="1:12" x14ac:dyDescent="0.2">
      <c r="A123" s="291"/>
      <c r="B123" s="212"/>
      <c r="C123" s="212"/>
      <c r="D123" s="212"/>
      <c r="E123" s="212"/>
      <c r="F123" s="212"/>
      <c r="G123" s="212"/>
      <c r="H123" s="212"/>
      <c r="I123" s="212"/>
      <c r="J123" s="212"/>
      <c r="K123" s="212"/>
      <c r="L123" s="212"/>
    </row>
    <row r="124" spans="1:12" x14ac:dyDescent="0.2">
      <c r="A124" s="211"/>
      <c r="B124" s="212"/>
      <c r="C124" s="212"/>
      <c r="D124" s="212"/>
      <c r="E124" s="212"/>
      <c r="F124" s="212"/>
      <c r="G124" s="212"/>
      <c r="H124" s="212"/>
      <c r="I124" s="212"/>
      <c r="J124" s="212"/>
      <c r="K124" s="212"/>
      <c r="L124" s="212"/>
    </row>
  </sheetData>
  <mergeCells count="3">
    <mergeCell ref="A4:L4"/>
    <mergeCell ref="B7:L7"/>
    <mergeCell ref="B8:L8"/>
  </mergeCells>
  <hyperlinks>
    <hyperlink ref="A1" location="Index!A1" display="Back to index" xr:uid="{00000000-0004-0000-4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7" tint="0.39997558519241921"/>
  </sheetPr>
  <dimension ref="A1:BH141"/>
  <sheetViews>
    <sheetView workbookViewId="0">
      <pane xSplit="1" ySplit="8" topLeftCell="B114" activePane="bottomRight" state="frozen"/>
      <selection activeCell="D32" sqref="D32"/>
      <selection pane="topRight" activeCell="D32" sqref="D32"/>
      <selection pane="bottomLeft" activeCell="D32" sqref="D32"/>
      <selection pane="bottomRight" activeCell="BD131" sqref="BD131"/>
    </sheetView>
  </sheetViews>
  <sheetFormatPr baseColWidth="10" defaultColWidth="10.83203125" defaultRowHeight="16" x14ac:dyDescent="0.2"/>
  <cols>
    <col min="1" max="1" width="10.83203125" style="56"/>
    <col min="2" max="2" width="11.1640625" style="56" customWidth="1"/>
    <col min="3" max="9" width="11.1640625" style="56" hidden="1" customWidth="1"/>
    <col min="10" max="10" width="11.1640625" style="56" customWidth="1"/>
    <col min="11" max="19" width="11.1640625" style="56" hidden="1" customWidth="1"/>
    <col min="20" max="20" width="11.1640625" style="56" customWidth="1"/>
    <col min="21" max="29" width="11.1640625" style="56" hidden="1" customWidth="1"/>
    <col min="30" max="30" width="11.1640625" style="56" customWidth="1"/>
    <col min="31" max="39" width="11.1640625" style="56" hidden="1" customWidth="1"/>
    <col min="40" max="40" width="12.1640625" style="56" customWidth="1"/>
    <col min="41" max="45" width="11.1640625" style="56" hidden="1" customWidth="1"/>
    <col min="46" max="48" width="12.83203125" style="56" hidden="1" customWidth="1"/>
    <col min="49" max="49" width="0.33203125" style="56" hidden="1" customWidth="1"/>
    <col min="50" max="60" width="12.83203125" style="56" customWidth="1"/>
    <col min="61" max="16384" width="10.83203125" style="56"/>
  </cols>
  <sheetData>
    <row r="1" spans="1:60" x14ac:dyDescent="0.2">
      <c r="A1" s="52" t="s">
        <v>37</v>
      </c>
      <c r="B1" s="52"/>
      <c r="C1" s="52"/>
      <c r="G1" s="100"/>
      <c r="H1" s="99"/>
      <c r="I1" s="100"/>
      <c r="J1" s="100"/>
      <c r="K1" s="100"/>
      <c r="L1" s="100"/>
      <c r="M1" s="100"/>
      <c r="N1" s="100"/>
    </row>
    <row r="2" spans="1:60" x14ac:dyDescent="0.2">
      <c r="I2" s="98"/>
    </row>
    <row r="3" spans="1:60" ht="17" thickBot="1" x14ac:dyDescent="0.25"/>
    <row r="4" spans="1:60" ht="25" customHeight="1" thickTop="1" x14ac:dyDescent="0.2">
      <c r="A4" s="1385" t="s">
        <v>599</v>
      </c>
      <c r="B4" s="1386"/>
      <c r="C4" s="1386"/>
      <c r="D4" s="1386"/>
      <c r="E4" s="1386"/>
      <c r="F4" s="1386"/>
      <c r="G4" s="1386"/>
      <c r="H4" s="1386"/>
      <c r="I4" s="1386"/>
      <c r="J4" s="1386"/>
      <c r="K4" s="1386"/>
      <c r="L4" s="1386"/>
      <c r="M4" s="1386"/>
      <c r="N4" s="1386"/>
      <c r="O4" s="1386"/>
      <c r="P4" s="1386"/>
      <c r="Q4" s="1386"/>
      <c r="R4" s="1386"/>
      <c r="S4" s="1386"/>
      <c r="T4" s="1386"/>
      <c r="U4" s="1386"/>
      <c r="V4" s="1386"/>
      <c r="W4" s="1386"/>
      <c r="X4" s="1386"/>
      <c r="Y4" s="1386"/>
      <c r="Z4" s="1386"/>
      <c r="AA4" s="1386"/>
      <c r="AB4" s="1386"/>
      <c r="AC4" s="1386"/>
      <c r="AD4" s="1386"/>
      <c r="AE4" s="1386"/>
      <c r="AF4" s="1386"/>
      <c r="AG4" s="1386"/>
      <c r="AH4" s="1386"/>
      <c r="AI4" s="1386"/>
      <c r="AJ4" s="1386"/>
      <c r="AK4" s="1386"/>
      <c r="AL4" s="1386"/>
      <c r="AM4" s="1386"/>
      <c r="AN4" s="1386"/>
      <c r="AO4" s="1386"/>
      <c r="AP4" s="1386"/>
      <c r="AQ4" s="1386"/>
      <c r="AR4" s="1386"/>
      <c r="AS4" s="1386"/>
      <c r="AT4" s="1386"/>
      <c r="AU4" s="1386"/>
      <c r="AV4" s="1386"/>
      <c r="AW4" s="1386"/>
      <c r="AX4" s="1386"/>
      <c r="AY4" s="1386"/>
      <c r="AZ4" s="1386"/>
      <c r="BA4" s="1386"/>
      <c r="BB4" s="1386"/>
      <c r="BC4" s="1386"/>
      <c r="BD4" s="1386"/>
      <c r="BE4" s="1386"/>
      <c r="BF4" s="1386"/>
      <c r="BG4" s="1386"/>
      <c r="BH4" s="1387"/>
    </row>
    <row r="5" spans="1:60" x14ac:dyDescent="0.2">
      <c r="A5" s="96"/>
      <c r="B5" s="45"/>
      <c r="C5" s="45"/>
      <c r="D5" s="45"/>
      <c r="E5" s="45"/>
      <c r="F5" s="45"/>
      <c r="G5" s="45"/>
      <c r="H5" s="45"/>
      <c r="I5" s="45"/>
      <c r="J5" s="45"/>
      <c r="K5" s="48"/>
      <c r="L5" s="48"/>
      <c r="M5" s="45"/>
      <c r="N5" s="45"/>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208"/>
    </row>
    <row r="6" spans="1:60" ht="31" customHeight="1" thickBot="1" x14ac:dyDescent="0.25">
      <c r="A6" s="96"/>
      <c r="B6" s="1391" t="s">
        <v>604</v>
      </c>
      <c r="C6" s="1391"/>
      <c r="D6" s="1391"/>
      <c r="E6" s="1391"/>
      <c r="F6" s="1391"/>
      <c r="G6" s="1391"/>
      <c r="H6" s="1391"/>
      <c r="I6" s="1391"/>
      <c r="J6" s="1391"/>
      <c r="K6" s="1391"/>
      <c r="L6" s="1391"/>
      <c r="M6" s="1391"/>
      <c r="N6" s="1391"/>
      <c r="O6" s="1391"/>
      <c r="P6" s="1391"/>
      <c r="Q6" s="1391"/>
      <c r="R6" s="1391"/>
      <c r="S6" s="1391"/>
      <c r="T6" s="1391"/>
      <c r="U6" s="1391"/>
      <c r="V6" s="1391"/>
      <c r="W6" s="1391"/>
      <c r="X6" s="1391"/>
      <c r="Y6" s="1391"/>
      <c r="Z6" s="1391"/>
      <c r="AA6" s="1391"/>
      <c r="AB6" s="1391"/>
      <c r="AC6" s="1391"/>
      <c r="AD6" s="1391"/>
      <c r="AE6" s="1391"/>
      <c r="AF6" s="1391"/>
      <c r="AG6" s="1391"/>
      <c r="AH6" s="1391"/>
      <c r="AI6" s="1391"/>
      <c r="AJ6" s="1391"/>
      <c r="AK6" s="1391"/>
      <c r="AL6" s="1391"/>
      <c r="AM6" s="1391"/>
      <c r="AN6" s="1391"/>
      <c r="AO6" s="1391"/>
      <c r="AP6" s="1391"/>
      <c r="AQ6" s="1391"/>
      <c r="AR6" s="1391"/>
      <c r="AS6" s="1391"/>
      <c r="AT6" s="1391"/>
      <c r="AU6" s="1391"/>
      <c r="AV6" s="1391"/>
      <c r="AW6" s="1391"/>
      <c r="AX6" s="1391"/>
      <c r="AY6" s="1391"/>
      <c r="AZ6" s="1391"/>
      <c r="BA6" s="1391"/>
      <c r="BB6" s="1391"/>
      <c r="BC6" s="1391"/>
      <c r="BD6" s="1391"/>
      <c r="BE6" s="1391"/>
      <c r="BF6" s="1391"/>
      <c r="BG6" s="1391"/>
      <c r="BH6" s="1392"/>
    </row>
    <row r="7" spans="1:60" ht="20" customHeight="1" x14ac:dyDescent="0.2">
      <c r="A7" s="469"/>
      <c r="B7" s="1388" t="s">
        <v>1058</v>
      </c>
      <c r="C7" s="1389"/>
      <c r="D7" s="1389"/>
      <c r="E7" s="1389"/>
      <c r="F7" s="1389"/>
      <c r="G7" s="1389"/>
      <c r="H7" s="1389"/>
      <c r="I7" s="1389"/>
      <c r="J7" s="1389"/>
      <c r="K7" s="1389"/>
      <c r="L7" s="1389"/>
      <c r="M7" s="1389"/>
      <c r="N7" s="1389"/>
      <c r="O7" s="1389"/>
      <c r="P7" s="1389"/>
      <c r="Q7" s="1389"/>
      <c r="R7" s="1389"/>
      <c r="S7" s="1389"/>
      <c r="T7" s="1389"/>
      <c r="U7" s="1389"/>
      <c r="V7" s="1389"/>
      <c r="W7" s="1389"/>
      <c r="X7" s="1389"/>
      <c r="Y7" s="1389"/>
      <c r="Z7" s="1389"/>
      <c r="AA7" s="1389"/>
      <c r="AB7" s="1389"/>
      <c r="AC7" s="1389"/>
      <c r="AD7" s="1389"/>
      <c r="AE7" s="1389"/>
      <c r="AF7" s="1389"/>
      <c r="AG7" s="1389"/>
      <c r="AH7" s="1389"/>
      <c r="AI7" s="1389"/>
      <c r="AJ7" s="1389"/>
      <c r="AK7" s="1389"/>
      <c r="AL7" s="1389"/>
      <c r="AM7" s="1389"/>
      <c r="AN7" s="1389"/>
      <c r="AO7" s="1389"/>
      <c r="AP7" s="1389"/>
      <c r="AQ7" s="1389"/>
      <c r="AR7" s="1389"/>
      <c r="AS7" s="1389"/>
      <c r="AT7" s="1389"/>
      <c r="AU7" s="1389"/>
      <c r="AV7" s="1389"/>
      <c r="AW7" s="1389"/>
      <c r="AX7" s="1389"/>
      <c r="AY7" s="1389"/>
      <c r="AZ7" s="1389"/>
      <c r="BA7" s="1389"/>
      <c r="BB7" s="1389"/>
      <c r="BC7" s="1389"/>
      <c r="BD7" s="1389"/>
      <c r="BE7" s="1389"/>
      <c r="BF7" s="1389"/>
      <c r="BG7" s="1389"/>
      <c r="BH7" s="1390"/>
    </row>
    <row r="8" spans="1:60" s="87" customFormat="1" ht="31" customHeight="1" x14ac:dyDescent="0.2">
      <c r="A8" s="470"/>
      <c r="B8" s="352">
        <v>1962</v>
      </c>
      <c r="C8" s="352">
        <v>1963</v>
      </c>
      <c r="D8" s="352">
        <v>1964</v>
      </c>
      <c r="E8" s="352">
        <v>1965</v>
      </c>
      <c r="F8" s="352">
        <v>1966</v>
      </c>
      <c r="G8" s="94">
        <v>1967</v>
      </c>
      <c r="H8" s="352">
        <v>1968</v>
      </c>
      <c r="I8" s="365">
        <v>1969</v>
      </c>
      <c r="J8" s="352">
        <v>1970</v>
      </c>
      <c r="K8" s="94">
        <v>1971</v>
      </c>
      <c r="L8" s="352">
        <v>1972</v>
      </c>
      <c r="M8" s="94">
        <v>1973</v>
      </c>
      <c r="N8" s="352">
        <v>1974</v>
      </c>
      <c r="O8" s="94">
        <v>1975</v>
      </c>
      <c r="P8" s="352">
        <v>1976</v>
      </c>
      <c r="Q8" s="94">
        <v>1977</v>
      </c>
      <c r="R8" s="352">
        <v>1978</v>
      </c>
      <c r="S8" s="365">
        <v>1979</v>
      </c>
      <c r="T8" s="352">
        <v>1980</v>
      </c>
      <c r="U8" s="94">
        <v>1981</v>
      </c>
      <c r="V8" s="352">
        <v>1982</v>
      </c>
      <c r="W8" s="94">
        <v>1983</v>
      </c>
      <c r="X8" s="352">
        <v>1984</v>
      </c>
      <c r="Y8" s="94">
        <v>1985</v>
      </c>
      <c r="Z8" s="352">
        <v>1986</v>
      </c>
      <c r="AA8" s="94">
        <v>1987</v>
      </c>
      <c r="AB8" s="352">
        <v>1988</v>
      </c>
      <c r="AC8" s="365">
        <v>1989</v>
      </c>
      <c r="AD8" s="352">
        <v>1990</v>
      </c>
      <c r="AE8" s="94">
        <v>1991</v>
      </c>
      <c r="AF8" s="352">
        <v>1992</v>
      </c>
      <c r="AG8" s="94">
        <v>1993</v>
      </c>
      <c r="AH8" s="352">
        <v>1994</v>
      </c>
      <c r="AI8" s="94">
        <v>1995</v>
      </c>
      <c r="AJ8" s="352">
        <v>1996</v>
      </c>
      <c r="AK8" s="94">
        <v>1997</v>
      </c>
      <c r="AL8" s="352">
        <v>1998</v>
      </c>
      <c r="AM8" s="365">
        <v>1999</v>
      </c>
      <c r="AN8" s="352">
        <v>2000</v>
      </c>
      <c r="AO8" s="94">
        <v>2001</v>
      </c>
      <c r="AP8" s="352">
        <v>2002</v>
      </c>
      <c r="AQ8" s="94">
        <v>2003</v>
      </c>
      <c r="AR8" s="352">
        <v>2004</v>
      </c>
      <c r="AS8" s="94">
        <v>2005</v>
      </c>
      <c r="AT8" s="352">
        <v>2006</v>
      </c>
      <c r="AU8" s="94">
        <v>2007</v>
      </c>
      <c r="AV8" s="352">
        <v>2008</v>
      </c>
      <c r="AW8" s="365">
        <v>2009</v>
      </c>
      <c r="AX8" s="352">
        <v>2010</v>
      </c>
      <c r="AY8" s="94">
        <v>2011</v>
      </c>
      <c r="AZ8" s="352">
        <v>2012</v>
      </c>
      <c r="BA8" s="94">
        <v>2013</v>
      </c>
      <c r="BB8" s="352">
        <v>2014</v>
      </c>
      <c r="BC8" s="94">
        <v>2015</v>
      </c>
      <c r="BD8" s="352">
        <v>2016</v>
      </c>
      <c r="BE8" s="94">
        <v>2017</v>
      </c>
      <c r="BF8" s="352">
        <v>2018</v>
      </c>
      <c r="BG8" s="94">
        <v>2019</v>
      </c>
      <c r="BH8" s="359">
        <v>2020</v>
      </c>
    </row>
    <row r="9" spans="1:60" s="87" customFormat="1" ht="15" customHeight="1" x14ac:dyDescent="0.2">
      <c r="A9" s="471">
        <v>0</v>
      </c>
      <c r="B9" s="358">
        <v>-7758.6135693215347</v>
      </c>
      <c r="C9" s="358">
        <f>(B9+D9)/2</f>
        <v>-9666.8597918876694</v>
      </c>
      <c r="D9" s="358">
        <v>-11575.106014453802</v>
      </c>
      <c r="E9" s="358">
        <f>(D9+F9)/2</f>
        <v>-11672.956971683496</v>
      </c>
      <c r="F9" s="358">
        <v>-11770.807928913191</v>
      </c>
      <c r="G9" s="358">
        <v>-13370.409339899297</v>
      </c>
      <c r="H9" s="376">
        <v>-12381.900498567942</v>
      </c>
      <c r="I9" s="366">
        <v>-12113.93701663044</v>
      </c>
      <c r="J9" s="358">
        <v>-14378.540846692906</v>
      </c>
      <c r="K9" s="358">
        <v>-15264.740862573099</v>
      </c>
      <c r="L9" s="358">
        <v>-14295.179612925824</v>
      </c>
      <c r="M9" s="358">
        <v>-16671.831935564231</v>
      </c>
      <c r="N9" s="358">
        <v>-22158.956893916235</v>
      </c>
      <c r="O9" s="378">
        <v>-24476.366877192984</v>
      </c>
      <c r="P9" s="378">
        <v>-24683.060154378491</v>
      </c>
      <c r="Q9" s="378">
        <v>-23569.797521568627</v>
      </c>
      <c r="R9" s="378">
        <v>-21724.899521531101</v>
      </c>
      <c r="S9" s="379">
        <v>-23489.421633793645</v>
      </c>
      <c r="T9" s="378">
        <v>-29244.337318190876</v>
      </c>
      <c r="U9" s="378">
        <v>-37739.659899863451</v>
      </c>
      <c r="V9" s="378">
        <v>-44647.909989070096</v>
      </c>
      <c r="W9" s="378">
        <v>-47922.908090575031</v>
      </c>
      <c r="X9" s="378">
        <v>-55620.36380880871</v>
      </c>
      <c r="Y9" s="378">
        <v>-59517.180658467652</v>
      </c>
      <c r="Z9" s="378">
        <v>-59674.267001010507</v>
      </c>
      <c r="AA9" s="378">
        <v>-65329.772559030003</v>
      </c>
      <c r="AB9" s="378">
        <v>-64002.136467607415</v>
      </c>
      <c r="AC9" s="379">
        <v>-62587.439845940738</v>
      </c>
      <c r="AD9" s="378">
        <v>-63811.598513011151</v>
      </c>
      <c r="AE9" s="378">
        <v>-68453.051721437296</v>
      </c>
      <c r="AF9" s="378">
        <v>-63126.514379923072</v>
      </c>
      <c r="AG9" s="378">
        <v>-59939.612864800474</v>
      </c>
      <c r="AH9" s="378">
        <v>-59539.906399347245</v>
      </c>
      <c r="AI9" s="378">
        <v>-59308.682776437672</v>
      </c>
      <c r="AJ9" s="378">
        <v>-57045.903968231774</v>
      </c>
      <c r="AK9" s="378">
        <v>-54675.683109118079</v>
      </c>
      <c r="AL9" s="378">
        <v>-53184.221768026095</v>
      </c>
      <c r="AM9" s="379">
        <v>-53400.647018067466</v>
      </c>
      <c r="AN9" s="378">
        <v>-53685.060097906469</v>
      </c>
      <c r="AO9" s="378">
        <v>-64084.589140984273</v>
      </c>
      <c r="AP9" s="378">
        <v>-71216.859731895456</v>
      </c>
      <c r="AQ9" s="378">
        <v>-66438.279946229988</v>
      </c>
      <c r="AR9" s="378">
        <v>-69691.992815938152</v>
      </c>
      <c r="AS9" s="378">
        <v>-109514.33572121827</v>
      </c>
      <c r="AT9" s="378">
        <v>-64928.494221663706</v>
      </c>
      <c r="AU9" s="378">
        <v>-80182.470299352848</v>
      </c>
      <c r="AV9" s="378">
        <v>-106441.68612513909</v>
      </c>
      <c r="AW9" s="379">
        <v>-114661.66445281103</v>
      </c>
      <c r="AX9" s="378">
        <v>-123857.25142553348</v>
      </c>
      <c r="AY9" s="378">
        <v>-122075.50808903034</v>
      </c>
      <c r="AZ9" s="378">
        <v>-118645.58439999999</v>
      </c>
      <c r="BA9" s="378">
        <v>-130566.61075775421</v>
      </c>
      <c r="BB9" s="378">
        <v>-126853.84932299504</v>
      </c>
      <c r="BC9" s="378">
        <v>-132118.0795049798</v>
      </c>
      <c r="BD9" s="378">
        <v>-126443.11689977458</v>
      </c>
      <c r="BE9" s="378">
        <v>-149263.69671683767</v>
      </c>
      <c r="BF9" s="378">
        <v>-134083</v>
      </c>
      <c r="BG9" s="378">
        <v>-136259.97375514256</v>
      </c>
      <c r="BH9" s="380"/>
    </row>
    <row r="10" spans="1:60" s="87" customFormat="1" ht="15" customHeight="1" x14ac:dyDescent="0.2">
      <c r="A10" s="472">
        <v>1</v>
      </c>
      <c r="B10" s="317">
        <v>0</v>
      </c>
      <c r="C10" s="317">
        <f t="shared" ref="C10:C73" si="0">(B10+D10)/2</f>
        <v>0</v>
      </c>
      <c r="D10" s="377">
        <v>0</v>
      </c>
      <c r="E10" s="377">
        <f t="shared" ref="E10:E73" si="1">(D10+F10)/2</f>
        <v>0</v>
      </c>
      <c r="F10" s="317">
        <v>0</v>
      </c>
      <c r="G10" s="317">
        <v>0</v>
      </c>
      <c r="H10" s="377">
        <v>0</v>
      </c>
      <c r="I10" s="367">
        <v>0</v>
      </c>
      <c r="J10" s="317">
        <v>0</v>
      </c>
      <c r="K10" s="317">
        <v>0</v>
      </c>
      <c r="L10" s="317">
        <v>0</v>
      </c>
      <c r="M10" s="317">
        <v>0</v>
      </c>
      <c r="N10" s="317">
        <v>0</v>
      </c>
      <c r="O10" s="353">
        <v>0</v>
      </c>
      <c r="P10" s="353">
        <v>0</v>
      </c>
      <c r="Q10" s="353">
        <v>0</v>
      </c>
      <c r="R10" s="353">
        <v>0</v>
      </c>
      <c r="S10" s="381">
        <v>0</v>
      </c>
      <c r="T10" s="353">
        <v>0</v>
      </c>
      <c r="U10" s="353">
        <v>0</v>
      </c>
      <c r="V10" s="353">
        <v>0</v>
      </c>
      <c r="W10" s="353">
        <v>0</v>
      </c>
      <c r="X10" s="353">
        <v>0</v>
      </c>
      <c r="Y10" s="353">
        <v>0</v>
      </c>
      <c r="Z10" s="353">
        <v>0</v>
      </c>
      <c r="AA10" s="353">
        <v>0</v>
      </c>
      <c r="AB10" s="353">
        <v>0</v>
      </c>
      <c r="AC10" s="381">
        <v>0</v>
      </c>
      <c r="AD10" s="353">
        <v>0</v>
      </c>
      <c r="AE10" s="353">
        <v>0</v>
      </c>
      <c r="AF10" s="353">
        <v>0</v>
      </c>
      <c r="AG10" s="353">
        <v>0</v>
      </c>
      <c r="AH10" s="353">
        <v>0</v>
      </c>
      <c r="AI10" s="353">
        <v>0</v>
      </c>
      <c r="AJ10" s="353">
        <v>0</v>
      </c>
      <c r="AK10" s="353">
        <v>0</v>
      </c>
      <c r="AL10" s="353">
        <v>0</v>
      </c>
      <c r="AM10" s="381">
        <v>0</v>
      </c>
      <c r="AN10" s="353">
        <v>0</v>
      </c>
      <c r="AO10" s="353">
        <v>0</v>
      </c>
      <c r="AP10" s="353">
        <v>0</v>
      </c>
      <c r="AQ10" s="353">
        <v>0</v>
      </c>
      <c r="AR10" s="353">
        <v>0</v>
      </c>
      <c r="AS10" s="353">
        <v>0</v>
      </c>
      <c r="AT10" s="353">
        <v>0</v>
      </c>
      <c r="AU10" s="353">
        <v>0</v>
      </c>
      <c r="AV10" s="353">
        <v>0</v>
      </c>
      <c r="AW10" s="381">
        <v>-93.696010829561317</v>
      </c>
      <c r="AX10" s="353">
        <v>-25.397616987563723</v>
      </c>
      <c r="AY10" s="353">
        <v>-4.5185955892853498</v>
      </c>
      <c r="AZ10" s="353">
        <v>0</v>
      </c>
      <c r="BA10" s="353">
        <v>-64.133254809579896</v>
      </c>
      <c r="BB10" s="353">
        <v>-10.680091038845813</v>
      </c>
      <c r="BC10" s="353">
        <v>-16.919912531153614</v>
      </c>
      <c r="BD10" s="353">
        <v>-18.800086767077552</v>
      </c>
      <c r="BE10" s="353">
        <v>0</v>
      </c>
      <c r="BF10" s="353">
        <v>0</v>
      </c>
      <c r="BG10" s="353">
        <v>0</v>
      </c>
      <c r="BH10" s="382"/>
    </row>
    <row r="11" spans="1:60" s="87" customFormat="1" ht="15" customHeight="1" x14ac:dyDescent="0.2">
      <c r="A11" s="472">
        <v>2</v>
      </c>
      <c r="B11" s="317">
        <v>0</v>
      </c>
      <c r="C11" s="317">
        <f t="shared" si="0"/>
        <v>0</v>
      </c>
      <c r="D11" s="377">
        <v>0</v>
      </c>
      <c r="E11" s="377">
        <f t="shared" si="1"/>
        <v>0</v>
      </c>
      <c r="F11" s="317">
        <v>0</v>
      </c>
      <c r="G11" s="317">
        <v>0</v>
      </c>
      <c r="H11" s="377">
        <v>0</v>
      </c>
      <c r="I11" s="367">
        <v>0</v>
      </c>
      <c r="J11" s="317">
        <v>0</v>
      </c>
      <c r="K11" s="317">
        <v>0</v>
      </c>
      <c r="L11" s="317">
        <v>0</v>
      </c>
      <c r="M11" s="317">
        <v>0</v>
      </c>
      <c r="N11" s="317">
        <v>0</v>
      </c>
      <c r="O11" s="353">
        <v>0</v>
      </c>
      <c r="P11" s="353">
        <v>0</v>
      </c>
      <c r="Q11" s="353">
        <v>0</v>
      </c>
      <c r="R11" s="353">
        <v>0</v>
      </c>
      <c r="S11" s="381">
        <v>0</v>
      </c>
      <c r="T11" s="353">
        <v>0</v>
      </c>
      <c r="U11" s="353">
        <v>0</v>
      </c>
      <c r="V11" s="353">
        <v>0</v>
      </c>
      <c r="W11" s="353">
        <v>0</v>
      </c>
      <c r="X11" s="353">
        <v>0</v>
      </c>
      <c r="Y11" s="353">
        <v>0</v>
      </c>
      <c r="Z11" s="353">
        <v>0</v>
      </c>
      <c r="AA11" s="353">
        <v>0</v>
      </c>
      <c r="AB11" s="353">
        <v>0</v>
      </c>
      <c r="AC11" s="381">
        <v>0</v>
      </c>
      <c r="AD11" s="353">
        <v>0</v>
      </c>
      <c r="AE11" s="353">
        <v>0</v>
      </c>
      <c r="AF11" s="353">
        <v>0</v>
      </c>
      <c r="AG11" s="353">
        <v>0</v>
      </c>
      <c r="AH11" s="353">
        <v>0</v>
      </c>
      <c r="AI11" s="353">
        <v>0</v>
      </c>
      <c r="AJ11" s="353">
        <v>0</v>
      </c>
      <c r="AK11" s="353">
        <v>0</v>
      </c>
      <c r="AL11" s="353">
        <v>0</v>
      </c>
      <c r="AM11" s="381">
        <v>0</v>
      </c>
      <c r="AN11" s="353">
        <v>0</v>
      </c>
      <c r="AO11" s="353">
        <v>0</v>
      </c>
      <c r="AP11" s="353">
        <v>0</v>
      </c>
      <c r="AQ11" s="353">
        <v>0</v>
      </c>
      <c r="AR11" s="353">
        <v>0</v>
      </c>
      <c r="AS11" s="353">
        <v>0</v>
      </c>
      <c r="AT11" s="353">
        <v>0</v>
      </c>
      <c r="AU11" s="353">
        <v>0</v>
      </c>
      <c r="AV11" s="353">
        <v>0</v>
      </c>
      <c r="AW11" s="381">
        <v>0</v>
      </c>
      <c r="AX11" s="353">
        <v>0</v>
      </c>
      <c r="AY11" s="353">
        <v>0</v>
      </c>
      <c r="AZ11" s="353">
        <v>0</v>
      </c>
      <c r="BA11" s="353">
        <v>0</v>
      </c>
      <c r="BB11" s="353">
        <v>0</v>
      </c>
      <c r="BC11" s="353">
        <v>0</v>
      </c>
      <c r="BD11" s="353">
        <v>0</v>
      </c>
      <c r="BE11" s="353">
        <v>0</v>
      </c>
      <c r="BF11" s="353">
        <v>0</v>
      </c>
      <c r="BG11" s="353">
        <v>0</v>
      </c>
      <c r="BH11" s="382"/>
    </row>
    <row r="12" spans="1:60" s="87" customFormat="1" ht="15" customHeight="1" x14ac:dyDescent="0.2">
      <c r="A12" s="472">
        <v>3</v>
      </c>
      <c r="B12" s="317">
        <v>0</v>
      </c>
      <c r="C12" s="317">
        <f t="shared" si="0"/>
        <v>0</v>
      </c>
      <c r="D12" s="377">
        <v>0</v>
      </c>
      <c r="E12" s="377">
        <f t="shared" si="1"/>
        <v>0</v>
      </c>
      <c r="F12" s="317">
        <v>0</v>
      </c>
      <c r="G12" s="317">
        <v>0</v>
      </c>
      <c r="H12" s="377">
        <v>0</v>
      </c>
      <c r="I12" s="367">
        <v>0</v>
      </c>
      <c r="J12" s="317">
        <v>0</v>
      </c>
      <c r="K12" s="317">
        <v>0</v>
      </c>
      <c r="L12" s="317">
        <v>0</v>
      </c>
      <c r="M12" s="317">
        <v>0</v>
      </c>
      <c r="N12" s="317">
        <v>0</v>
      </c>
      <c r="O12" s="353">
        <v>0</v>
      </c>
      <c r="P12" s="353">
        <v>0</v>
      </c>
      <c r="Q12" s="353">
        <v>0</v>
      </c>
      <c r="R12" s="353">
        <v>0</v>
      </c>
      <c r="S12" s="381">
        <v>0</v>
      </c>
      <c r="T12" s="353">
        <v>0</v>
      </c>
      <c r="U12" s="353">
        <v>0</v>
      </c>
      <c r="V12" s="353">
        <v>0</v>
      </c>
      <c r="W12" s="353">
        <v>0</v>
      </c>
      <c r="X12" s="353">
        <v>0</v>
      </c>
      <c r="Y12" s="353">
        <v>0</v>
      </c>
      <c r="Z12" s="353">
        <v>0</v>
      </c>
      <c r="AA12" s="353">
        <v>0</v>
      </c>
      <c r="AB12" s="353">
        <v>0</v>
      </c>
      <c r="AC12" s="381">
        <v>0</v>
      </c>
      <c r="AD12" s="353">
        <v>0</v>
      </c>
      <c r="AE12" s="353">
        <v>0</v>
      </c>
      <c r="AF12" s="353">
        <v>0</v>
      </c>
      <c r="AG12" s="353">
        <v>0</v>
      </c>
      <c r="AH12" s="353">
        <v>0</v>
      </c>
      <c r="AI12" s="353">
        <v>0</v>
      </c>
      <c r="AJ12" s="353">
        <v>0</v>
      </c>
      <c r="AK12" s="353">
        <v>0</v>
      </c>
      <c r="AL12" s="353">
        <v>0</v>
      </c>
      <c r="AM12" s="381">
        <v>0</v>
      </c>
      <c r="AN12" s="353">
        <v>0</v>
      </c>
      <c r="AO12" s="353">
        <v>0</v>
      </c>
      <c r="AP12" s="353">
        <v>0</v>
      </c>
      <c r="AQ12" s="353">
        <v>0</v>
      </c>
      <c r="AR12" s="353">
        <v>0</v>
      </c>
      <c r="AS12" s="353">
        <v>0</v>
      </c>
      <c r="AT12" s="353">
        <v>0</v>
      </c>
      <c r="AU12" s="353">
        <v>0</v>
      </c>
      <c r="AV12" s="353">
        <v>0</v>
      </c>
      <c r="AW12" s="381">
        <v>0</v>
      </c>
      <c r="AX12" s="353">
        <v>0</v>
      </c>
      <c r="AY12" s="353">
        <v>0</v>
      </c>
      <c r="AZ12" s="353">
        <v>0</v>
      </c>
      <c r="BA12" s="353">
        <v>0</v>
      </c>
      <c r="BB12" s="353">
        <v>0</v>
      </c>
      <c r="BC12" s="353">
        <v>0</v>
      </c>
      <c r="BD12" s="353">
        <v>0</v>
      </c>
      <c r="BE12" s="353">
        <v>0</v>
      </c>
      <c r="BF12" s="353">
        <v>0</v>
      </c>
      <c r="BG12" s="353">
        <v>0</v>
      </c>
      <c r="BH12" s="382"/>
    </row>
    <row r="13" spans="1:60" s="87" customFormat="1" ht="15" customHeight="1" x14ac:dyDescent="0.2">
      <c r="A13" s="472">
        <v>4</v>
      </c>
      <c r="B13" s="317">
        <v>0</v>
      </c>
      <c r="C13" s="317">
        <f t="shared" si="0"/>
        <v>0</v>
      </c>
      <c r="D13" s="317">
        <v>0</v>
      </c>
      <c r="E13" s="317">
        <f t="shared" si="1"/>
        <v>0</v>
      </c>
      <c r="F13" s="317">
        <v>0</v>
      </c>
      <c r="G13" s="317">
        <v>0</v>
      </c>
      <c r="H13" s="317">
        <v>0</v>
      </c>
      <c r="I13" s="367">
        <v>0</v>
      </c>
      <c r="J13" s="317">
        <v>0</v>
      </c>
      <c r="K13" s="317">
        <v>0</v>
      </c>
      <c r="L13" s="317">
        <v>0</v>
      </c>
      <c r="M13" s="317">
        <v>0</v>
      </c>
      <c r="N13" s="317">
        <v>0</v>
      </c>
      <c r="O13" s="353">
        <v>0</v>
      </c>
      <c r="P13" s="353">
        <v>0</v>
      </c>
      <c r="Q13" s="353">
        <v>0</v>
      </c>
      <c r="R13" s="353">
        <v>0</v>
      </c>
      <c r="S13" s="381">
        <v>0</v>
      </c>
      <c r="T13" s="353">
        <v>0</v>
      </c>
      <c r="U13" s="353">
        <v>0</v>
      </c>
      <c r="V13" s="353">
        <v>0</v>
      </c>
      <c r="W13" s="353">
        <v>0</v>
      </c>
      <c r="X13" s="353">
        <v>0</v>
      </c>
      <c r="Y13" s="353">
        <v>0</v>
      </c>
      <c r="Z13" s="353">
        <v>0</v>
      </c>
      <c r="AA13" s="353">
        <v>0</v>
      </c>
      <c r="AB13" s="353">
        <v>0</v>
      </c>
      <c r="AC13" s="381">
        <v>0</v>
      </c>
      <c r="AD13" s="353">
        <v>0</v>
      </c>
      <c r="AE13" s="353">
        <v>0</v>
      </c>
      <c r="AF13" s="353">
        <v>0</v>
      </c>
      <c r="AG13" s="353">
        <v>0</v>
      </c>
      <c r="AH13" s="353">
        <v>0</v>
      </c>
      <c r="AI13" s="353">
        <v>0</v>
      </c>
      <c r="AJ13" s="353">
        <v>0</v>
      </c>
      <c r="AK13" s="353">
        <v>0</v>
      </c>
      <c r="AL13" s="353">
        <v>0</v>
      </c>
      <c r="AM13" s="381">
        <v>0</v>
      </c>
      <c r="AN13" s="353">
        <v>0</v>
      </c>
      <c r="AO13" s="353">
        <v>0</v>
      </c>
      <c r="AP13" s="353">
        <v>0</v>
      </c>
      <c r="AQ13" s="353">
        <v>0</v>
      </c>
      <c r="AR13" s="353">
        <v>0</v>
      </c>
      <c r="AS13" s="353">
        <v>0</v>
      </c>
      <c r="AT13" s="353">
        <v>0</v>
      </c>
      <c r="AU13" s="353">
        <v>0</v>
      </c>
      <c r="AV13" s="353">
        <v>0</v>
      </c>
      <c r="AW13" s="381">
        <v>0</v>
      </c>
      <c r="AX13" s="353">
        <v>0</v>
      </c>
      <c r="AY13" s="353">
        <v>0</v>
      </c>
      <c r="AZ13" s="353">
        <v>0</v>
      </c>
      <c r="BA13" s="353">
        <v>0</v>
      </c>
      <c r="BB13" s="353">
        <v>0</v>
      </c>
      <c r="BC13" s="353">
        <v>0</v>
      </c>
      <c r="BD13" s="353">
        <v>0</v>
      </c>
      <c r="BE13" s="353">
        <v>0</v>
      </c>
      <c r="BF13" s="353">
        <v>0</v>
      </c>
      <c r="BG13" s="353">
        <v>0</v>
      </c>
      <c r="BH13" s="382"/>
    </row>
    <row r="14" spans="1:60" s="87" customFormat="1" ht="15" customHeight="1" x14ac:dyDescent="0.2">
      <c r="A14" s="472">
        <v>5</v>
      </c>
      <c r="B14" s="317">
        <v>0</v>
      </c>
      <c r="C14" s="317">
        <f t="shared" si="0"/>
        <v>0</v>
      </c>
      <c r="D14" s="353">
        <v>0</v>
      </c>
      <c r="E14" s="353">
        <f t="shared" si="1"/>
        <v>0</v>
      </c>
      <c r="F14" s="353">
        <v>0</v>
      </c>
      <c r="G14" s="317">
        <v>0</v>
      </c>
      <c r="H14" s="353">
        <v>0</v>
      </c>
      <c r="I14" s="367">
        <v>0</v>
      </c>
      <c r="J14" s="317">
        <v>0</v>
      </c>
      <c r="K14" s="317">
        <v>0</v>
      </c>
      <c r="L14" s="317">
        <v>0</v>
      </c>
      <c r="M14" s="317">
        <v>0</v>
      </c>
      <c r="N14" s="317">
        <v>0</v>
      </c>
      <c r="O14" s="353">
        <v>0</v>
      </c>
      <c r="P14" s="353">
        <v>0</v>
      </c>
      <c r="Q14" s="353">
        <v>0</v>
      </c>
      <c r="R14" s="353">
        <v>0</v>
      </c>
      <c r="S14" s="381">
        <v>0</v>
      </c>
      <c r="T14" s="353">
        <v>0</v>
      </c>
      <c r="U14" s="353">
        <v>0</v>
      </c>
      <c r="V14" s="353">
        <v>0</v>
      </c>
      <c r="W14" s="353">
        <v>0</v>
      </c>
      <c r="X14" s="353">
        <v>0</v>
      </c>
      <c r="Y14" s="353">
        <v>0</v>
      </c>
      <c r="Z14" s="353">
        <v>0</v>
      </c>
      <c r="AA14" s="353">
        <v>0</v>
      </c>
      <c r="AB14" s="353">
        <v>0</v>
      </c>
      <c r="AC14" s="381">
        <v>0</v>
      </c>
      <c r="AD14" s="353">
        <v>0</v>
      </c>
      <c r="AE14" s="353">
        <v>0</v>
      </c>
      <c r="AF14" s="353">
        <v>0</v>
      </c>
      <c r="AG14" s="353">
        <v>0</v>
      </c>
      <c r="AH14" s="353">
        <v>0</v>
      </c>
      <c r="AI14" s="353">
        <v>0</v>
      </c>
      <c r="AJ14" s="353">
        <v>0</v>
      </c>
      <c r="AK14" s="353">
        <v>0</v>
      </c>
      <c r="AL14" s="353">
        <v>0</v>
      </c>
      <c r="AM14" s="381">
        <v>0</v>
      </c>
      <c r="AN14" s="353">
        <v>0</v>
      </c>
      <c r="AO14" s="353">
        <v>0</v>
      </c>
      <c r="AP14" s="353">
        <v>0</v>
      </c>
      <c r="AQ14" s="353">
        <v>0</v>
      </c>
      <c r="AR14" s="353">
        <v>0</v>
      </c>
      <c r="AS14" s="353">
        <v>0</v>
      </c>
      <c r="AT14" s="353">
        <v>0</v>
      </c>
      <c r="AU14" s="353">
        <v>0</v>
      </c>
      <c r="AV14" s="353">
        <v>0</v>
      </c>
      <c r="AW14" s="381">
        <v>0</v>
      </c>
      <c r="AX14" s="353">
        <v>0</v>
      </c>
      <c r="AY14" s="353">
        <v>0</v>
      </c>
      <c r="AZ14" s="353">
        <v>0</v>
      </c>
      <c r="BA14" s="353">
        <v>0</v>
      </c>
      <c r="BB14" s="353">
        <v>0</v>
      </c>
      <c r="BC14" s="353">
        <v>0</v>
      </c>
      <c r="BD14" s="353">
        <v>0</v>
      </c>
      <c r="BE14" s="353">
        <v>0</v>
      </c>
      <c r="BF14" s="353">
        <v>0</v>
      </c>
      <c r="BG14" s="353">
        <v>0</v>
      </c>
      <c r="BH14" s="382"/>
    </row>
    <row r="15" spans="1:60" s="87" customFormat="1" ht="15" customHeight="1" x14ac:dyDescent="0.2">
      <c r="A15" s="472">
        <v>6</v>
      </c>
      <c r="B15" s="317">
        <v>0</v>
      </c>
      <c r="C15" s="317">
        <f t="shared" si="0"/>
        <v>0</v>
      </c>
      <c r="D15" s="353">
        <v>0</v>
      </c>
      <c r="E15" s="353">
        <f t="shared" si="1"/>
        <v>0</v>
      </c>
      <c r="F15" s="353">
        <v>0</v>
      </c>
      <c r="G15" s="317">
        <v>0</v>
      </c>
      <c r="H15" s="353">
        <v>0</v>
      </c>
      <c r="I15" s="367">
        <v>0</v>
      </c>
      <c r="J15" s="317">
        <v>0</v>
      </c>
      <c r="K15" s="317">
        <v>0</v>
      </c>
      <c r="L15" s="317">
        <v>0</v>
      </c>
      <c r="M15" s="317">
        <v>0</v>
      </c>
      <c r="N15" s="317">
        <v>0</v>
      </c>
      <c r="O15" s="353">
        <v>0</v>
      </c>
      <c r="P15" s="353">
        <v>0</v>
      </c>
      <c r="Q15" s="353">
        <v>0</v>
      </c>
      <c r="R15" s="353">
        <v>0</v>
      </c>
      <c r="S15" s="381">
        <v>0</v>
      </c>
      <c r="T15" s="353">
        <v>0</v>
      </c>
      <c r="U15" s="353">
        <v>0</v>
      </c>
      <c r="V15" s="353">
        <v>0</v>
      </c>
      <c r="W15" s="353">
        <v>0</v>
      </c>
      <c r="X15" s="353">
        <v>0</v>
      </c>
      <c r="Y15" s="353">
        <v>0</v>
      </c>
      <c r="Z15" s="353">
        <v>0</v>
      </c>
      <c r="AA15" s="353">
        <v>0</v>
      </c>
      <c r="AB15" s="353">
        <v>0</v>
      </c>
      <c r="AC15" s="381">
        <v>0</v>
      </c>
      <c r="AD15" s="353">
        <v>0</v>
      </c>
      <c r="AE15" s="353">
        <v>0</v>
      </c>
      <c r="AF15" s="353">
        <v>0</v>
      </c>
      <c r="AG15" s="353">
        <v>0</v>
      </c>
      <c r="AH15" s="353">
        <v>0</v>
      </c>
      <c r="AI15" s="353">
        <v>0</v>
      </c>
      <c r="AJ15" s="353">
        <v>0</v>
      </c>
      <c r="AK15" s="353">
        <v>0</v>
      </c>
      <c r="AL15" s="353">
        <v>0</v>
      </c>
      <c r="AM15" s="381">
        <v>0</v>
      </c>
      <c r="AN15" s="353">
        <v>0</v>
      </c>
      <c r="AO15" s="353">
        <v>0</v>
      </c>
      <c r="AP15" s="353">
        <v>0</v>
      </c>
      <c r="AQ15" s="353">
        <v>0</v>
      </c>
      <c r="AR15" s="353">
        <v>0</v>
      </c>
      <c r="AS15" s="353">
        <v>0</v>
      </c>
      <c r="AT15" s="353">
        <v>0</v>
      </c>
      <c r="AU15" s="353">
        <v>0</v>
      </c>
      <c r="AV15" s="353">
        <v>0</v>
      </c>
      <c r="AW15" s="381">
        <v>0</v>
      </c>
      <c r="AX15" s="353">
        <v>0</v>
      </c>
      <c r="AY15" s="353">
        <v>0</v>
      </c>
      <c r="AZ15" s="353">
        <v>0</v>
      </c>
      <c r="BA15" s="353">
        <v>0</v>
      </c>
      <c r="BB15" s="353">
        <v>0</v>
      </c>
      <c r="BC15" s="353">
        <v>0</v>
      </c>
      <c r="BD15" s="353">
        <v>0</v>
      </c>
      <c r="BE15" s="353">
        <v>0</v>
      </c>
      <c r="BF15" s="353">
        <v>0</v>
      </c>
      <c r="BG15" s="353">
        <v>0</v>
      </c>
      <c r="BH15" s="382"/>
    </row>
    <row r="16" spans="1:60" s="87" customFormat="1" ht="15" customHeight="1" x14ac:dyDescent="0.2">
      <c r="A16" s="472">
        <v>7</v>
      </c>
      <c r="B16" s="317">
        <v>0</v>
      </c>
      <c r="C16" s="317">
        <f t="shared" si="0"/>
        <v>0</v>
      </c>
      <c r="D16" s="353">
        <v>0</v>
      </c>
      <c r="E16" s="353">
        <f t="shared" si="1"/>
        <v>0</v>
      </c>
      <c r="F16" s="353">
        <v>0</v>
      </c>
      <c r="G16" s="317">
        <v>0</v>
      </c>
      <c r="H16" s="353">
        <v>5.8737668399278666</v>
      </c>
      <c r="I16" s="367">
        <v>22.391750492847393</v>
      </c>
      <c r="J16" s="317">
        <v>0</v>
      </c>
      <c r="K16" s="317">
        <v>0</v>
      </c>
      <c r="L16" s="317">
        <v>0</v>
      </c>
      <c r="M16" s="317">
        <v>0</v>
      </c>
      <c r="N16" s="317">
        <v>0</v>
      </c>
      <c r="O16" s="353">
        <v>0</v>
      </c>
      <c r="P16" s="353">
        <v>0</v>
      </c>
      <c r="Q16" s="353">
        <v>13.897286274509804</v>
      </c>
      <c r="R16" s="353">
        <v>22.755393782839697</v>
      </c>
      <c r="S16" s="381">
        <v>0</v>
      </c>
      <c r="T16" s="353">
        <v>0</v>
      </c>
      <c r="U16" s="353">
        <v>0</v>
      </c>
      <c r="V16" s="353">
        <v>0</v>
      </c>
      <c r="W16" s="353">
        <v>0</v>
      </c>
      <c r="X16" s="353">
        <v>0</v>
      </c>
      <c r="Y16" s="353">
        <v>0</v>
      </c>
      <c r="Z16" s="353">
        <v>0</v>
      </c>
      <c r="AA16" s="353">
        <v>0</v>
      </c>
      <c r="AB16" s="353">
        <v>0</v>
      </c>
      <c r="AC16" s="381">
        <v>7.4829555052535559</v>
      </c>
      <c r="AD16" s="353">
        <v>3.5955260466550869</v>
      </c>
      <c r="AE16" s="353">
        <v>0</v>
      </c>
      <c r="AF16" s="353">
        <v>0</v>
      </c>
      <c r="AG16" s="353">
        <v>0</v>
      </c>
      <c r="AH16" s="353">
        <v>0</v>
      </c>
      <c r="AI16" s="353">
        <v>0</v>
      </c>
      <c r="AJ16" s="353">
        <v>0</v>
      </c>
      <c r="AK16" s="353">
        <v>0</v>
      </c>
      <c r="AL16" s="353">
        <v>0</v>
      </c>
      <c r="AM16" s="381">
        <v>0</v>
      </c>
      <c r="AN16" s="353">
        <v>0</v>
      </c>
      <c r="AO16" s="353">
        <v>0</v>
      </c>
      <c r="AP16" s="353">
        <v>0</v>
      </c>
      <c r="AQ16" s="353">
        <v>0</v>
      </c>
      <c r="AR16" s="353">
        <v>0</v>
      </c>
      <c r="AS16" s="353">
        <v>0</v>
      </c>
      <c r="AT16" s="353">
        <v>0</v>
      </c>
      <c r="AU16" s="353">
        <v>0</v>
      </c>
      <c r="AV16" s="353">
        <v>0</v>
      </c>
      <c r="AW16" s="381">
        <v>0</v>
      </c>
      <c r="AX16" s="353">
        <v>0</v>
      </c>
      <c r="AY16" s="353">
        <v>0</v>
      </c>
      <c r="AZ16" s="353">
        <v>0</v>
      </c>
      <c r="BA16" s="353">
        <v>0</v>
      </c>
      <c r="BB16" s="353">
        <v>0</v>
      </c>
      <c r="BC16" s="353">
        <v>0</v>
      </c>
      <c r="BD16" s="353">
        <v>0</v>
      </c>
      <c r="BE16" s="353">
        <v>0</v>
      </c>
      <c r="BF16" s="353">
        <v>0</v>
      </c>
      <c r="BG16" s="353">
        <v>0</v>
      </c>
      <c r="BH16" s="382"/>
    </row>
    <row r="17" spans="1:60" s="87" customFormat="1" ht="15" customHeight="1" x14ac:dyDescent="0.2">
      <c r="A17" s="472">
        <v>8</v>
      </c>
      <c r="B17" s="317">
        <v>0</v>
      </c>
      <c r="C17" s="317">
        <f t="shared" si="0"/>
        <v>0</v>
      </c>
      <c r="D17" s="353">
        <v>0</v>
      </c>
      <c r="E17" s="353">
        <f t="shared" si="1"/>
        <v>0</v>
      </c>
      <c r="F17" s="353">
        <v>0</v>
      </c>
      <c r="G17" s="317">
        <v>533.10064737453661</v>
      </c>
      <c r="H17" s="353">
        <v>781.21098971040624</v>
      </c>
      <c r="I17" s="367">
        <v>985.2370216852853</v>
      </c>
      <c r="J17" s="317">
        <v>446.50551982336566</v>
      </c>
      <c r="K17" s="317">
        <v>45.536184210526315</v>
      </c>
      <c r="L17" s="317">
        <v>82.434889219721512</v>
      </c>
      <c r="M17" s="317">
        <v>55.174292119903683</v>
      </c>
      <c r="N17" s="317">
        <v>0</v>
      </c>
      <c r="O17" s="353">
        <v>427.43298245614034</v>
      </c>
      <c r="P17" s="353">
        <v>567.42667021559748</v>
      </c>
      <c r="Q17" s="353">
        <v>743.50481568627458</v>
      </c>
      <c r="R17" s="353">
        <v>819.19417618222906</v>
      </c>
      <c r="S17" s="381">
        <v>679.02395615724777</v>
      </c>
      <c r="T17" s="353">
        <v>253.74696154612474</v>
      </c>
      <c r="U17" s="353">
        <v>146.180063723259</v>
      </c>
      <c r="V17" s="353">
        <v>0</v>
      </c>
      <c r="W17" s="353">
        <v>0</v>
      </c>
      <c r="X17" s="353">
        <v>0</v>
      </c>
      <c r="Y17" s="353">
        <v>29.608433274768927</v>
      </c>
      <c r="Z17" s="353">
        <v>0</v>
      </c>
      <c r="AA17" s="353">
        <v>107.01854316710731</v>
      </c>
      <c r="AB17" s="353">
        <v>276.69437308653272</v>
      </c>
      <c r="AC17" s="381">
        <v>615.47309030710494</v>
      </c>
      <c r="AD17" s="353">
        <v>550.11548513822834</v>
      </c>
      <c r="AE17" s="353">
        <v>246.3213558472479</v>
      </c>
      <c r="AF17" s="353">
        <v>0</v>
      </c>
      <c r="AG17" s="353">
        <v>0</v>
      </c>
      <c r="AH17" s="353">
        <v>0</v>
      </c>
      <c r="AI17" s="353">
        <v>0</v>
      </c>
      <c r="AJ17" s="353">
        <v>0</v>
      </c>
      <c r="AK17" s="353">
        <v>0</v>
      </c>
      <c r="AL17" s="353">
        <v>0</v>
      </c>
      <c r="AM17" s="381">
        <v>0</v>
      </c>
      <c r="AN17" s="353">
        <v>0</v>
      </c>
      <c r="AO17" s="353">
        <v>0</v>
      </c>
      <c r="AP17" s="353">
        <v>0</v>
      </c>
      <c r="AQ17" s="353">
        <v>0</v>
      </c>
      <c r="AR17" s="353">
        <v>0</v>
      </c>
      <c r="AS17" s="353">
        <v>0</v>
      </c>
      <c r="AT17" s="353">
        <v>0</v>
      </c>
      <c r="AU17" s="353">
        <v>22.963145660311469</v>
      </c>
      <c r="AV17" s="353">
        <v>0</v>
      </c>
      <c r="AW17" s="381">
        <v>0</v>
      </c>
      <c r="AX17" s="353">
        <v>0</v>
      </c>
      <c r="AY17" s="353">
        <v>0</v>
      </c>
      <c r="AZ17" s="353">
        <v>0</v>
      </c>
      <c r="BA17" s="353">
        <v>0</v>
      </c>
      <c r="BB17" s="353">
        <v>0</v>
      </c>
      <c r="BC17" s="353">
        <v>0</v>
      </c>
      <c r="BD17" s="353">
        <v>0</v>
      </c>
      <c r="BE17" s="353">
        <v>0</v>
      </c>
      <c r="BF17" s="353">
        <v>0</v>
      </c>
      <c r="BG17" s="353">
        <v>0</v>
      </c>
      <c r="BH17" s="382"/>
    </row>
    <row r="18" spans="1:60" s="87" customFormat="1" ht="15" customHeight="1" x14ac:dyDescent="0.2">
      <c r="A18" s="473">
        <v>9</v>
      </c>
      <c r="B18" s="316">
        <v>47.640609636184863</v>
      </c>
      <c r="C18" s="316">
        <f t="shared" si="0"/>
        <v>80.04224831686804</v>
      </c>
      <c r="D18" s="354">
        <v>112.44388699755122</v>
      </c>
      <c r="E18" s="354">
        <f t="shared" si="1"/>
        <v>176.07475735158945</v>
      </c>
      <c r="F18" s="354">
        <v>239.70562770562771</v>
      </c>
      <c r="G18" s="316">
        <v>1648.3226913074752</v>
      </c>
      <c r="H18" s="354">
        <v>1791.4988861779993</v>
      </c>
      <c r="I18" s="368">
        <v>2283.958550270434</v>
      </c>
      <c r="J18" s="316">
        <v>1355.4631851780744</v>
      </c>
      <c r="K18" s="316">
        <v>753.87682748538009</v>
      </c>
      <c r="L18" s="316">
        <v>732.21578071634985</v>
      </c>
      <c r="M18" s="316">
        <v>781.63580503196886</v>
      </c>
      <c r="N18" s="316">
        <v>207.36991745643536</v>
      </c>
      <c r="O18" s="354">
        <v>1169.6120701754387</v>
      </c>
      <c r="P18" s="354">
        <v>1341.190311418685</v>
      </c>
      <c r="Q18" s="354">
        <v>1553.0217411764706</v>
      </c>
      <c r="R18" s="354">
        <v>1638.3883523644581</v>
      </c>
      <c r="S18" s="383">
        <v>1514.2835128462518</v>
      </c>
      <c r="T18" s="354">
        <v>1114.2801354851565</v>
      </c>
      <c r="U18" s="354">
        <v>1030.8214838416022</v>
      </c>
      <c r="V18" s="354">
        <v>291.92499089175112</v>
      </c>
      <c r="W18" s="354">
        <v>111.40103877974175</v>
      </c>
      <c r="X18" s="354">
        <v>593.00962279436465</v>
      </c>
      <c r="Y18" s="354">
        <v>784.62348178137654</v>
      </c>
      <c r="Z18" s="354">
        <v>283.91646393951868</v>
      </c>
      <c r="AA18" s="354">
        <v>908.64800802260925</v>
      </c>
      <c r="AB18" s="354">
        <v>980.12161734173208</v>
      </c>
      <c r="AC18" s="383">
        <v>1255.2657860062841</v>
      </c>
      <c r="AD18" s="354">
        <v>1222.4788558627295</v>
      </c>
      <c r="AE18" s="354">
        <v>941.91898750039161</v>
      </c>
      <c r="AF18" s="354">
        <v>87.908163888380059</v>
      </c>
      <c r="AG18" s="354">
        <v>0</v>
      </c>
      <c r="AH18" s="354">
        <v>0</v>
      </c>
      <c r="AI18" s="354">
        <v>1.5806796934100282</v>
      </c>
      <c r="AJ18" s="354">
        <v>133.16904835146397</v>
      </c>
      <c r="AK18" s="354">
        <v>37.96711509715994</v>
      </c>
      <c r="AL18" s="354">
        <v>32.977815076002649</v>
      </c>
      <c r="AM18" s="383">
        <v>222.81010499387088</v>
      </c>
      <c r="AN18" s="354">
        <v>144.18289761483177</v>
      </c>
      <c r="AO18" s="354">
        <v>18.288980919230671</v>
      </c>
      <c r="AP18" s="354">
        <v>0</v>
      </c>
      <c r="AQ18" s="354">
        <v>0</v>
      </c>
      <c r="AR18" s="354">
        <v>0</v>
      </c>
      <c r="AS18" s="354">
        <v>0</v>
      </c>
      <c r="AT18" s="354">
        <v>0</v>
      </c>
      <c r="AU18" s="354">
        <v>737.23783435736823</v>
      </c>
      <c r="AV18" s="354">
        <v>120.85816999058461</v>
      </c>
      <c r="AW18" s="383">
        <v>0</v>
      </c>
      <c r="AX18" s="354">
        <v>0</v>
      </c>
      <c r="AY18" s="354">
        <v>0</v>
      </c>
      <c r="AZ18" s="354">
        <v>0</v>
      </c>
      <c r="BA18" s="354">
        <v>0</v>
      </c>
      <c r="BB18" s="354">
        <v>0</v>
      </c>
      <c r="BC18" s="354">
        <v>0</v>
      </c>
      <c r="BD18" s="354">
        <v>0</v>
      </c>
      <c r="BE18" s="354">
        <v>54.297825101529192</v>
      </c>
      <c r="BF18" s="354">
        <v>41</v>
      </c>
      <c r="BG18" s="354">
        <v>41.240317775571</v>
      </c>
      <c r="BH18" s="384"/>
    </row>
    <row r="19" spans="1:60" s="87" customFormat="1" ht="15" customHeight="1" x14ac:dyDescent="0.2">
      <c r="A19" s="474">
        <v>10</v>
      </c>
      <c r="B19" s="360">
        <v>483.21189773844645</v>
      </c>
      <c r="C19" s="360">
        <f t="shared" si="0"/>
        <v>559.09457097995607</v>
      </c>
      <c r="D19" s="356">
        <v>634.97724422146575</v>
      </c>
      <c r="E19" s="356">
        <f t="shared" si="1"/>
        <v>793.74585610480892</v>
      </c>
      <c r="F19" s="356">
        <v>952.51446798815209</v>
      </c>
      <c r="G19" s="360">
        <v>2677.7584241686495</v>
      </c>
      <c r="H19" s="356">
        <v>2660.8163784873236</v>
      </c>
      <c r="I19" s="369">
        <v>3330.7728858110499</v>
      </c>
      <c r="J19" s="360">
        <v>2094.3235096476915</v>
      </c>
      <c r="K19" s="360">
        <v>1411.6217105263158</v>
      </c>
      <c r="L19" s="360">
        <v>1420.789561257553</v>
      </c>
      <c r="M19" s="360">
        <v>1549.4780370339618</v>
      </c>
      <c r="N19" s="360">
        <v>1235.7554264750841</v>
      </c>
      <c r="O19" s="356">
        <v>1775.7897543859649</v>
      </c>
      <c r="P19" s="356">
        <v>2056.0005323396326</v>
      </c>
      <c r="Q19" s="356">
        <v>2220.0914823529411</v>
      </c>
      <c r="R19" s="356">
        <v>2301.5455426072149</v>
      </c>
      <c r="S19" s="385">
        <v>2292.4569847255757</v>
      </c>
      <c r="T19" s="356">
        <v>1903.1022115959356</v>
      </c>
      <c r="U19" s="356">
        <v>1807.0880291306328</v>
      </c>
      <c r="V19" s="356">
        <v>1143.9662244701142</v>
      </c>
      <c r="W19" s="356">
        <v>891.20831023793403</v>
      </c>
      <c r="X19" s="356">
        <v>1435.4771680926319</v>
      </c>
      <c r="Y19" s="356">
        <v>1590.3958444733023</v>
      </c>
      <c r="Z19" s="356">
        <v>1237.2126202327929</v>
      </c>
      <c r="AA19" s="356">
        <v>1496.2403865438966</v>
      </c>
      <c r="AB19" s="356">
        <v>1514.0248442833515</v>
      </c>
      <c r="AC19" s="385">
        <v>1758.4945437345857</v>
      </c>
      <c r="AD19" s="356">
        <v>1752.8189477443548</v>
      </c>
      <c r="AE19" s="356">
        <v>1465.7855330346792</v>
      </c>
      <c r="AF19" s="356">
        <v>762.43426757037321</v>
      </c>
      <c r="AG19" s="356">
        <v>333.08945801072065</v>
      </c>
      <c r="AH19" s="356">
        <v>225.90278587247931</v>
      </c>
      <c r="AI19" s="356">
        <v>526.36633790553935</v>
      </c>
      <c r="AJ19" s="356">
        <v>828.43535893061892</v>
      </c>
      <c r="AK19" s="356">
        <v>783.64125560538105</v>
      </c>
      <c r="AL19" s="356">
        <v>780.97462066351727</v>
      </c>
      <c r="AM19" s="385">
        <v>1035.845653680115</v>
      </c>
      <c r="AN19" s="356">
        <v>865.0973856889907</v>
      </c>
      <c r="AO19" s="356">
        <v>740.00030488579489</v>
      </c>
      <c r="AP19" s="356">
        <v>114.72767667690158</v>
      </c>
      <c r="AQ19" s="356">
        <v>0</v>
      </c>
      <c r="AR19" s="356">
        <v>26.344097531965506</v>
      </c>
      <c r="AS19" s="356">
        <v>125.39760595276609</v>
      </c>
      <c r="AT19" s="356">
        <v>391.40497722325694</v>
      </c>
      <c r="AU19" s="356">
        <v>1544.5736923093714</v>
      </c>
      <c r="AV19" s="356">
        <v>880.36882650004281</v>
      </c>
      <c r="AW19" s="385">
        <v>0</v>
      </c>
      <c r="AX19" s="356">
        <v>0</v>
      </c>
      <c r="AY19" s="356">
        <v>0</v>
      </c>
      <c r="AZ19" s="356">
        <v>52.049680000000002</v>
      </c>
      <c r="BA19" s="356">
        <v>0</v>
      </c>
      <c r="BB19" s="356">
        <v>0</v>
      </c>
      <c r="BC19" s="356">
        <v>0</v>
      </c>
      <c r="BD19" s="356">
        <v>0</v>
      </c>
      <c r="BE19" s="356">
        <v>582.93325439188879</v>
      </c>
      <c r="BF19" s="356">
        <v>544</v>
      </c>
      <c r="BG19" s="356">
        <v>553.7985529862392</v>
      </c>
      <c r="BH19" s="386"/>
    </row>
    <row r="20" spans="1:60" s="87" customFormat="1" ht="15" customHeight="1" x14ac:dyDescent="0.2">
      <c r="A20" s="472">
        <v>11</v>
      </c>
      <c r="B20" s="317">
        <v>993.64700098328422</v>
      </c>
      <c r="C20" s="317">
        <f t="shared" si="0"/>
        <v>1085.5003206552926</v>
      </c>
      <c r="D20" s="353">
        <v>1177.353640327301</v>
      </c>
      <c r="E20" s="353">
        <f t="shared" si="1"/>
        <v>1392.952281544375</v>
      </c>
      <c r="F20" s="353">
        <v>1608.5509227614489</v>
      </c>
      <c r="G20" s="317">
        <v>3480.4731920544459</v>
      </c>
      <c r="H20" s="353">
        <v>3400.911000318235</v>
      </c>
      <c r="I20" s="367">
        <v>4192.8552797856746</v>
      </c>
      <c r="J20" s="317">
        <v>2843.8149179226266</v>
      </c>
      <c r="K20" s="317">
        <v>2008.6516812865498</v>
      </c>
      <c r="L20" s="317">
        <v>1973.5882301427444</v>
      </c>
      <c r="M20" s="317">
        <v>2358.7009881258828</v>
      </c>
      <c r="N20" s="317">
        <v>2132.9477224090492</v>
      </c>
      <c r="O20" s="353">
        <v>2397.5104561403509</v>
      </c>
      <c r="P20" s="353">
        <v>2686.0652116050037</v>
      </c>
      <c r="Q20" s="353">
        <v>2831.5720784313726</v>
      </c>
      <c r="R20" s="353">
        <v>3003.7119793348402</v>
      </c>
      <c r="S20" s="381">
        <v>3028.5670256925036</v>
      </c>
      <c r="T20" s="353">
        <v>2609.1807132895001</v>
      </c>
      <c r="U20" s="353">
        <v>2558.1511151570326</v>
      </c>
      <c r="V20" s="353">
        <v>1896.3257538415378</v>
      </c>
      <c r="W20" s="353">
        <v>1682.3830346328346</v>
      </c>
      <c r="X20" s="353">
        <v>2166.3451164812582</v>
      </c>
      <c r="Y20" s="353">
        <v>2355.9853334351847</v>
      </c>
      <c r="Z20" s="353">
        <v>2020.5733747520487</v>
      </c>
      <c r="AA20" s="353">
        <v>2033.352320175039</v>
      </c>
      <c r="AB20" s="353">
        <v>2016.7512404546574</v>
      </c>
      <c r="AC20" s="381">
        <v>2276.6892124733945</v>
      </c>
      <c r="AD20" s="353">
        <v>2279.563513579325</v>
      </c>
      <c r="AE20" s="353">
        <v>1967.1015319068952</v>
      </c>
      <c r="AF20" s="353">
        <v>1328.7657080051292</v>
      </c>
      <c r="AG20" s="353">
        <v>995.97045860631329</v>
      </c>
      <c r="AH20" s="353">
        <v>992.35866651124832</v>
      </c>
      <c r="AI20" s="353">
        <v>1228.1881217795919</v>
      </c>
      <c r="AJ20" s="353">
        <v>1392.0810984647223</v>
      </c>
      <c r="AK20" s="353">
        <v>1441.2316890881912</v>
      </c>
      <c r="AL20" s="353">
        <v>1521.4764682792131</v>
      </c>
      <c r="AM20" s="381">
        <v>1723.4582955817298</v>
      </c>
      <c r="AN20" s="353">
        <v>1649.4523487136755</v>
      </c>
      <c r="AO20" s="353">
        <v>1534.8675525292817</v>
      </c>
      <c r="AP20" s="353">
        <v>945.4666367108515</v>
      </c>
      <c r="AQ20" s="353">
        <v>518.33009898570208</v>
      </c>
      <c r="AR20" s="353">
        <v>763.97882842699971</v>
      </c>
      <c r="AS20" s="353">
        <v>962.23469057632758</v>
      </c>
      <c r="AT20" s="353">
        <v>1302.1981464443595</v>
      </c>
      <c r="AU20" s="353">
        <v>2273.3514203708355</v>
      </c>
      <c r="AV20" s="353">
        <v>1676.6108876144826</v>
      </c>
      <c r="AW20" s="381">
        <v>93.696010829561317</v>
      </c>
      <c r="AX20" s="353">
        <v>183.55550459193779</v>
      </c>
      <c r="AY20" s="353">
        <v>190.91066364730602</v>
      </c>
      <c r="AZ20" s="353">
        <v>733.12527999999998</v>
      </c>
      <c r="BA20" s="353">
        <v>0</v>
      </c>
      <c r="BB20" s="353">
        <v>0</v>
      </c>
      <c r="BC20" s="353">
        <v>0</v>
      </c>
      <c r="BD20" s="353">
        <v>0</v>
      </c>
      <c r="BE20" s="353">
        <v>1280.6090825832355</v>
      </c>
      <c r="BF20" s="353">
        <v>1256</v>
      </c>
      <c r="BG20" s="353">
        <v>1277.4679387147114</v>
      </c>
      <c r="BH20" s="382"/>
    </row>
    <row r="21" spans="1:60" s="87" customFormat="1" ht="15" customHeight="1" x14ac:dyDescent="0.2">
      <c r="A21" s="472">
        <v>12</v>
      </c>
      <c r="B21" s="317">
        <v>1449.6356932153394</v>
      </c>
      <c r="C21" s="317">
        <f t="shared" si="0"/>
        <v>1574.7613453832773</v>
      </c>
      <c r="D21" s="353">
        <v>1699.8869975512155</v>
      </c>
      <c r="E21" s="353">
        <f t="shared" si="1"/>
        <v>2007.4693588804153</v>
      </c>
      <c r="F21" s="353">
        <v>2315.0517202096148</v>
      </c>
      <c r="G21" s="317">
        <v>4209.656836164444</v>
      </c>
      <c r="H21" s="353">
        <v>4099.8892542696512</v>
      </c>
      <c r="I21" s="367">
        <v>4831.0201688318248</v>
      </c>
      <c r="J21" s="317">
        <v>3572.0441585869253</v>
      </c>
      <c r="K21" s="317">
        <v>2625.9199561403507</v>
      </c>
      <c r="L21" s="317">
        <v>2584.5762325947981</v>
      </c>
      <c r="M21" s="317">
        <v>3154.1303661878273</v>
      </c>
      <c r="N21" s="317">
        <v>2937.0351574442066</v>
      </c>
      <c r="O21" s="353">
        <v>2999.8023859649124</v>
      </c>
      <c r="P21" s="353">
        <v>3286.6531807293049</v>
      </c>
      <c r="Q21" s="353">
        <v>3439.5783529411765</v>
      </c>
      <c r="R21" s="353">
        <v>3637.6122347139458</v>
      </c>
      <c r="S21" s="381">
        <v>3731.6272280854064</v>
      </c>
      <c r="T21" s="353">
        <v>3218.7250448296472</v>
      </c>
      <c r="U21" s="353">
        <v>3210.9207100591716</v>
      </c>
      <c r="V21" s="353">
        <v>2651.0586571226504</v>
      </c>
      <c r="W21" s="353">
        <v>2332.6013426125519</v>
      </c>
      <c r="X21" s="353">
        <v>2776.8605583987041</v>
      </c>
      <c r="Y21" s="353">
        <v>2996.7964250248265</v>
      </c>
      <c r="Z21" s="353">
        <v>2698.2425988996588</v>
      </c>
      <c r="AA21" s="353">
        <v>2620.9446986963262</v>
      </c>
      <c r="AB21" s="353">
        <v>2560.3972270119998</v>
      </c>
      <c r="AC21" s="381">
        <v>2828.5571809858443</v>
      </c>
      <c r="AD21" s="353">
        <v>2824.2857096475709</v>
      </c>
      <c r="AE21" s="353">
        <v>2458.0095861658469</v>
      </c>
      <c r="AF21" s="353">
        <v>1859.5957745618857</v>
      </c>
      <c r="AG21" s="353">
        <v>1536.8285884455033</v>
      </c>
      <c r="AH21" s="353">
        <v>1578.0923184520341</v>
      </c>
      <c r="AI21" s="353">
        <v>1754.5544596851314</v>
      </c>
      <c r="AJ21" s="353">
        <v>1935.5966330154647</v>
      </c>
      <c r="AK21" s="353">
        <v>2027.4439461883405</v>
      </c>
      <c r="AL21" s="353">
        <v>2146.5559631288997</v>
      </c>
      <c r="AM21" s="381">
        <v>2397.790865000266</v>
      </c>
      <c r="AN21" s="353">
        <v>2425.1563378814708</v>
      </c>
      <c r="AO21" s="353">
        <v>2308.6321298813486</v>
      </c>
      <c r="AP21" s="353">
        <v>1762.3829850969821</v>
      </c>
      <c r="AQ21" s="353">
        <v>1411.5360136869119</v>
      </c>
      <c r="AR21" s="353">
        <v>1625.4308177222717</v>
      </c>
      <c r="AS21" s="353">
        <v>1753.0073485233627</v>
      </c>
      <c r="AT21" s="353">
        <v>2108.6166550725939</v>
      </c>
      <c r="AU21" s="353">
        <v>3004.5463216597004</v>
      </c>
      <c r="AV21" s="353">
        <v>2412.4238637336302</v>
      </c>
      <c r="AW21" s="381">
        <v>812.81289394644443</v>
      </c>
      <c r="AX21" s="353">
        <v>978.96269115700159</v>
      </c>
      <c r="AY21" s="353">
        <v>976.0166472856356</v>
      </c>
      <c r="AZ21" s="353">
        <v>1524.94488</v>
      </c>
      <c r="BA21" s="353">
        <v>339.14534746760893</v>
      </c>
      <c r="BB21" s="353">
        <v>121.75303784284228</v>
      </c>
      <c r="BC21" s="353">
        <v>407.13539528088381</v>
      </c>
      <c r="BD21" s="353">
        <v>133.68950589921815</v>
      </c>
      <c r="BE21" s="353">
        <v>1957.7951654532505</v>
      </c>
      <c r="BF21" s="353">
        <v>1935</v>
      </c>
      <c r="BG21" s="353">
        <v>1967.7523052915308</v>
      </c>
      <c r="BH21" s="382"/>
    </row>
    <row r="22" spans="1:60" s="87" customFormat="1" ht="15" customHeight="1" x14ac:dyDescent="0.2">
      <c r="A22" s="472">
        <v>13</v>
      </c>
      <c r="B22" s="317">
        <v>1919.2359882005901</v>
      </c>
      <c r="C22" s="317">
        <f t="shared" si="0"/>
        <v>2113.8214223986884</v>
      </c>
      <c r="D22" s="353">
        <v>2308.4068565967868</v>
      </c>
      <c r="E22" s="353">
        <f t="shared" si="1"/>
        <v>2639.7475157898493</v>
      </c>
      <c r="F22" s="353">
        <v>2971.0881749829118</v>
      </c>
      <c r="G22" s="317">
        <v>4846.9265755546949</v>
      </c>
      <c r="H22" s="353">
        <v>4716.6347724620773</v>
      </c>
      <c r="I22" s="367">
        <v>5491.5768083708235</v>
      </c>
      <c r="J22" s="317">
        <v>4188.647019295383</v>
      </c>
      <c r="K22" s="317">
        <v>3283.6648391812864</v>
      </c>
      <c r="L22" s="317">
        <v>3161.6204571328485</v>
      </c>
      <c r="M22" s="317">
        <v>3802.4282985966956</v>
      </c>
      <c r="N22" s="317">
        <v>3719.9623968205442</v>
      </c>
      <c r="O22" s="353">
        <v>3571.0082807017543</v>
      </c>
      <c r="P22" s="353">
        <v>3854.0798509449028</v>
      </c>
      <c r="Q22" s="353">
        <v>4044.1103058823533</v>
      </c>
      <c r="R22" s="353">
        <v>4222.7509319869669</v>
      </c>
      <c r="S22" s="381">
        <v>4401.637591904283</v>
      </c>
      <c r="T22" s="353">
        <v>3817.236899780833</v>
      </c>
      <c r="U22" s="353">
        <v>3833.4461538461537</v>
      </c>
      <c r="V22" s="353">
        <v>3291.8696127386893</v>
      </c>
      <c r="W22" s="353">
        <v>2973.7256882429024</v>
      </c>
      <c r="X22" s="353">
        <v>3409.2582742200007</v>
      </c>
      <c r="Y22" s="353">
        <v>3631.2628523413032</v>
      </c>
      <c r="Z22" s="353">
        <v>3375.9118230472691</v>
      </c>
      <c r="AA22" s="353">
        <v>3224.6908195824599</v>
      </c>
      <c r="AB22" s="353">
        <v>3113.7859731850654</v>
      </c>
      <c r="AC22" s="381">
        <v>3357.9762829825331</v>
      </c>
      <c r="AD22" s="353">
        <v>3379.7944838557819</v>
      </c>
      <c r="AE22" s="353">
        <v>3026.9772250242786</v>
      </c>
      <c r="AF22" s="353">
        <v>2395.4974659583563</v>
      </c>
      <c r="AG22" s="353">
        <v>2028.2179868969624</v>
      </c>
      <c r="AH22" s="353">
        <v>2158.985196409838</v>
      </c>
      <c r="AI22" s="353">
        <v>2306.2116726852314</v>
      </c>
      <c r="AJ22" s="353">
        <v>2500.7908498559805</v>
      </c>
      <c r="AK22" s="353">
        <v>2634.9177877428997</v>
      </c>
      <c r="AL22" s="353">
        <v>2822.601172186954</v>
      </c>
      <c r="AM22" s="381">
        <v>3021.9542717049508</v>
      </c>
      <c r="AN22" s="353">
        <v>3164.8146026455574</v>
      </c>
      <c r="AO22" s="353">
        <v>3023.3092304174397</v>
      </c>
      <c r="AP22" s="353">
        <v>2500.5104470905417</v>
      </c>
      <c r="AQ22" s="353">
        <v>2142.3408529879016</v>
      </c>
      <c r="AR22" s="353">
        <v>2432.8774070770146</v>
      </c>
      <c r="AS22" s="353">
        <v>2515.6295235014095</v>
      </c>
      <c r="AT22" s="353">
        <v>2886.4563875861136</v>
      </c>
      <c r="AU22" s="353">
        <v>3698.2750379238469</v>
      </c>
      <c r="AV22" s="353">
        <v>3180.2287083796973</v>
      </c>
      <c r="AW22" s="381">
        <v>1618.5985870806719</v>
      </c>
      <c r="AX22" s="353">
        <v>1788.2231233516457</v>
      </c>
      <c r="AY22" s="353">
        <v>1734.011057388253</v>
      </c>
      <c r="AZ22" s="353">
        <v>2256.96272</v>
      </c>
      <c r="BA22" s="353">
        <v>1189.1827247742442</v>
      </c>
      <c r="BB22" s="353">
        <v>945.18805693785453</v>
      </c>
      <c r="BC22" s="353">
        <v>1331.38561729515</v>
      </c>
      <c r="BD22" s="353">
        <v>978.64896115287036</v>
      </c>
      <c r="BE22" s="353">
        <v>2565.3161142307376</v>
      </c>
      <c r="BF22" s="353">
        <v>2553</v>
      </c>
      <c r="BG22" s="353">
        <v>2596.1761952049937</v>
      </c>
      <c r="BH22" s="382"/>
    </row>
    <row r="23" spans="1:60" s="87" customFormat="1" ht="15" customHeight="1" x14ac:dyDescent="0.2">
      <c r="A23" s="472">
        <v>14</v>
      </c>
      <c r="B23" s="317">
        <v>2402.4478859390365</v>
      </c>
      <c r="C23" s="317">
        <f t="shared" si="0"/>
        <v>2626.6155693208293</v>
      </c>
      <c r="D23" s="353">
        <v>2850.7832527026221</v>
      </c>
      <c r="E23" s="353">
        <f t="shared" si="1"/>
        <v>3242.1079626465944</v>
      </c>
      <c r="F23" s="353">
        <v>3633.4326725905671</v>
      </c>
      <c r="G23" s="317">
        <v>5478.0687212969624</v>
      </c>
      <c r="H23" s="353">
        <v>5356.8753580142147</v>
      </c>
      <c r="I23" s="367">
        <v>6073.762321184855</v>
      </c>
      <c r="J23" s="317">
        <v>4837.1431314197944</v>
      </c>
      <c r="K23" s="317">
        <v>3911.0522660818715</v>
      </c>
      <c r="L23" s="317">
        <v>3714.4191260180396</v>
      </c>
      <c r="M23" s="317">
        <v>4459.9219463588815</v>
      </c>
      <c r="N23" s="317">
        <v>4397.088657902782</v>
      </c>
      <c r="O23" s="353">
        <v>4165.528701754386</v>
      </c>
      <c r="P23" s="353">
        <v>4395.7143997870635</v>
      </c>
      <c r="Q23" s="353">
        <v>4589.5787921568626</v>
      </c>
      <c r="R23" s="353">
        <v>4830.6450230428272</v>
      </c>
      <c r="S23" s="381">
        <v>5047.6117094875062</v>
      </c>
      <c r="T23" s="353">
        <v>4481.9436142657905</v>
      </c>
      <c r="U23" s="353">
        <v>4471.093673190715</v>
      </c>
      <c r="V23" s="353">
        <v>3918.4403248965941</v>
      </c>
      <c r="W23" s="353">
        <v>3603.4825809365443</v>
      </c>
      <c r="X23" s="353">
        <v>4096.3616748009254</v>
      </c>
      <c r="Y23" s="353">
        <v>4269.9590558398904</v>
      </c>
      <c r="Z23" s="353">
        <v>4001.7714734832884</v>
      </c>
      <c r="AA23" s="353">
        <v>3792.0910201476895</v>
      </c>
      <c r="AB23" s="353">
        <v>3676.9174789738536</v>
      </c>
      <c r="AC23" s="381">
        <v>3947.2590290212506</v>
      </c>
      <c r="AD23" s="353">
        <v>3938.8987841106477</v>
      </c>
      <c r="AE23" s="353">
        <v>3564.7210300429183</v>
      </c>
      <c r="AF23" s="353">
        <v>2995.6397386578742</v>
      </c>
      <c r="AG23" s="353">
        <v>2628.4385944014293</v>
      </c>
      <c r="AH23" s="353">
        <v>2705.9926564867701</v>
      </c>
      <c r="AI23" s="353">
        <v>2865.772284152381</v>
      </c>
      <c r="AJ23" s="353">
        <v>3089.2122262926819</v>
      </c>
      <c r="AK23" s="353">
        <v>3236.316890881913</v>
      </c>
      <c r="AL23" s="353">
        <v>3497.1473896506445</v>
      </c>
      <c r="AM23" s="381">
        <v>3663.8244417204064</v>
      </c>
      <c r="AN23" s="353">
        <v>3862.6598271013436</v>
      </c>
      <c r="AO23" s="353">
        <v>3753.4616225005716</v>
      </c>
      <c r="AP23" s="353">
        <v>3215.139469282808</v>
      </c>
      <c r="AQ23" s="353">
        <v>2896.1525113039224</v>
      </c>
      <c r="AR23" s="353">
        <v>3166.5605233422539</v>
      </c>
      <c r="AS23" s="353">
        <v>3223.2302999491612</v>
      </c>
      <c r="AT23" s="353">
        <v>3603.4109014204605</v>
      </c>
      <c r="AU23" s="353">
        <v>4417.3840730757065</v>
      </c>
      <c r="AV23" s="353">
        <v>3865.0916716596766</v>
      </c>
      <c r="AW23" s="381">
        <v>2379.8786750708578</v>
      </c>
      <c r="AX23" s="353">
        <v>2512.0552074972115</v>
      </c>
      <c r="AY23" s="353">
        <v>2416.3189913703409</v>
      </c>
      <c r="AZ23" s="353">
        <v>2924.7490400000002</v>
      </c>
      <c r="BA23" s="353">
        <v>1970.7388299960737</v>
      </c>
      <c r="BB23" s="353">
        <v>1810.2754310843654</v>
      </c>
      <c r="BC23" s="353">
        <v>2200.6461235831671</v>
      </c>
      <c r="BD23" s="353">
        <v>1869.5641840593787</v>
      </c>
      <c r="BE23" s="353">
        <v>3035.5557693553014</v>
      </c>
      <c r="BF23" s="353">
        <v>3013</v>
      </c>
      <c r="BG23" s="353">
        <v>3064.5483756561216</v>
      </c>
      <c r="BH23" s="382"/>
    </row>
    <row r="24" spans="1:60" s="87" customFormat="1" ht="15" customHeight="1" x14ac:dyDescent="0.2">
      <c r="A24" s="472">
        <v>15</v>
      </c>
      <c r="B24" s="317">
        <v>2851.6307767944936</v>
      </c>
      <c r="C24" s="317">
        <f t="shared" si="0"/>
        <v>3109.1665202135282</v>
      </c>
      <c r="D24" s="353">
        <v>3366.7022636325632</v>
      </c>
      <c r="E24" s="353">
        <f t="shared" si="1"/>
        <v>3802.8535241607788</v>
      </c>
      <c r="F24" s="353">
        <v>4239.0047846889947</v>
      </c>
      <c r="G24" s="317">
        <v>6066.3177115033477</v>
      </c>
      <c r="H24" s="353">
        <v>5973.6208762066408</v>
      </c>
      <c r="I24" s="367">
        <v>6689.5354597381584</v>
      </c>
      <c r="J24" s="317">
        <v>5368.6973216857059</v>
      </c>
      <c r="K24" s="317">
        <v>4553.6184210526317</v>
      </c>
      <c r="L24" s="317">
        <v>4213.8775724669404</v>
      </c>
      <c r="M24" s="317">
        <v>5057.6434443245043</v>
      </c>
      <c r="N24" s="317">
        <v>5082.6789972485476</v>
      </c>
      <c r="O24" s="353">
        <v>4701.7628070175442</v>
      </c>
      <c r="P24" s="353">
        <v>5007.356135214266</v>
      </c>
      <c r="Q24" s="353">
        <v>5235.8026039215692</v>
      </c>
      <c r="R24" s="353">
        <v>5441.7898846390935</v>
      </c>
      <c r="S24" s="381">
        <v>5744.6628503214952</v>
      </c>
      <c r="T24" s="353">
        <v>5132.8597330145449</v>
      </c>
      <c r="U24" s="353">
        <v>5113.7818843878013</v>
      </c>
      <c r="V24" s="353">
        <v>4488.0500632219619</v>
      </c>
      <c r="W24" s="353">
        <v>4233.2394736301867</v>
      </c>
      <c r="X24" s="353">
        <v>4717.8182536702961</v>
      </c>
      <c r="Y24" s="353">
        <v>4898.0808188832025</v>
      </c>
      <c r="Z24" s="353">
        <v>4650.427336352408</v>
      </c>
      <c r="AA24" s="353">
        <v>4365.5488740997362</v>
      </c>
      <c r="AB24" s="353">
        <v>4218.6149136080512</v>
      </c>
      <c r="AC24" s="381">
        <v>4592.6639413493704</v>
      </c>
      <c r="AD24" s="353">
        <v>4485.4187432022209</v>
      </c>
      <c r="AE24" s="353">
        <v>4144.0966135146145</v>
      </c>
      <c r="AF24" s="353">
        <v>3560.2806374793922</v>
      </c>
      <c r="AG24" s="353">
        <v>3205.5737939249552</v>
      </c>
      <c r="AH24" s="353">
        <v>3283.6583517892527</v>
      </c>
      <c r="AI24" s="353">
        <v>3449.0430910206815</v>
      </c>
      <c r="AJ24" s="353">
        <v>3663.6973069716719</v>
      </c>
      <c r="AK24" s="353">
        <v>3827.0852017937218</v>
      </c>
      <c r="AL24" s="353">
        <v>4143.2127668214243</v>
      </c>
      <c r="AM24" s="381">
        <v>4317.4991206097102</v>
      </c>
      <c r="AN24" s="353">
        <v>4580.6906572232056</v>
      </c>
      <c r="AO24" s="353">
        <v>4455.4771208618104</v>
      </c>
      <c r="AP24" s="353">
        <v>3922.8571856511649</v>
      </c>
      <c r="AQ24" s="353">
        <v>3614.777269949896</v>
      </c>
      <c r="AR24" s="353">
        <v>3859.4102884329468</v>
      </c>
      <c r="AS24" s="353">
        <v>3921.8741045431434</v>
      </c>
      <c r="AT24" s="353">
        <v>4286.8164172070992</v>
      </c>
      <c r="AU24" s="353">
        <v>5146.1618011371702</v>
      </c>
      <c r="AV24" s="353">
        <v>4552.3244029786874</v>
      </c>
      <c r="AW24" s="381">
        <v>3151.699564279369</v>
      </c>
      <c r="AX24" s="353">
        <v>3264.7482200377362</v>
      </c>
      <c r="AY24" s="353">
        <v>3141.5535834506395</v>
      </c>
      <c r="AZ24" s="353">
        <v>3657.8743199999999</v>
      </c>
      <c r="BA24" s="353">
        <v>2719.6848056537101</v>
      </c>
      <c r="BB24" s="353">
        <v>2593.1261042317637</v>
      </c>
      <c r="BC24" s="353">
        <v>3048.7567392072419</v>
      </c>
      <c r="BD24" s="353">
        <v>2713.4791900481932</v>
      </c>
      <c r="BE24" s="353">
        <v>3339.8284873770785</v>
      </c>
      <c r="BF24" s="353">
        <v>3310</v>
      </c>
      <c r="BG24" s="353">
        <v>3365.9954603489855</v>
      </c>
      <c r="BH24" s="382"/>
    </row>
    <row r="25" spans="1:60" s="87" customFormat="1" ht="15" customHeight="1" x14ac:dyDescent="0.2">
      <c r="A25" s="472">
        <v>16</v>
      </c>
      <c r="B25" s="317">
        <v>3321.2310717797445</v>
      </c>
      <c r="C25" s="317">
        <f t="shared" si="0"/>
        <v>3621.7692120530451</v>
      </c>
      <c r="D25" s="353">
        <v>3922.3073523263456</v>
      </c>
      <c r="E25" s="353">
        <f t="shared" si="1"/>
        <v>4386.5961459740629</v>
      </c>
      <c r="F25" s="353">
        <v>4850.8849396217811</v>
      </c>
      <c r="G25" s="317">
        <v>6642.3115144137664</v>
      </c>
      <c r="H25" s="353">
        <v>6649.1040627983448</v>
      </c>
      <c r="I25" s="367">
        <v>7271.7209725521907</v>
      </c>
      <c r="J25" s="317">
        <v>6027.8245176154369</v>
      </c>
      <c r="K25" s="317">
        <v>5145.5888157894733</v>
      </c>
      <c r="L25" s="317">
        <v>4756.9780190909887</v>
      </c>
      <c r="M25" s="317">
        <v>5701.3435190567143</v>
      </c>
      <c r="N25" s="317">
        <v>5717.484867013146</v>
      </c>
      <c r="O25" s="353">
        <v>5331.25501754386</v>
      </c>
      <c r="P25" s="353">
        <v>5696.3742347617781</v>
      </c>
      <c r="Q25" s="353">
        <v>5833.3859137254904</v>
      </c>
      <c r="R25" s="353">
        <v>6062.6870578565768</v>
      </c>
      <c r="S25" s="381">
        <v>6378.6188447868899</v>
      </c>
      <c r="T25" s="353">
        <v>5747.9203028491729</v>
      </c>
      <c r="U25" s="353">
        <v>5764.0311333636782</v>
      </c>
      <c r="V25" s="353">
        <v>5010.1923233535499</v>
      </c>
      <c r="W25" s="353">
        <v>4833.4409886883868</v>
      </c>
      <c r="X25" s="353">
        <v>5348.0277421012079</v>
      </c>
      <c r="Y25" s="353">
        <v>5486.0197081964707</v>
      </c>
      <c r="Z25" s="353">
        <v>5238.9840937160816</v>
      </c>
      <c r="AA25" s="353">
        <v>4955.1604704166293</v>
      </c>
      <c r="AB25" s="353">
        <v>4805.1290424745748</v>
      </c>
      <c r="AC25" s="381">
        <v>5200.6540761512215</v>
      </c>
      <c r="AD25" s="353">
        <v>5066.0961997370177</v>
      </c>
      <c r="AE25" s="353">
        <v>4728.6761692929422</v>
      </c>
      <c r="AF25" s="353">
        <v>4075.895829517006</v>
      </c>
      <c r="AG25" s="353">
        <v>3786.0069088743298</v>
      </c>
      <c r="AH25" s="353">
        <v>3848.4153164704512</v>
      </c>
      <c r="AI25" s="353">
        <v>4032.313897888982</v>
      </c>
      <c r="AJ25" s="353">
        <v>4250.570206101961</v>
      </c>
      <c r="AK25" s="353">
        <v>4492.269058295964</v>
      </c>
      <c r="AL25" s="353">
        <v>4844.7408329836617</v>
      </c>
      <c r="AM25" s="381">
        <v>4954.9425997974731</v>
      </c>
      <c r="AN25" s="353">
        <v>5295.8378293927717</v>
      </c>
      <c r="AO25" s="353">
        <v>5170.1542213979019</v>
      </c>
      <c r="AP25" s="353">
        <v>4611.2232457125747</v>
      </c>
      <c r="AQ25" s="353">
        <v>4334.7553708908708</v>
      </c>
      <c r="AR25" s="353">
        <v>4607.582658340767</v>
      </c>
      <c r="AS25" s="353">
        <v>4644.8296898830704</v>
      </c>
      <c r="AT25" s="353">
        <v>4995.073042658707</v>
      </c>
      <c r="AU25" s="353">
        <v>5884.6082221082388</v>
      </c>
      <c r="AV25" s="353">
        <v>5295.2466832149275</v>
      </c>
      <c r="AW25" s="381">
        <v>3873.1588476669913</v>
      </c>
      <c r="AX25" s="353">
        <v>4030.140041072043</v>
      </c>
      <c r="AY25" s="353">
        <v>3866.7881755309381</v>
      </c>
      <c r="AZ25" s="353">
        <v>4350.0243199999995</v>
      </c>
      <c r="BA25" s="353">
        <v>3433.8466431095403</v>
      </c>
      <c r="BB25" s="353">
        <v>3350.3445588859317</v>
      </c>
      <c r="BC25" s="353">
        <v>3691.7134153910793</v>
      </c>
      <c r="BD25" s="353">
        <v>3535.4607614754173</v>
      </c>
      <c r="BE25" s="353">
        <v>3594.9258166276591</v>
      </c>
      <c r="BF25" s="353">
        <v>3582</v>
      </c>
      <c r="BG25" s="353">
        <v>3642.8947368421054</v>
      </c>
      <c r="BH25" s="382"/>
    </row>
    <row r="26" spans="1:60" s="87" customFormat="1" ht="15" customHeight="1" x14ac:dyDescent="0.2">
      <c r="A26" s="472">
        <v>17</v>
      </c>
      <c r="B26" s="317">
        <v>3695.5501474926255</v>
      </c>
      <c r="C26" s="317">
        <f t="shared" si="0"/>
        <v>4060.2739090804826</v>
      </c>
      <c r="D26" s="353">
        <v>4424.9976706683392</v>
      </c>
      <c r="E26" s="353">
        <f t="shared" si="1"/>
        <v>4943.8813826114538</v>
      </c>
      <c r="F26" s="353">
        <v>5462.7650945545683</v>
      </c>
      <c r="G26" s="317">
        <v>7224.4329109721684</v>
      </c>
      <c r="H26" s="353">
        <v>7259.9758141508428</v>
      </c>
      <c r="I26" s="367">
        <v>7853.906485366223</v>
      </c>
      <c r="J26" s="317">
        <v>6713.5294230584623</v>
      </c>
      <c r="K26" s="317">
        <v>5772.9762426900588</v>
      </c>
      <c r="L26" s="317">
        <v>5377.6642438041854</v>
      </c>
      <c r="M26" s="317">
        <v>6391.0221705555105</v>
      </c>
      <c r="N26" s="317">
        <v>6407.307245490676</v>
      </c>
      <c r="O26" s="353">
        <v>5918.003929824562</v>
      </c>
      <c r="P26" s="353">
        <v>6370.6539792387539</v>
      </c>
      <c r="Q26" s="353">
        <v>6472.6610823529418</v>
      </c>
      <c r="R26" s="353">
        <v>6673.8319194528431</v>
      </c>
      <c r="S26" s="381">
        <v>7021.588431590656</v>
      </c>
      <c r="T26" s="353">
        <v>6346.4321578003592</v>
      </c>
      <c r="U26" s="353">
        <v>6361.3531178880294</v>
      </c>
      <c r="V26" s="353">
        <v>5627.2695398726983</v>
      </c>
      <c r="W26" s="353">
        <v>5438.1894849212713</v>
      </c>
      <c r="X26" s="353">
        <v>5925.7197731628767</v>
      </c>
      <c r="Y26" s="353">
        <v>6088.7628141471241</v>
      </c>
      <c r="Z26" s="353">
        <v>5792.3103409558735</v>
      </c>
      <c r="AA26" s="353">
        <v>5510.4453642082235</v>
      </c>
      <c r="AB26" s="353">
        <v>5440.3569694197131</v>
      </c>
      <c r="AC26" s="381">
        <v>5803.0319943241329</v>
      </c>
      <c r="AD26" s="353">
        <v>5691.717731855003</v>
      </c>
      <c r="AE26" s="353">
        <v>5347.9488737821493</v>
      </c>
      <c r="AF26" s="353">
        <v>4606.7258960737627</v>
      </c>
      <c r="AG26" s="353">
        <v>4323.5671232876712</v>
      </c>
      <c r="AH26" s="353">
        <v>4424.4674204452731</v>
      </c>
      <c r="AI26" s="353">
        <v>4663.0050955595834</v>
      </c>
      <c r="AJ26" s="353">
        <v>4852.9278782963729</v>
      </c>
      <c r="AK26" s="353">
        <v>5124.0418535127055</v>
      </c>
      <c r="AL26" s="353">
        <v>5541.7719243628089</v>
      </c>
      <c r="AM26" s="381">
        <v>5636.6529872621641</v>
      </c>
      <c r="AN26" s="353">
        <v>6013.8686595146337</v>
      </c>
      <c r="AO26" s="353">
        <v>5874.9834091313296</v>
      </c>
      <c r="AP26" s="353">
        <v>5341.0571407174421</v>
      </c>
      <c r="AQ26" s="353">
        <v>5072.3269216668705</v>
      </c>
      <c r="AR26" s="353">
        <v>5314.9216770740413</v>
      </c>
      <c r="AS26" s="353">
        <v>5394.6561907843043</v>
      </c>
      <c r="AT26" s="353">
        <v>5734.3935551915256</v>
      </c>
      <c r="AU26" s="353">
        <v>6572.2940053038828</v>
      </c>
      <c r="AV26" s="353">
        <v>5986.034066592485</v>
      </c>
      <c r="AW26" s="381">
        <v>4581.7349295655486</v>
      </c>
      <c r="AX26" s="353">
        <v>4741.2733167238275</v>
      </c>
      <c r="AY26" s="353">
        <v>4570.5594385621316</v>
      </c>
      <c r="AZ26" s="353">
        <v>5049.9264000000003</v>
      </c>
      <c r="BA26" s="353">
        <v>4143.6604632901453</v>
      </c>
      <c r="BB26" s="353">
        <v>3989.0140030089115</v>
      </c>
      <c r="BC26" s="353">
        <v>4292.3703102470326</v>
      </c>
      <c r="BD26" s="353">
        <v>4127.6634946383601</v>
      </c>
      <c r="BE26" s="353">
        <v>3893.0516110530361</v>
      </c>
      <c r="BF26" s="353">
        <v>3866</v>
      </c>
      <c r="BG26" s="353">
        <v>3931.5769612711024</v>
      </c>
      <c r="BH26" s="382"/>
    </row>
    <row r="27" spans="1:60" s="87" customFormat="1" ht="15" customHeight="1" x14ac:dyDescent="0.2">
      <c r="A27" s="472">
        <v>18</v>
      </c>
      <c r="B27" s="317">
        <v>4226.4026548672573</v>
      </c>
      <c r="C27" s="317">
        <f t="shared" si="0"/>
        <v>4600.1955339677024</v>
      </c>
      <c r="D27" s="353">
        <v>4973.9884130681485</v>
      </c>
      <c r="E27" s="353">
        <f t="shared" si="1"/>
        <v>5502.2386813574958</v>
      </c>
      <c r="F27" s="353">
        <v>6030.488949646844</v>
      </c>
      <c r="G27" s="317">
        <v>7788.1715265866205</v>
      </c>
      <c r="H27" s="353">
        <v>7817.9836639439909</v>
      </c>
      <c r="I27" s="367">
        <v>8374.5146843249258</v>
      </c>
      <c r="J27" s="317">
        <v>7420.496496112125</v>
      </c>
      <c r="K27" s="317">
        <v>6349.7679093567249</v>
      </c>
      <c r="L27" s="317">
        <v>6037.1433575619576</v>
      </c>
      <c r="M27" s="317">
        <v>7126.6793988208929</v>
      </c>
      <c r="N27" s="317">
        <v>7135.217976154082</v>
      </c>
      <c r="O27" s="353">
        <v>6485.3240701754385</v>
      </c>
      <c r="P27" s="353">
        <v>7004.403247271759</v>
      </c>
      <c r="Q27" s="353">
        <v>7104.9876078431371</v>
      </c>
      <c r="R27" s="353">
        <v>7291.4783221299203</v>
      </c>
      <c r="S27" s="381">
        <v>7730.6576955424716</v>
      </c>
      <c r="T27" s="353">
        <v>6969.767085076709</v>
      </c>
      <c r="U27" s="353">
        <v>6999.0006372325897</v>
      </c>
      <c r="V27" s="353">
        <v>6187.3857825593104</v>
      </c>
      <c r="W27" s="353">
        <v>5942.9043953111213</v>
      </c>
      <c r="X27" s="353">
        <v>6551.5528068130179</v>
      </c>
      <c r="Y27" s="353">
        <v>6704.1952486441069</v>
      </c>
      <c r="Z27" s="353">
        <v>6358.0708858864473</v>
      </c>
      <c r="AA27" s="353">
        <v>6100.0569605251167</v>
      </c>
      <c r="AB27" s="353">
        <v>6048.3051694408277</v>
      </c>
      <c r="AC27" s="381">
        <v>6433.4709956417446</v>
      </c>
      <c r="AD27" s="353">
        <v>6297.5638707163844</v>
      </c>
      <c r="AE27" s="353">
        <v>5948.1403464803734</v>
      </c>
      <c r="AF27" s="353">
        <v>5264.3465836233745</v>
      </c>
      <c r="AG27" s="353">
        <v>4960.0648004764744</v>
      </c>
      <c r="AH27" s="353">
        <v>5052.1544469052333</v>
      </c>
      <c r="AI27" s="353">
        <v>5254.1793008949335</v>
      </c>
      <c r="AJ27" s="353">
        <v>5501.7398696831569</v>
      </c>
      <c r="AK27" s="353">
        <v>5771.0014947683103</v>
      </c>
      <c r="AL27" s="353">
        <v>6193.8332679110435</v>
      </c>
      <c r="AM27" s="381">
        <v>6375.9103554868616</v>
      </c>
      <c r="AN27" s="353">
        <v>6778.0380168732418</v>
      </c>
      <c r="AO27" s="353">
        <v>6595.287888411799</v>
      </c>
      <c r="AP27" s="353">
        <v>6104.0653036770764</v>
      </c>
      <c r="AQ27" s="353">
        <v>5777.418257362825</v>
      </c>
      <c r="AR27" s="353">
        <v>6067.0456616116562</v>
      </c>
      <c r="AS27" s="353">
        <v>6132.9665850164065</v>
      </c>
      <c r="AT27" s="353">
        <v>6401.6458496959358</v>
      </c>
      <c r="AU27" s="353">
        <v>7308.3232530475498</v>
      </c>
      <c r="AV27" s="353">
        <v>6649.569117521185</v>
      </c>
      <c r="AW27" s="381">
        <v>5269.2294090274545</v>
      </c>
      <c r="AX27" s="353">
        <v>5492.8118921285541</v>
      </c>
      <c r="AY27" s="353">
        <v>5291.275435053145</v>
      </c>
      <c r="AZ27" s="353">
        <v>5756.4731199999997</v>
      </c>
      <c r="BA27" s="353">
        <v>4844.7782489202982</v>
      </c>
      <c r="BB27" s="353">
        <v>4682.1519114300045</v>
      </c>
      <c r="BC27" s="353">
        <v>5017.8115600202436</v>
      </c>
      <c r="BD27" s="353">
        <v>4833.7111976686065</v>
      </c>
      <c r="BE27" s="353">
        <v>4185.0304818820141</v>
      </c>
      <c r="BF27" s="353">
        <v>4167</v>
      </c>
      <c r="BG27" s="353">
        <v>4237.9336076039153</v>
      </c>
      <c r="BH27" s="382"/>
    </row>
    <row r="28" spans="1:60" s="87" customFormat="1" ht="15" customHeight="1" x14ac:dyDescent="0.2">
      <c r="A28" s="473">
        <v>19</v>
      </c>
      <c r="B28" s="316">
        <v>4757.2551622418878</v>
      </c>
      <c r="C28" s="316">
        <f t="shared" si="0"/>
        <v>5140.1171588549223</v>
      </c>
      <c r="D28" s="354">
        <v>5522.9791554679568</v>
      </c>
      <c r="E28" s="354">
        <f t="shared" si="1"/>
        <v>6044.8258730176422</v>
      </c>
      <c r="F28" s="354">
        <v>6566.6725905673275</v>
      </c>
      <c r="G28" s="316">
        <v>8309.0169866651904</v>
      </c>
      <c r="H28" s="354">
        <v>8381.8652805770653</v>
      </c>
      <c r="I28" s="368">
        <v>8844.7414446747207</v>
      </c>
      <c r="J28" s="316">
        <v>8084.9392339445139</v>
      </c>
      <c r="K28" s="316">
        <v>6941.7383040935674</v>
      </c>
      <c r="L28" s="316">
        <v>6725.7171381031612</v>
      </c>
      <c r="M28" s="316">
        <v>7807.1623349663714</v>
      </c>
      <c r="N28" s="316">
        <v>7875.8248242127793</v>
      </c>
      <c r="O28" s="354">
        <v>7114.8162807017543</v>
      </c>
      <c r="P28" s="354">
        <v>7667.629225445834</v>
      </c>
      <c r="Q28" s="354">
        <v>7751.2114196078437</v>
      </c>
      <c r="R28" s="354">
        <v>8000.1462999383566</v>
      </c>
      <c r="S28" s="383">
        <v>8406.6771209202634</v>
      </c>
      <c r="T28" s="354">
        <v>7590.3438932058179</v>
      </c>
      <c r="U28" s="354">
        <v>7641.6888484296769</v>
      </c>
      <c r="V28" s="354">
        <v>6844.8103555431726</v>
      </c>
      <c r="W28" s="354">
        <v>6559.020344480713</v>
      </c>
      <c r="X28" s="354">
        <v>7179.574067853544</v>
      </c>
      <c r="Y28" s="354">
        <v>7347.1212283248033</v>
      </c>
      <c r="Z28" s="354">
        <v>7015.016280549421</v>
      </c>
      <c r="AA28" s="354">
        <v>6717.9376059804908</v>
      </c>
      <c r="AB28" s="354">
        <v>6675.7388886933877</v>
      </c>
      <c r="AC28" s="383">
        <v>7090.1003412277441</v>
      </c>
      <c r="AD28" s="354">
        <v>6998.6914498141268</v>
      </c>
      <c r="AE28" s="354">
        <v>6615.9834591648132</v>
      </c>
      <c r="AF28" s="354">
        <v>5920.2767295597487</v>
      </c>
      <c r="AG28" s="354">
        <v>5604.8072662298991</v>
      </c>
      <c r="AH28" s="354">
        <v>5765.3618137312042</v>
      </c>
      <c r="AI28" s="354">
        <v>5907.0000142732752</v>
      </c>
      <c r="AJ28" s="354">
        <v>6091.709723426271</v>
      </c>
      <c r="AK28" s="354">
        <v>6451.3721973094162</v>
      </c>
      <c r="AL28" s="354">
        <v>6887.8663761014623</v>
      </c>
      <c r="AM28" s="383">
        <v>7066.4741246069379</v>
      </c>
      <c r="AN28" s="354">
        <v>7426.8610561399855</v>
      </c>
      <c r="AO28" s="354">
        <v>7270.5733377372389</v>
      </c>
      <c r="AP28" s="354">
        <v>6836.6637210115086</v>
      </c>
      <c r="AQ28" s="354">
        <v>6516.3431504338259</v>
      </c>
      <c r="AR28" s="354">
        <v>6726.9653047873926</v>
      </c>
      <c r="AS28" s="354">
        <v>6866.1587096177836</v>
      </c>
      <c r="AT28" s="354">
        <v>7162.0898054439776</v>
      </c>
      <c r="AU28" s="354">
        <v>8054.0211937008226</v>
      </c>
      <c r="AV28" s="354">
        <v>7352.2053410938979</v>
      </c>
      <c r="AW28" s="383">
        <v>5989.5174922797078</v>
      </c>
      <c r="AX28" s="354">
        <v>6229.3427847679013</v>
      </c>
      <c r="AY28" s="354">
        <v>6024.4175694146925</v>
      </c>
      <c r="AZ28" s="354">
        <v>6445.3008</v>
      </c>
      <c r="BA28" s="354">
        <v>5548.0700431880641</v>
      </c>
      <c r="BB28" s="354">
        <v>5413.7381475909433</v>
      </c>
      <c r="BC28" s="354">
        <v>5766.517689523791</v>
      </c>
      <c r="BD28" s="354">
        <v>5584.6702190868709</v>
      </c>
      <c r="BE28" s="354">
        <v>4504.6705088947892</v>
      </c>
      <c r="BF28" s="354">
        <v>4485</v>
      </c>
      <c r="BG28" s="354">
        <v>4560.9827635125548</v>
      </c>
      <c r="BH28" s="384"/>
    </row>
    <row r="29" spans="1:60" s="87" customFormat="1" ht="15" customHeight="1" x14ac:dyDescent="0.2">
      <c r="A29" s="472">
        <v>20</v>
      </c>
      <c r="B29" s="317">
        <v>5206.4380530973458</v>
      </c>
      <c r="C29" s="317">
        <f t="shared" si="0"/>
        <v>5659.0470143644761</v>
      </c>
      <c r="D29" s="353">
        <v>6111.6559756316074</v>
      </c>
      <c r="E29" s="353">
        <f t="shared" si="1"/>
        <v>6654.566424817398</v>
      </c>
      <c r="F29" s="353">
        <v>7197.4768740031896</v>
      </c>
      <c r="G29" s="317">
        <v>8842.1176340397269</v>
      </c>
      <c r="H29" s="353">
        <v>8892.8829956507907</v>
      </c>
      <c r="I29" s="367">
        <v>9438.1228327351764</v>
      </c>
      <c r="J29" s="317">
        <v>8717.4887203609487</v>
      </c>
      <c r="K29" s="317">
        <v>7594.4236111111113</v>
      </c>
      <c r="L29" s="317">
        <v>7423.9891409055081</v>
      </c>
      <c r="M29" s="317">
        <v>8473.8516980818749</v>
      </c>
      <c r="N29" s="317">
        <v>8574.1112809538372</v>
      </c>
      <c r="O29" s="353">
        <v>7775.3945263157893</v>
      </c>
      <c r="P29" s="353">
        <v>8327.1706148522753</v>
      </c>
      <c r="Q29" s="353">
        <v>8397.4352313725485</v>
      </c>
      <c r="R29" s="353">
        <v>8679.5573428831412</v>
      </c>
      <c r="S29" s="381">
        <v>9136.7781003282762</v>
      </c>
      <c r="T29" s="353">
        <v>8260.5668459852568</v>
      </c>
      <c r="U29" s="353">
        <v>8319.6619025944474</v>
      </c>
      <c r="V29" s="353">
        <v>7445.2739546944977</v>
      </c>
      <c r="W29" s="353">
        <v>7184.2302559996724</v>
      </c>
      <c r="X29" s="353">
        <v>7798.84241933253</v>
      </c>
      <c r="Y29" s="353">
        <v>8006.966312733939</v>
      </c>
      <c r="Z29" s="353">
        <v>7603.5730379130946</v>
      </c>
      <c r="AA29" s="353">
        <v>7360.048864983135</v>
      </c>
      <c r="AB29" s="353">
        <v>7340.1950944856953</v>
      </c>
      <c r="AC29" s="381">
        <v>7759.8248589479372</v>
      </c>
      <c r="AD29" s="353">
        <v>7671.0548205386276</v>
      </c>
      <c r="AE29" s="353">
        <v>7297.7038313336043</v>
      </c>
      <c r="AF29" s="353">
        <v>6586.3501251755515</v>
      </c>
      <c r="AG29" s="353">
        <v>6229.7622394282316</v>
      </c>
      <c r="AH29" s="353">
        <v>6404.3439794847882</v>
      </c>
      <c r="AI29" s="353">
        <v>6561.4014073450271</v>
      </c>
      <c r="AJ29" s="353">
        <v>6774.5882155541267</v>
      </c>
      <c r="AK29" s="353">
        <v>7157.5605381165915</v>
      </c>
      <c r="AL29" s="353">
        <v>7595.3904086411558</v>
      </c>
      <c r="AM29" s="381">
        <v>7740.8066940254748</v>
      </c>
      <c r="AN29" s="353">
        <v>8227.0761379023024</v>
      </c>
      <c r="AO29" s="353">
        <v>8080.9158769277674</v>
      </c>
      <c r="AP29" s="353">
        <v>7549.910482038993</v>
      </c>
      <c r="AQ29" s="353">
        <v>7170.0074789197115</v>
      </c>
      <c r="AR29" s="353">
        <v>7458.014011299435</v>
      </c>
      <c r="AS29" s="353">
        <v>7632.6195868188752</v>
      </c>
      <c r="AT29" s="353">
        <v>7910.108206359535</v>
      </c>
      <c r="AU29" s="353">
        <v>8842.0196658336154</v>
      </c>
      <c r="AV29" s="353">
        <v>8097.4973893691695</v>
      </c>
      <c r="AW29" s="381">
        <v>6727.3735775625028</v>
      </c>
      <c r="AX29" s="353">
        <v>6926.6228147901056</v>
      </c>
      <c r="AY29" s="353">
        <v>6769.985841646775</v>
      </c>
      <c r="AZ29" s="353">
        <v>7043.3184000000001</v>
      </c>
      <c r="BA29" s="353">
        <v>6247.0138201806039</v>
      </c>
      <c r="BB29" s="353">
        <v>6149.5964201674196</v>
      </c>
      <c r="BC29" s="353">
        <v>6481.3839939650316</v>
      </c>
      <c r="BD29" s="353">
        <v>6300.1179655006554</v>
      </c>
      <c r="BE29" s="353">
        <v>4740.302580090105</v>
      </c>
      <c r="BF29" s="353">
        <v>4757</v>
      </c>
      <c r="BG29" s="353">
        <v>4837.8820400056748</v>
      </c>
      <c r="BH29" s="382"/>
    </row>
    <row r="30" spans="1:60" s="87" customFormat="1" ht="15" customHeight="1" x14ac:dyDescent="0.2">
      <c r="A30" s="472">
        <v>21</v>
      </c>
      <c r="B30" s="317">
        <v>5737.2905604719763</v>
      </c>
      <c r="C30" s="317">
        <f t="shared" si="0"/>
        <v>6202.2758123986832</v>
      </c>
      <c r="D30" s="353">
        <v>6667.2610643253902</v>
      </c>
      <c r="E30" s="353">
        <f t="shared" si="1"/>
        <v>7213.076875293249</v>
      </c>
      <c r="F30" s="353">
        <v>7758.892686261107</v>
      </c>
      <c r="G30" s="317">
        <v>9399.7286560061966</v>
      </c>
      <c r="H30" s="353">
        <v>9462.6383791237931</v>
      </c>
      <c r="I30" s="367">
        <v>10087.483597027751</v>
      </c>
      <c r="J30" s="317">
        <v>9296.882787750792</v>
      </c>
      <c r="K30" s="317">
        <v>8247.1089181286552</v>
      </c>
      <c r="L30" s="317">
        <v>8093.1664769244235</v>
      </c>
      <c r="M30" s="317">
        <v>9186.5196379639638</v>
      </c>
      <c r="N30" s="317">
        <v>9234.3093855090192</v>
      </c>
      <c r="O30" s="353">
        <v>8432.0870175438595</v>
      </c>
      <c r="P30" s="353">
        <v>8957.2352941176468</v>
      </c>
      <c r="Q30" s="353">
        <v>9040.1847215686284</v>
      </c>
      <c r="R30" s="353">
        <v>9316.7083688026523</v>
      </c>
      <c r="S30" s="381">
        <v>9884.9062644130317</v>
      </c>
      <c r="T30" s="353">
        <v>8939.0641562064156</v>
      </c>
      <c r="U30" s="353">
        <v>9037.9604915794262</v>
      </c>
      <c r="V30" s="353">
        <v>8126.4322667752504</v>
      </c>
      <c r="W30" s="353">
        <v>7809.4401675186309</v>
      </c>
      <c r="X30" s="353">
        <v>8400.6049516884359</v>
      </c>
      <c r="Y30" s="353">
        <v>8622.3987472309218</v>
      </c>
      <c r="Z30" s="353">
        <v>8239.7946030914318</v>
      </c>
      <c r="AA30" s="353">
        <v>8018.3138663506252</v>
      </c>
      <c r="AB30" s="353">
        <v>8006.5998522011469</v>
      </c>
      <c r="AC30" s="381">
        <v>8420.1956822865632</v>
      </c>
      <c r="AD30" s="353">
        <v>8330.8338500998361</v>
      </c>
      <c r="AE30" s="353">
        <v>7986.3628332445724</v>
      </c>
      <c r="AF30" s="353">
        <v>7245.6613543384019</v>
      </c>
      <c r="AG30" s="353">
        <v>6919.0265634306134</v>
      </c>
      <c r="AH30" s="353">
        <v>7082.0523371022264</v>
      </c>
      <c r="AI30" s="353">
        <v>7239.5129958179295</v>
      </c>
      <c r="AJ30" s="353">
        <v>7446.6273665370963</v>
      </c>
      <c r="AK30" s="353">
        <v>7790.852017937219</v>
      </c>
      <c r="AL30" s="353">
        <v>8350.8821722004886</v>
      </c>
      <c r="AM30" s="381">
        <v>8516.9531524809445</v>
      </c>
      <c r="AN30" s="353">
        <v>9002.7801270700966</v>
      </c>
      <c r="AO30" s="353">
        <v>8880.0036586295391</v>
      </c>
      <c r="AP30" s="353">
        <v>8330.8880401407932</v>
      </c>
      <c r="AQ30" s="353">
        <v>7911.639056580716</v>
      </c>
      <c r="AR30" s="353">
        <v>8247.0197323818011</v>
      </c>
      <c r="AS30" s="353">
        <v>8391.4030595738768</v>
      </c>
      <c r="AT30" s="353">
        <v>8675.5223840405706</v>
      </c>
      <c r="AU30" s="353">
        <v>9593.760539555391</v>
      </c>
      <c r="AV30" s="353">
        <v>8825.0161773517084</v>
      </c>
      <c r="AW30" s="381">
        <v>7401.9848555353446</v>
      </c>
      <c r="AX30" s="353">
        <v>7618.1306591333177</v>
      </c>
      <c r="AY30" s="353">
        <v>7452.2937756288629</v>
      </c>
      <c r="AZ30" s="353">
        <v>7790.8404</v>
      </c>
      <c r="BA30" s="353">
        <v>6918.7824892029839</v>
      </c>
      <c r="BB30" s="353">
        <v>6996.5276395478922</v>
      </c>
      <c r="BC30" s="353">
        <v>7425.726612110042</v>
      </c>
      <c r="BD30" s="353">
        <v>7087.6327111882374</v>
      </c>
      <c r="BE30" s="353">
        <v>5040.4773490476155</v>
      </c>
      <c r="BF30" s="353">
        <v>4988</v>
      </c>
      <c r="BG30" s="353">
        <v>5072.559086395233</v>
      </c>
      <c r="BH30" s="382"/>
    </row>
    <row r="31" spans="1:60" s="87" customFormat="1" ht="15" customHeight="1" x14ac:dyDescent="0.2">
      <c r="A31" s="472">
        <v>22</v>
      </c>
      <c r="B31" s="317">
        <v>6308.9778761061953</v>
      </c>
      <c r="C31" s="317">
        <f t="shared" si="0"/>
        <v>6756.0004951217234</v>
      </c>
      <c r="D31" s="353">
        <v>7203.0231141372515</v>
      </c>
      <c r="E31" s="353">
        <f t="shared" si="1"/>
        <v>7708.0474422360894</v>
      </c>
      <c r="F31" s="353">
        <v>8213.0717703349274</v>
      </c>
      <c r="G31" s="317">
        <v>9987.9776462125828</v>
      </c>
      <c r="H31" s="353">
        <v>10061.762596796436</v>
      </c>
      <c r="I31" s="367">
        <v>10748.040236566749</v>
      </c>
      <c r="J31" s="317">
        <v>9977.2721512911594</v>
      </c>
      <c r="K31" s="317">
        <v>8889.6750730994154</v>
      </c>
      <c r="L31" s="317">
        <v>8801.1367019879144</v>
      </c>
      <c r="M31" s="317">
        <v>9779.6432782529282</v>
      </c>
      <c r="N31" s="317">
        <v>9864.8832161418522</v>
      </c>
      <c r="O31" s="353">
        <v>9108.2082807017541</v>
      </c>
      <c r="P31" s="353">
        <v>9653.6225712004252</v>
      </c>
      <c r="Q31" s="353">
        <v>9689.8828549019618</v>
      </c>
      <c r="R31" s="353">
        <v>9937.6055420201355</v>
      </c>
      <c r="S31" s="381">
        <v>10578.952874467564</v>
      </c>
      <c r="T31" s="353">
        <v>9642.3845387527399</v>
      </c>
      <c r="U31" s="353">
        <v>9663.0062812926717</v>
      </c>
      <c r="V31" s="353">
        <v>8798.0970832172461</v>
      </c>
      <c r="W31" s="353">
        <v>8382.3597955287314</v>
      </c>
      <c r="X31" s="353">
        <v>8993.6145744828009</v>
      </c>
      <c r="Y31" s="353">
        <v>9282.2438316400585</v>
      </c>
      <c r="Z31" s="353">
        <v>8880.1609341666972</v>
      </c>
      <c r="AA31" s="353">
        <v>8692.7326100829614</v>
      </c>
      <c r="AB31" s="353">
        <v>8723.6669599183588</v>
      </c>
      <c r="AC31" s="381">
        <v>9125.464238656712</v>
      </c>
      <c r="AD31" s="353">
        <v>8963.6464343111311</v>
      </c>
      <c r="AE31" s="353">
        <v>8609.1048526048689</v>
      </c>
      <c r="AF31" s="353">
        <v>7906.6631251144909</v>
      </c>
      <c r="AG31" s="353">
        <v>7619.8335914234667</v>
      </c>
      <c r="AH31" s="353">
        <v>7762.9878773749851</v>
      </c>
      <c r="AI31" s="353">
        <v>7938.1734203051619</v>
      </c>
      <c r="AJ31" s="353">
        <v>8039.694174893034</v>
      </c>
      <c r="AK31" s="353">
        <v>8504.633781763825</v>
      </c>
      <c r="AL31" s="353">
        <v>9077.8930954669122</v>
      </c>
      <c r="AM31" s="381">
        <v>9266.5394659702597</v>
      </c>
      <c r="AN31" s="353">
        <v>9779.9259452140395</v>
      </c>
      <c r="AO31" s="353">
        <v>9676.2777509591197</v>
      </c>
      <c r="AP31" s="353">
        <v>9063.4864574752246</v>
      </c>
      <c r="AQ31" s="353">
        <v>8623.4971037516807</v>
      </c>
      <c r="AR31" s="353">
        <v>9055.7835266131424</v>
      </c>
      <c r="AS31" s="353">
        <v>9177.0574478901872</v>
      </c>
      <c r="AT31" s="353">
        <v>9428.5110068891227</v>
      </c>
      <c r="AU31" s="353">
        <v>10326.164027457957</v>
      </c>
      <c r="AV31" s="353">
        <v>9524.0977488658737</v>
      </c>
      <c r="AW31" s="381">
        <v>8176.1481450145948</v>
      </c>
      <c r="AX31" s="353">
        <v>8321.1828748345142</v>
      </c>
      <c r="AY31" s="353">
        <v>8168.4911765305915</v>
      </c>
      <c r="AZ31" s="353">
        <v>8549.4367999999995</v>
      </c>
      <c r="BA31" s="353">
        <v>7675.3374950922653</v>
      </c>
      <c r="BB31" s="353">
        <v>7798.6024765652128</v>
      </c>
      <c r="BC31" s="353">
        <v>8227.3074682734441</v>
      </c>
      <c r="BD31" s="353">
        <v>7887.6808480538712</v>
      </c>
      <c r="BE31" s="353">
        <v>5388.8030195102556</v>
      </c>
      <c r="BF31" s="353">
        <v>5424</v>
      </c>
      <c r="BG31" s="353">
        <v>5515.401546318627</v>
      </c>
      <c r="BH31" s="382"/>
    </row>
    <row r="32" spans="1:60" s="87" customFormat="1" ht="15" customHeight="1" x14ac:dyDescent="0.2">
      <c r="A32" s="472">
        <v>23</v>
      </c>
      <c r="B32" s="317">
        <v>6812.6071779744352</v>
      </c>
      <c r="C32" s="317">
        <f t="shared" si="0"/>
        <v>7259.1603052268401</v>
      </c>
      <c r="D32" s="353">
        <v>7705.713432479246</v>
      </c>
      <c r="E32" s="353">
        <f t="shared" si="1"/>
        <v>8271.6407217078377</v>
      </c>
      <c r="F32" s="353">
        <v>8837.5680109364312</v>
      </c>
      <c r="G32" s="317">
        <v>10625.247385602832</v>
      </c>
      <c r="H32" s="353">
        <v>10672.634348148933</v>
      </c>
      <c r="I32" s="367">
        <v>11425.390688975382</v>
      </c>
      <c r="J32" s="317">
        <v>10620.452721512913</v>
      </c>
      <c r="K32" s="317">
        <v>9623.3135964912271</v>
      </c>
      <c r="L32" s="317">
        <v>9475.163149137401</v>
      </c>
      <c r="M32" s="317">
        <v>10446.332641368432</v>
      </c>
      <c r="N32" s="317">
        <v>10546.241516355854</v>
      </c>
      <c r="O32" s="353">
        <v>9729.9289824561401</v>
      </c>
      <c r="P32" s="353">
        <v>10324.217726909768</v>
      </c>
      <c r="Q32" s="353">
        <v>10311.786415686274</v>
      </c>
      <c r="R32" s="353">
        <v>10565.004256318431</v>
      </c>
      <c r="S32" s="381">
        <v>11315.062915434493</v>
      </c>
      <c r="T32" s="353">
        <v>10351.221159593544</v>
      </c>
      <c r="U32" s="353">
        <v>10330.897951752389</v>
      </c>
      <c r="V32" s="353">
        <v>9443.6547866526635</v>
      </c>
      <c r="W32" s="353">
        <v>8946.1854611894651</v>
      </c>
      <c r="X32" s="353">
        <v>9630.388745084867</v>
      </c>
      <c r="Y32" s="353">
        <v>9899.7911542280963</v>
      </c>
      <c r="Z32" s="353">
        <v>9497.7310528088619</v>
      </c>
      <c r="AA32" s="353">
        <v>9357.0552648372704</v>
      </c>
      <c r="AB32" s="353">
        <v>9468.0137945595943</v>
      </c>
      <c r="AC32" s="381">
        <v>9705.3932903138611</v>
      </c>
      <c r="AD32" s="353">
        <v>9625.2232268956668</v>
      </c>
      <c r="AE32" s="353">
        <v>9249.1934463206035</v>
      </c>
      <c r="AF32" s="353">
        <v>8555.8311045979117</v>
      </c>
      <c r="AG32" s="353">
        <v>8269.5229303156648</v>
      </c>
      <c r="AH32" s="353">
        <v>8411.6515910945327</v>
      </c>
      <c r="AI32" s="353">
        <v>8590.9941336835036</v>
      </c>
      <c r="AJ32" s="353">
        <v>8779.8663273581478</v>
      </c>
      <c r="AK32" s="353">
        <v>9245.7518684603874</v>
      </c>
      <c r="AL32" s="353">
        <v>9807.9020019220607</v>
      </c>
      <c r="AM32" s="381">
        <v>10045.637051644191</v>
      </c>
      <c r="AN32" s="353">
        <v>10523.909696906572</v>
      </c>
      <c r="AO32" s="353">
        <v>10388.141162123022</v>
      </c>
      <c r="AP32" s="353">
        <v>9862.4334107191899</v>
      </c>
      <c r="AQ32" s="353">
        <v>9439.5625076377855</v>
      </c>
      <c r="AR32" s="353">
        <v>9822.3967647933387</v>
      </c>
      <c r="AS32" s="353">
        <v>9876.9808198918508</v>
      </c>
      <c r="AT32" s="353">
        <v>10172.801741354935</v>
      </c>
      <c r="AU32" s="353">
        <v>10978.800798856284</v>
      </c>
      <c r="AV32" s="353">
        <v>10220.809552341008</v>
      </c>
      <c r="AW32" s="381">
        <v>8889.4090274546306</v>
      </c>
      <c r="AX32" s="353">
        <v>9030.0072762147011</v>
      </c>
      <c r="AY32" s="353">
        <v>8876.7810351510689</v>
      </c>
      <c r="AZ32" s="353">
        <v>9075.4707999999991</v>
      </c>
      <c r="BA32" s="353">
        <v>8417.7614448370623</v>
      </c>
      <c r="BB32" s="353">
        <v>8531.2567218300355</v>
      </c>
      <c r="BC32" s="353">
        <v>8955.9212016462479</v>
      </c>
      <c r="BD32" s="353">
        <v>8633.4176231479469</v>
      </c>
      <c r="BE32" s="353">
        <v>5766.8388206888267</v>
      </c>
      <c r="BF32" s="353">
        <v>5948</v>
      </c>
      <c r="BG32" s="353">
        <v>6048.5799404170803</v>
      </c>
      <c r="BH32" s="382"/>
    </row>
    <row r="33" spans="1:60" s="87" customFormat="1" ht="15" customHeight="1" x14ac:dyDescent="0.2">
      <c r="A33" s="472">
        <v>24</v>
      </c>
      <c r="B33" s="317">
        <v>7302.624877089479</v>
      </c>
      <c r="C33" s="317">
        <f t="shared" si="0"/>
        <v>7729.0569287794642</v>
      </c>
      <c r="D33" s="353">
        <v>8155.4889804694503</v>
      </c>
      <c r="E33" s="353">
        <f t="shared" si="1"/>
        <v>8786.6984660834387</v>
      </c>
      <c r="F33" s="353">
        <v>9417.9079516974252</v>
      </c>
      <c r="G33" s="317">
        <v>11225.751563105185</v>
      </c>
      <c r="H33" s="353">
        <v>11377.486368940277</v>
      </c>
      <c r="I33" s="367">
        <v>12052.359702775109</v>
      </c>
      <c r="J33" s="317">
        <v>11290.211001247961</v>
      </c>
      <c r="K33" s="317">
        <v>10336.713815789473</v>
      </c>
      <c r="L33" s="317">
        <v>10192.831596462036</v>
      </c>
      <c r="M33" s="317">
        <v>11062.445570040689</v>
      </c>
      <c r="N33" s="317">
        <v>11244.527973096912</v>
      </c>
      <c r="O33" s="353">
        <v>10289.477614035088</v>
      </c>
      <c r="P33" s="353">
        <v>10969.020761245674</v>
      </c>
      <c r="Q33" s="353">
        <v>10909.369725490196</v>
      </c>
      <c r="R33" s="353">
        <v>11267.170693046055</v>
      </c>
      <c r="S33" s="381">
        <v>12048.168425621963</v>
      </c>
      <c r="T33" s="353">
        <v>11079.364614465034</v>
      </c>
      <c r="U33" s="353">
        <v>11029.033773327264</v>
      </c>
      <c r="V33" s="353">
        <v>10112.94622918497</v>
      </c>
      <c r="W33" s="353">
        <v>9544.1134856603239</v>
      </c>
      <c r="X33" s="353">
        <v>10256.221778735007</v>
      </c>
      <c r="Y33" s="353">
        <v>10494.074707814529</v>
      </c>
      <c r="Z33" s="353">
        <v>10090.432576069463</v>
      </c>
      <c r="AA33" s="353">
        <v>10019.358701795971</v>
      </c>
      <c r="AB33" s="353">
        <v>10132.470000351901</v>
      </c>
      <c r="AC33" s="381">
        <v>10416.274063312951</v>
      </c>
      <c r="AD33" s="353">
        <v>10317.361990876772</v>
      </c>
      <c r="AE33" s="353">
        <v>9982.9535415557148</v>
      </c>
      <c r="AF33" s="353">
        <v>9233.7382915063808</v>
      </c>
      <c r="AG33" s="353">
        <v>8938.9997617629542</v>
      </c>
      <c r="AH33" s="353">
        <v>9110.3366359715583</v>
      </c>
      <c r="AI33" s="353">
        <v>9281.7511597036864</v>
      </c>
      <c r="AJ33" s="353">
        <v>9538.6202075002111</v>
      </c>
      <c r="AK33" s="353">
        <v>9983.8325859491779</v>
      </c>
      <c r="AL33" s="353">
        <v>10594.872588963033</v>
      </c>
      <c r="AM33" s="381">
        <v>10835.063582582741</v>
      </c>
      <c r="AN33" s="353">
        <v>11198.685657743985</v>
      </c>
      <c r="AO33" s="353">
        <v>11028.255494296096</v>
      </c>
      <c r="AP33" s="353">
        <v>10501.038068848449</v>
      </c>
      <c r="AQ33" s="353">
        <v>10150.067212513748</v>
      </c>
      <c r="AR33" s="353">
        <v>10507.343300624443</v>
      </c>
      <c r="AS33" s="353">
        <v>10625.527753385404</v>
      </c>
      <c r="AT33" s="353">
        <v>10904.666920988262</v>
      </c>
      <c r="AU33" s="353">
        <v>11711.20428675885</v>
      </c>
      <c r="AV33" s="353">
        <v>10863.01669091843</v>
      </c>
      <c r="AW33" s="381">
        <v>9511.3162993358437</v>
      </c>
      <c r="AX33" s="353">
        <v>9608.3802812496742</v>
      </c>
      <c r="AY33" s="353">
        <v>9409.9753146867406</v>
      </c>
      <c r="AZ33" s="353">
        <v>9795.3068000000003</v>
      </c>
      <c r="BA33" s="353">
        <v>9028.6578720062807</v>
      </c>
      <c r="BB33" s="353">
        <v>9244.6868032249367</v>
      </c>
      <c r="BC33" s="353">
        <v>9731.0646944797227</v>
      </c>
      <c r="BD33" s="353">
        <v>9401.0878328036142</v>
      </c>
      <c r="BE33" s="353">
        <v>6561.8409391564992</v>
      </c>
      <c r="BF33" s="353">
        <v>6694</v>
      </c>
      <c r="BG33" s="353">
        <v>6808.5800822811743</v>
      </c>
      <c r="BH33" s="382"/>
    </row>
    <row r="34" spans="1:60" s="87" customFormat="1" ht="15" customHeight="1" x14ac:dyDescent="0.2">
      <c r="A34" s="472">
        <v>25</v>
      </c>
      <c r="B34" s="317">
        <v>7833.4773844641104</v>
      </c>
      <c r="C34" s="317">
        <f t="shared" si="0"/>
        <v>8235.9068221968173</v>
      </c>
      <c r="D34" s="353">
        <v>8638.3362599295233</v>
      </c>
      <c r="E34" s="353">
        <f t="shared" si="1"/>
        <v>9346.6782689485844</v>
      </c>
      <c r="F34" s="353">
        <v>10055.020277967646</v>
      </c>
      <c r="G34" s="317">
        <v>11820.128146959552</v>
      </c>
      <c r="H34" s="353">
        <v>12052.969555531983</v>
      </c>
      <c r="I34" s="367">
        <v>12757.699843299803</v>
      </c>
      <c r="J34" s="317">
        <v>11975.915906690987</v>
      </c>
      <c r="K34" s="317">
        <v>11055.173611111111</v>
      </c>
      <c r="L34" s="317">
        <v>11041.426044312111</v>
      </c>
      <c r="M34" s="317">
        <v>11779.711367599437</v>
      </c>
      <c r="N34" s="317">
        <v>12027.455212473251</v>
      </c>
      <c r="O34" s="353">
        <v>10988.913403508772</v>
      </c>
      <c r="P34" s="353">
        <v>11705.938514772424</v>
      </c>
      <c r="Q34" s="353">
        <v>11652.87454117647</v>
      </c>
      <c r="R34" s="353">
        <v>12008.346376258549</v>
      </c>
      <c r="S34" s="381">
        <v>12784.278466588892</v>
      </c>
      <c r="T34" s="353">
        <v>11804.749950189282</v>
      </c>
      <c r="U34" s="353">
        <v>11707.006827492034</v>
      </c>
      <c r="V34" s="353">
        <v>10791.731167356034</v>
      </c>
      <c r="W34" s="353">
        <v>10196.605284227382</v>
      </c>
      <c r="X34" s="353">
        <v>10862.360765871683</v>
      </c>
      <c r="Y34" s="353">
        <v>11058.749828126194</v>
      </c>
      <c r="Z34" s="353">
        <v>10527.705378195291</v>
      </c>
      <c r="AA34" s="353">
        <v>10606.95108031726</v>
      </c>
      <c r="AB34" s="353">
        <v>10863.176971531126</v>
      </c>
      <c r="AC34" s="381">
        <v>11129.025575188351</v>
      </c>
      <c r="AD34" s="353">
        <v>11007.702991834549</v>
      </c>
      <c r="AE34" s="353">
        <v>10638.654052191347</v>
      </c>
      <c r="AF34" s="353">
        <v>9876.144104536852</v>
      </c>
      <c r="AG34" s="353">
        <v>9629.9130434782619</v>
      </c>
      <c r="AH34" s="353">
        <v>9809.0216808485839</v>
      </c>
      <c r="AI34" s="353">
        <v>9917.1843964545169</v>
      </c>
      <c r="AJ34" s="353">
        <v>10219.950222321653</v>
      </c>
      <c r="AK34" s="353">
        <v>10715.838565022421</v>
      </c>
      <c r="AL34" s="353">
        <v>11278.412755992906</v>
      </c>
      <c r="AM34" s="381">
        <v>11488.738261472045</v>
      </c>
      <c r="AN34" s="353">
        <v>12021.970003124674</v>
      </c>
      <c r="AO34" s="353">
        <v>11771.06948855408</v>
      </c>
      <c r="AP34" s="353">
        <v>11235.018747347664</v>
      </c>
      <c r="AQ34" s="353">
        <v>10815.91162165465</v>
      </c>
      <c r="AR34" s="353">
        <v>11217.316729110913</v>
      </c>
      <c r="AS34" s="353">
        <v>11299.859777233441</v>
      </c>
      <c r="AT34" s="353">
        <v>11652.68532190382</v>
      </c>
      <c r="AU34" s="353">
        <v>12363.841058157175</v>
      </c>
      <c r="AV34" s="353">
        <v>11591.720362920483</v>
      </c>
      <c r="AW34" s="381">
        <v>10163.674774736664</v>
      </c>
      <c r="AX34" s="353">
        <v>10276.799382876919</v>
      </c>
      <c r="AY34" s="353">
        <v>10114.876226615255</v>
      </c>
      <c r="AZ34" s="353">
        <v>10456.448479999999</v>
      </c>
      <c r="BA34" s="353">
        <v>9730.8626619552415</v>
      </c>
      <c r="BB34" s="353">
        <v>9972.0010029703371</v>
      </c>
      <c r="BC34" s="353">
        <v>10414.206162925049</v>
      </c>
      <c r="BD34" s="353">
        <v>10113.402231422886</v>
      </c>
      <c r="BE34" s="353">
        <v>7588.3771797552208</v>
      </c>
      <c r="BF34" s="353">
        <v>7852</v>
      </c>
      <c r="BG34" s="353">
        <v>7985.8929635409277</v>
      </c>
      <c r="BH34" s="382"/>
    </row>
    <row r="35" spans="1:60" s="87" customFormat="1" ht="15" customHeight="1" x14ac:dyDescent="0.2">
      <c r="A35" s="472">
        <v>26</v>
      </c>
      <c r="B35" s="317">
        <v>8343.9124877089489</v>
      </c>
      <c r="C35" s="317">
        <f t="shared" si="0"/>
        <v>8782.1556107540746</v>
      </c>
      <c r="D35" s="353">
        <v>9220.3987337992003</v>
      </c>
      <c r="E35" s="353">
        <f t="shared" si="1"/>
        <v>10009.884033110582</v>
      </c>
      <c r="F35" s="353">
        <v>10799.369332421964</v>
      </c>
      <c r="G35" s="317">
        <v>12494.163448237703</v>
      </c>
      <c r="H35" s="353">
        <v>12781.316643683038</v>
      </c>
      <c r="I35" s="367">
        <v>13423.854420462012</v>
      </c>
      <c r="J35" s="317">
        <v>12677.56743784199</v>
      </c>
      <c r="K35" s="317">
        <v>11692.68019005848</v>
      </c>
      <c r="L35" s="317">
        <v>11909.416936684473</v>
      </c>
      <c r="M35" s="317">
        <v>12602.727891721333</v>
      </c>
      <c r="N35" s="317">
        <v>12823.078569244879</v>
      </c>
      <c r="O35" s="353">
        <v>11734.978245614035</v>
      </c>
      <c r="P35" s="353">
        <v>12439.171679531541</v>
      </c>
      <c r="Q35" s="353">
        <v>12434.596894117647</v>
      </c>
      <c r="R35" s="353">
        <v>12723.515895147797</v>
      </c>
      <c r="S35" s="381">
        <v>13532.406630673648</v>
      </c>
      <c r="T35" s="353">
        <v>12554.958358238693</v>
      </c>
      <c r="U35" s="353">
        <v>12377.418843878017</v>
      </c>
      <c r="V35" s="353">
        <v>11423.048627333317</v>
      </c>
      <c r="W35" s="353">
        <v>10855.917554556467</v>
      </c>
      <c r="X35" s="353">
        <v>11411.605840858347</v>
      </c>
      <c r="Y35" s="353">
        <v>11737.628905354824</v>
      </c>
      <c r="Z35" s="353">
        <v>11178.433624012872</v>
      </c>
      <c r="AA35" s="353">
        <v>11305.600437596866</v>
      </c>
      <c r="AB35" s="353">
        <v>11547.118696554879</v>
      </c>
      <c r="AC35" s="381">
        <v>11776.301226392783</v>
      </c>
      <c r="AD35" s="353">
        <v>11658.493206279119</v>
      </c>
      <c r="AE35" s="353">
        <v>11256.19209924501</v>
      </c>
      <c r="AF35" s="353">
        <v>10483.048543689321</v>
      </c>
      <c r="AG35" s="353">
        <v>10220.239904705182</v>
      </c>
      <c r="AH35" s="353">
        <v>10475.434899172398</v>
      </c>
      <c r="AI35" s="353">
        <v>10585.81190676696</v>
      </c>
      <c r="AJ35" s="353">
        <v>10939.992169803407</v>
      </c>
      <c r="AK35" s="353">
        <v>11414.433482810164</v>
      </c>
      <c r="AL35" s="353">
        <v>12000.926704476236</v>
      </c>
      <c r="AM35" s="381">
        <v>12285.542610456749</v>
      </c>
      <c r="AN35" s="353">
        <v>12820.743255910842</v>
      </c>
      <c r="AO35" s="353">
        <v>12520.917706242537</v>
      </c>
      <c r="AP35" s="353">
        <v>12009.084999625553</v>
      </c>
      <c r="AQ35" s="353">
        <v>11577.84333374068</v>
      </c>
      <c r="AR35" s="353">
        <v>11933.876181980375</v>
      </c>
      <c r="AS35" s="353">
        <v>12073.998058880621</v>
      </c>
      <c r="AT35" s="353">
        <v>12380.822835087403</v>
      </c>
      <c r="AU35" s="353">
        <v>13073.28140039943</v>
      </c>
      <c r="AV35" s="353">
        <v>12169.943764444064</v>
      </c>
      <c r="AW35" s="381">
        <v>10860.538855281526</v>
      </c>
      <c r="AX35" s="353">
        <v>10896.732124800634</v>
      </c>
      <c r="AY35" s="353">
        <v>10797.184160597344</v>
      </c>
      <c r="AZ35" s="353">
        <v>10995.77176</v>
      </c>
      <c r="BA35" s="353">
        <v>10411.327365528072</v>
      </c>
      <c r="BB35" s="353">
        <v>10563.678046522395</v>
      </c>
      <c r="BC35" s="353">
        <v>10924.976022459248</v>
      </c>
      <c r="BD35" s="353">
        <v>10598.026690307552</v>
      </c>
      <c r="BE35" s="353">
        <v>8159.0165869543107</v>
      </c>
      <c r="BF35" s="353">
        <v>8470</v>
      </c>
      <c r="BG35" s="353">
        <v>8614.3168534543911</v>
      </c>
      <c r="BH35" s="382"/>
    </row>
    <row r="36" spans="1:60" s="87" customFormat="1" ht="15" customHeight="1" x14ac:dyDescent="0.2">
      <c r="A36" s="472">
        <v>27</v>
      </c>
      <c r="B36" s="317">
        <v>8813.5127826941989</v>
      </c>
      <c r="C36" s="317">
        <f t="shared" si="0"/>
        <v>9314.6013414755107</v>
      </c>
      <c r="D36" s="353">
        <v>9815.6899002568243</v>
      </c>
      <c r="E36" s="353">
        <f t="shared" si="1"/>
        <v>10645.009907977579</v>
      </c>
      <c r="F36" s="353">
        <v>11474.329915698336</v>
      </c>
      <c r="G36" s="317">
        <v>13198.836717755768</v>
      </c>
      <c r="H36" s="353">
        <v>13450.926063434814</v>
      </c>
      <c r="I36" s="367">
        <v>14022.833746145679</v>
      </c>
      <c r="J36" s="317">
        <v>13395.165594700969</v>
      </c>
      <c r="K36" s="317">
        <v>12370.663377192983</v>
      </c>
      <c r="L36" s="317">
        <v>12704.671162098257</v>
      </c>
      <c r="M36" s="317">
        <v>13393.559412106621</v>
      </c>
      <c r="N36" s="317">
        <v>13741.431060837665</v>
      </c>
      <c r="O36" s="353">
        <v>12430.528280701756</v>
      </c>
      <c r="P36" s="353">
        <v>13201.881554431726</v>
      </c>
      <c r="Q36" s="353">
        <v>13174.627388235294</v>
      </c>
      <c r="R36" s="353">
        <v>13435.434643496639</v>
      </c>
      <c r="S36" s="381">
        <v>14286.543856317316</v>
      </c>
      <c r="T36" s="353">
        <v>13327.23171946603</v>
      </c>
      <c r="U36" s="353">
        <v>12972.220482476105</v>
      </c>
      <c r="V36" s="353">
        <v>11954.68438310366</v>
      </c>
      <c r="W36" s="353">
        <v>11390.187842581759</v>
      </c>
      <c r="X36" s="353">
        <v>12133.720879685432</v>
      </c>
      <c r="Y36" s="353">
        <v>12446.116415858223</v>
      </c>
      <c r="Z36" s="353">
        <v>11893.405741232829</v>
      </c>
      <c r="AA36" s="353">
        <v>11990.115270307231</v>
      </c>
      <c r="AB36" s="353">
        <v>12240.803181194355</v>
      </c>
      <c r="AC36" s="381">
        <v>12511.501604783945</v>
      </c>
      <c r="AD36" s="353">
        <v>12348.834207236896</v>
      </c>
      <c r="AE36" s="353">
        <v>11930.973841671626</v>
      </c>
      <c r="AF36" s="353">
        <v>11169.408438663981</v>
      </c>
      <c r="AG36" s="353">
        <v>10871.578201310303</v>
      </c>
      <c r="AH36" s="353">
        <v>11148.302482806854</v>
      </c>
      <c r="AI36" s="353">
        <v>11322.408643896033</v>
      </c>
      <c r="AJ36" s="353">
        <v>11545.446796610644</v>
      </c>
      <c r="AK36" s="353">
        <v>12091.766816143496</v>
      </c>
      <c r="AL36" s="353">
        <v>12748.923510063752</v>
      </c>
      <c r="AM36" s="381">
        <v>13043.982305601448</v>
      </c>
      <c r="AN36" s="353">
        <v>13592.121758150191</v>
      </c>
      <c r="AO36" s="353">
        <v>13336.887624177443</v>
      </c>
      <c r="AP36" s="353">
        <v>12738.91889463042</v>
      </c>
      <c r="AQ36" s="353">
        <v>12278.874642551631</v>
      </c>
      <c r="AR36" s="353">
        <v>12695.220600654178</v>
      </c>
      <c r="AS36" s="353">
        <v>12759.846189397791</v>
      </c>
      <c r="AT36" s="353">
        <v>13118.900792136974</v>
      </c>
      <c r="AU36" s="353">
        <v>13797.224782006091</v>
      </c>
      <c r="AV36" s="353">
        <v>12986.328853890269</v>
      </c>
      <c r="AW36" s="381">
        <v>11491.815728245696</v>
      </c>
      <c r="AX36" s="353">
        <v>11452.016387119642</v>
      </c>
      <c r="AY36" s="353">
        <v>11293.10002652141</v>
      </c>
      <c r="AZ36" s="353">
        <v>11356.797199999999</v>
      </c>
      <c r="BA36" s="353">
        <v>10933.089438555162</v>
      </c>
      <c r="BB36" s="353">
        <v>11104.090653087993</v>
      </c>
      <c r="BC36" s="353">
        <v>11583.795116641042</v>
      </c>
      <c r="BD36" s="353">
        <v>11294.674349954259</v>
      </c>
      <c r="BE36" s="353">
        <v>8541.1503371971485</v>
      </c>
      <c r="BF36" s="353">
        <v>8950</v>
      </c>
      <c r="BG36" s="353">
        <v>9102.3272804653134</v>
      </c>
      <c r="BH36" s="382"/>
    </row>
    <row r="37" spans="1:60" s="87" customFormat="1" ht="15" customHeight="1" x14ac:dyDescent="0.2">
      <c r="A37" s="473">
        <v>28</v>
      </c>
      <c r="B37" s="316">
        <v>9385.2000983284179</v>
      </c>
      <c r="C37" s="316">
        <f t="shared" si="0"/>
        <v>9921.2407945503401</v>
      </c>
      <c r="D37" s="354">
        <v>10457.281490772264</v>
      </c>
      <c r="E37" s="354">
        <f t="shared" si="1"/>
        <v>11290.669909204769</v>
      </c>
      <c r="F37" s="354">
        <v>12124.058327637274</v>
      </c>
      <c r="G37" s="316">
        <v>13970.913517401648</v>
      </c>
      <c r="H37" s="354">
        <v>14243.884586825077</v>
      </c>
      <c r="I37" s="368">
        <v>14761.761512409645</v>
      </c>
      <c r="J37" s="316">
        <v>14091.501583949313</v>
      </c>
      <c r="K37" s="316">
        <v>13159.957236842105</v>
      </c>
      <c r="L37" s="316">
        <v>13533.869165426044</v>
      </c>
      <c r="M37" s="316">
        <v>14106.227351988709</v>
      </c>
      <c r="N37" s="316">
        <v>14541.286456741058</v>
      </c>
      <c r="O37" s="354">
        <v>13149.392842105264</v>
      </c>
      <c r="P37" s="354">
        <v>13924.060952887941</v>
      </c>
      <c r="Q37" s="354">
        <v>13907.709239215686</v>
      </c>
      <c r="R37" s="354">
        <v>14170.108785628319</v>
      </c>
      <c r="S37" s="383">
        <v>15034.672020402071</v>
      </c>
      <c r="T37" s="354">
        <v>13983.664076509265</v>
      </c>
      <c r="U37" s="354">
        <v>13667.835958124715</v>
      </c>
      <c r="V37" s="354">
        <v>12574.134973532498</v>
      </c>
      <c r="W37" s="354">
        <v>11963.10747059186</v>
      </c>
      <c r="X37" s="354">
        <v>12803.318461143275</v>
      </c>
      <c r="Y37" s="354">
        <v>13082.697731265755</v>
      </c>
      <c r="Z37" s="354">
        <v>12583.509263071221</v>
      </c>
      <c r="AA37" s="354">
        <v>12666.553231835172</v>
      </c>
      <c r="AB37" s="354">
        <v>12950.076081218987</v>
      </c>
      <c r="AC37" s="383">
        <v>13280.375282948748</v>
      </c>
      <c r="AD37" s="354">
        <v>13033.781919124691</v>
      </c>
      <c r="AE37" s="354">
        <v>12604.020926662699</v>
      </c>
      <c r="AF37" s="354">
        <v>11899.72241558283</v>
      </c>
      <c r="AG37" s="354">
        <v>11587.225848719476</v>
      </c>
      <c r="AH37" s="354">
        <v>11859.896258305163</v>
      </c>
      <c r="AI37" s="354">
        <v>11949.938482179814</v>
      </c>
      <c r="AJ37" s="354">
        <v>12129.222741128109</v>
      </c>
      <c r="AK37" s="354">
        <v>12820.735426008967</v>
      </c>
      <c r="AL37" s="354">
        <v>13526.900147538541</v>
      </c>
      <c r="AM37" s="383">
        <v>13784.715237435375</v>
      </c>
      <c r="AN37" s="354">
        <v>14320.245391105092</v>
      </c>
      <c r="AO37" s="354">
        <v>14078.294773749334</v>
      </c>
      <c r="AP37" s="354">
        <v>13526.807758556131</v>
      </c>
      <c r="AQ37" s="354">
        <v>13061.106489062691</v>
      </c>
      <c r="AR37" s="354">
        <v>13330.113351174547</v>
      </c>
      <c r="AS37" s="354">
        <v>13470.006100660905</v>
      </c>
      <c r="AT37" s="354">
        <v>13905.438413033233</v>
      </c>
      <c r="AU37" s="354">
        <v>14564.677281705974</v>
      </c>
      <c r="AV37" s="354">
        <v>13724.511598048448</v>
      </c>
      <c r="AW37" s="383">
        <v>11890.023774271331</v>
      </c>
      <c r="AX37" s="354">
        <v>11898.783558673604</v>
      </c>
      <c r="AY37" s="354">
        <v>11790.145541342799</v>
      </c>
      <c r="AZ37" s="354">
        <v>11991.36032</v>
      </c>
      <c r="BA37" s="354">
        <v>11522.245779348252</v>
      </c>
      <c r="BB37" s="354">
        <v>11735.28403348378</v>
      </c>
      <c r="BC37" s="354">
        <v>12247.901683488823</v>
      </c>
      <c r="BD37" s="354">
        <v>12021.611038281257</v>
      </c>
      <c r="BE37" s="354">
        <v>9014.4634541199121</v>
      </c>
      <c r="BF37" s="354">
        <v>9409</v>
      </c>
      <c r="BG37" s="354">
        <v>9568.7356362604623</v>
      </c>
      <c r="BH37" s="384"/>
    </row>
    <row r="38" spans="1:60" s="87" customFormat="1" ht="15" customHeight="1" x14ac:dyDescent="0.2">
      <c r="A38" s="472">
        <v>29</v>
      </c>
      <c r="B38" s="317">
        <v>10031.751229105212</v>
      </c>
      <c r="C38" s="317">
        <f t="shared" si="0"/>
        <v>10608.305406107285</v>
      </c>
      <c r="D38" s="353">
        <v>11184.859583109359</v>
      </c>
      <c r="E38" s="353">
        <f t="shared" si="1"/>
        <v>12032.941525434835</v>
      </c>
      <c r="F38" s="353">
        <v>12881.023467760309</v>
      </c>
      <c r="G38" s="317">
        <v>14730.735129751563</v>
      </c>
      <c r="H38" s="353">
        <v>14866.503871857431</v>
      </c>
      <c r="I38" s="367">
        <v>15506.28721629682</v>
      </c>
      <c r="J38" s="317">
        <v>14910.095036958817</v>
      </c>
      <c r="K38" s="317">
        <v>13893.595760233919</v>
      </c>
      <c r="L38" s="317">
        <v>14372.765391014973</v>
      </c>
      <c r="M38" s="317">
        <v>14878.667441667361</v>
      </c>
      <c r="N38" s="317">
        <v>15324.213696117396</v>
      </c>
      <c r="O38" s="353">
        <v>13883.800421052632</v>
      </c>
      <c r="P38" s="353">
        <v>14609.394463667819</v>
      </c>
      <c r="Q38" s="353">
        <v>14685.957270588236</v>
      </c>
      <c r="R38" s="353">
        <v>14976.299879648926</v>
      </c>
      <c r="S38" s="381">
        <v>15752.754876692257</v>
      </c>
      <c r="T38" s="353">
        <v>14681.468220761108</v>
      </c>
      <c r="U38" s="353">
        <v>14348.329358215749</v>
      </c>
      <c r="V38" s="353">
        <v>13279.027024710142</v>
      </c>
      <c r="W38" s="353">
        <v>12611.052287984236</v>
      </c>
      <c r="X38" s="353">
        <v>13464.163133039579</v>
      </c>
      <c r="Y38" s="353">
        <v>13708.704606218012</v>
      </c>
      <c r="Z38" s="353">
        <v>13174.138403383358</v>
      </c>
      <c r="AA38" s="353">
        <v>13342.991193363116</v>
      </c>
      <c r="AB38" s="353">
        <v>13657.400429320476</v>
      </c>
      <c r="AC38" s="381">
        <v>13935.133889658435</v>
      </c>
      <c r="AD38" s="353">
        <v>13700.752000779208</v>
      </c>
      <c r="AE38" s="353">
        <v>13214.620343974186</v>
      </c>
      <c r="AF38" s="353">
        <v>12538.747145386824</v>
      </c>
      <c r="AG38" s="353">
        <v>12225.372483621204</v>
      </c>
      <c r="AH38" s="353">
        <v>12376.245483156545</v>
      </c>
      <c r="AI38" s="353">
        <v>12602.759195558156</v>
      </c>
      <c r="AJ38" s="353">
        <v>12843.070779384212</v>
      </c>
      <c r="AK38" s="353">
        <v>13554.260089686097</v>
      </c>
      <c r="AL38" s="353">
        <v>14283.890902692239</v>
      </c>
      <c r="AM38" s="381">
        <v>14537.252678143152</v>
      </c>
      <c r="AN38" s="353">
        <v>14984.928549109467</v>
      </c>
      <c r="AO38" s="353">
        <v>14785.93765085495</v>
      </c>
      <c r="AP38" s="353">
        <v>14133.620409895406</v>
      </c>
      <c r="AQ38" s="353">
        <v>13702.590736893559</v>
      </c>
      <c r="AR38" s="353">
        <v>14084.871745465358</v>
      </c>
      <c r="AS38" s="353">
        <v>14263.337893423302</v>
      </c>
      <c r="AT38" s="353">
        <v>14672.095146197516</v>
      </c>
      <c r="AU38" s="353">
        <v>15190.725147602887</v>
      </c>
      <c r="AV38" s="353">
        <v>14456.769922109048</v>
      </c>
      <c r="AW38" s="381">
        <v>12552.923050890478</v>
      </c>
      <c r="AX38" s="353">
        <v>12567.202660300849</v>
      </c>
      <c r="AY38" s="353">
        <v>12440.823306199889</v>
      </c>
      <c r="AZ38" s="353">
        <v>12653.60944</v>
      </c>
      <c r="BA38" s="353">
        <v>12165.752336081665</v>
      </c>
      <c r="BB38" s="353">
        <v>12436.96601473595</v>
      </c>
      <c r="BC38" s="353">
        <v>12863.363501809536</v>
      </c>
      <c r="BD38" s="353">
        <v>12630.524959681603</v>
      </c>
      <c r="BE38" s="353">
        <v>9391.4747680324163</v>
      </c>
      <c r="BF38" s="353">
        <v>9773</v>
      </c>
      <c r="BG38" s="353">
        <v>9938.9165839126108</v>
      </c>
      <c r="BH38" s="382"/>
    </row>
    <row r="39" spans="1:60" s="87" customFormat="1" ht="15" customHeight="1" x14ac:dyDescent="0.2">
      <c r="A39" s="472">
        <v>30</v>
      </c>
      <c r="B39" s="317">
        <v>10576.215339233038</v>
      </c>
      <c r="C39" s="317">
        <f t="shared" si="0"/>
        <v>11237.712161045773</v>
      </c>
      <c r="D39" s="353">
        <v>11899.208982858509</v>
      </c>
      <c r="E39" s="353">
        <f t="shared" si="1"/>
        <v>12803.2930309599</v>
      </c>
      <c r="F39" s="353">
        <v>13707.377079061289</v>
      </c>
      <c r="G39" s="317">
        <v>15508.939523045427</v>
      </c>
      <c r="H39" s="353">
        <v>15483.249390049856</v>
      </c>
      <c r="I39" s="367">
        <v>16340.379922155385</v>
      </c>
      <c r="J39" s="317">
        <v>15670.217529039071</v>
      </c>
      <c r="K39" s="317">
        <v>14728.425804093567</v>
      </c>
      <c r="L39" s="317">
        <v>15129.226727384183</v>
      </c>
      <c r="M39" s="317">
        <v>15715.477538819234</v>
      </c>
      <c r="N39" s="317">
        <v>16026.732191990217</v>
      </c>
      <c r="O39" s="353">
        <v>14622.093754385965</v>
      </c>
      <c r="P39" s="353">
        <v>15383.158104870907</v>
      </c>
      <c r="Q39" s="353">
        <v>15446.833694117648</v>
      </c>
      <c r="R39" s="353">
        <v>15782.490973669534</v>
      </c>
      <c r="S39" s="381">
        <v>16518.910225453754</v>
      </c>
      <c r="T39" s="353">
        <v>15373.75612671847</v>
      </c>
      <c r="U39" s="353">
        <v>15081.750022758308</v>
      </c>
      <c r="V39" s="353">
        <v>13943.571719423071</v>
      </c>
      <c r="W39" s="353">
        <v>13274.911539488003</v>
      </c>
      <c r="X39" s="353">
        <v>14127.196032326267</v>
      </c>
      <c r="Y39" s="353">
        <v>14400.273011992973</v>
      </c>
      <c r="Z39" s="353">
        <v>13851.807627530969</v>
      </c>
      <c r="AA39" s="353">
        <v>14055.775075211963</v>
      </c>
      <c r="AB39" s="353">
        <v>14354.982017806242</v>
      </c>
      <c r="AC39" s="381">
        <v>14625.436535018074</v>
      </c>
      <c r="AD39" s="353">
        <v>14398.284053830295</v>
      </c>
      <c r="AE39" s="353">
        <v>13870.320854609818</v>
      </c>
      <c r="AF39" s="353">
        <v>13084.792086462723</v>
      </c>
      <c r="AG39" s="353">
        <v>12804.156640857653</v>
      </c>
      <c r="AH39" s="353">
        <v>13044.272292808018</v>
      </c>
      <c r="AI39" s="353">
        <v>13269.806026177186</v>
      </c>
      <c r="AJ39" s="353">
        <v>13573.952068010851</v>
      </c>
      <c r="AK39" s="353">
        <v>14289.303437967113</v>
      </c>
      <c r="AL39" s="353">
        <v>14988.416952043204</v>
      </c>
      <c r="AM39" s="381">
        <v>15196.829611469379</v>
      </c>
      <c r="AN39" s="353">
        <v>15764.958025205708</v>
      </c>
      <c r="AO39" s="353">
        <v>15617.382860336898</v>
      </c>
      <c r="AP39" s="353">
        <v>14940.860930128061</v>
      </c>
      <c r="AQ39" s="353">
        <v>14403.622045704509</v>
      </c>
      <c r="AR39" s="353">
        <v>14881.780695807314</v>
      </c>
      <c r="AS39" s="353">
        <v>15002.927855063086</v>
      </c>
      <c r="AT39" s="353">
        <v>15376.624105199378</v>
      </c>
      <c r="AU39" s="353">
        <v>15885.662450480733</v>
      </c>
      <c r="AV39" s="353">
        <v>14928.353761876231</v>
      </c>
      <c r="AW39" s="381">
        <v>13276.724734548839</v>
      </c>
      <c r="AX39" s="353">
        <v>13259.864941779859</v>
      </c>
      <c r="AY39" s="353">
        <v>13129.909133565905</v>
      </c>
      <c r="AZ39" s="353">
        <v>13242.767519999999</v>
      </c>
      <c r="BA39" s="353">
        <v>12832.085983510011</v>
      </c>
      <c r="BB39" s="353">
        <v>12984.85468502874</v>
      </c>
      <c r="BC39" s="353">
        <v>13530.642552256906</v>
      </c>
      <c r="BD39" s="353">
        <v>13302.105836972205</v>
      </c>
      <c r="BE39" s="353">
        <v>9842.2491651017153</v>
      </c>
      <c r="BF39" s="353">
        <v>10291</v>
      </c>
      <c r="BG39" s="353">
        <v>10466.203504043127</v>
      </c>
      <c r="BH39" s="382"/>
    </row>
    <row r="40" spans="1:60" s="87" customFormat="1" ht="15" customHeight="1" x14ac:dyDescent="0.2">
      <c r="A40" s="472">
        <v>31</v>
      </c>
      <c r="B40" s="317">
        <v>11297.630285152409</v>
      </c>
      <c r="C40" s="317">
        <f t="shared" si="0"/>
        <v>11952.287160733045</v>
      </c>
      <c r="D40" s="353">
        <v>12606.944036313684</v>
      </c>
      <c r="E40" s="353">
        <f t="shared" si="1"/>
        <v>13551.413234834901</v>
      </c>
      <c r="F40" s="353">
        <v>14495.882433356117</v>
      </c>
      <c r="G40" s="317">
        <v>16293.271509987273</v>
      </c>
      <c r="H40" s="353">
        <v>16223.344011880768</v>
      </c>
      <c r="I40" s="367">
        <v>17112.895314158621</v>
      </c>
      <c r="J40" s="317">
        <v>16409.077853508687</v>
      </c>
      <c r="K40" s="317">
        <v>15462.064327485379</v>
      </c>
      <c r="L40" s="317">
        <v>15905.084508275679</v>
      </c>
      <c r="M40" s="317">
        <v>16529.298347587814</v>
      </c>
      <c r="N40" s="317">
        <v>16771.571079180678</v>
      </c>
      <c r="O40" s="353">
        <v>15333.186807017544</v>
      </c>
      <c r="P40" s="353">
        <v>16204.821400053233</v>
      </c>
      <c r="Q40" s="353">
        <v>16179.91554509804</v>
      </c>
      <c r="R40" s="353">
        <v>16517.165115801214</v>
      </c>
      <c r="S40" s="381">
        <v>17285.065574215252</v>
      </c>
      <c r="T40" s="353">
        <v>16110.17393903168</v>
      </c>
      <c r="U40" s="353">
        <v>15807.609649522075</v>
      </c>
      <c r="V40" s="353">
        <v>14617.609909774757</v>
      </c>
      <c r="W40" s="353">
        <v>13956.958715690502</v>
      </c>
      <c r="X40" s="353">
        <v>14816.487660297576</v>
      </c>
      <c r="Y40" s="353">
        <v>15125.67962722481</v>
      </c>
      <c r="Z40" s="353">
        <v>14496.31872450316</v>
      </c>
      <c r="AA40" s="353">
        <v>14778.655046038839</v>
      </c>
      <c r="AB40" s="353">
        <v>14984.364288981948</v>
      </c>
      <c r="AC40" s="381">
        <v>15390.568735430252</v>
      </c>
      <c r="AD40" s="353">
        <v>15153.344523627864</v>
      </c>
      <c r="AE40" s="353">
        <v>14579.795745747313</v>
      </c>
      <c r="AF40" s="353">
        <v>13789.747939183002</v>
      </c>
      <c r="AG40" s="353">
        <v>13447.250148898154</v>
      </c>
      <c r="AH40" s="353">
        <v>13781.683529548898</v>
      </c>
      <c r="AI40" s="353">
        <v>13958.982372503959</v>
      </c>
      <c r="AJ40" s="353">
        <v>14284.70315165413</v>
      </c>
      <c r="AK40" s="353">
        <v>15006.122571001493</v>
      </c>
      <c r="AL40" s="353">
        <v>15662.963169506895</v>
      </c>
      <c r="AM40" s="381">
        <v>16037.900868731011</v>
      </c>
      <c r="AN40" s="353">
        <v>16560.847620039578</v>
      </c>
      <c r="AO40" s="353">
        <v>16461.489671993699</v>
      </c>
      <c r="AP40" s="353">
        <v>15676.223869792058</v>
      </c>
      <c r="AQ40" s="353">
        <v>15138.486911890504</v>
      </c>
      <c r="AR40" s="353">
        <v>15643.125114481118</v>
      </c>
      <c r="AS40" s="353">
        <v>15722.044738179969</v>
      </c>
      <c r="AT40" s="353">
        <v>15843.824966900791</v>
      </c>
      <c r="AU40" s="353">
        <v>16676.078095840927</v>
      </c>
      <c r="AV40" s="353">
        <v>15596.628348882994</v>
      </c>
      <c r="AW40" s="381">
        <v>13939.624011167985</v>
      </c>
      <c r="AX40" s="353">
        <v>13868.253312345591</v>
      </c>
      <c r="AY40" s="353">
        <v>13668.751657588184</v>
      </c>
      <c r="AZ40" s="353">
        <v>13782.0908</v>
      </c>
      <c r="BA40" s="353">
        <v>13366.892108362779</v>
      </c>
      <c r="BB40" s="353">
        <v>13682.264629865373</v>
      </c>
      <c r="BC40" s="353">
        <v>14249.738834830934</v>
      </c>
      <c r="BD40" s="353">
        <v>14050.975959860794</v>
      </c>
      <c r="BE40" s="353">
        <v>10344.247925474343</v>
      </c>
      <c r="BF40" s="353">
        <v>10743</v>
      </c>
      <c r="BG40" s="353">
        <v>10925.738473542346</v>
      </c>
      <c r="BH40" s="382"/>
    </row>
    <row r="41" spans="1:60" s="87" customFormat="1" ht="15" customHeight="1" x14ac:dyDescent="0.2">
      <c r="A41" s="472">
        <v>32</v>
      </c>
      <c r="B41" s="317">
        <v>12025.851032448378</v>
      </c>
      <c r="C41" s="317">
        <f t="shared" si="0"/>
        <v>12726.487004607394</v>
      </c>
      <c r="D41" s="353">
        <v>13427.12297676641</v>
      </c>
      <c r="E41" s="353">
        <f t="shared" si="1"/>
        <v>14333.677232288421</v>
      </c>
      <c r="F41" s="353">
        <v>15240.231487810433</v>
      </c>
      <c r="G41" s="317">
        <v>17034.710341393238</v>
      </c>
      <c r="H41" s="353">
        <v>17051.545136310597</v>
      </c>
      <c r="I41" s="367">
        <v>17840.627205176159</v>
      </c>
      <c r="J41" s="317">
        <v>17190.462513199578</v>
      </c>
      <c r="K41" s="317">
        <v>16291.834795321638</v>
      </c>
      <c r="L41" s="317">
        <v>16685.791400297749</v>
      </c>
      <c r="M41" s="317">
        <v>17232.770572116584</v>
      </c>
      <c r="N41" s="317">
        <v>17668.763375114646</v>
      </c>
      <c r="O41" s="353">
        <v>16149.195228070175</v>
      </c>
      <c r="P41" s="353">
        <v>17004.377162629757</v>
      </c>
      <c r="Q41" s="353">
        <v>16947.740611764708</v>
      </c>
      <c r="R41" s="353">
        <v>17219.331552528838</v>
      </c>
      <c r="S41" s="381">
        <v>17964.089530372497</v>
      </c>
      <c r="T41" s="353">
        <v>16852.107989639371</v>
      </c>
      <c r="U41" s="353">
        <v>16558.672735548476</v>
      </c>
      <c r="V41" s="353">
        <v>15317.755213133021</v>
      </c>
      <c r="W41" s="353">
        <v>14623.091457781611</v>
      </c>
      <c r="X41" s="353">
        <v>15468.57942263234</v>
      </c>
      <c r="Y41" s="353">
        <v>15745.341837903903</v>
      </c>
      <c r="Z41" s="353">
        <v>15244.448968898534</v>
      </c>
      <c r="AA41" s="353">
        <v>15372.305077946943</v>
      </c>
      <c r="AB41" s="353">
        <v>15759.887954393496</v>
      </c>
      <c r="AC41" s="381">
        <v>16150.088719213487</v>
      </c>
      <c r="AD41" s="353">
        <v>15838.292235515657</v>
      </c>
      <c r="AE41" s="353">
        <v>15252.842830738386</v>
      </c>
      <c r="AF41" s="353">
        <v>14498.084875129756</v>
      </c>
      <c r="AG41" s="353">
        <v>14161.248838594402</v>
      </c>
      <c r="AH41" s="353">
        <v>14412.597738664179</v>
      </c>
      <c r="AI41" s="353">
        <v>14708.224547180313</v>
      </c>
      <c r="AJ41" s="353">
        <v>15021.77834950642</v>
      </c>
      <c r="AK41" s="353">
        <v>15651.563527653212</v>
      </c>
      <c r="AL41" s="353">
        <v>16445.436781764776</v>
      </c>
      <c r="AM41" s="381">
        <v>16845.03416298033</v>
      </c>
      <c r="AN41" s="353">
        <v>17378.364649515675</v>
      </c>
      <c r="AO41" s="353">
        <v>17267.611677125944</v>
      </c>
      <c r="AP41" s="353">
        <v>16419.880376444744</v>
      </c>
      <c r="AQ41" s="353">
        <v>15880.118489551509</v>
      </c>
      <c r="AR41" s="353">
        <v>16358.367362473982</v>
      </c>
      <c r="AS41" s="353">
        <v>16251.785644960022</v>
      </c>
      <c r="AT41" s="353">
        <v>16622.90725489756</v>
      </c>
      <c r="AU41" s="353">
        <v>17443.530595540811</v>
      </c>
      <c r="AV41" s="353">
        <v>16369.172729607122</v>
      </c>
      <c r="AW41" s="381">
        <v>14509.99847709294</v>
      </c>
      <c r="AX41" s="353">
        <v>14515.892545528464</v>
      </c>
      <c r="AY41" s="353">
        <v>14317.170124650631</v>
      </c>
      <c r="AZ41" s="353">
        <v>14457.629199999999</v>
      </c>
      <c r="BA41" s="353">
        <v>14058.226855123674</v>
      </c>
      <c r="BB41" s="353">
        <v>14520.651776414768</v>
      </c>
      <c r="BC41" s="353">
        <v>14919.132874344699</v>
      </c>
      <c r="BD41" s="353">
        <v>14728.823532740424</v>
      </c>
      <c r="BE41" s="353">
        <v>10743.797959240314</v>
      </c>
      <c r="BF41" s="353">
        <v>11164</v>
      </c>
      <c r="BG41" s="353">
        <v>11353.852248545893</v>
      </c>
      <c r="BH41" s="382"/>
    </row>
    <row r="42" spans="1:60" s="87" customFormat="1" ht="15" customHeight="1" x14ac:dyDescent="0.2">
      <c r="A42" s="472">
        <v>33</v>
      </c>
      <c r="B42" s="317">
        <v>12794.906588003934</v>
      </c>
      <c r="C42" s="317">
        <f t="shared" si="0"/>
        <v>13504.568386876603</v>
      </c>
      <c r="D42" s="353">
        <v>14214.230185749269</v>
      </c>
      <c r="E42" s="353">
        <f t="shared" si="1"/>
        <v>15112.021449675729</v>
      </c>
      <c r="F42" s="353">
        <v>16009.812713602187</v>
      </c>
      <c r="G42" s="317">
        <v>17849.680296574999</v>
      </c>
      <c r="H42" s="353">
        <v>17844.503659700858</v>
      </c>
      <c r="I42" s="367">
        <v>18691.513723904362</v>
      </c>
      <c r="J42" s="317">
        <v>18035.633675722376</v>
      </c>
      <c r="K42" s="317">
        <v>17086.18823099415</v>
      </c>
      <c r="L42" s="317">
        <v>17616.820737367543</v>
      </c>
      <c r="M42" s="317">
        <v>18110.961388358384</v>
      </c>
      <c r="N42" s="317">
        <v>18468.618771018038</v>
      </c>
      <c r="O42" s="353">
        <v>16945.774877192984</v>
      </c>
      <c r="P42" s="353">
        <v>17778.140803832845</v>
      </c>
      <c r="Q42" s="353">
        <v>17597.438745098039</v>
      </c>
      <c r="R42" s="353">
        <v>17931.25030087768</v>
      </c>
      <c r="S42" s="381">
        <v>18634.099894191375</v>
      </c>
      <c r="T42" s="353">
        <v>17591.283921099821</v>
      </c>
      <c r="U42" s="353">
        <v>17289.573054164772</v>
      </c>
      <c r="V42" s="353">
        <v>16124.702342427292</v>
      </c>
      <c r="W42" s="353">
        <v>15296.044671634745</v>
      </c>
      <c r="X42" s="353">
        <v>16162.247505384419</v>
      </c>
      <c r="Y42" s="353">
        <v>16301.557405851348</v>
      </c>
      <c r="Z42" s="353">
        <v>15808.137130880645</v>
      </c>
      <c r="AA42" s="353">
        <v>16081.050524204578</v>
      </c>
      <c r="AB42" s="353">
        <v>16547.102931343914</v>
      </c>
      <c r="AC42" s="381">
        <v>16849.745058954693</v>
      </c>
      <c r="AD42" s="353">
        <v>16525.037710426779</v>
      </c>
      <c r="AE42" s="353">
        <v>15934.563202907177</v>
      </c>
      <c r="AF42" s="353">
        <v>15126.966355254321</v>
      </c>
      <c r="AG42" s="353">
        <v>14847.215247170936</v>
      </c>
      <c r="AH42" s="353">
        <v>15069.32940902203</v>
      </c>
      <c r="AI42" s="353">
        <v>15441.659924922566</v>
      </c>
      <c r="AJ42" s="353">
        <v>15681.42968203809</v>
      </c>
      <c r="AK42" s="353">
        <v>16430.648729446933</v>
      </c>
      <c r="AL42" s="353">
        <v>17238.403335183204</v>
      </c>
      <c r="AM42" s="381">
        <v>17678.72760219581</v>
      </c>
      <c r="AN42" s="353">
        <v>18092.069992709094</v>
      </c>
      <c r="AO42" s="353">
        <v>17868.334358088367</v>
      </c>
      <c r="AP42" s="353">
        <v>17130.362615142665</v>
      </c>
      <c r="AQ42" s="353">
        <v>16652.876939997554</v>
      </c>
      <c r="AR42" s="353">
        <v>16984.039678858164</v>
      </c>
      <c r="AS42" s="353">
        <v>16992.655174007486</v>
      </c>
      <c r="AT42" s="353">
        <v>17392.04909902834</v>
      </c>
      <c r="AU42" s="353">
        <v>18103.418886621341</v>
      </c>
      <c r="AV42" s="353">
        <v>17153.565950526408</v>
      </c>
      <c r="AW42" s="381">
        <v>15232.628960615932</v>
      </c>
      <c r="AX42" s="353">
        <v>15179.693898612517</v>
      </c>
      <c r="AY42" s="353">
        <v>14991.570516351469</v>
      </c>
      <c r="AZ42" s="353">
        <v>15127.6304</v>
      </c>
      <c r="BA42" s="353">
        <v>14812.607852375342</v>
      </c>
      <c r="BB42" s="353">
        <v>15253.306021679591</v>
      </c>
      <c r="BC42" s="353">
        <v>15717.541246908509</v>
      </c>
      <c r="BD42" s="353">
        <v>15422.337844592619</v>
      </c>
      <c r="BE42" s="353">
        <v>11594.122390075581</v>
      </c>
      <c r="BF42" s="353">
        <v>11900</v>
      </c>
      <c r="BG42" s="353">
        <v>12101.08753014612</v>
      </c>
      <c r="BH42" s="382"/>
    </row>
    <row r="43" spans="1:60" s="87" customFormat="1" ht="15" customHeight="1" x14ac:dyDescent="0.2">
      <c r="A43" s="472">
        <v>34</v>
      </c>
      <c r="B43" s="317">
        <v>13557.156342182892</v>
      </c>
      <c r="C43" s="317">
        <f t="shared" si="0"/>
        <v>14289.16838789847</v>
      </c>
      <c r="D43" s="353">
        <v>15021.180433614049</v>
      </c>
      <c r="E43" s="353">
        <f t="shared" si="1"/>
        <v>15916.057293589891</v>
      </c>
      <c r="F43" s="353">
        <v>16810.934153565733</v>
      </c>
      <c r="G43" s="317">
        <v>18664.650251756764</v>
      </c>
      <c r="H43" s="353">
        <v>18672.704784130688</v>
      </c>
      <c r="I43" s="367">
        <v>19637.565182227165</v>
      </c>
      <c r="J43" s="317">
        <v>18907.382547758472</v>
      </c>
      <c r="K43" s="317">
        <v>17860.3033625731</v>
      </c>
      <c r="L43" s="317">
        <v>18499.358963131621</v>
      </c>
      <c r="M43" s="317">
        <v>18952.369343186918</v>
      </c>
      <c r="N43" s="317">
        <v>19238.849892999082</v>
      </c>
      <c r="O43" s="353">
        <v>17649.096421052633</v>
      </c>
      <c r="P43" s="353">
        <v>18445.051370774552</v>
      </c>
      <c r="Q43" s="353">
        <v>18302.726023529412</v>
      </c>
      <c r="R43" s="353">
        <v>18646.419819766928</v>
      </c>
      <c r="S43" s="381">
        <v>19307.11478878971</v>
      </c>
      <c r="T43" s="353">
        <v>18333.217971707512</v>
      </c>
      <c r="U43" s="353">
        <v>17970.066454255804</v>
      </c>
      <c r="V43" s="353">
        <v>16850.954758792137</v>
      </c>
      <c r="W43" s="353">
        <v>16014.467697234712</v>
      </c>
      <c r="X43" s="353">
        <v>16691.798533857615</v>
      </c>
      <c r="Y43" s="353">
        <v>16999.470475899474</v>
      </c>
      <c r="Z43" s="353">
        <v>16514.819716306745</v>
      </c>
      <c r="AA43" s="353">
        <v>16818.065019600694</v>
      </c>
      <c r="AB43" s="353">
        <v>17252.478727522259</v>
      </c>
      <c r="AC43" s="381">
        <v>17594.299131727425</v>
      </c>
      <c r="AD43" s="353">
        <v>17314.25567766757</v>
      </c>
      <c r="AE43" s="353">
        <v>16614.548917640423</v>
      </c>
      <c r="AF43" s="353">
        <v>15799.801917323077</v>
      </c>
      <c r="AG43" s="353">
        <v>15556.26706372841</v>
      </c>
      <c r="AH43" s="353">
        <v>15826.103741694837</v>
      </c>
      <c r="AI43" s="353">
        <v>16066.028403819528</v>
      </c>
      <c r="AJ43" s="353">
        <v>16379.792947230069</v>
      </c>
      <c r="AK43" s="353">
        <v>17153.542600896861</v>
      </c>
      <c r="AL43" s="353">
        <v>18047.858796139633</v>
      </c>
      <c r="AM43" s="381">
        <v>18366.340244097424</v>
      </c>
      <c r="AN43" s="353">
        <v>18804.333506926363</v>
      </c>
      <c r="AO43" s="353">
        <v>18649.133158870907</v>
      </c>
      <c r="AP43" s="353">
        <v>17749.615616964977</v>
      </c>
      <c r="AQ43" s="353">
        <v>17214.513992423315</v>
      </c>
      <c r="AR43" s="353">
        <v>17761.190556051144</v>
      </c>
      <c r="AS43" s="353">
        <v>17784.707399362203</v>
      </c>
      <c r="AT43" s="353">
        <v>18156.220721226127</v>
      </c>
      <c r="AU43" s="353">
        <v>18783.853150134782</v>
      </c>
      <c r="AV43" s="353">
        <v>17802.88239322092</v>
      </c>
      <c r="AW43" s="381">
        <v>15913.09623926562</v>
      </c>
      <c r="AX43" s="353">
        <v>15873.510617227326</v>
      </c>
      <c r="AY43" s="353">
        <v>15651.28547238713</v>
      </c>
      <c r="AZ43" s="353">
        <v>15641.48256</v>
      </c>
      <c r="BA43" s="353">
        <v>15485.463525716528</v>
      </c>
      <c r="BB43" s="353">
        <v>16066.060949735758</v>
      </c>
      <c r="BC43" s="353">
        <v>16517.007114005519</v>
      </c>
      <c r="BD43" s="353">
        <v>16256.852807197894</v>
      </c>
      <c r="BE43" s="353">
        <v>13270.18355736052</v>
      </c>
      <c r="BF43" s="353">
        <v>13679</v>
      </c>
      <c r="BG43" s="353">
        <v>13910.751950631295</v>
      </c>
      <c r="BH43" s="382"/>
    </row>
    <row r="44" spans="1:60" s="87" customFormat="1" ht="15" customHeight="1" x14ac:dyDescent="0.2">
      <c r="A44" s="472">
        <v>35</v>
      </c>
      <c r="B44" s="317">
        <v>14298.988692232057</v>
      </c>
      <c r="C44" s="317">
        <f t="shared" si="0"/>
        <v>15063.559686855442</v>
      </c>
      <c r="D44" s="353">
        <v>15828.130681478828</v>
      </c>
      <c r="E44" s="353">
        <f t="shared" si="1"/>
        <v>16694.860966166616</v>
      </c>
      <c r="F44" s="353">
        <v>17561.591250854406</v>
      </c>
      <c r="G44" s="317">
        <v>19455.109832346592</v>
      </c>
      <c r="H44" s="353">
        <v>19553.769810119869</v>
      </c>
      <c r="I44" s="367">
        <v>20561.224890057118</v>
      </c>
      <c r="J44" s="317">
        <v>19747.238168378612</v>
      </c>
      <c r="K44" s="317">
        <v>18710.312134502925</v>
      </c>
      <c r="L44" s="317">
        <v>19280.065855153691</v>
      </c>
      <c r="M44" s="317">
        <v>19651.243710039031</v>
      </c>
      <c r="N44" s="317">
        <v>19941.368388871906</v>
      </c>
      <c r="O44" s="353">
        <v>18352.417964912282</v>
      </c>
      <c r="P44" s="353">
        <v>19071.431461272292</v>
      </c>
      <c r="Q44" s="353">
        <v>19070.551090196081</v>
      </c>
      <c r="R44" s="353">
        <v>19342.084715413741</v>
      </c>
      <c r="S44" s="381">
        <v>20037.215768197726</v>
      </c>
      <c r="T44" s="353">
        <v>19088.942618051406</v>
      </c>
      <c r="U44" s="353">
        <v>18660.641238051889</v>
      </c>
      <c r="V44" s="353">
        <v>17546.353314331023</v>
      </c>
      <c r="W44" s="353">
        <v>16707.882326373921</v>
      </c>
      <c r="X44" s="353">
        <v>17328.572704459682</v>
      </c>
      <c r="Y44" s="353">
        <v>17699.498434038655</v>
      </c>
      <c r="Z44" s="353">
        <v>17206.9956210936</v>
      </c>
      <c r="AA44" s="353">
        <v>17557.098732792416</v>
      </c>
      <c r="AB44" s="353">
        <v>17985.134250624626</v>
      </c>
      <c r="AC44" s="381">
        <v>18365.043548768539</v>
      </c>
      <c r="AD44" s="353">
        <v>18015.383256765312</v>
      </c>
      <c r="AE44" s="353">
        <v>17278.922715453777</v>
      </c>
      <c r="AF44" s="353">
        <v>16506.448311656593</v>
      </c>
      <c r="AG44" s="353">
        <v>16250.478260869566</v>
      </c>
      <c r="AH44" s="353">
        <v>16463.472316120758</v>
      </c>
      <c r="AI44" s="353">
        <v>16799.463781561779</v>
      </c>
      <c r="AJ44" s="353">
        <v>17119.965099695182</v>
      </c>
      <c r="AK44" s="353">
        <v>17918.959641255602</v>
      </c>
      <c r="AL44" s="353">
        <v>18749.386862301872</v>
      </c>
      <c r="AM44" s="381">
        <v>18987.552523583647</v>
      </c>
      <c r="AN44" s="353">
        <v>19644.919800020831</v>
      </c>
      <c r="AO44" s="353">
        <v>19489.019436469422</v>
      </c>
      <c r="AP44" s="353">
        <v>18519.535085748521</v>
      </c>
      <c r="AQ44" s="353">
        <v>18083.359745814494</v>
      </c>
      <c r="AR44" s="353">
        <v>18522.534974724949</v>
      </c>
      <c r="AS44" s="353">
        <v>18585.716596570688</v>
      </c>
      <c r="AT44" s="353">
        <v>18803.592127998563</v>
      </c>
      <c r="AU44" s="353">
        <v>19600.857700996388</v>
      </c>
      <c r="AV44" s="353">
        <v>18461.677908071557</v>
      </c>
      <c r="AW44" s="381">
        <v>16479.957104784466</v>
      </c>
      <c r="AX44" s="353">
        <v>16371.073022756415</v>
      </c>
      <c r="AY44" s="353">
        <v>16192.387294204051</v>
      </c>
      <c r="AZ44" s="353">
        <v>16252.78944</v>
      </c>
      <c r="BA44" s="353">
        <v>16251.801570475067</v>
      </c>
      <c r="BB44" s="353">
        <v>16859.591713922</v>
      </c>
      <c r="BC44" s="353">
        <v>17140.928888591807</v>
      </c>
      <c r="BD44" s="353">
        <v>16833.388801388272</v>
      </c>
      <c r="BE44" s="353">
        <v>13999.618490799932</v>
      </c>
      <c r="BF44" s="353">
        <v>14454</v>
      </c>
      <c r="BG44" s="353">
        <v>14699.227550007094</v>
      </c>
      <c r="BH44" s="382"/>
    </row>
    <row r="45" spans="1:60" s="87" customFormat="1" ht="15" customHeight="1" x14ac:dyDescent="0.2">
      <c r="A45" s="472">
        <v>36</v>
      </c>
      <c r="B45" s="317">
        <v>15027.209439528024</v>
      </c>
      <c r="C45" s="317">
        <f t="shared" si="0"/>
        <v>15817.916491847867</v>
      </c>
      <c r="D45" s="353">
        <v>16608.623544167713</v>
      </c>
      <c r="E45" s="353">
        <f t="shared" si="1"/>
        <v>17466.743988989758</v>
      </c>
      <c r="F45" s="353">
        <v>18324.864433811803</v>
      </c>
      <c r="G45" s="317">
        <v>20263.952193880374</v>
      </c>
      <c r="H45" s="353">
        <v>20334.980799830275</v>
      </c>
      <c r="I45" s="367">
        <v>21456.894909771014</v>
      </c>
      <c r="J45" s="317">
        <v>20565.831621388115</v>
      </c>
      <c r="K45" s="317">
        <v>19454.06980994152</v>
      </c>
      <c r="L45" s="317">
        <v>20089.867413959189</v>
      </c>
      <c r="M45" s="317">
        <v>20405.292369011047</v>
      </c>
      <c r="N45" s="317">
        <v>20618.494649954144</v>
      </c>
      <c r="O45" s="353">
        <v>19005.224701754385</v>
      </c>
      <c r="P45" s="353">
        <v>19749.395794516902</v>
      </c>
      <c r="Q45" s="353">
        <v>19834.90183529412</v>
      </c>
      <c r="R45" s="353">
        <v>19979.235741333254</v>
      </c>
      <c r="S45" s="381">
        <v>20767.316747605739</v>
      </c>
      <c r="T45" s="353">
        <v>19847.425383542541</v>
      </c>
      <c r="U45" s="353">
        <v>19245.361492944925</v>
      </c>
      <c r="V45" s="353">
        <v>18051.881957094789</v>
      </c>
      <c r="W45" s="353">
        <v>17214.870727351114</v>
      </c>
      <c r="X45" s="353">
        <v>17976.288012013676</v>
      </c>
      <c r="Y45" s="353">
        <v>18386.837063631501</v>
      </c>
      <c r="Z45" s="353">
        <v>17926.112504210483</v>
      </c>
      <c r="AA45" s="353">
        <v>18237.575129911573</v>
      </c>
      <c r="AB45" s="353">
        <v>18770.400675651897</v>
      </c>
      <c r="AC45" s="381">
        <v>19047.863238622926</v>
      </c>
      <c r="AD45" s="353">
        <v>18696.735442606452</v>
      </c>
      <c r="AE45" s="353">
        <v>17905.134049685159</v>
      </c>
      <c r="AF45" s="353">
        <v>17104.900042742873</v>
      </c>
      <c r="AG45" s="353">
        <v>16829.262418106016</v>
      </c>
      <c r="AH45" s="353">
        <v>17246.064110036135</v>
      </c>
      <c r="AI45" s="353">
        <v>17548.705956238133</v>
      </c>
      <c r="AJ45" s="353">
        <v>17900.397662127019</v>
      </c>
      <c r="AK45" s="353">
        <v>18643.372197309414</v>
      </c>
      <c r="AL45" s="353">
        <v>19444.918962086653</v>
      </c>
      <c r="AM45" s="381">
        <v>19791.734690614503</v>
      </c>
      <c r="AN45" s="353">
        <v>20458.111342568482</v>
      </c>
      <c r="AO45" s="353">
        <v>20269.818237251962</v>
      </c>
      <c r="AP45" s="353">
        <v>19372.390224418985</v>
      </c>
      <c r="AQ45" s="353">
        <v>18887.245069045581</v>
      </c>
      <c r="AR45" s="353">
        <v>19337.884793339279</v>
      </c>
      <c r="AS45" s="353">
        <v>19252.371215972638</v>
      </c>
      <c r="AT45" s="353">
        <v>19602.555303727306</v>
      </c>
      <c r="AU45" s="353">
        <v>20454.119850269017</v>
      </c>
      <c r="AV45" s="353">
        <v>19214.079260463925</v>
      </c>
      <c r="AW45" s="381">
        <v>17114.747578154744</v>
      </c>
      <c r="AX45" s="353">
        <v>17052.190932877442</v>
      </c>
      <c r="AY45" s="353">
        <v>16891.63996164596</v>
      </c>
      <c r="AZ45" s="353">
        <v>16950.476640000001</v>
      </c>
      <c r="BA45" s="353">
        <v>16967.050412249704</v>
      </c>
      <c r="BB45" s="353">
        <v>17390.392238552638</v>
      </c>
      <c r="BC45" s="353">
        <v>17906.554930626509</v>
      </c>
      <c r="BD45" s="353">
        <v>17584.347822806536</v>
      </c>
      <c r="BE45" s="353">
        <v>14655.290341082547</v>
      </c>
      <c r="BF45" s="353">
        <v>15142</v>
      </c>
      <c r="BG45" s="353">
        <v>15398.349127535821</v>
      </c>
      <c r="BH45" s="382"/>
    </row>
    <row r="46" spans="1:60" s="87" customFormat="1" ht="15" customHeight="1" x14ac:dyDescent="0.2">
      <c r="A46" s="472">
        <v>37</v>
      </c>
      <c r="B46" s="317">
        <v>15789.459193706982</v>
      </c>
      <c r="C46" s="317">
        <f t="shared" si="0"/>
        <v>16576.059107693844</v>
      </c>
      <c r="D46" s="353">
        <v>17362.659021680702</v>
      </c>
      <c r="E46" s="353">
        <f t="shared" si="1"/>
        <v>18228.552340642127</v>
      </c>
      <c r="F46" s="353">
        <v>19094.445659603552</v>
      </c>
      <c r="G46" s="317">
        <v>21183.091241077851</v>
      </c>
      <c r="H46" s="353">
        <v>21192.550758459744</v>
      </c>
      <c r="I46" s="367">
        <v>22212.616488904612</v>
      </c>
      <c r="J46" s="317">
        <v>21325.954113468371</v>
      </c>
      <c r="K46" s="317">
        <v>20344.55519005848</v>
      </c>
      <c r="L46" s="317">
        <v>20856.026972589541</v>
      </c>
      <c r="M46" s="317">
        <v>21324.863904342776</v>
      </c>
      <c r="N46" s="317">
        <v>21342.173341485784</v>
      </c>
      <c r="O46" s="353">
        <v>19658.031438596492</v>
      </c>
      <c r="P46" s="353">
        <v>20478.944370508383</v>
      </c>
      <c r="Q46" s="353">
        <v>20578.406650980392</v>
      </c>
      <c r="R46" s="353">
        <v>20687.90371914169</v>
      </c>
      <c r="S46" s="381">
        <v>21527.463034808323</v>
      </c>
      <c r="T46" s="353">
        <v>20556.262004383345</v>
      </c>
      <c r="U46" s="353">
        <v>19966.180427856169</v>
      </c>
      <c r="V46" s="353">
        <v>18785.254495188699</v>
      </c>
      <c r="W46" s="353">
        <v>17846.901110632098</v>
      </c>
      <c r="X46" s="353">
        <v>18691.838368669607</v>
      </c>
      <c r="Y46" s="353">
        <v>19017.073714765869</v>
      </c>
      <c r="Z46" s="353">
        <v>18612.071260151948</v>
      </c>
      <c r="AA46" s="353">
        <v>18960.455100738447</v>
      </c>
      <c r="AB46" s="353">
        <v>19471.879367983951</v>
      </c>
      <c r="AC46" s="381">
        <v>19792.417311395657</v>
      </c>
      <c r="AD46" s="353">
        <v>19464.380253567313</v>
      </c>
      <c r="AE46" s="353">
        <v>18651.036746969079</v>
      </c>
      <c r="AF46" s="353">
        <v>17882.549184832387</v>
      </c>
      <c r="AG46" s="353">
        <v>17589.431923764147</v>
      </c>
      <c r="AH46" s="353">
        <v>18018.974355985545</v>
      </c>
      <c r="AI46" s="353">
        <v>18280.560654286975</v>
      </c>
      <c r="AJ46" s="353">
        <v>18628.181996140833</v>
      </c>
      <c r="AK46" s="353">
        <v>19193.13602391629</v>
      </c>
      <c r="AL46" s="353">
        <v>20215.400641589626</v>
      </c>
      <c r="AM46" s="381">
        <v>20609.196930128441</v>
      </c>
      <c r="AN46" s="353">
        <v>21277.070201020728</v>
      </c>
      <c r="AO46" s="353">
        <v>20999.970629335094</v>
      </c>
      <c r="AP46" s="353">
        <v>20176.866222322074</v>
      </c>
      <c r="AQ46" s="353">
        <v>19668.123573261641</v>
      </c>
      <c r="AR46" s="353">
        <v>19920.089348795718</v>
      </c>
      <c r="AS46" s="353">
        <v>19999.638582058509</v>
      </c>
      <c r="AT46" s="353">
        <v>20380.395036240825</v>
      </c>
      <c r="AU46" s="353">
        <v>21228.823869651103</v>
      </c>
      <c r="AV46" s="353">
        <v>20006.766669519817</v>
      </c>
      <c r="AW46" s="381">
        <v>17816.296459241086</v>
      </c>
      <c r="AX46" s="353">
        <v>17712.528974554098</v>
      </c>
      <c r="AY46" s="353">
        <v>17596.540873574475</v>
      </c>
      <c r="AZ46" s="353">
        <v>17592.791839999998</v>
      </c>
      <c r="BA46" s="353">
        <v>17498.595524146054</v>
      </c>
      <c r="BB46" s="353">
        <v>18093.142228908691</v>
      </c>
      <c r="BC46" s="353">
        <v>18657.376049196449</v>
      </c>
      <c r="BD46" s="353">
        <v>18353.06248172704</v>
      </c>
      <c r="BE46" s="353">
        <v>15332.476423952563</v>
      </c>
      <c r="BF46" s="353">
        <v>15845</v>
      </c>
      <c r="BG46" s="353">
        <v>16113.181302312385</v>
      </c>
      <c r="BH46" s="382"/>
    </row>
    <row r="47" spans="1:60" s="87" customFormat="1" ht="15" customHeight="1" x14ac:dyDescent="0.2">
      <c r="A47" s="472">
        <v>38</v>
      </c>
      <c r="B47" s="317">
        <v>16565.320550639135</v>
      </c>
      <c r="C47" s="317">
        <f t="shared" si="0"/>
        <v>17344.314698063401</v>
      </c>
      <c r="D47" s="353">
        <v>18123.308845487667</v>
      </c>
      <c r="E47" s="353">
        <f t="shared" si="1"/>
        <v>19037.824165281996</v>
      </c>
      <c r="F47" s="353">
        <v>19952.339485076325</v>
      </c>
      <c r="G47" s="317">
        <v>21961.295634371716</v>
      </c>
      <c r="H47" s="353">
        <v>22061.868250769068</v>
      </c>
      <c r="I47" s="367">
        <v>22973.936005661424</v>
      </c>
      <c r="J47" s="317">
        <v>22208.334069309782</v>
      </c>
      <c r="K47" s="317">
        <v>21245.159722222223</v>
      </c>
      <c r="L47" s="317">
        <v>21694.923198178472</v>
      </c>
      <c r="M47" s="317">
        <v>22198.456862907915</v>
      </c>
      <c r="N47" s="317">
        <v>22120.868541730357</v>
      </c>
      <c r="O47" s="353">
        <v>20353.581473684211</v>
      </c>
      <c r="P47" s="353">
        <v>21296.923076923074</v>
      </c>
      <c r="Q47" s="353">
        <v>21294.116894117647</v>
      </c>
      <c r="R47" s="353">
        <v>21399.822467490532</v>
      </c>
      <c r="S47" s="381">
        <v>22272.586668113621</v>
      </c>
      <c r="T47" s="353">
        <v>21176.838812512455</v>
      </c>
      <c r="U47" s="353">
        <v>20724.804551661357</v>
      </c>
      <c r="V47" s="353">
        <v>19461.666059450075</v>
      </c>
      <c r="W47" s="353">
        <v>18515.307343310549</v>
      </c>
      <c r="X47" s="353">
        <v>19438.023908790929</v>
      </c>
      <c r="Y47" s="353">
        <v>19712.87189672294</v>
      </c>
      <c r="Z47" s="353">
        <v>19353.98435570193</v>
      </c>
      <c r="AA47" s="353">
        <v>19749.969258820314</v>
      </c>
      <c r="AB47" s="353">
        <v>20212.329098778901</v>
      </c>
      <c r="AC47" s="381">
        <v>20568.77394506571</v>
      </c>
      <c r="AD47" s="353">
        <v>20210.451908248244</v>
      </c>
      <c r="AE47" s="353">
        <v>19383.062184768649</v>
      </c>
      <c r="AF47" s="353">
        <v>18639.911827563046</v>
      </c>
      <c r="AG47" s="353">
        <v>18371.037879690291</v>
      </c>
      <c r="AH47" s="353">
        <v>18745.0904534328</v>
      </c>
      <c r="AI47" s="353">
        <v>19006.092633562181</v>
      </c>
      <c r="AJ47" s="353">
        <v>19328.093738639225</v>
      </c>
      <c r="AK47" s="353">
        <v>19976.777279521673</v>
      </c>
      <c r="AL47" s="353">
        <v>20967.894421960231</v>
      </c>
      <c r="AM47" s="381">
        <v>21450.268187390073</v>
      </c>
      <c r="AN47" s="353">
        <v>21901.382147692948</v>
      </c>
      <c r="AO47" s="353">
        <v>21676.66292334663</v>
      </c>
      <c r="AP47" s="353">
        <v>20823.764447440026</v>
      </c>
      <c r="AQ47" s="353">
        <v>20347.501405352559</v>
      </c>
      <c r="AR47" s="353">
        <v>20690.65420160571</v>
      </c>
      <c r="AS47" s="353">
        <v>20773.776863705687</v>
      </c>
      <c r="AT47" s="353">
        <v>21169.41776810358</v>
      </c>
      <c r="AU47" s="353">
        <v>21957.601597712568</v>
      </c>
      <c r="AV47" s="353">
        <v>20690.444748780279</v>
      </c>
      <c r="AW47" s="381">
        <v>18533.07094208723</v>
      </c>
      <c r="AX47" s="353">
        <v>18386.720261860337</v>
      </c>
      <c r="AY47" s="353">
        <v>18178.310055694961</v>
      </c>
      <c r="AZ47" s="353">
        <v>18041.305039999999</v>
      </c>
      <c r="BA47" s="353">
        <v>18145.363093835884</v>
      </c>
      <c r="BB47" s="353">
        <v>18833.272537900706</v>
      </c>
      <c r="BC47" s="353">
        <v>19297.160241780697</v>
      </c>
      <c r="BD47" s="353">
        <v>19019.421112693457</v>
      </c>
      <c r="BE47" s="353">
        <v>16012.735968620778</v>
      </c>
      <c r="BF47" s="353">
        <v>16583</v>
      </c>
      <c r="BG47" s="353">
        <v>16864.344233224572</v>
      </c>
      <c r="BH47" s="382"/>
    </row>
    <row r="48" spans="1:60" s="87" customFormat="1" ht="15" customHeight="1" x14ac:dyDescent="0.2">
      <c r="A48" s="473">
        <v>39</v>
      </c>
      <c r="B48" s="316">
        <v>17279.929695181909</v>
      </c>
      <c r="C48" s="316">
        <f t="shared" si="0"/>
        <v>18111.708740561153</v>
      </c>
      <c r="D48" s="354">
        <v>18943.487785940393</v>
      </c>
      <c r="E48" s="354">
        <f t="shared" si="1"/>
        <v>19857.936419741673</v>
      </c>
      <c r="F48" s="354">
        <v>20772.385053542948</v>
      </c>
      <c r="G48" s="316">
        <v>22770.137995905494</v>
      </c>
      <c r="H48" s="354">
        <v>22954.680810438102</v>
      </c>
      <c r="I48" s="368">
        <v>23864.00808775211</v>
      </c>
      <c r="J48" s="316">
        <v>23111.976192761831</v>
      </c>
      <c r="K48" s="316">
        <v>22054.691885964912</v>
      </c>
      <c r="L48" s="316">
        <v>22490.177423592257</v>
      </c>
      <c r="M48" s="316">
        <v>23062.854106119739</v>
      </c>
      <c r="N48" s="316">
        <v>23013.828798532559</v>
      </c>
      <c r="O48" s="354">
        <v>21056.90301754386</v>
      </c>
      <c r="P48" s="354">
        <v>22033.840830449826</v>
      </c>
      <c r="Q48" s="354">
        <v>21950.763670588236</v>
      </c>
      <c r="R48" s="354">
        <v>22124.744298000998</v>
      </c>
      <c r="S48" s="383">
        <v>22906.542662579013</v>
      </c>
      <c r="T48" s="354">
        <v>21924.289101414626</v>
      </c>
      <c r="U48" s="354">
        <v>21496.030405097859</v>
      </c>
      <c r="V48" s="354">
        <v>20161.811362808337</v>
      </c>
      <c r="W48" s="354">
        <v>19233.730368910514</v>
      </c>
      <c r="X48" s="354">
        <v>20203.903495425715</v>
      </c>
      <c r="Y48" s="354">
        <v>20461.542280956382</v>
      </c>
      <c r="Z48" s="354">
        <v>20075.173621767277</v>
      </c>
      <c r="AA48" s="354">
        <v>20414.291913574623</v>
      </c>
      <c r="AB48" s="354">
        <v>21011.235387268185</v>
      </c>
      <c r="AC48" s="383">
        <v>21322.681712220008</v>
      </c>
      <c r="AD48" s="354">
        <v>21041.01842502557</v>
      </c>
      <c r="AE48" s="354">
        <v>20104.679677954951</v>
      </c>
      <c r="AF48" s="354">
        <v>19321.200097697994</v>
      </c>
      <c r="AG48" s="354">
        <v>19141.101131625968</v>
      </c>
      <c r="AH48" s="354">
        <v>19492.183238139642</v>
      </c>
      <c r="AI48" s="354">
        <v>19665.236065714162</v>
      </c>
      <c r="AJ48" s="354">
        <v>20029.55395844403</v>
      </c>
      <c r="AK48" s="354">
        <v>20711.820627802688</v>
      </c>
      <c r="AL48" s="354">
        <v>21733.879126680109</v>
      </c>
      <c r="AM48" s="383">
        <v>22176.245483131694</v>
      </c>
      <c r="AN48" s="354">
        <v>22741.968440787416</v>
      </c>
      <c r="AO48" s="354">
        <v>22512.328666886864</v>
      </c>
      <c r="AP48" s="354">
        <v>21590.919393894008</v>
      </c>
      <c r="AQ48" s="354">
        <v>21056.652767933519</v>
      </c>
      <c r="AR48" s="354">
        <v>21490.197561700861</v>
      </c>
      <c r="AS48" s="354">
        <v>21592.700004621711</v>
      </c>
      <c r="AT48" s="354">
        <v>21855.308394856718</v>
      </c>
      <c r="AU48" s="354">
        <v>22729.88844386725</v>
      </c>
      <c r="AV48" s="354">
        <v>21399.00539245057</v>
      </c>
      <c r="AW48" s="383">
        <v>19065.967003680358</v>
      </c>
      <c r="AX48" s="354">
        <v>18901.599224426402</v>
      </c>
      <c r="AY48" s="354">
        <v>18836.8953628333</v>
      </c>
      <c r="AZ48" s="354">
        <v>18719.05832</v>
      </c>
      <c r="BA48" s="354">
        <v>18846.480879466038</v>
      </c>
      <c r="BB48" s="354">
        <v>19433.493654283844</v>
      </c>
      <c r="BC48" s="354">
        <v>20060.671294749001</v>
      </c>
      <c r="BD48" s="354">
        <v>19799.624713527177</v>
      </c>
      <c r="BE48" s="354">
        <v>16772.905520042186</v>
      </c>
      <c r="BF48" s="354">
        <v>17385</v>
      </c>
      <c r="BG48" s="354">
        <v>17679.331465456093</v>
      </c>
      <c r="BH48" s="384"/>
    </row>
    <row r="49" spans="1:60" s="87" customFormat="1" ht="15" customHeight="1" x14ac:dyDescent="0.2">
      <c r="A49" s="472">
        <v>40</v>
      </c>
      <c r="B49" s="317">
        <v>18035.37364798427</v>
      </c>
      <c r="C49" s="317">
        <f t="shared" si="0"/>
        <v>18906.134533482669</v>
      </c>
      <c r="D49" s="353">
        <v>19776.895418981068</v>
      </c>
      <c r="E49" s="353">
        <f t="shared" si="1"/>
        <v>20684.663020495318</v>
      </c>
      <c r="F49" s="353">
        <v>21592.430622009568</v>
      </c>
      <c r="G49" s="317">
        <v>23597.363138383222</v>
      </c>
      <c r="H49" s="353">
        <v>23818.1245359075</v>
      </c>
      <c r="I49" s="367">
        <v>24821.255421321337</v>
      </c>
      <c r="J49" s="317">
        <v>24004.987232408563</v>
      </c>
      <c r="K49" s="317">
        <v>22935.058114035088</v>
      </c>
      <c r="L49" s="317">
        <v>23343.620982572902</v>
      </c>
      <c r="M49" s="317">
        <v>23931.849207008225</v>
      </c>
      <c r="N49" s="317">
        <v>23953.341485784164</v>
      </c>
      <c r="O49" s="353">
        <v>21752.453052631579</v>
      </c>
      <c r="P49" s="353">
        <v>22789.181527814744</v>
      </c>
      <c r="Q49" s="353">
        <v>22749.85763137255</v>
      </c>
      <c r="R49" s="353">
        <v>22830.161505269029</v>
      </c>
      <c r="S49" s="381">
        <v>23645.657234325401</v>
      </c>
      <c r="T49" s="353">
        <v>22718.627415819887</v>
      </c>
      <c r="U49" s="353">
        <v>22302.541101502047</v>
      </c>
      <c r="V49" s="353">
        <v>20904.677396541007</v>
      </c>
      <c r="W49" s="353">
        <v>19970.341319209216</v>
      </c>
      <c r="X49" s="353">
        <v>21026.676994210517</v>
      </c>
      <c r="Y49" s="353">
        <v>21237.706210373541</v>
      </c>
      <c r="Z49" s="353">
        <v>20864.751525131924</v>
      </c>
      <c r="AA49" s="353">
        <v>21147.267973379527</v>
      </c>
      <c r="AB49" s="353">
        <v>21843.267058450925</v>
      </c>
      <c r="AC49" s="381">
        <v>22067.235784992736</v>
      </c>
      <c r="AD49" s="353">
        <v>21806.865472963102</v>
      </c>
      <c r="AE49" s="353">
        <v>20843.643745496694</v>
      </c>
      <c r="AF49" s="353">
        <v>20049.823533003604</v>
      </c>
      <c r="AG49" s="353">
        <v>19845.206075044669</v>
      </c>
      <c r="AH49" s="353">
        <v>20123.097447254924</v>
      </c>
      <c r="AI49" s="353">
        <v>20329.121536946372</v>
      </c>
      <c r="AJ49" s="353">
        <v>20805.341088956626</v>
      </c>
      <c r="AK49" s="353">
        <v>21509.130044843048</v>
      </c>
      <c r="AL49" s="353">
        <v>22432.409209653622</v>
      </c>
      <c r="AM49" s="381">
        <v>22874.187070297925</v>
      </c>
      <c r="AN49" s="353">
        <v>23559.485470263513</v>
      </c>
      <c r="AO49" s="353">
        <v>23370.50392540461</v>
      </c>
      <c r="AP49" s="353">
        <v>22438.24548790534</v>
      </c>
      <c r="AQ49" s="353">
        <v>21945.798655749724</v>
      </c>
      <c r="AR49" s="353">
        <v>22317.402224204579</v>
      </c>
      <c r="AS49" s="353">
        <v>22334.849101076859</v>
      </c>
      <c r="AT49" s="353">
        <v>22607.054462222022</v>
      </c>
      <c r="AU49" s="353">
        <v>23509.426809704142</v>
      </c>
      <c r="AV49" s="353">
        <v>22213.020713857743</v>
      </c>
      <c r="AW49" s="381">
        <v>19848.328694107196</v>
      </c>
      <c r="AX49" s="353">
        <v>19617.350248621377</v>
      </c>
      <c r="AY49" s="353">
        <v>19573.426443886812</v>
      </c>
      <c r="AZ49" s="353">
        <v>19434.46456</v>
      </c>
      <c r="BA49" s="353">
        <v>19512.814526894384</v>
      </c>
      <c r="BB49" s="353">
        <v>20149.059753886511</v>
      </c>
      <c r="BC49" s="353">
        <v>20753.330213993104</v>
      </c>
      <c r="BD49" s="353">
        <v>20581.91721289057</v>
      </c>
      <c r="BE49" s="353">
        <v>18213.334616131811</v>
      </c>
      <c r="BF49" s="353">
        <v>18881</v>
      </c>
      <c r="BG49" s="353">
        <v>19201.29557384026</v>
      </c>
      <c r="BH49" s="382"/>
    </row>
    <row r="50" spans="1:60" s="87" customFormat="1" ht="15" customHeight="1" x14ac:dyDescent="0.2">
      <c r="A50" s="472">
        <v>41</v>
      </c>
      <c r="B50" s="317">
        <v>18858.875614552606</v>
      </c>
      <c r="C50" s="317">
        <f t="shared" si="0"/>
        <v>19754.432372169096</v>
      </c>
      <c r="D50" s="353">
        <v>20649.989129785583</v>
      </c>
      <c r="E50" s="353">
        <f t="shared" si="1"/>
        <v>21572.234938554218</v>
      </c>
      <c r="F50" s="353">
        <v>22494.48074732285</v>
      </c>
      <c r="G50" s="317">
        <v>24461.353842748853</v>
      </c>
      <c r="H50" s="353">
        <v>24681.568261376895</v>
      </c>
      <c r="I50" s="367">
        <v>25711.32750341202</v>
      </c>
      <c r="J50" s="317">
        <v>24956.469232984546</v>
      </c>
      <c r="K50" s="317">
        <v>23906.496710526317</v>
      </c>
      <c r="L50" s="317">
        <v>24211.611874945265</v>
      </c>
      <c r="M50" s="317">
        <v>24819.23573860334</v>
      </c>
      <c r="N50" s="317">
        <v>24829.373586059311</v>
      </c>
      <c r="O50" s="353">
        <v>22541.261192982456</v>
      </c>
      <c r="P50" s="353">
        <v>23529.783870109128</v>
      </c>
      <c r="Q50" s="353">
        <v>23517.682698039218</v>
      </c>
      <c r="R50" s="353">
        <v>23665.609534153285</v>
      </c>
      <c r="S50" s="381">
        <v>24474.907729455492</v>
      </c>
      <c r="T50" s="353">
        <v>23543.305040844789</v>
      </c>
      <c r="U50" s="353">
        <v>23083.848338643606</v>
      </c>
      <c r="V50" s="353">
        <v>21611.942821628338</v>
      </c>
      <c r="W50" s="353">
        <v>20711.499250682598</v>
      </c>
      <c r="X50" s="353">
        <v>21807.874172578002</v>
      </c>
      <c r="Y50" s="353">
        <v>21977.917042242763</v>
      </c>
      <c r="Z50" s="353">
        <v>21666.763726187353</v>
      </c>
      <c r="AA50" s="353">
        <v>21956.974309417452</v>
      </c>
      <c r="AB50" s="353">
        <v>22679.195833479956</v>
      </c>
      <c r="AC50" s="381">
        <v>22847.333896415421</v>
      </c>
      <c r="AD50" s="353">
        <v>22570.914757877308</v>
      </c>
      <c r="AE50" s="353">
        <v>21554.853294069733</v>
      </c>
      <c r="AF50" s="353">
        <v>20790.280759601883</v>
      </c>
      <c r="AG50" s="353">
        <v>20514.682906491958</v>
      </c>
      <c r="AH50" s="353">
        <v>20783.056300268097</v>
      </c>
      <c r="AI50" s="353">
        <v>21098.912547637057</v>
      </c>
      <c r="AJ50" s="353">
        <v>21520.737604519145</v>
      </c>
      <c r="AK50" s="353">
        <v>22265.434977578472</v>
      </c>
      <c r="AL50" s="353">
        <v>23151.925174948225</v>
      </c>
      <c r="AM50" s="381">
        <v>23631.151201833392</v>
      </c>
      <c r="AN50" s="353">
        <v>24404.397250286427</v>
      </c>
      <c r="AO50" s="353">
        <v>24214.610737061408</v>
      </c>
      <c r="AP50" s="353">
        <v>23289.718365411019</v>
      </c>
      <c r="AQ50" s="353">
        <v>22776.750824880848</v>
      </c>
      <c r="AR50" s="353">
        <v>23080.06384775498</v>
      </c>
      <c r="AS50" s="353">
        <v>23036.052040486204</v>
      </c>
      <c r="AT50" s="353">
        <v>23389.864416668534</v>
      </c>
      <c r="AU50" s="353">
        <v>24216.449978718996</v>
      </c>
      <c r="AV50" s="353">
        <v>22982.010442523326</v>
      </c>
      <c r="AW50" s="381">
        <v>20640.05998561699</v>
      </c>
      <c r="AX50" s="353">
        <v>20431.228429359217</v>
      </c>
      <c r="AY50" s="353">
        <v>20291.883142583185</v>
      </c>
      <c r="AZ50" s="353">
        <v>20024.730080000001</v>
      </c>
      <c r="BA50" s="353">
        <v>20196.540243423635</v>
      </c>
      <c r="BB50" s="353">
        <v>20948.998572696062</v>
      </c>
      <c r="BC50" s="353">
        <v>21196.420423402691</v>
      </c>
      <c r="BD50" s="353">
        <v>20909.87428204959</v>
      </c>
      <c r="BE50" s="353">
        <v>19078.001868692012</v>
      </c>
      <c r="BF50" s="353">
        <v>19836</v>
      </c>
      <c r="BG50" s="353">
        <v>20172.406866222158</v>
      </c>
      <c r="BH50" s="382"/>
    </row>
    <row r="51" spans="1:60" s="87" customFormat="1" ht="15" customHeight="1" x14ac:dyDescent="0.2">
      <c r="A51" s="472">
        <v>42</v>
      </c>
      <c r="B51" s="317">
        <v>19607.513765978369</v>
      </c>
      <c r="C51" s="317">
        <f t="shared" si="0"/>
        <v>20532.226571814368</v>
      </c>
      <c r="D51" s="353">
        <v>21456.939377650364</v>
      </c>
      <c r="E51" s="353">
        <f t="shared" si="1"/>
        <v>22461.429360732222</v>
      </c>
      <c r="F51" s="353">
        <v>23465.919343814079</v>
      </c>
      <c r="G51" s="317">
        <v>25337.599734410447</v>
      </c>
      <c r="H51" s="353">
        <v>25515.643152646651</v>
      </c>
      <c r="I51" s="367">
        <v>26651.781024111609</v>
      </c>
      <c r="J51" s="317">
        <v>25886.689065949889</v>
      </c>
      <c r="K51" s="317">
        <v>24842.518274853799</v>
      </c>
      <c r="L51" s="317">
        <v>25065.055433925911</v>
      </c>
      <c r="M51" s="317">
        <v>25743.405131611729</v>
      </c>
      <c r="N51" s="317">
        <v>25692.709568939164</v>
      </c>
      <c r="O51" s="353">
        <v>23295.097543859651</v>
      </c>
      <c r="P51" s="353">
        <v>24266.70162363588</v>
      </c>
      <c r="Q51" s="353">
        <v>24257.713192156865</v>
      </c>
      <c r="R51" s="353">
        <v>24436.042152229431</v>
      </c>
      <c r="S51" s="381">
        <v>25232.049485878615</v>
      </c>
      <c r="T51" s="353">
        <v>24329.368997808328</v>
      </c>
      <c r="U51" s="353">
        <v>23887.83868912153</v>
      </c>
      <c r="V51" s="353">
        <v>22473.477550845459</v>
      </c>
      <c r="W51" s="353">
        <v>21486.759540966108</v>
      </c>
      <c r="X51" s="353">
        <v>22602.200715287796</v>
      </c>
      <c r="Y51" s="353">
        <v>22804.838285845239</v>
      </c>
      <c r="Z51" s="353">
        <v>22526.802649799763</v>
      </c>
      <c r="AA51" s="353">
        <v>22803.026565776283</v>
      </c>
      <c r="AB51" s="353">
        <v>23507.330400816412</v>
      </c>
      <c r="AC51" s="381">
        <v>23528.282847393493</v>
      </c>
      <c r="AD51" s="353">
        <v>23295.413256278309</v>
      </c>
      <c r="AE51" s="353">
        <v>22252.185583158422</v>
      </c>
      <c r="AF51" s="353">
        <v>21309.277034865972</v>
      </c>
      <c r="AG51" s="353">
        <v>21154.478499106612</v>
      </c>
      <c r="AH51" s="353">
        <v>21505.94521506003</v>
      </c>
      <c r="AI51" s="353">
        <v>21857.638800473869</v>
      </c>
      <c r="AJ51" s="353">
        <v>22291.879303112506</v>
      </c>
      <c r="AK51" s="353">
        <v>22936.69357249626</v>
      </c>
      <c r="AL51" s="353">
        <v>23991.360467791928</v>
      </c>
      <c r="AM51" s="381">
        <v>24371.884133667321</v>
      </c>
      <c r="AN51" s="353">
        <v>25197.403187168002</v>
      </c>
      <c r="AO51" s="353">
        <v>24849.097690490104</v>
      </c>
      <c r="AP51" s="353">
        <v>24101.105669138022</v>
      </c>
      <c r="AQ51" s="353">
        <v>23526.502456311864</v>
      </c>
      <c r="AR51" s="353">
        <v>23796.623300624444</v>
      </c>
      <c r="AS51" s="353">
        <v>23834.502102879327</v>
      </c>
      <c r="AT51" s="353">
        <v>24224.861701411482</v>
      </c>
      <c r="AU51" s="353">
        <v>24946.436293394159</v>
      </c>
      <c r="AV51" s="353">
        <v>23647.915261491056</v>
      </c>
      <c r="AW51" s="381">
        <v>21298.274461694658</v>
      </c>
      <c r="AX51" s="353">
        <v>20984.203817406626</v>
      </c>
      <c r="AY51" s="353">
        <v>20961.764938694738</v>
      </c>
      <c r="AZ51" s="353">
        <v>20729.06192</v>
      </c>
      <c r="BA51" s="353">
        <v>20993.314409108752</v>
      </c>
      <c r="BB51" s="353">
        <v>21428.534660340239</v>
      </c>
      <c r="BC51" s="353">
        <v>21839.377099586527</v>
      </c>
      <c r="BD51" s="353">
        <v>21463.432392413539</v>
      </c>
      <c r="BE51" s="353">
        <v>19894.518219747082</v>
      </c>
      <c r="BF51" s="353">
        <v>20681</v>
      </c>
      <c r="BG51" s="353">
        <v>21031.580153213221</v>
      </c>
      <c r="BH51" s="382"/>
    </row>
    <row r="52" spans="1:60" s="87" customFormat="1" ht="15" customHeight="1" x14ac:dyDescent="0.2">
      <c r="A52" s="472">
        <v>43</v>
      </c>
      <c r="B52" s="317">
        <v>20410.598328416912</v>
      </c>
      <c r="C52" s="317">
        <f t="shared" si="0"/>
        <v>21350.472669553972</v>
      </c>
      <c r="D52" s="353">
        <v>22290.347010691035</v>
      </c>
      <c r="E52" s="353">
        <f t="shared" si="1"/>
        <v>23319.69617565766</v>
      </c>
      <c r="F52" s="353">
        <v>24349.045340624285</v>
      </c>
      <c r="G52" s="317">
        <v>26232.228407015991</v>
      </c>
      <c r="H52" s="353">
        <v>26408.455712315688</v>
      </c>
      <c r="I52" s="367">
        <v>27547.451043825506</v>
      </c>
      <c r="J52" s="317">
        <v>26678.704809446099</v>
      </c>
      <c r="K52" s="317">
        <v>25748.182383040934</v>
      </c>
      <c r="L52" s="317">
        <v>25966.990104212276</v>
      </c>
      <c r="M52" s="317">
        <v>26616.998090176869</v>
      </c>
      <c r="N52" s="317">
        <v>26560.27759095078</v>
      </c>
      <c r="O52" s="353">
        <v>24037.276631578949</v>
      </c>
      <c r="P52" s="353">
        <v>25025.726909768429</v>
      </c>
      <c r="Q52" s="353">
        <v>24994.269364705884</v>
      </c>
      <c r="R52" s="353">
        <v>25248.734787330846</v>
      </c>
      <c r="S52" s="381">
        <v>26040.26826555251</v>
      </c>
      <c r="T52" s="353">
        <v>25090.609882446704</v>
      </c>
      <c r="U52" s="353">
        <v>24684.268001820667</v>
      </c>
      <c r="V52" s="353">
        <v>23301.785045326931</v>
      </c>
      <c r="W52" s="353">
        <v>22321.130586520499</v>
      </c>
      <c r="X52" s="353">
        <v>23420.597759291828</v>
      </c>
      <c r="Y52" s="353">
        <v>23676.172179359866</v>
      </c>
      <c r="Z52" s="353">
        <v>23378.552041618321</v>
      </c>
      <c r="AA52" s="353">
        <v>23691.482395842831</v>
      </c>
      <c r="AB52" s="353">
        <v>24335.464968152864</v>
      </c>
      <c r="AC52" s="381">
        <v>24300.898003310922</v>
      </c>
      <c r="AD52" s="353">
        <v>24057.664778169186</v>
      </c>
      <c r="AE52" s="353">
        <v>23074.413207606278</v>
      </c>
      <c r="AF52" s="353">
        <v>22005.780179520061</v>
      </c>
      <c r="AG52" s="353">
        <v>21929.48862418106</v>
      </c>
      <c r="AH52" s="353">
        <v>22253.037999766872</v>
      </c>
      <c r="AI52" s="353">
        <v>22632.171850244784</v>
      </c>
      <c r="AJ52" s="353">
        <v>23028.954500964792</v>
      </c>
      <c r="AK52" s="353">
        <v>23732.484304932732</v>
      </c>
      <c r="AL52" s="353">
        <v>24856.278617739816</v>
      </c>
      <c r="AM52" s="381">
        <v>25202.626445664337</v>
      </c>
      <c r="AN52" s="353">
        <v>25997.61826893032</v>
      </c>
      <c r="AO52" s="353">
        <v>25701.645570263474</v>
      </c>
      <c r="AP52" s="353">
        <v>24811.587907835943</v>
      </c>
      <c r="AQ52" s="353">
        <v>24170.693388732736</v>
      </c>
      <c r="AR52" s="353">
        <v>24569.82256318763</v>
      </c>
      <c r="AS52" s="353">
        <v>24632.952165272451</v>
      </c>
      <c r="AT52" s="353">
        <v>24899.569328815382</v>
      </c>
      <c r="AU52" s="353">
        <v>25764.649430869467</v>
      </c>
      <c r="AV52" s="353">
        <v>24328.038688692974</v>
      </c>
      <c r="AW52" s="381">
        <v>22084.149752527603</v>
      </c>
      <c r="AX52" s="353">
        <v>21753.058949848328</v>
      </c>
      <c r="AY52" s="353">
        <v>21751.389517922351</v>
      </c>
      <c r="AZ52" s="353">
        <v>21494.302960000001</v>
      </c>
      <c r="BA52" s="353">
        <v>21824.872712995679</v>
      </c>
      <c r="BB52" s="353">
        <v>22148.37279635845</v>
      </c>
      <c r="BC52" s="353">
        <v>22732.959980138075</v>
      </c>
      <c r="BD52" s="353">
        <v>22307.347398402355</v>
      </c>
      <c r="BE52" s="353">
        <v>20699.765210875419</v>
      </c>
      <c r="BF52" s="353">
        <v>21502</v>
      </c>
      <c r="BG52" s="353">
        <v>21866.205632004541</v>
      </c>
      <c r="BH52" s="382"/>
    </row>
    <row r="53" spans="1:60" s="87" customFormat="1" ht="15" customHeight="1" x14ac:dyDescent="0.2">
      <c r="A53" s="472">
        <v>44</v>
      </c>
      <c r="B53" s="317">
        <v>21159.236479842675</v>
      </c>
      <c r="C53" s="317">
        <f t="shared" si="0"/>
        <v>22118.345349758285</v>
      </c>
      <c r="D53" s="353">
        <v>23077.454219673895</v>
      </c>
      <c r="E53" s="353">
        <f t="shared" si="1"/>
        <v>24164.274842805731</v>
      </c>
      <c r="F53" s="353">
        <v>25251.095465937571</v>
      </c>
      <c r="G53" s="317">
        <v>27126.857079621535</v>
      </c>
      <c r="H53" s="353">
        <v>27360.005940384002</v>
      </c>
      <c r="I53" s="367">
        <v>28403.935500176918</v>
      </c>
      <c r="J53" s="317">
        <v>27587.662474800807</v>
      </c>
      <c r="K53" s="317">
        <v>26719.620979532163</v>
      </c>
      <c r="L53" s="317">
        <v>26815.584552062352</v>
      </c>
      <c r="M53" s="317">
        <v>27495.188906418669</v>
      </c>
      <c r="N53" s="317">
        <v>27432.077652094162</v>
      </c>
      <c r="O53" s="353">
        <v>24826.084771929825</v>
      </c>
      <c r="P53" s="353">
        <v>25758.960074527546</v>
      </c>
      <c r="Q53" s="353">
        <v>25814.209254901962</v>
      </c>
      <c r="R53" s="353">
        <v>26038.672028649424</v>
      </c>
      <c r="S53" s="381">
        <v>26845.482514446943</v>
      </c>
      <c r="T53" s="353">
        <v>25926.31998406057</v>
      </c>
      <c r="U53" s="353">
        <v>25415.168320436958</v>
      </c>
      <c r="V53" s="353">
        <v>23963.956366130169</v>
      </c>
      <c r="W53" s="353">
        <v>23028.186159183759</v>
      </c>
      <c r="X53" s="353">
        <v>24302.453397617028</v>
      </c>
      <c r="Y53" s="353">
        <v>24522.127415781833</v>
      </c>
      <c r="Z53" s="353">
        <v>24219.939518694559</v>
      </c>
      <c r="AA53" s="353">
        <v>24547.630741179692</v>
      </c>
      <c r="AB53" s="353">
        <v>25161.650983566175</v>
      </c>
      <c r="AC53" s="381">
        <v>25101.574242373052</v>
      </c>
      <c r="AD53" s="353">
        <v>24938.568659599681</v>
      </c>
      <c r="AE53" s="353">
        <v>23924.395351022838</v>
      </c>
      <c r="AF53" s="353">
        <v>22832.45502839348</v>
      </c>
      <c r="AG53" s="353">
        <v>22712.74353782013</v>
      </c>
      <c r="AH53" s="353">
        <v>23014.653106422658</v>
      </c>
      <c r="AI53" s="353">
        <v>23433.576454803668</v>
      </c>
      <c r="AJ53" s="353">
        <v>23665.378673900279</v>
      </c>
      <c r="AK53" s="353">
        <v>24576.872944693569</v>
      </c>
      <c r="AL53" s="353">
        <v>25707.70584333843</v>
      </c>
      <c r="AM53" s="381">
        <v>25937.45712306134</v>
      </c>
      <c r="AN53" s="353">
        <v>26897.319550046868</v>
      </c>
      <c r="AO53" s="353">
        <v>26631.569907772049</v>
      </c>
      <c r="AP53" s="353">
        <v>25616.063905739036</v>
      </c>
      <c r="AQ53" s="353">
        <v>25020.592349993887</v>
      </c>
      <c r="AR53" s="353">
        <v>25352.242259887007</v>
      </c>
      <c r="AS53" s="353">
        <v>25440.359199519342</v>
      </c>
      <c r="AT53" s="353">
        <v>25704.745281960368</v>
      </c>
      <c r="AU53" s="353">
        <v>26660.212111621615</v>
      </c>
      <c r="AV53" s="353">
        <v>25125.465633826931</v>
      </c>
      <c r="AW53" s="381">
        <v>22952.009052836416</v>
      </c>
      <c r="AX53" s="353">
        <v>22637.357795869862</v>
      </c>
      <c r="AY53" s="353">
        <v>22596.366893118713</v>
      </c>
      <c r="AZ53" s="353">
        <v>22258.436559999998</v>
      </c>
      <c r="BA53" s="353">
        <v>22632.516921868864</v>
      </c>
      <c r="BB53" s="353">
        <v>23004.916097673882</v>
      </c>
      <c r="BC53" s="353">
        <v>23613.852926291263</v>
      </c>
      <c r="BD53" s="353">
        <v>23243.173939696881</v>
      </c>
      <c r="BE53" s="353">
        <v>21518.330536462625</v>
      </c>
      <c r="BF53" s="353">
        <v>22308</v>
      </c>
      <c r="BG53" s="353">
        <v>22686.102425876012</v>
      </c>
      <c r="BH53" s="382"/>
    </row>
    <row r="54" spans="1:60" s="87" customFormat="1" ht="15" customHeight="1" x14ac:dyDescent="0.2">
      <c r="A54" s="472">
        <v>45</v>
      </c>
      <c r="B54" s="317">
        <v>21955.515240904624</v>
      </c>
      <c r="C54" s="317">
        <f t="shared" si="0"/>
        <v>22923.267027368638</v>
      </c>
      <c r="D54" s="353">
        <v>23891.018813832648</v>
      </c>
      <c r="E54" s="353">
        <f t="shared" si="1"/>
        <v>25053.622416713544</v>
      </c>
      <c r="F54" s="353">
        <v>26216.22601959444</v>
      </c>
      <c r="G54" s="317">
        <v>27954.082222099263</v>
      </c>
      <c r="H54" s="353">
        <v>28276.313567412752</v>
      </c>
      <c r="I54" s="367">
        <v>29372.378708992568</v>
      </c>
      <c r="J54" s="317">
        <v>28624.193145819336</v>
      </c>
      <c r="K54" s="317">
        <v>27691.059576023392</v>
      </c>
      <c r="L54" s="317">
        <v>27741.764778001572</v>
      </c>
      <c r="M54" s="317">
        <v>28414.760441750397</v>
      </c>
      <c r="N54" s="317">
        <v>28215.0048914705</v>
      </c>
      <c r="O54" s="353">
        <v>25688.722245614037</v>
      </c>
      <c r="P54" s="353">
        <v>26624.838434921479</v>
      </c>
      <c r="Q54" s="353">
        <v>26575.085678431373</v>
      </c>
      <c r="R54" s="353">
        <v>26857.866204831655</v>
      </c>
      <c r="S54" s="381">
        <v>27635.674109444095</v>
      </c>
      <c r="T54" s="353">
        <v>26762.030085674436</v>
      </c>
      <c r="U54" s="353">
        <v>26241.841784251254</v>
      </c>
      <c r="V54" s="353">
        <v>24732.929512869418</v>
      </c>
      <c r="W54" s="353">
        <v>23917.120978834351</v>
      </c>
      <c r="X54" s="353">
        <v>25107.721077278748</v>
      </c>
      <c r="Y54" s="353">
        <v>25391.34642120541</v>
      </c>
      <c r="Z54" s="353">
        <v>25094.485122946215</v>
      </c>
      <c r="AA54" s="353">
        <v>25369.452383991251</v>
      </c>
      <c r="AB54" s="353">
        <v>25991.734102825772</v>
      </c>
      <c r="AC54" s="381">
        <v>25947.148214466706</v>
      </c>
      <c r="AD54" s="353">
        <v>25846.438986380093</v>
      </c>
      <c r="AE54" s="353">
        <v>24763.969549826132</v>
      </c>
      <c r="AF54" s="353">
        <v>23657.439335653664</v>
      </c>
      <c r="AG54" s="353">
        <v>23500.945324597975</v>
      </c>
      <c r="AH54" s="353">
        <v>23827.903135563585</v>
      </c>
      <c r="AI54" s="353">
        <v>24097.461926035881</v>
      </c>
      <c r="AJ54" s="353">
        <v>24469.038395928299</v>
      </c>
      <c r="AK54" s="353">
        <v>25465.303437967112</v>
      </c>
      <c r="AL54" s="353">
        <v>26617.593741117231</v>
      </c>
      <c r="AM54" s="381">
        <v>26853.782124393751</v>
      </c>
      <c r="AN54" s="353">
        <v>27768.184251640454</v>
      </c>
      <c r="AO54" s="353">
        <v>27578.376381513757</v>
      </c>
      <c r="AP54" s="353">
        <v>26439.891559949076</v>
      </c>
      <c r="AQ54" s="353">
        <v>25889.438103385066</v>
      </c>
      <c r="AR54" s="353">
        <v>26222.914683318464</v>
      </c>
      <c r="AS54" s="353">
        <v>26109.572953736653</v>
      </c>
      <c r="AT54" s="353">
        <v>26661.513004061664</v>
      </c>
      <c r="AU54" s="353">
        <v>27617.412709672491</v>
      </c>
      <c r="AV54" s="353">
        <v>25956.069331507319</v>
      </c>
      <c r="AW54" s="381">
        <v>23830.409154363551</v>
      </c>
      <c r="AX54" s="353">
        <v>23507.803396261821</v>
      </c>
      <c r="AY54" s="353">
        <v>23441.344268315072</v>
      </c>
      <c r="AZ54" s="353">
        <v>23083.479360000001</v>
      </c>
      <c r="BA54" s="353">
        <v>23498.859363957596</v>
      </c>
      <c r="BB54" s="353">
        <v>23840.099216911625</v>
      </c>
      <c r="BC54" s="353">
        <v>24461.963541915338</v>
      </c>
      <c r="BD54" s="353">
        <v>24186.311625845272</v>
      </c>
      <c r="BE54" s="353">
        <v>22499.789337354418</v>
      </c>
      <c r="BF54" s="353">
        <v>23236</v>
      </c>
      <c r="BG54" s="353">
        <v>23629.720173074194</v>
      </c>
      <c r="BH54" s="382"/>
    </row>
    <row r="55" spans="1:60" s="87" customFormat="1" ht="15" customHeight="1" x14ac:dyDescent="0.2">
      <c r="A55" s="472">
        <v>46</v>
      </c>
      <c r="B55" s="317">
        <v>22710.959193706982</v>
      </c>
      <c r="C55" s="317">
        <f t="shared" si="0"/>
        <v>23704.464127702202</v>
      </c>
      <c r="D55" s="353">
        <v>24697.969061697426</v>
      </c>
      <c r="E55" s="353">
        <f t="shared" si="1"/>
        <v>25886.044453382317</v>
      </c>
      <c r="F55" s="353">
        <v>27074.119845067213</v>
      </c>
      <c r="G55" s="317">
        <v>28897.731643888674</v>
      </c>
      <c r="H55" s="353">
        <v>29163.252360241859</v>
      </c>
      <c r="I55" s="367">
        <v>30363.213668301065</v>
      </c>
      <c r="J55" s="317">
        <v>29602.252855908613</v>
      </c>
      <c r="K55" s="317">
        <v>28601.783260233919</v>
      </c>
      <c r="L55" s="317">
        <v>28658.246781679652</v>
      </c>
      <c r="M55" s="317">
        <v>29398.701984555348</v>
      </c>
      <c r="N55" s="317">
        <v>29112.197187404465</v>
      </c>
      <c r="O55" s="353">
        <v>26566.902736842105</v>
      </c>
      <c r="P55" s="353">
        <v>27442.817141336171</v>
      </c>
      <c r="Q55" s="353">
        <v>27506.20385882353</v>
      </c>
      <c r="R55" s="353">
        <v>27699.815774796723</v>
      </c>
      <c r="S55" s="381">
        <v>28464.924604574186</v>
      </c>
      <c r="T55" s="353">
        <v>27539.819685196257</v>
      </c>
      <c r="U55" s="353">
        <v>27096.239053254438</v>
      </c>
      <c r="V55" s="353">
        <v>25523.263024795866</v>
      </c>
      <c r="W55" s="353">
        <v>24765.132967912796</v>
      </c>
      <c r="X55" s="353">
        <v>25974.259123871248</v>
      </c>
      <c r="Y55" s="353">
        <v>26281.714307539532</v>
      </c>
      <c r="Z55" s="353">
        <v>26056.070811033343</v>
      </c>
      <c r="AA55" s="353">
        <v>26191.27402680281</v>
      </c>
      <c r="AB55" s="353">
        <v>26852.994052855684</v>
      </c>
      <c r="AC55" s="381">
        <v>26817.04179195243</v>
      </c>
      <c r="AD55" s="353">
        <v>26694.983133390691</v>
      </c>
      <c r="AE55" s="353">
        <v>25605.278406064972</v>
      </c>
      <c r="AF55" s="353">
        <v>24553.426390669843</v>
      </c>
      <c r="AG55" s="353">
        <v>24340.264800476474</v>
      </c>
      <c r="AH55" s="353">
        <v>24460.430936006527</v>
      </c>
      <c r="AI55" s="353">
        <v>24947.867601090475</v>
      </c>
      <c r="AJ55" s="353">
        <v>25260.310299505021</v>
      </c>
      <c r="AK55" s="353">
        <v>26406.887892376679</v>
      </c>
      <c r="AL55" s="353">
        <v>27519.986680924212</v>
      </c>
      <c r="AM55" s="381">
        <v>27820.276288440011</v>
      </c>
      <c r="AN55" s="353">
        <v>28686.629309446933</v>
      </c>
      <c r="AO55" s="353">
        <v>28550.506059605174</v>
      </c>
      <c r="AP55" s="353">
        <v>27379.829152000799</v>
      </c>
      <c r="AQ55" s="353">
        <v>26828.657656116338</v>
      </c>
      <c r="AR55" s="353">
        <v>27180.522628605413</v>
      </c>
      <c r="AS55" s="353">
        <v>27062.850672459212</v>
      </c>
      <c r="AT55" s="353">
        <v>27625.736059062448</v>
      </c>
      <c r="AU55" s="353">
        <v>28587.907760474078</v>
      </c>
      <c r="AV55" s="353">
        <v>26873.169562612344</v>
      </c>
      <c r="AW55" s="381">
        <v>24725.206057785865</v>
      </c>
      <c r="AX55" s="353">
        <v>24452.132973344873</v>
      </c>
      <c r="AY55" s="353">
        <v>24297.618132484648</v>
      </c>
      <c r="AZ55" s="353">
        <v>23956.142079999998</v>
      </c>
      <c r="BA55" s="353">
        <v>24406.507970160972</v>
      </c>
      <c r="BB55" s="353">
        <v>24736.158855070789</v>
      </c>
      <c r="BC55" s="353">
        <v>25387.271258462799</v>
      </c>
      <c r="BD55" s="353">
        <v>25099.160283313369</v>
      </c>
      <c r="BE55" s="353">
        <v>24015.0060038669</v>
      </c>
      <c r="BF55" s="353">
        <v>24818</v>
      </c>
      <c r="BG55" s="353">
        <v>25239.074478649454</v>
      </c>
      <c r="BH55" s="382"/>
    </row>
    <row r="56" spans="1:60" x14ac:dyDescent="0.2">
      <c r="A56" s="475">
        <v>47</v>
      </c>
      <c r="B56" s="317">
        <v>23473.208947885942</v>
      </c>
      <c r="C56" s="317">
        <f t="shared" si="0"/>
        <v>24505.599994459008</v>
      </c>
      <c r="D56" s="353">
        <v>25537.991041032074</v>
      </c>
      <c r="E56" s="353">
        <f t="shared" si="1"/>
        <v>26744.46442003757</v>
      </c>
      <c r="F56" s="353">
        <v>27950.937799043062</v>
      </c>
      <c r="G56" s="317">
        <v>29804.615503790184</v>
      </c>
      <c r="H56" s="353">
        <v>30138.297655669885</v>
      </c>
      <c r="I56" s="367">
        <v>31253.285750391748</v>
      </c>
      <c r="J56" s="317">
        <v>30468.686186042047</v>
      </c>
      <c r="K56" s="317">
        <v>29411.315423976608</v>
      </c>
      <c r="L56" s="317">
        <v>29594.125229880021</v>
      </c>
      <c r="M56" s="317">
        <v>30368.849954330322</v>
      </c>
      <c r="N56" s="317">
        <v>29937.444818098444</v>
      </c>
      <c r="O56" s="387">
        <v>27491.712280701755</v>
      </c>
      <c r="P56" s="387">
        <v>28275.5342028214</v>
      </c>
      <c r="Q56" s="387">
        <v>28333.092392156865</v>
      </c>
      <c r="R56" s="387">
        <v>28629.536149352745</v>
      </c>
      <c r="S56" s="388">
        <v>29336.238530616673</v>
      </c>
      <c r="T56" s="387">
        <v>28345.190476190477</v>
      </c>
      <c r="U56" s="387">
        <v>27948.115976331363</v>
      </c>
      <c r="V56" s="387">
        <v>26396.664623561428</v>
      </c>
      <c r="W56" s="387">
        <v>25533.572786434277</v>
      </c>
      <c r="X56" s="387">
        <v>26801.40907743682</v>
      </c>
      <c r="Y56" s="387">
        <v>27199.575739057367</v>
      </c>
      <c r="Z56" s="387">
        <v>26969.991691305808</v>
      </c>
      <c r="AA56" s="387">
        <v>27075.691421278152</v>
      </c>
      <c r="AB56" s="387">
        <v>27712.305450962453</v>
      </c>
      <c r="AC56" s="388">
        <v>27722.479408088111</v>
      </c>
      <c r="AD56" s="387">
        <v>27615.437801334396</v>
      </c>
      <c r="AE56" s="387">
        <v>26427.506030512828</v>
      </c>
      <c r="AF56" s="387">
        <v>25481.533736337547</v>
      </c>
      <c r="AG56" s="387">
        <v>25039.422870756403</v>
      </c>
      <c r="AH56" s="387">
        <v>25275.294556475113</v>
      </c>
      <c r="AI56" s="387">
        <v>25894.694737443082</v>
      </c>
      <c r="AJ56" s="387">
        <v>26121.263681870299</v>
      </c>
      <c r="AK56" s="387">
        <v>27375.808669656202</v>
      </c>
      <c r="AL56" s="387">
        <v>28491.333234071928</v>
      </c>
      <c r="AM56" s="388">
        <v>28797.099397750888</v>
      </c>
      <c r="AN56" s="387">
        <v>29651.212894490156</v>
      </c>
      <c r="AO56" s="387">
        <v>29554.993165476764</v>
      </c>
      <c r="AP56" s="387">
        <v>28315.619960558179</v>
      </c>
      <c r="AQ56" s="387">
        <v>27717.803543932543</v>
      </c>
      <c r="AR56" s="387">
        <v>28159.20585191793</v>
      </c>
      <c r="AS56" s="387">
        <v>28046.838008966122</v>
      </c>
      <c r="AT56" s="387">
        <v>28553.92500504903</v>
      </c>
      <c r="AU56" s="387">
        <v>29601.911929368885</v>
      </c>
      <c r="AV56" s="387">
        <v>27850.698878712661</v>
      </c>
      <c r="AW56" s="388">
        <v>25668.022166758325</v>
      </c>
      <c r="AX56" s="387">
        <v>25361.829436353972</v>
      </c>
      <c r="AY56" s="387">
        <v>25185.522165779217</v>
      </c>
      <c r="AZ56" s="387">
        <v>24844.308959999998</v>
      </c>
      <c r="BA56" s="387">
        <v>25346.766705928541</v>
      </c>
      <c r="BB56" s="387">
        <v>25636.490529645493</v>
      </c>
      <c r="BC56" s="387">
        <v>26297.774051545504</v>
      </c>
      <c r="BD56" s="387">
        <v>26021.408984165006</v>
      </c>
      <c r="BE56" s="387">
        <v>24978.024033969494</v>
      </c>
      <c r="BF56" s="387">
        <v>25810</v>
      </c>
      <c r="BG56" s="387">
        <v>26246.516527166976</v>
      </c>
      <c r="BH56" s="389"/>
    </row>
    <row r="57" spans="1:60" x14ac:dyDescent="0.2">
      <c r="A57" s="475">
        <v>48</v>
      </c>
      <c r="B57" s="317">
        <v>24235.458702064898</v>
      </c>
      <c r="C57" s="317">
        <f t="shared" si="0"/>
        <v>25280.278476039915</v>
      </c>
      <c r="D57" s="353">
        <v>26325.098250014933</v>
      </c>
      <c r="E57" s="353">
        <f t="shared" si="1"/>
        <v>27589.043087185637</v>
      </c>
      <c r="F57" s="353">
        <v>28852.987924356345</v>
      </c>
      <c r="G57" s="317">
        <v>30595.075084380012</v>
      </c>
      <c r="H57" s="353">
        <v>31042.857749018774</v>
      </c>
      <c r="I57" s="367">
        <v>32171.347520598491</v>
      </c>
      <c r="J57" s="317">
        <v>31266.017471440915</v>
      </c>
      <c r="K57" s="317">
        <v>30332.158260233919</v>
      </c>
      <c r="L57" s="317">
        <v>30626.985900691827</v>
      </c>
      <c r="M57" s="317">
        <v>31297.617205015365</v>
      </c>
      <c r="N57" s="317">
        <v>30948.902170590034</v>
      </c>
      <c r="O57" s="387">
        <v>28420.407578947368</v>
      </c>
      <c r="P57" s="387">
        <v>29185.627628426933</v>
      </c>
      <c r="Q57" s="387">
        <v>29170.403890196081</v>
      </c>
      <c r="R57" s="387">
        <v>29520.2472774239</v>
      </c>
      <c r="S57" s="388">
        <v>30201.543395100245</v>
      </c>
      <c r="T57" s="387">
        <v>29219.51424586571</v>
      </c>
      <c r="U57" s="387">
        <v>28825.196358670917</v>
      </c>
      <c r="V57" s="387">
        <v>27255.825978868859</v>
      </c>
      <c r="W57" s="387">
        <v>26465.703927244362</v>
      </c>
      <c r="X57" s="387">
        <v>27683.264715762019</v>
      </c>
      <c r="Y57" s="387">
        <v>28064.564968298833</v>
      </c>
      <c r="Z57" s="387">
        <v>27844.537295557464</v>
      </c>
      <c r="AA57" s="387">
        <v>27984.339429300759</v>
      </c>
      <c r="AB57" s="387">
        <v>28655.404581764436</v>
      </c>
      <c r="AC57" s="388">
        <v>28682.16845163688</v>
      </c>
      <c r="AD57" s="387">
        <v>28570.049966721319</v>
      </c>
      <c r="AE57" s="387">
        <v>27308.71200776918</v>
      </c>
      <c r="AF57" s="387">
        <v>26369.068083287541</v>
      </c>
      <c r="AG57" s="387">
        <v>25943.051697438954</v>
      </c>
      <c r="AH57" s="387">
        <v>26172.451334654386</v>
      </c>
      <c r="AI57" s="387">
        <v>26797.262842380209</v>
      </c>
      <c r="AJ57" s="387">
        <v>27061.18940686261</v>
      </c>
      <c r="AK57" s="387">
        <v>28318.911808669654</v>
      </c>
      <c r="AL57" s="387">
        <v>29452.186846059096</v>
      </c>
      <c r="AM57" s="388">
        <v>29853.602941960235</v>
      </c>
      <c r="AN57" s="387">
        <v>30663.376835746276</v>
      </c>
      <c r="AO57" s="387">
        <v>30574.9555628954</v>
      </c>
      <c r="AP57" s="387">
        <v>29230.676851643828</v>
      </c>
      <c r="AQ57" s="387">
        <v>28669.203177318832</v>
      </c>
      <c r="AR57" s="387">
        <v>29118.131002081474</v>
      </c>
      <c r="AS57" s="387">
        <v>29035.943615103755</v>
      </c>
      <c r="AT57" s="387">
        <v>29516.905504566566</v>
      </c>
      <c r="AU57" s="387">
        <v>30554.27818096496</v>
      </c>
      <c r="AV57" s="387">
        <v>28818.749122656853</v>
      </c>
      <c r="AW57" s="388">
        <v>26574.531071534329</v>
      </c>
      <c r="AX57" s="387">
        <v>26303.850139165424</v>
      </c>
      <c r="AY57" s="387">
        <v>26116.352857172002</v>
      </c>
      <c r="AZ57" s="387">
        <v>25761.26928</v>
      </c>
      <c r="BA57" s="387">
        <v>26260.937338044758</v>
      </c>
      <c r="BB57" s="387">
        <v>26593.426686726078</v>
      </c>
      <c r="BC57" s="387">
        <v>27322.486254213494</v>
      </c>
      <c r="BD57" s="387">
        <v>26969.768916637586</v>
      </c>
      <c r="BE57" s="387">
        <v>25977.923605650485</v>
      </c>
      <c r="BF57" s="387">
        <v>26813</v>
      </c>
      <c r="BG57" s="387">
        <v>27266.723435948363</v>
      </c>
      <c r="BH57" s="389"/>
    </row>
    <row r="58" spans="1:60" x14ac:dyDescent="0.2">
      <c r="A58" s="476">
        <v>49</v>
      </c>
      <c r="B58" s="361">
        <v>25045.34906588004</v>
      </c>
      <c r="C58" s="361">
        <f t="shared" si="0"/>
        <v>26098.620301320836</v>
      </c>
      <c r="D58" s="362">
        <v>27151.891536761632</v>
      </c>
      <c r="E58" s="362">
        <f t="shared" si="1"/>
        <v>28459.77283604999</v>
      </c>
      <c r="F58" s="362">
        <v>29767.654135338344</v>
      </c>
      <c r="G58" s="361">
        <v>31514.21413157749</v>
      </c>
      <c r="H58" s="362">
        <v>31959.165376047524</v>
      </c>
      <c r="I58" s="370">
        <v>33072.6154779356</v>
      </c>
      <c r="J58" s="361">
        <v>32222.815013919557</v>
      </c>
      <c r="K58" s="361">
        <v>31303.596856725144</v>
      </c>
      <c r="L58" s="361">
        <v>31645.299238111915</v>
      </c>
      <c r="M58" s="361">
        <v>32355.124470646853</v>
      </c>
      <c r="N58" s="361">
        <v>31985.751757872211</v>
      </c>
      <c r="O58" s="390">
        <v>29337.445614035089</v>
      </c>
      <c r="P58" s="390">
        <v>30103.090231567738</v>
      </c>
      <c r="Q58" s="390">
        <v>30118.893678431374</v>
      </c>
      <c r="R58" s="390">
        <v>30472.723045762759</v>
      </c>
      <c r="S58" s="391">
        <v>31120.929813614039</v>
      </c>
      <c r="T58" s="390">
        <v>30154.516636780238</v>
      </c>
      <c r="U58" s="390">
        <v>29740.081929904416</v>
      </c>
      <c r="V58" s="390">
        <v>28193.308673196028</v>
      </c>
      <c r="W58" s="390">
        <v>27354.638746894954</v>
      </c>
      <c r="X58" s="390">
        <v>28584.814400600684</v>
      </c>
      <c r="Y58" s="390">
        <v>29016.264609273549</v>
      </c>
      <c r="Z58" s="390">
        <v>28748.096261087612</v>
      </c>
      <c r="AA58" s="390">
        <v>28917.218050870641</v>
      </c>
      <c r="AB58" s="390">
        <v>29588.760952950699</v>
      </c>
      <c r="AC58" s="391">
        <v>29600.701239906753</v>
      </c>
      <c r="AD58" s="390">
        <v>29562.415155598126</v>
      </c>
      <c r="AE58" s="390">
        <v>28243.692365527397</v>
      </c>
      <c r="AF58" s="390">
        <v>27266.745679916959</v>
      </c>
      <c r="AG58" s="390">
        <v>26808.754496724243</v>
      </c>
      <c r="AH58" s="390">
        <v>27076.062478144304</v>
      </c>
      <c r="AI58" s="390">
        <v>27751.993377199866</v>
      </c>
      <c r="AJ58" s="390">
        <v>27994.921222629269</v>
      </c>
      <c r="AK58" s="390">
        <v>29303.019431988039</v>
      </c>
      <c r="AL58" s="390">
        <v>30438.523315150447</v>
      </c>
      <c r="AM58" s="391">
        <v>30867.315141501887</v>
      </c>
      <c r="AN58" s="390">
        <v>31646.704197479427</v>
      </c>
      <c r="AO58" s="390">
        <v>31610.393251861075</v>
      </c>
      <c r="AP58" s="390">
        <v>30220.375845627703</v>
      </c>
      <c r="AQ58" s="390">
        <v>29631.429549065135</v>
      </c>
      <c r="AR58" s="390">
        <v>30103.400249776983</v>
      </c>
      <c r="AS58" s="390">
        <v>29998.178305680085</v>
      </c>
      <c r="AT58" s="390">
        <v>30499.766891816078</v>
      </c>
      <c r="AU58" s="390">
        <v>31573.11669631457</v>
      </c>
      <c r="AV58" s="390">
        <v>29774.95052640589</v>
      </c>
      <c r="AW58" s="391">
        <v>27539.59998307881</v>
      </c>
      <c r="AX58" s="390">
        <v>27270.114021828645</v>
      </c>
      <c r="AY58" s="390">
        <v>27027.979517310319</v>
      </c>
      <c r="AZ58" s="390">
        <v>26678.229599999999</v>
      </c>
      <c r="BA58" s="390">
        <v>27206.631095406359</v>
      </c>
      <c r="BB58" s="390">
        <v>27583.471126027081</v>
      </c>
      <c r="BC58" s="390">
        <v>28446.602943002013</v>
      </c>
      <c r="BD58" s="390">
        <v>27998.551442502663</v>
      </c>
      <c r="BE58" s="390">
        <v>26960.406893808344</v>
      </c>
      <c r="BF58" s="390">
        <v>27685</v>
      </c>
      <c r="BG58" s="390">
        <v>28154.372180451126</v>
      </c>
      <c r="BH58" s="392"/>
    </row>
    <row r="59" spans="1:60" x14ac:dyDescent="0.2">
      <c r="A59" s="475">
        <v>50</v>
      </c>
      <c r="B59" s="319">
        <v>25773.569813176011</v>
      </c>
      <c r="C59" s="319">
        <f t="shared" si="0"/>
        <v>26876.127318342173</v>
      </c>
      <c r="D59" s="353">
        <v>27978.684823508334</v>
      </c>
      <c r="E59" s="353">
        <f t="shared" si="1"/>
        <v>29292.654327908189</v>
      </c>
      <c r="F59" s="353">
        <v>30606.62383230804</v>
      </c>
      <c r="G59" s="319">
        <v>32390.460023239084</v>
      </c>
      <c r="H59" s="353">
        <v>32934.21067147555</v>
      </c>
      <c r="I59" s="371">
        <v>34052.254561997674</v>
      </c>
      <c r="J59" s="319">
        <v>33153.034846884904</v>
      </c>
      <c r="K59" s="319">
        <v>32300.333333333332</v>
      </c>
      <c r="L59" s="319">
        <v>32581.177686312283</v>
      </c>
      <c r="M59" s="319">
        <v>33311.478867391852</v>
      </c>
      <c r="N59" s="319">
        <v>33056.457658208499</v>
      </c>
      <c r="O59" s="387">
        <v>30231.169122807019</v>
      </c>
      <c r="P59" s="387">
        <v>31020.552834708542</v>
      </c>
      <c r="Q59" s="387">
        <v>31067.383466666666</v>
      </c>
      <c r="R59" s="387">
        <v>31516.220389232982</v>
      </c>
      <c r="S59" s="388">
        <v>32040.316232127836</v>
      </c>
      <c r="T59" s="387">
        <v>31119.858338314407</v>
      </c>
      <c r="U59" s="387">
        <v>30657.487847064178</v>
      </c>
      <c r="V59" s="387">
        <v>29135.538115342573</v>
      </c>
      <c r="W59" s="387">
        <v>28248.120547720231</v>
      </c>
      <c r="X59" s="387">
        <v>29495.116995000892</v>
      </c>
      <c r="Y59" s="387">
        <v>29923.551600336108</v>
      </c>
      <c r="Z59" s="387">
        <v>29703.464800329348</v>
      </c>
      <c r="AA59" s="387">
        <v>29846.058236849305</v>
      </c>
      <c r="AB59" s="387">
        <v>30490.940493366645</v>
      </c>
      <c r="AC59" s="388">
        <v>30588.451366600224</v>
      </c>
      <c r="AD59" s="387">
        <v>30561.971396568239</v>
      </c>
      <c r="AE59" s="387">
        <v>29135.306287397012</v>
      </c>
      <c r="AF59" s="387">
        <v>28193.162483971424</v>
      </c>
      <c r="AG59" s="387">
        <v>27770.096843359144</v>
      </c>
      <c r="AH59" s="387">
        <v>28003.87749154913</v>
      </c>
      <c r="AI59" s="387">
        <v>28765.209060675694</v>
      </c>
      <c r="AJ59" s="387">
        <v>28928.653038395929</v>
      </c>
      <c r="AK59" s="387">
        <v>30299.276532137515</v>
      </c>
      <c r="AL59" s="387">
        <v>31403.873901920706</v>
      </c>
      <c r="AM59" s="388">
        <v>31948.903267068163</v>
      </c>
      <c r="AN59" s="387">
        <v>32710.773981876886</v>
      </c>
      <c r="AO59" s="387">
        <v>32637.38987271018</v>
      </c>
      <c r="AP59" s="387">
        <v>31214.221623105921</v>
      </c>
      <c r="AQ59" s="387">
        <v>30619.369424416473</v>
      </c>
      <c r="AR59" s="387">
        <v>31122.916824264048</v>
      </c>
      <c r="AS59" s="387">
        <v>31030.789203678883</v>
      </c>
      <c r="AT59" s="387">
        <v>31538.543275811768</v>
      </c>
      <c r="AU59" s="387">
        <v>32619.75270377929</v>
      </c>
      <c r="AV59" s="387">
        <v>30795.135667208768</v>
      </c>
      <c r="AW59" s="388">
        <v>28464.848090020729</v>
      </c>
      <c r="AX59" s="387">
        <v>28174.038299158754</v>
      </c>
      <c r="AY59" s="387">
        <v>27975.754942162923</v>
      </c>
      <c r="AZ59" s="387">
        <v>27636.165199999999</v>
      </c>
      <c r="BA59" s="387">
        <v>28144.715822536316</v>
      </c>
      <c r="BB59" s="387">
        <v>28586.331674574703</v>
      </c>
      <c r="BC59" s="387">
        <v>29512.557432464691</v>
      </c>
      <c r="BD59" s="387">
        <v>29039.867359545791</v>
      </c>
      <c r="BE59" s="387">
        <v>28036.118523178258</v>
      </c>
      <c r="BF59" s="387">
        <v>28634</v>
      </c>
      <c r="BG59" s="387">
        <v>29119.591998865086</v>
      </c>
      <c r="BH59" s="389"/>
    </row>
    <row r="60" spans="1:60" x14ac:dyDescent="0.2">
      <c r="A60" s="475">
        <v>51</v>
      </c>
      <c r="B60" s="319">
        <v>26590.265978367748</v>
      </c>
      <c r="C60" s="319">
        <f t="shared" si="0"/>
        <v>27681.336178576457</v>
      </c>
      <c r="D60" s="353">
        <v>28772.406378785166</v>
      </c>
      <c r="E60" s="353">
        <f t="shared" si="1"/>
        <v>30146.848211037606</v>
      </c>
      <c r="F60" s="353">
        <v>31521.290043290042</v>
      </c>
      <c r="G60" s="319">
        <v>33315.726664084548</v>
      </c>
      <c r="H60" s="353">
        <v>33874.013365864004</v>
      </c>
      <c r="I60" s="371">
        <v>35093.470959915074</v>
      </c>
      <c r="J60" s="319">
        <v>34104.51684746088</v>
      </c>
      <c r="K60" s="319">
        <v>33317.308114035084</v>
      </c>
      <c r="L60" s="319">
        <v>33555.849023557224</v>
      </c>
      <c r="M60" s="319">
        <v>34350.594702316703</v>
      </c>
      <c r="N60" s="319">
        <v>33991.738306328341</v>
      </c>
      <c r="O60" s="387">
        <v>31148.207157894736</v>
      </c>
      <c r="P60" s="387">
        <v>31956.438381687516</v>
      </c>
      <c r="Q60" s="387">
        <v>32071.4624</v>
      </c>
      <c r="R60" s="387">
        <v>32494.702321895089</v>
      </c>
      <c r="S60" s="388">
        <v>33007.775143112944</v>
      </c>
      <c r="T60" s="387">
        <v>32107.2649930265</v>
      </c>
      <c r="U60" s="387">
        <v>31559.771688666362</v>
      </c>
      <c r="V60" s="387">
        <v>30056.407192301918</v>
      </c>
      <c r="W60" s="387">
        <v>29159.790273244238</v>
      </c>
      <c r="X60" s="387">
        <v>30425.113635914564</v>
      </c>
      <c r="Y60" s="387">
        <v>30845.642808036057</v>
      </c>
      <c r="Z60" s="387">
        <v>30805.972528912007</v>
      </c>
      <c r="AA60" s="387">
        <v>30799.129036375241</v>
      </c>
      <c r="AB60" s="387">
        <v>31467.165006862087</v>
      </c>
      <c r="AC60" s="388">
        <v>31583.684448798947</v>
      </c>
      <c r="AD60" s="387">
        <v>31539.954481258421</v>
      </c>
      <c r="AE60" s="387">
        <v>30129.264997963721</v>
      </c>
      <c r="AF60" s="387">
        <v>29146.627953837702</v>
      </c>
      <c r="AG60" s="387">
        <v>28746.279809410364</v>
      </c>
      <c r="AH60" s="387">
        <v>29010.758480009325</v>
      </c>
      <c r="AI60" s="387">
        <v>29757.87590813719</v>
      </c>
      <c r="AJ60" s="387">
        <v>29896.451354903664</v>
      </c>
      <c r="AK60" s="387">
        <v>31222.636771300447</v>
      </c>
      <c r="AL60" s="387">
        <v>32370.723480285327</v>
      </c>
      <c r="AM60" s="388">
        <v>32975.89553909289</v>
      </c>
      <c r="AN60" s="387">
        <v>33831.075096344131</v>
      </c>
      <c r="AO60" s="387">
        <v>33688.3028532229</v>
      </c>
      <c r="AP60" s="387">
        <v>32263.357847175419</v>
      </c>
      <c r="AQ60" s="387">
        <v>31666.85636074789</v>
      </c>
      <c r="AR60" s="387">
        <v>32143.750603627712</v>
      </c>
      <c r="AS60" s="387">
        <v>32083.873180200582</v>
      </c>
      <c r="AT60" s="387">
        <v>32581.047326257205</v>
      </c>
      <c r="AU60" s="387">
        <v>33624.088179764491</v>
      </c>
      <c r="AV60" s="387">
        <v>31811.766155953097</v>
      </c>
      <c r="AW60" s="388">
        <v>29425.232201023733</v>
      </c>
      <c r="AX60" s="387">
        <v>29149.53767890836</v>
      </c>
      <c r="AY60" s="387">
        <v>28924.660015912847</v>
      </c>
      <c r="AZ60" s="387">
        <v>28631.75376</v>
      </c>
      <c r="BA60" s="387">
        <v>29103.453631723594</v>
      </c>
      <c r="BB60" s="387">
        <v>29607.348377888364</v>
      </c>
      <c r="BC60" s="387">
        <v>30558.419525796624</v>
      </c>
      <c r="BD60" s="387">
        <v>30131.316841301126</v>
      </c>
      <c r="BE60" s="387">
        <v>29420.200819634221</v>
      </c>
      <c r="BF60" s="387">
        <v>30047</v>
      </c>
      <c r="BG60" s="387">
        <v>30556.129734714144</v>
      </c>
      <c r="BH60" s="389"/>
    </row>
    <row r="61" spans="1:60" x14ac:dyDescent="0.2">
      <c r="A61" s="475">
        <v>52</v>
      </c>
      <c r="B61" s="319">
        <v>27359.321533923307</v>
      </c>
      <c r="C61" s="319">
        <f t="shared" si="0"/>
        <v>28512.332331197453</v>
      </c>
      <c r="D61" s="353">
        <v>29665.343128471603</v>
      </c>
      <c r="E61" s="353">
        <f t="shared" si="1"/>
        <v>31091.651969795152</v>
      </c>
      <c r="F61" s="353">
        <v>32517.960811118704</v>
      </c>
      <c r="G61" s="319">
        <v>34326.779616001768</v>
      </c>
      <c r="H61" s="353">
        <v>34837.311127612178</v>
      </c>
      <c r="I61" s="371">
        <v>36022.728605368247</v>
      </c>
      <c r="J61" s="319">
        <v>35077.261015647498</v>
      </c>
      <c r="K61" s="319">
        <v>34116.72112573099</v>
      </c>
      <c r="L61" s="319">
        <v>34501.425694018741</v>
      </c>
      <c r="M61" s="319">
        <v>35403.504110271533</v>
      </c>
      <c r="N61" s="319">
        <v>34888.930602262306</v>
      </c>
      <c r="O61" s="387">
        <v>32209.01810526316</v>
      </c>
      <c r="P61" s="387">
        <v>32951.277348948628</v>
      </c>
      <c r="Q61" s="387">
        <v>33068.592690196077</v>
      </c>
      <c r="R61" s="387">
        <v>33482.93656617841</v>
      </c>
      <c r="S61" s="388">
        <v>33969.22499253913</v>
      </c>
      <c r="T61" s="387">
        <v>33053.299860529987</v>
      </c>
      <c r="U61" s="387">
        <v>32527.58452435139</v>
      </c>
      <c r="V61" s="387">
        <v>30941.675660615929</v>
      </c>
      <c r="W61" s="387">
        <v>30071.459998768249</v>
      </c>
      <c r="X61" s="387">
        <v>31392.310142464779</v>
      </c>
      <c r="Y61" s="387">
        <v>31761.389351462836</v>
      </c>
      <c r="Z61" s="387">
        <v>31802.788727123017</v>
      </c>
      <c r="AA61" s="387">
        <v>31798.641845200113</v>
      </c>
      <c r="AB61" s="387">
        <v>32488.206214589856</v>
      </c>
      <c r="AC61" s="388">
        <v>32498.475759316192</v>
      </c>
      <c r="AD61" s="387">
        <v>32480.184542458726</v>
      </c>
      <c r="AE61" s="387">
        <v>31142.304940321417</v>
      </c>
      <c r="AF61" s="387">
        <v>30118.689381449596</v>
      </c>
      <c r="AG61" s="387">
        <v>29755.441929720073</v>
      </c>
      <c r="AH61" s="387">
        <v>30045.070521039746</v>
      </c>
      <c r="AI61" s="387">
        <v>30668.347411541366</v>
      </c>
      <c r="AJ61" s="387">
        <v>30933.931150199951</v>
      </c>
      <c r="AK61" s="387">
        <v>32182.44544095665</v>
      </c>
      <c r="AL61" s="387">
        <v>33409.524655179412</v>
      </c>
      <c r="AM61" s="388">
        <v>34030.923519693009</v>
      </c>
      <c r="AN61" s="387">
        <v>34892.26122278929</v>
      </c>
      <c r="AO61" s="387">
        <v>34780.014329632359</v>
      </c>
      <c r="AP61" s="387">
        <v>33449.337926558328</v>
      </c>
      <c r="AQ61" s="387">
        <v>32721.110008554318</v>
      </c>
      <c r="AR61" s="387">
        <v>33218.589782931907</v>
      </c>
      <c r="AS61" s="387">
        <v>33112.645375976339</v>
      </c>
      <c r="AT61" s="387">
        <v>33662.070596683341</v>
      </c>
      <c r="AU61" s="387">
        <v>34671.932773842913</v>
      </c>
      <c r="AV61" s="387">
        <v>32854.464093126764</v>
      </c>
      <c r="AW61" s="388">
        <v>30455.888320148908</v>
      </c>
      <c r="AX61" s="387">
        <v>30156.206861324525</v>
      </c>
      <c r="AY61" s="387">
        <v>29874.694738560091</v>
      </c>
      <c r="AZ61" s="387">
        <v>29624.02</v>
      </c>
      <c r="BA61" s="387">
        <v>30086.105535924617</v>
      </c>
      <c r="BB61" s="387">
        <v>30656.133317903023</v>
      </c>
      <c r="BC61" s="387">
        <v>31624.374015259302</v>
      </c>
      <c r="BD61" s="387">
        <v>31215.455178202599</v>
      </c>
      <c r="BE61" s="387">
        <v>30510.255270729071</v>
      </c>
      <c r="BF61" s="387">
        <v>31150</v>
      </c>
      <c r="BG61" s="387">
        <v>31677.473613278478</v>
      </c>
      <c r="BH61" s="389"/>
    </row>
    <row r="62" spans="1:60" x14ac:dyDescent="0.2">
      <c r="A62" s="475">
        <v>53</v>
      </c>
      <c r="B62" s="319">
        <v>28080.736479842675</v>
      </c>
      <c r="C62" s="319">
        <f t="shared" si="0"/>
        <v>29316.201005853371</v>
      </c>
      <c r="D62" s="353">
        <v>30551.665531864066</v>
      </c>
      <c r="E62" s="353">
        <f t="shared" si="1"/>
        <v>31982.684212730848</v>
      </c>
      <c r="F62" s="353">
        <v>33413.702893597627</v>
      </c>
      <c r="G62" s="319">
        <v>35221.408288607316</v>
      </c>
      <c r="H62" s="353">
        <v>35847.599024079769</v>
      </c>
      <c r="I62" s="371">
        <v>36968.780063691047</v>
      </c>
      <c r="J62" s="319">
        <v>36007.480848612846</v>
      </c>
      <c r="K62" s="319">
        <v>35143.815058479529</v>
      </c>
      <c r="L62" s="319">
        <v>35577.92836500569</v>
      </c>
      <c r="M62" s="319">
        <v>36548.370671759534</v>
      </c>
      <c r="N62" s="319">
        <v>35845.371446040968</v>
      </c>
      <c r="O62" s="387">
        <v>33223.200000000004</v>
      </c>
      <c r="P62" s="387">
        <v>33953.485493745007</v>
      </c>
      <c r="Q62" s="387">
        <v>34010.133835294117</v>
      </c>
      <c r="R62" s="387">
        <v>34552.440073971877</v>
      </c>
      <c r="S62" s="388">
        <v>34957.715618980437</v>
      </c>
      <c r="T62" s="387">
        <v>34060.013349272762</v>
      </c>
      <c r="U62" s="387">
        <v>33492.877014110149</v>
      </c>
      <c r="V62" s="387">
        <v>31907.638841859363</v>
      </c>
      <c r="W62" s="387">
        <v>31039.966988975801</v>
      </c>
      <c r="X62" s="387">
        <v>32392.330059870776</v>
      </c>
      <c r="Y62" s="387">
        <v>32755.386754258652</v>
      </c>
      <c r="Z62" s="387">
        <v>32830.69066956098</v>
      </c>
      <c r="AA62" s="387">
        <v>32808.250743003009</v>
      </c>
      <c r="AB62" s="387">
        <v>33507.298870394479</v>
      </c>
      <c r="AC62" s="388">
        <v>33476.872191628099</v>
      </c>
      <c r="AD62" s="387">
        <v>33445.583285985616</v>
      </c>
      <c r="AE62" s="387">
        <v>32122.386391403776</v>
      </c>
      <c r="AF62" s="387">
        <v>31100.89405874092</v>
      </c>
      <c r="AG62" s="387">
        <v>30804.179035139965</v>
      </c>
      <c r="AH62" s="387">
        <v>31018.066091619068</v>
      </c>
      <c r="AI62" s="387">
        <v>31702.111931031526</v>
      </c>
      <c r="AJ62" s="387">
        <v>31929.602058223107</v>
      </c>
      <c r="AK62" s="387">
        <v>33181.739910313896</v>
      </c>
      <c r="AL62" s="387">
        <v>34479.804653555133</v>
      </c>
      <c r="AM62" s="388">
        <v>35080.0492458562</v>
      </c>
      <c r="AN62" s="387">
        <v>35911.63430892615</v>
      </c>
      <c r="AO62" s="387">
        <v>35840.775222947741</v>
      </c>
      <c r="AP62" s="387">
        <v>34566.204947702143</v>
      </c>
      <c r="AQ62" s="387">
        <v>33851.150824880846</v>
      </c>
      <c r="AR62" s="387">
        <v>34322.407469521262</v>
      </c>
      <c r="AS62" s="387">
        <v>34149.094976198176</v>
      </c>
      <c r="AT62" s="387">
        <v>34724.455534860754</v>
      </c>
      <c r="AU62" s="387">
        <v>35758.452139559762</v>
      </c>
      <c r="AV62" s="387">
        <v>33952.851579217669</v>
      </c>
      <c r="AW62" s="388">
        <v>31521.680443335168</v>
      </c>
      <c r="AX62" s="387">
        <v>31169.802666555475</v>
      </c>
      <c r="AY62" s="387">
        <v>30902.675235122508</v>
      </c>
      <c r="AZ62" s="387">
        <v>30698.236799999999</v>
      </c>
      <c r="BA62" s="387">
        <v>31043.756340793087</v>
      </c>
      <c r="BB62" s="387">
        <v>31605.593411256417</v>
      </c>
      <c r="BC62" s="387">
        <v>32527.474346609626</v>
      </c>
      <c r="BD62" s="387">
        <v>32272.437834218294</v>
      </c>
      <c r="BE62" s="387">
        <v>31623.872928943452</v>
      </c>
      <c r="BF62" s="387">
        <v>32290</v>
      </c>
      <c r="BG62" s="387">
        <v>32837.112072634416</v>
      </c>
      <c r="BH62" s="389"/>
    </row>
    <row r="63" spans="1:60" x14ac:dyDescent="0.2">
      <c r="A63" s="475">
        <v>54</v>
      </c>
      <c r="B63" s="319">
        <v>28897.432645034416</v>
      </c>
      <c r="C63" s="319">
        <f t="shared" si="0"/>
        <v>30187.553329027392</v>
      </c>
      <c r="D63" s="353">
        <v>31477.674013020369</v>
      </c>
      <c r="E63" s="353">
        <f t="shared" si="1"/>
        <v>32887.251451714103</v>
      </c>
      <c r="F63" s="353">
        <v>34296.828890407836</v>
      </c>
      <c r="G63" s="319">
        <v>36109.909367564876</v>
      </c>
      <c r="H63" s="353">
        <v>36852.013153707434</v>
      </c>
      <c r="I63" s="372">
        <v>38116.357276449475</v>
      </c>
      <c r="J63" s="319">
        <v>37044.011519631371</v>
      </c>
      <c r="K63" s="319">
        <v>36064.65789473684</v>
      </c>
      <c r="L63" s="319">
        <v>36795.055258779226</v>
      </c>
      <c r="M63" s="319">
        <v>37642.660798804289</v>
      </c>
      <c r="N63" s="319">
        <v>36861.060837664321</v>
      </c>
      <c r="O63" s="387">
        <v>34171.32407017544</v>
      </c>
      <c r="P63" s="387">
        <v>34959.378227309018</v>
      </c>
      <c r="Q63" s="387">
        <v>35021.161411764704</v>
      </c>
      <c r="R63" s="387">
        <v>35573.182023659261</v>
      </c>
      <c r="S63" s="388">
        <v>36024.324045687616</v>
      </c>
      <c r="T63" s="387">
        <v>35052.936242279342</v>
      </c>
      <c r="U63" s="387">
        <v>34465.730541647703</v>
      </c>
      <c r="V63" s="387">
        <v>32866.481901373736</v>
      </c>
      <c r="W63" s="387">
        <v>32058.490772104866</v>
      </c>
      <c r="X63" s="387">
        <v>33460.185026378713</v>
      </c>
      <c r="Y63" s="387">
        <v>33789.567030784507</v>
      </c>
      <c r="Z63" s="387">
        <v>33920.764100452856</v>
      </c>
      <c r="AA63" s="387">
        <v>33906.705223812569</v>
      </c>
      <c r="AB63" s="387">
        <v>34460.140760812188</v>
      </c>
      <c r="AC63" s="388">
        <v>34494.554140342581</v>
      </c>
      <c r="AD63" s="387">
        <v>34448.73505300239</v>
      </c>
      <c r="AE63" s="387">
        <v>33092.059897872874</v>
      </c>
      <c r="AF63" s="387">
        <v>32145.648775722053</v>
      </c>
      <c r="AG63" s="387">
        <v>31841.373436569389</v>
      </c>
      <c r="AH63" s="387">
        <v>32033.015036717567</v>
      </c>
      <c r="AI63" s="387">
        <v>32675.810622172103</v>
      </c>
      <c r="AJ63" s="387">
        <v>32974.824240051457</v>
      </c>
      <c r="AK63" s="387">
        <v>34310.122571001491</v>
      </c>
      <c r="AL63" s="387">
        <v>35508.112887288669</v>
      </c>
      <c r="AM63" s="388">
        <v>36160.161807813245</v>
      </c>
      <c r="AN63" s="387">
        <v>36975.704093323613</v>
      </c>
      <c r="AO63" s="387">
        <v>36976.098884626132</v>
      </c>
      <c r="AP63" s="387">
        <v>35611.19438827729</v>
      </c>
      <c r="AQ63" s="387">
        <v>34955.478137602346</v>
      </c>
      <c r="AR63" s="387">
        <v>35452.569253642578</v>
      </c>
      <c r="AS63" s="387">
        <v>35208.576789758285</v>
      </c>
      <c r="AT63" s="387">
        <v>35801.751138837149</v>
      </c>
      <c r="AU63" s="387">
        <v>36807.505320251883</v>
      </c>
      <c r="AV63" s="387">
        <v>35061.903021484213</v>
      </c>
      <c r="AW63" s="388">
        <v>32610.896569228818</v>
      </c>
      <c r="AX63" s="387">
        <v>32205.332777366595</v>
      </c>
      <c r="AY63" s="387">
        <v>31937.433625068854</v>
      </c>
      <c r="AZ63" s="387">
        <v>31741.44528</v>
      </c>
      <c r="BA63" s="387">
        <v>31980.754063604239</v>
      </c>
      <c r="BB63" s="387">
        <v>32596.70585966131</v>
      </c>
      <c r="BC63" s="387">
        <v>33455.954546756679</v>
      </c>
      <c r="BD63" s="387">
        <v>33151.864115211589</v>
      </c>
      <c r="BE63" s="387">
        <v>32740.564048956036</v>
      </c>
      <c r="BF63" s="387">
        <v>33417</v>
      </c>
      <c r="BG63" s="387">
        <v>33983.003759398496</v>
      </c>
      <c r="BH63" s="389"/>
    </row>
    <row r="64" spans="1:60" x14ac:dyDescent="0.2">
      <c r="A64" s="475">
        <v>55</v>
      </c>
      <c r="B64" s="319">
        <v>29748.157817109146</v>
      </c>
      <c r="C64" s="319">
        <f t="shared" si="0"/>
        <v>31056.077116760989</v>
      </c>
      <c r="D64" s="353">
        <v>32363.996416412832</v>
      </c>
      <c r="E64" s="353">
        <f t="shared" si="1"/>
        <v>33800.361844570056</v>
      </c>
      <c r="F64" s="353">
        <v>35236.727272727272</v>
      </c>
      <c r="G64" s="319">
        <v>37065.81397665025</v>
      </c>
      <c r="H64" s="353">
        <v>37780.068314416036</v>
      </c>
      <c r="I64" s="372">
        <v>39191.161300106149</v>
      </c>
      <c r="J64" s="319">
        <v>37947.653643083424</v>
      </c>
      <c r="K64" s="319">
        <v>37020.917763157893</v>
      </c>
      <c r="L64" s="319">
        <v>37779.424818285312</v>
      </c>
      <c r="M64" s="319">
        <v>38686.374491405804</v>
      </c>
      <c r="N64" s="319">
        <v>37923.302659737084</v>
      </c>
      <c r="O64" s="387">
        <v>35228.249263157893</v>
      </c>
      <c r="P64" s="387">
        <v>35932.109661964329</v>
      </c>
      <c r="Q64" s="387">
        <v>36066.932203921569</v>
      </c>
      <c r="R64" s="387">
        <v>36639.434760912322</v>
      </c>
      <c r="S64" s="388">
        <v>37060.88716460023</v>
      </c>
      <c r="T64" s="387">
        <v>36089.989041641762</v>
      </c>
      <c r="U64" s="387">
        <v>35458.746836595361</v>
      </c>
      <c r="V64" s="387">
        <v>33844.311952165619</v>
      </c>
      <c r="W64" s="387">
        <v>33092.928989345324</v>
      </c>
      <c r="X64" s="387">
        <v>34547.734039400108</v>
      </c>
      <c r="Y64" s="387">
        <v>34806.828202581928</v>
      </c>
      <c r="Z64" s="387">
        <v>34994.258467757019</v>
      </c>
      <c r="AA64" s="387">
        <v>34974.871437688031</v>
      </c>
      <c r="AB64" s="387">
        <v>35481.181968539961</v>
      </c>
      <c r="AC64" s="388">
        <v>35523.460522314941</v>
      </c>
      <c r="AD64" s="387">
        <v>35446.493530949178</v>
      </c>
      <c r="AE64" s="387">
        <v>34172.751480216786</v>
      </c>
      <c r="AF64" s="387">
        <v>33220.833241741471</v>
      </c>
      <c r="AG64" s="387">
        <v>32797.768910065519</v>
      </c>
      <c r="AH64" s="387">
        <v>33089.917356335238</v>
      </c>
      <c r="AI64" s="387">
        <v>33663.735430553374</v>
      </c>
      <c r="AJ64" s="387">
        <v>34046.37053608882</v>
      </c>
      <c r="AK64" s="387">
        <v>35380.795216741404</v>
      </c>
      <c r="AL64" s="387">
        <v>36605.374734362944</v>
      </c>
      <c r="AM64" s="388">
        <v>37249.127751425673</v>
      </c>
      <c r="AN64" s="387">
        <v>38046.983022601809</v>
      </c>
      <c r="AO64" s="387">
        <v>38122.677303793287</v>
      </c>
      <c r="AP64" s="387">
        <v>36664.477395841139</v>
      </c>
      <c r="AQ64" s="387">
        <v>36113.939142123912</v>
      </c>
      <c r="AR64" s="387">
        <v>36614.343954802258</v>
      </c>
      <c r="AS64" s="387">
        <v>36370.423995932892</v>
      </c>
      <c r="AT64" s="387">
        <v>36915.080851827748</v>
      </c>
      <c r="AU64" s="387">
        <v>37970.165642631866</v>
      </c>
      <c r="AV64" s="387">
        <v>36159.105623555595</v>
      </c>
      <c r="AW64" s="388">
        <v>33668.490291467489</v>
      </c>
      <c r="AX64" s="387">
        <v>33278.959313659063</v>
      </c>
      <c r="AY64" s="387">
        <v>33059.174980108939</v>
      </c>
      <c r="AZ64" s="387">
        <v>32836.703439999997</v>
      </c>
      <c r="BA64" s="387">
        <v>33027.53922261484</v>
      </c>
      <c r="BB64" s="387">
        <v>33743.747637233348</v>
      </c>
      <c r="BC64" s="387">
        <v>34506.0466182214</v>
      </c>
      <c r="BD64" s="387">
        <v>34101.268496949007</v>
      </c>
      <c r="BE64" s="387">
        <v>33901.308121409478</v>
      </c>
      <c r="BF64" s="387">
        <v>34589</v>
      </c>
      <c r="BG64" s="387">
        <v>35175.045325578096</v>
      </c>
      <c r="BH64" s="389"/>
    </row>
    <row r="65" spans="1:60" x14ac:dyDescent="0.2">
      <c r="A65" s="475">
        <v>56</v>
      </c>
      <c r="B65" s="319">
        <v>30585.271386430679</v>
      </c>
      <c r="C65" s="319">
        <f t="shared" si="0"/>
        <v>31934.330968852919</v>
      </c>
      <c r="D65" s="353">
        <v>33283.390551275159</v>
      </c>
      <c r="E65" s="353">
        <f t="shared" si="1"/>
        <v>34714.23799607504</v>
      </c>
      <c r="F65" s="353">
        <v>36145.085440874915</v>
      </c>
      <c r="G65" s="319">
        <v>37966.570242903777</v>
      </c>
      <c r="H65" s="353">
        <v>38702.249708284711</v>
      </c>
      <c r="I65" s="372">
        <v>40176.398321791436</v>
      </c>
      <c r="J65" s="319">
        <v>39053.286358836522</v>
      </c>
      <c r="K65" s="319">
        <v>37911.403143274852</v>
      </c>
      <c r="L65" s="319">
        <v>38865.625711533408</v>
      </c>
      <c r="M65" s="319">
        <v>39684.109607240724</v>
      </c>
      <c r="N65" s="319">
        <v>39002.472638336898</v>
      </c>
      <c r="O65" s="387">
        <v>36320.146245614036</v>
      </c>
      <c r="P65" s="387">
        <v>36993.271227042853</v>
      </c>
      <c r="Q65" s="387">
        <v>37105.754352941178</v>
      </c>
      <c r="R65" s="387">
        <v>37783.705991135117</v>
      </c>
      <c r="S65" s="388">
        <v>38115.477468189587</v>
      </c>
      <c r="T65" s="387">
        <v>37138.074317593149</v>
      </c>
      <c r="U65" s="387">
        <v>36585.341465634956</v>
      </c>
      <c r="V65" s="387">
        <v>34807.901759499364</v>
      </c>
      <c r="W65" s="387">
        <v>34097.81182895034</v>
      </c>
      <c r="X65" s="387">
        <v>35619.965460688814</v>
      </c>
      <c r="Y65" s="387">
        <v>35889.650905202048</v>
      </c>
      <c r="Z65" s="387">
        <v>36210.74725850518</v>
      </c>
      <c r="AA65" s="387">
        <v>36061.210611723953</v>
      </c>
      <c r="AB65" s="387">
        <v>36576.268149347219</v>
      </c>
      <c r="AC65" s="388">
        <v>36597.264637318825</v>
      </c>
      <c r="AD65" s="387">
        <v>36528.746870992356</v>
      </c>
      <c r="AE65" s="387">
        <v>35265.585664609505</v>
      </c>
      <c r="AF65" s="387">
        <v>34231.77712645784</v>
      </c>
      <c r="AG65" s="387">
        <v>33846.506015485407</v>
      </c>
      <c r="AH65" s="387">
        <v>34133.91094533162</v>
      </c>
      <c r="AI65" s="387">
        <v>34653.240918628049</v>
      </c>
      <c r="AJ65" s="387">
        <v>35077.65642215946</v>
      </c>
      <c r="AK65" s="387">
        <v>36483.360239162925</v>
      </c>
      <c r="AL65" s="387">
        <v>37786.580110721581</v>
      </c>
      <c r="AM65" s="388">
        <v>38345.471513084252</v>
      </c>
      <c r="AN65" s="387">
        <v>39213.422664305799</v>
      </c>
      <c r="AO65" s="387">
        <v>39274.883101704821</v>
      </c>
      <c r="AP65" s="387">
        <v>37891.925310167506</v>
      </c>
      <c r="AQ65" s="387">
        <v>37265.633435170472</v>
      </c>
      <c r="AR65" s="387">
        <v>37797.19393398751</v>
      </c>
      <c r="AS65" s="387">
        <v>37587.292600637797</v>
      </c>
      <c r="AT65" s="387">
        <v>38025.925453851843</v>
      </c>
      <c r="AU65" s="387">
        <v>39163.040630354357</v>
      </c>
      <c r="AV65" s="387">
        <v>37351.098947188228</v>
      </c>
      <c r="AW65" s="388">
        <v>34735.453614789119</v>
      </c>
      <c r="AX65" s="387">
        <v>34384.910089753881</v>
      </c>
      <c r="AY65" s="387">
        <v>34118.785645796357</v>
      </c>
      <c r="AZ65" s="387">
        <v>33918.672319999998</v>
      </c>
      <c r="BA65" s="387">
        <v>34163.45873576757</v>
      </c>
      <c r="BB65" s="387">
        <v>34867.29321451993</v>
      </c>
      <c r="BC65" s="387">
        <v>35686.210517269363</v>
      </c>
      <c r="BD65" s="387">
        <v>35307.60739783648</v>
      </c>
      <c r="BE65" s="387">
        <v>35057.954244798661</v>
      </c>
      <c r="BF65" s="387">
        <v>35753</v>
      </c>
      <c r="BG65" s="387">
        <v>36359.23159313378</v>
      </c>
      <c r="BH65" s="389"/>
    </row>
    <row r="66" spans="1:60" x14ac:dyDescent="0.2">
      <c r="A66" s="475">
        <v>57</v>
      </c>
      <c r="B66" s="319">
        <v>31388.355948869226</v>
      </c>
      <c r="C66" s="319">
        <f t="shared" si="0"/>
        <v>32759.191412886503</v>
      </c>
      <c r="D66" s="353">
        <v>34130.026876903779</v>
      </c>
      <c r="E66" s="353">
        <f t="shared" si="1"/>
        <v>35572.811114460092</v>
      </c>
      <c r="F66" s="353">
        <v>37015.595352016404</v>
      </c>
      <c r="G66" s="319">
        <v>38861.198915509325</v>
      </c>
      <c r="H66" s="353">
        <v>39759.527739471727</v>
      </c>
      <c r="I66" s="372">
        <v>41195.222969215989</v>
      </c>
      <c r="J66" s="319">
        <v>40015.399443217815</v>
      </c>
      <c r="K66" s="319">
        <v>38968.854532163743</v>
      </c>
      <c r="L66" s="319">
        <v>39830.598826517205</v>
      </c>
      <c r="M66" s="319">
        <v>40796.791164992115</v>
      </c>
      <c r="N66" s="319">
        <v>40085.874656068481</v>
      </c>
      <c r="O66" s="387">
        <v>37307.127859649125</v>
      </c>
      <c r="P66" s="387">
        <v>38069.171147191904</v>
      </c>
      <c r="Q66" s="387">
        <v>38168.896752941175</v>
      </c>
      <c r="R66" s="387">
        <v>38869.463351630606</v>
      </c>
      <c r="S66" s="388">
        <v>39224.149325809158</v>
      </c>
      <c r="T66" s="387">
        <v>38222.015142458658</v>
      </c>
      <c r="U66" s="387">
        <v>37643.886754665451</v>
      </c>
      <c r="V66" s="387">
        <v>35795.225305929998</v>
      </c>
      <c r="W66" s="387">
        <v>35068.592309745232</v>
      </c>
      <c r="X66" s="387">
        <v>36617.79715070442</v>
      </c>
      <c r="Y66" s="387">
        <v>36966.128943549003</v>
      </c>
      <c r="Z66" s="387">
        <v>37323.616901830152</v>
      </c>
      <c r="AA66" s="387">
        <v>37177.838052693958</v>
      </c>
      <c r="AB66" s="387">
        <v>37708.376816694232</v>
      </c>
      <c r="AC66" s="388">
        <v>37695.388357714786</v>
      </c>
      <c r="AD66" s="387">
        <v>37684.708494991966</v>
      </c>
      <c r="AE66" s="387">
        <v>36315.053413113623</v>
      </c>
      <c r="AF66" s="387">
        <v>35328.938633449354</v>
      </c>
      <c r="AG66" s="387">
        <v>34900.189994044078</v>
      </c>
      <c r="AH66" s="387">
        <v>35205.33558689824</v>
      </c>
      <c r="AI66" s="387">
        <v>35687.005438118205</v>
      </c>
      <c r="AJ66" s="387">
        <v>36173.978355099418</v>
      </c>
      <c r="AK66" s="387">
        <v>37588.962630792223</v>
      </c>
      <c r="AL66" s="387">
        <v>38949.797587947854</v>
      </c>
      <c r="AM66" s="388">
        <v>39506.740073549001</v>
      </c>
      <c r="AN66" s="387">
        <v>40516.83605874388</v>
      </c>
      <c r="AO66" s="387">
        <v>40481.955842374045</v>
      </c>
      <c r="AP66" s="387">
        <v>39086.198956539105</v>
      </c>
      <c r="AQ66" s="387">
        <v>38394.320909202004</v>
      </c>
      <c r="AR66" s="387">
        <v>39023.511674100504</v>
      </c>
      <c r="AS66" s="387">
        <v>38710.752784581964</v>
      </c>
      <c r="AT66" s="387">
        <v>39359.187487377414</v>
      </c>
      <c r="AU66" s="387">
        <v>40299.112047232928</v>
      </c>
      <c r="AV66" s="387">
        <v>38567.974835230678</v>
      </c>
      <c r="AW66" s="388">
        <v>35872.68894623292</v>
      </c>
      <c r="AX66" s="387">
        <v>35502.405237206687</v>
      </c>
      <c r="AY66" s="387">
        <v>35238.267703041798</v>
      </c>
      <c r="AZ66" s="387">
        <v>35051.583440000002</v>
      </c>
      <c r="BA66" s="387">
        <v>35352.64146054181</v>
      </c>
      <c r="BB66" s="387">
        <v>36072.007483701738</v>
      </c>
      <c r="BC66" s="387">
        <v>36885.409317914877</v>
      </c>
      <c r="BD66" s="387">
        <v>36497.235110486552</v>
      </c>
      <c r="BE66" s="387">
        <v>36294.510374941026</v>
      </c>
      <c r="BF66" s="387">
        <v>37019</v>
      </c>
      <c r="BG66" s="387">
        <v>37646.518655128384</v>
      </c>
      <c r="BH66" s="389"/>
    </row>
    <row r="67" spans="1:60" x14ac:dyDescent="0.2">
      <c r="A67" s="475">
        <v>58</v>
      </c>
      <c r="B67" s="319">
        <v>32136.994100294985</v>
      </c>
      <c r="C67" s="319">
        <f t="shared" si="0"/>
        <v>33576.67169029561</v>
      </c>
      <c r="D67" s="353">
        <v>35016.349280296243</v>
      </c>
      <c r="E67" s="353">
        <f t="shared" si="1"/>
        <v>36492.229550150398</v>
      </c>
      <c r="F67" s="353">
        <v>37968.109820004553</v>
      </c>
      <c r="G67" s="319">
        <v>39798.720743650752</v>
      </c>
      <c r="H67" s="353">
        <v>40646.466532300838</v>
      </c>
      <c r="I67" s="372">
        <v>42068.501238437042</v>
      </c>
      <c r="J67" s="319">
        <v>40849.939521935303</v>
      </c>
      <c r="K67" s="319">
        <v>40208.450657894733</v>
      </c>
      <c r="L67" s="319">
        <v>40897.403275243014</v>
      </c>
      <c r="M67" s="319">
        <v>42033.614880013294</v>
      </c>
      <c r="N67" s="319">
        <v>41148.116478141244</v>
      </c>
      <c r="O67" s="387">
        <v>38290.22371929825</v>
      </c>
      <c r="P67" s="387">
        <v>39159.809422411498</v>
      </c>
      <c r="Q67" s="387">
        <v>39301.525584313727</v>
      </c>
      <c r="R67" s="387">
        <v>39951.969941585696</v>
      </c>
      <c r="S67" s="388">
        <v>40356.857429664393</v>
      </c>
      <c r="T67" s="387">
        <v>39347.32775453278</v>
      </c>
      <c r="U67" s="387">
        <v>38730.155848884846</v>
      </c>
      <c r="V67" s="387">
        <v>36841.883200102864</v>
      </c>
      <c r="W67" s="387">
        <v>36159.86779166924</v>
      </c>
      <c r="X67" s="387">
        <v>37709.722618506588</v>
      </c>
      <c r="Y67" s="387">
        <v>38040.492093804904</v>
      </c>
      <c r="Z67" s="387">
        <v>38436.48654515513</v>
      </c>
      <c r="AA67" s="387">
        <v>38332.830631780475</v>
      </c>
      <c r="AB67" s="387">
        <v>38838.536932118099</v>
      </c>
      <c r="AC67" s="388">
        <v>38829.056116760701</v>
      </c>
      <c r="AD67" s="387">
        <v>38777.748413175112</v>
      </c>
      <c r="AE67" s="387">
        <v>37468.600607750384</v>
      </c>
      <c r="AF67" s="387">
        <v>36439.624473346768</v>
      </c>
      <c r="AG67" s="387">
        <v>35993.448957712928</v>
      </c>
      <c r="AH67" s="387">
        <v>36263.851497843571</v>
      </c>
      <c r="AI67" s="387">
        <v>36826.675497066841</v>
      </c>
      <c r="AJ67" s="387">
        <v>37293.527447635563</v>
      </c>
      <c r="AK67" s="387">
        <v>38723.420029895366</v>
      </c>
      <c r="AL67" s="387">
        <v>40156.485821410679</v>
      </c>
      <c r="AM67" s="388">
        <v>40693.093215370667</v>
      </c>
      <c r="AN67" s="387">
        <v>41866.387980418702</v>
      </c>
      <c r="AO67" s="387">
        <v>41672.146446810133</v>
      </c>
      <c r="AP67" s="387">
        <v>40305.353303876786</v>
      </c>
      <c r="AQ67" s="387">
        <v>39589.32215568862</v>
      </c>
      <c r="AR67" s="387">
        <v>40143.135819209041</v>
      </c>
      <c r="AS67" s="387">
        <v>39953.212737440495</v>
      </c>
      <c r="AT67" s="387">
        <v>40595.530193209612</v>
      </c>
      <c r="AU67" s="387">
        <v>41519.784527070537</v>
      </c>
      <c r="AV67" s="387">
        <v>39774.186767097497</v>
      </c>
      <c r="AW67" s="388">
        <v>37094.25068742333</v>
      </c>
      <c r="AX67" s="387">
        <v>36619.900384659493</v>
      </c>
      <c r="AY67" s="387">
        <v>36437.954831997064</v>
      </c>
      <c r="AZ67" s="387">
        <v>36232.114479999997</v>
      </c>
      <c r="BA67" s="387">
        <v>36586.391362387119</v>
      </c>
      <c r="BB67" s="387">
        <v>37327.986189870004</v>
      </c>
      <c r="BC67" s="387">
        <v>38123.735416288684</v>
      </c>
      <c r="BD67" s="387">
        <v>37753.707576086235</v>
      </c>
      <c r="BE67" s="387">
        <v>37503.405348899607</v>
      </c>
      <c r="BF67" s="387">
        <v>38067</v>
      </c>
      <c r="BG67" s="387">
        <v>38712.875443325291</v>
      </c>
      <c r="BH67" s="389"/>
    </row>
    <row r="68" spans="1:60" x14ac:dyDescent="0.2">
      <c r="A68" s="476">
        <v>59</v>
      </c>
      <c r="B68" s="320">
        <v>32919.661258603737</v>
      </c>
      <c r="C68" s="320">
        <f t="shared" si="0"/>
        <v>34388.016259117314</v>
      </c>
      <c r="D68" s="354">
        <v>35856.371259630891</v>
      </c>
      <c r="E68" s="354">
        <f t="shared" si="1"/>
        <v>37404.267880897693</v>
      </c>
      <c r="F68" s="354">
        <v>38952.164502164502</v>
      </c>
      <c r="G68" s="320">
        <v>40699.477009904273</v>
      </c>
      <c r="H68" s="354">
        <v>41586.269226689299</v>
      </c>
      <c r="I68" s="373">
        <v>42958.573320527721</v>
      </c>
      <c r="J68" s="320">
        <v>41875.83910914851</v>
      </c>
      <c r="K68" s="320">
        <v>41286.140350877191</v>
      </c>
      <c r="L68" s="320">
        <v>42007.849724143969</v>
      </c>
      <c r="M68" s="320">
        <v>43072.730714938145</v>
      </c>
      <c r="N68" s="320">
        <v>42252.678691531641</v>
      </c>
      <c r="O68" s="390">
        <v>39323.83438596491</v>
      </c>
      <c r="P68" s="390">
        <v>40283.608996539791</v>
      </c>
      <c r="Q68" s="390">
        <v>40496.692203921571</v>
      </c>
      <c r="R68" s="390">
        <v>41024.724219919568</v>
      </c>
      <c r="S68" s="391">
        <v>41468.533818063428</v>
      </c>
      <c r="T68" s="390">
        <v>40467.124128312411</v>
      </c>
      <c r="U68" s="390">
        <v>39884.474283113334</v>
      </c>
      <c r="V68" s="390">
        <v>37879.047598636971</v>
      </c>
      <c r="W68" s="390">
        <v>37360.270821785634</v>
      </c>
      <c r="X68" s="390">
        <v>38810.400995870303</v>
      </c>
      <c r="Y68" s="390">
        <v>39125.429684516079</v>
      </c>
      <c r="Z68" s="390">
        <v>39516.198061304684</v>
      </c>
      <c r="AA68" s="390">
        <v>39512.053824414266</v>
      </c>
      <c r="AB68" s="390">
        <v>39978.439807157687</v>
      </c>
      <c r="AC68" s="391">
        <v>40026.328997601267</v>
      </c>
      <c r="AD68" s="390">
        <v>39890.563724614862</v>
      </c>
      <c r="AE68" s="390">
        <v>38590.923968547351</v>
      </c>
      <c r="AF68" s="390">
        <v>37560.453562923612</v>
      </c>
      <c r="AG68" s="390">
        <v>37164.208933889218</v>
      </c>
      <c r="AH68" s="390">
        <v>37394.979018533624</v>
      </c>
      <c r="AI68" s="390">
        <v>37958.442157548416</v>
      </c>
      <c r="AJ68" s="390">
        <v>38498.242792024386</v>
      </c>
      <c r="AK68" s="390">
        <v>39898.881913303434</v>
      </c>
      <c r="AL68" s="390">
        <v>41409.642794298779</v>
      </c>
      <c r="AM68" s="391">
        <v>41990.113627884661</v>
      </c>
      <c r="AN68" s="390">
        <v>43171.243203832935</v>
      </c>
      <c r="AO68" s="390">
        <v>42887.660255595925</v>
      </c>
      <c r="AP68" s="390">
        <v>41492.715644424476</v>
      </c>
      <c r="AQ68" s="390">
        <v>40762.669925455208</v>
      </c>
      <c r="AR68" s="390">
        <v>41348.378281296464</v>
      </c>
      <c r="AS68" s="390">
        <v>41258.371493275408</v>
      </c>
      <c r="AT68" s="390">
        <v>41876.604896438745</v>
      </c>
      <c r="AU68" s="390">
        <v>42764.628739182161</v>
      </c>
      <c r="AV68" s="390">
        <v>41031.348711803475</v>
      </c>
      <c r="AW68" s="391">
        <v>38244.369220356195</v>
      </c>
      <c r="AX68" s="390">
        <v>37832.059377247759</v>
      </c>
      <c r="AY68" s="390">
        <v>37628.604769773752</v>
      </c>
      <c r="AZ68" s="390">
        <v>37411.538079999998</v>
      </c>
      <c r="BA68" s="390">
        <v>37844.055359246173</v>
      </c>
      <c r="BB68" s="390">
        <v>38605.325078115966</v>
      </c>
      <c r="BC68" s="390">
        <v>39407.533779589961</v>
      </c>
      <c r="BD68" s="390">
        <v>38996.602201243033</v>
      </c>
      <c r="BE68" s="390">
        <v>38923.344699667898</v>
      </c>
      <c r="BF68" s="390">
        <v>39441</v>
      </c>
      <c r="BG68" s="390">
        <v>40109.154773726768</v>
      </c>
      <c r="BH68" s="392"/>
    </row>
    <row r="69" spans="1:60" x14ac:dyDescent="0.2">
      <c r="A69" s="475">
        <v>60</v>
      </c>
      <c r="B69" s="319">
        <v>33722.745821042285</v>
      </c>
      <c r="C69" s="319">
        <f t="shared" si="0"/>
        <v>35212.876703150898</v>
      </c>
      <c r="D69" s="353">
        <v>36703.007585259511</v>
      </c>
      <c r="E69" s="353">
        <f t="shared" si="1"/>
        <v>38335.383491877874</v>
      </c>
      <c r="F69" s="353">
        <v>39967.759398496237</v>
      </c>
      <c r="G69" s="319">
        <v>41587.978088861841</v>
      </c>
      <c r="H69" s="353">
        <v>42567.188288957252</v>
      </c>
      <c r="I69" s="372">
        <v>43871.037153111254</v>
      </c>
      <c r="J69" s="319">
        <v>42944.263031582988</v>
      </c>
      <c r="K69" s="319">
        <v>42328.413011695906</v>
      </c>
      <c r="L69" s="319">
        <v>43064.95595060863</v>
      </c>
      <c r="M69" s="319">
        <v>44121.042265216318</v>
      </c>
      <c r="N69" s="319">
        <v>43348.776826658519</v>
      </c>
      <c r="O69" s="387">
        <v>40376.873824561408</v>
      </c>
      <c r="P69" s="387">
        <v>41444.254458344418</v>
      </c>
      <c r="Q69" s="387">
        <v>41677.961537254901</v>
      </c>
      <c r="R69" s="387">
        <v>42208.004696627235</v>
      </c>
      <c r="S69" s="388">
        <v>42589.223798800835</v>
      </c>
      <c r="T69" s="387">
        <v>41650.357242478582</v>
      </c>
      <c r="U69" s="387">
        <v>41048.87410104688</v>
      </c>
      <c r="V69" s="387">
        <v>38937.572362358282</v>
      </c>
      <c r="W69" s="387">
        <v>38515.204040155208</v>
      </c>
      <c r="X69" s="387">
        <v>39989.855559287877</v>
      </c>
      <c r="Y69" s="387">
        <v>40280.15858223207</v>
      </c>
      <c r="Z69" s="387">
        <v>40693.311576032029</v>
      </c>
      <c r="AA69" s="387">
        <v>40693.296234843656</v>
      </c>
      <c r="AB69" s="387">
        <v>41202.13041489249</v>
      </c>
      <c r="AC69" s="388">
        <v>41227.343356194469</v>
      </c>
      <c r="AD69" s="387">
        <v>41010.570088147921</v>
      </c>
      <c r="AE69" s="387">
        <v>39697.635412424424</v>
      </c>
      <c r="AF69" s="387">
        <v>38716.78402637846</v>
      </c>
      <c r="AG69" s="387">
        <v>38330.022036926741</v>
      </c>
      <c r="AH69" s="387">
        <v>38561.605548432221</v>
      </c>
      <c r="AI69" s="387">
        <v>39091.78949772341</v>
      </c>
      <c r="AJ69" s="387">
        <v>39664.246203752904</v>
      </c>
      <c r="AK69" s="387">
        <v>41182.170403587443</v>
      </c>
      <c r="AL69" s="387">
        <v>42716.763464583979</v>
      </c>
      <c r="AM69" s="388">
        <v>43340.254330330965</v>
      </c>
      <c r="AN69" s="387">
        <v>44497.725861889383</v>
      </c>
      <c r="AO69" s="387">
        <v>44149.599939022839</v>
      </c>
      <c r="AP69" s="387">
        <v>42758.866871364742</v>
      </c>
      <c r="AQ69" s="387">
        <v>41999.624783086889</v>
      </c>
      <c r="AR69" s="387">
        <v>42585.233660422244</v>
      </c>
      <c r="AS69" s="387">
        <v>42584.003327633218</v>
      </c>
      <c r="AT69" s="387">
        <v>43202.411597064827</v>
      </c>
      <c r="AU69" s="387">
        <v>44156.920518165251</v>
      </c>
      <c r="AV69" s="387">
        <v>42273.107164255758</v>
      </c>
      <c r="AW69" s="388">
        <v>39455.390160328272</v>
      </c>
      <c r="AX69" s="387">
        <v>39074.233735366783</v>
      </c>
      <c r="AY69" s="387">
        <v>38862.181365648648</v>
      </c>
      <c r="AZ69" s="387">
        <v>38655.193200000002</v>
      </c>
      <c r="BA69" s="387">
        <v>39089.762308598351</v>
      </c>
      <c r="BB69" s="387">
        <v>39777.999074181236</v>
      </c>
      <c r="BC69" s="387">
        <v>40622.594998233435</v>
      </c>
      <c r="BD69" s="387">
        <v>40243.674623459177</v>
      </c>
      <c r="BE69" s="387">
        <v>40360.700333959321</v>
      </c>
      <c r="BF69" s="387">
        <v>40894</v>
      </c>
      <c r="BG69" s="387">
        <v>41587.914739679385</v>
      </c>
      <c r="BH69" s="389"/>
    </row>
    <row r="70" spans="1:60" x14ac:dyDescent="0.2">
      <c r="A70" s="475">
        <v>61</v>
      </c>
      <c r="B70" s="319">
        <v>34532.636184857423</v>
      </c>
      <c r="C70" s="319">
        <f t="shared" si="0"/>
        <v>36070.904606195661</v>
      </c>
      <c r="D70" s="353">
        <v>37609.1730275339</v>
      </c>
      <c r="E70" s="353">
        <f t="shared" si="1"/>
        <v>39302.571704015296</v>
      </c>
      <c r="F70" s="353">
        <v>40995.970380496692</v>
      </c>
      <c r="G70" s="319">
        <v>42550.010291595194</v>
      </c>
      <c r="H70" s="353">
        <v>43606.845019624481</v>
      </c>
      <c r="I70" s="372">
        <v>44828.284486680481</v>
      </c>
      <c r="J70" s="319">
        <v>43874.482864548336</v>
      </c>
      <c r="K70" s="319">
        <v>43320.089912280702</v>
      </c>
      <c r="L70" s="319">
        <v>44146.307732726156</v>
      </c>
      <c r="M70" s="319">
        <v>45275.104542057634</v>
      </c>
      <c r="N70" s="319">
        <v>44457.571079180678</v>
      </c>
      <c r="O70" s="387">
        <v>41503.742596491233</v>
      </c>
      <c r="P70" s="387">
        <v>42630.692041522489</v>
      </c>
      <c r="Q70" s="387">
        <v>42800.167403921572</v>
      </c>
      <c r="R70" s="387">
        <v>43388.034402794488</v>
      </c>
      <c r="S70" s="388">
        <v>43815.072356819226</v>
      </c>
      <c r="T70" s="387">
        <v>42841.86471408647</v>
      </c>
      <c r="U70" s="387">
        <v>42225.875648611742</v>
      </c>
      <c r="V70" s="387">
        <v>40136.126186751244</v>
      </c>
      <c r="W70" s="387">
        <v>39661.043296175405</v>
      </c>
      <c r="X70" s="387">
        <v>41186.815941828529</v>
      </c>
      <c r="Y70" s="387">
        <v>41475.0703536781</v>
      </c>
      <c r="Z70" s="387">
        <v>42025.853811894151</v>
      </c>
      <c r="AA70" s="387">
        <v>41947.230485914857</v>
      </c>
      <c r="AB70" s="387">
        <v>42511.557307245661</v>
      </c>
      <c r="AC70" s="388">
        <v>42443.32362579817</v>
      </c>
      <c r="AD70" s="387">
        <v>42215.071313777378</v>
      </c>
      <c r="AE70" s="387">
        <v>40901.487672691954</v>
      </c>
      <c r="AF70" s="387">
        <v>39974.546986627589</v>
      </c>
      <c r="AG70" s="387">
        <v>39550.250744490768</v>
      </c>
      <c r="AH70" s="387">
        <v>39723.391304347824</v>
      </c>
      <c r="AI70" s="387">
        <v>40206.168681577481</v>
      </c>
      <c r="AJ70" s="387">
        <v>40899.931094269974</v>
      </c>
      <c r="AK70" s="387">
        <v>42485.201793721972</v>
      </c>
      <c r="AL70" s="387">
        <v>44020.886151680446</v>
      </c>
      <c r="AM70" s="388">
        <v>44643.17699728188</v>
      </c>
      <c r="AN70" s="387">
        <v>45935.229351109258</v>
      </c>
      <c r="AO70" s="387">
        <v>45393.250641530525</v>
      </c>
      <c r="AP70" s="387">
        <v>44040.222971117604</v>
      </c>
      <c r="AQ70" s="387">
        <v>43300.186728583649</v>
      </c>
      <c r="AR70" s="387">
        <v>43953.80952720785</v>
      </c>
      <c r="AS70" s="387">
        <v>43909.635161991035</v>
      </c>
      <c r="AT70" s="387">
        <v>44529.460853174154</v>
      </c>
      <c r="AU70" s="387">
        <v>45503.286005827729</v>
      </c>
      <c r="AV70" s="387">
        <v>43640.46332277669</v>
      </c>
      <c r="AW70" s="388">
        <v>40638.302297051487</v>
      </c>
      <c r="AX70" s="387">
        <v>40324.4891534364</v>
      </c>
      <c r="AY70" s="387">
        <v>40086.720770344982</v>
      </c>
      <c r="AZ70" s="387">
        <v>39872.269760000003</v>
      </c>
      <c r="BA70" s="387">
        <v>40363.731370239497</v>
      </c>
      <c r="BB70" s="387">
        <v>41003.005516336845</v>
      </c>
      <c r="BC70" s="387">
        <v>41871.496041939208</v>
      </c>
      <c r="BD70" s="387">
        <v>41394.657713310255</v>
      </c>
      <c r="BE70" s="387">
        <v>41697.656216176219</v>
      </c>
      <c r="BF70" s="387">
        <v>42248</v>
      </c>
      <c r="BG70" s="387">
        <v>42964.55582352107</v>
      </c>
      <c r="BH70" s="389"/>
    </row>
    <row r="71" spans="1:60" x14ac:dyDescent="0.2">
      <c r="A71" s="475">
        <v>62</v>
      </c>
      <c r="B71" s="319">
        <v>35301.691740412978</v>
      </c>
      <c r="C71" s="319">
        <f t="shared" si="0"/>
        <v>36872.136200493769</v>
      </c>
      <c r="D71" s="353">
        <v>38442.580660574567</v>
      </c>
      <c r="E71" s="353">
        <f t="shared" si="1"/>
        <v>40176.608626026631</v>
      </c>
      <c r="F71" s="353">
        <v>41910.636591478695</v>
      </c>
      <c r="G71" s="319">
        <v>43487.532119736621</v>
      </c>
      <c r="H71" s="353">
        <v>44640.627983451785</v>
      </c>
      <c r="I71" s="372">
        <v>45875.098822221094</v>
      </c>
      <c r="J71" s="319">
        <v>44873.804742248249</v>
      </c>
      <c r="K71" s="319">
        <v>44488.851973684206</v>
      </c>
      <c r="L71" s="319">
        <v>45188.866625799106</v>
      </c>
      <c r="M71" s="319">
        <v>46396.98181516234</v>
      </c>
      <c r="N71" s="319">
        <v>45651.006114338124</v>
      </c>
      <c r="O71" s="387">
        <v>42599.525333333331</v>
      </c>
      <c r="P71" s="387">
        <v>43887.1368112856</v>
      </c>
      <c r="Q71" s="387">
        <v>43939.744878431375</v>
      </c>
      <c r="R71" s="387">
        <v>44633.079519769861</v>
      </c>
      <c r="S71" s="388">
        <v>45004.866545484139</v>
      </c>
      <c r="T71" s="387">
        <v>44052.679019725045</v>
      </c>
      <c r="U71" s="387">
        <v>43526.374146563496</v>
      </c>
      <c r="V71" s="387">
        <v>41306.199524227937</v>
      </c>
      <c r="W71" s="387">
        <v>40818.250005132315</v>
      </c>
      <c r="X71" s="387">
        <v>42322.505957438399</v>
      </c>
      <c r="Y71" s="387">
        <v>42631.914139485139</v>
      </c>
      <c r="Z71" s="387">
        <v>43395.698940828617</v>
      </c>
      <c r="AA71" s="387">
        <v>43267.798924241048</v>
      </c>
      <c r="AB71" s="387">
        <v>43809.292888059965</v>
      </c>
      <c r="AC71" s="388">
        <v>43749.099361464912</v>
      </c>
      <c r="AD71" s="387">
        <v>43575.977922436323</v>
      </c>
      <c r="AE71" s="387">
        <v>42146.971711412545</v>
      </c>
      <c r="AF71" s="387">
        <v>41183.28424009282</v>
      </c>
      <c r="AG71" s="387">
        <v>40744.096128648009</v>
      </c>
      <c r="AH71" s="387">
        <v>40896.472199557058</v>
      </c>
      <c r="AI71" s="387">
        <v>41477.035155079138</v>
      </c>
      <c r="AJ71" s="387">
        <v>42174.327917447357</v>
      </c>
      <c r="AK71" s="387">
        <v>43821.644245142001</v>
      </c>
      <c r="AL71" s="387">
        <v>45326.50783037128</v>
      </c>
      <c r="AM71" s="388">
        <v>45987.415445291255</v>
      </c>
      <c r="AN71" s="387">
        <v>47330.919800020827</v>
      </c>
      <c r="AO71" s="387">
        <v>46741.007850809219</v>
      </c>
      <c r="AP71" s="387">
        <v>45328.490376694375</v>
      </c>
      <c r="AQ71" s="387">
        <v>44664.355761945495</v>
      </c>
      <c r="AR71" s="387">
        <v>45369.804769550996</v>
      </c>
      <c r="AS71" s="387">
        <v>45258.299209687109</v>
      </c>
      <c r="AT71" s="387">
        <v>45917.395327962658</v>
      </c>
      <c r="AU71" s="387">
        <v>46935.461143062937</v>
      </c>
      <c r="AV71" s="387">
        <v>45025.59274159035</v>
      </c>
      <c r="AW71" s="388">
        <v>41890.315241761498</v>
      </c>
      <c r="AX71" s="387">
        <v>41623.230931209546</v>
      </c>
      <c r="AY71" s="387">
        <v>41349.668237550235</v>
      </c>
      <c r="AZ71" s="387">
        <v>41195.660559999997</v>
      </c>
      <c r="BA71" s="387">
        <v>41727.921790341577</v>
      </c>
      <c r="BB71" s="387">
        <v>42336.948887088693</v>
      </c>
      <c r="BC71" s="387">
        <v>43181.731768570418</v>
      </c>
      <c r="BD71" s="387">
        <v>42614.57445464062</v>
      </c>
      <c r="BE71" s="387">
        <v>43140.134286797977</v>
      </c>
      <c r="BF71" s="387">
        <v>43706</v>
      </c>
      <c r="BG71" s="387">
        <v>44446.261526457653</v>
      </c>
      <c r="BH71" s="389"/>
    </row>
    <row r="72" spans="1:60" x14ac:dyDescent="0.2">
      <c r="A72" s="475">
        <v>63</v>
      </c>
      <c r="B72" s="319">
        <v>36091.164700098328</v>
      </c>
      <c r="C72" s="319">
        <f t="shared" si="0"/>
        <v>37703.419535738707</v>
      </c>
      <c r="D72" s="353">
        <v>39315.674371379086</v>
      </c>
      <c r="E72" s="353">
        <f t="shared" si="1"/>
        <v>41089.412715422965</v>
      </c>
      <c r="F72" s="353">
        <v>42863.151059466843</v>
      </c>
      <c r="G72" s="319">
        <v>44314.757262214349</v>
      </c>
      <c r="H72" s="353">
        <v>45650.915879919383</v>
      </c>
      <c r="I72" s="372">
        <v>46972.294596370622</v>
      </c>
      <c r="J72" s="319">
        <v>45936.913122780075</v>
      </c>
      <c r="K72" s="319">
        <v>45526.065058479529</v>
      </c>
      <c r="L72" s="319">
        <v>46279.916630177773</v>
      </c>
      <c r="M72" s="319">
        <v>47518.859088267047</v>
      </c>
      <c r="N72" s="319">
        <v>46890.993579944974</v>
      </c>
      <c r="O72" s="387">
        <v>43769.137403508772</v>
      </c>
      <c r="P72" s="387">
        <v>45136.21240351344</v>
      </c>
      <c r="Q72" s="387">
        <v>45176.603356862746</v>
      </c>
      <c r="R72" s="387">
        <v>45874.873866204827</v>
      </c>
      <c r="S72" s="388">
        <v>46260.760411297102</v>
      </c>
      <c r="T72" s="387">
        <v>45324.17194660291</v>
      </c>
      <c r="U72" s="387">
        <v>44726.058807464724</v>
      </c>
      <c r="V72" s="387">
        <v>42623.422044105348</v>
      </c>
      <c r="W72" s="387">
        <v>42050.481903471496</v>
      </c>
      <c r="X72" s="387">
        <v>43617.936572546387</v>
      </c>
      <c r="Y72" s="387">
        <v>43926.225651210756</v>
      </c>
      <c r="Z72" s="387">
        <v>44618.404880422167</v>
      </c>
      <c r="AA72" s="387">
        <v>44580.290491384818</v>
      </c>
      <c r="AB72" s="387">
        <v>45122.61688425942</v>
      </c>
      <c r="AC72" s="388">
        <v>45086.677658028988</v>
      </c>
      <c r="AD72" s="387">
        <v>44956.659924351879</v>
      </c>
      <c r="AE72" s="387">
        <v>43420.210269101844</v>
      </c>
      <c r="AF72" s="387">
        <v>42435.975575502234</v>
      </c>
      <c r="AG72" s="387">
        <v>41932.994639666467</v>
      </c>
      <c r="AH72" s="387">
        <v>42161.527800442942</v>
      </c>
      <c r="AI72" s="387">
        <v>42831.677652331535</v>
      </c>
      <c r="AJ72" s="387">
        <v>43456.4671271568</v>
      </c>
      <c r="AK72" s="387">
        <v>45167.198804185347</v>
      </c>
      <c r="AL72" s="387">
        <v>46692.089172836662</v>
      </c>
      <c r="AM72" s="388">
        <v>47429.041091509876</v>
      </c>
      <c r="AN72" s="387">
        <v>48732.377564836992</v>
      </c>
      <c r="AO72" s="387">
        <v>48222.415305266906</v>
      </c>
      <c r="AP72" s="387">
        <v>46638.873960907666</v>
      </c>
      <c r="AQ72" s="387">
        <v>46044.764902847368</v>
      </c>
      <c r="AR72" s="387">
        <v>46663.299958370502</v>
      </c>
      <c r="AS72" s="387">
        <v>46542.984886999118</v>
      </c>
      <c r="AT72" s="387">
        <v>47236.98925117249</v>
      </c>
      <c r="AU72" s="387">
        <v>48344.673134637844</v>
      </c>
      <c r="AV72" s="387">
        <v>46480.630317555428</v>
      </c>
      <c r="AW72" s="388">
        <v>43203.230593510722</v>
      </c>
      <c r="AX72" s="387">
        <v>42979.694565772603</v>
      </c>
      <c r="AY72" s="387">
        <v>42704.117265438523</v>
      </c>
      <c r="AZ72" s="387">
        <v>42604.324240000002</v>
      </c>
      <c r="BA72" s="387">
        <v>43126.89634864546</v>
      </c>
      <c r="BB72" s="387">
        <v>43701.864521853182</v>
      </c>
      <c r="BC72" s="387">
        <v>44625.211806384461</v>
      </c>
      <c r="BD72" s="387">
        <v>44025.625411436275</v>
      </c>
      <c r="BE72" s="387">
        <v>44625.640822594527</v>
      </c>
      <c r="BF72" s="387">
        <v>45222</v>
      </c>
      <c r="BG72" s="387">
        <v>45987.863881401616</v>
      </c>
      <c r="BH72" s="389"/>
    </row>
    <row r="73" spans="1:60" x14ac:dyDescent="0.2">
      <c r="A73" s="475">
        <v>64</v>
      </c>
      <c r="B73" s="319">
        <v>36880.637659783679</v>
      </c>
      <c r="C73" s="319">
        <f t="shared" si="0"/>
        <v>38551.238736718573</v>
      </c>
      <c r="D73" s="353">
        <v>40221.839813653467</v>
      </c>
      <c r="E73" s="353">
        <f t="shared" si="1"/>
        <v>42047.13886330885</v>
      </c>
      <c r="F73" s="353">
        <v>43872.437912964226</v>
      </c>
      <c r="G73" s="319">
        <v>45184.875560227963</v>
      </c>
      <c r="H73" s="353">
        <v>46614.213641667549</v>
      </c>
      <c r="I73" s="372">
        <v>47979.923368548749</v>
      </c>
      <c r="J73" s="319">
        <v>46936.235000479988</v>
      </c>
      <c r="K73" s="319">
        <v>46573.397295321636</v>
      </c>
      <c r="L73" s="319">
        <v>47448.552412645586</v>
      </c>
      <c r="M73" s="319">
        <v>48654.529934401733</v>
      </c>
      <c r="N73" s="319">
        <v>48071.732497707126</v>
      </c>
      <c r="O73" s="387">
        <v>44942.635228070176</v>
      </c>
      <c r="P73" s="387">
        <v>46315.28080915624</v>
      </c>
      <c r="Q73" s="387">
        <v>46343.97540392157</v>
      </c>
      <c r="R73" s="387">
        <v>47197.937476149935</v>
      </c>
      <c r="S73" s="388">
        <v>47549.704115684086</v>
      </c>
      <c r="T73" s="387">
        <v>46672.892209603509</v>
      </c>
      <c r="U73" s="387">
        <v>46013.955575785163</v>
      </c>
      <c r="V73" s="387">
        <v>43978.618546537786</v>
      </c>
      <c r="W73" s="387">
        <v>43355.46550060562</v>
      </c>
      <c r="X73" s="387">
        <v>44948.378825900531</v>
      </c>
      <c r="Y73" s="387">
        <v>45224.766939118475</v>
      </c>
      <c r="Z73" s="387">
        <v>45901.209925521158</v>
      </c>
      <c r="AA73" s="387">
        <v>45951.339374601157</v>
      </c>
      <c r="AB73" s="387">
        <v>46480.757574691204</v>
      </c>
      <c r="AC73" s="388">
        <v>46461.670732119332</v>
      </c>
      <c r="AD73" s="387">
        <v>46238.46495998442</v>
      </c>
      <c r="AE73" s="387">
        <v>44768.039096519533</v>
      </c>
      <c r="AF73" s="387">
        <v>43781.646699639743</v>
      </c>
      <c r="AG73" s="387">
        <v>43184.553543776055</v>
      </c>
      <c r="AH73" s="387">
        <v>43441.105723277768</v>
      </c>
      <c r="AI73" s="387">
        <v>44129.415680621169</v>
      </c>
      <c r="AJ73" s="387">
        <v>44833.063452557399</v>
      </c>
      <c r="AK73" s="387">
        <v>46537.052316890877</v>
      </c>
      <c r="AL73" s="387">
        <v>48174.591859662418</v>
      </c>
      <c r="AM73" s="388">
        <v>48966.578372328513</v>
      </c>
      <c r="AN73" s="387">
        <v>50179.973856889905</v>
      </c>
      <c r="AO73" s="387">
        <v>49651.769506339086</v>
      </c>
      <c r="AP73" s="387">
        <v>48117.89340722435</v>
      </c>
      <c r="AQ73" s="387">
        <v>47461.714285714283</v>
      </c>
      <c r="AR73" s="387">
        <v>48114.859732381803</v>
      </c>
      <c r="AS73" s="387">
        <v>47982.498220640569</v>
      </c>
      <c r="AT73" s="387">
        <v>48703.204721405644</v>
      </c>
      <c r="AU73" s="387">
        <v>49774.431098645662</v>
      </c>
      <c r="AV73" s="387">
        <v>47902.491140974067</v>
      </c>
      <c r="AW73" s="388">
        <v>44570.021151486952</v>
      </c>
      <c r="AX73" s="387">
        <v>44415.814362705751</v>
      </c>
      <c r="AY73" s="387">
        <v>44090.1964624518</v>
      </c>
      <c r="AZ73" s="387">
        <v>44071.682240000002</v>
      </c>
      <c r="BA73" s="387">
        <v>44607.396230859835</v>
      </c>
      <c r="BB73" s="387">
        <v>45178.921112525561</v>
      </c>
      <c r="BC73" s="387">
        <v>46095.129207528429</v>
      </c>
      <c r="BD73" s="387">
        <v>45541.121294715696</v>
      </c>
      <c r="BE73" s="387">
        <v>46147.004412703413</v>
      </c>
      <c r="BF73" s="387">
        <v>46769</v>
      </c>
      <c r="BG73" s="387">
        <v>47560.887430841256</v>
      </c>
      <c r="BH73" s="389"/>
    </row>
    <row r="74" spans="1:60" x14ac:dyDescent="0.2">
      <c r="A74" s="475">
        <v>65</v>
      </c>
      <c r="B74" s="319">
        <v>37724.55703048181</v>
      </c>
      <c r="C74" s="319">
        <f t="shared" ref="C74:C135" si="2">(B74+D74)/2</f>
        <v>39413.052450616888</v>
      </c>
      <c r="D74" s="353">
        <v>41101.547870751958</v>
      </c>
      <c r="E74" s="353">
        <f t="shared" ref="E74:E135" si="3">(D74+F74)/2</f>
        <v>42950.634040183446</v>
      </c>
      <c r="F74" s="353">
        <v>44799.720209614941</v>
      </c>
      <c r="G74" s="319">
        <v>46122.397388369391</v>
      </c>
      <c r="H74" s="353">
        <v>47530.521268696299</v>
      </c>
      <c r="I74" s="372">
        <v>49043.531516959003</v>
      </c>
      <c r="J74" s="319">
        <v>48020.605548622443</v>
      </c>
      <c r="K74" s="319">
        <v>47640.96783625731</v>
      </c>
      <c r="L74" s="319">
        <v>48563.847972677111</v>
      </c>
      <c r="M74" s="319">
        <v>49831.581499626343</v>
      </c>
      <c r="N74" s="319">
        <v>49239.775298073982</v>
      </c>
      <c r="O74" s="387">
        <v>46135.561824561402</v>
      </c>
      <c r="P74" s="387">
        <v>47534.879691243012</v>
      </c>
      <c r="Q74" s="387">
        <v>47559.987952941177</v>
      </c>
      <c r="R74" s="387">
        <v>48475.490298529367</v>
      </c>
      <c r="S74" s="388">
        <v>48838.647820071077</v>
      </c>
      <c r="T74" s="387">
        <v>47985.75692368998</v>
      </c>
      <c r="U74" s="387">
        <v>47364.860992262176</v>
      </c>
      <c r="V74" s="387">
        <v>45369.415657615566</v>
      </c>
      <c r="W74" s="387">
        <v>44687.730984787835</v>
      </c>
      <c r="X74" s="387">
        <v>46361.973720089314</v>
      </c>
      <c r="Y74" s="387">
        <v>46550.801772209918</v>
      </c>
      <c r="Z74" s="387">
        <v>47432.700924435791</v>
      </c>
      <c r="AA74" s="387">
        <v>47320.369040021884</v>
      </c>
      <c r="AB74" s="387">
        <v>47862.280888200723</v>
      </c>
      <c r="AC74" s="388">
        <v>47866.595628230687</v>
      </c>
      <c r="AD74" s="387">
        <v>47617.34919887664</v>
      </c>
      <c r="AE74" s="387">
        <v>46082.90943266188</v>
      </c>
      <c r="AF74" s="387">
        <v>45162.819197655255</v>
      </c>
      <c r="AG74" s="387">
        <v>44444.357236450269</v>
      </c>
      <c r="AH74" s="387">
        <v>44707.774915491318</v>
      </c>
      <c r="AI74" s="387">
        <v>45480.896818486741</v>
      </c>
      <c r="AJ74" s="387">
        <v>46194.175004893877</v>
      </c>
      <c r="AK74" s="387">
        <v>47975.246636771299</v>
      </c>
      <c r="AL74" s="387">
        <v>49709.559252290906</v>
      </c>
      <c r="AM74" s="388">
        <v>50532.151361722528</v>
      </c>
      <c r="AN74" s="387">
        <v>51750.12561191542</v>
      </c>
      <c r="AO74" s="387">
        <v>51220.401331334637</v>
      </c>
      <c r="AP74" s="387">
        <v>49636.998427319704</v>
      </c>
      <c r="AQ74" s="387">
        <v>48874.603641696194</v>
      </c>
      <c r="AR74" s="387">
        <v>49617.790496580434</v>
      </c>
      <c r="AS74" s="387">
        <v>49583.237047649855</v>
      </c>
      <c r="AT74" s="387">
        <v>50248.943742566698</v>
      </c>
      <c r="AU74" s="387">
        <v>51262.201220111099</v>
      </c>
      <c r="AV74" s="387">
        <v>49458.243858597969</v>
      </c>
      <c r="AW74" s="388">
        <v>46003.570117179239</v>
      </c>
      <c r="AX74" s="387">
        <v>45891.185022256046</v>
      </c>
      <c r="AY74" s="387">
        <v>45554.221433380255</v>
      </c>
      <c r="AZ74" s="387">
        <v>45571.156000000003</v>
      </c>
      <c r="BA74" s="387">
        <v>46130.289281507656</v>
      </c>
      <c r="BB74" s="387">
        <v>46707.242140184397</v>
      </c>
      <c r="BC74" s="387">
        <v>47627.438786131032</v>
      </c>
      <c r="BD74" s="387">
        <v>47096.306250058944</v>
      </c>
      <c r="BE74" s="387">
        <v>47686.808773601493</v>
      </c>
      <c r="BF74" s="387">
        <v>48404</v>
      </c>
      <c r="BG74" s="387">
        <v>49224.246914455951</v>
      </c>
      <c r="BH74" s="389"/>
    </row>
    <row r="75" spans="1:60" x14ac:dyDescent="0.2">
      <c r="A75" s="475">
        <v>66</v>
      </c>
      <c r="B75" s="319">
        <v>38541.253195673555</v>
      </c>
      <c r="C75" s="319">
        <f t="shared" si="2"/>
        <v>40320.783678407766</v>
      </c>
      <c r="D75" s="353">
        <v>42100.314161141971</v>
      </c>
      <c r="E75" s="353">
        <f t="shared" si="3"/>
        <v>43932.58246220689</v>
      </c>
      <c r="F75" s="353">
        <v>45764.85076327181</v>
      </c>
      <c r="G75" s="319">
        <v>47151.833121230564</v>
      </c>
      <c r="H75" s="353">
        <v>48517.314097804177</v>
      </c>
      <c r="I75" s="371">
        <v>50219.098417833491</v>
      </c>
      <c r="J75" s="319">
        <v>49041.189593932999</v>
      </c>
      <c r="K75" s="319">
        <v>48657.942616959066</v>
      </c>
      <c r="L75" s="319">
        <v>49747.031088536642</v>
      </c>
      <c r="M75" s="319">
        <v>51114.383791414104</v>
      </c>
      <c r="N75" s="319">
        <v>50399.354020177321</v>
      </c>
      <c r="O75" s="387">
        <v>47371.231719298245</v>
      </c>
      <c r="P75" s="387">
        <v>48772.901517167949</v>
      </c>
      <c r="Q75" s="387">
        <v>48848.961254901966</v>
      </c>
      <c r="R75" s="387">
        <v>49756.293891449204</v>
      </c>
      <c r="S75" s="388">
        <v>50205.709324723946</v>
      </c>
      <c r="T75" s="387">
        <v>49276.55668459853</v>
      </c>
      <c r="U75" s="387">
        <v>48677.961219845245</v>
      </c>
      <c r="V75" s="387">
        <v>46755.466020873959</v>
      </c>
      <c r="W75" s="387">
        <v>46085.92769600296</v>
      </c>
      <c r="X75" s="387">
        <v>47751.498112983856</v>
      </c>
      <c r="Y75" s="387">
        <v>47897.985486211903</v>
      </c>
      <c r="Z75" s="387">
        <v>48862.645158875697</v>
      </c>
      <c r="AA75" s="387">
        <v>48683.341052055803</v>
      </c>
      <c r="AB75" s="387">
        <v>49214.57592286307</v>
      </c>
      <c r="AC75" s="388">
        <v>49338.867123889322</v>
      </c>
      <c r="AD75" s="387">
        <v>49066.346195678641</v>
      </c>
      <c r="AE75" s="387">
        <v>47512.267159550138</v>
      </c>
      <c r="AF75" s="387">
        <v>46569.349819869334</v>
      </c>
      <c r="AG75" s="387">
        <v>45788.257772483623</v>
      </c>
      <c r="AH75" s="387">
        <v>46006.715934258071</v>
      </c>
      <c r="AI75" s="387">
        <v>46931.960777037151</v>
      </c>
      <c r="AJ75" s="387">
        <v>47652.84062753433</v>
      </c>
      <c r="AK75" s="387">
        <v>49376.992526158443</v>
      </c>
      <c r="AL75" s="387">
        <v>51223.540762598299</v>
      </c>
      <c r="AM75" s="388">
        <v>52189.209294888868</v>
      </c>
      <c r="AN75" s="387">
        <v>53359.206749296944</v>
      </c>
      <c r="AO75" s="387">
        <v>52852.341167204453</v>
      </c>
      <c r="AP75" s="387">
        <v>51147.809880426372</v>
      </c>
      <c r="AQ75" s="387">
        <v>50334.859978003173</v>
      </c>
      <c r="AR75" s="387">
        <v>51245.855724055902</v>
      </c>
      <c r="AS75" s="387">
        <v>51190.373711697554</v>
      </c>
      <c r="AT75" s="387">
        <v>51933.848977851572</v>
      </c>
      <c r="AU75" s="387">
        <v>52818.860778557479</v>
      </c>
      <c r="AV75" s="387">
        <v>51096.938457587952</v>
      </c>
      <c r="AW75" s="388">
        <v>47483.967088286307</v>
      </c>
      <c r="AX75" s="387">
        <v>47415.042041509871</v>
      </c>
      <c r="AY75" s="387">
        <v>47093.932880429238</v>
      </c>
      <c r="AZ75" s="387">
        <v>47092.778559999999</v>
      </c>
      <c r="BA75" s="387">
        <v>47635.790263054572</v>
      </c>
      <c r="BB75" s="387">
        <v>48282.555568414151</v>
      </c>
      <c r="BC75" s="387">
        <v>49233.772982057424</v>
      </c>
      <c r="BD75" s="387">
        <v>48744.447189972743</v>
      </c>
      <c r="BE75" s="387">
        <v>49316.768013913439</v>
      </c>
      <c r="BF75" s="387">
        <v>50072</v>
      </c>
      <c r="BG75" s="387">
        <v>50920.009504894311</v>
      </c>
      <c r="BH75" s="389"/>
    </row>
    <row r="76" spans="1:60" x14ac:dyDescent="0.2">
      <c r="A76" s="475">
        <v>67</v>
      </c>
      <c r="B76" s="319">
        <v>39378.366764995088</v>
      </c>
      <c r="C76" s="319">
        <f t="shared" si="2"/>
        <v>41215.573396234628</v>
      </c>
      <c r="D76" s="353">
        <v>43052.780027474168</v>
      </c>
      <c r="E76" s="353">
        <f t="shared" si="3"/>
        <v>44869.30252228117</v>
      </c>
      <c r="F76" s="353">
        <v>46685.825017088173</v>
      </c>
      <c r="G76" s="319">
        <v>48095.482543019971</v>
      </c>
      <c r="H76" s="353">
        <v>49568.718362151267</v>
      </c>
      <c r="I76" s="371">
        <v>51316.294191983012</v>
      </c>
      <c r="J76" s="319">
        <v>50003.302678314292</v>
      </c>
      <c r="K76" s="319">
        <v>49710.334429824557</v>
      </c>
      <c r="L76" s="319">
        <v>51007.799982485325</v>
      </c>
      <c r="M76" s="319">
        <v>52378.794652495235</v>
      </c>
      <c r="N76" s="319">
        <v>51635.109446652401</v>
      </c>
      <c r="O76" s="387">
        <v>48599.130105263161</v>
      </c>
      <c r="P76" s="387">
        <v>50051.453819536859</v>
      </c>
      <c r="Q76" s="387">
        <v>50224.792596078434</v>
      </c>
      <c r="R76" s="387">
        <v>51128.119059500394</v>
      </c>
      <c r="S76" s="388">
        <v>51566.761767817894</v>
      </c>
      <c r="T76" s="387">
        <v>50639.067543335324</v>
      </c>
      <c r="U76" s="387">
        <v>49998.622485207103</v>
      </c>
      <c r="V76" s="387">
        <v>48148.636505861417</v>
      </c>
      <c r="W76" s="387">
        <v>47452.295538995306</v>
      </c>
      <c r="X76" s="387">
        <v>49176.034144124569</v>
      </c>
      <c r="Y76" s="387">
        <v>49289.581850126044</v>
      </c>
      <c r="Z76" s="387">
        <v>50236.63505370709</v>
      </c>
      <c r="AA76" s="387">
        <v>50137.177864891972</v>
      </c>
      <c r="AB76" s="387">
        <v>50701.321040222399</v>
      </c>
      <c r="AC76" s="388">
        <v>50863.519308084731</v>
      </c>
      <c r="AD76" s="387">
        <v>50578.264898297108</v>
      </c>
      <c r="AE76" s="387">
        <v>48905.197080291968</v>
      </c>
      <c r="AF76" s="387">
        <v>48019.834524027603</v>
      </c>
      <c r="AG76" s="387">
        <v>47287.160333531865</v>
      </c>
      <c r="AH76" s="387">
        <v>47425.062711271712</v>
      </c>
      <c r="AI76" s="387">
        <v>48477.865517192156</v>
      </c>
      <c r="AJ76" s="387">
        <v>49113.054727481198</v>
      </c>
      <c r="AK76" s="387">
        <v>50845.560538116588</v>
      </c>
      <c r="AL76" s="387">
        <v>52728.528323339509</v>
      </c>
      <c r="AM76" s="388">
        <v>53908.240899642908</v>
      </c>
      <c r="AN76" s="387">
        <v>54962.520570773879</v>
      </c>
      <c r="AO76" s="387">
        <v>54505.383673365686</v>
      </c>
      <c r="AP76" s="387">
        <v>52763.673182056467</v>
      </c>
      <c r="AQ76" s="387">
        <v>51793.762972015153</v>
      </c>
      <c r="AR76" s="387">
        <v>52840.990829616414</v>
      </c>
      <c r="AS76" s="387">
        <v>52769.359892776258</v>
      </c>
      <c r="AT76" s="387">
        <v>53602.600991854226</v>
      </c>
      <c r="AU76" s="387">
        <v>54525.385077102728</v>
      </c>
      <c r="AV76" s="387">
        <v>52741.557476675516</v>
      </c>
      <c r="AW76" s="388">
        <v>49089.682473877918</v>
      </c>
      <c r="AX76" s="387">
        <v>48956.21561780067</v>
      </c>
      <c r="AY76" s="387">
        <v>48651.718709835361</v>
      </c>
      <c r="AZ76" s="387">
        <v>48671.987999999998</v>
      </c>
      <c r="BA76" s="387">
        <v>49192.38044758539</v>
      </c>
      <c r="BB76" s="387">
        <v>49860.005014851682</v>
      </c>
      <c r="BC76" s="387">
        <v>50857.027090514974</v>
      </c>
      <c r="BD76" s="387">
        <v>50350.810159293032</v>
      </c>
      <c r="BE76" s="387">
        <v>51047.127006299903</v>
      </c>
      <c r="BF76" s="387">
        <v>51831</v>
      </c>
      <c r="BG76" s="387">
        <v>52709.053766491699</v>
      </c>
      <c r="BH76" s="389"/>
    </row>
    <row r="77" spans="1:60" x14ac:dyDescent="0.2">
      <c r="A77" s="475">
        <v>68</v>
      </c>
      <c r="B77" s="319">
        <v>40215.48033431662</v>
      </c>
      <c r="C77" s="319">
        <f t="shared" si="2"/>
        <v>42103.748767767524</v>
      </c>
      <c r="D77" s="353">
        <v>43992.017201218419</v>
      </c>
      <c r="E77" s="353">
        <f t="shared" si="3"/>
        <v>45786.792150392757</v>
      </c>
      <c r="F77" s="353">
        <v>47581.567099567095</v>
      </c>
      <c r="G77" s="319">
        <v>49167.811431417031</v>
      </c>
      <c r="H77" s="353">
        <v>50579.006258618858</v>
      </c>
      <c r="I77" s="371">
        <v>52217.562149320118</v>
      </c>
      <c r="J77" s="319">
        <v>51071.726600748778</v>
      </c>
      <c r="K77" s="319">
        <v>50909.45394736842</v>
      </c>
      <c r="L77" s="319">
        <v>52152.190209300286</v>
      </c>
      <c r="M77" s="319">
        <v>53702.97766337292</v>
      </c>
      <c r="N77" s="319">
        <v>52883.560990522776</v>
      </c>
      <c r="O77" s="387">
        <v>49850.343017543863</v>
      </c>
      <c r="P77" s="387">
        <v>51344.74447697631</v>
      </c>
      <c r="Q77" s="387">
        <v>51590.200972549021</v>
      </c>
      <c r="R77" s="387">
        <v>52473.938063228343</v>
      </c>
      <c r="S77" s="388">
        <v>52951.850457147506</v>
      </c>
      <c r="T77" s="387">
        <v>52056.74078501694</v>
      </c>
      <c r="U77" s="387">
        <v>51359.609285389168</v>
      </c>
      <c r="V77" s="387">
        <v>49579.780973403911</v>
      </c>
      <c r="W77" s="387">
        <v>48914.149986655997</v>
      </c>
      <c r="X77" s="387">
        <v>50626.828903949892</v>
      </c>
      <c r="Y77" s="387">
        <v>50858.828813688793</v>
      </c>
      <c r="Z77" s="387">
        <v>51718.388861858592</v>
      </c>
      <c r="AA77" s="387">
        <v>51627.360598049054</v>
      </c>
      <c r="AB77" s="387">
        <v>52242.625611429779</v>
      </c>
      <c r="AC77" s="388">
        <v>52373.205581269634</v>
      </c>
      <c r="AD77" s="387">
        <v>52047.037288355714</v>
      </c>
      <c r="AE77" s="387">
        <v>50365.778641020013</v>
      </c>
      <c r="AF77" s="387">
        <v>49483.84356109178</v>
      </c>
      <c r="AG77" s="387">
        <v>48866.861822513405</v>
      </c>
      <c r="AH77" s="387">
        <v>48946.679333255626</v>
      </c>
      <c r="AI77" s="387">
        <v>50011.124819799887</v>
      </c>
      <c r="AJ77" s="387">
        <v>50649.144215442269</v>
      </c>
      <c r="AK77" s="387">
        <v>52458.403587443943</v>
      </c>
      <c r="AL77" s="387">
        <v>54359.431178007275</v>
      </c>
      <c r="AM77" s="388">
        <v>55566.774396418477</v>
      </c>
      <c r="AN77" s="387">
        <v>56649.460472867409</v>
      </c>
      <c r="AO77" s="387">
        <v>56126.068751746745</v>
      </c>
      <c r="AP77" s="387">
        <v>54401.652662323075</v>
      </c>
      <c r="AQ77" s="387">
        <v>53454.313967982402</v>
      </c>
      <c r="AR77" s="387">
        <v>54523.061457032411</v>
      </c>
      <c r="AS77" s="387">
        <v>54555.635993899334</v>
      </c>
      <c r="AT77" s="387">
        <v>55415.489441913691</v>
      </c>
      <c r="AU77" s="387">
        <v>56246.41241501239</v>
      </c>
      <c r="AV77" s="387">
        <v>54485.706753402381</v>
      </c>
      <c r="AW77" s="388">
        <v>50738.732264478196</v>
      </c>
      <c r="AX77" s="387">
        <v>50613.987344807101</v>
      </c>
      <c r="AY77" s="387">
        <v>50314.561886692369</v>
      </c>
      <c r="AZ77" s="387">
        <v>50369.693520000001</v>
      </c>
      <c r="BA77" s="387">
        <v>50907.673262661949</v>
      </c>
      <c r="BB77" s="387">
        <v>51513.283107665011</v>
      </c>
      <c r="BC77" s="387">
        <v>52573.340717893872</v>
      </c>
      <c r="BD77" s="387">
        <v>52014.617838179402</v>
      </c>
      <c r="BE77" s="387">
        <v>52874.812288962697</v>
      </c>
      <c r="BF77" s="387">
        <v>53692</v>
      </c>
      <c r="BG77" s="387">
        <v>54602.180734856011</v>
      </c>
      <c r="BH77" s="389"/>
    </row>
    <row r="78" spans="1:60" x14ac:dyDescent="0.2">
      <c r="A78" s="476">
        <v>69</v>
      </c>
      <c r="B78" s="320">
        <v>41052.593903638153</v>
      </c>
      <c r="C78" s="320">
        <f t="shared" si="2"/>
        <v>42965.466754124514</v>
      </c>
      <c r="D78" s="354">
        <v>44878.339604610883</v>
      </c>
      <c r="E78" s="354">
        <f t="shared" si="3"/>
        <v>46728.28873600332</v>
      </c>
      <c r="F78" s="354">
        <v>48578.237867395757</v>
      </c>
      <c r="G78" s="320">
        <v>50313.671443589883</v>
      </c>
      <c r="H78" s="354">
        <v>51589.294155086456</v>
      </c>
      <c r="I78" s="374">
        <v>53393.129050194606</v>
      </c>
      <c r="J78" s="320">
        <v>52193.305942209852</v>
      </c>
      <c r="K78" s="320">
        <v>52027.620248538013</v>
      </c>
      <c r="L78" s="320">
        <v>53248.089324809524</v>
      </c>
      <c r="M78" s="320">
        <v>55045.552104957242</v>
      </c>
      <c r="N78" s="320">
        <v>54136.24457352492</v>
      </c>
      <c r="O78" s="390">
        <v>51109.327438596491</v>
      </c>
      <c r="P78" s="390">
        <v>52671.196433324454</v>
      </c>
      <c r="Q78" s="390">
        <v>52959.083670588239</v>
      </c>
      <c r="R78" s="390">
        <v>53845.763231279532</v>
      </c>
      <c r="S78" s="391">
        <v>54348.957269594939</v>
      </c>
      <c r="T78" s="390">
        <v>53430.284120342701</v>
      </c>
      <c r="U78" s="390">
        <v>52713.035047792444</v>
      </c>
      <c r="V78" s="390">
        <v>51098.74027560489</v>
      </c>
      <c r="W78" s="390">
        <v>50355.543019030614</v>
      </c>
      <c r="X78" s="390">
        <v>52060.117844652137</v>
      </c>
      <c r="Y78" s="390">
        <v>52444.99488197999</v>
      </c>
      <c r="Z78" s="390">
        <v>53442.611474980346</v>
      </c>
      <c r="AA78" s="390">
        <v>53139.754726957799</v>
      </c>
      <c r="AB78" s="390">
        <v>53737.164936481684</v>
      </c>
      <c r="AC78" s="391">
        <v>53940.884759620261</v>
      </c>
      <c r="AD78" s="390">
        <v>53497.832048181037</v>
      </c>
      <c r="AE78" s="390">
        <v>51800.340340214905</v>
      </c>
      <c r="AF78" s="390">
        <v>51034.070220431095</v>
      </c>
      <c r="AG78" s="390">
        <v>50484.489338892199</v>
      </c>
      <c r="AH78" s="390">
        <v>50505.408555775728</v>
      </c>
      <c r="AI78" s="390">
        <v>51553.868200568068</v>
      </c>
      <c r="AJ78" s="390">
        <v>52146.521770743035</v>
      </c>
      <c r="AK78" s="390">
        <v>54054.541106128549</v>
      </c>
      <c r="AL78" s="390">
        <v>56083.2715115256</v>
      </c>
      <c r="AM78" s="391">
        <v>57306.463891701744</v>
      </c>
      <c r="AN78" s="390">
        <v>58363.795125507757</v>
      </c>
      <c r="AO78" s="390">
        <v>57788.959170710637</v>
      </c>
      <c r="AP78" s="390">
        <v>56071.424149379665</v>
      </c>
      <c r="AQ78" s="390">
        <v>55209.598924599777</v>
      </c>
      <c r="AR78" s="390">
        <v>56215.669723461193</v>
      </c>
      <c r="AS78" s="390">
        <v>56330.395988353281</v>
      </c>
      <c r="AT78" s="390">
        <v>57299.203554518317</v>
      </c>
      <c r="AU78" s="390">
        <v>58187.402516615562</v>
      </c>
      <c r="AV78" s="390">
        <v>56280.806042968419</v>
      </c>
      <c r="AW78" s="391">
        <v>52448.684462117686</v>
      </c>
      <c r="AX78" s="390">
        <v>52350.26079704782</v>
      </c>
      <c r="AY78" s="390">
        <v>52018.072423852944</v>
      </c>
      <c r="AZ78" s="390">
        <v>52189.21744</v>
      </c>
      <c r="BA78" s="390">
        <v>52793.625755791123</v>
      </c>
      <c r="BB78" s="390">
        <v>53303.266365775569</v>
      </c>
      <c r="BC78" s="390">
        <v>54350.989028198193</v>
      </c>
      <c r="BD78" s="390">
        <v>53865.381935471698</v>
      </c>
      <c r="BE78" s="390">
        <v>54786.505527442954</v>
      </c>
      <c r="BF78" s="390">
        <v>55634</v>
      </c>
      <c r="BG78" s="390">
        <v>56576.806426443465</v>
      </c>
      <c r="BH78" s="392"/>
    </row>
    <row r="79" spans="1:60" x14ac:dyDescent="0.2">
      <c r="A79" s="475">
        <v>70</v>
      </c>
      <c r="B79" s="319">
        <v>41950.959685349066</v>
      </c>
      <c r="C79" s="319">
        <f t="shared" si="2"/>
        <v>43894.189751293059</v>
      </c>
      <c r="D79" s="353">
        <v>45837.41981723706</v>
      </c>
      <c r="E79" s="353">
        <f t="shared" si="3"/>
        <v>47718.780311899463</v>
      </c>
      <c r="F79" s="353">
        <v>49600.14080656186</v>
      </c>
      <c r="G79" s="319">
        <v>51355.362363747023</v>
      </c>
      <c r="H79" s="353">
        <v>52681.814787313037</v>
      </c>
      <c r="I79" s="371">
        <v>54467.933073851287</v>
      </c>
      <c r="J79" s="319">
        <v>53251.098780839013</v>
      </c>
      <c r="K79" s="319">
        <v>53120.488669590639</v>
      </c>
      <c r="L79" s="319">
        <v>54440.970662930202</v>
      </c>
      <c r="M79" s="319">
        <v>56268.582246948441</v>
      </c>
      <c r="N79" s="319">
        <v>55397.392234790583</v>
      </c>
      <c r="O79" s="387">
        <v>52344.997333333333</v>
      </c>
      <c r="P79" s="387">
        <v>53916.587436784663</v>
      </c>
      <c r="Q79" s="387">
        <v>54303.646117647062</v>
      </c>
      <c r="R79" s="387">
        <v>55334.616138785335</v>
      </c>
      <c r="S79" s="388">
        <v>55737.050489704001</v>
      </c>
      <c r="T79" s="387">
        <v>54831.408647140866</v>
      </c>
      <c r="U79" s="387">
        <v>54144.591533909879</v>
      </c>
      <c r="V79" s="387">
        <v>52610.579456076804</v>
      </c>
      <c r="W79" s="387">
        <v>51867.414259612822</v>
      </c>
      <c r="X79" s="387">
        <v>53506.536149696694</v>
      </c>
      <c r="Y79" s="387">
        <v>54077.688488274391</v>
      </c>
      <c r="Z79" s="387">
        <v>55032.129196451955</v>
      </c>
      <c r="AA79" s="387">
        <v>54755.128963442432</v>
      </c>
      <c r="AB79" s="387">
        <v>55405.125382693455</v>
      </c>
      <c r="AC79" s="388">
        <v>55521.659110105073</v>
      </c>
      <c r="AD79" s="387">
        <v>54954.020097076347</v>
      </c>
      <c r="AE79" s="387">
        <v>53392.755866044296</v>
      </c>
      <c r="AF79" s="387">
        <v>52602.892837516032</v>
      </c>
      <c r="AG79" s="387">
        <v>52031.211673615246</v>
      </c>
      <c r="AH79" s="387">
        <v>52143.203753351205</v>
      </c>
      <c r="AI79" s="387">
        <v>53219.904597422239</v>
      </c>
      <c r="AJ79" s="387">
        <v>53911.785900053139</v>
      </c>
      <c r="AK79" s="387">
        <v>55679.533632286992</v>
      </c>
      <c r="AL79" s="387">
        <v>57843.087643308652</v>
      </c>
      <c r="AM79" s="388">
        <v>59057.957895858861</v>
      </c>
      <c r="AN79" s="387">
        <v>60109.850015623371</v>
      </c>
      <c r="AO79" s="387">
        <v>59529.226047409742</v>
      </c>
      <c r="AP79" s="387">
        <v>57817.22000049927</v>
      </c>
      <c r="AQ79" s="387">
        <v>56949.997115972132</v>
      </c>
      <c r="AR79" s="387">
        <v>58097.955492120127</v>
      </c>
      <c r="AS79" s="387">
        <v>58230.553588759991</v>
      </c>
      <c r="AT79" s="387">
        <v>59318.356214797022</v>
      </c>
      <c r="AU79" s="387">
        <v>60071.5890473748</v>
      </c>
      <c r="AV79" s="387">
        <v>58146.998373705384</v>
      </c>
      <c r="AW79" s="388">
        <v>54298.009475866158</v>
      </c>
      <c r="AX79" s="387">
        <v>54125.785111905687</v>
      </c>
      <c r="AY79" s="387">
        <v>53848.103637513515</v>
      </c>
      <c r="AZ79" s="387">
        <v>54097.336559999996</v>
      </c>
      <c r="BA79" s="387">
        <v>54800.235728307809</v>
      </c>
      <c r="BB79" s="387">
        <v>55331.415654052391</v>
      </c>
      <c r="BC79" s="387">
        <v>56388.78099366901</v>
      </c>
      <c r="BD79" s="387">
        <v>55765.235148211366</v>
      </c>
      <c r="BE79" s="387">
        <v>56778.108772676402</v>
      </c>
      <c r="BF79" s="387">
        <v>57658</v>
      </c>
      <c r="BG79" s="387">
        <v>58634.894665910055</v>
      </c>
      <c r="BH79" s="389"/>
    </row>
    <row r="80" spans="1:60" x14ac:dyDescent="0.2">
      <c r="A80" s="475">
        <v>71</v>
      </c>
      <c r="B80" s="319">
        <v>42788.073254670599</v>
      </c>
      <c r="C80" s="319">
        <f t="shared" si="2"/>
        <v>44808.822508001846</v>
      </c>
      <c r="D80" s="353">
        <v>46829.5717613331</v>
      </c>
      <c r="E80" s="353">
        <f t="shared" si="3"/>
        <v>48725.807753530527</v>
      </c>
      <c r="F80" s="353">
        <v>50622.043745727955</v>
      </c>
      <c r="G80" s="319">
        <v>52329.64975377635</v>
      </c>
      <c r="H80" s="353">
        <v>53692.102683780628</v>
      </c>
      <c r="I80" s="371">
        <v>55486.757721275841</v>
      </c>
      <c r="J80" s="319">
        <v>54388.624748008064</v>
      </c>
      <c r="K80" s="319">
        <v>54223.476242690056</v>
      </c>
      <c r="L80" s="319">
        <v>55638.70111218145</v>
      </c>
      <c r="M80" s="319">
        <v>57505.40596196962</v>
      </c>
      <c r="N80" s="319">
        <v>56540.042800366864</v>
      </c>
      <c r="O80" s="387">
        <v>53685.582596491229</v>
      </c>
      <c r="P80" s="387">
        <v>55224.616449294648</v>
      </c>
      <c r="Q80" s="387">
        <v>55714.220674509808</v>
      </c>
      <c r="R80" s="387">
        <v>56722.695159538554</v>
      </c>
      <c r="S80" s="388">
        <v>57092.093871239042</v>
      </c>
      <c r="T80" s="387">
        <v>56329.067344092451</v>
      </c>
      <c r="U80" s="387">
        <v>55608.912517068733</v>
      </c>
      <c r="V80" s="387">
        <v>54186.499732110322</v>
      </c>
      <c r="W80" s="387">
        <v>53456.584180164653</v>
      </c>
      <c r="X80" s="387">
        <v>55064.554051650892</v>
      </c>
      <c r="Y80" s="387">
        <v>55725.186311206176</v>
      </c>
      <c r="Z80" s="387">
        <v>56683.818406377475</v>
      </c>
      <c r="AA80" s="387">
        <v>56392.714595678735</v>
      </c>
      <c r="AB80" s="387">
        <v>57024.372030826613</v>
      </c>
      <c r="AC80" s="388">
        <v>57199.711882158183</v>
      </c>
      <c r="AD80" s="387">
        <v>56572.006818071139</v>
      </c>
      <c r="AE80" s="387">
        <v>54929.662353936277</v>
      </c>
      <c r="AF80" s="387">
        <v>54320.48311656592</v>
      </c>
      <c r="AG80" s="387">
        <v>53587.827754615842</v>
      </c>
      <c r="AH80" s="387">
        <v>53863.292108637368</v>
      </c>
      <c r="AI80" s="387">
        <v>54928.619345998479</v>
      </c>
      <c r="AJ80" s="387">
        <v>55618.207891719569</v>
      </c>
      <c r="AK80" s="387">
        <v>57357.680119581462</v>
      </c>
      <c r="AL80" s="387">
        <v>59697.340245536616</v>
      </c>
      <c r="AM80" s="388">
        <v>60923.070297926759</v>
      </c>
      <c r="AN80" s="387">
        <v>62085.155712946565</v>
      </c>
      <c r="AO80" s="387">
        <v>61442.534820498491</v>
      </c>
      <c r="AP80" s="387">
        <v>59694.330662273154</v>
      </c>
      <c r="AQ80" s="387">
        <v>58779.715898814611</v>
      </c>
      <c r="AR80" s="387">
        <v>59963.117597383287</v>
      </c>
      <c r="AS80" s="387">
        <v>60190.850857327721</v>
      </c>
      <c r="AT80" s="387">
        <v>61296.504544128533</v>
      </c>
      <c r="AU80" s="387">
        <v>62040.376641093084</v>
      </c>
      <c r="AV80" s="387">
        <v>60094.947701788929</v>
      </c>
      <c r="AW80" s="388">
        <v>56246.886501121029</v>
      </c>
      <c r="AX80" s="387">
        <v>55964.803469232458</v>
      </c>
      <c r="AY80" s="387">
        <v>55793.359038700859</v>
      </c>
      <c r="AZ80" s="387">
        <v>56075.224399999999</v>
      </c>
      <c r="BA80" s="387">
        <v>56842.716843345108</v>
      </c>
      <c r="BB80" s="387">
        <v>57314.708559966057</v>
      </c>
      <c r="BC80" s="387">
        <v>58464.642762334915</v>
      </c>
      <c r="BD80" s="387">
        <v>57825.933547736036</v>
      </c>
      <c r="BE80" s="387">
        <v>58866.013820920103</v>
      </c>
      <c r="BF80" s="387">
        <v>59777</v>
      </c>
      <c r="BG80" s="387">
        <v>60790.192225847641</v>
      </c>
      <c r="BH80" s="389"/>
    </row>
    <row r="81" spans="1:60" x14ac:dyDescent="0.2">
      <c r="A81" s="475">
        <v>72</v>
      </c>
      <c r="B81" s="319">
        <v>43700.050639134715</v>
      </c>
      <c r="C81" s="319">
        <f t="shared" si="2"/>
        <v>45744.351306546989</v>
      </c>
      <c r="D81" s="353">
        <v>47788.65197395927</v>
      </c>
      <c r="E81" s="353">
        <f t="shared" si="3"/>
        <v>49760.45562926717</v>
      </c>
      <c r="F81" s="353">
        <v>51732.25928457507</v>
      </c>
      <c r="G81" s="319">
        <v>53365.21308028551</v>
      </c>
      <c r="H81" s="353">
        <v>54725.885647607931</v>
      </c>
      <c r="I81" s="371">
        <v>56600.747308294995</v>
      </c>
      <c r="J81" s="319">
        <v>55621.830469424982</v>
      </c>
      <c r="K81" s="319">
        <v>55468.131944444445</v>
      </c>
      <c r="L81" s="319">
        <v>56875.224450477268</v>
      </c>
      <c r="M81" s="319">
        <v>58737.631819314134</v>
      </c>
      <c r="N81" s="319">
        <v>57818.118618159584</v>
      </c>
      <c r="O81" s="387">
        <v>54882.394947368426</v>
      </c>
      <c r="P81" s="387">
        <v>56587.914293319132</v>
      </c>
      <c r="Q81" s="387">
        <v>57037.937192156867</v>
      </c>
      <c r="R81" s="387">
        <v>58156.284967857457</v>
      </c>
      <c r="S81" s="388">
        <v>58531.264114598867</v>
      </c>
      <c r="T81" s="387">
        <v>57848.790994221956</v>
      </c>
      <c r="U81" s="387">
        <v>57100.957305416479</v>
      </c>
      <c r="V81" s="387">
        <v>55676.978547395032</v>
      </c>
      <c r="W81" s="387">
        <v>55050.301081891157</v>
      </c>
      <c r="X81" s="387">
        <v>56616.00727143394</v>
      </c>
      <c r="Y81" s="387">
        <v>57389.603238866395</v>
      </c>
      <c r="Z81" s="387">
        <v>58399.751487705369</v>
      </c>
      <c r="AA81" s="387">
        <v>58032.319445710644</v>
      </c>
      <c r="AB81" s="387">
        <v>58698.178132807821</v>
      </c>
      <c r="AC81" s="388">
        <v>58830.996182303454</v>
      </c>
      <c r="AD81" s="387">
        <v>58206.173406275877</v>
      </c>
      <c r="AE81" s="387">
        <v>56581.056232574163</v>
      </c>
      <c r="AF81" s="387">
        <v>55877.471942358192</v>
      </c>
      <c r="AG81" s="387">
        <v>55253.275044669448</v>
      </c>
      <c r="AH81" s="387">
        <v>55676.968760927848</v>
      </c>
      <c r="AI81" s="387">
        <v>56544.073992663529</v>
      </c>
      <c r="AJ81" s="387">
        <v>57429.926340222046</v>
      </c>
      <c r="AK81" s="387">
        <v>59225.662182361732</v>
      </c>
      <c r="AL81" s="387">
        <v>61641.532343426406</v>
      </c>
      <c r="AM81" s="388">
        <v>62903.276661514676</v>
      </c>
      <c r="AN81" s="387">
        <v>64129.669201124882</v>
      </c>
      <c r="AO81" s="387">
        <v>63475.425391905286</v>
      </c>
      <c r="AP81" s="387">
        <v>61648.847949274823</v>
      </c>
      <c r="AQ81" s="387">
        <v>60842.209556397407</v>
      </c>
      <c r="AR81" s="387">
        <v>62049.570121914956</v>
      </c>
      <c r="AS81" s="387">
        <v>62192.094282941252</v>
      </c>
      <c r="AT81" s="387">
        <v>63318.142315373734</v>
      </c>
      <c r="AU81" s="387">
        <v>64171.114841047252</v>
      </c>
      <c r="AV81" s="387">
        <v>62149.536591628865</v>
      </c>
      <c r="AW81" s="388">
        <v>58302.342738694533</v>
      </c>
      <c r="AX81" s="387">
        <v>57920.419977274862</v>
      </c>
      <c r="AY81" s="387">
        <v>57771.374257910516</v>
      </c>
      <c r="AZ81" s="387">
        <v>58132.84792</v>
      </c>
      <c r="BA81" s="387">
        <v>58963.462269336473</v>
      </c>
      <c r="BB81" s="387">
        <v>59372.762103151646</v>
      </c>
      <c r="BC81" s="387">
        <v>60661.058907785293</v>
      </c>
      <c r="BD81" s="387">
        <v>59951.387801680641</v>
      </c>
      <c r="BE81" s="387">
        <v>60962.114767292347</v>
      </c>
      <c r="BF81" s="387">
        <v>61913</v>
      </c>
      <c r="BG81" s="387">
        <v>62962.182295361046</v>
      </c>
      <c r="BH81" s="389"/>
    </row>
    <row r="82" spans="1:60" x14ac:dyDescent="0.2">
      <c r="A82" s="475">
        <v>73</v>
      </c>
      <c r="B82" s="319">
        <v>44618.833824975423</v>
      </c>
      <c r="C82" s="319">
        <f t="shared" si="2"/>
        <v>46693.204525221394</v>
      </c>
      <c r="D82" s="353">
        <v>48767.575225467364</v>
      </c>
      <c r="E82" s="353">
        <f t="shared" si="3"/>
        <v>50789.254917358878</v>
      </c>
      <c r="F82" s="353">
        <v>52810.934609250398</v>
      </c>
      <c r="G82" s="319">
        <v>54486.562717866429</v>
      </c>
      <c r="H82" s="353">
        <v>55912.38654927336</v>
      </c>
      <c r="I82" s="371">
        <v>57793.108022039123</v>
      </c>
      <c r="J82" s="319">
        <v>56833.774023231257</v>
      </c>
      <c r="K82" s="319">
        <v>56682.430190058476</v>
      </c>
      <c r="L82" s="319">
        <v>58145.691566687092</v>
      </c>
      <c r="M82" s="319">
        <v>60043.423399485189</v>
      </c>
      <c r="N82" s="319">
        <v>59053.874044634671</v>
      </c>
      <c r="O82" s="387">
        <v>56137.493614035091</v>
      </c>
      <c r="P82" s="387">
        <v>57958.581314878887</v>
      </c>
      <c r="Q82" s="387">
        <v>58406.819890196079</v>
      </c>
      <c r="R82" s="387">
        <v>59606.128628878381</v>
      </c>
      <c r="S82" s="388">
        <v>60045.547627445121</v>
      </c>
      <c r="T82" s="387">
        <v>59420.918908149033</v>
      </c>
      <c r="U82" s="387">
        <v>58575.359672280385</v>
      </c>
      <c r="V82" s="387">
        <v>57108.123014937519</v>
      </c>
      <c r="W82" s="387">
        <v>56698.581757713866</v>
      </c>
      <c r="X82" s="387">
        <v>58167.460491216982</v>
      </c>
      <c r="Y82" s="387">
        <v>59024.411733251851</v>
      </c>
      <c r="Z82" s="387">
        <v>60080.454058909381</v>
      </c>
      <c r="AA82" s="387">
        <v>59758.750660953607</v>
      </c>
      <c r="AB82" s="387">
        <v>60401.212513636201</v>
      </c>
      <c r="AC82" s="388">
        <v>60550.20520963546</v>
      </c>
      <c r="AD82" s="387">
        <v>59899.666174250422</v>
      </c>
      <c r="AE82" s="387">
        <v>58225.511481469875</v>
      </c>
      <c r="AF82" s="387">
        <v>57524.05947365208</v>
      </c>
      <c r="AG82" s="387">
        <v>57039.096247766531</v>
      </c>
      <c r="AH82" s="387">
        <v>57368.012472316121</v>
      </c>
      <c r="AI82" s="387">
        <v>58244.885342772723</v>
      </c>
      <c r="AJ82" s="387">
        <v>59207.578287983451</v>
      </c>
      <c r="AK82" s="387">
        <v>61254.624813153954</v>
      </c>
      <c r="AL82" s="387">
        <v>63566.237550589474</v>
      </c>
      <c r="AM82" s="388">
        <v>64948.407823908747</v>
      </c>
      <c r="AN82" s="387">
        <v>66205.902926778464</v>
      </c>
      <c r="AO82" s="387">
        <v>65518.163876114741</v>
      </c>
      <c r="AP82" s="387">
        <v>63736.062308095563</v>
      </c>
      <c r="AQ82" s="387">
        <v>62809.969253330069</v>
      </c>
      <c r="AR82" s="387">
        <v>64054.35594409753</v>
      </c>
      <c r="AS82" s="387">
        <v>64291.864398946243</v>
      </c>
      <c r="AT82" s="387">
        <v>65464.035634943779</v>
      </c>
      <c r="AU82" s="387">
        <v>66355.030852004245</v>
      </c>
      <c r="AV82" s="387">
        <v>64321.428999400843</v>
      </c>
      <c r="AW82" s="388">
        <v>60415.187782901143</v>
      </c>
      <c r="AX82" s="387">
        <v>59959.155959094751</v>
      </c>
      <c r="AY82" s="387">
        <v>59893.98453597731</v>
      </c>
      <c r="AZ82" s="387">
        <v>60241.413679999998</v>
      </c>
      <c r="BA82" s="387">
        <v>61005.943384373772</v>
      </c>
      <c r="BB82" s="387">
        <v>61563.248775218926</v>
      </c>
      <c r="BC82" s="387">
        <v>62907.177296295937</v>
      </c>
      <c r="BD82" s="387">
        <v>62263.79847403118</v>
      </c>
      <c r="BE82" s="387">
        <v>63185.252134656846</v>
      </c>
      <c r="BF82" s="387">
        <v>64175</v>
      </c>
      <c r="BG82" s="387">
        <v>65262.802879841111</v>
      </c>
      <c r="BH82" s="389"/>
    </row>
    <row r="83" spans="1:60" x14ac:dyDescent="0.2">
      <c r="A83" s="475">
        <v>74</v>
      </c>
      <c r="B83" s="319">
        <v>45530.811209439533</v>
      </c>
      <c r="C83" s="319">
        <f t="shared" si="2"/>
        <v>47668.41940153038</v>
      </c>
      <c r="D83" s="353">
        <v>49806.02759362122</v>
      </c>
      <c r="E83" s="353">
        <f t="shared" si="3"/>
        <v>51832.048656687577</v>
      </c>
      <c r="F83" s="353">
        <v>53858.069719753927</v>
      </c>
      <c r="G83" s="319">
        <v>55583.401980855415</v>
      </c>
      <c r="H83" s="353">
        <v>57093.013684098863</v>
      </c>
      <c r="I83" s="371">
        <v>58957.479047667184</v>
      </c>
      <c r="J83" s="319">
        <v>58093.55745416147</v>
      </c>
      <c r="K83" s="319">
        <v>57997.919956140351</v>
      </c>
      <c r="L83" s="319">
        <v>59459.80068307207</v>
      </c>
      <c r="M83" s="319">
        <v>61335.421406626265</v>
      </c>
      <c r="N83" s="319">
        <v>60391.198410272089</v>
      </c>
      <c r="O83" s="387">
        <v>57478.078877192987</v>
      </c>
      <c r="P83" s="387">
        <v>59288.717859994671</v>
      </c>
      <c r="Q83" s="387">
        <v>59862.560627450985</v>
      </c>
      <c r="R83" s="387">
        <v>61065.724601520531</v>
      </c>
      <c r="S83" s="388">
        <v>61595.885509644853</v>
      </c>
      <c r="T83" s="387">
        <v>60984.772464634392</v>
      </c>
      <c r="U83" s="387">
        <v>60077.485844333183</v>
      </c>
      <c r="V83" s="387">
        <v>58752.871134352019</v>
      </c>
      <c r="W83" s="387">
        <v>58330.947999425189</v>
      </c>
      <c r="X83" s="387">
        <v>59861.148491375054</v>
      </c>
      <c r="Y83" s="387">
        <v>60718.437094186847</v>
      </c>
      <c r="Z83" s="387">
        <v>61746.649949474151</v>
      </c>
      <c r="AA83" s="387">
        <v>61537.681538882309</v>
      </c>
      <c r="AB83" s="387">
        <v>62133.475173311745</v>
      </c>
      <c r="AC83" s="388">
        <v>62273.155714720095</v>
      </c>
      <c r="AD83" s="387">
        <v>61706.418012694601</v>
      </c>
      <c r="AE83" s="387">
        <v>59948.026314965071</v>
      </c>
      <c r="AF83" s="387">
        <v>59407.322830799298</v>
      </c>
      <c r="AG83" s="387">
        <v>58852.949731983324</v>
      </c>
      <c r="AH83" s="387">
        <v>59315.617204802424</v>
      </c>
      <c r="AI83" s="387">
        <v>60132.216896704296</v>
      </c>
      <c r="AJ83" s="387">
        <v>61180.338376352811</v>
      </c>
      <c r="AK83" s="387">
        <v>63181.835575485791</v>
      </c>
      <c r="AL83" s="387">
        <v>65538.910488772177</v>
      </c>
      <c r="AM83" s="388">
        <v>67117.486329478212</v>
      </c>
      <c r="AN83" s="387">
        <v>68321.066034788048</v>
      </c>
      <c r="AO83" s="387">
        <v>67722.689499225089</v>
      </c>
      <c r="AP83" s="387">
        <v>65791.484660126313</v>
      </c>
      <c r="AQ83" s="387">
        <v>64945.543394842964</v>
      </c>
      <c r="AR83" s="387">
        <v>66115.78157597383</v>
      </c>
      <c r="AS83" s="387">
        <v>66479.92466608125</v>
      </c>
      <c r="AT83" s="387">
        <v>67603.71617709758</v>
      </c>
      <c r="AU83" s="387">
        <v>68522.026650369429</v>
      </c>
      <c r="AV83" s="387">
        <v>66535.977231875382</v>
      </c>
      <c r="AW83" s="388">
        <v>62684.973645247264</v>
      </c>
      <c r="AX83" s="387">
        <v>62117.953403037667</v>
      </c>
      <c r="AY83" s="387">
        <v>62121.652161494989</v>
      </c>
      <c r="AZ83" s="387">
        <v>62451.863919999996</v>
      </c>
      <c r="BA83" s="387">
        <v>63126.688810365129</v>
      </c>
      <c r="BB83" s="387">
        <v>63722.76318327355</v>
      </c>
      <c r="BC83" s="387">
        <v>65047.546231486871</v>
      </c>
      <c r="BD83" s="387">
        <v>64456.097480925389</v>
      </c>
      <c r="BE83" s="387">
        <v>65524.156563086864</v>
      </c>
      <c r="BF83" s="387">
        <v>66550</v>
      </c>
      <c r="BG83" s="387">
        <v>67677.325294367998</v>
      </c>
      <c r="BH83" s="389"/>
    </row>
    <row r="84" spans="1:60" x14ac:dyDescent="0.2">
      <c r="A84" s="475">
        <v>75</v>
      </c>
      <c r="B84" s="319">
        <v>46422.371189773847</v>
      </c>
      <c r="C84" s="319">
        <f t="shared" si="2"/>
        <v>48683.033172979267</v>
      </c>
      <c r="D84" s="353">
        <v>50943.69515618468</v>
      </c>
      <c r="E84" s="353">
        <f t="shared" si="3"/>
        <v>52933.912057472611</v>
      </c>
      <c r="F84" s="353">
        <v>54924.128958760535</v>
      </c>
      <c r="G84" s="319">
        <v>56649.603275604495</v>
      </c>
      <c r="H84" s="353">
        <v>58320.630953643791</v>
      </c>
      <c r="I84" s="371">
        <v>60177.829449527366</v>
      </c>
      <c r="J84" s="319">
        <v>59379.918594604977</v>
      </c>
      <c r="K84" s="319">
        <v>59298.230994152043</v>
      </c>
      <c r="L84" s="319">
        <v>60836.948244154475</v>
      </c>
      <c r="M84" s="319">
        <v>62792.942290127052</v>
      </c>
      <c r="N84" s="319">
        <v>61804.699480281262</v>
      </c>
      <c r="O84" s="387">
        <v>58853.635929824566</v>
      </c>
      <c r="P84" s="387">
        <v>60696.230769230766</v>
      </c>
      <c r="Q84" s="387">
        <v>61384.313474509807</v>
      </c>
      <c r="R84" s="387">
        <v>62587.085214430386</v>
      </c>
      <c r="S84" s="388">
        <v>63068.105591578715</v>
      </c>
      <c r="T84" s="387">
        <v>62554.142259414228</v>
      </c>
      <c r="U84" s="387">
        <v>61745.954847519344</v>
      </c>
      <c r="V84" s="387">
        <v>60471.193844966881</v>
      </c>
      <c r="W84" s="387">
        <v>59974.68169407321</v>
      </c>
      <c r="X84" s="387">
        <v>61522.013080677352</v>
      </c>
      <c r="Y84" s="387">
        <v>62516.091971583533</v>
      </c>
      <c r="Z84" s="387">
        <v>63562.057412328293</v>
      </c>
      <c r="AA84" s="387">
        <v>63344.881465949504</v>
      </c>
      <c r="AB84" s="387">
        <v>64004.085019530561</v>
      </c>
      <c r="AC84" s="388">
        <v>64074.677252609887</v>
      </c>
      <c r="AD84" s="387">
        <v>63527.551955325405</v>
      </c>
      <c r="AE84" s="387">
        <v>61802.375113561604</v>
      </c>
      <c r="AF84" s="387">
        <v>61410.61464248642</v>
      </c>
      <c r="AG84" s="387">
        <v>60716.271947587855</v>
      </c>
      <c r="AH84" s="387">
        <v>61258.381163305748</v>
      </c>
      <c r="AI84" s="387">
        <v>62095.421075919548</v>
      </c>
      <c r="AJ84" s="387">
        <v>63184.068010850417</v>
      </c>
      <c r="AK84" s="387">
        <v>65188.017937219724</v>
      </c>
      <c r="AL84" s="387">
        <v>67574.541073918153</v>
      </c>
      <c r="AM84" s="388">
        <v>69341.16068858924</v>
      </c>
      <c r="AN84" s="387">
        <v>70610.69044891157</v>
      </c>
      <c r="AO84" s="387">
        <v>69921.587743591052</v>
      </c>
      <c r="AP84" s="387">
        <v>67982.36860630571</v>
      </c>
      <c r="AQ84" s="387">
        <v>67215.098423561038</v>
      </c>
      <c r="AR84" s="387">
        <v>68360.2986856973</v>
      </c>
      <c r="AS84" s="387">
        <v>68749.877247307842</v>
      </c>
      <c r="AT84" s="387">
        <v>69921.082153355921</v>
      </c>
      <c r="AU84" s="387">
        <v>70872.727614017102</v>
      </c>
      <c r="AV84" s="387">
        <v>68951.955747667555</v>
      </c>
      <c r="AW84" s="388">
        <v>65015.661914632597</v>
      </c>
      <c r="AX84" s="387">
        <v>64343.70820085689</v>
      </c>
      <c r="AY84" s="387">
        <v>64404.67258298141</v>
      </c>
      <c r="AZ84" s="387">
        <v>64781.917679999999</v>
      </c>
      <c r="BA84" s="387">
        <v>65488.749195131524</v>
      </c>
      <c r="BB84" s="387">
        <v>66020.050765729276</v>
      </c>
      <c r="BC84" s="387">
        <v>67218.58250814052</v>
      </c>
      <c r="BD84" s="387">
        <v>66734.041327536281</v>
      </c>
      <c r="BE84" s="387">
        <v>67957.313819995019</v>
      </c>
      <c r="BF84" s="387">
        <v>69019</v>
      </c>
      <c r="BG84" s="387">
        <v>70188.075117037879</v>
      </c>
      <c r="BH84" s="389"/>
    </row>
    <row r="85" spans="1:60" x14ac:dyDescent="0.2">
      <c r="A85" s="475">
        <v>76</v>
      </c>
      <c r="B85" s="319">
        <v>47470.464601769912</v>
      </c>
      <c r="C85" s="319">
        <f t="shared" si="2"/>
        <v>49739.534755642169</v>
      </c>
      <c r="D85" s="353">
        <v>52008.604909514426</v>
      </c>
      <c r="E85" s="353">
        <f t="shared" si="3"/>
        <v>54030.936767812578</v>
      </c>
      <c r="F85" s="353">
        <v>56053.26862611073</v>
      </c>
      <c r="G85" s="319">
        <v>57844.484036961214</v>
      </c>
      <c r="H85" s="353">
        <v>59565.869523708498</v>
      </c>
      <c r="I85" s="371">
        <v>61358.994288025067</v>
      </c>
      <c r="J85" s="319">
        <v>60687.541902659119</v>
      </c>
      <c r="K85" s="319">
        <v>60654.197368421053</v>
      </c>
      <c r="L85" s="319">
        <v>62262.586916542597</v>
      </c>
      <c r="M85" s="319">
        <v>64255.061031304504</v>
      </c>
      <c r="N85" s="319">
        <v>63154.719963313975</v>
      </c>
      <c r="O85" s="387">
        <v>60295.250807017546</v>
      </c>
      <c r="P85" s="387">
        <v>62199.542986425338</v>
      </c>
      <c r="Q85" s="387">
        <v>62982.501396078434</v>
      </c>
      <c r="R85" s="387">
        <v>64166.959697067541</v>
      </c>
      <c r="S85" s="388">
        <v>64603.420819881161</v>
      </c>
      <c r="T85" s="387">
        <v>64231.078700936443</v>
      </c>
      <c r="U85" s="387">
        <v>63424.505234410564</v>
      </c>
      <c r="V85" s="387">
        <v>62210.87692076894</v>
      </c>
      <c r="W85" s="387">
        <v>61661.61170988073</v>
      </c>
      <c r="X85" s="387">
        <v>63231.018672568127</v>
      </c>
      <c r="Y85" s="387">
        <v>64362.389275074478</v>
      </c>
      <c r="Z85" s="387">
        <v>65510.097383884116</v>
      </c>
      <c r="AA85" s="387">
        <v>65242.946193818949</v>
      </c>
      <c r="AB85" s="387">
        <v>65942.894183059427</v>
      </c>
      <c r="AC85" s="388">
        <v>65900.518395891748</v>
      </c>
      <c r="AD85" s="387">
        <v>65427.787470982614</v>
      </c>
      <c r="AE85" s="387">
        <v>63774.680617775128</v>
      </c>
      <c r="AF85" s="387">
        <v>63248.233376076212</v>
      </c>
      <c r="AG85" s="387">
        <v>62604.328528886246</v>
      </c>
      <c r="AH85" s="387">
        <v>63207.599487119711</v>
      </c>
      <c r="AI85" s="387">
        <v>64058.625255134801</v>
      </c>
      <c r="AJ85" s="387">
        <v>65248.188260298113</v>
      </c>
      <c r="AK85" s="387">
        <v>67277.727952167406</v>
      </c>
      <c r="AL85" s="387">
        <v>69902.475019965073</v>
      </c>
      <c r="AM85" s="388">
        <v>71693.209081703346</v>
      </c>
      <c r="AN85" s="387">
        <v>73018.544839079259</v>
      </c>
      <c r="AO85" s="387">
        <v>72235.847252216772</v>
      </c>
      <c r="AP85" s="387">
        <v>70326.683541775885</v>
      </c>
      <c r="AQ85" s="387">
        <v>69496.833532934135</v>
      </c>
      <c r="AR85" s="387">
        <v>70815.568575676472</v>
      </c>
      <c r="AS85" s="387">
        <v>71123.474788556632</v>
      </c>
      <c r="AT85" s="387">
        <v>72344.065345690367</v>
      </c>
      <c r="AU85" s="387">
        <v>73520.740884635117</v>
      </c>
      <c r="AV85" s="387">
        <v>71478.128477274673</v>
      </c>
      <c r="AW85" s="388">
        <v>67415.450992004742</v>
      </c>
      <c r="AX85" s="387">
        <v>66796.887114428391</v>
      </c>
      <c r="AY85" s="387">
        <v>66807.43578758389</v>
      </c>
      <c r="AZ85" s="387">
        <v>67203.888959999997</v>
      </c>
      <c r="BA85" s="387">
        <v>67995.381154299175</v>
      </c>
      <c r="BB85" s="387">
        <v>68573.66053311732</v>
      </c>
      <c r="BC85" s="387">
        <v>69653.992418093447</v>
      </c>
      <c r="BD85" s="387">
        <v>69232.363969027923</v>
      </c>
      <c r="BE85" s="387">
        <v>70516.483010629352</v>
      </c>
      <c r="BF85" s="387">
        <v>71596</v>
      </c>
      <c r="BG85" s="387">
        <v>72809.78103277061</v>
      </c>
      <c r="BH85" s="389"/>
    </row>
    <row r="86" spans="1:60" x14ac:dyDescent="0.2">
      <c r="A86" s="475">
        <v>77</v>
      </c>
      <c r="B86" s="319">
        <v>48545.781219272372</v>
      </c>
      <c r="C86" s="319">
        <f t="shared" si="2"/>
        <v>50812.955114205266</v>
      </c>
      <c r="D86" s="353">
        <v>53080.129009138152</v>
      </c>
      <c r="E86" s="353">
        <f t="shared" si="3"/>
        <v>55222.735272397738</v>
      </c>
      <c r="F86" s="353">
        <v>57365.341535657324</v>
      </c>
      <c r="G86" s="319">
        <v>59106.768328445745</v>
      </c>
      <c r="H86" s="353">
        <v>60905.088363212046</v>
      </c>
      <c r="I86" s="371">
        <v>62674.509629479857</v>
      </c>
      <c r="J86" s="319">
        <v>61979.218585005285</v>
      </c>
      <c r="K86" s="319">
        <v>62065.819078947367</v>
      </c>
      <c r="L86" s="319">
        <v>63610.639810841574</v>
      </c>
      <c r="M86" s="319">
        <v>65809.136926015126</v>
      </c>
      <c r="N86" s="319">
        <v>64559.756955059616</v>
      </c>
      <c r="O86" s="387">
        <v>61767.951719298246</v>
      </c>
      <c r="P86" s="387">
        <v>63739.701091296243</v>
      </c>
      <c r="Q86" s="387">
        <v>64466.036705882354</v>
      </c>
      <c r="R86" s="387">
        <v>65785.84342618956</v>
      </c>
      <c r="S86" s="388">
        <v>66252.908217802978</v>
      </c>
      <c r="T86" s="387">
        <v>65841.820282924891</v>
      </c>
      <c r="U86" s="387">
        <v>65206.389804278566</v>
      </c>
      <c r="V86" s="387">
        <v>64057.361822507009</v>
      </c>
      <c r="W86" s="387">
        <v>63421.293424483185</v>
      </c>
      <c r="X86" s="387">
        <v>65031.929814855066</v>
      </c>
      <c r="Y86" s="387">
        <v>66128.320831105346</v>
      </c>
      <c r="Z86" s="387">
        <v>67476.788801976116</v>
      </c>
      <c r="AA86" s="387">
        <v>67167.260753031282</v>
      </c>
      <c r="AB86" s="387">
        <v>67891.446106204035</v>
      </c>
      <c r="AC86" s="388">
        <v>67905.9504712997</v>
      </c>
      <c r="AD86" s="387">
        <v>67385.551403386315</v>
      </c>
      <c r="AE86" s="387">
        <v>65805.964474797147</v>
      </c>
      <c r="AF86" s="387">
        <v>65221.095438725046</v>
      </c>
      <c r="AG86" s="387">
        <v>64507.225729600956</v>
      </c>
      <c r="AH86" s="387">
        <v>65208.45273341881</v>
      </c>
      <c r="AI86" s="387">
        <v>66122.992934728303</v>
      </c>
      <c r="AJ86" s="387">
        <v>67368.053692776652</v>
      </c>
      <c r="AK86" s="387">
        <v>69384.143497757846</v>
      </c>
      <c r="AL86" s="387">
        <v>72094.00073092489</v>
      </c>
      <c r="AM86" s="388">
        <v>74172.155945211314</v>
      </c>
      <c r="AN86" s="387">
        <v>75374.493386105605</v>
      </c>
      <c r="AO86" s="387">
        <v>74686.57069539369</v>
      </c>
      <c r="AP86" s="387">
        <v>72657.175865598241</v>
      </c>
      <c r="AQ86" s="387">
        <v>71882.775999022357</v>
      </c>
      <c r="AR86" s="387">
        <v>73365.677216770739</v>
      </c>
      <c r="AS86" s="387">
        <v>73486.835790543977</v>
      </c>
      <c r="AT86" s="387">
        <v>74842.844422502967</v>
      </c>
      <c r="AU86" s="387">
        <v>76148.208182820235</v>
      </c>
      <c r="AV86" s="387">
        <v>74253.126850980057</v>
      </c>
      <c r="AW86" s="388">
        <v>69855.060873979441</v>
      </c>
      <c r="AX86" s="387">
        <v>69325.10444182677</v>
      </c>
      <c r="AY86" s="387">
        <v>69419.184038190826</v>
      </c>
      <c r="AZ86" s="387">
        <v>69779.794399999999</v>
      </c>
      <c r="BA86" s="387">
        <v>70809.635335689047</v>
      </c>
      <c r="BB86" s="387">
        <v>71362.232303359953</v>
      </c>
      <c r="BC86" s="387">
        <v>72438.375524001414</v>
      </c>
      <c r="BD86" s="387">
        <v>72000.154520847675</v>
      </c>
      <c r="BE86" s="387">
        <v>73326.651581450002</v>
      </c>
      <c r="BF86" s="387">
        <v>74287</v>
      </c>
      <c r="BG86" s="387">
        <v>75545.388778550143</v>
      </c>
      <c r="BH86" s="389"/>
    </row>
    <row r="87" spans="1:60" x14ac:dyDescent="0.2">
      <c r="A87" s="475">
        <v>78</v>
      </c>
      <c r="B87" s="319">
        <v>49634.709439528029</v>
      </c>
      <c r="C87" s="319">
        <f t="shared" si="2"/>
        <v>51932.86735190879</v>
      </c>
      <c r="D87" s="353">
        <v>54231.025264289558</v>
      </c>
      <c r="E87" s="353">
        <f t="shared" si="3"/>
        <v>56428.987683409301</v>
      </c>
      <c r="F87" s="353">
        <v>58626.950102529045</v>
      </c>
      <c r="G87" s="319">
        <v>60344.542245338351</v>
      </c>
      <c r="H87" s="353">
        <v>62197.317067996177</v>
      </c>
      <c r="I87" s="371">
        <v>63967.633220441792</v>
      </c>
      <c r="J87" s="319">
        <v>63292.157434962086</v>
      </c>
      <c r="K87" s="319">
        <v>63462.262061403511</v>
      </c>
      <c r="L87" s="319">
        <v>65007.183816446268</v>
      </c>
      <c r="M87" s="319">
        <v>67216.081375072667</v>
      </c>
      <c r="N87" s="319">
        <v>66066.362885967596</v>
      </c>
      <c r="O87" s="387">
        <v>63279.510175438598</v>
      </c>
      <c r="P87" s="387">
        <v>65327.758850146391</v>
      </c>
      <c r="Q87" s="387">
        <v>66109.390807843141</v>
      </c>
      <c r="R87" s="387">
        <v>67482.745648281329</v>
      </c>
      <c r="S87" s="388">
        <v>67974.504354431745</v>
      </c>
      <c r="T87" s="387">
        <v>67543.579796772261</v>
      </c>
      <c r="U87" s="387">
        <v>66958.030223031412</v>
      </c>
      <c r="V87" s="387">
        <v>65882.486359057875</v>
      </c>
      <c r="W87" s="387">
        <v>65230.991932007149</v>
      </c>
      <c r="X87" s="387">
        <v>67007.899148372817</v>
      </c>
      <c r="Y87" s="387">
        <v>67928.090596593087</v>
      </c>
      <c r="Z87" s="387">
        <v>69522.230772109731</v>
      </c>
      <c r="AA87" s="387">
        <v>69273.304913848129</v>
      </c>
      <c r="AB87" s="387">
        <v>69935.477073582719</v>
      </c>
      <c r="AC87" s="388">
        <v>69913.253285583967</v>
      </c>
      <c r="AD87" s="387">
        <v>69445.787828119675</v>
      </c>
      <c r="AE87" s="387">
        <v>67780.004636446218</v>
      </c>
      <c r="AF87" s="387">
        <v>67288.627831715217</v>
      </c>
      <c r="AG87" s="387">
        <v>66570.071828469328</v>
      </c>
      <c r="AH87" s="387">
        <v>67298.053502739247</v>
      </c>
      <c r="AI87" s="387">
        <v>68350.170622743026</v>
      </c>
      <c r="AJ87" s="387">
        <v>69563.794513269386</v>
      </c>
      <c r="AK87" s="387">
        <v>71732.029895366213</v>
      </c>
      <c r="AL87" s="387">
        <v>74382.960895518336</v>
      </c>
      <c r="AM87" s="388">
        <v>76645.200554282346</v>
      </c>
      <c r="AN87" s="387">
        <v>78004.389438600148</v>
      </c>
      <c r="AO87" s="387">
        <v>77300.488122157578</v>
      </c>
      <c r="AP87" s="387">
        <v>75272.413989365697</v>
      </c>
      <c r="AQ87" s="387">
        <v>74467.659782475865</v>
      </c>
      <c r="AR87" s="387">
        <v>75955.30200416295</v>
      </c>
      <c r="AS87" s="387">
        <v>76161.131672597869</v>
      </c>
      <c r="AT87" s="387">
        <v>77551.615375984547</v>
      </c>
      <c r="AU87" s="387">
        <v>78952.129126605636</v>
      </c>
      <c r="AV87" s="387">
        <v>77090.92407771977</v>
      </c>
      <c r="AW87" s="388">
        <v>72435.21477219848</v>
      </c>
      <c r="AX87" s="387">
        <v>72035.722836681307</v>
      </c>
      <c r="AY87" s="387">
        <v>72183.434889936136</v>
      </c>
      <c r="AZ87" s="387">
        <v>72653.601200000005</v>
      </c>
      <c r="BA87" s="387">
        <v>73573.887318413821</v>
      </c>
      <c r="BB87" s="387">
        <v>74341.977703197947</v>
      </c>
      <c r="BC87" s="387">
        <v>75586.536749329171</v>
      </c>
      <c r="BD87" s="387">
        <v>75042.635229319727</v>
      </c>
      <c r="BE87" s="387">
        <v>76532.272236972363</v>
      </c>
      <c r="BF87" s="387">
        <v>77499</v>
      </c>
      <c r="BG87" s="387">
        <v>78813.193006100162</v>
      </c>
      <c r="BH87" s="389"/>
    </row>
    <row r="88" spans="1:60" x14ac:dyDescent="0.2">
      <c r="A88" s="476">
        <v>79</v>
      </c>
      <c r="B88" s="320">
        <v>50737.249262536876</v>
      </c>
      <c r="C88" s="320">
        <f t="shared" si="2"/>
        <v>53072.814083576872</v>
      </c>
      <c r="D88" s="354">
        <v>55408.37890461686</v>
      </c>
      <c r="E88" s="354">
        <f t="shared" si="3"/>
        <v>57607.466508585479</v>
      </c>
      <c r="F88" s="354">
        <v>59806.554112554106</v>
      </c>
      <c r="G88" s="320">
        <v>61643.592098710782</v>
      </c>
      <c r="H88" s="354">
        <v>63548.283441179592</v>
      </c>
      <c r="I88" s="374">
        <v>65423.097002476869</v>
      </c>
      <c r="J88" s="320">
        <v>64796.455793414614</v>
      </c>
      <c r="K88" s="320">
        <v>64858.705043859649</v>
      </c>
      <c r="L88" s="320">
        <v>66568.597600490408</v>
      </c>
      <c r="M88" s="320">
        <v>68742.57012372333</v>
      </c>
      <c r="N88" s="320">
        <v>67674.537756037913</v>
      </c>
      <c r="O88" s="390">
        <v>64798.840140350876</v>
      </c>
      <c r="P88" s="390">
        <v>66904.762842693628</v>
      </c>
      <c r="Q88" s="390">
        <v>67818.757019607845</v>
      </c>
      <c r="R88" s="390">
        <v>69176.397099832684</v>
      </c>
      <c r="S88" s="391">
        <v>69735.159391193461</v>
      </c>
      <c r="T88" s="390">
        <v>69308.776051006178</v>
      </c>
      <c r="U88" s="390">
        <v>68785.281019572139</v>
      </c>
      <c r="V88" s="390">
        <v>67664.890165234348</v>
      </c>
      <c r="W88" s="390">
        <v>67195.287799470345</v>
      </c>
      <c r="X88" s="390">
        <v>68841.633701515544</v>
      </c>
      <c r="Y88" s="390">
        <v>69869.557864181494</v>
      </c>
      <c r="Z88" s="390">
        <v>71493.066956098643</v>
      </c>
      <c r="AA88" s="390">
        <v>71445.983261919959</v>
      </c>
      <c r="AB88" s="390">
        <v>72067.192877502894</v>
      </c>
      <c r="AC88" s="391">
        <v>72081.439643231191</v>
      </c>
      <c r="AD88" s="390">
        <v>71635.463190532624</v>
      </c>
      <c r="AE88" s="390">
        <v>69861.593559099027</v>
      </c>
      <c r="AF88" s="390">
        <v>69481.260304085008</v>
      </c>
      <c r="AG88" s="390">
        <v>68707.121024419292</v>
      </c>
      <c r="AH88" s="390">
        <v>69574.830866068311</v>
      </c>
      <c r="AI88" s="390">
        <v>70741.738998872403</v>
      </c>
      <c r="AJ88" s="390">
        <v>71805.989652954508</v>
      </c>
      <c r="AK88" s="390">
        <v>74259.121076233176</v>
      </c>
      <c r="AL88" s="390">
        <v>76905.763748832542</v>
      </c>
      <c r="AM88" s="391">
        <v>79268.752651494957</v>
      </c>
      <c r="AN88" s="390">
        <v>80660.238412665349</v>
      </c>
      <c r="AO88" s="390">
        <v>79939.728753271178</v>
      </c>
      <c r="AP88" s="390">
        <v>78038.318580094361</v>
      </c>
      <c r="AQ88" s="390">
        <v>77201.411218379566</v>
      </c>
      <c r="AR88" s="390">
        <v>78634.496723163844</v>
      </c>
      <c r="AS88" s="390">
        <v>79035.040070250034</v>
      </c>
      <c r="AT88" s="390">
        <v>80507.654870632585</v>
      </c>
      <c r="AU88" s="390">
        <v>81828.565267213067</v>
      </c>
      <c r="AV88" s="390">
        <v>79884.880595737399</v>
      </c>
      <c r="AW88" s="391">
        <v>75194.56229112907</v>
      </c>
      <c r="AX88" s="390">
        <v>75007.244024226253</v>
      </c>
      <c r="AY88" s="390">
        <v>75017.723973315384</v>
      </c>
      <c r="AZ88" s="390">
        <v>75510.796399999992</v>
      </c>
      <c r="BA88" s="390">
        <v>76441.404711425203</v>
      </c>
      <c r="BB88" s="390">
        <v>77459.496277437036</v>
      </c>
      <c r="BC88" s="390">
        <v>78691.340698795859</v>
      </c>
      <c r="BD88" s="390">
        <v>78190.605313540378</v>
      </c>
      <c r="BE88" s="390">
        <v>79644.664551282651</v>
      </c>
      <c r="BF88" s="390">
        <v>80655</v>
      </c>
      <c r="BG88" s="390">
        <v>82021.100581642793</v>
      </c>
      <c r="BH88" s="392"/>
    </row>
    <row r="89" spans="1:60" x14ac:dyDescent="0.2">
      <c r="A89" s="477">
        <v>80</v>
      </c>
      <c r="B89" s="321">
        <v>51914.652900688299</v>
      </c>
      <c r="C89" s="321">
        <f t="shared" si="2"/>
        <v>54256.807069110204</v>
      </c>
      <c r="D89" s="356">
        <v>56598.961237532108</v>
      </c>
      <c r="E89" s="356">
        <f t="shared" si="3"/>
        <v>58855.640108399224</v>
      </c>
      <c r="F89" s="356">
        <v>61112.318979266347</v>
      </c>
      <c r="G89" s="321">
        <v>62967.152326675146</v>
      </c>
      <c r="H89" s="356">
        <v>64934.492415402565</v>
      </c>
      <c r="I89" s="375">
        <v>66951.333973613699</v>
      </c>
      <c r="J89" s="321">
        <v>66252.914274743205</v>
      </c>
      <c r="K89" s="321">
        <v>66437.292763157893</v>
      </c>
      <c r="L89" s="321">
        <v>68217.295384884841</v>
      </c>
      <c r="M89" s="321">
        <v>70388.60317196713</v>
      </c>
      <c r="N89" s="321">
        <v>69215</v>
      </c>
      <c r="O89" s="393">
        <v>66333.713122807021</v>
      </c>
      <c r="P89" s="393">
        <v>68551.774021825928</v>
      </c>
      <c r="Q89" s="393">
        <v>69535.071874509813</v>
      </c>
      <c r="R89" s="393">
        <v>70983.82552029824</v>
      </c>
      <c r="S89" s="394">
        <v>71579.941289779963</v>
      </c>
      <c r="T89" s="393">
        <v>71195.329547718677</v>
      </c>
      <c r="U89" s="393">
        <v>70642.775967228037</v>
      </c>
      <c r="V89" s="393">
        <v>69492.388075694893</v>
      </c>
      <c r="W89" s="393">
        <v>69161.857157520892</v>
      </c>
      <c r="X89" s="393">
        <v>70800.097215910224</v>
      </c>
      <c r="Y89" s="393">
        <v>71914.654648231604</v>
      </c>
      <c r="Z89" s="393">
        <v>73457.685991242179</v>
      </c>
      <c r="AA89" s="393">
        <v>73574.238818488477</v>
      </c>
      <c r="AB89" s="393">
        <v>74350.895731428362</v>
      </c>
      <c r="AC89" s="394">
        <v>74391.802155478232</v>
      </c>
      <c r="AD89" s="393">
        <v>73801.767633642317</v>
      </c>
      <c r="AE89" s="393">
        <v>72047.261927884465</v>
      </c>
      <c r="AF89" s="393">
        <v>71712.775233559267</v>
      </c>
      <c r="AG89" s="393">
        <v>70941.458725431803</v>
      </c>
      <c r="AH89" s="393">
        <v>71935.51497843572</v>
      </c>
      <c r="AI89" s="393">
        <v>73084.30630450607</v>
      </c>
      <c r="AJ89" s="393">
        <v>74224.711205570624</v>
      </c>
      <c r="AK89" s="393">
        <v>76713.315396113598</v>
      </c>
      <c r="AL89" s="393">
        <v>79561.976854045119</v>
      </c>
      <c r="AM89" s="394">
        <v>81945.425038639863</v>
      </c>
      <c r="AN89" s="393">
        <v>83438.642849703159</v>
      </c>
      <c r="AO89" s="393">
        <v>82518.475062882702</v>
      </c>
      <c r="AP89" s="393">
        <v>80768.284380538709</v>
      </c>
      <c r="AQ89" s="393">
        <v>79939.222681168278</v>
      </c>
      <c r="AR89" s="393">
        <v>81463.852798096937</v>
      </c>
      <c r="AS89" s="393">
        <v>81980.604242732355</v>
      </c>
      <c r="AT89" s="393">
        <v>83463.694365280608</v>
      </c>
      <c r="AU89" s="393">
        <v>84845.19745500978</v>
      </c>
      <c r="AV89" s="393">
        <v>82746.37550286742</v>
      </c>
      <c r="AW89" s="394">
        <v>78107.337027793052</v>
      </c>
      <c r="AX89" s="393">
        <v>77952.213157647842</v>
      </c>
      <c r="AY89" s="393">
        <v>77933.347777301751</v>
      </c>
      <c r="AZ89" s="393">
        <v>78586.157279999999</v>
      </c>
      <c r="BA89" s="393">
        <v>79557.846093443266</v>
      </c>
      <c r="BB89" s="393">
        <v>80677.407707441278</v>
      </c>
      <c r="BC89" s="393">
        <v>82066.863248761016</v>
      </c>
      <c r="BD89" s="393">
        <v>81537.02075808018</v>
      </c>
      <c r="BE89" s="393">
        <v>82865.652515796013</v>
      </c>
      <c r="BF89" s="393">
        <v>83925</v>
      </c>
      <c r="BG89" s="393">
        <v>85346.837636544195</v>
      </c>
      <c r="BH89" s="395"/>
    </row>
    <row r="90" spans="1:60" x14ac:dyDescent="0.2">
      <c r="A90" s="475">
        <v>81</v>
      </c>
      <c r="B90" s="319">
        <v>53132.891347099314</v>
      </c>
      <c r="C90" s="319">
        <f t="shared" si="2"/>
        <v>55540.589614301018</v>
      </c>
      <c r="D90" s="353">
        <v>57948.287881502722</v>
      </c>
      <c r="E90" s="353">
        <f t="shared" si="3"/>
        <v>60198.955970826544</v>
      </c>
      <c r="F90" s="353">
        <v>62449.624060150374</v>
      </c>
      <c r="G90" s="319">
        <v>64345.860897471364</v>
      </c>
      <c r="H90" s="353">
        <v>66449.924260103959</v>
      </c>
      <c r="I90" s="371">
        <v>68468.375069504124</v>
      </c>
      <c r="J90" s="319">
        <v>67746.581549390423</v>
      </c>
      <c r="K90" s="319">
        <v>68137.310307017542</v>
      </c>
      <c r="L90" s="319">
        <v>69929.031613976695</v>
      </c>
      <c r="M90" s="319">
        <v>72053.02765091756</v>
      </c>
      <c r="N90" s="319">
        <v>70831.638948333843</v>
      </c>
      <c r="O90" s="387">
        <v>68121.160140350883</v>
      </c>
      <c r="P90" s="387">
        <v>70287.21533138142</v>
      </c>
      <c r="Q90" s="387">
        <v>71331.296125490204</v>
      </c>
      <c r="R90" s="387">
        <v>72833.513957789066</v>
      </c>
      <c r="S90" s="388">
        <v>73484.813803955607</v>
      </c>
      <c r="T90" s="387">
        <v>73142.561665670451</v>
      </c>
      <c r="U90" s="387">
        <v>72502.791260810191</v>
      </c>
      <c r="V90" s="387">
        <v>71262.925012322914</v>
      </c>
      <c r="W90" s="387">
        <v>71253.468497875234</v>
      </c>
      <c r="X90" s="387">
        <v>72909.548420241466</v>
      </c>
      <c r="Y90" s="387">
        <v>74086.644717745017</v>
      </c>
      <c r="Z90" s="387">
        <v>75741.452000449106</v>
      </c>
      <c r="AA90" s="387">
        <v>75916.531461391205</v>
      </c>
      <c r="AB90" s="387">
        <v>76644.341344969551</v>
      </c>
      <c r="AC90" s="388">
        <v>76754.545356262039</v>
      </c>
      <c r="AD90" s="387">
        <v>76160.432720248049</v>
      </c>
      <c r="AE90" s="387">
        <v>74404.661382788763</v>
      </c>
      <c r="AF90" s="387">
        <v>74098.12944983819</v>
      </c>
      <c r="AG90" s="387">
        <v>73203.828707564026</v>
      </c>
      <c r="AH90" s="387">
        <v>74220.360298403073</v>
      </c>
      <c r="AI90" s="387">
        <v>75654.491485990773</v>
      </c>
      <c r="AJ90" s="387">
        <v>76843.186330713957</v>
      </c>
      <c r="AK90" s="387">
        <v>79287.48579970104</v>
      </c>
      <c r="AL90" s="387">
        <v>82273.652648249161</v>
      </c>
      <c r="AM90" s="388">
        <v>84973.281564781733</v>
      </c>
      <c r="AN90" s="387">
        <v>86417.46151442558</v>
      </c>
      <c r="AO90" s="387">
        <v>85395.472445946289</v>
      </c>
      <c r="AP90" s="387">
        <v>83669.650565416014</v>
      </c>
      <c r="AQ90" s="387">
        <v>82815.075058047165</v>
      </c>
      <c r="AR90" s="387">
        <v>84478.934760630393</v>
      </c>
      <c r="AS90" s="387">
        <v>85102.748717474693</v>
      </c>
      <c r="AT90" s="387">
        <v>86655.81940174583</v>
      </c>
      <c r="AU90" s="387">
        <v>88014.111556132761</v>
      </c>
      <c r="AV90" s="387">
        <v>85771.384404690587</v>
      </c>
      <c r="AW90" s="388">
        <v>81177.05258259656</v>
      </c>
      <c r="AX90" s="387">
        <v>81089.97329274776</v>
      </c>
      <c r="AY90" s="387">
        <v>80952.899279841688</v>
      </c>
      <c r="AZ90" s="387">
        <v>81766.724959999992</v>
      </c>
      <c r="BA90" s="387">
        <v>82776.465881429132</v>
      </c>
      <c r="BB90" s="387">
        <v>84062.996566755406</v>
      </c>
      <c r="BC90" s="387">
        <v>85521.697888715935</v>
      </c>
      <c r="BD90" s="387">
        <v>84951.325404834439</v>
      </c>
      <c r="BE90" s="387">
        <v>86183.966770585685</v>
      </c>
      <c r="BF90" s="387">
        <v>87301</v>
      </c>
      <c r="BG90" s="387">
        <v>88780.585047524466</v>
      </c>
      <c r="BH90" s="389"/>
    </row>
    <row r="91" spans="1:60" x14ac:dyDescent="0.2">
      <c r="A91" s="475">
        <v>82</v>
      </c>
      <c r="B91" s="319">
        <v>54412.382005899708</v>
      </c>
      <c r="C91" s="319">
        <f t="shared" si="2"/>
        <v>56891.377170303378</v>
      </c>
      <c r="D91" s="353">
        <v>59370.372334707048</v>
      </c>
      <c r="E91" s="353">
        <f t="shared" si="3"/>
        <v>61648.039209048671</v>
      </c>
      <c r="F91" s="353">
        <v>63925.706083390287</v>
      </c>
      <c r="G91" s="319">
        <v>65865.504122171187</v>
      </c>
      <c r="H91" s="353">
        <v>68041.715073724408</v>
      </c>
      <c r="I91" s="371">
        <v>69946.230602032039</v>
      </c>
      <c r="J91" s="319">
        <v>69394.399539214748</v>
      </c>
      <c r="K91" s="319">
        <v>69862.625730994157</v>
      </c>
      <c r="L91" s="319">
        <v>71810.486732638572</v>
      </c>
      <c r="M91" s="319">
        <v>73905.964294610982</v>
      </c>
      <c r="N91" s="319">
        <v>72757.216753286455</v>
      </c>
      <c r="O91" s="387">
        <v>69924.150175438597</v>
      </c>
      <c r="P91" s="387">
        <v>72085.294649986681</v>
      </c>
      <c r="Q91" s="387">
        <v>73224.801380392164</v>
      </c>
      <c r="R91" s="387">
        <v>74881.499398244632</v>
      </c>
      <c r="S91" s="388">
        <v>75488.835833853329</v>
      </c>
      <c r="T91" s="387">
        <v>75183.569834628419</v>
      </c>
      <c r="U91" s="387">
        <v>74624.922530723721</v>
      </c>
      <c r="V91" s="387">
        <v>73050.075566318759</v>
      </c>
      <c r="W91" s="387">
        <v>73356.447291166274</v>
      </c>
      <c r="X91" s="387">
        <v>75285.963366199692</v>
      </c>
      <c r="Y91" s="387">
        <v>76319.966541899019</v>
      </c>
      <c r="Z91" s="387">
        <v>78118.475242336906</v>
      </c>
      <c r="AA91" s="387">
        <v>78386.034825417097</v>
      </c>
      <c r="AB91" s="387">
        <v>78922.198543125589</v>
      </c>
      <c r="AC91" s="388">
        <v>79147.220379066857</v>
      </c>
      <c r="AD91" s="387">
        <v>78804.94212756287</v>
      </c>
      <c r="AE91" s="387">
        <v>76803.692616146101</v>
      </c>
      <c r="AF91" s="387">
        <v>76650.847285827695</v>
      </c>
      <c r="AG91" s="387">
        <v>75817.426682549136</v>
      </c>
      <c r="AH91" s="387">
        <v>76835.991840540853</v>
      </c>
      <c r="AI91" s="387">
        <v>78305.291331839384</v>
      </c>
      <c r="AJ91" s="387">
        <v>79700.126961044778</v>
      </c>
      <c r="AK91" s="387">
        <v>82235.25261584454</v>
      </c>
      <c r="AL91" s="387">
        <v>85147.219534644479</v>
      </c>
      <c r="AM91" s="388">
        <v>88015.893727015922</v>
      </c>
      <c r="AN91" s="387">
        <v>89442.418706384749</v>
      </c>
      <c r="AO91" s="387">
        <v>88470.834929749239</v>
      </c>
      <c r="AP91" s="387">
        <v>86618.013629895911</v>
      </c>
      <c r="AQ91" s="387">
        <v>85904.755517536352</v>
      </c>
      <c r="AR91" s="387">
        <v>87605.979137674702</v>
      </c>
      <c r="AS91" s="387">
        <v>88204.420113694126</v>
      </c>
      <c r="AT91" s="387">
        <v>89897.646657541001</v>
      </c>
      <c r="AU91" s="387">
        <v>91280.921172965493</v>
      </c>
      <c r="AV91" s="387">
        <v>89097.353847470687</v>
      </c>
      <c r="AW91" s="388">
        <v>84435.331359194548</v>
      </c>
      <c r="AX91" s="387">
        <v>84383.582441180464</v>
      </c>
      <c r="AY91" s="387">
        <v>84267.289144582493</v>
      </c>
      <c r="AZ91" s="387">
        <v>85211.970799999996</v>
      </c>
      <c r="BA91" s="387">
        <v>85849.427090694924</v>
      </c>
      <c r="BB91" s="387">
        <v>87593.834664197828</v>
      </c>
      <c r="BC91" s="387">
        <v>88894.047955081493</v>
      </c>
      <c r="BD91" s="387">
        <v>88536.919731022062</v>
      </c>
      <c r="BE91" s="387">
        <v>89738.937583836756</v>
      </c>
      <c r="BF91" s="387">
        <v>90903</v>
      </c>
      <c r="BG91" s="387">
        <v>92443.118030926373</v>
      </c>
      <c r="BH91" s="389"/>
    </row>
    <row r="92" spans="1:60" x14ac:dyDescent="0.2">
      <c r="A92" s="475">
        <v>83</v>
      </c>
      <c r="B92" s="319">
        <v>55807.571288102263</v>
      </c>
      <c r="C92" s="319">
        <f t="shared" si="2"/>
        <v>58303.321211153801</v>
      </c>
      <c r="D92" s="353">
        <v>60799.07113420534</v>
      </c>
      <c r="E92" s="353">
        <f t="shared" si="3"/>
        <v>63094.121577583413</v>
      </c>
      <c r="F92" s="353">
        <v>65389.172020961494</v>
      </c>
      <c r="G92" s="319">
        <v>67679.271841974216</v>
      </c>
      <c r="H92" s="353">
        <v>69827.340193062482</v>
      </c>
      <c r="I92" s="371">
        <v>71698.385078097359</v>
      </c>
      <c r="J92" s="319">
        <v>71201.68378611884</v>
      </c>
      <c r="K92" s="319">
        <v>71673.953947368413</v>
      </c>
      <c r="L92" s="319">
        <v>73667.696295647605</v>
      </c>
      <c r="M92" s="319">
        <v>75777.292369011047</v>
      </c>
      <c r="N92" s="319">
        <v>74576.993579944974</v>
      </c>
      <c r="O92" s="387">
        <v>71738.797473684215</v>
      </c>
      <c r="P92" s="387">
        <v>74071.287995741281</v>
      </c>
      <c r="Q92" s="387">
        <v>75149.57552941177</v>
      </c>
      <c r="R92" s="387">
        <v>76916.481756538589</v>
      </c>
      <c r="S92" s="388">
        <v>77525.907702325072</v>
      </c>
      <c r="T92" s="387">
        <v>77285.256624825663</v>
      </c>
      <c r="U92" s="387">
        <v>76883.152480655437</v>
      </c>
      <c r="V92" s="387">
        <v>75266.806797968311</v>
      </c>
      <c r="W92" s="387">
        <v>75538.998255014274</v>
      </c>
      <c r="X92" s="387">
        <v>77609.860854788683</v>
      </c>
      <c r="Y92" s="387">
        <v>78599.815904056217</v>
      </c>
      <c r="Z92" s="387">
        <v>80563.887121523992</v>
      </c>
      <c r="AA92" s="387">
        <v>80768.711824231941</v>
      </c>
      <c r="AB92" s="387">
        <v>81307.226097054576</v>
      </c>
      <c r="AC92" s="388">
        <v>81558.602790634817</v>
      </c>
      <c r="AD92" s="387">
        <v>81323.608123244761</v>
      </c>
      <c r="AE92" s="387">
        <v>79469.861094577238</v>
      </c>
      <c r="AF92" s="387">
        <v>79107.204249862625</v>
      </c>
      <c r="AG92" s="387">
        <v>78548.10065515188</v>
      </c>
      <c r="AH92" s="387">
        <v>79692.048490500063</v>
      </c>
      <c r="AI92" s="387">
        <v>81231.12944434135</v>
      </c>
      <c r="AJ92" s="387">
        <v>82598.87647864873</v>
      </c>
      <c r="AK92" s="387">
        <v>85181.500747384154</v>
      </c>
      <c r="AL92" s="387">
        <v>88253.130118166184</v>
      </c>
      <c r="AM92" s="388">
        <v>91209.01337739166</v>
      </c>
      <c r="AN92" s="387">
        <v>92695.184876575353</v>
      </c>
      <c r="AO92" s="387">
        <v>91761.44465052466</v>
      </c>
      <c r="AP92" s="387">
        <v>89748.835168127014</v>
      </c>
      <c r="AQ92" s="387">
        <v>89254.277697665893</v>
      </c>
      <c r="AR92" s="387">
        <v>90908.211763306565</v>
      </c>
      <c r="AS92" s="387">
        <v>91528.736238850121</v>
      </c>
      <c r="AT92" s="387">
        <v>93214.027242331067</v>
      </c>
      <c r="AU92" s="387">
        <v>94745.938994445125</v>
      </c>
      <c r="AV92" s="387">
        <v>92623.56868954892</v>
      </c>
      <c r="AW92" s="388">
        <v>87896.22775921147</v>
      </c>
      <c r="AX92" s="387">
        <v>87955.410939340567</v>
      </c>
      <c r="AY92" s="387">
        <v>87905.888242854518</v>
      </c>
      <c r="AZ92" s="387">
        <v>88691.547279999999</v>
      </c>
      <c r="BA92" s="387">
        <v>89353.92901452689</v>
      </c>
      <c r="BB92" s="387">
        <v>91067.00027003049</v>
      </c>
      <c r="BC92" s="387">
        <v>92647.096053398011</v>
      </c>
      <c r="BD92" s="387">
        <v>92202.936650602176</v>
      </c>
      <c r="BE92" s="387">
        <v>93477.291617713738</v>
      </c>
      <c r="BF92" s="387">
        <v>94632</v>
      </c>
      <c r="BG92" s="387">
        <v>96236.245353950915</v>
      </c>
      <c r="BH92" s="389"/>
    </row>
    <row r="93" spans="1:60" x14ac:dyDescent="0.2">
      <c r="A93" s="475">
        <v>84</v>
      </c>
      <c r="B93" s="319">
        <v>57257.206981317606</v>
      </c>
      <c r="C93" s="319">
        <f t="shared" si="2"/>
        <v>59828.474959332278</v>
      </c>
      <c r="D93" s="353">
        <v>62399.742937346957</v>
      </c>
      <c r="E93" s="353">
        <f t="shared" si="3"/>
        <v>64670.346747780335</v>
      </c>
      <c r="F93" s="353">
        <v>66940.950558213706</v>
      </c>
      <c r="G93" s="319">
        <v>69462.401593537317</v>
      </c>
      <c r="H93" s="353">
        <v>71595.344011880763</v>
      </c>
      <c r="I93" s="371">
        <v>73377.766365060903</v>
      </c>
      <c r="J93" s="319">
        <v>73072.754535854852</v>
      </c>
      <c r="K93" s="319">
        <v>73576.354532163736</v>
      </c>
      <c r="L93" s="319">
        <v>75583.095192223482</v>
      </c>
      <c r="M93" s="319">
        <v>77763.566885327586</v>
      </c>
      <c r="N93" s="319">
        <v>76536.427697951702</v>
      </c>
      <c r="O93" s="387">
        <v>73755.504000000001</v>
      </c>
      <c r="P93" s="387">
        <v>76083.073462869303</v>
      </c>
      <c r="Q93" s="387">
        <v>77154.259074509813</v>
      </c>
      <c r="R93" s="387">
        <v>78951.464114832532</v>
      </c>
      <c r="S93" s="388">
        <v>79644.10190184215</v>
      </c>
      <c r="T93" s="387">
        <v>79566.221159593551</v>
      </c>
      <c r="U93" s="387">
        <v>79259.838689121534</v>
      </c>
      <c r="V93" s="387">
        <v>77630.687212018587</v>
      </c>
      <c r="W93" s="387">
        <v>77960.265730533152</v>
      </c>
      <c r="X93" s="387">
        <v>79981.899345966143</v>
      </c>
      <c r="Y93" s="387">
        <v>81042.51164922466</v>
      </c>
      <c r="Z93" s="387">
        <v>83260.057337475198</v>
      </c>
      <c r="AA93" s="387">
        <v>83316.96468228646</v>
      </c>
      <c r="AB93" s="387">
        <v>84011.816166379271</v>
      </c>
      <c r="AC93" s="388">
        <v>84258.078989155038</v>
      </c>
      <c r="AD93" s="387">
        <v>83856.65622311327</v>
      </c>
      <c r="AE93" s="387">
        <v>82297.352714513952</v>
      </c>
      <c r="AF93" s="387">
        <v>81778.259998778783</v>
      </c>
      <c r="AG93" s="387">
        <v>81460.159976176292</v>
      </c>
      <c r="AH93" s="387">
        <v>82517.446905233708</v>
      </c>
      <c r="AI93" s="387">
        <v>84106.385806654187</v>
      </c>
      <c r="AJ93" s="387">
        <v>85601.37397578232</v>
      </c>
      <c r="AK93" s="387">
        <v>88302.397608370695</v>
      </c>
      <c r="AL93" s="387">
        <v>91691.816835636637</v>
      </c>
      <c r="AM93" s="388">
        <v>94405.08415498586</v>
      </c>
      <c r="AN93" s="387">
        <v>96343.012186230597</v>
      </c>
      <c r="AO93" s="387">
        <v>95310.913793541506</v>
      </c>
      <c r="AP93" s="387">
        <v>93274.983399485762</v>
      </c>
      <c r="AQ93" s="387">
        <v>92804.09453745569</v>
      </c>
      <c r="AR93" s="387">
        <v>94360.605744870656</v>
      </c>
      <c r="AS93" s="387">
        <v>95195.976429264687</v>
      </c>
      <c r="AT93" s="387">
        <v>96829.863698584013</v>
      </c>
      <c r="AU93" s="387">
        <v>98583.201492944529</v>
      </c>
      <c r="AV93" s="387">
        <v>96271.82658563726</v>
      </c>
      <c r="AW93" s="388">
        <v>91579.652184948602</v>
      </c>
      <c r="AX93" s="387">
        <v>91707.331630685207</v>
      </c>
      <c r="AY93" s="387">
        <v>91624.692412836361</v>
      </c>
      <c r="AZ93" s="387">
        <v>92560.942639999994</v>
      </c>
      <c r="BA93" s="387">
        <v>93255.187514723191</v>
      </c>
      <c r="BB93" s="387">
        <v>95076.306446013201</v>
      </c>
      <c r="BC93" s="387">
        <v>96813.624514194584</v>
      </c>
      <c r="BD93" s="387">
        <v>96181.243900368761</v>
      </c>
      <c r="BE93" s="387">
        <v>97660.273125063613</v>
      </c>
      <c r="BF93" s="387">
        <v>98854</v>
      </c>
      <c r="BG93" s="387">
        <v>100529.16605192226</v>
      </c>
      <c r="BH93" s="389"/>
    </row>
    <row r="94" spans="1:60" x14ac:dyDescent="0.2">
      <c r="A94" s="475">
        <v>85</v>
      </c>
      <c r="B94" s="319">
        <v>58904.210914454277</v>
      </c>
      <c r="C94" s="319">
        <f t="shared" si="2"/>
        <v>61402.70523026662</v>
      </c>
      <c r="D94" s="353">
        <v>63901.199546078962</v>
      </c>
      <c r="E94" s="353">
        <f t="shared" si="3"/>
        <v>66291.584963287838</v>
      </c>
      <c r="F94" s="353">
        <v>68681.970380496699</v>
      </c>
      <c r="G94" s="319">
        <v>71178.127814972613</v>
      </c>
      <c r="H94" s="353">
        <v>73557.182136416668</v>
      </c>
      <c r="I94" s="371">
        <v>75303.456907445783</v>
      </c>
      <c r="J94" s="319">
        <v>74943.825285590865</v>
      </c>
      <c r="K94" s="319">
        <v>75635.601973684214</v>
      </c>
      <c r="L94" s="319">
        <v>77605.174533671947</v>
      </c>
      <c r="M94" s="319">
        <v>79878.581416590561</v>
      </c>
      <c r="N94" s="319">
        <v>78572.03852033017</v>
      </c>
      <c r="O94" s="387">
        <v>75896.554666666663</v>
      </c>
      <c r="P94" s="387">
        <v>78249.611658237947</v>
      </c>
      <c r="Q94" s="387">
        <v>79374.350556862744</v>
      </c>
      <c r="R94" s="387">
        <v>81363.535855813534</v>
      </c>
      <c r="S94" s="388">
        <v>81951.581540465006</v>
      </c>
      <c r="T94" s="387">
        <v>81885.799362422797</v>
      </c>
      <c r="U94" s="387">
        <v>81810.428766499768</v>
      </c>
      <c r="V94" s="387">
        <v>80201.051156211819</v>
      </c>
      <c r="W94" s="387">
        <v>80404.268111925441</v>
      </c>
      <c r="X94" s="387">
        <v>82542.125392716713</v>
      </c>
      <c r="Y94" s="387">
        <v>83899.725460239861</v>
      </c>
      <c r="Z94" s="387">
        <v>86097.149593921917</v>
      </c>
      <c r="AA94" s="387">
        <v>86063.100884310334</v>
      </c>
      <c r="AB94" s="387">
        <v>86821.628039553791</v>
      </c>
      <c r="AC94" s="388">
        <v>87127.792425419771</v>
      </c>
      <c r="AD94" s="387">
        <v>86715.099430204064</v>
      </c>
      <c r="AE94" s="387">
        <v>85416.266783622064</v>
      </c>
      <c r="AF94" s="387">
        <v>84848.283568419138</v>
      </c>
      <c r="AG94" s="387">
        <v>84517.327575938063</v>
      </c>
      <c r="AH94" s="387">
        <v>85460.637486886582</v>
      </c>
      <c r="AI94" s="387">
        <v>87136.54877892122</v>
      </c>
      <c r="AJ94" s="387">
        <v>88820.658295813642</v>
      </c>
      <c r="AK94" s="387">
        <v>91610.092675635271</v>
      </c>
      <c r="AL94" s="387">
        <v>95067.545906143816</v>
      </c>
      <c r="AM94" s="388">
        <v>97881.512018333946</v>
      </c>
      <c r="AN94" s="387">
        <v>100333.99479220914</v>
      </c>
      <c r="AO94" s="387">
        <v>99154.41347595214</v>
      </c>
      <c r="AP94" s="387">
        <v>96975.296537607035</v>
      </c>
      <c r="AQ94" s="387">
        <v>96727.433850666013</v>
      </c>
      <c r="AR94" s="387">
        <v>98006.628843294675</v>
      </c>
      <c r="AS94" s="387">
        <v>98979.657253778249</v>
      </c>
      <c r="AT94" s="387">
        <v>100778.70502434754</v>
      </c>
      <c r="AU94" s="387">
        <v>102587.24894413464</v>
      </c>
      <c r="AV94" s="387">
        <v>100209.19618248739</v>
      </c>
      <c r="AW94" s="388">
        <v>95671.825457929692</v>
      </c>
      <c r="AX94" s="387">
        <v>95530.827424449337</v>
      </c>
      <c r="AY94" s="387">
        <v>95798.745088438707</v>
      </c>
      <c r="AZ94" s="387">
        <v>96677.297120000003</v>
      </c>
      <c r="BA94" s="387">
        <v>97686.904122497057</v>
      </c>
      <c r="BB94" s="387">
        <v>99494.660108783719</v>
      </c>
      <c r="BC94" s="387">
        <v>101466.60046026182</v>
      </c>
      <c r="BD94" s="387">
        <v>100680.73133328931</v>
      </c>
      <c r="BE94" s="387">
        <v>103053.17409363814</v>
      </c>
      <c r="BF94" s="387">
        <v>104328</v>
      </c>
      <c r="BG94" s="387">
        <v>106095.62703929635</v>
      </c>
      <c r="BH94" s="389"/>
    </row>
    <row r="95" spans="1:60" x14ac:dyDescent="0.2">
      <c r="A95" s="475">
        <v>86</v>
      </c>
      <c r="B95" s="319">
        <v>60646.496066863328</v>
      </c>
      <c r="C95" s="319">
        <f t="shared" si="2"/>
        <v>63133.712824687711</v>
      </c>
      <c r="D95" s="353">
        <v>65620.929582512093</v>
      </c>
      <c r="E95" s="353">
        <f t="shared" si="3"/>
        <v>68050.346085400495</v>
      </c>
      <c r="F95" s="353">
        <v>70479.762588288897</v>
      </c>
      <c r="G95" s="319">
        <v>73108.319814087314</v>
      </c>
      <c r="H95" s="353">
        <v>75524.894027792514</v>
      </c>
      <c r="I95" s="371">
        <v>77307.518576555623</v>
      </c>
      <c r="J95" s="319">
        <v>77043.464337141209</v>
      </c>
      <c r="K95" s="319">
        <v>77699.908991228076</v>
      </c>
      <c r="L95" s="319">
        <v>79743.632542254127</v>
      </c>
      <c r="M95" s="319">
        <v>81952.215228763613</v>
      </c>
      <c r="N95" s="319">
        <v>80713.450321002761</v>
      </c>
      <c r="O95" s="387">
        <v>78154.177964912276</v>
      </c>
      <c r="P95" s="387">
        <v>80589.325525685388</v>
      </c>
      <c r="Q95" s="387">
        <v>81740.363545098036</v>
      </c>
      <c r="R95" s="387">
        <v>83778.858367334949</v>
      </c>
      <c r="S95" s="388">
        <v>84481.396456767674</v>
      </c>
      <c r="T95" s="387">
        <v>84390.171548117156</v>
      </c>
      <c r="U95" s="387">
        <v>84330.774692762861</v>
      </c>
      <c r="V95" s="387">
        <v>82935.177900173585</v>
      </c>
      <c r="W95" s="387">
        <v>83014.235306193674</v>
      </c>
      <c r="X95" s="387">
        <v>85041.081072536515</v>
      </c>
      <c r="Y95" s="387">
        <v>86659.65441906653</v>
      </c>
      <c r="Z95" s="387">
        <v>89141.480145214999</v>
      </c>
      <c r="AA95" s="387">
        <v>88912.217193910124</v>
      </c>
      <c r="AB95" s="387">
        <v>89730.816060808662</v>
      </c>
      <c r="AC95" s="388">
        <v>90250.055609986826</v>
      </c>
      <c r="AD95" s="387">
        <v>89882.757877307187</v>
      </c>
      <c r="AE95" s="387">
        <v>88576.812631183231</v>
      </c>
      <c r="AF95" s="387">
        <v>88055.241008731769</v>
      </c>
      <c r="AG95" s="387">
        <v>87935.616914830258</v>
      </c>
      <c r="AH95" s="387">
        <v>88833.043361697171</v>
      </c>
      <c r="AI95" s="387">
        <v>90542.913518219822</v>
      </c>
      <c r="AJ95" s="387">
        <v>92233.502279146516</v>
      </c>
      <c r="AK95" s="387">
        <v>95116.735426008963</v>
      </c>
      <c r="AL95" s="387">
        <v>99072.851446283777</v>
      </c>
      <c r="AM95" s="388">
        <v>101948.16532537439</v>
      </c>
      <c r="AN95" s="387">
        <v>104675.34183939172</v>
      </c>
      <c r="AO95" s="387">
        <v>103234.26306562667</v>
      </c>
      <c r="AP95" s="387">
        <v>100921.65216305949</v>
      </c>
      <c r="AQ95" s="387">
        <v>100780.69402419651</v>
      </c>
      <c r="AR95" s="387">
        <v>102076.79191198335</v>
      </c>
      <c r="AS95" s="387">
        <v>103254.69196284142</v>
      </c>
      <c r="AT95" s="387">
        <v>105085.40232928662</v>
      </c>
      <c r="AU95" s="387">
        <v>106942.99509991161</v>
      </c>
      <c r="AV95" s="387">
        <v>104600.37635881196</v>
      </c>
      <c r="AW95" s="388">
        <v>99913.912348238082</v>
      </c>
      <c r="AX95" s="387">
        <v>99821.870258211813</v>
      </c>
      <c r="AY95" s="387">
        <v>100139.9858008446</v>
      </c>
      <c r="AZ95" s="387">
        <v>101194.54488</v>
      </c>
      <c r="BA95" s="387">
        <v>102540.3784059678</v>
      </c>
      <c r="BB95" s="387">
        <v>103988.84241793003</v>
      </c>
      <c r="BC95" s="387">
        <v>106559.49413213907</v>
      </c>
      <c r="BD95" s="387">
        <v>105448.64222727316</v>
      </c>
      <c r="BE95" s="387">
        <v>108154.09619138368</v>
      </c>
      <c r="BF95" s="387">
        <v>109518</v>
      </c>
      <c r="BG95" s="387">
        <v>111373.40580224145</v>
      </c>
      <c r="BH95" s="389"/>
    </row>
    <row r="96" spans="1:60" x14ac:dyDescent="0.2">
      <c r="A96" s="475">
        <v>87</v>
      </c>
      <c r="B96" s="319">
        <v>62504.479842674533</v>
      </c>
      <c r="C96" s="319">
        <f t="shared" si="2"/>
        <v>64995.327540043596</v>
      </c>
      <c r="D96" s="353">
        <v>67486.175237412652</v>
      </c>
      <c r="E96" s="353">
        <f t="shared" si="3"/>
        <v>69979.639680679436</v>
      </c>
      <c r="F96" s="353">
        <v>72473.104123946221</v>
      </c>
      <c r="G96" s="319">
        <v>75185.574060753614</v>
      </c>
      <c r="H96" s="353">
        <v>77815.663095364376</v>
      </c>
      <c r="I96" s="371">
        <v>79602.673002072479</v>
      </c>
      <c r="J96" s="319">
        <v>79334.462897187288</v>
      </c>
      <c r="K96" s="319">
        <v>80012.135233918132</v>
      </c>
      <c r="L96" s="319">
        <v>82168.18810754006</v>
      </c>
      <c r="M96" s="319">
        <v>84343.101220626108</v>
      </c>
      <c r="N96" s="319">
        <v>83231.513604402324</v>
      </c>
      <c r="O96" s="387">
        <v>80660.489543859658</v>
      </c>
      <c r="P96" s="387">
        <v>83142.745541655575</v>
      </c>
      <c r="Q96" s="387">
        <v>84259.246682352939</v>
      </c>
      <c r="R96" s="387">
        <v>86421.734816684766</v>
      </c>
      <c r="S96" s="388">
        <v>87218.523996852862</v>
      </c>
      <c r="T96" s="387">
        <v>87004.868499701144</v>
      </c>
      <c r="U96" s="387">
        <v>87057.788984979517</v>
      </c>
      <c r="V96" s="387">
        <v>85752.372730974472</v>
      </c>
      <c r="W96" s="387">
        <v>85872.012974482161</v>
      </c>
      <c r="X96" s="387">
        <v>87800.435811812131</v>
      </c>
      <c r="Y96" s="387">
        <v>89730.471927278282</v>
      </c>
      <c r="Z96" s="387">
        <v>92382.687076612128</v>
      </c>
      <c r="AA96" s="387">
        <v>92042.004777099108</v>
      </c>
      <c r="AB96" s="387">
        <v>92965.4122532287</v>
      </c>
      <c r="AC96" s="388">
        <v>93602.419676340418</v>
      </c>
      <c r="AD96" s="387">
        <v>93205.023944416491</v>
      </c>
      <c r="AE96" s="387">
        <v>91877.865731023456</v>
      </c>
      <c r="AF96" s="387">
        <v>91304.461989375355</v>
      </c>
      <c r="AG96" s="387">
        <v>91388.534365693864</v>
      </c>
      <c r="AH96" s="387">
        <v>92300.651124839729</v>
      </c>
      <c r="AI96" s="387">
        <v>94224.31652417178</v>
      </c>
      <c r="AJ96" s="387">
        <v>95652.540171705026</v>
      </c>
      <c r="AK96" s="387">
        <v>98984.825112107617</v>
      </c>
      <c r="AL96" s="387">
        <v>103070.66202845192</v>
      </c>
      <c r="AM96" s="388">
        <v>106078.26786761178</v>
      </c>
      <c r="AN96" s="387">
        <v>108989.2941360275</v>
      </c>
      <c r="AO96" s="387">
        <v>107857.15470413375</v>
      </c>
      <c r="AP96" s="387">
        <v>105169.34072243441</v>
      </c>
      <c r="AQ96" s="387">
        <v>105133.0428449224</v>
      </c>
      <c r="AR96" s="387">
        <v>106785.79934582218</v>
      </c>
      <c r="AS96" s="387">
        <v>107953.26348384711</v>
      </c>
      <c r="AT96" s="387">
        <v>109699.01083858806</v>
      </c>
      <c r="AU96" s="387">
        <v>111826.89360587575</v>
      </c>
      <c r="AV96" s="387">
        <v>109442.99734657195</v>
      </c>
      <c r="AW96" s="388">
        <v>104466.36727441939</v>
      </c>
      <c r="AX96" s="387">
        <v>104314.93959073898</v>
      </c>
      <c r="AY96" s="387">
        <v>104931.95642328171</v>
      </c>
      <c r="AZ96" s="387">
        <v>106097.18175999999</v>
      </c>
      <c r="BA96" s="387">
        <v>107360.15555555555</v>
      </c>
      <c r="BB96" s="387">
        <v>109087.51787987503</v>
      </c>
      <c r="BC96" s="387">
        <v>111708.43501427575</v>
      </c>
      <c r="BD96" s="387">
        <v>110740.86665220548</v>
      </c>
      <c r="BE96" s="387">
        <v>113311.36508876289</v>
      </c>
      <c r="BF96" s="387">
        <v>114779</v>
      </c>
      <c r="BG96" s="387">
        <v>116724.82798978579</v>
      </c>
      <c r="BH96" s="389"/>
    </row>
    <row r="97" spans="1:60" x14ac:dyDescent="0.2">
      <c r="A97" s="475">
        <v>88</v>
      </c>
      <c r="B97" s="319">
        <v>64484.968043264504</v>
      </c>
      <c r="C97" s="319">
        <f t="shared" si="2"/>
        <v>67043.867047374355</v>
      </c>
      <c r="D97" s="353">
        <v>69602.766051484214</v>
      </c>
      <c r="E97" s="353">
        <f t="shared" si="3"/>
        <v>72208.077033488749</v>
      </c>
      <c r="F97" s="353">
        <v>74813.38801549327</v>
      </c>
      <c r="G97" s="319">
        <v>77556.952802523097</v>
      </c>
      <c r="H97" s="353">
        <v>80106.432162936238</v>
      </c>
      <c r="I97" s="371">
        <v>81987.394429560736</v>
      </c>
      <c r="J97" s="319">
        <v>81790.243256215806</v>
      </c>
      <c r="K97" s="319">
        <v>82405.314692982458</v>
      </c>
      <c r="L97" s="319">
        <v>84820.651895962859</v>
      </c>
      <c r="M97" s="319">
        <v>86931.695092584923</v>
      </c>
      <c r="N97" s="319">
        <v>86007.731274839505</v>
      </c>
      <c r="O97" s="387">
        <v>83337.774315789473</v>
      </c>
      <c r="P97" s="387">
        <v>86035.147724248061</v>
      </c>
      <c r="Q97" s="387">
        <v>86920.577003921571</v>
      </c>
      <c r="R97" s="387">
        <v>89370.183696832712</v>
      </c>
      <c r="S97" s="388">
        <v>90096.864483572528</v>
      </c>
      <c r="T97" s="387">
        <v>89989.153417015346</v>
      </c>
      <c r="U97" s="387">
        <v>90016.675102412381</v>
      </c>
      <c r="V97" s="387">
        <v>88833.012065750838</v>
      </c>
      <c r="W97" s="387">
        <v>88902.575927408601</v>
      </c>
      <c r="X97" s="387">
        <v>90844.260111837822</v>
      </c>
      <c r="Y97" s="387">
        <v>92923.952944771212</v>
      </c>
      <c r="Z97" s="387">
        <v>95764.816048504799</v>
      </c>
      <c r="AA97" s="387">
        <v>95381.791011031106</v>
      </c>
      <c r="AB97" s="387">
        <v>96348.098391807711</v>
      </c>
      <c r="AC97" s="388">
        <v>97128.762458191151</v>
      </c>
      <c r="AD97" s="387">
        <v>96807.74104316489</v>
      </c>
      <c r="AE97" s="387">
        <v>95347.180602111461</v>
      </c>
      <c r="AF97" s="387">
        <v>95030.415704952073</v>
      </c>
      <c r="AG97" s="387">
        <v>95164.647528290647</v>
      </c>
      <c r="AH97" s="387">
        <v>96110.340249446323</v>
      </c>
      <c r="AI97" s="387">
        <v>98029.01254620972</v>
      </c>
      <c r="AJ97" s="387">
        <v>99701.808327973384</v>
      </c>
      <c r="AK97" s="387">
        <v>103504.43049327354</v>
      </c>
      <c r="AL97" s="387">
        <v>107569.13580313756</v>
      </c>
      <c r="AM97" s="388">
        <v>110807.44923519691</v>
      </c>
      <c r="AN97" s="387">
        <v>113849.69961462347</v>
      </c>
      <c r="AO97" s="387">
        <v>112418.14517645266</v>
      </c>
      <c r="AP97" s="387">
        <v>109627.1329788562</v>
      </c>
      <c r="AQ97" s="387">
        <v>109895.45438103385</v>
      </c>
      <c r="AR97" s="387">
        <v>111701.60794528695</v>
      </c>
      <c r="AS97" s="387">
        <v>113010.11387900355</v>
      </c>
      <c r="AT97" s="387">
        <v>114694.08388124677</v>
      </c>
      <c r="AU97" s="387">
        <v>117235.31870218595</v>
      </c>
      <c r="AV97" s="387">
        <v>114619.75562783533</v>
      </c>
      <c r="AW97" s="388">
        <v>109544.69106138161</v>
      </c>
      <c r="AX97" s="387">
        <v>109377.14643121476</v>
      </c>
      <c r="AY97" s="387">
        <v>110153.19362670093</v>
      </c>
      <c r="AZ97" s="387">
        <v>111466.05088</v>
      </c>
      <c r="BA97" s="387">
        <v>112703.868786808</v>
      </c>
      <c r="BB97" s="387">
        <v>114469.21575434942</v>
      </c>
      <c r="BC97" s="387">
        <v>117111.17458437974</v>
      </c>
      <c r="BD97" s="387">
        <v>116162.60278597768</v>
      </c>
      <c r="BE97" s="387">
        <v>119120.20788736045</v>
      </c>
      <c r="BF97" s="387">
        <v>120665</v>
      </c>
      <c r="BG97" s="387">
        <v>122709.58362888353</v>
      </c>
      <c r="BH97" s="389"/>
    </row>
    <row r="98" spans="1:60" x14ac:dyDescent="0.2">
      <c r="A98" s="476">
        <v>89</v>
      </c>
      <c r="B98" s="320">
        <v>66526.708456243854</v>
      </c>
      <c r="C98" s="320">
        <f t="shared" si="2"/>
        <v>69222.247855309412</v>
      </c>
      <c r="D98" s="354">
        <v>71917.787254374969</v>
      </c>
      <c r="E98" s="354">
        <f t="shared" si="3"/>
        <v>74646.120330308913</v>
      </c>
      <c r="F98" s="354">
        <v>77374.453406242872</v>
      </c>
      <c r="G98" s="320">
        <v>80148.92491561998</v>
      </c>
      <c r="H98" s="354">
        <v>82867.102577702346</v>
      </c>
      <c r="I98" s="374">
        <v>84696.796239195261</v>
      </c>
      <c r="J98" s="320">
        <v>84485.223000863974</v>
      </c>
      <c r="K98" s="320">
        <v>85122.307017543862</v>
      </c>
      <c r="L98" s="320">
        <v>87739.816796567116</v>
      </c>
      <c r="M98" s="320">
        <v>89970.879016856285</v>
      </c>
      <c r="N98" s="320">
        <v>88936.302354020183</v>
      </c>
      <c r="O98" s="390">
        <v>86259.861614035093</v>
      </c>
      <c r="P98" s="390">
        <v>89056.510513707733</v>
      </c>
      <c r="Q98" s="390">
        <v>89971.03134117648</v>
      </c>
      <c r="R98" s="390">
        <v>92510.428038864586</v>
      </c>
      <c r="S98" s="391">
        <v>93191.531186413078</v>
      </c>
      <c r="T98" s="390">
        <v>93152.716078900179</v>
      </c>
      <c r="U98" s="390">
        <v>93043.610559854351</v>
      </c>
      <c r="V98" s="390">
        <v>92091.654443753869</v>
      </c>
      <c r="W98" s="390">
        <v>92303.71784607174</v>
      </c>
      <c r="X98" s="390">
        <v>94262.271295619357</v>
      </c>
      <c r="Y98" s="390">
        <v>96405.058742647627</v>
      </c>
      <c r="Z98" s="390">
        <v>99459.874845615472</v>
      </c>
      <c r="AA98" s="390">
        <v>99089.074883763344</v>
      </c>
      <c r="AB98" s="390">
        <v>100321.19576309955</v>
      </c>
      <c r="AC98" s="391">
        <v>101122.78995912024</v>
      </c>
      <c r="AD98" s="390">
        <v>100622.59417866594</v>
      </c>
      <c r="AE98" s="390">
        <v>99203.324081325773</v>
      </c>
      <c r="AF98" s="390">
        <v>99140.122366733849</v>
      </c>
      <c r="AG98" s="390">
        <v>99430.501131625977</v>
      </c>
      <c r="AH98" s="390">
        <v>100292.7689707425</v>
      </c>
      <c r="AI98" s="390">
        <v>102301.58975749703</v>
      </c>
      <c r="AJ98" s="390">
        <v>104310.0767918566</v>
      </c>
      <c r="AK98" s="390">
        <v>108394.59491778773</v>
      </c>
      <c r="AL98" s="390">
        <v>112559.2788207745</v>
      </c>
      <c r="AM98" s="391">
        <v>116445.5777860683</v>
      </c>
      <c r="AN98" s="390">
        <v>119227.7216956567</v>
      </c>
      <c r="AO98" s="390">
        <v>117658.6416321553</v>
      </c>
      <c r="AP98" s="390">
        <v>114621.24256721337</v>
      </c>
      <c r="AQ98" s="390">
        <v>115023.26833679579</v>
      </c>
      <c r="AR98" s="390">
        <v>116911.15323223312</v>
      </c>
      <c r="AS98" s="390">
        <v>118317.75948606554</v>
      </c>
      <c r="AT98" s="390">
        <v>120515.45632026569</v>
      </c>
      <c r="AU98" s="390">
        <v>123800.36118780763</v>
      </c>
      <c r="AV98" s="390">
        <v>120463.60361208595</v>
      </c>
      <c r="AW98" s="391">
        <v>115096.17970303312</v>
      </c>
      <c r="AX98" s="390">
        <v>115172.42085292249</v>
      </c>
      <c r="AY98" s="390">
        <v>115834.19793132994</v>
      </c>
      <c r="AZ98" s="390">
        <v>117450.65664</v>
      </c>
      <c r="BA98" s="390">
        <v>118732.39473890851</v>
      </c>
      <c r="BB98" s="390">
        <v>120642.30837480231</v>
      </c>
      <c r="BC98" s="390">
        <v>123514.30398288819</v>
      </c>
      <c r="BD98" s="390">
        <v>122160.87491394026</v>
      </c>
      <c r="BE98" s="390">
        <v>125566.28176545142</v>
      </c>
      <c r="BF98" s="390">
        <v>127211</v>
      </c>
      <c r="BG98" s="390">
        <v>129366.94921265428</v>
      </c>
      <c r="BH98" s="392"/>
    </row>
    <row r="99" spans="1:60" x14ac:dyDescent="0.2">
      <c r="A99" s="475">
        <v>90</v>
      </c>
      <c r="B99" s="319">
        <v>68915.544739429693</v>
      </c>
      <c r="C99" s="319">
        <f t="shared" si="2"/>
        <v>71739.535255697061</v>
      </c>
      <c r="D99" s="353">
        <v>74563.525771964414</v>
      </c>
      <c r="E99" s="353">
        <f t="shared" si="3"/>
        <v>77287.37054148459</v>
      </c>
      <c r="F99" s="353">
        <v>80011.21531100478</v>
      </c>
      <c r="G99" s="319">
        <v>82979.873180988216</v>
      </c>
      <c r="H99" s="353">
        <v>85856.849899225621</v>
      </c>
      <c r="I99" s="371">
        <v>87702.888742860028</v>
      </c>
      <c r="J99" s="319">
        <v>87541.659594892961</v>
      </c>
      <c r="K99" s="319">
        <v>88112.516447368413</v>
      </c>
      <c r="L99" s="319">
        <v>90896.588142569395</v>
      </c>
      <c r="M99" s="319">
        <v>93193.977248193987</v>
      </c>
      <c r="N99" s="319">
        <v>92165.348211556106</v>
      </c>
      <c r="O99" s="387">
        <v>89469.494736842113</v>
      </c>
      <c r="P99" s="387">
        <v>92280.525685387271</v>
      </c>
      <c r="Q99" s="387">
        <v>93351.546227450977</v>
      </c>
      <c r="R99" s="387">
        <v>95858.721695482425</v>
      </c>
      <c r="S99" s="388">
        <v>96640.73252122954</v>
      </c>
      <c r="T99" s="387">
        <v>96768.610280932466</v>
      </c>
      <c r="U99" s="387">
        <v>96380.548566226673</v>
      </c>
      <c r="V99" s="387">
        <v>95592.380960545197</v>
      </c>
      <c r="W99" s="387">
        <v>95977.678635215867</v>
      </c>
      <c r="X99" s="387">
        <v>98177.010097018327</v>
      </c>
      <c r="Y99" s="387">
        <v>100228.77641127493</v>
      </c>
      <c r="Z99" s="387">
        <v>103548.68640293423</v>
      </c>
      <c r="AA99" s="387">
        <v>103186.06779104751</v>
      </c>
      <c r="AB99" s="387">
        <v>104756.09994017665</v>
      </c>
      <c r="AC99" s="388">
        <v>105608.82178451975</v>
      </c>
      <c r="AD99" s="387">
        <v>105001.94490349184</v>
      </c>
      <c r="AE99" s="387">
        <v>103654.45506093168</v>
      </c>
      <c r="AF99" s="387">
        <v>103893.92538315932</v>
      </c>
      <c r="AG99" s="387">
        <v>103991.51816557474</v>
      </c>
      <c r="AH99" s="387">
        <v>104786.62081827718</v>
      </c>
      <c r="AI99" s="387">
        <v>107250.69787756383</v>
      </c>
      <c r="AJ99" s="387">
        <v>109206.36203473252</v>
      </c>
      <c r="AK99" s="387">
        <v>113713.0284005979</v>
      </c>
      <c r="AL99" s="387">
        <v>117937.66066135166</v>
      </c>
      <c r="AM99" s="388">
        <v>122315.36982358896</v>
      </c>
      <c r="AN99" s="387">
        <v>125519.86334756795</v>
      </c>
      <c r="AO99" s="387">
        <v>123740.43121014253</v>
      </c>
      <c r="AP99" s="387">
        <v>120317.54082727976</v>
      </c>
      <c r="AQ99" s="387">
        <v>120645.0522302334</v>
      </c>
      <c r="AR99" s="387">
        <v>122725.29555753792</v>
      </c>
      <c r="AS99" s="387">
        <v>124574.84410962703</v>
      </c>
      <c r="AT99" s="387">
        <v>127077.39182730066</v>
      </c>
      <c r="AU99" s="387">
        <v>130537.02297257479</v>
      </c>
      <c r="AV99" s="387">
        <v>127263.6530000856</v>
      </c>
      <c r="AW99" s="388">
        <v>121249.66521426456</v>
      </c>
      <c r="AX99" s="387">
        <v>121721.54272430652</v>
      </c>
      <c r="AY99" s="387">
        <v>122189.60262765978</v>
      </c>
      <c r="AZ99" s="387">
        <v>124232.6192</v>
      </c>
      <c r="BA99" s="387">
        <v>125166.37330192383</v>
      </c>
      <c r="BB99" s="387">
        <v>127498.92682174132</v>
      </c>
      <c r="BC99" s="387">
        <v>130595.28737717596</v>
      </c>
      <c r="BD99" s="387">
        <v>129320.57462440229</v>
      </c>
      <c r="BE99" s="387">
        <v>132833.99443092779</v>
      </c>
      <c r="BF99" s="387">
        <v>134574</v>
      </c>
      <c r="BG99" s="387">
        <v>136855.01262590438</v>
      </c>
      <c r="BH99" s="389"/>
    </row>
    <row r="100" spans="1:60" x14ac:dyDescent="0.2">
      <c r="A100" s="475">
        <v>91</v>
      </c>
      <c r="B100" s="319">
        <v>71624.253687315635</v>
      </c>
      <c r="C100" s="319">
        <f t="shared" si="2"/>
        <v>74575.503299490112</v>
      </c>
      <c r="D100" s="353">
        <v>77526.752911664575</v>
      </c>
      <c r="E100" s="353">
        <f t="shared" si="3"/>
        <v>80308.146562918177</v>
      </c>
      <c r="F100" s="353">
        <v>83089.540214171793</v>
      </c>
      <c r="G100" s="319">
        <v>86521.622309522485</v>
      </c>
      <c r="H100" s="353">
        <v>89293.003500583422</v>
      </c>
      <c r="I100" s="371">
        <v>91067.249254410344</v>
      </c>
      <c r="J100" s="319">
        <v>90874.504367860238</v>
      </c>
      <c r="K100" s="319">
        <v>91649.160087719298</v>
      </c>
      <c r="L100" s="319">
        <v>94402.495489972847</v>
      </c>
      <c r="M100" s="319">
        <v>96955.024827700749</v>
      </c>
      <c r="N100" s="319">
        <v>95885.310608376647</v>
      </c>
      <c r="O100" s="387">
        <v>93075.474807017541</v>
      </c>
      <c r="P100" s="387">
        <v>95976.168219323925</v>
      </c>
      <c r="Q100" s="387">
        <v>97214.991811764703</v>
      </c>
      <c r="R100" s="387">
        <v>99730.389409105584</v>
      </c>
      <c r="S100" s="388">
        <v>100555.63612686182</v>
      </c>
      <c r="T100" s="387">
        <v>100629.97708706914</v>
      </c>
      <c r="U100" s="387">
        <v>100365.21547564861</v>
      </c>
      <c r="V100" s="387">
        <v>99344.685111763552</v>
      </c>
      <c r="W100" s="387">
        <v>100131.3459382891</v>
      </c>
      <c r="X100" s="387">
        <v>102314.94809223656</v>
      </c>
      <c r="Y100" s="387">
        <v>104631.97341685128</v>
      </c>
      <c r="Z100" s="387">
        <v>108383.55582169989</v>
      </c>
      <c r="AA100" s="387">
        <v>107789.88436502873</v>
      </c>
      <c r="AB100" s="387">
        <v>109695.6790653482</v>
      </c>
      <c r="AC100" s="388">
        <v>110547.57241798709</v>
      </c>
      <c r="AD100" s="387">
        <v>110089.61425950877</v>
      </c>
      <c r="AE100" s="387">
        <v>108686.69628144482</v>
      </c>
      <c r="AF100" s="387">
        <v>109056.83946998841</v>
      </c>
      <c r="AG100" s="387">
        <v>108832.85801072067</v>
      </c>
      <c r="AH100" s="387">
        <v>109800.04907331857</v>
      </c>
      <c r="AI100" s="387">
        <v>113077.08322747319</v>
      </c>
      <c r="AJ100" s="387">
        <v>115130.83620906626</v>
      </c>
      <c r="AK100" s="387">
        <v>119666.27204783258</v>
      </c>
      <c r="AL100" s="387">
        <v>123995.08569417561</v>
      </c>
      <c r="AM100" s="388">
        <v>128953.93050151893</v>
      </c>
      <c r="AN100" s="387">
        <v>132495.43193417351</v>
      </c>
      <c r="AO100" s="387">
        <v>130369.4833710206</v>
      </c>
      <c r="AP100" s="387">
        <v>126699.44062507802</v>
      </c>
      <c r="AQ100" s="387">
        <v>126948.92064035195</v>
      </c>
      <c r="AR100" s="387">
        <v>129565.54048171276</v>
      </c>
      <c r="AS100" s="387">
        <v>131836.38914821832</v>
      </c>
      <c r="AT100" s="387">
        <v>134608.52061126943</v>
      </c>
      <c r="AU100" s="387">
        <v>138244.17980814356</v>
      </c>
      <c r="AV100" s="387">
        <v>134471.30249079861</v>
      </c>
      <c r="AW100" s="388">
        <v>128376.41803798807</v>
      </c>
      <c r="AX100" s="387">
        <v>128846.72872645395</v>
      </c>
      <c r="AY100" s="387">
        <v>129772.93567537793</v>
      </c>
      <c r="AZ100" s="387">
        <v>131734.41776000001</v>
      </c>
      <c r="BA100" s="387">
        <v>132919.97510797015</v>
      </c>
      <c r="BB100" s="387">
        <v>135479.09084596692</v>
      </c>
      <c r="BC100" s="387">
        <v>138638.59079667312</v>
      </c>
      <c r="BD100" s="387">
        <v>137422.36757174789</v>
      </c>
      <c r="BE100" s="387">
        <v>141072.92102463529</v>
      </c>
      <c r="BF100" s="387">
        <v>142959</v>
      </c>
      <c r="BG100" s="387">
        <v>145380.95736983969</v>
      </c>
      <c r="BH100" s="389"/>
    </row>
    <row r="101" spans="1:60" x14ac:dyDescent="0.2">
      <c r="A101" s="475">
        <v>92</v>
      </c>
      <c r="B101" s="319">
        <v>74707.281710914453</v>
      </c>
      <c r="C101" s="319">
        <f t="shared" si="2"/>
        <v>77763.989538488939</v>
      </c>
      <c r="D101" s="353">
        <v>80820.697366063439</v>
      </c>
      <c r="E101" s="353">
        <f t="shared" si="3"/>
        <v>83708.754698069301</v>
      </c>
      <c r="F101" s="353">
        <v>86596.812030075176</v>
      </c>
      <c r="G101" s="319">
        <v>90547.451336247439</v>
      </c>
      <c r="H101" s="353">
        <v>93222.553516495173</v>
      </c>
      <c r="I101" s="371">
        <v>95058.578779760399</v>
      </c>
      <c r="J101" s="319">
        <v>94728.272247288085</v>
      </c>
      <c r="K101" s="319">
        <v>95939.680555555547</v>
      </c>
      <c r="L101" s="319">
        <v>98533.938173220056</v>
      </c>
      <c r="M101" s="319">
        <v>101116.08602507682</v>
      </c>
      <c r="N101" s="319">
        <v>100290.86334454296</v>
      </c>
      <c r="O101" s="387">
        <v>97439.176982456149</v>
      </c>
      <c r="P101" s="387">
        <v>100136.06893798243</v>
      </c>
      <c r="Q101" s="387">
        <v>101418.92090980393</v>
      </c>
      <c r="R101" s="387">
        <v>104170.94196729973</v>
      </c>
      <c r="S101" s="388">
        <v>105026.3779266936</v>
      </c>
      <c r="T101" s="387">
        <v>105186.38991831042</v>
      </c>
      <c r="U101" s="387">
        <v>105002.6519799727</v>
      </c>
      <c r="V101" s="387">
        <v>103652.35875784916</v>
      </c>
      <c r="W101" s="387">
        <v>104626.03682946358</v>
      </c>
      <c r="X101" s="387">
        <v>107347.87109012231</v>
      </c>
      <c r="Y101" s="387">
        <v>109735.1983805668</v>
      </c>
      <c r="Z101" s="387">
        <v>113923.0354429432</v>
      </c>
      <c r="AA101" s="387">
        <v>113092.35029628956</v>
      </c>
      <c r="AB101" s="387">
        <v>115393.244888623</v>
      </c>
      <c r="AC101" s="388">
        <v>116455.36578938477</v>
      </c>
      <c r="AD101" s="387">
        <v>115865.82685346018</v>
      </c>
      <c r="AE101" s="387">
        <v>114574.12361768115</v>
      </c>
      <c r="AF101" s="387">
        <v>115149.55144409844</v>
      </c>
      <c r="AG101" s="387">
        <v>114696.55163787969</v>
      </c>
      <c r="AH101" s="387">
        <v>116022.0572327777</v>
      </c>
      <c r="AI101" s="387">
        <v>119532.57909535975</v>
      </c>
      <c r="AJ101" s="387">
        <v>122455.13386839678</v>
      </c>
      <c r="AK101" s="387">
        <v>126905.84155455904</v>
      </c>
      <c r="AL101" s="387">
        <v>131798.83593443333</v>
      </c>
      <c r="AM101" s="388">
        <v>137318.90060224908</v>
      </c>
      <c r="AN101" s="387">
        <v>141090.17446099364</v>
      </c>
      <c r="AO101" s="387">
        <v>138329.41060494422</v>
      </c>
      <c r="AP101" s="387">
        <v>134379.28365660651</v>
      </c>
      <c r="AQ101" s="387">
        <v>134458.61703531712</v>
      </c>
      <c r="AR101" s="387">
        <v>137427.93639012787</v>
      </c>
      <c r="AS101" s="387">
        <v>140531.04968341265</v>
      </c>
      <c r="AT101" s="387">
        <v>143891.65262661848</v>
      </c>
      <c r="AU101" s="387">
        <v>146932.70897403717</v>
      </c>
      <c r="AV101" s="387">
        <v>143376.89078147736</v>
      </c>
      <c r="AW101" s="388">
        <v>136369.85896188501</v>
      </c>
      <c r="AX101" s="387">
        <v>137284.50975200409</v>
      </c>
      <c r="AY101" s="387">
        <v>138616.95689250669</v>
      </c>
      <c r="AZ101" s="387">
        <v>140844.21919999999</v>
      </c>
      <c r="BA101" s="387">
        <v>142016.02724774243</v>
      </c>
      <c r="BB101" s="387">
        <v>145356.03903869152</v>
      </c>
      <c r="BC101" s="387">
        <v>148539.91211099757</v>
      </c>
      <c r="BD101" s="387">
        <v>147681.99270024803</v>
      </c>
      <c r="BE101" s="387">
        <v>151029.91276353647</v>
      </c>
      <c r="BF101" s="387">
        <v>153087</v>
      </c>
      <c r="BG101" s="387">
        <v>155681.21769045255</v>
      </c>
      <c r="BH101" s="389"/>
    </row>
    <row r="102" spans="1:60" x14ac:dyDescent="0.2">
      <c r="A102" s="475">
        <v>93</v>
      </c>
      <c r="B102" s="319">
        <v>78334.773844641109</v>
      </c>
      <c r="C102" s="319">
        <f t="shared" si="2"/>
        <v>81565.34666669133</v>
      </c>
      <c r="D102" s="353">
        <v>84795.919488741565</v>
      </c>
      <c r="E102" s="353">
        <f t="shared" si="3"/>
        <v>87844.254344507484</v>
      </c>
      <c r="F102" s="353">
        <v>90892.589200273404</v>
      </c>
      <c r="G102" s="319">
        <v>95222.805289658601</v>
      </c>
      <c r="H102" s="353">
        <v>98050.789858915872</v>
      </c>
      <c r="I102" s="371">
        <v>99693.671131779804</v>
      </c>
      <c r="J102" s="319">
        <v>99411.264663530776</v>
      </c>
      <c r="K102" s="319">
        <v>100857.5884502924</v>
      </c>
      <c r="L102" s="319">
        <v>103416.99308170592</v>
      </c>
      <c r="M102" s="319">
        <v>106408.22021091092</v>
      </c>
      <c r="N102" s="319">
        <v>105483.57535921737</v>
      </c>
      <c r="O102" s="387">
        <v>102292.48421052632</v>
      </c>
      <c r="P102" s="387">
        <v>105150.79425073195</v>
      </c>
      <c r="Q102" s="387">
        <v>106644.30054901961</v>
      </c>
      <c r="R102" s="387">
        <v>109459.94563653975</v>
      </c>
      <c r="S102" s="388">
        <v>110308.34303697874</v>
      </c>
      <c r="T102" s="387">
        <v>110520.59234907353</v>
      </c>
      <c r="U102" s="387">
        <v>110381.07018661812</v>
      </c>
      <c r="V102" s="387">
        <v>109225.04069779901</v>
      </c>
      <c r="W102" s="387">
        <v>110080.14074849624</v>
      </c>
      <c r="X102" s="387">
        <v>113153.23835681401</v>
      </c>
      <c r="Y102" s="387">
        <v>115790.12298525705</v>
      </c>
      <c r="Z102" s="387">
        <v>120571.23994161456</v>
      </c>
      <c r="AA102" s="387">
        <v>119501.34757954236</v>
      </c>
      <c r="AB102" s="387">
        <v>122187.84544462821</v>
      </c>
      <c r="AC102" s="388">
        <v>123635.26159667557</v>
      </c>
      <c r="AD102" s="387">
        <v>122794.40554536453</v>
      </c>
      <c r="AE102" s="387">
        <v>121302.85981015633</v>
      </c>
      <c r="AF102" s="387">
        <v>122185.58563839532</v>
      </c>
      <c r="AG102" s="387">
        <v>121701.32400238237</v>
      </c>
      <c r="AH102" s="387">
        <v>122887.88833197342</v>
      </c>
      <c r="AI102" s="387">
        <v>126895.38510726366</v>
      </c>
      <c r="AJ102" s="387">
        <v>130505.6673844347</v>
      </c>
      <c r="AK102" s="387">
        <v>135809.88938714497</v>
      </c>
      <c r="AL102" s="387">
        <v>141402.87507952191</v>
      </c>
      <c r="AM102" s="388">
        <v>147225.83467462557</v>
      </c>
      <c r="AN102" s="387">
        <v>151717.8958441829</v>
      </c>
      <c r="AO102" s="387">
        <v>148953.90167433117</v>
      </c>
      <c r="AP102" s="387">
        <v>143487.00247135476</v>
      </c>
      <c r="AQ102" s="387">
        <v>143841.33916656481</v>
      </c>
      <c r="AR102" s="387">
        <v>147193.69334522748</v>
      </c>
      <c r="AS102" s="387">
        <v>151151.45916716734</v>
      </c>
      <c r="AT102" s="387">
        <v>154383.79112716825</v>
      </c>
      <c r="AU102" s="387">
        <v>157881.29510755095</v>
      </c>
      <c r="AV102" s="387">
        <v>153688.93640332107</v>
      </c>
      <c r="AW102" s="388">
        <v>146145.86649181438</v>
      </c>
      <c r="AX102" s="387">
        <v>147217.2868684131</v>
      </c>
      <c r="AY102" s="387">
        <v>149161.09970010404</v>
      </c>
      <c r="AZ102" s="387">
        <v>151430.23816000001</v>
      </c>
      <c r="BA102" s="387">
        <v>152734.97683549274</v>
      </c>
      <c r="BB102" s="387">
        <v>156574.40666589516</v>
      </c>
      <c r="BC102" s="387">
        <v>160167.06450349969</v>
      </c>
      <c r="BD102" s="387">
        <v>159070.66748403769</v>
      </c>
      <c r="BE102" s="387">
        <v>162573.83527757478</v>
      </c>
      <c r="BF102" s="387">
        <v>164829</v>
      </c>
      <c r="BG102" s="387">
        <v>167622.25351113634</v>
      </c>
      <c r="BH102" s="389"/>
    </row>
    <row r="103" spans="1:60" x14ac:dyDescent="0.2">
      <c r="A103" s="475">
        <v>94</v>
      </c>
      <c r="B103" s="319">
        <v>82731.321533923314</v>
      </c>
      <c r="C103" s="319">
        <f t="shared" si="2"/>
        <v>86234.078852131584</v>
      </c>
      <c r="D103" s="353">
        <v>89736.836170339855</v>
      </c>
      <c r="E103" s="353">
        <f t="shared" si="3"/>
        <v>92957.78263290289</v>
      </c>
      <c r="F103" s="353">
        <v>96178.729095465926</v>
      </c>
      <c r="G103" s="319">
        <v>101001.12609970674</v>
      </c>
      <c r="H103" s="353">
        <v>104394.45804603798</v>
      </c>
      <c r="I103" s="371">
        <v>105493.13450942728</v>
      </c>
      <c r="J103" s="319">
        <v>105247.72967265047</v>
      </c>
      <c r="K103" s="319">
        <v>106711.51790935673</v>
      </c>
      <c r="L103" s="319">
        <v>109473.53288379016</v>
      </c>
      <c r="M103" s="319">
        <v>112978.55883085611</v>
      </c>
      <c r="N103" s="319">
        <v>111353.41363497401</v>
      </c>
      <c r="O103" s="387">
        <v>107903.51354385965</v>
      </c>
      <c r="P103" s="387">
        <v>111377.749268033</v>
      </c>
      <c r="Q103" s="387">
        <v>112915.45098039217</v>
      </c>
      <c r="R103" s="387">
        <v>115652.66351601256</v>
      </c>
      <c r="S103" s="388">
        <v>116744.04796657532</v>
      </c>
      <c r="T103" s="387">
        <v>117057.33472803347</v>
      </c>
      <c r="U103" s="387">
        <v>116850.79817933546</v>
      </c>
      <c r="V103" s="387">
        <v>115348.34538479672</v>
      </c>
      <c r="W103" s="387">
        <v>116771.02354704277</v>
      </c>
      <c r="X103" s="387">
        <v>120258.41269339446</v>
      </c>
      <c r="Y103" s="387">
        <v>123462.9369796043</v>
      </c>
      <c r="Z103" s="387">
        <v>128705.34301433434</v>
      </c>
      <c r="AA103" s="387">
        <v>127485.33474336768</v>
      </c>
      <c r="AB103" s="387">
        <v>130391.24904106696</v>
      </c>
      <c r="AC103" s="388">
        <v>132287.428899625</v>
      </c>
      <c r="AD103" s="387">
        <v>131175.57676011755</v>
      </c>
      <c r="AE103" s="387">
        <v>129767.98809561104</v>
      </c>
      <c r="AF103" s="387">
        <v>130418.52329486476</v>
      </c>
      <c r="AG103" s="387">
        <v>130030.20941036331</v>
      </c>
      <c r="AH103" s="387">
        <v>131589.98636204685</v>
      </c>
      <c r="AI103" s="387">
        <v>136403.17346312499</v>
      </c>
      <c r="AJ103" s="387">
        <v>140278.10766520316</v>
      </c>
      <c r="AK103" s="387">
        <v>146320.70553064274</v>
      </c>
      <c r="AL103" s="387">
        <v>152487.91791984189</v>
      </c>
      <c r="AM103" s="388">
        <v>159284.14048926075</v>
      </c>
      <c r="AN103" s="387">
        <v>164522.7789813561</v>
      </c>
      <c r="AO103" s="387">
        <v>160981.01689575447</v>
      </c>
      <c r="AP103" s="387">
        <v>154941.80074390274</v>
      </c>
      <c r="AQ103" s="387">
        <v>155287.90829769033</v>
      </c>
      <c r="AR103" s="387">
        <v>160036.44089206067</v>
      </c>
      <c r="AS103" s="387">
        <v>163958.64935064936</v>
      </c>
      <c r="AT103" s="387">
        <v>167623.21980118033</v>
      </c>
      <c r="AU103" s="387">
        <v>171894.85689340945</v>
      </c>
      <c r="AV103" s="387">
        <v>166984.51998630489</v>
      </c>
      <c r="AW103" s="388">
        <v>158256.07589153518</v>
      </c>
      <c r="AX103" s="387">
        <v>159838.74807409648</v>
      </c>
      <c r="AY103" s="387">
        <v>162305.69426933513</v>
      </c>
      <c r="AZ103" s="387">
        <v>165061.71711999999</v>
      </c>
      <c r="BA103" s="387">
        <v>166976.90742049468</v>
      </c>
      <c r="BB103" s="387">
        <v>171536.14620221427</v>
      </c>
      <c r="BC103" s="387">
        <v>175437.28556286584</v>
      </c>
      <c r="BD103" s="387">
        <v>173870.51356678706</v>
      </c>
      <c r="BE103" s="387">
        <v>177968.80542475742</v>
      </c>
      <c r="BF103" s="387">
        <v>180525</v>
      </c>
      <c r="BG103" s="387">
        <v>183585.20222726627</v>
      </c>
      <c r="BH103" s="389"/>
    </row>
    <row r="104" spans="1:60" x14ac:dyDescent="0.2">
      <c r="A104" s="475">
        <v>95</v>
      </c>
      <c r="B104" s="319">
        <v>88788.484759095387</v>
      </c>
      <c r="C104" s="319">
        <f t="shared" si="2"/>
        <v>92533.454707087571</v>
      </c>
      <c r="D104" s="353">
        <v>96278.42465507974</v>
      </c>
      <c r="E104" s="353">
        <f t="shared" si="3"/>
        <v>99833.623355108779</v>
      </c>
      <c r="F104" s="353">
        <v>103388.82205513783</v>
      </c>
      <c r="G104" s="319">
        <v>108997.63581032479</v>
      </c>
      <c r="H104" s="353">
        <v>112670.59552349633</v>
      </c>
      <c r="I104" s="371">
        <v>113431.01005914168</v>
      </c>
      <c r="J104" s="319">
        <v>112774.53700681578</v>
      </c>
      <c r="K104" s="319">
        <v>114265.4649122807</v>
      </c>
      <c r="L104" s="319">
        <v>117610.34136088974</v>
      </c>
      <c r="M104" s="319">
        <v>121516.78053641121</v>
      </c>
      <c r="N104" s="319">
        <v>119411.21614185265</v>
      </c>
      <c r="O104" s="387">
        <v>115915.93908771931</v>
      </c>
      <c r="P104" s="387">
        <v>119402.7836039393</v>
      </c>
      <c r="Q104" s="387">
        <v>120847.32712156863</v>
      </c>
      <c r="R104" s="387">
        <v>123841.35450729444</v>
      </c>
      <c r="S104" s="388">
        <v>124889.33090968283</v>
      </c>
      <c r="T104" s="387">
        <v>125191.02809324567</v>
      </c>
      <c r="U104" s="387">
        <v>124842.81511151571</v>
      </c>
      <c r="V104" s="387">
        <v>123199.46627804803</v>
      </c>
      <c r="W104" s="387">
        <v>125364.81796719428</v>
      </c>
      <c r="X104" s="387">
        <v>128838.45229109448</v>
      </c>
      <c r="Y104" s="387">
        <v>132836.12099915973</v>
      </c>
      <c r="Z104" s="387">
        <v>139291.07511508663</v>
      </c>
      <c r="AA104" s="387">
        <v>137012.00430303585</v>
      </c>
      <c r="AB104" s="387">
        <v>140956.29756835697</v>
      </c>
      <c r="AC104" s="388">
        <v>143367.8152640292</v>
      </c>
      <c r="AD104" s="387">
        <v>141954.96384798948</v>
      </c>
      <c r="AE104" s="387">
        <v>140986.01773127407</v>
      </c>
      <c r="AF104" s="387">
        <v>141513.54790254627</v>
      </c>
      <c r="AG104" s="387">
        <v>141630.62692078619</v>
      </c>
      <c r="AH104" s="387">
        <v>143348.22636670939</v>
      </c>
      <c r="AI104" s="387">
        <v>148489.05039893804</v>
      </c>
      <c r="AJ104" s="387">
        <v>152747.995413742</v>
      </c>
      <c r="AK104" s="387">
        <v>160101.24962630792</v>
      </c>
      <c r="AL104" s="387">
        <v>167464.34293913018</v>
      </c>
      <c r="AM104" s="388">
        <v>174333.41373980703</v>
      </c>
      <c r="AN104" s="387">
        <v>180688.56546193105</v>
      </c>
      <c r="AO104" s="387">
        <v>175789.46406158694</v>
      </c>
      <c r="AP104" s="387">
        <v>169810.78409346216</v>
      </c>
      <c r="AQ104" s="387">
        <v>169922.95187584014</v>
      </c>
      <c r="AR104" s="387">
        <v>175609.75414808208</v>
      </c>
      <c r="AS104" s="387">
        <v>180189.96191708648</v>
      </c>
      <c r="AT104" s="387">
        <v>185277.4481071741</v>
      </c>
      <c r="AU104" s="387">
        <v>190249.66179568053</v>
      </c>
      <c r="AV104" s="387">
        <v>184139.27082085083</v>
      </c>
      <c r="AW104" s="388">
        <v>174365.93375354286</v>
      </c>
      <c r="AX104" s="387">
        <v>176473.0327638149</v>
      </c>
      <c r="AY104" s="387">
        <v>179467.32031744087</v>
      </c>
      <c r="AZ104" s="387">
        <v>182529.36824000001</v>
      </c>
      <c r="BA104" s="387">
        <v>185098.35641931684</v>
      </c>
      <c r="BB104" s="387">
        <v>190207.08135632452</v>
      </c>
      <c r="BC104" s="387">
        <v>195318.18278697133</v>
      </c>
      <c r="BD104" s="387">
        <v>193873.80588695759</v>
      </c>
      <c r="BE104" s="387">
        <v>198067.19661045173</v>
      </c>
      <c r="BF104" s="387">
        <v>202166</v>
      </c>
      <c r="BG104" s="387">
        <v>205590.83940984536</v>
      </c>
      <c r="BH104" s="389"/>
    </row>
    <row r="105" spans="1:60" x14ac:dyDescent="0.2">
      <c r="A105" s="475">
        <v>96</v>
      </c>
      <c r="B105" s="323">
        <v>97431.852507374642</v>
      </c>
      <c r="C105" s="323">
        <f t="shared" si="2"/>
        <v>101591.01052771229</v>
      </c>
      <c r="D105" s="353">
        <v>105750.16854804994</v>
      </c>
      <c r="E105" s="353">
        <f t="shared" si="3"/>
        <v>109943.94779646743</v>
      </c>
      <c r="F105" s="353">
        <v>114137.72704488493</v>
      </c>
      <c r="G105" s="319">
        <v>120744.23283350855</v>
      </c>
      <c r="H105" s="353">
        <v>124512.10947279092</v>
      </c>
      <c r="I105" s="371">
        <v>124828.411060001</v>
      </c>
      <c r="J105" s="357">
        <v>123325.88768359413</v>
      </c>
      <c r="K105" s="323">
        <v>125052.48099415205</v>
      </c>
      <c r="L105" s="319">
        <v>128700.25851650756</v>
      </c>
      <c r="M105" s="319">
        <v>133365.45976916052</v>
      </c>
      <c r="N105" s="319">
        <v>130714.99266279426</v>
      </c>
      <c r="O105" s="387">
        <v>126757.19382456141</v>
      </c>
      <c r="P105" s="387">
        <v>130729.20947564545</v>
      </c>
      <c r="Q105" s="387">
        <v>132197.93568627452</v>
      </c>
      <c r="R105" s="387">
        <v>135521.37305897201</v>
      </c>
      <c r="S105" s="388">
        <v>136525.8786185192</v>
      </c>
      <c r="T105" s="387">
        <v>136833.04901374778</v>
      </c>
      <c r="U105" s="387">
        <v>135801.27919890761</v>
      </c>
      <c r="V105" s="387">
        <v>134188.18747990826</v>
      </c>
      <c r="W105" s="387">
        <v>137271.08817310259</v>
      </c>
      <c r="X105" s="387">
        <v>141383.55992017232</v>
      </c>
      <c r="Y105" s="387">
        <v>146176.8350775342</v>
      </c>
      <c r="Z105" s="387">
        <v>153750.09094651745</v>
      </c>
      <c r="AA105" s="387">
        <v>150732.58922417724</v>
      </c>
      <c r="AB105" s="387">
        <v>155543.15726501742</v>
      </c>
      <c r="AC105" s="388">
        <v>158492.73907902295</v>
      </c>
      <c r="AD105" s="387">
        <v>157056.17324394084</v>
      </c>
      <c r="AE105" s="387">
        <v>155930.09153848563</v>
      </c>
      <c r="AF105" s="387">
        <v>157468.87964828726</v>
      </c>
      <c r="AG105" s="387">
        <v>157312.21477069685</v>
      </c>
      <c r="AH105" s="387">
        <v>158945.20013987643</v>
      </c>
      <c r="AI105" s="387">
        <v>165354.90272762306</v>
      </c>
      <c r="AJ105" s="387">
        <v>171049.44869822983</v>
      </c>
      <c r="AK105" s="387">
        <v>180579.19282511208</v>
      </c>
      <c r="AL105" s="387">
        <v>188857.95097388973</v>
      </c>
      <c r="AM105" s="388">
        <v>198184.42391941583</v>
      </c>
      <c r="AN105" s="387">
        <v>205224.16914904697</v>
      </c>
      <c r="AO105" s="387">
        <v>197224.14969892529</v>
      </c>
      <c r="AP105" s="387">
        <v>190982.87835442723</v>
      </c>
      <c r="AQ105" s="387">
        <v>190752.24313821335</v>
      </c>
      <c r="AR105" s="387">
        <v>197630.78527505204</v>
      </c>
      <c r="AS105" s="387">
        <v>204341.79673707075</v>
      </c>
      <c r="AT105" s="387">
        <v>210932.49116980453</v>
      </c>
      <c r="AU105" s="387">
        <v>215987.72232104858</v>
      </c>
      <c r="AV105" s="387">
        <v>208052.60010271336</v>
      </c>
      <c r="AW105" s="388">
        <v>196364.58589618851</v>
      </c>
      <c r="AX105" s="387">
        <v>198297.66681608275</v>
      </c>
      <c r="AY105" s="387">
        <v>202389.02609298815</v>
      </c>
      <c r="AZ105" s="387">
        <v>206743.54384</v>
      </c>
      <c r="BA105" s="387">
        <v>209998.36435021594</v>
      </c>
      <c r="BB105" s="387">
        <v>216906.24094433518</v>
      </c>
      <c r="BC105" s="387">
        <v>222466.1824432073</v>
      </c>
      <c r="BD105" s="387">
        <v>219829.41456743781</v>
      </c>
      <c r="BE105" s="387">
        <v>226735.42377679309</v>
      </c>
      <c r="BF105" s="387">
        <v>231878</v>
      </c>
      <c r="BG105" s="387">
        <v>235807.22747907505</v>
      </c>
      <c r="BH105" s="389"/>
    </row>
    <row r="106" spans="1:60" x14ac:dyDescent="0.2">
      <c r="A106" s="475">
        <v>97</v>
      </c>
      <c r="B106" s="323">
        <v>111935.01524090463</v>
      </c>
      <c r="C106" s="323">
        <f t="shared" si="2"/>
        <v>117037.76695271058</v>
      </c>
      <c r="D106" s="353">
        <v>122140.51866451652</v>
      </c>
      <c r="E106" s="353">
        <f t="shared" si="3"/>
        <v>126945.15065146537</v>
      </c>
      <c r="F106" s="353">
        <v>131749.78263841421</v>
      </c>
      <c r="G106" s="319">
        <v>140309.63935151882</v>
      </c>
      <c r="H106" s="353">
        <v>144729.61493582264</v>
      </c>
      <c r="I106" s="371">
        <v>143676.66703735531</v>
      </c>
      <c r="J106" s="357">
        <v>140447.24815205912</v>
      </c>
      <c r="K106" s="323">
        <v>142786.29495614034</v>
      </c>
      <c r="L106" s="319">
        <v>146801.9903669323</v>
      </c>
      <c r="M106" s="319">
        <v>153292.57493979909</v>
      </c>
      <c r="N106" s="319">
        <v>150038.48333842863</v>
      </c>
      <c r="O106" s="387">
        <v>143702.96870175438</v>
      </c>
      <c r="P106" s="387">
        <v>148149.94516901782</v>
      </c>
      <c r="Q106" s="387">
        <v>149878.75814901962</v>
      </c>
      <c r="R106" s="387">
        <v>153845.96659523877</v>
      </c>
      <c r="S106" s="388">
        <v>155508.50408312757</v>
      </c>
      <c r="T106" s="387">
        <v>155709.61645746164</v>
      </c>
      <c r="U106" s="387">
        <v>153219.38989531179</v>
      </c>
      <c r="V106" s="387">
        <v>151798.62188980088</v>
      </c>
      <c r="W106" s="387">
        <v>155474.92730594735</v>
      </c>
      <c r="X106" s="387">
        <v>160666.21968424591</v>
      </c>
      <c r="Y106" s="387">
        <v>166251.35283782752</v>
      </c>
      <c r="Z106" s="387">
        <v>177240.55166735279</v>
      </c>
      <c r="AA106" s="387">
        <v>172501.77627860336</v>
      </c>
      <c r="AB106" s="387">
        <v>179654.53876200865</v>
      </c>
      <c r="AC106" s="388">
        <v>182069.66113720057</v>
      </c>
      <c r="AD106" s="387">
        <v>181442.82865537898</v>
      </c>
      <c r="AE106" s="387">
        <v>179963.77030794774</v>
      </c>
      <c r="AF106" s="387">
        <v>182336.74677901936</v>
      </c>
      <c r="AG106" s="387">
        <v>182864.46349017273</v>
      </c>
      <c r="AH106" s="387">
        <v>184307.62862804523</v>
      </c>
      <c r="AI106" s="387">
        <v>192746.50113472543</v>
      </c>
      <c r="AJ106" s="387">
        <v>201187.46251293382</v>
      </c>
      <c r="AK106" s="387">
        <v>214415.48579970104</v>
      </c>
      <c r="AL106" s="387">
        <v>224833.7492386199</v>
      </c>
      <c r="AM106" s="388">
        <v>238130.88194851566</v>
      </c>
      <c r="AN106" s="387">
        <v>246578.70784293301</v>
      </c>
      <c r="AO106" s="387">
        <v>232869.37351050586</v>
      </c>
      <c r="AP106" s="387">
        <v>224162.67535385309</v>
      </c>
      <c r="AQ106" s="387">
        <v>223524.78015397774</v>
      </c>
      <c r="AR106" s="387">
        <v>234409.77983942907</v>
      </c>
      <c r="AS106" s="387">
        <v>245194.54536211118</v>
      </c>
      <c r="AT106" s="387">
        <v>254254.18809326121</v>
      </c>
      <c r="AU106" s="387">
        <v>259702.30013859941</v>
      </c>
      <c r="AV106" s="387">
        <v>247493.83446032699</v>
      </c>
      <c r="AW106" s="388">
        <v>230549.57544735394</v>
      </c>
      <c r="AX106" s="387">
        <v>235228.11079027198</v>
      </c>
      <c r="AY106" s="387">
        <v>241237.65167186892</v>
      </c>
      <c r="AZ106" s="387">
        <v>246842.8388</v>
      </c>
      <c r="BA106" s="387">
        <v>251530.62536317235</v>
      </c>
      <c r="BB106" s="387">
        <v>260071.96489603829</v>
      </c>
      <c r="BC106" s="387">
        <v>266799.52575842937</v>
      </c>
      <c r="BD106" s="387">
        <v>263617.94999575597</v>
      </c>
      <c r="BE106" s="387">
        <v>273186.70090751827</v>
      </c>
      <c r="BF106" s="387">
        <v>280023</v>
      </c>
      <c r="BG106" s="387">
        <v>284768.32188962976</v>
      </c>
      <c r="BH106" s="389"/>
    </row>
    <row r="107" spans="1:60" x14ac:dyDescent="0.2">
      <c r="A107" s="475">
        <v>98</v>
      </c>
      <c r="B107" s="323">
        <v>144514.38643067848</v>
      </c>
      <c r="C107" s="323">
        <f t="shared" si="2"/>
        <v>151037.36474971182</v>
      </c>
      <c r="D107" s="353">
        <v>157560.34306874516</v>
      </c>
      <c r="E107" s="353">
        <f t="shared" si="3"/>
        <v>163289.02138627507</v>
      </c>
      <c r="F107" s="353">
        <v>169017.69970380494</v>
      </c>
      <c r="G107" s="319">
        <v>182081.44524982016</v>
      </c>
      <c r="H107" s="353">
        <v>189299.75771719529</v>
      </c>
      <c r="I107" s="371">
        <v>183483.60147601474</v>
      </c>
      <c r="J107" s="357">
        <v>175912.54372660076</v>
      </c>
      <c r="K107" s="323">
        <v>179539.05519005848</v>
      </c>
      <c r="L107" s="319">
        <v>184969.34407566336</v>
      </c>
      <c r="M107" s="319">
        <v>193165.1967117828</v>
      </c>
      <c r="N107" s="319">
        <v>187318.51605013758</v>
      </c>
      <c r="O107" s="387">
        <v>177648.91901754387</v>
      </c>
      <c r="P107" s="387">
        <v>183580.95075858396</v>
      </c>
      <c r="Q107" s="387">
        <v>186108.98346666669</v>
      </c>
      <c r="R107" s="387">
        <v>190956.76308450993</v>
      </c>
      <c r="S107" s="388">
        <v>195564.90843484629</v>
      </c>
      <c r="T107" s="387">
        <v>194861.11775254036</v>
      </c>
      <c r="U107" s="387">
        <v>189411.5573964497</v>
      </c>
      <c r="V107" s="387">
        <v>187437.20451769143</v>
      </c>
      <c r="W107" s="387">
        <v>192146.33047976845</v>
      </c>
      <c r="X107" s="387">
        <v>198730.43513999486</v>
      </c>
      <c r="Y107" s="387">
        <v>206455.37544878162</v>
      </c>
      <c r="Z107" s="387">
        <v>227346.62659530668</v>
      </c>
      <c r="AA107" s="387">
        <v>219725.22286443616</v>
      </c>
      <c r="AB107" s="387">
        <v>233615.78716965197</v>
      </c>
      <c r="AC107" s="388">
        <v>235623.30294942396</v>
      </c>
      <c r="AD107" s="387">
        <v>233862.0028895635</v>
      </c>
      <c r="AE107" s="387">
        <v>229882.00733059741</v>
      </c>
      <c r="AF107" s="387">
        <v>235778.1482567015</v>
      </c>
      <c r="AG107" s="387">
        <v>236970.06396664682</v>
      </c>
      <c r="AH107" s="387">
        <v>240604.21645879472</v>
      </c>
      <c r="AI107" s="387">
        <v>251165.26124377325</v>
      </c>
      <c r="AJ107" s="387">
        <v>266887.80614670436</v>
      </c>
      <c r="AK107" s="387">
        <v>285438.28998505231</v>
      </c>
      <c r="AL107" s="387">
        <v>302282.14794461214</v>
      </c>
      <c r="AM107" s="388">
        <v>320637.02115866326</v>
      </c>
      <c r="AN107" s="387">
        <v>333802.15175502549</v>
      </c>
      <c r="AO107" s="387">
        <v>310081.23041743948</v>
      </c>
      <c r="AP107" s="387">
        <v>294056.71115105221</v>
      </c>
      <c r="AQ107" s="387">
        <v>294572.54395698395</v>
      </c>
      <c r="AR107" s="387">
        <v>314366.7502586976</v>
      </c>
      <c r="AS107" s="387">
        <v>334645.26413088688</v>
      </c>
      <c r="AT107" s="387">
        <v>346312.63873617124</v>
      </c>
      <c r="AU107" s="387">
        <v>356651.49252982071</v>
      </c>
      <c r="AV107" s="387">
        <v>331800.70221689634</v>
      </c>
      <c r="AW107" s="388">
        <v>302532.7069672998</v>
      </c>
      <c r="AX107" s="387">
        <v>310581.68595523777</v>
      </c>
      <c r="AY107" s="387">
        <v>318207.40893975558</v>
      </c>
      <c r="AZ107" s="387">
        <v>334045.98671999999</v>
      </c>
      <c r="BA107" s="387">
        <v>335479.96890459361</v>
      </c>
      <c r="BB107" s="387">
        <v>354376.10075994296</v>
      </c>
      <c r="BC107" s="387">
        <v>362539.79332142888</v>
      </c>
      <c r="BD107" s="387">
        <v>355396.84024483402</v>
      </c>
      <c r="BE107" s="387">
        <v>372860.09151040274</v>
      </c>
      <c r="BF107" s="387">
        <v>383198</v>
      </c>
      <c r="BG107" s="387">
        <v>389691.54560930631</v>
      </c>
      <c r="BH107" s="389"/>
    </row>
    <row r="108" spans="1:60" x14ac:dyDescent="0.2">
      <c r="A108" s="477">
        <v>99</v>
      </c>
      <c r="B108" s="363">
        <v>177576.96951819077</v>
      </c>
      <c r="C108" s="363">
        <f t="shared" si="2"/>
        <v>186317.02086373614</v>
      </c>
      <c r="D108" s="356">
        <v>195057.0722092815</v>
      </c>
      <c r="E108" s="356">
        <f t="shared" si="3"/>
        <v>202547.98723246029</v>
      </c>
      <c r="F108" s="356">
        <v>210038.90225563908</v>
      </c>
      <c r="G108" s="321">
        <v>228069.03557793392</v>
      </c>
      <c r="H108" s="356">
        <v>237593.86867508219</v>
      </c>
      <c r="I108" s="375">
        <v>226548.5356113835</v>
      </c>
      <c r="J108" s="364">
        <v>213658.20677738314</v>
      </c>
      <c r="K108" s="363">
        <v>218872.19919590643</v>
      </c>
      <c r="L108" s="321">
        <v>224964.81268062</v>
      </c>
      <c r="M108" s="321">
        <v>233934.40073071496</v>
      </c>
      <c r="N108" s="321">
        <v>225169.87404463466</v>
      </c>
      <c r="O108" s="393">
        <v>215196.9636491228</v>
      </c>
      <c r="P108" s="393">
        <v>221403.2544583444</v>
      </c>
      <c r="Q108" s="393">
        <v>224726.0677019608</v>
      </c>
      <c r="R108" s="393">
        <v>229962.75879883757</v>
      </c>
      <c r="S108" s="394">
        <v>237421.02672345965</v>
      </c>
      <c r="T108" s="393">
        <v>237079.64753935047</v>
      </c>
      <c r="U108" s="393">
        <v>228993.59016841147</v>
      </c>
      <c r="V108" s="393">
        <v>226552.77992327636</v>
      </c>
      <c r="W108" s="393">
        <v>232127.93594875903</v>
      </c>
      <c r="X108" s="393">
        <v>240891.01227054477</v>
      </c>
      <c r="Y108" s="393">
        <v>253162.67893972958</v>
      </c>
      <c r="Z108" s="393">
        <v>284018.01070399338</v>
      </c>
      <c r="AA108" s="393">
        <v>274195.64211869816</v>
      </c>
      <c r="AB108" s="393">
        <v>297921.89773726993</v>
      </c>
      <c r="AC108" s="394">
        <v>297522.31088888139</v>
      </c>
      <c r="AD108" s="393">
        <v>293903.69234265678</v>
      </c>
      <c r="AE108" s="393">
        <v>289217.69957081543</v>
      </c>
      <c r="AF108" s="393">
        <v>296781.34237039753</v>
      </c>
      <c r="AG108" s="393">
        <v>296144.56045265042</v>
      </c>
      <c r="AH108" s="393">
        <v>301112.27765473828</v>
      </c>
      <c r="AI108" s="393">
        <v>316233.94082299707</v>
      </c>
      <c r="AJ108" s="393">
        <v>337170.09413014905</v>
      </c>
      <c r="AK108" s="393">
        <v>363143.3064275037</v>
      </c>
      <c r="AL108" s="393">
        <v>385491.17134774424</v>
      </c>
      <c r="AM108" s="394">
        <v>412458.39343388577</v>
      </c>
      <c r="AN108" s="393">
        <v>429584.29246953438</v>
      </c>
      <c r="AO108" s="393">
        <v>395117.95746843162</v>
      </c>
      <c r="AP108" s="393">
        <v>374342.58638508205</v>
      </c>
      <c r="AQ108" s="393">
        <v>375829.92203348404</v>
      </c>
      <c r="AR108" s="393">
        <v>405065.52644662501</v>
      </c>
      <c r="AS108" s="393">
        <v>437591.58034847712</v>
      </c>
      <c r="AT108" s="393">
        <v>455056.12440814124</v>
      </c>
      <c r="AU108" s="393">
        <v>473434.79983848264</v>
      </c>
      <c r="AV108" s="393">
        <v>427794.08105794748</v>
      </c>
      <c r="AW108" s="394">
        <v>382258.64258217352</v>
      </c>
      <c r="AX108" s="393">
        <v>393962.06252540945</v>
      </c>
      <c r="AY108" s="393">
        <v>403790.73904971743</v>
      </c>
      <c r="AZ108" s="393">
        <v>436686.84824000002</v>
      </c>
      <c r="BA108" s="393">
        <v>432266.83345111896</v>
      </c>
      <c r="BB108" s="393">
        <v>460330.07992902061</v>
      </c>
      <c r="BC108" s="393">
        <v>470169.47192116344</v>
      </c>
      <c r="BD108" s="393">
        <v>457013.39811941789</v>
      </c>
      <c r="BE108" s="393">
        <v>488851.5152871958</v>
      </c>
      <c r="BF108" s="393">
        <v>501505</v>
      </c>
      <c r="BG108" s="393">
        <v>510003.29933323874</v>
      </c>
      <c r="BH108" s="395"/>
    </row>
    <row r="109" spans="1:60" x14ac:dyDescent="0.2">
      <c r="A109" s="475">
        <v>99.099998474121094</v>
      </c>
      <c r="B109" s="323">
        <v>186914.52900688301</v>
      </c>
      <c r="C109" s="323">
        <f t="shared" si="2"/>
        <v>196207.82700717443</v>
      </c>
      <c r="D109" s="353">
        <v>205501.12500746583</v>
      </c>
      <c r="E109" s="353">
        <f t="shared" si="3"/>
        <v>213989.74386623007</v>
      </c>
      <c r="F109" s="353">
        <v>222478.36272499428</v>
      </c>
      <c r="G109" s="319">
        <v>241899.01444143197</v>
      </c>
      <c r="H109" s="353">
        <v>251491.20101835154</v>
      </c>
      <c r="I109" s="371">
        <v>239507.76120911894</v>
      </c>
      <c r="J109" s="357">
        <v>225735.11798022463</v>
      </c>
      <c r="K109" s="323">
        <v>230423.21125730994</v>
      </c>
      <c r="L109" s="319">
        <v>237267.0076188808</v>
      </c>
      <c r="M109" s="319">
        <v>245511.80636054144</v>
      </c>
      <c r="N109" s="319">
        <v>237595.14093549375</v>
      </c>
      <c r="O109" s="387">
        <v>226659.93908771931</v>
      </c>
      <c r="P109" s="387">
        <v>232630.19643332445</v>
      </c>
      <c r="Q109" s="387">
        <v>236517.91510588236</v>
      </c>
      <c r="R109" s="387">
        <v>241639.52657997474</v>
      </c>
      <c r="S109" s="388">
        <v>250833.25212295502</v>
      </c>
      <c r="T109" s="387">
        <v>250216.56903765691</v>
      </c>
      <c r="U109" s="387">
        <v>240665.31215293583</v>
      </c>
      <c r="V109" s="387">
        <v>239181.50249673173</v>
      </c>
      <c r="W109" s="387">
        <v>244229.72634517873</v>
      </c>
      <c r="X109" s="387">
        <v>253945.97688158235</v>
      </c>
      <c r="Y109" s="387">
        <v>267907.67871056451</v>
      </c>
      <c r="Z109" s="387">
        <v>303332.61978367448</v>
      </c>
      <c r="AA109" s="387">
        <v>290397.84571063909</v>
      </c>
      <c r="AB109" s="387">
        <v>317159.95087447652</v>
      </c>
      <c r="AC109" s="388">
        <v>317582.24385958986</v>
      </c>
      <c r="AD109" s="387">
        <v>313842.6820343826</v>
      </c>
      <c r="AE109" s="387">
        <v>306673.55734469468</v>
      </c>
      <c r="AF109" s="387">
        <v>315461.82719667832</v>
      </c>
      <c r="AG109" s="387">
        <v>313260.74151280522</v>
      </c>
      <c r="AH109" s="387">
        <v>320033.24956288614</v>
      </c>
      <c r="AI109" s="387">
        <v>336536.19080515549</v>
      </c>
      <c r="AJ109" s="387">
        <v>358811.61296456837</v>
      </c>
      <c r="AK109" s="387">
        <v>387531.86248131539</v>
      </c>
      <c r="AL109" s="387">
        <v>411189.88324151648</v>
      </c>
      <c r="AM109" s="388">
        <v>441438.46271918132</v>
      </c>
      <c r="AN109" s="387">
        <v>460870.53942297678</v>
      </c>
      <c r="AO109" s="387">
        <v>420926.52323483827</v>
      </c>
      <c r="AP109" s="387">
        <v>398908.1318055868</v>
      </c>
      <c r="AQ109" s="387">
        <v>401791.08727850422</v>
      </c>
      <c r="AR109" s="387">
        <v>435103.06645257212</v>
      </c>
      <c r="AS109" s="387">
        <v>470088.75380135875</v>
      </c>
      <c r="AT109" s="387">
        <v>490644.15600385965</v>
      </c>
      <c r="AU109" s="387">
        <v>511333.65887090616</v>
      </c>
      <c r="AV109" s="387">
        <v>459097.53196952841</v>
      </c>
      <c r="AW109" s="388">
        <v>406674.65180422185</v>
      </c>
      <c r="AX109" s="387">
        <v>419804.13781025552</v>
      </c>
      <c r="AY109" s="387">
        <v>431918.9965930187</v>
      </c>
      <c r="AZ109" s="387">
        <v>468408.35959999997</v>
      </c>
      <c r="BA109" s="387">
        <v>456672.25441696111</v>
      </c>
      <c r="BB109" s="387">
        <v>487977.63160128077</v>
      </c>
      <c r="BC109" s="387">
        <v>499914.67815093149</v>
      </c>
      <c r="BD109" s="387">
        <v>486274.68872310926</v>
      </c>
      <c r="BE109" s="387">
        <v>520313.51922810078</v>
      </c>
      <c r="BF109" s="387">
        <v>533313</v>
      </c>
      <c r="BG109" s="387">
        <v>542350.43715420621</v>
      </c>
      <c r="BH109" s="389"/>
    </row>
    <row r="110" spans="1:60" x14ac:dyDescent="0.2">
      <c r="A110" s="475">
        <v>99.199996948242188</v>
      </c>
      <c r="B110" s="323">
        <v>199028.85545722715</v>
      </c>
      <c r="C110" s="323">
        <f t="shared" si="2"/>
        <v>208320.42426447931</v>
      </c>
      <c r="D110" s="353">
        <v>217611.99307173147</v>
      </c>
      <c r="E110" s="353">
        <f t="shared" si="3"/>
        <v>227151.18815126788</v>
      </c>
      <c r="F110" s="353">
        <v>236690.38323080426</v>
      </c>
      <c r="G110" s="319">
        <v>258192.28595141924</v>
      </c>
      <c r="H110" s="353">
        <v>268384.15444998408</v>
      </c>
      <c r="I110" s="371">
        <v>254493.44022645705</v>
      </c>
      <c r="J110" s="357">
        <v>238444.57866948258</v>
      </c>
      <c r="K110" s="323">
        <v>244514.13048245612</v>
      </c>
      <c r="L110" s="319">
        <v>252856.89990366931</v>
      </c>
      <c r="M110" s="319">
        <v>259337.56439425395</v>
      </c>
      <c r="N110" s="319">
        <v>252530.00703148884</v>
      </c>
      <c r="O110" s="387">
        <v>239925.90456140353</v>
      </c>
      <c r="P110" s="387">
        <v>245846.8163428267</v>
      </c>
      <c r="Q110" s="387">
        <v>250210.21640784314</v>
      </c>
      <c r="R110" s="387">
        <v>255367.53057210791</v>
      </c>
      <c r="S110" s="388">
        <v>265798.81993542961</v>
      </c>
      <c r="T110" s="387">
        <v>264542.239888424</v>
      </c>
      <c r="U110" s="387">
        <v>253924.85207100591</v>
      </c>
      <c r="V110" s="387">
        <v>252545.97098219066</v>
      </c>
      <c r="W110" s="387">
        <v>259437.10488390716</v>
      </c>
      <c r="X110" s="387">
        <v>268987.8519630896</v>
      </c>
      <c r="Y110" s="387">
        <v>285636.78557787795</v>
      </c>
      <c r="Z110" s="387">
        <v>327705.91564055538</v>
      </c>
      <c r="AA110" s="387">
        <v>309332.05098003469</v>
      </c>
      <c r="AB110" s="387">
        <v>342050.7531407256</v>
      </c>
      <c r="AC110" s="388">
        <v>342945.72154464677</v>
      </c>
      <c r="AD110" s="387">
        <v>336943.93688414153</v>
      </c>
      <c r="AE110" s="387">
        <v>328691.56417405471</v>
      </c>
      <c r="AF110" s="387">
        <v>338728.75141967396</v>
      </c>
      <c r="AG110" s="387">
        <v>336468.17236450268</v>
      </c>
      <c r="AH110" s="387">
        <v>342629.98251544469</v>
      </c>
      <c r="AI110" s="387">
        <v>361983.55318936351</v>
      </c>
      <c r="AJ110" s="387">
        <v>387370.17992673174</v>
      </c>
      <c r="AK110" s="387">
        <v>416819.69506726455</v>
      </c>
      <c r="AL110" s="387">
        <v>445525.78470201272</v>
      </c>
      <c r="AM110" s="388">
        <v>478267.05484197615</v>
      </c>
      <c r="AN110" s="387">
        <v>499466.85928549105</v>
      </c>
      <c r="AO110" s="387">
        <v>454146.34680759168</v>
      </c>
      <c r="AP110" s="387">
        <v>427562.40575151652</v>
      </c>
      <c r="AQ110" s="387">
        <v>432579.62448979588</v>
      </c>
      <c r="AR110" s="387">
        <v>469542.70515611063</v>
      </c>
      <c r="AS110" s="387">
        <v>509884.57974765444</v>
      </c>
      <c r="AT110" s="387">
        <v>533209.13663801807</v>
      </c>
      <c r="AU110" s="387">
        <v>554382.30546430801</v>
      </c>
      <c r="AV110" s="387">
        <v>496750.77634169307</v>
      </c>
      <c r="AW110" s="388">
        <v>437719.65379246161</v>
      </c>
      <c r="AX110" s="387">
        <v>455208.41589091934</v>
      </c>
      <c r="AY110" s="387">
        <v>467075.9295754534</v>
      </c>
      <c r="AZ110" s="387">
        <v>509070.23407999997</v>
      </c>
      <c r="BA110" s="387">
        <v>487705.14071456611</v>
      </c>
      <c r="BB110" s="387">
        <v>523567.96697913058</v>
      </c>
      <c r="BC110" s="387">
        <v>536710.20043352456</v>
      </c>
      <c r="BD110" s="387">
        <v>518402.99255877995</v>
      </c>
      <c r="BE110" s="387">
        <v>561270.47115091083</v>
      </c>
      <c r="BF110" s="387">
        <v>577816</v>
      </c>
      <c r="BG110" s="387">
        <v>587607.75826358353</v>
      </c>
      <c r="BH110" s="389"/>
    </row>
    <row r="111" spans="1:60" x14ac:dyDescent="0.2">
      <c r="A111" s="475">
        <v>99.300003051757812</v>
      </c>
      <c r="B111" s="323">
        <v>213559.24139626353</v>
      </c>
      <c r="C111" s="323">
        <f t="shared" si="2"/>
        <v>223674.9627515272</v>
      </c>
      <c r="D111" s="353">
        <v>233790.6841067909</v>
      </c>
      <c r="E111" s="353">
        <f t="shared" si="3"/>
        <v>244393.50382145194</v>
      </c>
      <c r="F111" s="353">
        <v>254996.32353611299</v>
      </c>
      <c r="G111" s="319">
        <v>276899.8293587119</v>
      </c>
      <c r="H111" s="353">
        <v>288466.56327569747</v>
      </c>
      <c r="I111" s="371">
        <v>273923.88171662536</v>
      </c>
      <c r="J111" s="357">
        <v>254603.8260535663</v>
      </c>
      <c r="K111" s="323">
        <v>261200.61220760233</v>
      </c>
      <c r="L111" s="319">
        <v>270745.27086434886</v>
      </c>
      <c r="M111" s="319">
        <v>275590.99128124223</v>
      </c>
      <c r="N111" s="319">
        <v>268480.5625191073</v>
      </c>
      <c r="O111" s="387">
        <v>255255.20561403511</v>
      </c>
      <c r="P111" s="387">
        <v>262342.72025552299</v>
      </c>
      <c r="Q111" s="387">
        <v>266185.14698039216</v>
      </c>
      <c r="R111" s="387">
        <v>271666.89406170195</v>
      </c>
      <c r="S111" s="388">
        <v>283189.0440869258</v>
      </c>
      <c r="T111" s="387">
        <v>281979.06913727836</v>
      </c>
      <c r="U111" s="387">
        <v>271199.30304961314</v>
      </c>
      <c r="V111" s="387">
        <v>268955.47819378064</v>
      </c>
      <c r="W111" s="387">
        <v>278088.82166245818</v>
      </c>
      <c r="X111" s="387">
        <v>287519.94973226107</v>
      </c>
      <c r="Y111" s="387">
        <v>307540.68153693376</v>
      </c>
      <c r="Z111" s="387">
        <v>351801.51218234212</v>
      </c>
      <c r="AA111" s="387">
        <v>334380.44773452461</v>
      </c>
      <c r="AB111" s="387">
        <v>372763.82855333074</v>
      </c>
      <c r="AC111" s="388">
        <v>372035.71107131999</v>
      </c>
      <c r="AD111" s="387">
        <v>365762.07814808202</v>
      </c>
      <c r="AE111" s="387">
        <v>355152.02869584283</v>
      </c>
      <c r="AF111" s="387">
        <v>368399.44727361546</v>
      </c>
      <c r="AG111" s="387">
        <v>362127.60333531862</v>
      </c>
      <c r="AH111" s="387">
        <v>369644.72852313786</v>
      </c>
      <c r="AI111" s="387">
        <v>394159.86902841803</v>
      </c>
      <c r="AJ111" s="387">
        <v>421910.51472356613</v>
      </c>
      <c r="AK111" s="387">
        <v>454237.04633781762</v>
      </c>
      <c r="AL111" s="387">
        <v>489916.921777501</v>
      </c>
      <c r="AM111" s="388">
        <v>524440.39130203053</v>
      </c>
      <c r="AN111" s="387">
        <v>547893.56910738465</v>
      </c>
      <c r="AO111" s="387">
        <v>495589.17757056834</v>
      </c>
      <c r="AP111" s="387">
        <v>463722.35782221227</v>
      </c>
      <c r="AQ111" s="387">
        <v>471298.74754979834</v>
      </c>
      <c r="AR111" s="387">
        <v>513379.28344930121</v>
      </c>
      <c r="AS111" s="387">
        <v>563724.93756065995</v>
      </c>
      <c r="AT111" s="387">
        <v>589520.50858335383</v>
      </c>
      <c r="AU111" s="387">
        <v>611276.52030426392</v>
      </c>
      <c r="AV111" s="387">
        <v>542383.0297012754</v>
      </c>
      <c r="AW111" s="388">
        <v>477034.49993654556</v>
      </c>
      <c r="AX111" s="387">
        <v>496790.08708524017</v>
      </c>
      <c r="AY111" s="387">
        <v>510072.62590529816</v>
      </c>
      <c r="AZ111" s="387">
        <v>558129.82608000003</v>
      </c>
      <c r="BA111" s="387">
        <v>530267.88182175101</v>
      </c>
      <c r="BB111" s="387">
        <v>569403.71369054518</v>
      </c>
      <c r="BC111" s="387">
        <v>582999.90863516123</v>
      </c>
      <c r="BD111" s="387">
        <v>563935.75825937698</v>
      </c>
      <c r="BE111" s="387">
        <v>610906.87919183704</v>
      </c>
      <c r="BF111" s="387">
        <v>629201</v>
      </c>
      <c r="BG111" s="387">
        <v>639864.15044687188</v>
      </c>
      <c r="BH111" s="389"/>
    </row>
    <row r="112" spans="1:60" x14ac:dyDescent="0.2">
      <c r="A112" s="475">
        <v>99.400001525878906</v>
      </c>
      <c r="B112" s="323">
        <v>230723.47246804327</v>
      </c>
      <c r="C112" s="323">
        <f t="shared" si="2"/>
        <v>242016.54624417514</v>
      </c>
      <c r="D112" s="353">
        <v>253309.62002030702</v>
      </c>
      <c r="E112" s="353">
        <f t="shared" si="3"/>
        <v>264280.53454877279</v>
      </c>
      <c r="F112" s="353">
        <v>275251.44907723856</v>
      </c>
      <c r="G112" s="319">
        <v>299063.33558346704</v>
      </c>
      <c r="H112" s="353">
        <v>314093.80799830274</v>
      </c>
      <c r="I112" s="371">
        <v>297020.97234999744</v>
      </c>
      <c r="J112" s="357">
        <v>276844.05337429204</v>
      </c>
      <c r="K112" s="323">
        <v>282400.23574561405</v>
      </c>
      <c r="L112" s="319">
        <v>293191.80628776597</v>
      </c>
      <c r="M112" s="319">
        <v>295927.31578510342</v>
      </c>
      <c r="N112" s="319">
        <v>289771.95139101194</v>
      </c>
      <c r="O112" s="387">
        <v>275200.78287719301</v>
      </c>
      <c r="P112" s="387">
        <v>281255.71439978707</v>
      </c>
      <c r="Q112" s="387">
        <v>286537.72272941179</v>
      </c>
      <c r="R112" s="387">
        <v>292071.98074382835</v>
      </c>
      <c r="S112" s="388">
        <v>305040.99644591549</v>
      </c>
      <c r="T112" s="387">
        <v>304763.89141263202</v>
      </c>
      <c r="U112" s="387">
        <v>292022.40109239874</v>
      </c>
      <c r="V112" s="387">
        <v>292181.31527399755</v>
      </c>
      <c r="W112" s="387">
        <v>302067.32688715076</v>
      </c>
      <c r="X112" s="387">
        <v>313406.67976051691</v>
      </c>
      <c r="Y112" s="387">
        <v>333467.09464517608</v>
      </c>
      <c r="Z112" s="387">
        <v>385900.50121636281</v>
      </c>
      <c r="AA112" s="387">
        <v>367982.25107120071</v>
      </c>
      <c r="AB112" s="387">
        <v>412896.20396241685</v>
      </c>
      <c r="AC112" s="388">
        <v>408737.73708571238</v>
      </c>
      <c r="AD112" s="387">
        <v>404004.09318030556</v>
      </c>
      <c r="AE112" s="387">
        <v>390008.23520566395</v>
      </c>
      <c r="AF112" s="387">
        <v>407089.1826341821</v>
      </c>
      <c r="AG112" s="387">
        <v>400193.79213817749</v>
      </c>
      <c r="AH112" s="387">
        <v>405990.87317869213</v>
      </c>
      <c r="AI112" s="387">
        <v>432720.55014915566</v>
      </c>
      <c r="AJ112" s="387">
        <v>466054.50577476999</v>
      </c>
      <c r="AK112" s="387">
        <v>505398.49327354255</v>
      </c>
      <c r="AL112" s="387">
        <v>545608.95648289763</v>
      </c>
      <c r="AM112" s="388">
        <v>584323.18925544946</v>
      </c>
      <c r="AN112" s="387">
        <v>613418.92875742109</v>
      </c>
      <c r="AO112" s="387">
        <v>546922.12647679052</v>
      </c>
      <c r="AP112" s="387">
        <v>511854.07384108444</v>
      </c>
      <c r="AQ112" s="387">
        <v>521484.73987535131</v>
      </c>
      <c r="AR112" s="387">
        <v>572093.69082366931</v>
      </c>
      <c r="AS112" s="387">
        <v>631250.26879881683</v>
      </c>
      <c r="AT112" s="387">
        <v>664338.50189619185</v>
      </c>
      <c r="AU112" s="387">
        <v>685059.524484072</v>
      </c>
      <c r="AV112" s="387">
        <v>602495.75066335709</v>
      </c>
      <c r="AW112" s="388">
        <v>525510.47353948979</v>
      </c>
      <c r="AX112" s="387">
        <v>550257.84302974073</v>
      </c>
      <c r="AY112" s="387">
        <v>563033.95515841444</v>
      </c>
      <c r="AZ112" s="387">
        <v>622727.90871999995</v>
      </c>
      <c r="BA112" s="387">
        <v>589741.14911660773</v>
      </c>
      <c r="BB112" s="387">
        <v>636753.43579061073</v>
      </c>
      <c r="BC112" s="387">
        <v>650720.80104657041</v>
      </c>
      <c r="BD112" s="387">
        <v>627097.78310116846</v>
      </c>
      <c r="BE112" s="387">
        <v>679917.36592134845</v>
      </c>
      <c r="BF112" s="387">
        <v>699845</v>
      </c>
      <c r="BG112" s="387">
        <v>711704.78401191661</v>
      </c>
      <c r="BH112" s="389"/>
    </row>
    <row r="113" spans="1:60" x14ac:dyDescent="0.2">
      <c r="A113" s="475">
        <v>99.5</v>
      </c>
      <c r="B113" s="323">
        <v>255258.38643067848</v>
      </c>
      <c r="C113" s="323">
        <f t="shared" si="2"/>
        <v>267344.02998294361</v>
      </c>
      <c r="D113" s="353">
        <v>279429.67353520874</v>
      </c>
      <c r="E113" s="353">
        <f t="shared" si="3"/>
        <v>290536.98691570188</v>
      </c>
      <c r="F113" s="353">
        <v>301644.30029619503</v>
      </c>
      <c r="G113" s="319">
        <v>329719.68660432688</v>
      </c>
      <c r="H113" s="353">
        <v>348120.53930200485</v>
      </c>
      <c r="I113" s="371">
        <v>326410.14487185964</v>
      </c>
      <c r="J113" s="357">
        <v>303023.09724488819</v>
      </c>
      <c r="K113" s="323">
        <v>308993.3673245614</v>
      </c>
      <c r="L113" s="319">
        <v>320943.26928802871</v>
      </c>
      <c r="M113" s="319">
        <v>323436.29826455208</v>
      </c>
      <c r="N113" s="319">
        <v>316133.3231427698</v>
      </c>
      <c r="O113" s="387">
        <v>301456.82526315789</v>
      </c>
      <c r="P113" s="387">
        <v>306631.47724248067</v>
      </c>
      <c r="Q113" s="387">
        <v>312716.7357490196</v>
      </c>
      <c r="R113" s="387">
        <v>319479.22716998856</v>
      </c>
      <c r="S113" s="388">
        <v>334767.82397786155</v>
      </c>
      <c r="T113" s="387">
        <v>335538.98485754133</v>
      </c>
      <c r="U113" s="387">
        <v>319988.15949021396</v>
      </c>
      <c r="V113" s="387">
        <v>322211.61535329284</v>
      </c>
      <c r="W113" s="387">
        <v>335146.61493297206</v>
      </c>
      <c r="X113" s="387">
        <v>347593.3562805035</v>
      </c>
      <c r="Y113" s="387">
        <v>369731.08074249484</v>
      </c>
      <c r="Z113" s="387">
        <v>428382.27927691897</v>
      </c>
      <c r="AA113" s="387">
        <v>408724.0085331389</v>
      </c>
      <c r="AB113" s="387">
        <v>471259.23116444377</v>
      </c>
      <c r="AC113" s="388">
        <v>464377.25274502515</v>
      </c>
      <c r="AD113" s="387">
        <v>460108.68161231151</v>
      </c>
      <c r="AE113" s="387">
        <v>436087.67532345478</v>
      </c>
      <c r="AF113" s="387">
        <v>461833.99169567082</v>
      </c>
      <c r="AG113" s="387">
        <v>449929.65467540204</v>
      </c>
      <c r="AH113" s="387">
        <v>455710.46275789716</v>
      </c>
      <c r="AI113" s="387">
        <v>485418.83044775261</v>
      </c>
      <c r="AJ113" s="387">
        <v>528273.87242372555</v>
      </c>
      <c r="AK113" s="387">
        <v>574967.91629297449</v>
      </c>
      <c r="AL113" s="387">
        <v>623094.82997874904</v>
      </c>
      <c r="AM113" s="388">
        <v>667387.09150988632</v>
      </c>
      <c r="AN113" s="387">
        <v>703906.67347151332</v>
      </c>
      <c r="AO113" s="387">
        <v>623443.22264285176</v>
      </c>
      <c r="AP113" s="387">
        <v>581600.2076936519</v>
      </c>
      <c r="AQ113" s="387">
        <v>588602.39765367226</v>
      </c>
      <c r="AR113" s="387">
        <v>653195.31228070171</v>
      </c>
      <c r="AS113" s="387">
        <v>722181.44705827977</v>
      </c>
      <c r="AT113" s="387">
        <v>762507.84040571772</v>
      </c>
      <c r="AU113" s="387">
        <v>788161.63132564316</v>
      </c>
      <c r="AV113" s="387">
        <v>689621.45750235394</v>
      </c>
      <c r="AW113" s="388">
        <v>594357.13109691616</v>
      </c>
      <c r="AX113" s="387">
        <v>623635.0218182198</v>
      </c>
      <c r="AY113" s="387">
        <v>635535.95103739516</v>
      </c>
      <c r="AZ113" s="387">
        <v>713173.64095999999</v>
      </c>
      <c r="BA113" s="387">
        <v>669619.66148409888</v>
      </c>
      <c r="BB113" s="387">
        <v>724619.61277629912</v>
      </c>
      <c r="BC113" s="387">
        <v>742712.25048938626</v>
      </c>
      <c r="BD113" s="387">
        <v>715505.19112335064</v>
      </c>
      <c r="BE113" s="387">
        <v>774799.22958083951</v>
      </c>
      <c r="BF113" s="387">
        <v>796965</v>
      </c>
      <c r="BG113" s="387">
        <v>810470.43552276923</v>
      </c>
      <c r="BH113" s="389"/>
    </row>
    <row r="114" spans="1:60" x14ac:dyDescent="0.2">
      <c r="A114" s="475">
        <v>99.599998474121094</v>
      </c>
      <c r="B114" s="323">
        <v>287436.21533923305</v>
      </c>
      <c r="C114" s="323">
        <f t="shared" si="2"/>
        <v>299608.32829913334</v>
      </c>
      <c r="D114" s="353">
        <v>311780.44125903363</v>
      </c>
      <c r="E114" s="353">
        <f t="shared" si="3"/>
        <v>326204.22313578246</v>
      </c>
      <c r="F114" s="353">
        <v>340628.0050125313</v>
      </c>
      <c r="G114" s="319">
        <v>372906.96663531236</v>
      </c>
      <c r="H114" s="353">
        <v>395868.38994377851</v>
      </c>
      <c r="I114" s="371">
        <v>366776.87307284027</v>
      </c>
      <c r="J114" s="357">
        <v>336776.78832677356</v>
      </c>
      <c r="K114" s="323">
        <v>345675.29349415202</v>
      </c>
      <c r="L114" s="319">
        <v>358974.84788510372</v>
      </c>
      <c r="M114" s="319">
        <v>361069.76334800303</v>
      </c>
      <c r="N114" s="319">
        <v>355508.21522470191</v>
      </c>
      <c r="O114" s="387">
        <v>336459.70077192981</v>
      </c>
      <c r="P114" s="387">
        <v>341826.66915091826</v>
      </c>
      <c r="Q114" s="387">
        <v>349099.83121568628</v>
      </c>
      <c r="R114" s="387">
        <v>357444.97631138639</v>
      </c>
      <c r="S114" s="388">
        <v>376182.27624189475</v>
      </c>
      <c r="T114" s="387">
        <v>378598.74098425981</v>
      </c>
      <c r="U114" s="387">
        <v>361427.68720983161</v>
      </c>
      <c r="V114" s="387">
        <v>365055.76117099932</v>
      </c>
      <c r="W114" s="387">
        <v>381275.73895013449</v>
      </c>
      <c r="X114" s="387">
        <v>396327.36849177023</v>
      </c>
      <c r="Y114" s="387">
        <v>422290.27958139178</v>
      </c>
      <c r="Z114" s="387">
        <v>500026.63018825545</v>
      </c>
      <c r="AA114" s="387">
        <v>467925.4550825053</v>
      </c>
      <c r="AB114" s="387">
        <v>555189.20815005095</v>
      </c>
      <c r="AC114" s="388">
        <v>541129.92736241093</v>
      </c>
      <c r="AD114" s="387">
        <v>538931.60137010762</v>
      </c>
      <c r="AE114" s="387">
        <v>504656.94909307349</v>
      </c>
      <c r="AF114" s="387">
        <v>537506.0153874337</v>
      </c>
      <c r="AG114" s="387">
        <v>521631.28290649195</v>
      </c>
      <c r="AH114" s="387">
        <v>526295.40179508098</v>
      </c>
      <c r="AI114" s="387">
        <v>564568.20473587292</v>
      </c>
      <c r="AJ114" s="387">
        <v>614517.86448166904</v>
      </c>
      <c r="AK114" s="387">
        <v>674370.37967115093</v>
      </c>
      <c r="AL114" s="387">
        <v>734618.30560781818</v>
      </c>
      <c r="AM114" s="388">
        <v>786885.61040345347</v>
      </c>
      <c r="AN114" s="387">
        <v>838789.7741901885</v>
      </c>
      <c r="AO114" s="387">
        <v>735599.69470769074</v>
      </c>
      <c r="AP114" s="387">
        <v>682227.43822861288</v>
      </c>
      <c r="AQ114" s="387">
        <v>690143.67004765978</v>
      </c>
      <c r="AR114" s="387">
        <v>772734.2892417484</v>
      </c>
      <c r="AS114" s="387">
        <v>858144.44109627022</v>
      </c>
      <c r="AT114" s="387">
        <v>909273.52386508975</v>
      </c>
      <c r="AU114" s="387">
        <v>940705.80794709222</v>
      </c>
      <c r="AV114" s="387">
        <v>819578.35187879833</v>
      </c>
      <c r="AW114" s="388">
        <v>689330.92127416562</v>
      </c>
      <c r="AX114" s="387">
        <v>732971.76294968161</v>
      </c>
      <c r="AY114" s="387">
        <v>747222.07821776113</v>
      </c>
      <c r="AZ114" s="387">
        <v>843993.31328</v>
      </c>
      <c r="BA114" s="387">
        <v>788391.18837848445</v>
      </c>
      <c r="BB114" s="387">
        <v>857821.70821278414</v>
      </c>
      <c r="BC114" s="387">
        <v>880348.33646858844</v>
      </c>
      <c r="BD114" s="387">
        <v>845750.10334713431</v>
      </c>
      <c r="BE114" s="387">
        <v>916877.17261348618</v>
      </c>
      <c r="BF114" s="387">
        <v>938574</v>
      </c>
      <c r="BG114" s="387">
        <v>954458.05929919134</v>
      </c>
      <c r="BH114" s="389"/>
    </row>
    <row r="115" spans="1:60" x14ac:dyDescent="0.2">
      <c r="A115" s="475">
        <v>99.699996948242188</v>
      </c>
      <c r="B115" s="323">
        <v>336152.14159292035</v>
      </c>
      <c r="C115" s="323">
        <f t="shared" si="2"/>
        <v>350139.25971123052</v>
      </c>
      <c r="D115" s="353">
        <v>364126.37782954075</v>
      </c>
      <c r="E115" s="353">
        <f t="shared" si="3"/>
        <v>382674.72115446051</v>
      </c>
      <c r="F115" s="353">
        <v>401223.06447938026</v>
      </c>
      <c r="G115" s="319">
        <v>437700.14186908648</v>
      </c>
      <c r="H115" s="353">
        <v>468338.92521480849</v>
      </c>
      <c r="I115" s="371">
        <v>427682.43441338523</v>
      </c>
      <c r="J115" s="357">
        <v>388688.37054814247</v>
      </c>
      <c r="K115" s="323">
        <v>399033.58223684208</v>
      </c>
      <c r="L115" s="319">
        <v>418017.62501094665</v>
      </c>
      <c r="M115" s="319">
        <v>417903.88208918052</v>
      </c>
      <c r="N115" s="319">
        <v>415374.64078263531</v>
      </c>
      <c r="O115" s="387">
        <v>388159.66287719301</v>
      </c>
      <c r="P115" s="387">
        <v>394910.53952621768</v>
      </c>
      <c r="Q115" s="387">
        <v>403403.47733333334</v>
      </c>
      <c r="R115" s="387">
        <v>414226.18534065224</v>
      </c>
      <c r="S115" s="388">
        <v>439995.50546677876</v>
      </c>
      <c r="T115" s="387">
        <v>444029.60151424591</v>
      </c>
      <c r="U115" s="387">
        <v>424300.23668639053</v>
      </c>
      <c r="V115" s="387">
        <v>433821.89683032932</v>
      </c>
      <c r="W115" s="387">
        <v>457865.08985650062</v>
      </c>
      <c r="X115" s="387">
        <v>476455.87907289219</v>
      </c>
      <c r="Y115" s="387">
        <v>513296.02902757621</v>
      </c>
      <c r="Z115" s="387">
        <v>615561.97956510342</v>
      </c>
      <c r="AA115" s="387">
        <v>566017.03637523938</v>
      </c>
      <c r="AB115" s="387">
        <v>690968.20325861278</v>
      </c>
      <c r="AC115" s="388">
        <v>662033.91019966896</v>
      </c>
      <c r="AD115" s="387">
        <v>666191.65026541776</v>
      </c>
      <c r="AE115" s="387">
        <v>612970.69402587635</v>
      </c>
      <c r="AF115" s="387">
        <v>656662.15045490628</v>
      </c>
      <c r="AG115" s="387">
        <v>635773.78475282912</v>
      </c>
      <c r="AH115" s="387">
        <v>641297.6693087772</v>
      </c>
      <c r="AI115" s="387">
        <v>690855.0281611738</v>
      </c>
      <c r="AJ115" s="387">
        <v>755060.76176626864</v>
      </c>
      <c r="AK115" s="387">
        <v>840057.35127055296</v>
      </c>
      <c r="AL115" s="387">
        <v>916433.99407138687</v>
      </c>
      <c r="AM115" s="388">
        <v>993405.49315141491</v>
      </c>
      <c r="AN115" s="387">
        <v>1067923.793250703</v>
      </c>
      <c r="AO115" s="387">
        <v>921273.64953377878</v>
      </c>
      <c r="AP115" s="387">
        <v>841929.74642402458</v>
      </c>
      <c r="AQ115" s="387">
        <v>853146.98276915553</v>
      </c>
      <c r="AR115" s="387">
        <v>967205.10001784121</v>
      </c>
      <c r="AS115" s="387">
        <v>1085111.5487359616</v>
      </c>
      <c r="AT115" s="387">
        <v>1160436.2339160289</v>
      </c>
      <c r="AU115" s="387">
        <v>1205273.8777924504</v>
      </c>
      <c r="AV115" s="387">
        <v>1029584.8257296928</v>
      </c>
      <c r="AW115" s="388">
        <v>851305.55759549898</v>
      </c>
      <c r="AX115" s="387">
        <v>913660.80013343203</v>
      </c>
      <c r="AY115" s="387">
        <v>925080.77850541647</v>
      </c>
      <c r="AZ115" s="387">
        <v>1068207.8305599999</v>
      </c>
      <c r="BA115" s="387">
        <v>986978.18138987035</v>
      </c>
      <c r="BB115" s="387">
        <v>1084866.5595802956</v>
      </c>
      <c r="BC115" s="387">
        <v>1111101.0460739282</v>
      </c>
      <c r="BD115" s="387">
        <v>1066370.1660080543</v>
      </c>
      <c r="BE115" s="387">
        <v>1132260.2529949953</v>
      </c>
      <c r="BF115" s="387">
        <v>1158500</v>
      </c>
      <c r="BG115" s="387">
        <v>1178098.4111221449</v>
      </c>
      <c r="BH115" s="389"/>
    </row>
    <row r="116" spans="1:60" x14ac:dyDescent="0.2">
      <c r="A116" s="475">
        <v>99.800003051757812</v>
      </c>
      <c r="B116" s="323">
        <v>426478.73746312689</v>
      </c>
      <c r="C116" s="323">
        <f t="shared" si="2"/>
        <v>445277.25107045134</v>
      </c>
      <c r="D116" s="353">
        <v>464075.76467777579</v>
      </c>
      <c r="E116" s="353">
        <f t="shared" si="3"/>
        <v>487210.83107436297</v>
      </c>
      <c r="F116" s="353">
        <v>510345.89747095009</v>
      </c>
      <c r="G116" s="319">
        <v>559240.96187683288</v>
      </c>
      <c r="H116" s="353">
        <v>611517.86570489022</v>
      </c>
      <c r="I116" s="371">
        <v>541695.62998534087</v>
      </c>
      <c r="J116" s="357">
        <v>486669.75443985796</v>
      </c>
      <c r="K116" s="323">
        <v>500715.88157894736</v>
      </c>
      <c r="L116" s="319">
        <v>529532.63368070754</v>
      </c>
      <c r="M116" s="319">
        <v>521332.69052561664</v>
      </c>
      <c r="N116" s="319">
        <v>524307.32803424029</v>
      </c>
      <c r="O116" s="387">
        <v>481623.71312280704</v>
      </c>
      <c r="P116" s="387">
        <v>493307.48256587697</v>
      </c>
      <c r="Q116" s="387">
        <v>505948.07843137259</v>
      </c>
      <c r="R116" s="387">
        <v>524511.826694455</v>
      </c>
      <c r="S116" s="388">
        <v>566591.40985919314</v>
      </c>
      <c r="T116" s="387">
        <v>571967.71627814311</v>
      </c>
      <c r="U116" s="387">
        <v>553339.42776513426</v>
      </c>
      <c r="V116" s="387">
        <v>575498.07899530651</v>
      </c>
      <c r="W116" s="387">
        <v>613519.62291884795</v>
      </c>
      <c r="X116" s="387">
        <v>643997.50921772816</v>
      </c>
      <c r="Y116" s="387">
        <v>713618.22901229851</v>
      </c>
      <c r="Z116" s="387">
        <v>860845.08057936293</v>
      </c>
      <c r="AA116" s="387">
        <v>769554.19017230382</v>
      </c>
      <c r="AB116" s="387">
        <v>971623.98240489839</v>
      </c>
      <c r="AC116" s="388">
        <v>913882.13142335892</v>
      </c>
      <c r="AD116" s="387">
        <v>917607.01131475146</v>
      </c>
      <c r="AE116" s="387">
        <v>829419.51417562109</v>
      </c>
      <c r="AF116" s="387">
        <v>898593.87018379441</v>
      </c>
      <c r="AG116" s="387">
        <v>864879.96938653965</v>
      </c>
      <c r="AH116" s="387">
        <v>870835.87644247583</v>
      </c>
      <c r="AI116" s="387">
        <v>952463.84013930708</v>
      </c>
      <c r="AJ116" s="387">
        <v>1056540.0024609191</v>
      </c>
      <c r="AK116" s="387">
        <v>1201651.5994020926</v>
      </c>
      <c r="AL116" s="387">
        <v>1324198.6815197822</v>
      </c>
      <c r="AM116" s="388">
        <v>1450657.5710707242</v>
      </c>
      <c r="AN116" s="387">
        <v>1579751.4523487135</v>
      </c>
      <c r="AO116" s="387">
        <v>1312988.4497065474</v>
      </c>
      <c r="AP116" s="387">
        <v>1178524.1626600765</v>
      </c>
      <c r="AQ116" s="387">
        <v>1204706.0640840768</v>
      </c>
      <c r="AR116" s="387">
        <v>1396827.2769788879</v>
      </c>
      <c r="AS116" s="387">
        <v>1598729.90617923</v>
      </c>
      <c r="AT116" s="387">
        <v>1720321.7942239076</v>
      </c>
      <c r="AU116" s="387">
        <v>1785667.3843568226</v>
      </c>
      <c r="AV116" s="387">
        <v>1486114.714028931</v>
      </c>
      <c r="AW116" s="388">
        <v>1186136.4506958839</v>
      </c>
      <c r="AX116" s="387">
        <v>1293064.2559392885</v>
      </c>
      <c r="AY116" s="387">
        <v>1316342.5816349429</v>
      </c>
      <c r="AZ116" s="387">
        <v>1558624.34528</v>
      </c>
      <c r="BA116" s="387">
        <v>1381456.3967020023</v>
      </c>
      <c r="BB116" s="387">
        <v>1531425.7301238284</v>
      </c>
      <c r="BC116" s="387">
        <v>1580823.1978075493</v>
      </c>
      <c r="BD116" s="387">
        <v>1498322.004017693</v>
      </c>
      <c r="BE116" s="387">
        <v>1625437.1535195243</v>
      </c>
      <c r="BF116" s="387">
        <v>1685662</v>
      </c>
      <c r="BG116" s="387">
        <v>1714167.5551142006</v>
      </c>
      <c r="BH116" s="389"/>
    </row>
    <row r="117" spans="1:60" x14ac:dyDescent="0.2">
      <c r="A117" s="477">
        <v>99.900001525878906</v>
      </c>
      <c r="B117" s="396">
        <v>516192.81120943953</v>
      </c>
      <c r="C117" s="396">
        <f t="shared" si="2"/>
        <v>538931.62772739795</v>
      </c>
      <c r="D117" s="396">
        <v>561670.44424535625</v>
      </c>
      <c r="E117" s="396">
        <f t="shared" si="3"/>
        <v>592875.17700989614</v>
      </c>
      <c r="F117" s="396">
        <v>624079.90977443603</v>
      </c>
      <c r="G117" s="393">
        <v>685935.08814253309</v>
      </c>
      <c r="H117" s="393">
        <v>762661.63402991404</v>
      </c>
      <c r="I117" s="397">
        <v>667783.57701056462</v>
      </c>
      <c r="J117" s="396">
        <v>587356.7491600269</v>
      </c>
      <c r="K117" s="396">
        <v>607989.01242690056</v>
      </c>
      <c r="L117" s="396">
        <v>641571.34635257022</v>
      </c>
      <c r="M117" s="393">
        <v>633079.02349912818</v>
      </c>
      <c r="N117" s="393">
        <v>632406.30357688782</v>
      </c>
      <c r="O117" s="393">
        <v>575336.45164912287</v>
      </c>
      <c r="P117" s="393">
        <v>593450.92068139464</v>
      </c>
      <c r="Q117" s="393">
        <v>612689.65998431377</v>
      </c>
      <c r="R117" s="393">
        <v>632401.65015997889</v>
      </c>
      <c r="S117" s="394">
        <v>701927.49428904743</v>
      </c>
      <c r="T117" s="393">
        <v>706812.1613867305</v>
      </c>
      <c r="U117" s="393">
        <v>689004.60828402371</v>
      </c>
      <c r="V117" s="393">
        <v>733393.89845909853</v>
      </c>
      <c r="W117" s="393">
        <v>783863.1786660098</v>
      </c>
      <c r="X117" s="393">
        <v>827793.29241834464</v>
      </c>
      <c r="Y117" s="393">
        <v>947381.03949278127</v>
      </c>
      <c r="Z117" s="393">
        <v>1143926.3741906506</v>
      </c>
      <c r="AA117" s="393">
        <v>990559.59711915406</v>
      </c>
      <c r="AB117" s="393">
        <v>1282246.5415772249</v>
      </c>
      <c r="AC117" s="394">
        <v>1195344.1490590898</v>
      </c>
      <c r="AD117" s="393">
        <v>1176359.0432622847</v>
      </c>
      <c r="AE117" s="393">
        <v>1060146.2996773284</v>
      </c>
      <c r="AF117" s="393">
        <v>1162384.2929718508</v>
      </c>
      <c r="AG117" s="393">
        <v>1112052.1347230494</v>
      </c>
      <c r="AH117" s="393">
        <v>1126893.4570462757</v>
      </c>
      <c r="AI117" s="393">
        <v>1232403.7945219164</v>
      </c>
      <c r="AJ117" s="393">
        <v>1391274.3417880815</v>
      </c>
      <c r="AK117" s="393">
        <v>1609471.5695067262</v>
      </c>
      <c r="AL117" s="393">
        <v>1784999.1905683617</v>
      </c>
      <c r="AM117" s="394">
        <v>1973802.4175238498</v>
      </c>
      <c r="AN117" s="393">
        <v>2170677.8490782208</v>
      </c>
      <c r="AO117" s="393">
        <v>1755400.3049874236</v>
      </c>
      <c r="AP117" s="393">
        <v>1546945.1422152326</v>
      </c>
      <c r="AQ117" s="393">
        <v>1591338.3643162653</v>
      </c>
      <c r="AR117" s="393">
        <v>1888404.1853107344</v>
      </c>
      <c r="AS117" s="393">
        <v>2189988.5752183758</v>
      </c>
      <c r="AT117" s="393">
        <v>2368626.3601642614</v>
      </c>
      <c r="AU117" s="393">
        <v>2467356.1607752838</v>
      </c>
      <c r="AV117" s="393">
        <v>2011090.6125995037</v>
      </c>
      <c r="AW117" s="394">
        <v>1564321.6592072423</v>
      </c>
      <c r="AX117" s="393">
        <v>1718452.4061754006</v>
      </c>
      <c r="AY117" s="393">
        <v>1756094.5636819878</v>
      </c>
      <c r="AZ117" s="393">
        <v>2132418.91016</v>
      </c>
      <c r="BA117" s="393">
        <v>1838151.4782096583</v>
      </c>
      <c r="BB117" s="393">
        <v>2053805.0029703355</v>
      </c>
      <c r="BC117" s="393">
        <v>2131415.1289783521</v>
      </c>
      <c r="BD117" s="393">
        <v>2006161.4367119048</v>
      </c>
      <c r="BE117" s="393">
        <v>2177382.7415746972</v>
      </c>
      <c r="BF117" s="393">
        <v>2263289</v>
      </c>
      <c r="BG117" s="393">
        <v>2301505.287487587</v>
      </c>
      <c r="BH117" s="395"/>
    </row>
    <row r="118" spans="1:60" x14ac:dyDescent="0.2">
      <c r="A118" s="475">
        <v>99.910003662109375</v>
      </c>
      <c r="B118" s="387">
        <v>545580.26155358902</v>
      </c>
      <c r="C118" s="387">
        <f t="shared" si="2"/>
        <v>565772.5998683552</v>
      </c>
      <c r="D118" s="398">
        <v>585964.93818312138</v>
      </c>
      <c r="E118" s="398">
        <f t="shared" si="3"/>
        <v>620313.11980926408</v>
      </c>
      <c r="F118" s="398">
        <v>654661.30143540667</v>
      </c>
      <c r="G118" s="387">
        <v>724091.61378852429</v>
      </c>
      <c r="H118" s="387">
        <v>799819.08305929776</v>
      </c>
      <c r="I118" s="399">
        <v>705715.20234544808</v>
      </c>
      <c r="J118" s="398">
        <v>617814.80426226358</v>
      </c>
      <c r="K118" s="398">
        <v>639252.13267543854</v>
      </c>
      <c r="L118" s="398">
        <v>677144.42560644529</v>
      </c>
      <c r="M118" s="387">
        <v>664675.50145312643</v>
      </c>
      <c r="N118" s="387">
        <v>666558.85937022325</v>
      </c>
      <c r="O118" s="387">
        <v>602816.50666666671</v>
      </c>
      <c r="P118" s="387">
        <v>624198.81394729833</v>
      </c>
      <c r="Q118" s="387">
        <v>642579.24843921571</v>
      </c>
      <c r="R118" s="387">
        <v>666017.86831831385</v>
      </c>
      <c r="S118" s="388">
        <v>742683.95431237959</v>
      </c>
      <c r="T118" s="387">
        <v>746435.30105598725</v>
      </c>
      <c r="U118" s="387">
        <v>729080.62885753298</v>
      </c>
      <c r="V118" s="387">
        <v>778979.29114249581</v>
      </c>
      <c r="W118" s="387">
        <v>839102.17946665036</v>
      </c>
      <c r="X118" s="387">
        <v>896308.88023869274</v>
      </c>
      <c r="Y118" s="387">
        <v>1002681.1332976854</v>
      </c>
      <c r="Z118" s="387">
        <v>1201049.5377821024</v>
      </c>
      <c r="AA118" s="387">
        <v>1060800.1073570973</v>
      </c>
      <c r="AB118" s="387">
        <v>1381207.6480979694</v>
      </c>
      <c r="AC118" s="388">
        <v>1281747.9655393763</v>
      </c>
      <c r="AD118" s="387">
        <v>1256722.6459310725</v>
      </c>
      <c r="AE118" s="387">
        <v>1129331.3768365653</v>
      </c>
      <c r="AF118" s="387">
        <v>1248630.654454418</v>
      </c>
      <c r="AG118" s="387">
        <v>1191160.8810005956</v>
      </c>
      <c r="AH118" s="387">
        <v>1202104.5624198625</v>
      </c>
      <c r="AI118" s="387">
        <v>1317852.1773882757</v>
      </c>
      <c r="AJ118" s="387">
        <v>1495647.906149501</v>
      </c>
      <c r="AK118" s="387">
        <v>1733016.5620328847</v>
      </c>
      <c r="AL118" s="387">
        <v>1937133.3464719336</v>
      </c>
      <c r="AM118" s="388">
        <v>2141135.7575014653</v>
      </c>
      <c r="AN118" s="387">
        <v>2359602.1416519112</v>
      </c>
      <c r="AO118" s="387">
        <v>1898774.6606367033</v>
      </c>
      <c r="AP118" s="387">
        <v>1661717.0512494072</v>
      </c>
      <c r="AQ118" s="387">
        <v>1715960.8895515092</v>
      </c>
      <c r="AR118" s="387">
        <v>2046952.1846922392</v>
      </c>
      <c r="AS118" s="387">
        <v>2378060.6723667788</v>
      </c>
      <c r="AT118" s="387">
        <v>2573097.562821174</v>
      </c>
      <c r="AU118" s="387">
        <v>2690150.6429046942</v>
      </c>
      <c r="AV118" s="387">
        <v>2179863.1225712574</v>
      </c>
      <c r="AW118" s="388">
        <v>1689029.8784212531</v>
      </c>
      <c r="AX118" s="387">
        <v>1855279.7588216285</v>
      </c>
      <c r="AY118" s="387">
        <v>1898665.2917151193</v>
      </c>
      <c r="AZ118" s="387">
        <v>2313211.8124799998</v>
      </c>
      <c r="BA118" s="387">
        <v>1994781.1915194346</v>
      </c>
      <c r="BB118" s="387">
        <v>2237292.1710450184</v>
      </c>
      <c r="BC118" s="387">
        <v>2309324.8367598332</v>
      </c>
      <c r="BD118" s="387">
        <v>2164873.8580981032</v>
      </c>
      <c r="BE118" s="387">
        <v>2352464.5418836786</v>
      </c>
      <c r="BF118" s="387">
        <v>2440928</v>
      </c>
      <c r="BG118" s="387">
        <v>2482170.2824514117</v>
      </c>
      <c r="BH118" s="389"/>
    </row>
    <row r="119" spans="1:60" x14ac:dyDescent="0.2">
      <c r="A119" s="475">
        <v>99.919998168945312</v>
      </c>
      <c r="B119" s="387">
        <v>576900.5594886922</v>
      </c>
      <c r="C119" s="387">
        <f t="shared" si="2"/>
        <v>600806.16913095547</v>
      </c>
      <c r="D119" s="387">
        <v>624711.77877321874</v>
      </c>
      <c r="E119" s="387">
        <f t="shared" si="3"/>
        <v>658903.99259918625</v>
      </c>
      <c r="F119" s="387">
        <v>693096.20642515377</v>
      </c>
      <c r="G119" s="387">
        <v>774613.62341614556</v>
      </c>
      <c r="H119" s="387">
        <v>837469.92850323534</v>
      </c>
      <c r="I119" s="388">
        <v>752547.54850123834</v>
      </c>
      <c r="J119" s="387">
        <v>653535.24584813288</v>
      </c>
      <c r="K119" s="387">
        <v>676809.36549707607</v>
      </c>
      <c r="L119" s="387">
        <v>718832.23399597162</v>
      </c>
      <c r="M119" s="387">
        <v>703223.94021423243</v>
      </c>
      <c r="N119" s="387">
        <v>708798.84194435959</v>
      </c>
      <c r="O119" s="387">
        <v>634753.5219649123</v>
      </c>
      <c r="P119" s="387">
        <v>660598.8663827522</v>
      </c>
      <c r="Q119" s="387">
        <v>680789.83705098042</v>
      </c>
      <c r="R119" s="387">
        <v>702322.47371356445</v>
      </c>
      <c r="S119" s="388">
        <v>791790.00537182228</v>
      </c>
      <c r="T119" s="387">
        <v>796586.18151026103</v>
      </c>
      <c r="U119" s="387">
        <v>780891.38006372331</v>
      </c>
      <c r="V119" s="387">
        <v>832624.66162319703</v>
      </c>
      <c r="W119" s="387">
        <v>902591.67760875379</v>
      </c>
      <c r="X119" s="387">
        <v>973848.71781698917</v>
      </c>
      <c r="Y119" s="387">
        <v>1091580.4542051791</v>
      </c>
      <c r="Z119" s="387">
        <v>1300076.284591489</v>
      </c>
      <c r="AA119" s="387">
        <v>1143783.9011031089</v>
      </c>
      <c r="AB119" s="387">
        <v>1498613.7471232009</v>
      </c>
      <c r="AC119" s="388">
        <v>1383596.6021825061</v>
      </c>
      <c r="AD119" s="387">
        <v>1353453.0831642344</v>
      </c>
      <c r="AE119" s="387">
        <v>1210698.9531656276</v>
      </c>
      <c r="AF119" s="387">
        <v>1356155.8632228125</v>
      </c>
      <c r="AG119" s="387">
        <v>1286346.9649791543</v>
      </c>
      <c r="AH119" s="387">
        <v>1297766.3242802192</v>
      </c>
      <c r="AI119" s="387">
        <v>1427867.4840496138</v>
      </c>
      <c r="AJ119" s="387">
        <v>1624569.4812494759</v>
      </c>
      <c r="AK119" s="387">
        <v>1886456.8609865468</v>
      </c>
      <c r="AL119" s="387">
        <v>2119145.4028343642</v>
      </c>
      <c r="AM119" s="388">
        <v>2346472.2382348236</v>
      </c>
      <c r="AN119" s="387">
        <v>2593922.4195396313</v>
      </c>
      <c r="AO119" s="387">
        <v>2071328.3819202725</v>
      </c>
      <c r="AP119" s="387">
        <v>1808441.3093686814</v>
      </c>
      <c r="AQ119" s="387">
        <v>1870900.988879384</v>
      </c>
      <c r="AR119" s="387">
        <v>2244493.4000356826</v>
      </c>
      <c r="AS119" s="387">
        <v>2606394.3579978738</v>
      </c>
      <c r="AT119" s="387">
        <v>2820541.3043107507</v>
      </c>
      <c r="AU119" s="387">
        <v>2957311.1310364399</v>
      </c>
      <c r="AV119" s="387">
        <v>2383746.1158092958</v>
      </c>
      <c r="AW119" s="388">
        <v>1841407.7008333686</v>
      </c>
      <c r="AX119" s="387">
        <v>2025737.0196707984</v>
      </c>
      <c r="AY119" s="387">
        <v>2079254.3533876</v>
      </c>
      <c r="AZ119" s="387">
        <v>2533698.6867200001</v>
      </c>
      <c r="BA119" s="387">
        <v>2181666.5830388693</v>
      </c>
      <c r="BB119" s="387">
        <v>2452648.7307796166</v>
      </c>
      <c r="BC119" s="387">
        <v>2534695.9566857326</v>
      </c>
      <c r="BD119" s="387">
        <v>2371122.2988748574</v>
      </c>
      <c r="BE119" s="387">
        <v>2576999.3670129608</v>
      </c>
      <c r="BF119" s="387">
        <v>2672273</v>
      </c>
      <c r="BG119" s="387">
        <v>2717315.7010214217</v>
      </c>
      <c r="BH119" s="389"/>
    </row>
    <row r="120" spans="1:60" x14ac:dyDescent="0.2">
      <c r="A120" s="478">
        <v>99.930000305175781</v>
      </c>
      <c r="B120" s="400">
        <v>618497.61750245828</v>
      </c>
      <c r="C120" s="400">
        <f t="shared" si="2"/>
        <v>644543.25108533888</v>
      </c>
      <c r="D120" s="400">
        <v>670588.8846682196</v>
      </c>
      <c r="E120" s="400">
        <f t="shared" si="3"/>
        <v>707629.8246535447</v>
      </c>
      <c r="F120" s="400">
        <v>744670.76463886991</v>
      </c>
      <c r="G120" s="400">
        <v>835497.39390250645</v>
      </c>
      <c r="H120" s="400">
        <v>904225.28863901552</v>
      </c>
      <c r="I120" s="401">
        <v>810950.83172420762</v>
      </c>
      <c r="J120" s="400">
        <v>697393.78208697319</v>
      </c>
      <c r="K120" s="400">
        <v>724136.63961988303</v>
      </c>
      <c r="L120" s="400">
        <v>771003.82064979419</v>
      </c>
      <c r="M120" s="400">
        <v>750935.90932491911</v>
      </c>
      <c r="N120" s="400">
        <v>759354.78141241218</v>
      </c>
      <c r="O120" s="387">
        <v>676424.35200000007</v>
      </c>
      <c r="P120" s="387">
        <v>703332.72690976842</v>
      </c>
      <c r="Q120" s="387">
        <v>729166.2905725491</v>
      </c>
      <c r="R120" s="387">
        <v>748655.70622596645</v>
      </c>
      <c r="S120" s="388">
        <v>852824.04362570867</v>
      </c>
      <c r="T120" s="387">
        <v>861035.1516238295</v>
      </c>
      <c r="U120" s="387">
        <v>843360.67419208016</v>
      </c>
      <c r="V120" s="387">
        <v>908159.65967296017</v>
      </c>
      <c r="W120" s="387">
        <v>986374.35273346887</v>
      </c>
      <c r="X120" s="387">
        <v>1058106.4134837678</v>
      </c>
      <c r="Y120" s="387">
        <v>1214533.7031548391</v>
      </c>
      <c r="Z120" s="387">
        <v>1439611.9008944943</v>
      </c>
      <c r="AA120" s="387">
        <v>1239652.323602881</v>
      </c>
      <c r="AB120" s="387">
        <v>1649131.5889784284</v>
      </c>
      <c r="AC120" s="388">
        <v>1515027.2326767796</v>
      </c>
      <c r="AD120" s="387">
        <v>1484299.669291083</v>
      </c>
      <c r="AE120" s="387">
        <v>1317480.9955828451</v>
      </c>
      <c r="AF120" s="387">
        <v>1484586.3095805093</v>
      </c>
      <c r="AG120" s="387">
        <v>1412408.1331745086</v>
      </c>
      <c r="AH120" s="387">
        <v>1413806.1310176011</v>
      </c>
      <c r="AI120" s="387">
        <v>1569529.5788527138</v>
      </c>
      <c r="AJ120" s="387">
        <v>1784630.9349814034</v>
      </c>
      <c r="AK120" s="387">
        <v>2071080.3109118084</v>
      </c>
      <c r="AL120" s="387">
        <v>2352584.8628162262</v>
      </c>
      <c r="AM120" s="388">
        <v>2611852.3533550068</v>
      </c>
      <c r="AN120" s="387">
        <v>2888626.4949484426</v>
      </c>
      <c r="AO120" s="387">
        <v>2283811.1690845806</v>
      </c>
      <c r="AP120" s="387">
        <v>1987513.2432661825</v>
      </c>
      <c r="AQ120" s="387">
        <v>2055676.8724428692</v>
      </c>
      <c r="AR120" s="387">
        <v>2479656.6210645256</v>
      </c>
      <c r="AS120" s="387">
        <v>2905870.7119286405</v>
      </c>
      <c r="AT120" s="387">
        <v>3129187.116127729</v>
      </c>
      <c r="AU120" s="387">
        <v>3288270.4893322131</v>
      </c>
      <c r="AV120" s="387">
        <v>2648753.7209620816</v>
      </c>
      <c r="AW120" s="388">
        <v>2034542.116756208</v>
      </c>
      <c r="AX120" s="387">
        <v>2248244.3876617085</v>
      </c>
      <c r="AY120" s="387">
        <v>2299286.2359589529</v>
      </c>
      <c r="AZ120" s="387">
        <v>2817906.55112</v>
      </c>
      <c r="BA120" s="387">
        <v>2412078.8884962699</v>
      </c>
      <c r="BB120" s="387">
        <v>2721022.3304401501</v>
      </c>
      <c r="BC120" s="387">
        <v>2811357.6764607583</v>
      </c>
      <c r="BD120" s="387">
        <v>2626211.2761739492</v>
      </c>
      <c r="BE120" s="387">
        <v>2866437.5094220936</v>
      </c>
      <c r="BF120" s="387">
        <v>2973822</v>
      </c>
      <c r="BG120" s="387">
        <v>3024016.9985813592</v>
      </c>
      <c r="BH120" s="389"/>
    </row>
    <row r="121" spans="1:60" x14ac:dyDescent="0.2">
      <c r="A121" s="478">
        <v>99.94000244140625</v>
      </c>
      <c r="B121" s="400">
        <v>670391.85299901676</v>
      </c>
      <c r="C121" s="400">
        <f t="shared" si="2"/>
        <v>700102.79719173792</v>
      </c>
      <c r="D121" s="400">
        <v>729813.74138445919</v>
      </c>
      <c r="E121" s="400">
        <f t="shared" si="3"/>
        <v>768176.89507135923</v>
      </c>
      <c r="F121" s="400">
        <v>806540.04875825928</v>
      </c>
      <c r="G121" s="400">
        <v>915560.53250705474</v>
      </c>
      <c r="H121" s="400">
        <v>988114.42664686532</v>
      </c>
      <c r="I121" s="401">
        <v>888157.58742354542</v>
      </c>
      <c r="J121" s="400">
        <v>752739.20437745994</v>
      </c>
      <c r="K121" s="400">
        <v>786167.04166666663</v>
      </c>
      <c r="L121" s="400">
        <v>834105.30379192566</v>
      </c>
      <c r="M121" s="400">
        <v>813200.09798223048</v>
      </c>
      <c r="N121" s="400">
        <v>823072.36258025072</v>
      </c>
      <c r="O121" s="387">
        <v>727273.33389473683</v>
      </c>
      <c r="P121" s="387">
        <v>759544.81314878887</v>
      </c>
      <c r="Q121" s="387">
        <v>785082.02189803927</v>
      </c>
      <c r="R121" s="387">
        <v>809480.87380749697</v>
      </c>
      <c r="S121" s="388">
        <v>930449.10084375588</v>
      </c>
      <c r="T121" s="387">
        <v>943974.55250049813</v>
      </c>
      <c r="U121" s="387">
        <v>926786.64469731448</v>
      </c>
      <c r="V121" s="387">
        <v>1000977.5665330789</v>
      </c>
      <c r="W121" s="387">
        <v>1110165.9152142229</v>
      </c>
      <c r="X121" s="387">
        <v>1152626.8956114526</v>
      </c>
      <c r="Y121" s="387">
        <v>1392831.4585593157</v>
      </c>
      <c r="Z121" s="387">
        <v>1626267.2882967175</v>
      </c>
      <c r="AA121" s="387">
        <v>1366340.0673169843</v>
      </c>
      <c r="AB121" s="387">
        <v>1842940.4089101593</v>
      </c>
      <c r="AC121" s="388">
        <v>1677534.5773843711</v>
      </c>
      <c r="AD121" s="387">
        <v>1658519.0861187319</v>
      </c>
      <c r="AE121" s="387">
        <v>1455812.9874377369</v>
      </c>
      <c r="AF121" s="387">
        <v>1631822.3408438666</v>
      </c>
      <c r="AG121" s="387">
        <v>1562235.7288862418</v>
      </c>
      <c r="AH121" s="387">
        <v>1566151.7426273457</v>
      </c>
      <c r="AI121" s="387">
        <v>1749131.1476570414</v>
      </c>
      <c r="AJ121" s="387">
        <v>1994548.7125478901</v>
      </c>
      <c r="AK121" s="387">
        <v>2318401.1360239163</v>
      </c>
      <c r="AL121" s="387">
        <v>2657257.9023538488</v>
      </c>
      <c r="AM121" s="388">
        <v>2957615.2716516545</v>
      </c>
      <c r="AN121" s="387">
        <v>3279461.6336839912</v>
      </c>
      <c r="AO121" s="387">
        <v>2567274.8980411086</v>
      </c>
      <c r="AP121" s="387">
        <v>2226833.7945530345</v>
      </c>
      <c r="AQ121" s="387">
        <v>2304915.1562018818</v>
      </c>
      <c r="AR121" s="387">
        <v>2791172.9399702647</v>
      </c>
      <c r="AS121" s="387">
        <v>3302196.2433793964</v>
      </c>
      <c r="AT121" s="387">
        <v>3551339.1287839683</v>
      </c>
      <c r="AU121" s="387">
        <v>3735929.762460303</v>
      </c>
      <c r="AV121" s="387">
        <v>3000703.3759308397</v>
      </c>
      <c r="AW121" s="388">
        <v>2281602.1005118662</v>
      </c>
      <c r="AX121" s="387">
        <v>2533050.9556859764</v>
      </c>
      <c r="AY121" s="387">
        <v>2586941.1608217554</v>
      </c>
      <c r="AZ121" s="387">
        <v>3199475.00312</v>
      </c>
      <c r="BA121" s="387">
        <v>2724391.5343541419</v>
      </c>
      <c r="BB121" s="387">
        <v>3072316.1569262822</v>
      </c>
      <c r="BC121" s="387">
        <v>3187020.9769391632</v>
      </c>
      <c r="BD121" s="387">
        <v>2975615.0665371446</v>
      </c>
      <c r="BE121" s="387">
        <v>3254111.6867998191</v>
      </c>
      <c r="BF121" s="387">
        <v>3374561</v>
      </c>
      <c r="BG121" s="387">
        <v>3431605.860192935</v>
      </c>
      <c r="BH121" s="389"/>
    </row>
    <row r="122" spans="1:60" x14ac:dyDescent="0.2">
      <c r="A122" s="475">
        <v>99.949996948242188</v>
      </c>
      <c r="B122" s="387">
        <v>735822.82743362838</v>
      </c>
      <c r="C122" s="387">
        <f t="shared" si="2"/>
        <v>773860.30316314998</v>
      </c>
      <c r="D122" s="387">
        <v>811897.77889267157</v>
      </c>
      <c r="E122" s="387">
        <f t="shared" si="3"/>
        <v>858573.04096148722</v>
      </c>
      <c r="F122" s="387">
        <v>905248.30303030298</v>
      </c>
      <c r="G122" s="387">
        <v>1024889.0583743706</v>
      </c>
      <c r="H122" s="387">
        <v>1109249.1201866977</v>
      </c>
      <c r="I122" s="388">
        <v>993398.81473992823</v>
      </c>
      <c r="J122" s="387">
        <v>829102.27935106074</v>
      </c>
      <c r="K122" s="387">
        <v>872068.52339181281</v>
      </c>
      <c r="L122" s="387">
        <v>920458.27480514918</v>
      </c>
      <c r="M122" s="387">
        <v>895731.64327825303</v>
      </c>
      <c r="N122" s="387">
        <v>907336.4937328035</v>
      </c>
      <c r="O122" s="387">
        <v>796047.30077192991</v>
      </c>
      <c r="P122" s="387">
        <v>833295.54192174599</v>
      </c>
      <c r="Q122" s="387">
        <v>858080.99237647059</v>
      </c>
      <c r="R122" s="387">
        <v>888078.00393342529</v>
      </c>
      <c r="S122" s="388">
        <v>1035226.1027157545</v>
      </c>
      <c r="T122" s="387">
        <v>1051811.4949193066</v>
      </c>
      <c r="U122" s="387">
        <v>1031655.7183431953</v>
      </c>
      <c r="V122" s="387">
        <v>1129965.6917768584</v>
      </c>
      <c r="W122" s="387">
        <v>1268239.4422615017</v>
      </c>
      <c r="X122" s="387">
        <v>1325814.1524234822</v>
      </c>
      <c r="Y122" s="387">
        <v>1547928.8916049195</v>
      </c>
      <c r="Z122" s="387">
        <v>1898393.9656424264</v>
      </c>
      <c r="AA122" s="387">
        <v>1549178.2194912939</v>
      </c>
      <c r="AB122" s="387">
        <v>2104677.697434634</v>
      </c>
      <c r="AC122" s="388">
        <v>1903675.1049697625</v>
      </c>
      <c r="AD122" s="387">
        <v>1877492.0156490966</v>
      </c>
      <c r="AE122" s="387">
        <v>1642646.0011904389</v>
      </c>
      <c r="AF122" s="387">
        <v>1849903.8994931919</v>
      </c>
      <c r="AG122" s="387">
        <v>1767375.9621203097</v>
      </c>
      <c r="AH122" s="387">
        <v>1774926.2565567081</v>
      </c>
      <c r="AI122" s="387">
        <v>1986674.1113030072</v>
      </c>
      <c r="AJ122" s="387">
        <v>2278698.9437064794</v>
      </c>
      <c r="AK122" s="387">
        <v>2681187.5515695065</v>
      </c>
      <c r="AL122" s="387">
        <v>3085479.3280905262</v>
      </c>
      <c r="AM122" s="388">
        <v>3438541.2921174648</v>
      </c>
      <c r="AN122" s="387">
        <v>3823202.7353400686</v>
      </c>
      <c r="AO122" s="387">
        <v>2971557.0417947611</v>
      </c>
      <c r="AP122" s="387">
        <v>2548514.9950822541</v>
      </c>
      <c r="AQ122" s="387">
        <v>2649670.985799829</v>
      </c>
      <c r="AR122" s="387">
        <v>3216191.4858876001</v>
      </c>
      <c r="AS122" s="387">
        <v>3847941.9792947266</v>
      </c>
      <c r="AT122" s="387">
        <v>4143080.0840158872</v>
      </c>
      <c r="AU122" s="387">
        <v>4360355.7051216299</v>
      </c>
      <c r="AV122" s="387">
        <v>3487683.598647608</v>
      </c>
      <c r="AW122" s="388">
        <v>2616478.6704175305</v>
      </c>
      <c r="AX122" s="387">
        <v>2936795.7185001411</v>
      </c>
      <c r="AY122" s="387">
        <v>2988760.6625456475</v>
      </c>
      <c r="AZ122" s="387">
        <v>3720937.4907999998</v>
      </c>
      <c r="BA122" s="387">
        <v>3158219.3060070667</v>
      </c>
      <c r="BB122" s="387">
        <v>3557166.6578713888</v>
      </c>
      <c r="BC122" s="387">
        <v>3687307.8931657798</v>
      </c>
      <c r="BD122" s="387">
        <v>3452432.2671671491</v>
      </c>
      <c r="BE122" s="387">
        <v>3785765.2555760108</v>
      </c>
      <c r="BF122" s="387">
        <v>3930018</v>
      </c>
      <c r="BG122" s="387">
        <v>3996209.3764363742</v>
      </c>
      <c r="BH122" s="389"/>
    </row>
    <row r="123" spans="1:60" x14ac:dyDescent="0.2">
      <c r="A123" s="475">
        <v>99.959999084472656</v>
      </c>
      <c r="B123" s="387">
        <v>834493.33579154382</v>
      </c>
      <c r="C123" s="387">
        <f t="shared" si="2"/>
        <v>881256.28911060793</v>
      </c>
      <c r="D123" s="387">
        <v>928019.24242967216</v>
      </c>
      <c r="E123" s="387">
        <f t="shared" si="3"/>
        <v>982505.51002777752</v>
      </c>
      <c r="F123" s="387">
        <v>1036991.7776258829</v>
      </c>
      <c r="G123" s="387">
        <v>1184139.0896918054</v>
      </c>
      <c r="H123" s="387">
        <v>1290854.2433435875</v>
      </c>
      <c r="I123" s="388">
        <v>1148081.027144518</v>
      </c>
      <c r="J123" s="387">
        <v>942631.62330805417</v>
      </c>
      <c r="K123" s="387">
        <v>992592.68384502921</v>
      </c>
      <c r="L123" s="387">
        <v>1049541.613100972</v>
      </c>
      <c r="M123" s="387">
        <v>1011680.4181682307</v>
      </c>
      <c r="N123" s="387">
        <v>1021635.4066034852</v>
      </c>
      <c r="O123" s="387">
        <v>894838.72028070176</v>
      </c>
      <c r="P123" s="387">
        <v>933011.56774021825</v>
      </c>
      <c r="Q123" s="387">
        <v>966229.67416470591</v>
      </c>
      <c r="R123" s="387">
        <v>1001445.3757595327</v>
      </c>
      <c r="S123" s="388">
        <v>1183535.7510513035</v>
      </c>
      <c r="T123" s="387">
        <v>1208660.2145845785</v>
      </c>
      <c r="U123" s="387">
        <v>1190717.2700955849</v>
      </c>
      <c r="V123" s="387">
        <v>1331353.5881357021</v>
      </c>
      <c r="W123" s="387">
        <v>1505173.5373119009</v>
      </c>
      <c r="X123" s="387">
        <v>1576337.7416665021</v>
      </c>
      <c r="Y123" s="387">
        <v>1702451.0750897564</v>
      </c>
      <c r="Z123" s="387">
        <v>2299802.1084621428</v>
      </c>
      <c r="AA123" s="387">
        <v>1806378.1054243781</v>
      </c>
      <c r="AB123" s="387">
        <v>2503748.9255023398</v>
      </c>
      <c r="AC123" s="388">
        <v>2240256.5728571913</v>
      </c>
      <c r="AD123" s="387">
        <v>2190967.9540267205</v>
      </c>
      <c r="AE123" s="387">
        <v>1902102.1831396259</v>
      </c>
      <c r="AF123" s="387">
        <v>2171977.4349392443</v>
      </c>
      <c r="AG123" s="387">
        <v>2073514.8552709946</v>
      </c>
      <c r="AH123" s="387">
        <v>2090741.5783890896</v>
      </c>
      <c r="AI123" s="387">
        <v>2347214.5039322875</v>
      </c>
      <c r="AJ123" s="387">
        <v>2719787.3498699628</v>
      </c>
      <c r="AK123" s="387">
        <v>3222428.5201793718</v>
      </c>
      <c r="AL123" s="387">
        <v>3707395.9506761055</v>
      </c>
      <c r="AM123" s="388">
        <v>4152838.0263284119</v>
      </c>
      <c r="AN123" s="387">
        <v>4648886.2841370692</v>
      </c>
      <c r="AO123" s="387">
        <v>3549891.1964226733</v>
      </c>
      <c r="AP123" s="387">
        <v>3033864.2110886443</v>
      </c>
      <c r="AQ123" s="387">
        <v>3145222.9806183549</v>
      </c>
      <c r="AR123" s="387">
        <v>3856998.4863038952</v>
      </c>
      <c r="AS123" s="387">
        <v>4630330.9115866339</v>
      </c>
      <c r="AT123" s="387">
        <v>5021271.0824675178</v>
      </c>
      <c r="AU123" s="387">
        <v>5293803.95045345</v>
      </c>
      <c r="AV123" s="387">
        <v>4220093.5878627067</v>
      </c>
      <c r="AW123" s="388">
        <v>3109941.5946529042</v>
      </c>
      <c r="AX123" s="387">
        <v>3513641.4032044536</v>
      </c>
      <c r="AY123" s="387">
        <v>3602017.6780300708</v>
      </c>
      <c r="AZ123" s="387">
        <v>4502773.5192</v>
      </c>
      <c r="BA123" s="387">
        <v>3759694.66674519</v>
      </c>
      <c r="BB123" s="387">
        <v>4284763.8800293179</v>
      </c>
      <c r="BC123" s="387">
        <v>4428885.4520210456</v>
      </c>
      <c r="BD123" s="387">
        <v>4126797.6461978098</v>
      </c>
      <c r="BE123" s="387">
        <v>4588227.6903151805</v>
      </c>
      <c r="BF123" s="387">
        <v>4774426</v>
      </c>
      <c r="BG123" s="387">
        <v>4855034.084551</v>
      </c>
      <c r="BH123" s="389"/>
    </row>
    <row r="124" spans="1:60" x14ac:dyDescent="0.2">
      <c r="A124" s="475">
        <v>99.970001220703125</v>
      </c>
      <c r="B124" s="387">
        <v>998703.71140609647</v>
      </c>
      <c r="C124" s="387">
        <f t="shared" si="2"/>
        <v>1056498.0870833267</v>
      </c>
      <c r="D124" s="387">
        <v>1114292.4627605567</v>
      </c>
      <c r="E124" s="387">
        <f t="shared" si="3"/>
        <v>1187051.6187122446</v>
      </c>
      <c r="F124" s="387">
        <v>1259810.7746639324</v>
      </c>
      <c r="G124" s="387">
        <v>1441528.6608753388</v>
      </c>
      <c r="H124" s="387">
        <v>1594375.2710300202</v>
      </c>
      <c r="I124" s="388">
        <v>1411508.775817621</v>
      </c>
      <c r="J124" s="387">
        <v>1122429.8281654988</v>
      </c>
      <c r="K124" s="387">
        <v>1189238.1655701755</v>
      </c>
      <c r="L124" s="387">
        <v>1261748.4143970574</v>
      </c>
      <c r="M124" s="387">
        <v>1195507.3659387198</v>
      </c>
      <c r="N124" s="387">
        <v>1203206.8135126873</v>
      </c>
      <c r="O124" s="387">
        <v>1051819.3117192984</v>
      </c>
      <c r="P124" s="387">
        <v>1092944.8277881288</v>
      </c>
      <c r="Q124" s="387">
        <v>1139007.6857725491</v>
      </c>
      <c r="R124" s="387">
        <v>1175205.5626852966</v>
      </c>
      <c r="S124" s="388">
        <v>1426181.6568002386</v>
      </c>
      <c r="T124" s="387">
        <v>1462109.2992628014</v>
      </c>
      <c r="U124" s="387">
        <v>1464447.0004551662</v>
      </c>
      <c r="V124" s="387">
        <v>1665270.6836115811</v>
      </c>
      <c r="W124" s="387">
        <v>1868806.9893042641</v>
      </c>
      <c r="X124" s="387">
        <v>2022703.3058942086</v>
      </c>
      <c r="Y124" s="387">
        <v>2165922.4555801698</v>
      </c>
      <c r="Z124" s="387">
        <v>2990817.4787978586</v>
      </c>
      <c r="AA124" s="387">
        <v>2221091.1139392839</v>
      </c>
      <c r="AB124" s="387">
        <v>3146420.3207938909</v>
      </c>
      <c r="AC124" s="388">
        <v>2794143.0686171832</v>
      </c>
      <c r="AD124" s="387">
        <v>2712161.027645655</v>
      </c>
      <c r="AE124" s="387">
        <v>2342209.0597412363</v>
      </c>
      <c r="AF124" s="387">
        <v>2721288.5024119192</v>
      </c>
      <c r="AG124" s="387">
        <v>2559304.3933293629</v>
      </c>
      <c r="AH124" s="387">
        <v>2608772.1654038932</v>
      </c>
      <c r="AI124" s="387">
        <v>2939281.7932944144</v>
      </c>
      <c r="AJ124" s="387">
        <v>3448254.5623759055</v>
      </c>
      <c r="AK124" s="387">
        <v>4102872.2511210758</v>
      </c>
      <c r="AL124" s="387">
        <v>4768792.9248636281</v>
      </c>
      <c r="AM124" s="388">
        <v>5354624.0879390277</v>
      </c>
      <c r="AN124" s="387">
        <v>6059832.7254452659</v>
      </c>
      <c r="AO124" s="387">
        <v>4488453.5603038697</v>
      </c>
      <c r="AP124" s="387">
        <v>3809844.8950797576</v>
      </c>
      <c r="AQ124" s="387">
        <v>3967431.2051814734</v>
      </c>
      <c r="AR124" s="387">
        <v>4941042.2932857564</v>
      </c>
      <c r="AS124" s="387">
        <v>6048321.9214308821</v>
      </c>
      <c r="AT124" s="387">
        <v>6378217.4660592861</v>
      </c>
      <c r="AU124" s="387">
        <v>6868929.5037705582</v>
      </c>
      <c r="AV124" s="387">
        <v>5423180.9805700593</v>
      </c>
      <c r="AW124" s="388">
        <v>3914715.370870172</v>
      </c>
      <c r="AX124" s="387">
        <v>4519361.6382949892</v>
      </c>
      <c r="AY124" s="387">
        <v>4612641.1192851458</v>
      </c>
      <c r="AZ124" s="387">
        <v>5859307.7835200001</v>
      </c>
      <c r="BA124" s="387">
        <v>4759945.1708676871</v>
      </c>
      <c r="BB124" s="387">
        <v>5492719.5568414154</v>
      </c>
      <c r="BC124" s="387">
        <v>5681640.0058057923</v>
      </c>
      <c r="BD124" s="387">
        <v>5237336.5271665836</v>
      </c>
      <c r="BE124" s="387">
        <v>5840868.2705347985</v>
      </c>
      <c r="BF124" s="387">
        <v>6090216</v>
      </c>
      <c r="BG124" s="387">
        <v>6192829.7347850762</v>
      </c>
      <c r="BH124" s="389"/>
    </row>
    <row r="125" spans="1:60" x14ac:dyDescent="0.2">
      <c r="A125" s="475">
        <v>99.980003356933594</v>
      </c>
      <c r="B125" s="387">
        <v>1342355.8461160276</v>
      </c>
      <c r="C125" s="387">
        <f t="shared" si="2"/>
        <v>1419584.5918748328</v>
      </c>
      <c r="D125" s="387">
        <v>1496813.3376336379</v>
      </c>
      <c r="E125" s="387">
        <f t="shared" si="3"/>
        <v>1604073.7551690633</v>
      </c>
      <c r="F125" s="387">
        <v>1711334.1727044885</v>
      </c>
      <c r="G125" s="387">
        <v>1968409.8006971725</v>
      </c>
      <c r="H125" s="387">
        <v>2224859.5298610376</v>
      </c>
      <c r="I125" s="388">
        <v>1990441.8868725672</v>
      </c>
      <c r="J125" s="387">
        <v>1486507.2397043295</v>
      </c>
      <c r="K125" s="387">
        <v>1598527.5084064328</v>
      </c>
      <c r="L125" s="387">
        <v>1692077.9325685259</v>
      </c>
      <c r="M125" s="387">
        <v>1579414.6883666862</v>
      </c>
      <c r="N125" s="387">
        <v>1539675.0846835831</v>
      </c>
      <c r="O125" s="387">
        <v>1353241.1651929824</v>
      </c>
      <c r="P125" s="387">
        <v>1417988.1951024754</v>
      </c>
      <c r="Q125" s="387">
        <v>1476173.2224000001</v>
      </c>
      <c r="R125" s="387">
        <v>1530670.8197375759</v>
      </c>
      <c r="S125" s="388">
        <v>1939226.3191079518</v>
      </c>
      <c r="T125" s="387">
        <v>1977279.0679418212</v>
      </c>
      <c r="U125" s="387">
        <v>2006167.6335002277</v>
      </c>
      <c r="V125" s="387">
        <v>2336216.3677589418</v>
      </c>
      <c r="W125" s="387">
        <v>2653784.1783580715</v>
      </c>
      <c r="X125" s="387">
        <v>2965687.076369816</v>
      </c>
      <c r="Y125" s="387">
        <v>3177596.0930410204</v>
      </c>
      <c r="Z125" s="387">
        <v>4584969.048542235</v>
      </c>
      <c r="AA125" s="387">
        <v>3077271.7667608717</v>
      </c>
      <c r="AB125" s="387">
        <v>4474637.0993419429</v>
      </c>
      <c r="AC125" s="388">
        <v>3926319.8487786748</v>
      </c>
      <c r="AD125" s="387">
        <v>3793474.1376276361</v>
      </c>
      <c r="AE125" s="387">
        <v>3251741.9929200211</v>
      </c>
      <c r="AF125" s="387">
        <v>3837632.5850888444</v>
      </c>
      <c r="AG125" s="387">
        <v>3577329.6613460393</v>
      </c>
      <c r="AH125" s="387">
        <v>3661648.5746590509</v>
      </c>
      <c r="AI125" s="387">
        <v>4174306.354748005</v>
      </c>
      <c r="AJ125" s="387">
        <v>5013599.4320870275</v>
      </c>
      <c r="AK125" s="387">
        <v>5995854.8998505231</v>
      </c>
      <c r="AL125" s="387">
        <v>7023934.3400966441</v>
      </c>
      <c r="AM125" s="388">
        <v>7911997.1572776195</v>
      </c>
      <c r="AN125" s="387">
        <v>9070200.0499947928</v>
      </c>
      <c r="AO125" s="387">
        <v>6527788.8872176632</v>
      </c>
      <c r="AP125" s="387">
        <v>5457421.4146134453</v>
      </c>
      <c r="AQ125" s="387">
        <v>5729508.5867774654</v>
      </c>
      <c r="AR125" s="387">
        <v>7273260.220898008</v>
      </c>
      <c r="AS125" s="387">
        <v>9040014.498960115</v>
      </c>
      <c r="AT125" s="387">
        <v>9494659.6905953363</v>
      </c>
      <c r="AU125" s="387">
        <v>10220643.53880237</v>
      </c>
      <c r="AV125" s="387">
        <v>8023850.9231361812</v>
      </c>
      <c r="AW125" s="388">
        <v>5695999.5127543472</v>
      </c>
      <c r="AX125" s="387">
        <v>6717596.9636710491</v>
      </c>
      <c r="AY125" s="387">
        <v>6642207.8659240669</v>
      </c>
      <c r="AZ125" s="387">
        <v>8646636.8088000007</v>
      </c>
      <c r="BA125" s="387">
        <v>7017203.1212406745</v>
      </c>
      <c r="BB125" s="387">
        <v>8071743.668865487</v>
      </c>
      <c r="BC125" s="387">
        <v>8313550.3774338011</v>
      </c>
      <c r="BD125" s="387">
        <v>7652953.4091727892</v>
      </c>
      <c r="BE125" s="387">
        <v>8598707.0562920347</v>
      </c>
      <c r="BF125" s="387">
        <v>8806210</v>
      </c>
      <c r="BG125" s="387">
        <v>8955859.3461483903</v>
      </c>
      <c r="BH125" s="389"/>
    </row>
    <row r="126" spans="1:60" x14ac:dyDescent="0.2">
      <c r="A126" s="477">
        <v>99.989997863769531</v>
      </c>
      <c r="B126" s="393">
        <v>1714544.7059980335</v>
      </c>
      <c r="C126" s="393">
        <f t="shared" si="2"/>
        <v>1819934.2341433757</v>
      </c>
      <c r="D126" s="393">
        <v>1925323.7622887178</v>
      </c>
      <c r="E126" s="393">
        <f t="shared" si="3"/>
        <v>2050900.1987565714</v>
      </c>
      <c r="F126" s="393">
        <v>2176476.6352244248</v>
      </c>
      <c r="G126" s="393">
        <v>2567161.4864162011</v>
      </c>
      <c r="H126" s="393">
        <v>2926504.4739577807</v>
      </c>
      <c r="I126" s="394">
        <v>2663543.5046251831</v>
      </c>
      <c r="J126" s="393">
        <v>1888282.4744168187</v>
      </c>
      <c r="K126" s="393">
        <v>2035821.6045321638</v>
      </c>
      <c r="L126" s="393">
        <v>2168687.3673701724</v>
      </c>
      <c r="M126" s="393">
        <v>1994555.257992195</v>
      </c>
      <c r="N126" s="393">
        <v>1889182.2684194436</v>
      </c>
      <c r="O126" s="393">
        <v>1669378.3705263159</v>
      </c>
      <c r="P126" s="393">
        <v>1751535.5932925206</v>
      </c>
      <c r="Q126" s="393">
        <v>1847790.1317019609</v>
      </c>
      <c r="R126" s="393">
        <v>1909977.2279331903</v>
      </c>
      <c r="S126" s="394">
        <v>2492528.6893296069</v>
      </c>
      <c r="T126" s="393">
        <v>2526448.1713488745</v>
      </c>
      <c r="U126" s="393">
        <v>2597294.6077378243</v>
      </c>
      <c r="V126" s="393">
        <v>3053988.7191444673</v>
      </c>
      <c r="W126" s="393">
        <v>3472572.7194268238</v>
      </c>
      <c r="X126" s="393">
        <v>3998186.8529312969</v>
      </c>
      <c r="Y126" s="393">
        <v>4275791.9171950193</v>
      </c>
      <c r="Z126" s="393">
        <v>6357594.2378083002</v>
      </c>
      <c r="AA126" s="393">
        <v>3996659.9942383086</v>
      </c>
      <c r="AB126" s="393">
        <v>5931705.7709117783</v>
      </c>
      <c r="AC126" s="394">
        <v>5149895.3182202103</v>
      </c>
      <c r="AD126" s="393">
        <v>4950492.8462849632</v>
      </c>
      <c r="AE126" s="393">
        <v>4222825.7758842139</v>
      </c>
      <c r="AF126" s="393">
        <v>5091769.3335775789</v>
      </c>
      <c r="AG126" s="393">
        <v>4732934.0671828473</v>
      </c>
      <c r="AH126" s="393">
        <v>4823519.850915025</v>
      </c>
      <c r="AI126" s="393">
        <v>5508253.0127745811</v>
      </c>
      <c r="AJ126" s="393">
        <v>6748394.1734388545</v>
      </c>
      <c r="AK126" s="393">
        <v>8094183.4499252606</v>
      </c>
      <c r="AL126" s="393">
        <v>9495654.5578581188</v>
      </c>
      <c r="AM126" s="394">
        <v>10697335.950860735</v>
      </c>
      <c r="AN126" s="393">
        <v>12403942.21914384</v>
      </c>
      <c r="AO126" s="393">
        <v>8747886.874158388</v>
      </c>
      <c r="AP126" s="393">
        <v>7322983.2843555762</v>
      </c>
      <c r="AQ126" s="393">
        <v>7724850.7530245632</v>
      </c>
      <c r="AR126" s="393">
        <v>9885475.071923878</v>
      </c>
      <c r="AS126" s="393">
        <v>12226496.902528076</v>
      </c>
      <c r="AT126" s="393">
        <v>12890988.780288579</v>
      </c>
      <c r="AU126" s="393">
        <v>13999875.751044953</v>
      </c>
      <c r="AV126" s="393">
        <v>10999260.579902424</v>
      </c>
      <c r="AW126" s="394">
        <v>7674263.1206057789</v>
      </c>
      <c r="AX126" s="393">
        <v>9224159.3592761327</v>
      </c>
      <c r="AY126" s="393">
        <v>8997964.1206112169</v>
      </c>
      <c r="AZ126" s="393">
        <v>11909265.7928</v>
      </c>
      <c r="BA126" s="393">
        <v>9536243.2347074989</v>
      </c>
      <c r="BB126" s="393">
        <v>11039873.401689621</v>
      </c>
      <c r="BC126" s="393">
        <v>11327976.614115331</v>
      </c>
      <c r="BD126" s="393">
        <v>10339213.206930049</v>
      </c>
      <c r="BE126" s="393">
        <v>11904707.998630861</v>
      </c>
      <c r="BF126" s="393">
        <v>11667757</v>
      </c>
      <c r="BG126" s="393">
        <v>11868051.259256633</v>
      </c>
      <c r="BH126" s="395"/>
    </row>
    <row r="127" spans="1:60" x14ac:dyDescent="0.2">
      <c r="A127" s="475">
        <v>99.990997314453125</v>
      </c>
      <c r="B127" s="387">
        <v>1821899.4169124877</v>
      </c>
      <c r="C127" s="387">
        <f t="shared" si="2"/>
        <v>1937512.7891466818</v>
      </c>
      <c r="D127" s="387">
        <v>2053126.1613808756</v>
      </c>
      <c r="E127" s="387">
        <f t="shared" si="3"/>
        <v>2189378.2347118547</v>
      </c>
      <c r="F127" s="387">
        <v>2325630.308042834</v>
      </c>
      <c r="G127" s="387">
        <v>2749941.4773418913</v>
      </c>
      <c r="H127" s="387">
        <v>3155334.6825076905</v>
      </c>
      <c r="I127" s="388">
        <v>2876696.1755042206</v>
      </c>
      <c r="J127" s="387">
        <v>2009657.5582221369</v>
      </c>
      <c r="K127" s="387">
        <v>2177530.2097953218</v>
      </c>
      <c r="L127" s="387">
        <v>2322908.4977668794</v>
      </c>
      <c r="M127" s="387">
        <v>2116830.6850452549</v>
      </c>
      <c r="N127" s="387">
        <v>1996274.0186487313</v>
      </c>
      <c r="O127" s="387">
        <v>1772366.4047719298</v>
      </c>
      <c r="P127" s="387">
        <v>1852736.5083843491</v>
      </c>
      <c r="Q127" s="387">
        <v>1963596.218227451</v>
      </c>
      <c r="R127" s="387">
        <v>2017177.8880441482</v>
      </c>
      <c r="S127" s="388">
        <v>2669327.2985159662</v>
      </c>
      <c r="T127" s="387">
        <v>2700907.4817692768</v>
      </c>
      <c r="U127" s="387">
        <v>2764496.8768320438</v>
      </c>
      <c r="V127" s="387">
        <v>3306957.1506825825</v>
      </c>
      <c r="W127" s="387">
        <v>3766541.8728418634</v>
      </c>
      <c r="X127" s="387">
        <v>4330003.0897271242</v>
      </c>
      <c r="Z127" s="387">
        <v>6973786.2217897363</v>
      </c>
      <c r="AA127" s="387">
        <v>4284596.4134561038</v>
      </c>
      <c r="AB127" s="387">
        <v>6380433.8961889008</v>
      </c>
      <c r="AC127" s="388">
        <v>5554509.9468225278</v>
      </c>
      <c r="AD127" s="387">
        <v>5314237.8343208712</v>
      </c>
      <c r="AE127" s="387">
        <v>4543829.3383039376</v>
      </c>
      <c r="AF127" s="387">
        <v>5471431.1690785866</v>
      </c>
      <c r="AG127" s="387">
        <v>5089234.2539606914</v>
      </c>
      <c r="AH127" s="387">
        <v>5187902.6581186615</v>
      </c>
      <c r="AI127" s="387">
        <v>5890247.9708825164</v>
      </c>
      <c r="AJ127" s="387">
        <v>7283871.5622920105</v>
      </c>
      <c r="AK127" s="387">
        <v>8760430.3856502231</v>
      </c>
      <c r="AL127" s="387">
        <v>10245745.45470296</v>
      </c>
      <c r="AM127" s="388">
        <v>11591284.030059157</v>
      </c>
      <c r="AN127" s="387">
        <v>13434984.027184667</v>
      </c>
      <c r="AO127" s="387">
        <v>9423289.0915927738</v>
      </c>
      <c r="AP127" s="387">
        <v>7893494.9929853473</v>
      </c>
      <c r="AQ127" s="387">
        <v>8366027.7921544658</v>
      </c>
      <c r="AR127" s="387">
        <v>10715315.461385667</v>
      </c>
      <c r="AS127" s="387">
        <v>13243673.658455422</v>
      </c>
      <c r="AT127" s="387">
        <v>13952818.296164978</v>
      </c>
      <c r="AU127" s="387">
        <v>15105962.134037608</v>
      </c>
      <c r="AV127" s="387">
        <v>11851119.912008902</v>
      </c>
      <c r="AW127" s="388">
        <v>8334980.4513727315</v>
      </c>
      <c r="AX127" s="387">
        <v>10085916.66578407</v>
      </c>
      <c r="AY127" s="387">
        <v>9700602.3457983956</v>
      </c>
      <c r="AZ127" s="387">
        <v>12878711.016720001</v>
      </c>
      <c r="BA127" s="387">
        <v>10293403.702002356</v>
      </c>
      <c r="BB127" s="387">
        <v>11905297.198703855</v>
      </c>
      <c r="BC127" s="387">
        <v>12250908.140446702</v>
      </c>
      <c r="BD127" s="387">
        <v>11229341.959540134</v>
      </c>
      <c r="BE127" s="387">
        <v>12885915.800142467</v>
      </c>
      <c r="BF127" s="387">
        <v>12613370</v>
      </c>
      <c r="BG127" s="387">
        <v>12827114.487374095</v>
      </c>
      <c r="BH127" s="389"/>
    </row>
    <row r="128" spans="1:60" x14ac:dyDescent="0.2">
      <c r="A128" s="475">
        <v>99.991996765136719</v>
      </c>
      <c r="B128" s="387">
        <v>1954762.2713864308</v>
      </c>
      <c r="C128" s="387">
        <f t="shared" si="2"/>
        <v>2085178.3103930899</v>
      </c>
      <c r="D128" s="387">
        <v>2215594.3493997492</v>
      </c>
      <c r="E128" s="387">
        <f t="shared" si="3"/>
        <v>2356682.4191746982</v>
      </c>
      <c r="F128" s="387">
        <v>2497770.4889496467</v>
      </c>
      <c r="G128" s="387">
        <v>2969615.7096220884</v>
      </c>
      <c r="H128" s="387">
        <v>3419166.6676567304</v>
      </c>
      <c r="I128" s="388">
        <v>3140028.759237729</v>
      </c>
      <c r="J128" s="387">
        <v>2158785.0863012383</v>
      </c>
      <c r="K128" s="387">
        <v>2360656.5043859649</v>
      </c>
      <c r="L128" s="387">
        <v>2512925.7665294684</v>
      </c>
      <c r="M128" s="387">
        <v>2270550.860748983</v>
      </c>
      <c r="N128" s="387">
        <v>2118960.8330785693</v>
      </c>
      <c r="O128" s="387">
        <v>1891134.4875789473</v>
      </c>
      <c r="P128" s="387">
        <v>1979980.0968858129</v>
      </c>
      <c r="Q128" s="387">
        <v>2110768.4798745099</v>
      </c>
      <c r="R128" s="387">
        <v>2152318.9209498926</v>
      </c>
      <c r="S128" s="388">
        <v>2885680.5554138743</v>
      </c>
      <c r="T128" s="387">
        <v>2923490.4550707312</v>
      </c>
      <c r="U128" s="387">
        <v>2986632.6057350934</v>
      </c>
      <c r="V128" s="387">
        <v>3617553.4741218574</v>
      </c>
      <c r="W128" s="387">
        <v>4108040.6204758682</v>
      </c>
      <c r="X128" s="387">
        <v>4692377.9220296787</v>
      </c>
      <c r="Z128" s="387">
        <v>7660470.3117631637</v>
      </c>
      <c r="AA128" s="387">
        <v>4638896.4447442796</v>
      </c>
      <c r="AB128" s="387">
        <v>6905794.6714994544</v>
      </c>
      <c r="AC128" s="388">
        <v>6018253.0190884825</v>
      </c>
      <c r="AD128" s="387">
        <v>5749600.3079170799</v>
      </c>
      <c r="AE128" s="387">
        <v>4910806.5267378837</v>
      </c>
      <c r="AF128" s="387">
        <v>5905034.8063747948</v>
      </c>
      <c r="AG128" s="387">
        <v>5522001.5567599759</v>
      </c>
      <c r="AH128" s="387">
        <v>5605156.398764425</v>
      </c>
      <c r="AI128" s="387">
        <v>6377587.3271577619</v>
      </c>
      <c r="AJ128" s="387">
        <v>7929755.383092369</v>
      </c>
      <c r="AK128" s="387">
        <v>9568089.638266068</v>
      </c>
      <c r="AL128" s="387">
        <v>11184511.425547177</v>
      </c>
      <c r="AM128" s="388">
        <v>12737984.351009965</v>
      </c>
      <c r="AN128" s="387">
        <v>14723507.653786063</v>
      </c>
      <c r="AO128" s="387">
        <v>10248492.131202521</v>
      </c>
      <c r="AP128" s="387">
        <v>8567515.9466786496</v>
      </c>
      <c r="AQ128" s="387">
        <v>9112895.4511548337</v>
      </c>
      <c r="AR128" s="387">
        <v>11708112.534950936</v>
      </c>
      <c r="AS128" s="387">
        <v>14426533.920598973</v>
      </c>
      <c r="AT128" s="387">
        <v>15159319.789511476</v>
      </c>
      <c r="AU128" s="387">
        <v>16355179.012517599</v>
      </c>
      <c r="AV128" s="387">
        <v>12781508.617392793</v>
      </c>
      <c r="AW128" s="388">
        <v>9048668.8218621779</v>
      </c>
      <c r="AX128" s="387">
        <v>11166454.817208562</v>
      </c>
      <c r="AY128" s="387">
        <v>10457376.735091906</v>
      </c>
      <c r="AZ128" s="387">
        <v>14070415.01888</v>
      </c>
      <c r="BA128" s="387">
        <v>11179777.459678052</v>
      </c>
      <c r="BB128" s="387">
        <v>12966777.56293639</v>
      </c>
      <c r="BC128" s="387">
        <v>13313167.744010389</v>
      </c>
      <c r="BD128" s="387">
        <v>12203511.277796116</v>
      </c>
      <c r="BE128" s="387">
        <v>14056968.263467073</v>
      </c>
      <c r="BF128" s="387">
        <v>13840146</v>
      </c>
      <c r="BG128" s="387">
        <v>14074679.268052205</v>
      </c>
      <c r="BH128" s="389"/>
    </row>
    <row r="129" spans="1:60" x14ac:dyDescent="0.2">
      <c r="A129" s="475">
        <v>99.992996215820312</v>
      </c>
      <c r="B129" s="387">
        <v>2122498.0521140611</v>
      </c>
      <c r="C129" s="387">
        <f t="shared" si="2"/>
        <v>2277111.3905078461</v>
      </c>
      <c r="D129" s="387">
        <v>2431724.7289016307</v>
      </c>
      <c r="E129" s="387">
        <f t="shared" si="3"/>
        <v>2583218.961397728</v>
      </c>
      <c r="F129" s="387">
        <v>2734713.1938938252</v>
      </c>
      <c r="G129" s="387">
        <v>3260798.9597742488</v>
      </c>
      <c r="H129" s="387">
        <v>3764050.7614299352</v>
      </c>
      <c r="I129" s="388">
        <v>3461087.2757417983</v>
      </c>
      <c r="J129" s="387">
        <v>2351053.5524623212</v>
      </c>
      <c r="K129" s="387">
        <v>2580839.1337719299</v>
      </c>
      <c r="L129" s="387">
        <v>2736552.2245380506</v>
      </c>
      <c r="M129" s="387">
        <v>2450469.6294943122</v>
      </c>
      <c r="N129" s="387">
        <v>2284031.5194130237</v>
      </c>
      <c r="O129" s="387">
        <v>2049537.2651228071</v>
      </c>
      <c r="P129" s="387">
        <v>2141022.4181527812</v>
      </c>
      <c r="Q129" s="387">
        <v>2281659.9348705881</v>
      </c>
      <c r="R129" s="387">
        <v>2316365.8055009246</v>
      </c>
      <c r="S129" s="388">
        <v>3167418.4111343222</v>
      </c>
      <c r="T129" s="387">
        <v>3190942.510659494</v>
      </c>
      <c r="U129" s="387">
        <v>3253837.1604915797</v>
      </c>
      <c r="V129" s="387">
        <v>3996868.4657422681</v>
      </c>
      <c r="W129" s="387">
        <v>4477330.517049537</v>
      </c>
      <c r="X129" s="387">
        <v>5137795.983797349</v>
      </c>
      <c r="Y129" s="387">
        <v>4614040.773814071</v>
      </c>
      <c r="Z129" s="387">
        <v>8481326.6909689717</v>
      </c>
      <c r="AA129" s="387">
        <v>5086100.6868082788</v>
      </c>
      <c r="AB129" s="387">
        <v>7563259.4729915187</v>
      </c>
      <c r="AC129" s="388">
        <v>6587793.857765465</v>
      </c>
      <c r="AD129" s="387">
        <v>6278725.1119949352</v>
      </c>
      <c r="AE129" s="387">
        <v>5372244.4858243791</v>
      </c>
      <c r="AF129" s="387">
        <v>6505292.0359040126</v>
      </c>
      <c r="AG129" s="387">
        <v>6077583.2300178679</v>
      </c>
      <c r="AH129" s="387">
        <v>6178413.7625597389</v>
      </c>
      <c r="AI129" s="387">
        <v>6968590.8190862238</v>
      </c>
      <c r="AJ129" s="387">
        <v>8721861.9159372468</v>
      </c>
      <c r="AK129" s="387">
        <v>10562521.279521674</v>
      </c>
      <c r="AL129" s="387">
        <v>12323490.208692592</v>
      </c>
      <c r="AM129" s="388">
        <v>14117742.566220751</v>
      </c>
      <c r="AN129" s="387">
        <v>16390496.968336631</v>
      </c>
      <c r="AO129" s="387">
        <v>11288209.441703295</v>
      </c>
      <c r="AP129" s="387">
        <v>9430069.0296812207</v>
      </c>
      <c r="AQ129" s="387">
        <v>10047448.679652939</v>
      </c>
      <c r="AR129" s="387">
        <v>12973552.577103777</v>
      </c>
      <c r="AS129" s="387">
        <v>16005983.305079261</v>
      </c>
      <c r="AT129" s="387">
        <v>16898714.810403246</v>
      </c>
      <c r="AU129" s="387">
        <v>18046719.254226193</v>
      </c>
      <c r="AV129" s="387">
        <v>14212519.115210135</v>
      </c>
      <c r="AW129" s="388">
        <v>10048303.36300182</v>
      </c>
      <c r="AX129" s="387">
        <v>12348417.197635753</v>
      </c>
      <c r="AY129" s="387">
        <v>11530674.226819266</v>
      </c>
      <c r="AZ129" s="387">
        <v>15701093.84032</v>
      </c>
      <c r="BA129" s="387">
        <v>12320171.082606988</v>
      </c>
      <c r="BB129" s="387">
        <v>14391021.103421673</v>
      </c>
      <c r="BC129" s="387">
        <v>14788061.714427585</v>
      </c>
      <c r="BD129" s="387">
        <v>13462132.17553357</v>
      </c>
      <c r="BE129" s="387">
        <v>15665369.218239175</v>
      </c>
      <c r="BF129" s="387">
        <v>15439078</v>
      </c>
      <c r="BG129" s="387">
        <v>15700707.426869059</v>
      </c>
      <c r="BH129" s="389"/>
    </row>
    <row r="130" spans="1:60" x14ac:dyDescent="0.2">
      <c r="A130" s="475">
        <v>99.994003295898438</v>
      </c>
      <c r="B130" s="387">
        <v>2346476.9754178957</v>
      </c>
      <c r="C130" s="387">
        <f t="shared" si="2"/>
        <v>2522611.4321036204</v>
      </c>
      <c r="D130" s="387">
        <v>2698745.888789345</v>
      </c>
      <c r="E130" s="387">
        <f t="shared" si="3"/>
        <v>2868832.2241850575</v>
      </c>
      <c r="F130" s="387">
        <v>3038918.5595807699</v>
      </c>
      <c r="G130" s="387">
        <v>3639753.8613401204</v>
      </c>
      <c r="H130" s="387">
        <v>4202868.1345072659</v>
      </c>
      <c r="I130" s="388">
        <v>3886323.41141384</v>
      </c>
      <c r="J130" s="387">
        <v>2598279.4063549968</v>
      </c>
      <c r="K130" s="387">
        <v>2860319.9941520467</v>
      </c>
      <c r="L130" s="387">
        <v>3039054.3241965142</v>
      </c>
      <c r="M130" s="387">
        <v>2705439.2290957407</v>
      </c>
      <c r="N130" s="387">
        <v>2491964.2980739838</v>
      </c>
      <c r="O130" s="387">
        <v>2240728.0381754385</v>
      </c>
      <c r="P130" s="387">
        <v>2353258.4157572528</v>
      </c>
      <c r="Q130" s="387">
        <v>2498068.4767372552</v>
      </c>
      <c r="R130" s="387">
        <v>2536452.7233980098</v>
      </c>
      <c r="S130" s="388">
        <v>3509349.0364904092</v>
      </c>
      <c r="T130" s="387">
        <v>3541044.3646144653</v>
      </c>
      <c r="U130" s="387">
        <v>3587193.2347746929</v>
      </c>
      <c r="V130" s="387">
        <v>4497510.3316259822</v>
      </c>
      <c r="W130" s="387">
        <v>4979101.2571287807</v>
      </c>
      <c r="X130" s="387">
        <v>5773872.1098618824</v>
      </c>
      <c r="Y130" s="387">
        <v>5045378.5446489956</v>
      </c>
      <c r="Z130" s="387">
        <v>9572100.5872974265</v>
      </c>
      <c r="AA130" s="387">
        <v>5610885.2957972474</v>
      </c>
      <c r="AB130" s="387">
        <v>8384137.6329661822</v>
      </c>
      <c r="AC130" s="388">
        <v>7335494.5133281527</v>
      </c>
      <c r="AD130" s="387">
        <v>6959333.023944417</v>
      </c>
      <c r="AE130" s="387">
        <v>5945158.4703486729</v>
      </c>
      <c r="AF130" s="387">
        <v>7289101.5116321677</v>
      </c>
      <c r="AG130" s="387">
        <v>6806908.9816557476</v>
      </c>
      <c r="AH130" s="387">
        <v>6887803.3723044638</v>
      </c>
      <c r="AI130" s="387">
        <v>7767009.5197042571</v>
      </c>
      <c r="AJ130" s="387">
        <v>9765713.6953494232</v>
      </c>
      <c r="AK130" s="387">
        <v>11815378.367713004</v>
      </c>
      <c r="AL130" s="387">
        <v>13785642.585633265</v>
      </c>
      <c r="AM130" s="388">
        <v>15906106.478281721</v>
      </c>
      <c r="AN130" s="387">
        <v>18516475.235496301</v>
      </c>
      <c r="AO130" s="387">
        <v>12631535.090220788</v>
      </c>
      <c r="AP130" s="387">
        <v>10484835.203474876</v>
      </c>
      <c r="AQ130" s="387">
        <v>11192741.663644141</v>
      </c>
      <c r="AR130" s="387">
        <v>14535711.45857865</v>
      </c>
      <c r="AS130" s="387">
        <v>17993523.843323935</v>
      </c>
      <c r="AT130" s="387">
        <v>18963566.176244866</v>
      </c>
      <c r="AU130" s="387">
        <v>19992581.168469187</v>
      </c>
      <c r="AV130" s="387">
        <v>16106262.369168879</v>
      </c>
      <c r="AW130" s="388">
        <v>11170407.959896781</v>
      </c>
      <c r="AX130" s="387">
        <v>14193960.433654057</v>
      </c>
      <c r="AY130" s="387">
        <v>13051571.371483363</v>
      </c>
      <c r="AZ130" s="387">
        <v>17823791.642159998</v>
      </c>
      <c r="BA130" s="387">
        <v>13773885.004397329</v>
      </c>
      <c r="BB130" s="387">
        <v>16512871.102418704</v>
      </c>
      <c r="BC130" s="387">
        <v>16936561.725084268</v>
      </c>
      <c r="BD130" s="387">
        <v>15350554.935518857</v>
      </c>
      <c r="BE130" s="387">
        <v>17806572.192012731</v>
      </c>
      <c r="BF130" s="387">
        <v>17514852</v>
      </c>
      <c r="BG130" s="387">
        <v>17804937.690452546</v>
      </c>
      <c r="BH130" s="389"/>
    </row>
    <row r="131" spans="1:60" x14ac:dyDescent="0.2">
      <c r="A131" s="475">
        <v>99.995002746582031</v>
      </c>
      <c r="B131" s="387">
        <v>2646177.2448377581</v>
      </c>
      <c r="C131" s="387">
        <f t="shared" si="2"/>
        <v>2854716.5717708468</v>
      </c>
      <c r="D131" s="387">
        <v>3063255.898703936</v>
      </c>
      <c r="E131" s="387">
        <f t="shared" si="3"/>
        <v>3251988.9313524235</v>
      </c>
      <c r="F131" s="387">
        <v>3440721.964000911</v>
      </c>
      <c r="G131" s="387">
        <v>4151640.7795053395</v>
      </c>
      <c r="H131" s="387">
        <v>4759572.0080619492</v>
      </c>
      <c r="I131" s="388">
        <v>4460145.6054187939</v>
      </c>
      <c r="J131" s="387">
        <v>2921299.5722376886</v>
      </c>
      <c r="K131" s="387">
        <v>3255821.9923245613</v>
      </c>
      <c r="L131" s="387">
        <v>3451485.7731850422</v>
      </c>
      <c r="M131" s="387">
        <v>3042967.9611392515</v>
      </c>
      <c r="N131" s="387">
        <v>2766560.1571384897</v>
      </c>
      <c r="O131" s="387">
        <v>2493115.5570526319</v>
      </c>
      <c r="P131" s="387">
        <v>2624105.1668884745</v>
      </c>
      <c r="Q131" s="387">
        <v>2791714.6613960788</v>
      </c>
      <c r="R131" s="387">
        <v>2840591.5643878239</v>
      </c>
      <c r="S131" s="388">
        <v>3979903.6245150436</v>
      </c>
      <c r="T131" s="387">
        <v>4009745.3419007771</v>
      </c>
      <c r="U131" s="387">
        <v>4066240.4256713702</v>
      </c>
      <c r="V131" s="387">
        <v>5141978.6564368522</v>
      </c>
      <c r="W131" s="387">
        <v>5691692.7793722162</v>
      </c>
      <c r="X131" s="387">
        <v>6585673.8365112925</v>
      </c>
      <c r="Y131" s="387">
        <v>5550466.6929951878</v>
      </c>
      <c r="Z131" s="387">
        <v>10926887.781728357</v>
      </c>
      <c r="AA131" s="387">
        <v>6327227.0394019512</v>
      </c>
      <c r="AB131" s="387">
        <v>9438596.5061758794</v>
      </c>
      <c r="AC131" s="388">
        <v>8302283.0109125311</v>
      </c>
      <c r="AD131" s="387">
        <v>7935766.4369084919</v>
      </c>
      <c r="AE131" s="387">
        <v>6717280.5147708403</v>
      </c>
      <c r="AF131" s="387">
        <v>8317241.5856383964</v>
      </c>
      <c r="AG131" s="387">
        <v>7732511.8188207271</v>
      </c>
      <c r="AH131" s="387">
        <v>7876537.9126937874</v>
      </c>
      <c r="AI131" s="387">
        <v>8796231.165755555</v>
      </c>
      <c r="AJ131" s="387">
        <v>11222367.845968848</v>
      </c>
      <c r="AK131" s="387">
        <v>13551588.723467862</v>
      </c>
      <c r="AL131" s="387">
        <v>15885789.769000662</v>
      </c>
      <c r="AM131" s="388">
        <v>18344971.13190854</v>
      </c>
      <c r="AN131" s="387">
        <v>21447743.822414331</v>
      </c>
      <c r="AO131" s="387">
        <v>14505286.204425925</v>
      </c>
      <c r="AP131" s="387">
        <v>11958387.806884846</v>
      </c>
      <c r="AQ131" s="387">
        <v>12794208.441696199</v>
      </c>
      <c r="AR131" s="387">
        <v>16824673.695248291</v>
      </c>
      <c r="AS131" s="387">
        <v>20593562.590007856</v>
      </c>
      <c r="AT131" s="387">
        <v>21664225.727531806</v>
      </c>
      <c r="AU131" s="387">
        <v>22814927.015180454</v>
      </c>
      <c r="AV131" s="387">
        <v>18485714.465291452</v>
      </c>
      <c r="AW131" s="388">
        <v>12902211.238461863</v>
      </c>
      <c r="AX131" s="387">
        <v>16487173.611066518</v>
      </c>
      <c r="AY131" s="387">
        <v>15343623.33590387</v>
      </c>
      <c r="AZ131" s="387">
        <v>20782843.636160001</v>
      </c>
      <c r="BA131" s="387">
        <v>16246926.356105221</v>
      </c>
      <c r="BB131" s="387">
        <v>19316730.354974348</v>
      </c>
      <c r="BC131" s="387">
        <v>19682181.311383363</v>
      </c>
      <c r="BD131" s="387">
        <v>18236731.722609423</v>
      </c>
      <c r="BE131" s="387">
        <v>20740009.119661048</v>
      </c>
      <c r="BF131" s="387">
        <v>20403232</v>
      </c>
      <c r="BG131" s="387">
        <v>20738000.150092211</v>
      </c>
      <c r="BH131" s="389"/>
    </row>
    <row r="132" spans="1:60" x14ac:dyDescent="0.2">
      <c r="A132" s="475">
        <v>99.996002197265625</v>
      </c>
      <c r="B132" s="387">
        <v>3088962.6823992133</v>
      </c>
      <c r="C132" s="387">
        <f t="shared" si="2"/>
        <v>3321121.2131460919</v>
      </c>
      <c r="D132" s="387">
        <v>3553279.7438929705</v>
      </c>
      <c r="E132" s="387">
        <f t="shared" si="3"/>
        <v>3797736.7960749883</v>
      </c>
      <c r="F132" s="387">
        <v>4042193.8482570057</v>
      </c>
      <c r="G132" s="387">
        <v>4896982.888065069</v>
      </c>
      <c r="H132" s="387">
        <v>5552401.3085817331</v>
      </c>
      <c r="I132" s="388">
        <v>5315241.7732396498</v>
      </c>
      <c r="J132" s="387">
        <v>3375549.8366132285</v>
      </c>
      <c r="K132" s="387">
        <v>3826319.5464181285</v>
      </c>
      <c r="L132" s="387">
        <v>4025004.693931167</v>
      </c>
      <c r="M132" s="387">
        <v>3485015.1938885665</v>
      </c>
      <c r="N132" s="387">
        <v>3179475.9831855702</v>
      </c>
      <c r="O132" s="387">
        <v>2861065.4113684213</v>
      </c>
      <c r="P132" s="387">
        <v>3030397.401117913</v>
      </c>
      <c r="Q132" s="387">
        <v>3235757.2781176474</v>
      </c>
      <c r="R132" s="387">
        <v>3236655.6947192298</v>
      </c>
      <c r="S132" s="388">
        <v>4685136.1026614932</v>
      </c>
      <c r="T132" s="387">
        <v>4690473.9705120539</v>
      </c>
      <c r="U132" s="387">
        <v>4741191.5850705504</v>
      </c>
      <c r="V132" s="387">
        <v>6094914.3882900057</v>
      </c>
      <c r="W132" s="387">
        <v>6665769.8215187537</v>
      </c>
      <c r="X132" s="387">
        <v>7838210.8183129486</v>
      </c>
      <c r="Y132" s="387">
        <v>6211658.9611183256</v>
      </c>
      <c r="Z132" s="387">
        <v>12979925.035368089</v>
      </c>
      <c r="AA132" s="387">
        <v>7399449.861828791</v>
      </c>
      <c r="AB132" s="387">
        <v>11110814.538339727</v>
      </c>
      <c r="AC132" s="388">
        <v>9716080.8215142395</v>
      </c>
      <c r="AD132" s="387">
        <v>9294073.4802357107</v>
      </c>
      <c r="AE132" s="387">
        <v>7842849.4196297107</v>
      </c>
      <c r="AF132" s="387">
        <v>9765398.413995238</v>
      </c>
      <c r="AG132" s="387">
        <v>9028465.611435378</v>
      </c>
      <c r="AH132" s="387">
        <v>9281267.5924932975</v>
      </c>
      <c r="AI132" s="387">
        <v>10306184.926963644</v>
      </c>
      <c r="AJ132" s="387">
        <v>13300686.083839035</v>
      </c>
      <c r="AK132" s="387">
        <v>16060079.055306425</v>
      </c>
      <c r="AL132" s="387">
        <v>18848665.075596582</v>
      </c>
      <c r="AM132" s="388">
        <v>22017868.814262107</v>
      </c>
      <c r="AN132" s="387">
        <v>25620738.59285491</v>
      </c>
      <c r="AO132" s="387">
        <v>17249124.331105974</v>
      </c>
      <c r="AP132" s="387">
        <v>14180017.388152476</v>
      </c>
      <c r="AQ132" s="387">
        <v>15117852.50191861</v>
      </c>
      <c r="AR132" s="387">
        <v>19960272.000761226</v>
      </c>
      <c r="AS132" s="387">
        <v>24301674.72255858</v>
      </c>
      <c r="AT132" s="387">
        <v>25467511.618876643</v>
      </c>
      <c r="AU132" s="387">
        <v>26936577.195403304</v>
      </c>
      <c r="AV132" s="387">
        <v>21927558.45587606</v>
      </c>
      <c r="AW132" s="388">
        <v>15135680.527010448</v>
      </c>
      <c r="AX132" s="387">
        <v>20099193.838109437</v>
      </c>
      <c r="AY132" s="387">
        <v>18494217.499479771</v>
      </c>
      <c r="AZ132" s="387">
        <v>25018914.595040001</v>
      </c>
      <c r="BA132" s="387">
        <v>19642137.604711425</v>
      </c>
      <c r="BB132" s="387">
        <v>23443171.497434713</v>
      </c>
      <c r="BC132" s="387">
        <v>23918601.700868003</v>
      </c>
      <c r="BD132" s="387">
        <v>22084002.367609471</v>
      </c>
      <c r="BE132" s="387">
        <v>24885705.437449701</v>
      </c>
      <c r="BF132" s="387">
        <v>24618644</v>
      </c>
      <c r="BG132" s="387">
        <v>25035828.445878848</v>
      </c>
      <c r="BH132" s="389"/>
    </row>
    <row r="133" spans="1:60" x14ac:dyDescent="0.2">
      <c r="A133" s="475">
        <v>99.997001647949219</v>
      </c>
      <c r="B133" s="387">
        <v>3807464.7453294005</v>
      </c>
      <c r="C133" s="387">
        <f t="shared" si="2"/>
        <v>4112169.9993743701</v>
      </c>
      <c r="D133" s="387">
        <v>4416875.2534193397</v>
      </c>
      <c r="E133" s="387">
        <f t="shared" si="3"/>
        <v>4690993.1163428435</v>
      </c>
      <c r="F133" s="387">
        <v>4965110.9792663474</v>
      </c>
      <c r="G133" s="387">
        <v>6017450.1521606818</v>
      </c>
      <c r="H133" s="387">
        <v>6921212.1854248438</v>
      </c>
      <c r="I133" s="388">
        <v>6577531.9237729358</v>
      </c>
      <c r="J133" s="387">
        <v>4130968.0741096288</v>
      </c>
      <c r="K133" s="387">
        <v>4703032.7605994148</v>
      </c>
      <c r="L133" s="387">
        <v>4936273.9031438828</v>
      </c>
      <c r="M133" s="387">
        <v>4232015.3370422656</v>
      </c>
      <c r="N133" s="387">
        <v>3817989.1192295938</v>
      </c>
      <c r="O133" s="387">
        <v>3438814.9164912282</v>
      </c>
      <c r="P133" s="387">
        <v>3665148.8772957143</v>
      </c>
      <c r="Q133" s="387">
        <v>3949841.5387607845</v>
      </c>
      <c r="R133" s="387">
        <v>3865865.0882085301</v>
      </c>
      <c r="S133" s="388">
        <v>5806024.382430342</v>
      </c>
      <c r="T133" s="387">
        <v>5797902.9380354658</v>
      </c>
      <c r="U133" s="387">
        <v>5853548.7799726902</v>
      </c>
      <c r="V133" s="387">
        <v>7590633.613167312</v>
      </c>
      <c r="W133" s="387">
        <v>8304335.8720617527</v>
      </c>
      <c r="X133" s="387">
        <v>9946519.7679464128</v>
      </c>
      <c r="Y133" s="387">
        <v>7064722.3364143306</v>
      </c>
      <c r="Z133" s="387">
        <v>16154426.104420073</v>
      </c>
      <c r="AA133" s="387">
        <v>9134073.0436685216</v>
      </c>
      <c r="AB133" s="387">
        <v>14006510.786078755</v>
      </c>
      <c r="AC133" s="388">
        <v>12111313.144362986</v>
      </c>
      <c r="AD133" s="387">
        <v>11415054.519764289</v>
      </c>
      <c r="AE133" s="387">
        <v>9612938.9679521322</v>
      </c>
      <c r="AF133" s="387">
        <v>12103534.112474814</v>
      </c>
      <c r="AG133" s="387">
        <v>11258453.362001192</v>
      </c>
      <c r="AH133" s="387">
        <v>11431539.395733768</v>
      </c>
      <c r="AI133" s="387">
        <v>12782158.437361727</v>
      </c>
      <c r="AJ133" s="387">
        <v>16629054.436197881</v>
      </c>
      <c r="AK133" s="387">
        <v>20043651.037369207</v>
      </c>
      <c r="AL133" s="387">
        <v>23819231.263011139</v>
      </c>
      <c r="AM133" s="388">
        <v>27663125.812929697</v>
      </c>
      <c r="AN133" s="387">
        <v>32557605.6060827</v>
      </c>
      <c r="AO133" s="387">
        <v>21870703.383520924</v>
      </c>
      <c r="AP133" s="387">
        <v>17661113.581367485</v>
      </c>
      <c r="AQ133" s="387">
        <v>18898315.409018695</v>
      </c>
      <c r="AR133" s="387">
        <v>25061635.251192387</v>
      </c>
      <c r="AS133" s="387">
        <v>30202381.909137126</v>
      </c>
      <c r="AT133" s="387">
        <v>32210735.970917575</v>
      </c>
      <c r="AU133" s="387">
        <v>34053832.573517695</v>
      </c>
      <c r="AV133" s="387">
        <v>27778172.127878115</v>
      </c>
      <c r="AW133" s="388">
        <v>19340753.979440756</v>
      </c>
      <c r="AX133" s="387">
        <v>25778008.64155782</v>
      </c>
      <c r="AY133" s="387">
        <v>23725681.414366443</v>
      </c>
      <c r="AZ133" s="387">
        <v>32728920.734559998</v>
      </c>
      <c r="BA133" s="387">
        <v>25094694.752414603</v>
      </c>
      <c r="BB133" s="387">
        <v>30174918.319947541</v>
      </c>
      <c r="BC133" s="387">
        <v>30459175.778845143</v>
      </c>
      <c r="BD133" s="387">
        <v>28551228.037687089</v>
      </c>
      <c r="BE133" s="387">
        <v>32571226.548747886</v>
      </c>
      <c r="BF133" s="387">
        <v>32246668</v>
      </c>
      <c r="BG133" s="387">
        <v>32758435.365441907</v>
      </c>
      <c r="BH133" s="389"/>
    </row>
    <row r="134" spans="1:60" x14ac:dyDescent="0.2">
      <c r="A134" s="475">
        <v>99.998001098632812</v>
      </c>
      <c r="B134" s="387">
        <v>5394114.8318584077</v>
      </c>
      <c r="C134" s="387">
        <f t="shared" si="2"/>
        <v>5770588.7016008282</v>
      </c>
      <c r="D134" s="387">
        <v>6147062.5713432487</v>
      </c>
      <c r="E134" s="387">
        <f t="shared" si="3"/>
        <v>6498893.1653708722</v>
      </c>
      <c r="F134" s="387">
        <v>6850723.7593984958</v>
      </c>
      <c r="G134" s="387">
        <v>8264751.2501521604</v>
      </c>
      <c r="H134" s="387">
        <v>9491155.5171316434</v>
      </c>
      <c r="I134" s="388">
        <v>9338983.3574280944</v>
      </c>
      <c r="J134" s="387">
        <v>5547411.1559950085</v>
      </c>
      <c r="K134" s="387">
        <v>6568695.763888889</v>
      </c>
      <c r="L134" s="387">
        <v>6754423.8759961464</v>
      </c>
      <c r="M134" s="387">
        <v>5688097.091090261</v>
      </c>
      <c r="N134" s="387">
        <v>5019625.8462243965</v>
      </c>
      <c r="O134" s="387">
        <v>4626899.8630175442</v>
      </c>
      <c r="P134" s="387">
        <v>4951206.686984296</v>
      </c>
      <c r="Q134" s="387">
        <v>5370001.7488313727</v>
      </c>
      <c r="R134" s="387">
        <v>5192075.4440367511</v>
      </c>
      <c r="S134" s="388">
        <v>8041936.09788654</v>
      </c>
      <c r="T134" s="387">
        <v>7951925.0390516045</v>
      </c>
      <c r="U134" s="387">
        <v>8049790.8218479743</v>
      </c>
      <c r="V134" s="387">
        <v>10647358.832429651</v>
      </c>
      <c r="W134" s="387">
        <v>11533836.071852354</v>
      </c>
      <c r="X134" s="387">
        <v>13828144.124246676</v>
      </c>
      <c r="Y134" s="387">
        <v>8385321.9071117565</v>
      </c>
      <c r="Z134" s="387">
        <v>23145429.683745645</v>
      </c>
      <c r="AA134" s="387">
        <v>12624826.096088979</v>
      </c>
      <c r="AB134" s="387">
        <v>19370940.481261216</v>
      </c>
      <c r="AC134" s="388">
        <v>17093897.060441229</v>
      </c>
      <c r="AD134" s="387">
        <v>15801155.844742781</v>
      </c>
      <c r="AE134" s="387">
        <v>13002633.062748661</v>
      </c>
      <c r="AF134" s="387">
        <v>16776437.950540394</v>
      </c>
      <c r="AG134" s="387">
        <v>15581692.342703991</v>
      </c>
      <c r="AH134" s="387">
        <v>16100272.271360299</v>
      </c>
      <c r="AI134" s="387">
        <v>17654173.647421531</v>
      </c>
      <c r="AJ134" s="387">
        <v>23319445.746693142</v>
      </c>
      <c r="AK134" s="387">
        <v>27720793.064275034</v>
      </c>
      <c r="AL134" s="387">
        <v>33201266.754991267</v>
      </c>
      <c r="AM134" s="388">
        <v>38938105.076586895</v>
      </c>
      <c r="AN134" s="387">
        <v>46863882.558066867</v>
      </c>
      <c r="AO134" s="387">
        <v>31189155.81595061</v>
      </c>
      <c r="AP134" s="387">
        <v>24889436.856636465</v>
      </c>
      <c r="AQ134" s="387">
        <v>27001571.494464133</v>
      </c>
      <c r="AR134" s="387">
        <v>35486521.526541777</v>
      </c>
      <c r="AS134" s="387">
        <v>41957603.89887692</v>
      </c>
      <c r="AT134" s="387">
        <v>44679372.687117107</v>
      </c>
      <c r="AU134" s="387">
        <v>45630023.232486829</v>
      </c>
      <c r="AV134" s="387">
        <v>40843208.08764872</v>
      </c>
      <c r="AW134" s="388">
        <v>27709508.329117138</v>
      </c>
      <c r="AX134" s="387">
        <v>41357719.625473008</v>
      </c>
      <c r="AY134" s="387">
        <v>35888032.711589858</v>
      </c>
      <c r="AZ134" s="387">
        <v>47058873.176959999</v>
      </c>
      <c r="BA134" s="387">
        <v>38293562.081193559</v>
      </c>
      <c r="BB134" s="387">
        <v>45207744.542221196</v>
      </c>
      <c r="BC134" s="387">
        <v>45832608.304651313</v>
      </c>
      <c r="BD134" s="387">
        <v>43066536.896115288</v>
      </c>
      <c r="BE134" s="387">
        <v>46859580.383692428</v>
      </c>
      <c r="BF134" s="387">
        <v>46030712</v>
      </c>
      <c r="BG134" s="387">
        <v>46702770.681515105</v>
      </c>
      <c r="BH134" s="389"/>
    </row>
    <row r="135" spans="1:60" x14ac:dyDescent="0.2">
      <c r="A135" s="475">
        <v>99.999000549316406</v>
      </c>
      <c r="B135" s="387">
        <v>14726951.094395282</v>
      </c>
      <c r="C135" s="387">
        <f t="shared" si="2"/>
        <v>15944095.021365952</v>
      </c>
      <c r="D135" s="387">
        <v>17161238.94833662</v>
      </c>
      <c r="E135" s="387">
        <f t="shared" si="3"/>
        <v>18378653.241085604</v>
      </c>
      <c r="F135" s="387">
        <v>19596067.533834584</v>
      </c>
      <c r="G135" s="387">
        <v>20895492.633209761</v>
      </c>
      <c r="H135" s="387">
        <v>25738329.401081998</v>
      </c>
      <c r="I135" s="388">
        <v>25901752.547540817</v>
      </c>
      <c r="J135" s="387">
        <v>15550070.335413268</v>
      </c>
      <c r="K135" s="387">
        <v>17191710.74853801</v>
      </c>
      <c r="L135" s="387">
        <v>19240885.037218668</v>
      </c>
      <c r="M135" s="387">
        <v>14340823.844224863</v>
      </c>
      <c r="N135" s="387">
        <v>13119304.380311832</v>
      </c>
      <c r="O135" s="387">
        <v>12584753.872280702</v>
      </c>
      <c r="P135" s="387">
        <v>13127854.481501197</v>
      </c>
      <c r="Q135" s="387">
        <v>13744436.971419608</v>
      </c>
      <c r="R135" s="387">
        <v>12770925.132709073</v>
      </c>
      <c r="S135" s="388">
        <v>25650920.135435034</v>
      </c>
      <c r="T135" s="387">
        <v>20481370.795178324</v>
      </c>
      <c r="U135" s="387">
        <v>21643153.078197543</v>
      </c>
      <c r="V135" s="387">
        <v>27222821.841280725</v>
      </c>
      <c r="W135" s="387">
        <v>28699876.768368542</v>
      </c>
      <c r="X135" s="387">
        <v>35284514.578197554</v>
      </c>
      <c r="Y135" s="387">
        <v>10462529.037048355</v>
      </c>
      <c r="Z135" s="387">
        <v>62369152.339533657</v>
      </c>
      <c r="AA135" s="387">
        <v>32352204.346212056</v>
      </c>
      <c r="AB135" s="387">
        <v>55518546.693035856</v>
      </c>
      <c r="AC135" s="388">
        <v>46238963.010371976</v>
      </c>
      <c r="AD135" s="387">
        <v>43090499.209038816</v>
      </c>
      <c r="AE135" s="387">
        <v>32877337.061871495</v>
      </c>
      <c r="AF135" s="387">
        <v>43219230.553581245</v>
      </c>
      <c r="AG135" s="387">
        <v>40973776.150565811</v>
      </c>
      <c r="AH135" s="387">
        <v>39754210.898706138</v>
      </c>
      <c r="AI135" s="387">
        <v>42140553.908622481</v>
      </c>
      <c r="AJ135" s="387">
        <v>58090159.900220923</v>
      </c>
      <c r="AK135" s="387">
        <v>71410293.524663672</v>
      </c>
      <c r="AL135" s="387">
        <v>84291151.431069717</v>
      </c>
      <c r="AM135" s="388">
        <v>94938889.948515683</v>
      </c>
      <c r="AN135" s="387">
        <v>122941653.98021039</v>
      </c>
      <c r="AO135" s="387">
        <v>85963106.139891773</v>
      </c>
      <c r="AP135" s="387">
        <v>68913714.062957138</v>
      </c>
      <c r="AQ135" s="387">
        <v>80116153.239447638</v>
      </c>
      <c r="AR135" s="387">
        <v>103610808.71126971</v>
      </c>
      <c r="AS135" s="387">
        <v>131164432.00147894</v>
      </c>
      <c r="AT135" s="387">
        <v>152036623.70019969</v>
      </c>
      <c r="AU135" s="387">
        <v>188756496.5435715</v>
      </c>
      <c r="AV135" s="387">
        <v>134882040.16639563</v>
      </c>
      <c r="AW135" s="388">
        <v>96270945.859977156</v>
      </c>
      <c r="AX135" s="387">
        <v>107581950.50756289</v>
      </c>
      <c r="AY135" s="387">
        <v>101613355.2274517</v>
      </c>
      <c r="AZ135" s="387">
        <v>152778719.12064001</v>
      </c>
      <c r="BA135" s="387">
        <v>102217825.09242246</v>
      </c>
      <c r="BB135" s="387">
        <v>122713938.44971648</v>
      </c>
      <c r="BC135" s="387">
        <v>125380553.41516189</v>
      </c>
      <c r="BD135" s="387">
        <v>113850818.78318605</v>
      </c>
      <c r="BE135" s="387">
        <v>150828883.77423981</v>
      </c>
      <c r="BF135" s="387">
        <v>150903856</v>
      </c>
      <c r="BG135" s="387">
        <v>152885524.76549864</v>
      </c>
      <c r="BH135" s="389"/>
    </row>
    <row r="136" spans="1:60" ht="17" thickBot="1" x14ac:dyDescent="0.25">
      <c r="A136" s="479"/>
      <c r="B136" s="402"/>
      <c r="C136" s="402"/>
      <c r="D136" s="402"/>
      <c r="E136" s="402"/>
      <c r="F136" s="402"/>
      <c r="G136" s="402"/>
      <c r="H136" s="402"/>
      <c r="I136" s="403"/>
      <c r="J136" s="402"/>
      <c r="K136" s="402"/>
      <c r="L136" s="402"/>
      <c r="M136" s="402"/>
      <c r="N136" s="402"/>
      <c r="O136" s="402"/>
      <c r="P136" s="402"/>
      <c r="Q136" s="402"/>
      <c r="R136" s="402"/>
      <c r="S136" s="403"/>
      <c r="T136" s="402"/>
      <c r="U136" s="402"/>
      <c r="V136" s="402"/>
      <c r="W136" s="402"/>
      <c r="X136" s="402"/>
      <c r="Y136" s="402"/>
      <c r="Z136" s="402"/>
      <c r="AA136" s="402"/>
      <c r="AB136" s="402"/>
      <c r="AC136" s="403"/>
      <c r="AD136" s="402"/>
      <c r="AE136" s="402"/>
      <c r="AF136" s="402"/>
      <c r="AG136" s="402"/>
      <c r="AH136" s="402"/>
      <c r="AI136" s="402"/>
      <c r="AJ136" s="402"/>
      <c r="AK136" s="402"/>
      <c r="AL136" s="402"/>
      <c r="AM136" s="403"/>
      <c r="AN136" s="402"/>
      <c r="AO136" s="402"/>
      <c r="AP136" s="402"/>
      <c r="AQ136" s="402"/>
      <c r="AR136" s="402"/>
      <c r="AS136" s="402"/>
      <c r="AT136" s="402"/>
      <c r="AU136" s="402"/>
      <c r="AV136" s="402"/>
      <c r="AW136" s="403"/>
      <c r="AX136" s="402"/>
      <c r="AY136" s="402"/>
      <c r="AZ136" s="402"/>
      <c r="BA136" s="402"/>
      <c r="BB136" s="402"/>
      <c r="BC136" s="402"/>
      <c r="BD136" s="402"/>
      <c r="BE136" s="402"/>
      <c r="BF136" s="402"/>
      <c r="BG136" s="402"/>
      <c r="BH136" s="404"/>
    </row>
    <row r="137" spans="1:60" ht="17" thickTop="1" x14ac:dyDescent="0.2"/>
    <row r="140" spans="1:60" ht="17" thickBot="1" x14ac:dyDescent="0.25"/>
    <row r="141" spans="1:60" ht="17" thickBot="1" x14ac:dyDescent="0.25">
      <c r="A141" s="1165" t="s">
        <v>100</v>
      </c>
      <c r="B141" s="1137">
        <v>6.8058013765978371</v>
      </c>
      <c r="C141" s="1137">
        <v>6.7223503702804415</v>
      </c>
      <c r="D141" s="1137">
        <v>6.6143462939736013</v>
      </c>
      <c r="E141" s="1137">
        <v>6.4903006505303882</v>
      </c>
      <c r="F141" s="1137">
        <v>6.3080428343586235</v>
      </c>
      <c r="G141" s="1137">
        <v>6.1275936479831792</v>
      </c>
      <c r="H141" s="1137">
        <v>5.8737668399278666</v>
      </c>
      <c r="I141" s="1137">
        <v>5.5979376232118483</v>
      </c>
      <c r="J141" s="1137">
        <v>5.3155419026591151</v>
      </c>
      <c r="K141" s="1137">
        <v>5.0595760233918128</v>
      </c>
      <c r="L141" s="1137">
        <v>4.8491111305718535</v>
      </c>
      <c r="M141" s="1137">
        <v>4.5978576766586405</v>
      </c>
      <c r="N141" s="1137">
        <v>4.2320391317639867</v>
      </c>
      <c r="O141" s="1137">
        <v>3.8857543859649124</v>
      </c>
      <c r="P141" s="1137">
        <v>3.6845887676337501</v>
      </c>
      <c r="Q141" s="1137">
        <v>3.4743215686274511</v>
      </c>
      <c r="R141" s="1137">
        <v>3.250770540405671</v>
      </c>
      <c r="S141" s="1137">
        <v>3.0045307794568488</v>
      </c>
      <c r="T141" s="1137">
        <v>2.7581191472404862</v>
      </c>
      <c r="U141" s="1137">
        <v>2.5203459262630861</v>
      </c>
      <c r="V141" s="1137">
        <v>2.3733739096890334</v>
      </c>
      <c r="W141" s="1137">
        <v>2.2734905873416684</v>
      </c>
      <c r="X141" s="1137">
        <v>2.1882273903851095</v>
      </c>
      <c r="Y141" s="1137">
        <v>2.1148880910549233</v>
      </c>
      <c r="Z141" s="1137">
        <v>2.0723829484636398</v>
      </c>
      <c r="AA141" s="1137">
        <v>2.0192177956057984</v>
      </c>
      <c r="AB141" s="1137">
        <v>1.9485519231445965</v>
      </c>
      <c r="AC141" s="1137">
        <v>1.870738876313389</v>
      </c>
      <c r="AD141" s="1137">
        <v>1.7977630233275435</v>
      </c>
      <c r="AE141" s="1137">
        <v>1.7346574355439992</v>
      </c>
      <c r="AF141" s="1137">
        <v>1.6905416132380779</v>
      </c>
      <c r="AG141" s="1137">
        <v>1.6489577129243598</v>
      </c>
      <c r="AH141" s="1137">
        <v>1.6135913276605665</v>
      </c>
      <c r="AI141" s="1137">
        <v>1.5806796934100282</v>
      </c>
      <c r="AJ141" s="1137">
        <v>1.5484773064123718</v>
      </c>
      <c r="AK141" s="1137">
        <v>1.5186846038863975</v>
      </c>
      <c r="AL141" s="1137">
        <v>1.4989915943637568</v>
      </c>
      <c r="AM141" s="1137">
        <v>1.475563609230933</v>
      </c>
      <c r="AN141" s="1137">
        <v>1.4418289761483178</v>
      </c>
      <c r="AO141" s="1137">
        <v>1.4068446860946671</v>
      </c>
      <c r="AP141" s="1137">
        <v>1.3822611647819467</v>
      </c>
      <c r="AQ141" s="1137">
        <v>1.353342295001833</v>
      </c>
      <c r="AR141" s="1137">
        <v>1.3172048765982753</v>
      </c>
      <c r="AS141" s="1137">
        <v>1.2795674076812866</v>
      </c>
      <c r="AT141" s="1137">
        <v>1.2425554832484347</v>
      </c>
      <c r="AU141" s="1137">
        <v>1.2085866137006036</v>
      </c>
      <c r="AV141" s="1137">
        <v>1.1848840195155355</v>
      </c>
      <c r="AW141" s="1137">
        <v>1.1712001353695165</v>
      </c>
      <c r="AX141" s="1137">
        <v>1.1544371357983509</v>
      </c>
      <c r="AY141" s="1137">
        <v>1.1296488973213374</v>
      </c>
      <c r="AZ141" s="1137">
        <v>1.10744</v>
      </c>
      <c r="BA141" s="1137">
        <v>1.0870043188064389</v>
      </c>
      <c r="BB141" s="1138">
        <v>1.0680091038845814</v>
      </c>
      <c r="BC141" s="1138">
        <v>1.0574945331971008</v>
      </c>
      <c r="BD141" s="1138">
        <v>1.0444492648376418</v>
      </c>
      <c r="BE141" s="1138">
        <v>1.0244872660665885</v>
      </c>
      <c r="BF141" s="1138">
        <v>1</v>
      </c>
      <c r="BG141" s="1138">
        <v>0.98191232798978578</v>
      </c>
      <c r="BH141" s="1139">
        <v>0.96360385474954446</v>
      </c>
    </row>
  </sheetData>
  <mergeCells count="3">
    <mergeCell ref="A4:BH4"/>
    <mergeCell ref="B6:BH6"/>
    <mergeCell ref="B7:BH7"/>
  </mergeCells>
  <hyperlinks>
    <hyperlink ref="A1" location="Index!A1" display="Back to index" xr:uid="{00000000-0004-0000-4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7" tint="0.39997558519241921"/>
  </sheetPr>
  <dimension ref="A1:K121"/>
  <sheetViews>
    <sheetView workbookViewId="0">
      <pane xSplit="1" ySplit="8" topLeftCell="B81" activePane="bottomRight" state="frozen"/>
      <selection activeCell="D32" sqref="D32"/>
      <selection pane="topRight" activeCell="D32" sqref="D32"/>
      <selection pane="bottomLeft" activeCell="D32" sqref="D32"/>
      <selection pane="bottomRight" activeCell="A116" sqref="A110:K116"/>
    </sheetView>
  </sheetViews>
  <sheetFormatPr baseColWidth="10" defaultColWidth="10.83203125" defaultRowHeight="16" x14ac:dyDescent="0.2"/>
  <cols>
    <col min="1" max="1" width="10.83203125" style="56"/>
    <col min="2" max="11" width="12" style="56" customWidth="1"/>
    <col min="12" max="16384" width="10.83203125" style="56"/>
  </cols>
  <sheetData>
    <row r="1" spans="1:11" x14ac:dyDescent="0.2">
      <c r="A1" s="52" t="s">
        <v>37</v>
      </c>
      <c r="B1" s="52"/>
      <c r="F1" s="100"/>
      <c r="G1" s="100"/>
      <c r="H1" s="100"/>
      <c r="I1" s="100"/>
      <c r="J1" s="100"/>
      <c r="K1" s="100"/>
    </row>
    <row r="2" spans="1:11" x14ac:dyDescent="0.2">
      <c r="G2" s="98"/>
    </row>
    <row r="3" spans="1:11" ht="17" thickBot="1" x14ac:dyDescent="0.25"/>
    <row r="4" spans="1:11" ht="25" customHeight="1" thickTop="1" x14ac:dyDescent="0.2">
      <c r="A4" s="1385" t="s">
        <v>598</v>
      </c>
      <c r="B4" s="1386"/>
      <c r="C4" s="1386"/>
      <c r="D4" s="1386"/>
      <c r="E4" s="1386"/>
      <c r="F4" s="1386"/>
      <c r="G4" s="1386"/>
      <c r="H4" s="1386"/>
      <c r="I4" s="1386"/>
      <c r="J4" s="1386"/>
      <c r="K4" s="1387"/>
    </row>
    <row r="5" spans="1:11" x14ac:dyDescent="0.2">
      <c r="A5" s="96"/>
      <c r="B5" s="97"/>
      <c r="C5" s="59"/>
      <c r="D5" s="59"/>
      <c r="E5" s="59"/>
      <c r="F5" s="59"/>
      <c r="G5" s="59"/>
      <c r="H5" s="59"/>
      <c r="I5" s="59"/>
      <c r="J5" s="59"/>
      <c r="K5" s="208"/>
    </row>
    <row r="6" spans="1:11" x14ac:dyDescent="0.2">
      <c r="A6" s="96"/>
      <c r="B6" s="45" t="s">
        <v>36</v>
      </c>
      <c r="C6" s="45" t="s">
        <v>35</v>
      </c>
      <c r="D6" s="45" t="s">
        <v>34</v>
      </c>
      <c r="E6" s="45" t="s">
        <v>33</v>
      </c>
      <c r="F6" s="45" t="s">
        <v>32</v>
      </c>
      <c r="G6" s="45" t="s">
        <v>31</v>
      </c>
      <c r="H6" s="45" t="s">
        <v>30</v>
      </c>
      <c r="I6" s="48" t="s">
        <v>29</v>
      </c>
      <c r="J6" s="45" t="s">
        <v>28</v>
      </c>
      <c r="K6" s="433" t="s">
        <v>27</v>
      </c>
    </row>
    <row r="7" spans="1:11" ht="20" customHeight="1" x14ac:dyDescent="0.2">
      <c r="A7" s="96"/>
      <c r="B7" s="1381" t="s">
        <v>1058</v>
      </c>
      <c r="C7" s="1381"/>
      <c r="D7" s="1381"/>
      <c r="E7" s="1381"/>
      <c r="F7" s="1381"/>
      <c r="G7" s="1393" t="s">
        <v>209</v>
      </c>
      <c r="H7" s="1381"/>
      <c r="I7" s="1381"/>
      <c r="J7" s="1381"/>
      <c r="K7" s="1384"/>
    </row>
    <row r="8" spans="1:11" s="87" customFormat="1" ht="52" customHeight="1" x14ac:dyDescent="0.2">
      <c r="A8" s="95"/>
      <c r="B8" s="891" t="s">
        <v>866</v>
      </c>
      <c r="C8" s="352" t="s">
        <v>120</v>
      </c>
      <c r="D8" s="352" t="s">
        <v>121</v>
      </c>
      <c r="E8" s="352" t="s">
        <v>122</v>
      </c>
      <c r="F8" s="352" t="s">
        <v>57</v>
      </c>
      <c r="G8" s="891" t="s">
        <v>866</v>
      </c>
      <c r="H8" s="352" t="s">
        <v>120</v>
      </c>
      <c r="I8" s="352" t="s">
        <v>121</v>
      </c>
      <c r="J8" s="352" t="s">
        <v>122</v>
      </c>
      <c r="K8" s="359" t="s">
        <v>57</v>
      </c>
    </row>
    <row r="9" spans="1:11" s="87" customFormat="1" ht="15" customHeight="1" x14ac:dyDescent="0.2">
      <c r="A9" s="93">
        <v>1913</v>
      </c>
      <c r="B9" s="425"/>
      <c r="C9" s="317"/>
      <c r="D9" s="85"/>
      <c r="E9" s="85"/>
      <c r="F9" s="84">
        <f>avgfiinc!F2</f>
        <v>15335.849277843452</v>
      </c>
      <c r="G9" s="434"/>
      <c r="H9" s="442"/>
      <c r="I9" s="443"/>
      <c r="J9" s="442"/>
      <c r="K9" s="444"/>
    </row>
    <row r="10" spans="1:11" s="87" customFormat="1" ht="15" customHeight="1" x14ac:dyDescent="0.2">
      <c r="A10" s="92">
        <v>1914</v>
      </c>
      <c r="B10" s="425"/>
      <c r="C10" s="317"/>
      <c r="D10" s="85"/>
      <c r="E10" s="85"/>
      <c r="F10" s="84">
        <f>avgfiinc!F3</f>
        <v>14988.386631329688</v>
      </c>
      <c r="G10" s="434"/>
      <c r="H10" s="442"/>
      <c r="I10" s="443"/>
      <c r="J10" s="442"/>
      <c r="K10" s="444"/>
    </row>
    <row r="11" spans="1:11" s="87" customFormat="1" ht="15" customHeight="1" x14ac:dyDescent="0.2">
      <c r="A11" s="92">
        <v>1915</v>
      </c>
      <c r="B11" s="425"/>
      <c r="C11" s="317"/>
      <c r="D11" s="85"/>
      <c r="E11" s="85"/>
      <c r="F11" s="84">
        <f>avgfiinc!F4</f>
        <v>14933.090173790133</v>
      </c>
      <c r="G11" s="434"/>
      <c r="H11" s="442"/>
      <c r="I11" s="443"/>
      <c r="J11" s="442"/>
      <c r="K11" s="444"/>
    </row>
    <row r="12" spans="1:11" s="87" customFormat="1" ht="15" customHeight="1" x14ac:dyDescent="0.2">
      <c r="A12" s="92">
        <v>1916</v>
      </c>
      <c r="B12" s="425"/>
      <c r="C12" s="317"/>
      <c r="D12" s="85"/>
      <c r="E12" s="85"/>
      <c r="F12" s="84">
        <f>avgfiinc!F5</f>
        <v>16295.331140924443</v>
      </c>
      <c r="G12" s="434"/>
      <c r="H12" s="442"/>
      <c r="I12" s="443"/>
      <c r="J12" s="442"/>
      <c r="K12" s="444"/>
    </row>
    <row r="13" spans="1:11" s="87" customFormat="1" ht="15" customHeight="1" x14ac:dyDescent="0.2">
      <c r="A13" s="92">
        <v>1917</v>
      </c>
      <c r="B13" s="425"/>
      <c r="C13" s="317"/>
      <c r="D13" s="85"/>
      <c r="E13" s="85"/>
      <c r="F13" s="84">
        <f>avgfiinc!F6</f>
        <v>16164.613481009934</v>
      </c>
      <c r="G13" s="434"/>
      <c r="H13" s="442"/>
      <c r="I13" s="443"/>
      <c r="J13" s="442"/>
      <c r="K13" s="444"/>
    </row>
    <row r="14" spans="1:11" s="87" customFormat="1" ht="15" customHeight="1" x14ac:dyDescent="0.2">
      <c r="A14" s="92">
        <v>1918</v>
      </c>
      <c r="B14" s="425"/>
      <c r="C14" s="353"/>
      <c r="D14" s="314"/>
      <c r="E14" s="314"/>
      <c r="F14" s="84">
        <f>avgfiinc!F7</f>
        <v>15269.23076616929</v>
      </c>
      <c r="G14" s="434"/>
      <c r="H14" s="442"/>
      <c r="I14" s="443"/>
      <c r="J14" s="442"/>
      <c r="K14" s="444"/>
    </row>
    <row r="15" spans="1:11" s="87" customFormat="1" ht="15" customHeight="1" x14ac:dyDescent="0.2">
      <c r="A15" s="91">
        <v>1919</v>
      </c>
      <c r="B15" s="426"/>
      <c r="C15" s="354"/>
      <c r="D15" s="315"/>
      <c r="E15" s="315"/>
      <c r="F15" s="88">
        <f>avgfiinc!F8</f>
        <v>15247.767765705648</v>
      </c>
      <c r="G15" s="435"/>
      <c r="H15" s="445"/>
      <c r="I15" s="446"/>
      <c r="J15" s="445"/>
      <c r="K15" s="447"/>
    </row>
    <row r="16" spans="1:11" s="87" customFormat="1" ht="15" customHeight="1" x14ac:dyDescent="0.2">
      <c r="A16" s="92">
        <v>1920</v>
      </c>
      <c r="B16" s="425"/>
      <c r="C16" s="353"/>
      <c r="D16" s="314"/>
      <c r="E16" s="314"/>
      <c r="F16" s="84">
        <f>avgfiinc!F9</f>
        <v>13646.15287968755</v>
      </c>
      <c r="G16" s="434"/>
      <c r="H16" s="442"/>
      <c r="I16" s="443"/>
      <c r="J16" s="442"/>
      <c r="K16" s="444"/>
    </row>
    <row r="17" spans="1:11" s="87" customFormat="1" ht="15" customHeight="1" x14ac:dyDescent="0.2">
      <c r="A17" s="92">
        <v>1921</v>
      </c>
      <c r="B17" s="425"/>
      <c r="C17" s="353"/>
      <c r="D17" s="314"/>
      <c r="E17" s="314"/>
      <c r="F17" s="84">
        <f>avgfiinc!F10</f>
        <v>12233.858288534586</v>
      </c>
      <c r="G17" s="434"/>
      <c r="H17" s="442"/>
      <c r="I17" s="443"/>
      <c r="J17" s="442"/>
      <c r="K17" s="444"/>
    </row>
    <row r="18" spans="1:11" s="87" customFormat="1" ht="15" customHeight="1" x14ac:dyDescent="0.2">
      <c r="A18" s="92">
        <v>1922</v>
      </c>
      <c r="B18" s="425"/>
      <c r="C18" s="353"/>
      <c r="D18" s="314"/>
      <c r="E18" s="314"/>
      <c r="F18" s="84">
        <f>avgfiinc!F11</f>
        <v>14080.092789758297</v>
      </c>
      <c r="G18" s="434"/>
      <c r="H18" s="442"/>
      <c r="I18" s="443"/>
      <c r="J18" s="442"/>
      <c r="K18" s="444"/>
    </row>
    <row r="19" spans="1:11" s="87" customFormat="1" ht="15" customHeight="1" x14ac:dyDescent="0.2">
      <c r="A19" s="92">
        <v>1923</v>
      </c>
      <c r="B19" s="425"/>
      <c r="C19" s="353"/>
      <c r="D19" s="314"/>
      <c r="E19" s="314"/>
      <c r="F19" s="84">
        <f>avgfiinc!F12</f>
        <v>15506.015814647291</v>
      </c>
      <c r="G19" s="434"/>
      <c r="H19" s="442"/>
      <c r="I19" s="443"/>
      <c r="J19" s="442"/>
      <c r="K19" s="444"/>
    </row>
    <row r="20" spans="1:11" s="87" customFormat="1" ht="15" customHeight="1" x14ac:dyDescent="0.2">
      <c r="A20" s="92">
        <v>1924</v>
      </c>
      <c r="B20" s="425"/>
      <c r="C20" s="353"/>
      <c r="D20" s="314"/>
      <c r="E20" s="314"/>
      <c r="F20" s="84">
        <f>avgfiinc!F13</f>
        <v>15452.830246254111</v>
      </c>
      <c r="G20" s="434"/>
      <c r="H20" s="442"/>
      <c r="I20" s="443"/>
      <c r="J20" s="442"/>
      <c r="K20" s="444"/>
    </row>
    <row r="21" spans="1:11" s="87" customFormat="1" ht="15" customHeight="1" x14ac:dyDescent="0.2">
      <c r="A21" s="92">
        <v>1925</v>
      </c>
      <c r="B21" s="425"/>
      <c r="C21" s="353"/>
      <c r="D21" s="314"/>
      <c r="E21" s="314"/>
      <c r="F21" s="84">
        <f>avgfiinc!F14</f>
        <v>16164.264046086435</v>
      </c>
      <c r="G21" s="434"/>
      <c r="H21" s="442"/>
      <c r="I21" s="443"/>
      <c r="J21" s="442"/>
      <c r="K21" s="444"/>
    </row>
    <row r="22" spans="1:11" s="87" customFormat="1" ht="15" customHeight="1" x14ac:dyDescent="0.2">
      <c r="A22" s="92">
        <v>1926</v>
      </c>
      <c r="B22" s="425"/>
      <c r="C22" s="353"/>
      <c r="D22" s="314"/>
      <c r="E22" s="314"/>
      <c r="F22" s="84">
        <f>avgfiinc!F15</f>
        <v>16221.659038162325</v>
      </c>
      <c r="G22" s="434"/>
      <c r="H22" s="442"/>
      <c r="I22" s="443"/>
      <c r="J22" s="442"/>
      <c r="K22" s="444"/>
    </row>
    <row r="23" spans="1:11" s="87" customFormat="1" ht="15" customHeight="1" x14ac:dyDescent="0.2">
      <c r="A23" s="92">
        <v>1927</v>
      </c>
      <c r="B23" s="425"/>
      <c r="C23" s="353"/>
      <c r="D23" s="314"/>
      <c r="E23" s="314"/>
      <c r="F23" s="84">
        <f>avgfiinc!F16</f>
        <v>16467.391355226155</v>
      </c>
      <c r="G23" s="434"/>
      <c r="H23" s="442"/>
      <c r="I23" s="443"/>
      <c r="J23" s="442"/>
      <c r="K23" s="444"/>
    </row>
    <row r="24" spans="1:11" s="87" customFormat="1" ht="15" customHeight="1" x14ac:dyDescent="0.2">
      <c r="A24" s="92">
        <v>1928</v>
      </c>
      <c r="B24" s="425"/>
      <c r="C24" s="353"/>
      <c r="D24" s="314"/>
      <c r="E24" s="314"/>
      <c r="F24" s="84">
        <f>avgfiinc!F17</f>
        <v>17242.418083880642</v>
      </c>
      <c r="G24" s="434"/>
      <c r="H24" s="442"/>
      <c r="I24" s="443"/>
      <c r="J24" s="442"/>
      <c r="K24" s="444"/>
    </row>
    <row r="25" spans="1:11" s="87" customFormat="1" ht="15" customHeight="1" x14ac:dyDescent="0.2">
      <c r="A25" s="91">
        <v>1929</v>
      </c>
      <c r="B25" s="426"/>
      <c r="C25" s="354"/>
      <c r="D25" s="315"/>
      <c r="E25" s="315"/>
      <c r="F25" s="88">
        <f>avgfiinc!F18</f>
        <v>17730.720750030345</v>
      </c>
      <c r="G25" s="435"/>
      <c r="H25" s="445"/>
      <c r="I25" s="446"/>
      <c r="J25" s="445"/>
      <c r="K25" s="447"/>
    </row>
    <row r="26" spans="1:11" s="87" customFormat="1" ht="15" customHeight="1" x14ac:dyDescent="0.2">
      <c r="A26" s="92">
        <v>1930</v>
      </c>
      <c r="B26" s="425"/>
      <c r="C26" s="353"/>
      <c r="D26" s="314"/>
      <c r="E26" s="314"/>
      <c r="F26" s="84">
        <f>avgfiinc!F19</f>
        <v>15511.033510845342</v>
      </c>
      <c r="G26" s="434"/>
      <c r="H26" s="442"/>
      <c r="I26" s="443"/>
      <c r="J26" s="442"/>
      <c r="K26" s="444"/>
    </row>
    <row r="27" spans="1:11" s="87" customFormat="1" ht="15" customHeight="1" x14ac:dyDescent="0.2">
      <c r="A27" s="92">
        <v>1931</v>
      </c>
      <c r="B27" s="425"/>
      <c r="C27" s="353"/>
      <c r="D27" s="314"/>
      <c r="E27" s="314"/>
      <c r="F27" s="84">
        <f>avgfiinc!F20</f>
        <v>14090.436971780129</v>
      </c>
      <c r="G27" s="434"/>
      <c r="H27" s="442"/>
      <c r="I27" s="443"/>
      <c r="J27" s="442"/>
      <c r="K27" s="444"/>
    </row>
    <row r="28" spans="1:11" s="87" customFormat="1" ht="15" customHeight="1" x14ac:dyDescent="0.2">
      <c r="A28" s="92">
        <v>1932</v>
      </c>
      <c r="B28" s="425"/>
      <c r="C28" s="353"/>
      <c r="D28" s="314"/>
      <c r="E28" s="314"/>
      <c r="F28" s="84">
        <f>avgfiinc!F21</f>
        <v>11929.903506695617</v>
      </c>
      <c r="G28" s="434"/>
      <c r="H28" s="442"/>
      <c r="I28" s="443"/>
      <c r="J28" s="442"/>
      <c r="K28" s="444"/>
    </row>
    <row r="29" spans="1:11" s="87" customFormat="1" ht="15" customHeight="1" x14ac:dyDescent="0.2">
      <c r="A29" s="92">
        <v>1933</v>
      </c>
      <c r="B29" s="425"/>
      <c r="C29" s="353"/>
      <c r="D29" s="314"/>
      <c r="E29" s="314"/>
      <c r="F29" s="84">
        <f>avgfiinc!F22</f>
        <v>11502.282316395269</v>
      </c>
      <c r="G29" s="434"/>
      <c r="H29" s="442"/>
      <c r="I29" s="443"/>
      <c r="J29" s="442"/>
      <c r="K29" s="444"/>
    </row>
    <row r="30" spans="1:11" s="87" customFormat="1" ht="15" customHeight="1" x14ac:dyDescent="0.2">
      <c r="A30" s="92">
        <v>1934</v>
      </c>
      <c r="B30" s="425"/>
      <c r="C30" s="353"/>
      <c r="D30" s="314"/>
      <c r="E30" s="314"/>
      <c r="F30" s="84">
        <f>avgfiinc!F23</f>
        <v>12411.194838484034</v>
      </c>
      <c r="G30" s="434"/>
      <c r="H30" s="442"/>
      <c r="I30" s="443"/>
      <c r="J30" s="442"/>
      <c r="K30" s="444"/>
    </row>
    <row r="31" spans="1:11" s="87" customFormat="1" ht="15" customHeight="1" x14ac:dyDescent="0.2">
      <c r="A31" s="92">
        <v>1935</v>
      </c>
      <c r="B31" s="425"/>
      <c r="C31" s="353"/>
      <c r="D31" s="314"/>
      <c r="E31" s="314"/>
      <c r="F31" s="84">
        <f>avgfiinc!F24</f>
        <v>13605.15981075725</v>
      </c>
      <c r="G31" s="434"/>
      <c r="H31" s="442"/>
      <c r="I31" s="443"/>
      <c r="J31" s="442"/>
      <c r="K31" s="444"/>
    </row>
    <row r="32" spans="1:11" s="87" customFormat="1" ht="15" customHeight="1" x14ac:dyDescent="0.2">
      <c r="A32" s="92">
        <v>1936</v>
      </c>
      <c r="B32" s="425"/>
      <c r="C32" s="353"/>
      <c r="D32" s="314"/>
      <c r="E32" s="314"/>
      <c r="F32" s="84">
        <f>avgfiinc!F25</f>
        <v>15147.175420141561</v>
      </c>
      <c r="G32" s="434"/>
      <c r="H32" s="442"/>
      <c r="I32" s="443"/>
      <c r="J32" s="442"/>
      <c r="K32" s="444"/>
    </row>
    <row r="33" spans="1:11" s="87" customFormat="1" ht="15" customHeight="1" x14ac:dyDescent="0.2">
      <c r="A33" s="92">
        <v>1937</v>
      </c>
      <c r="B33" s="425"/>
      <c r="C33" s="353"/>
      <c r="D33" s="314"/>
      <c r="E33" s="314"/>
      <c r="F33" s="84">
        <f>avgfiinc!F26</f>
        <v>15574.095409179326</v>
      </c>
      <c r="G33" s="434"/>
      <c r="H33" s="442"/>
      <c r="I33" s="443"/>
      <c r="J33" s="442"/>
      <c r="K33" s="444"/>
    </row>
    <row r="34" spans="1:11" s="87" customFormat="1" ht="15" customHeight="1" x14ac:dyDescent="0.2">
      <c r="A34" s="92">
        <v>1938</v>
      </c>
      <c r="B34" s="425"/>
      <c r="C34" s="353"/>
      <c r="D34" s="314"/>
      <c r="E34" s="314"/>
      <c r="F34" s="84">
        <f>avgfiinc!F27</f>
        <v>14440.661859713504</v>
      </c>
      <c r="G34" s="434"/>
      <c r="H34" s="442"/>
      <c r="I34" s="443"/>
      <c r="J34" s="442"/>
      <c r="K34" s="444"/>
    </row>
    <row r="35" spans="1:11" s="87" customFormat="1" ht="15" customHeight="1" x14ac:dyDescent="0.2">
      <c r="A35" s="91">
        <v>1939</v>
      </c>
      <c r="B35" s="426"/>
      <c r="C35" s="354"/>
      <c r="D35" s="315"/>
      <c r="E35" s="315"/>
      <c r="F35" s="88">
        <f>avgfiinc!F28</f>
        <v>15328.652688367692</v>
      </c>
      <c r="G35" s="435"/>
      <c r="H35" s="445"/>
      <c r="I35" s="446"/>
      <c r="J35" s="445"/>
      <c r="K35" s="447"/>
    </row>
    <row r="36" spans="1:11" s="87" customFormat="1" ht="15" customHeight="1" x14ac:dyDescent="0.2">
      <c r="A36" s="92">
        <v>1940</v>
      </c>
      <c r="B36" s="425"/>
      <c r="C36" s="353"/>
      <c r="D36" s="314"/>
      <c r="E36" s="314"/>
      <c r="F36" s="84">
        <f>avgfiinc!F29</f>
        <v>16062.991708749838</v>
      </c>
      <c r="G36" s="434"/>
      <c r="H36" s="442"/>
      <c r="I36" s="443"/>
      <c r="J36" s="442"/>
      <c r="K36" s="444"/>
    </row>
    <row r="37" spans="1:11" s="87" customFormat="1" ht="15" customHeight="1" x14ac:dyDescent="0.2">
      <c r="A37" s="92">
        <v>1941</v>
      </c>
      <c r="B37" s="425"/>
      <c r="C37" s="353"/>
      <c r="D37" s="314"/>
      <c r="E37" s="314"/>
      <c r="F37" s="84">
        <f>avgfiinc!F30</f>
        <v>18524.864212493347</v>
      </c>
      <c r="G37" s="434"/>
      <c r="H37" s="442"/>
      <c r="I37" s="443"/>
      <c r="J37" s="442"/>
      <c r="K37" s="444"/>
    </row>
    <row r="38" spans="1:11" s="87" customFormat="1" ht="15" customHeight="1" x14ac:dyDescent="0.2">
      <c r="A38" s="92">
        <v>1942</v>
      </c>
      <c r="B38" s="425"/>
      <c r="C38" s="353"/>
      <c r="D38" s="314"/>
      <c r="E38" s="314"/>
      <c r="F38" s="84">
        <f>avgfiinc!F31</f>
        <v>21928.817067550848</v>
      </c>
      <c r="G38" s="434"/>
      <c r="H38" s="442"/>
      <c r="I38" s="443"/>
      <c r="J38" s="442"/>
      <c r="K38" s="444"/>
    </row>
    <row r="39" spans="1:11" s="87" customFormat="1" ht="15" customHeight="1" x14ac:dyDescent="0.2">
      <c r="A39" s="92">
        <v>1943</v>
      </c>
      <c r="B39" s="425"/>
      <c r="C39" s="353"/>
      <c r="D39" s="314"/>
      <c r="E39" s="314"/>
      <c r="F39" s="84">
        <f>avgfiinc!F32</f>
        <v>25834.166697142802</v>
      </c>
      <c r="G39" s="434"/>
      <c r="H39" s="442"/>
      <c r="I39" s="443"/>
      <c r="J39" s="442"/>
      <c r="K39" s="444"/>
    </row>
    <row r="40" spans="1:11" s="87" customFormat="1" ht="15" customHeight="1" x14ac:dyDescent="0.2">
      <c r="A40" s="92">
        <v>1944</v>
      </c>
      <c r="B40" s="425"/>
      <c r="C40" s="353"/>
      <c r="D40" s="314"/>
      <c r="E40" s="314"/>
      <c r="F40" s="84">
        <f>avgfiinc!F33</f>
        <v>25361.625400347453</v>
      </c>
      <c r="G40" s="434"/>
      <c r="H40" s="442"/>
      <c r="I40" s="443"/>
      <c r="J40" s="442"/>
      <c r="K40" s="444"/>
    </row>
    <row r="41" spans="1:11" s="87" customFormat="1" ht="15" customHeight="1" x14ac:dyDescent="0.2">
      <c r="A41" s="92">
        <v>1945</v>
      </c>
      <c r="B41" s="425"/>
      <c r="C41" s="353"/>
      <c r="D41" s="314"/>
      <c r="E41" s="314"/>
      <c r="F41" s="84">
        <f>avgfiinc!F34</f>
        <v>25159.134698330745</v>
      </c>
      <c r="G41" s="434"/>
      <c r="H41" s="442"/>
      <c r="I41" s="443"/>
      <c r="J41" s="442"/>
      <c r="K41" s="444"/>
    </row>
    <row r="42" spans="1:11" s="87" customFormat="1" ht="15" customHeight="1" x14ac:dyDescent="0.2">
      <c r="A42" s="92">
        <v>1946</v>
      </c>
      <c r="B42" s="425"/>
      <c r="C42" s="353"/>
      <c r="D42" s="314"/>
      <c r="E42" s="314"/>
      <c r="F42" s="84">
        <f>avgfiinc!F35</f>
        <v>24610.096607893291</v>
      </c>
      <c r="G42" s="434"/>
      <c r="H42" s="442"/>
      <c r="I42" s="443"/>
      <c r="J42" s="442"/>
      <c r="K42" s="444"/>
    </row>
    <row r="43" spans="1:11" s="87" customFormat="1" ht="15" customHeight="1" x14ac:dyDescent="0.2">
      <c r="A43" s="92">
        <v>1947</v>
      </c>
      <c r="B43" s="425"/>
      <c r="C43" s="353"/>
      <c r="D43" s="314"/>
      <c r="E43" s="314"/>
      <c r="F43" s="84">
        <f>avgfiinc!F36</f>
        <v>24135.515382226116</v>
      </c>
      <c r="G43" s="434"/>
      <c r="H43" s="442"/>
      <c r="I43" s="443"/>
      <c r="J43" s="442"/>
      <c r="K43" s="444"/>
    </row>
    <row r="44" spans="1:11" s="87" customFormat="1" ht="15" customHeight="1" x14ac:dyDescent="0.2">
      <c r="A44" s="92">
        <v>1948</v>
      </c>
      <c r="B44" s="425"/>
      <c r="C44" s="353"/>
      <c r="D44" s="314"/>
      <c r="E44" s="314"/>
      <c r="F44" s="84">
        <f>avgfiinc!F37</f>
        <v>25053.896616556645</v>
      </c>
      <c r="G44" s="434"/>
      <c r="H44" s="442"/>
      <c r="I44" s="443"/>
      <c r="J44" s="442"/>
      <c r="K44" s="444"/>
    </row>
    <row r="45" spans="1:11" s="87" customFormat="1" ht="15" customHeight="1" x14ac:dyDescent="0.2">
      <c r="A45" s="91">
        <v>1949</v>
      </c>
      <c r="B45" s="426"/>
      <c r="C45" s="354"/>
      <c r="D45" s="315"/>
      <c r="E45" s="315"/>
      <c r="F45" s="88">
        <f>avgfiinc!F38</f>
        <v>24411.393620484847</v>
      </c>
      <c r="G45" s="435"/>
      <c r="H45" s="445"/>
      <c r="I45" s="446"/>
      <c r="J45" s="445"/>
      <c r="K45" s="447"/>
    </row>
    <row r="46" spans="1:11" s="87" customFormat="1" ht="15" customHeight="1" x14ac:dyDescent="0.2">
      <c r="A46" s="92">
        <v>1950</v>
      </c>
      <c r="B46" s="425"/>
      <c r="C46" s="353"/>
      <c r="D46" s="314"/>
      <c r="E46" s="314"/>
      <c r="F46" s="84">
        <f>avgfiinc!F39</f>
        <v>26712.664522032774</v>
      </c>
      <c r="G46" s="434"/>
      <c r="H46" s="442"/>
      <c r="I46" s="443"/>
      <c r="J46" s="442"/>
      <c r="K46" s="444"/>
    </row>
    <row r="47" spans="1:11" s="87" customFormat="1" ht="15" customHeight="1" x14ac:dyDescent="0.2">
      <c r="A47" s="92">
        <v>1951</v>
      </c>
      <c r="B47" s="425"/>
      <c r="C47" s="353"/>
      <c r="D47" s="314"/>
      <c r="E47" s="314"/>
      <c r="F47" s="84">
        <f>avgfiinc!F40</f>
        <v>27804.890733380358</v>
      </c>
      <c r="G47" s="434"/>
      <c r="H47" s="442"/>
      <c r="I47" s="443"/>
      <c r="J47" s="442"/>
      <c r="K47" s="444"/>
    </row>
    <row r="48" spans="1:11" s="87" customFormat="1" ht="15" customHeight="1" x14ac:dyDescent="0.2">
      <c r="A48" s="92">
        <v>1952</v>
      </c>
      <c r="B48" s="425"/>
      <c r="C48" s="353"/>
      <c r="D48" s="314"/>
      <c r="E48" s="314"/>
      <c r="F48" s="84">
        <f>avgfiinc!F41</f>
        <v>28526.542031310375</v>
      </c>
      <c r="G48" s="434"/>
      <c r="H48" s="442"/>
      <c r="I48" s="443"/>
      <c r="J48" s="442"/>
      <c r="K48" s="444"/>
    </row>
    <row r="49" spans="1:11" s="87" customFormat="1" ht="15" customHeight="1" x14ac:dyDescent="0.2">
      <c r="A49" s="92">
        <v>1953</v>
      </c>
      <c r="B49" s="425"/>
      <c r="C49" s="353"/>
      <c r="D49" s="314"/>
      <c r="E49" s="314"/>
      <c r="F49" s="84">
        <f>avgfiinc!F42</f>
        <v>29485.377448094885</v>
      </c>
      <c r="G49" s="434"/>
      <c r="H49" s="442"/>
      <c r="I49" s="443"/>
      <c r="J49" s="442"/>
      <c r="K49" s="444"/>
    </row>
    <row r="50" spans="1:11" s="87" customFormat="1" ht="15" customHeight="1" x14ac:dyDescent="0.2">
      <c r="A50" s="92">
        <v>1954</v>
      </c>
      <c r="B50" s="425"/>
      <c r="C50" s="353"/>
      <c r="D50" s="314"/>
      <c r="E50" s="314"/>
      <c r="F50" s="84">
        <f>avgfiinc!F43</f>
        <v>29270.596997589335</v>
      </c>
      <c r="G50" s="434"/>
      <c r="H50" s="442"/>
      <c r="I50" s="443"/>
      <c r="J50" s="442"/>
      <c r="K50" s="444"/>
    </row>
    <row r="51" spans="1:11" s="87" customFormat="1" ht="15" customHeight="1" x14ac:dyDescent="0.2">
      <c r="A51" s="92">
        <v>1955</v>
      </c>
      <c r="B51" s="425"/>
      <c r="C51" s="353"/>
      <c r="D51" s="314"/>
      <c r="E51" s="314"/>
      <c r="F51" s="84">
        <f>avgfiinc!F44</f>
        <v>31006.319071424907</v>
      </c>
      <c r="G51" s="434"/>
      <c r="H51" s="442"/>
      <c r="I51" s="443"/>
      <c r="J51" s="442"/>
      <c r="K51" s="444"/>
    </row>
    <row r="52" spans="1:11" s="87" customFormat="1" ht="15" customHeight="1" x14ac:dyDescent="0.2">
      <c r="A52" s="92">
        <v>1956</v>
      </c>
      <c r="B52" s="425"/>
      <c r="C52" s="353"/>
      <c r="D52" s="314"/>
      <c r="E52" s="314"/>
      <c r="F52" s="84">
        <f>avgfiinc!F45</f>
        <v>31968.733336486297</v>
      </c>
      <c r="G52" s="434"/>
      <c r="H52" s="442"/>
      <c r="I52" s="443"/>
      <c r="J52" s="442"/>
      <c r="K52" s="444"/>
    </row>
    <row r="53" spans="1:11" s="87" customFormat="1" ht="15" customHeight="1" x14ac:dyDescent="0.2">
      <c r="A53" s="92">
        <v>1957</v>
      </c>
      <c r="B53" s="425"/>
      <c r="C53" s="353"/>
      <c r="D53" s="314"/>
      <c r="E53" s="314"/>
      <c r="F53" s="84">
        <f>avgfiinc!F46</f>
        <v>31901.75982895686</v>
      </c>
      <c r="G53" s="434"/>
      <c r="H53" s="442"/>
      <c r="I53" s="443"/>
      <c r="J53" s="442"/>
      <c r="K53" s="444"/>
    </row>
    <row r="54" spans="1:11" s="87" customFormat="1" ht="15" customHeight="1" x14ac:dyDescent="0.2">
      <c r="A54" s="92">
        <v>1958</v>
      </c>
      <c r="B54" s="425"/>
      <c r="C54" s="353"/>
      <c r="D54" s="314"/>
      <c r="E54" s="314"/>
      <c r="F54" s="84">
        <f>avgfiinc!F47</f>
        <v>31169.065748222754</v>
      </c>
      <c r="G54" s="434"/>
      <c r="H54" s="442"/>
      <c r="I54" s="443"/>
      <c r="J54" s="442"/>
      <c r="K54" s="444"/>
    </row>
    <row r="55" spans="1:11" s="87" customFormat="1" ht="15" customHeight="1" x14ac:dyDescent="0.2">
      <c r="A55" s="91">
        <v>1959</v>
      </c>
      <c r="B55" s="426"/>
      <c r="C55" s="354"/>
      <c r="D55" s="315"/>
      <c r="E55" s="315"/>
      <c r="F55" s="88">
        <f>avgfiinc!F48</f>
        <v>33174.180484697477</v>
      </c>
      <c r="G55" s="435"/>
      <c r="H55" s="445"/>
      <c r="I55" s="446"/>
      <c r="J55" s="445"/>
      <c r="K55" s="447"/>
    </row>
    <row r="56" spans="1:11" x14ac:dyDescent="0.2">
      <c r="A56" s="67">
        <v>1960</v>
      </c>
      <c r="B56" s="425"/>
      <c r="C56" s="353"/>
      <c r="D56" s="314"/>
      <c r="E56" s="314"/>
      <c r="F56" s="84">
        <f>avgfiinc!F49</f>
        <v>33385.592556359057</v>
      </c>
      <c r="G56" s="434"/>
      <c r="H56" s="442"/>
      <c r="I56" s="443"/>
      <c r="J56" s="442"/>
      <c r="K56" s="444"/>
    </row>
    <row r="57" spans="1:11" x14ac:dyDescent="0.2">
      <c r="A57" s="67">
        <v>1961</v>
      </c>
      <c r="B57" s="425"/>
      <c r="C57" s="353"/>
      <c r="D57" s="314"/>
      <c r="E57" s="314"/>
      <c r="F57" s="84">
        <f>avgfiinc!F50</f>
        <v>34121.820903330321</v>
      </c>
      <c r="G57" s="434"/>
      <c r="H57" s="442"/>
      <c r="I57" s="443"/>
      <c r="J57" s="442"/>
      <c r="K57" s="444"/>
    </row>
    <row r="58" spans="1:11" x14ac:dyDescent="0.2">
      <c r="A58" s="67">
        <v>1962</v>
      </c>
      <c r="B58" s="427">
        <f>avgfiinc!B51</f>
        <v>21514.476168613841</v>
      </c>
      <c r="C58" s="522">
        <f>avgfiinc!C51</f>
        <v>23538.09996091721</v>
      </c>
      <c r="D58" s="522">
        <f>avgfiinc!D51</f>
        <v>32820.711748165981</v>
      </c>
      <c r="E58" s="522">
        <f>avgfiinc!E51</f>
        <v>10849.974049677898</v>
      </c>
      <c r="F58" s="523">
        <f>avgfiinc!F51</f>
        <v>33214.268566988394</v>
      </c>
      <c r="G58" s="436">
        <f t="shared" ref="G58:K73" si="0">B58/$B58</f>
        <v>1</v>
      </c>
      <c r="H58" s="448">
        <f t="shared" si="0"/>
        <v>1.0940587061680596</v>
      </c>
      <c r="I58" s="449">
        <f t="shared" si="0"/>
        <v>1.5255175859706089</v>
      </c>
      <c r="J58" s="448">
        <f t="shared" si="0"/>
        <v>0.50431039847980419</v>
      </c>
      <c r="K58" s="450">
        <f t="shared" ref="K58:K72" si="1">F58/$B58</f>
        <v>1.5438102376595471</v>
      </c>
    </row>
    <row r="59" spans="1:11" x14ac:dyDescent="0.2">
      <c r="A59" s="67">
        <v>1963</v>
      </c>
      <c r="B59" s="428">
        <f>avgfiinc!B52</f>
        <v>22452.139871013078</v>
      </c>
      <c r="C59" s="524">
        <f>avgfiinc!C52</f>
        <v>24558.013113027653</v>
      </c>
      <c r="D59" s="524">
        <f>avgfiinc!D52</f>
        <v>34222.925010373881</v>
      </c>
      <c r="E59" s="524">
        <f>avgfiinc!E52</f>
        <v>11310.710977815244</v>
      </c>
      <c r="F59" s="525">
        <f>avgfiinc!F52</f>
        <v>34770.650120438462</v>
      </c>
      <c r="G59" s="437">
        <f t="shared" si="0"/>
        <v>1</v>
      </c>
      <c r="H59" s="451">
        <f t="shared" si="0"/>
        <v>1.0937938768470514</v>
      </c>
      <c r="I59" s="452">
        <f t="shared" si="0"/>
        <v>1.5242611709611484</v>
      </c>
      <c r="J59" s="451">
        <f t="shared" si="0"/>
        <v>0.5037698429991514</v>
      </c>
      <c r="K59" s="453">
        <f t="shared" si="1"/>
        <v>1.5486564006903076</v>
      </c>
    </row>
    <row r="60" spans="1:11" x14ac:dyDescent="0.2">
      <c r="A60" s="67">
        <v>1964</v>
      </c>
      <c r="B60" s="428">
        <f>avgfiinc!B53</f>
        <v>23389.803573412315</v>
      </c>
      <c r="C60" s="524">
        <f>avgfiinc!C53</f>
        <v>25577.926265138096</v>
      </c>
      <c r="D60" s="524">
        <f>avgfiinc!D53</f>
        <v>35625.138272581782</v>
      </c>
      <c r="E60" s="524">
        <f>avgfiinc!E53</f>
        <v>11771.447905952593</v>
      </c>
      <c r="F60" s="525">
        <f>avgfiinc!F53</f>
        <v>36231.046483122576</v>
      </c>
      <c r="G60" s="437">
        <f t="shared" si="0"/>
        <v>1</v>
      </c>
      <c r="H60" s="451">
        <f t="shared" si="0"/>
        <v>1.0935502807818815</v>
      </c>
      <c r="I60" s="452">
        <f t="shared" si="0"/>
        <v>1.5231054917056948</v>
      </c>
      <c r="J60" s="451">
        <f t="shared" si="0"/>
        <v>0.50327262770746173</v>
      </c>
      <c r="K60" s="453">
        <f t="shared" si="1"/>
        <v>1.5490102928571481</v>
      </c>
    </row>
    <row r="61" spans="1:11" x14ac:dyDescent="0.2">
      <c r="A61" s="67">
        <v>1965</v>
      </c>
      <c r="B61" s="428">
        <f>avgfiinc!B54</f>
        <v>24482.773557787546</v>
      </c>
      <c r="C61" s="524">
        <f>avgfiinc!C54</f>
        <v>26779.905884351047</v>
      </c>
      <c r="D61" s="524">
        <f>avgfiinc!D54</f>
        <v>37250.861252575356</v>
      </c>
      <c r="E61" s="524">
        <f>avgfiinc!E54</f>
        <v>12359.622367420554</v>
      </c>
      <c r="F61" s="525">
        <f>avgfiinc!F54</f>
        <v>38366.063411452298</v>
      </c>
      <c r="G61" s="437">
        <f t="shared" si="0"/>
        <v>1</v>
      </c>
      <c r="H61" s="451">
        <f t="shared" si="0"/>
        <v>1.0938264744041968</v>
      </c>
      <c r="I61" s="452">
        <f t="shared" si="0"/>
        <v>1.5215131228760028</v>
      </c>
      <c r="J61" s="451">
        <f t="shared" si="0"/>
        <v>0.50482933799341423</v>
      </c>
      <c r="K61" s="453">
        <f t="shared" si="1"/>
        <v>1.5670636058000347</v>
      </c>
    </row>
    <row r="62" spans="1:11" x14ac:dyDescent="0.2">
      <c r="A62" s="67">
        <v>1966</v>
      </c>
      <c r="B62" s="428">
        <f>avgfiinc!B55</f>
        <v>25575.743542162778</v>
      </c>
      <c r="C62" s="524">
        <f>avgfiinc!C55</f>
        <v>27981.885503563997</v>
      </c>
      <c r="D62" s="524">
        <f>avgfiinc!D55</f>
        <v>38876.58423256893</v>
      </c>
      <c r="E62" s="524">
        <f>avgfiinc!E55</f>
        <v>12947.796828888513</v>
      </c>
      <c r="F62" s="525">
        <f>avgfiinc!F55</f>
        <v>39412.86725530128</v>
      </c>
      <c r="G62" s="437">
        <f t="shared" si="0"/>
        <v>1</v>
      </c>
      <c r="H62" s="451">
        <f t="shared" si="0"/>
        <v>1.0940790619609781</v>
      </c>
      <c r="I62" s="452">
        <f t="shared" si="0"/>
        <v>1.5200568526376999</v>
      </c>
      <c r="J62" s="451">
        <f t="shared" si="0"/>
        <v>0.50625299739745511</v>
      </c>
      <c r="K62" s="453">
        <f t="shared" si="1"/>
        <v>1.5410252761694836</v>
      </c>
    </row>
    <row r="63" spans="1:11" x14ac:dyDescent="0.2">
      <c r="A63" s="67">
        <v>1967</v>
      </c>
      <c r="B63" s="428">
        <f>avgfiinc!B56</f>
        <v>26704.791978586039</v>
      </c>
      <c r="C63" s="524">
        <f>avgfiinc!C56</f>
        <v>29243.614345473627</v>
      </c>
      <c r="D63" s="524">
        <f>avgfiinc!D56</f>
        <v>39758.329327308798</v>
      </c>
      <c r="E63" s="524">
        <f>avgfiinc!E56</f>
        <v>14252.588868717974</v>
      </c>
      <c r="F63" s="525">
        <f>avgfiinc!F56</f>
        <v>41863.764735185308</v>
      </c>
      <c r="G63" s="438">
        <f t="shared" si="0"/>
        <v>1</v>
      </c>
      <c r="H63" s="451">
        <f t="shared" si="0"/>
        <v>1.0950699173737586</v>
      </c>
      <c r="I63" s="452">
        <f t="shared" si="0"/>
        <v>1.4888088010268004</v>
      </c>
      <c r="J63" s="451">
        <f t="shared" si="0"/>
        <v>0.53370903919217194</v>
      </c>
      <c r="K63" s="453">
        <f t="shared" si="1"/>
        <v>1.567649909752336</v>
      </c>
    </row>
    <row r="64" spans="1:11" x14ac:dyDescent="0.2">
      <c r="A64" s="67">
        <v>1968</v>
      </c>
      <c r="B64" s="428">
        <f>avgfiinc!B57</f>
        <v>27763.522199576306</v>
      </c>
      <c r="C64" s="524">
        <f>avgfiinc!C57</f>
        <v>30270.132484492049</v>
      </c>
      <c r="D64" s="524">
        <f>avgfiinc!D57</f>
        <v>40918.746583293301</v>
      </c>
      <c r="E64" s="524">
        <f>avgfiinc!E57</f>
        <v>15044.919888142951</v>
      </c>
      <c r="F64" s="525">
        <f>avgfiinc!F57</f>
        <v>43229.946408313939</v>
      </c>
      <c r="G64" s="438">
        <f t="shared" si="0"/>
        <v>1</v>
      </c>
      <c r="H64" s="451">
        <f t="shared" si="0"/>
        <v>1.090284304235505</v>
      </c>
      <c r="I64" s="452">
        <f t="shared" si="0"/>
        <v>1.4738312483967815</v>
      </c>
      <c r="J64" s="451">
        <f t="shared" si="0"/>
        <v>0.54189521704031307</v>
      </c>
      <c r="K64" s="453">
        <f t="shared" si="1"/>
        <v>1.5570771639692627</v>
      </c>
    </row>
    <row r="65" spans="1:11" x14ac:dyDescent="0.2">
      <c r="A65" s="72">
        <v>1969</v>
      </c>
      <c r="B65" s="429">
        <f>avgfiinc!B58</f>
        <v>28063.419809335508</v>
      </c>
      <c r="C65" s="526">
        <f>avgfiinc!C58</f>
        <v>30664.092499824837</v>
      </c>
      <c r="D65" s="526">
        <f>avgfiinc!D58</f>
        <v>41634.994054823655</v>
      </c>
      <c r="E65" s="526">
        <f>avgfiinc!E58</f>
        <v>15067.949851149577</v>
      </c>
      <c r="F65" s="527">
        <f>avgfiinc!F58</f>
        <v>43877.957731446666</v>
      </c>
      <c r="G65" s="439">
        <f t="shared" si="0"/>
        <v>1</v>
      </c>
      <c r="H65" s="454">
        <f t="shared" si="0"/>
        <v>1.0926712677271142</v>
      </c>
      <c r="I65" s="455">
        <f t="shared" si="0"/>
        <v>1.4836037210608759</v>
      </c>
      <c r="J65" s="454">
        <f t="shared" si="0"/>
        <v>0.53692493479134396</v>
      </c>
      <c r="K65" s="456">
        <f t="shared" si="1"/>
        <v>1.5635285374895875</v>
      </c>
    </row>
    <row r="66" spans="1:11" x14ac:dyDescent="0.2">
      <c r="A66" s="67">
        <v>1970</v>
      </c>
      <c r="B66" s="428">
        <f>avgfiinc!B59</f>
        <v>27289.682122097074</v>
      </c>
      <c r="C66" s="524">
        <f>avgfiinc!C59</f>
        <v>29933.978820001408</v>
      </c>
      <c r="D66" s="524">
        <f>avgfiinc!D59</f>
        <v>40599.773759590411</v>
      </c>
      <c r="E66" s="524">
        <f>avgfiinc!E59</f>
        <v>14370.210511665022</v>
      </c>
      <c r="F66" s="525">
        <f>avgfiinc!F59</f>
        <v>42361.189213920632</v>
      </c>
      <c r="G66" s="438">
        <f t="shared" si="0"/>
        <v>1</v>
      </c>
      <c r="H66" s="451">
        <f t="shared" si="0"/>
        <v>1.0968973066843892</v>
      </c>
      <c r="I66" s="452">
        <f t="shared" si="0"/>
        <v>1.4877334802927533</v>
      </c>
      <c r="J66" s="451">
        <f t="shared" si="0"/>
        <v>0.52658035543877357</v>
      </c>
      <c r="K66" s="453">
        <f t="shared" si="1"/>
        <v>1.5522785873573741</v>
      </c>
    </row>
    <row r="67" spans="1:11" x14ac:dyDescent="0.2">
      <c r="A67" s="67">
        <v>1971</v>
      </c>
      <c r="B67" s="428">
        <f>avgfiinc!B60</f>
        <v>27191.155590773949</v>
      </c>
      <c r="C67" s="524">
        <f>avgfiinc!C60</f>
        <v>29823.988916083948</v>
      </c>
      <c r="D67" s="524">
        <f>avgfiinc!D60</f>
        <v>40331.449076240388</v>
      </c>
      <c r="E67" s="524">
        <f>avgfiinc!E60</f>
        <v>14446.875222685923</v>
      </c>
      <c r="F67" s="525">
        <f>avgfiinc!F60</f>
        <v>42179.814250669617</v>
      </c>
      <c r="G67" s="438">
        <f t="shared" si="0"/>
        <v>1</v>
      </c>
      <c r="H67" s="451">
        <f t="shared" si="0"/>
        <v>1.0968268272571442</v>
      </c>
      <c r="I67" s="452">
        <f t="shared" si="0"/>
        <v>1.4832561617912621</v>
      </c>
      <c r="J67" s="451">
        <f t="shared" si="0"/>
        <v>0.53130787966907134</v>
      </c>
      <c r="K67" s="453">
        <f t="shared" si="1"/>
        <v>1.5512328672408968</v>
      </c>
    </row>
    <row r="68" spans="1:11" x14ac:dyDescent="0.2">
      <c r="A68" s="67">
        <v>1972</v>
      </c>
      <c r="B68" s="428">
        <f>avgfiinc!B61</f>
        <v>28368.98756961069</v>
      </c>
      <c r="C68" s="524">
        <f>avgfiinc!C61</f>
        <v>31039.585584151646</v>
      </c>
      <c r="D68" s="524">
        <f>avgfiinc!D61</f>
        <v>41813.479063088831</v>
      </c>
      <c r="E68" s="524">
        <f>avgfiinc!E61</f>
        <v>15477.33563225569</v>
      </c>
      <c r="F68" s="525">
        <f>avgfiinc!F61</f>
        <v>43259.405589604197</v>
      </c>
      <c r="G68" s="438">
        <f t="shared" si="0"/>
        <v>1</v>
      </c>
      <c r="H68" s="451">
        <f t="shared" si="0"/>
        <v>1.0941379387610484</v>
      </c>
      <c r="I68" s="452">
        <f t="shared" si="0"/>
        <v>1.4739150969166095</v>
      </c>
      <c r="J68" s="451">
        <f t="shared" si="0"/>
        <v>0.54557236469147941</v>
      </c>
      <c r="K68" s="453">
        <f t="shared" si="1"/>
        <v>1.5248836597871529</v>
      </c>
    </row>
    <row r="69" spans="1:11" x14ac:dyDescent="0.2">
      <c r="A69" s="67">
        <v>1973</v>
      </c>
      <c r="B69" s="428">
        <f>avgfiinc!B62</f>
        <v>29135.176256308881</v>
      </c>
      <c r="C69" s="524">
        <f>avgfiinc!C62</f>
        <v>31967.421735731536</v>
      </c>
      <c r="D69" s="524">
        <f>avgfiinc!D62</f>
        <v>43256.151378160132</v>
      </c>
      <c r="E69" s="524">
        <f>avgfiinc!E62</f>
        <v>15718.863415183047</v>
      </c>
      <c r="F69" s="525">
        <f>avgfiinc!F62</f>
        <v>44427.565300134127</v>
      </c>
      <c r="G69" s="438">
        <f t="shared" si="0"/>
        <v>1</v>
      </c>
      <c r="H69" s="451">
        <f t="shared" si="0"/>
        <v>1.0972105146887301</v>
      </c>
      <c r="I69" s="452">
        <f t="shared" si="0"/>
        <v>1.4846710037936879</v>
      </c>
      <c r="J69" s="451">
        <f t="shared" si="0"/>
        <v>0.53951495871864896</v>
      </c>
      <c r="K69" s="453">
        <f t="shared" si="1"/>
        <v>1.524877176279785</v>
      </c>
    </row>
    <row r="70" spans="1:11" x14ac:dyDescent="0.2">
      <c r="A70" s="67">
        <v>1974</v>
      </c>
      <c r="B70" s="428">
        <f>avgfiinc!B63</f>
        <v>28775.928036571342</v>
      </c>
      <c r="C70" s="524">
        <f>avgfiinc!C63</f>
        <v>31653.288901432967</v>
      </c>
      <c r="D70" s="524">
        <f>avgfiinc!D63</f>
        <v>42663.239008000368</v>
      </c>
      <c r="E70" s="524">
        <f>avgfiinc!E63</f>
        <v>15601.634808541206</v>
      </c>
      <c r="F70" s="525">
        <f>avgfiinc!F63</f>
        <v>43749.261944577906</v>
      </c>
      <c r="G70" s="438">
        <f t="shared" si="0"/>
        <v>1</v>
      </c>
      <c r="H70" s="451">
        <f t="shared" si="0"/>
        <v>1.0999919398326541</v>
      </c>
      <c r="I70" s="452">
        <f t="shared" si="0"/>
        <v>1.4826016715700581</v>
      </c>
      <c r="J70" s="451">
        <f t="shared" si="0"/>
        <v>0.54217659943801222</v>
      </c>
      <c r="K70" s="453">
        <f t="shared" si="1"/>
        <v>1.520342346178269</v>
      </c>
    </row>
    <row r="71" spans="1:11" x14ac:dyDescent="0.2">
      <c r="A71" s="67">
        <v>1975</v>
      </c>
      <c r="B71" s="428">
        <f>avgfiinc!B64</f>
        <v>27373.903140490162</v>
      </c>
      <c r="C71" s="524">
        <f>avgfiinc!C64</f>
        <v>29872.938798272364</v>
      </c>
      <c r="D71" s="524">
        <f>avgfiinc!D64</f>
        <v>39826.672500176101</v>
      </c>
      <c r="E71" s="524">
        <f>avgfiinc!E64</f>
        <v>15400.569294105546</v>
      </c>
      <c r="F71" s="525">
        <f>avgfiinc!F64</f>
        <v>41388.06789100969</v>
      </c>
      <c r="G71" s="438">
        <f t="shared" si="0"/>
        <v>1</v>
      </c>
      <c r="H71" s="451">
        <f t="shared" si="0"/>
        <v>1.0912926317067932</v>
      </c>
      <c r="I71" s="452">
        <f t="shared" si="0"/>
        <v>1.4549139118296361</v>
      </c>
      <c r="J71" s="451">
        <f t="shared" si="0"/>
        <v>0.56260041598984711</v>
      </c>
      <c r="K71" s="453">
        <f t="shared" si="1"/>
        <v>1.5119534718375784</v>
      </c>
    </row>
    <row r="72" spans="1:11" x14ac:dyDescent="0.2">
      <c r="A72" s="67">
        <v>1976</v>
      </c>
      <c r="B72" s="428">
        <f>avgfiinc!B65</f>
        <v>28394.879539306567</v>
      </c>
      <c r="C72" s="524">
        <f>avgfiinc!C65</f>
        <v>31003.031051122711</v>
      </c>
      <c r="D72" s="524">
        <f>avgfiinc!D65</f>
        <v>41043.097230219144</v>
      </c>
      <c r="E72" s="524">
        <f>avgfiinc!E65</f>
        <v>16344.052544410342</v>
      </c>
      <c r="F72" s="525">
        <f>avgfiinc!F65</f>
        <v>42736.326241538212</v>
      </c>
      <c r="G72" s="438">
        <f t="shared" si="0"/>
        <v>1</v>
      </c>
      <c r="H72" s="451">
        <f t="shared" si="0"/>
        <v>1.0918528817213584</v>
      </c>
      <c r="I72" s="452">
        <f t="shared" si="0"/>
        <v>1.445440089767025</v>
      </c>
      <c r="J72" s="451">
        <f t="shared" si="0"/>
        <v>0.57559858712503209</v>
      </c>
      <c r="K72" s="453">
        <f t="shared" si="1"/>
        <v>1.5050715810355531</v>
      </c>
    </row>
    <row r="73" spans="1:11" x14ac:dyDescent="0.2">
      <c r="A73" s="67">
        <v>1977</v>
      </c>
      <c r="B73" s="428">
        <f>avgfiinc!B66</f>
        <v>29028.612574208408</v>
      </c>
      <c r="C73" s="524">
        <f>avgfiinc!C66</f>
        <v>31646.088271669403</v>
      </c>
      <c r="D73" s="524">
        <f>avgfiinc!D66</f>
        <v>41702.053632330651</v>
      </c>
      <c r="E73" s="524">
        <f>avgfiinc!E66</f>
        <v>16967.606257282478</v>
      </c>
      <c r="F73" s="525">
        <f>avgfiinc!F66</f>
        <v>43200.336407725488</v>
      </c>
      <c r="G73" s="438">
        <f t="shared" si="0"/>
        <v>1</v>
      </c>
      <c r="H73" s="451">
        <f t="shared" si="0"/>
        <v>1.0901688184638418</v>
      </c>
      <c r="I73" s="452">
        <f t="shared" si="0"/>
        <v>1.4365844569982118</v>
      </c>
      <c r="J73" s="451">
        <f t="shared" si="0"/>
        <v>0.58451316658371755</v>
      </c>
      <c r="K73" s="453">
        <f t="shared" si="0"/>
        <v>1.488198455826597</v>
      </c>
    </row>
    <row r="74" spans="1:11" x14ac:dyDescent="0.2">
      <c r="A74" s="67">
        <v>1978</v>
      </c>
      <c r="B74" s="428">
        <f>avgfiinc!B67</f>
        <v>29844.065940243814</v>
      </c>
      <c r="C74" s="524">
        <f>avgfiinc!C67</f>
        <v>32682.835865045094</v>
      </c>
      <c r="D74" s="524">
        <f>avgfiinc!D67</f>
        <v>42634.425566662212</v>
      </c>
      <c r="E74" s="524">
        <f>avgfiinc!E67</f>
        <v>17651.956658089857</v>
      </c>
      <c r="F74" s="525">
        <f>avgfiinc!F67</f>
        <v>44135.731378774479</v>
      </c>
      <c r="G74" s="438">
        <f t="shared" ref="G74:K109" si="2">B74/$B74</f>
        <v>1</v>
      </c>
      <c r="H74" s="451">
        <f t="shared" si="2"/>
        <v>1.0951200794987281</v>
      </c>
      <c r="I74" s="452">
        <f t="shared" si="2"/>
        <v>1.4285729582567028</v>
      </c>
      <c r="J74" s="451">
        <f t="shared" si="2"/>
        <v>0.59147291436207194</v>
      </c>
      <c r="K74" s="453">
        <f t="shared" si="2"/>
        <v>1.4788779607693732</v>
      </c>
    </row>
    <row r="75" spans="1:11" x14ac:dyDescent="0.2">
      <c r="A75" s="72">
        <v>1979</v>
      </c>
      <c r="B75" s="429">
        <f>avgfiinc!B68</f>
        <v>30712.920860217429</v>
      </c>
      <c r="C75" s="526">
        <f>avgfiinc!C68</f>
        <v>33517.027543205448</v>
      </c>
      <c r="D75" s="526">
        <f>avgfiinc!D68</f>
        <v>43491.368453938027</v>
      </c>
      <c r="E75" s="526">
        <f>avgfiinc!E68</f>
        <v>18635.635338718545</v>
      </c>
      <c r="F75" s="527">
        <f>avgfiinc!F68</f>
        <v>45224.568685867736</v>
      </c>
      <c r="G75" s="440">
        <f t="shared" si="2"/>
        <v>1</v>
      </c>
      <c r="H75" s="454">
        <f t="shared" si="2"/>
        <v>1.0913005537881026</v>
      </c>
      <c r="I75" s="455">
        <f t="shared" si="2"/>
        <v>1.4160609683422385</v>
      </c>
      <c r="J75" s="454">
        <f t="shared" si="2"/>
        <v>0.60676857872080014</v>
      </c>
      <c r="K75" s="456">
        <f t="shared" si="2"/>
        <v>1.4724932510228066</v>
      </c>
    </row>
    <row r="76" spans="1:11" x14ac:dyDescent="0.2">
      <c r="A76" s="67">
        <v>1980</v>
      </c>
      <c r="B76" s="428">
        <f>avgfiinc!B69</f>
        <v>30403.760361346973</v>
      </c>
      <c r="C76" s="524">
        <f>avgfiinc!C69</f>
        <v>33030.13623334367</v>
      </c>
      <c r="D76" s="524">
        <f>avgfiinc!D69</f>
        <v>42661.733171227708</v>
      </c>
      <c r="E76" s="524">
        <f>avgfiinc!E69</f>
        <v>18886.834713300912</v>
      </c>
      <c r="F76" s="525">
        <f>avgfiinc!F69</f>
        <v>44524.442193683564</v>
      </c>
      <c r="G76" s="437">
        <f t="shared" si="2"/>
        <v>1</v>
      </c>
      <c r="H76" s="451">
        <f t="shared" si="2"/>
        <v>1.0863832578859447</v>
      </c>
      <c r="I76" s="452">
        <f t="shared" si="2"/>
        <v>1.4031729188822508</v>
      </c>
      <c r="J76" s="451">
        <f t="shared" si="2"/>
        <v>0.62120061758256051</v>
      </c>
      <c r="K76" s="453">
        <f t="shared" si="2"/>
        <v>1.4644386636558466</v>
      </c>
    </row>
    <row r="77" spans="1:11" x14ac:dyDescent="0.2">
      <c r="A77" s="67">
        <v>1981</v>
      </c>
      <c r="B77" s="428">
        <f>avgfiinc!B70</f>
        <v>30102.858989384917</v>
      </c>
      <c r="C77" s="524">
        <f>avgfiinc!C70</f>
        <v>32503.139787284941</v>
      </c>
      <c r="D77" s="524">
        <f>avgfiinc!D70</f>
        <v>41924.626598576142</v>
      </c>
      <c r="E77" s="524">
        <f>avgfiinc!E70</f>
        <v>19021.324244774623</v>
      </c>
      <c r="F77" s="525">
        <f>avgfiinc!F70</f>
        <v>43903.016993674886</v>
      </c>
      <c r="G77" s="437">
        <f t="shared" si="2"/>
        <v>1</v>
      </c>
      <c r="H77" s="451">
        <f t="shared" si="2"/>
        <v>1.0797359745380473</v>
      </c>
      <c r="I77" s="452">
        <f t="shared" si="2"/>
        <v>1.3927124534370605</v>
      </c>
      <c r="J77" s="451">
        <f t="shared" si="2"/>
        <v>0.63187766489163233</v>
      </c>
      <c r="K77" s="453">
        <f t="shared" si="2"/>
        <v>1.4584334667068095</v>
      </c>
    </row>
    <row r="78" spans="1:11" x14ac:dyDescent="0.2">
      <c r="A78" s="67">
        <v>1982</v>
      </c>
      <c r="B78" s="428">
        <f>avgfiinc!B71</f>
        <v>29504.961734441749</v>
      </c>
      <c r="C78" s="524">
        <f>avgfiinc!C71</f>
        <v>31711.203873455106</v>
      </c>
      <c r="D78" s="524">
        <f>avgfiinc!D71</f>
        <v>40973.236721043882</v>
      </c>
      <c r="E78" s="524">
        <f>avgfiinc!E71</f>
        <v>19030.896682430066</v>
      </c>
      <c r="F78" s="525">
        <f>avgfiinc!F71</f>
        <v>42932.282428703082</v>
      </c>
      <c r="G78" s="437">
        <f t="shared" si="2"/>
        <v>1</v>
      </c>
      <c r="H78" s="451">
        <f t="shared" si="2"/>
        <v>1.0747752923345759</v>
      </c>
      <c r="I78" s="452">
        <f t="shared" si="2"/>
        <v>1.3886897088639494</v>
      </c>
      <c r="J78" s="451">
        <f t="shared" si="2"/>
        <v>0.64500665527774292</v>
      </c>
      <c r="K78" s="453">
        <f t="shared" si="2"/>
        <v>1.4550868703072184</v>
      </c>
    </row>
    <row r="79" spans="1:11" x14ac:dyDescent="0.2">
      <c r="A79" s="67">
        <v>1983</v>
      </c>
      <c r="B79" s="428">
        <f>avgfiinc!B72</f>
        <v>29666.376383654428</v>
      </c>
      <c r="C79" s="524">
        <f>avgfiinc!C72</f>
        <v>31870.131948169845</v>
      </c>
      <c r="D79" s="524">
        <f>avgfiinc!D72</f>
        <v>40669.058087071586</v>
      </c>
      <c r="E79" s="524">
        <f>avgfiinc!E72</f>
        <v>19618.108733142464</v>
      </c>
      <c r="F79" s="525">
        <f>avgfiinc!F72</f>
        <v>42962.148803807322</v>
      </c>
      <c r="G79" s="437">
        <f t="shared" si="2"/>
        <v>1</v>
      </c>
      <c r="H79" s="451">
        <f t="shared" si="2"/>
        <v>1.0742846222948093</v>
      </c>
      <c r="I79" s="452">
        <f t="shared" si="2"/>
        <v>1.3708805403507054</v>
      </c>
      <c r="J79" s="451">
        <f t="shared" si="2"/>
        <v>0.66129103465267314</v>
      </c>
      <c r="K79" s="453">
        <f t="shared" si="2"/>
        <v>1.44817648937666</v>
      </c>
    </row>
    <row r="80" spans="1:11" x14ac:dyDescent="0.2">
      <c r="A80" s="67">
        <v>1984</v>
      </c>
      <c r="B80" s="428">
        <f>avgfiinc!B73</f>
        <v>30792.726950768694</v>
      </c>
      <c r="C80" s="524">
        <f>avgfiinc!C73</f>
        <v>33139.488722086615</v>
      </c>
      <c r="D80" s="524">
        <f>avgfiinc!D73</f>
        <v>42095.323658779314</v>
      </c>
      <c r="E80" s="524">
        <f>avgfiinc!E73</f>
        <v>20394.899634002744</v>
      </c>
      <c r="F80" s="525">
        <f>avgfiinc!F73</f>
        <v>44564.144889491523</v>
      </c>
      <c r="G80" s="437">
        <f t="shared" si="2"/>
        <v>1</v>
      </c>
      <c r="H80" s="451">
        <f t="shared" si="2"/>
        <v>1.0762115604463975</v>
      </c>
      <c r="I80" s="452">
        <f t="shared" si="2"/>
        <v>1.3670541009921326</v>
      </c>
      <c r="J80" s="451">
        <f t="shared" si="2"/>
        <v>0.66232846693344305</v>
      </c>
      <c r="K80" s="453">
        <f t="shared" si="2"/>
        <v>1.4472295669279478</v>
      </c>
    </row>
    <row r="81" spans="1:11" x14ac:dyDescent="0.2">
      <c r="A81" s="67">
        <v>1985</v>
      </c>
      <c r="B81" s="428">
        <f>avgfiinc!B74</f>
        <v>31732.93643412082</v>
      </c>
      <c r="C81" s="524">
        <f>avgfiinc!C74</f>
        <v>34114.436332167563</v>
      </c>
      <c r="D81" s="524">
        <f>avgfiinc!D74</f>
        <v>43208.382168500524</v>
      </c>
      <c r="E81" s="524">
        <f>avgfiinc!E74</f>
        <v>21252.099224945661</v>
      </c>
      <c r="F81" s="525">
        <f>avgfiinc!F74</f>
        <v>45722.589720376862</v>
      </c>
      <c r="G81" s="437">
        <f t="shared" si="2"/>
        <v>1</v>
      </c>
      <c r="H81" s="451">
        <f t="shared" si="2"/>
        <v>1.0750482043472673</v>
      </c>
      <c r="I81" s="452">
        <f t="shared" si="2"/>
        <v>1.3616257120800437</v>
      </c>
      <c r="J81" s="451">
        <f t="shared" si="2"/>
        <v>0.66971738556455662</v>
      </c>
      <c r="K81" s="453">
        <f t="shared" si="2"/>
        <v>1.4408559326143444</v>
      </c>
    </row>
    <row r="82" spans="1:11" x14ac:dyDescent="0.2">
      <c r="A82" s="67">
        <v>1986</v>
      </c>
      <c r="B82" s="428">
        <f>avgfiinc!B75</f>
        <v>33775.108576515318</v>
      </c>
      <c r="C82" s="524">
        <f>avgfiinc!C75</f>
        <v>36290.986427992786</v>
      </c>
      <c r="D82" s="524">
        <f>avgfiinc!D75</f>
        <v>45406.491181907644</v>
      </c>
      <c r="E82" s="524">
        <f>avgfiinc!E75</f>
        <v>23245.383334996972</v>
      </c>
      <c r="F82" s="525">
        <f>avgfiinc!F75</f>
        <v>48293.793252732881</v>
      </c>
      <c r="G82" s="437">
        <f t="shared" si="2"/>
        <v>1</v>
      </c>
      <c r="H82" s="451">
        <f t="shared" si="2"/>
        <v>1.0744891121749589</v>
      </c>
      <c r="I82" s="452">
        <f t="shared" si="2"/>
        <v>1.3443773564500077</v>
      </c>
      <c r="J82" s="451">
        <f t="shared" si="2"/>
        <v>0.68824007722539404</v>
      </c>
      <c r="K82" s="453">
        <f t="shared" si="2"/>
        <v>1.4298634493898494</v>
      </c>
    </row>
    <row r="83" spans="1:11" x14ac:dyDescent="0.2">
      <c r="A83" s="67">
        <v>1987</v>
      </c>
      <c r="B83" s="428">
        <f>avgfiinc!B76</f>
        <v>32851.127486841186</v>
      </c>
      <c r="C83" s="524">
        <f>avgfiinc!C76</f>
        <v>35855.842126986674</v>
      </c>
      <c r="D83" s="524">
        <f>avgfiinc!D76</f>
        <v>44530.143783591346</v>
      </c>
      <c r="E83" s="524">
        <f>avgfiinc!E76</f>
        <v>22124.970970334882</v>
      </c>
      <c r="F83" s="525">
        <f>avgfiinc!F76</f>
        <v>46608.271175904469</v>
      </c>
      <c r="G83" s="437">
        <f t="shared" si="2"/>
        <v>1</v>
      </c>
      <c r="H83" s="451">
        <f t="shared" si="2"/>
        <v>1.0914645818883706</v>
      </c>
      <c r="I83" s="452">
        <f t="shared" si="2"/>
        <v>1.3555134082210205</v>
      </c>
      <c r="J83" s="451">
        <f t="shared" si="2"/>
        <v>0.67349198225227547</v>
      </c>
      <c r="K83" s="453">
        <f t="shared" si="2"/>
        <v>1.4187723448631657</v>
      </c>
    </row>
    <row r="84" spans="1:11" x14ac:dyDescent="0.2">
      <c r="A84" s="67">
        <v>1988</v>
      </c>
      <c r="B84" s="428">
        <f>avgfiinc!B77</f>
        <v>34719.201731830428</v>
      </c>
      <c r="C84" s="524">
        <f>avgfiinc!C77</f>
        <v>37930.994896367716</v>
      </c>
      <c r="D84" s="524">
        <f>avgfiinc!D77</f>
        <v>46949.642660296304</v>
      </c>
      <c r="E84" s="524">
        <f>avgfiinc!E77</f>
        <v>23409.58142297859</v>
      </c>
      <c r="F84" s="525">
        <f>avgfiinc!F77</f>
        <v>49130.253599287855</v>
      </c>
      <c r="G84" s="437">
        <f t="shared" si="2"/>
        <v>1</v>
      </c>
      <c r="H84" s="451">
        <f t="shared" si="2"/>
        <v>1.092507690394066</v>
      </c>
      <c r="I84" s="452">
        <f t="shared" si="2"/>
        <v>1.3522673425193719</v>
      </c>
      <c r="J84" s="451">
        <f t="shared" si="2"/>
        <v>0.67425459847242908</v>
      </c>
      <c r="K84" s="453">
        <f t="shared" si="2"/>
        <v>1.4150744011561023</v>
      </c>
    </row>
    <row r="85" spans="1:11" x14ac:dyDescent="0.2">
      <c r="A85" s="72">
        <v>1989</v>
      </c>
      <c r="B85" s="429">
        <f>avgfiinc!B78</f>
        <v>34753.510263551078</v>
      </c>
      <c r="C85" s="526">
        <f>avgfiinc!C78</f>
        <v>37941.792608596406</v>
      </c>
      <c r="D85" s="526">
        <f>avgfiinc!D78</f>
        <v>46545.531247544313</v>
      </c>
      <c r="E85" s="526">
        <f>avgfiinc!E78</f>
        <v>23917.678009301169</v>
      </c>
      <c r="F85" s="527">
        <f>avgfiinc!F78</f>
        <v>48950.120784445127</v>
      </c>
      <c r="G85" s="440">
        <f t="shared" si="2"/>
        <v>1</v>
      </c>
      <c r="H85" s="454">
        <f t="shared" si="2"/>
        <v>1.0917398651493673</v>
      </c>
      <c r="I85" s="455">
        <f t="shared" si="2"/>
        <v>1.3393044585876126</v>
      </c>
      <c r="J85" s="454">
        <f t="shared" si="2"/>
        <v>0.68820898458667767</v>
      </c>
      <c r="K85" s="456">
        <f t="shared" si="2"/>
        <v>1.4084942905978399</v>
      </c>
    </row>
    <row r="86" spans="1:11" x14ac:dyDescent="0.2">
      <c r="A86" s="67">
        <v>1990</v>
      </c>
      <c r="B86" s="428">
        <f>avgfiinc!B79</f>
        <v>34547.291396682347</v>
      </c>
      <c r="C86" s="524">
        <f>avgfiinc!C79</f>
        <v>37810.39402803548</v>
      </c>
      <c r="D86" s="524">
        <f>avgfiinc!D79</f>
        <v>46240.415670314687</v>
      </c>
      <c r="E86" s="524">
        <f>avgfiinc!E79</f>
        <v>23782.674169738075</v>
      </c>
      <c r="F86" s="525">
        <f>avgfiinc!F79</f>
        <v>48516.243400733983</v>
      </c>
      <c r="G86" s="437">
        <f t="shared" si="2"/>
        <v>1</v>
      </c>
      <c r="H86" s="451">
        <f t="shared" si="2"/>
        <v>1.0944532117984362</v>
      </c>
      <c r="I86" s="452">
        <f t="shared" si="2"/>
        <v>1.3384671793620051</v>
      </c>
      <c r="J86" s="451">
        <f t="shared" si="2"/>
        <v>0.68840922712748409</v>
      </c>
      <c r="K86" s="453">
        <f t="shared" si="2"/>
        <v>1.404342900392854</v>
      </c>
    </row>
    <row r="87" spans="1:11" x14ac:dyDescent="0.2">
      <c r="A87" s="67">
        <v>1991</v>
      </c>
      <c r="B87" s="428">
        <f>avgfiinc!B80</f>
        <v>33411.632752721496</v>
      </c>
      <c r="C87" s="524">
        <f>avgfiinc!C80</f>
        <v>36687.449757571711</v>
      </c>
      <c r="D87" s="524">
        <f>avgfiinc!D80</f>
        <v>44363.801288071052</v>
      </c>
      <c r="E87" s="524">
        <f>avgfiinc!E80</f>
        <v>23320.404437592668</v>
      </c>
      <c r="F87" s="525">
        <f>avgfiinc!F80</f>
        <v>46776.079197155042</v>
      </c>
      <c r="G87" s="437">
        <f t="shared" si="2"/>
        <v>1</v>
      </c>
      <c r="H87" s="451">
        <f t="shared" si="2"/>
        <v>1.09804420601335</v>
      </c>
      <c r="I87" s="452">
        <f t="shared" si="2"/>
        <v>1.3277950711480109</v>
      </c>
      <c r="J87" s="451">
        <f t="shared" si="2"/>
        <v>0.69797260762999191</v>
      </c>
      <c r="K87" s="453">
        <f t="shared" si="2"/>
        <v>1.3999938148292068</v>
      </c>
    </row>
    <row r="88" spans="1:11" x14ac:dyDescent="0.2">
      <c r="A88" s="67">
        <v>1992</v>
      </c>
      <c r="B88" s="428">
        <f>avgfiinc!B81</f>
        <v>33776.837088522137</v>
      </c>
      <c r="C88" s="524">
        <f>avgfiinc!C81</f>
        <v>37261.933279305202</v>
      </c>
      <c r="D88" s="524">
        <f>avgfiinc!D81</f>
        <v>44887.413281539484</v>
      </c>
      <c r="E88" s="524">
        <f>avgfiinc!E81</f>
        <v>23631.678502549395</v>
      </c>
      <c r="F88" s="525">
        <f>avgfiinc!F81</f>
        <v>47048.23101549787</v>
      </c>
      <c r="G88" s="437">
        <f t="shared" si="2"/>
        <v>1</v>
      </c>
      <c r="H88" s="451">
        <f t="shared" si="2"/>
        <v>1.1031800633567124</v>
      </c>
      <c r="I88" s="452">
        <f t="shared" si="2"/>
        <v>1.3289406928155769</v>
      </c>
      <c r="J88" s="451">
        <f t="shared" si="2"/>
        <v>0.69964154549508673</v>
      </c>
      <c r="K88" s="453">
        <f t="shared" si="2"/>
        <v>1.3929140520823231</v>
      </c>
    </row>
    <row r="89" spans="1:11" x14ac:dyDescent="0.2">
      <c r="A89" s="67">
        <v>1993</v>
      </c>
      <c r="B89" s="428">
        <f>avgfiinc!B82</f>
        <v>33423.410200678176</v>
      </c>
      <c r="C89" s="524">
        <f>avgfiinc!C82</f>
        <v>37062.826936842634</v>
      </c>
      <c r="D89" s="524">
        <f>avgfiinc!D82</f>
        <v>44788.370805365186</v>
      </c>
      <c r="E89" s="524">
        <f>avgfiinc!E82</f>
        <v>23136.6051446948</v>
      </c>
      <c r="F89" s="525">
        <f>avgfiinc!F82</f>
        <v>46499.940921984438</v>
      </c>
      <c r="G89" s="437">
        <f t="shared" si="2"/>
        <v>1</v>
      </c>
      <c r="H89" s="451">
        <f t="shared" si="2"/>
        <v>1.1088882527041066</v>
      </c>
      <c r="I89" s="452">
        <f t="shared" si="2"/>
        <v>1.3400299531511124</v>
      </c>
      <c r="J89" s="451">
        <f t="shared" si="2"/>
        <v>0.69222754368210304</v>
      </c>
      <c r="K89" s="453">
        <f t="shared" si="2"/>
        <v>1.3912386750123102</v>
      </c>
    </row>
    <row r="90" spans="1:11" x14ac:dyDescent="0.2">
      <c r="A90" s="67">
        <v>1994</v>
      </c>
      <c r="B90" s="428">
        <f>avgfiinc!B83</f>
        <v>33869.651430303129</v>
      </c>
      <c r="C90" s="524">
        <f>avgfiinc!C83</f>
        <v>37596.980406165349</v>
      </c>
      <c r="D90" s="524">
        <f>avgfiinc!D83</f>
        <v>45370.169456307623</v>
      </c>
      <c r="E90" s="524">
        <f>avgfiinc!E83</f>
        <v>23348.602217606451</v>
      </c>
      <c r="F90" s="525">
        <f>avgfiinc!F83</f>
        <v>46998.085878440696</v>
      </c>
      <c r="G90" s="437">
        <f t="shared" si="2"/>
        <v>1</v>
      </c>
      <c r="H90" s="451">
        <f t="shared" si="2"/>
        <v>1.1100492275077678</v>
      </c>
      <c r="I90" s="452">
        <f t="shared" si="2"/>
        <v>1.3395522994876468</v>
      </c>
      <c r="J90" s="451">
        <f t="shared" si="2"/>
        <v>0.68936647504782078</v>
      </c>
      <c r="K90" s="453">
        <f t="shared" si="2"/>
        <v>1.3876164617505209</v>
      </c>
    </row>
    <row r="91" spans="1:11" x14ac:dyDescent="0.2">
      <c r="A91" s="67">
        <v>1995</v>
      </c>
      <c r="B91" s="428">
        <f>avgfiinc!B84</f>
        <v>35072.219520046769</v>
      </c>
      <c r="C91" s="524">
        <f>avgfiinc!C84</f>
        <v>38819.19543880444</v>
      </c>
      <c r="D91" s="524">
        <f>avgfiinc!D84</f>
        <v>46651.552100266934</v>
      </c>
      <c r="E91" s="524">
        <f>avgfiinc!E84</f>
        <v>24603.092061152107</v>
      </c>
      <c r="F91" s="525">
        <f>avgfiinc!F84</f>
        <v>48606.210001851643</v>
      </c>
      <c r="G91" s="437">
        <f t="shared" si="2"/>
        <v>1</v>
      </c>
      <c r="H91" s="451">
        <f t="shared" si="2"/>
        <v>1.1068360078157002</v>
      </c>
      <c r="I91" s="452">
        <f t="shared" si="2"/>
        <v>1.3301568232259036</v>
      </c>
      <c r="J91" s="451">
        <f t="shared" si="2"/>
        <v>0.70149800605260637</v>
      </c>
      <c r="K91" s="453">
        <f t="shared" si="2"/>
        <v>1.3858891928430432</v>
      </c>
    </row>
    <row r="92" spans="1:11" x14ac:dyDescent="0.2">
      <c r="A92" s="67">
        <v>1996</v>
      </c>
      <c r="B92" s="428">
        <f>avgfiinc!B85</f>
        <v>36796.540481302225</v>
      </c>
      <c r="C92" s="524">
        <f>avgfiinc!C85</f>
        <v>40086.589643441788</v>
      </c>
      <c r="D92" s="524">
        <f>avgfiinc!D85</f>
        <v>48181.297025536696</v>
      </c>
      <c r="E92" s="524">
        <f>avgfiinc!E85</f>
        <v>26288.86405861282</v>
      </c>
      <c r="F92" s="525">
        <f>avgfiinc!F85</f>
        <v>50654.718756339462</v>
      </c>
      <c r="G92" s="437">
        <f t="shared" si="2"/>
        <v>1</v>
      </c>
      <c r="H92" s="451">
        <f t="shared" si="2"/>
        <v>1.0894119153351214</v>
      </c>
      <c r="I92" s="452">
        <f t="shared" si="2"/>
        <v>1.3093974703958791</v>
      </c>
      <c r="J92" s="451">
        <f t="shared" si="2"/>
        <v>0.71443846934391098</v>
      </c>
      <c r="K92" s="453">
        <f t="shared" si="2"/>
        <v>1.3766163365841178</v>
      </c>
    </row>
    <row r="93" spans="1:11" x14ac:dyDescent="0.2">
      <c r="A93" s="67">
        <v>1997</v>
      </c>
      <c r="B93" s="428">
        <f>avgfiinc!B86</f>
        <v>39026.678783271542</v>
      </c>
      <c r="C93" s="524">
        <f>avgfiinc!C86</f>
        <v>42335.521872734433</v>
      </c>
      <c r="D93" s="524">
        <f>avgfiinc!D86</f>
        <v>51165.309845742224</v>
      </c>
      <c r="E93" s="524">
        <f>avgfiinc!E86</f>
        <v>27997.626709546807</v>
      </c>
      <c r="F93" s="525">
        <f>avgfiinc!F86</f>
        <v>53675.913851332887</v>
      </c>
      <c r="G93" s="437">
        <f t="shared" si="2"/>
        <v>1</v>
      </c>
      <c r="H93" s="451">
        <f t="shared" si="2"/>
        <v>1.0847841321019918</v>
      </c>
      <c r="I93" s="452">
        <f t="shared" si="2"/>
        <v>1.3110341807428871</v>
      </c>
      <c r="J93" s="451">
        <f t="shared" si="2"/>
        <v>0.71739711352398638</v>
      </c>
      <c r="K93" s="453">
        <f t="shared" si="2"/>
        <v>1.3753646358024352</v>
      </c>
    </row>
    <row r="94" spans="1:11" x14ac:dyDescent="0.2">
      <c r="A94" s="67">
        <v>1998</v>
      </c>
      <c r="B94" s="428">
        <f>avgfiinc!B87</f>
        <v>41381.388793060149</v>
      </c>
      <c r="C94" s="524">
        <f>avgfiinc!C87</f>
        <v>44784.210574494602</v>
      </c>
      <c r="D94" s="524">
        <f>avgfiinc!D87</f>
        <v>53884.890457619709</v>
      </c>
      <c r="E94" s="524">
        <f>avgfiinc!E87</f>
        <v>29976.843004495135</v>
      </c>
      <c r="F94" s="525">
        <f>avgfiinc!F87</f>
        <v>56740.842818766905</v>
      </c>
      <c r="G94" s="437">
        <f t="shared" si="2"/>
        <v>1</v>
      </c>
      <c r="H94" s="451">
        <f t="shared" si="2"/>
        <v>1.0822307293370763</v>
      </c>
      <c r="I94" s="452">
        <f t="shared" si="2"/>
        <v>1.3021527800114929</v>
      </c>
      <c r="J94" s="451">
        <f t="shared" si="2"/>
        <v>0.72440398640082349</v>
      </c>
      <c r="K94" s="453">
        <f t="shared" si="2"/>
        <v>1.3711681621541567</v>
      </c>
    </row>
    <row r="95" spans="1:11" x14ac:dyDescent="0.2">
      <c r="A95" s="72">
        <v>1999</v>
      </c>
      <c r="B95" s="429">
        <f>avgfiinc!B88</f>
        <v>43479.594367707628</v>
      </c>
      <c r="C95" s="526">
        <f>avgfiinc!C88</f>
        <v>46977.097912278346</v>
      </c>
      <c r="D95" s="526">
        <f>avgfiinc!D88</f>
        <v>56662.930920543935</v>
      </c>
      <c r="E95" s="526">
        <f>avgfiinc!E88</f>
        <v>31479.529722891417</v>
      </c>
      <c r="F95" s="527">
        <f>avgfiinc!F88</f>
        <v>59365.326503556025</v>
      </c>
      <c r="G95" s="440">
        <f t="shared" si="2"/>
        <v>1</v>
      </c>
      <c r="H95" s="454">
        <f t="shared" si="2"/>
        <v>1.0804401143900348</v>
      </c>
      <c r="I95" s="455">
        <f t="shared" si="2"/>
        <v>1.3032074412043639</v>
      </c>
      <c r="J95" s="454">
        <f t="shared" si="2"/>
        <v>0.72400697800141667</v>
      </c>
      <c r="K95" s="456">
        <f t="shared" si="2"/>
        <v>1.365360633346818</v>
      </c>
    </row>
    <row r="96" spans="1:11" x14ac:dyDescent="0.2">
      <c r="A96" s="77">
        <v>2000</v>
      </c>
      <c r="B96" s="430">
        <f>avgfiinc!B89</f>
        <v>45522.269173347129</v>
      </c>
      <c r="C96" s="528">
        <f>avgfiinc!C89</f>
        <v>48650.169034037615</v>
      </c>
      <c r="D96" s="528">
        <f>avgfiinc!D89</f>
        <v>58875.137167268425</v>
      </c>
      <c r="E96" s="528">
        <f>avgfiinc!E89</f>
        <v>33272.758774986898</v>
      </c>
      <c r="F96" s="529">
        <f>avgfiinc!F89</f>
        <v>62051.810829672497</v>
      </c>
      <c r="G96" s="441">
        <f t="shared" si="2"/>
        <v>1</v>
      </c>
      <c r="H96" s="457">
        <f t="shared" si="2"/>
        <v>1.0687114222882774</v>
      </c>
      <c r="I96" s="458">
        <f t="shared" si="2"/>
        <v>1.2933260629665464</v>
      </c>
      <c r="J96" s="457">
        <f t="shared" si="2"/>
        <v>0.73091169177629201</v>
      </c>
      <c r="K96" s="459">
        <f t="shared" si="2"/>
        <v>1.3631089125496245</v>
      </c>
    </row>
    <row r="97" spans="1:11" x14ac:dyDescent="0.2">
      <c r="A97" s="67">
        <v>2001</v>
      </c>
      <c r="B97" s="428">
        <f>avgfiinc!B90</f>
        <v>42647.434630167147</v>
      </c>
      <c r="C97" s="524">
        <f>avgfiinc!C90</f>
        <v>45847.330632733196</v>
      </c>
      <c r="D97" s="524">
        <f>avgfiinc!D90</f>
        <v>55536.063227026592</v>
      </c>
      <c r="E97" s="524">
        <f>avgfiinc!E90</f>
        <v>30827.139778405621</v>
      </c>
      <c r="F97" s="525">
        <f>avgfiinc!F90</f>
        <v>58266.685707959638</v>
      </c>
      <c r="G97" s="437">
        <f t="shared" si="2"/>
        <v>1</v>
      </c>
      <c r="H97" s="451">
        <f t="shared" si="2"/>
        <v>1.0750313830202243</v>
      </c>
      <c r="I97" s="452">
        <f t="shared" si="2"/>
        <v>1.3022134557125864</v>
      </c>
      <c r="J97" s="451">
        <f t="shared" si="2"/>
        <v>0.72283690791097888</v>
      </c>
      <c r="K97" s="453">
        <f t="shared" si="2"/>
        <v>1.3662412807063438</v>
      </c>
    </row>
    <row r="98" spans="1:11" x14ac:dyDescent="0.2">
      <c r="A98" s="67">
        <v>2002</v>
      </c>
      <c r="B98" s="428">
        <f>avgfiinc!B91</f>
        <v>40582.369502687776</v>
      </c>
      <c r="C98" s="524">
        <f>avgfiinc!C91</f>
        <v>43708.672240487242</v>
      </c>
      <c r="D98" s="524">
        <f>avgfiinc!D91</f>
        <v>52645.955002518887</v>
      </c>
      <c r="E98" s="524">
        <f>avgfiinc!E91</f>
        <v>29507.486506134992</v>
      </c>
      <c r="F98" s="525">
        <f>avgfiinc!F91</f>
        <v>55325.03415119461</v>
      </c>
      <c r="G98" s="437">
        <f t="shared" si="2"/>
        <v>1</v>
      </c>
      <c r="H98" s="451">
        <f t="shared" si="2"/>
        <v>1.077035983263432</v>
      </c>
      <c r="I98" s="452">
        <f t="shared" si="2"/>
        <v>1.2972617333010124</v>
      </c>
      <c r="J98" s="451">
        <f t="shared" si="2"/>
        <v>0.7271011246443041</v>
      </c>
      <c r="K98" s="453">
        <f t="shared" si="2"/>
        <v>1.3632775717428334</v>
      </c>
    </row>
    <row r="99" spans="1:11" x14ac:dyDescent="0.2">
      <c r="A99" s="67">
        <v>2003</v>
      </c>
      <c r="B99" s="428">
        <f>avgfiinc!B92</f>
        <v>40555.602727235688</v>
      </c>
      <c r="C99" s="524">
        <f>avgfiinc!C92</f>
        <v>43702.656502670114</v>
      </c>
      <c r="D99" s="524">
        <f>avgfiinc!D92</f>
        <v>52177.102491822079</v>
      </c>
      <c r="E99" s="524">
        <f>avgfiinc!E92</f>
        <v>29876.963212412571</v>
      </c>
      <c r="F99" s="525">
        <f>avgfiinc!F92</f>
        <v>55313.439114549066</v>
      </c>
      <c r="G99" s="437">
        <f t="shared" si="2"/>
        <v>1</v>
      </c>
      <c r="H99" s="451">
        <f t="shared" si="2"/>
        <v>1.077598495985882</v>
      </c>
      <c r="I99" s="452">
        <f t="shared" si="2"/>
        <v>1.2865571951364887</v>
      </c>
      <c r="J99" s="451">
        <f t="shared" si="2"/>
        <v>0.73669138672049062</v>
      </c>
      <c r="K99" s="453">
        <f t="shared" si="2"/>
        <v>1.3638914328698299</v>
      </c>
    </row>
    <row r="100" spans="1:11" x14ac:dyDescent="0.2">
      <c r="A100" s="67">
        <v>2004</v>
      </c>
      <c r="B100" s="428">
        <f>avgfiinc!B93</f>
        <v>42746.581972073</v>
      </c>
      <c r="C100" s="524">
        <f>avgfiinc!C93</f>
        <v>45714.042912222663</v>
      </c>
      <c r="D100" s="524">
        <f>avgfiinc!D93</f>
        <v>54831.074846375101</v>
      </c>
      <c r="E100" s="524">
        <f>avgfiinc!E93</f>
        <v>31681.068210201272</v>
      </c>
      <c r="F100" s="525">
        <f>avgfiinc!F93</f>
        <v>58255.194316048066</v>
      </c>
      <c r="G100" s="437">
        <f t="shared" si="2"/>
        <v>1</v>
      </c>
      <c r="H100" s="451">
        <f t="shared" si="2"/>
        <v>1.069419841382601</v>
      </c>
      <c r="I100" s="452">
        <f t="shared" si="2"/>
        <v>1.2827007989129302</v>
      </c>
      <c r="J100" s="451">
        <f t="shared" si="2"/>
        <v>0.74113687571322084</v>
      </c>
      <c r="K100" s="453">
        <f t="shared" si="2"/>
        <v>1.362803565302767</v>
      </c>
    </row>
    <row r="101" spans="1:11" x14ac:dyDescent="0.2">
      <c r="A101" s="67">
        <v>2005</v>
      </c>
      <c r="B101" s="428">
        <f>avgfiinc!B94</f>
        <v>44573.154516941591</v>
      </c>
      <c r="C101" s="524">
        <f>avgfiinc!C94</f>
        <v>47447.157819593012</v>
      </c>
      <c r="D101" s="524">
        <f>avgfiinc!D94</f>
        <v>57303.248762095609</v>
      </c>
      <c r="E101" s="524">
        <f>avgfiinc!E94</f>
        <v>32865.467460394822</v>
      </c>
      <c r="F101" s="525">
        <f>avgfiinc!F94</f>
        <v>60473.898620992593</v>
      </c>
      <c r="G101" s="437">
        <f t="shared" si="2"/>
        <v>1</v>
      </c>
      <c r="H101" s="451">
        <f t="shared" si="2"/>
        <v>1.0644783465249033</v>
      </c>
      <c r="I101" s="452">
        <f t="shared" si="2"/>
        <v>1.2856000295046539</v>
      </c>
      <c r="J101" s="451">
        <f t="shared" si="2"/>
        <v>0.73733770509563434</v>
      </c>
      <c r="K101" s="453">
        <f t="shared" si="2"/>
        <v>1.3567336500271114</v>
      </c>
    </row>
    <row r="102" spans="1:11" x14ac:dyDescent="0.2">
      <c r="A102" s="67">
        <v>2006</v>
      </c>
      <c r="B102" s="428">
        <f>avgfiinc!B95</f>
        <v>46401.279047827949</v>
      </c>
      <c r="C102" s="524">
        <f>avgfiinc!C95</f>
        <v>49059.020570883193</v>
      </c>
      <c r="D102" s="524">
        <f>avgfiinc!D95</f>
        <v>58960.17551594691</v>
      </c>
      <c r="E102" s="524">
        <f>avgfiinc!E95</f>
        <v>34899.543719635018</v>
      </c>
      <c r="F102" s="525">
        <f>avgfiinc!F95</f>
        <v>62951.819037333153</v>
      </c>
      <c r="G102" s="437">
        <f t="shared" si="2"/>
        <v>1</v>
      </c>
      <c r="H102" s="451">
        <f t="shared" si="2"/>
        <v>1.0572773332458312</v>
      </c>
      <c r="I102" s="452">
        <f t="shared" si="2"/>
        <v>1.2706584112729722</v>
      </c>
      <c r="J102" s="451">
        <f t="shared" si="2"/>
        <v>0.75212460595455655</v>
      </c>
      <c r="K102" s="453">
        <f t="shared" si="2"/>
        <v>1.3566828399804625</v>
      </c>
    </row>
    <row r="103" spans="1:11" x14ac:dyDescent="0.2">
      <c r="A103" s="67">
        <v>2007</v>
      </c>
      <c r="B103" s="428">
        <f>avgfiinc!B96</f>
        <v>48053.326296525374</v>
      </c>
      <c r="C103" s="524">
        <f>avgfiinc!C96</f>
        <v>50739.448051185638</v>
      </c>
      <c r="D103" s="524">
        <f>avgfiinc!D96</f>
        <v>61074.455159961341</v>
      </c>
      <c r="E103" s="524">
        <f>avgfiinc!E96</f>
        <v>36157.25001525964</v>
      </c>
      <c r="F103" s="525">
        <f>avgfiinc!F96</f>
        <v>65056.278002872765</v>
      </c>
      <c r="G103" s="437">
        <f t="shared" si="2"/>
        <v>1</v>
      </c>
      <c r="H103" s="451">
        <f t="shared" si="2"/>
        <v>1.0558987683409231</v>
      </c>
      <c r="I103" s="452">
        <f t="shared" si="2"/>
        <v>1.2709724771826565</v>
      </c>
      <c r="J103" s="451">
        <f t="shared" si="2"/>
        <v>0.75244010772827785</v>
      </c>
      <c r="K103" s="453">
        <f t="shared" si="2"/>
        <v>1.3538350623519029</v>
      </c>
    </row>
    <row r="104" spans="1:11" x14ac:dyDescent="0.2">
      <c r="A104" s="67">
        <v>2008</v>
      </c>
      <c r="B104" s="428">
        <f>avgfiinc!B97</f>
        <v>44541.079307843014</v>
      </c>
      <c r="C104" s="524">
        <f>avgfiinc!C97</f>
        <v>47360.65847946654</v>
      </c>
      <c r="D104" s="524">
        <f>avgfiinc!D97</f>
        <v>56699.401790564465</v>
      </c>
      <c r="E104" s="524">
        <f>avgfiinc!E97</f>
        <v>33330.484255336276</v>
      </c>
      <c r="F104" s="525">
        <f>avgfiinc!F97</f>
        <v>60104.920290452974</v>
      </c>
      <c r="G104" s="437">
        <f t="shared" si="2"/>
        <v>1</v>
      </c>
      <c r="H104" s="451">
        <f t="shared" si="2"/>
        <v>1.0633028928674173</v>
      </c>
      <c r="I104" s="452">
        <f t="shared" si="2"/>
        <v>1.2729687441718673</v>
      </c>
      <c r="J104" s="451">
        <f t="shared" si="2"/>
        <v>0.74830885944578529</v>
      </c>
      <c r="K104" s="453">
        <f t="shared" si="2"/>
        <v>1.3494266691438122</v>
      </c>
    </row>
    <row r="105" spans="1:11" x14ac:dyDescent="0.2">
      <c r="A105" s="72">
        <v>2009</v>
      </c>
      <c r="B105" s="431">
        <f>avgfiinc!B98</f>
        <v>39972.40695243534</v>
      </c>
      <c r="C105" s="526">
        <f>avgfiinc!C98</f>
        <v>43151.875316060432</v>
      </c>
      <c r="D105" s="526">
        <f>avgfiinc!D98</f>
        <v>50424.58453436842</v>
      </c>
      <c r="E105" s="526">
        <f>avgfiinc!E98</f>
        <v>30359.022633227174</v>
      </c>
      <c r="F105" s="527">
        <f>avgfiinc!F98</f>
        <v>54003.191747189354</v>
      </c>
      <c r="G105" s="440">
        <f t="shared" si="2"/>
        <v>1</v>
      </c>
      <c r="H105" s="460">
        <f t="shared" si="2"/>
        <v>1.0795415789549141</v>
      </c>
      <c r="I105" s="461">
        <f t="shared" si="2"/>
        <v>1.2614848186242704</v>
      </c>
      <c r="J105" s="454">
        <f t="shared" si="2"/>
        <v>0.7594994884684455</v>
      </c>
      <c r="K105" s="456">
        <f t="shared" si="2"/>
        <v>1.351011756971497</v>
      </c>
    </row>
    <row r="106" spans="1:11" x14ac:dyDescent="0.2">
      <c r="A106" s="67">
        <v>2010</v>
      </c>
      <c r="B106" s="432">
        <f>avgfiinc!B99</f>
        <v>41051.44996511822</v>
      </c>
      <c r="C106" s="524">
        <f>avgfiinc!C99</f>
        <v>43682.679548255808</v>
      </c>
      <c r="D106" s="524">
        <f>avgfiinc!D99</f>
        <v>51417.685744943323</v>
      </c>
      <c r="E106" s="524">
        <f>avgfiinc!E99</f>
        <v>31364.810141518024</v>
      </c>
      <c r="F106" s="525">
        <f>avgfiinc!F99</f>
        <v>55177.832617316009</v>
      </c>
      <c r="G106" s="437">
        <f t="shared" si="2"/>
        <v>1</v>
      </c>
      <c r="H106" s="462">
        <f t="shared" si="2"/>
        <v>1.0640958988141311</v>
      </c>
      <c r="I106" s="463">
        <f t="shared" si="2"/>
        <v>1.2525181397644514</v>
      </c>
      <c r="J106" s="451">
        <f t="shared" si="2"/>
        <v>0.76403659720104844</v>
      </c>
      <c r="K106" s="453">
        <f t="shared" si="2"/>
        <v>1.3441140974119332</v>
      </c>
    </row>
    <row r="107" spans="1:11" x14ac:dyDescent="0.2">
      <c r="A107" s="67">
        <v>2011</v>
      </c>
      <c r="B107" s="432">
        <f>avgfiinc!B100</f>
        <v>41329.111054690329</v>
      </c>
      <c r="C107" s="524">
        <f>avgfiinc!C100</f>
        <v>44091.941354496528</v>
      </c>
      <c r="D107" s="524">
        <f>avgfiinc!D100</f>
        <v>52503.308519212493</v>
      </c>
      <c r="E107" s="524">
        <f>avgfiinc!E100</f>
        <v>30990.507548059963</v>
      </c>
      <c r="F107" s="525">
        <f>avgfiinc!F100</f>
        <v>55350.227390401757</v>
      </c>
      <c r="G107" s="437">
        <f t="shared" si="2"/>
        <v>1</v>
      </c>
      <c r="H107" s="462">
        <f t="shared" si="2"/>
        <v>1.0668494973470437</v>
      </c>
      <c r="I107" s="463">
        <f t="shared" si="2"/>
        <v>1.2703711059677882</v>
      </c>
      <c r="J107" s="451">
        <f t="shared" si="2"/>
        <v>0.7498469421965207</v>
      </c>
      <c r="K107" s="453">
        <f t="shared" si="2"/>
        <v>1.339255212074546</v>
      </c>
    </row>
    <row r="108" spans="1:11" x14ac:dyDescent="0.2">
      <c r="A108" s="67">
        <v>2012</v>
      </c>
      <c r="B108" s="432">
        <f>avgfiinc!B101</f>
        <v>43737.927735452082</v>
      </c>
      <c r="C108" s="524">
        <f>avgfiinc!C101</f>
        <v>45976.932385317275</v>
      </c>
      <c r="D108" s="524">
        <f>avgfiinc!D101</f>
        <v>55217.14803142137</v>
      </c>
      <c r="E108" s="524">
        <f>avgfiinc!E101</f>
        <v>33095.426993621528</v>
      </c>
      <c r="F108" s="525">
        <f>avgfiinc!F101</f>
        <v>58468.884829824601</v>
      </c>
      <c r="G108" s="437">
        <f t="shared" si="2"/>
        <v>1</v>
      </c>
      <c r="H108" s="462">
        <f t="shared" si="2"/>
        <v>1.051191374758488</v>
      </c>
      <c r="I108" s="463">
        <f t="shared" si="2"/>
        <v>1.2624545992531038</v>
      </c>
      <c r="J108" s="451">
        <f t="shared" si="2"/>
        <v>0.75667569789310796</v>
      </c>
      <c r="K108" s="453">
        <f t="shared" si="2"/>
        <v>1.3368005266155361</v>
      </c>
    </row>
    <row r="109" spans="1:11" x14ac:dyDescent="0.2">
      <c r="A109" s="67">
        <v>2013</v>
      </c>
      <c r="B109" s="432">
        <f>avgfiinc!B102</f>
        <v>42381.316057004798</v>
      </c>
      <c r="C109" s="524">
        <f>avgfiinc!C102</f>
        <v>45378.460605453314</v>
      </c>
      <c r="D109" s="524">
        <f>avgfiinc!D102</f>
        <v>53778.025706265755</v>
      </c>
      <c r="E109" s="524">
        <f>avgfiinc!E102</f>
        <v>31926.304262652648</v>
      </c>
      <c r="F109" s="525">
        <f>avgfiinc!F102</f>
        <v>56707.681130621277</v>
      </c>
      <c r="G109" s="437">
        <f t="shared" si="2"/>
        <v>1</v>
      </c>
      <c r="H109" s="462">
        <f t="shared" si="2"/>
        <v>1.0707185341865557</v>
      </c>
      <c r="I109" s="463">
        <f t="shared" si="2"/>
        <v>1.2689088190166598</v>
      </c>
      <c r="J109" s="451">
        <f t="shared" si="2"/>
        <v>0.75331082733981913</v>
      </c>
      <c r="K109" s="453">
        <f t="shared" si="2"/>
        <v>1.3380349268613287</v>
      </c>
    </row>
    <row r="110" spans="1:11" x14ac:dyDescent="0.2">
      <c r="A110" s="67">
        <v>2014</v>
      </c>
      <c r="B110" s="432">
        <f>avgfiinc!B103</f>
        <v>44401.008034980528</v>
      </c>
      <c r="C110" s="524">
        <f>avgfiinc!C103</f>
        <v>47514.496608647416</v>
      </c>
      <c r="D110" s="524">
        <f>avgfiinc!D103</f>
        <v>56347.266007698701</v>
      </c>
      <c r="E110" s="524">
        <f>avgfiinc!E103</f>
        <v>33469.62455783831</v>
      </c>
      <c r="F110" s="525">
        <f>avgfiinc!F103</f>
        <v>59205.030954291986</v>
      </c>
      <c r="G110" s="437">
        <f t="shared" ref="G110:G112" si="3">B110/$B110</f>
        <v>1</v>
      </c>
      <c r="H110" s="462">
        <f t="shared" ref="H110:H112" si="4">C110/$B110</f>
        <v>1.0701220245093079</v>
      </c>
      <c r="I110" s="463">
        <f t="shared" ref="I110:I112" si="5">D110/$B110</f>
        <v>1.2690537557910067</v>
      </c>
      <c r="J110" s="451">
        <f t="shared" ref="J110:J112" si="6">E110/$B110</f>
        <v>0.75380325895911804</v>
      </c>
      <c r="K110" s="453">
        <f t="shared" ref="K110:K112" si="7">F110/$B110</f>
        <v>1.3334163699087276</v>
      </c>
    </row>
    <row r="111" spans="1:11" x14ac:dyDescent="0.2">
      <c r="A111" s="67">
        <v>2015</v>
      </c>
      <c r="B111" s="432">
        <f>avgfiinc!B104</f>
        <v>45518.514146720532</v>
      </c>
      <c r="C111" s="524">
        <f>avgfiinc!C104</f>
        <v>48511.614989745067</v>
      </c>
      <c r="D111" s="524">
        <f>avgfiinc!D104</f>
        <v>57557.746147116304</v>
      </c>
      <c r="E111" s="524">
        <f>avgfiinc!E104</f>
        <v>34490.994967764062</v>
      </c>
      <c r="F111" s="525">
        <f>avgfiinc!F104</f>
        <v>60604.980631097911</v>
      </c>
      <c r="G111" s="437">
        <f t="shared" si="3"/>
        <v>1</v>
      </c>
      <c r="H111" s="462">
        <f t="shared" si="4"/>
        <v>1.0657556798400059</v>
      </c>
      <c r="I111" s="463">
        <f t="shared" si="5"/>
        <v>1.2644908830193695</v>
      </c>
      <c r="J111" s="451">
        <f t="shared" si="6"/>
        <v>0.75773551958635343</v>
      </c>
      <c r="K111" s="453">
        <f t="shared" si="7"/>
        <v>1.3314358292924267</v>
      </c>
    </row>
    <row r="112" spans="1:11" x14ac:dyDescent="0.2">
      <c r="A112" s="67">
        <v>2016</v>
      </c>
      <c r="B112" s="432">
        <f>avgfiinc!B105</f>
        <v>44755.101697336933</v>
      </c>
      <c r="C112" s="524">
        <f>avgfiinc!C105</f>
        <v>47657.147528545058</v>
      </c>
      <c r="D112" s="524">
        <f>avgfiinc!D105</f>
        <v>56479.395611775093</v>
      </c>
      <c r="E112" s="524">
        <f>avgfiinc!E105</f>
        <v>34068.682687734974</v>
      </c>
      <c r="F112" s="525">
        <f>avgfiinc!F105</f>
        <v>59356.280938295014</v>
      </c>
      <c r="G112" s="437">
        <f t="shared" si="3"/>
        <v>1</v>
      </c>
      <c r="H112" s="462">
        <f t="shared" si="4"/>
        <v>1.0648427938078131</v>
      </c>
      <c r="I112" s="463">
        <f t="shared" si="5"/>
        <v>1.2619655295104779</v>
      </c>
      <c r="J112" s="451">
        <f t="shared" si="6"/>
        <v>0.76122456202042699</v>
      </c>
      <c r="K112" s="453">
        <f t="shared" si="7"/>
        <v>1.3262461414946778</v>
      </c>
    </row>
    <row r="113" spans="1:11" x14ac:dyDescent="0.2">
      <c r="A113" s="67">
        <v>2017</v>
      </c>
      <c r="B113" s="432">
        <f>avgfiinc!B106</f>
        <v>45325.814912487491</v>
      </c>
      <c r="C113" s="524">
        <f>avgfiinc!C106</f>
        <v>47372.141374239851</v>
      </c>
      <c r="D113" s="524">
        <f>avgfiinc!D106</f>
        <v>57314.562468005279</v>
      </c>
      <c r="E113" s="524">
        <f>avgfiinc!E106</f>
        <v>34198.43472381583</v>
      </c>
      <c r="F113" s="525">
        <f>avgfiinc!F106</f>
        <v>60821.902606505595</v>
      </c>
      <c r="G113" s="437">
        <f t="shared" ref="G113:G115" si="8">B113/$B113</f>
        <v>1</v>
      </c>
      <c r="H113" s="462">
        <f t="shared" ref="H113:H115" si="9">C113/$B113</f>
        <v>1.0451470418282229</v>
      </c>
      <c r="I113" s="463">
        <f t="shared" ref="I113:I115" si="10">D113/$B113</f>
        <v>1.2645015335888605</v>
      </c>
      <c r="J113" s="451">
        <f t="shared" ref="J113:J115" si="11">E113/$B113</f>
        <v>0.75450236890046485</v>
      </c>
      <c r="K113" s="453">
        <f t="shared" ref="K113:K115" si="12">F113/$B113</f>
        <v>1.341882164147232</v>
      </c>
    </row>
    <row r="114" spans="1:11" x14ac:dyDescent="0.2">
      <c r="A114" s="67">
        <v>2018</v>
      </c>
      <c r="B114" s="432">
        <f>avgfiinc!B107</f>
        <v>46331.652464120009</v>
      </c>
      <c r="C114" s="524">
        <f>avgfiinc!C107</f>
        <v>48392.637675888167</v>
      </c>
      <c r="D114" s="524">
        <f>avgfiinc!D107</f>
        <v>58402.126965307158</v>
      </c>
      <c r="E114" s="524">
        <f>avgfiinc!E107</f>
        <v>35129.399489647956</v>
      </c>
      <c r="F114" s="525">
        <f>avgfiinc!F107</f>
        <v>62152.900679528138</v>
      </c>
      <c r="G114" s="437">
        <f t="shared" si="8"/>
        <v>1</v>
      </c>
      <c r="H114" s="462">
        <f t="shared" si="9"/>
        <v>1.0444833089725047</v>
      </c>
      <c r="I114" s="463">
        <f t="shared" si="10"/>
        <v>1.2605232893546097</v>
      </c>
      <c r="J114" s="451">
        <f t="shared" si="11"/>
        <v>0.75821598456590211</v>
      </c>
      <c r="K114" s="453">
        <f t="shared" si="12"/>
        <v>1.3414781768826476</v>
      </c>
    </row>
    <row r="115" spans="1:11" x14ac:dyDescent="0.2">
      <c r="A115" s="67">
        <v>2019</v>
      </c>
      <c r="B115" s="432">
        <f>avgfiinc!B108</f>
        <v>47116.78425399695</v>
      </c>
      <c r="C115" s="524">
        <f>avgfiinc!C108</f>
        <v>49212.692345907068</v>
      </c>
      <c r="D115" s="524">
        <f>avgfiinc!D108</f>
        <v>59391.799345518259</v>
      </c>
      <c r="E115" s="524">
        <f>avgfiinc!E108</f>
        <v>35724.69755840367</v>
      </c>
      <c r="F115" s="525">
        <f>avgfiinc!F108</f>
        <v>63206.137320281021</v>
      </c>
      <c r="G115" s="437">
        <f t="shared" si="8"/>
        <v>1</v>
      </c>
      <c r="H115" s="462">
        <f t="shared" si="9"/>
        <v>1.044483258462876</v>
      </c>
      <c r="I115" s="463">
        <f t="shared" si="10"/>
        <v>1.2605231932924201</v>
      </c>
      <c r="J115" s="451">
        <f t="shared" si="11"/>
        <v>0.75821595476081582</v>
      </c>
      <c r="K115" s="453">
        <f t="shared" si="12"/>
        <v>1.3414781658177193</v>
      </c>
    </row>
    <row r="116" spans="1:11" ht="17" thickBot="1" x14ac:dyDescent="0.25">
      <c r="A116" s="1105">
        <v>2020</v>
      </c>
      <c r="B116" s="1106"/>
      <c r="C116" s="1107"/>
      <c r="D116" s="1107"/>
      <c r="E116" s="1107"/>
      <c r="F116" s="1108"/>
      <c r="G116" s="1109"/>
      <c r="H116" s="1110"/>
      <c r="I116" s="1111"/>
      <c r="J116" s="1112"/>
      <c r="K116" s="1113"/>
    </row>
    <row r="117" spans="1:11" ht="17" thickTop="1" x14ac:dyDescent="0.2">
      <c r="A117" s="61"/>
      <c r="B117" s="60"/>
      <c r="C117" s="60"/>
      <c r="D117" s="60"/>
      <c r="E117" s="60"/>
      <c r="F117" s="59"/>
      <c r="G117" s="60"/>
      <c r="H117" s="60"/>
      <c r="I117" s="60"/>
      <c r="J117" s="60"/>
      <c r="K117" s="59"/>
    </row>
    <row r="118" spans="1:11" x14ac:dyDescent="0.2">
      <c r="C118" s="57"/>
      <c r="D118" s="57"/>
      <c r="E118" s="57"/>
      <c r="G118" s="57"/>
      <c r="H118" s="57"/>
      <c r="I118" s="57"/>
      <c r="J118" s="57"/>
    </row>
    <row r="120" spans="1:11" x14ac:dyDescent="0.2">
      <c r="A120" s="211"/>
      <c r="B120" s="212"/>
      <c r="C120" s="212"/>
      <c r="D120" s="212"/>
      <c r="E120" s="212"/>
      <c r="F120" s="212"/>
      <c r="G120" s="212"/>
      <c r="H120" s="212"/>
      <c r="I120" s="212"/>
      <c r="J120" s="212"/>
      <c r="K120" s="212"/>
    </row>
    <row r="121" spans="1:11" x14ac:dyDescent="0.2">
      <c r="A121" s="211"/>
      <c r="B121" s="212"/>
      <c r="C121" s="212"/>
      <c r="D121" s="212"/>
      <c r="E121" s="212"/>
      <c r="F121" s="212"/>
      <c r="G121" s="212"/>
      <c r="H121" s="212"/>
      <c r="I121" s="212"/>
      <c r="J121" s="212"/>
      <c r="K121" s="212"/>
    </row>
  </sheetData>
  <mergeCells count="3">
    <mergeCell ref="A4:K4"/>
    <mergeCell ref="B7:F7"/>
    <mergeCell ref="G7:K7"/>
  </mergeCells>
  <hyperlinks>
    <hyperlink ref="A1" location="Index!A1" display="Back to index" xr:uid="{00000000-0004-0000-47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7" tint="0.39997558519241921"/>
  </sheetPr>
  <dimension ref="A1:P118"/>
  <sheetViews>
    <sheetView workbookViewId="0">
      <pane xSplit="1" ySplit="8" topLeftCell="B97" activePane="bottomRight" state="frozen"/>
      <selection activeCell="D32" sqref="D32"/>
      <selection pane="topRight" activeCell="D32" sqref="D32"/>
      <selection pane="bottomLeft" activeCell="D32" sqref="D32"/>
      <selection pane="bottomRight" activeCell="M112" sqref="M112"/>
    </sheetView>
  </sheetViews>
  <sheetFormatPr baseColWidth="10" defaultColWidth="10.83203125" defaultRowHeight="16" x14ac:dyDescent="0.2"/>
  <cols>
    <col min="1" max="1" width="10.83203125" style="56"/>
    <col min="2" max="13" width="12" style="56" customWidth="1"/>
    <col min="14" max="16384" width="10.83203125" style="56"/>
  </cols>
  <sheetData>
    <row r="1" spans="1:16" x14ac:dyDescent="0.2">
      <c r="A1" s="52" t="s">
        <v>37</v>
      </c>
      <c r="B1" s="52"/>
      <c r="C1" s="52"/>
      <c r="G1" s="100"/>
      <c r="H1" s="100"/>
      <c r="I1" s="100"/>
      <c r="J1" s="100"/>
      <c r="K1" s="100"/>
      <c r="L1" s="100"/>
      <c r="M1" s="100"/>
    </row>
    <row r="2" spans="1:16" x14ac:dyDescent="0.2">
      <c r="H2" s="98"/>
      <c r="I2" s="98"/>
    </row>
    <row r="3" spans="1:16" ht="17" thickBot="1" x14ac:dyDescent="0.25"/>
    <row r="4" spans="1:16" ht="25" customHeight="1" thickTop="1" x14ac:dyDescent="0.2">
      <c r="A4" s="1385" t="s">
        <v>597</v>
      </c>
      <c r="B4" s="1386"/>
      <c r="C4" s="1386"/>
      <c r="D4" s="1386"/>
      <c r="E4" s="1386"/>
      <c r="F4" s="1386"/>
      <c r="G4" s="1386"/>
      <c r="H4" s="1386"/>
      <c r="I4" s="1386"/>
      <c r="J4" s="1386"/>
      <c r="K4" s="1386"/>
      <c r="L4" s="1386"/>
      <c r="M4" s="1387"/>
    </row>
    <row r="5" spans="1:16" x14ac:dyDescent="0.2">
      <c r="A5" s="96"/>
      <c r="B5" s="97"/>
      <c r="C5" s="97"/>
      <c r="D5" s="59"/>
      <c r="E5" s="59"/>
      <c r="F5" s="59"/>
      <c r="G5" s="59"/>
      <c r="H5" s="59"/>
      <c r="I5" s="59"/>
      <c r="J5" s="59"/>
      <c r="K5" s="59"/>
      <c r="L5" s="59"/>
      <c r="M5" s="208"/>
    </row>
    <row r="6" spans="1:16"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6" ht="20" customHeight="1" x14ac:dyDescent="0.2">
      <c r="A7" s="96"/>
      <c r="B7" s="1372" t="s">
        <v>1059</v>
      </c>
      <c r="C7" s="1373"/>
      <c r="D7" s="1381"/>
      <c r="E7" s="1381"/>
      <c r="F7" s="1381"/>
      <c r="G7" s="1381"/>
      <c r="H7" s="1373" t="s">
        <v>123</v>
      </c>
      <c r="I7" s="1373"/>
      <c r="J7" s="1381"/>
      <c r="K7" s="1381"/>
      <c r="L7" s="1381"/>
      <c r="M7" s="1384"/>
    </row>
    <row r="8" spans="1:16"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c r="P8" s="538"/>
    </row>
    <row r="9" spans="1:16" s="87" customFormat="1" ht="15" customHeight="1" x14ac:dyDescent="0.2">
      <c r="A9" s="93">
        <v>1913</v>
      </c>
      <c r="B9" s="425"/>
      <c r="C9" s="317"/>
      <c r="D9" s="317"/>
      <c r="E9" s="85"/>
      <c r="F9" s="85"/>
      <c r="G9" s="84">
        <f>avgfiinc!BH2</f>
        <v>10099.414815539421</v>
      </c>
      <c r="H9" s="530"/>
      <c r="I9" s="541"/>
      <c r="J9" s="442"/>
      <c r="K9" s="443"/>
      <c r="L9" s="442"/>
      <c r="M9" s="561">
        <f>G9*0.9/'TD5'!F9</f>
        <v>0.59269448788320733</v>
      </c>
      <c r="P9" s="539"/>
    </row>
    <row r="10" spans="1:16" s="87" customFormat="1" ht="15" customHeight="1" x14ac:dyDescent="0.2">
      <c r="A10" s="92">
        <v>1914</v>
      </c>
      <c r="B10" s="425"/>
      <c r="C10" s="317"/>
      <c r="D10" s="317"/>
      <c r="E10" s="85"/>
      <c r="F10" s="85"/>
      <c r="G10" s="84">
        <f>avgfiinc!BH3</f>
        <v>9837.6358242361639</v>
      </c>
      <c r="H10" s="530"/>
      <c r="I10" s="541"/>
      <c r="J10" s="442"/>
      <c r="K10" s="443"/>
      <c r="L10" s="442"/>
      <c r="M10" s="561">
        <f>G10*0.9/'TD5'!F10</f>
        <v>0.59071549590972083</v>
      </c>
      <c r="P10" s="539"/>
    </row>
    <row r="11" spans="1:16" s="87" customFormat="1" ht="15" customHeight="1" x14ac:dyDescent="0.2">
      <c r="A11" s="92">
        <v>1915</v>
      </c>
      <c r="B11" s="425"/>
      <c r="C11" s="317"/>
      <c r="D11" s="317"/>
      <c r="E11" s="85"/>
      <c r="F11" s="85"/>
      <c r="G11" s="84">
        <f>avgfiinc!BH4</f>
        <v>9897.6137617546501</v>
      </c>
      <c r="H11" s="530"/>
      <c r="I11" s="541"/>
      <c r="J11" s="442"/>
      <c r="K11" s="443"/>
      <c r="L11" s="442"/>
      <c r="M11" s="561">
        <f>G11*0.9/'TD5'!F11</f>
        <v>0.59651768534913385</v>
      </c>
      <c r="P11" s="539"/>
    </row>
    <row r="12" spans="1:16" s="87" customFormat="1" ht="15" customHeight="1" x14ac:dyDescent="0.2">
      <c r="A12" s="92">
        <v>1916</v>
      </c>
      <c r="B12" s="425"/>
      <c r="C12" s="317"/>
      <c r="D12" s="317"/>
      <c r="E12" s="85"/>
      <c r="F12" s="85"/>
      <c r="G12" s="84">
        <f>avgfiinc!BH5</f>
        <v>10486.721820365454</v>
      </c>
      <c r="H12" s="530"/>
      <c r="I12" s="541"/>
      <c r="J12" s="442"/>
      <c r="K12" s="443"/>
      <c r="L12" s="442"/>
      <c r="M12" s="561">
        <f>G12*0.9/'TD5'!F12</f>
        <v>0.57918734861582455</v>
      </c>
      <c r="P12" s="539"/>
    </row>
    <row r="13" spans="1:16" s="87" customFormat="1" ht="15" customHeight="1" x14ac:dyDescent="0.2">
      <c r="A13" s="92">
        <v>1917</v>
      </c>
      <c r="B13" s="425"/>
      <c r="C13" s="317"/>
      <c r="D13" s="317"/>
      <c r="E13" s="85"/>
      <c r="F13" s="85"/>
      <c r="G13" s="84">
        <f>avgfiinc!BH6</f>
        <v>10685.230248879277</v>
      </c>
      <c r="H13" s="530"/>
      <c r="I13" s="541"/>
      <c r="J13" s="442"/>
      <c r="K13" s="443"/>
      <c r="L13" s="442"/>
      <c r="M13" s="561">
        <f>G13*0.9/'TD5'!F13</f>
        <v>0.59492342549909938</v>
      </c>
      <c r="P13" s="539"/>
    </row>
    <row r="14" spans="1:16" s="87" customFormat="1" ht="15" customHeight="1" x14ac:dyDescent="0.2">
      <c r="A14" s="92">
        <v>1918</v>
      </c>
      <c r="B14" s="425"/>
      <c r="C14" s="317"/>
      <c r="D14" s="353"/>
      <c r="E14" s="314"/>
      <c r="F14" s="314"/>
      <c r="G14" s="84">
        <f>avgfiinc!BH7</f>
        <v>10161.326048240137</v>
      </c>
      <c r="H14" s="530"/>
      <c r="I14" s="541"/>
      <c r="J14" s="442"/>
      <c r="K14" s="443"/>
      <c r="L14" s="442"/>
      <c r="M14" s="561">
        <f>G14*0.9/'TD5'!F14</f>
        <v>0.59892954553272815</v>
      </c>
      <c r="P14" s="539"/>
    </row>
    <row r="15" spans="1:16" s="87" customFormat="1" ht="15" customHeight="1" x14ac:dyDescent="0.2">
      <c r="A15" s="91">
        <v>1919</v>
      </c>
      <c r="B15" s="426"/>
      <c r="C15" s="316"/>
      <c r="D15" s="354"/>
      <c r="E15" s="315"/>
      <c r="F15" s="315"/>
      <c r="G15" s="88">
        <f>avgfiinc!BH8</f>
        <v>10111.703253546653</v>
      </c>
      <c r="H15" s="531"/>
      <c r="I15" s="542"/>
      <c r="J15" s="445"/>
      <c r="K15" s="446"/>
      <c r="L15" s="445"/>
      <c r="M15" s="562">
        <f>G15*0.9/'TD5'!F15</f>
        <v>0.59684362117977374</v>
      </c>
      <c r="P15" s="539"/>
    </row>
    <row r="16" spans="1:16" s="87" customFormat="1" ht="15" customHeight="1" x14ac:dyDescent="0.2">
      <c r="A16" s="92">
        <v>1920</v>
      </c>
      <c r="B16" s="425"/>
      <c r="C16" s="317"/>
      <c r="D16" s="353"/>
      <c r="E16" s="314"/>
      <c r="F16" s="314"/>
      <c r="G16" s="84">
        <f>avgfiinc!BH9</f>
        <v>9246.9192085190607</v>
      </c>
      <c r="H16" s="530"/>
      <c r="I16" s="541"/>
      <c r="J16" s="442"/>
      <c r="K16" s="443"/>
      <c r="L16" s="442"/>
      <c r="M16" s="561">
        <f>G16*0.9/'TD5'!F16</f>
        <v>0.6098588635962654</v>
      </c>
      <c r="P16" s="539"/>
    </row>
    <row r="17" spans="1:16" s="87" customFormat="1" ht="15" customHeight="1" x14ac:dyDescent="0.2">
      <c r="A17" s="92">
        <v>1921</v>
      </c>
      <c r="B17" s="425"/>
      <c r="C17" s="317"/>
      <c r="D17" s="353"/>
      <c r="E17" s="314"/>
      <c r="F17" s="314"/>
      <c r="G17" s="84">
        <f>avgfiinc!BH10</f>
        <v>7723.4988986593098</v>
      </c>
      <c r="H17" s="530"/>
      <c r="I17" s="541"/>
      <c r="J17" s="442"/>
      <c r="K17" s="443"/>
      <c r="L17" s="442"/>
      <c r="M17" s="561">
        <f>G17*0.9/'TD5'!F17</f>
        <v>0.56818943336199224</v>
      </c>
      <c r="P17" s="539"/>
    </row>
    <row r="18" spans="1:16" s="87" customFormat="1" ht="15" customHeight="1" x14ac:dyDescent="0.2">
      <c r="A18" s="92">
        <v>1922</v>
      </c>
      <c r="B18" s="425"/>
      <c r="C18" s="317"/>
      <c r="D18" s="353"/>
      <c r="E18" s="314"/>
      <c r="F18" s="314"/>
      <c r="G18" s="84">
        <f>avgfiinc!BH11</f>
        <v>8804.5201844035091</v>
      </c>
      <c r="H18" s="530"/>
      <c r="I18" s="541"/>
      <c r="J18" s="442"/>
      <c r="K18" s="443"/>
      <c r="L18" s="442"/>
      <c r="M18" s="561">
        <f>G18*0.9/'TD5'!F18</f>
        <v>0.56278522338482295</v>
      </c>
      <c r="P18" s="539"/>
    </row>
    <row r="19" spans="1:16" s="87" customFormat="1" ht="15" customHeight="1" x14ac:dyDescent="0.2">
      <c r="A19" s="92">
        <v>1923</v>
      </c>
      <c r="B19" s="425"/>
      <c r="C19" s="317"/>
      <c r="D19" s="353"/>
      <c r="E19" s="314"/>
      <c r="F19" s="314"/>
      <c r="G19" s="84">
        <f>avgfiinc!BH12</f>
        <v>10085.586380874538</v>
      </c>
      <c r="H19" s="530"/>
      <c r="I19" s="541"/>
      <c r="J19" s="442"/>
      <c r="K19" s="443"/>
      <c r="L19" s="442"/>
      <c r="M19" s="561">
        <f>G19*0.9/'TD5'!F19</f>
        <v>0.58538749420162095</v>
      </c>
      <c r="P19" s="539"/>
    </row>
    <row r="20" spans="1:16" s="87" customFormat="1" ht="15" customHeight="1" x14ac:dyDescent="0.2">
      <c r="A20" s="92">
        <v>1924</v>
      </c>
      <c r="B20" s="425"/>
      <c r="C20" s="317"/>
      <c r="D20" s="353"/>
      <c r="E20" s="314"/>
      <c r="F20" s="314"/>
      <c r="G20" s="84">
        <f>avgfiinc!BH13</f>
        <v>9545.2059033863843</v>
      </c>
      <c r="H20" s="530"/>
      <c r="I20" s="541"/>
      <c r="J20" s="442"/>
      <c r="K20" s="443"/>
      <c r="L20" s="442"/>
      <c r="M20" s="561">
        <f>G20*0.9/'TD5'!F20</f>
        <v>0.55592957252152542</v>
      </c>
      <c r="P20" s="539"/>
    </row>
    <row r="21" spans="1:16" s="87" customFormat="1" ht="15" customHeight="1" x14ac:dyDescent="0.2">
      <c r="A21" s="92">
        <v>1925</v>
      </c>
      <c r="B21" s="425"/>
      <c r="C21" s="317"/>
      <c r="D21" s="353"/>
      <c r="E21" s="314"/>
      <c r="F21" s="314"/>
      <c r="G21" s="84">
        <f>avgfiinc!BH14</f>
        <v>9634.9651742241167</v>
      </c>
      <c r="H21" s="530"/>
      <c r="I21" s="541"/>
      <c r="J21" s="442"/>
      <c r="K21" s="443"/>
      <c r="L21" s="442"/>
      <c r="M21" s="561">
        <f>G21*0.9/'TD5'!F21</f>
        <v>0.53645923081175939</v>
      </c>
      <c r="P21" s="539"/>
    </row>
    <row r="22" spans="1:16" s="87" customFormat="1" ht="15" customHeight="1" x14ac:dyDescent="0.2">
      <c r="A22" s="92">
        <v>1926</v>
      </c>
      <c r="B22" s="425"/>
      <c r="C22" s="317"/>
      <c r="D22" s="353"/>
      <c r="E22" s="314"/>
      <c r="F22" s="314"/>
      <c r="G22" s="84">
        <f>avgfiinc!BH15</f>
        <v>9785.1866699785096</v>
      </c>
      <c r="H22" s="530"/>
      <c r="I22" s="541"/>
      <c r="J22" s="442"/>
      <c r="K22" s="443"/>
      <c r="L22" s="442"/>
      <c r="M22" s="561">
        <f>G22*0.9/'TD5'!F22</f>
        <v>0.5428956423176261</v>
      </c>
      <c r="P22" s="539"/>
    </row>
    <row r="23" spans="1:16" s="87" customFormat="1" ht="15" customHeight="1" x14ac:dyDescent="0.2">
      <c r="A23" s="92">
        <v>1927</v>
      </c>
      <c r="B23" s="425"/>
      <c r="C23" s="317"/>
      <c r="D23" s="353"/>
      <c r="E23" s="314"/>
      <c r="F23" s="314"/>
      <c r="G23" s="84">
        <f>avgfiinc!BH16</f>
        <v>9758.1267203805728</v>
      </c>
      <c r="H23" s="530"/>
      <c r="I23" s="541"/>
      <c r="J23" s="442"/>
      <c r="K23" s="443"/>
      <c r="L23" s="442"/>
      <c r="M23" s="561">
        <f>G23*0.9/'TD5'!F23</f>
        <v>0.53331543891166022</v>
      </c>
      <c r="P23" s="539"/>
    </row>
    <row r="24" spans="1:16" s="87" customFormat="1" ht="15" customHeight="1" x14ac:dyDescent="0.2">
      <c r="A24" s="92">
        <v>1928</v>
      </c>
      <c r="B24" s="425"/>
      <c r="C24" s="317"/>
      <c r="D24" s="353"/>
      <c r="E24" s="314"/>
      <c r="F24" s="314"/>
      <c r="G24" s="84">
        <f>avgfiinc!BH17</f>
        <v>9715.3915131864414</v>
      </c>
      <c r="H24" s="530"/>
      <c r="I24" s="541"/>
      <c r="J24" s="442"/>
      <c r="K24" s="443"/>
      <c r="L24" s="442"/>
      <c r="M24" s="561">
        <f>G24*0.9/'TD5'!F24</f>
        <v>0.50711288401260446</v>
      </c>
      <c r="P24" s="539"/>
    </row>
    <row r="25" spans="1:16" s="87" customFormat="1" ht="15" customHeight="1" x14ac:dyDescent="0.2">
      <c r="A25" s="91">
        <v>1929</v>
      </c>
      <c r="B25" s="426"/>
      <c r="C25" s="316"/>
      <c r="D25" s="354"/>
      <c r="E25" s="315"/>
      <c r="F25" s="315"/>
      <c r="G25" s="88">
        <f>avgfiinc!BH18</f>
        <v>10498.637951888139</v>
      </c>
      <c r="H25" s="531"/>
      <c r="I25" s="542"/>
      <c r="J25" s="445"/>
      <c r="K25" s="446"/>
      <c r="L25" s="445"/>
      <c r="M25" s="562">
        <f>G25*0.9/'TD5'!F25</f>
        <v>0.53290412103992746</v>
      </c>
      <c r="P25" s="539"/>
    </row>
    <row r="26" spans="1:16" s="87" customFormat="1" ht="15" customHeight="1" x14ac:dyDescent="0.2">
      <c r="A26" s="92">
        <v>1930</v>
      </c>
      <c r="B26" s="425"/>
      <c r="C26" s="317"/>
      <c r="D26" s="353"/>
      <c r="E26" s="314"/>
      <c r="F26" s="314"/>
      <c r="G26" s="84">
        <f>avgfiinc!BH19</f>
        <v>9674.4978761387829</v>
      </c>
      <c r="H26" s="530"/>
      <c r="I26" s="541"/>
      <c r="J26" s="442"/>
      <c r="K26" s="443"/>
      <c r="L26" s="442"/>
      <c r="M26" s="561">
        <f>G26*0.9/'TD5'!F26</f>
        <v>0.56134545015565351</v>
      </c>
      <c r="P26" s="539"/>
    </row>
    <row r="27" spans="1:16" s="87" customFormat="1" ht="15" customHeight="1" x14ac:dyDescent="0.2">
      <c r="A27" s="92">
        <v>1931</v>
      </c>
      <c r="B27" s="425"/>
      <c r="C27" s="317"/>
      <c r="D27" s="353"/>
      <c r="E27" s="314"/>
      <c r="F27" s="314"/>
      <c r="G27" s="84">
        <f>avgfiinc!BH20</f>
        <v>8682.339387571601</v>
      </c>
      <c r="H27" s="530"/>
      <c r="I27" s="541"/>
      <c r="J27" s="442"/>
      <c r="K27" s="443"/>
      <c r="L27" s="442"/>
      <c r="M27" s="561">
        <f>G27*0.9/'TD5'!F27</f>
        <v>0.55456799987568006</v>
      </c>
      <c r="P27" s="539"/>
    </row>
    <row r="28" spans="1:16" s="87" customFormat="1" ht="15" customHeight="1" x14ac:dyDescent="0.2">
      <c r="A28" s="92">
        <v>1932</v>
      </c>
      <c r="B28" s="425"/>
      <c r="C28" s="317"/>
      <c r="D28" s="353"/>
      <c r="E28" s="314"/>
      <c r="F28" s="314"/>
      <c r="G28" s="84">
        <f>avgfiinc!BH21</f>
        <v>7108.8688731310122</v>
      </c>
      <c r="H28" s="530"/>
      <c r="I28" s="541"/>
      <c r="J28" s="442"/>
      <c r="K28" s="443"/>
      <c r="L28" s="442"/>
      <c r="M28" s="561">
        <f>G28*0.9/'TD5'!F28</f>
        <v>0.53629788222738484</v>
      </c>
      <c r="P28" s="539"/>
    </row>
    <row r="29" spans="1:16" s="87" customFormat="1" ht="15" customHeight="1" x14ac:dyDescent="0.2">
      <c r="A29" s="92">
        <v>1933</v>
      </c>
      <c r="B29" s="425"/>
      <c r="C29" s="317"/>
      <c r="D29" s="353"/>
      <c r="E29" s="314"/>
      <c r="F29" s="314"/>
      <c r="G29" s="84">
        <f>avgfiinc!BH22</f>
        <v>6952.2587546593077</v>
      </c>
      <c r="H29" s="530"/>
      <c r="I29" s="541"/>
      <c r="J29" s="442"/>
      <c r="K29" s="443"/>
      <c r="L29" s="442"/>
      <c r="M29" s="561">
        <f>G29*0.9/'TD5'!F29</f>
        <v>0.5439818556943824</v>
      </c>
      <c r="P29" s="539"/>
    </row>
    <row r="30" spans="1:16" s="87" customFormat="1" ht="15" customHeight="1" x14ac:dyDescent="0.2">
      <c r="A30" s="92">
        <v>1934</v>
      </c>
      <c r="B30" s="425"/>
      <c r="C30" s="317"/>
      <c r="D30" s="353"/>
      <c r="E30" s="314"/>
      <c r="F30" s="314"/>
      <c r="G30" s="84">
        <f>avgfiinc!BH23</f>
        <v>7476.5669337357467</v>
      </c>
      <c r="H30" s="530"/>
      <c r="I30" s="541"/>
      <c r="J30" s="442"/>
      <c r="K30" s="443"/>
      <c r="L30" s="442"/>
      <c r="M30" s="561">
        <f>G30*0.9/'TD5'!F30</f>
        <v>0.54216458027856362</v>
      </c>
      <c r="P30" s="539"/>
    </row>
    <row r="31" spans="1:16" s="87" customFormat="1" ht="15" customHeight="1" x14ac:dyDescent="0.2">
      <c r="A31" s="92">
        <v>1935</v>
      </c>
      <c r="B31" s="425"/>
      <c r="C31" s="317"/>
      <c r="D31" s="353"/>
      <c r="E31" s="314"/>
      <c r="F31" s="314"/>
      <c r="G31" s="84">
        <f>avgfiinc!BH24</f>
        <v>8390.7581739560846</v>
      </c>
      <c r="H31" s="530"/>
      <c r="I31" s="541"/>
      <c r="J31" s="442"/>
      <c r="K31" s="443"/>
      <c r="L31" s="442"/>
      <c r="M31" s="561">
        <f>G31*0.9/'TD5'!F31</f>
        <v>0.55506017287570231</v>
      </c>
      <c r="P31" s="539"/>
    </row>
    <row r="32" spans="1:16" s="87" customFormat="1" ht="15" customHeight="1" x14ac:dyDescent="0.2">
      <c r="A32" s="92">
        <v>1936</v>
      </c>
      <c r="B32" s="425"/>
      <c r="C32" s="317"/>
      <c r="D32" s="353"/>
      <c r="E32" s="314"/>
      <c r="F32" s="314"/>
      <c r="G32" s="84">
        <f>avgfiinc!BH25</f>
        <v>8988.3717463500125</v>
      </c>
      <c r="H32" s="530"/>
      <c r="I32" s="541"/>
      <c r="J32" s="442"/>
      <c r="K32" s="443"/>
      <c r="L32" s="442"/>
      <c r="M32" s="561">
        <f>G32*0.9/'TD5'!F32</f>
        <v>0.53406224905523736</v>
      </c>
      <c r="P32" s="539"/>
    </row>
    <row r="33" spans="1:16" s="87" customFormat="1" ht="15" customHeight="1" x14ac:dyDescent="0.2">
      <c r="A33" s="92">
        <v>1937</v>
      </c>
      <c r="B33" s="425"/>
      <c r="C33" s="317"/>
      <c r="D33" s="353"/>
      <c r="E33" s="314"/>
      <c r="F33" s="314"/>
      <c r="G33" s="84">
        <f>avgfiinc!BH26</f>
        <v>9650.5034897328933</v>
      </c>
      <c r="H33" s="530"/>
      <c r="I33" s="541"/>
      <c r="J33" s="442"/>
      <c r="K33" s="443"/>
      <c r="L33" s="442"/>
      <c r="M33" s="561">
        <f>G33*0.9/'TD5'!F33</f>
        <v>0.55768588239419825</v>
      </c>
      <c r="P33" s="539"/>
    </row>
    <row r="34" spans="1:16" s="87" customFormat="1" ht="15" customHeight="1" x14ac:dyDescent="0.2">
      <c r="A34" s="92">
        <v>1938</v>
      </c>
      <c r="B34" s="425"/>
      <c r="C34" s="317"/>
      <c r="D34" s="353"/>
      <c r="E34" s="314"/>
      <c r="F34" s="314"/>
      <c r="G34" s="84">
        <f>avgfiinc!BH27</f>
        <v>8973.2928898893024</v>
      </c>
      <c r="H34" s="530"/>
      <c r="I34" s="541"/>
      <c r="J34" s="442"/>
      <c r="K34" s="443"/>
      <c r="L34" s="442"/>
      <c r="M34" s="561">
        <f>G34*0.9/'TD5'!F34</f>
        <v>0.55925162429228126</v>
      </c>
      <c r="P34" s="539"/>
    </row>
    <row r="35" spans="1:16" s="87" customFormat="1" ht="15" customHeight="1" x14ac:dyDescent="0.2">
      <c r="A35" s="91">
        <v>1939</v>
      </c>
      <c r="B35" s="426"/>
      <c r="C35" s="316"/>
      <c r="D35" s="354"/>
      <c r="E35" s="315"/>
      <c r="F35" s="315"/>
      <c r="G35" s="88">
        <f>avgfiinc!BH28</f>
        <v>9279.3045413939926</v>
      </c>
      <c r="H35" s="531"/>
      <c r="I35" s="542"/>
      <c r="J35" s="445"/>
      <c r="K35" s="446"/>
      <c r="L35" s="445"/>
      <c r="M35" s="562">
        <f>G35*0.9/'TD5'!F35</f>
        <v>0.54482114358244416</v>
      </c>
      <c r="P35" s="539"/>
    </row>
    <row r="36" spans="1:16" s="87" customFormat="1" ht="15" customHeight="1" x14ac:dyDescent="0.2">
      <c r="A36" s="92">
        <v>1940</v>
      </c>
      <c r="B36" s="425"/>
      <c r="C36" s="317"/>
      <c r="D36" s="353"/>
      <c r="E36" s="314"/>
      <c r="F36" s="314"/>
      <c r="G36" s="84">
        <f>avgfiinc!BH29</f>
        <v>9763.9551133812129</v>
      </c>
      <c r="H36" s="530"/>
      <c r="I36" s="541"/>
      <c r="J36" s="442"/>
      <c r="K36" s="443"/>
      <c r="L36" s="442"/>
      <c r="M36" s="561">
        <f>G36*0.9/'TD5'!F36</f>
        <v>0.54706867570978879</v>
      </c>
      <c r="P36" s="539"/>
    </row>
    <row r="37" spans="1:16" s="87" customFormat="1" ht="15" customHeight="1" x14ac:dyDescent="0.2">
      <c r="A37" s="92">
        <v>1941</v>
      </c>
      <c r="B37" s="425"/>
      <c r="C37" s="317"/>
      <c r="D37" s="353"/>
      <c r="E37" s="314"/>
      <c r="F37" s="314"/>
      <c r="G37" s="84">
        <f>avgfiinc!BH30</f>
        <v>11952.584161856035</v>
      </c>
      <c r="H37" s="530"/>
      <c r="I37" s="541"/>
      <c r="J37" s="442"/>
      <c r="K37" s="443"/>
      <c r="L37" s="442"/>
      <c r="M37" s="561">
        <f>G37*0.9/'TD5'!F37</f>
        <v>0.58069660442723181</v>
      </c>
      <c r="P37" s="539"/>
    </row>
    <row r="38" spans="1:16" s="87" customFormat="1" ht="15" customHeight="1" x14ac:dyDescent="0.2">
      <c r="A38" s="92">
        <v>1942</v>
      </c>
      <c r="B38" s="425"/>
      <c r="C38" s="317"/>
      <c r="D38" s="353"/>
      <c r="E38" s="314"/>
      <c r="F38" s="314"/>
      <c r="G38" s="84">
        <f>avgfiinc!BH31</f>
        <v>15562.671280981356</v>
      </c>
      <c r="H38" s="530"/>
      <c r="I38" s="541"/>
      <c r="J38" s="442"/>
      <c r="K38" s="443"/>
      <c r="L38" s="442"/>
      <c r="M38" s="561">
        <f>G38*0.9/'TD5'!F38</f>
        <v>0.63872137332976286</v>
      </c>
      <c r="P38" s="539"/>
    </row>
    <row r="39" spans="1:16" s="87" customFormat="1" ht="15" customHeight="1" x14ac:dyDescent="0.2">
      <c r="A39" s="92">
        <v>1943</v>
      </c>
      <c r="B39" s="425"/>
      <c r="C39" s="317"/>
      <c r="D39" s="353"/>
      <c r="E39" s="314"/>
      <c r="F39" s="314"/>
      <c r="G39" s="84">
        <f>avgfiinc!BH32</f>
        <v>19034.068027406025</v>
      </c>
      <c r="H39" s="530"/>
      <c r="I39" s="541"/>
      <c r="J39" s="442"/>
      <c r="K39" s="443"/>
      <c r="L39" s="442"/>
      <c r="M39" s="561">
        <f>G39*0.9/'TD5'!F39</f>
        <v>0.66310097885061769</v>
      </c>
      <c r="P39" s="539"/>
    </row>
    <row r="40" spans="1:16" s="87" customFormat="1" ht="15" customHeight="1" x14ac:dyDescent="0.2">
      <c r="A40" s="92">
        <v>1944</v>
      </c>
      <c r="B40" s="425"/>
      <c r="C40" s="317"/>
      <c r="D40" s="353"/>
      <c r="E40" s="314"/>
      <c r="F40" s="314"/>
      <c r="G40" s="84">
        <f>avgfiinc!BH33</f>
        <v>19017.687870716141</v>
      </c>
      <c r="H40" s="530"/>
      <c r="I40" s="541"/>
      <c r="J40" s="442"/>
      <c r="K40" s="443"/>
      <c r="L40" s="442"/>
      <c r="M40" s="561">
        <f>G40*0.9/'TD5'!F40</f>
        <v>0.67487469014545254</v>
      </c>
      <c r="P40" s="539"/>
    </row>
    <row r="41" spans="1:16" s="87" customFormat="1" ht="15" customHeight="1" x14ac:dyDescent="0.2">
      <c r="A41" s="92">
        <v>1945</v>
      </c>
      <c r="B41" s="425"/>
      <c r="C41" s="317"/>
      <c r="D41" s="353"/>
      <c r="E41" s="314"/>
      <c r="F41" s="314"/>
      <c r="G41" s="84">
        <f>avgfiinc!BH34</f>
        <v>18331.697396151336</v>
      </c>
      <c r="H41" s="530"/>
      <c r="I41" s="541"/>
      <c r="J41" s="442"/>
      <c r="K41" s="443"/>
      <c r="L41" s="442"/>
      <c r="M41" s="561">
        <f>G41*0.9/'TD5'!F41</f>
        <v>0.6557668955773287</v>
      </c>
      <c r="P41" s="539"/>
    </row>
    <row r="42" spans="1:16" s="87" customFormat="1" ht="15" customHeight="1" x14ac:dyDescent="0.2">
      <c r="A42" s="92">
        <v>1946</v>
      </c>
      <c r="B42" s="425"/>
      <c r="C42" s="317"/>
      <c r="D42" s="353"/>
      <c r="E42" s="314"/>
      <c r="F42" s="314"/>
      <c r="G42" s="84">
        <f>avgfiinc!BH35</f>
        <v>17309.223995760422</v>
      </c>
      <c r="H42" s="530"/>
      <c r="I42" s="541"/>
      <c r="J42" s="442"/>
      <c r="K42" s="443"/>
      <c r="L42" s="442"/>
      <c r="M42" s="561">
        <f>G42*0.9/'TD5'!F42</f>
        <v>0.63300448772671181</v>
      </c>
      <c r="P42" s="539"/>
    </row>
    <row r="43" spans="1:16" s="87" customFormat="1" ht="15" customHeight="1" x14ac:dyDescent="0.2">
      <c r="A43" s="92">
        <v>1947</v>
      </c>
      <c r="B43" s="425"/>
      <c r="C43" s="317"/>
      <c r="D43" s="353"/>
      <c r="E43" s="314"/>
      <c r="F43" s="314"/>
      <c r="G43" s="84">
        <f>avgfiinc!BH36</f>
        <v>17606.085962170797</v>
      </c>
      <c r="H43" s="530"/>
      <c r="I43" s="541"/>
      <c r="J43" s="442"/>
      <c r="K43" s="443"/>
      <c r="L43" s="442"/>
      <c r="M43" s="561">
        <f>G43*0.9/'TD5'!F43</f>
        <v>0.65652119356119687</v>
      </c>
      <c r="P43" s="539"/>
    </row>
    <row r="44" spans="1:16" s="87" customFormat="1" ht="15" customHeight="1" x14ac:dyDescent="0.2">
      <c r="A44" s="92">
        <v>1948</v>
      </c>
      <c r="B44" s="425"/>
      <c r="C44" s="317"/>
      <c r="D44" s="353"/>
      <c r="E44" s="314"/>
      <c r="F44" s="314"/>
      <c r="G44" s="84">
        <f>avgfiinc!BH37</f>
        <v>18090.720485522124</v>
      </c>
      <c r="H44" s="530"/>
      <c r="I44" s="541"/>
      <c r="J44" s="442"/>
      <c r="K44" s="443"/>
      <c r="L44" s="442"/>
      <c r="M44" s="561">
        <f>G44*0.9/'TD5'!F44</f>
        <v>0.64986491666970192</v>
      </c>
      <c r="P44" s="539"/>
    </row>
    <row r="45" spans="1:16" s="87" customFormat="1" ht="15" customHeight="1" x14ac:dyDescent="0.2">
      <c r="A45" s="91">
        <v>1949</v>
      </c>
      <c r="B45" s="426"/>
      <c r="C45" s="316"/>
      <c r="D45" s="354"/>
      <c r="E45" s="315"/>
      <c r="F45" s="315"/>
      <c r="G45" s="88">
        <f>avgfiinc!BH38</f>
        <v>17697.990156224107</v>
      </c>
      <c r="H45" s="531"/>
      <c r="I45" s="542"/>
      <c r="J45" s="445"/>
      <c r="K45" s="446"/>
      <c r="L45" s="445"/>
      <c r="M45" s="562">
        <f>G45*0.9/'TD5'!F45</f>
        <v>0.65249003757145341</v>
      </c>
      <c r="P45" s="539"/>
    </row>
    <row r="46" spans="1:16" s="87" customFormat="1" ht="15" customHeight="1" x14ac:dyDescent="0.2">
      <c r="A46" s="92">
        <v>1950</v>
      </c>
      <c r="B46" s="425"/>
      <c r="C46" s="317"/>
      <c r="D46" s="353"/>
      <c r="E46" s="314"/>
      <c r="F46" s="314"/>
      <c r="G46" s="84">
        <f>avgfiinc!BH39</f>
        <v>19125.268458904862</v>
      </c>
      <c r="H46" s="530"/>
      <c r="I46" s="541"/>
      <c r="J46" s="442"/>
      <c r="K46" s="443"/>
      <c r="L46" s="442"/>
      <c r="M46" s="561">
        <f>G46*0.9/'TD5'!F46</f>
        <v>0.64436633039048563</v>
      </c>
      <c r="P46" s="539"/>
    </row>
    <row r="47" spans="1:16" s="87" customFormat="1" ht="15" customHeight="1" x14ac:dyDescent="0.2">
      <c r="A47" s="92">
        <v>1951</v>
      </c>
      <c r="B47" s="425"/>
      <c r="C47" s="317"/>
      <c r="D47" s="353"/>
      <c r="E47" s="314"/>
      <c r="F47" s="314"/>
      <c r="G47" s="84">
        <f>avgfiinc!BH40</f>
        <v>20323.042145234718</v>
      </c>
      <c r="H47" s="530"/>
      <c r="I47" s="541"/>
      <c r="J47" s="442"/>
      <c r="K47" s="443"/>
      <c r="L47" s="442"/>
      <c r="M47" s="561">
        <f>G47*0.9/'TD5'!F47</f>
        <v>0.65782448512746106</v>
      </c>
      <c r="P47" s="539"/>
    </row>
    <row r="48" spans="1:16" s="87" customFormat="1" ht="15" customHeight="1" x14ac:dyDescent="0.2">
      <c r="A48" s="92">
        <v>1952</v>
      </c>
      <c r="B48" s="425"/>
      <c r="C48" s="317"/>
      <c r="D48" s="353"/>
      <c r="E48" s="314"/>
      <c r="F48" s="314"/>
      <c r="G48" s="84">
        <f>avgfiinc!BH41</f>
        <v>21169.385498720934</v>
      </c>
      <c r="H48" s="530"/>
      <c r="I48" s="541"/>
      <c r="J48" s="442"/>
      <c r="K48" s="443"/>
      <c r="L48" s="442"/>
      <c r="M48" s="561">
        <f>G48*0.9/'TD5'!F48</f>
        <v>0.66788490970749681</v>
      </c>
      <c r="P48" s="539"/>
    </row>
    <row r="49" spans="1:16" s="87" customFormat="1" ht="15" customHeight="1" x14ac:dyDescent="0.2">
      <c r="A49" s="92">
        <v>1953</v>
      </c>
      <c r="B49" s="425"/>
      <c r="C49" s="317"/>
      <c r="D49" s="353"/>
      <c r="E49" s="314"/>
      <c r="F49" s="314"/>
      <c r="G49" s="84">
        <f>avgfiinc!BH42</f>
        <v>22177.278872742478</v>
      </c>
      <c r="H49" s="530"/>
      <c r="I49" s="541"/>
      <c r="J49" s="442"/>
      <c r="K49" s="443"/>
      <c r="L49" s="442"/>
      <c r="M49" s="561">
        <f>G49*0.9/'TD5'!F49</f>
        <v>0.67693048937916378</v>
      </c>
      <c r="P49" s="539"/>
    </row>
    <row r="50" spans="1:16" s="87" customFormat="1" ht="15" customHeight="1" x14ac:dyDescent="0.2">
      <c r="A50" s="92">
        <v>1954</v>
      </c>
      <c r="B50" s="425"/>
      <c r="C50" s="317"/>
      <c r="D50" s="353"/>
      <c r="E50" s="314"/>
      <c r="F50" s="314"/>
      <c r="G50" s="84">
        <f>avgfiinc!BH43</f>
        <v>21583.451801143852</v>
      </c>
      <c r="H50" s="530"/>
      <c r="I50" s="541"/>
      <c r="J50" s="442"/>
      <c r="K50" s="443"/>
      <c r="L50" s="442"/>
      <c r="M50" s="561">
        <f>G50*0.9/'TD5'!F50</f>
        <v>0.66363889409666899</v>
      </c>
      <c r="P50" s="539"/>
    </row>
    <row r="51" spans="1:16" s="87" customFormat="1" ht="15" customHeight="1" x14ac:dyDescent="0.2">
      <c r="A51" s="92">
        <v>1955</v>
      </c>
      <c r="B51" s="425"/>
      <c r="C51" s="317"/>
      <c r="D51" s="353"/>
      <c r="E51" s="314"/>
      <c r="F51" s="314"/>
      <c r="G51" s="84">
        <f>avgfiinc!BH44</f>
        <v>22759.396673014991</v>
      </c>
      <c r="H51" s="530"/>
      <c r="I51" s="541"/>
      <c r="J51" s="442"/>
      <c r="K51" s="443"/>
      <c r="L51" s="442"/>
      <c r="M51" s="561">
        <f>G51*0.9/'TD5'!F51</f>
        <v>0.66062201574229518</v>
      </c>
      <c r="P51" s="539"/>
    </row>
    <row r="52" spans="1:16" s="87" customFormat="1" ht="15" customHeight="1" x14ac:dyDescent="0.2">
      <c r="A52" s="92">
        <v>1956</v>
      </c>
      <c r="B52" s="425"/>
      <c r="C52" s="317"/>
      <c r="D52" s="353"/>
      <c r="E52" s="314"/>
      <c r="F52" s="314"/>
      <c r="G52" s="84">
        <f>avgfiinc!BH45</f>
        <v>23634.790116670909</v>
      </c>
      <c r="H52" s="530"/>
      <c r="I52" s="541"/>
      <c r="J52" s="442"/>
      <c r="K52" s="443"/>
      <c r="L52" s="442"/>
      <c r="M52" s="561">
        <f>G52*0.9/'TD5'!F52</f>
        <v>0.66537860230848167</v>
      </c>
      <c r="P52" s="539"/>
    </row>
    <row r="53" spans="1:16" s="87" customFormat="1" ht="15" customHeight="1" x14ac:dyDescent="0.2">
      <c r="A53" s="92">
        <v>1957</v>
      </c>
      <c r="B53" s="425"/>
      <c r="C53" s="317"/>
      <c r="D53" s="353"/>
      <c r="E53" s="314"/>
      <c r="F53" s="314"/>
      <c r="G53" s="84">
        <f>avgfiinc!BH46</f>
        <v>23753.132413620315</v>
      </c>
      <c r="H53" s="530"/>
      <c r="I53" s="541"/>
      <c r="J53" s="442"/>
      <c r="K53" s="443"/>
      <c r="L53" s="442"/>
      <c r="M53" s="561">
        <f>G53*0.9/'TD5'!F53</f>
        <v>0.67011410301114127</v>
      </c>
      <c r="P53" s="539"/>
    </row>
    <row r="54" spans="1:16" s="87" customFormat="1" ht="15" customHeight="1" x14ac:dyDescent="0.2">
      <c r="A54" s="92">
        <v>1958</v>
      </c>
      <c r="B54" s="425"/>
      <c r="C54" s="317"/>
      <c r="D54" s="353"/>
      <c r="E54" s="314"/>
      <c r="F54" s="314"/>
      <c r="G54" s="84">
        <f>avgfiinc!BH47</f>
        <v>23009.165199660823</v>
      </c>
      <c r="H54" s="530"/>
      <c r="I54" s="541"/>
      <c r="J54" s="442"/>
      <c r="K54" s="443"/>
      <c r="L54" s="442"/>
      <c r="M54" s="561">
        <f>G54*0.9/'TD5'!F54</f>
        <v>0.66438464492236238</v>
      </c>
      <c r="P54" s="539"/>
    </row>
    <row r="55" spans="1:16" s="87" customFormat="1" ht="15" customHeight="1" x14ac:dyDescent="0.2">
      <c r="A55" s="91">
        <v>1959</v>
      </c>
      <c r="B55" s="426"/>
      <c r="C55" s="316"/>
      <c r="D55" s="354"/>
      <c r="E55" s="315"/>
      <c r="F55" s="315"/>
      <c r="G55" s="88">
        <f>avgfiinc!BH48</f>
        <v>24326.39579196307</v>
      </c>
      <c r="H55" s="531"/>
      <c r="I55" s="542"/>
      <c r="J55" s="445"/>
      <c r="K55" s="446"/>
      <c r="L55" s="445"/>
      <c r="M55" s="562">
        <f>G55*0.9/'TD5'!F55</f>
        <v>0.65996373965789068</v>
      </c>
      <c r="P55" s="539"/>
    </row>
    <row r="56" spans="1:16" x14ac:dyDescent="0.2">
      <c r="A56" s="67">
        <v>1960</v>
      </c>
      <c r="B56" s="425"/>
      <c r="C56" s="317"/>
      <c r="D56" s="353"/>
      <c r="E56" s="314"/>
      <c r="F56" s="314"/>
      <c r="G56" s="84">
        <f>avgfiinc!BH49</f>
        <v>24677.481547463089</v>
      </c>
      <c r="H56" s="530"/>
      <c r="I56" s="541"/>
      <c r="J56" s="442"/>
      <c r="K56" s="443"/>
      <c r="L56" s="442"/>
      <c r="M56" s="561">
        <f>G56*0.9/'TD5'!F56</f>
        <v>0.66524903984327888</v>
      </c>
      <c r="P56" s="539"/>
    </row>
    <row r="57" spans="1:16" x14ac:dyDescent="0.2">
      <c r="A57" s="67">
        <v>1961</v>
      </c>
      <c r="B57" s="425"/>
      <c r="C57" s="317"/>
      <c r="D57" s="353"/>
      <c r="E57" s="314"/>
      <c r="F57" s="314"/>
      <c r="G57" s="84">
        <f>avgfiinc!BH50</f>
        <v>24926.076306431311</v>
      </c>
      <c r="H57" s="530"/>
      <c r="I57" s="541"/>
      <c r="J57" s="442"/>
      <c r="K57" s="443"/>
      <c r="L57" s="442"/>
      <c r="M57" s="561">
        <f>G57*0.9/'TD5'!F57</f>
        <v>0.65745227194480271</v>
      </c>
      <c r="P57" s="539"/>
    </row>
    <row r="58" spans="1:16" x14ac:dyDescent="0.2">
      <c r="A58" s="67">
        <v>1962</v>
      </c>
      <c r="B58" s="427">
        <f>avgfiinc!BC51</f>
        <v>16296.773983615134</v>
      </c>
      <c r="C58" s="318">
        <f>avgfiinc!BD51</f>
        <v>14446.936565703687</v>
      </c>
      <c r="D58" s="355">
        <f>avgfiinc!BE51</f>
        <v>18585.297475877258</v>
      </c>
      <c r="E58" s="522">
        <f>avgfiinc!BF51</f>
        <v>24782.287520240101</v>
      </c>
      <c r="F58" s="522">
        <f>avgfiinc!BG51</f>
        <v>6383.0350228557354</v>
      </c>
      <c r="G58" s="81">
        <f>avgfiinc!BH51</f>
        <v>24032.480599535324</v>
      </c>
      <c r="H58" s="532">
        <f>B58*0.9/'TD5'!B58</f>
        <v>0.68173152208328247</v>
      </c>
      <c r="I58" s="543">
        <f>C58*0.9/'TD5'!B58</f>
        <v>0.6043485701084137</v>
      </c>
      <c r="J58" s="549">
        <f>D58*0.9/'TD5'!C58</f>
        <v>0.71062523126602184</v>
      </c>
      <c r="K58" s="543">
        <f>E58*0.9/'TD5'!D58</f>
        <v>0.6795726716518401</v>
      </c>
      <c r="L58" s="549">
        <f>F58*0.9/'TD5'!E58</f>
        <v>0.52946960926055897</v>
      </c>
      <c r="M58" s="550">
        <f>G58*0.9/'TD5'!F58</f>
        <v>0.65120303630828869</v>
      </c>
      <c r="P58" s="539"/>
    </row>
    <row r="59" spans="1:16" x14ac:dyDescent="0.2">
      <c r="A59" s="67">
        <v>1963</v>
      </c>
      <c r="B59" s="428">
        <f>avgfiinc!BC52</f>
        <v>17003.677818171862</v>
      </c>
      <c r="C59" s="319">
        <f>avgfiinc!BD52</f>
        <v>15079.598827130085</v>
      </c>
      <c r="D59" s="353">
        <f>avgfiinc!BE52</f>
        <v>19394.055182530064</v>
      </c>
      <c r="E59" s="524">
        <f>avgfiinc!BF52</f>
        <v>25832.865903745202</v>
      </c>
      <c r="F59" s="524">
        <f>avgfiinc!BG52</f>
        <v>6650.4127243507846</v>
      </c>
      <c r="G59" s="62">
        <f>avgfiinc!BH52</f>
        <v>25581.612268032695</v>
      </c>
      <c r="H59" s="533">
        <f>B59*0.9/'TD5'!B59</f>
        <v>0.68159694907798407</v>
      </c>
      <c r="I59" s="544">
        <f>C59*0.9/'TD5'!B59</f>
        <v>0.60446973083125999</v>
      </c>
      <c r="J59" s="551">
        <f>D59*0.9/'TD5'!C59</f>
        <v>0.71075170389161624</v>
      </c>
      <c r="K59" s="544">
        <f>E59*0.9/'TD5'!D59</f>
        <v>0.67935687280742707</v>
      </c>
      <c r="L59" s="551">
        <f>F59*0.9/'TD5'!E59</f>
        <v>0.52917729607408193</v>
      </c>
      <c r="M59" s="552">
        <f>G59*0.9/'TD5'!F59</f>
        <v>0.66215187123280328</v>
      </c>
      <c r="P59" s="539"/>
    </row>
    <row r="60" spans="1:16" x14ac:dyDescent="0.2">
      <c r="A60" s="67">
        <v>1964</v>
      </c>
      <c r="B60" s="428">
        <f>avgfiinc!BC53</f>
        <v>17710.58165272859</v>
      </c>
      <c r="C60" s="319">
        <f>avgfiinc!BD53</f>
        <v>15712.261088556481</v>
      </c>
      <c r="D60" s="353">
        <f>avgfiinc!BE53</f>
        <v>20202.812889182875</v>
      </c>
      <c r="E60" s="524">
        <f>avgfiinc!BF53</f>
        <v>26883.444287250299</v>
      </c>
      <c r="F60" s="524">
        <f>avgfiinc!BG53</f>
        <v>6917.7904258458348</v>
      </c>
      <c r="G60" s="62">
        <f>avgfiinc!BH53</f>
        <v>26227.081080859061</v>
      </c>
      <c r="H60" s="533">
        <f>B60*0.9/'TD5'!B60</f>
        <v>0.68147316575050354</v>
      </c>
      <c r="I60" s="544">
        <f>C60*0.9/'TD5'!B60</f>
        <v>0.60458117723464966</v>
      </c>
      <c r="J60" s="551">
        <f>D60*0.9/'TD5'!C60</f>
        <v>0.71086809039115906</v>
      </c>
      <c r="K60" s="544">
        <f>E60*0.9/'TD5'!D60</f>
        <v>0.6791580617427827</v>
      </c>
      <c r="L60" s="551">
        <f>F60*0.9/'TD5'!E60</f>
        <v>0.52890786528587352</v>
      </c>
      <c r="M60" s="552">
        <f>G60*0.9/'TD5'!F60</f>
        <v>0.6514957547187803</v>
      </c>
      <c r="P60" s="539"/>
    </row>
    <row r="61" spans="1:16" x14ac:dyDescent="0.2">
      <c r="A61" s="67">
        <v>1965</v>
      </c>
      <c r="B61" s="428">
        <f>avgfiinc!BC54</f>
        <v>18568.73976712854</v>
      </c>
      <c r="C61" s="319">
        <f>avgfiinc!BD54</f>
        <v>16529.49434508432</v>
      </c>
      <c r="D61" s="353">
        <f>avgfiinc!BE54</f>
        <v>21190.716379426281</v>
      </c>
      <c r="E61" s="524">
        <f>avgfiinc!BF54</f>
        <v>28217.287176791178</v>
      </c>
      <c r="F61" s="524">
        <f>avgfiinc!BG54</f>
        <v>7311.257646266944</v>
      </c>
      <c r="G61" s="62">
        <f>avgfiinc!BH54</f>
        <v>27802.170709982551</v>
      </c>
      <c r="H61" s="533">
        <f>B61*0.9/'TD5'!B61</f>
        <v>0.6825969186444536</v>
      </c>
      <c r="I61" s="544">
        <f>C61*0.9/'TD5'!B61</f>
        <v>0.60763315379535165</v>
      </c>
      <c r="J61" s="551">
        <f>D61*0.9/'TD5'!C61</f>
        <v>0.71216250063926667</v>
      </c>
      <c r="K61" s="544">
        <f>E61*0.9/'TD5'!D61</f>
        <v>0.6817441961118772</v>
      </c>
      <c r="L61" s="551">
        <f>F61*0.9/'TD5'!E61</f>
        <v>0.53238939556803944</v>
      </c>
      <c r="M61" s="552">
        <f>G61*0.9/'TD5'!F61</f>
        <v>0.65218975871043439</v>
      </c>
      <c r="P61" s="539"/>
    </row>
    <row r="62" spans="1:16" x14ac:dyDescent="0.2">
      <c r="A62" s="67">
        <v>1966</v>
      </c>
      <c r="B62" s="428">
        <f>avgfiinc!BC55</f>
        <v>19426.89788152849</v>
      </c>
      <c r="C62" s="319">
        <f>avgfiinc!BD55</f>
        <v>17346.727601612161</v>
      </c>
      <c r="D62" s="353">
        <f>avgfiinc!BE55</f>
        <v>22178.619869669692</v>
      </c>
      <c r="E62" s="524">
        <f>avgfiinc!BF55</f>
        <v>29551.130066332062</v>
      </c>
      <c r="F62" s="524">
        <f>avgfiinc!BG55</f>
        <v>7704.7248666880541</v>
      </c>
      <c r="G62" s="62">
        <f>avgfiinc!BH55</f>
        <v>28608.155946914139</v>
      </c>
      <c r="H62" s="533">
        <f>B62*0.9/'TD5'!B62</f>
        <v>0.68362462520599365</v>
      </c>
      <c r="I62" s="544">
        <f>C62*0.9/'TD5'!B62</f>
        <v>0.61042428016662587</v>
      </c>
      <c r="J62" s="551">
        <f>D62*0.9/'TD5'!C62</f>
        <v>0.71334570646286011</v>
      </c>
      <c r="K62" s="544">
        <f>E62*0.9/'TD5'!D62</f>
        <v>0.68411403894424438</v>
      </c>
      <c r="L62" s="551">
        <f>F62*0.9/'TD5'!E62</f>
        <v>0.53555461764335632</v>
      </c>
      <c r="M62" s="552">
        <f>G62*0.9/'TD5'!F62</f>
        <v>0.65327244997024536</v>
      </c>
      <c r="P62" s="539"/>
    </row>
    <row r="63" spans="1:16" x14ac:dyDescent="0.2">
      <c r="A63" s="67">
        <v>1967</v>
      </c>
      <c r="B63" s="428">
        <f>avgfiinc!BC56</f>
        <v>20117.297009005611</v>
      </c>
      <c r="C63" s="319">
        <f>avgfiinc!BD56</f>
        <v>18049.734384392694</v>
      </c>
      <c r="D63" s="353">
        <f>avgfiinc!BE56</f>
        <v>22967.526973853619</v>
      </c>
      <c r="E63" s="524">
        <f>avgfiinc!BF56</f>
        <v>29845.023457414936</v>
      </c>
      <c r="F63" s="524">
        <f>avgfiinc!BG56</f>
        <v>8641.2417874727689</v>
      </c>
      <c r="G63" s="62">
        <f>avgfiinc!BH56</f>
        <v>30218.064752914124</v>
      </c>
      <c r="H63" s="534">
        <f>B63*0.9/'TD5'!B63</f>
        <v>0.67798945307731628</v>
      </c>
      <c r="I63" s="545">
        <f>C63*0.9/'TD5'!B63</f>
        <v>0.60830883681774139</v>
      </c>
      <c r="J63" s="551">
        <f>D63*0.9/'TD5'!C63</f>
        <v>0.7068474516272546</v>
      </c>
      <c r="K63" s="544">
        <f>E63*0.9/'TD5'!D63</f>
        <v>0.67559481412172318</v>
      </c>
      <c r="L63" s="551">
        <f>F63*0.9/'TD5'!E63</f>
        <v>0.54566350579261802</v>
      </c>
      <c r="M63" s="552">
        <f>G63*0.9/'TD5'!F63</f>
        <v>0.64963718503713619</v>
      </c>
      <c r="P63" s="539"/>
    </row>
    <row r="64" spans="1:16" x14ac:dyDescent="0.2">
      <c r="A64" s="67">
        <v>1968</v>
      </c>
      <c r="B64" s="428">
        <f>avgfiinc!BC57</f>
        <v>20904.13895777463</v>
      </c>
      <c r="C64" s="319">
        <f>avgfiinc!BD57</f>
        <v>18771.369954008922</v>
      </c>
      <c r="D64" s="353">
        <f>avgfiinc!BE57</f>
        <v>23743.102688688672</v>
      </c>
      <c r="E64" s="524">
        <f>avgfiinc!BF57</f>
        <v>30641.832042332622</v>
      </c>
      <c r="F64" s="524">
        <f>avgfiinc!BG57</f>
        <v>9191.0669757674186</v>
      </c>
      <c r="G64" s="62">
        <f>avgfiinc!BH57</f>
        <v>31185.781173244221</v>
      </c>
      <c r="H64" s="534">
        <f>B64*0.9/'TD5'!B64</f>
        <v>0.67764186859130859</v>
      </c>
      <c r="I64" s="545">
        <f>C64*0.9/'TD5'!B64</f>
        <v>0.60850467160344124</v>
      </c>
      <c r="J64" s="551">
        <f>D64*0.9/'TD5'!C64</f>
        <v>0.70593653433024894</v>
      </c>
      <c r="K64" s="544">
        <f>E64*0.9/'TD5'!D64</f>
        <v>0.67396123148500908</v>
      </c>
      <c r="L64" s="551">
        <f>F64*0.9/'TD5'!E64</f>
        <v>0.54981750249862682</v>
      </c>
      <c r="M64" s="552">
        <f>G64*0.9/'TD5'!F64</f>
        <v>0.64925370924174786</v>
      </c>
      <c r="P64" s="539"/>
    </row>
    <row r="65" spans="1:16" x14ac:dyDescent="0.2">
      <c r="A65" s="72">
        <v>1969</v>
      </c>
      <c r="B65" s="429">
        <f>avgfiinc!BC58</f>
        <v>21393.87361693268</v>
      </c>
      <c r="C65" s="320">
        <f>avgfiinc!BD58</f>
        <v>19145.600518871226</v>
      </c>
      <c r="D65" s="354">
        <f>avgfiinc!BE58</f>
        <v>24310.777647107803</v>
      </c>
      <c r="E65" s="526">
        <f>avgfiinc!BF58</f>
        <v>31408.383684268712</v>
      </c>
      <c r="F65" s="526">
        <f>avgfiinc!BG58</f>
        <v>9378.9056381259234</v>
      </c>
      <c r="G65" s="68">
        <f>avgfiinc!BH58</f>
        <v>32045.156569227733</v>
      </c>
      <c r="H65" s="535">
        <f>B65*0.9/'TD5'!B65</f>
        <v>0.68610619753599178</v>
      </c>
      <c r="I65" s="546">
        <f>C65*0.9/'TD5'!B65</f>
        <v>0.61400358844548475</v>
      </c>
      <c r="J65" s="553">
        <f>D65*0.9/'TD5'!C65</f>
        <v>0.71352836815640341</v>
      </c>
      <c r="K65" s="547">
        <f>E65*0.9/'TD5'!D65</f>
        <v>0.67893717670813225</v>
      </c>
      <c r="L65" s="553">
        <f>F65*0.9/'TD5'!E65</f>
        <v>0.560196653008461</v>
      </c>
      <c r="M65" s="554">
        <f>G65*0.9/'TD5'!F65</f>
        <v>0.6572922351770103</v>
      </c>
      <c r="P65" s="539"/>
    </row>
    <row r="66" spans="1:16" x14ac:dyDescent="0.2">
      <c r="A66" s="67">
        <v>1970</v>
      </c>
      <c r="B66" s="428">
        <f>avgfiinc!BC59</f>
        <v>20945.217600452332</v>
      </c>
      <c r="C66" s="319">
        <f>avgfiinc!BD59</f>
        <v>18692.845176948002</v>
      </c>
      <c r="D66" s="353">
        <f>avgfiinc!BE59</f>
        <v>23872.187490275966</v>
      </c>
      <c r="E66" s="524">
        <f>avgfiinc!BF59</f>
        <v>30709.61873031086</v>
      </c>
      <c r="F66" s="524">
        <f>avgfiinc!BG59</f>
        <v>9022.7713626729164</v>
      </c>
      <c r="G66" s="62">
        <f>avgfiinc!BH59</f>
        <v>31081.108797288896</v>
      </c>
      <c r="H66" s="534">
        <f>B66*0.9/'TD5'!B66</f>
        <v>0.69076274894177903</v>
      </c>
      <c r="I66" s="545">
        <f>C66*0.9/'TD5'!B66</f>
        <v>0.61648063850589097</v>
      </c>
      <c r="J66" s="551">
        <f>D66*0.9/'TD5'!C66</f>
        <v>0.71774517081212252</v>
      </c>
      <c r="K66" s="544">
        <f>E66*0.9/'TD5'!D66</f>
        <v>0.6807588884839787</v>
      </c>
      <c r="L66" s="551">
        <f>F66*0.9/'TD5'!E66</f>
        <v>0.56509222462773334</v>
      </c>
      <c r="M66" s="552">
        <f>G66*0.9/'TD5'!F66</f>
        <v>0.66034496284555644</v>
      </c>
      <c r="P66" s="539"/>
    </row>
    <row r="67" spans="1:16" x14ac:dyDescent="0.2">
      <c r="A67" s="67">
        <v>1971</v>
      </c>
      <c r="B67" s="428">
        <f>avgfiinc!BC60</f>
        <v>20774.431149451426</v>
      </c>
      <c r="C67" s="319">
        <f>avgfiinc!BD60</f>
        <v>18546.696820211117</v>
      </c>
      <c r="D67" s="353">
        <f>avgfiinc!BE60</f>
        <v>23697.087972056841</v>
      </c>
      <c r="E67" s="524">
        <f>avgfiinc!BF60</f>
        <v>30386.704419897851</v>
      </c>
      <c r="F67" s="524">
        <f>avgfiinc!BG60</f>
        <v>9056.0154940262018</v>
      </c>
      <c r="G67" s="62">
        <f>avgfiinc!BH60</f>
        <v>30746.935305632327</v>
      </c>
      <c r="H67" s="534">
        <f>B67*0.9/'TD5'!B67</f>
        <v>0.68761285161599517</v>
      </c>
      <c r="I67" s="545">
        <f>C67*0.9/'TD5'!B67</f>
        <v>0.61387707787798718</v>
      </c>
      <c r="J67" s="551">
        <f>D67*0.9/'TD5'!C67</f>
        <v>0.71510820483672433</v>
      </c>
      <c r="K67" s="544">
        <f>E67*0.9/'TD5'!D67</f>
        <v>0.67808210724615481</v>
      </c>
      <c r="L67" s="551">
        <f>F67*0.9/'TD5'!E67</f>
        <v>0.56416448671370745</v>
      </c>
      <c r="M67" s="552">
        <f>G67*0.9/'TD5'!F67</f>
        <v>0.65605414027231734</v>
      </c>
      <c r="P67" s="539"/>
    </row>
    <row r="68" spans="1:16" x14ac:dyDescent="0.2">
      <c r="A68" s="67">
        <v>1972</v>
      </c>
      <c r="B68" s="428">
        <f>avgfiinc!BC61</f>
        <v>21646.511171462593</v>
      </c>
      <c r="C68" s="319">
        <f>avgfiinc!BD61</f>
        <v>19374.703409477006</v>
      </c>
      <c r="D68" s="353">
        <f>avgfiinc!BE61</f>
        <v>24634.624859954707</v>
      </c>
      <c r="E68" s="524">
        <f>avgfiinc!BF61</f>
        <v>31487.961598877748</v>
      </c>
      <c r="F68" s="524">
        <f>avgfiinc!BG61</f>
        <v>9773.2936342225676</v>
      </c>
      <c r="G68" s="62">
        <f>avgfiinc!BH61</f>
        <v>31446.36894370351</v>
      </c>
      <c r="H68" s="534">
        <f>B68*0.9/'TD5'!B68</f>
        <v>0.68673088902141899</v>
      </c>
      <c r="I68" s="545">
        <f>C68*0.9/'TD5'!B68</f>
        <v>0.61465827871870715</v>
      </c>
      <c r="J68" s="551">
        <f>D68*0.9/'TD5'!C68</f>
        <v>0.71428667479631247</v>
      </c>
      <c r="K68" s="544">
        <f>E68*0.9/'TD5'!D68</f>
        <v>0.67775191335385887</v>
      </c>
      <c r="L68" s="551">
        <f>F68*0.9/'TD5'!E68</f>
        <v>0.56831256230361749</v>
      </c>
      <c r="M68" s="552">
        <f>G68*0.9/'TD5'!F68</f>
        <v>0.65423303125862731</v>
      </c>
      <c r="P68" s="539"/>
    </row>
    <row r="69" spans="1:16" x14ac:dyDescent="0.2">
      <c r="A69" s="67">
        <v>1973</v>
      </c>
      <c r="B69" s="428">
        <f>avgfiinc!BC62</f>
        <v>22287.857066829212</v>
      </c>
      <c r="C69" s="319">
        <f>avgfiinc!BD62</f>
        <v>19948.48058320977</v>
      </c>
      <c r="D69" s="353">
        <f>avgfiinc!BE62</f>
        <v>25442.634613410264</v>
      </c>
      <c r="E69" s="524">
        <f>avgfiinc!BF62</f>
        <v>32592.142595569712</v>
      </c>
      <c r="F69" s="524">
        <f>avgfiinc!BG62</f>
        <v>10041.673989752477</v>
      </c>
      <c r="G69" s="62">
        <f>avgfiinc!BH62</f>
        <v>32354.931405788997</v>
      </c>
      <c r="H69" s="534">
        <f>B69*0.9/'TD5'!B69</f>
        <v>0.68848292468464933</v>
      </c>
      <c r="I69" s="545">
        <f>C69*0.9/'TD5'!B69</f>
        <v>0.61621842843669583</v>
      </c>
      <c r="J69" s="551">
        <f>D69*0.9/'TD5'!C69</f>
        <v>0.71630334599285561</v>
      </c>
      <c r="K69" s="544">
        <f>E69*0.9/'TD5'!D69</f>
        <v>0.6781215480677929</v>
      </c>
      <c r="L69" s="551">
        <f>F69*0.9/'TD5'!E69</f>
        <v>0.57494656910421327</v>
      </c>
      <c r="M69" s="552">
        <f>G69*0.9/'TD5'!F69</f>
        <v>0.65543628304840251</v>
      </c>
      <c r="P69" s="539"/>
    </row>
    <row r="70" spans="1:16" x14ac:dyDescent="0.2">
      <c r="A70" s="67">
        <v>1974</v>
      </c>
      <c r="B70" s="428">
        <f>avgfiinc!BC63</f>
        <v>22042.632873928495</v>
      </c>
      <c r="C70" s="319">
        <f>avgfiinc!BD63</f>
        <v>19725.075636755308</v>
      </c>
      <c r="D70" s="353">
        <f>avgfiinc!BE63</f>
        <v>25193.989407941532</v>
      </c>
      <c r="E70" s="524">
        <f>avgfiinc!BF63</f>
        <v>32033.122761423838</v>
      </c>
      <c r="F70" s="524">
        <f>avgfiinc!BG63</f>
        <v>10123.613482456893</v>
      </c>
      <c r="G70" s="62">
        <f>avgfiinc!BH63</f>
        <v>31860.376402942547</v>
      </c>
      <c r="H70" s="534">
        <f>B70*0.9/'TD5'!B70</f>
        <v>0.68940850704530021</v>
      </c>
      <c r="I70" s="545">
        <f>C70*0.9/'TD5'!B70</f>
        <v>0.6169242587247934</v>
      </c>
      <c r="J70" s="551">
        <f>D70*0.9/'TD5'!C70</f>
        <v>0.71634232189126124</v>
      </c>
      <c r="K70" s="544">
        <f>E70*0.9/'TD5'!D70</f>
        <v>0.67575297037046766</v>
      </c>
      <c r="L70" s="551">
        <f>F70*0.9/'TD5'!E70</f>
        <v>0.58399342415214039</v>
      </c>
      <c r="M70" s="552">
        <f>G70*0.9/'TD5'!F70</f>
        <v>0.65542451433748283</v>
      </c>
      <c r="P70" s="539"/>
    </row>
    <row r="71" spans="1:16" x14ac:dyDescent="0.2">
      <c r="A71" s="67">
        <v>1975</v>
      </c>
      <c r="B71" s="428">
        <f>avgfiinc!BC64</f>
        <v>20964.894177773054</v>
      </c>
      <c r="C71" s="319">
        <f>avgfiinc!BD64</f>
        <v>18776.680532888477</v>
      </c>
      <c r="D71" s="353">
        <f>avgfiinc!BE64</f>
        <v>23715.574852538295</v>
      </c>
      <c r="E71" s="524">
        <f>avgfiinc!BF64</f>
        <v>29768.810805916488</v>
      </c>
      <c r="F71" s="524">
        <f>avgfiinc!BG64</f>
        <v>10125.973129636199</v>
      </c>
      <c r="G71" s="62">
        <f>avgfiinc!BH64</f>
        <v>30074.824364114455</v>
      </c>
      <c r="H71" s="534">
        <f>B71*0.9/'TD5'!B71</f>
        <v>0.6892844130834419</v>
      </c>
      <c r="I71" s="545">
        <f>C71*0.9/'TD5'!B71</f>
        <v>0.61734025991358987</v>
      </c>
      <c r="J71" s="551">
        <f>D71*0.9/'TD5'!C71</f>
        <v>0.71449339187608985</v>
      </c>
      <c r="K71" s="544">
        <f>E71*0.9/'TD5'!D71</f>
        <v>0.67271323571424091</v>
      </c>
      <c r="L71" s="551">
        <f>F71*0.9/'TD5'!E71</f>
        <v>0.59175577490896103</v>
      </c>
      <c r="M71" s="552">
        <f>G71*0.9/'TD5'!F71</f>
        <v>0.6539890192260599</v>
      </c>
      <c r="P71" s="539"/>
    </row>
    <row r="72" spans="1:16" x14ac:dyDescent="0.2">
      <c r="A72" s="67">
        <v>1976</v>
      </c>
      <c r="B72" s="428">
        <f>avgfiinc!BC65</f>
        <v>21759.864637411654</v>
      </c>
      <c r="C72" s="319">
        <f>avgfiinc!BD65</f>
        <v>19532.055619105569</v>
      </c>
      <c r="D72" s="353">
        <f>avgfiinc!BE65</f>
        <v>24605.511214703118</v>
      </c>
      <c r="E72" s="524">
        <f>avgfiinc!BF65</f>
        <v>30635.721829689181</v>
      </c>
      <c r="F72" s="524">
        <f>avgfiinc!BG65</f>
        <v>10888.293549236807</v>
      </c>
      <c r="G72" s="62">
        <f>avgfiinc!BH65</f>
        <v>31031.952077087597</v>
      </c>
      <c r="H72" s="534">
        <f>B72*0.9/'TD5'!B72</f>
        <v>0.68969752615294055</v>
      </c>
      <c r="I72" s="545">
        <f>C72*0.9/'TD5'!B72</f>
        <v>0.6190852133343584</v>
      </c>
      <c r="J72" s="551">
        <f>D72*0.9/'TD5'!C72</f>
        <v>0.71428371170279081</v>
      </c>
      <c r="K72" s="544">
        <f>E72*0.9/'TD5'!D72</f>
        <v>0.67178530635888478</v>
      </c>
      <c r="L72" s="551">
        <f>F72*0.9/'TD5'!E72</f>
        <v>0.59957370839856594</v>
      </c>
      <c r="M72" s="552">
        <f>G72*0.9/'TD5'!F72</f>
        <v>0.65351328309154155</v>
      </c>
      <c r="P72" s="539"/>
    </row>
    <row r="73" spans="1:16" x14ac:dyDescent="0.2">
      <c r="A73" s="67">
        <v>1977</v>
      </c>
      <c r="B73" s="428">
        <f>avgfiinc!BC66</f>
        <v>22246.462338666821</v>
      </c>
      <c r="C73" s="319">
        <f>avgfiinc!BD66</f>
        <v>20022.882419441714</v>
      </c>
      <c r="D73" s="353">
        <f>avgfiinc!BE66</f>
        <v>25103.922270058301</v>
      </c>
      <c r="E73" s="524">
        <f>avgfiinc!BF66</f>
        <v>31098.871092413759</v>
      </c>
      <c r="F73" s="524">
        <f>avgfiinc!BG66</f>
        <v>11412.206294137197</v>
      </c>
      <c r="G73" s="62">
        <f>avgfiinc!BH66</f>
        <v>31304.296607808385</v>
      </c>
      <c r="H73" s="534">
        <f>B73*0.9/'TD5'!B73</f>
        <v>0.6897269393642772</v>
      </c>
      <c r="I73" s="545">
        <f>C73*0.9/'TD5'!B73</f>
        <v>0.62078730533296778</v>
      </c>
      <c r="J73" s="551">
        <f>D73*0.9/'TD5'!C73</f>
        <v>0.71394384826003687</v>
      </c>
      <c r="K73" s="544">
        <f>E73*0.9/'TD5'!D73</f>
        <v>0.67116560325636243</v>
      </c>
      <c r="L73" s="551">
        <f>F73*0.9/'TD5'!E73</f>
        <v>0.60532909056132667</v>
      </c>
      <c r="M73" s="552">
        <f>G73*0.9/'TD5'!F73</f>
        <v>0.65216776742482108</v>
      </c>
      <c r="P73" s="539"/>
    </row>
    <row r="74" spans="1:16" x14ac:dyDescent="0.2">
      <c r="A74" s="67">
        <v>1978</v>
      </c>
      <c r="B74" s="428">
        <f>avgfiinc!BC67</f>
        <v>22812.615380596053</v>
      </c>
      <c r="C74" s="319">
        <f>avgfiinc!BD67</f>
        <v>20608.964157455153</v>
      </c>
      <c r="D74" s="353">
        <f>avgfiinc!BE67</f>
        <v>25882.21693726278</v>
      </c>
      <c r="E74" s="524">
        <f>avgfiinc!BF67</f>
        <v>31718.19386589183</v>
      </c>
      <c r="F74" s="524">
        <f>avgfiinc!BG67</f>
        <v>11942.704587028888</v>
      </c>
      <c r="G74" s="62">
        <f>avgfiinc!BH67</f>
        <v>31863.208916432082</v>
      </c>
      <c r="H74" s="534">
        <f>B74*0.9/'TD5'!B74</f>
        <v>0.68795431170960331</v>
      </c>
      <c r="I74" s="545">
        <f>C74*0.9/'TD5'!B74</f>
        <v>0.62149935531063594</v>
      </c>
      <c r="J74" s="551">
        <f>D74*0.9/'TD5'!C74</f>
        <v>0.71272870382860098</v>
      </c>
      <c r="K74" s="544">
        <f>E74*0.9/'TD5'!D74</f>
        <v>0.66956160660985553</v>
      </c>
      <c r="L74" s="551">
        <f>F74*0.9/'TD5'!E74</f>
        <v>0.60890893494234888</v>
      </c>
      <c r="M74" s="552">
        <f>G74*0.9/'TD5'!F74</f>
        <v>0.6497431248772737</v>
      </c>
      <c r="P74" s="539"/>
    </row>
    <row r="75" spans="1:16" x14ac:dyDescent="0.2">
      <c r="A75" s="72">
        <v>1979</v>
      </c>
      <c r="B75" s="429">
        <f>avgfiinc!BC68</f>
        <v>23282.809928172737</v>
      </c>
      <c r="C75" s="320">
        <f>avgfiinc!BD68</f>
        <v>21100.446535154319</v>
      </c>
      <c r="D75" s="354">
        <f>avgfiinc!BE68</f>
        <v>26394.900387768477</v>
      </c>
      <c r="E75" s="526">
        <f>avgfiinc!BF68</f>
        <v>32113.795565688775</v>
      </c>
      <c r="F75" s="526">
        <f>avgfiinc!BG68</f>
        <v>12564.025475364173</v>
      </c>
      <c r="G75" s="68">
        <f>avgfiinc!BH68</f>
        <v>32397.409547012183</v>
      </c>
      <c r="H75" s="536">
        <f>B75*0.9/'TD5'!B75</f>
        <v>0.68227079510688782</v>
      </c>
      <c r="I75" s="547">
        <f>C75*0.9/'TD5'!B75</f>
        <v>0.61831963062286377</v>
      </c>
      <c r="J75" s="553">
        <f>D75*0.9/'TD5'!C75</f>
        <v>0.70875647664070118</v>
      </c>
      <c r="K75" s="547">
        <f>E75*0.9/'TD5'!D75</f>
        <v>0.66455522179603577</v>
      </c>
      <c r="L75" s="553">
        <f>F75*0.9/'TD5'!E75</f>
        <v>0.60677421092987049</v>
      </c>
      <c r="M75" s="554">
        <f>G75*0.9/'TD5'!F75</f>
        <v>0.64473071694374107</v>
      </c>
      <c r="P75" s="539"/>
    </row>
    <row r="76" spans="1:16" x14ac:dyDescent="0.2">
      <c r="A76" s="67">
        <v>1980</v>
      </c>
      <c r="B76" s="428">
        <f>avgfiinc!BC69</f>
        <v>22889.99882498067</v>
      </c>
      <c r="C76" s="319">
        <f>avgfiinc!BD69</f>
        <v>20796.344911948981</v>
      </c>
      <c r="D76" s="353">
        <f>avgfiinc!BE69</f>
        <v>25825.690021136266</v>
      </c>
      <c r="E76" s="524">
        <f>avgfiinc!BF69</f>
        <v>31258.265888979688</v>
      </c>
      <c r="F76" s="524">
        <f>avgfiinc!BG69</f>
        <v>12716.464435753802</v>
      </c>
      <c r="G76" s="62">
        <f>avgfiinc!BH69</f>
        <v>31637.166036670253</v>
      </c>
      <c r="H76" s="533">
        <f>B76*0.9/'TD5'!B76</f>
        <v>0.67758062481880199</v>
      </c>
      <c r="I76" s="544">
        <f>C76*0.9/'TD5'!B76</f>
        <v>0.61560511589050293</v>
      </c>
      <c r="J76" s="551">
        <f>D76*0.9/'TD5'!C76</f>
        <v>0.70369437336921692</v>
      </c>
      <c r="K76" s="544">
        <f>E76*0.9/'TD5'!D76</f>
        <v>0.65943029522895802</v>
      </c>
      <c r="L76" s="551">
        <f>F76*0.9/'TD5'!E76</f>
        <v>0.60596802830696106</v>
      </c>
      <c r="M76" s="552">
        <f>G76*0.9/'TD5'!F76</f>
        <v>0.63950154185295105</v>
      </c>
      <c r="P76" s="539"/>
    </row>
    <row r="77" spans="1:16" x14ac:dyDescent="0.2">
      <c r="A77" s="67">
        <v>1981</v>
      </c>
      <c r="B77" s="428">
        <f>avgfiinc!BC70</f>
        <v>22657.267777295983</v>
      </c>
      <c r="C77" s="319">
        <f>avgfiinc!BD70</f>
        <v>20563.609619404262</v>
      </c>
      <c r="D77" s="353">
        <f>avgfiinc!BE70</f>
        <v>25391.252555805539</v>
      </c>
      <c r="E77" s="524">
        <f>avgfiinc!BF70</f>
        <v>30658.605496706434</v>
      </c>
      <c r="F77" s="524">
        <f>avgfiinc!BG70</f>
        <v>12750.996267026896</v>
      </c>
      <c r="G77" s="62">
        <f>avgfiinc!BH70</f>
        <v>31190.515214093299</v>
      </c>
      <c r="H77" s="533">
        <f>B77*0.9/'TD5'!B77</f>
        <v>0.67739549279212974</v>
      </c>
      <c r="I77" s="544">
        <f>C77*0.9/'TD5'!B77</f>
        <v>0.61480036377906799</v>
      </c>
      <c r="J77" s="551">
        <f>D77*0.9/'TD5'!C77</f>
        <v>0.70307445526123036</v>
      </c>
      <c r="K77" s="544">
        <f>E77*0.9/'TD5'!D77</f>
        <v>0.6581512391567228</v>
      </c>
      <c r="L77" s="551">
        <f>F77*0.9/'TD5'!E77</f>
        <v>0.60331743955612172</v>
      </c>
      <c r="M77" s="552">
        <f>G77*0.9/'TD5'!F77</f>
        <v>0.63939714431762695</v>
      </c>
      <c r="P77" s="539"/>
    </row>
    <row r="78" spans="1:16" x14ac:dyDescent="0.2">
      <c r="A78" s="67">
        <v>1982</v>
      </c>
      <c r="B78" s="428">
        <f>avgfiinc!BC71</f>
        <v>21826.723411416722</v>
      </c>
      <c r="C78" s="319">
        <f>avgfiinc!BD71</f>
        <v>19737.735391612066</v>
      </c>
      <c r="D78" s="353">
        <f>avgfiinc!BE71</f>
        <v>24387.389677430907</v>
      </c>
      <c r="E78" s="524">
        <f>avgfiinc!BF71</f>
        <v>29333.170155162046</v>
      </c>
      <c r="F78" s="524">
        <f>avgfiinc!BG71</f>
        <v>12497.556486325257</v>
      </c>
      <c r="G78" s="62">
        <f>avgfiinc!BH71</f>
        <v>29922.786943722396</v>
      </c>
      <c r="H78" s="533">
        <f>B78*0.9/'TD5'!B78</f>
        <v>0.66578805446624745</v>
      </c>
      <c r="I78" s="544">
        <f>C78*0.9/'TD5'!B78</f>
        <v>0.60206693410873402</v>
      </c>
      <c r="J78" s="551">
        <f>D78*0.9/'TD5'!C78</f>
        <v>0.69214183092117321</v>
      </c>
      <c r="K78" s="544">
        <f>E78*0.9/'TD5'!D78</f>
        <v>0.64431944489479054</v>
      </c>
      <c r="L78" s="551">
        <f>F78*0.9/'TD5'!E78</f>
        <v>0.59102842211723328</v>
      </c>
      <c r="M78" s="552">
        <f>G78*0.9/'TD5'!F78</f>
        <v>0.62727874517440807</v>
      </c>
      <c r="P78" s="539"/>
    </row>
    <row r="79" spans="1:16" x14ac:dyDescent="0.2">
      <c r="A79" s="67">
        <v>1983</v>
      </c>
      <c r="B79" s="428">
        <f>avgfiinc!BC72</f>
        <v>21600.033882825097</v>
      </c>
      <c r="C79" s="319">
        <f>avgfiinc!BD72</f>
        <v>19550.895883514768</v>
      </c>
      <c r="D79" s="353">
        <f>avgfiinc!BE72</f>
        <v>24112.647470772346</v>
      </c>
      <c r="E79" s="524">
        <f>avgfiinc!BF72</f>
        <v>28476.935101756764</v>
      </c>
      <c r="F79" s="524">
        <f>avgfiinc!BG72</f>
        <v>12864.888633407647</v>
      </c>
      <c r="G79" s="62">
        <f>avgfiinc!BH72</f>
        <v>29408.739159654804</v>
      </c>
      <c r="H79" s="533">
        <f>B79*0.9/'TD5'!B79</f>
        <v>0.65528833866119396</v>
      </c>
      <c r="I79" s="544">
        <f>C79*0.9/'TD5'!B79</f>
        <v>0.59312286972999595</v>
      </c>
      <c r="J79" s="551">
        <f>D79*0.9/'TD5'!C79</f>
        <v>0.68093168735504161</v>
      </c>
      <c r="K79" s="544">
        <f>E79*0.9/'TD5'!D79</f>
        <v>0.63019019365310669</v>
      </c>
      <c r="L79" s="551">
        <f>F79*0.9/'TD5'!E79</f>
        <v>0.5901893973350526</v>
      </c>
      <c r="M79" s="552">
        <f>G79*0.9/'TD5'!F79</f>
        <v>0.6160740554332732</v>
      </c>
      <c r="P79" s="539"/>
    </row>
    <row r="80" spans="1:16" x14ac:dyDescent="0.2">
      <c r="A80" s="67">
        <v>1984</v>
      </c>
      <c r="B80" s="428">
        <f>avgfiinc!BC73</f>
        <v>22349.701715159114</v>
      </c>
      <c r="C80" s="319">
        <f>avgfiinc!BD73</f>
        <v>20310.359597979466</v>
      </c>
      <c r="D80" s="353">
        <f>avgfiinc!BE73</f>
        <v>24886.179559675693</v>
      </c>
      <c r="E80" s="524">
        <f>avgfiinc!BF73</f>
        <v>29516.971995236101</v>
      </c>
      <c r="F80" s="524">
        <f>avgfiinc!BG73</f>
        <v>13281.196794530764</v>
      </c>
      <c r="G80" s="62">
        <f>avgfiinc!BH73</f>
        <v>30411.220360855954</v>
      </c>
      <c r="H80" s="533">
        <f>B80*0.9/'TD5'!B80</f>
        <v>0.65322995185852062</v>
      </c>
      <c r="I80" s="544">
        <f>C80*0.9/'TD5'!B80</f>
        <v>0.59362471103668213</v>
      </c>
      <c r="J80" s="551">
        <f>D80*0.9/'TD5'!C80</f>
        <v>0.67585718631744385</v>
      </c>
      <c r="K80" s="544">
        <f>E80*0.9/'TD5'!D80</f>
        <v>0.63107424974441528</v>
      </c>
      <c r="L80" s="551">
        <f>F80*0.9/'TD5'!E80</f>
        <v>0.58608168363571167</v>
      </c>
      <c r="M80" s="552">
        <f>G80*0.9/'TD5'!F80</f>
        <v>0.61417308449745178</v>
      </c>
      <c r="P80" s="539"/>
    </row>
    <row r="81" spans="1:16" x14ac:dyDescent="0.2">
      <c r="A81" s="67">
        <v>1985</v>
      </c>
      <c r="B81" s="428">
        <f>avgfiinc!BC74</f>
        <v>22784.545778303072</v>
      </c>
      <c r="C81" s="319">
        <f>avgfiinc!BD74</f>
        <v>20750.403798113832</v>
      </c>
      <c r="D81" s="353">
        <f>avgfiinc!BE74</f>
        <v>25374.070496926095</v>
      </c>
      <c r="E81" s="524">
        <f>avgfiinc!BF74</f>
        <v>30020.063024443301</v>
      </c>
      <c r="F81" s="524">
        <f>avgfiinc!BG74</f>
        <v>13702.495038299056</v>
      </c>
      <c r="G81" s="62">
        <f>avgfiinc!BH74</f>
        <v>30809.884558155012</v>
      </c>
      <c r="H81" s="533">
        <f>B81*0.9/'TD5'!B81</f>
        <v>0.64620843529701222</v>
      </c>
      <c r="I81" s="544">
        <f>C81*0.9/'TD5'!B81</f>
        <v>0.58851671218872059</v>
      </c>
      <c r="J81" s="551">
        <f>D81*0.9/'TD5'!C81</f>
        <v>0.66941347718238819</v>
      </c>
      <c r="K81" s="544">
        <f>E81*0.9/'TD5'!D81</f>
        <v>0.62529665231704712</v>
      </c>
      <c r="L81" s="551">
        <f>F81*0.9/'TD5'!E81</f>
        <v>0.58028364181518555</v>
      </c>
      <c r="M81" s="552">
        <f>G81*0.9/'TD5'!F81</f>
        <v>0.60645943880081166</v>
      </c>
      <c r="P81" s="539"/>
    </row>
    <row r="82" spans="1:16" x14ac:dyDescent="0.2">
      <c r="A82" s="67">
        <v>1986</v>
      </c>
      <c r="B82" s="428">
        <f>avgfiinc!BC75</f>
        <v>23243.879751201745</v>
      </c>
      <c r="C82" s="319">
        <f>avgfiinc!BD75</f>
        <v>21295.369874701726</v>
      </c>
      <c r="D82" s="353">
        <f>avgfiinc!BE75</f>
        <v>25969.772943628748</v>
      </c>
      <c r="E82" s="524">
        <f>avgfiinc!BF75</f>
        <v>30460.294107319765</v>
      </c>
      <c r="F82" s="524">
        <f>avgfiinc!BG75</f>
        <v>14351.690676517563</v>
      </c>
      <c r="G82" s="62">
        <f>avgfiinc!BH75</f>
        <v>31118.994136793099</v>
      </c>
      <c r="H82" s="533">
        <f>B82*0.9/'TD5'!B82</f>
        <v>0.61937600374221791</v>
      </c>
      <c r="I82" s="544">
        <f>C82*0.9/'TD5'!B82</f>
        <v>0.56745436787605297</v>
      </c>
      <c r="J82" s="551">
        <f>D82*0.9/'TD5'!C82</f>
        <v>0.64403858780860912</v>
      </c>
      <c r="K82" s="544">
        <f>E82*0.9/'TD5'!D82</f>
        <v>0.60375210642814625</v>
      </c>
      <c r="L82" s="551">
        <f>F82*0.9/'TD5'!E82</f>
        <v>0.55565965175628662</v>
      </c>
      <c r="M82" s="552">
        <f>G82*0.9/'TD5'!F82</f>
        <v>0.57993155717849743</v>
      </c>
      <c r="P82" s="539"/>
    </row>
    <row r="83" spans="1:16" x14ac:dyDescent="0.2">
      <c r="A83" s="67">
        <v>1987</v>
      </c>
      <c r="B83" s="428">
        <f>avgfiinc!BC76</f>
        <v>23431.455291816819</v>
      </c>
      <c r="C83" s="319">
        <f>avgfiinc!BD76</f>
        <v>21478.089040662293</v>
      </c>
      <c r="D83" s="353">
        <f>avgfiinc!BE76</f>
        <v>26407.825053632489</v>
      </c>
      <c r="E83" s="524">
        <f>avgfiinc!BF76</f>
        <v>30320.43706958264</v>
      </c>
      <c r="F83" s="524">
        <f>avgfiinc!BG76</f>
        <v>14718.308496329639</v>
      </c>
      <c r="G83" s="62">
        <f>avgfiinc!BH76</f>
        <v>31051.664432395573</v>
      </c>
      <c r="H83" s="533">
        <f>B83*0.9/'TD5'!B83</f>
        <v>0.64193564653396595</v>
      </c>
      <c r="I83" s="544">
        <f>C83*0.9/'TD5'!B83</f>
        <v>0.5884205996990205</v>
      </c>
      <c r="J83" s="551">
        <f>D83*0.9/'TD5'!C83</f>
        <v>0.66284993290901195</v>
      </c>
      <c r="K83" s="544">
        <f>E83*0.9/'TD5'!D83</f>
        <v>0.61280721426010121</v>
      </c>
      <c r="L83" s="551">
        <f>F83*0.9/'TD5'!E83</f>
        <v>0.59871163964271534</v>
      </c>
      <c r="M83" s="552">
        <f>G83*0.9/'TD5'!F83</f>
        <v>0.59960383176803589</v>
      </c>
      <c r="P83" s="539"/>
    </row>
    <row r="84" spans="1:16" x14ac:dyDescent="0.2">
      <c r="A84" s="67">
        <v>1988</v>
      </c>
      <c r="B84" s="428">
        <f>avgfiinc!BC77</f>
        <v>23842.298256205955</v>
      </c>
      <c r="C84" s="319">
        <f>avgfiinc!BD77</f>
        <v>21944.30839265625</v>
      </c>
      <c r="D84" s="353">
        <f>avgfiinc!BE77</f>
        <v>26908.373816693605</v>
      </c>
      <c r="E84" s="524">
        <f>avgfiinc!BF77</f>
        <v>30690.404655577491</v>
      </c>
      <c r="F84" s="524">
        <f>avgfiinc!BG77</f>
        <v>15156.727830462694</v>
      </c>
      <c r="G84" s="62">
        <f>avgfiinc!BH77</f>
        <v>31487.415343520322</v>
      </c>
      <c r="H84" s="533">
        <f>B84*0.9/'TD5'!B84</f>
        <v>0.61804613471031189</v>
      </c>
      <c r="I84" s="544">
        <f>C84*0.9/'TD5'!B84</f>
        <v>0.5688459575176239</v>
      </c>
      <c r="J84" s="551">
        <f>D84*0.9/'TD5'!C84</f>
        <v>0.63846299052238475</v>
      </c>
      <c r="K84" s="544">
        <f>E84*0.9/'TD5'!D84</f>
        <v>0.58831894397735596</v>
      </c>
      <c r="L84" s="551">
        <f>F84*0.9/'TD5'!E84</f>
        <v>0.58271247148513783</v>
      </c>
      <c r="M84" s="552">
        <f>G84*0.9/'TD5'!F84</f>
        <v>0.57680699229240406</v>
      </c>
      <c r="P84" s="539"/>
    </row>
    <row r="85" spans="1:16" x14ac:dyDescent="0.2">
      <c r="A85" s="72">
        <v>1989</v>
      </c>
      <c r="B85" s="429">
        <f>avgfiinc!BC78</f>
        <v>24123.66917183741</v>
      </c>
      <c r="C85" s="320">
        <f>avgfiinc!BD78</f>
        <v>22257.324766591115</v>
      </c>
      <c r="D85" s="354">
        <f>avgfiinc!BE78</f>
        <v>27177.52678662684</v>
      </c>
      <c r="E85" s="526">
        <f>avgfiinc!BF78</f>
        <v>30692.272479237345</v>
      </c>
      <c r="F85" s="526">
        <f>avgfiinc!BG78</f>
        <v>15698.624333537369</v>
      </c>
      <c r="G85" s="68">
        <f>avgfiinc!BH78</f>
        <v>31680.598323942904</v>
      </c>
      <c r="H85" s="536">
        <f>B85*0.9/'TD5'!B85</f>
        <v>0.62472257018089294</v>
      </c>
      <c r="I85" s="547">
        <f>C85*0.9/'TD5'!B85</f>
        <v>0.57639047503471363</v>
      </c>
      <c r="J85" s="553">
        <f>D85*0.9/'TD5'!C85</f>
        <v>0.64466574788093556</v>
      </c>
      <c r="K85" s="547">
        <f>E85*0.9/'TD5'!D85</f>
        <v>0.59346288442611705</v>
      </c>
      <c r="L85" s="553">
        <f>F85*0.9/'TD5'!E85</f>
        <v>0.5907246470451355</v>
      </c>
      <c r="M85" s="554">
        <f>G85*0.9/'TD5'!F85</f>
        <v>0.58248147368431091</v>
      </c>
      <c r="P85" s="539"/>
    </row>
    <row r="86" spans="1:16" x14ac:dyDescent="0.2">
      <c r="A86" s="67">
        <v>1990</v>
      </c>
      <c r="B86" s="428">
        <f>avgfiinc!BC79</f>
        <v>24027.92863876768</v>
      </c>
      <c r="C86" s="319">
        <f>avgfiinc!BD79</f>
        <v>22178.096043369336</v>
      </c>
      <c r="D86" s="353">
        <f>avgfiinc!BE79</f>
        <v>27081.852820393095</v>
      </c>
      <c r="E86" s="524">
        <f>avgfiinc!BF79</f>
        <v>30395.063435594613</v>
      </c>
      <c r="F86" s="524">
        <f>avgfiinc!BG79</f>
        <v>15798.561697866107</v>
      </c>
      <c r="G86" s="62">
        <f>avgfiinc!BH79</f>
        <v>31450.592948985075</v>
      </c>
      <c r="H86" s="533">
        <f>B86*0.9/'TD5'!B86</f>
        <v>0.62595748901367199</v>
      </c>
      <c r="I86" s="544">
        <f>C86*0.9/'TD5'!B86</f>
        <v>0.5777670443058015</v>
      </c>
      <c r="J86" s="551">
        <f>D86*0.9/'TD5'!C86</f>
        <v>0.64462876319885232</v>
      </c>
      <c r="K86" s="544">
        <f>E86*0.9/'TD5'!D86</f>
        <v>0.59159409999847401</v>
      </c>
      <c r="L86" s="551">
        <f>F86*0.9/'TD5'!E86</f>
        <v>0.59785982966423035</v>
      </c>
      <c r="M86" s="552">
        <f>G86*0.9/'TD5'!F86</f>
        <v>0.58342385292053223</v>
      </c>
      <c r="P86" s="539"/>
    </row>
    <row r="87" spans="1:16" x14ac:dyDescent="0.2">
      <c r="A87" s="67">
        <v>1991</v>
      </c>
      <c r="B87" s="428">
        <f>avgfiinc!BC80</f>
        <v>23370.857736072536</v>
      </c>
      <c r="C87" s="319">
        <f>avgfiinc!BD80</f>
        <v>21556.81196635509</v>
      </c>
      <c r="D87" s="353">
        <f>avgfiinc!BE80</f>
        <v>26420.423470087389</v>
      </c>
      <c r="E87" s="524">
        <f>avgfiinc!BF80</f>
        <v>29137.19297150979</v>
      </c>
      <c r="F87" s="524">
        <f>avgfiinc!BG80</f>
        <v>15672.730765296994</v>
      </c>
      <c r="G87" s="62">
        <f>avgfiinc!BH80</f>
        <v>30433.440111686639</v>
      </c>
      <c r="H87" s="533">
        <f>B87*0.9/'TD5'!B87</f>
        <v>0.62953439354896557</v>
      </c>
      <c r="I87" s="544">
        <f>C87*0.9/'TD5'!B87</f>
        <v>0.58066993951797485</v>
      </c>
      <c r="J87" s="551">
        <f>D87*0.9/'TD5'!C87</f>
        <v>0.64813393354415894</v>
      </c>
      <c r="K87" s="544">
        <f>E87*0.9/'TD5'!D87</f>
        <v>0.59110069274902333</v>
      </c>
      <c r="L87" s="551">
        <f>F87*0.9/'TD5'!E87</f>
        <v>0.6048547625541687</v>
      </c>
      <c r="M87" s="552">
        <f>G87*0.9/'TD5'!F87</f>
        <v>0.58555775880813588</v>
      </c>
      <c r="P87" s="539"/>
    </row>
    <row r="88" spans="1:16" x14ac:dyDescent="0.2">
      <c r="A88" s="67">
        <v>1992</v>
      </c>
      <c r="B88" s="428">
        <f>avgfiinc!BC81</f>
        <v>23076.100053254388</v>
      </c>
      <c r="C88" s="319">
        <f>avgfiinc!BD81</f>
        <v>21273.772547501485</v>
      </c>
      <c r="D88" s="353">
        <f>avgfiinc!BE81</f>
        <v>26217.964488558937</v>
      </c>
      <c r="E88" s="524">
        <f>avgfiinc!BF81</f>
        <v>28555.936962678552</v>
      </c>
      <c r="F88" s="524">
        <f>avgfiinc!BG81</f>
        <v>15624.666097531575</v>
      </c>
      <c r="G88" s="62">
        <f>avgfiinc!BH81</f>
        <v>29815.303408933039</v>
      </c>
      <c r="H88" s="533">
        <f>B88*0.9/'TD5'!B88</f>
        <v>0.6148737370967865</v>
      </c>
      <c r="I88" s="544">
        <f>C88*0.9/'TD5'!B88</f>
        <v>0.56684985756874084</v>
      </c>
      <c r="J88" s="551">
        <f>D88*0.9/'TD5'!C88</f>
        <v>0.6332513093948362</v>
      </c>
      <c r="K88" s="544">
        <f>E88*0.9/'TD5'!D88</f>
        <v>0.57255122065544128</v>
      </c>
      <c r="L88" s="551">
        <f>F88*0.9/'TD5'!E88</f>
        <v>0.5950571596622467</v>
      </c>
      <c r="M88" s="552">
        <f>G88*0.9/'TD5'!F88</f>
        <v>0.57034605741500854</v>
      </c>
      <c r="P88" s="539"/>
    </row>
    <row r="89" spans="1:16" x14ac:dyDescent="0.2">
      <c r="A89" s="67">
        <v>1993</v>
      </c>
      <c r="B89" s="428">
        <f>avgfiinc!BC82</f>
        <v>22900.864995177832</v>
      </c>
      <c r="C89" s="319">
        <f>avgfiinc!BD82</f>
        <v>20940.257362920485</v>
      </c>
      <c r="D89" s="353">
        <f>avgfiinc!BE82</f>
        <v>26221.629028986921</v>
      </c>
      <c r="E89" s="524">
        <f>avgfiinc!BF82</f>
        <v>28563.222707196735</v>
      </c>
      <c r="F89" s="524">
        <f>avgfiinc!BG82</f>
        <v>15136.402656059581</v>
      </c>
      <c r="G89" s="62">
        <f>avgfiinc!BH82</f>
        <v>29503.027814505254</v>
      </c>
      <c r="H89" s="533">
        <f>B89*0.9/'TD5'!B89</f>
        <v>0.61665695905685425</v>
      </c>
      <c r="I89" s="544">
        <f>C89*0.9/'TD5'!B89</f>
        <v>0.56386321783065807</v>
      </c>
      <c r="J89" s="551">
        <f>D89*0.9/'TD5'!C89</f>
        <v>0.63674220442771923</v>
      </c>
      <c r="K89" s="544">
        <f>E89*0.9/'TD5'!D89</f>
        <v>0.57396373152732849</v>
      </c>
      <c r="L89" s="551">
        <f>F89*0.9/'TD5'!E89</f>
        <v>0.5887969434261322</v>
      </c>
      <c r="M89" s="552">
        <f>G89*0.9/'TD5'!F89</f>
        <v>0.57102707028388977</v>
      </c>
      <c r="P89" s="539"/>
    </row>
    <row r="90" spans="1:16" x14ac:dyDescent="0.2">
      <c r="A90" s="67">
        <v>1994</v>
      </c>
      <c r="B90" s="428">
        <f>avgfiinc!BC83</f>
        <v>23223.635327335029</v>
      </c>
      <c r="C90" s="319">
        <f>avgfiinc!BD83</f>
        <v>21200.975197361306</v>
      </c>
      <c r="D90" s="353">
        <f>avgfiinc!BE83</f>
        <v>26649.528700434639</v>
      </c>
      <c r="E90" s="524">
        <f>avgfiinc!BF83</f>
        <v>28981.761069484644</v>
      </c>
      <c r="F90" s="524">
        <f>avgfiinc!BG83</f>
        <v>15251.700131839743</v>
      </c>
      <c r="G90" s="62">
        <f>avgfiinc!BH83</f>
        <v>29813.988167957952</v>
      </c>
      <c r="H90" s="533">
        <f>B90*0.9/'TD5'!B90</f>
        <v>0.61710914969444264</v>
      </c>
      <c r="I90" s="544">
        <f>C90*0.9/'TD5'!B90</f>
        <v>0.56336209177970875</v>
      </c>
      <c r="J90" s="551">
        <f>D90*0.9/'TD5'!C90</f>
        <v>0.63793888688087463</v>
      </c>
      <c r="K90" s="544">
        <f>E90*0.9/'TD5'!D90</f>
        <v>0.57490605115890503</v>
      </c>
      <c r="L90" s="551">
        <f>F90*0.9/'TD5'!E90</f>
        <v>0.58789515495300282</v>
      </c>
      <c r="M90" s="552">
        <f>G90*0.9/'TD5'!F90</f>
        <v>0.5709294080734254</v>
      </c>
      <c r="P90" s="539"/>
    </row>
    <row r="91" spans="1:16" x14ac:dyDescent="0.2">
      <c r="A91" s="67">
        <v>1995</v>
      </c>
      <c r="B91" s="428">
        <f>avgfiinc!BC84</f>
        <v>23741.706430503269</v>
      </c>
      <c r="C91" s="319">
        <f>avgfiinc!BD84</f>
        <v>21903.14983140185</v>
      </c>
      <c r="D91" s="353">
        <f>avgfiinc!BE84</f>
        <v>27109.733711268978</v>
      </c>
      <c r="E91" s="524">
        <f>avgfiinc!BF84</f>
        <v>29602.823729965072</v>
      </c>
      <c r="F91" s="524">
        <f>avgfiinc!BG84</f>
        <v>15994.322998897673</v>
      </c>
      <c r="G91" s="62">
        <f>avgfiinc!BH84</f>
        <v>30378.599583224397</v>
      </c>
      <c r="H91" s="533">
        <f>B91*0.9/'TD5'!B91</f>
        <v>0.60924389958381653</v>
      </c>
      <c r="I91" s="544">
        <f>C91*0.9/'TD5'!B91</f>
        <v>0.56206408143043518</v>
      </c>
      <c r="J91" s="551">
        <f>D91*0.9/'TD5'!C91</f>
        <v>0.6285230815410614</v>
      </c>
      <c r="K91" s="544">
        <f>E91*0.9/'TD5'!D91</f>
        <v>0.57109656929969799</v>
      </c>
      <c r="L91" s="551">
        <f>F91*0.9/'TD5'!E91</f>
        <v>0.58508461713790882</v>
      </c>
      <c r="M91" s="552">
        <f>G91*0.9/'TD5'!F91</f>
        <v>0.56249478459358215</v>
      </c>
      <c r="P91" s="539"/>
    </row>
    <row r="92" spans="1:16" x14ac:dyDescent="0.2">
      <c r="A92" s="67">
        <v>1996</v>
      </c>
      <c r="B92" s="428">
        <f>avgfiinc!BC85</f>
        <v>24339.79895479406</v>
      </c>
      <c r="C92" s="319">
        <f>avgfiinc!BD85</f>
        <v>22537.922911402464</v>
      </c>
      <c r="D92" s="353">
        <f>avgfiinc!BE85</f>
        <v>27343.452710026133</v>
      </c>
      <c r="E92" s="524">
        <f>avgfiinc!BF85</f>
        <v>29815.374327061447</v>
      </c>
      <c r="F92" s="524">
        <f>avgfiinc!BG85</f>
        <v>16785.498593237255</v>
      </c>
      <c r="G92" s="62">
        <f>avgfiinc!BH85</f>
        <v>30914.221160083598</v>
      </c>
      <c r="H92" s="533">
        <f>B92*0.9/'TD5'!B92</f>
        <v>0.59532278776168823</v>
      </c>
      <c r="I92" s="544">
        <f>C92*0.9/'TD5'!B92</f>
        <v>0.55125102400779735</v>
      </c>
      <c r="J92" s="551">
        <f>D92*0.9/'TD5'!C92</f>
        <v>0.61389875411987305</v>
      </c>
      <c r="K92" s="544">
        <f>E92*0.9/'TD5'!D92</f>
        <v>0.55693471431732178</v>
      </c>
      <c r="L92" s="551">
        <f>F92*0.9/'TD5'!E92</f>
        <v>0.57465201616287243</v>
      </c>
      <c r="M92" s="552">
        <f>G92*0.9/'TD5'!F92</f>
        <v>0.54926371574401844</v>
      </c>
      <c r="P92" s="539"/>
    </row>
    <row r="93" spans="1:16" x14ac:dyDescent="0.2">
      <c r="A93" s="67">
        <v>1997</v>
      </c>
      <c r="B93" s="428">
        <f>avgfiinc!BC86</f>
        <v>25270.064963089309</v>
      </c>
      <c r="C93" s="319">
        <f>avgfiinc!BD86</f>
        <v>23445.7224544817</v>
      </c>
      <c r="D93" s="353">
        <f>avgfiinc!BE86</f>
        <v>28260.393543296621</v>
      </c>
      <c r="E93" s="524">
        <f>avgfiinc!BF86</f>
        <v>31010.409698153762</v>
      </c>
      <c r="F93" s="524">
        <f>avgfiinc!BG86</f>
        <v>17558.258398047819</v>
      </c>
      <c r="G93" s="62">
        <f>avgfiinc!BH86</f>
        <v>32092.918822282772</v>
      </c>
      <c r="H93" s="533">
        <f>B93*0.9/'TD5'!B93</f>
        <v>0.58275669813156117</v>
      </c>
      <c r="I93" s="544">
        <f>C93*0.9/'TD5'!B93</f>
        <v>0.5406852662563324</v>
      </c>
      <c r="J93" s="551">
        <f>D93*0.9/'TD5'!C93</f>
        <v>0.60078045725822449</v>
      </c>
      <c r="K93" s="544">
        <f>E93*0.9/'TD5'!D93</f>
        <v>0.54547443985939037</v>
      </c>
      <c r="L93" s="551">
        <f>F93*0.9/'TD5'!E93</f>
        <v>0.5644204318523407</v>
      </c>
      <c r="M93" s="552">
        <f>G93*0.9/'TD5'!F93</f>
        <v>0.53811150789260853</v>
      </c>
      <c r="P93" s="539"/>
    </row>
    <row r="94" spans="1:16" x14ac:dyDescent="0.2">
      <c r="A94" s="67">
        <v>1998</v>
      </c>
      <c r="B94" s="428">
        <f>avgfiinc!BC87</f>
        <v>26386.157133163841</v>
      </c>
      <c r="C94" s="319">
        <f>avgfiinc!BD87</f>
        <v>24553.249649965557</v>
      </c>
      <c r="D94" s="353">
        <f>avgfiinc!BE87</f>
        <v>29453.644087581142</v>
      </c>
      <c r="E94" s="524">
        <f>avgfiinc!BF87</f>
        <v>32197.878247069879</v>
      </c>
      <c r="F94" s="524">
        <f>avgfiinc!BG87</f>
        <v>18523.586479105357</v>
      </c>
      <c r="G94" s="62">
        <f>avgfiinc!BH87</f>
        <v>33412.595810774306</v>
      </c>
      <c r="H94" s="533">
        <f>B94*0.9/'TD5'!B94</f>
        <v>0.57387009263038635</v>
      </c>
      <c r="I94" s="544">
        <f>C94*0.9/'TD5'!B94</f>
        <v>0.53400635719299316</v>
      </c>
      <c r="J94" s="551">
        <f>D94*0.9/'TD5'!C94</f>
        <v>0.59191128611564636</v>
      </c>
      <c r="K94" s="544">
        <f>E94*0.9/'TD5'!D94</f>
        <v>0.53777766227722157</v>
      </c>
      <c r="L94" s="551">
        <f>F94*0.9/'TD5'!E94</f>
        <v>0.55613687634468079</v>
      </c>
      <c r="M94" s="552">
        <f>G94*0.9/'TD5'!F94</f>
        <v>0.52997690439224232</v>
      </c>
      <c r="P94" s="539"/>
    </row>
    <row r="95" spans="1:16" x14ac:dyDescent="0.2">
      <c r="A95" s="72">
        <v>1999</v>
      </c>
      <c r="B95" s="429">
        <f>avgfiinc!BC88</f>
        <v>27192.241123583681</v>
      </c>
      <c r="C95" s="320">
        <f>avgfiinc!BD88</f>
        <v>25343.403830082629</v>
      </c>
      <c r="D95" s="354">
        <f>avgfiinc!BE88</f>
        <v>30227.644899714138</v>
      </c>
      <c r="E95" s="526">
        <f>avgfiinc!BF88</f>
        <v>33213.65752783115</v>
      </c>
      <c r="F95" s="526">
        <f>avgfiinc!BG88</f>
        <v>19155.252468807506</v>
      </c>
      <c r="G95" s="68">
        <f>avgfiinc!BH88</f>
        <v>34216.536397287971</v>
      </c>
      <c r="H95" s="536">
        <f>B95*0.9/'TD5'!B95</f>
        <v>0.56286212801933289</v>
      </c>
      <c r="I95" s="547">
        <f>C95*0.9/'TD5'!B95</f>
        <v>0.52459236979484569</v>
      </c>
      <c r="J95" s="553">
        <f>D95*0.9/'TD5'!C95</f>
        <v>0.57910943031311046</v>
      </c>
      <c r="K95" s="547">
        <f>E95*0.9/'TD5'!D95</f>
        <v>0.52754580974578869</v>
      </c>
      <c r="L95" s="553">
        <f>F95*0.9/'TD5'!E95</f>
        <v>0.54764881730079662</v>
      </c>
      <c r="M95" s="554">
        <f>G95*0.9/'TD5'!F95</f>
        <v>0.51873517036437999</v>
      </c>
      <c r="P95" s="539"/>
    </row>
    <row r="96" spans="1:16" x14ac:dyDescent="0.2">
      <c r="A96" s="77">
        <v>2000</v>
      </c>
      <c r="B96" s="430">
        <f>avgfiinc!BC89</f>
        <v>27896.612828275258</v>
      </c>
      <c r="C96" s="321">
        <f>avgfiinc!BD89</f>
        <v>26008.320545714319</v>
      </c>
      <c r="D96" s="356">
        <f>avgfiinc!BE89</f>
        <v>30713.812456222928</v>
      </c>
      <c r="E96" s="528">
        <f>avgfiinc!BF89</f>
        <v>33695.090448869014</v>
      </c>
      <c r="F96" s="528">
        <f>avgfiinc!BG89</f>
        <v>19914.082394792742</v>
      </c>
      <c r="G96" s="74">
        <f>avgfiinc!BH89</f>
        <v>35053.130046802675</v>
      </c>
      <c r="H96" s="537">
        <f>B96*0.9/'TD5'!B96</f>
        <v>0.55153119564056408</v>
      </c>
      <c r="I96" s="548">
        <f>C96*0.9/'TD5'!B96</f>
        <v>0.51419863104820263</v>
      </c>
      <c r="J96" s="555">
        <f>D96*0.9/'TD5'!C96</f>
        <v>0.56818777322769176</v>
      </c>
      <c r="K96" s="548">
        <f>E96*0.9/'TD5'!D96</f>
        <v>0.51508298516273499</v>
      </c>
      <c r="L96" s="555">
        <f>F96*0.9/'TD5'!E96</f>
        <v>0.53865909576416016</v>
      </c>
      <c r="M96" s="556">
        <f>G96*0.9/'TD5'!F96</f>
        <v>0.50841090083122265</v>
      </c>
      <c r="P96" s="539"/>
    </row>
    <row r="97" spans="1:16" x14ac:dyDescent="0.2">
      <c r="A97" s="67">
        <v>2001</v>
      </c>
      <c r="B97" s="428">
        <f>avgfiinc!BC90</f>
        <v>27445.267588106941</v>
      </c>
      <c r="C97" s="319">
        <f>avgfiinc!BD90</f>
        <v>25445.205394987399</v>
      </c>
      <c r="D97" s="353">
        <f>avgfiinc!BE90</f>
        <v>30370.924828033771</v>
      </c>
      <c r="E97" s="524">
        <f>avgfiinc!BF90</f>
        <v>33234.85114135786</v>
      </c>
      <c r="F97" s="524">
        <f>avgfiinc!BG90</f>
        <v>19344.545233332596</v>
      </c>
      <c r="G97" s="62">
        <f>avgfiinc!BH90</f>
        <v>34592.893390532779</v>
      </c>
      <c r="H97" s="533">
        <f>B97*0.9/'TD5'!B97</f>
        <v>0.57918468117713928</v>
      </c>
      <c r="I97" s="544">
        <f>C97*0.9/'TD5'!B97</f>
        <v>0.53697684407234192</v>
      </c>
      <c r="J97" s="551">
        <f>D97*0.9/'TD5'!C97</f>
        <v>0.59619244933128368</v>
      </c>
      <c r="K97" s="544">
        <f>E97*0.9/'TD5'!D97</f>
        <v>0.53859356045722961</v>
      </c>
      <c r="L97" s="551">
        <f>F97*0.9/'TD5'!E97</f>
        <v>0.56476503610610962</v>
      </c>
      <c r="M97" s="552">
        <f>G97*0.9/'TD5'!F97</f>
        <v>0.53432941436767589</v>
      </c>
      <c r="P97" s="539"/>
    </row>
    <row r="98" spans="1:16" x14ac:dyDescent="0.2">
      <c r="A98" s="67">
        <v>2002</v>
      </c>
      <c r="B98" s="428">
        <f>avgfiinc!BC91</f>
        <v>26553.882417127115</v>
      </c>
      <c r="C98" s="319">
        <f>avgfiinc!BD91</f>
        <v>24494.974464045274</v>
      </c>
      <c r="D98" s="353">
        <f>avgfiinc!BE91</f>
        <v>29484.890658858498</v>
      </c>
      <c r="E98" s="524">
        <f>avgfiinc!BF91</f>
        <v>31957.875989636304</v>
      </c>
      <c r="F98" s="524">
        <f>avgfiinc!BG91</f>
        <v>18637.511488439883</v>
      </c>
      <c r="G98" s="62">
        <f>avgfiinc!BH91</f>
        <v>33390.279919366672</v>
      </c>
      <c r="H98" s="533">
        <f>B98*0.9/'TD5'!B98</f>
        <v>0.58888858556747425</v>
      </c>
      <c r="I98" s="544">
        <f>C98*0.9/'TD5'!B98</f>
        <v>0.54322794079780556</v>
      </c>
      <c r="J98" s="551">
        <f>D98*0.9/'TD5'!C98</f>
        <v>0.6071198284626006</v>
      </c>
      <c r="K98" s="544">
        <f>E98*0.9/'TD5'!D98</f>
        <v>0.54633045196533203</v>
      </c>
      <c r="L98" s="551">
        <f>F98*0.9/'TD5'!E98</f>
        <v>0.56845778226852395</v>
      </c>
      <c r="M98" s="552">
        <f>G98*0.9/'TD5'!F98</f>
        <v>0.54317638278007507</v>
      </c>
      <c r="P98" s="539"/>
    </row>
    <row r="99" spans="1:16" x14ac:dyDescent="0.2">
      <c r="A99" s="67">
        <v>2003</v>
      </c>
      <c r="B99" s="428">
        <f>avgfiinc!BC92</f>
        <v>26272.80452227758</v>
      </c>
      <c r="C99" s="319">
        <f>avgfiinc!BD92</f>
        <v>24245.828058351872</v>
      </c>
      <c r="D99" s="353">
        <f>avgfiinc!BE92</f>
        <v>29223.028920210822</v>
      </c>
      <c r="E99" s="524">
        <f>avgfiinc!BF92</f>
        <v>31316.098970578507</v>
      </c>
      <c r="F99" s="524">
        <f>avgfiinc!BG92</f>
        <v>18638.023101916395</v>
      </c>
      <c r="G99" s="62">
        <f>avgfiinc!BH92</f>
        <v>32954.641584911864</v>
      </c>
      <c r="H99" s="533">
        <f>B99*0.9/'TD5'!B99</f>
        <v>0.58303964138031006</v>
      </c>
      <c r="I99" s="544">
        <f>C99*0.9/'TD5'!B99</f>
        <v>0.53805747628211964</v>
      </c>
      <c r="J99" s="551">
        <f>D99*0.9/'TD5'!C99</f>
        <v>0.60181069374084473</v>
      </c>
      <c r="K99" s="544">
        <f>E99*0.9/'TD5'!D99</f>
        <v>0.54016968607902527</v>
      </c>
      <c r="L99" s="551">
        <f>F99*0.9/'TD5'!E99</f>
        <v>0.56144329905509938</v>
      </c>
      <c r="M99" s="552">
        <f>G99*0.9/'TD5'!F99</f>
        <v>0.53620201349258434</v>
      </c>
      <c r="P99" s="539"/>
    </row>
    <row r="100" spans="1:16" x14ac:dyDescent="0.2">
      <c r="A100" s="67">
        <v>2004</v>
      </c>
      <c r="B100" s="428">
        <f>avgfiinc!BC93</f>
        <v>26777.44613719991</v>
      </c>
      <c r="C100" s="319">
        <f>avgfiinc!BD93</f>
        <v>24794.780539815634</v>
      </c>
      <c r="D100" s="353">
        <f>avgfiinc!BE93</f>
        <v>29607.147819467551</v>
      </c>
      <c r="E100" s="524">
        <f>avgfiinc!BF93</f>
        <v>31874.736019426546</v>
      </c>
      <c r="F100" s="524">
        <f>avgfiinc!BG93</f>
        <v>19134.942174139098</v>
      </c>
      <c r="G100" s="62">
        <f>avgfiinc!BH93</f>
        <v>33543.352941702615</v>
      </c>
      <c r="H100" s="533">
        <f>B100*0.9/'TD5'!B100</f>
        <v>0.56378078460693359</v>
      </c>
      <c r="I100" s="544">
        <f>C100*0.9/'TD5'!B100</f>
        <v>0.5220371186733247</v>
      </c>
      <c r="J100" s="551">
        <f>D100*0.9/'TD5'!C100</f>
        <v>0.58289381861686718</v>
      </c>
      <c r="K100" s="544">
        <f>E100*0.9/'TD5'!D100</f>
        <v>0.52319350838661183</v>
      </c>
      <c r="L100" s="551">
        <f>F100*0.9/'TD5'!E100</f>
        <v>0.54358798265457153</v>
      </c>
      <c r="M100" s="552">
        <f>G100*0.9/'TD5'!F100</f>
        <v>0.51822018623352051</v>
      </c>
      <c r="P100" s="539"/>
    </row>
    <row r="101" spans="1:16" x14ac:dyDescent="0.2">
      <c r="A101" s="67">
        <v>2005</v>
      </c>
      <c r="B101" s="428">
        <f>avgfiinc!BC94</f>
        <v>26746.1741645824</v>
      </c>
      <c r="C101" s="319">
        <f>avgfiinc!BD94</f>
        <v>24771.60586007134</v>
      </c>
      <c r="D101" s="353">
        <f>avgfiinc!BE94</f>
        <v>29392.529846636309</v>
      </c>
      <c r="E101" s="524">
        <f>avgfiinc!BF94</f>
        <v>31935.450707184569</v>
      </c>
      <c r="F101" s="524">
        <f>avgfiinc!BG94</f>
        <v>19119.536045796143</v>
      </c>
      <c r="G101" s="62">
        <f>avgfiinc!BH94</f>
        <v>33231.668184002505</v>
      </c>
      <c r="H101" s="533">
        <f>B101*0.9/'TD5'!B101</f>
        <v>0.54004606604576122</v>
      </c>
      <c r="I101" s="544">
        <f>C101*0.9/'TD5'!B101</f>
        <v>0.50017651915550254</v>
      </c>
      <c r="J101" s="551">
        <f>D101*0.9/'TD5'!C101</f>
        <v>0.55753132700920094</v>
      </c>
      <c r="K101" s="544">
        <f>E101*0.9/'TD5'!D101</f>
        <v>0.50157549977302551</v>
      </c>
      <c r="L101" s="551">
        <f>F101*0.9/'TD5'!E101</f>
        <v>0.52357637882232666</v>
      </c>
      <c r="M101" s="552">
        <f>G101*0.9/'TD5'!F101</f>
        <v>0.49456876516342169</v>
      </c>
      <c r="P101" s="539"/>
    </row>
    <row r="102" spans="1:16" x14ac:dyDescent="0.2">
      <c r="A102" s="67">
        <v>2006</v>
      </c>
      <c r="B102" s="428">
        <f>avgfiinc!BC95</f>
        <v>27566.798220397282</v>
      </c>
      <c r="C102" s="319">
        <f>avgfiinc!BD95</f>
        <v>25630.810576340857</v>
      </c>
      <c r="D102" s="353">
        <f>avgfiinc!BE95</f>
        <v>30111.365482718324</v>
      </c>
      <c r="E102" s="524">
        <f>avgfiinc!BF95</f>
        <v>32427.585320217946</v>
      </c>
      <c r="F102" s="524">
        <f>avgfiinc!BG95</f>
        <v>20240.039432390753</v>
      </c>
      <c r="G102" s="62">
        <f>avgfiinc!BH95</f>
        <v>34354.078842382296</v>
      </c>
      <c r="H102" s="533">
        <f>B102*0.9/'TD5'!B102</f>
        <v>0.53468608856201172</v>
      </c>
      <c r="I102" s="544">
        <f>C102*0.9/'TD5'!B102</f>
        <v>0.49713563919067388</v>
      </c>
      <c r="J102" s="551">
        <f>D102*0.9/'TD5'!C102</f>
        <v>0.55240052938461293</v>
      </c>
      <c r="K102" s="544">
        <f>E102*0.9/'TD5'!D102</f>
        <v>0.49499219655990601</v>
      </c>
      <c r="L102" s="551">
        <f>F102*0.9/'TD5'!E102</f>
        <v>0.52195626497268677</v>
      </c>
      <c r="M102" s="552">
        <f>G102*0.9/'TD5'!F102</f>
        <v>0.49114817380905157</v>
      </c>
      <c r="P102" s="539"/>
    </row>
    <row r="103" spans="1:16" x14ac:dyDescent="0.2">
      <c r="A103" s="67">
        <v>2007</v>
      </c>
      <c r="B103" s="428">
        <f>avgfiinc!BC96</f>
        <v>28288.296702008221</v>
      </c>
      <c r="C103" s="319">
        <f>avgfiinc!BD96</f>
        <v>26351.83715638932</v>
      </c>
      <c r="D103" s="353">
        <f>avgfiinc!BE96</f>
        <v>30686.452987654771</v>
      </c>
      <c r="E103" s="524">
        <f>avgfiinc!BF96</f>
        <v>33470.067728760099</v>
      </c>
      <c r="F103" s="524">
        <f>avgfiinc!BG96</f>
        <v>20677.661161225296</v>
      </c>
      <c r="G103" s="62">
        <f>avgfiinc!BH96</f>
        <v>35113.608590014017</v>
      </c>
      <c r="H103" s="533">
        <f>B103*0.9/'TD5'!B103</f>
        <v>0.52981695532798767</v>
      </c>
      <c r="I103" s="544">
        <f>C103*0.9/'TD5'!B103</f>
        <v>0.49354863166809093</v>
      </c>
      <c r="J103" s="551">
        <f>D103*0.9/'TD5'!C103</f>
        <v>0.5443064272403717</v>
      </c>
      <c r="K103" s="544">
        <f>E103*0.9/'TD5'!D103</f>
        <v>0.49321866035461426</v>
      </c>
      <c r="L103" s="551">
        <f>F103*0.9/'TD5'!E103</f>
        <v>0.51469331979751587</v>
      </c>
      <c r="M103" s="552">
        <f>G103*0.9/'TD5'!F103</f>
        <v>0.48576784133911133</v>
      </c>
      <c r="P103" s="539"/>
    </row>
    <row r="104" spans="1:16" x14ac:dyDescent="0.2">
      <c r="A104" s="67">
        <v>2008</v>
      </c>
      <c r="B104" s="428">
        <f>avgfiinc!BC97</f>
        <v>27132.07747637877</v>
      </c>
      <c r="C104" s="319">
        <f>avgfiinc!BD97</f>
        <v>25129.166210738491</v>
      </c>
      <c r="D104" s="353">
        <f>avgfiinc!BE97</f>
        <v>29661.910326129386</v>
      </c>
      <c r="E104" s="524">
        <f>avgfiinc!BF97</f>
        <v>31758.497832342277</v>
      </c>
      <c r="F104" s="524">
        <f>avgfiinc!BG97</f>
        <v>19842.322636004676</v>
      </c>
      <c r="G104" s="62">
        <f>avgfiinc!BH97</f>
        <v>33473.887279499824</v>
      </c>
      <c r="H104" s="533">
        <f>B104*0.9/'TD5'!B104</f>
        <v>0.5482325553894043</v>
      </c>
      <c r="I104" s="544">
        <f>C104*0.9/'TD5'!B104</f>
        <v>0.50776159763336182</v>
      </c>
      <c r="J104" s="551">
        <f>D104*0.9/'TD5'!C104</f>
        <v>0.56366866827011108</v>
      </c>
      <c r="K104" s="544">
        <f>E104*0.9/'TD5'!D104</f>
        <v>0.50410845875740062</v>
      </c>
      <c r="L104" s="551">
        <f>F104*0.9/'TD5'!E104</f>
        <v>0.53578850626945485</v>
      </c>
      <c r="M104" s="552">
        <f>G104*0.9/'TD5'!F104</f>
        <v>0.50123181939125061</v>
      </c>
      <c r="P104" s="539"/>
    </row>
    <row r="105" spans="1:16" x14ac:dyDescent="0.2">
      <c r="A105" s="72">
        <v>2009</v>
      </c>
      <c r="B105" s="431">
        <f>avgfiinc!BC98</f>
        <v>25110.283829473003</v>
      </c>
      <c r="C105" s="322">
        <f>avgfiinc!BD98</f>
        <v>23180.074761529206</v>
      </c>
      <c r="D105" s="354">
        <f>avgfiinc!BE98</f>
        <v>27837.833937854833</v>
      </c>
      <c r="E105" s="526">
        <f>avgfiinc!BF98</f>
        <v>28913.434768252173</v>
      </c>
      <c r="F105" s="526">
        <f>avgfiinc!BG98</f>
        <v>18604.038890196982</v>
      </c>
      <c r="G105" s="68">
        <f>avgfiinc!BH98</f>
        <v>30945.388967580097</v>
      </c>
      <c r="H105" s="536">
        <f>B105*0.9/'TD5'!B105</f>
        <v>0.56537139415740967</v>
      </c>
      <c r="I105" s="547">
        <f>C105*0.9/'TD5'!B105</f>
        <v>0.52191171050071705</v>
      </c>
      <c r="J105" s="557">
        <f>D105*0.9/'TD5'!C105</f>
        <v>0.58060166239738464</v>
      </c>
      <c r="K105" s="558">
        <f>E105*0.9/'TD5'!D105</f>
        <v>0.51605960726737976</v>
      </c>
      <c r="L105" s="553">
        <f>F105*0.9/'TD5'!E105</f>
        <v>0.55152088403701782</v>
      </c>
      <c r="M105" s="554">
        <f>G105*0.9/'TD5'!F105</f>
        <v>0.51572600007057201</v>
      </c>
      <c r="P105" s="539"/>
    </row>
    <row r="106" spans="1:16" x14ac:dyDescent="0.2">
      <c r="A106" s="67">
        <v>2010</v>
      </c>
      <c r="B106" s="432">
        <f>avgfiinc!BC99</f>
        <v>25107.919732159109</v>
      </c>
      <c r="C106" s="323">
        <f>avgfiinc!BD99</f>
        <v>23182.332918308948</v>
      </c>
      <c r="D106" s="353">
        <f>avgfiinc!BE99</f>
        <v>27247.395001179826</v>
      </c>
      <c r="E106" s="524">
        <f>avgfiinc!BF99</f>
        <v>28650.566922831076</v>
      </c>
      <c r="F106" s="524">
        <f>avgfiinc!BG99</f>
        <v>18767.430204010987</v>
      </c>
      <c r="G106" s="62">
        <f>avgfiinc!BH99</f>
        <v>30716.662468456703</v>
      </c>
      <c r="H106" s="533">
        <f>B106*0.9/'TD5'!B106</f>
        <v>0.55045869946479797</v>
      </c>
      <c r="I106" s="544">
        <f>C106*0.9/'TD5'!B106</f>
        <v>0.50824269652366638</v>
      </c>
      <c r="J106" s="559">
        <f>D106*0.9/'TD5'!C106</f>
        <v>0.56138166785240173</v>
      </c>
      <c r="K106" s="560">
        <f>E106*0.9/'TD5'!D106</f>
        <v>0.50149106979370128</v>
      </c>
      <c r="L106" s="551">
        <f>F106*0.9/'TD5'!E106</f>
        <v>0.53852349519729614</v>
      </c>
      <c r="M106" s="552">
        <f>G106*0.9/'TD5'!F106</f>
        <v>0.50101634860038757</v>
      </c>
      <c r="P106" s="539"/>
    </row>
    <row r="107" spans="1:16" x14ac:dyDescent="0.2">
      <c r="A107" s="67">
        <v>2011</v>
      </c>
      <c r="B107" s="432">
        <f>avgfiinc!BC100</f>
        <v>25201.605956500163</v>
      </c>
      <c r="C107" s="323">
        <f>avgfiinc!BD100</f>
        <v>23160.344816573757</v>
      </c>
      <c r="D107" s="353">
        <f>avgfiinc!BE100</f>
        <v>27445.86903842221</v>
      </c>
      <c r="E107" s="524">
        <f>avgfiinc!BF100</f>
        <v>29220.128340235322</v>
      </c>
      <c r="F107" s="524">
        <f>avgfiinc!BG100</f>
        <v>18347.760341759062</v>
      </c>
      <c r="G107" s="62">
        <f>avgfiinc!BH100</f>
        <v>30639.704425418524</v>
      </c>
      <c r="H107" s="533">
        <f>B107*0.9/'TD5'!B107</f>
        <v>0.54880070686340321</v>
      </c>
      <c r="I107" s="544">
        <f>C107*0.9/'TD5'!B107</f>
        <v>0.50434935092926025</v>
      </c>
      <c r="J107" s="559">
        <f>D107*0.9/'TD5'!C107</f>
        <v>0.56022214889526367</v>
      </c>
      <c r="K107" s="560">
        <f>E107*0.9/'TD5'!D107</f>
        <v>0.50088492035865784</v>
      </c>
      <c r="L107" s="551">
        <f>F107*0.9/'TD5'!E107</f>
        <v>0.5328400731086731</v>
      </c>
      <c r="M107" s="552">
        <f>G107*0.9/'TD5'!F107</f>
        <v>0.49820452928543091</v>
      </c>
      <c r="P107" s="539"/>
    </row>
    <row r="108" spans="1:16" x14ac:dyDescent="0.2">
      <c r="A108" s="67">
        <v>2012</v>
      </c>
      <c r="B108" s="432">
        <f>avgfiinc!BC101</f>
        <v>25437.570508494176</v>
      </c>
      <c r="C108" s="323">
        <f>avgfiinc!BD101</f>
        <v>23493.215482478994</v>
      </c>
      <c r="D108" s="353">
        <f>avgfiinc!BE101</f>
        <v>27176.404039685567</v>
      </c>
      <c r="E108" s="524">
        <f>avgfiinc!BF101</f>
        <v>29423.380359641767</v>
      </c>
      <c r="F108" s="524">
        <f>avgfiinc!BG101</f>
        <v>18769.298255964623</v>
      </c>
      <c r="G108" s="62">
        <f>avgfiinc!BH101</f>
        <v>30851.404390519343</v>
      </c>
      <c r="H108" s="533">
        <f>B108*0.9/'TD5'!B108</f>
        <v>0.52343159914016735</v>
      </c>
      <c r="I108" s="544">
        <f>C108*0.9/'TD5'!B108</f>
        <v>0.48342239856719971</v>
      </c>
      <c r="J108" s="559">
        <f>D108*0.9/'TD5'!C108</f>
        <v>0.5319790244102478</v>
      </c>
      <c r="K108" s="560">
        <f>E108*0.9/'TD5'!D108</f>
        <v>0.47958004474639887</v>
      </c>
      <c r="L108" s="551">
        <f>F108*0.9/'TD5'!E108</f>
        <v>0.51041397452354442</v>
      </c>
      <c r="M108" s="552">
        <f>G108*0.9/'TD5'!F108</f>
        <v>0.47488957643508906</v>
      </c>
      <c r="P108" s="539"/>
    </row>
    <row r="109" spans="1:16" x14ac:dyDescent="0.2">
      <c r="A109" s="67">
        <v>2013</v>
      </c>
      <c r="B109" s="432">
        <f>avgfiinc!BC102</f>
        <v>25415.404998025784</v>
      </c>
      <c r="C109" s="323">
        <f>avgfiinc!BD102</f>
        <v>23575.862371575182</v>
      </c>
      <c r="D109" s="353">
        <f>avgfiinc!BE102</f>
        <v>28487.710752172159</v>
      </c>
      <c r="E109" s="524">
        <f>avgfiinc!BF102</f>
        <v>29792.214566213341</v>
      </c>
      <c r="F109" s="524">
        <f>avgfiinc!BG102</f>
        <v>18597.497251880068</v>
      </c>
      <c r="G109" s="62">
        <f>avgfiinc!BH102</f>
        <v>30872.838044516724</v>
      </c>
      <c r="H109" s="533">
        <f>B109*0.9/'TD5'!B109</f>
        <v>0.53971576690673828</v>
      </c>
      <c r="I109" s="544">
        <f>C109*0.9/'TD5'!B109</f>
        <v>0.50065165758132946</v>
      </c>
      <c r="J109" s="559">
        <f>D109*0.9/'TD5'!C109</f>
        <v>0.5650024116039275</v>
      </c>
      <c r="K109" s="560">
        <f>E109*0.9/'TD5'!D109</f>
        <v>0.49858641624450684</v>
      </c>
      <c r="L109" s="551">
        <f>F109*0.9/'TD5'!E109</f>
        <v>0.5242619812488557</v>
      </c>
      <c r="M109" s="552">
        <f>G109*0.9/'TD5'!F109</f>
        <v>0.48997867107391346</v>
      </c>
      <c r="P109" s="539"/>
    </row>
    <row r="110" spans="1:16" x14ac:dyDescent="0.2">
      <c r="A110" s="67">
        <v>2014</v>
      </c>
      <c r="B110" s="432">
        <f>avgfiinc!BC103</f>
        <v>25983.748894178276</v>
      </c>
      <c r="C110" s="323">
        <f>avgfiinc!BD103</f>
        <v>24096.672271508818</v>
      </c>
      <c r="D110" s="353">
        <f>avgfiinc!BE103</f>
        <v>29223.451192317054</v>
      </c>
      <c r="E110" s="524">
        <f>avgfiinc!BF103</f>
        <v>30498.475153695177</v>
      </c>
      <c r="F110" s="524">
        <f>avgfiinc!BG103</f>
        <v>18970.332887150758</v>
      </c>
      <c r="G110" s="62">
        <f>avgfiinc!BH103</f>
        <v>31404.058639166284</v>
      </c>
      <c r="H110" s="533">
        <f>B110*0.9/'TD5'!B110</f>
        <v>0.5266856551170348</v>
      </c>
      <c r="I110" s="544">
        <f>C110*0.9/'TD5'!B110</f>
        <v>0.48843497037887573</v>
      </c>
      <c r="J110" s="559">
        <f>D110*0.9/'TD5'!C110</f>
        <v>0.55353856086730957</v>
      </c>
      <c r="K110" s="560">
        <f>E110*0.9/'TD5'!D110</f>
        <v>0.48713326454162598</v>
      </c>
      <c r="L110" s="551">
        <f>F110*0.9/'TD5'!E110</f>
        <v>0.51011326909065247</v>
      </c>
      <c r="M110" s="552">
        <f>G110*0.9/'TD5'!F110</f>
        <v>0.47738599777221669</v>
      </c>
    </row>
    <row r="111" spans="1:16" x14ac:dyDescent="0.2">
      <c r="A111" s="67">
        <v>2015</v>
      </c>
      <c r="B111" s="432">
        <f>avgfiinc!BC104</f>
        <v>26620.018925359898</v>
      </c>
      <c r="C111" s="323">
        <f>avgfiinc!BD104</f>
        <v>24716.862298301348</v>
      </c>
      <c r="D111" s="353">
        <f>avgfiinc!BE104</f>
        <v>29778.308244345459</v>
      </c>
      <c r="E111" s="524">
        <f>avgfiinc!BF104</f>
        <v>31015.092307739083</v>
      </c>
      <c r="F111" s="524">
        <f>avgfiinc!BG104</f>
        <v>19663.362470156299</v>
      </c>
      <c r="G111" s="62">
        <f>avgfiinc!BH104</f>
        <v>32103.497053755127</v>
      </c>
      <c r="H111" s="533">
        <f>B111*0.9/'TD5'!B111</f>
        <v>0.52633565664291371</v>
      </c>
      <c r="I111" s="544">
        <f>C111*0.9/'TD5'!B111</f>
        <v>0.48870611190795887</v>
      </c>
      <c r="J111" s="559">
        <f>D111*0.9/'TD5'!C111</f>
        <v>0.55245485901832581</v>
      </c>
      <c r="K111" s="560">
        <f>E111*0.9/'TD5'!D111</f>
        <v>0.48496657609939564</v>
      </c>
      <c r="L111" s="551">
        <f>F111*0.9/'TD5'!E111</f>
        <v>0.51309120655059814</v>
      </c>
      <c r="M111" s="552">
        <f>G111*0.9/'TD5'!F111</f>
        <v>0.47674542665481567</v>
      </c>
    </row>
    <row r="112" spans="1:16" x14ac:dyDescent="0.2">
      <c r="A112" s="67">
        <v>2016</v>
      </c>
      <c r="B112" s="432">
        <f>avgfiinc!BC105</f>
        <v>26491.900033112335</v>
      </c>
      <c r="C112" s="323">
        <f>avgfiinc!BD105</f>
        <v>24564.111733542217</v>
      </c>
      <c r="D112" s="353">
        <f>avgfiinc!BE105</f>
        <v>29548.995280470393</v>
      </c>
      <c r="E112" s="524">
        <f>avgfiinc!BF105</f>
        <v>30709.40304107303</v>
      </c>
      <c r="F112" s="524">
        <f>avgfiinc!BG105</f>
        <v>19669.822239831305</v>
      </c>
      <c r="G112" s="62">
        <f>avgfiinc!BH105</f>
        <v>31798.538893594286</v>
      </c>
      <c r="H112" s="533">
        <f>B112*0.9/'TD5'!B112</f>
        <v>0.53273725509643555</v>
      </c>
      <c r="I112" s="544">
        <f>C112*0.9/'TD5'!B112</f>
        <v>0.49397051334381115</v>
      </c>
      <c r="J112" s="559">
        <f>D112*0.9/'TD5'!C112</f>
        <v>0.55802953243255637</v>
      </c>
      <c r="K112" s="560">
        <f>E112*0.9/'TD5'!D112</f>
        <v>0.48935478925704951</v>
      </c>
      <c r="L112" s="551">
        <f>F112*0.9/'TD5'!E112</f>
        <v>0.51962208747863781</v>
      </c>
      <c r="M112" s="552">
        <f>G112*0.9/'TD5'!F112</f>
        <v>0.48215091228485113</v>
      </c>
    </row>
    <row r="113" spans="1:13" x14ac:dyDescent="0.2">
      <c r="A113" s="67">
        <v>2017</v>
      </c>
      <c r="B113" s="432">
        <f>avgfiinc!BC106</f>
        <v>25704.993750796282</v>
      </c>
      <c r="C113" s="323">
        <f>avgfiinc!BD106</f>
        <v>23705.882776024377</v>
      </c>
      <c r="D113" s="353">
        <f>avgfiinc!BE106</f>
        <v>27321.071865816641</v>
      </c>
      <c r="E113" s="524">
        <f>avgfiinc!BF106</f>
        <v>29936.314843291508</v>
      </c>
      <c r="F113" s="524">
        <f>avgfiinc!BG106</f>
        <v>18728.536984754006</v>
      </c>
      <c r="G113" s="62">
        <f>avgfiinc!BH106</f>
        <v>31161.590412741589</v>
      </c>
      <c r="H113" s="533">
        <f>B113*0.9/'TD5'!B113</f>
        <v>0.51040437817573547</v>
      </c>
      <c r="I113" s="544">
        <f>C113*0.9/'TD5'!B113</f>
        <v>0.47070956230163569</v>
      </c>
      <c r="J113" s="559">
        <f>D113*0.9/'TD5'!C113</f>
        <v>0.51905959844589233</v>
      </c>
      <c r="K113" s="560">
        <f>E113*0.9/'TD5'!D113</f>
        <v>0.47008442878723145</v>
      </c>
      <c r="L113" s="551">
        <f>F113*0.9/'TD5'!E113</f>
        <v>0.49287879467010487</v>
      </c>
      <c r="M113" s="552">
        <f>G113*0.9/'TD5'!F113</f>
        <v>0.46110743284225464</v>
      </c>
    </row>
    <row r="114" spans="1:13" x14ac:dyDescent="0.2">
      <c r="A114" s="67">
        <v>2018</v>
      </c>
      <c r="B114" s="432">
        <f>avgfiinc!BC107</f>
        <v>26293.029981227817</v>
      </c>
      <c r="C114" s="323">
        <f>avgfiinc!BD107</f>
        <v>24322.256360342941</v>
      </c>
      <c r="D114" s="353">
        <f>avgfiinc!BE107</f>
        <v>27943.456756013584</v>
      </c>
      <c r="E114" s="524">
        <f>avgfiinc!BF107</f>
        <v>30595.454377885439</v>
      </c>
      <c r="F114" s="524">
        <f>avgfiinc!BG107</f>
        <v>19305.063350717315</v>
      </c>
      <c r="G114" s="62">
        <f>avgfiinc!BH107</f>
        <v>31888.226509172251</v>
      </c>
      <c r="H114" s="533">
        <f>B114*0.9/'TD5'!B114</f>
        <v>0.51074644923210144</v>
      </c>
      <c r="I114" s="544">
        <f>C114*0.9/'TD5'!B114</f>
        <v>0.47246384620666498</v>
      </c>
      <c r="J114" s="559">
        <f>D114*0.9/'TD5'!C114</f>
        <v>0.51968878507614136</v>
      </c>
      <c r="K114" s="560">
        <f>E114*0.9/'TD5'!D114</f>
        <v>0.47148811817169189</v>
      </c>
      <c r="L114" s="551">
        <f>F114*0.9/'TD5'!E114</f>
        <v>0.49458736181259155</v>
      </c>
      <c r="M114" s="552">
        <f>G114*0.9/'TD5'!F114</f>
        <v>0.46175485849380493</v>
      </c>
    </row>
    <row r="115" spans="1:13" x14ac:dyDescent="0.2">
      <c r="A115" s="67">
        <v>2019</v>
      </c>
      <c r="B115" s="432">
        <f>avgfiinc!BC108</f>
        <v>26738.589174404366</v>
      </c>
      <c r="C115" s="323">
        <f>avgfiinc!BD108</f>
        <v>24734.419010592253</v>
      </c>
      <c r="D115" s="353">
        <f>avgfiinc!BE108</f>
        <v>28416.982550633737</v>
      </c>
      <c r="E115" s="524">
        <f>avgfiinc!BF108</f>
        <v>31113.923609195805</v>
      </c>
      <c r="F115" s="524">
        <f>avgfiinc!BG108</f>
        <v>19632.20435218178</v>
      </c>
      <c r="G115" s="62">
        <f>avgfiinc!BH108</f>
        <v>32428.601104740406</v>
      </c>
      <c r="H115" s="533">
        <f>B115*0.9/'TD5'!B115</f>
        <v>0.51074644923210144</v>
      </c>
      <c r="I115" s="544">
        <f>C115*0.9/'TD5'!B115</f>
        <v>0.47246384620666498</v>
      </c>
      <c r="J115" s="559">
        <f>D115*0.9/'TD5'!C115</f>
        <v>0.51968878507614136</v>
      </c>
      <c r="K115" s="560">
        <f>E115*0.9/'TD5'!D115</f>
        <v>0.47148817777633661</v>
      </c>
      <c r="L115" s="551">
        <f>F115*0.9/'TD5'!E115</f>
        <v>0.49458736181259161</v>
      </c>
      <c r="M115" s="552">
        <f>G115*0.9/'TD5'!F115</f>
        <v>0.46175485849380493</v>
      </c>
    </row>
    <row r="116" spans="1:13" ht="17" thickBot="1" x14ac:dyDescent="0.25">
      <c r="A116" s="1105"/>
      <c r="B116" s="1106"/>
      <c r="C116" s="1101"/>
      <c r="D116" s="1114"/>
      <c r="E116" s="1107"/>
      <c r="F116" s="1107"/>
      <c r="G116" s="109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48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theme="7" tint="0.39997558519241921"/>
  </sheetPr>
  <dimension ref="A1:M118"/>
  <sheetViews>
    <sheetView workbookViewId="0">
      <pane xSplit="1" ySplit="8" topLeftCell="B90" activePane="bottomRight" state="frozen"/>
      <selection activeCell="D32" sqref="D32"/>
      <selection pane="topRight" activeCell="D32" sqref="D32"/>
      <selection pane="bottomLeft" activeCell="D32" sqref="D32"/>
      <selection pane="bottomRight" activeCell="A4" sqref="A4:M4"/>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596</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hidden="1" customHeight="1" x14ac:dyDescent="0.2">
      <c r="A9" s="93">
        <v>1913</v>
      </c>
      <c r="B9" s="425"/>
      <c r="C9" s="317"/>
      <c r="D9" s="317"/>
      <c r="E9" s="85"/>
      <c r="F9" s="85"/>
      <c r="G9" s="84"/>
      <c r="H9" s="434"/>
      <c r="I9" s="443"/>
      <c r="J9" s="442"/>
      <c r="K9" s="443"/>
      <c r="L9" s="442"/>
      <c r="M9" s="444"/>
    </row>
    <row r="10" spans="1:13" s="87" customFormat="1" ht="15" hidden="1" customHeight="1" x14ac:dyDescent="0.2">
      <c r="A10" s="92">
        <v>1914</v>
      </c>
      <c r="B10" s="425"/>
      <c r="C10" s="317"/>
      <c r="D10" s="317"/>
      <c r="E10" s="85"/>
      <c r="F10" s="85"/>
      <c r="G10" s="84"/>
      <c r="H10" s="434"/>
      <c r="I10" s="443"/>
      <c r="J10" s="442"/>
      <c r="K10" s="443"/>
      <c r="L10" s="442"/>
      <c r="M10" s="444"/>
    </row>
    <row r="11" spans="1:13" s="87" customFormat="1" ht="15" hidden="1" customHeight="1" x14ac:dyDescent="0.2">
      <c r="A11" s="92">
        <v>1915</v>
      </c>
      <c r="B11" s="425"/>
      <c r="C11" s="317"/>
      <c r="D11" s="317"/>
      <c r="E11" s="85"/>
      <c r="F11" s="85"/>
      <c r="G11" s="84"/>
      <c r="H11" s="434"/>
      <c r="I11" s="443"/>
      <c r="J11" s="442"/>
      <c r="K11" s="443"/>
      <c r="L11" s="442"/>
      <c r="M11" s="444"/>
    </row>
    <row r="12" spans="1:13" s="87" customFormat="1" ht="15" hidden="1" customHeight="1" x14ac:dyDescent="0.2">
      <c r="A12" s="92">
        <v>1916</v>
      </c>
      <c r="B12" s="425"/>
      <c r="C12" s="317"/>
      <c r="D12" s="317"/>
      <c r="E12" s="85"/>
      <c r="F12" s="85"/>
      <c r="G12" s="84"/>
      <c r="H12" s="434"/>
      <c r="I12" s="443"/>
      <c r="J12" s="442"/>
      <c r="K12" s="443"/>
      <c r="L12" s="442"/>
      <c r="M12" s="444"/>
    </row>
    <row r="13" spans="1:13" s="87" customFormat="1" ht="15" hidden="1" customHeight="1" x14ac:dyDescent="0.2">
      <c r="A13" s="92">
        <v>1917</v>
      </c>
      <c r="B13" s="425"/>
      <c r="C13" s="317"/>
      <c r="D13" s="317"/>
      <c r="E13" s="85"/>
      <c r="F13" s="85"/>
      <c r="G13" s="84"/>
      <c r="H13" s="434"/>
      <c r="I13" s="443"/>
      <c r="J13" s="442"/>
      <c r="K13" s="443"/>
      <c r="L13" s="442"/>
      <c r="M13" s="444"/>
    </row>
    <row r="14" spans="1:13" s="87" customFormat="1" ht="15" hidden="1" customHeight="1" x14ac:dyDescent="0.2">
      <c r="A14" s="92">
        <v>1918</v>
      </c>
      <c r="B14" s="425"/>
      <c r="C14" s="317"/>
      <c r="D14" s="353"/>
      <c r="E14" s="314"/>
      <c r="F14" s="314"/>
      <c r="G14" s="84"/>
      <c r="H14" s="434"/>
      <c r="I14" s="443"/>
      <c r="J14" s="442"/>
      <c r="K14" s="443"/>
      <c r="L14" s="442"/>
      <c r="M14" s="444"/>
    </row>
    <row r="15" spans="1:13" s="87" customFormat="1" ht="15" hidden="1" customHeight="1" x14ac:dyDescent="0.2">
      <c r="A15" s="91">
        <v>1919</v>
      </c>
      <c r="B15" s="426"/>
      <c r="C15" s="316"/>
      <c r="D15" s="354"/>
      <c r="E15" s="315"/>
      <c r="F15" s="315"/>
      <c r="G15" s="88"/>
      <c r="H15" s="435"/>
      <c r="I15" s="446"/>
      <c r="J15" s="445"/>
      <c r="K15" s="446"/>
      <c r="L15" s="445"/>
      <c r="M15" s="447"/>
    </row>
    <row r="16" spans="1:13" s="87" customFormat="1" ht="15" hidden="1" customHeight="1" x14ac:dyDescent="0.2">
      <c r="A16" s="92">
        <v>1920</v>
      </c>
      <c r="B16" s="425"/>
      <c r="C16" s="317"/>
      <c r="D16" s="353"/>
      <c r="E16" s="314"/>
      <c r="F16" s="314"/>
      <c r="G16" s="84"/>
      <c r="H16" s="434"/>
      <c r="I16" s="443"/>
      <c r="J16" s="442"/>
      <c r="K16" s="443"/>
      <c r="L16" s="442"/>
      <c r="M16" s="444"/>
    </row>
    <row r="17" spans="1:13" s="87" customFormat="1" ht="15" hidden="1" customHeight="1" x14ac:dyDescent="0.2">
      <c r="A17" s="92">
        <v>1921</v>
      </c>
      <c r="B17" s="425"/>
      <c r="C17" s="317"/>
      <c r="D17" s="353"/>
      <c r="E17" s="314"/>
      <c r="F17" s="314"/>
      <c r="G17" s="84"/>
      <c r="H17" s="434"/>
      <c r="I17" s="443"/>
      <c r="J17" s="442"/>
      <c r="K17" s="443"/>
      <c r="L17" s="442"/>
      <c r="M17" s="444"/>
    </row>
    <row r="18" spans="1:13" s="87" customFormat="1" ht="15" hidden="1" customHeight="1" x14ac:dyDescent="0.2">
      <c r="A18" s="92">
        <v>1922</v>
      </c>
      <c r="B18" s="425"/>
      <c r="C18" s="317"/>
      <c r="D18" s="353"/>
      <c r="E18" s="314"/>
      <c r="F18" s="314"/>
      <c r="G18" s="84"/>
      <c r="H18" s="434"/>
      <c r="I18" s="443"/>
      <c r="J18" s="442"/>
      <c r="K18" s="443"/>
      <c r="L18" s="442"/>
      <c r="M18" s="444"/>
    </row>
    <row r="19" spans="1:13" s="87" customFormat="1" ht="15" hidden="1" customHeight="1" x14ac:dyDescent="0.2">
      <c r="A19" s="92">
        <v>1923</v>
      </c>
      <c r="B19" s="425"/>
      <c r="C19" s="317"/>
      <c r="D19" s="353"/>
      <c r="E19" s="314"/>
      <c r="F19" s="314"/>
      <c r="G19" s="84"/>
      <c r="H19" s="434"/>
      <c r="I19" s="443"/>
      <c r="J19" s="442"/>
      <c r="K19" s="443"/>
      <c r="L19" s="442"/>
      <c r="M19" s="444"/>
    </row>
    <row r="20" spans="1:13" s="87" customFormat="1" ht="15" hidden="1" customHeight="1" x14ac:dyDescent="0.2">
      <c r="A20" s="92">
        <v>1924</v>
      </c>
      <c r="B20" s="425"/>
      <c r="C20" s="317"/>
      <c r="D20" s="353"/>
      <c r="E20" s="314"/>
      <c r="F20" s="314"/>
      <c r="G20" s="84"/>
      <c r="H20" s="434"/>
      <c r="I20" s="443"/>
      <c r="J20" s="442"/>
      <c r="K20" s="443"/>
      <c r="L20" s="442"/>
      <c r="M20" s="444"/>
    </row>
    <row r="21" spans="1:13" s="87" customFormat="1" ht="15" hidden="1" customHeight="1" x14ac:dyDescent="0.2">
      <c r="A21" s="92">
        <v>1925</v>
      </c>
      <c r="B21" s="425"/>
      <c r="C21" s="317"/>
      <c r="D21" s="353"/>
      <c r="E21" s="314"/>
      <c r="F21" s="314"/>
      <c r="G21" s="84"/>
      <c r="H21" s="434"/>
      <c r="I21" s="443"/>
      <c r="J21" s="442"/>
      <c r="K21" s="443"/>
      <c r="L21" s="442"/>
      <c r="M21" s="444"/>
    </row>
    <row r="22" spans="1:13" s="87" customFormat="1" ht="15" hidden="1" customHeight="1" x14ac:dyDescent="0.2">
      <c r="A22" s="92">
        <v>1926</v>
      </c>
      <c r="B22" s="425"/>
      <c r="C22" s="317"/>
      <c r="D22" s="353"/>
      <c r="E22" s="314"/>
      <c r="F22" s="314"/>
      <c r="G22" s="84"/>
      <c r="H22" s="434"/>
      <c r="I22" s="443"/>
      <c r="J22" s="442"/>
      <c r="K22" s="443"/>
      <c r="L22" s="442"/>
      <c r="M22" s="444"/>
    </row>
    <row r="23" spans="1:13" s="87" customFormat="1" ht="15" hidden="1" customHeight="1" x14ac:dyDescent="0.2">
      <c r="A23" s="92">
        <v>1927</v>
      </c>
      <c r="B23" s="425"/>
      <c r="C23" s="317"/>
      <c r="D23" s="353"/>
      <c r="E23" s="314"/>
      <c r="F23" s="314"/>
      <c r="G23" s="84"/>
      <c r="H23" s="434"/>
      <c r="I23" s="443"/>
      <c r="J23" s="442"/>
      <c r="K23" s="443"/>
      <c r="L23" s="442"/>
      <c r="M23" s="444"/>
    </row>
    <row r="24" spans="1:13" s="87" customFormat="1" ht="15" hidden="1" customHeight="1" x14ac:dyDescent="0.2">
      <c r="A24" s="92">
        <v>1928</v>
      </c>
      <c r="B24" s="425"/>
      <c r="C24" s="317"/>
      <c r="D24" s="353"/>
      <c r="E24" s="314"/>
      <c r="F24" s="314"/>
      <c r="G24" s="84"/>
      <c r="H24" s="434"/>
      <c r="I24" s="443"/>
      <c r="J24" s="442"/>
      <c r="K24" s="443"/>
      <c r="L24" s="442"/>
      <c r="M24" s="444"/>
    </row>
    <row r="25" spans="1:13" s="87" customFormat="1" ht="15" hidden="1" customHeight="1" x14ac:dyDescent="0.2">
      <c r="A25" s="91">
        <v>1929</v>
      </c>
      <c r="B25" s="426"/>
      <c r="C25" s="316"/>
      <c r="D25" s="354"/>
      <c r="E25" s="315"/>
      <c r="F25" s="315"/>
      <c r="G25" s="88"/>
      <c r="H25" s="435"/>
      <c r="I25" s="446"/>
      <c r="J25" s="445"/>
      <c r="K25" s="446"/>
      <c r="L25" s="445"/>
      <c r="M25" s="447"/>
    </row>
    <row r="26" spans="1:13" s="87" customFormat="1" ht="15" hidden="1" customHeight="1" x14ac:dyDescent="0.2">
      <c r="A26" s="92">
        <v>1930</v>
      </c>
      <c r="B26" s="425"/>
      <c r="C26" s="317"/>
      <c r="D26" s="353"/>
      <c r="E26" s="314"/>
      <c r="F26" s="314"/>
      <c r="G26" s="84"/>
      <c r="H26" s="434"/>
      <c r="I26" s="443"/>
      <c r="J26" s="442"/>
      <c r="K26" s="443"/>
      <c r="L26" s="442"/>
      <c r="M26" s="444"/>
    </row>
    <row r="27" spans="1:13" s="87" customFormat="1" ht="15" hidden="1" customHeight="1" x14ac:dyDescent="0.2">
      <c r="A27" s="92">
        <v>1931</v>
      </c>
      <c r="B27" s="425"/>
      <c r="C27" s="317"/>
      <c r="D27" s="353"/>
      <c r="E27" s="314"/>
      <c r="F27" s="314"/>
      <c r="G27" s="84"/>
      <c r="H27" s="434"/>
      <c r="I27" s="443"/>
      <c r="J27" s="442"/>
      <c r="K27" s="443"/>
      <c r="L27" s="442"/>
      <c r="M27" s="444"/>
    </row>
    <row r="28" spans="1:13" s="87" customFormat="1" ht="15" hidden="1" customHeight="1" x14ac:dyDescent="0.2">
      <c r="A28" s="92">
        <v>1932</v>
      </c>
      <c r="B28" s="425"/>
      <c r="C28" s="317"/>
      <c r="D28" s="353"/>
      <c r="E28" s="314"/>
      <c r="F28" s="314"/>
      <c r="G28" s="84"/>
      <c r="H28" s="434"/>
      <c r="I28" s="443"/>
      <c r="J28" s="442"/>
      <c r="K28" s="443"/>
      <c r="L28" s="442"/>
      <c r="M28" s="444"/>
    </row>
    <row r="29" spans="1:13" s="87" customFormat="1" ht="15" hidden="1" customHeight="1" x14ac:dyDescent="0.2">
      <c r="A29" s="92">
        <v>1933</v>
      </c>
      <c r="B29" s="425"/>
      <c r="C29" s="317"/>
      <c r="D29" s="353"/>
      <c r="E29" s="314"/>
      <c r="F29" s="314"/>
      <c r="G29" s="84"/>
      <c r="H29" s="434"/>
      <c r="I29" s="443"/>
      <c r="J29" s="442"/>
      <c r="K29" s="443"/>
      <c r="L29" s="442"/>
      <c r="M29" s="444"/>
    </row>
    <row r="30" spans="1:13" s="87" customFormat="1" ht="15" hidden="1" customHeight="1" x14ac:dyDescent="0.2">
      <c r="A30" s="92">
        <v>1934</v>
      </c>
      <c r="B30" s="425"/>
      <c r="C30" s="317"/>
      <c r="D30" s="353"/>
      <c r="E30" s="314"/>
      <c r="F30" s="314"/>
      <c r="G30" s="84"/>
      <c r="H30" s="434"/>
      <c r="I30" s="443"/>
      <c r="J30" s="442"/>
      <c r="K30" s="443"/>
      <c r="L30" s="442"/>
      <c r="M30" s="444"/>
    </row>
    <row r="31" spans="1:13" s="87" customFormat="1" ht="15" hidden="1" customHeight="1" x14ac:dyDescent="0.2">
      <c r="A31" s="92">
        <v>1935</v>
      </c>
      <c r="B31" s="425"/>
      <c r="C31" s="317"/>
      <c r="D31" s="353"/>
      <c r="E31" s="314"/>
      <c r="F31" s="314"/>
      <c r="G31" s="84"/>
      <c r="H31" s="434"/>
      <c r="I31" s="443"/>
      <c r="J31" s="442"/>
      <c r="K31" s="443"/>
      <c r="L31" s="442"/>
      <c r="M31" s="444"/>
    </row>
    <row r="32" spans="1:13" s="87" customFormat="1" ht="15" hidden="1" customHeight="1" x14ac:dyDescent="0.2">
      <c r="A32" s="92">
        <v>1936</v>
      </c>
      <c r="B32" s="425"/>
      <c r="C32" s="317"/>
      <c r="D32" s="353"/>
      <c r="E32" s="314"/>
      <c r="F32" s="314"/>
      <c r="G32" s="84"/>
      <c r="H32" s="434"/>
      <c r="I32" s="443"/>
      <c r="J32" s="442"/>
      <c r="K32" s="443"/>
      <c r="L32" s="442"/>
      <c r="M32" s="444"/>
    </row>
    <row r="33" spans="1:13" s="87" customFormat="1" ht="15" hidden="1" customHeight="1" x14ac:dyDescent="0.2">
      <c r="A33" s="92">
        <v>1937</v>
      </c>
      <c r="B33" s="425"/>
      <c r="C33" s="317"/>
      <c r="D33" s="353"/>
      <c r="E33" s="314"/>
      <c r="F33" s="314"/>
      <c r="G33" s="84"/>
      <c r="H33" s="434"/>
      <c r="I33" s="443"/>
      <c r="J33" s="442"/>
      <c r="K33" s="443"/>
      <c r="L33" s="442"/>
      <c r="M33" s="444"/>
    </row>
    <row r="34" spans="1:13" s="87" customFormat="1" ht="15" hidden="1" customHeight="1" x14ac:dyDescent="0.2">
      <c r="A34" s="92">
        <v>1938</v>
      </c>
      <c r="B34" s="425"/>
      <c r="C34" s="317"/>
      <c r="D34" s="353"/>
      <c r="E34" s="314"/>
      <c r="F34" s="314"/>
      <c r="G34" s="84"/>
      <c r="H34" s="434"/>
      <c r="I34" s="443"/>
      <c r="J34" s="442"/>
      <c r="K34" s="443"/>
      <c r="L34" s="442"/>
      <c r="M34" s="444"/>
    </row>
    <row r="35" spans="1:13" s="87" customFormat="1" ht="15" hidden="1" customHeight="1" x14ac:dyDescent="0.2">
      <c r="A35" s="91">
        <v>1939</v>
      </c>
      <c r="B35" s="426"/>
      <c r="C35" s="316"/>
      <c r="D35" s="354"/>
      <c r="E35" s="315"/>
      <c r="F35" s="315"/>
      <c r="G35" s="88"/>
      <c r="H35" s="435"/>
      <c r="I35" s="446"/>
      <c r="J35" s="445"/>
      <c r="K35" s="446"/>
      <c r="L35" s="445"/>
      <c r="M35" s="447"/>
    </row>
    <row r="36" spans="1:13" s="87" customFormat="1" ht="15" hidden="1" customHeight="1" x14ac:dyDescent="0.2">
      <c r="A36" s="92">
        <v>1940</v>
      </c>
      <c r="B36" s="425"/>
      <c r="C36" s="317"/>
      <c r="D36" s="353"/>
      <c r="E36" s="314"/>
      <c r="F36" s="314"/>
      <c r="G36" s="84"/>
      <c r="H36" s="434"/>
      <c r="I36" s="443"/>
      <c r="J36" s="442"/>
      <c r="K36" s="443"/>
      <c r="L36" s="442"/>
      <c r="M36" s="444"/>
    </row>
    <row r="37" spans="1:13" s="87" customFormat="1" ht="15" hidden="1" customHeight="1" x14ac:dyDescent="0.2">
      <c r="A37" s="92">
        <v>1941</v>
      </c>
      <c r="B37" s="425"/>
      <c r="C37" s="317"/>
      <c r="D37" s="353"/>
      <c r="E37" s="314"/>
      <c r="F37" s="314"/>
      <c r="G37" s="84"/>
      <c r="H37" s="434"/>
      <c r="I37" s="443"/>
      <c r="J37" s="442"/>
      <c r="K37" s="443"/>
      <c r="L37" s="442"/>
      <c r="M37" s="444"/>
    </row>
    <row r="38" spans="1:13" s="87" customFormat="1" ht="15" hidden="1" customHeight="1" x14ac:dyDescent="0.2">
      <c r="A38" s="92">
        <v>1942</v>
      </c>
      <c r="B38" s="425"/>
      <c r="C38" s="317"/>
      <c r="D38" s="353"/>
      <c r="E38" s="314"/>
      <c r="F38" s="314"/>
      <c r="G38" s="84"/>
      <c r="H38" s="434"/>
      <c r="I38" s="443"/>
      <c r="J38" s="442"/>
      <c r="K38" s="443"/>
      <c r="L38" s="442"/>
      <c r="M38" s="444"/>
    </row>
    <row r="39" spans="1:13" s="87" customFormat="1" ht="15" hidden="1" customHeight="1" x14ac:dyDescent="0.2">
      <c r="A39" s="92">
        <v>1943</v>
      </c>
      <c r="B39" s="425"/>
      <c r="C39" s="317"/>
      <c r="D39" s="353"/>
      <c r="E39" s="314"/>
      <c r="F39" s="314"/>
      <c r="G39" s="84"/>
      <c r="H39" s="434"/>
      <c r="I39" s="443"/>
      <c r="J39" s="442"/>
      <c r="K39" s="443"/>
      <c r="L39" s="442"/>
      <c r="M39" s="444"/>
    </row>
    <row r="40" spans="1:13" s="87" customFormat="1" ht="15" hidden="1" customHeight="1" x14ac:dyDescent="0.2">
      <c r="A40" s="92">
        <v>1944</v>
      </c>
      <c r="B40" s="425"/>
      <c r="C40" s="317"/>
      <c r="D40" s="353"/>
      <c r="E40" s="314"/>
      <c r="F40" s="314"/>
      <c r="G40" s="84"/>
      <c r="H40" s="434"/>
      <c r="I40" s="443"/>
      <c r="J40" s="442"/>
      <c r="K40" s="443"/>
      <c r="L40" s="442"/>
      <c r="M40" s="444"/>
    </row>
    <row r="41" spans="1:13" s="87" customFormat="1" ht="15" hidden="1" customHeight="1" x14ac:dyDescent="0.2">
      <c r="A41" s="92">
        <v>1945</v>
      </c>
      <c r="B41" s="425"/>
      <c r="C41" s="317"/>
      <c r="D41" s="353"/>
      <c r="E41" s="314"/>
      <c r="F41" s="314"/>
      <c r="G41" s="84"/>
      <c r="H41" s="434"/>
      <c r="I41" s="443"/>
      <c r="J41" s="442"/>
      <c r="K41" s="443"/>
      <c r="L41" s="442"/>
      <c r="M41" s="444"/>
    </row>
    <row r="42" spans="1:13" s="87" customFormat="1" ht="15" hidden="1" customHeight="1" x14ac:dyDescent="0.2">
      <c r="A42" s="92">
        <v>1946</v>
      </c>
      <c r="B42" s="425"/>
      <c r="C42" s="317"/>
      <c r="D42" s="353"/>
      <c r="E42" s="314"/>
      <c r="F42" s="314"/>
      <c r="G42" s="84"/>
      <c r="H42" s="434"/>
      <c r="I42" s="443"/>
      <c r="J42" s="442"/>
      <c r="K42" s="443"/>
      <c r="L42" s="442"/>
      <c r="M42" s="444"/>
    </row>
    <row r="43" spans="1:13" s="87" customFormat="1" ht="15" hidden="1" customHeight="1" x14ac:dyDescent="0.2">
      <c r="A43" s="92">
        <v>1947</v>
      </c>
      <c r="B43" s="425"/>
      <c r="C43" s="317"/>
      <c r="D43" s="353"/>
      <c r="E43" s="314"/>
      <c r="F43" s="314"/>
      <c r="G43" s="84"/>
      <c r="H43" s="434"/>
      <c r="I43" s="443"/>
      <c r="J43" s="442"/>
      <c r="K43" s="443"/>
      <c r="L43" s="442"/>
      <c r="M43" s="444"/>
    </row>
    <row r="44" spans="1:13" s="87" customFormat="1" ht="15" hidden="1" customHeight="1" x14ac:dyDescent="0.2">
      <c r="A44" s="92">
        <v>1948</v>
      </c>
      <c r="B44" s="425"/>
      <c r="C44" s="317"/>
      <c r="D44" s="353"/>
      <c r="E44" s="314"/>
      <c r="F44" s="314"/>
      <c r="G44" s="84"/>
      <c r="H44" s="434"/>
      <c r="I44" s="443"/>
      <c r="J44" s="442"/>
      <c r="K44" s="443"/>
      <c r="L44" s="442"/>
      <c r="M44" s="444"/>
    </row>
    <row r="45" spans="1:13" s="87" customFormat="1" ht="15" hidden="1" customHeight="1" x14ac:dyDescent="0.2">
      <c r="A45" s="91">
        <v>1949</v>
      </c>
      <c r="B45" s="426"/>
      <c r="C45" s="316"/>
      <c r="D45" s="354"/>
      <c r="E45" s="315"/>
      <c r="F45" s="315"/>
      <c r="G45" s="88"/>
      <c r="H45" s="435"/>
      <c r="I45" s="446"/>
      <c r="J45" s="445"/>
      <c r="K45" s="446"/>
      <c r="L45" s="445"/>
      <c r="M45" s="447"/>
    </row>
    <row r="46" spans="1:13" s="87" customFormat="1" ht="15" hidden="1" customHeight="1" x14ac:dyDescent="0.2">
      <c r="A46" s="92">
        <v>1950</v>
      </c>
      <c r="B46" s="425"/>
      <c r="C46" s="317"/>
      <c r="D46" s="353"/>
      <c r="E46" s="314"/>
      <c r="F46" s="314"/>
      <c r="G46" s="84"/>
      <c r="H46" s="434"/>
      <c r="I46" s="443"/>
      <c r="J46" s="442"/>
      <c r="K46" s="443"/>
      <c r="L46" s="442"/>
      <c r="M46" s="444"/>
    </row>
    <row r="47" spans="1:13" s="87" customFormat="1" ht="15" hidden="1" customHeight="1" x14ac:dyDescent="0.2">
      <c r="A47" s="92">
        <v>1951</v>
      </c>
      <c r="B47" s="425"/>
      <c r="C47" s="317"/>
      <c r="D47" s="353"/>
      <c r="E47" s="314"/>
      <c r="F47" s="314"/>
      <c r="G47" s="84"/>
      <c r="H47" s="434"/>
      <c r="I47" s="443"/>
      <c r="J47" s="442"/>
      <c r="K47" s="443"/>
      <c r="L47" s="442"/>
      <c r="M47" s="444"/>
    </row>
    <row r="48" spans="1:13" s="87" customFormat="1" ht="15" hidden="1" customHeight="1" x14ac:dyDescent="0.2">
      <c r="A48" s="92">
        <v>1952</v>
      </c>
      <c r="B48" s="425"/>
      <c r="C48" s="317"/>
      <c r="D48" s="353"/>
      <c r="E48" s="314"/>
      <c r="F48" s="314"/>
      <c r="G48" s="84"/>
      <c r="H48" s="434"/>
      <c r="I48" s="443"/>
      <c r="J48" s="442"/>
      <c r="K48" s="443"/>
      <c r="L48" s="442"/>
      <c r="M48" s="444"/>
    </row>
    <row r="49" spans="1:13" s="87" customFormat="1" ht="15" hidden="1" customHeight="1" x14ac:dyDescent="0.2">
      <c r="A49" s="92">
        <v>1953</v>
      </c>
      <c r="B49" s="425"/>
      <c r="C49" s="317"/>
      <c r="D49" s="353"/>
      <c r="E49" s="314"/>
      <c r="F49" s="314"/>
      <c r="G49" s="84"/>
      <c r="H49" s="434"/>
      <c r="I49" s="443"/>
      <c r="J49" s="442"/>
      <c r="K49" s="443"/>
      <c r="L49" s="442"/>
      <c r="M49" s="444"/>
    </row>
    <row r="50" spans="1:13" s="87" customFormat="1" ht="15" hidden="1" customHeight="1" x14ac:dyDescent="0.2">
      <c r="A50" s="92">
        <v>1954</v>
      </c>
      <c r="B50" s="425"/>
      <c r="C50" s="317"/>
      <c r="D50" s="353"/>
      <c r="E50" s="314"/>
      <c r="F50" s="314"/>
      <c r="G50" s="84"/>
      <c r="H50" s="434"/>
      <c r="I50" s="443"/>
      <c r="J50" s="442"/>
      <c r="K50" s="443"/>
      <c r="L50" s="442"/>
      <c r="M50" s="444"/>
    </row>
    <row r="51" spans="1:13" s="87" customFormat="1" ht="15" hidden="1" customHeight="1" x14ac:dyDescent="0.2">
      <c r="A51" s="92">
        <v>1955</v>
      </c>
      <c r="B51" s="425"/>
      <c r="C51" s="317"/>
      <c r="D51" s="353"/>
      <c r="E51" s="314"/>
      <c r="F51" s="314"/>
      <c r="G51" s="84"/>
      <c r="H51" s="434"/>
      <c r="I51" s="443"/>
      <c r="J51" s="442"/>
      <c r="K51" s="443"/>
      <c r="L51" s="442"/>
      <c r="M51" s="444"/>
    </row>
    <row r="52" spans="1:13" s="87" customFormat="1" ht="15" hidden="1" customHeight="1" x14ac:dyDescent="0.2">
      <c r="A52" s="92">
        <v>1956</v>
      </c>
      <c r="B52" s="425"/>
      <c r="C52" s="317"/>
      <c r="D52" s="353"/>
      <c r="E52" s="314"/>
      <c r="F52" s="314"/>
      <c r="G52" s="84"/>
      <c r="H52" s="434"/>
      <c r="I52" s="443"/>
      <c r="J52" s="442"/>
      <c r="K52" s="443"/>
      <c r="L52" s="442"/>
      <c r="M52" s="444"/>
    </row>
    <row r="53" spans="1:13" s="87" customFormat="1" ht="15" hidden="1" customHeight="1" x14ac:dyDescent="0.2">
      <c r="A53" s="92">
        <v>1957</v>
      </c>
      <c r="B53" s="425"/>
      <c r="C53" s="317"/>
      <c r="D53" s="353"/>
      <c r="E53" s="314"/>
      <c r="F53" s="314"/>
      <c r="G53" s="84"/>
      <c r="H53" s="434"/>
      <c r="I53" s="443"/>
      <c r="J53" s="442"/>
      <c r="K53" s="443"/>
      <c r="L53" s="442"/>
      <c r="M53" s="444"/>
    </row>
    <row r="54" spans="1:13" s="87" customFormat="1" ht="15" hidden="1" customHeight="1" x14ac:dyDescent="0.2">
      <c r="A54" s="92">
        <v>1958</v>
      </c>
      <c r="B54" s="425"/>
      <c r="C54" s="317"/>
      <c r="D54" s="353"/>
      <c r="E54" s="314"/>
      <c r="F54" s="314"/>
      <c r="G54" s="84"/>
      <c r="H54" s="434"/>
      <c r="I54" s="443"/>
      <c r="J54" s="442"/>
      <c r="K54" s="443"/>
      <c r="L54" s="442"/>
      <c r="M54" s="444"/>
    </row>
    <row r="55" spans="1:13" s="87" customFormat="1" ht="15" hidden="1" customHeight="1" x14ac:dyDescent="0.2">
      <c r="A55" s="91">
        <v>1959</v>
      </c>
      <c r="B55" s="426"/>
      <c r="C55" s="316"/>
      <c r="D55" s="354"/>
      <c r="E55" s="315"/>
      <c r="F55" s="315"/>
      <c r="G55" s="88"/>
      <c r="H55" s="435"/>
      <c r="I55" s="446"/>
      <c r="J55" s="445"/>
      <c r="K55" s="446"/>
      <c r="L55" s="445"/>
      <c r="M55" s="447"/>
    </row>
    <row r="56" spans="1:13" x14ac:dyDescent="0.2">
      <c r="A56" s="67">
        <v>1960</v>
      </c>
      <c r="B56" s="425"/>
      <c r="C56" s="317"/>
      <c r="D56" s="353"/>
      <c r="E56" s="314"/>
      <c r="F56" s="314"/>
      <c r="G56" s="84"/>
      <c r="H56" s="434"/>
      <c r="I56" s="443"/>
      <c r="J56" s="442"/>
      <c r="K56" s="443"/>
      <c r="L56" s="442"/>
      <c r="M56" s="444"/>
    </row>
    <row r="57" spans="1:13" x14ac:dyDescent="0.2">
      <c r="A57" s="67">
        <v>1961</v>
      </c>
      <c r="B57" s="425"/>
      <c r="C57" s="317"/>
      <c r="D57" s="353"/>
      <c r="E57" s="314"/>
      <c r="F57" s="314"/>
      <c r="G57" s="84"/>
      <c r="H57" s="434"/>
      <c r="I57" s="443"/>
      <c r="J57" s="442"/>
      <c r="K57" s="443"/>
      <c r="L57" s="442"/>
      <c r="M57" s="444"/>
    </row>
    <row r="58" spans="1:13" x14ac:dyDescent="0.2">
      <c r="A58" s="67">
        <v>1962</v>
      </c>
      <c r="B58" s="563">
        <f>avgfiinc!AW51</f>
        <v>7897.902656295204</v>
      </c>
      <c r="C58" s="523">
        <f>avgfiinc!AX51</f>
        <v>2706.939443607745</v>
      </c>
      <c r="D58" s="522">
        <f>avgfiinc!AY51</f>
        <v>10799.770321890772</v>
      </c>
      <c r="E58" s="522">
        <f>avgfiinc!AZ51</f>
        <v>10490.977955479866</v>
      </c>
      <c r="F58" s="522">
        <f>avgfiinc!BA51</f>
        <v>333.12231498272916</v>
      </c>
      <c r="G58" s="523">
        <f>avgfiinc!BB51</f>
        <v>8978.1424884585413</v>
      </c>
      <c r="H58" s="532">
        <f>B58*0.5/'TD5'!B58</f>
        <v>0.18354856967926025</v>
      </c>
      <c r="I58" s="543">
        <f>C58*0.5/'TD5'!B58</f>
        <v>6.2909722328186035E-2</v>
      </c>
      <c r="J58" s="549">
        <f>D58*0.5/'TD5'!C58</f>
        <v>0.22941040992736816</v>
      </c>
      <c r="K58" s="543">
        <f>E58*0.5/'TD5'!D58</f>
        <v>0.15982252359390259</v>
      </c>
      <c r="L58" s="549">
        <f>F58*0.5/'TD5'!E58</f>
        <v>1.5351295471191405E-2</v>
      </c>
      <c r="M58" s="550">
        <f>G58*0.5/'TD5'!F58</f>
        <v>0.13515490293502808</v>
      </c>
    </row>
    <row r="59" spans="1:13" x14ac:dyDescent="0.2">
      <c r="A59" s="67">
        <v>1963</v>
      </c>
      <c r="B59" s="564">
        <f>avgfiinc!AW52</f>
        <v>8332.9236888206469</v>
      </c>
      <c r="C59" s="525">
        <f>avgfiinc!AX52</f>
        <v>2907.9828691504081</v>
      </c>
      <c r="D59" s="524">
        <f>avgfiinc!AY52</f>
        <v>11387.56752613917</v>
      </c>
      <c r="E59" s="524">
        <f>avgfiinc!AZ52</f>
        <v>11106.28281515183</v>
      </c>
      <c r="F59" s="524">
        <f>avgfiinc!BA52</f>
        <v>360.58933600538728</v>
      </c>
      <c r="G59" s="525">
        <f>avgfiinc!BB52</f>
        <v>9424.4765683566693</v>
      </c>
      <c r="H59" s="533">
        <f>B59*0.5/'TD5'!B59</f>
        <v>0.18557081277537604</v>
      </c>
      <c r="I59" s="544">
        <f>C59*0.5/'TD5'!B59</f>
        <v>6.4759592757231366E-2</v>
      </c>
      <c r="J59" s="551">
        <f>D59*0.5/'TD5'!C59</f>
        <v>0.23185034297620433</v>
      </c>
      <c r="K59" s="544">
        <f>E59*0.5/'TD5'!D59</f>
        <v>0.16226378680059081</v>
      </c>
      <c r="L59" s="551">
        <f>F59*0.5/'TD5'!E59</f>
        <v>1.5940171078221557E-2</v>
      </c>
      <c r="M59" s="552">
        <f>G59*0.5/'TD5'!F59</f>
        <v>0.13552344485524714</v>
      </c>
    </row>
    <row r="60" spans="1:13" x14ac:dyDescent="0.2">
      <c r="A60" s="67">
        <v>1964</v>
      </c>
      <c r="B60" s="564">
        <f>avgfiinc!AW53</f>
        <v>8767.9447213460917</v>
      </c>
      <c r="C60" s="525">
        <f>avgfiinc!AX53</f>
        <v>3109.0262946930716</v>
      </c>
      <c r="D60" s="524">
        <f>avgfiinc!AY53</f>
        <v>11975.364730387566</v>
      </c>
      <c r="E60" s="524">
        <f>avgfiinc!AZ53</f>
        <v>11721.587674823792</v>
      </c>
      <c r="F60" s="524">
        <f>avgfiinc!BA53</f>
        <v>388.0563570280454</v>
      </c>
      <c r="G60" s="525">
        <f>avgfiinc!BB53</f>
        <v>9870.8106482547973</v>
      </c>
      <c r="H60" s="533">
        <f>B60*0.5/'TD5'!B60</f>
        <v>0.18743091821670532</v>
      </c>
      <c r="I60" s="544">
        <f>C60*0.5/'TD5'!B60</f>
        <v>6.6461145877838149E-2</v>
      </c>
      <c r="J60" s="551">
        <f>D60*0.5/'TD5'!C60</f>
        <v>0.23409569263458252</v>
      </c>
      <c r="K60" s="544">
        <f>E60*0.5/'TD5'!D60</f>
        <v>0.16451287269592285</v>
      </c>
      <c r="L60" s="551">
        <f>F60*0.5/'TD5'!E60</f>
        <v>1.6482949256896973E-2</v>
      </c>
      <c r="M60" s="552">
        <f>G60*0.5/'TD5'!F60</f>
        <v>0.13622033596038821</v>
      </c>
    </row>
    <row r="61" spans="1:13" x14ac:dyDescent="0.2">
      <c r="A61" s="67">
        <v>1965</v>
      </c>
      <c r="B61" s="564">
        <f>avgfiinc!AW54</f>
        <v>9385.8172734150685</v>
      </c>
      <c r="C61" s="525">
        <f>avgfiinc!AX54</f>
        <v>3430.2076573827339</v>
      </c>
      <c r="D61" s="524">
        <f>avgfiinc!AY54</f>
        <v>12779.44249987496</v>
      </c>
      <c r="E61" s="524">
        <f>avgfiinc!AZ54</f>
        <v>12599.439371894736</v>
      </c>
      <c r="F61" s="524">
        <f>avgfiinc!BA54</f>
        <v>490.93384512857494</v>
      </c>
      <c r="G61" s="525">
        <f>avgfiinc!BB54</f>
        <v>10484.358784021862</v>
      </c>
      <c r="H61" s="533">
        <f>B61*0.5/'TD5'!B61</f>
        <v>0.19168206680630762</v>
      </c>
      <c r="I61" s="544">
        <f>C61*0.5/'TD5'!B61</f>
        <v>7.0053493924744567E-2</v>
      </c>
      <c r="J61" s="551">
        <f>D61*0.5/'TD5'!C61</f>
        <v>0.23860133331056033</v>
      </c>
      <c r="K61" s="544">
        <f>E61*0.5/'TD5'!D61</f>
        <v>0.16911608145736051</v>
      </c>
      <c r="L61" s="551">
        <f>F61*0.5/'TD5'!E61</f>
        <v>1.9860390169470547E-2</v>
      </c>
      <c r="M61" s="552">
        <f>G61*0.5/'TD5'!F61</f>
        <v>0.13663584235348308</v>
      </c>
    </row>
    <row r="62" spans="1:13" x14ac:dyDescent="0.2">
      <c r="A62" s="67">
        <v>1966</v>
      </c>
      <c r="B62" s="564">
        <f>avgfiinc!AW55</f>
        <v>10003.689825484043</v>
      </c>
      <c r="C62" s="525">
        <f>avgfiinc!AX55</f>
        <v>3751.3890200723963</v>
      </c>
      <c r="D62" s="524">
        <f>avgfiinc!AY55</f>
        <v>13583.520269362354</v>
      </c>
      <c r="E62" s="524">
        <f>avgfiinc!AZ55</f>
        <v>13477.291068965678</v>
      </c>
      <c r="F62" s="524">
        <f>avgfiinc!BA55</f>
        <v>593.81133322910443</v>
      </c>
      <c r="G62" s="525">
        <f>avgfiinc!BB55</f>
        <v>11097.906919788928</v>
      </c>
      <c r="H62" s="533">
        <f>B62*0.5/'TD5'!B62</f>
        <v>0.19556987285614014</v>
      </c>
      <c r="I62" s="544">
        <f>C62*0.5/'TD5'!B62</f>
        <v>7.3338806629180894E-2</v>
      </c>
      <c r="J62" s="551">
        <f>D62*0.5/'TD5'!C62</f>
        <v>0.24271988868713382</v>
      </c>
      <c r="K62" s="544">
        <f>E62*0.5/'TD5'!D62</f>
        <v>0.17333430051803592</v>
      </c>
      <c r="L62" s="551">
        <f>F62*0.5/'TD5'!E62</f>
        <v>2.293097972869873E-2</v>
      </c>
      <c r="M62" s="552">
        <f>G62*0.5/'TD5'!F62</f>
        <v>0.14079040288925171</v>
      </c>
    </row>
    <row r="63" spans="1:13" x14ac:dyDescent="0.2">
      <c r="A63" s="67">
        <v>1967</v>
      </c>
      <c r="B63" s="564">
        <f>avgfiinc!AW56</f>
        <v>10515.326526518018</v>
      </c>
      <c r="C63" s="525">
        <f>avgfiinc!AX56</f>
        <v>4316.8774287097394</v>
      </c>
      <c r="D63" s="524">
        <f>avgfiinc!AY56</f>
        <v>14172.748207602877</v>
      </c>
      <c r="E63" s="524">
        <f>avgfiinc!AZ56</f>
        <v>13729.788889407058</v>
      </c>
      <c r="F63" s="524">
        <f>avgfiinc!BA56</f>
        <v>915.15190165928118</v>
      </c>
      <c r="G63" s="525">
        <f>avgfiinc!BB56</f>
        <v>12300.557065766177</v>
      </c>
      <c r="H63" s="534">
        <f>B63*0.5/'TD5'!B63</f>
        <v>0.19688089191913605</v>
      </c>
      <c r="I63" s="545">
        <f>C63*0.5/'TD5'!B63</f>
        <v>8.0825895071029663E-2</v>
      </c>
      <c r="J63" s="551">
        <f>D63*0.5/'TD5'!C63</f>
        <v>0.24232210218906403</v>
      </c>
      <c r="K63" s="544">
        <f>E63*0.5/'TD5'!D63</f>
        <v>0.17266556620597839</v>
      </c>
      <c r="L63" s="551">
        <f>F63*0.5/'TD5'!E63</f>
        <v>3.2104760408401489E-2</v>
      </c>
      <c r="M63" s="552">
        <f>G63*0.5/'TD5'!F63</f>
        <v>0.14691174030303952</v>
      </c>
    </row>
    <row r="64" spans="1:13" x14ac:dyDescent="0.2">
      <c r="A64" s="67">
        <v>1968</v>
      </c>
      <c r="B64" s="564">
        <f>avgfiinc!AW57</f>
        <v>10966.588463887521</v>
      </c>
      <c r="C64" s="525">
        <f>avgfiinc!AX57</f>
        <v>4675.4856551987032</v>
      </c>
      <c r="D64" s="524">
        <f>avgfiinc!AY57</f>
        <v>14649.078052541385</v>
      </c>
      <c r="E64" s="524">
        <f>avgfiinc!AZ57</f>
        <v>14117.079104298722</v>
      </c>
      <c r="F64" s="524">
        <f>avgfiinc!BA57</f>
        <v>1079.5815101675294</v>
      </c>
      <c r="G64" s="525">
        <f>avgfiinc!BB57</f>
        <v>12809.307280197825</v>
      </c>
      <c r="H64" s="534">
        <f>B64*0.5/'TD5'!B64</f>
        <v>0.19749994948506355</v>
      </c>
      <c r="I64" s="545">
        <f>C64*0.5/'TD5'!B64</f>
        <v>8.4201954305171967E-2</v>
      </c>
      <c r="J64" s="551">
        <f>D64*0.5/'TD5'!C64</f>
        <v>0.2419724799692631</v>
      </c>
      <c r="K64" s="544">
        <f>E64*0.5/'TD5'!D64</f>
        <v>0.17250136286020279</v>
      </c>
      <c r="L64" s="551">
        <f>F64*0.5/'TD5'!E64</f>
        <v>3.5878606140613556E-2</v>
      </c>
      <c r="M64" s="552">
        <f>G64*0.5/'TD5'!F64</f>
        <v>0.14815317094326019</v>
      </c>
    </row>
    <row r="65" spans="1:13" x14ac:dyDescent="0.2">
      <c r="A65" s="72">
        <v>1969</v>
      </c>
      <c r="B65" s="565">
        <f>avgfiinc!AW58</f>
        <v>11214.214720959839</v>
      </c>
      <c r="C65" s="527">
        <f>avgfiinc!AX58</f>
        <v>4830.3532131798056</v>
      </c>
      <c r="D65" s="526">
        <f>avgfiinc!AY58</f>
        <v>14965.561018791454</v>
      </c>
      <c r="E65" s="526">
        <f>avgfiinc!AZ58</f>
        <v>14470.625328222724</v>
      </c>
      <c r="F65" s="526">
        <f>avgfiinc!BA58</f>
        <v>1125.7932233907497</v>
      </c>
      <c r="G65" s="527">
        <f>avgfiinc!BB58</f>
        <v>13195.680303796595</v>
      </c>
      <c r="H65" s="535">
        <f>B65*0.5/'TD5'!B65</f>
        <v>0.19980128575116396</v>
      </c>
      <c r="I65" s="546">
        <f>C65*0.5/'TD5'!B65</f>
        <v>8.6061378940939917E-2</v>
      </c>
      <c r="J65" s="553">
        <f>D65*0.5/'TD5'!C65</f>
        <v>0.24402419570833445</v>
      </c>
      <c r="K65" s="547">
        <f>E65*0.5/'TD5'!D65</f>
        <v>0.17377960123121741</v>
      </c>
      <c r="L65" s="553">
        <f>F65*0.5/'TD5'!E65</f>
        <v>3.7357212975621223E-2</v>
      </c>
      <c r="M65" s="554">
        <f>G65*0.5/'TD5'!F65</f>
        <v>0.15036798641085625</v>
      </c>
    </row>
    <row r="66" spans="1:13" x14ac:dyDescent="0.2">
      <c r="A66" s="67">
        <v>1970</v>
      </c>
      <c r="B66" s="564">
        <f>avgfiinc!AW59</f>
        <v>10730.292165697323</v>
      </c>
      <c r="C66" s="525">
        <f>avgfiinc!AX59</f>
        <v>4570.8558298706912</v>
      </c>
      <c r="D66" s="524">
        <f>avgfiinc!AY59</f>
        <v>14419.637177530432</v>
      </c>
      <c r="E66" s="524">
        <f>avgfiinc!AZ59</f>
        <v>13871.11986768208</v>
      </c>
      <c r="F66" s="524">
        <f>avgfiinc!BA59</f>
        <v>961.55146463187464</v>
      </c>
      <c r="G66" s="525">
        <f>avgfiinc!BB59</f>
        <v>12443.024643189005</v>
      </c>
      <c r="H66" s="534">
        <f>B66*0.5/'TD5'!B66</f>
        <v>0.19659980130381882</v>
      </c>
      <c r="I66" s="545">
        <f>C66*0.5/'TD5'!B66</f>
        <v>8.3746959920972586E-2</v>
      </c>
      <c r="J66" s="551">
        <f>D66*0.5/'TD5'!C66</f>
        <v>0.24085734249092641</v>
      </c>
      <c r="K66" s="544">
        <f>E66*0.5/'TD5'!D66</f>
        <v>0.170827551279217</v>
      </c>
      <c r="L66" s="551">
        <f>F66*0.5/'TD5'!E66</f>
        <v>3.345641540363431E-2</v>
      </c>
      <c r="M66" s="552">
        <f>G66*0.5/'TD5'!F66</f>
        <v>0.14686821680516005</v>
      </c>
    </row>
    <row r="67" spans="1:13" x14ac:dyDescent="0.2">
      <c r="A67" s="67">
        <v>1971</v>
      </c>
      <c r="B67" s="564">
        <f>avgfiinc!AW60</f>
        <v>10395.939692524764</v>
      </c>
      <c r="C67" s="525">
        <f>avgfiinc!AX60</f>
        <v>4447.2557006652723</v>
      </c>
      <c r="D67" s="524">
        <f>avgfiinc!AY60</f>
        <v>14040.891398971527</v>
      </c>
      <c r="E67" s="524">
        <f>avgfiinc!AZ60</f>
        <v>13383.240705926639</v>
      </c>
      <c r="F67" s="524">
        <f>avgfiinc!BA60</f>
        <v>904.80066168763119</v>
      </c>
      <c r="G67" s="525">
        <f>avgfiinc!BB60</f>
        <v>11894.067742872097</v>
      </c>
      <c r="H67" s="534">
        <f>B67*0.5/'TD5'!B67</f>
        <v>0.19116399186896163</v>
      </c>
      <c r="I67" s="545">
        <f>C67*0.5/'TD5'!B67</f>
        <v>8.1777614890597761E-2</v>
      </c>
      <c r="J67" s="551">
        <f>D67*0.5/'TD5'!C67</f>
        <v>0.23539593309396878</v>
      </c>
      <c r="K67" s="544">
        <f>E67*0.5/'TD5'!D67</f>
        <v>0.16591569373849779</v>
      </c>
      <c r="L67" s="551">
        <f>F67*0.5/'TD5'!E67</f>
        <v>3.1314753112383187E-2</v>
      </c>
      <c r="M67" s="552">
        <f>G67*0.5/'TD5'!F67</f>
        <v>0.14099241490475833</v>
      </c>
    </row>
    <row r="68" spans="1:13" x14ac:dyDescent="0.2">
      <c r="A68" s="67">
        <v>1972</v>
      </c>
      <c r="B68" s="564">
        <f>avgfiinc!AW61</f>
        <v>10775.518248809531</v>
      </c>
      <c r="C68" s="525">
        <f>avgfiinc!AX61</f>
        <v>4770.042322119938</v>
      </c>
      <c r="D68" s="524">
        <f>avgfiinc!AY61</f>
        <v>14539.852569820463</v>
      </c>
      <c r="E68" s="524">
        <f>avgfiinc!AZ61</f>
        <v>13882.650774584605</v>
      </c>
      <c r="F68" s="524">
        <f>avgfiinc!BA61</f>
        <v>1130.538241133032</v>
      </c>
      <c r="G68" s="525">
        <f>avgfiinc!BB61</f>
        <v>12032.156222285133</v>
      </c>
      <c r="H68" s="534">
        <f>B68*0.5/'TD5'!B68</f>
        <v>0.18991721545171455</v>
      </c>
      <c r="I68" s="545">
        <f>C68*0.5/'TD5'!B68</f>
        <v>8.407142324722372E-2</v>
      </c>
      <c r="J68" s="551">
        <f>D68*0.5/'TD5'!C68</f>
        <v>0.23421466969011817</v>
      </c>
      <c r="K68" s="544">
        <f>E68*0.5/'TD5'!D68</f>
        <v>0.16600688445032574</v>
      </c>
      <c r="L68" s="551">
        <f>F68*0.5/'TD5'!E68</f>
        <v>3.6522379174130037E-2</v>
      </c>
      <c r="M68" s="552">
        <f>G68*0.5/'TD5'!F68</f>
        <v>0.1390698283794336</v>
      </c>
    </row>
    <row r="69" spans="1:13" x14ac:dyDescent="0.2">
      <c r="A69" s="67">
        <v>1973</v>
      </c>
      <c r="B69" s="564">
        <f>avgfiinc!AW62</f>
        <v>11109.934064709629</v>
      </c>
      <c r="C69" s="525">
        <f>avgfiinc!AX62</f>
        <v>5059.8090038839391</v>
      </c>
      <c r="D69" s="524">
        <f>avgfiinc!AY62</f>
        <v>15098.779067911402</v>
      </c>
      <c r="E69" s="524">
        <f>avgfiinc!AZ62</f>
        <v>14473.521671930399</v>
      </c>
      <c r="F69" s="524">
        <f>avgfiinc!BA62</f>
        <v>1262.5226506810125</v>
      </c>
      <c r="G69" s="525">
        <f>avgfiinc!BB62</f>
        <v>12427.895346473186</v>
      </c>
      <c r="H69" s="534">
        <f>B69*0.5/'TD5'!B69</f>
        <v>0.19066186466443466</v>
      </c>
      <c r="I69" s="545">
        <f>C69*0.5/'TD5'!B69</f>
        <v>8.6833334375114632E-2</v>
      </c>
      <c r="J69" s="551">
        <f>D69*0.5/'TD5'!C69</f>
        <v>0.23615884935497888</v>
      </c>
      <c r="K69" s="544">
        <f>E69*0.5/'TD5'!D69</f>
        <v>0.16730015513167018</v>
      </c>
      <c r="L69" s="551">
        <f>F69*0.5/'TD5'!E69</f>
        <v>4.0159476462576997E-2</v>
      </c>
      <c r="M69" s="552">
        <f>G69*0.5/'TD5'!F69</f>
        <v>0.13986694141931366</v>
      </c>
    </row>
    <row r="70" spans="1:13" x14ac:dyDescent="0.2">
      <c r="A70" s="67">
        <v>1974</v>
      </c>
      <c r="B70" s="564">
        <f>avgfiinc!AW63</f>
        <v>10895.667783610033</v>
      </c>
      <c r="C70" s="525">
        <f>avgfiinc!AX63</f>
        <v>5065.6572539814215</v>
      </c>
      <c r="D70" s="524">
        <f>avgfiinc!AY63</f>
        <v>14763.376890559339</v>
      </c>
      <c r="E70" s="524">
        <f>avgfiinc!AZ63</f>
        <v>13980.282483134697</v>
      </c>
      <c r="F70" s="524">
        <f>avgfiinc!BA63</f>
        <v>1320.8897327621612</v>
      </c>
      <c r="G70" s="525">
        <f>avgfiinc!BB63</f>
        <v>12196.209764461923</v>
      </c>
      <c r="H70" s="534">
        <f>B70*0.5/'TD5'!B70</f>
        <v>0.18931913802680359</v>
      </c>
      <c r="I70" s="545">
        <f>C70*0.5/'TD5'!B70</f>
        <v>8.8019007545881323E-2</v>
      </c>
      <c r="J70" s="551">
        <f>D70*0.5/'TD5'!C70</f>
        <v>0.23320446947127491</v>
      </c>
      <c r="K70" s="544">
        <f>E70*0.5/'TD5'!D70</f>
        <v>0.1638445979278913</v>
      </c>
      <c r="L70" s="551">
        <f>F70*0.5/'TD5'!E70</f>
        <v>4.2331773207479266E-2</v>
      </c>
      <c r="M70" s="552">
        <f>G70*0.5/'TD5'!F70</f>
        <v>0.13938760589735466</v>
      </c>
    </row>
    <row r="71" spans="1:13" x14ac:dyDescent="0.2">
      <c r="A71" s="67">
        <v>1975</v>
      </c>
      <c r="B71" s="564">
        <f>avgfiinc!AW64</f>
        <v>10163.47050498058</v>
      </c>
      <c r="C71" s="525">
        <f>avgfiinc!AX64</f>
        <v>4860.3821240286825</v>
      </c>
      <c r="D71" s="524">
        <f>avgfiinc!AY64</f>
        <v>13439.679187488966</v>
      </c>
      <c r="E71" s="524">
        <f>avgfiinc!AZ64</f>
        <v>12487.961830324592</v>
      </c>
      <c r="F71" s="524">
        <f>avgfiinc!BA64</f>
        <v>1426.7260529060566</v>
      </c>
      <c r="G71" s="525">
        <f>avgfiinc!BB64</f>
        <v>11362.188267786991</v>
      </c>
      <c r="H71" s="534">
        <f>B71*0.5/'TD5'!B71</f>
        <v>0.18564160274877395</v>
      </c>
      <c r="I71" s="545">
        <f>C71*0.5/'TD5'!B71</f>
        <v>8.877765985880616E-2</v>
      </c>
      <c r="J71" s="551">
        <f>D71*0.5/'TD5'!C71</f>
        <v>0.22494738931186475</v>
      </c>
      <c r="K71" s="544">
        <f>E71*0.5/'TD5'!D71</f>
        <v>0.15677887514038957</v>
      </c>
      <c r="L71" s="551">
        <f>F71*0.5/'TD5'!E71</f>
        <v>4.6320562105847785E-2</v>
      </c>
      <c r="M71" s="552">
        <f>G71*0.5/'TD5'!F71</f>
        <v>0.13726405757461177</v>
      </c>
    </row>
    <row r="72" spans="1:13" x14ac:dyDescent="0.2">
      <c r="A72" s="67">
        <v>1976</v>
      </c>
      <c r="B72" s="564">
        <f>avgfiinc!AW65</f>
        <v>10552.938884169638</v>
      </c>
      <c r="C72" s="525">
        <f>avgfiinc!AX65</f>
        <v>5243.9125952162003</v>
      </c>
      <c r="D72" s="524">
        <f>avgfiinc!AY65</f>
        <v>13876.444985898313</v>
      </c>
      <c r="E72" s="524">
        <f>avgfiinc!AZ65</f>
        <v>12775.067775282978</v>
      </c>
      <c r="F72" s="524">
        <f>avgfiinc!BA65</f>
        <v>1734.2349246711922</v>
      </c>
      <c r="G72" s="525">
        <f>avgfiinc!BB65</f>
        <v>11763.062144133735</v>
      </c>
      <c r="H72" s="534">
        <f>B72*0.5/'TD5'!B72</f>
        <v>0.18582468134019337</v>
      </c>
      <c r="I72" s="545">
        <f>C72*0.5/'TD5'!B72</f>
        <v>9.2339053383852857E-2</v>
      </c>
      <c r="J72" s="551">
        <f>D72*0.5/'TD5'!C72</f>
        <v>0.22379174737812946</v>
      </c>
      <c r="K72" s="544">
        <f>E72*0.5/'TD5'!D72</f>
        <v>0.1556299187610648</v>
      </c>
      <c r="L72" s="551">
        <f>F72*0.5/'TD5'!E72</f>
        <v>5.3054006035495142E-2</v>
      </c>
      <c r="M72" s="552">
        <f>G72*0.5/'TD5'!F72</f>
        <v>0.13762369368919281</v>
      </c>
    </row>
    <row r="73" spans="1:13" x14ac:dyDescent="0.2">
      <c r="A73" s="67">
        <v>1977</v>
      </c>
      <c r="B73" s="564">
        <f>avgfiinc!AW66</f>
        <v>10811.185621003629</v>
      </c>
      <c r="C73" s="525">
        <f>avgfiinc!AX66</f>
        <v>5575.3331189295086</v>
      </c>
      <c r="D73" s="524">
        <f>avgfiinc!AY66</f>
        <v>14143.410989805559</v>
      </c>
      <c r="E73" s="524">
        <f>avgfiinc!AZ66</f>
        <v>12962.286198183916</v>
      </c>
      <c r="F73" s="524">
        <f>avgfiinc!BA66</f>
        <v>2027.3310525821373</v>
      </c>
      <c r="G73" s="525">
        <f>avgfiinc!BB66</f>
        <v>11857.782756877688</v>
      </c>
      <c r="H73" s="534">
        <f>B73*0.5/'TD5'!B73</f>
        <v>0.18621602381729474</v>
      </c>
      <c r="I73" s="545">
        <f>C73*0.5/'TD5'!B73</f>
        <v>9.6031684336907105E-2</v>
      </c>
      <c r="J73" s="551">
        <f>D73*0.5/'TD5'!C73</f>
        <v>0.2234622312304424</v>
      </c>
      <c r="K73" s="544">
        <f>E73*0.5/'TD5'!D73</f>
        <v>0.15541544203634317</v>
      </c>
      <c r="L73" s="551">
        <f>F73*0.5/'TD5'!E73</f>
        <v>5.9741221650284615E-2</v>
      </c>
      <c r="M73" s="552">
        <f>G73*0.5/'TD5'!F73</f>
        <v>0.13724178725095726</v>
      </c>
    </row>
    <row r="74" spans="1:13" x14ac:dyDescent="0.2">
      <c r="A74" s="67">
        <v>1978</v>
      </c>
      <c r="B74" s="564">
        <f>avgfiinc!AW67</f>
        <v>11146.358479505556</v>
      </c>
      <c r="C74" s="525">
        <f>avgfiinc!AX67</f>
        <v>5976.7298583038601</v>
      </c>
      <c r="D74" s="524">
        <f>avgfiinc!AY67</f>
        <v>14687.784665219087</v>
      </c>
      <c r="E74" s="524">
        <f>avgfiinc!AZ67</f>
        <v>13346.115461104246</v>
      </c>
      <c r="F74" s="524">
        <f>avgfiinc!BA67</f>
        <v>2349.6971591608158</v>
      </c>
      <c r="G74" s="525">
        <f>avgfiinc!BB67</f>
        <v>12132.023055225347</v>
      </c>
      <c r="H74" s="534">
        <f>B74*0.5/'TD5'!B74</f>
        <v>0.18674329600101558</v>
      </c>
      <c r="I74" s="545">
        <f>C74*0.5/'TD5'!B74</f>
        <v>0.10013263390904827</v>
      </c>
      <c r="J74" s="551">
        <f>D74*0.5/'TD5'!C74</f>
        <v>0.22470180870883283</v>
      </c>
      <c r="K74" s="544">
        <f>E74*0.5/'TD5'!D74</f>
        <v>0.15651806355683817</v>
      </c>
      <c r="L74" s="551">
        <f>F74*0.5/'TD5'!E74</f>
        <v>6.6556280549328065E-2</v>
      </c>
      <c r="M74" s="552">
        <f>G74*0.5/'TD5'!F74</f>
        <v>0.13743992312156195</v>
      </c>
    </row>
    <row r="75" spans="1:13" x14ac:dyDescent="0.2">
      <c r="A75" s="72">
        <v>1979</v>
      </c>
      <c r="B75" s="565">
        <f>avgfiinc!AW68</f>
        <v>11467.544789580033</v>
      </c>
      <c r="C75" s="527">
        <f>avgfiinc!AX68</f>
        <v>6323.4924249732385</v>
      </c>
      <c r="D75" s="526">
        <f>avgfiinc!AY68</f>
        <v>15127.921486033441</v>
      </c>
      <c r="E75" s="526">
        <f>avgfiinc!AZ68</f>
        <v>13660.59334814119</v>
      </c>
      <c r="F75" s="526">
        <f>avgfiinc!BA68</f>
        <v>2643.8890875743655</v>
      </c>
      <c r="G75" s="527">
        <f>avgfiinc!BB68</f>
        <v>12541.74871037232</v>
      </c>
      <c r="H75" s="536">
        <f>B75*0.5/'TD5'!B75</f>
        <v>0.18668925762176516</v>
      </c>
      <c r="I75" s="547">
        <f>C75*0.5/'TD5'!B75</f>
        <v>0.10294514894485474</v>
      </c>
      <c r="J75" s="553">
        <f>D75*0.5/'TD5'!C75</f>
        <v>0.22567516565322876</v>
      </c>
      <c r="K75" s="547">
        <f>E75*0.5/'TD5'!D75</f>
        <v>0.15704947710037231</v>
      </c>
      <c r="L75" s="553">
        <f>F75*0.5/'TD5'!E75</f>
        <v>7.0936381816864028E-2</v>
      </c>
      <c r="M75" s="554">
        <f>G75*0.5/'TD5'!F75</f>
        <v>0.13866078853607178</v>
      </c>
    </row>
    <row r="76" spans="1:13" x14ac:dyDescent="0.2">
      <c r="A76" s="67">
        <v>1980</v>
      </c>
      <c r="B76" s="564">
        <f>avgfiinc!AW69</f>
        <v>10827.278114130426</v>
      </c>
      <c r="C76" s="525">
        <f>avgfiinc!AX69</f>
        <v>6059.2752643893273</v>
      </c>
      <c r="D76" s="524">
        <f>avgfiinc!AY69</f>
        <v>14232.377840920177</v>
      </c>
      <c r="E76" s="524">
        <f>avgfiinc!AZ69</f>
        <v>12798.263633353234</v>
      </c>
      <c r="F76" s="524">
        <f>avgfiinc!BA69</f>
        <v>2542.9230180096638</v>
      </c>
      <c r="G76" s="525">
        <f>avgfiinc!BB69</f>
        <v>11701.229441728354</v>
      </c>
      <c r="H76" s="533">
        <f>B76*0.5/'TD5'!B76</f>
        <v>0.1780582070350647</v>
      </c>
      <c r="I76" s="544">
        <f>C76*0.5/'TD5'!B76</f>
        <v>9.9646806716918945E-2</v>
      </c>
      <c r="J76" s="551">
        <f>D76*0.5/'TD5'!C76</f>
        <v>0.21544533967971802</v>
      </c>
      <c r="K76" s="544">
        <f>E76*0.5/'TD5'!D76</f>
        <v>0.14999699592590332</v>
      </c>
      <c r="L76" s="551">
        <f>F76*0.5/'TD5'!E76</f>
        <v>6.7319989204406738E-2</v>
      </c>
      <c r="M76" s="552">
        <f>G76*0.5/'TD5'!F76</f>
        <v>0.13140231370925903</v>
      </c>
    </row>
    <row r="77" spans="1:13" x14ac:dyDescent="0.2">
      <c r="A77" s="67">
        <v>1981</v>
      </c>
      <c r="B77" s="564">
        <f>avgfiinc!AW70</f>
        <v>10477.989019343684</v>
      </c>
      <c r="C77" s="525">
        <f>avgfiinc!AX70</f>
        <v>5842.725169405333</v>
      </c>
      <c r="D77" s="524">
        <f>avgfiinc!AY70</f>
        <v>13580.453362713986</v>
      </c>
      <c r="E77" s="524">
        <f>avgfiinc!AZ70</f>
        <v>12192.654955284543</v>
      </c>
      <c r="F77" s="524">
        <f>avgfiinc!BA70</f>
        <v>2474.6949168499641</v>
      </c>
      <c r="G77" s="525">
        <f>avgfiinc!BB70</f>
        <v>11334.431810134269</v>
      </c>
      <c r="H77" s="533">
        <f>B77*0.5/'TD5'!B77</f>
        <v>0.17403644323348999</v>
      </c>
      <c r="I77" s="544">
        <f>C77*0.5/'TD5'!B77</f>
        <v>9.7046017646789565E-2</v>
      </c>
      <c r="J77" s="551">
        <f>D77*0.5/'TD5'!C77</f>
        <v>0.20890986919403073</v>
      </c>
      <c r="K77" s="544">
        <f>E77*0.5/'TD5'!D77</f>
        <v>0.14541161060333252</v>
      </c>
      <c r="L77" s="551">
        <f>F77*0.5/'TD5'!E77</f>
        <v>6.5050542354583726E-2</v>
      </c>
      <c r="M77" s="552">
        <f>G77*0.5/'TD5'!F77</f>
        <v>0.12908488512039187</v>
      </c>
    </row>
    <row r="78" spans="1:13" x14ac:dyDescent="0.2">
      <c r="A78" s="67">
        <v>1982</v>
      </c>
      <c r="B78" s="564">
        <f>avgfiinc!AW71</f>
        <v>9619.7317670087086</v>
      </c>
      <c r="C78" s="525">
        <f>avgfiinc!AX71</f>
        <v>5257.696440778599</v>
      </c>
      <c r="D78" s="524">
        <f>avgfiinc!AY71</f>
        <v>12400.605191598484</v>
      </c>
      <c r="E78" s="524">
        <f>avgfiinc!AZ71</f>
        <v>10947.521056354504</v>
      </c>
      <c r="F78" s="524">
        <f>avgfiinc!BA71</f>
        <v>2196.5185640842287</v>
      </c>
      <c r="G78" s="525">
        <f>avgfiinc!BB71</f>
        <v>10316.635132224659</v>
      </c>
      <c r="H78" s="533">
        <f>B78*0.5/'TD5'!B78</f>
        <v>0.16301888227462769</v>
      </c>
      <c r="I78" s="544">
        <f>C78*0.5/'TD5'!B78</f>
        <v>8.9098513126373277E-2</v>
      </c>
      <c r="J78" s="551">
        <f>D78*0.5/'TD5'!C78</f>
        <v>0.19552403688430786</v>
      </c>
      <c r="K78" s="544">
        <f>E78*0.5/'TD5'!D78</f>
        <v>0.13359355926513672</v>
      </c>
      <c r="L78" s="551">
        <f>F78*0.5/'TD5'!E78</f>
        <v>5.7709276676177985E-2</v>
      </c>
      <c r="M78" s="552">
        <f>G78*0.5/'TD5'!F78</f>
        <v>0.12015008926391604</v>
      </c>
    </row>
    <row r="79" spans="1:13" x14ac:dyDescent="0.2">
      <c r="A79" s="67">
        <v>1983</v>
      </c>
      <c r="B79" s="564">
        <f>avgfiinc!AW72</f>
        <v>9237.5984701752004</v>
      </c>
      <c r="C79" s="525">
        <f>avgfiinc!AX72</f>
        <v>5173.1503460841104</v>
      </c>
      <c r="D79" s="524">
        <f>avgfiinc!AY72</f>
        <v>11868.978072881639</v>
      </c>
      <c r="E79" s="524">
        <f>avgfiinc!AZ72</f>
        <v>10160.564406769516</v>
      </c>
      <c r="F79" s="524">
        <f>avgfiinc!BA72</f>
        <v>2364.0446287789337</v>
      </c>
      <c r="G79" s="525">
        <f>avgfiinc!BB72</f>
        <v>9756.7660821587069</v>
      </c>
      <c r="H79" s="533">
        <f>B79*0.5/'TD5'!B79</f>
        <v>0.15569138526916504</v>
      </c>
      <c r="I79" s="544">
        <f>C79*0.5/'TD5'!B79</f>
        <v>8.7188780307769762E-2</v>
      </c>
      <c r="J79" s="551">
        <f>D79*0.5/'TD5'!C79</f>
        <v>0.18620848655700686</v>
      </c>
      <c r="K79" s="544">
        <f>E79*0.5/'TD5'!D79</f>
        <v>0.12491762638092041</v>
      </c>
      <c r="L79" s="551">
        <f>F79*0.5/'TD5'!E79</f>
        <v>6.0251593589782715E-2</v>
      </c>
      <c r="M79" s="552">
        <f>G79*0.5/'TD5'!F79</f>
        <v>0.11355072259902953</v>
      </c>
    </row>
    <row r="80" spans="1:13" x14ac:dyDescent="0.2">
      <c r="A80" s="67">
        <v>1984</v>
      </c>
      <c r="B80" s="564">
        <f>avgfiinc!AW73</f>
        <v>9672.3120562403274</v>
      </c>
      <c r="C80" s="525">
        <f>avgfiinc!AX73</f>
        <v>5543.6913586907149</v>
      </c>
      <c r="D80" s="524">
        <f>avgfiinc!AY73</f>
        <v>12325.716315123425</v>
      </c>
      <c r="E80" s="524">
        <f>avgfiinc!AZ73</f>
        <v>10882.653989777253</v>
      </c>
      <c r="F80" s="524">
        <f>avgfiinc!BA73</f>
        <v>2588.1337813243276</v>
      </c>
      <c r="G80" s="525">
        <f>avgfiinc!BB73</f>
        <v>10250.912290867931</v>
      </c>
      <c r="H80" s="533">
        <f>B80*0.5/'TD5'!B80</f>
        <v>0.15705513954162595</v>
      </c>
      <c r="I80" s="544">
        <f>C80*0.5/'TD5'!B80</f>
        <v>9.001624584197998E-2</v>
      </c>
      <c r="J80" s="551">
        <f>D80*0.5/'TD5'!C80</f>
        <v>0.18596720695495603</v>
      </c>
      <c r="K80" s="544">
        <f>E80*0.5/'TD5'!D80</f>
        <v>0.12926203012466431</v>
      </c>
      <c r="L80" s="551">
        <f>F80*0.5/'TD5'!E80</f>
        <v>6.3450515270233154E-2</v>
      </c>
      <c r="M80" s="552">
        <f>G80*0.5/'TD5'!F80</f>
        <v>0.11501300334930419</v>
      </c>
    </row>
    <row r="81" spans="1:13" x14ac:dyDescent="0.2">
      <c r="A81" s="67">
        <v>1985</v>
      </c>
      <c r="B81" s="564">
        <f>avgfiinc!AW74</f>
        <v>9868.8899380685161</v>
      </c>
      <c r="C81" s="525">
        <f>avgfiinc!AX74</f>
        <v>5706.1920766985631</v>
      </c>
      <c r="D81" s="524">
        <f>avgfiinc!AY74</f>
        <v>12537.65950959825</v>
      </c>
      <c r="E81" s="524">
        <f>avgfiinc!AZ74</f>
        <v>11067.502902678434</v>
      </c>
      <c r="F81" s="524">
        <f>avgfiinc!BA74</f>
        <v>2687.0252466156326</v>
      </c>
      <c r="G81" s="525">
        <f>avgfiinc!BB74</f>
        <v>10380.793759926211</v>
      </c>
      <c r="H81" s="533">
        <f>B81*0.5/'TD5'!B81</f>
        <v>0.1554991602897644</v>
      </c>
      <c r="I81" s="544">
        <f>C81*0.5/'TD5'!B81</f>
        <v>8.9909613132476821E-2</v>
      </c>
      <c r="J81" s="551">
        <f>D81*0.5/'TD5'!C81</f>
        <v>0.1837588548660278</v>
      </c>
      <c r="K81" s="544">
        <f>E81*0.5/'TD5'!D81</f>
        <v>0.12807124853134155</v>
      </c>
      <c r="L81" s="551">
        <f>F81*0.5/'TD5'!E81</f>
        <v>6.3217878341674805E-2</v>
      </c>
      <c r="M81" s="552">
        <f>G81*0.5/'TD5'!F81</f>
        <v>0.1135193109512329</v>
      </c>
    </row>
    <row r="82" spans="1:13" x14ac:dyDescent="0.2">
      <c r="A82" s="67">
        <v>1986</v>
      </c>
      <c r="B82" s="564">
        <f>avgfiinc!AW75</f>
        <v>9805.0593597710576</v>
      </c>
      <c r="C82" s="525">
        <f>avgfiinc!AX75</f>
        <v>5859.6814264920949</v>
      </c>
      <c r="D82" s="524">
        <f>avgfiinc!AY75</f>
        <v>12594.300544714559</v>
      </c>
      <c r="E82" s="524">
        <f>avgfiinc!AZ75</f>
        <v>11060.956791060293</v>
      </c>
      <c r="F82" s="524">
        <f>avgfiinc!BA75</f>
        <v>2947.0670952959026</v>
      </c>
      <c r="G82" s="525">
        <f>avgfiinc!BB75</f>
        <v>10063.120193511691</v>
      </c>
      <c r="H82" s="533">
        <f>B82*0.5/'TD5'!B82</f>
        <v>0.14515215158462527</v>
      </c>
      <c r="I82" s="544">
        <f>C82*0.5/'TD5'!B82</f>
        <v>8.6745560169219985E-2</v>
      </c>
      <c r="J82" s="551">
        <f>D82*0.5/'TD5'!C82</f>
        <v>0.17351830005645752</v>
      </c>
      <c r="K82" s="544">
        <f>E82*0.5/'TD5'!D82</f>
        <v>0.12179929018020627</v>
      </c>
      <c r="L82" s="551">
        <f>F82*0.5/'TD5'!E82</f>
        <v>6.3390374183654785E-2</v>
      </c>
      <c r="M82" s="552">
        <f>G82*0.5/'TD5'!F82</f>
        <v>0.10418647527694704</v>
      </c>
    </row>
    <row r="83" spans="1:13" x14ac:dyDescent="0.2">
      <c r="A83" s="67">
        <v>1987</v>
      </c>
      <c r="B83" s="564">
        <f>avgfiinc!AW76</f>
        <v>9857.6237167766194</v>
      </c>
      <c r="C83" s="525">
        <f>avgfiinc!AX76</f>
        <v>6080.8715964528883</v>
      </c>
      <c r="D83" s="524">
        <f>avgfiinc!AY76</f>
        <v>12873.802024170858</v>
      </c>
      <c r="E83" s="524">
        <f>avgfiinc!AZ76</f>
        <v>11053.307974347597</v>
      </c>
      <c r="F83" s="524">
        <f>avgfiinc!BA76</f>
        <v>3195.1623210248513</v>
      </c>
      <c r="G83" s="525">
        <f>avgfiinc!BB76</f>
        <v>10033.520085022454</v>
      </c>
      <c r="H83" s="533">
        <f>B83*0.5/'TD5'!B83</f>
        <v>0.15003478527069092</v>
      </c>
      <c r="I83" s="544">
        <f>C83*0.5/'TD5'!B83</f>
        <v>9.2551946640014648E-2</v>
      </c>
      <c r="J83" s="551">
        <f>D83*0.5/'TD5'!C83</f>
        <v>0.17952167987823486</v>
      </c>
      <c r="K83" s="544">
        <f>E83*0.5/'TD5'!D83</f>
        <v>0.12411040067672728</v>
      </c>
      <c r="L83" s="551">
        <f>F83*0.5/'TD5'!E83</f>
        <v>7.2207152843475342E-2</v>
      </c>
      <c r="M83" s="552">
        <f>G83*0.5/'TD5'!F83</f>
        <v>0.10763669013977052</v>
      </c>
    </row>
    <row r="84" spans="1:13" x14ac:dyDescent="0.2">
      <c r="A84" s="67">
        <v>1988</v>
      </c>
      <c r="B84" s="564">
        <f>avgfiinc!AW77</f>
        <v>10073.724186608173</v>
      </c>
      <c r="C84" s="525">
        <f>avgfiinc!AX77</f>
        <v>6404.9097481755225</v>
      </c>
      <c r="D84" s="524">
        <f>avgfiinc!AY77</f>
        <v>13179.631290229494</v>
      </c>
      <c r="E84" s="524">
        <f>avgfiinc!AZ77</f>
        <v>11407.964252044283</v>
      </c>
      <c r="F84" s="524">
        <f>avgfiinc!BA77</f>
        <v>3453.3578645856528</v>
      </c>
      <c r="G84" s="525">
        <f>avgfiinc!BB77</f>
        <v>10300.675013099135</v>
      </c>
      <c r="H84" s="533">
        <f>B84*0.5/'TD5'!B84</f>
        <v>0.14507424831390381</v>
      </c>
      <c r="I84" s="544">
        <f>C84*0.5/'TD5'!B84</f>
        <v>9.2238724231719971E-2</v>
      </c>
      <c r="J84" s="551">
        <f>D84*0.5/'TD5'!C84</f>
        <v>0.17373168468475342</v>
      </c>
      <c r="K84" s="544">
        <f>E84*0.5/'TD5'!D84</f>
        <v>0.12149149179458618</v>
      </c>
      <c r="L84" s="551">
        <f>F84*0.5/'TD5'!E84</f>
        <v>7.3759496212005615E-2</v>
      </c>
      <c r="M84" s="552">
        <f>G84*0.5/'TD5'!F84</f>
        <v>0.10483026504516602</v>
      </c>
    </row>
    <row r="85" spans="1:13" x14ac:dyDescent="0.2">
      <c r="A85" s="72">
        <v>1989</v>
      </c>
      <c r="B85" s="565">
        <f>avgfiinc!AW78</f>
        <v>10258.75945349046</v>
      </c>
      <c r="C85" s="527">
        <f>avgfiinc!AX78</f>
        <v>6719.1008641865428</v>
      </c>
      <c r="D85" s="526">
        <f>avgfiinc!AY78</f>
        <v>13362.901530964355</v>
      </c>
      <c r="E85" s="526">
        <f>avgfiinc!AZ78</f>
        <v>11533.149997948347</v>
      </c>
      <c r="F85" s="526">
        <f>avgfiinc!BA78</f>
        <v>3817.6638961276913</v>
      </c>
      <c r="G85" s="527">
        <f>avgfiinc!BB78</f>
        <v>10539.548606514893</v>
      </c>
      <c r="H85" s="536">
        <f>B85*0.5/'TD5'!B85</f>
        <v>0.14759314060211182</v>
      </c>
      <c r="I85" s="547">
        <f>C85*0.5/'TD5'!B85</f>
        <v>9.6667945384979248E-2</v>
      </c>
      <c r="J85" s="553">
        <f>D85*0.5/'TD5'!C85</f>
        <v>0.17609739303588867</v>
      </c>
      <c r="K85" s="547">
        <f>E85*0.5/'TD5'!D85</f>
        <v>0.12389105558395386</v>
      </c>
      <c r="L85" s="553">
        <f>F85*0.5/'TD5'!E85</f>
        <v>7.9808413982391357E-2</v>
      </c>
      <c r="M85" s="554">
        <f>G85*0.5/'TD5'!F85</f>
        <v>0.10765600204467772</v>
      </c>
    </row>
    <row r="86" spans="1:13" x14ac:dyDescent="0.2">
      <c r="A86" s="67">
        <v>1990</v>
      </c>
      <c r="B86" s="564">
        <f>avgfiinc!AW79</f>
        <v>10196.51094147219</v>
      </c>
      <c r="C86" s="525">
        <f>avgfiinc!AX79</f>
        <v>6703.7891249983768</v>
      </c>
      <c r="D86" s="524">
        <f>avgfiinc!AY79</f>
        <v>13259.069281165683</v>
      </c>
      <c r="E86" s="524">
        <f>avgfiinc!AZ79</f>
        <v>11363.431026116683</v>
      </c>
      <c r="F86" s="524">
        <f>avgfiinc!BA79</f>
        <v>3888.5482883800237</v>
      </c>
      <c r="G86" s="525">
        <f>avgfiinc!BB79</f>
        <v>10378.380660464847</v>
      </c>
      <c r="H86" s="533">
        <f>B86*0.5/'TD5'!B86</f>
        <v>0.14757323265075686</v>
      </c>
      <c r="I86" s="544">
        <f>C86*0.5/'TD5'!B86</f>
        <v>9.7023367881774902E-2</v>
      </c>
      <c r="J86" s="551">
        <f>D86*0.5/'TD5'!C86</f>
        <v>0.17533630132675168</v>
      </c>
      <c r="K86" s="544">
        <f>E86*0.5/'TD5'!D86</f>
        <v>0.12287336587905882</v>
      </c>
      <c r="L86" s="551">
        <f>F86*0.5/'TD5'!E86</f>
        <v>8.1751704216003418E-2</v>
      </c>
      <c r="M86" s="552">
        <f>G86*0.5/'TD5'!F86</f>
        <v>0.10695779323577881</v>
      </c>
    </row>
    <row r="87" spans="1:13" x14ac:dyDescent="0.2">
      <c r="A87" s="67">
        <v>1991</v>
      </c>
      <c r="B87" s="564">
        <f>avgfiinc!AW80</f>
        <v>9658.0580585375646</v>
      </c>
      <c r="C87" s="525">
        <f>avgfiinc!AX80</f>
        <v>6369.6644489851924</v>
      </c>
      <c r="D87" s="524">
        <f>avgfiinc!AY80</f>
        <v>12619.113151085992</v>
      </c>
      <c r="E87" s="524">
        <f>avgfiinc!AZ80</f>
        <v>10449.572829469284</v>
      </c>
      <c r="F87" s="524">
        <f>avgfiinc!BA80</f>
        <v>3808.8484184597905</v>
      </c>
      <c r="G87" s="525">
        <f>avgfiinc!BB80</f>
        <v>9770.0162079486036</v>
      </c>
      <c r="H87" s="533">
        <f>B87*0.5/'TD5'!B87</f>
        <v>0.14453136920928955</v>
      </c>
      <c r="I87" s="544">
        <f>C87*0.5/'TD5'!B87</f>
        <v>9.5321059226989746E-2</v>
      </c>
      <c r="J87" s="551">
        <f>D87*0.5/'TD5'!C87</f>
        <v>0.1719813346862793</v>
      </c>
      <c r="K87" s="544">
        <f>E87*0.5/'TD5'!D87</f>
        <v>0.11777138710021971</v>
      </c>
      <c r="L87" s="551">
        <f>F87*0.5/'TD5'!E87</f>
        <v>8.1663429737091051E-2</v>
      </c>
      <c r="M87" s="552">
        <f>G87*0.5/'TD5'!F87</f>
        <v>0.10443389415740967</v>
      </c>
    </row>
    <row r="88" spans="1:13" x14ac:dyDescent="0.2">
      <c r="A88" s="67">
        <v>1992</v>
      </c>
      <c r="B88" s="564">
        <f>avgfiinc!AW81</f>
        <v>9205.9167690772265</v>
      </c>
      <c r="C88" s="525">
        <f>avgfiinc!AX81</f>
        <v>6071.6309243040896</v>
      </c>
      <c r="D88" s="524">
        <f>avgfiinc!AY81</f>
        <v>12228.419716206921</v>
      </c>
      <c r="E88" s="524">
        <f>avgfiinc!AZ81</f>
        <v>9956.4335802970872</v>
      </c>
      <c r="F88" s="524">
        <f>avgfiinc!BA81</f>
        <v>3604.6487239566554</v>
      </c>
      <c r="G88" s="525">
        <f>avgfiinc!BB81</f>
        <v>9226.8029280241572</v>
      </c>
      <c r="H88" s="533">
        <f>B88*0.5/'TD5'!B88</f>
        <v>0.13627558946609497</v>
      </c>
      <c r="I88" s="544">
        <f>C88*0.5/'TD5'!B88</f>
        <v>8.9878618717193604E-2</v>
      </c>
      <c r="J88" s="551">
        <f>D88*0.5/'TD5'!C88</f>
        <v>0.16408729553222656</v>
      </c>
      <c r="K88" s="544">
        <f>E88*0.5/'TD5'!D88</f>
        <v>0.1109045147895813</v>
      </c>
      <c r="L88" s="551">
        <f>F88*0.5/'TD5'!E88</f>
        <v>7.6267302036285414E-2</v>
      </c>
      <c r="M88" s="552">
        <f>G88*0.5/'TD5'!F88</f>
        <v>9.80568528175354E-2</v>
      </c>
    </row>
    <row r="89" spans="1:13" x14ac:dyDescent="0.2">
      <c r="A89" s="67">
        <v>1993</v>
      </c>
      <c r="B89" s="564">
        <f>avgfiinc!AW82</f>
        <v>9064.5942396723367</v>
      </c>
      <c r="C89" s="525">
        <f>avgfiinc!AX82</f>
        <v>5890.9630667502279</v>
      </c>
      <c r="D89" s="524">
        <f>avgfiinc!AY82</f>
        <v>12324.60426373152</v>
      </c>
      <c r="E89" s="524">
        <f>avgfiinc!AZ82</f>
        <v>10011.087778505784</v>
      </c>
      <c r="F89" s="524">
        <f>avgfiinc!BA82</f>
        <v>3383.7149325681662</v>
      </c>
      <c r="G89" s="525">
        <f>avgfiinc!BB82</f>
        <v>9056.5208766863561</v>
      </c>
      <c r="H89" s="533">
        <f>B89*0.5/'TD5'!B89</f>
        <v>0.13560247421264651</v>
      </c>
      <c r="I89" s="544">
        <f>C89*0.5/'TD5'!B89</f>
        <v>8.8126301765441895E-2</v>
      </c>
      <c r="J89" s="551">
        <f>D89*0.5/'TD5'!C89</f>
        <v>0.16626638174057007</v>
      </c>
      <c r="K89" s="544">
        <f>E89*0.5/'TD5'!D89</f>
        <v>0.11175990104675294</v>
      </c>
      <c r="L89" s="551">
        <f>F89*0.5/'TD5'!E89</f>
        <v>7.3124706745147705E-2</v>
      </c>
      <c r="M89" s="552">
        <f>G89*0.5/'TD5'!F89</f>
        <v>9.7382068634033203E-2</v>
      </c>
    </row>
    <row r="90" spans="1:13" x14ac:dyDescent="0.2">
      <c r="A90" s="67">
        <v>1994</v>
      </c>
      <c r="B90" s="564">
        <f>avgfiinc!AW83</f>
        <v>9268.7830821212265</v>
      </c>
      <c r="C90" s="525">
        <f>avgfiinc!AX83</f>
        <v>6071.5792169623464</v>
      </c>
      <c r="D90" s="524">
        <f>avgfiinc!AY83</f>
        <v>12657.978623908475</v>
      </c>
      <c r="E90" s="524">
        <f>avgfiinc!AZ83</f>
        <v>10288.368136534094</v>
      </c>
      <c r="F90" s="524">
        <f>avgfiinc!BA83</f>
        <v>3497.3910442699494</v>
      </c>
      <c r="G90" s="525">
        <f>avgfiinc!BB83</f>
        <v>9230.9080691447016</v>
      </c>
      <c r="H90" s="533">
        <f>B90*0.5/'TD5'!B90</f>
        <v>0.13683021068572998</v>
      </c>
      <c r="I90" s="544">
        <f>C90*0.5/'TD5'!B90</f>
        <v>8.9631557464599609E-2</v>
      </c>
      <c r="J90" s="551">
        <f>D90*0.5/'TD5'!C90</f>
        <v>0.1683377027511597</v>
      </c>
      <c r="K90" s="544">
        <f>E90*0.5/'TD5'!D90</f>
        <v>0.1133825182914734</v>
      </c>
      <c r="L90" s="551">
        <f>F90*0.5/'TD5'!E90</f>
        <v>7.4895083904266357E-2</v>
      </c>
      <c r="M90" s="552">
        <f>G90*0.5/'TD5'!F90</f>
        <v>9.8205149173736572E-2</v>
      </c>
    </row>
    <row r="91" spans="1:13" x14ac:dyDescent="0.2">
      <c r="A91" s="67">
        <v>1995</v>
      </c>
      <c r="B91" s="564">
        <f>avgfiinc!AW84</f>
        <v>9509.7735422681599</v>
      </c>
      <c r="C91" s="525">
        <f>avgfiinc!AX84</f>
        <v>6524.159945387195</v>
      </c>
      <c r="D91" s="524">
        <f>avgfiinc!AY84</f>
        <v>12822.807566215875</v>
      </c>
      <c r="E91" s="524">
        <f>avgfiinc!AZ84</f>
        <v>10828.771125896974</v>
      </c>
      <c r="F91" s="524">
        <f>avgfiinc!BA84</f>
        <v>3878.686112026649</v>
      </c>
      <c r="G91" s="525">
        <f>avgfiinc!BB84</f>
        <v>9447.6253280662422</v>
      </c>
      <c r="H91" s="533">
        <f>B91*0.5/'TD5'!B91</f>
        <v>0.13557416200637817</v>
      </c>
      <c r="I91" s="544">
        <f>C91*0.5/'TD5'!B91</f>
        <v>9.3010365962982192E-2</v>
      </c>
      <c r="J91" s="551">
        <f>D91*0.5/'TD5'!C91</f>
        <v>0.1651606559753418</v>
      </c>
      <c r="K91" s="544">
        <f>E91*0.5/'TD5'!D91</f>
        <v>0.11606013774871826</v>
      </c>
      <c r="L91" s="551">
        <f>F91*0.5/'TD5'!E91</f>
        <v>7.8825175762176514E-2</v>
      </c>
      <c r="M91" s="552">
        <f>G91*0.5/'TD5'!F91</f>
        <v>9.7185373306274414E-2</v>
      </c>
    </row>
    <row r="92" spans="1:13" x14ac:dyDescent="0.2">
      <c r="A92" s="67">
        <v>1996</v>
      </c>
      <c r="B92" s="564">
        <f>avgfiinc!AW85</f>
        <v>9842.3129087204725</v>
      </c>
      <c r="C92" s="525">
        <f>avgfiinc!AX85</f>
        <v>6826.7417803997932</v>
      </c>
      <c r="D92" s="524">
        <f>avgfiinc!AY85</f>
        <v>12729.499072071214</v>
      </c>
      <c r="E92" s="524">
        <f>avgfiinc!AZ85</f>
        <v>10841.218010183311</v>
      </c>
      <c r="F92" s="524">
        <f>avgfiinc!BA85</f>
        <v>4232.7174341769705</v>
      </c>
      <c r="G92" s="525">
        <f>avgfiinc!BB85</f>
        <v>9712.8817936975611</v>
      </c>
      <c r="H92" s="533">
        <f>B92*0.5/'TD5'!B92</f>
        <v>0.1337396502494812</v>
      </c>
      <c r="I92" s="544">
        <f>C92*0.5/'TD5'!B92</f>
        <v>9.2763364315032959E-2</v>
      </c>
      <c r="J92" s="551">
        <f>D92*0.5/'TD5'!C92</f>
        <v>0.15877503156661987</v>
      </c>
      <c r="K92" s="544">
        <f>E92*0.5/'TD5'!D92</f>
        <v>0.11250442266464235</v>
      </c>
      <c r="L92" s="551">
        <f>F92*0.5/'TD5'!E92</f>
        <v>8.0504000186920166E-2</v>
      </c>
      <c r="M92" s="552">
        <f>G92*0.5/'TD5'!F92</f>
        <v>9.5873415470123291E-2</v>
      </c>
    </row>
    <row r="93" spans="1:13" x14ac:dyDescent="0.2">
      <c r="A93" s="67">
        <v>1997</v>
      </c>
      <c r="B93" s="564">
        <f>avgfiinc!AW86</f>
        <v>10308.232831183077</v>
      </c>
      <c r="C93" s="525">
        <f>avgfiinc!AX86</f>
        <v>7151.9486586176026</v>
      </c>
      <c r="D93" s="524">
        <f>avgfiinc!AY86</f>
        <v>13246.388907818546</v>
      </c>
      <c r="E93" s="524">
        <f>avgfiinc!AZ86</f>
        <v>11148.617978659073</v>
      </c>
      <c r="F93" s="524">
        <f>avgfiinc!BA86</f>
        <v>4609.5478814024145</v>
      </c>
      <c r="G93" s="525">
        <f>avgfiinc!BB86</f>
        <v>10228.007743226019</v>
      </c>
      <c r="H93" s="533">
        <f>B93*0.5/'TD5'!B93</f>
        <v>0.13206648826599118</v>
      </c>
      <c r="I93" s="544">
        <f>C93*0.5/'TD5'!B93</f>
        <v>9.1628968715667725E-2</v>
      </c>
      <c r="J93" s="551">
        <f>D93*0.5/'TD5'!C93</f>
        <v>0.15644532442092898</v>
      </c>
      <c r="K93" s="544">
        <f>E93*0.5/'TD5'!D93</f>
        <v>0.10894703865051271</v>
      </c>
      <c r="L93" s="551">
        <f>F93*0.5/'TD5'!E93</f>
        <v>8.2320332527160631E-2</v>
      </c>
      <c r="M93" s="552">
        <f>G93*0.5/'TD5'!F93</f>
        <v>9.5275580883026137E-2</v>
      </c>
    </row>
    <row r="94" spans="1:13" x14ac:dyDescent="0.2">
      <c r="A94" s="67">
        <v>1998</v>
      </c>
      <c r="B94" s="564">
        <f>avgfiinc!AW87</f>
        <v>10901.55306314826</v>
      </c>
      <c r="C94" s="525">
        <f>avgfiinc!AX87</f>
        <v>7713.8236977175866</v>
      </c>
      <c r="D94" s="524">
        <f>avgfiinc!AY87</f>
        <v>13929.362498386245</v>
      </c>
      <c r="E94" s="524">
        <f>avgfiinc!AZ87</f>
        <v>11921.000900765579</v>
      </c>
      <c r="F94" s="524">
        <f>avgfiinc!BA87</f>
        <v>5006.2881011438867</v>
      </c>
      <c r="G94" s="525">
        <f>avgfiinc!BB87</f>
        <v>10815.226143485759</v>
      </c>
      <c r="H94" s="533">
        <f>B94*0.5/'TD5'!B94</f>
        <v>0.13172048330307007</v>
      </c>
      <c r="I94" s="544">
        <f>C94*0.5/'TD5'!B94</f>
        <v>9.3204021453857422E-2</v>
      </c>
      <c r="J94" s="551">
        <f>D94*0.5/'TD5'!C94</f>
        <v>0.1555164456367493</v>
      </c>
      <c r="K94" s="544">
        <f>E94*0.5/'TD5'!D94</f>
        <v>0.11061543226242064</v>
      </c>
      <c r="L94" s="551">
        <f>F94*0.5/'TD5'!E94</f>
        <v>8.3502590656280518E-2</v>
      </c>
      <c r="M94" s="552">
        <f>G94*0.5/'TD5'!F94</f>
        <v>9.5303714275360107E-2</v>
      </c>
    </row>
    <row r="95" spans="1:13" x14ac:dyDescent="0.2">
      <c r="A95" s="72">
        <v>1999</v>
      </c>
      <c r="B95" s="565">
        <f>avgfiinc!AW88</f>
        <v>11193.748333825532</v>
      </c>
      <c r="C95" s="527">
        <f>avgfiinc!AX88</f>
        <v>7996.6851882461997</v>
      </c>
      <c r="D95" s="526">
        <f>avgfiinc!AY88</f>
        <v>14121.542073855897</v>
      </c>
      <c r="E95" s="526">
        <f>avgfiinc!AZ88</f>
        <v>12223.006487697819</v>
      </c>
      <c r="F95" s="526">
        <f>avgfiinc!BA88</f>
        <v>5296.8725780714703</v>
      </c>
      <c r="G95" s="527">
        <f>avgfiinc!BB88</f>
        <v>11040.216266787234</v>
      </c>
      <c r="H95" s="536">
        <f>B95*0.5/'TD5'!B95</f>
        <v>0.12872415781021118</v>
      </c>
      <c r="I95" s="547">
        <f>C95*0.5/'TD5'!B95</f>
        <v>9.1959059238433838E-2</v>
      </c>
      <c r="J95" s="553">
        <f>D95*0.5/'TD5'!C95</f>
        <v>0.15030241012573242</v>
      </c>
      <c r="K95" s="547">
        <f>E95*0.5/'TD5'!D95</f>
        <v>0.10785716772079468</v>
      </c>
      <c r="L95" s="553">
        <f>F95*0.5/'TD5'!E95</f>
        <v>8.4132015705108643E-2</v>
      </c>
      <c r="M95" s="554">
        <f>G95*0.5/'TD5'!F95</f>
        <v>9.2985391616821289E-2</v>
      </c>
    </row>
    <row r="96" spans="1:13" x14ac:dyDescent="0.2">
      <c r="A96" s="77">
        <v>2000</v>
      </c>
      <c r="B96" s="566">
        <f>avgfiinc!AW89</f>
        <v>11557.455268788064</v>
      </c>
      <c r="C96" s="529">
        <f>avgfiinc!AX89</f>
        <v>8345.6762691917666</v>
      </c>
      <c r="D96" s="528">
        <f>avgfiinc!AY89</f>
        <v>14272.164127494747</v>
      </c>
      <c r="E96" s="528">
        <f>avgfiinc!AZ89</f>
        <v>12434.983360948483</v>
      </c>
      <c r="F96" s="528">
        <f>avgfiinc!BA89</f>
        <v>5691.3276067706202</v>
      </c>
      <c r="G96" s="529">
        <f>avgfiinc!BB89</f>
        <v>11442.28501103865</v>
      </c>
      <c r="H96" s="537">
        <f>B96*0.5/'TD5'!B96</f>
        <v>0.12694287300109863</v>
      </c>
      <c r="I96" s="548">
        <f>C96*0.5/'TD5'!B96</f>
        <v>9.1665863990783691E-2</v>
      </c>
      <c r="J96" s="555">
        <f>D96*0.5/'TD5'!C96</f>
        <v>0.14668154716491702</v>
      </c>
      <c r="K96" s="548">
        <f>E96*0.5/'TD5'!D96</f>
        <v>0.10560470819473267</v>
      </c>
      <c r="L96" s="555">
        <f>F96*0.5/'TD5'!E96</f>
        <v>8.5525333881378174E-2</v>
      </c>
      <c r="M96" s="556">
        <f>G96*0.5/'TD5'!F96</f>
        <v>9.2199444770812988E-2</v>
      </c>
    </row>
    <row r="97" spans="1:13" x14ac:dyDescent="0.2">
      <c r="A97" s="67">
        <v>2001</v>
      </c>
      <c r="B97" s="564">
        <f>avgfiinc!AW90</f>
        <v>11165.690290480032</v>
      </c>
      <c r="C97" s="525">
        <f>avgfiinc!AX90</f>
        <v>7886.7632558081505</v>
      </c>
      <c r="D97" s="524">
        <f>avgfiinc!AY90</f>
        <v>13843.256148224515</v>
      </c>
      <c r="E97" s="524">
        <f>avgfiinc!AZ90</f>
        <v>12014.324646538616</v>
      </c>
      <c r="F97" s="524">
        <f>avgfiinc!BA90</f>
        <v>5161.4775426178294</v>
      </c>
      <c r="G97" s="525">
        <f>avgfiinc!BB90</f>
        <v>11093.595188244322</v>
      </c>
      <c r="H97" s="533">
        <f>B97*0.5/'TD5'!B97</f>
        <v>0.13090693950653076</v>
      </c>
      <c r="I97" s="544">
        <f>C97*0.5/'TD5'!B97</f>
        <v>9.2464685440063477E-2</v>
      </c>
      <c r="J97" s="551">
        <f>D97*0.5/'TD5'!C97</f>
        <v>0.15097123384475708</v>
      </c>
      <c r="K97" s="544">
        <f>E97*0.5/'TD5'!D97</f>
        <v>0.10816687345504761</v>
      </c>
      <c r="L97" s="551">
        <f>F97*0.5/'TD5'!E97</f>
        <v>8.3716452121734619E-2</v>
      </c>
      <c r="M97" s="552">
        <f>G97*0.5/'TD5'!F97</f>
        <v>9.5196723937988281E-2</v>
      </c>
    </row>
    <row r="98" spans="1:13" x14ac:dyDescent="0.2">
      <c r="A98" s="67">
        <v>2002</v>
      </c>
      <c r="B98" s="564">
        <f>avgfiinc!AW91</f>
        <v>10493.560488047659</v>
      </c>
      <c r="C98" s="525">
        <f>avgfiinc!AX91</f>
        <v>7221.6094625470841</v>
      </c>
      <c r="D98" s="524">
        <f>avgfiinc!AY91</f>
        <v>13158.582071880361</v>
      </c>
      <c r="E98" s="524">
        <f>avgfiinc!AZ91</f>
        <v>11206.167154181325</v>
      </c>
      <c r="F98" s="524">
        <f>avgfiinc!BA91</f>
        <v>4582.4956912900607</v>
      </c>
      <c r="G98" s="525">
        <f>avgfiinc!BB91</f>
        <v>10347.399229445635</v>
      </c>
      <c r="H98" s="533">
        <f>B98*0.5/'TD5'!B98</f>
        <v>0.12928718328475952</v>
      </c>
      <c r="I98" s="544">
        <f>C98*0.5/'TD5'!B98</f>
        <v>8.8974714279174805E-2</v>
      </c>
      <c r="J98" s="551">
        <f>D98*0.5/'TD5'!C98</f>
        <v>0.15052598714828491</v>
      </c>
      <c r="K98" s="544">
        <f>E98*0.5/'TD5'!D98</f>
        <v>0.10642951726913451</v>
      </c>
      <c r="L98" s="551">
        <f>F98*0.5/'TD5'!E98</f>
        <v>7.7649712562561035E-2</v>
      </c>
      <c r="M98" s="552">
        <f>G98*0.5/'TD5'!F98</f>
        <v>9.3514621257781982E-2</v>
      </c>
    </row>
    <row r="99" spans="1:13" x14ac:dyDescent="0.2">
      <c r="A99" s="67">
        <v>2003</v>
      </c>
      <c r="B99" s="564">
        <f>avgfiinc!AW92</f>
        <v>10204.89303444082</v>
      </c>
      <c r="C99" s="525">
        <f>avgfiinc!AX92</f>
        <v>7025.8069298397186</v>
      </c>
      <c r="D99" s="524">
        <f>avgfiinc!AY92</f>
        <v>12815.411745120786</v>
      </c>
      <c r="E99" s="524">
        <f>avgfiinc!AZ92</f>
        <v>10729.945984706281</v>
      </c>
      <c r="F99" s="524">
        <f>avgfiinc!BA92</f>
        <v>4543.3840310295755</v>
      </c>
      <c r="G99" s="525">
        <f>avgfiinc!BB92</f>
        <v>10083.051523657938</v>
      </c>
      <c r="H99" s="533">
        <f>B99*0.5/'TD5'!B99</f>
        <v>0.12581360340118408</v>
      </c>
      <c r="I99" s="544">
        <f>C99*0.5/'TD5'!B99</f>
        <v>8.6619436740875244E-2</v>
      </c>
      <c r="J99" s="551">
        <f>D99*0.5/'TD5'!C99</f>
        <v>0.14662051200866702</v>
      </c>
      <c r="K99" s="544">
        <f>E99*0.5/'TD5'!D99</f>
        <v>0.10282236337661743</v>
      </c>
      <c r="L99" s="551">
        <f>F99*0.5/'TD5'!E99</f>
        <v>7.6034903526306152E-2</v>
      </c>
      <c r="M99" s="552">
        <f>G99*0.5/'TD5'!F99</f>
        <v>9.1144680976867676E-2</v>
      </c>
    </row>
    <row r="100" spans="1:13" x14ac:dyDescent="0.2">
      <c r="A100" s="67">
        <v>2004</v>
      </c>
      <c r="B100" s="564">
        <f>avgfiinc!AW93</f>
        <v>10411.727640450417</v>
      </c>
      <c r="C100" s="525">
        <f>avgfiinc!AX93</f>
        <v>7174.9941509540213</v>
      </c>
      <c r="D100" s="524">
        <f>avgfiinc!AY93</f>
        <v>12925.553470834528</v>
      </c>
      <c r="E100" s="524">
        <f>avgfiinc!AZ93</f>
        <v>10943.274912917537</v>
      </c>
      <c r="F100" s="524">
        <f>avgfiinc!BA93</f>
        <v>4664.6425253924581</v>
      </c>
      <c r="G100" s="525">
        <f>avgfiinc!BB93</f>
        <v>10295.095403494532</v>
      </c>
      <c r="H100" s="533">
        <f>B100*0.5/'TD5'!B100</f>
        <v>0.12178432941436768</v>
      </c>
      <c r="I100" s="544">
        <f>C100*0.5/'TD5'!B100</f>
        <v>8.3924770355224609E-2</v>
      </c>
      <c r="J100" s="551">
        <f>D100*0.5/'TD5'!C100</f>
        <v>0.14137399196624759</v>
      </c>
      <c r="K100" s="544">
        <f>E100*0.5/'TD5'!D100</f>
        <v>9.9790811538696289E-2</v>
      </c>
      <c r="L100" s="551">
        <f>F100*0.5/'TD5'!E100</f>
        <v>7.3618769645690918E-2</v>
      </c>
      <c r="M100" s="552">
        <f>G100*0.5/'TD5'!F100</f>
        <v>8.8362038135528564E-2</v>
      </c>
    </row>
    <row r="101" spans="1:13" x14ac:dyDescent="0.2">
      <c r="A101" s="67">
        <v>2005</v>
      </c>
      <c r="B101" s="564">
        <f>avgfiinc!AW94</f>
        <v>9971.3833736952674</v>
      </c>
      <c r="C101" s="525">
        <f>avgfiinc!AX94</f>
        <v>6786.3394601282434</v>
      </c>
      <c r="D101" s="524">
        <f>avgfiinc!AY94</f>
        <v>12296.226407704642</v>
      </c>
      <c r="E101" s="524">
        <f>avgfiinc!AZ94</f>
        <v>10377.933203470371</v>
      </c>
      <c r="F101" s="524">
        <f>avgfiinc!BA94</f>
        <v>4362.0143310517105</v>
      </c>
      <c r="G101" s="525">
        <f>avgfiinc!BB94</f>
        <v>9542.4543267416502</v>
      </c>
      <c r="H101" s="533">
        <f>B101*0.5/'TD5'!B101</f>
        <v>0.11185413599014282</v>
      </c>
      <c r="I101" s="544">
        <f>C101*0.5/'TD5'!B101</f>
        <v>7.6125860214233398E-2</v>
      </c>
      <c r="J101" s="551">
        <f>D101*0.5/'TD5'!C101</f>
        <v>0.1295781135559082</v>
      </c>
      <c r="K101" s="544">
        <f>E101*0.5/'TD5'!D101</f>
        <v>9.0552747249603271E-2</v>
      </c>
      <c r="L101" s="551">
        <f>F101*0.5/'TD5'!E101</f>
        <v>6.6361665725708022E-2</v>
      </c>
      <c r="M101" s="552">
        <f>G101*0.5/'TD5'!F101</f>
        <v>7.889729738235475E-2</v>
      </c>
    </row>
    <row r="102" spans="1:13" x14ac:dyDescent="0.2">
      <c r="A102" s="67">
        <v>2006</v>
      </c>
      <c r="B102" s="564">
        <f>avgfiinc!AW95</f>
        <v>10826.905002589718</v>
      </c>
      <c r="C102" s="525">
        <f>avgfiinc!AX95</f>
        <v>7700.0571840634057</v>
      </c>
      <c r="D102" s="524">
        <f>avgfiinc!AY95</f>
        <v>13071.778361070956</v>
      </c>
      <c r="E102" s="524">
        <f>avgfiinc!AZ95</f>
        <v>11146.489060703258</v>
      </c>
      <c r="F102" s="524">
        <f>avgfiinc!BA95</f>
        <v>5284.9797341192334</v>
      </c>
      <c r="G102" s="525">
        <f>avgfiinc!BB95</f>
        <v>10712.237708604136</v>
      </c>
      <c r="H102" s="533">
        <f>B102*0.5/'TD5'!B102</f>
        <v>0.11666601896286011</v>
      </c>
      <c r="I102" s="544">
        <f>C102*0.5/'TD5'!B102</f>
        <v>8.2972466945648193E-2</v>
      </c>
      <c r="J102" s="551">
        <f>D102*0.5/'TD5'!C102</f>
        <v>0.13322502374649048</v>
      </c>
      <c r="K102" s="544">
        <f>E102*0.5/'TD5'!D102</f>
        <v>9.4525575637817397E-2</v>
      </c>
      <c r="L102" s="551">
        <f>F102*0.5/'TD5'!E102</f>
        <v>7.5717031955718994E-2</v>
      </c>
      <c r="M102" s="552">
        <f>G102*0.5/'TD5'!F102</f>
        <v>8.5082828998565674E-2</v>
      </c>
    </row>
    <row r="103" spans="1:13" x14ac:dyDescent="0.2">
      <c r="A103" s="67">
        <v>2007</v>
      </c>
      <c r="B103" s="564">
        <f>avgfiinc!AW96</f>
        <v>11263.048277425418</v>
      </c>
      <c r="C103" s="525">
        <f>avgfiinc!AX96</f>
        <v>8104.1835170707009</v>
      </c>
      <c r="D103" s="524">
        <f>avgfiinc!AY96</f>
        <v>13434.363864160374</v>
      </c>
      <c r="E103" s="524">
        <f>avgfiinc!AZ96</f>
        <v>11887.548980883794</v>
      </c>
      <c r="F103" s="524">
        <f>avgfiinc!BA96</f>
        <v>5554.4682950573469</v>
      </c>
      <c r="G103" s="525">
        <f>avgfiinc!BB96</f>
        <v>11096.999362889601</v>
      </c>
      <c r="H103" s="533">
        <f>B103*0.5/'TD5'!B103</f>
        <v>0.11719322204589844</v>
      </c>
      <c r="I103" s="544">
        <f>C103*0.5/'TD5'!B103</f>
        <v>8.4324896335601807E-2</v>
      </c>
      <c r="J103" s="551">
        <f>D103*0.5/'TD5'!C103</f>
        <v>0.13238579034805298</v>
      </c>
      <c r="K103" s="544">
        <f>E103*0.5/'TD5'!D103</f>
        <v>9.7320139408111572E-2</v>
      </c>
      <c r="L103" s="551">
        <f>F103*0.5/'TD5'!E103</f>
        <v>7.6809883117675767E-2</v>
      </c>
      <c r="M103" s="552">
        <f>G103*0.5/'TD5'!F103</f>
        <v>8.5287690162658691E-2</v>
      </c>
    </row>
    <row r="104" spans="1:13" x14ac:dyDescent="0.2">
      <c r="A104" s="67">
        <v>2008</v>
      </c>
      <c r="B104" s="564">
        <f>avgfiinc!AW97</f>
        <v>10113.208977903629</v>
      </c>
      <c r="C104" s="525">
        <f>avgfiinc!AX97</f>
        <v>7036.3963904711864</v>
      </c>
      <c r="D104" s="524">
        <f>avgfiinc!AY97</f>
        <v>12183.973110949493</v>
      </c>
      <c r="E104" s="524">
        <f>avgfiinc!AZ97</f>
        <v>10246.396607064233</v>
      </c>
      <c r="F104" s="524">
        <f>avgfiinc!BA97</f>
        <v>4762.0398228620079</v>
      </c>
      <c r="G104" s="525">
        <f>avgfiinc!BB97</f>
        <v>9744.4165403620173</v>
      </c>
      <c r="H104" s="533">
        <f>B104*0.5/'TD5'!B104</f>
        <v>0.11352676153182983</v>
      </c>
      <c r="I104" s="544">
        <f>C104*0.5/'TD5'!B104</f>
        <v>7.8987717628479004E-2</v>
      </c>
      <c r="J104" s="551">
        <f>D104*0.5/'TD5'!C104</f>
        <v>0.12862968444824219</v>
      </c>
      <c r="K104" s="544">
        <f>E104*0.5/'TD5'!D104</f>
        <v>9.0357184410095215E-2</v>
      </c>
      <c r="L104" s="551">
        <f>F104*0.5/'TD5'!E104</f>
        <v>7.1436703205108643E-2</v>
      </c>
      <c r="M104" s="552">
        <f>G104*0.5/'TD5'!F104</f>
        <v>8.1061720848083496E-2</v>
      </c>
    </row>
    <row r="105" spans="1:13" x14ac:dyDescent="0.2">
      <c r="A105" s="72">
        <v>2009</v>
      </c>
      <c r="B105" s="567">
        <f>avgfiinc!AW98</f>
        <v>8549.0340367989829</v>
      </c>
      <c r="C105" s="568">
        <f>avgfiinc!AX98</f>
        <v>5764.6725950807941</v>
      </c>
      <c r="D105" s="526">
        <f>avgfiinc!AY98</f>
        <v>10748.657583196335</v>
      </c>
      <c r="E105" s="526">
        <f>avgfiinc!AZ98</f>
        <v>8350.8011931900164</v>
      </c>
      <c r="F105" s="526">
        <f>avgfiinc!BA98</f>
        <v>3936.6986199125158</v>
      </c>
      <c r="G105" s="527">
        <f>avgfiinc!BB98</f>
        <v>8155.3136508542539</v>
      </c>
      <c r="H105" s="536">
        <f>B105*0.5/'TD5'!B105</f>
        <v>0.10693669319152832</v>
      </c>
      <c r="I105" s="547">
        <f>C105*0.5/'TD5'!B105</f>
        <v>7.2108149528503418E-2</v>
      </c>
      <c r="J105" s="557">
        <f>D105*0.5/'TD5'!C105</f>
        <v>0.12454450130462646</v>
      </c>
      <c r="K105" s="558">
        <f>E105*0.5/'TD5'!D105</f>
        <v>8.2804858684539809E-2</v>
      </c>
      <c r="L105" s="553">
        <f>F105*0.5/'TD5'!E105</f>
        <v>6.4835727214813232E-2</v>
      </c>
      <c r="M105" s="554">
        <f>G105*0.5/'TD5'!F105</f>
        <v>7.5507700443267822E-2</v>
      </c>
    </row>
    <row r="106" spans="1:13" x14ac:dyDescent="0.2">
      <c r="A106" s="67">
        <v>2010</v>
      </c>
      <c r="B106" s="569">
        <f>avgfiinc!AW99</f>
        <v>8447.6419822140051</v>
      </c>
      <c r="C106" s="570">
        <f>avgfiinc!AX99</f>
        <v>5694.8739220866737</v>
      </c>
      <c r="D106" s="524">
        <f>avgfiinc!AY99</f>
        <v>9974.8063742540035</v>
      </c>
      <c r="E106" s="524">
        <f>avgfiinc!AZ99</f>
        <v>8077.9003726894753</v>
      </c>
      <c r="F106" s="524">
        <f>avgfiinc!BA99</f>
        <v>3938.9147757322266</v>
      </c>
      <c r="G106" s="525">
        <f>avgfiinc!BB99</f>
        <v>7948.5839687295047</v>
      </c>
      <c r="H106" s="533">
        <f>B106*0.5/'TD5'!B106</f>
        <v>0.10289090871810912</v>
      </c>
      <c r="I106" s="544">
        <f>C106*0.5/'TD5'!B106</f>
        <v>6.9362640380859361E-2</v>
      </c>
      <c r="J106" s="559">
        <f>D106*0.5/'TD5'!C106</f>
        <v>0.11417347192764282</v>
      </c>
      <c r="K106" s="560">
        <f>E106*0.5/'TD5'!D106</f>
        <v>7.8551769256591811E-2</v>
      </c>
      <c r="L106" s="551">
        <f>F106*0.5/'TD5'!E106</f>
        <v>6.2791943550109863E-2</v>
      </c>
      <c r="M106" s="552">
        <f>G106*0.5/'TD5'!F106</f>
        <v>7.2026968002319336E-2</v>
      </c>
    </row>
    <row r="107" spans="1:13" x14ac:dyDescent="0.2">
      <c r="A107" s="67">
        <v>2011</v>
      </c>
      <c r="B107" s="569">
        <f>avgfiinc!AW100</f>
        <v>8434.5330723217648</v>
      </c>
      <c r="C107" s="570">
        <f>avgfiinc!AX100</f>
        <v>5578.1042852810633</v>
      </c>
      <c r="D107" s="524">
        <f>avgfiinc!AY100</f>
        <v>10048.460068308512</v>
      </c>
      <c r="E107" s="524">
        <f>avgfiinc!AZ100</f>
        <v>8254.9084594706383</v>
      </c>
      <c r="F107" s="524">
        <f>avgfiinc!BA100</f>
        <v>3709.3554745560982</v>
      </c>
      <c r="G107" s="525">
        <f>avgfiinc!BB100</f>
        <v>7878.8518336213738</v>
      </c>
      <c r="H107" s="533">
        <f>B107*0.5/'TD5'!B107</f>
        <v>0.10204106569290163</v>
      </c>
      <c r="I107" s="544">
        <f>C107*0.5/'TD5'!B107</f>
        <v>6.7483961582183838E-2</v>
      </c>
      <c r="J107" s="559">
        <f>D107*0.5/'TD5'!C107</f>
        <v>0.11394894123077394</v>
      </c>
      <c r="K107" s="560">
        <f>E107*0.5/'TD5'!D107</f>
        <v>7.8613221645355225E-2</v>
      </c>
      <c r="L107" s="551">
        <f>F107*0.5/'TD5'!E107</f>
        <v>5.9846639633178704E-2</v>
      </c>
      <c r="M107" s="552">
        <f>G107*0.5/'TD5'!F107</f>
        <v>7.1172714233398438E-2</v>
      </c>
    </row>
    <row r="108" spans="1:13" x14ac:dyDescent="0.2">
      <c r="A108" s="67">
        <v>2012</v>
      </c>
      <c r="B108" s="569">
        <f>avgfiinc!AW101</f>
        <v>8624.8769124656046</v>
      </c>
      <c r="C108" s="570">
        <f>avgfiinc!AX101</f>
        <v>5871.959536053022</v>
      </c>
      <c r="D108" s="524">
        <f>avgfiinc!AY101</f>
        <v>9745.4056828130051</v>
      </c>
      <c r="E108" s="524">
        <f>avgfiinc!AZ101</f>
        <v>8393.4316183031115</v>
      </c>
      <c r="F108" s="524">
        <f>avgfiinc!BA101</f>
        <v>4082.5032043321944</v>
      </c>
      <c r="G108" s="525">
        <f>avgfiinc!BB101</f>
        <v>8038.3104563995994</v>
      </c>
      <c r="H108" s="533">
        <f>B108*0.5/'TD5'!B108</f>
        <v>9.8597228527069092E-2</v>
      </c>
      <c r="I108" s="544">
        <f>C108*0.5/'TD5'!B108</f>
        <v>6.7126631736755385E-2</v>
      </c>
      <c r="J108" s="559">
        <f>D108*0.5/'TD5'!C108</f>
        <v>0.10598146915435792</v>
      </c>
      <c r="K108" s="560">
        <f>E108*0.5/'TD5'!D108</f>
        <v>7.6003849506378174E-2</v>
      </c>
      <c r="L108" s="551">
        <f>F108*0.5/'TD5'!E108</f>
        <v>6.1677753925323493E-2</v>
      </c>
      <c r="M108" s="552">
        <f>G108*0.5/'TD5'!F108</f>
        <v>6.874006986618042E-2</v>
      </c>
    </row>
    <row r="109" spans="1:13" x14ac:dyDescent="0.2">
      <c r="A109" s="67">
        <v>2013</v>
      </c>
      <c r="B109" s="569">
        <f>avgfiinc!AW102</f>
        <v>8145.1864618371274</v>
      </c>
      <c r="C109" s="570">
        <f>avgfiinc!AX102</f>
        <v>5475.1398248958985</v>
      </c>
      <c r="D109" s="524">
        <f>avgfiinc!AY102</f>
        <v>11077.027140061649</v>
      </c>
      <c r="E109" s="524">
        <f>avgfiinc!AZ102</f>
        <v>8431.0690895323951</v>
      </c>
      <c r="F109" s="524">
        <f>avgfiinc!BA102</f>
        <v>3452.3161783841106</v>
      </c>
      <c r="G109" s="525">
        <f>avgfiinc!BB102</f>
        <v>7536.0722360140435</v>
      </c>
      <c r="H109" s="533">
        <f>B109*0.5/'TD5'!B109</f>
        <v>9.6094071865081787E-2</v>
      </c>
      <c r="I109" s="544">
        <f>C109*0.5/'TD5'!B109</f>
        <v>6.4593791961669936E-2</v>
      </c>
      <c r="J109" s="559">
        <f>D109*0.5/'TD5'!C109</f>
        <v>0.12205159664154053</v>
      </c>
      <c r="K109" s="560">
        <f>E109*0.5/'TD5'!D109</f>
        <v>7.8387677669525146E-2</v>
      </c>
      <c r="L109" s="551">
        <f>F109*0.5/'TD5'!E109</f>
        <v>5.4066956043243408E-2</v>
      </c>
      <c r="M109" s="552">
        <f>G109*0.5/'TD5'!F109</f>
        <v>6.6446661949157715E-2</v>
      </c>
    </row>
    <row r="110" spans="1:13" x14ac:dyDescent="0.2">
      <c r="A110" s="67">
        <v>2014</v>
      </c>
      <c r="B110" s="569">
        <f>avgfiinc!AW103</f>
        <v>8452.3853929066918</v>
      </c>
      <c r="C110" s="570">
        <f>avgfiinc!AX103</f>
        <v>5729.4585650588169</v>
      </c>
      <c r="D110" s="524">
        <f>avgfiinc!AY103</f>
        <v>11613.405084921696</v>
      </c>
      <c r="E110" s="524">
        <f>avgfiinc!AZ103</f>
        <v>8765.5764337387682</v>
      </c>
      <c r="F110" s="524">
        <f>avgfiinc!BA103</f>
        <v>3684.5398808482155</v>
      </c>
      <c r="G110" s="525">
        <f>avgfiinc!BB103</f>
        <v>7796.4861767401699</v>
      </c>
      <c r="H110" s="533">
        <f>B110*0.5/'TD5'!B110</f>
        <v>9.5182359218597398E-2</v>
      </c>
      <c r="I110" s="544">
        <f>C110*0.5/'TD5'!B110</f>
        <v>6.4519464969634996E-2</v>
      </c>
      <c r="J110" s="559">
        <f>D110*0.5/'TD5'!C110</f>
        <v>0.12220907211303708</v>
      </c>
      <c r="K110" s="560">
        <f>E110*0.5/'TD5'!D110</f>
        <v>7.7781736850738525E-2</v>
      </c>
      <c r="L110" s="551">
        <f>F110*0.5/'TD5'!E110</f>
        <v>5.5043041706085205E-2</v>
      </c>
      <c r="M110" s="552">
        <f>G110*0.5/'TD5'!F110</f>
        <v>6.5843105316162109E-2</v>
      </c>
    </row>
    <row r="111" spans="1:13" x14ac:dyDescent="0.2">
      <c r="A111" s="67">
        <v>2015</v>
      </c>
      <c r="B111" s="569">
        <f>avgfiinc!AW104</f>
        <v>8684.5124742850858</v>
      </c>
      <c r="C111" s="570">
        <f>avgfiinc!AX104</f>
        <v>5966.0907551874998</v>
      </c>
      <c r="D111" s="524">
        <f>avgfiinc!AY104</f>
        <v>11744.430686116677</v>
      </c>
      <c r="E111" s="524">
        <f>avgfiinc!AZ104</f>
        <v>8965.0533176201043</v>
      </c>
      <c r="F111" s="524">
        <f>avgfiinc!BA104</f>
        <v>3913.3710524360627</v>
      </c>
      <c r="G111" s="525">
        <f>avgfiinc!BB104</f>
        <v>8052.3789932823511</v>
      </c>
      <c r="H111" s="533">
        <f>B111*0.5/'TD5'!B111</f>
        <v>9.5395386219024658E-2</v>
      </c>
      <c r="I111" s="544">
        <f>C111*0.5/'TD5'!B111</f>
        <v>6.5534770488739014E-2</v>
      </c>
      <c r="J111" s="559">
        <f>D111*0.5/'TD5'!C111</f>
        <v>0.12104761600494383</v>
      </c>
      <c r="K111" s="560">
        <f>E111*0.5/'TD5'!D111</f>
        <v>7.7878773212432861E-2</v>
      </c>
      <c r="L111" s="551">
        <f>F111*0.5/'TD5'!E111</f>
        <v>5.6730329990386963E-2</v>
      </c>
      <c r="M111" s="552">
        <f>G111*0.5/'TD5'!F111</f>
        <v>6.6433310508728027E-2</v>
      </c>
    </row>
    <row r="112" spans="1:13" x14ac:dyDescent="0.2">
      <c r="A112" s="67">
        <v>2016</v>
      </c>
      <c r="B112" s="569">
        <f>avgfiinc!AW105</f>
        <v>8614.2204606425803</v>
      </c>
      <c r="C112" s="570">
        <f>avgfiinc!AX105</f>
        <v>5952.3118764109631</v>
      </c>
      <c r="D112" s="524">
        <f>avgfiinc!AY105</f>
        <v>11534.892354569381</v>
      </c>
      <c r="E112" s="524">
        <f>avgfiinc!AZ105</f>
        <v>8727.918591794758</v>
      </c>
      <c r="F112" s="524">
        <f>avgfiinc!BA105</f>
        <v>4084.8752644127117</v>
      </c>
      <c r="G112" s="525">
        <f>avgfiinc!BB105</f>
        <v>7949.2097810925934</v>
      </c>
      <c r="H112" s="533">
        <f>B112*0.5/'TD5'!B112</f>
        <v>9.6237301826477065E-2</v>
      </c>
      <c r="I112" s="544">
        <f>C112*0.5/'TD5'!B112</f>
        <v>6.6498696804046631E-2</v>
      </c>
      <c r="J112" s="559">
        <f>D112*0.5/'TD5'!C112</f>
        <v>0.12101954221725462</v>
      </c>
      <c r="K112" s="560">
        <f>E112*0.5/'TD5'!D112</f>
        <v>7.7266395092010512E-2</v>
      </c>
      <c r="L112" s="551">
        <f>F112*0.5/'TD5'!E112</f>
        <v>5.9950590133666992E-2</v>
      </c>
      <c r="M112" s="552">
        <f>G112*0.5/'TD5'!F112</f>
        <v>6.6961824893951416E-2</v>
      </c>
    </row>
    <row r="113" spans="1:13" x14ac:dyDescent="0.2">
      <c r="A113" s="67">
        <v>2017</v>
      </c>
      <c r="B113" s="569">
        <f>avgfiinc!AW106</f>
        <v>7234.9465120286959</v>
      </c>
      <c r="C113" s="570">
        <f>avgfiinc!AX106</f>
        <v>4408.4589246671803</v>
      </c>
      <c r="D113" s="524">
        <f>avgfiinc!AY106</f>
        <v>8151.0150208187933</v>
      </c>
      <c r="E113" s="524">
        <f>avgfiinc!AZ106</f>
        <v>6968.1066333645495</v>
      </c>
      <c r="F113" s="524">
        <f>avgfiinc!BA106</f>
        <v>2672.1563131377216</v>
      </c>
      <c r="G113" s="525">
        <f>avgfiinc!BB106</f>
        <v>6127.7033239670909</v>
      </c>
      <c r="H113" s="533">
        <f>B113*0.5/'TD5'!B113</f>
        <v>7.9810440540313721E-2</v>
      </c>
      <c r="I113" s="544">
        <f>C113*0.5/'TD5'!B113</f>
        <v>4.8630774021148682E-2</v>
      </c>
      <c r="J113" s="559">
        <f>D113*0.5/'TD5'!C113</f>
        <v>8.6031734943389893E-2</v>
      </c>
      <c r="K113" s="560">
        <f>E113*0.5/'TD5'!D113</f>
        <v>6.0788273811340332E-2</v>
      </c>
      <c r="L113" s="551">
        <f>F113*0.5/'TD5'!E113</f>
        <v>3.9068400859832757E-2</v>
      </c>
      <c r="M113" s="552">
        <f>G113*0.5/'TD5'!F113</f>
        <v>5.0374150276184089E-2</v>
      </c>
    </row>
    <row r="114" spans="1:13" x14ac:dyDescent="0.2">
      <c r="A114" s="67">
        <v>2018</v>
      </c>
      <c r="B114" s="569">
        <f>avgfiinc!AW107</f>
        <v>7711.700291403552</v>
      </c>
      <c r="C114" s="570">
        <f>avgfiinc!AX107</f>
        <v>4864.8243924387407</v>
      </c>
      <c r="D114" s="524">
        <f>avgfiinc!AY107</f>
        <v>8666.8693504567909</v>
      </c>
      <c r="E114" s="524">
        <f>avgfiinc!AZ107</f>
        <v>7466.053787970397</v>
      </c>
      <c r="F114" s="524">
        <f>avgfiinc!BA107</f>
        <v>3090.0198377163442</v>
      </c>
      <c r="G114" s="525">
        <f>avgfiinc!BB107</f>
        <v>6716.0647711822512</v>
      </c>
      <c r="H114" s="533">
        <f>B114*0.5/'TD5'!B114</f>
        <v>8.3222806453704834E-2</v>
      </c>
      <c r="I114" s="544">
        <f>C114*0.5/'TD5'!B114</f>
        <v>5.2500009536743164E-2</v>
      </c>
      <c r="J114" s="559">
        <f>D114*0.5/'TD5'!C114</f>
        <v>8.9547395706176758E-2</v>
      </c>
      <c r="K114" s="560">
        <f>E114*0.5/'TD5'!D114</f>
        <v>6.3919365406036377E-2</v>
      </c>
      <c r="L114" s="551">
        <f>F114*0.5/'TD5'!E114</f>
        <v>4.3980538845062256E-2</v>
      </c>
      <c r="M114" s="552">
        <f>G114*0.5/'TD5'!F114</f>
        <v>5.4028570652008057E-2</v>
      </c>
    </row>
    <row r="115" spans="1:13" x14ac:dyDescent="0.2">
      <c r="A115" s="67">
        <v>2019</v>
      </c>
      <c r="B115" s="569">
        <f>avgfiinc!AW108</f>
        <v>7842.398883657841</v>
      </c>
      <c r="C115" s="570">
        <f>avgfiinc!AX108</f>
        <v>4947.2632453510196</v>
      </c>
      <c r="D115" s="524">
        <f>avgfiinc!AY108</f>
        <v>8813.7368705305526</v>
      </c>
      <c r="E115" s="524">
        <f>avgfiinc!AZ108</f>
        <v>7592.5722489763466</v>
      </c>
      <c r="F115" s="524">
        <f>avgfiinc!BA108</f>
        <v>3142.3828973909467</v>
      </c>
      <c r="G115" s="525">
        <f>avgfiinc!BB108</f>
        <v>6829.874511698652</v>
      </c>
      <c r="H115" s="533">
        <f>B115*0.5/'TD5'!B115</f>
        <v>8.3222985267639146E-2</v>
      </c>
      <c r="I115" s="544">
        <f>C115*0.5/'TD5'!B115</f>
        <v>5.2500009536743157E-2</v>
      </c>
      <c r="J115" s="559">
        <f>D115*0.5/'TD5'!C115</f>
        <v>8.9547395706176758E-2</v>
      </c>
      <c r="K115" s="560">
        <f>E115*0.5/'TD5'!D115</f>
        <v>6.3919365406036363E-2</v>
      </c>
      <c r="L115" s="551">
        <f>F115*0.5/'TD5'!E115</f>
        <v>4.3980538845062256E-2</v>
      </c>
      <c r="M115" s="552">
        <f>G115*0.5/'TD5'!F115</f>
        <v>5.402857065200805E-2</v>
      </c>
    </row>
    <row r="116" spans="1:13" ht="17" thickBot="1" x14ac:dyDescent="0.25">
      <c r="A116" s="1105"/>
      <c r="B116" s="1124"/>
      <c r="C116" s="1125"/>
      <c r="D116" s="1107"/>
      <c r="E116" s="1107"/>
      <c r="F116" s="1107"/>
      <c r="G116" s="110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49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7" tint="0.39997558519241921"/>
  </sheetPr>
  <dimension ref="A1:M118"/>
  <sheetViews>
    <sheetView workbookViewId="0">
      <pane xSplit="1" ySplit="8" topLeftCell="B88"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595</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hidden="1" customHeight="1" x14ac:dyDescent="0.2">
      <c r="A9" s="93">
        <v>1913</v>
      </c>
      <c r="B9" s="425"/>
      <c r="C9" s="317"/>
      <c r="D9" s="317"/>
      <c r="E9" s="85"/>
      <c r="F9" s="85"/>
      <c r="G9" s="84"/>
      <c r="H9" s="434"/>
      <c r="I9" s="443"/>
      <c r="J9" s="442"/>
      <c r="K9" s="443"/>
      <c r="L9" s="442"/>
      <c r="M9" s="444"/>
    </row>
    <row r="10" spans="1:13" s="87" customFormat="1" ht="15" hidden="1" customHeight="1" x14ac:dyDescent="0.2">
      <c r="A10" s="92">
        <v>1914</v>
      </c>
      <c r="B10" s="425"/>
      <c r="C10" s="317"/>
      <c r="D10" s="317"/>
      <c r="E10" s="85"/>
      <c r="F10" s="85"/>
      <c r="G10" s="84"/>
      <c r="H10" s="434"/>
      <c r="I10" s="443"/>
      <c r="J10" s="442"/>
      <c r="K10" s="443"/>
      <c r="L10" s="442"/>
      <c r="M10" s="444"/>
    </row>
    <row r="11" spans="1:13" s="87" customFormat="1" ht="15" hidden="1" customHeight="1" x14ac:dyDescent="0.2">
      <c r="A11" s="92">
        <v>1915</v>
      </c>
      <c r="B11" s="425"/>
      <c r="C11" s="317"/>
      <c r="D11" s="317"/>
      <c r="E11" s="85"/>
      <c r="F11" s="85"/>
      <c r="G11" s="84"/>
      <c r="H11" s="434"/>
      <c r="I11" s="443"/>
      <c r="J11" s="442"/>
      <c r="K11" s="443"/>
      <c r="L11" s="442"/>
      <c r="M11" s="444"/>
    </row>
    <row r="12" spans="1:13" s="87" customFormat="1" ht="15" hidden="1" customHeight="1" x14ac:dyDescent="0.2">
      <c r="A12" s="92">
        <v>1916</v>
      </c>
      <c r="B12" s="425"/>
      <c r="C12" s="317"/>
      <c r="D12" s="317"/>
      <c r="E12" s="85"/>
      <c r="F12" s="85"/>
      <c r="G12" s="84"/>
      <c r="H12" s="434"/>
      <c r="I12" s="443"/>
      <c r="J12" s="442"/>
      <c r="K12" s="443"/>
      <c r="L12" s="442"/>
      <c r="M12" s="444"/>
    </row>
    <row r="13" spans="1:13" s="87" customFormat="1" ht="15" hidden="1" customHeight="1" x14ac:dyDescent="0.2">
      <c r="A13" s="92">
        <v>1917</v>
      </c>
      <c r="B13" s="425"/>
      <c r="C13" s="317"/>
      <c r="D13" s="317"/>
      <c r="E13" s="85"/>
      <c r="F13" s="85"/>
      <c r="G13" s="84"/>
      <c r="H13" s="434"/>
      <c r="I13" s="443"/>
      <c r="J13" s="442"/>
      <c r="K13" s="443"/>
      <c r="L13" s="442"/>
      <c r="M13" s="444"/>
    </row>
    <row r="14" spans="1:13" s="87" customFormat="1" ht="15" hidden="1" customHeight="1" x14ac:dyDescent="0.2">
      <c r="A14" s="92">
        <v>1918</v>
      </c>
      <c r="B14" s="425"/>
      <c r="C14" s="317"/>
      <c r="D14" s="353"/>
      <c r="E14" s="314"/>
      <c r="F14" s="314"/>
      <c r="G14" s="84"/>
      <c r="H14" s="434"/>
      <c r="I14" s="443"/>
      <c r="J14" s="442"/>
      <c r="K14" s="443"/>
      <c r="L14" s="442"/>
      <c r="M14" s="444"/>
    </row>
    <row r="15" spans="1:13" s="87" customFormat="1" ht="15" hidden="1" customHeight="1" x14ac:dyDescent="0.2">
      <c r="A15" s="91">
        <v>1919</v>
      </c>
      <c r="B15" s="426"/>
      <c r="C15" s="316"/>
      <c r="D15" s="354"/>
      <c r="E15" s="315"/>
      <c r="F15" s="315"/>
      <c r="G15" s="88"/>
      <c r="H15" s="435"/>
      <c r="I15" s="446"/>
      <c r="J15" s="445"/>
      <c r="K15" s="446"/>
      <c r="L15" s="445"/>
      <c r="M15" s="447"/>
    </row>
    <row r="16" spans="1:13" s="87" customFormat="1" ht="15" hidden="1" customHeight="1" x14ac:dyDescent="0.2">
      <c r="A16" s="92">
        <v>1920</v>
      </c>
      <c r="B16" s="425"/>
      <c r="C16" s="317"/>
      <c r="D16" s="353"/>
      <c r="E16" s="314"/>
      <c r="F16" s="314"/>
      <c r="G16" s="84"/>
      <c r="H16" s="434"/>
      <c r="I16" s="443"/>
      <c r="J16" s="442"/>
      <c r="K16" s="443"/>
      <c r="L16" s="442"/>
      <c r="M16" s="444"/>
    </row>
    <row r="17" spans="1:13" s="87" customFormat="1" ht="15" hidden="1" customHeight="1" x14ac:dyDescent="0.2">
      <c r="A17" s="92">
        <v>1921</v>
      </c>
      <c r="B17" s="425"/>
      <c r="C17" s="317"/>
      <c r="D17" s="353"/>
      <c r="E17" s="314"/>
      <c r="F17" s="314"/>
      <c r="G17" s="84"/>
      <c r="H17" s="434"/>
      <c r="I17" s="443"/>
      <c r="J17" s="442"/>
      <c r="K17" s="443"/>
      <c r="L17" s="442"/>
      <c r="M17" s="444"/>
    </row>
    <row r="18" spans="1:13" s="87" customFormat="1" ht="15" hidden="1" customHeight="1" x14ac:dyDescent="0.2">
      <c r="A18" s="92">
        <v>1922</v>
      </c>
      <c r="B18" s="425"/>
      <c r="C18" s="317"/>
      <c r="D18" s="353"/>
      <c r="E18" s="314"/>
      <c r="F18" s="314"/>
      <c r="G18" s="84"/>
      <c r="H18" s="434"/>
      <c r="I18" s="443"/>
      <c r="J18" s="442"/>
      <c r="K18" s="443"/>
      <c r="L18" s="442"/>
      <c r="M18" s="444"/>
    </row>
    <row r="19" spans="1:13" s="87" customFormat="1" ht="15" hidden="1" customHeight="1" x14ac:dyDescent="0.2">
      <c r="A19" s="92">
        <v>1923</v>
      </c>
      <c r="B19" s="425"/>
      <c r="C19" s="317"/>
      <c r="D19" s="353"/>
      <c r="E19" s="314"/>
      <c r="F19" s="314"/>
      <c r="G19" s="84"/>
      <c r="H19" s="434"/>
      <c r="I19" s="443"/>
      <c r="J19" s="442"/>
      <c r="K19" s="443"/>
      <c r="L19" s="442"/>
      <c r="M19" s="444"/>
    </row>
    <row r="20" spans="1:13" s="87" customFormat="1" ht="15" hidden="1" customHeight="1" x14ac:dyDescent="0.2">
      <c r="A20" s="92">
        <v>1924</v>
      </c>
      <c r="B20" s="425"/>
      <c r="C20" s="317"/>
      <c r="D20" s="353"/>
      <c r="E20" s="314"/>
      <c r="F20" s="314"/>
      <c r="G20" s="84"/>
      <c r="H20" s="434"/>
      <c r="I20" s="443"/>
      <c r="J20" s="442"/>
      <c r="K20" s="443"/>
      <c r="L20" s="442"/>
      <c r="M20" s="444"/>
    </row>
    <row r="21" spans="1:13" s="87" customFormat="1" ht="15" hidden="1" customHeight="1" x14ac:dyDescent="0.2">
      <c r="A21" s="92">
        <v>1925</v>
      </c>
      <c r="B21" s="425"/>
      <c r="C21" s="317"/>
      <c r="D21" s="353"/>
      <c r="E21" s="314"/>
      <c r="F21" s="314"/>
      <c r="G21" s="84"/>
      <c r="H21" s="434"/>
      <c r="I21" s="443"/>
      <c r="J21" s="442"/>
      <c r="K21" s="443"/>
      <c r="L21" s="442"/>
      <c r="M21" s="444"/>
    </row>
    <row r="22" spans="1:13" s="87" customFormat="1" ht="15" hidden="1" customHeight="1" x14ac:dyDescent="0.2">
      <c r="A22" s="92">
        <v>1926</v>
      </c>
      <c r="B22" s="425"/>
      <c r="C22" s="317"/>
      <c r="D22" s="353"/>
      <c r="E22" s="314"/>
      <c r="F22" s="314"/>
      <c r="G22" s="84"/>
      <c r="H22" s="434"/>
      <c r="I22" s="443"/>
      <c r="J22" s="442"/>
      <c r="K22" s="443"/>
      <c r="L22" s="442"/>
      <c r="M22" s="444"/>
    </row>
    <row r="23" spans="1:13" s="87" customFormat="1" ht="15" hidden="1" customHeight="1" x14ac:dyDescent="0.2">
      <c r="A23" s="92">
        <v>1927</v>
      </c>
      <c r="B23" s="425"/>
      <c r="C23" s="317"/>
      <c r="D23" s="353"/>
      <c r="E23" s="314"/>
      <c r="F23" s="314"/>
      <c r="G23" s="84"/>
      <c r="H23" s="434"/>
      <c r="I23" s="443"/>
      <c r="J23" s="442"/>
      <c r="K23" s="443"/>
      <c r="L23" s="442"/>
      <c r="M23" s="444"/>
    </row>
    <row r="24" spans="1:13" s="87" customFormat="1" ht="15" hidden="1" customHeight="1" x14ac:dyDescent="0.2">
      <c r="A24" s="92">
        <v>1928</v>
      </c>
      <c r="B24" s="425"/>
      <c r="C24" s="317"/>
      <c r="D24" s="353"/>
      <c r="E24" s="314"/>
      <c r="F24" s="314"/>
      <c r="G24" s="84"/>
      <c r="H24" s="434"/>
      <c r="I24" s="443"/>
      <c r="J24" s="442"/>
      <c r="K24" s="443"/>
      <c r="L24" s="442"/>
      <c r="M24" s="444"/>
    </row>
    <row r="25" spans="1:13" s="87" customFormat="1" ht="15" hidden="1" customHeight="1" x14ac:dyDescent="0.2">
      <c r="A25" s="91">
        <v>1929</v>
      </c>
      <c r="B25" s="426"/>
      <c r="C25" s="316"/>
      <c r="D25" s="354"/>
      <c r="E25" s="315"/>
      <c r="F25" s="315"/>
      <c r="G25" s="88"/>
      <c r="H25" s="435"/>
      <c r="I25" s="446"/>
      <c r="J25" s="445"/>
      <c r="K25" s="446"/>
      <c r="L25" s="445"/>
      <c r="M25" s="447"/>
    </row>
    <row r="26" spans="1:13" s="87" customFormat="1" ht="15" hidden="1" customHeight="1" x14ac:dyDescent="0.2">
      <c r="A26" s="92">
        <v>1930</v>
      </c>
      <c r="B26" s="425"/>
      <c r="C26" s="317"/>
      <c r="D26" s="353"/>
      <c r="E26" s="314"/>
      <c r="F26" s="314"/>
      <c r="G26" s="84"/>
      <c r="H26" s="434"/>
      <c r="I26" s="443"/>
      <c r="J26" s="442"/>
      <c r="K26" s="443"/>
      <c r="L26" s="442"/>
      <c r="M26" s="444"/>
    </row>
    <row r="27" spans="1:13" s="87" customFormat="1" ht="15" hidden="1" customHeight="1" x14ac:dyDescent="0.2">
      <c r="A27" s="92">
        <v>1931</v>
      </c>
      <c r="B27" s="425"/>
      <c r="C27" s="317"/>
      <c r="D27" s="353"/>
      <c r="E27" s="314"/>
      <c r="F27" s="314"/>
      <c r="G27" s="84"/>
      <c r="H27" s="434"/>
      <c r="I27" s="443"/>
      <c r="J27" s="442"/>
      <c r="K27" s="443"/>
      <c r="L27" s="442"/>
      <c r="M27" s="444"/>
    </row>
    <row r="28" spans="1:13" s="87" customFormat="1" ht="15" hidden="1" customHeight="1" x14ac:dyDescent="0.2">
      <c r="A28" s="92">
        <v>1932</v>
      </c>
      <c r="B28" s="425"/>
      <c r="C28" s="317"/>
      <c r="D28" s="353"/>
      <c r="E28" s="314"/>
      <c r="F28" s="314"/>
      <c r="G28" s="84"/>
      <c r="H28" s="434"/>
      <c r="I28" s="443"/>
      <c r="J28" s="442"/>
      <c r="K28" s="443"/>
      <c r="L28" s="442"/>
      <c r="M28" s="444"/>
    </row>
    <row r="29" spans="1:13" s="87" customFormat="1" ht="15" hidden="1" customHeight="1" x14ac:dyDescent="0.2">
      <c r="A29" s="92">
        <v>1933</v>
      </c>
      <c r="B29" s="425"/>
      <c r="C29" s="317"/>
      <c r="D29" s="353"/>
      <c r="E29" s="314"/>
      <c r="F29" s="314"/>
      <c r="G29" s="84"/>
      <c r="H29" s="434"/>
      <c r="I29" s="443"/>
      <c r="J29" s="442"/>
      <c r="K29" s="443"/>
      <c r="L29" s="442"/>
      <c r="M29" s="444"/>
    </row>
    <row r="30" spans="1:13" s="87" customFormat="1" ht="15" hidden="1" customHeight="1" x14ac:dyDescent="0.2">
      <c r="A30" s="92">
        <v>1934</v>
      </c>
      <c r="B30" s="425"/>
      <c r="C30" s="317"/>
      <c r="D30" s="353"/>
      <c r="E30" s="314"/>
      <c r="F30" s="314"/>
      <c r="G30" s="84"/>
      <c r="H30" s="434"/>
      <c r="I30" s="443"/>
      <c r="J30" s="442"/>
      <c r="K30" s="443"/>
      <c r="L30" s="442"/>
      <c r="M30" s="444"/>
    </row>
    <row r="31" spans="1:13" s="87" customFormat="1" ht="15" hidden="1" customHeight="1" x14ac:dyDescent="0.2">
      <c r="A31" s="92">
        <v>1935</v>
      </c>
      <c r="B31" s="425"/>
      <c r="C31" s="317"/>
      <c r="D31" s="353"/>
      <c r="E31" s="314"/>
      <c r="F31" s="314"/>
      <c r="G31" s="84"/>
      <c r="H31" s="434"/>
      <c r="I31" s="443"/>
      <c r="J31" s="442"/>
      <c r="K31" s="443"/>
      <c r="L31" s="442"/>
      <c r="M31" s="444"/>
    </row>
    <row r="32" spans="1:13" s="87" customFormat="1" ht="15" hidden="1" customHeight="1" x14ac:dyDescent="0.2">
      <c r="A32" s="92">
        <v>1936</v>
      </c>
      <c r="B32" s="425"/>
      <c r="C32" s="317"/>
      <c r="D32" s="353"/>
      <c r="E32" s="314"/>
      <c r="F32" s="314"/>
      <c r="G32" s="84"/>
      <c r="H32" s="434"/>
      <c r="I32" s="443"/>
      <c r="J32" s="442"/>
      <c r="K32" s="443"/>
      <c r="L32" s="442"/>
      <c r="M32" s="444"/>
    </row>
    <row r="33" spans="1:13" s="87" customFormat="1" ht="15" hidden="1" customHeight="1" x14ac:dyDescent="0.2">
      <c r="A33" s="92">
        <v>1937</v>
      </c>
      <c r="B33" s="425"/>
      <c r="C33" s="317"/>
      <c r="D33" s="353"/>
      <c r="E33" s="314"/>
      <c r="F33" s="314"/>
      <c r="G33" s="84"/>
      <c r="H33" s="434"/>
      <c r="I33" s="443"/>
      <c r="J33" s="442"/>
      <c r="K33" s="443"/>
      <c r="L33" s="442"/>
      <c r="M33" s="444"/>
    </row>
    <row r="34" spans="1:13" s="87" customFormat="1" ht="15" hidden="1" customHeight="1" x14ac:dyDescent="0.2">
      <c r="A34" s="92">
        <v>1938</v>
      </c>
      <c r="B34" s="425"/>
      <c r="C34" s="317"/>
      <c r="D34" s="353"/>
      <c r="E34" s="314"/>
      <c r="F34" s="314"/>
      <c r="G34" s="84"/>
      <c r="H34" s="434"/>
      <c r="I34" s="443"/>
      <c r="J34" s="442"/>
      <c r="K34" s="443"/>
      <c r="L34" s="442"/>
      <c r="M34" s="444"/>
    </row>
    <row r="35" spans="1:13" s="87" customFormat="1" ht="15" hidden="1" customHeight="1" x14ac:dyDescent="0.2">
      <c r="A35" s="91">
        <v>1939</v>
      </c>
      <c r="B35" s="426"/>
      <c r="C35" s="316"/>
      <c r="D35" s="354"/>
      <c r="E35" s="315"/>
      <c r="F35" s="315"/>
      <c r="G35" s="88"/>
      <c r="H35" s="435"/>
      <c r="I35" s="446"/>
      <c r="J35" s="445"/>
      <c r="K35" s="446"/>
      <c r="L35" s="445"/>
      <c r="M35" s="447"/>
    </row>
    <row r="36" spans="1:13" s="87" customFormat="1" ht="15" hidden="1" customHeight="1" x14ac:dyDescent="0.2">
      <c r="A36" s="92">
        <v>1940</v>
      </c>
      <c r="B36" s="425"/>
      <c r="C36" s="317"/>
      <c r="D36" s="353"/>
      <c r="E36" s="314"/>
      <c r="F36" s="314"/>
      <c r="G36" s="84"/>
      <c r="H36" s="434"/>
      <c r="I36" s="443"/>
      <c r="J36" s="442"/>
      <c r="K36" s="443"/>
      <c r="L36" s="442"/>
      <c r="M36" s="444"/>
    </row>
    <row r="37" spans="1:13" s="87" customFormat="1" ht="15" hidden="1" customHeight="1" x14ac:dyDescent="0.2">
      <c r="A37" s="92">
        <v>1941</v>
      </c>
      <c r="B37" s="425"/>
      <c r="C37" s="317"/>
      <c r="D37" s="353"/>
      <c r="E37" s="314"/>
      <c r="F37" s="314"/>
      <c r="G37" s="84"/>
      <c r="H37" s="434"/>
      <c r="I37" s="443"/>
      <c r="J37" s="442"/>
      <c r="K37" s="443"/>
      <c r="L37" s="442"/>
      <c r="M37" s="444"/>
    </row>
    <row r="38" spans="1:13" s="87" customFormat="1" ht="15" hidden="1" customHeight="1" x14ac:dyDescent="0.2">
      <c r="A38" s="92">
        <v>1942</v>
      </c>
      <c r="B38" s="425"/>
      <c r="C38" s="317"/>
      <c r="D38" s="353"/>
      <c r="E38" s="314"/>
      <c r="F38" s="314"/>
      <c r="G38" s="84"/>
      <c r="H38" s="434"/>
      <c r="I38" s="443"/>
      <c r="J38" s="442"/>
      <c r="K38" s="443"/>
      <c r="L38" s="442"/>
      <c r="M38" s="444"/>
    </row>
    <row r="39" spans="1:13" s="87" customFormat="1" ht="15" hidden="1" customHeight="1" x14ac:dyDescent="0.2">
      <c r="A39" s="92">
        <v>1943</v>
      </c>
      <c r="B39" s="425"/>
      <c r="C39" s="317"/>
      <c r="D39" s="353"/>
      <c r="E39" s="314"/>
      <c r="F39" s="314"/>
      <c r="G39" s="84"/>
      <c r="H39" s="434"/>
      <c r="I39" s="443"/>
      <c r="J39" s="442"/>
      <c r="K39" s="443"/>
      <c r="L39" s="442"/>
      <c r="M39" s="444"/>
    </row>
    <row r="40" spans="1:13" s="87" customFormat="1" ht="15" hidden="1" customHeight="1" x14ac:dyDescent="0.2">
      <c r="A40" s="92">
        <v>1944</v>
      </c>
      <c r="B40" s="425"/>
      <c r="C40" s="317"/>
      <c r="D40" s="353"/>
      <c r="E40" s="314"/>
      <c r="F40" s="314"/>
      <c r="G40" s="84"/>
      <c r="H40" s="434"/>
      <c r="I40" s="443"/>
      <c r="J40" s="442"/>
      <c r="K40" s="443"/>
      <c r="L40" s="442"/>
      <c r="M40" s="444"/>
    </row>
    <row r="41" spans="1:13" s="87" customFormat="1" ht="15" hidden="1" customHeight="1" x14ac:dyDescent="0.2">
      <c r="A41" s="92">
        <v>1945</v>
      </c>
      <c r="B41" s="425"/>
      <c r="C41" s="317"/>
      <c r="D41" s="353"/>
      <c r="E41" s="314"/>
      <c r="F41" s="314"/>
      <c r="G41" s="84"/>
      <c r="H41" s="434"/>
      <c r="I41" s="443"/>
      <c r="J41" s="442"/>
      <c r="K41" s="443"/>
      <c r="L41" s="442"/>
      <c r="M41" s="444"/>
    </row>
    <row r="42" spans="1:13" s="87" customFormat="1" ht="15" hidden="1" customHeight="1" x14ac:dyDescent="0.2">
      <c r="A42" s="92">
        <v>1946</v>
      </c>
      <c r="B42" s="425"/>
      <c r="C42" s="317"/>
      <c r="D42" s="353"/>
      <c r="E42" s="314"/>
      <c r="F42" s="314"/>
      <c r="G42" s="84"/>
      <c r="H42" s="434"/>
      <c r="I42" s="443"/>
      <c r="J42" s="442"/>
      <c r="K42" s="443"/>
      <c r="L42" s="442"/>
      <c r="M42" s="444"/>
    </row>
    <row r="43" spans="1:13" s="87" customFormat="1" ht="15" hidden="1" customHeight="1" x14ac:dyDescent="0.2">
      <c r="A43" s="92">
        <v>1947</v>
      </c>
      <c r="B43" s="425"/>
      <c r="C43" s="317"/>
      <c r="D43" s="353"/>
      <c r="E43" s="314"/>
      <c r="F43" s="314"/>
      <c r="G43" s="84"/>
      <c r="H43" s="434"/>
      <c r="I43" s="443"/>
      <c r="J43" s="442"/>
      <c r="K43" s="443"/>
      <c r="L43" s="442"/>
      <c r="M43" s="444"/>
    </row>
    <row r="44" spans="1:13" s="87" customFormat="1" ht="15" hidden="1" customHeight="1" x14ac:dyDescent="0.2">
      <c r="A44" s="92">
        <v>1948</v>
      </c>
      <c r="B44" s="425"/>
      <c r="C44" s="317"/>
      <c r="D44" s="353"/>
      <c r="E44" s="314"/>
      <c r="F44" s="314"/>
      <c r="G44" s="84"/>
      <c r="H44" s="434"/>
      <c r="I44" s="443"/>
      <c r="J44" s="442"/>
      <c r="K44" s="443"/>
      <c r="L44" s="442"/>
      <c r="M44" s="444"/>
    </row>
    <row r="45" spans="1:13" s="87" customFormat="1" ht="15" hidden="1" customHeight="1" x14ac:dyDescent="0.2">
      <c r="A45" s="91">
        <v>1949</v>
      </c>
      <c r="B45" s="426"/>
      <c r="C45" s="316"/>
      <c r="D45" s="354"/>
      <c r="E45" s="315"/>
      <c r="F45" s="315"/>
      <c r="G45" s="88"/>
      <c r="H45" s="435"/>
      <c r="I45" s="446"/>
      <c r="J45" s="445"/>
      <c r="K45" s="446"/>
      <c r="L45" s="445"/>
      <c r="M45" s="447"/>
    </row>
    <row r="46" spans="1:13" s="87" customFormat="1" ht="15" hidden="1" customHeight="1" x14ac:dyDescent="0.2">
      <c r="A46" s="92">
        <v>1950</v>
      </c>
      <c r="B46" s="425"/>
      <c r="C46" s="317"/>
      <c r="D46" s="353"/>
      <c r="E46" s="314"/>
      <c r="F46" s="314"/>
      <c r="G46" s="84"/>
      <c r="H46" s="434"/>
      <c r="I46" s="443"/>
      <c r="J46" s="442"/>
      <c r="K46" s="443"/>
      <c r="L46" s="442"/>
      <c r="M46" s="444"/>
    </row>
    <row r="47" spans="1:13" s="87" customFormat="1" ht="15" hidden="1" customHeight="1" x14ac:dyDescent="0.2">
      <c r="A47" s="92">
        <v>1951</v>
      </c>
      <c r="B47" s="425"/>
      <c r="C47" s="317"/>
      <c r="D47" s="353"/>
      <c r="E47" s="314"/>
      <c r="F47" s="314"/>
      <c r="G47" s="84"/>
      <c r="H47" s="434"/>
      <c r="I47" s="443"/>
      <c r="J47" s="442"/>
      <c r="K47" s="443"/>
      <c r="L47" s="442"/>
      <c r="M47" s="444"/>
    </row>
    <row r="48" spans="1:13" s="87" customFormat="1" ht="15" hidden="1" customHeight="1" x14ac:dyDescent="0.2">
      <c r="A48" s="92">
        <v>1952</v>
      </c>
      <c r="B48" s="425"/>
      <c r="C48" s="317"/>
      <c r="D48" s="353"/>
      <c r="E48" s="314"/>
      <c r="F48" s="314"/>
      <c r="G48" s="84"/>
      <c r="H48" s="434"/>
      <c r="I48" s="443"/>
      <c r="J48" s="442"/>
      <c r="K48" s="443"/>
      <c r="L48" s="442"/>
      <c r="M48" s="444"/>
    </row>
    <row r="49" spans="1:13" s="87" customFormat="1" ht="15" hidden="1" customHeight="1" x14ac:dyDescent="0.2">
      <c r="A49" s="92">
        <v>1953</v>
      </c>
      <c r="B49" s="425"/>
      <c r="C49" s="317"/>
      <c r="D49" s="353"/>
      <c r="E49" s="314"/>
      <c r="F49" s="314"/>
      <c r="G49" s="84"/>
      <c r="H49" s="434"/>
      <c r="I49" s="443"/>
      <c r="J49" s="442"/>
      <c r="K49" s="443"/>
      <c r="L49" s="442"/>
      <c r="M49" s="444"/>
    </row>
    <row r="50" spans="1:13" s="87" customFormat="1" ht="15" hidden="1" customHeight="1" x14ac:dyDescent="0.2">
      <c r="A50" s="92">
        <v>1954</v>
      </c>
      <c r="B50" s="425"/>
      <c r="C50" s="317"/>
      <c r="D50" s="353"/>
      <c r="E50" s="314"/>
      <c r="F50" s="314"/>
      <c r="G50" s="84"/>
      <c r="H50" s="434"/>
      <c r="I50" s="443"/>
      <c r="J50" s="442"/>
      <c r="K50" s="443"/>
      <c r="L50" s="442"/>
      <c r="M50" s="444"/>
    </row>
    <row r="51" spans="1:13" s="87" customFormat="1" ht="15" hidden="1" customHeight="1" x14ac:dyDescent="0.2">
      <c r="A51" s="92">
        <v>1955</v>
      </c>
      <c r="B51" s="425"/>
      <c r="C51" s="317"/>
      <c r="D51" s="353"/>
      <c r="E51" s="314"/>
      <c r="F51" s="314"/>
      <c r="G51" s="84"/>
      <c r="H51" s="434"/>
      <c r="I51" s="443"/>
      <c r="J51" s="442"/>
      <c r="K51" s="443"/>
      <c r="L51" s="442"/>
      <c r="M51" s="444"/>
    </row>
    <row r="52" spans="1:13" s="87" customFormat="1" ht="15" hidden="1" customHeight="1" x14ac:dyDescent="0.2">
      <c r="A52" s="92">
        <v>1956</v>
      </c>
      <c r="B52" s="425"/>
      <c r="C52" s="317"/>
      <c r="D52" s="353"/>
      <c r="E52" s="314"/>
      <c r="F52" s="314"/>
      <c r="G52" s="84"/>
      <c r="H52" s="434"/>
      <c r="I52" s="443"/>
      <c r="J52" s="442"/>
      <c r="K52" s="443"/>
      <c r="L52" s="442"/>
      <c r="M52" s="444"/>
    </row>
    <row r="53" spans="1:13" s="87" customFormat="1" ht="15" hidden="1" customHeight="1" x14ac:dyDescent="0.2">
      <c r="A53" s="92">
        <v>1957</v>
      </c>
      <c r="B53" s="425"/>
      <c r="C53" s="317"/>
      <c r="D53" s="353"/>
      <c r="E53" s="314"/>
      <c r="F53" s="314"/>
      <c r="G53" s="84"/>
      <c r="H53" s="434"/>
      <c r="I53" s="443"/>
      <c r="J53" s="442"/>
      <c r="K53" s="443"/>
      <c r="L53" s="442"/>
      <c r="M53" s="444"/>
    </row>
    <row r="54" spans="1:13" s="87" customFormat="1" ht="15" hidden="1" customHeight="1" x14ac:dyDescent="0.2">
      <c r="A54" s="92">
        <v>1958</v>
      </c>
      <c r="B54" s="425"/>
      <c r="C54" s="317"/>
      <c r="D54" s="353"/>
      <c r="E54" s="314"/>
      <c r="F54" s="314"/>
      <c r="G54" s="84"/>
      <c r="H54" s="434"/>
      <c r="I54" s="443"/>
      <c r="J54" s="442"/>
      <c r="K54" s="443"/>
      <c r="L54" s="442"/>
      <c r="M54" s="444"/>
    </row>
    <row r="55" spans="1:13" s="87" customFormat="1" ht="15" hidden="1" customHeight="1" x14ac:dyDescent="0.2">
      <c r="A55" s="91">
        <v>1959</v>
      </c>
      <c r="B55" s="426"/>
      <c r="C55" s="316"/>
      <c r="D55" s="354"/>
      <c r="E55" s="315"/>
      <c r="F55" s="315"/>
      <c r="G55" s="88"/>
      <c r="H55" s="435"/>
      <c r="I55" s="446"/>
      <c r="J55" s="445"/>
      <c r="K55" s="446"/>
      <c r="L55" s="445"/>
      <c r="M55" s="447"/>
    </row>
    <row r="56" spans="1:13" x14ac:dyDescent="0.2">
      <c r="A56" s="67">
        <v>1960</v>
      </c>
      <c r="B56" s="425"/>
      <c r="C56" s="317"/>
      <c r="D56" s="353"/>
      <c r="E56" s="314"/>
      <c r="F56" s="314"/>
      <c r="G56" s="84"/>
      <c r="H56" s="434"/>
      <c r="I56" s="443"/>
      <c r="J56" s="442"/>
      <c r="K56" s="443"/>
      <c r="L56" s="442"/>
      <c r="M56" s="444"/>
    </row>
    <row r="57" spans="1:13" x14ac:dyDescent="0.2">
      <c r="A57" s="67">
        <v>1961</v>
      </c>
      <c r="B57" s="425"/>
      <c r="C57" s="317"/>
      <c r="D57" s="353"/>
      <c r="E57" s="314"/>
      <c r="F57" s="314"/>
      <c r="G57" s="84"/>
      <c r="H57" s="434"/>
      <c r="I57" s="443"/>
      <c r="J57" s="442"/>
      <c r="K57" s="443"/>
      <c r="L57" s="442"/>
      <c r="M57" s="444"/>
    </row>
    <row r="58" spans="1:13" x14ac:dyDescent="0.2">
      <c r="A58" s="67">
        <v>1962</v>
      </c>
      <c r="B58" s="563">
        <f>avgfiinc!BI51</f>
        <v>26795.363142765051</v>
      </c>
      <c r="C58" s="523">
        <f>avgfiinc!BJ51</f>
        <v>29121.93296832361</v>
      </c>
      <c r="D58" s="522">
        <f>avgfiinc!BK51</f>
        <v>28317.206418360362</v>
      </c>
      <c r="E58" s="522">
        <f>avgfiinc!BL51</f>
        <v>42646.424476190397</v>
      </c>
      <c r="F58" s="522">
        <f>avgfiinc!BM51</f>
        <v>13945.425907696994</v>
      </c>
      <c r="G58" s="523">
        <f>avgfiinc!BN51</f>
        <v>42850.403238381296</v>
      </c>
      <c r="H58" s="532">
        <f>B58*0.4/'TD5'!B58</f>
        <v>0.49818295240402233</v>
      </c>
      <c r="I58" s="549">
        <f>C58*0.4/'TD5'!B58</f>
        <v>0.54143884778022766</v>
      </c>
      <c r="J58" s="549">
        <f>D58*0.4/'TD5'!C58</f>
        <v>0.48121482133865368</v>
      </c>
      <c r="K58" s="543">
        <f>E58*0.4/'TD5'!D58</f>
        <v>0.51975014805793751</v>
      </c>
      <c r="L58" s="549">
        <f>F58*0.4/'TD5'!E58</f>
        <v>0.51411831378936768</v>
      </c>
      <c r="M58" s="550">
        <f>G58*0.4/'TD5'!F58</f>
        <v>0.51604813337326039</v>
      </c>
    </row>
    <row r="59" spans="1:13" x14ac:dyDescent="0.2">
      <c r="A59" s="67">
        <v>1963</v>
      </c>
      <c r="B59" s="564">
        <f>avgfiinc!BI52</f>
        <v>27842.120479860881</v>
      </c>
      <c r="C59" s="525">
        <f>avgfiinc!BJ52</f>
        <v>30294.118774604678</v>
      </c>
      <c r="D59" s="524">
        <f>avgfiinc!BK52</f>
        <v>29402.164753018689</v>
      </c>
      <c r="E59" s="524">
        <f>avgfiinc!BL52</f>
        <v>44241.094764486916</v>
      </c>
      <c r="F59" s="524">
        <f>avgfiinc!BM52</f>
        <v>14512.691959782533</v>
      </c>
      <c r="G59" s="525">
        <f>avgfiinc!BN52</f>
        <v>44761.411179997849</v>
      </c>
      <c r="H59" s="533">
        <f>B59*0.4/'TD5'!B59</f>
        <v>0.496026136302608</v>
      </c>
      <c r="I59" s="544">
        <f>C59*0.4/'TD5'!B59</f>
        <v>0.53971013807402868</v>
      </c>
      <c r="J59" s="551">
        <f>D59*0.4/'TD5'!C59</f>
        <v>0.47890136091541202</v>
      </c>
      <c r="K59" s="544">
        <f>E59*0.4/'TD5'!D59</f>
        <v>0.51709308600683612</v>
      </c>
      <c r="L59" s="551">
        <f>F59*0.4/'TD5'!E59</f>
        <v>0.51323712499586038</v>
      </c>
      <c r="M59" s="552">
        <f>G59*0.4/'TD5'!F59</f>
        <v>0.51493326728092137</v>
      </c>
    </row>
    <row r="60" spans="1:13" x14ac:dyDescent="0.2">
      <c r="A60" s="67">
        <v>1964</v>
      </c>
      <c r="B60" s="564">
        <f>avgfiinc!BI53</f>
        <v>28888.877816956709</v>
      </c>
      <c r="C60" s="525">
        <f>avgfiinc!BJ53</f>
        <v>31466.304580885742</v>
      </c>
      <c r="D60" s="524">
        <f>avgfiinc!BK53</f>
        <v>30487.123087677017</v>
      </c>
      <c r="E60" s="524">
        <f>avgfiinc!BL53</f>
        <v>45835.765052783427</v>
      </c>
      <c r="F60" s="524">
        <f>avgfiinc!BM53</f>
        <v>15079.958011868073</v>
      </c>
      <c r="G60" s="525">
        <f>avgfiinc!BN53</f>
        <v>46672.419121614403</v>
      </c>
      <c r="H60" s="533">
        <f>B60*0.4/'TD5'!B60</f>
        <v>0.49404224753379816</v>
      </c>
      <c r="I60" s="544">
        <f>C60*0.4/'TD5'!B60</f>
        <v>0.53812003135681152</v>
      </c>
      <c r="J60" s="551">
        <f>D60*0.4/'TD5'!C60</f>
        <v>0.47677239775657659</v>
      </c>
      <c r="K60" s="544">
        <f>E60*0.4/'TD5'!D60</f>
        <v>0.51464518904685974</v>
      </c>
      <c r="L60" s="551">
        <f>F60*0.4/'TD5'!E60</f>
        <v>0.51242491602897666</v>
      </c>
      <c r="M60" s="552">
        <f>G60*0.4/'TD5'!F60</f>
        <v>0.51527541875839222</v>
      </c>
    </row>
    <row r="61" spans="1:13" x14ac:dyDescent="0.2">
      <c r="A61" s="67">
        <v>1965</v>
      </c>
      <c r="B61" s="564">
        <f>avgfiinc!BI54</f>
        <v>30047.392884270383</v>
      </c>
      <c r="C61" s="525">
        <f>avgfiinc!BJ54</f>
        <v>32903.602704711302</v>
      </c>
      <c r="D61" s="524">
        <f>avgfiinc!BK54</f>
        <v>31704.808728865442</v>
      </c>
      <c r="E61" s="524">
        <f>avgfiinc!BL54</f>
        <v>47739.596932911736</v>
      </c>
      <c r="F61" s="524">
        <f>avgfiinc!BM54</f>
        <v>15836.662397689906</v>
      </c>
      <c r="G61" s="525">
        <f>avgfiinc!BN54</f>
        <v>48584.19317621753</v>
      </c>
      <c r="H61" s="533">
        <f>B61*0.4/'TD5'!B61</f>
        <v>0.49091485183814609</v>
      </c>
      <c r="I61" s="544">
        <f>C61*0.4/'TD5'!B61</f>
        <v>0.53757965987060707</v>
      </c>
      <c r="J61" s="551">
        <f>D61*0.4/'TD5'!C61</f>
        <v>0.47356116732870651</v>
      </c>
      <c r="K61" s="544">
        <f>E61*0.4/'TD5'!D61</f>
        <v>0.51262811465451674</v>
      </c>
      <c r="L61" s="551">
        <f>F61*0.4/'TD5'!E61</f>
        <v>0.51252900539856894</v>
      </c>
      <c r="M61" s="552">
        <f>G61*0.4/'TD5'!F61</f>
        <v>0.50653300188953043</v>
      </c>
    </row>
    <row r="62" spans="1:13" x14ac:dyDescent="0.2">
      <c r="A62" s="67">
        <v>1966</v>
      </c>
      <c r="B62" s="564">
        <f>avgfiinc!BI55</f>
        <v>31205.907951584053</v>
      </c>
      <c r="C62" s="525">
        <f>avgfiinc!BJ55</f>
        <v>34340.900828536869</v>
      </c>
      <c r="D62" s="524">
        <f>avgfiinc!BK55</f>
        <v>32922.494370053872</v>
      </c>
      <c r="E62" s="524">
        <f>avgfiinc!BL55</f>
        <v>49643.428813040045</v>
      </c>
      <c r="F62" s="524">
        <f>avgfiinc!BM55</f>
        <v>16593.366783511738</v>
      </c>
      <c r="G62" s="525">
        <f>avgfiinc!BN55</f>
        <v>50495.967230820657</v>
      </c>
      <c r="H62" s="533">
        <f>B62*0.4/'TD5'!B62</f>
        <v>0.48805475234985357</v>
      </c>
      <c r="I62" s="544">
        <f>C62*0.4/'TD5'!B62</f>
        <v>0.53708547353744507</v>
      </c>
      <c r="J62" s="551">
        <f>D62*0.4/'TD5'!C62</f>
        <v>0.47062581777572637</v>
      </c>
      <c r="K62" s="544">
        <f>E62*0.4/'TD5'!D62</f>
        <v>0.5107797384262085</v>
      </c>
      <c r="L62" s="551">
        <f>F62*0.4/'TD5'!E62</f>
        <v>0.51262363791465748</v>
      </c>
      <c r="M62" s="552">
        <f>G62*0.4/'TD5'!F62</f>
        <v>0.51248204708099365</v>
      </c>
    </row>
    <row r="63" spans="1:13" x14ac:dyDescent="0.2">
      <c r="A63" s="67">
        <v>1967</v>
      </c>
      <c r="B63" s="564">
        <f>avgfiinc!BI56</f>
        <v>32119.760112115106</v>
      </c>
      <c r="C63" s="525">
        <f>avgfiinc!BJ56</f>
        <v>35215.805578996384</v>
      </c>
      <c r="D63" s="524">
        <f>avgfiinc!BK56</f>
        <v>33961.000431667046</v>
      </c>
      <c r="E63" s="524">
        <f>avgfiinc!BL56</f>
        <v>49989.066667424777</v>
      </c>
      <c r="F63" s="524">
        <f>avgfiinc!BM56</f>
        <v>18298.854144739627</v>
      </c>
      <c r="G63" s="525">
        <f>avgfiinc!BN56</f>
        <v>52614.949361849045</v>
      </c>
      <c r="H63" s="534">
        <f>B63*0.4/'TD5'!B63</f>
        <v>0.48110856115818029</v>
      </c>
      <c r="I63" s="545">
        <f>C63*0.4/'TD5'!B63</f>
        <v>0.52748294174671173</v>
      </c>
      <c r="J63" s="551">
        <f>D63*0.4/'TD5'!C63</f>
        <v>0.46452534943819057</v>
      </c>
      <c r="K63" s="544">
        <f>E63*0.4/'TD5'!D63</f>
        <v>0.50292924791574467</v>
      </c>
      <c r="L63" s="551">
        <f>F63*0.4/'TD5'!E63</f>
        <v>0.51355874538421642</v>
      </c>
      <c r="M63" s="552">
        <f>G63*0.4/'TD5'!F63</f>
        <v>0.50272544473409653</v>
      </c>
    </row>
    <row r="64" spans="1:13" x14ac:dyDescent="0.2">
      <c r="A64" s="67">
        <v>1968</v>
      </c>
      <c r="B64" s="564">
        <f>avgfiinc!BI57</f>
        <v>33326.077075133515</v>
      </c>
      <c r="C64" s="525">
        <f>avgfiinc!BJ57</f>
        <v>36391.225327521694</v>
      </c>
      <c r="D64" s="524">
        <f>avgfiinc!BK57</f>
        <v>35110.633483872778</v>
      </c>
      <c r="E64" s="524">
        <f>avgfiinc!BL57</f>
        <v>51297.773214875</v>
      </c>
      <c r="F64" s="524">
        <f>avgfiinc!BM57</f>
        <v>19330.423807767278</v>
      </c>
      <c r="G64" s="525">
        <f>avgfiinc!BN57</f>
        <v>54156.373539552224</v>
      </c>
      <c r="H64" s="534">
        <f>B64*0.4/'TD5'!B64</f>
        <v>0.4801419191062451</v>
      </c>
      <c r="I64" s="545">
        <f>C64*0.4/'TD5'!B64</f>
        <v>0.52430271729826927</v>
      </c>
      <c r="J64" s="551">
        <f>D64*0.4/'TD5'!C64</f>
        <v>0.46396405436098581</v>
      </c>
      <c r="K64" s="544">
        <f>E64*0.4/'TD5'!D64</f>
        <v>0.50145986862480629</v>
      </c>
      <c r="L64" s="551">
        <f>F64*0.4/'TD5'!E64</f>
        <v>0.51393889635801315</v>
      </c>
      <c r="M64" s="552">
        <f>G64*0.4/'TD5'!F64</f>
        <v>0.50110053829848766</v>
      </c>
    </row>
    <row r="65" spans="1:13" x14ac:dyDescent="0.2">
      <c r="A65" s="72">
        <v>1969</v>
      </c>
      <c r="B65" s="565">
        <f>avgfiinc!BI58</f>
        <v>34118.447236898726</v>
      </c>
      <c r="C65" s="527">
        <f>avgfiinc!BJ58</f>
        <v>37039.659650985493</v>
      </c>
      <c r="D65" s="526">
        <f>avgfiinc!BK58</f>
        <v>35992.298432503238</v>
      </c>
      <c r="E65" s="526">
        <f>avgfiinc!BL58</f>
        <v>52580.581629326181</v>
      </c>
      <c r="F65" s="526">
        <f>avgfiinc!BM58</f>
        <v>19695.29615654489</v>
      </c>
      <c r="G65" s="527">
        <f>avgfiinc!BN58</f>
        <v>55607.001901016651</v>
      </c>
      <c r="H65" s="535">
        <f>B65*0.4/'TD5'!B65</f>
        <v>0.48630491178482771</v>
      </c>
      <c r="I65" s="546">
        <f>C65*0.4/'TD5'!B65</f>
        <v>0.52794220950454473</v>
      </c>
      <c r="J65" s="553">
        <f>D65*0.4/'TD5'!C65</f>
        <v>0.46950417244806886</v>
      </c>
      <c r="K65" s="547">
        <f>E65*0.4/'TD5'!D65</f>
        <v>0.50515757547691464</v>
      </c>
      <c r="L65" s="553">
        <f>F65*0.4/'TD5'!E65</f>
        <v>0.52283944003283978</v>
      </c>
      <c r="M65" s="554">
        <f>G65*0.4/'TD5'!F65</f>
        <v>0.50692424876615405</v>
      </c>
    </row>
    <row r="66" spans="1:13" x14ac:dyDescent="0.2">
      <c r="A66" s="67">
        <v>1970</v>
      </c>
      <c r="B66" s="564">
        <f>avgfiinc!BI59</f>
        <v>33713.874393896091</v>
      </c>
      <c r="C66" s="525">
        <f>avgfiinc!BJ59</f>
        <v>36345.331860794635</v>
      </c>
      <c r="D66" s="524">
        <f>avgfiinc!BK59</f>
        <v>35687.875381207887</v>
      </c>
      <c r="E66" s="524">
        <f>avgfiinc!BL59</f>
        <v>51757.742308596848</v>
      </c>
      <c r="F66" s="524">
        <f>avgfiinc!BM59</f>
        <v>19099.296235224218</v>
      </c>
      <c r="G66" s="525">
        <f>avgfiinc!BN59</f>
        <v>54378.713989913755</v>
      </c>
      <c r="H66" s="534">
        <f>B66*0.4/'TD5'!B66</f>
        <v>0.49416294763796031</v>
      </c>
      <c r="I66" s="545">
        <f>C66*0.4/'TD5'!B66</f>
        <v>0.53273367858491827</v>
      </c>
      <c r="J66" s="551">
        <f>D66*0.4/'TD5'!C66</f>
        <v>0.47688782832119619</v>
      </c>
      <c r="K66" s="544">
        <f>E66*0.4/'TD5'!D66</f>
        <v>0.50993133720476191</v>
      </c>
      <c r="L66" s="551">
        <f>F66*0.4/'TD5'!E66</f>
        <v>0.53163580922409903</v>
      </c>
      <c r="M66" s="552">
        <f>G66*0.4/'TD5'!F66</f>
        <v>0.51347674604039639</v>
      </c>
    </row>
    <row r="67" spans="1:13" x14ac:dyDescent="0.2">
      <c r="A67" s="67">
        <v>1971</v>
      </c>
      <c r="B67" s="564">
        <f>avgfiinc!BI60</f>
        <v>33747.545470609759</v>
      </c>
      <c r="C67" s="525">
        <f>avgfiinc!BJ60</f>
        <v>36170.998219643421</v>
      </c>
      <c r="D67" s="524">
        <f>avgfiinc!BK60</f>
        <v>35767.333688413477</v>
      </c>
      <c r="E67" s="524">
        <f>avgfiinc!BL60</f>
        <v>51641.034062361876</v>
      </c>
      <c r="F67" s="524">
        <f>avgfiinc!BM60</f>
        <v>19245.034034449414</v>
      </c>
      <c r="G67" s="525">
        <f>avgfiinc!BN60</f>
        <v>54313.019759082614</v>
      </c>
      <c r="H67" s="534">
        <f>B67*0.4/'TD5'!B67</f>
        <v>0.49644885974703357</v>
      </c>
      <c r="I67" s="545">
        <f>C67*0.4/'TD5'!B67</f>
        <v>0.53209946298738942</v>
      </c>
      <c r="J67" s="551">
        <f>D67*0.4/'TD5'!C67</f>
        <v>0.47971227174275549</v>
      </c>
      <c r="K67" s="544">
        <f>E67*0.4/'TD5'!D67</f>
        <v>0.51216641350765713</v>
      </c>
      <c r="L67" s="551">
        <f>F67*0.4/'TD5'!E67</f>
        <v>0.53284973360132426</v>
      </c>
      <c r="M67" s="552">
        <f>G67*0.4/'TD5'!F67</f>
        <v>0.51506172536755901</v>
      </c>
    </row>
    <row r="68" spans="1:13" x14ac:dyDescent="0.2">
      <c r="A68" s="67">
        <v>1972</v>
      </c>
      <c r="B68" s="564">
        <f>avgfiinc!BI61</f>
        <v>35235.252324778914</v>
      </c>
      <c r="C68" s="525">
        <f>avgfiinc!BJ61</f>
        <v>37630.529768673339</v>
      </c>
      <c r="D68" s="524">
        <f>avgfiinc!BK61</f>
        <v>37253.090222622515</v>
      </c>
      <c r="E68" s="524">
        <f>avgfiinc!BL61</f>
        <v>53494.600129244172</v>
      </c>
      <c r="F68" s="524">
        <f>avgfiinc!BM61</f>
        <v>20576.737875584487</v>
      </c>
      <c r="G68" s="525">
        <f>avgfiinc!BN61</f>
        <v>55714.134845476467</v>
      </c>
      <c r="H68" s="534">
        <f>B68*0.4/'TD5'!B68</f>
        <v>0.49681367356970441</v>
      </c>
      <c r="I68" s="545">
        <f>C68*0.4/'TD5'!B68</f>
        <v>0.53058685547148343</v>
      </c>
      <c r="J68" s="551">
        <f>D68*0.4/'TD5'!C68</f>
        <v>0.48007200510619441</v>
      </c>
      <c r="K68" s="544">
        <f>E68*0.4/'TD5'!D68</f>
        <v>0.51174502890353313</v>
      </c>
      <c r="L68" s="551">
        <f>F68*0.4/'TD5'!E68</f>
        <v>0.53179018312948756</v>
      </c>
      <c r="M68" s="552">
        <f>G68*0.4/'TD5'!F68</f>
        <v>0.51516320287919359</v>
      </c>
    </row>
    <row r="69" spans="1:13" x14ac:dyDescent="0.2">
      <c r="A69" s="67">
        <v>1973</v>
      </c>
      <c r="B69" s="564">
        <f>avgfiinc!BI62</f>
        <v>36260.260819478688</v>
      </c>
      <c r="C69" s="525">
        <f>avgfiinc!BJ62</f>
        <v>38559.320057367055</v>
      </c>
      <c r="D69" s="524">
        <f>avgfiinc!BK62</f>
        <v>38372.454045283841</v>
      </c>
      <c r="E69" s="524">
        <f>avgfiinc!BL62</f>
        <v>55240.418750118857</v>
      </c>
      <c r="F69" s="524">
        <f>avgfiinc!BM62</f>
        <v>21015.613163591803</v>
      </c>
      <c r="G69" s="525">
        <f>avgfiinc!BN62</f>
        <v>57263.72647993375</v>
      </c>
      <c r="H69" s="534">
        <f>B69*0.4/'TD5'!B69</f>
        <v>0.49782106002021465</v>
      </c>
      <c r="I69" s="545">
        <f>C69*0.4/'TD5'!B69</f>
        <v>0.52938509406158119</v>
      </c>
      <c r="J69" s="551">
        <f>D69*0.4/'TD5'!C69</f>
        <v>0.48014449663787673</v>
      </c>
      <c r="K69" s="544">
        <f>E69*0.4/'TD5'!D69</f>
        <v>0.51082139293612272</v>
      </c>
      <c r="L69" s="551">
        <f>F69*0.4/'TD5'!E69</f>
        <v>0.53478709264163615</v>
      </c>
      <c r="M69" s="552">
        <f>G69*0.4/'TD5'!F69</f>
        <v>0.51556934162908885</v>
      </c>
    </row>
    <row r="70" spans="1:13" x14ac:dyDescent="0.2">
      <c r="A70" s="67">
        <v>1974</v>
      </c>
      <c r="B70" s="564">
        <f>avgfiinc!BI63</f>
        <v>35976.33923682657</v>
      </c>
      <c r="C70" s="525">
        <f>avgfiinc!BJ63</f>
        <v>38049.348615222669</v>
      </c>
      <c r="D70" s="524">
        <f>avgfiinc!BK63</f>
        <v>38232.255054669273</v>
      </c>
      <c r="E70" s="524">
        <f>avgfiinc!BL63</f>
        <v>54599.173109285264</v>
      </c>
      <c r="F70" s="524">
        <f>avgfiinc!BM63</f>
        <v>21127.018169575305</v>
      </c>
      <c r="G70" s="525">
        <f>avgfiinc!BN63</f>
        <v>56440.584701043328</v>
      </c>
      <c r="H70" s="534">
        <f>B70*0.4/'TD5'!B70</f>
        <v>0.50008936901849654</v>
      </c>
      <c r="I70" s="545">
        <f>C70*0.4/'TD5'!B70</f>
        <v>0.52890525117891218</v>
      </c>
      <c r="J70" s="551">
        <f>D70*0.4/'TD5'!C70</f>
        <v>0.4831378524199863</v>
      </c>
      <c r="K70" s="544">
        <f>E70*0.4/'TD5'!D70</f>
        <v>0.51190837244257636</v>
      </c>
      <c r="L70" s="551">
        <f>F70*0.4/'TD5'!E70</f>
        <v>0.54166165094466123</v>
      </c>
      <c r="M70" s="552">
        <f>G70*0.4/'TD5'!F70</f>
        <v>0.51603690844012817</v>
      </c>
    </row>
    <row r="71" spans="1:13" x14ac:dyDescent="0.2">
      <c r="A71" s="67">
        <v>1975</v>
      </c>
      <c r="B71" s="564">
        <f>avgfiinc!BI64</f>
        <v>34466.673768763649</v>
      </c>
      <c r="C71" s="525">
        <f>avgfiinc!BJ64</f>
        <v>36172.053543963215</v>
      </c>
      <c r="D71" s="524">
        <f>avgfiinc!BK64</f>
        <v>36560.44443384996</v>
      </c>
      <c r="E71" s="524">
        <f>avgfiinc!BL64</f>
        <v>51369.872025406352</v>
      </c>
      <c r="F71" s="524">
        <f>avgfiinc!BM64</f>
        <v>21000.031975548874</v>
      </c>
      <c r="G71" s="525">
        <f>avgfiinc!BN64</f>
        <v>53465.619484523784</v>
      </c>
      <c r="H71" s="534">
        <f>B71*0.4/'TD5'!B71</f>
        <v>0.50364281033466796</v>
      </c>
      <c r="I71" s="545">
        <f>C71*0.4/'TD5'!B71</f>
        <v>0.52856260005478362</v>
      </c>
      <c r="J71" s="551">
        <f>D71*0.4/'TD5'!C71</f>
        <v>0.4895460025642252</v>
      </c>
      <c r="K71" s="544">
        <f>E71*0.4/'TD5'!D71</f>
        <v>0.51593436057385123</v>
      </c>
      <c r="L71" s="551">
        <f>F71*0.4/'TD5'!E71</f>
        <v>0.54543521280311336</v>
      </c>
      <c r="M71" s="552">
        <f>G71*0.4/'TD5'!F71</f>
        <v>0.5167249616514481</v>
      </c>
    </row>
    <row r="72" spans="1:13" x14ac:dyDescent="0.2">
      <c r="A72" s="67">
        <v>1976</v>
      </c>
      <c r="B72" s="564">
        <f>avgfiinc!BI65</f>
        <v>35768.521828964171</v>
      </c>
      <c r="C72" s="525">
        <f>avgfiinc!BJ65</f>
        <v>37392.234398967281</v>
      </c>
      <c r="D72" s="524">
        <f>avgfiinc!BK65</f>
        <v>38016.844000709127</v>
      </c>
      <c r="E72" s="524">
        <f>avgfiinc!BL65</f>
        <v>52961.539397696928</v>
      </c>
      <c r="F72" s="524">
        <f>avgfiinc!BM65</f>
        <v>22330.866829943825</v>
      </c>
      <c r="G72" s="525">
        <f>avgfiinc!BN65</f>
        <v>55118.064493279933</v>
      </c>
      <c r="H72" s="534">
        <f>B72*0.4/'TD5'!B72</f>
        <v>0.50387284481274719</v>
      </c>
      <c r="I72" s="545">
        <f>C72*0.4/'TD5'!B72</f>
        <v>0.52674615995050555</v>
      </c>
      <c r="J72" s="551">
        <f>D72*0.4/'TD5'!C72</f>
        <v>0.49049196432466147</v>
      </c>
      <c r="K72" s="544">
        <f>E72*0.4/'TD5'!D72</f>
        <v>0.51615538759781998</v>
      </c>
      <c r="L72" s="551">
        <f>F72*0.4/'TD5'!E72</f>
        <v>0.54651970236307079</v>
      </c>
      <c r="M72" s="552">
        <f>G72*0.4/'TD5'!F72</f>
        <v>0.51588958940234886</v>
      </c>
    </row>
    <row r="73" spans="1:13" x14ac:dyDescent="0.2">
      <c r="A73" s="67">
        <v>1977</v>
      </c>
      <c r="B73" s="564">
        <f>avgfiinc!BI66</f>
        <v>36540.558235745812</v>
      </c>
      <c r="C73" s="525">
        <f>avgfiinc!BJ66</f>
        <v>38082.319045081967</v>
      </c>
      <c r="D73" s="524">
        <f>avgfiinc!BK66</f>
        <v>38804.561370374235</v>
      </c>
      <c r="E73" s="524">
        <f>avgfiinc!BL66</f>
        <v>53769.602210201061</v>
      </c>
      <c r="F73" s="524">
        <f>avgfiinc!BM66</f>
        <v>23143.300346081021</v>
      </c>
      <c r="G73" s="525">
        <f>avgfiinc!BN66</f>
        <v>55612.438921471738</v>
      </c>
      <c r="H73" s="534">
        <f>B73*0.4/'TD5'!B73</f>
        <v>0.50351091554698257</v>
      </c>
      <c r="I73" s="545">
        <f>C73*0.4/'TD5'!B73</f>
        <v>0.52475562099606066</v>
      </c>
      <c r="J73" s="551">
        <f>D73*0.4/'TD5'!C73</f>
        <v>0.49048161702959447</v>
      </c>
      <c r="K73" s="544">
        <f>E73*0.4/'TD5'!D73</f>
        <v>0.51575016122001938</v>
      </c>
      <c r="L73" s="551">
        <f>F73*0.4/'TD5'!E73</f>
        <v>0.54558786891104205</v>
      </c>
      <c r="M73" s="552">
        <f>G73*0.4/'TD5'!F73</f>
        <v>0.51492598017386371</v>
      </c>
    </row>
    <row r="74" spans="1:13" x14ac:dyDescent="0.2">
      <c r="A74" s="67">
        <v>1978</v>
      </c>
      <c r="B74" s="564">
        <f>avgfiinc!BI67</f>
        <v>37395.43650695918</v>
      </c>
      <c r="C74" s="525">
        <f>avgfiinc!BJ67</f>
        <v>38899.257031394278</v>
      </c>
      <c r="D74" s="524">
        <f>avgfiinc!BK67</f>
        <v>39875.257277317389</v>
      </c>
      <c r="E74" s="524">
        <f>avgfiinc!BL67</f>
        <v>54683.291871876318</v>
      </c>
      <c r="F74" s="524">
        <f>avgfiinc!BM67</f>
        <v>23933.96387186398</v>
      </c>
      <c r="G74" s="525">
        <f>avgfiinc!BN67</f>
        <v>56527.191242940498</v>
      </c>
      <c r="H74" s="534">
        <f>B74*0.4/'TD5'!B74</f>
        <v>0.50121101570858784</v>
      </c>
      <c r="I74" s="545">
        <f>C74*0.4/'TD5'!B74</f>
        <v>0.5213667214015878</v>
      </c>
      <c r="J74" s="551">
        <f>D74*0.4/'TD5'!C74</f>
        <v>0.4880268951197681</v>
      </c>
      <c r="K74" s="544">
        <f>E74*0.4/'TD5'!D74</f>
        <v>0.51304354305301736</v>
      </c>
      <c r="L74" s="551">
        <f>F74*0.4/'TD5'!E74</f>
        <v>0.54235265439302083</v>
      </c>
      <c r="M74" s="552">
        <f>G74*0.4/'TD5'!F74</f>
        <v>0.51230320175571176</v>
      </c>
    </row>
    <row r="75" spans="1:13" x14ac:dyDescent="0.2">
      <c r="A75" s="72">
        <v>1979</v>
      </c>
      <c r="B75" s="565">
        <f>avgfiinc!BI68</f>
        <v>38051.891351413622</v>
      </c>
      <c r="C75" s="527">
        <f>avgfiinc!BJ68</f>
        <v>39571.63917288067</v>
      </c>
      <c r="D75" s="526">
        <f>avgfiinc!BK68</f>
        <v>40478.624014937275</v>
      </c>
      <c r="E75" s="526">
        <f>avgfiinc!BL68</f>
        <v>55180.298337623266</v>
      </c>
      <c r="F75" s="526">
        <f>avgfiinc!BM68</f>
        <v>24964.195960101435</v>
      </c>
      <c r="G75" s="527">
        <f>avgfiinc!BN68</f>
        <v>57216.985592811994</v>
      </c>
      <c r="H75" s="536">
        <f>B75*0.4/'TD5'!B75</f>
        <v>0.49558153748512268</v>
      </c>
      <c r="I75" s="547">
        <f>C75*0.4/'TD5'!B75</f>
        <v>0.51537448167800903</v>
      </c>
      <c r="J75" s="553">
        <f>D75*0.4/'TD5'!C75</f>
        <v>0.48308131098747248</v>
      </c>
      <c r="K75" s="547">
        <f>E75*0.4/'TD5'!D75</f>
        <v>0.50750574469566356</v>
      </c>
      <c r="L75" s="553">
        <f>F75*0.4/'TD5'!E75</f>
        <v>0.53583782911300659</v>
      </c>
      <c r="M75" s="554">
        <f>G75*0.4/'TD5'!F75</f>
        <v>0.50606992840766907</v>
      </c>
    </row>
    <row r="76" spans="1:13" x14ac:dyDescent="0.2">
      <c r="A76" s="67">
        <v>1980</v>
      </c>
      <c r="B76" s="564">
        <f>avgfiinc!BI69</f>
        <v>37968.399713543477</v>
      </c>
      <c r="C76" s="525">
        <f>avgfiinc!BJ69</f>
        <v>39217.681971398553</v>
      </c>
      <c r="D76" s="524">
        <f>avgfiinc!BK69</f>
        <v>40317.330246406382</v>
      </c>
      <c r="E76" s="524">
        <f>avgfiinc!BL69</f>
        <v>54333.268708512762</v>
      </c>
      <c r="F76" s="524">
        <f>avgfiinc!BM69</f>
        <v>25433.391207933972</v>
      </c>
      <c r="G76" s="525">
        <f>avgfiinc!BN69</f>
        <v>56557.086780347621</v>
      </c>
      <c r="H76" s="533">
        <f>B76*0.4/'TD5'!B76</f>
        <v>0.49952241778373718</v>
      </c>
      <c r="I76" s="544">
        <f>C76*0.4/'TD5'!B76</f>
        <v>0.5159583091735841</v>
      </c>
      <c r="J76" s="551">
        <f>D76*0.4/'TD5'!C76</f>
        <v>0.4882490336894989</v>
      </c>
      <c r="K76" s="544">
        <f>E76*0.4/'TD5'!D76</f>
        <v>0.50943329930305481</v>
      </c>
      <c r="L76" s="551">
        <f>F76*0.4/'TD5'!E76</f>
        <v>0.53864803910255432</v>
      </c>
      <c r="M76" s="552">
        <f>G76*0.4/'TD5'!F76</f>
        <v>0.50809922814369202</v>
      </c>
    </row>
    <row r="77" spans="1:13" x14ac:dyDescent="0.2">
      <c r="A77" s="67">
        <v>1981</v>
      </c>
      <c r="B77" s="564">
        <f>avgfiinc!BI70</f>
        <v>37881.366224736354</v>
      </c>
      <c r="C77" s="525">
        <f>avgfiinc!BJ70</f>
        <v>38964.715181902924</v>
      </c>
      <c r="D77" s="524">
        <f>avgfiinc!BK70</f>
        <v>40154.751547169981</v>
      </c>
      <c r="E77" s="524">
        <f>avgfiinc!BL70</f>
        <v>53741.043673483808</v>
      </c>
      <c r="F77" s="524">
        <f>avgfiinc!BM70</f>
        <v>25596.372954748065</v>
      </c>
      <c r="G77" s="525">
        <f>avgfiinc!BN70</f>
        <v>56010.619469042082</v>
      </c>
      <c r="H77" s="533">
        <f>B77*0.4/'TD5'!B77</f>
        <v>0.50335904955863964</v>
      </c>
      <c r="I77" s="544">
        <f>C77*0.4/'TD5'!B77</f>
        <v>0.51775434613227855</v>
      </c>
      <c r="J77" s="551">
        <f>D77*0.4/'TD5'!C77</f>
        <v>0.49416458606719971</v>
      </c>
      <c r="K77" s="544">
        <f>E77*0.4/'TD5'!D77</f>
        <v>0.51273962855339039</v>
      </c>
      <c r="L77" s="551">
        <f>F77*0.4/'TD5'!E77</f>
        <v>0.53826689720153809</v>
      </c>
      <c r="M77" s="552">
        <f>G77*0.4/'TD5'!F77</f>
        <v>0.51031225919723511</v>
      </c>
    </row>
    <row r="78" spans="1:13" x14ac:dyDescent="0.2">
      <c r="A78" s="67">
        <v>1982</v>
      </c>
      <c r="B78" s="564">
        <f>avgfiinc!BI71</f>
        <v>37085.462966926745</v>
      </c>
      <c r="C78" s="525">
        <f>avgfiinc!BJ71</f>
        <v>37837.784080153906</v>
      </c>
      <c r="D78" s="524">
        <f>avgfiinc!BK71</f>
        <v>39370.870284721423</v>
      </c>
      <c r="E78" s="524">
        <f>avgfiinc!BL71</f>
        <v>52315.231528671473</v>
      </c>
      <c r="F78" s="524">
        <f>avgfiinc!BM71</f>
        <v>25373.853889126542</v>
      </c>
      <c r="G78" s="525">
        <f>avgfiinc!BN71</f>
        <v>54430.476708094568</v>
      </c>
      <c r="H78" s="533">
        <f>B78*0.4/'TD5'!B78</f>
        <v>0.50276917219161987</v>
      </c>
      <c r="I78" s="544">
        <f>C78*0.4/'TD5'!B78</f>
        <v>0.51296842098236084</v>
      </c>
      <c r="J78" s="551">
        <f>D78*0.4/'TD5'!C78</f>
        <v>0.49661779403686518</v>
      </c>
      <c r="K78" s="544">
        <f>E78*0.4/'TD5'!D78</f>
        <v>0.51072588562965382</v>
      </c>
      <c r="L78" s="551">
        <f>F78*0.4/'TD5'!E78</f>
        <v>0.5333191454410553</v>
      </c>
      <c r="M78" s="552">
        <f>G78*0.4/'TD5'!F78</f>
        <v>0.50712865591049205</v>
      </c>
    </row>
    <row r="79" spans="1:13" x14ac:dyDescent="0.2">
      <c r="A79" s="67">
        <v>1983</v>
      </c>
      <c r="B79" s="564">
        <f>avgfiinc!BI72</f>
        <v>37053.078148637462</v>
      </c>
      <c r="C79" s="525">
        <f>avgfiinc!BJ72</f>
        <v>37523.077805303074</v>
      </c>
      <c r="D79" s="524">
        <f>avgfiinc!BK72</f>
        <v>39417.234218135731</v>
      </c>
      <c r="E79" s="524">
        <f>avgfiinc!BL72</f>
        <v>51372.398470490822</v>
      </c>
      <c r="F79" s="524">
        <f>avgfiinc!BM72</f>
        <v>25990.943639193534</v>
      </c>
      <c r="G79" s="525">
        <f>avgfiinc!BN72</f>
        <v>53973.705506524937</v>
      </c>
      <c r="H79" s="533">
        <f>B79*0.4/'TD5'!B79</f>
        <v>0.49959695339202881</v>
      </c>
      <c r="I79" s="544">
        <f>C79*0.4/'TD5'!B79</f>
        <v>0.50593408942222584</v>
      </c>
      <c r="J79" s="551">
        <f>D79*0.4/'TD5'!C79</f>
        <v>0.49472320079803478</v>
      </c>
      <c r="K79" s="544">
        <f>E79*0.4/'TD5'!D79</f>
        <v>0.50527256727218628</v>
      </c>
      <c r="L79" s="551">
        <f>F79*0.4/'TD5'!E79</f>
        <v>0.52993780374526978</v>
      </c>
      <c r="M79" s="552">
        <f>G79*0.4/'TD5'!F79</f>
        <v>0.50252333283424377</v>
      </c>
    </row>
    <row r="80" spans="1:13" x14ac:dyDescent="0.2">
      <c r="A80" s="67">
        <v>1984</v>
      </c>
      <c r="B80" s="564">
        <f>avgfiinc!BI73</f>
        <v>38196.438788807594</v>
      </c>
      <c r="C80" s="525">
        <f>avgfiinc!BJ73</f>
        <v>38768.694897090405</v>
      </c>
      <c r="D80" s="524">
        <f>avgfiinc!BK73</f>
        <v>40586.758615366016</v>
      </c>
      <c r="E80" s="524">
        <f>avgfiinc!BL73</f>
        <v>52809.869502059657</v>
      </c>
      <c r="F80" s="524">
        <f>avgfiinc!BM73</f>
        <v>26647.525561038805</v>
      </c>
      <c r="G80" s="525">
        <f>avgfiinc!BN73</f>
        <v>55611.605448340983</v>
      </c>
      <c r="H80" s="533">
        <f>B80*0.4/'TD5'!B80</f>
        <v>0.49617481231689459</v>
      </c>
      <c r="I80" s="544">
        <f>C80*0.4/'TD5'!B80</f>
        <v>0.50360846519470215</v>
      </c>
      <c r="J80" s="551">
        <f>D80*0.4/'TD5'!C80</f>
        <v>0.48988997936248774</v>
      </c>
      <c r="K80" s="544">
        <f>E80*0.4/'TD5'!D80</f>
        <v>0.50181221961975098</v>
      </c>
      <c r="L80" s="551">
        <f>F80*0.4/'TD5'!E80</f>
        <v>0.5226311683654784</v>
      </c>
      <c r="M80" s="552">
        <f>G80*0.4/'TD5'!F80</f>
        <v>0.49916008114814758</v>
      </c>
    </row>
    <row r="81" spans="1:13" x14ac:dyDescent="0.2">
      <c r="A81" s="67">
        <v>1985</v>
      </c>
      <c r="B81" s="564">
        <f>avgfiinc!BI74</f>
        <v>38929.115578596276</v>
      </c>
      <c r="C81" s="525">
        <f>avgfiinc!BJ74</f>
        <v>39555.66844988292</v>
      </c>
      <c r="D81" s="524">
        <f>avgfiinc!BK74</f>
        <v>41419.584231085908</v>
      </c>
      <c r="E81" s="524">
        <f>avgfiinc!BL74</f>
        <v>53710.76317664938</v>
      </c>
      <c r="F81" s="524">
        <f>avgfiinc!BM74</f>
        <v>27471.832277903341</v>
      </c>
      <c r="G81" s="525">
        <f>avgfiinc!BN74</f>
        <v>56346.248055941025</v>
      </c>
      <c r="H81" s="533">
        <f>B81*0.4/'TD5'!B81</f>
        <v>0.49070927500724792</v>
      </c>
      <c r="I81" s="544">
        <f>C81*0.4/'TD5'!B81</f>
        <v>0.49860709905624384</v>
      </c>
      <c r="J81" s="551">
        <f>D81*0.4/'TD5'!C81</f>
        <v>0.48565462231636047</v>
      </c>
      <c r="K81" s="544">
        <f>E81*0.4/'TD5'!D81</f>
        <v>0.49722540378570551</v>
      </c>
      <c r="L81" s="551">
        <f>F81*0.4/'TD5'!E81</f>
        <v>0.51706576347351085</v>
      </c>
      <c r="M81" s="552">
        <f>G81*0.4/'TD5'!F81</f>
        <v>0.49294012784957891</v>
      </c>
    </row>
    <row r="82" spans="1:13" x14ac:dyDescent="0.2">
      <c r="A82" s="67">
        <v>1986</v>
      </c>
      <c r="B82" s="564">
        <f>avgfiinc!BI75</f>
        <v>40042.405240490116</v>
      </c>
      <c r="C82" s="525">
        <f>avgfiinc!BJ75</f>
        <v>40589.980434963763</v>
      </c>
      <c r="D82" s="524">
        <f>avgfiinc!BK75</f>
        <v>42689.113442271475</v>
      </c>
      <c r="E82" s="524">
        <f>avgfiinc!BL75</f>
        <v>54709.465752644093</v>
      </c>
      <c r="F82" s="524">
        <f>avgfiinc!BM75</f>
        <v>28607.470153044633</v>
      </c>
      <c r="G82" s="525">
        <f>avgfiinc!BN75</f>
        <v>57438.836565894853</v>
      </c>
      <c r="H82" s="533">
        <f>B82*0.4/'TD5'!B82</f>
        <v>0.47422385215759283</v>
      </c>
      <c r="I82" s="544">
        <f>C82*0.4/'TD5'!B82</f>
        <v>0.48070880770683294</v>
      </c>
      <c r="J82" s="551">
        <f>D82*0.4/'TD5'!C82</f>
        <v>0.47052028775215149</v>
      </c>
      <c r="K82" s="544">
        <f>E82*0.4/'TD5'!D82</f>
        <v>0.48195281624793995</v>
      </c>
      <c r="L82" s="551">
        <f>F82*0.4/'TD5'!E82</f>
        <v>0.49226927757263178</v>
      </c>
      <c r="M82" s="552">
        <f>G82*0.4/'TD5'!F82</f>
        <v>0.47574508190155029</v>
      </c>
    </row>
    <row r="83" spans="1:13" x14ac:dyDescent="0.2">
      <c r="A83" s="67">
        <v>1987</v>
      </c>
      <c r="B83" s="564">
        <f>avgfiinc!BI76</f>
        <v>40398.744760617075</v>
      </c>
      <c r="C83" s="525">
        <f>avgfiinc!BJ76</f>
        <v>40724.610845924057</v>
      </c>
      <c r="D83" s="524">
        <f>avgfiinc!BK76</f>
        <v>43325.353840459517</v>
      </c>
      <c r="E83" s="524">
        <f>avgfiinc!BL76</f>
        <v>54404.348438626446</v>
      </c>
      <c r="F83" s="524">
        <f>avgfiinc!BM76</f>
        <v>29122.241215460628</v>
      </c>
      <c r="G83" s="525">
        <f>avgfiinc!BN76</f>
        <v>57324.34486661198</v>
      </c>
      <c r="H83" s="533">
        <f>B83*0.4/'TD5'!B83</f>
        <v>0.49190086126327515</v>
      </c>
      <c r="I83" s="544">
        <f>C83*0.4/'TD5'!B83</f>
        <v>0.49586865305900585</v>
      </c>
      <c r="J83" s="551">
        <f>D83*0.4/'TD5'!C83</f>
        <v>0.48332825303077698</v>
      </c>
      <c r="K83" s="544">
        <f>E83*0.4/'TD5'!D83</f>
        <v>0.48869681358337397</v>
      </c>
      <c r="L83" s="551">
        <f>F83*0.4/'TD5'!E83</f>
        <v>0.52650448679924011</v>
      </c>
      <c r="M83" s="552">
        <f>G83*0.4/'TD5'!F83</f>
        <v>0.49196714162826538</v>
      </c>
    </row>
    <row r="84" spans="1:13" x14ac:dyDescent="0.2">
      <c r="A84" s="67">
        <v>1988</v>
      </c>
      <c r="B84" s="564">
        <f>avgfiinc!BI77</f>
        <v>41053.015843203182</v>
      </c>
      <c r="C84" s="525">
        <f>avgfiinc!BJ77</f>
        <v>41368.556698257154</v>
      </c>
      <c r="D84" s="524">
        <f>avgfiinc!BK77</f>
        <v>44069.301974773734</v>
      </c>
      <c r="E84" s="524">
        <f>avgfiinc!BL77</f>
        <v>54793.455159994002</v>
      </c>
      <c r="F84" s="524">
        <f>avgfiinc!BM77</f>
        <v>29785.940287808997</v>
      </c>
      <c r="G84" s="525">
        <f>avgfiinc!BN77</f>
        <v>57970.840756546801</v>
      </c>
      <c r="H84" s="533">
        <f>B84*0.4/'TD5'!B84</f>
        <v>0.47297188639640803</v>
      </c>
      <c r="I84" s="544">
        <f>C84*0.4/'TD5'!B84</f>
        <v>0.47660723328590382</v>
      </c>
      <c r="J84" s="551">
        <f>D84*0.4/'TD5'!C84</f>
        <v>0.46473130583763123</v>
      </c>
      <c r="K84" s="544">
        <f>E84*0.4/'TD5'!D84</f>
        <v>0.46682745218276983</v>
      </c>
      <c r="L84" s="551">
        <f>F84*0.4/'TD5'!E84</f>
        <v>0.50895297527313232</v>
      </c>
      <c r="M84" s="552">
        <f>G84*0.4/'TD5'!F84</f>
        <v>0.4719767272472381</v>
      </c>
    </row>
    <row r="85" spans="1:13" x14ac:dyDescent="0.2">
      <c r="A85" s="72">
        <v>1989</v>
      </c>
      <c r="B85" s="565">
        <f>avgfiinc!BI78</f>
        <v>41454.806319771102</v>
      </c>
      <c r="C85" s="527">
        <f>avgfiinc!BJ78</f>
        <v>41680.104644596831</v>
      </c>
      <c r="D85" s="526">
        <f>avgfiinc!BK78</f>
        <v>44445.808356204958</v>
      </c>
      <c r="E85" s="526">
        <f>avgfiinc!BL78</f>
        <v>54641.175580848583</v>
      </c>
      <c r="F85" s="526">
        <f>avgfiinc!BM78</f>
        <v>30549.824880299468</v>
      </c>
      <c r="G85" s="527">
        <f>avgfiinc!BN78</f>
        <v>58106.910470727911</v>
      </c>
      <c r="H85" s="536">
        <f>B85*0.4/'TD5'!B85</f>
        <v>0.47712942957878118</v>
      </c>
      <c r="I85" s="547">
        <f>C85*0.4/'TD5'!B85</f>
        <v>0.47972252964973444</v>
      </c>
      <c r="J85" s="553">
        <f>D85*0.4/'TD5'!C85</f>
        <v>0.46856835484504705</v>
      </c>
      <c r="K85" s="547">
        <f>E85*0.4/'TD5'!D85</f>
        <v>0.46957182884216314</v>
      </c>
      <c r="L85" s="553">
        <f>F85*0.4/'TD5'!E85</f>
        <v>0.51091623306274425</v>
      </c>
      <c r="M85" s="554">
        <f>G85*0.4/'TD5'!F85</f>
        <v>0.47482547163963312</v>
      </c>
    </row>
    <row r="86" spans="1:13" x14ac:dyDescent="0.2">
      <c r="A86" s="67">
        <v>1990</v>
      </c>
      <c r="B86" s="564">
        <f>avgfiinc!BI79</f>
        <v>41317.200760387037</v>
      </c>
      <c r="C86" s="525">
        <f>avgfiinc!BJ79</f>
        <v>41520.979691333021</v>
      </c>
      <c r="D86" s="524">
        <f>avgfiinc!BK79</f>
        <v>44360.332244427365</v>
      </c>
      <c r="E86" s="524">
        <f>avgfiinc!BL79</f>
        <v>54184.603947442032</v>
      </c>
      <c r="F86" s="524">
        <f>avgfiinc!BM79</f>
        <v>30686.078459723714</v>
      </c>
      <c r="G86" s="525">
        <f>avgfiinc!BN79</f>
        <v>57790.858309635354</v>
      </c>
      <c r="H86" s="533">
        <f>B86*0.4/'TD5'!B86</f>
        <v>0.47838425636291504</v>
      </c>
      <c r="I86" s="544">
        <f>C86*0.4/'TD5'!B86</f>
        <v>0.48074367642402638</v>
      </c>
      <c r="J86" s="551">
        <f>D86*0.4/'TD5'!C86</f>
        <v>0.46929246187210072</v>
      </c>
      <c r="K86" s="544">
        <f>E86*0.4/'TD5'!D86</f>
        <v>0.46872073411941528</v>
      </c>
      <c r="L86" s="551">
        <f>F86*0.4/'TD5'!E86</f>
        <v>0.51610812544822704</v>
      </c>
      <c r="M86" s="552">
        <f>G86*0.4/'TD5'!F86</f>
        <v>0.47646605968475347</v>
      </c>
    </row>
    <row r="87" spans="1:13" x14ac:dyDescent="0.2">
      <c r="A87" s="67">
        <v>1991</v>
      </c>
      <c r="B87" s="564">
        <f>avgfiinc!BI80</f>
        <v>40511.85733299124</v>
      </c>
      <c r="C87" s="525">
        <f>avgfiinc!BJ80</f>
        <v>40540.746363067454</v>
      </c>
      <c r="D87" s="524">
        <f>avgfiinc!BK80</f>
        <v>43672.061368839131</v>
      </c>
      <c r="E87" s="524">
        <f>avgfiinc!BL80</f>
        <v>52496.718149060427</v>
      </c>
      <c r="F87" s="524">
        <f>avgfiinc!BM80</f>
        <v>30502.583698843493</v>
      </c>
      <c r="G87" s="525">
        <f>avgfiinc!BN80</f>
        <v>56262.71999135919</v>
      </c>
      <c r="H87" s="533">
        <f>B87*0.4/'TD5'!B87</f>
        <v>0.4850030243396759</v>
      </c>
      <c r="I87" s="544">
        <f>C87*0.4/'TD5'!B87</f>
        <v>0.48534888029098511</v>
      </c>
      <c r="J87" s="551">
        <f>D87*0.4/'TD5'!C87</f>
        <v>0.47615259885787953</v>
      </c>
      <c r="K87" s="544">
        <f>E87*0.4/'TD5'!D87</f>
        <v>0.47332930564880371</v>
      </c>
      <c r="L87" s="551">
        <f>F87*0.4/'TD5'!E87</f>
        <v>0.52319133281707753</v>
      </c>
      <c r="M87" s="552">
        <f>G87*0.4/'TD5'!F87</f>
        <v>0.48112386465072626</v>
      </c>
    </row>
    <row r="88" spans="1:13" x14ac:dyDescent="0.2">
      <c r="A88" s="67">
        <v>1992</v>
      </c>
      <c r="B88" s="564">
        <f>avgfiinc!BI81</f>
        <v>40413.829158475834</v>
      </c>
      <c r="C88" s="525">
        <f>avgfiinc!BJ81</f>
        <v>40276.449576498228</v>
      </c>
      <c r="D88" s="524">
        <f>avgfiinc!BK81</f>
        <v>43704.895453998965</v>
      </c>
      <c r="E88" s="524">
        <f>avgfiinc!BL81</f>
        <v>51805.316190655394</v>
      </c>
      <c r="F88" s="524">
        <f>avgfiinc!BM81</f>
        <v>30649.687814500227</v>
      </c>
      <c r="G88" s="525">
        <f>avgfiinc!BN81</f>
        <v>55550.929010069136</v>
      </c>
      <c r="H88" s="533">
        <f>B88*0.4/'TD5'!B88</f>
        <v>0.47859814763069153</v>
      </c>
      <c r="I88" s="544">
        <f>C88*0.4/'TD5'!B88</f>
        <v>0.47697123885154724</v>
      </c>
      <c r="J88" s="551">
        <f>D88*0.4/'TD5'!C88</f>
        <v>0.46916401386260981</v>
      </c>
      <c r="K88" s="544">
        <f>E88*0.4/'TD5'!D88</f>
        <v>0.46164670586586004</v>
      </c>
      <c r="L88" s="551">
        <f>F88*0.4/'TD5'!E88</f>
        <v>0.5187898576259613</v>
      </c>
      <c r="M88" s="552">
        <f>G88*0.4/'TD5'!F88</f>
        <v>0.47228920459747314</v>
      </c>
    </row>
    <row r="89" spans="1:13" x14ac:dyDescent="0.2">
      <c r="A89" s="67">
        <v>1993</v>
      </c>
      <c r="B89" s="564">
        <f>avgfiinc!BI82</f>
        <v>40196.2034395597</v>
      </c>
      <c r="C89" s="525">
        <f>avgfiinc!BJ82</f>
        <v>39751.875233133309</v>
      </c>
      <c r="D89" s="524">
        <f>avgfiinc!BK82</f>
        <v>43592.909985556158</v>
      </c>
      <c r="E89" s="524">
        <f>avgfiinc!BL82</f>
        <v>51753.391368060431</v>
      </c>
      <c r="F89" s="524">
        <f>avgfiinc!BM82</f>
        <v>29827.262310423848</v>
      </c>
      <c r="G89" s="525">
        <f>avgfiinc!BN82</f>
        <v>55061.161486778881</v>
      </c>
      <c r="H89" s="533">
        <f>B89*0.4/'TD5'!B89</f>
        <v>0.48105448484420787</v>
      </c>
      <c r="I89" s="544">
        <f>C89*0.4/'TD5'!B89</f>
        <v>0.47573691606521618</v>
      </c>
      <c r="J89" s="551">
        <f>D89*0.4/'TD5'!C89</f>
        <v>0.47047582268714899</v>
      </c>
      <c r="K89" s="544">
        <f>E89*0.4/'TD5'!D89</f>
        <v>0.46220383048057567</v>
      </c>
      <c r="L89" s="551">
        <f>F89*0.4/'TD5'!E89</f>
        <v>0.51567223668098439</v>
      </c>
      <c r="M89" s="552">
        <f>G89*0.4/'TD5'!F89</f>
        <v>0.47364500164985657</v>
      </c>
    </row>
    <row r="90" spans="1:13" x14ac:dyDescent="0.2">
      <c r="A90" s="67">
        <v>1994</v>
      </c>
      <c r="B90" s="564">
        <f>avgfiinc!BI83</f>
        <v>40667.200633852292</v>
      </c>
      <c r="C90" s="525">
        <f>avgfiinc!BJ83</f>
        <v>40112.720172860005</v>
      </c>
      <c r="D90" s="524">
        <f>avgfiinc!BK83</f>
        <v>44138.966296092345</v>
      </c>
      <c r="E90" s="524">
        <f>avgfiinc!BL83</f>
        <v>52348.502235672837</v>
      </c>
      <c r="F90" s="524">
        <f>avgfiinc!BM83</f>
        <v>29944.586491301987</v>
      </c>
      <c r="G90" s="525">
        <f>avgfiinc!BN83</f>
        <v>55542.838291474509</v>
      </c>
      <c r="H90" s="533">
        <f>B90*0.4/'TD5'!B90</f>
        <v>0.48027893900871277</v>
      </c>
      <c r="I90" s="544">
        <f>C90*0.4/'TD5'!B90</f>
        <v>0.4737305343151092</v>
      </c>
      <c r="J90" s="551">
        <f>D90*0.4/'TD5'!C90</f>
        <v>0.46960118412971497</v>
      </c>
      <c r="K90" s="544">
        <f>E90*0.4/'TD5'!D90</f>
        <v>0.4615235328674317</v>
      </c>
      <c r="L90" s="551">
        <f>F90*0.4/'TD5'!E90</f>
        <v>0.51300007104873646</v>
      </c>
      <c r="M90" s="552">
        <f>G90*0.4/'TD5'!F90</f>
        <v>0.47272425889968872</v>
      </c>
    </row>
    <row r="91" spans="1:13" x14ac:dyDescent="0.2">
      <c r="A91" s="67">
        <v>1995</v>
      </c>
      <c r="B91" s="564">
        <f>avgfiinc!BI84</f>
        <v>41531.622540797158</v>
      </c>
      <c r="C91" s="525">
        <f>avgfiinc!BJ84</f>
        <v>41126.887188920169</v>
      </c>
      <c r="D91" s="524">
        <f>avgfiinc!BK84</f>
        <v>44968.391392585356</v>
      </c>
      <c r="E91" s="524">
        <f>avgfiinc!BL84</f>
        <v>53070.389485050182</v>
      </c>
      <c r="F91" s="524">
        <f>avgfiinc!BM84</f>
        <v>31138.869107486455</v>
      </c>
      <c r="G91" s="525">
        <f>avgfiinc!BN84</f>
        <v>56542.317402172077</v>
      </c>
      <c r="H91" s="533">
        <f>B91*0.4/'TD5'!B91</f>
        <v>0.47366973757743835</v>
      </c>
      <c r="I91" s="544">
        <f>C91*0.4/'TD5'!B91</f>
        <v>0.46905371546745306</v>
      </c>
      <c r="J91" s="551">
        <f>D91*0.4/'TD5'!C91</f>
        <v>0.46336242556571955</v>
      </c>
      <c r="K91" s="544">
        <f>E91*0.4/'TD5'!D91</f>
        <v>0.45503643155097961</v>
      </c>
      <c r="L91" s="551">
        <f>F91*0.4/'TD5'!E91</f>
        <v>0.50625944137573242</v>
      </c>
      <c r="M91" s="552">
        <f>G91*0.4/'TD5'!F91</f>
        <v>0.46530941128730768</v>
      </c>
    </row>
    <row r="92" spans="1:13" x14ac:dyDescent="0.2">
      <c r="A92" s="67">
        <v>1996</v>
      </c>
      <c r="B92" s="564">
        <f>avgfiinc!BI85</f>
        <v>42461.656512386042</v>
      </c>
      <c r="C92" s="525">
        <f>avgfiinc!BJ85</f>
        <v>42176.899325155799</v>
      </c>
      <c r="D92" s="524">
        <f>avgfiinc!BK85</f>
        <v>45610.894757469781</v>
      </c>
      <c r="E92" s="524">
        <f>avgfiinc!BL85</f>
        <v>53533.069723159126</v>
      </c>
      <c r="F92" s="524">
        <f>avgfiinc!BM85</f>
        <v>32476.475042062604</v>
      </c>
      <c r="G92" s="525">
        <f>avgfiinc!BN85</f>
        <v>57415.895368066158</v>
      </c>
      <c r="H92" s="533">
        <f>B92*0.4/'TD5'!B92</f>
        <v>0.46158313751220703</v>
      </c>
      <c r="I92" s="544">
        <f>C92*0.4/'TD5'!B92</f>
        <v>0.45848765969276428</v>
      </c>
      <c r="J92" s="551">
        <f>D92*0.4/'TD5'!C92</f>
        <v>0.45512372255325323</v>
      </c>
      <c r="K92" s="544">
        <f>E92*0.4/'TD5'!D92</f>
        <v>0.4444302916526795</v>
      </c>
      <c r="L92" s="551">
        <f>F92*0.4/'TD5'!E92</f>
        <v>0.49414801597595215</v>
      </c>
      <c r="M92" s="552">
        <f>G92*0.4/'TD5'!F92</f>
        <v>0.45339030027389526</v>
      </c>
    </row>
    <row r="93" spans="1:13" x14ac:dyDescent="0.2">
      <c r="A93" s="67">
        <v>1997</v>
      </c>
      <c r="B93" s="564">
        <f>avgfiinc!BI86</f>
        <v>43972.3551279721</v>
      </c>
      <c r="C93" s="525">
        <f>avgfiinc!BJ86</f>
        <v>43812.939699311821</v>
      </c>
      <c r="D93" s="524">
        <f>avgfiinc!BK86</f>
        <v>47027.899337644223</v>
      </c>
      <c r="E93" s="524">
        <f>avgfiinc!BL86</f>
        <v>55837.649347522114</v>
      </c>
      <c r="F93" s="524">
        <f>avgfiinc!BM86</f>
        <v>33744.146543854571</v>
      </c>
      <c r="G93" s="525">
        <f>avgfiinc!BN86</f>
        <v>59424.057671103721</v>
      </c>
      <c r="H93" s="533">
        <f>B93*0.4/'TD5'!B93</f>
        <v>0.45069020986557007</v>
      </c>
      <c r="I93" s="544">
        <f>C93*0.4/'TD5'!B93</f>
        <v>0.44905629754066462</v>
      </c>
      <c r="J93" s="551">
        <f>D93*0.4/'TD5'!C93</f>
        <v>0.44433513283729564</v>
      </c>
      <c r="K93" s="544">
        <f>E93*0.4/'TD5'!D93</f>
        <v>0.43652740120887756</v>
      </c>
      <c r="L93" s="551">
        <f>F93*0.4/'TD5'!E93</f>
        <v>0.48210009932518005</v>
      </c>
      <c r="M93" s="552">
        <f>G93*0.4/'TD5'!F93</f>
        <v>0.44283592700958258</v>
      </c>
    </row>
    <row r="94" spans="1:13" x14ac:dyDescent="0.2">
      <c r="A94" s="67">
        <v>1998</v>
      </c>
      <c r="B94" s="564">
        <f>avgfiinc!BI87</f>
        <v>45741.91222068332</v>
      </c>
      <c r="C94" s="525">
        <f>avgfiinc!BJ87</f>
        <v>45602.532090275519</v>
      </c>
      <c r="D94" s="524">
        <f>avgfiinc!BK87</f>
        <v>48858.99607407477</v>
      </c>
      <c r="E94" s="524">
        <f>avgfiinc!BL87</f>
        <v>57543.974929950266</v>
      </c>
      <c r="F94" s="524">
        <f>avgfiinc!BM87</f>
        <v>35420.209451557181</v>
      </c>
      <c r="G94" s="525">
        <f>avgfiinc!BN87</f>
        <v>61659.307894885009</v>
      </c>
      <c r="H94" s="533">
        <f>B94*0.4/'TD5'!B94</f>
        <v>0.44214960932731628</v>
      </c>
      <c r="I94" s="544">
        <f>C94*0.4/'TD5'!B94</f>
        <v>0.44080233573913569</v>
      </c>
      <c r="J94" s="551">
        <f>D94*0.4/'TD5'!C94</f>
        <v>0.43639484047889715</v>
      </c>
      <c r="K94" s="544">
        <f>E94*0.4/'TD5'!D94</f>
        <v>0.42716223001480108</v>
      </c>
      <c r="L94" s="551">
        <f>F94*0.4/'TD5'!E94</f>
        <v>0.47263428568840016</v>
      </c>
      <c r="M94" s="552">
        <f>G94*0.4/'TD5'!F94</f>
        <v>0.43467319011688238</v>
      </c>
    </row>
    <row r="95" spans="1:13" x14ac:dyDescent="0.2">
      <c r="A95" s="72">
        <v>1999</v>
      </c>
      <c r="B95" s="565">
        <f>avgfiinc!BI88</f>
        <v>47190.357110781377</v>
      </c>
      <c r="C95" s="527">
        <f>avgfiinc!BJ88</f>
        <v>47026.802132378165</v>
      </c>
      <c r="D95" s="526">
        <f>avgfiinc!BK88</f>
        <v>50360.27343203692</v>
      </c>
      <c r="E95" s="526">
        <f>avgfiinc!BL88</f>
        <v>59451.971327997795</v>
      </c>
      <c r="F95" s="526">
        <f>avgfiinc!BM88</f>
        <v>36478.227332227551</v>
      </c>
      <c r="G95" s="527">
        <f>avgfiinc!BN88</f>
        <v>63186.93656041388</v>
      </c>
      <c r="H95" s="536">
        <f>B95*0.4/'TD5'!B95</f>
        <v>0.43413797020912176</v>
      </c>
      <c r="I95" s="547">
        <f>C95*0.4/'TD5'!B95</f>
        <v>0.4326333105564118</v>
      </c>
      <c r="J95" s="553">
        <f>D95*0.4/'TD5'!C95</f>
        <v>0.42880702018737787</v>
      </c>
      <c r="K95" s="547">
        <f>E95*0.4/'TD5'!D95</f>
        <v>0.41968864202499384</v>
      </c>
      <c r="L95" s="553">
        <f>F95*0.4/'TD5'!E95</f>
        <v>0.46351680159568792</v>
      </c>
      <c r="M95" s="554">
        <f>G95*0.4/'TD5'!F95</f>
        <v>0.42574977874755859</v>
      </c>
    </row>
    <row r="96" spans="1:13" x14ac:dyDescent="0.2">
      <c r="A96" s="77">
        <v>2000</v>
      </c>
      <c r="B96" s="566">
        <f>avgfiinc!BI89</f>
        <v>48320.55977763424</v>
      </c>
      <c r="C96" s="529">
        <f>avgfiinc!BJ89</f>
        <v>48086.625891367497</v>
      </c>
      <c r="D96" s="528">
        <f>avgfiinc!BK89</f>
        <v>51265.872867133148</v>
      </c>
      <c r="E96" s="528">
        <f>avgfiinc!BL89</f>
        <v>60270.224308769662</v>
      </c>
      <c r="F96" s="528">
        <f>avgfiinc!BM89</f>
        <v>37692.525879820394</v>
      </c>
      <c r="G96" s="529">
        <f>avgfiinc!BN89</f>
        <v>64566.686341507695</v>
      </c>
      <c r="H96" s="537">
        <f>B96*0.4/'TD5'!B96</f>
        <v>0.42458832263946533</v>
      </c>
      <c r="I96" s="548">
        <f>C96*0.4/'TD5'!B96</f>
        <v>0.42253276705741882</v>
      </c>
      <c r="J96" s="555">
        <f>D96*0.4/'TD5'!C96</f>
        <v>0.42150622606277466</v>
      </c>
      <c r="K96" s="548">
        <f>E96*0.4/'TD5'!D96</f>
        <v>0.40947827696800232</v>
      </c>
      <c r="L96" s="555">
        <f>F96*0.4/'TD5'!E96</f>
        <v>0.45313376188278198</v>
      </c>
      <c r="M96" s="556">
        <f>G96*0.4/'TD5'!F96</f>
        <v>0.41621145606040955</v>
      </c>
    </row>
    <row r="97" spans="1:13" x14ac:dyDescent="0.2">
      <c r="A97" s="67">
        <v>2001</v>
      </c>
      <c r="B97" s="564">
        <f>avgfiinc!BI90</f>
        <v>47794.739210140579</v>
      </c>
      <c r="C97" s="525">
        <f>avgfiinc!BJ90</f>
        <v>47393.258068961462</v>
      </c>
      <c r="D97" s="524">
        <f>avgfiinc!BK90</f>
        <v>51030.510677795341</v>
      </c>
      <c r="E97" s="524">
        <f>avgfiinc!BL90</f>
        <v>59760.509259881917</v>
      </c>
      <c r="F97" s="524">
        <f>avgfiinc!BM90</f>
        <v>37073.379846726049</v>
      </c>
      <c r="G97" s="525">
        <f>avgfiinc!BN90</f>
        <v>63967.016143393346</v>
      </c>
      <c r="H97" s="533">
        <f>B97*0.4/'TD5'!B97</f>
        <v>0.44827774167060852</v>
      </c>
      <c r="I97" s="544">
        <f>C97*0.4/'TD5'!B97</f>
        <v>0.4445121586322785</v>
      </c>
      <c r="J97" s="551">
        <f>D97*0.4/'TD5'!C97</f>
        <v>0.4452212154865266</v>
      </c>
      <c r="K97" s="544">
        <f>E97*0.4/'TD5'!D97</f>
        <v>0.43042668700218206</v>
      </c>
      <c r="L97" s="551">
        <f>F97*0.4/'TD5'!E97</f>
        <v>0.48104858398437489</v>
      </c>
      <c r="M97" s="552">
        <f>G97*0.4/'TD5'!F97</f>
        <v>0.43913269042968756</v>
      </c>
    </row>
    <row r="98" spans="1:13" x14ac:dyDescent="0.2">
      <c r="A98" s="67">
        <v>2002</v>
      </c>
      <c r="B98" s="564">
        <f>avgfiinc!BI91</f>
        <v>46629.284828476448</v>
      </c>
      <c r="C98" s="525">
        <f>avgfiinc!BJ91</f>
        <v>46086.680715918032</v>
      </c>
      <c r="D98" s="524">
        <f>avgfiinc!BK91</f>
        <v>49892.776392581167</v>
      </c>
      <c r="E98" s="524">
        <f>avgfiinc!BL91</f>
        <v>57897.512033955019</v>
      </c>
      <c r="F98" s="524">
        <f>avgfiinc!BM91</f>
        <v>36206.281234877169</v>
      </c>
      <c r="G98" s="525">
        <f>avgfiinc!BN91</f>
        <v>62193.880781767984</v>
      </c>
      <c r="H98" s="533">
        <f>B98*0.4/'TD5'!B98</f>
        <v>0.45960140228271473</v>
      </c>
      <c r="I98" s="544">
        <f>C98*0.4/'TD5'!B98</f>
        <v>0.45425322651863104</v>
      </c>
      <c r="J98" s="551">
        <f>D98*0.4/'TD5'!C98</f>
        <v>0.45659384131431574</v>
      </c>
      <c r="K98" s="544">
        <f>E98*0.4/'TD5'!D98</f>
        <v>0.43990093469619745</v>
      </c>
      <c r="L98" s="551">
        <f>F98*0.4/'TD5'!E98</f>
        <v>0.49080806970596308</v>
      </c>
      <c r="M98" s="552">
        <f>G98*0.4/'TD5'!F98</f>
        <v>0.44966176152229315</v>
      </c>
    </row>
    <row r="99" spans="1:13" x14ac:dyDescent="0.2">
      <c r="A99" s="67">
        <v>2003</v>
      </c>
      <c r="B99" s="564">
        <f>avgfiinc!BI92</f>
        <v>46357.693882073516</v>
      </c>
      <c r="C99" s="525">
        <f>avgfiinc!BJ92</f>
        <v>45770.85446899206</v>
      </c>
      <c r="D99" s="524">
        <f>avgfiinc!BK92</f>
        <v>49732.550389073374</v>
      </c>
      <c r="E99" s="524">
        <f>avgfiinc!BL92</f>
        <v>57048.79020291879</v>
      </c>
      <c r="F99" s="524">
        <f>avgfiinc!BM92</f>
        <v>36256.321940524918</v>
      </c>
      <c r="G99" s="525">
        <f>avgfiinc!BN92</f>
        <v>61544.129161479264</v>
      </c>
      <c r="H99" s="533">
        <f>B99*0.4/'TD5'!B99</f>
        <v>0.45722603797912592</v>
      </c>
      <c r="I99" s="544">
        <f>C99*0.4/'TD5'!B99</f>
        <v>0.45143803954124445</v>
      </c>
      <c r="J99" s="551">
        <f>D99*0.4/'TD5'!C99</f>
        <v>0.45519018173217779</v>
      </c>
      <c r="K99" s="544">
        <f>E99*0.4/'TD5'!D99</f>
        <v>0.43734732270240778</v>
      </c>
      <c r="L99" s="551">
        <f>F99*0.4/'TD5'!E99</f>
        <v>0.48540839552879333</v>
      </c>
      <c r="M99" s="552">
        <f>G99*0.4/'TD5'!F99</f>
        <v>0.44505733251571655</v>
      </c>
    </row>
    <row r="100" spans="1:13" x14ac:dyDescent="0.2">
      <c r="A100" s="67">
        <v>2004</v>
      </c>
      <c r="B100" s="564">
        <f>avgfiinc!BI93</f>
        <v>47234.594258136771</v>
      </c>
      <c r="C100" s="525">
        <f>avgfiinc!BJ93</f>
        <v>46819.513525892646</v>
      </c>
      <c r="D100" s="524">
        <f>avgfiinc!BK93</f>
        <v>50459.140755258828</v>
      </c>
      <c r="E100" s="524">
        <f>avgfiinc!BL93</f>
        <v>58039.062402562828</v>
      </c>
      <c r="F100" s="524">
        <f>avgfiinc!BM93</f>
        <v>37222.816735072396</v>
      </c>
      <c r="G100" s="525">
        <f>avgfiinc!BN93</f>
        <v>62603.674864462715</v>
      </c>
      <c r="H100" s="533">
        <f>B100*0.4/'TD5'!B100</f>
        <v>0.44199645519256592</v>
      </c>
      <c r="I100" s="544">
        <f>C100*0.4/'TD5'!B100</f>
        <v>0.43811234831809992</v>
      </c>
      <c r="J100" s="551">
        <f>D100*0.4/'TD5'!C100</f>
        <v>0.44151982665061951</v>
      </c>
      <c r="K100" s="544">
        <f>E100*0.4/'TD5'!D100</f>
        <v>0.4234026968479157</v>
      </c>
      <c r="L100" s="551">
        <f>F100*0.4/'TD5'!E100</f>
        <v>0.46996921300888062</v>
      </c>
      <c r="M100" s="552">
        <f>G100*0.4/'TD5'!F100</f>
        <v>0.42985814809799194</v>
      </c>
    </row>
    <row r="101" spans="1:13" x14ac:dyDescent="0.2">
      <c r="A101" s="67">
        <v>2005</v>
      </c>
      <c r="B101" s="564">
        <f>avgfiinc!BI94</f>
        <v>47714.662653191299</v>
      </c>
      <c r="C101" s="525">
        <f>avgfiinc!BJ94</f>
        <v>47253.188860000198</v>
      </c>
      <c r="D101" s="524">
        <f>avgfiinc!BK94</f>
        <v>50762.90914530091</v>
      </c>
      <c r="E101" s="524">
        <f>avgfiinc!BL94</f>
        <v>58882.347586827316</v>
      </c>
      <c r="F101" s="524">
        <f>avgfiinc!BM94</f>
        <v>37566.438189226683</v>
      </c>
      <c r="G101" s="525">
        <f>avgfiinc!BN94</f>
        <v>62843.185505578578</v>
      </c>
      <c r="H101" s="533">
        <f>B101*0.4/'TD5'!B101</f>
        <v>0.42819193005561829</v>
      </c>
      <c r="I101" s="544">
        <f>C101*0.4/'TD5'!B101</f>
        <v>0.42405065894126892</v>
      </c>
      <c r="J101" s="551">
        <f>D101*0.4/'TD5'!C101</f>
        <v>0.4279532134532929</v>
      </c>
      <c r="K101" s="544">
        <f>E101*0.4/'TD5'!D101</f>
        <v>0.4110227525234223</v>
      </c>
      <c r="L101" s="551">
        <f>F101*0.4/'TD5'!E101</f>
        <v>0.4572147130966186</v>
      </c>
      <c r="M101" s="552">
        <f>G101*0.4/'TD5'!F101</f>
        <v>0.41567146778106701</v>
      </c>
    </row>
    <row r="102" spans="1:13" x14ac:dyDescent="0.2">
      <c r="A102" s="67">
        <v>2006</v>
      </c>
      <c r="B102" s="564">
        <f>avgfiinc!BI95</f>
        <v>48491.664742656743</v>
      </c>
      <c r="C102" s="525">
        <f>avgfiinc!BJ95</f>
        <v>48044.252316687664</v>
      </c>
      <c r="D102" s="524">
        <f>avgfiinc!BK95</f>
        <v>51410.849384777539</v>
      </c>
      <c r="E102" s="524">
        <f>avgfiinc!BL95</f>
        <v>59028.955644611306</v>
      </c>
      <c r="F102" s="524">
        <f>avgfiinc!BM95</f>
        <v>38933.864055230151</v>
      </c>
      <c r="G102" s="525">
        <f>avgfiinc!BN95</f>
        <v>63906.380259604986</v>
      </c>
      <c r="H102" s="533">
        <f>B102*0.4/'TD5'!B102</f>
        <v>0.41802006959915172</v>
      </c>
      <c r="I102" s="544">
        <f>C102*0.4/'TD5'!B102</f>
        <v>0.41416317224502558</v>
      </c>
      <c r="J102" s="551">
        <f>D102*0.4/'TD5'!C102</f>
        <v>0.4191755056381225</v>
      </c>
      <c r="K102" s="544">
        <f>E102*0.4/'TD5'!D102</f>
        <v>0.40046662092208862</v>
      </c>
      <c r="L102" s="551">
        <f>F102*0.4/'TD5'!E102</f>
        <v>0.44623923301696766</v>
      </c>
      <c r="M102" s="552">
        <f>G102*0.4/'TD5'!F102</f>
        <v>0.4060653448104859</v>
      </c>
    </row>
    <row r="103" spans="1:13" x14ac:dyDescent="0.2">
      <c r="A103" s="67">
        <v>2007</v>
      </c>
      <c r="B103" s="564">
        <f>avgfiinc!BI96</f>
        <v>49569.857232736729</v>
      </c>
      <c r="C103" s="525">
        <f>avgfiinc!BJ96</f>
        <v>49161.404205537583</v>
      </c>
      <c r="D103" s="524">
        <f>avgfiinc!BK96</f>
        <v>52251.564392022759</v>
      </c>
      <c r="E103" s="524">
        <f>avgfiinc!BL96</f>
        <v>60448.216163605481</v>
      </c>
      <c r="F103" s="524">
        <f>avgfiinc!BM96</f>
        <v>39581.652243935234</v>
      </c>
      <c r="G103" s="525">
        <f>avgfiinc!BN96</f>
        <v>65134.370123919536</v>
      </c>
      <c r="H103" s="533">
        <f>B103*0.4/'TD5'!B103</f>
        <v>0.41262373328208929</v>
      </c>
      <c r="I103" s="544">
        <f>C103*0.4/'TD5'!B103</f>
        <v>0.40922373533248901</v>
      </c>
      <c r="J103" s="551">
        <f>D103*0.4/'TD5'!C103</f>
        <v>0.41192063689231867</v>
      </c>
      <c r="K103" s="544">
        <f>E103*0.4/'TD5'!D103</f>
        <v>0.39589852094650269</v>
      </c>
      <c r="L103" s="551">
        <f>F103*0.4/'TD5'!E103</f>
        <v>0.43788343667984014</v>
      </c>
      <c r="M103" s="552">
        <f>G103*0.4/'TD5'!F103</f>
        <v>0.40048015117645269</v>
      </c>
    </row>
    <row r="104" spans="1:13" x14ac:dyDescent="0.2">
      <c r="A104" s="67">
        <v>2008</v>
      </c>
      <c r="B104" s="564">
        <f>avgfiinc!BI97</f>
        <v>48405.663099472702</v>
      </c>
      <c r="C104" s="525">
        <f>avgfiinc!BJ97</f>
        <v>47745.128486072623</v>
      </c>
      <c r="D104" s="524">
        <f>avgfiinc!BK97</f>
        <v>51509.331845104258</v>
      </c>
      <c r="E104" s="524">
        <f>avgfiinc!BL97</f>
        <v>58648.624363939838</v>
      </c>
      <c r="F104" s="524">
        <f>avgfiinc!BM97</f>
        <v>38692.676152433014</v>
      </c>
      <c r="G104" s="525">
        <f>avgfiinc!BN97</f>
        <v>63135.725703422067</v>
      </c>
      <c r="H104" s="533">
        <f>B104*0.4/'TD5'!B104</f>
        <v>0.43470579385757446</v>
      </c>
      <c r="I104" s="544">
        <f>C104*0.4/'TD5'!B104</f>
        <v>0.42877388000488281</v>
      </c>
      <c r="J104" s="551">
        <f>D104*0.4/'TD5'!C104</f>
        <v>0.43503898382186895</v>
      </c>
      <c r="K104" s="544">
        <f>E104*0.4/'TD5'!D104</f>
        <v>0.41375127434730541</v>
      </c>
      <c r="L104" s="551">
        <f>F104*0.4/'TD5'!E104</f>
        <v>0.46435180306434631</v>
      </c>
      <c r="M104" s="552">
        <f>G104*0.4/'TD5'!F104</f>
        <v>0.42017009854316706</v>
      </c>
    </row>
    <row r="105" spans="1:13" x14ac:dyDescent="0.2">
      <c r="A105" s="72">
        <v>2009</v>
      </c>
      <c r="B105" s="567">
        <f>avgfiinc!BI98</f>
        <v>45811.846070315514</v>
      </c>
      <c r="C105" s="568">
        <f>avgfiinc!BJ98</f>
        <v>44949.327469589713</v>
      </c>
      <c r="D105" s="526">
        <f>avgfiinc!BK98</f>
        <v>49199.304381177957</v>
      </c>
      <c r="E105" s="526">
        <f>avgfiinc!BL98</f>
        <v>54616.726737079873</v>
      </c>
      <c r="F105" s="526">
        <f>avgfiinc!BM98</f>
        <v>36938.214228052559</v>
      </c>
      <c r="G105" s="527">
        <f>avgfiinc!BN98</f>
        <v>59432.983113487397</v>
      </c>
      <c r="H105" s="536">
        <f>B105*0.4/'TD5'!B105</f>
        <v>0.45843470096588118</v>
      </c>
      <c r="I105" s="547">
        <f>C105*0.4/'TD5'!B105</f>
        <v>0.44980356097221363</v>
      </c>
      <c r="J105" s="557">
        <f>D105*0.4/'TD5'!C105</f>
        <v>0.45605716109275812</v>
      </c>
      <c r="K105" s="558">
        <f>E105*0.4/'TD5'!D105</f>
        <v>0.43325474858284002</v>
      </c>
      <c r="L105" s="553">
        <f>F105*0.4/'TD5'!E105</f>
        <v>0.48668515682220453</v>
      </c>
      <c r="M105" s="554">
        <f>G105*0.4/'TD5'!F105</f>
        <v>0.44021829962730413</v>
      </c>
    </row>
    <row r="106" spans="1:13" x14ac:dyDescent="0.2">
      <c r="A106" s="67">
        <v>2010</v>
      </c>
      <c r="B106" s="569">
        <f>avgfiinc!BI99</f>
        <v>45933.266919590482</v>
      </c>
      <c r="C106" s="570">
        <f>avgfiinc!BJ99</f>
        <v>45041.656663586778</v>
      </c>
      <c r="D106" s="524">
        <f>avgfiinc!BK99</f>
        <v>48838.1307848371</v>
      </c>
      <c r="E106" s="524">
        <f>avgfiinc!BL99</f>
        <v>54366.400110508075</v>
      </c>
      <c r="F106" s="524">
        <f>avgfiinc!BM99</f>
        <v>37303.074489359431</v>
      </c>
      <c r="G106" s="525">
        <f>avgfiinc!BN99</f>
        <v>59176.760593115701</v>
      </c>
      <c r="H106" s="533">
        <f>B106*0.4/'TD5'!B106</f>
        <v>0.44756779074668879</v>
      </c>
      <c r="I106" s="544">
        <f>C106*0.4/'TD5'!B106</f>
        <v>0.4388800561428069</v>
      </c>
      <c r="J106" s="559">
        <f>D106*0.4/'TD5'!C106</f>
        <v>0.44720819592475891</v>
      </c>
      <c r="K106" s="560">
        <f>E106*0.4/'TD5'!D106</f>
        <v>0.42293930053710943</v>
      </c>
      <c r="L106" s="551">
        <f>F106*0.4/'TD5'!E106</f>
        <v>0.47573155164718622</v>
      </c>
      <c r="M106" s="552">
        <f>G106*0.4/'TD5'!F106</f>
        <v>0.42898938059806824</v>
      </c>
    </row>
    <row r="107" spans="1:13" x14ac:dyDescent="0.2">
      <c r="A107" s="67">
        <v>2011</v>
      </c>
      <c r="B107" s="569">
        <f>avgfiinc!BI100</f>
        <v>46160.447061723156</v>
      </c>
      <c r="C107" s="570">
        <f>avgfiinc!BJ100</f>
        <v>45138.145480689614</v>
      </c>
      <c r="D107" s="524">
        <f>avgfiinc!BK100</f>
        <v>49192.630251064329</v>
      </c>
      <c r="E107" s="524">
        <f>avgfiinc!BL100</f>
        <v>55426.653191191181</v>
      </c>
      <c r="F107" s="524">
        <f>avgfiinc!BM100</f>
        <v>36645.766425762762</v>
      </c>
      <c r="G107" s="525">
        <f>avgfiinc!BN100</f>
        <v>59090.770165164955</v>
      </c>
      <c r="H107" s="533">
        <f>B107*0.4/'TD5'!B107</f>
        <v>0.44675964117050165</v>
      </c>
      <c r="I107" s="544">
        <f>C107*0.4/'TD5'!B107</f>
        <v>0.43686538934707636</v>
      </c>
      <c r="J107" s="559">
        <f>D107*0.4/'TD5'!C107</f>
        <v>0.44627320766448975</v>
      </c>
      <c r="K107" s="560">
        <f>E107*0.4/'TD5'!D107</f>
        <v>0.42227169871330261</v>
      </c>
      <c r="L107" s="551">
        <f>F107*0.4/'TD5'!E107</f>
        <v>0.47299343347549433</v>
      </c>
      <c r="M107" s="552">
        <f>G107*0.4/'TD5'!F107</f>
        <v>0.42703181505203247</v>
      </c>
    </row>
    <row r="108" spans="1:13" x14ac:dyDescent="0.2">
      <c r="A108" s="67">
        <v>2012</v>
      </c>
      <c r="B108" s="569">
        <f>avgfiinc!BI101</f>
        <v>46453.437503529887</v>
      </c>
      <c r="C108" s="570">
        <f>avgfiinc!BJ101</f>
        <v>45519.785415511455</v>
      </c>
      <c r="D108" s="524">
        <f>avgfiinc!BK101</f>
        <v>48965.151985776269</v>
      </c>
      <c r="E108" s="524">
        <f>avgfiinc!BL101</f>
        <v>55710.816286315094</v>
      </c>
      <c r="F108" s="524">
        <f>avgfiinc!BM101</f>
        <v>37127.792070505151</v>
      </c>
      <c r="G108" s="525">
        <f>avgfiinc!BN101</f>
        <v>59367.771808169033</v>
      </c>
      <c r="H108" s="533">
        <f>B108*0.4/'TD5'!B108</f>
        <v>0.42483437061309814</v>
      </c>
      <c r="I108" s="544">
        <f>C108*0.4/'TD5'!B108</f>
        <v>0.41629576683044434</v>
      </c>
      <c r="J108" s="559">
        <f>D108*0.4/'TD5'!C108</f>
        <v>0.42599755525588989</v>
      </c>
      <c r="K108" s="560">
        <f>E108*0.4/'TD5'!D108</f>
        <v>0.40357619524002075</v>
      </c>
      <c r="L108" s="551">
        <f>F108*0.4/'TD5'!E108</f>
        <v>0.44873622059822077</v>
      </c>
      <c r="M108" s="552">
        <f>G108*0.4/'TD5'!F108</f>
        <v>0.40614950656890875</v>
      </c>
    </row>
    <row r="109" spans="1:13" x14ac:dyDescent="0.2">
      <c r="A109" s="67">
        <v>2013</v>
      </c>
      <c r="B109" s="569">
        <f>avgfiinc!BI102</f>
        <v>47003.178168261598</v>
      </c>
      <c r="C109" s="570">
        <f>avgfiinc!BJ102</f>
        <v>46201.765554924285</v>
      </c>
      <c r="D109" s="524">
        <f>avgfiinc!BK102</f>
        <v>50251.06526731031</v>
      </c>
      <c r="E109" s="524">
        <f>avgfiinc!BL102</f>
        <v>56493.646412064525</v>
      </c>
      <c r="F109" s="524">
        <f>avgfiinc!BM102</f>
        <v>37528.973593750008</v>
      </c>
      <c r="G109" s="525">
        <f>avgfiinc!BN102</f>
        <v>60043.795305145082</v>
      </c>
      <c r="H109" s="533">
        <f>B109*0.4/'TD5'!B109</f>
        <v>0.44362169504165644</v>
      </c>
      <c r="I109" s="544">
        <f>C109*0.4/'TD5'!B109</f>
        <v>0.43605786561965948</v>
      </c>
      <c r="J109" s="559">
        <f>D109*0.4/'TD5'!C109</f>
        <v>0.44295081496238714</v>
      </c>
      <c r="K109" s="560">
        <f>E109*0.4/'TD5'!D109</f>
        <v>0.42019873857498174</v>
      </c>
      <c r="L109" s="551">
        <f>F109*0.4/'TD5'!E109</f>
        <v>0.47019502520561213</v>
      </c>
      <c r="M109" s="552">
        <f>G109*0.4/'TD5'!F109</f>
        <v>0.4235320091247558</v>
      </c>
    </row>
    <row r="110" spans="1:13" x14ac:dyDescent="0.2">
      <c r="A110" s="67">
        <v>2014</v>
      </c>
      <c r="B110" s="569">
        <f>avgfiinc!BI103</f>
        <v>47897.953270767757</v>
      </c>
      <c r="C110" s="570">
        <f>avgfiinc!BJ103</f>
        <v>47055.68940457132</v>
      </c>
      <c r="D110" s="524">
        <f>avgfiinc!BK103</f>
        <v>51236.00882656125</v>
      </c>
      <c r="E110" s="524">
        <f>avgfiinc!BL103</f>
        <v>57664.598553640688</v>
      </c>
      <c r="F110" s="524">
        <f>avgfiinc!BM103</f>
        <v>38077.574145028942</v>
      </c>
      <c r="G110" s="525">
        <f>avgfiinc!BN103</f>
        <v>60913.524217198938</v>
      </c>
      <c r="H110" s="533">
        <f>B110*0.4/'TD5'!B110</f>
        <v>0.4315032958984375</v>
      </c>
      <c r="I110" s="544">
        <f>C110*0.4/'TD5'!B110</f>
        <v>0.42391550540924072</v>
      </c>
      <c r="J110" s="559">
        <f>D110*0.4/'TD5'!C110</f>
        <v>0.43132948875427246</v>
      </c>
      <c r="K110" s="560">
        <f>E110*0.4/'TD5'!D110</f>
        <v>0.40935152769088745</v>
      </c>
      <c r="L110" s="551">
        <f>F110*0.4/'TD5'!E110</f>
        <v>0.45507022738456732</v>
      </c>
      <c r="M110" s="552">
        <f>G110*0.4/'TD5'!F110</f>
        <v>0.41154289245605469</v>
      </c>
    </row>
    <row r="111" spans="1:13" x14ac:dyDescent="0.2">
      <c r="A111" s="67">
        <v>2015</v>
      </c>
      <c r="B111" s="569">
        <f>avgfiinc!BI104</f>
        <v>49039.401989203419</v>
      </c>
      <c r="C111" s="570">
        <f>avgfiinc!BJ104</f>
        <v>48155.326727193657</v>
      </c>
      <c r="D111" s="524">
        <f>avgfiinc!BK104</f>
        <v>52320.655192131424</v>
      </c>
      <c r="E111" s="524">
        <f>avgfiinc!BL104</f>
        <v>58577.641045387827</v>
      </c>
      <c r="F111" s="524">
        <f>avgfiinc!BM104</f>
        <v>39350.8517423066</v>
      </c>
      <c r="G111" s="525">
        <f>avgfiinc!BN104</f>
        <v>62167.394629346098</v>
      </c>
      <c r="H111" s="533">
        <f>B111*0.4/'TD5'!B111</f>
        <v>0.43094027042388916</v>
      </c>
      <c r="I111" s="544">
        <f>C111*0.4/'TD5'!B111</f>
        <v>0.42317134141921986</v>
      </c>
      <c r="J111" s="559">
        <f>D111*0.4/'TD5'!C111</f>
        <v>0.4314072430133819</v>
      </c>
      <c r="K111" s="560">
        <f>E111*0.4/'TD5'!D111</f>
        <v>0.40708780288696289</v>
      </c>
      <c r="L111" s="551">
        <f>F111*0.4/'TD5'!E111</f>
        <v>0.45636087656021124</v>
      </c>
      <c r="M111" s="552">
        <f>G111*0.4/'TD5'!F111</f>
        <v>0.41031211614608765</v>
      </c>
    </row>
    <row r="112" spans="1:13" x14ac:dyDescent="0.2">
      <c r="A112" s="67">
        <v>2016</v>
      </c>
      <c r="B112" s="569">
        <f>avgfiinc!BI105</f>
        <v>48838.999498699523</v>
      </c>
      <c r="C112" s="570">
        <f>avgfiinc!BJ105</f>
        <v>47828.861554956282</v>
      </c>
      <c r="D112" s="524">
        <f>avgfiinc!BK105</f>
        <v>52066.623937846649</v>
      </c>
      <c r="E112" s="524">
        <f>avgfiinc!BL105</f>
        <v>58186.258602670867</v>
      </c>
      <c r="F112" s="524">
        <f>avgfiinc!BM105</f>
        <v>39151.005959104543</v>
      </c>
      <c r="G112" s="525">
        <f>avgfiinc!BN105</f>
        <v>61610.200284221399</v>
      </c>
      <c r="H112" s="533">
        <f>B112*0.4/'TD5'!B112</f>
        <v>0.43649995326995844</v>
      </c>
      <c r="I112" s="544">
        <f>C112*0.4/'TD5'!B112</f>
        <v>0.42747181653976446</v>
      </c>
      <c r="J112" s="559">
        <f>D112*0.4/'TD5'!C112</f>
        <v>0.43700999021530162</v>
      </c>
      <c r="K112" s="560">
        <f>E112*0.4/'TD5'!D112</f>
        <v>0.41208839416503901</v>
      </c>
      <c r="L112" s="551">
        <f>F112*0.4/'TD5'!E112</f>
        <v>0.45967149734497076</v>
      </c>
      <c r="M112" s="552">
        <f>G112*0.4/'TD5'!F112</f>
        <v>0.41518908739089966</v>
      </c>
    </row>
    <row r="113" spans="1:13" x14ac:dyDescent="0.2">
      <c r="A113" s="67">
        <v>2017</v>
      </c>
      <c r="B113" s="569">
        <f>avgfiinc!BI106</f>
        <v>48792.552799255776</v>
      </c>
      <c r="C113" s="570">
        <f>avgfiinc!BJ106</f>
        <v>47827.662590220876</v>
      </c>
      <c r="D113" s="524">
        <f>avgfiinc!BK106</f>
        <v>51283.642922063947</v>
      </c>
      <c r="E113" s="524">
        <f>avgfiinc!BL106</f>
        <v>58646.575105700198</v>
      </c>
      <c r="F113" s="524">
        <f>avgfiinc!BM106</f>
        <v>38799.012824274374</v>
      </c>
      <c r="G113" s="525">
        <f>avgfiinc!BN106</f>
        <v>62453.949273709724</v>
      </c>
      <c r="H113" s="533">
        <f>B113*0.4/'TD5'!B113</f>
        <v>0.43059393763542186</v>
      </c>
      <c r="I113" s="544">
        <f>C113*0.4/'TD5'!B113</f>
        <v>0.42207878828048706</v>
      </c>
      <c r="J113" s="559">
        <f>D113*0.4/'TD5'!C113</f>
        <v>0.43302786350250244</v>
      </c>
      <c r="K113" s="560">
        <f>E113*0.4/'TD5'!D113</f>
        <v>0.40929615497589111</v>
      </c>
      <c r="L113" s="551">
        <f>F113*0.4/'TD5'!E113</f>
        <v>0.45381039381027227</v>
      </c>
      <c r="M113" s="552">
        <f>G113*0.4/'TD5'!F113</f>
        <v>0.41073328256607067</v>
      </c>
    </row>
    <row r="114" spans="1:13" x14ac:dyDescent="0.2">
      <c r="A114" s="67">
        <v>2018</v>
      </c>
      <c r="B114" s="569">
        <f>avgfiinc!BI107</f>
        <v>49519.692093508151</v>
      </c>
      <c r="C114" s="570">
        <f>avgfiinc!BJ107</f>
        <v>48644.046320223199</v>
      </c>
      <c r="D114" s="524">
        <f>avgfiinc!BK107</f>
        <v>52039.191012959571</v>
      </c>
      <c r="E114" s="524">
        <f>avgfiinc!BL107</f>
        <v>59507.205115279234</v>
      </c>
      <c r="F114" s="524">
        <f>avgfiinc!BM107</f>
        <v>39573.867741968519</v>
      </c>
      <c r="G114" s="525">
        <f>avgfiinc!BN107</f>
        <v>63353.42868165976</v>
      </c>
      <c r="H114" s="533">
        <f>B114*0.4/'TD5'!B114</f>
        <v>0.42752364277839661</v>
      </c>
      <c r="I114" s="544">
        <f>C114*0.4/'TD5'!B114</f>
        <v>0.41996383666992188</v>
      </c>
      <c r="J114" s="559">
        <f>D114*0.4/'TD5'!C114</f>
        <v>0.43014138936996454</v>
      </c>
      <c r="K114" s="560">
        <f>E114*0.4/'TD5'!D114</f>
        <v>0.40756875276565552</v>
      </c>
      <c r="L114" s="551">
        <f>F114*0.4/'TD5'!E114</f>
        <v>0.45060682296752924</v>
      </c>
      <c r="M114" s="552">
        <f>G114*0.4/'TD5'!F114</f>
        <v>0.40772628784179693</v>
      </c>
    </row>
    <row r="115" spans="1:13" x14ac:dyDescent="0.2">
      <c r="A115" s="67">
        <v>2019</v>
      </c>
      <c r="B115" s="569">
        <f>avgfiinc!BI108</f>
        <v>50358.827037837509</v>
      </c>
      <c r="C115" s="570">
        <f>avgfiinc!BJ108</f>
        <v>49468.363717143795</v>
      </c>
      <c r="D115" s="524">
        <f>avgfiinc!BK108</f>
        <v>52921.039650762716</v>
      </c>
      <c r="E115" s="524">
        <f>avgfiinc!BL108</f>
        <v>60515.612809470127</v>
      </c>
      <c r="F115" s="524">
        <f>avgfiinc!BM108</f>
        <v>40244.481170670319</v>
      </c>
      <c r="G115" s="525">
        <f>avgfiinc!BN108</f>
        <v>64427.009346042585</v>
      </c>
      <c r="H115" s="533">
        <f>B115*0.4/'TD5'!B115</f>
        <v>0.42752346396446217</v>
      </c>
      <c r="I115" s="544">
        <f>C115*0.4/'TD5'!B115</f>
        <v>0.41996383666992188</v>
      </c>
      <c r="J115" s="559">
        <f>D115*0.4/'TD5'!C115</f>
        <v>0.4301413893699646</v>
      </c>
      <c r="K115" s="560">
        <f>E115*0.4/'TD5'!D115</f>
        <v>0.40756881237030024</v>
      </c>
      <c r="L115" s="551">
        <f>F115*0.4/'TD5'!E115</f>
        <v>0.4506068229675293</v>
      </c>
      <c r="M115" s="552">
        <f>G115*0.4/'TD5'!F115</f>
        <v>0.40772628784179682</v>
      </c>
    </row>
    <row r="116" spans="1:13" ht="17" thickBot="1" x14ac:dyDescent="0.25">
      <c r="A116" s="1105"/>
      <c r="B116" s="1124"/>
      <c r="C116" s="1125"/>
      <c r="D116" s="1107"/>
      <c r="E116" s="1107"/>
      <c r="F116" s="1107"/>
      <c r="G116" s="110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4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7" tint="0.39997558519241921"/>
  </sheetPr>
  <dimension ref="A1:M118"/>
  <sheetViews>
    <sheetView workbookViewId="0">
      <pane xSplit="1" ySplit="8" topLeftCell="B94" activePane="bottomRight" state="frozen"/>
      <selection activeCell="D32" sqref="D32"/>
      <selection pane="topRight" activeCell="D32" sqref="D32"/>
      <selection pane="bottomLeft" activeCell="D32" sqref="D32"/>
      <selection pane="bottomRight" activeCell="A4" sqref="A4:M4"/>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594</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571"/>
      <c r="C9" s="572"/>
      <c r="D9" s="572"/>
      <c r="E9" s="572"/>
      <c r="F9" s="572"/>
      <c r="G9" s="572">
        <f>avgfiinc!R2</f>
        <v>62463.759438579706</v>
      </c>
      <c r="H9" s="530"/>
      <c r="I9" s="575"/>
      <c r="J9" s="575"/>
      <c r="K9" s="541"/>
      <c r="L9" s="575"/>
      <c r="M9" s="561">
        <f>G9*0.1/'TD5'!F9</f>
        <v>0.40730551211679256</v>
      </c>
    </row>
    <row r="10" spans="1:13" s="87" customFormat="1" ht="15" customHeight="1" x14ac:dyDescent="0.2">
      <c r="A10" s="92">
        <v>1914</v>
      </c>
      <c r="B10" s="571"/>
      <c r="C10" s="572"/>
      <c r="D10" s="572"/>
      <c r="E10" s="572"/>
      <c r="F10" s="572"/>
      <c r="G10" s="572">
        <f>avgfiinc!R3</f>
        <v>61345.143895171386</v>
      </c>
      <c r="H10" s="530"/>
      <c r="I10" s="541"/>
      <c r="J10" s="575"/>
      <c r="K10" s="541"/>
      <c r="L10" s="575"/>
      <c r="M10" s="561">
        <f>G10*0.1/'TD5'!F10</f>
        <v>0.409284504090279</v>
      </c>
    </row>
    <row r="11" spans="1:13" s="87" customFormat="1" ht="15" customHeight="1" x14ac:dyDescent="0.2">
      <c r="A11" s="92">
        <v>1915</v>
      </c>
      <c r="B11" s="571"/>
      <c r="C11" s="572"/>
      <c r="D11" s="572"/>
      <c r="E11" s="572"/>
      <c r="F11" s="572"/>
      <c r="G11" s="572">
        <f>avgfiinc!R4</f>
        <v>60252.377882109482</v>
      </c>
      <c r="H11" s="530"/>
      <c r="I11" s="541"/>
      <c r="J11" s="575"/>
      <c r="K11" s="541"/>
      <c r="L11" s="575"/>
      <c r="M11" s="561">
        <f>G11*0.1/'TD5'!F11</f>
        <v>0.4034823146508662</v>
      </c>
    </row>
    <row r="12" spans="1:13" s="87" customFormat="1" ht="15" customHeight="1" x14ac:dyDescent="0.2">
      <c r="A12" s="92">
        <v>1916</v>
      </c>
      <c r="B12" s="571"/>
      <c r="C12" s="572"/>
      <c r="D12" s="572"/>
      <c r="E12" s="572"/>
      <c r="F12" s="572"/>
      <c r="G12" s="572">
        <f>avgfiinc!R5</f>
        <v>68572.815025955351</v>
      </c>
      <c r="H12" s="530"/>
      <c r="I12" s="541"/>
      <c r="J12" s="575"/>
      <c r="K12" s="541"/>
      <c r="L12" s="575"/>
      <c r="M12" s="561">
        <f>G12*0.1/'TD5'!F12</f>
        <v>0.4208126513841754</v>
      </c>
    </row>
    <row r="13" spans="1:13" s="87" customFormat="1" ht="15" customHeight="1" x14ac:dyDescent="0.2">
      <c r="A13" s="92">
        <v>1917</v>
      </c>
      <c r="B13" s="571"/>
      <c r="C13" s="572"/>
      <c r="D13" s="572"/>
      <c r="E13" s="572"/>
      <c r="F13" s="572"/>
      <c r="G13" s="572">
        <f>avgfiinc!R6</f>
        <v>65479.062570185808</v>
      </c>
      <c r="H13" s="530"/>
      <c r="I13" s="541"/>
      <c r="J13" s="575"/>
      <c r="K13" s="541"/>
      <c r="L13" s="575"/>
      <c r="M13" s="561">
        <f>G13*0.1/'TD5'!F13</f>
        <v>0.40507657450090051</v>
      </c>
    </row>
    <row r="14" spans="1:13" s="87" customFormat="1" ht="15" customHeight="1" x14ac:dyDescent="0.2">
      <c r="A14" s="92">
        <v>1918</v>
      </c>
      <c r="B14" s="571"/>
      <c r="C14" s="572"/>
      <c r="D14" s="524"/>
      <c r="E14" s="524"/>
      <c r="F14" s="524"/>
      <c r="G14" s="572">
        <f>avgfiinc!R7</f>
        <v>61240.373227531672</v>
      </c>
      <c r="H14" s="530"/>
      <c r="I14" s="541"/>
      <c r="J14" s="575"/>
      <c r="K14" s="541"/>
      <c r="L14" s="575"/>
      <c r="M14" s="561">
        <f>G14*0.1/'TD5'!F14</f>
        <v>0.40107045446727185</v>
      </c>
    </row>
    <row r="15" spans="1:13" s="87" customFormat="1" ht="15" customHeight="1" x14ac:dyDescent="0.2">
      <c r="A15" s="91">
        <v>1919</v>
      </c>
      <c r="B15" s="573"/>
      <c r="C15" s="574"/>
      <c r="D15" s="526"/>
      <c r="E15" s="526"/>
      <c r="F15" s="526"/>
      <c r="G15" s="574">
        <f>avgfiinc!R8</f>
        <v>61472.3483751366</v>
      </c>
      <c r="H15" s="531"/>
      <c r="I15" s="542"/>
      <c r="J15" s="576"/>
      <c r="K15" s="542"/>
      <c r="L15" s="576"/>
      <c r="M15" s="562">
        <f>G15*0.1/'TD5'!F15</f>
        <v>0.4031563788202262</v>
      </c>
    </row>
    <row r="16" spans="1:13" s="87" customFormat="1" ht="15" customHeight="1" x14ac:dyDescent="0.2">
      <c r="A16" s="92">
        <v>1920</v>
      </c>
      <c r="B16" s="571"/>
      <c r="C16" s="572"/>
      <c r="D16" s="524"/>
      <c r="E16" s="524"/>
      <c r="F16" s="524"/>
      <c r="G16" s="572">
        <f>avgfiinc!R9</f>
        <v>53239.255920203948</v>
      </c>
      <c r="H16" s="530"/>
      <c r="I16" s="541"/>
      <c r="J16" s="575"/>
      <c r="K16" s="541"/>
      <c r="L16" s="575"/>
      <c r="M16" s="561">
        <f>G16*0.1/'TD5'!F16</f>
        <v>0.39014113640373449</v>
      </c>
    </row>
    <row r="17" spans="1:13" s="87" customFormat="1" ht="15" customHeight="1" x14ac:dyDescent="0.2">
      <c r="A17" s="92">
        <v>1921</v>
      </c>
      <c r="B17" s="571"/>
      <c r="C17" s="572"/>
      <c r="D17" s="524"/>
      <c r="E17" s="524"/>
      <c r="F17" s="524"/>
      <c r="G17" s="572">
        <f>avgfiinc!R10</f>
        <v>52827.09279741205</v>
      </c>
      <c r="H17" s="530"/>
      <c r="I17" s="541"/>
      <c r="J17" s="575"/>
      <c r="K17" s="541"/>
      <c r="L17" s="575"/>
      <c r="M17" s="561">
        <f>G17*0.1/'TD5'!F17</f>
        <v>0.4318105666380076</v>
      </c>
    </row>
    <row r="18" spans="1:13" s="87" customFormat="1" ht="15" customHeight="1" x14ac:dyDescent="0.2">
      <c r="A18" s="92">
        <v>1922</v>
      </c>
      <c r="B18" s="571"/>
      <c r="C18" s="572"/>
      <c r="D18" s="524"/>
      <c r="E18" s="524"/>
      <c r="F18" s="524"/>
      <c r="G18" s="572">
        <f>avgfiinc!R11</f>
        <v>61560.246237951389</v>
      </c>
      <c r="H18" s="530"/>
      <c r="I18" s="541"/>
      <c r="J18" s="575"/>
      <c r="K18" s="541"/>
      <c r="L18" s="575"/>
      <c r="M18" s="561">
        <f>G18*0.1/'TD5'!F18</f>
        <v>0.4372147766151771</v>
      </c>
    </row>
    <row r="19" spans="1:13" s="87" customFormat="1" ht="15" customHeight="1" x14ac:dyDescent="0.2">
      <c r="A19" s="92">
        <v>1923</v>
      </c>
      <c r="B19" s="571"/>
      <c r="C19" s="572"/>
      <c r="D19" s="524"/>
      <c r="E19" s="524"/>
      <c r="F19" s="524"/>
      <c r="G19" s="572">
        <f>avgfiinc!R12</f>
        <v>64289.880718602049</v>
      </c>
      <c r="H19" s="530"/>
      <c r="I19" s="541"/>
      <c r="J19" s="575"/>
      <c r="K19" s="541"/>
      <c r="L19" s="575"/>
      <c r="M19" s="561">
        <f>G19*0.1/'TD5'!F19</f>
        <v>0.41461250579837894</v>
      </c>
    </row>
    <row r="20" spans="1:13" s="87" customFormat="1" ht="15" customHeight="1" x14ac:dyDescent="0.2">
      <c r="A20" s="92">
        <v>1924</v>
      </c>
      <c r="B20" s="571"/>
      <c r="C20" s="572"/>
      <c r="D20" s="524"/>
      <c r="E20" s="524"/>
      <c r="F20" s="524"/>
      <c r="G20" s="572">
        <f>avgfiinc!R13</f>
        <v>68621.449332063654</v>
      </c>
      <c r="H20" s="530"/>
      <c r="I20" s="541"/>
      <c r="J20" s="575"/>
      <c r="K20" s="541"/>
      <c r="L20" s="575"/>
      <c r="M20" s="561">
        <f>G20*0.1/'TD5'!F20</f>
        <v>0.44407042747847464</v>
      </c>
    </row>
    <row r="21" spans="1:13" s="87" customFormat="1" ht="15" customHeight="1" x14ac:dyDescent="0.2">
      <c r="A21" s="92">
        <v>1925</v>
      </c>
      <c r="B21" s="571"/>
      <c r="C21" s="572"/>
      <c r="D21" s="524"/>
      <c r="E21" s="524"/>
      <c r="F21" s="524"/>
      <c r="G21" s="572">
        <f>avgfiinc!R14</f>
        <v>74927.953892847319</v>
      </c>
      <c r="H21" s="530"/>
      <c r="I21" s="541"/>
      <c r="J21" s="575"/>
      <c r="K21" s="541"/>
      <c r="L21" s="575"/>
      <c r="M21" s="561">
        <f>G21*0.1/'TD5'!F21</f>
        <v>0.46354076918824089</v>
      </c>
    </row>
    <row r="22" spans="1:13" s="87" customFormat="1" ht="15" customHeight="1" x14ac:dyDescent="0.2">
      <c r="A22" s="92">
        <v>1926</v>
      </c>
      <c r="B22" s="571"/>
      <c r="C22" s="572"/>
      <c r="D22" s="524"/>
      <c r="E22" s="524"/>
      <c r="F22" s="524"/>
      <c r="G22" s="572">
        <f>avgfiinc!R15</f>
        <v>74149.910351816638</v>
      </c>
      <c r="H22" s="530"/>
      <c r="I22" s="541"/>
      <c r="J22" s="575"/>
      <c r="K22" s="541"/>
      <c r="L22" s="575"/>
      <c r="M22" s="561">
        <f>G22*0.1/'TD5'!F22</f>
        <v>0.4571043576823739</v>
      </c>
    </row>
    <row r="23" spans="1:13" s="87" customFormat="1" ht="15" customHeight="1" x14ac:dyDescent="0.2">
      <c r="A23" s="92">
        <v>1927</v>
      </c>
      <c r="B23" s="571"/>
      <c r="C23" s="572"/>
      <c r="D23" s="524"/>
      <c r="E23" s="524"/>
      <c r="F23" s="524"/>
      <c r="G23" s="572">
        <f>avgfiinc!R16</f>
        <v>76850.773068836352</v>
      </c>
      <c r="H23" s="530"/>
      <c r="I23" s="541"/>
      <c r="J23" s="575"/>
      <c r="K23" s="541"/>
      <c r="L23" s="575"/>
      <c r="M23" s="561">
        <f>G23*0.1/'TD5'!F23</f>
        <v>0.46668456108833956</v>
      </c>
    </row>
    <row r="24" spans="1:13" s="87" customFormat="1" ht="15" customHeight="1" x14ac:dyDescent="0.2">
      <c r="A24" s="92">
        <v>1928</v>
      </c>
      <c r="B24" s="571"/>
      <c r="C24" s="572"/>
      <c r="D24" s="524"/>
      <c r="E24" s="524"/>
      <c r="F24" s="524"/>
      <c r="G24" s="572">
        <f>avgfiinc!R17</f>
        <v>84985.657220128429</v>
      </c>
      <c r="H24" s="530"/>
      <c r="I24" s="541"/>
      <c r="J24" s="575"/>
      <c r="K24" s="541"/>
      <c r="L24" s="575"/>
      <c r="M24" s="561">
        <f>G24*0.1/'TD5'!F24</f>
        <v>0.49288711598739549</v>
      </c>
    </row>
    <row r="25" spans="1:13" s="87" customFormat="1" ht="15" customHeight="1" x14ac:dyDescent="0.2">
      <c r="A25" s="91">
        <v>1929</v>
      </c>
      <c r="B25" s="573"/>
      <c r="C25" s="574"/>
      <c r="D25" s="526"/>
      <c r="E25" s="526"/>
      <c r="F25" s="526"/>
      <c r="G25" s="574">
        <f>avgfiinc!R18</f>
        <v>82819.465933310159</v>
      </c>
      <c r="H25" s="531"/>
      <c r="I25" s="542"/>
      <c r="J25" s="576"/>
      <c r="K25" s="542"/>
      <c r="L25" s="576"/>
      <c r="M25" s="562">
        <f>G25*0.1/'TD5'!F25</f>
        <v>0.46709587896007232</v>
      </c>
    </row>
    <row r="26" spans="1:13" s="87" customFormat="1" ht="15" customHeight="1" x14ac:dyDescent="0.2">
      <c r="A26" s="92">
        <v>1930</v>
      </c>
      <c r="B26" s="571"/>
      <c r="C26" s="572"/>
      <c r="D26" s="524"/>
      <c r="E26" s="524"/>
      <c r="F26" s="524"/>
      <c r="G26" s="572">
        <f>avgfiinc!R19</f>
        <v>68039.854223204413</v>
      </c>
      <c r="H26" s="530"/>
      <c r="I26" s="541"/>
      <c r="J26" s="575"/>
      <c r="K26" s="541"/>
      <c r="L26" s="575"/>
      <c r="M26" s="561">
        <f>G26*0.1/'TD5'!F26</f>
        <v>0.43865454984434682</v>
      </c>
    </row>
    <row r="27" spans="1:13" s="87" customFormat="1" ht="15" customHeight="1" x14ac:dyDescent="0.2">
      <c r="A27" s="92">
        <v>1931</v>
      </c>
      <c r="B27" s="571"/>
      <c r="C27" s="572"/>
      <c r="D27" s="524"/>
      <c r="E27" s="524"/>
      <c r="F27" s="524"/>
      <c r="G27" s="572">
        <f>avgfiinc!R20</f>
        <v>62763.315229656859</v>
      </c>
      <c r="H27" s="530"/>
      <c r="I27" s="541"/>
      <c r="J27" s="575"/>
      <c r="K27" s="541"/>
      <c r="L27" s="575"/>
      <c r="M27" s="561">
        <f>G27*0.1/'TD5'!F27</f>
        <v>0.44543200012431977</v>
      </c>
    </row>
    <row r="28" spans="1:13" s="87" customFormat="1" ht="15" customHeight="1" x14ac:dyDescent="0.2">
      <c r="A28" s="92">
        <v>1932</v>
      </c>
      <c r="B28" s="571"/>
      <c r="C28" s="572"/>
      <c r="D28" s="524"/>
      <c r="E28" s="524"/>
      <c r="F28" s="524"/>
      <c r="G28" s="572">
        <f>avgfiinc!R21</f>
        <v>55319.215208777037</v>
      </c>
      <c r="H28" s="530"/>
      <c r="I28" s="541"/>
      <c r="J28" s="575"/>
      <c r="K28" s="541"/>
      <c r="L28" s="575"/>
      <c r="M28" s="561">
        <f>G28*0.1/'TD5'!F28</f>
        <v>0.46370211777261505</v>
      </c>
    </row>
    <row r="29" spans="1:13" s="87" customFormat="1" ht="15" customHeight="1" x14ac:dyDescent="0.2">
      <c r="A29" s="92">
        <v>1933</v>
      </c>
      <c r="B29" s="571"/>
      <c r="C29" s="572"/>
      <c r="D29" s="524"/>
      <c r="E29" s="524"/>
      <c r="F29" s="524"/>
      <c r="G29" s="572">
        <f>avgfiinc!R22</f>
        <v>52452.494372018911</v>
      </c>
      <c r="H29" s="530"/>
      <c r="I29" s="541"/>
      <c r="J29" s="575"/>
      <c r="K29" s="541"/>
      <c r="L29" s="575"/>
      <c r="M29" s="561">
        <f>G29*0.1/'TD5'!F29</f>
        <v>0.45601814430561766</v>
      </c>
    </row>
    <row r="30" spans="1:13" s="87" customFormat="1" ht="15" customHeight="1" x14ac:dyDescent="0.2">
      <c r="A30" s="92">
        <v>1934</v>
      </c>
      <c r="B30" s="571"/>
      <c r="C30" s="572"/>
      <c r="D30" s="524"/>
      <c r="E30" s="524"/>
      <c r="F30" s="524"/>
      <c r="G30" s="572">
        <f>avgfiinc!R23</f>
        <v>56822.845981218619</v>
      </c>
      <c r="H30" s="530"/>
      <c r="I30" s="541"/>
      <c r="J30" s="575"/>
      <c r="K30" s="541"/>
      <c r="L30" s="575"/>
      <c r="M30" s="561">
        <f>G30*0.1/'TD5'!F30</f>
        <v>0.45783541972143638</v>
      </c>
    </row>
    <row r="31" spans="1:13" s="87" customFormat="1" ht="15" customHeight="1" x14ac:dyDescent="0.2">
      <c r="A31" s="92">
        <v>1935</v>
      </c>
      <c r="B31" s="571"/>
      <c r="C31" s="572"/>
      <c r="D31" s="524"/>
      <c r="E31" s="524"/>
      <c r="F31" s="524"/>
      <c r="G31" s="572">
        <f>avgfiinc!R24</f>
        <v>60534.77454196773</v>
      </c>
      <c r="H31" s="530"/>
      <c r="I31" s="541"/>
      <c r="J31" s="575"/>
      <c r="K31" s="541"/>
      <c r="L31" s="575"/>
      <c r="M31" s="561">
        <f>G31*0.1/'TD5'!F31</f>
        <v>0.44493982712429769</v>
      </c>
    </row>
    <row r="32" spans="1:13" s="87" customFormat="1" ht="15" customHeight="1" x14ac:dyDescent="0.2">
      <c r="A32" s="92">
        <v>1936</v>
      </c>
      <c r="B32" s="571"/>
      <c r="C32" s="572"/>
      <c r="D32" s="524"/>
      <c r="E32" s="524"/>
      <c r="F32" s="524"/>
      <c r="G32" s="572">
        <f>avgfiinc!R25</f>
        <v>70576.40848426547</v>
      </c>
      <c r="H32" s="530"/>
      <c r="I32" s="541"/>
      <c r="J32" s="575"/>
      <c r="K32" s="541"/>
      <c r="L32" s="575"/>
      <c r="M32" s="561">
        <f>G32*0.1/'TD5'!F32</f>
        <v>0.46593775094476253</v>
      </c>
    </row>
    <row r="33" spans="1:13" s="87" customFormat="1" ht="15" customHeight="1" x14ac:dyDescent="0.2">
      <c r="A33" s="92">
        <v>1937</v>
      </c>
      <c r="B33" s="571"/>
      <c r="C33" s="572"/>
      <c r="D33" s="524"/>
      <c r="E33" s="524"/>
      <c r="F33" s="524"/>
      <c r="G33" s="572">
        <f>avgfiinc!R26</f>
        <v>68886.422684197198</v>
      </c>
      <c r="H33" s="530"/>
      <c r="I33" s="541"/>
      <c r="J33" s="575"/>
      <c r="K33" s="541"/>
      <c r="L33" s="575"/>
      <c r="M33" s="561">
        <f>G33*0.1/'TD5'!F33</f>
        <v>0.44231411760580169</v>
      </c>
    </row>
    <row r="34" spans="1:13" s="87" customFormat="1" ht="15" customHeight="1" x14ac:dyDescent="0.2">
      <c r="A34" s="92">
        <v>1938</v>
      </c>
      <c r="B34" s="571"/>
      <c r="C34" s="572"/>
      <c r="D34" s="524"/>
      <c r="E34" s="524"/>
      <c r="F34" s="524"/>
      <c r="G34" s="572">
        <f>avgfiinc!R27</f>
        <v>63646.982588131315</v>
      </c>
      <c r="H34" s="530"/>
      <c r="I34" s="541"/>
      <c r="J34" s="575"/>
      <c r="K34" s="541"/>
      <c r="L34" s="575"/>
      <c r="M34" s="561">
        <f>G34*0.1/'TD5'!F34</f>
        <v>0.4407483757077188</v>
      </c>
    </row>
    <row r="35" spans="1:13" s="87" customFormat="1" ht="15" customHeight="1" x14ac:dyDescent="0.2">
      <c r="A35" s="91">
        <v>1939</v>
      </c>
      <c r="B35" s="573"/>
      <c r="C35" s="574"/>
      <c r="D35" s="526"/>
      <c r="E35" s="526"/>
      <c r="F35" s="526"/>
      <c r="G35" s="574">
        <f>avgfiinc!R28</f>
        <v>69772.786011131015</v>
      </c>
      <c r="H35" s="531"/>
      <c r="I35" s="542"/>
      <c r="J35" s="576"/>
      <c r="K35" s="542"/>
      <c r="L35" s="576"/>
      <c r="M35" s="562">
        <f>G35*0.1/'TD5'!F35</f>
        <v>0.45517885641755601</v>
      </c>
    </row>
    <row r="36" spans="1:13" s="87" customFormat="1" ht="15" customHeight="1" x14ac:dyDescent="0.2">
      <c r="A36" s="92">
        <v>1940</v>
      </c>
      <c r="B36" s="571"/>
      <c r="C36" s="572"/>
      <c r="D36" s="524"/>
      <c r="E36" s="524"/>
      <c r="F36" s="524"/>
      <c r="G36" s="572">
        <f>avgfiinc!R29</f>
        <v>72754.321067067445</v>
      </c>
      <c r="H36" s="530"/>
      <c r="I36" s="541"/>
      <c r="J36" s="575"/>
      <c r="K36" s="541"/>
      <c r="L36" s="575"/>
      <c r="M36" s="561">
        <f>G36*0.1/'TD5'!F36</f>
        <v>0.4529313242902111</v>
      </c>
    </row>
    <row r="37" spans="1:13" s="87" customFormat="1" ht="15" customHeight="1" x14ac:dyDescent="0.2">
      <c r="A37" s="92">
        <v>1941</v>
      </c>
      <c r="B37" s="571"/>
      <c r="C37" s="572"/>
      <c r="D37" s="524"/>
      <c r="E37" s="524"/>
      <c r="F37" s="524"/>
      <c r="G37" s="572">
        <f>avgfiinc!R30</f>
        <v>77675.384668229133</v>
      </c>
      <c r="H37" s="530"/>
      <c r="I37" s="541"/>
      <c r="J37" s="575"/>
      <c r="K37" s="541"/>
      <c r="L37" s="575"/>
      <c r="M37" s="561">
        <f>G37*0.1/'TD5'!F37</f>
        <v>0.41930339557276813</v>
      </c>
    </row>
    <row r="38" spans="1:13" s="87" customFormat="1" ht="15" customHeight="1" x14ac:dyDescent="0.2">
      <c r="A38" s="92">
        <v>1942</v>
      </c>
      <c r="B38" s="571"/>
      <c r="C38" s="572"/>
      <c r="D38" s="524"/>
      <c r="E38" s="524"/>
      <c r="F38" s="524"/>
      <c r="G38" s="572">
        <f>avgfiinc!R31</f>
        <v>79224.129146676307</v>
      </c>
      <c r="H38" s="530"/>
      <c r="I38" s="541"/>
      <c r="J38" s="575"/>
      <c r="K38" s="541"/>
      <c r="L38" s="575"/>
      <c r="M38" s="561">
        <f>G38*0.1/'TD5'!F38</f>
        <v>0.36127862667023736</v>
      </c>
    </row>
    <row r="39" spans="1:13" s="87" customFormat="1" ht="15" customHeight="1" x14ac:dyDescent="0.2">
      <c r="A39" s="92">
        <v>1943</v>
      </c>
      <c r="B39" s="571"/>
      <c r="C39" s="572"/>
      <c r="D39" s="524"/>
      <c r="E39" s="524"/>
      <c r="F39" s="524"/>
      <c r="G39" s="572">
        <f>avgfiinc!R32</f>
        <v>87035.0547247738</v>
      </c>
      <c r="H39" s="530"/>
      <c r="I39" s="541"/>
      <c r="J39" s="575"/>
      <c r="K39" s="541"/>
      <c r="L39" s="575"/>
      <c r="M39" s="561">
        <f>G39*0.1/'TD5'!F39</f>
        <v>0.33689902114938225</v>
      </c>
    </row>
    <row r="40" spans="1:13" s="87" customFormat="1" ht="15" customHeight="1" x14ac:dyDescent="0.2">
      <c r="A40" s="92">
        <v>1944</v>
      </c>
      <c r="B40" s="571"/>
      <c r="C40" s="572"/>
      <c r="D40" s="524"/>
      <c r="E40" s="524"/>
      <c r="F40" s="524"/>
      <c r="G40" s="572">
        <f>avgfiinc!R33</f>
        <v>82457.063167029308</v>
      </c>
      <c r="H40" s="530"/>
      <c r="I40" s="541"/>
      <c r="J40" s="575"/>
      <c r="K40" s="541"/>
      <c r="L40" s="575"/>
      <c r="M40" s="561">
        <f>G40*0.1/'TD5'!F40</f>
        <v>0.32512530985454763</v>
      </c>
    </row>
    <row r="41" spans="1:13" s="87" customFormat="1" ht="15" customHeight="1" x14ac:dyDescent="0.2">
      <c r="A41" s="92">
        <v>1945</v>
      </c>
      <c r="B41" s="571"/>
      <c r="C41" s="572"/>
      <c r="D41" s="524"/>
      <c r="E41" s="524"/>
      <c r="F41" s="524"/>
      <c r="G41" s="572">
        <f>avgfiinc!R34</f>
        <v>86606.070417945419</v>
      </c>
      <c r="H41" s="530"/>
      <c r="I41" s="541"/>
      <c r="J41" s="575"/>
      <c r="K41" s="541"/>
      <c r="L41" s="575"/>
      <c r="M41" s="561">
        <f>G41*0.1/'TD5'!F41</f>
        <v>0.34423310442267141</v>
      </c>
    </row>
    <row r="42" spans="1:13" s="87" customFormat="1" ht="15" customHeight="1" x14ac:dyDescent="0.2">
      <c r="A42" s="92">
        <v>1946</v>
      </c>
      <c r="B42" s="571"/>
      <c r="C42" s="572"/>
      <c r="D42" s="524"/>
      <c r="E42" s="524"/>
      <c r="F42" s="524"/>
      <c r="G42" s="572">
        <f>avgfiinc!R35</f>
        <v>90317.950117089073</v>
      </c>
      <c r="H42" s="530"/>
      <c r="I42" s="541"/>
      <c r="J42" s="575"/>
      <c r="K42" s="541"/>
      <c r="L42" s="575"/>
      <c r="M42" s="561">
        <f>G42*0.1/'TD5'!F42</f>
        <v>0.36699551227328808</v>
      </c>
    </row>
    <row r="43" spans="1:13" s="87" customFormat="1" ht="15" customHeight="1" x14ac:dyDescent="0.2">
      <c r="A43" s="92">
        <v>1947</v>
      </c>
      <c r="B43" s="571"/>
      <c r="C43" s="572"/>
      <c r="D43" s="524"/>
      <c r="E43" s="524"/>
      <c r="F43" s="524"/>
      <c r="G43" s="572">
        <f>avgfiinc!R36</f>
        <v>82900.380162723974</v>
      </c>
      <c r="H43" s="530"/>
      <c r="I43" s="541"/>
      <c r="J43" s="575"/>
      <c r="K43" s="541"/>
      <c r="L43" s="575"/>
      <c r="M43" s="561">
        <f>G43*0.1/'TD5'!F43</f>
        <v>0.34347880643880302</v>
      </c>
    </row>
    <row r="44" spans="1:13" s="87" customFormat="1" ht="15" customHeight="1" x14ac:dyDescent="0.2">
      <c r="A44" s="92">
        <v>1948</v>
      </c>
      <c r="B44" s="571"/>
      <c r="C44" s="572"/>
      <c r="D44" s="524"/>
      <c r="E44" s="524"/>
      <c r="F44" s="524"/>
      <c r="G44" s="572">
        <f>avgfiinc!R37</f>
        <v>87722.481795867279</v>
      </c>
      <c r="H44" s="530"/>
      <c r="I44" s="541"/>
      <c r="J44" s="575"/>
      <c r="K44" s="541"/>
      <c r="L44" s="575"/>
      <c r="M44" s="561">
        <f>G44*0.1/'TD5'!F44</f>
        <v>0.35013508333029786</v>
      </c>
    </row>
    <row r="45" spans="1:13" s="87" customFormat="1" ht="15" customHeight="1" x14ac:dyDescent="0.2">
      <c r="A45" s="91">
        <v>1949</v>
      </c>
      <c r="B45" s="573"/>
      <c r="C45" s="574"/>
      <c r="D45" s="526"/>
      <c r="E45" s="526"/>
      <c r="F45" s="526"/>
      <c r="G45" s="574">
        <f>avgfiinc!R38</f>
        <v>84832.02479883148</v>
      </c>
      <c r="H45" s="531"/>
      <c r="I45" s="542"/>
      <c r="J45" s="576"/>
      <c r="K45" s="542"/>
      <c r="L45" s="576"/>
      <c r="M45" s="562">
        <f>G45*0.1/'TD5'!F45</f>
        <v>0.34750996242854648</v>
      </c>
    </row>
    <row r="46" spans="1:13" s="87" customFormat="1" ht="15" customHeight="1" x14ac:dyDescent="0.2">
      <c r="A46" s="92">
        <v>1950</v>
      </c>
      <c r="B46" s="571"/>
      <c r="C46" s="572"/>
      <c r="D46" s="524"/>
      <c r="E46" s="524"/>
      <c r="F46" s="524"/>
      <c r="G46" s="572">
        <f>avgfiinc!R39</f>
        <v>94999.229090183959</v>
      </c>
      <c r="H46" s="530"/>
      <c r="I46" s="541"/>
      <c r="J46" s="575"/>
      <c r="K46" s="541"/>
      <c r="L46" s="575"/>
      <c r="M46" s="561">
        <f>G46*0.1/'TD5'!F46</f>
        <v>0.35563366960951426</v>
      </c>
    </row>
    <row r="47" spans="1:13" s="87" customFormat="1" ht="15" customHeight="1" x14ac:dyDescent="0.2">
      <c r="A47" s="92">
        <v>1951</v>
      </c>
      <c r="B47" s="571"/>
      <c r="C47" s="572"/>
      <c r="D47" s="524"/>
      <c r="E47" s="524"/>
      <c r="F47" s="524"/>
      <c r="G47" s="572">
        <f>avgfiinc!R40</f>
        <v>95141.5280266911</v>
      </c>
      <c r="H47" s="530"/>
      <c r="I47" s="541"/>
      <c r="J47" s="575"/>
      <c r="K47" s="541"/>
      <c r="L47" s="575"/>
      <c r="M47" s="561">
        <f>G47*0.1/'TD5'!F47</f>
        <v>0.34217551487253894</v>
      </c>
    </row>
    <row r="48" spans="1:13" s="87" customFormat="1" ht="15" customHeight="1" x14ac:dyDescent="0.2">
      <c r="A48" s="92">
        <v>1952</v>
      </c>
      <c r="B48" s="571"/>
      <c r="C48" s="572"/>
      <c r="D48" s="524"/>
      <c r="E48" s="524"/>
      <c r="F48" s="524"/>
      <c r="G48" s="572">
        <f>avgfiinc!R41</f>
        <v>94740.950824615327</v>
      </c>
      <c r="H48" s="530"/>
      <c r="I48" s="541"/>
      <c r="J48" s="575"/>
      <c r="K48" s="541"/>
      <c r="L48" s="575"/>
      <c r="M48" s="561">
        <f>G48*0.1/'TD5'!F48</f>
        <v>0.33211509029250325</v>
      </c>
    </row>
    <row r="49" spans="1:13" s="87" customFormat="1" ht="15" customHeight="1" x14ac:dyDescent="0.2">
      <c r="A49" s="92">
        <v>1953</v>
      </c>
      <c r="B49" s="571"/>
      <c r="C49" s="572"/>
      <c r="D49" s="524"/>
      <c r="E49" s="524"/>
      <c r="F49" s="524"/>
      <c r="G49" s="572">
        <f>avgfiinc!R42</f>
        <v>95258.264626266522</v>
      </c>
      <c r="H49" s="530"/>
      <c r="I49" s="541"/>
      <c r="J49" s="575"/>
      <c r="K49" s="541"/>
      <c r="L49" s="575"/>
      <c r="M49" s="561">
        <f>G49*0.1/'TD5'!F49</f>
        <v>0.32306951062083611</v>
      </c>
    </row>
    <row r="50" spans="1:13" s="87" customFormat="1" ht="15" customHeight="1" x14ac:dyDescent="0.2">
      <c r="A50" s="92">
        <v>1954</v>
      </c>
      <c r="B50" s="571"/>
      <c r="C50" s="572"/>
      <c r="D50" s="524"/>
      <c r="E50" s="524"/>
      <c r="F50" s="524"/>
      <c r="G50" s="572">
        <f>avgfiinc!R43</f>
        <v>98454.903765598661</v>
      </c>
      <c r="H50" s="530"/>
      <c r="I50" s="541"/>
      <c r="J50" s="575"/>
      <c r="K50" s="541"/>
      <c r="L50" s="575"/>
      <c r="M50" s="561">
        <f>G50*0.1/'TD5'!F50</f>
        <v>0.3363611059033309</v>
      </c>
    </row>
    <row r="51" spans="1:13" s="87" customFormat="1" ht="15" customHeight="1" x14ac:dyDescent="0.2">
      <c r="A51" s="92">
        <v>1955</v>
      </c>
      <c r="B51" s="571"/>
      <c r="C51" s="572"/>
      <c r="D51" s="524"/>
      <c r="E51" s="524"/>
      <c r="F51" s="524"/>
      <c r="G51" s="572">
        <f>avgfiinc!R44</f>
        <v>105228.62065711417</v>
      </c>
      <c r="H51" s="530"/>
      <c r="I51" s="541"/>
      <c r="J51" s="575"/>
      <c r="K51" s="541"/>
      <c r="L51" s="575"/>
      <c r="M51" s="561">
        <f>G51*0.1/'TD5'!F51</f>
        <v>0.33937798425770488</v>
      </c>
    </row>
    <row r="52" spans="1:13" s="87" customFormat="1" ht="15" customHeight="1" x14ac:dyDescent="0.2">
      <c r="A52" s="92">
        <v>1956</v>
      </c>
      <c r="B52" s="571"/>
      <c r="C52" s="572"/>
      <c r="D52" s="524"/>
      <c r="E52" s="524"/>
      <c r="F52" s="524"/>
      <c r="G52" s="572">
        <f>avgfiinc!R45</f>
        <v>106974.2223148248</v>
      </c>
      <c r="H52" s="530"/>
      <c r="I52" s="541"/>
      <c r="J52" s="575"/>
      <c r="K52" s="541"/>
      <c r="L52" s="575"/>
      <c r="M52" s="561">
        <f>G52*0.1/'TD5'!F52</f>
        <v>0.33462139769151833</v>
      </c>
    </row>
    <row r="53" spans="1:13" s="87" customFormat="1" ht="15" customHeight="1" x14ac:dyDescent="0.2">
      <c r="A53" s="92">
        <v>1957</v>
      </c>
      <c r="B53" s="571"/>
      <c r="C53" s="572"/>
      <c r="D53" s="524"/>
      <c r="E53" s="524"/>
      <c r="F53" s="524"/>
      <c r="G53" s="572">
        <f>avgfiinc!R46</f>
        <v>105239.40656698577</v>
      </c>
      <c r="H53" s="530"/>
      <c r="I53" s="541"/>
      <c r="J53" s="575"/>
      <c r="K53" s="541"/>
      <c r="L53" s="575"/>
      <c r="M53" s="561">
        <f>G53*0.1/'TD5'!F53</f>
        <v>0.32988589698885884</v>
      </c>
    </row>
    <row r="54" spans="1:13" s="87" customFormat="1" ht="15" customHeight="1" x14ac:dyDescent="0.2">
      <c r="A54" s="92">
        <v>1958</v>
      </c>
      <c r="B54" s="571"/>
      <c r="C54" s="572"/>
      <c r="D54" s="524"/>
      <c r="E54" s="524"/>
      <c r="F54" s="524"/>
      <c r="G54" s="572">
        <f>avgfiinc!R47</f>
        <v>104608.17068528007</v>
      </c>
      <c r="H54" s="530"/>
      <c r="I54" s="541"/>
      <c r="J54" s="575"/>
      <c r="K54" s="541"/>
      <c r="L54" s="575"/>
      <c r="M54" s="561">
        <f>G54*0.1/'TD5'!F54</f>
        <v>0.33561535507763746</v>
      </c>
    </row>
    <row r="55" spans="1:13" s="87" customFormat="1" ht="15" customHeight="1" x14ac:dyDescent="0.2">
      <c r="A55" s="91">
        <v>1959</v>
      </c>
      <c r="B55" s="573"/>
      <c r="C55" s="574"/>
      <c r="D55" s="526"/>
      <c r="E55" s="526"/>
      <c r="F55" s="526"/>
      <c r="G55" s="574">
        <f>avgfiinc!R48</f>
        <v>112804.24271930715</v>
      </c>
      <c r="H55" s="531"/>
      <c r="I55" s="542"/>
      <c r="J55" s="576"/>
      <c r="K55" s="542"/>
      <c r="L55" s="576"/>
      <c r="M55" s="562">
        <f>G55*0.1/'TD5'!F55</f>
        <v>0.34003626034210938</v>
      </c>
    </row>
    <row r="56" spans="1:13" x14ac:dyDescent="0.2">
      <c r="A56" s="67">
        <v>1960</v>
      </c>
      <c r="B56" s="571"/>
      <c r="C56" s="572"/>
      <c r="D56" s="524"/>
      <c r="E56" s="524"/>
      <c r="F56" s="524"/>
      <c r="G56" s="572">
        <f>avgfiinc!R49</f>
        <v>111758.59163642275</v>
      </c>
      <c r="H56" s="530"/>
      <c r="I56" s="541"/>
      <c r="J56" s="575"/>
      <c r="K56" s="541"/>
      <c r="L56" s="575"/>
      <c r="M56" s="561">
        <f>G56*0.1/'TD5'!F56</f>
        <v>0.33475096015672112</v>
      </c>
    </row>
    <row r="57" spans="1:13" x14ac:dyDescent="0.2">
      <c r="A57" s="67">
        <v>1961</v>
      </c>
      <c r="B57" s="571"/>
      <c r="C57" s="572"/>
      <c r="D57" s="524"/>
      <c r="E57" s="524"/>
      <c r="F57" s="524"/>
      <c r="G57" s="572">
        <f>avgfiinc!R50</f>
        <v>116883.52227542146</v>
      </c>
      <c r="H57" s="530"/>
      <c r="I57" s="541"/>
      <c r="J57" s="575"/>
      <c r="K57" s="541"/>
      <c r="L57" s="575"/>
      <c r="M57" s="561">
        <f>G57*0.1/'TD5'!F57</f>
        <v>0.34254772805519745</v>
      </c>
    </row>
    <row r="58" spans="1:13" x14ac:dyDescent="0.2">
      <c r="A58" s="67">
        <v>1962</v>
      </c>
      <c r="B58" s="563">
        <f>avgfiinc!M51</f>
        <v>68473.795833602198</v>
      </c>
      <c r="C58" s="523">
        <f>avgfiinc!N51</f>
        <v>85122.332594805237</v>
      </c>
      <c r="D58" s="522">
        <f>avgfiinc!O51</f>
        <v>68113.322326276815</v>
      </c>
      <c r="E58" s="522">
        <f>avgfiinc!P51</f>
        <v>105166.52979949885</v>
      </c>
      <c r="F58" s="522">
        <f>avgfiinc!Q51</f>
        <v>51052.42529107735</v>
      </c>
      <c r="G58" s="523">
        <f>avgfiinc!R51</f>
        <v>115850.36027406601</v>
      </c>
      <c r="H58" s="532">
        <f>B58*0.1/'TD5'!B58</f>
        <v>0.31826847791671753</v>
      </c>
      <c r="I58" s="543">
        <f>C58*0.1/'TD5'!B58</f>
        <v>0.39565142989158636</v>
      </c>
      <c r="J58" s="543">
        <f>D58*0.1/'TD5'!C58</f>
        <v>0.28937476873397833</v>
      </c>
      <c r="K58" s="543">
        <f>E58*0.1/'TD5'!D58</f>
        <v>0.32042732834815979</v>
      </c>
      <c r="L58" s="543">
        <f>F58*0.1/'TD5'!E58</f>
        <v>0.47053039073944092</v>
      </c>
      <c r="M58" s="550">
        <f>G58*0.1/'TD5'!F58</f>
        <v>0.34879696369171143</v>
      </c>
    </row>
    <row r="59" spans="1:13" x14ac:dyDescent="0.2">
      <c r="A59" s="67">
        <v>1963</v>
      </c>
      <c r="B59" s="564">
        <f>avgfiinc!M52</f>
        <v>71488.298346584023</v>
      </c>
      <c r="C59" s="525">
        <f>avgfiinc!N52</f>
        <v>88805.00926596002</v>
      </c>
      <c r="D59" s="524">
        <f>avgfiinc!O52</f>
        <v>71033.634487505944</v>
      </c>
      <c r="E59" s="524">
        <f>avgfiinc!P52</f>
        <v>109733.45697003201</v>
      </c>
      <c r="F59" s="524">
        <f>avgfiinc!Q52</f>
        <v>53253.395258995384</v>
      </c>
      <c r="G59" s="525">
        <f>avgfiinc!R52</f>
        <v>117471.99079209028</v>
      </c>
      <c r="H59" s="533">
        <f>B59*0.1/'TD5'!B59</f>
        <v>0.31840305092201598</v>
      </c>
      <c r="I59" s="544">
        <f>C59*0.1/'TD5'!B59</f>
        <v>0.39553026916873996</v>
      </c>
      <c r="J59" s="551">
        <f>D59*0.1/'TD5'!C59</f>
        <v>0.28924829610838382</v>
      </c>
      <c r="K59" s="544">
        <f>E59*0.1/'TD5'!D59</f>
        <v>0.32064312719257304</v>
      </c>
      <c r="L59" s="551">
        <f>F59*0.1/'TD5'!E59</f>
        <v>0.47082270392591813</v>
      </c>
      <c r="M59" s="552">
        <f>G59*0.1/'TD5'!F59</f>
        <v>0.3378481287671965</v>
      </c>
    </row>
    <row r="60" spans="1:13" x14ac:dyDescent="0.2">
      <c r="A60" s="67">
        <v>1964</v>
      </c>
      <c r="B60" s="564">
        <f>avgfiinc!M53</f>
        <v>74502.800859565847</v>
      </c>
      <c r="C60" s="525">
        <f>avgfiinc!N53</f>
        <v>92487.685937114817</v>
      </c>
      <c r="D60" s="524">
        <f>avgfiinc!O53</f>
        <v>73953.946648735073</v>
      </c>
      <c r="E60" s="524">
        <f>avgfiinc!P53</f>
        <v>114300.38414056518</v>
      </c>
      <c r="F60" s="524">
        <f>avgfiinc!Q53</f>
        <v>55454.365226913425</v>
      </c>
      <c r="G60" s="525">
        <f>avgfiinc!R53</f>
        <v>126266.73510349414</v>
      </c>
      <c r="H60" s="533">
        <f>B60*0.1/'TD5'!B60</f>
        <v>0.31852683424949646</v>
      </c>
      <c r="I60" s="544">
        <f>C60*0.1/'TD5'!B60</f>
        <v>0.39541882276535034</v>
      </c>
      <c r="J60" s="551">
        <f>D60*0.1/'TD5'!C60</f>
        <v>0.289131909608841</v>
      </c>
      <c r="K60" s="544">
        <f>E60*0.1/'TD5'!D60</f>
        <v>0.32084193825721746</v>
      </c>
      <c r="L60" s="551">
        <f>F60*0.1/'TD5'!E60</f>
        <v>0.4710921347141267</v>
      </c>
      <c r="M60" s="552">
        <f>G60*0.1/'TD5'!F60</f>
        <v>0.34850424528121948</v>
      </c>
    </row>
    <row r="61" spans="1:13" x14ac:dyDescent="0.2">
      <c r="A61" s="67">
        <v>1965</v>
      </c>
      <c r="B61" s="564">
        <f>avgfiinc!M54</f>
        <v>77709.07767371861</v>
      </c>
      <c r="C61" s="525">
        <f>avgfiinc!N54</f>
        <v>96062.286472116568</v>
      </c>
      <c r="D61" s="524">
        <f>avgfiinc!O54</f>
        <v>77082.611428673903</v>
      </c>
      <c r="E61" s="524">
        <f>avgfiinc!P54</f>
        <v>118553.02793463293</v>
      </c>
      <c r="F61" s="524">
        <f>avgfiinc!Q54</f>
        <v>57794.904857803027</v>
      </c>
      <c r="G61" s="525">
        <f>avgfiinc!R54</f>
        <v>133441.09772468003</v>
      </c>
      <c r="H61" s="533">
        <f>B61*0.1/'TD5'!B61</f>
        <v>0.3174030813555464</v>
      </c>
      <c r="I61" s="544">
        <f>C61*0.1/'TD5'!B61</f>
        <v>0.39236684620464835</v>
      </c>
      <c r="J61" s="551">
        <f>D61*0.1/'TD5'!C61</f>
        <v>0.28783749936073327</v>
      </c>
      <c r="K61" s="544">
        <f>E61*0.1/'TD5'!D61</f>
        <v>0.31825580388812275</v>
      </c>
      <c r="L61" s="551">
        <f>F61*0.1/'TD5'!E61</f>
        <v>0.46761060443196045</v>
      </c>
      <c r="M61" s="552">
        <f>G61*0.1/'TD5'!F61</f>
        <v>0.34781024128956572</v>
      </c>
    </row>
    <row r="62" spans="1:13" x14ac:dyDescent="0.2">
      <c r="A62" s="67">
        <v>1966</v>
      </c>
      <c r="B62" s="564">
        <f>avgfiinc!M55</f>
        <v>80915.354487871373</v>
      </c>
      <c r="C62" s="525">
        <f>avgfiinc!N55</f>
        <v>99636.887007118305</v>
      </c>
      <c r="D62" s="524">
        <f>avgfiinc!O55</f>
        <v>80211.276208612733</v>
      </c>
      <c r="E62" s="524">
        <f>avgfiinc!P55</f>
        <v>122805.6717287007</v>
      </c>
      <c r="F62" s="524">
        <f>avgfiinc!Q55</f>
        <v>60135.444488692629</v>
      </c>
      <c r="G62" s="525">
        <f>avgfiinc!R55</f>
        <v>136655.26903078551</v>
      </c>
      <c r="H62" s="533">
        <f>B62*0.1/'TD5'!B62</f>
        <v>0.3163753747940064</v>
      </c>
      <c r="I62" s="544">
        <f>C62*0.1/'TD5'!B62</f>
        <v>0.38957571983337402</v>
      </c>
      <c r="J62" s="551">
        <f>D62*0.1/'TD5'!C62</f>
        <v>0.28665429353713989</v>
      </c>
      <c r="K62" s="544">
        <f>E62*0.1/'TD5'!D62</f>
        <v>0.31588596105575562</v>
      </c>
      <c r="L62" s="551">
        <f>F62*0.1/'TD5'!E62</f>
        <v>0.46444538235664357</v>
      </c>
      <c r="M62" s="552">
        <f>G62*0.1/'TD5'!F62</f>
        <v>0.34672755002975458</v>
      </c>
    </row>
    <row r="63" spans="1:13" x14ac:dyDescent="0.2">
      <c r="A63" s="67">
        <v>1967</v>
      </c>
      <c r="B63" s="564">
        <f>avgfiinc!M56</f>
        <v>85992.246704809877</v>
      </c>
      <c r="C63" s="525">
        <f>avgfiinc!N56</f>
        <v>104600.31032632614</v>
      </c>
      <c r="D63" s="524">
        <f>avgfiinc!O56</f>
        <v>85728.400690053735</v>
      </c>
      <c r="E63" s="524">
        <f>avgfiinc!P56</f>
        <v>128978.08215635354</v>
      </c>
      <c r="F63" s="524">
        <f>avgfiinc!Q56</f>
        <v>64754.712599924846</v>
      </c>
      <c r="G63" s="525">
        <f>avgfiinc!R56</f>
        <v>146675.06457562596</v>
      </c>
      <c r="H63" s="534">
        <f>B63*0.1/'TD5'!B63</f>
        <v>0.32201054692268372</v>
      </c>
      <c r="I63" s="545">
        <f>C63*0.1/'TD5'!B63</f>
        <v>0.39169116318225861</v>
      </c>
      <c r="J63" s="551">
        <f>D63*0.1/'TD5'!C63</f>
        <v>0.29315254837274557</v>
      </c>
      <c r="K63" s="544">
        <f>E63*0.1/'TD5'!D63</f>
        <v>0.32440518587827682</v>
      </c>
      <c r="L63" s="551">
        <f>F63*0.1/'TD5'!E63</f>
        <v>0.45433649420738231</v>
      </c>
      <c r="M63" s="552">
        <f>G63*0.1/'TD5'!F63</f>
        <v>0.35036281496286387</v>
      </c>
    </row>
    <row r="64" spans="1:13" x14ac:dyDescent="0.2">
      <c r="A64" s="67">
        <v>1968</v>
      </c>
      <c r="B64" s="564">
        <f>avgfiinc!M57</f>
        <v>89497.9713757914</v>
      </c>
      <c r="C64" s="525">
        <f>avgfiinc!N57</f>
        <v>108692.89240968275</v>
      </c>
      <c r="D64" s="524">
        <f>avgfiinc!O57</f>
        <v>89013.400646722483</v>
      </c>
      <c r="E64" s="524">
        <f>avgfiinc!P57</f>
        <v>133410.97745193931</v>
      </c>
      <c r="F64" s="524">
        <f>avgfiinc!Q57</f>
        <v>67729.596099522751</v>
      </c>
      <c r="G64" s="525">
        <f>avgfiinc!R57</f>
        <v>151627.43352394138</v>
      </c>
      <c r="H64" s="534">
        <f>B64*0.1/'TD5'!B64</f>
        <v>0.32235813140869141</v>
      </c>
      <c r="I64" s="545">
        <f>C64*0.1/'TD5'!B64</f>
        <v>0.39149532839655876</v>
      </c>
      <c r="J64" s="551">
        <f>D64*0.1/'TD5'!C64</f>
        <v>0.29406346566975122</v>
      </c>
      <c r="K64" s="544">
        <f>E64*0.1/'TD5'!D64</f>
        <v>0.32603876851499075</v>
      </c>
      <c r="L64" s="551">
        <f>F64*0.1/'TD5'!E64</f>
        <v>0.45018249750137329</v>
      </c>
      <c r="M64" s="552">
        <f>G64*0.1/'TD5'!F64</f>
        <v>0.35074629075825214</v>
      </c>
    </row>
    <row r="65" spans="1:13" x14ac:dyDescent="0.2">
      <c r="A65" s="72">
        <v>1969</v>
      </c>
      <c r="B65" s="565">
        <f>avgfiinc!M58</f>
        <v>88089.335540960994</v>
      </c>
      <c r="C65" s="527">
        <f>avgfiinc!N58</f>
        <v>108323.79342351409</v>
      </c>
      <c r="D65" s="526">
        <f>avgfiinc!O58</f>
        <v>87843.926174278153</v>
      </c>
      <c r="E65" s="526">
        <f>avgfiinc!P58</f>
        <v>133674.48738981821</v>
      </c>
      <c r="F65" s="526">
        <f>avgfiinc!Q58</f>
        <v>66269.347768362466</v>
      </c>
      <c r="G65" s="527">
        <f>avgfiinc!R58</f>
        <v>150373.16819141706</v>
      </c>
      <c r="H65" s="535">
        <f>B65*0.1/'TD5'!B65</f>
        <v>0.31389380246400839</v>
      </c>
      <c r="I65" s="546">
        <f>C65*0.1/'TD5'!B65</f>
        <v>0.38599641155451542</v>
      </c>
      <c r="J65" s="553">
        <f>D65*0.1/'TD5'!C65</f>
        <v>0.2864716318435967</v>
      </c>
      <c r="K65" s="547">
        <f>E65*0.1/'TD5'!D65</f>
        <v>0.32106282329186803</v>
      </c>
      <c r="L65" s="553">
        <f>F65*0.1/'TD5'!E65</f>
        <v>0.43980334699153906</v>
      </c>
      <c r="M65" s="554">
        <f>G65*0.1/'TD5'!F65</f>
        <v>0.3427077648229897</v>
      </c>
    </row>
    <row r="66" spans="1:13" x14ac:dyDescent="0.2">
      <c r="A66" s="67">
        <v>1970</v>
      </c>
      <c r="B66" s="564">
        <f>avgfiinc!M59</f>
        <v>84389.862816899738</v>
      </c>
      <c r="C66" s="525">
        <f>avgfiinc!N59</f>
        <v>104661.21462843871</v>
      </c>
      <c r="D66" s="524">
        <f>avgfiinc!O59</f>
        <v>84490.100787530406</v>
      </c>
      <c r="E66" s="524">
        <f>avgfiinc!P59</f>
        <v>129611.16902310633</v>
      </c>
      <c r="F66" s="524">
        <f>avgfiinc!Q59</f>
        <v>62497.162852593989</v>
      </c>
      <c r="G66" s="525">
        <f>avgfiinc!R59</f>
        <v>143881.91296360624</v>
      </c>
      <c r="H66" s="534">
        <f>B66*0.1/'TD5'!B66</f>
        <v>0.30923725105822086</v>
      </c>
      <c r="I66" s="545">
        <f>C66*0.1/'TD5'!B66</f>
        <v>0.38351936149410903</v>
      </c>
      <c r="J66" s="551">
        <f>D66*0.1/'TD5'!C66</f>
        <v>0.28225482918787753</v>
      </c>
      <c r="K66" s="544">
        <f>E66*0.1/'TD5'!D66</f>
        <v>0.31924111151602119</v>
      </c>
      <c r="L66" s="551">
        <f>F66*0.1/'TD5'!E66</f>
        <v>0.43490777537226682</v>
      </c>
      <c r="M66" s="552">
        <f>G66*0.1/'TD5'!F66</f>
        <v>0.33965503715444351</v>
      </c>
    </row>
    <row r="67" spans="1:13" x14ac:dyDescent="0.2">
      <c r="A67" s="67">
        <v>1971</v>
      </c>
      <c r="B67" s="564">
        <f>avgfiinc!M60</f>
        <v>84941.675562676639</v>
      </c>
      <c r="C67" s="525">
        <f>avgfiinc!N60</f>
        <v>104991.28452583942</v>
      </c>
      <c r="D67" s="524">
        <f>avgfiinc!O60</f>
        <v>84966.09741232793</v>
      </c>
      <c r="E67" s="524">
        <f>avgfiinc!P60</f>
        <v>129834.15098332317</v>
      </c>
      <c r="F67" s="524">
        <f>avgfiinc!Q60</f>
        <v>62964.612780623407</v>
      </c>
      <c r="G67" s="525">
        <f>avgfiinc!R60</f>
        <v>145075.72475600516</v>
      </c>
      <c r="H67" s="534">
        <f>B67*0.1/'TD5'!B67</f>
        <v>0.31238714838400483</v>
      </c>
      <c r="I67" s="545">
        <f>C67*0.1/'TD5'!B67</f>
        <v>0.38612292212201282</v>
      </c>
      <c r="J67" s="551">
        <f>D67*0.1/'TD5'!C67</f>
        <v>0.28489179516327567</v>
      </c>
      <c r="K67" s="544">
        <f>E67*0.1/'TD5'!D67</f>
        <v>0.32191789275384508</v>
      </c>
      <c r="L67" s="551">
        <f>F67*0.1/'TD5'!E67</f>
        <v>0.43583551328629255</v>
      </c>
      <c r="M67" s="552">
        <f>G67*0.1/'TD5'!F67</f>
        <v>0.34394585972768255</v>
      </c>
    </row>
    <row r="68" spans="1:13" x14ac:dyDescent="0.2">
      <c r="A68" s="67">
        <v>1972</v>
      </c>
      <c r="B68" s="564">
        <f>avgfiinc!M61</f>
        <v>88871.275152943563</v>
      </c>
      <c r="C68" s="525">
        <f>avgfiinc!N61</f>
        <v>109317.54501081383</v>
      </c>
      <c r="D68" s="524">
        <f>avgfiinc!O61</f>
        <v>88684.232101924063</v>
      </c>
      <c r="E68" s="524">
        <f>avgfiinc!P61</f>
        <v>134743.1362409885</v>
      </c>
      <c r="F68" s="524">
        <f>avgfiinc!Q61</f>
        <v>66813.713614553766</v>
      </c>
      <c r="G68" s="525">
        <f>avgfiinc!R61</f>
        <v>149576.73540271036</v>
      </c>
      <c r="H68" s="534">
        <f>B68*0.1/'TD5'!B68</f>
        <v>0.31326911097858101</v>
      </c>
      <c r="I68" s="545">
        <f>C68*0.1/'TD5'!B68</f>
        <v>0.38534172128129285</v>
      </c>
      <c r="J68" s="551">
        <f>D68*0.1/'TD5'!C68</f>
        <v>0.28571332520368742</v>
      </c>
      <c r="K68" s="544">
        <f>E68*0.1/'TD5'!D68</f>
        <v>0.32224808664614096</v>
      </c>
      <c r="L68" s="551">
        <f>F68*0.1/'TD5'!E68</f>
        <v>0.43168743769638235</v>
      </c>
      <c r="M68" s="552">
        <f>G68*0.1/'TD5'!F68</f>
        <v>0.34576696874137269</v>
      </c>
    </row>
    <row r="69" spans="1:13" x14ac:dyDescent="0.2">
      <c r="A69" s="67">
        <v>1973</v>
      </c>
      <c r="B69" s="564">
        <f>avgfiinc!M62</f>
        <v>90761.0489616259</v>
      </c>
      <c r="C69" s="525">
        <f>avgfiinc!N62</f>
        <v>111815.43731420087</v>
      </c>
      <c r="D69" s="524">
        <f>avgfiinc!O62</f>
        <v>90690.505836622964</v>
      </c>
      <c r="E69" s="524">
        <f>avgfiinc!P62</f>
        <v>139232.23042147388</v>
      </c>
      <c r="F69" s="524">
        <f>avgfiinc!Q62</f>
        <v>66813.568244058159</v>
      </c>
      <c r="G69" s="525">
        <f>avgfiinc!R62</f>
        <v>153081.27034924037</v>
      </c>
      <c r="H69" s="534">
        <f>B69*0.1/'TD5'!B69</f>
        <v>0.31151707531535072</v>
      </c>
      <c r="I69" s="545">
        <f>C69*0.1/'TD5'!B69</f>
        <v>0.38378157156330417</v>
      </c>
      <c r="J69" s="551">
        <f>D69*0.1/'TD5'!C69</f>
        <v>0.28369665400714439</v>
      </c>
      <c r="K69" s="544">
        <f>E69*0.1/'TD5'!D69</f>
        <v>0.3218784519322071</v>
      </c>
      <c r="L69" s="551">
        <f>F69*0.1/'TD5'!E69</f>
        <v>0.42505343089578668</v>
      </c>
      <c r="M69" s="552">
        <f>G69*0.1/'TD5'!F69</f>
        <v>0.34456371695159765</v>
      </c>
    </row>
    <row r="70" spans="1:13" x14ac:dyDescent="0.2">
      <c r="A70" s="67">
        <v>1974</v>
      </c>
      <c r="B70" s="564">
        <f>avgfiinc!M63</f>
        <v>89375.584500356941</v>
      </c>
      <c r="C70" s="525">
        <f>avgfiinc!N63</f>
        <v>110233.59963491559</v>
      </c>
      <c r="D70" s="524">
        <f>avgfiinc!O63</f>
        <v>89786.984342855838</v>
      </c>
      <c r="E70" s="524">
        <f>avgfiinc!P63</f>
        <v>138334.28522718916</v>
      </c>
      <c r="F70" s="524">
        <f>avgfiinc!Q63</f>
        <v>64903.826743300022</v>
      </c>
      <c r="G70" s="525">
        <f>avgfiinc!R63</f>
        <v>150749.23181929611</v>
      </c>
      <c r="H70" s="534">
        <f>B70*0.1/'TD5'!B70</f>
        <v>0.31059149295469973</v>
      </c>
      <c r="I70" s="545">
        <f>C70*0.1/'TD5'!B70</f>
        <v>0.38307574127520633</v>
      </c>
      <c r="J70" s="551">
        <f>D70*0.1/'TD5'!C70</f>
        <v>0.28365767810873876</v>
      </c>
      <c r="K70" s="544">
        <f>E70*0.1/'TD5'!D70</f>
        <v>0.32424702962953239</v>
      </c>
      <c r="L70" s="551">
        <f>F70*0.1/'TD5'!E70</f>
        <v>0.41600657584785949</v>
      </c>
      <c r="M70" s="552">
        <f>G70*0.1/'TD5'!F70</f>
        <v>0.34457548566251717</v>
      </c>
    </row>
    <row r="71" spans="1:13" x14ac:dyDescent="0.2">
      <c r="A71" s="67">
        <v>1975</v>
      </c>
      <c r="B71" s="564">
        <f>avgfiinc!M64</f>
        <v>85054.983804944131</v>
      </c>
      <c r="C71" s="525">
        <f>avgfiinc!N64</f>
        <v>104748.90660890535</v>
      </c>
      <c r="D71" s="524">
        <f>avgfiinc!O64</f>
        <v>85289.214309878982</v>
      </c>
      <c r="E71" s="524">
        <f>avgfiinc!P64</f>
        <v>130347.42774851256</v>
      </c>
      <c r="F71" s="524">
        <f>avgfiinc!Q64</f>
        <v>62871.934774329675</v>
      </c>
      <c r="G71" s="525">
        <f>avgfiinc!R64</f>
        <v>143207.25963306674</v>
      </c>
      <c r="H71" s="534">
        <f>B71*0.1/'TD5'!B71</f>
        <v>0.3107155869165581</v>
      </c>
      <c r="I71" s="545">
        <f>C71*0.1/'TD5'!B71</f>
        <v>0.38265974008641029</v>
      </c>
      <c r="J71" s="551">
        <f>D71*0.1/'TD5'!C71</f>
        <v>0.28550660812391015</v>
      </c>
      <c r="K71" s="544">
        <f>E71*0.1/'TD5'!D71</f>
        <v>0.32728676428575904</v>
      </c>
      <c r="L71" s="551">
        <f>F71*0.1/'TD5'!E71</f>
        <v>0.40824422509103897</v>
      </c>
      <c r="M71" s="552">
        <f>G71*0.1/'TD5'!F71</f>
        <v>0.34601098077393994</v>
      </c>
    </row>
    <row r="72" spans="1:13" x14ac:dyDescent="0.2">
      <c r="A72" s="67">
        <v>1976</v>
      </c>
      <c r="B72" s="564">
        <f>avgfiinc!M65</f>
        <v>88110.013656360781</v>
      </c>
      <c r="C72" s="525">
        <f>avgfiinc!N65</f>
        <v>108160.29482111555</v>
      </c>
      <c r="D72" s="524">
        <f>avgfiinc!O65</f>
        <v>88580.709578899012</v>
      </c>
      <c r="E72" s="524">
        <f>avgfiinc!P65</f>
        <v>134709.47583498881</v>
      </c>
      <c r="F72" s="524">
        <f>avgfiinc!Q65</f>
        <v>65445.883500972152</v>
      </c>
      <c r="G72" s="525">
        <f>avgfiinc!R65</f>
        <v>148075.69372159377</v>
      </c>
      <c r="H72" s="534">
        <f>B72*0.1/'TD5'!B72</f>
        <v>0.31030247384705945</v>
      </c>
      <c r="I72" s="545">
        <f>C72*0.1/'TD5'!B72</f>
        <v>0.38091478666564171</v>
      </c>
      <c r="J72" s="551">
        <f>D72*0.1/'TD5'!C72</f>
        <v>0.28571628829720913</v>
      </c>
      <c r="K72" s="544">
        <f>E72*0.1/'TD5'!D72</f>
        <v>0.32821469364111527</v>
      </c>
      <c r="L72" s="551">
        <f>F72*0.1/'TD5'!E72</f>
        <v>0.40042629160143406</v>
      </c>
      <c r="M72" s="552">
        <f>G72*0.1/'TD5'!F72</f>
        <v>0.3464867169084585</v>
      </c>
    </row>
    <row r="73" spans="1:13" x14ac:dyDescent="0.2">
      <c r="A73" s="67">
        <v>1977</v>
      </c>
      <c r="B73" s="564">
        <f>avgfiinc!M66</f>
        <v>90067.964694082664</v>
      </c>
      <c r="C73" s="525">
        <f>avgfiinc!N66</f>
        <v>110080.18396710865</v>
      </c>
      <c r="D73" s="524">
        <f>avgfiinc!O66</f>
        <v>90525.582286169301</v>
      </c>
      <c r="E73" s="524">
        <f>avgfiinc!P66</f>
        <v>137130.6964915827</v>
      </c>
      <c r="F73" s="524">
        <f>avgfiinc!Q66</f>
        <v>66966.205925589995</v>
      </c>
      <c r="G73" s="525">
        <f>avgfiinc!R66</f>
        <v>150264.69460697944</v>
      </c>
      <c r="H73" s="534">
        <f>B73*0.1/'TD5'!B73</f>
        <v>0.31027306063572269</v>
      </c>
      <c r="I73" s="545">
        <f>C73*0.1/'TD5'!B73</f>
        <v>0.37921269466703222</v>
      </c>
      <c r="J73" s="551">
        <f>D73*0.1/'TD5'!C73</f>
        <v>0.28605615173996313</v>
      </c>
      <c r="K73" s="544">
        <f>E73*0.1/'TD5'!D73</f>
        <v>0.32883439674363762</v>
      </c>
      <c r="L73" s="551">
        <f>F73*0.1/'TD5'!E73</f>
        <v>0.39467090943867339</v>
      </c>
      <c r="M73" s="552">
        <f>G73*0.1/'TD5'!F73</f>
        <v>0.34783223257517898</v>
      </c>
    </row>
    <row r="74" spans="1:13" x14ac:dyDescent="0.2">
      <c r="A74" s="67">
        <v>1978</v>
      </c>
      <c r="B74" s="564">
        <f>avgfiinc!M67</f>
        <v>93127.120977073617</v>
      </c>
      <c r="C74" s="525">
        <f>avgfiinc!N67</f>
        <v>112959.98198534171</v>
      </c>
      <c r="D74" s="524">
        <f>avgfiinc!O67</f>
        <v>93888.406215085895</v>
      </c>
      <c r="E74" s="524">
        <f>avgfiinc!P67</f>
        <v>140880.5108735956</v>
      </c>
      <c r="F74" s="524">
        <f>avgfiinc!Q67</f>
        <v>69035.225297638579</v>
      </c>
      <c r="G74" s="525">
        <f>avgfiinc!R67</f>
        <v>154588.43353985596</v>
      </c>
      <c r="H74" s="534">
        <f>B74*0.1/'TD5'!B74</f>
        <v>0.31204568829039658</v>
      </c>
      <c r="I74" s="545">
        <f>C74*0.1/'TD5'!B74</f>
        <v>0.37850064468936395</v>
      </c>
      <c r="J74" s="551">
        <f>D74*0.1/'TD5'!C74</f>
        <v>0.28727129617139902</v>
      </c>
      <c r="K74" s="544">
        <f>E74*0.1/'TD5'!D74</f>
        <v>0.33043839339014447</v>
      </c>
      <c r="L74" s="551">
        <f>F74*0.1/'TD5'!E74</f>
        <v>0.39109106505765112</v>
      </c>
      <c r="M74" s="552">
        <f>G74*0.1/'TD5'!F74</f>
        <v>0.35025687512272613</v>
      </c>
    </row>
    <row r="75" spans="1:13" x14ac:dyDescent="0.2">
      <c r="A75" s="72">
        <v>1979</v>
      </c>
      <c r="B75" s="565">
        <f>avgfiinc!M68</f>
        <v>97583.919248619626</v>
      </c>
      <c r="C75" s="527">
        <f>avgfiinc!N68</f>
        <v>117225.18978578539</v>
      </c>
      <c r="D75" s="526">
        <f>avgfiinc!O68</f>
        <v>97616.171942138113</v>
      </c>
      <c r="E75" s="526">
        <f>avgfiinc!P68</f>
        <v>145889.5244481813</v>
      </c>
      <c r="F75" s="526">
        <f>avgfiinc!Q68</f>
        <v>73280.124108907883</v>
      </c>
      <c r="G75" s="527">
        <f>avgfiinc!R68</f>
        <v>160669.00093556778</v>
      </c>
      <c r="H75" s="536">
        <f>B75*0.1/'TD5'!B75</f>
        <v>0.31772920489311218</v>
      </c>
      <c r="I75" s="547">
        <f>C75*0.1/'TD5'!B75</f>
        <v>0.38168036937713623</v>
      </c>
      <c r="J75" s="553">
        <f>D75*0.1/'TD5'!C75</f>
        <v>0.29124352335929865</v>
      </c>
      <c r="K75" s="547">
        <f>E75*0.1/'TD5'!D75</f>
        <v>0.33544477820396429</v>
      </c>
      <c r="L75" s="553">
        <f>F75*0.1/'TD5'!E75</f>
        <v>0.39322578907012945</v>
      </c>
      <c r="M75" s="554">
        <f>G75*0.1/'TD5'!F75</f>
        <v>0.35526928305625916</v>
      </c>
    </row>
    <row r="76" spans="1:13" x14ac:dyDescent="0.2">
      <c r="A76" s="67">
        <v>1980</v>
      </c>
      <c r="B76" s="564">
        <f>avgfiinc!M69</f>
        <v>98027.614188643696</v>
      </c>
      <c r="C76" s="525">
        <f>avgfiinc!N69</f>
        <v>116870.49940592892</v>
      </c>
      <c r="D76" s="524">
        <f>avgfiinc!O69</f>
        <v>97870.152143210304</v>
      </c>
      <c r="E76" s="524">
        <f>avgfiinc!P69</f>
        <v>145292.93871145984</v>
      </c>
      <c r="F76" s="524">
        <f>avgfiinc!Q69</f>
        <v>74420.167211224893</v>
      </c>
      <c r="G76" s="525">
        <f>avgfiinc!R69</f>
        <v>160509.92760680334</v>
      </c>
      <c r="H76" s="533">
        <f>B76*0.1/'TD5'!B76</f>
        <v>0.32241937518119812</v>
      </c>
      <c r="I76" s="544">
        <f>C76*0.1/'TD5'!B76</f>
        <v>0.38439488410949718</v>
      </c>
      <c r="J76" s="551">
        <f>D76*0.1/'TD5'!C76</f>
        <v>0.29630562663078314</v>
      </c>
      <c r="K76" s="544">
        <f>E76*0.1/'TD5'!D76</f>
        <v>0.34056970477104187</v>
      </c>
      <c r="L76" s="551">
        <f>F76*0.1/'TD5'!E76</f>
        <v>0.39403197169303894</v>
      </c>
      <c r="M76" s="552">
        <f>G76*0.1/'TD5'!F76</f>
        <v>0.36049845814704895</v>
      </c>
    </row>
    <row r="77" spans="1:13" x14ac:dyDescent="0.2">
      <c r="A77" s="67">
        <v>1981</v>
      </c>
      <c r="B77" s="564">
        <f>avgfiinc!M70</f>
        <v>97113.179898185364</v>
      </c>
      <c r="C77" s="525">
        <f>avgfiinc!N70</f>
        <v>115956.10331921083</v>
      </c>
      <c r="D77" s="524">
        <f>avgfiinc!O70</f>
        <v>96510.124870599553</v>
      </c>
      <c r="E77" s="524">
        <f>avgfiinc!P70</f>
        <v>143318.81651540342</v>
      </c>
      <c r="F77" s="524">
        <f>avgfiinc!Q70</f>
        <v>75454.276044504149</v>
      </c>
      <c r="G77" s="525">
        <f>avgfiinc!R70</f>
        <v>158315.53300990915</v>
      </c>
      <c r="H77" s="533">
        <f>B77*0.1/'TD5'!B77</f>
        <v>0.32260450720787054</v>
      </c>
      <c r="I77" s="544">
        <f>C77*0.1/'TD5'!B77</f>
        <v>0.38519963622093201</v>
      </c>
      <c r="J77" s="551">
        <f>D77*0.1/'TD5'!C77</f>
        <v>0.29692554473876959</v>
      </c>
      <c r="K77" s="544">
        <f>E77*0.1/'TD5'!D77</f>
        <v>0.34184876084327698</v>
      </c>
      <c r="L77" s="551">
        <f>F77*0.1/'TD5'!E77</f>
        <v>0.39668256044387817</v>
      </c>
      <c r="M77" s="552">
        <f>G77*0.1/'TD5'!F77</f>
        <v>0.36060285568237305</v>
      </c>
    </row>
    <row r="78" spans="1:13" x14ac:dyDescent="0.2">
      <c r="A78" s="67">
        <v>1982</v>
      </c>
      <c r="B78" s="564">
        <f>avgfiinc!M71</f>
        <v>98609.106641666949</v>
      </c>
      <c r="C78" s="525">
        <f>avgfiinc!N71</f>
        <v>117409.99881990885</v>
      </c>
      <c r="D78" s="524">
        <f>avgfiinc!O71</f>
        <v>97625.531637672917</v>
      </c>
      <c r="E78" s="524">
        <f>avgfiinc!P71</f>
        <v>145733.83581398032</v>
      </c>
      <c r="F78" s="524">
        <f>avgfiinc!Q71</f>
        <v>77830.958447373341</v>
      </c>
      <c r="G78" s="525">
        <f>avgfiinc!R71</f>
        <v>160017.74179352928</v>
      </c>
      <c r="H78" s="533">
        <f>B78*0.1/'TD5'!B78</f>
        <v>0.33421194553375239</v>
      </c>
      <c r="I78" s="544">
        <f>C78*0.1/'TD5'!B78</f>
        <v>0.39793306589126587</v>
      </c>
      <c r="J78" s="551">
        <f>D78*0.1/'TD5'!C78</f>
        <v>0.3078581690788269</v>
      </c>
      <c r="K78" s="544">
        <f>E78*0.1/'TD5'!D78</f>
        <v>0.3556805551052093</v>
      </c>
      <c r="L78" s="551">
        <f>F78*0.1/'TD5'!E78</f>
        <v>0.40897157788276672</v>
      </c>
      <c r="M78" s="552">
        <f>G78*0.1/'TD5'!F78</f>
        <v>0.37272125482559199</v>
      </c>
    </row>
    <row r="79" spans="1:13" x14ac:dyDescent="0.2">
      <c r="A79" s="67">
        <v>1983</v>
      </c>
      <c r="B79" s="564">
        <f>avgfiinc!M72</f>
        <v>102263.45889111841</v>
      </c>
      <c r="C79" s="525">
        <f>avgfiinc!N72</f>
        <v>120705.70088491139</v>
      </c>
      <c r="D79" s="524">
        <f>avgfiinc!O72</f>
        <v>101687.49224474737</v>
      </c>
      <c r="E79" s="524">
        <f>avgfiinc!P72</f>
        <v>150398.16495490499</v>
      </c>
      <c r="F79" s="524">
        <f>avgfiinc!Q72</f>
        <v>80397.089630755843</v>
      </c>
      <c r="G79" s="525">
        <f>avgfiinc!R72</f>
        <v>164942.83560117992</v>
      </c>
      <c r="H79" s="533">
        <f>B79*0.1/'TD5'!B79</f>
        <v>0.34471166133880615</v>
      </c>
      <c r="I79" s="544">
        <f>C79*0.1/'TD5'!B79</f>
        <v>0.40687713027000427</v>
      </c>
      <c r="J79" s="551">
        <f>D79*0.1/'TD5'!C79</f>
        <v>0.31906831264495855</v>
      </c>
      <c r="K79" s="544">
        <f>E79*0.1/'TD5'!D79</f>
        <v>0.36980980634689337</v>
      </c>
      <c r="L79" s="551">
        <f>F79*0.1/'TD5'!E79</f>
        <v>0.40981060266494757</v>
      </c>
      <c r="M79" s="552">
        <f>G79*0.1/'TD5'!F79</f>
        <v>0.38392594456672668</v>
      </c>
    </row>
    <row r="80" spans="1:13" x14ac:dyDescent="0.2">
      <c r="A80" s="67">
        <v>1984</v>
      </c>
      <c r="B80" s="564">
        <f>avgfiinc!M73</f>
        <v>106779.95407125495</v>
      </c>
      <c r="C80" s="525">
        <f>avgfiinc!N73</f>
        <v>125134.03312587175</v>
      </c>
      <c r="D80" s="524">
        <f>avgfiinc!O73</f>
        <v>107419.27118378492</v>
      </c>
      <c r="E80" s="524">
        <f>avgfiinc!P73</f>
        <v>155300.48863066823</v>
      </c>
      <c r="F80" s="524">
        <f>avgfiinc!Q73</f>
        <v>84418.225189250545</v>
      </c>
      <c r="G80" s="525">
        <f>avgfiinc!R73</f>
        <v>171940.46564721162</v>
      </c>
      <c r="H80" s="533">
        <f>B80*0.1/'TD5'!B80</f>
        <v>0.3467700481414796</v>
      </c>
      <c r="I80" s="544">
        <f>C80*0.1/'TD5'!B80</f>
        <v>0.40637528896331793</v>
      </c>
      <c r="J80" s="551">
        <f>D80*0.1/'TD5'!C80</f>
        <v>0.32414281368255615</v>
      </c>
      <c r="K80" s="544">
        <f>E80*0.1/'TD5'!D80</f>
        <v>0.36892575025558472</v>
      </c>
      <c r="L80" s="551">
        <f>F80*0.1/'TD5'!E80</f>
        <v>0.41391831636428827</v>
      </c>
      <c r="M80" s="552">
        <f>G80*0.1/'TD5'!F80</f>
        <v>0.38582691550254827</v>
      </c>
    </row>
    <row r="81" spans="1:13" x14ac:dyDescent="0.2">
      <c r="A81" s="67">
        <v>1985</v>
      </c>
      <c r="B81" s="564">
        <f>avgfiinc!M74</f>
        <v>112268.45233648051</v>
      </c>
      <c r="C81" s="525">
        <f>avgfiinc!N74</f>
        <v>130575.73015818368</v>
      </c>
      <c r="D81" s="524">
        <f>avgfiinc!O74</f>
        <v>112777.72884934072</v>
      </c>
      <c r="E81" s="524">
        <f>avgfiinc!P74</f>
        <v>161903.25446501549</v>
      </c>
      <c r="F81" s="524">
        <f>avgfiinc!Q74</f>
        <v>89198.536904765118</v>
      </c>
      <c r="G81" s="525">
        <f>avgfiinc!R74</f>
        <v>179936.93618037345</v>
      </c>
      <c r="H81" s="533">
        <f>B81*0.1/'TD5'!B81</f>
        <v>0.35379156470298767</v>
      </c>
      <c r="I81" s="544">
        <f>C81*0.1/'TD5'!B81</f>
        <v>0.4114832878112793</v>
      </c>
      <c r="J81" s="551">
        <f>D81*0.1/'TD5'!C81</f>
        <v>0.33058652281761169</v>
      </c>
      <c r="K81" s="544">
        <f>E81*0.1/'TD5'!D81</f>
        <v>0.37470334768295277</v>
      </c>
      <c r="L81" s="551">
        <f>F81*0.1/'TD5'!E81</f>
        <v>0.41971635818481451</v>
      </c>
      <c r="M81" s="552">
        <f>G81*0.1/'TD5'!F81</f>
        <v>0.39354056119918823</v>
      </c>
    </row>
    <row r="82" spans="1:13" x14ac:dyDescent="0.2">
      <c r="A82" s="67">
        <v>1986</v>
      </c>
      <c r="B82" s="564">
        <f>avgfiinc!M75</f>
        <v>128556.16800433747</v>
      </c>
      <c r="C82" s="525">
        <f>avgfiinc!N75</f>
        <v>146092.75689283767</v>
      </c>
      <c r="D82" s="524">
        <f>avgfiinc!O75</f>
        <v>129181.90778726916</v>
      </c>
      <c r="E82" s="524">
        <f>avgfiinc!P75</f>
        <v>179922.26485319846</v>
      </c>
      <c r="F82" s="524">
        <f>avgfiinc!Q75</f>
        <v>103288.61726131165</v>
      </c>
      <c r="G82" s="525">
        <f>avgfiinc!R75</f>
        <v>202866.98529619095</v>
      </c>
      <c r="H82" s="533">
        <f>B82*0.1/'TD5'!B82</f>
        <v>0.38062399625778198</v>
      </c>
      <c r="I82" s="544">
        <f>C82*0.1/'TD5'!B82</f>
        <v>0.43254563212394714</v>
      </c>
      <c r="J82" s="551">
        <f>D82*0.1/'TD5'!C82</f>
        <v>0.35596141219139099</v>
      </c>
      <c r="K82" s="544">
        <f>E82*0.1/'TD5'!D82</f>
        <v>0.39624789357185353</v>
      </c>
      <c r="L82" s="551">
        <f>F82*0.1/'TD5'!E82</f>
        <v>0.44434034824371338</v>
      </c>
      <c r="M82" s="552">
        <f>G82*0.1/'TD5'!F82</f>
        <v>0.42006844282150274</v>
      </c>
    </row>
    <row r="83" spans="1:13" x14ac:dyDescent="0.2">
      <c r="A83" s="67">
        <v>1987</v>
      </c>
      <c r="B83" s="564">
        <f>avgfiinc!M76</f>
        <v>117628.17724206047</v>
      </c>
      <c r="C83" s="525">
        <f>avgfiinc!N76</f>
        <v>135208.47350245123</v>
      </c>
      <c r="D83" s="524">
        <f>avgfiinc!O76</f>
        <v>120887.99578717437</v>
      </c>
      <c r="E83" s="524">
        <f>avgfiinc!P76</f>
        <v>172417.50420966963</v>
      </c>
      <c r="F83" s="524">
        <f>avgfiinc!Q76</f>
        <v>88784.933236382029</v>
      </c>
      <c r="G83" s="525">
        <f>avgfiinc!R76</f>
        <v>186617.73186748449</v>
      </c>
      <c r="H83" s="533">
        <f>B83*0.1/'TD5'!B83</f>
        <v>0.35806435346603405</v>
      </c>
      <c r="I83" s="544">
        <f>C83*0.1/'TD5'!B83</f>
        <v>0.41157940030097961</v>
      </c>
      <c r="J83" s="551">
        <f>D83*0.1/'TD5'!C83</f>
        <v>0.33715006709098816</v>
      </c>
      <c r="K83" s="544">
        <f>E83*0.1/'TD5'!D83</f>
        <v>0.38719278573989868</v>
      </c>
      <c r="L83" s="551">
        <f>F83*0.1/'TD5'!E83</f>
        <v>0.40128836035728455</v>
      </c>
      <c r="M83" s="552">
        <f>G83*0.1/'TD5'!F83</f>
        <v>0.40039616823196417</v>
      </c>
    </row>
    <row r="84" spans="1:13" x14ac:dyDescent="0.2">
      <c r="A84" s="67">
        <v>1988</v>
      </c>
      <c r="B84" s="564">
        <f>avgfiinc!M77</f>
        <v>132611.33301245063</v>
      </c>
      <c r="C84" s="525">
        <f>avgfiinc!N77</f>
        <v>149693.24178439801</v>
      </c>
      <c r="D84" s="524">
        <f>avgfiinc!O77</f>
        <v>137134.58461343474</v>
      </c>
      <c r="E84" s="524">
        <f>avgfiinc!P77</f>
        <v>193282.78470276558</v>
      </c>
      <c r="F84" s="524">
        <f>avgfiinc!Q77</f>
        <v>97685.263755621621</v>
      </c>
      <c r="G84" s="525">
        <f>avgfiinc!R77</f>
        <v>207915.79790119559</v>
      </c>
      <c r="H84" s="533">
        <f>B84*0.1/'TD5'!B84</f>
        <v>0.38195386528968805</v>
      </c>
      <c r="I84" s="544">
        <f>C84*0.1/'TD5'!B84</f>
        <v>0.4311540424823761</v>
      </c>
      <c r="J84" s="551">
        <f>D84*0.1/'TD5'!C84</f>
        <v>0.36153700947761536</v>
      </c>
      <c r="K84" s="544">
        <f>E84*0.1/'TD5'!D84</f>
        <v>0.41168105602264404</v>
      </c>
      <c r="L84" s="551">
        <f>F84*0.1/'TD5'!E84</f>
        <v>0.41728752851486201</v>
      </c>
      <c r="M84" s="552">
        <f>G84*0.1/'TD5'!F84</f>
        <v>0.42319300770759583</v>
      </c>
    </row>
    <row r="85" spans="1:13" x14ac:dyDescent="0.2">
      <c r="A85" s="72">
        <v>1989</v>
      </c>
      <c r="B85" s="565">
        <f>avgfiinc!M78</f>
        <v>130422.08008897405</v>
      </c>
      <c r="C85" s="527">
        <f>avgfiinc!N78</f>
        <v>147219.17973619071</v>
      </c>
      <c r="D85" s="526">
        <f>avgfiinc!O78</f>
        <v>134820.18500632248</v>
      </c>
      <c r="E85" s="526">
        <f>avgfiinc!P78</f>
        <v>189224.8601623071</v>
      </c>
      <c r="F85" s="526">
        <f>avgfiinc!Q78</f>
        <v>97889.161091175381</v>
      </c>
      <c r="G85" s="527">
        <f>avgfiinc!R78</f>
        <v>204375.82292896509</v>
      </c>
      <c r="H85" s="536">
        <f>B85*0.1/'TD5'!B85</f>
        <v>0.37527742981910706</v>
      </c>
      <c r="I85" s="547">
        <f>C85*0.1/'TD5'!B85</f>
        <v>0.4236095249652862</v>
      </c>
      <c r="J85" s="553">
        <f>D85*0.1/'TD5'!C85</f>
        <v>0.35533425211906439</v>
      </c>
      <c r="K85" s="547">
        <f>E85*0.1/'TD5'!D85</f>
        <v>0.40653711557388317</v>
      </c>
      <c r="L85" s="553">
        <f>F85*0.1/'TD5'!E85</f>
        <v>0.40927535295486461</v>
      </c>
      <c r="M85" s="554">
        <f>G85*0.1/'TD5'!F85</f>
        <v>0.41751852631568903</v>
      </c>
    </row>
    <row r="86" spans="1:13" x14ac:dyDescent="0.2">
      <c r="A86" s="67">
        <v>1990</v>
      </c>
      <c r="B86" s="564">
        <f>avgfiinc!M79</f>
        <v>129221.55621791435</v>
      </c>
      <c r="C86" s="525">
        <f>avgfiinc!N79</f>
        <v>145870.04957649944</v>
      </c>
      <c r="D86" s="524">
        <f>avgfiinc!O79</f>
        <v>134367.26489681687</v>
      </c>
      <c r="E86" s="524">
        <f>avgfiinc!P79</f>
        <v>188848.5857827953</v>
      </c>
      <c r="F86" s="524">
        <f>avgfiinc!Q79</f>
        <v>95639.686416585799</v>
      </c>
      <c r="G86" s="525">
        <f>avgfiinc!R79</f>
        <v>202107.09746647417</v>
      </c>
      <c r="H86" s="533">
        <f>B86*0.1/'TD5'!B86</f>
        <v>0.37404251098632807</v>
      </c>
      <c r="I86" s="544">
        <f>C86*0.1/'TD5'!B86</f>
        <v>0.42223295569419855</v>
      </c>
      <c r="J86" s="551">
        <f>D86*0.1/'TD5'!C86</f>
        <v>0.35537123680114741</v>
      </c>
      <c r="K86" s="544">
        <f>E86*0.1/'TD5'!D86</f>
        <v>0.40840590000152588</v>
      </c>
      <c r="L86" s="551">
        <f>F86*0.1/'TD5'!E86</f>
        <v>0.40214017033576976</v>
      </c>
      <c r="M86" s="552">
        <f>G86*0.1/'TD5'!F86</f>
        <v>0.41657614707946777</v>
      </c>
    </row>
    <row r="87" spans="1:13" x14ac:dyDescent="0.2">
      <c r="A87" s="67">
        <v>1991</v>
      </c>
      <c r="B87" s="564">
        <f>avgfiinc!M80</f>
        <v>123778.60790256217</v>
      </c>
      <c r="C87" s="525">
        <f>avgfiinc!N80</f>
        <v>140105.01983001916</v>
      </c>
      <c r="D87" s="524">
        <f>avgfiinc!O80</f>
        <v>129090.68634493054</v>
      </c>
      <c r="E87" s="524">
        <f>avgfiinc!P80</f>
        <v>181403.2761371223</v>
      </c>
      <c r="F87" s="524">
        <f>avgfiinc!Q80</f>
        <v>92149.467488253707</v>
      </c>
      <c r="G87" s="525">
        <f>avgfiinc!R80</f>
        <v>193859.83096637062</v>
      </c>
      <c r="H87" s="533">
        <f>B87*0.1/'TD5'!B87</f>
        <v>0.37046560645103455</v>
      </c>
      <c r="I87" s="544">
        <f>C87*0.1/'TD5'!B87</f>
        <v>0.41933006048202509</v>
      </c>
      <c r="J87" s="551">
        <f>D87*0.1/'TD5'!C87</f>
        <v>0.35186606645584095</v>
      </c>
      <c r="K87" s="544">
        <f>E87*0.1/'TD5'!D87</f>
        <v>0.40889930725097645</v>
      </c>
      <c r="L87" s="551">
        <f>F87*0.1/'TD5'!E87</f>
        <v>0.39514523744583119</v>
      </c>
      <c r="M87" s="552">
        <f>G87*0.1/'TD5'!F87</f>
        <v>0.41444224119186396</v>
      </c>
    </row>
    <row r="88" spans="1:13" x14ac:dyDescent="0.2">
      <c r="A88" s="67">
        <v>1992</v>
      </c>
      <c r="B88" s="564">
        <f>avgfiinc!M81</f>
        <v>130083.47040593189</v>
      </c>
      <c r="C88" s="525">
        <f>avgfiinc!N81</f>
        <v>146304.41795770801</v>
      </c>
      <c r="D88" s="524">
        <f>avgfiinc!O81</f>
        <v>136657.6523960215</v>
      </c>
      <c r="E88" s="524">
        <f>avgfiinc!P81</f>
        <v>191870.70015128786</v>
      </c>
      <c r="F88" s="524">
        <f>avgfiinc!Q81</f>
        <v>95694.790147709748</v>
      </c>
      <c r="G88" s="525">
        <f>avgfiinc!R81</f>
        <v>202144.57947458135</v>
      </c>
      <c r="H88" s="533">
        <f>B88*0.1/'TD5'!B88</f>
        <v>0.3851262629032135</v>
      </c>
      <c r="I88" s="544">
        <f>C88*0.1/'TD5'!B88</f>
        <v>0.43315014243125916</v>
      </c>
      <c r="J88" s="551">
        <f>D88*0.1/'TD5'!C88</f>
        <v>0.36674869060516357</v>
      </c>
      <c r="K88" s="544">
        <f>E88*0.1/'TD5'!D88</f>
        <v>0.42744877934455872</v>
      </c>
      <c r="L88" s="551">
        <f>F88*0.1/'TD5'!E88</f>
        <v>0.40494284033775324</v>
      </c>
      <c r="M88" s="552">
        <f>G88*0.1/'TD5'!F88</f>
        <v>0.42965394258499146</v>
      </c>
    </row>
    <row r="89" spans="1:13" x14ac:dyDescent="0.2">
      <c r="A89" s="67">
        <v>1993</v>
      </c>
      <c r="B89" s="564">
        <f>avgfiinc!M82</f>
        <v>128126.31705018133</v>
      </c>
      <c r="C89" s="525">
        <f>avgfiinc!N82</f>
        <v>145771.78574049746</v>
      </c>
      <c r="D89" s="524">
        <f>avgfiinc!O82</f>
        <v>134633.60810754405</v>
      </c>
      <c r="E89" s="524">
        <f>avgfiinc!P82</f>
        <v>190814.70368888127</v>
      </c>
      <c r="F89" s="524">
        <f>avgfiinc!Q82</f>
        <v>95138.427542411751</v>
      </c>
      <c r="G89" s="525">
        <f>avgfiinc!R82</f>
        <v>199472.15888929708</v>
      </c>
      <c r="H89" s="533">
        <f>B89*0.1/'TD5'!B89</f>
        <v>0.38334304094314586</v>
      </c>
      <c r="I89" s="544">
        <f>C89*0.1/'TD5'!B89</f>
        <v>0.43613678216934221</v>
      </c>
      <c r="J89" s="551">
        <f>D89*0.1/'TD5'!C89</f>
        <v>0.36325779557228088</v>
      </c>
      <c r="K89" s="544">
        <f>E89*0.1/'TD5'!D89</f>
        <v>0.42603626847267156</v>
      </c>
      <c r="L89" s="551">
        <f>F89*0.1/'TD5'!E89</f>
        <v>0.41120305657386774</v>
      </c>
      <c r="M89" s="552">
        <f>G89*0.1/'TD5'!F89</f>
        <v>0.42897292971611029</v>
      </c>
    </row>
    <row r="90" spans="1:13" x14ac:dyDescent="0.2">
      <c r="A90" s="67">
        <v>1994</v>
      </c>
      <c r="B90" s="564">
        <f>avgfiinc!M83</f>
        <v>129683.79635701596</v>
      </c>
      <c r="C90" s="525">
        <f>avgfiinc!N83</f>
        <v>147887.7375267795</v>
      </c>
      <c r="D90" s="524">
        <f>avgfiinc!O83</f>
        <v>136124.04575774173</v>
      </c>
      <c r="E90" s="524">
        <f>avgfiinc!P83</f>
        <v>192865.84493771443</v>
      </c>
      <c r="F90" s="524">
        <f>avgfiinc!Q83</f>
        <v>96220.720989506779</v>
      </c>
      <c r="G90" s="525">
        <f>avgfiinc!R83</f>
        <v>201654.9652727854</v>
      </c>
      <c r="H90" s="533">
        <f>B90*0.1/'TD5'!B90</f>
        <v>0.3828908503055572</v>
      </c>
      <c r="I90" s="544">
        <f>C90*0.1/'TD5'!B90</f>
        <v>0.43663790822029119</v>
      </c>
      <c r="J90" s="551">
        <f>D90*0.1/'TD5'!C90</f>
        <v>0.36206111311912542</v>
      </c>
      <c r="K90" s="544">
        <f>E90*0.1/'TD5'!D90</f>
        <v>0.42509394884109497</v>
      </c>
      <c r="L90" s="551">
        <f>F90*0.1/'TD5'!E90</f>
        <v>0.41210484504699707</v>
      </c>
      <c r="M90" s="552">
        <f>G90*0.1/'TD5'!F90</f>
        <v>0.42907059192657471</v>
      </c>
    </row>
    <row r="91" spans="1:13" x14ac:dyDescent="0.2">
      <c r="A91" s="67">
        <v>1995</v>
      </c>
      <c r="B91" s="564">
        <f>avgfiinc!M84</f>
        <v>137046.83732593825</v>
      </c>
      <c r="C91" s="525">
        <f>avgfiinc!N84</f>
        <v>153593.84671785103</v>
      </c>
      <c r="D91" s="524">
        <f>avgfiinc!O84</f>
        <v>144204.35098662355</v>
      </c>
      <c r="E91" s="524">
        <f>avgfiinc!P84</f>
        <v>200090.10743298373</v>
      </c>
      <c r="F91" s="524">
        <f>avgfiinc!Q84</f>
        <v>102082.01362144199</v>
      </c>
      <c r="G91" s="525">
        <f>avgfiinc!R84</f>
        <v>212654.70376949682</v>
      </c>
      <c r="H91" s="533">
        <f>B91*0.1/'TD5'!B91</f>
        <v>0.39075610041618347</v>
      </c>
      <c r="I91" s="544">
        <f>C91*0.1/'TD5'!B91</f>
        <v>0.43793591856956487</v>
      </c>
      <c r="J91" s="551">
        <f>D91*0.1/'TD5'!C91</f>
        <v>0.37147691845893854</v>
      </c>
      <c r="K91" s="544">
        <f>E91*0.1/'TD5'!D91</f>
        <v>0.42890343070030218</v>
      </c>
      <c r="L91" s="551">
        <f>F91*0.1/'TD5'!E91</f>
        <v>0.41491538286209106</v>
      </c>
      <c r="M91" s="552">
        <f>G91*0.1/'TD5'!F91</f>
        <v>0.43750521540641785</v>
      </c>
    </row>
    <row r="92" spans="1:13" x14ac:dyDescent="0.2">
      <c r="A92" s="67">
        <v>1996</v>
      </c>
      <c r="B92" s="564">
        <f>avgfiinc!M85</f>
        <v>148907.21421987572</v>
      </c>
      <c r="C92" s="525">
        <f>avgfiinc!N85</f>
        <v>165124.09861040008</v>
      </c>
      <c r="D92" s="524">
        <f>avgfiinc!O85</f>
        <v>154774.82204418269</v>
      </c>
      <c r="E92" s="524">
        <f>avgfiinc!P85</f>
        <v>213474.60131181389</v>
      </c>
      <c r="F92" s="524">
        <f>avgfiinc!Q85</f>
        <v>111819.15324699294</v>
      </c>
      <c r="G92" s="525">
        <f>avgfiinc!R85</f>
        <v>228319.19712264219</v>
      </c>
      <c r="H92" s="533">
        <f>B92*0.1/'TD5'!B92</f>
        <v>0.40467721223831182</v>
      </c>
      <c r="I92" s="544">
        <f>C92*0.1/'TD5'!B92</f>
        <v>0.4487489759922027</v>
      </c>
      <c r="J92" s="551">
        <f>D92*0.1/'TD5'!C92</f>
        <v>0.38610124588012695</v>
      </c>
      <c r="K92" s="544">
        <f>E92*0.1/'TD5'!D92</f>
        <v>0.44306528568267817</v>
      </c>
      <c r="L92" s="551">
        <f>F92*0.1/'TD5'!E92</f>
        <v>0.42534798383712774</v>
      </c>
      <c r="M92" s="552">
        <f>G92*0.1/'TD5'!F92</f>
        <v>0.4507362842559815</v>
      </c>
    </row>
    <row r="93" spans="1:13" x14ac:dyDescent="0.2">
      <c r="A93" s="67">
        <v>1997</v>
      </c>
      <c r="B93" s="564">
        <f>avgfiinc!M86</f>
        <v>162836.2031649116</v>
      </c>
      <c r="C93" s="525">
        <f>avgfiinc!N86</f>
        <v>179255.28574238007</v>
      </c>
      <c r="D93" s="524">
        <f>avgfiinc!O86</f>
        <v>169011.67683767478</v>
      </c>
      <c r="E93" s="524">
        <f>avgfiinc!P86</f>
        <v>232559.41117403834</v>
      </c>
      <c r="F93" s="524">
        <f>avgfiinc!Q86</f>
        <v>121951.94151303769</v>
      </c>
      <c r="G93" s="525">
        <f>avgfiinc!R86</f>
        <v>247922.86911278384</v>
      </c>
      <c r="H93" s="533">
        <f>B93*0.1/'TD5'!B93</f>
        <v>0.41724330186843872</v>
      </c>
      <c r="I93" s="544">
        <f>C93*0.1/'TD5'!B93</f>
        <v>0.45931473374366755</v>
      </c>
      <c r="J93" s="551">
        <f>D93*0.1/'TD5'!C93</f>
        <v>0.39921954274177557</v>
      </c>
      <c r="K93" s="544">
        <f>E93*0.1/'TD5'!D93</f>
        <v>0.45452556014060969</v>
      </c>
      <c r="L93" s="551">
        <f>F93*0.1/'TD5'!E93</f>
        <v>0.4355795681476593</v>
      </c>
      <c r="M93" s="552">
        <f>G93*0.1/'TD5'!F93</f>
        <v>0.4618884921073913</v>
      </c>
    </row>
    <row r="94" spans="1:13" x14ac:dyDescent="0.2">
      <c r="A94" s="67">
        <v>1998</v>
      </c>
      <c r="B94" s="564">
        <f>avgfiinc!M87</f>
        <v>176338.47373212688</v>
      </c>
      <c r="C94" s="525">
        <f>avgfiinc!N87</f>
        <v>192834.64108091145</v>
      </c>
      <c r="D94" s="524">
        <f>avgfiinc!O87</f>
        <v>182759.30895671571</v>
      </c>
      <c r="E94" s="524">
        <f>avgfiinc!P87</f>
        <v>249068.00035256808</v>
      </c>
      <c r="F94" s="524">
        <f>avgfiinc!Q87</f>
        <v>133056.15173300312</v>
      </c>
      <c r="G94" s="525">
        <f>avgfiinc!R87</f>
        <v>266695.06589070021</v>
      </c>
      <c r="H94" s="533">
        <f>B94*0.1/'TD5'!B94</f>
        <v>0.42612990736961359</v>
      </c>
      <c r="I94" s="544">
        <f>C94*0.1/'TD5'!B94</f>
        <v>0.46599364280700684</v>
      </c>
      <c r="J94" s="551">
        <f>D94*0.1/'TD5'!C94</f>
        <v>0.40808871388435364</v>
      </c>
      <c r="K94" s="544">
        <f>E94*0.1/'TD5'!D94</f>
        <v>0.46222233772277826</v>
      </c>
      <c r="L94" s="551">
        <f>F94*0.1/'TD5'!E94</f>
        <v>0.44386312365531916</v>
      </c>
      <c r="M94" s="552">
        <f>G94*0.1/'TD5'!F94</f>
        <v>0.47002309560775757</v>
      </c>
    </row>
    <row r="95" spans="1:13" x14ac:dyDescent="0.2">
      <c r="A95" s="72">
        <v>1999</v>
      </c>
      <c r="B95" s="565">
        <f>avgfiinc!M88</f>
        <v>190065.77356482312</v>
      </c>
      <c r="C95" s="527">
        <f>avgfiinc!N88</f>
        <v>206705.30920633266</v>
      </c>
      <c r="D95" s="526">
        <f>avgfiinc!O88</f>
        <v>197722.17502535623</v>
      </c>
      <c r="E95" s="526">
        <f>avgfiinc!P88</f>
        <v>267706.391454959</v>
      </c>
      <c r="F95" s="526">
        <f>avgfiinc!Q88</f>
        <v>142398.0250096466</v>
      </c>
      <c r="G95" s="527">
        <f>avgfiinc!R88</f>
        <v>285704.43745996855</v>
      </c>
      <c r="H95" s="536">
        <f>B95*0.1/'TD5'!B95</f>
        <v>0.43713787198066717</v>
      </c>
      <c r="I95" s="547">
        <f>C95*0.1/'TD5'!B95</f>
        <v>0.47540763020515453</v>
      </c>
      <c r="J95" s="553">
        <f>D95*0.1/'TD5'!C95</f>
        <v>0.42089056968688965</v>
      </c>
      <c r="K95" s="547">
        <f>E95*0.1/'TD5'!D95</f>
        <v>0.47245419025421137</v>
      </c>
      <c r="L95" s="553">
        <f>F95*0.1/'TD5'!E95</f>
        <v>0.45235118269920344</v>
      </c>
      <c r="M95" s="554">
        <f>G95*0.1/'TD5'!F95</f>
        <v>0.48126482963562017</v>
      </c>
    </row>
    <row r="96" spans="1:13" x14ac:dyDescent="0.2">
      <c r="A96" s="77">
        <v>2000</v>
      </c>
      <c r="B96" s="566">
        <f>avgfiinc!M89</f>
        <v>204153.17627899401</v>
      </c>
      <c r="C96" s="529">
        <f>avgfiinc!N89</f>
        <v>221147.80682204248</v>
      </c>
      <c r="D96" s="528">
        <f>avgfiinc!O89</f>
        <v>210077.37823436985</v>
      </c>
      <c r="E96" s="528">
        <f>avgfiinc!P89</f>
        <v>285495.55763286317</v>
      </c>
      <c r="F96" s="528">
        <f>avgfiinc!Q89</f>
        <v>153500.84619673432</v>
      </c>
      <c r="G96" s="529">
        <f>avgfiinc!R89</f>
        <v>305039.93787550088</v>
      </c>
      <c r="H96" s="537">
        <f>B96*0.1/'TD5'!B96</f>
        <v>0.44846880435943609</v>
      </c>
      <c r="I96" s="548">
        <f>C96*0.1/'TD5'!B96</f>
        <v>0.48580136895179754</v>
      </c>
      <c r="J96" s="555">
        <f>D96*0.1/'TD5'!C96</f>
        <v>0.43181222677230841</v>
      </c>
      <c r="K96" s="548">
        <f>E96*0.1/'TD5'!D96</f>
        <v>0.48491701483726507</v>
      </c>
      <c r="L96" s="555">
        <f>F96*0.1/'TD5'!E96</f>
        <v>0.4613409042358399</v>
      </c>
      <c r="M96" s="556">
        <f>G96*0.1/'TD5'!F96</f>
        <v>0.49158909916877747</v>
      </c>
    </row>
    <row r="97" spans="1:13" x14ac:dyDescent="0.2">
      <c r="A97" s="67">
        <v>2001</v>
      </c>
      <c r="B97" s="564">
        <f>avgfiinc!M90</f>
        <v>179466.938008709</v>
      </c>
      <c r="C97" s="525">
        <f>avgfiinc!N90</f>
        <v>197467.49774678488</v>
      </c>
      <c r="D97" s="524">
        <f>avgfiinc!O90</f>
        <v>185134.98287502804</v>
      </c>
      <c r="E97" s="524">
        <f>avgfiinc!P90</f>
        <v>256246.97199804519</v>
      </c>
      <c r="F97" s="524">
        <f>avgfiinc!Q90</f>
        <v>134170.4906840628</v>
      </c>
      <c r="G97" s="525">
        <f>avgfiinc!R90</f>
        <v>271330.81656480138</v>
      </c>
      <c r="H97" s="533">
        <f>B97*0.1/'TD5'!B97</f>
        <v>0.42081531882286077</v>
      </c>
      <c r="I97" s="544">
        <f>C97*0.1/'TD5'!B97</f>
        <v>0.46302315592765814</v>
      </c>
      <c r="J97" s="551">
        <f>D97*0.1/'TD5'!C97</f>
        <v>0.40380755066871643</v>
      </c>
      <c r="K97" s="544">
        <f>E97*0.1/'TD5'!D97</f>
        <v>0.46140643954277039</v>
      </c>
      <c r="L97" s="551">
        <f>F97*0.1/'TD5'!E97</f>
        <v>0.43523496389389033</v>
      </c>
      <c r="M97" s="552">
        <f>G97*0.1/'TD5'!F97</f>
        <v>0.46567058563232422</v>
      </c>
    </row>
    <row r="98" spans="1:13" x14ac:dyDescent="0.2">
      <c r="A98" s="67">
        <v>2002</v>
      </c>
      <c r="B98" s="564">
        <f>avgfiinc!M91</f>
        <v>166838.75327273362</v>
      </c>
      <c r="C98" s="525">
        <f>avgfiinc!N91</f>
        <v>185368.92485047021</v>
      </c>
      <c r="D98" s="524">
        <f>avgfiinc!O91</f>
        <v>171722.70647514588</v>
      </c>
      <c r="E98" s="524">
        <f>avgfiinc!P91</f>
        <v>238838.66611846208</v>
      </c>
      <c r="F98" s="524">
        <f>avgfiinc!Q91</f>
        <v>127337.26166539091</v>
      </c>
      <c r="G98" s="525">
        <f>avgfiinc!R91</f>
        <v>252737.822237646</v>
      </c>
      <c r="H98" s="533">
        <f>B98*0.1/'TD5'!B98</f>
        <v>0.41111141443252563</v>
      </c>
      <c r="I98" s="544">
        <f>C98*0.1/'TD5'!B98</f>
        <v>0.45677205920219421</v>
      </c>
      <c r="J98" s="551">
        <f>D98*0.1/'TD5'!C98</f>
        <v>0.39288017153739929</v>
      </c>
      <c r="K98" s="544">
        <f>E98*0.1/'TD5'!D98</f>
        <v>0.45366954803466797</v>
      </c>
      <c r="L98" s="551">
        <f>F98*0.1/'TD5'!E98</f>
        <v>0.43154221773147577</v>
      </c>
      <c r="M98" s="552">
        <f>G98*0.1/'TD5'!F98</f>
        <v>0.45682361721992498</v>
      </c>
    </row>
    <row r="99" spans="1:13" x14ac:dyDescent="0.2">
      <c r="A99" s="67">
        <v>2003</v>
      </c>
      <c r="B99" s="564">
        <f>avgfiinc!M92</f>
        <v>169100.78657185865</v>
      </c>
      <c r="C99" s="525">
        <f>avgfiinc!N92</f>
        <v>187343.57474718997</v>
      </c>
      <c r="D99" s="524">
        <f>avgfiinc!O92</f>
        <v>174019.30474480373</v>
      </c>
      <c r="E99" s="524">
        <f>avgfiinc!P92</f>
        <v>239926.13418301416</v>
      </c>
      <c r="F99" s="524">
        <f>avgfiinc!Q92</f>
        <v>131027.42420687813</v>
      </c>
      <c r="G99" s="525">
        <f>avgfiinc!R92</f>
        <v>256542.6168812839</v>
      </c>
      <c r="H99" s="533">
        <f>B99*0.1/'TD5'!B99</f>
        <v>0.41696035861968989</v>
      </c>
      <c r="I99" s="544">
        <f>C99*0.1/'TD5'!B99</f>
        <v>0.46194252371788014</v>
      </c>
      <c r="J99" s="551">
        <f>D99*0.1/'TD5'!C99</f>
        <v>0.39818930625915527</v>
      </c>
      <c r="K99" s="544">
        <f>E99*0.1/'TD5'!D99</f>
        <v>0.45983031392097473</v>
      </c>
      <c r="L99" s="551">
        <f>F99*0.1/'TD5'!E99</f>
        <v>0.43855670094490046</v>
      </c>
      <c r="M99" s="552">
        <f>G99*0.1/'TD5'!F99</f>
        <v>0.46379798650741577</v>
      </c>
    </row>
    <row r="100" spans="1:13" x14ac:dyDescent="0.2">
      <c r="A100" s="67">
        <v>2004</v>
      </c>
      <c r="B100" s="564">
        <f>avgfiinc!M93</f>
        <v>186468.8044859308</v>
      </c>
      <c r="C100" s="525">
        <f>avgfiinc!N93</f>
        <v>204312.79486238927</v>
      </c>
      <c r="D100" s="524">
        <f>avgfiinc!O93</f>
        <v>190676.09874701867</v>
      </c>
      <c r="E100" s="524">
        <f>avgfiinc!P93</f>
        <v>261438.12428891202</v>
      </c>
      <c r="F100" s="524">
        <f>avgfiinc!Q93</f>
        <v>144596.20253476084</v>
      </c>
      <c r="G100" s="525">
        <f>avgfiinc!R93</f>
        <v>280661.76668515708</v>
      </c>
      <c r="H100" s="533">
        <f>B100*0.1/'TD5'!B100</f>
        <v>0.43621921539306641</v>
      </c>
      <c r="I100" s="544">
        <f>C100*0.1/'TD5'!B100</f>
        <v>0.47796288132667536</v>
      </c>
      <c r="J100" s="551">
        <f>D100*0.1/'TD5'!C100</f>
        <v>0.41710618138313288</v>
      </c>
      <c r="K100" s="544">
        <f>E100*0.1/'TD5'!D100</f>
        <v>0.47680649161338812</v>
      </c>
      <c r="L100" s="551">
        <f>F100*0.1/'TD5'!E100</f>
        <v>0.45641201734542847</v>
      </c>
      <c r="M100" s="552">
        <f>G100*0.1/'TD5'!F100</f>
        <v>0.48177981376647944</v>
      </c>
    </row>
    <row r="101" spans="1:13" x14ac:dyDescent="0.2">
      <c r="A101" s="67">
        <v>2005</v>
      </c>
      <c r="B101" s="564">
        <f>avgfiinc!M94</f>
        <v>205015.97768817437</v>
      </c>
      <c r="C101" s="525">
        <f>avgfiinc!N94</f>
        <v>222787.0924287739</v>
      </c>
      <c r="D101" s="524">
        <f>avgfiinc!O94</f>
        <v>209938.80957620329</v>
      </c>
      <c r="E101" s="524">
        <f>avgfiinc!P94</f>
        <v>285613.43125629501</v>
      </c>
      <c r="F101" s="524">
        <f>avgfiinc!Q94</f>
        <v>156578.85019178293</v>
      </c>
      <c r="G101" s="525">
        <f>avgfiinc!R94</f>
        <v>305653.97255390347</v>
      </c>
      <c r="H101" s="533">
        <f>B101*0.1/'TD5'!B101</f>
        <v>0.45995393395423895</v>
      </c>
      <c r="I101" s="544">
        <f>C101*0.1/'TD5'!B101</f>
        <v>0.49982348084449768</v>
      </c>
      <c r="J101" s="551">
        <f>D101*0.1/'TD5'!C101</f>
        <v>0.44246867299079895</v>
      </c>
      <c r="K101" s="544">
        <f>E101*0.1/'TD5'!D101</f>
        <v>0.49842450022697454</v>
      </c>
      <c r="L101" s="551">
        <f>F101*0.1/'TD5'!E101</f>
        <v>0.47642362117767334</v>
      </c>
      <c r="M101" s="552">
        <f>G101*0.1/'TD5'!F101</f>
        <v>0.50543123483657848</v>
      </c>
    </row>
    <row r="102" spans="1:13" x14ac:dyDescent="0.2">
      <c r="A102" s="67">
        <v>2006</v>
      </c>
      <c r="B102" s="564">
        <f>avgfiinc!M95</f>
        <v>215911.60649470397</v>
      </c>
      <c r="C102" s="525">
        <f>avgfiinc!N95</f>
        <v>233335.49529121182</v>
      </c>
      <c r="D102" s="524">
        <f>avgfiinc!O95</f>
        <v>219587.91636436695</v>
      </c>
      <c r="E102" s="524">
        <f>avgfiinc!P95</f>
        <v>297753.48727750761</v>
      </c>
      <c r="F102" s="524">
        <f>avgfiinc!Q95</f>
        <v>166835.08230483331</v>
      </c>
      <c r="G102" s="525">
        <f>avgfiinc!R95</f>
        <v>320331.48079189094</v>
      </c>
      <c r="H102" s="533">
        <f>B102*0.1/'TD5'!B102</f>
        <v>0.46531391143798834</v>
      </c>
      <c r="I102" s="544">
        <f>C102*0.1/'TD5'!B102</f>
        <v>0.50286436080932628</v>
      </c>
      <c r="J102" s="551">
        <f>D102*0.1/'TD5'!C102</f>
        <v>0.44759947061538696</v>
      </c>
      <c r="K102" s="544">
        <f>E102*0.1/'TD5'!D102</f>
        <v>0.50500780344009399</v>
      </c>
      <c r="L102" s="551">
        <f>F102*0.1/'TD5'!E102</f>
        <v>0.47804373502731307</v>
      </c>
      <c r="M102" s="552">
        <f>G102*0.1/'TD5'!F102</f>
        <v>0.50885182619094849</v>
      </c>
    </row>
    <row r="103" spans="1:13" x14ac:dyDescent="0.2">
      <c r="A103" s="67">
        <v>2007</v>
      </c>
      <c r="B103" s="564">
        <f>avgfiinc!M96</f>
        <v>225938.59264717976</v>
      </c>
      <c r="C103" s="525">
        <f>avgfiinc!N96</f>
        <v>243366.72855774986</v>
      </c>
      <c r="D103" s="524">
        <f>avgfiinc!O96</f>
        <v>231216.40362296338</v>
      </c>
      <c r="E103" s="524">
        <f>avgfiinc!P96</f>
        <v>309513.94204077253</v>
      </c>
      <c r="F103" s="524">
        <f>avgfiinc!Q96</f>
        <v>175473.54970156873</v>
      </c>
      <c r="G103" s="525">
        <f>avgfiinc!R96</f>
        <v>334540.30271860148</v>
      </c>
      <c r="H103" s="533">
        <f>B103*0.1/'TD5'!B103</f>
        <v>0.47018304467201233</v>
      </c>
      <c r="I103" s="544">
        <f>C103*0.1/'TD5'!B103</f>
        <v>0.50645136833190918</v>
      </c>
      <c r="J103" s="551">
        <f>D103*0.1/'TD5'!C103</f>
        <v>0.45569357275962824</v>
      </c>
      <c r="K103" s="544">
        <f>E103*0.1/'TD5'!D103</f>
        <v>0.50678133964538574</v>
      </c>
      <c r="L103" s="551">
        <f>F103*0.1/'TD5'!E103</f>
        <v>0.48530668020248408</v>
      </c>
      <c r="M103" s="552">
        <f>G103*0.1/'TD5'!F103</f>
        <v>0.51423215866088867</v>
      </c>
    </row>
    <row r="104" spans="1:13" x14ac:dyDescent="0.2">
      <c r="A104" s="67">
        <v>2008</v>
      </c>
      <c r="B104" s="564">
        <f>avgfiinc!M97</f>
        <v>201222.09579102119</v>
      </c>
      <c r="C104" s="525">
        <f>avgfiinc!N97</f>
        <v>219248.29718178371</v>
      </c>
      <c r="D104" s="524">
        <f>avgfiinc!O97</f>
        <v>206649.39185950093</v>
      </c>
      <c r="E104" s="524">
        <f>avgfiinc!P97</f>
        <v>281167.53741456423</v>
      </c>
      <c r="F104" s="524">
        <f>avgfiinc!Q97</f>
        <v>154723.93882932066</v>
      </c>
      <c r="G104" s="525">
        <f>avgfiinc!R97</f>
        <v>299784.21738903131</v>
      </c>
      <c r="H104" s="533">
        <f>B104*0.1/'TD5'!B104</f>
        <v>0.4517674446105957</v>
      </c>
      <c r="I104" s="544">
        <f>C104*0.1/'TD5'!B104</f>
        <v>0.49223840236663818</v>
      </c>
      <c r="J104" s="551">
        <f>D104*0.1/'TD5'!C104</f>
        <v>0.43633133172988897</v>
      </c>
      <c r="K104" s="544">
        <f>E104*0.1/'TD5'!D104</f>
        <v>0.4958915412425996</v>
      </c>
      <c r="L104" s="551">
        <f>F104*0.1/'TD5'!E104</f>
        <v>0.46421149373054504</v>
      </c>
      <c r="M104" s="552">
        <f>G104*0.1/'TD5'!F104</f>
        <v>0.49876818060874933</v>
      </c>
    </row>
    <row r="105" spans="1:13" x14ac:dyDescent="0.2">
      <c r="A105" s="72">
        <v>2009</v>
      </c>
      <c r="B105" s="567">
        <f>avgfiinc!M98</f>
        <v>173731.5150590963</v>
      </c>
      <c r="C105" s="568">
        <f>avgfiinc!N98</f>
        <v>191103.39667059045</v>
      </c>
      <c r="D105" s="526">
        <f>avgfiinc!O98</f>
        <v>180978.24771991075</v>
      </c>
      <c r="E105" s="526">
        <f>avgfiinc!P98</f>
        <v>244024.93242941456</v>
      </c>
      <c r="F105" s="526">
        <f>avgfiinc!Q98</f>
        <v>136153.87632049891</v>
      </c>
      <c r="G105" s="527">
        <f>avgfiinc!R98</f>
        <v>261523.41676367269</v>
      </c>
      <c r="H105" s="536">
        <f>B105*0.1/'TD5'!B105</f>
        <v>0.43462860584259017</v>
      </c>
      <c r="I105" s="547">
        <f>C105*0.1/'TD5'!B105</f>
        <v>0.47808828949928261</v>
      </c>
      <c r="J105" s="557">
        <f>D105*0.1/'TD5'!C105</f>
        <v>0.4193983376026153</v>
      </c>
      <c r="K105" s="558">
        <f>E105*0.1/'TD5'!D105</f>
        <v>0.48394039273262018</v>
      </c>
      <c r="L105" s="553">
        <f>F105*0.1/'TD5'!E105</f>
        <v>0.44847911596298218</v>
      </c>
      <c r="M105" s="554">
        <f>G105*0.1/'TD5'!F105</f>
        <v>0.48427399992942816</v>
      </c>
    </row>
    <row r="106" spans="1:13" x14ac:dyDescent="0.2">
      <c r="A106" s="67">
        <v>2010</v>
      </c>
      <c r="B106" s="569">
        <f>avgfiinc!M99</f>
        <v>184543.22206175016</v>
      </c>
      <c r="C106" s="570">
        <f>avgfiinc!N99</f>
        <v>201873.5033864016</v>
      </c>
      <c r="D106" s="524">
        <f>avgfiinc!O99</f>
        <v>191600.24047193961</v>
      </c>
      <c r="E106" s="524">
        <f>avgfiinc!P99</f>
        <v>256321.75514395357</v>
      </c>
      <c r="F106" s="524">
        <f>avgfiinc!Q99</f>
        <v>144741.22957908138</v>
      </c>
      <c r="G106" s="525">
        <f>avgfiinc!R99</f>
        <v>275328.36395704973</v>
      </c>
      <c r="H106" s="533">
        <f>B106*0.1/'TD5'!B106</f>
        <v>0.44954130053520197</v>
      </c>
      <c r="I106" s="544">
        <f>C106*0.1/'TD5'!B106</f>
        <v>0.49175730347633351</v>
      </c>
      <c r="J106" s="559">
        <f>D106*0.1/'TD5'!C106</f>
        <v>0.43861833214759821</v>
      </c>
      <c r="K106" s="560">
        <f>E106*0.1/'TD5'!D106</f>
        <v>0.49850893020629888</v>
      </c>
      <c r="L106" s="551">
        <f>F106*0.1/'TD5'!E106</f>
        <v>0.46147650480270391</v>
      </c>
      <c r="M106" s="552">
        <f>G106*0.1/'TD5'!F106</f>
        <v>0.49898365139961237</v>
      </c>
    </row>
    <row r="107" spans="1:13" x14ac:dyDescent="0.2">
      <c r="A107" s="67">
        <v>2011</v>
      </c>
      <c r="B107" s="569">
        <f>avgfiinc!M100</f>
        <v>186476.65693840175</v>
      </c>
      <c r="C107" s="570">
        <f>avgfiinc!N100</f>
        <v>204848.00719773941</v>
      </c>
      <c r="D107" s="524">
        <f>avgfiinc!O100</f>
        <v>193906.5921991654</v>
      </c>
      <c r="E107" s="524">
        <f>avgfiinc!P100</f>
        <v>262051.93013000701</v>
      </c>
      <c r="F107" s="524">
        <f>avgfiinc!Q100</f>
        <v>144775.23240476806</v>
      </c>
      <c r="G107" s="525">
        <f>avgfiinc!R100</f>
        <v>277744.93407525081</v>
      </c>
      <c r="H107" s="533">
        <f>B107*0.1/'TD5'!B107</f>
        <v>0.45119929313659657</v>
      </c>
      <c r="I107" s="544">
        <f>C107*0.1/'TD5'!B107</f>
        <v>0.49565064907073964</v>
      </c>
      <c r="J107" s="559">
        <f>D107*0.1/'TD5'!C107</f>
        <v>0.43977785110473638</v>
      </c>
      <c r="K107" s="560">
        <f>E107*0.1/'TD5'!D107</f>
        <v>0.49911507964134216</v>
      </c>
      <c r="L107" s="551">
        <f>F107*0.1/'TD5'!E107</f>
        <v>0.4671599268913269</v>
      </c>
      <c r="M107" s="552">
        <f>G107*0.1/'TD5'!F107</f>
        <v>0.50179547071456909</v>
      </c>
    </row>
    <row r="108" spans="1:13" x14ac:dyDescent="0.2">
      <c r="A108" s="67">
        <v>2012</v>
      </c>
      <c r="B108" s="569">
        <f>avgfiinc!M101</f>
        <v>208441.14277807326</v>
      </c>
      <c r="C108" s="570">
        <f>avgfiinc!N101</f>
        <v>225940.33801220986</v>
      </c>
      <c r="D108" s="524">
        <f>avgfiinc!O101</f>
        <v>215181.68749600262</v>
      </c>
      <c r="E108" s="524">
        <f>avgfiinc!P101</f>
        <v>287361.05707743776</v>
      </c>
      <c r="F108" s="524">
        <f>avgfiinc!Q101</f>
        <v>162030.58563253371</v>
      </c>
      <c r="G108" s="525">
        <f>avgfiinc!R101</f>
        <v>307026.2087835719</v>
      </c>
      <c r="H108" s="533">
        <f>B108*0.1/'TD5'!B108</f>
        <v>0.47656840085983276</v>
      </c>
      <c r="I108" s="544">
        <f>C108*0.1/'TD5'!B108</f>
        <v>0.51657760143280029</v>
      </c>
      <c r="J108" s="559">
        <f>D108*0.1/'TD5'!C108</f>
        <v>0.4680209755897522</v>
      </c>
      <c r="K108" s="560">
        <f>E108*0.1/'TD5'!D108</f>
        <v>0.52041995525360107</v>
      </c>
      <c r="L108" s="551">
        <f>F108*0.1/'TD5'!E108</f>
        <v>0.48958602547645574</v>
      </c>
      <c r="M108" s="552">
        <f>G108*0.1/'TD5'!F108</f>
        <v>0.525110423564911</v>
      </c>
    </row>
    <row r="109" spans="1:13" x14ac:dyDescent="0.2">
      <c r="A109" s="67">
        <v>2013</v>
      </c>
      <c r="B109" s="569">
        <f>avgfiinc!M102</f>
        <v>195074.51558781593</v>
      </c>
      <c r="C109" s="570">
        <f>avgfiinc!N102</f>
        <v>211630.39922587137</v>
      </c>
      <c r="D109" s="524">
        <f>avgfiinc!O102</f>
        <v>197395.20928498366</v>
      </c>
      <c r="E109" s="524">
        <f>avgfiinc!P102</f>
        <v>269650.32596673752</v>
      </c>
      <c r="F109" s="524">
        <f>avgfiinc!Q102</f>
        <v>151885.56735960586</v>
      </c>
      <c r="G109" s="525">
        <f>avgfiinc!R102</f>
        <v>289221.26890556212</v>
      </c>
      <c r="H109" s="533">
        <f>B109*0.1/'TD5'!B109</f>
        <v>0.46028423309326177</v>
      </c>
      <c r="I109" s="544">
        <f>C109*0.1/'TD5'!B109</f>
        <v>0.49934834241867065</v>
      </c>
      <c r="J109" s="559">
        <f>D109*0.1/'TD5'!C109</f>
        <v>0.43499758839607244</v>
      </c>
      <c r="K109" s="560">
        <f>E109*0.1/'TD5'!D109</f>
        <v>0.50141358375549328</v>
      </c>
      <c r="L109" s="551">
        <f>F109*0.1/'TD5'!E109</f>
        <v>0.47573801875114441</v>
      </c>
      <c r="M109" s="552">
        <f>G109*0.1/'TD5'!F109</f>
        <v>0.51002132892608631</v>
      </c>
    </row>
    <row r="110" spans="1:13" x14ac:dyDescent="0.2">
      <c r="A110" s="67">
        <v>2014</v>
      </c>
      <c r="B110" s="569">
        <f>avgfiinc!M103</f>
        <v>210156.34030220078</v>
      </c>
      <c r="C110" s="570">
        <f>avgfiinc!N103</f>
        <v>227140.02990622589</v>
      </c>
      <c r="D110" s="524">
        <f>avgfiinc!O103</f>
        <v>212133.90535562063</v>
      </c>
      <c r="E110" s="524">
        <f>avgfiinc!P103</f>
        <v>288986.3836937304</v>
      </c>
      <c r="F110" s="524">
        <f>avgfiinc!Q103</f>
        <v>163963.24959402625</v>
      </c>
      <c r="G110" s="525">
        <f>avgfiinc!R103</f>
        <v>309413.78179042327</v>
      </c>
      <c r="H110" s="533">
        <f>B110*0.1/'TD5'!B110</f>
        <v>0.47331434488296514</v>
      </c>
      <c r="I110" s="544">
        <f>C110*0.1/'TD5'!B110</f>
        <v>0.51156502962112427</v>
      </c>
      <c r="J110" s="559">
        <f>D110*0.1/'TD5'!C110</f>
        <v>0.44646143913269049</v>
      </c>
      <c r="K110" s="560">
        <f>E110*0.1/'TD5'!D110</f>
        <v>0.51286673545837402</v>
      </c>
      <c r="L110" s="551">
        <f>F110*0.1/'TD5'!E110</f>
        <v>0.48988673090934748</v>
      </c>
      <c r="M110" s="552">
        <f>G110*0.1/'TD5'!F110</f>
        <v>0.5226140022277832</v>
      </c>
    </row>
    <row r="111" spans="1:13" x14ac:dyDescent="0.2">
      <c r="A111" s="67">
        <v>2015</v>
      </c>
      <c r="B111" s="569">
        <f>avgfiinc!M104</f>
        <v>215604.97113896615</v>
      </c>
      <c r="C111" s="570">
        <f>avgfiinc!N104</f>
        <v>232733.38078249307</v>
      </c>
      <c r="D111" s="524">
        <f>avgfiinc!O104</f>
        <v>217111.37569834152</v>
      </c>
      <c r="E111" s="524">
        <f>avgfiinc!P104</f>
        <v>296441.63070151123</v>
      </c>
      <c r="F111" s="524">
        <f>avgfiinc!Q104</f>
        <v>167939.6874462339</v>
      </c>
      <c r="G111" s="525">
        <f>avgfiinc!R104</f>
        <v>317118.33282718295</v>
      </c>
      <c r="H111" s="533">
        <f>B111*0.1/'TD5'!B111</f>
        <v>0.47366434335708613</v>
      </c>
      <c r="I111" s="544">
        <f>C111*0.1/'TD5'!B111</f>
        <v>0.5112938880920409</v>
      </c>
      <c r="J111" s="559">
        <f>D111*0.1/'TD5'!C111</f>
        <v>0.44754514098167419</v>
      </c>
      <c r="K111" s="560">
        <f>E111*0.1/'TD5'!D111</f>
        <v>0.51503342390060425</v>
      </c>
      <c r="L111" s="551">
        <f>F111*0.1/'TD5'!E111</f>
        <v>0.48690879344940186</v>
      </c>
      <c r="M111" s="552">
        <f>G111*0.1/'TD5'!F111</f>
        <v>0.52325457334518433</v>
      </c>
    </row>
    <row r="112" spans="1:13" x14ac:dyDescent="0.2">
      <c r="A112" s="67">
        <v>2016</v>
      </c>
      <c r="B112" s="569">
        <f>avgfiinc!M105</f>
        <v>209123.91667535831</v>
      </c>
      <c r="C112" s="570">
        <f>avgfiinc!N105</f>
        <v>226474.01137148941</v>
      </c>
      <c r="D112" s="524">
        <f>avgfiinc!O105</f>
        <v>210630.51776121711</v>
      </c>
      <c r="E112" s="524">
        <f>avgfiinc!P105</f>
        <v>288409.32874809357</v>
      </c>
      <c r="F112" s="524">
        <f>avgfiinc!Q105</f>
        <v>163658.42671886805</v>
      </c>
      <c r="G112" s="525">
        <f>avgfiinc!R105</f>
        <v>307375.95934060158</v>
      </c>
      <c r="H112" s="533">
        <f>B112*0.1/'TD5'!B112</f>
        <v>0.46726274490356451</v>
      </c>
      <c r="I112" s="544">
        <f>C112*0.1/'TD5'!B112</f>
        <v>0.50602948665618908</v>
      </c>
      <c r="J112" s="559">
        <f>D112*0.1/'TD5'!C112</f>
        <v>0.4419704675674439</v>
      </c>
      <c r="K112" s="560">
        <f>E112*0.1/'TD5'!D112</f>
        <v>0.51064521074295033</v>
      </c>
      <c r="L112" s="551">
        <f>F112*0.1/'TD5'!E112</f>
        <v>0.48037791252136247</v>
      </c>
      <c r="M112" s="552">
        <f>G112*0.1/'TD5'!F112</f>
        <v>0.51784908771514893</v>
      </c>
    </row>
    <row r="113" spans="1:13" x14ac:dyDescent="0.2">
      <c r="A113" s="67">
        <v>2017</v>
      </c>
      <c r="B113" s="569">
        <f>avgfiinc!M106</f>
        <v>221913.20536770837</v>
      </c>
      <c r="C113" s="570">
        <f>avgfiinc!N106</f>
        <v>239905.20414065552</v>
      </c>
      <c r="D113" s="524">
        <f>avgfiinc!O106</f>
        <v>227831.76695004865</v>
      </c>
      <c r="E113" s="524">
        <f>avgfiinc!P106</f>
        <v>303718.79109042924</v>
      </c>
      <c r="F113" s="524">
        <f>avgfiinc!Q106</f>
        <v>173427.51437537215</v>
      </c>
      <c r="G113" s="525">
        <f>avgfiinc!R106</f>
        <v>327764.71235038171</v>
      </c>
      <c r="H113" s="533">
        <f>B113*0.1/'TD5'!B113</f>
        <v>0.48959562182426464</v>
      </c>
      <c r="I113" s="544">
        <f>C113*0.1/'TD5'!B113</f>
        <v>0.52929043769836437</v>
      </c>
      <c r="J113" s="559">
        <f>D113*0.1/'TD5'!C113</f>
        <v>0.48094040155410755</v>
      </c>
      <c r="K113" s="560">
        <f>E113*0.1/'TD5'!D113</f>
        <v>0.52991557121276855</v>
      </c>
      <c r="L113" s="551">
        <f>F113*0.1/'TD5'!E113</f>
        <v>0.50712120532989491</v>
      </c>
      <c r="M113" s="552">
        <f>G113*0.1/'TD5'!F113</f>
        <v>0.53889256715774558</v>
      </c>
    </row>
    <row r="114" spans="1:13" x14ac:dyDescent="0.2">
      <c r="A114" s="67">
        <v>2018</v>
      </c>
      <c r="B114" s="569">
        <f>avgfiinc!M107</f>
        <v>226679.25481014972</v>
      </c>
      <c r="C114" s="570">
        <f>avgfiinc!N107</f>
        <v>244416.2173981136</v>
      </c>
      <c r="D114" s="524">
        <f>avgfiinc!O107</f>
        <v>232435.26595475938</v>
      </c>
      <c r="E114" s="524">
        <f>avgfiinc!P107</f>
        <v>308662.18025210261</v>
      </c>
      <c r="F114" s="524">
        <f>avgfiinc!Q107</f>
        <v>177548.42474002368</v>
      </c>
      <c r="G114" s="525">
        <f>avgfiinc!R107</f>
        <v>334534.96821273112</v>
      </c>
      <c r="H114" s="533">
        <f>B114*0.1/'TD5'!B114</f>
        <v>0.48925355076789862</v>
      </c>
      <c r="I114" s="544">
        <f>C114*0.1/'TD5'!B114</f>
        <v>0.52753615379333507</v>
      </c>
      <c r="J114" s="559">
        <f>D114*0.1/'TD5'!C114</f>
        <v>0.48031121492385859</v>
      </c>
      <c r="K114" s="560">
        <f>E114*0.1/'TD5'!D114</f>
        <v>0.52851188182830811</v>
      </c>
      <c r="L114" s="551">
        <f>F114*0.1/'TD5'!E114</f>
        <v>0.50541263818740834</v>
      </c>
      <c r="M114" s="552">
        <f>G114*0.1/'TD5'!F114</f>
        <v>0.53824514150619507</v>
      </c>
    </row>
    <row r="115" spans="1:13" x14ac:dyDescent="0.2">
      <c r="A115" s="67">
        <v>2019</v>
      </c>
      <c r="B115" s="569">
        <f>avgfiinc!M108</f>
        <v>230520.53997033017</v>
      </c>
      <c r="C115" s="570">
        <f>avgfiinc!N108</f>
        <v>248558.07144463912</v>
      </c>
      <c r="D115" s="524">
        <f>avgfiinc!O108</f>
        <v>236374.080503367</v>
      </c>
      <c r="E115" s="524">
        <f>avgfiinc!P108</f>
        <v>313892.6809724202</v>
      </c>
      <c r="F115" s="524">
        <f>avgfiinc!Q108</f>
        <v>180557.13641440068</v>
      </c>
      <c r="G115" s="525">
        <f>avgfiinc!R108</f>
        <v>340203.9632601465</v>
      </c>
      <c r="H115" s="533">
        <f>B115*0.1/'TD5'!B115</f>
        <v>0.4892535507678985</v>
      </c>
      <c r="I115" s="544">
        <f>C115*0.1/'TD5'!B115</f>
        <v>0.52753615379333485</v>
      </c>
      <c r="J115" s="559">
        <f>D115*0.1/'TD5'!C115</f>
        <v>0.48031121492385859</v>
      </c>
      <c r="K115" s="560">
        <f>E115*0.1/'TD5'!D115</f>
        <v>0.52851182222366322</v>
      </c>
      <c r="L115" s="551">
        <f>F115*0.1/'TD5'!E115</f>
        <v>0.50541263818740856</v>
      </c>
      <c r="M115" s="552">
        <f>G115*0.1/'TD5'!F115</f>
        <v>0.53824514150619496</v>
      </c>
    </row>
    <row r="116" spans="1:13" ht="17" thickBot="1" x14ac:dyDescent="0.25">
      <c r="A116" s="1105"/>
      <c r="B116" s="1124"/>
      <c r="C116" s="1125"/>
      <c r="D116" s="1107"/>
      <c r="E116" s="1107"/>
      <c r="F116" s="1107"/>
      <c r="G116" s="110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4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7" tint="0.39997558519241921"/>
  </sheetPr>
  <dimension ref="A1:M118"/>
  <sheetViews>
    <sheetView workbookViewId="0">
      <pane xSplit="1" ySplit="8" topLeftCell="B93" activePane="bottomRight" state="frozen"/>
      <selection activeCell="D32" sqref="D32"/>
      <selection pane="topRight" activeCell="D32" sqref="D32"/>
      <selection pane="bottomLeft" activeCell="D32" sqref="D32"/>
      <selection pane="bottomRight" activeCell="M116" sqref="A107:M116"/>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593</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425"/>
      <c r="C9" s="317"/>
      <c r="D9" s="317"/>
      <c r="E9" s="85"/>
      <c r="F9" s="85"/>
      <c r="G9" s="84">
        <f>avgfiinc!AD2</f>
        <v>275432.49501736159</v>
      </c>
      <c r="H9" s="530"/>
      <c r="I9" s="541"/>
      <c r="J9" s="575"/>
      <c r="K9" s="541"/>
      <c r="L9" s="575"/>
      <c r="M9" s="561">
        <f>G9*0.01/'TD5'!F9</f>
        <v>0.17960041861867679</v>
      </c>
    </row>
    <row r="10" spans="1:13" s="87" customFormat="1" ht="15" customHeight="1" x14ac:dyDescent="0.2">
      <c r="A10" s="92">
        <v>1914</v>
      </c>
      <c r="B10" s="425"/>
      <c r="C10" s="317"/>
      <c r="D10" s="317"/>
      <c r="E10" s="85"/>
      <c r="F10" s="85"/>
      <c r="G10" s="84">
        <f>avgfiinc!AD3</f>
        <v>272158.24102443032</v>
      </c>
      <c r="H10" s="530"/>
      <c r="I10" s="541"/>
      <c r="J10" s="575"/>
      <c r="K10" s="541"/>
      <c r="L10" s="575"/>
      <c r="M10" s="561">
        <f>G10*0.01/'TD5'!F10</f>
        <v>0.1815794105921632</v>
      </c>
    </row>
    <row r="11" spans="1:13" s="87" customFormat="1" ht="15" customHeight="1" x14ac:dyDescent="0.2">
      <c r="A11" s="92">
        <v>1915</v>
      </c>
      <c r="B11" s="425"/>
      <c r="C11" s="317"/>
      <c r="D11" s="317"/>
      <c r="E11" s="85"/>
      <c r="F11" s="85"/>
      <c r="G11" s="84">
        <f>avgfiinc!AD4</f>
        <v>262489.70939722704</v>
      </c>
      <c r="H11" s="530"/>
      <c r="I11" s="541"/>
      <c r="J11" s="575"/>
      <c r="K11" s="541"/>
      <c r="L11" s="575"/>
      <c r="M11" s="561">
        <f>G11*0.01/'TD5'!F11</f>
        <v>0.17577722115275027</v>
      </c>
    </row>
    <row r="12" spans="1:13" s="87" customFormat="1" ht="15" customHeight="1" x14ac:dyDescent="0.2">
      <c r="A12" s="92">
        <v>1916</v>
      </c>
      <c r="B12" s="425"/>
      <c r="C12" s="317"/>
      <c r="D12" s="317"/>
      <c r="E12" s="85"/>
      <c r="F12" s="85"/>
      <c r="G12" s="84">
        <f>avgfiinc!AD5</f>
        <v>314675.16015685757</v>
      </c>
      <c r="H12" s="530"/>
      <c r="I12" s="541"/>
      <c r="J12" s="575"/>
      <c r="K12" s="541"/>
      <c r="L12" s="575"/>
      <c r="M12" s="561">
        <f>G12*0.01/'TD5'!F12</f>
        <v>0.19310755788605957</v>
      </c>
    </row>
    <row r="13" spans="1:13" s="87" customFormat="1" ht="15" customHeight="1" x14ac:dyDescent="0.2">
      <c r="A13" s="92">
        <v>1917</v>
      </c>
      <c r="B13" s="425"/>
      <c r="C13" s="317"/>
      <c r="D13" s="317"/>
      <c r="E13" s="85"/>
      <c r="F13" s="85"/>
      <c r="G13" s="84">
        <f>avgfiinc!AD6</f>
        <v>286714.14329643111</v>
      </c>
      <c r="H13" s="530"/>
      <c r="I13" s="541"/>
      <c r="J13" s="575"/>
      <c r="K13" s="541"/>
      <c r="L13" s="575"/>
      <c r="M13" s="561">
        <f>G13*0.01/'TD5'!F13</f>
        <v>0.17737148100278471</v>
      </c>
    </row>
    <row r="14" spans="1:13" s="87" customFormat="1" ht="15" customHeight="1" x14ac:dyDescent="0.2">
      <c r="A14" s="92">
        <v>1918</v>
      </c>
      <c r="B14" s="425"/>
      <c r="C14" s="317"/>
      <c r="D14" s="353"/>
      <c r="E14" s="314"/>
      <c r="F14" s="314"/>
      <c r="G14" s="84">
        <f>avgfiinc!AD7</f>
        <v>243719.40943798338</v>
      </c>
      <c r="H14" s="530"/>
      <c r="I14" s="541"/>
      <c r="J14" s="575"/>
      <c r="K14" s="541"/>
      <c r="L14" s="575"/>
      <c r="M14" s="561">
        <f>G14*0.01/'TD5'!F14</f>
        <v>0.15961472661607248</v>
      </c>
    </row>
    <row r="15" spans="1:13" s="87" customFormat="1" ht="15" customHeight="1" x14ac:dyDescent="0.2">
      <c r="A15" s="91">
        <v>1919</v>
      </c>
      <c r="B15" s="426"/>
      <c r="C15" s="316"/>
      <c r="D15" s="354"/>
      <c r="E15" s="315"/>
      <c r="F15" s="315"/>
      <c r="G15" s="88">
        <f>avgfiinc!AD8</f>
        <v>250227.73680016428</v>
      </c>
      <c r="H15" s="531"/>
      <c r="I15" s="542"/>
      <c r="J15" s="576"/>
      <c r="K15" s="542"/>
      <c r="L15" s="576"/>
      <c r="M15" s="562">
        <f>G15*0.01/'TD5'!F15</f>
        <v>0.16410778328022629</v>
      </c>
    </row>
    <row r="16" spans="1:13" s="87" customFormat="1" ht="15" customHeight="1" x14ac:dyDescent="0.2">
      <c r="A16" s="92">
        <v>1920</v>
      </c>
      <c r="B16" s="425"/>
      <c r="C16" s="317"/>
      <c r="D16" s="353"/>
      <c r="E16" s="314"/>
      <c r="F16" s="314"/>
      <c r="G16" s="84">
        <f>avgfiinc!AD9</f>
        <v>202369.98225095423</v>
      </c>
      <c r="H16" s="530"/>
      <c r="I16" s="541"/>
      <c r="J16" s="575"/>
      <c r="K16" s="541"/>
      <c r="L16" s="575"/>
      <c r="M16" s="561">
        <f>G16*0.01/'TD5'!F16</f>
        <v>0.14829819366320027</v>
      </c>
    </row>
    <row r="17" spans="1:13" s="87" customFormat="1" ht="15" customHeight="1" x14ac:dyDescent="0.2">
      <c r="A17" s="92">
        <v>1921</v>
      </c>
      <c r="B17" s="425"/>
      <c r="C17" s="317"/>
      <c r="D17" s="353"/>
      <c r="E17" s="314"/>
      <c r="F17" s="314"/>
      <c r="G17" s="84">
        <f>avgfiinc!AD10</f>
        <v>191312.04686062236</v>
      </c>
      <c r="H17" s="530"/>
      <c r="I17" s="541"/>
      <c r="J17" s="575"/>
      <c r="K17" s="541"/>
      <c r="L17" s="575"/>
      <c r="M17" s="561">
        <f>G17*0.01/'TD5'!F17</f>
        <v>0.15637915884632858</v>
      </c>
    </row>
    <row r="18" spans="1:13" s="87" customFormat="1" ht="15" customHeight="1" x14ac:dyDescent="0.2">
      <c r="A18" s="92">
        <v>1922</v>
      </c>
      <c r="B18" s="425"/>
      <c r="C18" s="317"/>
      <c r="D18" s="353"/>
      <c r="E18" s="314"/>
      <c r="F18" s="314"/>
      <c r="G18" s="84">
        <f>avgfiinc!AD11</f>
        <v>240172.99088549061</v>
      </c>
      <c r="H18" s="530"/>
      <c r="I18" s="541"/>
      <c r="J18" s="575"/>
      <c r="K18" s="541"/>
      <c r="L18" s="575"/>
      <c r="M18" s="561">
        <f>G18*0.01/'TD5'!F18</f>
        <v>0.17057628417064821</v>
      </c>
    </row>
    <row r="19" spans="1:13" s="87" customFormat="1" ht="15" customHeight="1" x14ac:dyDescent="0.2">
      <c r="A19" s="92">
        <v>1923</v>
      </c>
      <c r="B19" s="425"/>
      <c r="C19" s="317"/>
      <c r="D19" s="353"/>
      <c r="E19" s="314"/>
      <c r="F19" s="314"/>
      <c r="G19" s="84">
        <f>avgfiinc!AD12</f>
        <v>242552.74524597201</v>
      </c>
      <c r="H19" s="530"/>
      <c r="I19" s="541"/>
      <c r="J19" s="575"/>
      <c r="K19" s="541"/>
      <c r="L19" s="575"/>
      <c r="M19" s="561">
        <f>G19*0.01/'TD5'!F19</f>
        <v>0.15642493090768803</v>
      </c>
    </row>
    <row r="20" spans="1:13" s="87" customFormat="1" ht="15" customHeight="1" x14ac:dyDescent="0.2">
      <c r="A20" s="92">
        <v>1924</v>
      </c>
      <c r="B20" s="425"/>
      <c r="C20" s="317"/>
      <c r="D20" s="353"/>
      <c r="E20" s="314"/>
      <c r="F20" s="314"/>
      <c r="G20" s="84">
        <f>avgfiinc!AD13</f>
        <v>269235.90174590546</v>
      </c>
      <c r="H20" s="530"/>
      <c r="I20" s="541"/>
      <c r="J20" s="575"/>
      <c r="K20" s="541"/>
      <c r="L20" s="575"/>
      <c r="M20" s="561">
        <f>G20*0.01/'TD5'!F20</f>
        <v>0.17423080267847399</v>
      </c>
    </row>
    <row r="21" spans="1:13" s="87" customFormat="1" ht="15" customHeight="1" x14ac:dyDescent="0.2">
      <c r="A21" s="92">
        <v>1925</v>
      </c>
      <c r="B21" s="425"/>
      <c r="C21" s="317"/>
      <c r="D21" s="353"/>
      <c r="E21" s="314"/>
      <c r="F21" s="314"/>
      <c r="G21" s="84">
        <f>avgfiinc!AD14</f>
        <v>327237.52195327089</v>
      </c>
      <c r="H21" s="530"/>
      <c r="I21" s="541"/>
      <c r="J21" s="575"/>
      <c r="K21" s="541"/>
      <c r="L21" s="575"/>
      <c r="M21" s="561">
        <f>G21*0.01/'TD5'!F21</f>
        <v>0.20244504854676576</v>
      </c>
    </row>
    <row r="22" spans="1:13" s="87" customFormat="1" ht="15" customHeight="1" x14ac:dyDescent="0.2">
      <c r="A22" s="92">
        <v>1926</v>
      </c>
      <c r="B22" s="425"/>
      <c r="C22" s="317"/>
      <c r="D22" s="353"/>
      <c r="E22" s="314"/>
      <c r="F22" s="314"/>
      <c r="G22" s="84">
        <f>avgfiinc!AD15</f>
        <v>322957.84341854817</v>
      </c>
      <c r="H22" s="530"/>
      <c r="I22" s="541"/>
      <c r="J22" s="575"/>
      <c r="K22" s="541"/>
      <c r="L22" s="575"/>
      <c r="M22" s="561">
        <f>G22*0.01/'TD5'!F22</f>
        <v>0.19909051389797586</v>
      </c>
    </row>
    <row r="23" spans="1:13" s="87" customFormat="1" ht="15" customHeight="1" x14ac:dyDescent="0.2">
      <c r="A23" s="92">
        <v>1927</v>
      </c>
      <c r="B23" s="425"/>
      <c r="C23" s="317"/>
      <c r="D23" s="353"/>
      <c r="E23" s="314"/>
      <c r="F23" s="314"/>
      <c r="G23" s="84">
        <f>avgfiinc!AD16</f>
        <v>346227.46117110905</v>
      </c>
      <c r="H23" s="530"/>
      <c r="I23" s="541"/>
      <c r="J23" s="575"/>
      <c r="K23" s="541"/>
      <c r="L23" s="575"/>
      <c r="M23" s="561">
        <f>G23*0.01/'TD5'!F23</f>
        <v>0.21025033880744504</v>
      </c>
    </row>
    <row r="24" spans="1:13" s="87" customFormat="1" ht="15" customHeight="1" x14ac:dyDescent="0.2">
      <c r="A24" s="92">
        <v>1928</v>
      </c>
      <c r="B24" s="425"/>
      <c r="C24" s="317"/>
      <c r="D24" s="353"/>
      <c r="E24" s="314"/>
      <c r="F24" s="314"/>
      <c r="G24" s="84">
        <f>avgfiinc!AD17</f>
        <v>412787.79100447299</v>
      </c>
      <c r="H24" s="530"/>
      <c r="I24" s="541"/>
      <c r="J24" s="575"/>
      <c r="K24" s="541"/>
      <c r="L24" s="575"/>
      <c r="M24" s="561">
        <f>G24*0.01/'TD5'!F24</f>
        <v>0.23940249505397068</v>
      </c>
    </row>
    <row r="25" spans="1:13" s="87" customFormat="1" ht="15" customHeight="1" x14ac:dyDescent="0.2">
      <c r="A25" s="91">
        <v>1929</v>
      </c>
      <c r="B25" s="426"/>
      <c r="C25" s="316"/>
      <c r="D25" s="354"/>
      <c r="E25" s="315"/>
      <c r="F25" s="315"/>
      <c r="G25" s="88">
        <f>avgfiinc!AD18</f>
        <v>396332.73679570976</v>
      </c>
      <c r="H25" s="531"/>
      <c r="I25" s="542"/>
      <c r="J25" s="576"/>
      <c r="K25" s="542"/>
      <c r="L25" s="576"/>
      <c r="M25" s="562">
        <f>G25*0.01/'TD5'!F25</f>
        <v>0.22352883584556565</v>
      </c>
    </row>
    <row r="26" spans="1:13" s="87" customFormat="1" ht="15" customHeight="1" x14ac:dyDescent="0.2">
      <c r="A26" s="92">
        <v>1930</v>
      </c>
      <c r="B26" s="425"/>
      <c r="C26" s="317"/>
      <c r="D26" s="353"/>
      <c r="E26" s="314"/>
      <c r="F26" s="314"/>
      <c r="G26" s="84">
        <f>avgfiinc!AD19</f>
        <v>267150.76684685907</v>
      </c>
      <c r="H26" s="530"/>
      <c r="I26" s="541"/>
      <c r="J26" s="575"/>
      <c r="K26" s="541"/>
      <c r="L26" s="575"/>
      <c r="M26" s="561">
        <f>G26*0.01/'TD5'!F26</f>
        <v>0.17223273140378867</v>
      </c>
    </row>
    <row r="27" spans="1:13" s="87" customFormat="1" ht="15" customHeight="1" x14ac:dyDescent="0.2">
      <c r="A27" s="92">
        <v>1931</v>
      </c>
      <c r="B27" s="425"/>
      <c r="C27" s="317"/>
      <c r="D27" s="353"/>
      <c r="E27" s="314"/>
      <c r="F27" s="314"/>
      <c r="G27" s="84">
        <f>avgfiinc!AD20</f>
        <v>218380.05627086369</v>
      </c>
      <c r="H27" s="530"/>
      <c r="I27" s="541"/>
      <c r="J27" s="575"/>
      <c r="K27" s="541"/>
      <c r="L27" s="575"/>
      <c r="M27" s="561">
        <f>G27*0.01/'TD5'!F27</f>
        <v>0.15498458756689248</v>
      </c>
    </row>
    <row r="28" spans="1:13" s="87" customFormat="1" ht="15" customHeight="1" x14ac:dyDescent="0.2">
      <c r="A28" s="92">
        <v>1932</v>
      </c>
      <c r="B28" s="425"/>
      <c r="C28" s="317"/>
      <c r="D28" s="353"/>
      <c r="E28" s="314"/>
      <c r="F28" s="314"/>
      <c r="G28" s="84">
        <f>avgfiinc!AD21</f>
        <v>185580.74440921584</v>
      </c>
      <c r="H28" s="530"/>
      <c r="I28" s="541"/>
      <c r="J28" s="575"/>
      <c r="K28" s="541"/>
      <c r="L28" s="575"/>
      <c r="M28" s="561">
        <f>G28*0.01/'TD5'!F28</f>
        <v>0.15555930046295791</v>
      </c>
    </row>
    <row r="29" spans="1:13" s="87" customFormat="1" ht="15" customHeight="1" x14ac:dyDescent="0.2">
      <c r="A29" s="92">
        <v>1933</v>
      </c>
      <c r="B29" s="425"/>
      <c r="C29" s="317"/>
      <c r="D29" s="353"/>
      <c r="E29" s="314"/>
      <c r="F29" s="314"/>
      <c r="G29" s="84">
        <f>avgfiinc!AD22</f>
        <v>189328.57165245843</v>
      </c>
      <c r="H29" s="530"/>
      <c r="I29" s="541"/>
      <c r="J29" s="575"/>
      <c r="K29" s="541"/>
      <c r="L29" s="575"/>
      <c r="M29" s="561">
        <f>G29*0.01/'TD5'!F29</f>
        <v>0.16460087350020167</v>
      </c>
    </row>
    <row r="30" spans="1:13" s="87" customFormat="1" ht="15" customHeight="1" x14ac:dyDescent="0.2">
      <c r="A30" s="92">
        <v>1934</v>
      </c>
      <c r="B30" s="425"/>
      <c r="C30" s="317"/>
      <c r="D30" s="353"/>
      <c r="E30" s="314"/>
      <c r="F30" s="314"/>
      <c r="G30" s="84">
        <f>avgfiinc!AD23</f>
        <v>203506.22610542382</v>
      </c>
      <c r="H30" s="530"/>
      <c r="I30" s="541"/>
      <c r="J30" s="575"/>
      <c r="K30" s="541"/>
      <c r="L30" s="575"/>
      <c r="M30" s="561">
        <f>G30*0.01/'TD5'!F30</f>
        <v>0.16396989069448942</v>
      </c>
    </row>
    <row r="31" spans="1:13" s="87" customFormat="1" ht="15" customHeight="1" x14ac:dyDescent="0.2">
      <c r="A31" s="92">
        <v>1935</v>
      </c>
      <c r="B31" s="425"/>
      <c r="C31" s="317"/>
      <c r="D31" s="353"/>
      <c r="E31" s="314"/>
      <c r="F31" s="314"/>
      <c r="G31" s="84">
        <f>avgfiinc!AD24</f>
        <v>226883.52469821626</v>
      </c>
      <c r="H31" s="530"/>
      <c r="I31" s="541"/>
      <c r="J31" s="575"/>
      <c r="K31" s="541"/>
      <c r="L31" s="575"/>
      <c r="M31" s="561">
        <f>G31*0.01/'TD5'!F31</f>
        <v>0.16676285163429339</v>
      </c>
    </row>
    <row r="32" spans="1:13" s="87" customFormat="1" ht="15" customHeight="1" x14ac:dyDescent="0.2">
      <c r="A32" s="92">
        <v>1936</v>
      </c>
      <c r="B32" s="425"/>
      <c r="C32" s="317"/>
      <c r="D32" s="353"/>
      <c r="E32" s="314"/>
      <c r="F32" s="314"/>
      <c r="G32" s="84">
        <f>avgfiinc!AD25</f>
        <v>292162.41814418894</v>
      </c>
      <c r="H32" s="530"/>
      <c r="I32" s="541"/>
      <c r="J32" s="575"/>
      <c r="K32" s="541"/>
      <c r="L32" s="575"/>
      <c r="M32" s="561">
        <f>G32*0.01/'TD5'!F32</f>
        <v>0.19288244180211553</v>
      </c>
    </row>
    <row r="33" spans="1:13" s="87" customFormat="1" ht="15" customHeight="1" x14ac:dyDescent="0.2">
      <c r="A33" s="92">
        <v>1937</v>
      </c>
      <c r="B33" s="425"/>
      <c r="C33" s="317"/>
      <c r="D33" s="353"/>
      <c r="E33" s="314"/>
      <c r="F33" s="314"/>
      <c r="G33" s="84">
        <f>avgfiinc!AD26</f>
        <v>267085.48233083152</v>
      </c>
      <c r="H33" s="530"/>
      <c r="I33" s="541"/>
      <c r="J33" s="575"/>
      <c r="K33" s="541"/>
      <c r="L33" s="575"/>
      <c r="M33" s="561">
        <f>G33*0.01/'TD5'!F33</f>
        <v>0.17149341603070706</v>
      </c>
    </row>
    <row r="34" spans="1:13" s="87" customFormat="1" ht="15" customHeight="1" x14ac:dyDescent="0.2">
      <c r="A34" s="92">
        <v>1938</v>
      </c>
      <c r="B34" s="425"/>
      <c r="C34" s="317"/>
      <c r="D34" s="353"/>
      <c r="E34" s="314"/>
      <c r="F34" s="314"/>
      <c r="G34" s="84">
        <f>avgfiinc!AD27</f>
        <v>227511.51827023871</v>
      </c>
      <c r="H34" s="530"/>
      <c r="I34" s="541"/>
      <c r="J34" s="575"/>
      <c r="K34" s="541"/>
      <c r="L34" s="575"/>
      <c r="M34" s="561">
        <f>G34*0.01/'TD5'!F34</f>
        <v>0.15754923180145183</v>
      </c>
    </row>
    <row r="35" spans="1:13" s="87" customFormat="1" ht="15" customHeight="1" x14ac:dyDescent="0.2">
      <c r="A35" s="91">
        <v>1939</v>
      </c>
      <c r="B35" s="426"/>
      <c r="C35" s="316"/>
      <c r="D35" s="354"/>
      <c r="E35" s="315"/>
      <c r="F35" s="315"/>
      <c r="G35" s="88">
        <f>avgfiinc!AD28</f>
        <v>247947.96885953139</v>
      </c>
      <c r="H35" s="531"/>
      <c r="I35" s="542"/>
      <c r="J35" s="576"/>
      <c r="K35" s="542"/>
      <c r="L35" s="576"/>
      <c r="M35" s="562">
        <f>G35*0.01/'TD5'!F35</f>
        <v>0.16175457419534942</v>
      </c>
    </row>
    <row r="36" spans="1:13" s="87" customFormat="1" ht="15" customHeight="1" x14ac:dyDescent="0.2">
      <c r="A36" s="92">
        <v>1940</v>
      </c>
      <c r="B36" s="425"/>
      <c r="C36" s="317"/>
      <c r="D36" s="353"/>
      <c r="E36" s="314"/>
      <c r="F36" s="314"/>
      <c r="G36" s="84">
        <f>avgfiinc!AD29</f>
        <v>264687.16169175046</v>
      </c>
      <c r="H36" s="530"/>
      <c r="I36" s="541"/>
      <c r="J36" s="575"/>
      <c r="K36" s="541"/>
      <c r="L36" s="575"/>
      <c r="M36" s="561">
        <f>G36*0.01/'TD5'!F36</f>
        <v>0.16478073729414303</v>
      </c>
    </row>
    <row r="37" spans="1:13" s="87" customFormat="1" ht="15" customHeight="1" x14ac:dyDescent="0.2">
      <c r="A37" s="92">
        <v>1941</v>
      </c>
      <c r="B37" s="425"/>
      <c r="C37" s="317"/>
      <c r="D37" s="353"/>
      <c r="E37" s="314"/>
      <c r="F37" s="314"/>
      <c r="G37" s="84">
        <f>avgfiinc!AD30</f>
        <v>292425.48564131773</v>
      </c>
      <c r="H37" s="530"/>
      <c r="I37" s="541"/>
      <c r="J37" s="575"/>
      <c r="K37" s="541"/>
      <c r="L37" s="575"/>
      <c r="M37" s="561">
        <f>G37*0.01/'TD5'!F37</f>
        <v>0.15785567024243188</v>
      </c>
    </row>
    <row r="38" spans="1:13" s="87" customFormat="1" ht="15" customHeight="1" x14ac:dyDescent="0.2">
      <c r="A38" s="92">
        <v>1942</v>
      </c>
      <c r="B38" s="425"/>
      <c r="C38" s="317"/>
      <c r="D38" s="353"/>
      <c r="E38" s="314"/>
      <c r="F38" s="314"/>
      <c r="G38" s="84">
        <f>avgfiinc!AD31</f>
        <v>294474.81106967846</v>
      </c>
      <c r="H38" s="530"/>
      <c r="I38" s="541"/>
      <c r="J38" s="575"/>
      <c r="K38" s="541"/>
      <c r="L38" s="575"/>
      <c r="M38" s="561">
        <f>G38*0.01/'TD5'!F38</f>
        <v>0.13428668320893031</v>
      </c>
    </row>
    <row r="39" spans="1:13" s="87" customFormat="1" ht="15" customHeight="1" x14ac:dyDescent="0.2">
      <c r="A39" s="92">
        <v>1943</v>
      </c>
      <c r="B39" s="425"/>
      <c r="C39" s="317"/>
      <c r="D39" s="353"/>
      <c r="E39" s="314"/>
      <c r="F39" s="314"/>
      <c r="G39" s="84">
        <f>avgfiinc!AD32</f>
        <v>318005.01026837976</v>
      </c>
      <c r="H39" s="530"/>
      <c r="I39" s="541"/>
      <c r="J39" s="575"/>
      <c r="K39" s="541"/>
      <c r="L39" s="575"/>
      <c r="M39" s="561">
        <f>G39*0.01/'TD5'!F39</f>
        <v>0.12309474270890665</v>
      </c>
    </row>
    <row r="40" spans="1:13" s="87" customFormat="1" ht="15" customHeight="1" x14ac:dyDescent="0.2">
      <c r="A40" s="92">
        <v>1944</v>
      </c>
      <c r="B40" s="425"/>
      <c r="C40" s="317"/>
      <c r="D40" s="353"/>
      <c r="E40" s="314"/>
      <c r="F40" s="314"/>
      <c r="G40" s="84">
        <f>avgfiinc!AD33</f>
        <v>286102.83082568075</v>
      </c>
      <c r="H40" s="530"/>
      <c r="I40" s="541"/>
      <c r="J40" s="575"/>
      <c r="K40" s="541"/>
      <c r="L40" s="575"/>
      <c r="M40" s="561">
        <f>G40*0.01/'TD5'!F40</f>
        <v>0.11280934337188071</v>
      </c>
    </row>
    <row r="41" spans="1:13" s="87" customFormat="1" ht="15" customHeight="1" x14ac:dyDescent="0.2">
      <c r="A41" s="92">
        <v>1945</v>
      </c>
      <c r="B41" s="425"/>
      <c r="C41" s="317"/>
      <c r="D41" s="353"/>
      <c r="E41" s="314"/>
      <c r="F41" s="314"/>
      <c r="G41" s="84">
        <f>avgfiinc!AD34</f>
        <v>314886.47398230847</v>
      </c>
      <c r="H41" s="530"/>
      <c r="I41" s="541"/>
      <c r="J41" s="575"/>
      <c r="K41" s="541"/>
      <c r="L41" s="575"/>
      <c r="M41" s="561">
        <f>G41*0.01/'TD5'!F41</f>
        <v>0.1251579109368974</v>
      </c>
    </row>
    <row r="42" spans="1:13" s="87" customFormat="1" ht="15" customHeight="1" x14ac:dyDescent="0.2">
      <c r="A42" s="92">
        <v>1946</v>
      </c>
      <c r="B42" s="425"/>
      <c r="C42" s="317"/>
      <c r="D42" s="353"/>
      <c r="E42" s="314"/>
      <c r="F42" s="314"/>
      <c r="G42" s="84">
        <f>avgfiinc!AD35</f>
        <v>326749.54551367339</v>
      </c>
      <c r="H42" s="530"/>
      <c r="I42" s="541"/>
      <c r="J42" s="575"/>
      <c r="K42" s="541"/>
      <c r="L42" s="575"/>
      <c r="M42" s="561">
        <f>G42*0.01/'TD5'!F42</f>
        <v>0.1327705253334413</v>
      </c>
    </row>
    <row r="43" spans="1:13" s="87" customFormat="1" ht="15" customHeight="1" x14ac:dyDescent="0.2">
      <c r="A43" s="92">
        <v>1947</v>
      </c>
      <c r="B43" s="425"/>
      <c r="C43" s="317"/>
      <c r="D43" s="353"/>
      <c r="E43" s="314"/>
      <c r="F43" s="314"/>
      <c r="G43" s="84">
        <f>avgfiinc!AD36</f>
        <v>288541.4187513935</v>
      </c>
      <c r="H43" s="530"/>
      <c r="I43" s="541"/>
      <c r="J43" s="575"/>
      <c r="K43" s="541"/>
      <c r="L43" s="575"/>
      <c r="M43" s="561">
        <f>G43*0.01/'TD5'!F43</f>
        <v>0.11955055203166753</v>
      </c>
    </row>
    <row r="44" spans="1:13" s="87" customFormat="1" ht="15" customHeight="1" x14ac:dyDescent="0.2">
      <c r="A44" s="92">
        <v>1948</v>
      </c>
      <c r="B44" s="425"/>
      <c r="C44" s="317"/>
      <c r="D44" s="353"/>
      <c r="E44" s="314"/>
      <c r="F44" s="314"/>
      <c r="G44" s="84">
        <f>avgfiinc!AD37</f>
        <v>306724.8351448499</v>
      </c>
      <c r="H44" s="530"/>
      <c r="I44" s="541"/>
      <c r="J44" s="575"/>
      <c r="K44" s="541"/>
      <c r="L44" s="575"/>
      <c r="M44" s="561">
        <f>G44*0.01/'TD5'!F44</f>
        <v>0.12242600017043</v>
      </c>
    </row>
    <row r="45" spans="1:13" s="87" customFormat="1" ht="15" customHeight="1" x14ac:dyDescent="0.2">
      <c r="A45" s="91">
        <v>1949</v>
      </c>
      <c r="B45" s="426"/>
      <c r="C45" s="316"/>
      <c r="D45" s="354"/>
      <c r="E45" s="315"/>
      <c r="F45" s="315"/>
      <c r="G45" s="88">
        <f>avgfiinc!AD38</f>
        <v>286271.43850125908</v>
      </c>
      <c r="H45" s="531"/>
      <c r="I45" s="542"/>
      <c r="J45" s="576"/>
      <c r="K45" s="542"/>
      <c r="L45" s="576"/>
      <c r="M45" s="562">
        <f>G45*0.01/'TD5'!F45</f>
        <v>0.11726960080682738</v>
      </c>
    </row>
    <row r="46" spans="1:13" s="87" customFormat="1" ht="15" customHeight="1" x14ac:dyDescent="0.2">
      <c r="A46" s="92">
        <v>1950</v>
      </c>
      <c r="B46" s="425"/>
      <c r="C46" s="317"/>
      <c r="D46" s="353"/>
      <c r="E46" s="314"/>
      <c r="F46" s="314"/>
      <c r="G46" s="84">
        <f>avgfiinc!AD39</f>
        <v>342443.93885139184</v>
      </c>
      <c r="H46" s="530"/>
      <c r="I46" s="541"/>
      <c r="J46" s="575"/>
      <c r="K46" s="541"/>
      <c r="L46" s="575"/>
      <c r="M46" s="561">
        <f>G46*0.01/'TD5'!F46</f>
        <v>0.1281953503997858</v>
      </c>
    </row>
    <row r="47" spans="1:13" s="87" customFormat="1" ht="15" customHeight="1" x14ac:dyDescent="0.2">
      <c r="A47" s="92">
        <v>1951</v>
      </c>
      <c r="B47" s="425"/>
      <c r="C47" s="317"/>
      <c r="D47" s="353"/>
      <c r="E47" s="314"/>
      <c r="F47" s="314"/>
      <c r="G47" s="84">
        <f>avgfiinc!AD40</f>
        <v>327739.17061742442</v>
      </c>
      <c r="H47" s="530"/>
      <c r="I47" s="541"/>
      <c r="J47" s="575"/>
      <c r="K47" s="541"/>
      <c r="L47" s="575"/>
      <c r="M47" s="561">
        <f>G47*0.01/'TD5'!F47</f>
        <v>0.11787105144922098</v>
      </c>
    </row>
    <row r="48" spans="1:13" s="87" customFormat="1" ht="15" customHeight="1" x14ac:dyDescent="0.2">
      <c r="A48" s="92">
        <v>1952</v>
      </c>
      <c r="B48" s="425"/>
      <c r="C48" s="317"/>
      <c r="D48" s="353"/>
      <c r="E48" s="314"/>
      <c r="F48" s="314"/>
      <c r="G48" s="84">
        <f>avgfiinc!AD41</f>
        <v>307826.37735440419</v>
      </c>
      <c r="H48" s="530"/>
      <c r="I48" s="541"/>
      <c r="J48" s="575"/>
      <c r="K48" s="541"/>
      <c r="L48" s="575"/>
      <c r="M48" s="561">
        <f>G48*0.01/'TD5'!F48</f>
        <v>0.1079087598547829</v>
      </c>
    </row>
    <row r="49" spans="1:13" s="87" customFormat="1" ht="15" customHeight="1" x14ac:dyDescent="0.2">
      <c r="A49" s="92">
        <v>1953</v>
      </c>
      <c r="B49" s="425"/>
      <c r="C49" s="317"/>
      <c r="D49" s="353"/>
      <c r="E49" s="314"/>
      <c r="F49" s="314"/>
      <c r="G49" s="84">
        <f>avgfiinc!AD42</f>
        <v>291960.81771452259</v>
      </c>
      <c r="H49" s="530"/>
      <c r="I49" s="541"/>
      <c r="J49" s="575"/>
      <c r="K49" s="541"/>
      <c r="L49" s="575"/>
      <c r="M49" s="561">
        <f>G49*0.01/'TD5'!F49</f>
        <v>9.9018850353359417E-2</v>
      </c>
    </row>
    <row r="50" spans="1:13" s="87" customFormat="1" ht="15" customHeight="1" x14ac:dyDescent="0.2">
      <c r="A50" s="92">
        <v>1954</v>
      </c>
      <c r="B50" s="425"/>
      <c r="C50" s="317"/>
      <c r="D50" s="353"/>
      <c r="E50" s="314"/>
      <c r="F50" s="314"/>
      <c r="G50" s="84">
        <f>avgfiinc!AD43</f>
        <v>315348.58579821052</v>
      </c>
      <c r="H50" s="530"/>
      <c r="I50" s="541"/>
      <c r="J50" s="575"/>
      <c r="K50" s="541"/>
      <c r="L50" s="575"/>
      <c r="M50" s="561">
        <f>G50*0.01/'TD5'!F50</f>
        <v>0.1077356180416074</v>
      </c>
    </row>
    <row r="51" spans="1:13" s="87" customFormat="1" ht="15" customHeight="1" x14ac:dyDescent="0.2">
      <c r="A51" s="92">
        <v>1955</v>
      </c>
      <c r="B51" s="425"/>
      <c r="C51" s="317"/>
      <c r="D51" s="353"/>
      <c r="E51" s="314"/>
      <c r="F51" s="314"/>
      <c r="G51" s="84">
        <f>avgfiinc!AD44</f>
        <v>342853.78454401263</v>
      </c>
      <c r="H51" s="530"/>
      <c r="I51" s="541"/>
      <c r="J51" s="575"/>
      <c r="K51" s="541"/>
      <c r="L51" s="575"/>
      <c r="M51" s="561">
        <f>G51*0.01/'TD5'!F51</f>
        <v>0.1105754552013183</v>
      </c>
    </row>
    <row r="52" spans="1:13" s="87" customFormat="1" ht="15" customHeight="1" x14ac:dyDescent="0.2">
      <c r="A52" s="92">
        <v>1956</v>
      </c>
      <c r="B52" s="425"/>
      <c r="C52" s="317"/>
      <c r="D52" s="353"/>
      <c r="E52" s="314"/>
      <c r="F52" s="314"/>
      <c r="G52" s="84">
        <f>avgfiinc!AD45</f>
        <v>341172.93443758268</v>
      </c>
      <c r="H52" s="530"/>
      <c r="I52" s="541"/>
      <c r="J52" s="575"/>
      <c r="K52" s="541"/>
      <c r="L52" s="575"/>
      <c r="M52" s="561">
        <f>G52*0.01/'TD5'!F52</f>
        <v>0.10672081713296971</v>
      </c>
    </row>
    <row r="53" spans="1:13" s="87" customFormat="1" ht="15" customHeight="1" x14ac:dyDescent="0.2">
      <c r="A53" s="92">
        <v>1957</v>
      </c>
      <c r="B53" s="425"/>
      <c r="C53" s="317"/>
      <c r="D53" s="353"/>
      <c r="E53" s="314"/>
      <c r="F53" s="314"/>
      <c r="G53" s="84">
        <f>avgfiinc!AD46</f>
        <v>324152.80903224798</v>
      </c>
      <c r="H53" s="530"/>
      <c r="I53" s="541"/>
      <c r="J53" s="575"/>
      <c r="K53" s="541"/>
      <c r="L53" s="575"/>
      <c r="M53" s="561">
        <f>G53*0.01/'TD5'!F53</f>
        <v>0.10160969512973958</v>
      </c>
    </row>
    <row r="54" spans="1:13" s="87" customFormat="1" ht="15" customHeight="1" x14ac:dyDescent="0.2">
      <c r="A54" s="92">
        <v>1958</v>
      </c>
      <c r="B54" s="425"/>
      <c r="C54" s="317"/>
      <c r="D54" s="353"/>
      <c r="E54" s="314"/>
      <c r="F54" s="314"/>
      <c r="G54" s="84">
        <f>avgfiinc!AD47</f>
        <v>318103.55105230567</v>
      </c>
      <c r="H54" s="530"/>
      <c r="I54" s="541"/>
      <c r="J54" s="575"/>
      <c r="K54" s="541"/>
      <c r="L54" s="575"/>
      <c r="M54" s="561">
        <f>G54*0.01/'TD5'!F54</f>
        <v>0.10205745453581451</v>
      </c>
    </row>
    <row r="55" spans="1:13" s="87" customFormat="1" ht="15" customHeight="1" x14ac:dyDescent="0.2">
      <c r="A55" s="91">
        <v>1959</v>
      </c>
      <c r="B55" s="426"/>
      <c r="C55" s="316"/>
      <c r="D55" s="354"/>
      <c r="E55" s="315"/>
      <c r="F55" s="315"/>
      <c r="G55" s="88">
        <f>avgfiinc!AD48</f>
        <v>353220.24907994218</v>
      </c>
      <c r="H55" s="531"/>
      <c r="I55" s="542"/>
      <c r="J55" s="576"/>
      <c r="K55" s="542"/>
      <c r="L55" s="576"/>
      <c r="M55" s="562">
        <f>G55*0.01/'TD5'!F55</f>
        <v>0.10647444606593219</v>
      </c>
    </row>
    <row r="56" spans="1:13" x14ac:dyDescent="0.2">
      <c r="A56" s="67">
        <v>1960</v>
      </c>
      <c r="B56" s="425"/>
      <c r="C56" s="317"/>
      <c r="D56" s="353"/>
      <c r="E56" s="314"/>
      <c r="F56" s="314"/>
      <c r="G56" s="84">
        <f>avgfiinc!AD49</f>
        <v>335010.39791715064</v>
      </c>
      <c r="H56" s="530"/>
      <c r="I56" s="541"/>
      <c r="J56" s="575"/>
      <c r="K56" s="541"/>
      <c r="L56" s="575"/>
      <c r="M56" s="561">
        <f>G56*0.01/'TD5'!F56</f>
        <v>0.10034579956956319</v>
      </c>
    </row>
    <row r="57" spans="1:13" x14ac:dyDescent="0.2">
      <c r="A57" s="67">
        <v>1961</v>
      </c>
      <c r="B57" s="425"/>
      <c r="C57" s="317"/>
      <c r="D57" s="353"/>
      <c r="E57" s="314"/>
      <c r="F57" s="314"/>
      <c r="G57" s="84">
        <f>avgfiinc!AD50</f>
        <v>363078.56355341332</v>
      </c>
      <c r="H57" s="530"/>
      <c r="I57" s="541"/>
      <c r="J57" s="575"/>
      <c r="K57" s="541"/>
      <c r="L57" s="575"/>
      <c r="M57" s="561">
        <f>G57*0.01/'TD5'!F57</f>
        <v>0.10640656153200093</v>
      </c>
    </row>
    <row r="58" spans="1:13" x14ac:dyDescent="0.2">
      <c r="A58" s="67">
        <v>1962</v>
      </c>
      <c r="B58" s="427">
        <f>avgfiinc!Y51</f>
        <v>203475.39247133074</v>
      </c>
      <c r="C58" s="318">
        <f>avgfiinc!Z51</f>
        <v>237650.23044480273</v>
      </c>
      <c r="D58" s="523">
        <f>avgfiinc!AA51</f>
        <v>192080.63578615864</v>
      </c>
      <c r="E58" s="523">
        <f>avgfiinc!AB51</f>
        <v>286877.73255501234</v>
      </c>
      <c r="F58" s="523">
        <f>avgfiinc!AC51</f>
        <v>154783.97497669814</v>
      </c>
      <c r="G58" s="81">
        <f>avgfiinc!AD51</f>
        <v>339526.5934887827</v>
      </c>
      <c r="H58" s="532">
        <f>B58*0.01/'TD5'!B58</f>
        <v>9.4576038420200348E-2</v>
      </c>
      <c r="I58" s="543">
        <f>C58*0.01/'TD5'!B58</f>
        <v>0.11046061664819716</v>
      </c>
      <c r="J58" s="543">
        <f>D58*0.01/'TD5'!C58</f>
        <v>8.1604138016700745E-2</v>
      </c>
      <c r="K58" s="543">
        <f>E58*0.01/'TD5'!D58</f>
        <v>8.7407529354095445E-2</v>
      </c>
      <c r="L58" s="543">
        <f>F58*0.01/'TD5'!E58</f>
        <v>0.14265838265419004</v>
      </c>
      <c r="M58" s="550">
        <f>G58*0.01/'TD5'!F58</f>
        <v>0.10222311317920685</v>
      </c>
    </row>
    <row r="59" spans="1:13" x14ac:dyDescent="0.2">
      <c r="A59" s="67">
        <v>1963</v>
      </c>
      <c r="B59" s="428">
        <f>avgfiinc!Y52</f>
        <v>212600.67202125012</v>
      </c>
      <c r="C59" s="319">
        <f>avgfiinc!Z52</f>
        <v>248587.75385769206</v>
      </c>
      <c r="D59" s="524">
        <f>avgfiinc!AA52</f>
        <v>200061.43716501794</v>
      </c>
      <c r="E59" s="524">
        <f>avgfiinc!AB52</f>
        <v>299496.98554088024</v>
      </c>
      <c r="F59" s="524">
        <f>avgfiinc!AC52</f>
        <v>162214.20404853206</v>
      </c>
      <c r="G59" s="62">
        <f>avgfiinc!AD52</f>
        <v>344803.50991597812</v>
      </c>
      <c r="H59" s="533">
        <f>B59*0.01/'TD5'!B59</f>
        <v>9.4690605547014722E-2</v>
      </c>
      <c r="I59" s="544">
        <f>C59*0.01/'TD5'!B59</f>
        <v>0.11071895832015205</v>
      </c>
      <c r="J59" s="551">
        <f>D59*0.01/'TD5'!C59</f>
        <v>8.146483033633059E-2</v>
      </c>
      <c r="K59" s="544">
        <f>E59*0.01/'TD5'!D59</f>
        <v>8.7513555737884677E-2</v>
      </c>
      <c r="L59" s="551">
        <f>F59*0.01/'TD5'!E59</f>
        <v>0.14341645221657415</v>
      </c>
      <c r="M59" s="552">
        <f>G59*0.01/'TD5'!F59</f>
        <v>9.9165102959435286E-2</v>
      </c>
    </row>
    <row r="60" spans="1:13" x14ac:dyDescent="0.2">
      <c r="A60" s="67">
        <v>1964</v>
      </c>
      <c r="B60" s="428">
        <f>avgfiinc!Y53</f>
        <v>221725.95157116951</v>
      </c>
      <c r="C60" s="319">
        <f>avgfiinc!Z53</f>
        <v>259525.2772705814</v>
      </c>
      <c r="D60" s="524">
        <f>avgfiinc!AA53</f>
        <v>208042.23854387723</v>
      </c>
      <c r="E60" s="524">
        <f>avgfiinc!AB53</f>
        <v>312116.23852674814</v>
      </c>
      <c r="F60" s="524">
        <f>avgfiinc!AC53</f>
        <v>169644.43312036595</v>
      </c>
      <c r="G60" s="62">
        <f>avgfiinc!AD53</f>
        <v>373492.80433618021</v>
      </c>
      <c r="H60" s="533">
        <f>B60*0.01/'TD5'!B60</f>
        <v>9.4795987010002136E-2</v>
      </c>
      <c r="I60" s="544">
        <f>C60*0.01/'TD5'!B60</f>
        <v>0.11095658689737321</v>
      </c>
      <c r="J60" s="551">
        <f>D60*0.01/'TD5'!C60</f>
        <v>8.1336632370948778E-2</v>
      </c>
      <c r="K60" s="544">
        <f>E60*0.01/'TD5'!D60</f>
        <v>8.7611235678195967E-2</v>
      </c>
      <c r="L60" s="551">
        <f>F60*0.01/'TD5'!E60</f>
        <v>0.14411517977714539</v>
      </c>
      <c r="M60" s="552">
        <f>G60*0.01/'TD5'!F60</f>
        <v>0.10308639705181122</v>
      </c>
    </row>
    <row r="61" spans="1:13" x14ac:dyDescent="0.2">
      <c r="A61" s="67">
        <v>1965</v>
      </c>
      <c r="B61" s="428">
        <f>avgfiinc!Y54</f>
        <v>233423.14836754135</v>
      </c>
      <c r="C61" s="319">
        <f>avgfiinc!Z54</f>
        <v>271696.88876192039</v>
      </c>
      <c r="D61" s="524">
        <f>avgfiinc!AA54</f>
        <v>219618.73219768621</v>
      </c>
      <c r="E61" s="524">
        <f>avgfiinc!AB54</f>
        <v>327053.95766793389</v>
      </c>
      <c r="F61" s="524">
        <f>avgfiinc!AC54</f>
        <v>178836.01276542671</v>
      </c>
      <c r="G61" s="62">
        <f>avgfiinc!AD54</f>
        <v>417879.81536239741</v>
      </c>
      <c r="H61" s="533">
        <f>B61*0.01/'TD5'!B61</f>
        <v>9.534179116454454E-2</v>
      </c>
      <c r="I61" s="544">
        <f>C61*0.01/'TD5'!B61</f>
        <v>0.11097471784421187</v>
      </c>
      <c r="J61" s="551">
        <f>D61*0.01/'TD5'!C61</f>
        <v>8.2008776709712558E-2</v>
      </c>
      <c r="K61" s="544">
        <f>E61*0.01/'TD5'!D61</f>
        <v>8.7797690219933611E-2</v>
      </c>
      <c r="L61" s="551">
        <f>F61*0.01/'TD5'!E61</f>
        <v>0.14469375151528169</v>
      </c>
      <c r="M61" s="552">
        <f>G61*0.01/'TD5'!F61</f>
        <v>0.10891912753229198</v>
      </c>
    </row>
    <row r="62" spans="1:13" x14ac:dyDescent="0.2">
      <c r="A62" s="67">
        <v>1966</v>
      </c>
      <c r="B62" s="428">
        <f>avgfiinc!Y55</f>
        <v>245120.34516391318</v>
      </c>
      <c r="C62" s="319">
        <f>avgfiinc!Z55</f>
        <v>283868.50025325932</v>
      </c>
      <c r="D62" s="524">
        <f>avgfiinc!AA55</f>
        <v>231195.22585149517</v>
      </c>
      <c r="E62" s="524">
        <f>avgfiinc!AB55</f>
        <v>341991.67680911958</v>
      </c>
      <c r="F62" s="524">
        <f>avgfiinc!AC55</f>
        <v>188027.59241048747</v>
      </c>
      <c r="G62" s="62">
        <f>avgfiinc!AD55</f>
        <v>411423.44421992917</v>
      </c>
      <c r="H62" s="533">
        <f>B62*0.01/'TD5'!B62</f>
        <v>9.5840945839881883E-2</v>
      </c>
      <c r="I62" s="544">
        <f>C62*0.01/'TD5'!B62</f>
        <v>0.11099129915237428</v>
      </c>
      <c r="J62" s="551">
        <f>D62*0.01/'TD5'!C62</f>
        <v>8.2623176276683821E-2</v>
      </c>
      <c r="K62" s="544">
        <f>E62*0.01/'TD5'!D62</f>
        <v>8.796855062246324E-2</v>
      </c>
      <c r="L62" s="551">
        <f>F62*0.01/'TD5'!E62</f>
        <v>0.14521975815296173</v>
      </c>
      <c r="M62" s="552">
        <f>G62*0.01/'TD5'!F62</f>
        <v>0.10438810288906097</v>
      </c>
    </row>
    <row r="63" spans="1:13" x14ac:dyDescent="0.2">
      <c r="A63" s="67">
        <v>1967</v>
      </c>
      <c r="B63" s="428">
        <f>avgfiinc!Y56</f>
        <v>269482.76772423397</v>
      </c>
      <c r="C63" s="319">
        <f>avgfiinc!Z56</f>
        <v>309819.37547377904</v>
      </c>
      <c r="D63" s="524">
        <f>avgfiinc!AA56</f>
        <v>256849.39811957185</v>
      </c>
      <c r="E63" s="524">
        <f>avgfiinc!AB56</f>
        <v>370634.09673012246</v>
      </c>
      <c r="F63" s="524">
        <f>avgfiinc!AC56</f>
        <v>209777.83050104344</v>
      </c>
      <c r="G63" s="62">
        <f>avgfiinc!AD56</f>
        <v>456515.0754957514</v>
      </c>
      <c r="H63" s="534">
        <f>B63*0.01/'TD5'!B63</f>
        <v>0.10091176442801952</v>
      </c>
      <c r="I63" s="545">
        <f>C63*0.01/'TD5'!B63</f>
        <v>0.11601639725267889</v>
      </c>
      <c r="J63" s="551">
        <f>D63*0.01/'TD5'!C63</f>
        <v>8.7830934673547773E-2</v>
      </c>
      <c r="K63" s="544">
        <f>E63*0.01/'TD5'!D63</f>
        <v>9.3221748247742667E-2</v>
      </c>
      <c r="L63" s="551">
        <f>F63*0.01/'TD5'!E63</f>
        <v>0.14718577265739444</v>
      </c>
      <c r="M63" s="552">
        <f>G63*0.01/'TD5'!F63</f>
        <v>0.10904778353869915</v>
      </c>
    </row>
    <row r="64" spans="1:13" x14ac:dyDescent="0.2">
      <c r="A64" s="67">
        <v>1968</v>
      </c>
      <c r="B64" s="428">
        <f>avgfiinc!Y57</f>
        <v>284230.43996397621</v>
      </c>
      <c r="C64" s="319">
        <f>avgfiinc!Z57</f>
        <v>325528.32594928489</v>
      </c>
      <c r="D64" s="524">
        <f>avgfiinc!AA57</f>
        <v>270643.42920546315</v>
      </c>
      <c r="E64" s="524">
        <f>avgfiinc!AB57</f>
        <v>386843.76646424877</v>
      </c>
      <c r="F64" s="524">
        <f>avgfiinc!AC57</f>
        <v>222498.2352299011</v>
      </c>
      <c r="G64" s="62">
        <f>avgfiinc!AD57</f>
        <v>477181.86330695456</v>
      </c>
      <c r="H64" s="534">
        <f>B64*0.01/'TD5'!B64</f>
        <v>0.10237549757584929</v>
      </c>
      <c r="I64" s="545">
        <f>C64*0.01/'TD5'!B64</f>
        <v>0.11725037032738329</v>
      </c>
      <c r="J64" s="551">
        <f>D64*0.01/'TD5'!C64</f>
        <v>8.9409396983683109E-2</v>
      </c>
      <c r="K64" s="544">
        <f>E64*0.01/'TD5'!D64</f>
        <v>9.4539495650678859E-2</v>
      </c>
      <c r="L64" s="551">
        <f>F64*0.01/'TD5'!E64</f>
        <v>0.14788927882909775</v>
      </c>
      <c r="M64" s="552">
        <f>G64*0.01/'TD5'!F64</f>
        <v>0.1103822472505271</v>
      </c>
    </row>
    <row r="65" spans="1:13" x14ac:dyDescent="0.2">
      <c r="A65" s="72">
        <v>1969</v>
      </c>
      <c r="B65" s="429">
        <f>avgfiinc!Y58</f>
        <v>266449.91636069783</v>
      </c>
      <c r="C65" s="320">
        <f>avgfiinc!Z58</f>
        <v>310642.06502656458</v>
      </c>
      <c r="D65" s="526">
        <f>avgfiinc!AA58</f>
        <v>254010.62024911944</v>
      </c>
      <c r="E65" s="526">
        <f>avgfiinc!AB58</f>
        <v>372554.85988791758</v>
      </c>
      <c r="F65" s="526">
        <f>avgfiinc!AC58</f>
        <v>205789.88011183278</v>
      </c>
      <c r="G65" s="68">
        <f>avgfiinc!AD58</f>
        <v>451010.55452020938</v>
      </c>
      <c r="H65" s="535">
        <f>B65*0.01/'TD5'!B65</f>
        <v>9.4945633201859905E-2</v>
      </c>
      <c r="I65" s="546">
        <f>C65*0.01/'TD5'!B65</f>
        <v>0.11069287604186684</v>
      </c>
      <c r="J65" s="553">
        <f>D65*0.01/'TD5'!C65</f>
        <v>8.2836503395810723E-2</v>
      </c>
      <c r="K65" s="547">
        <f>E65*0.01/'TD5'!D65</f>
        <v>8.9481184841133654E-2</v>
      </c>
      <c r="L65" s="553">
        <f>F65*0.01/'TD5'!E65</f>
        <v>0.13657457195222381</v>
      </c>
      <c r="M65" s="554">
        <f>G65*0.01/'TD5'!F65</f>
        <v>0.10278749919962135</v>
      </c>
    </row>
    <row r="66" spans="1:13" x14ac:dyDescent="0.2">
      <c r="A66" s="67">
        <v>1970</v>
      </c>
      <c r="B66" s="428">
        <f>avgfiinc!Y59</f>
        <v>240299.74331875416</v>
      </c>
      <c r="C66" s="319">
        <f>avgfiinc!Z59</f>
        <v>285909.81049858039</v>
      </c>
      <c r="D66" s="524">
        <f>avgfiinc!AA59</f>
        <v>230051.89223627452</v>
      </c>
      <c r="E66" s="524">
        <f>avgfiinc!AB59</f>
        <v>346059.68208845018</v>
      </c>
      <c r="F66" s="524">
        <f>avgfiinc!AC59</f>
        <v>179985.16562492427</v>
      </c>
      <c r="G66" s="62">
        <f>avgfiinc!AD59</f>
        <v>407206.17248704366</v>
      </c>
      <c r="H66" s="534">
        <f>B66*0.01/'TD5'!B66</f>
        <v>8.8055163942044601E-2</v>
      </c>
      <c r="I66" s="545">
        <f>C66*0.01/'TD5'!B66</f>
        <v>0.10476846495294014</v>
      </c>
      <c r="J66" s="551">
        <f>D66*0.01/'TD5'!C66</f>
        <v>7.6853095146361738E-2</v>
      </c>
      <c r="K66" s="544">
        <f>E66*0.01/'TD5'!D66</f>
        <v>8.5236849874490872E-2</v>
      </c>
      <c r="L66" s="551">
        <f>F66*0.01/'TD5'!E66</f>
        <v>0.12524880236014724</v>
      </c>
      <c r="M66" s="552">
        <f>G66*0.01/'TD5'!F66</f>
        <v>9.6127181517658755E-2</v>
      </c>
    </row>
    <row r="67" spans="1:13" x14ac:dyDescent="0.2">
      <c r="A67" s="67">
        <v>1971</v>
      </c>
      <c r="B67" s="428">
        <f>avgfiinc!Y60</f>
        <v>241485.27246463893</v>
      </c>
      <c r="C67" s="319">
        <f>avgfiinc!Z60</f>
        <v>286814.4542655854</v>
      </c>
      <c r="D67" s="524">
        <f>avgfiinc!AA60</f>
        <v>231122.54918621428</v>
      </c>
      <c r="E67" s="524">
        <f>avgfiinc!AB60</f>
        <v>346786.03566723183</v>
      </c>
      <c r="F67" s="524">
        <f>avgfiinc!AC60</f>
        <v>182269.54232787256</v>
      </c>
      <c r="G67" s="62">
        <f>avgfiinc!AD60</f>
        <v>409486.92239579133</v>
      </c>
      <c r="H67" s="534">
        <f>B67*0.01/'TD5'!B67</f>
        <v>8.8810227891372023E-2</v>
      </c>
      <c r="I67" s="545">
        <f>C67*0.01/'TD5'!B67</f>
        <v>0.10548078889405586</v>
      </c>
      <c r="J67" s="551">
        <f>D67*0.01/'TD5'!C67</f>
        <v>7.7495518737123362E-2</v>
      </c>
      <c r="K67" s="544">
        <f>E67*0.01/'TD5'!D67</f>
        <v>8.5984025768993888E-2</v>
      </c>
      <c r="L67" s="551">
        <f>F67*0.01/'TD5'!E67</f>
        <v>0.12616537453141061</v>
      </c>
      <c r="M67" s="552">
        <f>G67*0.01/'TD5'!F67</f>
        <v>9.7081253123178612E-2</v>
      </c>
    </row>
    <row r="68" spans="1:13" x14ac:dyDescent="0.2">
      <c r="A68" s="67">
        <v>1972</v>
      </c>
      <c r="B68" s="428">
        <f>avgfiinc!Y61</f>
        <v>251513.87934797333</v>
      </c>
      <c r="C68" s="319">
        <f>avgfiinc!Z61</f>
        <v>298250.17231414909</v>
      </c>
      <c r="D68" s="524">
        <f>avgfiinc!AA61</f>
        <v>240346.81179576606</v>
      </c>
      <c r="E68" s="524">
        <f>avgfiinc!AB61</f>
        <v>360704.16685713024</v>
      </c>
      <c r="F68" s="524">
        <f>avgfiinc!AC61</f>
        <v>191839.69373618532</v>
      </c>
      <c r="G68" s="62">
        <f>avgfiinc!AD61</f>
        <v>420700.16111026198</v>
      </c>
      <c r="H68" s="534">
        <f>B68*0.01/'TD5'!B68</f>
        <v>8.8658038546782336E-2</v>
      </c>
      <c r="I68" s="545">
        <f>C68*0.01/'TD5'!B68</f>
        <v>0.10513246959635578</v>
      </c>
      <c r="J68" s="551">
        <f>D68*0.01/'TD5'!C68</f>
        <v>7.7432352034520591E-2</v>
      </c>
      <c r="K68" s="544">
        <f>E68*0.01/'TD5'!D68</f>
        <v>8.6265045372783775E-2</v>
      </c>
      <c r="L68" s="551">
        <f>F68*0.01/'TD5'!E68</f>
        <v>0.12394878439954481</v>
      </c>
      <c r="M68" s="552">
        <f>G68*0.01/'TD5'!F68</f>
        <v>9.7250564444038901E-2</v>
      </c>
    </row>
    <row r="69" spans="1:13" x14ac:dyDescent="0.2">
      <c r="A69" s="67">
        <v>1973</v>
      </c>
      <c r="B69" s="428">
        <f>avgfiinc!Y62</f>
        <v>250900.33756752429</v>
      </c>
      <c r="C69" s="319">
        <f>avgfiinc!Z62</f>
        <v>300507.48175580316</v>
      </c>
      <c r="D69" s="524">
        <f>avgfiinc!AA62</f>
        <v>240258.48775245468</v>
      </c>
      <c r="E69" s="524">
        <f>avgfiinc!AB62</f>
        <v>367913.77730313782</v>
      </c>
      <c r="F69" s="524">
        <f>avgfiinc!AC62</f>
        <v>186436.72907894891</v>
      </c>
      <c r="G69" s="62">
        <f>avgfiinc!AD62</f>
        <v>421237.89393291523</v>
      </c>
      <c r="H69" s="534">
        <f>B69*0.01/'TD5'!B69</f>
        <v>8.6115949792201704E-2</v>
      </c>
      <c r="I69" s="545">
        <f>C69*0.01/'TD5'!B69</f>
        <v>0.10314249658631523</v>
      </c>
      <c r="J69" s="551">
        <f>D69*0.01/'TD5'!C69</f>
        <v>7.5157292864787437E-2</v>
      </c>
      <c r="K69" s="544">
        <f>E69*0.01/'TD5'!D69</f>
        <v>8.5054672128990219E-2</v>
      </c>
      <c r="L69" s="551">
        <f>F69*0.01/'TD5'!E69</f>
        <v>0.11860700367105891</v>
      </c>
      <c r="M69" s="552">
        <f>G69*0.01/'TD5'!F69</f>
        <v>9.4814534869783543E-2</v>
      </c>
    </row>
    <row r="70" spans="1:13" x14ac:dyDescent="0.2">
      <c r="A70" s="67">
        <v>1974</v>
      </c>
      <c r="B70" s="428">
        <f>avgfiinc!Y63</f>
        <v>243450.22015915564</v>
      </c>
      <c r="C70" s="319">
        <f>avgfiinc!Z63</f>
        <v>293777.18062207295</v>
      </c>
      <c r="D70" s="524">
        <f>avgfiinc!AA63</f>
        <v>234908.87777969561</v>
      </c>
      <c r="E70" s="524">
        <f>avgfiinc!AB63</f>
        <v>364853.01183033414</v>
      </c>
      <c r="F70" s="524">
        <f>avgfiinc!AC63</f>
        <v>174984.44316013888</v>
      </c>
      <c r="G70" s="62">
        <f>avgfiinc!AD63</f>
        <v>409257.10751136893</v>
      </c>
      <c r="H70" s="534">
        <f>B70*0.01/'TD5'!B70</f>
        <v>8.460203954143708E-2</v>
      </c>
      <c r="I70" s="545">
        <f>C70*0.01/'TD5'!B70</f>
        <v>0.10209129667293836</v>
      </c>
      <c r="J70" s="551">
        <f>D70*0.01/'TD5'!C70</f>
        <v>7.4213102629300906E-2</v>
      </c>
      <c r="K70" s="544">
        <f>E70*0.01/'TD5'!D70</f>
        <v>8.5519294904429444E-2</v>
      </c>
      <c r="L70" s="551">
        <f>F70*0.01/'TD5'!E70</f>
        <v>0.11215776122662648</v>
      </c>
      <c r="M70" s="552">
        <f>G70*0.01/'TD5'!F70</f>
        <v>9.3546059823779615E-2</v>
      </c>
    </row>
    <row r="71" spans="1:13" x14ac:dyDescent="0.2">
      <c r="A71" s="67">
        <v>1975</v>
      </c>
      <c r="B71" s="428">
        <f>avgfiinc!Y64</f>
        <v>227853.12342997707</v>
      </c>
      <c r="C71" s="319">
        <f>avgfiinc!Z64</f>
        <v>275905.33096248703</v>
      </c>
      <c r="D71" s="524">
        <f>avgfiinc!AA64</f>
        <v>219299.90551288478</v>
      </c>
      <c r="E71" s="524">
        <f>avgfiinc!AB64</f>
        <v>341854.92683071399</v>
      </c>
      <c r="F71" s="524">
        <f>avgfiinc!AC64</f>
        <v>164558.50208857254</v>
      </c>
      <c r="G71" s="62">
        <f>avgfiinc!AD64</f>
        <v>382062.66543675854</v>
      </c>
      <c r="H71" s="534">
        <f>B71*0.01/'TD5'!B71</f>
        <v>8.3237352839518053E-2</v>
      </c>
      <c r="I71" s="545">
        <f>C71*0.01/'TD5'!B71</f>
        <v>0.10079137401285722</v>
      </c>
      <c r="J71" s="551">
        <f>D71*0.01/'TD5'!C71</f>
        <v>7.3410891038804493E-2</v>
      </c>
      <c r="K71" s="544">
        <f>E71*0.01/'TD5'!D71</f>
        <v>8.5835673775960672E-2</v>
      </c>
      <c r="L71" s="551">
        <f>F71*0.01/'TD5'!E71</f>
        <v>0.106852220165365</v>
      </c>
      <c r="M71" s="552">
        <f>G71*0.01/'TD5'!F71</f>
        <v>9.2312273779697307E-2</v>
      </c>
    </row>
    <row r="72" spans="1:13" x14ac:dyDescent="0.2">
      <c r="A72" s="67">
        <v>1976</v>
      </c>
      <c r="B72" s="428">
        <f>avgfiinc!Y65</f>
        <v>235811.10289978198</v>
      </c>
      <c r="C72" s="319">
        <f>avgfiinc!Z65</f>
        <v>284664.74066083925</v>
      </c>
      <c r="D72" s="524">
        <f>avgfiinc!AA65</f>
        <v>227538.73344872356</v>
      </c>
      <c r="E72" s="524">
        <f>avgfiinc!AB65</f>
        <v>353327.09888016159</v>
      </c>
      <c r="F72" s="524">
        <f>avgfiinc!AC65</f>
        <v>171233.18251420438</v>
      </c>
      <c r="G72" s="62">
        <f>avgfiinc!AD65</f>
        <v>394018.83884801128</v>
      </c>
      <c r="H72" s="534">
        <f>B72*0.01/'TD5'!B72</f>
        <v>8.3047051695835705E-2</v>
      </c>
      <c r="I72" s="545">
        <f>C72*0.01/'TD5'!B72</f>
        <v>0.10025213886425632</v>
      </c>
      <c r="J72" s="551">
        <f>D72*0.01/'TD5'!C72</f>
        <v>7.3392415429808025E-2</v>
      </c>
      <c r="K72" s="544">
        <f>E72*0.01/'TD5'!D72</f>
        <v>8.6086850828600361E-2</v>
      </c>
      <c r="L72" s="551">
        <f>F72*0.01/'TD5'!E72</f>
        <v>0.10476788547327942</v>
      </c>
      <c r="M72" s="552">
        <f>G72*0.01/'TD5'!F72</f>
        <v>9.219763922174451E-2</v>
      </c>
    </row>
    <row r="73" spans="1:13" x14ac:dyDescent="0.2">
      <c r="A73" s="67">
        <v>1977</v>
      </c>
      <c r="B73" s="428">
        <f>avgfiinc!Y66</f>
        <v>242308.64506526731</v>
      </c>
      <c r="C73" s="319">
        <f>avgfiinc!Z66</f>
        <v>291462.28408324445</v>
      </c>
      <c r="D73" s="524">
        <f>avgfiinc!AA66</f>
        <v>233971.13534050042</v>
      </c>
      <c r="E73" s="524">
        <f>avgfiinc!AB66</f>
        <v>363023.16296115948</v>
      </c>
      <c r="F73" s="524">
        <f>avgfiinc!AC66</f>
        <v>174915.76993595564</v>
      </c>
      <c r="G73" s="62">
        <f>avgfiinc!AD66</f>
        <v>401340.54740659369</v>
      </c>
      <c r="H73" s="534">
        <f>B73*0.01/'TD5'!B73</f>
        <v>8.3472347996595531E-2</v>
      </c>
      <c r="I73" s="545">
        <f>C73*0.01/'TD5'!B73</f>
        <v>0.10040517208259736</v>
      </c>
      <c r="J73" s="551">
        <f>D73*0.01/'TD5'!C73</f>
        <v>7.3933667040282799E-2</v>
      </c>
      <c r="K73" s="544">
        <f>E73*0.01/'TD5'!D73</f>
        <v>8.7051627279985055E-2</v>
      </c>
      <c r="L73" s="551">
        <f>F73*0.01/'TD5'!E73</f>
        <v>0.10308806515408266</v>
      </c>
      <c r="M73" s="552">
        <f>G73*0.01/'TD5'!F73</f>
        <v>9.2902181042928689E-2</v>
      </c>
    </row>
    <row r="74" spans="1:13" x14ac:dyDescent="0.2">
      <c r="A74" s="67">
        <v>1978</v>
      </c>
      <c r="B74" s="428">
        <f>avgfiinc!Y67</f>
        <v>256073.07930328808</v>
      </c>
      <c r="C74" s="319">
        <f>avgfiinc!Z67</f>
        <v>306060.69682334538</v>
      </c>
      <c r="D74" s="524">
        <f>avgfiinc!AA67</f>
        <v>247453.44511257915</v>
      </c>
      <c r="E74" s="524">
        <f>avgfiinc!AB67</f>
        <v>382076.00335652591</v>
      </c>
      <c r="F74" s="524">
        <f>avgfiinc!AC67</f>
        <v>184245.69552969417</v>
      </c>
      <c r="G74" s="62">
        <f>avgfiinc!AD67</f>
        <v>421467.72919916804</v>
      </c>
      <c r="H74" s="534">
        <f>B74*0.01/'TD5'!B74</f>
        <v>8.5803683658928431E-2</v>
      </c>
      <c r="I74" s="545">
        <f>C74*0.01/'TD5'!B74</f>
        <v>0.10255328393797436</v>
      </c>
      <c r="J74" s="551">
        <f>D74*0.01/'TD5'!C74</f>
        <v>7.5713578263028047E-2</v>
      </c>
      <c r="K74" s="544">
        <f>E74*0.01/'TD5'!D74</f>
        <v>8.9616782278236773E-2</v>
      </c>
      <c r="L74" s="551">
        <f>F74*0.01/'TD5'!E74</f>
        <v>0.10437692494857488</v>
      </c>
      <c r="M74" s="552">
        <f>G74*0.01/'TD5'!F74</f>
        <v>9.5493541408007129E-2</v>
      </c>
    </row>
    <row r="75" spans="1:13" x14ac:dyDescent="0.2">
      <c r="A75" s="72">
        <v>1979</v>
      </c>
      <c r="B75" s="429">
        <f>avgfiinc!Y68</f>
        <v>285617.67670492717</v>
      </c>
      <c r="C75" s="320">
        <f>avgfiinc!Z68</f>
        <v>334846.09121002234</v>
      </c>
      <c r="D75" s="526">
        <f>avgfiinc!AA68</f>
        <v>272076.39217805828</v>
      </c>
      <c r="E75" s="526">
        <f>avgfiinc!AB68</f>
        <v>414238.15624288621</v>
      </c>
      <c r="F75" s="526">
        <f>avgfiinc!AC68</f>
        <v>212192.70962306997</v>
      </c>
      <c r="G75" s="68">
        <f>avgfiinc!AD68</f>
        <v>464891.19843022467</v>
      </c>
      <c r="H75" s="536">
        <f>B75*0.01/'TD5'!B75</f>
        <v>9.299593418836595E-2</v>
      </c>
      <c r="I75" s="547">
        <f>C75*0.01/'TD5'!B75</f>
        <v>0.10902450233697891</v>
      </c>
      <c r="J75" s="553">
        <f>D75*0.01/'TD5'!C75</f>
        <v>8.1175573170185089E-2</v>
      </c>
      <c r="K75" s="547">
        <f>E75*0.01/'TD5'!D75</f>
        <v>9.5246061682701097E-2</v>
      </c>
      <c r="L75" s="553">
        <f>F75*0.01/'TD5'!E75</f>
        <v>0.11386395245790483</v>
      </c>
      <c r="M75" s="554">
        <f>G75*0.01/'TD5'!F75</f>
        <v>0.10279615968465808</v>
      </c>
    </row>
    <row r="76" spans="1:13" x14ac:dyDescent="0.2">
      <c r="A76" s="67">
        <v>1980</v>
      </c>
      <c r="B76" s="428">
        <f>avgfiinc!Y69</f>
        <v>285654.66517153219</v>
      </c>
      <c r="C76" s="319">
        <f>avgfiinc!Z69</f>
        <v>334498.40132556745</v>
      </c>
      <c r="D76" s="524">
        <f>avgfiinc!AA69</f>
        <v>273581.93918598117</v>
      </c>
      <c r="E76" s="524">
        <f>avgfiinc!AB69</f>
        <v>416712.82726970909</v>
      </c>
      <c r="F76" s="524">
        <f>avgfiinc!AC69</f>
        <v>212310.27492096522</v>
      </c>
      <c r="G76" s="62">
        <f>avgfiinc!AD69</f>
        <v>462268.23350139923</v>
      </c>
      <c r="H76" s="533">
        <f>B76*0.01/'TD5'!B76</f>
        <v>9.3953728675842271E-2</v>
      </c>
      <c r="I76" s="544">
        <f>C76*0.01/'TD5'!B76</f>
        <v>0.11001875996589661</v>
      </c>
      <c r="J76" s="551">
        <f>D76*0.01/'TD5'!C76</f>
        <v>8.282797783613205E-2</v>
      </c>
      <c r="K76" s="544">
        <f>E76*0.01/'TD5'!D76</f>
        <v>9.767836332321167E-2</v>
      </c>
      <c r="L76" s="551">
        <f>F76*0.01/'TD5'!E76</f>
        <v>0.11241178214550017</v>
      </c>
      <c r="M76" s="552">
        <f>G76*0.01/'TD5'!F76</f>
        <v>0.10382347553968428</v>
      </c>
    </row>
    <row r="77" spans="1:13" x14ac:dyDescent="0.2">
      <c r="A77" s="67">
        <v>1981</v>
      </c>
      <c r="B77" s="428">
        <f>avgfiinc!Y70</f>
        <v>280684.28395487479</v>
      </c>
      <c r="C77" s="319">
        <f>avgfiinc!Z70</f>
        <v>328457.13218759984</v>
      </c>
      <c r="D77" s="524">
        <f>avgfiinc!AA70</f>
        <v>267647.66611197178</v>
      </c>
      <c r="E77" s="524">
        <f>avgfiinc!AB70</f>
        <v>407171.66917904117</v>
      </c>
      <c r="F77" s="524">
        <f>avgfiinc!AC70</f>
        <v>214780.49077119527</v>
      </c>
      <c r="G77" s="62">
        <f>avgfiinc!AD70</f>
        <v>450764.11222612025</v>
      </c>
      <c r="H77" s="533">
        <f>B77*0.01/'TD5'!B77</f>
        <v>9.3241736292839064E-2</v>
      </c>
      <c r="I77" s="544">
        <f>C77*0.01/'TD5'!B77</f>
        <v>0.10911160707473756</v>
      </c>
      <c r="J77" s="551">
        <f>D77*0.01/'TD5'!C77</f>
        <v>8.2345172762870789E-2</v>
      </c>
      <c r="K77" s="544">
        <f>E77*0.01/'TD5'!D77</f>
        <v>9.7119927406311035E-2</v>
      </c>
      <c r="L77" s="551">
        <f>F77*0.01/'TD5'!E77</f>
        <v>0.11291563510894775</v>
      </c>
      <c r="M77" s="552">
        <f>G77*0.01/'TD5'!F77</f>
        <v>0.10267269611358643</v>
      </c>
    </row>
    <row r="78" spans="1:13" x14ac:dyDescent="0.2">
      <c r="A78" s="67">
        <v>1982</v>
      </c>
      <c r="B78" s="428">
        <f>avgfiinc!Y71</f>
        <v>302614.9960937709</v>
      </c>
      <c r="C78" s="319">
        <f>avgfiinc!Z71</f>
        <v>350063.17184232763</v>
      </c>
      <c r="D78" s="524">
        <f>avgfiinc!AA71</f>
        <v>287126.53949550539</v>
      </c>
      <c r="E78" s="524">
        <f>avgfiinc!AB71</f>
        <v>435177.69689600909</v>
      </c>
      <c r="F78" s="524">
        <f>avgfiinc!AC71</f>
        <v>234622.61397862018</v>
      </c>
      <c r="G78" s="62">
        <f>avgfiinc!AD71</f>
        <v>480215.2397536083</v>
      </c>
      <c r="H78" s="533">
        <f>B78*0.01/'TD5'!B78</f>
        <v>0.10256410390138626</v>
      </c>
      <c r="I78" s="544">
        <f>C78*0.01/'TD5'!B78</f>
        <v>0.11864552646875379</v>
      </c>
      <c r="J78" s="551">
        <f>D78*0.01/'TD5'!C78</f>
        <v>9.0544193983078017E-2</v>
      </c>
      <c r="K78" s="544">
        <f>E78*0.01/'TD5'!D78</f>
        <v>0.10621023178100585</v>
      </c>
      <c r="L78" s="551">
        <f>F78*0.01/'TD5'!E78</f>
        <v>0.12328510731458664</v>
      </c>
      <c r="M78" s="552">
        <f>G78*0.01/'TD5'!F78</f>
        <v>0.11185411363840106</v>
      </c>
    </row>
    <row r="79" spans="1:13" x14ac:dyDescent="0.2">
      <c r="A79" s="67">
        <v>1983</v>
      </c>
      <c r="B79" s="428">
        <f>avgfiinc!Y72</f>
        <v>324203.39326575096</v>
      </c>
      <c r="C79" s="319">
        <f>avgfiinc!Z72</f>
        <v>371786.68376637693</v>
      </c>
      <c r="D79" s="524">
        <f>avgfiinc!AA72</f>
        <v>309281.76231324987</v>
      </c>
      <c r="E79" s="524">
        <f>avgfiinc!AB72</f>
        <v>464652.09641419776</v>
      </c>
      <c r="F79" s="524">
        <f>avgfiinc!AC72</f>
        <v>246443.33978037458</v>
      </c>
      <c r="G79" s="62">
        <f>avgfiinc!AD72</f>
        <v>511552.96664489846</v>
      </c>
      <c r="H79" s="533">
        <f>B79*0.01/'TD5'!B79</f>
        <v>0.10928311198949814</v>
      </c>
      <c r="I79" s="544">
        <f>C79*0.01/'TD5'!B79</f>
        <v>0.12532258033752441</v>
      </c>
      <c r="J79" s="551">
        <f>D79*0.01/'TD5'!C79</f>
        <v>9.7044393420219435E-2</v>
      </c>
      <c r="K79" s="544">
        <f>E79*0.01/'TD5'!D79</f>
        <v>0.11425199359655382</v>
      </c>
      <c r="L79" s="551">
        <f>F79*0.01/'TD5'!E79</f>
        <v>0.12562033534049988</v>
      </c>
      <c r="M79" s="552">
        <f>G79*0.01/'TD5'!F79</f>
        <v>0.11907061934471129</v>
      </c>
    </row>
    <row r="80" spans="1:13" x14ac:dyDescent="0.2">
      <c r="A80" s="67">
        <v>1984</v>
      </c>
      <c r="B80" s="428">
        <f>avgfiinc!Y73</f>
        <v>348916.66187337768</v>
      </c>
      <c r="C80" s="319">
        <f>avgfiinc!Z73</f>
        <v>399480.01511079847</v>
      </c>
      <c r="D80" s="524">
        <f>avgfiinc!AA73</f>
        <v>344535.58110982156</v>
      </c>
      <c r="E80" s="524">
        <f>avgfiinc!AB73</f>
        <v>499594.73560709995</v>
      </c>
      <c r="F80" s="524">
        <f>avgfiinc!AC73</f>
        <v>269991.28520411853</v>
      </c>
      <c r="G80" s="62">
        <f>avgfiinc!AD73</f>
        <v>548390.17703307688</v>
      </c>
      <c r="H80" s="533">
        <f>B80*0.01/'TD5'!B80</f>
        <v>0.11331138759851456</v>
      </c>
      <c r="I80" s="544">
        <f>C80*0.01/'TD5'!B80</f>
        <v>0.12973193824291226</v>
      </c>
      <c r="J80" s="551">
        <f>D80*0.01/'TD5'!C80</f>
        <v>0.10396526753902437</v>
      </c>
      <c r="K80" s="544">
        <f>E80*0.01/'TD5'!D80</f>
        <v>0.11868176609277727</v>
      </c>
      <c r="L80" s="551">
        <f>F80*0.01/'TD5'!E80</f>
        <v>0.13238176703453064</v>
      </c>
      <c r="M80" s="552">
        <f>G80*0.01/'TD5'!F80</f>
        <v>0.12305636703968047</v>
      </c>
    </row>
    <row r="81" spans="1:13" x14ac:dyDescent="0.2">
      <c r="A81" s="67">
        <v>1985</v>
      </c>
      <c r="B81" s="428">
        <f>avgfiinc!Y74</f>
        <v>380493.14361964044</v>
      </c>
      <c r="C81" s="319">
        <f>avgfiinc!Z74</f>
        <v>429672.46197857615</v>
      </c>
      <c r="D81" s="524">
        <f>avgfiinc!AA74</f>
        <v>373542.32085639331</v>
      </c>
      <c r="E81" s="524">
        <f>avgfiinc!AB74</f>
        <v>528625.80703322543</v>
      </c>
      <c r="F81" s="524">
        <f>avgfiinc!AC74</f>
        <v>298239.10410703422</v>
      </c>
      <c r="G81" s="62">
        <f>avgfiinc!AD74</f>
        <v>593719.41060771409</v>
      </c>
      <c r="H81" s="533">
        <f>B81*0.01/'TD5'!B81</f>
        <v>0.1199048012495041</v>
      </c>
      <c r="I81" s="544">
        <f>C81*0.01/'TD5'!B81</f>
        <v>0.13540267944335938</v>
      </c>
      <c r="J81" s="551">
        <f>D81*0.01/'TD5'!C81</f>
        <v>0.10949684679508208</v>
      </c>
      <c r="K81" s="544">
        <f>E81*0.01/'TD5'!D81</f>
        <v>0.12234334647655487</v>
      </c>
      <c r="L81" s="551">
        <f>F81*0.01/'TD5'!E81</f>
        <v>0.14033395051956182</v>
      </c>
      <c r="M81" s="552">
        <f>G81*0.01/'TD5'!F81</f>
        <v>0.12985253334045413</v>
      </c>
    </row>
    <row r="82" spans="1:13" x14ac:dyDescent="0.2">
      <c r="A82" s="67">
        <v>1986</v>
      </c>
      <c r="B82" s="428">
        <f>avgfiinc!Y75</f>
        <v>492784.75996903039</v>
      </c>
      <c r="C82" s="319">
        <f>avgfiinc!Z75</f>
        <v>538268.58785677399</v>
      </c>
      <c r="D82" s="524">
        <f>avgfiinc!AA75</f>
        <v>488420.97209845949</v>
      </c>
      <c r="E82" s="524">
        <f>avgfiinc!AB75</f>
        <v>646664.80783103511</v>
      </c>
      <c r="F82" s="524">
        <f>avgfiinc!AC75</f>
        <v>400970.66845438106</v>
      </c>
      <c r="G82" s="62">
        <f>avgfiinc!AD75</f>
        <v>755861.68036131957</v>
      </c>
      <c r="H82" s="533">
        <f>B82*0.01/'TD5'!B82</f>
        <v>0.14590175449848178</v>
      </c>
      <c r="I82" s="544">
        <f>C82*0.01/'TD5'!B82</f>
        <v>0.15936842560768127</v>
      </c>
      <c r="J82" s="551">
        <f>D82*0.01/'TD5'!C82</f>
        <v>0.13458465039730075</v>
      </c>
      <c r="K82" s="544">
        <f>E82*0.01/'TD5'!D82</f>
        <v>0.1424168199300766</v>
      </c>
      <c r="L82" s="551">
        <f>F82*0.01/'TD5'!E82</f>
        <v>0.17249475419521332</v>
      </c>
      <c r="M82" s="552">
        <f>G82*0.01/'TD5'!F82</f>
        <v>0.15651321411132815</v>
      </c>
    </row>
    <row r="83" spans="1:13" x14ac:dyDescent="0.2">
      <c r="A83" s="67">
        <v>1987</v>
      </c>
      <c r="B83" s="428">
        <f>avgfiinc!Y76</f>
        <v>394151.32752158568</v>
      </c>
      <c r="C83" s="319">
        <f>avgfiinc!Z76</f>
        <v>447981.14363241632</v>
      </c>
      <c r="D83" s="524">
        <f>avgfiinc!AA76</f>
        <v>404110.51616502367</v>
      </c>
      <c r="E83" s="524">
        <f>avgfiinc!AB76</f>
        <v>589592.86616406136</v>
      </c>
      <c r="F83" s="524">
        <f>avgfiinc!AC76</f>
        <v>268353.90099739237</v>
      </c>
      <c r="G83" s="62">
        <f>avgfiinc!AD76</f>
        <v>615120.34531766805</v>
      </c>
      <c r="H83" s="533">
        <f>B83*0.01/'TD5'!B83</f>
        <v>0.11998106539249423</v>
      </c>
      <c r="I83" s="544">
        <f>C83*0.01/'TD5'!B83</f>
        <v>0.13636705279350281</v>
      </c>
      <c r="J83" s="551">
        <f>D83*0.01/'TD5'!C83</f>
        <v>0.11270423233509065</v>
      </c>
      <c r="K83" s="544">
        <f>E83*0.01/'TD5'!D83</f>
        <v>0.13240309059619901</v>
      </c>
      <c r="L83" s="551">
        <f>F83*0.01/'TD5'!E83</f>
        <v>0.12129005789756776</v>
      </c>
      <c r="M83" s="552">
        <f>G83*0.01/'TD5'!F83</f>
        <v>0.1319766491651535</v>
      </c>
    </row>
    <row r="84" spans="1:13" x14ac:dyDescent="0.2">
      <c r="A84" s="67">
        <v>1988</v>
      </c>
      <c r="B84" s="428">
        <f>avgfiinc!Y77</f>
        <v>512310.59261291777</v>
      </c>
      <c r="C84" s="319">
        <f>avgfiinc!Z77</f>
        <v>567229.94271248707</v>
      </c>
      <c r="D84" s="524">
        <f>avgfiinc!AA77</f>
        <v>528193.49498096493</v>
      </c>
      <c r="E84" s="524">
        <f>avgfiinc!AB77</f>
        <v>755043.90780815319</v>
      </c>
      <c r="F84" s="524">
        <f>avgfiinc!AC77</f>
        <v>339544.02332876046</v>
      </c>
      <c r="G84" s="62">
        <f>avgfiinc!AD77</f>
        <v>786897.98638384789</v>
      </c>
      <c r="H84" s="533">
        <f>B84*0.01/'TD5'!B84</f>
        <v>0.14755828678607935</v>
      </c>
      <c r="I84" s="544">
        <f>C84*0.01/'TD5'!B84</f>
        <v>0.16337643563747403</v>
      </c>
      <c r="J84" s="551">
        <f>D84*0.01/'TD5'!C84</f>
        <v>0.1392511576414108</v>
      </c>
      <c r="K84" s="544">
        <f>E84*0.01/'TD5'!D84</f>
        <v>0.16081994771957397</v>
      </c>
      <c r="L84" s="551">
        <f>F84*0.01/'TD5'!E84</f>
        <v>0.14504489302635193</v>
      </c>
      <c r="M84" s="552">
        <f>G84*0.01/'TD5'!F84</f>
        <v>0.16016566753387448</v>
      </c>
    </row>
    <row r="85" spans="1:13" x14ac:dyDescent="0.2">
      <c r="A85" s="72">
        <v>1989</v>
      </c>
      <c r="B85" s="429">
        <f>avgfiinc!Y78</f>
        <v>477563.62401873944</v>
      </c>
      <c r="C85" s="320">
        <f>avgfiinc!Z78</f>
        <v>531913.05797569465</v>
      </c>
      <c r="D85" s="526">
        <f>avgfiinc!AA78</f>
        <v>492521.29968741501</v>
      </c>
      <c r="E85" s="526">
        <f>avgfiinc!AB78</f>
        <v>702779.57551995106</v>
      </c>
      <c r="F85" s="526">
        <f>avgfiinc!AC78</f>
        <v>323614.44130959094</v>
      </c>
      <c r="G85" s="68">
        <f>avgfiinc!AD78</f>
        <v>735667.92458443751</v>
      </c>
      <c r="H85" s="536">
        <f>B85*0.01/'TD5'!B85</f>
        <v>0.13741450011730197</v>
      </c>
      <c r="I85" s="547">
        <f>C85*0.01/'TD5'!B85</f>
        <v>0.15305304527282718</v>
      </c>
      <c r="J85" s="553">
        <f>D85*0.01/'TD5'!C85</f>
        <v>0.12980970740318298</v>
      </c>
      <c r="K85" s="547">
        <f>E85*0.01/'TD5'!D85</f>
        <v>0.15098755061626434</v>
      </c>
      <c r="L85" s="553">
        <f>F85*0.01/'TD5'!E85</f>
        <v>0.13530345261096954</v>
      </c>
      <c r="M85" s="554">
        <f>G85*0.01/'TD5'!F85</f>
        <v>0.15028929710388184</v>
      </c>
    </row>
    <row r="86" spans="1:13" x14ac:dyDescent="0.2">
      <c r="A86" s="67">
        <v>1990</v>
      </c>
      <c r="B86" s="428">
        <f>avgfiinc!Y79</f>
        <v>469076.04138045822</v>
      </c>
      <c r="C86" s="319">
        <f>avgfiinc!Z79</f>
        <v>525033.87120924797</v>
      </c>
      <c r="D86" s="524">
        <f>avgfiinc!AA79</f>
        <v>488350.37970250699</v>
      </c>
      <c r="E86" s="524">
        <f>avgfiinc!AB79</f>
        <v>704743.01185983478</v>
      </c>
      <c r="F86" s="524">
        <f>avgfiinc!AC79</f>
        <v>304367.74333348445</v>
      </c>
      <c r="G86" s="62">
        <f>avgfiinc!AD79</f>
        <v>721722.24300990009</v>
      </c>
      <c r="H86" s="533">
        <f>B86*0.01/'TD5'!B86</f>
        <v>0.13577795028686523</v>
      </c>
      <c r="I86" s="544">
        <f>C86*0.01/'TD5'!B86</f>
        <v>0.15197540819644928</v>
      </c>
      <c r="J86" s="551">
        <f>D86*0.01/'TD5'!C86</f>
        <v>0.12915770709514615</v>
      </c>
      <c r="K86" s="544">
        <f>E86*0.01/'TD5'!D86</f>
        <v>0.15240845084190366</v>
      </c>
      <c r="L86" s="551">
        <f>F86*0.01/'TD5'!E86</f>
        <v>0.12797877192497253</v>
      </c>
      <c r="M86" s="552">
        <f>G86*0.01/'TD5'!F86</f>
        <v>0.14875888824462891</v>
      </c>
    </row>
    <row r="87" spans="1:13" x14ac:dyDescent="0.2">
      <c r="A87" s="67">
        <v>1991</v>
      </c>
      <c r="B87" s="428">
        <f>avgfiinc!Y80</f>
        <v>422173.00873017509</v>
      </c>
      <c r="C87" s="319">
        <f>avgfiinc!Z80</f>
        <v>479078.34883399628</v>
      </c>
      <c r="D87" s="524">
        <f>avgfiinc!AA80</f>
        <v>440987.54948546912</v>
      </c>
      <c r="E87" s="524">
        <f>avgfiinc!AB80</f>
        <v>640885.98540185625</v>
      </c>
      <c r="F87" s="524">
        <f>avgfiinc!AC80</f>
        <v>273159.707601253</v>
      </c>
      <c r="G87" s="62">
        <f>avgfiinc!AD80</f>
        <v>653661.08283446205</v>
      </c>
      <c r="H87" s="533">
        <f>B87*0.01/'TD5'!B87</f>
        <v>0.12635509669780734</v>
      </c>
      <c r="I87" s="544">
        <f>C87*0.01/'TD5'!B87</f>
        <v>0.14338669180870056</v>
      </c>
      <c r="J87" s="551">
        <f>D87*0.01/'TD5'!C87</f>
        <v>0.1202012002468109</v>
      </c>
      <c r="K87" s="544">
        <f>E87*0.01/'TD5'!D87</f>
        <v>0.14446146786212921</v>
      </c>
      <c r="L87" s="551">
        <f>F87*0.01/'TD5'!E87</f>
        <v>0.11713334918022154</v>
      </c>
      <c r="M87" s="552">
        <f>G87*0.01/'TD5'!F87</f>
        <v>0.13974259793758392</v>
      </c>
    </row>
    <row r="88" spans="1:13" x14ac:dyDescent="0.2">
      <c r="A88" s="67">
        <v>1992</v>
      </c>
      <c r="B88" s="428">
        <f>avgfiinc!Y81</f>
        <v>472344.57388908963</v>
      </c>
      <c r="C88" s="319">
        <f>avgfiinc!Z81</f>
        <v>530521.79438918969</v>
      </c>
      <c r="D88" s="524">
        <f>avgfiinc!AA81</f>
        <v>499355.22645985556</v>
      </c>
      <c r="E88" s="524">
        <f>avgfiinc!AB81</f>
        <v>728559.19615968829</v>
      </c>
      <c r="F88" s="524">
        <f>avgfiinc!AC81</f>
        <v>292597.15932114719</v>
      </c>
      <c r="G88" s="62">
        <f>avgfiinc!AD81</f>
        <v>723525.70671370625</v>
      </c>
      <c r="H88" s="533">
        <f>B88*0.01/'TD5'!B88</f>
        <v>0.1398427486419678</v>
      </c>
      <c r="I88" s="544">
        <f>C88*0.01/'TD5'!B88</f>
        <v>0.15706674754619601</v>
      </c>
      <c r="J88" s="551">
        <f>D88*0.01/'TD5'!C88</f>
        <v>0.13401216268539429</v>
      </c>
      <c r="K88" s="544">
        <f>E88*0.01/'TD5'!D88</f>
        <v>0.16230812668800354</v>
      </c>
      <c r="L88" s="551">
        <f>F88*0.01/'TD5'!E88</f>
        <v>0.12381564825773238</v>
      </c>
      <c r="M88" s="552">
        <f>G88*0.01/'TD5'!F88</f>
        <v>0.15378382802009583</v>
      </c>
    </row>
    <row r="89" spans="1:13" x14ac:dyDescent="0.2">
      <c r="A89" s="67">
        <v>1993</v>
      </c>
      <c r="B89" s="428">
        <f>avgfiinc!Y82</f>
        <v>451562.69678451162</v>
      </c>
      <c r="C89" s="319">
        <f>avgfiinc!Z82</f>
        <v>512428.00109248556</v>
      </c>
      <c r="D89" s="524">
        <f>avgfiinc!AA82</f>
        <v>475801.97064678639</v>
      </c>
      <c r="E89" s="524">
        <f>avgfiinc!AB82</f>
        <v>689559.50768956682</v>
      </c>
      <c r="F89" s="524">
        <f>avgfiinc!AC82</f>
        <v>294951.20051044028</v>
      </c>
      <c r="G89" s="62">
        <f>avgfiinc!AD82</f>
        <v>696489.16596520063</v>
      </c>
      <c r="H89" s="533">
        <f>B89*0.01/'TD5'!B89</f>
        <v>0.13510371744632724</v>
      </c>
      <c r="I89" s="544">
        <f>C89*0.01/'TD5'!B89</f>
        <v>0.15331409871578219</v>
      </c>
      <c r="J89" s="551">
        <f>D89*0.01/'TD5'!C89</f>
        <v>0.12837713956832883</v>
      </c>
      <c r="K89" s="544">
        <f>E89*0.01/'TD5'!D89</f>
        <v>0.1539594978094101</v>
      </c>
      <c r="L89" s="551">
        <f>F89*0.01/'TD5'!E89</f>
        <v>0.12748248875141144</v>
      </c>
      <c r="M89" s="552">
        <f>G89*0.01/'TD5'!F89</f>
        <v>0.14978280663490295</v>
      </c>
    </row>
    <row r="90" spans="1:13" x14ac:dyDescent="0.2">
      <c r="A90" s="67">
        <v>1994</v>
      </c>
      <c r="B90" s="428">
        <f>avgfiinc!Y83</f>
        <v>457678.18771298561</v>
      </c>
      <c r="C90" s="319">
        <f>avgfiinc!Z83</f>
        <v>519624.36084146245</v>
      </c>
      <c r="D90" s="524">
        <f>avgfiinc!AA83</f>
        <v>479871.30840033467</v>
      </c>
      <c r="E90" s="524">
        <f>avgfiinc!AB83</f>
        <v>692553.18522844394</v>
      </c>
      <c r="F90" s="524">
        <f>avgfiinc!AC83</f>
        <v>302282.78028119163</v>
      </c>
      <c r="G90" s="62">
        <f>avgfiinc!AD83</f>
        <v>704114.39723061828</v>
      </c>
      <c r="H90" s="533">
        <f>B90*0.01/'TD5'!B90</f>
        <v>0.13512928783893582</v>
      </c>
      <c r="I90" s="544">
        <f>C90*0.01/'TD5'!B90</f>
        <v>0.15341886878013611</v>
      </c>
      <c r="J90" s="551">
        <f>D90*0.01/'TD5'!C90</f>
        <v>0.12763559818267822</v>
      </c>
      <c r="K90" s="544">
        <f>E90*0.01/'TD5'!D90</f>
        <v>0.15264505147933963</v>
      </c>
      <c r="L90" s="551">
        <f>F90*0.01/'TD5'!E90</f>
        <v>0.12946504354476929</v>
      </c>
      <c r="M90" s="552">
        <f>G90*0.01/'TD5'!F90</f>
        <v>0.14981767535209659</v>
      </c>
    </row>
    <row r="91" spans="1:13" x14ac:dyDescent="0.2">
      <c r="A91" s="67">
        <v>1995</v>
      </c>
      <c r="B91" s="428">
        <f>avgfiinc!Y84</f>
        <v>498986.99161081854</v>
      </c>
      <c r="C91" s="319">
        <f>avgfiinc!Z84</f>
        <v>562194.2006609774</v>
      </c>
      <c r="D91" s="524">
        <f>avgfiinc!AA84</f>
        <v>526315.5812547016</v>
      </c>
      <c r="E91" s="524">
        <f>avgfiinc!AB84</f>
        <v>752935.22038786148</v>
      </c>
      <c r="F91" s="524">
        <f>avgfiinc!AC84</f>
        <v>331992.91047956835</v>
      </c>
      <c r="G91" s="62">
        <f>avgfiinc!AD84</f>
        <v>765597.7052449024</v>
      </c>
      <c r="H91" s="533">
        <f>B91*0.01/'TD5'!B91</f>
        <v>0.14227414131164551</v>
      </c>
      <c r="I91" s="544">
        <f>C91*0.01/'TD5'!B91</f>
        <v>0.16029615700244901</v>
      </c>
      <c r="J91" s="551">
        <f>D91*0.01/'TD5'!C91</f>
        <v>0.13558126986026767</v>
      </c>
      <c r="K91" s="544">
        <f>E91*0.01/'TD5'!D91</f>
        <v>0.16139553487300873</v>
      </c>
      <c r="L91" s="551">
        <f>F91*0.01/'TD5'!E91</f>
        <v>0.13493950664997101</v>
      </c>
      <c r="M91" s="552">
        <f>G91*0.01/'TD5'!F91</f>
        <v>0.15751026570796964</v>
      </c>
    </row>
    <row r="92" spans="1:13" x14ac:dyDescent="0.2">
      <c r="A92" s="67">
        <v>1996</v>
      </c>
      <c r="B92" s="428">
        <f>avgfiinc!Y85</f>
        <v>575896.82627058972</v>
      </c>
      <c r="C92" s="319">
        <f>avgfiinc!Z85</f>
        <v>640357.4950038729</v>
      </c>
      <c r="D92" s="524">
        <f>avgfiinc!AA85</f>
        <v>598583.13681769068</v>
      </c>
      <c r="E92" s="524">
        <f>avgfiinc!AB85</f>
        <v>848081.501058163</v>
      </c>
      <c r="F92" s="524">
        <f>avgfiinc!AC85</f>
        <v>391964.9408858908</v>
      </c>
      <c r="G92" s="62">
        <f>avgfiinc!AD85</f>
        <v>873450.60606154019</v>
      </c>
      <c r="H92" s="533">
        <f>B92*0.01/'TD5'!B92</f>
        <v>0.15650841593742371</v>
      </c>
      <c r="I92" s="544">
        <f>C92*0.01/'TD5'!B92</f>
        <v>0.17402654886245728</v>
      </c>
      <c r="J92" s="551">
        <f>D92*0.01/'TD5'!C92</f>
        <v>0.14932253956794739</v>
      </c>
      <c r="K92" s="544">
        <f>E92*0.01/'TD5'!D92</f>
        <v>0.17601881921291349</v>
      </c>
      <c r="L92" s="551">
        <f>F92*0.01/'TD5'!E92</f>
        <v>0.14909923076629639</v>
      </c>
      <c r="M92" s="552">
        <f>G92*0.01/'TD5'!F92</f>
        <v>0.17243222892284393</v>
      </c>
    </row>
    <row r="93" spans="1:13" x14ac:dyDescent="0.2">
      <c r="A93" s="67">
        <v>1997</v>
      </c>
      <c r="B93" s="428">
        <f>avgfiinc!Y86</f>
        <v>661903.26941415726</v>
      </c>
      <c r="C93" s="319">
        <f>avgfiinc!Z86</f>
        <v>726508.31641257752</v>
      </c>
      <c r="D93" s="524">
        <f>avgfiinc!AA86</f>
        <v>687756.76835263241</v>
      </c>
      <c r="E93" s="524">
        <f>avgfiinc!AB86</f>
        <v>963511.54795419739</v>
      </c>
      <c r="F93" s="524">
        <f>avgfiinc!AC86</f>
        <v>454787.61301012448</v>
      </c>
      <c r="G93" s="62">
        <f>avgfiinc!AD86</f>
        <v>996052.50432073686</v>
      </c>
      <c r="H93" s="533">
        <f>B93*0.01/'TD5'!B93</f>
        <v>0.16960276663303375</v>
      </c>
      <c r="I93" s="544">
        <f>C93*0.01/'TD5'!B93</f>
        <v>0.18615683913230896</v>
      </c>
      <c r="J93" s="551">
        <f>D93*0.01/'TD5'!C93</f>
        <v>0.16245383024215698</v>
      </c>
      <c r="K93" s="544">
        <f>E93*0.01/'TD5'!D93</f>
        <v>0.18831343948841092</v>
      </c>
      <c r="L93" s="551">
        <f>F93*0.01/'TD5'!E93</f>
        <v>0.16243791580200193</v>
      </c>
      <c r="M93" s="552">
        <f>G93*0.01/'TD5'!F93</f>
        <v>0.18556787073612213</v>
      </c>
    </row>
    <row r="94" spans="1:13" x14ac:dyDescent="0.2">
      <c r="A94" s="67">
        <v>1998</v>
      </c>
      <c r="B94" s="428">
        <f>avgfiinc!Y87</f>
        <v>747963.9673445794</v>
      </c>
      <c r="C94" s="319">
        <f>avgfiinc!Z87</f>
        <v>814908.36083097197</v>
      </c>
      <c r="D94" s="524">
        <f>avgfiinc!AA87</f>
        <v>774759.73767101089</v>
      </c>
      <c r="E94" s="524">
        <f>avgfiinc!AB87</f>
        <v>1070808.4558932239</v>
      </c>
      <c r="F94" s="524">
        <f>avgfiinc!AC87</f>
        <v>523598.89347231662</v>
      </c>
      <c r="G94" s="62">
        <f>avgfiinc!AD87</f>
        <v>1115563.3842629956</v>
      </c>
      <c r="H94" s="533">
        <f>B94*0.01/'TD5'!B94</f>
        <v>0.18074887990951538</v>
      </c>
      <c r="I94" s="544">
        <f>C94*0.01/'TD5'!B94</f>
        <v>0.19692629575729367</v>
      </c>
      <c r="J94" s="551">
        <f>D94*0.01/'TD5'!C94</f>
        <v>0.17299841344356537</v>
      </c>
      <c r="K94" s="544">
        <f>E94*0.01/'TD5'!D94</f>
        <v>0.19872146844863892</v>
      </c>
      <c r="L94" s="551">
        <f>F94*0.01/'TD5'!E94</f>
        <v>0.17466779053211212</v>
      </c>
      <c r="M94" s="552">
        <f>G94*0.01/'TD5'!F94</f>
        <v>0.196606770157814</v>
      </c>
    </row>
    <row r="95" spans="1:13" x14ac:dyDescent="0.2">
      <c r="A95" s="72">
        <v>1999</v>
      </c>
      <c r="B95" s="429">
        <f>avgfiinc!Y88</f>
        <v>829966.55377769505</v>
      </c>
      <c r="C95" s="320">
        <f>avgfiinc!Z88</f>
        <v>899077.86186185048</v>
      </c>
      <c r="D95" s="526">
        <f>avgfiinc!AA88</f>
        <v>866690.04721032351</v>
      </c>
      <c r="E95" s="526">
        <f>avgfiinc!AB88</f>
        <v>1198128.952854811</v>
      </c>
      <c r="F95" s="526">
        <f>avgfiinc!AC88</f>
        <v>570869.56857799646</v>
      </c>
      <c r="G95" s="68">
        <f>avgfiinc!AD88</f>
        <v>1230296.6709134448</v>
      </c>
      <c r="H95" s="536">
        <f>B95*0.01/'TD5'!B95</f>
        <v>0.19088645279407498</v>
      </c>
      <c r="I95" s="547">
        <f>C95*0.01/'TD5'!B95</f>
        <v>0.20678156614303589</v>
      </c>
      <c r="J95" s="553">
        <f>D95*0.01/'TD5'!C95</f>
        <v>0.18449203670024875</v>
      </c>
      <c r="K95" s="547">
        <f>E95*0.01/'TD5'!D95</f>
        <v>0.21144846081733704</v>
      </c>
      <c r="L95" s="553">
        <f>F95*0.01/'TD5'!E95</f>
        <v>0.18134628236293796</v>
      </c>
      <c r="M95" s="554">
        <f>G95*0.01/'TD5'!F95</f>
        <v>0.20724162459373474</v>
      </c>
    </row>
    <row r="96" spans="1:13" x14ac:dyDescent="0.2">
      <c r="A96" s="77">
        <v>2000</v>
      </c>
      <c r="B96" s="430">
        <f>avgfiinc!Y89</f>
        <v>929224.48189524026</v>
      </c>
      <c r="C96" s="321">
        <f>avgfiinc!Z89</f>
        <v>1000743.5447486101</v>
      </c>
      <c r="D96" s="528">
        <f>avgfiinc!AA89</f>
        <v>956459.23042404256</v>
      </c>
      <c r="E96" s="528">
        <f>avgfiinc!AB89</f>
        <v>1323325.3723336558</v>
      </c>
      <c r="F96" s="528">
        <f>avgfiinc!AC89</f>
        <v>649342.34000912763</v>
      </c>
      <c r="G96" s="74">
        <f>avgfiinc!AD89</f>
        <v>1368507.3844330907</v>
      </c>
      <c r="H96" s="537">
        <f>B96*0.01/'TD5'!B96</f>
        <v>0.20412525534629822</v>
      </c>
      <c r="I96" s="548">
        <f>C96*0.01/'TD5'!B96</f>
        <v>0.21983604133129117</v>
      </c>
      <c r="J96" s="555">
        <f>D96*0.01/'TD5'!C96</f>
        <v>0.19659936428070071</v>
      </c>
      <c r="K96" s="548">
        <f>E96*0.01/'TD5'!D96</f>
        <v>0.22476811707019806</v>
      </c>
      <c r="L96" s="555">
        <f>F96*0.01/'TD5'!E96</f>
        <v>0.19515734910964963</v>
      </c>
      <c r="M96" s="556">
        <f>G96*0.01/'TD5'!F96</f>
        <v>0.22054269909858706</v>
      </c>
    </row>
    <row r="97" spans="1:13" x14ac:dyDescent="0.2">
      <c r="A97" s="67">
        <v>2001</v>
      </c>
      <c r="B97" s="428">
        <f>avgfiinc!Y90</f>
        <v>733177.28998940892</v>
      </c>
      <c r="C97" s="319">
        <f>avgfiinc!Z90</f>
        <v>808119.14416703908</v>
      </c>
      <c r="D97" s="524">
        <f>avgfiinc!AA90</f>
        <v>752347.61915665818</v>
      </c>
      <c r="E97" s="524">
        <f>avgfiinc!AB90</f>
        <v>1081226.0925348664</v>
      </c>
      <c r="F97" s="524">
        <f>avgfiinc!AC90</f>
        <v>498170.78552930756</v>
      </c>
      <c r="G97" s="62">
        <f>avgfiinc!AD90</f>
        <v>1094974.6710124898</v>
      </c>
      <c r="H97" s="533">
        <f>B97*0.01/'TD5'!B97</f>
        <v>0.17191591858863831</v>
      </c>
      <c r="I97" s="544">
        <f>C97*0.01/'TD5'!B97</f>
        <v>0.18948833644390109</v>
      </c>
      <c r="J97" s="551">
        <f>D97*0.01/'TD5'!C97</f>
        <v>0.16409845650196078</v>
      </c>
      <c r="K97" s="544">
        <f>E97*0.01/'TD5'!D97</f>
        <v>0.19468900561332703</v>
      </c>
      <c r="L97" s="551">
        <f>F97*0.01/'TD5'!E97</f>
        <v>0.16160136461257935</v>
      </c>
      <c r="M97" s="552">
        <f>G97*0.01/'TD5'!F97</f>
        <v>0.18792465329170227</v>
      </c>
    </row>
    <row r="98" spans="1:13" x14ac:dyDescent="0.2">
      <c r="A98" s="67">
        <v>2002</v>
      </c>
      <c r="B98" s="428">
        <f>avgfiinc!Y91</f>
        <v>644889.44005930342</v>
      </c>
      <c r="C98" s="319">
        <f>avgfiinc!Z91</f>
        <v>719532.45104906184</v>
      </c>
      <c r="D98" s="524">
        <f>avgfiinc!AA91</f>
        <v>654941.93554474565</v>
      </c>
      <c r="E98" s="524">
        <f>avgfiinc!AB91</f>
        <v>956700.66962563014</v>
      </c>
      <c r="F98" s="524">
        <f>avgfiinc!AC91</f>
        <v>446777.64155417826</v>
      </c>
      <c r="G98" s="62">
        <f>avgfiinc!AD91</f>
        <v>968395.99666670046</v>
      </c>
      <c r="H98" s="533">
        <f>B98*0.01/'TD5'!B98</f>
        <v>0.15890876948833466</v>
      </c>
      <c r="I98" s="544">
        <f>C98*0.01/'TD5'!B98</f>
        <v>0.1773017346858978</v>
      </c>
      <c r="J98" s="551">
        <f>D98*0.01/'TD5'!C98</f>
        <v>0.14984256029129031</v>
      </c>
      <c r="K98" s="544">
        <f>E98*0.01/'TD5'!D98</f>
        <v>0.18172349035739899</v>
      </c>
      <c r="L98" s="551">
        <f>F98*0.01/'TD5'!E98</f>
        <v>0.15141162276268003</v>
      </c>
      <c r="M98" s="552">
        <f>G98*0.01/'TD5'!F98</f>
        <v>0.17503757774829867</v>
      </c>
    </row>
    <row r="99" spans="1:13" x14ac:dyDescent="0.2">
      <c r="A99" s="67">
        <v>2003</v>
      </c>
      <c r="B99" s="428">
        <f>avgfiinc!Y92</f>
        <v>670570.11124592868</v>
      </c>
      <c r="C99" s="319">
        <f>avgfiinc!Z92</f>
        <v>743158.25448524812</v>
      </c>
      <c r="D99" s="524">
        <f>avgfiinc!AA92</f>
        <v>680943.71814070467</v>
      </c>
      <c r="E99" s="524">
        <f>avgfiinc!AB92</f>
        <v>984155.80483017734</v>
      </c>
      <c r="F99" s="524">
        <f>avgfiinc!AC92</f>
        <v>470290.72771298524</v>
      </c>
      <c r="G99" s="62">
        <f>avgfiinc!AD92</f>
        <v>1005088.3300667863</v>
      </c>
      <c r="H99" s="533">
        <f>B99*0.01/'TD5'!B99</f>
        <v>0.16534586250782013</v>
      </c>
      <c r="I99" s="544">
        <f>C99*0.01/'TD5'!B99</f>
        <v>0.18324428796768188</v>
      </c>
      <c r="J99" s="551">
        <f>D99*0.01/'TD5'!C99</f>
        <v>0.15581288933753967</v>
      </c>
      <c r="K99" s="544">
        <f>E99*0.01/'TD5'!D99</f>
        <v>0.18861833214759824</v>
      </c>
      <c r="L99" s="551">
        <f>F99*0.01/'TD5'!E99</f>
        <v>0.15740914642810822</v>
      </c>
      <c r="M99" s="552">
        <f>G99*0.01/'TD5'!F99</f>
        <v>0.18170779943466189</v>
      </c>
    </row>
    <row r="100" spans="1:13" x14ac:dyDescent="0.2">
      <c r="A100" s="67">
        <v>2004</v>
      </c>
      <c r="B100" s="428">
        <f>avgfiinc!Y93</f>
        <v>800427.276988236</v>
      </c>
      <c r="C100" s="319">
        <f>avgfiinc!Z93</f>
        <v>873989.39595884772</v>
      </c>
      <c r="D100" s="524">
        <f>avgfiinc!AA93</f>
        <v>807452.8859302674</v>
      </c>
      <c r="E100" s="524">
        <f>avgfiinc!AB93</f>
        <v>1147142.0426292575</v>
      </c>
      <c r="F100" s="524">
        <f>avgfiinc!AC93</f>
        <v>572378.95797398791</v>
      </c>
      <c r="G100" s="62">
        <f>avgfiinc!AD93</f>
        <v>1187614.8695965314</v>
      </c>
      <c r="H100" s="533">
        <f>B100*0.01/'TD5'!B100</f>
        <v>0.18724942207336426</v>
      </c>
      <c r="I100" s="544">
        <f>C100*0.01/'TD5'!B100</f>
        <v>0.20445831120014191</v>
      </c>
      <c r="J100" s="551">
        <f>D100*0.01/'TD5'!C100</f>
        <v>0.17663125693798065</v>
      </c>
      <c r="K100" s="544">
        <f>E100*0.01/'TD5'!D100</f>
        <v>0.20921385288238528</v>
      </c>
      <c r="L100" s="551">
        <f>F100*0.01/'TD5'!E100</f>
        <v>0.18066908419132235</v>
      </c>
      <c r="M100" s="552">
        <f>G100*0.01/'TD5'!F100</f>
        <v>0.2038642019033432</v>
      </c>
    </row>
    <row r="101" spans="1:13" x14ac:dyDescent="0.2">
      <c r="A101" s="67">
        <v>2005</v>
      </c>
      <c r="B101" s="428">
        <f>avgfiinc!Y94</f>
        <v>939553.24384087499</v>
      </c>
      <c r="C101" s="319">
        <f>avgfiinc!Z94</f>
        <v>1012615.7322848465</v>
      </c>
      <c r="D101" s="524">
        <f>avgfiinc!AA94</f>
        <v>954595.70671658381</v>
      </c>
      <c r="E101" s="524">
        <f>avgfiinc!AB94</f>
        <v>1324103.4192536746</v>
      </c>
      <c r="F101" s="524">
        <f>avgfiinc!AC94</f>
        <v>676167.72772245109</v>
      </c>
      <c r="G101" s="62">
        <f>avgfiinc!AD94</f>
        <v>1380036.6456690505</v>
      </c>
      <c r="H101" s="533">
        <f>B101*0.01/'TD5'!B101</f>
        <v>0.21078903973102575</v>
      </c>
      <c r="I101" s="544">
        <f>C101*0.01/'TD5'!B101</f>
        <v>0.22718062996864319</v>
      </c>
      <c r="J101" s="551">
        <f>D101*0.01/'TD5'!C101</f>
        <v>0.20119133591651919</v>
      </c>
      <c r="K101" s="544">
        <f>E101*0.01/'TD5'!D101</f>
        <v>0.23106952011585241</v>
      </c>
      <c r="L101" s="551">
        <f>F101*0.01/'TD5'!E101</f>
        <v>0.20573805272579199</v>
      </c>
      <c r="M101" s="552">
        <f>G101*0.01/'TD5'!F101</f>
        <v>0.22820368409156805</v>
      </c>
    </row>
    <row r="102" spans="1:13" x14ac:dyDescent="0.2">
      <c r="A102" s="67">
        <v>2006</v>
      </c>
      <c r="B102" s="428">
        <f>avgfiinc!Y95</f>
        <v>1008967.5003203038</v>
      </c>
      <c r="C102" s="319">
        <f>avgfiinc!Z95</f>
        <v>1082734.8211103419</v>
      </c>
      <c r="D102" s="524">
        <f>avgfiinc!AA95</f>
        <v>1013098.5706616652</v>
      </c>
      <c r="E102" s="524">
        <f>avgfiinc!AB95</f>
        <v>1398515.4599281265</v>
      </c>
      <c r="F102" s="524">
        <f>avgfiinc!AC95</f>
        <v>736922.55426427873</v>
      </c>
      <c r="G102" s="62">
        <f>avgfiinc!AD95</f>
        <v>1478822.7335522112</v>
      </c>
      <c r="H102" s="533">
        <f>B102*0.01/'TD5'!B102</f>
        <v>0.21744389832019806</v>
      </c>
      <c r="I102" s="544">
        <f>C102*0.01/'TD5'!B102</f>
        <v>0.23334158957004547</v>
      </c>
      <c r="J102" s="551">
        <f>D102*0.01/'TD5'!C102</f>
        <v>0.20650607347488403</v>
      </c>
      <c r="K102" s="544">
        <f>E102*0.01/'TD5'!D102</f>
        <v>0.23719662427902224</v>
      </c>
      <c r="L102" s="551">
        <f>F102*0.01/'TD5'!E102</f>
        <v>0.211155354976654</v>
      </c>
      <c r="M102" s="552">
        <f>G102*0.01/'TD5'!F102</f>
        <v>0.23491342365741733</v>
      </c>
    </row>
    <row r="103" spans="1:13" x14ac:dyDescent="0.2">
      <c r="A103" s="67">
        <v>2007</v>
      </c>
      <c r="B103" s="428">
        <f>avgfiinc!Y96</f>
        <v>1079735.0604112525</v>
      </c>
      <c r="C103" s="319">
        <f>avgfiinc!Z96</f>
        <v>1154477.6143827522</v>
      </c>
      <c r="D103" s="524">
        <f>avgfiinc!AA96</f>
        <v>1103720.6827279325</v>
      </c>
      <c r="E103" s="524">
        <f>avgfiinc!AB96</f>
        <v>1493802.7120592149</v>
      </c>
      <c r="F103" s="524">
        <f>avgfiinc!AC96</f>
        <v>793975.46659167437</v>
      </c>
      <c r="G103" s="62">
        <f>avgfiinc!AD96</f>
        <v>1577210.3485451981</v>
      </c>
      <c r="H103" s="533">
        <f>B103*0.01/'TD5'!B103</f>
        <v>0.22469517588615415</v>
      </c>
      <c r="I103" s="544">
        <f>C103*0.01/'TD5'!B103</f>
        <v>0.24024926126003268</v>
      </c>
      <c r="J103" s="551">
        <f>D103*0.01/'TD5'!C103</f>
        <v>0.21752713620662681</v>
      </c>
      <c r="K103" s="544">
        <f>E103*0.01/'TD5'!D103</f>
        <v>0.24458715319633487</v>
      </c>
      <c r="L103" s="551">
        <f>F103*0.01/'TD5'!E103</f>
        <v>0.21958956122398374</v>
      </c>
      <c r="M103" s="552">
        <f>G103*0.01/'TD5'!F103</f>
        <v>0.24243783950805664</v>
      </c>
    </row>
    <row r="104" spans="1:13" x14ac:dyDescent="0.2">
      <c r="A104" s="67">
        <v>2008</v>
      </c>
      <c r="B104" s="428">
        <f>avgfiinc!Y97</f>
        <v>885329.96505775419</v>
      </c>
      <c r="C104" s="319">
        <f>avgfiinc!Z97</f>
        <v>966881.14368646673</v>
      </c>
      <c r="D104" s="524">
        <f>avgfiinc!AA97</f>
        <v>898505.26352707355</v>
      </c>
      <c r="E104" s="524">
        <f>avgfiinc!AB97</f>
        <v>1271122.4100137223</v>
      </c>
      <c r="F104" s="524">
        <f>avgfiinc!AC97</f>
        <v>630094.49093840644</v>
      </c>
      <c r="G104" s="62">
        <f>avgfiinc!AD97</f>
        <v>1300335.9409304517</v>
      </c>
      <c r="H104" s="533">
        <f>B104*0.01/'TD5'!B104</f>
        <v>0.19876706600189209</v>
      </c>
      <c r="I104" s="544">
        <f>C104*0.01/'TD5'!B104</f>
        <v>0.21707627177238462</v>
      </c>
      <c r="J104" s="551">
        <f>D104*0.01/'TD5'!C104</f>
        <v>0.18971553444862371</v>
      </c>
      <c r="K104" s="544">
        <f>E104*0.01/'TD5'!D104</f>
        <v>0.22418621182441714</v>
      </c>
      <c r="L104" s="551">
        <f>F104*0.01/'TD5'!E104</f>
        <v>0.18904450535774234</v>
      </c>
      <c r="M104" s="552">
        <f>G104*0.01/'TD5'!F104</f>
        <v>0.21634434163570404</v>
      </c>
    </row>
    <row r="105" spans="1:13" x14ac:dyDescent="0.2">
      <c r="A105" s="72">
        <v>2009</v>
      </c>
      <c r="B105" s="431">
        <f>avgfiinc!Y98</f>
        <v>685294.82837332401</v>
      </c>
      <c r="C105" s="322">
        <f>avgfiinc!Z98</f>
        <v>760578.71997632273</v>
      </c>
      <c r="D105" s="526">
        <f>avgfiinc!AA98</f>
        <v>713036.20651612338</v>
      </c>
      <c r="E105" s="526">
        <f>avgfiinc!AB98</f>
        <v>1015413.0873739524</v>
      </c>
      <c r="F105" s="526">
        <f>avgfiinc!AC98</f>
        <v>476427.85049272882</v>
      </c>
      <c r="G105" s="68">
        <f>avgfiinc!AD98</f>
        <v>1020910.8065080139</v>
      </c>
      <c r="H105" s="536">
        <f>B105*0.01/'TD5'!B105</f>
        <v>0.17144197225570676</v>
      </c>
      <c r="I105" s="547">
        <f>C105*0.01/'TD5'!B105</f>
        <v>0.19027593731880188</v>
      </c>
      <c r="J105" s="557">
        <f>D105*0.01/'TD5'!C105</f>
        <v>0.16523875296115875</v>
      </c>
      <c r="K105" s="558">
        <f>E105*0.01/'TD5'!D105</f>
        <v>0.20137262344360352</v>
      </c>
      <c r="L105" s="553">
        <f>F105*0.01/'TD5'!E105</f>
        <v>0.15693122148513788</v>
      </c>
      <c r="M105" s="554">
        <f>G105*0.01/'TD5'!F105</f>
        <v>0.18904638290405273</v>
      </c>
    </row>
    <row r="106" spans="1:13" x14ac:dyDescent="0.2">
      <c r="A106" s="67">
        <v>2010</v>
      </c>
      <c r="B106" s="432">
        <f>avgfiinc!Y99</f>
        <v>772718.81564151123</v>
      </c>
      <c r="C106" s="323">
        <f>avgfiinc!Z99</f>
        <v>848989.79807761381</v>
      </c>
      <c r="D106" s="524">
        <f>avgfiinc!AA99</f>
        <v>803876.51855905226</v>
      </c>
      <c r="E106" s="524">
        <f>avgfiinc!AB99</f>
        <v>1114607.0364630108</v>
      </c>
      <c r="F106" s="524">
        <f>avgfiinc!AC99</f>
        <v>552019.90770418895</v>
      </c>
      <c r="G106" s="62">
        <f>avgfiinc!AD99</f>
        <v>1137774.9040389431</v>
      </c>
      <c r="H106" s="533">
        <f>B106*0.01/'TD5'!B106</f>
        <v>0.18823179602622983</v>
      </c>
      <c r="I106" s="544">
        <f>C106*0.01/'TD5'!B106</f>
        <v>0.20681115984916684</v>
      </c>
      <c r="J106" s="559">
        <f>D106*0.01/'TD5'!C106</f>
        <v>0.18402637541294098</v>
      </c>
      <c r="K106" s="560">
        <f>E106*0.01/'TD5'!D106</f>
        <v>0.21677502989768982</v>
      </c>
      <c r="L106" s="551">
        <f>F106*0.01/'TD5'!E106</f>
        <v>0.17599976062774655</v>
      </c>
      <c r="M106" s="552">
        <f>G106*0.01/'TD5'!F106</f>
        <v>0.20620144903659818</v>
      </c>
    </row>
    <row r="107" spans="1:13" x14ac:dyDescent="0.2">
      <c r="A107" s="67">
        <v>2011</v>
      </c>
      <c r="B107" s="432">
        <f>avgfiinc!Y100</f>
        <v>769780.99518996803</v>
      </c>
      <c r="C107" s="323">
        <f>avgfiinc!Z100</f>
        <v>849271.44343050313</v>
      </c>
      <c r="D107" s="524">
        <f>avgfiinc!AA100</f>
        <v>799962.90433939302</v>
      </c>
      <c r="E107" s="524">
        <f>avgfiinc!AB100</f>
        <v>1119127.7865115325</v>
      </c>
      <c r="F107" s="524">
        <f>avgfiinc!AC100</f>
        <v>547266.85458064079</v>
      </c>
      <c r="G107" s="62">
        <f>avgfiinc!AD100</f>
        <v>1133979.3286488471</v>
      </c>
      <c r="H107" s="533">
        <f>B107*0.01/'TD5'!B107</f>
        <v>0.18625636398792267</v>
      </c>
      <c r="I107" s="544">
        <f>C107*0.01/'TD5'!B107</f>
        <v>0.20548988878726962</v>
      </c>
      <c r="J107" s="559">
        <f>D107*0.01/'TD5'!C107</f>
        <v>0.1814306378364563</v>
      </c>
      <c r="K107" s="560">
        <f>E107*0.01/'TD5'!D107</f>
        <v>0.21315376460552216</v>
      </c>
      <c r="L107" s="551">
        <f>F107*0.01/'TD5'!E107</f>
        <v>0.17659176886081696</v>
      </c>
      <c r="M107" s="552">
        <f>G107*0.01/'TD5'!F107</f>
        <v>0.2048734724521637</v>
      </c>
    </row>
    <row r="108" spans="1:13" x14ac:dyDescent="0.2">
      <c r="A108" s="67">
        <v>2012</v>
      </c>
      <c r="B108" s="432">
        <f>avgfiinc!Y101</f>
        <v>953473.44090021425</v>
      </c>
      <c r="C108" s="323">
        <f>avgfiinc!Z101</f>
        <v>1031258.1422916175</v>
      </c>
      <c r="D108" s="524">
        <f>avgfiinc!AA101</f>
        <v>984650.32077317243</v>
      </c>
      <c r="E108" s="524">
        <f>avgfiinc!AB101</f>
        <v>1334076.4485566705</v>
      </c>
      <c r="F108" s="524">
        <f>avgfiinc!AC101</f>
        <v>699353.02715371491</v>
      </c>
      <c r="G108" s="62">
        <f>avgfiinc!AD101</f>
        <v>1386712.1807127176</v>
      </c>
      <c r="H108" s="533">
        <f>B108*0.01/'TD5'!B108</f>
        <v>0.21799694001674658</v>
      </c>
      <c r="I108" s="544">
        <f>C108*0.01/'TD5'!B108</f>
        <v>0.23578120768070226</v>
      </c>
      <c r="J108" s="559">
        <f>D108*0.01/'TD5'!C108</f>
        <v>0.21416181325912478</v>
      </c>
      <c r="K108" s="560">
        <f>E108*0.01/'TD5'!D108</f>
        <v>0.24160546064376831</v>
      </c>
      <c r="L108" s="551">
        <f>F108*0.01/'TD5'!E108</f>
        <v>0.21131409704685214</v>
      </c>
      <c r="M108" s="552">
        <f>G108*0.01/'TD5'!F108</f>
        <v>0.23717096447944644</v>
      </c>
    </row>
    <row r="109" spans="1:13" x14ac:dyDescent="0.2">
      <c r="A109" s="67">
        <v>2013</v>
      </c>
      <c r="B109" s="432">
        <f>avgfiinc!Y102</f>
        <v>809608.43088823673</v>
      </c>
      <c r="C109" s="323">
        <f>avgfiinc!Z102</f>
        <v>886382.68564355478</v>
      </c>
      <c r="D109" s="524">
        <f>avgfiinc!AA102</f>
        <v>799300.10639549687</v>
      </c>
      <c r="E109" s="524">
        <f>avgfiinc!AB102</f>
        <v>1160211.1879055549</v>
      </c>
      <c r="F109" s="524">
        <f>avgfiinc!AC102</f>
        <v>585643.2322885351</v>
      </c>
      <c r="G109" s="62">
        <f>avgfiinc!AD102</f>
        <v>1190195.6519512869</v>
      </c>
      <c r="H109" s="533">
        <f>B109*0.01/'TD5'!B109</f>
        <v>0.19102956354618073</v>
      </c>
      <c r="I109" s="544">
        <f>C109*0.01/'TD5'!B109</f>
        <v>0.20914468169212341</v>
      </c>
      <c r="J109" s="559">
        <f>D109*0.01/'TD5'!C109</f>
        <v>0.17614085972309113</v>
      </c>
      <c r="K109" s="560">
        <f>E109*0.01/'TD5'!D109</f>
        <v>0.21574075520038605</v>
      </c>
      <c r="L109" s="551">
        <f>F109*0.01/'TD5'!E109</f>
        <v>0.18343596160411835</v>
      </c>
      <c r="M109" s="552">
        <f>G109*0.01/'TD5'!F109</f>
        <v>0.20988261699676511</v>
      </c>
    </row>
    <row r="110" spans="1:13" x14ac:dyDescent="0.2">
      <c r="A110" s="67">
        <v>2014</v>
      </c>
      <c r="B110" s="432">
        <f>avgfiinc!Y103</f>
        <v>915321.46687989088</v>
      </c>
      <c r="C110" s="323">
        <f>avgfiinc!Z103</f>
        <v>993013.43092823494</v>
      </c>
      <c r="D110" s="524">
        <f>avgfiinc!AA103</f>
        <v>901057.835672357</v>
      </c>
      <c r="E110" s="524">
        <f>avgfiinc!AB103</f>
        <v>1286935.405969983</v>
      </c>
      <c r="F110" s="524">
        <f>avgfiinc!AC103</f>
        <v>673606.22413482342</v>
      </c>
      <c r="G110" s="62">
        <f>avgfiinc!AD103</f>
        <v>1336033.0575697231</v>
      </c>
      <c r="H110" s="533">
        <f>B110*0.01/'TD5'!B110</f>
        <v>0.20614880323410034</v>
      </c>
      <c r="I110" s="544">
        <f>C110*0.01/'TD5'!B110</f>
        <v>0.22364659607410431</v>
      </c>
      <c r="J110" s="559">
        <f>D110*0.01/'TD5'!C110</f>
        <v>0.18963851034641263</v>
      </c>
      <c r="K110" s="560">
        <f>E110*0.01/'TD5'!D110</f>
        <v>0.22839358448982239</v>
      </c>
      <c r="L110" s="551">
        <f>F110*0.01/'TD5'!E110</f>
        <v>0.20125897228717804</v>
      </c>
      <c r="M110" s="552">
        <f>G110*0.01/'TD5'!F110</f>
        <v>0.22566208243370056</v>
      </c>
    </row>
    <row r="111" spans="1:13" x14ac:dyDescent="0.2">
      <c r="A111" s="67">
        <v>2015</v>
      </c>
      <c r="B111" s="432">
        <f>avgfiinc!Y104</f>
        <v>939627.71328498598</v>
      </c>
      <c r="C111" s="323">
        <f>avgfiinc!Z104</f>
        <v>1020506.1422480341</v>
      </c>
      <c r="D111" s="524">
        <f>avgfiinc!AA104</f>
        <v>922227.5562706748</v>
      </c>
      <c r="E111" s="524">
        <f>avgfiinc!AB104</f>
        <v>1327677.6124468667</v>
      </c>
      <c r="F111" s="524">
        <f>avgfiinc!AC104</f>
        <v>686356.00121860066</v>
      </c>
      <c r="G111" s="62">
        <f>avgfiinc!AD104</f>
        <v>1370572.8234446985</v>
      </c>
      <c r="H111" s="533">
        <f>B111*0.01/'TD5'!B111</f>
        <v>0.20642758905887601</v>
      </c>
      <c r="I111" s="544">
        <f>C111*0.01/'TD5'!B111</f>
        <v>0.22419583797454831</v>
      </c>
      <c r="J111" s="559">
        <f>D111*0.01/'TD5'!C111</f>
        <v>0.19010448455810547</v>
      </c>
      <c r="K111" s="560">
        <f>E111*0.01/'TD5'!D111</f>
        <v>0.23066879808902743</v>
      </c>
      <c r="L111" s="551">
        <f>F111*0.01/'TD5'!E111</f>
        <v>0.19899570941925046</v>
      </c>
      <c r="M111" s="552">
        <f>G111*0.01/'TD5'!F111</f>
        <v>0.22614854574203491</v>
      </c>
    </row>
    <row r="112" spans="1:13" x14ac:dyDescent="0.2">
      <c r="A112" s="67">
        <v>2016</v>
      </c>
      <c r="B112" s="432">
        <f>avgfiinc!Y105</f>
        <v>886181.75303316163</v>
      </c>
      <c r="C112" s="323">
        <f>avgfiinc!Z105</f>
        <v>967540.11581211491</v>
      </c>
      <c r="D112" s="524">
        <f>avgfiinc!AA105</f>
        <v>868475.42403063911</v>
      </c>
      <c r="E112" s="524">
        <f>avgfiinc!AB105</f>
        <v>1261210.461037637</v>
      </c>
      <c r="F112" s="524">
        <f>avgfiinc!AC105</f>
        <v>648824.85499764595</v>
      </c>
      <c r="G112" s="62">
        <f>avgfiinc!AD105</f>
        <v>1293508.7339709764</v>
      </c>
      <c r="H112" s="533">
        <f>B112*0.01/'TD5'!B112</f>
        <v>0.19800686836242676</v>
      </c>
      <c r="I112" s="544">
        <f>C112*0.01/'TD5'!B112</f>
        <v>0.21618543565273285</v>
      </c>
      <c r="J112" s="559">
        <f>D112*0.01/'TD5'!C112</f>
        <v>0.18223403394222262</v>
      </c>
      <c r="K112" s="560">
        <f>E112*0.01/'TD5'!D112</f>
        <v>0.22330452501773829</v>
      </c>
      <c r="L112" s="551">
        <f>F112*0.01/'TD5'!E112</f>
        <v>0.19044612348079681</v>
      </c>
      <c r="M112" s="552">
        <f>G112*0.01/'TD5'!F112</f>
        <v>0.21792280673980716</v>
      </c>
    </row>
    <row r="113" spans="1:13" x14ac:dyDescent="0.2">
      <c r="A113" s="67">
        <v>2017</v>
      </c>
      <c r="B113" s="432">
        <f>avgfiinc!Y106</f>
        <v>985233.47613540769</v>
      </c>
      <c r="C113" s="323">
        <f>avgfiinc!Z106</f>
        <v>1066928.1734814667</v>
      </c>
      <c r="D113" s="524">
        <f>avgfiinc!AA106</f>
        <v>1012338.0561023499</v>
      </c>
      <c r="E113" s="524">
        <f>avgfiinc!AB106</f>
        <v>1369305.3122877565</v>
      </c>
      <c r="F113" s="524">
        <f>avgfiinc!AC106</f>
        <v>735397.52890272695</v>
      </c>
      <c r="G113" s="62">
        <f>avgfiinc!AD106</f>
        <v>1441199.5140139933</v>
      </c>
      <c r="H113" s="533">
        <f>B113*0.01/'TD5'!B113</f>
        <v>0.21736696362495425</v>
      </c>
      <c r="I113" s="544">
        <f>C113*0.01/'TD5'!B113</f>
        <v>0.23539084196090707</v>
      </c>
      <c r="J113" s="559">
        <f>D113*0.01/'TD5'!C113</f>
        <v>0.21369902789592743</v>
      </c>
      <c r="K113" s="560">
        <f>E113*0.01/'TD5'!D113</f>
        <v>0.23891054093837744</v>
      </c>
      <c r="L113" s="551">
        <f>F113*0.01/'TD5'!E113</f>
        <v>0.21503835916519162</v>
      </c>
      <c r="M113" s="552">
        <f>G113*0.01/'TD5'!F113</f>
        <v>0.23695403337478638</v>
      </c>
    </row>
    <row r="114" spans="1:13" x14ac:dyDescent="0.2">
      <c r="A114" s="67">
        <v>2018</v>
      </c>
      <c r="B114" s="432">
        <f>avgfiinc!Y107</f>
        <v>1006468.2494351139</v>
      </c>
      <c r="C114" s="323">
        <f>avgfiinc!Z107</f>
        <v>1087100.2901756975</v>
      </c>
      <c r="D114" s="524">
        <f>avgfiinc!AA107</f>
        <v>1031781.5988912062</v>
      </c>
      <c r="E114" s="524">
        <f>avgfiinc!AB107</f>
        <v>1388012.3088290673</v>
      </c>
      <c r="F114" s="524">
        <f>avgfiinc!AC107</f>
        <v>757066.76392202685</v>
      </c>
      <c r="G114" s="62">
        <f>avgfiinc!AD107</f>
        <v>1471946.5620709306</v>
      </c>
      <c r="H114" s="533">
        <f>B114*0.01/'TD5'!B114</f>
        <v>0.21723124384880063</v>
      </c>
      <c r="I114" s="544">
        <f>C114*0.01/'TD5'!B114</f>
        <v>0.23463447391986847</v>
      </c>
      <c r="J114" s="559">
        <f>D114*0.01/'TD5'!C114</f>
        <v>0.21321044862270352</v>
      </c>
      <c r="K114" s="560">
        <f>E114*0.01/'TD5'!D114</f>
        <v>0.23766468465328217</v>
      </c>
      <c r="L114" s="551">
        <f>F114*0.01/'TD5'!E114</f>
        <v>0.21550802886486053</v>
      </c>
      <c r="M114" s="552">
        <f>G114*0.01/'TD5'!F114</f>
        <v>0.23682668805122381</v>
      </c>
    </row>
    <row r="115" spans="1:13" x14ac:dyDescent="0.2">
      <c r="A115" s="67">
        <v>2019</v>
      </c>
      <c r="B115" s="432">
        <f>avgfiinc!Y108</f>
        <v>1023523.6947556544</v>
      </c>
      <c r="C115" s="323">
        <f>avgfiinc!Z108</f>
        <v>1105522.118413772</v>
      </c>
      <c r="D115" s="524">
        <f>avgfiinc!AA108</f>
        <v>1049265.9479675672</v>
      </c>
      <c r="E115" s="524">
        <f>avgfiinc!AB108</f>
        <v>1411533.2377436829</v>
      </c>
      <c r="F115" s="524">
        <f>avgfiinc!AC108</f>
        <v>769895.8620265394</v>
      </c>
      <c r="G115" s="62">
        <f>avgfiinc!AD108</f>
        <v>1496889.9224228165</v>
      </c>
      <c r="H115" s="533">
        <f>B115*0.01/'TD5'!B115</f>
        <v>0.21723122894763944</v>
      </c>
      <c r="I115" s="544">
        <f>C115*0.01/'TD5'!B115</f>
        <v>0.23463445901870728</v>
      </c>
      <c r="J115" s="559">
        <f>D115*0.01/'TD5'!C115</f>
        <v>0.21321043372154233</v>
      </c>
      <c r="K115" s="560">
        <f>E115*0.01/'TD5'!D115</f>
        <v>0.23766466975212094</v>
      </c>
      <c r="L115" s="551">
        <f>F115*0.01/'TD5'!E115</f>
        <v>0.21550801396369937</v>
      </c>
      <c r="M115" s="552">
        <f>G115*0.01/'TD5'!F115</f>
        <v>0.23682667315006259</v>
      </c>
    </row>
    <row r="116" spans="1:13" ht="17" thickBot="1" x14ac:dyDescent="0.25">
      <c r="A116" s="1105"/>
      <c r="B116" s="1106"/>
      <c r="C116" s="1101"/>
      <c r="D116" s="1107"/>
      <c r="E116" s="1107"/>
      <c r="F116" s="1107"/>
      <c r="G116" s="109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4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7" tint="0.39997558519241921"/>
  </sheetPr>
  <dimension ref="A1:M118"/>
  <sheetViews>
    <sheetView workbookViewId="0">
      <pane xSplit="1" ySplit="8" topLeftCell="B107" activePane="bottomRight" state="frozen"/>
      <selection activeCell="D32" sqref="D32"/>
      <selection pane="topRight" activeCell="D32" sqref="D32"/>
      <selection pane="bottomLeft" activeCell="D32" sqref="D32"/>
      <selection pane="bottomRight" activeCell="A4" sqref="A4:M4"/>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592</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372" t="s">
        <v>1059</v>
      </c>
      <c r="C7" s="1373"/>
      <c r="D7" s="1381"/>
      <c r="E7" s="1381"/>
      <c r="F7" s="1381"/>
      <c r="G7" s="1381"/>
      <c r="H7" s="1373" t="s">
        <v>123</v>
      </c>
      <c r="I7" s="1373"/>
      <c r="J7" s="1381"/>
      <c r="K7" s="1381"/>
      <c r="L7" s="1381"/>
      <c r="M7" s="1384"/>
    </row>
    <row r="8" spans="1:13"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425"/>
      <c r="C9" s="317"/>
      <c r="D9" s="317"/>
      <c r="E9" s="85"/>
      <c r="F9" s="85"/>
      <c r="G9" s="84">
        <f>avgfiinc!AP2</f>
        <v>1321430.0420368053</v>
      </c>
      <c r="H9" s="530"/>
      <c r="I9" s="541"/>
      <c r="J9" s="575"/>
      <c r="K9" s="541"/>
      <c r="L9" s="575"/>
      <c r="M9" s="561">
        <f>G9*0.001/'TD5'!F9</f>
        <v>8.6166081714558085E-2</v>
      </c>
    </row>
    <row r="10" spans="1:13" s="87" customFormat="1" ht="15" customHeight="1" x14ac:dyDescent="0.2">
      <c r="A10" s="92">
        <v>1914</v>
      </c>
      <c r="B10" s="425"/>
      <c r="C10" s="317"/>
      <c r="D10" s="317"/>
      <c r="E10" s="85"/>
      <c r="F10" s="85"/>
      <c r="G10" s="84">
        <f>avgfiinc!AP3</f>
        <v>1289501.9960152367</v>
      </c>
      <c r="H10" s="530"/>
      <c r="I10" s="541"/>
      <c r="J10" s="575"/>
      <c r="K10" s="541"/>
      <c r="L10" s="575"/>
      <c r="M10" s="561">
        <f>G10*0.001/'TD5'!F10</f>
        <v>8.6033408914061291E-2</v>
      </c>
    </row>
    <row r="11" spans="1:13" s="87" customFormat="1" ht="15" customHeight="1" x14ac:dyDescent="0.2">
      <c r="A11" s="92">
        <v>1915</v>
      </c>
      <c r="B11" s="425"/>
      <c r="C11" s="317"/>
      <c r="D11" s="317"/>
      <c r="E11" s="85"/>
      <c r="F11" s="85"/>
      <c r="G11" s="84">
        <f>avgfiinc!AP4</f>
        <v>1376738.9687583691</v>
      </c>
      <c r="H11" s="530"/>
      <c r="I11" s="541"/>
      <c r="J11" s="575"/>
      <c r="K11" s="541"/>
      <c r="L11" s="575"/>
      <c r="M11" s="561">
        <f>G11*0.001/'TD5'!F11</f>
        <v>9.2193842850742128E-2</v>
      </c>
    </row>
    <row r="12" spans="1:13" s="87" customFormat="1" ht="15" customHeight="1" x14ac:dyDescent="0.2">
      <c r="A12" s="92">
        <v>1916</v>
      </c>
      <c r="B12" s="425"/>
      <c r="C12" s="317"/>
      <c r="D12" s="317"/>
      <c r="E12" s="85"/>
      <c r="F12" s="85"/>
      <c r="G12" s="84">
        <f>avgfiinc!AP5</f>
        <v>1713399.087903871</v>
      </c>
      <c r="H12" s="530"/>
      <c r="I12" s="541"/>
      <c r="J12" s="575"/>
      <c r="K12" s="541"/>
      <c r="L12" s="575"/>
      <c r="M12" s="561">
        <f>G12*0.001/'TD5'!F12</f>
        <v>0.10514662593144879</v>
      </c>
    </row>
    <row r="13" spans="1:13" s="87" customFormat="1" ht="15" customHeight="1" x14ac:dyDescent="0.2">
      <c r="A13" s="92">
        <v>1917</v>
      </c>
      <c r="B13" s="425"/>
      <c r="C13" s="317"/>
      <c r="D13" s="317"/>
      <c r="E13" s="85"/>
      <c r="F13" s="85"/>
      <c r="G13" s="84">
        <f>avgfiinc!AP6</f>
        <v>1358075.9778012831</v>
      </c>
      <c r="H13" s="530"/>
      <c r="I13" s="541"/>
      <c r="J13" s="575"/>
      <c r="K13" s="541"/>
      <c r="L13" s="575"/>
      <c r="M13" s="561">
        <f>G13*0.001/'TD5'!F13</f>
        <v>8.40153697084524E-2</v>
      </c>
    </row>
    <row r="14" spans="1:13" s="87" customFormat="1" ht="15" customHeight="1" x14ac:dyDescent="0.2">
      <c r="A14" s="92">
        <v>1918</v>
      </c>
      <c r="B14" s="425"/>
      <c r="C14" s="317"/>
      <c r="D14" s="353"/>
      <c r="E14" s="314"/>
      <c r="F14" s="314"/>
      <c r="G14" s="84">
        <f>avgfiinc!AP7</f>
        <v>1025555.1734924449</v>
      </c>
      <c r="H14" s="530"/>
      <c r="I14" s="541"/>
      <c r="J14" s="575"/>
      <c r="K14" s="541"/>
      <c r="L14" s="575"/>
      <c r="M14" s="561">
        <f>G14*0.001/'TD5'!F14</f>
        <v>6.7164822458815582E-2</v>
      </c>
    </row>
    <row r="15" spans="1:13" s="87" customFormat="1" ht="15" customHeight="1" x14ac:dyDescent="0.2">
      <c r="A15" s="91">
        <v>1919</v>
      </c>
      <c r="B15" s="426"/>
      <c r="C15" s="316"/>
      <c r="D15" s="354"/>
      <c r="E15" s="315"/>
      <c r="F15" s="315"/>
      <c r="G15" s="88">
        <f>avgfiinc!AP8</f>
        <v>1010883.9089725685</v>
      </c>
      <c r="H15" s="531"/>
      <c r="I15" s="542"/>
      <c r="J15" s="576"/>
      <c r="K15" s="542"/>
      <c r="L15" s="576"/>
      <c r="M15" s="562">
        <f>G15*0.001/'TD5'!F15</f>
        <v>6.6297173757209699E-2</v>
      </c>
    </row>
    <row r="16" spans="1:13" s="87" customFormat="1" ht="15" customHeight="1" x14ac:dyDescent="0.2">
      <c r="A16" s="92">
        <v>1920</v>
      </c>
      <c r="B16" s="425"/>
      <c r="C16" s="317"/>
      <c r="D16" s="353"/>
      <c r="E16" s="314"/>
      <c r="F16" s="314"/>
      <c r="G16" s="84">
        <f>avgfiinc!AP9</f>
        <v>731055.09834710637</v>
      </c>
      <c r="H16" s="530"/>
      <c r="I16" s="541"/>
      <c r="J16" s="575"/>
      <c r="K16" s="541"/>
      <c r="L16" s="575"/>
      <c r="M16" s="561">
        <f>G16*0.001/'TD5'!F16</f>
        <v>5.3572248881608976E-2</v>
      </c>
    </row>
    <row r="17" spans="1:13" s="87" customFormat="1" ht="15" customHeight="1" x14ac:dyDescent="0.2">
      <c r="A17" s="92">
        <v>1921</v>
      </c>
      <c r="B17" s="425"/>
      <c r="C17" s="317"/>
      <c r="D17" s="353"/>
      <c r="E17" s="314"/>
      <c r="F17" s="314"/>
      <c r="G17" s="84">
        <f>avgfiinc!AP10</f>
        <v>685334.95522140991</v>
      </c>
      <c r="H17" s="530"/>
      <c r="I17" s="541"/>
      <c r="J17" s="575"/>
      <c r="K17" s="541"/>
      <c r="L17" s="575"/>
      <c r="M17" s="561">
        <f>G17*0.001/'TD5'!F17</f>
        <v>5.6019527041906068E-2</v>
      </c>
    </row>
    <row r="18" spans="1:13" s="87" customFormat="1" ht="15" customHeight="1" x14ac:dyDescent="0.2">
      <c r="A18" s="92">
        <v>1922</v>
      </c>
      <c r="B18" s="425"/>
      <c r="C18" s="317"/>
      <c r="D18" s="353"/>
      <c r="E18" s="314"/>
      <c r="F18" s="314"/>
      <c r="G18" s="84">
        <f>avgfiinc!AP11</f>
        <v>934277.40205507085</v>
      </c>
      <c r="H18" s="530"/>
      <c r="I18" s="541"/>
      <c r="J18" s="575"/>
      <c r="K18" s="541"/>
      <c r="L18" s="575"/>
      <c r="M18" s="561">
        <f>G18*0.001/'TD5'!F18</f>
        <v>6.6354491835071847E-2</v>
      </c>
    </row>
    <row r="19" spans="1:13" s="87" customFormat="1" ht="15" customHeight="1" x14ac:dyDescent="0.2">
      <c r="A19" s="92">
        <v>1923</v>
      </c>
      <c r="B19" s="425"/>
      <c r="C19" s="317"/>
      <c r="D19" s="353"/>
      <c r="E19" s="314"/>
      <c r="F19" s="314"/>
      <c r="G19" s="84">
        <f>avgfiinc!AP12</f>
        <v>915848.95681971067</v>
      </c>
      <c r="H19" s="530"/>
      <c r="I19" s="541"/>
      <c r="J19" s="575"/>
      <c r="K19" s="541"/>
      <c r="L19" s="575"/>
      <c r="M19" s="561">
        <f>G19*0.001/'TD5'!F19</f>
        <v>5.9064105684361649E-2</v>
      </c>
    </row>
    <row r="20" spans="1:13" s="87" customFormat="1" ht="15" customHeight="1" x14ac:dyDescent="0.2">
      <c r="A20" s="92">
        <v>1924</v>
      </c>
      <c r="B20" s="425"/>
      <c r="C20" s="317"/>
      <c r="D20" s="353"/>
      <c r="E20" s="314"/>
      <c r="F20" s="314"/>
      <c r="G20" s="84">
        <f>avgfiinc!AP13</f>
        <v>1048787.0237200155</v>
      </c>
      <c r="H20" s="530"/>
      <c r="I20" s="541"/>
      <c r="J20" s="575"/>
      <c r="K20" s="541"/>
      <c r="L20" s="575"/>
      <c r="M20" s="561">
        <f>G20*0.001/'TD5'!F20</f>
        <v>6.7870222283341913E-2</v>
      </c>
    </row>
    <row r="21" spans="1:13" s="87" customFormat="1" ht="15" customHeight="1" x14ac:dyDescent="0.2">
      <c r="A21" s="92">
        <v>1925</v>
      </c>
      <c r="B21" s="425"/>
      <c r="C21" s="317"/>
      <c r="D21" s="353"/>
      <c r="E21" s="314"/>
      <c r="F21" s="314"/>
      <c r="G21" s="84">
        <f>avgfiinc!AP14</f>
        <v>1377826.3775215354</v>
      </c>
      <c r="H21" s="530"/>
      <c r="I21" s="541"/>
      <c r="J21" s="575"/>
      <c r="K21" s="541"/>
      <c r="L21" s="575"/>
      <c r="M21" s="561">
        <f>G21*0.001/'TD5'!F21</f>
        <v>8.523904172767606E-2</v>
      </c>
    </row>
    <row r="22" spans="1:13" s="87" customFormat="1" ht="15" customHeight="1" x14ac:dyDescent="0.2">
      <c r="A22" s="92">
        <v>1926</v>
      </c>
      <c r="B22" s="425"/>
      <c r="C22" s="317"/>
      <c r="D22" s="353"/>
      <c r="E22" s="314"/>
      <c r="F22" s="314"/>
      <c r="G22" s="84">
        <f>avgfiinc!AP15</f>
        <v>1372190.9094503366</v>
      </c>
      <c r="H22" s="530"/>
      <c r="I22" s="541"/>
      <c r="J22" s="575"/>
      <c r="K22" s="541"/>
      <c r="L22" s="575"/>
      <c r="M22" s="561">
        <f>G22*0.001/'TD5'!F22</f>
        <v>8.4590047554456899E-2</v>
      </c>
    </row>
    <row r="23" spans="1:13" s="87" customFormat="1" ht="15" customHeight="1" x14ac:dyDescent="0.2">
      <c r="A23" s="92">
        <v>1927</v>
      </c>
      <c r="B23" s="425"/>
      <c r="C23" s="317"/>
      <c r="D23" s="353"/>
      <c r="E23" s="314"/>
      <c r="F23" s="314"/>
      <c r="G23" s="84">
        <f>avgfiinc!AP16</f>
        <v>1523882.8122281581</v>
      </c>
      <c r="H23" s="530"/>
      <c r="I23" s="541"/>
      <c r="J23" s="575"/>
      <c r="K23" s="541"/>
      <c r="L23" s="575"/>
      <c r="M23" s="561">
        <f>G23*0.001/'TD5'!F23</f>
        <v>9.2539418014410207E-2</v>
      </c>
    </row>
    <row r="24" spans="1:13" s="87" customFormat="1" ht="15" customHeight="1" x14ac:dyDescent="0.2">
      <c r="A24" s="92">
        <v>1928</v>
      </c>
      <c r="B24" s="425"/>
      <c r="C24" s="317"/>
      <c r="D24" s="353"/>
      <c r="E24" s="314"/>
      <c r="F24" s="314"/>
      <c r="G24" s="84">
        <f>avgfiinc!AP17</f>
        <v>1989930.1563587398</v>
      </c>
      <c r="H24" s="530"/>
      <c r="I24" s="541"/>
      <c r="J24" s="575"/>
      <c r="K24" s="541"/>
      <c r="L24" s="575"/>
      <c r="M24" s="561">
        <f>G24*0.001/'TD5'!F24</f>
        <v>0.11540899580778978</v>
      </c>
    </row>
    <row r="25" spans="1:13" s="87" customFormat="1" ht="15" customHeight="1" x14ac:dyDescent="0.2">
      <c r="A25" s="91">
        <v>1929</v>
      </c>
      <c r="B25" s="426"/>
      <c r="C25" s="316"/>
      <c r="D25" s="354"/>
      <c r="E25" s="315"/>
      <c r="F25" s="315"/>
      <c r="G25" s="88">
        <f>avgfiinc!AP18</f>
        <v>1935075.0065753411</v>
      </c>
      <c r="H25" s="531"/>
      <c r="I25" s="542"/>
      <c r="J25" s="576"/>
      <c r="K25" s="542"/>
      <c r="L25" s="576"/>
      <c r="M25" s="562">
        <f>G25*0.001/'TD5'!F25</f>
        <v>0.10913684975677199</v>
      </c>
    </row>
    <row r="26" spans="1:13" s="87" customFormat="1" ht="15" customHeight="1" x14ac:dyDescent="0.2">
      <c r="A26" s="92">
        <v>1930</v>
      </c>
      <c r="B26" s="425"/>
      <c r="C26" s="317"/>
      <c r="D26" s="353"/>
      <c r="E26" s="314"/>
      <c r="F26" s="314"/>
      <c r="G26" s="84">
        <f>avgfiinc!AP19</f>
        <v>1097290.2200362845</v>
      </c>
      <c r="H26" s="530"/>
      <c r="I26" s="541"/>
      <c r="J26" s="575"/>
      <c r="K26" s="541"/>
      <c r="L26" s="575"/>
      <c r="M26" s="561">
        <f>G26*0.001/'TD5'!F26</f>
        <v>7.0742560079510977E-2</v>
      </c>
    </row>
    <row r="27" spans="1:13" s="87" customFormat="1" ht="15" customHeight="1" x14ac:dyDescent="0.2">
      <c r="A27" s="92">
        <v>1931</v>
      </c>
      <c r="B27" s="425"/>
      <c r="C27" s="317"/>
      <c r="D27" s="353"/>
      <c r="E27" s="314"/>
      <c r="F27" s="314"/>
      <c r="G27" s="84">
        <f>avgfiinc!AP20</f>
        <v>830405.36477247602</v>
      </c>
      <c r="H27" s="530"/>
      <c r="I27" s="541"/>
      <c r="J27" s="575"/>
      <c r="K27" s="541"/>
      <c r="L27" s="575"/>
      <c r="M27" s="561">
        <f>G27*0.001/'TD5'!F27</f>
        <v>5.8933968225086626E-2</v>
      </c>
    </row>
    <row r="28" spans="1:13" s="87" customFormat="1" ht="15" customHeight="1" x14ac:dyDescent="0.2">
      <c r="A28" s="92">
        <v>1932</v>
      </c>
      <c r="B28" s="425"/>
      <c r="C28" s="317"/>
      <c r="D28" s="353"/>
      <c r="E28" s="314"/>
      <c r="F28" s="314"/>
      <c r="G28" s="84">
        <f>avgfiinc!AP21</f>
        <v>712156.67462976184</v>
      </c>
      <c r="H28" s="530"/>
      <c r="I28" s="541"/>
      <c r="J28" s="575"/>
      <c r="K28" s="541"/>
      <c r="L28" s="575"/>
      <c r="M28" s="561">
        <f>G28*0.001/'TD5'!F28</f>
        <v>5.9695090930959031E-2</v>
      </c>
    </row>
    <row r="29" spans="1:13" s="87" customFormat="1" ht="15" customHeight="1" x14ac:dyDescent="0.2">
      <c r="A29" s="92">
        <v>1933</v>
      </c>
      <c r="B29" s="425"/>
      <c r="C29" s="317"/>
      <c r="D29" s="353"/>
      <c r="E29" s="314"/>
      <c r="F29" s="314"/>
      <c r="G29" s="84">
        <f>avgfiinc!AP22</f>
        <v>760170.52722472069</v>
      </c>
      <c r="H29" s="530"/>
      <c r="I29" s="541"/>
      <c r="J29" s="575"/>
      <c r="K29" s="541"/>
      <c r="L29" s="575"/>
      <c r="M29" s="561">
        <f>G29*0.001/'TD5'!F29</f>
        <v>6.6088668867149883E-2</v>
      </c>
    </row>
    <row r="30" spans="1:13" s="87" customFormat="1" ht="15" customHeight="1" x14ac:dyDescent="0.2">
      <c r="A30" s="92">
        <v>1934</v>
      </c>
      <c r="B30" s="425"/>
      <c r="C30" s="317"/>
      <c r="D30" s="353"/>
      <c r="E30" s="314"/>
      <c r="F30" s="314"/>
      <c r="G30" s="84">
        <f>avgfiinc!AP23</f>
        <v>760696.36099325074</v>
      </c>
      <c r="H30" s="530"/>
      <c r="I30" s="541"/>
      <c r="J30" s="575"/>
      <c r="K30" s="541"/>
      <c r="L30" s="575"/>
      <c r="M30" s="561">
        <f>G30*0.001/'TD5'!F30</f>
        <v>6.1291146492561711E-2</v>
      </c>
    </row>
    <row r="31" spans="1:13" s="87" customFormat="1" ht="15" customHeight="1" x14ac:dyDescent="0.2">
      <c r="A31" s="92">
        <v>1935</v>
      </c>
      <c r="B31" s="425"/>
      <c r="C31" s="317"/>
      <c r="D31" s="353"/>
      <c r="E31" s="314"/>
      <c r="F31" s="314"/>
      <c r="G31" s="84">
        <f>avgfiinc!AP24</f>
        <v>869680.94441086438</v>
      </c>
      <c r="H31" s="530"/>
      <c r="I31" s="541"/>
      <c r="J31" s="575"/>
      <c r="K31" s="541"/>
      <c r="L31" s="575"/>
      <c r="M31" s="561">
        <f>G31*0.001/'TD5'!F31</f>
        <v>6.3922876063773254E-2</v>
      </c>
    </row>
    <row r="32" spans="1:13" s="87" customFormat="1" ht="15" customHeight="1" x14ac:dyDescent="0.2">
      <c r="A32" s="92">
        <v>1936</v>
      </c>
      <c r="B32" s="425"/>
      <c r="C32" s="317"/>
      <c r="D32" s="353"/>
      <c r="E32" s="314"/>
      <c r="F32" s="314"/>
      <c r="G32" s="84">
        <f>avgfiinc!AP25</f>
        <v>1145919.0459547278</v>
      </c>
      <c r="H32" s="530"/>
      <c r="I32" s="541"/>
      <c r="J32" s="575"/>
      <c r="K32" s="541"/>
      <c r="L32" s="575"/>
      <c r="M32" s="561">
        <f>G32*0.001/'TD5'!F32</f>
        <v>7.5652325543874799E-2</v>
      </c>
    </row>
    <row r="33" spans="1:13" s="87" customFormat="1" ht="15" customHeight="1" x14ac:dyDescent="0.2">
      <c r="A33" s="92">
        <v>1937</v>
      </c>
      <c r="B33" s="425"/>
      <c r="C33" s="317"/>
      <c r="D33" s="353"/>
      <c r="E33" s="314"/>
      <c r="F33" s="314"/>
      <c r="G33" s="84">
        <f>avgfiinc!AP26</f>
        <v>1011453.5783066163</v>
      </c>
      <c r="H33" s="530"/>
      <c r="I33" s="541"/>
      <c r="J33" s="575"/>
      <c r="K33" s="541"/>
      <c r="L33" s="575"/>
      <c r="M33" s="561">
        <f>G33*0.001/'TD5'!F33</f>
        <v>6.4944611660107621E-2</v>
      </c>
    </row>
    <row r="34" spans="1:13" s="87" customFormat="1" ht="15" customHeight="1" x14ac:dyDescent="0.2">
      <c r="A34" s="92">
        <v>1938</v>
      </c>
      <c r="B34" s="425"/>
      <c r="C34" s="317"/>
      <c r="D34" s="353"/>
      <c r="E34" s="314"/>
      <c r="F34" s="314"/>
      <c r="G34" s="84">
        <f>avgfiinc!AP27</f>
        <v>849668.77094055433</v>
      </c>
      <c r="H34" s="530"/>
      <c r="I34" s="541"/>
      <c r="J34" s="575"/>
      <c r="K34" s="541"/>
      <c r="L34" s="575"/>
      <c r="M34" s="561">
        <f>G34*0.001/'TD5'!F34</f>
        <v>5.8838630749394986E-2</v>
      </c>
    </row>
    <row r="35" spans="1:13" s="87" customFormat="1" ht="15" customHeight="1" x14ac:dyDescent="0.2">
      <c r="A35" s="91">
        <v>1939</v>
      </c>
      <c r="B35" s="426"/>
      <c r="C35" s="316"/>
      <c r="D35" s="354"/>
      <c r="E35" s="315"/>
      <c r="F35" s="315"/>
      <c r="G35" s="88">
        <f>avgfiinc!AP28</f>
        <v>900042.01693120983</v>
      </c>
      <c r="H35" s="531"/>
      <c r="I35" s="542"/>
      <c r="J35" s="576"/>
      <c r="K35" s="542"/>
      <c r="L35" s="576"/>
      <c r="M35" s="562">
        <f>G35*0.001/'TD5'!F35</f>
        <v>5.8716316119173093E-2</v>
      </c>
    </row>
    <row r="36" spans="1:13" s="87" customFormat="1" ht="15" customHeight="1" x14ac:dyDescent="0.2">
      <c r="A36" s="92">
        <v>1940</v>
      </c>
      <c r="B36" s="425"/>
      <c r="C36" s="317"/>
      <c r="D36" s="353"/>
      <c r="E36" s="314"/>
      <c r="F36" s="314"/>
      <c r="G36" s="84">
        <f>avgfiinc!AP29</f>
        <v>964611.02248154161</v>
      </c>
      <c r="H36" s="530"/>
      <c r="I36" s="541"/>
      <c r="J36" s="575"/>
      <c r="K36" s="541"/>
      <c r="L36" s="575"/>
      <c r="M36" s="561">
        <f>G36*0.001/'TD5'!F36</f>
        <v>6.0051766194718165E-2</v>
      </c>
    </row>
    <row r="37" spans="1:13" s="87" customFormat="1" ht="15" customHeight="1" x14ac:dyDescent="0.2">
      <c r="A37" s="92">
        <v>1941</v>
      </c>
      <c r="B37" s="425"/>
      <c r="C37" s="317"/>
      <c r="D37" s="353"/>
      <c r="E37" s="314"/>
      <c r="F37" s="314"/>
      <c r="G37" s="84">
        <f>avgfiinc!AP30</f>
        <v>1075646.423023175</v>
      </c>
      <c r="H37" s="530"/>
      <c r="I37" s="541"/>
      <c r="J37" s="575"/>
      <c r="K37" s="541"/>
      <c r="L37" s="575"/>
      <c r="M37" s="561">
        <f>G37*0.001/'TD5'!F37</f>
        <v>5.8065009852960148E-2</v>
      </c>
    </row>
    <row r="38" spans="1:13" s="87" customFormat="1" ht="15" customHeight="1" x14ac:dyDescent="0.2">
      <c r="A38" s="92">
        <v>1942</v>
      </c>
      <c r="B38" s="425"/>
      <c r="C38" s="317"/>
      <c r="D38" s="353"/>
      <c r="E38" s="314"/>
      <c r="F38" s="314"/>
      <c r="G38" s="84">
        <f>avgfiinc!AP31</f>
        <v>1055125.4216397514</v>
      </c>
      <c r="H38" s="530"/>
      <c r="I38" s="541"/>
      <c r="J38" s="575"/>
      <c r="K38" s="541"/>
      <c r="L38" s="575"/>
      <c r="M38" s="561">
        <f>G38*0.001/'TD5'!F38</f>
        <v>4.8115929755329696E-2</v>
      </c>
    </row>
    <row r="39" spans="1:13" s="87" customFormat="1" ht="15" customHeight="1" x14ac:dyDescent="0.2">
      <c r="A39" s="92">
        <v>1943</v>
      </c>
      <c r="B39" s="425"/>
      <c r="C39" s="317"/>
      <c r="D39" s="353"/>
      <c r="E39" s="314"/>
      <c r="F39" s="314"/>
      <c r="G39" s="84">
        <f>avgfiinc!AP32</f>
        <v>1101277.696818915</v>
      </c>
      <c r="H39" s="530"/>
      <c r="I39" s="541"/>
      <c r="J39" s="575"/>
      <c r="K39" s="541"/>
      <c r="L39" s="575"/>
      <c r="M39" s="561">
        <f>G39*0.001/'TD5'!F39</f>
        <v>4.2628729222402739E-2</v>
      </c>
    </row>
    <row r="40" spans="1:13" s="87" customFormat="1" ht="15" customHeight="1" x14ac:dyDescent="0.2">
      <c r="A40" s="92">
        <v>1944</v>
      </c>
      <c r="B40" s="425"/>
      <c r="C40" s="317"/>
      <c r="D40" s="353"/>
      <c r="E40" s="314"/>
      <c r="F40" s="314"/>
      <c r="G40" s="84">
        <f>avgfiinc!AP33</f>
        <v>952483.37959963398</v>
      </c>
      <c r="H40" s="530"/>
      <c r="I40" s="541"/>
      <c r="J40" s="575"/>
      <c r="K40" s="541"/>
      <c r="L40" s="575"/>
      <c r="M40" s="561">
        <f>G40*0.001/'TD5'!F40</f>
        <v>3.7556085801448078E-2</v>
      </c>
    </row>
    <row r="41" spans="1:13" s="87" customFormat="1" ht="15" customHeight="1" x14ac:dyDescent="0.2">
      <c r="A41" s="92">
        <v>1945</v>
      </c>
      <c r="B41" s="425"/>
      <c r="C41" s="317"/>
      <c r="D41" s="353"/>
      <c r="E41" s="314"/>
      <c r="F41" s="314"/>
      <c r="G41" s="84">
        <f>avgfiinc!AP34</f>
        <v>1046413.9764352085</v>
      </c>
      <c r="H41" s="530"/>
      <c r="I41" s="541"/>
      <c r="J41" s="575"/>
      <c r="K41" s="541"/>
      <c r="L41" s="575"/>
      <c r="M41" s="561">
        <f>G41*0.001/'TD5'!F41</f>
        <v>4.159181104525967E-2</v>
      </c>
    </row>
    <row r="42" spans="1:13" s="87" customFormat="1" ht="15" customHeight="1" x14ac:dyDescent="0.2">
      <c r="A42" s="92">
        <v>1946</v>
      </c>
      <c r="B42" s="425"/>
      <c r="C42" s="317"/>
      <c r="D42" s="353"/>
      <c r="E42" s="314"/>
      <c r="F42" s="314"/>
      <c r="G42" s="84">
        <f>avgfiinc!AP35</f>
        <v>1080811.5401021999</v>
      </c>
      <c r="H42" s="530"/>
      <c r="I42" s="541"/>
      <c r="J42" s="575"/>
      <c r="K42" s="541"/>
      <c r="L42" s="575"/>
      <c r="M42" s="561">
        <f>G42*0.001/'TD5'!F42</f>
        <v>4.3917403386199913E-2</v>
      </c>
    </row>
    <row r="43" spans="1:13" s="87" customFormat="1" ht="15" customHeight="1" x14ac:dyDescent="0.2">
      <c r="A43" s="92">
        <v>1947</v>
      </c>
      <c r="B43" s="425"/>
      <c r="C43" s="317"/>
      <c r="D43" s="353"/>
      <c r="E43" s="314"/>
      <c r="F43" s="314"/>
      <c r="G43" s="84">
        <f>avgfiinc!AP36</f>
        <v>945680.31627336366</v>
      </c>
      <c r="H43" s="530"/>
      <c r="I43" s="541"/>
      <c r="J43" s="575"/>
      <c r="K43" s="541"/>
      <c r="L43" s="575"/>
      <c r="M43" s="561">
        <f>G43*0.001/'TD5'!F43</f>
        <v>3.9182105759787582E-2</v>
      </c>
    </row>
    <row r="44" spans="1:13" s="87" customFormat="1" ht="15" customHeight="1" x14ac:dyDescent="0.2">
      <c r="A44" s="92">
        <v>1948</v>
      </c>
      <c r="B44" s="425"/>
      <c r="C44" s="317"/>
      <c r="D44" s="353"/>
      <c r="E44" s="314"/>
      <c r="F44" s="314"/>
      <c r="G44" s="84">
        <f>avgfiinc!AP37</f>
        <v>1015971.2886140554</v>
      </c>
      <c r="H44" s="530"/>
      <c r="I44" s="541"/>
      <c r="J44" s="575"/>
      <c r="K44" s="541"/>
      <c r="L44" s="575"/>
      <c r="M44" s="561">
        <f>G44*0.001/'TD5'!F44</f>
        <v>4.0551428153601458E-2</v>
      </c>
    </row>
    <row r="45" spans="1:13" s="87" customFormat="1" ht="15" customHeight="1" x14ac:dyDescent="0.2">
      <c r="A45" s="91">
        <v>1949</v>
      </c>
      <c r="B45" s="426"/>
      <c r="C45" s="316"/>
      <c r="D45" s="354"/>
      <c r="E45" s="315"/>
      <c r="F45" s="315"/>
      <c r="G45" s="88">
        <f>avgfiinc!AP38</f>
        <v>935290.70346362307</v>
      </c>
      <c r="H45" s="531"/>
      <c r="I45" s="542"/>
      <c r="J45" s="576"/>
      <c r="K45" s="542"/>
      <c r="L45" s="576"/>
      <c r="M45" s="562">
        <f>G45*0.001/'TD5'!F45</f>
        <v>3.8313695563811354E-2</v>
      </c>
    </row>
    <row r="46" spans="1:13" s="87" customFormat="1" ht="15" customHeight="1" x14ac:dyDescent="0.2">
      <c r="A46" s="92">
        <v>1950</v>
      </c>
      <c r="B46" s="425"/>
      <c r="C46" s="317"/>
      <c r="D46" s="353"/>
      <c r="E46" s="314"/>
      <c r="F46" s="314"/>
      <c r="G46" s="84">
        <f>avgfiinc!AP39</f>
        <v>1172805.3787905544</v>
      </c>
      <c r="H46" s="530"/>
      <c r="I46" s="541"/>
      <c r="J46" s="575"/>
      <c r="K46" s="541"/>
      <c r="L46" s="575"/>
      <c r="M46" s="561">
        <f>G46*0.001/'TD5'!F46</f>
        <v>4.3904470024816025E-2</v>
      </c>
    </row>
    <row r="47" spans="1:13" s="87" customFormat="1" ht="15" customHeight="1" x14ac:dyDescent="0.2">
      <c r="A47" s="92">
        <v>1951</v>
      </c>
      <c r="B47" s="425"/>
      <c r="C47" s="317"/>
      <c r="D47" s="353"/>
      <c r="E47" s="314"/>
      <c r="F47" s="314"/>
      <c r="G47" s="84">
        <f>avgfiinc!AP40</f>
        <v>1081723.1233973331</v>
      </c>
      <c r="H47" s="530"/>
      <c r="I47" s="541"/>
      <c r="J47" s="575"/>
      <c r="K47" s="541"/>
      <c r="L47" s="575"/>
      <c r="M47" s="561">
        <f>G47*0.001/'TD5'!F47</f>
        <v>3.8904059496939571E-2</v>
      </c>
    </row>
    <row r="48" spans="1:13" s="87" customFormat="1" ht="15" customHeight="1" x14ac:dyDescent="0.2">
      <c r="A48" s="92">
        <v>1952</v>
      </c>
      <c r="B48" s="425"/>
      <c r="C48" s="317"/>
      <c r="D48" s="353"/>
      <c r="E48" s="314"/>
      <c r="F48" s="314"/>
      <c r="G48" s="84">
        <f>avgfiinc!AP41</f>
        <v>977937.96836031461</v>
      </c>
      <c r="H48" s="530"/>
      <c r="I48" s="541"/>
      <c r="J48" s="575"/>
      <c r="K48" s="541"/>
      <c r="L48" s="575"/>
      <c r="M48" s="561">
        <f>G48*0.001/'TD5'!F48</f>
        <v>3.428168641284815E-2</v>
      </c>
    </row>
    <row r="49" spans="1:13" s="87" customFormat="1" ht="15" customHeight="1" x14ac:dyDescent="0.2">
      <c r="A49" s="92">
        <v>1953</v>
      </c>
      <c r="B49" s="425"/>
      <c r="C49" s="317"/>
      <c r="D49" s="353"/>
      <c r="E49" s="314"/>
      <c r="F49" s="314"/>
      <c r="G49" s="84">
        <f>avgfiinc!AP42</f>
        <v>900823.96073708753</v>
      </c>
      <c r="H49" s="530"/>
      <c r="I49" s="541"/>
      <c r="J49" s="575"/>
      <c r="K49" s="541"/>
      <c r="L49" s="575"/>
      <c r="M49" s="561">
        <f>G49*0.001/'TD5'!F49</f>
        <v>3.0551549232254841E-2</v>
      </c>
    </row>
    <row r="50" spans="1:13" s="87" customFormat="1" ht="15" customHeight="1" x14ac:dyDescent="0.2">
      <c r="A50" s="92">
        <v>1954</v>
      </c>
      <c r="B50" s="425"/>
      <c r="C50" s="317"/>
      <c r="D50" s="353"/>
      <c r="E50" s="314"/>
      <c r="F50" s="314"/>
      <c r="G50" s="84">
        <f>avgfiinc!AP43</f>
        <v>1021816.3741313372</v>
      </c>
      <c r="H50" s="530"/>
      <c r="I50" s="541"/>
      <c r="J50" s="575"/>
      <c r="K50" s="541"/>
      <c r="L50" s="575"/>
      <c r="M50" s="561">
        <f>G50*0.001/'TD5'!F50</f>
        <v>3.4909311013215476E-2</v>
      </c>
    </row>
    <row r="51" spans="1:13" s="87" customFormat="1" ht="15" customHeight="1" x14ac:dyDescent="0.2">
      <c r="A51" s="92">
        <v>1955</v>
      </c>
      <c r="B51" s="425"/>
      <c r="C51" s="317"/>
      <c r="D51" s="353"/>
      <c r="E51" s="314"/>
      <c r="F51" s="314"/>
      <c r="G51" s="84">
        <f>avgfiinc!AP44</f>
        <v>1151875.0632155384</v>
      </c>
      <c r="H51" s="530"/>
      <c r="I51" s="541"/>
      <c r="J51" s="575"/>
      <c r="K51" s="541"/>
      <c r="L51" s="575"/>
      <c r="M51" s="561">
        <f>G51*0.001/'TD5'!F51</f>
        <v>3.7149687473773507E-2</v>
      </c>
    </row>
    <row r="52" spans="1:13" s="87" customFormat="1" ht="15" customHeight="1" x14ac:dyDescent="0.2">
      <c r="A52" s="92">
        <v>1956</v>
      </c>
      <c r="B52" s="425"/>
      <c r="C52" s="317"/>
      <c r="D52" s="353"/>
      <c r="E52" s="314"/>
      <c r="F52" s="314"/>
      <c r="G52" s="84">
        <f>avgfiinc!AP45</f>
        <v>1114528.9798363738</v>
      </c>
      <c r="H52" s="530"/>
      <c r="I52" s="541"/>
      <c r="J52" s="575"/>
      <c r="K52" s="541"/>
      <c r="L52" s="575"/>
      <c r="M52" s="561">
        <f>G52*0.001/'TD5'!F52</f>
        <v>3.4863094765295206E-2</v>
      </c>
    </row>
    <row r="53" spans="1:13" s="87" customFormat="1" ht="15" customHeight="1" x14ac:dyDescent="0.2">
      <c r="A53" s="92">
        <v>1957</v>
      </c>
      <c r="B53" s="425"/>
      <c r="C53" s="317"/>
      <c r="D53" s="353"/>
      <c r="E53" s="314"/>
      <c r="F53" s="314"/>
      <c r="G53" s="84">
        <f>avgfiinc!AP46</f>
        <v>1015532.6233770765</v>
      </c>
      <c r="H53" s="530"/>
      <c r="I53" s="541"/>
      <c r="J53" s="575"/>
      <c r="K53" s="541"/>
      <c r="L53" s="575"/>
      <c r="M53" s="561">
        <f>G53*0.001/'TD5'!F53</f>
        <v>3.1833122336257111E-2</v>
      </c>
    </row>
    <row r="54" spans="1:13" s="87" customFormat="1" ht="15" customHeight="1" x14ac:dyDescent="0.2">
      <c r="A54" s="92">
        <v>1958</v>
      </c>
      <c r="B54" s="425"/>
      <c r="C54" s="317"/>
      <c r="D54" s="353"/>
      <c r="E54" s="314"/>
      <c r="F54" s="314"/>
      <c r="G54" s="84">
        <f>avgfiinc!AP47</f>
        <v>1003160.5960907125</v>
      </c>
      <c r="H54" s="530"/>
      <c r="I54" s="541"/>
      <c r="J54" s="575"/>
      <c r="K54" s="541"/>
      <c r="L54" s="575"/>
      <c r="M54" s="561">
        <f>G54*0.001/'TD5'!F54</f>
        <v>3.2184493567886691E-2</v>
      </c>
    </row>
    <row r="55" spans="1:13" s="87" customFormat="1" ht="15" customHeight="1" x14ac:dyDescent="0.2">
      <c r="A55" s="91">
        <v>1959</v>
      </c>
      <c r="B55" s="426"/>
      <c r="C55" s="316"/>
      <c r="D55" s="354"/>
      <c r="E55" s="315"/>
      <c r="F55" s="315"/>
      <c r="G55" s="88">
        <f>avgfiinc!AP48</f>
        <v>1144446.1095137435</v>
      </c>
      <c r="H55" s="531"/>
      <c r="I55" s="542"/>
      <c r="J55" s="576"/>
      <c r="K55" s="542"/>
      <c r="L55" s="576"/>
      <c r="M55" s="562">
        <f>G55*0.001/'TD5'!F55</f>
        <v>3.449809739962232E-2</v>
      </c>
    </row>
    <row r="56" spans="1:13" x14ac:dyDescent="0.2">
      <c r="A56" s="67">
        <v>1960</v>
      </c>
      <c r="B56" s="425"/>
      <c r="C56" s="317"/>
      <c r="D56" s="353"/>
      <c r="E56" s="314"/>
      <c r="F56" s="314"/>
      <c r="G56" s="84">
        <f>avgfiinc!AP49</f>
        <v>1084713.1218560888</v>
      </c>
      <c r="H56" s="530"/>
      <c r="I56" s="541"/>
      <c r="J56" s="575"/>
      <c r="K56" s="541"/>
      <c r="L56" s="575"/>
      <c r="M56" s="561">
        <f>G56*0.001/'TD5'!F56</f>
        <v>3.2490455876287273E-2</v>
      </c>
    </row>
    <row r="57" spans="1:13" x14ac:dyDescent="0.2">
      <c r="A57" s="67">
        <v>1961</v>
      </c>
      <c r="B57" s="425"/>
      <c r="C57" s="317"/>
      <c r="D57" s="353"/>
      <c r="E57" s="314"/>
      <c r="F57" s="314"/>
      <c r="G57" s="84">
        <f>avgfiinc!AP50</f>
        <v>1245883.8391700163</v>
      </c>
      <c r="H57" s="530"/>
      <c r="I57" s="541"/>
      <c r="J57" s="575"/>
      <c r="K57" s="541"/>
      <c r="L57" s="575"/>
      <c r="M57" s="561">
        <f>G57*0.001/'TD5'!F57</f>
        <v>3.6512818079073181E-2</v>
      </c>
    </row>
    <row r="58" spans="1:13" x14ac:dyDescent="0.2">
      <c r="A58" s="67">
        <v>1962</v>
      </c>
      <c r="B58" s="427">
        <f>avgfiinc!AK51</f>
        <v>658769.96118688374</v>
      </c>
      <c r="C58" s="318">
        <f>avgfiinc!AL51</f>
        <v>715440.01382620377</v>
      </c>
      <c r="D58" s="523">
        <f>avgfiinc!AM51</f>
        <v>588386.69925685669</v>
      </c>
      <c r="E58" s="523">
        <f>avgfiinc!AN51</f>
        <v>789006.01473563781</v>
      </c>
      <c r="F58" s="523">
        <f>avgfiinc!AO51</f>
        <v>595035.27608038578</v>
      </c>
      <c r="G58" s="81">
        <f>avgfiinc!AP51</f>
        <v>1081446.6305646433</v>
      </c>
      <c r="H58" s="532">
        <f>B58*0.001/'TD5'!B58</f>
        <v>3.0619846656918522E-2</v>
      </c>
      <c r="I58" s="543">
        <f>C58*0.001/'TD5'!B58</f>
        <v>3.3253889530897141E-2</v>
      </c>
      <c r="J58" s="543">
        <f>D58*0.001/'TD5'!C58</f>
        <v>2.4997204542160038E-2</v>
      </c>
      <c r="K58" s="543">
        <f>E58*0.001/'TD5'!D58</f>
        <v>2.4039881303906441E-2</v>
      </c>
      <c r="L58" s="543">
        <f>F58*0.001/'TD5'!E58</f>
        <v>5.4842092096805573E-2</v>
      </c>
      <c r="M58" s="550">
        <f>G58*0.001/'TD5'!F58</f>
        <v>3.2559700310230262E-2</v>
      </c>
    </row>
    <row r="59" spans="1:13" x14ac:dyDescent="0.2">
      <c r="A59" s="67">
        <v>1963</v>
      </c>
      <c r="B59" s="428">
        <f>avgfiinc!AK52</f>
        <v>697259.91122847097</v>
      </c>
      <c r="C59" s="319">
        <f>avgfiinc!AL52</f>
        <v>753907.06448898546</v>
      </c>
      <c r="D59" s="524">
        <f>avgfiinc!AM52</f>
        <v>621452.08612071036</v>
      </c>
      <c r="E59" s="524">
        <f>avgfiinc!AN52</f>
        <v>831009.04860472819</v>
      </c>
      <c r="F59" s="524">
        <f>avgfiinc!AO52</f>
        <v>631089.95842071471</v>
      </c>
      <c r="G59" s="62">
        <f>avgfiinc!AP52</f>
        <v>1093850.6753292154</v>
      </c>
      <c r="H59" s="533">
        <f>B59*0.001/'TD5'!B59</f>
        <v>3.1055387826470434E-2</v>
      </c>
      <c r="I59" s="544">
        <f>C59*0.001/'TD5'!B59</f>
        <v>3.3578405836600017E-2</v>
      </c>
      <c r="J59" s="551">
        <f>D59*0.001/'TD5'!C59</f>
        <v>2.5305470897034398E-2</v>
      </c>
      <c r="K59" s="544">
        <f>E59*0.001/'TD5'!D59</f>
        <v>2.4282233279382961E-2</v>
      </c>
      <c r="L59" s="551">
        <f>F59*0.001/'TD5'!E59</f>
        <v>5.5795781508212045E-2</v>
      </c>
      <c r="M59" s="552">
        <f>G59*0.001/'TD5'!F59</f>
        <v>3.1459022812065321E-2</v>
      </c>
    </row>
    <row r="60" spans="1:13" x14ac:dyDescent="0.2">
      <c r="A60" s="67">
        <v>1964</v>
      </c>
      <c r="B60" s="428">
        <f>avgfiinc!AK53</f>
        <v>735749.86127005832</v>
      </c>
      <c r="C60" s="319">
        <f>avgfiinc!AL53</f>
        <v>792374.11515176715</v>
      </c>
      <c r="D60" s="524">
        <f>avgfiinc!AM53</f>
        <v>654517.47298456402</v>
      </c>
      <c r="E60" s="524">
        <f>avgfiinc!AN53</f>
        <v>873012.08247381845</v>
      </c>
      <c r="F60" s="524">
        <f>avgfiinc!AO53</f>
        <v>667144.64076104364</v>
      </c>
      <c r="G60" s="62">
        <f>avgfiinc!AP53</f>
        <v>1209570.8281014361</v>
      </c>
      <c r="H60" s="533">
        <f>B60*0.001/'TD5'!B60</f>
        <v>3.1456008553504944E-2</v>
      </c>
      <c r="I60" s="544">
        <f>C60*0.001/'TD5'!B60</f>
        <v>3.3876903355121613E-2</v>
      </c>
      <c r="J60" s="551">
        <f>D60*0.001/'TD5'!C60</f>
        <v>2.5589153170585632E-2</v>
      </c>
      <c r="K60" s="544">
        <f>E60*0.001/'TD5'!D60</f>
        <v>2.4505507200956348E-2</v>
      </c>
      <c r="L60" s="551">
        <f>F60*0.001/'TD5'!E60</f>
        <v>5.6674815714359283E-2</v>
      </c>
      <c r="M60" s="552">
        <f>G60*0.001/'TD5'!F60</f>
        <v>3.3384926617145538E-2</v>
      </c>
    </row>
    <row r="61" spans="1:13" x14ac:dyDescent="0.2">
      <c r="A61" s="67">
        <v>1965</v>
      </c>
      <c r="B61" s="428">
        <f>avgfiinc!AK54</f>
        <v>782440.98929364246</v>
      </c>
      <c r="C61" s="319">
        <f>avgfiinc!AL54</f>
        <v>843454.92181252455</v>
      </c>
      <c r="D61" s="524">
        <f>avgfiinc!AM54</f>
        <v>700420.44559420273</v>
      </c>
      <c r="E61" s="524">
        <f>avgfiinc!AN54</f>
        <v>926295.67945780046</v>
      </c>
      <c r="F61" s="524">
        <f>avgfiinc!AO54</f>
        <v>710883.79653540486</v>
      </c>
      <c r="G61" s="62">
        <f>avgfiinc!AP54</f>
        <v>1402334.7366683546</v>
      </c>
      <c r="H61" s="533">
        <f>B61*0.001/'TD5'!B61</f>
        <v>3.1958837810872193E-2</v>
      </c>
      <c r="I61" s="544">
        <f>C61*0.001/'TD5'!B61</f>
        <v>3.4450954660904268E-2</v>
      </c>
      <c r="J61" s="551">
        <f>D61*0.001/'TD5'!C61</f>
        <v>2.6154701537001907E-2</v>
      </c>
      <c r="K61" s="544">
        <f>E61*0.001/'TD5'!D61</f>
        <v>2.4866423172800082E-2</v>
      </c>
      <c r="L61" s="551">
        <f>F61*0.001/'TD5'!E61</f>
        <v>5.7516627563740513E-2</v>
      </c>
      <c r="M61" s="552">
        <f>G61*0.001/'TD5'!F61</f>
        <v>3.6551436659768351E-2</v>
      </c>
    </row>
    <row r="62" spans="1:13" x14ac:dyDescent="0.2">
      <c r="A62" s="67">
        <v>1966</v>
      </c>
      <c r="B62" s="428">
        <f>avgfiinc!AK55</f>
        <v>829132.1173172266</v>
      </c>
      <c r="C62" s="319">
        <f>avgfiinc!AL55</f>
        <v>894535.72847328207</v>
      </c>
      <c r="D62" s="524">
        <f>avgfiinc!AM55</f>
        <v>746323.41820384131</v>
      </c>
      <c r="E62" s="524">
        <f>avgfiinc!AN55</f>
        <v>979579.27644178248</v>
      </c>
      <c r="F62" s="524">
        <f>avgfiinc!AO55</f>
        <v>754622.9523097662</v>
      </c>
      <c r="G62" s="62">
        <f>avgfiinc!AP55</f>
        <v>1360781.0536085945</v>
      </c>
      <c r="H62" s="533">
        <f>B62*0.001/'TD5'!B62</f>
        <v>3.2418690621852875E-2</v>
      </c>
      <c r="I62" s="544">
        <f>C62*0.001/'TD5'!B62</f>
        <v>3.4975942224264145E-2</v>
      </c>
      <c r="J62" s="551">
        <f>D62*0.001/'TD5'!C62</f>
        <v>2.6671662926673889E-2</v>
      </c>
      <c r="K62" s="544">
        <f>E62*0.001/'TD5'!D62</f>
        <v>2.5197153910994533E-2</v>
      </c>
      <c r="L62" s="551">
        <f>F62*0.001/'TD5'!E62</f>
        <v>5.8281958103179925E-2</v>
      </c>
      <c r="M62" s="552">
        <f>G62*0.001/'TD5'!F62</f>
        <v>3.4526314586400986E-2</v>
      </c>
    </row>
    <row r="63" spans="1:13" x14ac:dyDescent="0.2">
      <c r="A63" s="67">
        <v>1967</v>
      </c>
      <c r="B63" s="428">
        <f>avgfiinc!AK56</f>
        <v>941420.28803533735</v>
      </c>
      <c r="C63" s="319">
        <f>avgfiinc!AL56</f>
        <v>1004105.4862560779</v>
      </c>
      <c r="D63" s="524">
        <f>avgfiinc!AM56</f>
        <v>868107.25788023823</v>
      </c>
      <c r="E63" s="524">
        <f>avgfiinc!AN56</f>
        <v>1099617.7893204959</v>
      </c>
      <c r="F63" s="524">
        <f>avgfiinc!AO56</f>
        <v>861652.41921972821</v>
      </c>
      <c r="G63" s="62">
        <f>avgfiinc!AP56</f>
        <v>1560905.3264275284</v>
      </c>
      <c r="H63" s="534">
        <f>B63*0.001/'TD5'!B63</f>
        <v>3.5252859815955155E-2</v>
      </c>
      <c r="I63" s="545">
        <f>C63*0.001/'TD5'!B63</f>
        <v>3.7600198760628693E-2</v>
      </c>
      <c r="J63" s="551">
        <f>D63*0.001/'TD5'!C63</f>
        <v>2.9685361310839653E-2</v>
      </c>
      <c r="K63" s="544">
        <f>E63*0.001/'TD5'!D63</f>
        <v>2.7657545171678063E-2</v>
      </c>
      <c r="L63" s="551">
        <f>F63*0.001/'TD5'!E63</f>
        <v>6.0455853119492545E-2</v>
      </c>
      <c r="M63" s="552">
        <f>G63*0.001/'TD5'!F63</f>
        <v>3.7285354919731617E-2</v>
      </c>
    </row>
    <row r="64" spans="1:13" x14ac:dyDescent="0.2">
      <c r="A64" s="67">
        <v>1968</v>
      </c>
      <c r="B64" s="428">
        <f>avgfiinc!AK57</f>
        <v>1021433.5512401656</v>
      </c>
      <c r="C64" s="319">
        <f>avgfiinc!AL57</f>
        <v>1082559.893692812</v>
      </c>
      <c r="D64" s="524">
        <f>avgfiinc!AM57</f>
        <v>948399.93190913787</v>
      </c>
      <c r="E64" s="524">
        <f>avgfiinc!AN57</f>
        <v>1176574.5845774992</v>
      </c>
      <c r="F64" s="524">
        <f>avgfiinc!AO57</f>
        <v>938903.99271278153</v>
      </c>
      <c r="G64" s="62">
        <f>avgfiinc!AP57</f>
        <v>1676359.137767961</v>
      </c>
      <c r="H64" s="534">
        <f>B64*0.001/'TD5'!B64</f>
        <v>3.6790488753467798E-2</v>
      </c>
      <c r="I64" s="545">
        <f>C64*0.001/'TD5'!B64</f>
        <v>3.8992166984826326E-2</v>
      </c>
      <c r="J64" s="551">
        <f>D64*0.001/'TD5'!C64</f>
        <v>3.1331211794167757E-2</v>
      </c>
      <c r="K64" s="544">
        <f>E64*0.001/'TD5'!D64</f>
        <v>2.8753925347700715E-2</v>
      </c>
      <c r="L64" s="551">
        <f>F64*0.001/'TD5'!E64</f>
        <v>6.2406712677329779E-2</v>
      </c>
      <c r="M64" s="552">
        <f>G64*0.001/'TD5'!F64</f>
        <v>3.8777728797867894E-2</v>
      </c>
    </row>
    <row r="65" spans="1:13" x14ac:dyDescent="0.2">
      <c r="A65" s="72">
        <v>1969</v>
      </c>
      <c r="B65" s="429">
        <f>avgfiinc!AK58</f>
        <v>933074.92715469224</v>
      </c>
      <c r="C65" s="320">
        <f>avgfiinc!AL58</f>
        <v>1002428.1305037722</v>
      </c>
      <c r="D65" s="526">
        <f>avgfiinc!AM58</f>
        <v>861680.50077400764</v>
      </c>
      <c r="E65" s="526">
        <f>avgfiinc!AN58</f>
        <v>1102035.9101614023</v>
      </c>
      <c r="F65" s="526">
        <f>avgfiinc!AO58</f>
        <v>848711.44093394524</v>
      </c>
      <c r="G65" s="68">
        <f>avgfiinc!AP58</f>
        <v>1541919.6391860654</v>
      </c>
      <c r="H65" s="535">
        <f>B65*0.001/'TD5'!B65</f>
        <v>3.324879624415189E-2</v>
      </c>
      <c r="I65" s="546">
        <f>C65*0.001/'TD5'!B65</f>
        <v>3.5720098880119629E-2</v>
      </c>
      <c r="J65" s="553">
        <f>D65*0.001/'TD5'!C65</f>
        <v>2.8100635972805321E-2</v>
      </c>
      <c r="K65" s="547">
        <f>E65*0.001/'TD5'!D65</f>
        <v>2.6468982046935711E-2</v>
      </c>
      <c r="L65" s="553">
        <f>F65*0.001/'TD5'!E65</f>
        <v>5.6325608282350011E-2</v>
      </c>
      <c r="M65" s="554">
        <f>G65*0.001/'TD5'!F65</f>
        <v>3.5141098604071885E-2</v>
      </c>
    </row>
    <row r="66" spans="1:13" x14ac:dyDescent="0.2">
      <c r="A66" s="67">
        <v>1970</v>
      </c>
      <c r="B66" s="428">
        <f>avgfiinc!AK59</f>
        <v>781195.43995322881</v>
      </c>
      <c r="C66" s="319">
        <f>avgfiinc!AL59</f>
        <v>856881.34773262509</v>
      </c>
      <c r="D66" s="524">
        <f>avgfiinc!AM59</f>
        <v>718149.2202620256</v>
      </c>
      <c r="E66" s="524">
        <f>avgfiinc!AN59</f>
        <v>953156.6901017694</v>
      </c>
      <c r="F66" s="524">
        <f>avgfiinc!AO59</f>
        <v>692135.52000459074</v>
      </c>
      <c r="G66" s="62">
        <f>avgfiinc!AP59</f>
        <v>1292289.5031157876</v>
      </c>
      <c r="H66" s="534">
        <f>B66*0.001/'TD5'!B66</f>
        <v>2.8626036626519632E-2</v>
      </c>
      <c r="I66" s="545">
        <f>C66*0.001/'TD5'!B66</f>
        <v>3.1399462401168421E-2</v>
      </c>
      <c r="J66" s="551">
        <f>D66*0.001/'TD5'!C66</f>
        <v>2.3991104710148647E-2</v>
      </c>
      <c r="K66" s="544">
        <f>E66*0.001/'TD5'!D66</f>
        <v>2.3476896589272652E-2</v>
      </c>
      <c r="L66" s="551">
        <f>F66*0.001/'TD5'!E66</f>
        <v>4.8164605483179912E-2</v>
      </c>
      <c r="M66" s="552">
        <f>G66*0.001/'TD5'!F66</f>
        <v>3.0506450057146146E-2</v>
      </c>
    </row>
    <row r="67" spans="1:13" x14ac:dyDescent="0.2">
      <c r="A67" s="67">
        <v>1971</v>
      </c>
      <c r="B67" s="428">
        <f>avgfiinc!AK60</f>
        <v>783111.84401812265</v>
      </c>
      <c r="C67" s="319">
        <f>avgfiinc!AL60</f>
        <v>858374.37824567093</v>
      </c>
      <c r="D67" s="524">
        <f>avgfiinc!AM60</f>
        <v>720791.57290708972</v>
      </c>
      <c r="E67" s="524">
        <f>avgfiinc!AN60</f>
        <v>956328.42052528122</v>
      </c>
      <c r="F67" s="524">
        <f>avgfiinc!AO60</f>
        <v>693092.26746359724</v>
      </c>
      <c r="G67" s="62">
        <f>avgfiinc!AP60</f>
        <v>1297809.3209460734</v>
      </c>
      <c r="H67" s="534">
        <f>B67*0.001/'TD5'!B67</f>
        <v>2.8800241365388498E-2</v>
      </c>
      <c r="I67" s="545">
        <f>C67*0.001/'TD5'!B67</f>
        <v>3.1568146318022627E-2</v>
      </c>
      <c r="J67" s="551">
        <f>D67*0.001/'TD5'!C67</f>
        <v>2.4168181356799323E-2</v>
      </c>
      <c r="K67" s="544">
        <f>E67*0.001/'TD5'!D67</f>
        <v>2.3711729740170995E-2</v>
      </c>
      <c r="L67" s="551">
        <f>F67*0.001/'TD5'!E67</f>
        <v>4.797523732850096E-2</v>
      </c>
      <c r="M67" s="552">
        <f>G67*0.001/'TD5'!F67</f>
        <v>3.0768493033974668E-2</v>
      </c>
    </row>
    <row r="68" spans="1:13" x14ac:dyDescent="0.2">
      <c r="A68" s="67">
        <v>1972</v>
      </c>
      <c r="B68" s="428">
        <f>avgfiinc!AK61</f>
        <v>806034.89896015509</v>
      </c>
      <c r="C68" s="319">
        <f>avgfiinc!AL61</f>
        <v>885847.4445152462</v>
      </c>
      <c r="D68" s="524">
        <f>avgfiinc!AM61</f>
        <v>739797.63168781193</v>
      </c>
      <c r="E68" s="524">
        <f>avgfiinc!AN61</f>
        <v>991409.7710843645</v>
      </c>
      <c r="F68" s="524">
        <f>avgfiinc!AO61</f>
        <v>713322.27740019618</v>
      </c>
      <c r="G68" s="62">
        <f>avgfiinc!AP61</f>
        <v>1321190.9011892183</v>
      </c>
      <c r="H68" s="534">
        <f>B68*0.001/'TD5'!B68</f>
        <v>2.8412536647010714E-2</v>
      </c>
      <c r="I68" s="545">
        <f>C68*0.001/'TD5'!B68</f>
        <v>3.1225909713612061E-2</v>
      </c>
      <c r="J68" s="551">
        <f>D68*0.001/'TD5'!C68</f>
        <v>2.3834004796299268E-2</v>
      </c>
      <c r="K68" s="544">
        <f>E68*0.001/'TD5'!D68</f>
        <v>2.3710291353381763E-2</v>
      </c>
      <c r="L68" s="551">
        <f>F68*0.001/'TD5'!E68</f>
        <v>4.608818302767758E-2</v>
      </c>
      <c r="M68" s="552">
        <f>G68*0.001/'TD5'!F68</f>
        <v>3.0541124714545727E-2</v>
      </c>
    </row>
    <row r="69" spans="1:13" x14ac:dyDescent="0.2">
      <c r="A69" s="67">
        <v>1973</v>
      </c>
      <c r="B69" s="428">
        <f>avgfiinc!AK62</f>
        <v>772318.35799809382</v>
      </c>
      <c r="C69" s="319">
        <f>avgfiinc!AL62</f>
        <v>860351.12501467636</v>
      </c>
      <c r="D69" s="524">
        <f>avgfiinc!AM62</f>
        <v>708712.71460055141</v>
      </c>
      <c r="E69" s="524">
        <f>avgfiinc!AN62</f>
        <v>980633.92082250305</v>
      </c>
      <c r="F69" s="524">
        <f>avgfiinc!AO62</f>
        <v>662913.99082198087</v>
      </c>
      <c r="G69" s="62">
        <f>avgfiinc!AP62</f>
        <v>1271787.9647525691</v>
      </c>
      <c r="H69" s="534">
        <f>B69*0.001/'TD5'!B69</f>
        <v>2.6508106599521852E-2</v>
      </c>
      <c r="I69" s="545">
        <f>C69*0.001/'TD5'!B69</f>
        <v>2.9529635154631251E-2</v>
      </c>
      <c r="J69" s="551">
        <f>D69*0.001/'TD5'!C69</f>
        <v>2.2169842799939943E-2</v>
      </c>
      <c r="K69" s="544">
        <f>E69*0.001/'TD5'!D69</f>
        <v>2.2670392292866385E-2</v>
      </c>
      <c r="L69" s="551">
        <f>F69*0.001/'TD5'!E69</f>
        <v>4.2173150393409742E-2</v>
      </c>
      <c r="M69" s="552">
        <f>G69*0.001/'TD5'!F69</f>
        <v>2.8626100848896389E-2</v>
      </c>
    </row>
    <row r="70" spans="1:13" x14ac:dyDescent="0.2">
      <c r="A70" s="67">
        <v>1974</v>
      </c>
      <c r="B70" s="428">
        <f>avgfiinc!AK63</f>
        <v>732739.80313873128</v>
      </c>
      <c r="C70" s="319">
        <f>avgfiinc!AL63</f>
        <v>829038.14834075153</v>
      </c>
      <c r="D70" s="524">
        <f>avgfiinc!AM63</f>
        <v>674153.58930674882</v>
      </c>
      <c r="E70" s="524">
        <f>avgfiinc!AN63</f>
        <v>961167.06651470414</v>
      </c>
      <c r="F70" s="524">
        <f>avgfiinc!AO63</f>
        <v>608531.55117827654</v>
      </c>
      <c r="G70" s="62">
        <f>avgfiinc!AP63</f>
        <v>1207387.2448870549</v>
      </c>
      <c r="H70" s="534">
        <f>B70*0.001/'TD5'!B70</f>
        <v>2.5463637600410035E-2</v>
      </c>
      <c r="I70" s="545">
        <f>C70*0.001/'TD5'!B70</f>
        <v>2.8810127245492364E-2</v>
      </c>
      <c r="J70" s="551">
        <f>D70*0.001/'TD5'!C70</f>
        <v>2.1298058201978165E-2</v>
      </c>
      <c r="K70" s="544">
        <f>E70*0.001/'TD5'!D70</f>
        <v>2.2529163018646159E-2</v>
      </c>
      <c r="L70" s="551">
        <f>F70*0.001/'TD5'!E70</f>
        <v>3.9004345291118618E-2</v>
      </c>
      <c r="M70" s="552">
        <f>G70*0.001/'TD5'!F70</f>
        <v>2.7597888312186562E-2</v>
      </c>
    </row>
    <row r="71" spans="1:13" x14ac:dyDescent="0.2">
      <c r="A71" s="67">
        <v>1975</v>
      </c>
      <c r="B71" s="428">
        <f>avgfiinc!AK64</f>
        <v>671809.42140526802</v>
      </c>
      <c r="C71" s="319">
        <f>avgfiinc!AL64</f>
        <v>769506.71355622332</v>
      </c>
      <c r="D71" s="524">
        <f>avgfiinc!AM64</f>
        <v>616928.86032504344</v>
      </c>
      <c r="E71" s="524">
        <f>avgfiinc!AN64</f>
        <v>893531.79142958671</v>
      </c>
      <c r="F71" s="524">
        <f>avgfiinc!AO64</f>
        <v>555823.69686132728</v>
      </c>
      <c r="G71" s="62">
        <f>avgfiinc!AP64</f>
        <v>1104900.042628828</v>
      </c>
      <c r="H71" s="534">
        <f>B71*0.001/'TD5'!B71</f>
        <v>2.4541966776070009E-2</v>
      </c>
      <c r="I71" s="545">
        <f>C71*0.001/'TD5'!B71</f>
        <v>2.8110960633085824E-2</v>
      </c>
      <c r="J71" s="551">
        <f>D71*0.001/'TD5'!C71</f>
        <v>2.0651763272809376E-2</v>
      </c>
      <c r="K71" s="544">
        <f>E71*0.001/'TD5'!D71</f>
        <v>2.2435512066081742E-2</v>
      </c>
      <c r="L71" s="551">
        <f>F71*0.001/'TD5'!E71</f>
        <v>3.6091113662536145E-2</v>
      </c>
      <c r="M71" s="552">
        <f>G71*0.001/'TD5'!F71</f>
        <v>2.6696101048699454E-2</v>
      </c>
    </row>
    <row r="72" spans="1:13" x14ac:dyDescent="0.2">
      <c r="A72" s="67">
        <v>1976</v>
      </c>
      <c r="B72" s="428">
        <f>avgfiinc!AK65</f>
        <v>699704.34776966309</v>
      </c>
      <c r="C72" s="319">
        <f>avgfiinc!AL65</f>
        <v>800490.60785704828</v>
      </c>
      <c r="D72" s="524">
        <f>avgfiinc!AM65</f>
        <v>644210.23911144084</v>
      </c>
      <c r="E72" s="524">
        <f>avgfiinc!AN65</f>
        <v>934093.36088078981</v>
      </c>
      <c r="F72" s="524">
        <f>avgfiinc!AO65</f>
        <v>577325.20121597708</v>
      </c>
      <c r="G72" s="62">
        <f>avgfiinc!AP65</f>
        <v>1147687.3795474044</v>
      </c>
      <c r="H72" s="534">
        <f>B72*0.001/'TD5'!B72</f>
        <v>2.4641919920846075E-2</v>
      </c>
      <c r="I72" s="545">
        <f>C72*0.001/'TD5'!B72</f>
        <v>2.8191371854525471E-2</v>
      </c>
      <c r="J72" s="551">
        <f>D72*0.001/'TD5'!C72</f>
        <v>2.0778943776470271E-2</v>
      </c>
      <c r="K72" s="544">
        <f>E72*0.001/'TD5'!D72</f>
        <v>2.2758841898340876E-2</v>
      </c>
      <c r="L72" s="551">
        <f>F72*0.001/'TD5'!E72</f>
        <v>3.5323259004904635E-2</v>
      </c>
      <c r="M72" s="552">
        <f>G72*0.001/'TD5'!F72</f>
        <v>2.6855078114596861E-2</v>
      </c>
    </row>
    <row r="73" spans="1:13" x14ac:dyDescent="0.2">
      <c r="A73" s="67">
        <v>1977</v>
      </c>
      <c r="B73" s="428">
        <f>avgfiinc!AK66</f>
        <v>723835.68989464897</v>
      </c>
      <c r="C73" s="319">
        <f>avgfiinc!AL66</f>
        <v>828722.89449755184</v>
      </c>
      <c r="D73" s="524">
        <f>avgfiinc!AM66</f>
        <v>667170.69079001993</v>
      </c>
      <c r="E73" s="524">
        <f>avgfiinc!AN66</f>
        <v>972331.57756063959</v>
      </c>
      <c r="F73" s="524">
        <f>avgfiinc!AO66</f>
        <v>590920.94089106109</v>
      </c>
      <c r="G73" s="62">
        <f>avgfiinc!AP66</f>
        <v>1178735.0985220869</v>
      </c>
      <c r="H73" s="534">
        <f>B73*0.001/'TD5'!B73</f>
        <v>2.4935249249141478E-2</v>
      </c>
      <c r="I73" s="545">
        <f>C73*0.001/'TD5'!B73</f>
        <v>2.8548484443719598E-2</v>
      </c>
      <c r="J73" s="551">
        <f>D73*0.001/'TD5'!C73</f>
        <v>2.1082248303885717E-2</v>
      </c>
      <c r="K73" s="544">
        <f>E73*0.001/'TD5'!D73</f>
        <v>2.3316155749385281E-2</v>
      </c>
      <c r="L73" s="551">
        <f>F73*0.001/'TD5'!E73</f>
        <v>3.4826417582470633E-2</v>
      </c>
      <c r="M73" s="552">
        <f>G73*0.001/'TD5'!F73</f>
        <v>2.728532221131719E-2</v>
      </c>
    </row>
    <row r="74" spans="1:13" x14ac:dyDescent="0.2">
      <c r="A74" s="67">
        <v>1978</v>
      </c>
      <c r="B74" s="428">
        <f>avgfiinc!AK67</f>
        <v>798450.9819637828</v>
      </c>
      <c r="C74" s="319">
        <f>avgfiinc!AL67</f>
        <v>904983.59999205987</v>
      </c>
      <c r="D74" s="524">
        <f>avgfiinc!AM67</f>
        <v>734165.23635112797</v>
      </c>
      <c r="E74" s="524">
        <f>avgfiinc!AN67</f>
        <v>1060806.2245402832</v>
      </c>
      <c r="F74" s="524">
        <f>avgfiinc!AO67</f>
        <v>649162.78443868738</v>
      </c>
      <c r="G74" s="62">
        <f>avgfiinc!AP67</f>
        <v>1290796.9509645288</v>
      </c>
      <c r="H74" s="534">
        <f>B74*0.001/'TD5'!B74</f>
        <v>2.6754095221559474E-2</v>
      </c>
      <c r="I74" s="545">
        <f>C74*0.001/'TD5'!B74</f>
        <v>3.0323736779167113E-2</v>
      </c>
      <c r="J74" s="551">
        <f>D74*0.001/'TD5'!C74</f>
        <v>2.2463327215014761E-2</v>
      </c>
      <c r="K74" s="544">
        <f>E74*0.001/'TD5'!D74</f>
        <v>2.4881447572962626E-2</v>
      </c>
      <c r="L74" s="551">
        <f>F74*0.001/'TD5'!E74</f>
        <v>3.677568424921196E-2</v>
      </c>
      <c r="M74" s="552">
        <f>G74*0.001/'TD5'!F74</f>
        <v>2.9246075926257154E-2</v>
      </c>
    </row>
    <row r="75" spans="1:13" x14ac:dyDescent="0.2">
      <c r="A75" s="72">
        <v>1979</v>
      </c>
      <c r="B75" s="429">
        <f>avgfiinc!AK68</f>
        <v>995920.95902591641</v>
      </c>
      <c r="C75" s="320">
        <f>avgfiinc!AL68</f>
        <v>1098247.0362738161</v>
      </c>
      <c r="D75" s="526">
        <f>avgfiinc!AM68</f>
        <v>896553.46094114229</v>
      </c>
      <c r="E75" s="526">
        <f>avgfiinc!AN68</f>
        <v>1260619.5609753032</v>
      </c>
      <c r="F75" s="526">
        <f>avgfiinc!AO68</f>
        <v>843534.95828829089</v>
      </c>
      <c r="G75" s="68">
        <f>avgfiinc!AP68</f>
        <v>1588951.7855044194</v>
      </c>
      <c r="H75" s="536">
        <f>B75*0.001/'TD5'!B75</f>
        <v>3.2426774501800537E-2</v>
      </c>
      <c r="I75" s="547">
        <f>C75*0.001/'TD5'!B75</f>
        <v>3.5758469253778465E-2</v>
      </c>
      <c r="J75" s="553">
        <f>D75*0.001/'TD5'!C75</f>
        <v>2.6749193668365475E-2</v>
      </c>
      <c r="K75" s="547">
        <f>E75*0.001/'TD5'!D75</f>
        <v>2.8985511511564255E-2</v>
      </c>
      <c r="L75" s="553">
        <f>F75*0.001/'TD5'!E75</f>
        <v>4.5264620333909981E-2</v>
      </c>
      <c r="M75" s="554">
        <f>G75*0.001/'TD5'!F75</f>
        <v>3.5134702920913696E-2</v>
      </c>
    </row>
    <row r="76" spans="1:13" x14ac:dyDescent="0.2">
      <c r="A76" s="67">
        <v>1980</v>
      </c>
      <c r="B76" s="428">
        <f>avgfiinc!AK69</f>
        <v>976623.84590447822</v>
      </c>
      <c r="C76" s="319">
        <f>avgfiinc!AL69</f>
        <v>1080196.7042200081</v>
      </c>
      <c r="D76" s="524">
        <f>avgfiinc!AM69</f>
        <v>902323.87083674071</v>
      </c>
      <c r="E76" s="524">
        <f>avgfiinc!AN69</f>
        <v>1270260.3042004129</v>
      </c>
      <c r="F76" s="524">
        <f>avgfiinc!AO69</f>
        <v>807648.46733316267</v>
      </c>
      <c r="G76" s="62">
        <f>avgfiinc!AP69</f>
        <v>1553841.593229647</v>
      </c>
      <c r="H76" s="533">
        <f>B76*0.001/'TD5'!B76</f>
        <v>3.2121811062097549E-2</v>
      </c>
      <c r="I76" s="544">
        <f>C76*0.001/'TD5'!B76</f>
        <v>3.5528391599655151E-2</v>
      </c>
      <c r="J76" s="551">
        <f>D76*0.001/'TD5'!C76</f>
        <v>2.7318200096487999E-2</v>
      </c>
      <c r="K76" s="544">
        <f>E76*0.001/'TD5'!D76</f>
        <v>2.9775168746709824E-2</v>
      </c>
      <c r="L76" s="551">
        <f>F76*0.001/'TD5'!E76</f>
        <v>4.2762510478496552E-2</v>
      </c>
      <c r="M76" s="552">
        <f>G76*0.001/'TD5'!F76</f>
        <v>3.4898620098829269E-2</v>
      </c>
    </row>
    <row r="77" spans="1:13" x14ac:dyDescent="0.2">
      <c r="A77" s="67">
        <v>1981</v>
      </c>
      <c r="B77" s="428">
        <f>avgfiinc!AK70</f>
        <v>987374.11612202064</v>
      </c>
      <c r="C77" s="319">
        <f>avgfiinc!AL70</f>
        <v>1088942.3702836237</v>
      </c>
      <c r="D77" s="524">
        <f>avgfiinc!AM70</f>
        <v>909973.82081286248</v>
      </c>
      <c r="E77" s="524">
        <f>avgfiinc!AN70</f>
        <v>1273896.8294342293</v>
      </c>
      <c r="F77" s="524">
        <f>avgfiinc!AO70</f>
        <v>827873.43167355366</v>
      </c>
      <c r="G77" s="62">
        <f>avgfiinc!AP70</f>
        <v>1561631.1044317638</v>
      </c>
      <c r="H77" s="533">
        <f>B77*0.001/'TD5'!B77</f>
        <v>3.2800011336803443E-2</v>
      </c>
      <c r="I77" s="544">
        <f>C77*0.001/'TD5'!B77</f>
        <v>3.617405146360398E-2</v>
      </c>
      <c r="J77" s="551">
        <f>D77*0.001/'TD5'!C77</f>
        <v>2.7996489778161049E-2</v>
      </c>
      <c r="K77" s="544">
        <f>E77*0.001/'TD5'!D77</f>
        <v>3.0385406687855721E-2</v>
      </c>
      <c r="L77" s="551">
        <f>F77*0.001/'TD5'!E77</f>
        <v>4.3523438274860389E-2</v>
      </c>
      <c r="M77" s="552">
        <f>G77*0.001/'TD5'!F77</f>
        <v>3.5570017993450158E-2</v>
      </c>
    </row>
    <row r="78" spans="1:13" x14ac:dyDescent="0.2">
      <c r="A78" s="67">
        <v>1982</v>
      </c>
      <c r="B78" s="428">
        <f>avgfiinc!AK71</f>
        <v>1169798.2185797074</v>
      </c>
      <c r="C78" s="319">
        <f>avgfiinc!AL71</f>
        <v>1268336.9403416053</v>
      </c>
      <c r="D78" s="524">
        <f>avgfiinc!AM71</f>
        <v>1082721.6853304107</v>
      </c>
      <c r="E78" s="524">
        <f>avgfiinc!AN71</f>
        <v>1481092.4920574373</v>
      </c>
      <c r="F78" s="524">
        <f>avgfiinc!AO71</f>
        <v>986918.9242522968</v>
      </c>
      <c r="G78" s="62">
        <f>avgfiinc!AP71</f>
        <v>1825413.8616626733</v>
      </c>
      <c r="H78" s="533">
        <f>B78*0.001/'TD5'!B78</f>
        <v>3.9647508412599564E-2</v>
      </c>
      <c r="I78" s="544">
        <f>C78*0.001/'TD5'!B78</f>
        <v>4.2987242341041565E-2</v>
      </c>
      <c r="J78" s="551">
        <f>D78*0.001/'TD5'!C78</f>
        <v>3.4143190830945969E-2</v>
      </c>
      <c r="K78" s="544">
        <f>E78*0.001/'TD5'!D78</f>
        <v>3.6147803068161011E-2</v>
      </c>
      <c r="L78" s="551">
        <f>F78*0.001/'TD5'!E78</f>
        <v>5.1858771592378623E-2</v>
      </c>
      <c r="M78" s="552">
        <f>G78*0.001/'TD5'!F78</f>
        <v>4.2518444359302521E-2</v>
      </c>
    </row>
    <row r="79" spans="1:13" x14ac:dyDescent="0.2">
      <c r="A79" s="67">
        <v>1983</v>
      </c>
      <c r="B79" s="428">
        <f>avgfiinc!AK72</f>
        <v>1290705.4938714351</v>
      </c>
      <c r="C79" s="319">
        <f>avgfiinc!AL72</f>
        <v>1388017.8066843387</v>
      </c>
      <c r="D79" s="524">
        <f>avgfiinc!AM72</f>
        <v>1206385.884669791</v>
      </c>
      <c r="E79" s="524">
        <f>avgfiinc!AN72</f>
        <v>1638118.273005204</v>
      </c>
      <c r="F79" s="524">
        <f>avgfiinc!AO72</f>
        <v>1068692.0542214129</v>
      </c>
      <c r="G79" s="62">
        <f>avgfiinc!AP72</f>
        <v>2011649.4459456399</v>
      </c>
      <c r="H79" s="533">
        <f>B79*0.001/'TD5'!B79</f>
        <v>4.350735247135163E-2</v>
      </c>
      <c r="I79" s="544">
        <f>C79*0.001/'TD5'!B79</f>
        <v>4.6787574887275696E-2</v>
      </c>
      <c r="J79" s="551">
        <f>D79*0.001/'TD5'!C79</f>
        <v>3.78531813621521E-2</v>
      </c>
      <c r="K79" s="544">
        <f>E79*0.001/'TD5'!D79</f>
        <v>4.0279228240251541E-2</v>
      </c>
      <c r="L79" s="551">
        <f>F79*0.001/'TD5'!E79</f>
        <v>5.4474774748086936E-2</v>
      </c>
      <c r="M79" s="552">
        <f>G79*0.001/'TD5'!F79</f>
        <v>4.6823762357234948E-2</v>
      </c>
    </row>
    <row r="80" spans="1:13" x14ac:dyDescent="0.2">
      <c r="A80" s="67">
        <v>1984</v>
      </c>
      <c r="B80" s="428">
        <f>avgfiinc!AK73</f>
        <v>1459051.4126941992</v>
      </c>
      <c r="C80" s="319">
        <f>avgfiinc!AL73</f>
        <v>1574550.8712084005</v>
      </c>
      <c r="D80" s="524">
        <f>avgfiinc!AM73</f>
        <v>1438435.0672034046</v>
      </c>
      <c r="E80" s="524">
        <f>avgfiinc!AN73</f>
        <v>1880750.5046150382</v>
      </c>
      <c r="F80" s="524">
        <f>avgfiinc!AO73</f>
        <v>1203549.0497724863</v>
      </c>
      <c r="G80" s="62">
        <f>avgfiinc!AP73</f>
        <v>2254415.3032563245</v>
      </c>
      <c r="H80" s="533">
        <f>B80*0.001/'TD5'!B80</f>
        <v>4.738298803567887E-2</v>
      </c>
      <c r="I80" s="544">
        <f>C80*0.001/'TD5'!B80</f>
        <v>5.1133856177330017E-2</v>
      </c>
      <c r="J80" s="551">
        <f>D80*0.001/'TD5'!C80</f>
        <v>4.3405469506978989E-2</v>
      </c>
      <c r="K80" s="544">
        <f>E80*0.001/'TD5'!D80</f>
        <v>4.467837139964103E-2</v>
      </c>
      <c r="L80" s="551">
        <f>F80*0.001/'TD5'!E80</f>
        <v>5.9012256562709808E-2</v>
      </c>
      <c r="M80" s="552">
        <f>G80*0.001/'TD5'!F80</f>
        <v>5.0588097423315048E-2</v>
      </c>
    </row>
    <row r="81" spans="1:13" x14ac:dyDescent="0.2">
      <c r="A81" s="67">
        <v>1985</v>
      </c>
      <c r="B81" s="428">
        <f>avgfiinc!AK74</f>
        <v>1600208.8742020249</v>
      </c>
      <c r="C81" s="319">
        <f>avgfiinc!AL74</f>
        <v>1700084.9109613737</v>
      </c>
      <c r="D81" s="524">
        <f>avgfiinc!AM74</f>
        <v>1571174.4337680805</v>
      </c>
      <c r="E81" s="524">
        <f>avgfiinc!AN74</f>
        <v>1982717.3954478933</v>
      </c>
      <c r="F81" s="524">
        <f>avgfiinc!AO74</f>
        <v>1375514.9756830032</v>
      </c>
      <c r="G81" s="62">
        <f>avgfiinc!AP74</f>
        <v>2470438.246187456</v>
      </c>
      <c r="H81" s="533">
        <f>B81*0.001/'TD5'!B81</f>
        <v>5.0427380949258804E-2</v>
      </c>
      <c r="I81" s="544">
        <f>C81*0.001/'TD5'!B81</f>
        <v>5.3574774414300926E-2</v>
      </c>
      <c r="J81" s="551">
        <f>D81*0.001/'TD5'!C81</f>
        <v>4.6055998653173454E-2</v>
      </c>
      <c r="K81" s="544">
        <f>E81*0.001/'TD5'!D81</f>
        <v>4.5887332409620285E-2</v>
      </c>
      <c r="L81" s="551">
        <f>F81*0.001/'TD5'!E81</f>
        <v>6.4723722636699677E-2</v>
      </c>
      <c r="M81" s="552">
        <f>G81*0.001/'TD5'!F81</f>
        <v>5.4031021893024431E-2</v>
      </c>
    </row>
    <row r="82" spans="1:13" x14ac:dyDescent="0.2">
      <c r="A82" s="67">
        <v>1986</v>
      </c>
      <c r="B82" s="428">
        <f>avgfiinc!AK75</f>
        <v>2301408.9760208614</v>
      </c>
      <c r="C82" s="319">
        <f>avgfiinc!AL75</f>
        <v>2388157.515336446</v>
      </c>
      <c r="D82" s="524">
        <f>avgfiinc!AM75</f>
        <v>2317376.0743418229</v>
      </c>
      <c r="E82" s="524">
        <f>avgfiinc!AN75</f>
        <v>2754965.3908097232</v>
      </c>
      <c r="F82" s="524">
        <f>avgfiinc!AO75</f>
        <v>2046471.1110514249</v>
      </c>
      <c r="G82" s="62">
        <f>avgfiinc!AP75</f>
        <v>3501030.7671088083</v>
      </c>
      <c r="H82" s="533">
        <f>B82*0.001/'TD5'!B82</f>
        <v>6.8139202892780304E-2</v>
      </c>
      <c r="I82" s="544">
        <f>C82*0.001/'TD5'!B82</f>
        <v>7.0707619190216078E-2</v>
      </c>
      <c r="J82" s="551">
        <f>D82*0.001/'TD5'!C82</f>
        <v>6.385541707277298E-2</v>
      </c>
      <c r="K82" s="544">
        <f>E82*0.001/'TD5'!D82</f>
        <v>6.0673382133245475E-2</v>
      </c>
      <c r="L82" s="551">
        <f>F82*0.001/'TD5'!E82</f>
        <v>8.8037744164466858E-2</v>
      </c>
      <c r="M82" s="552">
        <f>G82*0.001/'TD5'!F82</f>
        <v>7.2494424879550948E-2</v>
      </c>
    </row>
    <row r="83" spans="1:13" x14ac:dyDescent="0.2">
      <c r="A83" s="67">
        <v>1987</v>
      </c>
      <c r="B83" s="428">
        <f>avgfiinc!AK76</f>
        <v>1522486.3345433616</v>
      </c>
      <c r="C83" s="319">
        <f>avgfiinc!AL76</f>
        <v>1696952.0999865572</v>
      </c>
      <c r="D83" s="524">
        <f>avgfiinc!AM76</f>
        <v>1550766.4446797273</v>
      </c>
      <c r="E83" s="524">
        <f>avgfiinc!AN76</f>
        <v>2158422.5920148189</v>
      </c>
      <c r="F83" s="524">
        <f>avgfiinc!AO76</f>
        <v>1093538.6073662825</v>
      </c>
      <c r="G83" s="62">
        <f>avgfiinc!AP76</f>
        <v>2362602.736945204</v>
      </c>
      <c r="H83" s="533">
        <f>B83*0.001/'TD5'!B83</f>
        <v>4.6345025300979614E-2</v>
      </c>
      <c r="I83" s="544">
        <f>C83*0.001/'TD5'!B83</f>
        <v>5.1655825227499015E-2</v>
      </c>
      <c r="J83" s="551">
        <f>D83*0.001/'TD5'!C83</f>
        <v>4.3250035494565964E-2</v>
      </c>
      <c r="K83" s="544">
        <f>E83*0.001/'TD5'!D83</f>
        <v>4.8471044749021523E-2</v>
      </c>
      <c r="L83" s="551">
        <f>F83*0.001/'TD5'!E83</f>
        <v>4.9425538629293435E-2</v>
      </c>
      <c r="M83" s="552">
        <f>G83*0.001/'TD5'!F83</f>
        <v>5.0690632313489921E-2</v>
      </c>
    </row>
    <row r="84" spans="1:13" x14ac:dyDescent="0.2">
      <c r="A84" s="67">
        <v>1988</v>
      </c>
      <c r="B84" s="428">
        <f>avgfiinc!AK77</f>
        <v>2240008.9627734204</v>
      </c>
      <c r="C84" s="319">
        <f>avgfiinc!AL77</f>
        <v>2444534.1835049205</v>
      </c>
      <c r="D84" s="524">
        <f>avgfiinc!AM77</f>
        <v>2279335.0139883403</v>
      </c>
      <c r="E84" s="524">
        <f>avgfiinc!AN77</f>
        <v>3100725.5394711564</v>
      </c>
      <c r="F84" s="524">
        <f>avgfiinc!AO77</f>
        <v>1618624.8448930758</v>
      </c>
      <c r="G84" s="62">
        <f>avgfiinc!AP77</f>
        <v>3436716.119666114</v>
      </c>
      <c r="H84" s="533">
        <f>B84*0.001/'TD5'!B84</f>
        <v>6.4517870545387254E-2</v>
      </c>
      <c r="I84" s="544">
        <f>C84*0.001/'TD5'!B84</f>
        <v>7.0408709347248064E-2</v>
      </c>
      <c r="J84" s="551">
        <f>D84*0.001/'TD5'!C84</f>
        <v>6.0091622173786177E-2</v>
      </c>
      <c r="K84" s="544">
        <f>E84*0.001/'TD5'!D84</f>
        <v>6.6043645143508911E-2</v>
      </c>
      <c r="L84" s="551">
        <f>F84*0.001/'TD5'!E84</f>
        <v>6.9143690168857574E-2</v>
      </c>
      <c r="M84" s="552">
        <f>G84*0.001/'TD5'!F84</f>
        <v>6.9951117038726821E-2</v>
      </c>
    </row>
    <row r="85" spans="1:13" x14ac:dyDescent="0.2">
      <c r="A85" s="72">
        <v>1989</v>
      </c>
      <c r="B85" s="429">
        <f>avgfiinc!AK78</f>
        <v>1979862.1755745758</v>
      </c>
      <c r="C85" s="320">
        <f>avgfiinc!AL78</f>
        <v>2162759.0501261866</v>
      </c>
      <c r="D85" s="526">
        <f>avgfiinc!AM78</f>
        <v>2017599.4340336428</v>
      </c>
      <c r="E85" s="526">
        <f>avgfiinc!AN78</f>
        <v>2737091.413401017</v>
      </c>
      <c r="F85" s="526">
        <f>avgfiinc!AO78</f>
        <v>1431151.7294904804</v>
      </c>
      <c r="G85" s="68">
        <f>avgfiinc!AP78</f>
        <v>3034809.6976076742</v>
      </c>
      <c r="H85" s="536">
        <f>B85*0.001/'TD5'!B85</f>
        <v>5.6968696415424354E-2</v>
      </c>
      <c r="I85" s="547">
        <f>C85*0.001/'TD5'!B85</f>
        <v>6.2231384217739105E-2</v>
      </c>
      <c r="J85" s="553">
        <f>D85*0.001/'TD5'!C85</f>
        <v>5.3176175802946084E-2</v>
      </c>
      <c r="K85" s="547">
        <f>E85*0.001/'TD5'!D85</f>
        <v>5.8804601430892958E-2</v>
      </c>
      <c r="L85" s="553">
        <f>F85*0.001/'TD5'!E85</f>
        <v>5.983656644821167E-2</v>
      </c>
      <c r="M85" s="554">
        <f>G85*0.001/'TD5'!F85</f>
        <v>6.1998002231121049E-2</v>
      </c>
    </row>
    <row r="86" spans="1:13" x14ac:dyDescent="0.2">
      <c r="A86" s="67">
        <v>1990</v>
      </c>
      <c r="B86" s="428">
        <f>avgfiinc!AK79</f>
        <v>1907096.1763908425</v>
      </c>
      <c r="C86" s="319">
        <f>avgfiinc!AL79</f>
        <v>2105315.4526500618</v>
      </c>
      <c r="D86" s="524">
        <f>avgfiinc!AM79</f>
        <v>1960185.0527047135</v>
      </c>
      <c r="E86" s="524">
        <f>avgfiinc!AN79</f>
        <v>2711734.8428234328</v>
      </c>
      <c r="F86" s="524">
        <f>avgfiinc!AO79</f>
        <v>1312732.2781225611</v>
      </c>
      <c r="G86" s="62">
        <f>avgfiinc!AP79</f>
        <v>2919436.1073614117</v>
      </c>
      <c r="H86" s="533">
        <f>B86*0.001/'TD5'!B86</f>
        <v>5.5202480405569083E-2</v>
      </c>
      <c r="I86" s="544">
        <f>C86*0.001/'TD5'!B86</f>
        <v>6.0940101742744446E-2</v>
      </c>
      <c r="J86" s="551">
        <f>D86*0.001/'TD5'!C86</f>
        <v>5.1842492073774331E-2</v>
      </c>
      <c r="K86" s="544">
        <f>E86*0.001/'TD5'!D86</f>
        <v>5.864425748586654E-2</v>
      </c>
      <c r="L86" s="551">
        <f>F86*0.001/'TD5'!E86</f>
        <v>5.5197000503540039E-2</v>
      </c>
      <c r="M86" s="552">
        <f>G86*0.001/'TD5'!F86</f>
        <v>6.0174405574798577E-2</v>
      </c>
    </row>
    <row r="87" spans="1:13" x14ac:dyDescent="0.2">
      <c r="A87" s="67">
        <v>1991</v>
      </c>
      <c r="B87" s="428">
        <f>avgfiinc!AK80</f>
        <v>1614701.6153872982</v>
      </c>
      <c r="C87" s="319">
        <f>avgfiinc!AL80</f>
        <v>1801588.1240339866</v>
      </c>
      <c r="D87" s="524">
        <f>avgfiinc!AM80</f>
        <v>1674477.2267990015</v>
      </c>
      <c r="E87" s="524">
        <f>avgfiinc!AN80</f>
        <v>2330637.3140044203</v>
      </c>
      <c r="F87" s="524">
        <f>avgfiinc!AO80</f>
        <v>1098169.4321265051</v>
      </c>
      <c r="G87" s="62">
        <f>avgfiinc!AP80</f>
        <v>2483500.2050750572</v>
      </c>
      <c r="H87" s="533">
        <f>B87*0.001/'TD5'!B87</f>
        <v>4.8327527940273292E-2</v>
      </c>
      <c r="I87" s="544">
        <f>C87*0.001/'TD5'!B87</f>
        <v>5.3920984268188477E-2</v>
      </c>
      <c r="J87" s="551">
        <f>D87*0.001/'TD5'!C87</f>
        <v>4.5641690492629998E-2</v>
      </c>
      <c r="K87" s="544">
        <f>E87*0.001/'TD5'!D87</f>
        <v>5.253466218709945E-2</v>
      </c>
      <c r="L87" s="551">
        <f>F87*0.001/'TD5'!E87</f>
        <v>4.7090496867895126E-2</v>
      </c>
      <c r="M87" s="552">
        <f>G87*0.001/'TD5'!F87</f>
        <v>5.3093381226062782E-2</v>
      </c>
    </row>
    <row r="88" spans="1:13" x14ac:dyDescent="0.2">
      <c r="A88" s="67">
        <v>1992</v>
      </c>
      <c r="B88" s="428">
        <f>avgfiinc!AK81</f>
        <v>1937767.0635548991</v>
      </c>
      <c r="C88" s="319">
        <f>avgfiinc!AL81</f>
        <v>2157788.3032090529</v>
      </c>
      <c r="D88" s="524">
        <f>avgfiinc!AM81</f>
        <v>2040442.0102005964</v>
      </c>
      <c r="E88" s="524">
        <f>avgfiinc!AN81</f>
        <v>2896890.1243706737</v>
      </c>
      <c r="F88" s="524">
        <f>avgfiinc!AO81</f>
        <v>1221463.9996248793</v>
      </c>
      <c r="G88" s="62">
        <f>avgfiinc!AP81</f>
        <v>2953178.2755579832</v>
      </c>
      <c r="H88" s="533">
        <f>B88*0.001/'TD5'!B88</f>
        <v>5.7369701564311974E-2</v>
      </c>
      <c r="I88" s="544">
        <f>C88*0.001/'TD5'!B88</f>
        <v>6.3883669674396515E-2</v>
      </c>
      <c r="J88" s="551">
        <f>D88*0.001/'TD5'!C88</f>
        <v>5.4759424179792404E-2</v>
      </c>
      <c r="K88" s="544">
        <f>E88*0.001/'TD5'!D88</f>
        <v>6.4536802470684052E-2</v>
      </c>
      <c r="L88" s="551">
        <f>F88*0.001/'TD5'!E88</f>
        <v>5.1687568426132202E-2</v>
      </c>
      <c r="M88" s="552">
        <f>G88*0.001/'TD5'!F88</f>
        <v>6.2769167125225067E-2</v>
      </c>
    </row>
    <row r="89" spans="1:13" x14ac:dyDescent="0.2">
      <c r="A89" s="67">
        <v>1993</v>
      </c>
      <c r="B89" s="428">
        <f>avgfiinc!AK82</f>
        <v>1827463.3575727311</v>
      </c>
      <c r="C89" s="319">
        <f>avgfiinc!AL82</f>
        <v>2029273.9975986225</v>
      </c>
      <c r="D89" s="524">
        <f>avgfiinc!AM82</f>
        <v>1910056.36506403</v>
      </c>
      <c r="E89" s="524">
        <f>avgfiinc!AN82</f>
        <v>2643798.1355460538</v>
      </c>
      <c r="F89" s="524">
        <f>avgfiinc!AO82</f>
        <v>1245685.340459882</v>
      </c>
      <c r="G89" s="62">
        <f>avgfiinc!AP82</f>
        <v>2783415.3723955578</v>
      </c>
      <c r="H89" s="533">
        <f>B89*0.001/'TD5'!B89</f>
        <v>5.46761490404606E-2</v>
      </c>
      <c r="I89" s="544">
        <f>C89*0.001/'TD5'!B89</f>
        <v>6.0714151710271856E-2</v>
      </c>
      <c r="J89" s="551">
        <f>D89*0.001/'TD5'!C89</f>
        <v>5.1535636186599725E-2</v>
      </c>
      <c r="K89" s="544">
        <f>E89*0.001/'TD5'!D89</f>
        <v>5.9028673917055137E-2</v>
      </c>
      <c r="L89" s="551">
        <f>F89*0.001/'TD5'!E89</f>
        <v>5.3840454667806632E-2</v>
      </c>
      <c r="M89" s="552">
        <f>G89*0.001/'TD5'!F89</f>
        <v>5.9858471155166626E-2</v>
      </c>
    </row>
    <row r="90" spans="1:13" x14ac:dyDescent="0.2">
      <c r="A90" s="67">
        <v>1994</v>
      </c>
      <c r="B90" s="428">
        <f>avgfiinc!AK83</f>
        <v>1849130.4363055797</v>
      </c>
      <c r="C90" s="319">
        <f>avgfiinc!AL83</f>
        <v>2041447.9294639651</v>
      </c>
      <c r="D90" s="524">
        <f>avgfiinc!AM83</f>
        <v>1920704.0328179908</v>
      </c>
      <c r="E90" s="524">
        <f>avgfiinc!AN83</f>
        <v>2629736.31385971</v>
      </c>
      <c r="F90" s="524">
        <f>avgfiinc!AO83</f>
        <v>1288043.652328521</v>
      </c>
      <c r="G90" s="62">
        <f>avgfiinc!AP83</f>
        <v>2806797.2213082067</v>
      </c>
      <c r="H90" s="533">
        <f>B90*0.001/'TD5'!B90</f>
        <v>5.4595496505498879E-2</v>
      </c>
      <c r="I90" s="544">
        <f>C90*0.001/'TD5'!B90</f>
        <v>6.0273662209510803E-2</v>
      </c>
      <c r="J90" s="551">
        <f>D90*0.001/'TD5'!C90</f>
        <v>5.1086656749248505E-2</v>
      </c>
      <c r="K90" s="544">
        <f>E90*0.001/'TD5'!D90</f>
        <v>5.7961791753768928E-2</v>
      </c>
      <c r="L90" s="551">
        <f>F90*0.001/'TD5'!E90</f>
        <v>5.5165771394968033E-2</v>
      </c>
      <c r="M90" s="552">
        <f>G90*0.001/'TD5'!F90</f>
        <v>5.9721522033214569E-2</v>
      </c>
    </row>
    <row r="91" spans="1:13" x14ac:dyDescent="0.2">
      <c r="A91" s="67">
        <v>1995</v>
      </c>
      <c r="B91" s="428">
        <f>avgfiinc!AK84</f>
        <v>2056710.7138203513</v>
      </c>
      <c r="C91" s="319">
        <f>avgfiinc!AL84</f>
        <v>2263369.2043122626</v>
      </c>
      <c r="D91" s="524">
        <f>avgfiinc!AM84</f>
        <v>2159226.8947555134</v>
      </c>
      <c r="E91" s="524">
        <f>avgfiinc!AN84</f>
        <v>2921521.3977359901</v>
      </c>
      <c r="F91" s="524">
        <f>avgfiinc!AO84</f>
        <v>1435015.3997558153</v>
      </c>
      <c r="G91" s="62">
        <f>avgfiinc!AP84</f>
        <v>3120084.7831946085</v>
      </c>
      <c r="H91" s="533">
        <f>B91*0.001/'TD5'!B91</f>
        <v>5.8642160147428526E-2</v>
      </c>
      <c r="I91" s="544">
        <f>C91*0.001/'TD5'!B91</f>
        <v>6.4534530043602004E-2</v>
      </c>
      <c r="J91" s="551">
        <f>D91*0.001/'TD5'!C91</f>
        <v>5.5622659623622887E-2</v>
      </c>
      <c r="K91" s="544">
        <f>E91*0.001/'TD5'!D91</f>
        <v>6.2624312937259674E-2</v>
      </c>
      <c r="L91" s="551">
        <f>F91*0.001/'TD5'!E91</f>
        <v>5.8326628059148788E-2</v>
      </c>
      <c r="M91" s="552">
        <f>G91*0.001/'TD5'!F91</f>
        <v>6.4191073179244981E-2</v>
      </c>
    </row>
    <row r="92" spans="1:13" x14ac:dyDescent="0.2">
      <c r="A92" s="67">
        <v>1996</v>
      </c>
      <c r="B92" s="428">
        <f>avgfiinc!AK85</f>
        <v>2534929.2233356275</v>
      </c>
      <c r="C92" s="319">
        <f>avgfiinc!AL85</f>
        <v>2748314.6632128046</v>
      </c>
      <c r="D92" s="524">
        <f>avgfiinc!AM85</f>
        <v>2634666.263230857</v>
      </c>
      <c r="E92" s="524">
        <f>avgfiinc!AN85</f>
        <v>3520914.8801552481</v>
      </c>
      <c r="F92" s="524">
        <f>avgfiinc!AO85</f>
        <v>1812195.4068517026</v>
      </c>
      <c r="G92" s="62">
        <f>avgfiinc!AP85</f>
        <v>3808530.9313505772</v>
      </c>
      <c r="H92" s="533">
        <f>B92*0.001/'TD5'!B92</f>
        <v>6.8890422582626357E-2</v>
      </c>
      <c r="I92" s="544">
        <f>C92*0.001/'TD5'!B92</f>
        <v>7.4689485132694244E-2</v>
      </c>
      <c r="J92" s="551">
        <f>D92*0.001/'TD5'!C92</f>
        <v>6.5724380314350128E-2</v>
      </c>
      <c r="K92" s="544">
        <f>E92*0.001/'TD5'!D92</f>
        <v>7.3076382279396071E-2</v>
      </c>
      <c r="L92" s="551">
        <f>F92*0.001/'TD5'!E92</f>
        <v>6.8933956325054183E-2</v>
      </c>
      <c r="M92" s="552">
        <f>G92*0.001/'TD5'!F92</f>
        <v>7.5186103582382202E-2</v>
      </c>
    </row>
    <row r="93" spans="1:13" x14ac:dyDescent="0.2">
      <c r="A93" s="67">
        <v>1997</v>
      </c>
      <c r="B93" s="428">
        <f>avgfiinc!AK86</f>
        <v>3033614.1092506722</v>
      </c>
      <c r="C93" s="319">
        <f>avgfiinc!AL86</f>
        <v>3263263.0472031725</v>
      </c>
      <c r="D93" s="524">
        <f>avgfiinc!AM86</f>
        <v>3159064.0682742954</v>
      </c>
      <c r="E93" s="524">
        <f>avgfiinc!AN86</f>
        <v>4194334.122346757</v>
      </c>
      <c r="F93" s="524">
        <f>avgfiinc!AO86</f>
        <v>2181198.6850827956</v>
      </c>
      <c r="G93" s="62">
        <f>avgfiinc!AP86</f>
        <v>4541889.8073279886</v>
      </c>
      <c r="H93" s="533">
        <f>B93*0.001/'TD5'!B93</f>
        <v>7.7731803059577942E-2</v>
      </c>
      <c r="I93" s="544">
        <f>C93*0.001/'TD5'!B93</f>
        <v>8.3616212010383592E-2</v>
      </c>
      <c r="J93" s="551">
        <f>D93*0.001/'TD5'!C93</f>
        <v>7.4619702994823456E-2</v>
      </c>
      <c r="K93" s="544">
        <f>E93*0.001/'TD5'!D93</f>
        <v>8.1976130604743971E-2</v>
      </c>
      <c r="L93" s="551">
        <f>F93*0.001/'TD5'!E93</f>
        <v>7.790655642747879E-2</v>
      </c>
      <c r="M93" s="552">
        <f>G93*0.001/'TD5'!F93</f>
        <v>8.4616906940937042E-2</v>
      </c>
    </row>
    <row r="94" spans="1:13" x14ac:dyDescent="0.2">
      <c r="A94" s="67">
        <v>1998</v>
      </c>
      <c r="B94" s="428">
        <f>avgfiinc!AK87</f>
        <v>3547043.8002279741</v>
      </c>
      <c r="C94" s="319">
        <f>avgfiinc!AL87</f>
        <v>3796858.1806197339</v>
      </c>
      <c r="D94" s="524">
        <f>avgfiinc!AM87</f>
        <v>3691510.6526046279</v>
      </c>
      <c r="E94" s="524">
        <f>avgfiinc!AN87</f>
        <v>4829059.9880938428</v>
      </c>
      <c r="F94" s="524">
        <f>avgfiinc!AO87</f>
        <v>2617433.2016659644</v>
      </c>
      <c r="G94" s="62">
        <f>avgfiinc!AP87</f>
        <v>5278852.0453004232</v>
      </c>
      <c r="H94" s="533">
        <f>B94*0.001/'TD5'!B94</f>
        <v>8.5715919733047485E-2</v>
      </c>
      <c r="I94" s="544">
        <f>C94*0.001/'TD5'!B94</f>
        <v>9.1752797365188599E-2</v>
      </c>
      <c r="J94" s="551">
        <f>D94*0.001/'TD5'!C94</f>
        <v>8.2428842782974243E-2</v>
      </c>
      <c r="K94" s="544">
        <f>E94*0.001/'TD5'!D94</f>
        <v>8.9618071913719163E-2</v>
      </c>
      <c r="L94" s="551">
        <f>F94*0.001/'TD5'!E94</f>
        <v>8.7315171957015991E-2</v>
      </c>
      <c r="M94" s="552">
        <f>G94*0.001/'TD5'!F94</f>
        <v>9.3034431338310242E-2</v>
      </c>
    </row>
    <row r="95" spans="1:13" x14ac:dyDescent="0.2">
      <c r="A95" s="72">
        <v>1999</v>
      </c>
      <c r="B95" s="429">
        <f>avgfiinc!AK88</f>
        <v>4030098.2664965983</v>
      </c>
      <c r="C95" s="320">
        <f>avgfiinc!AL88</f>
        <v>4304724.7239347342</v>
      </c>
      <c r="D95" s="526">
        <f>avgfiinc!AM88</f>
        <v>4241078.229907102</v>
      </c>
      <c r="E95" s="526">
        <f>avgfiinc!AN88</f>
        <v>5615129.3397404198</v>
      </c>
      <c r="F95" s="526">
        <f>avgfiinc!AO88</f>
        <v>2839331.3698760136</v>
      </c>
      <c r="G95" s="68">
        <f>avgfiinc!AP88</f>
        <v>5963436.0103770448</v>
      </c>
      <c r="H95" s="536">
        <f>B95*0.001/'TD5'!B95</f>
        <v>9.268941730260849E-2</v>
      </c>
      <c r="I95" s="547">
        <f>C95*0.001/'TD5'!B95</f>
        <v>9.9005632102489458E-2</v>
      </c>
      <c r="J95" s="553">
        <f>D95*0.001/'TD5'!C95</f>
        <v>9.0279698371887235E-2</v>
      </c>
      <c r="K95" s="547">
        <f>E95*0.001/'TD5'!D95</f>
        <v>9.9097050726413741E-2</v>
      </c>
      <c r="L95" s="553">
        <f>F95*0.001/'TD5'!E95</f>
        <v>9.0196117758750902E-2</v>
      </c>
      <c r="M95" s="554">
        <f>G95*0.001/'TD5'!F95</f>
        <v>0.10045318305492401</v>
      </c>
    </row>
    <row r="96" spans="1:13" x14ac:dyDescent="0.2">
      <c r="A96" s="77">
        <v>2000</v>
      </c>
      <c r="B96" s="430">
        <f>avgfiinc!AK89</f>
        <v>4716073.6374048088</v>
      </c>
      <c r="C96" s="321">
        <f>avgfiinc!AL89</f>
        <v>5019881.0822803453</v>
      </c>
      <c r="D96" s="528">
        <f>avgfiinc!AM89</f>
        <v>4876068.0224000802</v>
      </c>
      <c r="E96" s="528">
        <f>avgfiinc!AN89</f>
        <v>6468715.3800942516</v>
      </c>
      <c r="F96" s="528">
        <f>avgfiinc!AO89</f>
        <v>3403932.7327036108</v>
      </c>
      <c r="G96" s="74">
        <f>avgfiinc!AP89</f>
        <v>6942292.1439400194</v>
      </c>
      <c r="H96" s="537">
        <f>B96*0.001/'TD5'!B96</f>
        <v>0.10359926521778108</v>
      </c>
      <c r="I96" s="548">
        <f>C96*0.001/'TD5'!B96</f>
        <v>0.1102730855345726</v>
      </c>
      <c r="J96" s="555">
        <f>D96*0.001/'TD5'!C96</f>
        <v>0.10022715479135515</v>
      </c>
      <c r="K96" s="548">
        <f>E96*0.001/'TD5'!D96</f>
        <v>0.1098717674612999</v>
      </c>
      <c r="L96" s="555">
        <f>F96*0.001/'TD5'!E96</f>
        <v>0.10230389237403868</v>
      </c>
      <c r="M96" s="556">
        <f>G96*0.001/'TD5'!F96</f>
        <v>0.11187896132469177</v>
      </c>
    </row>
    <row r="97" spans="1:13" x14ac:dyDescent="0.2">
      <c r="A97" s="67">
        <v>2001</v>
      </c>
      <c r="B97" s="428">
        <f>avgfiinc!AK90</f>
        <v>3390976.7886781353</v>
      </c>
      <c r="C97" s="319">
        <f>avgfiinc!AL90</f>
        <v>3688895.8644061312</v>
      </c>
      <c r="D97" s="524">
        <f>avgfiinc!AM90</f>
        <v>3474527.4783653254</v>
      </c>
      <c r="E97" s="524">
        <f>avgfiinc!AN90</f>
        <v>4826244.6202209936</v>
      </c>
      <c r="F97" s="524">
        <f>avgfiinc!AO90</f>
        <v>2360275.7438085671</v>
      </c>
      <c r="G97" s="62">
        <f>avgfiinc!AP90</f>
        <v>5042881.6446883343</v>
      </c>
      <c r="H97" s="533">
        <f>B97*0.001/'TD5'!B97</f>
        <v>7.9511858522891998E-2</v>
      </c>
      <c r="I97" s="544">
        <f>C97*0.001/'TD5'!B97</f>
        <v>8.6497485637664809E-2</v>
      </c>
      <c r="J97" s="551">
        <f>D97*0.001/'TD5'!C97</f>
        <v>7.5784727931022644E-2</v>
      </c>
      <c r="K97" s="544">
        <f>E97*0.001/'TD5'!D97</f>
        <v>8.6902894079685225E-2</v>
      </c>
      <c r="L97" s="551">
        <f>F97*0.001/'TD5'!E97</f>
        <v>7.6564863324165358E-2</v>
      </c>
      <c r="M97" s="552">
        <f>G97*0.001/'TD5'!F97</f>
        <v>8.6548283696174635E-2</v>
      </c>
    </row>
    <row r="98" spans="1:13" x14ac:dyDescent="0.2">
      <c r="A98" s="67">
        <v>2002</v>
      </c>
      <c r="B98" s="428">
        <f>avgfiinc!AK91</f>
        <v>2833114.2990750577</v>
      </c>
      <c r="C98" s="319">
        <f>avgfiinc!AL91</f>
        <v>3111107.63116766</v>
      </c>
      <c r="D98" s="524">
        <f>avgfiinc!AM91</f>
        <v>2841617.2048971062</v>
      </c>
      <c r="E98" s="524">
        <f>avgfiinc!AN91</f>
        <v>4029965.0614325656</v>
      </c>
      <c r="F98" s="524">
        <f>avgfiinc!AO91</f>
        <v>2002037.2651971178</v>
      </c>
      <c r="G98" s="62">
        <f>avgfiinc!AP91</f>
        <v>4222403.3083944488</v>
      </c>
      <c r="H98" s="533">
        <f>B98*0.001/'TD5'!B98</f>
        <v>6.9811455905437469E-2</v>
      </c>
      <c r="I98" s="544">
        <f>C98*0.001/'TD5'!B98</f>
        <v>7.6661556959152208E-2</v>
      </c>
      <c r="J98" s="551">
        <f>D98*0.001/'TD5'!C98</f>
        <v>6.5012663602828979E-2</v>
      </c>
      <c r="K98" s="544">
        <f>E98*0.001/'TD5'!D98</f>
        <v>7.6548427343368516E-2</v>
      </c>
      <c r="L98" s="551">
        <f>F98*0.001/'TD5'!E98</f>
        <v>6.7848451435565962E-2</v>
      </c>
      <c r="M98" s="552">
        <f>G98*0.001/'TD5'!F98</f>
        <v>7.6319940388202653E-2</v>
      </c>
    </row>
    <row r="99" spans="1:13" x14ac:dyDescent="0.2">
      <c r="A99" s="67">
        <v>2003</v>
      </c>
      <c r="B99" s="428">
        <f>avgfiinc!AK92</f>
        <v>3034470.6926872772</v>
      </c>
      <c r="C99" s="319">
        <f>avgfiinc!AL92</f>
        <v>3301418.5218041241</v>
      </c>
      <c r="D99" s="524">
        <f>avgfiinc!AM92</f>
        <v>3056619.5088941515</v>
      </c>
      <c r="E99" s="524">
        <f>avgfiinc!AN92</f>
        <v>4265715.5521477712</v>
      </c>
      <c r="F99" s="524">
        <f>avgfiinc!AO92</f>
        <v>2165622.1034864434</v>
      </c>
      <c r="G99" s="62">
        <f>avgfiinc!AP92</f>
        <v>4510880.7236566106</v>
      </c>
      <c r="H99" s="533">
        <f>B99*0.001/'TD5'!B99</f>
        <v>7.4822477996349335E-2</v>
      </c>
      <c r="I99" s="544">
        <f>C99*0.001/'TD5'!B99</f>
        <v>8.1404745578765869E-2</v>
      </c>
      <c r="J99" s="551">
        <f>D99*0.001/'TD5'!C99</f>
        <v>6.994127482175827E-2</v>
      </c>
      <c r="K99" s="544">
        <f>E99*0.001/'TD5'!D99</f>
        <v>8.1754550337791443E-2</v>
      </c>
      <c r="L99" s="551">
        <f>F99*0.001/'TD5'!E99</f>
        <v>7.2484679520130144E-2</v>
      </c>
      <c r="M99" s="552">
        <f>G99*0.001/'TD5'!F99</f>
        <v>8.1551261246204376E-2</v>
      </c>
    </row>
    <row r="100" spans="1:13" x14ac:dyDescent="0.2">
      <c r="A100" s="67">
        <v>2004</v>
      </c>
      <c r="B100" s="428">
        <f>avgfiinc!AK93</f>
        <v>3847428.2106323871</v>
      </c>
      <c r="C100" s="319">
        <f>avgfiinc!AL93</f>
        <v>4131537.2753263256</v>
      </c>
      <c r="D100" s="524">
        <f>avgfiinc!AM93</f>
        <v>3867356.6722876159</v>
      </c>
      <c r="E100" s="524">
        <f>avgfiinc!AN93</f>
        <v>5260801.0106074037</v>
      </c>
      <c r="F100" s="524">
        <f>avgfiinc!AO93</f>
        <v>2842393.4428244107</v>
      </c>
      <c r="G100" s="62">
        <f>avgfiinc!AP93</f>
        <v>5690147.9018513914</v>
      </c>
      <c r="H100" s="533">
        <f>B100*0.001/'TD5'!B100</f>
        <v>9.000551700592041E-2</v>
      </c>
      <c r="I100" s="544">
        <f>C100*0.001/'TD5'!B100</f>
        <v>9.6651874482631669E-2</v>
      </c>
      <c r="J100" s="551">
        <f>D100*0.001/'TD5'!C100</f>
        <v>8.4598876535892487E-2</v>
      </c>
      <c r="K100" s="544">
        <f>E100*0.001/'TD5'!D100</f>
        <v>9.5945611596107469E-2</v>
      </c>
      <c r="L100" s="551">
        <f>F100*0.001/'TD5'!E100</f>
        <v>8.971899002790451E-2</v>
      </c>
      <c r="M100" s="552">
        <f>G100*0.001/'TD5'!F100</f>
        <v>9.767623245716095E-2</v>
      </c>
    </row>
    <row r="101" spans="1:13" x14ac:dyDescent="0.2">
      <c r="A101" s="67">
        <v>2005</v>
      </c>
      <c r="B101" s="428">
        <f>avgfiinc!AK94</f>
        <v>4716392.1487405766</v>
      </c>
      <c r="C101" s="319">
        <f>avgfiinc!AL94</f>
        <v>5010500.9095770493</v>
      </c>
      <c r="D101" s="524">
        <f>avgfiinc!AM94</f>
        <v>4820051.4216599632</v>
      </c>
      <c r="E101" s="524">
        <f>avgfiinc!AN94</f>
        <v>6363522.9169070246</v>
      </c>
      <c r="F101" s="524">
        <f>avgfiinc!AO94</f>
        <v>3497381.2847484099</v>
      </c>
      <c r="G101" s="62">
        <f>avgfiinc!AP94</f>
        <v>6923144.5047246609</v>
      </c>
      <c r="H101" s="533">
        <f>B101*0.001/'TD5'!B101</f>
        <v>0.10581239312887192</v>
      </c>
      <c r="I101" s="544">
        <f>C101*0.001/'TD5'!B101</f>
        <v>0.11241073161363602</v>
      </c>
      <c r="J101" s="551">
        <f>D101*0.001/'TD5'!C101</f>
        <v>0.10158777981996538</v>
      </c>
      <c r="K101" s="544">
        <f>E101*0.001/'TD5'!D101</f>
        <v>0.11104995012283327</v>
      </c>
      <c r="L101" s="551">
        <f>F101*0.001/'TD5'!E101</f>
        <v>0.1064150780439377</v>
      </c>
      <c r="M101" s="552">
        <f>G101*0.001/'TD5'!F101</f>
        <v>0.11448153108358383</v>
      </c>
    </row>
    <row r="102" spans="1:13" x14ac:dyDescent="0.2">
      <c r="A102" s="67">
        <v>2006</v>
      </c>
      <c r="B102" s="428">
        <f>avgfiinc!AK95</f>
        <v>5124927.2160396669</v>
      </c>
      <c r="C102" s="319">
        <f>avgfiinc!AL95</f>
        <v>5422814.1575682852</v>
      </c>
      <c r="D102" s="524">
        <f>avgfiinc!AM95</f>
        <v>5142583.5630435096</v>
      </c>
      <c r="E102" s="524">
        <f>avgfiinc!AN95</f>
        <v>6727331.5295877494</v>
      </c>
      <c r="F102" s="524">
        <f>avgfiinc!AO95</f>
        <v>3957248.2951880665</v>
      </c>
      <c r="G102" s="62">
        <f>avgfiinc!AP95</f>
        <v>7502739.5222041318</v>
      </c>
      <c r="H102" s="533">
        <f>B102*0.001/'TD5'!B102</f>
        <v>0.11044797301292421</v>
      </c>
      <c r="I102" s="544">
        <f>C102*0.001/'TD5'!B102</f>
        <v>0.11686777323484424</v>
      </c>
      <c r="J102" s="551">
        <f>D102*0.001/'TD5'!C102</f>
        <v>0.10482442378997803</v>
      </c>
      <c r="K102" s="544">
        <f>E102*0.001/'TD5'!D102</f>
        <v>0.11409958451986313</v>
      </c>
      <c r="L102" s="551">
        <f>F102*0.001/'TD5'!E102</f>
        <v>0.11338968575000762</v>
      </c>
      <c r="M102" s="552">
        <f>G102*0.001/'TD5'!F102</f>
        <v>0.11918225139379504</v>
      </c>
    </row>
    <row r="103" spans="1:13" x14ac:dyDescent="0.2">
      <c r="A103" s="67">
        <v>2007</v>
      </c>
      <c r="B103" s="428">
        <f>avgfiinc!AK96</f>
        <v>5633104.1038343543</v>
      </c>
      <c r="C103" s="319">
        <f>avgfiinc!AL96</f>
        <v>5944860.9742276073</v>
      </c>
      <c r="D103" s="524">
        <f>avgfiinc!AM96</f>
        <v>5829758.460334193</v>
      </c>
      <c r="E103" s="524">
        <f>avgfiinc!AN96</f>
        <v>7438786.1531731794</v>
      </c>
      <c r="F103" s="524">
        <f>avgfiinc!AO96</f>
        <v>4298430.8570789769</v>
      </c>
      <c r="G103" s="62">
        <f>avgfiinc!AP96</f>
        <v>8216329.1827229299</v>
      </c>
      <c r="H103" s="533">
        <f>B103*0.001/'TD5'!B103</f>
        <v>0.11722610145807266</v>
      </c>
      <c r="I103" s="544">
        <f>C103*0.001/'TD5'!B103</f>
        <v>0.12371382862329484</v>
      </c>
      <c r="J103" s="551">
        <f>D103*0.001/'TD5'!C103</f>
        <v>0.11489597707986829</v>
      </c>
      <c r="K103" s="544">
        <f>E103*0.001/'TD5'!D103</f>
        <v>0.12179864943027498</v>
      </c>
      <c r="L103" s="551">
        <f>F103*0.001/'TD5'!E103</f>
        <v>0.11888157576322556</v>
      </c>
      <c r="M103" s="552">
        <f>G103*0.001/'TD5'!F103</f>
        <v>0.1262957155704498</v>
      </c>
    </row>
    <row r="104" spans="1:13" x14ac:dyDescent="0.2">
      <c r="A104" s="67">
        <v>2008</v>
      </c>
      <c r="B104" s="428">
        <f>avgfiinc!AK97</f>
        <v>4423031.5894943653</v>
      </c>
      <c r="C104" s="319">
        <f>avgfiinc!AL97</f>
        <v>4748820.4873119406</v>
      </c>
      <c r="D104" s="524">
        <f>avgfiinc!AM97</f>
        <v>4450558.3898497373</v>
      </c>
      <c r="E104" s="524">
        <f>avgfiinc!AN97</f>
        <v>6005595.6740472876</v>
      </c>
      <c r="F104" s="524">
        <f>avgfiinc!AO97</f>
        <v>3292507.6194782639</v>
      </c>
      <c r="G104" s="62">
        <f>avgfiinc!AP97</f>
        <v>6449573.5618235273</v>
      </c>
      <c r="H104" s="533">
        <f>B104*0.001/'TD5'!B104</f>
        <v>9.9302299320697771E-2</v>
      </c>
      <c r="I104" s="544">
        <f>C104*0.001/'TD5'!B104</f>
        <v>0.10661664605140687</v>
      </c>
      <c r="J104" s="551">
        <f>D104*0.001/'TD5'!C104</f>
        <v>9.3971632421016693E-2</v>
      </c>
      <c r="K104" s="544">
        <f>E104*0.001/'TD5'!D104</f>
        <v>0.10591991245746615</v>
      </c>
      <c r="L104" s="551">
        <f>F104*0.001/'TD5'!E104</f>
        <v>9.8783671855926528E-2</v>
      </c>
      <c r="M104" s="552">
        <f>G104*0.001/'TD5'!F104</f>
        <v>0.10730525106191637</v>
      </c>
    </row>
    <row r="105" spans="1:13" x14ac:dyDescent="0.2">
      <c r="A105" s="72">
        <v>2009</v>
      </c>
      <c r="B105" s="431">
        <f>avgfiinc!AK98</f>
        <v>3173990.0055046738</v>
      </c>
      <c r="C105" s="322">
        <f>avgfiinc!AL98</f>
        <v>3449482.0436179475</v>
      </c>
      <c r="D105" s="526">
        <f>avgfiinc!AM98</f>
        <v>3319043.3532349472</v>
      </c>
      <c r="E105" s="526">
        <f>avgfiinc!AN98</f>
        <v>4501010.9725092081</v>
      </c>
      <c r="F105" s="526">
        <f>avgfiinc!AO98</f>
        <v>2202392.3388382639</v>
      </c>
      <c r="G105" s="68">
        <f>avgfiinc!AP98</f>
        <v>4657599.0405527959</v>
      </c>
      <c r="H105" s="536">
        <f>B105*0.001/'TD5'!B105</f>
        <v>7.94045254588127E-2</v>
      </c>
      <c r="I105" s="547">
        <f>C105*0.001/'TD5'!B105</f>
        <v>8.6296580731868744E-2</v>
      </c>
      <c r="J105" s="557">
        <f>D105*0.001/'TD5'!C105</f>
        <v>7.6915390789508806E-2</v>
      </c>
      <c r="K105" s="558">
        <f>E105*0.001/'TD5'!D105</f>
        <v>8.9262232184410095E-2</v>
      </c>
      <c r="L105" s="553">
        <f>F105*0.001/'TD5'!E105</f>
        <v>7.2544902563095093E-2</v>
      </c>
      <c r="M105" s="554">
        <f>G105*0.001/'TD5'!F105</f>
        <v>8.6246736347675323E-2</v>
      </c>
    </row>
    <row r="106" spans="1:13" x14ac:dyDescent="0.2">
      <c r="A106" s="67">
        <v>2010</v>
      </c>
      <c r="B106" s="432">
        <f>avgfiinc!AK99</f>
        <v>3780198.7654889631</v>
      </c>
      <c r="C106" s="323">
        <f>avgfiinc!AL99</f>
        <v>4068889.3644266534</v>
      </c>
      <c r="D106" s="524">
        <f>avgfiinc!AM99</f>
        <v>3969517.6868595346</v>
      </c>
      <c r="E106" s="524">
        <f>avgfiinc!AN99</f>
        <v>5178154.3093050579</v>
      </c>
      <c r="F106" s="524">
        <f>avgfiinc!AO99</f>
        <v>2762310.4422008889</v>
      </c>
      <c r="G106" s="62">
        <f>avgfiinc!AP99</f>
        <v>5497970.0474338215</v>
      </c>
      <c r="H106" s="533">
        <f>B106*0.001/'TD5'!B106</f>
        <v>9.2084415256977067E-2</v>
      </c>
      <c r="I106" s="544">
        <f>C106*0.001/'TD5'!B106</f>
        <v>9.9116824567317963E-2</v>
      </c>
      <c r="J106" s="559">
        <f>D106*0.001/'TD5'!C106</f>
        <v>9.0871661901473999E-2</v>
      </c>
      <c r="K106" s="560">
        <f>E106*0.001/'TD5'!D106</f>
        <v>0.10070765018463135</v>
      </c>
      <c r="L106" s="551">
        <f>F106*0.001/'TD5'!E106</f>
        <v>8.8070370256900787E-2</v>
      </c>
      <c r="M106" s="552">
        <f>G106*0.001/'TD5'!F106</f>
        <v>9.9640920758247362E-2</v>
      </c>
    </row>
    <row r="107" spans="1:13" x14ac:dyDescent="0.2">
      <c r="A107" s="67">
        <v>2011</v>
      </c>
      <c r="B107" s="432">
        <f>avgfiinc!AK100</f>
        <v>3660998.138819145</v>
      </c>
      <c r="C107" s="323">
        <f>avgfiinc!AL100</f>
        <v>3960174.9139042771</v>
      </c>
      <c r="D107" s="524">
        <f>avgfiinc!AM100</f>
        <v>3828950.5933381366</v>
      </c>
      <c r="E107" s="524">
        <f>avgfiinc!AN100</f>
        <v>5072406.9502224484</v>
      </c>
      <c r="F107" s="524">
        <f>avgfiinc!AO100</f>
        <v>2651699.800624615</v>
      </c>
      <c r="G107" s="62">
        <f>avgfiinc!AP100</f>
        <v>5339392.2098924862</v>
      </c>
      <c r="H107" s="533">
        <f>B107*0.001/'TD5'!B107</f>
        <v>8.8581584393978105E-2</v>
      </c>
      <c r="I107" s="544">
        <f>C107*0.001/'TD5'!B107</f>
        <v>9.582047164440155E-2</v>
      </c>
      <c r="J107" s="559">
        <f>D107*0.001/'TD5'!C107</f>
        <v>8.6840145289897905E-2</v>
      </c>
      <c r="K107" s="560">
        <f>E107*0.001/'TD5'!D107</f>
        <v>9.6611186861991882E-2</v>
      </c>
      <c r="L107" s="551">
        <f>F107*0.001/'TD5'!E107</f>
        <v>8.5564903914928422E-2</v>
      </c>
      <c r="M107" s="552">
        <f>G107*0.001/'TD5'!F107</f>
        <v>9.6465587615966797E-2</v>
      </c>
    </row>
    <row r="108" spans="1:13" x14ac:dyDescent="0.2">
      <c r="A108" s="67">
        <v>2012</v>
      </c>
      <c r="B108" s="432">
        <f>avgfiinc!AK101</f>
        <v>4906865.5959004648</v>
      </c>
      <c r="C108" s="323">
        <f>avgfiinc!AL101</f>
        <v>5200919.9903649203</v>
      </c>
      <c r="D108" s="524">
        <f>avgfiinc!AM101</f>
        <v>5113033.493954041</v>
      </c>
      <c r="E108" s="524">
        <f>avgfiinc!AN101</f>
        <v>6476638.0268421499</v>
      </c>
      <c r="F108" s="524">
        <f>avgfiinc!AO101</f>
        <v>3751358.8901456958</v>
      </c>
      <c r="G108" s="62">
        <f>avgfiinc!AP101</f>
        <v>7087956.3097372875</v>
      </c>
      <c r="H108" s="533">
        <f>B108*0.001/'TD5'!B108</f>
        <v>0.11218788474798203</v>
      </c>
      <c r="I108" s="544">
        <f>C108*0.001/'TD5'!B108</f>
        <v>0.11891098320484166</v>
      </c>
      <c r="J108" s="559">
        <f>D108*0.001/'TD5'!C108</f>
        <v>0.11120866984128952</v>
      </c>
      <c r="K108" s="560">
        <f>E108*0.001/'TD5'!D108</f>
        <v>0.11729396134614944</v>
      </c>
      <c r="L108" s="551">
        <f>F108*0.001/'TD5'!E108</f>
        <v>0.11334976553916934</v>
      </c>
      <c r="M108" s="552">
        <f>G108*0.001/'TD5'!F108</f>
        <v>0.12122612446546555</v>
      </c>
    </row>
    <row r="109" spans="1:13" x14ac:dyDescent="0.2">
      <c r="A109" s="67">
        <v>2013</v>
      </c>
      <c r="B109" s="432">
        <f>avgfiinc!AK102</f>
        <v>3834852.5056153685</v>
      </c>
      <c r="C109" s="323">
        <f>avgfiinc!AL102</f>
        <v>4121517.607946883</v>
      </c>
      <c r="D109" s="524">
        <f>avgfiinc!AM102</f>
        <v>3677419.1660568621</v>
      </c>
      <c r="E109" s="524">
        <f>avgfiinc!AN102</f>
        <v>5299275.0666556489</v>
      </c>
      <c r="F109" s="524">
        <f>avgfiinc!AO102</f>
        <v>2778454.7116568112</v>
      </c>
      <c r="G109" s="62">
        <f>avgfiinc!AP102</f>
        <v>5577898.6083366247</v>
      </c>
      <c r="H109" s="533">
        <f>B109*0.001/'TD5'!B109</f>
        <v>9.048450738191606E-2</v>
      </c>
      <c r="I109" s="544">
        <f>C109*0.001/'TD5'!B109</f>
        <v>9.7248457372188582E-2</v>
      </c>
      <c r="J109" s="559">
        <f>D109*0.001/'TD5'!C109</f>
        <v>8.1038869917392745E-2</v>
      </c>
      <c r="K109" s="560">
        <f>E109*0.001/'TD5'!D109</f>
        <v>9.8539784550666823E-2</v>
      </c>
      <c r="L109" s="551">
        <f>F109*0.001/'TD5'!E109</f>
        <v>8.7027132511138916E-2</v>
      </c>
      <c r="M109" s="552">
        <f>G109*0.001/'TD5'!F109</f>
        <v>9.836231172084807E-2</v>
      </c>
    </row>
    <row r="110" spans="1:13" x14ac:dyDescent="0.2">
      <c r="A110" s="67">
        <v>2014</v>
      </c>
      <c r="B110" s="432">
        <f>avgfiinc!AK103</f>
        <v>4478311.4586007977</v>
      </c>
      <c r="C110" s="323">
        <f>avgfiinc!AL103</f>
        <v>4775318.6067390656</v>
      </c>
      <c r="D110" s="524">
        <f>avgfiinc!AM103</f>
        <v>4301295.1800259091</v>
      </c>
      <c r="E110" s="524">
        <f>avgfiinc!AN103</f>
        <v>6059678.8291677162</v>
      </c>
      <c r="F110" s="524">
        <f>avgfiinc!AO103</f>
        <v>3338088.241825934</v>
      </c>
      <c r="G110" s="62">
        <f>avgfiinc!AP103</f>
        <v>6483421.9016758101</v>
      </c>
      <c r="H110" s="533">
        <f>B110*0.001/'TD5'!B110</f>
        <v>0.10086058080196381</v>
      </c>
      <c r="I110" s="544">
        <f>C110*0.001/'TD5'!B110</f>
        <v>0.10754977911710739</v>
      </c>
      <c r="J110" s="559">
        <f>D110*0.001/'TD5'!C110</f>
        <v>9.052595496177672E-2</v>
      </c>
      <c r="K110" s="560">
        <f>E110*0.001/'TD5'!D110</f>
        <v>0.10754166543483734</v>
      </c>
      <c r="L110" s="551">
        <f>F110*0.001/'TD5'!E110</f>
        <v>9.9734857678413405E-2</v>
      </c>
      <c r="M110" s="552">
        <f>G110*0.001/'TD5'!F110</f>
        <v>0.10950795561075209</v>
      </c>
    </row>
    <row r="111" spans="1:13" x14ac:dyDescent="0.2">
      <c r="A111" s="67">
        <v>2015</v>
      </c>
      <c r="B111" s="432">
        <f>avgfiinc!AK104</f>
        <v>4593217.6665894957</v>
      </c>
      <c r="C111" s="323">
        <f>avgfiinc!AL104</f>
        <v>4899572.423124766</v>
      </c>
      <c r="D111" s="524">
        <f>avgfiinc!AM104</f>
        <v>4389652.233522309</v>
      </c>
      <c r="E111" s="524">
        <f>avgfiinc!AN104</f>
        <v>6233757.3760621473</v>
      </c>
      <c r="F111" s="524">
        <f>avgfiinc!AO104</f>
        <v>3400416.6197091229</v>
      </c>
      <c r="G111" s="62">
        <f>avgfiinc!AP104</f>
        <v>6649922.0460777059</v>
      </c>
      <c r="H111" s="533">
        <f>B111*0.001/'TD5'!B111</f>
        <v>0.10090877860784528</v>
      </c>
      <c r="I111" s="544">
        <f>C111*0.001/'TD5'!B111</f>
        <v>0.10763911157846449</v>
      </c>
      <c r="J111" s="559">
        <f>D111*0.001/'TD5'!C111</f>
        <v>9.0486623346805573E-2</v>
      </c>
      <c r="K111" s="560">
        <f>E111*0.001/'TD5'!D111</f>
        <v>0.1083044037222862</v>
      </c>
      <c r="L111" s="551">
        <f>F111*0.001/'TD5'!E111</f>
        <v>9.8588533699512496E-2</v>
      </c>
      <c r="M111" s="552">
        <f>G111*0.001/'TD5'!F111</f>
        <v>0.10972566902637482</v>
      </c>
    </row>
    <row r="112" spans="1:13" x14ac:dyDescent="0.2">
      <c r="A112" s="67">
        <v>2016</v>
      </c>
      <c r="B112" s="432">
        <f>avgfiinc!AK105</f>
        <v>4259531.3706881851</v>
      </c>
      <c r="C112" s="323">
        <f>avgfiinc!AL105</f>
        <v>4558104.1703625862</v>
      </c>
      <c r="D112" s="524">
        <f>avgfiinc!AM105</f>
        <v>4062256.859568473</v>
      </c>
      <c r="E112" s="524">
        <f>avgfiinc!AN105</f>
        <v>5825761.8594011553</v>
      </c>
      <c r="F112" s="524">
        <f>avgfiinc!AO105</f>
        <v>3133119.7135172631</v>
      </c>
      <c r="G112" s="62">
        <f>avgfiinc!AP105</f>
        <v>6156061.6475003576</v>
      </c>
      <c r="H112" s="533">
        <f>B112*0.001/'TD5'!B112</f>
        <v>9.5174208283424377E-2</v>
      </c>
      <c r="I112" s="544">
        <f>C112*0.001/'TD5'!B112</f>
        <v>0.10184546560049057</v>
      </c>
      <c r="J112" s="559">
        <f>D112*0.001/'TD5'!C112</f>
        <v>8.5239194333553328E-2</v>
      </c>
      <c r="K112" s="560">
        <f>E112*0.001/'TD5'!D112</f>
        <v>0.1031484454870224</v>
      </c>
      <c r="L112" s="551">
        <f>F112*0.001/'TD5'!E112</f>
        <v>9.196480363607408E-2</v>
      </c>
      <c r="M112" s="552">
        <f>G112*0.001/'TD5'!F112</f>
        <v>0.1037137359380722</v>
      </c>
    </row>
    <row r="113" spans="1:13" x14ac:dyDescent="0.2">
      <c r="A113" s="67">
        <v>2017</v>
      </c>
      <c r="B113" s="432">
        <f>avgfiinc!AK106</f>
        <v>4900579.5760919452</v>
      </c>
      <c r="C113" s="323">
        <f>avgfiinc!AL106</f>
        <v>5208890.1640504478</v>
      </c>
      <c r="D113" s="524">
        <f>avgfiinc!AM106</f>
        <v>5100442.7740297895</v>
      </c>
      <c r="E113" s="524">
        <f>avgfiinc!AN106</f>
        <v>6498081.2600651588</v>
      </c>
      <c r="F113" s="524">
        <f>avgfiinc!AO106</f>
        <v>3750750.7025413024</v>
      </c>
      <c r="G113" s="62">
        <f>avgfiinc!AP106</f>
        <v>7100694.4133953927</v>
      </c>
      <c r="H113" s="533">
        <f>B113*0.001/'TD5'!B113</f>
        <v>0.10811895132064821</v>
      </c>
      <c r="I113" s="544">
        <f>C113*0.001/'TD5'!B113</f>
        <v>0.11492104828357698</v>
      </c>
      <c r="J113" s="559">
        <f>D113*0.001/'TD5'!C113</f>
        <v>0.10766755789518356</v>
      </c>
      <c r="K113" s="560">
        <f>E113*0.001/'TD5'!D113</f>
        <v>0.11337574571371078</v>
      </c>
      <c r="L113" s="551">
        <f>F113*0.001/'TD5'!E113</f>
        <v>0.10967609286308286</v>
      </c>
      <c r="M113" s="552">
        <f>G113*0.001/'TD5'!F113</f>
        <v>0.11674568057060242</v>
      </c>
    </row>
    <row r="114" spans="1:13" x14ac:dyDescent="0.2">
      <c r="A114" s="67">
        <v>2018</v>
      </c>
      <c r="B114" s="432">
        <f>avgfiinc!AK107</f>
        <v>4960796.260015538</v>
      </c>
      <c r="C114" s="323">
        <f>avgfiinc!AL107</f>
        <v>5260785.8430791218</v>
      </c>
      <c r="D114" s="524">
        <f>avgfiinc!AM107</f>
        <v>5156003.3774957657</v>
      </c>
      <c r="E114" s="524">
        <f>avgfiinc!AN107</f>
        <v>6527896.1980549442</v>
      </c>
      <c r="F114" s="524">
        <f>avgfiinc!AO107</f>
        <v>3828371.3341244739</v>
      </c>
      <c r="G114" s="62">
        <f>avgfiinc!AP107</f>
        <v>7197560.1721680164</v>
      </c>
      <c r="H114" s="533">
        <f>B114*0.001/'TD5'!B114</f>
        <v>0.10707142949104308</v>
      </c>
      <c r="I114" s="544">
        <f>C114*0.001/'TD5'!B114</f>
        <v>0.11354625970125198</v>
      </c>
      <c r="J114" s="559">
        <f>D114*0.001/'TD5'!C114</f>
        <v>0.10654520243406293</v>
      </c>
      <c r="K114" s="560">
        <f>E114*0.001/'TD5'!D114</f>
        <v>0.11177497357130051</v>
      </c>
      <c r="L114" s="551">
        <f>F114*0.001/'TD5'!E114</f>
        <v>0.10897912830114362</v>
      </c>
      <c r="M114" s="552">
        <f>G114*0.001/'TD5'!F114</f>
        <v>0.11580409109592438</v>
      </c>
    </row>
    <row r="115" spans="1:13" x14ac:dyDescent="0.2">
      <c r="A115" s="67">
        <v>2019</v>
      </c>
      <c r="B115" s="432">
        <f>avgfiinc!AK108</f>
        <v>5044860.7410017261</v>
      </c>
      <c r="C115" s="323">
        <f>avgfiinc!AL108</f>
        <v>5349933.5680500008</v>
      </c>
      <c r="D115" s="524">
        <f>avgfiinc!AM108</f>
        <v>5243292.3024629951</v>
      </c>
      <c r="E115" s="524">
        <f>avgfiinc!AN108</f>
        <v>6638515.9171905098</v>
      </c>
      <c r="F115" s="524">
        <f>avgfiinc!AO108</f>
        <v>3893245.8663973492</v>
      </c>
      <c r="G115" s="62">
        <f>avgfiinc!AP108</f>
        <v>7319785.4658559849</v>
      </c>
      <c r="H115" s="533">
        <f>B115*0.001/'TD5'!B115</f>
        <v>0.1070714145898819</v>
      </c>
      <c r="I115" s="544">
        <f>C115*0.001/'TD5'!B115</f>
        <v>0.11354623734951017</v>
      </c>
      <c r="J115" s="559">
        <f>D115*0.001/'TD5'!C115</f>
        <v>0.10654349625110626</v>
      </c>
      <c r="K115" s="560">
        <f>E115*0.001/'TD5'!D115</f>
        <v>0.1117749586701393</v>
      </c>
      <c r="L115" s="551">
        <f>F115*0.001/'TD5'!E115</f>
        <v>0.10897911339998244</v>
      </c>
      <c r="M115" s="552">
        <f>G115*0.001/'TD5'!F115</f>
        <v>0.1158081442117691</v>
      </c>
    </row>
    <row r="116" spans="1:13" ht="17" thickBot="1" x14ac:dyDescent="0.25">
      <c r="A116" s="1105"/>
      <c r="B116" s="1106"/>
      <c r="C116" s="1101"/>
      <c r="D116" s="1107"/>
      <c r="E116" s="1107"/>
      <c r="F116" s="1107"/>
      <c r="G116" s="109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4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7" tint="0.39997558519241921"/>
  </sheetPr>
  <dimension ref="A1:P118"/>
  <sheetViews>
    <sheetView workbookViewId="0">
      <pane xSplit="1" ySplit="8" topLeftCell="B83"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56"/>
    <col min="2" max="13" width="12" style="56" customWidth="1"/>
    <col min="14" max="16384" width="10.83203125" style="56"/>
  </cols>
  <sheetData>
    <row r="1" spans="1:16" x14ac:dyDescent="0.2">
      <c r="A1" s="52" t="s">
        <v>37</v>
      </c>
      <c r="B1" s="52"/>
      <c r="C1" s="52"/>
      <c r="G1" s="100"/>
      <c r="H1" s="100"/>
      <c r="I1" s="100"/>
      <c r="J1" s="100"/>
      <c r="K1" s="100"/>
      <c r="L1" s="100"/>
      <c r="M1" s="100"/>
    </row>
    <row r="2" spans="1:16" x14ac:dyDescent="0.2">
      <c r="H2" s="98"/>
      <c r="I2" s="98"/>
    </row>
    <row r="3" spans="1:16" ht="17" thickBot="1" x14ac:dyDescent="0.25"/>
    <row r="4" spans="1:16" ht="25" customHeight="1" thickTop="1" x14ac:dyDescent="0.2">
      <c r="A4" s="1385" t="s">
        <v>591</v>
      </c>
      <c r="B4" s="1386"/>
      <c r="C4" s="1386"/>
      <c r="D4" s="1386"/>
      <c r="E4" s="1386"/>
      <c r="F4" s="1386"/>
      <c r="G4" s="1386"/>
      <c r="H4" s="1386"/>
      <c r="I4" s="1386"/>
      <c r="J4" s="1386"/>
      <c r="K4" s="1386"/>
      <c r="L4" s="1386"/>
      <c r="M4" s="1387"/>
    </row>
    <row r="5" spans="1:16" x14ac:dyDescent="0.2">
      <c r="A5" s="96"/>
      <c r="B5" s="97"/>
      <c r="C5" s="97"/>
      <c r="D5" s="59"/>
      <c r="E5" s="59"/>
      <c r="F5" s="59"/>
      <c r="G5" s="59"/>
      <c r="H5" s="59"/>
      <c r="I5" s="59"/>
      <c r="J5" s="59"/>
      <c r="K5" s="59"/>
      <c r="L5" s="59"/>
      <c r="M5" s="208"/>
    </row>
    <row r="6" spans="1:16"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6" ht="20" customHeight="1" x14ac:dyDescent="0.2">
      <c r="A7" s="96"/>
      <c r="B7" s="1372" t="s">
        <v>1059</v>
      </c>
      <c r="C7" s="1373"/>
      <c r="D7" s="1381"/>
      <c r="E7" s="1381"/>
      <c r="F7" s="1381"/>
      <c r="G7" s="1381"/>
      <c r="H7" s="1373" t="s">
        <v>123</v>
      </c>
      <c r="I7" s="1373"/>
      <c r="J7" s="1381"/>
      <c r="K7" s="1381"/>
      <c r="L7" s="1381"/>
      <c r="M7" s="1384"/>
    </row>
    <row r="8" spans="1:16" s="87" customFormat="1" ht="52" customHeight="1" x14ac:dyDescent="0.2">
      <c r="A8" s="95"/>
      <c r="B8" s="424" t="s">
        <v>865</v>
      </c>
      <c r="C8" s="352" t="s">
        <v>868</v>
      </c>
      <c r="D8" s="352" t="s">
        <v>120</v>
      </c>
      <c r="E8" s="352" t="s">
        <v>121</v>
      </c>
      <c r="F8" s="352" t="s">
        <v>122</v>
      </c>
      <c r="G8" s="352" t="s">
        <v>57</v>
      </c>
      <c r="H8" s="424" t="s">
        <v>865</v>
      </c>
      <c r="I8" s="352" t="s">
        <v>868</v>
      </c>
      <c r="J8" s="352" t="s">
        <v>120</v>
      </c>
      <c r="K8" s="352" t="s">
        <v>121</v>
      </c>
      <c r="L8" s="352" t="s">
        <v>122</v>
      </c>
      <c r="M8" s="359" t="s">
        <v>57</v>
      </c>
      <c r="P8" s="538"/>
    </row>
    <row r="9" spans="1:16" s="87" customFormat="1" ht="15" customHeight="1" x14ac:dyDescent="0.2">
      <c r="A9" s="93">
        <v>1913</v>
      </c>
      <c r="B9" s="425"/>
      <c r="C9" s="317"/>
      <c r="D9" s="317"/>
      <c r="E9" s="85"/>
      <c r="F9" s="85"/>
      <c r="G9" s="84">
        <f>avgfiinc!AV2</f>
        <v>4225051.3284809189</v>
      </c>
      <c r="H9" s="530"/>
      <c r="I9" s="541"/>
      <c r="J9" s="575"/>
      <c r="K9" s="541"/>
      <c r="L9" s="575"/>
      <c r="M9" s="561">
        <f>G9*0.0001/'TD5'!F9</f>
        <v>2.7550162054507697E-2</v>
      </c>
      <c r="P9" s="540"/>
    </row>
    <row r="10" spans="1:16" s="87" customFormat="1" ht="15" customHeight="1" x14ac:dyDescent="0.2">
      <c r="A10" s="92">
        <v>1914</v>
      </c>
      <c r="B10" s="425"/>
      <c r="C10" s="317"/>
      <c r="D10" s="317"/>
      <c r="E10" s="85"/>
      <c r="F10" s="85"/>
      <c r="G10" s="84">
        <f>avgfiinc!AV3</f>
        <v>4090643.1800634204</v>
      </c>
      <c r="H10" s="530"/>
      <c r="I10" s="541"/>
      <c r="J10" s="575"/>
      <c r="K10" s="541"/>
      <c r="L10" s="575"/>
      <c r="M10" s="561">
        <f>G10*0.0001/'TD5'!F10</f>
        <v>2.7292084736544601E-2</v>
      </c>
      <c r="P10" s="540"/>
    </row>
    <row r="11" spans="1:16" s="87" customFormat="1" ht="15" customHeight="1" x14ac:dyDescent="0.2">
      <c r="A11" s="92">
        <v>1915</v>
      </c>
      <c r="B11" s="425"/>
      <c r="C11" s="317"/>
      <c r="D11" s="317"/>
      <c r="E11" s="85"/>
      <c r="F11" s="85"/>
      <c r="G11" s="84">
        <f>avgfiinc!AV4</f>
        <v>6510904.0573192481</v>
      </c>
      <c r="H11" s="530"/>
      <c r="I11" s="541"/>
      <c r="J11" s="575"/>
      <c r="K11" s="541"/>
      <c r="L11" s="575"/>
      <c r="M11" s="561">
        <f>G11*0.0001/'TD5'!F11</f>
        <v>4.3600513902654153E-2</v>
      </c>
      <c r="P11" s="540"/>
    </row>
    <row r="12" spans="1:16" s="87" customFormat="1" ht="15" customHeight="1" x14ac:dyDescent="0.2">
      <c r="A12" s="92">
        <v>1916</v>
      </c>
      <c r="B12" s="425"/>
      <c r="C12" s="317"/>
      <c r="D12" s="317"/>
      <c r="E12" s="85"/>
      <c r="F12" s="85"/>
      <c r="G12" s="84">
        <f>avgfiinc!AV5</f>
        <v>7791179.4605253944</v>
      </c>
      <c r="H12" s="530"/>
      <c r="I12" s="541"/>
      <c r="J12" s="575"/>
      <c r="K12" s="541"/>
      <c r="L12" s="575"/>
      <c r="M12" s="561">
        <f>G12*0.0001/'TD5'!F12</f>
        <v>4.7812342033102105E-2</v>
      </c>
      <c r="P12" s="540"/>
    </row>
    <row r="13" spans="1:16" s="87" customFormat="1" ht="15" customHeight="1" x14ac:dyDescent="0.2">
      <c r="A13" s="92">
        <v>1917</v>
      </c>
      <c r="B13" s="425"/>
      <c r="C13" s="317"/>
      <c r="D13" s="317"/>
      <c r="E13" s="85"/>
      <c r="F13" s="85"/>
      <c r="G13" s="84">
        <f>avgfiinc!AV6</f>
        <v>5439720.6051760688</v>
      </c>
      <c r="H13" s="530"/>
      <c r="I13" s="541"/>
      <c r="J13" s="575"/>
      <c r="K13" s="541"/>
      <c r="L13" s="575"/>
      <c r="M13" s="561">
        <f>G13*0.0001/'TD5'!F13</f>
        <v>3.3652030168037188E-2</v>
      </c>
      <c r="P13" s="540"/>
    </row>
    <row r="14" spans="1:16" s="87" customFormat="1" ht="15" customHeight="1" x14ac:dyDescent="0.2">
      <c r="A14" s="92">
        <v>1918</v>
      </c>
      <c r="B14" s="425"/>
      <c r="C14" s="317"/>
      <c r="D14" s="353"/>
      <c r="E14" s="314"/>
      <c r="F14" s="314"/>
      <c r="G14" s="84">
        <f>avgfiinc!AV7</f>
        <v>3747415.9601975745</v>
      </c>
      <c r="H14" s="530"/>
      <c r="I14" s="541"/>
      <c r="J14" s="575"/>
      <c r="K14" s="541"/>
      <c r="L14" s="575"/>
      <c r="M14" s="561">
        <f>G14*0.0001/'TD5'!F14</f>
        <v>2.4542270776995518E-2</v>
      </c>
      <c r="P14" s="540"/>
    </row>
    <row r="15" spans="1:16" s="87" customFormat="1" ht="15" customHeight="1" x14ac:dyDescent="0.2">
      <c r="A15" s="91">
        <v>1919</v>
      </c>
      <c r="B15" s="426"/>
      <c r="C15" s="316"/>
      <c r="D15" s="354"/>
      <c r="E15" s="315"/>
      <c r="F15" s="315"/>
      <c r="G15" s="88">
        <f>avgfiinc!AV8</f>
        <v>3486447.4013937735</v>
      </c>
      <c r="H15" s="531"/>
      <c r="I15" s="542"/>
      <c r="J15" s="576"/>
      <c r="K15" s="542"/>
      <c r="L15" s="576"/>
      <c r="M15" s="562">
        <f>G15*0.0001/'TD5'!F15</f>
        <v>2.2865297104244196E-2</v>
      </c>
      <c r="P15" s="540"/>
    </row>
    <row r="16" spans="1:16" s="87" customFormat="1" ht="15" customHeight="1" x14ac:dyDescent="0.2">
      <c r="A16" s="92">
        <v>1920</v>
      </c>
      <c r="B16" s="425"/>
      <c r="C16" s="317"/>
      <c r="D16" s="353"/>
      <c r="E16" s="314"/>
      <c r="F16" s="314"/>
      <c r="G16" s="84">
        <f>avgfiinc!AV9</f>
        <v>2269216.2466010409</v>
      </c>
      <c r="H16" s="530"/>
      <c r="I16" s="541"/>
      <c r="J16" s="575"/>
      <c r="K16" s="541"/>
      <c r="L16" s="575"/>
      <c r="M16" s="561">
        <f>G16*0.0001/'TD5'!F16</f>
        <v>1.6628981564311758E-2</v>
      </c>
      <c r="P16" s="540"/>
    </row>
    <row r="17" spans="1:16" s="87" customFormat="1" ht="15" customHeight="1" x14ac:dyDescent="0.2">
      <c r="A17" s="92">
        <v>1921</v>
      </c>
      <c r="B17" s="425"/>
      <c r="C17" s="317"/>
      <c r="D17" s="353"/>
      <c r="E17" s="314"/>
      <c r="F17" s="314"/>
      <c r="G17" s="84">
        <f>avgfiinc!AV10</f>
        <v>2065561.4881827887</v>
      </c>
      <c r="H17" s="530"/>
      <c r="I17" s="541"/>
      <c r="J17" s="575"/>
      <c r="K17" s="541"/>
      <c r="L17" s="575"/>
      <c r="M17" s="561">
        <f>G17*0.0001/'TD5'!F17</f>
        <v>1.6883974290585059E-2</v>
      </c>
      <c r="P17" s="540"/>
    </row>
    <row r="18" spans="1:16" s="87" customFormat="1" ht="15" customHeight="1" x14ac:dyDescent="0.2">
      <c r="A18" s="92">
        <v>1922</v>
      </c>
      <c r="B18" s="425"/>
      <c r="C18" s="317"/>
      <c r="D18" s="353"/>
      <c r="E18" s="314"/>
      <c r="F18" s="314"/>
      <c r="G18" s="84">
        <f>avgfiinc!AV11</f>
        <v>3202039.4241043068</v>
      </c>
      <c r="H18" s="530"/>
      <c r="I18" s="541"/>
      <c r="J18" s="575"/>
      <c r="K18" s="541"/>
      <c r="L18" s="575"/>
      <c r="M18" s="561">
        <f>G18*0.0001/'TD5'!F18</f>
        <v>2.2741607402143225E-2</v>
      </c>
      <c r="P18" s="540"/>
    </row>
    <row r="19" spans="1:16" s="87" customFormat="1" ht="15" customHeight="1" x14ac:dyDescent="0.2">
      <c r="A19" s="92">
        <v>1923</v>
      </c>
      <c r="B19" s="425"/>
      <c r="C19" s="317"/>
      <c r="D19" s="353"/>
      <c r="E19" s="314"/>
      <c r="F19" s="314"/>
      <c r="G19" s="84">
        <f>avgfiinc!AV12</f>
        <v>3098050.3597996212</v>
      </c>
      <c r="H19" s="530"/>
      <c r="I19" s="541"/>
      <c r="J19" s="575"/>
      <c r="K19" s="541"/>
      <c r="L19" s="575"/>
      <c r="M19" s="561">
        <f>G19*0.0001/'TD5'!F19</f>
        <v>1.997966722614291E-2</v>
      </c>
      <c r="P19" s="540"/>
    </row>
    <row r="20" spans="1:16" s="87" customFormat="1" ht="15" customHeight="1" x14ac:dyDescent="0.2">
      <c r="A20" s="92">
        <v>1924</v>
      </c>
      <c r="B20" s="425"/>
      <c r="C20" s="317"/>
      <c r="D20" s="353"/>
      <c r="E20" s="314"/>
      <c r="F20" s="314"/>
      <c r="G20" s="84">
        <f>avgfiinc!AV13</f>
        <v>3592706.0838277251</v>
      </c>
      <c r="H20" s="530"/>
      <c r="I20" s="541"/>
      <c r="J20" s="575"/>
      <c r="K20" s="541"/>
      <c r="L20" s="575"/>
      <c r="M20" s="561">
        <f>G20*0.0001/'TD5'!F20</f>
        <v>2.3249502043152424E-2</v>
      </c>
      <c r="P20" s="540"/>
    </row>
    <row r="21" spans="1:16" s="87" customFormat="1" ht="15" customHeight="1" x14ac:dyDescent="0.2">
      <c r="A21" s="92">
        <v>1925</v>
      </c>
      <c r="B21" s="425"/>
      <c r="C21" s="317"/>
      <c r="D21" s="353"/>
      <c r="E21" s="314"/>
      <c r="F21" s="314"/>
      <c r="G21" s="84">
        <f>avgfiinc!AV14</f>
        <v>5351742.9092272241</v>
      </c>
      <c r="H21" s="530"/>
      <c r="I21" s="541"/>
      <c r="J21" s="575"/>
      <c r="K21" s="541"/>
      <c r="L21" s="575"/>
      <c r="M21" s="561">
        <f>G21*0.0001/'TD5'!F21</f>
        <v>3.3108484827819591E-2</v>
      </c>
      <c r="P21" s="540"/>
    </row>
    <row r="22" spans="1:16" s="87" customFormat="1" ht="15" customHeight="1" x14ac:dyDescent="0.2">
      <c r="A22" s="92">
        <v>1926</v>
      </c>
      <c r="B22" s="425"/>
      <c r="C22" s="317"/>
      <c r="D22" s="353"/>
      <c r="E22" s="314"/>
      <c r="F22" s="314"/>
      <c r="G22" s="84">
        <f>avgfiinc!AV15</f>
        <v>5456994.7009551506</v>
      </c>
      <c r="H22" s="530"/>
      <c r="I22" s="541"/>
      <c r="J22" s="575"/>
      <c r="K22" s="541"/>
      <c r="L22" s="575"/>
      <c r="M22" s="561">
        <f>G22*0.0001/'TD5'!F22</f>
        <v>3.364017631067992E-2</v>
      </c>
      <c r="P22" s="540"/>
    </row>
    <row r="23" spans="1:16" s="87" customFormat="1" ht="15" customHeight="1" x14ac:dyDescent="0.2">
      <c r="A23" s="92">
        <v>1927</v>
      </c>
      <c r="B23" s="425"/>
      <c r="C23" s="317"/>
      <c r="D23" s="353"/>
      <c r="E23" s="314"/>
      <c r="F23" s="314"/>
      <c r="G23" s="84">
        <f>avgfiinc!AV16</f>
        <v>6182211.1441806462</v>
      </c>
      <c r="H23" s="530"/>
      <c r="I23" s="541"/>
      <c r="J23" s="575"/>
      <c r="K23" s="541"/>
      <c r="L23" s="575"/>
      <c r="M23" s="561">
        <f>G23*0.0001/'TD5'!F23</f>
        <v>3.7542140165501295E-2</v>
      </c>
      <c r="P23" s="540"/>
    </row>
    <row r="24" spans="1:16" s="87" customFormat="1" ht="15" customHeight="1" x14ac:dyDescent="0.2">
      <c r="A24" s="92">
        <v>1928</v>
      </c>
      <c r="B24" s="425"/>
      <c r="C24" s="317"/>
      <c r="D24" s="353"/>
      <c r="E24" s="314"/>
      <c r="F24" s="314"/>
      <c r="G24" s="84">
        <f>avgfiinc!AV17</f>
        <v>8663479.3657282405</v>
      </c>
      <c r="H24" s="530"/>
      <c r="I24" s="541"/>
      <c r="J24" s="575"/>
      <c r="K24" s="541"/>
      <c r="L24" s="575"/>
      <c r="M24" s="561">
        <f>G24*0.0001/'TD5'!F24</f>
        <v>5.0245153107773423E-2</v>
      </c>
      <c r="P24" s="540"/>
    </row>
    <row r="25" spans="1:16" s="87" customFormat="1" ht="15" customHeight="1" x14ac:dyDescent="0.2">
      <c r="A25" s="91">
        <v>1929</v>
      </c>
      <c r="B25" s="426"/>
      <c r="C25" s="316"/>
      <c r="D25" s="354"/>
      <c r="E25" s="315"/>
      <c r="F25" s="315"/>
      <c r="G25" s="88">
        <f>avgfiinc!AV18</f>
        <v>8848097.0473720338</v>
      </c>
      <c r="H25" s="531"/>
      <c r="I25" s="542"/>
      <c r="J25" s="576"/>
      <c r="K25" s="542"/>
      <c r="L25" s="576"/>
      <c r="M25" s="562">
        <f>G25*0.0001/'TD5'!F25</f>
        <v>4.9902636063775874E-2</v>
      </c>
      <c r="P25" s="540"/>
    </row>
    <row r="26" spans="1:16" s="87" customFormat="1" ht="15" customHeight="1" x14ac:dyDescent="0.2">
      <c r="A26" s="92">
        <v>1930</v>
      </c>
      <c r="B26" s="425"/>
      <c r="C26" s="317"/>
      <c r="D26" s="353"/>
      <c r="E26" s="314"/>
      <c r="F26" s="314"/>
      <c r="G26" s="84">
        <f>avgfiinc!AV19</f>
        <v>4412194.5562755167</v>
      </c>
      <c r="H26" s="530"/>
      <c r="I26" s="541"/>
      <c r="J26" s="575"/>
      <c r="K26" s="541"/>
      <c r="L26" s="575"/>
      <c r="M26" s="561">
        <f>G26*0.0001/'TD5'!F26</f>
        <v>2.8445522686741043E-2</v>
      </c>
      <c r="P26" s="540"/>
    </row>
    <row r="27" spans="1:16" s="87" customFormat="1" ht="15" customHeight="1" x14ac:dyDescent="0.2">
      <c r="A27" s="92">
        <v>1931</v>
      </c>
      <c r="B27" s="425"/>
      <c r="C27" s="317"/>
      <c r="D27" s="353"/>
      <c r="E27" s="314"/>
      <c r="F27" s="314"/>
      <c r="G27" s="84">
        <f>avgfiinc!AV20</f>
        <v>3170209.3704343596</v>
      </c>
      <c r="H27" s="530"/>
      <c r="I27" s="541"/>
      <c r="J27" s="575"/>
      <c r="K27" s="541"/>
      <c r="L27" s="575"/>
      <c r="M27" s="561">
        <f>G27*0.0001/'TD5'!F27</f>
        <v>2.249901388284517E-2</v>
      </c>
      <c r="P27" s="540"/>
    </row>
    <row r="28" spans="1:16" s="87" customFormat="1" ht="15" customHeight="1" x14ac:dyDescent="0.2">
      <c r="A28" s="92">
        <v>1932</v>
      </c>
      <c r="B28" s="425"/>
      <c r="C28" s="317"/>
      <c r="D28" s="353"/>
      <c r="E28" s="314"/>
      <c r="F28" s="314"/>
      <c r="G28" s="84">
        <f>avgfiinc!AV21</f>
        <v>2373416.6943758787</v>
      </c>
      <c r="H28" s="530"/>
      <c r="I28" s="541"/>
      <c r="J28" s="575"/>
      <c r="K28" s="541"/>
      <c r="L28" s="575"/>
      <c r="M28" s="561">
        <f>G28*0.0001/'TD5'!F28</f>
        <v>1.989468475619947E-2</v>
      </c>
      <c r="P28" s="540"/>
    </row>
    <row r="29" spans="1:16" s="87" customFormat="1" ht="15" customHeight="1" x14ac:dyDescent="0.2">
      <c r="A29" s="92">
        <v>1933</v>
      </c>
      <c r="B29" s="425"/>
      <c r="C29" s="317"/>
      <c r="D29" s="353"/>
      <c r="E29" s="314"/>
      <c r="F29" s="314"/>
      <c r="G29" s="84">
        <f>avgfiinc!AV22</f>
        <v>2696436.2546160114</v>
      </c>
      <c r="H29" s="530"/>
      <c r="I29" s="541"/>
      <c r="J29" s="575"/>
      <c r="K29" s="541"/>
      <c r="L29" s="575"/>
      <c r="M29" s="561">
        <f>G29*0.0001/'TD5'!F29</f>
        <v>2.3442619303236292E-2</v>
      </c>
      <c r="P29" s="540"/>
    </row>
    <row r="30" spans="1:16" s="87" customFormat="1" ht="15" customHeight="1" x14ac:dyDescent="0.2">
      <c r="A30" s="92">
        <v>1934</v>
      </c>
      <c r="B30" s="425"/>
      <c r="C30" s="317"/>
      <c r="D30" s="353"/>
      <c r="E30" s="314"/>
      <c r="F30" s="314"/>
      <c r="G30" s="84">
        <f>avgfiinc!AV23</f>
        <v>2573142.7189180325</v>
      </c>
      <c r="H30" s="530"/>
      <c r="I30" s="541"/>
      <c r="J30" s="575"/>
      <c r="K30" s="541"/>
      <c r="L30" s="575"/>
      <c r="M30" s="561">
        <f>G30*0.0001/'TD5'!F30</f>
        <v>2.0732433519932796E-2</v>
      </c>
      <c r="P30" s="540"/>
    </row>
    <row r="31" spans="1:16" s="87" customFormat="1" ht="15" customHeight="1" x14ac:dyDescent="0.2">
      <c r="A31" s="92">
        <v>1935</v>
      </c>
      <c r="B31" s="425"/>
      <c r="C31" s="317"/>
      <c r="D31" s="353"/>
      <c r="E31" s="314"/>
      <c r="F31" s="314"/>
      <c r="G31" s="84">
        <f>avgfiinc!AV24</f>
        <v>2976738.1203867709</v>
      </c>
      <c r="H31" s="530"/>
      <c r="I31" s="541"/>
      <c r="J31" s="575"/>
      <c r="K31" s="541"/>
      <c r="L31" s="575"/>
      <c r="M31" s="561">
        <f>G31*0.0001/'TD5'!F31</f>
        <v>2.1879479269571983E-2</v>
      </c>
      <c r="P31" s="540"/>
    </row>
    <row r="32" spans="1:16" s="87" customFormat="1" ht="15" customHeight="1" x14ac:dyDescent="0.2">
      <c r="A32" s="92">
        <v>1936</v>
      </c>
      <c r="B32" s="425"/>
      <c r="C32" s="317"/>
      <c r="D32" s="353"/>
      <c r="E32" s="314"/>
      <c r="F32" s="314"/>
      <c r="G32" s="84">
        <f>avgfiinc!AV25</f>
        <v>3842713.9261589777</v>
      </c>
      <c r="H32" s="530"/>
      <c r="I32" s="541"/>
      <c r="J32" s="575"/>
      <c r="K32" s="541"/>
      <c r="L32" s="575"/>
      <c r="M32" s="561">
        <f>G32*0.0001/'TD5'!F32</f>
        <v>2.5369178210276944E-2</v>
      </c>
      <c r="P32" s="540"/>
    </row>
    <row r="33" spans="1:16" s="87" customFormat="1" ht="15" customHeight="1" x14ac:dyDescent="0.2">
      <c r="A33" s="92">
        <v>1937</v>
      </c>
      <c r="B33" s="425"/>
      <c r="C33" s="317"/>
      <c r="D33" s="353"/>
      <c r="E33" s="314"/>
      <c r="F33" s="314"/>
      <c r="G33" s="84">
        <f>avgfiinc!AV26</f>
        <v>3386403.4953523674</v>
      </c>
      <c r="H33" s="530"/>
      <c r="I33" s="541"/>
      <c r="J33" s="575"/>
      <c r="K33" s="541"/>
      <c r="L33" s="575"/>
      <c r="M33" s="561">
        <f>G33*0.0001/'TD5'!F33</f>
        <v>2.174382143155763E-2</v>
      </c>
      <c r="P33" s="540"/>
    </row>
    <row r="34" spans="1:16" s="87" customFormat="1" ht="15" customHeight="1" x14ac:dyDescent="0.2">
      <c r="A34" s="92">
        <v>1938</v>
      </c>
      <c r="B34" s="425"/>
      <c r="C34" s="317"/>
      <c r="D34" s="353"/>
      <c r="E34" s="314"/>
      <c r="F34" s="314"/>
      <c r="G34" s="84">
        <f>avgfiinc!AV27</f>
        <v>3169020.8014137773</v>
      </c>
      <c r="H34" s="530"/>
      <c r="I34" s="541"/>
      <c r="J34" s="575"/>
      <c r="K34" s="541"/>
      <c r="L34" s="575"/>
      <c r="M34" s="561">
        <f>G34*0.0001/'TD5'!F34</f>
        <v>2.1945121575450068E-2</v>
      </c>
      <c r="P34" s="540"/>
    </row>
    <row r="35" spans="1:16" s="87" customFormat="1" ht="15" customHeight="1" x14ac:dyDescent="0.2">
      <c r="A35" s="91">
        <v>1939</v>
      </c>
      <c r="B35" s="426"/>
      <c r="C35" s="316"/>
      <c r="D35" s="354"/>
      <c r="E35" s="315"/>
      <c r="F35" s="315"/>
      <c r="G35" s="88">
        <f>avgfiinc!AV28</f>
        <v>3009690.738049529</v>
      </c>
      <c r="H35" s="531"/>
      <c r="I35" s="542"/>
      <c r="J35" s="576"/>
      <c r="K35" s="542"/>
      <c r="L35" s="576"/>
      <c r="M35" s="562">
        <f>G35*0.0001/'TD5'!F35</f>
        <v>1.9634411446568061E-2</v>
      </c>
      <c r="P35" s="540"/>
    </row>
    <row r="36" spans="1:16" s="87" customFormat="1" ht="15" customHeight="1" x14ac:dyDescent="0.2">
      <c r="A36" s="92">
        <v>1940</v>
      </c>
      <c r="B36" s="425"/>
      <c r="C36" s="317"/>
      <c r="D36" s="353"/>
      <c r="E36" s="314"/>
      <c r="F36" s="314"/>
      <c r="G36" s="84">
        <f>avgfiinc!AV29</f>
        <v>3282655.0564430733</v>
      </c>
      <c r="H36" s="530"/>
      <c r="I36" s="541"/>
      <c r="J36" s="575"/>
      <c r="K36" s="541"/>
      <c r="L36" s="575"/>
      <c r="M36" s="561">
        <f>G36*0.0001/'TD5'!F36</f>
        <v>2.0436137401820011E-2</v>
      </c>
      <c r="P36" s="540"/>
    </row>
    <row r="37" spans="1:16" s="87" customFormat="1" ht="15" customHeight="1" x14ac:dyDescent="0.2">
      <c r="A37" s="92">
        <v>1941</v>
      </c>
      <c r="B37" s="425"/>
      <c r="C37" s="317"/>
      <c r="D37" s="353"/>
      <c r="E37" s="314"/>
      <c r="F37" s="314"/>
      <c r="G37" s="84">
        <f>avgfiinc!AV30</f>
        <v>3662695.9785751458</v>
      </c>
      <c r="H37" s="530"/>
      <c r="I37" s="541"/>
      <c r="J37" s="575"/>
      <c r="K37" s="541"/>
      <c r="L37" s="575"/>
      <c r="M37" s="561">
        <f>G37*0.0001/'TD5'!F37</f>
        <v>1.9771783137308985E-2</v>
      </c>
      <c r="P37" s="540"/>
    </row>
    <row r="38" spans="1:16" s="87" customFormat="1" ht="15" customHeight="1" x14ac:dyDescent="0.2">
      <c r="A38" s="92">
        <v>1942</v>
      </c>
      <c r="B38" s="425"/>
      <c r="C38" s="317"/>
      <c r="D38" s="353"/>
      <c r="E38" s="314"/>
      <c r="F38" s="314"/>
      <c r="G38" s="84">
        <f>avgfiinc!AV31</f>
        <v>3389693.9016633499</v>
      </c>
      <c r="H38" s="530"/>
      <c r="I38" s="541"/>
      <c r="J38" s="575"/>
      <c r="K38" s="541"/>
      <c r="L38" s="575"/>
      <c r="M38" s="561">
        <f>G38*0.0001/'TD5'!F38</f>
        <v>1.5457714345564255E-2</v>
      </c>
      <c r="P38" s="540"/>
    </row>
    <row r="39" spans="1:16" s="87" customFormat="1" ht="15" customHeight="1" x14ac:dyDescent="0.2">
      <c r="A39" s="92">
        <v>1943</v>
      </c>
      <c r="B39" s="425"/>
      <c r="C39" s="317"/>
      <c r="D39" s="353"/>
      <c r="E39" s="314"/>
      <c r="F39" s="314"/>
      <c r="G39" s="84">
        <f>avgfiinc!AV32</f>
        <v>3190842.0322117438</v>
      </c>
      <c r="H39" s="530"/>
      <c r="I39" s="541"/>
      <c r="J39" s="575"/>
      <c r="K39" s="541"/>
      <c r="L39" s="575"/>
      <c r="M39" s="561">
        <f>G39*0.0001/'TD5'!F39</f>
        <v>1.235124813437332E-2</v>
      </c>
      <c r="P39" s="540"/>
    </row>
    <row r="40" spans="1:16" s="87" customFormat="1" ht="15" customHeight="1" x14ac:dyDescent="0.2">
      <c r="A40" s="92">
        <v>1944</v>
      </c>
      <c r="B40" s="425"/>
      <c r="C40" s="317"/>
      <c r="D40" s="353"/>
      <c r="E40" s="314"/>
      <c r="F40" s="314"/>
      <c r="G40" s="84">
        <f>avgfiinc!AV33</f>
        <v>2952694.4811062617</v>
      </c>
      <c r="H40" s="530"/>
      <c r="I40" s="541"/>
      <c r="J40" s="575"/>
      <c r="K40" s="541"/>
      <c r="L40" s="575"/>
      <c r="M40" s="561">
        <f>G40*0.0001/'TD5'!F40</f>
        <v>1.1642370843730741E-2</v>
      </c>
      <c r="P40" s="540"/>
    </row>
    <row r="41" spans="1:16" s="87" customFormat="1" ht="15" customHeight="1" x14ac:dyDescent="0.2">
      <c r="A41" s="92">
        <v>1945</v>
      </c>
      <c r="B41" s="425"/>
      <c r="C41" s="317"/>
      <c r="D41" s="353"/>
      <c r="E41" s="314"/>
      <c r="F41" s="314"/>
      <c r="G41" s="84">
        <f>avgfiinc!AV34</f>
        <v>3178583.6088266755</v>
      </c>
      <c r="H41" s="530"/>
      <c r="I41" s="541"/>
      <c r="J41" s="575"/>
      <c r="K41" s="541"/>
      <c r="L41" s="575"/>
      <c r="M41" s="561">
        <f>G41*0.0001/'TD5'!F41</f>
        <v>1.2633914667333801E-2</v>
      </c>
      <c r="P41" s="540"/>
    </row>
    <row r="42" spans="1:16" s="87" customFormat="1" ht="15" customHeight="1" x14ac:dyDescent="0.2">
      <c r="A42" s="92">
        <v>1946</v>
      </c>
      <c r="B42" s="425"/>
      <c r="C42" s="317"/>
      <c r="D42" s="353"/>
      <c r="E42" s="314"/>
      <c r="F42" s="314"/>
      <c r="G42" s="84">
        <f>avgfiinc!AV35</f>
        <v>3624667.126705782</v>
      </c>
      <c r="H42" s="530"/>
      <c r="I42" s="541"/>
      <c r="J42" s="575"/>
      <c r="K42" s="541"/>
      <c r="L42" s="575"/>
      <c r="M42" s="561">
        <f>G42*0.0001/'TD5'!F42</f>
        <v>1.47283742297185E-2</v>
      </c>
      <c r="P42" s="540"/>
    </row>
    <row r="43" spans="1:16" s="87" customFormat="1" ht="15" customHeight="1" x14ac:dyDescent="0.2">
      <c r="A43" s="92">
        <v>1947</v>
      </c>
      <c r="B43" s="425"/>
      <c r="C43" s="317"/>
      <c r="D43" s="353"/>
      <c r="E43" s="314"/>
      <c r="F43" s="314"/>
      <c r="G43" s="84">
        <f>avgfiinc!AV36</f>
        <v>3146103.5508016082</v>
      </c>
      <c r="H43" s="530"/>
      <c r="I43" s="541"/>
      <c r="J43" s="575"/>
      <c r="K43" s="541"/>
      <c r="L43" s="575"/>
      <c r="M43" s="561">
        <f>G43*0.0001/'TD5'!F43</f>
        <v>1.3035162087810493E-2</v>
      </c>
      <c r="P43" s="540"/>
    </row>
    <row r="44" spans="1:16" s="87" customFormat="1" ht="15" customHeight="1" x14ac:dyDescent="0.2">
      <c r="A44" s="92">
        <v>1948</v>
      </c>
      <c r="B44" s="425"/>
      <c r="C44" s="317"/>
      <c r="D44" s="353"/>
      <c r="E44" s="314"/>
      <c r="F44" s="314"/>
      <c r="G44" s="84">
        <f>avgfiinc!AV37</f>
        <v>3270784.2808850175</v>
      </c>
      <c r="H44" s="530"/>
      <c r="I44" s="541"/>
      <c r="J44" s="575"/>
      <c r="K44" s="541"/>
      <c r="L44" s="575"/>
      <c r="M44" s="561">
        <f>G44*0.0001/'TD5'!F44</f>
        <v>1.305499232691632E-2</v>
      </c>
      <c r="P44" s="540"/>
    </row>
    <row r="45" spans="1:16" s="87" customFormat="1" ht="15" customHeight="1" x14ac:dyDescent="0.2">
      <c r="A45" s="91">
        <v>1949</v>
      </c>
      <c r="B45" s="426"/>
      <c r="C45" s="316"/>
      <c r="D45" s="354"/>
      <c r="E45" s="315"/>
      <c r="F45" s="315"/>
      <c r="G45" s="88">
        <f>avgfiinc!AV38</f>
        <v>3033115.9983525937</v>
      </c>
      <c r="H45" s="531"/>
      <c r="I45" s="542"/>
      <c r="J45" s="576"/>
      <c r="K45" s="542"/>
      <c r="L45" s="576"/>
      <c r="M45" s="562">
        <f>G45*0.0001/'TD5'!F45</f>
        <v>1.242500139691882E-2</v>
      </c>
      <c r="P45" s="540"/>
    </row>
    <row r="46" spans="1:16" s="87" customFormat="1" ht="15" customHeight="1" x14ac:dyDescent="0.2">
      <c r="A46" s="92">
        <v>1950</v>
      </c>
      <c r="B46" s="425"/>
      <c r="C46" s="317"/>
      <c r="D46" s="353"/>
      <c r="E46" s="314"/>
      <c r="F46" s="314"/>
      <c r="G46" s="84">
        <f>avgfiinc!AV39</f>
        <v>3258373.8391074743</v>
      </c>
      <c r="H46" s="530"/>
      <c r="I46" s="541"/>
      <c r="J46" s="575"/>
      <c r="K46" s="541"/>
      <c r="L46" s="575"/>
      <c r="M46" s="561">
        <f>G46*0.0001/'TD5'!F46</f>
        <v>1.219786156644893E-2</v>
      </c>
      <c r="P46" s="540"/>
    </row>
    <row r="47" spans="1:16" s="87" customFormat="1" ht="15" customHeight="1" x14ac:dyDescent="0.2">
      <c r="A47" s="92">
        <v>1951</v>
      </c>
      <c r="B47" s="425"/>
      <c r="C47" s="317"/>
      <c r="D47" s="353"/>
      <c r="E47" s="314"/>
      <c r="F47" s="314"/>
      <c r="G47" s="84">
        <f>avgfiinc!AV40</f>
        <v>3562000.472980978</v>
      </c>
      <c r="H47" s="530"/>
      <c r="I47" s="541"/>
      <c r="J47" s="575"/>
      <c r="K47" s="541"/>
      <c r="L47" s="575"/>
      <c r="M47" s="561">
        <f>G47*0.0001/'TD5'!F47</f>
        <v>1.281069761121097E-2</v>
      </c>
      <c r="P47" s="540"/>
    </row>
    <row r="48" spans="1:16" s="87" customFormat="1" ht="15" customHeight="1" x14ac:dyDescent="0.2">
      <c r="A48" s="92">
        <v>1952</v>
      </c>
      <c r="B48" s="425"/>
      <c r="C48" s="317"/>
      <c r="D48" s="353"/>
      <c r="E48" s="314"/>
      <c r="F48" s="314"/>
      <c r="G48" s="84">
        <f>avgfiinc!AV41</f>
        <v>3105026.4649352767</v>
      </c>
      <c r="H48" s="530"/>
      <c r="I48" s="541"/>
      <c r="J48" s="575"/>
      <c r="K48" s="541"/>
      <c r="L48" s="575"/>
      <c r="M48" s="561">
        <f>G48*0.0001/'TD5'!F48</f>
        <v>1.088469279426591E-2</v>
      </c>
      <c r="P48" s="540"/>
    </row>
    <row r="49" spans="1:16" s="87" customFormat="1" ht="15" customHeight="1" x14ac:dyDescent="0.2">
      <c r="A49" s="92">
        <v>1953</v>
      </c>
      <c r="B49" s="425"/>
      <c r="C49" s="317"/>
      <c r="D49" s="353"/>
      <c r="E49" s="314"/>
      <c r="F49" s="314"/>
      <c r="G49" s="84">
        <f>avgfiinc!AV42</f>
        <v>2850516.6437172592</v>
      </c>
      <c r="H49" s="530"/>
      <c r="I49" s="541"/>
      <c r="J49" s="575"/>
      <c r="K49" s="541"/>
      <c r="L49" s="575"/>
      <c r="M49" s="561">
        <f>G49*0.0001/'TD5'!F49</f>
        <v>9.6675602974227396E-3</v>
      </c>
      <c r="P49" s="540"/>
    </row>
    <row r="50" spans="1:16" s="87" customFormat="1" ht="15" customHeight="1" x14ac:dyDescent="0.2">
      <c r="A50" s="92">
        <v>1954</v>
      </c>
      <c r="B50" s="425"/>
      <c r="C50" s="317"/>
      <c r="D50" s="353"/>
      <c r="E50" s="314"/>
      <c r="F50" s="314"/>
      <c r="G50" s="84">
        <f>avgfiinc!AV43</f>
        <v>3420996.4407384554</v>
      </c>
      <c r="H50" s="530"/>
      <c r="I50" s="541"/>
      <c r="J50" s="575"/>
      <c r="K50" s="541"/>
      <c r="L50" s="575"/>
      <c r="M50" s="561">
        <f>G50*0.0001/'TD5'!F50</f>
        <v>1.1687484341437251E-2</v>
      </c>
      <c r="P50" s="540"/>
    </row>
    <row r="51" spans="1:16" s="87" customFormat="1" ht="15" customHeight="1" x14ac:dyDescent="0.2">
      <c r="A51" s="92">
        <v>1955</v>
      </c>
      <c r="B51" s="425"/>
      <c r="C51" s="317"/>
      <c r="D51" s="353"/>
      <c r="E51" s="314"/>
      <c r="F51" s="314"/>
      <c r="G51" s="84">
        <f>avgfiinc!AV44</f>
        <v>4082101.9762004581</v>
      </c>
      <c r="H51" s="530"/>
      <c r="I51" s="541"/>
      <c r="J51" s="575"/>
      <c r="K51" s="541"/>
      <c r="L51" s="575"/>
      <c r="M51" s="561">
        <f>G51*0.0001/'TD5'!F51</f>
        <v>1.3165387245087342E-2</v>
      </c>
      <c r="P51" s="540"/>
    </row>
    <row r="52" spans="1:16" s="87" customFormat="1" ht="15" customHeight="1" x14ac:dyDescent="0.2">
      <c r="A52" s="92">
        <v>1956</v>
      </c>
      <c r="B52" s="425"/>
      <c r="C52" s="317"/>
      <c r="D52" s="353"/>
      <c r="E52" s="314"/>
      <c r="F52" s="314"/>
      <c r="G52" s="84">
        <f>avgfiinc!AV45</f>
        <v>3828595.0013811747</v>
      </c>
      <c r="H52" s="530"/>
      <c r="I52" s="541"/>
      <c r="J52" s="575"/>
      <c r="K52" s="541"/>
      <c r="L52" s="575"/>
      <c r="M52" s="561">
        <f>G52*0.0001/'TD5'!F52</f>
        <v>1.197606098772626E-2</v>
      </c>
      <c r="P52" s="540"/>
    </row>
    <row r="53" spans="1:16" s="87" customFormat="1" ht="15" customHeight="1" x14ac:dyDescent="0.2">
      <c r="A53" s="92">
        <v>1957</v>
      </c>
      <c r="B53" s="425"/>
      <c r="C53" s="317"/>
      <c r="D53" s="353"/>
      <c r="E53" s="314"/>
      <c r="F53" s="314"/>
      <c r="G53" s="84">
        <f>avgfiinc!AV46</f>
        <v>3358832.0213594823</v>
      </c>
      <c r="H53" s="530"/>
      <c r="I53" s="541"/>
      <c r="J53" s="575"/>
      <c r="K53" s="541"/>
      <c r="L53" s="575"/>
      <c r="M53" s="561">
        <f>G53*0.0001/'TD5'!F53</f>
        <v>1.0528673149594429E-2</v>
      </c>
      <c r="P53" s="540"/>
    </row>
    <row r="54" spans="1:16" s="87" customFormat="1" ht="15" customHeight="1" x14ac:dyDescent="0.2">
      <c r="A54" s="92">
        <v>1958</v>
      </c>
      <c r="B54" s="425"/>
      <c r="C54" s="317"/>
      <c r="D54" s="353"/>
      <c r="E54" s="314"/>
      <c r="F54" s="314"/>
      <c r="G54" s="84">
        <f>avgfiinc!AV47</f>
        <v>3370821.4868383841</v>
      </c>
      <c r="H54" s="530"/>
      <c r="I54" s="541"/>
      <c r="J54" s="575"/>
      <c r="K54" s="541"/>
      <c r="L54" s="575"/>
      <c r="M54" s="561">
        <f>G54*0.0001/'TD5'!F54</f>
        <v>1.0814637545017167E-2</v>
      </c>
      <c r="P54" s="540"/>
    </row>
    <row r="55" spans="1:16" s="87" customFormat="1" ht="15" customHeight="1" x14ac:dyDescent="0.2">
      <c r="A55" s="91">
        <v>1959</v>
      </c>
      <c r="B55" s="426"/>
      <c r="C55" s="316"/>
      <c r="D55" s="354"/>
      <c r="E55" s="315"/>
      <c r="F55" s="315"/>
      <c r="G55" s="88">
        <f>avgfiinc!AV48</f>
        <v>3961411.6198265557</v>
      </c>
      <c r="H55" s="531"/>
      <c r="I55" s="542"/>
      <c r="J55" s="576"/>
      <c r="K55" s="542"/>
      <c r="L55" s="576"/>
      <c r="M55" s="562">
        <f>G55*0.0001/'TD5'!F55</f>
        <v>1.1941249375109261E-2</v>
      </c>
      <c r="P55" s="540"/>
    </row>
    <row r="56" spans="1:16" x14ac:dyDescent="0.2">
      <c r="A56" s="67">
        <v>1960</v>
      </c>
      <c r="B56" s="425"/>
      <c r="C56" s="317"/>
      <c r="D56" s="353"/>
      <c r="E56" s="314"/>
      <c r="F56" s="314"/>
      <c r="G56" s="84">
        <f>avgfiinc!AV49</f>
        <v>3922553.2943892446</v>
      </c>
      <c r="H56" s="530"/>
      <c r="I56" s="541"/>
      <c r="J56" s="575"/>
      <c r="K56" s="541"/>
      <c r="L56" s="575"/>
      <c r="M56" s="561">
        <f>G56*0.0001/'TD5'!F56</f>
        <v>1.17492396990333E-2</v>
      </c>
      <c r="P56" s="540"/>
    </row>
    <row r="57" spans="1:16" x14ac:dyDescent="0.2">
      <c r="A57" s="67">
        <v>1961</v>
      </c>
      <c r="B57" s="425"/>
      <c r="C57" s="317"/>
      <c r="D57" s="353"/>
      <c r="E57" s="314"/>
      <c r="F57" s="314"/>
      <c r="G57" s="84">
        <f>avgfiinc!AV50</f>
        <v>4716635.1507156724</v>
      </c>
      <c r="H57" s="530"/>
      <c r="I57" s="541"/>
      <c r="J57" s="575"/>
      <c r="K57" s="541"/>
      <c r="L57" s="575"/>
      <c r="M57" s="561">
        <f>G57*0.0001/'TD5'!F57</f>
        <v>1.3822929216111455E-2</v>
      </c>
      <c r="P57" s="540"/>
    </row>
    <row r="58" spans="1:16" x14ac:dyDescent="0.2">
      <c r="A58" s="67">
        <v>1962</v>
      </c>
      <c r="B58" s="427">
        <f>avgfiinc!AQ51</f>
        <v>2449525.3669503187</v>
      </c>
      <c r="C58" s="318">
        <f>avgfiinc!AR51</f>
        <v>2488171.3708946081</v>
      </c>
      <c r="D58" s="523">
        <f>avgfiinc!AS51</f>
        <v>2138164.4507981651</v>
      </c>
      <c r="E58" s="523">
        <f>avgfiinc!AT51</f>
        <v>2559655.6772063267</v>
      </c>
      <c r="F58" s="523">
        <f>avgfiinc!AU51</f>
        <v>2404602.7452790732</v>
      </c>
      <c r="G58" s="81">
        <f>avgfiinc!AV51</f>
        <v>3969665.0474972674</v>
      </c>
      <c r="H58" s="532">
        <f>B58*0.0001/'TD5'!B58</f>
        <v>1.1385475285351275E-2</v>
      </c>
      <c r="I58" s="543">
        <f>C58*0.0001/'TD5'!B58</f>
        <v>1.1565103195607662E-2</v>
      </c>
      <c r="J58" s="543">
        <f>D58*0.0001/'TD5'!C58</f>
        <v>9.0838447213172895E-3</v>
      </c>
      <c r="K58" s="543">
        <f>E58*0.0001/'TD5'!D58</f>
        <v>7.7989036217331886E-3</v>
      </c>
      <c r="L58" s="543">
        <f>F58*0.0001/'TD5'!E58</f>
        <v>2.2162290289998055E-2</v>
      </c>
      <c r="M58" s="550">
        <f>G58*0.0001/'TD5'!F58</f>
        <v>1.1951685883104803E-2</v>
      </c>
      <c r="P58" s="540"/>
    </row>
    <row r="59" spans="1:16" x14ac:dyDescent="0.2">
      <c r="A59" s="67">
        <v>1963</v>
      </c>
      <c r="B59" s="428">
        <f>avgfiinc!AQ52</f>
        <v>2633678.2432103595</v>
      </c>
      <c r="C59" s="319">
        <f>avgfiinc!AR52</f>
        <v>2670519.9330172902</v>
      </c>
      <c r="D59" s="524">
        <f>avgfiinc!AS52</f>
        <v>2290305.5940407477</v>
      </c>
      <c r="E59" s="524">
        <f>avgfiinc!AT52</f>
        <v>2747437.2796884216</v>
      </c>
      <c r="F59" s="524">
        <f>avgfiinc!AU52</f>
        <v>2581588.8980806181</v>
      </c>
      <c r="G59" s="62">
        <f>avgfiinc!AV52</f>
        <v>3985759.0813625581</v>
      </c>
      <c r="H59" s="533">
        <f>B59*0.0001/'TD5'!B59</f>
        <v>1.1730188117216303E-2</v>
      </c>
      <c r="I59" s="544">
        <f>C59*0.0001/'TD5'!B59</f>
        <v>1.189427799915444E-2</v>
      </c>
      <c r="J59" s="551">
        <f>D59*0.0001/'TD5'!C59</f>
        <v>9.3261029852035361E-3</v>
      </c>
      <c r="K59" s="544">
        <f>E59*0.0001/'TD5'!D59</f>
        <v>8.0280609528717954E-3</v>
      </c>
      <c r="L59" s="551">
        <f>F59*0.0001/'TD5'!E59</f>
        <v>2.28242849025506E-2</v>
      </c>
      <c r="M59" s="552">
        <f>G59*0.0001/'TD5'!F59</f>
        <v>1.1462998441377135E-2</v>
      </c>
      <c r="P59" s="540"/>
    </row>
    <row r="60" spans="1:16" x14ac:dyDescent="0.2">
      <c r="A60" s="67">
        <v>1964</v>
      </c>
      <c r="B60" s="428">
        <f>avgfiinc!AQ53</f>
        <v>2817831.1194704007</v>
      </c>
      <c r="C60" s="319">
        <f>avgfiinc!AR53</f>
        <v>2852868.4951399723</v>
      </c>
      <c r="D60" s="524">
        <f>avgfiinc!AS53</f>
        <v>2442446.7372833309</v>
      </c>
      <c r="E60" s="524">
        <f>avgfiinc!AT53</f>
        <v>2935218.882170517</v>
      </c>
      <c r="F60" s="524">
        <f>avgfiinc!AU53</f>
        <v>2758575.050882163</v>
      </c>
      <c r="G60" s="62">
        <f>avgfiinc!AV53</f>
        <v>4568663.2916166736</v>
      </c>
      <c r="H60" s="533">
        <f>B60*0.0001/'TD5'!B60</f>
        <v>1.2047262862324715E-2</v>
      </c>
      <c r="I60" s="544">
        <f>C60*0.0001/'TD5'!B60</f>
        <v>1.2197060510516167E-2</v>
      </c>
      <c r="J60" s="551">
        <f>D60*0.0001/'TD5'!C60</f>
        <v>9.5490412786602991E-3</v>
      </c>
      <c r="K60" s="544">
        <f>E60*0.0001/'TD5'!D60</f>
        <v>8.2391789183020609E-3</v>
      </c>
      <c r="L60" s="551">
        <f>F60*0.0001/'TD5'!E60</f>
        <v>2.3434458300471306E-2</v>
      </c>
      <c r="M60" s="552">
        <f>G60*0.0001/'TD5'!F60</f>
        <v>1.2609802186489102E-2</v>
      </c>
      <c r="P60" s="540"/>
    </row>
    <row r="61" spans="1:16" x14ac:dyDescent="0.2">
      <c r="A61" s="67">
        <v>1965</v>
      </c>
      <c r="B61" s="428">
        <f>avgfiinc!AQ54</f>
        <v>3003067.7829842092</v>
      </c>
      <c r="C61" s="319">
        <f>avgfiinc!AR54</f>
        <v>3042833.42830637</v>
      </c>
      <c r="D61" s="524">
        <f>avgfiinc!AS54</f>
        <v>2618635.8200156027</v>
      </c>
      <c r="E61" s="524">
        <f>avgfiinc!AT54</f>
        <v>3096595.0770326853</v>
      </c>
      <c r="F61" s="524">
        <f>avgfiinc!AU54</f>
        <v>2974926.7082003253</v>
      </c>
      <c r="G61" s="62">
        <f>avgfiinc!AV54</f>
        <v>5714055.2620838368</v>
      </c>
      <c r="H61" s="533">
        <f>B61*0.0001/'TD5'!B61</f>
        <v>1.2266044024366618E-2</v>
      </c>
      <c r="I61" s="544">
        <f>C61*0.0001/'TD5'!B61</f>
        <v>1.2428466983629384E-2</v>
      </c>
      <c r="J61" s="551">
        <f>D61*0.0001/'TD5'!C61</f>
        <v>9.7783608027756895E-3</v>
      </c>
      <c r="K61" s="544">
        <f>E61*0.0001/'TD5'!D61</f>
        <v>8.3128147186626485E-3</v>
      </c>
      <c r="L61" s="551">
        <f>F61*0.0001/'TD5'!E61</f>
        <v>2.4069721709638212E-2</v>
      </c>
      <c r="M61" s="552">
        <f>G61*0.0001/'TD5'!F61</f>
        <v>1.4893514616821977E-2</v>
      </c>
      <c r="P61" s="540"/>
    </row>
    <row r="62" spans="1:16" x14ac:dyDescent="0.2">
      <c r="A62" s="67">
        <v>1966</v>
      </c>
      <c r="B62" s="428">
        <f>avgfiinc!AQ55</f>
        <v>3188304.4464980178</v>
      </c>
      <c r="C62" s="319">
        <f>avgfiinc!AR55</f>
        <v>3232798.3614727682</v>
      </c>
      <c r="D62" s="524">
        <f>avgfiinc!AS55</f>
        <v>2794824.9027478751</v>
      </c>
      <c r="E62" s="524">
        <f>avgfiinc!AT55</f>
        <v>3257971.2718948536</v>
      </c>
      <c r="F62" s="524">
        <f>avgfiinc!AU55</f>
        <v>3191278.365518488</v>
      </c>
      <c r="G62" s="62">
        <f>avgfiinc!AV55</f>
        <v>5169364.5934755681</v>
      </c>
      <c r="H62" s="533">
        <f>B62*0.0001/'TD5'!B62</f>
        <v>1.2466126121580602E-2</v>
      </c>
      <c r="I62" s="544">
        <f>C62*0.0001/'TD5'!B62</f>
        <v>1.2640095315873625E-2</v>
      </c>
      <c r="J62" s="551">
        <f>D62*0.0001/'TD5'!C62</f>
        <v>9.9879791960120184E-3</v>
      </c>
      <c r="K62" s="544">
        <f>E62*0.0001/'TD5'!D62</f>
        <v>8.3802919834852219E-3</v>
      </c>
      <c r="L62" s="551">
        <f>F62*0.0001/'TD5'!E62</f>
        <v>2.4647269397974014E-2</v>
      </c>
      <c r="M62" s="552">
        <f>G62*0.0001/'TD5'!F62</f>
        <v>1.3115931302309035E-2</v>
      </c>
      <c r="P62" s="540"/>
    </row>
    <row r="63" spans="1:16" x14ac:dyDescent="0.2">
      <c r="A63" s="67">
        <v>1967</v>
      </c>
      <c r="B63" s="428">
        <f>avgfiinc!AQ56</f>
        <v>3660711.4322054153</v>
      </c>
      <c r="C63" s="319">
        <f>avgfiinc!AR56</f>
        <v>3700709.9814502667</v>
      </c>
      <c r="D63" s="524">
        <f>avgfiinc!AS56</f>
        <v>3358171.3925348008</v>
      </c>
      <c r="E63" s="524">
        <f>avgfiinc!AT56</f>
        <v>3802965.366433396</v>
      </c>
      <c r="F63" s="524">
        <f>avgfiinc!AU56</f>
        <v>3607033.4327626554</v>
      </c>
      <c r="G63" s="62">
        <f>avgfiinc!AV56</f>
        <v>6044576.741820218</v>
      </c>
      <c r="H63" s="534">
        <f>B63*0.0001/'TD5'!B63</f>
        <v>1.370806945487857E-2</v>
      </c>
      <c r="I63" s="545">
        <f>C63*0.0001/'TD5'!B63</f>
        <v>1.385784987360239E-2</v>
      </c>
      <c r="J63" s="551">
        <f>D63*0.0001/'TD5'!C63</f>
        <v>1.14834348205477E-2</v>
      </c>
      <c r="K63" s="544">
        <f>E63*0.0001/'TD5'!D63</f>
        <v>9.5652041491121054E-3</v>
      </c>
      <c r="L63" s="551">
        <f>F63*0.0001/'TD5'!E63</f>
        <v>2.5307917501777414E-2</v>
      </c>
      <c r="M63" s="552">
        <f>G63*0.0001/'TD5'!F63</f>
        <v>1.4438684098422526E-2</v>
      </c>
      <c r="P63" s="540"/>
    </row>
    <row r="64" spans="1:16" x14ac:dyDescent="0.2">
      <c r="A64" s="67">
        <v>1968</v>
      </c>
      <c r="B64" s="428">
        <f>avgfiinc!AQ57</f>
        <v>4100822.6855647499</v>
      </c>
      <c r="C64" s="319">
        <f>avgfiinc!AR57</f>
        <v>4139951.1593019953</v>
      </c>
      <c r="D64" s="524">
        <f>avgfiinc!AS57</f>
        <v>3808394.5173072335</v>
      </c>
      <c r="E64" s="524">
        <f>avgfiinc!AT57</f>
        <v>4250355.6272778474</v>
      </c>
      <c r="F64" s="524">
        <f>avgfiinc!AU57</f>
        <v>4029707.9672159227</v>
      </c>
      <c r="G64" s="62">
        <f>avgfiinc!AV57</f>
        <v>6729939.1290532667</v>
      </c>
      <c r="H64" s="534">
        <f>B64*0.0001/'TD5'!B64</f>
        <v>1.4770541922189297E-2</v>
      </c>
      <c r="I64" s="545">
        <f>C64*0.0001/'TD5'!B64</f>
        <v>1.4911476755514741E-2</v>
      </c>
      <c r="J64" s="551">
        <f>D64*0.0001/'TD5'!C64</f>
        <v>1.2581360584590588E-2</v>
      </c>
      <c r="K64" s="544">
        <f>E64*0.0001/'TD5'!D64</f>
        <v>1.0387306509073822E-2</v>
      </c>
      <c r="L64" s="551">
        <f>F64*0.0001/'TD5'!E64</f>
        <v>2.6784509303979579E-2</v>
      </c>
      <c r="M64" s="552">
        <f>G64*0.0001/'TD5'!F64</f>
        <v>1.5567771159112453E-2</v>
      </c>
      <c r="P64" s="540"/>
    </row>
    <row r="65" spans="1:16" x14ac:dyDescent="0.2">
      <c r="A65" s="72">
        <v>1969</v>
      </c>
      <c r="B65" s="429">
        <f>avgfiinc!AQ58</f>
        <v>3767168.5690518548</v>
      </c>
      <c r="C65" s="320">
        <f>avgfiinc!AR58</f>
        <v>3814653.7805937645</v>
      </c>
      <c r="D65" s="526">
        <f>avgfiinc!AS58</f>
        <v>3476160.7600455983</v>
      </c>
      <c r="E65" s="526">
        <f>avgfiinc!AT58</f>
        <v>3943361.638568501</v>
      </c>
      <c r="F65" s="526">
        <f>avgfiinc!AU58</f>
        <v>3681962.5132227316</v>
      </c>
      <c r="G65" s="68">
        <f>avgfiinc!AV58</f>
        <v>6196682.393702141</v>
      </c>
      <c r="H65" s="535">
        <f>B65*0.0001/'TD5'!B65</f>
        <v>1.3423768716165798E-2</v>
      </c>
      <c r="I65" s="546">
        <f>C65*0.0001/'TD5'!B65</f>
        <v>1.359297550516203E-2</v>
      </c>
      <c r="J65" s="553">
        <f>D65*0.0001/'TD5'!C65</f>
        <v>1.1336258394294418E-2</v>
      </c>
      <c r="K65" s="547">
        <f>E65*0.0001/'TD5'!D65</f>
        <v>9.4712674472248182E-3</v>
      </c>
      <c r="L65" s="553">
        <f>F65*0.0001/'TD5'!E65</f>
        <v>2.4435723171336573E-2</v>
      </c>
      <c r="M65" s="554">
        <f>G65*0.0001/'TD5'!F65</f>
        <v>1.4122540596872568E-2</v>
      </c>
      <c r="P65" s="540"/>
    </row>
    <row r="66" spans="1:16" x14ac:dyDescent="0.2">
      <c r="A66" s="67">
        <v>1970</v>
      </c>
      <c r="B66" s="428">
        <f>avgfiinc!AQ59</f>
        <v>2948049.1576711116</v>
      </c>
      <c r="C66" s="319">
        <f>avgfiinc!AR59</f>
        <v>3000141.5486293286</v>
      </c>
      <c r="D66" s="524">
        <f>avgfiinc!AS59</f>
        <v>2697574.3770157727</v>
      </c>
      <c r="E66" s="524">
        <f>avgfiinc!AT59</f>
        <v>3121746.4230260151</v>
      </c>
      <c r="F66" s="524">
        <f>avgfiinc!AU59</f>
        <v>2841208.2482645879</v>
      </c>
      <c r="G66" s="62">
        <f>avgfiinc!AV59</f>
        <v>4821273.8737099357</v>
      </c>
      <c r="H66" s="534">
        <f>B66*0.0001/'TD5'!B66</f>
        <v>1.0802797718497461E-2</v>
      </c>
      <c r="I66" s="545">
        <f>C66*0.0001/'TD5'!B66</f>
        <v>1.0993684481945818E-2</v>
      </c>
      <c r="J66" s="551">
        <f>D66*0.0001/'TD5'!C66</f>
        <v>9.0117467952950392E-3</v>
      </c>
      <c r="K66" s="544">
        <f>E66*0.0001/'TD5'!D66</f>
        <v>7.6890734453627374E-3</v>
      </c>
      <c r="L66" s="551">
        <f>F66*0.0001/'TD5'!E66</f>
        <v>1.9771514453168496E-2</v>
      </c>
      <c r="M66" s="552">
        <f>G66*0.0001/'TD5'!F66</f>
        <v>1.138134684879333E-2</v>
      </c>
      <c r="P66" s="540"/>
    </row>
    <row r="67" spans="1:16" x14ac:dyDescent="0.2">
      <c r="A67" s="67">
        <v>1971</v>
      </c>
      <c r="B67" s="428">
        <f>avgfiinc!AQ60</f>
        <v>2945628.4583781883</v>
      </c>
      <c r="C67" s="319">
        <f>avgfiinc!AR60</f>
        <v>3000909.3597265063</v>
      </c>
      <c r="D67" s="524">
        <f>avgfiinc!AS60</f>
        <v>2695867.9950283789</v>
      </c>
      <c r="E67" s="524">
        <f>avgfiinc!AT60</f>
        <v>3123061.6734115467</v>
      </c>
      <c r="F67" s="524">
        <f>avgfiinc!AU60</f>
        <v>2842041.9469384914</v>
      </c>
      <c r="G67" s="62">
        <f>avgfiinc!AV60</f>
        <v>4829218.3504171232</v>
      </c>
      <c r="H67" s="534">
        <f>B67*0.0001/'TD5'!B67</f>
        <v>1.0833038884811685E-2</v>
      </c>
      <c r="I67" s="545">
        <f>C67*0.0001/'TD5'!B67</f>
        <v>1.1036343599698739E-2</v>
      </c>
      <c r="J67" s="551">
        <f>D67*0.0001/'TD5'!C67</f>
        <v>9.0392603169675567E-3</v>
      </c>
      <c r="K67" s="544">
        <f>E67*0.0001/'TD5'!D67</f>
        <v>7.743489869426412E-3</v>
      </c>
      <c r="L67" s="551">
        <f>F67*0.0001/'TD5'!E67</f>
        <v>1.9672364460348035E-2</v>
      </c>
      <c r="M67" s="552">
        <f>G67*0.0001/'TD5'!F67</f>
        <v>1.1449121899204329E-2</v>
      </c>
      <c r="P67" s="540"/>
    </row>
    <row r="68" spans="1:16" x14ac:dyDescent="0.2">
      <c r="A68" s="67">
        <v>1972</v>
      </c>
      <c r="B68" s="428">
        <f>avgfiinc!AQ61</f>
        <v>2983066.9318160545</v>
      </c>
      <c r="C68" s="319">
        <f>avgfiinc!AR61</f>
        <v>3052111.0193883656</v>
      </c>
      <c r="D68" s="524">
        <f>avgfiinc!AS61</f>
        <v>2702410.0699440665</v>
      </c>
      <c r="E68" s="524">
        <f>avgfiinc!AT61</f>
        <v>3196113.3925795434</v>
      </c>
      <c r="F68" s="524">
        <f>avgfiinc!AU61</f>
        <v>2891669.4091548738</v>
      </c>
      <c r="G68" s="62">
        <f>avgfiinc!AV61</f>
        <v>4830545.6837872267</v>
      </c>
      <c r="H68" s="534">
        <f>B68*0.0001/'TD5'!B68</f>
        <v>1.0515239306641888E-2</v>
      </c>
      <c r="I68" s="545">
        <f>C68*0.0001/'TD5'!B68</f>
        <v>1.0758618057479907E-2</v>
      </c>
      <c r="J68" s="551">
        <f>D68*0.0001/'TD5'!C68</f>
        <v>8.7063342473356897E-3</v>
      </c>
      <c r="K68" s="544">
        <f>E68*0.0001/'TD5'!D68</f>
        <v>7.6437394452568697E-3</v>
      </c>
      <c r="L68" s="551">
        <f>F68*0.0001/'TD5'!E68</f>
        <v>1.8683250643789506E-2</v>
      </c>
      <c r="M68" s="552">
        <f>G68*0.0001/'TD5'!F68</f>
        <v>1.1166463380504863E-2</v>
      </c>
      <c r="P68" s="540"/>
    </row>
    <row r="69" spans="1:16" x14ac:dyDescent="0.2">
      <c r="A69" s="67">
        <v>1973</v>
      </c>
      <c r="B69" s="428">
        <f>avgfiinc!AQ62</f>
        <v>2681448.6696274015</v>
      </c>
      <c r="C69" s="319">
        <f>avgfiinc!AR62</f>
        <v>2769236.1641470855</v>
      </c>
      <c r="D69" s="524">
        <f>avgfiinc!AS62</f>
        <v>2407368.693407001</v>
      </c>
      <c r="E69" s="524">
        <f>avgfiinc!AT62</f>
        <v>2955573.6997090625</v>
      </c>
      <c r="F69" s="524">
        <f>avgfiinc!AU62</f>
        <v>2542040.7761312276</v>
      </c>
      <c r="G69" s="62">
        <f>avgfiinc!AV62</f>
        <v>4342639.8058259469</v>
      </c>
      <c r="H69" s="534">
        <f>B69*0.0001/'TD5'!B69</f>
        <v>9.2034750229004186E-3</v>
      </c>
      <c r="I69" s="545">
        <f>C69*0.0001/'TD5'!B69</f>
        <v>9.5047860352224234E-3</v>
      </c>
      <c r="J69" s="551">
        <f>D69*0.0001/'TD5'!C69</f>
        <v>7.5306939461938791E-3</v>
      </c>
      <c r="K69" s="544">
        <f>E69*0.0001/'TD5'!D69</f>
        <v>6.832724608045738E-3</v>
      </c>
      <c r="L69" s="551">
        <f>F69*0.0001/'TD5'!E69</f>
        <v>1.6171912109598452E-2</v>
      </c>
      <c r="M69" s="552">
        <f>G69*0.0001/'TD5'!F69</f>
        <v>9.7746517876657908E-3</v>
      </c>
      <c r="P69" s="540"/>
    </row>
    <row r="70" spans="1:16" x14ac:dyDescent="0.2">
      <c r="A70" s="67">
        <v>1974</v>
      </c>
      <c r="B70" s="428">
        <f>avgfiinc!AQ63</f>
        <v>2444706.2272364004</v>
      </c>
      <c r="C70" s="319">
        <f>avgfiinc!AR63</f>
        <v>2558721.3580073752</v>
      </c>
      <c r="D70" s="524">
        <f>avgfiinc!AS63</f>
        <v>2182679.8462451543</v>
      </c>
      <c r="E70" s="524">
        <f>avgfiinc!AT63</f>
        <v>2782802.8886127933</v>
      </c>
      <c r="F70" s="524">
        <f>avgfiinc!AU63</f>
        <v>2268971.6872733189</v>
      </c>
      <c r="G70" s="62">
        <f>avgfiinc!AV63</f>
        <v>3946186.6288662297</v>
      </c>
      <c r="H70" s="534">
        <f>B70*0.0001/'TD5'!B70</f>
        <v>8.4956642375857427E-3</v>
      </c>
      <c r="I70" s="545">
        <f>C70*0.0001/'TD5'!B70</f>
        <v>8.8918812792257995E-3</v>
      </c>
      <c r="J70" s="551">
        <f>D70*0.0001/'TD5'!C70</f>
        <v>6.8955862787021252E-3</v>
      </c>
      <c r="K70" s="544">
        <f>E70*0.0001/'TD5'!D70</f>
        <v>6.5227182776510526E-3</v>
      </c>
      <c r="L70" s="551">
        <f>F70*0.0001/'TD5'!E70</f>
        <v>1.4543166245829296E-2</v>
      </c>
      <c r="M70" s="552">
        <f>G70*0.0001/'TD5'!F70</f>
        <v>9.0200073177584272E-3</v>
      </c>
      <c r="P70" s="540"/>
    </row>
    <row r="71" spans="1:16" x14ac:dyDescent="0.2">
      <c r="A71" s="67">
        <v>1975</v>
      </c>
      <c r="B71" s="428">
        <f>avgfiinc!AQ64</f>
        <v>2250867.9061130318</v>
      </c>
      <c r="C71" s="319">
        <f>avgfiinc!AR64</f>
        <v>2374584.8566120006</v>
      </c>
      <c r="D71" s="524">
        <f>avgfiinc!AS64</f>
        <v>1991687.0406933408</v>
      </c>
      <c r="E71" s="524">
        <f>avgfiinc!AT64</f>
        <v>2592925.2811905215</v>
      </c>
      <c r="F71" s="524">
        <f>avgfiinc!AU64</f>
        <v>2079826.8934382331</v>
      </c>
      <c r="G71" s="62">
        <f>avgfiinc!AV64</f>
        <v>3625328.7434789627</v>
      </c>
      <c r="H71" s="534">
        <f>B71*0.0001/'TD5'!B71</f>
        <v>8.2226779811449564E-3</v>
      </c>
      <c r="I71" s="545">
        <f>C71*0.0001/'TD5'!B71</f>
        <v>8.6746301556814859E-3</v>
      </c>
      <c r="J71" s="551">
        <f>D71*0.0001/'TD5'!C71</f>
        <v>6.6671948620218302E-3</v>
      </c>
      <c r="K71" s="544">
        <f>E71*0.0001/'TD5'!D71</f>
        <v>6.5105245264440725E-3</v>
      </c>
      <c r="L71" s="551">
        <f>F71*0.0001/'TD5'!E71</f>
        <v>1.3504870201352048E-2</v>
      </c>
      <c r="M71" s="552">
        <f>G71*0.0001/'TD5'!F71</f>
        <v>8.7593572935702468E-3</v>
      </c>
      <c r="P71" s="540"/>
    </row>
    <row r="72" spans="1:16" x14ac:dyDescent="0.2">
      <c r="A72" s="67">
        <v>1976</v>
      </c>
      <c r="B72" s="428">
        <f>avgfiinc!AQ65</f>
        <v>2361626.2127587227</v>
      </c>
      <c r="C72" s="319">
        <f>avgfiinc!AR65</f>
        <v>2493770.1756971716</v>
      </c>
      <c r="D72" s="524">
        <f>avgfiinc!AS65</f>
        <v>2090992.6109957129</v>
      </c>
      <c r="E72" s="524">
        <f>avgfiinc!AT65</f>
        <v>2725004.2756620916</v>
      </c>
      <c r="F72" s="524">
        <f>avgfiinc!AU65</f>
        <v>2181740.0431988398</v>
      </c>
      <c r="G72" s="62">
        <f>avgfiinc!AV65</f>
        <v>3799126.7666171733</v>
      </c>
      <c r="H72" s="534">
        <f>B72*0.0001/'TD5'!B72</f>
        <v>8.3170848092155563E-3</v>
      </c>
      <c r="I72" s="545">
        <f>C72*0.0001/'TD5'!B72</f>
        <v>8.7824643603262569E-3</v>
      </c>
      <c r="J72" s="551">
        <f>D72*0.0001/'TD5'!C72</f>
        <v>6.7444780078043109E-3</v>
      </c>
      <c r="K72" s="544">
        <f>E72*0.0001/'TD5'!D72</f>
        <v>6.6393729020424175E-3</v>
      </c>
      <c r="L72" s="551">
        <f>F72*0.0001/'TD5'!E72</f>
        <v>1.3348831553683384E-2</v>
      </c>
      <c r="M72" s="552">
        <f>G72*0.0001/'TD5'!F72</f>
        <v>8.8896896404833115E-3</v>
      </c>
      <c r="P72" s="540"/>
    </row>
    <row r="73" spans="1:16" x14ac:dyDescent="0.2">
      <c r="A73" s="67">
        <v>1977</v>
      </c>
      <c r="B73" s="428">
        <f>avgfiinc!AQ66</f>
        <v>2445649.8862550007</v>
      </c>
      <c r="C73" s="319">
        <f>avgfiinc!AR66</f>
        <v>2586075.7359573366</v>
      </c>
      <c r="D73" s="524">
        <f>avgfiinc!AS66</f>
        <v>2172400.8518349873</v>
      </c>
      <c r="E73" s="524">
        <f>avgfiinc!AT66</f>
        <v>2851460.5920522525</v>
      </c>
      <c r="F73" s="524">
        <f>avgfiinc!AU66</f>
        <v>2237229.3711649231</v>
      </c>
      <c r="G73" s="62">
        <f>avgfiinc!AV66</f>
        <v>3905729.0617675767</v>
      </c>
      <c r="H73" s="534">
        <f>B73*0.0001/'TD5'!B73</f>
        <v>8.4249630601633818E-3</v>
      </c>
      <c r="I73" s="545">
        <f>C73*0.0001/'TD5'!B73</f>
        <v>8.908712840981714E-3</v>
      </c>
      <c r="J73" s="551">
        <f>D73*0.0001/'TD5'!C73</f>
        <v>6.864674184012153E-3</v>
      </c>
      <c r="K73" s="544">
        <f>E73*0.0001/'TD5'!D73</f>
        <v>6.8376982514874998E-3</v>
      </c>
      <c r="L73" s="551">
        <f>F73*0.0001/'TD5'!E73</f>
        <v>1.3185297544282104E-2</v>
      </c>
      <c r="M73" s="552">
        <f>G73*0.0001/'TD5'!F73</f>
        <v>9.0409690908543894E-3</v>
      </c>
      <c r="P73" s="540"/>
    </row>
    <row r="74" spans="1:16" x14ac:dyDescent="0.2">
      <c r="A74" s="67">
        <v>1978</v>
      </c>
      <c r="B74" s="428">
        <f>avgfiinc!AQ67</f>
        <v>2820402.5265524173</v>
      </c>
      <c r="C74" s="319">
        <f>avgfiinc!AR67</f>
        <v>2965527.3940120717</v>
      </c>
      <c r="D74" s="524">
        <f>avgfiinc!AS67</f>
        <v>2481608.4958735025</v>
      </c>
      <c r="E74" s="524">
        <f>avgfiinc!AT67</f>
        <v>3252896.0014503431</v>
      </c>
      <c r="F74" s="524">
        <f>avgfiinc!AU67</f>
        <v>2577958.2917190976</v>
      </c>
      <c r="G74" s="62">
        <f>avgfiinc!AV67</f>
        <v>4473334.9847458238</v>
      </c>
      <c r="H74" s="534">
        <f>B74*0.0001/'TD5'!B74</f>
        <v>9.4504633926210131E-3</v>
      </c>
      <c r="I74" s="545">
        <f>C74*0.0001/'TD5'!B74</f>
        <v>9.9367405230570433E-3</v>
      </c>
      <c r="J74" s="551">
        <f>D74*0.0001/'TD5'!C74</f>
        <v>7.5930023518174248E-3</v>
      </c>
      <c r="K74" s="544">
        <f>E74*0.0001/'TD5'!D74</f>
        <v>7.6297404227111953E-3</v>
      </c>
      <c r="L74" s="551">
        <f>F74*0.0001/'TD5'!E74</f>
        <v>1.4604376963148867E-2</v>
      </c>
      <c r="M74" s="552">
        <f>G74*0.0001/'TD5'!F74</f>
        <v>1.0135404682332094E-2</v>
      </c>
      <c r="P74" s="540"/>
    </row>
    <row r="75" spans="1:16" x14ac:dyDescent="0.2">
      <c r="A75" s="72">
        <v>1979</v>
      </c>
      <c r="B75" s="429">
        <f>avgfiinc!AQ68</f>
        <v>4013755.5256744046</v>
      </c>
      <c r="C75" s="320">
        <f>avgfiinc!AR68</f>
        <v>4141108.6407401548</v>
      </c>
      <c r="D75" s="526">
        <f>avgfiinc!AS68</f>
        <v>3407967.0767531735</v>
      </c>
      <c r="E75" s="526">
        <f>avgfiinc!AT68</f>
        <v>4322613.1908733118</v>
      </c>
      <c r="F75" s="526">
        <f>avgfiinc!AU68</f>
        <v>3876705.7596131763</v>
      </c>
      <c r="G75" s="68">
        <f>avgfiinc!AV68</f>
        <v>6284616.0740042105</v>
      </c>
      <c r="H75" s="536">
        <f>B75*0.0001/'TD5'!B75</f>
        <v>1.3068621978163719E-2</v>
      </c>
      <c r="I75" s="547">
        <f>C75*0.0001/'TD5'!B75</f>
        <v>1.3483278453350069E-2</v>
      </c>
      <c r="J75" s="553">
        <f>D75*0.0001/'TD5'!C75</f>
        <v>1.0167867876589297E-2</v>
      </c>
      <c r="K75" s="547">
        <f>E75*0.0001/'TD5'!D75</f>
        <v>9.939013980329035E-3</v>
      </c>
      <c r="L75" s="553">
        <f>F75*0.0001/'TD5'!E75</f>
        <v>2.0802648738026622E-2</v>
      </c>
      <c r="M75" s="554">
        <f>G75*0.0001/'TD5'!F75</f>
        <v>1.3896464370191097E-2</v>
      </c>
      <c r="P75" s="540"/>
    </row>
    <row r="76" spans="1:16" x14ac:dyDescent="0.2">
      <c r="A76" s="67">
        <v>1980</v>
      </c>
      <c r="B76" s="428">
        <f>avgfiinc!AQ69</f>
        <v>3670166.0255159372</v>
      </c>
      <c r="C76" s="319">
        <f>avgfiinc!AR69</f>
        <v>3819655.1268540304</v>
      </c>
      <c r="D76" s="524">
        <f>avgfiinc!AS69</f>
        <v>3326662.2304689814</v>
      </c>
      <c r="E76" s="524">
        <f>avgfiinc!AT69</f>
        <v>4272834.6612517377</v>
      </c>
      <c r="F76" s="524">
        <f>avgfiinc!AU69</f>
        <v>3292850.205324579</v>
      </c>
      <c r="G76" s="62">
        <f>avgfiinc!AV69</f>
        <v>5782283.9541668911</v>
      </c>
      <c r="H76" s="533">
        <f>B76*0.0001/'TD5'!B76</f>
        <v>1.207142136991024E-2</v>
      </c>
      <c r="I76" s="544">
        <f>C76*0.0001/'TD5'!B76</f>
        <v>1.2563101015985014E-2</v>
      </c>
      <c r="J76" s="551">
        <f>D76*0.0001/'TD5'!C76</f>
        <v>1.0071597062051296E-2</v>
      </c>
      <c r="K76" s="544">
        <f>E76*0.0001/'TD5'!D76</f>
        <v>1.0015614330768585E-2</v>
      </c>
      <c r="L76" s="551">
        <f>F76*0.0001/'TD5'!E76</f>
        <v>1.7434632405638695E-2</v>
      </c>
      <c r="M76" s="552">
        <f>G76*0.0001/'TD5'!F76</f>
        <v>1.2986763380467892E-2</v>
      </c>
      <c r="P76" s="540"/>
    </row>
    <row r="77" spans="1:16" x14ac:dyDescent="0.2">
      <c r="A77" s="67">
        <v>1981</v>
      </c>
      <c r="B77" s="428">
        <f>avgfiinc!AQ70</f>
        <v>3787305.4828666532</v>
      </c>
      <c r="C77" s="319">
        <f>avgfiinc!AR70</f>
        <v>3931871.796716148</v>
      </c>
      <c r="D77" s="524">
        <f>avgfiinc!AS70</f>
        <v>3455509.4927295814</v>
      </c>
      <c r="E77" s="524">
        <f>avgfiinc!AT70</f>
        <v>4335096.79583643</v>
      </c>
      <c r="F77" s="524">
        <f>avgfiinc!AU70</f>
        <v>3456906.4317179546</v>
      </c>
      <c r="G77" s="62">
        <f>avgfiinc!AV70</f>
        <v>5952814.4117147233</v>
      </c>
      <c r="H77" s="533">
        <f>B77*0.0001/'TD5'!B77</f>
        <v>1.2581215240061285E-2</v>
      </c>
      <c r="I77" s="544">
        <f>C77*0.0001/'TD5'!B77</f>
        <v>1.3061456382274629E-2</v>
      </c>
      <c r="J77" s="551">
        <f>D77*0.0001/'TD5'!C77</f>
        <v>1.0631309822201729E-2</v>
      </c>
      <c r="K77" s="544">
        <f>E77*0.0001/'TD5'!D77</f>
        <v>1.0340215638279913E-2</v>
      </c>
      <c r="L77" s="551">
        <f>F77*0.0001/'TD5'!E77</f>
        <v>1.8173847347497937E-2</v>
      </c>
      <c r="M77" s="552">
        <f>G77*0.0001/'TD5'!F77</f>
        <v>1.3559009879827499E-2</v>
      </c>
      <c r="P77" s="540"/>
    </row>
    <row r="78" spans="1:16" x14ac:dyDescent="0.2">
      <c r="A78" s="67">
        <v>1982</v>
      </c>
      <c r="B78" s="428">
        <f>avgfiinc!AQ71</f>
        <v>4821523.0906903893</v>
      </c>
      <c r="C78" s="319">
        <f>avgfiinc!AR71</f>
        <v>4948243.5727404132</v>
      </c>
      <c r="D78" s="524">
        <f>avgfiinc!AS71</f>
        <v>4458514.6251149317</v>
      </c>
      <c r="E78" s="524">
        <f>avgfiinc!AT71</f>
        <v>5438916.0499635022</v>
      </c>
      <c r="F78" s="524">
        <f>avgfiinc!AU71</f>
        <v>4402251.1476392252</v>
      </c>
      <c r="G78" s="62">
        <f>avgfiinc!AV71</f>
        <v>7535610.7586359279</v>
      </c>
      <c r="H78" s="533">
        <f>B78*0.0001/'TD5'!B78</f>
        <v>1.634139753878117E-2</v>
      </c>
      <c r="I78" s="544">
        <f>C78*0.0001/'TD5'!B78</f>
        <v>1.6770886257290844E-2</v>
      </c>
      <c r="J78" s="551">
        <f>D78*0.0001/'TD5'!C78</f>
        <v>1.4059745706617832E-2</v>
      </c>
      <c r="K78" s="544">
        <f>E78*0.0001/'TD5'!D78</f>
        <v>1.3274313881993294E-2</v>
      </c>
      <c r="L78" s="551">
        <f>F78*0.0001/'TD5'!E78</f>
        <v>2.3132126778364178E-2</v>
      </c>
      <c r="M78" s="552">
        <f>G78*0.0001/'TD5'!F78</f>
        <v>1.7552318051457409E-2</v>
      </c>
      <c r="P78" s="540"/>
    </row>
    <row r="79" spans="1:16" x14ac:dyDescent="0.2">
      <c r="A79" s="67">
        <v>1983</v>
      </c>
      <c r="B79" s="428">
        <f>avgfiinc!AQ72</f>
        <v>5228994.5648096092</v>
      </c>
      <c r="C79" s="319">
        <f>avgfiinc!AR72</f>
        <v>5369398.3392381631</v>
      </c>
      <c r="D79" s="524">
        <f>avgfiinc!AS72</f>
        <v>4936442.7662397679</v>
      </c>
      <c r="E79" s="524">
        <f>avgfiinc!AT72</f>
        <v>6029105.4656290999</v>
      </c>
      <c r="F79" s="524">
        <f>avgfiinc!AU72</f>
        <v>4667009.5763313454</v>
      </c>
      <c r="G79" s="62">
        <f>avgfiinc!AV72</f>
        <v>8188962.0051455712</v>
      </c>
      <c r="H79" s="533">
        <f>B79*0.0001/'TD5'!B79</f>
        <v>1.7625996842980388E-2</v>
      </c>
      <c r="I79" s="544">
        <f>C79*0.0001/'TD5'!B79</f>
        <v>1.8099272623658187E-2</v>
      </c>
      <c r="J79" s="551">
        <f>D79*0.0001/'TD5'!C79</f>
        <v>1.5489244833588602E-2</v>
      </c>
      <c r="K79" s="544">
        <f>E79*0.0001/'TD5'!D79</f>
        <v>1.4824797399342058E-2</v>
      </c>
      <c r="L79" s="551">
        <f>F79*0.0001/'TD5'!E79</f>
        <v>2.3789294064044959E-2</v>
      </c>
      <c r="M79" s="552">
        <f>G79*0.0001/'TD5'!F79</f>
        <v>1.9060876220464703E-2</v>
      </c>
      <c r="P79" s="540"/>
    </row>
    <row r="80" spans="1:16" x14ac:dyDescent="0.2">
      <c r="A80" s="67">
        <v>1984</v>
      </c>
      <c r="B80" s="428">
        <f>avgfiinc!AQ73</f>
        <v>6237429.1483073672</v>
      </c>
      <c r="C80" s="319">
        <f>avgfiinc!AR73</f>
        <v>6406711.7151221931</v>
      </c>
      <c r="D80" s="524">
        <f>avgfiinc!AS73</f>
        <v>6212312.4349735733</v>
      </c>
      <c r="E80" s="524">
        <f>avgfiinc!AT73</f>
        <v>7202213.2547053555</v>
      </c>
      <c r="F80" s="524">
        <f>avgfiinc!AU73</f>
        <v>5515681.0126277516</v>
      </c>
      <c r="G80" s="62">
        <f>avgfiinc!AV73</f>
        <v>9741606.5796956997</v>
      </c>
      <c r="H80" s="533">
        <f>B80*0.0001/'TD5'!B80</f>
        <v>2.0256176590919498E-2</v>
      </c>
      <c r="I80" s="544">
        <f>C80*0.0001/'TD5'!B80</f>
        <v>2.0805925130844116E-2</v>
      </c>
      <c r="J80" s="551">
        <f>D80*0.0001/'TD5'!C80</f>
        <v>1.8745951354503632E-2</v>
      </c>
      <c r="K80" s="544">
        <f>E80*0.0001/'TD5'!D80</f>
        <v>1.7109295353293422E-2</v>
      </c>
      <c r="L80" s="551">
        <f>F80*0.0001/'TD5'!E80</f>
        <v>2.7044413611292839E-2</v>
      </c>
      <c r="M80" s="552">
        <f>G80*0.0001/'TD5'!F80</f>
        <v>2.185974083840847E-2</v>
      </c>
      <c r="P80" s="540"/>
    </row>
    <row r="81" spans="1:16" x14ac:dyDescent="0.2">
      <c r="A81" s="67">
        <v>1985</v>
      </c>
      <c r="B81" s="428">
        <f>avgfiinc!AQ74</f>
        <v>6706273.9630723279</v>
      </c>
      <c r="C81" s="319">
        <f>avgfiinc!AR74</f>
        <v>6873760.7164039919</v>
      </c>
      <c r="D81" s="524">
        <f>avgfiinc!AS74</f>
        <v>6652209.7404974215</v>
      </c>
      <c r="E81" s="524">
        <f>avgfiinc!AT74</f>
        <v>7562574.3423966467</v>
      </c>
      <c r="F81" s="524">
        <f>avgfiinc!AU74</f>
        <v>6107628.0736123826</v>
      </c>
      <c r="G81" s="62">
        <f>avgfiinc!AV74</f>
        <v>10441162.771458929</v>
      </c>
      <c r="H81" s="533">
        <f>B81*0.0001/'TD5'!B81</f>
        <v>2.1133480593562126E-2</v>
      </c>
      <c r="I81" s="544">
        <f>C81*0.0001/'TD5'!B81</f>
        <v>2.1661281585693359E-2</v>
      </c>
      <c r="J81" s="551">
        <f>D81*0.0001/'TD5'!C81</f>
        <v>1.949969120323658E-2</v>
      </c>
      <c r="K81" s="544">
        <f>E81*0.0001/'TD5'!D81</f>
        <v>1.7502563074231144E-2</v>
      </c>
      <c r="L81" s="551">
        <f>F81*0.0001/'TD5'!E81</f>
        <v>2.8738940134644508E-2</v>
      </c>
      <c r="M81" s="552">
        <f>G81*0.0001/'TD5'!F81</f>
        <v>2.2835895419120785E-2</v>
      </c>
      <c r="P81" s="540"/>
    </row>
    <row r="82" spans="1:16" x14ac:dyDescent="0.2">
      <c r="A82" s="67">
        <v>1986</v>
      </c>
      <c r="B82" s="428">
        <f>avgfiinc!AQ75</f>
        <v>10649680.61541033</v>
      </c>
      <c r="C82" s="319">
        <f>avgfiinc!AR75</f>
        <v>10786960.05871715</v>
      </c>
      <c r="D82" s="524">
        <f>avgfiinc!AS75</f>
        <v>10733464.669121614</v>
      </c>
      <c r="E82" s="524">
        <f>avgfiinc!AT75</f>
        <v>11921020.259473637</v>
      </c>
      <c r="F82" s="524">
        <f>avgfiinc!AU75</f>
        <v>9613669.2569821831</v>
      </c>
      <c r="G82" s="62">
        <f>avgfiinc!AV75</f>
        <v>16509666.688699523</v>
      </c>
      <c r="H82" s="533">
        <f>B82*0.0001/'TD5'!B82</f>
        <v>3.1531151384115226E-2</v>
      </c>
      <c r="I82" s="544">
        <f>C82*0.0001/'TD5'!B82</f>
        <v>3.1937602907419205E-2</v>
      </c>
      <c r="J82" s="551">
        <f>D82*0.0001/'TD5'!C82</f>
        <v>2.9576117172837264E-2</v>
      </c>
      <c r="K82" s="544">
        <f>E82*0.0001/'TD5'!D82</f>
        <v>2.6254000142216679E-2</v>
      </c>
      <c r="L82" s="551">
        <f>F82*0.0001/'TD5'!E82</f>
        <v>4.1357327252626419E-2</v>
      </c>
      <c r="M82" s="552">
        <f>G82*0.0001/'TD5'!F82</f>
        <v>3.4185897558927543E-2</v>
      </c>
      <c r="P82" s="540"/>
    </row>
    <row r="83" spans="1:16" x14ac:dyDescent="0.2">
      <c r="A83" s="67">
        <v>1987</v>
      </c>
      <c r="B83" s="428">
        <f>avgfiinc!AQ76</f>
        <v>5927023.6768587083</v>
      </c>
      <c r="C83" s="319">
        <f>avgfiinc!AR76</f>
        <v>6317546.1685439982</v>
      </c>
      <c r="D83" s="524">
        <f>avgfiinc!AS76</f>
        <v>6002995.2346669761</v>
      </c>
      <c r="E83" s="524">
        <f>avgfiinc!AT76</f>
        <v>7660257.4549517706</v>
      </c>
      <c r="F83" s="524">
        <f>avgfiinc!AU76</f>
        <v>4681303.2495141979</v>
      </c>
      <c r="G83" s="62">
        <f>avgfiinc!AV76</f>
        <v>9163754.6364831384</v>
      </c>
      <c r="H83" s="533">
        <f>B83*0.0001/'TD5'!B83</f>
        <v>1.8042070791125301E-2</v>
      </c>
      <c r="I83" s="544">
        <f>C83*0.0001/'TD5'!B83</f>
        <v>1.9230835139751438E-2</v>
      </c>
      <c r="J83" s="551">
        <f>D83*0.0001/'TD5'!C83</f>
        <v>1.6742028295993808E-2</v>
      </c>
      <c r="K83" s="544">
        <f>E83*0.0001/'TD5'!D83</f>
        <v>1.7202408984303471E-2</v>
      </c>
      <c r="L83" s="551">
        <f>F83*0.0001/'TD5'!E83</f>
        <v>2.1158460527658456E-2</v>
      </c>
      <c r="M83" s="552">
        <f>G83*0.0001/'TD5'!F83</f>
        <v>1.9661219790577888E-2</v>
      </c>
      <c r="P83" s="540"/>
    </row>
    <row r="84" spans="1:16" x14ac:dyDescent="0.2">
      <c r="A84" s="67">
        <v>1988</v>
      </c>
      <c r="B84" s="428">
        <f>avgfiinc!AQ77</f>
        <v>9438166.1794020664</v>
      </c>
      <c r="C84" s="319">
        <f>avgfiinc!AR77</f>
        <v>10043070.301276233</v>
      </c>
      <c r="D84" s="524">
        <f>avgfiinc!AS77</f>
        <v>9440254.5233102348</v>
      </c>
      <c r="E84" s="524">
        <f>avgfiinc!AT77</f>
        <v>12003636.470673366</v>
      </c>
      <c r="F84" s="524">
        <f>avgfiinc!AU77</f>
        <v>7645652.1459964523</v>
      </c>
      <c r="G84" s="62">
        <f>avgfiinc!AV77</f>
        <v>14481326.067905432</v>
      </c>
      <c r="H84" s="533">
        <f>B84*0.0001/'TD5'!B84</f>
        <v>2.718428336083889E-2</v>
      </c>
      <c r="I84" s="544">
        <f>C84*0.0001/'TD5'!B84</f>
        <v>2.8926558792591092E-2</v>
      </c>
      <c r="J84" s="551">
        <f>D84*0.0001/'TD5'!C84</f>
        <v>2.4887969717383388E-2</v>
      </c>
      <c r="K84" s="544">
        <f>E84*0.0001/'TD5'!D84</f>
        <v>2.556704543530941E-2</v>
      </c>
      <c r="L84" s="551">
        <f>F84*0.0001/'TD5'!E84</f>
        <v>3.2660353928804398E-2</v>
      </c>
      <c r="M84" s="552">
        <f>G84*0.0001/'TD5'!F84</f>
        <v>2.9475374147295952E-2</v>
      </c>
      <c r="P84" s="540"/>
    </row>
    <row r="85" spans="1:16" x14ac:dyDescent="0.2">
      <c r="A85" s="72">
        <v>1989</v>
      </c>
      <c r="B85" s="429">
        <f>avgfiinc!AQ78</f>
        <v>8124050.1872186838</v>
      </c>
      <c r="C85" s="320">
        <f>avgfiinc!AR78</f>
        <v>8559677.8722015172</v>
      </c>
      <c r="D85" s="526">
        <f>avgfiinc!AS78</f>
        <v>8176627.2250723988</v>
      </c>
      <c r="E85" s="526">
        <f>avgfiinc!AT78</f>
        <v>10223208.714936849</v>
      </c>
      <c r="F85" s="526">
        <f>avgfiinc!AU78</f>
        <v>6511286.4210045803</v>
      </c>
      <c r="G85" s="68">
        <f>avgfiinc!AV78</f>
        <v>12426629.952936945</v>
      </c>
      <c r="H85" s="536">
        <f>B85*0.0001/'TD5'!B85</f>
        <v>2.3376200348138809E-2</v>
      </c>
      <c r="I85" s="547">
        <f>C85*0.0001/'TD5'!B85</f>
        <v>2.4629678577184677E-2</v>
      </c>
      <c r="J85" s="553">
        <f>D85*0.0001/'TD5'!C85</f>
        <v>2.1550450474023819E-2</v>
      </c>
      <c r="K85" s="547">
        <f>E85*0.0001/'TD5'!D85</f>
        <v>2.1963888779282573E-2</v>
      </c>
      <c r="L85" s="553">
        <f>F85*0.0001/'TD5'!E85</f>
        <v>2.7223739773035049E-2</v>
      </c>
      <c r="M85" s="554">
        <f>G85*0.0001/'TD5'!F85</f>
        <v>2.5386311113834381E-2</v>
      </c>
      <c r="P85" s="540"/>
    </row>
    <row r="86" spans="1:16" x14ac:dyDescent="0.2">
      <c r="A86" s="67">
        <v>1990</v>
      </c>
      <c r="B86" s="428">
        <f>avgfiinc!AQ79</f>
        <v>7648012.2852983102</v>
      </c>
      <c r="C86" s="319">
        <f>avgfiinc!AR79</f>
        <v>8153308.4364341618</v>
      </c>
      <c r="D86" s="524">
        <f>avgfiinc!AS79</f>
        <v>7746585.6088692956</v>
      </c>
      <c r="E86" s="524">
        <f>avgfiinc!AT79</f>
        <v>10016371.722714797</v>
      </c>
      <c r="F86" s="524">
        <f>avgfiinc!AU79</f>
        <v>5831731.5332104061</v>
      </c>
      <c r="G86" s="62">
        <f>avgfiinc!AV79</f>
        <v>11689500.292783454</v>
      </c>
      <c r="H86" s="533">
        <f>B86*0.0001/'TD5'!B86</f>
        <v>2.2137805819511414E-2</v>
      </c>
      <c r="I86" s="544">
        <f>C86*0.0001/'TD5'!B86</f>
        <v>2.3600427433848381E-2</v>
      </c>
      <c r="J86" s="551">
        <f>D86*0.0001/'TD5'!C86</f>
        <v>2.0487979054450989E-2</v>
      </c>
      <c r="K86" s="544">
        <f>E86*0.0001/'TD5'!D86</f>
        <v>2.1661508828401566E-2</v>
      </c>
      <c r="L86" s="551">
        <f>F86*0.0001/'TD5'!E86</f>
        <v>2.4520924314856529E-2</v>
      </c>
      <c r="M86" s="552">
        <f>G86*0.0001/'TD5'!F86</f>
        <v>2.4093993008136753E-2</v>
      </c>
      <c r="P86" s="540"/>
    </row>
    <row r="87" spans="1:16" x14ac:dyDescent="0.2">
      <c r="A87" s="67">
        <v>1991</v>
      </c>
      <c r="B87" s="428">
        <f>avgfiinc!AQ80</f>
        <v>6213228.7952720923</v>
      </c>
      <c r="C87" s="319">
        <f>avgfiinc!AR80</f>
        <v>6664045.159078205</v>
      </c>
      <c r="D87" s="524">
        <f>avgfiinc!AS80</f>
        <v>6422440.5922586042</v>
      </c>
      <c r="E87" s="524">
        <f>avgfiinc!AT80</f>
        <v>8299256.001688513</v>
      </c>
      <c r="F87" s="524">
        <f>avgfiinc!AU80</f>
        <v>4628475.8199853227</v>
      </c>
      <c r="G87" s="62">
        <f>avgfiinc!AV80</f>
        <v>9518708.1480425932</v>
      </c>
      <c r="H87" s="533">
        <f>B87*0.0001/'TD5'!B87</f>
        <v>1.8596004694700241E-2</v>
      </c>
      <c r="I87" s="544">
        <f>C87*0.0001/'TD5'!B87</f>
        <v>1.9945284351706501E-2</v>
      </c>
      <c r="J87" s="551">
        <f>D87*0.0001/'TD5'!C87</f>
        <v>1.7505824565887451E-2</v>
      </c>
      <c r="K87" s="544">
        <f>E87*0.0001/'TD5'!D87</f>
        <v>1.8707269802689549E-2</v>
      </c>
      <c r="L87" s="551">
        <f>F87*0.0001/'TD5'!E87</f>
        <v>1.9847322255373001E-2</v>
      </c>
      <c r="M87" s="552">
        <f>G87*0.0001/'TD5'!F87</f>
        <v>2.0349521189928055E-2</v>
      </c>
      <c r="P87" s="540"/>
    </row>
    <row r="88" spans="1:16" x14ac:dyDescent="0.2">
      <c r="A88" s="67">
        <v>1992</v>
      </c>
      <c r="B88" s="428">
        <f>avgfiinc!AQ81</f>
        <v>7933022.8423107173</v>
      </c>
      <c r="C88" s="319">
        <f>avgfiinc!AR81</f>
        <v>8624422.2676276322</v>
      </c>
      <c r="D88" s="524">
        <f>avgfiinc!AS81</f>
        <v>8316695.0214069868</v>
      </c>
      <c r="E88" s="524">
        <f>avgfiinc!AT81</f>
        <v>11188148.897472819</v>
      </c>
      <c r="F88" s="524">
        <f>avgfiinc!AU81</f>
        <v>5446996.0234075179</v>
      </c>
      <c r="G88" s="62">
        <f>avgfiinc!AV81</f>
        <v>12064051.376415966</v>
      </c>
      <c r="H88" s="533">
        <f>B88*0.0001/'TD5'!B88</f>
        <v>2.3486576974391941E-2</v>
      </c>
      <c r="I88" s="544">
        <f>C88*0.0001/'TD5'!B88</f>
        <v>2.5533540174365047E-2</v>
      </c>
      <c r="J88" s="551">
        <f>D88*0.0001/'TD5'!C88</f>
        <v>2.2319547832012173E-2</v>
      </c>
      <c r="K88" s="544">
        <f>E88*0.0001/'TD5'!D88</f>
        <v>2.4924913421273235E-2</v>
      </c>
      <c r="L88" s="551">
        <f>F88*0.0001/'TD5'!E88</f>
        <v>2.3049551993608468E-2</v>
      </c>
      <c r="M88" s="552">
        <f>G88*0.0001/'TD5'!F88</f>
        <v>2.5641880929470059E-2</v>
      </c>
      <c r="P88" s="540"/>
    </row>
    <row r="89" spans="1:16" x14ac:dyDescent="0.2">
      <c r="A89" s="67">
        <v>1993</v>
      </c>
      <c r="B89" s="428">
        <f>avgfiinc!AQ82</f>
        <v>7432050.9087487161</v>
      </c>
      <c r="C89" s="319">
        <f>avgfiinc!AR82</f>
        <v>7974048.7442930192</v>
      </c>
      <c r="D89" s="524">
        <f>avgfiinc!AS82</f>
        <v>7705845.4749601111</v>
      </c>
      <c r="E89" s="524">
        <f>avgfiinc!AT82</f>
        <v>9804322.6455379035</v>
      </c>
      <c r="F89" s="524">
        <f>avgfiinc!AU82</f>
        <v>5647849.1729303552</v>
      </c>
      <c r="G89" s="62">
        <f>avgfiinc!AV82</f>
        <v>11288153.073626973</v>
      </c>
      <c r="H89" s="533">
        <f>B89*0.0001/'TD5'!B89</f>
        <v>2.2236064076423645E-2</v>
      </c>
      <c r="I89" s="544">
        <f>C89*0.0001/'TD5'!B89</f>
        <v>2.3857675492763519E-2</v>
      </c>
      <c r="J89" s="551">
        <f>D89*0.0001/'TD5'!C89</f>
        <v>2.0791305229067799E-2</v>
      </c>
      <c r="K89" s="544">
        <f>E89*0.0001/'TD5'!D89</f>
        <v>2.189033105969429E-2</v>
      </c>
      <c r="L89" s="551">
        <f>F89*0.0001/'TD5'!E89</f>
        <v>2.4410881102085114E-2</v>
      </c>
      <c r="M89" s="552">
        <f>G89*0.0001/'TD5'!F89</f>
        <v>2.4275628849864006E-2</v>
      </c>
      <c r="P89" s="540"/>
    </row>
    <row r="90" spans="1:16" x14ac:dyDescent="0.2">
      <c r="A90" s="67">
        <v>1994</v>
      </c>
      <c r="B90" s="428">
        <f>avgfiinc!AQ83</f>
        <v>7479763.5887501482</v>
      </c>
      <c r="C90" s="319">
        <f>avgfiinc!AR83</f>
        <v>7932767.1201846004</v>
      </c>
      <c r="D90" s="524">
        <f>avgfiinc!AS83</f>
        <v>7666621.0320509234</v>
      </c>
      <c r="E90" s="524">
        <f>avgfiinc!AT83</f>
        <v>9677207.3775802013</v>
      </c>
      <c r="F90" s="524">
        <f>avgfiinc!AU83</f>
        <v>5763020.7927304301</v>
      </c>
      <c r="G90" s="62">
        <f>avgfiinc!AV83</f>
        <v>11325301.764020732</v>
      </c>
      <c r="H90" s="533">
        <f>B90*0.0001/'TD5'!B90</f>
        <v>2.2083969786763188E-2</v>
      </c>
      <c r="I90" s="544">
        <f>C90*0.0001/'TD5'!B90</f>
        <v>2.3421460762619972E-2</v>
      </c>
      <c r="J90" s="551">
        <f>D90*0.0001/'TD5'!C90</f>
        <v>2.0391587167978287E-2</v>
      </c>
      <c r="K90" s="544">
        <f>E90*0.0001/'TD5'!D90</f>
        <v>2.1329449489712719E-2</v>
      </c>
      <c r="L90" s="551">
        <f>F90*0.0001/'TD5'!E90</f>
        <v>2.4682508781552315E-2</v>
      </c>
      <c r="M90" s="552">
        <f>G90*0.0001/'TD5'!F90</f>
        <v>2.4097368121147159E-2</v>
      </c>
      <c r="P90" s="540"/>
    </row>
    <row r="91" spans="1:16" x14ac:dyDescent="0.2">
      <c r="A91" s="67">
        <v>1995</v>
      </c>
      <c r="B91" s="428">
        <f>avgfiinc!AQ84</f>
        <v>8199519.7958896905</v>
      </c>
      <c r="C91" s="319">
        <f>avgfiinc!AR84</f>
        <v>8721804.7307181433</v>
      </c>
      <c r="D91" s="524">
        <f>avgfiinc!AS84</f>
        <v>8558537.4347913805</v>
      </c>
      <c r="E91" s="524">
        <f>avgfiinc!AT84</f>
        <v>10599097.844654974</v>
      </c>
      <c r="F91" s="524">
        <f>avgfiinc!AU84</f>
        <v>6383857.5301138479</v>
      </c>
      <c r="G91" s="62">
        <f>avgfiinc!AV84</f>
        <v>12453259.778902855</v>
      </c>
      <c r="H91" s="533">
        <f>B91*0.0001/'TD5'!B91</f>
        <v>2.337895892560482E-2</v>
      </c>
      <c r="I91" s="544">
        <f>C91*0.0001/'TD5'!B91</f>
        <v>2.4868128821253777E-2</v>
      </c>
      <c r="J91" s="551">
        <f>D91*0.0001/'TD5'!C91</f>
        <v>2.2047178819775581E-2</v>
      </c>
      <c r="K91" s="544">
        <f>E91*0.0001/'TD5'!D91</f>
        <v>2.2719711065292355E-2</v>
      </c>
      <c r="L91" s="551">
        <f>F91*0.0001/'TD5'!E91</f>
        <v>2.5947378948330883E-2</v>
      </c>
      <c r="M91" s="552">
        <f>G91*0.0001/'TD5'!F91</f>
        <v>2.56207175552845E-2</v>
      </c>
      <c r="P91" s="540"/>
    </row>
    <row r="92" spans="1:16" x14ac:dyDescent="0.2">
      <c r="A92" s="67">
        <v>1996</v>
      </c>
      <c r="B92" s="428">
        <f>avgfiinc!AQ85</f>
        <v>10848775.366767488</v>
      </c>
      <c r="C92" s="319">
        <f>avgfiinc!AR85</f>
        <v>11410664.788865976</v>
      </c>
      <c r="D92" s="524">
        <f>avgfiinc!AS85</f>
        <v>11214224.376235431</v>
      </c>
      <c r="E92" s="524">
        <f>avgfiinc!AT85</f>
        <v>13920772.425726321</v>
      </c>
      <c r="F92" s="524">
        <f>avgfiinc!AU85</f>
        <v>8413857.9155903067</v>
      </c>
      <c r="G92" s="62">
        <f>avgfiinc!AV85</f>
        <v>16331981.251472309</v>
      </c>
      <c r="H92" s="533">
        <f>B92*0.0001/'TD5'!B92</f>
        <v>2.9483139514923092E-2</v>
      </c>
      <c r="I92" s="544">
        <f>C92*0.0001/'TD5'!B92</f>
        <v>3.1010156497359272E-2</v>
      </c>
      <c r="J92" s="551">
        <f>D92*0.0001/'TD5'!C92</f>
        <v>2.7975002303719521E-2</v>
      </c>
      <c r="K92" s="544">
        <f>E92*0.0001/'TD5'!D92</f>
        <v>2.8892481699585911E-2</v>
      </c>
      <c r="L92" s="551">
        <f>F92*0.0001/'TD5'!E92</f>
        <v>3.200540691614151E-2</v>
      </c>
      <c r="M92" s="552">
        <f>G92*0.0001/'TD5'!F92</f>
        <v>3.2241776585578918E-2</v>
      </c>
      <c r="P92" s="540"/>
    </row>
    <row r="93" spans="1:16" x14ac:dyDescent="0.2">
      <c r="A93" s="67">
        <v>1997</v>
      </c>
      <c r="B93" s="428">
        <f>avgfiinc!AQ86</f>
        <v>13103296.907903686</v>
      </c>
      <c r="C93" s="319">
        <f>avgfiinc!AR86</f>
        <v>13821851.230393937</v>
      </c>
      <c r="D93" s="524">
        <f>avgfiinc!AS86</f>
        <v>13656398.754995123</v>
      </c>
      <c r="E93" s="524">
        <f>avgfiinc!AT86</f>
        <v>16917204.808488298</v>
      </c>
      <c r="F93" s="524">
        <f>avgfiinc!AU86</f>
        <v>10224569.677640444</v>
      </c>
      <c r="G93" s="62">
        <f>avgfiinc!AV86</f>
        <v>19791466.670566779</v>
      </c>
      <c r="H93" s="533">
        <f>B93*0.0001/'TD5'!B93</f>
        <v>3.357522934675216E-2</v>
      </c>
      <c r="I93" s="544">
        <f>C93*0.0001/'TD5'!B93</f>
        <v>3.5416416823863983E-2</v>
      </c>
      <c r="J93" s="551">
        <f>D93*0.0001/'TD5'!C93</f>
        <v>3.2257542014122009E-2</v>
      </c>
      <c r="K93" s="544">
        <f>E93*0.0001/'TD5'!D93</f>
        <v>3.3063817769289017E-2</v>
      </c>
      <c r="L93" s="551">
        <f>F93*0.0001/'TD5'!E93</f>
        <v>3.6519415676593781E-2</v>
      </c>
      <c r="M93" s="552">
        <f>G93*0.0001/'TD5'!F93</f>
        <v>3.6872155964374542E-2</v>
      </c>
      <c r="P93" s="540"/>
    </row>
    <row r="94" spans="1:16" x14ac:dyDescent="0.2">
      <c r="A94" s="67">
        <v>1998</v>
      </c>
      <c r="B94" s="428">
        <f>avgfiinc!AQ87</f>
        <v>15504908.761239475</v>
      </c>
      <c r="C94" s="319">
        <f>avgfiinc!AR87</f>
        <v>16375065.695230415</v>
      </c>
      <c r="D94" s="524">
        <f>avgfiinc!AS87</f>
        <v>16076817.762148105</v>
      </c>
      <c r="E94" s="524">
        <f>avgfiinc!AT87</f>
        <v>19661137.593687266</v>
      </c>
      <c r="F94" s="524">
        <f>avgfiinc!AU87</f>
        <v>12518805.762443868</v>
      </c>
      <c r="G94" s="62">
        <f>avgfiinc!AV87</f>
        <v>23350038.381946474</v>
      </c>
      <c r="H94" s="533">
        <f>B94*0.0001/'TD5'!B94</f>
        <v>3.7468314170837402E-2</v>
      </c>
      <c r="I94" s="544">
        <f>C94*0.0001/'TD5'!B94</f>
        <v>3.9571087807416923E-2</v>
      </c>
      <c r="J94" s="551">
        <f>D94*0.0001/'TD5'!C94</f>
        <v>3.5898406058549874E-2</v>
      </c>
      <c r="K94" s="544">
        <f>E94*0.0001/'TD5'!D94</f>
        <v>3.6487292498350143E-2</v>
      </c>
      <c r="L94" s="551">
        <f>F94*0.0001/'TD5'!E94</f>
        <v>4.1761588305234909E-2</v>
      </c>
      <c r="M94" s="552">
        <f>G94*0.0001/'TD5'!F94</f>
        <v>4.115208238363266E-2</v>
      </c>
      <c r="P94" s="540"/>
    </row>
    <row r="95" spans="1:16" x14ac:dyDescent="0.2">
      <c r="A95" s="72">
        <v>1999</v>
      </c>
      <c r="B95" s="429">
        <f>avgfiinc!AQ88</f>
        <v>17829617.746287502</v>
      </c>
      <c r="C95" s="320">
        <f>avgfiinc!AR88</f>
        <v>18902472.707913123</v>
      </c>
      <c r="D95" s="526">
        <f>avgfiinc!AS88</f>
        <v>18684107.715770081</v>
      </c>
      <c r="E95" s="526">
        <f>avgfiinc!AT88</f>
        <v>23638841.307011679</v>
      </c>
      <c r="F95" s="526">
        <f>avgfiinc!AU88</f>
        <v>13437906.893246172</v>
      </c>
      <c r="G95" s="68">
        <f>avgfiinc!AV88</f>
        <v>26744300.095390674</v>
      </c>
      <c r="H95" s="536">
        <f>B95*0.0001/'TD5'!B95</f>
        <v>4.1006863117218025E-2</v>
      </c>
      <c r="I95" s="547">
        <f>C95*0.0001/'TD5'!B95</f>
        <v>4.3474353849887855E-2</v>
      </c>
      <c r="J95" s="553">
        <f>D95*0.0001/'TD5'!C95</f>
        <v>3.977280110120774E-2</v>
      </c>
      <c r="K95" s="547">
        <f>E95*0.0001/'TD5'!D95</f>
        <v>4.1718352586030967E-2</v>
      </c>
      <c r="L95" s="553">
        <f>F95*0.0001/'TD5'!E95</f>
        <v>4.2687762528657913E-2</v>
      </c>
      <c r="M95" s="554">
        <f>G95*0.0001/'TD5'!F95</f>
        <v>4.5050371438264847E-2</v>
      </c>
      <c r="P95" s="540"/>
    </row>
    <row r="96" spans="1:16" x14ac:dyDescent="0.2">
      <c r="A96" s="77">
        <v>2000</v>
      </c>
      <c r="B96" s="430">
        <f>avgfiinc!AQ89</f>
        <v>21747858.944547717</v>
      </c>
      <c r="C96" s="321">
        <f>avgfiinc!AR89</f>
        <v>23047655.011629529</v>
      </c>
      <c r="D96" s="528">
        <f>avgfiinc!AS89</f>
        <v>22401735.924214128</v>
      </c>
      <c r="E96" s="528">
        <f>avgfiinc!AT89</f>
        <v>28162601.563758112</v>
      </c>
      <c r="F96" s="528">
        <f>avgfiinc!AU89</f>
        <v>17107578.166199606</v>
      </c>
      <c r="G96" s="74">
        <f>avgfiinc!AV89</f>
        <v>32525678.502809156</v>
      </c>
      <c r="H96" s="537">
        <f>B96*0.0001/'TD5'!B96</f>
        <v>4.7774109989404671E-2</v>
      </c>
      <c r="I96" s="548">
        <f>C96*0.0001/'TD5'!B96</f>
        <v>5.0629407167434706E-2</v>
      </c>
      <c r="J96" s="555">
        <f>D96*0.0001/'TD5'!C96</f>
        <v>4.6046573668718345E-2</v>
      </c>
      <c r="K96" s="548">
        <f>E96*0.0001/'TD5'!D96</f>
        <v>4.7834455966949463E-2</v>
      </c>
      <c r="L96" s="555">
        <f>F96*0.0001/'TD5'!E96</f>
        <v>5.1416169852018363E-2</v>
      </c>
      <c r="M96" s="556">
        <f>G96*0.0001/'TD5'!F96</f>
        <v>5.2416969090700143E-2</v>
      </c>
      <c r="P96" s="540"/>
    </row>
    <row r="97" spans="1:16" x14ac:dyDescent="0.2">
      <c r="A97" s="67">
        <v>2001</v>
      </c>
      <c r="B97" s="428">
        <f>avgfiinc!AQ90</f>
        <v>14905222.499905078</v>
      </c>
      <c r="C97" s="319">
        <f>avgfiinc!AR90</f>
        <v>16000768.866570208</v>
      </c>
      <c r="D97" s="524">
        <f>avgfiinc!AS90</f>
        <v>15271499.822291603</v>
      </c>
      <c r="E97" s="524">
        <f>avgfiinc!AT90</f>
        <v>19920763.521732155</v>
      </c>
      <c r="F97" s="524">
        <f>avgfiinc!AU90</f>
        <v>11311685.839040823</v>
      </c>
      <c r="G97" s="62">
        <f>avgfiinc!AV90</f>
        <v>22313865.910410743</v>
      </c>
      <c r="H97" s="533">
        <f>B97*0.0001/'TD5'!B97</f>
        <v>3.4949868917465203E-2</v>
      </c>
      <c r="I97" s="544">
        <f>C97*0.0001/'TD5'!B97</f>
        <v>3.7518713623285287E-2</v>
      </c>
      <c r="J97" s="551">
        <f>D97*0.0001/'TD5'!C97</f>
        <v>3.3309463411569602E-2</v>
      </c>
      <c r="K97" s="544">
        <f>E97*0.0001/'TD5'!D97</f>
        <v>3.5869959741830833E-2</v>
      </c>
      <c r="L97" s="551">
        <f>F97*0.0001/'TD5'!E97</f>
        <v>3.6693919450044625E-2</v>
      </c>
      <c r="M97" s="552">
        <f>G97*0.0001/'TD5'!F97</f>
        <v>3.829609602689743E-2</v>
      </c>
      <c r="P97" s="540"/>
    </row>
    <row r="98" spans="1:16" x14ac:dyDescent="0.2">
      <c r="A98" s="67">
        <v>2002</v>
      </c>
      <c r="B98" s="428">
        <f>avgfiinc!AQ91</f>
        <v>12124689.285675906</v>
      </c>
      <c r="C98" s="319">
        <f>avgfiinc!AR91</f>
        <v>13014517.850742761</v>
      </c>
      <c r="D98" s="524">
        <f>avgfiinc!AS91</f>
        <v>12016750.371769363</v>
      </c>
      <c r="E98" s="524">
        <f>avgfiinc!AT91</f>
        <v>15976430.146057226</v>
      </c>
      <c r="F98" s="524">
        <f>avgfiinc!AU91</f>
        <v>9413224.51174918</v>
      </c>
      <c r="G98" s="62">
        <f>avgfiinc!AV91</f>
        <v>18142462.461132418</v>
      </c>
      <c r="H98" s="533">
        <f>B98*0.0001/'TD5'!B98</f>
        <v>2.9876740649342533E-2</v>
      </c>
      <c r="I98" s="544">
        <f>C98*0.0001/'TD5'!B98</f>
        <v>3.2069388777017586E-2</v>
      </c>
      <c r="J98" s="551">
        <f>D98*0.0001/'TD5'!C98</f>
        <v>2.7492828667163845E-2</v>
      </c>
      <c r="K98" s="544">
        <f>E98*0.0001/'TD5'!D98</f>
        <v>3.0346928164362904E-2</v>
      </c>
      <c r="L98" s="551">
        <f>F98*0.0001/'TD5'!E98</f>
        <v>3.1901139765977859E-2</v>
      </c>
      <c r="M98" s="552">
        <f>G98*0.0001/'TD5'!F98</f>
        <v>3.2792501151561744E-2</v>
      </c>
      <c r="P98" s="540"/>
    </row>
    <row r="99" spans="1:16" x14ac:dyDescent="0.2">
      <c r="A99" s="67">
        <v>2003</v>
      </c>
      <c r="B99" s="428">
        <f>avgfiinc!AQ92</f>
        <v>13476943.750672601</v>
      </c>
      <c r="C99" s="319">
        <f>avgfiinc!AR92</f>
        <v>14329835.986696471</v>
      </c>
      <c r="D99" s="524">
        <f>avgfiinc!AS92</f>
        <v>13554272.817747599</v>
      </c>
      <c r="E99" s="524">
        <f>avgfiinc!AT92</f>
        <v>17657678.417185932</v>
      </c>
      <c r="F99" s="524">
        <f>avgfiinc!AU92</f>
        <v>10371042.228109969</v>
      </c>
      <c r="G99" s="62">
        <f>avgfiinc!AV92</f>
        <v>20076062.437195696</v>
      </c>
      <c r="H99" s="533">
        <f>B99*0.0001/'TD5'!B99</f>
        <v>3.3230781555175774E-2</v>
      </c>
      <c r="I99" s="544">
        <f>C99*0.0001/'TD5'!B99</f>
        <v>3.5333801060914986E-2</v>
      </c>
      <c r="J99" s="551">
        <f>D99*0.0001/'TD5'!C99</f>
        <v>3.1014757230877876E-2</v>
      </c>
      <c r="K99" s="544">
        <f>E99*0.0001/'TD5'!D99</f>
        <v>3.3841814845800393E-2</v>
      </c>
      <c r="L99" s="551">
        <f>F99*0.0001/'TD5'!E99</f>
        <v>3.4712504595518112E-2</v>
      </c>
      <c r="M99" s="552">
        <f>G99*0.0001/'TD5'!F99</f>
        <v>3.6295089870691299E-2</v>
      </c>
      <c r="P99" s="540"/>
    </row>
    <row r="100" spans="1:16" x14ac:dyDescent="0.2">
      <c r="A100" s="67">
        <v>2004</v>
      </c>
      <c r="B100" s="428">
        <f>avgfiinc!AQ93</f>
        <v>17589727.988821477</v>
      </c>
      <c r="C100" s="319">
        <f>avgfiinc!AR93</f>
        <v>18525915.319515813</v>
      </c>
      <c r="D100" s="524">
        <f>avgfiinc!AS93</f>
        <v>17721737.672674552</v>
      </c>
      <c r="E100" s="524">
        <f>avgfiinc!AT93</f>
        <v>22435632.160506003</v>
      </c>
      <c r="F100" s="524">
        <f>avgfiinc!AU93</f>
        <v>14031620.235214295</v>
      </c>
      <c r="G100" s="62">
        <f>avgfiinc!AV93</f>
        <v>26163047.255091533</v>
      </c>
      <c r="H100" s="533">
        <f>B100*0.0001/'TD5'!B100</f>
        <v>4.1148852556943893E-2</v>
      </c>
      <c r="I100" s="544">
        <f>C100*0.0001/'TD5'!B100</f>
        <v>4.333893954753875E-2</v>
      </c>
      <c r="J100" s="551">
        <f>D100*0.0001/'TD5'!C100</f>
        <v>3.8766507059335709E-2</v>
      </c>
      <c r="K100" s="544">
        <f>E100*0.0001/'TD5'!D100</f>
        <v>4.0917731821537011E-2</v>
      </c>
      <c r="L100" s="551">
        <f>F100*0.0001/'TD5'!E100</f>
        <v>4.4290237128734589E-2</v>
      </c>
      <c r="M100" s="552">
        <f>G100*0.0001/'TD5'!F100</f>
        <v>4.4911097735166543E-2</v>
      </c>
      <c r="P100" s="540"/>
    </row>
    <row r="101" spans="1:16" x14ac:dyDescent="0.2">
      <c r="A101" s="67">
        <v>2005</v>
      </c>
      <c r="B101" s="428">
        <f>avgfiinc!AQ94</f>
        <v>21775120.046448536</v>
      </c>
      <c r="C101" s="319">
        <f>avgfiinc!AR94</f>
        <v>22847822.949042544</v>
      </c>
      <c r="D101" s="524">
        <f>avgfiinc!AS94</f>
        <v>22666725.600210786</v>
      </c>
      <c r="E101" s="524">
        <f>avgfiinc!AT94</f>
        <v>27420630.113379035</v>
      </c>
      <c r="F101" s="524">
        <f>avgfiinc!AU94</f>
        <v>17491811.106029857</v>
      </c>
      <c r="G101" s="62">
        <f>avgfiinc!AV94</f>
        <v>32281130.095656455</v>
      </c>
      <c r="H101" s="533">
        <f>B101*0.0001/'TD5'!B101</f>
        <v>4.8852544277906425E-2</v>
      </c>
      <c r="I101" s="544">
        <f>C101*0.0001/'TD5'!B101</f>
        <v>5.1259156316518784E-2</v>
      </c>
      <c r="J101" s="551">
        <f>D101*0.0001/'TD5'!C101</f>
        <v>4.7772567719221115E-2</v>
      </c>
      <c r="K101" s="544">
        <f>E101*0.0001/'TD5'!D101</f>
        <v>4.7851789742708213E-2</v>
      </c>
      <c r="L101" s="551">
        <f>F101*0.0001/'TD5'!E101</f>
        <v>5.3222462534904487E-2</v>
      </c>
      <c r="M101" s="552">
        <f>G101*0.0001/'TD5'!F101</f>
        <v>5.3380269557237632E-2</v>
      </c>
      <c r="P101" s="540"/>
    </row>
    <row r="102" spans="1:16" x14ac:dyDescent="0.2">
      <c r="A102" s="67">
        <v>2006</v>
      </c>
      <c r="B102" s="428">
        <f>avgfiinc!AQ95</f>
        <v>24034884.824645054</v>
      </c>
      <c r="C102" s="319">
        <f>avgfiinc!AR95</f>
        <v>24966860.368379138</v>
      </c>
      <c r="D102" s="524">
        <f>avgfiinc!AS95</f>
        <v>24429956.290020302</v>
      </c>
      <c r="E102" s="524">
        <f>avgfiinc!AT95</f>
        <v>29388099.190012138</v>
      </c>
      <c r="F102" s="524">
        <f>avgfiinc!AU95</f>
        <v>19905262.583528347</v>
      </c>
      <c r="G102" s="62">
        <f>avgfiinc!AV95</f>
        <v>35510309.530107833</v>
      </c>
      <c r="H102" s="533">
        <f>B102*0.0001/'TD5'!B102</f>
        <v>5.1797892898321152E-2</v>
      </c>
      <c r="I102" s="544">
        <f>C102*0.0001/'TD5'!B102</f>
        <v>5.3806405514478683E-2</v>
      </c>
      <c r="J102" s="551">
        <f>D102*0.0001/'TD5'!C102</f>
        <v>4.9797073006629944E-2</v>
      </c>
      <c r="K102" s="544">
        <f>E102*0.0001/'TD5'!D102</f>
        <v>4.9843981862068176E-2</v>
      </c>
      <c r="L102" s="551">
        <f>F102*0.0001/'TD5'!E102</f>
        <v>5.7035882025957101E-2</v>
      </c>
      <c r="M102" s="552">
        <f>G102*0.0001/'TD5'!F102</f>
        <v>5.6408710777759552E-2</v>
      </c>
      <c r="P102" s="540"/>
    </row>
    <row r="103" spans="1:16" x14ac:dyDescent="0.2">
      <c r="A103" s="67">
        <v>2007</v>
      </c>
      <c r="B103" s="428">
        <f>avgfiinc!AQ96</f>
        <v>27425575.557578616</v>
      </c>
      <c r="C103" s="319">
        <f>avgfiinc!AR96</f>
        <v>28479184.589701671</v>
      </c>
      <c r="D103" s="524">
        <f>avgfiinc!AS96</f>
        <v>29331590.854243025</v>
      </c>
      <c r="E103" s="524">
        <f>avgfiinc!AT96</f>
        <v>33863077.817215532</v>
      </c>
      <c r="F103" s="524">
        <f>avgfiinc!AU96</f>
        <v>22471833.805351768</v>
      </c>
      <c r="G103" s="62">
        <f>avgfiinc!AV96</f>
        <v>40277485.423989639</v>
      </c>
      <c r="H103" s="533">
        <f>B103*0.0001/'TD5'!B103</f>
        <v>5.7073209434747703E-2</v>
      </c>
      <c r="I103" s="544">
        <f>C103*0.0001/'TD5'!B103</f>
        <v>5.9265792369842536E-2</v>
      </c>
      <c r="J103" s="551">
        <f>D103*0.0001/'TD5'!C103</f>
        <v>5.7808257639408105E-2</v>
      </c>
      <c r="K103" s="544">
        <f>E103*0.0001/'TD5'!D103</f>
        <v>5.5445566773414619E-2</v>
      </c>
      <c r="L103" s="551">
        <f>F103*0.0001/'TD5'!E103</f>
        <v>6.2150284647941589E-2</v>
      </c>
      <c r="M103" s="552">
        <f>G103*0.0001/'TD5'!F103</f>
        <v>6.1911758035421365E-2</v>
      </c>
      <c r="P103" s="540"/>
    </row>
    <row r="104" spans="1:16" x14ac:dyDescent="0.2">
      <c r="A104" s="67">
        <v>2008</v>
      </c>
      <c r="B104" s="428">
        <f>avgfiinc!AQ97</f>
        <v>21196470.191299375</v>
      </c>
      <c r="C104" s="319">
        <f>avgfiinc!AR97</f>
        <v>22261594.783005022</v>
      </c>
      <c r="D104" s="524">
        <f>avgfiinc!AS97</f>
        <v>21291714.582000252</v>
      </c>
      <c r="E104" s="524">
        <f>avgfiinc!AT97</f>
        <v>26511282.285105027</v>
      </c>
      <c r="F104" s="524">
        <f>avgfiinc!AU97</f>
        <v>17380891.425293259</v>
      </c>
      <c r="G104" s="62">
        <f>avgfiinc!AV97</f>
        <v>31111622.869455364</v>
      </c>
      <c r="H104" s="533">
        <f>B104*0.0001/'TD5'!B104</f>
        <v>4.7588586807250984E-2</v>
      </c>
      <c r="I104" s="544">
        <f>C104*0.0001/'TD5'!B104</f>
        <v>4.9979917705059045E-2</v>
      </c>
      <c r="J104" s="551">
        <f>D104*0.0001/'TD5'!C104</f>
        <v>4.4956542551517494E-2</v>
      </c>
      <c r="K104" s="544">
        <f>E104*0.0001/'TD5'!D104</f>
        <v>4.675760492682457E-2</v>
      </c>
      <c r="L104" s="551">
        <f>F104*0.0001/'TD5'!E104</f>
        <v>5.2147131413221352E-2</v>
      </c>
      <c r="M104" s="552">
        <f>G104*0.0001/'TD5'!F104</f>
        <v>5.1762189716100686E-2</v>
      </c>
      <c r="P104" s="540"/>
    </row>
    <row r="105" spans="1:16" x14ac:dyDescent="0.2">
      <c r="A105" s="72">
        <v>2009</v>
      </c>
      <c r="B105" s="431">
        <f>avgfiinc!AQ98</f>
        <v>14868463.759783074</v>
      </c>
      <c r="C105" s="322">
        <f>avgfiinc!AR98</f>
        <v>15674268.947389917</v>
      </c>
      <c r="D105" s="526">
        <f>avgfiinc!AS98</f>
        <v>15886598.702324484</v>
      </c>
      <c r="E105" s="526">
        <f>avgfiinc!AT98</f>
        <v>19394329.046557859</v>
      </c>
      <c r="F105" s="526">
        <f>avgfiinc!AU98</f>
        <v>11246984.588311747</v>
      </c>
      <c r="G105" s="68">
        <f>avgfiinc!AV98</f>
        <v>21821044.601253312</v>
      </c>
      <c r="H105" s="536">
        <f>B105*0.0001/'TD5'!B105</f>
        <v>3.7196818739175797E-2</v>
      </c>
      <c r="I105" s="547">
        <f>C105*0.0001/'TD5'!B105</f>
        <v>3.921272233128547E-2</v>
      </c>
      <c r="J105" s="557">
        <f>D105*0.0001/'TD5'!C105</f>
        <v>3.6815546452999108E-2</v>
      </c>
      <c r="K105" s="558">
        <f>E105*0.0001/'TD5'!D105</f>
        <v>3.8462050259113312E-2</v>
      </c>
      <c r="L105" s="553">
        <f>F105*0.0001/'TD5'!E105</f>
        <v>3.704659640789032E-2</v>
      </c>
      <c r="M105" s="554">
        <f>G105*0.0001/'TD5'!F105</f>
        <v>4.0406953543424599E-2</v>
      </c>
      <c r="P105" s="540"/>
    </row>
    <row r="106" spans="1:16" x14ac:dyDescent="0.2">
      <c r="A106" s="67">
        <v>2010</v>
      </c>
      <c r="B106" s="432">
        <f>avgfiinc!AQ99</f>
        <v>18324251.259270627</v>
      </c>
      <c r="C106" s="323">
        <f>avgfiinc!AR99</f>
        <v>19127162.945664477</v>
      </c>
      <c r="D106" s="524">
        <f>avgfiinc!AS99</f>
        <v>19642570.582052156</v>
      </c>
      <c r="E106" s="524">
        <f>avgfiinc!AT99</f>
        <v>22910523.761122562</v>
      </c>
      <c r="F106" s="524">
        <f>avgfiinc!AU99</f>
        <v>14686837.316960523</v>
      </c>
      <c r="G106" s="62">
        <f>avgfiinc!AV99</f>
        <v>26912756.886090182</v>
      </c>
      <c r="H106" s="533">
        <f>B106*0.0001/'TD5'!B106</f>
        <v>4.4637281447649002E-2</v>
      </c>
      <c r="I106" s="544">
        <f>C106*0.0001/'TD5'!B106</f>
        <v>4.6593148261308663E-2</v>
      </c>
      <c r="J106" s="559">
        <f>D106*0.0001/'TD5'!C106</f>
        <v>4.4966496527194977E-2</v>
      </c>
      <c r="K106" s="560">
        <f>E106*0.0001/'TD5'!D106</f>
        <v>4.4557671993970871E-2</v>
      </c>
      <c r="L106" s="551">
        <f>F106*0.0001/'TD5'!E106</f>
        <v>4.6825844794511788E-2</v>
      </c>
      <c r="M106" s="552">
        <f>G106*0.0001/'TD5'!F106</f>
        <v>4.8774581402540214E-2</v>
      </c>
      <c r="P106" s="540"/>
    </row>
    <row r="107" spans="1:16" x14ac:dyDescent="0.2">
      <c r="A107" s="67">
        <v>2011</v>
      </c>
      <c r="B107" s="432">
        <f>avgfiinc!AQ100</f>
        <v>17005360.294511918</v>
      </c>
      <c r="C107" s="323">
        <f>avgfiinc!AR100</f>
        <v>17801622.730016809</v>
      </c>
      <c r="D107" s="524">
        <f>avgfiinc!AS100</f>
        <v>18243032.535799291</v>
      </c>
      <c r="E107" s="524">
        <f>avgfiinc!AT100</f>
        <v>21581388.308402352</v>
      </c>
      <c r="F107" s="524">
        <f>avgfiinc!AU100</f>
        <v>13414785.286642322</v>
      </c>
      <c r="G107" s="62">
        <f>avgfiinc!AV100</f>
        <v>24923300.991405196</v>
      </c>
      <c r="H107" s="533">
        <f>B107*0.0001/'TD5'!B107</f>
        <v>4.114620387554168E-2</v>
      </c>
      <c r="I107" s="544">
        <f>C107*0.0001/'TD5'!B107</f>
        <v>4.3072842061519616E-2</v>
      </c>
      <c r="J107" s="559">
        <f>D107*0.0001/'TD5'!C107</f>
        <v>4.1374981403350823E-2</v>
      </c>
      <c r="K107" s="560">
        <f>E107*0.0001/'TD5'!D107</f>
        <v>4.1104815900325768E-2</v>
      </c>
      <c r="L107" s="551">
        <f>F107*0.0001/'TD5'!E107</f>
        <v>4.3286755681037896E-2</v>
      </c>
      <c r="M107" s="552">
        <f>G107*0.0001/'TD5'!F107</f>
        <v>4.5028362423181534E-2</v>
      </c>
      <c r="P107" s="540"/>
    </row>
    <row r="108" spans="1:16" x14ac:dyDescent="0.2">
      <c r="A108" s="67">
        <v>2012</v>
      </c>
      <c r="B108" s="432">
        <f>avgfiinc!AQ101</f>
        <v>24097361.674427148</v>
      </c>
      <c r="C108" s="323">
        <f>avgfiinc!AR101</f>
        <v>24918004.280126087</v>
      </c>
      <c r="D108" s="524">
        <f>avgfiinc!AS101</f>
        <v>25918159.956091367</v>
      </c>
      <c r="E108" s="524">
        <f>avgfiinc!AT101</f>
        <v>29347697.193274949</v>
      </c>
      <c r="F108" s="524">
        <f>avgfiinc!AU101</f>
        <v>19928342.34267826</v>
      </c>
      <c r="G108" s="62">
        <f>avgfiinc!AV101</f>
        <v>35151348.463791154</v>
      </c>
      <c r="H108" s="533">
        <f>B108*0.0001/'TD5'!B108</f>
        <v>5.50948865711689E-2</v>
      </c>
      <c r="I108" s="544">
        <f>C108*0.0001/'TD5'!B108</f>
        <v>5.697115883231163E-2</v>
      </c>
      <c r="J108" s="559">
        <f>D108*0.0001/'TD5'!C108</f>
        <v>5.6372094899415963E-2</v>
      </c>
      <c r="K108" s="560">
        <f>E108*0.0001/'TD5'!D108</f>
        <v>5.3149607032537453E-2</v>
      </c>
      <c r="L108" s="551">
        <f>F108*0.0001/'TD5'!E108</f>
        <v>6.021479144692421E-2</v>
      </c>
      <c r="M108" s="552">
        <f>G108*0.0001/'TD5'!F108</f>
        <v>6.0119751840829842E-2</v>
      </c>
      <c r="P108" s="540"/>
    </row>
    <row r="109" spans="1:16" x14ac:dyDescent="0.2">
      <c r="A109" s="67">
        <v>2013</v>
      </c>
      <c r="B109" s="432">
        <f>avgfiinc!AQ102</f>
        <v>17716316.787316859</v>
      </c>
      <c r="C109" s="323">
        <f>avgfiinc!AR102</f>
        <v>18626455.325826515</v>
      </c>
      <c r="D109" s="524">
        <f>avgfiinc!AS102</f>
        <v>16643733.172984157</v>
      </c>
      <c r="E109" s="524">
        <f>avgfiinc!AT102</f>
        <v>22819309.698033057</v>
      </c>
      <c r="F109" s="524">
        <f>avgfiinc!AU102</f>
        <v>13791508.468740715</v>
      </c>
      <c r="G109" s="62">
        <f>avgfiinc!AV102</f>
        <v>25932527.356225915</v>
      </c>
      <c r="H109" s="533">
        <f>B109*0.0001/'TD5'!B109</f>
        <v>4.1802186518907547E-2</v>
      </c>
      <c r="I109" s="544">
        <f>C109*0.0001/'TD5'!B109</f>
        <v>4.3949685990810401E-2</v>
      </c>
      <c r="J109" s="559">
        <f>D109*0.0001/'TD5'!C109</f>
        <v>3.667760640382766E-2</v>
      </c>
      <c r="K109" s="560">
        <f>E109*0.0001/'TD5'!D109</f>
        <v>4.2432405054569244E-2</v>
      </c>
      <c r="L109" s="551">
        <f>F109*0.0001/'TD5'!E109</f>
        <v>4.3197948485612862E-2</v>
      </c>
      <c r="M109" s="552">
        <f>G109*0.0001/'TD5'!F109</f>
        <v>4.5730184763669961E-2</v>
      </c>
      <c r="P109" s="540"/>
    </row>
    <row r="110" spans="1:16" x14ac:dyDescent="0.2">
      <c r="A110" s="67">
        <v>2014</v>
      </c>
      <c r="B110" s="432">
        <f>avgfiinc!AQ103</f>
        <v>21189438.039221406</v>
      </c>
      <c r="C110" s="323">
        <f>avgfiinc!AR103</f>
        <v>22142840.283906803</v>
      </c>
      <c r="D110" s="524">
        <f>avgfiinc!AS103</f>
        <v>20107636.698560789</v>
      </c>
      <c r="E110" s="524">
        <f>avgfiinc!AT103</f>
        <v>26795324.983717468</v>
      </c>
      <c r="F110" s="524">
        <f>avgfiinc!AU103</f>
        <v>16928504.240032032</v>
      </c>
      <c r="G110" s="62">
        <f>avgfiinc!AV103</f>
        <v>30888851.020476453</v>
      </c>
      <c r="H110" s="533">
        <f>B110*0.0001/'TD5'!B110</f>
        <v>4.7722876071929932E-2</v>
      </c>
      <c r="I110" s="544">
        <f>C110*0.0001/'TD5'!B110</f>
        <v>4.987012967467308E-2</v>
      </c>
      <c r="J110" s="559">
        <f>D110*0.0001/'TD5'!C110</f>
        <v>4.2318951338529587E-2</v>
      </c>
      <c r="K110" s="560">
        <f>E110*0.0001/'TD5'!D110</f>
        <v>4.7553904354572296E-2</v>
      </c>
      <c r="L110" s="551">
        <f>F110*0.0001/'TD5'!E110</f>
        <v>5.0578709691762931E-2</v>
      </c>
      <c r="M110" s="552">
        <f>G110*0.0001/'TD5'!F110</f>
        <v>5.2172679454088204E-2</v>
      </c>
    </row>
    <row r="111" spans="1:16" x14ac:dyDescent="0.2">
      <c r="A111" s="67">
        <v>2015</v>
      </c>
      <c r="B111" s="432">
        <f>avgfiinc!AQ104</f>
        <v>21529000.563412361</v>
      </c>
      <c r="C111" s="323">
        <f>avgfiinc!AR104</f>
        <v>22500253.293170527</v>
      </c>
      <c r="D111" s="524">
        <f>avgfiinc!AS104</f>
        <v>20182584.873205014</v>
      </c>
      <c r="E111" s="524">
        <f>avgfiinc!AT104</f>
        <v>27349273.470483966</v>
      </c>
      <c r="F111" s="524">
        <f>avgfiinc!AU104</f>
        <v>17085857.906292997</v>
      </c>
      <c r="G111" s="62">
        <f>avgfiinc!AV104</f>
        <v>31414680.072982725</v>
      </c>
      <c r="H111" s="533">
        <f>B111*0.0001/'TD5'!B111</f>
        <v>4.729723930358886E-2</v>
      </c>
      <c r="I111" s="544">
        <f>C111*0.0001/'TD5'!B111</f>
        <v>4.9430992454290383E-2</v>
      </c>
      <c r="J111" s="559">
        <f>D111*0.0001/'TD5'!C111</f>
        <v>4.1603613644838326E-2</v>
      </c>
      <c r="K111" s="560">
        <f>E111*0.0001/'TD5'!D111</f>
        <v>4.7516234219074249E-2</v>
      </c>
      <c r="L111" s="551">
        <f>F111*0.0001/'TD5'!E111</f>
        <v>4.9537155777215951E-2</v>
      </c>
      <c r="M111" s="552">
        <f>G111*0.0001/'TD5'!F111</f>
        <v>5.1835145801305778E-2</v>
      </c>
    </row>
    <row r="112" spans="1:16" x14ac:dyDescent="0.2">
      <c r="A112" s="67">
        <v>2016</v>
      </c>
      <c r="B112" s="432">
        <f>avgfiinc!AQ105</f>
        <v>19932431.417298995</v>
      </c>
      <c r="C112" s="323">
        <f>avgfiinc!AR105</f>
        <v>20805609.162344381</v>
      </c>
      <c r="D112" s="524">
        <f>avgfiinc!AS105</f>
        <v>18763945.353914674</v>
      </c>
      <c r="E112" s="524">
        <f>avgfiinc!AT105</f>
        <v>25536828.093537956</v>
      </c>
      <c r="F112" s="524">
        <f>avgfiinc!AU105</f>
        <v>15577049.460603841</v>
      </c>
      <c r="G112" s="62">
        <f>avgfiinc!AV105</f>
        <v>28946237.982948419</v>
      </c>
      <c r="H112" s="533">
        <f>B112*0.0001/'TD5'!B112</f>
        <v>4.453666880726815E-2</v>
      </c>
      <c r="I112" s="544">
        <f>C112*0.0001/'TD5'!B112</f>
        <v>4.6487681567668922E-2</v>
      </c>
      <c r="J112" s="559">
        <f>D112*0.0001/'TD5'!C112</f>
        <v>3.9372783154249198E-2</v>
      </c>
      <c r="K112" s="560">
        <f>E112*0.0001/'TD5'!D112</f>
        <v>4.521441459655761E-2</v>
      </c>
      <c r="L112" s="551">
        <f>F112*0.0001/'TD5'!E112</f>
        <v>4.5722488313913345E-2</v>
      </c>
      <c r="M112" s="552">
        <f>G112*0.0001/'TD5'!F112</f>
        <v>4.8766933381557458E-2</v>
      </c>
    </row>
    <row r="113" spans="1:13" x14ac:dyDescent="0.2">
      <c r="A113" s="67">
        <v>2017</v>
      </c>
      <c r="B113" s="432">
        <f>avgfiinc!AQ106</f>
        <v>23896751.933662754</v>
      </c>
      <c r="C113" s="323">
        <f>avgfiinc!AR106</f>
        <v>24819861.448712327</v>
      </c>
      <c r="D113" s="524">
        <f>avgfiinc!AS106</f>
        <v>25684321.930147197</v>
      </c>
      <c r="E113" s="524">
        <f>avgfiinc!AT106</f>
        <v>29380097.058803972</v>
      </c>
      <c r="F113" s="524">
        <f>avgfiinc!AU106</f>
        <v>19644150.898296803</v>
      </c>
      <c r="G113" s="62">
        <f>avgfiinc!AV106</f>
        <v>34962974.078474507</v>
      </c>
      <c r="H113" s="533">
        <f>B113*0.0001/'TD5'!B113</f>
        <v>5.272216722369194E-2</v>
      </c>
      <c r="I113" s="544">
        <f>C113*0.0001/'TD5'!B113</f>
        <v>5.4758775979280472E-2</v>
      </c>
      <c r="J113" s="559">
        <f>D113*0.0001/'TD5'!C113</f>
        <v>5.4218199104070663E-2</v>
      </c>
      <c r="K113" s="560">
        <f>E113*0.0001/'TD5'!D113</f>
        <v>5.1261138170957565E-2</v>
      </c>
      <c r="L113" s="551">
        <f>F113*0.0001/'TD5'!E113</f>
        <v>5.7441666722297662E-2</v>
      </c>
      <c r="M113" s="552">
        <f>G113*0.0001/'TD5'!F113</f>
        <v>5.7484183460474021E-2</v>
      </c>
    </row>
    <row r="114" spans="1:13" x14ac:dyDescent="0.2">
      <c r="A114" s="67">
        <v>2018</v>
      </c>
      <c r="B114" s="432">
        <f>avgfiinc!AQ107</f>
        <v>23733421.365337081</v>
      </c>
      <c r="C114" s="323">
        <f>avgfiinc!AR107</f>
        <v>24642195.762934484</v>
      </c>
      <c r="D114" s="524">
        <f>avgfiinc!AS107</f>
        <v>25521291.088279907</v>
      </c>
      <c r="E114" s="524">
        <f>avgfiinc!AT107</f>
        <v>29044047.346057195</v>
      </c>
      <c r="F114" s="524">
        <f>avgfiinc!AU107</f>
        <v>19687521.90273698</v>
      </c>
      <c r="G114" s="62">
        <f>avgfiinc!AV107</f>
        <v>34650562.410165392</v>
      </c>
      <c r="H114" s="533">
        <f>B114*0.0001/'TD5'!B114</f>
        <v>5.1225069910287857E-2</v>
      </c>
      <c r="I114" s="544">
        <f>C114*0.0001/'TD5'!B114</f>
        <v>5.3186524659395225E-2</v>
      </c>
      <c r="J114" s="559">
        <f>D114*0.0001/'TD5'!C114</f>
        <v>5.2737962454557419E-2</v>
      </c>
      <c r="K114" s="560">
        <f>E114*0.0001/'TD5'!D114</f>
        <v>4.9731146544218063E-2</v>
      </c>
      <c r="L114" s="551">
        <f>F114*0.0001/'TD5'!E114</f>
        <v>5.6042864918708794E-2</v>
      </c>
      <c r="M114" s="552">
        <f>G114*0.0001/'TD5'!F114</f>
        <v>5.5750515311956413E-2</v>
      </c>
    </row>
    <row r="115" spans="1:13" x14ac:dyDescent="0.2">
      <c r="A115" s="67">
        <v>2019</v>
      </c>
      <c r="B115" s="432">
        <f>avgfiinc!AQ108</f>
        <v>24135600.407878458</v>
      </c>
      <c r="C115" s="323">
        <f>avgfiinc!AR108</f>
        <v>25056018.60309064</v>
      </c>
      <c r="D115" s="524">
        <f>avgfiinc!AS108</f>
        <v>25958535.999644957</v>
      </c>
      <c r="E115" s="524">
        <f>avgfiinc!AT108</f>
        <v>29526476.630650893</v>
      </c>
      <c r="F115" s="524">
        <f>avgfiinc!AU108</f>
        <v>20015891.135484926</v>
      </c>
      <c r="G115" s="62">
        <f>avgfiinc!AV108</f>
        <v>35231050.748022437</v>
      </c>
      <c r="H115" s="533">
        <f>B115*0.0001/'TD5'!B115</f>
        <v>5.1225058734416962E-2</v>
      </c>
      <c r="I115" s="544">
        <f>C115*0.0001/'TD5'!B115</f>
        <v>5.3178541362285614E-2</v>
      </c>
      <c r="J115" s="559">
        <f>D115*0.0001/'TD5'!C115</f>
        <v>5.2747644484043121E-2</v>
      </c>
      <c r="K115" s="560">
        <f>E115*0.0001/'TD5'!D115</f>
        <v>4.9714736640453346E-2</v>
      </c>
      <c r="L115" s="551">
        <f>F115*0.0001/'TD5'!E115</f>
        <v>5.6028161197900772E-2</v>
      </c>
      <c r="M115" s="552">
        <f>G115*0.0001/'TD5'!F115</f>
        <v>5.573992058634758E-2</v>
      </c>
    </row>
    <row r="116" spans="1:13" ht="17" thickBot="1" x14ac:dyDescent="0.25">
      <c r="A116" s="1105"/>
      <c r="B116" s="1106"/>
      <c r="C116" s="1101"/>
      <c r="D116" s="1107"/>
      <c r="E116" s="1107"/>
      <c r="F116" s="1107"/>
      <c r="G116" s="109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4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7" tint="0.39997558519241921"/>
  </sheetPr>
  <dimension ref="A1:G74"/>
  <sheetViews>
    <sheetView workbookViewId="0">
      <pane xSplit="1" ySplit="8" topLeftCell="B45"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56"/>
    <col min="2" max="7" width="12" style="56" customWidth="1"/>
    <col min="8" max="16384" width="10.83203125" style="56"/>
  </cols>
  <sheetData>
    <row r="1" spans="1:7" x14ac:dyDescent="0.2">
      <c r="A1" s="52" t="s">
        <v>37</v>
      </c>
      <c r="D1" s="100"/>
      <c r="E1" s="99"/>
      <c r="F1" s="100"/>
      <c r="G1" s="100"/>
    </row>
    <row r="2" spans="1:7" x14ac:dyDescent="0.2">
      <c r="F2" s="98"/>
    </row>
    <row r="3" spans="1:7" ht="17" thickBot="1" x14ac:dyDescent="0.25"/>
    <row r="4" spans="1:7" ht="25" customHeight="1" thickTop="1" x14ac:dyDescent="0.2">
      <c r="A4" s="1385" t="s">
        <v>590</v>
      </c>
      <c r="B4" s="1386"/>
      <c r="C4" s="1386"/>
      <c r="D4" s="1386"/>
      <c r="E4" s="1386"/>
      <c r="F4" s="1386"/>
      <c r="G4" s="1387"/>
    </row>
    <row r="5" spans="1:7" x14ac:dyDescent="0.2">
      <c r="A5" s="96"/>
      <c r="B5" s="97"/>
      <c r="C5" s="59"/>
      <c r="D5" s="59"/>
      <c r="E5" s="59"/>
      <c r="F5" s="59"/>
      <c r="G5" s="208"/>
    </row>
    <row r="6" spans="1:7" x14ac:dyDescent="0.2">
      <c r="A6" s="96"/>
      <c r="B6" s="45" t="s">
        <v>36</v>
      </c>
      <c r="C6" s="45" t="s">
        <v>35</v>
      </c>
      <c r="D6" s="45" t="s">
        <v>34</v>
      </c>
      <c r="E6" s="45" t="s">
        <v>33</v>
      </c>
      <c r="F6" s="45" t="s">
        <v>32</v>
      </c>
      <c r="G6" s="226" t="s">
        <v>31</v>
      </c>
    </row>
    <row r="7" spans="1:7" ht="20" customHeight="1" x14ac:dyDescent="0.2">
      <c r="A7" s="96"/>
      <c r="B7" s="1394" t="s">
        <v>1424</v>
      </c>
      <c r="C7" s="1381"/>
      <c r="D7" s="1381"/>
      <c r="E7" s="1381"/>
      <c r="F7" s="1381"/>
      <c r="G7" s="1384"/>
    </row>
    <row r="8" spans="1:7" s="87" customFormat="1" ht="44" customHeight="1" x14ac:dyDescent="0.2">
      <c r="A8" s="95"/>
      <c r="B8" s="352" t="s">
        <v>865</v>
      </c>
      <c r="C8" s="352" t="s">
        <v>868</v>
      </c>
      <c r="D8" s="352" t="s">
        <v>120</v>
      </c>
      <c r="E8" s="352" t="s">
        <v>121</v>
      </c>
      <c r="F8" s="352" t="s">
        <v>122</v>
      </c>
      <c r="G8" s="359" t="s">
        <v>57</v>
      </c>
    </row>
    <row r="9" spans="1:7" x14ac:dyDescent="0.2">
      <c r="A9" s="67">
        <v>1960</v>
      </c>
      <c r="B9" s="65"/>
      <c r="C9" s="314"/>
      <c r="D9" s="84"/>
      <c r="E9" s="65"/>
      <c r="F9" s="85"/>
      <c r="G9" s="210"/>
    </row>
    <row r="10" spans="1:7" x14ac:dyDescent="0.2">
      <c r="A10" s="67">
        <v>1961</v>
      </c>
      <c r="B10" s="65"/>
      <c r="C10" s="314"/>
      <c r="D10" s="84"/>
      <c r="E10" s="65"/>
      <c r="F10" s="85"/>
      <c r="G10" s="210"/>
    </row>
    <row r="11" spans="1:7" x14ac:dyDescent="0.2">
      <c r="A11" s="67">
        <v>1962</v>
      </c>
      <c r="B11" s="522">
        <f>medfiinc!B51</f>
        <v>18375.6640625</v>
      </c>
      <c r="C11" s="522">
        <f>medfiinc!C51</f>
        <v>12250.4423828125</v>
      </c>
      <c r="D11" s="523">
        <f>medfiinc!D51</f>
        <v>20417.404296875</v>
      </c>
      <c r="E11" s="522">
        <f>medfiinc!E51</f>
        <v>28244.076171875</v>
      </c>
      <c r="F11" s="523">
        <f>medfiinc!F51</f>
        <v>3675.1328125</v>
      </c>
      <c r="G11" s="578">
        <f>medfiinc!G51</f>
        <v>25521.755859375</v>
      </c>
    </row>
    <row r="12" spans="1:7" x14ac:dyDescent="0.2">
      <c r="A12" s="67">
        <v>1963</v>
      </c>
      <c r="B12" s="524">
        <f>medfiinc!B52</f>
        <v>19109.3515625</v>
      </c>
      <c r="C12" s="524">
        <f>medfiinc!C52</f>
        <v>12904.92578125</v>
      </c>
      <c r="D12" s="525">
        <f>medfiinc!D52</f>
        <v>21287.732421875</v>
      </c>
      <c r="E12" s="524">
        <f>medfiinc!E52</f>
        <v>29335.03515625</v>
      </c>
      <c r="F12" s="525">
        <f>medfiinc!F52</f>
        <v>3954.1572265625</v>
      </c>
      <c r="G12" s="579">
        <f>medfiinc!G52</f>
        <v>26485.646484375</v>
      </c>
    </row>
    <row r="13" spans="1:7" x14ac:dyDescent="0.2">
      <c r="A13" s="67">
        <v>1964</v>
      </c>
      <c r="B13" s="524">
        <f>medfiinc!B53</f>
        <v>19843.0390625</v>
      </c>
      <c r="C13" s="524">
        <f>medfiinc!C53</f>
        <v>13559.41015625</v>
      </c>
      <c r="D13" s="525">
        <f>medfiinc!D53</f>
        <v>22158.060546875</v>
      </c>
      <c r="E13" s="524">
        <f>medfiinc!E53</f>
        <v>30425.9921875</v>
      </c>
      <c r="F13" s="525">
        <f>medfiinc!F53</f>
        <v>4233.181640625</v>
      </c>
      <c r="G13" s="579">
        <f>medfiinc!G53</f>
        <v>27449.537109375</v>
      </c>
    </row>
    <row r="14" spans="1:7" x14ac:dyDescent="0.2">
      <c r="A14" s="67">
        <v>1965</v>
      </c>
      <c r="B14" s="524">
        <f>medfiinc!B54</f>
        <v>20802.89453125</v>
      </c>
      <c r="C14" s="524">
        <f>medfiinc!C54</f>
        <v>14507.0576171875</v>
      </c>
      <c r="D14" s="525">
        <f>medfiinc!D54</f>
        <v>23222.01171875</v>
      </c>
      <c r="E14" s="524">
        <f>medfiinc!E54</f>
        <v>32087.009765625</v>
      </c>
      <c r="F14" s="525">
        <f>medfiinc!F54</f>
        <v>4765.96875</v>
      </c>
      <c r="G14" s="579">
        <f>medfiinc!G54</f>
        <v>28864.0703125</v>
      </c>
    </row>
    <row r="15" spans="1:7" x14ac:dyDescent="0.2">
      <c r="A15" s="67">
        <v>1966</v>
      </c>
      <c r="B15" s="524">
        <f>medfiinc!B55</f>
        <v>21762.748046875</v>
      </c>
      <c r="C15" s="524">
        <f>medfiinc!C55</f>
        <v>15454.705078125</v>
      </c>
      <c r="D15" s="525">
        <f>medfiinc!D55</f>
        <v>24285.96484375</v>
      </c>
      <c r="E15" s="524">
        <f>medfiinc!E55</f>
        <v>33748.02734375</v>
      </c>
      <c r="F15" s="525">
        <f>medfiinc!F55</f>
        <v>5298.755859375</v>
      </c>
      <c r="G15" s="579">
        <f>medfiinc!G55</f>
        <v>30278.60546875</v>
      </c>
    </row>
    <row r="16" spans="1:7" x14ac:dyDescent="0.2">
      <c r="A16" s="67">
        <v>1967</v>
      </c>
      <c r="B16" s="524">
        <f>medfiinc!B56</f>
        <v>22365.716796875</v>
      </c>
      <c r="C16" s="524">
        <f>medfiinc!C56</f>
        <v>16850.8828125</v>
      </c>
      <c r="D16" s="525">
        <f>medfiinc!D56</f>
        <v>24816.75390625</v>
      </c>
      <c r="E16" s="524">
        <f>medfiinc!E56</f>
        <v>34008.14453125</v>
      </c>
      <c r="F16" s="580">
        <f>medfiinc!F56</f>
        <v>6740.35302734375</v>
      </c>
      <c r="G16" s="579">
        <f>medfiinc!G56</f>
        <v>31863.486328125</v>
      </c>
    </row>
    <row r="17" spans="1:7" x14ac:dyDescent="0.2">
      <c r="A17" s="67">
        <v>1968</v>
      </c>
      <c r="B17" s="524">
        <f>medfiinc!B57</f>
        <v>23201.37890625</v>
      </c>
      <c r="C17" s="524">
        <f>medfiinc!C57</f>
        <v>17327.611328125</v>
      </c>
      <c r="D17" s="525">
        <f>medfiinc!D57</f>
        <v>25550.88671875</v>
      </c>
      <c r="E17" s="524">
        <f>medfiinc!E57</f>
        <v>34361.53515625</v>
      </c>
      <c r="F17" s="580">
        <f>medfiinc!F57</f>
        <v>7048.52001953125</v>
      </c>
      <c r="G17" s="579">
        <f>medfiinc!G57</f>
        <v>32599.40625</v>
      </c>
    </row>
    <row r="18" spans="1:7" x14ac:dyDescent="0.2">
      <c r="A18" s="72">
        <v>1969</v>
      </c>
      <c r="B18" s="526">
        <f>medfiinc!B58</f>
        <v>23791.234375</v>
      </c>
      <c r="C18" s="526">
        <f>medfiinc!C58</f>
        <v>17633.50390625</v>
      </c>
      <c r="D18" s="527">
        <f>medfiinc!D58</f>
        <v>26310.306640625</v>
      </c>
      <c r="E18" s="526">
        <f>medfiinc!E58</f>
        <v>35267.0078125</v>
      </c>
      <c r="F18" s="581">
        <f>medfiinc!F58</f>
        <v>7557.2158203125</v>
      </c>
      <c r="G18" s="582">
        <f>medfiinc!G58</f>
        <v>33587.625</v>
      </c>
    </row>
    <row r="19" spans="1:7" x14ac:dyDescent="0.2">
      <c r="A19" s="67">
        <v>1970</v>
      </c>
      <c r="B19" s="524">
        <f>medfiinc!B59</f>
        <v>23388.384765625</v>
      </c>
      <c r="C19" s="524">
        <f>medfiinc!C59</f>
        <v>17275.51171875</v>
      </c>
      <c r="D19" s="525">
        <f>medfiinc!D59</f>
        <v>26046.15625</v>
      </c>
      <c r="E19" s="524">
        <f>medfiinc!E59</f>
        <v>34551.0234375</v>
      </c>
      <c r="F19" s="580">
        <f>medfiinc!F59</f>
        <v>7175.9814453125</v>
      </c>
      <c r="G19" s="579">
        <f>medfiinc!G59</f>
        <v>32690.58203125</v>
      </c>
    </row>
    <row r="20" spans="1:7" x14ac:dyDescent="0.2">
      <c r="A20" s="67">
        <v>1971</v>
      </c>
      <c r="B20" s="524">
        <f>medfiinc!B60</f>
        <v>23021.0703125</v>
      </c>
      <c r="C20" s="524">
        <f>medfiinc!C60</f>
        <v>17202.55859375</v>
      </c>
      <c r="D20" s="525">
        <f>medfiinc!D60</f>
        <v>25803.837890625</v>
      </c>
      <c r="E20" s="524">
        <f>medfiinc!E60</f>
        <v>33646.1796875</v>
      </c>
      <c r="F20" s="580">
        <f>medfiinc!F60</f>
        <v>6830.427734375</v>
      </c>
      <c r="G20" s="579">
        <f>medfiinc!G60</f>
        <v>31875.328125</v>
      </c>
    </row>
    <row r="21" spans="1:7" x14ac:dyDescent="0.2">
      <c r="A21" s="67">
        <v>1972</v>
      </c>
      <c r="B21" s="524">
        <f>medfiinc!B61</f>
        <v>24003.099609375</v>
      </c>
      <c r="C21" s="524">
        <f>medfiinc!C61</f>
        <v>18184.166015625</v>
      </c>
      <c r="D21" s="525">
        <f>medfiinc!D61</f>
        <v>26670.111328125</v>
      </c>
      <c r="E21" s="524">
        <f>medfiinc!E61</f>
        <v>34913.6015625</v>
      </c>
      <c r="F21" s="580">
        <f>medfiinc!F61</f>
        <v>7516.1220703125</v>
      </c>
      <c r="G21" s="579">
        <f>medfiinc!G61</f>
        <v>32004.1328125</v>
      </c>
    </row>
    <row r="22" spans="1:7" x14ac:dyDescent="0.2">
      <c r="A22" s="67">
        <v>1973</v>
      </c>
      <c r="B22" s="524">
        <f>medfiinc!B62</f>
        <v>24828.431640625</v>
      </c>
      <c r="C22" s="524">
        <f>medfiinc!C62</f>
        <v>18621.32421875</v>
      </c>
      <c r="D22" s="525">
        <f>medfiinc!D62</f>
        <v>27817.0390625</v>
      </c>
      <c r="E22" s="524">
        <f>medfiinc!E62</f>
        <v>36093.18359375</v>
      </c>
      <c r="F22" s="580">
        <f>medfiinc!F62</f>
        <v>8276.1435546875</v>
      </c>
      <c r="G22" s="579">
        <f>medfiinc!G62</f>
        <v>32874.68359375</v>
      </c>
    </row>
    <row r="23" spans="1:7" x14ac:dyDescent="0.2">
      <c r="A23" s="67">
        <v>1974</v>
      </c>
      <c r="B23" s="524">
        <f>medfiinc!B63</f>
        <v>24545.826171875</v>
      </c>
      <c r="C23" s="524">
        <f>medfiinc!C63</f>
        <v>19044.17578125</v>
      </c>
      <c r="D23" s="525">
        <f>medfiinc!D63</f>
        <v>27296.65234375</v>
      </c>
      <c r="E23" s="524">
        <f>medfiinc!E63</f>
        <v>35337.52734375</v>
      </c>
      <c r="F23" s="580">
        <f>medfiinc!F63</f>
        <v>8675.6806640625</v>
      </c>
      <c r="G23" s="579">
        <f>medfiinc!G63</f>
        <v>32586.701171875</v>
      </c>
    </row>
    <row r="24" spans="1:7" x14ac:dyDescent="0.2">
      <c r="A24" s="67">
        <v>1975</v>
      </c>
      <c r="B24" s="524">
        <f>medfiinc!B64</f>
        <v>22925.951171875</v>
      </c>
      <c r="C24" s="524">
        <f>medfiinc!C64</f>
        <v>17680.181640625</v>
      </c>
      <c r="D24" s="525">
        <f>medfiinc!D64</f>
        <v>25840.267578125</v>
      </c>
      <c r="E24" s="524">
        <f>medfiinc!E64</f>
        <v>32057.474609375</v>
      </c>
      <c r="F24" s="580">
        <f>medfiinc!F64</f>
        <v>8937.2353515625</v>
      </c>
      <c r="G24" s="579">
        <f>medfiinc!G64</f>
        <v>29920.30859375</v>
      </c>
    </row>
    <row r="25" spans="1:7" x14ac:dyDescent="0.2">
      <c r="A25" s="67">
        <v>1976</v>
      </c>
      <c r="B25" s="524">
        <f>medfiinc!B65</f>
        <v>23765.59765625</v>
      </c>
      <c r="C25" s="524">
        <f>medfiinc!C65</f>
        <v>18607.173828125</v>
      </c>
      <c r="D25" s="525">
        <f>medfiinc!D65</f>
        <v>26897.498046875</v>
      </c>
      <c r="E25" s="524">
        <f>medfiinc!E65</f>
        <v>32792.83984375</v>
      </c>
      <c r="F25" s="580">
        <f>medfiinc!F65</f>
        <v>9764.16015625</v>
      </c>
      <c r="G25" s="579">
        <f>medfiinc!G65</f>
        <v>30582.0859375</v>
      </c>
    </row>
    <row r="26" spans="1:7" x14ac:dyDescent="0.2">
      <c r="A26" s="67">
        <v>1977</v>
      </c>
      <c r="B26" s="524">
        <f>medfiinc!B66</f>
        <v>24320.251953125</v>
      </c>
      <c r="C26" s="524">
        <f>medfiinc!C66</f>
        <v>19108.76953125</v>
      </c>
      <c r="D26" s="525">
        <f>medfiinc!D66</f>
        <v>27273.423828125</v>
      </c>
      <c r="E26" s="524">
        <f>medfiinc!E66</f>
        <v>33179.76953125</v>
      </c>
      <c r="F26" s="580">
        <f>medfiinc!F66</f>
        <v>10422.96484375</v>
      </c>
      <c r="G26" s="579">
        <f>medfiinc!G66</f>
        <v>30574.029296875</v>
      </c>
    </row>
    <row r="27" spans="1:7" x14ac:dyDescent="0.2">
      <c r="A27" s="67">
        <v>1978</v>
      </c>
      <c r="B27" s="524">
        <f>medfiinc!B67</f>
        <v>24868.39453125</v>
      </c>
      <c r="C27" s="524">
        <f>medfiinc!C67</f>
        <v>19829.701171875</v>
      </c>
      <c r="D27" s="525">
        <f>medfiinc!D67</f>
        <v>28119.166015625</v>
      </c>
      <c r="E27" s="524">
        <f>medfiinc!E67</f>
        <v>34133.08984375</v>
      </c>
      <c r="F27" s="580">
        <f>medfiinc!F67</f>
        <v>11540.2353515625</v>
      </c>
      <c r="G27" s="579">
        <f>medfiinc!G67</f>
        <v>31044.859375</v>
      </c>
    </row>
    <row r="28" spans="1:7" x14ac:dyDescent="0.2">
      <c r="A28" s="72">
        <v>1979</v>
      </c>
      <c r="B28" s="526">
        <f>medfiinc!B68</f>
        <v>25388.28515625</v>
      </c>
      <c r="C28" s="526">
        <f>medfiinc!C68</f>
        <v>20581.03515625</v>
      </c>
      <c r="D28" s="527">
        <f>medfiinc!D68</f>
        <v>28543.04296875</v>
      </c>
      <c r="E28" s="526">
        <f>medfiinc!E68</f>
        <v>34251.65234375</v>
      </c>
      <c r="F28" s="527">
        <f>medfiinc!F68</f>
        <v>12318.576171875</v>
      </c>
      <c r="G28" s="582">
        <f>medfiinc!G68</f>
        <v>31547.572265625</v>
      </c>
    </row>
    <row r="29" spans="1:7" x14ac:dyDescent="0.2">
      <c r="A29" s="67">
        <v>1980</v>
      </c>
      <c r="B29" s="524">
        <f>medfiinc!B69</f>
        <v>24960.978515625</v>
      </c>
      <c r="C29" s="524">
        <f>medfiinc!C69</f>
        <v>20272.17578125</v>
      </c>
      <c r="D29" s="525">
        <f>medfiinc!D69</f>
        <v>28132.814453125</v>
      </c>
      <c r="E29" s="524">
        <f>medfiinc!E69</f>
        <v>32821.6171875</v>
      </c>
      <c r="F29" s="525">
        <f>medfiinc!F69</f>
        <v>12273.6298828125</v>
      </c>
      <c r="G29" s="579">
        <f>medfiinc!G69</f>
        <v>30615.123046875</v>
      </c>
    </row>
    <row r="30" spans="1:7" x14ac:dyDescent="0.2">
      <c r="A30" s="67">
        <v>1981</v>
      </c>
      <c r="B30" s="524">
        <f>medfiinc!B70</f>
        <v>24573.373046875</v>
      </c>
      <c r="C30" s="524">
        <f>medfiinc!C70</f>
        <v>19784.71484375</v>
      </c>
      <c r="D30" s="525">
        <f>medfiinc!D70</f>
        <v>27471.771484375</v>
      </c>
      <c r="E30" s="524">
        <f>medfiinc!E70</f>
        <v>32008.392578125</v>
      </c>
      <c r="F30" s="525">
        <f>medfiinc!F70</f>
        <v>12601.7294921875</v>
      </c>
      <c r="G30" s="579">
        <f>medfiinc!G70</f>
        <v>30244.150390625</v>
      </c>
    </row>
    <row r="31" spans="1:7" x14ac:dyDescent="0.2">
      <c r="A31" s="67">
        <v>1982</v>
      </c>
      <c r="B31" s="524">
        <f>medfiinc!B71</f>
        <v>23377.732421875</v>
      </c>
      <c r="C31" s="524">
        <f>medfiinc!C71</f>
        <v>18986.9921875</v>
      </c>
      <c r="D31" s="525">
        <f>medfiinc!D71</f>
        <v>26344.451171875</v>
      </c>
      <c r="E31" s="524">
        <f>medfiinc!E71</f>
        <v>30379.185546875</v>
      </c>
      <c r="F31" s="525">
        <f>medfiinc!F71</f>
        <v>12460.212890625</v>
      </c>
      <c r="G31" s="579">
        <f>medfiinc!G71</f>
        <v>28717.82421875</v>
      </c>
    </row>
    <row r="32" spans="1:7" x14ac:dyDescent="0.2">
      <c r="A32" s="67">
        <v>1983</v>
      </c>
      <c r="B32" s="524">
        <f>medfiinc!B72</f>
        <v>22962.255859375</v>
      </c>
      <c r="C32" s="524">
        <f>medfiinc!C72</f>
        <v>18642.623046875</v>
      </c>
      <c r="D32" s="525">
        <f>medfiinc!D72</f>
        <v>25917.79296875</v>
      </c>
      <c r="E32" s="524">
        <f>medfiinc!E72</f>
        <v>28645.98046875</v>
      </c>
      <c r="F32" s="525">
        <f>medfiinc!F72</f>
        <v>12504.1982421875</v>
      </c>
      <c r="G32" s="579">
        <f>medfiinc!G72</f>
        <v>27736.5859375</v>
      </c>
    </row>
    <row r="33" spans="1:7" x14ac:dyDescent="0.2">
      <c r="A33" s="67">
        <v>1984</v>
      </c>
      <c r="B33" s="524">
        <f>medfiinc!B73</f>
        <v>23851.677734375</v>
      </c>
      <c r="C33" s="524">
        <f>medfiinc!C73</f>
        <v>19365.8125</v>
      </c>
      <c r="D33" s="525">
        <f>medfiinc!D73</f>
        <v>26915.197265625</v>
      </c>
      <c r="E33" s="524">
        <f>medfiinc!E73</f>
        <v>29978.71484375</v>
      </c>
      <c r="F33" s="525">
        <f>medfiinc!F73</f>
        <v>13238.775390625</v>
      </c>
      <c r="G33" s="579">
        <f>medfiinc!G73</f>
        <v>29103.423828125</v>
      </c>
    </row>
    <row r="34" spans="1:7" x14ac:dyDescent="0.2">
      <c r="A34" s="67">
        <v>1985</v>
      </c>
      <c r="B34" s="524">
        <f>medfiinc!B74</f>
        <v>24321.212890625</v>
      </c>
      <c r="C34" s="524">
        <f>medfiinc!C74</f>
        <v>19879.947265625</v>
      </c>
      <c r="D34" s="525">
        <f>medfiinc!D74</f>
        <v>27493.544921875</v>
      </c>
      <c r="E34" s="524">
        <f>medfiinc!E74</f>
        <v>30665.876953125</v>
      </c>
      <c r="F34" s="525">
        <f>medfiinc!F74</f>
        <v>13641.0283203125</v>
      </c>
      <c r="G34" s="579">
        <f>medfiinc!G74</f>
        <v>29396.9453125</v>
      </c>
    </row>
    <row r="35" spans="1:7" x14ac:dyDescent="0.2">
      <c r="A35" s="67">
        <v>1986</v>
      </c>
      <c r="B35" s="524">
        <f>medfiinc!B75</f>
        <v>24661.357421875</v>
      </c>
      <c r="C35" s="524">
        <f>medfiinc!C75</f>
        <v>20309.353515625</v>
      </c>
      <c r="D35" s="525">
        <f>medfiinc!D75</f>
        <v>27977.169921875</v>
      </c>
      <c r="E35" s="524">
        <f>medfiinc!E75</f>
        <v>30878.505859375</v>
      </c>
      <c r="F35" s="525">
        <f>medfiinc!F75</f>
        <v>14092.2041015625</v>
      </c>
      <c r="G35" s="579">
        <f>medfiinc!G75</f>
        <v>29220.599609375</v>
      </c>
    </row>
    <row r="36" spans="1:7" x14ac:dyDescent="0.2">
      <c r="A36" s="67">
        <v>1987</v>
      </c>
      <c r="B36" s="524">
        <f>medfiinc!B76</f>
        <v>25038.30078125</v>
      </c>
      <c r="C36" s="524">
        <f>medfiinc!C76</f>
        <v>20596.021484375</v>
      </c>
      <c r="D36" s="525">
        <f>medfiinc!D76</f>
        <v>28672.892578125</v>
      </c>
      <c r="E36" s="524">
        <f>medfiinc!E76</f>
        <v>30490.189453125</v>
      </c>
      <c r="F36" s="525">
        <f>medfiinc!F76</f>
        <v>14538.3681640625</v>
      </c>
      <c r="G36" s="579">
        <f>medfiinc!G76</f>
        <v>29278.658203125</v>
      </c>
    </row>
    <row r="37" spans="1:7" x14ac:dyDescent="0.2">
      <c r="A37" s="67">
        <v>1988</v>
      </c>
      <c r="B37" s="524">
        <f>medfiinc!B77</f>
        <v>25526.029296875</v>
      </c>
      <c r="C37" s="524">
        <f>medfiinc!C77</f>
        <v>21239.216796875</v>
      </c>
      <c r="D37" s="525">
        <f>medfiinc!D77</f>
        <v>29033.423828125</v>
      </c>
      <c r="E37" s="524">
        <f>medfiinc!E77</f>
        <v>30981.974609375</v>
      </c>
      <c r="F37" s="525">
        <f>medfiinc!F77</f>
        <v>15003.849609375</v>
      </c>
      <c r="G37" s="579">
        <f>medfiinc!G77</f>
        <v>30007.69921875</v>
      </c>
    </row>
    <row r="38" spans="1:7" x14ac:dyDescent="0.2">
      <c r="A38" s="72">
        <v>1989</v>
      </c>
      <c r="B38" s="526">
        <f>medfiinc!B78</f>
        <v>25629.123046875</v>
      </c>
      <c r="C38" s="526">
        <f>medfiinc!C78</f>
        <v>21700.5703125</v>
      </c>
      <c r="D38" s="527">
        <f>medfiinc!D78</f>
        <v>29370.599609375</v>
      </c>
      <c r="E38" s="526">
        <f>medfiinc!E78</f>
        <v>31054.265625</v>
      </c>
      <c r="F38" s="527">
        <f>medfiinc!F78</f>
        <v>15620.669921875</v>
      </c>
      <c r="G38" s="582">
        <f>medfiinc!G78</f>
        <v>30118.896484375</v>
      </c>
    </row>
    <row r="39" spans="1:7" x14ac:dyDescent="0.2">
      <c r="A39" s="67">
        <v>1990</v>
      </c>
      <c r="B39" s="524">
        <f>medfiinc!B79</f>
        <v>25528.234375</v>
      </c>
      <c r="C39" s="524">
        <f>medfiinc!C79</f>
        <v>21752.931640625</v>
      </c>
      <c r="D39" s="525">
        <f>medfiinc!D79</f>
        <v>29123.76171875</v>
      </c>
      <c r="E39" s="524">
        <f>medfiinc!E79</f>
        <v>30741.748046875</v>
      </c>
      <c r="F39" s="525">
        <f>medfiinc!F79</f>
        <v>15730.4267578125</v>
      </c>
      <c r="G39" s="579">
        <f>medfiinc!G79</f>
        <v>30022.642578125</v>
      </c>
    </row>
    <row r="40" spans="1:7" x14ac:dyDescent="0.2">
      <c r="A40" s="67">
        <v>1991</v>
      </c>
      <c r="B40" s="524">
        <f>medfiinc!B80</f>
        <v>24632.134765625</v>
      </c>
      <c r="C40" s="524">
        <f>medfiinc!C80</f>
        <v>20815.888671875</v>
      </c>
      <c r="D40" s="525">
        <f>medfiinc!D80</f>
        <v>28101.451171875</v>
      </c>
      <c r="E40" s="524">
        <f>medfiinc!E80</f>
        <v>28968.779296875</v>
      </c>
      <c r="F40" s="525">
        <f>medfiinc!F80</f>
        <v>15698.6494140625</v>
      </c>
      <c r="G40" s="579">
        <f>medfiinc!G80</f>
        <v>28621.84765625</v>
      </c>
    </row>
    <row r="41" spans="1:7" x14ac:dyDescent="0.2">
      <c r="A41" s="67">
        <v>1992</v>
      </c>
      <c r="B41" s="524">
        <f>medfiinc!B81</f>
        <v>24174.744140625</v>
      </c>
      <c r="C41" s="524">
        <f>medfiinc!C81</f>
        <v>20624.607421875</v>
      </c>
      <c r="D41" s="525">
        <f>medfiinc!D81</f>
        <v>27893.9375</v>
      </c>
      <c r="E41" s="524">
        <f>medfiinc!E81</f>
        <v>28062.990234375</v>
      </c>
      <c r="F41" s="525">
        <f>medfiinc!F81</f>
        <v>15383.9287109375</v>
      </c>
      <c r="G41" s="579">
        <f>medfiinc!G81</f>
        <v>27724.8828125</v>
      </c>
    </row>
    <row r="42" spans="1:7" x14ac:dyDescent="0.2">
      <c r="A42" s="67">
        <v>1993</v>
      </c>
      <c r="B42" s="524">
        <f>medfiinc!B82</f>
        <v>23909.88671875</v>
      </c>
      <c r="C42" s="524">
        <f>medfiinc!C82</f>
        <v>20282.1796875</v>
      </c>
      <c r="D42" s="525">
        <f>medfiinc!D82</f>
        <v>27702.490234375</v>
      </c>
      <c r="E42" s="524">
        <f>medfiinc!E82</f>
        <v>28526.96875</v>
      </c>
      <c r="F42" s="525">
        <f>medfiinc!F82</f>
        <v>14840.619140625</v>
      </c>
      <c r="G42" s="579">
        <f>medfiinc!G82</f>
        <v>27372.697265625</v>
      </c>
    </row>
    <row r="43" spans="1:7" x14ac:dyDescent="0.2">
      <c r="A43" s="67">
        <v>1994</v>
      </c>
      <c r="B43" s="524">
        <f>medfiinc!B83</f>
        <v>24203.869140625</v>
      </c>
      <c r="C43" s="524">
        <f>medfiinc!C83</f>
        <v>20492.609375</v>
      </c>
      <c r="D43" s="525">
        <f>medfiinc!D83</f>
        <v>28237.84765625</v>
      </c>
      <c r="E43" s="524">
        <f>medfiinc!E83</f>
        <v>28721.92578125</v>
      </c>
      <c r="F43" s="525">
        <f>medfiinc!F83</f>
        <v>14845.0400390625</v>
      </c>
      <c r="G43" s="579">
        <f>medfiinc!G83</f>
        <v>27592.412109375</v>
      </c>
    </row>
    <row r="44" spans="1:7" x14ac:dyDescent="0.2">
      <c r="A44" s="67">
        <v>1995</v>
      </c>
      <c r="B44" s="524">
        <f>medfiinc!B84</f>
        <v>24658.603515625</v>
      </c>
      <c r="C44" s="524">
        <f>medfiinc!C84</f>
        <v>21339.17578125</v>
      </c>
      <c r="D44" s="525">
        <f>medfiinc!D84</f>
        <v>28610.302734375</v>
      </c>
      <c r="E44" s="524">
        <f>medfiinc!E84</f>
        <v>29558.7109375</v>
      </c>
      <c r="F44" s="525">
        <f>medfiinc!F84</f>
        <v>15806.796875</v>
      </c>
      <c r="G44" s="579">
        <f>medfiinc!G84</f>
        <v>28294.166015625</v>
      </c>
    </row>
    <row r="45" spans="1:7" x14ac:dyDescent="0.2">
      <c r="A45" s="67">
        <v>1996</v>
      </c>
      <c r="B45" s="524">
        <f>medfiinc!B85</f>
        <v>25240.1796875</v>
      </c>
      <c r="C45" s="524">
        <f>medfiinc!C85</f>
        <v>21833.529296875</v>
      </c>
      <c r="D45" s="525">
        <f>medfiinc!D85</f>
        <v>28646.830078125</v>
      </c>
      <c r="E45" s="524">
        <f>medfiinc!E85</f>
        <v>29575.916015625</v>
      </c>
      <c r="F45" s="525">
        <f>medfiinc!F85</f>
        <v>16568.70703125</v>
      </c>
      <c r="G45" s="579">
        <f>medfiinc!G85</f>
        <v>28491.982421875</v>
      </c>
    </row>
    <row r="46" spans="1:7" x14ac:dyDescent="0.2">
      <c r="A46" s="67">
        <v>1997</v>
      </c>
      <c r="B46" s="524">
        <f>medfiinc!B86</f>
        <v>26273.244140625</v>
      </c>
      <c r="C46" s="524">
        <f>medfiinc!C86</f>
        <v>22780.26953125</v>
      </c>
      <c r="D46" s="525">
        <f>medfiinc!D86</f>
        <v>29614.349609375</v>
      </c>
      <c r="E46" s="524">
        <f>medfiinc!E86</f>
        <v>30829.296875</v>
      </c>
      <c r="F46" s="525">
        <f>medfiinc!F86</f>
        <v>17464.873046875</v>
      </c>
      <c r="G46" s="579">
        <f>medfiinc!G86</f>
        <v>29766.21875</v>
      </c>
    </row>
    <row r="47" spans="1:7" x14ac:dyDescent="0.2">
      <c r="A47" s="67">
        <v>1998</v>
      </c>
      <c r="B47" s="524">
        <f>medfiinc!B87</f>
        <v>27431.546875</v>
      </c>
      <c r="C47" s="524">
        <f>medfiinc!C87</f>
        <v>23983.865234375</v>
      </c>
      <c r="D47" s="525">
        <f>medfiinc!D87</f>
        <v>30879.2265625</v>
      </c>
      <c r="E47" s="524">
        <f>medfiinc!E87</f>
        <v>32228.318359375</v>
      </c>
      <c r="F47" s="525">
        <f>medfiinc!F87</f>
        <v>18587.49609375</v>
      </c>
      <c r="G47" s="579">
        <f>medfiinc!G87</f>
        <v>30879.2265625</v>
      </c>
    </row>
    <row r="48" spans="1:7" x14ac:dyDescent="0.2">
      <c r="A48" s="72">
        <v>1999</v>
      </c>
      <c r="B48" s="526">
        <f>medfiinc!B88</f>
        <v>28035.708984375</v>
      </c>
      <c r="C48" s="526">
        <f>medfiinc!C88</f>
        <v>24494.35546875</v>
      </c>
      <c r="D48" s="527">
        <f>medfiinc!D88</f>
        <v>31577.060546875</v>
      </c>
      <c r="E48" s="526">
        <f>medfiinc!E88</f>
        <v>32905.0703125</v>
      </c>
      <c r="F48" s="527">
        <f>medfiinc!F88</f>
        <v>18887.21484375</v>
      </c>
      <c r="G48" s="582">
        <f>medfiinc!G88</f>
        <v>31429.50390625</v>
      </c>
    </row>
    <row r="49" spans="1:7" x14ac:dyDescent="0.2">
      <c r="A49" s="77">
        <v>2000</v>
      </c>
      <c r="B49" s="528">
        <f>medfiinc!B89</f>
        <v>28836.580078125</v>
      </c>
      <c r="C49" s="528">
        <f>medfiinc!C89</f>
        <v>25376.189453125</v>
      </c>
      <c r="D49" s="529">
        <f>medfiinc!D89</f>
        <v>32008.603515625</v>
      </c>
      <c r="E49" s="528">
        <f>medfiinc!E89</f>
        <v>33594.61328125</v>
      </c>
      <c r="F49" s="529">
        <f>medfiinc!F89</f>
        <v>19897.240234375</v>
      </c>
      <c r="G49" s="583">
        <f>medfiinc!G89</f>
        <v>32152.787109375</v>
      </c>
    </row>
    <row r="50" spans="1:7" x14ac:dyDescent="0.2">
      <c r="A50" s="67">
        <v>2001</v>
      </c>
      <c r="B50" s="524">
        <f>medfiinc!B90</f>
        <v>28277.578125</v>
      </c>
      <c r="C50" s="524">
        <f>medfiinc!C90</f>
        <v>24760.466796875</v>
      </c>
      <c r="D50" s="525">
        <f>medfiinc!D90</f>
        <v>31654.005859375</v>
      </c>
      <c r="E50" s="524">
        <f>medfiinc!E90</f>
        <v>32779.48046875</v>
      </c>
      <c r="F50" s="525">
        <f>medfiinc!F90</f>
        <v>19414.45703125</v>
      </c>
      <c r="G50" s="579">
        <f>medfiinc!G90</f>
        <v>32076.05859375</v>
      </c>
    </row>
    <row r="51" spans="1:7" x14ac:dyDescent="0.2">
      <c r="A51" s="67">
        <v>2002</v>
      </c>
      <c r="B51" s="524">
        <f>medfiinc!B91</f>
        <v>27368.771484375</v>
      </c>
      <c r="C51" s="524">
        <f>medfiinc!C91</f>
        <v>24051.34375</v>
      </c>
      <c r="D51" s="525">
        <f>medfiinc!D91</f>
        <v>30686.197265625</v>
      </c>
      <c r="E51" s="524">
        <f>medfiinc!E91</f>
        <v>31653.78125</v>
      </c>
      <c r="F51" s="525">
        <f>medfiinc!F91</f>
        <v>18522.298828125</v>
      </c>
      <c r="G51" s="579">
        <f>medfiinc!G91</f>
        <v>30686.197265625</v>
      </c>
    </row>
    <row r="52" spans="1:7" x14ac:dyDescent="0.2">
      <c r="A52" s="67">
        <v>2003</v>
      </c>
      <c r="B52" s="524">
        <f>medfiinc!B92</f>
        <v>26660.84375</v>
      </c>
      <c r="C52" s="524">
        <f>medfiinc!C92</f>
        <v>23683.490234375</v>
      </c>
      <c r="D52" s="525">
        <f>medfiinc!D92</f>
        <v>30179.533203125</v>
      </c>
      <c r="E52" s="524">
        <f>medfiinc!E92</f>
        <v>30720.869140625</v>
      </c>
      <c r="F52" s="525">
        <f>medfiinc!F92</f>
        <v>18405.455078125</v>
      </c>
      <c r="G52" s="579">
        <f>medfiinc!G92</f>
        <v>30179.533203125</v>
      </c>
    </row>
    <row r="53" spans="1:7" x14ac:dyDescent="0.2">
      <c r="A53" s="67">
        <v>2004</v>
      </c>
      <c r="B53" s="524">
        <f>medfiinc!B93</f>
        <v>27266.140625</v>
      </c>
      <c r="C53" s="524">
        <f>medfiinc!C93</f>
        <v>23973.12890625</v>
      </c>
      <c r="D53" s="525">
        <f>medfiinc!D93</f>
        <v>30559.15234375</v>
      </c>
      <c r="E53" s="524">
        <f>medfiinc!E93</f>
        <v>31481.197265625</v>
      </c>
      <c r="F53" s="525">
        <f>medfiinc!F93</f>
        <v>18967.75</v>
      </c>
      <c r="G53" s="579">
        <f>medfiinc!G93</f>
        <v>30690.873046875</v>
      </c>
    </row>
    <row r="54" spans="1:7" x14ac:dyDescent="0.2">
      <c r="A54" s="67">
        <v>2005</v>
      </c>
      <c r="B54" s="524">
        <f>medfiinc!B94</f>
        <v>27382.7421875</v>
      </c>
      <c r="C54" s="524">
        <f>medfiinc!C94</f>
        <v>24183.82421875</v>
      </c>
      <c r="D54" s="525">
        <f>medfiinc!D94</f>
        <v>30581.66015625</v>
      </c>
      <c r="E54" s="524">
        <f>medfiinc!E94</f>
        <v>31477.357421875</v>
      </c>
      <c r="F54" s="525">
        <f>medfiinc!F94</f>
        <v>19193.51171875</v>
      </c>
      <c r="G54" s="579">
        <f>medfiinc!G94</f>
        <v>30453.705078125</v>
      </c>
    </row>
    <row r="55" spans="1:7" x14ac:dyDescent="0.2">
      <c r="A55" s="67">
        <v>2006</v>
      </c>
      <c r="B55" s="524">
        <f>medfiinc!B95</f>
        <v>27833.2421875</v>
      </c>
      <c r="C55" s="524">
        <f>medfiinc!C95</f>
        <v>24726.853515625</v>
      </c>
      <c r="D55" s="525">
        <f>medfiinc!D95</f>
        <v>30939.630859375</v>
      </c>
      <c r="E55" s="524">
        <f>medfiinc!E95</f>
        <v>31312.3984375</v>
      </c>
      <c r="F55" s="525">
        <f>medfiinc!F95</f>
        <v>19880.888671875</v>
      </c>
      <c r="G55" s="579">
        <f>medfiinc!G95</f>
        <v>31063.88671875</v>
      </c>
    </row>
    <row r="56" spans="1:7" x14ac:dyDescent="0.2">
      <c r="A56" s="67">
        <v>2007</v>
      </c>
      <c r="B56" s="524">
        <f>medfiinc!B96</f>
        <v>28764.361328125</v>
      </c>
      <c r="C56" s="524">
        <f>medfiinc!C96</f>
        <v>25501.177734375</v>
      </c>
      <c r="D56" s="525">
        <f>medfiinc!D96</f>
        <v>31664.96875</v>
      </c>
      <c r="E56" s="524">
        <f>medfiinc!E96</f>
        <v>32994.4140625</v>
      </c>
      <c r="F56" s="525">
        <f>medfiinc!F96</f>
        <v>20545.97265625</v>
      </c>
      <c r="G56" s="579">
        <f>medfiinc!G96</f>
        <v>32027.544921875</v>
      </c>
    </row>
    <row r="57" spans="1:7" x14ac:dyDescent="0.2">
      <c r="A57" s="67">
        <v>2008</v>
      </c>
      <c r="B57" s="524">
        <f>medfiinc!B97</f>
        <v>27489.30859375</v>
      </c>
      <c r="C57" s="524">
        <f>medfiinc!C97</f>
        <v>24290.123046875</v>
      </c>
      <c r="D57" s="525">
        <f>medfiinc!D97</f>
        <v>30570.0078125</v>
      </c>
      <c r="E57" s="524">
        <f>medfiinc!E97</f>
        <v>30688.49609375</v>
      </c>
      <c r="F57" s="525">
        <f>medfiinc!F97</f>
        <v>19906.05078125</v>
      </c>
      <c r="G57" s="579">
        <f>medfiinc!G97</f>
        <v>30333.03125</v>
      </c>
    </row>
    <row r="58" spans="1:7" x14ac:dyDescent="0.2">
      <c r="A58" s="72">
        <v>2009</v>
      </c>
      <c r="B58" s="526">
        <f>medfiinc!B98</f>
        <v>25180.802734375</v>
      </c>
      <c r="C58" s="526">
        <f>medfiinc!C98</f>
        <v>22018.5625</v>
      </c>
      <c r="D58" s="527">
        <f>medfiinc!D98</f>
        <v>28460.1640625</v>
      </c>
      <c r="E58" s="526">
        <f>medfiinc!E98</f>
        <v>27757.443359375</v>
      </c>
      <c r="F58" s="527">
        <f>medfiinc!F98</f>
        <v>18270.72265625</v>
      </c>
      <c r="G58" s="584">
        <f>medfiinc!G98</f>
        <v>27991.68359375</v>
      </c>
    </row>
    <row r="59" spans="1:7" x14ac:dyDescent="0.2">
      <c r="A59" s="67">
        <v>2010</v>
      </c>
      <c r="B59" s="524">
        <f>medfiinc!B99</f>
        <v>25051.28515625</v>
      </c>
      <c r="C59" s="524">
        <f>medfiinc!C99</f>
        <v>21934.3046875</v>
      </c>
      <c r="D59" s="525">
        <f>medfiinc!D99</f>
        <v>27591.046875</v>
      </c>
      <c r="E59" s="524">
        <f>medfiinc!E99</f>
        <v>27244.716796875</v>
      </c>
      <c r="F59" s="525">
        <f>medfiinc!F99</f>
        <v>18470.994140625</v>
      </c>
      <c r="G59" s="585">
        <f>medfiinc!G99</f>
        <v>27706.4921875</v>
      </c>
    </row>
    <row r="60" spans="1:7" x14ac:dyDescent="0.2">
      <c r="A60" s="67">
        <v>2011</v>
      </c>
      <c r="B60" s="524">
        <f>medfiinc!B100</f>
        <v>25078.205078125</v>
      </c>
      <c r="C60" s="524">
        <f>medfiinc!C100</f>
        <v>21915.189453125</v>
      </c>
      <c r="D60" s="525">
        <f>medfiinc!D100</f>
        <v>27789.36328125</v>
      </c>
      <c r="E60" s="524">
        <f>medfiinc!E100</f>
        <v>27676.3984375</v>
      </c>
      <c r="F60" s="525">
        <f>medfiinc!F100</f>
        <v>17961.41796875</v>
      </c>
      <c r="G60" s="585">
        <f>medfiinc!G100</f>
        <v>27450.46875</v>
      </c>
    </row>
    <row r="61" spans="1:7" x14ac:dyDescent="0.2">
      <c r="A61" s="67">
        <v>2012</v>
      </c>
      <c r="B61" s="524">
        <f>medfiinc!B101</f>
        <v>24917.400390625</v>
      </c>
      <c r="C61" s="524">
        <f>medfiinc!C101</f>
        <v>21927.3125</v>
      </c>
      <c r="D61" s="525">
        <f>medfiinc!D101</f>
        <v>27021.53515625</v>
      </c>
      <c r="E61" s="524">
        <f>medfiinc!E101</f>
        <v>27575.255859375</v>
      </c>
      <c r="F61" s="525">
        <f>medfiinc!F101</f>
        <v>18162.015625</v>
      </c>
      <c r="G61" s="585">
        <f>medfiinc!G101</f>
        <v>27132.279296875</v>
      </c>
    </row>
    <row r="62" spans="1:7" x14ac:dyDescent="0.2">
      <c r="A62" s="67">
        <v>2013</v>
      </c>
      <c r="B62" s="524">
        <f>medfiinc!B102</f>
        <v>25435.900390625</v>
      </c>
      <c r="C62" s="524">
        <f>medfiinc!C102</f>
        <v>22609.689453125</v>
      </c>
      <c r="D62" s="525">
        <f>medfiinc!D102</f>
        <v>28805.615234375</v>
      </c>
      <c r="E62" s="524">
        <f>medfiinc!E102</f>
        <v>28805.615234375</v>
      </c>
      <c r="F62" s="525">
        <f>medfiinc!F102</f>
        <v>18044.271484375</v>
      </c>
      <c r="G62" s="585">
        <f>medfiinc!G102</f>
        <v>27718.609375</v>
      </c>
    </row>
    <row r="63" spans="1:7" x14ac:dyDescent="0.2">
      <c r="A63" s="67">
        <v>2014</v>
      </c>
      <c r="B63" s="524">
        <f>medfiinc!B103</f>
        <v>25952.62109375</v>
      </c>
      <c r="C63" s="524">
        <f>medfiinc!C103</f>
        <v>23068.99609375</v>
      </c>
      <c r="D63" s="525">
        <f>medfiinc!D103</f>
        <v>29477.05078125</v>
      </c>
      <c r="E63" s="524">
        <f>medfiinc!E103</f>
        <v>29797.453125</v>
      </c>
      <c r="F63" s="525">
        <f>medfiinc!F103</f>
        <v>18583.359375</v>
      </c>
      <c r="G63" s="585">
        <f>medfiinc!G103</f>
        <v>28088.638671875</v>
      </c>
    </row>
    <row r="64" spans="1:7" x14ac:dyDescent="0.2">
      <c r="A64" s="67">
        <v>2015</v>
      </c>
      <c r="B64" s="524">
        <f>medfiinc!B104</f>
        <v>26648.861328125</v>
      </c>
      <c r="C64" s="524">
        <f>medfiinc!C104</f>
        <v>23687.876953125</v>
      </c>
      <c r="D64" s="525">
        <f>medfiinc!D104</f>
        <v>30032.845703125</v>
      </c>
      <c r="E64" s="524">
        <f>medfiinc!E104</f>
        <v>30244.34375</v>
      </c>
      <c r="F64" s="525">
        <f>medfiinc!F104</f>
        <v>19352.150390625</v>
      </c>
      <c r="G64" s="585">
        <f>medfiinc!G104</f>
        <v>28975.349609375</v>
      </c>
    </row>
    <row r="65" spans="1:7" x14ac:dyDescent="0.2">
      <c r="A65" s="67">
        <v>2016</v>
      </c>
      <c r="B65" s="524">
        <f>medfiinc!B105</f>
        <v>26424.56640625</v>
      </c>
      <c r="C65" s="524">
        <f>medfiinc!C105</f>
        <v>23500.109375</v>
      </c>
      <c r="D65" s="525">
        <f>medfiinc!D105</f>
        <v>29662.359375</v>
      </c>
      <c r="E65" s="524">
        <f>medfiinc!E105</f>
        <v>30080.138671875</v>
      </c>
      <c r="F65" s="525">
        <f>medfiinc!F105</f>
        <v>19322.310546875</v>
      </c>
      <c r="G65" s="585">
        <f>medfiinc!G105</f>
        <v>28513.46484375</v>
      </c>
    </row>
    <row r="66" spans="1:7" x14ac:dyDescent="0.2">
      <c r="A66" s="67">
        <v>2017</v>
      </c>
      <c r="B66" s="524">
        <f>medfiinc!B106</f>
        <v>25714.630859375</v>
      </c>
      <c r="C66" s="524">
        <f>medfiinc!C106</f>
        <v>22026.4765625</v>
      </c>
      <c r="D66" s="525">
        <f>medfiinc!D106</f>
        <v>27763.60546875</v>
      </c>
      <c r="E66" s="524">
        <f>medfiinc!E106</f>
        <v>28583.1953125</v>
      </c>
      <c r="F66" s="525">
        <f>medfiinc!F106</f>
        <v>17518.732421875</v>
      </c>
      <c r="G66" s="585">
        <f>medfiinc!G106</f>
        <v>27456.2578125</v>
      </c>
    </row>
    <row r="67" spans="1:7" x14ac:dyDescent="0.2">
      <c r="A67" s="67">
        <v>2018</v>
      </c>
      <c r="B67" s="524">
        <f>medfiinc!B107</f>
        <v>26300</v>
      </c>
      <c r="C67" s="524">
        <f>medfiinc!C107</f>
        <v>22700</v>
      </c>
      <c r="D67" s="525">
        <f>medfiinc!D107</f>
        <v>28300</v>
      </c>
      <c r="E67" s="524">
        <f>medfiinc!E107</f>
        <v>29100</v>
      </c>
      <c r="F67" s="525">
        <f>medfiinc!F107</f>
        <v>18000</v>
      </c>
      <c r="G67" s="585">
        <f>medfiinc!G107</f>
        <v>28100</v>
      </c>
    </row>
    <row r="68" spans="1:7" x14ac:dyDescent="0.2">
      <c r="A68" s="67">
        <v>2019</v>
      </c>
      <c r="B68" s="524">
        <f>medfiinc!B108</f>
        <v>26806.20703125</v>
      </c>
      <c r="C68" s="524">
        <f>medfiinc!C108</f>
        <v>23074.939453125</v>
      </c>
      <c r="D68" s="525">
        <f>medfiinc!D108</f>
        <v>28770.03125</v>
      </c>
      <c r="E68" s="524">
        <f>medfiinc!E108</f>
        <v>29555.560546875</v>
      </c>
      <c r="F68" s="525">
        <f>medfiinc!F108</f>
        <v>18263.568359375</v>
      </c>
      <c r="G68" s="585">
        <f>medfiinc!G108</f>
        <v>28573.6484375</v>
      </c>
    </row>
    <row r="69" spans="1:7" ht="17" thickBot="1" x14ac:dyDescent="0.25">
      <c r="A69" s="1105"/>
      <c r="B69" s="1107"/>
      <c r="C69" s="1107"/>
      <c r="D69" s="1108"/>
      <c r="E69" s="1107"/>
      <c r="F69" s="1108"/>
      <c r="G69" s="1127"/>
    </row>
    <row r="70" spans="1:7" ht="17" thickTop="1" x14ac:dyDescent="0.2">
      <c r="A70" s="61"/>
      <c r="B70" s="60"/>
      <c r="C70" s="60"/>
      <c r="D70" s="59"/>
      <c r="E70" s="58"/>
      <c r="F70" s="60"/>
      <c r="G70" s="60"/>
    </row>
    <row r="71" spans="1:7" x14ac:dyDescent="0.2">
      <c r="B71" s="57"/>
      <c r="C71" s="57"/>
      <c r="F71" s="57"/>
      <c r="G71" s="57"/>
    </row>
    <row r="73" spans="1:7" x14ac:dyDescent="0.2">
      <c r="A73" s="211"/>
      <c r="B73" s="212"/>
      <c r="C73" s="212"/>
      <c r="D73" s="212"/>
      <c r="E73" s="212"/>
      <c r="F73" s="212"/>
      <c r="G73" s="212"/>
    </row>
    <row r="74" spans="1:7" x14ac:dyDescent="0.2">
      <c r="A74" s="211"/>
      <c r="B74" s="212"/>
      <c r="C74" s="212"/>
      <c r="D74" s="212"/>
      <c r="E74" s="212"/>
      <c r="F74" s="212"/>
      <c r="G74" s="212"/>
    </row>
  </sheetData>
  <mergeCells count="2">
    <mergeCell ref="A4:G4"/>
    <mergeCell ref="B7:G7"/>
  </mergeCells>
  <hyperlinks>
    <hyperlink ref="A1" location="Index!A1" display="Back to index" xr:uid="{00000000-0004-0000-4F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5" tint="-0.24994659260841701"/>
  </sheetPr>
  <dimension ref="A1"/>
  <sheetViews>
    <sheetView workbookViewId="0">
      <selection activeCell="D32" sqref="D32"/>
    </sheetView>
  </sheetViews>
  <sheetFormatPr baseColWidth="10" defaultRowHeight="16" x14ac:dyDescent="0.2"/>
  <sheetData/>
  <pageMargins left="0.75" right="0.75" top="1" bottom="1" header="0.5" footer="0.5"/>
  <extLst>
    <ext xmlns:mx="http://schemas.microsoft.com/office/mac/excel/2008/main" uri="{64002731-A6B0-56B0-2670-7721B7C09600}">
      <mx:PLV Mode="0" OnePage="0" WScale="0"/>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theme="5" tint="0.39997558519241921"/>
  </sheetPr>
  <dimension ref="A1:U119"/>
  <sheetViews>
    <sheetView workbookViewId="0">
      <pane xSplit="1" ySplit="9" topLeftCell="C83" activePane="bottomRight" state="frozen"/>
      <selection activeCell="D32" sqref="D32"/>
      <selection pane="topRight" activeCell="D32" sqref="D32"/>
      <selection pane="bottomLeft" activeCell="D32" sqref="D32"/>
      <selection pane="bottomRight" activeCell="I113" sqref="I113:I116"/>
    </sheetView>
  </sheetViews>
  <sheetFormatPr baseColWidth="10" defaultColWidth="10.83203125" defaultRowHeight="16" x14ac:dyDescent="0.2"/>
  <cols>
    <col min="1" max="10" width="10.83203125" style="4"/>
    <col min="11" max="11" width="10.83203125" style="4" customWidth="1"/>
    <col min="12" max="20" width="10.83203125" style="4"/>
    <col min="21" max="21" width="11" style="4" customWidth="1"/>
    <col min="22" max="16384" width="10.83203125" style="4"/>
  </cols>
  <sheetData>
    <row r="1" spans="1:21" x14ac:dyDescent="0.2">
      <c r="A1" s="52" t="s">
        <v>37</v>
      </c>
      <c r="D1" s="198"/>
    </row>
    <row r="2" spans="1:21" x14ac:dyDescent="0.2">
      <c r="B2" s="51"/>
      <c r="C2" s="51"/>
      <c r="D2" s="199"/>
    </row>
    <row r="3" spans="1:21" ht="17" thickBot="1" x14ac:dyDescent="0.25">
      <c r="D3" s="198"/>
    </row>
    <row r="4" spans="1:21" ht="25" customHeight="1" thickTop="1" x14ac:dyDescent="0.2">
      <c r="A4" s="1365" t="s">
        <v>834</v>
      </c>
      <c r="B4" s="1366"/>
      <c r="C4" s="1366"/>
      <c r="D4" s="1366"/>
      <c r="E4" s="1366"/>
      <c r="F4" s="1366"/>
      <c r="G4" s="1366"/>
      <c r="H4" s="1366"/>
      <c r="I4" s="1366"/>
      <c r="J4" s="1366"/>
      <c r="K4" s="1366"/>
      <c r="L4" s="1366"/>
      <c r="M4" s="1366"/>
      <c r="N4" s="1366"/>
      <c r="O4" s="1366"/>
      <c r="P4" s="1366"/>
      <c r="Q4" s="1366"/>
      <c r="R4" s="1366"/>
      <c r="S4" s="1367"/>
      <c r="T4" s="496"/>
    </row>
    <row r="5" spans="1:21" x14ac:dyDescent="0.2">
      <c r="A5" s="49"/>
      <c r="B5" s="50"/>
      <c r="C5" s="50"/>
      <c r="D5" s="50"/>
      <c r="E5" s="50"/>
      <c r="F5" s="50"/>
      <c r="G5" s="50"/>
      <c r="H5" s="50"/>
      <c r="I5" s="50"/>
      <c r="J5" s="50"/>
      <c r="K5" s="50"/>
      <c r="L5" s="50"/>
      <c r="M5" s="50"/>
      <c r="N5" s="50"/>
      <c r="O5" s="50"/>
      <c r="P5" s="50"/>
      <c r="Q5" s="50"/>
      <c r="R5" s="50"/>
      <c r="S5" s="499"/>
      <c r="T5" s="495"/>
    </row>
    <row r="6" spans="1:21" x14ac:dyDescent="0.2">
      <c r="A6" s="49"/>
      <c r="B6" s="45" t="s">
        <v>36</v>
      </c>
      <c r="C6" s="45" t="s">
        <v>35</v>
      </c>
      <c r="D6" s="45" t="s">
        <v>34</v>
      </c>
      <c r="E6" s="45" t="s">
        <v>33</v>
      </c>
      <c r="F6" s="45" t="s">
        <v>32</v>
      </c>
      <c r="G6" s="45" t="s">
        <v>31</v>
      </c>
      <c r="H6" s="45" t="s">
        <v>30</v>
      </c>
      <c r="I6" s="48" t="s">
        <v>29</v>
      </c>
      <c r="J6" s="47" t="s">
        <v>28</v>
      </c>
      <c r="K6" s="47" t="s">
        <v>27</v>
      </c>
      <c r="L6" s="45" t="s">
        <v>26</v>
      </c>
      <c r="M6" s="46" t="s">
        <v>25</v>
      </c>
      <c r="N6" s="45" t="s">
        <v>24</v>
      </c>
      <c r="O6" s="45" t="s">
        <v>23</v>
      </c>
      <c r="P6" s="45" t="s">
        <v>22</v>
      </c>
      <c r="Q6" s="46" t="s">
        <v>21</v>
      </c>
      <c r="R6" s="46" t="s">
        <v>54</v>
      </c>
      <c r="S6" s="44" t="s">
        <v>53</v>
      </c>
      <c r="T6" s="46"/>
    </row>
    <row r="7" spans="1:21" ht="35" customHeight="1" x14ac:dyDescent="0.2">
      <c r="A7" s="43"/>
      <c r="B7" s="1368" t="s">
        <v>864</v>
      </c>
      <c r="C7" s="1369"/>
      <c r="D7" s="1369"/>
      <c r="E7" s="1369"/>
      <c r="F7" s="1369"/>
      <c r="G7" s="1369"/>
      <c r="H7" s="1369"/>
      <c r="I7" s="1369"/>
      <c r="J7" s="1369"/>
      <c r="K7" s="1369"/>
      <c r="L7" s="1369"/>
      <c r="M7" s="1369"/>
      <c r="N7" s="1369"/>
      <c r="O7" s="1369"/>
      <c r="P7" s="1369"/>
      <c r="Q7" s="1369"/>
      <c r="R7" s="1369"/>
      <c r="S7" s="778"/>
      <c r="T7" s="50"/>
    </row>
    <row r="8" spans="1:21" ht="21" customHeight="1" x14ac:dyDescent="0.2">
      <c r="A8" s="405"/>
      <c r="B8" s="1404" t="s">
        <v>689</v>
      </c>
      <c r="C8" s="1371"/>
      <c r="D8" s="1371"/>
      <c r="E8" s="1371"/>
      <c r="F8" s="1371"/>
      <c r="G8" s="1371"/>
      <c r="H8" s="1371"/>
      <c r="I8" s="1371"/>
      <c r="J8" s="1371"/>
      <c r="K8" s="1371"/>
      <c r="L8" s="1371"/>
      <c r="M8" s="1371"/>
      <c r="N8" s="1371"/>
      <c r="O8" s="1371"/>
      <c r="P8" s="1371"/>
      <c r="Q8" s="1371"/>
      <c r="R8" s="1371"/>
      <c r="S8" s="779"/>
      <c r="T8" s="497"/>
    </row>
    <row r="9" spans="1:21" s="27" customFormat="1" ht="31" customHeight="1" x14ac:dyDescent="0.2">
      <c r="A9" s="42"/>
      <c r="B9" s="292" t="s">
        <v>16</v>
      </c>
      <c r="C9" s="481" t="s">
        <v>15</v>
      </c>
      <c r="D9" s="482" t="s">
        <v>59</v>
      </c>
      <c r="E9" s="293" t="s">
        <v>14</v>
      </c>
      <c r="F9" s="41" t="s">
        <v>13</v>
      </c>
      <c r="G9" s="41" t="s">
        <v>12</v>
      </c>
      <c r="H9" s="41" t="s">
        <v>11</v>
      </c>
      <c r="I9" s="41" t="s">
        <v>10</v>
      </c>
      <c r="J9" s="41" t="s">
        <v>9</v>
      </c>
      <c r="K9" s="491" t="s">
        <v>139</v>
      </c>
      <c r="L9" s="406" t="s">
        <v>8</v>
      </c>
      <c r="M9" s="40" t="s">
        <v>7</v>
      </c>
      <c r="N9" s="40" t="s">
        <v>6</v>
      </c>
      <c r="O9" s="40" t="s">
        <v>5</v>
      </c>
      <c r="P9" s="40" t="s">
        <v>4</v>
      </c>
      <c r="Q9" s="40" t="s">
        <v>3</v>
      </c>
      <c r="R9" s="40" t="s">
        <v>2</v>
      </c>
      <c r="S9" s="39" t="s">
        <v>140</v>
      </c>
      <c r="T9" s="498"/>
    </row>
    <row r="10" spans="1:21" s="27" customFormat="1" ht="15" customHeight="1" x14ac:dyDescent="0.2">
      <c r="A10" s="38">
        <v>1913</v>
      </c>
      <c r="B10" s="304">
        <f>'TE2'!B10</f>
        <v>0.20658761830729411</v>
      </c>
      <c r="C10" s="415"/>
      <c r="D10" s="415"/>
      <c r="E10" s="305">
        <f>TE2b!B10</f>
        <v>0.79341238169270589</v>
      </c>
      <c r="F10" s="37">
        <f>TE2b!H10</f>
        <v>0.6743011702506565</v>
      </c>
      <c r="G10" s="37">
        <f>TE2b!N10</f>
        <v>0.46629128108428142</v>
      </c>
      <c r="H10" s="37">
        <f>TE2c!B10</f>
        <v>0.41974012739903743</v>
      </c>
      <c r="I10" s="37">
        <f>TE2c!H10</f>
        <v>0.23774457668254845</v>
      </c>
      <c r="J10" s="37">
        <f>TE2c!N10</f>
        <v>9.0372793984342059E-2</v>
      </c>
      <c r="K10" s="37"/>
      <c r="L10" s="308">
        <f>E10-G10</f>
        <v>0.32712110060842448</v>
      </c>
      <c r="M10" s="309">
        <f>E10-F10</f>
        <v>0.11911121144204939</v>
      </c>
      <c r="N10" s="36"/>
      <c r="O10" s="35">
        <f t="shared" ref="O10:O73" si="0">G10-I10</f>
        <v>0.22854670440173297</v>
      </c>
      <c r="P10" s="35">
        <f t="shared" ref="P10:R41" si="1">G10-H10</f>
        <v>4.6551153685243984E-2</v>
      </c>
      <c r="Q10" s="35">
        <f t="shared" si="1"/>
        <v>0.18199555071648899</v>
      </c>
      <c r="R10" s="35">
        <f t="shared" si="1"/>
        <v>0.14737178269820639</v>
      </c>
      <c r="S10" s="34"/>
      <c r="T10" s="13"/>
    </row>
    <row r="11" spans="1:21" s="27" customFormat="1" ht="15" customHeight="1" x14ac:dyDescent="0.2">
      <c r="A11" s="30">
        <v>1914</v>
      </c>
      <c r="B11" s="306">
        <f>'TE2'!B11</f>
        <v>0.20773649741381539</v>
      </c>
      <c r="C11" s="415"/>
      <c r="D11" s="415"/>
      <c r="E11" s="307">
        <f>TE2b!B11</f>
        <v>0.79226350258618461</v>
      </c>
      <c r="F11" s="33">
        <f>TE2b!H11</f>
        <v>0.67160076911520361</v>
      </c>
      <c r="G11" s="33">
        <f>TE2b!N11</f>
        <v>0.46107244413659321</v>
      </c>
      <c r="H11" s="33">
        <f>TE2c!B11</f>
        <v>0.41467271628182178</v>
      </c>
      <c r="I11" s="33">
        <f>TE2c!H11</f>
        <v>0.23195091834847731</v>
      </c>
      <c r="J11" s="33">
        <f>TE2c!N11</f>
        <v>9.5962621658708461E-2</v>
      </c>
      <c r="K11" s="33"/>
      <c r="L11" s="310">
        <f t="shared" ref="L11:L74" si="2">E11-G11</f>
        <v>0.3311910584495914</v>
      </c>
      <c r="M11" s="311">
        <f t="shared" ref="M11:N74" si="3">E11-F11</f>
        <v>0.120662733470981</v>
      </c>
      <c r="N11" s="32"/>
      <c r="O11" s="13">
        <f t="shared" si="0"/>
        <v>0.2291215257881159</v>
      </c>
      <c r="P11" s="13">
        <f t="shared" si="1"/>
        <v>4.6399727854771422E-2</v>
      </c>
      <c r="Q11" s="13">
        <f t="shared" si="1"/>
        <v>0.18272179793334448</v>
      </c>
      <c r="R11" s="13">
        <f t="shared" si="1"/>
        <v>0.13598829668976886</v>
      </c>
      <c r="S11" s="12"/>
      <c r="T11" s="13"/>
    </row>
    <row r="12" spans="1:21" s="27" customFormat="1" ht="15" customHeight="1" x14ac:dyDescent="0.2">
      <c r="A12" s="30">
        <v>1915</v>
      </c>
      <c r="B12" s="306">
        <f>'TE2'!B12</f>
        <v>0.21140549977899925</v>
      </c>
      <c r="C12" s="415"/>
      <c r="D12" s="415"/>
      <c r="E12" s="307">
        <f>TE2b!B12</f>
        <v>0.78859450022100075</v>
      </c>
      <c r="F12" s="33">
        <f>TE2b!H12</f>
        <v>0.66855674790498343</v>
      </c>
      <c r="G12" s="33">
        <f>TE2b!N12</f>
        <v>0.46140647274878888</v>
      </c>
      <c r="H12" s="33">
        <f>TE2c!B12</f>
        <v>0.41721896184327967</v>
      </c>
      <c r="I12" s="33">
        <f>TE2c!H12</f>
        <v>0.24297800671853004</v>
      </c>
      <c r="J12" s="33">
        <f>TE2c!N12</f>
        <v>0.11325718522678055</v>
      </c>
      <c r="K12" s="33"/>
      <c r="L12" s="310">
        <f t="shared" si="2"/>
        <v>0.32718802747221187</v>
      </c>
      <c r="M12" s="311">
        <f t="shared" si="3"/>
        <v>0.12003775231601732</v>
      </c>
      <c r="N12" s="32"/>
      <c r="O12" s="13">
        <f t="shared" si="0"/>
        <v>0.21842846603025884</v>
      </c>
      <c r="P12" s="13">
        <f t="shared" si="1"/>
        <v>4.4187510905509209E-2</v>
      </c>
      <c r="Q12" s="13">
        <f t="shared" si="1"/>
        <v>0.17424095512474963</v>
      </c>
      <c r="R12" s="13">
        <f t="shared" si="1"/>
        <v>0.12972082149174949</v>
      </c>
      <c r="S12" s="12"/>
      <c r="T12" s="13"/>
    </row>
    <row r="13" spans="1:21" s="27" customFormat="1" ht="15" customHeight="1" x14ac:dyDescent="0.2">
      <c r="A13" s="30">
        <v>1916</v>
      </c>
      <c r="B13" s="306">
        <f>'TE2'!B13</f>
        <v>0.21135913805609863</v>
      </c>
      <c r="C13" s="415"/>
      <c r="D13" s="415"/>
      <c r="E13" s="307">
        <f>TE2b!B13</f>
        <v>0.78864086194390137</v>
      </c>
      <c r="F13" s="33">
        <f>TE2b!H13</f>
        <v>0.68423371916240083</v>
      </c>
      <c r="G13" s="33">
        <f>TE2b!N13</f>
        <v>0.44456383746108996</v>
      </c>
      <c r="H13" s="33">
        <f>TE2c!B13</f>
        <v>0.38473082260914115</v>
      </c>
      <c r="I13" s="33">
        <f>TE2c!H13</f>
        <v>0.26037495446807618</v>
      </c>
      <c r="J13" s="33">
        <f>TE2c!N13</f>
        <v>0.11786497161731142</v>
      </c>
      <c r="K13" s="33"/>
      <c r="L13" s="310">
        <f t="shared" si="2"/>
        <v>0.34407702448281141</v>
      </c>
      <c r="M13" s="311">
        <f t="shared" si="3"/>
        <v>0.10440714278150054</v>
      </c>
      <c r="N13" s="32"/>
      <c r="O13" s="13">
        <f t="shared" si="0"/>
        <v>0.18418888299301378</v>
      </c>
      <c r="P13" s="13">
        <f t="shared" si="1"/>
        <v>5.9833014851948807E-2</v>
      </c>
      <c r="Q13" s="13">
        <f t="shared" si="1"/>
        <v>0.12435586814106497</v>
      </c>
      <c r="R13" s="13">
        <f t="shared" si="1"/>
        <v>0.14250998285076477</v>
      </c>
      <c r="S13" s="12"/>
      <c r="T13" s="13"/>
    </row>
    <row r="14" spans="1:21" s="27" customFormat="1" ht="15" customHeight="1" x14ac:dyDescent="0.2">
      <c r="A14" s="30">
        <v>1917</v>
      </c>
      <c r="B14" s="301">
        <f>'TE2'!B14</f>
        <v>0.2099226491627546</v>
      </c>
      <c r="C14" s="415"/>
      <c r="D14" s="415"/>
      <c r="E14" s="298">
        <f>TE2b!B14</f>
        <v>0.7900773508372454</v>
      </c>
      <c r="F14" s="25">
        <f>TE2b!H14</f>
        <v>0.67947452813845499</v>
      </c>
      <c r="G14" s="25">
        <f>TE2b!N14</f>
        <v>0.42002252595228762</v>
      </c>
      <c r="H14" s="25">
        <f>TE2c!B14</f>
        <v>0.35366162862184358</v>
      </c>
      <c r="I14" s="25">
        <f>TE2c!H14</f>
        <v>0.22104053203877705</v>
      </c>
      <c r="J14" s="25">
        <f>TE2c!N14</f>
        <v>8.9406046831913E-2</v>
      </c>
      <c r="K14" s="25"/>
      <c r="L14" s="53">
        <f t="shared" si="2"/>
        <v>0.37005482488495778</v>
      </c>
      <c r="M14" s="13">
        <f t="shared" si="3"/>
        <v>0.1106028226987904</v>
      </c>
      <c r="N14" s="13">
        <f t="shared" si="3"/>
        <v>0.25945200218616737</v>
      </c>
      <c r="O14" s="13">
        <f t="shared" si="0"/>
        <v>0.19898199391351057</v>
      </c>
      <c r="P14" s="13">
        <f t="shared" si="1"/>
        <v>6.6360897330444035E-2</v>
      </c>
      <c r="Q14" s="13">
        <f t="shared" si="1"/>
        <v>0.13262109658306653</v>
      </c>
      <c r="R14" s="13">
        <f t="shared" si="1"/>
        <v>0.13163448520686405</v>
      </c>
      <c r="S14" s="12"/>
      <c r="T14" s="13"/>
      <c r="U14" s="11"/>
    </row>
    <row r="15" spans="1:21" s="27" customFormat="1" ht="15" customHeight="1" x14ac:dyDescent="0.2">
      <c r="A15" s="30">
        <v>1918</v>
      </c>
      <c r="B15" s="301">
        <f>'TE2'!B15</f>
        <v>0.20685373607536506</v>
      </c>
      <c r="C15" s="415"/>
      <c r="D15" s="415"/>
      <c r="E15" s="298">
        <f>TE2b!B15</f>
        <v>0.79314626392463494</v>
      </c>
      <c r="F15" s="25">
        <f>TE2b!H15</f>
        <v>0.65667867677736158</v>
      </c>
      <c r="G15" s="25">
        <f>TE2b!N15</f>
        <v>0.38428180176707133</v>
      </c>
      <c r="H15" s="25">
        <f>TE2c!B15</f>
        <v>0.30639110271117637</v>
      </c>
      <c r="I15" s="25">
        <f>TE2c!H15</f>
        <v>0.17559037073644279</v>
      </c>
      <c r="J15" s="25">
        <f>TE2c!N15</f>
        <v>6.4671256301290059E-2</v>
      </c>
      <c r="K15" s="25"/>
      <c r="L15" s="53">
        <f t="shared" si="2"/>
        <v>0.40886446215756361</v>
      </c>
      <c r="M15" s="13">
        <f t="shared" si="3"/>
        <v>0.13646758714727336</v>
      </c>
      <c r="N15" s="13">
        <f t="shared" si="3"/>
        <v>0.27239687501029025</v>
      </c>
      <c r="O15" s="13">
        <f t="shared" si="0"/>
        <v>0.20869143103062854</v>
      </c>
      <c r="P15" s="13">
        <f t="shared" si="1"/>
        <v>7.7890699055894963E-2</v>
      </c>
      <c r="Q15" s="13">
        <f t="shared" si="1"/>
        <v>0.13080073197473358</v>
      </c>
      <c r="R15" s="13">
        <f t="shared" si="1"/>
        <v>0.11091911443515273</v>
      </c>
      <c r="S15" s="12"/>
      <c r="T15" s="13"/>
      <c r="U15" s="11"/>
    </row>
    <row r="16" spans="1:21" s="27" customFormat="1" ht="15" customHeight="1" x14ac:dyDescent="0.2">
      <c r="A16" s="29">
        <v>1919</v>
      </c>
      <c r="B16" s="302">
        <f>'TE2'!B16</f>
        <v>0.19187769477993777</v>
      </c>
      <c r="C16" s="413"/>
      <c r="D16" s="414"/>
      <c r="E16" s="299">
        <f>TE2b!B16</f>
        <v>0.80812230522006223</v>
      </c>
      <c r="F16" s="28">
        <f>TE2b!H16</f>
        <v>0.68595269934954783</v>
      </c>
      <c r="G16" s="28">
        <f>TE2b!N16</f>
        <v>0.41273285825754852</v>
      </c>
      <c r="H16" s="28">
        <f>TE2c!B16</f>
        <v>0.32862303460359699</v>
      </c>
      <c r="I16" s="28">
        <f>TE2c!H16</f>
        <v>0.18252375571589424</v>
      </c>
      <c r="J16" s="28">
        <f>TE2c!N16</f>
        <v>6.2827945511695946E-2</v>
      </c>
      <c r="K16" s="28"/>
      <c r="L16" s="54">
        <f t="shared" si="2"/>
        <v>0.39538944696251371</v>
      </c>
      <c r="M16" s="18">
        <f t="shared" si="3"/>
        <v>0.1221696058705144</v>
      </c>
      <c r="N16" s="18">
        <f t="shared" si="3"/>
        <v>0.27321984109199932</v>
      </c>
      <c r="O16" s="18">
        <f t="shared" si="0"/>
        <v>0.23020910254165428</v>
      </c>
      <c r="P16" s="18">
        <f t="shared" si="1"/>
        <v>8.4109823653951532E-2</v>
      </c>
      <c r="Q16" s="18">
        <f t="shared" si="1"/>
        <v>0.14609927888770274</v>
      </c>
      <c r="R16" s="18">
        <f t="shared" si="1"/>
        <v>0.1196958102041983</v>
      </c>
      <c r="S16" s="17"/>
      <c r="T16" s="13"/>
      <c r="U16" s="11"/>
    </row>
    <row r="17" spans="1:21" s="27" customFormat="1" ht="15" customHeight="1" x14ac:dyDescent="0.2">
      <c r="A17" s="31">
        <v>1920</v>
      </c>
      <c r="B17" s="303">
        <f>'TE2'!B17</f>
        <v>0.21071175992394942</v>
      </c>
      <c r="C17" s="415"/>
      <c r="D17" s="415"/>
      <c r="E17" s="300">
        <f>TE2b!B17</f>
        <v>0.78928824007605058</v>
      </c>
      <c r="F17" s="26">
        <f>TE2b!H17</f>
        <v>0.6458070218458497</v>
      </c>
      <c r="G17" s="26">
        <f>TE2b!N17</f>
        <v>0.36962676176263037</v>
      </c>
      <c r="H17" s="26">
        <f>TE2c!B17</f>
        <v>0.28606877314767476</v>
      </c>
      <c r="I17" s="26">
        <f>TE2c!H17</f>
        <v>0.14477189552843017</v>
      </c>
      <c r="J17" s="26">
        <f>TE2c!N17</f>
        <v>4.2957956410515613E-2</v>
      </c>
      <c r="K17" s="26"/>
      <c r="L17" s="55">
        <f t="shared" si="2"/>
        <v>0.41966147831342021</v>
      </c>
      <c r="M17" s="22">
        <f t="shared" si="3"/>
        <v>0.14348121823020088</v>
      </c>
      <c r="N17" s="22">
        <f t="shared" si="3"/>
        <v>0.27618026008321933</v>
      </c>
      <c r="O17" s="22">
        <f t="shared" si="0"/>
        <v>0.2248548662342002</v>
      </c>
      <c r="P17" s="22">
        <f t="shared" si="1"/>
        <v>8.3557988614955614E-2</v>
      </c>
      <c r="Q17" s="22">
        <f t="shared" si="1"/>
        <v>0.14129687761924459</v>
      </c>
      <c r="R17" s="22">
        <f t="shared" si="1"/>
        <v>0.10181393911791456</v>
      </c>
      <c r="S17" s="21"/>
      <c r="T17" s="13"/>
      <c r="U17" s="11"/>
    </row>
    <row r="18" spans="1:21" s="27" customFormat="1" ht="15" customHeight="1" x14ac:dyDescent="0.2">
      <c r="A18" s="30">
        <v>1921</v>
      </c>
      <c r="B18" s="301">
        <f>'TE2'!B18</f>
        <v>0.21117360087789794</v>
      </c>
      <c r="C18" s="415"/>
      <c r="D18" s="415"/>
      <c r="E18" s="298">
        <f>TE2b!B18</f>
        <v>0.78882639912210206</v>
      </c>
      <c r="F18" s="25">
        <f>TE2b!H18</f>
        <v>0.65303033378435948</v>
      </c>
      <c r="G18" s="25">
        <f>TE2b!N18</f>
        <v>0.38127348395280641</v>
      </c>
      <c r="H18" s="25">
        <f>TE2c!B18</f>
        <v>0.29914713010527677</v>
      </c>
      <c r="I18" s="25">
        <f>TE2c!H18</f>
        <v>0.15375312761075663</v>
      </c>
      <c r="J18" s="25">
        <f>TE2c!N18</f>
        <v>4.4472004419698313E-2</v>
      </c>
      <c r="K18" s="25"/>
      <c r="L18" s="53">
        <f t="shared" si="2"/>
        <v>0.40755291516929565</v>
      </c>
      <c r="M18" s="13">
        <f t="shared" si="3"/>
        <v>0.13579606533774258</v>
      </c>
      <c r="N18" s="13">
        <f t="shared" si="3"/>
        <v>0.27175684983155307</v>
      </c>
      <c r="O18" s="13">
        <f t="shared" si="0"/>
        <v>0.22752035634204978</v>
      </c>
      <c r="P18" s="13">
        <f t="shared" si="1"/>
        <v>8.2126353847529643E-2</v>
      </c>
      <c r="Q18" s="13">
        <f t="shared" si="1"/>
        <v>0.14539400249452014</v>
      </c>
      <c r="R18" s="13">
        <f t="shared" si="1"/>
        <v>0.10928112319105832</v>
      </c>
      <c r="S18" s="12"/>
      <c r="T18" s="13"/>
      <c r="U18" s="11"/>
    </row>
    <row r="19" spans="1:21" s="27" customFormat="1" ht="15" customHeight="1" x14ac:dyDescent="0.2">
      <c r="A19" s="30">
        <v>1922</v>
      </c>
      <c r="B19" s="301">
        <f>'TE2'!B19</f>
        <v>0.20059546803506012</v>
      </c>
      <c r="C19" s="415"/>
      <c r="D19" s="415"/>
      <c r="E19" s="298">
        <f>TE2b!B19</f>
        <v>0.79940453196493988</v>
      </c>
      <c r="F19" s="25">
        <f>TE2b!H19</f>
        <v>0.67129133694540988</v>
      </c>
      <c r="G19" s="25">
        <f>TE2b!N19</f>
        <v>0.41117208237051228</v>
      </c>
      <c r="H19" s="25">
        <f>TE2c!B19</f>
        <v>0.32804091092726745</v>
      </c>
      <c r="I19" s="25">
        <f>TE2c!H19</f>
        <v>0.17595667749965049</v>
      </c>
      <c r="J19" s="25">
        <f>TE2c!N19</f>
        <v>5.7579029536074508E-2</v>
      </c>
      <c r="K19" s="25"/>
      <c r="L19" s="53">
        <f t="shared" si="2"/>
        <v>0.3882324495944276</v>
      </c>
      <c r="M19" s="13">
        <f t="shared" si="3"/>
        <v>0.12811319501953</v>
      </c>
      <c r="N19" s="13">
        <f t="shared" si="3"/>
        <v>0.2601192545748976</v>
      </c>
      <c r="O19" s="13">
        <f t="shared" si="0"/>
        <v>0.23521540487086179</v>
      </c>
      <c r="P19" s="13">
        <f t="shared" si="1"/>
        <v>8.3131171443244833E-2</v>
      </c>
      <c r="Q19" s="13">
        <f t="shared" si="1"/>
        <v>0.15208423342761695</v>
      </c>
      <c r="R19" s="13">
        <f t="shared" si="1"/>
        <v>0.11837764796357599</v>
      </c>
      <c r="S19" s="12"/>
      <c r="T19" s="13"/>
      <c r="U19" s="11"/>
    </row>
    <row r="20" spans="1:21" s="27" customFormat="1" ht="15" customHeight="1" x14ac:dyDescent="0.2">
      <c r="A20" s="30">
        <v>1923</v>
      </c>
      <c r="B20" s="301">
        <f>'TE2'!B20</f>
        <v>0.19549384434320649</v>
      </c>
      <c r="C20" s="415"/>
      <c r="D20" s="415"/>
      <c r="E20" s="298">
        <f>TE2b!B20</f>
        <v>0.80450615565679351</v>
      </c>
      <c r="F20" s="25">
        <f>TE2b!H20</f>
        <v>0.65033577341805049</v>
      </c>
      <c r="G20" s="25">
        <f>TE2b!N20</f>
        <v>0.36560377201322913</v>
      </c>
      <c r="H20" s="25">
        <f>TE2c!B20</f>
        <v>0.28875794605480837</v>
      </c>
      <c r="I20" s="25">
        <f>TE2c!H20</f>
        <v>0.15064877140060487</v>
      </c>
      <c r="J20" s="25">
        <f>TE2c!N20</f>
        <v>4.7655203966977179E-2</v>
      </c>
      <c r="K20" s="25"/>
      <c r="L20" s="53">
        <f t="shared" si="2"/>
        <v>0.43890238364356438</v>
      </c>
      <c r="M20" s="13">
        <f t="shared" si="3"/>
        <v>0.15417038223874302</v>
      </c>
      <c r="N20" s="13">
        <f t="shared" si="3"/>
        <v>0.28473200140482136</v>
      </c>
      <c r="O20" s="13">
        <f t="shared" si="0"/>
        <v>0.21495500061262426</v>
      </c>
      <c r="P20" s="13">
        <f t="shared" si="1"/>
        <v>7.6845825958420766E-2</v>
      </c>
      <c r="Q20" s="13">
        <f t="shared" si="1"/>
        <v>0.1381091746542035</v>
      </c>
      <c r="R20" s="13">
        <f t="shared" si="1"/>
        <v>0.1029935674336277</v>
      </c>
      <c r="S20" s="12"/>
      <c r="T20" s="13"/>
      <c r="U20" s="11"/>
    </row>
    <row r="21" spans="1:21" s="27" customFormat="1" ht="15" customHeight="1" x14ac:dyDescent="0.2">
      <c r="A21" s="30">
        <v>1924</v>
      </c>
      <c r="B21" s="301">
        <f>'TE2'!B21</f>
        <v>0.18293605044352212</v>
      </c>
      <c r="C21" s="415"/>
      <c r="D21" s="415"/>
      <c r="E21" s="298">
        <f>TE2b!B21</f>
        <v>0.81706394955647788</v>
      </c>
      <c r="F21" s="25">
        <f>TE2b!H21</f>
        <v>0.66551272969869402</v>
      </c>
      <c r="G21" s="25">
        <f>TE2b!N21</f>
        <v>0.38611704682948456</v>
      </c>
      <c r="H21" s="25">
        <f>TE2c!B21</f>
        <v>0.30825845186317946</v>
      </c>
      <c r="I21" s="25">
        <f>TE2c!H21</f>
        <v>0.16354147328659493</v>
      </c>
      <c r="J21" s="25">
        <f>TE2c!N21</f>
        <v>5.2105630259314105E-2</v>
      </c>
      <c r="K21" s="25"/>
      <c r="L21" s="53">
        <f t="shared" si="2"/>
        <v>0.43094690272699332</v>
      </c>
      <c r="M21" s="13">
        <f t="shared" si="3"/>
        <v>0.15155121985778386</v>
      </c>
      <c r="N21" s="13">
        <f t="shared" si="3"/>
        <v>0.27939568286920946</v>
      </c>
      <c r="O21" s="13">
        <f t="shared" si="0"/>
        <v>0.22257557354288962</v>
      </c>
      <c r="P21" s="13">
        <f t="shared" si="1"/>
        <v>7.7858594966305095E-2</v>
      </c>
      <c r="Q21" s="13">
        <f t="shared" si="1"/>
        <v>0.14471697857658453</v>
      </c>
      <c r="R21" s="13">
        <f t="shared" si="1"/>
        <v>0.11143584302728082</v>
      </c>
      <c r="S21" s="12"/>
      <c r="T21" s="13"/>
      <c r="U21" s="11"/>
    </row>
    <row r="22" spans="1:21" s="27" customFormat="1" ht="15" customHeight="1" x14ac:dyDescent="0.2">
      <c r="A22" s="30">
        <v>1925</v>
      </c>
      <c r="B22" s="301">
        <f>'TE2'!B22</f>
        <v>0.1732173441732362</v>
      </c>
      <c r="C22" s="415"/>
      <c r="D22" s="415"/>
      <c r="E22" s="298">
        <f>TE2b!B22</f>
        <v>0.8267826558267638</v>
      </c>
      <c r="F22" s="25">
        <f>TE2b!H22</f>
        <v>0.68784897486121932</v>
      </c>
      <c r="G22" s="25">
        <f>TE2b!N22</f>
        <v>0.41887107550638025</v>
      </c>
      <c r="H22" s="25">
        <f>TE2c!B22</f>
        <v>0.33427327723840061</v>
      </c>
      <c r="I22" s="25">
        <f>TE2c!H22</f>
        <v>0.18046102761378224</v>
      </c>
      <c r="J22" s="25">
        <f>TE2c!N22</f>
        <v>6.3574372938712029E-2</v>
      </c>
      <c r="K22" s="25"/>
      <c r="L22" s="53">
        <f t="shared" si="2"/>
        <v>0.40791158032038355</v>
      </c>
      <c r="M22" s="13">
        <f t="shared" si="3"/>
        <v>0.13893368096554448</v>
      </c>
      <c r="N22" s="13">
        <f t="shared" si="3"/>
        <v>0.26897789935483907</v>
      </c>
      <c r="O22" s="13">
        <f t="shared" si="0"/>
        <v>0.23841004789259801</v>
      </c>
      <c r="P22" s="13">
        <f t="shared" si="1"/>
        <v>8.459779826797964E-2</v>
      </c>
      <c r="Q22" s="13">
        <f t="shared" si="1"/>
        <v>0.15381224962461837</v>
      </c>
      <c r="R22" s="13">
        <f t="shared" si="1"/>
        <v>0.11688665467507021</v>
      </c>
      <c r="S22" s="12"/>
      <c r="T22" s="13"/>
      <c r="U22" s="11"/>
    </row>
    <row r="23" spans="1:21" s="27" customFormat="1" ht="15" customHeight="1" x14ac:dyDescent="0.2">
      <c r="A23" s="30">
        <v>1926</v>
      </c>
      <c r="B23" s="301">
        <f>'TE2'!B23</f>
        <v>0.16356145371849129</v>
      </c>
      <c r="C23" s="415"/>
      <c r="D23" s="415"/>
      <c r="E23" s="298">
        <f>TE2b!B23</f>
        <v>0.83643854628150871</v>
      </c>
      <c r="F23" s="25">
        <f>TE2b!H23</f>
        <v>0.70165256662311148</v>
      </c>
      <c r="G23" s="25">
        <f>TE2b!N23</f>
        <v>0.4349871285393957</v>
      </c>
      <c r="H23" s="25">
        <f>TE2c!B23</f>
        <v>0.34785120770783856</v>
      </c>
      <c r="I23" s="25">
        <f>TE2c!H23</f>
        <v>0.19368857551259258</v>
      </c>
      <c r="J23" s="25">
        <f>TE2c!N23</f>
        <v>7.0741264843542886E-2</v>
      </c>
      <c r="K23" s="25"/>
      <c r="L23" s="53">
        <f t="shared" si="2"/>
        <v>0.40145141774211301</v>
      </c>
      <c r="M23" s="13">
        <f t="shared" si="3"/>
        <v>0.13478597965839723</v>
      </c>
      <c r="N23" s="13">
        <f t="shared" si="3"/>
        <v>0.26666543808371579</v>
      </c>
      <c r="O23" s="13">
        <f t="shared" si="0"/>
        <v>0.24129855302680311</v>
      </c>
      <c r="P23" s="13">
        <f t="shared" si="1"/>
        <v>8.7135920831557134E-2</v>
      </c>
      <c r="Q23" s="13">
        <f t="shared" si="1"/>
        <v>0.15416263219524598</v>
      </c>
      <c r="R23" s="13">
        <f t="shared" si="1"/>
        <v>0.12294731066904969</v>
      </c>
      <c r="S23" s="12"/>
      <c r="T23" s="13"/>
      <c r="U23" s="11"/>
    </row>
    <row r="24" spans="1:21" s="27" customFormat="1" ht="15" customHeight="1" x14ac:dyDescent="0.2">
      <c r="A24" s="30">
        <v>1927</v>
      </c>
      <c r="B24" s="301">
        <f>'TE2'!B24</f>
        <v>0.15287924954577226</v>
      </c>
      <c r="C24" s="415"/>
      <c r="D24" s="416"/>
      <c r="E24" s="298">
        <f>TE2b!B24</f>
        <v>0.84712075045422774</v>
      </c>
      <c r="F24" s="25">
        <f>TE2b!H24</f>
        <v>0.71784399751586769</v>
      </c>
      <c r="G24" s="25">
        <f>TE2b!N24</f>
        <v>0.4586619984279266</v>
      </c>
      <c r="H24" s="25">
        <f>TE2c!B24</f>
        <v>0.37023470615600895</v>
      </c>
      <c r="I24" s="25">
        <f>TE2c!H24</f>
        <v>0.21032258113991639</v>
      </c>
      <c r="J24" s="25">
        <f>TE2c!N24</f>
        <v>7.8459683516979573E-2</v>
      </c>
      <c r="K24" s="25"/>
      <c r="L24" s="53">
        <f t="shared" si="2"/>
        <v>0.38845875202630115</v>
      </c>
      <c r="M24" s="13">
        <f t="shared" si="3"/>
        <v>0.12927675293836005</v>
      </c>
      <c r="N24" s="13">
        <f t="shared" si="3"/>
        <v>0.2591819990879411</v>
      </c>
      <c r="O24" s="13">
        <f t="shared" si="0"/>
        <v>0.24833941728801021</v>
      </c>
      <c r="P24" s="13">
        <f t="shared" si="1"/>
        <v>8.8427292271917646E-2</v>
      </c>
      <c r="Q24" s="13">
        <f t="shared" si="1"/>
        <v>0.15991212501609256</v>
      </c>
      <c r="R24" s="13">
        <f t="shared" si="1"/>
        <v>0.13186289762293682</v>
      </c>
      <c r="S24" s="12"/>
      <c r="T24" s="13"/>
      <c r="U24" s="11"/>
    </row>
    <row r="25" spans="1:21" s="27" customFormat="1" ht="15" customHeight="1" x14ac:dyDescent="0.2">
      <c r="A25" s="30">
        <v>1928</v>
      </c>
      <c r="B25" s="301">
        <f>'TE2'!B25</f>
        <v>0.15091132515815053</v>
      </c>
      <c r="C25" s="415"/>
      <c r="D25" s="416"/>
      <c r="E25" s="298">
        <f>TE2b!B25</f>
        <v>0.84908867484184947</v>
      </c>
      <c r="F25" s="25">
        <f>TE2b!H25</f>
        <v>0.72720793345202139</v>
      </c>
      <c r="G25" s="25">
        <f>TE2b!N25</f>
        <v>0.48554156276636545</v>
      </c>
      <c r="H25" s="25">
        <f>TE2c!B25</f>
        <v>0.39868853653225961</v>
      </c>
      <c r="I25" s="25">
        <f>TE2c!H25</f>
        <v>0.23704168275977491</v>
      </c>
      <c r="J25" s="25">
        <f>TE2c!N25</f>
        <v>9.3114397004118374E-2</v>
      </c>
      <c r="K25" s="25"/>
      <c r="L25" s="53">
        <f t="shared" si="2"/>
        <v>0.36354711207548401</v>
      </c>
      <c r="M25" s="13">
        <f t="shared" si="3"/>
        <v>0.12188074138982807</v>
      </c>
      <c r="N25" s="13">
        <f t="shared" si="3"/>
        <v>0.24166637068565594</v>
      </c>
      <c r="O25" s="13">
        <f t="shared" si="0"/>
        <v>0.24849988000659054</v>
      </c>
      <c r="P25" s="13">
        <f t="shared" si="1"/>
        <v>8.6853026234105846E-2</v>
      </c>
      <c r="Q25" s="13">
        <f t="shared" si="1"/>
        <v>0.16164685377248469</v>
      </c>
      <c r="R25" s="13">
        <f t="shared" si="1"/>
        <v>0.14392728575565655</v>
      </c>
      <c r="S25" s="12"/>
      <c r="T25" s="13"/>
      <c r="U25" s="11"/>
    </row>
    <row r="26" spans="1:21" s="27" customFormat="1" ht="15" customHeight="1" x14ac:dyDescent="0.2">
      <c r="A26" s="29">
        <v>1929</v>
      </c>
      <c r="B26" s="302">
        <f>'TE2'!B26</f>
        <v>0.1514439304963564</v>
      </c>
      <c r="C26" s="413"/>
      <c r="D26" s="414"/>
      <c r="E26" s="299">
        <f>TE2b!B26</f>
        <v>0.8485560695036436</v>
      </c>
      <c r="F26" s="28">
        <f>TE2b!H26</f>
        <v>0.72781335685616355</v>
      </c>
      <c r="G26" s="28">
        <f>TE2b!N26</f>
        <v>0.48674010218086</v>
      </c>
      <c r="H26" s="28">
        <f>TE2c!B26</f>
        <v>0.40091987628779818</v>
      </c>
      <c r="I26" s="28">
        <f>TE2c!H26</f>
        <v>0.2459177310150937</v>
      </c>
      <c r="J26" s="28">
        <f>TE2c!N26</f>
        <v>0.10358664960932752</v>
      </c>
      <c r="K26" s="28"/>
      <c r="L26" s="54">
        <f t="shared" si="2"/>
        <v>0.36181596732278359</v>
      </c>
      <c r="M26" s="18">
        <f t="shared" si="3"/>
        <v>0.12074271264748004</v>
      </c>
      <c r="N26" s="18">
        <f t="shared" si="3"/>
        <v>0.24107325467530355</v>
      </c>
      <c r="O26" s="18">
        <f t="shared" si="0"/>
        <v>0.2408223711657663</v>
      </c>
      <c r="P26" s="18">
        <f t="shared" si="1"/>
        <v>8.5820225893061819E-2</v>
      </c>
      <c r="Q26" s="18">
        <f t="shared" si="1"/>
        <v>0.15500214527270448</v>
      </c>
      <c r="R26" s="18">
        <f t="shared" si="1"/>
        <v>0.14233108140576617</v>
      </c>
      <c r="S26" s="17"/>
      <c r="T26" s="13"/>
      <c r="U26" s="11"/>
    </row>
    <row r="27" spans="1:21" s="27" customFormat="1" ht="15" customHeight="1" x14ac:dyDescent="0.2">
      <c r="A27" s="31">
        <v>1930</v>
      </c>
      <c r="B27" s="303">
        <f>'TE2'!B27</f>
        <v>0.14687687544846995</v>
      </c>
      <c r="C27" s="415"/>
      <c r="D27" s="415"/>
      <c r="E27" s="300">
        <f>TE2b!B27</f>
        <v>0.85312312455153005</v>
      </c>
      <c r="F27" s="26">
        <f>TE2b!H27</f>
        <v>0.717176907609408</v>
      </c>
      <c r="G27" s="26">
        <f>TE2b!N27</f>
        <v>0.4417206464500808</v>
      </c>
      <c r="H27" s="26">
        <f>TE2c!B27</f>
        <v>0.35149068462180827</v>
      </c>
      <c r="I27" s="26">
        <f>TE2c!H27</f>
        <v>0.19700280137094045</v>
      </c>
      <c r="J27" s="26">
        <f>TE2c!N27</f>
        <v>7.4297412336185933E-2</v>
      </c>
      <c r="K27" s="26"/>
      <c r="L27" s="55">
        <f t="shared" si="2"/>
        <v>0.41140247810144925</v>
      </c>
      <c r="M27" s="22">
        <f t="shared" si="3"/>
        <v>0.13594621694212206</v>
      </c>
      <c r="N27" s="22">
        <f t="shared" si="3"/>
        <v>0.2754562611593272</v>
      </c>
      <c r="O27" s="22">
        <f t="shared" si="0"/>
        <v>0.24471784507914035</v>
      </c>
      <c r="P27" s="22">
        <f t="shared" si="1"/>
        <v>9.0229961828272531E-2</v>
      </c>
      <c r="Q27" s="22">
        <f t="shared" si="1"/>
        <v>0.15448788325086782</v>
      </c>
      <c r="R27" s="22">
        <f t="shared" si="1"/>
        <v>0.12270538903475452</v>
      </c>
      <c r="S27" s="21"/>
      <c r="T27" s="13"/>
      <c r="U27" s="11"/>
    </row>
    <row r="28" spans="1:21" s="27" customFormat="1" ht="15" customHeight="1" x14ac:dyDescent="0.2">
      <c r="A28" s="30">
        <v>1931</v>
      </c>
      <c r="B28" s="301">
        <f>'TE2'!B28</f>
        <v>0.14899825984122361</v>
      </c>
      <c r="C28" s="415"/>
      <c r="D28" s="415"/>
      <c r="E28" s="298">
        <f>TE2b!B28</f>
        <v>0.85100174015877639</v>
      </c>
      <c r="F28" s="25">
        <f>TE2b!H28</f>
        <v>0.70415551251499908</v>
      </c>
      <c r="G28" s="25">
        <f>TE2b!N28</f>
        <v>0.3960550741465298</v>
      </c>
      <c r="H28" s="25">
        <f>TE2c!B28</f>
        <v>0.30749991028088886</v>
      </c>
      <c r="I28" s="25">
        <f>TE2c!H28</f>
        <v>0.16322322921793952</v>
      </c>
      <c r="J28" s="25">
        <f>TE2c!N28</f>
        <v>5.7670510597679803E-2</v>
      </c>
      <c r="K28" s="25"/>
      <c r="L28" s="53">
        <f t="shared" si="2"/>
        <v>0.45494666601224659</v>
      </c>
      <c r="M28" s="13">
        <f t="shared" si="3"/>
        <v>0.14684622764377731</v>
      </c>
      <c r="N28" s="13">
        <f t="shared" si="3"/>
        <v>0.30810043836846929</v>
      </c>
      <c r="O28" s="13">
        <f t="shared" si="0"/>
        <v>0.23283184492859027</v>
      </c>
      <c r="P28" s="13">
        <f t="shared" si="1"/>
        <v>8.855516386564094E-2</v>
      </c>
      <c r="Q28" s="13">
        <f t="shared" si="1"/>
        <v>0.14427668106294933</v>
      </c>
      <c r="R28" s="13">
        <f t="shared" si="1"/>
        <v>0.10555271862025972</v>
      </c>
      <c r="S28" s="12"/>
      <c r="T28" s="13"/>
      <c r="U28" s="11"/>
    </row>
    <row r="29" spans="1:21" s="27" customFormat="1" ht="15" customHeight="1" x14ac:dyDescent="0.2">
      <c r="A29" s="30">
        <v>1932</v>
      </c>
      <c r="B29" s="301">
        <f>'TE2'!B29</f>
        <v>0.14411214439001052</v>
      </c>
      <c r="C29" s="415"/>
      <c r="D29" s="415"/>
      <c r="E29" s="298">
        <f>TE2b!B29</f>
        <v>0.85588785560998948</v>
      </c>
      <c r="F29" s="25">
        <f>TE2b!H29</f>
        <v>0.7211495466253337</v>
      </c>
      <c r="G29" s="25">
        <f>TE2b!N29</f>
        <v>0.39382433242370374</v>
      </c>
      <c r="H29" s="25">
        <f>TE2c!B29</f>
        <v>0.31270146551405559</v>
      </c>
      <c r="I29" s="25">
        <f>TE2c!H29</f>
        <v>0.16990988932275608</v>
      </c>
      <c r="J29" s="25">
        <f>TE2c!N29</f>
        <v>5.1938706880611987E-2</v>
      </c>
      <c r="K29" s="25"/>
      <c r="L29" s="53">
        <f t="shared" si="2"/>
        <v>0.46206352318628574</v>
      </c>
      <c r="M29" s="13">
        <f t="shared" si="3"/>
        <v>0.13473830898465577</v>
      </c>
      <c r="N29" s="13">
        <f t="shared" si="3"/>
        <v>0.32732521420162997</v>
      </c>
      <c r="O29" s="13">
        <f t="shared" si="0"/>
        <v>0.22391444310094766</v>
      </c>
      <c r="P29" s="13">
        <f t="shared" si="1"/>
        <v>8.112286690964815E-2</v>
      </c>
      <c r="Q29" s="13">
        <f t="shared" si="1"/>
        <v>0.14279157619129951</v>
      </c>
      <c r="R29" s="13">
        <f t="shared" si="1"/>
        <v>0.11797118244214409</v>
      </c>
      <c r="S29" s="12"/>
      <c r="T29" s="13"/>
      <c r="U29" s="11"/>
    </row>
    <row r="30" spans="1:21" s="27" customFormat="1" ht="15" customHeight="1" x14ac:dyDescent="0.2">
      <c r="A30" s="30">
        <v>1933</v>
      </c>
      <c r="B30" s="301">
        <f>'TE2'!B30</f>
        <v>0.14731203948939464</v>
      </c>
      <c r="C30" s="415"/>
      <c r="D30" s="415"/>
      <c r="E30" s="298">
        <f>TE2b!B30</f>
        <v>0.85268796051060536</v>
      </c>
      <c r="F30" s="25">
        <f>TE2b!H30</f>
        <v>0.72835455931701643</v>
      </c>
      <c r="G30" s="25">
        <f>TE2b!N30</f>
        <v>0.41496533201206104</v>
      </c>
      <c r="H30" s="25">
        <f>TE2c!B30</f>
        <v>0.33276798364545118</v>
      </c>
      <c r="I30" s="25">
        <f>TE2c!H30</f>
        <v>0.18828347831203171</v>
      </c>
      <c r="J30" s="25">
        <f>TE2c!N30</f>
        <v>6.4826599249020428E-2</v>
      </c>
      <c r="K30" s="25"/>
      <c r="L30" s="53">
        <f t="shared" si="2"/>
        <v>0.43772262849854432</v>
      </c>
      <c r="M30" s="13">
        <f t="shared" si="3"/>
        <v>0.12433340119358893</v>
      </c>
      <c r="N30" s="13">
        <f t="shared" si="3"/>
        <v>0.31338922730495539</v>
      </c>
      <c r="O30" s="13">
        <f t="shared" si="0"/>
        <v>0.22668185370002933</v>
      </c>
      <c r="P30" s="13">
        <f t="shared" si="1"/>
        <v>8.2197348366609857E-2</v>
      </c>
      <c r="Q30" s="13">
        <f t="shared" si="1"/>
        <v>0.14448450533341947</v>
      </c>
      <c r="R30" s="13">
        <f t="shared" si="1"/>
        <v>0.12345687906301128</v>
      </c>
      <c r="S30" s="12"/>
      <c r="T30" s="13"/>
      <c r="U30" s="11"/>
    </row>
    <row r="31" spans="1:21" s="27" customFormat="1" ht="15" customHeight="1" x14ac:dyDescent="0.2">
      <c r="A31" s="30">
        <v>1934</v>
      </c>
      <c r="B31" s="301">
        <f>'TE2'!B31</f>
        <v>0.16325533508453238</v>
      </c>
      <c r="C31" s="415"/>
      <c r="D31" s="415"/>
      <c r="E31" s="298">
        <f>TE2b!B31</f>
        <v>0.83674466491546762</v>
      </c>
      <c r="F31" s="25">
        <f>TE2b!H31</f>
        <v>0.73547611042438088</v>
      </c>
      <c r="G31" s="25">
        <f>TE2b!N31</f>
        <v>0.42127010689601074</v>
      </c>
      <c r="H31" s="25">
        <f>TE2c!B31</f>
        <v>0.34165192616536821</v>
      </c>
      <c r="I31" s="25">
        <f>TE2c!H31</f>
        <v>0.18614570171105227</v>
      </c>
      <c r="J31" s="25">
        <f>TE2c!N31</f>
        <v>6.1009275322813347E-2</v>
      </c>
      <c r="K31" s="25"/>
      <c r="L31" s="53">
        <f t="shared" si="2"/>
        <v>0.41547455801945687</v>
      </c>
      <c r="M31" s="13">
        <f t="shared" si="3"/>
        <v>0.10126855449108674</v>
      </c>
      <c r="N31" s="13">
        <f t="shared" si="3"/>
        <v>0.31420600352837014</v>
      </c>
      <c r="O31" s="13">
        <f t="shared" si="0"/>
        <v>0.23512440518495847</v>
      </c>
      <c r="P31" s="13">
        <f t="shared" si="1"/>
        <v>7.9618180730642529E-2</v>
      </c>
      <c r="Q31" s="13">
        <f t="shared" si="1"/>
        <v>0.15550622445431594</v>
      </c>
      <c r="R31" s="13">
        <f t="shared" si="1"/>
        <v>0.12513642638823891</v>
      </c>
      <c r="S31" s="12"/>
      <c r="T31" s="13"/>
      <c r="U31" s="11"/>
    </row>
    <row r="32" spans="1:21" s="27" customFormat="1" ht="15" customHeight="1" x14ac:dyDescent="0.2">
      <c r="A32" s="30">
        <v>1935</v>
      </c>
      <c r="B32" s="301">
        <f>'TE2'!B32</f>
        <v>0.17679964269576576</v>
      </c>
      <c r="C32" s="415"/>
      <c r="D32" s="415"/>
      <c r="E32" s="298">
        <f>TE2b!B32</f>
        <v>0.82320035730423424</v>
      </c>
      <c r="F32" s="25">
        <f>TE2b!H32</f>
        <v>0.70694460570507023</v>
      </c>
      <c r="G32" s="25">
        <f>TE2b!N32</f>
        <v>0.41536893517858098</v>
      </c>
      <c r="H32" s="25">
        <f>TE2c!B32</f>
        <v>0.33839950353880355</v>
      </c>
      <c r="I32" s="25">
        <f>TE2c!H32</f>
        <v>0.18467641917044822</v>
      </c>
      <c r="J32" s="25">
        <f>TE2c!N32</f>
        <v>6.0500977643871877E-2</v>
      </c>
      <c r="K32" s="25"/>
      <c r="L32" s="53">
        <f t="shared" si="2"/>
        <v>0.40783142212565326</v>
      </c>
      <c r="M32" s="13">
        <f t="shared" si="3"/>
        <v>0.11625575159916401</v>
      </c>
      <c r="N32" s="13">
        <f t="shared" si="3"/>
        <v>0.29157567052648925</v>
      </c>
      <c r="O32" s="13">
        <f t="shared" si="0"/>
        <v>0.23069251600813276</v>
      </c>
      <c r="P32" s="13">
        <f t="shared" si="1"/>
        <v>7.696943163977743E-2</v>
      </c>
      <c r="Q32" s="13">
        <f t="shared" si="1"/>
        <v>0.15372308436835533</v>
      </c>
      <c r="R32" s="13">
        <f t="shared" si="1"/>
        <v>0.12417544152657634</v>
      </c>
      <c r="S32" s="12"/>
      <c r="T32" s="13"/>
      <c r="U32" s="11"/>
    </row>
    <row r="33" spans="1:21" s="27" customFormat="1" ht="15" customHeight="1" x14ac:dyDescent="0.2">
      <c r="A33" s="30">
        <v>1936</v>
      </c>
      <c r="B33" s="301">
        <f>'TE2'!B33</f>
        <v>0.17290729501002911</v>
      </c>
      <c r="C33" s="415"/>
      <c r="D33" s="415"/>
      <c r="E33" s="298">
        <f>TE2b!B33</f>
        <v>0.82709270498997089</v>
      </c>
      <c r="F33" s="25">
        <f>TE2b!H33</f>
        <v>0.71337132640305434</v>
      </c>
      <c r="G33" s="25">
        <f>TE2b!N33</f>
        <v>0.4396392991084524</v>
      </c>
      <c r="H33" s="25">
        <f>TE2c!B33</f>
        <v>0.35780848657246794</v>
      </c>
      <c r="I33" s="25">
        <f>TE2c!H33</f>
        <v>0.19015129633249994</v>
      </c>
      <c r="J33" s="25">
        <f>TE2c!N33</f>
        <v>5.8458717638564583E-2</v>
      </c>
      <c r="K33" s="25"/>
      <c r="L33" s="53">
        <f t="shared" si="2"/>
        <v>0.3874534058815185</v>
      </c>
      <c r="M33" s="13">
        <f t="shared" si="3"/>
        <v>0.11372137858691655</v>
      </c>
      <c r="N33" s="13">
        <f t="shared" si="3"/>
        <v>0.27373202729460194</v>
      </c>
      <c r="O33" s="13">
        <f t="shared" si="0"/>
        <v>0.24948800277595246</v>
      </c>
      <c r="P33" s="13">
        <f t="shared" si="1"/>
        <v>8.1830812535984454E-2</v>
      </c>
      <c r="Q33" s="13">
        <f t="shared" si="1"/>
        <v>0.167657190239968</v>
      </c>
      <c r="R33" s="13">
        <f t="shared" si="1"/>
        <v>0.13169257869393536</v>
      </c>
      <c r="S33" s="12"/>
      <c r="T33" s="13"/>
      <c r="U33" s="11"/>
    </row>
    <row r="34" spans="1:21" s="27" customFormat="1" ht="15" customHeight="1" x14ac:dyDescent="0.2">
      <c r="A34" s="30">
        <v>1937</v>
      </c>
      <c r="B34" s="301">
        <f>'TE2'!B34</f>
        <v>0.19015306414040134</v>
      </c>
      <c r="C34" s="415"/>
      <c r="D34" s="416"/>
      <c r="E34" s="298">
        <f>TE2b!B34</f>
        <v>0.80984693585959866</v>
      </c>
      <c r="F34" s="25">
        <f>TE2b!H34</f>
        <v>0.68295191203295991</v>
      </c>
      <c r="G34" s="25">
        <f>TE2b!N34</f>
        <v>0.44727927411000784</v>
      </c>
      <c r="H34" s="25">
        <f>TE2c!B34</f>
        <v>0.35815475645654582</v>
      </c>
      <c r="I34" s="25">
        <f>TE2c!H34</f>
        <v>0.19112865428563544</v>
      </c>
      <c r="J34" s="25">
        <f>TE2c!N34</f>
        <v>6.1050856343889431E-2</v>
      </c>
      <c r="K34" s="25"/>
      <c r="L34" s="53">
        <f t="shared" si="2"/>
        <v>0.36256766174959082</v>
      </c>
      <c r="M34" s="13">
        <f t="shared" si="3"/>
        <v>0.12689502382663875</v>
      </c>
      <c r="N34" s="13">
        <f t="shared" si="3"/>
        <v>0.23567263792295207</v>
      </c>
      <c r="O34" s="13">
        <f t="shared" si="0"/>
        <v>0.25615061982437237</v>
      </c>
      <c r="P34" s="13">
        <f t="shared" si="1"/>
        <v>8.9124517653462021E-2</v>
      </c>
      <c r="Q34" s="13">
        <f t="shared" si="1"/>
        <v>0.16702610217091038</v>
      </c>
      <c r="R34" s="13">
        <f t="shared" si="1"/>
        <v>0.13007779794174601</v>
      </c>
      <c r="S34" s="12"/>
      <c r="T34" s="13"/>
      <c r="U34" s="11"/>
    </row>
    <row r="35" spans="1:21" s="27" customFormat="1" ht="15" customHeight="1" x14ac:dyDescent="0.2">
      <c r="A35" s="30">
        <v>1938</v>
      </c>
      <c r="B35" s="301">
        <f>'TE2'!B35</f>
        <v>0.19348593557299787</v>
      </c>
      <c r="C35" s="415"/>
      <c r="D35" s="416"/>
      <c r="E35" s="298">
        <f>TE2b!B35</f>
        <v>0.80651406442700213</v>
      </c>
      <c r="F35" s="25">
        <f>TE2b!H35</f>
        <v>0.66336772575348169</v>
      </c>
      <c r="G35" s="25">
        <f>TE2b!N35</f>
        <v>0.40848253552912511</v>
      </c>
      <c r="H35" s="25">
        <f>TE2c!B35</f>
        <v>0.32051598218579369</v>
      </c>
      <c r="I35" s="25">
        <f>TE2c!H35</f>
        <v>0.16994360859100341</v>
      </c>
      <c r="J35" s="25">
        <f>TE2c!N35</f>
        <v>6.2213516965624487E-2</v>
      </c>
      <c r="K35" s="25"/>
      <c r="L35" s="53">
        <f t="shared" si="2"/>
        <v>0.39803152889787702</v>
      </c>
      <c r="M35" s="13">
        <f t="shared" si="3"/>
        <v>0.14314633867352045</v>
      </c>
      <c r="N35" s="13">
        <f t="shared" si="3"/>
        <v>0.25488519022435657</v>
      </c>
      <c r="O35" s="13">
        <f t="shared" si="0"/>
        <v>0.2385389269381217</v>
      </c>
      <c r="P35" s="13">
        <f t="shared" si="1"/>
        <v>8.7966553343331422E-2</v>
      </c>
      <c r="Q35" s="13">
        <f t="shared" si="1"/>
        <v>0.15057237359479028</v>
      </c>
      <c r="R35" s="13">
        <f t="shared" si="1"/>
        <v>0.10773009162537892</v>
      </c>
      <c r="S35" s="12"/>
      <c r="T35" s="13"/>
      <c r="U35" s="11"/>
    </row>
    <row r="36" spans="1:21" s="27" customFormat="1" ht="15" customHeight="1" x14ac:dyDescent="0.2">
      <c r="A36" s="29">
        <v>1939</v>
      </c>
      <c r="B36" s="302">
        <f>'TE2'!B36</f>
        <v>0.1903130675683381</v>
      </c>
      <c r="C36" s="413"/>
      <c r="D36" s="414"/>
      <c r="E36" s="299">
        <f>TE2b!B36</f>
        <v>0.8096869324316619</v>
      </c>
      <c r="F36" s="28">
        <f>TE2b!H36</f>
        <v>0.67503779839103462</v>
      </c>
      <c r="G36" s="28">
        <f>TE2b!N36</f>
        <v>0.41895493637990067</v>
      </c>
      <c r="H36" s="28">
        <f>TE2c!B36</f>
        <v>0.32801116534557329</v>
      </c>
      <c r="I36" s="28">
        <f>TE2c!H36</f>
        <v>0.17005582424917773</v>
      </c>
      <c r="J36" s="28">
        <f>TE2c!N36</f>
        <v>5.4573100456789425E-2</v>
      </c>
      <c r="K36" s="28"/>
      <c r="L36" s="54">
        <f t="shared" si="2"/>
        <v>0.39073199605176123</v>
      </c>
      <c r="M36" s="18">
        <f t="shared" si="3"/>
        <v>0.13464913404062728</v>
      </c>
      <c r="N36" s="18">
        <f t="shared" si="3"/>
        <v>0.25608286201113395</v>
      </c>
      <c r="O36" s="18">
        <f t="shared" si="0"/>
        <v>0.24889911213072294</v>
      </c>
      <c r="P36" s="18">
        <f t="shared" si="1"/>
        <v>9.0943771034327381E-2</v>
      </c>
      <c r="Q36" s="18">
        <f t="shared" si="1"/>
        <v>0.15795534109639556</v>
      </c>
      <c r="R36" s="18">
        <f t="shared" si="1"/>
        <v>0.1154827237923883</v>
      </c>
      <c r="S36" s="17"/>
      <c r="T36" s="13"/>
      <c r="U36" s="11"/>
    </row>
    <row r="37" spans="1:21" s="27" customFormat="1" ht="15" customHeight="1" x14ac:dyDescent="0.2">
      <c r="A37" s="31">
        <v>1940</v>
      </c>
      <c r="B37" s="303">
        <f>'TE2'!B37</f>
        <v>0.21946637594897889</v>
      </c>
      <c r="C37" s="415"/>
      <c r="D37" s="415"/>
      <c r="E37" s="300">
        <f>TE2b!B37</f>
        <v>0.78053362405102111</v>
      </c>
      <c r="F37" s="26">
        <f>TE2b!H37</f>
        <v>0.6467006203568032</v>
      </c>
      <c r="G37" s="26">
        <f>TE2b!N37</f>
        <v>0.38975247690370968</v>
      </c>
      <c r="H37" s="26">
        <f>TE2c!B37</f>
        <v>0.30293744287659413</v>
      </c>
      <c r="I37" s="26">
        <f>TE2c!H37</f>
        <v>0.1555335162249675</v>
      </c>
      <c r="J37" s="26">
        <f>TE2c!N37</f>
        <v>5.1458241523290066E-2</v>
      </c>
      <c r="K37" s="26"/>
      <c r="L37" s="55">
        <f t="shared" si="2"/>
        <v>0.39078114714731144</v>
      </c>
      <c r="M37" s="22">
        <f t="shared" si="3"/>
        <v>0.13383300369421791</v>
      </c>
      <c r="N37" s="22">
        <f t="shared" si="3"/>
        <v>0.25694814345309352</v>
      </c>
      <c r="O37" s="22">
        <f t="shared" si="0"/>
        <v>0.23421896067874218</v>
      </c>
      <c r="P37" s="22">
        <f t="shared" si="1"/>
        <v>8.6815034027115545E-2</v>
      </c>
      <c r="Q37" s="22">
        <f t="shared" si="1"/>
        <v>0.14740392665162663</v>
      </c>
      <c r="R37" s="22">
        <f t="shared" si="1"/>
        <v>0.10407527470167743</v>
      </c>
      <c r="S37" s="21"/>
      <c r="T37" s="13"/>
      <c r="U37" s="11"/>
    </row>
    <row r="38" spans="1:21" s="27" customFormat="1" ht="15" customHeight="1" x14ac:dyDescent="0.2">
      <c r="A38" s="30">
        <v>1941</v>
      </c>
      <c r="B38" s="301">
        <f>'TE2'!B38</f>
        <v>0.24461255280236849</v>
      </c>
      <c r="C38" s="415"/>
      <c r="D38" s="415"/>
      <c r="E38" s="298">
        <f>TE2b!B38</f>
        <v>0.75538744719763151</v>
      </c>
      <c r="F38" s="25">
        <f>TE2b!H38</f>
        <v>0.62421604123031005</v>
      </c>
      <c r="G38" s="25">
        <f>TE2b!N38</f>
        <v>0.3588123198610359</v>
      </c>
      <c r="H38" s="25">
        <f>TE2c!B38</f>
        <v>0.27249219556335819</v>
      </c>
      <c r="I38" s="25">
        <f>TE2c!H38</f>
        <v>0.13524867100052346</v>
      </c>
      <c r="J38" s="25">
        <f>TE2c!N38</f>
        <v>4.4152568948159499E-2</v>
      </c>
      <c r="K38" s="25"/>
      <c r="L38" s="53">
        <f t="shared" si="2"/>
        <v>0.39657512733659561</v>
      </c>
      <c r="M38" s="13">
        <f t="shared" si="3"/>
        <v>0.13117140596732146</v>
      </c>
      <c r="N38" s="13">
        <f t="shared" si="3"/>
        <v>0.26540372136927415</v>
      </c>
      <c r="O38" s="13">
        <f t="shared" si="0"/>
        <v>0.22356364886051244</v>
      </c>
      <c r="P38" s="13">
        <f t="shared" si="1"/>
        <v>8.6320124297677714E-2</v>
      </c>
      <c r="Q38" s="13">
        <f t="shared" si="1"/>
        <v>0.13724352456283473</v>
      </c>
      <c r="R38" s="13">
        <f t="shared" si="1"/>
        <v>9.1096102052363959E-2</v>
      </c>
      <c r="S38" s="12"/>
      <c r="T38" s="13"/>
      <c r="U38" s="11"/>
    </row>
    <row r="39" spans="1:21" s="27" customFormat="1" ht="15" customHeight="1" x14ac:dyDescent="0.2">
      <c r="A39" s="30">
        <v>1942</v>
      </c>
      <c r="B39" s="301">
        <f>'TE2'!B39</f>
        <v>0.262792969114097</v>
      </c>
      <c r="C39" s="415"/>
      <c r="D39" s="415"/>
      <c r="E39" s="298">
        <f>TE2b!B39</f>
        <v>0.737207030885903</v>
      </c>
      <c r="F39" s="25">
        <f>TE2b!H39</f>
        <v>0.60559396085333528</v>
      </c>
      <c r="G39" s="25">
        <f>TE2b!N39</f>
        <v>0.35384813282001315</v>
      </c>
      <c r="H39" s="25">
        <f>TE2c!B39</f>
        <v>0.26849912231890749</v>
      </c>
      <c r="I39" s="25">
        <f>TE2c!H39</f>
        <v>0.12938100068074687</v>
      </c>
      <c r="J39" s="25">
        <f>TE2c!N39</f>
        <v>3.8422683434183494E-2</v>
      </c>
      <c r="K39" s="25"/>
      <c r="L39" s="53">
        <f t="shared" si="2"/>
        <v>0.38335889806588985</v>
      </c>
      <c r="M39" s="13">
        <f t="shared" si="3"/>
        <v>0.13161307003256772</v>
      </c>
      <c r="N39" s="13">
        <f t="shared" si="3"/>
        <v>0.25174582803332213</v>
      </c>
      <c r="O39" s="13">
        <f t="shared" si="0"/>
        <v>0.22446713213926628</v>
      </c>
      <c r="P39" s="13">
        <f t="shared" si="1"/>
        <v>8.534901050110566E-2</v>
      </c>
      <c r="Q39" s="13">
        <f t="shared" si="1"/>
        <v>0.13911812163816062</v>
      </c>
      <c r="R39" s="13">
        <f t="shared" si="1"/>
        <v>9.0958317246563378E-2</v>
      </c>
      <c r="S39" s="12"/>
      <c r="T39" s="13"/>
      <c r="U39" s="11"/>
    </row>
    <row r="40" spans="1:21" s="27" customFormat="1" ht="15" customHeight="1" x14ac:dyDescent="0.2">
      <c r="A40" s="30">
        <v>1943</v>
      </c>
      <c r="B40" s="301">
        <f>'TE2'!B40</f>
        <v>0.25923617443275393</v>
      </c>
      <c r="C40" s="415"/>
      <c r="D40" s="415"/>
      <c r="E40" s="298">
        <f>TE2b!B40</f>
        <v>0.74076382556724607</v>
      </c>
      <c r="F40" s="25">
        <f>TE2b!H40</f>
        <v>0.61409360690439518</v>
      </c>
      <c r="G40" s="25">
        <f>TE2b!N40</f>
        <v>0.35541994737456994</v>
      </c>
      <c r="H40" s="25">
        <f>TE2c!B40</f>
        <v>0.26511384990805059</v>
      </c>
      <c r="I40" s="25">
        <f>TE2c!H40</f>
        <v>0.12404327586226156</v>
      </c>
      <c r="J40" s="25">
        <f>TE2c!N40</f>
        <v>3.3194969668203997E-2</v>
      </c>
      <c r="K40" s="25"/>
      <c r="L40" s="53">
        <f t="shared" si="2"/>
        <v>0.38534387819267613</v>
      </c>
      <c r="M40" s="13">
        <f t="shared" si="3"/>
        <v>0.12667021866285089</v>
      </c>
      <c r="N40" s="13">
        <f t="shared" si="3"/>
        <v>0.25867365952982524</v>
      </c>
      <c r="O40" s="13">
        <f t="shared" si="0"/>
        <v>0.2313766715123084</v>
      </c>
      <c r="P40" s="13">
        <f t="shared" si="1"/>
        <v>9.0306097466519353E-2</v>
      </c>
      <c r="Q40" s="13">
        <f t="shared" si="1"/>
        <v>0.14107057404578904</v>
      </c>
      <c r="R40" s="13">
        <f t="shared" si="1"/>
        <v>9.0848306194057565E-2</v>
      </c>
      <c r="S40" s="12"/>
      <c r="T40" s="13"/>
      <c r="U40" s="11"/>
    </row>
    <row r="41" spans="1:21" s="27" customFormat="1" ht="15" customHeight="1" x14ac:dyDescent="0.2">
      <c r="A41" s="30">
        <v>1944</v>
      </c>
      <c r="B41" s="301">
        <f>'TE2'!B41</f>
        <v>0.28224800973923747</v>
      </c>
      <c r="C41" s="415"/>
      <c r="D41" s="415"/>
      <c r="E41" s="298">
        <f>TE2b!B41</f>
        <v>0.71775199026076253</v>
      </c>
      <c r="F41" s="25">
        <f>TE2b!H41</f>
        <v>0.58821904434826555</v>
      </c>
      <c r="G41" s="25">
        <f>TE2b!N41</f>
        <v>0.32853198424037883</v>
      </c>
      <c r="H41" s="25">
        <f>TE2c!B41</f>
        <v>0.24253617814309353</v>
      </c>
      <c r="I41" s="25">
        <f>TE2c!H41</f>
        <v>0.11182877644568694</v>
      </c>
      <c r="J41" s="25">
        <f>TE2c!N41</f>
        <v>3.3212306622127791E-2</v>
      </c>
      <c r="K41" s="25"/>
      <c r="L41" s="53">
        <f t="shared" si="2"/>
        <v>0.3892200060203837</v>
      </c>
      <c r="M41" s="13">
        <f t="shared" si="3"/>
        <v>0.12953294591249698</v>
      </c>
      <c r="N41" s="13">
        <f t="shared" si="3"/>
        <v>0.25968706010788672</v>
      </c>
      <c r="O41" s="13">
        <f t="shared" si="0"/>
        <v>0.21670320779469188</v>
      </c>
      <c r="P41" s="13">
        <f t="shared" si="1"/>
        <v>8.5995806097285299E-2</v>
      </c>
      <c r="Q41" s="13">
        <f t="shared" si="1"/>
        <v>0.13070740169740658</v>
      </c>
      <c r="R41" s="13">
        <f t="shared" si="1"/>
        <v>7.8616469823559146E-2</v>
      </c>
      <c r="S41" s="12"/>
      <c r="T41" s="13"/>
      <c r="U41" s="11"/>
    </row>
    <row r="42" spans="1:21" s="27" customFormat="1" ht="15" customHeight="1" x14ac:dyDescent="0.2">
      <c r="A42" s="30">
        <v>1945</v>
      </c>
      <c r="B42" s="301">
        <f>'TE2'!B42</f>
        <v>0.27634296301330774</v>
      </c>
      <c r="C42" s="415"/>
      <c r="D42" s="415"/>
      <c r="E42" s="298">
        <f>TE2b!B42</f>
        <v>0.72365703698669226</v>
      </c>
      <c r="F42" s="25">
        <f>TE2b!H42</f>
        <v>0.59859612983605115</v>
      </c>
      <c r="G42" s="25">
        <f>TE2b!N42</f>
        <v>0.33005797475398835</v>
      </c>
      <c r="H42" s="25">
        <f>TE2c!B42</f>
        <v>0.24107993234583314</v>
      </c>
      <c r="I42" s="25">
        <f>TE2c!H42</f>
        <v>0.10981453607220923</v>
      </c>
      <c r="J42" s="25">
        <f>TE2c!N42</f>
        <v>3.082028777938365E-2</v>
      </c>
      <c r="K42" s="25"/>
      <c r="L42" s="53">
        <f t="shared" si="2"/>
        <v>0.39359906223270391</v>
      </c>
      <c r="M42" s="13">
        <f t="shared" si="3"/>
        <v>0.12506090715064111</v>
      </c>
      <c r="N42" s="13">
        <f t="shared" si="3"/>
        <v>0.2685381550820628</v>
      </c>
      <c r="O42" s="13">
        <f t="shared" si="0"/>
        <v>0.22024343868177912</v>
      </c>
      <c r="P42" s="13">
        <f t="shared" ref="P42:R73" si="4">G42-H42</f>
        <v>8.8978042408155211E-2</v>
      </c>
      <c r="Q42" s="13">
        <f t="shared" si="4"/>
        <v>0.13126539627362391</v>
      </c>
      <c r="R42" s="13">
        <f t="shared" si="4"/>
        <v>7.8994248292825586E-2</v>
      </c>
      <c r="S42" s="12"/>
      <c r="T42" s="13"/>
      <c r="U42" s="11"/>
    </row>
    <row r="43" spans="1:21" s="27" customFormat="1" ht="15" customHeight="1" x14ac:dyDescent="0.2">
      <c r="A43" s="30">
        <v>1946</v>
      </c>
      <c r="B43" s="301">
        <f>'TE2'!B43</f>
        <v>0.27881968807970359</v>
      </c>
      <c r="C43" s="415"/>
      <c r="D43" s="416"/>
      <c r="E43" s="298">
        <f>TE2b!B43</f>
        <v>0.72118031192029641</v>
      </c>
      <c r="F43" s="25">
        <f>TE2b!H43</f>
        <v>0.58948283038116533</v>
      </c>
      <c r="G43" s="25">
        <f>TE2b!N43</f>
        <v>0.30885925028505656</v>
      </c>
      <c r="H43" s="25">
        <f>TE2c!B43</f>
        <v>0.22325940213778128</v>
      </c>
      <c r="I43" s="25">
        <f>TE2c!H43</f>
        <v>0.10253439422316808</v>
      </c>
      <c r="J43" s="25">
        <f>TE2c!N43</f>
        <v>3.2292669406069091E-2</v>
      </c>
      <c r="K43" s="25"/>
      <c r="L43" s="53">
        <f t="shared" si="2"/>
        <v>0.41232106163523985</v>
      </c>
      <c r="M43" s="13">
        <f t="shared" si="3"/>
        <v>0.13169748153913108</v>
      </c>
      <c r="N43" s="13">
        <f t="shared" si="3"/>
        <v>0.28062358009610877</v>
      </c>
      <c r="O43" s="13">
        <f t="shared" si="0"/>
        <v>0.2063248560618885</v>
      </c>
      <c r="P43" s="13">
        <f t="shared" si="4"/>
        <v>8.5599848147275281E-2</v>
      </c>
      <c r="Q43" s="13">
        <f t="shared" si="4"/>
        <v>0.1207250079146132</v>
      </c>
      <c r="R43" s="13">
        <f t="shared" si="4"/>
        <v>7.0241724817098991E-2</v>
      </c>
      <c r="S43" s="12"/>
      <c r="T43" s="13"/>
      <c r="U43" s="11"/>
    </row>
    <row r="44" spans="1:21" s="27" customFormat="1" ht="15" customHeight="1" x14ac:dyDescent="0.2">
      <c r="A44" s="30">
        <v>1947</v>
      </c>
      <c r="B44" s="301">
        <f>'TE2'!B44</f>
        <v>0.29210711749505325</v>
      </c>
      <c r="C44" s="415"/>
      <c r="D44" s="416"/>
      <c r="E44" s="298">
        <f>TE2b!B44</f>
        <v>0.70789288250494675</v>
      </c>
      <c r="F44" s="25">
        <f>TE2b!H44</f>
        <v>0.57473567977132833</v>
      </c>
      <c r="G44" s="25">
        <f>TE2b!N44</f>
        <v>0.29751192396326431</v>
      </c>
      <c r="H44" s="25">
        <f>TE2c!B44</f>
        <v>0.21674312156543912</v>
      </c>
      <c r="I44" s="25">
        <f>TE2c!H44</f>
        <v>0.10190394507436948</v>
      </c>
      <c r="J44" s="25">
        <f>TE2c!N44</f>
        <v>3.273457165087465E-2</v>
      </c>
      <c r="K44" s="25"/>
      <c r="L44" s="53">
        <f t="shared" si="2"/>
        <v>0.41038095854168244</v>
      </c>
      <c r="M44" s="13">
        <f t="shared" si="3"/>
        <v>0.13315720273361842</v>
      </c>
      <c r="N44" s="13">
        <f t="shared" si="3"/>
        <v>0.27722375580806402</v>
      </c>
      <c r="O44" s="13">
        <f t="shared" si="0"/>
        <v>0.19560797888889483</v>
      </c>
      <c r="P44" s="13">
        <f t="shared" si="4"/>
        <v>8.076880239782519E-2</v>
      </c>
      <c r="Q44" s="13">
        <f t="shared" si="4"/>
        <v>0.11483917649106964</v>
      </c>
      <c r="R44" s="13">
        <f t="shared" si="4"/>
        <v>6.9169373423494829E-2</v>
      </c>
      <c r="S44" s="12"/>
      <c r="T44" s="13"/>
      <c r="U44" s="11"/>
    </row>
    <row r="45" spans="1:21" s="27" customFormat="1" ht="15" customHeight="1" x14ac:dyDescent="0.2">
      <c r="A45" s="30">
        <v>1948</v>
      </c>
      <c r="B45" s="301">
        <f>'TE2'!B45</f>
        <v>0.30553757501859558</v>
      </c>
      <c r="C45" s="415"/>
      <c r="D45" s="416"/>
      <c r="E45" s="298">
        <f>TE2b!B45</f>
        <v>0.69446242498140442</v>
      </c>
      <c r="F45" s="25">
        <f>TE2b!H45</f>
        <v>0.5573791070259948</v>
      </c>
      <c r="G45" s="25">
        <f>TE2b!N45</f>
        <v>0.29200154726628536</v>
      </c>
      <c r="H45" s="25">
        <f>TE2c!B45</f>
        <v>0.21536670383490122</v>
      </c>
      <c r="I45" s="25">
        <f>TE2c!H45</f>
        <v>0.10082173191714314</v>
      </c>
      <c r="J45" s="25">
        <f>TE2c!N45</f>
        <v>3.0825148528758808E-2</v>
      </c>
      <c r="K45" s="25"/>
      <c r="L45" s="53">
        <f t="shared" si="2"/>
        <v>0.40246087771511907</v>
      </c>
      <c r="M45" s="13">
        <f t="shared" si="3"/>
        <v>0.13708331795540962</v>
      </c>
      <c r="N45" s="13">
        <f t="shared" si="3"/>
        <v>0.26537755975970945</v>
      </c>
      <c r="O45" s="13">
        <f t="shared" si="0"/>
        <v>0.19117981534914222</v>
      </c>
      <c r="P45" s="13">
        <f t="shared" si="4"/>
        <v>7.6634843431384131E-2</v>
      </c>
      <c r="Q45" s="13">
        <f t="shared" si="4"/>
        <v>0.11454497191775809</v>
      </c>
      <c r="R45" s="13">
        <f t="shared" si="4"/>
        <v>6.9996583388384326E-2</v>
      </c>
      <c r="S45" s="12"/>
      <c r="T45" s="13"/>
      <c r="U45" s="11"/>
    </row>
    <row r="46" spans="1:21" s="27" customFormat="1" ht="15" customHeight="1" x14ac:dyDescent="0.2">
      <c r="A46" s="29">
        <v>1949</v>
      </c>
      <c r="B46" s="302">
        <f>'TE2'!B46</f>
        <v>0.31332793591290564</v>
      </c>
      <c r="C46" s="413"/>
      <c r="D46" s="414"/>
      <c r="E46" s="299">
        <f>TE2b!B46</f>
        <v>0.68667206408709436</v>
      </c>
      <c r="F46" s="28">
        <f>TE2b!H46</f>
        <v>0.5430113190185768</v>
      </c>
      <c r="G46" s="28">
        <f>TE2b!N46</f>
        <v>0.28358944485735044</v>
      </c>
      <c r="H46" s="28">
        <f>TE2c!B46</f>
        <v>0.20905883038492609</v>
      </c>
      <c r="I46" s="28">
        <f>TE2c!H46</f>
        <v>9.8005655045100948E-2</v>
      </c>
      <c r="J46" s="28">
        <f>TE2c!N46</f>
        <v>3.0177528630857466E-2</v>
      </c>
      <c r="K46" s="28"/>
      <c r="L46" s="54">
        <f t="shared" si="2"/>
        <v>0.40308261922974392</v>
      </c>
      <c r="M46" s="18">
        <f t="shared" si="3"/>
        <v>0.14366074506851756</v>
      </c>
      <c r="N46" s="18">
        <f t="shared" si="3"/>
        <v>0.25942187416122636</v>
      </c>
      <c r="O46" s="18">
        <f t="shared" si="0"/>
        <v>0.18558378981224949</v>
      </c>
      <c r="P46" s="18">
        <f t="shared" si="4"/>
        <v>7.4530614472424345E-2</v>
      </c>
      <c r="Q46" s="18">
        <f t="shared" si="4"/>
        <v>0.11105317533982514</v>
      </c>
      <c r="R46" s="18">
        <f t="shared" si="4"/>
        <v>6.7828126414243489E-2</v>
      </c>
      <c r="S46" s="17"/>
      <c r="T46" s="13"/>
      <c r="U46" s="11"/>
    </row>
    <row r="47" spans="1:21" s="27" customFormat="1" ht="15" customHeight="1" x14ac:dyDescent="0.2">
      <c r="A47" s="31">
        <v>1950</v>
      </c>
      <c r="B47" s="303">
        <f>'TE2'!B47</f>
        <v>0.3098268307708153</v>
      </c>
      <c r="C47" s="415"/>
      <c r="D47" s="415"/>
      <c r="E47" s="300">
        <f>TE2b!B47</f>
        <v>0.6901731692291847</v>
      </c>
      <c r="F47" s="26">
        <f>TE2b!H47</f>
        <v>0.55074967601082658</v>
      </c>
      <c r="G47" s="26">
        <f>TE2b!N47</f>
        <v>0.29597624793701116</v>
      </c>
      <c r="H47" s="26">
        <f>TE2c!B47</f>
        <v>0.21771957251496488</v>
      </c>
      <c r="I47" s="26">
        <f>TE2c!H47</f>
        <v>0.10322229590975293</v>
      </c>
      <c r="J47" s="26">
        <f>TE2c!N47</f>
        <v>2.6152622712924147E-2</v>
      </c>
      <c r="K47" s="26"/>
      <c r="L47" s="55">
        <f t="shared" si="2"/>
        <v>0.39419692129217354</v>
      </c>
      <c r="M47" s="22">
        <f t="shared" si="3"/>
        <v>0.13942349321835812</v>
      </c>
      <c r="N47" s="22">
        <f t="shared" si="3"/>
        <v>0.25477342807381542</v>
      </c>
      <c r="O47" s="22">
        <f t="shared" si="0"/>
        <v>0.19275395202725823</v>
      </c>
      <c r="P47" s="22">
        <f t="shared" si="4"/>
        <v>7.8256675422046285E-2</v>
      </c>
      <c r="Q47" s="22">
        <f t="shared" si="4"/>
        <v>0.11449727660521195</v>
      </c>
      <c r="R47" s="22">
        <f t="shared" si="4"/>
        <v>7.7069673196828781E-2</v>
      </c>
      <c r="S47" s="21"/>
      <c r="T47" s="13"/>
      <c r="U47" s="11"/>
    </row>
    <row r="48" spans="1:21" s="27" customFormat="1" ht="15" customHeight="1" x14ac:dyDescent="0.2">
      <c r="A48" s="30">
        <v>1951</v>
      </c>
      <c r="B48" s="301">
        <f>'TE2'!B48</f>
        <v>0.30996577972815231</v>
      </c>
      <c r="C48" s="415"/>
      <c r="D48" s="415"/>
      <c r="E48" s="298">
        <f>TE2b!B48</f>
        <v>0.69003422027184769</v>
      </c>
      <c r="F48" s="25">
        <f>TE2b!H48</f>
        <v>0.55216480172223403</v>
      </c>
      <c r="G48" s="25">
        <f>TE2b!N48</f>
        <v>0.29136660411110998</v>
      </c>
      <c r="H48" s="25">
        <f>TE2c!B48</f>
        <v>0.21246776094430883</v>
      </c>
      <c r="I48" s="25">
        <f>TE2c!H48</f>
        <v>9.7579782944174784E-2</v>
      </c>
      <c r="J48" s="25">
        <f>TE2c!N48</f>
        <v>2.9786733811540188E-2</v>
      </c>
      <c r="K48" s="25"/>
      <c r="L48" s="53">
        <f t="shared" si="2"/>
        <v>0.3986676161607377</v>
      </c>
      <c r="M48" s="13">
        <f t="shared" si="3"/>
        <v>0.13786941854961365</v>
      </c>
      <c r="N48" s="13">
        <f t="shared" si="3"/>
        <v>0.26079819761112405</v>
      </c>
      <c r="O48" s="13">
        <f t="shared" si="0"/>
        <v>0.19378682116693519</v>
      </c>
      <c r="P48" s="13">
        <f t="shared" si="4"/>
        <v>7.8898843166801153E-2</v>
      </c>
      <c r="Q48" s="13">
        <f t="shared" si="4"/>
        <v>0.11488797800013405</v>
      </c>
      <c r="R48" s="13">
        <f t="shared" si="4"/>
        <v>6.7793049132634592E-2</v>
      </c>
      <c r="S48" s="12"/>
      <c r="T48" s="13"/>
      <c r="U48" s="11"/>
    </row>
    <row r="49" spans="1:21" s="27" customFormat="1" ht="15" customHeight="1" x14ac:dyDescent="0.2">
      <c r="A49" s="30">
        <v>1952</v>
      </c>
      <c r="B49" s="301">
        <f>'TE2'!B49</f>
        <v>0.31275347273550613</v>
      </c>
      <c r="C49" s="415"/>
      <c r="D49" s="415"/>
      <c r="E49" s="298">
        <f>TE2b!B49</f>
        <v>0.68724652726449387</v>
      </c>
      <c r="F49" s="25">
        <f>TE2b!H49</f>
        <v>0.54650648111790312</v>
      </c>
      <c r="G49" s="25">
        <f>TE2b!N49</f>
        <v>0.28818140046671059</v>
      </c>
      <c r="H49" s="25">
        <f>TE2c!B49</f>
        <v>0.20898818145700684</v>
      </c>
      <c r="I49" s="25">
        <f>TE2c!H49</f>
        <v>9.6250114437196624E-2</v>
      </c>
      <c r="J49" s="25">
        <f>TE2c!N49</f>
        <v>2.9087090088628916E-2</v>
      </c>
      <c r="K49" s="25"/>
      <c r="L49" s="53">
        <f t="shared" si="2"/>
        <v>0.39906512679778328</v>
      </c>
      <c r="M49" s="13">
        <f t="shared" si="3"/>
        <v>0.14074004614659075</v>
      </c>
      <c r="N49" s="13">
        <f t="shared" si="3"/>
        <v>0.25832508065119253</v>
      </c>
      <c r="O49" s="13">
        <f t="shared" si="0"/>
        <v>0.19193128602951398</v>
      </c>
      <c r="P49" s="13">
        <f t="shared" si="4"/>
        <v>7.9193219009703747E-2</v>
      </c>
      <c r="Q49" s="13">
        <f t="shared" si="4"/>
        <v>0.11273806701981022</v>
      </c>
      <c r="R49" s="13">
        <f t="shared" si="4"/>
        <v>6.7163024348567704E-2</v>
      </c>
      <c r="S49" s="12"/>
      <c r="T49" s="13"/>
      <c r="U49" s="11"/>
    </row>
    <row r="50" spans="1:21" s="27" customFormat="1" ht="15" customHeight="1" x14ac:dyDescent="0.2">
      <c r="A50" s="30">
        <v>1953</v>
      </c>
      <c r="B50" s="301">
        <f>'TE2'!B50</f>
        <v>0.31911696967981706</v>
      </c>
      <c r="C50" s="415"/>
      <c r="D50" s="415"/>
      <c r="E50" s="298">
        <f>TE2b!B50</f>
        <v>0.68088303032018294</v>
      </c>
      <c r="F50" s="25">
        <f>TE2b!H50</f>
        <v>0.5375475791819232</v>
      </c>
      <c r="G50" s="25">
        <f>TE2b!N50</f>
        <v>0.27627022408730845</v>
      </c>
      <c r="H50" s="25">
        <f>TE2c!B50</f>
        <v>0.19972041724080167</v>
      </c>
      <c r="I50" s="25">
        <f>TE2c!H50</f>
        <v>9.0995727087670911E-2</v>
      </c>
      <c r="J50" s="25">
        <f>TE2c!N50</f>
        <v>2.8054770948235851E-2</v>
      </c>
      <c r="K50" s="25"/>
      <c r="L50" s="53">
        <f t="shared" si="2"/>
        <v>0.40461280623287449</v>
      </c>
      <c r="M50" s="13">
        <f t="shared" si="3"/>
        <v>0.14333545113825974</v>
      </c>
      <c r="N50" s="13">
        <f t="shared" si="3"/>
        <v>0.26127735509461475</v>
      </c>
      <c r="O50" s="13">
        <f t="shared" si="0"/>
        <v>0.18527449699963755</v>
      </c>
      <c r="P50" s="13">
        <f t="shared" si="4"/>
        <v>7.6549806846506779E-2</v>
      </c>
      <c r="Q50" s="13">
        <f t="shared" si="4"/>
        <v>0.10872469015313076</v>
      </c>
      <c r="R50" s="13">
        <f t="shared" si="4"/>
        <v>6.2940956139435067E-2</v>
      </c>
      <c r="S50" s="12"/>
      <c r="T50" s="13"/>
      <c r="U50" s="11"/>
    </row>
    <row r="51" spans="1:21" s="27" customFormat="1" ht="15" customHeight="1" x14ac:dyDescent="0.2">
      <c r="A51" s="30">
        <v>1954</v>
      </c>
      <c r="B51" s="301">
        <f>'TE2'!B51</f>
        <v>0.31509653409171701</v>
      </c>
      <c r="C51" s="415"/>
      <c r="D51" s="415"/>
      <c r="E51" s="298">
        <f>TE2b!B51</f>
        <v>0.68490346590828299</v>
      </c>
      <c r="F51" s="25">
        <f>TE2b!H51</f>
        <v>0.53725500305842389</v>
      </c>
      <c r="G51" s="25">
        <f>TE2b!N51</f>
        <v>0.28230511273741049</v>
      </c>
      <c r="H51" s="25">
        <f>TE2c!B51</f>
        <v>0.20342903606109489</v>
      </c>
      <c r="I51" s="25">
        <f>TE2c!H51</f>
        <v>9.3295503297524077E-2</v>
      </c>
      <c r="J51" s="25">
        <f>TE2c!N51</f>
        <v>2.8197147966934153E-2</v>
      </c>
      <c r="K51" s="25"/>
      <c r="L51" s="53">
        <f t="shared" si="2"/>
        <v>0.4025983531708725</v>
      </c>
      <c r="M51" s="13">
        <f t="shared" si="3"/>
        <v>0.14764846284985911</v>
      </c>
      <c r="N51" s="13">
        <f t="shared" si="3"/>
        <v>0.25494989032101339</v>
      </c>
      <c r="O51" s="13">
        <f t="shared" si="0"/>
        <v>0.18900960943988643</v>
      </c>
      <c r="P51" s="13">
        <f t="shared" si="4"/>
        <v>7.8876076676315604E-2</v>
      </c>
      <c r="Q51" s="13">
        <f t="shared" si="4"/>
        <v>0.11013353276357081</v>
      </c>
      <c r="R51" s="13">
        <f t="shared" si="4"/>
        <v>6.5098355330589927E-2</v>
      </c>
      <c r="S51" s="12"/>
      <c r="T51" s="13"/>
      <c r="U51" s="11"/>
    </row>
    <row r="52" spans="1:21" s="27" customFormat="1" ht="15" customHeight="1" x14ac:dyDescent="0.2">
      <c r="A52" s="30">
        <v>1955</v>
      </c>
      <c r="B52" s="301">
        <f>'TE2'!B52</f>
        <v>0.31121725994328941</v>
      </c>
      <c r="C52" s="415"/>
      <c r="D52" s="415"/>
      <c r="E52" s="298">
        <f>TE2b!B52</f>
        <v>0.68878274005671059</v>
      </c>
      <c r="F52" s="25">
        <f>TE2b!H52</f>
        <v>0.53587945450906649</v>
      </c>
      <c r="G52" s="25">
        <f>TE2b!N52</f>
        <v>0.28483556599426452</v>
      </c>
      <c r="H52" s="25">
        <f>TE2c!B52</f>
        <v>0.20371479491200334</v>
      </c>
      <c r="I52" s="25">
        <f>TE2c!H52</f>
        <v>9.6973177839456901E-2</v>
      </c>
      <c r="J52" s="25">
        <f>TE2c!N52</f>
        <v>3.0577872575808417E-2</v>
      </c>
      <c r="K52" s="25"/>
      <c r="L52" s="53">
        <f t="shared" si="2"/>
        <v>0.40394717406244607</v>
      </c>
      <c r="M52" s="13">
        <f t="shared" si="3"/>
        <v>0.1529032855476441</v>
      </c>
      <c r="N52" s="13">
        <f t="shared" si="3"/>
        <v>0.25104388851480197</v>
      </c>
      <c r="O52" s="13">
        <f t="shared" si="0"/>
        <v>0.1878623881548076</v>
      </c>
      <c r="P52" s="13">
        <f t="shared" si="4"/>
        <v>8.1120771082261178E-2</v>
      </c>
      <c r="Q52" s="13">
        <f t="shared" si="4"/>
        <v>0.10674161707254644</v>
      </c>
      <c r="R52" s="13">
        <f t="shared" si="4"/>
        <v>6.639530526364848E-2</v>
      </c>
      <c r="S52" s="12"/>
      <c r="T52" s="13"/>
      <c r="U52" s="11"/>
    </row>
    <row r="53" spans="1:21" s="27" customFormat="1" ht="15" customHeight="1" x14ac:dyDescent="0.2">
      <c r="A53" s="30">
        <v>1956</v>
      </c>
      <c r="B53" s="301">
        <f>'TE2'!B53</f>
        <v>0.30779674832194048</v>
      </c>
      <c r="C53" s="415"/>
      <c r="D53" s="416"/>
      <c r="E53" s="298">
        <f>TE2b!B53</f>
        <v>0.69220325167805952</v>
      </c>
      <c r="F53" s="25">
        <f>TE2b!H53</f>
        <v>0.54434549940139465</v>
      </c>
      <c r="G53" s="25">
        <f>TE2b!N53</f>
        <v>0.28790030717571768</v>
      </c>
      <c r="H53" s="25">
        <f>TE2c!B53</f>
        <v>0.21094563995436541</v>
      </c>
      <c r="I53" s="25">
        <f>TE2c!H53</f>
        <v>9.7958632352712946E-2</v>
      </c>
      <c r="J53" s="25">
        <f>TE2c!N53</f>
        <v>3.0404571617311263E-2</v>
      </c>
      <c r="K53" s="25"/>
      <c r="L53" s="53">
        <f t="shared" si="2"/>
        <v>0.40430294450234183</v>
      </c>
      <c r="M53" s="13">
        <f t="shared" si="3"/>
        <v>0.14785775227666487</v>
      </c>
      <c r="N53" s="13">
        <f t="shared" si="3"/>
        <v>0.25644519222567697</v>
      </c>
      <c r="O53" s="13">
        <f t="shared" si="0"/>
        <v>0.18994167482300472</v>
      </c>
      <c r="P53" s="13">
        <f t="shared" si="4"/>
        <v>7.6954667221352274E-2</v>
      </c>
      <c r="Q53" s="13">
        <f t="shared" si="4"/>
        <v>0.11298700760165246</v>
      </c>
      <c r="R53" s="13">
        <f t="shared" si="4"/>
        <v>6.7554060735401683E-2</v>
      </c>
      <c r="S53" s="12"/>
      <c r="T53" s="13"/>
      <c r="U53" s="11"/>
    </row>
    <row r="54" spans="1:21" s="27" customFormat="1" ht="15" customHeight="1" x14ac:dyDescent="0.2">
      <c r="A54" s="30">
        <v>1957</v>
      </c>
      <c r="B54" s="301">
        <f>'TE2'!B54</f>
        <v>0.30366178119838705</v>
      </c>
      <c r="C54" s="415"/>
      <c r="D54" s="416"/>
      <c r="E54" s="298">
        <f>TE2b!B54</f>
        <v>0.69633821880161295</v>
      </c>
      <c r="F54" s="25">
        <f>TE2b!H54</f>
        <v>0.55564598652629582</v>
      </c>
      <c r="G54" s="25">
        <f>TE2b!N54</f>
        <v>0.28422969874759135</v>
      </c>
      <c r="H54" s="25">
        <f>TE2c!B54</f>
        <v>0.20751020874997819</v>
      </c>
      <c r="I54" s="25">
        <f>TE2c!H54</f>
        <v>9.5627898189827101E-2</v>
      </c>
      <c r="J54" s="25">
        <f>TE2c!N54</f>
        <v>2.9041686543321215E-2</v>
      </c>
      <c r="K54" s="25"/>
      <c r="L54" s="53">
        <f t="shared" si="2"/>
        <v>0.4121085200540216</v>
      </c>
      <c r="M54" s="13">
        <f t="shared" si="3"/>
        <v>0.14069223227531713</v>
      </c>
      <c r="N54" s="13">
        <f t="shared" si="3"/>
        <v>0.27141628777870447</v>
      </c>
      <c r="O54" s="13">
        <f t="shared" si="0"/>
        <v>0.18860180055776427</v>
      </c>
      <c r="P54" s="13">
        <f t="shared" si="4"/>
        <v>7.6719489997613161E-2</v>
      </c>
      <c r="Q54" s="13">
        <f t="shared" si="4"/>
        <v>0.11188231056015109</v>
      </c>
      <c r="R54" s="13">
        <f t="shared" si="4"/>
        <v>6.6586211646505883E-2</v>
      </c>
      <c r="S54" s="12"/>
      <c r="T54" s="13"/>
      <c r="U54" s="11"/>
    </row>
    <row r="55" spans="1:21" s="27" customFormat="1" ht="15" customHeight="1" x14ac:dyDescent="0.2">
      <c r="A55" s="30">
        <v>1958</v>
      </c>
      <c r="B55" s="301">
        <f>'TE2'!B55</f>
        <v>0.30484666889201384</v>
      </c>
      <c r="C55" s="415"/>
      <c r="D55" s="416"/>
      <c r="E55" s="298">
        <f>TE2b!B55</f>
        <v>0.69515333110798616</v>
      </c>
      <c r="F55" s="25">
        <f>TE2b!H55</f>
        <v>0.55255673999685262</v>
      </c>
      <c r="G55" s="25">
        <f>TE2b!N55</f>
        <v>0.27974560847313318</v>
      </c>
      <c r="H55" s="25">
        <f>TE2c!B55</f>
        <v>0.20357015564633157</v>
      </c>
      <c r="I55" s="25">
        <f>TE2c!H55</f>
        <v>9.3326163146603011E-2</v>
      </c>
      <c r="J55" s="25">
        <f>TE2c!N55</f>
        <v>2.8376264930925418E-2</v>
      </c>
      <c r="K55" s="25"/>
      <c r="L55" s="53">
        <f t="shared" si="2"/>
        <v>0.41540772263485298</v>
      </c>
      <c r="M55" s="13">
        <f t="shared" si="3"/>
        <v>0.14259659111113354</v>
      </c>
      <c r="N55" s="13">
        <f t="shared" si="3"/>
        <v>0.27281113152371944</v>
      </c>
      <c r="O55" s="13">
        <f t="shared" si="0"/>
        <v>0.18641944532653015</v>
      </c>
      <c r="P55" s="13">
        <f t="shared" si="4"/>
        <v>7.6175452826801604E-2</v>
      </c>
      <c r="Q55" s="13">
        <f t="shared" si="4"/>
        <v>0.11024399249972856</v>
      </c>
      <c r="R55" s="13">
        <f t="shared" si="4"/>
        <v>6.4949898215677593E-2</v>
      </c>
      <c r="S55" s="12"/>
      <c r="T55" s="13"/>
      <c r="U55" s="11"/>
    </row>
    <row r="56" spans="1:21" s="27" customFormat="1" ht="15" customHeight="1" x14ac:dyDescent="0.2">
      <c r="A56" s="29">
        <v>1959</v>
      </c>
      <c r="B56" s="302">
        <f>'TE2'!B56</f>
        <v>0.29764669709480385</v>
      </c>
      <c r="C56" s="413"/>
      <c r="D56" s="414"/>
      <c r="E56" s="299">
        <f>TE2b!B56</f>
        <v>0.70235330290519615</v>
      </c>
      <c r="F56" s="28">
        <f>TE2b!H56</f>
        <v>0.56316036845029449</v>
      </c>
      <c r="G56" s="28">
        <f>TE2b!N56</f>
        <v>0.28547959525088873</v>
      </c>
      <c r="H56" s="28">
        <f>TE2c!B56</f>
        <v>0.20886286585397268</v>
      </c>
      <c r="I56" s="28">
        <f>TE2c!H56</f>
        <v>9.5114470372172619E-2</v>
      </c>
      <c r="J56" s="28">
        <f>TE2c!N56</f>
        <v>2.8783443782896746E-2</v>
      </c>
      <c r="K56" s="28"/>
      <c r="L56" s="54">
        <f t="shared" si="2"/>
        <v>0.41687370765430742</v>
      </c>
      <c r="M56" s="18">
        <f t="shared" si="3"/>
        <v>0.13919293445490166</v>
      </c>
      <c r="N56" s="18">
        <f t="shared" si="3"/>
        <v>0.27768077319940576</v>
      </c>
      <c r="O56" s="18">
        <f t="shared" si="0"/>
        <v>0.1903651248787161</v>
      </c>
      <c r="P56" s="18">
        <f t="shared" si="4"/>
        <v>7.661672939691605E-2</v>
      </c>
      <c r="Q56" s="18">
        <f t="shared" si="4"/>
        <v>0.11374839548180006</v>
      </c>
      <c r="R56" s="18">
        <f t="shared" si="4"/>
        <v>6.6331026589275865E-2</v>
      </c>
      <c r="S56" s="17"/>
      <c r="T56" s="13"/>
      <c r="U56" s="11"/>
    </row>
    <row r="57" spans="1:21" x14ac:dyDescent="0.2">
      <c r="A57" s="24">
        <v>1960</v>
      </c>
      <c r="B57" s="303">
        <f>'TE2'!B57</f>
        <v>0.29501120368441636</v>
      </c>
      <c r="C57" s="415"/>
      <c r="D57" s="415"/>
      <c r="E57" s="300">
        <f>TE2b!B57</f>
        <v>0.70498879631558364</v>
      </c>
      <c r="F57" s="26">
        <f>TE2b!H57</f>
        <v>0.56435621970488337</v>
      </c>
      <c r="G57" s="26">
        <f>TE2b!N57</f>
        <v>0.28539603043737866</v>
      </c>
      <c r="H57" s="26">
        <f>TE2c!B57</f>
        <v>0.2087570987317616</v>
      </c>
      <c r="I57" s="26">
        <f>TE2c!H57</f>
        <v>9.8501871270016916E-2</v>
      </c>
      <c r="J57" s="26">
        <f>TE2c!N57</f>
        <v>3.257196510726388E-2</v>
      </c>
      <c r="K57" s="26"/>
      <c r="L57" s="55">
        <f t="shared" si="2"/>
        <v>0.41959276587820499</v>
      </c>
      <c r="M57" s="22">
        <f t="shared" si="3"/>
        <v>0.14063257661070028</v>
      </c>
      <c r="N57" s="22">
        <f t="shared" si="3"/>
        <v>0.27896018926750471</v>
      </c>
      <c r="O57" s="22">
        <f t="shared" si="0"/>
        <v>0.18689415916736174</v>
      </c>
      <c r="P57" s="22">
        <f t="shared" si="4"/>
        <v>7.6638931705617058E-2</v>
      </c>
      <c r="Q57" s="22">
        <f t="shared" si="4"/>
        <v>0.11025522746174468</v>
      </c>
      <c r="R57" s="22">
        <f t="shared" si="4"/>
        <v>6.5929906162753044E-2</v>
      </c>
      <c r="S57" s="21"/>
      <c r="T57" s="13"/>
      <c r="U57" s="11"/>
    </row>
    <row r="58" spans="1:21" x14ac:dyDescent="0.2">
      <c r="A58" s="16">
        <v>1961</v>
      </c>
      <c r="B58" s="301">
        <f>'TE2'!B58</f>
        <v>0.29290857382124813</v>
      </c>
      <c r="C58" s="415"/>
      <c r="D58" s="415"/>
      <c r="E58" s="298">
        <f>TE2b!B58</f>
        <v>0.70709142617875187</v>
      </c>
      <c r="F58" s="25">
        <f>TE2b!H58</f>
        <v>0.56036857669765017</v>
      </c>
      <c r="G58" s="25">
        <f>TE2b!N58</f>
        <v>0.2870457658637201</v>
      </c>
      <c r="H58" s="25">
        <f>TE2c!B58</f>
        <v>0.20975543403513824</v>
      </c>
      <c r="I58" s="25">
        <f>TE2c!H58</f>
        <v>0.10032592913746394</v>
      </c>
      <c r="J58" s="25">
        <f>TE2c!N58</f>
        <v>3.4145125405005118E-2</v>
      </c>
      <c r="K58" s="25"/>
      <c r="L58" s="53">
        <f t="shared" si="2"/>
        <v>0.42004566031503177</v>
      </c>
      <c r="M58" s="13">
        <f t="shared" si="3"/>
        <v>0.1467228494811017</v>
      </c>
      <c r="N58" s="13">
        <f t="shared" si="3"/>
        <v>0.27332281083393006</v>
      </c>
      <c r="O58" s="13">
        <f t="shared" si="0"/>
        <v>0.18671983672625617</v>
      </c>
      <c r="P58" s="13">
        <f t="shared" si="4"/>
        <v>7.729033182858186E-2</v>
      </c>
      <c r="Q58" s="13">
        <f t="shared" si="4"/>
        <v>0.10942950489767431</v>
      </c>
      <c r="R58" s="13">
        <f t="shared" si="4"/>
        <v>6.6180803732458826E-2</v>
      </c>
      <c r="S58" s="12"/>
      <c r="T58" s="13"/>
      <c r="U58" s="11"/>
    </row>
    <row r="59" spans="1:21" x14ac:dyDescent="0.2">
      <c r="A59" s="16">
        <v>1962</v>
      </c>
      <c r="B59" s="301">
        <f>'TE2'!B59</f>
        <v>0.2877495288848877</v>
      </c>
      <c r="C59" s="483">
        <f>'TE2'!H59</f>
        <v>1.3235628604888916E-2</v>
      </c>
      <c r="D59" s="484">
        <f>'TE2'!N59</f>
        <v>0.27451390027999878</v>
      </c>
      <c r="E59" s="295">
        <f>TE2b!B59</f>
        <v>0.7122504711151123</v>
      </c>
      <c r="F59" s="14">
        <f>TE2b!H59</f>
        <v>0.56432622671127319</v>
      </c>
      <c r="G59" s="14">
        <f>TE2b!N59</f>
        <v>0.28762298822402954</v>
      </c>
      <c r="H59" s="14">
        <f>TE2c!B59</f>
        <v>0.21036975085735321</v>
      </c>
      <c r="I59" s="14">
        <f>TE2c!H59</f>
        <v>9.9045604467391968E-2</v>
      </c>
      <c r="J59" s="14">
        <f>TE2c!N59</f>
        <v>3.2605547457933426E-2</v>
      </c>
      <c r="K59" s="14">
        <f t="array" ref="K59:K116">TRANSPOSE('TE4'!B135:BG135)*0.00001/'TE3'!B59:B116</f>
        <v>9.7877941323978208E-3</v>
      </c>
      <c r="L59" s="53">
        <f t="shared" si="2"/>
        <v>0.42462748289108276</v>
      </c>
      <c r="M59" s="13">
        <f t="shared" si="3"/>
        <v>0.14792424440383911</v>
      </c>
      <c r="N59" s="13">
        <f t="shared" si="3"/>
        <v>0.27670323848724365</v>
      </c>
      <c r="O59" s="13">
        <f t="shared" si="0"/>
        <v>0.18857738375663757</v>
      </c>
      <c r="P59" s="13">
        <f t="shared" si="4"/>
        <v>7.7253237366676331E-2</v>
      </c>
      <c r="Q59" s="13">
        <f t="shared" si="4"/>
        <v>0.11132414638996124</v>
      </c>
      <c r="R59" s="13">
        <f t="shared" si="4"/>
        <v>6.6440057009458542E-2</v>
      </c>
      <c r="S59" s="12">
        <f t="shared" ref="S59:S115" si="5">J59-K59</f>
        <v>2.2817753325535605E-2</v>
      </c>
      <c r="T59" s="13"/>
      <c r="U59" s="11"/>
    </row>
    <row r="60" spans="1:21" x14ac:dyDescent="0.2">
      <c r="A60" s="16">
        <v>1963</v>
      </c>
      <c r="B60" s="294">
        <f>'TE2'!B60</f>
        <v>0.2883007824420929</v>
      </c>
      <c r="C60" s="485">
        <f>'TE2'!H60</f>
        <v>1.2099087238311768E-2</v>
      </c>
      <c r="D60" s="486">
        <f>'TE2'!N60</f>
        <v>0.27620169520378113</v>
      </c>
      <c r="E60" s="294">
        <f>TE2b!B60</f>
        <v>0.7116992175579071</v>
      </c>
      <c r="F60" s="25">
        <f>TE2b!H60</f>
        <v>0.5621810257434845</v>
      </c>
      <c r="G60" s="25">
        <f>TE2b!N60</f>
        <v>0.28397820889949799</v>
      </c>
      <c r="H60" s="25">
        <f>TE2c!B60</f>
        <v>0.20712830126285553</v>
      </c>
      <c r="I60" s="25">
        <f>TE2c!H60</f>
        <v>9.778904914855957E-2</v>
      </c>
      <c r="J60" s="25">
        <f>TE2c!N60</f>
        <v>3.2892826944589615E-2</v>
      </c>
      <c r="K60" s="25">
        <v>1.0714427492343612E-2</v>
      </c>
      <c r="L60" s="53">
        <f t="shared" si="2"/>
        <v>0.42772100865840912</v>
      </c>
      <c r="M60" s="13">
        <f t="shared" si="3"/>
        <v>0.14951819181442261</v>
      </c>
      <c r="N60" s="13">
        <f t="shared" si="3"/>
        <v>0.27820281684398651</v>
      </c>
      <c r="O60" s="13">
        <f t="shared" si="0"/>
        <v>0.18618915975093842</v>
      </c>
      <c r="P60" s="13">
        <f t="shared" si="4"/>
        <v>7.6849907636642456E-2</v>
      </c>
      <c r="Q60" s="13">
        <f t="shared" si="4"/>
        <v>0.10933925211429596</v>
      </c>
      <c r="R60" s="13">
        <f t="shared" si="4"/>
        <v>6.4896222203969955E-2</v>
      </c>
      <c r="S60" s="12">
        <f t="shared" si="5"/>
        <v>2.2178399452246002E-2</v>
      </c>
      <c r="T60" s="13"/>
      <c r="U60" s="11"/>
    </row>
    <row r="61" spans="1:21" x14ac:dyDescent="0.2">
      <c r="A61" s="16">
        <v>1964</v>
      </c>
      <c r="B61" s="301">
        <f>'TE2'!B61</f>
        <v>0.2888520359992981</v>
      </c>
      <c r="C61" s="483">
        <f>'TE2'!H61</f>
        <v>1.0962545871734619E-2</v>
      </c>
      <c r="D61" s="484">
        <f>'TE2'!N61</f>
        <v>0.27788949012756348</v>
      </c>
      <c r="E61" s="295">
        <f>TE2b!B61</f>
        <v>0.7111479640007019</v>
      </c>
      <c r="F61" s="14">
        <f>TE2b!H61</f>
        <v>0.5600358247756958</v>
      </c>
      <c r="G61" s="14">
        <f>TE2b!N61</f>
        <v>0.28033342957496643</v>
      </c>
      <c r="H61" s="14">
        <f>TE2c!B61</f>
        <v>0.20388685166835785</v>
      </c>
      <c r="I61" s="14">
        <f>TE2c!H61</f>
        <v>9.6532493829727173E-2</v>
      </c>
      <c r="J61" s="14">
        <f>TE2c!N61</f>
        <v>3.3180106431245804E-2</v>
      </c>
      <c r="K61" s="14">
        <v>1.1409802665165447E-2</v>
      </c>
      <c r="L61" s="53">
        <f t="shared" si="2"/>
        <v>0.43081453442573547</v>
      </c>
      <c r="M61" s="13">
        <f t="shared" si="3"/>
        <v>0.1511121392250061</v>
      </c>
      <c r="N61" s="13">
        <f t="shared" si="3"/>
        <v>0.27970239520072937</v>
      </c>
      <c r="O61" s="13">
        <f t="shared" si="0"/>
        <v>0.18380093574523926</v>
      </c>
      <c r="P61" s="13">
        <f t="shared" si="4"/>
        <v>7.6446577906608582E-2</v>
      </c>
      <c r="Q61" s="13">
        <f t="shared" si="4"/>
        <v>0.10735435783863068</v>
      </c>
      <c r="R61" s="13">
        <f t="shared" si="4"/>
        <v>6.3352387398481369E-2</v>
      </c>
      <c r="S61" s="12">
        <f t="shared" si="5"/>
        <v>2.1770303766080357E-2</v>
      </c>
      <c r="T61" s="13"/>
      <c r="U61" s="11"/>
    </row>
    <row r="62" spans="1:21" x14ac:dyDescent="0.2">
      <c r="A62" s="16">
        <v>1965</v>
      </c>
      <c r="B62" s="294">
        <f>'TE2'!B62</f>
        <v>0.29297298192977905</v>
      </c>
      <c r="C62" s="485">
        <f>'TE2'!H62</f>
        <v>1.1365383863449097E-2</v>
      </c>
      <c r="D62" s="486">
        <f>'TE2'!N62</f>
        <v>0.28160759806632996</v>
      </c>
      <c r="E62" s="294">
        <f>TE2b!B62</f>
        <v>0.70702701807022095</v>
      </c>
      <c r="F62" s="25">
        <f>TE2b!H62</f>
        <v>0.55505189299583435</v>
      </c>
      <c r="G62" s="25">
        <f>TE2b!N62</f>
        <v>0.27899093925952911</v>
      </c>
      <c r="H62" s="25">
        <f>TE2c!B62</f>
        <v>0.20389848202466965</v>
      </c>
      <c r="I62" s="25">
        <f>TE2c!H62</f>
        <v>9.852200374007225E-2</v>
      </c>
      <c r="J62" s="25">
        <f>TE2c!N62</f>
        <v>3.3988097682595253E-2</v>
      </c>
      <c r="K62" s="25">
        <v>1.1322444623353488E-2</v>
      </c>
      <c r="L62" s="53">
        <f t="shared" si="2"/>
        <v>0.42803607881069183</v>
      </c>
      <c r="M62" s="13">
        <f t="shared" si="3"/>
        <v>0.1519751250743866</v>
      </c>
      <c r="N62" s="13">
        <f t="shared" si="3"/>
        <v>0.27606095373630524</v>
      </c>
      <c r="O62" s="13">
        <f t="shared" si="0"/>
        <v>0.18046893551945686</v>
      </c>
      <c r="P62" s="13">
        <f t="shared" si="4"/>
        <v>7.5092457234859467E-2</v>
      </c>
      <c r="Q62" s="13">
        <f t="shared" si="4"/>
        <v>0.1053764782845974</v>
      </c>
      <c r="R62" s="13">
        <f t="shared" si="4"/>
        <v>6.4533906057476997E-2</v>
      </c>
      <c r="S62" s="12">
        <f t="shared" si="5"/>
        <v>2.2665653059241765E-2</v>
      </c>
      <c r="T62" s="13"/>
      <c r="U62" s="11"/>
    </row>
    <row r="63" spans="1:21" x14ac:dyDescent="0.2">
      <c r="A63" s="16">
        <v>1966</v>
      </c>
      <c r="B63" s="301">
        <f>'TE2'!B63</f>
        <v>0.29709392786026001</v>
      </c>
      <c r="C63" s="483">
        <f>'TE2'!H63</f>
        <v>1.1768221855163574E-2</v>
      </c>
      <c r="D63" s="484">
        <f>'TE2'!N63</f>
        <v>0.28532570600509644</v>
      </c>
      <c r="E63" s="295">
        <f>TE2b!B63</f>
        <v>0.70290607213973999</v>
      </c>
      <c r="F63" s="14">
        <f>TE2b!H63</f>
        <v>0.5500679612159729</v>
      </c>
      <c r="G63" s="14">
        <f>TE2b!N63</f>
        <v>0.2776484489440918</v>
      </c>
      <c r="H63" s="14">
        <f>TE2c!B63</f>
        <v>0.20391011238098145</v>
      </c>
      <c r="I63" s="14">
        <f>TE2c!H63</f>
        <v>0.10051151365041733</v>
      </c>
      <c r="J63" s="14">
        <f>TE2c!N63</f>
        <v>3.4796088933944702E-2</v>
      </c>
      <c r="K63" s="14">
        <v>1.1646634810459728E-2</v>
      </c>
      <c r="L63" s="53">
        <f t="shared" si="2"/>
        <v>0.42525762319564819</v>
      </c>
      <c r="M63" s="13">
        <f t="shared" si="3"/>
        <v>0.15283811092376709</v>
      </c>
      <c r="N63" s="13">
        <f t="shared" si="3"/>
        <v>0.2724195122718811</v>
      </c>
      <c r="O63" s="13">
        <f t="shared" si="0"/>
        <v>0.17713693529367447</v>
      </c>
      <c r="P63" s="13">
        <f t="shared" si="4"/>
        <v>7.3738336563110352E-2</v>
      </c>
      <c r="Q63" s="13">
        <f t="shared" si="4"/>
        <v>0.10339859873056412</v>
      </c>
      <c r="R63" s="13">
        <f t="shared" si="4"/>
        <v>6.5715424716472626E-2</v>
      </c>
      <c r="S63" s="12">
        <f t="shared" si="5"/>
        <v>2.3149454123484972E-2</v>
      </c>
      <c r="T63" s="13"/>
      <c r="U63" s="11"/>
    </row>
    <row r="64" spans="1:21" x14ac:dyDescent="0.2">
      <c r="A64" s="16">
        <v>1967</v>
      </c>
      <c r="B64" s="301">
        <f>'TE2'!B64</f>
        <v>0.30055117607116699</v>
      </c>
      <c r="C64" s="483">
        <f>'TE2'!H64</f>
        <v>8.7921023368835449E-3</v>
      </c>
      <c r="D64" s="484">
        <f>'TE2'!N64</f>
        <v>0.29175907373428345</v>
      </c>
      <c r="E64" s="295">
        <f>TE2b!B64</f>
        <v>0.69944882392883301</v>
      </c>
      <c r="F64" s="14">
        <f>TE2b!H64</f>
        <v>0.54837660491466522</v>
      </c>
      <c r="G64" s="14">
        <f>TE2b!N64</f>
        <v>0.28093008697032928</v>
      </c>
      <c r="H64" s="14">
        <f>TE2c!B64</f>
        <v>0.20739651471376419</v>
      </c>
      <c r="I64" s="14">
        <f>TE2c!H64</f>
        <v>0.10075987502932549</v>
      </c>
      <c r="J64" s="14">
        <f>TE2c!N64</f>
        <v>3.4378174692392349E-2</v>
      </c>
      <c r="K64" s="14">
        <v>1.084274702956553E-2</v>
      </c>
      <c r="L64" s="53">
        <f t="shared" si="2"/>
        <v>0.41851873695850372</v>
      </c>
      <c r="M64" s="13">
        <f t="shared" si="3"/>
        <v>0.15107221901416779</v>
      </c>
      <c r="N64" s="13">
        <f t="shared" si="3"/>
        <v>0.26744651794433594</v>
      </c>
      <c r="O64" s="13">
        <f t="shared" si="0"/>
        <v>0.1801702119410038</v>
      </c>
      <c r="P64" s="13">
        <f t="shared" si="4"/>
        <v>7.3533572256565094E-2</v>
      </c>
      <c r="Q64" s="13">
        <f t="shared" si="4"/>
        <v>0.10663663968443871</v>
      </c>
      <c r="R64" s="13">
        <f t="shared" si="4"/>
        <v>6.6381700336933136E-2</v>
      </c>
      <c r="S64" s="12">
        <f t="shared" si="5"/>
        <v>2.3535427662826819E-2</v>
      </c>
      <c r="T64" s="13"/>
      <c r="U64" s="11"/>
    </row>
    <row r="65" spans="1:21" x14ac:dyDescent="0.2">
      <c r="A65" s="16">
        <v>1968</v>
      </c>
      <c r="B65" s="301">
        <f>'TE2'!B65</f>
        <v>0.30010963976383209</v>
      </c>
      <c r="C65" s="483">
        <f>'TE2'!H65</f>
        <v>8.9529156684875488E-3</v>
      </c>
      <c r="D65" s="484">
        <f>'TE2'!N65</f>
        <v>0.29115672409534454</v>
      </c>
      <c r="E65" s="295">
        <f>TE2b!B65</f>
        <v>0.69989036023616791</v>
      </c>
      <c r="F65" s="14">
        <f>TE2b!H65</f>
        <v>0.54899976775050163</v>
      </c>
      <c r="G65" s="14">
        <f>TE2b!N65</f>
        <v>0.28487901762127876</v>
      </c>
      <c r="H65" s="14">
        <f>TE2c!B65</f>
        <v>0.21177837438881397</v>
      </c>
      <c r="I65" s="14">
        <f>TE2c!H65</f>
        <v>0.10367687698453665</v>
      </c>
      <c r="J65" s="14">
        <f>TE2c!N65</f>
        <v>3.5693761892616749E-2</v>
      </c>
      <c r="K65" s="14">
        <v>1.1745762497958239E-2</v>
      </c>
      <c r="L65" s="53">
        <f t="shared" si="2"/>
        <v>0.41501134261488914</v>
      </c>
      <c r="M65" s="13">
        <f t="shared" si="3"/>
        <v>0.15089059248566628</v>
      </c>
      <c r="N65" s="13">
        <f t="shared" si="3"/>
        <v>0.26412075012922287</v>
      </c>
      <c r="O65" s="13">
        <f t="shared" si="0"/>
        <v>0.18120214063674212</v>
      </c>
      <c r="P65" s="13">
        <f t="shared" si="4"/>
        <v>7.310064323246479E-2</v>
      </c>
      <c r="Q65" s="13">
        <f t="shared" si="4"/>
        <v>0.10810149740427732</v>
      </c>
      <c r="R65" s="13">
        <f t="shared" si="4"/>
        <v>6.7983115091919899E-2</v>
      </c>
      <c r="S65" s="12">
        <f t="shared" si="5"/>
        <v>2.3947999394658512E-2</v>
      </c>
      <c r="T65" s="13"/>
      <c r="U65" s="11"/>
    </row>
    <row r="66" spans="1:21" x14ac:dyDescent="0.2">
      <c r="A66" s="20">
        <v>1969</v>
      </c>
      <c r="B66" s="302">
        <f>'TE2'!B66</f>
        <v>0.30986853316426277</v>
      </c>
      <c r="C66" s="487">
        <f>'TE2'!H66</f>
        <v>9.7180157899856567E-3</v>
      </c>
      <c r="D66" s="488">
        <f>'TE2'!N66</f>
        <v>0.30015051737427711</v>
      </c>
      <c r="E66" s="296">
        <f>TE2b!B66</f>
        <v>0.69013146683573723</v>
      </c>
      <c r="F66" s="19">
        <f>TE2b!H66</f>
        <v>0.53771641384810209</v>
      </c>
      <c r="G66" s="19">
        <f>TE2b!N66</f>
        <v>0.27473693806678057</v>
      </c>
      <c r="H66" s="19">
        <f>TE2c!B66</f>
        <v>0.20308541180565953</v>
      </c>
      <c r="I66" s="19">
        <f>TE2c!H66</f>
        <v>9.9248204147443175E-2</v>
      </c>
      <c r="J66" s="19">
        <f>TE2c!N66</f>
        <v>3.448821441270411E-2</v>
      </c>
      <c r="K66" s="19">
        <v>1.1661033461852554E-2</v>
      </c>
      <c r="L66" s="54">
        <f t="shared" si="2"/>
        <v>0.41539452876895666</v>
      </c>
      <c r="M66" s="18">
        <f t="shared" si="3"/>
        <v>0.15241505298763514</v>
      </c>
      <c r="N66" s="18">
        <f t="shared" si="3"/>
        <v>0.26297947578132153</v>
      </c>
      <c r="O66" s="18">
        <f t="shared" si="0"/>
        <v>0.17548873391933739</v>
      </c>
      <c r="P66" s="18">
        <f t="shared" si="4"/>
        <v>7.1651526261121035E-2</v>
      </c>
      <c r="Q66" s="18">
        <f t="shared" si="4"/>
        <v>0.10383720765821636</v>
      </c>
      <c r="R66" s="18">
        <f t="shared" si="4"/>
        <v>6.4759989734739065E-2</v>
      </c>
      <c r="S66" s="17">
        <f t="shared" si="5"/>
        <v>2.2827180950851556E-2</v>
      </c>
      <c r="T66" s="13"/>
      <c r="U66" s="11"/>
    </row>
    <row r="67" spans="1:21" x14ac:dyDescent="0.2">
      <c r="A67" s="24">
        <v>1970</v>
      </c>
      <c r="B67" s="303">
        <f>'TE2'!B67</f>
        <v>0.30926496256142855</v>
      </c>
      <c r="C67" s="489">
        <f>'TE2'!H67</f>
        <v>9.9986232817173004E-3</v>
      </c>
      <c r="D67" s="490">
        <f>'TE2'!N67</f>
        <v>0.29926633927971125</v>
      </c>
      <c r="E67" s="297">
        <f>TE2b!B67</f>
        <v>0.69073503743857145</v>
      </c>
      <c r="F67" s="23">
        <f>TE2b!H67</f>
        <v>0.53690693411044776</v>
      </c>
      <c r="G67" s="23">
        <f>TE2b!N67</f>
        <v>0.26868779142387211</v>
      </c>
      <c r="H67" s="23">
        <f>TE2c!B67</f>
        <v>0.19676372141111642</v>
      </c>
      <c r="I67" s="23">
        <f>TE2c!H67</f>
        <v>9.4940627866890281E-2</v>
      </c>
      <c r="J67" s="23">
        <f>TE2c!N67</f>
        <v>3.2600037346128374E-2</v>
      </c>
      <c r="K67" s="23">
        <v>1.0437207092695376E-2</v>
      </c>
      <c r="L67" s="55">
        <f t="shared" si="2"/>
        <v>0.42204724601469934</v>
      </c>
      <c r="M67" s="22">
        <f t="shared" si="3"/>
        <v>0.15382810332812369</v>
      </c>
      <c r="N67" s="22">
        <f t="shared" si="3"/>
        <v>0.26821914268657565</v>
      </c>
      <c r="O67" s="22">
        <f t="shared" si="0"/>
        <v>0.17374716355698183</v>
      </c>
      <c r="P67" s="22">
        <f t="shared" si="4"/>
        <v>7.1924070012755692E-2</v>
      </c>
      <c r="Q67" s="22">
        <f t="shared" si="4"/>
        <v>0.10182309354422614</v>
      </c>
      <c r="R67" s="22">
        <f t="shared" si="4"/>
        <v>6.2340590520761907E-2</v>
      </c>
      <c r="S67" s="21">
        <f t="shared" si="5"/>
        <v>2.2162830253432998E-2</v>
      </c>
      <c r="T67" s="13"/>
      <c r="U67" s="11"/>
    </row>
    <row r="68" spans="1:21" x14ac:dyDescent="0.2">
      <c r="A68" s="16">
        <v>1971</v>
      </c>
      <c r="B68" s="301">
        <f>'TE2'!B68</f>
        <v>0.31291598198004067</v>
      </c>
      <c r="C68" s="483">
        <f>'TE2'!H68</f>
        <v>1.0343850590288639E-2</v>
      </c>
      <c r="D68" s="484">
        <f>'TE2'!N68</f>
        <v>0.30257213138975203</v>
      </c>
      <c r="E68" s="295">
        <f>TE2b!B68</f>
        <v>0.68708401801995933</v>
      </c>
      <c r="F68" s="14">
        <f>TE2b!H68</f>
        <v>0.53377787180943415</v>
      </c>
      <c r="G68" s="14">
        <f>TE2b!N68</f>
        <v>0.26648266782285646</v>
      </c>
      <c r="H68" s="14">
        <f>TE2c!B68</f>
        <v>0.19458134032902308</v>
      </c>
      <c r="I68" s="14">
        <f>TE2c!H68</f>
        <v>9.3600083826459013E-2</v>
      </c>
      <c r="J68" s="14">
        <f>TE2c!N68</f>
        <v>3.1992289135814644E-2</v>
      </c>
      <c r="K68" s="14">
        <v>1.0433051461019235E-2</v>
      </c>
      <c r="L68" s="53">
        <f t="shared" si="2"/>
        <v>0.42060135019710287</v>
      </c>
      <c r="M68" s="13">
        <f t="shared" si="3"/>
        <v>0.15330614621052518</v>
      </c>
      <c r="N68" s="13">
        <f t="shared" si="3"/>
        <v>0.26729520398657769</v>
      </c>
      <c r="O68" s="13">
        <f t="shared" si="0"/>
        <v>0.17288258399639744</v>
      </c>
      <c r="P68" s="13">
        <f t="shared" si="4"/>
        <v>7.1901327493833378E-2</v>
      </c>
      <c r="Q68" s="13">
        <f t="shared" si="4"/>
        <v>0.10098125650256407</v>
      </c>
      <c r="R68" s="13">
        <f t="shared" si="4"/>
        <v>6.1607794690644369E-2</v>
      </c>
      <c r="S68" s="12">
        <f t="shared" si="5"/>
        <v>2.1559237674795409E-2</v>
      </c>
      <c r="T68" s="13"/>
      <c r="U68" s="11"/>
    </row>
    <row r="69" spans="1:21" x14ac:dyDescent="0.2">
      <c r="A69" s="16">
        <v>1972</v>
      </c>
      <c r="B69" s="301">
        <f>'TE2'!B69</f>
        <v>0.3109608146478422</v>
      </c>
      <c r="C69" s="483">
        <f>'TE2'!H69</f>
        <v>1.1200204724445939E-2</v>
      </c>
      <c r="D69" s="484">
        <f>'TE2'!N69</f>
        <v>0.29976060992339626</v>
      </c>
      <c r="E69" s="295">
        <f>TE2b!B69</f>
        <v>0.6890391853521578</v>
      </c>
      <c r="F69" s="14">
        <f>TE2b!H69</f>
        <v>0.53237969653855544</v>
      </c>
      <c r="G69" s="14">
        <f>TE2b!N69</f>
        <v>0.26212686715007294</v>
      </c>
      <c r="H69" s="14">
        <f>TE2c!B69</f>
        <v>0.18996266165777342</v>
      </c>
      <c r="I69" s="14">
        <f>TE2c!H69</f>
        <v>9.046901872716262E-2</v>
      </c>
      <c r="J69" s="14">
        <f>TE2c!N69</f>
        <v>3.0771478752285475E-2</v>
      </c>
      <c r="K69" s="14">
        <v>1.0728504269288215E-2</v>
      </c>
      <c r="L69" s="53">
        <f t="shared" si="2"/>
        <v>0.42691231820208486</v>
      </c>
      <c r="M69" s="13">
        <f t="shared" si="3"/>
        <v>0.15665948881360237</v>
      </c>
      <c r="N69" s="13">
        <f t="shared" si="3"/>
        <v>0.2702528293884825</v>
      </c>
      <c r="O69" s="13">
        <f t="shared" si="0"/>
        <v>0.17165784842291032</v>
      </c>
      <c r="P69" s="13">
        <f t="shared" si="4"/>
        <v>7.2164205492299516E-2</v>
      </c>
      <c r="Q69" s="13">
        <f t="shared" si="4"/>
        <v>9.9493642930610804E-2</v>
      </c>
      <c r="R69" s="13">
        <f t="shared" si="4"/>
        <v>5.9697539974877145E-2</v>
      </c>
      <c r="S69" s="12">
        <f t="shared" si="5"/>
        <v>2.0042974482997258E-2</v>
      </c>
      <c r="T69" s="13"/>
      <c r="U69" s="11"/>
    </row>
    <row r="70" spans="1:21" x14ac:dyDescent="0.2">
      <c r="A70" s="16">
        <v>1973</v>
      </c>
      <c r="B70" s="301">
        <f>'TE2'!B70</f>
        <v>0.31991709403519053</v>
      </c>
      <c r="C70" s="483">
        <f>'TE2'!H70</f>
        <v>9.4580390141345561E-3</v>
      </c>
      <c r="D70" s="484">
        <f>'TE2'!N70</f>
        <v>0.31045905502105597</v>
      </c>
      <c r="E70" s="295">
        <f>TE2b!B70</f>
        <v>0.68008290596480947</v>
      </c>
      <c r="F70" s="14">
        <f>TE2b!H70</f>
        <v>0.52171969656410511</v>
      </c>
      <c r="G70" s="14">
        <f>TE2b!N70</f>
        <v>0.25238192930191872</v>
      </c>
      <c r="H70" s="14">
        <f>TE2c!B70</f>
        <v>0.18058227906476532</v>
      </c>
      <c r="I70" s="14">
        <f>TE2c!H70</f>
        <v>8.3754644073451345E-2</v>
      </c>
      <c r="J70" s="14">
        <f>TE2c!N70</f>
        <v>2.7655590261019825E-2</v>
      </c>
      <c r="K70" s="14">
        <v>8.6931541090430314E-3</v>
      </c>
      <c r="L70" s="53">
        <f t="shared" si="2"/>
        <v>0.42770097666289075</v>
      </c>
      <c r="M70" s="13">
        <f t="shared" si="3"/>
        <v>0.15836320940070436</v>
      </c>
      <c r="N70" s="13">
        <f t="shared" si="3"/>
        <v>0.26933776726218639</v>
      </c>
      <c r="O70" s="13">
        <f t="shared" si="0"/>
        <v>0.16862728522846737</v>
      </c>
      <c r="P70" s="13">
        <f t="shared" si="4"/>
        <v>7.1799650237153401E-2</v>
      </c>
      <c r="Q70" s="13">
        <f t="shared" si="4"/>
        <v>9.6827634991313971E-2</v>
      </c>
      <c r="R70" s="13">
        <f t="shared" si="4"/>
        <v>5.6099053812431521E-2</v>
      </c>
      <c r="S70" s="12">
        <f t="shared" si="5"/>
        <v>1.8962436151976791E-2</v>
      </c>
      <c r="T70" s="13"/>
      <c r="U70" s="11"/>
    </row>
    <row r="71" spans="1:21" x14ac:dyDescent="0.2">
      <c r="A71" s="16">
        <v>1974</v>
      </c>
      <c r="B71" s="301">
        <f>'TE2'!B71</f>
        <v>0.32906040830494021</v>
      </c>
      <c r="C71" s="483">
        <f>'TE2'!H71</f>
        <v>6.5504992526257411E-3</v>
      </c>
      <c r="D71" s="484">
        <f>'TE2'!N71</f>
        <v>0.32250990905231447</v>
      </c>
      <c r="E71" s="295">
        <f>TE2b!B71</f>
        <v>0.67093959169505979</v>
      </c>
      <c r="F71" s="14">
        <f>TE2b!H71</f>
        <v>0.50922598005399777</v>
      </c>
      <c r="G71" s="14">
        <f>TE2b!N71</f>
        <v>0.2428735255061838</v>
      </c>
      <c r="H71" s="14">
        <f>TE2c!B71</f>
        <v>0.17282854619088539</v>
      </c>
      <c r="I71" s="14">
        <f>TE2c!H71</f>
        <v>7.8289808774343328E-2</v>
      </c>
      <c r="J71" s="14">
        <f>TE2c!N71</f>
        <v>2.5247930067280322E-2</v>
      </c>
      <c r="K71" s="14">
        <v>7.5214416804521523E-3</v>
      </c>
      <c r="L71" s="53">
        <f t="shared" si="2"/>
        <v>0.42806606618887599</v>
      </c>
      <c r="M71" s="13">
        <f t="shared" si="3"/>
        <v>0.16171361164106202</v>
      </c>
      <c r="N71" s="13">
        <f t="shared" si="3"/>
        <v>0.26635245454781398</v>
      </c>
      <c r="O71" s="13">
        <f t="shared" si="0"/>
        <v>0.16458371673184047</v>
      </c>
      <c r="P71" s="13">
        <f t="shared" si="4"/>
        <v>7.0044979315298406E-2</v>
      </c>
      <c r="Q71" s="13">
        <f t="shared" si="4"/>
        <v>9.4538737416542062E-2</v>
      </c>
      <c r="R71" s="13">
        <f t="shared" si="4"/>
        <v>5.3041878707063006E-2</v>
      </c>
      <c r="S71" s="12">
        <f t="shared" si="5"/>
        <v>1.7726488386828169E-2</v>
      </c>
      <c r="T71" s="13"/>
      <c r="U71" s="11"/>
    </row>
    <row r="72" spans="1:21" x14ac:dyDescent="0.2">
      <c r="A72" s="16">
        <v>1975</v>
      </c>
      <c r="B72" s="301">
        <f>'TE2'!B72</f>
        <v>0.33375147800416016</v>
      </c>
      <c r="C72" s="483">
        <f>'TE2'!H72</f>
        <v>8.8040253649523947E-3</v>
      </c>
      <c r="D72" s="484">
        <f>'TE2'!N72</f>
        <v>0.32494745263920777</v>
      </c>
      <c r="E72" s="295">
        <f>TE2b!B72</f>
        <v>0.66624852199583984</v>
      </c>
      <c r="F72" s="14">
        <f>TE2b!H72</f>
        <v>0.50320560127761382</v>
      </c>
      <c r="G72" s="14">
        <f>TE2b!N72</f>
        <v>0.23580813926605515</v>
      </c>
      <c r="H72" s="14">
        <f>TE2c!B72</f>
        <v>0.16688509435073229</v>
      </c>
      <c r="I72" s="14">
        <f>TE2c!H72</f>
        <v>7.472760278591295E-2</v>
      </c>
      <c r="J72" s="14">
        <f>TE2c!N72</f>
        <v>2.4270126708472617E-2</v>
      </c>
      <c r="K72" s="14">
        <v>7.7178142300397216E-3</v>
      </c>
      <c r="L72" s="53">
        <f t="shared" si="2"/>
        <v>0.43044038272978469</v>
      </c>
      <c r="M72" s="13">
        <f t="shared" si="3"/>
        <v>0.16304292071822601</v>
      </c>
      <c r="N72" s="13">
        <f t="shared" si="3"/>
        <v>0.26739746201155867</v>
      </c>
      <c r="O72" s="13">
        <f t="shared" si="0"/>
        <v>0.1610805364801422</v>
      </c>
      <c r="P72" s="13">
        <f t="shared" si="4"/>
        <v>6.8923044915322862E-2</v>
      </c>
      <c r="Q72" s="13">
        <f t="shared" si="4"/>
        <v>9.2157491564819338E-2</v>
      </c>
      <c r="R72" s="13">
        <f t="shared" si="4"/>
        <v>5.0457476077440333E-2</v>
      </c>
      <c r="S72" s="12">
        <f t="shared" si="5"/>
        <v>1.6552312478432897E-2</v>
      </c>
      <c r="T72" s="13"/>
      <c r="U72" s="11"/>
    </row>
    <row r="73" spans="1:21" x14ac:dyDescent="0.2">
      <c r="A73" s="16">
        <v>1976</v>
      </c>
      <c r="B73" s="301">
        <f>'TE2'!B73</f>
        <v>0.3418872153281427</v>
      </c>
      <c r="C73" s="483">
        <f>'TE2'!H73</f>
        <v>9.6654748203945928E-3</v>
      </c>
      <c r="D73" s="484">
        <f>'TE2'!N73</f>
        <v>0.33222174050774811</v>
      </c>
      <c r="E73" s="295">
        <f>TE2b!B73</f>
        <v>0.6581127846718573</v>
      </c>
      <c r="F73" s="14">
        <f>TE2b!H73</f>
        <v>0.49395599313146477</v>
      </c>
      <c r="G73" s="14">
        <f>TE2b!N73</f>
        <v>0.22881422321535183</v>
      </c>
      <c r="H73" s="14">
        <f>TE2c!B73</f>
        <v>0.16117206253264271</v>
      </c>
      <c r="I73" s="14">
        <f>TE2c!H73</f>
        <v>7.1318401144466748E-2</v>
      </c>
      <c r="J73" s="14">
        <f>TE2c!N73</f>
        <v>2.3384982282451006E-2</v>
      </c>
      <c r="K73" s="14">
        <v>7.7285521464056667E-3</v>
      </c>
      <c r="L73" s="53">
        <f t="shared" si="2"/>
        <v>0.42929856145650547</v>
      </c>
      <c r="M73" s="13">
        <f t="shared" si="3"/>
        <v>0.16415679154039253</v>
      </c>
      <c r="N73" s="13">
        <f t="shared" si="3"/>
        <v>0.26514176991611293</v>
      </c>
      <c r="O73" s="13">
        <f t="shared" si="0"/>
        <v>0.15749582207088508</v>
      </c>
      <c r="P73" s="13">
        <f t="shared" si="4"/>
        <v>6.7642160682709118E-2</v>
      </c>
      <c r="Q73" s="13">
        <f t="shared" si="4"/>
        <v>8.9853661388175965E-2</v>
      </c>
      <c r="R73" s="13">
        <f t="shared" si="4"/>
        <v>4.7933418862015742E-2</v>
      </c>
      <c r="S73" s="12">
        <f t="shared" si="5"/>
        <v>1.5656430136045341E-2</v>
      </c>
      <c r="T73" s="13"/>
      <c r="U73" s="11"/>
    </row>
    <row r="74" spans="1:21" x14ac:dyDescent="0.2">
      <c r="A74" s="16">
        <v>1977</v>
      </c>
      <c r="B74" s="301">
        <f>'TE2'!B74</f>
        <v>0.34599151699541153</v>
      </c>
      <c r="C74" s="483">
        <f>'TE2'!H74</f>
        <v>9.4722920478034212E-3</v>
      </c>
      <c r="D74" s="484">
        <f>'TE2'!N74</f>
        <v>0.33651922494760811</v>
      </c>
      <c r="E74" s="295">
        <f>TE2b!B74</f>
        <v>0.65400848300458847</v>
      </c>
      <c r="F74" s="14">
        <f>TE2b!H74</f>
        <v>0.48991138326020689</v>
      </c>
      <c r="G74" s="14">
        <f>TE2b!N74</f>
        <v>0.22516495208078879</v>
      </c>
      <c r="H74" s="14">
        <f>TE2c!B74</f>
        <v>0.15858628610187253</v>
      </c>
      <c r="I74" s="14">
        <f>TE2c!H74</f>
        <v>7.0310724463691798E-2</v>
      </c>
      <c r="J74" s="14">
        <f>TE2c!N74</f>
        <v>2.2871558445078932E-2</v>
      </c>
      <c r="K74" s="14">
        <v>7.3523571735378181E-3</v>
      </c>
      <c r="L74" s="53">
        <f t="shared" si="2"/>
        <v>0.42884353092379968</v>
      </c>
      <c r="M74" s="13">
        <f t="shared" si="3"/>
        <v>0.16409709974438158</v>
      </c>
      <c r="N74" s="13">
        <f t="shared" si="3"/>
        <v>0.2647464311794181</v>
      </c>
      <c r="O74" s="13">
        <f t="shared" ref="O74:O110" si="6">G74-I74</f>
        <v>0.154854227617097</v>
      </c>
      <c r="P74" s="13">
        <f t="shared" ref="P74:R109" si="7">G74-H74</f>
        <v>6.6578665978916263E-2</v>
      </c>
      <c r="Q74" s="13">
        <f t="shared" si="7"/>
        <v>8.8275561638180733E-2</v>
      </c>
      <c r="R74" s="13">
        <f t="shared" si="7"/>
        <v>4.7439166018612866E-2</v>
      </c>
      <c r="S74" s="12">
        <f t="shared" si="5"/>
        <v>1.5519201271541114E-2</v>
      </c>
      <c r="T74" s="13"/>
      <c r="U74" s="11"/>
    </row>
    <row r="75" spans="1:21" x14ac:dyDescent="0.2">
      <c r="A75" s="16">
        <v>1978</v>
      </c>
      <c r="B75" s="301">
        <f>'TE2'!B75</f>
        <v>0.35349430761932865</v>
      </c>
      <c r="C75" s="483">
        <f>'TE2'!H75</f>
        <v>8.5188104167741585E-3</v>
      </c>
      <c r="D75" s="484">
        <f>'TE2'!N75</f>
        <v>0.34497549720255449</v>
      </c>
      <c r="E75" s="295">
        <f>TE2b!B75</f>
        <v>0.64650569238067135</v>
      </c>
      <c r="F75" s="14">
        <f>TE2b!H75</f>
        <v>0.48318091180645339</v>
      </c>
      <c r="G75" s="14">
        <f>TE2b!N75</f>
        <v>0.22337938154770498</v>
      </c>
      <c r="H75" s="14">
        <f>TE2c!B75</f>
        <v>0.15791433120621612</v>
      </c>
      <c r="I75" s="14">
        <f>TE2c!H75</f>
        <v>7.0853435791192076E-2</v>
      </c>
      <c r="J75" s="14">
        <f>TE2c!N75</f>
        <v>2.3576473557050726E-2</v>
      </c>
      <c r="K75" s="14">
        <v>7.1680716764496357E-3</v>
      </c>
      <c r="L75" s="53">
        <f t="shared" ref="L75:L110" si="8">E75-G75</f>
        <v>0.42312631083296637</v>
      </c>
      <c r="M75" s="13">
        <f t="shared" ref="M75:N110" si="9">E75-F75</f>
        <v>0.16332478057421795</v>
      </c>
      <c r="N75" s="13">
        <f t="shared" si="9"/>
        <v>0.25980153025874841</v>
      </c>
      <c r="O75" s="13">
        <f t="shared" si="6"/>
        <v>0.1525259457565129</v>
      </c>
      <c r="P75" s="13">
        <f t="shared" si="7"/>
        <v>6.5465050341488862E-2</v>
      </c>
      <c r="Q75" s="13">
        <f t="shared" si="7"/>
        <v>8.7060895415024042E-2</v>
      </c>
      <c r="R75" s="13">
        <f t="shared" si="7"/>
        <v>4.7276962234141351E-2</v>
      </c>
      <c r="S75" s="12">
        <f t="shared" si="5"/>
        <v>1.6408401880601088E-2</v>
      </c>
      <c r="T75" s="13"/>
      <c r="U75" s="11"/>
    </row>
    <row r="76" spans="1:21" x14ac:dyDescent="0.2">
      <c r="A76" s="20">
        <v>1979</v>
      </c>
      <c r="B76" s="302">
        <f>'TE2'!B76</f>
        <v>0.34645503759384155</v>
      </c>
      <c r="C76" s="487">
        <f>'TE2'!H76</f>
        <v>8.9666247367858887E-3</v>
      </c>
      <c r="D76" s="488">
        <f>'TE2'!N76</f>
        <v>0.33748841285705566</v>
      </c>
      <c r="E76" s="296">
        <f>TE2b!B76</f>
        <v>0.65354496240615845</v>
      </c>
      <c r="F76" s="19">
        <f>TE2b!H76</f>
        <v>0.4912678599357605</v>
      </c>
      <c r="G76" s="19">
        <f>TE2b!N76</f>
        <v>0.23233667016029358</v>
      </c>
      <c r="H76" s="19">
        <f>TE2c!B76</f>
        <v>0.16604959964752197</v>
      </c>
      <c r="I76" s="19">
        <f>TE2c!H76</f>
        <v>7.7215380966663361E-2</v>
      </c>
      <c r="J76" s="19">
        <f>TE2c!N76</f>
        <v>2.6881484314799309E-2</v>
      </c>
      <c r="K76" s="19">
        <v>9.5557501903045829E-3</v>
      </c>
      <c r="L76" s="54">
        <f t="shared" si="8"/>
        <v>0.42120829224586487</v>
      </c>
      <c r="M76" s="18">
        <f t="shared" si="9"/>
        <v>0.16227710247039795</v>
      </c>
      <c r="N76" s="18">
        <f t="shared" si="9"/>
        <v>0.25893118977546692</v>
      </c>
      <c r="O76" s="18">
        <f t="shared" si="6"/>
        <v>0.15512128919363022</v>
      </c>
      <c r="P76" s="18">
        <f t="shared" si="7"/>
        <v>6.6287070512771606E-2</v>
      </c>
      <c r="Q76" s="18">
        <f t="shared" si="7"/>
        <v>8.8834218680858612E-2</v>
      </c>
      <c r="R76" s="18">
        <f t="shared" si="7"/>
        <v>5.0333896651864052E-2</v>
      </c>
      <c r="S76" s="17">
        <f t="shared" si="5"/>
        <v>1.7325734124494726E-2</v>
      </c>
      <c r="T76" s="13"/>
      <c r="U76" s="11"/>
    </row>
    <row r="77" spans="1:21" x14ac:dyDescent="0.2">
      <c r="A77" s="24">
        <v>1980</v>
      </c>
      <c r="B77" s="303">
        <f>'TE2'!B77</f>
        <v>0.35001760721206665</v>
      </c>
      <c r="C77" s="489">
        <f>'TE2'!H77</f>
        <v>9.8556280136108398E-3</v>
      </c>
      <c r="D77" s="490">
        <f>'TE2'!N77</f>
        <v>0.34016197919845581</v>
      </c>
      <c r="E77" s="297">
        <f>TE2b!B77</f>
        <v>0.64998239278793335</v>
      </c>
      <c r="F77" s="23">
        <f>TE2b!H77</f>
        <v>0.48877796530723572</v>
      </c>
      <c r="G77" s="23">
        <f>TE2b!N77</f>
        <v>0.23241162300109863</v>
      </c>
      <c r="H77" s="23">
        <f>TE2c!B77</f>
        <v>0.16684944927692413</v>
      </c>
      <c r="I77" s="23">
        <f>TE2c!H77</f>
        <v>7.7914878726005554E-2</v>
      </c>
      <c r="J77" s="23">
        <f>TE2c!N77</f>
        <v>2.6590136811137199E-2</v>
      </c>
      <c r="K77" s="23">
        <v>8.535730766806136E-3</v>
      </c>
      <c r="L77" s="55">
        <f t="shared" si="8"/>
        <v>0.41757076978683472</v>
      </c>
      <c r="M77" s="22">
        <f t="shared" si="9"/>
        <v>0.16120442748069763</v>
      </c>
      <c r="N77" s="22">
        <f t="shared" si="9"/>
        <v>0.25636634230613708</v>
      </c>
      <c r="O77" s="22">
        <f t="shared" si="6"/>
        <v>0.15449674427509308</v>
      </c>
      <c r="P77" s="22">
        <f t="shared" si="7"/>
        <v>6.55621737241745E-2</v>
      </c>
      <c r="Q77" s="22">
        <f t="shared" si="7"/>
        <v>8.8934570550918579E-2</v>
      </c>
      <c r="R77" s="22">
        <f t="shared" si="7"/>
        <v>5.1324741914868355E-2</v>
      </c>
      <c r="S77" s="21">
        <f t="shared" si="5"/>
        <v>1.8054406044331062E-2</v>
      </c>
      <c r="T77" s="13"/>
      <c r="U77" s="11"/>
    </row>
    <row r="78" spans="1:21" x14ac:dyDescent="0.2">
      <c r="A78" s="16">
        <v>1981</v>
      </c>
      <c r="B78" s="301">
        <f>'TE2'!B78</f>
        <v>0.35409891605377197</v>
      </c>
      <c r="C78" s="483">
        <f>'TE2'!H78</f>
        <v>1.1852502822875977E-2</v>
      </c>
      <c r="D78" s="484">
        <f>'TE2'!N78</f>
        <v>0.342246413230896</v>
      </c>
      <c r="E78" s="295">
        <f>TE2b!B78</f>
        <v>0.64590108394622803</v>
      </c>
      <c r="F78" s="14">
        <f>TE2b!H78</f>
        <v>0.4884088933467865</v>
      </c>
      <c r="G78" s="14">
        <f>TE2b!N78</f>
        <v>0.23891985416412354</v>
      </c>
      <c r="H78" s="14">
        <f>TE2c!B78</f>
        <v>0.17378264665603638</v>
      </c>
      <c r="I78" s="14">
        <f>TE2c!H78</f>
        <v>8.3511590957641602E-2</v>
      </c>
      <c r="J78" s="14">
        <f>TE2c!N78</f>
        <v>2.9273604974150658E-2</v>
      </c>
      <c r="K78" s="14">
        <v>9.8460443363534468E-3</v>
      </c>
      <c r="L78" s="53">
        <f t="shared" si="8"/>
        <v>0.40698122978210449</v>
      </c>
      <c r="M78" s="13">
        <f t="shared" si="9"/>
        <v>0.15749219059944153</v>
      </c>
      <c r="N78" s="13">
        <f t="shared" si="9"/>
        <v>0.24948903918266296</v>
      </c>
      <c r="O78" s="13">
        <f t="shared" si="6"/>
        <v>0.15540826320648193</v>
      </c>
      <c r="P78" s="13">
        <f t="shared" si="7"/>
        <v>6.5137207508087158E-2</v>
      </c>
      <c r="Q78" s="13">
        <f t="shared" si="7"/>
        <v>9.0271055698394775E-2</v>
      </c>
      <c r="R78" s="13">
        <f t="shared" si="7"/>
        <v>5.4237985983490944E-2</v>
      </c>
      <c r="S78" s="12">
        <f t="shared" si="5"/>
        <v>1.9427560637797211E-2</v>
      </c>
      <c r="T78" s="13"/>
      <c r="U78" s="11"/>
    </row>
    <row r="79" spans="1:21" x14ac:dyDescent="0.2">
      <c r="A79" s="16">
        <v>1982</v>
      </c>
      <c r="B79" s="301">
        <f>'TE2'!B79</f>
        <v>0.36463499069213867</v>
      </c>
      <c r="C79" s="483">
        <f>'TE2'!H79</f>
        <v>1.5961885452270508E-2</v>
      </c>
      <c r="D79" s="484">
        <f>'TE2'!N79</f>
        <v>0.34867310523986816</v>
      </c>
      <c r="E79" s="295">
        <f>TE2b!B79</f>
        <v>0.63536500930786133</v>
      </c>
      <c r="F79" s="14">
        <f>TE2b!H79</f>
        <v>0.48332569003105164</v>
      </c>
      <c r="G79" s="14">
        <f>TE2b!N79</f>
        <v>0.24481911957263947</v>
      </c>
      <c r="H79" s="14">
        <f>TE2c!B79</f>
        <v>0.18076714873313904</v>
      </c>
      <c r="I79" s="14">
        <f>TE2c!H79</f>
        <v>9.0630501508712769E-2</v>
      </c>
      <c r="J79" s="14">
        <f>TE2c!N79</f>
        <v>3.5057269036769867E-2</v>
      </c>
      <c r="K79" s="14">
        <v>1.4193910044265077E-2</v>
      </c>
      <c r="L79" s="53">
        <f t="shared" si="8"/>
        <v>0.39054588973522186</v>
      </c>
      <c r="M79" s="13">
        <f t="shared" si="9"/>
        <v>0.15203931927680969</v>
      </c>
      <c r="N79" s="13">
        <f t="shared" si="9"/>
        <v>0.23850657045841217</v>
      </c>
      <c r="O79" s="13">
        <f t="shared" si="6"/>
        <v>0.1541886180639267</v>
      </c>
      <c r="P79" s="13">
        <f t="shared" si="7"/>
        <v>6.4051970839500427E-2</v>
      </c>
      <c r="Q79" s="13">
        <f t="shared" si="7"/>
        <v>9.013664722442627E-2</v>
      </c>
      <c r="R79" s="13">
        <f t="shared" si="7"/>
        <v>5.5573232471942902E-2</v>
      </c>
      <c r="S79" s="12">
        <f t="shared" si="5"/>
        <v>2.0863358992504792E-2</v>
      </c>
      <c r="T79" s="13"/>
      <c r="U79" s="11"/>
    </row>
    <row r="80" spans="1:21" x14ac:dyDescent="0.2">
      <c r="A80" s="16">
        <v>1983</v>
      </c>
      <c r="B80" s="301">
        <f>'TE2'!B80</f>
        <v>0.37011325359344482</v>
      </c>
      <c r="C80" s="483">
        <f>'TE2'!H80</f>
        <v>1.75132155418396E-2</v>
      </c>
      <c r="D80" s="484">
        <f>'TE2'!N80</f>
        <v>0.35260003805160522</v>
      </c>
      <c r="E80" s="295">
        <f>TE2b!B80</f>
        <v>0.62988674640655518</v>
      </c>
      <c r="F80" s="14">
        <f>TE2b!H80</f>
        <v>0.47702023386955261</v>
      </c>
      <c r="G80" s="14">
        <f>TE2b!N80</f>
        <v>0.23919849097728729</v>
      </c>
      <c r="H80" s="14">
        <f>TE2c!B80</f>
        <v>0.17727735638618469</v>
      </c>
      <c r="I80" s="14">
        <f>TE2c!H80</f>
        <v>9.0811975300312042E-2</v>
      </c>
      <c r="J80" s="14">
        <f>TE2c!N80</f>
        <v>3.7288632243871689E-2</v>
      </c>
      <c r="K80" s="14">
        <v>1.6285867729918295E-2</v>
      </c>
      <c r="L80" s="53">
        <f t="shared" si="8"/>
        <v>0.39068825542926788</v>
      </c>
      <c r="M80" s="13">
        <f t="shared" si="9"/>
        <v>0.15286651253700256</v>
      </c>
      <c r="N80" s="13">
        <f t="shared" si="9"/>
        <v>0.23782174289226532</v>
      </c>
      <c r="O80" s="13">
        <f t="shared" si="6"/>
        <v>0.14838651567697525</v>
      </c>
      <c r="P80" s="13">
        <f t="shared" si="7"/>
        <v>6.19211345911026E-2</v>
      </c>
      <c r="Q80" s="13">
        <f t="shared" si="7"/>
        <v>8.646538108587265E-2</v>
      </c>
      <c r="R80" s="13">
        <f t="shared" si="7"/>
        <v>5.3523343056440353E-2</v>
      </c>
      <c r="S80" s="12">
        <f t="shared" si="5"/>
        <v>2.1002764513953394E-2</v>
      </c>
      <c r="T80" s="13"/>
      <c r="U80" s="11"/>
    </row>
    <row r="81" spans="1:21" x14ac:dyDescent="0.2">
      <c r="A81" s="16">
        <v>1984</v>
      </c>
      <c r="B81" s="301">
        <f>'TE2'!B81</f>
        <v>0.36760187149047852</v>
      </c>
      <c r="C81" s="483">
        <f>'TE2'!H81</f>
        <v>1.4027893543243408E-2</v>
      </c>
      <c r="D81" s="484">
        <f>'TE2'!N81</f>
        <v>0.35357397794723511</v>
      </c>
      <c r="E81" s="295">
        <f>TE2b!B81</f>
        <v>0.63239812850952148</v>
      </c>
      <c r="F81" s="14">
        <f>TE2b!H81</f>
        <v>0.47789174318313599</v>
      </c>
      <c r="G81" s="14">
        <f>TE2b!N81</f>
        <v>0.24129161238670349</v>
      </c>
      <c r="H81" s="14">
        <f>TE2c!B81</f>
        <v>0.18024048209190369</v>
      </c>
      <c r="I81" s="14">
        <f>TE2c!H81</f>
        <v>9.2490226030349731E-2</v>
      </c>
      <c r="J81" s="14">
        <f>TE2c!N81</f>
        <v>3.7874180823564529E-2</v>
      </c>
      <c r="K81" s="14">
        <v>1.6350472496141622E-2</v>
      </c>
      <c r="L81" s="53">
        <f t="shared" si="8"/>
        <v>0.39110651612281799</v>
      </c>
      <c r="M81" s="13">
        <f t="shared" si="9"/>
        <v>0.1545063853263855</v>
      </c>
      <c r="N81" s="13">
        <f t="shared" si="9"/>
        <v>0.2366001307964325</v>
      </c>
      <c r="O81" s="13">
        <f t="shared" si="6"/>
        <v>0.14880138635635376</v>
      </c>
      <c r="P81" s="13">
        <f t="shared" si="7"/>
        <v>6.1051130294799805E-2</v>
      </c>
      <c r="Q81" s="13">
        <f t="shared" si="7"/>
        <v>8.7750256061553955E-2</v>
      </c>
      <c r="R81" s="13">
        <f t="shared" si="7"/>
        <v>5.4616045206785202E-2</v>
      </c>
      <c r="S81" s="12">
        <f t="shared" si="5"/>
        <v>2.1523708327422907E-2</v>
      </c>
      <c r="T81" s="13"/>
      <c r="U81" s="11"/>
    </row>
    <row r="82" spans="1:21" x14ac:dyDescent="0.2">
      <c r="A82" s="16">
        <v>1985</v>
      </c>
      <c r="B82" s="301">
        <f>'TE2'!B82</f>
        <v>0.37029051780700684</v>
      </c>
      <c r="C82" s="483">
        <f>'TE2'!H82</f>
        <v>1.5380799770355225E-2</v>
      </c>
      <c r="D82" s="484">
        <f>'TE2'!N82</f>
        <v>0.35490971803665161</v>
      </c>
      <c r="E82" s="295">
        <f>TE2b!B82</f>
        <v>0.62970948219299316</v>
      </c>
      <c r="F82" s="14">
        <f>TE2b!H82</f>
        <v>0.47838407754898071</v>
      </c>
      <c r="G82" s="14">
        <f>TE2b!N82</f>
        <v>0.24692142009735107</v>
      </c>
      <c r="H82" s="14">
        <f>TE2c!B82</f>
        <v>0.18604990839958191</v>
      </c>
      <c r="I82" s="14">
        <f>TE2c!H82</f>
        <v>9.8278716206550598E-2</v>
      </c>
      <c r="J82" s="14">
        <f>TE2c!N82</f>
        <v>4.0352702140808105E-2</v>
      </c>
      <c r="K82" s="14">
        <v>1.5958074032063712E-2</v>
      </c>
      <c r="L82" s="53">
        <f t="shared" si="8"/>
        <v>0.38278806209564209</v>
      </c>
      <c r="M82" s="13">
        <f t="shared" si="9"/>
        <v>0.15132540464401245</v>
      </c>
      <c r="N82" s="13">
        <f t="shared" si="9"/>
        <v>0.23146265745162964</v>
      </c>
      <c r="O82" s="13">
        <f t="shared" si="6"/>
        <v>0.14864270389080048</v>
      </c>
      <c r="P82" s="13">
        <f t="shared" si="7"/>
        <v>6.0871511697769165E-2</v>
      </c>
      <c r="Q82" s="13">
        <f t="shared" si="7"/>
        <v>8.7771192193031311E-2</v>
      </c>
      <c r="R82" s="13">
        <f t="shared" si="7"/>
        <v>5.7926014065742493E-2</v>
      </c>
      <c r="S82" s="12">
        <f t="shared" si="5"/>
        <v>2.4394628108744393E-2</v>
      </c>
      <c r="T82" s="13"/>
      <c r="U82" s="11"/>
    </row>
    <row r="83" spans="1:21" x14ac:dyDescent="0.2">
      <c r="A83" s="16">
        <v>1986</v>
      </c>
      <c r="B83" s="301">
        <f>'TE2'!B83</f>
        <v>0.37029498815536499</v>
      </c>
      <c r="C83" s="483">
        <f>'TE2'!H83</f>
        <v>1.5829384326934814E-2</v>
      </c>
      <c r="D83" s="484">
        <f>'TE2'!N83</f>
        <v>0.35446560382843018</v>
      </c>
      <c r="E83" s="295">
        <f>TE2b!B83</f>
        <v>0.62970501184463501</v>
      </c>
      <c r="F83" s="14">
        <f>TE2b!H83</f>
        <v>0.47927010059356689</v>
      </c>
      <c r="G83" s="14">
        <f>TE2b!N83</f>
        <v>0.24926365911960602</v>
      </c>
      <c r="H83" s="14">
        <f>TE2c!B83</f>
        <v>0.18799452483654022</v>
      </c>
      <c r="I83" s="1363">
        <f>TE2c!H83</f>
        <v>9.7181729972362518E-2</v>
      </c>
      <c r="J83" s="14">
        <f>TE2c!N83</f>
        <v>3.8401655852794647E-2</v>
      </c>
      <c r="K83" s="14">
        <v>1.6544586092277803E-2</v>
      </c>
      <c r="L83" s="53">
        <f t="shared" si="8"/>
        <v>0.38044135272502899</v>
      </c>
      <c r="M83" s="13">
        <f t="shared" si="9"/>
        <v>0.15043491125106812</v>
      </c>
      <c r="N83" s="13">
        <f t="shared" si="9"/>
        <v>0.23000644147396088</v>
      </c>
      <c r="O83" s="13">
        <f t="shared" si="6"/>
        <v>0.1520819291472435</v>
      </c>
      <c r="P83" s="13">
        <f t="shared" si="7"/>
        <v>6.1269134283065796E-2</v>
      </c>
      <c r="Q83" s="13">
        <f t="shared" si="7"/>
        <v>9.0812794864177704E-2</v>
      </c>
      <c r="R83" s="13">
        <f t="shared" si="7"/>
        <v>5.8780074119567871E-2</v>
      </c>
      <c r="S83" s="12">
        <f t="shared" si="5"/>
        <v>2.1857069760516844E-2</v>
      </c>
      <c r="T83" s="13"/>
      <c r="U83" s="11"/>
    </row>
    <row r="84" spans="1:21" x14ac:dyDescent="0.2">
      <c r="A84" s="16">
        <v>1987</v>
      </c>
      <c r="B84" s="301">
        <f>'TE2'!B84</f>
        <v>0.36649203300476074</v>
      </c>
      <c r="C84" s="483">
        <f>'TE2'!H84</f>
        <v>1.9104301929473877E-2</v>
      </c>
      <c r="D84" s="484">
        <f>'TE2'!N84</f>
        <v>0.34738773107528687</v>
      </c>
      <c r="E84" s="295">
        <f>TE2b!B84</f>
        <v>0.63350796699523926</v>
      </c>
      <c r="F84" s="14">
        <f>TE2b!H84</f>
        <v>0.48908832669258118</v>
      </c>
      <c r="G84" s="14">
        <f>TE2b!N84</f>
        <v>0.26571497321128845</v>
      </c>
      <c r="H84" s="14">
        <f>TE2c!B84</f>
        <v>0.20368202030658722</v>
      </c>
      <c r="I84" s="1363">
        <f>TE2c!H84</f>
        <v>0.10798268020153046</v>
      </c>
      <c r="J84" s="14">
        <f>TE2c!N84</f>
        <v>4.6328354626893997E-2</v>
      </c>
      <c r="K84" s="14">
        <v>2.0898702537353896E-2</v>
      </c>
      <c r="L84" s="53">
        <f t="shared" si="8"/>
        <v>0.36779299378395081</v>
      </c>
      <c r="M84" s="13">
        <f t="shared" si="9"/>
        <v>0.14441964030265808</v>
      </c>
      <c r="N84" s="13">
        <f t="shared" si="9"/>
        <v>0.22337335348129272</v>
      </c>
      <c r="O84" s="13">
        <f t="shared" si="6"/>
        <v>0.157732293009758</v>
      </c>
      <c r="P84" s="13">
        <f t="shared" si="7"/>
        <v>6.2032952904701233E-2</v>
      </c>
      <c r="Q84" s="13">
        <f t="shared" si="7"/>
        <v>9.5699340105056763E-2</v>
      </c>
      <c r="R84" s="13">
        <f t="shared" si="7"/>
        <v>6.1654325574636459E-2</v>
      </c>
      <c r="S84" s="12">
        <f t="shared" si="5"/>
        <v>2.5429652089540102E-2</v>
      </c>
      <c r="T84" s="1364"/>
      <c r="U84" s="11"/>
    </row>
    <row r="85" spans="1:21" x14ac:dyDescent="0.2">
      <c r="A85" s="16">
        <v>1988</v>
      </c>
      <c r="B85" s="301">
        <f>'TE2'!B85</f>
        <v>0.35433691740036011</v>
      </c>
      <c r="C85" s="483">
        <f>'TE2'!H85</f>
        <v>1.846623420715332E-2</v>
      </c>
      <c r="D85" s="484">
        <f>'TE2'!N85</f>
        <v>0.33587068319320679</v>
      </c>
      <c r="E85" s="295">
        <f>TE2b!B85</f>
        <v>0.64566308259963989</v>
      </c>
      <c r="F85" s="14">
        <f>TE2b!H85</f>
        <v>0.50530439615249634</v>
      </c>
      <c r="G85" s="14">
        <f>TE2b!N85</f>
        <v>0.28404653072357178</v>
      </c>
      <c r="H85" s="14">
        <f>TE2c!B85</f>
        <v>0.2209615558385849</v>
      </c>
      <c r="I85" s="14">
        <f>TE2c!H85</f>
        <v>0.12140876799821854</v>
      </c>
      <c r="J85" s="14">
        <f>TE2c!N85</f>
        <v>5.1274575293064117E-2</v>
      </c>
      <c r="K85" s="14">
        <v>2.0941154999135E-2</v>
      </c>
      <c r="L85" s="53">
        <f t="shared" si="8"/>
        <v>0.36161655187606812</v>
      </c>
      <c r="M85" s="13">
        <f t="shared" si="9"/>
        <v>0.14035868644714355</v>
      </c>
      <c r="N85" s="13">
        <f t="shared" si="9"/>
        <v>0.22125786542892456</v>
      </c>
      <c r="O85" s="13">
        <f t="shared" si="6"/>
        <v>0.16263776272535324</v>
      </c>
      <c r="P85" s="13">
        <f t="shared" si="7"/>
        <v>6.3084974884986877E-2</v>
      </c>
      <c r="Q85" s="13">
        <f t="shared" si="7"/>
        <v>9.9552787840366364E-2</v>
      </c>
      <c r="R85" s="13">
        <f t="shared" si="7"/>
        <v>7.0134192705154419E-2</v>
      </c>
      <c r="S85" s="12">
        <f t="shared" si="5"/>
        <v>3.0333420293929117E-2</v>
      </c>
      <c r="T85" s="13"/>
      <c r="U85" s="11"/>
    </row>
    <row r="86" spans="1:21" x14ac:dyDescent="0.2">
      <c r="A86" s="20">
        <v>1989</v>
      </c>
      <c r="B86" s="302">
        <f>'TE2'!B86</f>
        <v>0.35368925333023071</v>
      </c>
      <c r="C86" s="487">
        <f>'TE2'!H86</f>
        <v>1.8871843814849854E-2</v>
      </c>
      <c r="D86" s="488">
        <f>'TE2'!N86</f>
        <v>0.33481740951538086</v>
      </c>
      <c r="E86" s="296">
        <f>TE2b!B86</f>
        <v>0.64631074666976929</v>
      </c>
      <c r="F86" s="19">
        <f>TE2b!H86</f>
        <v>0.50562906265258789</v>
      </c>
      <c r="G86" s="19">
        <f>TE2b!N86</f>
        <v>0.28534364700317383</v>
      </c>
      <c r="H86" s="19">
        <f>TE2c!B86</f>
        <v>0.22125411033630371</v>
      </c>
      <c r="I86" s="19">
        <f>TE2c!H86</f>
        <v>0.12073400616645813</v>
      </c>
      <c r="J86" s="19">
        <f>TE2c!N86</f>
        <v>5.1602017134428024E-2</v>
      </c>
      <c r="K86" s="19">
        <v>2.242115323756334E-2</v>
      </c>
      <c r="L86" s="54">
        <f t="shared" si="8"/>
        <v>0.36096709966659546</v>
      </c>
      <c r="M86" s="18">
        <f t="shared" si="9"/>
        <v>0.1406816840171814</v>
      </c>
      <c r="N86" s="18">
        <f t="shared" si="9"/>
        <v>0.22028541564941406</v>
      </c>
      <c r="O86" s="18">
        <f t="shared" si="6"/>
        <v>0.1646096408367157</v>
      </c>
      <c r="P86" s="18">
        <f t="shared" si="7"/>
        <v>6.4089536666870117E-2</v>
      </c>
      <c r="Q86" s="18">
        <f t="shared" si="7"/>
        <v>0.10052010416984558</v>
      </c>
      <c r="R86" s="18">
        <f t="shared" si="7"/>
        <v>6.9131989032030106E-2</v>
      </c>
      <c r="S86" s="17">
        <f t="shared" si="5"/>
        <v>2.9180863896864685E-2</v>
      </c>
      <c r="T86" s="13"/>
      <c r="U86" s="11"/>
    </row>
    <row r="87" spans="1:21" x14ac:dyDescent="0.2">
      <c r="A87" s="24">
        <v>1990</v>
      </c>
      <c r="B87" s="303">
        <f>'TE2'!B87</f>
        <v>0.35228425264358521</v>
      </c>
      <c r="C87" s="489">
        <f>'TE2'!H87</f>
        <v>1.749950647354126E-2</v>
      </c>
      <c r="D87" s="490">
        <f>'TE2'!N87</f>
        <v>0.33478474617004395</v>
      </c>
      <c r="E87" s="297">
        <f>TE2b!B87</f>
        <v>0.64771574735641479</v>
      </c>
      <c r="F87" s="23">
        <f>TE2b!H87</f>
        <v>0.50645238161087036</v>
      </c>
      <c r="G87" s="23">
        <f>TE2b!N87</f>
        <v>0.28526383638381958</v>
      </c>
      <c r="H87" s="23">
        <f>TE2c!B87</f>
        <v>0.22118356823921204</v>
      </c>
      <c r="I87" s="23">
        <f>TE2c!H87</f>
        <v>0.12053005397319794</v>
      </c>
      <c r="J87" s="23">
        <f>TE2c!N87</f>
        <v>5.1707200706005096E-2</v>
      </c>
      <c r="K87" s="23">
        <v>2.2040826671206205E-2</v>
      </c>
      <c r="L87" s="55">
        <f t="shared" si="8"/>
        <v>0.36245191097259521</v>
      </c>
      <c r="M87" s="22">
        <f t="shared" si="9"/>
        <v>0.14126336574554443</v>
      </c>
      <c r="N87" s="22">
        <f t="shared" si="9"/>
        <v>0.22118854522705078</v>
      </c>
      <c r="O87" s="22">
        <f t="shared" si="6"/>
        <v>0.16473378241062164</v>
      </c>
      <c r="P87" s="22">
        <f t="shared" si="7"/>
        <v>6.4080268144607544E-2</v>
      </c>
      <c r="Q87" s="22">
        <f t="shared" si="7"/>
        <v>0.1006535142660141</v>
      </c>
      <c r="R87" s="22">
        <f t="shared" si="7"/>
        <v>6.8822853267192841E-2</v>
      </c>
      <c r="S87" s="21">
        <f t="shared" si="5"/>
        <v>2.9666374034798892E-2</v>
      </c>
      <c r="T87" s="13"/>
      <c r="U87" s="11"/>
    </row>
    <row r="88" spans="1:21" x14ac:dyDescent="0.2">
      <c r="A88" s="16">
        <v>1991</v>
      </c>
      <c r="B88" s="301">
        <f>'TE2'!B88</f>
        <v>0.35195785760879517</v>
      </c>
      <c r="C88" s="483">
        <f>'TE2'!H88</f>
        <v>1.7230570316314697E-2</v>
      </c>
      <c r="D88" s="484">
        <f>'TE2'!N88</f>
        <v>0.33472728729248047</v>
      </c>
      <c r="E88" s="295">
        <f>TE2b!B88</f>
        <v>0.64804214239120483</v>
      </c>
      <c r="F88" s="14">
        <f>TE2b!H88</f>
        <v>0.50593394041061401</v>
      </c>
      <c r="G88" s="14">
        <f>TE2b!N88</f>
        <v>0.27968701720237732</v>
      </c>
      <c r="H88" s="14">
        <f>TE2c!B88</f>
        <v>0.21583004295825958</v>
      </c>
      <c r="I88" s="14">
        <f>TE2c!H88</f>
        <v>0.11713877320289612</v>
      </c>
      <c r="J88" s="14">
        <f>TE2c!N88</f>
        <v>4.9994397908449173E-2</v>
      </c>
      <c r="K88" s="14">
        <v>2.2048584012192906E-2</v>
      </c>
      <c r="L88" s="53">
        <f t="shared" si="8"/>
        <v>0.36835512518882751</v>
      </c>
      <c r="M88" s="13">
        <f t="shared" si="9"/>
        <v>0.14210820198059082</v>
      </c>
      <c r="N88" s="13">
        <f t="shared" si="9"/>
        <v>0.22624692320823669</v>
      </c>
      <c r="O88" s="13">
        <f t="shared" si="6"/>
        <v>0.1625482439994812</v>
      </c>
      <c r="P88" s="13">
        <f t="shared" si="7"/>
        <v>6.3856974244117737E-2</v>
      </c>
      <c r="Q88" s="13">
        <f t="shared" si="7"/>
        <v>9.8691269755363464E-2</v>
      </c>
      <c r="R88" s="13">
        <f t="shared" si="7"/>
        <v>6.7144375294446945E-2</v>
      </c>
      <c r="S88" s="12">
        <f t="shared" si="5"/>
        <v>2.7945813896256267E-2</v>
      </c>
      <c r="T88" s="13"/>
      <c r="U88" s="11"/>
    </row>
    <row r="89" spans="1:21" x14ac:dyDescent="0.2">
      <c r="A89" s="16">
        <v>1992</v>
      </c>
      <c r="B89" s="301">
        <f>'TE2'!B89</f>
        <v>0.33773922920227051</v>
      </c>
      <c r="C89" s="483">
        <f>'TE2'!H89</f>
        <v>1.4458179473876953E-2</v>
      </c>
      <c r="D89" s="484">
        <f>'TE2'!N89</f>
        <v>0.32328104972839355</v>
      </c>
      <c r="E89" s="295">
        <f>TE2b!B89</f>
        <v>0.66226077079772949</v>
      </c>
      <c r="F89" s="14">
        <f>TE2b!H89</f>
        <v>0.51976597309112549</v>
      </c>
      <c r="G89" s="14">
        <f>TE2b!N89</f>
        <v>0.29078444838523865</v>
      </c>
      <c r="H89" s="14">
        <f>TE2c!B89</f>
        <v>0.2251247763633728</v>
      </c>
      <c r="I89" s="14">
        <f>TE2c!H89</f>
        <v>0.12477422505617142</v>
      </c>
      <c r="J89" s="14">
        <f>TE2c!N89</f>
        <v>5.4368935525417328E-2</v>
      </c>
      <c r="K89" s="14">
        <v>2.2987303635789994E-2</v>
      </c>
      <c r="L89" s="53">
        <f t="shared" si="8"/>
        <v>0.37147632241249084</v>
      </c>
      <c r="M89" s="13">
        <f t="shared" si="9"/>
        <v>0.142494797706604</v>
      </c>
      <c r="N89" s="13">
        <f t="shared" si="9"/>
        <v>0.22898152470588684</v>
      </c>
      <c r="O89" s="13">
        <f t="shared" si="6"/>
        <v>0.16601022332906723</v>
      </c>
      <c r="P89" s="13">
        <f t="shared" si="7"/>
        <v>6.5659672021865845E-2</v>
      </c>
      <c r="Q89" s="13">
        <f t="shared" si="7"/>
        <v>0.10035055130720139</v>
      </c>
      <c r="R89" s="13">
        <f t="shared" si="7"/>
        <v>7.0405289530754089E-2</v>
      </c>
      <c r="S89" s="12">
        <f t="shared" si="5"/>
        <v>3.1381631889627337E-2</v>
      </c>
      <c r="T89" s="13"/>
      <c r="U89" s="11"/>
    </row>
    <row r="90" spans="1:21" x14ac:dyDescent="0.2">
      <c r="A90" s="16">
        <v>1993</v>
      </c>
      <c r="B90" s="301">
        <f>'TE2'!B90</f>
        <v>0.33554953336715698</v>
      </c>
      <c r="C90" s="483">
        <f>'TE2'!H90</f>
        <v>1.390916109085083E-2</v>
      </c>
      <c r="D90" s="484">
        <f>'TE2'!N90</f>
        <v>0.32164037227630615</v>
      </c>
      <c r="E90" s="295">
        <f>TE2b!B90</f>
        <v>0.66445046663284302</v>
      </c>
      <c r="F90" s="14">
        <f>TE2b!H90</f>
        <v>0.52080845832824707</v>
      </c>
      <c r="G90" s="14">
        <f>TE2b!N90</f>
        <v>0.28993543982505798</v>
      </c>
      <c r="H90" s="14">
        <f>TE2c!B90</f>
        <v>0.2240922749042511</v>
      </c>
      <c r="I90" s="14">
        <f>TE2c!H90</f>
        <v>0.12417894601821899</v>
      </c>
      <c r="J90" s="14">
        <f>TE2c!N90</f>
        <v>5.4636362940073013E-2</v>
      </c>
      <c r="K90" s="14">
        <v>2.3077495132536135E-2</v>
      </c>
      <c r="L90" s="53">
        <f t="shared" si="8"/>
        <v>0.37451502680778503</v>
      </c>
      <c r="M90" s="13">
        <f t="shared" si="9"/>
        <v>0.14364200830459595</v>
      </c>
      <c r="N90" s="13">
        <f t="shared" si="9"/>
        <v>0.23087301850318909</v>
      </c>
      <c r="O90" s="13">
        <f t="shared" si="6"/>
        <v>0.16575649380683899</v>
      </c>
      <c r="P90" s="13">
        <f t="shared" si="7"/>
        <v>6.5843164920806885E-2</v>
      </c>
      <c r="Q90" s="13">
        <f t="shared" si="7"/>
        <v>9.9913328886032104E-2</v>
      </c>
      <c r="R90" s="13">
        <f t="shared" si="7"/>
        <v>6.9542583078145981E-2</v>
      </c>
      <c r="S90" s="12">
        <f t="shared" si="5"/>
        <v>3.1558867807536875E-2</v>
      </c>
      <c r="T90" s="13"/>
      <c r="U90" s="11"/>
    </row>
    <row r="91" spans="1:21" x14ac:dyDescent="0.2">
      <c r="A91" s="16">
        <v>1994</v>
      </c>
      <c r="B91" s="301">
        <f>'TE2'!B91</f>
        <v>0.33484804630279541</v>
      </c>
      <c r="C91" s="483">
        <f>'TE2'!H91</f>
        <v>1.2109458446502686E-2</v>
      </c>
      <c r="D91" s="484">
        <f>'TE2'!N91</f>
        <v>0.32273858785629272</v>
      </c>
      <c r="E91" s="295">
        <f>TE2b!B91</f>
        <v>0.66515195369720459</v>
      </c>
      <c r="F91" s="14">
        <f>TE2b!H91</f>
        <v>0.5206683874130249</v>
      </c>
      <c r="G91" s="14">
        <f>TE2b!N91</f>
        <v>0.28889444470405579</v>
      </c>
      <c r="H91" s="14">
        <f>TE2c!B91</f>
        <v>0.22312949597835541</v>
      </c>
      <c r="I91" s="14">
        <f>TE2c!H91</f>
        <v>0.1242203414440155</v>
      </c>
      <c r="J91" s="14">
        <f>TE2c!N91</f>
        <v>5.453002080321312E-2</v>
      </c>
      <c r="K91" s="14">
        <v>2.3450795811320913E-2</v>
      </c>
      <c r="L91" s="53">
        <f t="shared" si="8"/>
        <v>0.3762575089931488</v>
      </c>
      <c r="M91" s="13">
        <f t="shared" si="9"/>
        <v>0.14448356628417969</v>
      </c>
      <c r="N91" s="13">
        <f t="shared" si="9"/>
        <v>0.23177394270896912</v>
      </c>
      <c r="O91" s="13">
        <f t="shared" si="6"/>
        <v>0.16467410326004028</v>
      </c>
      <c r="P91" s="13">
        <f t="shared" si="7"/>
        <v>6.5764948725700378E-2</v>
      </c>
      <c r="Q91" s="13">
        <f t="shared" si="7"/>
        <v>9.8909154534339905E-2</v>
      </c>
      <c r="R91" s="13">
        <f t="shared" si="7"/>
        <v>6.9690320640802383E-2</v>
      </c>
      <c r="S91" s="12">
        <f t="shared" si="5"/>
        <v>3.1079224991892206E-2</v>
      </c>
      <c r="T91" s="13"/>
      <c r="U91" s="11"/>
    </row>
    <row r="92" spans="1:21" x14ac:dyDescent="0.2">
      <c r="A92" s="16">
        <v>1995</v>
      </c>
      <c r="B92" s="301">
        <f>'TE2'!B92</f>
        <v>0.33167451620101929</v>
      </c>
      <c r="C92" s="483">
        <f>'TE2'!H92</f>
        <v>1.0092735290527344E-2</v>
      </c>
      <c r="D92" s="484">
        <f>'TE2'!N92</f>
        <v>0.32158178091049194</v>
      </c>
      <c r="E92" s="295">
        <f>TE2b!B92</f>
        <v>0.66832548379898071</v>
      </c>
      <c r="F92" s="14">
        <f>TE2b!H92</f>
        <v>0.52123832702636719</v>
      </c>
      <c r="G92" s="14">
        <f>TE2b!N92</f>
        <v>0.28849783539772034</v>
      </c>
      <c r="H92" s="14">
        <f>TE2c!B92</f>
        <v>0.22437694668769836</v>
      </c>
      <c r="I92" s="14">
        <f>TE2c!H92</f>
        <v>0.12636406719684601</v>
      </c>
      <c r="J92" s="14">
        <f>TE2c!N92</f>
        <v>5.651593953371048E-2</v>
      </c>
      <c r="K92" s="14">
        <v>2.492245454577879E-2</v>
      </c>
      <c r="L92" s="53">
        <f t="shared" si="8"/>
        <v>0.37982764840126038</v>
      </c>
      <c r="M92" s="13">
        <f t="shared" si="9"/>
        <v>0.14708715677261353</v>
      </c>
      <c r="N92" s="13">
        <f t="shared" si="9"/>
        <v>0.23274049162864685</v>
      </c>
      <c r="O92" s="13">
        <f t="shared" si="6"/>
        <v>0.16213376820087433</v>
      </c>
      <c r="P92" s="13">
        <f t="shared" si="7"/>
        <v>6.4120888710021973E-2</v>
      </c>
      <c r="Q92" s="13">
        <f t="shared" si="7"/>
        <v>9.8012879490852356E-2</v>
      </c>
      <c r="R92" s="13">
        <f t="shared" si="7"/>
        <v>6.9848127663135529E-2</v>
      </c>
      <c r="S92" s="12">
        <f t="shared" si="5"/>
        <v>3.1593484987931686E-2</v>
      </c>
      <c r="T92" s="13"/>
      <c r="U92" s="11"/>
    </row>
    <row r="93" spans="1:21" x14ac:dyDescent="0.2">
      <c r="A93" s="16">
        <v>1996</v>
      </c>
      <c r="B93" s="301">
        <f>'TE2'!B93</f>
        <v>0.32791632413864136</v>
      </c>
      <c r="C93" s="483">
        <f>'TE2'!H93</f>
        <v>8.5136890411376953E-3</v>
      </c>
      <c r="D93" s="484">
        <f>'TE2'!N93</f>
        <v>0.31940263509750366</v>
      </c>
      <c r="E93" s="295">
        <f>TE2b!B93</f>
        <v>0.67208367586135864</v>
      </c>
      <c r="F93" s="14">
        <f>TE2b!H93</f>
        <v>0.52723312377929688</v>
      </c>
      <c r="G93" s="14">
        <f>TE2b!N93</f>
        <v>0.29546710848808289</v>
      </c>
      <c r="H93" s="14">
        <f>TE2c!B93</f>
        <v>0.23045611381530762</v>
      </c>
      <c r="I93" s="14">
        <f>TE2c!H93</f>
        <v>0.13215771317481995</v>
      </c>
      <c r="J93" s="14">
        <f>TE2c!N93</f>
        <v>6.1436004936695099E-2</v>
      </c>
      <c r="K93" s="14">
        <v>2.7346329092810623E-2</v>
      </c>
      <c r="L93" s="53">
        <f t="shared" si="8"/>
        <v>0.37661656737327576</v>
      </c>
      <c r="M93" s="13">
        <f t="shared" si="9"/>
        <v>0.14485055208206177</v>
      </c>
      <c r="N93" s="13">
        <f t="shared" si="9"/>
        <v>0.23176601529121399</v>
      </c>
      <c r="O93" s="13">
        <f t="shared" si="6"/>
        <v>0.16330939531326294</v>
      </c>
      <c r="P93" s="13">
        <f t="shared" si="7"/>
        <v>6.5010994672775269E-2</v>
      </c>
      <c r="Q93" s="13">
        <f t="shared" si="7"/>
        <v>9.8298400640487671E-2</v>
      </c>
      <c r="R93" s="13">
        <f t="shared" si="7"/>
        <v>7.0721708238124847E-2</v>
      </c>
      <c r="S93" s="12">
        <f t="shared" si="5"/>
        <v>3.4089675843884476E-2</v>
      </c>
      <c r="T93" s="13"/>
      <c r="U93" s="11"/>
    </row>
    <row r="94" spans="1:21" x14ac:dyDescent="0.2">
      <c r="A94" s="16">
        <v>1997</v>
      </c>
      <c r="B94" s="301">
        <f>'TE2'!B94</f>
        <v>0.32078397274017334</v>
      </c>
      <c r="C94" s="483">
        <f>'TE2'!H94</f>
        <v>6.0911774635314941E-3</v>
      </c>
      <c r="D94" s="484">
        <f>'TE2'!N94</f>
        <v>0.31469279527664185</v>
      </c>
      <c r="E94" s="295">
        <f>TE2b!B94</f>
        <v>0.67921602725982666</v>
      </c>
      <c r="F94" s="14">
        <f>TE2b!H94</f>
        <v>0.53550726175308228</v>
      </c>
      <c r="G94" s="14">
        <f>TE2b!N94</f>
        <v>0.3045659065246582</v>
      </c>
      <c r="H94" s="14">
        <f>TE2c!B94</f>
        <v>0.23993204534053802</v>
      </c>
      <c r="I94" s="14">
        <f>TE2c!H94</f>
        <v>0.14015123248100281</v>
      </c>
      <c r="J94" s="14">
        <f>TE2c!N94</f>
        <v>6.679728627204895E-2</v>
      </c>
      <c r="K94" s="14">
        <v>3.1219369865479407E-2</v>
      </c>
      <c r="L94" s="53">
        <f t="shared" si="8"/>
        <v>0.37465012073516846</v>
      </c>
      <c r="M94" s="13">
        <f t="shared" si="9"/>
        <v>0.14370876550674438</v>
      </c>
      <c r="N94" s="13">
        <f t="shared" si="9"/>
        <v>0.23094135522842407</v>
      </c>
      <c r="O94" s="13">
        <f t="shared" si="6"/>
        <v>0.1644146740436554</v>
      </c>
      <c r="P94" s="13">
        <f t="shared" si="7"/>
        <v>6.4633861184120178E-2</v>
      </c>
      <c r="Q94" s="13">
        <f t="shared" si="7"/>
        <v>9.9780812859535217E-2</v>
      </c>
      <c r="R94" s="13">
        <f t="shared" si="7"/>
        <v>7.3353946208953857E-2</v>
      </c>
      <c r="S94" s="12">
        <f t="shared" si="5"/>
        <v>3.5577916406569543E-2</v>
      </c>
      <c r="T94" s="13"/>
      <c r="U94" s="11"/>
    </row>
    <row r="95" spans="1:21" x14ac:dyDescent="0.2">
      <c r="A95" s="16">
        <v>1998</v>
      </c>
      <c r="B95" s="301">
        <f>'TE2'!B95</f>
        <v>0.3142046332359314</v>
      </c>
      <c r="C95" s="483">
        <f>'TE2'!H95</f>
        <v>5.6139230728149414E-3</v>
      </c>
      <c r="D95" s="484">
        <f>'TE2'!N95</f>
        <v>0.30859071016311646</v>
      </c>
      <c r="E95" s="295">
        <f>TE2b!B95</f>
        <v>0.6857953667640686</v>
      </c>
      <c r="F95" s="14">
        <f>TE2b!H95</f>
        <v>0.54493403434753418</v>
      </c>
      <c r="G95" s="14">
        <f>TE2b!N95</f>
        <v>0.31469327211380005</v>
      </c>
      <c r="H95" s="14">
        <f>TE2c!B95</f>
        <v>0.24897138774394989</v>
      </c>
      <c r="I95" s="14">
        <f>TE2c!H95</f>
        <v>0.14764595031738281</v>
      </c>
      <c r="J95" s="14">
        <f>TE2c!N95</f>
        <v>7.0786356925964355E-2</v>
      </c>
      <c r="K95" s="14">
        <v>3.3442788037804108E-2</v>
      </c>
      <c r="L95" s="53">
        <f t="shared" si="8"/>
        <v>0.37110209465026855</v>
      </c>
      <c r="M95" s="13">
        <f t="shared" si="9"/>
        <v>0.14086133241653442</v>
      </c>
      <c r="N95" s="13">
        <f t="shared" si="9"/>
        <v>0.23024076223373413</v>
      </c>
      <c r="O95" s="13">
        <f t="shared" si="6"/>
        <v>0.16704732179641724</v>
      </c>
      <c r="P95" s="13">
        <f t="shared" si="7"/>
        <v>6.5721884369850159E-2</v>
      </c>
      <c r="Q95" s="13">
        <f t="shared" si="7"/>
        <v>0.10132543742656708</v>
      </c>
      <c r="R95" s="13">
        <f t="shared" si="7"/>
        <v>7.6859593391418457E-2</v>
      </c>
      <c r="S95" s="12">
        <f t="shared" si="5"/>
        <v>3.7343568888160247E-2</v>
      </c>
      <c r="T95" s="13"/>
      <c r="U95" s="11"/>
    </row>
    <row r="96" spans="1:21" x14ac:dyDescent="0.2">
      <c r="A96" s="20">
        <v>1999</v>
      </c>
      <c r="B96" s="302">
        <f>'TE2'!B96</f>
        <v>0.31435084342956543</v>
      </c>
      <c r="C96" s="487">
        <f>'TE2'!H96</f>
        <v>6.9980621337890625E-3</v>
      </c>
      <c r="D96" s="488">
        <f>'TE2'!N96</f>
        <v>0.30735278129577637</v>
      </c>
      <c r="E96" s="296">
        <f>TE2b!B96</f>
        <v>0.68564915657043457</v>
      </c>
      <c r="F96" s="19">
        <f>TE2b!H96</f>
        <v>0.54663228988647461</v>
      </c>
      <c r="G96" s="19">
        <f>TE2b!N96</f>
        <v>0.31767353415489197</v>
      </c>
      <c r="H96" s="19">
        <f>TE2c!B96</f>
        <v>0.25254809856414795</v>
      </c>
      <c r="I96" s="19">
        <f>TE2c!H96</f>
        <v>0.15163899958133698</v>
      </c>
      <c r="J96" s="19">
        <f>TE2c!N96</f>
        <v>7.4642874300479889E-2</v>
      </c>
      <c r="K96" s="19">
        <v>3.6182018195033257E-2</v>
      </c>
      <c r="L96" s="54">
        <f t="shared" si="8"/>
        <v>0.3679756224155426</v>
      </c>
      <c r="M96" s="18">
        <f t="shared" si="9"/>
        <v>0.13901686668395996</v>
      </c>
      <c r="N96" s="18">
        <f t="shared" si="9"/>
        <v>0.22895875573158264</v>
      </c>
      <c r="O96" s="18">
        <f t="shared" si="6"/>
        <v>0.16603453457355499</v>
      </c>
      <c r="P96" s="18">
        <f t="shared" si="7"/>
        <v>6.5125435590744019E-2</v>
      </c>
      <c r="Q96" s="18">
        <f t="shared" si="7"/>
        <v>0.10090909898281097</v>
      </c>
      <c r="R96" s="18">
        <f t="shared" si="7"/>
        <v>7.6996125280857086E-2</v>
      </c>
      <c r="S96" s="17">
        <f t="shared" si="5"/>
        <v>3.8460856105446632E-2</v>
      </c>
      <c r="T96" s="13"/>
      <c r="U96" s="11"/>
    </row>
    <row r="97" spans="1:21" x14ac:dyDescent="0.2">
      <c r="A97" s="24">
        <v>2000</v>
      </c>
      <c r="B97" s="303">
        <f>'TE2'!B97</f>
        <v>0.31387871503829956</v>
      </c>
      <c r="C97" s="489">
        <f>'TE2'!H97</f>
        <v>6.7244768142700195E-3</v>
      </c>
      <c r="D97" s="490">
        <f>'TE2'!N97</f>
        <v>0.30715423822402954</v>
      </c>
      <c r="E97" s="297">
        <f>TE2b!B97</f>
        <v>0.68612128496170044</v>
      </c>
      <c r="F97" s="23">
        <f>TE2b!H97</f>
        <v>0.54861515760421753</v>
      </c>
      <c r="G97" s="23">
        <f>TE2b!N97</f>
        <v>0.32350701093673706</v>
      </c>
      <c r="H97" s="23">
        <f>TE2c!B97</f>
        <v>0.25946405529975891</v>
      </c>
      <c r="I97" s="23">
        <f>TE2c!H97</f>
        <v>0.15934912860393524</v>
      </c>
      <c r="J97" s="23">
        <f>TE2c!N97</f>
        <v>8.2311883568763733E-2</v>
      </c>
      <c r="K97" s="23">
        <v>4.3563968529288948E-2</v>
      </c>
      <c r="L97" s="55">
        <f t="shared" si="8"/>
        <v>0.36261427402496338</v>
      </c>
      <c r="M97" s="22">
        <f t="shared" si="9"/>
        <v>0.13750612735748291</v>
      </c>
      <c r="N97" s="22">
        <f t="shared" si="9"/>
        <v>0.22510814666748047</v>
      </c>
      <c r="O97" s="22">
        <f t="shared" si="6"/>
        <v>0.16415788233280182</v>
      </c>
      <c r="P97" s="22">
        <f t="shared" si="7"/>
        <v>6.4042955636978149E-2</v>
      </c>
      <c r="Q97" s="22">
        <f t="shared" si="7"/>
        <v>0.10011492669582367</v>
      </c>
      <c r="R97" s="22">
        <f t="shared" si="7"/>
        <v>7.7037245035171509E-2</v>
      </c>
      <c r="S97" s="21">
        <f t="shared" si="5"/>
        <v>3.8747915039474785E-2</v>
      </c>
      <c r="T97" s="13"/>
      <c r="U97" s="11"/>
    </row>
    <row r="98" spans="1:21" x14ac:dyDescent="0.2">
      <c r="A98" s="16">
        <v>2001</v>
      </c>
      <c r="B98" s="301">
        <f>'TE2'!B98</f>
        <v>0.31962013244628906</v>
      </c>
      <c r="C98" s="483">
        <f>'TE2'!H98</f>
        <v>6.8254470825195312E-3</v>
      </c>
      <c r="D98" s="484">
        <f>'TE2'!N98</f>
        <v>0.31279468536376953</v>
      </c>
      <c r="E98" s="295">
        <f>TE2b!B98</f>
        <v>0.68037986755371094</v>
      </c>
      <c r="F98" s="14">
        <f>TE2b!H98</f>
        <v>0.54274410009384155</v>
      </c>
      <c r="G98" s="14">
        <f>TE2b!N98</f>
        <v>0.31903502345085144</v>
      </c>
      <c r="H98" s="14">
        <f>TE2c!B98</f>
        <v>0.25535190105438232</v>
      </c>
      <c r="I98" s="14">
        <f>TE2c!H98</f>
        <v>0.15503381192684174</v>
      </c>
      <c r="J98" s="14">
        <f>TE2c!N98</f>
        <v>7.6598457992076874E-2</v>
      </c>
      <c r="K98" s="14">
        <v>3.6205679154030106E-2</v>
      </c>
      <c r="L98" s="53">
        <f t="shared" si="8"/>
        <v>0.3613448441028595</v>
      </c>
      <c r="M98" s="13">
        <f t="shared" si="9"/>
        <v>0.13763576745986938</v>
      </c>
      <c r="N98" s="13">
        <f t="shared" si="9"/>
        <v>0.22370907664299011</v>
      </c>
      <c r="O98" s="13">
        <f t="shared" si="6"/>
        <v>0.1640012115240097</v>
      </c>
      <c r="P98" s="13">
        <f t="shared" si="7"/>
        <v>6.3683122396469116E-2</v>
      </c>
      <c r="Q98" s="13">
        <f t="shared" si="7"/>
        <v>0.10031808912754059</v>
      </c>
      <c r="R98" s="13">
        <f t="shared" si="7"/>
        <v>7.8435353934764862E-2</v>
      </c>
      <c r="S98" s="12">
        <f t="shared" si="5"/>
        <v>4.0392778838046768E-2</v>
      </c>
      <c r="T98" s="13"/>
      <c r="U98" s="11"/>
    </row>
    <row r="99" spans="1:21" x14ac:dyDescent="0.2">
      <c r="A99" s="16">
        <v>2002</v>
      </c>
      <c r="B99" s="301">
        <f>'TE2'!B99</f>
        <v>0.31876164674758911</v>
      </c>
      <c r="C99" s="483">
        <f>'TE2'!H99</f>
        <v>6.862342357635498E-3</v>
      </c>
      <c r="D99" s="484">
        <f>'TE2'!N99</f>
        <v>0.31189930438995361</v>
      </c>
      <c r="E99" s="295">
        <f>TE2b!B99</f>
        <v>0.68123835325241089</v>
      </c>
      <c r="F99" s="14">
        <f>TE2b!H99</f>
        <v>0.54124271869659424</v>
      </c>
      <c r="G99" s="14">
        <f>TE2b!N99</f>
        <v>0.31394565105438232</v>
      </c>
      <c r="H99" s="14">
        <f>TE2c!B99</f>
        <v>0.24971567094326019</v>
      </c>
      <c r="I99" s="14">
        <f>TE2c!H99</f>
        <v>0.1493116170167923</v>
      </c>
      <c r="J99" s="14">
        <f>TE2c!N99</f>
        <v>7.2589747607707977E-2</v>
      </c>
      <c r="K99" s="14">
        <v>3.4330002995446827E-2</v>
      </c>
      <c r="L99" s="53">
        <f t="shared" si="8"/>
        <v>0.36729270219802856</v>
      </c>
      <c r="M99" s="13">
        <f t="shared" si="9"/>
        <v>0.13999563455581665</v>
      </c>
      <c r="N99" s="13">
        <f t="shared" si="9"/>
        <v>0.22729706764221191</v>
      </c>
      <c r="O99" s="13">
        <f t="shared" si="6"/>
        <v>0.16463403403759003</v>
      </c>
      <c r="P99" s="13">
        <f t="shared" si="7"/>
        <v>6.4229980111122131E-2</v>
      </c>
      <c r="Q99" s="13">
        <f t="shared" si="7"/>
        <v>0.1004040539264679</v>
      </c>
      <c r="R99" s="13">
        <f t="shared" si="7"/>
        <v>7.672186940908432E-2</v>
      </c>
      <c r="S99" s="12">
        <f t="shared" si="5"/>
        <v>3.825974461226115E-2</v>
      </c>
      <c r="T99" s="13"/>
      <c r="U99" s="11"/>
    </row>
    <row r="100" spans="1:21" x14ac:dyDescent="0.2">
      <c r="A100" s="16">
        <v>2003</v>
      </c>
      <c r="B100" s="301">
        <f>'TE2'!B100</f>
        <v>0.31673842668533325</v>
      </c>
      <c r="C100" s="483">
        <f>'TE2'!H100</f>
        <v>4.9592256546020508E-3</v>
      </c>
      <c r="D100" s="484">
        <f>'TE2'!N100</f>
        <v>0.3117792010307312</v>
      </c>
      <c r="E100" s="295">
        <f>TE2b!B100</f>
        <v>0.68326157331466675</v>
      </c>
      <c r="F100" s="14">
        <f>TE2b!H100</f>
        <v>0.5420488715171814</v>
      </c>
      <c r="G100" s="14">
        <f>TE2b!N100</f>
        <v>0.31378078460693359</v>
      </c>
      <c r="H100" s="14">
        <f>TE2c!B100</f>
        <v>0.24971456825733185</v>
      </c>
      <c r="I100" s="14">
        <f>TE2c!H100</f>
        <v>0.14955559372901917</v>
      </c>
      <c r="J100" s="14">
        <f>TE2c!N100</f>
        <v>7.3318898677825928E-2</v>
      </c>
      <c r="K100" s="14">
        <v>3.4910527604396224E-2</v>
      </c>
      <c r="L100" s="53">
        <f t="shared" si="8"/>
        <v>0.36948078870773315</v>
      </c>
      <c r="M100" s="13">
        <f t="shared" si="9"/>
        <v>0.14121270179748535</v>
      </c>
      <c r="N100" s="13">
        <f t="shared" si="9"/>
        <v>0.2282680869102478</v>
      </c>
      <c r="O100" s="13">
        <f t="shared" si="6"/>
        <v>0.16422519087791443</v>
      </c>
      <c r="P100" s="13">
        <f t="shared" si="7"/>
        <v>6.4066216349601746E-2</v>
      </c>
      <c r="Q100" s="13">
        <f t="shared" si="7"/>
        <v>0.10015897452831268</v>
      </c>
      <c r="R100" s="13">
        <f t="shared" si="7"/>
        <v>7.6236695051193237E-2</v>
      </c>
      <c r="S100" s="12">
        <f t="shared" si="5"/>
        <v>3.8408371073429703E-2</v>
      </c>
      <c r="T100" s="13"/>
      <c r="U100" s="11"/>
    </row>
    <row r="101" spans="1:21" x14ac:dyDescent="0.2">
      <c r="A101" s="16">
        <v>2004</v>
      </c>
      <c r="B101" s="301">
        <f>'TE2'!B101</f>
        <v>0.31213229894638062</v>
      </c>
      <c r="C101" s="483">
        <f>'TE2'!H101</f>
        <v>4.5993924140930176E-3</v>
      </c>
      <c r="D101" s="484">
        <f>'TE2'!N101</f>
        <v>0.3075329065322876</v>
      </c>
      <c r="E101" s="295">
        <f>TE2b!B101</f>
        <v>0.68786770105361938</v>
      </c>
      <c r="F101" s="14">
        <f>TE2b!H101</f>
        <v>0.54769563674926758</v>
      </c>
      <c r="G101" s="14">
        <f>TE2b!N101</f>
        <v>0.31844848394393921</v>
      </c>
      <c r="H101" s="14">
        <f>TE2c!B101</f>
        <v>0.2538418173789978</v>
      </c>
      <c r="I101" s="14">
        <f>TE2c!H101</f>
        <v>0.15284712612628937</v>
      </c>
      <c r="J101" s="14">
        <f>TE2c!N101</f>
        <v>7.3582597076892853E-2</v>
      </c>
      <c r="K101" s="14">
        <v>3.2988033266885187E-2</v>
      </c>
      <c r="L101" s="53">
        <f t="shared" si="8"/>
        <v>0.36941921710968018</v>
      </c>
      <c r="M101" s="13">
        <f t="shared" si="9"/>
        <v>0.14017206430435181</v>
      </c>
      <c r="N101" s="13">
        <f t="shared" si="9"/>
        <v>0.22924715280532837</v>
      </c>
      <c r="O101" s="13">
        <f t="shared" si="6"/>
        <v>0.16560135781764984</v>
      </c>
      <c r="P101" s="13">
        <f t="shared" si="7"/>
        <v>6.4606666564941406E-2</v>
      </c>
      <c r="Q101" s="13">
        <f t="shared" si="7"/>
        <v>0.10099469125270844</v>
      </c>
      <c r="R101" s="13">
        <f t="shared" si="7"/>
        <v>7.9264529049396515E-2</v>
      </c>
      <c r="S101" s="12">
        <f t="shared" si="5"/>
        <v>4.0594563810007665E-2</v>
      </c>
      <c r="T101" s="13"/>
      <c r="U101" s="11"/>
    </row>
    <row r="102" spans="1:21" x14ac:dyDescent="0.2">
      <c r="A102" s="16">
        <v>2005</v>
      </c>
      <c r="B102" s="301">
        <f>'TE2'!B102</f>
        <v>0.31153160333633423</v>
      </c>
      <c r="C102" s="483">
        <f>'TE2'!H102</f>
        <v>5.3955912590026855E-3</v>
      </c>
      <c r="D102" s="484">
        <f>'TE2'!N102</f>
        <v>0.30613601207733154</v>
      </c>
      <c r="E102" s="295">
        <f>TE2b!B102</f>
        <v>0.68846839666366577</v>
      </c>
      <c r="F102" s="14">
        <f>TE2b!H102</f>
        <v>0.55053389072418213</v>
      </c>
      <c r="G102" s="14">
        <f>TE2b!N102</f>
        <v>0.32629474997520447</v>
      </c>
      <c r="H102" s="14">
        <f>TE2c!B102</f>
        <v>0.26099774241447449</v>
      </c>
      <c r="I102" s="14">
        <f>TE2c!H102</f>
        <v>0.15708567202091217</v>
      </c>
      <c r="J102" s="14">
        <f>TE2c!N102</f>
        <v>7.5127787888050079E-2</v>
      </c>
      <c r="K102" s="14">
        <v>3.2408034539240668E-2</v>
      </c>
      <c r="L102" s="53">
        <f t="shared" si="8"/>
        <v>0.3621736466884613</v>
      </c>
      <c r="M102" s="13">
        <f t="shared" si="9"/>
        <v>0.13793450593948364</v>
      </c>
      <c r="N102" s="13">
        <f t="shared" si="9"/>
        <v>0.22423914074897766</v>
      </c>
      <c r="O102" s="13">
        <f t="shared" si="6"/>
        <v>0.1692090779542923</v>
      </c>
      <c r="P102" s="13">
        <f t="shared" si="7"/>
        <v>6.529700756072998E-2</v>
      </c>
      <c r="Q102" s="13">
        <f t="shared" si="7"/>
        <v>0.10391207039356232</v>
      </c>
      <c r="R102" s="13">
        <f t="shared" si="7"/>
        <v>8.1957884132862091E-2</v>
      </c>
      <c r="S102" s="12">
        <f t="shared" si="5"/>
        <v>4.2719753348809411E-2</v>
      </c>
      <c r="T102" s="13"/>
      <c r="U102" s="11"/>
    </row>
    <row r="103" spans="1:21" x14ac:dyDescent="0.2">
      <c r="A103" s="16">
        <v>2006</v>
      </c>
      <c r="B103" s="301">
        <f>'TE2'!B103</f>
        <v>0.30999851226806641</v>
      </c>
      <c r="C103" s="483">
        <f>'TE2'!H103</f>
        <v>2.6904940605163574E-3</v>
      </c>
      <c r="D103" s="484">
        <f>'TE2'!N103</f>
        <v>0.30730801820755005</v>
      </c>
      <c r="E103" s="295">
        <f>TE2b!B103</f>
        <v>0.69000148773193359</v>
      </c>
      <c r="F103" s="14">
        <f>TE2b!H103</f>
        <v>0.55404603481292725</v>
      </c>
      <c r="G103" s="14">
        <f>TE2b!N103</f>
        <v>0.33056706190109253</v>
      </c>
      <c r="H103" s="14">
        <f>TE2c!B103</f>
        <v>0.26562610268592834</v>
      </c>
      <c r="I103" s="14">
        <f>TE2c!H103</f>
        <v>0.16105802357196808</v>
      </c>
      <c r="J103" s="14">
        <f>TE2c!N103</f>
        <v>7.6661214232444763E-2</v>
      </c>
      <c r="K103" s="14">
        <v>3.3463121144351002E-2</v>
      </c>
      <c r="L103" s="53">
        <f t="shared" si="8"/>
        <v>0.35943442583084106</v>
      </c>
      <c r="M103" s="13">
        <f t="shared" si="9"/>
        <v>0.13595545291900635</v>
      </c>
      <c r="N103" s="13">
        <f t="shared" si="9"/>
        <v>0.22347897291183472</v>
      </c>
      <c r="O103" s="13">
        <f t="shared" si="6"/>
        <v>0.16950903832912445</v>
      </c>
      <c r="P103" s="13">
        <f t="shared" si="7"/>
        <v>6.4940959215164185E-2</v>
      </c>
      <c r="Q103" s="13">
        <f t="shared" si="7"/>
        <v>0.10456807911396027</v>
      </c>
      <c r="R103" s="13">
        <f t="shared" si="7"/>
        <v>8.4396809339523315E-2</v>
      </c>
      <c r="S103" s="12">
        <f t="shared" si="5"/>
        <v>4.3198093088093761E-2</v>
      </c>
      <c r="T103" s="13"/>
      <c r="U103" s="11"/>
    </row>
    <row r="104" spans="1:21" x14ac:dyDescent="0.2">
      <c r="A104" s="16">
        <v>2007</v>
      </c>
      <c r="B104" s="301">
        <f>'TE2'!B104</f>
        <v>0.30405890941619873</v>
      </c>
      <c r="C104" s="483">
        <f>'TE2'!H104</f>
        <v>-2.3800134658813477E-3</v>
      </c>
      <c r="D104" s="484">
        <f>'TE2'!N104</f>
        <v>0.30643892288208008</v>
      </c>
      <c r="E104" s="295">
        <f>TE2b!B104</f>
        <v>0.69594109058380127</v>
      </c>
      <c r="F104" s="14">
        <f>TE2b!H104</f>
        <v>0.5578467845916748</v>
      </c>
      <c r="G104" s="14">
        <f>TE2b!N104</f>
        <v>0.33572223782539368</v>
      </c>
      <c r="H104" s="14">
        <f>TE2c!B104</f>
        <v>0.27164238691329956</v>
      </c>
      <c r="I104" s="14">
        <f>TE2c!H104</f>
        <v>0.16882570087909698</v>
      </c>
      <c r="J104" s="14">
        <f>TE2c!N104</f>
        <v>8.5516966879367828E-2</v>
      </c>
      <c r="K104" s="14">
        <v>4.225060676005183E-2</v>
      </c>
      <c r="L104" s="53">
        <f t="shared" si="8"/>
        <v>0.36021885275840759</v>
      </c>
      <c r="M104" s="13">
        <f t="shared" si="9"/>
        <v>0.13809430599212646</v>
      </c>
      <c r="N104" s="13">
        <f t="shared" si="9"/>
        <v>0.22212454676628113</v>
      </c>
      <c r="O104" s="13">
        <f t="shared" si="6"/>
        <v>0.16689653694629669</v>
      </c>
      <c r="P104" s="13">
        <f t="shared" si="7"/>
        <v>6.4079850912094116E-2</v>
      </c>
      <c r="Q104" s="13">
        <f t="shared" si="7"/>
        <v>0.10281668603420258</v>
      </c>
      <c r="R104" s="13">
        <f t="shared" si="7"/>
        <v>8.3308733999729156E-2</v>
      </c>
      <c r="S104" s="12">
        <f t="shared" si="5"/>
        <v>4.3266360119315998E-2</v>
      </c>
      <c r="T104" s="13"/>
      <c r="U104" s="11"/>
    </row>
    <row r="105" spans="1:21" x14ac:dyDescent="0.2">
      <c r="A105" s="16">
        <v>2008</v>
      </c>
      <c r="B105" s="301">
        <f>'TE2'!B105</f>
        <v>0.29050725698471069</v>
      </c>
      <c r="C105" s="483">
        <f>'TE2'!H105</f>
        <v>-1.0308504104614258E-2</v>
      </c>
      <c r="D105" s="484">
        <f>'TE2'!N105</f>
        <v>0.30081576108932495</v>
      </c>
      <c r="E105" s="295">
        <f>TE2b!B105</f>
        <v>0.70949274301528931</v>
      </c>
      <c r="F105" s="14">
        <f>TE2b!H105</f>
        <v>0.56806933879852295</v>
      </c>
      <c r="G105" s="14">
        <f>TE2b!N105</f>
        <v>0.33836859464645386</v>
      </c>
      <c r="H105" s="14">
        <f>TE2c!B105</f>
        <v>0.27409601211547852</v>
      </c>
      <c r="I105" s="14">
        <f>TE2c!H105</f>
        <v>0.17232593894004822</v>
      </c>
      <c r="J105" s="14">
        <f>TE2c!N105</f>
        <v>8.8797532021999359E-2</v>
      </c>
      <c r="K105" s="14">
        <v>4.2248681966073447E-2</v>
      </c>
      <c r="L105" s="53">
        <f t="shared" si="8"/>
        <v>0.37112414836883545</v>
      </c>
      <c r="M105" s="13">
        <f t="shared" si="9"/>
        <v>0.14142340421676636</v>
      </c>
      <c r="N105" s="13">
        <f t="shared" si="9"/>
        <v>0.22970074415206909</v>
      </c>
      <c r="O105" s="13">
        <f t="shared" si="6"/>
        <v>0.16604265570640564</v>
      </c>
      <c r="P105" s="13">
        <f t="shared" si="7"/>
        <v>6.4272582530975342E-2</v>
      </c>
      <c r="Q105" s="13">
        <f t="shared" si="7"/>
        <v>0.1017700731754303</v>
      </c>
      <c r="R105" s="13">
        <f t="shared" si="7"/>
        <v>8.3528406918048859E-2</v>
      </c>
      <c r="S105" s="12">
        <f t="shared" si="5"/>
        <v>4.6548850055925912E-2</v>
      </c>
      <c r="T105" s="13"/>
      <c r="U105" s="11"/>
    </row>
    <row r="106" spans="1:21" x14ac:dyDescent="0.2">
      <c r="A106" s="20">
        <v>2009</v>
      </c>
      <c r="B106" s="302">
        <f>'TE2'!B106</f>
        <v>0.28521561622619629</v>
      </c>
      <c r="C106" s="487">
        <f>'TE2'!H106</f>
        <v>-1.5830636024475098E-2</v>
      </c>
      <c r="D106" s="488">
        <f>'TE2'!N106</f>
        <v>0.30104625225067139</v>
      </c>
      <c r="E106" s="296">
        <f>TE2b!B106</f>
        <v>0.71478438377380371</v>
      </c>
      <c r="F106" s="19">
        <f>TE2b!H106</f>
        <v>0.56830894947052002</v>
      </c>
      <c r="G106" s="19">
        <f>TE2b!N106</f>
        <v>0.32980740070343018</v>
      </c>
      <c r="H106" s="19">
        <f>TE2c!B106</f>
        <v>0.26344788074493408</v>
      </c>
      <c r="I106" s="19">
        <f>TE2c!H106</f>
        <v>0.16114465892314911</v>
      </c>
      <c r="J106" s="19">
        <f>TE2c!N106</f>
        <v>8.0107212066650391E-2</v>
      </c>
      <c r="K106" s="19">
        <v>3.1892352040494995E-2</v>
      </c>
      <c r="L106" s="54">
        <f t="shared" si="8"/>
        <v>0.38497698307037354</v>
      </c>
      <c r="M106" s="18">
        <f t="shared" si="9"/>
        <v>0.14647543430328369</v>
      </c>
      <c r="N106" s="18">
        <f t="shared" si="9"/>
        <v>0.23850154876708984</v>
      </c>
      <c r="O106" s="18">
        <f t="shared" si="6"/>
        <v>0.16866274178028107</v>
      </c>
      <c r="P106" s="18">
        <f t="shared" si="7"/>
        <v>6.6359519958496094E-2</v>
      </c>
      <c r="Q106" s="18">
        <f t="shared" si="7"/>
        <v>0.10230322182178497</v>
      </c>
      <c r="R106" s="18">
        <f t="shared" si="7"/>
        <v>8.1037446856498718E-2</v>
      </c>
      <c r="S106" s="17">
        <f t="shared" si="5"/>
        <v>4.8214860026155396E-2</v>
      </c>
      <c r="T106" s="13"/>
      <c r="U106" s="11"/>
    </row>
    <row r="107" spans="1:21" x14ac:dyDescent="0.2">
      <c r="A107" s="16">
        <v>2010</v>
      </c>
      <c r="B107" s="301">
        <f>'TE2'!B107</f>
        <v>0.27298247814178467</v>
      </c>
      <c r="C107" s="483">
        <f>'TE2'!H107</f>
        <v>-1.5819907188415527E-2</v>
      </c>
      <c r="D107" s="484">
        <f>'TE2'!N107</f>
        <v>0.2888023853302002</v>
      </c>
      <c r="E107" s="295">
        <f>TE2b!B107</f>
        <v>0.72701752185821533</v>
      </c>
      <c r="F107" s="14">
        <f>TE2b!H107</f>
        <v>0.58244031667709351</v>
      </c>
      <c r="G107" s="14">
        <f>TE2b!N107</f>
        <v>0.3421420156955719</v>
      </c>
      <c r="H107" s="14">
        <f>TE2c!B107</f>
        <v>0.27554565668106079</v>
      </c>
      <c r="I107" s="14">
        <f>TE2c!H107</f>
        <v>0.17005962133407593</v>
      </c>
      <c r="J107" s="14">
        <f>TE2c!N107</f>
        <v>8.263455331325531E-2</v>
      </c>
      <c r="K107" s="14">
        <v>2.2355367489556417E-2</v>
      </c>
      <c r="L107" s="53">
        <f t="shared" si="8"/>
        <v>0.38487550616264343</v>
      </c>
      <c r="M107" s="13">
        <f t="shared" si="9"/>
        <v>0.14457720518112183</v>
      </c>
      <c r="N107" s="13">
        <f t="shared" si="9"/>
        <v>0.24029830098152161</v>
      </c>
      <c r="O107" s="13">
        <f t="shared" si="6"/>
        <v>0.17208239436149597</v>
      </c>
      <c r="P107" s="13">
        <f t="shared" si="7"/>
        <v>6.6596359014511108E-2</v>
      </c>
      <c r="Q107" s="13">
        <f t="shared" si="7"/>
        <v>0.10548603534698486</v>
      </c>
      <c r="R107" s="13">
        <f t="shared" si="7"/>
        <v>8.7425068020820618E-2</v>
      </c>
      <c r="S107" s="12">
        <f t="shared" si="5"/>
        <v>6.0279185823698893E-2</v>
      </c>
      <c r="T107" s="3"/>
      <c r="U107" s="11"/>
    </row>
    <row r="108" spans="1:21" x14ac:dyDescent="0.2">
      <c r="A108" s="16">
        <v>2011</v>
      </c>
      <c r="B108" s="301">
        <f>'TE2'!B108</f>
        <v>0.26466965675354004</v>
      </c>
      <c r="C108" s="483">
        <f>'TE2'!H108</f>
        <v>-1.621854305267334E-2</v>
      </c>
      <c r="D108" s="484">
        <f>'TE2'!N108</f>
        <v>0.28088819980621338</v>
      </c>
      <c r="E108" s="295">
        <f>TE2b!B108</f>
        <v>0.73533034324645996</v>
      </c>
      <c r="F108" s="14">
        <f>TE2b!H108</f>
        <v>0.59298115968704224</v>
      </c>
      <c r="G108" s="14">
        <f>TE2b!N108</f>
        <v>0.35274514555931091</v>
      </c>
      <c r="H108" s="14">
        <f>TE2c!B108</f>
        <v>0.28529784083366394</v>
      </c>
      <c r="I108" s="14">
        <f>TE2c!H108</f>
        <v>0.17909668385982513</v>
      </c>
      <c r="J108" s="14">
        <f>TE2c!N108</f>
        <v>9.008016437292099E-2</v>
      </c>
      <c r="K108" s="14">
        <v>3.8781938959933308E-2</v>
      </c>
      <c r="L108" s="53">
        <f t="shared" si="8"/>
        <v>0.38258519768714905</v>
      </c>
      <c r="M108" s="13">
        <f t="shared" si="9"/>
        <v>0.14234918355941772</v>
      </c>
      <c r="N108" s="13">
        <f t="shared" si="9"/>
        <v>0.24023601412773132</v>
      </c>
      <c r="O108" s="13">
        <f t="shared" si="6"/>
        <v>0.17364846169948578</v>
      </c>
      <c r="P108" s="13">
        <f t="shared" si="7"/>
        <v>6.7447304725646973E-2</v>
      </c>
      <c r="Q108" s="13">
        <f t="shared" si="7"/>
        <v>0.10620115697383881</v>
      </c>
      <c r="R108" s="13">
        <f t="shared" si="7"/>
        <v>8.9016519486904144E-2</v>
      </c>
      <c r="S108" s="12">
        <f t="shared" si="5"/>
        <v>5.1298225412987682E-2</v>
      </c>
      <c r="T108" s="3"/>
      <c r="U108" s="11"/>
    </row>
    <row r="109" spans="1:21" x14ac:dyDescent="0.2">
      <c r="A109" s="16">
        <v>2012</v>
      </c>
      <c r="B109" s="301">
        <f>'TE2'!B109</f>
        <v>0.25725436210632324</v>
      </c>
      <c r="C109" s="483">
        <f>'TE2'!H109</f>
        <v>-1.4653682708740234E-2</v>
      </c>
      <c r="D109" s="484">
        <f>'TE2'!N109</f>
        <v>0.27190804481506348</v>
      </c>
      <c r="E109" s="295">
        <f>TE2b!B109</f>
        <v>0.74274563789367676</v>
      </c>
      <c r="F109" s="14">
        <f>TE2b!H109</f>
        <v>0.60353636741638184</v>
      </c>
      <c r="G109" s="14">
        <f>TE2b!N109</f>
        <v>0.36559510231018066</v>
      </c>
      <c r="H109" s="14">
        <f>TE2c!B109</f>
        <v>0.29771506786346436</v>
      </c>
      <c r="I109" s="14">
        <f>TE2c!H109</f>
        <v>0.18816943466663361</v>
      </c>
      <c r="J109" s="14">
        <f>TE2c!N109</f>
        <v>9.3932442367076874E-2</v>
      </c>
      <c r="K109" s="14">
        <v>3.7936680660610365E-2</v>
      </c>
      <c r="L109" s="53">
        <f t="shared" si="8"/>
        <v>0.37715053558349609</v>
      </c>
      <c r="M109" s="13">
        <f t="shared" si="9"/>
        <v>0.13920927047729492</v>
      </c>
      <c r="N109" s="13">
        <f t="shared" si="9"/>
        <v>0.23794126510620117</v>
      </c>
      <c r="O109" s="13">
        <f t="shared" si="6"/>
        <v>0.17742566764354706</v>
      </c>
      <c r="P109" s="13">
        <f t="shared" si="7"/>
        <v>6.7880034446716309E-2</v>
      </c>
      <c r="Q109" s="13">
        <f t="shared" si="7"/>
        <v>0.10954563319683075</v>
      </c>
      <c r="R109" s="13">
        <f t="shared" si="7"/>
        <v>9.4236992299556732E-2</v>
      </c>
      <c r="S109" s="12">
        <f t="shared" si="5"/>
        <v>5.5995761706466508E-2</v>
      </c>
      <c r="T109" s="3"/>
      <c r="U109" s="11"/>
    </row>
    <row r="110" spans="1:21" x14ac:dyDescent="0.2">
      <c r="A110" s="16">
        <v>2013</v>
      </c>
      <c r="B110" s="301">
        <f>'TE2'!B110</f>
        <v>0.25591802597045898</v>
      </c>
      <c r="C110" s="483">
        <f>'TE2'!H110</f>
        <v>-1.1400938034057617E-2</v>
      </c>
      <c r="D110" s="484">
        <f>'TE2'!N110</f>
        <v>0.2673189640045166</v>
      </c>
      <c r="E110" s="295">
        <f>TE2b!B110</f>
        <v>0.74408197402954102</v>
      </c>
      <c r="F110" s="14">
        <f>TE2b!H110</f>
        <v>0.60232609510421753</v>
      </c>
      <c r="G110" s="14">
        <f>TE2b!N110</f>
        <v>0.36085072159767151</v>
      </c>
      <c r="H110" s="14">
        <f>TE2c!B110</f>
        <v>0.29147422313690186</v>
      </c>
      <c r="I110" s="14">
        <f>TE2c!H110</f>
        <v>0.18323338031768799</v>
      </c>
      <c r="J110" s="14">
        <f>TE2c!N110</f>
        <v>9.3519307672977448E-2</v>
      </c>
      <c r="K110" s="14">
        <v>4.1012222486285721E-2</v>
      </c>
      <c r="L110" s="53">
        <f t="shared" si="8"/>
        <v>0.38323125243186951</v>
      </c>
      <c r="M110" s="13">
        <f t="shared" si="9"/>
        <v>0.14175587892532349</v>
      </c>
      <c r="N110" s="13">
        <f t="shared" si="9"/>
        <v>0.24147537350654602</v>
      </c>
      <c r="O110" s="13">
        <f t="shared" si="6"/>
        <v>0.17761734127998352</v>
      </c>
      <c r="P110" s="13">
        <f t="shared" ref="P110:R110" si="10">G110-H110</f>
        <v>6.9376498460769653E-2</v>
      </c>
      <c r="Q110" s="13">
        <f t="shared" si="10"/>
        <v>0.10824084281921387</v>
      </c>
      <c r="R110" s="13">
        <f t="shared" si="10"/>
        <v>8.9714072644710541E-2</v>
      </c>
      <c r="S110" s="12">
        <f t="shared" si="5"/>
        <v>5.2507085186691727E-2</v>
      </c>
      <c r="T110" s="3"/>
      <c r="U110" s="11"/>
    </row>
    <row r="111" spans="1:21" x14ac:dyDescent="0.2">
      <c r="A111" s="16">
        <v>2014</v>
      </c>
      <c r="B111" s="301">
        <f>'TE2'!B111</f>
        <v>0.25821954011917114</v>
      </c>
      <c r="C111" s="483">
        <f>'TE2'!H111</f>
        <v>-7.5966119766235352E-3</v>
      </c>
      <c r="D111" s="484">
        <f>'TE2'!N111</f>
        <v>0.26581615209579468</v>
      </c>
      <c r="E111" s="295">
        <f>TE2b!B111</f>
        <v>0.74178045988082886</v>
      </c>
      <c r="F111" s="14">
        <f>TE2b!H111</f>
        <v>0.60281038284301758</v>
      </c>
      <c r="G111" s="14">
        <f>TE2b!N111</f>
        <v>0.36553290486335754</v>
      </c>
      <c r="H111" s="14">
        <f>TE2c!B111</f>
        <v>0.29625192284584045</v>
      </c>
      <c r="I111" s="14">
        <f>TE2c!H111</f>
        <v>0.18484218418598175</v>
      </c>
      <c r="J111" s="14">
        <f>TE2c!N111</f>
        <v>9.3665428459644318E-2</v>
      </c>
      <c r="K111" s="14">
        <v>4.1907383039495594E-2</v>
      </c>
      <c r="L111" s="53">
        <f t="shared" ref="L111:L112" si="11">E111-G111</f>
        <v>0.37624755501747131</v>
      </c>
      <c r="M111" s="13">
        <f t="shared" ref="M111:M112" si="12">E111-F111</f>
        <v>0.13897007703781128</v>
      </c>
      <c r="N111" s="13">
        <f t="shared" ref="N111:N112" si="13">F111-G111</f>
        <v>0.23727747797966003</v>
      </c>
      <c r="O111" s="13">
        <f t="shared" ref="O111:O112" si="14">G111-I111</f>
        <v>0.18069072067737579</v>
      </c>
      <c r="P111" s="13">
        <f t="shared" ref="P111:P112" si="15">G111-H111</f>
        <v>6.928098201751709E-2</v>
      </c>
      <c r="Q111" s="13">
        <f t="shared" ref="Q111:Q112" si="16">H111-I111</f>
        <v>0.1114097386598587</v>
      </c>
      <c r="R111" s="13">
        <f t="shared" ref="R111:R112" si="17">I111-J111</f>
        <v>9.1176755726337433E-2</v>
      </c>
      <c r="S111" s="12">
        <f t="shared" si="5"/>
        <v>5.1758045420148724E-2</v>
      </c>
      <c r="T111" s="3"/>
      <c r="U111" s="11"/>
    </row>
    <row r="112" spans="1:21" x14ac:dyDescent="0.2">
      <c r="A112" s="16">
        <v>2015</v>
      </c>
      <c r="B112" s="301">
        <f>'TE2'!B112</f>
        <v>0.26123619079589844</v>
      </c>
      <c r="C112" s="483">
        <f>'TE2'!H112</f>
        <v>-5.4472684860229492E-3</v>
      </c>
      <c r="D112" s="484">
        <f>'TE2'!N112</f>
        <v>0.26668345928192139</v>
      </c>
      <c r="E112" s="295">
        <f>TE2b!B112</f>
        <v>0.73876380920410156</v>
      </c>
      <c r="F112" s="14">
        <f>TE2b!H112</f>
        <v>0.60142219066619873</v>
      </c>
      <c r="G112" s="14">
        <f>TE2b!N112</f>
        <v>0.36625704169273376</v>
      </c>
      <c r="H112" s="14">
        <f>TE2c!B112</f>
        <v>0.29732987284660339</v>
      </c>
      <c r="I112" s="14">
        <f>TE2c!H112</f>
        <v>0.18677157163619995</v>
      </c>
      <c r="J112" s="14">
        <f>TE2c!N112</f>
        <v>9.4833783805370331E-2</v>
      </c>
      <c r="K112" s="14">
        <v>4.3243835943748282E-2</v>
      </c>
      <c r="L112" s="53">
        <f t="shared" si="11"/>
        <v>0.3725067675113678</v>
      </c>
      <c r="M112" s="13">
        <f t="shared" si="12"/>
        <v>0.13734161853790283</v>
      </c>
      <c r="N112" s="13">
        <f t="shared" si="13"/>
        <v>0.23516514897346497</v>
      </c>
      <c r="O112" s="13">
        <f t="shared" si="14"/>
        <v>0.17948547005653381</v>
      </c>
      <c r="P112" s="13">
        <f t="shared" si="15"/>
        <v>6.8927168846130371E-2</v>
      </c>
      <c r="Q112" s="13">
        <f t="shared" si="16"/>
        <v>0.11055830121040344</v>
      </c>
      <c r="R112" s="13">
        <f t="shared" si="17"/>
        <v>9.193778783082962E-2</v>
      </c>
      <c r="S112" s="12">
        <f t="shared" si="5"/>
        <v>5.1589947861622049E-2</v>
      </c>
      <c r="T112" s="3"/>
      <c r="U112" s="11"/>
    </row>
    <row r="113" spans="1:21" x14ac:dyDescent="0.2">
      <c r="A113" s="16">
        <v>2016</v>
      </c>
      <c r="B113" s="301">
        <f>'TE2'!B113</f>
        <v>0.26627510786056519</v>
      </c>
      <c r="C113" s="483">
        <f>'TE2'!H113</f>
        <v>-3.8460493087768555E-3</v>
      </c>
      <c r="D113" s="484">
        <f>'TE2'!N113</f>
        <v>0.27012115716934204</v>
      </c>
      <c r="E113" s="295">
        <f>TE2b!B113</f>
        <v>0.73372489213943481</v>
      </c>
      <c r="F113" s="14">
        <f>TE2b!H113</f>
        <v>0.59638494253158569</v>
      </c>
      <c r="G113" s="14">
        <f>TE2b!N113</f>
        <v>0.36265274882316589</v>
      </c>
      <c r="H113" s="14">
        <f>TE2c!B113</f>
        <v>0.2940293550491333</v>
      </c>
      <c r="I113" s="14">
        <f>TE2c!H113</f>
        <v>0.18420545756816864</v>
      </c>
      <c r="J113" s="14">
        <f>TE2c!N113</f>
        <v>9.2749863862991333E-2</v>
      </c>
      <c r="K113" s="14">
        <v>4.0717484007358196E-2</v>
      </c>
      <c r="L113" s="53">
        <f t="shared" ref="L113:L116" si="18">E113-G113</f>
        <v>0.37107214331626892</v>
      </c>
      <c r="M113" s="13">
        <f t="shared" ref="M113:M116" si="19">E113-F113</f>
        <v>0.13733994960784912</v>
      </c>
      <c r="N113" s="13">
        <f t="shared" ref="N113:N116" si="20">F113-G113</f>
        <v>0.2337321937084198</v>
      </c>
      <c r="O113" s="13">
        <f t="shared" ref="O113:O116" si="21">G113-I113</f>
        <v>0.17844729125499725</v>
      </c>
      <c r="P113" s="13">
        <f t="shared" ref="P113:P116" si="22">G113-H113</f>
        <v>6.8623393774032593E-2</v>
      </c>
      <c r="Q113" s="13">
        <f t="shared" ref="Q113:Q116" si="23">H113-I113</f>
        <v>0.10982389748096466</v>
      </c>
      <c r="R113" s="13">
        <f t="shared" ref="R113:R116" si="24">I113-J113</f>
        <v>9.1455593705177307E-2</v>
      </c>
      <c r="S113" s="12">
        <f t="shared" si="5"/>
        <v>5.2032379855633137E-2</v>
      </c>
      <c r="T113" s="3"/>
      <c r="U113" s="11"/>
    </row>
    <row r="114" spans="1:21" x14ac:dyDescent="0.2">
      <c r="A114" s="16">
        <v>2017</v>
      </c>
      <c r="B114" s="301">
        <f>'TE2'!B114</f>
        <v>0.28209096193313599</v>
      </c>
      <c r="C114" s="483">
        <f>'TE2'!H114</f>
        <v>1.2586116790771484E-3</v>
      </c>
      <c r="D114" s="484">
        <f>'TE2'!N114</f>
        <v>0.28083235025405884</v>
      </c>
      <c r="E114" s="295">
        <f>TE2b!B114</f>
        <v>0.71790903806686401</v>
      </c>
      <c r="F114" s="14">
        <f>TE2b!H114</f>
        <v>0.58369642496109009</v>
      </c>
      <c r="G114" s="14">
        <f>TE2b!N114</f>
        <v>0.3555605411529541</v>
      </c>
      <c r="H114" s="14">
        <f>TE2c!B114</f>
        <v>0.28939414024353027</v>
      </c>
      <c r="I114" s="14">
        <f>TE2c!H114</f>
        <v>0.18347269296646118</v>
      </c>
      <c r="J114" s="14">
        <f>TE2c!N114</f>
        <v>9.7204364836215973E-2</v>
      </c>
      <c r="K114" s="14">
        <v>4.4938920804505594E-2</v>
      </c>
      <c r="L114" s="53">
        <f t="shared" si="18"/>
        <v>0.36234849691390991</v>
      </c>
      <c r="M114" s="13">
        <f t="shared" si="19"/>
        <v>0.13421261310577393</v>
      </c>
      <c r="N114" s="13">
        <f t="shared" si="20"/>
        <v>0.22813588380813599</v>
      </c>
      <c r="O114" s="13">
        <f t="shared" si="21"/>
        <v>0.17208784818649292</v>
      </c>
      <c r="P114" s="13">
        <f t="shared" si="22"/>
        <v>6.6166400909423828E-2</v>
      </c>
      <c r="Q114" s="13">
        <f t="shared" si="23"/>
        <v>0.10592144727706909</v>
      </c>
      <c r="R114" s="13">
        <f t="shared" si="24"/>
        <v>8.6268328130245209E-2</v>
      </c>
      <c r="S114" s="12">
        <f t="shared" si="5"/>
        <v>5.2265444031710379E-2</v>
      </c>
      <c r="T114" s="3"/>
      <c r="U114" s="11"/>
    </row>
    <row r="115" spans="1:21" x14ac:dyDescent="0.2">
      <c r="A115" s="16">
        <v>2018</v>
      </c>
      <c r="B115" s="301">
        <f>'TE2'!B115</f>
        <v>0.28399568796157837</v>
      </c>
      <c r="C115" s="483">
        <f>'TE2'!H115</f>
        <v>1.9395947456359863E-3</v>
      </c>
      <c r="D115" s="484">
        <f>'TE2'!N115</f>
        <v>0.28205609321594238</v>
      </c>
      <c r="E115" s="295">
        <f>TE2b!B115</f>
        <v>0.71600431203842163</v>
      </c>
      <c r="F115" s="14">
        <f>TE2b!H115</f>
        <v>0.58208948373794556</v>
      </c>
      <c r="G115" s="14">
        <f>TE2b!N115</f>
        <v>0.35359185934066772</v>
      </c>
      <c r="H115" s="14">
        <f>TE2c!B115</f>
        <v>0.28744086623191833</v>
      </c>
      <c r="I115" s="14">
        <f>TE2c!H115</f>
        <v>0.18163765966892242</v>
      </c>
      <c r="J115" s="14">
        <f>TE2c!N115</f>
        <v>9.5752082765102386E-2</v>
      </c>
      <c r="K115" s="14">
        <v>4.7536637771167428E-2</v>
      </c>
      <c r="L115" s="53">
        <f t="shared" si="18"/>
        <v>0.36241245269775391</v>
      </c>
      <c r="M115" s="13">
        <f t="shared" si="19"/>
        <v>0.13391482830047607</v>
      </c>
      <c r="N115" s="13">
        <f t="shared" si="20"/>
        <v>0.22849762439727783</v>
      </c>
      <c r="O115" s="13">
        <f t="shared" si="21"/>
        <v>0.1719541996717453</v>
      </c>
      <c r="P115" s="13">
        <f t="shared" si="22"/>
        <v>6.615099310874939E-2</v>
      </c>
      <c r="Q115" s="13">
        <f t="shared" si="23"/>
        <v>0.10580320656299591</v>
      </c>
      <c r="R115" s="13">
        <f t="shared" si="24"/>
        <v>8.5885576903820038E-2</v>
      </c>
      <c r="S115" s="12">
        <f t="shared" si="5"/>
        <v>4.8215444993934958E-2</v>
      </c>
      <c r="T115" s="3"/>
      <c r="U115" s="11"/>
    </row>
    <row r="116" spans="1:21" x14ac:dyDescent="0.2">
      <c r="A116" s="16">
        <v>2019</v>
      </c>
      <c r="B116" s="301">
        <f>'TE2'!B116</f>
        <v>0.28450727462768555</v>
      </c>
      <c r="C116" s="483">
        <f>'TE2'!H116</f>
        <v>2.8403401374816895E-3</v>
      </c>
      <c r="D116" s="484">
        <f>'TE2'!N116</f>
        <v>0.28166693449020386</v>
      </c>
      <c r="E116" s="295">
        <f>TE2b!B116</f>
        <v>0.71549272537231445</v>
      </c>
      <c r="F116" s="14">
        <f>TE2b!H116</f>
        <v>0.58187520503997803</v>
      </c>
      <c r="G116" s="14">
        <f>TE2b!N116</f>
        <v>0.35310494899749756</v>
      </c>
      <c r="H116" s="14">
        <f>TE2c!B116</f>
        <v>0.28667831420898438</v>
      </c>
      <c r="I116" s="14">
        <f>TE2c!H116</f>
        <v>0.18023017048835754</v>
      </c>
      <c r="J116" s="14">
        <f>TE2c!N116</f>
        <v>9.2996276915073395E-2</v>
      </c>
      <c r="K116" s="14">
        <v>4.3794126360180902E-2</v>
      </c>
      <c r="L116" s="53">
        <f t="shared" si="18"/>
        <v>0.36238777637481689</v>
      </c>
      <c r="M116" s="13">
        <f t="shared" si="19"/>
        <v>0.13361752033233643</v>
      </c>
      <c r="N116" s="13">
        <f t="shared" si="20"/>
        <v>0.22877025604248047</v>
      </c>
      <c r="O116" s="13">
        <f t="shared" si="21"/>
        <v>0.17287477850914001</v>
      </c>
      <c r="P116" s="13">
        <f t="shared" si="22"/>
        <v>6.6426634788513184E-2</v>
      </c>
      <c r="Q116" s="13">
        <f t="shared" si="23"/>
        <v>0.10644814372062683</v>
      </c>
      <c r="R116" s="13">
        <f t="shared" si="24"/>
        <v>8.7233893573284149E-2</v>
      </c>
      <c r="S116" s="12">
        <f>J116-K116</f>
        <v>4.9202150554892493E-2</v>
      </c>
      <c r="T116" s="3"/>
      <c r="U116" s="11"/>
    </row>
    <row r="117" spans="1:21" ht="17" thickBot="1" x14ac:dyDescent="0.25">
      <c r="A117" s="10">
        <v>2020</v>
      </c>
      <c r="B117" s="1084"/>
      <c r="C117" s="1085"/>
      <c r="D117" s="1086"/>
      <c r="E117" s="1087"/>
      <c r="F117" s="1088"/>
      <c r="G117" s="1088"/>
      <c r="H117" s="1088"/>
      <c r="I117" s="1088"/>
      <c r="J117" s="1088"/>
      <c r="K117" s="1088"/>
      <c r="L117" s="1089"/>
      <c r="M117" s="1090"/>
      <c r="N117" s="1090"/>
      <c r="O117" s="1090"/>
      <c r="P117" s="1090"/>
      <c r="Q117" s="1090"/>
      <c r="R117" s="1090"/>
      <c r="S117" s="6"/>
      <c r="T117" s="13"/>
    </row>
    <row r="118" spans="1:21" ht="17" thickTop="1" x14ac:dyDescent="0.2">
      <c r="B118" s="5"/>
      <c r="C118" s="5"/>
      <c r="D118" s="5"/>
      <c r="E118" s="5"/>
      <c r="F118" s="5"/>
      <c r="G118" s="5"/>
      <c r="H118" s="5"/>
    </row>
    <row r="119" spans="1:21" x14ac:dyDescent="0.2">
      <c r="B119" s="5"/>
      <c r="C119" s="5"/>
      <c r="D119" s="5"/>
      <c r="E119" s="5"/>
      <c r="F119" s="5"/>
      <c r="G119" s="5"/>
      <c r="H119" s="5"/>
    </row>
  </sheetData>
  <mergeCells count="3">
    <mergeCell ref="A4:S4"/>
    <mergeCell ref="B7:R7"/>
    <mergeCell ref="B8:R8"/>
  </mergeCells>
  <hyperlinks>
    <hyperlink ref="A1" location="Index!A1" display="Back to index" xr:uid="{00000000-0004-0000-51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5" tint="0.39997558519241921"/>
  </sheetPr>
  <dimension ref="A1:U119"/>
  <sheetViews>
    <sheetView workbookViewId="0">
      <pane xSplit="1" ySplit="9" topLeftCell="B84"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0" width="10.83203125" style="4"/>
    <col min="11" max="11" width="10.83203125" style="4" customWidth="1"/>
    <col min="12" max="20" width="10.83203125" style="4"/>
    <col min="21" max="21" width="11" style="4" customWidth="1"/>
    <col min="22" max="16384" width="10.83203125" style="4"/>
  </cols>
  <sheetData>
    <row r="1" spans="1:21" x14ac:dyDescent="0.2">
      <c r="A1" s="52" t="s">
        <v>37</v>
      </c>
      <c r="D1" s="198"/>
    </row>
    <row r="2" spans="1:21" x14ac:dyDescent="0.2">
      <c r="B2" s="51"/>
      <c r="C2" s="51"/>
      <c r="D2" s="199"/>
    </row>
    <row r="3" spans="1:21" ht="17" thickBot="1" x14ac:dyDescent="0.25">
      <c r="D3" s="198"/>
    </row>
    <row r="4" spans="1:21" ht="25" customHeight="1" thickTop="1" x14ac:dyDescent="0.2">
      <c r="A4" s="1365" t="s">
        <v>863</v>
      </c>
      <c r="B4" s="1366"/>
      <c r="C4" s="1366"/>
      <c r="D4" s="1366"/>
      <c r="E4" s="1366"/>
      <c r="F4" s="1366"/>
      <c r="G4" s="1366"/>
      <c r="H4" s="1366"/>
      <c r="I4" s="1366"/>
      <c r="J4" s="1366"/>
      <c r="K4" s="1366"/>
      <c r="L4" s="1366"/>
      <c r="M4" s="1366"/>
      <c r="N4" s="1366"/>
      <c r="O4" s="1366"/>
      <c r="P4" s="1366"/>
      <c r="Q4" s="1366"/>
      <c r="R4" s="1366"/>
      <c r="S4" s="1367"/>
      <c r="T4" s="496"/>
    </row>
    <row r="5" spans="1:21" x14ac:dyDescent="0.2">
      <c r="A5" s="49"/>
      <c r="B5" s="50"/>
      <c r="C5" s="50"/>
      <c r="D5" s="50"/>
      <c r="E5" s="50"/>
      <c r="F5" s="50"/>
      <c r="G5" s="50"/>
      <c r="H5" s="50"/>
      <c r="I5" s="50"/>
      <c r="J5" s="50"/>
      <c r="K5" s="50"/>
      <c r="L5" s="50"/>
      <c r="M5" s="50"/>
      <c r="N5" s="50"/>
      <c r="O5" s="50"/>
      <c r="P5" s="50"/>
      <c r="Q5" s="50"/>
      <c r="R5" s="50"/>
      <c r="S5" s="499"/>
      <c r="T5" s="495"/>
    </row>
    <row r="6" spans="1:21" x14ac:dyDescent="0.2">
      <c r="A6" s="49"/>
      <c r="B6" s="45" t="s">
        <v>36</v>
      </c>
      <c r="C6" s="45" t="s">
        <v>35</v>
      </c>
      <c r="D6" s="45" t="s">
        <v>34</v>
      </c>
      <c r="E6" s="45" t="s">
        <v>33</v>
      </c>
      <c r="F6" s="45" t="s">
        <v>32</v>
      </c>
      <c r="G6" s="45" t="s">
        <v>31</v>
      </c>
      <c r="H6" s="45" t="s">
        <v>30</v>
      </c>
      <c r="I6" s="48" t="s">
        <v>29</v>
      </c>
      <c r="J6" s="47" t="s">
        <v>28</v>
      </c>
      <c r="K6" s="47" t="s">
        <v>27</v>
      </c>
      <c r="L6" s="45" t="s">
        <v>26</v>
      </c>
      <c r="M6" s="46" t="s">
        <v>25</v>
      </c>
      <c r="N6" s="45" t="s">
        <v>24</v>
      </c>
      <c r="O6" s="45" t="s">
        <v>23</v>
      </c>
      <c r="P6" s="45" t="s">
        <v>22</v>
      </c>
      <c r="Q6" s="46" t="s">
        <v>21</v>
      </c>
      <c r="R6" s="46" t="s">
        <v>54</v>
      </c>
      <c r="S6" s="44" t="s">
        <v>53</v>
      </c>
      <c r="T6" s="46"/>
    </row>
    <row r="7" spans="1:21" ht="35" customHeight="1" x14ac:dyDescent="0.2">
      <c r="A7" s="43"/>
      <c r="B7" s="1368" t="s">
        <v>864</v>
      </c>
      <c r="C7" s="1369"/>
      <c r="D7" s="1369"/>
      <c r="E7" s="1369"/>
      <c r="F7" s="1369"/>
      <c r="G7" s="1369"/>
      <c r="H7" s="1369"/>
      <c r="I7" s="1369"/>
      <c r="J7" s="1369"/>
      <c r="K7" s="1369"/>
      <c r="L7" s="1369"/>
      <c r="M7" s="1369"/>
      <c r="N7" s="1369"/>
      <c r="O7" s="1369"/>
      <c r="P7" s="1369"/>
      <c r="Q7" s="1369"/>
      <c r="R7" s="1369"/>
      <c r="S7" s="1395"/>
      <c r="T7" s="50"/>
    </row>
    <row r="8" spans="1:21" ht="21" customHeight="1" x14ac:dyDescent="0.2">
      <c r="A8" s="405"/>
      <c r="B8" s="1404" t="s">
        <v>689</v>
      </c>
      <c r="C8" s="1447"/>
      <c r="D8" s="1447"/>
      <c r="E8" s="1447"/>
      <c r="F8" s="1447"/>
      <c r="G8" s="1447"/>
      <c r="H8" s="1447"/>
      <c r="I8" s="1447"/>
      <c r="J8" s="1447"/>
      <c r="K8" s="1447"/>
      <c r="L8" s="1447"/>
      <c r="M8" s="1447"/>
      <c r="N8" s="1447"/>
      <c r="O8" s="1447"/>
      <c r="P8" s="1447"/>
      <c r="Q8" s="1447"/>
      <c r="R8" s="1447"/>
      <c r="S8" s="1448"/>
      <c r="T8" s="497"/>
    </row>
    <row r="9" spans="1:21" s="27" customFormat="1" ht="31" customHeight="1" x14ac:dyDescent="0.2">
      <c r="A9" s="42"/>
      <c r="B9" s="292" t="s">
        <v>16</v>
      </c>
      <c r="C9" s="481" t="s">
        <v>15</v>
      </c>
      <c r="D9" s="482" t="s">
        <v>59</v>
      </c>
      <c r="E9" s="293" t="s">
        <v>14</v>
      </c>
      <c r="F9" s="41" t="s">
        <v>13</v>
      </c>
      <c r="G9" s="41" t="s">
        <v>12</v>
      </c>
      <c r="H9" s="41" t="s">
        <v>11</v>
      </c>
      <c r="I9" s="41" t="s">
        <v>10</v>
      </c>
      <c r="J9" s="41" t="s">
        <v>9</v>
      </c>
      <c r="K9" s="491" t="s">
        <v>139</v>
      </c>
      <c r="L9" s="406" t="s">
        <v>8</v>
      </c>
      <c r="M9" s="40" t="s">
        <v>7</v>
      </c>
      <c r="N9" s="40" t="s">
        <v>6</v>
      </c>
      <c r="O9" s="40" t="s">
        <v>5</v>
      </c>
      <c r="P9" s="40" t="s">
        <v>4</v>
      </c>
      <c r="Q9" s="40" t="s">
        <v>3</v>
      </c>
      <c r="R9" s="40" t="s">
        <v>2</v>
      </c>
      <c r="S9" s="39" t="s">
        <v>140</v>
      </c>
      <c r="T9" s="498"/>
    </row>
    <row r="10" spans="1:21" s="27" customFormat="1" ht="15" customHeight="1" x14ac:dyDescent="0.2">
      <c r="A10" s="38">
        <v>1913</v>
      </c>
      <c r="B10" s="304"/>
      <c r="C10" s="415"/>
      <c r="D10" s="415"/>
      <c r="E10" s="305"/>
      <c r="F10" s="37"/>
      <c r="G10" s="37">
        <v>0.42480937933293944</v>
      </c>
      <c r="H10" s="37">
        <v>0.37758756227432244</v>
      </c>
      <c r="I10" s="37">
        <v>0.26811389089278398</v>
      </c>
      <c r="J10" s="37">
        <v>0.11330329668629818</v>
      </c>
      <c r="K10" s="37"/>
      <c r="L10" s="308"/>
      <c r="M10" s="309"/>
      <c r="N10" s="36"/>
      <c r="O10" s="35">
        <f t="shared" ref="O10:O73" si="0">G10-I10</f>
        <v>0.15669548844015546</v>
      </c>
      <c r="P10" s="35">
        <f t="shared" ref="P10:R41" si="1">G10-H10</f>
        <v>4.7221817058616999E-2</v>
      </c>
      <c r="Q10" s="35">
        <f t="shared" si="1"/>
        <v>0.10947367138153846</v>
      </c>
      <c r="R10" s="35">
        <f t="shared" si="1"/>
        <v>0.1548105942064858</v>
      </c>
      <c r="S10" s="34"/>
      <c r="T10" s="13"/>
    </row>
    <row r="11" spans="1:21" s="27" customFormat="1" ht="15" customHeight="1" x14ac:dyDescent="0.2">
      <c r="A11" s="30">
        <v>1914</v>
      </c>
      <c r="B11" s="306"/>
      <c r="C11" s="415"/>
      <c r="D11" s="415"/>
      <c r="E11" s="307"/>
      <c r="F11" s="33"/>
      <c r="G11" s="33">
        <v>0.42708349304132759</v>
      </c>
      <c r="H11" s="33">
        <v>0.39042866139697607</v>
      </c>
      <c r="I11" s="33">
        <v>0.28106817028514647</v>
      </c>
      <c r="J11" s="33">
        <v>0.11828530986459329</v>
      </c>
      <c r="K11" s="33"/>
      <c r="L11" s="310"/>
      <c r="M11" s="311"/>
      <c r="N11" s="32"/>
      <c r="O11" s="13">
        <f t="shared" si="0"/>
        <v>0.14601532275618112</v>
      </c>
      <c r="P11" s="13">
        <f t="shared" si="1"/>
        <v>3.6654831644351515E-2</v>
      </c>
      <c r="Q11" s="13">
        <f t="shared" si="1"/>
        <v>0.10936049111182961</v>
      </c>
      <c r="R11" s="13">
        <f t="shared" si="1"/>
        <v>0.16278286042055318</v>
      </c>
      <c r="S11" s="12"/>
      <c r="T11" s="13"/>
    </row>
    <row r="12" spans="1:21" s="27" customFormat="1" ht="15" customHeight="1" x14ac:dyDescent="0.2">
      <c r="A12" s="30">
        <v>1915</v>
      </c>
      <c r="B12" s="306"/>
      <c r="C12" s="415"/>
      <c r="D12" s="415"/>
      <c r="E12" s="307"/>
      <c r="F12" s="33"/>
      <c r="G12" s="33">
        <v>0.42400808305524146</v>
      </c>
      <c r="H12" s="33">
        <v>0.38962842602474757</v>
      </c>
      <c r="I12" s="33">
        <v>0.30519176635065787</v>
      </c>
      <c r="J12" s="33">
        <v>0.18923188872894528</v>
      </c>
      <c r="K12" s="33"/>
      <c r="L12" s="310"/>
      <c r="M12" s="311"/>
      <c r="N12" s="32"/>
      <c r="O12" s="13">
        <f t="shared" si="0"/>
        <v>0.11881631670458359</v>
      </c>
      <c r="P12" s="13">
        <f t="shared" si="1"/>
        <v>3.4379657030493893E-2</v>
      </c>
      <c r="Q12" s="13">
        <f t="shared" si="1"/>
        <v>8.4436659674089698E-2</v>
      </c>
      <c r="R12" s="13">
        <f t="shared" si="1"/>
        <v>0.11595987762171259</v>
      </c>
      <c r="S12" s="12"/>
      <c r="T12" s="13"/>
    </row>
    <row r="13" spans="1:21" s="27" customFormat="1" ht="15" customHeight="1" x14ac:dyDescent="0.2">
      <c r="A13" s="30">
        <v>1916</v>
      </c>
      <c r="B13" s="306"/>
      <c r="C13" s="415"/>
      <c r="D13" s="415"/>
      <c r="E13" s="307"/>
      <c r="F13" s="33"/>
      <c r="G13" s="33">
        <v>0.42804277204833513</v>
      </c>
      <c r="H13" s="33">
        <v>0.37982388663907896</v>
      </c>
      <c r="I13" s="33">
        <v>0.27721751065920797</v>
      </c>
      <c r="J13" s="33">
        <v>0.15070066687884714</v>
      </c>
      <c r="K13" s="33"/>
      <c r="L13" s="310"/>
      <c r="M13" s="311"/>
      <c r="N13" s="32"/>
      <c r="O13" s="13">
        <f t="shared" si="0"/>
        <v>0.15082526138912716</v>
      </c>
      <c r="P13" s="13">
        <f t="shared" si="1"/>
        <v>4.8218885409256174E-2</v>
      </c>
      <c r="Q13" s="13">
        <f t="shared" si="1"/>
        <v>0.10260637597987099</v>
      </c>
      <c r="R13" s="13">
        <f t="shared" si="1"/>
        <v>0.12651684378036082</v>
      </c>
      <c r="S13" s="12"/>
      <c r="T13" s="13"/>
    </row>
    <row r="14" spans="1:21" s="27" customFormat="1" ht="15" customHeight="1" x14ac:dyDescent="0.2">
      <c r="A14" s="30">
        <v>1917</v>
      </c>
      <c r="B14" s="301">
        <f t="shared" ref="B14:B58" si="2">1-F14</f>
        <v>0.38288640313564959</v>
      </c>
      <c r="C14" s="415"/>
      <c r="D14" s="415"/>
      <c r="E14" s="298">
        <v>0.69034429721737123</v>
      </c>
      <c r="F14" s="25">
        <v>0.61711359686435041</v>
      </c>
      <c r="G14" s="25">
        <v>0.41728370116947899</v>
      </c>
      <c r="H14" s="25">
        <v>0.35919238571241102</v>
      </c>
      <c r="I14" s="25">
        <v>0.24613728787359734</v>
      </c>
      <c r="J14" s="25">
        <v>0.12428868762315629</v>
      </c>
      <c r="K14" s="25"/>
      <c r="L14" s="53">
        <f t="shared" ref="L14:L74" si="3">E14-G14</f>
        <v>0.27306059604789223</v>
      </c>
      <c r="M14" s="13">
        <f t="shared" ref="M14:N74" si="4">E14-F14</f>
        <v>7.3230700353020817E-2</v>
      </c>
      <c r="N14" s="13">
        <f t="shared" si="4"/>
        <v>0.19982989569487142</v>
      </c>
      <c r="O14" s="13">
        <f t="shared" si="0"/>
        <v>0.17114641329588165</v>
      </c>
      <c r="P14" s="13">
        <f t="shared" si="1"/>
        <v>5.8091315457067971E-2</v>
      </c>
      <c r="Q14" s="13">
        <f t="shared" si="1"/>
        <v>0.11305509783881368</v>
      </c>
      <c r="R14" s="13">
        <f t="shared" si="1"/>
        <v>0.12184860025044106</v>
      </c>
      <c r="S14" s="12"/>
      <c r="T14" s="13"/>
      <c r="U14" s="11"/>
    </row>
    <row r="15" spans="1:21" s="27" customFormat="1" ht="15" customHeight="1" x14ac:dyDescent="0.2">
      <c r="A15" s="30">
        <v>1918</v>
      </c>
      <c r="B15" s="301">
        <f t="shared" si="2"/>
        <v>0.38981252444881687</v>
      </c>
      <c r="C15" s="415"/>
      <c r="D15" s="415"/>
      <c r="E15" s="298">
        <v>0.69717160551001689</v>
      </c>
      <c r="F15" s="25">
        <v>0.61018747555118313</v>
      </c>
      <c r="G15" s="25">
        <v>0.37749846216358596</v>
      </c>
      <c r="H15" s="25">
        <v>0.30878986374588269</v>
      </c>
      <c r="I15" s="25">
        <v>0.19630565659975396</v>
      </c>
      <c r="J15" s="25">
        <v>9.2325660652326655E-2</v>
      </c>
      <c r="K15" s="25"/>
      <c r="L15" s="53">
        <f t="shared" si="3"/>
        <v>0.31967314334643093</v>
      </c>
      <c r="M15" s="13">
        <f t="shared" si="4"/>
        <v>8.6984129958833756E-2</v>
      </c>
      <c r="N15" s="13">
        <f t="shared" si="4"/>
        <v>0.23268901338759718</v>
      </c>
      <c r="O15" s="13">
        <f t="shared" si="0"/>
        <v>0.18119280556383199</v>
      </c>
      <c r="P15" s="13">
        <f t="shared" si="1"/>
        <v>6.870859841770327E-2</v>
      </c>
      <c r="Q15" s="13">
        <f t="shared" si="1"/>
        <v>0.11248420714612872</v>
      </c>
      <c r="R15" s="13">
        <f t="shared" si="1"/>
        <v>0.10397999594742731</v>
      </c>
      <c r="S15" s="12"/>
      <c r="T15" s="13"/>
      <c r="U15" s="11"/>
    </row>
    <row r="16" spans="1:21" s="27" customFormat="1" ht="15" customHeight="1" x14ac:dyDescent="0.2">
      <c r="A16" s="29">
        <v>1919</v>
      </c>
      <c r="B16" s="302">
        <f t="shared" si="2"/>
        <v>0.36336027836049012</v>
      </c>
      <c r="C16" s="413"/>
      <c r="D16" s="414"/>
      <c r="E16" s="299">
        <v>0.72466874656653102</v>
      </c>
      <c r="F16" s="28">
        <v>0.63663972163950988</v>
      </c>
      <c r="G16" s="28">
        <v>0.40326471901722766</v>
      </c>
      <c r="H16" s="28">
        <v>0.33156886477227826</v>
      </c>
      <c r="I16" s="28">
        <v>0.20593157903085799</v>
      </c>
      <c r="J16" s="28">
        <v>9.1087188115876752E-2</v>
      </c>
      <c r="K16" s="28"/>
      <c r="L16" s="54">
        <f t="shared" si="3"/>
        <v>0.32140402754930336</v>
      </c>
      <c r="M16" s="18">
        <f t="shared" si="4"/>
        <v>8.8029024927021138E-2</v>
      </c>
      <c r="N16" s="18">
        <f t="shared" si="4"/>
        <v>0.23337500262228222</v>
      </c>
      <c r="O16" s="18">
        <f t="shared" si="0"/>
        <v>0.19733313998636967</v>
      </c>
      <c r="P16" s="18">
        <f t="shared" si="1"/>
        <v>7.1695854244949397E-2</v>
      </c>
      <c r="Q16" s="18">
        <f t="shared" si="1"/>
        <v>0.12563728574142027</v>
      </c>
      <c r="R16" s="18">
        <f t="shared" si="1"/>
        <v>0.11484439091498123</v>
      </c>
      <c r="S16" s="17"/>
      <c r="T16" s="13"/>
      <c r="U16" s="11"/>
    </row>
    <row r="17" spans="1:21" s="27" customFormat="1" ht="15" customHeight="1" x14ac:dyDescent="0.2">
      <c r="A17" s="31">
        <v>1920</v>
      </c>
      <c r="B17" s="303">
        <f t="shared" si="2"/>
        <v>0.41857346116875571</v>
      </c>
      <c r="C17" s="415"/>
      <c r="D17" s="415"/>
      <c r="E17" s="300">
        <v>0.69199065629849843</v>
      </c>
      <c r="F17" s="26">
        <v>0.58142653883124429</v>
      </c>
      <c r="G17" s="26">
        <v>0.35667144285522229</v>
      </c>
      <c r="H17" s="26">
        <v>0.28728358394958625</v>
      </c>
      <c r="I17" s="26">
        <v>0.1655147314162157</v>
      </c>
      <c r="J17" s="26">
        <v>6.592942770101741E-2</v>
      </c>
      <c r="K17" s="26"/>
      <c r="L17" s="55">
        <f t="shared" si="3"/>
        <v>0.33531921344327614</v>
      </c>
      <c r="M17" s="22">
        <f t="shared" si="4"/>
        <v>0.11056411746725414</v>
      </c>
      <c r="N17" s="22">
        <f t="shared" si="4"/>
        <v>0.224755095976022</v>
      </c>
      <c r="O17" s="22">
        <f t="shared" si="0"/>
        <v>0.19115671143900659</v>
      </c>
      <c r="P17" s="22">
        <f t="shared" si="1"/>
        <v>6.9387858905636035E-2</v>
      </c>
      <c r="Q17" s="22">
        <f t="shared" si="1"/>
        <v>0.12176885253337055</v>
      </c>
      <c r="R17" s="22">
        <f t="shared" si="1"/>
        <v>9.9585303715198289E-2</v>
      </c>
      <c r="S17" s="21"/>
      <c r="T17" s="13"/>
      <c r="U17" s="11"/>
    </row>
    <row r="18" spans="1:21" s="27" customFormat="1" ht="15" customHeight="1" x14ac:dyDescent="0.2">
      <c r="A18" s="30">
        <v>1921</v>
      </c>
      <c r="B18" s="301">
        <f t="shared" si="2"/>
        <v>0.42026046490160696</v>
      </c>
      <c r="C18" s="415"/>
      <c r="D18" s="415"/>
      <c r="E18" s="298">
        <v>0.68572332552812287</v>
      </c>
      <c r="F18" s="25">
        <v>0.57973953509839304</v>
      </c>
      <c r="G18" s="25">
        <v>0.35659882567924117</v>
      </c>
      <c r="H18" s="25">
        <v>0.28838759809708026</v>
      </c>
      <c r="I18" s="25">
        <v>0.16611969192401438</v>
      </c>
      <c r="J18" s="25">
        <v>6.3688611183212007E-2</v>
      </c>
      <c r="K18" s="25"/>
      <c r="L18" s="53">
        <f t="shared" si="3"/>
        <v>0.3291244998488817</v>
      </c>
      <c r="M18" s="13">
        <f t="shared" si="4"/>
        <v>0.10598379042972983</v>
      </c>
      <c r="N18" s="13">
        <f t="shared" si="4"/>
        <v>0.22314070941915187</v>
      </c>
      <c r="O18" s="13">
        <f t="shared" si="0"/>
        <v>0.19047913375522679</v>
      </c>
      <c r="P18" s="13">
        <f t="shared" si="1"/>
        <v>6.8211227582160916E-2</v>
      </c>
      <c r="Q18" s="13">
        <f t="shared" si="1"/>
        <v>0.12226790617306588</v>
      </c>
      <c r="R18" s="13">
        <f t="shared" si="1"/>
        <v>0.10243108074080237</v>
      </c>
      <c r="S18" s="12"/>
      <c r="T18" s="13"/>
      <c r="U18" s="11"/>
    </row>
    <row r="19" spans="1:21" s="27" customFormat="1" ht="15" customHeight="1" x14ac:dyDescent="0.2">
      <c r="A19" s="30">
        <v>1922</v>
      </c>
      <c r="B19" s="301">
        <f t="shared" si="2"/>
        <v>0.39313887078296461</v>
      </c>
      <c r="C19" s="415"/>
      <c r="D19" s="415"/>
      <c r="E19" s="298">
        <v>0.71168055299067223</v>
      </c>
      <c r="F19" s="25">
        <v>0.60686112921703539</v>
      </c>
      <c r="G19" s="25">
        <v>0.38894772063424671</v>
      </c>
      <c r="H19" s="25">
        <v>0.31891018378746333</v>
      </c>
      <c r="I19" s="25">
        <v>0.18955358194663538</v>
      </c>
      <c r="J19" s="25">
        <v>7.8529787734787554E-2</v>
      </c>
      <c r="K19" s="25"/>
      <c r="L19" s="53">
        <f t="shared" si="3"/>
        <v>0.32273283235642553</v>
      </c>
      <c r="M19" s="13">
        <f t="shared" si="4"/>
        <v>0.10481942377363684</v>
      </c>
      <c r="N19" s="13">
        <f t="shared" si="4"/>
        <v>0.21791340858278868</v>
      </c>
      <c r="O19" s="13">
        <f t="shared" si="0"/>
        <v>0.19939413868761133</v>
      </c>
      <c r="P19" s="13">
        <f t="shared" si="1"/>
        <v>7.0037536846783377E-2</v>
      </c>
      <c r="Q19" s="13">
        <f t="shared" si="1"/>
        <v>0.12935660184082795</v>
      </c>
      <c r="R19" s="13">
        <f t="shared" si="1"/>
        <v>0.11102379421184783</v>
      </c>
      <c r="S19" s="12"/>
      <c r="T19" s="13"/>
      <c r="U19" s="11"/>
    </row>
    <row r="20" spans="1:21" s="27" customFormat="1" ht="15" customHeight="1" x14ac:dyDescent="0.2">
      <c r="A20" s="30">
        <v>1923</v>
      </c>
      <c r="B20" s="301">
        <f t="shared" si="2"/>
        <v>0.42192541463371447</v>
      </c>
      <c r="C20" s="415"/>
      <c r="D20" s="415"/>
      <c r="E20" s="298">
        <v>0.71288838514102182</v>
      </c>
      <c r="F20" s="25">
        <v>0.57807458536628553</v>
      </c>
      <c r="G20" s="25">
        <v>0.34076052932671791</v>
      </c>
      <c r="H20" s="25">
        <v>0.27839306452391999</v>
      </c>
      <c r="I20" s="25">
        <v>0.16324790188791938</v>
      </c>
      <c r="J20" s="25">
        <v>6.6906170527644929E-2</v>
      </c>
      <c r="K20" s="25"/>
      <c r="L20" s="53">
        <f t="shared" si="3"/>
        <v>0.37212785581430391</v>
      </c>
      <c r="M20" s="13">
        <f t="shared" si="4"/>
        <v>0.13481379977473629</v>
      </c>
      <c r="N20" s="13">
        <f t="shared" si="4"/>
        <v>0.23731405603956762</v>
      </c>
      <c r="O20" s="13">
        <f t="shared" si="0"/>
        <v>0.17751262743879853</v>
      </c>
      <c r="P20" s="13">
        <f t="shared" si="1"/>
        <v>6.2367464802797923E-2</v>
      </c>
      <c r="Q20" s="13">
        <f t="shared" si="1"/>
        <v>0.11514516263600061</v>
      </c>
      <c r="R20" s="13">
        <f t="shared" si="1"/>
        <v>9.6341731360274449E-2</v>
      </c>
      <c r="S20" s="12"/>
      <c r="T20" s="13"/>
      <c r="U20" s="11"/>
    </row>
    <row r="21" spans="1:21" s="27" customFormat="1" ht="15" customHeight="1" x14ac:dyDescent="0.2">
      <c r="A21" s="30">
        <v>1924</v>
      </c>
      <c r="B21" s="301">
        <f t="shared" si="2"/>
        <v>0.40231186384268047</v>
      </c>
      <c r="C21" s="415"/>
      <c r="D21" s="415"/>
      <c r="E21" s="298">
        <v>0.74317973264869663</v>
      </c>
      <c r="F21" s="25">
        <v>0.59768813615731953</v>
      </c>
      <c r="G21" s="25">
        <v>0.35976407018342371</v>
      </c>
      <c r="H21" s="25">
        <v>0.29606162774856204</v>
      </c>
      <c r="I21" s="25">
        <v>0.17529983503025889</v>
      </c>
      <c r="J21" s="25">
        <v>7.2282950714428459E-2</v>
      </c>
      <c r="K21" s="25"/>
      <c r="L21" s="53">
        <f t="shared" si="3"/>
        <v>0.38341566246527292</v>
      </c>
      <c r="M21" s="13">
        <f t="shared" si="4"/>
        <v>0.14549159649137711</v>
      </c>
      <c r="N21" s="13">
        <f t="shared" si="4"/>
        <v>0.23792406597389582</v>
      </c>
      <c r="O21" s="13">
        <f t="shared" si="0"/>
        <v>0.18446423515316482</v>
      </c>
      <c r="P21" s="13">
        <f t="shared" si="1"/>
        <v>6.3702442434861672E-2</v>
      </c>
      <c r="Q21" s="13">
        <f t="shared" si="1"/>
        <v>0.12076179271830315</v>
      </c>
      <c r="R21" s="13">
        <f t="shared" si="1"/>
        <v>0.10301688431583043</v>
      </c>
      <c r="S21" s="12"/>
      <c r="T21" s="13"/>
      <c r="U21" s="11"/>
    </row>
    <row r="22" spans="1:21" s="27" customFormat="1" ht="15" customHeight="1" x14ac:dyDescent="0.2">
      <c r="A22" s="30">
        <v>1925</v>
      </c>
      <c r="B22" s="301">
        <f t="shared" si="2"/>
        <v>0.32378250115917906</v>
      </c>
      <c r="C22" s="415"/>
      <c r="D22" s="415"/>
      <c r="E22" s="298">
        <v>0.76441668563474796</v>
      </c>
      <c r="F22" s="25">
        <v>0.67621749884082094</v>
      </c>
      <c r="G22" s="25">
        <v>0.42655172032230598</v>
      </c>
      <c r="H22" s="25">
        <v>0.3488872169245309</v>
      </c>
      <c r="I22" s="25">
        <v>0.20514481532732814</v>
      </c>
      <c r="J22" s="25">
        <v>8.746248426277918E-2</v>
      </c>
      <c r="K22" s="25"/>
      <c r="L22" s="53">
        <f t="shared" si="3"/>
        <v>0.33786496531244198</v>
      </c>
      <c r="M22" s="13">
        <f t="shared" si="4"/>
        <v>8.819918679392702E-2</v>
      </c>
      <c r="N22" s="13">
        <f t="shared" si="4"/>
        <v>0.24966577851851496</v>
      </c>
      <c r="O22" s="13">
        <f t="shared" si="0"/>
        <v>0.22140690499497784</v>
      </c>
      <c r="P22" s="13">
        <f t="shared" si="1"/>
        <v>7.7664503397775086E-2</v>
      </c>
      <c r="Q22" s="13">
        <f t="shared" si="1"/>
        <v>0.14374240159720275</v>
      </c>
      <c r="R22" s="13">
        <f t="shared" si="1"/>
        <v>0.11768233106454896</v>
      </c>
      <c r="S22" s="12"/>
      <c r="T22" s="13"/>
      <c r="U22" s="11"/>
    </row>
    <row r="23" spans="1:21" s="27" customFormat="1" ht="15" customHeight="1" x14ac:dyDescent="0.2">
      <c r="A23" s="30">
        <v>1926</v>
      </c>
      <c r="B23" s="301">
        <f t="shared" si="2"/>
        <v>0.30660536359718804</v>
      </c>
      <c r="C23" s="415"/>
      <c r="D23" s="415"/>
      <c r="E23" s="298">
        <v>0.77569390753372347</v>
      </c>
      <c r="F23" s="25">
        <v>0.69339463640281196</v>
      </c>
      <c r="G23" s="25">
        <v>0.44768930126827416</v>
      </c>
      <c r="H23" s="25">
        <v>0.36808204451726489</v>
      </c>
      <c r="I23" s="25">
        <v>0.22353695678649205</v>
      </c>
      <c r="J23" s="25">
        <v>9.7992248577518579E-2</v>
      </c>
      <c r="K23" s="25"/>
      <c r="L23" s="53">
        <f t="shared" si="3"/>
        <v>0.32800460626544931</v>
      </c>
      <c r="M23" s="13">
        <f t="shared" si="4"/>
        <v>8.2299271130911511E-2</v>
      </c>
      <c r="N23" s="13">
        <f t="shared" si="4"/>
        <v>0.24570533513453779</v>
      </c>
      <c r="O23" s="13">
        <f t="shared" si="0"/>
        <v>0.22415234448178212</v>
      </c>
      <c r="P23" s="13">
        <f t="shared" si="1"/>
        <v>7.960725675100927E-2</v>
      </c>
      <c r="Q23" s="13">
        <f t="shared" si="1"/>
        <v>0.14454508773077285</v>
      </c>
      <c r="R23" s="13">
        <f t="shared" si="1"/>
        <v>0.12554470820897345</v>
      </c>
      <c r="S23" s="12"/>
      <c r="T23" s="13"/>
      <c r="U23" s="11"/>
    </row>
    <row r="24" spans="1:21" s="27" customFormat="1" ht="15" customHeight="1" x14ac:dyDescent="0.2">
      <c r="A24" s="30">
        <v>1927</v>
      </c>
      <c r="B24" s="301">
        <f t="shared" si="2"/>
        <v>0.29108059944046616</v>
      </c>
      <c r="C24" s="415"/>
      <c r="D24" s="416"/>
      <c r="E24" s="298">
        <v>0.78425858176343066</v>
      </c>
      <c r="F24" s="25">
        <v>0.70891940055953384</v>
      </c>
      <c r="G24" s="25">
        <v>0.49589738850359427</v>
      </c>
      <c r="H24" s="25">
        <v>0.4103040712547249</v>
      </c>
      <c r="I24" s="25">
        <v>0.25127499439055495</v>
      </c>
      <c r="J24" s="25">
        <v>0.11193720063632706</v>
      </c>
      <c r="K24" s="25"/>
      <c r="L24" s="53">
        <f t="shared" si="3"/>
        <v>0.28836119325983639</v>
      </c>
      <c r="M24" s="13">
        <f t="shared" si="4"/>
        <v>7.5339181203896821E-2</v>
      </c>
      <c r="N24" s="13">
        <f t="shared" si="4"/>
        <v>0.21302201205593957</v>
      </c>
      <c r="O24" s="13">
        <f t="shared" si="0"/>
        <v>0.24462239411303932</v>
      </c>
      <c r="P24" s="13">
        <f t="shared" si="1"/>
        <v>8.5593317248869372E-2</v>
      </c>
      <c r="Q24" s="13">
        <f t="shared" si="1"/>
        <v>0.15902907686416995</v>
      </c>
      <c r="R24" s="13">
        <f t="shared" si="1"/>
        <v>0.13933779375422789</v>
      </c>
      <c r="S24" s="12"/>
      <c r="T24" s="13"/>
      <c r="U24" s="11"/>
    </row>
    <row r="25" spans="1:21" s="27" customFormat="1" ht="15" customHeight="1" x14ac:dyDescent="0.2">
      <c r="A25" s="30">
        <v>1928</v>
      </c>
      <c r="B25" s="301">
        <f t="shared" si="2"/>
        <v>0.28346882906540605</v>
      </c>
      <c r="C25" s="415"/>
      <c r="D25" s="416"/>
      <c r="E25" s="298">
        <v>0.78431356871118296</v>
      </c>
      <c r="F25" s="25">
        <v>0.71653117093459395</v>
      </c>
      <c r="G25" s="25">
        <v>0.5153746274829808</v>
      </c>
      <c r="H25" s="25">
        <v>0.43158311756866913</v>
      </c>
      <c r="I25" s="25">
        <v>0.2736648110619545</v>
      </c>
      <c r="J25" s="25">
        <v>0.12842398452106304</v>
      </c>
      <c r="K25" s="25"/>
      <c r="L25" s="53">
        <f t="shared" si="3"/>
        <v>0.26893894122820217</v>
      </c>
      <c r="M25" s="13">
        <f t="shared" si="4"/>
        <v>6.778239777658901E-2</v>
      </c>
      <c r="N25" s="13">
        <f t="shared" si="4"/>
        <v>0.20115654345161316</v>
      </c>
      <c r="O25" s="13">
        <f t="shared" si="0"/>
        <v>0.24170981642102629</v>
      </c>
      <c r="P25" s="13">
        <f t="shared" si="1"/>
        <v>8.3791509914311668E-2</v>
      </c>
      <c r="Q25" s="13">
        <f t="shared" si="1"/>
        <v>0.15791830650671462</v>
      </c>
      <c r="R25" s="13">
        <f t="shared" si="1"/>
        <v>0.14524082654089146</v>
      </c>
      <c r="S25" s="12"/>
      <c r="T25" s="13"/>
      <c r="U25" s="11"/>
    </row>
    <row r="26" spans="1:21" s="27" customFormat="1" ht="15" customHeight="1" x14ac:dyDescent="0.2">
      <c r="A26" s="29">
        <v>1929</v>
      </c>
      <c r="B26" s="302">
        <f t="shared" si="2"/>
        <v>0.28776656259987377</v>
      </c>
      <c r="C26" s="413"/>
      <c r="D26" s="414"/>
      <c r="E26" s="299">
        <v>0.77900173203955558</v>
      </c>
      <c r="F26" s="28">
        <v>0.71223343740012623</v>
      </c>
      <c r="G26" s="28">
        <v>0.50459078440798644</v>
      </c>
      <c r="H26" s="28">
        <v>0.42403429576355545</v>
      </c>
      <c r="I26" s="28">
        <v>0.27513812396236642</v>
      </c>
      <c r="J26" s="28">
        <v>0.13395983487822852</v>
      </c>
      <c r="K26" s="28"/>
      <c r="L26" s="54">
        <f t="shared" si="3"/>
        <v>0.27441094763156915</v>
      </c>
      <c r="M26" s="18">
        <f t="shared" si="4"/>
        <v>6.6768294639429349E-2</v>
      </c>
      <c r="N26" s="18">
        <f t="shared" si="4"/>
        <v>0.2076426529921398</v>
      </c>
      <c r="O26" s="18">
        <f t="shared" si="0"/>
        <v>0.22945266044562002</v>
      </c>
      <c r="P26" s="18">
        <f t="shared" si="1"/>
        <v>8.055648864443099E-2</v>
      </c>
      <c r="Q26" s="18">
        <f t="shared" si="1"/>
        <v>0.14889617180118903</v>
      </c>
      <c r="R26" s="18">
        <f t="shared" si="1"/>
        <v>0.1411782890841379</v>
      </c>
      <c r="S26" s="17"/>
      <c r="T26" s="13"/>
      <c r="U26" s="11"/>
    </row>
    <row r="27" spans="1:21" s="27" customFormat="1" ht="15" customHeight="1" x14ac:dyDescent="0.2">
      <c r="A27" s="31">
        <v>1930</v>
      </c>
      <c r="B27" s="303">
        <f t="shared" si="2"/>
        <v>0.27590639722180266</v>
      </c>
      <c r="C27" s="415"/>
      <c r="D27" s="415"/>
      <c r="E27" s="300">
        <v>0.78064207780113271</v>
      </c>
      <c r="F27" s="26">
        <v>0.72409360277819734</v>
      </c>
      <c r="G27" s="26">
        <v>0.4876022021998197</v>
      </c>
      <c r="H27" s="26">
        <v>0.40530712526186596</v>
      </c>
      <c r="I27" s="26">
        <v>0.2540732548966918</v>
      </c>
      <c r="J27" s="26">
        <v>0.11715769186557336</v>
      </c>
      <c r="K27" s="26"/>
      <c r="L27" s="55">
        <f t="shared" si="3"/>
        <v>0.293039875601313</v>
      </c>
      <c r="M27" s="22">
        <f t="shared" si="4"/>
        <v>5.6548475022935363E-2</v>
      </c>
      <c r="N27" s="22">
        <f t="shared" si="4"/>
        <v>0.23649140057837764</v>
      </c>
      <c r="O27" s="22">
        <f t="shared" si="0"/>
        <v>0.2335289473031279</v>
      </c>
      <c r="P27" s="22">
        <f t="shared" si="1"/>
        <v>8.2295076937953737E-2</v>
      </c>
      <c r="Q27" s="22">
        <f t="shared" si="1"/>
        <v>0.15123387036517416</v>
      </c>
      <c r="R27" s="22">
        <f t="shared" si="1"/>
        <v>0.13691556303111846</v>
      </c>
      <c r="S27" s="21"/>
      <c r="T27" s="13"/>
      <c r="U27" s="11"/>
    </row>
    <row r="28" spans="1:21" s="27" customFormat="1" ht="15" customHeight="1" x14ac:dyDescent="0.2">
      <c r="A28" s="30">
        <v>1931</v>
      </c>
      <c r="B28" s="301">
        <f t="shared" si="2"/>
        <v>0.28182565046401375</v>
      </c>
      <c r="C28" s="415"/>
      <c r="D28" s="415"/>
      <c r="E28" s="298">
        <v>0.77894424922883099</v>
      </c>
      <c r="F28" s="25">
        <v>0.71817434953598625</v>
      </c>
      <c r="G28" s="25">
        <v>0.4771968664884218</v>
      </c>
      <c r="H28" s="25">
        <v>0.39225727452710424</v>
      </c>
      <c r="I28" s="25">
        <v>0.23879406394075423</v>
      </c>
      <c r="J28" s="25">
        <v>0.10692700955977687</v>
      </c>
      <c r="K28" s="25"/>
      <c r="L28" s="53">
        <f t="shared" si="3"/>
        <v>0.30174738274040919</v>
      </c>
      <c r="M28" s="13">
        <f t="shared" si="4"/>
        <v>6.0769899692844742E-2</v>
      </c>
      <c r="N28" s="13">
        <f t="shared" si="4"/>
        <v>0.24097748304756444</v>
      </c>
      <c r="O28" s="13">
        <f t="shared" si="0"/>
        <v>0.23840280254766757</v>
      </c>
      <c r="P28" s="13">
        <f t="shared" si="1"/>
        <v>8.4939591961317562E-2</v>
      </c>
      <c r="Q28" s="13">
        <f t="shared" si="1"/>
        <v>0.15346321058635001</v>
      </c>
      <c r="R28" s="13">
        <f t="shared" si="1"/>
        <v>0.13186705438097734</v>
      </c>
      <c r="S28" s="12"/>
      <c r="T28" s="13"/>
      <c r="U28" s="11"/>
    </row>
    <row r="29" spans="1:21" s="27" customFormat="1" ht="15" customHeight="1" x14ac:dyDescent="0.2">
      <c r="A29" s="30">
        <v>1932</v>
      </c>
      <c r="B29" s="301">
        <f t="shared" si="2"/>
        <v>0.27571211105216342</v>
      </c>
      <c r="C29" s="415"/>
      <c r="D29" s="415"/>
      <c r="E29" s="298">
        <v>0.78833157584434421</v>
      </c>
      <c r="F29" s="25">
        <v>0.72428788894783658</v>
      </c>
      <c r="G29" s="25">
        <v>0.46942659216981802</v>
      </c>
      <c r="H29" s="25">
        <v>0.39739503516357561</v>
      </c>
      <c r="I29" s="25">
        <v>0.24904547225723922</v>
      </c>
      <c r="J29" s="25">
        <v>9.8368806946729739E-2</v>
      </c>
      <c r="K29" s="25"/>
      <c r="L29" s="53">
        <f t="shared" si="3"/>
        <v>0.31890498367452619</v>
      </c>
      <c r="M29" s="13">
        <f t="shared" si="4"/>
        <v>6.4043686896507634E-2</v>
      </c>
      <c r="N29" s="13">
        <f t="shared" si="4"/>
        <v>0.25486129677801855</v>
      </c>
      <c r="O29" s="13">
        <f t="shared" si="0"/>
        <v>0.2203811199125788</v>
      </c>
      <c r="P29" s="13">
        <f t="shared" si="1"/>
        <v>7.2031557006242419E-2</v>
      </c>
      <c r="Q29" s="13">
        <f t="shared" si="1"/>
        <v>0.14834956290633639</v>
      </c>
      <c r="R29" s="13">
        <f t="shared" si="1"/>
        <v>0.15067666531050949</v>
      </c>
      <c r="S29" s="12"/>
      <c r="T29" s="13"/>
      <c r="U29" s="11"/>
    </row>
    <row r="30" spans="1:21" s="27" customFormat="1" ht="15" customHeight="1" x14ac:dyDescent="0.2">
      <c r="A30" s="30">
        <v>1933</v>
      </c>
      <c r="B30" s="301">
        <f t="shared" si="2"/>
        <v>0.27153971365277363</v>
      </c>
      <c r="C30" s="415"/>
      <c r="D30" s="415"/>
      <c r="E30" s="298">
        <v>0.79391093179336258</v>
      </c>
      <c r="F30" s="25">
        <v>0.72846028634722637</v>
      </c>
      <c r="G30" s="25">
        <v>0.468618543145712</v>
      </c>
      <c r="H30" s="25">
        <v>0.39200540541872519</v>
      </c>
      <c r="I30" s="25">
        <v>0.24620351086116316</v>
      </c>
      <c r="J30" s="25">
        <v>0.10187078807971162</v>
      </c>
      <c r="K30" s="25"/>
      <c r="L30" s="53">
        <f t="shared" si="3"/>
        <v>0.32529238864765059</v>
      </c>
      <c r="M30" s="13">
        <f t="shared" si="4"/>
        <v>6.5450645446136213E-2</v>
      </c>
      <c r="N30" s="13">
        <f t="shared" si="4"/>
        <v>0.25984174320151437</v>
      </c>
      <c r="O30" s="13">
        <f t="shared" si="0"/>
        <v>0.22241503228454884</v>
      </c>
      <c r="P30" s="13">
        <f t="shared" si="1"/>
        <v>7.6613137726986802E-2</v>
      </c>
      <c r="Q30" s="13">
        <f t="shared" si="1"/>
        <v>0.14580189455756204</v>
      </c>
      <c r="R30" s="13">
        <f t="shared" si="1"/>
        <v>0.14433272278145154</v>
      </c>
      <c r="S30" s="12"/>
      <c r="T30" s="13"/>
      <c r="U30" s="11"/>
    </row>
    <row r="31" spans="1:21" s="27" customFormat="1" ht="15" customHeight="1" x14ac:dyDescent="0.2">
      <c r="A31" s="30">
        <v>1934</v>
      </c>
      <c r="B31" s="301">
        <f t="shared" si="2"/>
        <v>0.28564561794753851</v>
      </c>
      <c r="C31" s="415"/>
      <c r="D31" s="415"/>
      <c r="E31" s="298">
        <v>0.77435498138776504</v>
      </c>
      <c r="F31" s="25">
        <v>0.71435438205246149</v>
      </c>
      <c r="G31" s="25">
        <v>0.47089813669447644</v>
      </c>
      <c r="H31" s="25">
        <v>0.39939944947993433</v>
      </c>
      <c r="I31" s="25">
        <v>0.24118009389907455</v>
      </c>
      <c r="J31" s="25">
        <v>9.6754484790721032E-2</v>
      </c>
      <c r="K31" s="25"/>
      <c r="L31" s="53">
        <f t="shared" si="3"/>
        <v>0.3034568446932886</v>
      </c>
      <c r="M31" s="13">
        <f t="shared" si="4"/>
        <v>6.000059933530355E-2</v>
      </c>
      <c r="N31" s="13">
        <f t="shared" si="4"/>
        <v>0.24345624535798505</v>
      </c>
      <c r="O31" s="13">
        <f t="shared" si="0"/>
        <v>0.22971804279540189</v>
      </c>
      <c r="P31" s="13">
        <f t="shared" si="1"/>
        <v>7.1498687214542112E-2</v>
      </c>
      <c r="Q31" s="13">
        <f t="shared" si="1"/>
        <v>0.15821935558085978</v>
      </c>
      <c r="R31" s="13">
        <f t="shared" si="1"/>
        <v>0.1444256091083535</v>
      </c>
      <c r="S31" s="12"/>
      <c r="T31" s="13"/>
      <c r="U31" s="11"/>
    </row>
    <row r="32" spans="1:21" s="27" customFormat="1" ht="15" customHeight="1" x14ac:dyDescent="0.2">
      <c r="A32" s="30">
        <v>1935</v>
      </c>
      <c r="B32" s="301">
        <f t="shared" si="2"/>
        <v>0.30522889398526165</v>
      </c>
      <c r="C32" s="415"/>
      <c r="D32" s="415"/>
      <c r="E32" s="298">
        <v>0.75211776826501242</v>
      </c>
      <c r="F32" s="25">
        <v>0.69477110601473835</v>
      </c>
      <c r="G32" s="25">
        <v>0.45016317982295079</v>
      </c>
      <c r="H32" s="25">
        <v>0.3822127569273065</v>
      </c>
      <c r="I32" s="25">
        <v>0.22954653438577272</v>
      </c>
      <c r="J32" s="25">
        <v>9.1805618639391351E-2</v>
      </c>
      <c r="K32" s="25"/>
      <c r="L32" s="53">
        <f t="shared" si="3"/>
        <v>0.30195458844206163</v>
      </c>
      <c r="M32" s="13">
        <f t="shared" si="4"/>
        <v>5.7346662250274072E-2</v>
      </c>
      <c r="N32" s="13">
        <f t="shared" si="4"/>
        <v>0.24460792619178756</v>
      </c>
      <c r="O32" s="13">
        <f t="shared" si="0"/>
        <v>0.22061664543717807</v>
      </c>
      <c r="P32" s="13">
        <f t="shared" si="1"/>
        <v>6.7950422895644291E-2</v>
      </c>
      <c r="Q32" s="13">
        <f t="shared" si="1"/>
        <v>0.15266622254153378</v>
      </c>
      <c r="R32" s="13">
        <f t="shared" si="1"/>
        <v>0.13774091574638136</v>
      </c>
      <c r="S32" s="12"/>
      <c r="T32" s="13"/>
      <c r="U32" s="11"/>
    </row>
    <row r="33" spans="1:21" s="27" customFormat="1" ht="15" customHeight="1" x14ac:dyDescent="0.2">
      <c r="A33" s="30">
        <v>1936</v>
      </c>
      <c r="B33" s="301">
        <f t="shared" si="2"/>
        <v>0.30895969318219119</v>
      </c>
      <c r="C33" s="415"/>
      <c r="D33" s="415"/>
      <c r="E33" s="298">
        <v>0.75757495248323936</v>
      </c>
      <c r="F33" s="25">
        <v>0.69104030681780881</v>
      </c>
      <c r="G33" s="25">
        <v>0.45021303154375797</v>
      </c>
      <c r="H33" s="25">
        <v>0.37860876982998914</v>
      </c>
      <c r="I33" s="25">
        <v>0.22072393981570301</v>
      </c>
      <c r="J33" s="25">
        <v>8.5376868744046319E-2</v>
      </c>
      <c r="K33" s="25"/>
      <c r="L33" s="53">
        <f t="shared" si="3"/>
        <v>0.30736192093948139</v>
      </c>
      <c r="M33" s="13">
        <f t="shared" si="4"/>
        <v>6.6534645665430547E-2</v>
      </c>
      <c r="N33" s="13">
        <f t="shared" si="4"/>
        <v>0.24082727527405084</v>
      </c>
      <c r="O33" s="13">
        <f t="shared" si="0"/>
        <v>0.22948909172805496</v>
      </c>
      <c r="P33" s="13">
        <f t="shared" si="1"/>
        <v>7.1604261713768824E-2</v>
      </c>
      <c r="Q33" s="13">
        <f t="shared" si="1"/>
        <v>0.15788483001428613</v>
      </c>
      <c r="R33" s="13">
        <f t="shared" si="1"/>
        <v>0.13534707107165669</v>
      </c>
      <c r="S33" s="12"/>
      <c r="T33" s="13"/>
      <c r="U33" s="11"/>
    </row>
    <row r="34" spans="1:21" s="27" customFormat="1" ht="15" customHeight="1" x14ac:dyDescent="0.2">
      <c r="A34" s="30">
        <v>1937</v>
      </c>
      <c r="B34" s="301">
        <f t="shared" si="2"/>
        <v>0.35437019220112009</v>
      </c>
      <c r="C34" s="415"/>
      <c r="D34" s="416"/>
      <c r="E34" s="298">
        <v>0.7395752309056205</v>
      </c>
      <c r="F34" s="25">
        <v>0.64562980779887991</v>
      </c>
      <c r="G34" s="25">
        <v>0.45127122471226949</v>
      </c>
      <c r="H34" s="25">
        <v>0.37083441722941513</v>
      </c>
      <c r="I34" s="25">
        <v>0.21766838373847433</v>
      </c>
      <c r="J34" s="25">
        <v>8.6438891936457804E-2</v>
      </c>
      <c r="K34" s="25"/>
      <c r="L34" s="53">
        <f t="shared" si="3"/>
        <v>0.288304006193351</v>
      </c>
      <c r="M34" s="13">
        <f t="shared" si="4"/>
        <v>9.3945423106740589E-2</v>
      </c>
      <c r="N34" s="13">
        <f t="shared" si="4"/>
        <v>0.19435858308661041</v>
      </c>
      <c r="O34" s="13">
        <f t="shared" si="0"/>
        <v>0.23360284097379516</v>
      </c>
      <c r="P34" s="13">
        <f t="shared" si="1"/>
        <v>8.0436807482854367E-2</v>
      </c>
      <c r="Q34" s="13">
        <f t="shared" si="1"/>
        <v>0.1531660334909408</v>
      </c>
      <c r="R34" s="13">
        <f t="shared" si="1"/>
        <v>0.13122949180201654</v>
      </c>
      <c r="S34" s="12"/>
      <c r="T34" s="13"/>
      <c r="U34" s="11"/>
    </row>
    <row r="35" spans="1:21" s="27" customFormat="1" ht="15" customHeight="1" x14ac:dyDescent="0.2">
      <c r="A35" s="30">
        <v>1938</v>
      </c>
      <c r="B35" s="301">
        <f t="shared" si="2"/>
        <v>0.38013254457990164</v>
      </c>
      <c r="C35" s="415"/>
      <c r="D35" s="416"/>
      <c r="E35" s="298">
        <v>0.73565295881078485</v>
      </c>
      <c r="F35" s="25">
        <v>0.61986745542009836</v>
      </c>
      <c r="G35" s="25">
        <v>0.39981364172995898</v>
      </c>
      <c r="H35" s="25">
        <v>0.32132480589472229</v>
      </c>
      <c r="I35" s="25">
        <v>0.18383603840994484</v>
      </c>
      <c r="J35" s="25">
        <v>7.5693996333137989E-2</v>
      </c>
      <c r="K35" s="25"/>
      <c r="L35" s="53">
        <f t="shared" si="3"/>
        <v>0.33583931708082587</v>
      </c>
      <c r="M35" s="13">
        <f t="shared" si="4"/>
        <v>0.11578550339068649</v>
      </c>
      <c r="N35" s="13">
        <f t="shared" si="4"/>
        <v>0.22005381369013938</v>
      </c>
      <c r="O35" s="13">
        <f t="shared" si="0"/>
        <v>0.21597760332001414</v>
      </c>
      <c r="P35" s="13">
        <f t="shared" si="1"/>
        <v>7.8488835835236692E-2</v>
      </c>
      <c r="Q35" s="13">
        <f t="shared" si="1"/>
        <v>0.13748876748477745</v>
      </c>
      <c r="R35" s="13">
        <f t="shared" si="1"/>
        <v>0.10814204207680685</v>
      </c>
      <c r="S35" s="12"/>
      <c r="T35" s="13"/>
      <c r="U35" s="11"/>
    </row>
    <row r="36" spans="1:21" s="27" customFormat="1" ht="15" customHeight="1" x14ac:dyDescent="0.2">
      <c r="A36" s="29">
        <v>1939</v>
      </c>
      <c r="B36" s="302">
        <f t="shared" si="2"/>
        <v>0.36727920062970354</v>
      </c>
      <c r="C36" s="413"/>
      <c r="D36" s="414"/>
      <c r="E36" s="299">
        <v>0.74788215304858441</v>
      </c>
      <c r="F36" s="28">
        <v>0.63272079937029646</v>
      </c>
      <c r="G36" s="28">
        <v>0.41471825772497373</v>
      </c>
      <c r="H36" s="28">
        <v>0.33446054256534308</v>
      </c>
      <c r="I36" s="28">
        <v>0.19150348139291137</v>
      </c>
      <c r="J36" s="28">
        <v>7.572663005145594E-2</v>
      </c>
      <c r="K36" s="28"/>
      <c r="L36" s="54">
        <f t="shared" si="3"/>
        <v>0.33316389532361068</v>
      </c>
      <c r="M36" s="18">
        <f t="shared" si="4"/>
        <v>0.11516135367828795</v>
      </c>
      <c r="N36" s="18">
        <f t="shared" si="4"/>
        <v>0.21800254164532273</v>
      </c>
      <c r="O36" s="18">
        <f t="shared" si="0"/>
        <v>0.22321477633206235</v>
      </c>
      <c r="P36" s="18">
        <f t="shared" si="1"/>
        <v>8.0257715159630649E-2</v>
      </c>
      <c r="Q36" s="18">
        <f t="shared" si="1"/>
        <v>0.1429570611724317</v>
      </c>
      <c r="R36" s="18">
        <f t="shared" si="1"/>
        <v>0.11577685134145543</v>
      </c>
      <c r="S36" s="17"/>
      <c r="T36" s="13"/>
      <c r="U36" s="11"/>
    </row>
    <row r="37" spans="1:21" s="27" customFormat="1" ht="15" customHeight="1" x14ac:dyDescent="0.2">
      <c r="A37" s="31">
        <v>1940</v>
      </c>
      <c r="B37" s="303">
        <f t="shared" si="2"/>
        <v>0.41492369493575998</v>
      </c>
      <c r="C37" s="415"/>
      <c r="D37" s="415"/>
      <c r="E37" s="300">
        <v>0.70066507217791396</v>
      </c>
      <c r="F37" s="26">
        <v>0.58507630506424002</v>
      </c>
      <c r="G37" s="26">
        <v>0.37135504052812385</v>
      </c>
      <c r="H37" s="26">
        <v>0.29690226486819182</v>
      </c>
      <c r="I37" s="26">
        <v>0.1678837317159475</v>
      </c>
      <c r="J37" s="26">
        <v>6.7152654451853103E-2</v>
      </c>
      <c r="K37" s="26"/>
      <c r="L37" s="55">
        <f t="shared" si="3"/>
        <v>0.32931003164979011</v>
      </c>
      <c r="M37" s="22">
        <f t="shared" si="4"/>
        <v>0.11558876711367394</v>
      </c>
      <c r="N37" s="22">
        <f t="shared" si="4"/>
        <v>0.21372126453611617</v>
      </c>
      <c r="O37" s="22">
        <f t="shared" si="0"/>
        <v>0.20347130881217634</v>
      </c>
      <c r="P37" s="22">
        <f t="shared" si="1"/>
        <v>7.4452775659932025E-2</v>
      </c>
      <c r="Q37" s="22">
        <f t="shared" si="1"/>
        <v>0.12901853315224432</v>
      </c>
      <c r="R37" s="22">
        <f t="shared" si="1"/>
        <v>0.1007310772640944</v>
      </c>
      <c r="S37" s="21"/>
      <c r="T37" s="13"/>
      <c r="U37" s="11"/>
    </row>
    <row r="38" spans="1:21" s="27" customFormat="1" ht="15" customHeight="1" x14ac:dyDescent="0.2">
      <c r="A38" s="30">
        <v>1941</v>
      </c>
      <c r="B38" s="301">
        <f t="shared" si="2"/>
        <v>0.44800742969306839</v>
      </c>
      <c r="C38" s="415"/>
      <c r="D38" s="415"/>
      <c r="E38" s="298">
        <v>0.65705730171804333</v>
      </c>
      <c r="F38" s="25">
        <v>0.55199257030693161</v>
      </c>
      <c r="G38" s="25">
        <v>0.33654303903640287</v>
      </c>
      <c r="H38" s="25">
        <v>0.26418941781867711</v>
      </c>
      <c r="I38" s="25">
        <v>0.14558273420976389</v>
      </c>
      <c r="J38" s="25">
        <v>5.7366174531139208E-2</v>
      </c>
      <c r="K38" s="25"/>
      <c r="L38" s="53">
        <f t="shared" si="3"/>
        <v>0.32051426268164046</v>
      </c>
      <c r="M38" s="13">
        <f t="shared" si="4"/>
        <v>0.10506473141111172</v>
      </c>
      <c r="N38" s="13">
        <f t="shared" si="4"/>
        <v>0.21544953127052874</v>
      </c>
      <c r="O38" s="13">
        <f t="shared" si="0"/>
        <v>0.19096030482663898</v>
      </c>
      <c r="P38" s="13">
        <f t="shared" si="1"/>
        <v>7.2353621217725761E-2</v>
      </c>
      <c r="Q38" s="13">
        <f t="shared" si="1"/>
        <v>0.11860668360891322</v>
      </c>
      <c r="R38" s="13">
        <f t="shared" si="1"/>
        <v>8.8216559678624684E-2</v>
      </c>
      <c r="S38" s="12"/>
      <c r="T38" s="13"/>
      <c r="U38" s="11"/>
    </row>
    <row r="39" spans="1:21" s="27" customFormat="1" ht="15" customHeight="1" x14ac:dyDescent="0.2">
      <c r="A39" s="30">
        <v>1942</v>
      </c>
      <c r="B39" s="301">
        <f t="shared" si="2"/>
        <v>0.47544280905010605</v>
      </c>
      <c r="C39" s="415"/>
      <c r="D39" s="415"/>
      <c r="E39" s="298">
        <v>0.62566181803544862</v>
      </c>
      <c r="F39" s="25">
        <v>0.52455719094989395</v>
      </c>
      <c r="G39" s="25">
        <v>0.33014640720048899</v>
      </c>
      <c r="H39" s="25">
        <v>0.25978536537074165</v>
      </c>
      <c r="I39" s="25">
        <v>0.14082864118285737</v>
      </c>
      <c r="J39" s="25">
        <v>5.2954196819741076E-2</v>
      </c>
      <c r="K39" s="25"/>
      <c r="L39" s="53">
        <f t="shared" si="3"/>
        <v>0.29551541083495964</v>
      </c>
      <c r="M39" s="13">
        <f t="shared" si="4"/>
        <v>0.10110462708555468</v>
      </c>
      <c r="N39" s="13">
        <f t="shared" si="4"/>
        <v>0.19441078374940496</v>
      </c>
      <c r="O39" s="13">
        <f t="shared" si="0"/>
        <v>0.18931776601763162</v>
      </c>
      <c r="P39" s="13">
        <f t="shared" si="1"/>
        <v>7.0361041829747339E-2</v>
      </c>
      <c r="Q39" s="13">
        <f t="shared" si="1"/>
        <v>0.11895672418788428</v>
      </c>
      <c r="R39" s="13">
        <f t="shared" si="1"/>
        <v>8.7874444363116297E-2</v>
      </c>
      <c r="S39" s="12"/>
      <c r="T39" s="13"/>
      <c r="U39" s="11"/>
    </row>
    <row r="40" spans="1:21" s="27" customFormat="1" ht="15" customHeight="1" x14ac:dyDescent="0.2">
      <c r="A40" s="30">
        <v>1943</v>
      </c>
      <c r="B40" s="301">
        <f t="shared" si="2"/>
        <v>0.46195793464488299</v>
      </c>
      <c r="C40" s="415"/>
      <c r="D40" s="415"/>
      <c r="E40" s="298">
        <v>0.6374201421666591</v>
      </c>
      <c r="F40" s="25">
        <v>0.53804206535511701</v>
      </c>
      <c r="G40" s="25">
        <v>0.3345100357372261</v>
      </c>
      <c r="H40" s="25">
        <v>0.25927860393548835</v>
      </c>
      <c r="I40" s="25">
        <v>0.13705429328338298</v>
      </c>
      <c r="J40" s="25">
        <v>4.719146468661168E-2</v>
      </c>
      <c r="K40" s="25"/>
      <c r="L40" s="53">
        <f t="shared" si="3"/>
        <v>0.302910106429433</v>
      </c>
      <c r="M40" s="13">
        <f t="shared" si="4"/>
        <v>9.9378076811542093E-2</v>
      </c>
      <c r="N40" s="13">
        <f t="shared" si="4"/>
        <v>0.20353202961789091</v>
      </c>
      <c r="O40" s="13">
        <f t="shared" si="0"/>
        <v>0.19745574245384312</v>
      </c>
      <c r="P40" s="13">
        <f t="shared" si="1"/>
        <v>7.5231431801737747E-2</v>
      </c>
      <c r="Q40" s="13">
        <f t="shared" si="1"/>
        <v>0.12222431065210537</v>
      </c>
      <c r="R40" s="13">
        <f t="shared" si="1"/>
        <v>8.9862828596771305E-2</v>
      </c>
      <c r="S40" s="12"/>
      <c r="T40" s="13"/>
      <c r="U40" s="11"/>
    </row>
    <row r="41" spans="1:21" s="27" customFormat="1" ht="15" customHeight="1" x14ac:dyDescent="0.2">
      <c r="A41" s="30">
        <v>1944</v>
      </c>
      <c r="B41" s="301">
        <f t="shared" si="2"/>
        <v>0.48744375330686729</v>
      </c>
      <c r="C41" s="415"/>
      <c r="D41" s="415"/>
      <c r="E41" s="298">
        <v>0.60122116562075834</v>
      </c>
      <c r="F41" s="25">
        <v>0.51255624669313271</v>
      </c>
      <c r="G41" s="25">
        <v>0.31103021966863587</v>
      </c>
      <c r="H41" s="25">
        <v>0.23952118916547951</v>
      </c>
      <c r="I41" s="25">
        <v>0.12586594034859985</v>
      </c>
      <c r="J41" s="25">
        <v>4.7448931044092077E-2</v>
      </c>
      <c r="K41" s="25"/>
      <c r="L41" s="53">
        <f t="shared" si="3"/>
        <v>0.29019094595212247</v>
      </c>
      <c r="M41" s="13">
        <f t="shared" si="4"/>
        <v>8.8664918927625624E-2</v>
      </c>
      <c r="N41" s="13">
        <f t="shared" si="4"/>
        <v>0.20152602702449685</v>
      </c>
      <c r="O41" s="13">
        <f t="shared" si="0"/>
        <v>0.18516427932003601</v>
      </c>
      <c r="P41" s="13">
        <f t="shared" si="1"/>
        <v>7.1509030503156351E-2</v>
      </c>
      <c r="Q41" s="13">
        <f t="shared" si="1"/>
        <v>0.11365524881687966</v>
      </c>
      <c r="R41" s="13">
        <f t="shared" si="1"/>
        <v>7.8417009304507776E-2</v>
      </c>
      <c r="S41" s="12"/>
      <c r="T41" s="13"/>
      <c r="U41" s="11"/>
    </row>
    <row r="42" spans="1:21" s="27" customFormat="1" ht="15" customHeight="1" x14ac:dyDescent="0.2">
      <c r="A42" s="30">
        <v>1945</v>
      </c>
      <c r="B42" s="301">
        <f t="shared" si="2"/>
        <v>0.47007421611906075</v>
      </c>
      <c r="C42" s="415"/>
      <c r="D42" s="415"/>
      <c r="E42" s="298">
        <v>0.61799994638268085</v>
      </c>
      <c r="F42" s="25">
        <v>0.52992578388093925</v>
      </c>
      <c r="G42" s="25">
        <v>0.31511454748373013</v>
      </c>
      <c r="H42" s="25">
        <v>0.24003006207477956</v>
      </c>
      <c r="I42" s="25">
        <v>0.12419255347673808</v>
      </c>
      <c r="J42" s="25">
        <v>4.4177684463653485E-2</v>
      </c>
      <c r="K42" s="25"/>
      <c r="L42" s="53">
        <f t="shared" si="3"/>
        <v>0.30288539889895072</v>
      </c>
      <c r="M42" s="13">
        <f t="shared" si="4"/>
        <v>8.8074162501741604E-2</v>
      </c>
      <c r="N42" s="13">
        <f t="shared" si="4"/>
        <v>0.21481123639720912</v>
      </c>
      <c r="O42" s="13">
        <f t="shared" si="0"/>
        <v>0.19092199400699206</v>
      </c>
      <c r="P42" s="13">
        <f t="shared" ref="P42:R73" si="5">G42-H42</f>
        <v>7.5084485408950574E-2</v>
      </c>
      <c r="Q42" s="13">
        <f t="shared" si="5"/>
        <v>0.11583750859804148</v>
      </c>
      <c r="R42" s="13">
        <f t="shared" si="5"/>
        <v>8.0014869013084591E-2</v>
      </c>
      <c r="S42" s="12"/>
      <c r="T42" s="13"/>
      <c r="U42" s="11"/>
    </row>
    <row r="43" spans="1:21" s="27" customFormat="1" ht="15" customHeight="1" x14ac:dyDescent="0.2">
      <c r="A43" s="30">
        <v>1946</v>
      </c>
      <c r="B43" s="301">
        <f t="shared" si="2"/>
        <v>0.48260381426075538</v>
      </c>
      <c r="C43" s="415"/>
      <c r="D43" s="416"/>
      <c r="E43" s="298">
        <v>0.61212183680294263</v>
      </c>
      <c r="F43" s="25">
        <v>0.51739618573924462</v>
      </c>
      <c r="G43" s="25">
        <v>0.29325199074751829</v>
      </c>
      <c r="H43" s="25">
        <v>0.22144040295097336</v>
      </c>
      <c r="I43" s="25">
        <v>0.11495954379564553</v>
      </c>
      <c r="J43" s="25">
        <v>4.3705403331803297E-2</v>
      </c>
      <c r="K43" s="25"/>
      <c r="L43" s="53">
        <f t="shared" si="3"/>
        <v>0.31886984605542434</v>
      </c>
      <c r="M43" s="13">
        <f t="shared" si="4"/>
        <v>9.4725651063698013E-2</v>
      </c>
      <c r="N43" s="13">
        <f t="shared" si="4"/>
        <v>0.22414419499172633</v>
      </c>
      <c r="O43" s="13">
        <f t="shared" si="0"/>
        <v>0.17829244695187274</v>
      </c>
      <c r="P43" s="13">
        <f t="shared" si="5"/>
        <v>7.1811587796544923E-2</v>
      </c>
      <c r="Q43" s="13">
        <f t="shared" si="5"/>
        <v>0.10648085915532783</v>
      </c>
      <c r="R43" s="13">
        <f t="shared" si="5"/>
        <v>7.1254140463842236E-2</v>
      </c>
      <c r="S43" s="12"/>
      <c r="T43" s="13"/>
      <c r="U43" s="11"/>
    </row>
    <row r="44" spans="1:21" s="27" customFormat="1" ht="15" customHeight="1" x14ac:dyDescent="0.2">
      <c r="A44" s="30">
        <v>1947</v>
      </c>
      <c r="B44" s="301">
        <f t="shared" si="2"/>
        <v>0.50073513519221247</v>
      </c>
      <c r="C44" s="415"/>
      <c r="D44" s="416"/>
      <c r="E44" s="298">
        <v>0.59292937398061862</v>
      </c>
      <c r="F44" s="25">
        <v>0.49926486480778748</v>
      </c>
      <c r="G44" s="25">
        <v>0.27917652378159658</v>
      </c>
      <c r="H44" s="25">
        <v>0.21136651945858814</v>
      </c>
      <c r="I44" s="25">
        <v>0.1107551271442811</v>
      </c>
      <c r="J44" s="25">
        <v>4.2635394853161507E-2</v>
      </c>
      <c r="K44" s="25"/>
      <c r="L44" s="53">
        <f t="shared" si="3"/>
        <v>0.31375285019902205</v>
      </c>
      <c r="M44" s="13">
        <f t="shared" si="4"/>
        <v>9.3664509172831145E-2</v>
      </c>
      <c r="N44" s="13">
        <f t="shared" si="4"/>
        <v>0.2200883410261909</v>
      </c>
      <c r="O44" s="13">
        <f t="shared" si="0"/>
        <v>0.16842139663731548</v>
      </c>
      <c r="P44" s="13">
        <f t="shared" si="5"/>
        <v>6.7810004323008433E-2</v>
      </c>
      <c r="Q44" s="13">
        <f t="shared" si="5"/>
        <v>0.10061139231430705</v>
      </c>
      <c r="R44" s="13">
        <f t="shared" si="5"/>
        <v>6.8119732291119589E-2</v>
      </c>
      <c r="S44" s="12"/>
      <c r="T44" s="13"/>
      <c r="U44" s="11"/>
    </row>
    <row r="45" spans="1:21" s="27" customFormat="1" ht="15" customHeight="1" x14ac:dyDescent="0.2">
      <c r="A45" s="30">
        <v>1948</v>
      </c>
      <c r="B45" s="301">
        <f t="shared" si="2"/>
        <v>0.52090673507741325</v>
      </c>
      <c r="C45" s="415"/>
      <c r="D45" s="416"/>
      <c r="E45" s="298">
        <v>0.57264460204957912</v>
      </c>
      <c r="F45" s="25">
        <v>0.47909326492258675</v>
      </c>
      <c r="G45" s="25">
        <v>0.27302067604414382</v>
      </c>
      <c r="H45" s="25">
        <v>0.20865301862580757</v>
      </c>
      <c r="I45" s="25">
        <v>0.10842341430493664</v>
      </c>
      <c r="J45" s="25">
        <v>4.0332968019871566E-2</v>
      </c>
      <c r="K45" s="25"/>
      <c r="L45" s="53">
        <f t="shared" si="3"/>
        <v>0.2996239260054353</v>
      </c>
      <c r="M45" s="13">
        <f t="shared" si="4"/>
        <v>9.3551337126992373E-2</v>
      </c>
      <c r="N45" s="13">
        <f t="shared" si="4"/>
        <v>0.20607258887844293</v>
      </c>
      <c r="O45" s="13">
        <f t="shared" si="0"/>
        <v>0.16459726173920719</v>
      </c>
      <c r="P45" s="13">
        <f t="shared" si="5"/>
        <v>6.4367657418336249E-2</v>
      </c>
      <c r="Q45" s="13">
        <f t="shared" si="5"/>
        <v>0.10022960432087093</v>
      </c>
      <c r="R45" s="13">
        <f t="shared" si="5"/>
        <v>6.8090446285065082E-2</v>
      </c>
      <c r="S45" s="12"/>
      <c r="T45" s="13"/>
      <c r="U45" s="11"/>
    </row>
    <row r="46" spans="1:21" s="27" customFormat="1" ht="15" customHeight="1" x14ac:dyDescent="0.2">
      <c r="A46" s="29">
        <v>1949</v>
      </c>
      <c r="B46" s="302">
        <f t="shared" si="2"/>
        <v>0.54177570528595842</v>
      </c>
      <c r="C46" s="413"/>
      <c r="D46" s="414"/>
      <c r="E46" s="299">
        <v>0.55591234465328065</v>
      </c>
      <c r="F46" s="28">
        <v>0.45822429471404164</v>
      </c>
      <c r="G46" s="28">
        <v>0.2616537762846789</v>
      </c>
      <c r="H46" s="28">
        <v>0.19989456380658752</v>
      </c>
      <c r="I46" s="28">
        <v>0.10417279951225625</v>
      </c>
      <c r="J46" s="28">
        <v>3.9223858408708165E-2</v>
      </c>
      <c r="K46" s="28"/>
      <c r="L46" s="54">
        <f t="shared" si="3"/>
        <v>0.29425856836860176</v>
      </c>
      <c r="M46" s="18">
        <f t="shared" si="4"/>
        <v>9.7688049939239019E-2</v>
      </c>
      <c r="N46" s="18">
        <f t="shared" si="4"/>
        <v>0.19657051842936274</v>
      </c>
      <c r="O46" s="18">
        <f t="shared" si="0"/>
        <v>0.15748097677242265</v>
      </c>
      <c r="P46" s="18">
        <f t="shared" si="5"/>
        <v>6.175921247809138E-2</v>
      </c>
      <c r="Q46" s="18">
        <f t="shared" si="5"/>
        <v>9.5721764294331269E-2</v>
      </c>
      <c r="R46" s="18">
        <f t="shared" si="5"/>
        <v>6.4948941103548083E-2</v>
      </c>
      <c r="S46" s="17"/>
      <c r="T46" s="13"/>
      <c r="U46" s="11"/>
    </row>
    <row r="47" spans="1:21" s="27" customFormat="1" ht="15" customHeight="1" x14ac:dyDescent="0.2">
      <c r="A47" s="31">
        <v>1950</v>
      </c>
      <c r="B47" s="303">
        <f t="shared" si="2"/>
        <v>0.52895813721568308</v>
      </c>
      <c r="C47" s="415"/>
      <c r="D47" s="415"/>
      <c r="E47" s="300">
        <v>0.56360546814697554</v>
      </c>
      <c r="F47" s="26">
        <v>0.47104186278431698</v>
      </c>
      <c r="G47" s="26">
        <v>0.276147364562708</v>
      </c>
      <c r="H47" s="26">
        <v>0.21082986474422885</v>
      </c>
      <c r="I47" s="26">
        <v>0.11056574511890058</v>
      </c>
      <c r="J47" s="26">
        <v>3.5148571404113274E-2</v>
      </c>
      <c r="K47" s="26"/>
      <c r="L47" s="55">
        <f t="shared" si="3"/>
        <v>0.28745810358426754</v>
      </c>
      <c r="M47" s="22">
        <f t="shared" si="4"/>
        <v>9.2563605362658563E-2</v>
      </c>
      <c r="N47" s="22">
        <f t="shared" si="4"/>
        <v>0.19489449822160898</v>
      </c>
      <c r="O47" s="22">
        <f t="shared" si="0"/>
        <v>0.16558161944380742</v>
      </c>
      <c r="P47" s="22">
        <f t="shared" si="5"/>
        <v>6.5317499818479147E-2</v>
      </c>
      <c r="Q47" s="22">
        <f t="shared" si="5"/>
        <v>0.10026411962532827</v>
      </c>
      <c r="R47" s="22">
        <f t="shared" si="5"/>
        <v>7.5417173714787303E-2</v>
      </c>
      <c r="S47" s="21"/>
      <c r="T47" s="13"/>
      <c r="U47" s="11"/>
    </row>
    <row r="48" spans="1:21" s="27" customFormat="1" ht="15" customHeight="1" x14ac:dyDescent="0.2">
      <c r="A48" s="30">
        <v>1951</v>
      </c>
      <c r="B48" s="301">
        <f t="shared" si="2"/>
        <v>0.52683162673386064</v>
      </c>
      <c r="C48" s="415"/>
      <c r="D48" s="415"/>
      <c r="E48" s="298">
        <v>0.56473040242137695</v>
      </c>
      <c r="F48" s="25">
        <v>0.47316837326613936</v>
      </c>
      <c r="G48" s="25">
        <v>0.27280115934511151</v>
      </c>
      <c r="H48" s="25">
        <v>0.20671389639744051</v>
      </c>
      <c r="I48" s="25">
        <v>0.10594452986304104</v>
      </c>
      <c r="J48" s="25">
        <v>3.9222119360236833E-2</v>
      </c>
      <c r="K48" s="25"/>
      <c r="L48" s="53">
        <f t="shared" si="3"/>
        <v>0.29192924307626544</v>
      </c>
      <c r="M48" s="13">
        <f t="shared" si="4"/>
        <v>9.156202915523759E-2</v>
      </c>
      <c r="N48" s="13">
        <f t="shared" si="4"/>
        <v>0.20036721392102785</v>
      </c>
      <c r="O48" s="13">
        <f t="shared" si="0"/>
        <v>0.16685662948207047</v>
      </c>
      <c r="P48" s="13">
        <f t="shared" si="5"/>
        <v>6.6087262947671005E-2</v>
      </c>
      <c r="Q48" s="13">
        <f t="shared" si="5"/>
        <v>0.10076936653439947</v>
      </c>
      <c r="R48" s="13">
        <f t="shared" si="5"/>
        <v>6.6722410502804197E-2</v>
      </c>
      <c r="S48" s="12"/>
      <c r="T48" s="13"/>
      <c r="U48" s="11"/>
    </row>
    <row r="49" spans="1:21" s="27" customFormat="1" ht="15" customHeight="1" x14ac:dyDescent="0.2">
      <c r="A49" s="30">
        <v>1952</v>
      </c>
      <c r="B49" s="301">
        <f t="shared" si="2"/>
        <v>0.53457394424832694</v>
      </c>
      <c r="C49" s="415"/>
      <c r="D49" s="415"/>
      <c r="E49" s="298">
        <v>0.55962375363539896</v>
      </c>
      <c r="F49" s="25">
        <v>0.46542605575167306</v>
      </c>
      <c r="G49" s="25">
        <v>0.26976258308208939</v>
      </c>
      <c r="H49" s="25">
        <v>0.20326193077419785</v>
      </c>
      <c r="I49" s="25">
        <v>0.10426647109937763</v>
      </c>
      <c r="J49" s="25">
        <v>3.8662245384451149E-2</v>
      </c>
      <c r="K49" s="25"/>
      <c r="L49" s="53">
        <f t="shared" si="3"/>
        <v>0.28986117055330957</v>
      </c>
      <c r="M49" s="13">
        <f t="shared" si="4"/>
        <v>9.4197697883725895E-2</v>
      </c>
      <c r="N49" s="13">
        <f t="shared" si="4"/>
        <v>0.19566347266958367</v>
      </c>
      <c r="O49" s="13">
        <f t="shared" si="0"/>
        <v>0.16549611198271175</v>
      </c>
      <c r="P49" s="13">
        <f t="shared" si="5"/>
        <v>6.6500652307891539E-2</v>
      </c>
      <c r="Q49" s="13">
        <f t="shared" si="5"/>
        <v>9.8995459674820221E-2</v>
      </c>
      <c r="R49" s="13">
        <f t="shared" si="5"/>
        <v>6.5604225714926481E-2</v>
      </c>
      <c r="S49" s="12"/>
      <c r="T49" s="13"/>
      <c r="U49" s="11"/>
    </row>
    <row r="50" spans="1:21" s="27" customFormat="1" ht="15" customHeight="1" x14ac:dyDescent="0.2">
      <c r="A50" s="30">
        <v>1953</v>
      </c>
      <c r="B50" s="301">
        <f t="shared" si="2"/>
        <v>0.548095321346173</v>
      </c>
      <c r="C50" s="415"/>
      <c r="D50" s="415"/>
      <c r="E50" s="298">
        <v>0.5470762952503726</v>
      </c>
      <c r="F50" s="25">
        <v>0.451904678653827</v>
      </c>
      <c r="G50" s="25">
        <v>0.25612790713946271</v>
      </c>
      <c r="H50" s="25">
        <v>0.19277250007876609</v>
      </c>
      <c r="I50" s="25">
        <v>9.8708013200712263E-2</v>
      </c>
      <c r="J50" s="25">
        <v>3.7310599605164863E-2</v>
      </c>
      <c r="K50" s="25"/>
      <c r="L50" s="53">
        <f t="shared" si="3"/>
        <v>0.29094838811090989</v>
      </c>
      <c r="M50" s="13">
        <f t="shared" si="4"/>
        <v>9.5171616596545605E-2</v>
      </c>
      <c r="N50" s="13">
        <f t="shared" si="4"/>
        <v>0.19577677151436429</v>
      </c>
      <c r="O50" s="13">
        <f t="shared" si="0"/>
        <v>0.15741989393875044</v>
      </c>
      <c r="P50" s="13">
        <f t="shared" si="5"/>
        <v>6.3355407060696617E-2</v>
      </c>
      <c r="Q50" s="13">
        <f t="shared" si="5"/>
        <v>9.4064486878053827E-2</v>
      </c>
      <c r="R50" s="13">
        <f t="shared" si="5"/>
        <v>6.1397413595547401E-2</v>
      </c>
      <c r="S50" s="12"/>
      <c r="T50" s="13"/>
      <c r="U50" s="11"/>
    </row>
    <row r="51" spans="1:21" s="27" customFormat="1" ht="15" customHeight="1" x14ac:dyDescent="0.2">
      <c r="A51" s="30">
        <v>1954</v>
      </c>
      <c r="B51" s="301">
        <f t="shared" si="2"/>
        <v>0.55207259465057357</v>
      </c>
      <c r="C51" s="415"/>
      <c r="D51" s="415"/>
      <c r="E51" s="298">
        <v>0.55161814298018863</v>
      </c>
      <c r="F51" s="25">
        <v>0.44792740534942638</v>
      </c>
      <c r="G51" s="25">
        <v>0.2601686775478832</v>
      </c>
      <c r="H51" s="25">
        <v>0.19521057571319378</v>
      </c>
      <c r="I51" s="25">
        <v>9.9398614969221713E-2</v>
      </c>
      <c r="J51" s="25">
        <v>3.6858062418494826E-2</v>
      </c>
      <c r="K51" s="25"/>
      <c r="L51" s="53">
        <f t="shared" si="3"/>
        <v>0.29144946543230543</v>
      </c>
      <c r="M51" s="13">
        <f t="shared" si="4"/>
        <v>0.10369073763076225</v>
      </c>
      <c r="N51" s="13">
        <f t="shared" si="4"/>
        <v>0.18775872780154318</v>
      </c>
      <c r="O51" s="13">
        <f t="shared" si="0"/>
        <v>0.1607700625786615</v>
      </c>
      <c r="P51" s="13">
        <f t="shared" si="5"/>
        <v>6.4958101834689419E-2</v>
      </c>
      <c r="Q51" s="13">
        <f t="shared" si="5"/>
        <v>9.5811960743972066E-2</v>
      </c>
      <c r="R51" s="13">
        <f t="shared" si="5"/>
        <v>6.254055255072688E-2</v>
      </c>
      <c r="S51" s="12"/>
      <c r="T51" s="13"/>
      <c r="U51" s="11"/>
    </row>
    <row r="52" spans="1:21" s="27" customFormat="1" ht="15" customHeight="1" x14ac:dyDescent="0.2">
      <c r="A52" s="30">
        <v>1955</v>
      </c>
      <c r="B52" s="301">
        <f t="shared" si="2"/>
        <v>0.55559915282773509</v>
      </c>
      <c r="C52" s="415"/>
      <c r="D52" s="415"/>
      <c r="E52" s="298">
        <v>0.55197093980722811</v>
      </c>
      <c r="F52" s="25">
        <v>0.44440084717226497</v>
      </c>
      <c r="G52" s="25">
        <v>0.26193815149872435</v>
      </c>
      <c r="H52" s="25">
        <v>0.19451599444008191</v>
      </c>
      <c r="I52" s="25">
        <v>0.10228692920653153</v>
      </c>
      <c r="J52" s="25">
        <v>3.8901269165110788E-2</v>
      </c>
      <c r="K52" s="25"/>
      <c r="L52" s="53">
        <f t="shared" si="3"/>
        <v>0.29003278830850376</v>
      </c>
      <c r="M52" s="13">
        <f t="shared" si="4"/>
        <v>0.10757009263496314</v>
      </c>
      <c r="N52" s="13">
        <f t="shared" si="4"/>
        <v>0.18246269567354062</v>
      </c>
      <c r="O52" s="13">
        <f t="shared" si="0"/>
        <v>0.15965122229219281</v>
      </c>
      <c r="P52" s="13">
        <f t="shared" si="5"/>
        <v>6.7422157058642435E-2</v>
      </c>
      <c r="Q52" s="13">
        <f t="shared" si="5"/>
        <v>9.2229065233550386E-2</v>
      </c>
      <c r="R52" s="13">
        <f t="shared" si="5"/>
        <v>6.3385660041420738E-2</v>
      </c>
      <c r="S52" s="12"/>
      <c r="T52" s="13"/>
      <c r="U52" s="11"/>
    </row>
    <row r="53" spans="1:21" s="27" customFormat="1" ht="15" customHeight="1" x14ac:dyDescent="0.2">
      <c r="A53" s="30">
        <v>1956</v>
      </c>
      <c r="B53" s="301">
        <f t="shared" si="2"/>
        <v>0.54234649900225884</v>
      </c>
      <c r="C53" s="415"/>
      <c r="D53" s="416"/>
      <c r="E53" s="298">
        <v>0.55869833000334945</v>
      </c>
      <c r="F53" s="25">
        <v>0.4576535009977411</v>
      </c>
      <c r="G53" s="25">
        <v>0.26807111062124261</v>
      </c>
      <c r="H53" s="25">
        <v>0.20319200180295383</v>
      </c>
      <c r="I53" s="25">
        <v>0.10502948045778931</v>
      </c>
      <c r="J53" s="25">
        <v>4.0104310636606695E-2</v>
      </c>
      <c r="K53" s="25"/>
      <c r="L53" s="53">
        <f t="shared" si="3"/>
        <v>0.29062721938210684</v>
      </c>
      <c r="M53" s="13">
        <f t="shared" si="4"/>
        <v>0.10104482900560835</v>
      </c>
      <c r="N53" s="13">
        <f t="shared" si="4"/>
        <v>0.18958239037649849</v>
      </c>
      <c r="O53" s="13">
        <f t="shared" si="0"/>
        <v>0.1630416301634533</v>
      </c>
      <c r="P53" s="13">
        <f t="shared" si="5"/>
        <v>6.4879108818288789E-2</v>
      </c>
      <c r="Q53" s="13">
        <f t="shared" si="5"/>
        <v>9.8162521345164511E-2</v>
      </c>
      <c r="R53" s="13">
        <f t="shared" si="5"/>
        <v>6.4925169821182627E-2</v>
      </c>
      <c r="S53" s="12"/>
      <c r="T53" s="13"/>
      <c r="U53" s="11"/>
    </row>
    <row r="54" spans="1:21" s="27" customFormat="1" ht="15" customHeight="1" x14ac:dyDescent="0.2">
      <c r="A54" s="30">
        <v>1957</v>
      </c>
      <c r="B54" s="301">
        <f t="shared" si="2"/>
        <v>0.53025014874470833</v>
      </c>
      <c r="C54" s="415"/>
      <c r="D54" s="416"/>
      <c r="E54" s="298">
        <v>0.56256217016068577</v>
      </c>
      <c r="F54" s="25">
        <v>0.46974985125529167</v>
      </c>
      <c r="G54" s="25">
        <v>0.26450087583834025</v>
      </c>
      <c r="H54" s="25">
        <v>0.20073866267590337</v>
      </c>
      <c r="I54" s="25">
        <v>0.10424333257031292</v>
      </c>
      <c r="J54" s="25">
        <v>3.9885342792052698E-2</v>
      </c>
      <c r="K54" s="25"/>
      <c r="L54" s="53">
        <f t="shared" si="3"/>
        <v>0.29806129432234552</v>
      </c>
      <c r="M54" s="13">
        <f t="shared" si="4"/>
        <v>9.2812318905394098E-2</v>
      </c>
      <c r="N54" s="13">
        <f t="shared" si="4"/>
        <v>0.20524897541695142</v>
      </c>
      <c r="O54" s="13">
        <f t="shared" si="0"/>
        <v>0.16025754326802732</v>
      </c>
      <c r="P54" s="13">
        <f t="shared" si="5"/>
        <v>6.3762213162436882E-2</v>
      </c>
      <c r="Q54" s="13">
        <f t="shared" si="5"/>
        <v>9.6495330105590457E-2</v>
      </c>
      <c r="R54" s="13">
        <f t="shared" si="5"/>
        <v>6.4357989778260211E-2</v>
      </c>
      <c r="S54" s="12"/>
      <c r="T54" s="13"/>
      <c r="U54" s="11"/>
    </row>
    <row r="55" spans="1:21" s="27" customFormat="1" ht="15" customHeight="1" x14ac:dyDescent="0.2">
      <c r="A55" s="30">
        <v>1958</v>
      </c>
      <c r="B55" s="301">
        <f t="shared" si="2"/>
        <v>0.53422403254479855</v>
      </c>
      <c r="C55" s="415"/>
      <c r="D55" s="416"/>
      <c r="E55" s="298">
        <v>0.55916487596203024</v>
      </c>
      <c r="F55" s="25">
        <v>0.46577596745520145</v>
      </c>
      <c r="G55" s="25">
        <v>0.2603825250611026</v>
      </c>
      <c r="H55" s="25">
        <v>0.19705733591963756</v>
      </c>
      <c r="I55" s="25">
        <v>0.1020949733169134</v>
      </c>
      <c r="J55" s="25">
        <v>3.899114332214889E-2</v>
      </c>
      <c r="K55" s="25"/>
      <c r="L55" s="53">
        <f t="shared" si="3"/>
        <v>0.29878235090092764</v>
      </c>
      <c r="M55" s="13">
        <f t="shared" si="4"/>
        <v>9.3388908506828794E-2</v>
      </c>
      <c r="N55" s="13">
        <f t="shared" si="4"/>
        <v>0.20539344239409885</v>
      </c>
      <c r="O55" s="13">
        <f t="shared" si="0"/>
        <v>0.15828755174418918</v>
      </c>
      <c r="P55" s="13">
        <f t="shared" si="5"/>
        <v>6.3325189141465038E-2</v>
      </c>
      <c r="Q55" s="13">
        <f t="shared" si="5"/>
        <v>9.4962362602724157E-2</v>
      </c>
      <c r="R55" s="13">
        <f t="shared" si="5"/>
        <v>6.3103829994764521E-2</v>
      </c>
      <c r="S55" s="12"/>
      <c r="T55" s="13"/>
      <c r="U55" s="11"/>
    </row>
    <row r="56" spans="1:21" s="27" customFormat="1" ht="15" customHeight="1" x14ac:dyDescent="0.2">
      <c r="A56" s="29">
        <v>1959</v>
      </c>
      <c r="B56" s="302">
        <f t="shared" si="2"/>
        <v>0.52385361573930145</v>
      </c>
      <c r="C56" s="413"/>
      <c r="D56" s="414"/>
      <c r="E56" s="299">
        <v>0.56751137311694067</v>
      </c>
      <c r="F56" s="28">
        <v>0.47614638426069855</v>
      </c>
      <c r="G56" s="28">
        <v>0.26568009722195446</v>
      </c>
      <c r="H56" s="28">
        <v>0.20205567709501271</v>
      </c>
      <c r="I56" s="28">
        <v>0.10308785018805676</v>
      </c>
      <c r="J56" s="28">
        <v>3.872756793854247E-2</v>
      </c>
      <c r="K56" s="28"/>
      <c r="L56" s="54">
        <f t="shared" si="3"/>
        <v>0.30183127589498621</v>
      </c>
      <c r="M56" s="18">
        <f t="shared" si="4"/>
        <v>9.1364988856242113E-2</v>
      </c>
      <c r="N56" s="18">
        <f t="shared" si="4"/>
        <v>0.21046628703874409</v>
      </c>
      <c r="O56" s="18">
        <f t="shared" si="0"/>
        <v>0.16259224703389769</v>
      </c>
      <c r="P56" s="18">
        <f t="shared" si="5"/>
        <v>6.362442012694175E-2</v>
      </c>
      <c r="Q56" s="18">
        <f t="shared" si="5"/>
        <v>9.896782690695595E-2</v>
      </c>
      <c r="R56" s="18">
        <f t="shared" si="5"/>
        <v>6.4360282249514289E-2</v>
      </c>
      <c r="S56" s="17"/>
      <c r="T56" s="13"/>
      <c r="U56" s="11"/>
    </row>
    <row r="57" spans="1:21" x14ac:dyDescent="0.2">
      <c r="A57" s="24">
        <v>1960</v>
      </c>
      <c r="B57" s="303">
        <f t="shared" si="2"/>
        <v>0.52201438204542738</v>
      </c>
      <c r="C57" s="415"/>
      <c r="D57" s="415"/>
      <c r="E57" s="300">
        <v>0.57081556136546396</v>
      </c>
      <c r="F57" s="26">
        <v>0.47798561795457262</v>
      </c>
      <c r="G57" s="26">
        <v>0.26612488113558586</v>
      </c>
      <c r="H57" s="26">
        <v>0.2021014417092187</v>
      </c>
      <c r="I57" s="26">
        <v>0.1064250963234631</v>
      </c>
      <c r="J57" s="26">
        <v>4.1764686483939842E-2</v>
      </c>
      <c r="K57" s="26"/>
      <c r="L57" s="55">
        <f t="shared" si="3"/>
        <v>0.30469068022987811</v>
      </c>
      <c r="M57" s="22">
        <f t="shared" si="4"/>
        <v>9.2829943410891347E-2</v>
      </c>
      <c r="N57" s="22">
        <f t="shared" si="4"/>
        <v>0.21186073681898676</v>
      </c>
      <c r="O57" s="22">
        <f t="shared" si="0"/>
        <v>0.15969978481212277</v>
      </c>
      <c r="P57" s="22">
        <f t="shared" si="5"/>
        <v>6.4023439426367151E-2</v>
      </c>
      <c r="Q57" s="22">
        <f t="shared" si="5"/>
        <v>9.5676345385755604E-2</v>
      </c>
      <c r="R57" s="22">
        <f t="shared" si="5"/>
        <v>6.4660409839523258E-2</v>
      </c>
      <c r="S57" s="21"/>
      <c r="T57" s="13"/>
      <c r="U57" s="11"/>
    </row>
    <row r="58" spans="1:21" x14ac:dyDescent="0.2">
      <c r="A58" s="16">
        <v>1961</v>
      </c>
      <c r="B58" s="301">
        <f t="shared" si="2"/>
        <v>0.52931248434153821</v>
      </c>
      <c r="C58" s="415"/>
      <c r="D58" s="415"/>
      <c r="E58" s="298">
        <v>0.56956234883139145</v>
      </c>
      <c r="F58" s="25">
        <v>0.47068751565846173</v>
      </c>
      <c r="G58" s="25">
        <v>0.26477990451391953</v>
      </c>
      <c r="H58" s="25">
        <v>0.19933734972743442</v>
      </c>
      <c r="I58" s="25">
        <v>0.10487999451855502</v>
      </c>
      <c r="J58" s="25">
        <v>4.1174824708372373E-2</v>
      </c>
      <c r="K58" s="25"/>
      <c r="L58" s="53">
        <f t="shared" si="3"/>
        <v>0.30478244431747192</v>
      </c>
      <c r="M58" s="13">
        <f t="shared" si="4"/>
        <v>9.8874833172929721E-2</v>
      </c>
      <c r="N58" s="13">
        <f t="shared" si="4"/>
        <v>0.2059076111445422</v>
      </c>
      <c r="O58" s="13">
        <f t="shared" si="0"/>
        <v>0.15989990999536452</v>
      </c>
      <c r="P58" s="13">
        <f t="shared" si="5"/>
        <v>6.5442554786485113E-2</v>
      </c>
      <c r="Q58" s="13">
        <f t="shared" si="5"/>
        <v>9.4457355208879393E-2</v>
      </c>
      <c r="R58" s="13">
        <f t="shared" si="5"/>
        <v>6.3705169810182649E-2</v>
      </c>
      <c r="S58" s="12"/>
      <c r="T58" s="13"/>
      <c r="U58" s="11"/>
    </row>
    <row r="59" spans="1:21" x14ac:dyDescent="0.2">
      <c r="A59" s="16">
        <v>1962</v>
      </c>
      <c r="B59" s="301">
        <f t="shared" ref="B59:B63" si="6">1-F59</f>
        <v>0.55793213844299316</v>
      </c>
      <c r="C59" s="483">
        <f>1-hwealbypeinc!C2</f>
        <v>0.13648867607116699</v>
      </c>
      <c r="D59" s="484">
        <f t="shared" ref="D59:D63" si="7">E59-C59</f>
        <v>0.40334999561309814</v>
      </c>
      <c r="E59" s="295">
        <f>hwealbypeinc!D2</f>
        <v>0.53983867168426514</v>
      </c>
      <c r="F59" s="14">
        <f>hwealbypeinc!E2</f>
        <v>0.44206786155700684</v>
      </c>
      <c r="G59" s="14">
        <f>hwealbypeinc!F2</f>
        <v>0.24662025272846222</v>
      </c>
      <c r="H59" s="14">
        <f>hwealbypeinc!G2</f>
        <v>0.18435287475585938</v>
      </c>
      <c r="I59" s="14">
        <f>hwealbypeinc!H2</f>
        <v>9.0626321732997894E-2</v>
      </c>
      <c r="J59" s="14">
        <f>hwealbypeinc!I2</f>
        <v>3.1080236658453941E-2</v>
      </c>
      <c r="K59" s="14"/>
      <c r="L59" s="53">
        <f t="shared" si="3"/>
        <v>0.29321841895580292</v>
      </c>
      <c r="M59" s="13">
        <f t="shared" si="4"/>
        <v>9.7770810127258301E-2</v>
      </c>
      <c r="N59" s="13">
        <f t="shared" si="4"/>
        <v>0.19544760882854462</v>
      </c>
      <c r="O59" s="13">
        <f t="shared" si="0"/>
        <v>0.15599393099546432</v>
      </c>
      <c r="P59" s="13">
        <f t="shared" si="5"/>
        <v>6.2267377972602844E-2</v>
      </c>
      <c r="Q59" s="13">
        <f t="shared" si="5"/>
        <v>9.3726553022861481E-2</v>
      </c>
      <c r="R59" s="13">
        <f t="shared" si="5"/>
        <v>5.9546085074543953E-2</v>
      </c>
      <c r="S59" s="12"/>
      <c r="T59" s="13"/>
      <c r="U59" s="11"/>
    </row>
    <row r="60" spans="1:21" x14ac:dyDescent="0.2">
      <c r="A60" s="16">
        <v>1963</v>
      </c>
      <c r="B60" s="294">
        <f t="shared" si="6"/>
        <v>0.55549950897693634</v>
      </c>
      <c r="C60" s="483">
        <f>(C61+C59)/2</f>
        <v>0.13229113817214966</v>
      </c>
      <c r="D60" s="486">
        <f t="shared" si="7"/>
        <v>0.41437244415283203</v>
      </c>
      <c r="E60" s="294">
        <f>(E61+E59)/2</f>
        <v>0.54666358232498169</v>
      </c>
      <c r="F60" s="25">
        <f t="shared" ref="F60:J60" si="8">(F61+F59)/2</f>
        <v>0.44450049102306366</v>
      </c>
      <c r="G60" s="25">
        <f t="shared" si="8"/>
        <v>0.24432328343391418</v>
      </c>
      <c r="H60" s="25">
        <f t="shared" si="8"/>
        <v>0.18172048032283783</v>
      </c>
      <c r="I60" s="25">
        <f t="shared" si="8"/>
        <v>8.9835308492183685E-2</v>
      </c>
      <c r="J60" s="25">
        <f t="shared" si="8"/>
        <v>3.136343602091074E-2</v>
      </c>
      <c r="K60" s="25"/>
      <c r="L60" s="53">
        <f t="shared" si="3"/>
        <v>0.3023402988910675</v>
      </c>
      <c r="M60" s="13">
        <f t="shared" si="4"/>
        <v>0.10216309130191803</v>
      </c>
      <c r="N60" s="13">
        <f t="shared" si="4"/>
        <v>0.20017720758914948</v>
      </c>
      <c r="O60" s="13">
        <f t="shared" si="0"/>
        <v>0.1544879749417305</v>
      </c>
      <c r="P60" s="13">
        <f t="shared" si="5"/>
        <v>6.2602803111076355E-2</v>
      </c>
      <c r="Q60" s="13">
        <f t="shared" si="5"/>
        <v>9.1885171830654144E-2</v>
      </c>
      <c r="R60" s="13">
        <f t="shared" si="5"/>
        <v>5.8471872471272945E-2</v>
      </c>
      <c r="S60" s="12"/>
      <c r="T60" s="13"/>
      <c r="U60" s="11"/>
    </row>
    <row r="61" spans="1:21" x14ac:dyDescent="0.2">
      <c r="A61" s="16">
        <v>1964</v>
      </c>
      <c r="B61" s="301">
        <f t="shared" si="6"/>
        <v>0.55306687951087952</v>
      </c>
      <c r="C61" s="483">
        <f>1-hwealbypeinc!C3</f>
        <v>0.12809360027313232</v>
      </c>
      <c r="D61" s="484">
        <f t="shared" si="7"/>
        <v>0.42539489269256592</v>
      </c>
      <c r="E61" s="295">
        <f>hwealbypeinc!D3</f>
        <v>0.55348849296569824</v>
      </c>
      <c r="F61" s="14">
        <f>hwealbypeinc!E3</f>
        <v>0.44693312048912048</v>
      </c>
      <c r="G61" s="14">
        <f>hwealbypeinc!F3</f>
        <v>0.24202631413936615</v>
      </c>
      <c r="H61" s="14">
        <f>hwealbypeinc!G3</f>
        <v>0.17908808588981628</v>
      </c>
      <c r="I61" s="14">
        <f>hwealbypeinc!H3</f>
        <v>8.9044295251369476E-2</v>
      </c>
      <c r="J61" s="14">
        <f>hwealbypeinc!I3</f>
        <v>3.1646635383367538E-2</v>
      </c>
      <c r="K61" s="14"/>
      <c r="L61" s="53">
        <f t="shared" si="3"/>
        <v>0.31146217882633209</v>
      </c>
      <c r="M61" s="13">
        <f t="shared" si="4"/>
        <v>0.10655537247657776</v>
      </c>
      <c r="N61" s="13">
        <f t="shared" si="4"/>
        <v>0.20490680634975433</v>
      </c>
      <c r="O61" s="13">
        <f t="shared" si="0"/>
        <v>0.15298201888799667</v>
      </c>
      <c r="P61" s="13">
        <f t="shared" si="5"/>
        <v>6.2938228249549866E-2</v>
      </c>
      <c r="Q61" s="13">
        <f t="shared" si="5"/>
        <v>9.0043790638446808E-2</v>
      </c>
      <c r="R61" s="13">
        <f t="shared" si="5"/>
        <v>5.7397659868001938E-2</v>
      </c>
      <c r="S61" s="12"/>
      <c r="T61" s="13"/>
      <c r="U61" s="11"/>
    </row>
    <row r="62" spans="1:21" x14ac:dyDescent="0.2">
      <c r="A62" s="16">
        <v>1965</v>
      </c>
      <c r="B62" s="294">
        <f t="shared" si="6"/>
        <v>0.55821433663368225</v>
      </c>
      <c r="C62" s="483">
        <f>(C63+C61)/2</f>
        <v>0.12979581952095032</v>
      </c>
      <c r="D62" s="486">
        <f t="shared" si="7"/>
        <v>0.4136483371257782</v>
      </c>
      <c r="E62" s="294">
        <f>(E63+E61)/2</f>
        <v>0.54344415664672852</v>
      </c>
      <c r="F62" s="25">
        <f t="shared" ref="F62:J62" si="9">(F63+F61)/2</f>
        <v>0.44178566336631775</v>
      </c>
      <c r="G62" s="25">
        <f t="shared" si="9"/>
        <v>0.24109021574258804</v>
      </c>
      <c r="H62" s="25">
        <f t="shared" si="9"/>
        <v>0.17921704053878784</v>
      </c>
      <c r="I62" s="25">
        <f t="shared" si="9"/>
        <v>9.0359289199113846E-2</v>
      </c>
      <c r="J62" s="25">
        <f t="shared" si="9"/>
        <v>3.2057255506515503E-2</v>
      </c>
      <c r="K62" s="25"/>
      <c r="L62" s="53">
        <f t="shared" si="3"/>
        <v>0.30235394090414047</v>
      </c>
      <c r="M62" s="13">
        <f t="shared" si="4"/>
        <v>0.10165849328041077</v>
      </c>
      <c r="N62" s="13">
        <f t="shared" si="4"/>
        <v>0.20069544762372971</v>
      </c>
      <c r="O62" s="13">
        <f t="shared" si="0"/>
        <v>0.1507309265434742</v>
      </c>
      <c r="P62" s="13">
        <f t="shared" si="5"/>
        <v>6.1873175203800201E-2</v>
      </c>
      <c r="Q62" s="13">
        <f t="shared" si="5"/>
        <v>8.8857751339673996E-2</v>
      </c>
      <c r="R62" s="13">
        <f t="shared" si="5"/>
        <v>5.8302033692598343E-2</v>
      </c>
      <c r="S62" s="12"/>
      <c r="T62" s="13"/>
      <c r="U62" s="11"/>
    </row>
    <row r="63" spans="1:21" x14ac:dyDescent="0.2">
      <c r="A63" s="16">
        <v>1966</v>
      </c>
      <c r="B63" s="301">
        <f t="shared" si="6"/>
        <v>0.56336179375648499</v>
      </c>
      <c r="C63" s="483">
        <f>1-hwealbypeinc!C4</f>
        <v>0.13149803876876831</v>
      </c>
      <c r="D63" s="484">
        <f t="shared" si="7"/>
        <v>0.40190178155899048</v>
      </c>
      <c r="E63" s="295">
        <f>hwealbypeinc!D4</f>
        <v>0.53339982032775879</v>
      </c>
      <c r="F63" s="14">
        <f>hwealbypeinc!E4</f>
        <v>0.43663820624351501</v>
      </c>
      <c r="G63" s="14">
        <f>hwealbypeinc!F4</f>
        <v>0.24015411734580994</v>
      </c>
      <c r="H63" s="14">
        <f>hwealbypeinc!G4</f>
        <v>0.1793459951877594</v>
      </c>
      <c r="I63" s="14">
        <f>hwealbypeinc!H4</f>
        <v>9.1674283146858215E-2</v>
      </c>
      <c r="J63" s="14">
        <f>hwealbypeinc!I4</f>
        <v>3.2467875629663467E-2</v>
      </c>
      <c r="K63" s="14"/>
      <c r="L63" s="53">
        <f t="shared" si="3"/>
        <v>0.29324570298194885</v>
      </c>
      <c r="M63" s="13">
        <f t="shared" si="4"/>
        <v>9.6761614084243774E-2</v>
      </c>
      <c r="N63" s="13">
        <f t="shared" si="4"/>
        <v>0.19648408889770508</v>
      </c>
      <c r="O63" s="13">
        <f t="shared" si="0"/>
        <v>0.14847983419895172</v>
      </c>
      <c r="P63" s="13">
        <f t="shared" si="5"/>
        <v>6.0808122158050537E-2</v>
      </c>
      <c r="Q63" s="13">
        <f t="shared" si="5"/>
        <v>8.7671712040901184E-2</v>
      </c>
      <c r="R63" s="13">
        <f t="shared" si="5"/>
        <v>5.9206407517194748E-2</v>
      </c>
      <c r="S63" s="12"/>
      <c r="T63" s="13"/>
      <c r="U63" s="11"/>
    </row>
    <row r="64" spans="1:21" x14ac:dyDescent="0.2">
      <c r="A64" s="16">
        <v>1967</v>
      </c>
      <c r="B64" s="301">
        <f>1-F64</f>
        <v>0.56619515269994736</v>
      </c>
      <c r="C64" s="483">
        <f>1-(hwealbypeinc!C5+0.5*hwealbypeinc!C4+0.5*hwealbypeinc!C6)/2</f>
        <v>0.13320443034172058</v>
      </c>
      <c r="D64" s="484">
        <f>E64-C64</f>
        <v>0.39851972460746765</v>
      </c>
      <c r="E64" s="295">
        <f>(hwealbypeinc!D5+0.5*hwealbypeinc!D4+0.5*hwealbypeinc!D6)/2</f>
        <v>0.53172415494918823</v>
      </c>
      <c r="F64" s="14">
        <f>(hwealbypeinc!E5+0.5*hwealbypeinc!E4+0.5*hwealbypeinc!E6)/2</f>
        <v>0.43380484730005264</v>
      </c>
      <c r="G64" s="14">
        <f>(hwealbypeinc!F5+0.5*hwealbypeinc!F4+0.5*hwealbypeinc!F6)/2</f>
        <v>0.24123651534318924</v>
      </c>
      <c r="H64" s="14">
        <f>(hwealbypeinc!G5+0.5*hwealbypeinc!G4+0.5*hwealbypeinc!G6)/2</f>
        <v>0.18171662092208862</v>
      </c>
      <c r="I64" s="14">
        <f>(hwealbypeinc!H5+0.5*hwealbypeinc!H4+0.5*hwealbypeinc!H6)/2</f>
        <v>9.143483079969883E-2</v>
      </c>
      <c r="J64" s="14">
        <f>(hwealbypeinc!I5+0.5*hwealbypeinc!I4+0.5*hwealbypeinc!I6)/2</f>
        <v>3.1981348060071468E-2</v>
      </c>
      <c r="K64" s="14"/>
      <c r="L64" s="53">
        <f t="shared" si="3"/>
        <v>0.29048763960599899</v>
      </c>
      <c r="M64" s="13">
        <f t="shared" si="4"/>
        <v>9.791930764913559E-2</v>
      </c>
      <c r="N64" s="13">
        <f t="shared" si="4"/>
        <v>0.1925683319568634</v>
      </c>
      <c r="O64" s="13">
        <f t="shared" si="0"/>
        <v>0.14980168454349041</v>
      </c>
      <c r="P64" s="13">
        <f t="shared" si="5"/>
        <v>5.9519894421100616E-2</v>
      </c>
      <c r="Q64" s="13">
        <f t="shared" si="5"/>
        <v>9.0281790122389793E-2</v>
      </c>
      <c r="R64" s="13">
        <f t="shared" si="5"/>
        <v>5.9453482739627361E-2</v>
      </c>
      <c r="S64" s="12"/>
      <c r="T64" s="13"/>
      <c r="U64" s="11"/>
    </row>
    <row r="65" spans="1:21" x14ac:dyDescent="0.2">
      <c r="A65" s="16">
        <v>1968</v>
      </c>
      <c r="B65" s="301">
        <f t="shared" ref="B65:B110" si="10">1-F65</f>
        <v>0.56759573519229889</v>
      </c>
      <c r="C65" s="483">
        <f>1-(hwealbypeinc!C6+0.5*hwealbypeinc!C5+0.5*hwealbypeinc!C7)/2</f>
        <v>0.13417784869670868</v>
      </c>
      <c r="D65" s="484">
        <f t="shared" ref="D65:D110" si="11">E65-C65</f>
        <v>0.39436507225036621</v>
      </c>
      <c r="E65" s="295">
        <f>(hwealbypeinc!D6+0.5*hwealbypeinc!D5+0.5*hwealbypeinc!D7)/2</f>
        <v>0.52854292094707489</v>
      </c>
      <c r="F65" s="14">
        <f>(hwealbypeinc!E6+0.5*hwealbypeinc!E5+0.5*hwealbypeinc!E7)/2</f>
        <v>0.43240426480770111</v>
      </c>
      <c r="G65" s="14">
        <f>(hwealbypeinc!F6+0.5*hwealbypeinc!F5+0.5*hwealbypeinc!F7)/2</f>
        <v>0.24379264190793037</v>
      </c>
      <c r="H65" s="14">
        <f>(hwealbypeinc!G6+0.5*hwealbypeinc!G5+0.5*hwealbypeinc!G7)/2</f>
        <v>0.18488771840929985</v>
      </c>
      <c r="I65" s="14">
        <f>(hwealbypeinc!H6+0.5*hwealbypeinc!H5+0.5*hwealbypeinc!H7)/2</f>
        <v>9.3420090153813362E-2</v>
      </c>
      <c r="J65" s="14">
        <f>(hwealbypeinc!I6+0.5*hwealbypeinc!I5+0.5*hwealbypeinc!I7)/2</f>
        <v>3.2968653831630945E-2</v>
      </c>
      <c r="K65" s="14"/>
      <c r="L65" s="53">
        <f t="shared" si="3"/>
        <v>0.28475027903914452</v>
      </c>
      <c r="M65" s="13">
        <f t="shared" si="4"/>
        <v>9.6138656139373779E-2</v>
      </c>
      <c r="N65" s="13">
        <f t="shared" si="4"/>
        <v>0.18861162289977074</v>
      </c>
      <c r="O65" s="13">
        <f t="shared" si="0"/>
        <v>0.15037255175411701</v>
      </c>
      <c r="P65" s="13">
        <f t="shared" si="5"/>
        <v>5.8904923498630524E-2</v>
      </c>
      <c r="Q65" s="13">
        <f t="shared" si="5"/>
        <v>9.1467628255486488E-2</v>
      </c>
      <c r="R65" s="13">
        <f t="shared" si="5"/>
        <v>6.0451436322182417E-2</v>
      </c>
      <c r="S65" s="12"/>
      <c r="T65" s="13"/>
      <c r="U65" s="11"/>
    </row>
    <row r="66" spans="1:21" x14ac:dyDescent="0.2">
      <c r="A66" s="20">
        <v>1969</v>
      </c>
      <c r="B66" s="302">
        <f t="shared" si="10"/>
        <v>0.58113965392112732</v>
      </c>
      <c r="C66" s="487">
        <f>1-(hwealbypeinc!C7+0.5*hwealbypeinc!C6+0.5*hwealbypeinc!C8)/2</f>
        <v>0.13653184473514557</v>
      </c>
      <c r="D66" s="488">
        <f t="shared" si="11"/>
        <v>0.38008557260036469</v>
      </c>
      <c r="E66" s="296">
        <f>(hwealbypeinc!D7+0.5*hwealbypeinc!D6+0.5*hwealbypeinc!D8)/2</f>
        <v>0.51661741733551025</v>
      </c>
      <c r="F66" s="19">
        <f>(hwealbypeinc!E7+0.5*hwealbypeinc!E6+0.5*hwealbypeinc!E8)/2</f>
        <v>0.41886034607887268</v>
      </c>
      <c r="G66" s="19">
        <f>(hwealbypeinc!F7+0.5*hwealbypeinc!F6+0.5*hwealbypeinc!F8)/2</f>
        <v>0.23438065126538277</v>
      </c>
      <c r="H66" s="19">
        <f>(hwealbypeinc!G7+0.5*hwealbypeinc!G6+0.5*hwealbypeinc!G8)/2</f>
        <v>0.17753735184669495</v>
      </c>
      <c r="I66" s="19">
        <f>(hwealbypeinc!H7+0.5*hwealbypeinc!H6+0.5*hwealbypeinc!H8)/2</f>
        <v>8.980882354080677E-2</v>
      </c>
      <c r="J66" s="19">
        <f>(hwealbypeinc!I7+0.5*hwealbypeinc!I6+0.5*hwealbypeinc!I8)/2</f>
        <v>3.2283683307468891E-2</v>
      </c>
      <c r="K66" s="19"/>
      <c r="L66" s="54">
        <f t="shared" si="3"/>
        <v>0.28223676607012749</v>
      </c>
      <c r="M66" s="18">
        <f t="shared" si="4"/>
        <v>9.7757071256637573E-2</v>
      </c>
      <c r="N66" s="18">
        <f t="shared" si="4"/>
        <v>0.18447969481348991</v>
      </c>
      <c r="O66" s="18">
        <f t="shared" si="0"/>
        <v>0.144571827724576</v>
      </c>
      <c r="P66" s="18">
        <f t="shared" si="5"/>
        <v>5.684329941868782E-2</v>
      </c>
      <c r="Q66" s="18">
        <f t="shared" si="5"/>
        <v>8.7728528305888176E-2</v>
      </c>
      <c r="R66" s="18">
        <f t="shared" si="5"/>
        <v>5.7525140233337879E-2</v>
      </c>
      <c r="S66" s="17"/>
      <c r="T66" s="13"/>
      <c r="U66" s="11"/>
    </row>
    <row r="67" spans="1:21" x14ac:dyDescent="0.2">
      <c r="A67" s="24">
        <v>1970</v>
      </c>
      <c r="B67" s="303">
        <f t="shared" si="10"/>
        <v>0.59229461848735809</v>
      </c>
      <c r="C67" s="489">
        <f>1-(hwealbypeinc!C8+0.5*hwealbypeinc!C7+0.5*hwealbypeinc!C9)/2</f>
        <v>0.13521283864974976</v>
      </c>
      <c r="D67" s="490">
        <f t="shared" si="11"/>
        <v>0.37503445148468018</v>
      </c>
      <c r="E67" s="297">
        <f>(hwealbypeinc!D8+0.5*hwealbypeinc!D7+0.5*hwealbypeinc!D9)/2</f>
        <v>0.51024729013442993</v>
      </c>
      <c r="F67" s="23">
        <f>(hwealbypeinc!E8+0.5*hwealbypeinc!E7+0.5*hwealbypeinc!E9)/2</f>
        <v>0.40770538151264191</v>
      </c>
      <c r="G67" s="23">
        <f>(hwealbypeinc!F8+0.5*hwealbypeinc!F7+0.5*hwealbypeinc!F9)/2</f>
        <v>0.22302833944559097</v>
      </c>
      <c r="H67" s="23">
        <f>(hwealbypeinc!G8+0.5*hwealbypeinc!G7+0.5*hwealbypeinc!G9)/2</f>
        <v>0.16724680736660957</v>
      </c>
      <c r="I67" s="23">
        <f>(hwealbypeinc!H8+0.5*hwealbypeinc!H7+0.5*hwealbypeinc!H9)/2</f>
        <v>8.3282766863703728E-2</v>
      </c>
      <c r="J67" s="23">
        <f>(hwealbypeinc!I8+0.5*hwealbypeinc!I7+0.5*hwealbypeinc!I9)/2</f>
        <v>2.9967087786644697E-2</v>
      </c>
      <c r="K67" s="23"/>
      <c r="L67" s="55">
        <f t="shared" si="3"/>
        <v>0.28721895068883896</v>
      </c>
      <c r="M67" s="22">
        <f t="shared" si="4"/>
        <v>0.10254190862178802</v>
      </c>
      <c r="N67" s="22">
        <f t="shared" si="4"/>
        <v>0.18467704206705093</v>
      </c>
      <c r="O67" s="22">
        <f t="shared" si="0"/>
        <v>0.13974557258188725</v>
      </c>
      <c r="P67" s="22">
        <f t="shared" si="5"/>
        <v>5.57815320789814E-2</v>
      </c>
      <c r="Q67" s="22">
        <f t="shared" si="5"/>
        <v>8.3964040502905846E-2</v>
      </c>
      <c r="R67" s="22">
        <f t="shared" si="5"/>
        <v>5.3315679077059031E-2</v>
      </c>
      <c r="S67" s="21"/>
      <c r="T67" s="13"/>
      <c r="U67" s="11"/>
    </row>
    <row r="68" spans="1:21" x14ac:dyDescent="0.2">
      <c r="A68" s="16">
        <v>1971</v>
      </c>
      <c r="B68" s="301">
        <f t="shared" si="10"/>
        <v>0.59105522185564041</v>
      </c>
      <c r="C68" s="483">
        <f>1-(hwealbypeinc!C9+0.5*hwealbypeinc!C8+0.5*hwealbypeinc!C10)/2</f>
        <v>0.1314997524023056</v>
      </c>
      <c r="D68" s="484">
        <f t="shared" si="11"/>
        <v>0.38099668920040131</v>
      </c>
      <c r="E68" s="295">
        <f>(hwealbypeinc!D9+0.5*hwealbypeinc!D8+0.5*hwealbypeinc!D10)/2</f>
        <v>0.51249644160270691</v>
      </c>
      <c r="F68" s="14">
        <f>(hwealbypeinc!E9+0.5*hwealbypeinc!E8+0.5*hwealbypeinc!E10)/2</f>
        <v>0.40894477814435959</v>
      </c>
      <c r="G68" s="14">
        <f>(hwealbypeinc!F9+0.5*hwealbypeinc!F8+0.5*hwealbypeinc!F10)/2</f>
        <v>0.21954380720853806</v>
      </c>
      <c r="H68" s="14">
        <f>(hwealbypeinc!G9+0.5*hwealbypeinc!G8+0.5*hwealbypeinc!G10)/2</f>
        <v>0.16362705454230309</v>
      </c>
      <c r="I68" s="14">
        <f>(hwealbypeinc!H9+0.5*hwealbypeinc!H8+0.5*hwealbypeinc!H10)/2</f>
        <v>8.0839147791266441E-2</v>
      </c>
      <c r="J68" s="14">
        <f>(hwealbypeinc!I9+0.5*hwealbypeinc!I8+0.5*hwealbypeinc!I10)/2</f>
        <v>2.8670665342360735E-2</v>
      </c>
      <c r="K68" s="14"/>
      <c r="L68" s="53">
        <f t="shared" si="3"/>
        <v>0.29295263439416885</v>
      </c>
      <c r="M68" s="13">
        <f t="shared" si="4"/>
        <v>0.10355166345834732</v>
      </c>
      <c r="N68" s="13">
        <f t="shared" si="4"/>
        <v>0.18940097093582153</v>
      </c>
      <c r="O68" s="13">
        <f t="shared" si="0"/>
        <v>0.13870465941727161</v>
      </c>
      <c r="P68" s="13">
        <f t="shared" si="5"/>
        <v>5.591675266623497E-2</v>
      </c>
      <c r="Q68" s="13">
        <f t="shared" si="5"/>
        <v>8.2787906751036644E-2</v>
      </c>
      <c r="R68" s="13">
        <f t="shared" si="5"/>
        <v>5.2168482448905706E-2</v>
      </c>
      <c r="S68" s="12"/>
      <c r="T68" s="13"/>
      <c r="U68" s="11"/>
    </row>
    <row r="69" spans="1:21" x14ac:dyDescent="0.2">
      <c r="A69" s="16">
        <v>1972</v>
      </c>
      <c r="B69" s="301">
        <f t="shared" si="10"/>
        <v>0.58677563816308975</v>
      </c>
      <c r="C69" s="483">
        <f>1-(hwealbypeinc!C10+0.5*hwealbypeinc!C9+0.5*hwealbypeinc!C11)/2</f>
        <v>0.12942321598529816</v>
      </c>
      <c r="D69" s="484">
        <f t="shared" si="11"/>
        <v>0.38775378465652466</v>
      </c>
      <c r="E69" s="295">
        <f>(hwealbypeinc!D10+0.5*hwealbypeinc!D9+0.5*hwealbypeinc!D11)/2</f>
        <v>0.51717700064182281</v>
      </c>
      <c r="F69" s="14">
        <f>(hwealbypeinc!E10+0.5*hwealbypeinc!E9+0.5*hwealbypeinc!E11)/2</f>
        <v>0.41322436183691025</v>
      </c>
      <c r="G69" s="14">
        <f>(hwealbypeinc!F10+0.5*hwealbypeinc!F9+0.5*hwealbypeinc!F11)/2</f>
        <v>0.21564693003892899</v>
      </c>
      <c r="H69" s="14">
        <f>(hwealbypeinc!G10+0.5*hwealbypeinc!G9+0.5*hwealbypeinc!G11)/2</f>
        <v>0.15907028317451477</v>
      </c>
      <c r="I69" s="14">
        <f>(hwealbypeinc!H10+0.5*hwealbypeinc!H9+0.5*hwealbypeinc!H11)/2</f>
        <v>7.8487297520041466E-2</v>
      </c>
      <c r="J69" s="14">
        <f>(hwealbypeinc!I10+0.5*hwealbypeinc!I9+0.5*hwealbypeinc!I11)/2</f>
        <v>2.7350166346877813E-2</v>
      </c>
      <c r="K69" s="14"/>
      <c r="L69" s="53">
        <f t="shared" si="3"/>
        <v>0.30153007060289383</v>
      </c>
      <c r="M69" s="13">
        <f t="shared" si="4"/>
        <v>0.10395263880491257</v>
      </c>
      <c r="N69" s="13">
        <f t="shared" si="4"/>
        <v>0.19757743179798126</v>
      </c>
      <c r="O69" s="13">
        <f t="shared" si="0"/>
        <v>0.13715963251888752</v>
      </c>
      <c r="P69" s="13">
        <f t="shared" si="5"/>
        <v>5.6576646864414215E-2</v>
      </c>
      <c r="Q69" s="13">
        <f t="shared" si="5"/>
        <v>8.0582985654473305E-2</v>
      </c>
      <c r="R69" s="13">
        <f t="shared" si="5"/>
        <v>5.1137131173163652E-2</v>
      </c>
      <c r="S69" s="12"/>
      <c r="T69" s="13"/>
      <c r="U69" s="11"/>
    </row>
    <row r="70" spans="1:21" x14ac:dyDescent="0.2">
      <c r="A70" s="16">
        <v>1973</v>
      </c>
      <c r="B70" s="301">
        <f t="shared" si="10"/>
        <v>0.59422773122787476</v>
      </c>
      <c r="C70" s="483">
        <f>1-(hwealbypeinc!C11+0.5*hwealbypeinc!C10+0.5*hwealbypeinc!C12)/2</f>
        <v>0.12988084554672241</v>
      </c>
      <c r="D70" s="484">
        <f t="shared" si="11"/>
        <v>0.38283155858516693</v>
      </c>
      <c r="E70" s="295">
        <f>(hwealbypeinc!D11+0.5*hwealbypeinc!D10+0.5*hwealbypeinc!D12)/2</f>
        <v>0.51271240413188934</v>
      </c>
      <c r="F70" s="14">
        <f>(hwealbypeinc!E11+0.5*hwealbypeinc!E10+0.5*hwealbypeinc!E12)/2</f>
        <v>0.40577226877212524</v>
      </c>
      <c r="G70" s="14">
        <f>(hwealbypeinc!F11+0.5*hwealbypeinc!F10+0.5*hwealbypeinc!F12)/2</f>
        <v>0.20553676784038544</v>
      </c>
      <c r="H70" s="14">
        <f>(hwealbypeinc!G11+0.5*hwealbypeinc!G10+0.5*hwealbypeinc!G12)/2</f>
        <v>0.14834906533360481</v>
      </c>
      <c r="I70" s="14">
        <f>(hwealbypeinc!H11+0.5*hwealbypeinc!H10+0.5*hwealbypeinc!H12)/2</f>
        <v>7.172391377389431E-2</v>
      </c>
      <c r="J70" s="14">
        <f>(hwealbypeinc!I11+0.5*hwealbypeinc!I10+0.5*hwealbypeinc!I12)/2</f>
        <v>2.422834699973464E-2</v>
      </c>
      <c r="K70" s="14"/>
      <c r="L70" s="53">
        <f t="shared" si="3"/>
        <v>0.30717563629150391</v>
      </c>
      <c r="M70" s="13">
        <f t="shared" si="4"/>
        <v>0.1069401353597641</v>
      </c>
      <c r="N70" s="13">
        <f t="shared" si="4"/>
        <v>0.20023550093173981</v>
      </c>
      <c r="O70" s="13">
        <f t="shared" si="0"/>
        <v>0.13381285406649113</v>
      </c>
      <c r="P70" s="13">
        <f t="shared" si="5"/>
        <v>5.7187702506780624E-2</v>
      </c>
      <c r="Q70" s="13">
        <f t="shared" si="5"/>
        <v>7.6625151559710503E-2</v>
      </c>
      <c r="R70" s="13">
        <f t="shared" si="5"/>
        <v>4.749556677415967E-2</v>
      </c>
      <c r="S70" s="12"/>
      <c r="T70" s="13"/>
      <c r="U70" s="11"/>
    </row>
    <row r="71" spans="1:21" x14ac:dyDescent="0.2">
      <c r="A71" s="16">
        <v>1974</v>
      </c>
      <c r="B71" s="301">
        <f t="shared" si="10"/>
        <v>0.61089662462472916</v>
      </c>
      <c r="C71" s="483">
        <f>1-(hwealbypeinc!C12+0.5*hwealbypeinc!C11+0.5*hwealbypeinc!C13)/2</f>
        <v>0.13043339550495148</v>
      </c>
      <c r="D71" s="484">
        <f t="shared" si="11"/>
        <v>0.36890023201704025</v>
      </c>
      <c r="E71" s="295">
        <f>(hwealbypeinc!D12+0.5*hwealbypeinc!D11+0.5*hwealbypeinc!D13)/2</f>
        <v>0.49933362752199173</v>
      </c>
      <c r="F71" s="14">
        <f>(hwealbypeinc!E12+0.5*hwealbypeinc!E11+0.5*hwealbypeinc!E13)/2</f>
        <v>0.38910337537527084</v>
      </c>
      <c r="G71" s="14">
        <f>(hwealbypeinc!F12+0.5*hwealbypeinc!F11+0.5*hwealbypeinc!F13)/2</f>
        <v>0.19325035065412521</v>
      </c>
      <c r="H71" s="14">
        <f>(hwealbypeinc!G12+0.5*hwealbypeinc!G11+0.5*hwealbypeinc!G13)/2</f>
        <v>0.13740056380629539</v>
      </c>
      <c r="I71" s="14">
        <f>(hwealbypeinc!H12+0.5*hwealbypeinc!H11+0.5*hwealbypeinc!H13)/2</f>
        <v>6.4080115407705307E-2</v>
      </c>
      <c r="J71" s="14">
        <f>(hwealbypeinc!I12+0.5*hwealbypeinc!I11+0.5*hwealbypeinc!I13)/2</f>
        <v>2.1147450897842646E-2</v>
      </c>
      <c r="K71" s="14"/>
      <c r="L71" s="53">
        <f t="shared" si="3"/>
        <v>0.30608327686786652</v>
      </c>
      <c r="M71" s="13">
        <f t="shared" si="4"/>
        <v>0.11023025214672089</v>
      </c>
      <c r="N71" s="13">
        <f t="shared" si="4"/>
        <v>0.19585302472114563</v>
      </c>
      <c r="O71" s="13">
        <f t="shared" si="0"/>
        <v>0.12917023524641991</v>
      </c>
      <c r="P71" s="13">
        <f t="shared" si="5"/>
        <v>5.5849786847829819E-2</v>
      </c>
      <c r="Q71" s="13">
        <f t="shared" si="5"/>
        <v>7.3320448398590088E-2</v>
      </c>
      <c r="R71" s="13">
        <f t="shared" si="5"/>
        <v>4.2932664509862661E-2</v>
      </c>
      <c r="S71" s="12"/>
      <c r="T71" s="13"/>
      <c r="U71" s="11"/>
    </row>
    <row r="72" spans="1:21" x14ac:dyDescent="0.2">
      <c r="A72" s="16">
        <v>1975</v>
      </c>
      <c r="B72" s="301">
        <f t="shared" si="10"/>
        <v>0.62043601274490356</v>
      </c>
      <c r="C72" s="483">
        <f>1-(hwealbypeinc!C13+0.5*hwealbypeinc!C12+0.5*hwealbypeinc!C14)/2</f>
        <v>0.1294681578874588</v>
      </c>
      <c r="D72" s="484">
        <f t="shared" si="11"/>
        <v>0.36374388635158539</v>
      </c>
      <c r="E72" s="295">
        <f>(hwealbypeinc!D13+0.5*hwealbypeinc!D12+0.5*hwealbypeinc!D14)/2</f>
        <v>0.49321204423904419</v>
      </c>
      <c r="F72" s="14">
        <f>(hwealbypeinc!E13+0.5*hwealbypeinc!E12+0.5*hwealbypeinc!E14)/2</f>
        <v>0.37956398725509644</v>
      </c>
      <c r="G72" s="14">
        <f>(hwealbypeinc!F13+0.5*hwealbypeinc!F12+0.5*hwealbypeinc!F14)/2</f>
        <v>0.18471639230847359</v>
      </c>
      <c r="H72" s="14">
        <f>(hwealbypeinc!G13+0.5*hwealbypeinc!G12+0.5*hwealbypeinc!G14)/2</f>
        <v>0.13031843490898609</v>
      </c>
      <c r="I72" s="14">
        <f>(hwealbypeinc!H13+0.5*hwealbypeinc!H12+0.5*hwealbypeinc!H14)/2</f>
        <v>5.9496437199413776E-2</v>
      </c>
      <c r="J72" s="14">
        <f>(hwealbypeinc!I13+0.5*hwealbypeinc!I12+0.5*hwealbypeinc!I14)/2</f>
        <v>1.9827345851808786E-2</v>
      </c>
      <c r="K72" s="14"/>
      <c r="L72" s="53">
        <f t="shared" si="3"/>
        <v>0.3084956519305706</v>
      </c>
      <c r="M72" s="13">
        <f t="shared" si="4"/>
        <v>0.11364805698394775</v>
      </c>
      <c r="N72" s="13">
        <f t="shared" si="4"/>
        <v>0.19484759494662285</v>
      </c>
      <c r="O72" s="13">
        <f t="shared" si="0"/>
        <v>0.12521995510905981</v>
      </c>
      <c r="P72" s="13">
        <f t="shared" si="5"/>
        <v>5.4397957399487495E-2</v>
      </c>
      <c r="Q72" s="13">
        <f t="shared" si="5"/>
        <v>7.0821997709572315E-2</v>
      </c>
      <c r="R72" s="13">
        <f t="shared" si="5"/>
        <v>3.966909134760499E-2</v>
      </c>
      <c r="S72" s="12"/>
      <c r="T72" s="13"/>
      <c r="U72" s="11"/>
    </row>
    <row r="73" spans="1:21" x14ac:dyDescent="0.2">
      <c r="A73" s="16">
        <v>1976</v>
      </c>
      <c r="B73" s="301">
        <f t="shared" si="10"/>
        <v>0.62286136299371719</v>
      </c>
      <c r="C73" s="483">
        <f>1-(hwealbypeinc!C14+0.5*hwealbypeinc!C13+0.5*hwealbypeinc!C15)/2</f>
        <v>0.12897846102714539</v>
      </c>
      <c r="D73" s="484">
        <f t="shared" si="11"/>
        <v>0.36472766846418381</v>
      </c>
      <c r="E73" s="295">
        <f>(hwealbypeinc!D14+0.5*hwealbypeinc!D13+0.5*hwealbypeinc!D15)/2</f>
        <v>0.49370612949132919</v>
      </c>
      <c r="F73" s="14">
        <f>(hwealbypeinc!E14+0.5*hwealbypeinc!E13+0.5*hwealbypeinc!E15)/2</f>
        <v>0.37713863700628281</v>
      </c>
      <c r="G73" s="14">
        <f>(hwealbypeinc!F14+0.5*hwealbypeinc!F13+0.5*hwealbypeinc!F15)/2</f>
        <v>0.1806468665599823</v>
      </c>
      <c r="H73" s="14">
        <f>(hwealbypeinc!G14+0.5*hwealbypeinc!G13+0.5*hwealbypeinc!G15)/2</f>
        <v>0.12651782855391502</v>
      </c>
      <c r="I73" s="14">
        <f>(hwealbypeinc!H14+0.5*hwealbypeinc!H13+0.5*hwealbypeinc!H15)/2</f>
        <v>5.770212784409523E-2</v>
      </c>
      <c r="J73" s="14">
        <f>(hwealbypeinc!I14+0.5*hwealbypeinc!I13+0.5*hwealbypeinc!I15)/2</f>
        <v>1.9384340848773718E-2</v>
      </c>
      <c r="K73" s="14"/>
      <c r="L73" s="53">
        <f t="shared" si="3"/>
        <v>0.31305926293134689</v>
      </c>
      <c r="M73" s="13">
        <f t="shared" si="4"/>
        <v>0.11656749248504639</v>
      </c>
      <c r="N73" s="13">
        <f t="shared" si="4"/>
        <v>0.19649177044630051</v>
      </c>
      <c r="O73" s="13">
        <f t="shared" si="0"/>
        <v>0.12294473871588707</v>
      </c>
      <c r="P73" s="13">
        <f t="shared" si="5"/>
        <v>5.4129038006067276E-2</v>
      </c>
      <c r="Q73" s="13">
        <f t="shared" si="5"/>
        <v>6.8815700709819794E-2</v>
      </c>
      <c r="R73" s="13">
        <f t="shared" si="5"/>
        <v>3.8317786995321512E-2</v>
      </c>
      <c r="S73" s="12"/>
      <c r="T73" s="13"/>
      <c r="U73" s="11"/>
    </row>
    <row r="74" spans="1:21" x14ac:dyDescent="0.2">
      <c r="A74" s="16">
        <v>1977</v>
      </c>
      <c r="B74" s="301">
        <f t="shared" si="10"/>
        <v>0.62575124949216843</v>
      </c>
      <c r="C74" s="483">
        <f>1-(hwealbypeinc!C15+0.5*hwealbypeinc!C14+0.5*hwealbypeinc!C16)/2</f>
        <v>0.12929865717887878</v>
      </c>
      <c r="D74" s="484">
        <f t="shared" si="11"/>
        <v>0.36317778378725052</v>
      </c>
      <c r="E74" s="295">
        <f>(hwealbypeinc!D15+0.5*hwealbypeinc!D14+0.5*hwealbypeinc!D16)/2</f>
        <v>0.4924764409661293</v>
      </c>
      <c r="F74" s="14">
        <f>(hwealbypeinc!E15+0.5*hwealbypeinc!E14+0.5*hwealbypeinc!E16)/2</f>
        <v>0.37424875050783157</v>
      </c>
      <c r="G74" s="14">
        <f>(hwealbypeinc!F15+0.5*hwealbypeinc!F14+0.5*hwealbypeinc!F16)/2</f>
        <v>0.17744068056344986</v>
      </c>
      <c r="H74" s="14">
        <f>(hwealbypeinc!G15+0.5*hwealbypeinc!G14+0.5*hwealbypeinc!G16)/2</f>
        <v>0.12407110445201397</v>
      </c>
      <c r="I74" s="14">
        <f>(hwealbypeinc!H15+0.5*hwealbypeinc!H14+0.5*hwealbypeinc!H16)/2</f>
        <v>5.6606524623930454E-2</v>
      </c>
      <c r="J74" s="14">
        <f>(hwealbypeinc!I15+0.5*hwealbypeinc!I14+0.5*hwealbypeinc!I16)/2</f>
        <v>1.8859256058931351E-2</v>
      </c>
      <c r="K74" s="14"/>
      <c r="L74" s="53">
        <f t="shared" si="3"/>
        <v>0.31503576040267944</v>
      </c>
      <c r="M74" s="13">
        <f t="shared" si="4"/>
        <v>0.11822769045829773</v>
      </c>
      <c r="N74" s="13">
        <f t="shared" si="4"/>
        <v>0.19680806994438171</v>
      </c>
      <c r="O74" s="13">
        <f t="shared" ref="O74:O110" si="12">G74-I74</f>
        <v>0.12083415593951941</v>
      </c>
      <c r="P74" s="13">
        <f t="shared" ref="P74:R109" si="13">G74-H74</f>
        <v>5.336957611143589E-2</v>
      </c>
      <c r="Q74" s="13">
        <f t="shared" si="13"/>
        <v>6.7464579828083515E-2</v>
      </c>
      <c r="R74" s="13">
        <f t="shared" si="13"/>
        <v>3.7747268564999104E-2</v>
      </c>
      <c r="S74" s="12"/>
      <c r="T74" s="13"/>
      <c r="U74" s="11"/>
    </row>
    <row r="75" spans="1:21" x14ac:dyDescent="0.2">
      <c r="A75" s="16">
        <v>1978</v>
      </c>
      <c r="B75" s="301">
        <f t="shared" si="10"/>
        <v>0.62876668572425842</v>
      </c>
      <c r="C75" s="483">
        <f>1-(hwealbypeinc!C16+0.5*hwealbypeinc!C15+0.5*hwealbypeinc!C17)/2</f>
        <v>0.13101351261138916</v>
      </c>
      <c r="D75" s="484">
        <f t="shared" si="11"/>
        <v>0.35832945257425308</v>
      </c>
      <c r="E75" s="295">
        <f>(hwealbypeinc!D16+0.5*hwealbypeinc!D15+0.5*hwealbypeinc!D17)/2</f>
        <v>0.48934296518564224</v>
      </c>
      <c r="F75" s="14">
        <f>(hwealbypeinc!E16+0.5*hwealbypeinc!E15+0.5*hwealbypeinc!E17)/2</f>
        <v>0.37123331427574158</v>
      </c>
      <c r="G75" s="14">
        <f>(hwealbypeinc!F16+0.5*hwealbypeinc!F15+0.5*hwealbypeinc!F17)/2</f>
        <v>0.17580795288085938</v>
      </c>
      <c r="H75" s="14">
        <f>(hwealbypeinc!G16+0.5*hwealbypeinc!G15+0.5*hwealbypeinc!G17)/2</f>
        <v>0.12374491617083549</v>
      </c>
      <c r="I75" s="14">
        <f>(hwealbypeinc!H16+0.5*hwealbypeinc!H15+0.5*hwealbypeinc!H17)/2</f>
        <v>5.6821777485311031E-2</v>
      </c>
      <c r="J75" s="14">
        <f>(hwealbypeinc!I16+0.5*hwealbypeinc!I15+0.5*hwealbypeinc!I17)/2</f>
        <v>1.9115522038191557E-2</v>
      </c>
      <c r="K75" s="14"/>
      <c r="L75" s="53">
        <f t="shared" ref="L75:L110" si="14">E75-G75</f>
        <v>0.31353501230478287</v>
      </c>
      <c r="M75" s="13">
        <f t="shared" ref="M75:N110" si="15">E75-F75</f>
        <v>0.11810965090990067</v>
      </c>
      <c r="N75" s="13">
        <f t="shared" si="15"/>
        <v>0.1954253613948822</v>
      </c>
      <c r="O75" s="13">
        <f t="shared" si="12"/>
        <v>0.11898617539554834</v>
      </c>
      <c r="P75" s="13">
        <f t="shared" si="13"/>
        <v>5.206303671002388E-2</v>
      </c>
      <c r="Q75" s="13">
        <f t="shared" si="13"/>
        <v>6.6923138685524464E-2</v>
      </c>
      <c r="R75" s="13">
        <f t="shared" si="13"/>
        <v>3.7706255447119474E-2</v>
      </c>
      <c r="S75" s="12"/>
      <c r="T75" s="13"/>
      <c r="U75" s="11"/>
    </row>
    <row r="76" spans="1:21" x14ac:dyDescent="0.2">
      <c r="A76" s="20">
        <v>1979</v>
      </c>
      <c r="B76" s="302">
        <f t="shared" si="10"/>
        <v>0.62071484327316284</v>
      </c>
      <c r="C76" s="487">
        <f>1-hwealbypeinc!C17</f>
        <v>0.13277679681777954</v>
      </c>
      <c r="D76" s="488">
        <f t="shared" si="11"/>
        <v>0.3628247082233429</v>
      </c>
      <c r="E76" s="296">
        <f>hwealbypeinc!D17</f>
        <v>0.49560150504112244</v>
      </c>
      <c r="F76" s="19">
        <f>hwealbypeinc!E17</f>
        <v>0.37928515672683716</v>
      </c>
      <c r="G76" s="19">
        <f>hwealbypeinc!F17</f>
        <v>0.18389701843261719</v>
      </c>
      <c r="H76" s="19">
        <f>hwealbypeinc!G17</f>
        <v>0.13120593130588531</v>
      </c>
      <c r="I76" s="19">
        <f>hwealbypeinc!H17</f>
        <v>6.1442803591489792E-2</v>
      </c>
      <c r="J76" s="19">
        <f>hwealbypeinc!I17</f>
        <v>2.1470719948410988E-2</v>
      </c>
      <c r="K76" s="19"/>
      <c r="L76" s="54">
        <f t="shared" si="14"/>
        <v>0.31170448660850525</v>
      </c>
      <c r="M76" s="18">
        <f t="shared" si="15"/>
        <v>0.11631634831428528</v>
      </c>
      <c r="N76" s="18">
        <f t="shared" si="15"/>
        <v>0.19538813829421997</v>
      </c>
      <c r="O76" s="18">
        <f t="shared" si="12"/>
        <v>0.1224542148411274</v>
      </c>
      <c r="P76" s="18">
        <f t="shared" si="13"/>
        <v>5.2691087126731873E-2</v>
      </c>
      <c r="Q76" s="18">
        <f t="shared" si="13"/>
        <v>6.9763127714395523E-2</v>
      </c>
      <c r="R76" s="18">
        <f t="shared" si="13"/>
        <v>3.9972083643078804E-2</v>
      </c>
      <c r="S76" s="17"/>
      <c r="T76" s="13"/>
      <c r="U76" s="11"/>
    </row>
    <row r="77" spans="1:21" x14ac:dyDescent="0.2">
      <c r="A77" s="24">
        <v>1980</v>
      </c>
      <c r="B77" s="303">
        <f t="shared" si="10"/>
        <v>0.62729430198669434</v>
      </c>
      <c r="C77" s="489">
        <f>1-hwealbypeinc!C18</f>
        <v>0.13065320253372192</v>
      </c>
      <c r="D77" s="490">
        <f t="shared" si="11"/>
        <v>0.35872146487236023</v>
      </c>
      <c r="E77" s="297">
        <f>hwealbypeinc!D18</f>
        <v>0.48937466740608215</v>
      </c>
      <c r="F77" s="23">
        <f>hwealbypeinc!E18</f>
        <v>0.37270569801330566</v>
      </c>
      <c r="G77" s="23">
        <f>hwealbypeinc!F18</f>
        <v>0.18343870341777802</v>
      </c>
      <c r="H77" s="23">
        <f>hwealbypeinc!G18</f>
        <v>0.1312229186296463</v>
      </c>
      <c r="I77" s="23">
        <f>hwealbypeinc!H18</f>
        <v>6.2040247023105621E-2</v>
      </c>
      <c r="J77" s="23">
        <f>hwealbypeinc!I18</f>
        <v>2.1400585770606995E-2</v>
      </c>
      <c r="K77" s="23"/>
      <c r="L77" s="55">
        <f t="shared" si="14"/>
        <v>0.30593596398830414</v>
      </c>
      <c r="M77" s="22">
        <f t="shared" si="15"/>
        <v>0.11666896939277649</v>
      </c>
      <c r="N77" s="22">
        <f t="shared" si="15"/>
        <v>0.18926699459552765</v>
      </c>
      <c r="O77" s="22">
        <f t="shared" si="12"/>
        <v>0.12139845639467239</v>
      </c>
      <c r="P77" s="22">
        <f t="shared" si="13"/>
        <v>5.2215784788131714E-2</v>
      </c>
      <c r="Q77" s="22">
        <f t="shared" si="13"/>
        <v>6.918267160654068E-2</v>
      </c>
      <c r="R77" s="22">
        <f t="shared" si="13"/>
        <v>4.0639661252498627E-2</v>
      </c>
      <c r="S77" s="21"/>
      <c r="T77" s="13"/>
      <c r="U77" s="11"/>
    </row>
    <row r="78" spans="1:21" x14ac:dyDescent="0.2">
      <c r="A78" s="16">
        <v>1981</v>
      </c>
      <c r="B78" s="301">
        <f t="shared" si="10"/>
        <v>0.6186043918132782</v>
      </c>
      <c r="C78" s="483">
        <f>1-hwealbypeinc!C19</f>
        <v>0.1301349401473999</v>
      </c>
      <c r="D78" s="484">
        <f t="shared" si="11"/>
        <v>0.36820408701896667</v>
      </c>
      <c r="E78" s="295">
        <f>hwealbypeinc!D19</f>
        <v>0.49833902716636658</v>
      </c>
      <c r="F78" s="14">
        <f>hwealbypeinc!E19</f>
        <v>0.3813956081867218</v>
      </c>
      <c r="G78" s="14">
        <f>hwealbypeinc!F19</f>
        <v>0.19091609120368958</v>
      </c>
      <c r="H78" s="14">
        <f>hwealbypeinc!G19</f>
        <v>0.13893616199493408</v>
      </c>
      <c r="I78" s="14">
        <f>hwealbypeinc!H19</f>
        <v>6.7201994359493256E-2</v>
      </c>
      <c r="J78" s="14">
        <f>hwealbypeinc!I19</f>
        <v>2.3683954030275345E-2</v>
      </c>
      <c r="K78" s="14"/>
      <c r="L78" s="53">
        <f t="shared" si="14"/>
        <v>0.307422935962677</v>
      </c>
      <c r="M78" s="13">
        <f t="shared" si="15"/>
        <v>0.11694341897964478</v>
      </c>
      <c r="N78" s="13">
        <f t="shared" si="15"/>
        <v>0.19047951698303223</v>
      </c>
      <c r="O78" s="13">
        <f t="shared" si="12"/>
        <v>0.12371409684419632</v>
      </c>
      <c r="P78" s="13">
        <f t="shared" si="13"/>
        <v>5.1979929208755493E-2</v>
      </c>
      <c r="Q78" s="13">
        <f t="shared" si="13"/>
        <v>7.1734167635440826E-2</v>
      </c>
      <c r="R78" s="13">
        <f t="shared" si="13"/>
        <v>4.3518040329217911E-2</v>
      </c>
      <c r="S78" s="12"/>
      <c r="T78" s="13"/>
      <c r="U78" s="11"/>
    </row>
    <row r="79" spans="1:21" x14ac:dyDescent="0.2">
      <c r="A79" s="16">
        <v>1982</v>
      </c>
      <c r="B79" s="301">
        <f t="shared" si="10"/>
        <v>0.62140905857086182</v>
      </c>
      <c r="C79" s="483">
        <f>1-hwealbypeinc!C20</f>
        <v>0.13026660680770874</v>
      </c>
      <c r="D79" s="484">
        <f t="shared" si="11"/>
        <v>0.36223658919334412</v>
      </c>
      <c r="E79" s="295">
        <f>hwealbypeinc!D20</f>
        <v>0.49250319600105286</v>
      </c>
      <c r="F79" s="14">
        <f>hwealbypeinc!E20</f>
        <v>0.37859094142913818</v>
      </c>
      <c r="G79" s="14">
        <f>hwealbypeinc!F20</f>
        <v>0.19471235573291779</v>
      </c>
      <c r="H79" s="14">
        <f>hwealbypeinc!G20</f>
        <v>0.14365664124488831</v>
      </c>
      <c r="I79" s="14">
        <f>hwealbypeinc!H20</f>
        <v>7.4455492198467255E-2</v>
      </c>
      <c r="J79" s="14">
        <f>hwealbypeinc!I20</f>
        <v>2.987293154001236E-2</v>
      </c>
      <c r="K79" s="14"/>
      <c r="L79" s="53">
        <f t="shared" si="14"/>
        <v>0.29779084026813507</v>
      </c>
      <c r="M79" s="13">
        <f t="shared" si="15"/>
        <v>0.11391225457191467</v>
      </c>
      <c r="N79" s="13">
        <f t="shared" si="15"/>
        <v>0.1838785856962204</v>
      </c>
      <c r="O79" s="13">
        <f t="shared" si="12"/>
        <v>0.12025686353445053</v>
      </c>
      <c r="P79" s="13">
        <f t="shared" si="13"/>
        <v>5.105571448802948E-2</v>
      </c>
      <c r="Q79" s="13">
        <f t="shared" si="13"/>
        <v>6.9201149046421051E-2</v>
      </c>
      <c r="R79" s="13">
        <f t="shared" si="13"/>
        <v>4.4582560658454895E-2</v>
      </c>
      <c r="S79" s="12"/>
      <c r="T79" s="13"/>
      <c r="U79" s="11"/>
    </row>
    <row r="80" spans="1:21" x14ac:dyDescent="0.2">
      <c r="A80" s="16">
        <v>1983</v>
      </c>
      <c r="B80" s="301">
        <f t="shared" si="10"/>
        <v>0.62805753946304321</v>
      </c>
      <c r="C80" s="483">
        <f>1-hwealbypeinc!C21</f>
        <v>0.1263313889503479</v>
      </c>
      <c r="D80" s="484">
        <f t="shared" si="11"/>
        <v>0.36061528325080872</v>
      </c>
      <c r="E80" s="295">
        <f>hwealbypeinc!D21</f>
        <v>0.48694667220115662</v>
      </c>
      <c r="F80" s="14">
        <f>hwealbypeinc!E21</f>
        <v>0.37194246053695679</v>
      </c>
      <c r="G80" s="14">
        <f>hwealbypeinc!F21</f>
        <v>0.19042475521564484</v>
      </c>
      <c r="H80" s="14">
        <f>hwealbypeinc!G21</f>
        <v>0.14129781723022461</v>
      </c>
      <c r="I80" s="14">
        <f>hwealbypeinc!H21</f>
        <v>7.5023122131824493E-2</v>
      </c>
      <c r="J80" s="14">
        <f>hwealbypeinc!I21</f>
        <v>3.1397115439176559E-2</v>
      </c>
      <c r="K80" s="14"/>
      <c r="L80" s="53">
        <f t="shared" si="14"/>
        <v>0.29652191698551178</v>
      </c>
      <c r="M80" s="13">
        <f t="shared" si="15"/>
        <v>0.11500421166419983</v>
      </c>
      <c r="N80" s="13">
        <f t="shared" si="15"/>
        <v>0.18151770532131195</v>
      </c>
      <c r="O80" s="13">
        <f t="shared" si="12"/>
        <v>0.11540163308382034</v>
      </c>
      <c r="P80" s="13">
        <f t="shared" si="13"/>
        <v>4.9126937985420227E-2</v>
      </c>
      <c r="Q80" s="13">
        <f t="shared" si="13"/>
        <v>6.6274695098400116E-2</v>
      </c>
      <c r="R80" s="13">
        <f t="shared" si="13"/>
        <v>4.3626006692647934E-2</v>
      </c>
      <c r="S80" s="12"/>
      <c r="T80" s="13"/>
      <c r="U80" s="11"/>
    </row>
    <row r="81" spans="1:21" x14ac:dyDescent="0.2">
      <c r="A81" s="16">
        <v>1984</v>
      </c>
      <c r="B81" s="301">
        <f t="shared" si="10"/>
        <v>0.61325186491012573</v>
      </c>
      <c r="C81" s="483">
        <f>1-hwealbypeinc!C22</f>
        <v>0.11658275127410889</v>
      </c>
      <c r="D81" s="484">
        <f t="shared" si="11"/>
        <v>0.38691967725753784</v>
      </c>
      <c r="E81" s="295">
        <f>hwealbypeinc!D22</f>
        <v>0.50350242853164673</v>
      </c>
      <c r="F81" s="14">
        <f>hwealbypeinc!E22</f>
        <v>0.38674813508987427</v>
      </c>
      <c r="G81" s="14">
        <f>hwealbypeinc!F22</f>
        <v>0.19415681064128876</v>
      </c>
      <c r="H81" s="14">
        <f>hwealbypeinc!G22</f>
        <v>0.14383845031261444</v>
      </c>
      <c r="I81" s="14">
        <f>hwealbypeinc!H22</f>
        <v>7.6341614127159119E-2</v>
      </c>
      <c r="J81" s="14">
        <f>hwealbypeinc!I22</f>
        <v>3.1684845685958862E-2</v>
      </c>
      <c r="K81" s="14"/>
      <c r="L81" s="53">
        <f t="shared" si="14"/>
        <v>0.30934561789035797</v>
      </c>
      <c r="M81" s="13">
        <f t="shared" si="15"/>
        <v>0.11675429344177246</v>
      </c>
      <c r="N81" s="13">
        <f t="shared" si="15"/>
        <v>0.19259132444858551</v>
      </c>
      <c r="O81" s="13">
        <f t="shared" si="12"/>
        <v>0.11781519651412964</v>
      </c>
      <c r="P81" s="13">
        <f t="shared" si="13"/>
        <v>5.0318360328674316E-2</v>
      </c>
      <c r="Q81" s="13">
        <f t="shared" si="13"/>
        <v>6.7496836185455322E-2</v>
      </c>
      <c r="R81" s="13">
        <f t="shared" si="13"/>
        <v>4.4656768441200256E-2</v>
      </c>
      <c r="S81" s="12"/>
      <c r="T81" s="13"/>
      <c r="U81" s="11"/>
    </row>
    <row r="82" spans="1:21" x14ac:dyDescent="0.2">
      <c r="A82" s="16">
        <v>1985</v>
      </c>
      <c r="B82" s="301">
        <f t="shared" si="10"/>
        <v>0.61384740471839905</v>
      </c>
      <c r="C82" s="483">
        <f>1-hwealbypeinc!C23</f>
        <v>0.11668580770492554</v>
      </c>
      <c r="D82" s="484">
        <f t="shared" si="11"/>
        <v>0.38772076368331909</v>
      </c>
      <c r="E82" s="295">
        <f>hwealbypeinc!D23</f>
        <v>0.50440657138824463</v>
      </c>
      <c r="F82" s="14">
        <f>hwealbypeinc!E23</f>
        <v>0.38615259528160095</v>
      </c>
      <c r="G82" s="14">
        <f>hwealbypeinc!F23</f>
        <v>0.20096741616725922</v>
      </c>
      <c r="H82" s="14">
        <f>hwealbypeinc!G23</f>
        <v>0.15210506319999695</v>
      </c>
      <c r="I82" s="14">
        <f>hwealbypeinc!H23</f>
        <v>8.2536771893501282E-2</v>
      </c>
      <c r="J82" s="14">
        <f>hwealbypeinc!I23</f>
        <v>3.3727604895830154E-2</v>
      </c>
      <c r="K82" s="14"/>
      <c r="L82" s="53">
        <f t="shared" si="14"/>
        <v>0.30343915522098541</v>
      </c>
      <c r="M82" s="13">
        <f t="shared" si="15"/>
        <v>0.11825397610664368</v>
      </c>
      <c r="N82" s="13">
        <f t="shared" si="15"/>
        <v>0.18518517911434174</v>
      </c>
      <c r="O82" s="13">
        <f t="shared" si="12"/>
        <v>0.11843064427375793</v>
      </c>
      <c r="P82" s="13">
        <f t="shared" si="13"/>
        <v>4.8862352967262268E-2</v>
      </c>
      <c r="Q82" s="13">
        <f t="shared" si="13"/>
        <v>6.9568291306495667E-2</v>
      </c>
      <c r="R82" s="13">
        <f t="shared" si="13"/>
        <v>4.8809166997671127E-2</v>
      </c>
      <c r="S82" s="12"/>
      <c r="T82" s="13"/>
      <c r="U82" s="11"/>
    </row>
    <row r="83" spans="1:21" x14ac:dyDescent="0.2">
      <c r="A83" s="16">
        <v>1986</v>
      </c>
      <c r="B83" s="301">
        <f t="shared" si="10"/>
        <v>0.61425960063934326</v>
      </c>
      <c r="C83" s="483">
        <f>1-hwealbypeinc!C24</f>
        <v>0.1161075234413147</v>
      </c>
      <c r="D83" s="484">
        <f t="shared" si="11"/>
        <v>0.38521057367324829</v>
      </c>
      <c r="E83" s="295">
        <f>hwealbypeinc!D24</f>
        <v>0.50131809711456299</v>
      </c>
      <c r="F83" s="14">
        <f>hwealbypeinc!E24</f>
        <v>0.38574039936065674</v>
      </c>
      <c r="G83" s="14">
        <f>hwealbypeinc!F24</f>
        <v>0.19935774803161621</v>
      </c>
      <c r="H83" s="14">
        <f>hwealbypeinc!G24</f>
        <v>0.14736448228359222</v>
      </c>
      <c r="I83" s="14">
        <f>hwealbypeinc!H24</f>
        <v>7.5559921562671661E-2</v>
      </c>
      <c r="J83" s="14">
        <f>hwealbypeinc!I24</f>
        <v>3.190237283706665E-2</v>
      </c>
      <c r="K83" s="14"/>
      <c r="L83" s="53">
        <f t="shared" si="14"/>
        <v>0.30196034908294678</v>
      </c>
      <c r="M83" s="13">
        <f t="shared" si="15"/>
        <v>0.11557769775390625</v>
      </c>
      <c r="N83" s="13">
        <f t="shared" si="15"/>
        <v>0.18638265132904053</v>
      </c>
      <c r="O83" s="13">
        <f t="shared" si="12"/>
        <v>0.12379782646894455</v>
      </c>
      <c r="P83" s="13">
        <f t="shared" si="13"/>
        <v>5.1993265748023987E-2</v>
      </c>
      <c r="Q83" s="13">
        <f t="shared" si="13"/>
        <v>7.1804560720920563E-2</v>
      </c>
      <c r="R83" s="13">
        <f t="shared" si="13"/>
        <v>4.3657548725605011E-2</v>
      </c>
      <c r="S83" s="12"/>
      <c r="T83" s="13"/>
      <c r="U83" s="11"/>
    </row>
    <row r="84" spans="1:21" x14ac:dyDescent="0.2">
      <c r="A84" s="16">
        <v>1987</v>
      </c>
      <c r="B84" s="301">
        <f t="shared" si="10"/>
        <v>0.59872207045555115</v>
      </c>
      <c r="C84" s="483">
        <f>1-hwealbypeinc!C25</f>
        <v>0.11693871021270752</v>
      </c>
      <c r="D84" s="484">
        <f t="shared" si="11"/>
        <v>0.39706712961196899</v>
      </c>
      <c r="E84" s="295">
        <f>hwealbypeinc!D25</f>
        <v>0.51400583982467651</v>
      </c>
      <c r="F84" s="14">
        <f>hwealbypeinc!E25</f>
        <v>0.40127792954444885</v>
      </c>
      <c r="G84" s="14">
        <f>hwealbypeinc!F25</f>
        <v>0.21779382228851318</v>
      </c>
      <c r="H84" s="14">
        <f>hwealbypeinc!G25</f>
        <v>0.16373014450073242</v>
      </c>
      <c r="I84" s="14">
        <f>hwealbypeinc!H25</f>
        <v>8.80260169506073E-2</v>
      </c>
      <c r="J84" s="14">
        <f>hwealbypeinc!I25</f>
        <v>3.9770025759935379E-2</v>
      </c>
      <c r="K84" s="14"/>
      <c r="L84" s="53">
        <f t="shared" si="14"/>
        <v>0.29621201753616333</v>
      </c>
      <c r="M84" s="13">
        <f t="shared" si="15"/>
        <v>0.11272791028022766</v>
      </c>
      <c r="N84" s="13">
        <f t="shared" si="15"/>
        <v>0.18348410725593567</v>
      </c>
      <c r="O84" s="13">
        <f t="shared" si="12"/>
        <v>0.12976780533790588</v>
      </c>
      <c r="P84" s="13">
        <f t="shared" si="13"/>
        <v>5.4063677787780762E-2</v>
      </c>
      <c r="Q84" s="13">
        <f t="shared" si="13"/>
        <v>7.5704127550125122E-2</v>
      </c>
      <c r="R84" s="13">
        <f t="shared" si="13"/>
        <v>4.8255991190671921E-2</v>
      </c>
      <c r="S84" s="12"/>
      <c r="T84" s="13"/>
      <c r="U84" s="11"/>
    </row>
    <row r="85" spans="1:21" x14ac:dyDescent="0.2">
      <c r="A85" s="16">
        <v>1988</v>
      </c>
      <c r="B85" s="301">
        <f t="shared" si="10"/>
        <v>0.58068346977233887</v>
      </c>
      <c r="C85" s="483">
        <f>1-hwealbypeinc!C26</f>
        <v>0.11223375797271729</v>
      </c>
      <c r="D85" s="484">
        <f t="shared" si="11"/>
        <v>0.41912800073623657</v>
      </c>
      <c r="E85" s="295">
        <f>hwealbypeinc!D26</f>
        <v>0.53136175870895386</v>
      </c>
      <c r="F85" s="14">
        <f>hwealbypeinc!E26</f>
        <v>0.41931653022766113</v>
      </c>
      <c r="G85" s="14">
        <f>hwealbypeinc!F26</f>
        <v>0.23574130237102509</v>
      </c>
      <c r="H85" s="14">
        <f>hwealbypeinc!G26</f>
        <v>0.18082539737224579</v>
      </c>
      <c r="I85" s="14">
        <f>hwealbypeinc!H26</f>
        <v>0.10057488828897476</v>
      </c>
      <c r="J85" s="14">
        <f>hwealbypeinc!I26</f>
        <v>4.2585931718349457E-2</v>
      </c>
      <c r="K85" s="14"/>
      <c r="L85" s="53">
        <f t="shared" si="14"/>
        <v>0.29562045633792877</v>
      </c>
      <c r="M85" s="13">
        <f t="shared" si="15"/>
        <v>0.11204522848129272</v>
      </c>
      <c r="N85" s="13">
        <f t="shared" si="15"/>
        <v>0.18357522785663605</v>
      </c>
      <c r="O85" s="13">
        <f t="shared" si="12"/>
        <v>0.13516641408205032</v>
      </c>
      <c r="P85" s="13">
        <f t="shared" si="13"/>
        <v>5.4915904998779297E-2</v>
      </c>
      <c r="Q85" s="13">
        <f t="shared" si="13"/>
        <v>8.0250509083271027E-2</v>
      </c>
      <c r="R85" s="13">
        <f t="shared" si="13"/>
        <v>5.7988956570625305E-2</v>
      </c>
      <c r="S85" s="12"/>
      <c r="T85" s="13"/>
      <c r="U85" s="11"/>
    </row>
    <row r="86" spans="1:21" x14ac:dyDescent="0.2">
      <c r="A86" s="20">
        <v>1989</v>
      </c>
      <c r="B86" s="302">
        <f t="shared" si="10"/>
        <v>0.58074864745140076</v>
      </c>
      <c r="C86" s="487">
        <f>1-hwealbypeinc!C27</f>
        <v>0.11197900772094727</v>
      </c>
      <c r="D86" s="488">
        <f t="shared" si="11"/>
        <v>0.41927528381347656</v>
      </c>
      <c r="E86" s="296">
        <f>hwealbypeinc!D27</f>
        <v>0.53125429153442383</v>
      </c>
      <c r="F86" s="19">
        <f>hwealbypeinc!E27</f>
        <v>0.41925135254859924</v>
      </c>
      <c r="G86" s="19">
        <f>hwealbypeinc!F27</f>
        <v>0.23759914934635162</v>
      </c>
      <c r="H86" s="19">
        <f>hwealbypeinc!G27</f>
        <v>0.18307524919509888</v>
      </c>
      <c r="I86" s="19">
        <f>hwealbypeinc!H27</f>
        <v>0.10030242055654526</v>
      </c>
      <c r="J86" s="19">
        <f>hwealbypeinc!I27</f>
        <v>4.3904569000005722E-2</v>
      </c>
      <c r="K86" s="19"/>
      <c r="L86" s="54">
        <f t="shared" si="14"/>
        <v>0.2936551421880722</v>
      </c>
      <c r="M86" s="18">
        <f t="shared" si="15"/>
        <v>0.11200293898582458</v>
      </c>
      <c r="N86" s="18">
        <f t="shared" si="15"/>
        <v>0.18165220320224762</v>
      </c>
      <c r="O86" s="18">
        <f t="shared" si="12"/>
        <v>0.13729672878980637</v>
      </c>
      <c r="P86" s="18">
        <f t="shared" si="13"/>
        <v>5.4523900151252747E-2</v>
      </c>
      <c r="Q86" s="18">
        <f t="shared" si="13"/>
        <v>8.2772828638553619E-2</v>
      </c>
      <c r="R86" s="18">
        <f t="shared" si="13"/>
        <v>5.6397851556539536E-2</v>
      </c>
      <c r="S86" s="17"/>
      <c r="T86" s="13"/>
      <c r="U86" s="11"/>
    </row>
    <row r="87" spans="1:21" x14ac:dyDescent="0.2">
      <c r="A87" s="24">
        <v>1990</v>
      </c>
      <c r="B87" s="303">
        <f t="shared" si="10"/>
        <v>0.57954296469688416</v>
      </c>
      <c r="C87" s="489">
        <f>1-hwealbypeinc!C28</f>
        <v>0.10754489898681641</v>
      </c>
      <c r="D87" s="490">
        <f t="shared" si="11"/>
        <v>0.42473691701889038</v>
      </c>
      <c r="E87" s="297">
        <f>hwealbypeinc!D28</f>
        <v>0.53228181600570679</v>
      </c>
      <c r="F87" s="23">
        <f>hwealbypeinc!E28</f>
        <v>0.42045703530311584</v>
      </c>
      <c r="G87" s="23">
        <f>hwealbypeinc!F28</f>
        <v>0.23740583658218384</v>
      </c>
      <c r="H87" s="23">
        <f>hwealbypeinc!G28</f>
        <v>0.18394041061401367</v>
      </c>
      <c r="I87" s="23">
        <f>hwealbypeinc!H28</f>
        <v>0.10018251836299896</v>
      </c>
      <c r="J87" s="23">
        <f>hwealbypeinc!I28</f>
        <v>4.3601609766483307E-2</v>
      </c>
      <c r="K87" s="23"/>
      <c r="L87" s="55">
        <f t="shared" si="14"/>
        <v>0.29487597942352295</v>
      </c>
      <c r="M87" s="22">
        <f t="shared" si="15"/>
        <v>0.11182478070259094</v>
      </c>
      <c r="N87" s="22">
        <f t="shared" si="15"/>
        <v>0.18305119872093201</v>
      </c>
      <c r="O87" s="22">
        <f t="shared" si="12"/>
        <v>0.13722331821918488</v>
      </c>
      <c r="P87" s="22">
        <f t="shared" si="13"/>
        <v>5.3465425968170166E-2</v>
      </c>
      <c r="Q87" s="22">
        <f t="shared" si="13"/>
        <v>8.3757892251014709E-2</v>
      </c>
      <c r="R87" s="22">
        <f t="shared" si="13"/>
        <v>5.6580908596515656E-2</v>
      </c>
      <c r="S87" s="21"/>
      <c r="T87" s="13"/>
      <c r="U87" s="11"/>
    </row>
    <row r="88" spans="1:21" x14ac:dyDescent="0.2">
      <c r="A88" s="16">
        <v>1991</v>
      </c>
      <c r="B88" s="301">
        <f t="shared" si="10"/>
        <v>0.57865023612976074</v>
      </c>
      <c r="C88" s="483">
        <f>1-hwealbypeinc!C29</f>
        <v>0.10215467214584351</v>
      </c>
      <c r="D88" s="484">
        <f t="shared" si="11"/>
        <v>0.4309735894203186</v>
      </c>
      <c r="E88" s="295">
        <f>hwealbypeinc!D29</f>
        <v>0.53312826156616211</v>
      </c>
      <c r="F88" s="14">
        <f>hwealbypeinc!E29</f>
        <v>0.42134976387023926</v>
      </c>
      <c r="G88" s="14">
        <f>hwealbypeinc!F29</f>
        <v>0.23100081086158752</v>
      </c>
      <c r="H88" s="14">
        <f>hwealbypeinc!G29</f>
        <v>0.17829732596874237</v>
      </c>
      <c r="I88" s="14">
        <f>hwealbypeinc!H29</f>
        <v>9.7565129399299622E-2</v>
      </c>
      <c r="J88" s="14">
        <f>hwealbypeinc!I29</f>
        <v>4.2470842599868774E-2</v>
      </c>
      <c r="K88" s="14"/>
      <c r="L88" s="53">
        <f t="shared" si="14"/>
        <v>0.30212745070457458</v>
      </c>
      <c r="M88" s="13">
        <f t="shared" si="15"/>
        <v>0.11177849769592285</v>
      </c>
      <c r="N88" s="13">
        <f t="shared" si="15"/>
        <v>0.19034895300865173</v>
      </c>
      <c r="O88" s="13">
        <f t="shared" si="12"/>
        <v>0.1334356814622879</v>
      </c>
      <c r="P88" s="13">
        <f t="shared" si="13"/>
        <v>5.2703484892845154E-2</v>
      </c>
      <c r="Q88" s="13">
        <f t="shared" si="13"/>
        <v>8.0732196569442749E-2</v>
      </c>
      <c r="R88" s="13">
        <f t="shared" si="13"/>
        <v>5.5094286799430847E-2</v>
      </c>
      <c r="S88" s="12"/>
      <c r="T88" s="13"/>
      <c r="U88" s="11"/>
    </row>
    <row r="89" spans="1:21" x14ac:dyDescent="0.2">
      <c r="A89" s="16">
        <v>1992</v>
      </c>
      <c r="B89" s="301">
        <f t="shared" si="10"/>
        <v>0.56637224555015564</v>
      </c>
      <c r="C89" s="483">
        <f>1-hwealbypeinc!C30</f>
        <v>9.3457639217376709E-2</v>
      </c>
      <c r="D89" s="484">
        <f t="shared" si="11"/>
        <v>0.4543222188949585</v>
      </c>
      <c r="E89" s="295">
        <f>hwealbypeinc!D30</f>
        <v>0.54777985811233521</v>
      </c>
      <c r="F89" s="14">
        <f>hwealbypeinc!E30</f>
        <v>0.43362775444984436</v>
      </c>
      <c r="G89" s="14">
        <f>hwealbypeinc!F30</f>
        <v>0.24242058396339417</v>
      </c>
      <c r="H89" s="14">
        <f>hwealbypeinc!G30</f>
        <v>0.18700443208217621</v>
      </c>
      <c r="I89" s="14">
        <f>hwealbypeinc!H30</f>
        <v>0.10406684875488281</v>
      </c>
      <c r="J89" s="14">
        <f>hwealbypeinc!I30</f>
        <v>4.526582732796669E-2</v>
      </c>
      <c r="K89" s="14"/>
      <c r="L89" s="53">
        <f t="shared" si="14"/>
        <v>0.30535927414894104</v>
      </c>
      <c r="M89" s="13">
        <f t="shared" si="15"/>
        <v>0.11415210366249084</v>
      </c>
      <c r="N89" s="13">
        <f t="shared" si="15"/>
        <v>0.1912071704864502</v>
      </c>
      <c r="O89" s="13">
        <f t="shared" si="12"/>
        <v>0.13835373520851135</v>
      </c>
      <c r="P89" s="13">
        <f t="shared" si="13"/>
        <v>5.5416151881217957E-2</v>
      </c>
      <c r="Q89" s="13">
        <f t="shared" si="13"/>
        <v>8.2937583327293396E-2</v>
      </c>
      <c r="R89" s="13">
        <f t="shared" si="13"/>
        <v>5.8801021426916122E-2</v>
      </c>
      <c r="S89" s="12"/>
      <c r="T89" s="13"/>
      <c r="U89" s="11"/>
    </row>
    <row r="90" spans="1:21" x14ac:dyDescent="0.2">
      <c r="A90" s="16">
        <v>1993</v>
      </c>
      <c r="B90" s="301">
        <f t="shared" si="10"/>
        <v>0.57218420505523682</v>
      </c>
      <c r="C90" s="483">
        <f>1-hwealbypeinc!C31</f>
        <v>8.9022278785705566E-2</v>
      </c>
      <c r="D90" s="484">
        <f t="shared" si="11"/>
        <v>0.45815145969390869</v>
      </c>
      <c r="E90" s="295">
        <f>hwealbypeinc!D31</f>
        <v>0.54717373847961426</v>
      </c>
      <c r="F90" s="14">
        <f>hwealbypeinc!E31</f>
        <v>0.42781579494476318</v>
      </c>
      <c r="G90" s="14">
        <f>hwealbypeinc!F31</f>
        <v>0.24000395834445953</v>
      </c>
      <c r="H90" s="14">
        <f>hwealbypeinc!G31</f>
        <v>0.18556918203830719</v>
      </c>
      <c r="I90" s="14">
        <f>hwealbypeinc!H31</f>
        <v>0.1040964350104332</v>
      </c>
      <c r="J90" s="14">
        <f>hwealbypeinc!I31</f>
        <v>4.6490829437971115E-2</v>
      </c>
      <c r="K90" s="14"/>
      <c r="L90" s="53">
        <f t="shared" si="14"/>
        <v>0.30716978013515472</v>
      </c>
      <c r="M90" s="13">
        <f t="shared" si="15"/>
        <v>0.11935794353485107</v>
      </c>
      <c r="N90" s="13">
        <f t="shared" si="15"/>
        <v>0.18781183660030365</v>
      </c>
      <c r="O90" s="13">
        <f t="shared" si="12"/>
        <v>0.13590752333402634</v>
      </c>
      <c r="P90" s="13">
        <f t="shared" si="13"/>
        <v>5.4434776306152344E-2</v>
      </c>
      <c r="Q90" s="13">
        <f t="shared" si="13"/>
        <v>8.1472747027873993E-2</v>
      </c>
      <c r="R90" s="13">
        <f t="shared" si="13"/>
        <v>5.7605605572462082E-2</v>
      </c>
      <c r="S90" s="12"/>
      <c r="T90" s="13"/>
      <c r="U90" s="11"/>
    </row>
    <row r="91" spans="1:21" x14ac:dyDescent="0.2">
      <c r="A91" s="16">
        <v>1994</v>
      </c>
      <c r="B91" s="301">
        <f t="shared" si="10"/>
        <v>0.57159242033958435</v>
      </c>
      <c r="C91" s="483">
        <f>1-hwealbypeinc!C32</f>
        <v>8.6457192897796631E-2</v>
      </c>
      <c r="D91" s="484">
        <f t="shared" si="11"/>
        <v>0.46363222599029541</v>
      </c>
      <c r="E91" s="295">
        <f>hwealbypeinc!D32</f>
        <v>0.55008941888809204</v>
      </c>
      <c r="F91" s="14">
        <f>hwealbypeinc!E32</f>
        <v>0.42840757966041565</v>
      </c>
      <c r="G91" s="14">
        <f>hwealbypeinc!F32</f>
        <v>0.23933506011962891</v>
      </c>
      <c r="H91" s="14">
        <f>hwealbypeinc!G32</f>
        <v>0.18518997728824615</v>
      </c>
      <c r="I91" s="14">
        <f>hwealbypeinc!H32</f>
        <v>0.10395501554012299</v>
      </c>
      <c r="J91" s="14">
        <f>hwealbypeinc!I32</f>
        <v>4.5818354934453964E-2</v>
      </c>
      <c r="K91" s="14"/>
      <c r="L91" s="53">
        <f t="shared" si="14"/>
        <v>0.31075435876846313</v>
      </c>
      <c r="M91" s="13">
        <f t="shared" si="15"/>
        <v>0.12168183922767639</v>
      </c>
      <c r="N91" s="13">
        <f t="shared" si="15"/>
        <v>0.18907251954078674</v>
      </c>
      <c r="O91" s="13">
        <f t="shared" si="12"/>
        <v>0.13538004457950592</v>
      </c>
      <c r="P91" s="13">
        <f t="shared" si="13"/>
        <v>5.4145082831382751E-2</v>
      </c>
      <c r="Q91" s="13">
        <f t="shared" si="13"/>
        <v>8.1234961748123169E-2</v>
      </c>
      <c r="R91" s="13">
        <f t="shared" si="13"/>
        <v>5.8136660605669022E-2</v>
      </c>
      <c r="S91" s="12"/>
      <c r="T91" s="13"/>
      <c r="U91" s="11"/>
    </row>
    <row r="92" spans="1:21" x14ac:dyDescent="0.2">
      <c r="A92" s="16">
        <v>1995</v>
      </c>
      <c r="B92" s="301">
        <f t="shared" si="10"/>
        <v>0.5617012083530426</v>
      </c>
      <c r="C92" s="483">
        <f>1-hwealbypeinc!C33</f>
        <v>7.7415287494659424E-2</v>
      </c>
      <c r="D92" s="484">
        <f t="shared" si="11"/>
        <v>0.48216080665588379</v>
      </c>
      <c r="E92" s="295">
        <f>hwealbypeinc!D33</f>
        <v>0.55957609415054321</v>
      </c>
      <c r="F92" s="14">
        <f>hwealbypeinc!E33</f>
        <v>0.4382987916469574</v>
      </c>
      <c r="G92" s="14">
        <f>hwealbypeinc!F33</f>
        <v>0.2409660816192627</v>
      </c>
      <c r="H92" s="14">
        <f>hwealbypeinc!G33</f>
        <v>0.18731693923473358</v>
      </c>
      <c r="I92" s="14">
        <f>hwealbypeinc!H33</f>
        <v>0.10634294152259827</v>
      </c>
      <c r="J92" s="14">
        <f>hwealbypeinc!I33</f>
        <v>4.7752857208251953E-2</v>
      </c>
      <c r="K92" s="14"/>
      <c r="L92" s="53">
        <f t="shared" si="14"/>
        <v>0.31861001253128052</v>
      </c>
      <c r="M92" s="13">
        <f t="shared" si="15"/>
        <v>0.12127730250358582</v>
      </c>
      <c r="N92" s="13">
        <f t="shared" si="15"/>
        <v>0.1973327100276947</v>
      </c>
      <c r="O92" s="13">
        <f t="shared" si="12"/>
        <v>0.13462314009666443</v>
      </c>
      <c r="P92" s="13">
        <f t="shared" si="13"/>
        <v>5.3649142384529114E-2</v>
      </c>
      <c r="Q92" s="13">
        <f t="shared" si="13"/>
        <v>8.0973997712135315E-2</v>
      </c>
      <c r="R92" s="13">
        <f t="shared" si="13"/>
        <v>5.8590084314346313E-2</v>
      </c>
      <c r="S92" s="12"/>
      <c r="T92" s="13"/>
      <c r="U92" s="11"/>
    </row>
    <row r="93" spans="1:21" x14ac:dyDescent="0.2">
      <c r="A93" s="16">
        <v>1996</v>
      </c>
      <c r="B93" s="301">
        <f t="shared" si="10"/>
        <v>0.55435693264007568</v>
      </c>
      <c r="C93" s="483">
        <f>1-hwealbypeinc!C34</f>
        <v>7.5410664081573486E-2</v>
      </c>
      <c r="D93" s="484">
        <f t="shared" si="11"/>
        <v>0.49370753765106201</v>
      </c>
      <c r="E93" s="295">
        <f>hwealbypeinc!D34</f>
        <v>0.5691182017326355</v>
      </c>
      <c r="F93" s="14">
        <f>hwealbypeinc!E34</f>
        <v>0.44564306735992432</v>
      </c>
      <c r="G93" s="14">
        <f>hwealbypeinc!F34</f>
        <v>0.24781696498394012</v>
      </c>
      <c r="H93" s="14">
        <f>hwealbypeinc!G34</f>
        <v>0.19310268759727478</v>
      </c>
      <c r="I93" s="14">
        <f>hwealbypeinc!H34</f>
        <v>0.1122393012046814</v>
      </c>
      <c r="J93" s="14">
        <f>hwealbypeinc!I34</f>
        <v>5.1812022924423218E-2</v>
      </c>
      <c r="K93" s="14"/>
      <c r="L93" s="53">
        <f t="shared" si="14"/>
        <v>0.32130123674869537</v>
      </c>
      <c r="M93" s="13">
        <f t="shared" si="15"/>
        <v>0.12347513437271118</v>
      </c>
      <c r="N93" s="13">
        <f t="shared" si="15"/>
        <v>0.19782610237598419</v>
      </c>
      <c r="O93" s="13">
        <f t="shared" si="12"/>
        <v>0.13557766377925873</v>
      </c>
      <c r="P93" s="13">
        <f t="shared" si="13"/>
        <v>5.4714277386665344E-2</v>
      </c>
      <c r="Q93" s="13">
        <f t="shared" si="13"/>
        <v>8.0863386392593384E-2</v>
      </c>
      <c r="R93" s="13">
        <f t="shared" si="13"/>
        <v>6.0427278280258179E-2</v>
      </c>
      <c r="S93" s="12"/>
      <c r="T93" s="13"/>
      <c r="U93" s="11"/>
    </row>
    <row r="94" spans="1:21" x14ac:dyDescent="0.2">
      <c r="A94" s="16">
        <v>1997</v>
      </c>
      <c r="B94" s="301">
        <f t="shared" si="10"/>
        <v>0.54388472437858582</v>
      </c>
      <c r="C94" s="483">
        <f>1-hwealbypeinc!C35</f>
        <v>6.9549024105072021E-2</v>
      </c>
      <c r="D94" s="484">
        <f t="shared" si="11"/>
        <v>0.505898118019104</v>
      </c>
      <c r="E94" s="295">
        <f>hwealbypeinc!D35</f>
        <v>0.57544714212417603</v>
      </c>
      <c r="F94" s="14">
        <f>hwealbypeinc!E35</f>
        <v>0.45611527562141418</v>
      </c>
      <c r="G94" s="14">
        <f>hwealbypeinc!F35</f>
        <v>0.25780627131462097</v>
      </c>
      <c r="H94" s="14">
        <f>hwealbypeinc!G35</f>
        <v>0.20314799249172211</v>
      </c>
      <c r="I94" s="14">
        <f>hwealbypeinc!H35</f>
        <v>0.11973728984594345</v>
      </c>
      <c r="J94" s="14">
        <f>hwealbypeinc!I35</f>
        <v>5.6200094521045685E-2</v>
      </c>
      <c r="K94" s="14"/>
      <c r="L94" s="53">
        <f t="shared" si="14"/>
        <v>0.31764087080955505</v>
      </c>
      <c r="M94" s="13">
        <f t="shared" si="15"/>
        <v>0.11933186650276184</v>
      </c>
      <c r="N94" s="13">
        <f t="shared" si="15"/>
        <v>0.19830900430679321</v>
      </c>
      <c r="O94" s="13">
        <f t="shared" si="12"/>
        <v>0.13806898146867752</v>
      </c>
      <c r="P94" s="13">
        <f t="shared" si="13"/>
        <v>5.4658278822898865E-2</v>
      </c>
      <c r="Q94" s="13">
        <f t="shared" si="13"/>
        <v>8.3410702645778656E-2</v>
      </c>
      <c r="R94" s="13">
        <f t="shared" si="13"/>
        <v>6.3537195324897766E-2</v>
      </c>
      <c r="S94" s="12"/>
      <c r="T94" s="13"/>
      <c r="U94" s="11"/>
    </row>
    <row r="95" spans="1:21" x14ac:dyDescent="0.2">
      <c r="A95" s="16">
        <v>1998</v>
      </c>
      <c r="B95" s="301">
        <f t="shared" si="10"/>
        <v>0.53233319520950317</v>
      </c>
      <c r="C95" s="483">
        <f>1-hwealbypeinc!C36</f>
        <v>6.979745626449585E-2</v>
      </c>
      <c r="D95" s="484">
        <f t="shared" si="11"/>
        <v>0.51604253053665161</v>
      </c>
      <c r="E95" s="295">
        <f>hwealbypeinc!D36</f>
        <v>0.58583998680114746</v>
      </c>
      <c r="F95" s="14">
        <f>hwealbypeinc!E36</f>
        <v>0.46766680479049683</v>
      </c>
      <c r="G95" s="14">
        <f>hwealbypeinc!F36</f>
        <v>0.26870781183242798</v>
      </c>
      <c r="H95" s="14">
        <f>hwealbypeinc!G36</f>
        <v>0.21151019632816315</v>
      </c>
      <c r="I95" s="14">
        <f>hwealbypeinc!H36</f>
        <v>0.12615598738193512</v>
      </c>
      <c r="J95" s="14">
        <f>hwealbypeinc!I36</f>
        <v>5.9078343212604523E-2</v>
      </c>
      <c r="K95" s="14"/>
      <c r="L95" s="53">
        <f t="shared" si="14"/>
        <v>0.31713217496871948</v>
      </c>
      <c r="M95" s="13">
        <f t="shared" si="15"/>
        <v>0.11817318201065063</v>
      </c>
      <c r="N95" s="13">
        <f t="shared" si="15"/>
        <v>0.19895899295806885</v>
      </c>
      <c r="O95" s="13">
        <f t="shared" si="12"/>
        <v>0.14255182445049286</v>
      </c>
      <c r="P95" s="13">
        <f t="shared" si="13"/>
        <v>5.7197615504264832E-2</v>
      </c>
      <c r="Q95" s="13">
        <f t="shared" si="13"/>
        <v>8.5354208946228027E-2</v>
      </c>
      <c r="R95" s="13">
        <f t="shared" si="13"/>
        <v>6.7077644169330597E-2</v>
      </c>
      <c r="S95" s="12"/>
      <c r="T95" s="13"/>
      <c r="U95" s="11"/>
    </row>
    <row r="96" spans="1:21" x14ac:dyDescent="0.2">
      <c r="A96" s="20">
        <v>1999</v>
      </c>
      <c r="B96" s="302">
        <f t="shared" si="10"/>
        <v>0.53213474154472351</v>
      </c>
      <c r="C96" s="487">
        <f>1-hwealbypeinc!C37</f>
        <v>7.0093929767608643E-2</v>
      </c>
      <c r="D96" s="488">
        <f t="shared" si="11"/>
        <v>0.51254123449325562</v>
      </c>
      <c r="E96" s="296">
        <f>hwealbypeinc!D37</f>
        <v>0.58263516426086426</v>
      </c>
      <c r="F96" s="19">
        <f>hwealbypeinc!E37</f>
        <v>0.46786525845527649</v>
      </c>
      <c r="G96" s="19">
        <f>hwealbypeinc!F37</f>
        <v>0.27076983451843262</v>
      </c>
      <c r="H96" s="19">
        <f>hwealbypeinc!G37</f>
        <v>0.21541474759578705</v>
      </c>
      <c r="I96" s="19">
        <f>hwealbypeinc!H37</f>
        <v>0.13020692765712738</v>
      </c>
      <c r="J96" s="19">
        <f>hwealbypeinc!I37</f>
        <v>6.2084969133138657E-2</v>
      </c>
      <c r="K96" s="19"/>
      <c r="L96" s="54">
        <f t="shared" si="14"/>
        <v>0.31186532974243164</v>
      </c>
      <c r="M96" s="18">
        <f t="shared" si="15"/>
        <v>0.11476990580558777</v>
      </c>
      <c r="N96" s="18">
        <f t="shared" si="15"/>
        <v>0.19709542393684387</v>
      </c>
      <c r="O96" s="18">
        <f t="shared" si="12"/>
        <v>0.14056290686130524</v>
      </c>
      <c r="P96" s="18">
        <f t="shared" si="13"/>
        <v>5.5355086922645569E-2</v>
      </c>
      <c r="Q96" s="18">
        <f t="shared" si="13"/>
        <v>8.5207819938659668E-2</v>
      </c>
      <c r="R96" s="18">
        <f t="shared" si="13"/>
        <v>6.8121958523988724E-2</v>
      </c>
      <c r="S96" s="17"/>
      <c r="T96" s="13"/>
      <c r="U96" s="11"/>
    </row>
    <row r="97" spans="1:21" x14ac:dyDescent="0.2">
      <c r="A97" s="24">
        <v>2000</v>
      </c>
      <c r="B97" s="303">
        <f t="shared" si="10"/>
        <v>0.53216400742530823</v>
      </c>
      <c r="C97" s="489">
        <f>1-hwealbypeinc!C38</f>
        <v>7.3260068893432617E-2</v>
      </c>
      <c r="D97" s="490">
        <f t="shared" si="11"/>
        <v>0.51004749536514282</v>
      </c>
      <c r="E97" s="297">
        <f>hwealbypeinc!D38</f>
        <v>0.58330756425857544</v>
      </c>
      <c r="F97" s="23">
        <f>hwealbypeinc!E38</f>
        <v>0.46783599257469177</v>
      </c>
      <c r="G97" s="23">
        <f>hwealbypeinc!F38</f>
        <v>0.27406850457191467</v>
      </c>
      <c r="H97" s="23">
        <f>hwealbypeinc!G38</f>
        <v>0.21915256977081299</v>
      </c>
      <c r="I97" s="23">
        <f>hwealbypeinc!H38</f>
        <v>0.13387805223464966</v>
      </c>
      <c r="J97" s="23">
        <f>hwealbypeinc!I38</f>
        <v>6.5003708004951477E-2</v>
      </c>
      <c r="K97" s="23"/>
      <c r="L97" s="55">
        <f t="shared" si="14"/>
        <v>0.30923905968666077</v>
      </c>
      <c r="M97" s="22">
        <f t="shared" si="15"/>
        <v>0.11547157168388367</v>
      </c>
      <c r="N97" s="22">
        <f t="shared" si="15"/>
        <v>0.1937674880027771</v>
      </c>
      <c r="O97" s="22">
        <f t="shared" si="12"/>
        <v>0.14019045233726501</v>
      </c>
      <c r="P97" s="22">
        <f t="shared" si="13"/>
        <v>5.4915934801101685E-2</v>
      </c>
      <c r="Q97" s="22">
        <f t="shared" si="13"/>
        <v>8.527451753616333E-2</v>
      </c>
      <c r="R97" s="22">
        <f t="shared" si="13"/>
        <v>6.8874344229698181E-2</v>
      </c>
      <c r="S97" s="21"/>
      <c r="T97" s="13"/>
      <c r="U97" s="11"/>
    </row>
    <row r="98" spans="1:21" x14ac:dyDescent="0.2">
      <c r="A98" s="16">
        <v>2001</v>
      </c>
      <c r="B98" s="301">
        <f t="shared" si="10"/>
        <v>0.54167520999908447</v>
      </c>
      <c r="C98" s="483">
        <f>1-hwealbypeinc!C39</f>
        <v>7.5599133968353271E-2</v>
      </c>
      <c r="D98" s="484">
        <f t="shared" si="11"/>
        <v>0.49730372428894043</v>
      </c>
      <c r="E98" s="295">
        <f>hwealbypeinc!D39</f>
        <v>0.5729028582572937</v>
      </c>
      <c r="F98" s="14">
        <f>hwealbypeinc!E39</f>
        <v>0.45832479000091553</v>
      </c>
      <c r="G98" s="14">
        <f>hwealbypeinc!F39</f>
        <v>0.2693808376789093</v>
      </c>
      <c r="H98" s="14">
        <f>hwealbypeinc!G39</f>
        <v>0.21515001356601715</v>
      </c>
      <c r="I98" s="14">
        <f>hwealbypeinc!H39</f>
        <v>0.12968553602695465</v>
      </c>
      <c r="J98" s="14">
        <f>hwealbypeinc!I39</f>
        <v>6.1402693390846252E-2</v>
      </c>
      <c r="K98" s="14"/>
      <c r="L98" s="53">
        <f t="shared" si="14"/>
        <v>0.3035220205783844</v>
      </c>
      <c r="M98" s="13">
        <f t="shared" si="15"/>
        <v>0.11457806825637817</v>
      </c>
      <c r="N98" s="13">
        <f t="shared" si="15"/>
        <v>0.18894395232200623</v>
      </c>
      <c r="O98" s="13">
        <f t="shared" si="12"/>
        <v>0.13969530165195465</v>
      </c>
      <c r="P98" s="13">
        <f t="shared" si="13"/>
        <v>5.4230824112892151E-2</v>
      </c>
      <c r="Q98" s="13">
        <f t="shared" si="13"/>
        <v>8.54644775390625E-2</v>
      </c>
      <c r="R98" s="13">
        <f t="shared" si="13"/>
        <v>6.8282842636108398E-2</v>
      </c>
      <c r="S98" s="12"/>
      <c r="T98" s="13"/>
      <c r="U98" s="11"/>
    </row>
    <row r="99" spans="1:21" x14ac:dyDescent="0.2">
      <c r="A99" s="16">
        <v>2002</v>
      </c>
      <c r="B99" s="301">
        <f t="shared" si="10"/>
        <v>0.54588925838470459</v>
      </c>
      <c r="C99" s="483">
        <f>1-hwealbypeinc!C40</f>
        <v>7.7004969120025635E-2</v>
      </c>
      <c r="D99" s="484">
        <f t="shared" si="11"/>
        <v>0.49251073598861694</v>
      </c>
      <c r="E99" s="295">
        <f>hwealbypeinc!D40</f>
        <v>0.56951570510864258</v>
      </c>
      <c r="F99" s="14">
        <f>hwealbypeinc!E40</f>
        <v>0.45411074161529541</v>
      </c>
      <c r="G99" s="14">
        <f>hwealbypeinc!F40</f>
        <v>0.26343387365341187</v>
      </c>
      <c r="H99" s="14">
        <f>hwealbypeinc!G40</f>
        <v>0.20797158777713776</v>
      </c>
      <c r="I99" s="14">
        <f>hwealbypeinc!H40</f>
        <v>0.12514922022819519</v>
      </c>
      <c r="J99" s="14">
        <f>hwealbypeinc!I40</f>
        <v>5.9971846640110016E-2</v>
      </c>
      <c r="K99" s="14"/>
      <c r="L99" s="53">
        <f t="shared" si="14"/>
        <v>0.30608183145523071</v>
      </c>
      <c r="M99" s="13">
        <f t="shared" si="15"/>
        <v>0.11540496349334717</v>
      </c>
      <c r="N99" s="13">
        <f t="shared" si="15"/>
        <v>0.19067686796188354</v>
      </c>
      <c r="O99" s="13">
        <f t="shared" si="12"/>
        <v>0.13828465342521667</v>
      </c>
      <c r="P99" s="13">
        <f t="shared" si="13"/>
        <v>5.5462285876274109E-2</v>
      </c>
      <c r="Q99" s="13">
        <f t="shared" si="13"/>
        <v>8.2822367548942566E-2</v>
      </c>
      <c r="R99" s="13">
        <f t="shared" si="13"/>
        <v>6.5177373588085175E-2</v>
      </c>
      <c r="S99" s="12"/>
      <c r="T99" s="13"/>
      <c r="U99" s="11"/>
    </row>
    <row r="100" spans="1:21" x14ac:dyDescent="0.2">
      <c r="A100" s="16">
        <v>2003</v>
      </c>
      <c r="B100" s="301">
        <f t="shared" si="10"/>
        <v>0.54876795411109924</v>
      </c>
      <c r="C100" s="483">
        <f>1-hwealbypeinc!C41</f>
        <v>7.5350284576416016E-2</v>
      </c>
      <c r="D100" s="484">
        <f t="shared" si="11"/>
        <v>0.49240916967391968</v>
      </c>
      <c r="E100" s="295">
        <f>hwealbypeinc!D41</f>
        <v>0.56775945425033569</v>
      </c>
      <c r="F100" s="14">
        <f>hwealbypeinc!E41</f>
        <v>0.45123204588890076</v>
      </c>
      <c r="G100" s="14">
        <f>hwealbypeinc!F41</f>
        <v>0.26263043284416199</v>
      </c>
      <c r="H100" s="14">
        <f>hwealbypeinc!G41</f>
        <v>0.20808535814285278</v>
      </c>
      <c r="I100" s="14">
        <f>hwealbypeinc!H41</f>
        <v>0.12454250454902649</v>
      </c>
      <c r="J100" s="14">
        <f>hwealbypeinc!I41</f>
        <v>6.051238626241684E-2</v>
      </c>
      <c r="K100" s="14"/>
      <c r="L100" s="53">
        <f t="shared" si="14"/>
        <v>0.30512902140617371</v>
      </c>
      <c r="M100" s="13">
        <f t="shared" si="15"/>
        <v>0.11652740836143494</v>
      </c>
      <c r="N100" s="13">
        <f t="shared" si="15"/>
        <v>0.18860161304473877</v>
      </c>
      <c r="O100" s="13">
        <f t="shared" si="12"/>
        <v>0.1380879282951355</v>
      </c>
      <c r="P100" s="13">
        <f t="shared" si="13"/>
        <v>5.4545074701309204E-2</v>
      </c>
      <c r="Q100" s="13">
        <f t="shared" si="13"/>
        <v>8.3542853593826294E-2</v>
      </c>
      <c r="R100" s="13">
        <f t="shared" si="13"/>
        <v>6.403011828660965E-2</v>
      </c>
      <c r="S100" s="12"/>
      <c r="T100" s="13"/>
      <c r="U100" s="11"/>
    </row>
    <row r="101" spans="1:21" x14ac:dyDescent="0.2">
      <c r="A101" s="16">
        <v>2004</v>
      </c>
      <c r="B101" s="301">
        <f t="shared" si="10"/>
        <v>0.54004895687103271</v>
      </c>
      <c r="C101" s="483">
        <f>1-hwealbypeinc!C42</f>
        <v>7.3289036750793457E-2</v>
      </c>
      <c r="D101" s="484">
        <f t="shared" si="11"/>
        <v>0.50365340709686279</v>
      </c>
      <c r="E101" s="295">
        <f>hwealbypeinc!D42</f>
        <v>0.57694244384765625</v>
      </c>
      <c r="F101" s="14">
        <f>hwealbypeinc!E42</f>
        <v>0.45995104312896729</v>
      </c>
      <c r="G101" s="14">
        <f>hwealbypeinc!F42</f>
        <v>0.26734012365341187</v>
      </c>
      <c r="H101" s="14">
        <f>hwealbypeinc!G42</f>
        <v>0.21382200717926025</v>
      </c>
      <c r="I101" s="14">
        <f>hwealbypeinc!H42</f>
        <v>0.12858617305755615</v>
      </c>
      <c r="J101" s="14">
        <f>hwealbypeinc!I42</f>
        <v>6.0810796916484833E-2</v>
      </c>
      <c r="K101" s="14"/>
      <c r="L101" s="53">
        <f t="shared" si="14"/>
        <v>0.30960232019424438</v>
      </c>
      <c r="M101" s="13">
        <f t="shared" si="15"/>
        <v>0.11699140071868896</v>
      </c>
      <c r="N101" s="13">
        <f t="shared" si="15"/>
        <v>0.19261091947555542</v>
      </c>
      <c r="O101" s="13">
        <f t="shared" si="12"/>
        <v>0.13875395059585571</v>
      </c>
      <c r="P101" s="13">
        <f t="shared" si="13"/>
        <v>5.3518116474151611E-2</v>
      </c>
      <c r="Q101" s="13">
        <f t="shared" si="13"/>
        <v>8.5235834121704102E-2</v>
      </c>
      <c r="R101" s="13">
        <f t="shared" si="13"/>
        <v>6.777537614107132E-2</v>
      </c>
      <c r="S101" s="12"/>
      <c r="T101" s="13"/>
      <c r="U101" s="11"/>
    </row>
    <row r="102" spans="1:21" x14ac:dyDescent="0.2">
      <c r="A102" s="16">
        <v>2005</v>
      </c>
      <c r="B102" s="301">
        <f t="shared" si="10"/>
        <v>0.53060629963874817</v>
      </c>
      <c r="C102" s="483">
        <f>1-hwealbypeinc!C43</f>
        <v>7.2081983089447021E-2</v>
      </c>
      <c r="D102" s="484">
        <f t="shared" si="11"/>
        <v>0.5168461799621582</v>
      </c>
      <c r="E102" s="295">
        <f>hwealbypeinc!D43</f>
        <v>0.58892816305160522</v>
      </c>
      <c r="F102" s="14">
        <f>hwealbypeinc!E43</f>
        <v>0.46939370036125183</v>
      </c>
      <c r="G102" s="14">
        <f>hwealbypeinc!F43</f>
        <v>0.27845665812492371</v>
      </c>
      <c r="H102" s="14">
        <f>hwealbypeinc!G43</f>
        <v>0.22240607440471649</v>
      </c>
      <c r="I102" s="14">
        <f>hwealbypeinc!H43</f>
        <v>0.13385675847530365</v>
      </c>
      <c r="J102" s="14">
        <f>hwealbypeinc!I43</f>
        <v>6.23772032558918E-2</v>
      </c>
      <c r="K102" s="14"/>
      <c r="L102" s="53">
        <f t="shared" si="14"/>
        <v>0.31047150492668152</v>
      </c>
      <c r="M102" s="13">
        <f t="shared" si="15"/>
        <v>0.11953446269035339</v>
      </c>
      <c r="N102" s="13">
        <f t="shared" si="15"/>
        <v>0.19093704223632812</v>
      </c>
      <c r="O102" s="13">
        <f t="shared" si="12"/>
        <v>0.14459989964962006</v>
      </c>
      <c r="P102" s="13">
        <f t="shared" si="13"/>
        <v>5.6050583720207214E-2</v>
      </c>
      <c r="Q102" s="13">
        <f t="shared" si="13"/>
        <v>8.8549315929412842E-2</v>
      </c>
      <c r="R102" s="13">
        <f t="shared" si="13"/>
        <v>7.147955521941185E-2</v>
      </c>
      <c r="S102" s="12"/>
      <c r="T102" s="13"/>
      <c r="U102" s="11"/>
    </row>
    <row r="103" spans="1:21" x14ac:dyDescent="0.2">
      <c r="A103" s="16">
        <v>2006</v>
      </c>
      <c r="B103" s="301">
        <f t="shared" si="10"/>
        <v>0.52232411503791809</v>
      </c>
      <c r="C103" s="483">
        <f>1-hwealbypeinc!C44</f>
        <v>6.9119036197662354E-2</v>
      </c>
      <c r="D103" s="484">
        <f t="shared" si="11"/>
        <v>0.52651971578598022</v>
      </c>
      <c r="E103" s="295">
        <f>hwealbypeinc!D44</f>
        <v>0.59563875198364258</v>
      </c>
      <c r="F103" s="14">
        <f>hwealbypeinc!E44</f>
        <v>0.47767588496208191</v>
      </c>
      <c r="G103" s="14">
        <f>hwealbypeinc!F44</f>
        <v>0.28490898013114929</v>
      </c>
      <c r="H103" s="14">
        <f>hwealbypeinc!G44</f>
        <v>0.22918409109115601</v>
      </c>
      <c r="I103" s="14">
        <f>hwealbypeinc!H44</f>
        <v>0.1389736533164978</v>
      </c>
      <c r="J103" s="14">
        <f>hwealbypeinc!I44</f>
        <v>6.4764559268951416E-2</v>
      </c>
      <c r="K103" s="14"/>
      <c r="L103" s="53">
        <f t="shared" si="14"/>
        <v>0.31072977185249329</v>
      </c>
      <c r="M103" s="13">
        <f t="shared" si="15"/>
        <v>0.11796286702156067</v>
      </c>
      <c r="N103" s="13">
        <f t="shared" si="15"/>
        <v>0.19276690483093262</v>
      </c>
      <c r="O103" s="13">
        <f t="shared" si="12"/>
        <v>0.14593532681465149</v>
      </c>
      <c r="P103" s="13">
        <f t="shared" si="13"/>
        <v>5.5724889039993286E-2</v>
      </c>
      <c r="Q103" s="13">
        <f t="shared" si="13"/>
        <v>9.0210437774658203E-2</v>
      </c>
      <c r="R103" s="13">
        <f t="shared" si="13"/>
        <v>7.4209094047546387E-2</v>
      </c>
      <c r="S103" s="12"/>
      <c r="T103" s="13"/>
      <c r="U103" s="11"/>
    </row>
    <row r="104" spans="1:21" x14ac:dyDescent="0.2">
      <c r="A104" s="16">
        <v>2007</v>
      </c>
      <c r="B104" s="301">
        <f t="shared" si="10"/>
        <v>0.51733106374740601</v>
      </c>
      <c r="C104" s="483">
        <f>1-hwealbypeinc!C45</f>
        <v>6.6642463207244873E-2</v>
      </c>
      <c r="D104" s="484">
        <f t="shared" si="11"/>
        <v>0.53482544422149658</v>
      </c>
      <c r="E104" s="295">
        <f>hwealbypeinc!D45</f>
        <v>0.60146790742874146</v>
      </c>
      <c r="F104" s="14">
        <f>hwealbypeinc!E45</f>
        <v>0.48266893625259399</v>
      </c>
      <c r="G104" s="14">
        <f>hwealbypeinc!F45</f>
        <v>0.29105517268180847</v>
      </c>
      <c r="H104" s="14">
        <f>hwealbypeinc!G45</f>
        <v>0.23549368977546692</v>
      </c>
      <c r="I104" s="14">
        <f>hwealbypeinc!H45</f>
        <v>0.14592885971069336</v>
      </c>
      <c r="J104" s="14">
        <f>hwealbypeinc!I45</f>
        <v>7.2391904890537262E-2</v>
      </c>
      <c r="K104" s="14"/>
      <c r="L104" s="53">
        <f t="shared" si="14"/>
        <v>0.31041273474693298</v>
      </c>
      <c r="M104" s="13">
        <f t="shared" si="15"/>
        <v>0.11879897117614746</v>
      </c>
      <c r="N104" s="13">
        <f t="shared" si="15"/>
        <v>0.19161376357078552</v>
      </c>
      <c r="O104" s="13">
        <f t="shared" si="12"/>
        <v>0.14512631297111511</v>
      </c>
      <c r="P104" s="13">
        <f t="shared" si="13"/>
        <v>5.5561482906341553E-2</v>
      </c>
      <c r="Q104" s="13">
        <f t="shared" si="13"/>
        <v>8.956483006477356E-2</v>
      </c>
      <c r="R104" s="13">
        <f t="shared" si="13"/>
        <v>7.3536954820156097E-2</v>
      </c>
      <c r="S104" s="12"/>
      <c r="T104" s="13"/>
      <c r="U104" s="11"/>
    </row>
    <row r="105" spans="1:21" x14ac:dyDescent="0.2">
      <c r="A105" s="16">
        <v>2008</v>
      </c>
      <c r="B105" s="301">
        <f t="shared" si="10"/>
        <v>0.51454198360443115</v>
      </c>
      <c r="C105" s="483">
        <f>1-hwealbypeinc!C46</f>
        <v>6.1448097229003906E-2</v>
      </c>
      <c r="D105" s="484">
        <f t="shared" si="11"/>
        <v>0.54042983055114746</v>
      </c>
      <c r="E105" s="295">
        <f>hwealbypeinc!D46</f>
        <v>0.60187792778015137</v>
      </c>
      <c r="F105" s="14">
        <f>hwealbypeinc!E46</f>
        <v>0.48545801639556885</v>
      </c>
      <c r="G105" s="14">
        <f>hwealbypeinc!F46</f>
        <v>0.29511696100234985</v>
      </c>
      <c r="H105" s="14">
        <f>hwealbypeinc!G46</f>
        <v>0.23959900438785553</v>
      </c>
      <c r="I105" s="14">
        <f>hwealbypeinc!H46</f>
        <v>0.15084856748580933</v>
      </c>
      <c r="J105" s="14">
        <f>hwealbypeinc!I46</f>
        <v>7.7530510723590851E-2</v>
      </c>
      <c r="K105" s="14"/>
      <c r="L105" s="53">
        <f t="shared" si="14"/>
        <v>0.30676096677780151</v>
      </c>
      <c r="M105" s="13">
        <f t="shared" si="15"/>
        <v>0.11641991138458252</v>
      </c>
      <c r="N105" s="13">
        <f t="shared" si="15"/>
        <v>0.19034105539321899</v>
      </c>
      <c r="O105" s="13">
        <f t="shared" si="12"/>
        <v>0.14426839351654053</v>
      </c>
      <c r="P105" s="13">
        <f t="shared" si="13"/>
        <v>5.5517956614494324E-2</v>
      </c>
      <c r="Q105" s="13">
        <f t="shared" si="13"/>
        <v>8.8750436902046204E-2</v>
      </c>
      <c r="R105" s="13">
        <f t="shared" si="13"/>
        <v>7.3318056762218475E-2</v>
      </c>
      <c r="S105" s="12"/>
      <c r="T105" s="13"/>
      <c r="U105" s="11"/>
    </row>
    <row r="106" spans="1:21" x14ac:dyDescent="0.2">
      <c r="A106" s="20">
        <v>2009</v>
      </c>
      <c r="B106" s="302">
        <f t="shared" si="10"/>
        <v>0.52579084038734436</v>
      </c>
      <c r="C106" s="487">
        <f>1-hwealbypeinc!C47</f>
        <v>5.1916122436523438E-2</v>
      </c>
      <c r="D106" s="488">
        <f t="shared" si="11"/>
        <v>0.54134052991867065</v>
      </c>
      <c r="E106" s="296">
        <f>hwealbypeinc!D47</f>
        <v>0.59325665235519409</v>
      </c>
      <c r="F106" s="19">
        <f>hwealbypeinc!E47</f>
        <v>0.47420915961265564</v>
      </c>
      <c r="G106" s="19">
        <f>hwealbypeinc!F47</f>
        <v>0.28117179870605469</v>
      </c>
      <c r="H106" s="19">
        <f>hwealbypeinc!G47</f>
        <v>0.22651615738868713</v>
      </c>
      <c r="I106" s="19">
        <f>hwealbypeinc!H47</f>
        <v>0.1395484060049057</v>
      </c>
      <c r="J106" s="19">
        <f>hwealbypeinc!I47</f>
        <v>6.7623026669025421E-2</v>
      </c>
      <c r="K106" s="19"/>
      <c r="L106" s="54">
        <f t="shared" si="14"/>
        <v>0.3120848536491394</v>
      </c>
      <c r="M106" s="18">
        <f t="shared" si="15"/>
        <v>0.11904749274253845</v>
      </c>
      <c r="N106" s="18">
        <f t="shared" si="15"/>
        <v>0.19303736090660095</v>
      </c>
      <c r="O106" s="18">
        <f t="shared" si="12"/>
        <v>0.14162339270114899</v>
      </c>
      <c r="P106" s="18">
        <f t="shared" si="13"/>
        <v>5.4655641317367554E-2</v>
      </c>
      <c r="Q106" s="18">
        <f t="shared" si="13"/>
        <v>8.6967751383781433E-2</v>
      </c>
      <c r="R106" s="18">
        <f t="shared" si="13"/>
        <v>7.192537933588028E-2</v>
      </c>
      <c r="S106" s="17"/>
      <c r="T106" s="13"/>
      <c r="U106" s="11"/>
    </row>
    <row r="107" spans="1:21" x14ac:dyDescent="0.2">
      <c r="A107" s="16">
        <v>2010</v>
      </c>
      <c r="B107" s="301">
        <f t="shared" si="10"/>
        <v>0.50845235586166382</v>
      </c>
      <c r="C107" s="483">
        <f>1-hwealbypeinc!C48</f>
        <v>4.487764835357666E-2</v>
      </c>
      <c r="D107" s="484">
        <f t="shared" si="11"/>
        <v>0.56735438108444214</v>
      </c>
      <c r="E107" s="295">
        <f>hwealbypeinc!D48</f>
        <v>0.6122320294380188</v>
      </c>
      <c r="F107" s="14">
        <f>hwealbypeinc!E48</f>
        <v>0.49154764413833618</v>
      </c>
      <c r="G107" s="14">
        <f>hwealbypeinc!F48</f>
        <v>0.29513451457023621</v>
      </c>
      <c r="H107" s="14">
        <f>hwealbypeinc!G48</f>
        <v>0.23905958235263824</v>
      </c>
      <c r="I107" s="14">
        <f>hwealbypeinc!H48</f>
        <v>0.14906509220600128</v>
      </c>
      <c r="J107" s="14">
        <f>hwealbypeinc!I48</f>
        <v>7.214394211769104E-2</v>
      </c>
      <c r="K107" s="14"/>
      <c r="L107" s="53">
        <f t="shared" si="14"/>
        <v>0.31709751486778259</v>
      </c>
      <c r="M107" s="13">
        <f t="shared" si="15"/>
        <v>0.12068438529968262</v>
      </c>
      <c r="N107" s="13">
        <f t="shared" si="15"/>
        <v>0.19641312956809998</v>
      </c>
      <c r="O107" s="13">
        <f t="shared" si="12"/>
        <v>0.14606942236423492</v>
      </c>
      <c r="P107" s="13">
        <f t="shared" si="13"/>
        <v>5.6074932217597961E-2</v>
      </c>
      <c r="Q107" s="13">
        <f t="shared" si="13"/>
        <v>8.9994490146636963E-2</v>
      </c>
      <c r="R107" s="13">
        <f t="shared" si="13"/>
        <v>7.6921150088310242E-2</v>
      </c>
      <c r="S107" s="12"/>
      <c r="T107" s="13"/>
      <c r="U107" s="11"/>
    </row>
    <row r="108" spans="1:21" x14ac:dyDescent="0.2">
      <c r="A108" s="16">
        <v>2011</v>
      </c>
      <c r="B108" s="301">
        <f t="shared" si="10"/>
        <v>0.50380164384841919</v>
      </c>
      <c r="C108" s="483">
        <f>1-hwealbypeinc!C49</f>
        <v>4.3039679527282715E-2</v>
      </c>
      <c r="D108" s="484">
        <f t="shared" si="11"/>
        <v>0.57362872362136841</v>
      </c>
      <c r="E108" s="295">
        <f>hwealbypeinc!D49</f>
        <v>0.61666840314865112</v>
      </c>
      <c r="F108" s="14">
        <f>hwealbypeinc!E49</f>
        <v>0.49619835615158081</v>
      </c>
      <c r="G108" s="14">
        <f>hwealbypeinc!F49</f>
        <v>0.30414611101150513</v>
      </c>
      <c r="H108" s="14">
        <f>hwealbypeinc!G49</f>
        <v>0.24741645157337189</v>
      </c>
      <c r="I108" s="14">
        <f>hwealbypeinc!H49</f>
        <v>0.15676288306713104</v>
      </c>
      <c r="J108" s="14">
        <f>hwealbypeinc!I49</f>
        <v>7.9046651721000671E-2</v>
      </c>
      <c r="K108" s="14"/>
      <c r="L108" s="53">
        <f t="shared" si="14"/>
        <v>0.312522292137146</v>
      </c>
      <c r="M108" s="13">
        <f t="shared" si="15"/>
        <v>0.12047004699707031</v>
      </c>
      <c r="N108" s="13">
        <f t="shared" si="15"/>
        <v>0.19205224514007568</v>
      </c>
      <c r="O108" s="13">
        <f t="shared" si="12"/>
        <v>0.14738322794437408</v>
      </c>
      <c r="P108" s="13">
        <f t="shared" si="13"/>
        <v>5.672965943813324E-2</v>
      </c>
      <c r="Q108" s="13">
        <f t="shared" si="13"/>
        <v>9.0653568506240845E-2</v>
      </c>
      <c r="R108" s="13">
        <f t="shared" si="13"/>
        <v>7.7716231346130371E-2</v>
      </c>
      <c r="S108" s="12"/>
      <c r="T108" s="13"/>
      <c r="U108" s="11"/>
    </row>
    <row r="109" spans="1:21" x14ac:dyDescent="0.2">
      <c r="A109" s="16">
        <v>2012</v>
      </c>
      <c r="B109" s="301">
        <f t="shared" si="10"/>
        <v>0.48713088035583496</v>
      </c>
      <c r="C109" s="483">
        <f>1-hwealbypeinc!C50</f>
        <v>4.0796399116516113E-2</v>
      </c>
      <c r="D109" s="484">
        <f t="shared" si="11"/>
        <v>0.59146922826766968</v>
      </c>
      <c r="E109" s="295">
        <f>hwealbypeinc!D50</f>
        <v>0.63226562738418579</v>
      </c>
      <c r="F109" s="14">
        <f>hwealbypeinc!E50</f>
        <v>0.51286911964416504</v>
      </c>
      <c r="G109" s="14">
        <f>hwealbypeinc!F50</f>
        <v>0.31688135862350464</v>
      </c>
      <c r="H109" s="14">
        <f>hwealbypeinc!G50</f>
        <v>0.26029714941978455</v>
      </c>
      <c r="I109" s="14">
        <f>hwealbypeinc!H50</f>
        <v>0.16614812612533569</v>
      </c>
      <c r="J109" s="14">
        <f>hwealbypeinc!I50</f>
        <v>8.2471519708633423E-2</v>
      </c>
      <c r="K109" s="14"/>
      <c r="L109" s="53">
        <f t="shared" si="14"/>
        <v>0.31538426876068115</v>
      </c>
      <c r="M109" s="13">
        <f t="shared" si="15"/>
        <v>0.11939650774002075</v>
      </c>
      <c r="N109" s="13">
        <f t="shared" si="15"/>
        <v>0.1959877610206604</v>
      </c>
      <c r="O109" s="13">
        <f t="shared" si="12"/>
        <v>0.15073323249816895</v>
      </c>
      <c r="P109" s="13">
        <f t="shared" si="13"/>
        <v>5.6584209203720093E-2</v>
      </c>
      <c r="Q109" s="13">
        <f t="shared" si="13"/>
        <v>9.4149023294448853E-2</v>
      </c>
      <c r="R109" s="13">
        <f t="shared" si="13"/>
        <v>8.3676606416702271E-2</v>
      </c>
      <c r="S109" s="12"/>
      <c r="T109" s="13"/>
      <c r="U109" s="11"/>
    </row>
    <row r="110" spans="1:21" x14ac:dyDescent="0.2">
      <c r="A110" s="16">
        <v>2013</v>
      </c>
      <c r="B110" s="301">
        <f t="shared" si="10"/>
        <v>0.48805952072143555</v>
      </c>
      <c r="C110" s="483">
        <f>1-hwealbypeinc!C51</f>
        <v>4.0323197841644287E-2</v>
      </c>
      <c r="D110" s="484">
        <f t="shared" si="11"/>
        <v>0.59551799297332764</v>
      </c>
      <c r="E110" s="295">
        <f>hwealbypeinc!D51</f>
        <v>0.63584119081497192</v>
      </c>
      <c r="F110" s="14">
        <f>hwealbypeinc!E51</f>
        <v>0.51194047927856445</v>
      </c>
      <c r="G110" s="14">
        <f>hwealbypeinc!F51</f>
        <v>0.30720874667167664</v>
      </c>
      <c r="H110" s="14">
        <f>hwealbypeinc!G51</f>
        <v>0.24834436178207397</v>
      </c>
      <c r="I110" s="14">
        <f>hwealbypeinc!H51</f>
        <v>0.15676362812519073</v>
      </c>
      <c r="J110" s="14">
        <f>hwealbypeinc!I51</f>
        <v>8.0192483961582184E-2</v>
      </c>
      <c r="K110" s="14"/>
      <c r="L110" s="53">
        <f t="shared" si="14"/>
        <v>0.32863244414329529</v>
      </c>
      <c r="M110" s="13">
        <f t="shared" si="15"/>
        <v>0.12390071153640747</v>
      </c>
      <c r="N110" s="13">
        <f t="shared" si="15"/>
        <v>0.20473173260688782</v>
      </c>
      <c r="O110" s="13">
        <f t="shared" si="12"/>
        <v>0.1504451185464859</v>
      </c>
      <c r="P110" s="13">
        <f t="shared" ref="P110:R113" si="16">G110-H110</f>
        <v>5.8864384889602661E-2</v>
      </c>
      <c r="Q110" s="13">
        <f t="shared" si="16"/>
        <v>9.158073365688324E-2</v>
      </c>
      <c r="R110" s="13">
        <f t="shared" si="16"/>
        <v>7.6571144163608551E-2</v>
      </c>
      <c r="S110" s="12"/>
      <c r="T110" s="13"/>
      <c r="U110" s="11"/>
    </row>
    <row r="111" spans="1:21" x14ac:dyDescent="0.2">
      <c r="A111" s="16">
        <v>2014</v>
      </c>
      <c r="B111" s="301">
        <f t="shared" ref="B111:B114" si="17">1-F111</f>
        <v>0.479697585105896</v>
      </c>
      <c r="C111" s="483">
        <f>1-hwealbypeinc!C52</f>
        <v>4.0334999561309814E-2</v>
      </c>
      <c r="D111" s="484">
        <f t="shared" ref="D111:D114" si="18">E111-C111</f>
        <v>0.60412222146987915</v>
      </c>
      <c r="E111" s="295">
        <f>hwealbypeinc!D52</f>
        <v>0.64445722103118896</v>
      </c>
      <c r="F111" s="14">
        <f>hwealbypeinc!E52</f>
        <v>0.520302414894104</v>
      </c>
      <c r="G111" s="14">
        <f>hwealbypeinc!F52</f>
        <v>0.31871861219406128</v>
      </c>
      <c r="H111" s="14">
        <f>hwealbypeinc!G52</f>
        <v>0.25803187489509583</v>
      </c>
      <c r="I111" s="14">
        <f>hwealbypeinc!H52</f>
        <v>0.16103757917881012</v>
      </c>
      <c r="J111" s="14">
        <f>hwealbypeinc!I52</f>
        <v>8.2399062812328339E-2</v>
      </c>
      <c r="K111" s="14"/>
      <c r="L111" s="53">
        <f t="shared" ref="L111:L114" si="19">E111-G111</f>
        <v>0.32573860883712769</v>
      </c>
      <c r="M111" s="13">
        <f t="shared" ref="M111:M114" si="20">E111-F111</f>
        <v>0.12415480613708496</v>
      </c>
      <c r="N111" s="13">
        <f t="shared" ref="N111:N114" si="21">F111-G111</f>
        <v>0.20158380270004272</v>
      </c>
      <c r="O111" s="13">
        <f t="shared" ref="O111:O114" si="22">G111-I111</f>
        <v>0.15768103301525116</v>
      </c>
      <c r="P111" s="13">
        <f t="shared" si="16"/>
        <v>6.0686737298965454E-2</v>
      </c>
      <c r="Q111" s="13">
        <f t="shared" si="16"/>
        <v>9.6994295716285706E-2</v>
      </c>
      <c r="R111" s="13">
        <f t="shared" si="16"/>
        <v>7.8638516366481781E-2</v>
      </c>
      <c r="S111" s="12"/>
      <c r="T111" s="13"/>
      <c r="U111" s="11"/>
    </row>
    <row r="112" spans="1:21" x14ac:dyDescent="0.2">
      <c r="A112" s="16">
        <v>2015</v>
      </c>
      <c r="B112" s="301">
        <f t="shared" si="17"/>
        <v>0.47848540544509888</v>
      </c>
      <c r="C112" s="483">
        <f>1-hwealbypeinc!C53</f>
        <v>4.2037844657897949E-2</v>
      </c>
      <c r="D112" s="484">
        <f t="shared" si="18"/>
        <v>0.60242575407028198</v>
      </c>
      <c r="E112" s="295">
        <f>hwealbypeinc!D53</f>
        <v>0.64446359872817993</v>
      </c>
      <c r="F112" s="14">
        <f>hwealbypeinc!E53</f>
        <v>0.52151459455490112</v>
      </c>
      <c r="G112" s="14">
        <f>hwealbypeinc!F53</f>
        <v>0.31970036029815674</v>
      </c>
      <c r="H112" s="14">
        <f>hwealbypeinc!G53</f>
        <v>0.26160755753517151</v>
      </c>
      <c r="I112" s="14">
        <f>hwealbypeinc!H53</f>
        <v>0.16398698091506958</v>
      </c>
      <c r="J112" s="14">
        <f>hwealbypeinc!I53</f>
        <v>8.3284229040145874E-2</v>
      </c>
      <c r="K112" s="14"/>
      <c r="L112" s="53">
        <f t="shared" si="19"/>
        <v>0.32476323843002319</v>
      </c>
      <c r="M112" s="13">
        <f t="shared" si="20"/>
        <v>0.12294900417327881</v>
      </c>
      <c r="N112" s="13">
        <f t="shared" si="21"/>
        <v>0.20181423425674438</v>
      </c>
      <c r="O112" s="13">
        <f t="shared" si="22"/>
        <v>0.15571337938308716</v>
      </c>
      <c r="P112" s="13">
        <f t="shared" si="16"/>
        <v>5.8092802762985229E-2</v>
      </c>
      <c r="Q112" s="13">
        <f t="shared" si="16"/>
        <v>9.7620576620101929E-2</v>
      </c>
      <c r="R112" s="13">
        <f t="shared" si="16"/>
        <v>8.0702751874923706E-2</v>
      </c>
      <c r="S112" s="12"/>
      <c r="T112" s="13"/>
      <c r="U112" s="11"/>
    </row>
    <row r="113" spans="1:21" x14ac:dyDescent="0.2">
      <c r="A113" s="16">
        <v>2016</v>
      </c>
      <c r="B113" s="301">
        <f t="shared" si="17"/>
        <v>0.48270499706268311</v>
      </c>
      <c r="C113" s="483">
        <f>1-hwealbypeinc!C54</f>
        <v>4.3323159217834473E-2</v>
      </c>
      <c r="D113" s="484">
        <f t="shared" si="18"/>
        <v>0.59532004594802856</v>
      </c>
      <c r="E113" s="295">
        <f>hwealbypeinc!D54</f>
        <v>0.63864320516586304</v>
      </c>
      <c r="F113" s="14">
        <f>hwealbypeinc!E54</f>
        <v>0.51729500293731689</v>
      </c>
      <c r="G113" s="14">
        <f>hwealbypeinc!F54</f>
        <v>0.31645423173904419</v>
      </c>
      <c r="H113" s="14">
        <f>hwealbypeinc!G54</f>
        <v>0.2577088475227356</v>
      </c>
      <c r="I113" s="14">
        <f>hwealbypeinc!H54</f>
        <v>0.16189377009868622</v>
      </c>
      <c r="J113" s="14">
        <f>hwealbypeinc!I54</f>
        <v>8.1708505749702454E-2</v>
      </c>
      <c r="K113" s="14"/>
      <c r="L113" s="53">
        <f t="shared" si="19"/>
        <v>0.32218897342681885</v>
      </c>
      <c r="M113" s="13">
        <f t="shared" si="20"/>
        <v>0.12134820222854614</v>
      </c>
      <c r="N113" s="13">
        <f t="shared" si="21"/>
        <v>0.20084077119827271</v>
      </c>
      <c r="O113" s="13">
        <f t="shared" si="22"/>
        <v>0.15456046164035797</v>
      </c>
      <c r="P113" s="13">
        <f t="shared" si="16"/>
        <v>5.8745384216308594E-2</v>
      </c>
      <c r="Q113" s="13">
        <f t="shared" si="16"/>
        <v>9.5815077424049377E-2</v>
      </c>
      <c r="R113" s="13">
        <f t="shared" si="16"/>
        <v>8.0185264348983765E-2</v>
      </c>
      <c r="S113" s="12"/>
      <c r="T113" s="13"/>
      <c r="U113" s="11"/>
    </row>
    <row r="114" spans="1:21" x14ac:dyDescent="0.2">
      <c r="A114" s="16">
        <v>2017</v>
      </c>
      <c r="B114" s="301">
        <f t="shared" si="17"/>
        <v>0.49328601360321045</v>
      </c>
      <c r="C114" s="483">
        <f>1-hwealbypeinc!C55</f>
        <v>4.9667060375213623E-2</v>
      </c>
      <c r="D114" s="484">
        <f t="shared" si="18"/>
        <v>0.57262265682220459</v>
      </c>
      <c r="E114" s="295">
        <f>hwealbypeinc!D55</f>
        <v>0.62228971719741821</v>
      </c>
      <c r="F114" s="14">
        <f>hwealbypeinc!E55</f>
        <v>0.50671398639678955</v>
      </c>
      <c r="G114" s="14">
        <f>hwealbypeinc!F55</f>
        <v>0.32035332918167114</v>
      </c>
      <c r="H114" s="14">
        <f>hwealbypeinc!G55</f>
        <v>0.26456460356712341</v>
      </c>
      <c r="I114" s="14">
        <f>hwealbypeinc!H55</f>
        <v>0.17195923626422882</v>
      </c>
      <c r="J114" s="14">
        <f>hwealbypeinc!I55</f>
        <v>8.9662209153175354E-2</v>
      </c>
      <c r="K114" s="14"/>
      <c r="L114" s="53">
        <f t="shared" si="19"/>
        <v>0.30193638801574707</v>
      </c>
      <c r="M114" s="13">
        <f t="shared" si="20"/>
        <v>0.11557573080062866</v>
      </c>
      <c r="N114" s="13">
        <f t="shared" si="21"/>
        <v>0.18636065721511841</v>
      </c>
      <c r="O114" s="13">
        <f t="shared" si="22"/>
        <v>0.14839409291744232</v>
      </c>
      <c r="P114" s="13">
        <f t="shared" ref="P114:P116" si="23">G114-H114</f>
        <v>5.5788725614547729E-2</v>
      </c>
      <c r="Q114" s="13">
        <f t="shared" ref="Q114:Q116" si="24">H114-I114</f>
        <v>9.2605367302894592E-2</v>
      </c>
      <c r="R114" s="13">
        <f t="shared" ref="R114:R116" si="25">I114-J114</f>
        <v>8.2297027111053467E-2</v>
      </c>
      <c r="S114" s="12"/>
      <c r="T114" s="13"/>
      <c r="U114" s="11"/>
    </row>
    <row r="115" spans="1:21" x14ac:dyDescent="0.2">
      <c r="A115" s="16">
        <v>2018</v>
      </c>
      <c r="B115" s="301">
        <f t="shared" ref="B115:B116" si="26">1-F115</f>
        <v>0.49334019422531128</v>
      </c>
      <c r="C115" s="483">
        <f>1-hwealbypeinc!C56</f>
        <v>4.9824357032775879E-2</v>
      </c>
      <c r="D115" s="484">
        <f t="shared" ref="D115:D116" si="27">E115-C115</f>
        <v>0.57248610258102417</v>
      </c>
      <c r="E115" s="295">
        <f>hwealbypeinc!D56</f>
        <v>0.62231045961380005</v>
      </c>
      <c r="F115" s="14">
        <f>hwealbypeinc!E56</f>
        <v>0.50665980577468872</v>
      </c>
      <c r="G115" s="14">
        <f>hwealbypeinc!F56</f>
        <v>0.31916356086730957</v>
      </c>
      <c r="H115" s="14">
        <f>hwealbypeinc!G56</f>
        <v>0.26367360353469849</v>
      </c>
      <c r="I115" s="14">
        <f>hwealbypeinc!H56</f>
        <v>0.17126670479774475</v>
      </c>
      <c r="J115" s="14">
        <f>hwealbypeinc!I56</f>
        <v>8.9908130466938019E-2</v>
      </c>
      <c r="K115" s="14"/>
      <c r="L115" s="53">
        <f t="shared" ref="L115:L116" si="28">E115-G115</f>
        <v>0.30314689874649048</v>
      </c>
      <c r="M115" s="13">
        <f t="shared" ref="M115:M116" si="29">E115-F115</f>
        <v>0.11565065383911133</v>
      </c>
      <c r="N115" s="13">
        <f t="shared" ref="N115:N116" si="30">F115-G115</f>
        <v>0.18749624490737915</v>
      </c>
      <c r="O115" s="13">
        <f t="shared" ref="O115:O116" si="31">G115-I115</f>
        <v>0.14789685606956482</v>
      </c>
      <c r="P115" s="13">
        <f t="shared" si="23"/>
        <v>5.5489957332611084E-2</v>
      </c>
      <c r="Q115" s="13">
        <f t="shared" si="24"/>
        <v>9.2406898736953735E-2</v>
      </c>
      <c r="R115" s="13">
        <f t="shared" si="25"/>
        <v>8.1358574330806732E-2</v>
      </c>
      <c r="S115" s="12"/>
      <c r="T115" s="13"/>
      <c r="U115" s="11"/>
    </row>
    <row r="116" spans="1:21" x14ac:dyDescent="0.2">
      <c r="A116" s="16">
        <v>2019</v>
      </c>
      <c r="B116" s="301">
        <f t="shared" si="26"/>
        <v>0.49463599920272827</v>
      </c>
      <c r="C116" s="483">
        <f>1-hwealbypeinc!C57</f>
        <v>5.0028443336486816E-2</v>
      </c>
      <c r="D116" s="484">
        <f t="shared" si="27"/>
        <v>0.57158863544464111</v>
      </c>
      <c r="E116" s="295">
        <f>hwealbypeinc!D57</f>
        <v>0.62161707878112793</v>
      </c>
      <c r="F116" s="14">
        <f>hwealbypeinc!E57</f>
        <v>0.50536400079727173</v>
      </c>
      <c r="G116" s="14">
        <f>hwealbypeinc!F57</f>
        <v>0.31786027550697327</v>
      </c>
      <c r="H116" s="14">
        <f>hwealbypeinc!G57</f>
        <v>0.26209273934364319</v>
      </c>
      <c r="I116" s="14">
        <f>hwealbypeinc!H57</f>
        <v>0.16936849057674408</v>
      </c>
      <c r="J116" s="14">
        <f>hwealbypeinc!I57</f>
        <v>8.7382137775421143E-2</v>
      </c>
      <c r="K116" s="14"/>
      <c r="L116" s="53">
        <f t="shared" si="28"/>
        <v>0.30375680327415466</v>
      </c>
      <c r="M116" s="13">
        <f t="shared" si="29"/>
        <v>0.1162530779838562</v>
      </c>
      <c r="N116" s="13">
        <f t="shared" si="30"/>
        <v>0.18750372529029846</v>
      </c>
      <c r="O116" s="13">
        <f t="shared" si="31"/>
        <v>0.14849178493022919</v>
      </c>
      <c r="P116" s="13">
        <f t="shared" si="23"/>
        <v>5.5767536163330078E-2</v>
      </c>
      <c r="Q116" s="13">
        <f t="shared" si="24"/>
        <v>9.2724248766899109E-2</v>
      </c>
      <c r="R116" s="13">
        <f t="shared" si="25"/>
        <v>8.1986352801322937E-2</v>
      </c>
      <c r="S116" s="12"/>
      <c r="T116" s="13"/>
      <c r="U116" s="11"/>
    </row>
    <row r="117" spans="1:21" ht="17" thickBot="1" x14ac:dyDescent="0.25">
      <c r="A117" s="10"/>
      <c r="B117" s="1084"/>
      <c r="C117" s="1085"/>
      <c r="D117" s="1086"/>
      <c r="E117" s="1087"/>
      <c r="F117" s="1088"/>
      <c r="G117" s="1088"/>
      <c r="H117" s="1088"/>
      <c r="I117" s="1088"/>
      <c r="J117" s="1088"/>
      <c r="K117" s="1088"/>
      <c r="L117" s="1089"/>
      <c r="M117" s="1090"/>
      <c r="N117" s="1090"/>
      <c r="O117" s="1090"/>
      <c r="P117" s="1090"/>
      <c r="Q117" s="1090"/>
      <c r="R117" s="1090"/>
      <c r="S117" s="6"/>
      <c r="T117" s="13"/>
    </row>
    <row r="118" spans="1:21" ht="17" thickTop="1" x14ac:dyDescent="0.2">
      <c r="B118" s="5"/>
      <c r="C118" s="5"/>
      <c r="D118" s="5"/>
      <c r="E118" s="5"/>
      <c r="F118" s="5"/>
      <c r="G118" s="5"/>
      <c r="H118" s="5"/>
    </row>
    <row r="119" spans="1:21" x14ac:dyDescent="0.2">
      <c r="B119" s="5"/>
      <c r="C119" s="5"/>
      <c r="D119" s="5"/>
      <c r="E119" s="5"/>
      <c r="F119" s="5"/>
      <c r="G119" s="5"/>
      <c r="H119" s="5"/>
    </row>
  </sheetData>
  <mergeCells count="3">
    <mergeCell ref="A4:S4"/>
    <mergeCell ref="B7:S7"/>
    <mergeCell ref="B8:S8"/>
  </mergeCells>
  <hyperlinks>
    <hyperlink ref="A1" location="Index!A1" display="Back to index" xr:uid="{00000000-0004-0000-5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5" tint="0.39997558519241921"/>
    <pageSetUpPr fitToPage="1"/>
  </sheetPr>
  <dimension ref="A1:X119"/>
  <sheetViews>
    <sheetView workbookViewId="0">
      <pane xSplit="1" ySplit="9" topLeftCell="B90" activePane="bottomRight" state="frozen"/>
      <selection activeCell="B7" sqref="B7:S7"/>
      <selection pane="topRight" activeCell="B7" sqref="B7:S7"/>
      <selection pane="bottomLeft" activeCell="B7" sqref="B7:S7"/>
      <selection pane="bottomRight" activeCell="D83" sqref="D83:D84"/>
    </sheetView>
  </sheetViews>
  <sheetFormatPr baseColWidth="10" defaultColWidth="10.83203125" defaultRowHeight="16" x14ac:dyDescent="0.2"/>
  <cols>
    <col min="1" max="1" width="10.83203125" style="131"/>
    <col min="2" max="6" width="10.83203125" style="131" customWidth="1"/>
    <col min="7" max="7" width="10.83203125" style="131"/>
    <col min="8" max="13" width="10.83203125" style="102"/>
    <col min="14" max="19" width="11.5" style="1" customWidth="1"/>
    <col min="20" max="16384" width="10.83203125" style="102"/>
  </cols>
  <sheetData>
    <row r="1" spans="1:24" x14ac:dyDescent="0.2">
      <c r="A1" s="169" t="s">
        <v>37</v>
      </c>
      <c r="B1" s="197"/>
    </row>
    <row r="2" spans="1:24" x14ac:dyDescent="0.2">
      <c r="B2" s="197"/>
    </row>
    <row r="3" spans="1:24" ht="17" thickBot="1" x14ac:dyDescent="0.25"/>
    <row r="4" spans="1:24" s="130" customFormat="1" ht="25" customHeight="1" thickTop="1" x14ac:dyDescent="0.2">
      <c r="A4" s="1377" t="s">
        <v>701</v>
      </c>
      <c r="B4" s="1378"/>
      <c r="C4" s="1378"/>
      <c r="D4" s="1378"/>
      <c r="E4" s="1378"/>
      <c r="F4" s="1378"/>
      <c r="G4" s="1378"/>
      <c r="H4" s="1378"/>
      <c r="I4" s="1378"/>
      <c r="J4" s="1378"/>
      <c r="K4" s="1378"/>
      <c r="L4" s="1378"/>
      <c r="M4" s="1378"/>
      <c r="N4" s="1378"/>
      <c r="O4" s="1378"/>
      <c r="P4" s="1378"/>
      <c r="Q4" s="1378"/>
      <c r="R4" s="1378"/>
      <c r="S4" s="1379"/>
    </row>
    <row r="5" spans="1:24" x14ac:dyDescent="0.2">
      <c r="A5" s="129"/>
      <c r="B5" s="128"/>
      <c r="C5" s="128"/>
      <c r="D5" s="128"/>
      <c r="E5" s="128"/>
      <c r="F5" s="128"/>
      <c r="G5" s="128"/>
      <c r="H5" s="128"/>
      <c r="I5" s="128"/>
      <c r="J5" s="128"/>
      <c r="K5" s="128"/>
      <c r="L5" s="128"/>
      <c r="M5" s="128"/>
      <c r="N5" s="101"/>
      <c r="O5" s="101"/>
      <c r="P5" s="101"/>
      <c r="Q5" s="101"/>
      <c r="R5" s="101"/>
      <c r="S5" s="466"/>
    </row>
    <row r="6" spans="1:24" x14ac:dyDescent="0.2">
      <c r="A6" s="782"/>
      <c r="B6" s="783" t="s">
        <v>35</v>
      </c>
      <c r="C6" s="783" t="s">
        <v>34</v>
      </c>
      <c r="D6" s="783" t="s">
        <v>33</v>
      </c>
      <c r="E6" s="783" t="s">
        <v>32</v>
      </c>
      <c r="F6" s="783" t="s">
        <v>31</v>
      </c>
      <c r="G6" s="783" t="s">
        <v>30</v>
      </c>
      <c r="H6" s="784" t="s">
        <v>28</v>
      </c>
      <c r="I6" s="783" t="s">
        <v>27</v>
      </c>
      <c r="J6" s="783" t="s">
        <v>26</v>
      </c>
      <c r="K6" s="785" t="s">
        <v>25</v>
      </c>
      <c r="L6" s="783" t="s">
        <v>24</v>
      </c>
      <c r="M6" s="783" t="s">
        <v>23</v>
      </c>
      <c r="N6" s="784" t="s">
        <v>21</v>
      </c>
      <c r="O6" s="786" t="s">
        <v>54</v>
      </c>
      <c r="P6" s="786" t="s">
        <v>53</v>
      </c>
      <c r="Q6" s="786" t="s">
        <v>52</v>
      </c>
      <c r="R6" s="783" t="s">
        <v>51</v>
      </c>
      <c r="S6" s="787" t="s">
        <v>50</v>
      </c>
      <c r="T6" s="195"/>
      <c r="U6" s="195"/>
    </row>
    <row r="7" spans="1:24" ht="35" customHeight="1" x14ac:dyDescent="0.2">
      <c r="A7" s="782"/>
      <c r="B7" s="1375" t="s">
        <v>864</v>
      </c>
      <c r="C7" s="1375"/>
      <c r="D7" s="1375"/>
      <c r="E7" s="1375"/>
      <c r="F7" s="1375"/>
      <c r="G7" s="1375"/>
      <c r="H7" s="1375"/>
      <c r="I7" s="1375"/>
      <c r="J7" s="1375"/>
      <c r="K7" s="1375"/>
      <c r="L7" s="1375"/>
      <c r="M7" s="1375"/>
      <c r="N7" s="1375"/>
      <c r="O7" s="1375"/>
      <c r="P7" s="1375"/>
      <c r="Q7" s="1375"/>
      <c r="R7" s="1375"/>
      <c r="S7" s="1376"/>
    </row>
    <row r="8" spans="1:24" s="125" customFormat="1" ht="21" customHeight="1" x14ac:dyDescent="0.2">
      <c r="A8" s="788"/>
      <c r="B8" s="1409" t="s">
        <v>689</v>
      </c>
      <c r="C8" s="1393"/>
      <c r="D8" s="1393"/>
      <c r="E8" s="1393"/>
      <c r="F8" s="1393"/>
      <c r="G8" s="1393"/>
      <c r="H8" s="1393"/>
      <c r="I8" s="1393"/>
      <c r="J8" s="1393"/>
      <c r="K8" s="1393"/>
      <c r="L8" s="1393"/>
      <c r="M8" s="1393"/>
      <c r="N8" s="1393"/>
      <c r="O8" s="1393"/>
      <c r="P8" s="1393"/>
      <c r="Q8" s="1393"/>
      <c r="R8" s="1393"/>
      <c r="S8" s="1418"/>
      <c r="V8" s="600"/>
    </row>
    <row r="9" spans="1:24" ht="52" thickBot="1" x14ac:dyDescent="0.25">
      <c r="A9" s="782"/>
      <c r="B9" s="123" t="s">
        <v>16</v>
      </c>
      <c r="C9" s="789" t="s">
        <v>684</v>
      </c>
      <c r="D9" s="789" t="s">
        <v>685</v>
      </c>
      <c r="E9" s="789" t="s">
        <v>686</v>
      </c>
      <c r="F9" s="789" t="s">
        <v>687</v>
      </c>
      <c r="G9" s="790" t="s">
        <v>688</v>
      </c>
      <c r="H9" s="123" t="s">
        <v>15</v>
      </c>
      <c r="I9" s="789" t="s">
        <v>684</v>
      </c>
      <c r="J9" s="789" t="s">
        <v>685</v>
      </c>
      <c r="K9" s="789" t="s">
        <v>686</v>
      </c>
      <c r="L9" s="789" t="s">
        <v>687</v>
      </c>
      <c r="M9" s="789" t="s">
        <v>688</v>
      </c>
      <c r="N9" s="123" t="s">
        <v>833</v>
      </c>
      <c r="O9" s="789" t="s">
        <v>684</v>
      </c>
      <c r="P9" s="789" t="s">
        <v>685</v>
      </c>
      <c r="Q9" s="789" t="s">
        <v>686</v>
      </c>
      <c r="R9" s="789" t="s">
        <v>687</v>
      </c>
      <c r="S9" s="790" t="s">
        <v>688</v>
      </c>
      <c r="V9" s="596"/>
      <c r="W9" s="596"/>
      <c r="X9" s="596"/>
    </row>
    <row r="10" spans="1:24" x14ac:dyDescent="0.2">
      <c r="A10" s="791">
        <v>1913</v>
      </c>
      <c r="B10" s="192">
        <f>1-TE2b!B10</f>
        <v>0.20658761830729411</v>
      </c>
      <c r="C10" s="792">
        <f>compohweal!BE2</f>
        <v>1.2171476327422298E-2</v>
      </c>
      <c r="D10" s="792">
        <f>compohweal!BF2</f>
        <v>1.174400910450998E-2</v>
      </c>
      <c r="E10" s="792">
        <f>compohweal!BG2</f>
        <v>7.3964609362936973E-2</v>
      </c>
      <c r="F10" s="792">
        <f>compohweal!BH2</f>
        <v>9.9553950069008967E-2</v>
      </c>
      <c r="G10" s="792">
        <f>compohweal!BI2</f>
        <v>9.1535734434158578E-3</v>
      </c>
      <c r="H10" s="186"/>
      <c r="I10" s="793"/>
      <c r="J10" s="793"/>
      <c r="K10" s="793"/>
      <c r="L10" s="793"/>
      <c r="M10" s="793"/>
      <c r="N10" s="192"/>
      <c r="O10" s="792"/>
      <c r="P10" s="792"/>
      <c r="Q10" s="792"/>
      <c r="R10" s="792"/>
      <c r="S10" s="794"/>
      <c r="V10" s="1326">
        <f>B10-C10-D10-E10-F10-G10</f>
        <v>2.7755575615628914E-17</v>
      </c>
      <c r="W10" s="1326">
        <f>H10-I10-J10-K10-L10-M10</f>
        <v>0</v>
      </c>
      <c r="X10" s="1326">
        <f>N10-O10-P10-Q10-R10-S10</f>
        <v>0</v>
      </c>
    </row>
    <row r="11" spans="1:24" x14ac:dyDescent="0.2">
      <c r="A11" s="791">
        <v>1914</v>
      </c>
      <c r="B11" s="186">
        <f>1-TE2b!B11</f>
        <v>0.20773649741381539</v>
      </c>
      <c r="C11" s="793">
        <f>compohweal!BE3</f>
        <v>1.1340759514962412E-2</v>
      </c>
      <c r="D11" s="793">
        <f>compohweal!BF3</f>
        <v>1.0216477229173924E-2</v>
      </c>
      <c r="E11" s="793">
        <f>compohweal!BG3</f>
        <v>8.032347021884928E-2</v>
      </c>
      <c r="F11" s="793">
        <f>compohweal!BH3</f>
        <v>9.5940509616420755E-2</v>
      </c>
      <c r="G11" s="793">
        <f>compohweal!BI3</f>
        <v>9.9152808344090682E-3</v>
      </c>
      <c r="H11" s="186"/>
      <c r="I11" s="793"/>
      <c r="J11" s="793"/>
      <c r="K11" s="793"/>
      <c r="L11" s="793"/>
      <c r="M11" s="793"/>
      <c r="N11" s="186"/>
      <c r="O11" s="793"/>
      <c r="P11" s="793"/>
      <c r="Q11" s="793"/>
      <c r="R11" s="793"/>
      <c r="S11" s="795"/>
      <c r="V11" s="1326">
        <f t="shared" ref="V11:V74" si="0">B11-C11-D11-E11-F11-G11</f>
        <v>-5.5511151231257827E-17</v>
      </c>
      <c r="W11" s="1326">
        <f t="shared" ref="W11:W74" si="1">H11-I11-J11-K11-L11-M11</f>
        <v>0</v>
      </c>
      <c r="X11" s="1326">
        <f t="shared" ref="X11:X74" si="2">N11-O11-P11-Q11-R11-S11</f>
        <v>0</v>
      </c>
    </row>
    <row r="12" spans="1:24" x14ac:dyDescent="0.2">
      <c r="A12" s="791">
        <v>1915</v>
      </c>
      <c r="B12" s="186">
        <f>1-TE2b!B12</f>
        <v>0.21140549977899925</v>
      </c>
      <c r="C12" s="793">
        <f>compohweal!BE4</f>
        <v>1.2169747431912736E-2</v>
      </c>
      <c r="D12" s="793">
        <f>compohweal!BF4</f>
        <v>1.58536392929935E-2</v>
      </c>
      <c r="E12" s="793">
        <f>compohweal!BG4</f>
        <v>8.0292043299744903E-2</v>
      </c>
      <c r="F12" s="793">
        <f>compohweal!BH4</f>
        <v>9.3161764858708196E-2</v>
      </c>
      <c r="G12" s="793">
        <f>compohweal!BI4</f>
        <v>9.9283048956401582E-3</v>
      </c>
      <c r="H12" s="186"/>
      <c r="I12" s="793"/>
      <c r="J12" s="793"/>
      <c r="K12" s="793"/>
      <c r="L12" s="793"/>
      <c r="M12" s="793"/>
      <c r="N12" s="186"/>
      <c r="O12" s="793"/>
      <c r="P12" s="793"/>
      <c r="Q12" s="793"/>
      <c r="R12" s="793"/>
      <c r="S12" s="795"/>
      <c r="V12" s="1326">
        <f t="shared" si="0"/>
        <v>-2.3592239273284576E-16</v>
      </c>
      <c r="W12" s="1326">
        <f t="shared" si="1"/>
        <v>0</v>
      </c>
      <c r="X12" s="1326">
        <f t="shared" si="2"/>
        <v>0</v>
      </c>
    </row>
    <row r="13" spans="1:24" x14ac:dyDescent="0.2">
      <c r="A13" s="791">
        <v>1916</v>
      </c>
      <c r="B13" s="149">
        <f>1-TE2b!B13</f>
        <v>0.21135913805609863</v>
      </c>
      <c r="C13" s="796">
        <f>compohweal!BE5</f>
        <v>2.605986364580623E-2</v>
      </c>
      <c r="D13" s="796">
        <f>compohweal!BF5</f>
        <v>1.3513816176626156E-2</v>
      </c>
      <c r="E13" s="796">
        <f>compohweal!BG5</f>
        <v>7.5241543647972961E-2</v>
      </c>
      <c r="F13" s="796">
        <f>compohweal!BH5</f>
        <v>8.7630680112624648E-2</v>
      </c>
      <c r="G13" s="796">
        <f>compohweal!BI5</f>
        <v>8.9132344730687429E-3</v>
      </c>
      <c r="H13" s="186"/>
      <c r="I13" s="793"/>
      <c r="J13" s="793"/>
      <c r="K13" s="793"/>
      <c r="L13" s="793"/>
      <c r="M13" s="793"/>
      <c r="N13" s="106"/>
      <c r="O13" s="797"/>
      <c r="P13" s="797"/>
      <c r="Q13" s="797"/>
      <c r="R13" s="797"/>
      <c r="S13" s="798"/>
      <c r="V13" s="1326">
        <f t="shared" si="0"/>
        <v>-9.7144514654701197E-17</v>
      </c>
      <c r="W13" s="1326">
        <f t="shared" si="1"/>
        <v>0</v>
      </c>
      <c r="X13" s="1326">
        <f t="shared" si="2"/>
        <v>0</v>
      </c>
    </row>
    <row r="14" spans="1:24" x14ac:dyDescent="0.2">
      <c r="A14" s="791">
        <v>1917</v>
      </c>
      <c r="B14" s="186">
        <f>1-TE2b!B14</f>
        <v>0.2099226491627546</v>
      </c>
      <c r="C14" s="793">
        <f>compohweal!BE6</f>
        <v>1.8166265340033794E-2</v>
      </c>
      <c r="D14" s="793">
        <f>compohweal!BF6</f>
        <v>9.9404795674731539E-3</v>
      </c>
      <c r="E14" s="793">
        <f>compohweal!BG6</f>
        <v>7.8695021619576755E-2</v>
      </c>
      <c r="F14" s="793">
        <f>compohweal!BH6</f>
        <v>9.3367499631892503E-2</v>
      </c>
      <c r="G14" s="793">
        <f>compohweal!BI6</f>
        <v>9.7533830037784472E-3</v>
      </c>
      <c r="H14" s="186"/>
      <c r="I14" s="793"/>
      <c r="J14" s="793"/>
      <c r="K14" s="793"/>
      <c r="L14" s="793"/>
      <c r="M14" s="793"/>
      <c r="N14" s="186"/>
      <c r="O14" s="793"/>
      <c r="P14" s="793"/>
      <c r="Q14" s="793"/>
      <c r="R14" s="793"/>
      <c r="S14" s="795"/>
      <c r="V14" s="1326">
        <f t="shared" si="0"/>
        <v>-4.8572257327350599E-17</v>
      </c>
      <c r="W14" s="1326">
        <f t="shared" si="1"/>
        <v>0</v>
      </c>
      <c r="X14" s="1326">
        <f t="shared" si="2"/>
        <v>0</v>
      </c>
    </row>
    <row r="15" spans="1:24" x14ac:dyDescent="0.2">
      <c r="A15" s="791">
        <v>1918</v>
      </c>
      <c r="B15" s="186">
        <f>1-TE2b!B15</f>
        <v>0.20685373607536506</v>
      </c>
      <c r="C15" s="793">
        <f>compohweal!BE7</f>
        <v>1.0944131759906051E-2</v>
      </c>
      <c r="D15" s="793">
        <f>compohweal!BF7</f>
        <v>9.7150347705426236E-3</v>
      </c>
      <c r="E15" s="793">
        <f>compohweal!BG7</f>
        <v>7.984774986101352E-2</v>
      </c>
      <c r="F15" s="793">
        <f>compohweal!BH7</f>
        <v>9.6196731950978831E-2</v>
      </c>
      <c r="G15" s="793">
        <f>compohweal!BI7</f>
        <v>1.0150087732923991E-2</v>
      </c>
      <c r="H15" s="186"/>
      <c r="I15" s="793"/>
      <c r="J15" s="793"/>
      <c r="K15" s="793"/>
      <c r="L15" s="793"/>
      <c r="M15" s="793"/>
      <c r="N15" s="186"/>
      <c r="O15" s="793"/>
      <c r="P15" s="793"/>
      <c r="Q15" s="793"/>
      <c r="R15" s="793"/>
      <c r="S15" s="795"/>
      <c r="V15" s="1326">
        <f t="shared" si="0"/>
        <v>5.2041704279304213E-17</v>
      </c>
      <c r="W15" s="1326">
        <f t="shared" si="1"/>
        <v>0</v>
      </c>
      <c r="X15" s="1326">
        <f t="shared" si="2"/>
        <v>0</v>
      </c>
    </row>
    <row r="16" spans="1:24" x14ac:dyDescent="0.2">
      <c r="A16" s="804">
        <v>1919</v>
      </c>
      <c r="B16" s="188">
        <f>1-TE2b!B16</f>
        <v>0.19187769477993777</v>
      </c>
      <c r="C16" s="799">
        <f>compohweal!BE8</f>
        <v>1.0965798457179515E-2</v>
      </c>
      <c r="D16" s="799">
        <f>compohweal!BF8</f>
        <v>1.1110440042324261E-2</v>
      </c>
      <c r="E16" s="799">
        <f>compohweal!BG8</f>
        <v>7.4941443338874453E-2</v>
      </c>
      <c r="F16" s="799">
        <f>compohweal!BH8</f>
        <v>8.524855733351816E-2</v>
      </c>
      <c r="G16" s="799">
        <f>compohweal!BI8</f>
        <v>9.6114556080413062E-3</v>
      </c>
      <c r="H16" s="188"/>
      <c r="I16" s="799"/>
      <c r="J16" s="799"/>
      <c r="K16" s="799"/>
      <c r="L16" s="799"/>
      <c r="M16" s="799"/>
      <c r="N16" s="188"/>
      <c r="O16" s="799"/>
      <c r="P16" s="799"/>
      <c r="Q16" s="799"/>
      <c r="R16" s="799"/>
      <c r="S16" s="800"/>
      <c r="V16" s="1326">
        <f t="shared" si="0"/>
        <v>7.9797279894933126E-17</v>
      </c>
      <c r="W16" s="1326">
        <f t="shared" si="1"/>
        <v>0</v>
      </c>
      <c r="X16" s="1326">
        <f t="shared" si="2"/>
        <v>0</v>
      </c>
    </row>
    <row r="17" spans="1:24" x14ac:dyDescent="0.2">
      <c r="A17" s="791">
        <v>1920</v>
      </c>
      <c r="B17" s="186">
        <f>1-TE2b!B17</f>
        <v>0.21071175992394942</v>
      </c>
      <c r="C17" s="793">
        <f>compohweal!BE9</f>
        <v>1.0493984857010169E-2</v>
      </c>
      <c r="D17" s="793">
        <f>compohweal!BF9</f>
        <v>1.1645698972647146E-2</v>
      </c>
      <c r="E17" s="793">
        <f>compohweal!BG9</f>
        <v>7.7941819613863761E-2</v>
      </c>
      <c r="F17" s="793">
        <f>compohweal!BH9</f>
        <v>0.10100066728876744</v>
      </c>
      <c r="G17" s="793">
        <f>compohweal!BI9</f>
        <v>9.6295891916606917E-3</v>
      </c>
      <c r="H17" s="186"/>
      <c r="I17" s="793"/>
      <c r="J17" s="793"/>
      <c r="K17" s="793"/>
      <c r="L17" s="793"/>
      <c r="M17" s="793"/>
      <c r="N17" s="186"/>
      <c r="O17" s="793"/>
      <c r="P17" s="793"/>
      <c r="Q17" s="793"/>
      <c r="R17" s="793"/>
      <c r="S17" s="795"/>
      <c r="V17" s="1326">
        <f t="shared" si="0"/>
        <v>2.1163626406917047E-16</v>
      </c>
      <c r="W17" s="1326">
        <f t="shared" si="1"/>
        <v>0</v>
      </c>
      <c r="X17" s="1326">
        <f t="shared" si="2"/>
        <v>0</v>
      </c>
    </row>
    <row r="18" spans="1:24" x14ac:dyDescent="0.2">
      <c r="A18" s="791">
        <v>1921</v>
      </c>
      <c r="B18" s="186">
        <f>1-TE2b!B18</f>
        <v>0.21117360087789794</v>
      </c>
      <c r="C18" s="793">
        <f>compohweal!BE10</f>
        <v>1.0321722887165097E-2</v>
      </c>
      <c r="D18" s="793">
        <f>compohweal!BF10</f>
        <v>1.3966329815990244E-2</v>
      </c>
      <c r="E18" s="793">
        <f>compohweal!BG10</f>
        <v>8.6303426248033513E-2</v>
      </c>
      <c r="F18" s="793">
        <f>compohweal!BH10</f>
        <v>9.3127203461412095E-2</v>
      </c>
      <c r="G18" s="793">
        <f>compohweal!BI10</f>
        <v>7.4549184652968684E-3</v>
      </c>
      <c r="H18" s="186"/>
      <c r="I18" s="793"/>
      <c r="J18" s="793"/>
      <c r="K18" s="793"/>
      <c r="L18" s="793"/>
      <c r="M18" s="793"/>
      <c r="N18" s="186"/>
      <c r="O18" s="793"/>
      <c r="P18" s="793"/>
      <c r="Q18" s="793"/>
      <c r="R18" s="793"/>
      <c r="S18" s="795"/>
      <c r="V18" s="1326">
        <f t="shared" si="0"/>
        <v>1.1796119636642288E-16</v>
      </c>
      <c r="W18" s="1326">
        <f t="shared" si="1"/>
        <v>0</v>
      </c>
      <c r="X18" s="1326">
        <f t="shared" si="2"/>
        <v>0</v>
      </c>
    </row>
    <row r="19" spans="1:24" x14ac:dyDescent="0.2">
      <c r="A19" s="791">
        <v>1922</v>
      </c>
      <c r="B19" s="186">
        <f>1-TE2b!B19</f>
        <v>0.20059546803506012</v>
      </c>
      <c r="C19" s="793">
        <f>compohweal!BE11</f>
        <v>1.2065575718246402E-2</v>
      </c>
      <c r="D19" s="793">
        <f>compohweal!BF11</f>
        <v>1.3746429856908771E-2</v>
      </c>
      <c r="E19" s="793">
        <f>compohweal!BG11</f>
        <v>8.6164902490282913E-2</v>
      </c>
      <c r="F19" s="793">
        <f>compohweal!BH11</f>
        <v>8.0433427782214545E-2</v>
      </c>
      <c r="G19" s="793">
        <f>compohweal!BI11</f>
        <v>8.1851321874077954E-3</v>
      </c>
      <c r="H19" s="186"/>
      <c r="I19" s="793"/>
      <c r="J19" s="793"/>
      <c r="K19" s="793"/>
      <c r="L19" s="793"/>
      <c r="M19" s="793"/>
      <c r="N19" s="186"/>
      <c r="O19" s="793"/>
      <c r="P19" s="793"/>
      <c r="Q19" s="793"/>
      <c r="R19" s="793"/>
      <c r="S19" s="795"/>
      <c r="V19" s="1326">
        <f t="shared" si="0"/>
        <v>-3.0531133177191805E-16</v>
      </c>
      <c r="W19" s="1326">
        <f t="shared" si="1"/>
        <v>0</v>
      </c>
      <c r="X19" s="1326">
        <f t="shared" si="2"/>
        <v>0</v>
      </c>
    </row>
    <row r="20" spans="1:24" x14ac:dyDescent="0.2">
      <c r="A20" s="791">
        <v>1923</v>
      </c>
      <c r="B20" s="186">
        <f>1-TE2b!B20</f>
        <v>0.19549384434320649</v>
      </c>
      <c r="C20" s="793">
        <f>compohweal!BE12</f>
        <v>1.2306988597515278E-2</v>
      </c>
      <c r="D20" s="793">
        <f>compohweal!BF12</f>
        <v>1.3222209693690288E-2</v>
      </c>
      <c r="E20" s="793">
        <f>compohweal!BG12</f>
        <v>8.8322478629074969E-2</v>
      </c>
      <c r="F20" s="793">
        <f>compohweal!BH12</f>
        <v>7.0331814898782541E-2</v>
      </c>
      <c r="G20" s="793">
        <f>compohweal!BI12</f>
        <v>1.1310352524143384E-2</v>
      </c>
      <c r="H20" s="186"/>
      <c r="I20" s="793"/>
      <c r="J20" s="793"/>
      <c r="K20" s="793"/>
      <c r="L20" s="793"/>
      <c r="M20" s="793"/>
      <c r="N20" s="186"/>
      <c r="O20" s="793"/>
      <c r="P20" s="793"/>
      <c r="Q20" s="793"/>
      <c r="R20" s="793"/>
      <c r="S20" s="795"/>
      <c r="V20" s="1326">
        <f t="shared" si="0"/>
        <v>3.4694469519536142E-17</v>
      </c>
      <c r="W20" s="1326">
        <f t="shared" si="1"/>
        <v>0</v>
      </c>
      <c r="X20" s="1326">
        <f t="shared" si="2"/>
        <v>0</v>
      </c>
    </row>
    <row r="21" spans="1:24" x14ac:dyDescent="0.2">
      <c r="A21" s="791">
        <v>1924</v>
      </c>
      <c r="B21" s="186">
        <f>1-TE2b!B21</f>
        <v>0.18293605044352212</v>
      </c>
      <c r="C21" s="793">
        <f>compohweal!BE13</f>
        <v>1.3977191929978261E-2</v>
      </c>
      <c r="D21" s="793">
        <f>compohweal!BF13</f>
        <v>6.640939314263454E-3</v>
      </c>
      <c r="E21" s="793">
        <f>compohweal!BG13</f>
        <v>9.0392524914571754E-2</v>
      </c>
      <c r="F21" s="793">
        <f>compohweal!BH13</f>
        <v>6.0165978670945086E-2</v>
      </c>
      <c r="G21" s="793">
        <f>compohweal!BI13</f>
        <v>1.1759415613763625E-2</v>
      </c>
      <c r="H21" s="186"/>
      <c r="I21" s="793"/>
      <c r="J21" s="793"/>
      <c r="K21" s="793"/>
      <c r="L21" s="793"/>
      <c r="M21" s="793"/>
      <c r="N21" s="186"/>
      <c r="O21" s="793"/>
      <c r="P21" s="793"/>
      <c r="Q21" s="793"/>
      <c r="R21" s="793"/>
      <c r="S21" s="795"/>
      <c r="V21" s="1326">
        <f t="shared" si="0"/>
        <v>-6.2450045135165055E-17</v>
      </c>
      <c r="W21" s="1326">
        <f t="shared" si="1"/>
        <v>0</v>
      </c>
      <c r="X21" s="1326">
        <f t="shared" si="2"/>
        <v>0</v>
      </c>
    </row>
    <row r="22" spans="1:24" x14ac:dyDescent="0.2">
      <c r="A22" s="791">
        <v>1925</v>
      </c>
      <c r="B22" s="186">
        <f>1-TE2b!B22</f>
        <v>0.1732173441732362</v>
      </c>
      <c r="C22" s="793">
        <f>compohweal!BE14</f>
        <v>2.1677138949755759E-2</v>
      </c>
      <c r="D22" s="793">
        <f>compohweal!BF14</f>
        <v>2.9517133120006145E-3</v>
      </c>
      <c r="E22" s="793">
        <f>compohweal!BG14</f>
        <v>8.8629185778367522E-2</v>
      </c>
      <c r="F22" s="793">
        <f>compohweal!BH14</f>
        <v>4.7467173644268751E-2</v>
      </c>
      <c r="G22" s="793">
        <f>compohweal!BI14</f>
        <v>1.2492132488843486E-2</v>
      </c>
      <c r="H22" s="186"/>
      <c r="I22" s="793"/>
      <c r="J22" s="793"/>
      <c r="K22" s="793"/>
      <c r="L22" s="793"/>
      <c r="M22" s="793"/>
      <c r="N22" s="186"/>
      <c r="O22" s="793"/>
      <c r="P22" s="793"/>
      <c r="Q22" s="793"/>
      <c r="R22" s="793"/>
      <c r="S22" s="795"/>
      <c r="V22" s="1326">
        <f t="shared" si="0"/>
        <v>6.591949208711867E-17</v>
      </c>
      <c r="W22" s="1326">
        <f t="shared" si="1"/>
        <v>0</v>
      </c>
      <c r="X22" s="1326">
        <f t="shared" si="2"/>
        <v>0</v>
      </c>
    </row>
    <row r="23" spans="1:24" x14ac:dyDescent="0.2">
      <c r="A23" s="791">
        <v>1926</v>
      </c>
      <c r="B23" s="186">
        <f>1-TE2b!B23</f>
        <v>0.16356145371849129</v>
      </c>
      <c r="C23" s="793">
        <f>compohweal!BE15</f>
        <v>2.0660589989298261E-2</v>
      </c>
      <c r="D23" s="793">
        <f>compohweal!BF15</f>
        <v>-4.6846098147450971E-4</v>
      </c>
      <c r="E23" s="793">
        <f>compohweal!BG15</f>
        <v>8.2430411047463584E-2</v>
      </c>
      <c r="F23" s="793">
        <f>compohweal!BH15</f>
        <v>4.7668943781863343E-2</v>
      </c>
      <c r="G23" s="793">
        <f>compohweal!BI15</f>
        <v>1.3269969881340323E-2</v>
      </c>
      <c r="H23" s="186"/>
      <c r="I23" s="793"/>
      <c r="J23" s="793"/>
      <c r="K23" s="793"/>
      <c r="L23" s="793"/>
      <c r="M23" s="793"/>
      <c r="N23" s="186"/>
      <c r="O23" s="793"/>
      <c r="P23" s="793"/>
      <c r="Q23" s="793"/>
      <c r="R23" s="793"/>
      <c r="S23" s="795"/>
      <c r="V23" s="1326">
        <f t="shared" si="0"/>
        <v>2.9490299091605721E-16</v>
      </c>
      <c r="W23" s="1326">
        <f t="shared" si="1"/>
        <v>0</v>
      </c>
      <c r="X23" s="1326">
        <f t="shared" si="2"/>
        <v>0</v>
      </c>
    </row>
    <row r="24" spans="1:24" x14ac:dyDescent="0.2">
      <c r="A24" s="791">
        <v>1927</v>
      </c>
      <c r="B24" s="186">
        <f>1-TE2b!B24</f>
        <v>0.15287924954577226</v>
      </c>
      <c r="C24" s="793">
        <f>compohweal!BE16</f>
        <v>2.4384075908665648E-2</v>
      </c>
      <c r="D24" s="793">
        <f>compohweal!BF16</f>
        <v>-3.1342338198725589E-3</v>
      </c>
      <c r="E24" s="793">
        <f>compohweal!BG16</f>
        <v>7.1745618620002505E-2</v>
      </c>
      <c r="F24" s="793">
        <f>compohweal!BH16</f>
        <v>4.674856325100013E-2</v>
      </c>
      <c r="G24" s="793">
        <f>compohweal!BI16</f>
        <v>1.3135225585976597E-2</v>
      </c>
      <c r="H24" s="186"/>
      <c r="I24" s="793"/>
      <c r="J24" s="793"/>
      <c r="K24" s="793"/>
      <c r="L24" s="793"/>
      <c r="M24" s="793"/>
      <c r="N24" s="186"/>
      <c r="O24" s="793"/>
      <c r="P24" s="793"/>
      <c r="Q24" s="793"/>
      <c r="R24" s="793"/>
      <c r="S24" s="795"/>
      <c r="V24" s="1326">
        <f t="shared" si="0"/>
        <v>-7.9797279894933126E-17</v>
      </c>
      <c r="W24" s="1326">
        <f t="shared" si="1"/>
        <v>0</v>
      </c>
      <c r="X24" s="1326">
        <f t="shared" si="2"/>
        <v>0</v>
      </c>
    </row>
    <row r="25" spans="1:24" x14ac:dyDescent="0.2">
      <c r="A25" s="791">
        <v>1928</v>
      </c>
      <c r="B25" s="186">
        <f>1-TE2b!B25</f>
        <v>0.15091132515815053</v>
      </c>
      <c r="C25" s="793">
        <f>compohweal!BE17</f>
        <v>3.2419059002767259E-2</v>
      </c>
      <c r="D25" s="793">
        <f>compohweal!BF17</f>
        <v>-4.0605347207009826E-3</v>
      </c>
      <c r="E25" s="793">
        <f>compohweal!BG17</f>
        <v>6.4495123099683499E-2</v>
      </c>
      <c r="F25" s="793">
        <f>compohweal!BH17</f>
        <v>4.6756616497052872E-2</v>
      </c>
      <c r="G25" s="793">
        <f>compohweal!BI17</f>
        <v>1.1301061279347963E-2</v>
      </c>
      <c r="H25" s="186"/>
      <c r="I25" s="793"/>
      <c r="J25" s="793"/>
      <c r="K25" s="793"/>
      <c r="L25" s="793"/>
      <c r="M25" s="793"/>
      <c r="N25" s="186"/>
      <c r="O25" s="793"/>
      <c r="P25" s="793"/>
      <c r="Q25" s="793"/>
      <c r="R25" s="793"/>
      <c r="S25" s="795"/>
      <c r="V25" s="1326">
        <f t="shared" si="0"/>
        <v>-8.3266726846886741E-17</v>
      </c>
      <c r="W25" s="1326">
        <f t="shared" si="1"/>
        <v>0</v>
      </c>
      <c r="X25" s="1326">
        <f t="shared" si="2"/>
        <v>0</v>
      </c>
    </row>
    <row r="26" spans="1:24" x14ac:dyDescent="0.2">
      <c r="A26" s="791">
        <v>1929</v>
      </c>
      <c r="B26" s="186">
        <f>1-TE2b!B26</f>
        <v>0.1514439304963564</v>
      </c>
      <c r="C26" s="793">
        <f>compohweal!BE18</f>
        <v>3.2749830631329635E-2</v>
      </c>
      <c r="D26" s="793">
        <f>compohweal!BF18</f>
        <v>-6.5242896614391213E-3</v>
      </c>
      <c r="E26" s="793">
        <f>compohweal!BG18</f>
        <v>6.3892687735587705E-2</v>
      </c>
      <c r="F26" s="793">
        <f>compohweal!BH18</f>
        <v>4.8467856062123615E-2</v>
      </c>
      <c r="G26" s="793">
        <f>compohweal!BI18</f>
        <v>1.2857845728754414E-2</v>
      </c>
      <c r="H26" s="186"/>
      <c r="I26" s="793"/>
      <c r="J26" s="793"/>
      <c r="K26" s="793"/>
      <c r="L26" s="793"/>
      <c r="M26" s="793"/>
      <c r="N26" s="186"/>
      <c r="O26" s="793"/>
      <c r="P26" s="793"/>
      <c r="Q26" s="793"/>
      <c r="R26" s="793"/>
      <c r="S26" s="795"/>
      <c r="V26" s="1326">
        <f t="shared" si="0"/>
        <v>1.4918621893400541E-16</v>
      </c>
      <c r="W26" s="1326">
        <f t="shared" si="1"/>
        <v>0</v>
      </c>
      <c r="X26" s="1326">
        <f t="shared" si="2"/>
        <v>0</v>
      </c>
    </row>
    <row r="27" spans="1:24" x14ac:dyDescent="0.2">
      <c r="A27" s="801">
        <v>1930</v>
      </c>
      <c r="B27" s="190">
        <f>1-TE2b!B27</f>
        <v>0.14687687544846995</v>
      </c>
      <c r="C27" s="802">
        <f>compohweal!BE19</f>
        <v>1.8856486233749414E-2</v>
      </c>
      <c r="D27" s="802">
        <f>compohweal!BF19</f>
        <v>-8.1295151026326319E-3</v>
      </c>
      <c r="E27" s="802">
        <f>compohweal!BG19</f>
        <v>6.7293656661328041E-2</v>
      </c>
      <c r="F27" s="802">
        <f>compohweal!BH19</f>
        <v>5.4196012824167333E-2</v>
      </c>
      <c r="G27" s="802">
        <f>compohweal!BI19</f>
        <v>1.4660234831857924E-2</v>
      </c>
      <c r="H27" s="190"/>
      <c r="I27" s="802"/>
      <c r="J27" s="802"/>
      <c r="K27" s="802"/>
      <c r="L27" s="802"/>
      <c r="M27" s="802"/>
      <c r="N27" s="190"/>
      <c r="O27" s="802"/>
      <c r="P27" s="802"/>
      <c r="Q27" s="802"/>
      <c r="R27" s="802"/>
      <c r="S27" s="803"/>
      <c r="V27" s="1326">
        <f t="shared" si="0"/>
        <v>-1.3877787807814457E-16</v>
      </c>
      <c r="W27" s="1326">
        <f t="shared" si="1"/>
        <v>0</v>
      </c>
      <c r="X27" s="1326">
        <f t="shared" si="2"/>
        <v>0</v>
      </c>
    </row>
    <row r="28" spans="1:24" x14ac:dyDescent="0.2">
      <c r="A28" s="791">
        <v>1931</v>
      </c>
      <c r="B28" s="186">
        <f>1-TE2b!B28</f>
        <v>0.14899825984122361</v>
      </c>
      <c r="C28" s="793">
        <f>compohweal!BE20</f>
        <v>1.516996409195609E-2</v>
      </c>
      <c r="D28" s="793">
        <f>compohweal!BF20</f>
        <v>-7.4019348661400891E-3</v>
      </c>
      <c r="E28" s="793">
        <f>compohweal!BG20</f>
        <v>6.9853326283091197E-2</v>
      </c>
      <c r="F28" s="793">
        <f>compohweal!BH20</f>
        <v>5.3516079564230684E-2</v>
      </c>
      <c r="G28" s="793">
        <f>compohweal!BI20</f>
        <v>1.7860824768085773E-2</v>
      </c>
      <c r="H28" s="186"/>
      <c r="I28" s="793"/>
      <c r="J28" s="793"/>
      <c r="K28" s="793"/>
      <c r="L28" s="793"/>
      <c r="M28" s="793"/>
      <c r="N28" s="186"/>
      <c r="O28" s="793"/>
      <c r="P28" s="793"/>
      <c r="Q28" s="793"/>
      <c r="R28" s="793"/>
      <c r="S28" s="795"/>
      <c r="V28" s="1326">
        <f t="shared" si="0"/>
        <v>-2.7755575615628914E-17</v>
      </c>
      <c r="W28" s="1326">
        <f t="shared" si="1"/>
        <v>0</v>
      </c>
      <c r="X28" s="1326">
        <f t="shared" si="2"/>
        <v>0</v>
      </c>
    </row>
    <row r="29" spans="1:24" x14ac:dyDescent="0.2">
      <c r="A29" s="791">
        <v>1932</v>
      </c>
      <c r="B29" s="186">
        <f>1-TE2b!B29</f>
        <v>0.14411214439001052</v>
      </c>
      <c r="C29" s="793">
        <f>compohweal!BE21</f>
        <v>1.1714107786721439E-2</v>
      </c>
      <c r="D29" s="793">
        <f>compohweal!BF21</f>
        <v>-4.8028602469810805E-3</v>
      </c>
      <c r="E29" s="793">
        <f>compohweal!BG21</f>
        <v>6.8417857065109167E-2</v>
      </c>
      <c r="F29" s="793">
        <f>compohweal!BH21</f>
        <v>5.0230435431547149E-2</v>
      </c>
      <c r="G29" s="793">
        <f>compohweal!BI21</f>
        <v>1.8552604353613798E-2</v>
      </c>
      <c r="H29" s="186"/>
      <c r="I29" s="793"/>
      <c r="J29" s="793"/>
      <c r="K29" s="793"/>
      <c r="L29" s="793"/>
      <c r="M29" s="793"/>
      <c r="N29" s="186"/>
      <c r="O29" s="793"/>
      <c r="P29" s="793"/>
      <c r="Q29" s="793"/>
      <c r="R29" s="793"/>
      <c r="S29" s="795"/>
      <c r="V29" s="1326">
        <f t="shared" si="0"/>
        <v>3.4694469519536142E-17</v>
      </c>
      <c r="W29" s="1326">
        <f t="shared" si="1"/>
        <v>0</v>
      </c>
      <c r="X29" s="1326">
        <f t="shared" si="2"/>
        <v>0</v>
      </c>
    </row>
    <row r="30" spans="1:24" x14ac:dyDescent="0.2">
      <c r="A30" s="791">
        <v>1933</v>
      </c>
      <c r="B30" s="186">
        <f>1-TE2b!B30</f>
        <v>0.14731203948939464</v>
      </c>
      <c r="C30" s="793">
        <f>compohweal!BE22</f>
        <v>1.1994542597883739E-2</v>
      </c>
      <c r="D30" s="793">
        <f>compohweal!BF22</f>
        <v>4.6075782982838431E-3</v>
      </c>
      <c r="E30" s="793">
        <f>compohweal!BG22</f>
        <v>7.1221785488953221E-2</v>
      </c>
      <c r="F30" s="793">
        <f>compohweal!BH22</f>
        <v>3.9408456488853161E-2</v>
      </c>
      <c r="G30" s="793">
        <f>compohweal!BI22</f>
        <v>2.0079676615420552E-2</v>
      </c>
      <c r="H30" s="186"/>
      <c r="I30" s="793"/>
      <c r="J30" s="793"/>
      <c r="K30" s="793"/>
      <c r="L30" s="793"/>
      <c r="M30" s="793"/>
      <c r="N30" s="186"/>
      <c r="O30" s="793"/>
      <c r="P30" s="793"/>
      <c r="Q30" s="793"/>
      <c r="R30" s="793"/>
      <c r="S30" s="795"/>
      <c r="V30" s="1326">
        <f t="shared" si="0"/>
        <v>1.2490009027033011E-16</v>
      </c>
      <c r="W30" s="1326">
        <f t="shared" si="1"/>
        <v>0</v>
      </c>
      <c r="X30" s="1326">
        <f t="shared" si="2"/>
        <v>0</v>
      </c>
    </row>
    <row r="31" spans="1:24" x14ac:dyDescent="0.2">
      <c r="A31" s="791">
        <v>1934</v>
      </c>
      <c r="B31" s="186">
        <f>1-TE2b!B31</f>
        <v>0.16325533508453238</v>
      </c>
      <c r="C31" s="793">
        <f>compohweal!BE23</f>
        <v>1.2497854412317405E-2</v>
      </c>
      <c r="D31" s="793">
        <f>compohweal!BF23</f>
        <v>1.0027258632531622E-2</v>
      </c>
      <c r="E31" s="793">
        <f>compohweal!BG23</f>
        <v>7.5735548656198678E-2</v>
      </c>
      <c r="F31" s="793">
        <f>compohweal!BH23</f>
        <v>4.6577469584345638E-2</v>
      </c>
      <c r="G31" s="793">
        <f>compohweal!BI23</f>
        <v>1.8417203799139019E-2</v>
      </c>
      <c r="H31" s="186"/>
      <c r="I31" s="793"/>
      <c r="J31" s="793"/>
      <c r="K31" s="793"/>
      <c r="L31" s="793"/>
      <c r="M31" s="793"/>
      <c r="N31" s="186"/>
      <c r="O31" s="793"/>
      <c r="P31" s="793"/>
      <c r="Q31" s="793"/>
      <c r="R31" s="793"/>
      <c r="S31" s="795"/>
      <c r="V31" s="1326">
        <f t="shared" si="0"/>
        <v>0</v>
      </c>
      <c r="W31" s="1326">
        <f t="shared" si="1"/>
        <v>0</v>
      </c>
      <c r="X31" s="1326">
        <f t="shared" si="2"/>
        <v>0</v>
      </c>
    </row>
    <row r="32" spans="1:24" x14ac:dyDescent="0.2">
      <c r="A32" s="791">
        <v>1935</v>
      </c>
      <c r="B32" s="186">
        <f>1-TE2b!B32</f>
        <v>0.17679964269576576</v>
      </c>
      <c r="C32" s="793">
        <f>compohweal!BE24</f>
        <v>1.3604125241751697E-2</v>
      </c>
      <c r="D32" s="793">
        <f>compohweal!BF24</f>
        <v>1.21906401195657E-2</v>
      </c>
      <c r="E32" s="793">
        <f>compohweal!BG24</f>
        <v>7.4598522771485071E-2</v>
      </c>
      <c r="F32" s="793">
        <f>compohweal!BH24</f>
        <v>5.6795371278597379E-2</v>
      </c>
      <c r="G32" s="793">
        <f>compohweal!BI24</f>
        <v>1.9610983284365606E-2</v>
      </c>
      <c r="H32" s="186"/>
      <c r="I32" s="793"/>
      <c r="J32" s="793"/>
      <c r="K32" s="793"/>
      <c r="L32" s="793"/>
      <c r="M32" s="793"/>
      <c r="N32" s="186"/>
      <c r="O32" s="793"/>
      <c r="P32" s="793"/>
      <c r="Q32" s="793"/>
      <c r="R32" s="793"/>
      <c r="S32" s="795"/>
      <c r="V32" s="1326">
        <f t="shared" si="0"/>
        <v>3.1225022567582528E-16</v>
      </c>
      <c r="W32" s="1326">
        <f t="shared" si="1"/>
        <v>0</v>
      </c>
      <c r="X32" s="1326">
        <f t="shared" si="2"/>
        <v>0</v>
      </c>
    </row>
    <row r="33" spans="1:24" x14ac:dyDescent="0.2">
      <c r="A33" s="791">
        <v>1936</v>
      </c>
      <c r="B33" s="186">
        <f>1-TE2b!B33</f>
        <v>0.17290729501002911</v>
      </c>
      <c r="C33" s="793">
        <f>compohweal!BE25</f>
        <v>1.6302686466562633E-2</v>
      </c>
      <c r="D33" s="793">
        <f>compohweal!BF25</f>
        <v>1.5178723674483727E-2</v>
      </c>
      <c r="E33" s="793">
        <f>compohweal!BG25</f>
        <v>7.3280883408302078E-2</v>
      </c>
      <c r="F33" s="793">
        <f>compohweal!BH25</f>
        <v>4.9797971353121445E-2</v>
      </c>
      <c r="G33" s="793">
        <f>compohweal!BI25</f>
        <v>1.8347030107559191E-2</v>
      </c>
      <c r="H33" s="186"/>
      <c r="I33" s="793"/>
      <c r="J33" s="793"/>
      <c r="K33" s="793"/>
      <c r="L33" s="793"/>
      <c r="M33" s="793"/>
      <c r="N33" s="186"/>
      <c r="O33" s="793"/>
      <c r="P33" s="793"/>
      <c r="Q33" s="793"/>
      <c r="R33" s="793"/>
      <c r="S33" s="795"/>
      <c r="V33" s="1326">
        <f t="shared" si="0"/>
        <v>3.4694469519536142E-17</v>
      </c>
      <c r="W33" s="1326">
        <f t="shared" si="1"/>
        <v>0</v>
      </c>
      <c r="X33" s="1326">
        <f t="shared" si="2"/>
        <v>0</v>
      </c>
    </row>
    <row r="34" spans="1:24" x14ac:dyDescent="0.2">
      <c r="A34" s="791">
        <v>1937</v>
      </c>
      <c r="B34" s="186">
        <f>1-TE2b!B34</f>
        <v>0.19015306414040134</v>
      </c>
      <c r="C34" s="793">
        <f>compohweal!BE26</f>
        <v>1.430012202779507E-2</v>
      </c>
      <c r="D34" s="793">
        <f>compohweal!BF26</f>
        <v>1.5227565873350779E-2</v>
      </c>
      <c r="E34" s="793">
        <f>compohweal!BG26</f>
        <v>8.439292896833929E-2</v>
      </c>
      <c r="F34" s="793">
        <f>compohweal!BH26</f>
        <v>5.7238791457460247E-2</v>
      </c>
      <c r="G34" s="793">
        <f>compohweal!BI26</f>
        <v>1.8993655813455933E-2</v>
      </c>
      <c r="H34" s="186"/>
      <c r="I34" s="793"/>
      <c r="J34" s="793"/>
      <c r="K34" s="793"/>
      <c r="L34" s="793"/>
      <c r="M34" s="793"/>
      <c r="N34" s="186"/>
      <c r="O34" s="793"/>
      <c r="P34" s="793"/>
      <c r="Q34" s="793"/>
      <c r="R34" s="793"/>
      <c r="S34" s="795"/>
      <c r="V34" s="1326">
        <f t="shared" si="0"/>
        <v>0</v>
      </c>
      <c r="W34" s="1326">
        <f t="shared" si="1"/>
        <v>0</v>
      </c>
      <c r="X34" s="1326">
        <f t="shared" si="2"/>
        <v>0</v>
      </c>
    </row>
    <row r="35" spans="1:24" x14ac:dyDescent="0.2">
      <c r="A35" s="791">
        <v>1938</v>
      </c>
      <c r="B35" s="186">
        <f>1-TE2b!B35</f>
        <v>0.19348593557299787</v>
      </c>
      <c r="C35" s="793">
        <f>compohweal!BE27</f>
        <v>1.2754256781043943E-2</v>
      </c>
      <c r="D35" s="793">
        <f>compohweal!BF27</f>
        <v>1.4919704128917022E-2</v>
      </c>
      <c r="E35" s="793">
        <f>compohweal!BG27</f>
        <v>9.2601121785072654E-2</v>
      </c>
      <c r="F35" s="793">
        <f>compohweal!BH27</f>
        <v>5.2786330220411071E-2</v>
      </c>
      <c r="G35" s="793">
        <f>compohweal!BI27</f>
        <v>2.0424522657553179E-2</v>
      </c>
      <c r="H35" s="186"/>
      <c r="I35" s="793"/>
      <c r="J35" s="793"/>
      <c r="K35" s="793"/>
      <c r="L35" s="793"/>
      <c r="M35" s="793"/>
      <c r="N35" s="186"/>
      <c r="O35" s="793"/>
      <c r="P35" s="793"/>
      <c r="Q35" s="793"/>
      <c r="R35" s="793"/>
      <c r="S35" s="795"/>
      <c r="V35" s="1326">
        <f t="shared" si="0"/>
        <v>0</v>
      </c>
      <c r="W35" s="1326">
        <f t="shared" si="1"/>
        <v>0</v>
      </c>
      <c r="X35" s="1326">
        <f t="shared" si="2"/>
        <v>0</v>
      </c>
    </row>
    <row r="36" spans="1:24" x14ac:dyDescent="0.2">
      <c r="A36" s="804">
        <v>1939</v>
      </c>
      <c r="B36" s="188">
        <f>1-TE2b!B36</f>
        <v>0.1903130675683381</v>
      </c>
      <c r="C36" s="799">
        <f>compohweal!BE28</f>
        <v>1.3083686538031519E-2</v>
      </c>
      <c r="D36" s="799">
        <f>compohweal!BF28</f>
        <v>1.6220072323583905E-2</v>
      </c>
      <c r="E36" s="799">
        <f>compohweal!BG28</f>
        <v>9.2288584269361859E-2</v>
      </c>
      <c r="F36" s="799">
        <f>compohweal!BH28</f>
        <v>4.9383007103151161E-2</v>
      </c>
      <c r="G36" s="799">
        <f>compohweal!BI28</f>
        <v>1.9337717334209567E-2</v>
      </c>
      <c r="H36" s="188"/>
      <c r="I36" s="799"/>
      <c r="J36" s="799"/>
      <c r="K36" s="799"/>
      <c r="L36" s="799"/>
      <c r="M36" s="799"/>
      <c r="N36" s="188"/>
      <c r="O36" s="799"/>
      <c r="P36" s="799"/>
      <c r="Q36" s="799"/>
      <c r="R36" s="799"/>
      <c r="S36" s="800"/>
      <c r="V36" s="1326">
        <f t="shared" si="0"/>
        <v>8.3266726846886741E-17</v>
      </c>
      <c r="W36" s="1326">
        <f t="shared" si="1"/>
        <v>0</v>
      </c>
      <c r="X36" s="1326">
        <f t="shared" si="2"/>
        <v>0</v>
      </c>
    </row>
    <row r="37" spans="1:24" x14ac:dyDescent="0.2">
      <c r="A37" s="791">
        <v>1940</v>
      </c>
      <c r="B37" s="186">
        <f>1-TE2b!B37</f>
        <v>0.21946637594897889</v>
      </c>
      <c r="C37" s="793">
        <f>compohweal!BE29</f>
        <v>1.1829289258925318E-2</v>
      </c>
      <c r="D37" s="793">
        <f>compohweal!BF29</f>
        <v>3.2830339393685667E-2</v>
      </c>
      <c r="E37" s="793">
        <f>compohweal!BG29</f>
        <v>0.10630649373523438</v>
      </c>
      <c r="F37" s="793">
        <f>compohweal!BH29</f>
        <v>4.9471703621306096E-2</v>
      </c>
      <c r="G37" s="793">
        <f>compohweal!BI29</f>
        <v>1.9028549939827555E-2</v>
      </c>
      <c r="H37" s="186"/>
      <c r="I37" s="793"/>
      <c r="J37" s="793"/>
      <c r="K37" s="793"/>
      <c r="L37" s="793"/>
      <c r="M37" s="793"/>
      <c r="N37" s="186"/>
      <c r="O37" s="793"/>
      <c r="P37" s="793"/>
      <c r="Q37" s="793"/>
      <c r="R37" s="793"/>
      <c r="S37" s="795"/>
      <c r="V37" s="1326">
        <f t="shared" si="0"/>
        <v>-1.1102230246251565E-16</v>
      </c>
      <c r="W37" s="1326">
        <f t="shared" si="1"/>
        <v>0</v>
      </c>
      <c r="X37" s="1326">
        <f t="shared" si="2"/>
        <v>0</v>
      </c>
    </row>
    <row r="38" spans="1:24" x14ac:dyDescent="0.2">
      <c r="A38" s="791">
        <v>1941</v>
      </c>
      <c r="B38" s="186">
        <f>1-TE2b!B38</f>
        <v>0.24461255280236849</v>
      </c>
      <c r="C38" s="793">
        <f>compohweal!BE30</f>
        <v>1.3063656944911961E-2</v>
      </c>
      <c r="D38" s="793">
        <f>compohweal!BF30</f>
        <v>4.7763738710209752E-2</v>
      </c>
      <c r="E38" s="793">
        <f>compohweal!BG30</f>
        <v>0.11582968510496161</v>
      </c>
      <c r="F38" s="793">
        <f>compohweal!BH30</f>
        <v>4.0849882062800824E-2</v>
      </c>
      <c r="G38" s="793">
        <f>compohweal!BI30</f>
        <v>2.7105589979484424E-2</v>
      </c>
      <c r="H38" s="186"/>
      <c r="I38" s="793"/>
      <c r="J38" s="793"/>
      <c r="K38" s="793"/>
      <c r="L38" s="793"/>
      <c r="M38" s="793"/>
      <c r="N38" s="186"/>
      <c r="O38" s="793"/>
      <c r="P38" s="793"/>
      <c r="Q38" s="793"/>
      <c r="R38" s="793"/>
      <c r="S38" s="795"/>
      <c r="V38" s="1326">
        <f t="shared" si="0"/>
        <v>-8.3266726846886741E-17</v>
      </c>
      <c r="W38" s="1326">
        <f t="shared" si="1"/>
        <v>0</v>
      </c>
      <c r="X38" s="1326">
        <f t="shared" si="2"/>
        <v>0</v>
      </c>
    </row>
    <row r="39" spans="1:24" x14ac:dyDescent="0.2">
      <c r="A39" s="791">
        <v>1942</v>
      </c>
      <c r="B39" s="186">
        <f>1-TE2b!B39</f>
        <v>0.262792969114097</v>
      </c>
      <c r="C39" s="793">
        <f>compohweal!BE31</f>
        <v>1.144749204938561E-2</v>
      </c>
      <c r="D39" s="793">
        <f>compohweal!BF31</f>
        <v>6.02246112668198E-2</v>
      </c>
      <c r="E39" s="793">
        <f>compohweal!BG31</f>
        <v>0.10803353822781903</v>
      </c>
      <c r="F39" s="793">
        <f>compohweal!BH31</f>
        <v>4.6084396927269455E-2</v>
      </c>
      <c r="G39" s="793">
        <f>compohweal!BI31</f>
        <v>3.7002930642803161E-2</v>
      </c>
      <c r="H39" s="186"/>
      <c r="I39" s="793"/>
      <c r="J39" s="793"/>
      <c r="K39" s="793"/>
      <c r="L39" s="793"/>
      <c r="M39" s="793"/>
      <c r="N39" s="186"/>
      <c r="O39" s="793"/>
      <c r="P39" s="793"/>
      <c r="Q39" s="793"/>
      <c r="R39" s="793"/>
      <c r="S39" s="795"/>
      <c r="V39" s="1326">
        <f t="shared" si="0"/>
        <v>-5.5511151231257827E-17</v>
      </c>
      <c r="W39" s="1326">
        <f t="shared" si="1"/>
        <v>0</v>
      </c>
      <c r="X39" s="1326">
        <f t="shared" si="2"/>
        <v>0</v>
      </c>
    </row>
    <row r="40" spans="1:24" x14ac:dyDescent="0.2">
      <c r="A40" s="791">
        <v>1943</v>
      </c>
      <c r="B40" s="186">
        <f>1-TE2b!B40</f>
        <v>0.25923617443275393</v>
      </c>
      <c r="C40" s="793">
        <f>compohweal!BE32</f>
        <v>1.3427895878263291E-2</v>
      </c>
      <c r="D40" s="793">
        <f>compohweal!BF32</f>
        <v>6.2339648901596025E-2</v>
      </c>
      <c r="E40" s="793">
        <f>compohweal!BG32</f>
        <v>0.10044329681215361</v>
      </c>
      <c r="F40" s="793">
        <f>compohweal!BH32</f>
        <v>4.2123133473300156E-2</v>
      </c>
      <c r="G40" s="793">
        <f>compohweal!BI32</f>
        <v>4.0902199367440766E-2</v>
      </c>
      <c r="H40" s="186"/>
      <c r="I40" s="793"/>
      <c r="J40" s="793"/>
      <c r="K40" s="793"/>
      <c r="L40" s="793"/>
      <c r="M40" s="793"/>
      <c r="N40" s="186"/>
      <c r="O40" s="793"/>
      <c r="P40" s="793"/>
      <c r="Q40" s="793"/>
      <c r="R40" s="793"/>
      <c r="S40" s="795"/>
      <c r="V40" s="1326">
        <f t="shared" si="0"/>
        <v>9.0205620750793969E-17</v>
      </c>
      <c r="W40" s="1326">
        <f t="shared" si="1"/>
        <v>0</v>
      </c>
      <c r="X40" s="1326">
        <f t="shared" si="2"/>
        <v>0</v>
      </c>
    </row>
    <row r="41" spans="1:24" x14ac:dyDescent="0.2">
      <c r="A41" s="791">
        <v>1944</v>
      </c>
      <c r="B41" s="186">
        <f>1-TE2b!B41</f>
        <v>0.28224800973923747</v>
      </c>
      <c r="C41" s="793">
        <f>compohweal!BE33</f>
        <v>2.0849652567071886E-2</v>
      </c>
      <c r="D41" s="793">
        <f>compohweal!BF33</f>
        <v>5.7031259262371792E-2</v>
      </c>
      <c r="E41" s="793">
        <f>compohweal!BG33</f>
        <v>0.10772471913509586</v>
      </c>
      <c r="F41" s="793">
        <f>compohweal!BH33</f>
        <v>6.1693191875057729E-2</v>
      </c>
      <c r="G41" s="793">
        <f>compohweal!BI33</f>
        <v>3.4949186899640293E-2</v>
      </c>
      <c r="H41" s="186"/>
      <c r="I41" s="793"/>
      <c r="J41" s="793"/>
      <c r="K41" s="793"/>
      <c r="L41" s="793"/>
      <c r="M41" s="793"/>
      <c r="N41" s="186"/>
      <c r="O41" s="793"/>
      <c r="P41" s="793"/>
      <c r="Q41" s="793"/>
      <c r="R41" s="793"/>
      <c r="S41" s="795"/>
      <c r="V41" s="1326">
        <f t="shared" si="0"/>
        <v>-9.0205620750793969E-17</v>
      </c>
      <c r="W41" s="1326">
        <f t="shared" si="1"/>
        <v>0</v>
      </c>
      <c r="X41" s="1326">
        <f t="shared" si="2"/>
        <v>0</v>
      </c>
    </row>
    <row r="42" spans="1:24" x14ac:dyDescent="0.2">
      <c r="A42" s="791">
        <v>1945</v>
      </c>
      <c r="B42" s="186">
        <f>1-TE2b!B42</f>
        <v>0.27634296301330774</v>
      </c>
      <c r="C42" s="793">
        <f>compohweal!BE34</f>
        <v>2.4869038857862263E-2</v>
      </c>
      <c r="D42" s="793">
        <f>compohweal!BF34</f>
        <v>5.5663149853554264E-2</v>
      </c>
      <c r="E42" s="793">
        <f>compohweal!BG34</f>
        <v>0.11098188839297617</v>
      </c>
      <c r="F42" s="793">
        <f>compohweal!BH34</f>
        <v>5.2462744781863579E-2</v>
      </c>
      <c r="G42" s="793">
        <f>compohweal!BI34</f>
        <v>3.2366141127051773E-2</v>
      </c>
      <c r="H42" s="186"/>
      <c r="I42" s="793"/>
      <c r="J42" s="793"/>
      <c r="K42" s="793"/>
      <c r="L42" s="793"/>
      <c r="M42" s="793"/>
      <c r="N42" s="186"/>
      <c r="O42" s="793"/>
      <c r="P42" s="793"/>
      <c r="Q42" s="793"/>
      <c r="R42" s="793"/>
      <c r="S42" s="795"/>
      <c r="V42" s="1326">
        <f t="shared" si="0"/>
        <v>-3.1918911957973251E-16</v>
      </c>
      <c r="W42" s="1326">
        <f t="shared" si="1"/>
        <v>0</v>
      </c>
      <c r="X42" s="1326">
        <f t="shared" si="2"/>
        <v>0</v>
      </c>
    </row>
    <row r="43" spans="1:24" x14ac:dyDescent="0.2">
      <c r="A43" s="791">
        <v>1946</v>
      </c>
      <c r="B43" s="186">
        <f>1-TE2b!B43</f>
        <v>0.27881968807970359</v>
      </c>
      <c r="C43" s="793">
        <f>compohweal!BE35</f>
        <v>2.1319216015182468E-2</v>
      </c>
      <c r="D43" s="793">
        <f>compohweal!BF35</f>
        <v>6.3035477348680841E-2</v>
      </c>
      <c r="E43" s="793">
        <f>compohweal!BG35</f>
        <v>0.1137075066594404</v>
      </c>
      <c r="F43" s="793">
        <f>compohweal!BH35</f>
        <v>4.9300461455326128E-2</v>
      </c>
      <c r="G43" s="793">
        <f>compohweal!BI35</f>
        <v>3.1457026601073801E-2</v>
      </c>
      <c r="H43" s="186"/>
      <c r="I43" s="793"/>
      <c r="J43" s="793"/>
      <c r="K43" s="793"/>
      <c r="L43" s="793"/>
      <c r="M43" s="793"/>
      <c r="N43" s="186"/>
      <c r="O43" s="793"/>
      <c r="P43" s="793"/>
      <c r="Q43" s="793"/>
      <c r="R43" s="793"/>
      <c r="S43" s="795"/>
      <c r="V43" s="1326">
        <f t="shared" si="0"/>
        <v>-8.3266726846886741E-17</v>
      </c>
      <c r="W43" s="1326">
        <f t="shared" si="1"/>
        <v>0</v>
      </c>
      <c r="X43" s="1326">
        <f t="shared" si="2"/>
        <v>0</v>
      </c>
    </row>
    <row r="44" spans="1:24" x14ac:dyDescent="0.2">
      <c r="A44" s="791">
        <v>1947</v>
      </c>
      <c r="B44" s="186">
        <f>1-TE2b!B44</f>
        <v>0.29210711749505325</v>
      </c>
      <c r="C44" s="793">
        <f>compohweal!BE36</f>
        <v>1.759939077797909E-2</v>
      </c>
      <c r="D44" s="793">
        <f>compohweal!BF36</f>
        <v>6.0251556974979879E-2</v>
      </c>
      <c r="E44" s="793">
        <f>compohweal!BG36</f>
        <v>0.12827035655633776</v>
      </c>
      <c r="F44" s="793">
        <f>compohweal!BH36</f>
        <v>5.357568635435328E-2</v>
      </c>
      <c r="G44" s="793">
        <f>compohweal!BI36</f>
        <v>3.2410126831403228E-2</v>
      </c>
      <c r="H44" s="186"/>
      <c r="I44" s="793"/>
      <c r="J44" s="793"/>
      <c r="K44" s="793"/>
      <c r="L44" s="793"/>
      <c r="M44" s="793"/>
      <c r="N44" s="186"/>
      <c r="O44" s="793"/>
      <c r="P44" s="793"/>
      <c r="Q44" s="793"/>
      <c r="R44" s="793"/>
      <c r="S44" s="795"/>
      <c r="V44" s="1326">
        <f t="shared" si="0"/>
        <v>0</v>
      </c>
      <c r="W44" s="1326">
        <f t="shared" si="1"/>
        <v>0</v>
      </c>
      <c r="X44" s="1326">
        <f t="shared" si="2"/>
        <v>0</v>
      </c>
    </row>
    <row r="45" spans="1:24" x14ac:dyDescent="0.2">
      <c r="A45" s="791">
        <v>1948</v>
      </c>
      <c r="B45" s="186">
        <f>1-TE2b!B45</f>
        <v>0.30553757501859558</v>
      </c>
      <c r="C45" s="793">
        <f>compohweal!BE37</f>
        <v>1.5374461499588654E-2</v>
      </c>
      <c r="D45" s="793">
        <f>compohweal!BF37</f>
        <v>5.3717777454655349E-2</v>
      </c>
      <c r="E45" s="793">
        <f>compohweal!BG37</f>
        <v>0.14358161271239159</v>
      </c>
      <c r="F45" s="793">
        <f>compohweal!BH37</f>
        <v>6.2741376561371937E-2</v>
      </c>
      <c r="G45" s="793">
        <f>compohweal!BI37</f>
        <v>3.012234679058802E-2</v>
      </c>
      <c r="H45" s="186"/>
      <c r="I45" s="793"/>
      <c r="J45" s="793"/>
      <c r="K45" s="793"/>
      <c r="L45" s="793"/>
      <c r="M45" s="793"/>
      <c r="N45" s="186"/>
      <c r="O45" s="793"/>
      <c r="P45" s="793"/>
      <c r="Q45" s="793"/>
      <c r="R45" s="793"/>
      <c r="S45" s="795"/>
      <c r="V45" s="1326">
        <f t="shared" si="0"/>
        <v>4.163336342344337E-17</v>
      </c>
      <c r="W45" s="1326">
        <f t="shared" si="1"/>
        <v>0</v>
      </c>
      <c r="X45" s="1326">
        <f t="shared" si="2"/>
        <v>0</v>
      </c>
    </row>
    <row r="46" spans="1:24" x14ac:dyDescent="0.2">
      <c r="A46" s="791">
        <v>1949</v>
      </c>
      <c r="B46" s="186">
        <f>1-TE2b!B46</f>
        <v>0.31332793591290564</v>
      </c>
      <c r="C46" s="793">
        <f>compohweal!BE38</f>
        <v>1.4851222988431778E-2</v>
      </c>
      <c r="D46" s="793">
        <f>compohweal!BF38</f>
        <v>5.0195285741244218E-2</v>
      </c>
      <c r="E46" s="793">
        <f>compohweal!BG38</f>
        <v>0.15044841805634238</v>
      </c>
      <c r="F46" s="793">
        <f>compohweal!BH38</f>
        <v>6.8172715503611175E-2</v>
      </c>
      <c r="G46" s="793">
        <f>compohweal!BI38</f>
        <v>2.9660293623276136E-2</v>
      </c>
      <c r="H46" s="186"/>
      <c r="I46" s="793"/>
      <c r="J46" s="793"/>
      <c r="K46" s="793"/>
      <c r="L46" s="793"/>
      <c r="M46" s="793"/>
      <c r="N46" s="186"/>
      <c r="O46" s="793"/>
      <c r="P46" s="793"/>
      <c r="Q46" s="793"/>
      <c r="R46" s="793"/>
      <c r="S46" s="795"/>
      <c r="V46" s="1326">
        <f t="shared" si="0"/>
        <v>-3.4694469519536142E-17</v>
      </c>
      <c r="W46" s="1326">
        <f t="shared" si="1"/>
        <v>0</v>
      </c>
      <c r="X46" s="1326">
        <f t="shared" si="2"/>
        <v>0</v>
      </c>
    </row>
    <row r="47" spans="1:24" x14ac:dyDescent="0.2">
      <c r="A47" s="801">
        <v>1950</v>
      </c>
      <c r="B47" s="190">
        <f>1-TE2b!B47</f>
        <v>0.3098268307708153</v>
      </c>
      <c r="C47" s="802">
        <f>compohweal!BE39</f>
        <v>1.7644167492777502E-2</v>
      </c>
      <c r="D47" s="802">
        <f>compohweal!BF39</f>
        <v>4.2677537199850138E-2</v>
      </c>
      <c r="E47" s="802">
        <f>compohweal!BG39</f>
        <v>0.15475143525795318</v>
      </c>
      <c r="F47" s="802">
        <f>compohweal!BH39</f>
        <v>6.4396554397917555E-2</v>
      </c>
      <c r="G47" s="802">
        <f>compohweal!BI39</f>
        <v>3.0357136422316959E-2</v>
      </c>
      <c r="H47" s="190"/>
      <c r="I47" s="802"/>
      <c r="J47" s="802"/>
      <c r="K47" s="802"/>
      <c r="L47" s="802"/>
      <c r="M47" s="802"/>
      <c r="N47" s="190"/>
      <c r="O47" s="802"/>
      <c r="P47" s="802"/>
      <c r="Q47" s="802"/>
      <c r="R47" s="802"/>
      <c r="S47" s="803"/>
      <c r="V47" s="1326">
        <f t="shared" si="0"/>
        <v>-4.8572257327350599E-17</v>
      </c>
      <c r="W47" s="1326">
        <f t="shared" si="1"/>
        <v>0</v>
      </c>
      <c r="X47" s="1326">
        <f t="shared" si="2"/>
        <v>0</v>
      </c>
    </row>
    <row r="48" spans="1:24" x14ac:dyDescent="0.2">
      <c r="A48" s="791">
        <v>1951</v>
      </c>
      <c r="B48" s="186">
        <f>1-TE2b!B48</f>
        <v>0.30996577972815231</v>
      </c>
      <c r="C48" s="793">
        <f>compohweal!BE40</f>
        <v>1.8317785400601999E-2</v>
      </c>
      <c r="D48" s="793">
        <f>compohweal!BF40</f>
        <v>4.0151710370407816E-2</v>
      </c>
      <c r="E48" s="793">
        <f>compohweal!BG40</f>
        <v>0.1567978906009041</v>
      </c>
      <c r="F48" s="793">
        <f>compohweal!BH40</f>
        <v>6.2828140860754583E-2</v>
      </c>
      <c r="G48" s="793">
        <f>compohweal!BI40</f>
        <v>3.1870252495483628E-2</v>
      </c>
      <c r="H48" s="186"/>
      <c r="I48" s="793"/>
      <c r="J48" s="793"/>
      <c r="K48" s="793"/>
      <c r="L48" s="793"/>
      <c r="M48" s="793"/>
      <c r="N48" s="186"/>
      <c r="O48" s="793"/>
      <c r="P48" s="793"/>
      <c r="Q48" s="793"/>
      <c r="R48" s="793"/>
      <c r="S48" s="795"/>
      <c r="V48" s="1326">
        <f t="shared" si="0"/>
        <v>1.5265566588595902E-16</v>
      </c>
      <c r="W48" s="1326">
        <f t="shared" si="1"/>
        <v>0</v>
      </c>
      <c r="X48" s="1326">
        <f t="shared" si="2"/>
        <v>0</v>
      </c>
    </row>
    <row r="49" spans="1:24" x14ac:dyDescent="0.2">
      <c r="A49" s="791">
        <v>1952</v>
      </c>
      <c r="B49" s="186">
        <f>1-TE2b!B49</f>
        <v>0.31275347273550613</v>
      </c>
      <c r="C49" s="793">
        <f>compohweal!BE41</f>
        <v>1.7777610977998987E-2</v>
      </c>
      <c r="D49" s="793">
        <f>compohweal!BF41</f>
        <v>4.0058375859608503E-2</v>
      </c>
      <c r="E49" s="793">
        <f>compohweal!BG41</f>
        <v>0.16024912941357591</v>
      </c>
      <c r="F49" s="793">
        <f>compohweal!BH41</f>
        <v>6.1127827569709192E-2</v>
      </c>
      <c r="G49" s="793">
        <f>compohweal!BI41</f>
        <v>3.3540528914613565E-2</v>
      </c>
      <c r="H49" s="186"/>
      <c r="I49" s="793"/>
      <c r="J49" s="793"/>
      <c r="K49" s="793"/>
      <c r="L49" s="793"/>
      <c r="M49" s="793"/>
      <c r="N49" s="186"/>
      <c r="O49" s="793"/>
      <c r="P49" s="793"/>
      <c r="Q49" s="793"/>
      <c r="R49" s="793"/>
      <c r="S49" s="795"/>
      <c r="V49" s="1326">
        <f t="shared" si="0"/>
        <v>0</v>
      </c>
      <c r="W49" s="1326">
        <f t="shared" si="1"/>
        <v>0</v>
      </c>
      <c r="X49" s="1326">
        <f t="shared" si="2"/>
        <v>0</v>
      </c>
    </row>
    <row r="50" spans="1:24" x14ac:dyDescent="0.2">
      <c r="A50" s="791">
        <v>1953</v>
      </c>
      <c r="B50" s="186">
        <f>1-TE2b!B50</f>
        <v>0.31911696967981706</v>
      </c>
      <c r="C50" s="793">
        <f>compohweal!BE42</f>
        <v>1.7142868037509612E-2</v>
      </c>
      <c r="D50" s="793">
        <f>compohweal!BF42</f>
        <v>4.022608290265263E-2</v>
      </c>
      <c r="E50" s="793">
        <f>compohweal!BG42</f>
        <v>0.16450400293574105</v>
      </c>
      <c r="F50" s="793">
        <f>compohweal!BH42</f>
        <v>6.1613498989392307E-2</v>
      </c>
      <c r="G50" s="793">
        <f>compohweal!BI42</f>
        <v>3.563051681452134E-2</v>
      </c>
      <c r="H50" s="186"/>
      <c r="I50" s="793"/>
      <c r="J50" s="793"/>
      <c r="K50" s="793"/>
      <c r="L50" s="793"/>
      <c r="M50" s="793"/>
      <c r="N50" s="186"/>
      <c r="O50" s="793"/>
      <c r="P50" s="793"/>
      <c r="Q50" s="793"/>
      <c r="R50" s="793"/>
      <c r="S50" s="795"/>
      <c r="V50" s="1326">
        <f t="shared" si="0"/>
        <v>1.1102230246251565E-16</v>
      </c>
      <c r="W50" s="1326">
        <f t="shared" si="1"/>
        <v>0</v>
      </c>
      <c r="X50" s="1326">
        <f t="shared" si="2"/>
        <v>0</v>
      </c>
    </row>
    <row r="51" spans="1:24" x14ac:dyDescent="0.2">
      <c r="A51" s="791">
        <v>1954</v>
      </c>
      <c r="B51" s="186">
        <f>1-TE2b!B51</f>
        <v>0.31509653409171701</v>
      </c>
      <c r="C51" s="793">
        <f>compohweal!BE43</f>
        <v>2.0248095246283293E-2</v>
      </c>
      <c r="D51" s="793">
        <f>compohweal!BF43</f>
        <v>4.2640721500923365E-2</v>
      </c>
      <c r="E51" s="793">
        <f>compohweal!BG43</f>
        <v>0.15841986605464603</v>
      </c>
      <c r="F51" s="793">
        <f>compohweal!BH43</f>
        <v>5.7524073140333309E-2</v>
      </c>
      <c r="G51" s="793">
        <f>compohweal!BI43</f>
        <v>3.6263778149531113E-2</v>
      </c>
      <c r="H51" s="186"/>
      <c r="I51" s="793"/>
      <c r="J51" s="793"/>
      <c r="K51" s="793"/>
      <c r="L51" s="793"/>
      <c r="M51" s="793"/>
      <c r="N51" s="186"/>
      <c r="O51" s="793"/>
      <c r="P51" s="793"/>
      <c r="Q51" s="793"/>
      <c r="R51" s="793"/>
      <c r="S51" s="795"/>
      <c r="V51" s="1326">
        <f t="shared" si="0"/>
        <v>-9.0205620750793969E-17</v>
      </c>
      <c r="W51" s="1326">
        <f t="shared" si="1"/>
        <v>0</v>
      </c>
      <c r="X51" s="1326">
        <f t="shared" si="2"/>
        <v>0</v>
      </c>
    </row>
    <row r="52" spans="1:24" x14ac:dyDescent="0.2">
      <c r="A52" s="791">
        <v>1955</v>
      </c>
      <c r="B52" s="186">
        <f>1-TE2b!B52</f>
        <v>0.31121725994328941</v>
      </c>
      <c r="C52" s="793">
        <f>compohweal!BE44</f>
        <v>2.2077623975372968E-2</v>
      </c>
      <c r="D52" s="793">
        <f>compohweal!BF44</f>
        <v>3.9865757691660751E-2</v>
      </c>
      <c r="E52" s="793">
        <f>compohweal!BG44</f>
        <v>0.15758935157424545</v>
      </c>
      <c r="F52" s="793">
        <f>compohweal!BH44</f>
        <v>5.4702232100863779E-2</v>
      </c>
      <c r="G52" s="793">
        <f>compohweal!BI44</f>
        <v>3.6982294601146611E-2</v>
      </c>
      <c r="H52" s="186"/>
      <c r="I52" s="793"/>
      <c r="J52" s="793"/>
      <c r="K52" s="793"/>
      <c r="L52" s="793"/>
      <c r="M52" s="793"/>
      <c r="N52" s="186"/>
      <c r="O52" s="793"/>
      <c r="P52" s="793"/>
      <c r="Q52" s="793"/>
      <c r="R52" s="793"/>
      <c r="S52" s="795"/>
      <c r="V52" s="1326">
        <f t="shared" si="0"/>
        <v>-1.1796119636642288E-16</v>
      </c>
      <c r="W52" s="1326">
        <f t="shared" si="1"/>
        <v>0</v>
      </c>
      <c r="X52" s="1326">
        <f t="shared" si="2"/>
        <v>0</v>
      </c>
    </row>
    <row r="53" spans="1:24" x14ac:dyDescent="0.2">
      <c r="A53" s="791">
        <v>1956</v>
      </c>
      <c r="B53" s="186">
        <f>1-TE2b!B53</f>
        <v>0.30779674832194048</v>
      </c>
      <c r="C53" s="793">
        <f>compohweal!BE45</f>
        <v>2.6266843148376795E-2</v>
      </c>
      <c r="D53" s="793">
        <f>compohweal!BF45</f>
        <v>3.7101596976394147E-2</v>
      </c>
      <c r="E53" s="793">
        <f>compohweal!BG45</f>
        <v>0.15328107178592931</v>
      </c>
      <c r="F53" s="793">
        <f>compohweal!BH45</f>
        <v>5.3288315742315351E-2</v>
      </c>
      <c r="G53" s="793">
        <f>compohweal!BI45</f>
        <v>3.7858920668924816E-2</v>
      </c>
      <c r="H53" s="186"/>
      <c r="I53" s="793"/>
      <c r="J53" s="793"/>
      <c r="K53" s="793"/>
      <c r="L53" s="793"/>
      <c r="M53" s="793"/>
      <c r="N53" s="186"/>
      <c r="O53" s="793"/>
      <c r="P53" s="793"/>
      <c r="Q53" s="793"/>
      <c r="R53" s="793"/>
      <c r="S53" s="795"/>
      <c r="V53" s="1326">
        <f t="shared" si="0"/>
        <v>6.2450045135165055E-17</v>
      </c>
      <c r="W53" s="1326">
        <f t="shared" si="1"/>
        <v>0</v>
      </c>
      <c r="X53" s="1326">
        <f t="shared" si="2"/>
        <v>0</v>
      </c>
    </row>
    <row r="54" spans="1:24" x14ac:dyDescent="0.2">
      <c r="A54" s="791">
        <v>1957</v>
      </c>
      <c r="B54" s="186">
        <f>1-TE2b!B54</f>
        <v>0.30366178119838705</v>
      </c>
      <c r="C54" s="793">
        <f>compohweal!BE46</f>
        <v>2.2699195239054448E-2</v>
      </c>
      <c r="D54" s="793">
        <f>compohweal!BF46</f>
        <v>3.1483182510609317E-2</v>
      </c>
      <c r="E54" s="793">
        <f>compohweal!BG46</f>
        <v>0.15594649363215102</v>
      </c>
      <c r="F54" s="793">
        <f>compohweal!BH46</f>
        <v>5.4645642560962854E-2</v>
      </c>
      <c r="G54" s="793">
        <f>compohweal!BI46</f>
        <v>3.8887267255609204E-2</v>
      </c>
      <c r="H54" s="186"/>
      <c r="I54" s="793"/>
      <c r="J54" s="793"/>
      <c r="K54" s="793"/>
      <c r="L54" s="793"/>
      <c r="M54" s="793"/>
      <c r="N54" s="186"/>
      <c r="O54" s="793"/>
      <c r="P54" s="793"/>
      <c r="Q54" s="793"/>
      <c r="R54" s="793"/>
      <c r="S54" s="795"/>
      <c r="V54" s="1326">
        <f t="shared" si="0"/>
        <v>1.9428902930940239E-16</v>
      </c>
      <c r="W54" s="1326">
        <f t="shared" si="1"/>
        <v>0</v>
      </c>
      <c r="X54" s="1326">
        <f t="shared" si="2"/>
        <v>0</v>
      </c>
    </row>
    <row r="55" spans="1:24" x14ac:dyDescent="0.2">
      <c r="A55" s="791">
        <v>1958</v>
      </c>
      <c r="B55" s="186">
        <f>1-TE2b!B55</f>
        <v>0.30484666889201384</v>
      </c>
      <c r="C55" s="793">
        <f>compohweal!BE47</f>
        <v>2.5280493858782671E-2</v>
      </c>
      <c r="D55" s="793">
        <f>compohweal!BF47</f>
        <v>3.1684950126949385E-2</v>
      </c>
      <c r="E55" s="793">
        <f>compohweal!BG47</f>
        <v>0.1526385673395686</v>
      </c>
      <c r="F55" s="793">
        <f>compohweal!BH47</f>
        <v>5.6849830306320903E-2</v>
      </c>
      <c r="G55" s="793">
        <f>compohweal!BI47</f>
        <v>3.8392827260392282E-2</v>
      </c>
      <c r="H55" s="186"/>
      <c r="I55" s="793"/>
      <c r="J55" s="793"/>
      <c r="K55" s="793"/>
      <c r="L55" s="793"/>
      <c r="M55" s="793"/>
      <c r="N55" s="186"/>
      <c r="O55" s="793"/>
      <c r="P55" s="793"/>
      <c r="Q55" s="793"/>
      <c r="R55" s="793"/>
      <c r="S55" s="795"/>
      <c r="V55" s="1326">
        <f t="shared" si="0"/>
        <v>0</v>
      </c>
      <c r="W55" s="1326">
        <f t="shared" si="1"/>
        <v>0</v>
      </c>
      <c r="X55" s="1326">
        <f t="shared" si="2"/>
        <v>0</v>
      </c>
    </row>
    <row r="56" spans="1:24" x14ac:dyDescent="0.2">
      <c r="A56" s="804">
        <v>1959</v>
      </c>
      <c r="B56" s="188">
        <f>1-TE2b!B56</f>
        <v>0.29764669709480385</v>
      </c>
      <c r="C56" s="799">
        <f>compohweal!BE48</f>
        <v>2.75323514160421E-2</v>
      </c>
      <c r="D56" s="799">
        <f>compohweal!BF48</f>
        <v>3.1380496233810111E-2</v>
      </c>
      <c r="E56" s="799">
        <f>compohweal!BG48</f>
        <v>0.14704368284537206</v>
      </c>
      <c r="F56" s="799">
        <f>compohweal!BH48</f>
        <v>5.1699320224077652E-2</v>
      </c>
      <c r="G56" s="799">
        <f>compohweal!BI48</f>
        <v>3.9990846375502015E-2</v>
      </c>
      <c r="H56" s="188"/>
      <c r="I56" s="799"/>
      <c r="J56" s="799"/>
      <c r="K56" s="799"/>
      <c r="L56" s="799"/>
      <c r="M56" s="799"/>
      <c r="N56" s="188"/>
      <c r="O56" s="799"/>
      <c r="P56" s="799"/>
      <c r="Q56" s="799"/>
      <c r="R56" s="799"/>
      <c r="S56" s="800"/>
      <c r="V56" s="1326">
        <f t="shared" si="0"/>
        <v>-9.7144514654701197E-17</v>
      </c>
      <c r="W56" s="1326">
        <f t="shared" si="1"/>
        <v>0</v>
      </c>
      <c r="X56" s="1326">
        <f t="shared" si="2"/>
        <v>0</v>
      </c>
    </row>
    <row r="57" spans="1:24" x14ac:dyDescent="0.2">
      <c r="A57" s="791">
        <v>1960</v>
      </c>
      <c r="B57" s="186">
        <f>1-TE2b!B57</f>
        <v>0.29501120368441636</v>
      </c>
      <c r="C57" s="793">
        <f>compohweal!BE49</f>
        <v>2.6319957902101482E-2</v>
      </c>
      <c r="D57" s="793">
        <f>compohweal!BF49</f>
        <v>3.1276191970338832E-2</v>
      </c>
      <c r="E57" s="793">
        <f>compohweal!BG49</f>
        <v>0.14377643787041877</v>
      </c>
      <c r="F57" s="793">
        <f>compohweal!BH49</f>
        <v>5.2269545501098871E-2</v>
      </c>
      <c r="G57" s="793">
        <f>compohweal!BI49</f>
        <v>4.13690704404584E-2</v>
      </c>
      <c r="H57" s="186"/>
      <c r="I57" s="793"/>
      <c r="J57" s="793"/>
      <c r="K57" s="793"/>
      <c r="L57" s="793"/>
      <c r="M57" s="793"/>
      <c r="N57" s="186"/>
      <c r="O57" s="793"/>
      <c r="P57" s="793"/>
      <c r="Q57" s="793"/>
      <c r="R57" s="793"/>
      <c r="S57" s="795"/>
      <c r="V57" s="1326">
        <f t="shared" si="0"/>
        <v>0</v>
      </c>
      <c r="W57" s="1326">
        <f t="shared" si="1"/>
        <v>0</v>
      </c>
      <c r="X57" s="1326">
        <f t="shared" si="2"/>
        <v>0</v>
      </c>
    </row>
    <row r="58" spans="1:24" x14ac:dyDescent="0.2">
      <c r="A58" s="791">
        <v>1961</v>
      </c>
      <c r="B58" s="186">
        <f>1-TE2b!B58</f>
        <v>0.29290857382124813</v>
      </c>
      <c r="C58" s="793">
        <f>compohweal!BE50</f>
        <v>3.049881515567987E-2</v>
      </c>
      <c r="D58" s="793">
        <f>compohweal!BF50</f>
        <v>2.9808184144999535E-2</v>
      </c>
      <c r="E58" s="793">
        <f>compohweal!BG50</f>
        <v>0.14003528239522875</v>
      </c>
      <c r="F58" s="793">
        <f>compohweal!BH50</f>
        <v>5.1252206567886802E-2</v>
      </c>
      <c r="G58" s="793">
        <f>compohweal!BI50</f>
        <v>4.1314085557453056E-2</v>
      </c>
      <c r="H58" s="186"/>
      <c r="I58" s="793"/>
      <c r="J58" s="793"/>
      <c r="K58" s="793"/>
      <c r="L58" s="793"/>
      <c r="M58" s="793"/>
      <c r="N58" s="186"/>
      <c r="O58" s="793"/>
      <c r="P58" s="793"/>
      <c r="Q58" s="793"/>
      <c r="R58" s="793"/>
      <c r="S58" s="795"/>
      <c r="V58" s="1326">
        <f t="shared" si="0"/>
        <v>1.2490009027033011E-16</v>
      </c>
      <c r="W58" s="1326">
        <f t="shared" si="1"/>
        <v>0</v>
      </c>
      <c r="X58" s="1326">
        <f t="shared" si="2"/>
        <v>0</v>
      </c>
    </row>
    <row r="59" spans="1:24" x14ac:dyDescent="0.2">
      <c r="A59" s="805">
        <v>1962</v>
      </c>
      <c r="B59" s="149">
        <f>1-TE2b!B59</f>
        <v>0.2877495288848877</v>
      </c>
      <c r="C59" s="796">
        <f>compohweal!BE51</f>
        <v>3.5699605941772461E-2</v>
      </c>
      <c r="D59" s="796">
        <f>compohweal!BF51</f>
        <v>2.7749472297728062E-2</v>
      </c>
      <c r="E59" s="796">
        <f>compohweal!BG51</f>
        <v>0.13424213137477636</v>
      </c>
      <c r="F59" s="796">
        <f>compohweal!BH51</f>
        <v>4.8911750316619873E-2</v>
      </c>
      <c r="G59" s="796">
        <f>compohweal!BI51</f>
        <v>4.1146554052829742E-2</v>
      </c>
      <c r="H59" s="135">
        <f>compohweal!AX51</f>
        <v>1.3235628604888916E-2</v>
      </c>
      <c r="I59" s="806">
        <f>compohweal!AY51</f>
        <v>3.6548972129821777E-3</v>
      </c>
      <c r="J59" s="806">
        <f>compohweal!AZ51</f>
        <v>-8.6241550743579865E-3</v>
      </c>
      <c r="K59" s="806">
        <f>compohweal!BA51</f>
        <v>2.6982687413692474E-3</v>
      </c>
      <c r="L59" s="806">
        <f>compohweal!BB51</f>
        <v>1.5243887901306152E-3</v>
      </c>
      <c r="M59" s="806">
        <f>compohweal!BC51</f>
        <v>1.3982176780700684E-2</v>
      </c>
      <c r="N59" s="106">
        <f>compohweal!BJ51</f>
        <v>0.27451390027999878</v>
      </c>
      <c r="O59" s="797">
        <f>compohweal!BK51</f>
        <v>3.2044708728790283E-2</v>
      </c>
      <c r="P59" s="797">
        <f>compohweal!BL51</f>
        <v>3.6373627372086048E-2</v>
      </c>
      <c r="Q59" s="797">
        <f>compohweal!BM51</f>
        <v>0.13154386263340712</v>
      </c>
      <c r="R59" s="797">
        <f>compohweal!BN51</f>
        <v>4.7387361526489258E-2</v>
      </c>
      <c r="S59" s="798">
        <f>compohweal!BO51</f>
        <v>2.7164377272129059E-2</v>
      </c>
      <c r="V59" s="1326">
        <f t="shared" si="0"/>
        <v>1.4901161193847656E-8</v>
      </c>
      <c r="W59" s="1326">
        <f t="shared" si="1"/>
        <v>5.2154064178466797E-8</v>
      </c>
      <c r="X59" s="1326">
        <f t="shared" si="2"/>
        <v>-3.7252902984619141E-8</v>
      </c>
    </row>
    <row r="60" spans="1:24" x14ac:dyDescent="0.2">
      <c r="A60" s="805">
        <v>1963</v>
      </c>
      <c r="B60" s="149">
        <f>1-TE2b!B60</f>
        <v>0.2883007824420929</v>
      </c>
      <c r="C60" s="796">
        <f>compohweal!BE52</f>
        <v>2.7787993244229703E-2</v>
      </c>
      <c r="D60" s="796">
        <f>compohweal!BF52</f>
        <v>3.4437342449251125E-2</v>
      </c>
      <c r="E60" s="796">
        <f>compohweal!BG52</f>
        <v>0.13381469399836793</v>
      </c>
      <c r="F60" s="796">
        <f>compohweal!BH52</f>
        <v>4.8669484032324101E-2</v>
      </c>
      <c r="G60" s="796">
        <f>compohweal!BI52</f>
        <v>4.359127942812964E-2</v>
      </c>
      <c r="H60" s="135">
        <f>compohweal!AX52</f>
        <v>1.2099087238311768E-2</v>
      </c>
      <c r="I60" s="806">
        <f>compohweal!AY52</f>
        <v>3.3717229962348938E-3</v>
      </c>
      <c r="J60" s="806">
        <f>compohweal!AZ52</f>
        <v>-9.9518904462456703E-3</v>
      </c>
      <c r="K60" s="806">
        <f>compohweal!BA52</f>
        <v>2.9823053628206253E-3</v>
      </c>
      <c r="L60" s="806">
        <f>compohweal!BB52</f>
        <v>1.3659372925758362E-3</v>
      </c>
      <c r="M60" s="806">
        <f>compohweal!BC52</f>
        <v>1.4330986887216568E-2</v>
      </c>
      <c r="N60" s="106">
        <f>compohweal!BJ52</f>
        <v>0.27620169520378113</v>
      </c>
      <c r="O60" s="797">
        <f>compohweal!BK52</f>
        <v>3.2314740121364594E-2</v>
      </c>
      <c r="P60" s="797">
        <f>compohweal!BL52</f>
        <v>4.1826884727925062E-2</v>
      </c>
      <c r="Q60" s="797">
        <f>compohweal!BM52</f>
        <v>0.12707105558365583</v>
      </c>
      <c r="R60" s="797">
        <f>compohweal!BN52</f>
        <v>4.6039540320634842E-2</v>
      </c>
      <c r="S60" s="798">
        <f>compohweal!BO52</f>
        <v>2.8949510306119919E-2</v>
      </c>
      <c r="V60" s="1326">
        <f t="shared" si="0"/>
        <v>-1.0710209594200215E-8</v>
      </c>
      <c r="W60" s="1326">
        <f t="shared" si="1"/>
        <v>2.514570951461792E-8</v>
      </c>
      <c r="X60" s="1326">
        <f t="shared" si="2"/>
        <v>-3.5855919122695923E-8</v>
      </c>
    </row>
    <row r="61" spans="1:24" x14ac:dyDescent="0.2">
      <c r="A61" s="805">
        <v>1964</v>
      </c>
      <c r="B61" s="149">
        <f>1-TE2b!B61</f>
        <v>0.2888520359992981</v>
      </c>
      <c r="C61" s="796">
        <f>compohweal!BE53</f>
        <v>3.5673320293426514E-2</v>
      </c>
      <c r="D61" s="796">
        <f>compohweal!BF53</f>
        <v>3.6000516265630722E-2</v>
      </c>
      <c r="E61" s="796">
        <f>compohweal!BG53</f>
        <v>0.12586459051817656</v>
      </c>
      <c r="F61" s="796">
        <f>compohweal!BH53</f>
        <v>4.5899204909801483E-2</v>
      </c>
      <c r="G61" s="796">
        <f>compohweal!BI53</f>
        <v>4.5414440333843231E-2</v>
      </c>
      <c r="H61" s="135">
        <f>compohweal!AX53</f>
        <v>1.0962545871734619E-2</v>
      </c>
      <c r="I61" s="806">
        <f>compohweal!AY53</f>
        <v>3.0885487794876099E-3</v>
      </c>
      <c r="J61" s="806">
        <f>compohweal!AZ53</f>
        <v>-1.1279625818133354E-2</v>
      </c>
      <c r="K61" s="806">
        <f>compohweal!BA53</f>
        <v>3.2663419842720032E-3</v>
      </c>
      <c r="L61" s="806">
        <f>compohweal!BB53</f>
        <v>1.2074857950210571E-3</v>
      </c>
      <c r="M61" s="806">
        <f>compohweal!BC53</f>
        <v>1.4679796993732452E-2</v>
      </c>
      <c r="N61" s="106">
        <f>compohweal!BJ53</f>
        <v>0.27788949012756348</v>
      </c>
      <c r="O61" s="797">
        <f>compohweal!BK53</f>
        <v>3.2584771513938904E-2</v>
      </c>
      <c r="P61" s="797">
        <f>compohweal!BL53</f>
        <v>4.7280142083764076E-2</v>
      </c>
      <c r="Q61" s="797">
        <f>compohweal!BM53</f>
        <v>0.12259824853390455</v>
      </c>
      <c r="R61" s="797">
        <f>compohweal!BN53</f>
        <v>4.4691719114780426E-2</v>
      </c>
      <c r="S61" s="798">
        <f>compohweal!BO53</f>
        <v>3.0734643340110779E-2</v>
      </c>
      <c r="V61" s="1326">
        <f t="shared" si="0"/>
        <v>-3.6321580410003662E-8</v>
      </c>
      <c r="W61" s="1326">
        <f t="shared" si="1"/>
        <v>-1.862645149230957E-9</v>
      </c>
      <c r="X61" s="1326">
        <f t="shared" si="2"/>
        <v>-3.4458935260772705E-8</v>
      </c>
    </row>
    <row r="62" spans="1:24" x14ac:dyDescent="0.2">
      <c r="A62" s="805">
        <v>1965</v>
      </c>
      <c r="B62" s="149">
        <f>1-TE2b!B62</f>
        <v>0.29297298192977905</v>
      </c>
      <c r="C62" s="796">
        <f>compohweal!BE54</f>
        <v>5.114481461286452E-2</v>
      </c>
      <c r="D62" s="796">
        <f>compohweal!BF54</f>
        <v>3.3533889091781857E-2</v>
      </c>
      <c r="E62" s="796">
        <f>compohweal!BG54</f>
        <v>0.11719026792125126</v>
      </c>
      <c r="F62" s="796">
        <f>compohweal!BH54</f>
        <v>4.3764910253169281E-2</v>
      </c>
      <c r="G62" s="796">
        <f>compohweal!BI54</f>
        <v>4.7339092134470212E-2</v>
      </c>
      <c r="H62" s="135">
        <f>compohweal!AX54</f>
        <v>1.1365383863449097E-2</v>
      </c>
      <c r="I62" s="806">
        <f>compohweal!AY54</f>
        <v>3.2941102981567383E-3</v>
      </c>
      <c r="J62" s="806">
        <f>compohweal!AZ54</f>
        <v>-1.1488166637718678E-2</v>
      </c>
      <c r="K62" s="806">
        <f>compohweal!BA54</f>
        <v>3.7888810038566589E-3</v>
      </c>
      <c r="L62" s="806">
        <f>compohweal!BB54</f>
        <v>1.1614933609962463E-3</v>
      </c>
      <c r="M62" s="806">
        <f>compohweal!BC54</f>
        <v>1.4609061181545258E-2</v>
      </c>
      <c r="N62" s="106">
        <f>compohweal!BJ54</f>
        <v>0.28160759806632996</v>
      </c>
      <c r="O62" s="797">
        <f>compohweal!BK54</f>
        <v>3.4324526786804199E-2</v>
      </c>
      <c r="P62" s="797">
        <f>compohweal!BL54</f>
        <v>4.8259094823151827E-2</v>
      </c>
      <c r="Q62" s="797">
        <f>compohweal!BM54</f>
        <v>0.12050089985132217</v>
      </c>
      <c r="R62" s="797">
        <f>compohweal!BN54</f>
        <v>4.5149799436330795E-2</v>
      </c>
      <c r="S62" s="798">
        <f>compohweal!BO54</f>
        <v>3.3373285084962845E-2</v>
      </c>
      <c r="V62" s="1326">
        <f t="shared" si="0"/>
        <v>7.9162419397427186E-9</v>
      </c>
      <c r="W62" s="1326">
        <f t="shared" si="1"/>
        <v>4.6566128730773926E-9</v>
      </c>
      <c r="X62" s="1326">
        <f t="shared" si="2"/>
        <v>-7.9162418842315674E-9</v>
      </c>
    </row>
    <row r="63" spans="1:24" x14ac:dyDescent="0.2">
      <c r="A63" s="805">
        <v>1966</v>
      </c>
      <c r="B63" s="149">
        <f>1-TE2b!B63</f>
        <v>0.29709392786026001</v>
      </c>
      <c r="C63" s="796">
        <f>compohweal!BE55</f>
        <v>3.9563953876495361E-2</v>
      </c>
      <c r="D63" s="796">
        <f>compohweal!BF55</f>
        <v>3.7541340105235577E-2</v>
      </c>
      <c r="E63" s="796">
        <f>compohweal!BG55</f>
        <v>0.12271497119218111</v>
      </c>
      <c r="F63" s="796">
        <f>compohweal!BH55</f>
        <v>4.67233806848526E-2</v>
      </c>
      <c r="G63" s="796">
        <f>compohweal!BI55</f>
        <v>5.0550252199172974E-2</v>
      </c>
      <c r="H63" s="135">
        <f>compohweal!AX55</f>
        <v>1.1768221855163574E-2</v>
      </c>
      <c r="I63" s="806">
        <f>compohweal!AY55</f>
        <v>3.4996718168258667E-3</v>
      </c>
      <c r="J63" s="806">
        <f>compohweal!AZ55</f>
        <v>-1.1696707457304001E-2</v>
      </c>
      <c r="K63" s="806">
        <f>compohweal!BA55</f>
        <v>4.3114200234413147E-3</v>
      </c>
      <c r="L63" s="806">
        <f>compohweal!BB55</f>
        <v>1.1155009269714355E-3</v>
      </c>
      <c r="M63" s="806">
        <f>compohweal!BC55</f>
        <v>1.4538325369358063E-2</v>
      </c>
      <c r="N63" s="106">
        <f>compohweal!BJ55</f>
        <v>0.28532570600509644</v>
      </c>
      <c r="O63" s="797">
        <f>compohweal!BK55</f>
        <v>3.6064282059669495E-2</v>
      </c>
      <c r="P63" s="797">
        <f>compohweal!BL55</f>
        <v>4.9238047562539577E-2</v>
      </c>
      <c r="Q63" s="797">
        <f>compohweal!BM55</f>
        <v>0.1184035511687398</v>
      </c>
      <c r="R63" s="797">
        <f>compohweal!BN55</f>
        <v>4.5607879757881165E-2</v>
      </c>
      <c r="S63" s="798">
        <f>compohweal!BO55</f>
        <v>3.6011926829814911E-2</v>
      </c>
      <c r="V63" s="1326">
        <f t="shared" si="0"/>
        <v>2.9802322387695312E-8</v>
      </c>
      <c r="W63" s="1326">
        <f t="shared" si="1"/>
        <v>1.1175870895385742E-8</v>
      </c>
      <c r="X63" s="1326">
        <f t="shared" si="2"/>
        <v>1.862645149230957E-8</v>
      </c>
    </row>
    <row r="64" spans="1:24" x14ac:dyDescent="0.2">
      <c r="A64" s="805">
        <v>1967</v>
      </c>
      <c r="B64" s="149">
        <f>1-TE2b!B64</f>
        <v>0.30055117607116699</v>
      </c>
      <c r="C64" s="796">
        <f>compohweal!BE56</f>
        <v>3.9926297962665558E-2</v>
      </c>
      <c r="D64" s="796">
        <f>compohweal!BF56</f>
        <v>3.7056303583085537E-2</v>
      </c>
      <c r="E64" s="796">
        <f>compohweal!BG56</f>
        <v>0.12743066577240825</v>
      </c>
      <c r="F64" s="796">
        <f>compohweal!BH56</f>
        <v>4.430735856294632E-2</v>
      </c>
      <c r="G64" s="796">
        <f>compohweal!BI56</f>
        <v>5.1830543205142021E-2</v>
      </c>
      <c r="H64" s="149">
        <f>compohweal!AX56</f>
        <v>8.7921023368835449E-3</v>
      </c>
      <c r="I64" s="796">
        <f>compohweal!AY56</f>
        <v>3.7470497190952301E-3</v>
      </c>
      <c r="J64" s="796">
        <f>compohweal!AZ56</f>
        <v>-1.1518986895680428E-2</v>
      </c>
      <c r="K64" s="796">
        <f>compohweal!BA56</f>
        <v>1.4074221253395081E-3</v>
      </c>
      <c r="L64" s="796">
        <f>compohweal!BB56</f>
        <v>1.1491142213344574E-3</v>
      </c>
      <c r="M64" s="796">
        <f>compohweal!BC56</f>
        <v>1.4007490128278732E-2</v>
      </c>
      <c r="N64" s="106">
        <f>compohweal!BJ56</f>
        <v>0.29175907373428345</v>
      </c>
      <c r="O64" s="797">
        <f>compohweal!BK56</f>
        <v>3.6179248243570328E-2</v>
      </c>
      <c r="P64" s="797">
        <f>compohweal!BL56</f>
        <v>4.8575290478765965E-2</v>
      </c>
      <c r="Q64" s="797">
        <f>compohweal!BM56</f>
        <v>0.12602324364706874</v>
      </c>
      <c r="R64" s="797">
        <f>compohweal!BN56</f>
        <v>4.3158244341611862E-2</v>
      </c>
      <c r="S64" s="798">
        <f>compohweal!BO56</f>
        <v>3.7823053076863289E-2</v>
      </c>
      <c r="V64" s="1326">
        <f t="shared" si="0"/>
        <v>6.9849193096160889E-9</v>
      </c>
      <c r="W64" s="1326">
        <f t="shared" si="1"/>
        <v>1.3038516044616699E-8</v>
      </c>
      <c r="X64" s="1326">
        <f t="shared" si="2"/>
        <v>-6.0535967350006104E-9</v>
      </c>
    </row>
    <row r="65" spans="1:24" x14ac:dyDescent="0.2">
      <c r="A65" s="805">
        <v>1968</v>
      </c>
      <c r="B65" s="149">
        <f>1-TE2b!B65</f>
        <v>0.30010963976383209</v>
      </c>
      <c r="C65" s="796">
        <f>compohweal!BE57</f>
        <v>3.9591116830706596E-2</v>
      </c>
      <c r="D65" s="796">
        <f>compohweal!BF57</f>
        <v>3.6161052528768778E-2</v>
      </c>
      <c r="E65" s="796">
        <f>compohweal!BG57</f>
        <v>0.1283305975375697</v>
      </c>
      <c r="F65" s="796">
        <f>compohweal!BH57</f>
        <v>4.1503358632326126E-2</v>
      </c>
      <c r="G65" s="796">
        <f>compohweal!BI57</f>
        <v>5.4523530881851912E-2</v>
      </c>
      <c r="H65" s="149">
        <f>compohweal!AX57</f>
        <v>8.9529156684875488E-3</v>
      </c>
      <c r="I65" s="796">
        <f>compohweal!AY57</f>
        <v>3.8490006700158119E-3</v>
      </c>
      <c r="J65" s="796">
        <f>compohweal!AZ57</f>
        <v>-1.1660714633762836E-2</v>
      </c>
      <c r="K65" s="796">
        <f>compohweal!BA57</f>
        <v>2.0374180749058723E-3</v>
      </c>
      <c r="L65" s="796">
        <f>compohweal!BB57</f>
        <v>1.1010309681296349E-3</v>
      </c>
      <c r="M65" s="796">
        <f>compohweal!BC57</f>
        <v>1.3626174069941044E-2</v>
      </c>
      <c r="N65" s="106">
        <f>compohweal!BJ57</f>
        <v>0.29115672409534454</v>
      </c>
      <c r="O65" s="797">
        <f>compohweal!BK57</f>
        <v>3.5742116160690784E-2</v>
      </c>
      <c r="P65" s="797">
        <f>compohweal!BL57</f>
        <v>4.7821767162531614E-2</v>
      </c>
      <c r="Q65" s="797">
        <f>compohweal!BM57</f>
        <v>0.12629317946266383</v>
      </c>
      <c r="R65" s="797">
        <f>compohweal!BN57</f>
        <v>4.0402327664196491E-2</v>
      </c>
      <c r="S65" s="798">
        <f>compohweal!BO57</f>
        <v>4.0897356811910868E-2</v>
      </c>
      <c r="V65" s="1326">
        <f t="shared" si="0"/>
        <v>-1.6647391021251678E-8</v>
      </c>
      <c r="W65" s="1326">
        <f t="shared" si="1"/>
        <v>6.5192580223083496E-9</v>
      </c>
      <c r="X65" s="1326">
        <f t="shared" si="2"/>
        <v>-2.3166649043560028E-8</v>
      </c>
    </row>
    <row r="66" spans="1:24" x14ac:dyDescent="0.2">
      <c r="A66" s="805">
        <v>1969</v>
      </c>
      <c r="B66" s="149">
        <f>1-TE2b!B66</f>
        <v>0.30986853316426277</v>
      </c>
      <c r="C66" s="796">
        <f>compohweal!BE58</f>
        <v>3.8785334210842848E-2</v>
      </c>
      <c r="D66" s="796">
        <f>compohweal!BF58</f>
        <v>3.6588287097401917E-2</v>
      </c>
      <c r="E66" s="796">
        <f>compohweal!BG58</f>
        <v>0.13572397429379635</v>
      </c>
      <c r="F66" s="796">
        <f>compohweal!BH58</f>
        <v>4.1501267813146114E-2</v>
      </c>
      <c r="G66" s="796">
        <f>compohweal!BI58</f>
        <v>5.7269687647931278E-2</v>
      </c>
      <c r="H66" s="149">
        <f>compohweal!AX58</f>
        <v>9.7180157899856567E-3</v>
      </c>
      <c r="I66" s="796">
        <f>compohweal!AY58</f>
        <v>4.4145213905721903E-3</v>
      </c>
      <c r="J66" s="796">
        <f>compohweal!AZ58</f>
        <v>-1.1415318353101611E-2</v>
      </c>
      <c r="K66" s="796">
        <f>compohweal!BA58</f>
        <v>1.7317098099738359E-3</v>
      </c>
      <c r="L66" s="796">
        <f>compohweal!BB58</f>
        <v>1.1827123817056417E-3</v>
      </c>
      <c r="M66" s="796">
        <f>compohweal!BC58</f>
        <v>1.3804737711325288E-2</v>
      </c>
      <c r="N66" s="106">
        <f>compohweal!BJ58</f>
        <v>0.30015051737427711</v>
      </c>
      <c r="O66" s="797">
        <f>compohweal!BK58</f>
        <v>3.4370812820270658E-2</v>
      </c>
      <c r="P66" s="797">
        <f>compohweal!BL58</f>
        <v>4.8003605450503528E-2</v>
      </c>
      <c r="Q66" s="797">
        <f>compohweal!BM58</f>
        <v>0.13399226448382251</v>
      </c>
      <c r="R66" s="797">
        <f>compohweal!BN58</f>
        <v>4.0318555431440473E-2</v>
      </c>
      <c r="S66" s="798">
        <f>compohweal!BO58</f>
        <v>4.346494993660599E-2</v>
      </c>
      <c r="V66" s="1326">
        <f t="shared" si="0"/>
        <v>-1.7898855730891228E-8</v>
      </c>
      <c r="W66" s="1326">
        <f t="shared" si="1"/>
        <v>-3.4715048968791962E-7</v>
      </c>
      <c r="X66" s="1326">
        <f t="shared" si="2"/>
        <v>3.2925163395702839E-7</v>
      </c>
    </row>
    <row r="67" spans="1:24" x14ac:dyDescent="0.2">
      <c r="A67" s="807">
        <v>1970</v>
      </c>
      <c r="B67" s="153">
        <f>1-TE2b!B67</f>
        <v>0.30926496256142855</v>
      </c>
      <c r="C67" s="808">
        <f>compohweal!BE59</f>
        <v>3.6702013458125293E-2</v>
      </c>
      <c r="D67" s="808">
        <f>compohweal!BF59</f>
        <v>3.6049508751602843E-2</v>
      </c>
      <c r="E67" s="808">
        <f>compohweal!BG59</f>
        <v>0.13870689918257995</v>
      </c>
      <c r="F67" s="808">
        <f>compohweal!BH59</f>
        <v>3.9982387563213706E-2</v>
      </c>
      <c r="G67" s="808">
        <f>compohweal!BI59</f>
        <v>5.7824178336886689E-2</v>
      </c>
      <c r="H67" s="153">
        <f>compohweal!AX59</f>
        <v>9.9986232817173004E-3</v>
      </c>
      <c r="I67" s="808">
        <f>compohweal!AY59</f>
        <v>3.7746523157693446E-3</v>
      </c>
      <c r="J67" s="808">
        <f>compohweal!AZ59</f>
        <v>-1.2094110425096005E-2</v>
      </c>
      <c r="K67" s="808">
        <f>compohweal!BA59</f>
        <v>3.0324629624374211E-3</v>
      </c>
      <c r="L67" s="808">
        <f>compohweal!BB59</f>
        <v>1.0438840254209936E-3</v>
      </c>
      <c r="M67" s="808">
        <f>compohweal!BC59</f>
        <v>1.4242562523577362E-2</v>
      </c>
      <c r="N67" s="112">
        <f>compohweal!BJ59</f>
        <v>0.29926633927971125</v>
      </c>
      <c r="O67" s="809">
        <f>compohweal!BK59</f>
        <v>3.2927361142355949E-2</v>
      </c>
      <c r="P67" s="809">
        <f>compohweal!BL59</f>
        <v>4.8143619176698849E-2</v>
      </c>
      <c r="Q67" s="809">
        <f>compohweal!BM59</f>
        <v>0.13567443622014252</v>
      </c>
      <c r="R67" s="809">
        <f>compohweal!BN59</f>
        <v>3.8938503537792712E-2</v>
      </c>
      <c r="S67" s="810">
        <f>compohweal!BO59</f>
        <v>4.3581615813309327E-2</v>
      </c>
      <c r="V67" s="1326">
        <f t="shared" si="0"/>
        <v>-2.4730979930609465E-8</v>
      </c>
      <c r="W67" s="1326">
        <f t="shared" si="1"/>
        <v>-8.281203918159008E-7</v>
      </c>
      <c r="X67" s="1326">
        <f t="shared" si="2"/>
        <v>8.0338941188529134E-7</v>
      </c>
    </row>
    <row r="68" spans="1:24" x14ac:dyDescent="0.2">
      <c r="A68" s="805">
        <v>1971</v>
      </c>
      <c r="B68" s="149">
        <f>1-TE2b!B68</f>
        <v>0.31291598198004067</v>
      </c>
      <c r="C68" s="796">
        <f>compohweal!BE60</f>
        <v>3.7297496310202405E-2</v>
      </c>
      <c r="D68" s="796">
        <f>compohweal!BF60</f>
        <v>3.6848753756203223E-2</v>
      </c>
      <c r="E68" s="796">
        <f>compohweal!BG60</f>
        <v>0.14181888194980274</v>
      </c>
      <c r="F68" s="796">
        <f>compohweal!BH60</f>
        <v>3.8689516892191023E-2</v>
      </c>
      <c r="G68" s="796">
        <f>compohweal!BI60</f>
        <v>5.8261362537450623E-2</v>
      </c>
      <c r="H68" s="149">
        <f>compohweal!AX60</f>
        <v>1.0343850590288639E-2</v>
      </c>
      <c r="I68" s="796">
        <f>compohweal!AY60</f>
        <v>3.6608451191568747E-3</v>
      </c>
      <c r="J68" s="796">
        <f>compohweal!AZ60</f>
        <v>-1.1987072924966924E-2</v>
      </c>
      <c r="K68" s="796">
        <f>compohweal!BA60</f>
        <v>3.4536147286416963E-3</v>
      </c>
      <c r="L68" s="796">
        <f>compohweal!BB60</f>
        <v>9.5432948728557676E-4</v>
      </c>
      <c r="M68" s="796">
        <f>compohweal!BC60</f>
        <v>1.4262350989156403E-2</v>
      </c>
      <c r="N68" s="106">
        <f>compohweal!BJ60</f>
        <v>0.30257213138975203</v>
      </c>
      <c r="O68" s="797">
        <f>compohweal!BK60</f>
        <v>3.363665119104553E-2</v>
      </c>
      <c r="P68" s="797">
        <f>compohweal!BL60</f>
        <v>4.8835826681170147E-2</v>
      </c>
      <c r="Q68" s="797">
        <f>compohweal!BM60</f>
        <v>0.13836526722116105</v>
      </c>
      <c r="R68" s="797">
        <f>compohweal!BN60</f>
        <v>3.7735187404905446E-2</v>
      </c>
      <c r="S68" s="798">
        <f>compohweal!BO60</f>
        <v>4.399901154829422E-2</v>
      </c>
      <c r="V68" s="1326">
        <f t="shared" si="0"/>
        <v>-2.9465809348039329E-8</v>
      </c>
      <c r="W68" s="1326">
        <f t="shared" si="1"/>
        <v>-2.1680898498743773E-7</v>
      </c>
      <c r="X68" s="1326">
        <f t="shared" si="2"/>
        <v>1.873431756393984E-7</v>
      </c>
    </row>
    <row r="69" spans="1:24" x14ac:dyDescent="0.2">
      <c r="A69" s="805">
        <v>1972</v>
      </c>
      <c r="B69" s="149">
        <f>1-TE2b!B69</f>
        <v>0.3109608146478422</v>
      </c>
      <c r="C69" s="796">
        <f>compohweal!BE61</f>
        <v>3.7248270986310672E-2</v>
      </c>
      <c r="D69" s="796">
        <f>compohweal!BF61</f>
        <v>3.6549573082083953E-2</v>
      </c>
      <c r="E69" s="796">
        <f>compohweal!BG61</f>
        <v>0.13870148756132039</v>
      </c>
      <c r="F69" s="796">
        <f>compohweal!BH61</f>
        <v>3.8764385608374141E-2</v>
      </c>
      <c r="G69" s="796">
        <f>compohweal!BI61</f>
        <v>5.9697111528294045E-2</v>
      </c>
      <c r="H69" s="149">
        <f>compohweal!AX61</f>
        <v>1.1200204724445939E-2</v>
      </c>
      <c r="I69" s="796">
        <f>compohweal!AY61</f>
        <v>3.3017104760801885E-3</v>
      </c>
      <c r="J69" s="796">
        <f>compohweal!AZ61</f>
        <v>-1.3242187804280547E-2</v>
      </c>
      <c r="K69" s="796">
        <f>compohweal!BA61</f>
        <v>6.1660638493776787E-3</v>
      </c>
      <c r="L69" s="796">
        <f>compohweal!BB61</f>
        <v>8.4700423394679092E-4</v>
      </c>
      <c r="M69" s="796">
        <f>compohweal!BC61</f>
        <v>1.412765001077787E-2</v>
      </c>
      <c r="N69" s="106">
        <f>compohweal!BJ61</f>
        <v>0.29976060992339626</v>
      </c>
      <c r="O69" s="797">
        <f>compohweal!BK61</f>
        <v>3.3946560510230483E-2</v>
      </c>
      <c r="P69" s="797">
        <f>compohweal!BL61</f>
        <v>4.97917608863645E-2</v>
      </c>
      <c r="Q69" s="797">
        <f>compohweal!BM61</f>
        <v>0.13253542371194271</v>
      </c>
      <c r="R69" s="797">
        <f>compohweal!BN61</f>
        <v>3.791738137442735E-2</v>
      </c>
      <c r="S69" s="798">
        <f>compohweal!BO61</f>
        <v>4.5569461517516174E-2</v>
      </c>
      <c r="V69" s="1326">
        <f t="shared" si="0"/>
        <v>-1.4118541002972052E-8</v>
      </c>
      <c r="W69" s="1326">
        <f t="shared" si="1"/>
        <v>-3.60414560418576E-8</v>
      </c>
      <c r="X69" s="1326">
        <f t="shared" si="2"/>
        <v>2.1922915038885549E-8</v>
      </c>
    </row>
    <row r="70" spans="1:24" x14ac:dyDescent="0.2">
      <c r="A70" s="805">
        <v>1973</v>
      </c>
      <c r="B70" s="149">
        <f>1-TE2b!B70</f>
        <v>0.31991709403519053</v>
      </c>
      <c r="C70" s="796">
        <f>compohweal!BE62</f>
        <v>3.5123894556818414E-2</v>
      </c>
      <c r="D70" s="796">
        <f>compohweal!BF62</f>
        <v>3.7551316727785888E-2</v>
      </c>
      <c r="E70" s="796">
        <f>compohweal!BG62</f>
        <v>0.14454657729845621</v>
      </c>
      <c r="F70" s="796">
        <f>compohweal!BH62</f>
        <v>3.9428583837434417E-2</v>
      </c>
      <c r="G70" s="796">
        <f>compohweal!BI62</f>
        <v>6.3266731197927584E-2</v>
      </c>
      <c r="H70" s="149">
        <f>compohweal!AX62</f>
        <v>9.4580390141345561E-3</v>
      </c>
      <c r="I70" s="796">
        <f>compohweal!AY62</f>
        <v>3.0545444760718965E-3</v>
      </c>
      <c r="J70" s="796">
        <f>compohweal!AZ62</f>
        <v>-1.401224333949358E-2</v>
      </c>
      <c r="K70" s="796">
        <f>compohweal!BA62</f>
        <v>5.3618402789652464E-3</v>
      </c>
      <c r="L70" s="796">
        <f>compohweal!BB62</f>
        <v>9.085815099751926E-4</v>
      </c>
      <c r="M70" s="796">
        <f>compohweal!BC62</f>
        <v>1.4145320442366938E-2</v>
      </c>
      <c r="N70" s="106">
        <f>compohweal!BJ62</f>
        <v>0.31045905502105597</v>
      </c>
      <c r="O70" s="797">
        <f>compohweal!BK62</f>
        <v>3.2069350080746517E-2</v>
      </c>
      <c r="P70" s="797">
        <f>compohweal!BL62</f>
        <v>5.1563560067279468E-2</v>
      </c>
      <c r="Q70" s="797">
        <f>compohweal!BM62</f>
        <v>0.13918473701949097</v>
      </c>
      <c r="R70" s="797">
        <f>compohweal!BN62</f>
        <v>3.8520002327459224E-2</v>
      </c>
      <c r="S70" s="798">
        <f>compohweal!BO62</f>
        <v>4.9121410755560646E-2</v>
      </c>
      <c r="V70" s="1326">
        <f t="shared" si="0"/>
        <v>-9.5832319857436232E-9</v>
      </c>
      <c r="W70" s="1326">
        <f t="shared" si="1"/>
        <v>-4.3537511373870075E-9</v>
      </c>
      <c r="X70" s="1326">
        <f t="shared" si="2"/>
        <v>-5.2294808483566158E-9</v>
      </c>
    </row>
    <row r="71" spans="1:24" x14ac:dyDescent="0.2">
      <c r="A71" s="805">
        <v>1974</v>
      </c>
      <c r="B71" s="149">
        <f>1-TE2b!B71</f>
        <v>0.32906040830494021</v>
      </c>
      <c r="C71" s="796">
        <f>compohweal!BE63</f>
        <v>2.9688727717712027E-2</v>
      </c>
      <c r="D71" s="796">
        <f>compohweal!BF63</f>
        <v>4.060473835954781E-2</v>
      </c>
      <c r="E71" s="796">
        <f>compohweal!BG63</f>
        <v>0.14894938877816344</v>
      </c>
      <c r="F71" s="796">
        <f>compohweal!BH63</f>
        <v>4.0046049171905906E-2</v>
      </c>
      <c r="G71" s="796">
        <f>compohweal!BI63</f>
        <v>6.9771503879451302E-2</v>
      </c>
      <c r="H71" s="149">
        <f>compohweal!AX63</f>
        <v>6.5504992526257411E-3</v>
      </c>
      <c r="I71" s="796">
        <f>compohweal!AY63</f>
        <v>3.2339021929601586E-3</v>
      </c>
      <c r="J71" s="796">
        <f>compohweal!AZ63</f>
        <v>-1.5143374381977992E-2</v>
      </c>
      <c r="K71" s="796">
        <f>compohweal!BA63</f>
        <v>2.5153607505217224E-3</v>
      </c>
      <c r="L71" s="796">
        <f>compohweal!BB63</f>
        <v>9.2131597170919122E-4</v>
      </c>
      <c r="M71" s="796">
        <f>compohweal!BC63</f>
        <v>1.5023292548221434E-2</v>
      </c>
      <c r="N71" s="106">
        <f>compohweal!BJ63</f>
        <v>0.32250990905231447</v>
      </c>
      <c r="O71" s="797">
        <f>compohweal!BK63</f>
        <v>2.6454825524751868E-2</v>
      </c>
      <c r="P71" s="797">
        <f>compohweal!BL63</f>
        <v>5.5748112741525802E-2</v>
      </c>
      <c r="Q71" s="797">
        <f>compohweal!BM63</f>
        <v>0.14643402802764172</v>
      </c>
      <c r="R71" s="797">
        <f>compohweal!BN63</f>
        <v>3.9124733200196715E-2</v>
      </c>
      <c r="S71" s="798">
        <f>compohweal!BO63</f>
        <v>5.4748211331229868E-2</v>
      </c>
      <c r="V71" s="1326">
        <f t="shared" si="0"/>
        <v>3.9815972741052974E-10</v>
      </c>
      <c r="W71" s="1326">
        <f t="shared" si="1"/>
        <v>2.1711912268074229E-9</v>
      </c>
      <c r="X71" s="1326">
        <f t="shared" si="2"/>
        <v>-1.7730314993968932E-9</v>
      </c>
    </row>
    <row r="72" spans="1:24" x14ac:dyDescent="0.2">
      <c r="A72" s="805">
        <v>1975</v>
      </c>
      <c r="B72" s="149">
        <f>1-TE2b!B72</f>
        <v>0.33375147800416016</v>
      </c>
      <c r="C72" s="796">
        <f>compohweal!BE64</f>
        <v>2.7014839614707853E-2</v>
      </c>
      <c r="D72" s="796">
        <f>compohweal!BF64</f>
        <v>4.3568294688412834E-2</v>
      </c>
      <c r="E72" s="796">
        <f>compohweal!BG64</f>
        <v>0.14793512862882352</v>
      </c>
      <c r="F72" s="796">
        <f>compohweal!BH64</f>
        <v>4.0169104440565206E-2</v>
      </c>
      <c r="G72" s="796">
        <f>compohweal!BI64</f>
        <v>7.5064096096610911E-2</v>
      </c>
      <c r="H72" s="149">
        <f>compohweal!AX64</f>
        <v>8.8040253649523947E-3</v>
      </c>
      <c r="I72" s="796">
        <f>compohweal!AY64</f>
        <v>3.1726695688689688E-3</v>
      </c>
      <c r="J72" s="796">
        <f>compohweal!AZ64</f>
        <v>-1.562406225838231E-2</v>
      </c>
      <c r="K72" s="796">
        <f>compohweal!BA64</f>
        <v>4.3112821970794357E-3</v>
      </c>
      <c r="L72" s="796">
        <f>compohweal!BB64</f>
        <v>8.1454764398358748E-4</v>
      </c>
      <c r="M72" s="796">
        <f>compohweal!BC64</f>
        <v>1.6129572303782425E-2</v>
      </c>
      <c r="N72" s="106">
        <f>compohweal!BJ64</f>
        <v>0.32494745263920777</v>
      </c>
      <c r="O72" s="797">
        <f>compohweal!BK64</f>
        <v>2.3842170045838884E-2</v>
      </c>
      <c r="P72" s="797">
        <f>compohweal!BL64</f>
        <v>5.9192356946795144E-2</v>
      </c>
      <c r="Q72" s="797">
        <f>compohweal!BM64</f>
        <v>0.14362384643174408</v>
      </c>
      <c r="R72" s="797">
        <f>compohweal!BN64</f>
        <v>3.9354556796581619E-2</v>
      </c>
      <c r="S72" s="798">
        <f>compohweal!BO64</f>
        <v>5.8934523792828486E-2</v>
      </c>
      <c r="V72" s="1326">
        <f t="shared" si="0"/>
        <v>1.4535039838392549E-8</v>
      </c>
      <c r="W72" s="1326">
        <f t="shared" si="1"/>
        <v>1.5909620287857251E-8</v>
      </c>
      <c r="X72" s="1326">
        <f t="shared" si="2"/>
        <v>-1.3745804494647018E-9</v>
      </c>
    </row>
    <row r="73" spans="1:24" x14ac:dyDescent="0.2">
      <c r="A73" s="805">
        <v>1976</v>
      </c>
      <c r="B73" s="149">
        <f>1-TE2b!B73</f>
        <v>0.3418872153281427</v>
      </c>
      <c r="C73" s="796">
        <f>compohweal!BE65</f>
        <v>2.769517040880487E-2</v>
      </c>
      <c r="D73" s="796">
        <f>compohweal!BF65</f>
        <v>4.4761037502276224E-2</v>
      </c>
      <c r="E73" s="796">
        <f>compohweal!BG65</f>
        <v>0.148445118881666</v>
      </c>
      <c r="F73" s="796">
        <f>compohweal!BH65</f>
        <v>4.1401211049048925E-2</v>
      </c>
      <c r="G73" s="796">
        <f>compohweal!BI65</f>
        <v>7.9584679440522166E-2</v>
      </c>
      <c r="H73" s="149">
        <f>compohweal!AX65</f>
        <v>9.6654748203945928E-3</v>
      </c>
      <c r="I73" s="796">
        <f>compohweal!AY65</f>
        <v>3.3312840410104627E-3</v>
      </c>
      <c r="J73" s="796">
        <f>compohweal!AZ65</f>
        <v>-1.5032618564461586E-2</v>
      </c>
      <c r="K73" s="796">
        <f>compohweal!BA65</f>
        <v>3.8052806654178539E-3</v>
      </c>
      <c r="L73" s="796">
        <f>compohweal!BB65</f>
        <v>8.505670989364944E-4</v>
      </c>
      <c r="M73" s="796">
        <f>compohweal!BC65</f>
        <v>1.6711370177986851E-2</v>
      </c>
      <c r="N73" s="106">
        <f>compohweal!BJ65</f>
        <v>0.33222174050774811</v>
      </c>
      <c r="O73" s="797">
        <f>compohweal!BK65</f>
        <v>2.4363886367794407E-2</v>
      </c>
      <c r="P73" s="797">
        <f>compohweal!BL65</f>
        <v>5.979365606673781E-2</v>
      </c>
      <c r="Q73" s="797">
        <f>compohweal!BM65</f>
        <v>0.14463983821624815</v>
      </c>
      <c r="R73" s="797">
        <f>compohweal!BN65</f>
        <v>4.0550643950112431E-2</v>
      </c>
      <c r="S73" s="798">
        <f>compohweal!BO65</f>
        <v>6.2873309262535315E-2</v>
      </c>
      <c r="V73" s="1326">
        <f t="shared" si="0"/>
        <v>-1.9541754880947337E-9</v>
      </c>
      <c r="W73" s="1326">
        <f t="shared" si="1"/>
        <v>-4.0859849548269267E-7</v>
      </c>
      <c r="X73" s="1326">
        <f t="shared" si="2"/>
        <v>4.0664431999459794E-7</v>
      </c>
    </row>
    <row r="74" spans="1:24" x14ac:dyDescent="0.2">
      <c r="A74" s="805">
        <v>1977</v>
      </c>
      <c r="B74" s="149">
        <f>1-TE2b!B74</f>
        <v>0.34599151699541153</v>
      </c>
      <c r="C74" s="796">
        <f>compohweal!BE66</f>
        <v>2.5718843282838577E-2</v>
      </c>
      <c r="D74" s="796">
        <f>compohweal!BF66</f>
        <v>4.415589083261473E-2</v>
      </c>
      <c r="E74" s="796">
        <f>compohweal!BG66</f>
        <v>0.15149645477344675</v>
      </c>
      <c r="F74" s="796">
        <f>compohweal!BH66</f>
        <v>4.1998156315557367E-2</v>
      </c>
      <c r="G74" s="796">
        <f>compohweal!BI66</f>
        <v>8.2622186947828524E-2</v>
      </c>
      <c r="H74" s="149">
        <f>compohweal!AX66</f>
        <v>9.4722920478034212E-3</v>
      </c>
      <c r="I74" s="796">
        <f>compohweal!AY66</f>
        <v>3.0247818218676059E-3</v>
      </c>
      <c r="J74" s="796">
        <f>compohweal!AZ66</f>
        <v>-1.584992447795841E-2</v>
      </c>
      <c r="K74" s="796">
        <f>compohweal!BA66</f>
        <v>4.364397610192583E-3</v>
      </c>
      <c r="L74" s="796">
        <f>compohweal!BB66</f>
        <v>8.36892395337685E-4</v>
      </c>
      <c r="M74" s="796">
        <f>compohweal!BC66</f>
        <v>1.7097056167305169E-2</v>
      </c>
      <c r="N74" s="106">
        <f>compohweal!BJ66</f>
        <v>0.33651922494760811</v>
      </c>
      <c r="O74" s="797">
        <f>compohweal!BK66</f>
        <v>2.2694061460970971E-2</v>
      </c>
      <c r="P74" s="797">
        <f>compohweal!BL66</f>
        <v>6.0005815310573141E-2</v>
      </c>
      <c r="Q74" s="797">
        <f>compohweal!BM66</f>
        <v>0.14713205716325417</v>
      </c>
      <c r="R74" s="797">
        <f>compohweal!BN66</f>
        <v>4.1161263920219682E-2</v>
      </c>
      <c r="S74" s="798">
        <f>compohweal!BO66</f>
        <v>6.5525130780523355E-2</v>
      </c>
      <c r="V74" s="1326">
        <f t="shared" si="0"/>
        <v>-1.515687442221747E-8</v>
      </c>
      <c r="W74" s="1326">
        <f t="shared" si="1"/>
        <v>-9.11468941211524E-7</v>
      </c>
      <c r="X74" s="1326">
        <f t="shared" si="2"/>
        <v>8.9631206678930653E-7</v>
      </c>
    </row>
    <row r="75" spans="1:24" x14ac:dyDescent="0.2">
      <c r="A75" s="805">
        <v>1978</v>
      </c>
      <c r="B75" s="149">
        <f>1-TE2b!B75</f>
        <v>0.35349430761932865</v>
      </c>
      <c r="C75" s="796">
        <f>compohweal!BE67</f>
        <v>2.3318666428719936E-2</v>
      </c>
      <c r="D75" s="796">
        <f>compohweal!BF67</f>
        <v>4.3365473803821164E-2</v>
      </c>
      <c r="E75" s="796">
        <f>compohweal!BG67</f>
        <v>0.15925804052454751</v>
      </c>
      <c r="F75" s="796">
        <f>compohweal!BH67</f>
        <v>4.3082615585742445E-2</v>
      </c>
      <c r="G75" s="796">
        <f>compohweal!BI67</f>
        <v>8.446949946606308E-2</v>
      </c>
      <c r="H75" s="149">
        <f>compohweal!AX67</f>
        <v>8.5188104167741585E-3</v>
      </c>
      <c r="I75" s="796">
        <f>compohweal!AY67</f>
        <v>2.9577246752134911E-3</v>
      </c>
      <c r="J75" s="796">
        <f>compohweal!AZ67</f>
        <v>-1.6104863215988807E-2</v>
      </c>
      <c r="K75" s="796">
        <f>compohweal!BA67</f>
        <v>3.5190722557318921E-3</v>
      </c>
      <c r="L75" s="796">
        <f>compohweal!BB67</f>
        <v>9.4946808346119127E-4</v>
      </c>
      <c r="M75" s="796">
        <f>compohweal!BC67</f>
        <v>1.7197649989769026E-2</v>
      </c>
      <c r="N75" s="106">
        <f>compohweal!BJ67</f>
        <v>0.34497549720255449</v>
      </c>
      <c r="O75" s="797">
        <f>compohweal!BK67</f>
        <v>2.0360941753506445E-2</v>
      </c>
      <c r="P75" s="797">
        <f>compohweal!BL67</f>
        <v>5.9470337019809971E-2</v>
      </c>
      <c r="Q75" s="797">
        <f>compohweal!BM67</f>
        <v>0.15573896826881561</v>
      </c>
      <c r="R75" s="797">
        <f>compohweal!BN67</f>
        <v>4.2133147502281254E-2</v>
      </c>
      <c r="S75" s="798">
        <f>compohweal!BO67</f>
        <v>6.7271849476294054E-2</v>
      </c>
      <c r="V75" s="1326">
        <f t="shared" ref="V75:V116" si="3">B75-C75-D75-E75-F75-G75</f>
        <v>1.1810434519254898E-8</v>
      </c>
      <c r="W75" s="1326">
        <f t="shared" ref="W75:W116" si="4">H75-I75-J75-K75-L75-M75</f>
        <v>-2.4137141263480544E-7</v>
      </c>
      <c r="X75" s="1326">
        <f t="shared" ref="X75:X116" si="5">N75-O75-P75-Q75-R75-S75</f>
        <v>2.5318184715406034E-7</v>
      </c>
    </row>
    <row r="76" spans="1:24" x14ac:dyDescent="0.2">
      <c r="A76" s="811">
        <v>1979</v>
      </c>
      <c r="B76" s="151">
        <f>1-TE2b!B76</f>
        <v>0.34645503759384155</v>
      </c>
      <c r="C76" s="812">
        <f>compohweal!BE68</f>
        <v>1.9724734127521515E-2</v>
      </c>
      <c r="D76" s="812">
        <f>compohweal!BF68</f>
        <v>4.0780483745038509E-2</v>
      </c>
      <c r="E76" s="812">
        <f>compohweal!BG68</f>
        <v>0.16042602062225342</v>
      </c>
      <c r="F76" s="812">
        <f>compohweal!BH68</f>
        <v>4.100288450717926E-2</v>
      </c>
      <c r="G76" s="812">
        <f>compohweal!BI68</f>
        <v>8.4520868957042694E-2</v>
      </c>
      <c r="H76" s="151">
        <f>compohweal!AX68</f>
        <v>8.9666247367858887E-3</v>
      </c>
      <c r="I76" s="812">
        <f>compohweal!AY68</f>
        <v>2.2530332207679749E-3</v>
      </c>
      <c r="J76" s="812">
        <f>compohweal!AZ68</f>
        <v>-1.6854679211974144E-2</v>
      </c>
      <c r="K76" s="812">
        <f>compohweal!BA68</f>
        <v>5.7960748672485352E-3</v>
      </c>
      <c r="L76" s="812">
        <f>compohweal!BB68</f>
        <v>8.7240338325500488E-4</v>
      </c>
      <c r="M76" s="812">
        <f>compohweal!BC68</f>
        <v>1.6899779438972473E-2</v>
      </c>
      <c r="N76" s="109">
        <f>compohweal!BJ68</f>
        <v>0.33748841285705566</v>
      </c>
      <c r="O76" s="813">
        <f>compohweal!BK68</f>
        <v>1.747170090675354E-2</v>
      </c>
      <c r="P76" s="813">
        <f>compohweal!BL68</f>
        <v>5.7635162957012653E-2</v>
      </c>
      <c r="Q76" s="813">
        <f>compohweal!BM68</f>
        <v>0.15462994575500488</v>
      </c>
      <c r="R76" s="813">
        <f>compohweal!BN68</f>
        <v>4.0130481123924255E-2</v>
      </c>
      <c r="S76" s="814">
        <f>compohweal!BO68</f>
        <v>6.7621089518070221E-2</v>
      </c>
      <c r="V76" s="1326">
        <f t="shared" si="3"/>
        <v>4.5634806156158447E-8</v>
      </c>
      <c r="W76" s="1326">
        <f t="shared" si="4"/>
        <v>1.3038516044616699E-8</v>
      </c>
      <c r="X76" s="1326">
        <f t="shared" si="5"/>
        <v>3.2596290111541748E-8</v>
      </c>
    </row>
    <row r="77" spans="1:24" x14ac:dyDescent="0.2">
      <c r="A77" s="805">
        <v>1980</v>
      </c>
      <c r="B77" s="149">
        <f>1-TE2b!B77</f>
        <v>0.35001760721206665</v>
      </c>
      <c r="C77" s="796">
        <f>compohweal!BE69</f>
        <v>2.0826943218708038E-2</v>
      </c>
      <c r="D77" s="796">
        <f>compohweal!BF69</f>
        <v>4.2013529688119888E-2</v>
      </c>
      <c r="E77" s="796">
        <f>compohweal!BG69</f>
        <v>0.16198639944195747</v>
      </c>
      <c r="F77" s="796">
        <f>compohweal!BH69</f>
        <v>3.9830148220062256E-2</v>
      </c>
      <c r="G77" s="796">
        <f>compohweal!BI69</f>
        <v>8.53605717420578E-2</v>
      </c>
      <c r="H77" s="149">
        <f>compohweal!AX69</f>
        <v>9.8556280136108398E-3</v>
      </c>
      <c r="I77" s="796">
        <f>compohweal!AY69</f>
        <v>2.2106245160102844E-3</v>
      </c>
      <c r="J77" s="796">
        <f>compohweal!AZ69</f>
        <v>-1.5984358265995979E-2</v>
      </c>
      <c r="K77" s="796">
        <f>compohweal!BA69</f>
        <v>6.0161277651786804E-3</v>
      </c>
      <c r="L77" s="796">
        <f>compohweal!BB69</f>
        <v>7.8168511390686035E-4</v>
      </c>
      <c r="M77" s="796">
        <f>compohweal!BC69</f>
        <v>1.6831517219543457E-2</v>
      </c>
      <c r="N77" s="106">
        <f>compohweal!BJ69</f>
        <v>0.34016197919845581</v>
      </c>
      <c r="O77" s="797">
        <f>compohweal!BK69</f>
        <v>1.8616318702697754E-2</v>
      </c>
      <c r="P77" s="797">
        <f>compohweal!BL69</f>
        <v>5.7997887954115868E-2</v>
      </c>
      <c r="Q77" s="797">
        <f>compohweal!BM69</f>
        <v>0.15597027167677879</v>
      </c>
      <c r="R77" s="797">
        <f>compohweal!BN69</f>
        <v>3.9048463106155396E-2</v>
      </c>
      <c r="S77" s="798">
        <f>compohweal!BO69</f>
        <v>6.8529054522514343E-2</v>
      </c>
      <c r="V77" s="1326">
        <f t="shared" si="3"/>
        <v>1.4901161193847656E-8</v>
      </c>
      <c r="W77" s="1326">
        <f t="shared" si="4"/>
        <v>3.166496753692627E-8</v>
      </c>
      <c r="X77" s="1326">
        <f t="shared" si="5"/>
        <v>-1.6763806343078613E-8</v>
      </c>
    </row>
    <row r="78" spans="1:24" x14ac:dyDescent="0.2">
      <c r="A78" s="805">
        <v>1981</v>
      </c>
      <c r="B78" s="149">
        <f>1-TE2b!B78</f>
        <v>0.35409891605377197</v>
      </c>
      <c r="C78" s="796">
        <f>compohweal!BE70</f>
        <v>1.970217376947403E-2</v>
      </c>
      <c r="D78" s="796">
        <f>compohweal!BF70</f>
        <v>4.5764983631670475E-2</v>
      </c>
      <c r="E78" s="796">
        <f>compohweal!BG70</f>
        <v>0.16385338641703129</v>
      </c>
      <c r="F78" s="796">
        <f>compohweal!BH70</f>
        <v>3.7766501307487488E-2</v>
      </c>
      <c r="G78" s="796">
        <f>compohweal!BI70</f>
        <v>8.7011858820915222E-2</v>
      </c>
      <c r="H78" s="149">
        <f>compohweal!AX70</f>
        <v>1.1852502822875977E-2</v>
      </c>
      <c r="I78" s="796">
        <f>compohweal!AY70</f>
        <v>1.9955560564994812E-3</v>
      </c>
      <c r="J78" s="796">
        <f>compohweal!AZ70</f>
        <v>-1.439606212079525E-2</v>
      </c>
      <c r="K78" s="796">
        <f>compohweal!BA70</f>
        <v>6.1689317226409912E-3</v>
      </c>
      <c r="L78" s="796">
        <f>compohweal!BB70</f>
        <v>8.2069635391235352E-4</v>
      </c>
      <c r="M78" s="796">
        <f>compohweal!BC70</f>
        <v>1.7263397574424744E-2</v>
      </c>
      <c r="N78" s="106">
        <f>compohweal!BJ70</f>
        <v>0.342246413230896</v>
      </c>
      <c r="O78" s="797">
        <f>compohweal!BK70</f>
        <v>1.7706617712974548E-2</v>
      </c>
      <c r="P78" s="797">
        <f>compohweal!BL70</f>
        <v>6.0161045752465725E-2</v>
      </c>
      <c r="Q78" s="797">
        <f>compohweal!BM70</f>
        <v>0.1576844546943903</v>
      </c>
      <c r="R78" s="797">
        <f>compohweal!BN70</f>
        <v>3.6945804953575134E-2</v>
      </c>
      <c r="S78" s="798">
        <f>compohweal!BO70</f>
        <v>6.9748461246490479E-2</v>
      </c>
      <c r="V78" s="1326">
        <f t="shared" si="3"/>
        <v>1.2107193470001221E-8</v>
      </c>
      <c r="W78" s="1326">
        <f t="shared" si="4"/>
        <v>-1.6763806343078613E-8</v>
      </c>
      <c r="X78" s="1326">
        <f t="shared" si="5"/>
        <v>2.8870999813079834E-8</v>
      </c>
    </row>
    <row r="79" spans="1:24" x14ac:dyDescent="0.2">
      <c r="A79" s="805">
        <v>1982</v>
      </c>
      <c r="B79" s="149">
        <f>1-TE2b!B79</f>
        <v>0.36463499069213867</v>
      </c>
      <c r="C79" s="796">
        <f>compohweal!BE71</f>
        <v>1.597006618976593E-2</v>
      </c>
      <c r="D79" s="796">
        <f>compohweal!BF71</f>
        <v>5.23082185536623E-2</v>
      </c>
      <c r="E79" s="796">
        <f>compohweal!BG71</f>
        <v>0.16811169311404228</v>
      </c>
      <c r="F79" s="796">
        <f>compohweal!BH71</f>
        <v>3.629620373249054E-2</v>
      </c>
      <c r="G79" s="796">
        <f>compohweal!BI71</f>
        <v>9.1948814690113068E-2</v>
      </c>
      <c r="H79" s="135">
        <f>compohweal!AX71</f>
        <v>1.5961885452270508E-2</v>
      </c>
      <c r="I79" s="806">
        <f>compohweal!AY71</f>
        <v>1.8507838249206543E-3</v>
      </c>
      <c r="J79" s="806">
        <f>compohweal!AZ71</f>
        <v>-1.30204688757658E-2</v>
      </c>
      <c r="K79" s="806">
        <f>compohweal!BA71</f>
        <v>8.1724897027015686E-3</v>
      </c>
      <c r="L79" s="806">
        <f>compohweal!BB71</f>
        <v>9.5945596694946289E-4</v>
      </c>
      <c r="M79" s="806">
        <f>compohweal!BC71</f>
        <v>1.7999619245529175E-2</v>
      </c>
      <c r="N79" s="106">
        <f>compohweal!BJ71</f>
        <v>0.34867310523986816</v>
      </c>
      <c r="O79" s="797">
        <f>compohweal!BK71</f>
        <v>1.4119282364845276E-2</v>
      </c>
      <c r="P79" s="797">
        <f>compohweal!BL71</f>
        <v>6.5328687429428101E-2</v>
      </c>
      <c r="Q79" s="797">
        <f>compohweal!BM71</f>
        <v>0.15993920341134071</v>
      </c>
      <c r="R79" s="797">
        <f>compohweal!BN71</f>
        <v>3.5336747765541077E-2</v>
      </c>
      <c r="S79" s="798">
        <f>compohweal!BO71</f>
        <v>7.3949195444583893E-2</v>
      </c>
      <c r="V79" s="1326">
        <f t="shared" si="3"/>
        <v>-5.5879354476928711E-9</v>
      </c>
      <c r="W79" s="1326">
        <f t="shared" si="4"/>
        <v>5.5879354476928711E-9</v>
      </c>
      <c r="X79" s="1326">
        <f t="shared" si="5"/>
        <v>-1.1175870895385742E-8</v>
      </c>
    </row>
    <row r="80" spans="1:24" x14ac:dyDescent="0.2">
      <c r="A80" s="805">
        <v>1983</v>
      </c>
      <c r="B80" s="149">
        <f>1-TE2b!B80</f>
        <v>0.37011325359344482</v>
      </c>
      <c r="C80" s="796">
        <f>compohweal!BE72</f>
        <v>1.4934241771697998E-2</v>
      </c>
      <c r="D80" s="796">
        <f>compohweal!BF72</f>
        <v>5.3445402532815933E-2</v>
      </c>
      <c r="E80" s="796">
        <f>compohweal!BG72</f>
        <v>0.16127576306462288</v>
      </c>
      <c r="F80" s="796">
        <f>compohweal!BH72</f>
        <v>3.9360187947750092E-2</v>
      </c>
      <c r="G80" s="796">
        <f>compohweal!BI72</f>
        <v>0.10109768062829971</v>
      </c>
      <c r="H80" s="135">
        <f>compohweal!AX72</f>
        <v>1.75132155418396E-2</v>
      </c>
      <c r="I80" s="806">
        <f>compohweal!AY72</f>
        <v>1.5776827931404114E-3</v>
      </c>
      <c r="J80" s="806">
        <f>compohweal!AZ72</f>
        <v>-1.2587124481797218E-2</v>
      </c>
      <c r="K80" s="806">
        <f>compohweal!BA72</f>
        <v>8.1415772438049316E-3</v>
      </c>
      <c r="L80" s="806">
        <f>compohweal!BB72</f>
        <v>1.0380595922470093E-3</v>
      </c>
      <c r="M80" s="806">
        <f>compohweal!BC72</f>
        <v>1.9343018531799316E-2</v>
      </c>
      <c r="N80" s="106">
        <f>compohweal!BJ72</f>
        <v>0.35260003805160522</v>
      </c>
      <c r="O80" s="797">
        <f>compohweal!BK72</f>
        <v>1.3356558978557587E-2</v>
      </c>
      <c r="P80" s="797">
        <f>compohweal!BL72</f>
        <v>6.6032527014613152E-2</v>
      </c>
      <c r="Q80" s="797">
        <f>compohweal!BM72</f>
        <v>0.15313418582081795</v>
      </c>
      <c r="R80" s="797">
        <f>compohweal!BN72</f>
        <v>3.8322128355503082E-2</v>
      </c>
      <c r="S80" s="798">
        <f>compohweal!BO72</f>
        <v>8.1754662096500397E-2</v>
      </c>
      <c r="V80" s="1326">
        <f t="shared" si="3"/>
        <v>-2.2351741790771484E-8</v>
      </c>
      <c r="W80" s="1326">
        <f t="shared" si="4"/>
        <v>1.862645149230957E-9</v>
      </c>
      <c r="X80" s="1326">
        <f t="shared" si="5"/>
        <v>-2.4214386940002441E-8</v>
      </c>
    </row>
    <row r="81" spans="1:24" x14ac:dyDescent="0.2">
      <c r="A81" s="805">
        <v>1984</v>
      </c>
      <c r="B81" s="149">
        <f>1-TE2b!B81</f>
        <v>0.36760187149047852</v>
      </c>
      <c r="C81" s="796">
        <f>compohweal!BE73</f>
        <v>1.3938196003437042E-2</v>
      </c>
      <c r="D81" s="796">
        <f>compohweal!BF73</f>
        <v>5.2825931459665298E-2</v>
      </c>
      <c r="E81" s="796">
        <f>compohweal!BG73</f>
        <v>0.16658898256719112</v>
      </c>
      <c r="F81" s="796">
        <f>compohweal!BH73</f>
        <v>3.8185805082321167E-2</v>
      </c>
      <c r="G81" s="796">
        <f>compohweal!BI73</f>
        <v>9.6062928438186646E-2</v>
      </c>
      <c r="H81" s="135">
        <f>compohweal!AX73</f>
        <v>1.4027893543243408E-2</v>
      </c>
      <c r="I81" s="806">
        <f>compohweal!AY73</f>
        <v>1.4387518167495728E-3</v>
      </c>
      <c r="J81" s="806">
        <f>compohweal!AZ73</f>
        <v>-1.3615217059850693E-2</v>
      </c>
      <c r="K81" s="806">
        <f>compohweal!BA73</f>
        <v>7.9559683799743652E-3</v>
      </c>
      <c r="L81" s="806">
        <f>compohweal!BB73</f>
        <v>1.3592690229415894E-3</v>
      </c>
      <c r="M81" s="806">
        <f>compohweal!BC73</f>
        <v>1.6889110207557678E-2</v>
      </c>
      <c r="N81" s="106">
        <f>compohweal!BJ73</f>
        <v>0.35357397794723511</v>
      </c>
      <c r="O81" s="797">
        <f>compohweal!BK73</f>
        <v>1.2499444186687469E-2</v>
      </c>
      <c r="P81" s="797">
        <f>compohweal!BL73</f>
        <v>6.6441148519515991E-2</v>
      </c>
      <c r="Q81" s="797">
        <f>compohweal!BM73</f>
        <v>0.15863301418721676</v>
      </c>
      <c r="R81" s="797">
        <f>compohweal!BN73</f>
        <v>3.6826536059379578E-2</v>
      </c>
      <c r="S81" s="798">
        <f>compohweal!BO73</f>
        <v>7.9173818230628967E-2</v>
      </c>
      <c r="V81" s="1326">
        <f t="shared" si="3"/>
        <v>2.7939677238464355E-8</v>
      </c>
      <c r="W81" s="1326">
        <f t="shared" si="4"/>
        <v>1.1175870895385742E-8</v>
      </c>
      <c r="X81" s="1326">
        <f t="shared" si="5"/>
        <v>1.6763806343078613E-8</v>
      </c>
    </row>
    <row r="82" spans="1:24" x14ac:dyDescent="0.2">
      <c r="A82" s="805">
        <v>1985</v>
      </c>
      <c r="B82" s="149">
        <f>1-TE2b!B82</f>
        <v>0.37029051780700684</v>
      </c>
      <c r="C82" s="796">
        <f>compohweal!BE74</f>
        <v>1.2377645820379257E-2</v>
      </c>
      <c r="D82" s="796">
        <f>compohweal!BF74</f>
        <v>4.8567282035946846E-2</v>
      </c>
      <c r="E82" s="796">
        <f>compohweal!BG74</f>
        <v>0.16910349205136299</v>
      </c>
      <c r="F82" s="796">
        <f>compohweal!BH74</f>
        <v>3.7299960851669312E-2</v>
      </c>
      <c r="G82" s="796">
        <f>compohweal!BI74</f>
        <v>0.10294213891029358</v>
      </c>
      <c r="H82" s="135">
        <f>compohweal!AX74</f>
        <v>1.5380799770355225E-2</v>
      </c>
      <c r="I82" s="806">
        <f>compohweal!AY74</f>
        <v>1.2099146842956543E-3</v>
      </c>
      <c r="J82" s="806">
        <f>compohweal!AZ74</f>
        <v>-1.4652654528617859E-2</v>
      </c>
      <c r="K82" s="806">
        <f>compohweal!BA74</f>
        <v>9.5342323184013367E-3</v>
      </c>
      <c r="L82" s="806">
        <f>compohweal!BB74</f>
        <v>1.6143471002578735E-3</v>
      </c>
      <c r="M82" s="806">
        <f>compohweal!BC74</f>
        <v>1.7674967646598816E-2</v>
      </c>
      <c r="N82" s="106">
        <f>compohweal!BJ74</f>
        <v>0.35490971803665161</v>
      </c>
      <c r="O82" s="797">
        <f>compohweal!BK74</f>
        <v>1.1167731136083603E-2</v>
      </c>
      <c r="P82" s="797">
        <f>compohweal!BL74</f>
        <v>6.3219936564564705E-2</v>
      </c>
      <c r="Q82" s="797">
        <f>compohweal!BM74</f>
        <v>0.15956925973296165</v>
      </c>
      <c r="R82" s="797">
        <f>compohweal!BN74</f>
        <v>3.5685613751411438E-2</v>
      </c>
      <c r="S82" s="798">
        <f>compohweal!BO74</f>
        <v>8.5267171263694763E-2</v>
      </c>
      <c r="V82" s="1326">
        <f t="shared" si="3"/>
        <v>-1.862645149230957E-9</v>
      </c>
      <c r="W82" s="1326">
        <f t="shared" si="4"/>
        <v>-7.4505805969238281E-9</v>
      </c>
      <c r="X82" s="1326">
        <f t="shared" si="5"/>
        <v>5.5879354476928711E-9</v>
      </c>
    </row>
    <row r="83" spans="1:24" x14ac:dyDescent="0.2">
      <c r="A83" s="805">
        <v>1986</v>
      </c>
      <c r="B83" s="149">
        <f>1-TE2b!B83</f>
        <v>0.37029498815536499</v>
      </c>
      <c r="C83" s="796">
        <f>compohweal!BE75</f>
        <v>1.3464853167533875E-2</v>
      </c>
      <c r="D83" s="796">
        <f>compohweal!BF75</f>
        <v>4.6493330970406532E-2</v>
      </c>
      <c r="E83" s="796">
        <f>compohweal!BG75</f>
        <v>0.16666643694043159</v>
      </c>
      <c r="F83" s="796">
        <f>compohweal!BH75</f>
        <v>3.4688465297222137E-2</v>
      </c>
      <c r="G83" s="796">
        <f>compohweal!BI75</f>
        <v>0.1089818999171257</v>
      </c>
      <c r="H83" s="135">
        <f>compohweal!AX75</f>
        <v>1.5829384326934814E-2</v>
      </c>
      <c r="I83" s="806">
        <f>compohweal!AY75</f>
        <v>1.225791871547699E-3</v>
      </c>
      <c r="J83" s="806">
        <f>compohweal!AZ75</f>
        <v>-1.4664016664028168E-2</v>
      </c>
      <c r="K83" s="806">
        <f>compohweal!BA75</f>
        <v>8.8766589760780334E-3</v>
      </c>
      <c r="L83" s="806">
        <f>compohweal!BB75</f>
        <v>1.8368363380432129E-3</v>
      </c>
      <c r="M83" s="806">
        <f>compohweal!BC75</f>
        <v>1.8554136157035828E-2</v>
      </c>
      <c r="N83" s="106">
        <f>compohweal!BJ75</f>
        <v>0.35446560382843018</v>
      </c>
      <c r="O83" s="797">
        <f>compohweal!BK75</f>
        <v>1.2239061295986176E-2</v>
      </c>
      <c r="P83" s="797">
        <f>compohweal!BL75</f>
        <v>6.11573476344347E-2</v>
      </c>
      <c r="Q83" s="797">
        <f>compohweal!BM75</f>
        <v>0.15778977796435356</v>
      </c>
      <c r="R83" s="797">
        <f>compohweal!BN75</f>
        <v>3.2851628959178925E-2</v>
      </c>
      <c r="S83" s="798">
        <f>compohweal!BO75</f>
        <v>9.0427763760089874E-2</v>
      </c>
      <c r="V83" s="1326">
        <f t="shared" si="3"/>
        <v>1.862645149230957E-9</v>
      </c>
      <c r="W83" s="1326">
        <f t="shared" si="4"/>
        <v>-2.2351741790771484E-8</v>
      </c>
      <c r="X83" s="1326">
        <f t="shared" si="5"/>
        <v>2.4214386940002441E-8</v>
      </c>
    </row>
    <row r="84" spans="1:24" x14ac:dyDescent="0.2">
      <c r="A84" s="805">
        <v>1987</v>
      </c>
      <c r="B84" s="149">
        <f>1-TE2b!B84</f>
        <v>0.36649203300476074</v>
      </c>
      <c r="C84" s="796">
        <f>compohweal!BE76</f>
        <v>1.3340175151824951E-2</v>
      </c>
      <c r="D84" s="796">
        <f>compohweal!BF76</f>
        <v>4.4745140708982944E-2</v>
      </c>
      <c r="E84" s="796">
        <f>compohweal!BG76</f>
        <v>0.16428129374980927</v>
      </c>
      <c r="F84" s="796">
        <f>compohweal!BH76</f>
        <v>3.1941123306751251E-2</v>
      </c>
      <c r="G84" s="796">
        <f>compohweal!BI76</f>
        <v>0.11218427121639252</v>
      </c>
      <c r="H84" s="135">
        <f>compohweal!AX76</f>
        <v>1.9104301929473877E-2</v>
      </c>
      <c r="I84" s="806">
        <f>compohweal!AY76</f>
        <v>1.1975690722465515E-3</v>
      </c>
      <c r="J84" s="806">
        <f>compohweal!AZ76</f>
        <v>-1.3304397463798523E-2</v>
      </c>
      <c r="K84" s="806">
        <f>compohweal!BA76</f>
        <v>1.2271150946617126E-2</v>
      </c>
      <c r="L84" s="806">
        <f>compohweal!BB76</f>
        <v>1.9205659627914429E-3</v>
      </c>
      <c r="M84" s="806">
        <f>compohweal!BC76</f>
        <v>1.7019391059875488E-2</v>
      </c>
      <c r="N84" s="106">
        <f>compohweal!BJ76</f>
        <v>0.34738773107528687</v>
      </c>
      <c r="O84" s="797">
        <f>compohweal!BK76</f>
        <v>1.21426060795784E-2</v>
      </c>
      <c r="P84" s="797">
        <f>compohweal!BL76</f>
        <v>5.8049538172781467E-2</v>
      </c>
      <c r="Q84" s="797">
        <f>compohweal!BM76</f>
        <v>0.15201014280319214</v>
      </c>
      <c r="R84" s="797">
        <f>compohweal!BN76</f>
        <v>3.0020557343959808E-2</v>
      </c>
      <c r="S84" s="798">
        <f>compohweal!BO76</f>
        <v>9.5164880156517029E-2</v>
      </c>
      <c r="V84" s="1326">
        <f t="shared" si="3"/>
        <v>2.8870999813079834E-8</v>
      </c>
      <c r="W84" s="1326">
        <f t="shared" si="4"/>
        <v>2.2351741790771484E-8</v>
      </c>
      <c r="X84" s="1326">
        <f t="shared" si="5"/>
        <v>6.5192580223083496E-9</v>
      </c>
    </row>
    <row r="85" spans="1:24" x14ac:dyDescent="0.2">
      <c r="A85" s="805">
        <v>1988</v>
      </c>
      <c r="B85" s="149">
        <f>1-TE2b!B85</f>
        <v>0.35433691740036011</v>
      </c>
      <c r="C85" s="796">
        <f>compohweal!BE77</f>
        <v>1.1627554893493652E-2</v>
      </c>
      <c r="D85" s="796">
        <f>compohweal!BF77</f>
        <v>4.2302600108087063E-2</v>
      </c>
      <c r="E85" s="796">
        <f>compohweal!BG77</f>
        <v>0.15798655897378922</v>
      </c>
      <c r="F85" s="796">
        <f>compohweal!BH77</f>
        <v>3.0647255480289459E-2</v>
      </c>
      <c r="G85" s="796">
        <f>compohweal!BI77</f>
        <v>0.11177295446395874</v>
      </c>
      <c r="H85" s="135">
        <f>compohweal!AX77</f>
        <v>1.846623420715332E-2</v>
      </c>
      <c r="I85" s="806">
        <f>compohweal!AY77</f>
        <v>1.1407062411308289E-3</v>
      </c>
      <c r="J85" s="806">
        <f>compohweal!AZ77</f>
        <v>-1.299661211669445E-2</v>
      </c>
      <c r="K85" s="806">
        <f>compohweal!BA77</f>
        <v>1.1733360588550568E-2</v>
      </c>
      <c r="L85" s="806">
        <f>compohweal!BB77</f>
        <v>1.8858239054679871E-3</v>
      </c>
      <c r="M85" s="806">
        <f>compohweal!BC77</f>
        <v>1.6701206564903259E-2</v>
      </c>
      <c r="N85" s="106">
        <f>compohweal!BJ77</f>
        <v>0.33587068319320679</v>
      </c>
      <c r="O85" s="797">
        <f>compohweal!BK77</f>
        <v>1.0486848652362823E-2</v>
      </c>
      <c r="P85" s="797">
        <f>compohweal!BL77</f>
        <v>5.5299212224781513E-2</v>
      </c>
      <c r="Q85" s="797">
        <f>compohweal!BM77</f>
        <v>0.14625319838523865</v>
      </c>
      <c r="R85" s="797">
        <f>compohweal!BN77</f>
        <v>2.8761431574821472E-2</v>
      </c>
      <c r="S85" s="798">
        <f>compohweal!BO77</f>
        <v>9.5071747899055481E-2</v>
      </c>
      <c r="V85" s="1326">
        <f t="shared" si="3"/>
        <v>-6.5192580223083496E-9</v>
      </c>
      <c r="W85" s="1326">
        <f t="shared" si="4"/>
        <v>1.7490237951278687E-6</v>
      </c>
      <c r="X85" s="1326">
        <f t="shared" si="5"/>
        <v>-1.755543053150177E-6</v>
      </c>
    </row>
    <row r="86" spans="1:24" x14ac:dyDescent="0.2">
      <c r="A86" s="805">
        <v>1989</v>
      </c>
      <c r="B86" s="149">
        <f>1-TE2b!B86</f>
        <v>0.35368925333023071</v>
      </c>
      <c r="C86" s="796">
        <f>compohweal!BE78</f>
        <v>1.4232359826564789E-2</v>
      </c>
      <c r="D86" s="796">
        <f>compohweal!BF78</f>
        <v>3.9869094267487526E-2</v>
      </c>
      <c r="E86" s="796">
        <f>compohweal!BG78</f>
        <v>0.15494626015424728</v>
      </c>
      <c r="F86" s="796">
        <f>compohweal!BH78</f>
        <v>3.0178241431713104E-2</v>
      </c>
      <c r="G86" s="796">
        <f>compohweal!BI78</f>
        <v>0.11446330696344376</v>
      </c>
      <c r="H86" s="135">
        <f>compohweal!AX78</f>
        <v>1.8871843814849854E-2</v>
      </c>
      <c r="I86" s="806">
        <f>compohweal!AY78</f>
        <v>1.291714608669281E-3</v>
      </c>
      <c r="J86" s="806">
        <f>compohweal!AZ78</f>
        <v>-1.3372285291552544E-2</v>
      </c>
      <c r="K86" s="806">
        <f>compohweal!BA78</f>
        <v>1.1786818504333496E-2</v>
      </c>
      <c r="L86" s="806">
        <f>compohweal!BB78</f>
        <v>2.0690262317657471E-3</v>
      </c>
      <c r="M86" s="806">
        <f>compohweal!BC78</f>
        <v>1.7096623778343201E-2</v>
      </c>
      <c r="N86" s="106">
        <f>compohweal!BJ78</f>
        <v>0.33481740951538086</v>
      </c>
      <c r="O86" s="797">
        <f>compohweal!BK78</f>
        <v>1.2940645217895508E-2</v>
      </c>
      <c r="P86" s="797">
        <f>compohweal!BL78</f>
        <v>5.324137955904007E-2</v>
      </c>
      <c r="Q86" s="797">
        <f>compohweal!BM78</f>
        <v>0.14315944164991379</v>
      </c>
      <c r="R86" s="797">
        <f>compohweal!BN78</f>
        <v>2.8109215199947357E-2</v>
      </c>
      <c r="S86" s="798">
        <f>compohweal!BO78</f>
        <v>9.7366683185100555E-2</v>
      </c>
      <c r="V86" s="1326">
        <f t="shared" si="3"/>
        <v>-9.3132257461547852E-9</v>
      </c>
      <c r="W86" s="1326">
        <f t="shared" si="4"/>
        <v>-5.4016709327697754E-8</v>
      </c>
      <c r="X86" s="1326">
        <f t="shared" si="5"/>
        <v>4.4703483581542969E-8</v>
      </c>
    </row>
    <row r="87" spans="1:24" x14ac:dyDescent="0.2">
      <c r="A87" s="807">
        <v>1990</v>
      </c>
      <c r="B87" s="153">
        <f>1-TE2b!B87</f>
        <v>0.35228425264358521</v>
      </c>
      <c r="C87" s="808">
        <f>compohweal!BE79</f>
        <v>1.4492936432361603E-2</v>
      </c>
      <c r="D87" s="808">
        <f>compohweal!BF79</f>
        <v>3.8685999810695648E-2</v>
      </c>
      <c r="E87" s="808">
        <f>compohweal!BG79</f>
        <v>0.15054906718432903</v>
      </c>
      <c r="F87" s="808">
        <f>compohweal!BH79</f>
        <v>2.876000851392746E-2</v>
      </c>
      <c r="G87" s="808">
        <f>compohweal!BI79</f>
        <v>0.11979621648788452</v>
      </c>
      <c r="H87" s="146">
        <f>compohweal!AX79</f>
        <v>1.749950647354126E-2</v>
      </c>
      <c r="I87" s="815">
        <f>compohweal!AY79</f>
        <v>1.3423711061477661E-3</v>
      </c>
      <c r="J87" s="815">
        <f>compohweal!AZ79</f>
        <v>-1.3984544202685356E-2</v>
      </c>
      <c r="K87" s="815">
        <f>compohweal!BA79</f>
        <v>1.0173536837100983E-2</v>
      </c>
      <c r="L87" s="815">
        <f>compohweal!BB79</f>
        <v>2.2773295640945435E-3</v>
      </c>
      <c r="M87" s="815">
        <f>compohweal!BC79</f>
        <v>1.7690792679786682E-2</v>
      </c>
      <c r="N87" s="112">
        <f>compohweal!BJ79</f>
        <v>0.33478474617004395</v>
      </c>
      <c r="O87" s="809">
        <f>compohweal!BK79</f>
        <v>1.3150565326213837E-2</v>
      </c>
      <c r="P87" s="809">
        <f>compohweal!BL79</f>
        <v>5.2670544013381004E-2</v>
      </c>
      <c r="Q87" s="809">
        <f>compohweal!BM79</f>
        <v>0.14037553034722805</v>
      </c>
      <c r="R87" s="809">
        <f>compohweal!BN79</f>
        <v>2.6482678949832916E-2</v>
      </c>
      <c r="S87" s="810">
        <f>compohweal!BO79</f>
        <v>0.10210542380809784</v>
      </c>
      <c r="V87" s="1326">
        <f t="shared" si="3"/>
        <v>2.4214386940002441E-8</v>
      </c>
      <c r="W87" s="1326">
        <f t="shared" si="4"/>
        <v>2.0489096641540527E-8</v>
      </c>
      <c r="X87" s="1326">
        <f t="shared" si="5"/>
        <v>3.7252902984619141E-9</v>
      </c>
    </row>
    <row r="88" spans="1:24" x14ac:dyDescent="0.2">
      <c r="A88" s="805">
        <v>1991</v>
      </c>
      <c r="B88" s="149">
        <f>1-TE2b!B88</f>
        <v>0.35195785760879517</v>
      </c>
      <c r="C88" s="796">
        <f>compohweal!BE80</f>
        <v>1.7036363482475281E-2</v>
      </c>
      <c r="D88" s="796">
        <f>compohweal!BF80</f>
        <v>4.0124183055013418E-2</v>
      </c>
      <c r="E88" s="796">
        <f>compohweal!BG80</f>
        <v>0.14127933606505394</v>
      </c>
      <c r="F88" s="796">
        <f>compohweal!BH80</f>
        <v>2.7100600302219391E-2</v>
      </c>
      <c r="G88" s="796">
        <f>compohweal!BI80</f>
        <v>0.12641741335391998</v>
      </c>
      <c r="H88" s="135">
        <f>compohweal!AX80</f>
        <v>1.7230570316314697E-2</v>
      </c>
      <c r="I88" s="806">
        <f>compohweal!AY80</f>
        <v>1.6832128167152405E-3</v>
      </c>
      <c r="J88" s="806">
        <f>compohweal!AZ80</f>
        <v>-1.3387855142354965E-2</v>
      </c>
      <c r="K88" s="806">
        <f>compohweal!BA80</f>
        <v>8.6289495229721069E-3</v>
      </c>
      <c r="L88" s="806">
        <f>compohweal!BB80</f>
        <v>2.2346004843711853E-3</v>
      </c>
      <c r="M88" s="806">
        <f>compohweal!BC80</f>
        <v>1.8072634935379028E-2</v>
      </c>
      <c r="N88" s="106">
        <f>compohweal!BJ80</f>
        <v>0.33472728729248047</v>
      </c>
      <c r="O88" s="797">
        <f>compohweal!BK80</f>
        <v>1.535315066576004E-2</v>
      </c>
      <c r="P88" s="797">
        <f>compohweal!BL80</f>
        <v>5.3512038197368383E-2</v>
      </c>
      <c r="Q88" s="797">
        <f>compohweal!BM80</f>
        <v>0.13265038654208183</v>
      </c>
      <c r="R88" s="797">
        <f>compohweal!BN80</f>
        <v>2.4865999817848206E-2</v>
      </c>
      <c r="S88" s="798">
        <f>compohweal!BO80</f>
        <v>0.10834477841854095</v>
      </c>
      <c r="V88" s="1326">
        <f t="shared" si="3"/>
        <v>-3.8649886846542358E-8</v>
      </c>
      <c r="W88" s="1326">
        <f t="shared" si="4"/>
        <v>-9.7230076789855957E-7</v>
      </c>
      <c r="X88" s="1326">
        <f t="shared" si="5"/>
        <v>9.3365088105201721E-7</v>
      </c>
    </row>
    <row r="89" spans="1:24" x14ac:dyDescent="0.2">
      <c r="A89" s="805">
        <v>1992</v>
      </c>
      <c r="B89" s="149">
        <f>1-TE2b!B89</f>
        <v>0.33773922920227051</v>
      </c>
      <c r="C89" s="796">
        <f>compohweal!BE81</f>
        <v>1.8836669623851776E-2</v>
      </c>
      <c r="D89" s="796">
        <f>compohweal!BF81</f>
        <v>3.2980716787278652E-2</v>
      </c>
      <c r="E89" s="796">
        <f>compohweal!BG81</f>
        <v>0.13268131203949451</v>
      </c>
      <c r="F89" s="796">
        <f>compohweal!BH81</f>
        <v>2.5180906057357788E-2</v>
      </c>
      <c r="G89" s="796">
        <f>compohweal!BI81</f>
        <v>0.12805962562561035</v>
      </c>
      <c r="H89" s="135">
        <f>compohweal!AX81</f>
        <v>1.4458179473876953E-2</v>
      </c>
      <c r="I89" s="806">
        <f>compohweal!AY81</f>
        <v>1.9269958138465881E-3</v>
      </c>
      <c r="J89" s="806">
        <f>compohweal!AZ81</f>
        <v>-1.2758044525980949E-2</v>
      </c>
      <c r="K89" s="806">
        <f>compohweal!BA81</f>
        <v>5.7069659233093262E-3</v>
      </c>
      <c r="L89" s="806">
        <f>compohweal!BB81</f>
        <v>2.2720992565155029E-3</v>
      </c>
      <c r="M89" s="806">
        <f>compohweal!BC81</f>
        <v>1.7310187220573425E-2</v>
      </c>
      <c r="N89" s="106">
        <f>compohweal!BJ81</f>
        <v>0.32328104972839355</v>
      </c>
      <c r="O89" s="797">
        <f>compohweal!BK81</f>
        <v>1.6909673810005188E-2</v>
      </c>
      <c r="P89" s="797">
        <f>compohweal!BL81</f>
        <v>4.5738761313259602E-2</v>
      </c>
      <c r="Q89" s="797">
        <f>compohweal!BM81</f>
        <v>0.12697434611618519</v>
      </c>
      <c r="R89" s="797">
        <f>compohweal!BN81</f>
        <v>2.2908806800842285E-2</v>
      </c>
      <c r="S89" s="798">
        <f>compohweal!BO81</f>
        <v>0.11074943840503693</v>
      </c>
      <c r="V89" s="1326">
        <f t="shared" si="3"/>
        <v>-9.3132257461547852E-10</v>
      </c>
      <c r="W89" s="1326">
        <f t="shared" si="4"/>
        <v>-2.4214386940002441E-8</v>
      </c>
      <c r="X89" s="1326">
        <f t="shared" si="5"/>
        <v>2.3283064365386963E-8</v>
      </c>
    </row>
    <row r="90" spans="1:24" x14ac:dyDescent="0.2">
      <c r="A90" s="805">
        <v>1993</v>
      </c>
      <c r="B90" s="149">
        <f>1-TE2b!B90</f>
        <v>0.33554953336715698</v>
      </c>
      <c r="C90" s="796">
        <f>compohweal!BE82</f>
        <v>2.1145008504390717E-2</v>
      </c>
      <c r="D90" s="796">
        <f>compohweal!BF82</f>
        <v>2.825979795306921E-2</v>
      </c>
      <c r="E90" s="796">
        <f>compohweal!BG82</f>
        <v>0.12866839207708836</v>
      </c>
      <c r="F90" s="796">
        <f>compohweal!BH82</f>
        <v>2.494516596198082E-2</v>
      </c>
      <c r="G90" s="796">
        <f>compohweal!BI82</f>
        <v>0.13253118097782135</v>
      </c>
      <c r="H90" s="135">
        <f>compohweal!AX82</f>
        <v>1.390916109085083E-2</v>
      </c>
      <c r="I90" s="806">
        <f>compohweal!AY82</f>
        <v>2.0070523023605347E-3</v>
      </c>
      <c r="J90" s="806">
        <f>compohweal!AZ82</f>
        <v>-1.2231744825839996E-2</v>
      </c>
      <c r="K90" s="806">
        <f>compohweal!BA82</f>
        <v>4.7707781195640564E-3</v>
      </c>
      <c r="L90" s="806">
        <f>compohweal!BB82</f>
        <v>2.1733790636062622E-3</v>
      </c>
      <c r="M90" s="806">
        <f>compohweal!BC82</f>
        <v>1.7188668251037598E-2</v>
      </c>
      <c r="N90" s="106">
        <f>compohweal!BJ82</f>
        <v>0.32164037227630615</v>
      </c>
      <c r="O90" s="797">
        <f>compohweal!BK82</f>
        <v>1.9137956202030182E-2</v>
      </c>
      <c r="P90" s="797">
        <f>compohweal!BL82</f>
        <v>4.0491542778909206E-2</v>
      </c>
      <c r="Q90" s="797">
        <f>compohweal!BM82</f>
        <v>0.1238976139575243</v>
      </c>
      <c r="R90" s="797">
        <f>compohweal!BN82</f>
        <v>2.2771786898374557E-2</v>
      </c>
      <c r="S90" s="798">
        <f>compohweal!BO82</f>
        <v>0.11534251272678375</v>
      </c>
      <c r="V90" s="1326">
        <f t="shared" si="3"/>
        <v>-1.2107193470001221E-8</v>
      </c>
      <c r="W90" s="1326">
        <f t="shared" si="4"/>
        <v>1.0281801223754883E-6</v>
      </c>
      <c r="X90" s="1326">
        <f t="shared" si="5"/>
        <v>-1.0402873158454895E-6</v>
      </c>
    </row>
    <row r="91" spans="1:24" x14ac:dyDescent="0.2">
      <c r="A91" s="805">
        <v>1994</v>
      </c>
      <c r="B91" s="149">
        <f>1-TE2b!B91</f>
        <v>0.33484804630279541</v>
      </c>
      <c r="C91" s="796">
        <f>compohweal!BE83</f>
        <v>2.0097441971302032E-2</v>
      </c>
      <c r="D91" s="796">
        <f>compohweal!BF83</f>
        <v>2.1944296546280384E-2</v>
      </c>
      <c r="E91" s="796">
        <f>compohweal!BG83</f>
        <v>0.12977710925042629</v>
      </c>
      <c r="F91" s="796">
        <f>compohweal!BH83</f>
        <v>2.5283783674240112E-2</v>
      </c>
      <c r="G91" s="796">
        <f>compohweal!BI83</f>
        <v>0.13774541020393372</v>
      </c>
      <c r="H91" s="135">
        <f>compohweal!AX83</f>
        <v>1.2109458446502686E-2</v>
      </c>
      <c r="I91" s="806">
        <f>compohweal!AY83</f>
        <v>1.7714053392410278E-3</v>
      </c>
      <c r="J91" s="806">
        <f>compohweal!AZ83</f>
        <v>-1.3962620869278908E-2</v>
      </c>
      <c r="K91" s="806">
        <f>compohweal!BA83</f>
        <v>4.9110129475593567E-3</v>
      </c>
      <c r="L91" s="806">
        <f>compohweal!BB83</f>
        <v>2.0723938941955566E-3</v>
      </c>
      <c r="M91" s="806">
        <f>compohweal!BC83</f>
        <v>1.7317235469818115E-2</v>
      </c>
      <c r="N91" s="106">
        <f>compohweal!BJ83</f>
        <v>0.32273858785629272</v>
      </c>
      <c r="O91" s="797">
        <f>compohweal!BK83</f>
        <v>1.8326036632061005E-2</v>
      </c>
      <c r="P91" s="797">
        <f>compohweal!BL83</f>
        <v>3.5906917415559292E-2</v>
      </c>
      <c r="Q91" s="797">
        <f>compohweal!BM83</f>
        <v>0.12486609630286694</v>
      </c>
      <c r="R91" s="797">
        <f>compohweal!BN83</f>
        <v>2.3211389780044556E-2</v>
      </c>
      <c r="S91" s="798">
        <f>compohweal!BO83</f>
        <v>0.1204281747341156</v>
      </c>
      <c r="V91" s="1326">
        <f t="shared" si="3"/>
        <v>4.6566128730773926E-9</v>
      </c>
      <c r="W91" s="1326">
        <f t="shared" si="4"/>
        <v>3.166496753692627E-8</v>
      </c>
      <c r="X91" s="1326">
        <f t="shared" si="5"/>
        <v>-2.7008354663848877E-8</v>
      </c>
    </row>
    <row r="92" spans="1:24" x14ac:dyDescent="0.2">
      <c r="A92" s="805">
        <v>1995</v>
      </c>
      <c r="B92" s="149">
        <f>1-TE2b!B92</f>
        <v>0.33167451620101929</v>
      </c>
      <c r="C92" s="796">
        <f>compohweal!BE84</f>
        <v>2.1743498742580414E-2</v>
      </c>
      <c r="D92" s="796">
        <f>compohweal!BF84</f>
        <v>1.6585118602961302E-2</v>
      </c>
      <c r="E92" s="796">
        <f>compohweal!BG84</f>
        <v>0.12630809471011162</v>
      </c>
      <c r="F92" s="796">
        <f>compohweal!BH84</f>
        <v>2.5152884423732758E-2</v>
      </c>
      <c r="G92" s="796">
        <f>compohweal!BI84</f>
        <v>0.1418849378824234</v>
      </c>
      <c r="H92" s="135">
        <f>compohweal!AX84</f>
        <v>1.0092735290527344E-2</v>
      </c>
      <c r="I92" s="806">
        <f>compohweal!AY84</f>
        <v>2.0129382610321045E-3</v>
      </c>
      <c r="J92" s="806">
        <f>compohweal!AZ84</f>
        <v>-1.6611812636256218E-2</v>
      </c>
      <c r="K92" s="806">
        <f>compohweal!BA84</f>
        <v>5.1920190453529358E-3</v>
      </c>
      <c r="L92" s="806">
        <f>compohweal!BB84</f>
        <v>1.9295662641525269E-3</v>
      </c>
      <c r="M92" s="806">
        <f>compohweal!BC84</f>
        <v>1.7571032047271729E-2</v>
      </c>
      <c r="N92" s="106">
        <f>compohweal!BJ84</f>
        <v>0.32158178091049194</v>
      </c>
      <c r="O92" s="797">
        <f>compohweal!BK84</f>
        <v>1.9730560481548309E-2</v>
      </c>
      <c r="P92" s="797">
        <f>compohweal!BL84</f>
        <v>3.319693123921752E-2</v>
      </c>
      <c r="Q92" s="797">
        <f>compohweal!BM84</f>
        <v>0.12111607566475868</v>
      </c>
      <c r="R92" s="797">
        <f>compohweal!BN84</f>
        <v>2.3223318159580231E-2</v>
      </c>
      <c r="S92" s="798">
        <f>compohweal!BO84</f>
        <v>0.12431390583515167</v>
      </c>
      <c r="V92" s="1326">
        <f t="shared" si="3"/>
        <v>-1.8160790205001831E-8</v>
      </c>
      <c r="W92" s="1326">
        <f t="shared" si="4"/>
        <v>-1.0076910257339478E-6</v>
      </c>
      <c r="X92" s="1326">
        <f t="shared" si="5"/>
        <v>9.8953023552894592E-7</v>
      </c>
    </row>
    <row r="93" spans="1:24" x14ac:dyDescent="0.2">
      <c r="A93" s="805">
        <v>1996</v>
      </c>
      <c r="B93" s="149">
        <f>1-TE2b!B93</f>
        <v>0.32791632413864136</v>
      </c>
      <c r="C93" s="796">
        <f>compohweal!BE85</f>
        <v>2.313484251499176E-2</v>
      </c>
      <c r="D93" s="796">
        <f>compohweal!BF85</f>
        <v>1.1371992528438568E-2</v>
      </c>
      <c r="E93" s="796">
        <f>compohweal!BG85</f>
        <v>0.12177037820219994</v>
      </c>
      <c r="F93" s="796">
        <f>compohweal!BH85</f>
        <v>2.43552066385746E-2</v>
      </c>
      <c r="G93" s="796">
        <f>compohweal!BI85</f>
        <v>0.1472838819026947</v>
      </c>
      <c r="H93" s="135">
        <f>compohweal!AX85</f>
        <v>8.5136890411376953E-3</v>
      </c>
      <c r="I93" s="806">
        <f>compohweal!AY85</f>
        <v>1.742631196975708E-3</v>
      </c>
      <c r="J93" s="806">
        <f>compohweal!AZ85</f>
        <v>-1.7887309193611145E-2</v>
      </c>
      <c r="K93" s="806">
        <f>compohweal!BA85</f>
        <v>5.4808855056762695E-3</v>
      </c>
      <c r="L93" s="806">
        <f>compohweal!BB85</f>
        <v>1.9299685955047607E-3</v>
      </c>
      <c r="M93" s="806">
        <f>compohweal!BC85</f>
        <v>1.7247498035430908E-2</v>
      </c>
      <c r="N93" s="106">
        <f>compohweal!BJ85</f>
        <v>0.31940263509750366</v>
      </c>
      <c r="O93" s="797">
        <f>compohweal!BK85</f>
        <v>2.1392211318016052E-2</v>
      </c>
      <c r="P93" s="797">
        <f>compohweal!BL85</f>
        <v>2.9259301722049713E-2</v>
      </c>
      <c r="Q93" s="797">
        <f>compohweal!BM85</f>
        <v>0.11628949269652367</v>
      </c>
      <c r="R93" s="797">
        <f>compohweal!BN85</f>
        <v>2.2425238043069839E-2</v>
      </c>
      <c r="S93" s="798">
        <f>compohweal!BO85</f>
        <v>0.13003638386726379</v>
      </c>
      <c r="V93" s="1326">
        <f t="shared" si="3"/>
        <v>2.2351741790771484E-8</v>
      </c>
      <c r="W93" s="1326">
        <f t="shared" si="4"/>
        <v>1.4901161193847656E-8</v>
      </c>
      <c r="X93" s="1326">
        <f t="shared" si="5"/>
        <v>7.4505805969238281E-9</v>
      </c>
    </row>
    <row r="94" spans="1:24" x14ac:dyDescent="0.2">
      <c r="A94" s="805">
        <v>1997</v>
      </c>
      <c r="B94" s="149">
        <f>1-TE2b!B94</f>
        <v>0.32078397274017334</v>
      </c>
      <c r="C94" s="796">
        <f>compohweal!BE86</f>
        <v>2.5903984904289246E-2</v>
      </c>
      <c r="D94" s="796">
        <f>compohweal!BF86</f>
        <v>6.9923740811645985E-3</v>
      </c>
      <c r="E94" s="796">
        <f>compohweal!BG86</f>
        <v>0.11421742662787437</v>
      </c>
      <c r="F94" s="796">
        <f>compohweal!BH86</f>
        <v>2.431061863899231E-2</v>
      </c>
      <c r="G94" s="796">
        <f>compohweal!BI86</f>
        <v>0.14935955405235291</v>
      </c>
      <c r="H94" s="135">
        <f>compohweal!AX86</f>
        <v>6.0911774635314941E-3</v>
      </c>
      <c r="I94" s="806">
        <f>compohweal!AY86</f>
        <v>1.9859820604324341E-3</v>
      </c>
      <c r="J94" s="806">
        <f>compohweal!AZ86</f>
        <v>-1.8235298804938793E-2</v>
      </c>
      <c r="K94" s="806">
        <f>compohweal!BA86</f>
        <v>4.2024403810501099E-3</v>
      </c>
      <c r="L94" s="806">
        <f>compohweal!BB86</f>
        <v>1.8799453973770142E-3</v>
      </c>
      <c r="M94" s="806">
        <f>compohweal!BC86</f>
        <v>1.6258090734481812E-2</v>
      </c>
      <c r="N94" s="106">
        <f>compohweal!BJ86</f>
        <v>0.31469279527664185</v>
      </c>
      <c r="O94" s="797">
        <f>compohweal!BK86</f>
        <v>2.3918002843856812E-2</v>
      </c>
      <c r="P94" s="797">
        <f>compohweal!BL86</f>
        <v>2.5227672886103392E-2</v>
      </c>
      <c r="Q94" s="797">
        <f>compohweal!BM86</f>
        <v>0.11001498624682426</v>
      </c>
      <c r="R94" s="797">
        <f>compohweal!BN86</f>
        <v>2.2430673241615295E-2</v>
      </c>
      <c r="S94" s="798">
        <f>compohweal!BO86</f>
        <v>0.13310146331787109</v>
      </c>
      <c r="V94" s="1326">
        <f t="shared" si="3"/>
        <v>1.4435499906539917E-8</v>
      </c>
      <c r="W94" s="1326">
        <f t="shared" si="4"/>
        <v>1.7695128917694092E-8</v>
      </c>
      <c r="X94" s="1326">
        <f t="shared" si="5"/>
        <v>-3.2596290111541748E-9</v>
      </c>
    </row>
    <row r="95" spans="1:24" x14ac:dyDescent="0.2">
      <c r="A95" s="805">
        <v>1998</v>
      </c>
      <c r="B95" s="149">
        <f>1-TE2b!B95</f>
        <v>0.3142046332359314</v>
      </c>
      <c r="C95" s="796">
        <f>compohweal!BE87</f>
        <v>2.6155084371566772E-2</v>
      </c>
      <c r="D95" s="796">
        <f>compohweal!BF87</f>
        <v>3.6960460711270571E-3</v>
      </c>
      <c r="E95" s="796">
        <f>compohweal!BG87</f>
        <v>0.10904647223651409</v>
      </c>
      <c r="F95" s="796">
        <f>compohweal!BH87</f>
        <v>2.3202519863843918E-2</v>
      </c>
      <c r="G95" s="796">
        <f>compohweal!BI87</f>
        <v>0.15210454165935516</v>
      </c>
      <c r="H95" s="135">
        <f>compohweal!AX87</f>
        <v>5.6139230728149414E-3</v>
      </c>
      <c r="I95" s="806">
        <f>compohweal!AY87</f>
        <v>1.9260197877883911E-3</v>
      </c>
      <c r="J95" s="806">
        <f>compohweal!AZ87</f>
        <v>-1.8103606067597866E-2</v>
      </c>
      <c r="K95" s="806">
        <f>compohweal!BA87</f>
        <v>4.1056275367736816E-3</v>
      </c>
      <c r="L95" s="806">
        <f>compohweal!BB87</f>
        <v>1.8505081534385681E-3</v>
      </c>
      <c r="M95" s="806">
        <f>compohweal!BC87</f>
        <v>1.5835434198379517E-2</v>
      </c>
      <c r="N95" s="106">
        <f>compohweal!BJ87</f>
        <v>0.30859071016311646</v>
      </c>
      <c r="O95" s="797">
        <f>compohweal!BK87</f>
        <v>2.4229064583778381E-2</v>
      </c>
      <c r="P95" s="797">
        <f>compohweal!BL87</f>
        <v>2.1799652138724923E-2</v>
      </c>
      <c r="Q95" s="797">
        <f>compohweal!BM87</f>
        <v>0.10494084469974041</v>
      </c>
      <c r="R95" s="797">
        <f>compohweal!BN87</f>
        <v>2.135201171040535E-2</v>
      </c>
      <c r="S95" s="798">
        <f>compohweal!BO87</f>
        <v>0.13626910746097565</v>
      </c>
      <c r="V95" s="1326">
        <f t="shared" si="3"/>
        <v>-3.0966475605964661E-8</v>
      </c>
      <c r="W95" s="1326">
        <f t="shared" si="4"/>
        <v>-6.0535967350006104E-8</v>
      </c>
      <c r="X95" s="1326">
        <f t="shared" si="5"/>
        <v>2.9569491744041443E-8</v>
      </c>
    </row>
    <row r="96" spans="1:24" x14ac:dyDescent="0.2">
      <c r="A96" s="811">
        <v>1999</v>
      </c>
      <c r="B96" s="151">
        <f>1-TE2b!B96</f>
        <v>0.31435084342956543</v>
      </c>
      <c r="C96" s="812">
        <f>compohweal!BE88</f>
        <v>2.9530107975006104E-2</v>
      </c>
      <c r="D96" s="812">
        <f>compohweal!BF88</f>
        <v>-4.4898316264152527E-4</v>
      </c>
      <c r="E96" s="812">
        <f>compohweal!BG88</f>
        <v>0.10953872837126255</v>
      </c>
      <c r="F96" s="812">
        <f>compohweal!BH88</f>
        <v>2.1624665707349777E-2</v>
      </c>
      <c r="G96" s="812">
        <f>compohweal!BI88</f>
        <v>0.15410630404949188</v>
      </c>
      <c r="H96" s="139">
        <f>compohweal!AX88</f>
        <v>6.9980621337890625E-3</v>
      </c>
      <c r="I96" s="816">
        <f>compohweal!AY88</f>
        <v>2.2245347499847412E-3</v>
      </c>
      <c r="J96" s="816">
        <f>compohweal!AZ88</f>
        <v>-1.8153675831854343E-2</v>
      </c>
      <c r="K96" s="816">
        <f>compohweal!BA88</f>
        <v>5.3956955671310425E-3</v>
      </c>
      <c r="L96" s="816">
        <f>compohweal!BB88</f>
        <v>1.974012702703476E-3</v>
      </c>
      <c r="M96" s="816">
        <f>compohweal!BC88</f>
        <v>1.555749773979187E-2</v>
      </c>
      <c r="N96" s="109">
        <f>compohweal!BJ88</f>
        <v>0.30735278129577637</v>
      </c>
      <c r="O96" s="813">
        <f>compohweal!BK88</f>
        <v>2.7305573225021362E-2</v>
      </c>
      <c r="P96" s="813">
        <f>compohweal!BL88</f>
        <v>1.7704692669212818E-2</v>
      </c>
      <c r="Q96" s="813">
        <f>compohweal!BM88</f>
        <v>0.10414303280413151</v>
      </c>
      <c r="R96" s="813">
        <f>compohweal!BN88</f>
        <v>1.9650653004646301E-2</v>
      </c>
      <c r="S96" s="814">
        <f>compohweal!BO88</f>
        <v>0.13854880630970001</v>
      </c>
      <c r="V96" s="1326">
        <f t="shared" si="3"/>
        <v>2.0489096641540527E-8</v>
      </c>
      <c r="W96" s="1326">
        <f t="shared" si="4"/>
        <v>-2.7939677238464355E-9</v>
      </c>
      <c r="X96" s="1326">
        <f t="shared" si="5"/>
        <v>2.3283064365386963E-8</v>
      </c>
    </row>
    <row r="97" spans="1:24" x14ac:dyDescent="0.2">
      <c r="A97" s="805">
        <v>2000</v>
      </c>
      <c r="B97" s="149">
        <f>1-TE2b!B97</f>
        <v>0.31387871503829956</v>
      </c>
      <c r="C97" s="796">
        <f>compohweal!BE89</f>
        <v>2.6936694979667664E-2</v>
      </c>
      <c r="D97" s="796">
        <f>compohweal!BF89</f>
        <v>-4.924809793010354E-3</v>
      </c>
      <c r="E97" s="796">
        <f>compohweal!BG89</f>
        <v>0.11687777936458588</v>
      </c>
      <c r="F97" s="796">
        <f>compohweal!BH89</f>
        <v>2.0983695983886719E-2</v>
      </c>
      <c r="G97" s="796">
        <f>compohweal!BI89</f>
        <v>0.15400540828704834</v>
      </c>
      <c r="H97" s="135">
        <f>compohweal!AX89</f>
        <v>6.7244768142700195E-3</v>
      </c>
      <c r="I97" s="806">
        <f>compohweal!AY89</f>
        <v>2.1590292453765869E-3</v>
      </c>
      <c r="J97" s="806">
        <f>compohweal!AZ89</f>
        <v>-2.0312528125941753E-2</v>
      </c>
      <c r="K97" s="806">
        <f>compohweal!BA89</f>
        <v>5.9625282883644104E-3</v>
      </c>
      <c r="L97" s="806">
        <f>compohweal!BB89</f>
        <v>2.1510310471057892E-3</v>
      </c>
      <c r="M97" s="806">
        <f>compohweal!BC89</f>
        <v>1.6764432191848755E-2</v>
      </c>
      <c r="N97" s="106">
        <f>compohweal!BJ89</f>
        <v>0.30715423822402954</v>
      </c>
      <c r="O97" s="797">
        <f>compohweal!BK89</f>
        <v>2.4777665734291077E-2</v>
      </c>
      <c r="P97" s="797">
        <f>compohweal!BL89</f>
        <v>1.5387718332931399E-2</v>
      </c>
      <c r="Q97" s="797">
        <f>compohweal!BM89</f>
        <v>0.11091525107622147</v>
      </c>
      <c r="R97" s="797">
        <f>compohweal!BN89</f>
        <v>1.883266493678093E-2</v>
      </c>
      <c r="S97" s="798">
        <f>compohweal!BO89</f>
        <v>0.13724097609519958</v>
      </c>
      <c r="V97" s="1326">
        <f t="shared" si="3"/>
        <v>-5.3783878684043884E-8</v>
      </c>
      <c r="W97" s="1326">
        <f t="shared" si="4"/>
        <v>-1.5832483768463135E-8</v>
      </c>
      <c r="X97" s="1326">
        <f t="shared" si="5"/>
        <v>-3.795139491558075E-8</v>
      </c>
    </row>
    <row r="98" spans="1:24" x14ac:dyDescent="0.2">
      <c r="A98" s="805">
        <v>2001</v>
      </c>
      <c r="B98" s="149">
        <f>1-TE2b!B98</f>
        <v>0.31962013244628906</v>
      </c>
      <c r="C98" s="796">
        <f>compohweal!BE90</f>
        <v>2.2153735160827637E-2</v>
      </c>
      <c r="D98" s="796">
        <f>compohweal!BF90</f>
        <v>-8.4373282734304667E-3</v>
      </c>
      <c r="E98" s="796">
        <f>compohweal!BG90</f>
        <v>0.1325148344039917</v>
      </c>
      <c r="F98" s="796">
        <f>compohweal!BH90</f>
        <v>2.1100066602230072E-2</v>
      </c>
      <c r="G98" s="796">
        <f>compohweal!BI90</f>
        <v>0.15228879451751709</v>
      </c>
      <c r="H98" s="135">
        <f>compohweal!AX90</f>
        <v>6.8254470825195312E-3</v>
      </c>
      <c r="I98" s="806">
        <f>compohweal!AY90</f>
        <v>1.8126815557479858E-3</v>
      </c>
      <c r="J98" s="806">
        <f>compohweal!AZ90</f>
        <v>-2.2175263613462448E-2</v>
      </c>
      <c r="K98" s="806">
        <f>compohweal!BA90</f>
        <v>7.2063729166984558E-3</v>
      </c>
      <c r="L98" s="806">
        <f>compohweal!BB90</f>
        <v>2.4881213903427124E-3</v>
      </c>
      <c r="M98" s="806">
        <f>compohweal!BC90</f>
        <v>1.7493516206741333E-2</v>
      </c>
      <c r="N98" s="106">
        <f>compohweal!BJ90</f>
        <v>0.31279468536376953</v>
      </c>
      <c r="O98" s="797">
        <f>compohweal!BK90</f>
        <v>2.0341053605079651E-2</v>
      </c>
      <c r="P98" s="797">
        <f>compohweal!BL90</f>
        <v>1.3737935340031981E-2</v>
      </c>
      <c r="Q98" s="797">
        <f>compohweal!BM90</f>
        <v>0.12530846148729324</v>
      </c>
      <c r="R98" s="797">
        <f>compohweal!BN90</f>
        <v>1.861194521188736E-2</v>
      </c>
      <c r="S98" s="798">
        <f>compohweal!BO90</f>
        <v>0.13479527831077576</v>
      </c>
      <c r="V98" s="1326">
        <f t="shared" si="3"/>
        <v>3.0035153031349182E-8</v>
      </c>
      <c r="W98" s="1326">
        <f t="shared" si="4"/>
        <v>1.862645149230957E-8</v>
      </c>
      <c r="X98" s="1326">
        <f t="shared" si="5"/>
        <v>1.1408701539039612E-8</v>
      </c>
    </row>
    <row r="99" spans="1:24" x14ac:dyDescent="0.2">
      <c r="A99" s="805">
        <v>2002</v>
      </c>
      <c r="B99" s="149">
        <f>1-TE2b!B99</f>
        <v>0.31876164674758911</v>
      </c>
      <c r="C99" s="796">
        <f>compohweal!BE91</f>
        <v>1.9037947058677673E-2</v>
      </c>
      <c r="D99" s="796">
        <f>compohweal!BF91</f>
        <v>-1.184042333625257E-2</v>
      </c>
      <c r="E99" s="796">
        <f>compohweal!BG91</f>
        <v>0.14135806076228619</v>
      </c>
      <c r="F99" s="796">
        <f>compohweal!BH91</f>
        <v>2.0853001624345779E-2</v>
      </c>
      <c r="G99" s="796">
        <f>compohweal!BI91</f>
        <v>0.14935304224491119</v>
      </c>
      <c r="H99" s="135">
        <f>compohweal!AX91</f>
        <v>6.862342357635498E-3</v>
      </c>
      <c r="I99" s="806">
        <f>compohweal!AY91</f>
        <v>1.657143235206604E-3</v>
      </c>
      <c r="J99" s="806">
        <f>compohweal!AZ91</f>
        <v>-2.1607333794236183E-2</v>
      </c>
      <c r="K99" s="806">
        <f>compohweal!BA91</f>
        <v>6.5248534083366394E-3</v>
      </c>
      <c r="L99" s="806">
        <f>compohweal!BB91</f>
        <v>2.6413202285766602E-3</v>
      </c>
      <c r="M99" s="806">
        <f>compohweal!BC91</f>
        <v>1.7646342515945435E-2</v>
      </c>
      <c r="N99" s="106">
        <f>compohweal!BJ91</f>
        <v>0.31189930438995361</v>
      </c>
      <c r="O99" s="797">
        <f>compohweal!BK91</f>
        <v>1.7380803823471069E-2</v>
      </c>
      <c r="P99" s="797">
        <f>compohweal!BL91</f>
        <v>9.766910457983613E-3</v>
      </c>
      <c r="Q99" s="797">
        <f>compohweal!BM91</f>
        <v>0.13483320735394955</v>
      </c>
      <c r="R99" s="797">
        <f>compohweal!BN91</f>
        <v>1.8211681395769119E-2</v>
      </c>
      <c r="S99" s="798">
        <f>compohweal!BO91</f>
        <v>0.13170669972896576</v>
      </c>
      <c r="V99" s="1326">
        <f t="shared" si="3"/>
        <v>1.8393620848655701E-8</v>
      </c>
      <c r="W99" s="1326">
        <f t="shared" si="4"/>
        <v>1.6763806343078613E-8</v>
      </c>
      <c r="X99" s="1326">
        <f t="shared" si="5"/>
        <v>1.6298145055770874E-9</v>
      </c>
    </row>
    <row r="100" spans="1:24" x14ac:dyDescent="0.2">
      <c r="A100" s="805">
        <v>2003</v>
      </c>
      <c r="B100" s="149">
        <f>1-TE2b!B100</f>
        <v>0.31673842668533325</v>
      </c>
      <c r="C100" s="796">
        <f>compohweal!BE92</f>
        <v>1.675666868686676E-2</v>
      </c>
      <c r="D100" s="796">
        <f>compohweal!BF92</f>
        <v>-1.111561106517911E-2</v>
      </c>
      <c r="E100" s="796">
        <f>compohweal!BG92</f>
        <v>0.13913117349147797</v>
      </c>
      <c r="F100" s="796">
        <f>compohweal!BH92</f>
        <v>2.0699139684438705E-2</v>
      </c>
      <c r="G100" s="796">
        <f>compohweal!BI92</f>
        <v>0.15126703679561615</v>
      </c>
      <c r="H100" s="135">
        <f>compohweal!AX92</f>
        <v>4.9592256546020508E-3</v>
      </c>
      <c r="I100" s="806">
        <f>compohweal!AY92</f>
        <v>1.6060918569564819E-3</v>
      </c>
      <c r="J100" s="806">
        <f>compohweal!AZ92</f>
        <v>-2.1249860990792513E-2</v>
      </c>
      <c r="K100" s="806">
        <f>compohweal!BA92</f>
        <v>4.1739046573638916E-3</v>
      </c>
      <c r="L100" s="806">
        <f>compohweal!BB92</f>
        <v>2.8168186545372009E-3</v>
      </c>
      <c r="M100" s="806">
        <f>compohweal!BC92</f>
        <v>1.7612308263778687E-2</v>
      </c>
      <c r="N100" s="106">
        <f>compohweal!BJ92</f>
        <v>0.3117792010307312</v>
      </c>
      <c r="O100" s="797">
        <f>compohweal!BK92</f>
        <v>1.5150576829910278E-2</v>
      </c>
      <c r="P100" s="797">
        <f>compohweal!BL92</f>
        <v>1.0134249925613403E-2</v>
      </c>
      <c r="Q100" s="797">
        <f>compohweal!BM92</f>
        <v>0.13495726883411407</v>
      </c>
      <c r="R100" s="797">
        <f>compohweal!BN92</f>
        <v>1.7882321029901505E-2</v>
      </c>
      <c r="S100" s="798">
        <f>compohweal!BO92</f>
        <v>0.13365472853183746</v>
      </c>
      <c r="V100" s="1326">
        <f t="shared" si="3"/>
        <v>1.909211277961731E-8</v>
      </c>
      <c r="W100" s="1326">
        <f t="shared" si="4"/>
        <v>-3.6787241697311401E-8</v>
      </c>
      <c r="X100" s="1326">
        <f t="shared" si="5"/>
        <v>5.5879354476928711E-8</v>
      </c>
    </row>
    <row r="101" spans="1:24" x14ac:dyDescent="0.2">
      <c r="A101" s="805">
        <v>2004</v>
      </c>
      <c r="B101" s="149">
        <f>1-TE2b!B101</f>
        <v>0.31213229894638062</v>
      </c>
      <c r="C101" s="796">
        <f>compohweal!BE93</f>
        <v>1.8565349280834198E-2</v>
      </c>
      <c r="D101" s="796">
        <f>compohweal!BF93</f>
        <v>-1.0443451348692179E-2</v>
      </c>
      <c r="E101" s="796">
        <f>compohweal!BG93</f>
        <v>0.13547507673501968</v>
      </c>
      <c r="F101" s="796">
        <f>compohweal!BH93</f>
        <v>2.0232144743204117E-2</v>
      </c>
      <c r="G101" s="796">
        <f>compohweal!BI93</f>
        <v>0.14830319583415985</v>
      </c>
      <c r="H101" s="135">
        <f>compohweal!AX93</f>
        <v>4.5993924140930176E-3</v>
      </c>
      <c r="I101" s="806">
        <f>compohweal!AY93</f>
        <v>1.8516778945922852E-3</v>
      </c>
      <c r="J101" s="806">
        <f>compohweal!AZ93</f>
        <v>-1.9944440573453903E-2</v>
      </c>
      <c r="K101" s="806">
        <f>compohweal!BA93</f>
        <v>2.3833364248275757E-3</v>
      </c>
      <c r="L101" s="806">
        <f>compohweal!BB93</f>
        <v>2.9080137610435486E-3</v>
      </c>
      <c r="M101" s="806">
        <f>compohweal!BC93</f>
        <v>1.7400830984115601E-2</v>
      </c>
      <c r="N101" s="106">
        <f>compohweal!BJ93</f>
        <v>0.3075329065322876</v>
      </c>
      <c r="O101" s="797">
        <f>compohweal!BK93</f>
        <v>1.6713671386241913E-2</v>
      </c>
      <c r="P101" s="797">
        <f>compohweal!BL93</f>
        <v>9.5009892247617245E-3</v>
      </c>
      <c r="Q101" s="797">
        <f>compohweal!BM93</f>
        <v>0.13309174031019211</v>
      </c>
      <c r="R101" s="797">
        <f>compohweal!BN93</f>
        <v>1.7324130982160568E-2</v>
      </c>
      <c r="S101" s="798">
        <f>compohweal!BO93</f>
        <v>0.13090236485004425</v>
      </c>
      <c r="V101" s="1326">
        <f t="shared" si="3"/>
        <v>-1.6298145055770874E-8</v>
      </c>
      <c r="W101" s="1326">
        <f t="shared" si="4"/>
        <v>-2.6077032089233398E-8</v>
      </c>
      <c r="X101" s="1326">
        <f t="shared" si="5"/>
        <v>9.7788870334625244E-9</v>
      </c>
    </row>
    <row r="102" spans="1:24" x14ac:dyDescent="0.2">
      <c r="A102" s="805">
        <v>2005</v>
      </c>
      <c r="B102" s="149">
        <f>1-TE2b!B102</f>
        <v>0.31153160333633423</v>
      </c>
      <c r="C102" s="796">
        <f>compohweal!BE94</f>
        <v>1.8412888050079346E-2</v>
      </c>
      <c r="D102" s="796">
        <f>compohweal!BF94</f>
        <v>-7.2382889920845628E-3</v>
      </c>
      <c r="E102" s="796">
        <f>compohweal!BG94</f>
        <v>0.13937661424279213</v>
      </c>
      <c r="F102" s="796">
        <f>compohweal!BH94</f>
        <v>1.9742328673601151E-2</v>
      </c>
      <c r="G102" s="796">
        <f>compohweal!BI94</f>
        <v>0.14123806357383728</v>
      </c>
      <c r="H102" s="135">
        <f>compohweal!AX94</f>
        <v>5.3955912590026855E-3</v>
      </c>
      <c r="I102" s="806">
        <f>compohweal!AY94</f>
        <v>1.8956512212753296E-3</v>
      </c>
      <c r="J102" s="806">
        <f>compohweal!AZ94</f>
        <v>-1.9258151296526194E-2</v>
      </c>
      <c r="K102" s="806">
        <f>compohweal!BA94</f>
        <v>3.0571594834327698E-3</v>
      </c>
      <c r="L102" s="806">
        <f>compohweal!BB94</f>
        <v>2.8953105211257935E-3</v>
      </c>
      <c r="M102" s="806">
        <f>compohweal!BC94</f>
        <v>1.6805678606033325E-2</v>
      </c>
      <c r="N102" s="106">
        <f>compohweal!BJ94</f>
        <v>0.30613601207733154</v>
      </c>
      <c r="O102" s="797">
        <f>compohweal!BK94</f>
        <v>1.6517236828804016E-2</v>
      </c>
      <c r="P102" s="797">
        <f>compohweal!BL94</f>
        <v>1.2019862304441631E-2</v>
      </c>
      <c r="Q102" s="797">
        <f>compohweal!BM94</f>
        <v>0.13631945475935936</v>
      </c>
      <c r="R102" s="797">
        <f>compohweal!BN94</f>
        <v>1.6847018152475357E-2</v>
      </c>
      <c r="S102" s="798">
        <f>compohweal!BO94</f>
        <v>0.12443238496780396</v>
      </c>
      <c r="V102" s="1326">
        <f t="shared" si="3"/>
        <v>-2.2118911147117615E-9</v>
      </c>
      <c r="W102" s="1326">
        <f t="shared" si="4"/>
        <v>-5.7276338338851929E-8</v>
      </c>
      <c r="X102" s="1326">
        <f t="shared" si="5"/>
        <v>5.5064447224140167E-8</v>
      </c>
    </row>
    <row r="103" spans="1:24" x14ac:dyDescent="0.2">
      <c r="A103" s="805">
        <v>2006</v>
      </c>
      <c r="B103" s="149">
        <f>1-TE2b!B103</f>
        <v>0.30999851226806641</v>
      </c>
      <c r="C103" s="796">
        <f>compohweal!BE95</f>
        <v>1.885552704334259E-2</v>
      </c>
      <c r="D103" s="796">
        <f>compohweal!BF95</f>
        <v>-6.6480877576395869E-3</v>
      </c>
      <c r="E103" s="796">
        <f>compohweal!BG95</f>
        <v>0.13638240098953247</v>
      </c>
      <c r="F103" s="796">
        <f>compohweal!BH95</f>
        <v>1.9073557108640671E-2</v>
      </c>
      <c r="G103" s="796">
        <f>compohweal!BI95</f>
        <v>0.14233513176441193</v>
      </c>
      <c r="H103" s="135">
        <f>compohweal!AX95</f>
        <v>2.6904940605163574E-3</v>
      </c>
      <c r="I103" s="806">
        <f>compohweal!AY95</f>
        <v>1.9653737545013428E-3</v>
      </c>
      <c r="J103" s="806">
        <f>compohweal!AZ95</f>
        <v>-2.005053823813796E-2</v>
      </c>
      <c r="K103" s="806">
        <f>compohweal!BA95</f>
        <v>1.3465583324432373E-3</v>
      </c>
      <c r="L103" s="806">
        <f>compohweal!BB95</f>
        <v>2.854473888874054E-3</v>
      </c>
      <c r="M103" s="806">
        <f>compohweal!BC95</f>
        <v>1.6574621200561523E-2</v>
      </c>
      <c r="N103" s="106">
        <f>compohweal!BJ95</f>
        <v>0.30730801820755005</v>
      </c>
      <c r="O103" s="797">
        <f>compohweal!BK95</f>
        <v>1.6890153288841248E-2</v>
      </c>
      <c r="P103" s="797">
        <f>compohweal!BL95</f>
        <v>1.3402450480498374E-2</v>
      </c>
      <c r="Q103" s="797">
        <f>compohweal!BM95</f>
        <v>0.13503584265708923</v>
      </c>
      <c r="R103" s="797">
        <f>compohweal!BN95</f>
        <v>1.6219083219766617E-2</v>
      </c>
      <c r="S103" s="798">
        <f>compohweal!BO95</f>
        <v>0.1257605105638504</v>
      </c>
      <c r="V103" s="1326">
        <f t="shared" si="3"/>
        <v>-1.6880221664905548E-8</v>
      </c>
      <c r="W103" s="1326">
        <f t="shared" si="4"/>
        <v>5.1222741603851318E-9</v>
      </c>
      <c r="X103" s="1326">
        <f t="shared" si="5"/>
        <v>-2.200249582529068E-8</v>
      </c>
    </row>
    <row r="104" spans="1:24" x14ac:dyDescent="0.2">
      <c r="A104" s="805">
        <v>2007</v>
      </c>
      <c r="B104" s="149">
        <f>1-TE2b!B104</f>
        <v>0.30405890941619873</v>
      </c>
      <c r="C104" s="796">
        <f>compohweal!BE96</f>
        <v>1.8463850021362305E-2</v>
      </c>
      <c r="D104" s="796">
        <f>compohweal!BF96</f>
        <v>-7.500805368181318E-3</v>
      </c>
      <c r="E104" s="796">
        <f>compohweal!BG96</f>
        <v>0.1241556704044342</v>
      </c>
      <c r="F104" s="796">
        <f>compohweal!BH96</f>
        <v>1.9697364419698715E-2</v>
      </c>
      <c r="G104" s="796">
        <f>compohweal!BI96</f>
        <v>0.14924284815788269</v>
      </c>
      <c r="H104" s="135">
        <f>compohweal!AX96</f>
        <v>-2.3800134658813477E-3</v>
      </c>
      <c r="I104" s="806">
        <f>compohweal!AY96</f>
        <v>1.9200891256332397E-3</v>
      </c>
      <c r="J104" s="806">
        <f>compohweal!AZ96</f>
        <v>-2.2569194436073303E-2</v>
      </c>
      <c r="K104" s="806">
        <f>compohweal!BA96</f>
        <v>-2.4175196886062622E-3</v>
      </c>
      <c r="L104" s="806">
        <f>compohweal!BB96</f>
        <v>3.0557736754417419E-3</v>
      </c>
      <c r="M104" s="806">
        <f>compohweal!BC96</f>
        <v>1.7630845308303833E-2</v>
      </c>
      <c r="N104" s="106">
        <f>compohweal!BJ96</f>
        <v>0.30643892288208008</v>
      </c>
      <c r="O104" s="797">
        <f>compohweal!BK96</f>
        <v>1.6543760895729065E-2</v>
      </c>
      <c r="P104" s="797">
        <f>compohweal!BL96</f>
        <v>1.5068389067891985E-2</v>
      </c>
      <c r="Q104" s="797">
        <f>compohweal!BM96</f>
        <v>0.12657319009304047</v>
      </c>
      <c r="R104" s="797">
        <f>compohweal!BN96</f>
        <v>1.6641590744256973E-2</v>
      </c>
      <c r="S104" s="798">
        <f>compohweal!BO96</f>
        <v>0.13161200284957886</v>
      </c>
      <c r="V104" s="1326">
        <f t="shared" si="3"/>
        <v>-1.8218997865915298E-8</v>
      </c>
      <c r="W104" s="1326">
        <f t="shared" si="4"/>
        <v>-7.4505805969238281E-9</v>
      </c>
      <c r="X104" s="1326">
        <f t="shared" si="5"/>
        <v>-1.076841726899147E-8</v>
      </c>
    </row>
    <row r="105" spans="1:24" x14ac:dyDescent="0.2">
      <c r="A105" s="805">
        <v>2008</v>
      </c>
      <c r="B105" s="149">
        <f>1-TE2b!B105</f>
        <v>0.29050725698471069</v>
      </c>
      <c r="C105" s="796">
        <f>compohweal!BE97</f>
        <v>1.5060670673847198E-2</v>
      </c>
      <c r="D105" s="796">
        <f>compohweal!BF97</f>
        <v>-4.5954313827678561E-3</v>
      </c>
      <c r="E105" s="796">
        <f>compohweal!BG97</f>
        <v>0.10714153945446014</v>
      </c>
      <c r="F105" s="796">
        <f>compohweal!BH97</f>
        <v>1.9878372550010681E-2</v>
      </c>
      <c r="G105" s="796">
        <f>compohweal!BI97</f>
        <v>0.15302211046218872</v>
      </c>
      <c r="H105" s="135">
        <f>compohweal!AX97</f>
        <v>-1.0308504104614258E-2</v>
      </c>
      <c r="I105" s="806">
        <f>compohweal!AY97</f>
        <v>1.680031418800354E-3</v>
      </c>
      <c r="J105" s="806">
        <f>compohweal!AZ97</f>
        <v>-2.5127089582383633E-2</v>
      </c>
      <c r="K105" s="806">
        <f>compohweal!BA97</f>
        <v>-9.4357803463935852E-3</v>
      </c>
      <c r="L105" s="806">
        <f>compohweal!BB97</f>
        <v>2.9555037617683411E-3</v>
      </c>
      <c r="M105" s="806">
        <f>compohweal!BC97</f>
        <v>1.9618868827819824E-2</v>
      </c>
      <c r="N105" s="106">
        <f>compohweal!BJ97</f>
        <v>0.30081576108932495</v>
      </c>
      <c r="O105" s="797">
        <f>compohweal!BK97</f>
        <v>1.3380639255046844E-2</v>
      </c>
      <c r="P105" s="797">
        <f>compohweal!BL97</f>
        <v>2.0531658199615777E-2</v>
      </c>
      <c r="Q105" s="797">
        <f>compohweal!BM97</f>
        <v>0.11657731980085373</v>
      </c>
      <c r="R105" s="797">
        <f>compohweal!BN97</f>
        <v>1.692286878824234E-2</v>
      </c>
      <c r="S105" s="798">
        <f>compohweal!BO97</f>
        <v>0.1334032416343689</v>
      </c>
      <c r="V105" s="1326">
        <f t="shared" si="3"/>
        <v>-4.7730281949043274E-9</v>
      </c>
      <c r="W105" s="1326">
        <f t="shared" si="4"/>
        <v>-3.8184225559234619E-8</v>
      </c>
      <c r="X105" s="1326">
        <f t="shared" si="5"/>
        <v>3.3411197364330292E-8</v>
      </c>
    </row>
    <row r="106" spans="1:24" x14ac:dyDescent="0.2">
      <c r="A106" s="811">
        <v>2009</v>
      </c>
      <c r="B106" s="109">
        <f>1-TE2b!B106</f>
        <v>0.28521561622619629</v>
      </c>
      <c r="C106" s="813">
        <f>compohweal!BE98</f>
        <v>1.6814813017845154E-2</v>
      </c>
      <c r="D106" s="813">
        <f>compohweal!BF98</f>
        <v>-4.7274415846914053E-3</v>
      </c>
      <c r="E106" s="813">
        <f>compohweal!BG98</f>
        <v>8.9955653995275497E-2</v>
      </c>
      <c r="F106" s="813">
        <f>compohweal!BH98</f>
        <v>1.9777417182922363E-2</v>
      </c>
      <c r="G106" s="813">
        <f>compohweal!BI98</f>
        <v>0.16339515149593353</v>
      </c>
      <c r="H106" s="109">
        <f>compohweal!AX98</f>
        <v>-1.5830636024475098E-2</v>
      </c>
      <c r="I106" s="813">
        <f>compohweal!AY98</f>
        <v>2.1428689360618591E-3</v>
      </c>
      <c r="J106" s="813">
        <f>compohweal!AZ98</f>
        <v>-2.5727085303515196E-2</v>
      </c>
      <c r="K106" s="813">
        <f>compohweal!BA98</f>
        <v>-1.7373900860548019E-2</v>
      </c>
      <c r="L106" s="813">
        <f>compohweal!BB98</f>
        <v>3.2096356153488159E-3</v>
      </c>
      <c r="M106" s="813">
        <f>compohweal!BC98</f>
        <v>2.1917819976806641E-2</v>
      </c>
      <c r="N106" s="109">
        <f>compohweal!BJ98</f>
        <v>0.30104625225067139</v>
      </c>
      <c r="O106" s="813">
        <f>compohweal!BK98</f>
        <v>1.4671944081783295E-2</v>
      </c>
      <c r="P106" s="813">
        <f>compohweal!BL98</f>
        <v>2.0999643718823791E-2</v>
      </c>
      <c r="Q106" s="813">
        <f>compohweal!BM98</f>
        <v>0.10732955485582352</v>
      </c>
      <c r="R106" s="813">
        <f>compohweal!BN98</f>
        <v>1.6567781567573547E-2</v>
      </c>
      <c r="S106" s="814">
        <f>compohweal!BO98</f>
        <v>0.14147733151912689</v>
      </c>
      <c r="V106" s="1326">
        <f t="shared" si="3"/>
        <v>2.2118911147117615E-8</v>
      </c>
      <c r="W106" s="1326">
        <f t="shared" si="4"/>
        <v>2.5611370801925659E-8</v>
      </c>
      <c r="X106" s="1326">
        <f t="shared" si="5"/>
        <v>-3.4924596548080444E-9</v>
      </c>
    </row>
    <row r="107" spans="1:24" x14ac:dyDescent="0.2">
      <c r="A107" s="805">
        <v>2010</v>
      </c>
      <c r="B107" s="106">
        <f>1-TE2b!B107</f>
        <v>0.27298247814178467</v>
      </c>
      <c r="C107" s="797">
        <f>compohweal!BE99</f>
        <v>1.7936408519744873E-2</v>
      </c>
      <c r="D107" s="797">
        <f>compohweal!BF99</f>
        <v>-1.1104021454229951E-2</v>
      </c>
      <c r="E107" s="797">
        <f>compohweal!BG99</f>
        <v>7.9236365854740143E-2</v>
      </c>
      <c r="F107" s="797">
        <f>compohweal!BH99</f>
        <v>1.7748478800058365E-2</v>
      </c>
      <c r="G107" s="797">
        <f>compohweal!BI99</f>
        <v>0.1691652238368988</v>
      </c>
      <c r="H107" s="106">
        <f>compohweal!AX99</f>
        <v>-1.5819907188415527E-2</v>
      </c>
      <c r="I107" s="797">
        <f>compohweal!AY99</f>
        <v>2.0060986280441284E-3</v>
      </c>
      <c r="J107" s="797">
        <f>compohweal!AZ99</f>
        <v>-2.6525754481554031E-2</v>
      </c>
      <c r="K107" s="797">
        <f>compohweal!BA99</f>
        <v>-1.5867866575717926E-2</v>
      </c>
      <c r="L107" s="797">
        <f>compohweal!BB99</f>
        <v>3.0520185828208923E-3</v>
      </c>
      <c r="M107" s="797">
        <f>compohweal!BC99</f>
        <v>2.1515578031539917E-2</v>
      </c>
      <c r="N107" s="106">
        <f>compohweal!BJ99</f>
        <v>0.2888023853302002</v>
      </c>
      <c r="O107" s="797">
        <f>compohweal!BK99</f>
        <v>1.5930309891700745E-2</v>
      </c>
      <c r="P107" s="797">
        <f>compohweal!BL99</f>
        <v>1.542173302732408E-2</v>
      </c>
      <c r="Q107" s="797">
        <f>compohweal!BM99</f>
        <v>9.5104232430458069E-2</v>
      </c>
      <c r="R107" s="797">
        <f>compohweal!BN99</f>
        <v>1.4696460217237473E-2</v>
      </c>
      <c r="S107" s="798">
        <f>compohweal!BO99</f>
        <v>0.14764964580535889</v>
      </c>
      <c r="V107" s="1326">
        <f t="shared" si="3"/>
        <v>2.2584572434425354E-8</v>
      </c>
      <c r="W107" s="1326">
        <f t="shared" si="4"/>
        <v>1.862645149230957E-8</v>
      </c>
      <c r="X107" s="1326">
        <f t="shared" si="5"/>
        <v>3.9581209421157837E-9</v>
      </c>
    </row>
    <row r="108" spans="1:24" x14ac:dyDescent="0.2">
      <c r="A108" s="805">
        <v>2011</v>
      </c>
      <c r="B108" s="106">
        <f>1-TE2b!B108</f>
        <v>0.26466965675354004</v>
      </c>
      <c r="C108" s="797">
        <f>compohweal!BE100</f>
        <v>1.7878055572509766E-2</v>
      </c>
      <c r="D108" s="797">
        <f>compohweal!BF100</f>
        <v>-1.3520242413505912E-2</v>
      </c>
      <c r="E108" s="797">
        <f>compohweal!BG100</f>
        <v>7.1650482714176178E-2</v>
      </c>
      <c r="F108" s="797">
        <f>compohweal!BH100</f>
        <v>1.8173165619373322E-2</v>
      </c>
      <c r="G108" s="797">
        <f>compohweal!BI100</f>
        <v>0.17048819363117218</v>
      </c>
      <c r="H108" s="106">
        <f>compohweal!AX100</f>
        <v>-1.621854305267334E-2</v>
      </c>
      <c r="I108" s="797">
        <f>compohweal!AY100</f>
        <v>2.108648419380188E-3</v>
      </c>
      <c r="J108" s="797">
        <f>compohweal!AZ100</f>
        <v>-2.7482658624649048E-2</v>
      </c>
      <c r="K108" s="797">
        <f>compohweal!BA100</f>
        <v>-1.4380689710378647E-2</v>
      </c>
      <c r="L108" s="797">
        <f>compohweal!BB100</f>
        <v>2.8792731463909149E-3</v>
      </c>
      <c r="M108" s="797">
        <f>compohweal!BC100</f>
        <v>2.0656466484069824E-2</v>
      </c>
      <c r="N108" s="106">
        <f>compohweal!BJ100</f>
        <v>0.28088819980621338</v>
      </c>
      <c r="O108" s="797">
        <f>compohweal!BK100</f>
        <v>1.5769407153129578E-2</v>
      </c>
      <c r="P108" s="797">
        <f>compohweal!BL100</f>
        <v>1.3962416211143136E-2</v>
      </c>
      <c r="Q108" s="797">
        <f>compohweal!BM100</f>
        <v>8.6031172424554825E-2</v>
      </c>
      <c r="R108" s="797">
        <f>compohweal!BN100</f>
        <v>1.5293892472982407E-2</v>
      </c>
      <c r="S108" s="798">
        <f>compohweal!BO100</f>
        <v>0.14983172714710236</v>
      </c>
      <c r="V108" s="1326">
        <f t="shared" si="3"/>
        <v>1.6298145055770874E-9</v>
      </c>
      <c r="W108" s="1326">
        <f t="shared" si="4"/>
        <v>4.1723251342773438E-7</v>
      </c>
      <c r="X108" s="1326">
        <f t="shared" si="5"/>
        <v>-4.1560269892215729E-7</v>
      </c>
    </row>
    <row r="109" spans="1:24" x14ac:dyDescent="0.2">
      <c r="A109" s="805">
        <v>2012</v>
      </c>
      <c r="B109" s="106">
        <f>1-TE2b!B109</f>
        <v>0.25725436210632324</v>
      </c>
      <c r="C109" s="797">
        <f>compohweal!BE101</f>
        <v>1.5244185924530029E-2</v>
      </c>
      <c r="D109" s="797">
        <f>compohweal!BF101</f>
        <v>-1.4640206471085548E-2</v>
      </c>
      <c r="E109" s="797">
        <f>compohweal!BG101</f>
        <v>7.1236439049243927E-2</v>
      </c>
      <c r="F109" s="797">
        <f>compohweal!BH101</f>
        <v>1.847265288233757E-2</v>
      </c>
      <c r="G109" s="797">
        <f>compohweal!BI101</f>
        <v>0.16694125533103943</v>
      </c>
      <c r="H109" s="106">
        <f>compohweal!AX101</f>
        <v>-1.4653682708740234E-2</v>
      </c>
      <c r="I109" s="797">
        <f>compohweal!AY101</f>
        <v>1.560211181640625E-3</v>
      </c>
      <c r="J109" s="797">
        <f>compohweal!AZ101</f>
        <v>-2.7625668793916702E-2</v>
      </c>
      <c r="K109" s="797">
        <f>compohweal!BA101</f>
        <v>-1.1383809149265289E-2</v>
      </c>
      <c r="L109" s="797">
        <f>compohweal!BB101</f>
        <v>2.8234571218490601E-3</v>
      </c>
      <c r="M109" s="797">
        <f>compohweal!BC101</f>
        <v>1.9972085952758789E-2</v>
      </c>
      <c r="N109" s="106">
        <f>compohweal!BJ101</f>
        <v>0.27190804481506348</v>
      </c>
      <c r="O109" s="797">
        <f>compohweal!BK101</f>
        <v>1.3683974742889404E-2</v>
      </c>
      <c r="P109" s="797">
        <f>compohweal!BL101</f>
        <v>1.2985462322831154E-2</v>
      </c>
      <c r="Q109" s="797">
        <f>compohweal!BM101</f>
        <v>8.2620248198509216E-2</v>
      </c>
      <c r="R109" s="797">
        <f>compohweal!BN101</f>
        <v>1.564919576048851E-2</v>
      </c>
      <c r="S109" s="798">
        <f>compohweal!BO101</f>
        <v>0.14696916937828064</v>
      </c>
      <c r="V109" s="1326">
        <f t="shared" si="3"/>
        <v>3.5390257835388184E-8</v>
      </c>
      <c r="W109" s="1326">
        <f t="shared" si="4"/>
        <v>4.0978193283081055E-8</v>
      </c>
      <c r="X109" s="1326">
        <f t="shared" si="5"/>
        <v>-5.5879354476928711E-9</v>
      </c>
    </row>
    <row r="110" spans="1:24" x14ac:dyDescent="0.2">
      <c r="A110" s="805">
        <v>2013</v>
      </c>
      <c r="B110" s="106">
        <f>1-TE2b!B110</f>
        <v>0.25591802597045898</v>
      </c>
      <c r="C110" s="797">
        <f>compohweal!BE102</f>
        <v>1.8771365284919739E-2</v>
      </c>
      <c r="D110" s="797">
        <f>compohweal!BF102</f>
        <v>-1.4611269347369671E-2</v>
      </c>
      <c r="E110" s="797">
        <f>compohweal!BG102</f>
        <v>7.2533536702394485E-2</v>
      </c>
      <c r="F110" s="797">
        <f>compohweal!BH102</f>
        <v>1.8047817051410675E-2</v>
      </c>
      <c r="G110" s="797">
        <f>compohweal!BI102</f>
        <v>0.16117657721042633</v>
      </c>
      <c r="H110" s="106">
        <f>compohweal!AX102</f>
        <v>-1.1400938034057617E-2</v>
      </c>
      <c r="I110" s="797">
        <f>compohweal!AY102</f>
        <v>1.7833411693572998E-3</v>
      </c>
      <c r="J110" s="797">
        <f>compohweal!AZ102</f>
        <v>-2.5682312436401844E-2</v>
      </c>
      <c r="K110" s="797">
        <f>compohweal!BA102</f>
        <v>-7.7924393117427826E-3</v>
      </c>
      <c r="L110" s="797">
        <f>compohweal!BB102</f>
        <v>2.6821941137313843E-3</v>
      </c>
      <c r="M110" s="797">
        <f>compohweal!BC102</f>
        <v>1.760825514793396E-2</v>
      </c>
      <c r="N110" s="106">
        <f>compohweal!BJ102</f>
        <v>0.2673189640045166</v>
      </c>
      <c r="O110" s="797">
        <f>compohweal!BK102</f>
        <v>1.6988024115562439E-2</v>
      </c>
      <c r="P110" s="797">
        <f>compohweal!BL102</f>
        <v>1.1071043089032173E-2</v>
      </c>
      <c r="Q110" s="797">
        <f>compohweal!BM102</f>
        <v>8.0325976014137268E-2</v>
      </c>
      <c r="R110" s="797">
        <f>compohweal!BN102</f>
        <v>1.5365622937679291E-2</v>
      </c>
      <c r="S110" s="798">
        <f>compohweal!BO102</f>
        <v>0.14356832206249237</v>
      </c>
      <c r="V110" s="1326">
        <f t="shared" si="3"/>
        <v>-9.3132257461547852E-10</v>
      </c>
      <c r="W110" s="1326">
        <f t="shared" si="4"/>
        <v>2.3283064365386963E-8</v>
      </c>
      <c r="X110" s="1326">
        <f t="shared" si="5"/>
        <v>-2.4214386940002441E-8</v>
      </c>
    </row>
    <row r="111" spans="1:24" x14ac:dyDescent="0.2">
      <c r="A111" s="805">
        <v>2014</v>
      </c>
      <c r="B111" s="106">
        <f>1-TE2b!B111</f>
        <v>0.25821954011917114</v>
      </c>
      <c r="C111" s="797">
        <f>compohweal!BE103</f>
        <v>1.9897922873497009E-2</v>
      </c>
      <c r="D111" s="797">
        <f>compohweal!BF103</f>
        <v>-1.5231104101985693E-2</v>
      </c>
      <c r="E111" s="797">
        <f>compohweal!BG103</f>
        <v>7.7914757654070854E-2</v>
      </c>
      <c r="F111" s="797">
        <f>compohweal!BH103</f>
        <v>1.7894409596920013E-2</v>
      </c>
      <c r="G111" s="797">
        <f>compohweal!BI103</f>
        <v>0.15774358808994293</v>
      </c>
      <c r="H111" s="106">
        <f>compohweal!AX103</f>
        <v>-7.5966119766235352E-3</v>
      </c>
      <c r="I111" s="797">
        <f>compohweal!AY103</f>
        <v>1.7693787813186646E-3</v>
      </c>
      <c r="J111" s="797">
        <f>compohweal!AZ103</f>
        <v>-2.465338259935379E-2</v>
      </c>
      <c r="K111" s="797">
        <f>compohweal!BA103</f>
        <v>-3.5984180867671967E-3</v>
      </c>
      <c r="L111" s="797">
        <f>compohweal!BB103</f>
        <v>2.4164542555809021E-3</v>
      </c>
      <c r="M111" s="797">
        <f>compohweal!BC103</f>
        <v>1.6469299793243408E-2</v>
      </c>
      <c r="N111" s="106">
        <f>compohweal!BJ103</f>
        <v>0.26581615209579468</v>
      </c>
      <c r="O111" s="797">
        <f>compohweal!BK103</f>
        <v>1.8128544092178345E-2</v>
      </c>
      <c r="P111" s="797">
        <f>compohweal!BL103</f>
        <v>9.4222784973680973E-3</v>
      </c>
      <c r="Q111" s="797">
        <f>compohweal!BM103</f>
        <v>8.1513175740838051E-2</v>
      </c>
      <c r="R111" s="797">
        <f>compohweal!BN103</f>
        <v>1.5477955341339111E-2</v>
      </c>
      <c r="S111" s="798">
        <f>compohweal!BO103</f>
        <v>0.14127428829669952</v>
      </c>
      <c r="V111" s="1326">
        <f t="shared" si="3"/>
        <v>-3.3993273973464966E-8</v>
      </c>
      <c r="W111" s="1326">
        <f t="shared" si="4"/>
        <v>5.5879354476928711E-8</v>
      </c>
      <c r="X111" s="1326">
        <f t="shared" si="5"/>
        <v>-8.9872628450393677E-8</v>
      </c>
    </row>
    <row r="112" spans="1:24" x14ac:dyDescent="0.2">
      <c r="A112" s="805">
        <v>2015</v>
      </c>
      <c r="B112" s="106">
        <f>1-TE2b!B112</f>
        <v>0.26123619079589844</v>
      </c>
      <c r="C112" s="797">
        <f>compohweal!BE104</f>
        <v>1.9238457083702087E-2</v>
      </c>
      <c r="D112" s="797">
        <f>compohweal!BF104</f>
        <v>-1.4584311284124851E-2</v>
      </c>
      <c r="E112" s="797">
        <f>compohweal!BG104</f>
        <v>8.482874371111393E-2</v>
      </c>
      <c r="F112" s="797">
        <f>compohweal!BH104</f>
        <v>1.7086803913116455E-2</v>
      </c>
      <c r="G112" s="797">
        <f>compohweal!BI104</f>
        <v>0.154666468501091</v>
      </c>
      <c r="H112" s="106">
        <f>compohweal!AX104</f>
        <v>-5.4472684860229492E-3</v>
      </c>
      <c r="I112" s="797">
        <f>compohweal!AY104</f>
        <v>1.6891509294509888E-3</v>
      </c>
      <c r="J112" s="797">
        <f>compohweal!AZ104</f>
        <v>-2.4001546204090118E-2</v>
      </c>
      <c r="K112" s="797">
        <f>compohweal!BA104</f>
        <v>-1.5639998018741608E-3</v>
      </c>
      <c r="L112" s="797">
        <f>compohweal!BB104</f>
        <v>2.5340467691421509E-3</v>
      </c>
      <c r="M112" s="797">
        <f>compohweal!BC104</f>
        <v>1.5892833471298218E-2</v>
      </c>
      <c r="N112" s="106">
        <f>compohweal!BJ104</f>
        <v>0.26668345928192139</v>
      </c>
      <c r="O112" s="797">
        <f>compohweal!BK104</f>
        <v>1.7549306154251099E-2</v>
      </c>
      <c r="P112" s="797">
        <f>compohweal!BL104</f>
        <v>9.4172349199652672E-3</v>
      </c>
      <c r="Q112" s="797">
        <f>compohweal!BM104</f>
        <v>8.6392743512988091E-2</v>
      </c>
      <c r="R112" s="797">
        <f>compohweal!BN104</f>
        <v>1.4552757143974304E-2</v>
      </c>
      <c r="S112" s="798">
        <f>compohweal!BO104</f>
        <v>0.13877363502979279</v>
      </c>
      <c r="V112" s="1326">
        <f t="shared" si="3"/>
        <v>2.8870999813079834E-8</v>
      </c>
      <c r="W112" s="1326">
        <f t="shared" si="4"/>
        <v>2.2463500499725342E-6</v>
      </c>
      <c r="X112" s="1326">
        <f t="shared" si="5"/>
        <v>-2.2174790501594543E-6</v>
      </c>
    </row>
    <row r="113" spans="1:24" x14ac:dyDescent="0.2">
      <c r="A113" s="805">
        <v>2016</v>
      </c>
      <c r="B113" s="106">
        <f>1-TE2b!B113</f>
        <v>0.26627510786056519</v>
      </c>
      <c r="C113" s="797">
        <f>compohweal!BE105</f>
        <v>1.9211530685424805E-2</v>
      </c>
      <c r="D113" s="797">
        <f>compohweal!BF105</f>
        <v>-1.5026937704533339E-2</v>
      </c>
      <c r="E113" s="797">
        <f>compohweal!BG105</f>
        <v>9.1506337746977806E-2</v>
      </c>
      <c r="F113" s="797">
        <f>compohweal!BH105</f>
        <v>1.6857486218214035E-2</v>
      </c>
      <c r="G113" s="797">
        <f>compohweal!BI105</f>
        <v>0.15372671186923981</v>
      </c>
      <c r="H113" s="106">
        <f>compohweal!AX105</f>
        <v>-3.8460493087768555E-3</v>
      </c>
      <c r="I113" s="797">
        <f>compohweal!AY105</f>
        <v>1.6758739948272705E-3</v>
      </c>
      <c r="J113" s="797">
        <f>compohweal!AZ105</f>
        <v>-2.3597714491188526E-2</v>
      </c>
      <c r="K113" s="797">
        <f>compohweal!BA105</f>
        <v>1.316852867603302E-4</v>
      </c>
      <c r="L113" s="797">
        <f>compohweal!BB105</f>
        <v>2.5289058685302734E-3</v>
      </c>
      <c r="M113" s="797">
        <f>compohweal!BC105</f>
        <v>1.54152512550354E-2</v>
      </c>
      <c r="N113" s="106">
        <f>compohweal!BJ105</f>
        <v>0.27012115716934204</v>
      </c>
      <c r="O113" s="797">
        <f>compohweal!BK105</f>
        <v>1.7535656690597534E-2</v>
      </c>
      <c r="P113" s="797">
        <f>compohweal!BL105</f>
        <v>8.5707767866551876E-3</v>
      </c>
      <c r="Q113" s="797">
        <f>compohweal!BM105</f>
        <v>9.1374652460217476E-2</v>
      </c>
      <c r="R113" s="797">
        <f>compohweal!BN105</f>
        <v>1.4328580349683762E-2</v>
      </c>
      <c r="S113" s="798">
        <f>compohweal!BO105</f>
        <v>0.13831146061420441</v>
      </c>
      <c r="V113" s="1326">
        <f t="shared" si="3"/>
        <v>-2.0954757928848267E-8</v>
      </c>
      <c r="W113" s="1326">
        <f t="shared" si="4"/>
        <v>-5.1222741603851318E-8</v>
      </c>
      <c r="X113" s="1326">
        <f t="shared" si="5"/>
        <v>3.0267983675003052E-8</v>
      </c>
    </row>
    <row r="114" spans="1:24" x14ac:dyDescent="0.2">
      <c r="A114" s="805">
        <v>2017</v>
      </c>
      <c r="B114" s="106">
        <f>1-TE2b!B114</f>
        <v>0.28209096193313599</v>
      </c>
      <c r="C114" s="797">
        <f>compohweal!BE106</f>
        <v>2.1251678466796875E-2</v>
      </c>
      <c r="D114" s="797">
        <f>compohweal!BF106</f>
        <v>-1.5133480541408062E-2</v>
      </c>
      <c r="E114" s="797">
        <f>compohweal!BG106</f>
        <v>0.10309287160634995</v>
      </c>
      <c r="F114" s="797">
        <f>compohweal!BH106</f>
        <v>1.617412269115448E-2</v>
      </c>
      <c r="G114" s="797">
        <f>compohweal!BI106</f>
        <v>0.15670581161975861</v>
      </c>
      <c r="H114" s="106">
        <f>compohweal!AX106</f>
        <v>1.2586116790771484E-3</v>
      </c>
      <c r="I114" s="797">
        <f>compohweal!AY106</f>
        <v>1.5620440244674683E-3</v>
      </c>
      <c r="J114" s="797">
        <f>compohweal!AZ106</f>
        <v>-2.3400410078465939E-2</v>
      </c>
      <c r="K114" s="797">
        <f>compohweal!BA106</f>
        <v>4.9631297588348389E-3</v>
      </c>
      <c r="L114" s="797">
        <f>compohweal!BB106</f>
        <v>2.7571842074394226E-3</v>
      </c>
      <c r="M114" s="797">
        <f>compohweal!BC106</f>
        <v>1.5375733375549316E-2</v>
      </c>
      <c r="N114" s="106">
        <f>compohweal!BJ106</f>
        <v>0.28083235025405884</v>
      </c>
      <c r="O114" s="797">
        <f>compohweal!BK106</f>
        <v>1.9689634442329407E-2</v>
      </c>
      <c r="P114" s="797">
        <f>compohweal!BL106</f>
        <v>8.2669295370578766E-3</v>
      </c>
      <c r="Q114" s="797">
        <f>compohweal!BM106</f>
        <v>9.8129741847515106E-2</v>
      </c>
      <c r="R114" s="797">
        <f>compohweal!BN106</f>
        <v>1.3416938483715057E-2</v>
      </c>
      <c r="S114" s="798">
        <f>compohweal!BO106</f>
        <v>0.14133007824420929</v>
      </c>
      <c r="V114" s="1326">
        <f t="shared" si="3"/>
        <v>-4.1909515857696533E-8</v>
      </c>
      <c r="W114" s="1326">
        <f t="shared" si="4"/>
        <v>9.3039125204086304E-7</v>
      </c>
      <c r="X114" s="1326">
        <f t="shared" si="5"/>
        <v>-9.7230076789855957E-7</v>
      </c>
    </row>
    <row r="115" spans="1:24" x14ac:dyDescent="0.2">
      <c r="A115" s="805">
        <v>2018</v>
      </c>
      <c r="B115" s="106">
        <f>1-TE2b!B115</f>
        <v>0.28399568796157837</v>
      </c>
      <c r="C115" s="797">
        <f>compohweal!BE107</f>
        <v>2.0027846097946167E-2</v>
      </c>
      <c r="D115" s="797">
        <f>compohweal!BF107</f>
        <v>-1.5720936469733715E-2</v>
      </c>
      <c r="E115" s="797">
        <f>compohweal!BG107</f>
        <v>0.10888865403831005</v>
      </c>
      <c r="F115" s="797">
        <f>compohweal!BH107</f>
        <v>1.5746895223855972E-2</v>
      </c>
      <c r="G115" s="797">
        <f>compohweal!BI107</f>
        <v>0.15505324304103851</v>
      </c>
      <c r="H115" s="106">
        <f>compohweal!AX107</f>
        <v>1.9395947456359863E-3</v>
      </c>
      <c r="I115" s="797">
        <f>compohweal!AY107</f>
        <v>1.5138089656829834E-3</v>
      </c>
      <c r="J115" s="797">
        <f>compohweal!AZ107</f>
        <v>-2.3473192006349564E-2</v>
      </c>
      <c r="K115" s="797">
        <f>compohweal!BA107</f>
        <v>6.0055814683437347E-3</v>
      </c>
      <c r="L115" s="797">
        <f>compohweal!BB107</f>
        <v>2.8144940733909607E-3</v>
      </c>
      <c r="M115" s="797">
        <f>compohweal!BC107</f>
        <v>1.5078842639923096E-2</v>
      </c>
      <c r="N115" s="106">
        <f>compohweal!BJ107</f>
        <v>0.28205609321594238</v>
      </c>
      <c r="O115" s="797">
        <f>compohweal!BK107</f>
        <v>1.8514037132263184E-2</v>
      </c>
      <c r="P115" s="797">
        <f>compohweal!BL107</f>
        <v>7.7522555366158485E-3</v>
      </c>
      <c r="Q115" s="797">
        <f>compohweal!BM107</f>
        <v>0.10288307256996632</v>
      </c>
      <c r="R115" s="797">
        <f>compohweal!BN107</f>
        <v>1.2932401150465012E-2</v>
      </c>
      <c r="S115" s="798">
        <f>compohweal!BO107</f>
        <v>0.13997440040111542</v>
      </c>
      <c r="V115" s="1326">
        <f t="shared" si="3"/>
        <v>-1.3969838619232178E-8</v>
      </c>
      <c r="W115" s="1326">
        <f t="shared" si="4"/>
        <v>5.9604644775390625E-8</v>
      </c>
      <c r="X115" s="1326">
        <f t="shared" si="5"/>
        <v>-7.3574483394622803E-8</v>
      </c>
    </row>
    <row r="116" spans="1:24" x14ac:dyDescent="0.2">
      <c r="A116" s="805">
        <v>2019</v>
      </c>
      <c r="B116" s="106">
        <f>1-TE2b!B116</f>
        <v>0.28450727462768555</v>
      </c>
      <c r="C116" s="797">
        <f>compohweal!BE108</f>
        <v>2.0771265029907227E-2</v>
      </c>
      <c r="D116" s="797">
        <f>compohweal!BF108</f>
        <v>-1.5466777607798576E-2</v>
      </c>
      <c r="E116" s="797">
        <f>compohweal!BG108</f>
        <v>0.10985056310892105</v>
      </c>
      <c r="F116" s="797">
        <f>compohweal!BH108</f>
        <v>1.5288893133401871E-2</v>
      </c>
      <c r="G116" s="797">
        <f>compohweal!BI108</f>
        <v>0.15406334400177002</v>
      </c>
      <c r="H116" s="106">
        <f>compohweal!AX108</f>
        <v>2.8403401374816895E-3</v>
      </c>
      <c r="I116" s="797">
        <f>compohweal!AY108</f>
        <v>1.4958977699279785E-3</v>
      </c>
      <c r="J116" s="797">
        <f>compohweal!AZ108</f>
        <v>-2.3013229481875896E-2</v>
      </c>
      <c r="K116" s="797">
        <f>compohweal!BA108</f>
        <v>6.8519450724124908E-3</v>
      </c>
      <c r="L116" s="797">
        <f>compohweal!BB108</f>
        <v>2.796858549118042E-3</v>
      </c>
      <c r="M116" s="797">
        <f>compohweal!BC108</f>
        <v>1.4708846807479858E-2</v>
      </c>
      <c r="N116" s="106">
        <f>compohweal!BJ108</f>
        <v>0.28166693449020386</v>
      </c>
      <c r="O116" s="797">
        <f>compohweal!BK108</f>
        <v>1.9275367259979248E-2</v>
      </c>
      <c r="P116" s="797">
        <f>compohweal!BL108</f>
        <v>7.5464518740773201E-3</v>
      </c>
      <c r="Q116" s="797">
        <f>compohweal!BM108</f>
        <v>0.10299861803650856</v>
      </c>
      <c r="R116" s="797">
        <f>compohweal!BN108</f>
        <v>1.2492034584283829E-2</v>
      </c>
      <c r="S116" s="798">
        <f>compohweal!BO108</f>
        <v>0.13935449719429016</v>
      </c>
      <c r="V116" s="1326">
        <f t="shared" si="3"/>
        <v>-1.3038516044616699E-8</v>
      </c>
      <c r="W116" s="1326">
        <f t="shared" si="4"/>
        <v>2.1420419216156006E-8</v>
      </c>
      <c r="X116" s="1326">
        <f t="shared" si="5"/>
        <v>-3.4458935260772705E-8</v>
      </c>
    </row>
    <row r="117" spans="1:24" x14ac:dyDescent="0.2">
      <c r="A117" s="805"/>
      <c r="B117" s="106"/>
      <c r="C117" s="797"/>
      <c r="D117" s="797"/>
      <c r="E117" s="797"/>
      <c r="F117" s="797"/>
      <c r="G117" s="797"/>
      <c r="H117" s="106"/>
      <c r="I117" s="797"/>
      <c r="J117" s="797"/>
      <c r="K117" s="797"/>
      <c r="L117" s="797"/>
      <c r="M117" s="797"/>
      <c r="N117" s="106"/>
      <c r="O117" s="797"/>
      <c r="P117" s="797"/>
      <c r="Q117" s="797"/>
      <c r="R117" s="797"/>
      <c r="S117" s="798"/>
      <c r="V117" s="597"/>
      <c r="W117" s="597"/>
      <c r="X117" s="597"/>
    </row>
    <row r="118" spans="1:24" ht="17" thickBot="1" x14ac:dyDescent="0.25">
      <c r="A118" s="1192"/>
      <c r="B118" s="1193"/>
      <c r="C118" s="1194"/>
      <c r="D118" s="1194"/>
      <c r="E118" s="1194"/>
      <c r="F118" s="1194"/>
      <c r="G118" s="1194"/>
      <c r="H118" s="1193"/>
      <c r="I118" s="1194"/>
      <c r="J118" s="1194"/>
      <c r="K118" s="1194"/>
      <c r="L118" s="1194"/>
      <c r="M118" s="1194"/>
      <c r="N118" s="1193"/>
      <c r="O118" s="1194"/>
      <c r="P118" s="1194"/>
      <c r="Q118" s="1194"/>
      <c r="R118" s="1194"/>
      <c r="S118" s="1195"/>
    </row>
    <row r="119" spans="1:24" ht="17" thickTop="1" x14ac:dyDescent="0.2"/>
  </sheetData>
  <mergeCells count="3">
    <mergeCell ref="A4:S4"/>
    <mergeCell ref="B7:S7"/>
    <mergeCell ref="B8:S8"/>
  </mergeCells>
  <hyperlinks>
    <hyperlink ref="A1" location="Index!A1" display="Back to index" xr:uid="{00000000-0004-0000-53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5" tint="0.39997558519241921"/>
  </sheetPr>
  <dimension ref="A1:AA122"/>
  <sheetViews>
    <sheetView workbookViewId="0">
      <pane xSplit="1" ySplit="9" topLeftCell="B83" activePane="bottomRight" state="frozen"/>
      <selection activeCell="B7" sqref="B7:S7"/>
      <selection pane="topRight" activeCell="B7" sqref="B7:S7"/>
      <selection pane="bottomLeft" activeCell="B7" sqref="B7:S7"/>
      <selection pane="bottomRight" activeCell="P122" sqref="P122"/>
    </sheetView>
  </sheetViews>
  <sheetFormatPr baseColWidth="10" defaultColWidth="10.83203125" defaultRowHeight="16" x14ac:dyDescent="0.2"/>
  <cols>
    <col min="1" max="1" width="12.6640625" style="102" bestFit="1" customWidth="1"/>
    <col min="2" max="7" width="10.83203125" style="102" customWidth="1"/>
    <col min="8" max="14" width="10.83203125" style="102"/>
    <col min="15" max="19" width="10.83203125" style="102" customWidth="1"/>
    <col min="20" max="16384" width="10.83203125" style="102"/>
  </cols>
  <sheetData>
    <row r="1" spans="1:27" x14ac:dyDescent="0.2">
      <c r="A1" s="52" t="s">
        <v>37</v>
      </c>
      <c r="B1" s="52"/>
      <c r="C1" s="52"/>
      <c r="D1" s="52"/>
      <c r="E1" s="52"/>
      <c r="F1" s="52"/>
      <c r="G1" s="52"/>
      <c r="J1" s="351"/>
    </row>
    <row r="3" spans="1:27" ht="17" thickBot="1" x14ac:dyDescent="0.25"/>
    <row r="4" spans="1:27" s="130" customFormat="1" ht="25" customHeight="1" thickTop="1" x14ac:dyDescent="0.2">
      <c r="A4" s="1377" t="s">
        <v>700</v>
      </c>
      <c r="B4" s="1378"/>
      <c r="C4" s="1378"/>
      <c r="D4" s="1378"/>
      <c r="E4" s="1378"/>
      <c r="F4" s="1378"/>
      <c r="G4" s="1378"/>
      <c r="H4" s="1378"/>
      <c r="I4" s="1378"/>
      <c r="J4" s="1378"/>
      <c r="K4" s="1378"/>
      <c r="L4" s="1378"/>
      <c r="M4" s="1378"/>
      <c r="N4" s="1378"/>
      <c r="O4" s="1378"/>
      <c r="P4" s="1378"/>
      <c r="Q4" s="1378"/>
      <c r="R4" s="1378"/>
      <c r="S4" s="1379"/>
    </row>
    <row r="5" spans="1:27" s="131" customFormat="1" x14ac:dyDescent="0.2">
      <c r="A5" s="129"/>
      <c r="B5" s="128"/>
      <c r="C5" s="128"/>
      <c r="D5" s="128"/>
      <c r="E5" s="128"/>
      <c r="F5" s="128"/>
      <c r="G5" s="128"/>
      <c r="H5" s="128"/>
      <c r="I5" s="128"/>
      <c r="J5" s="128"/>
      <c r="K5" s="128"/>
      <c r="L5" s="128"/>
      <c r="M5" s="128"/>
      <c r="N5" s="182"/>
      <c r="O5" s="128"/>
      <c r="P5" s="128"/>
      <c r="Q5" s="128"/>
      <c r="R5" s="128"/>
      <c r="S5" s="168"/>
    </row>
    <row r="6" spans="1:27" s="131" customFormat="1" x14ac:dyDescent="0.2">
      <c r="A6" s="817"/>
      <c r="B6" s="783" t="s">
        <v>35</v>
      </c>
      <c r="C6" s="783" t="s">
        <v>34</v>
      </c>
      <c r="D6" s="783" t="s">
        <v>33</v>
      </c>
      <c r="E6" s="783" t="s">
        <v>32</v>
      </c>
      <c r="F6" s="783" t="s">
        <v>31</v>
      </c>
      <c r="G6" s="783" t="s">
        <v>30</v>
      </c>
      <c r="H6" s="784" t="s">
        <v>28</v>
      </c>
      <c r="I6" s="783" t="s">
        <v>27</v>
      </c>
      <c r="J6" s="783" t="s">
        <v>26</v>
      </c>
      <c r="K6" s="785" t="s">
        <v>25</v>
      </c>
      <c r="L6" s="783" t="s">
        <v>24</v>
      </c>
      <c r="M6" s="783" t="s">
        <v>23</v>
      </c>
      <c r="N6" s="783" t="s">
        <v>21</v>
      </c>
      <c r="O6" s="786" t="s">
        <v>54</v>
      </c>
      <c r="P6" s="786" t="s">
        <v>53</v>
      </c>
      <c r="Q6" s="786" t="s">
        <v>52</v>
      </c>
      <c r="R6" s="783" t="s">
        <v>51</v>
      </c>
      <c r="S6" s="787" t="s">
        <v>50</v>
      </c>
    </row>
    <row r="7" spans="1:27" ht="35" customHeight="1" x14ac:dyDescent="0.2">
      <c r="A7" s="782"/>
      <c r="B7" s="1382" t="s">
        <v>864</v>
      </c>
      <c r="C7" s="1382"/>
      <c r="D7" s="1382"/>
      <c r="E7" s="1382"/>
      <c r="F7" s="1382"/>
      <c r="G7" s="1382"/>
      <c r="H7" s="1382"/>
      <c r="I7" s="1382"/>
      <c r="J7" s="1382"/>
      <c r="K7" s="1382"/>
      <c r="L7" s="1382"/>
      <c r="M7" s="1382"/>
      <c r="N7" s="1382"/>
      <c r="O7" s="1382"/>
      <c r="P7" s="1382"/>
      <c r="Q7" s="1382"/>
      <c r="R7" s="1382"/>
      <c r="S7" s="1383"/>
      <c r="T7" s="1"/>
      <c r="U7" s="1"/>
      <c r="V7" s="1"/>
      <c r="W7" s="1"/>
      <c r="X7" s="1"/>
      <c r="Y7" s="1"/>
      <c r="Z7" s="1"/>
      <c r="AA7" s="1"/>
    </row>
    <row r="8" spans="1:27" s="179" customFormat="1" ht="20" customHeight="1" x14ac:dyDescent="0.2">
      <c r="A8" s="818"/>
      <c r="B8" s="1393" t="s">
        <v>689</v>
      </c>
      <c r="C8" s="1393"/>
      <c r="D8" s="1393"/>
      <c r="E8" s="1393"/>
      <c r="F8" s="1393"/>
      <c r="G8" s="1393"/>
      <c r="H8" s="1393"/>
      <c r="I8" s="1393"/>
      <c r="J8" s="1393"/>
      <c r="K8" s="1393"/>
      <c r="L8" s="1393"/>
      <c r="M8" s="1393"/>
      <c r="N8" s="1393"/>
      <c r="O8" s="1393"/>
      <c r="P8" s="1393"/>
      <c r="Q8" s="1393"/>
      <c r="R8" s="1393"/>
      <c r="S8" s="1418"/>
    </row>
    <row r="9" spans="1:27" ht="52" thickBot="1" x14ac:dyDescent="0.25">
      <c r="A9" s="817"/>
      <c r="B9" s="825" t="s">
        <v>14</v>
      </c>
      <c r="C9" s="789" t="s">
        <v>684</v>
      </c>
      <c r="D9" s="789" t="s">
        <v>685</v>
      </c>
      <c r="E9" s="789" t="s">
        <v>686</v>
      </c>
      <c r="F9" s="789" t="s">
        <v>687</v>
      </c>
      <c r="G9" s="790" t="s">
        <v>688</v>
      </c>
      <c r="H9" s="123" t="s">
        <v>13</v>
      </c>
      <c r="I9" s="789" t="s">
        <v>684</v>
      </c>
      <c r="J9" s="789" t="s">
        <v>685</v>
      </c>
      <c r="K9" s="789" t="s">
        <v>686</v>
      </c>
      <c r="L9" s="789" t="s">
        <v>687</v>
      </c>
      <c r="M9" s="789" t="s">
        <v>688</v>
      </c>
      <c r="N9" s="123" t="s">
        <v>12</v>
      </c>
      <c r="O9" s="789" t="s">
        <v>684</v>
      </c>
      <c r="P9" s="789" t="s">
        <v>685</v>
      </c>
      <c r="Q9" s="789" t="s">
        <v>686</v>
      </c>
      <c r="R9" s="789" t="s">
        <v>687</v>
      </c>
      <c r="S9" s="790" t="s">
        <v>688</v>
      </c>
      <c r="U9" s="1133" t="s">
        <v>440</v>
      </c>
      <c r="V9" s="1133"/>
      <c r="W9" s="1133"/>
    </row>
    <row r="10" spans="1:27" x14ac:dyDescent="0.2">
      <c r="A10" s="819">
        <v>1913</v>
      </c>
      <c r="B10" s="826">
        <f>compohweal!N2</f>
        <v>0.79341238169270589</v>
      </c>
      <c r="C10" s="792">
        <f>compohweal!O2</f>
        <v>0.23125805022102322</v>
      </c>
      <c r="D10" s="792">
        <f>compohweal!P2</f>
        <v>0.1499913455599749</v>
      </c>
      <c r="E10" s="792">
        <f>compohweal!Q2</f>
        <v>0.10272960917475571</v>
      </c>
      <c r="F10" s="792">
        <f>compohweal!R2</f>
        <v>0.29361012172147144</v>
      </c>
      <c r="G10" s="792">
        <f>compohweal!S2</f>
        <v>1.5823255015480608E-2</v>
      </c>
      <c r="H10" s="186">
        <f>compohweal!T2</f>
        <v>0.6743011702506565</v>
      </c>
      <c r="I10" s="793">
        <f>compohweal!U2</f>
        <v>0.23125805022102322</v>
      </c>
      <c r="J10" s="793">
        <f>compohweal!V2</f>
        <v>0.12175879064561415</v>
      </c>
      <c r="K10" s="793">
        <f>compohweal!W2</f>
        <v>7.8210540204913429E-2</v>
      </c>
      <c r="L10" s="793">
        <f>compohweal!X2</f>
        <v>0.23053834830946193</v>
      </c>
      <c r="M10" s="793">
        <f>compohweal!Y2</f>
        <v>1.253544086964381E-2</v>
      </c>
      <c r="N10" s="192">
        <f>compohweal!Z2</f>
        <v>0.46629128108428142</v>
      </c>
      <c r="O10" s="792">
        <f>compohweal!AA2</f>
        <v>0.23125805022102322</v>
      </c>
      <c r="P10" s="792">
        <f>compohweal!AB2</f>
        <v>7.8296179540672167E-2</v>
      </c>
      <c r="Q10" s="792">
        <f>compohweal!AC2</f>
        <v>3.9787395667634597E-2</v>
      </c>
      <c r="R10" s="792">
        <f>compohweal!AD2</f>
        <v>0.11219815512591272</v>
      </c>
      <c r="S10" s="794">
        <f>compohweal!AE2</f>
        <v>4.7515005290387317E-3</v>
      </c>
      <c r="U10" s="1327">
        <f>B10-C10-D10-E10-F10-G10</f>
        <v>4.5102810375396984E-17</v>
      </c>
      <c r="V10" s="1327">
        <f>H10-I10-J10-K10-L10-M10</f>
        <v>2.7755575615628914E-17</v>
      </c>
      <c r="W10" s="1327">
        <f>N10-O10-P10-Q10-R10-S10</f>
        <v>-1.0408340855860843E-17</v>
      </c>
    </row>
    <row r="11" spans="1:27" x14ac:dyDescent="0.2">
      <c r="A11" s="819">
        <v>1914</v>
      </c>
      <c r="B11" s="827">
        <f>compohweal!N3</f>
        <v>0.79226350258618461</v>
      </c>
      <c r="C11" s="793">
        <f>compohweal!O3</f>
        <v>0.21547443078428563</v>
      </c>
      <c r="D11" s="793">
        <f>compohweal!P3</f>
        <v>0.16381031646962768</v>
      </c>
      <c r="E11" s="793">
        <f>compohweal!Q3</f>
        <v>0.11067976011237582</v>
      </c>
      <c r="F11" s="793">
        <f>compohweal!R3</f>
        <v>0.28542293712453976</v>
      </c>
      <c r="G11" s="793">
        <f>compohweal!S3</f>
        <v>1.6876058095355712E-2</v>
      </c>
      <c r="H11" s="186">
        <f>compohweal!T3</f>
        <v>0.67160076911520361</v>
      </c>
      <c r="I11" s="793">
        <f>compohweal!U3</f>
        <v>0.21547443078428563</v>
      </c>
      <c r="J11" s="793">
        <f>compohweal!V3</f>
        <v>0.1338151536300925</v>
      </c>
      <c r="K11" s="793">
        <f>compohweal!W3</f>
        <v>8.4158016958615259E-2</v>
      </c>
      <c r="L11" s="793">
        <f>compohweal!X3</f>
        <v>0.22474154408820574</v>
      </c>
      <c r="M11" s="793">
        <f>compohweal!Y3</f>
        <v>1.3411623654004407E-2</v>
      </c>
      <c r="N11" s="186">
        <f>compohweal!Z3</f>
        <v>0.46107244413659321</v>
      </c>
      <c r="O11" s="793">
        <f>compohweal!AA3</f>
        <v>0.21547443078428563</v>
      </c>
      <c r="P11" s="793">
        <f>compohweal!AB3</f>
        <v>8.748295700655577E-2</v>
      </c>
      <c r="Q11" s="793">
        <f>compohweal!AC3</f>
        <v>4.2777555711157461E-2</v>
      </c>
      <c r="R11" s="793">
        <f>compohweal!AD3</f>
        <v>0.11024595192738039</v>
      </c>
      <c r="S11" s="795">
        <f>compohweal!AE3</f>
        <v>5.0915487072139701E-3</v>
      </c>
      <c r="U11" s="1327">
        <f t="shared" ref="U11:U74" si="0">B11-C11-D11-E11-F11-G11</f>
        <v>0</v>
      </c>
      <c r="V11" s="1327">
        <f t="shared" ref="V11:V74" si="1">H11-I11-J11-K11-L11-M11</f>
        <v>9.3675067702747583E-17</v>
      </c>
      <c r="W11" s="1327">
        <f t="shared" ref="W11:W74" si="2">N11-O11-P11-Q11-R11-S11</f>
        <v>-2.8622937353617317E-17</v>
      </c>
    </row>
    <row r="12" spans="1:27" x14ac:dyDescent="0.2">
      <c r="A12" s="819">
        <v>1915</v>
      </c>
      <c r="B12" s="827">
        <f>compohweal!N4</f>
        <v>0.78859450022100075</v>
      </c>
      <c r="C12" s="793">
        <f>compohweal!O4</f>
        <v>0.23122520120634169</v>
      </c>
      <c r="D12" s="793">
        <f>compohweal!P4</f>
        <v>0.16061352199482637</v>
      </c>
      <c r="E12" s="793">
        <f>compohweal!Q4</f>
        <v>0.10995419792763872</v>
      </c>
      <c r="F12" s="793">
        <f>compohweal!R4</f>
        <v>0.2702116985062305</v>
      </c>
      <c r="G12" s="793">
        <f>compohweal!S4</f>
        <v>1.6589880585963449E-2</v>
      </c>
      <c r="H12" s="186">
        <f>compohweal!T4</f>
        <v>0.66855674790498343</v>
      </c>
      <c r="I12" s="793">
        <f>compohweal!U4</f>
        <v>0.23122520120634169</v>
      </c>
      <c r="J12" s="793">
        <f>compohweal!V4</f>
        <v>0.12973502307432369</v>
      </c>
      <c r="K12" s="793">
        <f>compohweal!W4</f>
        <v>8.339213252037557E-2</v>
      </c>
      <c r="L12" s="793">
        <f>compohweal!X4</f>
        <v>0.21100353926853394</v>
      </c>
      <c r="M12" s="793">
        <f>compohweal!Y4</f>
        <v>1.320085183540852E-2</v>
      </c>
      <c r="N12" s="186">
        <f>compohweal!Z4</f>
        <v>0.46140647274878888</v>
      </c>
      <c r="O12" s="793">
        <f>compohweal!AA4</f>
        <v>0.23122520120634169</v>
      </c>
      <c r="P12" s="793">
        <f>compohweal!AB4</f>
        <v>8.2186562289655388E-2</v>
      </c>
      <c r="Q12" s="793">
        <f>compohweal!AC4</f>
        <v>4.1931044663688195E-2</v>
      </c>
      <c r="R12" s="793">
        <f>compohweal!AD4</f>
        <v>0.10109140634847874</v>
      </c>
      <c r="S12" s="795">
        <f>compohweal!AE4</f>
        <v>4.9722582406248423E-3</v>
      </c>
      <c r="U12" s="1327">
        <f t="shared" si="0"/>
        <v>0</v>
      </c>
      <c r="V12" s="1327">
        <f t="shared" si="1"/>
        <v>-4.163336342344337E-17</v>
      </c>
      <c r="W12" s="1327">
        <f t="shared" si="2"/>
        <v>1.8214596497756474E-17</v>
      </c>
    </row>
    <row r="13" spans="1:27" x14ac:dyDescent="0.2">
      <c r="A13" s="819">
        <v>1916</v>
      </c>
      <c r="B13" s="828">
        <f>compohweal!N5</f>
        <v>0.78864086194390137</v>
      </c>
      <c r="C13" s="796">
        <f>compohweal!O5</f>
        <v>0.23695666105702337</v>
      </c>
      <c r="D13" s="796">
        <f>compohweal!P5</f>
        <v>0.16131315033281821</v>
      </c>
      <c r="E13" s="796">
        <f>compohweal!Q5</f>
        <v>0.10830269277786275</v>
      </c>
      <c r="F13" s="796">
        <f>compohweal!R5</f>
        <v>0.26553010543336669</v>
      </c>
      <c r="G13" s="796">
        <f>compohweal!S5</f>
        <v>1.6538252342830389E-2</v>
      </c>
      <c r="H13" s="186">
        <f>compohweal!T5</f>
        <v>0.68423371916240083</v>
      </c>
      <c r="I13" s="793">
        <f>compohweal!U5</f>
        <v>0.24546982569332265</v>
      </c>
      <c r="J13" s="793">
        <f>compohweal!V5</f>
        <v>0.13161062660251638</v>
      </c>
      <c r="K13" s="793">
        <f>compohweal!W5</f>
        <v>8.3869859068658847E-2</v>
      </c>
      <c r="L13" s="793">
        <f>compohweal!X5</f>
        <v>0.21030228109282792</v>
      </c>
      <c r="M13" s="793">
        <f>compohweal!Y5</f>
        <v>1.2981126705074975E-2</v>
      </c>
      <c r="N13" s="106">
        <f>compohweal!Z5</f>
        <v>0.44456383746108996</v>
      </c>
      <c r="O13" s="797">
        <f>compohweal!AA5</f>
        <v>0.20429782067289398</v>
      </c>
      <c r="P13" s="797">
        <f>compohweal!AB5</f>
        <v>8.6176530171586316E-2</v>
      </c>
      <c r="Q13" s="797">
        <f>compohweal!AC5</f>
        <v>4.4273397506379299E-2</v>
      </c>
      <c r="R13" s="797">
        <f>compohweal!AD5</f>
        <v>0.10484242726113838</v>
      </c>
      <c r="S13" s="798">
        <f>compohweal!AE5</f>
        <v>4.9736618490919737E-3</v>
      </c>
      <c r="U13" s="1327">
        <f t="shared" si="0"/>
        <v>-9.3675067702747583E-17</v>
      </c>
      <c r="V13" s="1327">
        <f t="shared" si="1"/>
        <v>6.0715321659188248E-17</v>
      </c>
      <c r="W13" s="1327">
        <f t="shared" si="2"/>
        <v>7.8062556418956319E-18</v>
      </c>
    </row>
    <row r="14" spans="1:27" x14ac:dyDescent="0.2">
      <c r="A14" s="819">
        <v>1917</v>
      </c>
      <c r="B14" s="827">
        <f>compohweal!N6</f>
        <v>0.7900773508372454</v>
      </c>
      <c r="C14" s="793">
        <f>compohweal!O6</f>
        <v>0.21331608773844943</v>
      </c>
      <c r="D14" s="793">
        <f>compohweal!P6</f>
        <v>0.17583394401536023</v>
      </c>
      <c r="E14" s="793">
        <f>compohweal!Q6</f>
        <v>0.11313186182137815</v>
      </c>
      <c r="F14" s="793">
        <f>compohweal!R6</f>
        <v>0.27106475353349535</v>
      </c>
      <c r="G14" s="793">
        <f>compohweal!S6</f>
        <v>1.67307037285622E-2</v>
      </c>
      <c r="H14" s="186">
        <f>compohweal!T6</f>
        <v>0.67947452813845499</v>
      </c>
      <c r="I14" s="793">
        <f>compohweal!U6</f>
        <v>0.21990823542455906</v>
      </c>
      <c r="J14" s="793">
        <f>compohweal!V6</f>
        <v>0.14416337631229884</v>
      </c>
      <c r="K14" s="793">
        <f>compohweal!W6</f>
        <v>9.041052651215821E-2</v>
      </c>
      <c r="L14" s="793">
        <f>compohweal!X6</f>
        <v>0.21173633500785574</v>
      </c>
      <c r="M14" s="793">
        <f>compohweal!Y6</f>
        <v>1.3256054881583152E-2</v>
      </c>
      <c r="N14" s="186">
        <f>compohweal!Z6</f>
        <v>0.42002252595228762</v>
      </c>
      <c r="O14" s="793">
        <f>compohweal!AA6</f>
        <v>0.20047399502266883</v>
      </c>
      <c r="P14" s="793">
        <f>compohweal!AB6</f>
        <v>0.10923633445991814</v>
      </c>
      <c r="Q14" s="793">
        <f>compohweal!AC6</f>
        <v>4.1910977324079876E-2</v>
      </c>
      <c r="R14" s="793">
        <f>compohweal!AD6</f>
        <v>6.2797300145750565E-2</v>
      </c>
      <c r="S14" s="795">
        <f>compohweal!AE6</f>
        <v>5.603918999870219E-3</v>
      </c>
      <c r="U14" s="1327">
        <f t="shared" si="0"/>
        <v>0</v>
      </c>
      <c r="V14" s="1327">
        <f t="shared" si="1"/>
        <v>3.2959746043559335E-17</v>
      </c>
      <c r="W14" s="1327">
        <f t="shared" si="2"/>
        <v>0</v>
      </c>
    </row>
    <row r="15" spans="1:27" x14ac:dyDescent="0.2">
      <c r="A15" s="819">
        <v>1918</v>
      </c>
      <c r="B15" s="827">
        <f>compohweal!N7</f>
        <v>0.79314626392463494</v>
      </c>
      <c r="C15" s="793">
        <f>compohweal!O7</f>
        <v>0.19589402559977478</v>
      </c>
      <c r="D15" s="793">
        <f>compohweal!P7</f>
        <v>0.19129934751066835</v>
      </c>
      <c r="E15" s="793">
        <f>compohweal!Q7</f>
        <v>0.11466701728019187</v>
      </c>
      <c r="F15" s="793">
        <f>compohweal!R7</f>
        <v>0.27468061996471271</v>
      </c>
      <c r="G15" s="793">
        <f>compohweal!S7</f>
        <v>1.660525356928735E-2</v>
      </c>
      <c r="H15" s="186">
        <f>compohweal!T7</f>
        <v>0.65667867677736158</v>
      </c>
      <c r="I15" s="793">
        <f>compohweal!U7</f>
        <v>0.18574787269277421</v>
      </c>
      <c r="J15" s="793">
        <f>compohweal!V7</f>
        <v>0.17361418191908295</v>
      </c>
      <c r="K15" s="793">
        <f>compohweal!W7</f>
        <v>8.983808250657993E-2</v>
      </c>
      <c r="L15" s="793">
        <f>compohweal!X7</f>
        <v>0.19328549502929687</v>
      </c>
      <c r="M15" s="793">
        <f>compohweal!Y7</f>
        <v>1.4193044629627623E-2</v>
      </c>
      <c r="N15" s="186">
        <f>compohweal!Z7</f>
        <v>0.38428180176707133</v>
      </c>
      <c r="O15" s="793">
        <f>compohweal!AA7</f>
        <v>0.15018029799990984</v>
      </c>
      <c r="P15" s="793">
        <f>compohweal!AB7</f>
        <v>0.11529575899779364</v>
      </c>
      <c r="Q15" s="793">
        <f>compohweal!AC7</f>
        <v>4.2082981047537243E-2</v>
      </c>
      <c r="R15" s="793">
        <f>compohweal!AD7</f>
        <v>7.1043022363227334E-2</v>
      </c>
      <c r="S15" s="795">
        <f>compohweal!AE7</f>
        <v>5.6797413586033383E-3</v>
      </c>
      <c r="U15" s="1327">
        <f t="shared" si="0"/>
        <v>-7.9797279894933126E-17</v>
      </c>
      <c r="V15" s="1327">
        <f t="shared" si="1"/>
        <v>0</v>
      </c>
      <c r="W15" s="1327">
        <f t="shared" si="2"/>
        <v>-6.4184768611141862E-17</v>
      </c>
    </row>
    <row r="16" spans="1:27" x14ac:dyDescent="0.2">
      <c r="A16" s="820">
        <v>1919</v>
      </c>
      <c r="B16" s="829">
        <f>compohweal!N8</f>
        <v>0.80812230522006223</v>
      </c>
      <c r="C16" s="799">
        <f>compohweal!O8</f>
        <v>0.20835017068641054</v>
      </c>
      <c r="D16" s="799">
        <f>compohweal!P8</f>
        <v>0.19297513892856358</v>
      </c>
      <c r="E16" s="799">
        <f>compohweal!Q8</f>
        <v>0.10752286423455543</v>
      </c>
      <c r="F16" s="799">
        <f>compohweal!R8</f>
        <v>0.28386830981674271</v>
      </c>
      <c r="G16" s="799">
        <f>compohweal!S8</f>
        <v>1.5405821553789983E-2</v>
      </c>
      <c r="H16" s="188">
        <f>compohweal!T8</f>
        <v>0.68595269934954783</v>
      </c>
      <c r="I16" s="799">
        <f>compohweal!U8</f>
        <v>0.19813895264636833</v>
      </c>
      <c r="J16" s="799">
        <f>compohweal!V8</f>
        <v>0.17927853039504568</v>
      </c>
      <c r="K16" s="799">
        <f>compohweal!W8</f>
        <v>8.520013104356973E-2</v>
      </c>
      <c r="L16" s="799">
        <f>compohweal!X8</f>
        <v>0.21007106958697552</v>
      </c>
      <c r="M16" s="799">
        <f>compohweal!Y8</f>
        <v>1.3264015677588604E-2</v>
      </c>
      <c r="N16" s="188">
        <f>compohweal!Z8</f>
        <v>0.41273285825754852</v>
      </c>
      <c r="O16" s="799">
        <f>compohweal!AA8</f>
        <v>0.1566141406468331</v>
      </c>
      <c r="P16" s="799">
        <f>compohweal!AB8</f>
        <v>0.1230548525868236</v>
      </c>
      <c r="Q16" s="799">
        <f>compohweal!AC8</f>
        <v>4.01105982284857E-2</v>
      </c>
      <c r="R16" s="799">
        <f>compohweal!AD8</f>
        <v>8.7632870233690582E-2</v>
      </c>
      <c r="S16" s="800">
        <f>compohweal!AE8</f>
        <v>5.3203965617155905E-3</v>
      </c>
      <c r="U16" s="1327">
        <f t="shared" si="0"/>
        <v>7.2858385991025898E-17</v>
      </c>
      <c r="V16" s="1327">
        <f t="shared" si="1"/>
        <v>0</v>
      </c>
      <c r="W16" s="1327">
        <f t="shared" si="2"/>
        <v>-3.6429192995512949E-17</v>
      </c>
    </row>
    <row r="17" spans="1:23" x14ac:dyDescent="0.2">
      <c r="A17" s="819">
        <v>1920</v>
      </c>
      <c r="B17" s="827">
        <f>compohweal!N9</f>
        <v>0.78928824007605058</v>
      </c>
      <c r="C17" s="793">
        <f>compohweal!O9</f>
        <v>0.1993857122831928</v>
      </c>
      <c r="D17" s="793">
        <f>compohweal!P9</f>
        <v>0.20229320762257591</v>
      </c>
      <c r="E17" s="793">
        <f>compohweal!Q9</f>
        <v>0.11173887469712297</v>
      </c>
      <c r="F17" s="793">
        <f>compohweal!R9</f>
        <v>0.25956609141949888</v>
      </c>
      <c r="G17" s="793">
        <f>compohweal!S9</f>
        <v>1.6304354053659993E-2</v>
      </c>
      <c r="H17" s="186">
        <f>compohweal!T9</f>
        <v>0.6458070218458497</v>
      </c>
      <c r="I17" s="793">
        <f>compohweal!U9</f>
        <v>0.18504678907574729</v>
      </c>
      <c r="J17" s="793">
        <f>compohweal!V9</f>
        <v>0.17883568064923139</v>
      </c>
      <c r="K17" s="793">
        <f>compohweal!W9</f>
        <v>8.6831618231887828E-2</v>
      </c>
      <c r="L17" s="793">
        <f>compohweal!X9</f>
        <v>0.18111899492331854</v>
      </c>
      <c r="M17" s="793">
        <f>compohweal!Y9</f>
        <v>1.3973938965664706E-2</v>
      </c>
      <c r="N17" s="186">
        <f>compohweal!Z9</f>
        <v>0.36962676176263037</v>
      </c>
      <c r="O17" s="793">
        <f>compohweal!AA9</f>
        <v>0.13947560084191823</v>
      </c>
      <c r="P17" s="793">
        <f>compohweal!AB9</f>
        <v>0.11218554926351909</v>
      </c>
      <c r="Q17" s="793">
        <f>compohweal!AC9</f>
        <v>4.1527616056322381E-2</v>
      </c>
      <c r="R17" s="793">
        <f>compohweal!AD9</f>
        <v>7.0935589384660269E-2</v>
      </c>
      <c r="S17" s="795">
        <f>compohweal!AE9</f>
        <v>5.5024062162103348E-3</v>
      </c>
      <c r="U17" s="1327">
        <f t="shared" si="0"/>
        <v>4.8572257327350599E-17</v>
      </c>
      <c r="V17" s="1327">
        <f t="shared" si="1"/>
        <v>-5.5511151231257827E-17</v>
      </c>
      <c r="W17" s="1327">
        <f t="shared" si="2"/>
        <v>6.3317406873153459E-17</v>
      </c>
    </row>
    <row r="18" spans="1:23" x14ac:dyDescent="0.2">
      <c r="A18" s="819">
        <v>1921</v>
      </c>
      <c r="B18" s="827">
        <f>compohweal!N10</f>
        <v>0.78882639912210206</v>
      </c>
      <c r="C18" s="793">
        <f>compohweal!O10</f>
        <v>0.19611273485613656</v>
      </c>
      <c r="D18" s="793">
        <f>compohweal!P10</f>
        <v>0.2175873437036604</v>
      </c>
      <c r="E18" s="793">
        <f>compohweal!Q10</f>
        <v>0.12244485769343157</v>
      </c>
      <c r="F18" s="793">
        <f>compohweal!R10</f>
        <v>0.23166566742313446</v>
      </c>
      <c r="G18" s="793">
        <f>compohweal!S10</f>
        <v>2.1015795445739116E-2</v>
      </c>
      <c r="H18" s="186">
        <f>compohweal!T10</f>
        <v>0.65303033378435948</v>
      </c>
      <c r="I18" s="793">
        <f>compohweal!U10</f>
        <v>0.19114984656633557</v>
      </c>
      <c r="J18" s="793">
        <f>compohweal!V10</f>
        <v>0.18939358899947667</v>
      </c>
      <c r="K18" s="793">
        <f>compohweal!W10</f>
        <v>9.324715433640933E-2</v>
      </c>
      <c r="L18" s="793">
        <f>compohweal!X10</f>
        <v>0.16249585690608992</v>
      </c>
      <c r="M18" s="793">
        <f>compohweal!Y10</f>
        <v>1.6743886976048013E-2</v>
      </c>
      <c r="N18" s="186">
        <f>compohweal!Z10</f>
        <v>0.38127348395280641</v>
      </c>
      <c r="O18" s="793">
        <f>compohweal!AA10</f>
        <v>0.15068369602604448</v>
      </c>
      <c r="P18" s="793">
        <f>compohweal!AB10</f>
        <v>0.11567038907411685</v>
      </c>
      <c r="Q18" s="793">
        <f>compohweal!AC10</f>
        <v>4.4223982068649088E-2</v>
      </c>
      <c r="R18" s="793">
        <f>compohweal!AD10</f>
        <v>6.4062954078460521E-2</v>
      </c>
      <c r="S18" s="795">
        <f>compohweal!AE10</f>
        <v>6.6324627055354655E-3</v>
      </c>
      <c r="U18" s="1327">
        <f t="shared" si="0"/>
        <v>-2.7755575615628914E-17</v>
      </c>
      <c r="V18" s="1327">
        <f t="shared" si="1"/>
        <v>-6.2450045135165055E-17</v>
      </c>
      <c r="W18" s="1327">
        <f t="shared" si="2"/>
        <v>0</v>
      </c>
    </row>
    <row r="19" spans="1:23" x14ac:dyDescent="0.2">
      <c r="A19" s="819">
        <v>1922</v>
      </c>
      <c r="B19" s="827">
        <f>compohweal!N11</f>
        <v>0.79940453196493988</v>
      </c>
      <c r="C19" s="793">
        <f>compohweal!O11</f>
        <v>0.22247134087747733</v>
      </c>
      <c r="D19" s="793">
        <f>compohweal!P11</f>
        <v>0.22001775194377396</v>
      </c>
      <c r="E19" s="793">
        <f>compohweal!Q11</f>
        <v>0.12336559576196619</v>
      </c>
      <c r="F19" s="793">
        <f>compohweal!R11</f>
        <v>0.21321990918304021</v>
      </c>
      <c r="G19" s="793">
        <f>compohweal!S11</f>
        <v>2.032993419868228E-2</v>
      </c>
      <c r="H19" s="186">
        <f>compohweal!T11</f>
        <v>0.67129133694540988</v>
      </c>
      <c r="I19" s="793">
        <f>compohweal!U11</f>
        <v>0.21183961502110568</v>
      </c>
      <c r="J19" s="793">
        <f>compohweal!V11</f>
        <v>0.19578572851531259</v>
      </c>
      <c r="K19" s="793">
        <f>compohweal!W11</f>
        <v>9.7059056069434824E-2</v>
      </c>
      <c r="L19" s="793">
        <f>compohweal!X11</f>
        <v>0.15010764547959213</v>
      </c>
      <c r="M19" s="793">
        <f>compohweal!Y11</f>
        <v>1.6499291859964599E-2</v>
      </c>
      <c r="N19" s="186">
        <f>compohweal!Z11</f>
        <v>0.41117208237051228</v>
      </c>
      <c r="O19" s="793">
        <f>compohweal!AA11</f>
        <v>0.17119957247143811</v>
      </c>
      <c r="P19" s="793">
        <f>compohweal!AB11</f>
        <v>0.12435864479021035</v>
      </c>
      <c r="Q19" s="793">
        <f>compohweal!AC11</f>
        <v>5.1430935005840894E-2</v>
      </c>
      <c r="R19" s="793">
        <f>compohweal!AD11</f>
        <v>5.7678013150031314E-2</v>
      </c>
      <c r="S19" s="795">
        <f>compohweal!AE11</f>
        <v>6.5049169529915914E-3</v>
      </c>
      <c r="U19" s="1327">
        <f t="shared" si="0"/>
        <v>-7.6327832942979512E-17</v>
      </c>
      <c r="V19" s="1327">
        <f t="shared" si="1"/>
        <v>0</v>
      </c>
      <c r="W19" s="1327">
        <f t="shared" si="2"/>
        <v>3.1225022567582528E-17</v>
      </c>
    </row>
    <row r="20" spans="1:23" x14ac:dyDescent="0.2">
      <c r="A20" s="819">
        <v>1923</v>
      </c>
      <c r="B20" s="827">
        <f>compohweal!N12</f>
        <v>0.80450615565679351</v>
      </c>
      <c r="C20" s="793">
        <f>compohweal!O12</f>
        <v>0.23383278335279023</v>
      </c>
      <c r="D20" s="793">
        <f>compohweal!P12</f>
        <v>0.21789879728625364</v>
      </c>
      <c r="E20" s="793">
        <f>compohweal!Q12</f>
        <v>0.12549689045045992</v>
      </c>
      <c r="F20" s="793">
        <f>compohweal!R12</f>
        <v>0.20838689454413761</v>
      </c>
      <c r="G20" s="793">
        <f>compohweal!S12</f>
        <v>1.8890790023152221E-2</v>
      </c>
      <c r="H20" s="186">
        <f>compohweal!T12</f>
        <v>0.65033577341805049</v>
      </c>
      <c r="I20" s="793">
        <f>compohweal!U12</f>
        <v>0.21544558610112896</v>
      </c>
      <c r="J20" s="793">
        <f>compohweal!V12</f>
        <v>0.18456409342652699</v>
      </c>
      <c r="K20" s="793">
        <f>compohweal!W12</f>
        <v>9.4464733223531244E-2</v>
      </c>
      <c r="L20" s="793">
        <f>compohweal!X12</f>
        <v>0.13963128526226101</v>
      </c>
      <c r="M20" s="793">
        <f>compohweal!Y12</f>
        <v>1.623007540460223E-2</v>
      </c>
      <c r="N20" s="186">
        <f>compohweal!Z12</f>
        <v>0.36560377201322913</v>
      </c>
      <c r="O20" s="793">
        <f>compohweal!AA12</f>
        <v>0.16859325154579111</v>
      </c>
      <c r="P20" s="793">
        <f>compohweal!AB12</f>
        <v>0.10660628191397586</v>
      </c>
      <c r="Q20" s="793">
        <f>compohweal!AC12</f>
        <v>4.4711578382593084E-2</v>
      </c>
      <c r="R20" s="793">
        <f>compohweal!AD12</f>
        <v>3.8919872109180867E-2</v>
      </c>
      <c r="S20" s="795">
        <f>compohweal!AE12</f>
        <v>6.7727880616882509E-3</v>
      </c>
      <c r="U20" s="1327">
        <f t="shared" si="0"/>
        <v>-8.3266726846886741E-17</v>
      </c>
      <c r="V20" s="1327">
        <f t="shared" si="1"/>
        <v>0</v>
      </c>
      <c r="W20" s="1327">
        <f t="shared" si="2"/>
        <v>-3.903127820947816E-17</v>
      </c>
    </row>
    <row r="21" spans="1:23" x14ac:dyDescent="0.2">
      <c r="A21" s="819">
        <v>1924</v>
      </c>
      <c r="B21" s="827">
        <f>compohweal!N13</f>
        <v>0.81706394955647788</v>
      </c>
      <c r="C21" s="793">
        <f>compohweal!O13</f>
        <v>0.24160111034937815</v>
      </c>
      <c r="D21" s="793">
        <f>compohweal!P13</f>
        <v>0.21964440713734262</v>
      </c>
      <c r="E21" s="793">
        <f>compohweal!Q13</f>
        <v>0.13136607994620444</v>
      </c>
      <c r="F21" s="793">
        <f>compohweal!R13</f>
        <v>0.20280639108672471</v>
      </c>
      <c r="G21" s="793">
        <f>compohweal!S13</f>
        <v>2.1645961036827845E-2</v>
      </c>
      <c r="H21" s="186">
        <f>compohweal!T13</f>
        <v>0.66551272969869402</v>
      </c>
      <c r="I21" s="793">
        <f>compohweal!U13</f>
        <v>0.22160107146374397</v>
      </c>
      <c r="J21" s="793">
        <f>compohweal!V13</f>
        <v>0.18890806660414133</v>
      </c>
      <c r="K21" s="793">
        <f>compohweal!W13</f>
        <v>9.9532389332335713E-2</v>
      </c>
      <c r="L21" s="793">
        <f>compohweal!X13</f>
        <v>0.13691776866693725</v>
      </c>
      <c r="M21" s="793">
        <f>compohweal!Y13</f>
        <v>1.8553433631535665E-2</v>
      </c>
      <c r="N21" s="186">
        <f>compohweal!Z13</f>
        <v>0.38611704682948456</v>
      </c>
      <c r="O21" s="793">
        <f>compohweal!AA13</f>
        <v>0.17902873414772136</v>
      </c>
      <c r="P21" s="793">
        <f>compohweal!AB13</f>
        <v>0.11039778506964469</v>
      </c>
      <c r="Q21" s="793">
        <f>compohweal!AC13</f>
        <v>4.5537368840816266E-2</v>
      </c>
      <c r="R21" s="793">
        <f>compohweal!AD13</f>
        <v>4.3321407085596862E-2</v>
      </c>
      <c r="S21" s="795">
        <f>compohweal!AE13</f>
        <v>7.8317516857054226E-3</v>
      </c>
      <c r="U21" s="1327">
        <f t="shared" si="0"/>
        <v>1.0408340855860843E-16</v>
      </c>
      <c r="V21" s="1327">
        <f t="shared" si="1"/>
        <v>8.3266726846886741E-17</v>
      </c>
      <c r="W21" s="1327">
        <f t="shared" si="2"/>
        <v>-4.3368086899420177E-17</v>
      </c>
    </row>
    <row r="22" spans="1:23" x14ac:dyDescent="0.2">
      <c r="A22" s="819">
        <v>1925</v>
      </c>
      <c r="B22" s="827">
        <f>compohweal!N14</f>
        <v>0.8267826558267638</v>
      </c>
      <c r="C22" s="793">
        <f>compohweal!O14</f>
        <v>0.26223867443990195</v>
      </c>
      <c r="D22" s="793">
        <f>compohweal!P14</f>
        <v>0.21200132428997392</v>
      </c>
      <c r="E22" s="793">
        <f>compohweal!Q14</f>
        <v>0.12988909589909053</v>
      </c>
      <c r="F22" s="793">
        <f>compohweal!R14</f>
        <v>0.20046258433626701</v>
      </c>
      <c r="G22" s="793">
        <f>compohweal!S14</f>
        <v>2.2190976861530622E-2</v>
      </c>
      <c r="H22" s="186">
        <f>compohweal!T14</f>
        <v>0.68784897486121932</v>
      </c>
      <c r="I22" s="793">
        <f>compohweal!U14</f>
        <v>0.24082845392137228</v>
      </c>
      <c r="J22" s="793">
        <f>compohweal!V14</f>
        <v>0.18616343032110827</v>
      </c>
      <c r="K22" s="793">
        <f>compohweal!W14</f>
        <v>0.10074575309532798</v>
      </c>
      <c r="L22" s="793">
        <f>compohweal!X14</f>
        <v>0.1405584221713484</v>
      </c>
      <c r="M22" s="793">
        <f>compohweal!Y14</f>
        <v>1.9552915352062449E-2</v>
      </c>
      <c r="N22" s="186">
        <f>compohweal!Z14</f>
        <v>0.41887107550638025</v>
      </c>
      <c r="O22" s="793">
        <f>compohweal!AA14</f>
        <v>0.19490019498567554</v>
      </c>
      <c r="P22" s="793">
        <f>compohweal!AB14</f>
        <v>0.11514918240051586</v>
      </c>
      <c r="Q22" s="793">
        <f>compohweal!AC14</f>
        <v>4.8733844828647205E-2</v>
      </c>
      <c r="R22" s="793">
        <f>compohweal!AD14</f>
        <v>5.1921637799613299E-2</v>
      </c>
      <c r="S22" s="795">
        <f>compohweal!AE14</f>
        <v>8.1662154919283098E-3</v>
      </c>
      <c r="U22" s="1327">
        <f t="shared" si="0"/>
        <v>-3.0184188481996443E-16</v>
      </c>
      <c r="V22" s="1327">
        <f t="shared" si="1"/>
        <v>-6.591949208711867E-17</v>
      </c>
      <c r="W22" s="1327">
        <f t="shared" si="2"/>
        <v>3.9898639947466563E-17</v>
      </c>
    </row>
    <row r="23" spans="1:23" x14ac:dyDescent="0.2">
      <c r="A23" s="819">
        <v>1926</v>
      </c>
      <c r="B23" s="827">
        <f>compohweal!N15</f>
        <v>0.83643854628150871</v>
      </c>
      <c r="C23" s="793">
        <f>compohweal!O15</f>
        <v>0.28874953453336266</v>
      </c>
      <c r="D23" s="793">
        <f>compohweal!P15</f>
        <v>0.21078682774721674</v>
      </c>
      <c r="E23" s="793">
        <f>compohweal!Q15</f>
        <v>0.12393826709733642</v>
      </c>
      <c r="F23" s="793">
        <f>compohweal!R15</f>
        <v>0.18951301865570719</v>
      </c>
      <c r="G23" s="793">
        <f>compohweal!S15</f>
        <v>2.3450898247885838E-2</v>
      </c>
      <c r="H23" s="186">
        <f>compohweal!T15</f>
        <v>0.70165256662311148</v>
      </c>
      <c r="I23" s="793">
        <f>compohweal!U15</f>
        <v>0.26496945747788481</v>
      </c>
      <c r="J23" s="793">
        <f>compohweal!V15</f>
        <v>0.18583673084787505</v>
      </c>
      <c r="K23" s="793">
        <f>compohweal!W15</f>
        <v>9.6208109664028443E-2</v>
      </c>
      <c r="L23" s="793">
        <f>compohweal!X15</f>
        <v>0.13388984368822771</v>
      </c>
      <c r="M23" s="793">
        <f>compohweal!Y15</f>
        <v>2.0748424945095493E-2</v>
      </c>
      <c r="N23" s="186">
        <f>compohweal!Z15</f>
        <v>0.4349871285393957</v>
      </c>
      <c r="O23" s="793">
        <f>compohweal!AA15</f>
        <v>0.21452035518502582</v>
      </c>
      <c r="P23" s="793">
        <f>compohweal!AB15</f>
        <v>0.11659438411003847</v>
      </c>
      <c r="Q23" s="793">
        <f>compohweal!AC15</f>
        <v>4.6864663665935516E-2</v>
      </c>
      <c r="R23" s="793">
        <f>compohweal!AD15</f>
        <v>4.831168732003175E-2</v>
      </c>
      <c r="S23" s="795">
        <f>compohweal!AE15</f>
        <v>8.6960382583641197E-3</v>
      </c>
      <c r="U23" s="1327">
        <f t="shared" si="0"/>
        <v>-7.2858385991025898E-17</v>
      </c>
      <c r="V23" s="1327">
        <f t="shared" si="1"/>
        <v>0</v>
      </c>
      <c r="W23" s="1327">
        <f t="shared" si="2"/>
        <v>0</v>
      </c>
    </row>
    <row r="24" spans="1:23" x14ac:dyDescent="0.2">
      <c r="A24" s="819">
        <v>1927</v>
      </c>
      <c r="B24" s="827">
        <f>compohweal!N16</f>
        <v>0.84712075045422774</v>
      </c>
      <c r="C24" s="793">
        <f>compohweal!O16</f>
        <v>0.32190588752402277</v>
      </c>
      <c r="D24" s="793">
        <f>compohweal!P16</f>
        <v>0.20750787454374903</v>
      </c>
      <c r="E24" s="793">
        <f>compohweal!Q16</f>
        <v>0.11235927365428183</v>
      </c>
      <c r="F24" s="793">
        <f>compohweal!R16</f>
        <v>0.18050695465024821</v>
      </c>
      <c r="G24" s="793">
        <f>compohweal!S16</f>
        <v>2.4840760081926015E-2</v>
      </c>
      <c r="H24" s="186">
        <f>compohweal!T16</f>
        <v>0.71784399751586769</v>
      </c>
      <c r="I24" s="793">
        <f>compohweal!U16</f>
        <v>0.29576994943623897</v>
      </c>
      <c r="J24" s="793">
        <f>compohweal!V16</f>
        <v>0.18494203728382166</v>
      </c>
      <c r="K24" s="793">
        <f>compohweal!W16</f>
        <v>8.8010078506534306E-2</v>
      </c>
      <c r="L24" s="793">
        <f>compohweal!X16</f>
        <v>0.12731018337115796</v>
      </c>
      <c r="M24" s="793">
        <f>compohweal!Y16</f>
        <v>2.1811748918114864E-2</v>
      </c>
      <c r="N24" s="186">
        <f>compohweal!Z16</f>
        <v>0.4586619984279266</v>
      </c>
      <c r="O24" s="793">
        <f>compohweal!AA16</f>
        <v>0.2398559649302637</v>
      </c>
      <c r="P24" s="793">
        <f>compohweal!AB16</f>
        <v>0.1168241437920795</v>
      </c>
      <c r="Q24" s="793">
        <f>compohweal!AC16</f>
        <v>4.4679386462387012E-2</v>
      </c>
      <c r="R24" s="793">
        <f>compohweal!AD16</f>
        <v>4.8158524055161057E-2</v>
      </c>
      <c r="S24" s="795">
        <f>compohweal!AE16</f>
        <v>9.1439791880353113E-3</v>
      </c>
      <c r="U24" s="1327">
        <f t="shared" si="0"/>
        <v>-1.700029006457271E-16</v>
      </c>
      <c r="V24" s="1327">
        <f t="shared" si="1"/>
        <v>-6.591949208711867E-17</v>
      </c>
      <c r="W24" s="1327">
        <f t="shared" si="2"/>
        <v>0</v>
      </c>
    </row>
    <row r="25" spans="1:23" x14ac:dyDescent="0.2">
      <c r="A25" s="819">
        <v>1928</v>
      </c>
      <c r="B25" s="827">
        <f>compohweal!N17</f>
        <v>0.84908867484184947</v>
      </c>
      <c r="C25" s="793">
        <f>compohweal!O17</f>
        <v>0.36363929906628262</v>
      </c>
      <c r="D25" s="793">
        <f>compohweal!P17</f>
        <v>0.19162846394744687</v>
      </c>
      <c r="E25" s="793">
        <f>compohweal!Q17</f>
        <v>0.10308860428379579</v>
      </c>
      <c r="F25" s="793">
        <f>compohweal!R17</f>
        <v>0.16587723285234551</v>
      </c>
      <c r="G25" s="793">
        <f>compohweal!S17</f>
        <v>2.4855074691978514E-2</v>
      </c>
      <c r="H25" s="186">
        <f>compohweal!T17</f>
        <v>0.72720793345202139</v>
      </c>
      <c r="I25" s="793">
        <f>compohweal!U17</f>
        <v>0.33556427127745381</v>
      </c>
      <c r="J25" s="793">
        <f>compohweal!V17</f>
        <v>0.17127699104803429</v>
      </c>
      <c r="K25" s="793">
        <f>compohweal!W17</f>
        <v>8.1604032558812947E-2</v>
      </c>
      <c r="L25" s="793">
        <f>compohweal!X17</f>
        <v>0.11732664089163895</v>
      </c>
      <c r="M25" s="793">
        <f>compohweal!Y17</f>
        <v>2.1435997676081585E-2</v>
      </c>
      <c r="N25" s="186">
        <f>compohweal!Z17</f>
        <v>0.48554156276636545</v>
      </c>
      <c r="O25" s="793">
        <f>compohweal!AA17</f>
        <v>0.27309072627336334</v>
      </c>
      <c r="P25" s="793">
        <f>compohweal!AB17</f>
        <v>0.11085754056467333</v>
      </c>
      <c r="Q25" s="793">
        <f>compohweal!AC17</f>
        <v>4.2778623865975855E-2</v>
      </c>
      <c r="R25" s="793">
        <f>compohweal!AD17</f>
        <v>4.9922129185323932E-2</v>
      </c>
      <c r="S25" s="795">
        <f>compohweal!AE17</f>
        <v>8.8925428770290516E-3</v>
      </c>
      <c r="U25" s="1327">
        <f t="shared" si="0"/>
        <v>1.5959455978986625E-16</v>
      </c>
      <c r="V25" s="1327">
        <f t="shared" si="1"/>
        <v>-1.7347234759768071E-16</v>
      </c>
      <c r="W25" s="1327">
        <f t="shared" si="2"/>
        <v>-5.0306980803327406E-17</v>
      </c>
    </row>
    <row r="26" spans="1:23" x14ac:dyDescent="0.2">
      <c r="A26" s="819">
        <v>1929</v>
      </c>
      <c r="B26" s="827">
        <f>compohweal!N18</f>
        <v>0.8485560695036436</v>
      </c>
      <c r="C26" s="793">
        <f>compohweal!O18</f>
        <v>0.37907114320740787</v>
      </c>
      <c r="D26" s="793">
        <f>compohweal!P18</f>
        <v>0.1891583523084551</v>
      </c>
      <c r="E26" s="793">
        <f>compohweal!Q18</f>
        <v>0.10344348792748169</v>
      </c>
      <c r="F26" s="793">
        <f>compohweal!R18</f>
        <v>0.15258151773054948</v>
      </c>
      <c r="G26" s="793">
        <f>compohweal!S18</f>
        <v>2.4301568329749491E-2</v>
      </c>
      <c r="H26" s="186">
        <f>compohweal!T18</f>
        <v>0.72781335685616355</v>
      </c>
      <c r="I26" s="793">
        <f>compohweal!U18</f>
        <v>0.34948276976669462</v>
      </c>
      <c r="J26" s="793">
        <f>compohweal!V18</f>
        <v>0.16934689156563743</v>
      </c>
      <c r="K26" s="793">
        <f>compohweal!W18</f>
        <v>8.1602411807292261E-2</v>
      </c>
      <c r="L26" s="793">
        <f>compohweal!X18</f>
        <v>0.10602253333882194</v>
      </c>
      <c r="M26" s="793">
        <f>compohweal!Y18</f>
        <v>2.1358750377717253E-2</v>
      </c>
      <c r="N26" s="186">
        <f>compohweal!Z18</f>
        <v>0.48674010218086</v>
      </c>
      <c r="O26" s="793">
        <f>compohweal!AA18</f>
        <v>0.28295064863980451</v>
      </c>
      <c r="P26" s="793">
        <f>compohweal!AB18</f>
        <v>0.10984446360652589</v>
      </c>
      <c r="Q26" s="793">
        <f>compohweal!AC18</f>
        <v>4.2627847210668542E-2</v>
      </c>
      <c r="R26" s="793">
        <f>compohweal!AD18</f>
        <v>4.260562095914984E-2</v>
      </c>
      <c r="S26" s="795">
        <f>compohweal!AE18</f>
        <v>8.7115217647112247E-3</v>
      </c>
      <c r="U26" s="1327">
        <f t="shared" si="0"/>
        <v>-7.2858385991025898E-17</v>
      </c>
      <c r="V26" s="1327">
        <f t="shared" si="1"/>
        <v>3.1225022567582528E-17</v>
      </c>
      <c r="W26" s="1327">
        <f t="shared" si="2"/>
        <v>0</v>
      </c>
    </row>
    <row r="27" spans="1:23" x14ac:dyDescent="0.2">
      <c r="A27" s="821">
        <v>1930</v>
      </c>
      <c r="B27" s="830">
        <f>compohweal!N19</f>
        <v>0.85312312455153005</v>
      </c>
      <c r="C27" s="802">
        <f>compohweal!O19</f>
        <v>0.35827323844123882</v>
      </c>
      <c r="D27" s="802">
        <f>compohweal!P19</f>
        <v>0.20928285226940635</v>
      </c>
      <c r="E27" s="802">
        <f>compohweal!Q19</f>
        <v>0.11066155090270666</v>
      </c>
      <c r="F27" s="802">
        <f>compohweal!R19</f>
        <v>0.14515944105523923</v>
      </c>
      <c r="G27" s="802">
        <f>compohweal!S19</f>
        <v>2.974604188293898E-2</v>
      </c>
      <c r="H27" s="190">
        <f>compohweal!T19</f>
        <v>0.717176907609408</v>
      </c>
      <c r="I27" s="802">
        <f>compohweal!U19</f>
        <v>0.33064229067215595</v>
      </c>
      <c r="J27" s="802">
        <f>compohweal!V19</f>
        <v>0.1816748297459736</v>
      </c>
      <c r="K27" s="802">
        <f>compohweal!W19</f>
        <v>8.6536584197214758E-2</v>
      </c>
      <c r="L27" s="802">
        <f>compohweal!X19</f>
        <v>9.2763824873122527E-2</v>
      </c>
      <c r="M27" s="802">
        <f>compohweal!Y19</f>
        <v>2.5559378120941178E-2</v>
      </c>
      <c r="N27" s="190">
        <f>compohweal!Z19</f>
        <v>0.4417206464500808</v>
      </c>
      <c r="O27" s="802">
        <f>compohweal!AA19</f>
        <v>0.24846730668636371</v>
      </c>
      <c r="P27" s="802">
        <f>compohweal!AB19</f>
        <v>0.10741972783045806</v>
      </c>
      <c r="Q27" s="802">
        <f>compohweal!AC19</f>
        <v>4.3405642610757973E-2</v>
      </c>
      <c r="R27" s="802">
        <f>compohweal!AD19</f>
        <v>3.2103564383516359E-2</v>
      </c>
      <c r="S27" s="803">
        <f>compohweal!AE19</f>
        <v>1.0324404938984682E-2</v>
      </c>
      <c r="U27" s="1327">
        <f t="shared" si="0"/>
        <v>0</v>
      </c>
      <c r="V27" s="1327">
        <f t="shared" si="1"/>
        <v>0</v>
      </c>
      <c r="W27" s="1327">
        <f t="shared" si="2"/>
        <v>1.5612511283791264E-17</v>
      </c>
    </row>
    <row r="28" spans="1:23" x14ac:dyDescent="0.2">
      <c r="A28" s="819">
        <v>1931</v>
      </c>
      <c r="B28" s="827">
        <f>compohweal!N20</f>
        <v>0.85100174015877639</v>
      </c>
      <c r="C28" s="793">
        <f>compohweal!O20</f>
        <v>0.28822931774716504</v>
      </c>
      <c r="D28" s="793">
        <f>compohweal!P20</f>
        <v>0.25312478372286112</v>
      </c>
      <c r="E28" s="793">
        <f>compohweal!Q20</f>
        <v>0.11853318689564529</v>
      </c>
      <c r="F28" s="793">
        <f>compohweal!R20</f>
        <v>0.14927947775692704</v>
      </c>
      <c r="G28" s="793">
        <f>compohweal!S20</f>
        <v>4.1834974036177835E-2</v>
      </c>
      <c r="H28" s="186">
        <f>compohweal!T20</f>
        <v>0.70415551251499908</v>
      </c>
      <c r="I28" s="793">
        <f>compohweal!U20</f>
        <v>0.26656082342658055</v>
      </c>
      <c r="J28" s="793">
        <f>compohweal!V20</f>
        <v>0.21788490793571116</v>
      </c>
      <c r="K28" s="793">
        <f>compohweal!W20</f>
        <v>9.1404511604522079E-2</v>
      </c>
      <c r="L28" s="793">
        <f>compohweal!X20</f>
        <v>9.3320341530808718E-2</v>
      </c>
      <c r="M28" s="793">
        <f>compohweal!Y20</f>
        <v>3.4984928017376488E-2</v>
      </c>
      <c r="N28" s="186">
        <f>compohweal!Z20</f>
        <v>0.3960550741465298</v>
      </c>
      <c r="O28" s="793">
        <f>compohweal!AA20</f>
        <v>0.1858767644601293</v>
      </c>
      <c r="P28" s="793">
        <f>compohweal!AB20</f>
        <v>0.12145513024198495</v>
      </c>
      <c r="Q28" s="793">
        <f>compohweal!AC20</f>
        <v>4.3526427328985769E-2</v>
      </c>
      <c r="R28" s="793">
        <f>compohweal!AD20</f>
        <v>3.0976343393950716E-2</v>
      </c>
      <c r="S28" s="795">
        <f>compohweal!AE20</f>
        <v>1.422040872147909E-2</v>
      </c>
      <c r="U28" s="1327">
        <f t="shared" si="0"/>
        <v>0</v>
      </c>
      <c r="V28" s="1327">
        <f t="shared" si="1"/>
        <v>6.9388939039072284E-17</v>
      </c>
      <c r="W28" s="1327">
        <f t="shared" si="2"/>
        <v>-2.9490299091605721E-17</v>
      </c>
    </row>
    <row r="29" spans="1:23" x14ac:dyDescent="0.2">
      <c r="A29" s="819">
        <v>1932</v>
      </c>
      <c r="B29" s="827">
        <f>compohweal!N21</f>
        <v>0.85588785560998948</v>
      </c>
      <c r="C29" s="793">
        <f>compohweal!O21</f>
        <v>0.22256804794770702</v>
      </c>
      <c r="D29" s="793">
        <f>compohweal!P21</f>
        <v>0.30274851179645718</v>
      </c>
      <c r="E29" s="793">
        <f>compohweal!Q21</f>
        <v>0.12137071713001246</v>
      </c>
      <c r="F29" s="793">
        <f>compohweal!R21</f>
        <v>0.14911967291736253</v>
      </c>
      <c r="G29" s="793">
        <f>compohweal!S21</f>
        <v>6.0080905818450277E-2</v>
      </c>
      <c r="H29" s="186">
        <f>compohweal!T21</f>
        <v>0.7211495466253337</v>
      </c>
      <c r="I29" s="793">
        <f>compohweal!U21</f>
        <v>0.20953924087783465</v>
      </c>
      <c r="J29" s="793">
        <f>compohweal!V21</f>
        <v>0.27036336280721418</v>
      </c>
      <c r="K29" s="793">
        <f>compohweal!W21</f>
        <v>9.5979829002482225E-2</v>
      </c>
      <c r="L29" s="793">
        <f>compohweal!X21</f>
        <v>9.6283819291171038E-2</v>
      </c>
      <c r="M29" s="793">
        <f>compohweal!Y21</f>
        <v>4.8983294646631544E-2</v>
      </c>
      <c r="N29" s="186">
        <f>compohweal!Z21</f>
        <v>0.39382433242370374</v>
      </c>
      <c r="O29" s="793">
        <f>compohweal!AA21</f>
        <v>0.14680435217514215</v>
      </c>
      <c r="P29" s="793">
        <f>compohweal!AB21</f>
        <v>0.14789143445750061</v>
      </c>
      <c r="Q29" s="793">
        <f>compohweal!AC21</f>
        <v>4.5693769458674482E-2</v>
      </c>
      <c r="R29" s="793">
        <f>compohweal!AD21</f>
        <v>3.3201340081531569E-2</v>
      </c>
      <c r="S29" s="795">
        <f>compohweal!AE21</f>
        <v>2.0233436250854962E-2</v>
      </c>
      <c r="U29" s="1327">
        <f t="shared" si="0"/>
        <v>0</v>
      </c>
      <c r="V29" s="1327">
        <f t="shared" si="1"/>
        <v>0</v>
      </c>
      <c r="W29" s="1327">
        <f t="shared" si="2"/>
        <v>-3.4694469519536142E-17</v>
      </c>
    </row>
    <row r="30" spans="1:23" x14ac:dyDescent="0.2">
      <c r="A30" s="819">
        <v>1933</v>
      </c>
      <c r="B30" s="827">
        <f>compohweal!N22</f>
        <v>0.85268796051060536</v>
      </c>
      <c r="C30" s="793">
        <f>compohweal!O22</f>
        <v>0.22789630935979088</v>
      </c>
      <c r="D30" s="793">
        <f>compohweal!P22</f>
        <v>0.28887296942688029</v>
      </c>
      <c r="E30" s="793">
        <f>compohweal!Q22</f>
        <v>0.12188608102322461</v>
      </c>
      <c r="F30" s="793">
        <f>compohweal!R22</f>
        <v>0.15458001263497936</v>
      </c>
      <c r="G30" s="793">
        <f>compohweal!S22</f>
        <v>5.9452588065730172E-2</v>
      </c>
      <c r="H30" s="186">
        <f>compohweal!T22</f>
        <v>0.72835455931701643</v>
      </c>
      <c r="I30" s="793">
        <f>compohweal!U22</f>
        <v>0.21466094456463</v>
      </c>
      <c r="J30" s="793">
        <f>compohweal!V22</f>
        <v>0.25914278186764839</v>
      </c>
      <c r="K30" s="793">
        <f>compohweal!W22</f>
        <v>9.9364664572518094E-2</v>
      </c>
      <c r="L30" s="793">
        <f>compohweal!X22</f>
        <v>0.10587001167515356</v>
      </c>
      <c r="M30" s="793">
        <f>compohweal!Y22</f>
        <v>4.9316156637066358E-2</v>
      </c>
      <c r="N30" s="186">
        <f>compohweal!Z22</f>
        <v>0.41496533201206104</v>
      </c>
      <c r="O30" s="793">
        <f>compohweal!AA22</f>
        <v>0.16022896487824506</v>
      </c>
      <c r="P30" s="793">
        <f>compohweal!AB22</f>
        <v>0.14654085037305187</v>
      </c>
      <c r="Q30" s="793">
        <f>compohweal!AC22</f>
        <v>4.7604628531415762E-2</v>
      </c>
      <c r="R30" s="793">
        <f>compohweal!AD22</f>
        <v>3.98104863900169E-2</v>
      </c>
      <c r="S30" s="795">
        <f>compohweal!AE22</f>
        <v>2.0780401839331466E-2</v>
      </c>
      <c r="U30" s="1327">
        <f t="shared" si="0"/>
        <v>0</v>
      </c>
      <c r="V30" s="1327">
        <f t="shared" si="1"/>
        <v>0</v>
      </c>
      <c r="W30" s="1327">
        <f t="shared" si="2"/>
        <v>0</v>
      </c>
    </row>
    <row r="31" spans="1:23" x14ac:dyDescent="0.2">
      <c r="A31" s="819">
        <v>1934</v>
      </c>
      <c r="B31" s="827">
        <f>compohweal!N23</f>
        <v>0.83674466491546762</v>
      </c>
      <c r="C31" s="793">
        <f>compohweal!O23</f>
        <v>0.23745923383403039</v>
      </c>
      <c r="D31" s="793">
        <f>compohweal!P23</f>
        <v>0.26544559785403837</v>
      </c>
      <c r="E31" s="793">
        <f>compohweal!Q23</f>
        <v>0.12473271817065851</v>
      </c>
      <c r="F31" s="793">
        <f>compohweal!R23</f>
        <v>0.14948514439810284</v>
      </c>
      <c r="G31" s="793">
        <f>compohweal!S23</f>
        <v>5.9621970658637481E-2</v>
      </c>
      <c r="H31" s="186">
        <f>compohweal!T23</f>
        <v>0.73547611042438088</v>
      </c>
      <c r="I31" s="793">
        <f>compohweal!U23</f>
        <v>0.23352045431381635</v>
      </c>
      <c r="J31" s="793">
        <f>compohweal!V23</f>
        <v>0.24566061158450153</v>
      </c>
      <c r="K31" s="793">
        <f>compohweal!W23</f>
        <v>0.10316627175858226</v>
      </c>
      <c r="L31" s="793">
        <f>compohweal!X23</f>
        <v>0.10462098553050028</v>
      </c>
      <c r="M31" s="793">
        <f>compohweal!Y23</f>
        <v>4.8507787236980425E-2</v>
      </c>
      <c r="N31" s="186">
        <f>compohweal!Z23</f>
        <v>0.42127010689601074</v>
      </c>
      <c r="O31" s="793">
        <f>compohweal!AA23</f>
        <v>0.17867358890605559</v>
      </c>
      <c r="P31" s="793">
        <f>compohweal!AB23</f>
        <v>0.13505702791550919</v>
      </c>
      <c r="Q31" s="793">
        <f>compohweal!AC23</f>
        <v>4.9468787132419499E-2</v>
      </c>
      <c r="R31" s="793">
        <f>compohweal!AD23</f>
        <v>3.8013503058469671E-2</v>
      </c>
      <c r="S31" s="795">
        <f>compohweal!AE23</f>
        <v>2.0057199883556809E-2</v>
      </c>
      <c r="U31" s="1327">
        <f t="shared" si="0"/>
        <v>7.6327832942979512E-17</v>
      </c>
      <c r="V31" s="1327">
        <f t="shared" si="1"/>
        <v>0</v>
      </c>
      <c r="W31" s="1327">
        <f t="shared" si="2"/>
        <v>0</v>
      </c>
    </row>
    <row r="32" spans="1:23" x14ac:dyDescent="0.2">
      <c r="A32" s="819">
        <v>1935</v>
      </c>
      <c r="B32" s="827">
        <f>compohweal!N24</f>
        <v>0.82320035730423424</v>
      </c>
      <c r="C32" s="793">
        <f>compohweal!O24</f>
        <v>0.25380902062146271</v>
      </c>
      <c r="D32" s="793">
        <f>compohweal!P24</f>
        <v>0.24594006663458282</v>
      </c>
      <c r="E32" s="793">
        <f>compohweal!Q24</f>
        <v>0.12126165454758139</v>
      </c>
      <c r="F32" s="793">
        <f>compohweal!R24</f>
        <v>0.14426316519387347</v>
      </c>
      <c r="G32" s="793">
        <f>compohweal!S24</f>
        <v>5.7926450306733969E-2</v>
      </c>
      <c r="H32" s="186">
        <f>compohweal!T24</f>
        <v>0.70694460570507023</v>
      </c>
      <c r="I32" s="793">
        <f>compohweal!U24</f>
        <v>0.24239442331968641</v>
      </c>
      <c r="J32" s="793">
        <f>compohweal!V24</f>
        <v>0.22113534862002102</v>
      </c>
      <c r="K32" s="793">
        <f>compohweal!W24</f>
        <v>9.9350286125157214E-2</v>
      </c>
      <c r="L32" s="793">
        <f>compohweal!X24</f>
        <v>9.7239518593309968E-2</v>
      </c>
      <c r="M32" s="793">
        <f>compohweal!Y24</f>
        <v>4.6825029046895637E-2</v>
      </c>
      <c r="N32" s="186">
        <f>compohweal!Z24</f>
        <v>0.41536893517858098</v>
      </c>
      <c r="O32" s="793">
        <f>compohweal!AA24</f>
        <v>0.1891141547885265</v>
      </c>
      <c r="P32" s="793">
        <f>compohweal!AB24</f>
        <v>0.12235218913562113</v>
      </c>
      <c r="Q32" s="793">
        <f>compohweal!AC24</f>
        <v>4.8586214702110386E-2</v>
      </c>
      <c r="R32" s="793">
        <f>compohweal!AD24</f>
        <v>3.5671994929282212E-2</v>
      </c>
      <c r="S32" s="795">
        <f>compohweal!AE24</f>
        <v>1.9644381623040767E-2</v>
      </c>
      <c r="U32" s="1327">
        <f t="shared" si="0"/>
        <v>-9.0205620750793969E-17</v>
      </c>
      <c r="V32" s="1327">
        <f t="shared" si="1"/>
        <v>0</v>
      </c>
      <c r="W32" s="1327">
        <f t="shared" si="2"/>
        <v>0</v>
      </c>
    </row>
    <row r="33" spans="1:23" x14ac:dyDescent="0.2">
      <c r="A33" s="819">
        <v>1936</v>
      </c>
      <c r="B33" s="827">
        <f>compohweal!N25</f>
        <v>0.82709270498997089</v>
      </c>
      <c r="C33" s="793">
        <f>compohweal!O25</f>
        <v>0.29045783009659437</v>
      </c>
      <c r="D33" s="793">
        <f>compohweal!P25</f>
        <v>0.21477630154060315</v>
      </c>
      <c r="E33" s="793">
        <f>compohweal!Q25</f>
        <v>0.11595948167750623</v>
      </c>
      <c r="F33" s="793">
        <f>compohweal!R25</f>
        <v>0.15364238134731492</v>
      </c>
      <c r="G33" s="793">
        <f>compohweal!S25</f>
        <v>5.2256710327952212E-2</v>
      </c>
      <c r="H33" s="186">
        <f>compohweal!T25</f>
        <v>0.71337132640305434</v>
      </c>
      <c r="I33" s="793">
        <f>compohweal!U25</f>
        <v>0.27897569101019981</v>
      </c>
      <c r="J33" s="793">
        <f>compohweal!V25</f>
        <v>0.18909732148488503</v>
      </c>
      <c r="K33" s="793">
        <f>compohweal!W25</f>
        <v>9.4492756382541121E-2</v>
      </c>
      <c r="L33" s="793">
        <f>compohweal!X25</f>
        <v>0.10854138230163633</v>
      </c>
      <c r="M33" s="793">
        <f>compohweal!Y25</f>
        <v>4.2264175223791951E-2</v>
      </c>
      <c r="N33" s="186">
        <f>compohweal!Z25</f>
        <v>0.4396392991084524</v>
      </c>
      <c r="O33" s="793">
        <f>compohweal!AA25</f>
        <v>0.22622633254122462</v>
      </c>
      <c r="P33" s="793">
        <f>compohweal!AB25</f>
        <v>0.10449723387818828</v>
      </c>
      <c r="Q33" s="793">
        <f>compohweal!AC25</f>
        <v>4.6446772363692421E-2</v>
      </c>
      <c r="R33" s="793">
        <f>compohweal!AD25</f>
        <v>4.4651002857660223E-2</v>
      </c>
      <c r="S33" s="795">
        <f>compohweal!AE25</f>
        <v>1.7817957467686829E-2</v>
      </c>
      <c r="U33" s="1327">
        <f t="shared" si="0"/>
        <v>0</v>
      </c>
      <c r="V33" s="1327">
        <f t="shared" si="1"/>
        <v>9.0205620750793969E-17</v>
      </c>
      <c r="W33" s="1327">
        <f t="shared" si="2"/>
        <v>0</v>
      </c>
    </row>
    <row r="34" spans="1:23" x14ac:dyDescent="0.2">
      <c r="A34" s="819">
        <v>1937</v>
      </c>
      <c r="B34" s="827">
        <f>compohweal!N26</f>
        <v>0.80984693585959866</v>
      </c>
      <c r="C34" s="793">
        <f>compohweal!O26</f>
        <v>0.27170231852810633</v>
      </c>
      <c r="D34" s="793">
        <f>compohweal!P26</f>
        <v>0.21040857341444272</v>
      </c>
      <c r="E34" s="793">
        <f>compohweal!Q26</f>
        <v>0.12758044349788578</v>
      </c>
      <c r="F34" s="793">
        <f>compohweal!R26</f>
        <v>0.14387925161101114</v>
      </c>
      <c r="G34" s="793">
        <f>compohweal!S26</f>
        <v>5.6276348808152681E-2</v>
      </c>
      <c r="H34" s="186">
        <f>compohweal!T26</f>
        <v>0.68295191203295991</v>
      </c>
      <c r="I34" s="793">
        <f>compohweal!U26</f>
        <v>0.26283560705746134</v>
      </c>
      <c r="J34" s="793">
        <f>compohweal!V26</f>
        <v>0.18158698114176006</v>
      </c>
      <c r="K34" s="793">
        <f>compohweal!W26</f>
        <v>9.6507673455063933E-2</v>
      </c>
      <c r="L34" s="793">
        <f>compohweal!X26</f>
        <v>9.5473423017420567E-2</v>
      </c>
      <c r="M34" s="793">
        <f>compohweal!Y26</f>
        <v>4.654822736125408E-2</v>
      </c>
      <c r="N34" s="186">
        <f>compohweal!Z26</f>
        <v>0.44727927411000784</v>
      </c>
      <c r="O34" s="793">
        <f>compohweal!AA26</f>
        <v>0.22319874735805686</v>
      </c>
      <c r="P34" s="793">
        <f>compohweal!AB26</f>
        <v>0.11674780427864195</v>
      </c>
      <c r="Q34" s="793">
        <f>compohweal!AC26</f>
        <v>5.1202367380734054E-2</v>
      </c>
      <c r="R34" s="793">
        <f>compohweal!AD26</f>
        <v>3.7957769679323565E-2</v>
      </c>
      <c r="S34" s="795">
        <f>compohweal!AE26</f>
        <v>1.8172585413251445E-2</v>
      </c>
      <c r="U34" s="1327">
        <f t="shared" si="0"/>
        <v>0</v>
      </c>
      <c r="V34" s="1327">
        <f t="shared" si="1"/>
        <v>-5.5511151231257827E-17</v>
      </c>
      <c r="W34" s="1327">
        <f t="shared" si="2"/>
        <v>-4.163336342344337E-17</v>
      </c>
    </row>
    <row r="35" spans="1:23" x14ac:dyDescent="0.2">
      <c r="A35" s="819">
        <v>1938</v>
      </c>
      <c r="B35" s="827">
        <f>compohweal!N27</f>
        <v>0.80651406442700213</v>
      </c>
      <c r="C35" s="793">
        <f>compohweal!O27</f>
        <v>0.24233087883983448</v>
      </c>
      <c r="D35" s="793">
        <f>compohweal!P27</f>
        <v>0.21475907255975676</v>
      </c>
      <c r="E35" s="793">
        <f>compohweal!Q27</f>
        <v>0.13925549295034911</v>
      </c>
      <c r="F35" s="793">
        <f>compohweal!R27</f>
        <v>0.14617904449331937</v>
      </c>
      <c r="G35" s="793">
        <f>compohweal!S27</f>
        <v>6.3989575583742311E-2</v>
      </c>
      <c r="H35" s="186">
        <f>compohweal!T27</f>
        <v>0.66336772575348169</v>
      </c>
      <c r="I35" s="793">
        <f>compohweal!U27</f>
        <v>0.22768415519675381</v>
      </c>
      <c r="J35" s="793">
        <f>compohweal!V27</f>
        <v>0.18309430880536817</v>
      </c>
      <c r="K35" s="793">
        <f>compohweal!W27</f>
        <v>0.10431858317367942</v>
      </c>
      <c r="L35" s="793">
        <f>compohweal!X27</f>
        <v>9.5809635105658722E-2</v>
      </c>
      <c r="M35" s="793">
        <f>compohweal!Y27</f>
        <v>5.2461043472021539E-2</v>
      </c>
      <c r="N35" s="186">
        <f>compohweal!Z27</f>
        <v>0.40848253552912511</v>
      </c>
      <c r="O35" s="793">
        <f>compohweal!AA27</f>
        <v>0.18432299397406632</v>
      </c>
      <c r="P35" s="793">
        <f>compohweal!AB27</f>
        <v>0.1131536820044587</v>
      </c>
      <c r="Q35" s="793">
        <f>compohweal!AC27</f>
        <v>5.296739751760722E-2</v>
      </c>
      <c r="R35" s="793">
        <f>compohweal!AD27</f>
        <v>3.7502614363754634E-2</v>
      </c>
      <c r="S35" s="795">
        <f>compohweal!AE27</f>
        <v>2.0535847669238293E-2</v>
      </c>
      <c r="U35" s="1327">
        <f t="shared" si="0"/>
        <v>0</v>
      </c>
      <c r="V35" s="1327">
        <f t="shared" si="1"/>
        <v>7.6327832942979512E-17</v>
      </c>
      <c r="W35" s="1327">
        <f t="shared" si="2"/>
        <v>-5.5511151231257827E-17</v>
      </c>
    </row>
    <row r="36" spans="1:23" x14ac:dyDescent="0.2">
      <c r="A36" s="820">
        <v>1939</v>
      </c>
      <c r="B36" s="829">
        <f>compohweal!N28</f>
        <v>0.8096869324316619</v>
      </c>
      <c r="C36" s="799">
        <f>compohweal!O28</f>
        <v>0.24859004422259842</v>
      </c>
      <c r="D36" s="799">
        <f>compohweal!P28</f>
        <v>0.20729445507723809</v>
      </c>
      <c r="E36" s="799">
        <f>compohweal!Q28</f>
        <v>0.13626308129426259</v>
      </c>
      <c r="F36" s="799">
        <f>compohweal!R28</f>
        <v>0.15017483723524092</v>
      </c>
      <c r="G36" s="799">
        <f>compohweal!S28</f>
        <v>6.7364514602321943E-2</v>
      </c>
      <c r="H36" s="188">
        <f>compohweal!T28</f>
        <v>0.67503779839103462</v>
      </c>
      <c r="I36" s="799">
        <f>compohweal!U28</f>
        <v>0.2349080807439079</v>
      </c>
      <c r="J36" s="799">
        <f>compohweal!V28</f>
        <v>0.17930226551377809</v>
      </c>
      <c r="K36" s="799">
        <f>compohweal!W28</f>
        <v>0.10317898710014164</v>
      </c>
      <c r="L36" s="799">
        <f>compohweal!X28</f>
        <v>0.1034588865571555</v>
      </c>
      <c r="M36" s="799">
        <f>compohweal!Y28</f>
        <v>5.4189578476051402E-2</v>
      </c>
      <c r="N36" s="188">
        <f>compohweal!Z28</f>
        <v>0.41895493637990067</v>
      </c>
      <c r="O36" s="799">
        <f>compohweal!AA28</f>
        <v>0.18948247849041083</v>
      </c>
      <c r="P36" s="799">
        <f>compohweal!AB28</f>
        <v>0.11239489584891506</v>
      </c>
      <c r="Q36" s="799">
        <f>compohweal!AC28</f>
        <v>5.3215853980452026E-2</v>
      </c>
      <c r="R36" s="799">
        <f>compohweal!AD28</f>
        <v>4.2961858813710459E-2</v>
      </c>
      <c r="S36" s="800">
        <f>compohweal!AE28</f>
        <v>2.0899849246412271E-2</v>
      </c>
      <c r="U36" s="1327">
        <f t="shared" si="0"/>
        <v>0</v>
      </c>
      <c r="V36" s="1327">
        <f t="shared" si="1"/>
        <v>7.6327832942979512E-17</v>
      </c>
      <c r="W36" s="1327">
        <f t="shared" si="2"/>
        <v>2.7755575615628914E-17</v>
      </c>
    </row>
    <row r="37" spans="1:23" x14ac:dyDescent="0.2">
      <c r="A37" s="819">
        <v>1940</v>
      </c>
      <c r="B37" s="827">
        <f>compohweal!N29</f>
        <v>0.78053362405102111</v>
      </c>
      <c r="C37" s="793">
        <f>compohweal!O29</f>
        <v>0.22475649591958102</v>
      </c>
      <c r="D37" s="793">
        <f>compohweal!P29</f>
        <v>0.1964428347766054</v>
      </c>
      <c r="E37" s="793">
        <f>compohweal!Q29</f>
        <v>0.14215690940790601</v>
      </c>
      <c r="F37" s="793">
        <f>compohweal!R29</f>
        <v>0.14440052853474417</v>
      </c>
      <c r="G37" s="793">
        <f>compohweal!S29</f>
        <v>7.2776855412184552E-2</v>
      </c>
      <c r="H37" s="186">
        <f>compohweal!T29</f>
        <v>0.6467006203568032</v>
      </c>
      <c r="I37" s="793">
        <f>compohweal!U29</f>
        <v>0.21283407829022893</v>
      </c>
      <c r="J37" s="793">
        <f>compohweal!V29</f>
        <v>0.16623501281010467</v>
      </c>
      <c r="K37" s="793">
        <f>compohweal!W29</f>
        <v>0.10647753801447574</v>
      </c>
      <c r="L37" s="793">
        <f>compohweal!X29</f>
        <v>0.10397488665557164</v>
      </c>
      <c r="M37" s="793">
        <f>compohweal!Y29</f>
        <v>5.7179104586422121E-2</v>
      </c>
      <c r="N37" s="186">
        <f>compohweal!Z29</f>
        <v>0.38975247690370968</v>
      </c>
      <c r="O37" s="793">
        <f>compohweal!AA29</f>
        <v>0.17192511733910265</v>
      </c>
      <c r="P37" s="793">
        <f>compohweal!AB29</f>
        <v>9.7946915053626557E-2</v>
      </c>
      <c r="Q37" s="793">
        <f>compohweal!AC29</f>
        <v>5.2627756175586633E-2</v>
      </c>
      <c r="R37" s="793">
        <f>compohweal!AD29</f>
        <v>4.4698252804538215E-2</v>
      </c>
      <c r="S37" s="795">
        <f>compohweal!AE29</f>
        <v>2.2554435530855541E-2</v>
      </c>
      <c r="U37" s="1327">
        <f t="shared" si="0"/>
        <v>0</v>
      </c>
      <c r="V37" s="1327">
        <f t="shared" si="1"/>
        <v>1.0408340855860843E-16</v>
      </c>
      <c r="W37" s="1327">
        <f t="shared" si="2"/>
        <v>7.2858385991025898E-17</v>
      </c>
    </row>
    <row r="38" spans="1:23" x14ac:dyDescent="0.2">
      <c r="A38" s="819">
        <v>1941</v>
      </c>
      <c r="B38" s="827">
        <f>compohweal!N30</f>
        <v>0.75538744719763151</v>
      </c>
      <c r="C38" s="793">
        <f>compohweal!O30</f>
        <v>0.18574059295643119</v>
      </c>
      <c r="D38" s="793">
        <f>compohweal!P30</f>
        <v>0.20154248227267796</v>
      </c>
      <c r="E38" s="793">
        <f>compohweal!Q30</f>
        <v>0.14527999353252222</v>
      </c>
      <c r="F38" s="793">
        <f>compohweal!R30</f>
        <v>0.15124876859281808</v>
      </c>
      <c r="G38" s="793">
        <f>compohweal!S30</f>
        <v>7.1575609843181981E-2</v>
      </c>
      <c r="H38" s="186">
        <f>compohweal!T30</f>
        <v>0.62421604123031005</v>
      </c>
      <c r="I38" s="793">
        <f>compohweal!U30</f>
        <v>0.17530739160919245</v>
      </c>
      <c r="J38" s="793">
        <f>compohweal!V30</f>
        <v>0.1698818791627848</v>
      </c>
      <c r="K38" s="793">
        <f>compohweal!W30</f>
        <v>0.10752118850864288</v>
      </c>
      <c r="L38" s="793">
        <f>compohweal!X30</f>
        <v>0.11407932669898078</v>
      </c>
      <c r="M38" s="793">
        <f>compohweal!Y30</f>
        <v>5.7426255250709143E-2</v>
      </c>
      <c r="N38" s="186">
        <f>compohweal!Z30</f>
        <v>0.3588123198610359</v>
      </c>
      <c r="O38" s="793">
        <f>compohweal!AA30</f>
        <v>0.13612078005338535</v>
      </c>
      <c r="P38" s="793">
        <f>compohweal!AB30</f>
        <v>9.458850657721575E-2</v>
      </c>
      <c r="Q38" s="793">
        <f>compohweal!AC30</f>
        <v>4.9677103965306196E-2</v>
      </c>
      <c r="R38" s="793">
        <f>compohweal!AD30</f>
        <v>5.5307613905024582E-2</v>
      </c>
      <c r="S38" s="795">
        <f>compohweal!AE30</f>
        <v>2.3118315360104003E-2</v>
      </c>
      <c r="U38" s="1327">
        <f t="shared" si="0"/>
        <v>0</v>
      </c>
      <c r="V38" s="1327">
        <f t="shared" si="1"/>
        <v>0</v>
      </c>
      <c r="W38" s="1327">
        <f t="shared" si="2"/>
        <v>3.4694469519536142E-17</v>
      </c>
    </row>
    <row r="39" spans="1:23" x14ac:dyDescent="0.2">
      <c r="A39" s="819">
        <v>1942</v>
      </c>
      <c r="B39" s="827">
        <f>compohweal!N31</f>
        <v>0.737207030885903</v>
      </c>
      <c r="C39" s="793">
        <f>compohweal!O31</f>
        <v>0.16967007241092583</v>
      </c>
      <c r="D39" s="793">
        <f>compohweal!P31</f>
        <v>0.21154075034584308</v>
      </c>
      <c r="E39" s="793">
        <f>compohweal!Q31</f>
        <v>0.13614996228235304</v>
      </c>
      <c r="F39" s="793">
        <f>compohweal!R31</f>
        <v>0.15542124546748279</v>
      </c>
      <c r="G39" s="793">
        <f>compohweal!S31</f>
        <v>6.4425000379298242E-2</v>
      </c>
      <c r="H39" s="186">
        <f>compohweal!T31</f>
        <v>0.60559396085333528</v>
      </c>
      <c r="I39" s="793">
        <f>compohweal!U31</f>
        <v>0.15894732059628816</v>
      </c>
      <c r="J39" s="793">
        <f>compohweal!V31</f>
        <v>0.17788778402824196</v>
      </c>
      <c r="K39" s="793">
        <f>compohweal!W31</f>
        <v>9.8475521477009623E-2</v>
      </c>
      <c r="L39" s="793">
        <f>compohweal!X31</f>
        <v>0.11556300159985589</v>
      </c>
      <c r="M39" s="793">
        <f>compohweal!Y31</f>
        <v>5.4720333151939742E-2</v>
      </c>
      <c r="N39" s="186">
        <f>compohweal!Z31</f>
        <v>0.35384813282001315</v>
      </c>
      <c r="O39" s="793">
        <f>compohweal!AA31</f>
        <v>0.12538936091224354</v>
      </c>
      <c r="P39" s="793">
        <f>compohweal!AB31</f>
        <v>0.10306347045655892</v>
      </c>
      <c r="Q39" s="793">
        <f>compohweal!AC31</f>
        <v>4.4798443777262803E-2</v>
      </c>
      <c r="R39" s="793">
        <f>compohweal!AD31</f>
        <v>5.9801790056278274E-2</v>
      </c>
      <c r="S39" s="795">
        <f>compohweal!AE31</f>
        <v>2.0795067617669558E-2</v>
      </c>
      <c r="U39" s="1327">
        <f t="shared" si="0"/>
        <v>0</v>
      </c>
      <c r="V39" s="1327">
        <f t="shared" si="1"/>
        <v>0</v>
      </c>
      <c r="W39" s="1327">
        <f t="shared" si="2"/>
        <v>5.8980598183211441E-17</v>
      </c>
    </row>
    <row r="40" spans="1:23" x14ac:dyDescent="0.2">
      <c r="A40" s="819">
        <v>1943</v>
      </c>
      <c r="B40" s="827">
        <f>compohweal!N32</f>
        <v>0.74076382556724607</v>
      </c>
      <c r="C40" s="793">
        <f>compohweal!O32</f>
        <v>0.17091289267215762</v>
      </c>
      <c r="D40" s="793">
        <f>compohweal!P32</f>
        <v>0.22188435815880553</v>
      </c>
      <c r="E40" s="793">
        <f>compohweal!Q32</f>
        <v>0.12869789738705159</v>
      </c>
      <c r="F40" s="793">
        <f>compohweal!R32</f>
        <v>0.1646050143611047</v>
      </c>
      <c r="G40" s="793">
        <f>compohweal!S32</f>
        <v>5.4663662988126673E-2</v>
      </c>
      <c r="H40" s="186">
        <f>compohweal!T32</f>
        <v>0.61409360690439518</v>
      </c>
      <c r="I40" s="793">
        <f>compohweal!U32</f>
        <v>0.15852331903868253</v>
      </c>
      <c r="J40" s="793">
        <f>compohweal!V32</f>
        <v>0.18816670124638185</v>
      </c>
      <c r="K40" s="793">
        <f>compohweal!W32</f>
        <v>9.2935054263540984E-2</v>
      </c>
      <c r="L40" s="793">
        <f>compohweal!X32</f>
        <v>0.12676255199392328</v>
      </c>
      <c r="M40" s="793">
        <f>compohweal!Y32</f>
        <v>4.770598036186658E-2</v>
      </c>
      <c r="N40" s="186">
        <f>compohweal!Z32</f>
        <v>0.35541994737456994</v>
      </c>
      <c r="O40" s="793">
        <f>compohweal!AA32</f>
        <v>0.11908590543651286</v>
      </c>
      <c r="P40" s="793">
        <f>compohweal!AB32</f>
        <v>0.11104484565993457</v>
      </c>
      <c r="Q40" s="793">
        <f>compohweal!AC32</f>
        <v>4.1501625877462367E-2</v>
      </c>
      <c r="R40" s="793">
        <f>compohweal!AD32</f>
        <v>6.6901865815683179E-2</v>
      </c>
      <c r="S40" s="795">
        <f>compohweal!AE32</f>
        <v>1.688570458497694E-2</v>
      </c>
      <c r="U40" s="1327">
        <f t="shared" si="0"/>
        <v>0</v>
      </c>
      <c r="V40" s="1327">
        <f t="shared" si="1"/>
        <v>-6.2450045135165055E-17</v>
      </c>
      <c r="W40" s="1327">
        <f t="shared" si="2"/>
        <v>3.1225022567582528E-17</v>
      </c>
    </row>
    <row r="41" spans="1:23" x14ac:dyDescent="0.2">
      <c r="A41" s="819">
        <v>1944</v>
      </c>
      <c r="B41" s="827">
        <f>compohweal!N33</f>
        <v>0.71775199026076253</v>
      </c>
      <c r="C41" s="793">
        <f>compohweal!O33</f>
        <v>0.16564708585811577</v>
      </c>
      <c r="D41" s="793">
        <f>compohweal!P33</f>
        <v>0.23097146271142519</v>
      </c>
      <c r="E41" s="793">
        <f>compohweal!Q33</f>
        <v>0.12802343182780623</v>
      </c>
      <c r="F41" s="793">
        <f>compohweal!R33</f>
        <v>0.14060964063882986</v>
      </c>
      <c r="G41" s="793">
        <f>compohweal!S33</f>
        <v>5.2500369224585446E-2</v>
      </c>
      <c r="H41" s="186">
        <f>compohweal!T33</f>
        <v>0.58821904434826555</v>
      </c>
      <c r="I41" s="793">
        <f>compohweal!U33</f>
        <v>0.15098859309182197</v>
      </c>
      <c r="J41" s="793">
        <f>compohweal!V33</f>
        <v>0.19759141241402253</v>
      </c>
      <c r="K41" s="793">
        <f>compohweal!W33</f>
        <v>9.3096593226634106E-2</v>
      </c>
      <c r="L41" s="793">
        <f>compohweal!X33</f>
        <v>0.10278023883108944</v>
      </c>
      <c r="M41" s="793">
        <f>compohweal!Y33</f>
        <v>4.3762206784697416E-2</v>
      </c>
      <c r="N41" s="186">
        <f>compohweal!Z33</f>
        <v>0.32853198424037883</v>
      </c>
      <c r="O41" s="793">
        <f>compohweal!AA33</f>
        <v>0.10745952844617015</v>
      </c>
      <c r="P41" s="793">
        <f>compohweal!AB33</f>
        <v>0.11673086556905626</v>
      </c>
      <c r="Q41" s="793">
        <f>compohweal!AC33</f>
        <v>4.1217059166851214E-2</v>
      </c>
      <c r="R41" s="793">
        <f>compohweal!AD33</f>
        <v>4.7820882084714425E-2</v>
      </c>
      <c r="S41" s="795">
        <f>compohweal!AE33</f>
        <v>1.530364897358681E-2</v>
      </c>
      <c r="U41" s="1327">
        <f t="shared" si="0"/>
        <v>0</v>
      </c>
      <c r="V41" s="1327">
        <f t="shared" si="1"/>
        <v>5.5511151231257827E-17</v>
      </c>
      <c r="W41" s="1327">
        <f t="shared" si="2"/>
        <v>-3.9898639947466563E-17</v>
      </c>
    </row>
    <row r="42" spans="1:23" x14ac:dyDescent="0.2">
      <c r="A42" s="819">
        <v>1945</v>
      </c>
      <c r="B42" s="827">
        <f>compohweal!N34</f>
        <v>0.72365703698669226</v>
      </c>
      <c r="C42" s="793">
        <f>compohweal!O34</f>
        <v>0.17361992452797251</v>
      </c>
      <c r="D42" s="793">
        <f>compohweal!P34</f>
        <v>0.22633930635231198</v>
      </c>
      <c r="E42" s="793">
        <f>compohweal!Q34</f>
        <v>0.13064863959350687</v>
      </c>
      <c r="F42" s="793">
        <f>compohweal!R34</f>
        <v>0.14621740724477048</v>
      </c>
      <c r="G42" s="793">
        <f>compohweal!S34</f>
        <v>4.683175926813031E-2</v>
      </c>
      <c r="H42" s="186">
        <f>compohweal!T34</f>
        <v>0.59859612983605115</v>
      </c>
      <c r="I42" s="793">
        <f>compohweal!U34</f>
        <v>0.15653148832870539</v>
      </c>
      <c r="J42" s="793">
        <f>compohweal!V34</f>
        <v>0.19606794227912014</v>
      </c>
      <c r="K42" s="793">
        <f>compohweal!W34</f>
        <v>9.5574109071021277E-2</v>
      </c>
      <c r="L42" s="793">
        <f>compohweal!X34</f>
        <v>0.11110958293899557</v>
      </c>
      <c r="M42" s="793">
        <f>compohweal!Y34</f>
        <v>3.9313007218208872E-2</v>
      </c>
      <c r="N42" s="186">
        <f>compohweal!Z34</f>
        <v>0.33005797475398835</v>
      </c>
      <c r="O42" s="793">
        <f>compohweal!AA34</f>
        <v>0.10551288203309657</v>
      </c>
      <c r="P42" s="793">
        <f>compohweal!AB34</f>
        <v>0.11732810382966409</v>
      </c>
      <c r="Q42" s="793">
        <f>compohweal!AC34</f>
        <v>4.2489540346015188E-2</v>
      </c>
      <c r="R42" s="793">
        <f>compohweal!AD34</f>
        <v>5.0758653667027358E-2</v>
      </c>
      <c r="S42" s="795">
        <f>compohweal!AE34</f>
        <v>1.3968794878185149E-2</v>
      </c>
      <c r="U42" s="1327">
        <f t="shared" si="0"/>
        <v>1.5265566588595902E-16</v>
      </c>
      <c r="V42" s="1327">
        <f t="shared" si="1"/>
        <v>-1.1796119636642288E-16</v>
      </c>
      <c r="W42" s="1327">
        <f t="shared" si="2"/>
        <v>0</v>
      </c>
    </row>
    <row r="43" spans="1:23" x14ac:dyDescent="0.2">
      <c r="A43" s="819">
        <v>1946</v>
      </c>
      <c r="B43" s="827">
        <f>compohweal!N35</f>
        <v>0.72118031192029641</v>
      </c>
      <c r="C43" s="793">
        <f>compohweal!O35</f>
        <v>0.16801028718622896</v>
      </c>
      <c r="D43" s="793">
        <f>compohweal!P35</f>
        <v>0.20770446956569122</v>
      </c>
      <c r="E43" s="793">
        <f>compohweal!Q35</f>
        <v>0.14084300745437267</v>
      </c>
      <c r="F43" s="793">
        <f>compohweal!R35</f>
        <v>0.15791426149880156</v>
      </c>
      <c r="G43" s="793">
        <f>compohweal!S35</f>
        <v>4.6708286215201983E-2</v>
      </c>
      <c r="H43" s="186">
        <f>compohweal!T35</f>
        <v>0.58948283038116533</v>
      </c>
      <c r="I43" s="793">
        <f>compohweal!U35</f>
        <v>0.15000813491569506</v>
      </c>
      <c r="J43" s="793">
        <f>compohweal!V35</f>
        <v>0.1762513385461133</v>
      </c>
      <c r="K43" s="793">
        <f>compohweal!W35</f>
        <v>0.10403760578405478</v>
      </c>
      <c r="L43" s="793">
        <f>compohweal!X35</f>
        <v>0.11962404481735002</v>
      </c>
      <c r="M43" s="793">
        <f>compohweal!Y35</f>
        <v>3.9561706317952236E-2</v>
      </c>
      <c r="N43" s="186">
        <f>compohweal!Z35</f>
        <v>0.30885925028505656</v>
      </c>
      <c r="O43" s="793">
        <f>compohweal!AA35</f>
        <v>9.7844478147219277E-2</v>
      </c>
      <c r="P43" s="793">
        <f>compohweal!AB35</f>
        <v>0.10054638676788259</v>
      </c>
      <c r="Q43" s="793">
        <f>compohweal!AC35</f>
        <v>4.686411035345904E-2</v>
      </c>
      <c r="R43" s="793">
        <f>compohweal!AD35</f>
        <v>4.8906821658343112E-2</v>
      </c>
      <c r="S43" s="795">
        <f>compohweal!AE35</f>
        <v>1.4697453358152607E-2</v>
      </c>
      <c r="U43" s="1327">
        <f t="shared" si="0"/>
        <v>0</v>
      </c>
      <c r="V43" s="1327">
        <f t="shared" si="1"/>
        <v>-1.1102230246251565E-16</v>
      </c>
      <c r="W43" s="1327">
        <f t="shared" si="2"/>
        <v>-6.591949208711867E-17</v>
      </c>
    </row>
    <row r="44" spans="1:23" x14ac:dyDescent="0.2">
      <c r="A44" s="819">
        <v>1947</v>
      </c>
      <c r="B44" s="827">
        <f>compohweal!N36</f>
        <v>0.70789288250494675</v>
      </c>
      <c r="C44" s="793">
        <f>compohweal!O36</f>
        <v>0.14986661567875398</v>
      </c>
      <c r="D44" s="793">
        <f>compohweal!P36</f>
        <v>0.19332878543723914</v>
      </c>
      <c r="E44" s="793">
        <f>compohweal!Q36</f>
        <v>0.15399431177722578</v>
      </c>
      <c r="F44" s="793">
        <f>compohweal!R36</f>
        <v>0.16508207274683612</v>
      </c>
      <c r="G44" s="793">
        <f>compohweal!S36</f>
        <v>4.5621096864891804E-2</v>
      </c>
      <c r="H44" s="186">
        <f>compohweal!T36</f>
        <v>0.57473567977132833</v>
      </c>
      <c r="I44" s="793">
        <f>compohweal!U36</f>
        <v>0.13613699629894199</v>
      </c>
      <c r="J44" s="793">
        <f>compohweal!V36</f>
        <v>0.16261782270399547</v>
      </c>
      <c r="K44" s="793">
        <f>compohweal!W36</f>
        <v>0.11361669591870263</v>
      </c>
      <c r="L44" s="793">
        <f>compohweal!X36</f>
        <v>0.12331112485664363</v>
      </c>
      <c r="M44" s="793">
        <f>compohweal!Y36</f>
        <v>3.905303999304454E-2</v>
      </c>
      <c r="N44" s="186">
        <f>compohweal!Z36</f>
        <v>0.29751192396326431</v>
      </c>
      <c r="O44" s="793">
        <f>compohweal!AA36</f>
        <v>9.3790824765412867E-2</v>
      </c>
      <c r="P44" s="793">
        <f>compohweal!AB36</f>
        <v>9.0990398720280197E-2</v>
      </c>
      <c r="Q44" s="793">
        <f>compohweal!AC36</f>
        <v>5.1409997274741791E-2</v>
      </c>
      <c r="R44" s="793">
        <f>compohweal!AD36</f>
        <v>4.673927886955679E-2</v>
      </c>
      <c r="S44" s="795">
        <f>compohweal!AE36</f>
        <v>1.4581424333272665E-2</v>
      </c>
      <c r="U44" s="1327">
        <f t="shared" si="0"/>
        <v>0</v>
      </c>
      <c r="V44" s="1327">
        <f t="shared" si="1"/>
        <v>1.0408340855860843E-16</v>
      </c>
      <c r="W44" s="1327">
        <f t="shared" si="2"/>
        <v>0</v>
      </c>
    </row>
    <row r="45" spans="1:23" x14ac:dyDescent="0.2">
      <c r="A45" s="819">
        <v>1948</v>
      </c>
      <c r="B45" s="827">
        <f>compohweal!N37</f>
        <v>0.69446242498140442</v>
      </c>
      <c r="C45" s="793">
        <f>compohweal!O37</f>
        <v>0.13891635527114604</v>
      </c>
      <c r="D45" s="793">
        <f>compohweal!P37</f>
        <v>0.18258976149182843</v>
      </c>
      <c r="E45" s="793">
        <f>compohweal!Q37</f>
        <v>0.1628068333585754</v>
      </c>
      <c r="F45" s="793">
        <f>compohweal!R37</f>
        <v>0.16118723394679432</v>
      </c>
      <c r="G45" s="793">
        <f>compohweal!S37</f>
        <v>4.8962240913060215E-2</v>
      </c>
      <c r="H45" s="186">
        <f>compohweal!T37</f>
        <v>0.5573791070259948</v>
      </c>
      <c r="I45" s="793">
        <f>compohweal!U37</f>
        <v>0.12724454486731529</v>
      </c>
      <c r="J45" s="793">
        <f>compohweal!V37</f>
        <v>0.15253656608195723</v>
      </c>
      <c r="K45" s="793">
        <f>compohweal!W37</f>
        <v>0.11882966407935454</v>
      </c>
      <c r="L45" s="793">
        <f>compohweal!X37</f>
        <v>0.11774325528430109</v>
      </c>
      <c r="M45" s="793">
        <f>compohweal!Y37</f>
        <v>4.1025076713066683E-2</v>
      </c>
      <c r="N45" s="186">
        <f>compohweal!Z37</f>
        <v>0.29200154726628536</v>
      </c>
      <c r="O45" s="793">
        <f>compohweal!AA37</f>
        <v>9.0552099670646355E-2</v>
      </c>
      <c r="P45" s="793">
        <f>compohweal!AB37</f>
        <v>8.6318348612388421E-2</v>
      </c>
      <c r="Q45" s="793">
        <f>compohweal!AC37</f>
        <v>5.3939513885436823E-2</v>
      </c>
      <c r="R45" s="793">
        <f>compohweal!AD37</f>
        <v>4.600387627580349E-2</v>
      </c>
      <c r="S45" s="795">
        <f>compohweal!AE37</f>
        <v>1.5187708822010298E-2</v>
      </c>
      <c r="U45" s="1327">
        <f t="shared" si="0"/>
        <v>0</v>
      </c>
      <c r="V45" s="1327">
        <f t="shared" si="1"/>
        <v>0</v>
      </c>
      <c r="W45" s="1327">
        <f t="shared" si="2"/>
        <v>-4.5102810375396984E-17</v>
      </c>
    </row>
    <row r="46" spans="1:23" x14ac:dyDescent="0.2">
      <c r="A46" s="819">
        <v>1949</v>
      </c>
      <c r="B46" s="827">
        <f>compohweal!N38</f>
        <v>0.68667206408709436</v>
      </c>
      <c r="C46" s="793">
        <f>compohweal!O38</f>
        <v>0.1378744055568269</v>
      </c>
      <c r="D46" s="793">
        <f>compohweal!P38</f>
        <v>0.1758968875303509</v>
      </c>
      <c r="E46" s="793">
        <f>compohweal!Q38</f>
        <v>0.16573711220332654</v>
      </c>
      <c r="F46" s="793">
        <f>compohweal!R38</f>
        <v>0.1543617832596719</v>
      </c>
      <c r="G46" s="793">
        <f>compohweal!S38</f>
        <v>5.2801875536918029E-2</v>
      </c>
      <c r="H46" s="186">
        <f>compohweal!T38</f>
        <v>0.5430113190185768</v>
      </c>
      <c r="I46" s="793">
        <f>compohweal!U38</f>
        <v>0.12645536080864592</v>
      </c>
      <c r="J46" s="793">
        <f>compohweal!V38</f>
        <v>0.14403997898391069</v>
      </c>
      <c r="K46" s="793">
        <f>compohweal!W38</f>
        <v>0.11984685323515301</v>
      </c>
      <c r="L46" s="793">
        <f>compohweal!X38</f>
        <v>0.10877893423811999</v>
      </c>
      <c r="M46" s="793">
        <f>compohweal!Y38</f>
        <v>4.3890191752747068E-2</v>
      </c>
      <c r="N46" s="186">
        <f>compohweal!Z38</f>
        <v>0.28358944485735044</v>
      </c>
      <c r="O46" s="793">
        <f>compohweal!AA38</f>
        <v>9.2277118001602584E-2</v>
      </c>
      <c r="P46" s="793">
        <f>compohweal!AB38</f>
        <v>8.0459894537002502E-2</v>
      </c>
      <c r="Q46" s="793">
        <f>compohweal!AC38</f>
        <v>5.3525865733551684E-2</v>
      </c>
      <c r="R46" s="793">
        <f>compohweal!AD38</f>
        <v>4.1236757208313379E-2</v>
      </c>
      <c r="S46" s="795">
        <f>compohweal!AE38</f>
        <v>1.6089809376880274E-2</v>
      </c>
      <c r="U46" s="1327">
        <f t="shared" si="0"/>
        <v>0</v>
      </c>
      <c r="V46" s="1327">
        <f t="shared" si="1"/>
        <v>9.7144514654701197E-17</v>
      </c>
      <c r="W46" s="1327">
        <f t="shared" si="2"/>
        <v>0</v>
      </c>
    </row>
    <row r="47" spans="1:23" x14ac:dyDescent="0.2">
      <c r="A47" s="821">
        <v>1950</v>
      </c>
      <c r="B47" s="830">
        <f>compohweal!N39</f>
        <v>0.6901731692291847</v>
      </c>
      <c r="C47" s="802">
        <f>compohweal!O39</f>
        <v>0.14326332300682038</v>
      </c>
      <c r="D47" s="802">
        <f>compohweal!P39</f>
        <v>0.17189041896066568</v>
      </c>
      <c r="E47" s="802">
        <f>compohweal!Q39</f>
        <v>0.16836746291321067</v>
      </c>
      <c r="F47" s="802">
        <f>compohweal!R39</f>
        <v>0.15249045227135385</v>
      </c>
      <c r="G47" s="802">
        <f>compohweal!S39</f>
        <v>5.4161512077134204E-2</v>
      </c>
      <c r="H47" s="190">
        <f>compohweal!T39</f>
        <v>0.55074967601082658</v>
      </c>
      <c r="I47" s="802">
        <f>compohweal!U39</f>
        <v>0.12943827882422826</v>
      </c>
      <c r="J47" s="802">
        <f>compohweal!V39</f>
        <v>0.14359928107485931</v>
      </c>
      <c r="K47" s="802">
        <f>compohweal!W39</f>
        <v>0.12175148858148016</v>
      </c>
      <c r="L47" s="802">
        <f>compohweal!X39</f>
        <v>0.11085266558573077</v>
      </c>
      <c r="M47" s="802">
        <f>compohweal!Y39</f>
        <v>4.5107961944528152E-2</v>
      </c>
      <c r="N47" s="190">
        <f>compohweal!Z39</f>
        <v>0.29597624793701116</v>
      </c>
      <c r="O47" s="802">
        <f>compohweal!AA39</f>
        <v>9.6069759379597969E-2</v>
      </c>
      <c r="P47" s="802">
        <f>compohweal!AB39</f>
        <v>8.2421180935707855E-2</v>
      </c>
      <c r="Q47" s="802">
        <f>compohweal!AC39</f>
        <v>5.5121514437498367E-2</v>
      </c>
      <c r="R47" s="802">
        <f>compohweal!AD39</f>
        <v>4.5966622345679976E-2</v>
      </c>
      <c r="S47" s="803">
        <f>compohweal!AE39</f>
        <v>1.6397170838527063E-2</v>
      </c>
      <c r="U47" s="1327">
        <f t="shared" si="0"/>
        <v>-1.5959455978986625E-16</v>
      </c>
      <c r="V47" s="1327">
        <f t="shared" si="1"/>
        <v>-6.9388939039072284E-17</v>
      </c>
      <c r="W47" s="1327">
        <f t="shared" si="2"/>
        <v>-6.9388939039072284E-17</v>
      </c>
    </row>
    <row r="48" spans="1:23" x14ac:dyDescent="0.2">
      <c r="A48" s="819">
        <v>1951</v>
      </c>
      <c r="B48" s="827">
        <f>compohweal!N40</f>
        <v>0.69003422027184769</v>
      </c>
      <c r="C48" s="793">
        <f>compohweal!O40</f>
        <v>0.15076386084422189</v>
      </c>
      <c r="D48" s="793">
        <f>compohweal!P40</f>
        <v>0.16338474869441977</v>
      </c>
      <c r="E48" s="793">
        <f>compohweal!Q40</f>
        <v>0.16887787773933657</v>
      </c>
      <c r="F48" s="793">
        <f>compohweal!R40</f>
        <v>0.15447826113435692</v>
      </c>
      <c r="G48" s="793">
        <f>compohweal!S40</f>
        <v>5.252947185951265E-2</v>
      </c>
      <c r="H48" s="186">
        <f>compohweal!T40</f>
        <v>0.55216480172223403</v>
      </c>
      <c r="I48" s="793">
        <f>compohweal!U40</f>
        <v>0.13791365767920802</v>
      </c>
      <c r="J48" s="793">
        <f>compohweal!V40</f>
        <v>0.13619863848394087</v>
      </c>
      <c r="K48" s="793">
        <f>compohweal!W40</f>
        <v>0.12148425581044579</v>
      </c>
      <c r="L48" s="793">
        <f>compohweal!X40</f>
        <v>0.11271453479926723</v>
      </c>
      <c r="M48" s="793">
        <f>compohweal!Y40</f>
        <v>4.3853714949372014E-2</v>
      </c>
      <c r="N48" s="186">
        <f>compohweal!Z40</f>
        <v>0.29136660411110998</v>
      </c>
      <c r="O48" s="793">
        <f>compohweal!AA40</f>
        <v>0.10009782864899071</v>
      </c>
      <c r="P48" s="793">
        <f>compohweal!AB40</f>
        <v>7.5386137421813618E-2</v>
      </c>
      <c r="Q48" s="793">
        <f>compohweal!AC40</f>
        <v>5.4067463804896167E-2</v>
      </c>
      <c r="R48" s="793">
        <f>compohweal!AD40</f>
        <v>4.6003920091140987E-2</v>
      </c>
      <c r="S48" s="795">
        <f>compohweal!AE40</f>
        <v>1.5811254144268483E-2</v>
      </c>
      <c r="U48" s="1327">
        <f t="shared" si="0"/>
        <v>-1.1102230246251565E-16</v>
      </c>
      <c r="V48" s="1327">
        <f t="shared" si="1"/>
        <v>6.9388939039072284E-17</v>
      </c>
      <c r="W48" s="1327">
        <f t="shared" si="2"/>
        <v>3.4694469519536142E-17</v>
      </c>
    </row>
    <row r="49" spans="1:23" x14ac:dyDescent="0.2">
      <c r="A49" s="819">
        <v>1952</v>
      </c>
      <c r="B49" s="827">
        <f>compohweal!N41</f>
        <v>0.68724652726449387</v>
      </c>
      <c r="C49" s="793">
        <f>compohweal!O41</f>
        <v>0.14894688134757084</v>
      </c>
      <c r="D49" s="793">
        <f>compohweal!P41</f>
        <v>0.16173780759036427</v>
      </c>
      <c r="E49" s="793">
        <f>compohweal!Q41</f>
        <v>0.16874713960002857</v>
      </c>
      <c r="F49" s="793">
        <f>compohweal!R41</f>
        <v>0.15409892267969083</v>
      </c>
      <c r="G49" s="793">
        <f>compohweal!S41</f>
        <v>5.3715776046839414E-2</v>
      </c>
      <c r="H49" s="186">
        <f>compohweal!T41</f>
        <v>0.54650648111790312</v>
      </c>
      <c r="I49" s="793">
        <f>compohweal!U41</f>
        <v>0.13528109306397487</v>
      </c>
      <c r="J49" s="793">
        <f>compohweal!V41</f>
        <v>0.13417803590637348</v>
      </c>
      <c r="K49" s="793">
        <f>compohweal!W41</f>
        <v>0.12036864055048409</v>
      </c>
      <c r="L49" s="793">
        <f>compohweal!X41</f>
        <v>0.11157857656898525</v>
      </c>
      <c r="M49" s="793">
        <f>compohweal!Y41</f>
        <v>4.5100135028085388E-2</v>
      </c>
      <c r="N49" s="186">
        <f>compohweal!Z41</f>
        <v>0.28818140046671059</v>
      </c>
      <c r="O49" s="793">
        <f>compohweal!AA41</f>
        <v>9.8905859443401439E-2</v>
      </c>
      <c r="P49" s="793">
        <f>compohweal!AB41</f>
        <v>7.4263879585187861E-2</v>
      </c>
      <c r="Q49" s="793">
        <f>compohweal!AC41</f>
        <v>5.344037657544376E-2</v>
      </c>
      <c r="R49" s="793">
        <f>compohweal!AD41</f>
        <v>4.5810700246021116E-2</v>
      </c>
      <c r="S49" s="795">
        <f>compohweal!AE41</f>
        <v>1.5760584616656401E-2</v>
      </c>
      <c r="U49" s="1327">
        <f t="shared" si="0"/>
        <v>-5.5511151231257827E-17</v>
      </c>
      <c r="V49" s="1327">
        <f t="shared" si="1"/>
        <v>1.1796119636642288E-16</v>
      </c>
      <c r="W49" s="1327">
        <f t="shared" si="2"/>
        <v>0</v>
      </c>
    </row>
    <row r="50" spans="1:23" x14ac:dyDescent="0.2">
      <c r="A50" s="819">
        <v>1953</v>
      </c>
      <c r="B50" s="827">
        <f>compohweal!N42</f>
        <v>0.68088303032018294</v>
      </c>
      <c r="C50" s="793">
        <f>compohweal!O42</f>
        <v>0.14151009058398725</v>
      </c>
      <c r="D50" s="793">
        <f>compohweal!P42</f>
        <v>0.16577051062505951</v>
      </c>
      <c r="E50" s="793">
        <f>compohweal!Q42</f>
        <v>0.17047960160411754</v>
      </c>
      <c r="F50" s="793">
        <f>compohweal!R42</f>
        <v>0.14586418323353648</v>
      </c>
      <c r="G50" s="793">
        <f>compohweal!S42</f>
        <v>5.7258644273482193E-2</v>
      </c>
      <c r="H50" s="186">
        <f>compohweal!T42</f>
        <v>0.5375475791819232</v>
      </c>
      <c r="I50" s="793">
        <f>compohweal!U42</f>
        <v>0.12864619283579307</v>
      </c>
      <c r="J50" s="793">
        <f>compohweal!V42</f>
        <v>0.13566812469444273</v>
      </c>
      <c r="K50" s="793">
        <f>compohweal!W42</f>
        <v>0.12104022141591012</v>
      </c>
      <c r="L50" s="793">
        <f>compohweal!X42</f>
        <v>0.10437248341947197</v>
      </c>
      <c r="M50" s="793">
        <f>compohweal!Y42</f>
        <v>4.7820556816305253E-2</v>
      </c>
      <c r="N50" s="186">
        <f>compohweal!Z42</f>
        <v>0.27627022408730845</v>
      </c>
      <c r="O50" s="793">
        <f>compohweal!AA42</f>
        <v>9.2840804379571387E-2</v>
      </c>
      <c r="P50" s="793">
        <f>compohweal!AB42</f>
        <v>7.3439494701380295E-2</v>
      </c>
      <c r="Q50" s="793">
        <f>compohweal!AC42</f>
        <v>5.2428819797744372E-2</v>
      </c>
      <c r="R50" s="793">
        <f>compohweal!AD42</f>
        <v>4.0889399454477345E-2</v>
      </c>
      <c r="S50" s="795">
        <f>compohweal!AE42</f>
        <v>1.6671705754135062E-2</v>
      </c>
      <c r="U50" s="1327">
        <f t="shared" si="0"/>
        <v>0</v>
      </c>
      <c r="V50" s="1327">
        <f t="shared" si="1"/>
        <v>9.0205620750793969E-17</v>
      </c>
      <c r="W50" s="1327">
        <f t="shared" si="2"/>
        <v>0</v>
      </c>
    </row>
    <row r="51" spans="1:23" x14ac:dyDescent="0.2">
      <c r="A51" s="819">
        <v>1954</v>
      </c>
      <c r="B51" s="827">
        <f>compohweal!N43</f>
        <v>0.68490346590828299</v>
      </c>
      <c r="C51" s="793">
        <f>compohweal!O43</f>
        <v>0.14904106286784682</v>
      </c>
      <c r="D51" s="793">
        <f>compohweal!P43</f>
        <v>0.16225525340715577</v>
      </c>
      <c r="E51" s="793">
        <f>compohweal!Q43</f>
        <v>0.17417067949911708</v>
      </c>
      <c r="F51" s="793">
        <f>compohweal!R43</f>
        <v>0.13993344006348793</v>
      </c>
      <c r="G51" s="793">
        <f>compohweal!S43</f>
        <v>5.9503030070675346E-2</v>
      </c>
      <c r="H51" s="186">
        <f>compohweal!T43</f>
        <v>0.53725500305842389</v>
      </c>
      <c r="I51" s="793">
        <f>compohweal!U43</f>
        <v>0.13583121787259592</v>
      </c>
      <c r="J51" s="793">
        <f>compohweal!V43</f>
        <v>0.12934491711661575</v>
      </c>
      <c r="K51" s="793">
        <f>compohweal!W43</f>
        <v>0.12514948095084447</v>
      </c>
      <c r="L51" s="793">
        <f>compohweal!X43</f>
        <v>9.6909015557590017E-2</v>
      </c>
      <c r="M51" s="793">
        <f>compohweal!Y43</f>
        <v>5.0020371560777814E-2</v>
      </c>
      <c r="N51" s="186">
        <f>compohweal!Z43</f>
        <v>0.28230511273741049</v>
      </c>
      <c r="O51" s="793">
        <f>compohweal!AA43</f>
        <v>9.6015508240943015E-2</v>
      </c>
      <c r="P51" s="793">
        <f>compohweal!AB43</f>
        <v>7.4091104008265948E-2</v>
      </c>
      <c r="Q51" s="793">
        <f>compohweal!AC43</f>
        <v>5.5854160559883542E-2</v>
      </c>
      <c r="R51" s="793">
        <f>compohweal!AD43</f>
        <v>3.9050924911759981E-2</v>
      </c>
      <c r="S51" s="795">
        <f>compohweal!AE43</f>
        <v>1.7293415016558032E-2</v>
      </c>
      <c r="U51" s="1327">
        <f t="shared" si="0"/>
        <v>1.0408340855860843E-16</v>
      </c>
      <c r="V51" s="1327">
        <f t="shared" si="1"/>
        <v>-7.6327832942979512E-17</v>
      </c>
      <c r="W51" s="1327">
        <f t="shared" si="2"/>
        <v>-2.7755575615628914E-17</v>
      </c>
    </row>
    <row r="52" spans="1:23" x14ac:dyDescent="0.2">
      <c r="A52" s="819">
        <v>1955</v>
      </c>
      <c r="B52" s="827">
        <f>compohweal!N44</f>
        <v>0.68878274005671059</v>
      </c>
      <c r="C52" s="793">
        <f>compohweal!O44</f>
        <v>0.17048353664722951</v>
      </c>
      <c r="D52" s="793">
        <f>compohweal!P44</f>
        <v>0.15847047712955648</v>
      </c>
      <c r="E52" s="793">
        <f>compohweal!Q44</f>
        <v>0.16758038343637033</v>
      </c>
      <c r="F52" s="793">
        <f>compohweal!R44</f>
        <v>0.13206196430257849</v>
      </c>
      <c r="G52" s="793">
        <f>compohweal!S44</f>
        <v>6.0186378540975728E-2</v>
      </c>
      <c r="H52" s="186">
        <f>compohweal!T44</f>
        <v>0.53587945450906649</v>
      </c>
      <c r="I52" s="793">
        <f>compohweal!U44</f>
        <v>0.15172622052761583</v>
      </c>
      <c r="J52" s="793">
        <f>compohweal!V44</f>
        <v>0.12502617583014281</v>
      </c>
      <c r="K52" s="793">
        <f>compohweal!W44</f>
        <v>0.11789601900760555</v>
      </c>
      <c r="L52" s="793">
        <f>compohweal!X44</f>
        <v>9.0116655198840143E-2</v>
      </c>
      <c r="M52" s="793">
        <f>compohweal!Y44</f>
        <v>5.1114383944862139E-2</v>
      </c>
      <c r="N52" s="186">
        <f>compohweal!Z44</f>
        <v>0.28483556599426452</v>
      </c>
      <c r="O52" s="793">
        <f>compohweal!AA44</f>
        <v>0.11025464278343518</v>
      </c>
      <c r="P52" s="793">
        <f>compohweal!AB44</f>
        <v>7.1791565041490452E-2</v>
      </c>
      <c r="Q52" s="793">
        <f>compohweal!AC44</f>
        <v>4.8656383621477589E-2</v>
      </c>
      <c r="R52" s="793">
        <f>compohweal!AD44</f>
        <v>3.6833680743390523E-2</v>
      </c>
      <c r="S52" s="795">
        <f>compohweal!AE44</f>
        <v>1.7299293804470737E-2</v>
      </c>
      <c r="U52" s="1327">
        <f t="shared" si="0"/>
        <v>7.6327832942979512E-17</v>
      </c>
      <c r="V52" s="1327">
        <f t="shared" si="1"/>
        <v>0</v>
      </c>
      <c r="W52" s="1327">
        <f t="shared" si="2"/>
        <v>5.2041704279304213E-17</v>
      </c>
    </row>
    <row r="53" spans="1:23" x14ac:dyDescent="0.2">
      <c r="A53" s="819">
        <v>1956</v>
      </c>
      <c r="B53" s="827">
        <f>compohweal!N45</f>
        <v>0.69220325167805952</v>
      </c>
      <c r="C53" s="793">
        <f>compohweal!O45</f>
        <v>0.17785737563984905</v>
      </c>
      <c r="D53" s="793">
        <f>compohweal!P45</f>
        <v>0.15750110452026733</v>
      </c>
      <c r="E53" s="793">
        <f>compohweal!Q45</f>
        <v>0.16634955299247045</v>
      </c>
      <c r="F53" s="793">
        <f>compohweal!R45</f>
        <v>0.12936319494601442</v>
      </c>
      <c r="G53" s="793">
        <f>compohweal!S45</f>
        <v>6.1132023579458399E-2</v>
      </c>
      <c r="H53" s="186">
        <f>compohweal!T45</f>
        <v>0.54434549940139465</v>
      </c>
      <c r="I53" s="793">
        <f>compohweal!U45</f>
        <v>0.15845897315441648</v>
      </c>
      <c r="J53" s="793">
        <f>compohweal!V45</f>
        <v>0.12776623278954194</v>
      </c>
      <c r="K53" s="793">
        <f>compohweal!W45</f>
        <v>0.11740439303704613</v>
      </c>
      <c r="L53" s="793">
        <f>compohweal!X45</f>
        <v>8.9113687778810666E-2</v>
      </c>
      <c r="M53" s="793">
        <f>compohweal!Y45</f>
        <v>5.1602212641579361E-2</v>
      </c>
      <c r="N53" s="186">
        <f>compohweal!Z45</f>
        <v>0.28790030717571768</v>
      </c>
      <c r="O53" s="793">
        <f>compohweal!AA45</f>
        <v>0.11523344636404566</v>
      </c>
      <c r="P53" s="793">
        <f>compohweal!AB45</f>
        <v>7.0901161836280882E-2</v>
      </c>
      <c r="Q53" s="793">
        <f>compohweal!AC45</f>
        <v>5.09956856839179E-2</v>
      </c>
      <c r="R53" s="793">
        <f>compohweal!AD45</f>
        <v>3.3161362732302864E-2</v>
      </c>
      <c r="S53" s="795">
        <f>compohweal!AE45</f>
        <v>1.7608650559170328E-2</v>
      </c>
      <c r="U53" s="1327">
        <f t="shared" si="0"/>
        <v>-1.3183898417423734E-16</v>
      </c>
      <c r="V53" s="1327">
        <f t="shared" si="1"/>
        <v>9.0205620750793969E-17</v>
      </c>
      <c r="W53" s="1327">
        <f t="shared" si="2"/>
        <v>6.591949208711867E-17</v>
      </c>
    </row>
    <row r="54" spans="1:23" x14ac:dyDescent="0.2">
      <c r="A54" s="819">
        <v>1957</v>
      </c>
      <c r="B54" s="827">
        <f>compohweal!N46</f>
        <v>0.69633821880161295</v>
      </c>
      <c r="C54" s="793">
        <f>compohweal!O46</f>
        <v>0.17354774867318409</v>
      </c>
      <c r="D54" s="793">
        <f>compohweal!P46</f>
        <v>0.16608763051769432</v>
      </c>
      <c r="E54" s="793">
        <f>compohweal!Q46</f>
        <v>0.16332378218478147</v>
      </c>
      <c r="F54" s="793">
        <f>compohweal!R46</f>
        <v>0.13024617909163519</v>
      </c>
      <c r="G54" s="793">
        <f>compohweal!S46</f>
        <v>6.3132878334317966E-2</v>
      </c>
      <c r="H54" s="186">
        <f>compohweal!T46</f>
        <v>0.55564598652629582</v>
      </c>
      <c r="I54" s="793">
        <f>compohweal!U46</f>
        <v>0.15748744342087531</v>
      </c>
      <c r="J54" s="793">
        <f>compohweal!V46</f>
        <v>0.13635634237414004</v>
      </c>
      <c r="K54" s="793">
        <f>compohweal!W46</f>
        <v>0.11611769089037968</v>
      </c>
      <c r="L54" s="793">
        <f>compohweal!X46</f>
        <v>9.3245050579318561E-2</v>
      </c>
      <c r="M54" s="793">
        <f>compohweal!Y46</f>
        <v>5.243945926158225E-2</v>
      </c>
      <c r="N54" s="186">
        <f>compohweal!Z46</f>
        <v>0.28422969874759135</v>
      </c>
      <c r="O54" s="793">
        <f>compohweal!AA46</f>
        <v>0.11044798325632253</v>
      </c>
      <c r="P54" s="793">
        <f>compohweal!AB46</f>
        <v>7.0772012653343555E-2</v>
      </c>
      <c r="Q54" s="793">
        <f>compohweal!AC46</f>
        <v>4.9922820223131735E-2</v>
      </c>
      <c r="R54" s="793">
        <f>compohweal!AD46</f>
        <v>3.4922110810428356E-2</v>
      </c>
      <c r="S54" s="795">
        <f>compohweal!AE46</f>
        <v>1.8164771804365158E-2</v>
      </c>
      <c r="U54" s="1327">
        <f t="shared" si="0"/>
        <v>-1.1102230246251565E-16</v>
      </c>
      <c r="V54" s="1327">
        <f t="shared" si="1"/>
        <v>0</v>
      </c>
      <c r="W54" s="1327">
        <f t="shared" si="2"/>
        <v>0</v>
      </c>
    </row>
    <row r="55" spans="1:23" x14ac:dyDescent="0.2">
      <c r="A55" s="819">
        <v>1958</v>
      </c>
      <c r="B55" s="827">
        <f>compohweal!N47</f>
        <v>0.69515333110798616</v>
      </c>
      <c r="C55" s="793">
        <f>compohweal!O47</f>
        <v>0.1765338613772702</v>
      </c>
      <c r="D55" s="793">
        <f>compohweal!P47</f>
        <v>0.16619665080477883</v>
      </c>
      <c r="E55" s="793">
        <f>compohweal!Q47</f>
        <v>0.15941388369710818</v>
      </c>
      <c r="F55" s="793">
        <f>compohweal!R47</f>
        <v>0.12682804193250244</v>
      </c>
      <c r="G55" s="793">
        <f>compohweal!S47</f>
        <v>6.6180893296326371E-2</v>
      </c>
      <c r="H55" s="186">
        <f>compohweal!T47</f>
        <v>0.55255673999685262</v>
      </c>
      <c r="I55" s="793">
        <f>compohweal!U47</f>
        <v>0.16022281356969273</v>
      </c>
      <c r="J55" s="793">
        <f>compohweal!V47</f>
        <v>0.1358273170816755</v>
      </c>
      <c r="K55" s="793">
        <f>compohweal!W47</f>
        <v>0.11321917320800172</v>
      </c>
      <c r="L55" s="793">
        <f>compohweal!X47</f>
        <v>8.8965755869509916E-2</v>
      </c>
      <c r="M55" s="793">
        <f>compohweal!Y47</f>
        <v>5.4321680267972683E-2</v>
      </c>
      <c r="N55" s="186">
        <f>compohweal!Z47</f>
        <v>0.27974560847313318</v>
      </c>
      <c r="O55" s="793">
        <f>compohweal!AA47</f>
        <v>0.10974439002748101</v>
      </c>
      <c r="P55" s="793">
        <f>compohweal!AB47</f>
        <v>7.0140177166122086E-2</v>
      </c>
      <c r="Q55" s="793">
        <f>compohweal!AC47</f>
        <v>4.8744525917258252E-2</v>
      </c>
      <c r="R55" s="793">
        <f>compohweal!AD47</f>
        <v>3.2466913883299794E-2</v>
      </c>
      <c r="S55" s="795">
        <f>compohweal!AE47</f>
        <v>1.8649601478972096E-2</v>
      </c>
      <c r="U55" s="1327">
        <f t="shared" si="0"/>
        <v>0</v>
      </c>
      <c r="V55" s="1327">
        <f t="shared" si="1"/>
        <v>8.3266726846886741E-17</v>
      </c>
      <c r="W55" s="1327">
        <f t="shared" si="2"/>
        <v>-6.591949208711867E-17</v>
      </c>
    </row>
    <row r="56" spans="1:23" x14ac:dyDescent="0.2">
      <c r="A56" s="820">
        <v>1959</v>
      </c>
      <c r="B56" s="829">
        <f>compohweal!N48</f>
        <v>0.70235330290519615</v>
      </c>
      <c r="C56" s="799">
        <f>compohweal!O48</f>
        <v>0.19326988934199776</v>
      </c>
      <c r="D56" s="799">
        <f>compohweal!P48</f>
        <v>0.1637320718181578</v>
      </c>
      <c r="E56" s="799">
        <f>compohweal!Q48</f>
        <v>0.15354007170135944</v>
      </c>
      <c r="F56" s="799">
        <f>compohweal!R48</f>
        <v>0.12491180106541648</v>
      </c>
      <c r="G56" s="799">
        <f>compohweal!S48</f>
        <v>6.6899468978264598E-2</v>
      </c>
      <c r="H56" s="188">
        <f>compohweal!T48</f>
        <v>0.56316036845029449</v>
      </c>
      <c r="I56" s="799">
        <f>compohweal!U48</f>
        <v>0.17649187340793093</v>
      </c>
      <c r="J56" s="799">
        <f>compohweal!V48</f>
        <v>0.13306029090654739</v>
      </c>
      <c r="K56" s="799">
        <f>compohweal!W48</f>
        <v>0.10871296147881356</v>
      </c>
      <c r="L56" s="799">
        <f>compohweal!X48</f>
        <v>9.0173898346599016E-2</v>
      </c>
      <c r="M56" s="799">
        <f>compohweal!Y48</f>
        <v>5.4721344310403701E-2</v>
      </c>
      <c r="N56" s="188">
        <f>compohweal!Z48</f>
        <v>0.28547959525088873</v>
      </c>
      <c r="O56" s="799">
        <f>compohweal!AA48</f>
        <v>0.11872275127554924</v>
      </c>
      <c r="P56" s="799">
        <f>compohweal!AB48</f>
        <v>6.7769000942056706E-2</v>
      </c>
      <c r="Q56" s="799">
        <f>compohweal!AC48</f>
        <v>4.6334323603220193E-2</v>
      </c>
      <c r="R56" s="799">
        <f>compohweal!AD48</f>
        <v>3.3783187495408644E-2</v>
      </c>
      <c r="S56" s="800">
        <f>compohweal!AE48</f>
        <v>1.8870331934653935E-2</v>
      </c>
      <c r="U56" s="1327">
        <f t="shared" si="0"/>
        <v>0</v>
      </c>
      <c r="V56" s="1327">
        <f t="shared" si="1"/>
        <v>-6.2450045135165055E-17</v>
      </c>
      <c r="W56" s="1327">
        <f t="shared" si="2"/>
        <v>0</v>
      </c>
    </row>
    <row r="57" spans="1:23" x14ac:dyDescent="0.2">
      <c r="A57" s="819">
        <v>1960</v>
      </c>
      <c r="B57" s="827">
        <f>compohweal!N49</f>
        <v>0.70498879631558364</v>
      </c>
      <c r="C57" s="793">
        <f>compohweal!O49</f>
        <v>0.19585689009727114</v>
      </c>
      <c r="D57" s="793">
        <f>compohweal!P49</f>
        <v>0.1655719313317898</v>
      </c>
      <c r="E57" s="793">
        <f>compohweal!Q49</f>
        <v>0.15605769117166057</v>
      </c>
      <c r="F57" s="793">
        <f>compohweal!R49</f>
        <v>0.11793915079480523</v>
      </c>
      <c r="G57" s="793">
        <f>compohweal!S49</f>
        <v>6.9563132920056864E-2</v>
      </c>
      <c r="H57" s="186">
        <f>compohweal!T49</f>
        <v>0.56435621970488337</v>
      </c>
      <c r="I57" s="793">
        <f>compohweal!U49</f>
        <v>0.17804073898072575</v>
      </c>
      <c r="J57" s="793">
        <f>compohweal!V49</f>
        <v>0.13371653563765915</v>
      </c>
      <c r="K57" s="793">
        <f>compohweal!W49</f>
        <v>0.11228664507432934</v>
      </c>
      <c r="L57" s="793">
        <f>compohweal!X49</f>
        <v>8.365596644360164E-2</v>
      </c>
      <c r="M57" s="793">
        <f>compohweal!Y49</f>
        <v>5.6656333568567488E-2</v>
      </c>
      <c r="N57" s="186">
        <f>compohweal!Z49</f>
        <v>0.28539603043737866</v>
      </c>
      <c r="O57" s="793">
        <f>compohweal!AA49</f>
        <v>0.11997333369131231</v>
      </c>
      <c r="P57" s="793">
        <f>compohweal!AB49</f>
        <v>6.6564426441652835E-2</v>
      </c>
      <c r="Q57" s="793">
        <f>compohweal!AC49</f>
        <v>4.9697497784390879E-2</v>
      </c>
      <c r="R57" s="793">
        <f>compohweal!AD49</f>
        <v>2.9650680377255267E-2</v>
      </c>
      <c r="S57" s="795">
        <f>compohweal!AE49</f>
        <v>1.9510092142767388E-2</v>
      </c>
      <c r="U57" s="1327">
        <f t="shared" si="0"/>
        <v>0</v>
      </c>
      <c r="V57" s="1327">
        <f t="shared" si="1"/>
        <v>0</v>
      </c>
      <c r="W57" s="1327">
        <f t="shared" si="2"/>
        <v>0</v>
      </c>
    </row>
    <row r="58" spans="1:23" x14ac:dyDescent="0.2">
      <c r="A58" s="819">
        <v>1961</v>
      </c>
      <c r="B58" s="827">
        <f>compohweal!N50</f>
        <v>0.70709142617875187</v>
      </c>
      <c r="C58" s="793">
        <f>compohweal!O50</f>
        <v>0.20236911037986816</v>
      </c>
      <c r="D58" s="793">
        <f>compohweal!P50</f>
        <v>0.16559609680836512</v>
      </c>
      <c r="E58" s="793">
        <f>compohweal!Q50</f>
        <v>0.15525026451831922</v>
      </c>
      <c r="F58" s="793">
        <f>compohweal!R50</f>
        <v>0.11188997472139177</v>
      </c>
      <c r="G58" s="793">
        <f>compohweal!S50</f>
        <v>7.1985979750807713E-2</v>
      </c>
      <c r="H58" s="186">
        <f>compohweal!T50</f>
        <v>0.56036857669765017</v>
      </c>
      <c r="I58" s="793">
        <f>compohweal!U50</f>
        <v>0.18003014417872709</v>
      </c>
      <c r="J58" s="793">
        <f>compohweal!V50</f>
        <v>0.13255208116248873</v>
      </c>
      <c r="K58" s="793">
        <f>compohweal!W50</f>
        <v>0.11080575379634389</v>
      </c>
      <c r="L58" s="793">
        <f>compohweal!X50</f>
        <v>7.7750175460192791E-2</v>
      </c>
      <c r="M58" s="793">
        <f>compohweal!Y50</f>
        <v>5.9230422099897678E-2</v>
      </c>
      <c r="N58" s="186">
        <f>compohweal!Z50</f>
        <v>0.2870457658637201</v>
      </c>
      <c r="O58" s="793">
        <f>compohweal!AA50</f>
        <v>0.12504469531932952</v>
      </c>
      <c r="P58" s="793">
        <f>compohweal!AB50</f>
        <v>6.5423000802556572E-2</v>
      </c>
      <c r="Q58" s="793">
        <f>compohweal!AC50</f>
        <v>4.8369427741771331E-2</v>
      </c>
      <c r="R58" s="793">
        <f>compohweal!AD50</f>
        <v>2.8367280612287805E-2</v>
      </c>
      <c r="S58" s="795">
        <f>compohweal!AE50</f>
        <v>1.9841361387774897E-2</v>
      </c>
      <c r="U58" s="1327">
        <f t="shared" si="0"/>
        <v>-1.1102230246251565E-16</v>
      </c>
      <c r="V58" s="1327">
        <f t="shared" si="1"/>
        <v>0</v>
      </c>
      <c r="W58" s="1327">
        <f t="shared" si="2"/>
        <v>0</v>
      </c>
    </row>
    <row r="59" spans="1:23" x14ac:dyDescent="0.2">
      <c r="A59" s="822">
        <v>1962</v>
      </c>
      <c r="B59" s="828">
        <f>compohweal!N51</f>
        <v>0.7122504711151123</v>
      </c>
      <c r="C59" s="796">
        <f>compohweal!O51</f>
        <v>0.20324929058551788</v>
      </c>
      <c r="D59" s="796">
        <f>compohweal!P51</f>
        <v>0.16832840349525213</v>
      </c>
      <c r="E59" s="796">
        <f>compohweal!Q51</f>
        <v>0.15639103297144175</v>
      </c>
      <c r="F59" s="796">
        <f>compohweal!R51</f>
        <v>0.11029168963432312</v>
      </c>
      <c r="G59" s="796">
        <f>compohweal!S51</f>
        <v>7.3990054428577423E-2</v>
      </c>
      <c r="H59" s="135">
        <f>compohweal!T51</f>
        <v>0.56432622671127319</v>
      </c>
      <c r="I59" s="806">
        <f>compohweal!U51</f>
        <v>0.18077145516872406</v>
      </c>
      <c r="J59" s="806">
        <f>compohweal!V51</f>
        <v>0.13382225995883346</v>
      </c>
      <c r="K59" s="806">
        <f>compohweal!W51</f>
        <v>0.11209035199135542</v>
      </c>
      <c r="L59" s="806">
        <f>compohweal!X51</f>
        <v>7.6655030250549316E-2</v>
      </c>
      <c r="M59" s="806">
        <f>compohweal!Y51</f>
        <v>6.0987129807472229E-2</v>
      </c>
      <c r="N59" s="106">
        <f>compohweal!Z51</f>
        <v>0.28762298822402954</v>
      </c>
      <c r="O59" s="797">
        <f>compohweal!AA51</f>
        <v>0.1250823438167572</v>
      </c>
      <c r="P59" s="797">
        <f>compohweal!AB51</f>
        <v>6.4305494539439678E-2</v>
      </c>
      <c r="Q59" s="797">
        <f>compohweal!AC51</f>
        <v>4.8865657416172326E-2</v>
      </c>
      <c r="R59" s="797">
        <f>compohweal!AD51</f>
        <v>2.7965381741523743E-2</v>
      </c>
      <c r="S59" s="798">
        <f>compohweal!AE51</f>
        <v>2.1404098719358444E-2</v>
      </c>
      <c r="U59" s="1327">
        <f t="shared" si="0"/>
        <v>0</v>
      </c>
      <c r="V59" s="1327">
        <f t="shared" si="1"/>
        <v>-4.6566128730773926E-10</v>
      </c>
      <c r="W59" s="1327">
        <f t="shared" si="2"/>
        <v>1.1990778148174286E-8</v>
      </c>
    </row>
    <row r="60" spans="1:23" x14ac:dyDescent="0.2">
      <c r="A60" s="822">
        <v>1963</v>
      </c>
      <c r="B60" s="828">
        <f>compohweal!N52</f>
        <v>0.7116992175579071</v>
      </c>
      <c r="C60" s="796">
        <f>compohweal!O52</f>
        <v>0.2072170302271843</v>
      </c>
      <c r="D60" s="796">
        <f>compohweal!P52</f>
        <v>0.16660862555727363</v>
      </c>
      <c r="E60" s="796">
        <f>compohweal!Q52</f>
        <v>0.15245655458420515</v>
      </c>
      <c r="F60" s="796">
        <f>compohweal!R52</f>
        <v>0.10964496806263924</v>
      </c>
      <c r="G60" s="796">
        <f>compohweal!S52</f>
        <v>7.5772028416395187E-2</v>
      </c>
      <c r="H60" s="135">
        <f>compohweal!T52</f>
        <v>0.5621810257434845</v>
      </c>
      <c r="I60" s="806">
        <f>compohweal!U52</f>
        <v>0.18371321260929108</v>
      </c>
      <c r="J60" s="806">
        <f>compohweal!V52</f>
        <v>0.13018286717124283</v>
      </c>
      <c r="K60" s="806">
        <f>compohweal!W52</f>
        <v>0.10898034763522446</v>
      </c>
      <c r="L60" s="806">
        <f>compohweal!X52</f>
        <v>7.750847190618515E-2</v>
      </c>
      <c r="M60" s="806">
        <f>compohweal!Y52</f>
        <v>6.1796139925718307E-2</v>
      </c>
      <c r="N60" s="106">
        <f>compohweal!Z52</f>
        <v>0.28397820889949799</v>
      </c>
      <c r="O60" s="797">
        <f>compohweal!AA52</f>
        <v>0.12711270153522491</v>
      </c>
      <c r="P60" s="797">
        <f>compohweal!AB52</f>
        <v>6.1783140641637146E-2</v>
      </c>
      <c r="Q60" s="797">
        <f>compohweal!AC52</f>
        <v>4.7560584265738726E-2</v>
      </c>
      <c r="R60" s="797">
        <f>compohweal!AD52</f>
        <v>2.8027057647705078E-2</v>
      </c>
      <c r="S60" s="798">
        <f>compohweal!AE52</f>
        <v>1.9494708627462387E-2</v>
      </c>
      <c r="U60" s="1327">
        <f t="shared" si="0"/>
        <v>1.0710209608078003E-8</v>
      </c>
      <c r="V60" s="1327">
        <f t="shared" si="1"/>
        <v>-1.3504177331924438E-8</v>
      </c>
      <c r="W60" s="1327">
        <f t="shared" si="2"/>
        <v>1.6181729733943939E-8</v>
      </c>
    </row>
    <row r="61" spans="1:23" x14ac:dyDescent="0.2">
      <c r="A61" s="822">
        <v>1964</v>
      </c>
      <c r="B61" s="828">
        <f>compohweal!N53</f>
        <v>0.7111479640007019</v>
      </c>
      <c r="C61" s="796">
        <f>compohweal!O53</f>
        <v>0.21118476986885071</v>
      </c>
      <c r="D61" s="796">
        <f>compohweal!P53</f>
        <v>0.16488884761929512</v>
      </c>
      <c r="E61" s="796">
        <f>compohweal!Q53</f>
        <v>0.14852207619696856</v>
      </c>
      <c r="F61" s="796">
        <f>compohweal!R53</f>
        <v>0.10899824649095535</v>
      </c>
      <c r="G61" s="796">
        <f>compohweal!S53</f>
        <v>7.7554002404212952E-2</v>
      </c>
      <c r="H61" s="135">
        <f>compohweal!T53</f>
        <v>0.5600358247756958</v>
      </c>
      <c r="I61" s="806">
        <f>compohweal!U53</f>
        <v>0.18665497004985809</v>
      </c>
      <c r="J61" s="806">
        <f>compohweal!V53</f>
        <v>0.12654347438365221</v>
      </c>
      <c r="K61" s="806">
        <f>compohweal!W53</f>
        <v>0.1058703432790935</v>
      </c>
      <c r="L61" s="806">
        <f>compohweal!X53</f>
        <v>7.8361913561820984E-2</v>
      </c>
      <c r="M61" s="806">
        <f>compohweal!Y53</f>
        <v>6.2605150043964386E-2</v>
      </c>
      <c r="N61" s="106">
        <f>compohweal!Z53</f>
        <v>0.28033342957496643</v>
      </c>
      <c r="O61" s="797">
        <f>compohweal!AA53</f>
        <v>0.12914305925369263</v>
      </c>
      <c r="P61" s="797">
        <f>compohweal!AB53</f>
        <v>5.9260786743834615E-2</v>
      </c>
      <c r="Q61" s="797">
        <f>compohweal!AC53</f>
        <v>4.6255511115305126E-2</v>
      </c>
      <c r="R61" s="797">
        <f>compohweal!AD53</f>
        <v>2.8088733553886414E-2</v>
      </c>
      <c r="S61" s="798">
        <f>compohweal!AE53</f>
        <v>1.758531853556633E-2</v>
      </c>
      <c r="U61" s="1327">
        <f t="shared" si="0"/>
        <v>2.1420419216156006E-8</v>
      </c>
      <c r="V61" s="1327">
        <f t="shared" si="1"/>
        <v>-2.6542693376541138E-8</v>
      </c>
      <c r="W61" s="1327">
        <f t="shared" si="2"/>
        <v>2.0372681319713593E-8</v>
      </c>
    </row>
    <row r="62" spans="1:23" x14ac:dyDescent="0.2">
      <c r="A62" s="822">
        <v>1965</v>
      </c>
      <c r="B62" s="828">
        <f>compohweal!N54</f>
        <v>0.70702701807022095</v>
      </c>
      <c r="C62" s="796">
        <f>compohweal!O54</f>
        <v>0.21150977909564972</v>
      </c>
      <c r="D62" s="796">
        <f>compohweal!P54</f>
        <v>0.1652219002135098</v>
      </c>
      <c r="E62" s="796">
        <f>compohweal!Q54</f>
        <v>0.1445188857614994</v>
      </c>
      <c r="F62" s="796">
        <f>compohweal!R54</f>
        <v>0.10851769521832466</v>
      </c>
      <c r="G62" s="796">
        <f>compohweal!S54</f>
        <v>7.7258765697479248E-2</v>
      </c>
      <c r="H62" s="135">
        <f>compohweal!T54</f>
        <v>0.55505189299583435</v>
      </c>
      <c r="I62" s="806">
        <f>compohweal!U54</f>
        <v>0.18696032464504242</v>
      </c>
      <c r="J62" s="806">
        <f>compohweal!V54</f>
        <v>0.12669735099188983</v>
      </c>
      <c r="K62" s="806">
        <f>compohweal!W54</f>
        <v>0.1044926883187145</v>
      </c>
      <c r="L62" s="806">
        <f>compohweal!X54</f>
        <v>7.8117150813341141E-2</v>
      </c>
      <c r="M62" s="806">
        <f>compohweal!Y54</f>
        <v>5.8784395456314087E-2</v>
      </c>
      <c r="N62" s="106">
        <f>compohweal!Z54</f>
        <v>0.27899093925952911</v>
      </c>
      <c r="O62" s="797">
        <f>compohweal!AA54</f>
        <v>0.12975506484508514</v>
      </c>
      <c r="P62" s="797">
        <f>compohweal!AB54</f>
        <v>5.8692336257081479E-2</v>
      </c>
      <c r="Q62" s="797">
        <f>compohweal!AC54</f>
        <v>4.4988971145357937E-2</v>
      </c>
      <c r="R62" s="797">
        <f>compohweal!AD54</f>
        <v>2.9267222620546818E-2</v>
      </c>
      <c r="S62" s="798">
        <f>compohweal!AE54</f>
        <v>1.6287336591631174E-2</v>
      </c>
      <c r="U62" s="1327">
        <f t="shared" si="0"/>
        <v>-7.9162418842315674E-9</v>
      </c>
      <c r="V62" s="1327">
        <f t="shared" si="1"/>
        <v>-1.7229467630386353E-8</v>
      </c>
      <c r="W62" s="1327">
        <f t="shared" si="2"/>
        <v>7.7998265624046326E-9</v>
      </c>
    </row>
    <row r="63" spans="1:23" x14ac:dyDescent="0.2">
      <c r="A63" s="822">
        <v>1966</v>
      </c>
      <c r="B63" s="828">
        <f>compohweal!N55</f>
        <v>0.70290607213973999</v>
      </c>
      <c r="C63" s="796">
        <f>compohweal!O55</f>
        <v>0.21183478832244873</v>
      </c>
      <c r="D63" s="796">
        <f>compohweal!P55</f>
        <v>0.16555495280772448</v>
      </c>
      <c r="E63" s="796">
        <f>compohweal!Q55</f>
        <v>0.14051569532603025</v>
      </c>
      <c r="F63" s="796">
        <f>compohweal!R55</f>
        <v>0.10803714394569397</v>
      </c>
      <c r="G63" s="796">
        <f>compohweal!S55</f>
        <v>7.6963528990745544E-2</v>
      </c>
      <c r="H63" s="135">
        <f>compohweal!T55</f>
        <v>0.5500679612159729</v>
      </c>
      <c r="I63" s="806">
        <f>compohweal!U55</f>
        <v>0.18726567924022675</v>
      </c>
      <c r="J63" s="806">
        <f>compohweal!V55</f>
        <v>0.12685122760012746</v>
      </c>
      <c r="K63" s="806">
        <f>compohweal!W55</f>
        <v>0.10311503335833549</v>
      </c>
      <c r="L63" s="806">
        <f>compohweal!X55</f>
        <v>7.7872388064861298E-2</v>
      </c>
      <c r="M63" s="806">
        <f>compohweal!Y55</f>
        <v>5.4963640868663788E-2</v>
      </c>
      <c r="N63" s="106">
        <f>compohweal!Z55</f>
        <v>0.2776484489440918</v>
      </c>
      <c r="O63" s="797">
        <f>compohweal!AA55</f>
        <v>0.13036707043647766</v>
      </c>
      <c r="P63" s="797">
        <f>compohweal!AB55</f>
        <v>5.8123885770328343E-2</v>
      </c>
      <c r="Q63" s="797">
        <f>compohweal!AC55</f>
        <v>4.3722431175410748E-2</v>
      </c>
      <c r="R63" s="797">
        <f>compohweal!AD55</f>
        <v>3.0445711687207222E-2</v>
      </c>
      <c r="S63" s="798">
        <f>compohweal!AE55</f>
        <v>1.4989354647696018E-2</v>
      </c>
      <c r="U63" s="1327">
        <f t="shared" si="0"/>
        <v>-3.7252902984619141E-8</v>
      </c>
      <c r="V63" s="1327">
        <f t="shared" si="1"/>
        <v>-7.9162418842315674E-9</v>
      </c>
      <c r="W63" s="1327">
        <f t="shared" si="2"/>
        <v>-4.7730281949043274E-9</v>
      </c>
    </row>
    <row r="64" spans="1:23" x14ac:dyDescent="0.2">
      <c r="A64" s="822">
        <v>1967</v>
      </c>
      <c r="B64" s="828">
        <f>compohweal!N56</f>
        <v>0.69944882392883301</v>
      </c>
      <c r="C64" s="796">
        <f>compohweal!O56</f>
        <v>0.21600424498319626</v>
      </c>
      <c r="D64" s="796">
        <f>compohweal!P56</f>
        <v>0.1650132741779089</v>
      </c>
      <c r="E64" s="796">
        <f>compohweal!Q56</f>
        <v>0.13505823211744428</v>
      </c>
      <c r="F64" s="796">
        <f>compohweal!R56</f>
        <v>0.1071181446313858</v>
      </c>
      <c r="G64" s="796">
        <f>compohweal!S56</f>
        <v>7.6254947111010551E-2</v>
      </c>
      <c r="H64" s="149">
        <f>compohweal!T56</f>
        <v>0.54837660491466522</v>
      </c>
      <c r="I64" s="796">
        <f>compohweal!U56</f>
        <v>0.19167262688279152</v>
      </c>
      <c r="J64" s="796">
        <f>compohweal!V56</f>
        <v>0.12556982424575835</v>
      </c>
      <c r="K64" s="796">
        <f>compohweal!W56</f>
        <v>9.8683338495902717E-2</v>
      </c>
      <c r="L64" s="796">
        <f>compohweal!X56</f>
        <v>7.8763652592897415E-2</v>
      </c>
      <c r="M64" s="796">
        <f>compohweal!Y56</f>
        <v>5.3687159903347492E-2</v>
      </c>
      <c r="N64" s="106">
        <f>compohweal!Z56</f>
        <v>0.28093008697032928</v>
      </c>
      <c r="O64" s="797">
        <f>compohweal!AA56</f>
        <v>0.13278915360569954</v>
      </c>
      <c r="P64" s="797">
        <f>compohweal!AB56</f>
        <v>5.8003912825370207E-2</v>
      </c>
      <c r="Q64" s="797">
        <f>compohweal!AC56</f>
        <v>4.3746413983171806E-2</v>
      </c>
      <c r="R64" s="797">
        <f>compohweal!AD56</f>
        <v>3.1418127473443747E-2</v>
      </c>
      <c r="S64" s="798">
        <f>compohweal!AE56</f>
        <v>1.4972471399232745E-2</v>
      </c>
      <c r="U64" s="1327">
        <f t="shared" si="0"/>
        <v>-1.909211277961731E-8</v>
      </c>
      <c r="V64" s="1327">
        <f t="shared" si="1"/>
        <v>2.7939677238464355E-9</v>
      </c>
      <c r="W64" s="1327">
        <f t="shared" si="2"/>
        <v>7.6834112405776978E-9</v>
      </c>
    </row>
    <row r="65" spans="1:23" x14ac:dyDescent="0.2">
      <c r="A65" s="822">
        <v>1968</v>
      </c>
      <c r="B65" s="828">
        <f>compohweal!N57</f>
        <v>0.69989036023616791</v>
      </c>
      <c r="C65" s="796">
        <f>compohweal!O57</f>
        <v>0.22429859824478626</v>
      </c>
      <c r="D65" s="796">
        <f>compohweal!P57</f>
        <v>0.16232050280086696</v>
      </c>
      <c r="E65" s="796">
        <f>compohweal!Q57</f>
        <v>0.13554286689031869</v>
      </c>
      <c r="F65" s="796">
        <f>compohweal!R57</f>
        <v>0.1048870999366045</v>
      </c>
      <c r="G65" s="796">
        <f>compohweal!S57</f>
        <v>7.2841293644160032E-2</v>
      </c>
      <c r="H65" s="149">
        <f>compohweal!T57</f>
        <v>0.54899976775050163</v>
      </c>
      <c r="I65" s="796">
        <f>compohweal!U57</f>
        <v>0.20032513979822397</v>
      </c>
      <c r="J65" s="796">
        <f>compohweal!V57</f>
        <v>0.12272227570065297</v>
      </c>
      <c r="K65" s="796">
        <f>compohweal!W57</f>
        <v>9.8301781545160338E-2</v>
      </c>
      <c r="L65" s="796">
        <f>compohweal!X57</f>
        <v>7.7736102975904942E-2</v>
      </c>
      <c r="M65" s="796">
        <f>compohweal!Y57</f>
        <v>4.9914469243958592E-2</v>
      </c>
      <c r="N65" s="106">
        <f>compohweal!Z57</f>
        <v>0.28487901762127876</v>
      </c>
      <c r="O65" s="797">
        <f>compohweal!AA57</f>
        <v>0.13803278002887964</v>
      </c>
      <c r="P65" s="797">
        <f>compohweal!AB57</f>
        <v>5.6679706765862647E-2</v>
      </c>
      <c r="Q65" s="797">
        <f>compohweal!AC57</f>
        <v>4.3591952962742653E-2</v>
      </c>
      <c r="R65" s="797">
        <f>compohweal!AD57</f>
        <v>3.127469343598932E-2</v>
      </c>
      <c r="S65" s="798">
        <f>compohweal!AE57</f>
        <v>1.5299882448744029E-2</v>
      </c>
      <c r="U65" s="1327">
        <f t="shared" si="0"/>
        <v>-1.280568540096283E-9</v>
      </c>
      <c r="V65" s="1327">
        <f t="shared" si="1"/>
        <v>-1.5133991837501526E-9</v>
      </c>
      <c r="W65" s="1327">
        <f t="shared" si="2"/>
        <v>1.9790604710578918E-9</v>
      </c>
    </row>
    <row r="66" spans="1:23" x14ac:dyDescent="0.2">
      <c r="A66" s="822">
        <v>1969</v>
      </c>
      <c r="B66" s="828">
        <f>compohweal!N58</f>
        <v>0.69013146683573723</v>
      </c>
      <c r="C66" s="796">
        <f>compohweal!O58</f>
        <v>0.20915972115471959</v>
      </c>
      <c r="D66" s="796">
        <f>compohweal!P58</f>
        <v>0.16444246907485649</v>
      </c>
      <c r="E66" s="796">
        <f>compohweal!Q58</f>
        <v>0.1392815783910919</v>
      </c>
      <c r="F66" s="796">
        <f>compohweal!R58</f>
        <v>0.10501526901498437</v>
      </c>
      <c r="G66" s="796">
        <f>compohweal!S58</f>
        <v>7.2232425096444786E-2</v>
      </c>
      <c r="H66" s="149">
        <f>compohweal!T58</f>
        <v>0.53771641384810209</v>
      </c>
      <c r="I66" s="796">
        <f>compohweal!U58</f>
        <v>0.18494781316258013</v>
      </c>
      <c r="J66" s="796">
        <f>compohweal!V58</f>
        <v>0.12419236198911676</v>
      </c>
      <c r="K66" s="796">
        <f>compohweal!W58</f>
        <v>0.10136465896357549</v>
      </c>
      <c r="L66" s="796">
        <f>compohweal!X58</f>
        <v>7.9636749112978578E-2</v>
      </c>
      <c r="M66" s="796">
        <f>compohweal!Y58</f>
        <v>4.7574847296345979E-2</v>
      </c>
      <c r="N66" s="106">
        <f>compohweal!Z58</f>
        <v>0.27473693806678057</v>
      </c>
      <c r="O66" s="797">
        <f>compohweal!AA58</f>
        <v>0.1264088696334511</v>
      </c>
      <c r="P66" s="797">
        <f>compohweal!AB58</f>
        <v>5.7608155120760784E-2</v>
      </c>
      <c r="Q66" s="797">
        <f>compohweal!AC58</f>
        <v>4.5396282735964633E-2</v>
      </c>
      <c r="R66" s="797">
        <f>compohweal!AD58</f>
        <v>3.2529121817788109E-2</v>
      </c>
      <c r="S66" s="798">
        <f>compohweal!AE58</f>
        <v>1.2794501541065983E-2</v>
      </c>
      <c r="U66" s="1327">
        <f t="shared" si="0"/>
        <v>4.1036400943994522E-9</v>
      </c>
      <c r="V66" s="1327">
        <f t="shared" si="1"/>
        <v>-1.6676494851708412E-8</v>
      </c>
      <c r="W66" s="1327">
        <f t="shared" si="2"/>
        <v>7.2177499532699585E-9</v>
      </c>
    </row>
    <row r="67" spans="1:23" x14ac:dyDescent="0.2">
      <c r="A67" s="823">
        <v>1970</v>
      </c>
      <c r="B67" s="831">
        <f>compohweal!N59</f>
        <v>0.69073503743857145</v>
      </c>
      <c r="C67" s="808">
        <f>compohweal!O59</f>
        <v>0.18857770517934114</v>
      </c>
      <c r="D67" s="808">
        <f>compohweal!P59</f>
        <v>0.17104914730589371</v>
      </c>
      <c r="E67" s="808">
        <f>compohweal!Q59</f>
        <v>0.14603457041812362</v>
      </c>
      <c r="F67" s="808">
        <f>compohweal!R59</f>
        <v>0.10928106273058802</v>
      </c>
      <c r="G67" s="808">
        <f>compohweal!S59</f>
        <v>7.5792547286255285E-2</v>
      </c>
      <c r="H67" s="153">
        <f>compohweal!T59</f>
        <v>0.53690693411044776</v>
      </c>
      <c r="I67" s="808">
        <f>compohweal!U59</f>
        <v>0.1654813239001669</v>
      </c>
      <c r="J67" s="808">
        <f>compohweal!V59</f>
        <v>0.13005198789505812</v>
      </c>
      <c r="K67" s="808">
        <f>compohweal!W59</f>
        <v>0.1072175548888481</v>
      </c>
      <c r="L67" s="808">
        <f>compohweal!X59</f>
        <v>8.4000657370779663E-2</v>
      </c>
      <c r="M67" s="808">
        <f>compohweal!Y59</f>
        <v>5.0155420627561398E-2</v>
      </c>
      <c r="N67" s="112">
        <f>compohweal!Z59</f>
        <v>0.26868779142387211</v>
      </c>
      <c r="O67" s="809">
        <f>compohweal!AA59</f>
        <v>0.11110971734160557</v>
      </c>
      <c r="P67" s="809">
        <f>compohweal!AB59</f>
        <v>6.1336325145475712E-2</v>
      </c>
      <c r="Q67" s="809">
        <f>compohweal!AC59</f>
        <v>4.8542317917508626E-2</v>
      </c>
      <c r="R67" s="809">
        <f>compohweal!AD59</f>
        <v>3.5867806196620222E-2</v>
      </c>
      <c r="S67" s="810">
        <f>compohweal!AE59</f>
        <v>1.1831625695776893E-2</v>
      </c>
      <c r="U67" s="1327">
        <f t="shared" si="0"/>
        <v>4.5183696784079075E-9</v>
      </c>
      <c r="V67" s="1327">
        <f t="shared" si="1"/>
        <v>-1.0571966413408518E-8</v>
      </c>
      <c r="W67" s="1327">
        <f t="shared" si="2"/>
        <v>-8.7311491370201111E-10</v>
      </c>
    </row>
    <row r="68" spans="1:23" x14ac:dyDescent="0.2">
      <c r="A68" s="822">
        <v>1971</v>
      </c>
      <c r="B68" s="828">
        <f>compohweal!N60</f>
        <v>0.68708401801995933</v>
      </c>
      <c r="C68" s="796">
        <f>compohweal!O60</f>
        <v>0.18288678888347931</v>
      </c>
      <c r="D68" s="796">
        <f>compohweal!P60</f>
        <v>0.17076079091566498</v>
      </c>
      <c r="E68" s="796">
        <f>compohweal!Q60</f>
        <v>0.14537108992408321</v>
      </c>
      <c r="F68" s="796">
        <f>compohweal!R60</f>
        <v>0.11027667848975398</v>
      </c>
      <c r="G68" s="796">
        <f>compohweal!S60</f>
        <v>7.7788655638869386E-2</v>
      </c>
      <c r="H68" s="149">
        <f>compohweal!T60</f>
        <v>0.53377787180943415</v>
      </c>
      <c r="I68" s="796">
        <f>compohweal!U60</f>
        <v>0.16064427666424308</v>
      </c>
      <c r="J68" s="796">
        <f>compohweal!V60</f>
        <v>0.13007534707367086</v>
      </c>
      <c r="K68" s="796">
        <f>compohweal!W60</f>
        <v>0.10641765639911682</v>
      </c>
      <c r="L68" s="796">
        <f>compohweal!X60</f>
        <v>8.4915914354496635E-2</v>
      </c>
      <c r="M68" s="796">
        <f>compohweal!Y60</f>
        <v>5.1724664128414588E-2</v>
      </c>
      <c r="N68" s="106">
        <f>compohweal!Z60</f>
        <v>0.26648266782285646</v>
      </c>
      <c r="O68" s="797">
        <f>compohweal!AA60</f>
        <v>0.10881754536239896</v>
      </c>
      <c r="P68" s="797">
        <f>compohweal!AB60</f>
        <v>6.1662741212444416E-2</v>
      </c>
      <c r="Q68" s="797">
        <f>compohweal!AC60</f>
        <v>4.8509708950746244E-2</v>
      </c>
      <c r="R68" s="797">
        <f>compohweal!AD60</f>
        <v>3.6859868012470542E-2</v>
      </c>
      <c r="S68" s="798">
        <f>compohweal!AE60</f>
        <v>1.0632804910528648E-2</v>
      </c>
      <c r="U68" s="1327">
        <f t="shared" si="0"/>
        <v>1.4168108464218676E-8</v>
      </c>
      <c r="V68" s="1327">
        <f t="shared" si="1"/>
        <v>1.3189492165111005E-8</v>
      </c>
      <c r="W68" s="1327">
        <f t="shared" si="2"/>
        <v>-6.2573235481977463E-10</v>
      </c>
    </row>
    <row r="69" spans="1:23" x14ac:dyDescent="0.2">
      <c r="A69" s="822">
        <v>1972</v>
      </c>
      <c r="B69" s="828">
        <f>compohweal!N61</f>
        <v>0.6890391853521578</v>
      </c>
      <c r="C69" s="796">
        <f>compohweal!O61</f>
        <v>0.18091097713477211</v>
      </c>
      <c r="D69" s="796">
        <f>compohweal!P61</f>
        <v>0.16757591397163196</v>
      </c>
      <c r="E69" s="796">
        <f>compohweal!Q61</f>
        <v>0.15353918710070502</v>
      </c>
      <c r="F69" s="796">
        <f>compohweal!R61</f>
        <v>0.10993058092572028</v>
      </c>
      <c r="G69" s="796">
        <f>compohweal!S61</f>
        <v>7.7082517787857796E-2</v>
      </c>
      <c r="H69" s="149">
        <f>compohweal!T61</f>
        <v>0.53237969653855544</v>
      </c>
      <c r="I69" s="796">
        <f>compohweal!U61</f>
        <v>0.1583231237345899</v>
      </c>
      <c r="J69" s="796">
        <f>compohweal!V61</f>
        <v>0.12813203221287495</v>
      </c>
      <c r="K69" s="796">
        <f>compohweal!W61</f>
        <v>0.11144565057190903</v>
      </c>
      <c r="L69" s="796">
        <f>compohweal!X61</f>
        <v>8.3873706116719404E-2</v>
      </c>
      <c r="M69" s="796">
        <f>compohweal!Y61</f>
        <v>5.0605165587512602E-2</v>
      </c>
      <c r="N69" s="106">
        <f>compohweal!Z61</f>
        <v>0.26212686715007294</v>
      </c>
      <c r="O69" s="797">
        <f>compohweal!AA61</f>
        <v>0.10626303349636146</v>
      </c>
      <c r="P69" s="797">
        <f>compohweal!AB61</f>
        <v>5.886362256651978E-2</v>
      </c>
      <c r="Q69" s="797">
        <f>compohweal!AC61</f>
        <v>5.1630535569387348E-2</v>
      </c>
      <c r="R69" s="797">
        <f>compohweal!AD61</f>
        <v>3.5590749679158762E-2</v>
      </c>
      <c r="S69" s="798">
        <f>compohweal!AE61</f>
        <v>9.7789262279093236E-3</v>
      </c>
      <c r="U69" s="1327">
        <f t="shared" si="0"/>
        <v>8.4314706327859312E-9</v>
      </c>
      <c r="V69" s="1327">
        <f t="shared" si="1"/>
        <v>1.8314949556952342E-8</v>
      </c>
      <c r="W69" s="1327">
        <f t="shared" si="2"/>
        <v>-3.8926373235881329E-10</v>
      </c>
    </row>
    <row r="70" spans="1:23" x14ac:dyDescent="0.2">
      <c r="A70" s="822">
        <v>1973</v>
      </c>
      <c r="B70" s="828">
        <f>compohweal!N62</f>
        <v>0.68008290596480947</v>
      </c>
      <c r="C70" s="796">
        <f>compohweal!O62</f>
        <v>0.15286587424816389</v>
      </c>
      <c r="D70" s="796">
        <f>compohweal!P62</f>
        <v>0.17077203922121953</v>
      </c>
      <c r="E70" s="796">
        <f>compohweal!Q62</f>
        <v>0.16407568492297742</v>
      </c>
      <c r="F70" s="796">
        <f>compohweal!R62</f>
        <v>0.11773700417870714</v>
      </c>
      <c r="G70" s="796">
        <f>compohweal!S62</f>
        <v>7.4632308270793146E-2</v>
      </c>
      <c r="H70" s="149">
        <f>compohweal!T62</f>
        <v>0.52171969656410511</v>
      </c>
      <c r="I70" s="796">
        <f>compohweal!U62</f>
        <v>0.13341180972292932</v>
      </c>
      <c r="J70" s="796">
        <f>compohweal!V62</f>
        <v>0.13115682592174949</v>
      </c>
      <c r="K70" s="796">
        <f>compohweal!W62</f>
        <v>0.11952341769867303</v>
      </c>
      <c r="L70" s="796">
        <f>compohweal!X62</f>
        <v>9.0372331950675289E-2</v>
      </c>
      <c r="M70" s="796">
        <f>compohweal!Y62</f>
        <v>4.7255292255840686E-2</v>
      </c>
      <c r="N70" s="106">
        <f>compohweal!Z62</f>
        <v>0.25238192930191872</v>
      </c>
      <c r="O70" s="797">
        <f>compohweal!AA62</f>
        <v>8.7622901287431887E-2</v>
      </c>
      <c r="P70" s="797">
        <f>compohweal!AB62</f>
        <v>6.0328154990408223E-2</v>
      </c>
      <c r="Q70" s="797">
        <f>compohweal!AC62</f>
        <v>5.7195009241432615E-2</v>
      </c>
      <c r="R70" s="797">
        <f>compohweal!AD62</f>
        <v>3.8461249432998557E-2</v>
      </c>
      <c r="S70" s="798">
        <f>compohweal!AE62</f>
        <v>8.7746202677294605E-3</v>
      </c>
      <c r="U70" s="1327">
        <f t="shared" si="0"/>
        <v>-4.8770516514196061E-9</v>
      </c>
      <c r="V70" s="1327">
        <f t="shared" si="1"/>
        <v>1.9014237295778003E-8</v>
      </c>
      <c r="W70" s="1327">
        <f t="shared" si="2"/>
        <v>-5.918082024436444E-9</v>
      </c>
    </row>
    <row r="71" spans="1:23" x14ac:dyDescent="0.2">
      <c r="A71" s="822">
        <v>1974</v>
      </c>
      <c r="B71" s="828">
        <f>compohweal!N63</f>
        <v>0.67093959169505979</v>
      </c>
      <c r="C71" s="796">
        <f>compohweal!O63</f>
        <v>0.11236369112566535</v>
      </c>
      <c r="D71" s="796">
        <f>compohweal!P63</f>
        <v>0.18020444756410825</v>
      </c>
      <c r="E71" s="796">
        <f>compohweal!Q63</f>
        <v>0.17649904573411845</v>
      </c>
      <c r="F71" s="796">
        <f>compohweal!R63</f>
        <v>0.12977689728586483</v>
      </c>
      <c r="G71" s="796">
        <f>compohweal!S63</f>
        <v>7.2095522380436705E-2</v>
      </c>
      <c r="H71" s="149">
        <f>compohweal!T63</f>
        <v>0.50922598005399777</v>
      </c>
      <c r="I71" s="796">
        <f>compohweal!U63</f>
        <v>9.7222506980187973E-2</v>
      </c>
      <c r="J71" s="796">
        <f>compohweal!V63</f>
        <v>0.1367236581852822</v>
      </c>
      <c r="K71" s="796">
        <f>compohweal!W63</f>
        <v>0.13129599334916264</v>
      </c>
      <c r="L71" s="796">
        <f>compohweal!X63</f>
        <v>0.10046365497350962</v>
      </c>
      <c r="M71" s="796">
        <f>compohweal!Y63</f>
        <v>4.3520158087005711E-2</v>
      </c>
      <c r="N71" s="106">
        <f>compohweal!Z63</f>
        <v>0.2428735255061838</v>
      </c>
      <c r="O71" s="797">
        <f>compohweal!AA63</f>
        <v>6.2495820655612988E-2</v>
      </c>
      <c r="P71" s="797">
        <f>compohweal!AB63</f>
        <v>6.3858844264865766E-2</v>
      </c>
      <c r="Q71" s="797">
        <f>compohweal!AC63</f>
        <v>6.4433332485284822E-2</v>
      </c>
      <c r="R71" s="797">
        <f>compohweal!AD63</f>
        <v>4.4230775004137968E-2</v>
      </c>
      <c r="S71" s="798">
        <f>compohweal!AE63</f>
        <v>7.8547570787321774E-3</v>
      </c>
      <c r="U71" s="1327">
        <f t="shared" si="0"/>
        <v>-1.2395133808240644E-8</v>
      </c>
      <c r="V71" s="1327">
        <f t="shared" si="1"/>
        <v>8.4788496224064147E-9</v>
      </c>
      <c r="W71" s="1327">
        <f t="shared" si="2"/>
        <v>-3.9824499253882095E-9</v>
      </c>
    </row>
    <row r="72" spans="1:23" x14ac:dyDescent="0.2">
      <c r="A72" s="822">
        <v>1975</v>
      </c>
      <c r="B72" s="828">
        <f>compohweal!N64</f>
        <v>0.66624852199583984</v>
      </c>
      <c r="C72" s="796">
        <f>compohweal!O64</f>
        <v>9.5506465681978625E-2</v>
      </c>
      <c r="D72" s="796">
        <f>compohweal!P64</f>
        <v>0.18298797244680998</v>
      </c>
      <c r="E72" s="796">
        <f>compohweal!Q64</f>
        <v>0.18176068186313188</v>
      </c>
      <c r="F72" s="796">
        <f>compohweal!R64</f>
        <v>0.13374413233361793</v>
      </c>
      <c r="G72" s="796">
        <f>compohweal!S64</f>
        <v>7.2249278822681617E-2</v>
      </c>
      <c r="H72" s="149">
        <f>compohweal!T64</f>
        <v>0.50320560127761382</v>
      </c>
      <c r="I72" s="796">
        <f>compohweal!U64</f>
        <v>8.2213846961678883E-2</v>
      </c>
      <c r="J72" s="796">
        <f>compohweal!V64</f>
        <v>0.13761873581069928</v>
      </c>
      <c r="K72" s="796">
        <f>compohweal!W64</f>
        <v>0.13613794520092704</v>
      </c>
      <c r="L72" s="796">
        <f>compohweal!X64</f>
        <v>0.10440322294294901</v>
      </c>
      <c r="M72" s="796">
        <f>compohweal!Y64</f>
        <v>4.2831864656207586E-2</v>
      </c>
      <c r="N72" s="106">
        <f>compohweal!Z64</f>
        <v>0.23580813926605515</v>
      </c>
      <c r="O72" s="797">
        <f>compohweal!AA64</f>
        <v>5.1596319410748492E-2</v>
      </c>
      <c r="P72" s="797">
        <f>compohweal!AB64</f>
        <v>6.1979199042424771E-2</v>
      </c>
      <c r="Q72" s="797">
        <f>compohweal!AC64</f>
        <v>6.8146356078597758E-2</v>
      </c>
      <c r="R72" s="797">
        <f>compohweal!AD64</f>
        <v>4.6163092607137912E-2</v>
      </c>
      <c r="S72" s="798">
        <f>compohweal!AE64</f>
        <v>7.9231757421034388E-3</v>
      </c>
      <c r="U72" s="1327">
        <f t="shared" si="0"/>
        <v>-9.1523801870607713E-9</v>
      </c>
      <c r="V72" s="1327">
        <f t="shared" si="1"/>
        <v>-1.4294847971996205E-8</v>
      </c>
      <c r="W72" s="1327">
        <f t="shared" si="2"/>
        <v>-3.6149572224530857E-9</v>
      </c>
    </row>
    <row r="73" spans="1:23" x14ac:dyDescent="0.2">
      <c r="A73" s="822">
        <v>1976</v>
      </c>
      <c r="B73" s="828">
        <f>compohweal!N65</f>
        <v>0.6581127846718573</v>
      </c>
      <c r="C73" s="796">
        <f>compohweal!O65</f>
        <v>9.4984933423148732E-2</v>
      </c>
      <c r="D73" s="796">
        <f>compohweal!P65</f>
        <v>0.17869448179963499</v>
      </c>
      <c r="E73" s="796">
        <f>compohweal!Q65</f>
        <v>0.18258506666757235</v>
      </c>
      <c r="F73" s="796">
        <f>compohweal!R65</f>
        <v>0.13145133773824114</v>
      </c>
      <c r="G73" s="796">
        <f>compohweal!S65</f>
        <v>7.0396961743419695E-2</v>
      </c>
      <c r="H73" s="149">
        <f>compohweal!T65</f>
        <v>0.49395599313146477</v>
      </c>
      <c r="I73" s="796">
        <f>compohweal!U65</f>
        <v>8.0878957639143323E-2</v>
      </c>
      <c r="J73" s="796">
        <f>compohweal!V65</f>
        <v>0.13299916729003991</v>
      </c>
      <c r="K73" s="796">
        <f>compohweal!W65</f>
        <v>0.13650334267775888</v>
      </c>
      <c r="L73" s="796">
        <f>compohweal!X65</f>
        <v>0.10256277281656878</v>
      </c>
      <c r="M73" s="796">
        <f>compohweal!Y65</f>
        <v>4.1011755466758615E-2</v>
      </c>
      <c r="N73" s="106">
        <f>compohweal!Z65</f>
        <v>0.22881422321535183</v>
      </c>
      <c r="O73" s="797">
        <f>compohweal!AA65</f>
        <v>5.0250670433925393E-2</v>
      </c>
      <c r="P73" s="797">
        <f>compohweal!AB65</f>
        <v>5.80518261075188E-2</v>
      </c>
      <c r="Q73" s="797">
        <f>compohweal!AC65</f>
        <v>6.8622665811513328E-2</v>
      </c>
      <c r="R73" s="797">
        <f>compohweal!AD65</f>
        <v>4.4537270268767415E-2</v>
      </c>
      <c r="S73" s="798">
        <f>compohweal!AE65</f>
        <v>7.3517942040224327E-3</v>
      </c>
      <c r="U73" s="1327">
        <f t="shared" si="0"/>
        <v>3.2998404009276783E-9</v>
      </c>
      <c r="V73" s="1327">
        <f t="shared" si="1"/>
        <v>-2.7588047402105076E-9</v>
      </c>
      <c r="W73" s="1327">
        <f t="shared" si="2"/>
        <v>-3.6103955380895059E-9</v>
      </c>
    </row>
    <row r="74" spans="1:23" x14ac:dyDescent="0.2">
      <c r="A74" s="822">
        <v>1977</v>
      </c>
      <c r="B74" s="828">
        <f>compohweal!N66</f>
        <v>0.65400848300458847</v>
      </c>
      <c r="C74" s="796">
        <f>compohweal!O66</f>
        <v>8.7161125537541295E-2</v>
      </c>
      <c r="D74" s="796">
        <f>compohweal!P66</f>
        <v>0.17560815946810759</v>
      </c>
      <c r="E74" s="796">
        <f>compohweal!Q66</f>
        <v>0.19055133418152126</v>
      </c>
      <c r="F74" s="796">
        <f>compohweal!R66</f>
        <v>0.13264721612220143</v>
      </c>
      <c r="G74" s="796">
        <f>compohweal!S66</f>
        <v>6.8040647103087437E-2</v>
      </c>
      <c r="H74" s="149">
        <f>compohweal!T66</f>
        <v>0.48991138326020689</v>
      </c>
      <c r="I74" s="796">
        <f>compohweal!U66</f>
        <v>7.3825918952625358E-2</v>
      </c>
      <c r="J74" s="796">
        <f>compohweal!V66</f>
        <v>0.13097326689783684</v>
      </c>
      <c r="K74" s="796">
        <f>compohweal!W66</f>
        <v>0.14218187405469684</v>
      </c>
      <c r="L74" s="796">
        <f>compohweal!X66</f>
        <v>0.10385778051767502</v>
      </c>
      <c r="M74" s="796">
        <f>compohweal!Y66</f>
        <v>3.907253712423131E-2</v>
      </c>
      <c r="N74" s="106">
        <f>compohweal!Z66</f>
        <v>0.22516495208078879</v>
      </c>
      <c r="O74" s="797">
        <f>compohweal!AA66</f>
        <v>4.5315510250848234E-2</v>
      </c>
      <c r="P74" s="797">
        <f>compohweal!AB66</f>
        <v>5.5834127567060771E-2</v>
      </c>
      <c r="Q74" s="797">
        <f>compohweal!AC66</f>
        <v>7.1919550154403961E-2</v>
      </c>
      <c r="R74" s="797">
        <f>compohweal!AD66</f>
        <v>4.5241701839111581E-2</v>
      </c>
      <c r="S74" s="798">
        <f>compohweal!AE66</f>
        <v>6.8540635794167581E-3</v>
      </c>
      <c r="U74" s="1327">
        <f t="shared" si="0"/>
        <v>5.9212945657804994E-10</v>
      </c>
      <c r="V74" s="1327">
        <f t="shared" si="1"/>
        <v>5.7131415154287879E-9</v>
      </c>
      <c r="W74" s="1327">
        <f t="shared" si="2"/>
        <v>-1.3100525109166483E-9</v>
      </c>
    </row>
    <row r="75" spans="1:23" x14ac:dyDescent="0.2">
      <c r="A75" s="822">
        <v>1978</v>
      </c>
      <c r="B75" s="828">
        <f>compohweal!N67</f>
        <v>0.64650569238067135</v>
      </c>
      <c r="C75" s="796">
        <f>compohweal!O67</f>
        <v>7.6066397576726175E-2</v>
      </c>
      <c r="D75" s="796">
        <f>compohweal!P67</f>
        <v>0.17151052981069514</v>
      </c>
      <c r="E75" s="796">
        <f>compohweal!Q67</f>
        <v>0.19682471201049634</v>
      </c>
      <c r="F75" s="796">
        <f>compohweal!R67</f>
        <v>0.13521428401292646</v>
      </c>
      <c r="G75" s="796">
        <f>compohweal!S67</f>
        <v>6.688978535277057E-2</v>
      </c>
      <c r="H75" s="149">
        <f>compohweal!T67</f>
        <v>0.48318091180645339</v>
      </c>
      <c r="I75" s="796">
        <f>compohweal!U67</f>
        <v>6.4575003663699171E-2</v>
      </c>
      <c r="J75" s="796">
        <f>compohweal!V67</f>
        <v>0.12836264690713076</v>
      </c>
      <c r="K75" s="796">
        <f>compohweal!W67</f>
        <v>0.14537722775415249</v>
      </c>
      <c r="L75" s="796">
        <f>compohweal!X67</f>
        <v>0.10631992358007469</v>
      </c>
      <c r="M75" s="796">
        <f>compohweal!Y67</f>
        <v>3.8546101488191598E-2</v>
      </c>
      <c r="N75" s="106">
        <f>compohweal!Z67</f>
        <v>0.22337938154770498</v>
      </c>
      <c r="O75" s="797">
        <f>compohweal!AA67</f>
        <v>3.98375845123633E-2</v>
      </c>
      <c r="P75" s="797">
        <f>compohweal!AB67</f>
        <v>5.5579413537705437E-2</v>
      </c>
      <c r="Q75" s="797">
        <f>compohweal!AC67</f>
        <v>7.4119917981803701E-2</v>
      </c>
      <c r="R75" s="797">
        <f>compohweal!AD67</f>
        <v>4.7054577491616789E-2</v>
      </c>
      <c r="S75" s="798">
        <f>compohweal!AE67</f>
        <v>6.7878893412591235E-3</v>
      </c>
      <c r="U75" s="1327">
        <f t="shared" ref="U75:U116" si="3">B75-C75-D75-E75-F75-G75</f>
        <v>-1.6382943335280231E-8</v>
      </c>
      <c r="V75" s="1327">
        <f t="shared" ref="V75:V116" si="4">H75-I75-J75-K75-L75-M75</f>
        <v>8.4132047162288615E-9</v>
      </c>
      <c r="W75" s="1327">
        <f t="shared" ref="W75:W116" si="5">N75-O75-P75-Q75-R75-S75</f>
        <v>-1.317043363258108E-9</v>
      </c>
    </row>
    <row r="76" spans="1:23" x14ac:dyDescent="0.2">
      <c r="A76" s="824">
        <v>1979</v>
      </c>
      <c r="B76" s="832">
        <f>compohweal!N68</f>
        <v>0.65354496240615845</v>
      </c>
      <c r="C76" s="812">
        <f>compohweal!O68</f>
        <v>7.2789981961250305E-2</v>
      </c>
      <c r="D76" s="812">
        <f>compohweal!P68</f>
        <v>0.16769665945321321</v>
      </c>
      <c r="E76" s="812">
        <f>compohweal!Q68</f>
        <v>0.20612493902444839</v>
      </c>
      <c r="F76" s="812">
        <f>compohweal!R68</f>
        <v>0.13996517658233643</v>
      </c>
      <c r="G76" s="812">
        <f>compohweal!S68</f>
        <v>6.6968224942684174E-2</v>
      </c>
      <c r="H76" s="151">
        <f>compohweal!T68</f>
        <v>0.4912678599357605</v>
      </c>
      <c r="I76" s="812">
        <f>compohweal!U68</f>
        <v>6.2390394508838654E-2</v>
      </c>
      <c r="J76" s="812">
        <f>compohweal!V68</f>
        <v>0.12621001806110144</v>
      </c>
      <c r="K76" s="812">
        <f>compohweal!W68</f>
        <v>0.15243954584002495</v>
      </c>
      <c r="L76" s="812">
        <f>compohweal!X68</f>
        <v>0.11123967915773392</v>
      </c>
      <c r="M76" s="812">
        <f>compohweal!Y68</f>
        <v>3.8988213986158371E-2</v>
      </c>
      <c r="N76" s="109">
        <f>compohweal!Z68</f>
        <v>0.23233667016029358</v>
      </c>
      <c r="O76" s="813">
        <f>compohweal!AA68</f>
        <v>4.0144030004739761E-2</v>
      </c>
      <c r="P76" s="813">
        <f>compohweal!AB68</f>
        <v>5.7271639350801706E-2</v>
      </c>
      <c r="Q76" s="813">
        <f>compohweal!AC68</f>
        <v>7.741525094024837E-2</v>
      </c>
      <c r="R76" s="813">
        <f>compohweal!AD68</f>
        <v>5.0178531557321548E-2</v>
      </c>
      <c r="S76" s="814">
        <f>compohweal!AE68</f>
        <v>7.3272194713354111E-3</v>
      </c>
      <c r="U76" s="1327">
        <f t="shared" si="3"/>
        <v>-1.9557774066925049E-8</v>
      </c>
      <c r="V76" s="1327">
        <f t="shared" si="4"/>
        <v>8.3819031715393066E-9</v>
      </c>
      <c r="W76" s="1327">
        <f t="shared" si="5"/>
        <v>-1.1641532182693481E-9</v>
      </c>
    </row>
    <row r="77" spans="1:23" x14ac:dyDescent="0.2">
      <c r="A77" s="822">
        <v>1980</v>
      </c>
      <c r="B77" s="828">
        <f>compohweal!N69</f>
        <v>0.64998239278793335</v>
      </c>
      <c r="C77" s="796">
        <f>compohweal!O69</f>
        <v>7.9991653561592102E-2</v>
      </c>
      <c r="D77" s="796">
        <f>compohweal!P69</f>
        <v>0.16163727454841137</v>
      </c>
      <c r="E77" s="796">
        <f>compohweal!Q69</f>
        <v>0.20631138607859612</v>
      </c>
      <c r="F77" s="796">
        <f>compohweal!R69</f>
        <v>0.13584616780281067</v>
      </c>
      <c r="G77" s="796">
        <f>compohweal!S69</f>
        <v>6.6195905208587646E-2</v>
      </c>
      <c r="H77" s="149">
        <f>compohweal!T69</f>
        <v>0.48877796530723572</v>
      </c>
      <c r="I77" s="796">
        <f>compohweal!U69</f>
        <v>6.8232476711273193E-2</v>
      </c>
      <c r="J77" s="796">
        <f>compohweal!V69</f>
        <v>0.12049085274338722</v>
      </c>
      <c r="K77" s="796">
        <f>compohweal!W69</f>
        <v>0.1546013131737709</v>
      </c>
      <c r="L77" s="796">
        <f>compohweal!X69</f>
        <v>0.10770930349826813</v>
      </c>
      <c r="M77" s="796">
        <f>compohweal!Y69</f>
        <v>3.7744008004665375E-2</v>
      </c>
      <c r="N77" s="106">
        <f>compohweal!Z69</f>
        <v>0.23241162300109863</v>
      </c>
      <c r="O77" s="797">
        <f>compohweal!AA69</f>
        <v>4.3094847351312637E-2</v>
      </c>
      <c r="P77" s="797">
        <f>compohweal!AB69</f>
        <v>5.2869072300381958E-2</v>
      </c>
      <c r="Q77" s="797">
        <f>compohweal!AC69</f>
        <v>7.8668291913345456E-2</v>
      </c>
      <c r="R77" s="797">
        <f>compohweal!AD69</f>
        <v>5.0432384014129639E-2</v>
      </c>
      <c r="S77" s="798">
        <f>compohweal!AE69</f>
        <v>7.3470352217555046E-3</v>
      </c>
      <c r="U77" s="1327">
        <f t="shared" si="3"/>
        <v>5.5879354476928711E-9</v>
      </c>
      <c r="V77" s="1327">
        <f t="shared" si="4"/>
        <v>1.1175870895385742E-8</v>
      </c>
      <c r="W77" s="1327">
        <f t="shared" si="5"/>
        <v>-7.7998265624046326E-9</v>
      </c>
    </row>
    <row r="78" spans="1:23" x14ac:dyDescent="0.2">
      <c r="A78" s="822">
        <v>1981</v>
      </c>
      <c r="B78" s="828">
        <f>compohweal!N70</f>
        <v>0.64590108394622803</v>
      </c>
      <c r="C78" s="796">
        <f>compohweal!O70</f>
        <v>7.6253168284893036E-2</v>
      </c>
      <c r="D78" s="796">
        <f>compohweal!P70</f>
        <v>0.16102869529277086</v>
      </c>
      <c r="E78" s="796">
        <f>compohweal!Q70</f>
        <v>0.21002608351409435</v>
      </c>
      <c r="F78" s="796">
        <f>compohweal!R70</f>
        <v>0.13106445968151093</v>
      </c>
      <c r="G78" s="796">
        <f>compohweal!S70</f>
        <v>6.7528694868087769E-2</v>
      </c>
      <c r="H78" s="149">
        <f>compohweal!T70</f>
        <v>0.4884088933467865</v>
      </c>
      <c r="I78" s="796">
        <f>compohweal!U70</f>
        <v>6.5275669097900391E-2</v>
      </c>
      <c r="J78" s="796">
        <f>compohweal!V70</f>
        <v>0.11980787478387356</v>
      </c>
      <c r="K78" s="796">
        <f>compohweal!W70</f>
        <v>0.15943426266312599</v>
      </c>
      <c r="L78" s="796">
        <f>compohweal!X70</f>
        <v>0.1043831929564476</v>
      </c>
      <c r="M78" s="796">
        <f>compohweal!Y70</f>
        <v>3.9507891982793808E-2</v>
      </c>
      <c r="N78" s="106">
        <f>compohweal!Z70</f>
        <v>0.23891985416412354</v>
      </c>
      <c r="O78" s="797">
        <f>compohweal!AA70</f>
        <v>4.1405137628316879E-2</v>
      </c>
      <c r="P78" s="797">
        <f>compohweal!AB70</f>
        <v>5.4127886774949729E-2</v>
      </c>
      <c r="Q78" s="797">
        <f>compohweal!AC70</f>
        <v>8.6788792861625552E-2</v>
      </c>
      <c r="R78" s="797">
        <f>compohweal!AD70</f>
        <v>4.9161698669195175E-2</v>
      </c>
      <c r="S78" s="798">
        <f>compohweal!AE70</f>
        <v>7.4363341554999352E-3</v>
      </c>
      <c r="U78" s="1327">
        <f t="shared" si="3"/>
        <v>-1.7695128917694092E-8</v>
      </c>
      <c r="V78" s="1327">
        <f t="shared" si="4"/>
        <v>1.862645149230957E-9</v>
      </c>
      <c r="W78" s="1327">
        <f t="shared" si="5"/>
        <v>4.0745362639427185E-9</v>
      </c>
    </row>
    <row r="79" spans="1:23" x14ac:dyDescent="0.2">
      <c r="A79" s="822">
        <v>1982</v>
      </c>
      <c r="B79" s="828">
        <f>compohweal!N71</f>
        <v>0.63536500930786133</v>
      </c>
      <c r="C79" s="796">
        <f>compohweal!O71</f>
        <v>6.8151019513607025E-2</v>
      </c>
      <c r="D79" s="796">
        <f>compohweal!P71</f>
        <v>0.1648320984095335</v>
      </c>
      <c r="E79" s="796">
        <f>compohweal!Q71</f>
        <v>0.20792745426297188</v>
      </c>
      <c r="F79" s="796">
        <f>compohweal!R71</f>
        <v>0.12149932980537415</v>
      </c>
      <c r="G79" s="796">
        <f>compohweal!S71</f>
        <v>7.2955109179019928E-2</v>
      </c>
      <c r="H79" s="135">
        <f>compohweal!T71</f>
        <v>0.48332569003105164</v>
      </c>
      <c r="I79" s="806">
        <f>compohweal!U71</f>
        <v>6.0419581830501556E-2</v>
      </c>
      <c r="J79" s="806">
        <f>compohweal!V71</f>
        <v>0.1239567631855607</v>
      </c>
      <c r="K79" s="806">
        <f>compohweal!W71</f>
        <v>0.15711175184696913</v>
      </c>
      <c r="L79" s="806">
        <f>compohweal!X71</f>
        <v>9.7462117671966553E-2</v>
      </c>
      <c r="M79" s="806">
        <f>compohweal!Y71</f>
        <v>4.43754643201828E-2</v>
      </c>
      <c r="N79" s="106">
        <f>compohweal!Z71</f>
        <v>0.24481911957263947</v>
      </c>
      <c r="O79" s="797">
        <f>compohweal!AA71</f>
        <v>4.1764475405216217E-2</v>
      </c>
      <c r="P79" s="797">
        <f>compohweal!AB71</f>
        <v>5.6980366003699601E-2</v>
      </c>
      <c r="Q79" s="797">
        <f>compohweal!AC71</f>
        <v>8.8625884847715497E-2</v>
      </c>
      <c r="R79" s="797">
        <f>compohweal!AD71</f>
        <v>4.7565575689077377E-2</v>
      </c>
      <c r="S79" s="798">
        <f>compohweal!AE71</f>
        <v>9.8828133195638657E-3</v>
      </c>
      <c r="U79" s="1327">
        <f t="shared" si="3"/>
        <v>-1.862645149230957E-9</v>
      </c>
      <c r="V79" s="1327">
        <f t="shared" si="4"/>
        <v>1.1175870895385742E-8</v>
      </c>
      <c r="W79" s="1327">
        <f t="shared" si="5"/>
        <v>4.3073669075965881E-9</v>
      </c>
    </row>
    <row r="80" spans="1:23" x14ac:dyDescent="0.2">
      <c r="A80" s="822">
        <v>1983</v>
      </c>
      <c r="B80" s="828">
        <f>compohweal!N72</f>
        <v>0.62988674640655518</v>
      </c>
      <c r="C80" s="796">
        <f>compohweal!O72</f>
        <v>6.8656951189041138E-2</v>
      </c>
      <c r="D80" s="796">
        <f>compohweal!P72</f>
        <v>0.17153368331491947</v>
      </c>
      <c r="E80" s="796">
        <f>compohweal!Q72</f>
        <v>0.2035108394920826</v>
      </c>
      <c r="F80" s="796">
        <f>compohweal!R72</f>
        <v>0.10613479465246201</v>
      </c>
      <c r="G80" s="796">
        <f>compohweal!S72</f>
        <v>8.0050475895404816E-2</v>
      </c>
      <c r="H80" s="135">
        <f>compohweal!T72</f>
        <v>0.47702023386955261</v>
      </c>
      <c r="I80" s="806">
        <f>compohweal!U72</f>
        <v>6.0380801558494568E-2</v>
      </c>
      <c r="J80" s="806">
        <f>compohweal!V72</f>
        <v>0.12928336067125201</v>
      </c>
      <c r="K80" s="806">
        <f>compohweal!W72</f>
        <v>0.15481871087104082</v>
      </c>
      <c r="L80" s="806">
        <f>compohweal!X72</f>
        <v>8.4089167416095734E-2</v>
      </c>
      <c r="M80" s="806">
        <f>compohweal!Y72</f>
        <v>4.8448186367750168E-2</v>
      </c>
      <c r="N80" s="106">
        <f>compohweal!Z72</f>
        <v>0.23919849097728729</v>
      </c>
      <c r="O80" s="797">
        <f>compohweal!AA72</f>
        <v>4.2031046003103256E-2</v>
      </c>
      <c r="P80" s="797">
        <f>compohweal!AB72</f>
        <v>5.8197709731757641E-2</v>
      </c>
      <c r="Q80" s="797">
        <f>compohweal!AC72</f>
        <v>8.3954276982694864E-2</v>
      </c>
      <c r="R80" s="797">
        <f>compohweal!AD72</f>
        <v>4.1373927146196365E-2</v>
      </c>
      <c r="S80" s="798">
        <f>compohweal!AE72</f>
        <v>1.3641527853906155E-2</v>
      </c>
      <c r="U80" s="1327">
        <f t="shared" si="3"/>
        <v>1.862645149230957E-9</v>
      </c>
      <c r="V80" s="1327">
        <f t="shared" si="4"/>
        <v>6.9849193096160889E-9</v>
      </c>
      <c r="W80" s="1327">
        <f t="shared" si="5"/>
        <v>3.2596290111541748E-9</v>
      </c>
    </row>
    <row r="81" spans="1:23" x14ac:dyDescent="0.2">
      <c r="A81" s="822">
        <v>1984</v>
      </c>
      <c r="B81" s="828">
        <f>compohweal!N73</f>
        <v>0.63239812850952148</v>
      </c>
      <c r="C81" s="796">
        <f>compohweal!O73</f>
        <v>6.2593758106231689E-2</v>
      </c>
      <c r="D81" s="796">
        <f>compohweal!P73</f>
        <v>0.17849847115576267</v>
      </c>
      <c r="E81" s="796">
        <f>compohweal!Q73</f>
        <v>0.20192796178162098</v>
      </c>
      <c r="F81" s="796">
        <f>compohweal!R73</f>
        <v>9.3258470296859741E-2</v>
      </c>
      <c r="G81" s="796">
        <f>compohweal!S73</f>
        <v>9.6119493246078491E-2</v>
      </c>
      <c r="H81" s="135">
        <f>compohweal!T73</f>
        <v>0.47789174318313599</v>
      </c>
      <c r="I81" s="806">
        <f>compohweal!U73</f>
        <v>5.5109240114688873E-2</v>
      </c>
      <c r="J81" s="806">
        <f>compohweal!V73</f>
        <v>0.13485257467254996</v>
      </c>
      <c r="K81" s="806">
        <f>compohweal!W73</f>
        <v>0.15291155222803354</v>
      </c>
      <c r="L81" s="806">
        <f>compohweal!X73</f>
        <v>7.3313243687152863E-2</v>
      </c>
      <c r="M81" s="806">
        <f>compohweal!Y73</f>
        <v>6.1705127358436584E-2</v>
      </c>
      <c r="N81" s="106">
        <f>compohweal!Z73</f>
        <v>0.24129161238670349</v>
      </c>
      <c r="O81" s="797">
        <f>compohweal!AA73</f>
        <v>3.9303109049797058E-2</v>
      </c>
      <c r="P81" s="797">
        <f>compohweal!AB73</f>
        <v>6.3660211046226323E-2</v>
      </c>
      <c r="Q81" s="797">
        <f>compohweal!AC73</f>
        <v>8.3988016005605459E-2</v>
      </c>
      <c r="R81" s="797">
        <f>compohweal!AD73</f>
        <v>3.6892339587211609E-2</v>
      </c>
      <c r="S81" s="798">
        <f>compohweal!AE73</f>
        <v>1.7447937279939651E-2</v>
      </c>
      <c r="U81" s="1327">
        <f t="shared" si="3"/>
        <v>-2.6077032089233398E-8</v>
      </c>
      <c r="V81" s="1327">
        <f t="shared" si="4"/>
        <v>5.1222741603851318E-9</v>
      </c>
      <c r="W81" s="1327">
        <f t="shared" si="5"/>
        <v>-5.8207660913467407E-10</v>
      </c>
    </row>
    <row r="82" spans="1:23" x14ac:dyDescent="0.2">
      <c r="A82" s="822">
        <v>1985</v>
      </c>
      <c r="B82" s="828">
        <f>compohweal!N74</f>
        <v>0.62970948219299316</v>
      </c>
      <c r="C82" s="796">
        <f>compohweal!O74</f>
        <v>5.9261035174131393E-2</v>
      </c>
      <c r="D82" s="796">
        <f>compohweal!P74</f>
        <v>0.18403936922550201</v>
      </c>
      <c r="E82" s="796">
        <f>compohweal!Q74</f>
        <v>0.2104184590280056</v>
      </c>
      <c r="F82" s="796">
        <f>compohweal!R74</f>
        <v>7.4953950941562653E-2</v>
      </c>
      <c r="G82" s="796">
        <f>compohweal!S74</f>
        <v>0.1010366827249527</v>
      </c>
      <c r="H82" s="135">
        <f>compohweal!T74</f>
        <v>0.47838407754898071</v>
      </c>
      <c r="I82" s="806">
        <f>compohweal!U74</f>
        <v>5.2488274872303009E-2</v>
      </c>
      <c r="J82" s="806">
        <f>compohweal!V74</f>
        <v>0.14176149573177099</v>
      </c>
      <c r="K82" s="806">
        <f>compohweal!W74</f>
        <v>0.16096314415335655</v>
      </c>
      <c r="L82" s="806">
        <f>compohweal!X74</f>
        <v>5.9345532208681107E-2</v>
      </c>
      <c r="M82" s="806">
        <f>compohweal!Y74</f>
        <v>6.3825644552707672E-2</v>
      </c>
      <c r="N82" s="106">
        <f>compohweal!Z74</f>
        <v>0.24692142009735107</v>
      </c>
      <c r="O82" s="797">
        <f>compohweal!AA74</f>
        <v>3.8066606968641281E-2</v>
      </c>
      <c r="P82" s="797">
        <f>compohweal!AB74</f>
        <v>7.0501930313184857E-2</v>
      </c>
      <c r="Q82" s="797">
        <f>compohweal!AC74</f>
        <v>9.0625597164034843E-2</v>
      </c>
      <c r="R82" s="797">
        <f>compohweal!AD74</f>
        <v>3.0055928975343704E-2</v>
      </c>
      <c r="S82" s="798">
        <f>compohweal!AE74</f>
        <v>1.7671361565589905E-2</v>
      </c>
      <c r="U82" s="1327">
        <f t="shared" si="3"/>
        <v>-1.4901161193847656E-8</v>
      </c>
      <c r="V82" s="1327">
        <f t="shared" si="4"/>
        <v>-1.3969838619232178E-8</v>
      </c>
      <c r="W82" s="1327">
        <f t="shared" si="5"/>
        <v>-4.8894435167312622E-9</v>
      </c>
    </row>
    <row r="83" spans="1:23" x14ac:dyDescent="0.2">
      <c r="A83" s="822">
        <v>1986</v>
      </c>
      <c r="B83" s="828">
        <f>compohweal!N75</f>
        <v>0.62970501184463501</v>
      </c>
      <c r="C83" s="796">
        <f>compohweal!O75</f>
        <v>6.4832203090190887E-2</v>
      </c>
      <c r="D83" s="796">
        <f>compohweal!P75</f>
        <v>0.18532243929803371</v>
      </c>
      <c r="E83" s="796">
        <f>compohweal!Q75</f>
        <v>0.21072577312588692</v>
      </c>
      <c r="F83" s="796">
        <f>compohweal!R75</f>
        <v>6.3750460743904114E-2</v>
      </c>
      <c r="G83" s="796">
        <f>compohweal!S75</f>
        <v>0.10507412999868393</v>
      </c>
      <c r="H83" s="135">
        <f>compohweal!T75</f>
        <v>0.47927010059356689</v>
      </c>
      <c r="I83" s="806">
        <f>compohweal!U75</f>
        <v>5.7011052966117859E-2</v>
      </c>
      <c r="J83" s="806">
        <f>compohweal!V75</f>
        <v>0.14330176962539554</v>
      </c>
      <c r="K83" s="806">
        <f>compohweal!W75</f>
        <v>0.1624997453764081</v>
      </c>
      <c r="L83" s="806">
        <f>compohweal!X75</f>
        <v>4.9752235412597656E-2</v>
      </c>
      <c r="M83" s="806">
        <f>compohweal!Y75</f>
        <v>6.6705286502838135E-2</v>
      </c>
      <c r="N83" s="106">
        <f>compohweal!Z75</f>
        <v>0.24926365911960602</v>
      </c>
      <c r="O83" s="797">
        <f>compohweal!AA75</f>
        <v>4.0058407932519913E-2</v>
      </c>
      <c r="P83" s="797">
        <f>compohweal!AB75</f>
        <v>7.1947812451981008E-2</v>
      </c>
      <c r="Q83" s="797">
        <f>compohweal!AC75</f>
        <v>9.3249815283343196E-2</v>
      </c>
      <c r="R83" s="797">
        <f>compohweal!AD75</f>
        <v>2.5139609351754189E-2</v>
      </c>
      <c r="S83" s="798">
        <f>compohweal!AE75</f>
        <v>1.8868012353777885E-2</v>
      </c>
      <c r="U83" s="1327">
        <f t="shared" si="3"/>
        <v>5.5879354476928711E-9</v>
      </c>
      <c r="V83" s="1327">
        <f t="shared" si="4"/>
        <v>1.0710209608078003E-8</v>
      </c>
      <c r="W83" s="1327">
        <f t="shared" si="5"/>
        <v>1.7462298274040222E-9</v>
      </c>
    </row>
    <row r="84" spans="1:23" x14ac:dyDescent="0.2">
      <c r="A84" s="822">
        <v>1987</v>
      </c>
      <c r="B84" s="828">
        <f>compohweal!N76</f>
        <v>0.63350796699523926</v>
      </c>
      <c r="C84" s="796">
        <f>compohweal!O76</f>
        <v>6.4398482441902161E-2</v>
      </c>
      <c r="D84" s="796">
        <f>compohweal!P76</f>
        <v>0.19027640204876661</v>
      </c>
      <c r="E84" s="796">
        <f>compohweal!Q76</f>
        <v>0.2115694060921669</v>
      </c>
      <c r="F84" s="796">
        <f>compohweal!R76</f>
        <v>6.0966812074184418E-2</v>
      </c>
      <c r="G84" s="796">
        <f>compohweal!S76</f>
        <v>0.10629686713218689</v>
      </c>
      <c r="H84" s="135">
        <f>compohweal!T76</f>
        <v>0.48908832669258118</v>
      </c>
      <c r="I84" s="806">
        <f>compohweal!U76</f>
        <v>5.7281345129013062E-2</v>
      </c>
      <c r="J84" s="806">
        <f>compohweal!V76</f>
        <v>0.15333493053913116</v>
      </c>
      <c r="K84" s="806">
        <f>compohweal!W76</f>
        <v>0.16172630619257689</v>
      </c>
      <c r="L84" s="806">
        <f>compohweal!X76</f>
        <v>4.8055756837129593E-2</v>
      </c>
      <c r="M84" s="806">
        <f>compohweal!Y76</f>
        <v>6.8689972162246704E-2</v>
      </c>
      <c r="N84" s="106">
        <f>compohweal!Z76</f>
        <v>0.26571497321128845</v>
      </c>
      <c r="O84" s="797">
        <f>compohweal!AA76</f>
        <v>4.1462346911430359E-2</v>
      </c>
      <c r="P84" s="797">
        <f>compohweal!AB76</f>
        <v>8.5256716469302773E-2</v>
      </c>
      <c r="Q84" s="797">
        <f>compohweal!AC76</f>
        <v>9.1746850404888391E-2</v>
      </c>
      <c r="R84" s="797">
        <f>compohweal!AD76</f>
        <v>2.6373835280537605E-2</v>
      </c>
      <c r="S84" s="798">
        <f>compohweal!AE76</f>
        <v>2.0875234156847E-2</v>
      </c>
      <c r="U84" s="1327">
        <f t="shared" si="3"/>
        <v>-2.7939677238464355E-9</v>
      </c>
      <c r="V84" s="1327">
        <f t="shared" si="4"/>
        <v>1.5832483768463135E-8</v>
      </c>
      <c r="W84" s="1327">
        <f t="shared" si="5"/>
        <v>-1.0011717677116394E-8</v>
      </c>
    </row>
    <row r="85" spans="1:23" x14ac:dyDescent="0.2">
      <c r="A85" s="822">
        <v>1988</v>
      </c>
      <c r="B85" s="828">
        <f>compohweal!N77</f>
        <v>0.64566308259963989</v>
      </c>
      <c r="C85" s="796">
        <f>compohweal!O77</f>
        <v>6.8399757146835327E-2</v>
      </c>
      <c r="D85" s="796">
        <f>compohweal!P77</f>
        <v>0.19428338389843702</v>
      </c>
      <c r="E85" s="796">
        <f>compohweal!Q77</f>
        <v>0.215249203145504</v>
      </c>
      <c r="F85" s="796">
        <f>compohweal!R77</f>
        <v>5.8992967009544373E-2</v>
      </c>
      <c r="G85" s="796">
        <f>compohweal!S77</f>
        <v>0.1087377667427063</v>
      </c>
      <c r="H85" s="135">
        <f>compohweal!T77</f>
        <v>0.50530439615249634</v>
      </c>
      <c r="I85" s="806">
        <f>compohweal!U77</f>
        <v>6.1750181019306183E-2</v>
      </c>
      <c r="J85" s="806">
        <f>compohweal!V77</f>
        <v>0.15752852754667401</v>
      </c>
      <c r="K85" s="806">
        <f>compohweal!W77</f>
        <v>0.16658894903957844</v>
      </c>
      <c r="L85" s="806">
        <f>compohweal!X77</f>
        <v>4.7660801559686661E-2</v>
      </c>
      <c r="M85" s="806">
        <f>compohweal!Y77</f>
        <v>7.1775935590267181E-2</v>
      </c>
      <c r="N85" s="106">
        <f>compohweal!Z77</f>
        <v>0.28404653072357178</v>
      </c>
      <c r="O85" s="797">
        <f>compohweal!AA77</f>
        <v>4.7400303184986115E-2</v>
      </c>
      <c r="P85" s="797">
        <f>compohweal!AB77</f>
        <v>9.1622110339812934E-2</v>
      </c>
      <c r="Q85" s="797">
        <f>compohweal!AC77</f>
        <v>9.2590828891843557E-2</v>
      </c>
      <c r="R85" s="797">
        <f>compohweal!AD77</f>
        <v>2.7087735012173653E-2</v>
      </c>
      <c r="S85" s="798">
        <f>compohweal!AE77</f>
        <v>2.5345567613840103E-2</v>
      </c>
      <c r="U85" s="1327">
        <f t="shared" si="3"/>
        <v>4.6566128730773926E-9</v>
      </c>
      <c r="V85" s="1327">
        <f t="shared" si="4"/>
        <v>1.3969838619232178E-9</v>
      </c>
      <c r="W85" s="1327">
        <f t="shared" si="5"/>
        <v>-1.4319084584712982E-8</v>
      </c>
    </row>
    <row r="86" spans="1:23" x14ac:dyDescent="0.2">
      <c r="A86" s="822">
        <v>1989</v>
      </c>
      <c r="B86" s="828">
        <f>compohweal!N78</f>
        <v>0.64631074666976929</v>
      </c>
      <c r="C86" s="796">
        <f>compohweal!O78</f>
        <v>7.7291712164878845E-2</v>
      </c>
      <c r="D86" s="796">
        <f>compohweal!P78</f>
        <v>0.19168180041015148</v>
      </c>
      <c r="E86" s="796">
        <f>compohweal!Q78</f>
        <v>0.21042894572019577</v>
      </c>
      <c r="F86" s="796">
        <f>compohweal!R78</f>
        <v>5.492132157087326E-2</v>
      </c>
      <c r="G86" s="796">
        <f>compohweal!S78</f>
        <v>0.11198697239160538</v>
      </c>
      <c r="H86" s="135">
        <f>compohweal!T78</f>
        <v>0.50562906265258789</v>
      </c>
      <c r="I86" s="806">
        <f>compohweal!U78</f>
        <v>6.9793850183486938E-2</v>
      </c>
      <c r="J86" s="806">
        <f>compohweal!V78</f>
        <v>0.15543788066133857</v>
      </c>
      <c r="K86" s="806">
        <f>compohweal!W78</f>
        <v>0.16297582350671291</v>
      </c>
      <c r="L86" s="806">
        <f>compohweal!X78</f>
        <v>4.4666707515716553E-2</v>
      </c>
      <c r="M86" s="806">
        <f>compohweal!Y78</f>
        <v>7.2754770517349243E-2</v>
      </c>
      <c r="N86" s="106">
        <f>compohweal!Z78</f>
        <v>0.28534364700317383</v>
      </c>
      <c r="O86" s="797">
        <f>compohweal!AA78</f>
        <v>5.3361322730779648E-2</v>
      </c>
      <c r="P86" s="797">
        <f>compohweal!AB78</f>
        <v>8.9831482502631843E-2</v>
      </c>
      <c r="Q86" s="797">
        <f>compohweal!AC78</f>
        <v>9.0723250992596149E-2</v>
      </c>
      <c r="R86" s="797">
        <f>compohweal!AD78</f>
        <v>2.5505885481834412E-2</v>
      </c>
      <c r="S86" s="798">
        <f>compohweal!AE78</f>
        <v>2.5921700522303581E-2</v>
      </c>
      <c r="U86" s="1327">
        <f t="shared" si="3"/>
        <v>-5.5879354476928711E-9</v>
      </c>
      <c r="V86" s="1327">
        <f t="shared" si="4"/>
        <v>3.0267983675003052E-8</v>
      </c>
      <c r="W86" s="1327">
        <f t="shared" si="5"/>
        <v>4.7730281949043274E-9</v>
      </c>
    </row>
    <row r="87" spans="1:23" x14ac:dyDescent="0.2">
      <c r="A87" s="823">
        <v>1990</v>
      </c>
      <c r="B87" s="831">
        <f>compohweal!N79</f>
        <v>0.64771574735641479</v>
      </c>
      <c r="C87" s="808">
        <f>compohweal!O79</f>
        <v>7.4884742498397827E-2</v>
      </c>
      <c r="D87" s="808">
        <f>compohweal!P79</f>
        <v>0.1940476018935442</v>
      </c>
      <c r="E87" s="808">
        <f>compohweal!Q79</f>
        <v>0.20698459632694721</v>
      </c>
      <c r="F87" s="808">
        <f>compohweal!R79</f>
        <v>5.4299883544445038E-2</v>
      </c>
      <c r="G87" s="808">
        <f>compohweal!S79</f>
        <v>0.11749893426895142</v>
      </c>
      <c r="H87" s="146">
        <f>compohweal!T79</f>
        <v>0.50645238161087036</v>
      </c>
      <c r="I87" s="815">
        <f>compohweal!U79</f>
        <v>6.7709296941757202E-2</v>
      </c>
      <c r="J87" s="815">
        <f>compohweal!V79</f>
        <v>0.15768187586218119</v>
      </c>
      <c r="K87" s="815">
        <f>compohweal!W79</f>
        <v>0.1594785638153553</v>
      </c>
      <c r="L87" s="815">
        <f>compohweal!X79</f>
        <v>4.4444981962442398E-2</v>
      </c>
      <c r="M87" s="815">
        <f>compohweal!Y79</f>
        <v>7.7137686312198639E-2</v>
      </c>
      <c r="N87" s="112">
        <f>compohweal!Z79</f>
        <v>0.28526383638381958</v>
      </c>
      <c r="O87" s="809">
        <f>compohweal!AA79</f>
        <v>5.1271494477987289E-2</v>
      </c>
      <c r="P87" s="809">
        <f>compohweal!AB79</f>
        <v>9.1571162920445204E-2</v>
      </c>
      <c r="Q87" s="809">
        <f>compohweal!AC79</f>
        <v>8.8695230893790722E-2</v>
      </c>
      <c r="R87" s="809">
        <f>compohweal!AD79</f>
        <v>2.5933593511581421E-2</v>
      </c>
      <c r="S87" s="810">
        <f>compohweal!AE79</f>
        <v>2.7792353183031082E-2</v>
      </c>
      <c r="U87" s="1327">
        <f t="shared" si="3"/>
        <v>-1.1175870895385742E-8</v>
      </c>
      <c r="V87" s="1327">
        <f t="shared" si="4"/>
        <v>-2.3283064365386963E-8</v>
      </c>
      <c r="W87" s="1327">
        <f t="shared" si="5"/>
        <v>1.3969838619232178E-9</v>
      </c>
    </row>
    <row r="88" spans="1:23" x14ac:dyDescent="0.2">
      <c r="A88" s="822">
        <v>1991</v>
      </c>
      <c r="B88" s="828">
        <f>compohweal!N80</f>
        <v>0.64804214239120483</v>
      </c>
      <c r="C88" s="796">
        <f>compohweal!O80</f>
        <v>8.0636680126190186E-2</v>
      </c>
      <c r="D88" s="796">
        <f>compohweal!P80</f>
        <v>0.19203237304463983</v>
      </c>
      <c r="E88" s="796">
        <f>compohweal!Q80</f>
        <v>0.19894907996058464</v>
      </c>
      <c r="F88" s="796">
        <f>compohweal!R80</f>
        <v>5.1499888300895691E-2</v>
      </c>
      <c r="G88" s="796">
        <f>compohweal!S80</f>
        <v>0.12492410838603973</v>
      </c>
      <c r="H88" s="135">
        <f>compohweal!T80</f>
        <v>0.50593394041061401</v>
      </c>
      <c r="I88" s="806">
        <f>compohweal!U80</f>
        <v>7.2263047099113464E-2</v>
      </c>
      <c r="J88" s="806">
        <f>compohweal!V80</f>
        <v>0.15710844565182924</v>
      </c>
      <c r="K88" s="806">
        <f>compohweal!W80</f>
        <v>0.15374579280614853</v>
      </c>
      <c r="L88" s="806">
        <f>compohweal!X80</f>
        <v>4.1901778429746628E-2</v>
      </c>
      <c r="M88" s="806">
        <f>compohweal!Y80</f>
        <v>8.0914855003356934E-2</v>
      </c>
      <c r="N88" s="106">
        <f>compohweal!Z80</f>
        <v>0.27968701720237732</v>
      </c>
      <c r="O88" s="797">
        <f>compohweal!AA80</f>
        <v>5.2437823265790939E-2</v>
      </c>
      <c r="P88" s="797">
        <f>compohweal!AB80</f>
        <v>9.2130996752530336E-2</v>
      </c>
      <c r="Q88" s="797">
        <f>compohweal!AC80</f>
        <v>8.4923038724809885E-2</v>
      </c>
      <c r="R88" s="797">
        <f>compohweal!AD80</f>
        <v>2.373928390443325E-2</v>
      </c>
      <c r="S88" s="798">
        <f>compohweal!AE80</f>
        <v>2.645585872232914E-2</v>
      </c>
      <c r="U88" s="1327">
        <f t="shared" si="3"/>
        <v>1.257285475730896E-8</v>
      </c>
      <c r="V88" s="1327">
        <f t="shared" si="4"/>
        <v>2.1420419216156006E-8</v>
      </c>
      <c r="W88" s="1327">
        <f t="shared" si="5"/>
        <v>1.5832483768463135E-8</v>
      </c>
    </row>
    <row r="89" spans="1:23" x14ac:dyDescent="0.2">
      <c r="A89" s="822">
        <v>1992</v>
      </c>
      <c r="B89" s="828">
        <f>compohweal!N81</f>
        <v>0.66226077079772949</v>
      </c>
      <c r="C89" s="796">
        <f>compohweal!O81</f>
        <v>9.9307723343372345E-2</v>
      </c>
      <c r="D89" s="796">
        <f>compohweal!P81</f>
        <v>0.18724734988063574</v>
      </c>
      <c r="E89" s="796">
        <f>compohweal!Q81</f>
        <v>0.19203701429069042</v>
      </c>
      <c r="F89" s="796">
        <f>compohweal!R81</f>
        <v>4.6527385711669922E-2</v>
      </c>
      <c r="G89" s="796">
        <f>compohweal!S81</f>
        <v>0.13714131712913513</v>
      </c>
      <c r="H89" s="135">
        <f>compohweal!T81</f>
        <v>0.51976597309112549</v>
      </c>
      <c r="I89" s="806">
        <f>compohweal!U81</f>
        <v>8.9171886444091797E-2</v>
      </c>
      <c r="J89" s="806">
        <f>compohweal!V81</f>
        <v>0.15366880712099373</v>
      </c>
      <c r="K89" s="806">
        <f>compohweal!W81</f>
        <v>0.14815596770495176</v>
      </c>
      <c r="L89" s="806">
        <f>compohweal!X81</f>
        <v>3.8066200911998749E-2</v>
      </c>
      <c r="M89" s="806">
        <f>compohweal!Y81</f>
        <v>9.0703122317790985E-2</v>
      </c>
      <c r="N89" s="106">
        <f>compohweal!Z81</f>
        <v>0.29078444838523865</v>
      </c>
      <c r="O89" s="797">
        <f>compohweal!AA81</f>
        <v>6.4769186079502106E-2</v>
      </c>
      <c r="P89" s="797">
        <f>compohweal!AB81</f>
        <v>9.0936809894628823E-2</v>
      </c>
      <c r="Q89" s="797">
        <f>compohweal!AC81</f>
        <v>8.1950315274298191E-2</v>
      </c>
      <c r="R89" s="797">
        <f>compohweal!AD81</f>
        <v>2.1751858294010162E-2</v>
      </c>
      <c r="S89" s="798">
        <f>compohweal!AE81</f>
        <v>3.1376276165246964E-2</v>
      </c>
      <c r="U89" s="1327">
        <f t="shared" si="3"/>
        <v>-1.9557774066925049E-8</v>
      </c>
      <c r="V89" s="1327">
        <f t="shared" si="4"/>
        <v>-1.1408701539039612E-8</v>
      </c>
      <c r="W89" s="1327">
        <f t="shared" si="5"/>
        <v>2.6775524020195007E-9</v>
      </c>
    </row>
    <row r="90" spans="1:23" x14ac:dyDescent="0.2">
      <c r="A90" s="822">
        <v>1993</v>
      </c>
      <c r="B90" s="828">
        <f>compohweal!N82</f>
        <v>0.66445046663284302</v>
      </c>
      <c r="C90" s="796">
        <f>compohweal!O82</f>
        <v>0.10761133581399918</v>
      </c>
      <c r="D90" s="796">
        <f>compohweal!P82</f>
        <v>0.18039612006396055</v>
      </c>
      <c r="E90" s="796">
        <f>compohweal!Q82</f>
        <v>0.18775885365903378</v>
      </c>
      <c r="F90" s="796">
        <f>compohweal!R82</f>
        <v>4.3942432850599289E-2</v>
      </c>
      <c r="G90" s="796">
        <f>compohweal!S82</f>
        <v>0.1447417289018631</v>
      </c>
      <c r="H90" s="135">
        <f>compohweal!T82</f>
        <v>0.52080845832824707</v>
      </c>
      <c r="I90" s="806">
        <f>compohweal!U82</f>
        <v>9.5772482454776764E-2</v>
      </c>
      <c r="J90" s="806">
        <f>compohweal!V82</f>
        <v>0.14958290453068912</v>
      </c>
      <c r="K90" s="806">
        <f>compohweal!W82</f>
        <v>0.14422525372356176</v>
      </c>
      <c r="L90" s="806">
        <f>compohweal!X82</f>
        <v>3.5541001707315445E-2</v>
      </c>
      <c r="M90" s="806">
        <f>compohweal!Y82</f>
        <v>9.5686815679073334E-2</v>
      </c>
      <c r="N90" s="106">
        <f>compohweal!Z82</f>
        <v>0.28993543982505798</v>
      </c>
      <c r="O90" s="797">
        <f>compohweal!AA82</f>
        <v>6.9183431565761566E-2</v>
      </c>
      <c r="P90" s="797">
        <f>compohweal!AB82</f>
        <v>8.9445859310217202E-2</v>
      </c>
      <c r="Q90" s="797">
        <f>compohweal!AC82</f>
        <v>7.854208629578352E-2</v>
      </c>
      <c r="R90" s="797">
        <f>compohweal!AD82</f>
        <v>2.0289337262511253E-2</v>
      </c>
      <c r="S90" s="798">
        <f>compohweal!AE82</f>
        <v>3.2474707812070847E-2</v>
      </c>
      <c r="U90" s="1327">
        <f t="shared" si="3"/>
        <v>-4.6566128730773926E-9</v>
      </c>
      <c r="V90" s="1327">
        <f t="shared" si="4"/>
        <v>2.3283064365386963E-10</v>
      </c>
      <c r="W90" s="1327">
        <f t="shared" si="5"/>
        <v>1.7578713595867157E-8</v>
      </c>
    </row>
    <row r="91" spans="1:23" x14ac:dyDescent="0.2">
      <c r="A91" s="822">
        <v>1994</v>
      </c>
      <c r="B91" s="828">
        <f>compohweal!N83</f>
        <v>0.66515195369720459</v>
      </c>
      <c r="C91" s="796">
        <f>compohweal!O83</f>
        <v>0.10814488679170609</v>
      </c>
      <c r="D91" s="796">
        <f>compohweal!P83</f>
        <v>0.17964472342282534</v>
      </c>
      <c r="E91" s="796">
        <f>compohweal!Q83</f>
        <v>0.18193678744137287</v>
      </c>
      <c r="F91" s="796">
        <f>compohweal!R83</f>
        <v>4.5090675354003906E-2</v>
      </c>
      <c r="G91" s="796">
        <f>compohweal!S83</f>
        <v>0.15033486485481262</v>
      </c>
      <c r="H91" s="135">
        <f>compohweal!T83</f>
        <v>0.5206683874130249</v>
      </c>
      <c r="I91" s="806">
        <f>compohweal!U83</f>
        <v>9.6801377832889557E-2</v>
      </c>
      <c r="J91" s="806">
        <f>compohweal!V83</f>
        <v>0.14930491987615824</v>
      </c>
      <c r="K91" s="806">
        <f>compohweal!W83</f>
        <v>0.1387725006788969</v>
      </c>
      <c r="L91" s="806">
        <f>compohweal!X83</f>
        <v>3.6691561341285706E-2</v>
      </c>
      <c r="M91" s="806">
        <f>compohweal!Y83</f>
        <v>9.9098056554794312E-2</v>
      </c>
      <c r="N91" s="106">
        <f>compohweal!Z83</f>
        <v>0.28889444470405579</v>
      </c>
      <c r="O91" s="797">
        <f>compohweal!AA83</f>
        <v>7.1200773119926453E-2</v>
      </c>
      <c r="P91" s="797">
        <f>compohweal!AB83</f>
        <v>8.9532497571781278E-2</v>
      </c>
      <c r="Q91" s="797">
        <f>compohweal!AC83</f>
        <v>7.4902874417603016E-2</v>
      </c>
      <c r="R91" s="797">
        <f>compohweal!AD83</f>
        <v>2.1156128495931625E-2</v>
      </c>
      <c r="S91" s="798">
        <f>compohweal!AE83</f>
        <v>3.210216760635376E-2</v>
      </c>
      <c r="U91" s="1327">
        <f t="shared" si="3"/>
        <v>1.5832483768463135E-8</v>
      </c>
      <c r="V91" s="1327">
        <f t="shared" si="4"/>
        <v>-2.8870999813079834E-8</v>
      </c>
      <c r="W91" s="1327">
        <f t="shared" si="5"/>
        <v>3.4924596548080444E-9</v>
      </c>
    </row>
    <row r="92" spans="1:23" x14ac:dyDescent="0.2">
      <c r="A92" s="822">
        <v>1995</v>
      </c>
      <c r="B92" s="828">
        <f>compohweal!N84</f>
        <v>0.66832548379898071</v>
      </c>
      <c r="C92" s="796">
        <f>compohweal!O84</f>
        <v>0.11578414589166641</v>
      </c>
      <c r="D92" s="796">
        <f>compohweal!P84</f>
        <v>0.17343114176765084</v>
      </c>
      <c r="E92" s="796">
        <f>compohweal!Q84</f>
        <v>0.17436182871460915</v>
      </c>
      <c r="F92" s="796">
        <f>compohweal!R84</f>
        <v>4.5424193143844604E-2</v>
      </c>
      <c r="G92" s="796">
        <f>compohweal!S84</f>
        <v>0.15932415425777435</v>
      </c>
      <c r="H92" s="135">
        <f>compohweal!T84</f>
        <v>0.52123832702636719</v>
      </c>
      <c r="I92" s="806">
        <f>compohweal!U84</f>
        <v>0.1037733182311058</v>
      </c>
      <c r="J92" s="806">
        <f>compohweal!V84</f>
        <v>0.14238665578886867</v>
      </c>
      <c r="K92" s="806">
        <f>compohweal!W84</f>
        <v>0.13353286124765873</v>
      </c>
      <c r="L92" s="806">
        <f>compohweal!X84</f>
        <v>3.7382945418357849E-2</v>
      </c>
      <c r="M92" s="806">
        <f>compohweal!Y84</f>
        <v>0.1041625514626503</v>
      </c>
      <c r="N92" s="106">
        <f>compohweal!Z84</f>
        <v>0.28849783539772034</v>
      </c>
      <c r="O92" s="797">
        <f>compohweal!AA84</f>
        <v>7.6304294168949127E-2</v>
      </c>
      <c r="P92" s="797">
        <f>compohweal!AB84</f>
        <v>8.4848586237058043E-2</v>
      </c>
      <c r="Q92" s="797">
        <f>compohweal!AC84</f>
        <v>7.1382506750524044E-2</v>
      </c>
      <c r="R92" s="797">
        <f>compohweal!AD84</f>
        <v>2.2540494799613953E-2</v>
      </c>
      <c r="S92" s="798">
        <f>compohweal!AE84</f>
        <v>3.3421941101551056E-2</v>
      </c>
      <c r="U92" s="1327">
        <f t="shared" si="3"/>
        <v>2.0023435354232788E-8</v>
      </c>
      <c r="V92" s="1327">
        <f t="shared" si="4"/>
        <v>-5.1222741603851318E-9</v>
      </c>
      <c r="W92" s="1327">
        <f t="shared" si="5"/>
        <v>1.234002411365509E-8</v>
      </c>
    </row>
    <row r="93" spans="1:23" x14ac:dyDescent="0.2">
      <c r="A93" s="822">
        <v>1996</v>
      </c>
      <c r="B93" s="828">
        <f>compohweal!N85</f>
        <v>0.67208367586135864</v>
      </c>
      <c r="C93" s="796">
        <f>compohweal!O85</f>
        <v>0.13177172839641571</v>
      </c>
      <c r="D93" s="796">
        <f>compohweal!P85</f>
        <v>0.16589261963963509</v>
      </c>
      <c r="E93" s="796">
        <f>compohweal!Q85</f>
        <v>0.16242428496479988</v>
      </c>
      <c r="F93" s="796">
        <f>compohweal!R85</f>
        <v>4.3463829904794693E-2</v>
      </c>
      <c r="G93" s="796">
        <f>compohweal!S85</f>
        <v>0.16853123903274536</v>
      </c>
      <c r="H93" s="135">
        <f>compohweal!T85</f>
        <v>0.52723312377929688</v>
      </c>
      <c r="I93" s="806">
        <f>compohweal!U85</f>
        <v>0.11895976215600967</v>
      </c>
      <c r="J93" s="806">
        <f>compohweal!V85</f>
        <v>0.13628804381005466</v>
      </c>
      <c r="K93" s="806">
        <f>compohweal!W85</f>
        <v>0.12444696016609669</v>
      </c>
      <c r="L93" s="806">
        <f>compohweal!X85</f>
        <v>3.5904910415410995E-2</v>
      </c>
      <c r="M93" s="806">
        <f>compohweal!Y85</f>
        <v>0.11163344979286194</v>
      </c>
      <c r="N93" s="106">
        <f>compohweal!Z85</f>
        <v>0.29546710848808289</v>
      </c>
      <c r="O93" s="797">
        <f>compohweal!AA85</f>
        <v>8.7689891457557678E-2</v>
      </c>
      <c r="P93" s="797">
        <f>compohweal!AB85</f>
        <v>8.2349392469041049E-2</v>
      </c>
      <c r="Q93" s="797">
        <f>compohweal!AC85</f>
        <v>6.5986284054815769E-2</v>
      </c>
      <c r="R93" s="797">
        <f>compohweal!AD85</f>
        <v>2.2332515567541122E-2</v>
      </c>
      <c r="S93" s="798">
        <f>compohweal!AE85</f>
        <v>3.7109009921550751E-2</v>
      </c>
      <c r="U93" s="1327">
        <f t="shared" si="3"/>
        <v>-2.6077032089233398E-8</v>
      </c>
      <c r="V93" s="1327">
        <f t="shared" si="4"/>
        <v>-2.5611370801925659E-9</v>
      </c>
      <c r="W93" s="1327">
        <f t="shared" si="5"/>
        <v>1.5017576515674591E-8</v>
      </c>
    </row>
    <row r="94" spans="1:23" x14ac:dyDescent="0.2">
      <c r="A94" s="822">
        <v>1997</v>
      </c>
      <c r="B94" s="828">
        <f>compohweal!N86</f>
        <v>0.67921602725982666</v>
      </c>
      <c r="C94" s="796">
        <f>compohweal!O86</f>
        <v>0.14729654788970947</v>
      </c>
      <c r="D94" s="796">
        <f>compohweal!P86</f>
        <v>0.15727724647149444</v>
      </c>
      <c r="E94" s="796">
        <f>compohweal!Q86</f>
        <v>0.1549241729080677</v>
      </c>
      <c r="F94" s="796">
        <f>compohweal!R86</f>
        <v>4.2723610997200012E-2</v>
      </c>
      <c r="G94" s="796">
        <f>compohweal!S86</f>
        <v>0.1769944429397583</v>
      </c>
      <c r="H94" s="135">
        <f>compohweal!T86</f>
        <v>0.53550726175308228</v>
      </c>
      <c r="I94" s="806">
        <f>compohweal!U86</f>
        <v>0.13237427175045013</v>
      </c>
      <c r="J94" s="806">
        <f>compohweal!V86</f>
        <v>0.13016865658573806</v>
      </c>
      <c r="K94" s="806">
        <f>compohweal!W86</f>
        <v>0.11937637999653816</v>
      </c>
      <c r="L94" s="806">
        <f>compohweal!X86</f>
        <v>3.5859916359186172E-2</v>
      </c>
      <c r="M94" s="806">
        <f>compohweal!Y86</f>
        <v>0.11772804707288742</v>
      </c>
      <c r="N94" s="106">
        <f>compohweal!Z86</f>
        <v>0.3045659065246582</v>
      </c>
      <c r="O94" s="797">
        <f>compohweal!AA86</f>
        <v>9.8098479211330414E-2</v>
      </c>
      <c r="P94" s="797">
        <f>compohweal!AB86</f>
        <v>7.9030080523807555E-2</v>
      </c>
      <c r="Q94" s="797">
        <f>compohweal!AC86</f>
        <v>6.3354726415127516E-2</v>
      </c>
      <c r="R94" s="797">
        <f>compohweal!AD86</f>
        <v>2.2538414224982262E-2</v>
      </c>
      <c r="S94" s="798">
        <f>compohweal!AE86</f>
        <v>4.1544195264577866E-2</v>
      </c>
      <c r="U94" s="1327">
        <f t="shared" si="3"/>
        <v>6.0535967350006104E-9</v>
      </c>
      <c r="V94" s="1327">
        <f t="shared" si="4"/>
        <v>-1.0011717677116394E-8</v>
      </c>
      <c r="W94" s="1327">
        <f t="shared" si="5"/>
        <v>1.0884832590818405E-8</v>
      </c>
    </row>
    <row r="95" spans="1:23" x14ac:dyDescent="0.2">
      <c r="A95" s="822">
        <v>1998</v>
      </c>
      <c r="B95" s="828">
        <f>compohweal!N87</f>
        <v>0.6857953667640686</v>
      </c>
      <c r="C95" s="796">
        <f>compohweal!O87</f>
        <v>0.16732768714427948</v>
      </c>
      <c r="D95" s="796">
        <f>compohweal!P87</f>
        <v>0.14733988582156599</v>
      </c>
      <c r="E95" s="796">
        <f>compohweal!Q87</f>
        <v>0.14728798158466816</v>
      </c>
      <c r="F95" s="796">
        <f>compohweal!R87</f>
        <v>4.3055083602666855E-2</v>
      </c>
      <c r="G95" s="796">
        <f>compohweal!S87</f>
        <v>0.18078471720218658</v>
      </c>
      <c r="H95" s="135">
        <f>compohweal!T87</f>
        <v>0.54493403434753418</v>
      </c>
      <c r="I95" s="806">
        <f>compohweal!U87</f>
        <v>0.15087118744850159</v>
      </c>
      <c r="J95" s="806">
        <f>compohweal!V87</f>
        <v>0.12280980683863163</v>
      </c>
      <c r="K95" s="806">
        <f>compohweal!W87</f>
        <v>0.1131708137691021</v>
      </c>
      <c r="L95" s="806">
        <f>compohweal!X87</f>
        <v>3.5952895879745483E-2</v>
      </c>
      <c r="M95" s="806">
        <f>compohweal!Y87</f>
        <v>0.12212934345006943</v>
      </c>
      <c r="N95" s="106">
        <f>compohweal!Z87</f>
        <v>0.31469327211380005</v>
      </c>
      <c r="O95" s="797">
        <f>compohweal!AA87</f>
        <v>0.11328257620334625</v>
      </c>
      <c r="P95" s="797">
        <f>compohweal!AB87</f>
        <v>7.7128873381298035E-2</v>
      </c>
      <c r="Q95" s="797">
        <f>compohweal!AC87</f>
        <v>5.9938301332294941E-2</v>
      </c>
      <c r="R95" s="797">
        <f>compohweal!AD87</f>
        <v>2.2693876177072525E-2</v>
      </c>
      <c r="S95" s="798">
        <f>compohweal!AE87</f>
        <v>4.1649654507637024E-2</v>
      </c>
      <c r="U95" s="1327">
        <f t="shared" si="3"/>
        <v>1.1408701539039612E-8</v>
      </c>
      <c r="V95" s="1327">
        <f t="shared" si="4"/>
        <v>-1.3038516044616699E-8</v>
      </c>
      <c r="W95" s="1327">
        <f t="shared" si="5"/>
        <v>-9.4878487288951874E-9</v>
      </c>
    </row>
    <row r="96" spans="1:23" x14ac:dyDescent="0.2">
      <c r="A96" s="824">
        <v>1999</v>
      </c>
      <c r="B96" s="832">
        <f>compohweal!N88</f>
        <v>0.68564915657043457</v>
      </c>
      <c r="C96" s="812">
        <f>compohweal!O88</f>
        <v>0.18321257829666138</v>
      </c>
      <c r="D96" s="812">
        <f>compohweal!P88</f>
        <v>0.13463708106428385</v>
      </c>
      <c r="E96" s="812">
        <f>compohweal!Q88</f>
        <v>0.14047913067042828</v>
      </c>
      <c r="F96" s="812">
        <f>compohweal!R88</f>
        <v>4.145510122179985E-2</v>
      </c>
      <c r="G96" s="812">
        <f>compohweal!S88</f>
        <v>0.18586529791355133</v>
      </c>
      <c r="H96" s="139">
        <f>compohweal!T88</f>
        <v>0.54663228988647461</v>
      </c>
      <c r="I96" s="816">
        <f>compohweal!U88</f>
        <v>0.16495628654956818</v>
      </c>
      <c r="J96" s="816">
        <f>compohweal!V88</f>
        <v>0.1132736299186945</v>
      </c>
      <c r="K96" s="816">
        <f>compohweal!W88</f>
        <v>0.10818526148796082</v>
      </c>
      <c r="L96" s="816">
        <f>compohweal!X88</f>
        <v>3.4581832587718964E-2</v>
      </c>
      <c r="M96" s="816">
        <f>compohweal!Y88</f>
        <v>0.12563525140285492</v>
      </c>
      <c r="N96" s="109">
        <f>compohweal!Z88</f>
        <v>0.31767353415489197</v>
      </c>
      <c r="O96" s="813">
        <f>compohweal!AA88</f>
        <v>0.12318563461303711</v>
      </c>
      <c r="P96" s="813">
        <f>compohweal!AB88</f>
        <v>7.1187039604410529E-2</v>
      </c>
      <c r="Q96" s="813">
        <f>compohweal!AC88</f>
        <v>5.6130697950720787E-2</v>
      </c>
      <c r="R96" s="813">
        <f>compohweal!AD88</f>
        <v>2.2121250629425049E-2</v>
      </c>
      <c r="S96" s="814">
        <f>compohweal!AE88</f>
        <v>4.5048907399177551E-2</v>
      </c>
      <c r="U96" s="1327">
        <f t="shared" si="3"/>
        <v>-3.2596290111541748E-8</v>
      </c>
      <c r="V96" s="1327">
        <f t="shared" si="4"/>
        <v>2.7939677238464355E-8</v>
      </c>
      <c r="W96" s="1327">
        <f t="shared" si="5"/>
        <v>3.9581209421157837E-9</v>
      </c>
    </row>
    <row r="97" spans="1:23" x14ac:dyDescent="0.2">
      <c r="A97" s="822">
        <v>2000</v>
      </c>
      <c r="B97" s="828">
        <f>compohweal!N89</f>
        <v>0.68612128496170044</v>
      </c>
      <c r="C97" s="796">
        <f>compohweal!O89</f>
        <v>0.17759159207344055</v>
      </c>
      <c r="D97" s="796">
        <f>compohweal!P89</f>
        <v>0.13037790288217366</v>
      </c>
      <c r="E97" s="796">
        <f>compohweal!Q89</f>
        <v>0.1492161750793457</v>
      </c>
      <c r="F97" s="796">
        <f>compohweal!R89</f>
        <v>4.288039356470108E-2</v>
      </c>
      <c r="G97" s="796">
        <f>compohweal!S89</f>
        <v>0.18605518341064453</v>
      </c>
      <c r="H97" s="135">
        <f>compohweal!T89</f>
        <v>0.54861515760421753</v>
      </c>
      <c r="I97" s="806">
        <f>compohweal!U89</f>
        <v>0.16152520477771759</v>
      </c>
      <c r="J97" s="806">
        <f>compohweal!V89</f>
        <v>0.11116184876300395</v>
      </c>
      <c r="K97" s="806">
        <f>compohweal!W89</f>
        <v>0.11244909092783928</v>
      </c>
      <c r="L97" s="806">
        <f>compohweal!X89</f>
        <v>3.6214437335729599E-2</v>
      </c>
      <c r="M97" s="806">
        <f>compohweal!Y89</f>
        <v>0.12726457417011261</v>
      </c>
      <c r="N97" s="106">
        <f>compohweal!Z89</f>
        <v>0.32350701093673706</v>
      </c>
      <c r="O97" s="797">
        <f>compohweal!AA89</f>
        <v>0.12406434118747711</v>
      </c>
      <c r="P97" s="797">
        <f>compohweal!AB89</f>
        <v>7.1121174609288573E-2</v>
      </c>
      <c r="Q97" s="797">
        <f>compohweal!AC89</f>
        <v>5.9175543487071991E-2</v>
      </c>
      <c r="R97" s="797">
        <f>compohweal!AD89</f>
        <v>2.3499630391597748E-2</v>
      </c>
      <c r="S97" s="798">
        <f>compohweal!AE89</f>
        <v>4.5646332204341888E-2</v>
      </c>
      <c r="U97" s="1327">
        <f t="shared" si="3"/>
        <v>3.795139491558075E-8</v>
      </c>
      <c r="V97" s="1327">
        <f t="shared" si="4"/>
        <v>1.6298145055770874E-9</v>
      </c>
      <c r="W97" s="1327">
        <f t="shared" si="5"/>
        <v>-1.0943040251731873E-8</v>
      </c>
    </row>
    <row r="98" spans="1:23" x14ac:dyDescent="0.2">
      <c r="A98" s="822">
        <v>2001</v>
      </c>
      <c r="B98" s="828">
        <f>compohweal!N90</f>
        <v>0.68037986755371094</v>
      </c>
      <c r="C98" s="796">
        <f>compohweal!O90</f>
        <v>0.1510770320892334</v>
      </c>
      <c r="D98" s="796">
        <f>compohweal!P90</f>
        <v>0.14160425425507128</v>
      </c>
      <c r="E98" s="796">
        <f>compohweal!Q90</f>
        <v>0.16762237250804901</v>
      </c>
      <c r="F98" s="796">
        <f>compohweal!R90</f>
        <v>4.5289017260074615E-2</v>
      </c>
      <c r="G98" s="796">
        <f>compohweal!S90</f>
        <v>0.17478722333908081</v>
      </c>
      <c r="H98" s="135">
        <f>compohweal!T90</f>
        <v>0.54274410009384155</v>
      </c>
      <c r="I98" s="806">
        <f>compohweal!U90</f>
        <v>0.13793574273586273</v>
      </c>
      <c r="J98" s="806">
        <f>compohweal!V90</f>
        <v>0.12191051431000233</v>
      </c>
      <c r="K98" s="806">
        <f>compohweal!W90</f>
        <v>0.12714782729744911</v>
      </c>
      <c r="L98" s="806">
        <f>compohweal!X90</f>
        <v>3.858526423573494E-2</v>
      </c>
      <c r="M98" s="806">
        <f>compohweal!Y90</f>
        <v>0.11716476827859879</v>
      </c>
      <c r="N98" s="106">
        <f>compohweal!Z90</f>
        <v>0.31903502345085144</v>
      </c>
      <c r="O98" s="797">
        <f>compohweal!AA90</f>
        <v>0.10659237205982208</v>
      </c>
      <c r="P98" s="797">
        <f>compohweal!AB90</f>
        <v>7.9035273403860629E-2</v>
      </c>
      <c r="Q98" s="797">
        <f>compohweal!AC90</f>
        <v>6.7247237078845501E-2</v>
      </c>
      <c r="R98" s="797">
        <f>compohweal!AD90</f>
        <v>2.6087241247296333E-2</v>
      </c>
      <c r="S98" s="798">
        <f>compohweal!AE90</f>
        <v>4.0072910487651825E-2</v>
      </c>
      <c r="U98" s="1327">
        <f t="shared" si="3"/>
        <v>-3.1897798180580139E-8</v>
      </c>
      <c r="V98" s="1327">
        <f t="shared" si="4"/>
        <v>-1.6763806343078613E-8</v>
      </c>
      <c r="W98" s="1327">
        <f t="shared" si="5"/>
        <v>-1.0826624929904938E-8</v>
      </c>
    </row>
    <row r="99" spans="1:23" x14ac:dyDescent="0.2">
      <c r="A99" s="822">
        <v>2002</v>
      </c>
      <c r="B99" s="828">
        <f>compohweal!N91</f>
        <v>0.68123835325241089</v>
      </c>
      <c r="C99" s="796">
        <f>compohweal!O91</f>
        <v>0.12196029722690582</v>
      </c>
      <c r="D99" s="796">
        <f>compohweal!P91</f>
        <v>0.15806828415952623</v>
      </c>
      <c r="E99" s="796">
        <f>compohweal!Q91</f>
        <v>0.19076464511454105</v>
      </c>
      <c r="F99" s="796">
        <f>compohweal!R91</f>
        <v>4.6862173825502396E-2</v>
      </c>
      <c r="G99" s="796">
        <f>compohweal!S91</f>
        <v>0.16358296573162079</v>
      </c>
      <c r="H99" s="135">
        <f>compohweal!T91</f>
        <v>0.54124271869659424</v>
      </c>
      <c r="I99" s="806">
        <f>compohweal!U91</f>
        <v>0.1110660508275032</v>
      </c>
      <c r="J99" s="806">
        <f>compohweal!V91</f>
        <v>0.13789578038267791</v>
      </c>
      <c r="K99" s="806">
        <f>compohweal!W91</f>
        <v>0.14399412460625172</v>
      </c>
      <c r="L99" s="806">
        <f>compohweal!X91</f>
        <v>4.0483444929122925E-2</v>
      </c>
      <c r="M99" s="806">
        <f>compohweal!Y91</f>
        <v>0.10780332982540131</v>
      </c>
      <c r="N99" s="106">
        <f>compohweal!Z91</f>
        <v>0.31394565105438232</v>
      </c>
      <c r="O99" s="797">
        <f>compohweal!AA91</f>
        <v>8.5544370114803314E-2</v>
      </c>
      <c r="P99" s="797">
        <f>compohweal!AB91</f>
        <v>9.1374676732812077E-2</v>
      </c>
      <c r="Q99" s="797">
        <f>compohweal!AC91</f>
        <v>7.6072715222835541E-2</v>
      </c>
      <c r="R99" s="797">
        <f>compohweal!AD91</f>
        <v>2.7467245236039162E-2</v>
      </c>
      <c r="S99" s="798">
        <f>compohweal!AE91</f>
        <v>3.3486638218164444E-2</v>
      </c>
      <c r="U99" s="1327">
        <f t="shared" si="3"/>
        <v>-1.280568540096283E-8</v>
      </c>
      <c r="V99" s="1327">
        <f t="shared" si="4"/>
        <v>-1.1874362826347351E-8</v>
      </c>
      <c r="W99" s="1327">
        <f t="shared" si="5"/>
        <v>5.5297277867794037E-9</v>
      </c>
    </row>
    <row r="100" spans="1:23" x14ac:dyDescent="0.2">
      <c r="A100" s="822">
        <v>2003</v>
      </c>
      <c r="B100" s="828">
        <f>compohweal!N92</f>
        <v>0.68326157331466675</v>
      </c>
      <c r="C100" s="796">
        <f>compohweal!O92</f>
        <v>0.11639563739299774</v>
      </c>
      <c r="D100" s="796">
        <f>compohweal!P92</f>
        <v>0.15790229430422187</v>
      </c>
      <c r="E100" s="796">
        <f>compohweal!Q92</f>
        <v>0.20163959264755249</v>
      </c>
      <c r="F100" s="796">
        <f>compohweal!R92</f>
        <v>4.6248424798250198E-2</v>
      </c>
      <c r="G100" s="796">
        <f>compohweal!S92</f>
        <v>0.16107563674449921</v>
      </c>
      <c r="H100" s="135">
        <f>compohweal!T92</f>
        <v>0.5420488715171814</v>
      </c>
      <c r="I100" s="806">
        <f>compohweal!U92</f>
        <v>0.10715740174055099</v>
      </c>
      <c r="J100" s="806">
        <f>compohweal!V92</f>
        <v>0.13683304446749389</v>
      </c>
      <c r="K100" s="806">
        <f>compohweal!W92</f>
        <v>0.15377143770456314</v>
      </c>
      <c r="L100" s="806">
        <f>compohweal!X92</f>
        <v>4.0246471762657166E-2</v>
      </c>
      <c r="M100" s="806">
        <f>compohweal!Y92</f>
        <v>0.10404052585363388</v>
      </c>
      <c r="N100" s="106">
        <f>compohweal!Z92</f>
        <v>0.31378078460693359</v>
      </c>
      <c r="O100" s="797">
        <f>compohweal!AA92</f>
        <v>8.4531776607036591E-2</v>
      </c>
      <c r="P100" s="797">
        <f>compohweal!AB92</f>
        <v>8.6226610525045544E-2</v>
      </c>
      <c r="Q100" s="797">
        <f>compohweal!AC92</f>
        <v>8.3004277665168047E-2</v>
      </c>
      <c r="R100" s="797">
        <f>compohweal!AD92</f>
        <v>2.8006717562675476E-2</v>
      </c>
      <c r="S100" s="798">
        <f>compohweal!AE92</f>
        <v>3.2011415809392929E-2</v>
      </c>
      <c r="U100" s="1327">
        <f t="shared" si="3"/>
        <v>-1.257285475730896E-8</v>
      </c>
      <c r="V100" s="1327">
        <f t="shared" si="4"/>
        <v>-1.0011717677116394E-8</v>
      </c>
      <c r="W100" s="1327">
        <f t="shared" si="5"/>
        <v>-1.3562384992837906E-8</v>
      </c>
    </row>
    <row r="101" spans="1:23" x14ac:dyDescent="0.2">
      <c r="A101" s="822">
        <v>2004</v>
      </c>
      <c r="B101" s="828">
        <f>compohweal!N93</f>
        <v>0.68786770105361938</v>
      </c>
      <c r="C101" s="796">
        <f>compohweal!O93</f>
        <v>0.12423449009656906</v>
      </c>
      <c r="D101" s="796">
        <f>compohweal!P93</f>
        <v>0.15382960112765431</v>
      </c>
      <c r="E101" s="796">
        <f>compohweal!Q93</f>
        <v>0.20055557787418365</v>
      </c>
      <c r="F101" s="796">
        <f>compohweal!R93</f>
        <v>4.7755423933267593E-2</v>
      </c>
      <c r="G101" s="796">
        <f>compohweal!S93</f>
        <v>0.16149260103702545</v>
      </c>
      <c r="H101" s="135">
        <f>compohweal!T93</f>
        <v>0.54769563674926758</v>
      </c>
      <c r="I101" s="806">
        <f>compohweal!U93</f>
        <v>0.11455105990171432</v>
      </c>
      <c r="J101" s="806">
        <f>compohweal!V93</f>
        <v>0.13423402654007077</v>
      </c>
      <c r="K101" s="806">
        <f>compohweal!W93</f>
        <v>0.15290525369346142</v>
      </c>
      <c r="L101" s="806">
        <f>compohweal!X93</f>
        <v>4.1673488914966583E-2</v>
      </c>
      <c r="M101" s="806">
        <f>compohweal!Y93</f>
        <v>0.10433176904916763</v>
      </c>
      <c r="N101" s="106">
        <f>compohweal!Z93</f>
        <v>0.31844848394393921</v>
      </c>
      <c r="O101" s="797">
        <f>compohweal!AA93</f>
        <v>8.9078858494758606E-2</v>
      </c>
      <c r="P101" s="797">
        <f>compohweal!AB93</f>
        <v>8.6174204800045118E-2</v>
      </c>
      <c r="Q101" s="797">
        <f>compohweal!AC93</f>
        <v>8.2478984259068966E-2</v>
      </c>
      <c r="R101" s="797">
        <f>compohweal!AD93</f>
        <v>2.8698664158582687E-2</v>
      </c>
      <c r="S101" s="798">
        <f>compohweal!AE93</f>
        <v>3.2017756253480911E-2</v>
      </c>
      <c r="U101" s="1327">
        <f t="shared" si="3"/>
        <v>6.9849193096160889E-9</v>
      </c>
      <c r="V101" s="1327">
        <f t="shared" si="4"/>
        <v>3.8649886846542358E-8</v>
      </c>
      <c r="W101" s="1327">
        <f t="shared" si="5"/>
        <v>1.5978002920746803E-8</v>
      </c>
    </row>
    <row r="102" spans="1:23" x14ac:dyDescent="0.2">
      <c r="A102" s="822">
        <v>2005</v>
      </c>
      <c r="B102" s="828">
        <f>compohweal!N94</f>
        <v>0.68846839666366577</v>
      </c>
      <c r="C102" s="796">
        <f>compohweal!O94</f>
        <v>0.12488356232643127</v>
      </c>
      <c r="D102" s="796">
        <f>compohweal!P94</f>
        <v>0.15002581255976111</v>
      </c>
      <c r="E102" s="796">
        <f>compohweal!Q94</f>
        <v>0.20558248087763786</v>
      </c>
      <c r="F102" s="796">
        <f>compohweal!R94</f>
        <v>5.1835488528013229E-2</v>
      </c>
      <c r="G102" s="796">
        <f>compohweal!S94</f>
        <v>0.15614107251167297</v>
      </c>
      <c r="H102" s="135">
        <f>compohweal!T94</f>
        <v>0.55053389072418213</v>
      </c>
      <c r="I102" s="806">
        <f>compohweal!U94</f>
        <v>0.11479243636131287</v>
      </c>
      <c r="J102" s="806">
        <f>compohweal!V94</f>
        <v>0.13095173891633749</v>
      </c>
      <c r="K102" s="806">
        <f>compohweal!W94</f>
        <v>0.1573236845433712</v>
      </c>
      <c r="L102" s="806">
        <f>compohweal!X94</f>
        <v>4.5617438852787018E-2</v>
      </c>
      <c r="M102" s="806">
        <f>compohweal!Y94</f>
        <v>0.10184858739376068</v>
      </c>
      <c r="N102" s="106">
        <f>compohweal!Z94</f>
        <v>0.32629474997520447</v>
      </c>
      <c r="O102" s="797">
        <f>compohweal!AA94</f>
        <v>8.9426971971988678E-2</v>
      </c>
      <c r="P102" s="797">
        <f>compohweal!AB94</f>
        <v>8.7023208412574604E-2</v>
      </c>
      <c r="Q102" s="797">
        <f>compohweal!AC94</f>
        <v>8.5612277500331402E-2</v>
      </c>
      <c r="R102" s="797">
        <f>compohweal!AD94</f>
        <v>3.2661430537700653E-2</v>
      </c>
      <c r="S102" s="798">
        <f>compohweal!AE94</f>
        <v>3.1570855528116226E-2</v>
      </c>
      <c r="U102" s="1327">
        <f t="shared" si="3"/>
        <v>-2.0139850676059723E-8</v>
      </c>
      <c r="V102" s="1327">
        <f t="shared" si="4"/>
        <v>4.6566128730773926E-9</v>
      </c>
      <c r="W102" s="1327">
        <f t="shared" si="5"/>
        <v>6.0244929045438766E-9</v>
      </c>
    </row>
    <row r="103" spans="1:23" x14ac:dyDescent="0.2">
      <c r="A103" s="822">
        <v>2006</v>
      </c>
      <c r="B103" s="828">
        <f>compohweal!N95</f>
        <v>0.69000148773193359</v>
      </c>
      <c r="C103" s="796">
        <f>compohweal!O95</f>
        <v>0.13669052720069885</v>
      </c>
      <c r="D103" s="796">
        <f>compohweal!P95</f>
        <v>0.14179246674757451</v>
      </c>
      <c r="E103" s="796">
        <f>compohweal!Q95</f>
        <v>0.20135059207677841</v>
      </c>
      <c r="F103" s="796">
        <f>compohweal!R95</f>
        <v>5.5288631469011307E-2</v>
      </c>
      <c r="G103" s="796">
        <f>compohweal!S95</f>
        <v>0.15487925708293915</v>
      </c>
      <c r="H103" s="135">
        <f>compohweal!T95</f>
        <v>0.55404603481292725</v>
      </c>
      <c r="I103" s="806">
        <f>compohweal!U95</f>
        <v>0.12598796188831329</v>
      </c>
      <c r="J103" s="806">
        <f>compohweal!V95</f>
        <v>0.12255954754073173</v>
      </c>
      <c r="K103" s="806">
        <f>compohweal!W95</f>
        <v>0.15494511462748051</v>
      </c>
      <c r="L103" s="806">
        <f>compohweal!X95</f>
        <v>4.9295365810394287E-2</v>
      </c>
      <c r="M103" s="806">
        <f>compohweal!Y95</f>
        <v>0.10125807672739029</v>
      </c>
      <c r="N103" s="106">
        <f>compohweal!Z95</f>
        <v>0.33056706190109253</v>
      </c>
      <c r="O103" s="797">
        <f>compohweal!AA95</f>
        <v>9.7999520599842072E-2</v>
      </c>
      <c r="P103" s="797">
        <f>compohweal!AB95</f>
        <v>8.0573475454002619E-2</v>
      </c>
      <c r="Q103" s="797">
        <f>compohweal!AC95</f>
        <v>8.4828721359372139E-2</v>
      </c>
      <c r="R103" s="797">
        <f>compohweal!AD95</f>
        <v>3.6093566566705704E-2</v>
      </c>
      <c r="S103" s="798">
        <f>compohweal!AE95</f>
        <v>3.1071778386831284E-2</v>
      </c>
      <c r="U103" s="1327">
        <f t="shared" si="3"/>
        <v>1.3154931366443634E-8</v>
      </c>
      <c r="V103" s="1327">
        <f t="shared" si="4"/>
        <v>-3.1781382858753204E-8</v>
      </c>
      <c r="W103" s="1327">
        <f t="shared" si="5"/>
        <v>-4.6566128730773926E-10</v>
      </c>
    </row>
    <row r="104" spans="1:23" x14ac:dyDescent="0.2">
      <c r="A104" s="822">
        <v>2007</v>
      </c>
      <c r="B104" s="828">
        <f>compohweal!N96</f>
        <v>0.69594109058380127</v>
      </c>
      <c r="C104" s="796">
        <f>compohweal!O96</f>
        <v>0.14568912982940674</v>
      </c>
      <c r="D104" s="796">
        <f>compohweal!P96</f>
        <v>0.14935534232063219</v>
      </c>
      <c r="E104" s="796">
        <f>compohweal!Q96</f>
        <v>0.17882106453180313</v>
      </c>
      <c r="F104" s="796">
        <f>compohweal!R96</f>
        <v>6.0110393911600113E-2</v>
      </c>
      <c r="G104" s="796">
        <f>compohweal!S96</f>
        <v>0.16196513175964355</v>
      </c>
      <c r="H104" s="135">
        <f>compohweal!T96</f>
        <v>0.5578467845916748</v>
      </c>
      <c r="I104" s="806">
        <f>compohweal!U96</f>
        <v>0.13438500463962555</v>
      </c>
      <c r="J104" s="806">
        <f>compohweal!V96</f>
        <v>0.12839956907555461</v>
      </c>
      <c r="K104" s="806">
        <f>compohweal!W96</f>
        <v>0.13467307761311531</v>
      </c>
      <c r="L104" s="806">
        <f>compohweal!X96</f>
        <v>5.4148908704519272E-2</v>
      </c>
      <c r="M104" s="806">
        <f>compohweal!Y96</f>
        <v>0.10624025762081146</v>
      </c>
      <c r="N104" s="106">
        <f>compohweal!Z96</f>
        <v>0.33572223782539368</v>
      </c>
      <c r="O104" s="797">
        <f>compohweal!AA96</f>
        <v>0.10629899799823761</v>
      </c>
      <c r="P104" s="797">
        <f>compohweal!AB96</f>
        <v>8.544397285731975E-2</v>
      </c>
      <c r="Q104" s="797">
        <f>compohweal!AC96</f>
        <v>7.1112812496721745E-2</v>
      </c>
      <c r="R104" s="797">
        <f>compohweal!AD96</f>
        <v>4.0420103818178177E-2</v>
      </c>
      <c r="S104" s="798">
        <f>compohweal!AE96</f>
        <v>3.2446358352899551E-2</v>
      </c>
      <c r="U104" s="1327">
        <f t="shared" si="3"/>
        <v>2.8230715543031693E-8</v>
      </c>
      <c r="V104" s="1327">
        <f t="shared" si="4"/>
        <v>-3.3061951398849487E-8</v>
      </c>
      <c r="W104" s="1327">
        <f t="shared" si="5"/>
        <v>-7.6979631558060646E-9</v>
      </c>
    </row>
    <row r="105" spans="1:23" x14ac:dyDescent="0.2">
      <c r="A105" s="822">
        <v>2008</v>
      </c>
      <c r="B105" s="828">
        <f>compohweal!N97</f>
        <v>0.70949274301528931</v>
      </c>
      <c r="C105" s="796">
        <f>compohweal!O97</f>
        <v>0.12443896383047104</v>
      </c>
      <c r="D105" s="796">
        <f>compohweal!P97</f>
        <v>0.1859620715258643</v>
      </c>
      <c r="E105" s="796">
        <f>compohweal!Q97</f>
        <v>0.17114569246768951</v>
      </c>
      <c r="F105" s="796">
        <f>compohweal!R97</f>
        <v>6.5673530101776123E-2</v>
      </c>
      <c r="G105" s="796">
        <f>compohweal!S97</f>
        <v>0.16227248311042786</v>
      </c>
      <c r="H105" s="135">
        <f>compohweal!T97</f>
        <v>0.56806933879852295</v>
      </c>
      <c r="I105" s="806">
        <f>compohweal!U97</f>
        <v>0.11563051491975784</v>
      </c>
      <c r="J105" s="806">
        <f>compohweal!V97</f>
        <v>0.15601182909449562</v>
      </c>
      <c r="K105" s="806">
        <f>compohweal!W97</f>
        <v>0.13071090541779995</v>
      </c>
      <c r="L105" s="806">
        <f>compohweal!X97</f>
        <v>5.9477735310792923E-2</v>
      </c>
      <c r="M105" s="806">
        <f>compohweal!Y97</f>
        <v>0.10623835772275925</v>
      </c>
      <c r="N105" s="106">
        <f>compohweal!Z97</f>
        <v>0.33836859464645386</v>
      </c>
      <c r="O105" s="797">
        <f>compohweal!AA97</f>
        <v>9.2459283769130707E-2</v>
      </c>
      <c r="P105" s="797">
        <f>compohweal!AB97</f>
        <v>9.6914093082887121E-2</v>
      </c>
      <c r="Q105" s="797">
        <f>compohweal!AC97</f>
        <v>7.0146783255040646E-2</v>
      </c>
      <c r="R105" s="797">
        <f>compohweal!AD97</f>
        <v>4.5180622488260269E-2</v>
      </c>
      <c r="S105" s="798">
        <f>compohweal!AE97</f>
        <v>3.3667802810668945E-2</v>
      </c>
      <c r="U105" s="1327">
        <f t="shared" si="3"/>
        <v>1.9790604710578918E-9</v>
      </c>
      <c r="V105" s="1327">
        <f t="shared" si="4"/>
        <v>-3.6670826375484467E-9</v>
      </c>
      <c r="W105" s="1327">
        <f t="shared" si="5"/>
        <v>9.2404661700129509E-9</v>
      </c>
    </row>
    <row r="106" spans="1:23" x14ac:dyDescent="0.2">
      <c r="A106" s="824">
        <v>2009</v>
      </c>
      <c r="B106" s="833">
        <f>compohweal!N98</f>
        <v>0.71478438377380371</v>
      </c>
      <c r="C106" s="813">
        <f>compohweal!O98</f>
        <v>0.10832183063030243</v>
      </c>
      <c r="D106" s="813">
        <f>compohweal!P98</f>
        <v>0.21994253783486784</v>
      </c>
      <c r="E106" s="813">
        <f>compohweal!Q98</f>
        <v>0.16272469609975815</v>
      </c>
      <c r="F106" s="813">
        <f>compohweal!R98</f>
        <v>5.9255488216876984E-2</v>
      </c>
      <c r="G106" s="813">
        <f>compohweal!S98</f>
        <v>0.16453985869884491</v>
      </c>
      <c r="H106" s="109">
        <f>compohweal!T98</f>
        <v>0.56830894947052002</v>
      </c>
      <c r="I106" s="813">
        <f>compohweal!U98</f>
        <v>9.9226780235767365E-2</v>
      </c>
      <c r="J106" s="813">
        <f>compohweal!V98</f>
        <v>0.18918280582875013</v>
      </c>
      <c r="K106" s="813">
        <f>compohweal!W98</f>
        <v>0.12318631820380688</v>
      </c>
      <c r="L106" s="813">
        <f>compohweal!X98</f>
        <v>5.3400337696075439E-2</v>
      </c>
      <c r="M106" s="813">
        <f>compohweal!Y98</f>
        <v>0.10331270098686218</v>
      </c>
      <c r="N106" s="109">
        <f>compohweal!Z98</f>
        <v>0.32980740070343018</v>
      </c>
      <c r="O106" s="813">
        <f>compohweal!AA98</f>
        <v>7.7035844326019287E-2</v>
      </c>
      <c r="P106" s="813">
        <f>compohweal!AB98</f>
        <v>0.11657840787665918</v>
      </c>
      <c r="Q106" s="813">
        <f>compohweal!AC98</f>
        <v>6.430599931627512E-2</v>
      </c>
      <c r="R106" s="813">
        <f>compohweal!AD98</f>
        <v>4.0313296020030975E-2</v>
      </c>
      <c r="S106" s="814">
        <f>compohweal!AE98</f>
        <v>3.1573839485645294E-2</v>
      </c>
      <c r="U106" s="1327">
        <f t="shared" si="3"/>
        <v>-2.7706846594810486E-8</v>
      </c>
      <c r="V106" s="1327">
        <f t="shared" si="4"/>
        <v>6.5192580223083496E-9</v>
      </c>
      <c r="W106" s="1327">
        <f t="shared" si="5"/>
        <v>1.3678800314664841E-8</v>
      </c>
    </row>
    <row r="107" spans="1:23" x14ac:dyDescent="0.2">
      <c r="A107" s="822">
        <v>2010</v>
      </c>
      <c r="B107" s="834">
        <f>compohweal!N99</f>
        <v>0.72701752185821533</v>
      </c>
      <c r="C107" s="797">
        <f>compohweal!O99</f>
        <v>0.12921182811260223</v>
      </c>
      <c r="D107" s="797">
        <f>compohweal!P99</f>
        <v>0.22053903737105429</v>
      </c>
      <c r="E107" s="797">
        <f>compohweal!Q99</f>
        <v>0.14556197822093964</v>
      </c>
      <c r="F107" s="797">
        <f>compohweal!R99</f>
        <v>4.8349250108003616E-2</v>
      </c>
      <c r="G107" s="797">
        <f>compohweal!S99</f>
        <v>0.18335545063018799</v>
      </c>
      <c r="H107" s="106">
        <f>compohweal!T99</f>
        <v>0.58244031667709351</v>
      </c>
      <c r="I107" s="797">
        <f>compohweal!U99</f>
        <v>0.11907009780406952</v>
      </c>
      <c r="J107" s="797">
        <f>compohweal!V99</f>
        <v>0.19336799171287566</v>
      </c>
      <c r="K107" s="797">
        <f>compohweal!W99</f>
        <v>0.10902176611125469</v>
      </c>
      <c r="L107" s="797">
        <f>compohweal!X99</f>
        <v>4.3209556490182877E-2</v>
      </c>
      <c r="M107" s="797">
        <f>compohweal!Y99</f>
        <v>0.11777088791131973</v>
      </c>
      <c r="N107" s="106">
        <f>compohweal!Z99</f>
        <v>0.3421420156955719</v>
      </c>
      <c r="O107" s="797">
        <f>compohweal!AA99</f>
        <v>9.3542471528053284E-2</v>
      </c>
      <c r="P107" s="797">
        <f>compohweal!AB99</f>
        <v>0.12293235119432211</v>
      </c>
      <c r="Q107" s="797">
        <f>compohweal!AC99</f>
        <v>5.566691979765892E-2</v>
      </c>
      <c r="R107" s="797">
        <f>compohweal!AD99</f>
        <v>3.1447891145944595E-2</v>
      </c>
      <c r="S107" s="798">
        <f>compohweal!AE99</f>
        <v>3.8552377372980118E-2</v>
      </c>
      <c r="U107" s="1327">
        <f t="shared" si="3"/>
        <v>-2.2584572434425354E-8</v>
      </c>
      <c r="V107" s="1327">
        <f t="shared" si="4"/>
        <v>1.6647391021251678E-8</v>
      </c>
      <c r="W107" s="1327">
        <f t="shared" si="5"/>
        <v>4.6566128730773926E-9</v>
      </c>
    </row>
    <row r="108" spans="1:23" x14ac:dyDescent="0.2">
      <c r="A108" s="822">
        <v>2011</v>
      </c>
      <c r="B108" s="834">
        <f>compohweal!N100</f>
        <v>0.73533034324645996</v>
      </c>
      <c r="C108" s="797">
        <f>compohweal!O100</f>
        <v>0.13146552443504333</v>
      </c>
      <c r="D108" s="797">
        <f>compohweal!P100</f>
        <v>0.22554456139914691</v>
      </c>
      <c r="E108" s="797">
        <f>compohweal!Q100</f>
        <v>0.14258426427841187</v>
      </c>
      <c r="F108" s="797">
        <f>compohweal!R100</f>
        <v>4.6945013105869293E-2</v>
      </c>
      <c r="G108" s="797">
        <f>compohweal!S100</f>
        <v>0.18879096210002899</v>
      </c>
      <c r="H108" s="106">
        <f>compohweal!T100</f>
        <v>0.59298115968704224</v>
      </c>
      <c r="I108" s="797">
        <f>compohweal!U100</f>
        <v>0.12104680389165878</v>
      </c>
      <c r="J108" s="797">
        <f>compohweal!V100</f>
        <v>0.19964578049257398</v>
      </c>
      <c r="K108" s="797">
        <f>compohweal!W100</f>
        <v>0.10863045789301395</v>
      </c>
      <c r="L108" s="797">
        <f>compohweal!X100</f>
        <v>4.1315410286188126E-2</v>
      </c>
      <c r="M108" s="797">
        <f>compohweal!Y100</f>
        <v>0.12234270572662354</v>
      </c>
      <c r="N108" s="106">
        <f>compohweal!Z100</f>
        <v>0.35274514555931091</v>
      </c>
      <c r="O108" s="797">
        <f>compohweal!AA100</f>
        <v>9.6883200109004974E-2</v>
      </c>
      <c r="P108" s="797">
        <f>compohweal!AB100</f>
        <v>0.12857710022944957</v>
      </c>
      <c r="Q108" s="797">
        <f>compohweal!AC100</f>
        <v>5.838085850700736E-2</v>
      </c>
      <c r="R108" s="797">
        <f>compohweal!AD100</f>
        <v>2.9649607837200165E-2</v>
      </c>
      <c r="S108" s="798">
        <f>compohweal!AE100</f>
        <v>3.9254385977983475E-2</v>
      </c>
      <c r="U108" s="1327">
        <f t="shared" si="3"/>
        <v>1.7927959561347961E-8</v>
      </c>
      <c r="V108" s="1327">
        <f t="shared" si="4"/>
        <v>1.3969838619232178E-9</v>
      </c>
      <c r="W108" s="1327">
        <f t="shared" si="5"/>
        <v>-7.1013346314430237E-9</v>
      </c>
    </row>
    <row r="109" spans="1:23" x14ac:dyDescent="0.2">
      <c r="A109" s="822">
        <v>2012</v>
      </c>
      <c r="B109" s="834">
        <f>compohweal!N101</f>
        <v>0.74274563789367676</v>
      </c>
      <c r="C109" s="797">
        <f>compohweal!O101</f>
        <v>0.13296334445476532</v>
      </c>
      <c r="D109" s="797">
        <f>compohweal!P101</f>
        <v>0.22850050870329142</v>
      </c>
      <c r="E109" s="797">
        <f>compohweal!Q101</f>
        <v>0.13840098679065704</v>
      </c>
      <c r="F109" s="797">
        <f>compohweal!R101</f>
        <v>4.9968551844358444E-2</v>
      </c>
      <c r="G109" s="797">
        <f>compohweal!S101</f>
        <v>0.19291228055953979</v>
      </c>
      <c r="H109" s="106">
        <f>compohweal!T101</f>
        <v>0.60353636741638184</v>
      </c>
      <c r="I109" s="797">
        <f>compohweal!U101</f>
        <v>0.12384727597236633</v>
      </c>
      <c r="J109" s="797">
        <f>compohweal!V101</f>
        <v>0.20392365264706314</v>
      </c>
      <c r="K109" s="797">
        <f>compohweal!W101</f>
        <v>0.10604659095406532</v>
      </c>
      <c r="L109" s="797">
        <f>compohweal!X101</f>
        <v>4.4148091226816177E-2</v>
      </c>
      <c r="M109" s="797">
        <f>compohweal!Y101</f>
        <v>0.12557074427604675</v>
      </c>
      <c r="N109" s="106">
        <f>compohweal!Z101</f>
        <v>0.36559510231018066</v>
      </c>
      <c r="O109" s="797">
        <f>compohweal!AA101</f>
        <v>9.9689573049545288E-2</v>
      </c>
      <c r="P109" s="797">
        <f>compohweal!AB101</f>
        <v>0.13551585504319519</v>
      </c>
      <c r="Q109" s="797">
        <f>compohweal!AC101</f>
        <v>5.6140772998332977E-2</v>
      </c>
      <c r="R109" s="797">
        <f>compohweal!AD101</f>
        <v>3.2517034560441971E-2</v>
      </c>
      <c r="S109" s="798">
        <f>compohweal!AE101</f>
        <v>4.1731875389814377E-2</v>
      </c>
      <c r="U109" s="1327">
        <f t="shared" si="3"/>
        <v>-3.4458935260772705E-8</v>
      </c>
      <c r="V109" s="1327">
        <f t="shared" si="4"/>
        <v>1.234002411365509E-8</v>
      </c>
      <c r="W109" s="1327">
        <f t="shared" si="5"/>
        <v>-8.7311491370201111E-9</v>
      </c>
    </row>
    <row r="110" spans="1:23" x14ac:dyDescent="0.2">
      <c r="A110" s="822">
        <v>2013</v>
      </c>
      <c r="B110" s="834">
        <f>compohweal!N102</f>
        <v>0.74408197402954102</v>
      </c>
      <c r="C110" s="797">
        <f>compohweal!O102</f>
        <v>0.14730711281299591</v>
      </c>
      <c r="D110" s="797">
        <f>compohweal!P102</f>
        <v>0.20146144367754459</v>
      </c>
      <c r="E110" s="797">
        <f>compohweal!Q102</f>
        <v>0.14255930855870247</v>
      </c>
      <c r="F110" s="797">
        <f>compohweal!R102</f>
        <v>5.1940575242042542E-2</v>
      </c>
      <c r="G110" s="797">
        <f>compohweal!S102</f>
        <v>0.20081354677677155</v>
      </c>
      <c r="H110" s="106">
        <f>compohweal!T102</f>
        <v>0.60232609510421753</v>
      </c>
      <c r="I110" s="797">
        <f>compohweal!U102</f>
        <v>0.13644957542419434</v>
      </c>
      <c r="J110" s="797">
        <f>compohweal!V102</f>
        <v>0.18000664678402245</v>
      </c>
      <c r="K110" s="797">
        <f>compohweal!W102</f>
        <v>0.11296642757952213</v>
      </c>
      <c r="L110" s="797">
        <f>compohweal!X102</f>
        <v>4.565117135643959E-2</v>
      </c>
      <c r="M110" s="797">
        <f>compohweal!Y102</f>
        <v>0.1272522509098053</v>
      </c>
      <c r="N110" s="106">
        <f>compohweal!Z102</f>
        <v>0.36085072159767151</v>
      </c>
      <c r="O110" s="797">
        <f>compohweal!AA102</f>
        <v>0.10801298916339874</v>
      </c>
      <c r="P110" s="797">
        <f>compohweal!AB102</f>
        <v>0.11776730517158285</v>
      </c>
      <c r="Q110" s="797">
        <f>compohweal!AC102</f>
        <v>6.5008627250790596E-2</v>
      </c>
      <c r="R110" s="797">
        <f>compohweal!AD102</f>
        <v>3.3107422292232513E-2</v>
      </c>
      <c r="S110" s="798">
        <f>compohweal!AE102</f>
        <v>3.6954369395971298E-2</v>
      </c>
      <c r="U110" s="1327">
        <f t="shared" si="3"/>
        <v>-1.3038516044616699E-8</v>
      </c>
      <c r="V110" s="1327">
        <f t="shared" si="4"/>
        <v>2.3050233721733093E-8</v>
      </c>
      <c r="W110" s="1327">
        <f t="shared" si="5"/>
        <v>8.3236955106258392E-9</v>
      </c>
    </row>
    <row r="111" spans="1:23" x14ac:dyDescent="0.2">
      <c r="A111" s="822">
        <v>2014</v>
      </c>
      <c r="B111" s="834">
        <f>compohweal!N103</f>
        <v>0.74178045988082886</v>
      </c>
      <c r="C111" s="797">
        <f>compohweal!O103</f>
        <v>0.1641828864812851</v>
      </c>
      <c r="D111" s="797">
        <f>compohweal!P103</f>
        <v>0.17873762687668204</v>
      </c>
      <c r="E111" s="797">
        <f>compohweal!Q103</f>
        <v>0.14545385725796223</v>
      </c>
      <c r="F111" s="797">
        <f>compohweal!R103</f>
        <v>5.332174152135849E-2</v>
      </c>
      <c r="G111" s="797">
        <f>compohweal!S103</f>
        <v>0.20008431375026703</v>
      </c>
      <c r="H111" s="106">
        <f>compohweal!T103</f>
        <v>0.60281038284301758</v>
      </c>
      <c r="I111" s="797">
        <f>compohweal!U103</f>
        <v>0.15227934718132019</v>
      </c>
      <c r="J111" s="797">
        <f>compohweal!V103</f>
        <v>0.16011124243959785</v>
      </c>
      <c r="K111" s="797">
        <f>compohweal!W103</f>
        <v>0.11601007916033268</v>
      </c>
      <c r="L111" s="797">
        <f>compohweal!X103</f>
        <v>4.7155085951089859E-2</v>
      </c>
      <c r="M111" s="797">
        <f>compohweal!Y103</f>
        <v>0.12725463509559631</v>
      </c>
      <c r="N111" s="106">
        <f>compohweal!Z103</f>
        <v>0.36553290486335754</v>
      </c>
      <c r="O111" s="797">
        <f>compohweal!AA103</f>
        <v>0.12044254690408707</v>
      </c>
      <c r="P111" s="797">
        <f>compohweal!AB103</f>
        <v>0.10513002431252971</v>
      </c>
      <c r="Q111" s="797">
        <f>compohweal!AC103</f>
        <v>6.7583719734102488E-2</v>
      </c>
      <c r="R111" s="797">
        <f>compohweal!AD103</f>
        <v>3.4889869391918182E-2</v>
      </c>
      <c r="S111" s="798">
        <f>compohweal!AE103</f>
        <v>3.7486739456653595E-2</v>
      </c>
      <c r="U111" s="1327">
        <f t="shared" si="3"/>
        <v>3.3993273973464966E-8</v>
      </c>
      <c r="V111" s="1327">
        <f t="shared" si="4"/>
        <v>-6.9849193096160889E-9</v>
      </c>
      <c r="W111" s="1327">
        <f t="shared" si="5"/>
        <v>5.0640664994716644E-9</v>
      </c>
    </row>
    <row r="112" spans="1:23" x14ac:dyDescent="0.2">
      <c r="A112" s="822">
        <v>2015</v>
      </c>
      <c r="B112" s="834">
        <f>compohweal!N104</f>
        <v>0.73876380920410156</v>
      </c>
      <c r="C112" s="797">
        <f>compohweal!O104</f>
        <v>0.16600029170513153</v>
      </c>
      <c r="D112" s="797">
        <f>compohweal!P104</f>
        <v>0.17399353347718716</v>
      </c>
      <c r="E112" s="797">
        <f>compohweal!Q104</f>
        <v>0.14925685338675976</v>
      </c>
      <c r="F112" s="797">
        <f>compohweal!R104</f>
        <v>5.6386880576610565E-2</v>
      </c>
      <c r="G112" s="797">
        <f>compohweal!S104</f>
        <v>0.19312627613544464</v>
      </c>
      <c r="H112" s="106">
        <f>compohweal!T104</f>
        <v>0.60142219066619873</v>
      </c>
      <c r="I112" s="797">
        <f>compohweal!U104</f>
        <v>0.15444381535053253</v>
      </c>
      <c r="J112" s="797">
        <f>compohweal!V104</f>
        <v>0.15554202534258366</v>
      </c>
      <c r="K112" s="797">
        <f>compohweal!W104</f>
        <v>0.11868399381637573</v>
      </c>
      <c r="L112" s="797">
        <f>compohweal!X104</f>
        <v>5.0897520035505295E-2</v>
      </c>
      <c r="M112" s="797">
        <f>compohweal!Y104</f>
        <v>0.12185486406087875</v>
      </c>
      <c r="N112" s="106">
        <f>compohweal!Z104</f>
        <v>0.36625704169273376</v>
      </c>
      <c r="O112" s="797">
        <f>compohweal!AA104</f>
        <v>0.12307842820882797</v>
      </c>
      <c r="P112" s="797">
        <f>compohweal!AB104</f>
        <v>0.10099460242781788</v>
      </c>
      <c r="Q112" s="797">
        <f>compohweal!AC104</f>
        <v>6.8896080832928419E-2</v>
      </c>
      <c r="R112" s="797">
        <f>compohweal!AD104</f>
        <v>3.7238758057355881E-2</v>
      </c>
      <c r="S112" s="798">
        <f>compohweal!AE104</f>
        <v>3.6049164831638336E-2</v>
      </c>
      <c r="U112" s="1327">
        <f t="shared" si="3"/>
        <v>-2.6077032089233398E-8</v>
      </c>
      <c r="V112" s="1327">
        <f t="shared" si="4"/>
        <v>-2.7939677238464355E-8</v>
      </c>
      <c r="W112" s="1327">
        <f t="shared" si="5"/>
        <v>7.3341652750968933E-9</v>
      </c>
    </row>
    <row r="113" spans="1:23" x14ac:dyDescent="0.2">
      <c r="A113" s="822">
        <v>2016</v>
      </c>
      <c r="B113" s="834">
        <f>compohweal!N105</f>
        <v>0.73372489213943481</v>
      </c>
      <c r="C113" s="797">
        <f>compohweal!O105</f>
        <v>0.16536213457584381</v>
      </c>
      <c r="D113" s="797">
        <f>compohweal!P105</f>
        <v>0.16905488027259707</v>
      </c>
      <c r="E113" s="797">
        <f>compohweal!Q105</f>
        <v>0.15464367531239986</v>
      </c>
      <c r="F113" s="797">
        <f>compohweal!R105</f>
        <v>5.6992251425981522E-2</v>
      </c>
      <c r="G113" s="797">
        <f>compohweal!S105</f>
        <v>0.18767194449901581</v>
      </c>
      <c r="H113" s="106">
        <f>compohweal!T105</f>
        <v>0.59638494253158569</v>
      </c>
      <c r="I113" s="797">
        <f>compohweal!U105</f>
        <v>0.15367968380451202</v>
      </c>
      <c r="J113" s="797">
        <f>compohweal!V105</f>
        <v>0.15058000176213682</v>
      </c>
      <c r="K113" s="797">
        <f>compohweal!W105</f>
        <v>0.12228045426309109</v>
      </c>
      <c r="L113" s="797">
        <f>compohweal!X105</f>
        <v>5.1560334861278534E-2</v>
      </c>
      <c r="M113" s="797">
        <f>compohweal!Y105</f>
        <v>0.11828446388244629</v>
      </c>
      <c r="N113" s="106">
        <f>compohweal!Z105</f>
        <v>0.36265274882316589</v>
      </c>
      <c r="O113" s="797">
        <f>compohweal!AA105</f>
        <v>0.12200696021318436</v>
      </c>
      <c r="P113" s="797">
        <f>compohweal!AB105</f>
        <v>9.7034891718067229E-2</v>
      </c>
      <c r="Q113" s="797">
        <f>compohweal!AC105</f>
        <v>7.0710219908505678E-2</v>
      </c>
      <c r="R113" s="797">
        <f>compohweal!AD105</f>
        <v>3.835933655500412E-2</v>
      </c>
      <c r="S113" s="798">
        <f>compohweal!AE105</f>
        <v>3.454134613275528E-2</v>
      </c>
      <c r="U113" s="1327">
        <f t="shared" si="3"/>
        <v>6.0535967350006104E-9</v>
      </c>
      <c r="V113" s="1327">
        <f t="shared" si="4"/>
        <v>3.9581209421157837E-9</v>
      </c>
      <c r="W113" s="1327">
        <f t="shared" si="5"/>
        <v>-5.7043507695198059E-9</v>
      </c>
    </row>
    <row r="114" spans="1:23" x14ac:dyDescent="0.2">
      <c r="A114" s="822">
        <v>2017</v>
      </c>
      <c r="B114" s="834">
        <f>compohweal!N106</f>
        <v>0.71790903806686401</v>
      </c>
      <c r="C114" s="797">
        <f>compohweal!O106</f>
        <v>0.17368167638778687</v>
      </c>
      <c r="D114" s="797">
        <f>compohweal!P106</f>
        <v>0.15656300634145737</v>
      </c>
      <c r="E114" s="797">
        <f>compohweal!Q106</f>
        <v>0.14538392797112465</v>
      </c>
      <c r="F114" s="797">
        <f>compohweal!R106</f>
        <v>5.5920526385307312E-2</v>
      </c>
      <c r="G114" s="797">
        <f>compohweal!S106</f>
        <v>0.18635986745357513</v>
      </c>
      <c r="H114" s="106">
        <f>compohweal!T106</f>
        <v>0.58369642496109009</v>
      </c>
      <c r="I114" s="797">
        <f>compohweal!U106</f>
        <v>0.16112162172794342</v>
      </c>
      <c r="J114" s="797">
        <f>compohweal!V106</f>
        <v>0.13983193645253778</v>
      </c>
      <c r="K114" s="797">
        <f>compohweal!W106</f>
        <v>0.11072107218205929</v>
      </c>
      <c r="L114" s="797">
        <f>compohweal!X106</f>
        <v>5.0425924360752106E-2</v>
      </c>
      <c r="M114" s="797">
        <f>compohweal!Y106</f>
        <v>0.1215958371758461</v>
      </c>
      <c r="N114" s="106">
        <f>compohweal!Z106</f>
        <v>0.3555605411529541</v>
      </c>
      <c r="O114" s="797">
        <f>compohweal!AA106</f>
        <v>0.1264035552740097</v>
      </c>
      <c r="P114" s="797">
        <f>compohweal!AB106</f>
        <v>9.3937818717677146E-2</v>
      </c>
      <c r="Q114" s="797">
        <f>compohweal!AC106</f>
        <v>5.8758870232850313E-2</v>
      </c>
      <c r="R114" s="797">
        <f>compohweal!AD106</f>
        <v>3.8428038358688354E-2</v>
      </c>
      <c r="S114" s="798">
        <f>compohweal!AE106</f>
        <v>3.8032252341508865E-2</v>
      </c>
      <c r="U114" s="1327">
        <f t="shared" si="3"/>
        <v>3.3527612686157227E-8</v>
      </c>
      <c r="V114" s="1327">
        <f t="shared" si="4"/>
        <v>3.3061951398849487E-8</v>
      </c>
      <c r="W114" s="1327">
        <f t="shared" si="5"/>
        <v>6.2282197177410126E-9</v>
      </c>
    </row>
    <row r="115" spans="1:23" x14ac:dyDescent="0.2">
      <c r="A115" s="822">
        <v>2018</v>
      </c>
      <c r="B115" s="834">
        <f>compohweal!N107</f>
        <v>0.71600431203842163</v>
      </c>
      <c r="C115" s="797">
        <f>compohweal!O107</f>
        <v>0.17002102732658386</v>
      </c>
      <c r="D115" s="797">
        <f>compohweal!P107</f>
        <v>0.15445877052843571</v>
      </c>
      <c r="E115" s="797">
        <f>compohweal!Q107</f>
        <v>0.14748510532081127</v>
      </c>
      <c r="F115" s="797">
        <f>compohweal!R107</f>
        <v>5.749940499663353E-2</v>
      </c>
      <c r="G115" s="797">
        <f>compohweal!S107</f>
        <v>0.18653999269008636</v>
      </c>
      <c r="H115" s="106">
        <f>compohweal!T107</f>
        <v>0.58208948373794556</v>
      </c>
      <c r="I115" s="797">
        <f>compohweal!U107</f>
        <v>0.15787342190742493</v>
      </c>
      <c r="J115" s="797">
        <f>compohweal!V107</f>
        <v>0.13785344827920198</v>
      </c>
      <c r="K115" s="797">
        <f>compohweal!W107</f>
        <v>0.11154646426439285</v>
      </c>
      <c r="L115" s="797">
        <f>compohweal!X107</f>
        <v>5.2133329212665558E-2</v>
      </c>
      <c r="M115" s="797">
        <f>compohweal!Y107</f>
        <v>0.12268280237913132</v>
      </c>
      <c r="N115" s="106">
        <f>compohweal!Z107</f>
        <v>0.35359185934066772</v>
      </c>
      <c r="O115" s="797">
        <f>compohweal!AA107</f>
        <v>0.12452203035354614</v>
      </c>
      <c r="P115" s="797">
        <f>compohweal!AB107</f>
        <v>9.2707689211238176E-2</v>
      </c>
      <c r="Q115" s="797">
        <f>compohweal!AC107</f>
        <v>5.8318555355072021E-2</v>
      </c>
      <c r="R115" s="797">
        <f>compohweal!AD107</f>
        <v>3.9090350270271301E-2</v>
      </c>
      <c r="S115" s="798">
        <f>compohweal!AE107</f>
        <v>3.8953240960836411E-2</v>
      </c>
      <c r="U115" s="1327">
        <f t="shared" si="3"/>
        <v>1.1175870895385742E-8</v>
      </c>
      <c r="V115" s="1327">
        <f t="shared" si="4"/>
        <v>1.7695128917694092E-8</v>
      </c>
      <c r="W115" s="1327">
        <f t="shared" si="5"/>
        <v>-6.8102963268756866E-9</v>
      </c>
    </row>
    <row r="116" spans="1:23" x14ac:dyDescent="0.2">
      <c r="A116" s="822">
        <v>2019</v>
      </c>
      <c r="B116" s="834">
        <f>compohweal!N108</f>
        <v>0.71549272537231445</v>
      </c>
      <c r="C116" s="797">
        <f>compohweal!O108</f>
        <v>0.17294079065322876</v>
      </c>
      <c r="D116" s="797">
        <f>compohweal!P108</f>
        <v>0.15480188466608524</v>
      </c>
      <c r="E116" s="797">
        <f>compohweal!Q108</f>
        <v>0.14637154340744019</v>
      </c>
      <c r="F116" s="797">
        <f>compohweal!R108</f>
        <v>5.7053897529840469E-2</v>
      </c>
      <c r="G116" s="797">
        <f>compohweal!S108</f>
        <v>0.18432459235191345</v>
      </c>
      <c r="H116" s="106">
        <f>compohweal!T108</f>
        <v>0.58187520503997803</v>
      </c>
      <c r="I116" s="797">
        <f>compohweal!U108</f>
        <v>0.160368412733078</v>
      </c>
      <c r="J116" s="797">
        <f>compohweal!V108</f>
        <v>0.13819850818254054</v>
      </c>
      <c r="K116" s="797">
        <f>compohweal!W108</f>
        <v>0.11047702748328447</v>
      </c>
      <c r="L116" s="797">
        <f>compohweal!X108</f>
        <v>5.1697444170713425E-2</v>
      </c>
      <c r="M116" s="797">
        <f>compohweal!Y108</f>
        <v>0.12113383412361145</v>
      </c>
      <c r="N116" s="106">
        <f>compohweal!Z108</f>
        <v>0.35310494899749756</v>
      </c>
      <c r="O116" s="797">
        <f>compohweal!AA108</f>
        <v>0.12547197937965393</v>
      </c>
      <c r="P116" s="797">
        <f>compohweal!AB108</f>
        <v>9.3138698197435588E-2</v>
      </c>
      <c r="Q116" s="797">
        <f>compohweal!AC108</f>
        <v>5.7386123109608889E-2</v>
      </c>
      <c r="R116" s="797">
        <f>compohweal!AD108</f>
        <v>3.8856577128171921E-2</v>
      </c>
      <c r="S116" s="798">
        <f>compohweal!AE108</f>
        <v>3.8251560181379318E-2</v>
      </c>
      <c r="U116" s="1327">
        <f t="shared" si="3"/>
        <v>1.6763806343078613E-8</v>
      </c>
      <c r="V116" s="1327">
        <f t="shared" si="4"/>
        <v>-2.1653249859809875E-8</v>
      </c>
      <c r="W116" s="1327">
        <f t="shared" si="5"/>
        <v>1.100124791264534E-8</v>
      </c>
    </row>
    <row r="117" spans="1:23" x14ac:dyDescent="0.2">
      <c r="A117" s="822"/>
      <c r="B117" s="834"/>
      <c r="C117" s="797"/>
      <c r="D117" s="797"/>
      <c r="E117" s="797"/>
      <c r="F117" s="797"/>
      <c r="G117" s="797"/>
      <c r="H117" s="106"/>
      <c r="I117" s="797"/>
      <c r="J117" s="797"/>
      <c r="K117" s="797"/>
      <c r="L117" s="797"/>
      <c r="M117" s="797"/>
      <c r="N117" s="106"/>
      <c r="O117" s="797"/>
      <c r="P117" s="797"/>
      <c r="Q117" s="797"/>
      <c r="R117" s="797"/>
      <c r="S117" s="798"/>
    </row>
    <row r="118" spans="1:23" ht="17" thickBot="1" x14ac:dyDescent="0.25">
      <c r="A118" s="1196"/>
      <c r="B118" s="1197"/>
      <c r="C118" s="1194"/>
      <c r="D118" s="1194"/>
      <c r="E118" s="1194"/>
      <c r="F118" s="1194"/>
      <c r="G118" s="1194"/>
      <c r="H118" s="1193"/>
      <c r="I118" s="1194"/>
      <c r="J118" s="1194"/>
      <c r="K118" s="1194"/>
      <c r="L118" s="1194"/>
      <c r="M118" s="1194"/>
      <c r="N118" s="1193"/>
      <c r="O118" s="1194"/>
      <c r="P118" s="1194"/>
      <c r="Q118" s="1194"/>
      <c r="R118" s="1194"/>
      <c r="S118" s="1195"/>
    </row>
    <row r="119" spans="1:23" ht="17" thickTop="1" x14ac:dyDescent="0.2"/>
    <row r="122" spans="1:23" x14ac:dyDescent="0.2">
      <c r="P122" s="1044"/>
    </row>
  </sheetData>
  <mergeCells count="3">
    <mergeCell ref="A4:S4"/>
    <mergeCell ref="B7:S7"/>
    <mergeCell ref="B8:S8"/>
  </mergeCells>
  <hyperlinks>
    <hyperlink ref="A1" location="Index!A1" display="Back to index" xr:uid="{00000000-0004-0000-5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5" tint="0.39997558519241921"/>
  </sheetPr>
  <dimension ref="A1:W121"/>
  <sheetViews>
    <sheetView workbookViewId="0">
      <pane xSplit="1" ySplit="9" topLeftCell="B83" activePane="bottomRight" state="frozen"/>
      <selection activeCell="B7" sqref="B7:S7"/>
      <selection pane="topRight" activeCell="B7" sqref="B7:S7"/>
      <selection pane="bottomLeft" activeCell="B7" sqref="B7:S7"/>
      <selection pane="bottomRight"/>
    </sheetView>
  </sheetViews>
  <sheetFormatPr baseColWidth="10" defaultColWidth="10.83203125" defaultRowHeight="16" x14ac:dyDescent="0.2"/>
  <cols>
    <col min="1" max="1" width="12.6640625" style="102" bestFit="1" customWidth="1"/>
    <col min="2" max="19" width="10.83203125" style="102" customWidth="1"/>
    <col min="20" max="16384" width="10.83203125" style="102"/>
  </cols>
  <sheetData>
    <row r="1" spans="1:23" x14ac:dyDescent="0.2">
      <c r="A1" s="52" t="s">
        <v>37</v>
      </c>
    </row>
    <row r="3" spans="1:23" ht="17" thickBot="1" x14ac:dyDescent="0.25"/>
    <row r="4" spans="1:23" s="130" customFormat="1" ht="25" customHeight="1" thickTop="1" x14ac:dyDescent="0.2">
      <c r="A4" s="1377" t="s">
        <v>699</v>
      </c>
      <c r="B4" s="1378"/>
      <c r="C4" s="1378"/>
      <c r="D4" s="1378"/>
      <c r="E4" s="1378"/>
      <c r="F4" s="1378"/>
      <c r="G4" s="1378"/>
      <c r="H4" s="1378"/>
      <c r="I4" s="1378"/>
      <c r="J4" s="1378"/>
      <c r="K4" s="1378"/>
      <c r="L4" s="1378"/>
      <c r="M4" s="1378"/>
      <c r="N4" s="1378"/>
      <c r="O4" s="1378"/>
      <c r="P4" s="1378"/>
      <c r="Q4" s="1378"/>
      <c r="R4" s="1378"/>
      <c r="S4" s="1379"/>
    </row>
    <row r="5" spans="1:23" s="131" customFormat="1" x14ac:dyDescent="0.2">
      <c r="A5" s="129"/>
      <c r="B5" s="128"/>
      <c r="C5" s="128"/>
      <c r="D5" s="128"/>
      <c r="E5" s="128"/>
      <c r="F5" s="128"/>
      <c r="G5" s="128"/>
      <c r="H5" s="128"/>
      <c r="I5" s="128"/>
      <c r="J5" s="128"/>
      <c r="K5" s="128"/>
      <c r="L5" s="128"/>
      <c r="M5" s="128"/>
      <c r="N5" s="182"/>
      <c r="O5" s="128"/>
      <c r="P5" s="128"/>
      <c r="Q5" s="128"/>
      <c r="R5" s="128"/>
      <c r="S5" s="168"/>
    </row>
    <row r="6" spans="1:23" s="131" customFormat="1" x14ac:dyDescent="0.2">
      <c r="A6" s="817"/>
      <c r="B6" s="783" t="s">
        <v>35</v>
      </c>
      <c r="C6" s="783" t="s">
        <v>34</v>
      </c>
      <c r="D6" s="783" t="s">
        <v>33</v>
      </c>
      <c r="E6" s="783" t="s">
        <v>32</v>
      </c>
      <c r="F6" s="783" t="s">
        <v>31</v>
      </c>
      <c r="G6" s="783" t="s">
        <v>30</v>
      </c>
      <c r="H6" s="784" t="s">
        <v>28</v>
      </c>
      <c r="I6" s="783" t="s">
        <v>27</v>
      </c>
      <c r="J6" s="783" t="s">
        <v>26</v>
      </c>
      <c r="K6" s="785" t="s">
        <v>25</v>
      </c>
      <c r="L6" s="783" t="s">
        <v>24</v>
      </c>
      <c r="M6" s="783" t="s">
        <v>23</v>
      </c>
      <c r="N6" s="783" t="s">
        <v>21</v>
      </c>
      <c r="O6" s="786" t="s">
        <v>54</v>
      </c>
      <c r="P6" s="786" t="s">
        <v>53</v>
      </c>
      <c r="Q6" s="786" t="s">
        <v>52</v>
      </c>
      <c r="R6" s="783" t="s">
        <v>51</v>
      </c>
      <c r="S6" s="787" t="s">
        <v>50</v>
      </c>
    </row>
    <row r="7" spans="1:23" s="131" customFormat="1" ht="31" customHeight="1" x14ac:dyDescent="0.2">
      <c r="A7" s="782"/>
      <c r="B7" s="1382" t="s">
        <v>864</v>
      </c>
      <c r="C7" s="1382"/>
      <c r="D7" s="1382"/>
      <c r="E7" s="1382"/>
      <c r="F7" s="1382"/>
      <c r="G7" s="1382"/>
      <c r="H7" s="1382"/>
      <c r="I7" s="1382"/>
      <c r="J7" s="1382"/>
      <c r="K7" s="1382"/>
      <c r="L7" s="1382"/>
      <c r="M7" s="1382"/>
      <c r="N7" s="1382"/>
      <c r="O7" s="1382"/>
      <c r="P7" s="1382"/>
      <c r="Q7" s="1382"/>
      <c r="R7" s="1382"/>
      <c r="S7" s="1383"/>
    </row>
    <row r="8" spans="1:23" s="179" customFormat="1" ht="20" customHeight="1" x14ac:dyDescent="0.2">
      <c r="A8" s="818"/>
      <c r="B8" s="1393" t="s">
        <v>689</v>
      </c>
      <c r="C8" s="1393"/>
      <c r="D8" s="1393"/>
      <c r="E8" s="1393"/>
      <c r="F8" s="1393"/>
      <c r="G8" s="1393"/>
      <c r="H8" s="1393"/>
      <c r="I8" s="1393"/>
      <c r="J8" s="1393"/>
      <c r="K8" s="1393"/>
      <c r="L8" s="1393"/>
      <c r="M8" s="1393"/>
      <c r="N8" s="1393"/>
      <c r="O8" s="1393"/>
      <c r="P8" s="1393"/>
      <c r="Q8" s="1393"/>
      <c r="R8" s="1393"/>
      <c r="S8" s="1418"/>
    </row>
    <row r="9" spans="1:23" ht="52" thickBot="1" x14ac:dyDescent="0.25">
      <c r="A9" s="817"/>
      <c r="B9" s="825" t="s">
        <v>11</v>
      </c>
      <c r="C9" s="789" t="s">
        <v>684</v>
      </c>
      <c r="D9" s="789" t="s">
        <v>685</v>
      </c>
      <c r="E9" s="789" t="s">
        <v>686</v>
      </c>
      <c r="F9" s="789" t="s">
        <v>687</v>
      </c>
      <c r="G9" s="790" t="s">
        <v>688</v>
      </c>
      <c r="H9" s="123" t="s">
        <v>10</v>
      </c>
      <c r="I9" s="789" t="s">
        <v>684</v>
      </c>
      <c r="J9" s="789" t="s">
        <v>685</v>
      </c>
      <c r="K9" s="789" t="s">
        <v>686</v>
      </c>
      <c r="L9" s="789" t="s">
        <v>687</v>
      </c>
      <c r="M9" s="789" t="s">
        <v>688</v>
      </c>
      <c r="N9" s="123" t="s">
        <v>9</v>
      </c>
      <c r="O9" s="789" t="s">
        <v>684</v>
      </c>
      <c r="P9" s="789" t="s">
        <v>685</v>
      </c>
      <c r="Q9" s="789" t="s">
        <v>686</v>
      </c>
      <c r="R9" s="789" t="s">
        <v>687</v>
      </c>
      <c r="S9" s="790" t="s">
        <v>688</v>
      </c>
      <c r="U9" s="1133" t="s">
        <v>440</v>
      </c>
      <c r="V9" s="1133"/>
      <c r="W9" s="1133"/>
    </row>
    <row r="10" spans="1:23" x14ac:dyDescent="0.2">
      <c r="A10" s="819">
        <v>1913</v>
      </c>
      <c r="B10" s="826">
        <f>compohweal!AF2</f>
        <v>0.41974012739903743</v>
      </c>
      <c r="C10" s="792">
        <f>compohweal!AG2</f>
        <v>0.23125805022102322</v>
      </c>
      <c r="D10" s="792">
        <f>compohweal!AH2</f>
        <v>6.4192216657480039E-2</v>
      </c>
      <c r="E10" s="792">
        <f>compohweal!AI2</f>
        <v>2.9716163537599913E-2</v>
      </c>
      <c r="F10" s="792">
        <f>compohweal!AJ2</f>
        <v>9.1812282666765707E-2</v>
      </c>
      <c r="G10" s="792">
        <f>compohweal!AK2</f>
        <v>2.7614143161686783E-3</v>
      </c>
      <c r="H10" s="186">
        <f>compohweal!AL2</f>
        <v>0.23774457668254845</v>
      </c>
      <c r="I10" s="793">
        <f>compohweal!AM2</f>
        <v>0.13497653718166921</v>
      </c>
      <c r="J10" s="793">
        <f>compohweal!AN2</f>
        <v>3.5977937162637197E-2</v>
      </c>
      <c r="K10" s="793">
        <f>compohweal!AO2</f>
        <v>1.340009410316619E-2</v>
      </c>
      <c r="L10" s="793">
        <f>compohweal!AP2</f>
        <v>5.2553202080767115E-2</v>
      </c>
      <c r="M10" s="793">
        <f>compohweal!AQ2</f>
        <v>8.3680615430872405E-4</v>
      </c>
      <c r="N10" s="192">
        <f>compohweal!AR2</f>
        <v>9.0372793984342059E-2</v>
      </c>
      <c r="O10" s="792">
        <f>compohweal!AS2</f>
        <v>5.9619142924744566E-2</v>
      </c>
      <c r="P10" s="792">
        <f>compohweal!AT2</f>
        <v>1.0947398851672984E-2</v>
      </c>
      <c r="Q10" s="792">
        <f>compohweal!AU2</f>
        <v>3.0927016377294797E-3</v>
      </c>
      <c r="R10" s="792">
        <f>compohweal!AV2</f>
        <v>1.6574708993881835E-2</v>
      </c>
      <c r="S10" s="794">
        <f>compohweal!AW2</f>
        <v>1.3884157631319197E-4</v>
      </c>
      <c r="U10" s="1327">
        <f>B10-C10-D10-E10-F10-G10</f>
        <v>-1.2490009027033011E-16</v>
      </c>
      <c r="V10" s="1327">
        <f>H10-I10-J10-K10-L10-M10</f>
        <v>3.903127820947816E-18</v>
      </c>
      <c r="W10" s="1327">
        <f>N10-O10-P10-Q10-R10-S10</f>
        <v>2.9815559743351372E-19</v>
      </c>
    </row>
    <row r="11" spans="1:23" x14ac:dyDescent="0.2">
      <c r="A11" s="819">
        <v>1914</v>
      </c>
      <c r="B11" s="827">
        <f>compohweal!AF3</f>
        <v>0.41467271628182178</v>
      </c>
      <c r="C11" s="793">
        <f>compohweal!AG3</f>
        <v>0.21547443078428563</v>
      </c>
      <c r="D11" s="793">
        <f>compohweal!AH3</f>
        <v>7.2600934739512804E-2</v>
      </c>
      <c r="E11" s="793">
        <f>compohweal!AI3</f>
        <v>3.2168162543821821E-2</v>
      </c>
      <c r="F11" s="793">
        <f>compohweal!AJ3</f>
        <v>9.144760826214042E-2</v>
      </c>
      <c r="G11" s="793">
        <f>compohweal!AK3</f>
        <v>2.9815799520611355E-3</v>
      </c>
      <c r="H11" s="186">
        <f>compohweal!AL3</f>
        <v>0.23195091834847731</v>
      </c>
      <c r="I11" s="793">
        <f>compohweal!AM3</f>
        <v>0.12576423822071198</v>
      </c>
      <c r="J11" s="793">
        <f>compohweal!AN3</f>
        <v>4.0125275203734781E-2</v>
      </c>
      <c r="K11" s="793">
        <f>compohweal!AO3</f>
        <v>1.4275677292917982E-2</v>
      </c>
      <c r="L11" s="793">
        <f>compohweal!AP3</f>
        <v>5.0898048682500793E-2</v>
      </c>
      <c r="M11" s="793">
        <f>compohweal!AQ3</f>
        <v>8.8767894861180633E-4</v>
      </c>
      <c r="N11" s="186">
        <f>compohweal!AR3</f>
        <v>9.5962621658708461E-2</v>
      </c>
      <c r="O11" s="793">
        <f>compohweal!AS3</f>
        <v>6.4449446994280402E-2</v>
      </c>
      <c r="P11" s="793">
        <f>compohweal!AT3</f>
        <v>1.2155623015173389E-2</v>
      </c>
      <c r="Q11" s="793">
        <f>compohweal!AU3</f>
        <v>3.2633156717908479E-3</v>
      </c>
      <c r="R11" s="793">
        <f>compohweal!AV3</f>
        <v>1.5947999528989586E-2</v>
      </c>
      <c r="S11" s="795">
        <f>compohweal!AW3</f>
        <v>1.4623644847427036E-4</v>
      </c>
      <c r="U11" s="1327">
        <f t="shared" ref="U11:U74" si="0">B11-C11-D11-E11-F11-G11</f>
        <v>-1.3010426069826053E-17</v>
      </c>
      <c r="V11" s="1327">
        <f t="shared" ref="V11:V74" si="1">H11-I11-J11-K11-L11-M11</f>
        <v>-3.1008182133085427E-17</v>
      </c>
      <c r="W11" s="1327">
        <f t="shared" ref="W11:W74" si="2">N11-O11-P11-Q11-R11-S11</f>
        <v>-3.2471855065940858E-17</v>
      </c>
    </row>
    <row r="12" spans="1:23" x14ac:dyDescent="0.2">
      <c r="A12" s="819">
        <v>1915</v>
      </c>
      <c r="B12" s="827">
        <f>compohweal!AF4</f>
        <v>0.41721896184327967</v>
      </c>
      <c r="C12" s="793">
        <f>compohweal!AG4</f>
        <v>0.23122520120634169</v>
      </c>
      <c r="D12" s="793">
        <f>compohweal!AH4</f>
        <v>6.7727131959567352E-2</v>
      </c>
      <c r="E12" s="793">
        <f>compohweal!AI4</f>
        <v>3.1471523832735833E-2</v>
      </c>
      <c r="F12" s="793">
        <f>compohweal!AJ4</f>
        <v>8.3896687415311338E-2</v>
      </c>
      <c r="G12" s="793">
        <f>compohweal!AK4</f>
        <v>2.898417429323381E-3</v>
      </c>
      <c r="H12" s="186">
        <f>compohweal!AL4</f>
        <v>0.24297800671853004</v>
      </c>
      <c r="I12" s="793">
        <f>compohweal!AM4</f>
        <v>0.13495736445990966</v>
      </c>
      <c r="J12" s="793">
        <f>compohweal!AN4</f>
        <v>4.0262775271048455E-2</v>
      </c>
      <c r="K12" s="793">
        <f>compohweal!AO4</f>
        <v>1.4892277565856264E-2</v>
      </c>
      <c r="L12" s="793">
        <f>compohweal!AP4</f>
        <v>5.1935938008421015E-2</v>
      </c>
      <c r="M12" s="793">
        <f>compohweal!AQ4</f>
        <v>9.2965141329464881E-4</v>
      </c>
      <c r="N12" s="186">
        <f>compohweal!AR4</f>
        <v>0.11325718522678055</v>
      </c>
      <c r="O12" s="793">
        <f>compohweal!AS4</f>
        <v>6.7934294863872438E-2</v>
      </c>
      <c r="P12" s="793">
        <f>compohweal!AT4</f>
        <v>1.7326003105049684E-2</v>
      </c>
      <c r="Q12" s="793">
        <f>compohweal!AU4</f>
        <v>4.8031227916901266E-3</v>
      </c>
      <c r="R12" s="793">
        <f>compohweal!AV4</f>
        <v>2.2978056763431759E-2</v>
      </c>
      <c r="S12" s="795">
        <f>compohweal!AW4</f>
        <v>2.1570770273654131E-4</v>
      </c>
      <c r="U12" s="1327">
        <f t="shared" si="0"/>
        <v>7.1123662515049091E-17</v>
      </c>
      <c r="V12" s="1327">
        <f t="shared" si="1"/>
        <v>-1.0625181290357943E-17</v>
      </c>
      <c r="W12" s="1327">
        <f t="shared" si="2"/>
        <v>2.7105054312137611E-19</v>
      </c>
    </row>
    <row r="13" spans="1:23" x14ac:dyDescent="0.2">
      <c r="A13" s="819">
        <v>1916</v>
      </c>
      <c r="B13" s="828">
        <f>compohweal!AF5</f>
        <v>0.38473082260914115</v>
      </c>
      <c r="C13" s="796">
        <f>compohweal!AG5</f>
        <v>0.18806856484292686</v>
      </c>
      <c r="D13" s="796">
        <f>compohweal!AH5</f>
        <v>7.204123070235767E-2</v>
      </c>
      <c r="E13" s="796">
        <f>compohweal!AI5</f>
        <v>3.3704884645330474E-2</v>
      </c>
      <c r="F13" s="796">
        <f>compohweal!AJ5</f>
        <v>8.7960320543148965E-2</v>
      </c>
      <c r="G13" s="796">
        <f>compohweal!AK5</f>
        <v>2.9558218753772572E-3</v>
      </c>
      <c r="H13" s="186">
        <f>compohweal!AL5</f>
        <v>0.26037495446807618</v>
      </c>
      <c r="I13" s="793">
        <f>compohweal!AM5</f>
        <v>0.14583711445899619</v>
      </c>
      <c r="J13" s="793">
        <f>compohweal!AN5</f>
        <v>4.3308598402204634E-2</v>
      </c>
      <c r="K13" s="793">
        <f>compohweal!AO5</f>
        <v>1.627299267411644E-2</v>
      </c>
      <c r="L13" s="793">
        <f>compohweal!AP5</f>
        <v>5.3993202993025957E-2</v>
      </c>
      <c r="M13" s="793">
        <f>compohweal!AQ5</f>
        <v>9.630459397329612E-4</v>
      </c>
      <c r="N13" s="106">
        <f>compohweal!AR5</f>
        <v>0.11786497161731142</v>
      </c>
      <c r="O13" s="797">
        <f>compohweal!AS5</f>
        <v>7.2085757338572448E-2</v>
      </c>
      <c r="P13" s="797">
        <f>compohweal!AT5</f>
        <v>1.7859729377862236E-2</v>
      </c>
      <c r="Q13" s="797">
        <f>compohweal!AU5</f>
        <v>5.1661103769924275E-3</v>
      </c>
      <c r="R13" s="797">
        <f>compohweal!AV5</f>
        <v>2.2538991875731582E-2</v>
      </c>
      <c r="S13" s="798">
        <f>compohweal!AW5</f>
        <v>2.1438264815271905E-4</v>
      </c>
      <c r="U13" s="1327">
        <f t="shared" si="0"/>
        <v>-7.2424705122031696E-17</v>
      </c>
      <c r="V13" s="1327">
        <f t="shared" si="1"/>
        <v>-7.3725747729014302E-18</v>
      </c>
      <c r="W13" s="1327">
        <f t="shared" si="2"/>
        <v>9.4325589006238886E-18</v>
      </c>
    </row>
    <row r="14" spans="1:23" x14ac:dyDescent="0.2">
      <c r="A14" s="819">
        <v>1917</v>
      </c>
      <c r="B14" s="827">
        <f>compohweal!AF6</f>
        <v>0.35366162862184358</v>
      </c>
      <c r="C14" s="793">
        <f>compohweal!AG6</f>
        <v>0.18267850326210852</v>
      </c>
      <c r="D14" s="793">
        <f>compohweal!AH6</f>
        <v>9.2046177148345509E-2</v>
      </c>
      <c r="E14" s="793">
        <f>compohweal!AI6</f>
        <v>3.0322976509173229E-2</v>
      </c>
      <c r="F14" s="793">
        <f>compohweal!AJ6</f>
        <v>4.5183692195197085E-2</v>
      </c>
      <c r="G14" s="793">
        <f>compohweal!AK6</f>
        <v>3.4302795070191693E-3</v>
      </c>
      <c r="H14" s="186">
        <f>compohweal!AL6</f>
        <v>0.22104053203877705</v>
      </c>
      <c r="I14" s="793">
        <f>compohweal!AM6</f>
        <v>0.12414054662420747</v>
      </c>
      <c r="J14" s="793">
        <f>compohweal!AN6</f>
        <v>5.6022599211892905E-2</v>
      </c>
      <c r="K14" s="793">
        <f>compohweal!AO6</f>
        <v>1.2814934792499108E-2</v>
      </c>
      <c r="L14" s="793">
        <f>compohweal!AP6</f>
        <v>2.6859825193734567E-2</v>
      </c>
      <c r="M14" s="793">
        <f>compohweal!AQ6</f>
        <v>1.2026262164429762E-3</v>
      </c>
      <c r="N14" s="186">
        <f>compohweal!AR6</f>
        <v>8.9406046831913E-2</v>
      </c>
      <c r="O14" s="793">
        <f>compohweal!AS6</f>
        <v>5.0996275149284245E-2</v>
      </c>
      <c r="P14" s="793">
        <f>compohweal!AT6</f>
        <v>2.376617319695255E-2</v>
      </c>
      <c r="Q14" s="793">
        <f>compohweal!AU6</f>
        <v>3.1482180176480019E-3</v>
      </c>
      <c r="R14" s="793">
        <f>compohweal!AV6</f>
        <v>1.1251518444429853E-2</v>
      </c>
      <c r="S14" s="795">
        <f>compohweal!AW6</f>
        <v>2.4386202359834175E-4</v>
      </c>
      <c r="U14" s="1327">
        <f t="shared" si="0"/>
        <v>6.4184768611141862E-17</v>
      </c>
      <c r="V14" s="1327">
        <f t="shared" si="1"/>
        <v>2.45029690981724E-17</v>
      </c>
      <c r="W14" s="1327">
        <f t="shared" si="2"/>
        <v>8.1586213479534209E-18</v>
      </c>
    </row>
    <row r="15" spans="1:23" x14ac:dyDescent="0.2">
      <c r="A15" s="819">
        <v>1918</v>
      </c>
      <c r="B15" s="827">
        <f>compohweal!AF7</f>
        <v>0.30639110271117637</v>
      </c>
      <c r="C15" s="793">
        <f>compohweal!AG7</f>
        <v>0.12822618918356576</v>
      </c>
      <c r="D15" s="793">
        <f>compohweal!AH7</f>
        <v>9.3380053445391548E-2</v>
      </c>
      <c r="E15" s="793">
        <f>compohweal!AI7</f>
        <v>2.9431116181156895E-2</v>
      </c>
      <c r="F15" s="793">
        <f>compohweal!AJ7</f>
        <v>5.1854314688426738E-2</v>
      </c>
      <c r="G15" s="793">
        <f>compohweal!AK7</f>
        <v>3.4994292126354779E-3</v>
      </c>
      <c r="H15" s="186">
        <f>compohweal!AL7</f>
        <v>0.17559037073644279</v>
      </c>
      <c r="I15" s="793">
        <f>compohweal!AM7</f>
        <v>7.7523608808769892E-2</v>
      </c>
      <c r="J15" s="793">
        <f>compohweal!AN7</f>
        <v>5.4174859949353331E-2</v>
      </c>
      <c r="K15" s="793">
        <f>compohweal!AO7</f>
        <v>1.167277667871533E-2</v>
      </c>
      <c r="L15" s="793">
        <f>compohweal!AP7</f>
        <v>3.1015689321625555E-2</v>
      </c>
      <c r="M15" s="793">
        <f>compohweal!AQ7</f>
        <v>1.2034359779786825E-3</v>
      </c>
      <c r="N15" s="186">
        <f>compohweal!AR7</f>
        <v>6.4671256301290059E-2</v>
      </c>
      <c r="O15" s="793">
        <f>compohweal!AS7</f>
        <v>2.6382575761657923E-2</v>
      </c>
      <c r="P15" s="793">
        <f>compohweal!AT7</f>
        <v>2.1622125749963732E-2</v>
      </c>
      <c r="Q15" s="793">
        <f>compohweal!AU7</f>
        <v>2.6668342166174109E-3</v>
      </c>
      <c r="R15" s="793">
        <f>compohweal!AV7</f>
        <v>1.3780507734690826E-2</v>
      </c>
      <c r="S15" s="795">
        <f>compohweal!AW7</f>
        <v>2.1921283836017058E-4</v>
      </c>
      <c r="U15" s="1327">
        <f t="shared" si="0"/>
        <v>-5.6378512969246231E-17</v>
      </c>
      <c r="V15" s="1327">
        <f t="shared" si="1"/>
        <v>0</v>
      </c>
      <c r="W15" s="1327">
        <f t="shared" si="2"/>
        <v>-4.6891743959998067E-18</v>
      </c>
    </row>
    <row r="16" spans="1:23" x14ac:dyDescent="0.2">
      <c r="A16" s="820">
        <v>1919</v>
      </c>
      <c r="B16" s="829">
        <f>compohweal!AF8</f>
        <v>0.32862303460359699</v>
      </c>
      <c r="C16" s="799">
        <f>compohweal!AG8</f>
        <v>0.12962078317514561</v>
      </c>
      <c r="D16" s="799">
        <f>compohweal!AH8</f>
        <v>0.10023584398974383</v>
      </c>
      <c r="E16" s="799">
        <f>compohweal!AI8</f>
        <v>2.8845215295841962E-2</v>
      </c>
      <c r="F16" s="799">
        <f>compohweal!AJ8</f>
        <v>6.6725930268944092E-2</v>
      </c>
      <c r="G16" s="799">
        <f>compohweal!AK8</f>
        <v>3.1952618739215562E-3</v>
      </c>
      <c r="H16" s="188">
        <f>compohweal!AL8</f>
        <v>0.18252375571589424</v>
      </c>
      <c r="I16" s="799">
        <f>compohweal!AM8</f>
        <v>7.3286668643268396E-2</v>
      </c>
      <c r="J16" s="799">
        <f>compohweal!AN8</f>
        <v>5.6136821643133931E-2</v>
      </c>
      <c r="K16" s="799">
        <f>compohweal!AO8</f>
        <v>1.1878333587680041E-2</v>
      </c>
      <c r="L16" s="799">
        <f>compohweal!AP8</f>
        <v>4.0174035879322993E-2</v>
      </c>
      <c r="M16" s="799">
        <f>compohweal!AQ8</f>
        <v>1.047895962488866E-3</v>
      </c>
      <c r="N16" s="188">
        <f>compohweal!AR8</f>
        <v>6.2827945511695946E-2</v>
      </c>
      <c r="O16" s="799">
        <f>compohweal!AS8</f>
        <v>2.2906796171220177E-2</v>
      </c>
      <c r="P16" s="799">
        <f>compohweal!AT8</f>
        <v>2.0734755747473257E-2</v>
      </c>
      <c r="Q16" s="799">
        <f>compohweal!AU8</f>
        <v>2.7034716418365334E-3</v>
      </c>
      <c r="R16" s="799">
        <f>compohweal!AV8</f>
        <v>1.630216812487292E-2</v>
      </c>
      <c r="S16" s="800">
        <f>compohweal!AW8</f>
        <v>1.8075382629305706E-4</v>
      </c>
      <c r="U16" s="1327">
        <f t="shared" si="0"/>
        <v>-7.4593109467002705E-17</v>
      </c>
      <c r="V16" s="1327">
        <f t="shared" si="1"/>
        <v>1.4311468676808659E-17</v>
      </c>
      <c r="W16" s="1327">
        <f t="shared" si="2"/>
        <v>0</v>
      </c>
    </row>
    <row r="17" spans="1:23" x14ac:dyDescent="0.2">
      <c r="A17" s="819">
        <v>1920</v>
      </c>
      <c r="B17" s="827">
        <f>compohweal!AF9</f>
        <v>0.28606877314767476</v>
      </c>
      <c r="C17" s="793">
        <f>compohweal!AG9</f>
        <v>0.10979250847496523</v>
      </c>
      <c r="D17" s="793">
        <f>compohweal!AH9</f>
        <v>8.8758228509956016E-2</v>
      </c>
      <c r="E17" s="793">
        <f>compohweal!AI9</f>
        <v>2.9858481886209029E-2</v>
      </c>
      <c r="F17" s="793">
        <f>compohweal!AJ9</f>
        <v>5.4415318489491653E-2</v>
      </c>
      <c r="G17" s="793">
        <f>compohweal!AK9</f>
        <v>3.2442357870528286E-3</v>
      </c>
      <c r="H17" s="186">
        <f>compohweal!AL9</f>
        <v>0.14477189552843017</v>
      </c>
      <c r="I17" s="793">
        <f>compohweal!AM9</f>
        <v>5.5478472812401369E-2</v>
      </c>
      <c r="J17" s="793">
        <f>compohweal!AN9</f>
        <v>4.5050511463157729E-2</v>
      </c>
      <c r="K17" s="793">
        <f>compohweal!AO9</f>
        <v>1.2546495455746069E-2</v>
      </c>
      <c r="L17" s="793">
        <f>compohweal!AP9</f>
        <v>3.0693548976068064E-2</v>
      </c>
      <c r="M17" s="793">
        <f>compohweal!AQ9</f>
        <v>1.0028668210569345E-3</v>
      </c>
      <c r="N17" s="186">
        <f>compohweal!AR9</f>
        <v>4.2957956410515613E-2</v>
      </c>
      <c r="O17" s="793">
        <f>compohweal!AS9</f>
        <v>1.4268041697317055E-2</v>
      </c>
      <c r="P17" s="793">
        <f>compohweal!AT9</f>
        <v>1.414831551113045E-2</v>
      </c>
      <c r="Q17" s="793">
        <f>compohweal!AU9</f>
        <v>2.8819352167565072E-3</v>
      </c>
      <c r="R17" s="793">
        <f>compohweal!AV9</f>
        <v>1.1495862626383127E-2</v>
      </c>
      <c r="S17" s="795">
        <f>compohweal!AW9</f>
        <v>1.6380135892847097E-4</v>
      </c>
      <c r="U17" s="1327">
        <f t="shared" si="0"/>
        <v>-1.1709383462843448E-17</v>
      </c>
      <c r="V17" s="1327">
        <f t="shared" si="1"/>
        <v>4.7704895589362195E-18</v>
      </c>
      <c r="W17" s="1327">
        <f t="shared" si="2"/>
        <v>4.391018798566293E-18</v>
      </c>
    </row>
    <row r="18" spans="1:23" x14ac:dyDescent="0.2">
      <c r="A18" s="819">
        <v>1921</v>
      </c>
      <c r="B18" s="827">
        <f>compohweal!AF10</f>
        <v>0.29914713010527677</v>
      </c>
      <c r="C18" s="793">
        <f>compohweal!AG10</f>
        <v>0.12395186952580255</v>
      </c>
      <c r="D18" s="793">
        <f>compohweal!AH10</f>
        <v>9.0396140690930257E-2</v>
      </c>
      <c r="E18" s="793">
        <f>compohweal!AI10</f>
        <v>3.1913033877687895E-2</v>
      </c>
      <c r="F18" s="793">
        <f>compohweal!AJ10</f>
        <v>4.8957784757002722E-2</v>
      </c>
      <c r="G18" s="793">
        <f>compohweal!AK10</f>
        <v>3.9283012538533432E-3</v>
      </c>
      <c r="H18" s="186">
        <f>compohweal!AL10</f>
        <v>0.15375312761075663</v>
      </c>
      <c r="I18" s="793">
        <f>compohweal!AM10</f>
        <v>6.821888153711185E-2</v>
      </c>
      <c r="J18" s="793">
        <f>compohweal!AN10</f>
        <v>4.4125205532937244E-2</v>
      </c>
      <c r="K18" s="793">
        <f>compohweal!AO10</f>
        <v>1.3028556600890674E-2</v>
      </c>
      <c r="L18" s="793">
        <f>compohweal!AP10</f>
        <v>2.7160594139333385E-2</v>
      </c>
      <c r="M18" s="793">
        <f>compohweal!AQ10</f>
        <v>1.2198898004834717E-3</v>
      </c>
      <c r="N18" s="186">
        <f>compohweal!AR10</f>
        <v>4.4472004419698313E-2</v>
      </c>
      <c r="O18" s="793">
        <f>compohweal!AS10</f>
        <v>1.9324925562206434E-2</v>
      </c>
      <c r="P18" s="793">
        <f>compohweal!AT10</f>
        <v>1.2290010764633388E-2</v>
      </c>
      <c r="Q18" s="793">
        <f>compohweal!AU10</f>
        <v>2.7920213362902387E-3</v>
      </c>
      <c r="R18" s="793">
        <f>compohweal!AV10</f>
        <v>9.8589647468894457E-3</v>
      </c>
      <c r="S18" s="795">
        <f>compohweal!AW10</f>
        <v>2.0608200967880795E-4</v>
      </c>
      <c r="U18" s="1327">
        <f t="shared" si="0"/>
        <v>-6.9388939039072284E-18</v>
      </c>
      <c r="V18" s="1327">
        <f t="shared" si="1"/>
        <v>4.7704895589362195E-18</v>
      </c>
      <c r="W18" s="1327">
        <f t="shared" si="2"/>
        <v>-1.7889335846010823E-18</v>
      </c>
    </row>
    <row r="19" spans="1:23" x14ac:dyDescent="0.2">
      <c r="A19" s="819">
        <v>1922</v>
      </c>
      <c r="B19" s="827">
        <f>compohweal!AF11</f>
        <v>0.32804091092726745</v>
      </c>
      <c r="C19" s="793">
        <f>compohweal!AG11</f>
        <v>0.14402147954147362</v>
      </c>
      <c r="D19" s="793">
        <f>compohweal!AH11</f>
        <v>9.790027296719446E-2</v>
      </c>
      <c r="E19" s="793">
        <f>compohweal!AI11</f>
        <v>3.8609525315045544E-2</v>
      </c>
      <c r="F19" s="793">
        <f>compohweal!AJ11</f>
        <v>4.367243008105938E-2</v>
      </c>
      <c r="G19" s="793">
        <f>compohweal!AK11</f>
        <v>3.8372030224944585E-3</v>
      </c>
      <c r="H19" s="186">
        <f>compohweal!AL11</f>
        <v>0.17595667749965049</v>
      </c>
      <c r="I19" s="793">
        <f>compohweal!AM11</f>
        <v>8.4506879163405713E-2</v>
      </c>
      <c r="J19" s="793">
        <f>compohweal!AN11</f>
        <v>4.8789204708860903E-2</v>
      </c>
      <c r="K19" s="793">
        <f>compohweal!AO11</f>
        <v>1.7489048891867802E-2</v>
      </c>
      <c r="L19" s="793">
        <f>compohweal!AP11</f>
        <v>2.3977905145503447E-2</v>
      </c>
      <c r="M19" s="793">
        <f>compohweal!AQ11</f>
        <v>1.1936395900126737E-3</v>
      </c>
      <c r="N19" s="186">
        <f>compohweal!AR11</f>
        <v>5.7579029536074508E-2</v>
      </c>
      <c r="O19" s="793">
        <f>compohweal!AS11</f>
        <v>2.9248814928897852E-2</v>
      </c>
      <c r="P19" s="793">
        <f>compohweal!AT11</f>
        <v>1.4548590208198452E-2</v>
      </c>
      <c r="Q19" s="793">
        <f>compohweal!AU11</f>
        <v>4.8719303577858175E-3</v>
      </c>
      <c r="R19" s="793">
        <f>compohweal!AV11</f>
        <v>8.7037004840932013E-3</v>
      </c>
      <c r="S19" s="795">
        <f>compohweal!AW11</f>
        <v>2.0599355709917134E-4</v>
      </c>
      <c r="U19" s="1327">
        <f t="shared" si="0"/>
        <v>-1.7347234759768071E-17</v>
      </c>
      <c r="V19" s="1327">
        <f t="shared" si="1"/>
        <v>-4.4885969940899884E-17</v>
      </c>
      <c r="W19" s="1327">
        <f t="shared" si="2"/>
        <v>1.2956215961201778E-17</v>
      </c>
    </row>
    <row r="20" spans="1:23" x14ac:dyDescent="0.2">
      <c r="A20" s="819">
        <v>1923</v>
      </c>
      <c r="B20" s="827">
        <f>compohweal!AF12</f>
        <v>0.28875794605480837</v>
      </c>
      <c r="C20" s="793">
        <f>compohweal!AG12</f>
        <v>0.13982674989124597</v>
      </c>
      <c r="D20" s="793">
        <f>compohweal!AH12</f>
        <v>8.232197659867127E-2</v>
      </c>
      <c r="E20" s="793">
        <f>compohweal!AI12</f>
        <v>3.2734237846090364E-2</v>
      </c>
      <c r="F20" s="793">
        <f>compohweal!AJ12</f>
        <v>2.9914718698014903E-2</v>
      </c>
      <c r="G20" s="793">
        <f>compohweal!AK12</f>
        <v>3.9602630207858551E-3</v>
      </c>
      <c r="H20" s="186">
        <f>compohweal!AL12</f>
        <v>0.15064877140060487</v>
      </c>
      <c r="I20" s="793">
        <f>compohweal!AM12</f>
        <v>8.003706212092658E-2</v>
      </c>
      <c r="J20" s="793">
        <f>compohweal!AN12</f>
        <v>3.9429782386146625E-2</v>
      </c>
      <c r="K20" s="793">
        <f>compohweal!AO12</f>
        <v>1.3959063847438708E-2</v>
      </c>
      <c r="L20" s="793">
        <f>compohweal!AP12</f>
        <v>1.6017007430878697E-2</v>
      </c>
      <c r="M20" s="793">
        <f>compohweal!AQ12</f>
        <v>1.2058556152142444E-3</v>
      </c>
      <c r="N20" s="186">
        <f>compohweal!AR12</f>
        <v>4.7655203966977179E-2</v>
      </c>
      <c r="O20" s="793">
        <f>compohweal!AS12</f>
        <v>2.7020354813237502E-2</v>
      </c>
      <c r="P20" s="793">
        <f>compohweal!AT12</f>
        <v>1.1533631129324925E-2</v>
      </c>
      <c r="Q20" s="793">
        <f>compohweal!AU12</f>
        <v>3.4276050384158649E-3</v>
      </c>
      <c r="R20" s="793">
        <f>compohweal!AV12</f>
        <v>5.4558186726560692E-3</v>
      </c>
      <c r="S20" s="795">
        <f>compohweal!AW12</f>
        <v>2.1779431334281073E-4</v>
      </c>
      <c r="U20" s="1327">
        <f t="shared" si="0"/>
        <v>9.540979117872439E-18</v>
      </c>
      <c r="V20" s="1327">
        <f t="shared" si="1"/>
        <v>1.2359904766334751E-17</v>
      </c>
      <c r="W20" s="1327">
        <f t="shared" si="2"/>
        <v>8.2941466195141089E-18</v>
      </c>
    </row>
    <row r="21" spans="1:23" x14ac:dyDescent="0.2">
      <c r="A21" s="819">
        <v>1924</v>
      </c>
      <c r="B21" s="827">
        <f>compohweal!AF13</f>
        <v>0.30825845186317946</v>
      </c>
      <c r="C21" s="793">
        <f>compohweal!AG13</f>
        <v>0.15168491222661173</v>
      </c>
      <c r="D21" s="793">
        <f>compohweal!AH13</f>
        <v>8.6911574006568473E-2</v>
      </c>
      <c r="E21" s="793">
        <f>compohweal!AI13</f>
        <v>3.3338747527949353E-2</v>
      </c>
      <c r="F21" s="793">
        <f>compohweal!AJ13</f>
        <v>3.1671019055860505E-2</v>
      </c>
      <c r="G21" s="793">
        <f>compohweal!AK13</f>
        <v>4.6521990461894334E-3</v>
      </c>
      <c r="H21" s="186">
        <f>compohweal!AL13</f>
        <v>0.16354147328659493</v>
      </c>
      <c r="I21" s="793">
        <f>compohweal!AM13</f>
        <v>8.9530733507251201E-2</v>
      </c>
      <c r="J21" s="793">
        <f>compohweal!AN13</f>
        <v>4.2415107703832125E-2</v>
      </c>
      <c r="K21" s="793">
        <f>compohweal!AO13</f>
        <v>1.4121601219985078E-2</v>
      </c>
      <c r="L21" s="793">
        <f>compohweal!AP13</f>
        <v>1.6002659252239898E-2</v>
      </c>
      <c r="M21" s="793">
        <f>compohweal!AQ13</f>
        <v>1.4713716032866517E-3</v>
      </c>
      <c r="N21" s="186">
        <f>compohweal!AR13</f>
        <v>5.2105630259314105E-2</v>
      </c>
      <c r="O21" s="793">
        <f>compohweal!AS13</f>
        <v>3.0206362044044414E-2</v>
      </c>
      <c r="P21" s="793">
        <f>compohweal!AT13</f>
        <v>1.2535578181398865E-2</v>
      </c>
      <c r="Q21" s="793">
        <f>compohweal!AU13</f>
        <v>3.5041356149293334E-3</v>
      </c>
      <c r="R21" s="793">
        <f>compohweal!AV13</f>
        <v>5.5797520956929131E-3</v>
      </c>
      <c r="S21" s="795">
        <f>compohweal!AW13</f>
        <v>2.7980232324859033E-4</v>
      </c>
      <c r="U21" s="1327">
        <f t="shared" si="0"/>
        <v>-3.8163916471489756E-17</v>
      </c>
      <c r="V21" s="1327">
        <f t="shared" si="1"/>
        <v>-1.6696713456276768E-17</v>
      </c>
      <c r="W21" s="1327">
        <f t="shared" si="2"/>
        <v>-1.1384122811097797E-17</v>
      </c>
    </row>
    <row r="22" spans="1:23" x14ac:dyDescent="0.2">
      <c r="A22" s="819">
        <v>1925</v>
      </c>
      <c r="B22" s="827">
        <f>compohweal!AF14</f>
        <v>0.33427327723840061</v>
      </c>
      <c r="C22" s="793">
        <f>compohweal!AG14</f>
        <v>0.16476058537193874</v>
      </c>
      <c r="D22" s="793">
        <f>compohweal!AH14</f>
        <v>9.0583805889440303E-2</v>
      </c>
      <c r="E22" s="793">
        <f>compohweal!AI14</f>
        <v>3.5790975738740134E-2</v>
      </c>
      <c r="F22" s="793">
        <f>compohweal!AJ14</f>
        <v>3.8300677120084024E-2</v>
      </c>
      <c r="G22" s="793">
        <f>compohweal!AK14</f>
        <v>4.83723311819741E-3</v>
      </c>
      <c r="H22" s="186">
        <f>compohweal!AL14</f>
        <v>0.18046102761378224</v>
      </c>
      <c r="I22" s="793">
        <f>compohweal!AM14</f>
        <v>9.9435950303479445E-2</v>
      </c>
      <c r="J22" s="793">
        <f>compohweal!AN14</f>
        <v>4.3942299711015147E-2</v>
      </c>
      <c r="K22" s="793">
        <f>compohweal!AO14</f>
        <v>1.517580185072828E-2</v>
      </c>
      <c r="L22" s="793">
        <f>compohweal!AP14</f>
        <v>2.0370869399860752E-2</v>
      </c>
      <c r="M22" s="793">
        <f>compohweal!AQ14</f>
        <v>1.5361063486986223E-3</v>
      </c>
      <c r="N22" s="186">
        <f>compohweal!AR14</f>
        <v>6.3574372938712029E-2</v>
      </c>
      <c r="O22" s="793">
        <f>compohweal!AS14</f>
        <v>3.8412034792001178E-2</v>
      </c>
      <c r="P22" s="793">
        <f>compohweal!AT14</f>
        <v>1.3351853657453307E-2</v>
      </c>
      <c r="Q22" s="793">
        <f>compohweal!AU14</f>
        <v>3.4624503383306787E-3</v>
      </c>
      <c r="R22" s="793">
        <f>compohweal!AV14</f>
        <v>8.0587056558322229E-3</v>
      </c>
      <c r="S22" s="795">
        <f>compohweal!AW14</f>
        <v>2.8932849509463661E-4</v>
      </c>
      <c r="U22" s="1327">
        <f t="shared" si="0"/>
        <v>0</v>
      </c>
      <c r="V22" s="1327">
        <f t="shared" si="1"/>
        <v>-4.7704895589362195E-18</v>
      </c>
      <c r="W22" s="1327">
        <f t="shared" si="2"/>
        <v>5.9089018400459992E-18</v>
      </c>
    </row>
    <row r="23" spans="1:23" x14ac:dyDescent="0.2">
      <c r="A23" s="819">
        <v>1926</v>
      </c>
      <c r="B23" s="827">
        <f>compohweal!AF15</f>
        <v>0.34785120770783856</v>
      </c>
      <c r="C23" s="793">
        <f>compohweal!AG15</f>
        <v>0.18201812021203101</v>
      </c>
      <c r="D23" s="793">
        <f>compohweal!AH15</f>
        <v>9.1491458050589475E-2</v>
      </c>
      <c r="E23" s="793">
        <f>compohweal!AI15</f>
        <v>3.4566970873738313E-2</v>
      </c>
      <c r="F23" s="793">
        <f>compohweal!AJ15</f>
        <v>3.4599302685170662E-2</v>
      </c>
      <c r="G23" s="793">
        <f>compohweal!AK15</f>
        <v>5.1753558863092044E-3</v>
      </c>
      <c r="H23" s="186">
        <f>compohweal!AL15</f>
        <v>0.19368857551259258</v>
      </c>
      <c r="I23" s="793">
        <f>compohweal!AM15</f>
        <v>0.11484891492482061</v>
      </c>
      <c r="J23" s="793">
        <f>compohweal!AN15</f>
        <v>4.4944297566269949E-2</v>
      </c>
      <c r="K23" s="793">
        <f>compohweal!AO15</f>
        <v>1.4717382717077017E-2</v>
      </c>
      <c r="L23" s="793">
        <f>compohweal!AP15</f>
        <v>1.7530242821368509E-2</v>
      </c>
      <c r="M23" s="793">
        <f>compohweal!AQ15</f>
        <v>1.6477374830565351E-3</v>
      </c>
      <c r="N23" s="186">
        <f>compohweal!AR15</f>
        <v>7.0741264843542886E-2</v>
      </c>
      <c r="O23" s="793">
        <f>compohweal!AS15</f>
        <v>4.7445861753133194E-2</v>
      </c>
      <c r="P23" s="793">
        <f>compohweal!AT15</f>
        <v>1.3215512214812628E-2</v>
      </c>
      <c r="Q23" s="793">
        <f>compohweal!AU15</f>
        <v>3.2992688468853858E-3</v>
      </c>
      <c r="R23" s="793">
        <f>compohweal!AV15</f>
        <v>6.4343815428709707E-3</v>
      </c>
      <c r="S23" s="795">
        <f>compohweal!AW15</f>
        <v>3.4624048584071856E-4</v>
      </c>
      <c r="U23" s="1327">
        <f t="shared" si="0"/>
        <v>-1.0234868508263162E-16</v>
      </c>
      <c r="V23" s="1327">
        <f t="shared" si="1"/>
        <v>-3.426078865054194E-17</v>
      </c>
      <c r="W23" s="1327">
        <f t="shared" si="2"/>
        <v>-1.0354130747236567E-17</v>
      </c>
    </row>
    <row r="24" spans="1:23" x14ac:dyDescent="0.2">
      <c r="A24" s="819">
        <v>1927</v>
      </c>
      <c r="B24" s="827">
        <f>compohweal!AF16</f>
        <v>0.37023470615600895</v>
      </c>
      <c r="C24" s="793">
        <f>compohweal!AG16</f>
        <v>0.20479569817532184</v>
      </c>
      <c r="D24" s="793">
        <f>compohweal!AH16</f>
        <v>9.172993032473245E-2</v>
      </c>
      <c r="E24" s="793">
        <f>compohweal!AI16</f>
        <v>3.308157641068233E-2</v>
      </c>
      <c r="F24" s="793">
        <f>compohweal!AJ16</f>
        <v>3.5182912857474838E-2</v>
      </c>
      <c r="G24" s="793">
        <f>compohweal!AK16</f>
        <v>5.4445883877975608E-3</v>
      </c>
      <c r="H24" s="186">
        <f>compohweal!AL16</f>
        <v>0.21032258113991639</v>
      </c>
      <c r="I24" s="793">
        <f>compohweal!AM16</f>
        <v>0.13070242028140411</v>
      </c>
      <c r="J24" s="793">
        <f>compohweal!AN16</f>
        <v>4.4774625745102485E-2</v>
      </c>
      <c r="K24" s="793">
        <f>compohweal!AO16</f>
        <v>1.4198017415660935E-2</v>
      </c>
      <c r="L24" s="793">
        <f>compohweal!AP16</f>
        <v>1.8911543804885585E-2</v>
      </c>
      <c r="M24" s="793">
        <f>compohweal!AQ16</f>
        <v>1.7359738928632651E-3</v>
      </c>
      <c r="N24" s="186">
        <f>compohweal!AR16</f>
        <v>7.8459683516979573E-2</v>
      </c>
      <c r="O24" s="793">
        <f>compohweal!AS16</f>
        <v>5.335894359610812E-2</v>
      </c>
      <c r="P24" s="793">
        <f>compohweal!AT16</f>
        <v>1.3689045309076563E-2</v>
      </c>
      <c r="Q24" s="793">
        <f>compohweal!AU16</f>
        <v>3.1311353259437648E-3</v>
      </c>
      <c r="R24" s="793">
        <f>compohweal!AV16</f>
        <v>7.9306055394265957E-3</v>
      </c>
      <c r="S24" s="795">
        <f>compohweal!AW16</f>
        <v>3.4995374642454101E-4</v>
      </c>
      <c r="U24" s="1327">
        <f t="shared" si="0"/>
        <v>-6.5052130349130266E-17</v>
      </c>
      <c r="V24" s="1327">
        <f t="shared" si="1"/>
        <v>1.3010426069826053E-17</v>
      </c>
      <c r="W24" s="1327">
        <f t="shared" si="2"/>
        <v>-1.2847795743953228E-17</v>
      </c>
    </row>
    <row r="25" spans="1:23" x14ac:dyDescent="0.2">
      <c r="A25" s="819">
        <v>1928</v>
      </c>
      <c r="B25" s="827">
        <f>compohweal!AF17</f>
        <v>0.39868853653225961</v>
      </c>
      <c r="C25" s="793">
        <f>compohweal!AG17</f>
        <v>0.23576411653463961</v>
      </c>
      <c r="D25" s="793">
        <f>compohweal!AH17</f>
        <v>8.8185350526709894E-2</v>
      </c>
      <c r="E25" s="793">
        <f>compohweal!AI17</f>
        <v>3.1757809452162965E-2</v>
      </c>
      <c r="F25" s="793">
        <f>compohweal!AJ17</f>
        <v>3.7673623824049006E-2</v>
      </c>
      <c r="G25" s="793">
        <f>compohweal!AK17</f>
        <v>5.3076361946981345E-3</v>
      </c>
      <c r="H25" s="186">
        <f>compohweal!AL17</f>
        <v>0.23704168275977491</v>
      </c>
      <c r="I25" s="793">
        <f>compohweal!AM17</f>
        <v>0.1539973726972679</v>
      </c>
      <c r="J25" s="793">
        <f>compohweal!AN17</f>
        <v>4.4620604252530532E-2</v>
      </c>
      <c r="K25" s="793">
        <f>compohweal!AO17</f>
        <v>1.3431069674884622E-2</v>
      </c>
      <c r="L25" s="793">
        <f>compohweal!AP17</f>
        <v>2.3282745002303575E-2</v>
      </c>
      <c r="M25" s="793">
        <f>compohweal!AQ17</f>
        <v>1.7098911327882592E-3</v>
      </c>
      <c r="N25" s="186">
        <f>compohweal!AR17</f>
        <v>9.3114397004118374E-2</v>
      </c>
      <c r="O25" s="793">
        <f>compohweal!AS17</f>
        <v>6.2671652515154108E-2</v>
      </c>
      <c r="P25" s="793">
        <f>compohweal!AT17</f>
        <v>1.5360499666287252E-2</v>
      </c>
      <c r="Q25" s="793">
        <f>compohweal!AU17</f>
        <v>2.7727574836686449E-3</v>
      </c>
      <c r="R25" s="793">
        <f>compohweal!AV17</f>
        <v>1.1953935949066121E-2</v>
      </c>
      <c r="S25" s="795">
        <f>compohweal!AW17</f>
        <v>3.5555138994225412E-4</v>
      </c>
      <c r="U25" s="1327">
        <f t="shared" si="0"/>
        <v>0</v>
      </c>
      <c r="V25" s="1327">
        <f t="shared" si="1"/>
        <v>1.9298798670241979E-17</v>
      </c>
      <c r="W25" s="1327">
        <f t="shared" si="2"/>
        <v>-8.1315162936412833E-18</v>
      </c>
    </row>
    <row r="26" spans="1:23" x14ac:dyDescent="0.2">
      <c r="A26" s="819">
        <v>1929</v>
      </c>
      <c r="B26" s="827">
        <f>compohweal!AF18</f>
        <v>0.40091987628779818</v>
      </c>
      <c r="C26" s="793">
        <f>compohweal!AG18</f>
        <v>0.24438460552611416</v>
      </c>
      <c r="D26" s="793">
        <f>compohweal!AH18</f>
        <v>8.7885141741711054E-2</v>
      </c>
      <c r="E26" s="793">
        <f>compohweal!AI18</f>
        <v>3.2020699070993627E-2</v>
      </c>
      <c r="F26" s="793">
        <f>compohweal!AJ18</f>
        <v>3.1506309262040635E-2</v>
      </c>
      <c r="G26" s="793">
        <f>compohweal!AK18</f>
        <v>5.1231206869387404E-3</v>
      </c>
      <c r="H26" s="186">
        <f>compohweal!AL18</f>
        <v>0.2459177310150937</v>
      </c>
      <c r="I26" s="793">
        <f>compohweal!AM18</f>
        <v>0.1658815565213127</v>
      </c>
      <c r="J26" s="793">
        <f>compohweal!AN18</f>
        <v>4.5859398921313896E-2</v>
      </c>
      <c r="K26" s="793">
        <f>compohweal!AO18</f>
        <v>1.3895772491665922E-2</v>
      </c>
      <c r="L26" s="793">
        <f>compohweal!AP18</f>
        <v>1.869133680435834E-2</v>
      </c>
      <c r="M26" s="793">
        <f>compohweal!AQ18</f>
        <v>1.5896662764428705E-3</v>
      </c>
      <c r="N26" s="186">
        <f>compohweal!AR18</f>
        <v>0.10358664960932752</v>
      </c>
      <c r="O26" s="793">
        <f>compohweal!AS18</f>
        <v>7.4232668921133144E-2</v>
      </c>
      <c r="P26" s="793">
        <f>compohweal!AT18</f>
        <v>1.6551745895700642E-2</v>
      </c>
      <c r="Q26" s="793">
        <f>compohweal!AU18</f>
        <v>3.0076744011672098E-3</v>
      </c>
      <c r="R26" s="793">
        <f>compohweal!AV18</f>
        <v>9.471984008943668E-3</v>
      </c>
      <c r="S26" s="795">
        <f>compohweal!AW18</f>
        <v>3.2257638238286797E-4</v>
      </c>
      <c r="U26" s="1327">
        <f t="shared" si="0"/>
        <v>-3.1225022567582528E-17</v>
      </c>
      <c r="V26" s="1327">
        <f t="shared" si="1"/>
        <v>-2.6237692574149207E-17</v>
      </c>
      <c r="W26" s="1327">
        <f t="shared" si="2"/>
        <v>-8.4567769453869346E-18</v>
      </c>
    </row>
    <row r="27" spans="1:23" x14ac:dyDescent="0.2">
      <c r="A27" s="821">
        <v>1930</v>
      </c>
      <c r="B27" s="830">
        <f>compohweal!AF19</f>
        <v>0.35149068462180827</v>
      </c>
      <c r="C27" s="802">
        <f>compohweal!AG19</f>
        <v>0.20652404843254618</v>
      </c>
      <c r="D27" s="802">
        <f>compohweal!AH19</f>
        <v>8.3969686572189603E-2</v>
      </c>
      <c r="E27" s="802">
        <f>compohweal!AI19</f>
        <v>3.2444684384476473E-2</v>
      </c>
      <c r="F27" s="802">
        <f>compohweal!AJ19</f>
        <v>2.255023870159677E-2</v>
      </c>
      <c r="G27" s="802">
        <f>compohweal!AK19</f>
        <v>6.0020265309992269E-3</v>
      </c>
      <c r="H27" s="190">
        <f>compohweal!AL19</f>
        <v>0.19700280137094045</v>
      </c>
      <c r="I27" s="802">
        <f>compohweal!AM19</f>
        <v>0.1287656656104951</v>
      </c>
      <c r="J27" s="802">
        <f>compohweal!AN19</f>
        <v>4.0977638661878188E-2</v>
      </c>
      <c r="K27" s="802">
        <f>compohweal!AO19</f>
        <v>1.428907458885907E-2</v>
      </c>
      <c r="L27" s="802">
        <f>compohweal!AP19</f>
        <v>1.1109400522657513E-2</v>
      </c>
      <c r="M27" s="802">
        <f>compohweal!AQ19</f>
        <v>1.8610219870505292E-3</v>
      </c>
      <c r="N27" s="190">
        <f>compohweal!AR19</f>
        <v>7.4297412336185933E-2</v>
      </c>
      <c r="O27" s="802">
        <f>compohweal!AS19</f>
        <v>5.5293245199496265E-2</v>
      </c>
      <c r="P27" s="802">
        <f>compohweal!AT19</f>
        <v>1.1940859121669535E-2</v>
      </c>
      <c r="Q27" s="802">
        <f>compohweal!AU19</f>
        <v>2.9373208007552475E-3</v>
      </c>
      <c r="R27" s="802">
        <f>compohweal!AV19</f>
        <v>3.718946054306527E-3</v>
      </c>
      <c r="S27" s="803">
        <f>compohweal!AW19</f>
        <v>4.0704115995835545E-4</v>
      </c>
      <c r="U27" s="1327">
        <f t="shared" si="0"/>
        <v>1.474514954580286E-17</v>
      </c>
      <c r="V27" s="1327">
        <f t="shared" si="1"/>
        <v>5.0090140368830305E-17</v>
      </c>
      <c r="W27" s="1327">
        <f t="shared" si="2"/>
        <v>3.9573379295720912E-18</v>
      </c>
    </row>
    <row r="28" spans="1:23" x14ac:dyDescent="0.2">
      <c r="A28" s="819">
        <v>1931</v>
      </c>
      <c r="B28" s="827">
        <f>compohweal!AF20</f>
        <v>0.30749991028088886</v>
      </c>
      <c r="C28" s="793">
        <f>compohweal!AG20</f>
        <v>0.15084680007698378</v>
      </c>
      <c r="D28" s="793">
        <f>compohweal!AH20</f>
        <v>9.3945908672595252E-2</v>
      </c>
      <c r="E28" s="793">
        <f>compohweal!AI20</f>
        <v>3.2523771682969285E-2</v>
      </c>
      <c r="F28" s="793">
        <f>compohweal!AJ20</f>
        <v>2.1998055094932377E-2</v>
      </c>
      <c r="G28" s="793">
        <f>compohweal!AK20</f>
        <v>8.1853747534081887E-3</v>
      </c>
      <c r="H28" s="186">
        <f>compohweal!AL20</f>
        <v>0.16322322921793952</v>
      </c>
      <c r="I28" s="793">
        <f>compohweal!AM20</f>
        <v>9.0520302452819751E-2</v>
      </c>
      <c r="J28" s="793">
        <f>compohweal!AN20</f>
        <v>4.4880068915893245E-2</v>
      </c>
      <c r="K28" s="793">
        <f>compohweal!AO20</f>
        <v>1.4499836044994984E-2</v>
      </c>
      <c r="L28" s="793">
        <f>compohweal!AP20</f>
        <v>1.0828761886044393E-2</v>
      </c>
      <c r="M28" s="793">
        <f>compohweal!AQ20</f>
        <v>2.4942599181871522E-3</v>
      </c>
      <c r="N28" s="186">
        <f>compohweal!AR20</f>
        <v>5.7670510597679803E-2</v>
      </c>
      <c r="O28" s="793">
        <f>compohweal!AS20</f>
        <v>3.7865854667325616E-2</v>
      </c>
      <c r="P28" s="793">
        <f>compohweal!AT20</f>
        <v>1.2722761300843037E-2</v>
      </c>
      <c r="Q28" s="793">
        <f>compohweal!AU20</f>
        <v>2.9477652225169898E-3</v>
      </c>
      <c r="R28" s="793">
        <f>compohweal!AV20</f>
        <v>3.63452235414178E-3</v>
      </c>
      <c r="S28" s="795">
        <f>compohweal!AW20</f>
        <v>4.9960705285237905E-4</v>
      </c>
      <c r="U28" s="1327">
        <f t="shared" si="0"/>
        <v>-3.1225022567582528E-17</v>
      </c>
      <c r="V28" s="1327">
        <f t="shared" si="1"/>
        <v>0</v>
      </c>
      <c r="W28" s="1327">
        <f t="shared" si="2"/>
        <v>9.7578195523695399E-19</v>
      </c>
    </row>
    <row r="29" spans="1:23" x14ac:dyDescent="0.2">
      <c r="A29" s="819">
        <v>1932</v>
      </c>
      <c r="B29" s="827">
        <f>compohweal!AF21</f>
        <v>0.31270146551405559</v>
      </c>
      <c r="C29" s="793">
        <f>compohweal!AG21</f>
        <v>0.1210926374675438</v>
      </c>
      <c r="D29" s="793">
        <f>compohweal!AH21</f>
        <v>0.11877250863256687</v>
      </c>
      <c r="E29" s="793">
        <f>compohweal!AI21</f>
        <v>3.5259867263293519E-2</v>
      </c>
      <c r="F29" s="793">
        <f>compohweal!AJ21</f>
        <v>2.5825119265741232E-2</v>
      </c>
      <c r="G29" s="793">
        <f>compohweal!AK21</f>
        <v>1.175133288491018E-2</v>
      </c>
      <c r="H29" s="186">
        <f>compohweal!AL21</f>
        <v>0.16990988932275608</v>
      </c>
      <c r="I29" s="793">
        <f>compohweal!AM21</f>
        <v>7.6002692382520776E-2</v>
      </c>
      <c r="J29" s="793">
        <f>compohweal!AN21</f>
        <v>5.9993438808498271E-2</v>
      </c>
      <c r="K29" s="793">
        <f>compohweal!AO21</f>
        <v>1.6631686944770213E-2</v>
      </c>
      <c r="L29" s="793">
        <f>compohweal!AP21</f>
        <v>1.3551257774112523E-2</v>
      </c>
      <c r="M29" s="793">
        <f>compohweal!AQ21</f>
        <v>3.7308134128542811E-3</v>
      </c>
      <c r="N29" s="186">
        <f>compohweal!AR21</f>
        <v>5.1938706880611987E-2</v>
      </c>
      <c r="O29" s="793">
        <f>compohweal!AS21</f>
        <v>2.9118715996822656E-2</v>
      </c>
      <c r="P29" s="793">
        <f>compohweal!AT21</f>
        <v>1.4817104197763725E-2</v>
      </c>
      <c r="Q29" s="793">
        <f>compohweal!AU21</f>
        <v>3.2338457862497159E-3</v>
      </c>
      <c r="R29" s="793">
        <f>compohweal!AV21</f>
        <v>4.0651836096224558E-3</v>
      </c>
      <c r="S29" s="795">
        <f>compohweal!AW21</f>
        <v>7.0385729015343395E-4</v>
      </c>
      <c r="U29" s="1327">
        <f t="shared" si="0"/>
        <v>0</v>
      </c>
      <c r="V29" s="1327">
        <f t="shared" si="1"/>
        <v>1.6046192152785466E-17</v>
      </c>
      <c r="W29" s="1327">
        <f t="shared" si="2"/>
        <v>1.6263032587282567E-18</v>
      </c>
    </row>
    <row r="30" spans="1:23" x14ac:dyDescent="0.2">
      <c r="A30" s="819">
        <v>1933</v>
      </c>
      <c r="B30" s="827">
        <f>compohweal!AF22</f>
        <v>0.33276798364545118</v>
      </c>
      <c r="C30" s="793">
        <f>compohweal!AG22</f>
        <v>0.13597631834289933</v>
      </c>
      <c r="D30" s="793">
        <f>compohweal!AH22</f>
        <v>0.11600604209547692</v>
      </c>
      <c r="E30" s="793">
        <f>compohweal!AI22</f>
        <v>3.6090886499142251E-2</v>
      </c>
      <c r="F30" s="793">
        <f>compohweal!AJ22</f>
        <v>3.2495407206169578E-2</v>
      </c>
      <c r="G30" s="793">
        <f>compohweal!AK22</f>
        <v>1.219932950176311E-2</v>
      </c>
      <c r="H30" s="186">
        <f>compohweal!AL22</f>
        <v>0.18828347831203171</v>
      </c>
      <c r="I30" s="793">
        <f>compohweal!AM22</f>
        <v>9.0300497200192523E-2</v>
      </c>
      <c r="J30" s="793">
        <f>compohweal!AN22</f>
        <v>5.8782394726161771E-2</v>
      </c>
      <c r="K30" s="793">
        <f>compohweal!AO22</f>
        <v>1.6750738665222097E-2</v>
      </c>
      <c r="L30" s="793">
        <f>compohweal!AP22</f>
        <v>1.8475096770477904E-2</v>
      </c>
      <c r="M30" s="793">
        <f>compohweal!AQ22</f>
        <v>3.9747509499773997E-3</v>
      </c>
      <c r="N30" s="186">
        <f>compohweal!AR22</f>
        <v>6.4826599249020428E-2</v>
      </c>
      <c r="O30" s="793">
        <f>compohweal!AS22</f>
        <v>3.8500825274460852E-2</v>
      </c>
      <c r="P30" s="793">
        <f>compohweal!AT22</f>
        <v>1.5815848039154326E-2</v>
      </c>
      <c r="Q30" s="793">
        <f>compohweal!AU22</f>
        <v>3.2323475942104174E-3</v>
      </c>
      <c r="R30" s="793">
        <f>compohweal!AV22</f>
        <v>6.5375933816362343E-3</v>
      </c>
      <c r="S30" s="795">
        <f>compohweal!AW22</f>
        <v>7.3998495955860289E-4</v>
      </c>
      <c r="U30" s="1327">
        <f t="shared" si="0"/>
        <v>0</v>
      </c>
      <c r="V30" s="1327">
        <f t="shared" si="1"/>
        <v>1.5612511283791264E-17</v>
      </c>
      <c r="W30" s="1327">
        <f t="shared" si="2"/>
        <v>-4.5536491244391186E-18</v>
      </c>
    </row>
    <row r="31" spans="1:23" x14ac:dyDescent="0.2">
      <c r="A31" s="819">
        <v>1934</v>
      </c>
      <c r="B31" s="827">
        <f>compohweal!AF23</f>
        <v>0.34165192616536821</v>
      </c>
      <c r="C31" s="793">
        <f>compohweal!AG23</f>
        <v>0.15268681961351788</v>
      </c>
      <c r="D31" s="793">
        <f>compohweal!AH23</f>
        <v>0.11099900306365867</v>
      </c>
      <c r="E31" s="793">
        <f>compohweal!AI23</f>
        <v>3.7390825233296968E-2</v>
      </c>
      <c r="F31" s="793">
        <f>compohweal!AJ23</f>
        <v>2.8909175455579181E-2</v>
      </c>
      <c r="G31" s="793">
        <f>compohweal!AK23</f>
        <v>1.1666102799315512E-2</v>
      </c>
      <c r="H31" s="186">
        <f>compohweal!AL23</f>
        <v>0.18614570171105227</v>
      </c>
      <c r="I31" s="793">
        <f>compohweal!AM23</f>
        <v>9.9028696550806386E-2</v>
      </c>
      <c r="J31" s="793">
        <f>compohweal!AN23</f>
        <v>5.3066199751882828E-2</v>
      </c>
      <c r="K31" s="793">
        <f>compohweal!AO23</f>
        <v>1.6784552507664096E-2</v>
      </c>
      <c r="L31" s="793">
        <f>compohweal!AP23</f>
        <v>1.3590474407631054E-2</v>
      </c>
      <c r="M31" s="793">
        <f>compohweal!AQ23</f>
        <v>3.6757784930679027E-3</v>
      </c>
      <c r="N31" s="186">
        <f>compohweal!AR23</f>
        <v>6.1009275322813347E-2</v>
      </c>
      <c r="O31" s="793">
        <f>compohweal!AS23</f>
        <v>3.9878394189427353E-2</v>
      </c>
      <c r="P31" s="793">
        <f>compohweal!AT23</f>
        <v>1.3005845913577724E-2</v>
      </c>
      <c r="Q31" s="793">
        <f>compohweal!AU23</f>
        <v>3.2885564202297184E-3</v>
      </c>
      <c r="R31" s="793">
        <f>compohweal!AV23</f>
        <v>4.1453134158030286E-3</v>
      </c>
      <c r="S31" s="795">
        <f>compohweal!AW23</f>
        <v>6.9116538377552675E-4</v>
      </c>
      <c r="U31" s="1327">
        <f t="shared" si="0"/>
        <v>0</v>
      </c>
      <c r="V31" s="1327">
        <f t="shared" si="1"/>
        <v>0</v>
      </c>
      <c r="W31" s="1327">
        <f t="shared" si="2"/>
        <v>-4.4452289071905682E-18</v>
      </c>
    </row>
    <row r="32" spans="1:23" x14ac:dyDescent="0.2">
      <c r="A32" s="819">
        <v>1935</v>
      </c>
      <c r="B32" s="827">
        <f>compohweal!AF24</f>
        <v>0.33839950353880355</v>
      </c>
      <c r="C32" s="793">
        <f>compohweal!AG24</f>
        <v>0.16252735704586768</v>
      </c>
      <c r="D32" s="793">
        <f>compohweal!AH24</f>
        <v>0.10120752999255944</v>
      </c>
      <c r="E32" s="793">
        <f>compohweal!AI24</f>
        <v>3.6867078045404636E-2</v>
      </c>
      <c r="F32" s="793">
        <f>compohweal!AJ24</f>
        <v>2.6315782380423459E-2</v>
      </c>
      <c r="G32" s="793">
        <f>compohweal!AK24</f>
        <v>1.1481756074548322E-2</v>
      </c>
      <c r="H32" s="186">
        <f>compohweal!AL24</f>
        <v>0.18467641917044822</v>
      </c>
      <c r="I32" s="793">
        <f>compohweal!AM24</f>
        <v>0.10329051537240745</v>
      </c>
      <c r="J32" s="793">
        <f>compohweal!AN24</f>
        <v>4.7863891451571557E-2</v>
      </c>
      <c r="K32" s="793">
        <f>compohweal!AO24</f>
        <v>1.6571996195716834E-2</v>
      </c>
      <c r="L32" s="793">
        <f>compohweal!AP24</f>
        <v>1.3356467806818342E-2</v>
      </c>
      <c r="M32" s="793">
        <f>compohweal!AQ24</f>
        <v>3.5935483439340468E-3</v>
      </c>
      <c r="N32" s="186">
        <f>compohweal!AR24</f>
        <v>6.0500977643871877E-2</v>
      </c>
      <c r="O32" s="793">
        <f>compohweal!AS24</f>
        <v>4.0424485488338782E-2</v>
      </c>
      <c r="P32" s="793">
        <f>compohweal!AT24</f>
        <v>1.1468263495008742E-2</v>
      </c>
      <c r="Q32" s="793">
        <f>compohweal!AU24</f>
        <v>3.3924544334492318E-3</v>
      </c>
      <c r="R32" s="793">
        <f>compohweal!AV24</f>
        <v>4.5689837915242251E-3</v>
      </c>
      <c r="S32" s="795">
        <f>compohweal!AW24</f>
        <v>6.4679043555089337E-4</v>
      </c>
      <c r="U32" s="1327">
        <f t="shared" si="0"/>
        <v>0</v>
      </c>
      <c r="V32" s="1327">
        <f t="shared" si="1"/>
        <v>-1.0842021724855044E-17</v>
      </c>
      <c r="W32" s="1327">
        <f t="shared" si="2"/>
        <v>2.7105054312137611E-18</v>
      </c>
    </row>
    <row r="33" spans="1:23" x14ac:dyDescent="0.2">
      <c r="A33" s="819">
        <v>1936</v>
      </c>
      <c r="B33" s="827">
        <f>compohweal!AF25</f>
        <v>0.35780848657246794</v>
      </c>
      <c r="C33" s="793">
        <f>compohweal!AG25</f>
        <v>0.19316102509294991</v>
      </c>
      <c r="D33" s="793">
        <f>compohweal!AH25</f>
        <v>8.6984760970698599E-2</v>
      </c>
      <c r="E33" s="793">
        <f>compohweal!AI25</f>
        <v>3.4951590880263846E-2</v>
      </c>
      <c r="F33" s="793">
        <f>compohweal!AJ25</f>
        <v>3.224541272395242E-2</v>
      </c>
      <c r="G33" s="793">
        <f>compohweal!AK25</f>
        <v>1.0465696904603194E-2</v>
      </c>
      <c r="H33" s="186">
        <f>compohweal!AL25</f>
        <v>0.19015129633249994</v>
      </c>
      <c r="I33" s="793">
        <f>compohweal!AM25</f>
        <v>0.11657691705110387</v>
      </c>
      <c r="J33" s="793">
        <f>compohweal!AN25</f>
        <v>3.9504411303313947E-2</v>
      </c>
      <c r="K33" s="793">
        <f>compohweal!AO25</f>
        <v>1.5454732085583449E-2</v>
      </c>
      <c r="L33" s="793">
        <f>compohweal!AP25</f>
        <v>1.5401683902160635E-2</v>
      </c>
      <c r="M33" s="793">
        <f>compohweal!AQ25</f>
        <v>3.2135519903380176E-3</v>
      </c>
      <c r="N33" s="186">
        <f>compohweal!AR25</f>
        <v>5.8458717638564583E-2</v>
      </c>
      <c r="O33" s="793">
        <f>compohweal!AS25</f>
        <v>4.0228909214582276E-2</v>
      </c>
      <c r="P33" s="793">
        <f>compohweal!AT25</f>
        <v>9.3756970299416556E-3</v>
      </c>
      <c r="Q33" s="793">
        <f>compohweal!AU25</f>
        <v>3.1829560112387489E-3</v>
      </c>
      <c r="R33" s="793">
        <f>compohweal!AV25</f>
        <v>5.1417043270290466E-3</v>
      </c>
      <c r="S33" s="795">
        <f>compohweal!AW25</f>
        <v>5.2945105577285878E-4</v>
      </c>
      <c r="U33" s="1327">
        <f t="shared" si="0"/>
        <v>-2.7755575615628914E-17</v>
      </c>
      <c r="V33" s="1327">
        <f t="shared" si="1"/>
        <v>1.9949319973733282E-17</v>
      </c>
      <c r="W33" s="1327">
        <f t="shared" si="2"/>
        <v>-1.7347234759768071E-18</v>
      </c>
    </row>
    <row r="34" spans="1:23" x14ac:dyDescent="0.2">
      <c r="A34" s="819">
        <v>1937</v>
      </c>
      <c r="B34" s="827">
        <f>compohweal!AF26</f>
        <v>0.35815475645654582</v>
      </c>
      <c r="C34" s="793">
        <f>compohweal!AG26</f>
        <v>0.19156293714923159</v>
      </c>
      <c r="D34" s="793">
        <f>compohweal!AH26</f>
        <v>9.0434278114361125E-2</v>
      </c>
      <c r="E34" s="793">
        <f>compohweal!AI26</f>
        <v>3.8508877841400467E-2</v>
      </c>
      <c r="F34" s="793">
        <f>compohweal!AJ26</f>
        <v>2.6888174869350964E-2</v>
      </c>
      <c r="G34" s="793">
        <f>compohweal!AK26</f>
        <v>1.0760488482201647E-2</v>
      </c>
      <c r="H34" s="186">
        <f>compohweal!AL26</f>
        <v>0.19112865428563544</v>
      </c>
      <c r="I34" s="793">
        <f>compohweal!AM26</f>
        <v>0.11806206622643872</v>
      </c>
      <c r="J34" s="793">
        <f>compohweal!AN26</f>
        <v>4.0668813426891326E-2</v>
      </c>
      <c r="K34" s="793">
        <f>compohweal!AO26</f>
        <v>1.7134889532952641E-2</v>
      </c>
      <c r="L34" s="793">
        <f>compohweal!AP26</f>
        <v>1.1896228698547322E-2</v>
      </c>
      <c r="M34" s="793">
        <f>compohweal!AQ26</f>
        <v>3.3666564008054448E-3</v>
      </c>
      <c r="N34" s="186">
        <f>compohweal!AR26</f>
        <v>6.1050856343889431E-2</v>
      </c>
      <c r="O34" s="793">
        <f>compohweal!AS26</f>
        <v>4.3772028697336082E-2</v>
      </c>
      <c r="P34" s="793">
        <f>compohweal!AT26</f>
        <v>9.643125163662088E-3</v>
      </c>
      <c r="Q34" s="793">
        <f>compohweal!AU26</f>
        <v>3.6651992439150167E-3</v>
      </c>
      <c r="R34" s="793">
        <f>compohweal!AV26</f>
        <v>3.3894200599006198E-3</v>
      </c>
      <c r="S34" s="795">
        <f>compohweal!AW26</f>
        <v>5.8108317907562459E-4</v>
      </c>
      <c r="U34" s="1327">
        <f t="shared" si="0"/>
        <v>2.9490299091605721E-17</v>
      </c>
      <c r="V34" s="1327">
        <f t="shared" si="1"/>
        <v>-1.5178830414797062E-17</v>
      </c>
      <c r="W34" s="1327">
        <f t="shared" si="2"/>
        <v>0</v>
      </c>
    </row>
    <row r="35" spans="1:23" x14ac:dyDescent="0.2">
      <c r="A35" s="819">
        <v>1938</v>
      </c>
      <c r="B35" s="827">
        <f>compohweal!AF27</f>
        <v>0.32051598218579369</v>
      </c>
      <c r="C35" s="793">
        <f>compohweal!AG27</f>
        <v>0.15569589871231829</v>
      </c>
      <c r="D35" s="793">
        <f>compohweal!AH27</f>
        <v>8.6573725668643409E-2</v>
      </c>
      <c r="E35" s="793">
        <f>compohweal!AI27</f>
        <v>3.9108084008938497E-2</v>
      </c>
      <c r="F35" s="793">
        <f>compohweal!AJ27</f>
        <v>2.6965945423099165E-2</v>
      </c>
      <c r="G35" s="793">
        <f>compohweal!AK27</f>
        <v>1.2172328372794337E-2</v>
      </c>
      <c r="H35" s="186">
        <f>compohweal!AL27</f>
        <v>0.16994360859100341</v>
      </c>
      <c r="I35" s="793">
        <f>compohweal!AM27</f>
        <v>9.8697252498815127E-2</v>
      </c>
      <c r="J35" s="793">
        <f>compohweal!AN27</f>
        <v>3.8124271861105626E-2</v>
      </c>
      <c r="K35" s="793">
        <f>compohweal!AO27</f>
        <v>1.6612095672099196E-2</v>
      </c>
      <c r="L35" s="793">
        <f>compohweal!AP27</f>
        <v>1.2564200001449593E-2</v>
      </c>
      <c r="M35" s="793">
        <f>compohweal!AQ27</f>
        <v>3.9457885575338823E-3</v>
      </c>
      <c r="N35" s="186">
        <f>compohweal!AR27</f>
        <v>6.2213516965624487E-2</v>
      </c>
      <c r="O35" s="793">
        <f>compohweal!AS27</f>
        <v>4.5506471121054728E-2</v>
      </c>
      <c r="P35" s="793">
        <f>compohweal!AT27</f>
        <v>8.8627909880767113E-3</v>
      </c>
      <c r="Q35" s="793">
        <f>compohweal!AU27</f>
        <v>3.4728052257945148E-3</v>
      </c>
      <c r="R35" s="793">
        <f>compohweal!AV27</f>
        <v>3.5962560200930383E-3</v>
      </c>
      <c r="S35" s="795">
        <f>compohweal!AW27</f>
        <v>7.7519361060549268E-4</v>
      </c>
      <c r="U35" s="1327">
        <f t="shared" si="0"/>
        <v>0</v>
      </c>
      <c r="V35" s="1327">
        <f t="shared" si="1"/>
        <v>-1.5612511283791264E-17</v>
      </c>
      <c r="W35" s="1327">
        <f t="shared" si="2"/>
        <v>9.7578195523695399E-19</v>
      </c>
    </row>
    <row r="36" spans="1:23" x14ac:dyDescent="0.2">
      <c r="A36" s="820">
        <v>1939</v>
      </c>
      <c r="B36" s="829">
        <f>compohweal!AF28</f>
        <v>0.32801116534557329</v>
      </c>
      <c r="C36" s="799">
        <f>compohweal!AG28</f>
        <v>0.15948095714801502</v>
      </c>
      <c r="D36" s="799">
        <f>compohweal!AH28</f>
        <v>8.624009365335282E-2</v>
      </c>
      <c r="E36" s="799">
        <f>compohweal!AI28</f>
        <v>3.9500703353499929E-2</v>
      </c>
      <c r="F36" s="799">
        <f>compohweal!AJ28</f>
        <v>3.0468636696742026E-2</v>
      </c>
      <c r="G36" s="799">
        <f>compohweal!AK28</f>
        <v>1.2320774493963422E-2</v>
      </c>
      <c r="H36" s="188">
        <f>compohweal!AL28</f>
        <v>0.17005582424917773</v>
      </c>
      <c r="I36" s="799">
        <f>compohweal!AM28</f>
        <v>9.7865776072466784E-2</v>
      </c>
      <c r="J36" s="799">
        <f>compohweal!AN28</f>
        <v>3.7990662633921014E-2</v>
      </c>
      <c r="K36" s="799">
        <f>compohweal!AO28</f>
        <v>1.7165259412445844E-2</v>
      </c>
      <c r="L36" s="799">
        <f>compohweal!AP28</f>
        <v>1.3105992531160701E-2</v>
      </c>
      <c r="M36" s="799">
        <f>compohweal!AQ28</f>
        <v>3.9281335991834072E-3</v>
      </c>
      <c r="N36" s="188">
        <f>compohweal!AR28</f>
        <v>5.4573100456789425E-2</v>
      </c>
      <c r="O36" s="799">
        <f>compohweal!AS28</f>
        <v>3.819897881637159E-2</v>
      </c>
      <c r="P36" s="799">
        <f>compohweal!AT28</f>
        <v>8.671383888626448E-3</v>
      </c>
      <c r="Q36" s="799">
        <f>compohweal!AU28</f>
        <v>3.6056051121710142E-3</v>
      </c>
      <c r="R36" s="799">
        <f>compohweal!AV28</f>
        <v>3.3667489134682456E-3</v>
      </c>
      <c r="S36" s="800">
        <f>compohweal!AW28</f>
        <v>7.3038372615212305E-4</v>
      </c>
      <c r="U36" s="1327">
        <f t="shared" si="0"/>
        <v>6.591949208711867E-17</v>
      </c>
      <c r="V36" s="1327">
        <f t="shared" si="1"/>
        <v>-2.1684043449710089E-17</v>
      </c>
      <c r="W36" s="1327">
        <f t="shared" si="2"/>
        <v>4.3368086899420177E-18</v>
      </c>
    </row>
    <row r="37" spans="1:23" x14ac:dyDescent="0.2">
      <c r="A37" s="819">
        <v>1940</v>
      </c>
      <c r="B37" s="827">
        <f>compohweal!AF29</f>
        <v>0.30293744287659413</v>
      </c>
      <c r="C37" s="793">
        <f>compohweal!AG29</f>
        <v>0.14455341598746907</v>
      </c>
      <c r="D37" s="793">
        <f>compohweal!AH29</f>
        <v>7.4217094847970705E-2</v>
      </c>
      <c r="E37" s="793">
        <f>compohweal!AI29</f>
        <v>3.8835160867801317E-2</v>
      </c>
      <c r="F37" s="793">
        <f>compohweal!AJ29</f>
        <v>3.1835350814837599E-2</v>
      </c>
      <c r="G37" s="793">
        <f>compohweal!AK29</f>
        <v>1.349642035851544E-2</v>
      </c>
      <c r="H37" s="186">
        <f>compohweal!AL29</f>
        <v>0.1555335162249675</v>
      </c>
      <c r="I37" s="793">
        <f>compohweal!AM29</f>
        <v>8.8711637061816909E-2</v>
      </c>
      <c r="J37" s="793">
        <f>compohweal!AN29</f>
        <v>3.2101006296447195E-2</v>
      </c>
      <c r="K37" s="793">
        <f>compohweal!AO29</f>
        <v>1.6596493468371668E-2</v>
      </c>
      <c r="L37" s="793">
        <f>compohweal!AP29</f>
        <v>1.3751514534549876E-2</v>
      </c>
      <c r="M37" s="793">
        <f>compohweal!AQ29</f>
        <v>4.3728648637818782E-3</v>
      </c>
      <c r="N37" s="186">
        <f>compohweal!AR29</f>
        <v>5.1458241523290066E-2</v>
      </c>
      <c r="O37" s="793">
        <f>compohweal!AS29</f>
        <v>3.6055173743129325E-2</v>
      </c>
      <c r="P37" s="793">
        <f>compohweal!AT29</f>
        <v>7.5891215116673958E-3</v>
      </c>
      <c r="Q37" s="793">
        <f>compohweal!AU29</f>
        <v>3.4012818367549543E-3</v>
      </c>
      <c r="R37" s="793">
        <f>compohweal!AV29</f>
        <v>3.6167249361713839E-3</v>
      </c>
      <c r="S37" s="795">
        <f>compohweal!AW29</f>
        <v>7.9593949556699939E-4</v>
      </c>
      <c r="U37" s="1327">
        <f t="shared" si="0"/>
        <v>0</v>
      </c>
      <c r="V37" s="1327">
        <f t="shared" si="1"/>
        <v>-2.6020852139652106E-17</v>
      </c>
      <c r="W37" s="1327">
        <f t="shared" si="2"/>
        <v>6.7220534694101275E-18</v>
      </c>
    </row>
    <row r="38" spans="1:23" x14ac:dyDescent="0.2">
      <c r="A38" s="819">
        <v>1941</v>
      </c>
      <c r="B38" s="827">
        <f>compohweal!AF30</f>
        <v>0.27249219556335819</v>
      </c>
      <c r="C38" s="793">
        <f>compohweal!AG30</f>
        <v>0.11157102371748354</v>
      </c>
      <c r="D38" s="793">
        <f>compohweal!AH30</f>
        <v>7.0040379120355462E-2</v>
      </c>
      <c r="E38" s="793">
        <f>compohweal!AI30</f>
        <v>3.6197506421534666E-2</v>
      </c>
      <c r="F38" s="793">
        <f>compohweal!AJ30</f>
        <v>4.0738169374148717E-2</v>
      </c>
      <c r="G38" s="793">
        <f>compohweal!AK30</f>
        <v>1.3945116929835777E-2</v>
      </c>
      <c r="H38" s="186">
        <f>compohweal!AL30</f>
        <v>0.13524867100052346</v>
      </c>
      <c r="I38" s="793">
        <f>compohweal!AM30</f>
        <v>6.6871750209722511E-2</v>
      </c>
      <c r="J38" s="793">
        <f>compohweal!AN30</f>
        <v>2.9486537644727528E-2</v>
      </c>
      <c r="K38" s="793">
        <f>compohweal!AO30</f>
        <v>1.5111509056026685E-2</v>
      </c>
      <c r="L38" s="793">
        <f>compohweal!AP30</f>
        <v>1.9195881804269628E-2</v>
      </c>
      <c r="M38" s="793">
        <f>compohweal!AQ30</f>
        <v>4.5829922857771131E-3</v>
      </c>
      <c r="N38" s="186">
        <f>compohweal!AR30</f>
        <v>4.4152568948159499E-2</v>
      </c>
      <c r="O38" s="793">
        <f>compohweal!AS30</f>
        <v>2.743343253440856E-2</v>
      </c>
      <c r="P38" s="793">
        <f>compohweal!AT30</f>
        <v>7.1923474738084803E-3</v>
      </c>
      <c r="Q38" s="793">
        <f>compohweal!AU30</f>
        <v>3.0704287050488284E-3</v>
      </c>
      <c r="R38" s="793">
        <f>compohweal!AV30</f>
        <v>5.6483530483669407E-3</v>
      </c>
      <c r="S38" s="795">
        <f>compohweal!AW30</f>
        <v>8.0800718652668376E-4</v>
      </c>
      <c r="U38" s="1327">
        <f t="shared" si="0"/>
        <v>2.9490299091605721E-17</v>
      </c>
      <c r="V38" s="1327">
        <f t="shared" si="1"/>
        <v>-8.6736173798840355E-18</v>
      </c>
      <c r="W38" s="1327">
        <f t="shared" si="2"/>
        <v>5.6378512969246231E-18</v>
      </c>
    </row>
    <row r="39" spans="1:23" x14ac:dyDescent="0.2">
      <c r="A39" s="819">
        <v>1942</v>
      </c>
      <c r="B39" s="827">
        <f>compohweal!AF31</f>
        <v>0.26849912231890749</v>
      </c>
      <c r="C39" s="793">
        <f>compohweal!AG31</f>
        <v>0.10174189331963372</v>
      </c>
      <c r="D39" s="793">
        <f>compohweal!AH31</f>
        <v>7.6485542872525181E-2</v>
      </c>
      <c r="E39" s="793">
        <f>compohweal!AI31</f>
        <v>3.2276291519349284E-2</v>
      </c>
      <c r="F39" s="793">
        <f>compohweal!AJ31</f>
        <v>4.5823702183705468E-2</v>
      </c>
      <c r="G39" s="793">
        <f>compohweal!AK31</f>
        <v>1.217169242369379E-2</v>
      </c>
      <c r="H39" s="186">
        <f>compohweal!AL31</f>
        <v>0.12938100068074687</v>
      </c>
      <c r="I39" s="793">
        <f>compohweal!AM31</f>
        <v>5.6733579989259625E-2</v>
      </c>
      <c r="J39" s="793">
        <f>compohweal!AN31</f>
        <v>3.1708657029057327E-2</v>
      </c>
      <c r="K39" s="793">
        <f>compohweal!AO31</f>
        <v>1.285507265533167E-2</v>
      </c>
      <c r="L39" s="793">
        <f>compohweal!AP31</f>
        <v>2.4349597384097695E-2</v>
      </c>
      <c r="M39" s="793">
        <f>compohweal!AQ31</f>
        <v>3.7340936230005695E-3</v>
      </c>
      <c r="N39" s="186">
        <f>compohweal!AR31</f>
        <v>3.8422683434183494E-2</v>
      </c>
      <c r="O39" s="793">
        <f>compohweal!AS31</f>
        <v>1.9409703504842696E-2</v>
      </c>
      <c r="P39" s="793">
        <f>compohweal!AT31</f>
        <v>7.2765906202263055E-3</v>
      </c>
      <c r="Q39" s="793">
        <f>compohweal!AU31</f>
        <v>2.3508968821982757E-3</v>
      </c>
      <c r="R39" s="793">
        <f>compohweal!AV31</f>
        <v>8.8232736046023191E-3</v>
      </c>
      <c r="S39" s="795">
        <f>compohweal!AW31</f>
        <v>5.6221882231390107E-4</v>
      </c>
      <c r="U39" s="1327">
        <f t="shared" si="0"/>
        <v>3.1225022567582528E-17</v>
      </c>
      <c r="V39" s="1327">
        <f t="shared" si="1"/>
        <v>-1.474514954580286E-17</v>
      </c>
      <c r="W39" s="1327">
        <f t="shared" si="2"/>
        <v>-3.7947076036992655E-18</v>
      </c>
    </row>
    <row r="40" spans="1:23" x14ac:dyDescent="0.2">
      <c r="A40" s="819">
        <v>1943</v>
      </c>
      <c r="B40" s="827">
        <f>compohweal!AF32</f>
        <v>0.26511384990805059</v>
      </c>
      <c r="C40" s="793">
        <f>compohweal!AG32</f>
        <v>9.3119852675468989E-2</v>
      </c>
      <c r="D40" s="793">
        <f>compohweal!AH32</f>
        <v>8.2662864660231192E-2</v>
      </c>
      <c r="E40" s="793">
        <f>compohweal!AI32</f>
        <v>2.9471010048070172E-2</v>
      </c>
      <c r="F40" s="793">
        <f>compohweal!AJ32</f>
        <v>5.0444634029668221E-2</v>
      </c>
      <c r="G40" s="793">
        <f>compohweal!AK32</f>
        <v>9.4154884946119673E-3</v>
      </c>
      <c r="H40" s="186">
        <f>compohweal!AL32</f>
        <v>0.12404327586226156</v>
      </c>
      <c r="I40" s="793">
        <f>compohweal!AM32</f>
        <v>4.9647912145293238E-2</v>
      </c>
      <c r="J40" s="793">
        <f>compohweal!AN32</f>
        <v>3.5357876683727668E-2</v>
      </c>
      <c r="K40" s="793">
        <f>compohweal!AO32</f>
        <v>1.1740621819593887E-2</v>
      </c>
      <c r="L40" s="793">
        <f>compohweal!AP32</f>
        <v>2.4614905884277741E-2</v>
      </c>
      <c r="M40" s="793">
        <f>compohweal!AQ32</f>
        <v>2.6819593293690111E-3</v>
      </c>
      <c r="N40" s="186">
        <f>compohweal!AR32</f>
        <v>3.3194969668203997E-2</v>
      </c>
      <c r="O40" s="793">
        <f>compohweal!AS32</f>
        <v>1.4975607139617165E-2</v>
      </c>
      <c r="P40" s="793">
        <f>compohweal!AT32</f>
        <v>8.5942141238035206E-3</v>
      </c>
      <c r="Q40" s="793">
        <f>compohweal!AU32</f>
        <v>2.0508346132608259E-3</v>
      </c>
      <c r="R40" s="793">
        <f>compohweal!AV32</f>
        <v>7.2054542342633119E-3</v>
      </c>
      <c r="S40" s="795">
        <f>compohweal!AW32</f>
        <v>3.6885955725916815E-4</v>
      </c>
      <c r="U40" s="1327">
        <f t="shared" si="0"/>
        <v>5.0306980803327406E-17</v>
      </c>
      <c r="V40" s="1327">
        <f t="shared" si="1"/>
        <v>1.8648277366750676E-17</v>
      </c>
      <c r="W40" s="1327">
        <f t="shared" si="2"/>
        <v>3.8489177123235407E-18</v>
      </c>
    </row>
    <row r="41" spans="1:23" x14ac:dyDescent="0.2">
      <c r="A41" s="819">
        <v>1944</v>
      </c>
      <c r="B41" s="827">
        <f>compohweal!AF33</f>
        <v>0.24253617814309353</v>
      </c>
      <c r="C41" s="793">
        <f>compohweal!AG33</f>
        <v>8.2157488347418942E-2</v>
      </c>
      <c r="D41" s="793">
        <f>compohweal!AH33</f>
        <v>8.6914657020211936E-2</v>
      </c>
      <c r="E41" s="793">
        <f>compohweal!AI33</f>
        <v>2.9470650931912475E-2</v>
      </c>
      <c r="F41" s="793">
        <f>compohweal!AJ33</f>
        <v>3.5554157781277809E-2</v>
      </c>
      <c r="G41" s="793">
        <f>compohweal!AK33</f>
        <v>8.4392240622723699E-3</v>
      </c>
      <c r="H41" s="186">
        <f>compohweal!AL33</f>
        <v>0.11182877644568694</v>
      </c>
      <c r="I41" s="793">
        <f>compohweal!AM33</f>
        <v>4.2561207019183041E-2</v>
      </c>
      <c r="J41" s="793">
        <f>compohweal!AN33</f>
        <v>3.7950361592073753E-2</v>
      </c>
      <c r="K41" s="793">
        <f>compohweal!AO33</f>
        <v>1.1667282777462528E-2</v>
      </c>
      <c r="L41" s="793">
        <f>compohweal!AP33</f>
        <v>1.7281229327649354E-2</v>
      </c>
      <c r="M41" s="793">
        <f>compohweal!AQ33</f>
        <v>2.3686957293182613E-3</v>
      </c>
      <c r="N41" s="186">
        <f>compohweal!AR33</f>
        <v>3.3212306622127791E-2</v>
      </c>
      <c r="O41" s="793">
        <f>compohweal!AS33</f>
        <v>1.5145695355023992E-2</v>
      </c>
      <c r="P41" s="793">
        <f>compohweal!AT33</f>
        <v>1.0237762427251182E-2</v>
      </c>
      <c r="Q41" s="793">
        <f>compohweal!AU33</f>
        <v>2.1809532378575169E-3</v>
      </c>
      <c r="R41" s="793">
        <f>compohweal!AV33</f>
        <v>5.292011163470986E-3</v>
      </c>
      <c r="S41" s="795">
        <f>compohweal!AW33</f>
        <v>3.5588443852411697E-4</v>
      </c>
      <c r="U41" s="1327">
        <f t="shared" si="0"/>
        <v>0</v>
      </c>
      <c r="V41" s="1327">
        <f t="shared" si="1"/>
        <v>-5.6378512969246231E-18</v>
      </c>
      <c r="W41" s="1327">
        <f t="shared" si="2"/>
        <v>-7.589415207398531E-19</v>
      </c>
    </row>
    <row r="42" spans="1:23" x14ac:dyDescent="0.2">
      <c r="A42" s="819">
        <v>1945</v>
      </c>
      <c r="B42" s="827">
        <f>compohweal!AF34</f>
        <v>0.24107993234583314</v>
      </c>
      <c r="C42" s="793">
        <f>compohweal!AG34</f>
        <v>7.861740082798048E-2</v>
      </c>
      <c r="D42" s="793">
        <f>compohweal!AH34</f>
        <v>8.7872967234497459E-2</v>
      </c>
      <c r="E42" s="793">
        <f>compohweal!AI34</f>
        <v>3.0428236523301334E-2</v>
      </c>
      <c r="F42" s="793">
        <f>compohweal!AJ34</f>
        <v>3.6465799595045145E-2</v>
      </c>
      <c r="G42" s="793">
        <f>compohweal!AK34</f>
        <v>7.695528165008703E-3</v>
      </c>
      <c r="H42" s="186">
        <f>compohweal!AL34</f>
        <v>0.10981453607220923</v>
      </c>
      <c r="I42" s="793">
        <f>compohweal!AM34</f>
        <v>3.9625206909227863E-2</v>
      </c>
      <c r="J42" s="793">
        <f>compohweal!AN34</f>
        <v>3.9544999459965806E-2</v>
      </c>
      <c r="K42" s="793">
        <f>compohweal!AO34</f>
        <v>1.2034796758691355E-2</v>
      </c>
      <c r="L42" s="793">
        <f>compohweal!AP34</f>
        <v>1.6480558014069471E-2</v>
      </c>
      <c r="M42" s="793">
        <f>compohweal!AQ34</f>
        <v>2.1289749302547275E-3</v>
      </c>
      <c r="N42" s="186">
        <f>compohweal!AR34</f>
        <v>3.082028777938365E-2</v>
      </c>
      <c r="O42" s="793">
        <f>compohweal!AS34</f>
        <v>1.2928221757119256E-2</v>
      </c>
      <c r="P42" s="793">
        <f>compohweal!AT34</f>
        <v>1.1005880645948476E-2</v>
      </c>
      <c r="Q42" s="793">
        <f>compohweal!AU34</f>
        <v>2.2126459953830113E-3</v>
      </c>
      <c r="R42" s="793">
        <f>compohweal!AV34</f>
        <v>4.35533001859851E-3</v>
      </c>
      <c r="S42" s="795">
        <f>compohweal!AW34</f>
        <v>3.1820936233439959E-4</v>
      </c>
      <c r="U42" s="1327">
        <f t="shared" si="0"/>
        <v>3.2959746043559335E-17</v>
      </c>
      <c r="V42" s="1327">
        <f t="shared" si="1"/>
        <v>1.6046192152785466E-17</v>
      </c>
      <c r="W42" s="1327">
        <f t="shared" si="2"/>
        <v>-3.7404974950749903E-18</v>
      </c>
    </row>
    <row r="43" spans="1:23" x14ac:dyDescent="0.2">
      <c r="A43" s="819">
        <v>1946</v>
      </c>
      <c r="B43" s="827">
        <f>compohweal!AF35</f>
        <v>0.22325940213778128</v>
      </c>
      <c r="C43" s="793">
        <f>compohweal!AG35</f>
        <v>7.1954069132062343E-2</v>
      </c>
      <c r="D43" s="793">
        <f>compohweal!AH35</f>
        <v>7.5147454282981488E-2</v>
      </c>
      <c r="E43" s="793">
        <f>compohweal!AI35</f>
        <v>3.3669102621677993E-2</v>
      </c>
      <c r="F43" s="793">
        <f>compohweal!AJ35</f>
        <v>3.4272303935974545E-2</v>
      </c>
      <c r="G43" s="793">
        <f>compohweal!AK35</f>
        <v>8.2164721650849048E-3</v>
      </c>
      <c r="H43" s="186">
        <f>compohweal!AL35</f>
        <v>0.10253439422316808</v>
      </c>
      <c r="I43" s="793">
        <f>compohweal!AM35</f>
        <v>3.7636849148481616E-2</v>
      </c>
      <c r="J43" s="793">
        <f>compohweal!AN35</f>
        <v>3.4542873483354199E-2</v>
      </c>
      <c r="K43" s="793">
        <f>compohweal!AO35</f>
        <v>1.3647509777170419E-2</v>
      </c>
      <c r="L43" s="793">
        <f>compohweal!AP35</f>
        <v>1.4376012158500377E-2</v>
      </c>
      <c r="M43" s="793">
        <f>compohweal!AQ35</f>
        <v>2.3311496556614872E-3</v>
      </c>
      <c r="N43" s="186">
        <f>compohweal!AR35</f>
        <v>3.2292669406069091E-2</v>
      </c>
      <c r="O43" s="793">
        <f>compohweal!AS35</f>
        <v>1.4954471627518175E-2</v>
      </c>
      <c r="P43" s="793">
        <f>compohweal!AT35</f>
        <v>1.0663385762079628E-2</v>
      </c>
      <c r="Q43" s="793">
        <f>compohweal!AU35</f>
        <v>2.6963605526082748E-3</v>
      </c>
      <c r="R43" s="793">
        <f>compohweal!AV35</f>
        <v>3.6069224885681797E-3</v>
      </c>
      <c r="S43" s="795">
        <f>compohweal!AW35</f>
        <v>3.7152897529483359E-4</v>
      </c>
      <c r="U43" s="1327">
        <f t="shared" si="0"/>
        <v>0</v>
      </c>
      <c r="V43" s="1327">
        <f t="shared" si="1"/>
        <v>-1.6479873021779667E-17</v>
      </c>
      <c r="W43" s="1327">
        <f t="shared" si="2"/>
        <v>1.6263032587282567E-18</v>
      </c>
    </row>
    <row r="44" spans="1:23" x14ac:dyDescent="0.2">
      <c r="A44" s="819">
        <v>1947</v>
      </c>
      <c r="B44" s="827">
        <f>compohweal!AF36</f>
        <v>0.21674312156543912</v>
      </c>
      <c r="C44" s="793">
        <f>compohweal!AG36</f>
        <v>7.1878105263368505E-2</v>
      </c>
      <c r="D44" s="793">
        <f>compohweal!AH36</f>
        <v>6.7400662233111724E-2</v>
      </c>
      <c r="E44" s="793">
        <f>compohweal!AI36</f>
        <v>3.7199084033599221E-2</v>
      </c>
      <c r="F44" s="793">
        <f>compohweal!AJ36</f>
        <v>3.2132174395845432E-2</v>
      </c>
      <c r="G44" s="793">
        <f>compohweal!AK36</f>
        <v>8.1330956395142349E-3</v>
      </c>
      <c r="H44" s="186">
        <f>compohweal!AL36</f>
        <v>0.10190394507436948</v>
      </c>
      <c r="I44" s="793">
        <f>compohweal!AM36</f>
        <v>4.0553122929614133E-2</v>
      </c>
      <c r="J44" s="793">
        <f>compohweal!AN36</f>
        <v>3.0555678087204888E-2</v>
      </c>
      <c r="K44" s="793">
        <f>compohweal!AO36</f>
        <v>1.5462558626646646E-2</v>
      </c>
      <c r="L44" s="793">
        <f>compohweal!AP36</f>
        <v>1.3030177047902743E-2</v>
      </c>
      <c r="M44" s="793">
        <f>compohweal!AQ36</f>
        <v>2.3024083830010811E-3</v>
      </c>
      <c r="N44" s="186">
        <f>compohweal!AR36</f>
        <v>3.273457165087465E-2</v>
      </c>
      <c r="O44" s="793">
        <f>compohweal!AS36</f>
        <v>1.6805951240613331E-2</v>
      </c>
      <c r="P44" s="793">
        <f>compohweal!AT36</f>
        <v>9.0729211077877174E-3</v>
      </c>
      <c r="Q44" s="793">
        <f>compohweal!AU36</f>
        <v>3.2298055269039481E-3</v>
      </c>
      <c r="R44" s="793">
        <f>compohweal!AV36</f>
        <v>3.2689415333928503E-3</v>
      </c>
      <c r="S44" s="795">
        <f>compohweal!AW36</f>
        <v>3.5695224217679729E-4</v>
      </c>
      <c r="U44" s="1327">
        <f t="shared" si="0"/>
        <v>0</v>
      </c>
      <c r="V44" s="1327">
        <f t="shared" si="1"/>
        <v>-1.214306433183765E-17</v>
      </c>
      <c r="W44" s="1327">
        <f t="shared" si="2"/>
        <v>5.8546917314217239E-18</v>
      </c>
    </row>
    <row r="45" spans="1:23" x14ac:dyDescent="0.2">
      <c r="A45" s="819">
        <v>1948</v>
      </c>
      <c r="B45" s="827">
        <f>compohweal!AF37</f>
        <v>0.21536670383490122</v>
      </c>
      <c r="C45" s="793">
        <f>compohweal!AG37</f>
        <v>7.1404825975248901E-2</v>
      </c>
      <c r="D45" s="793">
        <f>compohweal!AH37</f>
        <v>6.4389703169138501E-2</v>
      </c>
      <c r="E45" s="793">
        <f>compohweal!AI37</f>
        <v>3.9202915041963819E-2</v>
      </c>
      <c r="F45" s="793">
        <f>compohweal!AJ37</f>
        <v>3.1814192952922836E-2</v>
      </c>
      <c r="G45" s="793">
        <f>compohweal!AK37</f>
        <v>8.555066695627174E-3</v>
      </c>
      <c r="H45" s="186">
        <f>compohweal!AL37</f>
        <v>0.10082173191714314</v>
      </c>
      <c r="I45" s="793">
        <f>compohweal!AM37</f>
        <v>4.0310251682353068E-2</v>
      </c>
      <c r="J45" s="793">
        <f>compohweal!AN37</f>
        <v>2.8570306140016346E-2</v>
      </c>
      <c r="K45" s="793">
        <f>compohweal!AO37</f>
        <v>1.6285411428394413E-2</v>
      </c>
      <c r="L45" s="793">
        <f>compohweal!AP37</f>
        <v>1.3176523732372838E-2</v>
      </c>
      <c r="M45" s="793">
        <f>compohweal!AQ37</f>
        <v>2.4792389340064836E-3</v>
      </c>
      <c r="N45" s="186">
        <f>compohweal!AR37</f>
        <v>3.0825148528758808E-2</v>
      </c>
      <c r="O45" s="793">
        <f>compohweal!AS37</f>
        <v>1.5547802653100703E-2</v>
      </c>
      <c r="P45" s="793">
        <f>compohweal!AT37</f>
        <v>8.0885267075611542E-3</v>
      </c>
      <c r="Q45" s="793">
        <f>compohweal!AU37</f>
        <v>3.3623420927376127E-3</v>
      </c>
      <c r="R45" s="793">
        <f>compohweal!AV37</f>
        <v>3.4348869607321382E-3</v>
      </c>
      <c r="S45" s="795">
        <f>compohweal!AW37</f>
        <v>3.9159011462720458E-4</v>
      </c>
      <c r="U45" s="1327">
        <f t="shared" si="0"/>
        <v>-2.0816681711721685E-17</v>
      </c>
      <c r="V45" s="1327">
        <f t="shared" si="1"/>
        <v>-1.6046192152785466E-17</v>
      </c>
      <c r="W45" s="1327">
        <f t="shared" si="2"/>
        <v>-5.0957502106818708E-18</v>
      </c>
    </row>
    <row r="46" spans="1:23" x14ac:dyDescent="0.2">
      <c r="A46" s="819">
        <v>1949</v>
      </c>
      <c r="B46" s="827">
        <f>compohweal!AF38</f>
        <v>0.20905883038492609</v>
      </c>
      <c r="C46" s="793">
        <f>compohweal!AG38</f>
        <v>7.3171353322790025E-2</v>
      </c>
      <c r="D46" s="793">
        <f>compohweal!AH38</f>
        <v>5.9609747909512914E-2</v>
      </c>
      <c r="E46" s="793">
        <f>compohweal!AI38</f>
        <v>3.8670736201027345E-2</v>
      </c>
      <c r="F46" s="793">
        <f>compohweal!AJ38</f>
        <v>2.8561445010939067E-2</v>
      </c>
      <c r="G46" s="793">
        <f>compohweal!AK38</f>
        <v>9.0455479406567601E-3</v>
      </c>
      <c r="H46" s="186">
        <f>compohweal!AL38</f>
        <v>9.8005655045100948E-2</v>
      </c>
      <c r="I46" s="793">
        <f>compohweal!AM38</f>
        <v>4.1673298633005396E-2</v>
      </c>
      <c r="J46" s="793">
        <f>compohweal!AN38</f>
        <v>2.6215716221801619E-2</v>
      </c>
      <c r="K46" s="793">
        <f>compohweal!AO38</f>
        <v>1.5869479850114065E-2</v>
      </c>
      <c r="L46" s="793">
        <f>compohweal!AP38</f>
        <v>1.1596643231334398E-2</v>
      </c>
      <c r="M46" s="793">
        <f>compohweal!AQ38</f>
        <v>2.6505171088454641E-3</v>
      </c>
      <c r="N46" s="186">
        <f>compohweal!AR38</f>
        <v>3.0177528630857466E-2</v>
      </c>
      <c r="O46" s="793">
        <f>compohweal!AS38</f>
        <v>1.6389959357585596E-2</v>
      </c>
      <c r="P46" s="793">
        <f>compohweal!AT38</f>
        <v>7.0307566555579118E-3</v>
      </c>
      <c r="Q46" s="793">
        <f>compohweal!AU38</f>
        <v>3.2248021991705417E-3</v>
      </c>
      <c r="R46" s="793">
        <f>compohweal!AV38</f>
        <v>3.0977764687346106E-3</v>
      </c>
      <c r="S46" s="795">
        <f>compohweal!AW38</f>
        <v>4.3423394980880427E-4</v>
      </c>
      <c r="U46" s="1327">
        <f t="shared" si="0"/>
        <v>-3.2959746043559335E-17</v>
      </c>
      <c r="V46" s="1327">
        <f t="shared" si="1"/>
        <v>6.5052130349130266E-18</v>
      </c>
      <c r="W46" s="1327">
        <f t="shared" si="2"/>
        <v>1.5720931501039814E-18</v>
      </c>
    </row>
    <row r="47" spans="1:23" x14ac:dyDescent="0.2">
      <c r="A47" s="821">
        <v>1950</v>
      </c>
      <c r="B47" s="830">
        <f>compohweal!AF39</f>
        <v>0.21771957251496488</v>
      </c>
      <c r="C47" s="802">
        <f>compohweal!AG39</f>
        <v>7.4741489299959815E-2</v>
      </c>
      <c r="D47" s="802">
        <f>compohweal!AH39</f>
        <v>6.1467706204805558E-2</v>
      </c>
      <c r="E47" s="802">
        <f>compohweal!AI39</f>
        <v>3.9955597553265325E-2</v>
      </c>
      <c r="F47" s="802">
        <f>compohweal!AJ39</f>
        <v>3.2347651320296295E-2</v>
      </c>
      <c r="G47" s="802">
        <f>compohweal!AK39</f>
        <v>9.2071281366378852E-3</v>
      </c>
      <c r="H47" s="190">
        <f>compohweal!AL39</f>
        <v>0.10322229590975293</v>
      </c>
      <c r="I47" s="802">
        <f>compohweal!AM39</f>
        <v>4.3337384216182044E-2</v>
      </c>
      <c r="J47" s="802">
        <f>compohweal!AN39</f>
        <v>2.7322824752921925E-2</v>
      </c>
      <c r="K47" s="802">
        <f>compohweal!AO39</f>
        <v>1.6692429546413885E-2</v>
      </c>
      <c r="L47" s="802">
        <f>compohweal!AP39</f>
        <v>1.3260716510285986E-2</v>
      </c>
      <c r="M47" s="802">
        <f>compohweal!AQ39</f>
        <v>2.6089408839490712E-3</v>
      </c>
      <c r="N47" s="190">
        <f>compohweal!AR39</f>
        <v>2.6152622712924147E-2</v>
      </c>
      <c r="O47" s="802">
        <f>compohweal!AS39</f>
        <v>1.3343772211806127E-2</v>
      </c>
      <c r="P47" s="802">
        <f>compohweal!AT39</f>
        <v>6.3808040018666495E-3</v>
      </c>
      <c r="Q47" s="802">
        <f>compohweal!AU39</f>
        <v>3.1219017964124892E-3</v>
      </c>
      <c r="R47" s="802">
        <f>compohweal!AV39</f>
        <v>3.002810158340159E-3</v>
      </c>
      <c r="S47" s="803">
        <f>compohweal!AW39</f>
        <v>3.0333454449872301E-4</v>
      </c>
      <c r="U47" s="1327">
        <f t="shared" si="0"/>
        <v>-1.5612511283791264E-17</v>
      </c>
      <c r="V47" s="1327">
        <f t="shared" si="1"/>
        <v>2.3852447794681098E-17</v>
      </c>
      <c r="W47" s="1327">
        <f t="shared" si="2"/>
        <v>0</v>
      </c>
    </row>
    <row r="48" spans="1:23" x14ac:dyDescent="0.2">
      <c r="A48" s="819">
        <v>1951</v>
      </c>
      <c r="B48" s="827">
        <f>compohweal!AF40</f>
        <v>0.21246776094430883</v>
      </c>
      <c r="C48" s="793">
        <f>compohweal!AG40</f>
        <v>7.7456746949718353E-2</v>
      </c>
      <c r="D48" s="793">
        <f>compohweal!AH40</f>
        <v>5.5357808913402889E-2</v>
      </c>
      <c r="E48" s="793">
        <f>compohweal!AI40</f>
        <v>3.8801070445947765E-2</v>
      </c>
      <c r="F48" s="793">
        <f>compohweal!AJ40</f>
        <v>3.2112263130276139E-2</v>
      </c>
      <c r="G48" s="793">
        <f>compohweal!AK40</f>
        <v>8.7398715049636696E-3</v>
      </c>
      <c r="H48" s="186">
        <f>compohweal!AL40</f>
        <v>9.7579782944174784E-2</v>
      </c>
      <c r="I48" s="793">
        <f>compohweal!AM40</f>
        <v>4.3039692977895998E-2</v>
      </c>
      <c r="J48" s="793">
        <f>compohweal!AN40</f>
        <v>2.3429008970475274E-2</v>
      </c>
      <c r="K48" s="793">
        <f>compohweal!AO40</f>
        <v>1.581583565328587E-2</v>
      </c>
      <c r="L48" s="793">
        <f>compohweal!AP40</f>
        <v>1.2814560318812585E-2</v>
      </c>
      <c r="M48" s="793">
        <f>compohweal!AQ40</f>
        <v>2.4806850237050373E-3</v>
      </c>
      <c r="N48" s="186">
        <f>compohweal!AR40</f>
        <v>2.9786733811540188E-2</v>
      </c>
      <c r="O48" s="793">
        <f>compohweal!AS40</f>
        <v>1.6914463325949557E-2</v>
      </c>
      <c r="P48" s="793">
        <f>compohweal!AT40</f>
        <v>5.9674904880380264E-3</v>
      </c>
      <c r="Q48" s="793">
        <f>compohweal!AU40</f>
        <v>3.2870244839252566E-3</v>
      </c>
      <c r="R48" s="793">
        <f>compohweal!AV40</f>
        <v>3.244897328848655E-3</v>
      </c>
      <c r="S48" s="795">
        <f>compohweal!AW40</f>
        <v>3.728581847786988E-4</v>
      </c>
      <c r="U48" s="1327">
        <f t="shared" si="0"/>
        <v>1.5612511283791264E-17</v>
      </c>
      <c r="V48" s="1327">
        <f t="shared" si="1"/>
        <v>1.951563910473908E-17</v>
      </c>
      <c r="W48" s="1327">
        <f t="shared" si="2"/>
        <v>-4.9331198848090452E-18</v>
      </c>
    </row>
    <row r="49" spans="1:23" x14ac:dyDescent="0.2">
      <c r="A49" s="819">
        <v>1952</v>
      </c>
      <c r="B49" s="827">
        <f>compohweal!AF41</f>
        <v>0.20898818145700684</v>
      </c>
      <c r="C49" s="793">
        <f>compohweal!AG41</f>
        <v>7.7402375155501635E-2</v>
      </c>
      <c r="D49" s="793">
        <f>compohweal!AH41</f>
        <v>5.3840231076838871E-2</v>
      </c>
      <c r="E49" s="793">
        <f>compohweal!AI41</f>
        <v>3.8117904157648902E-2</v>
      </c>
      <c r="F49" s="793">
        <f>compohweal!AJ41</f>
        <v>3.0985498629721369E-2</v>
      </c>
      <c r="G49" s="793">
        <f>compohweal!AK41</f>
        <v>8.6421724372960935E-3</v>
      </c>
      <c r="H49" s="186">
        <f>compohweal!AL41</f>
        <v>9.6250114437196624E-2</v>
      </c>
      <c r="I49" s="793">
        <f>compohweal!AM41</f>
        <v>4.4562167626526088E-2</v>
      </c>
      <c r="J49" s="793">
        <f>compohweal!AN41</f>
        <v>2.2594179724186016E-2</v>
      </c>
      <c r="K49" s="793">
        <f>compohweal!AO41</f>
        <v>1.5602757301433649E-2</v>
      </c>
      <c r="L49" s="793">
        <f>compohweal!AP41</f>
        <v>1.1129259086241516E-2</v>
      </c>
      <c r="M49" s="793">
        <f>compohweal!AQ41</f>
        <v>2.3617506988093651E-3</v>
      </c>
      <c r="N49" s="186">
        <f>compohweal!AR41</f>
        <v>2.9087090088628916E-2</v>
      </c>
      <c r="O49" s="793">
        <f>compohweal!AS41</f>
        <v>1.696744435175717E-2</v>
      </c>
      <c r="P49" s="793">
        <f>compohweal!AT41</f>
        <v>5.8887469125920161E-3</v>
      </c>
      <c r="Q49" s="793">
        <f>compohweal!AU41</f>
        <v>3.2153928587304024E-3</v>
      </c>
      <c r="R49" s="793">
        <f>compohweal!AV41</f>
        <v>2.6610683421072678E-3</v>
      </c>
      <c r="S49" s="795">
        <f>compohweal!AW41</f>
        <v>3.5443762344206342E-4</v>
      </c>
      <c r="U49" s="1327">
        <f t="shared" si="0"/>
        <v>-2.6020852139652106E-17</v>
      </c>
      <c r="V49" s="1327">
        <f t="shared" si="1"/>
        <v>-9.9746599868666408E-18</v>
      </c>
      <c r="W49" s="1327">
        <f t="shared" si="2"/>
        <v>-3.7404974950749903E-18</v>
      </c>
    </row>
    <row r="50" spans="1:23" x14ac:dyDescent="0.2">
      <c r="A50" s="819">
        <v>1953</v>
      </c>
      <c r="B50" s="827">
        <f>compohweal!AF42</f>
        <v>0.19972041724080167</v>
      </c>
      <c r="C50" s="793">
        <f>compohweal!AG42</f>
        <v>7.2714858350426737E-2</v>
      </c>
      <c r="D50" s="793">
        <f>compohweal!AH42</f>
        <v>5.3408389733299158E-2</v>
      </c>
      <c r="E50" s="793">
        <f>compohweal!AI42</f>
        <v>3.7300352621244197E-2</v>
      </c>
      <c r="F50" s="793">
        <f>compohweal!AJ42</f>
        <v>2.7199552662459051E-2</v>
      </c>
      <c r="G50" s="793">
        <f>compohweal!AK42</f>
        <v>9.0972638733725734E-3</v>
      </c>
      <c r="H50" s="186">
        <f>compohweal!AL42</f>
        <v>9.0995727087670911E-2</v>
      </c>
      <c r="I50" s="793">
        <f>compohweal!AM42</f>
        <v>4.0804595352851719E-2</v>
      </c>
      <c r="J50" s="793">
        <f>compohweal!AN42</f>
        <v>2.2389030798347805E-2</v>
      </c>
      <c r="K50" s="793">
        <f>compohweal!AO42</f>
        <v>1.5092857813121859E-2</v>
      </c>
      <c r="L50" s="793">
        <f>compohweal!AP42</f>
        <v>1.0249852632624675E-2</v>
      </c>
      <c r="M50" s="793">
        <f>compohweal!AQ42</f>
        <v>2.4593904907248398E-3</v>
      </c>
      <c r="N50" s="186">
        <f>compohweal!AR42</f>
        <v>2.8054770948235851E-2</v>
      </c>
      <c r="O50" s="793">
        <f>compohweal!AS42</f>
        <v>1.6208408167537696E-2</v>
      </c>
      <c r="P50" s="793">
        <f>compohweal!AT42</f>
        <v>5.8134112221154676E-3</v>
      </c>
      <c r="Q50" s="793">
        <f>compohweal!AU42</f>
        <v>3.1862413024647128E-3</v>
      </c>
      <c r="R50" s="793">
        <f>compohweal!AV42</f>
        <v>2.4871468682827256E-3</v>
      </c>
      <c r="S50" s="795">
        <f>compohweal!AW42</f>
        <v>3.5956338783525054E-4</v>
      </c>
      <c r="U50" s="1327">
        <f t="shared" si="0"/>
        <v>-4.8572257327350599E-17</v>
      </c>
      <c r="V50" s="1327">
        <f t="shared" si="1"/>
        <v>1.214306433183765E-17</v>
      </c>
      <c r="W50" s="1327">
        <f t="shared" si="2"/>
        <v>-2.0057740190981832E-18</v>
      </c>
    </row>
    <row r="51" spans="1:23" x14ac:dyDescent="0.2">
      <c r="A51" s="819">
        <v>1954</v>
      </c>
      <c r="B51" s="827">
        <f>compohweal!AF43</f>
        <v>0.20342903606109489</v>
      </c>
      <c r="C51" s="793">
        <f>compohweal!AG43</f>
        <v>7.407583055857403E-2</v>
      </c>
      <c r="D51" s="793">
        <f>compohweal!AH43</f>
        <v>5.4012911178267911E-2</v>
      </c>
      <c r="E51" s="793">
        <f>compohweal!AI43</f>
        <v>3.9986534951291869E-2</v>
      </c>
      <c r="F51" s="793">
        <f>compohweal!AJ43</f>
        <v>2.5930765707290821E-2</v>
      </c>
      <c r="G51" s="793">
        <f>compohweal!AK43</f>
        <v>9.422993665670296E-3</v>
      </c>
      <c r="H51" s="186">
        <f>compohweal!AL43</f>
        <v>9.3295503297524077E-2</v>
      </c>
      <c r="I51" s="793">
        <f>compohweal!AM43</f>
        <v>4.3135544239881259E-2</v>
      </c>
      <c r="J51" s="793">
        <f>compohweal!AN43</f>
        <v>2.2137275069615749E-2</v>
      </c>
      <c r="K51" s="793">
        <f>compohweal!AO43</f>
        <v>1.6443440493179508E-2</v>
      </c>
      <c r="L51" s="793">
        <f>compohweal!AP43</f>
        <v>9.0354192286790855E-3</v>
      </c>
      <c r="M51" s="793">
        <f>compohweal!AQ43</f>
        <v>2.5438242661684858E-3</v>
      </c>
      <c r="N51" s="186">
        <f>compohweal!AR43</f>
        <v>2.8197147966934153E-2</v>
      </c>
      <c r="O51" s="793">
        <f>compohweal!AS43</f>
        <v>1.5936812009430108E-2</v>
      </c>
      <c r="P51" s="793">
        <f>compohweal!AT43</f>
        <v>5.6995285677533484E-3</v>
      </c>
      <c r="Q51" s="793">
        <f>compohweal!AU43</f>
        <v>3.7563446818176791E-3</v>
      </c>
      <c r="R51" s="793">
        <f>compohweal!AV43</f>
        <v>2.4013212172388815E-3</v>
      </c>
      <c r="S51" s="795">
        <f>compohweal!AW43</f>
        <v>4.0314149069414231E-4</v>
      </c>
      <c r="U51" s="1327">
        <f t="shared" si="0"/>
        <v>-3.9898639947466563E-17</v>
      </c>
      <c r="V51" s="1327">
        <f t="shared" si="1"/>
        <v>-9.540979117872439E-18</v>
      </c>
      <c r="W51" s="1327">
        <f t="shared" si="2"/>
        <v>-5.8546917314217239E-18</v>
      </c>
    </row>
    <row r="52" spans="1:23" x14ac:dyDescent="0.2">
      <c r="A52" s="819">
        <v>1955</v>
      </c>
      <c r="B52" s="827">
        <f>compohweal!AF44</f>
        <v>0.20371479491200334</v>
      </c>
      <c r="C52" s="793">
        <f>compohweal!AG44</f>
        <v>8.5953748174437669E-2</v>
      </c>
      <c r="D52" s="793">
        <f>compohweal!AH44</f>
        <v>5.187859953983287E-2</v>
      </c>
      <c r="E52" s="793">
        <f>compohweal!AI44</f>
        <v>3.2873515663514888E-2</v>
      </c>
      <c r="F52" s="793">
        <f>compohweal!AJ44</f>
        <v>2.3556711942121982E-2</v>
      </c>
      <c r="G52" s="793">
        <f>compohweal!AK44</f>
        <v>9.4522195920959361E-3</v>
      </c>
      <c r="H52" s="186">
        <f>compohweal!AL44</f>
        <v>9.6973177839456901E-2</v>
      </c>
      <c r="I52" s="793">
        <f>compohweal!AM44</f>
        <v>5.1894537869641155E-2</v>
      </c>
      <c r="J52" s="793">
        <f>compohweal!AN44</f>
        <v>2.0535788007878204E-2</v>
      </c>
      <c r="K52" s="793">
        <f>compohweal!AO44</f>
        <v>1.4686266232695972E-2</v>
      </c>
      <c r="L52" s="793">
        <f>compohweal!AP44</f>
        <v>7.3732774264565967E-3</v>
      </c>
      <c r="M52" s="793">
        <f>compohweal!AQ44</f>
        <v>2.4833083027849738E-3</v>
      </c>
      <c r="N52" s="186">
        <f>compohweal!AR44</f>
        <v>3.0577872575808417E-2</v>
      </c>
      <c r="O52" s="793">
        <f>compohweal!AS44</f>
        <v>1.9853444198279072E-2</v>
      </c>
      <c r="P52" s="793">
        <f>compohweal!AT44</f>
        <v>5.2807789156615144E-3</v>
      </c>
      <c r="Q52" s="793">
        <f>compohweal!AU44</f>
        <v>2.9709023860313892E-3</v>
      </c>
      <c r="R52" s="793">
        <f>compohweal!AV44</f>
        <v>2.0779413964027698E-3</v>
      </c>
      <c r="S52" s="795">
        <f>compohweal!AW44</f>
        <v>3.9480567943367862E-4</v>
      </c>
      <c r="U52" s="1327">
        <f t="shared" si="0"/>
        <v>0</v>
      </c>
      <c r="V52" s="1327">
        <f t="shared" si="1"/>
        <v>0</v>
      </c>
      <c r="W52" s="1327">
        <f t="shared" si="2"/>
        <v>-6.2883726004159257E-18</v>
      </c>
    </row>
    <row r="53" spans="1:23" x14ac:dyDescent="0.2">
      <c r="A53" s="819">
        <v>1956</v>
      </c>
      <c r="B53" s="827">
        <f>compohweal!AF45</f>
        <v>0.21094563995436541</v>
      </c>
      <c r="C53" s="793">
        <f>compohweal!AG45</f>
        <v>9.5360943817117849E-2</v>
      </c>
      <c r="D53" s="793">
        <f>compohweal!AH45</f>
        <v>5.0591974872563159E-2</v>
      </c>
      <c r="E53" s="793">
        <f>compohweal!AI45</f>
        <v>3.5825762639300894E-2</v>
      </c>
      <c r="F53" s="793">
        <f>compohweal!AJ45</f>
        <v>1.9697373834804945E-2</v>
      </c>
      <c r="G53" s="793">
        <f>compohweal!AK45</f>
        <v>9.4695847905785415E-3</v>
      </c>
      <c r="H53" s="186">
        <f>compohweal!AL45</f>
        <v>9.7958632352712946E-2</v>
      </c>
      <c r="I53" s="793">
        <f>compohweal!AM45</f>
        <v>5.5021736200444121E-2</v>
      </c>
      <c r="J53" s="793">
        <f>compohweal!AN45</f>
        <v>2.0282557971457522E-2</v>
      </c>
      <c r="K53" s="793">
        <f>compohweal!AO45</f>
        <v>1.3986180452956579E-2</v>
      </c>
      <c r="L53" s="793">
        <f>compohweal!AP45</f>
        <v>6.1684593402388417E-3</v>
      </c>
      <c r="M53" s="793">
        <f>compohweal!AQ45</f>
        <v>2.4996983876158737E-3</v>
      </c>
      <c r="N53" s="186">
        <f>compohweal!AR45</f>
        <v>3.0404571617311263E-2</v>
      </c>
      <c r="O53" s="793">
        <f>compohweal!AS45</f>
        <v>2.0176314461010883E-2</v>
      </c>
      <c r="P53" s="793">
        <f>compohweal!AT45</f>
        <v>5.2590645377881039E-3</v>
      </c>
      <c r="Q53" s="793">
        <f>compohweal!AU45</f>
        <v>2.844666525471524E-3</v>
      </c>
      <c r="R53" s="793">
        <f>compohweal!AV45</f>
        <v>1.7268695384612791E-3</v>
      </c>
      <c r="S53" s="795">
        <f>compohweal!AW45</f>
        <v>3.976565545794771E-4</v>
      </c>
      <c r="U53" s="1327">
        <f t="shared" si="0"/>
        <v>2.2551405187698492E-17</v>
      </c>
      <c r="V53" s="1327">
        <f t="shared" si="1"/>
        <v>8.2399365108898337E-18</v>
      </c>
      <c r="W53" s="1327">
        <f t="shared" si="2"/>
        <v>-4.1199682554449168E-18</v>
      </c>
    </row>
    <row r="54" spans="1:23" x14ac:dyDescent="0.2">
      <c r="A54" s="819">
        <v>1957</v>
      </c>
      <c r="B54" s="827">
        <f>compohweal!AF46</f>
        <v>0.20751020874997819</v>
      </c>
      <c r="C54" s="793">
        <f>compohweal!AG46</f>
        <v>9.0606253377237572E-2</v>
      </c>
      <c r="D54" s="793">
        <f>compohweal!AH46</f>
        <v>5.1071445922015381E-2</v>
      </c>
      <c r="E54" s="793">
        <f>compohweal!AI46</f>
        <v>3.4696819425173865E-2</v>
      </c>
      <c r="F54" s="793">
        <f>compohweal!AJ46</f>
        <v>2.1447738826775292E-2</v>
      </c>
      <c r="G54" s="793">
        <f>compohweal!AK46</f>
        <v>9.6879511987760739E-3</v>
      </c>
      <c r="H54" s="186">
        <f>compohweal!AL46</f>
        <v>9.5627898189827101E-2</v>
      </c>
      <c r="I54" s="793">
        <f>compohweal!AM46</f>
        <v>5.1586425656725443E-2</v>
      </c>
      <c r="J54" s="793">
        <f>compohweal!AN46</f>
        <v>2.0822298821152149E-2</v>
      </c>
      <c r="K54" s="793">
        <f>compohweal!AO46</f>
        <v>1.3667525758046566E-2</v>
      </c>
      <c r="L54" s="793">
        <f>compohweal!AP46</f>
        <v>7.0446144986559276E-3</v>
      </c>
      <c r="M54" s="793">
        <f>compohweal!AQ46</f>
        <v>2.5070334552470272E-3</v>
      </c>
      <c r="N54" s="186">
        <f>compohweal!AR46</f>
        <v>2.9041686543321215E-2</v>
      </c>
      <c r="O54" s="793">
        <f>compohweal!AS46</f>
        <v>1.8339441929033744E-2</v>
      </c>
      <c r="P54" s="793">
        <f>compohweal!AT46</f>
        <v>5.4369111055550361E-3</v>
      </c>
      <c r="Q54" s="793">
        <f>compohweal!AU46</f>
        <v>3.0441533299549886E-3</v>
      </c>
      <c r="R54" s="793">
        <f>compohweal!AV46</f>
        <v>1.823054743189166E-3</v>
      </c>
      <c r="S54" s="795">
        <f>compohweal!AW46</f>
        <v>3.9812543558827865E-4</v>
      </c>
      <c r="U54" s="1327">
        <f t="shared" si="0"/>
        <v>1.5612511283791264E-17</v>
      </c>
      <c r="V54" s="1327">
        <f t="shared" si="1"/>
        <v>-1.214306433183765E-17</v>
      </c>
      <c r="W54" s="1327">
        <f t="shared" si="2"/>
        <v>1.8973538018496328E-18</v>
      </c>
    </row>
    <row r="55" spans="1:23" x14ac:dyDescent="0.2">
      <c r="A55" s="819">
        <v>1958</v>
      </c>
      <c r="B55" s="827">
        <f>compohweal!AF47</f>
        <v>0.20357015564633157</v>
      </c>
      <c r="C55" s="793">
        <f>compohweal!AG47</f>
        <v>8.9773302496521198E-2</v>
      </c>
      <c r="D55" s="793">
        <f>compohweal!AH47</f>
        <v>5.0302056337308158E-2</v>
      </c>
      <c r="E55" s="793">
        <f>compohweal!AI47</f>
        <v>3.3934514697522726E-2</v>
      </c>
      <c r="F55" s="793">
        <f>compohweal!AJ47</f>
        <v>1.9640030139373998E-2</v>
      </c>
      <c r="G55" s="793">
        <f>compohweal!AK47</f>
        <v>9.920251975605485E-3</v>
      </c>
      <c r="H55" s="186">
        <f>compohweal!AL47</f>
        <v>9.3326163146603011E-2</v>
      </c>
      <c r="I55" s="793">
        <f>compohweal!AM47</f>
        <v>5.0177794700993053E-2</v>
      </c>
      <c r="J55" s="793">
        <f>compohweal!AN47</f>
        <v>2.0723575253051466E-2</v>
      </c>
      <c r="K55" s="793">
        <f>compohweal!AO47</f>
        <v>1.3431378285047636E-2</v>
      </c>
      <c r="L55" s="793">
        <f>compohweal!AP47</f>
        <v>6.4032914649076915E-3</v>
      </c>
      <c r="M55" s="793">
        <f>compohweal!AQ47</f>
        <v>2.5901234426031813E-3</v>
      </c>
      <c r="N55" s="186">
        <f>compohweal!AR47</f>
        <v>2.8376264930925418E-2</v>
      </c>
      <c r="O55" s="793">
        <f>compohweal!AS47</f>
        <v>1.7744041055704644E-2</v>
      </c>
      <c r="P55" s="793">
        <f>compohweal!AT47</f>
        <v>5.4574966161008076E-3</v>
      </c>
      <c r="Q55" s="793">
        <f>compohweal!AU47</f>
        <v>2.9858158166576796E-3</v>
      </c>
      <c r="R55" s="793">
        <f>compohweal!AV47</f>
        <v>1.7808808302434869E-3</v>
      </c>
      <c r="S55" s="795">
        <f>compohweal!AW47</f>
        <v>4.0803061221880287E-4</v>
      </c>
      <c r="U55" s="1327">
        <f t="shared" si="0"/>
        <v>1.5612511283791264E-17</v>
      </c>
      <c r="V55" s="1327">
        <f t="shared" si="1"/>
        <v>-1.6479873021779667E-17</v>
      </c>
      <c r="W55" s="1327">
        <f t="shared" si="2"/>
        <v>-2.927345865710862E-18</v>
      </c>
    </row>
    <row r="56" spans="1:23" x14ac:dyDescent="0.2">
      <c r="A56" s="820">
        <v>1959</v>
      </c>
      <c r="B56" s="829">
        <f>compohweal!AF48</f>
        <v>0.20886286585397268</v>
      </c>
      <c r="C56" s="799">
        <f>compohweal!AG48</f>
        <v>9.6745082572212107E-2</v>
      </c>
      <c r="D56" s="799">
        <f>compohweal!AH48</f>
        <v>4.8726002983657701E-2</v>
      </c>
      <c r="E56" s="799">
        <f>compohweal!AI48</f>
        <v>3.2455287983074427E-2</v>
      </c>
      <c r="F56" s="799">
        <f>compohweal!AJ48</f>
        <v>2.0958438285320367E-2</v>
      </c>
      <c r="G56" s="799">
        <f>compohweal!AK48</f>
        <v>9.9780540297080503E-3</v>
      </c>
      <c r="H56" s="188">
        <f>compohweal!AL48</f>
        <v>9.5114470372172619E-2</v>
      </c>
      <c r="I56" s="799">
        <f>compohweal!AM48</f>
        <v>5.4047678545044671E-2</v>
      </c>
      <c r="J56" s="799">
        <f>compohweal!AN48</f>
        <v>1.9627343986129572E-2</v>
      </c>
      <c r="K56" s="799">
        <f>compohweal!AO48</f>
        <v>1.2358694001584632E-2</v>
      </c>
      <c r="L56" s="799">
        <f>compohweal!AP48</f>
        <v>6.5744619540551953E-3</v>
      </c>
      <c r="M56" s="799">
        <f>compohweal!AQ48</f>
        <v>2.5062918853585468E-3</v>
      </c>
      <c r="N56" s="188">
        <f>compohweal!AR48</f>
        <v>2.8783443782896746E-2</v>
      </c>
      <c r="O56" s="799">
        <f>compohweal!AS48</f>
        <v>1.8871193187873597E-2</v>
      </c>
      <c r="P56" s="799">
        <f>compohweal!AT48</f>
        <v>5.0389926861193063E-3</v>
      </c>
      <c r="Q56" s="799">
        <f>compohweal!AU48</f>
        <v>2.652953954389661E-3</v>
      </c>
      <c r="R56" s="799">
        <f>compohweal!AV48</f>
        <v>1.8225607774789356E-3</v>
      </c>
      <c r="S56" s="800">
        <f>compohweal!AW48</f>
        <v>3.9774317703524203E-4</v>
      </c>
      <c r="U56" s="1327">
        <f t="shared" si="0"/>
        <v>2.6020852139652106E-17</v>
      </c>
      <c r="V56" s="1327">
        <f t="shared" si="1"/>
        <v>0</v>
      </c>
      <c r="W56" s="1327">
        <f t="shared" si="2"/>
        <v>4.7704895589362195E-18</v>
      </c>
    </row>
    <row r="57" spans="1:23" x14ac:dyDescent="0.2">
      <c r="A57" s="819">
        <v>1960</v>
      </c>
      <c r="B57" s="827">
        <f>compohweal!AF49</f>
        <v>0.2087570987317616</v>
      </c>
      <c r="C57" s="793">
        <f>compohweal!AG49</f>
        <v>9.8679618615851811E-2</v>
      </c>
      <c r="D57" s="793">
        <f>compohweal!AH49</f>
        <v>4.7602354689002611E-2</v>
      </c>
      <c r="E57" s="793">
        <f>compohweal!AI49</f>
        <v>3.4927020074038841E-2</v>
      </c>
      <c r="F57" s="793">
        <f>compohweal!AJ49</f>
        <v>1.7368848837688054E-2</v>
      </c>
      <c r="G57" s="793">
        <f>compohweal!AK49</f>
        <v>1.0179256515180276E-2</v>
      </c>
      <c r="H57" s="186">
        <f>compohweal!AL49</f>
        <v>9.8501871270016916E-2</v>
      </c>
      <c r="I57" s="793">
        <f>compohweal!AM49</f>
        <v>5.7073028737451049E-2</v>
      </c>
      <c r="J57" s="793">
        <f>compohweal!AN49</f>
        <v>1.9389164375787932E-2</v>
      </c>
      <c r="K57" s="793">
        <f>compohweal!AO49</f>
        <v>1.403509458315811E-2</v>
      </c>
      <c r="L57" s="793">
        <f>compohweal!AP49</f>
        <v>5.4108528995438099E-3</v>
      </c>
      <c r="M57" s="793">
        <f>compohweal!AQ49</f>
        <v>2.5937306740760027E-3</v>
      </c>
      <c r="N57" s="186">
        <f>compohweal!AR49</f>
        <v>3.257196510726388E-2</v>
      </c>
      <c r="O57" s="793">
        <f>compohweal!AS49</f>
        <v>2.2755973504145491E-2</v>
      </c>
      <c r="P57" s="793">
        <f>compohweal!AT49</f>
        <v>5.0899673922007544E-3</v>
      </c>
      <c r="Q57" s="793">
        <f>compohweal!AU49</f>
        <v>2.8339635290941774E-3</v>
      </c>
      <c r="R57" s="793">
        <f>compohweal!AV49</f>
        <v>1.4858989958746027E-3</v>
      </c>
      <c r="S57" s="795">
        <f>compohweal!AW49</f>
        <v>4.0616168594885435E-4</v>
      </c>
      <c r="U57" s="1327">
        <f t="shared" si="0"/>
        <v>0</v>
      </c>
      <c r="V57" s="1327">
        <f t="shared" si="1"/>
        <v>1.1709383462843448E-17</v>
      </c>
      <c r="W57" s="1327">
        <f t="shared" si="2"/>
        <v>-7.0473141211557788E-19</v>
      </c>
    </row>
    <row r="58" spans="1:23" x14ac:dyDescent="0.2">
      <c r="A58" s="819">
        <v>1961</v>
      </c>
      <c r="B58" s="827">
        <f>compohweal!AF50</f>
        <v>0.20975543403513824</v>
      </c>
      <c r="C58" s="793">
        <f>compohweal!AG50</f>
        <v>0.10366916306709609</v>
      </c>
      <c r="D58" s="793">
        <f>compohweal!AH50</f>
        <v>4.6051605477721323E-2</v>
      </c>
      <c r="E58" s="793">
        <f>compohweal!AI50</f>
        <v>3.3437783405904947E-2</v>
      </c>
      <c r="F58" s="793">
        <f>compohweal!AJ50</f>
        <v>1.6348137039581444E-2</v>
      </c>
      <c r="G58" s="793">
        <f>compohweal!AK50</f>
        <v>1.0248745044834475E-2</v>
      </c>
      <c r="H58" s="186">
        <f>compohweal!AL50</f>
        <v>0.10032592913746394</v>
      </c>
      <c r="I58" s="793">
        <f>compohweal!AM50</f>
        <v>6.0650952602301085E-2</v>
      </c>
      <c r="J58" s="793">
        <f>compohweal!AN50</f>
        <v>1.8671549190492565E-2</v>
      </c>
      <c r="K58" s="793">
        <f>compohweal!AO50</f>
        <v>1.2961898624549459E-2</v>
      </c>
      <c r="L58" s="793">
        <f>compohweal!AP50</f>
        <v>5.4509278166662697E-3</v>
      </c>
      <c r="M58" s="793">
        <f>compohweal!AQ50</f>
        <v>2.5906009034545397E-3</v>
      </c>
      <c r="N58" s="186">
        <f>compohweal!AR50</f>
        <v>3.4145125405005118E-2</v>
      </c>
      <c r="O58" s="793">
        <f>compohweal!AS50</f>
        <v>2.4529492407118696E-2</v>
      </c>
      <c r="P58" s="793">
        <f>compohweal!AT50</f>
        <v>4.9213566050637699E-3</v>
      </c>
      <c r="Q58" s="793">
        <f>compohweal!AU50</f>
        <v>2.7082547462879982E-3</v>
      </c>
      <c r="R58" s="793">
        <f>compohweal!AV50</f>
        <v>1.5930677054333371E-3</v>
      </c>
      <c r="S58" s="795">
        <f>compohweal!AW50</f>
        <v>3.9295394110130694E-4</v>
      </c>
      <c r="U58" s="1327">
        <f t="shared" si="0"/>
        <v>-3.2959746043559335E-17</v>
      </c>
      <c r="V58" s="1327">
        <f t="shared" si="1"/>
        <v>1.9081958235744878E-17</v>
      </c>
      <c r="W58" s="1327">
        <f t="shared" si="2"/>
        <v>9.6493993351209895E-18</v>
      </c>
    </row>
    <row r="59" spans="1:23" x14ac:dyDescent="0.2">
      <c r="A59" s="822">
        <v>1962</v>
      </c>
      <c r="B59" s="828">
        <f>compohweal!AF51</f>
        <v>0.21036975085735321</v>
      </c>
      <c r="C59" s="796">
        <f>compohweal!AG51</f>
        <v>0.10337717831134796</v>
      </c>
      <c r="D59" s="796">
        <f>compohweal!AH51</f>
        <v>4.5752924110274762E-2</v>
      </c>
      <c r="E59" s="796">
        <f>compohweal!AI51</f>
        <v>3.4395999973639846E-2</v>
      </c>
      <c r="F59" s="796">
        <f>compohweal!AJ51</f>
        <v>1.5924414619803429E-2</v>
      </c>
      <c r="G59" s="796">
        <f>compohweal!AK51</f>
        <v>1.0919227264821529E-2</v>
      </c>
      <c r="H59" s="135">
        <f>compohweal!AL51</f>
        <v>9.9045604467391968E-2</v>
      </c>
      <c r="I59" s="806">
        <f>compohweal!AM51</f>
        <v>5.9656336903572083E-2</v>
      </c>
      <c r="J59" s="806">
        <f>compohweal!AN51</f>
        <v>1.8085113726556301E-2</v>
      </c>
      <c r="K59" s="806">
        <f>compohweal!AO51</f>
        <v>1.3890409783925861E-2</v>
      </c>
      <c r="L59" s="806">
        <f>compohweal!AP51</f>
        <v>4.8795551992952824E-3</v>
      </c>
      <c r="M59" s="806">
        <f>compohweal!AQ51</f>
        <v>2.5341867003589869E-3</v>
      </c>
      <c r="N59" s="106">
        <f>compohweal!AR51</f>
        <v>3.2605547457933426E-2</v>
      </c>
      <c r="O59" s="797">
        <f>compohweal!AS51</f>
        <v>2.2955233231186867E-2</v>
      </c>
      <c r="P59" s="797">
        <f>compohweal!AT51</f>
        <v>4.7754791230545379E-3</v>
      </c>
      <c r="Q59" s="797">
        <f>compohweal!AU51</f>
        <v>3.1609636862413026E-3</v>
      </c>
      <c r="R59" s="797">
        <f>compohweal!AV51</f>
        <v>1.3320195721462369E-3</v>
      </c>
      <c r="S59" s="798">
        <f>compohweal!AW51</f>
        <v>3.8185014273039997E-4</v>
      </c>
      <c r="U59" s="1327">
        <f t="shared" si="0"/>
        <v>6.577465683221817E-9</v>
      </c>
      <c r="V59" s="1327">
        <f t="shared" si="1"/>
        <v>2.1536834537982941E-9</v>
      </c>
      <c r="W59" s="1327">
        <f t="shared" si="2"/>
        <v>1.7025740817189217E-9</v>
      </c>
    </row>
    <row r="60" spans="1:23" x14ac:dyDescent="0.2">
      <c r="A60" s="822">
        <v>1963</v>
      </c>
      <c r="B60" s="828">
        <f>compohweal!AF52</f>
        <v>0.20712830126285553</v>
      </c>
      <c r="C60" s="796">
        <f>compohweal!AG52</f>
        <v>0.10494037345051765</v>
      </c>
      <c r="D60" s="796">
        <f>compohweal!AH52</f>
        <v>4.2960942431818694E-2</v>
      </c>
      <c r="E60" s="796">
        <f>compohweal!AI52</f>
        <v>3.2834989513503388E-2</v>
      </c>
      <c r="F60" s="796">
        <f>compohweal!AJ52</f>
        <v>1.614507008343935E-2</v>
      </c>
      <c r="G60" s="796">
        <f>compohweal!AK52</f>
        <v>1.0246924124658108E-2</v>
      </c>
      <c r="H60" s="135">
        <f>compohweal!AL52</f>
        <v>9.778904914855957E-2</v>
      </c>
      <c r="I60" s="806">
        <f>compohweal!AM52</f>
        <v>6.0720555484294891E-2</v>
      </c>
      <c r="J60" s="806">
        <f>compohweal!AN52</f>
        <v>1.7157428272184916E-2</v>
      </c>
      <c r="K60" s="806">
        <f>compohweal!AO52</f>
        <v>1.2218470215884736E-2</v>
      </c>
      <c r="L60" s="806">
        <f>compohweal!AP52</f>
        <v>5.0686066970229149E-3</v>
      </c>
      <c r="M60" s="806">
        <f>compohweal!AQ52</f>
        <v>2.6239879662171006E-3</v>
      </c>
      <c r="N60" s="106">
        <f>compohweal!AR52</f>
        <v>3.2892826944589615E-2</v>
      </c>
      <c r="O60" s="797">
        <f>compohweal!AS52</f>
        <v>2.4070529267191887E-2</v>
      </c>
      <c r="P60" s="797">
        <f>compohweal!AT52</f>
        <v>4.4055083417333663E-3</v>
      </c>
      <c r="Q60" s="797">
        <f>compohweal!AU52</f>
        <v>2.6414715957798762E-3</v>
      </c>
      <c r="R60" s="797">
        <f>compohweal!AV52</f>
        <v>1.3644151040352881E-3</v>
      </c>
      <c r="S60" s="798">
        <f>compohweal!AW52</f>
        <v>4.1090133890975267E-4</v>
      </c>
      <c r="U60" s="1327">
        <f t="shared" si="0"/>
        <v>1.6589183360338211E-9</v>
      </c>
      <c r="V60" s="1327">
        <f t="shared" si="1"/>
        <v>5.1295501179993153E-10</v>
      </c>
      <c r="W60" s="1327">
        <f t="shared" si="2"/>
        <v>1.2969394447281957E-9</v>
      </c>
    </row>
    <row r="61" spans="1:23" x14ac:dyDescent="0.2">
      <c r="A61" s="822">
        <v>1964</v>
      </c>
      <c r="B61" s="828">
        <f>compohweal!AF53</f>
        <v>0.20388685166835785</v>
      </c>
      <c r="C61" s="796">
        <f>compohweal!AG53</f>
        <v>0.10650356858968735</v>
      </c>
      <c r="D61" s="796">
        <f>compohweal!AH53</f>
        <v>4.0168960753362626E-2</v>
      </c>
      <c r="E61" s="796">
        <f>compohweal!AI53</f>
        <v>3.1273979053366929E-2</v>
      </c>
      <c r="F61" s="796">
        <f>compohweal!AJ53</f>
        <v>1.6365725547075272E-2</v>
      </c>
      <c r="G61" s="796">
        <f>compohweal!AK53</f>
        <v>9.5746209844946861E-3</v>
      </c>
      <c r="H61" s="135">
        <f>compohweal!AL53</f>
        <v>9.6532493829727173E-2</v>
      </c>
      <c r="I61" s="806">
        <f>compohweal!AM53</f>
        <v>6.17847740650177E-2</v>
      </c>
      <c r="J61" s="806">
        <f>compohweal!AN53</f>
        <v>1.6229742817813531E-2</v>
      </c>
      <c r="K61" s="806">
        <f>compohweal!AO53</f>
        <v>1.054653064784361E-2</v>
      </c>
      <c r="L61" s="806">
        <f>compohweal!AP53</f>
        <v>5.2576581947505474E-3</v>
      </c>
      <c r="M61" s="806">
        <f>compohweal!AQ53</f>
        <v>2.7137892320752144E-3</v>
      </c>
      <c r="N61" s="106">
        <f>compohweal!AR53</f>
        <v>3.3180106431245804E-2</v>
      </c>
      <c r="O61" s="797">
        <f>compohweal!AS53</f>
        <v>2.5185825303196907E-2</v>
      </c>
      <c r="P61" s="797">
        <f>compohweal!AT53</f>
        <v>4.0355375604121946E-3</v>
      </c>
      <c r="Q61" s="797">
        <f>compohweal!AU53</f>
        <v>2.1219795053184498E-3</v>
      </c>
      <c r="R61" s="797">
        <f>compohweal!AV53</f>
        <v>1.3968106359243393E-3</v>
      </c>
      <c r="S61" s="798">
        <f>compohweal!AW53</f>
        <v>4.3995253508910537E-4</v>
      </c>
      <c r="U61" s="1327">
        <f t="shared" si="0"/>
        <v>-3.2596290111541748E-9</v>
      </c>
      <c r="V61" s="1327">
        <f t="shared" si="1"/>
        <v>-1.127773430198431E-9</v>
      </c>
      <c r="W61" s="1327">
        <f t="shared" si="2"/>
        <v>8.9130480773746967E-10</v>
      </c>
    </row>
    <row r="62" spans="1:23" x14ac:dyDescent="0.2">
      <c r="A62" s="822">
        <v>1965</v>
      </c>
      <c r="B62" s="828">
        <f>compohweal!AF54</f>
        <v>0.20389848202466965</v>
      </c>
      <c r="C62" s="796">
        <f>compohweal!AG54</f>
        <v>0.10647373273968697</v>
      </c>
      <c r="D62" s="796">
        <f>compohweal!AH54</f>
        <v>4.0640373568749055E-2</v>
      </c>
      <c r="E62" s="796">
        <f>compohweal!AI54</f>
        <v>3.0703048338182271E-2</v>
      </c>
      <c r="F62" s="796">
        <f>compohweal!AJ54</f>
        <v>1.7668942920863628E-2</v>
      </c>
      <c r="G62" s="796">
        <f>compohweal!AK54</f>
        <v>8.4123900160193443E-3</v>
      </c>
      <c r="H62" s="135">
        <f>compohweal!AL54</f>
        <v>9.852200374007225E-2</v>
      </c>
      <c r="I62" s="806">
        <f>compohweal!AM54</f>
        <v>6.2408581376075745E-2</v>
      </c>
      <c r="J62" s="806">
        <f>compohweal!AN54</f>
        <v>1.6731652423914056E-2</v>
      </c>
      <c r="K62" s="806">
        <f>compohweal!AO54</f>
        <v>1.1086200644058408E-2</v>
      </c>
      <c r="L62" s="806">
        <f>compohweal!AP54</f>
        <v>5.9636291116476059E-3</v>
      </c>
      <c r="M62" s="806">
        <f>compohweal!AQ54</f>
        <v>2.331941737793386E-3</v>
      </c>
      <c r="N62" s="106">
        <f>compohweal!AR54</f>
        <v>3.3988097682595253E-2</v>
      </c>
      <c r="O62" s="797">
        <f>compohweal!AS54</f>
        <v>2.5195615366101265E-2</v>
      </c>
      <c r="P62" s="797">
        <f>compohweal!AT54</f>
        <v>4.461670626369596E-3</v>
      </c>
      <c r="Q62" s="797">
        <f>compohweal!AU54</f>
        <v>2.3258648197952425E-3</v>
      </c>
      <c r="R62" s="797">
        <f>compohweal!AV54</f>
        <v>1.6689161420799792E-3</v>
      </c>
      <c r="S62" s="798">
        <f>compohweal!AW54</f>
        <v>3.360295741003938E-4</v>
      </c>
      <c r="U62" s="1327">
        <f t="shared" si="0"/>
        <v>-5.5588316172361374E-9</v>
      </c>
      <c r="V62" s="1327">
        <f t="shared" si="1"/>
        <v>-1.5534169506281614E-9</v>
      </c>
      <c r="W62" s="1327">
        <f t="shared" si="2"/>
        <v>1.1541487765498459E-9</v>
      </c>
    </row>
    <row r="63" spans="1:23" x14ac:dyDescent="0.2">
      <c r="A63" s="822">
        <v>1966</v>
      </c>
      <c r="B63" s="828">
        <f>compohweal!AF55</f>
        <v>0.20391011238098145</v>
      </c>
      <c r="C63" s="796">
        <f>compohweal!AG55</f>
        <v>0.10644389688968658</v>
      </c>
      <c r="D63" s="796">
        <f>compohweal!AH55</f>
        <v>4.1111786384135485E-2</v>
      </c>
      <c r="E63" s="796">
        <f>compohweal!AI55</f>
        <v>3.0132117622997612E-2</v>
      </c>
      <c r="F63" s="796">
        <f>compohweal!AJ55</f>
        <v>1.8972160294651985E-2</v>
      </c>
      <c r="G63" s="796">
        <f>compohweal!AK55</f>
        <v>7.2501590475440025E-3</v>
      </c>
      <c r="H63" s="135">
        <f>compohweal!AL55</f>
        <v>0.10051151365041733</v>
      </c>
      <c r="I63" s="806">
        <f>compohweal!AM55</f>
        <v>6.3032388687133789E-2</v>
      </c>
      <c r="J63" s="806">
        <f>compohweal!AN55</f>
        <v>1.7233562030014582E-2</v>
      </c>
      <c r="K63" s="806">
        <f>compohweal!AO55</f>
        <v>1.1625870640273206E-2</v>
      </c>
      <c r="L63" s="806">
        <f>compohweal!AP55</f>
        <v>6.6696000285446644E-3</v>
      </c>
      <c r="M63" s="806">
        <f>compohweal!AQ55</f>
        <v>1.9500942435115576E-3</v>
      </c>
      <c r="N63" s="106">
        <f>compohweal!AR55</f>
        <v>3.4796088933944702E-2</v>
      </c>
      <c r="O63" s="797">
        <f>compohweal!AS55</f>
        <v>2.5205405429005623E-2</v>
      </c>
      <c r="P63" s="797">
        <f>compohweal!AT55</f>
        <v>4.8878036923269974E-3</v>
      </c>
      <c r="Q63" s="797">
        <f>compohweal!AU55</f>
        <v>2.5297501342720352E-3</v>
      </c>
      <c r="R63" s="797">
        <f>compohweal!AV55</f>
        <v>1.9410216482356191E-3</v>
      </c>
      <c r="S63" s="798">
        <f>compohweal!AW55</f>
        <v>2.3210661311168224E-4</v>
      </c>
      <c r="U63" s="1327">
        <f t="shared" si="0"/>
        <v>-7.8580342233181E-9</v>
      </c>
      <c r="V63" s="1327">
        <f t="shared" si="1"/>
        <v>-1.9790604710578918E-9</v>
      </c>
      <c r="W63" s="1327">
        <f t="shared" si="2"/>
        <v>1.4169927453622222E-9</v>
      </c>
    </row>
    <row r="64" spans="1:23" x14ac:dyDescent="0.2">
      <c r="A64" s="822">
        <v>1967</v>
      </c>
      <c r="B64" s="828">
        <f>compohweal!AF56</f>
        <v>0.20739651471376419</v>
      </c>
      <c r="C64" s="796">
        <f>compohweal!AG56</f>
        <v>0.10876691713929176</v>
      </c>
      <c r="D64" s="796">
        <f>compohweal!AH56</f>
        <v>4.1419766494072974E-2</v>
      </c>
      <c r="E64" s="796">
        <f>compohweal!AI56</f>
        <v>2.9824457466020249E-2</v>
      </c>
      <c r="F64" s="796">
        <f>compohweal!AJ56</f>
        <v>1.9478905014693737E-2</v>
      </c>
      <c r="G64" s="796">
        <f>compohweal!AK56</f>
        <v>7.906473008915782E-3</v>
      </c>
      <c r="H64" s="149">
        <f>compohweal!AL56</f>
        <v>0.10075987502932549</v>
      </c>
      <c r="I64" s="796">
        <f>compohweal!AM56</f>
        <v>6.2726110219955444E-2</v>
      </c>
      <c r="J64" s="796">
        <f>compohweal!AN56</f>
        <v>1.7227332602487877E-2</v>
      </c>
      <c r="K64" s="796">
        <f>compohweal!AO56</f>
        <v>1.1594516396144172E-2</v>
      </c>
      <c r="L64" s="796">
        <f>compohweal!AP56</f>
        <v>7.1142524247989058E-3</v>
      </c>
      <c r="M64" s="796">
        <f>compohweal!AQ56</f>
        <v>2.0976646337658167E-3</v>
      </c>
      <c r="N64" s="106">
        <f>compohweal!AR56</f>
        <v>3.4378174692392349E-2</v>
      </c>
      <c r="O64" s="797">
        <f>compohweal!AS56</f>
        <v>2.3876027669757605E-2</v>
      </c>
      <c r="P64" s="797">
        <f>compohweal!AT56</f>
        <v>4.9517660872879787E-3</v>
      </c>
      <c r="Q64" s="797">
        <f>compohweal!AU56</f>
        <v>2.6343900749452587E-3</v>
      </c>
      <c r="R64" s="797">
        <f>compohweal!AV56</f>
        <v>2.5009216915350407E-3</v>
      </c>
      <c r="S64" s="798">
        <f>compohweal!AW56</f>
        <v>4.1506894558551721E-4</v>
      </c>
      <c r="U64" s="1327">
        <f t="shared" si="0"/>
        <v>-4.4092303141951561E-9</v>
      </c>
      <c r="V64" s="1327">
        <f t="shared" si="1"/>
        <v>-1.2478267308324575E-9</v>
      </c>
      <c r="W64" s="1327">
        <f t="shared" si="2"/>
        <v>2.2328094928525388E-10</v>
      </c>
    </row>
    <row r="65" spans="1:23" x14ac:dyDescent="0.2">
      <c r="A65" s="822">
        <v>1968</v>
      </c>
      <c r="B65" s="828">
        <f>compohweal!AF57</f>
        <v>0.21177837438881397</v>
      </c>
      <c r="C65" s="796">
        <f>compohweal!AG57</f>
        <v>0.11335124913603067</v>
      </c>
      <c r="D65" s="796">
        <f>compohweal!AH57</f>
        <v>4.0726938052102923E-2</v>
      </c>
      <c r="E65" s="796">
        <f>compohweal!AI57</f>
        <v>2.9647265644598519E-2</v>
      </c>
      <c r="F65" s="796">
        <f>compohweal!AJ57</f>
        <v>1.8893478671088815E-2</v>
      </c>
      <c r="G65" s="796">
        <f>compohweal!AK57</f>
        <v>9.1594468685798347E-3</v>
      </c>
      <c r="H65" s="149">
        <f>compohweal!AL57</f>
        <v>0.10367687698453665</v>
      </c>
      <c r="I65" s="796">
        <f>compohweal!AM57</f>
        <v>6.5551800653338432E-2</v>
      </c>
      <c r="J65" s="796">
        <f>compohweal!AN57</f>
        <v>1.7050508526153862E-2</v>
      </c>
      <c r="K65" s="796">
        <f>compohweal!AO57</f>
        <v>1.193006455196155E-2</v>
      </c>
      <c r="L65" s="796">
        <f>compohweal!AP57</f>
        <v>6.8908821267541498E-3</v>
      </c>
      <c r="M65" s="796">
        <f>compohweal!AQ57</f>
        <v>2.2536227770615369E-3</v>
      </c>
      <c r="N65" s="106">
        <f>compohweal!AR57</f>
        <v>3.5693761892616749E-2</v>
      </c>
      <c r="O65" s="797">
        <f>compohweal!AS57</f>
        <v>2.4465144029818475E-2</v>
      </c>
      <c r="P65" s="797">
        <f>compohweal!AT57</f>
        <v>5.0904454317333148E-3</v>
      </c>
      <c r="Q65" s="797">
        <f>compohweal!AU57</f>
        <v>2.9795120898370442E-3</v>
      </c>
      <c r="R65" s="797">
        <f>compohweal!AV57</f>
        <v>2.4975350170279853E-3</v>
      </c>
      <c r="S65" s="798">
        <f>compohweal!AW57</f>
        <v>6.6112557669839589E-4</v>
      </c>
      <c r="U65" s="1327">
        <f t="shared" si="0"/>
        <v>-3.9835867937654257E-9</v>
      </c>
      <c r="V65" s="1327">
        <f t="shared" si="1"/>
        <v>-1.6507328837178648E-9</v>
      </c>
      <c r="W65" s="1327">
        <f t="shared" si="2"/>
        <v>-2.524984665797092E-10</v>
      </c>
    </row>
    <row r="66" spans="1:23" x14ac:dyDescent="0.2">
      <c r="A66" s="822">
        <v>1969</v>
      </c>
      <c r="B66" s="828">
        <f>compohweal!AF58</f>
        <v>0.20308541180565953</v>
      </c>
      <c r="C66" s="796">
        <f>compohweal!AG58</f>
        <v>0.10425381013192236</v>
      </c>
      <c r="D66" s="796">
        <f>compohweal!AH58</f>
        <v>4.1300669690826908E-2</v>
      </c>
      <c r="E66" s="796">
        <f>compohweal!AI58</f>
        <v>3.0785508416556695E-2</v>
      </c>
      <c r="F66" s="796">
        <f>compohweal!AJ58</f>
        <v>1.9651188573334366E-2</v>
      </c>
      <c r="G66" s="796">
        <f>compohweal!AK58</f>
        <v>7.0942363672656938E-3</v>
      </c>
      <c r="H66" s="149">
        <f>compohweal!AL58</f>
        <v>9.9248204147443175E-2</v>
      </c>
      <c r="I66" s="796">
        <f>compohweal!AM58</f>
        <v>6.0447386931627989E-2</v>
      </c>
      <c r="J66" s="796">
        <f>compohweal!AN58</f>
        <v>1.8008457700489089E-2</v>
      </c>
      <c r="K66" s="796">
        <f>compohweal!AO58</f>
        <v>1.2260196983106653E-2</v>
      </c>
      <c r="L66" s="796">
        <f>compohweal!AP58</f>
        <v>6.715443181747105E-3</v>
      </c>
      <c r="M66" s="796">
        <f>compohweal!AQ58</f>
        <v>1.8167189336963929E-3</v>
      </c>
      <c r="N66" s="106">
        <f>compohweal!AR58</f>
        <v>3.448821441270411E-2</v>
      </c>
      <c r="O66" s="797">
        <f>compohweal!AS58</f>
        <v>2.3492552893003449E-2</v>
      </c>
      <c r="P66" s="797">
        <f>compohweal!AT58</f>
        <v>5.4545125746585654E-3</v>
      </c>
      <c r="Q66" s="797">
        <f>compohweal!AU58</f>
        <v>2.8364643280553992E-3</v>
      </c>
      <c r="R66" s="797">
        <f>compohweal!AV58</f>
        <v>2.3664132004341809E-3</v>
      </c>
      <c r="S66" s="798">
        <f>compohweal!AW58</f>
        <v>3.3827098263827793E-4</v>
      </c>
      <c r="U66" s="1327">
        <f t="shared" si="0"/>
        <v>-1.3742464943788946E-9</v>
      </c>
      <c r="V66" s="1327">
        <f t="shared" si="1"/>
        <v>4.1677594708744437E-10</v>
      </c>
      <c r="W66" s="1327">
        <f t="shared" si="2"/>
        <v>4.3391423787397798E-10</v>
      </c>
    </row>
    <row r="67" spans="1:23" x14ac:dyDescent="0.2">
      <c r="A67" s="823">
        <v>1970</v>
      </c>
      <c r="B67" s="831">
        <f>compohweal!AF59</f>
        <v>0.19676372141111642</v>
      </c>
      <c r="C67" s="808">
        <f>compohweal!AG59</f>
        <v>9.1308751201722771E-2</v>
      </c>
      <c r="D67" s="808">
        <f>compohweal!AH59</f>
        <v>4.3278276811179239E-2</v>
      </c>
      <c r="E67" s="808">
        <f>compohweal!AI59</f>
        <v>3.3601337394202346E-2</v>
      </c>
      <c r="F67" s="808">
        <f>compohweal!AJ59</f>
        <v>2.2234993768506683E-2</v>
      </c>
      <c r="G67" s="808">
        <f>compohweal!AK59</f>
        <v>6.3403590575035196E-3</v>
      </c>
      <c r="H67" s="153">
        <f>compohweal!AL59</f>
        <v>9.4940627866890281E-2</v>
      </c>
      <c r="I67" s="808">
        <f>compohweal!AM59</f>
        <v>5.2837920258753002E-2</v>
      </c>
      <c r="J67" s="808">
        <f>compohweal!AN59</f>
        <v>1.9272265333711402E-2</v>
      </c>
      <c r="K67" s="808">
        <f>compohweal!AO59</f>
        <v>1.3694272708960398E-2</v>
      </c>
      <c r="L67" s="808">
        <f>compohweal!AP59</f>
        <v>7.6505546949192649E-3</v>
      </c>
      <c r="M67" s="808">
        <f>compohweal!AQ59</f>
        <v>1.4856125872029224E-3</v>
      </c>
      <c r="N67" s="112">
        <f>compohweal!AR59</f>
        <v>3.2600037346128374E-2</v>
      </c>
      <c r="O67" s="809">
        <f>compohweal!AS59</f>
        <v>2.0626153469493147E-2</v>
      </c>
      <c r="P67" s="809">
        <f>compohweal!AT59</f>
        <v>5.770790280095639E-3</v>
      </c>
      <c r="Q67" s="809">
        <f>compohweal!AU59</f>
        <v>3.0518754398300985E-3</v>
      </c>
      <c r="R67" s="809">
        <f>compohweal!AV59</f>
        <v>2.9274974544932775E-3</v>
      </c>
      <c r="S67" s="810">
        <f>compohweal!AW59</f>
        <v>2.2372046777263677E-4</v>
      </c>
      <c r="U67" s="1327">
        <f t="shared" si="0"/>
        <v>3.1780018616700545E-9</v>
      </c>
      <c r="V67" s="1327">
        <f t="shared" si="1"/>
        <v>2.2833432922197971E-9</v>
      </c>
      <c r="W67" s="1327">
        <f t="shared" si="2"/>
        <v>2.3444357566404506E-10</v>
      </c>
    </row>
    <row r="68" spans="1:23" x14ac:dyDescent="0.2">
      <c r="A68" s="822">
        <v>1971</v>
      </c>
      <c r="B68" s="828">
        <f>compohweal!AF60</f>
        <v>0.19458134032902308</v>
      </c>
      <c r="C68" s="796">
        <f>compohweal!AG60</f>
        <v>8.8945159935974516E-2</v>
      </c>
      <c r="D68" s="796">
        <f>compohweal!AH60</f>
        <v>4.2971610006134142E-2</v>
      </c>
      <c r="E68" s="796">
        <f>compohweal!AI60</f>
        <v>3.3756767731972559E-2</v>
      </c>
      <c r="F68" s="796">
        <f>compohweal!AJ60</f>
        <v>2.3353411994321505E-2</v>
      </c>
      <c r="G68" s="796">
        <f>compohweal!AK60</f>
        <v>5.5543891385241295E-3</v>
      </c>
      <c r="H68" s="149">
        <f>compohweal!AL60</f>
        <v>9.3600083826459013E-2</v>
      </c>
      <c r="I68" s="796">
        <f>compohweal!AM60</f>
        <v>5.1072963717160746E-2</v>
      </c>
      <c r="J68" s="796">
        <f>compohweal!AN60</f>
        <v>1.8914045122983225E-2</v>
      </c>
      <c r="K68" s="796">
        <f>compohweal!AO60</f>
        <v>1.362506297969901E-2</v>
      </c>
      <c r="L68" s="796">
        <f>compohweal!AP60</f>
        <v>8.7170183082889707E-3</v>
      </c>
      <c r="M68" s="796">
        <f>compohweal!AQ60</f>
        <v>1.2709922143585572E-3</v>
      </c>
      <c r="N68" s="106">
        <f>compohweal!AR60</f>
        <v>3.1992289135814644E-2</v>
      </c>
      <c r="O68" s="797">
        <f>compohweal!AS60</f>
        <v>1.9823252141577541E-2</v>
      </c>
      <c r="P68" s="797">
        <f>compohweal!AT60</f>
        <v>5.5984474907795345E-3</v>
      </c>
      <c r="Q68" s="797">
        <f>compohweal!AU60</f>
        <v>2.8757310175517858E-3</v>
      </c>
      <c r="R68" s="797">
        <f>compohweal!AV60</f>
        <v>3.5115266699676795E-3</v>
      </c>
      <c r="S68" s="798">
        <f>compohweal!AW60</f>
        <v>1.8333206200793484E-4</v>
      </c>
      <c r="U68" s="1327">
        <f t="shared" si="0"/>
        <v>1.5220962268358562E-9</v>
      </c>
      <c r="V68" s="1327">
        <f t="shared" si="1"/>
        <v>1.4839685036349692E-9</v>
      </c>
      <c r="W68" s="1327">
        <f t="shared" si="2"/>
        <v>-2.460698311779197E-10</v>
      </c>
    </row>
    <row r="69" spans="1:23" x14ac:dyDescent="0.2">
      <c r="A69" s="822">
        <v>1972</v>
      </c>
      <c r="B69" s="828">
        <f>compohweal!AF61</f>
        <v>0.18996266165777342</v>
      </c>
      <c r="C69" s="796">
        <f>compohweal!AG61</f>
        <v>8.55173436611949E-2</v>
      </c>
      <c r="D69" s="796">
        <f>compohweal!AH61</f>
        <v>4.0653746975749527E-2</v>
      </c>
      <c r="E69" s="796">
        <f>compohweal!AI61</f>
        <v>3.5896119162643458E-2</v>
      </c>
      <c r="F69" s="796">
        <f>compohweal!AJ61</f>
        <v>2.3078566228832642E-2</v>
      </c>
      <c r="G69" s="796">
        <f>compohweal!AK61</f>
        <v>4.8168825276206917E-3</v>
      </c>
      <c r="H69" s="149">
        <f>compohweal!AL61</f>
        <v>9.046901872716262E-2</v>
      </c>
      <c r="I69" s="796">
        <f>compohweal!AM61</f>
        <v>4.8627076954289805E-2</v>
      </c>
      <c r="J69" s="796">
        <f>compohweal!AN61</f>
        <v>1.7655277682251835E-2</v>
      </c>
      <c r="K69" s="796">
        <f>compohweal!AO61</f>
        <v>1.4068228314354059E-2</v>
      </c>
      <c r="L69" s="796">
        <f>compohweal!AP61</f>
        <v>8.9423689381646909E-3</v>
      </c>
      <c r="M69" s="796">
        <f>compohweal!AQ61</f>
        <v>1.1760672201717171E-3</v>
      </c>
      <c r="N69" s="106">
        <f>compohweal!AR61</f>
        <v>3.0771478752285475E-2</v>
      </c>
      <c r="O69" s="797">
        <f>compohweal!AS61</f>
        <v>1.8745966933693126E-2</v>
      </c>
      <c r="P69" s="797">
        <f>compohweal!AT61</f>
        <v>5.2913625917438978E-3</v>
      </c>
      <c r="Q69" s="797">
        <f>compohweal!AU61</f>
        <v>3.0118626109820745E-3</v>
      </c>
      <c r="R69" s="797">
        <f>compohweal!AV61</f>
        <v>3.5584188419477414E-3</v>
      </c>
      <c r="S69" s="798">
        <f>compohweal!AW61</f>
        <v>1.6386868945161837E-4</v>
      </c>
      <c r="U69" s="1327">
        <f t="shared" si="0"/>
        <v>3.1017322044135653E-9</v>
      </c>
      <c r="V69" s="1327">
        <f t="shared" si="1"/>
        <v>-3.8206948715924227E-10</v>
      </c>
      <c r="W69" s="1327">
        <f t="shared" si="2"/>
        <v>-9.1553298275925954E-10</v>
      </c>
    </row>
    <row r="70" spans="1:23" x14ac:dyDescent="0.2">
      <c r="A70" s="822">
        <v>1973</v>
      </c>
      <c r="B70" s="828">
        <f>compohweal!AF62</f>
        <v>0.18058227906476532</v>
      </c>
      <c r="C70" s="796">
        <f>compohweal!AG62</f>
        <v>6.906351274028566E-2</v>
      </c>
      <c r="D70" s="796">
        <f>compohweal!AH62</f>
        <v>4.2026309280231544E-2</v>
      </c>
      <c r="E70" s="796">
        <f>compohweal!AI62</f>
        <v>4.0008376838922999E-2</v>
      </c>
      <c r="F70" s="796">
        <f>compohweal!AJ62</f>
        <v>2.5058718816808323E-2</v>
      </c>
      <c r="G70" s="796">
        <f>compohweal!AK62</f>
        <v>4.4253598272803174E-3</v>
      </c>
      <c r="H70" s="149">
        <f>compohweal!AL62</f>
        <v>8.3754644073451345E-2</v>
      </c>
      <c r="I70" s="796">
        <f>compohweal!AM62</f>
        <v>3.8697352703820798E-2</v>
      </c>
      <c r="J70" s="796">
        <f>compohweal!AN62</f>
        <v>1.8578695151347802E-2</v>
      </c>
      <c r="K70" s="796">
        <f>compohweal!AO62</f>
        <v>1.5726710692852031E-2</v>
      </c>
      <c r="L70" s="796">
        <f>compohweal!AP62</f>
        <v>9.6976150606167266E-3</v>
      </c>
      <c r="M70" s="796">
        <f>compohweal!AQ62</f>
        <v>1.054269989168688E-3</v>
      </c>
      <c r="N70" s="106">
        <f>compohweal!AR62</f>
        <v>2.7655590261019825E-2</v>
      </c>
      <c r="O70" s="797">
        <f>compohweal!AS62</f>
        <v>1.4728436881682683E-2</v>
      </c>
      <c r="P70" s="797">
        <f>compohweal!AT62</f>
        <v>5.5994194204689318E-3</v>
      </c>
      <c r="Q70" s="797">
        <f>compohweal!AU62</f>
        <v>3.3211173381547665E-3</v>
      </c>
      <c r="R70" s="797">
        <f>compohweal!AV62</f>
        <v>3.8545364835087526E-3</v>
      </c>
      <c r="S70" s="798">
        <f>compohweal!AW62</f>
        <v>1.5208058027393889E-4</v>
      </c>
      <c r="U70" s="1327">
        <f t="shared" si="0"/>
        <v>1.5612364734352013E-9</v>
      </c>
      <c r="V70" s="1327">
        <f t="shared" si="1"/>
        <v>4.7564530092358837E-10</v>
      </c>
      <c r="W70" s="1327">
        <f t="shared" si="2"/>
        <v>-4.4306924795733948E-10</v>
      </c>
    </row>
    <row r="71" spans="1:23" x14ac:dyDescent="0.2">
      <c r="A71" s="822">
        <v>1974</v>
      </c>
      <c r="B71" s="828">
        <f>compohweal!AF63</f>
        <v>0.17282854619088539</v>
      </c>
      <c r="C71" s="796">
        <f>compohweal!AG63</f>
        <v>4.9117775201239056E-2</v>
      </c>
      <c r="D71" s="796">
        <f>compohweal!AH63</f>
        <v>4.4557651006044807E-2</v>
      </c>
      <c r="E71" s="796">
        <f>compohweal!AI63</f>
        <v>4.6190967584798237E-2</v>
      </c>
      <c r="F71" s="796">
        <f>compohweal!AJ63</f>
        <v>2.8656384080989028E-2</v>
      </c>
      <c r="G71" s="796">
        <f>compohweal!AK63</f>
        <v>4.305767345428535E-3</v>
      </c>
      <c r="H71" s="149">
        <f>compohweal!AL63</f>
        <v>7.8289808774343328E-2</v>
      </c>
      <c r="I71" s="796">
        <f>compohweal!AM63</f>
        <v>2.7725519164505386E-2</v>
      </c>
      <c r="J71" s="796">
        <f>compohweal!AN63</f>
        <v>1.942068394141927E-2</v>
      </c>
      <c r="K71" s="796">
        <f>compohweal!AO63</f>
        <v>1.9113906919633328E-2</v>
      </c>
      <c r="L71" s="796">
        <f>compohweal!AP63</f>
        <v>1.0840296485376655E-2</v>
      </c>
      <c r="M71" s="796">
        <f>compohweal!AQ63</f>
        <v>1.189403097647812E-3</v>
      </c>
      <c r="N71" s="106">
        <f>compohweal!AR63</f>
        <v>2.5247930067280322E-2</v>
      </c>
      <c r="O71" s="797">
        <f>compohweal!AS63</f>
        <v>1.0813788203989816E-2</v>
      </c>
      <c r="P71" s="797">
        <f>compohweal!AT63</f>
        <v>6.0026788186406388E-3</v>
      </c>
      <c r="Q71" s="797">
        <f>compohweal!AU63</f>
        <v>3.9387189141301959E-3</v>
      </c>
      <c r="R71" s="797">
        <f>compohweal!AV63</f>
        <v>4.3439193476171312E-3</v>
      </c>
      <c r="S71" s="798">
        <f>compohweal!AW63</f>
        <v>1.4882532158710937E-4</v>
      </c>
      <c r="U71" s="1327">
        <f t="shared" si="0"/>
        <v>9.7238572749347441E-10</v>
      </c>
      <c r="V71" s="1327">
        <f t="shared" si="1"/>
        <v>-8.342391222271317E-10</v>
      </c>
      <c r="W71" s="1327">
        <f t="shared" si="2"/>
        <v>-5.3868456917349761E-10</v>
      </c>
    </row>
    <row r="72" spans="1:23" x14ac:dyDescent="0.2">
      <c r="A72" s="822">
        <v>1975</v>
      </c>
      <c r="B72" s="828">
        <f>compohweal!AF64</f>
        <v>0.16688509435073229</v>
      </c>
      <c r="C72" s="796">
        <f>compohweal!AG64</f>
        <v>4.0534752778569327E-2</v>
      </c>
      <c r="D72" s="796">
        <f>compohweal!AH64</f>
        <v>4.3099677152788729E-2</v>
      </c>
      <c r="E72" s="796">
        <f>compohweal!AI64</f>
        <v>4.9629354101332401E-2</v>
      </c>
      <c r="F72" s="796">
        <f>compohweal!AJ64</f>
        <v>2.9536021899517095E-2</v>
      </c>
      <c r="G72" s="796">
        <f>compohweal!AK64</f>
        <v>4.0852896015159956E-3</v>
      </c>
      <c r="H72" s="149">
        <f>compohweal!AL64</f>
        <v>7.472760278591295E-2</v>
      </c>
      <c r="I72" s="796">
        <f>compohweal!AM64</f>
        <v>2.2719201519862509E-2</v>
      </c>
      <c r="J72" s="796">
        <f>compohweal!AN64</f>
        <v>1.8401200716869681E-2</v>
      </c>
      <c r="K72" s="796">
        <f>compohweal!AO64</f>
        <v>2.0899981623725805E-2</v>
      </c>
      <c r="L72" s="796">
        <f>compohweal!AP64</f>
        <v>1.1202409332829788E-2</v>
      </c>
      <c r="M72" s="796">
        <f>compohweal!AQ64</f>
        <v>1.5048098084609052E-3</v>
      </c>
      <c r="N72" s="106">
        <f>compohweal!AR64</f>
        <v>2.4270126708472617E-2</v>
      </c>
      <c r="O72" s="797">
        <f>compohweal!AS64</f>
        <v>9.3289759639887393E-3</v>
      </c>
      <c r="P72" s="797">
        <f>compohweal!AT64</f>
        <v>5.8190291412984346E-3</v>
      </c>
      <c r="Q72" s="797">
        <f>compohweal!AU64</f>
        <v>4.3173986070149592E-3</v>
      </c>
      <c r="R72" s="797">
        <f>compohweal!AV64</f>
        <v>4.6678462842524304E-3</v>
      </c>
      <c r="S72" s="798">
        <f>compohweal!AW64</f>
        <v>1.3687719628990846E-4</v>
      </c>
      <c r="U72" s="1327">
        <f t="shared" si="0"/>
        <v>-1.1829912605065829E-9</v>
      </c>
      <c r="V72" s="1327">
        <f t="shared" si="1"/>
        <v>-2.1583573817096635E-10</v>
      </c>
      <c r="W72" s="1327">
        <f t="shared" si="2"/>
        <v>-4.8437185512506531E-10</v>
      </c>
    </row>
    <row r="73" spans="1:23" x14ac:dyDescent="0.2">
      <c r="A73" s="822">
        <v>1976</v>
      </c>
      <c r="B73" s="828">
        <f>compohweal!AF65</f>
        <v>0.16117206253264271</v>
      </c>
      <c r="C73" s="796">
        <f>compohweal!AG65</f>
        <v>3.9589733673224714E-2</v>
      </c>
      <c r="D73" s="796">
        <f>compohweal!AH65</f>
        <v>4.0464528506818809E-2</v>
      </c>
      <c r="E73" s="796">
        <f>compohweal!AI65</f>
        <v>4.9272373801028946E-2</v>
      </c>
      <c r="F73" s="796">
        <f>compohweal!AJ65</f>
        <v>2.8322232893689403E-2</v>
      </c>
      <c r="G73" s="796">
        <f>compohweal!AK65</f>
        <v>3.5231962237274317E-3</v>
      </c>
      <c r="H73" s="149">
        <f>compohweal!AL65</f>
        <v>7.1318401144466748E-2</v>
      </c>
      <c r="I73" s="796">
        <f>compohweal!AM65</f>
        <v>2.236817937338742E-2</v>
      </c>
      <c r="J73" s="796">
        <f>compohweal!AN65</f>
        <v>1.7163423623341778E-2</v>
      </c>
      <c r="K73" s="796">
        <f>compohweal!AO65</f>
        <v>2.0308244343957824E-2</v>
      </c>
      <c r="L73" s="796">
        <f>compohweal!AP65</f>
        <v>1.0420171876956541E-2</v>
      </c>
      <c r="M73" s="796">
        <f>compohweal!AQ65</f>
        <v>1.0583831995050197E-3</v>
      </c>
      <c r="N73" s="106">
        <f>compohweal!AR65</f>
        <v>2.3384982282451006E-2</v>
      </c>
      <c r="O73" s="797">
        <f>compohweal!AS65</f>
        <v>9.2063997098303929E-3</v>
      </c>
      <c r="P73" s="797">
        <f>compohweal!AT65</f>
        <v>5.4638516856414347E-3</v>
      </c>
      <c r="Q73" s="797">
        <f>compohweal!AU65</f>
        <v>4.5525481887481994E-3</v>
      </c>
      <c r="R73" s="797">
        <f>compohweal!AV65</f>
        <v>4.0258655285939637E-3</v>
      </c>
      <c r="S73" s="798">
        <f>compohweal!AW65</f>
        <v>1.3631785370719907E-4</v>
      </c>
      <c r="U73" s="1327">
        <f t="shared" si="0"/>
        <v>-2.5658465907518746E-9</v>
      </c>
      <c r="V73" s="1327">
        <f t="shared" si="1"/>
        <v>-1.2726818349184654E-9</v>
      </c>
      <c r="W73" s="1327">
        <f t="shared" si="2"/>
        <v>-6.8407018417870891E-10</v>
      </c>
    </row>
    <row r="74" spans="1:23" x14ac:dyDescent="0.2">
      <c r="A74" s="822">
        <v>1977</v>
      </c>
      <c r="B74" s="828">
        <f>compohweal!AF66</f>
        <v>0.15858628610187253</v>
      </c>
      <c r="C74" s="796">
        <f>compohweal!AG66</f>
        <v>3.5952955681356258E-2</v>
      </c>
      <c r="D74" s="796">
        <f>compohweal!AH66</f>
        <v>3.89035376187441E-2</v>
      </c>
      <c r="E74" s="796">
        <f>compohweal!AI66</f>
        <v>5.1707910028734858E-2</v>
      </c>
      <c r="F74" s="796">
        <f>compohweal!AJ66</f>
        <v>2.8649511748697343E-2</v>
      </c>
      <c r="G74" s="796">
        <f>compohweal!AK66</f>
        <v>3.372372102359078E-3</v>
      </c>
      <c r="H74" s="149">
        <f>compohweal!AL66</f>
        <v>7.0310724463691798E-2</v>
      </c>
      <c r="I74" s="796">
        <f>compohweal!AM66</f>
        <v>2.0271525187403938E-2</v>
      </c>
      <c r="J74" s="796">
        <f>compohweal!AN66</f>
        <v>1.6760063191738839E-2</v>
      </c>
      <c r="K74" s="796">
        <f>compohweal!AO66</f>
        <v>2.1812876478156298E-2</v>
      </c>
      <c r="L74" s="796">
        <f>compohweal!AP66</f>
        <v>1.0526638328460236E-2</v>
      </c>
      <c r="M74" s="796">
        <f>compohweal!AQ66</f>
        <v>9.3962346602405322E-4</v>
      </c>
      <c r="N74" s="106">
        <f>compohweal!AR66</f>
        <v>2.2871558445078932E-2</v>
      </c>
      <c r="O74" s="797">
        <f>compohweal!AS66</f>
        <v>8.2348636158058319E-3</v>
      </c>
      <c r="P74" s="797">
        <f>compohweal!AT66</f>
        <v>5.3633336326143434E-3</v>
      </c>
      <c r="Q74" s="797">
        <f>compohweal!AU66</f>
        <v>5.1784954351976956E-3</v>
      </c>
      <c r="R74" s="797">
        <f>compohweal!AV66</f>
        <v>3.9697721823703513E-3</v>
      </c>
      <c r="S74" s="798">
        <f>compohweal!AW66</f>
        <v>1.2509352955579131E-4</v>
      </c>
      <c r="U74" s="1327">
        <f t="shared" si="0"/>
        <v>-1.0780191045389742E-9</v>
      </c>
      <c r="V74" s="1327">
        <f t="shared" si="1"/>
        <v>-2.1880915655747568E-9</v>
      </c>
      <c r="W74" s="1327">
        <f t="shared" si="2"/>
        <v>4.9534917834215264E-11</v>
      </c>
    </row>
    <row r="75" spans="1:23" x14ac:dyDescent="0.2">
      <c r="A75" s="822">
        <v>1978</v>
      </c>
      <c r="B75" s="828">
        <f>compohweal!AF67</f>
        <v>0.15791433120621612</v>
      </c>
      <c r="C75" s="796">
        <f>compohweal!AG67</f>
        <v>3.1880726155706363E-2</v>
      </c>
      <c r="D75" s="796">
        <f>compohweal!AH67</f>
        <v>3.8893899954343891E-2</v>
      </c>
      <c r="E75" s="796">
        <f>compohweal!AI67</f>
        <v>5.371795891655648E-2</v>
      </c>
      <c r="F75" s="796">
        <f>compohweal!AJ67</f>
        <v>3.0032680137491718E-2</v>
      </c>
      <c r="G75" s="796">
        <f>compohweal!AK67</f>
        <v>3.3890655549228543E-3</v>
      </c>
      <c r="H75" s="149">
        <f>compohweal!AL67</f>
        <v>7.0853435791192076E-2</v>
      </c>
      <c r="I75" s="796">
        <f>compohweal!AM67</f>
        <v>1.8326652802057808E-2</v>
      </c>
      <c r="J75" s="796">
        <f>compohweal!AN67</f>
        <v>1.7390402941959426E-2</v>
      </c>
      <c r="K75" s="796">
        <f>compohweal!AO67</f>
        <v>2.2516267671329492E-2</v>
      </c>
      <c r="L75" s="796">
        <f>compohweal!AP67</f>
        <v>1.176222689435566E-2</v>
      </c>
      <c r="M75" s="796">
        <f>compohweal!AQ67</f>
        <v>8.5788686160973016E-4</v>
      </c>
      <c r="N75" s="106">
        <f>compohweal!AR67</f>
        <v>2.3576473557050726E-2</v>
      </c>
      <c r="O75" s="797">
        <f>compohweal!AS67</f>
        <v>7.4385484864997187E-3</v>
      </c>
      <c r="P75" s="797">
        <f>compohweal!AT67</f>
        <v>5.6786462661651887E-3</v>
      </c>
      <c r="Q75" s="797">
        <f>compohweal!AU67</f>
        <v>5.5056429422131268E-3</v>
      </c>
      <c r="R75" s="797">
        <f>compohweal!AV67</f>
        <v>4.8159145340236839E-3</v>
      </c>
      <c r="S75" s="798">
        <f>compohweal!AW67</f>
        <v>1.3772097334052279E-4</v>
      </c>
      <c r="U75" s="1327">
        <f t="shared" ref="U75:U116" si="3">B75-C75-D75-E75-F75-G75</f>
        <v>4.8719481227088579E-10</v>
      </c>
      <c r="V75" s="1327">
        <f t="shared" ref="V75:V116" si="4">H75-I75-J75-K75-L75-M75</f>
        <v>-1.3801200390850532E-9</v>
      </c>
      <c r="W75" s="1327">
        <f t="shared" ref="W75:W116" si="5">N75-O75-P75-Q75-R75-S75</f>
        <v>3.5480848380869956E-10</v>
      </c>
    </row>
    <row r="76" spans="1:23" x14ac:dyDescent="0.2">
      <c r="A76" s="824">
        <v>1979</v>
      </c>
      <c r="B76" s="832">
        <f>compohweal!AF68</f>
        <v>0.16604959964752197</v>
      </c>
      <c r="C76" s="812">
        <f>compohweal!AG68</f>
        <v>3.2508213073015213E-2</v>
      </c>
      <c r="D76" s="812">
        <f>compohweal!AH68</f>
        <v>4.0494129178114235E-2</v>
      </c>
      <c r="E76" s="812">
        <f>compohweal!AI68</f>
        <v>5.567614792380482E-2</v>
      </c>
      <c r="F76" s="812">
        <f>compohweal!AJ68</f>
        <v>3.3663149923086166E-2</v>
      </c>
      <c r="G76" s="812">
        <f>compohweal!AK68</f>
        <v>3.7079511675983667E-3</v>
      </c>
      <c r="H76" s="151">
        <f>compohweal!AL68</f>
        <v>7.7215380966663361E-2</v>
      </c>
      <c r="I76" s="812">
        <f>compohweal!AM68</f>
        <v>1.9260881468653679E-2</v>
      </c>
      <c r="J76" s="812">
        <f>compohweal!AN68</f>
        <v>1.841642837098334E-2</v>
      </c>
      <c r="K76" s="812">
        <f>compohweal!AO68</f>
        <v>2.4352048349101096E-2</v>
      </c>
      <c r="L76" s="812">
        <f>compohweal!AP68</f>
        <v>1.4233192428946495E-2</v>
      </c>
      <c r="M76" s="812">
        <f>compohweal!AQ68</f>
        <v>9.5283146947622299E-4</v>
      </c>
      <c r="N76" s="109">
        <f>compohweal!AR68</f>
        <v>2.6881484314799309E-2</v>
      </c>
      <c r="O76" s="813">
        <f>compohweal!AS68</f>
        <v>8.1183705478906631E-3</v>
      </c>
      <c r="P76" s="813">
        <f>compohweal!AT68</f>
        <v>6.1398466841637855E-3</v>
      </c>
      <c r="Q76" s="813">
        <f>compohweal!AU68</f>
        <v>5.7024288798857015E-3</v>
      </c>
      <c r="R76" s="813">
        <f>compohweal!AV68</f>
        <v>6.7455209791660309E-3</v>
      </c>
      <c r="S76" s="814">
        <f>compohweal!AW68</f>
        <v>1.7531703633721918E-4</v>
      </c>
      <c r="U76" s="1327">
        <f t="shared" si="3"/>
        <v>8.3819031715393066E-9</v>
      </c>
      <c r="V76" s="1327">
        <f t="shared" si="4"/>
        <v>-1.1204974725842476E-9</v>
      </c>
      <c r="W76" s="1327">
        <f t="shared" si="5"/>
        <v>1.8735590856522322E-10</v>
      </c>
    </row>
    <row r="77" spans="1:23" x14ac:dyDescent="0.2">
      <c r="A77" s="822">
        <v>1980</v>
      </c>
      <c r="B77" s="828">
        <f>compohweal!AF69</f>
        <v>0.16684944927692413</v>
      </c>
      <c r="C77" s="796">
        <f>compohweal!AG69</f>
        <v>3.5195183008909225E-2</v>
      </c>
      <c r="D77" s="796">
        <f>compohweal!AH69</f>
        <v>3.7923520896583796E-2</v>
      </c>
      <c r="E77" s="796">
        <f>compohweal!AI69</f>
        <v>5.6391773861832917E-2</v>
      </c>
      <c r="F77" s="796">
        <f>compohweal!AJ69</f>
        <v>3.336387500166893E-2</v>
      </c>
      <c r="G77" s="796">
        <f>compohweal!AK69</f>
        <v>3.9750952273607254E-3</v>
      </c>
      <c r="H77" s="149">
        <f>compohweal!AL69</f>
        <v>7.7914878726005554E-2</v>
      </c>
      <c r="I77" s="796">
        <f>compohweal!AM69</f>
        <v>2.0062722265720367E-2</v>
      </c>
      <c r="J77" s="796">
        <f>compohweal!AN69</f>
        <v>1.726822491036728E-2</v>
      </c>
      <c r="K77" s="796">
        <f>compohweal!AO69</f>
        <v>2.5524446304189041E-2</v>
      </c>
      <c r="L77" s="796">
        <f>compohweal!AP69</f>
        <v>1.3962641358375549E-2</v>
      </c>
      <c r="M77" s="796">
        <f>compohweal!AQ69</f>
        <v>1.0968450224027038E-3</v>
      </c>
      <c r="N77" s="106">
        <f>compohweal!AR69</f>
        <v>2.6590136811137199E-2</v>
      </c>
      <c r="O77" s="797">
        <f>compohweal!AS69</f>
        <v>8.0201979726552963E-3</v>
      </c>
      <c r="P77" s="797">
        <f>compohweal!AT69</f>
        <v>5.78234705972136E-3</v>
      </c>
      <c r="Q77" s="797">
        <f>compohweal!AU69</f>
        <v>6.2976801564218476E-3</v>
      </c>
      <c r="R77" s="797">
        <f>compohweal!AV69</f>
        <v>6.2749977223575115E-3</v>
      </c>
      <c r="S77" s="798">
        <f>compohweal!AW69</f>
        <v>2.1491323423106223E-4</v>
      </c>
      <c r="U77" s="1327">
        <f t="shared" si="3"/>
        <v>1.280568540096283E-9</v>
      </c>
      <c r="V77" s="1327">
        <f t="shared" si="4"/>
        <v>-1.1350493878126144E-9</v>
      </c>
      <c r="W77" s="1327">
        <f t="shared" si="5"/>
        <v>6.6575012169778347E-10</v>
      </c>
    </row>
    <row r="78" spans="1:23" x14ac:dyDescent="0.2">
      <c r="A78" s="822">
        <v>1981</v>
      </c>
      <c r="B78" s="828">
        <f>compohweal!AF70</f>
        <v>0.17378264665603638</v>
      </c>
      <c r="C78" s="796">
        <f>compohweal!AG70</f>
        <v>3.3401697874069214E-2</v>
      </c>
      <c r="D78" s="796">
        <f>compohweal!AH70</f>
        <v>3.8118583615869284E-2</v>
      </c>
      <c r="E78" s="796">
        <f>compohweal!AI70</f>
        <v>6.4976495923474431E-2</v>
      </c>
      <c r="F78" s="796">
        <f>compohweal!AJ70</f>
        <v>3.3021572977304459E-2</v>
      </c>
      <c r="G78" s="796">
        <f>compohweal!AK70</f>
        <v>4.2642964981496334E-3</v>
      </c>
      <c r="H78" s="149">
        <f>compohweal!AL70</f>
        <v>8.3511590957641602E-2</v>
      </c>
      <c r="I78" s="796">
        <f>compohweal!AM70</f>
        <v>1.9152157008647919E-2</v>
      </c>
      <c r="J78" s="796">
        <f>compohweal!AN70</f>
        <v>1.7890665913000703E-2</v>
      </c>
      <c r="K78" s="796">
        <f>compohweal!AO70</f>
        <v>3.1429463066160679E-2</v>
      </c>
      <c r="L78" s="796">
        <f>compohweal!AP70</f>
        <v>1.3782883994281292E-2</v>
      </c>
      <c r="M78" s="796">
        <f>compohweal!AQ70</f>
        <v>1.256421091966331E-3</v>
      </c>
      <c r="N78" s="106">
        <f>compohweal!AR70</f>
        <v>2.9273604974150658E-2</v>
      </c>
      <c r="O78" s="797">
        <f>compohweal!AS70</f>
        <v>7.5119994580745697E-3</v>
      </c>
      <c r="P78" s="797">
        <f>compohweal!AT70</f>
        <v>6.1464397294912487E-3</v>
      </c>
      <c r="Q78" s="797">
        <f>compohweal!AU70</f>
        <v>9.1395162962726317E-3</v>
      </c>
      <c r="R78" s="797">
        <f>compohweal!AV70</f>
        <v>6.2619317322969437E-3</v>
      </c>
      <c r="S78" s="798">
        <f>compohweal!AW70</f>
        <v>2.1371834736783057E-4</v>
      </c>
      <c r="U78" s="1327">
        <f t="shared" si="3"/>
        <v>-2.3283064365386963E-10</v>
      </c>
      <c r="V78" s="1327">
        <f t="shared" si="4"/>
        <v>-1.1641532182693481E-10</v>
      </c>
      <c r="W78" s="1327">
        <f t="shared" si="5"/>
        <v>-5.893525667488575E-10</v>
      </c>
    </row>
    <row r="79" spans="1:23" x14ac:dyDescent="0.2">
      <c r="A79" s="822">
        <v>1982</v>
      </c>
      <c r="B79" s="828">
        <f>compohweal!AF71</f>
        <v>0.18076714873313904</v>
      </c>
      <c r="C79" s="796">
        <f>compohweal!AG71</f>
        <v>3.4910853952169418E-2</v>
      </c>
      <c r="D79" s="796">
        <f>compohweal!AH71</f>
        <v>4.1028553736396134E-2</v>
      </c>
      <c r="E79" s="796">
        <f>compohweal!AI71</f>
        <v>6.6107474616728723E-2</v>
      </c>
      <c r="F79" s="796">
        <f>compohweal!AJ71</f>
        <v>3.2869964838027954E-2</v>
      </c>
      <c r="G79" s="796">
        <f>compohweal!AK71</f>
        <v>5.8502950705587864E-3</v>
      </c>
      <c r="H79" s="135">
        <f>compohweal!AL71</f>
        <v>9.0630501508712769E-2</v>
      </c>
      <c r="I79" s="806">
        <f>compohweal!AM71</f>
        <v>2.2590318694710732E-2</v>
      </c>
      <c r="J79" s="806">
        <f>compohweal!AN71</f>
        <v>1.920132982195355E-2</v>
      </c>
      <c r="K79" s="806">
        <f>compohweal!AO71</f>
        <v>3.1094991514692083E-2</v>
      </c>
      <c r="L79" s="806">
        <f>compohweal!AP71</f>
        <v>1.5226160176098347E-2</v>
      </c>
      <c r="M79" s="806">
        <f>compohweal!AQ71</f>
        <v>2.5177018251270056E-3</v>
      </c>
      <c r="N79" s="106">
        <f>compohweal!AR71</f>
        <v>3.5057269036769867E-2</v>
      </c>
      <c r="O79" s="797">
        <f>compohweal!AS71</f>
        <v>1.1673037894070148E-2</v>
      </c>
      <c r="P79" s="797">
        <f>compohweal!AT71</f>
        <v>6.685797053251008E-3</v>
      </c>
      <c r="Q79" s="797">
        <f>compohweal!AU71</f>
        <v>9.1025397123303264E-3</v>
      </c>
      <c r="R79" s="797">
        <f>compohweal!AV71</f>
        <v>7.38924415782094E-3</v>
      </c>
      <c r="S79" s="798">
        <f>compohweal!AW71</f>
        <v>2.0664848852902651E-4</v>
      </c>
      <c r="U79" s="1327">
        <f t="shared" si="3"/>
        <v>6.5192580223083496E-9</v>
      </c>
      <c r="V79" s="1327">
        <f t="shared" si="4"/>
        <v>-5.2386894822120667E-10</v>
      </c>
      <c r="W79" s="1327">
        <f t="shared" si="5"/>
        <v>1.7307684174738824E-9</v>
      </c>
    </row>
    <row r="80" spans="1:23" x14ac:dyDescent="0.2">
      <c r="A80" s="822">
        <v>1983</v>
      </c>
      <c r="B80" s="828">
        <f>compohweal!AF72</f>
        <v>0.17727735638618469</v>
      </c>
      <c r="C80" s="796">
        <f>compohweal!AG72</f>
        <v>3.5498391836881638E-2</v>
      </c>
      <c r="D80" s="796">
        <f>compohweal!AH72</f>
        <v>4.1877292736899108E-2</v>
      </c>
      <c r="E80" s="796">
        <f>compohweal!AI72</f>
        <v>6.3571060774847865E-2</v>
      </c>
      <c r="F80" s="796">
        <f>compohweal!AJ72</f>
        <v>2.8642088174819946E-2</v>
      </c>
      <c r="G80" s="796">
        <f>compohweal!AK72</f>
        <v>7.6885162852704525E-3</v>
      </c>
      <c r="H80" s="135">
        <f>compohweal!AL72</f>
        <v>9.0811975300312042E-2</v>
      </c>
      <c r="I80" s="806">
        <f>compohweal!AM72</f>
        <v>2.386099100112915E-2</v>
      </c>
      <c r="J80" s="806">
        <f>compohweal!AN72</f>
        <v>2.0238498909748159E-2</v>
      </c>
      <c r="K80" s="806">
        <f>compohweal!AO72</f>
        <v>3.0531904863892123E-2</v>
      </c>
      <c r="L80" s="806">
        <f>compohweal!AP72</f>
        <v>1.3619334436953068E-2</v>
      </c>
      <c r="M80" s="806">
        <f>compohweal!AQ72</f>
        <v>2.5612420868128538E-3</v>
      </c>
      <c r="N80" s="106">
        <f>compohweal!AR72</f>
        <v>3.7288632243871689E-2</v>
      </c>
      <c r="O80" s="797">
        <f>compohweal!AS72</f>
        <v>1.3674158602952957E-2</v>
      </c>
      <c r="P80" s="797">
        <f>compohweal!AT72</f>
        <v>6.9944116103215492E-3</v>
      </c>
      <c r="Q80" s="797">
        <f>compohweal!AU72</f>
        <v>9.286434949899558E-3</v>
      </c>
      <c r="R80" s="797">
        <f>compohweal!AV72</f>
        <v>6.9134603254497051E-3</v>
      </c>
      <c r="S80" s="798">
        <f>compohweal!AW72</f>
        <v>4.201673436909914E-4</v>
      </c>
      <c r="U80" s="1327">
        <f t="shared" si="3"/>
        <v>6.577465683221817E-9</v>
      </c>
      <c r="V80" s="1327">
        <f t="shared" si="4"/>
        <v>4.0017766878008842E-9</v>
      </c>
      <c r="W80" s="1327">
        <f t="shared" si="5"/>
        <v>-5.8844307204708457E-10</v>
      </c>
    </row>
    <row r="81" spans="1:23" x14ac:dyDescent="0.2">
      <c r="A81" s="822">
        <v>1984</v>
      </c>
      <c r="B81" s="828">
        <f>compohweal!AF73</f>
        <v>0.18024048209190369</v>
      </c>
      <c r="C81" s="796">
        <f>compohweal!AG73</f>
        <v>3.3309556543827057E-2</v>
      </c>
      <c r="D81" s="796">
        <f>compohweal!AH73</f>
        <v>4.544732189970091E-2</v>
      </c>
      <c r="E81" s="796">
        <f>compohweal!AI73</f>
        <v>6.4616939285770059E-2</v>
      </c>
      <c r="F81" s="796">
        <f>compohweal!AJ73</f>
        <v>2.6397459208965302E-2</v>
      </c>
      <c r="G81" s="796">
        <f>compohweal!AK73</f>
        <v>1.0469205677509308E-2</v>
      </c>
      <c r="H81" s="135">
        <f>compohweal!AL73</f>
        <v>9.2490226030349731E-2</v>
      </c>
      <c r="I81" s="806">
        <f>compohweal!AM73</f>
        <v>2.3449735715985298E-2</v>
      </c>
      <c r="J81" s="806">
        <f>compohweal!AN73</f>
        <v>2.2948439174797386E-2</v>
      </c>
      <c r="K81" s="806">
        <f>compohweal!AO73</f>
        <v>2.9790205124299973E-2</v>
      </c>
      <c r="L81" s="806">
        <f>compohweal!AP73</f>
        <v>1.3191085308790207E-2</v>
      </c>
      <c r="M81" s="806">
        <f>compohweal!AQ73</f>
        <v>3.1107601244002581E-3</v>
      </c>
      <c r="N81" s="106">
        <f>compohweal!AR73</f>
        <v>3.7874180823564529E-2</v>
      </c>
      <c r="O81" s="797">
        <f>compohweal!AS73</f>
        <v>1.4002272859215736E-2</v>
      </c>
      <c r="P81" s="797">
        <f>compohweal!AT73</f>
        <v>7.6199920367798768E-3</v>
      </c>
      <c r="Q81" s="797">
        <f>compohweal!AU73</f>
        <v>8.6099985564942472E-3</v>
      </c>
      <c r="R81" s="797">
        <f>compohweal!AV73</f>
        <v>7.1441256441175938E-3</v>
      </c>
      <c r="S81" s="798">
        <f>compohweal!AW73</f>
        <v>4.9779191613197327E-4</v>
      </c>
      <c r="U81" s="1327">
        <f t="shared" si="3"/>
        <v>-5.2386894822120667E-10</v>
      </c>
      <c r="V81" s="1327">
        <f t="shared" si="4"/>
        <v>5.8207660913467407E-10</v>
      </c>
      <c r="W81" s="1327">
        <f t="shared" si="5"/>
        <v>-1.8917489796876907E-10</v>
      </c>
    </row>
    <row r="82" spans="1:23" x14ac:dyDescent="0.2">
      <c r="A82" s="822">
        <v>1985</v>
      </c>
      <c r="B82" s="828">
        <f>compohweal!AF74</f>
        <v>0.18604990839958191</v>
      </c>
      <c r="C82" s="796">
        <f>compohweal!AG74</f>
        <v>3.2894913107156754E-2</v>
      </c>
      <c r="D82" s="796">
        <f>compohweal!AH74</f>
        <v>5.2314659056719393E-2</v>
      </c>
      <c r="E82" s="796">
        <f>compohweal!AI74</f>
        <v>6.8048381712287664E-2</v>
      </c>
      <c r="F82" s="796">
        <f>compohweal!AJ74</f>
        <v>2.1922644227743149E-2</v>
      </c>
      <c r="G82" s="796">
        <f>compohweal!AK74</f>
        <v>1.0869316756725311E-2</v>
      </c>
      <c r="H82" s="135">
        <f>compohweal!AL74</f>
        <v>9.8278716206550598E-2</v>
      </c>
      <c r="I82" s="806">
        <f>compohweal!AM74</f>
        <v>2.2694505751132965E-2</v>
      </c>
      <c r="J82" s="806">
        <f>compohweal!AN74</f>
        <v>2.8212498931679875E-2</v>
      </c>
      <c r="K82" s="806">
        <f>compohweal!AO74</f>
        <v>3.2188482233323157E-2</v>
      </c>
      <c r="L82" s="806">
        <f>compohweal!AP74</f>
        <v>1.1611253954470158E-2</v>
      </c>
      <c r="M82" s="806">
        <f>compohweal!AQ74</f>
        <v>3.5719773732125759E-3</v>
      </c>
      <c r="N82" s="106">
        <f>compohweal!AR74</f>
        <v>4.0352702140808105E-2</v>
      </c>
      <c r="O82" s="797">
        <f>compohweal!AS74</f>
        <v>1.3096660375595093E-2</v>
      </c>
      <c r="P82" s="797">
        <f>compohweal!AT74</f>
        <v>1.1214340183869353E-2</v>
      </c>
      <c r="Q82" s="797">
        <f>compohweal!AU74</f>
        <v>9.3852079153293744E-3</v>
      </c>
      <c r="R82" s="797">
        <f>compohweal!AV74</f>
        <v>6.0074292123317719E-3</v>
      </c>
      <c r="S82" s="798">
        <f>compohweal!AW74</f>
        <v>6.4906233455985785E-4</v>
      </c>
      <c r="U82" s="1327">
        <f t="shared" si="3"/>
        <v>-6.4610503613948822E-9</v>
      </c>
      <c r="V82" s="1327">
        <f t="shared" si="4"/>
        <v>-2.0372681319713593E-9</v>
      </c>
      <c r="W82" s="1327">
        <f t="shared" si="5"/>
        <v>2.1191226551309228E-9</v>
      </c>
    </row>
    <row r="83" spans="1:23" x14ac:dyDescent="0.2">
      <c r="A83" s="822">
        <v>1986</v>
      </c>
      <c r="B83" s="828">
        <f>compohweal!AF75</f>
        <v>0.18799452483654022</v>
      </c>
      <c r="C83" s="796">
        <f>compohweal!AG75</f>
        <v>3.4467067569494247E-2</v>
      </c>
      <c r="D83" s="796">
        <f>compohweal!AH75</f>
        <v>5.3966080187819898E-2</v>
      </c>
      <c r="E83" s="796">
        <f>compohweal!AI75</f>
        <v>7.0493077044375241E-2</v>
      </c>
      <c r="F83" s="796">
        <f>compohweal!AJ75</f>
        <v>1.8034238368272781E-2</v>
      </c>
      <c r="G83" s="796">
        <f>compohweal!AK75</f>
        <v>1.1034052819013596E-2</v>
      </c>
      <c r="H83" s="135">
        <f>compohweal!AL75</f>
        <v>9.7181729972362518E-2</v>
      </c>
      <c r="I83" s="806">
        <f>compohweal!AM75</f>
        <v>2.4191370233893394E-2</v>
      </c>
      <c r="J83" s="806">
        <f>compohweal!AN75</f>
        <v>2.8184943934320472E-2</v>
      </c>
      <c r="K83" s="806">
        <f>compohweal!AO75</f>
        <v>3.2025791180785745E-2</v>
      </c>
      <c r="L83" s="806">
        <f>compohweal!AP75</f>
        <v>9.6205361187458038E-3</v>
      </c>
      <c r="M83" s="806">
        <f>compohweal!AQ75</f>
        <v>3.1590901780873537E-3</v>
      </c>
      <c r="N83" s="106">
        <f>compohweal!AR75</f>
        <v>3.8401655852794647E-2</v>
      </c>
      <c r="O83" s="797">
        <f>compohweal!AS75</f>
        <v>1.4612558297812939E-2</v>
      </c>
      <c r="P83" s="797">
        <f>compohweal!AT75</f>
        <v>9.1985755825589877E-3</v>
      </c>
      <c r="Q83" s="797">
        <f>compohweal!AU75</f>
        <v>8.205509941035416E-3</v>
      </c>
      <c r="R83" s="797">
        <f>compohweal!AV75</f>
        <v>5.6926319375634193E-3</v>
      </c>
      <c r="S83" s="798">
        <f>compohweal!AW75</f>
        <v>6.9238012656569481E-4</v>
      </c>
      <c r="U83" s="1327">
        <f t="shared" si="3"/>
        <v>8.8475644588470459E-9</v>
      </c>
      <c r="V83" s="1327">
        <f t="shared" si="4"/>
        <v>-1.673470251262188E-9</v>
      </c>
      <c r="W83" s="1327">
        <f t="shared" si="5"/>
        <v>-3.2741809263825417E-11</v>
      </c>
    </row>
    <row r="84" spans="1:23" x14ac:dyDescent="0.2">
      <c r="A84" s="822">
        <v>1987</v>
      </c>
      <c r="B84" s="828">
        <f>compohweal!AF76</f>
        <v>0.20368202030658722</v>
      </c>
      <c r="C84" s="796">
        <f>compohweal!AG76</f>
        <v>3.5835325717926025E-2</v>
      </c>
      <c r="D84" s="796">
        <f>compohweal!AH76</f>
        <v>6.6298011341132224E-2</v>
      </c>
      <c r="E84" s="796">
        <f>compohweal!AI76</f>
        <v>6.8891454488039017E-2</v>
      </c>
      <c r="F84" s="796">
        <f>compohweal!AJ76</f>
        <v>1.9905092194676399E-2</v>
      </c>
      <c r="G84" s="796">
        <f>compohweal!AK76</f>
        <v>1.2752129696309566E-2</v>
      </c>
      <c r="H84" s="135">
        <f>compohweal!AL76</f>
        <v>0.10798268020153046</v>
      </c>
      <c r="I84" s="806">
        <f>compohweal!AM76</f>
        <v>2.5580016896128654E-2</v>
      </c>
      <c r="J84" s="806">
        <f>compohweal!AN76</f>
        <v>3.6190472514135763E-2</v>
      </c>
      <c r="K84" s="806">
        <f>compohweal!AO76</f>
        <v>3.0447435274254531E-2</v>
      </c>
      <c r="L84" s="806">
        <f>compohweal!AP76</f>
        <v>1.1044513434171677E-2</v>
      </c>
      <c r="M84" s="806">
        <f>compohweal!AQ76</f>
        <v>4.7202436253428459E-3</v>
      </c>
      <c r="N84" s="106">
        <f>compohweal!AR76</f>
        <v>4.6328354626893997E-2</v>
      </c>
      <c r="O84" s="797">
        <f>compohweal!AS76</f>
        <v>1.6670342534780502E-2</v>
      </c>
      <c r="P84" s="797">
        <f>compohweal!AT76</f>
        <v>1.5425494366354542E-2</v>
      </c>
      <c r="Q84" s="797">
        <f>compohweal!AU76</f>
        <v>8.2796941351261921E-3</v>
      </c>
      <c r="R84" s="797">
        <f>compohweal!AV76</f>
        <v>5.4751671850681305E-3</v>
      </c>
      <c r="S84" s="798">
        <f>compohweal!AW76</f>
        <v>4.7765849740244448E-4</v>
      </c>
      <c r="U84" s="1327">
        <f t="shared" si="3"/>
        <v>6.8685039877891541E-9</v>
      </c>
      <c r="V84" s="1327">
        <f t="shared" si="4"/>
        <v>-1.5425030142068863E-9</v>
      </c>
      <c r="W84" s="1327">
        <f t="shared" si="5"/>
        <v>-2.0918378140777349E-9</v>
      </c>
    </row>
    <row r="85" spans="1:23" x14ac:dyDescent="0.2">
      <c r="A85" s="822">
        <v>1988</v>
      </c>
      <c r="B85" s="828">
        <f>compohweal!AF77</f>
        <v>0.2209615558385849</v>
      </c>
      <c r="C85" s="796">
        <f>compohweal!AG77</f>
        <v>4.1869517415761948E-2</v>
      </c>
      <c r="D85" s="796">
        <f>compohweal!AH77</f>
        <v>7.1470790368039161E-2</v>
      </c>
      <c r="E85" s="796">
        <f>compohweal!AI77</f>
        <v>6.8916234653443098E-2</v>
      </c>
      <c r="F85" s="796">
        <f>compohweal!AJ77</f>
        <v>2.0945996046066284E-2</v>
      </c>
      <c r="G85" s="796">
        <f>compohweal!AK77</f>
        <v>1.7759015783667564E-2</v>
      </c>
      <c r="H85" s="135">
        <f>compohweal!AL77</f>
        <v>0.12140876799821854</v>
      </c>
      <c r="I85" s="806">
        <f>compohweal!AM77</f>
        <v>3.0373744666576385E-2</v>
      </c>
      <c r="J85" s="806">
        <f>compohweal!AN77</f>
        <v>4.0341191473999061E-2</v>
      </c>
      <c r="K85" s="806">
        <f>compohweal!AO77</f>
        <v>3.0902593047358096E-2</v>
      </c>
      <c r="L85" s="806">
        <f>compohweal!AP77</f>
        <v>1.2197750620543957E-2</v>
      </c>
      <c r="M85" s="806">
        <f>compohweal!AQ77</f>
        <v>7.593491580337286E-3</v>
      </c>
      <c r="N85" s="106">
        <f>compohweal!AR77</f>
        <v>5.1274575293064117E-2</v>
      </c>
      <c r="O85" s="797">
        <f>compohweal!AS77</f>
        <v>1.821613684296608E-2</v>
      </c>
      <c r="P85" s="797">
        <f>compohweal!AT77</f>
        <v>1.6782813694590004E-2</v>
      </c>
      <c r="Q85" s="797">
        <f>compohweal!AU77</f>
        <v>8.4032398153794929E-3</v>
      </c>
      <c r="R85" s="797">
        <f>compohweal!AV77</f>
        <v>6.2178676016628742E-3</v>
      </c>
      <c r="S85" s="798">
        <f>compohweal!AW77</f>
        <v>1.6545184189453721E-3</v>
      </c>
      <c r="U85" s="1327">
        <f t="shared" si="3"/>
        <v>1.57160684466362E-9</v>
      </c>
      <c r="V85" s="1327">
        <f t="shared" si="4"/>
        <v>-3.3905962482094765E-9</v>
      </c>
      <c r="W85" s="1327">
        <f t="shared" si="5"/>
        <v>-1.0804797057062387E-9</v>
      </c>
    </row>
    <row r="86" spans="1:23" x14ac:dyDescent="0.2">
      <c r="A86" s="822">
        <v>1989</v>
      </c>
      <c r="B86" s="828">
        <f>compohweal!AF78</f>
        <v>0.22125411033630371</v>
      </c>
      <c r="C86" s="796">
        <f>compohweal!AG78</f>
        <v>4.6990856528282166E-2</v>
      </c>
      <c r="D86" s="796">
        <f>compohweal!AH78</f>
        <v>7.0544585702009499E-2</v>
      </c>
      <c r="E86" s="796">
        <f>compohweal!AI78</f>
        <v>6.7464325577020645E-2</v>
      </c>
      <c r="F86" s="796">
        <f>compohweal!AJ78</f>
        <v>1.8912702798843384E-2</v>
      </c>
      <c r="G86" s="796">
        <f>compohweal!AK78</f>
        <v>1.7341645434498787E-2</v>
      </c>
      <c r="H86" s="135">
        <f>compohweal!AL78</f>
        <v>0.12073400616645813</v>
      </c>
      <c r="I86" s="806">
        <f>compohweal!AM78</f>
        <v>3.3822126686573029E-2</v>
      </c>
      <c r="J86" s="806">
        <f>compohweal!AN78</f>
        <v>3.8930164577323012E-2</v>
      </c>
      <c r="K86" s="806">
        <f>compohweal!AO78</f>
        <v>3.0113194137811661E-2</v>
      </c>
      <c r="L86" s="806">
        <f>compohweal!AP78</f>
        <v>1.1058866046369076E-2</v>
      </c>
      <c r="M86" s="806">
        <f>compohweal!AQ78</f>
        <v>6.8096499890089035E-3</v>
      </c>
      <c r="N86" s="106">
        <f>compohweal!AR78</f>
        <v>5.1602017134428024E-2</v>
      </c>
      <c r="O86" s="797">
        <f>compohweal!AS78</f>
        <v>2.1282145753502846E-2</v>
      </c>
      <c r="P86" s="797">
        <f>compohweal!AT78</f>
        <v>1.580676524554292E-2</v>
      </c>
      <c r="Q86" s="797">
        <f>compohweal!AU78</f>
        <v>8.0845820775721222E-3</v>
      </c>
      <c r="R86" s="797">
        <f>compohweal!AV78</f>
        <v>5.391046404838562E-3</v>
      </c>
      <c r="S86" s="798">
        <f>compohweal!AW78</f>
        <v>1.0374767007306218E-3</v>
      </c>
      <c r="U86" s="1327">
        <f t="shared" si="3"/>
        <v>-5.7043507695198059E-9</v>
      </c>
      <c r="V86" s="1327">
        <f t="shared" si="4"/>
        <v>4.7293724492192268E-9</v>
      </c>
      <c r="W86" s="1327">
        <f t="shared" si="5"/>
        <v>9.5224095275625587E-10</v>
      </c>
    </row>
    <row r="87" spans="1:23" x14ac:dyDescent="0.2">
      <c r="A87" s="823">
        <v>1990</v>
      </c>
      <c r="B87" s="831">
        <f>compohweal!AF79</f>
        <v>0.22118356823921204</v>
      </c>
      <c r="C87" s="808">
        <f>compohweal!AG79</f>
        <v>4.5094966888427734E-2</v>
      </c>
      <c r="D87" s="808">
        <f>compohweal!AH79</f>
        <v>7.1805735758971423E-2</v>
      </c>
      <c r="E87" s="808">
        <f>compohweal!AI79</f>
        <v>6.5470468020066619E-2</v>
      </c>
      <c r="F87" s="808">
        <f>compohweal!AJ79</f>
        <v>1.9505960866808891E-2</v>
      </c>
      <c r="G87" s="808">
        <f>compohweal!AK79</f>
        <v>1.930643804371357E-2</v>
      </c>
      <c r="H87" s="146">
        <f>compohweal!AL79</f>
        <v>0.12053005397319794</v>
      </c>
      <c r="I87" s="815">
        <f>compohweal!AM79</f>
        <v>3.2367691397666931E-2</v>
      </c>
      <c r="J87" s="815">
        <f>compohweal!AN79</f>
        <v>4.0437376257614233E-2</v>
      </c>
      <c r="K87" s="815">
        <f>compohweal!AO79</f>
        <v>2.8963733755517751E-2</v>
      </c>
      <c r="L87" s="815">
        <f>compohweal!AP79</f>
        <v>1.1063671670854092E-2</v>
      </c>
      <c r="M87" s="815">
        <f>compohweal!AQ79</f>
        <v>7.6975813135504723E-3</v>
      </c>
      <c r="N87" s="112">
        <f>compohweal!AR79</f>
        <v>5.1707200706005096E-2</v>
      </c>
      <c r="O87" s="809">
        <f>compohweal!AS79</f>
        <v>2.0197203382849693E-2</v>
      </c>
      <c r="P87" s="809">
        <f>compohweal!AT79</f>
        <v>1.7148404232102621E-2</v>
      </c>
      <c r="Q87" s="809">
        <f>compohweal!AU79</f>
        <v>7.4986543841077946E-3</v>
      </c>
      <c r="R87" s="809">
        <f>compohweal!AV79</f>
        <v>5.536520853638649E-3</v>
      </c>
      <c r="S87" s="810">
        <f>compohweal!AW79</f>
        <v>1.3264173176139593E-3</v>
      </c>
      <c r="U87" s="1327">
        <f t="shared" si="3"/>
        <v>-1.3387762010097504E-9</v>
      </c>
      <c r="V87" s="1327">
        <f t="shared" si="4"/>
        <v>-4.220055416226387E-10</v>
      </c>
      <c r="W87" s="1327">
        <f t="shared" si="5"/>
        <v>5.3569237934425473E-10</v>
      </c>
    </row>
    <row r="88" spans="1:23" x14ac:dyDescent="0.2">
      <c r="A88" s="822">
        <v>1991</v>
      </c>
      <c r="B88" s="828">
        <f>compohweal!AF80</f>
        <v>0.21583004295825958</v>
      </c>
      <c r="C88" s="796">
        <f>compohweal!AG80</f>
        <v>4.5589957386255264E-2</v>
      </c>
      <c r="D88" s="796">
        <f>compohweal!AH80</f>
        <v>7.3109130549710244E-2</v>
      </c>
      <c r="E88" s="796">
        <f>compohweal!AI80</f>
        <v>6.2324754195287824E-2</v>
      </c>
      <c r="F88" s="796">
        <f>compohweal!AJ80</f>
        <v>1.808246411383152E-2</v>
      </c>
      <c r="G88" s="796">
        <f>compohweal!AK80</f>
        <v>1.6723735257983208E-2</v>
      </c>
      <c r="H88" s="135">
        <f>compohweal!AL80</f>
        <v>0.11713877320289612</v>
      </c>
      <c r="I88" s="806">
        <f>compohweal!AM80</f>
        <v>3.164331242442131E-2</v>
      </c>
      <c r="J88" s="806">
        <f>compohweal!AN80</f>
        <v>4.1534334726748057E-2</v>
      </c>
      <c r="K88" s="806">
        <f>compohweal!AO80</f>
        <v>2.7821235766168684E-2</v>
      </c>
      <c r="L88" s="806">
        <f>compohweal!AP80</f>
        <v>1.0526088997721672E-2</v>
      </c>
      <c r="M88" s="806">
        <f>compohweal!AQ80</f>
        <v>5.6138015352189541E-3</v>
      </c>
      <c r="N88" s="106">
        <f>compohweal!AR80</f>
        <v>4.9994397908449173E-2</v>
      </c>
      <c r="O88" s="797">
        <f>compohweal!AS80</f>
        <v>1.8956812098622322E-2</v>
      </c>
      <c r="P88" s="797">
        <f>compohweal!AT80</f>
        <v>1.7524308358588314E-2</v>
      </c>
      <c r="Q88" s="797">
        <f>compohweal!AU80</f>
        <v>7.0361493562813848E-3</v>
      </c>
      <c r="R88" s="797">
        <f>compohweal!AV80</f>
        <v>5.7192551903426647E-3</v>
      </c>
      <c r="S88" s="798">
        <f>compohweal!AW80</f>
        <v>7.5787468813359737E-4</v>
      </c>
      <c r="U88" s="1327">
        <f t="shared" si="3"/>
        <v>1.4551915228366852E-9</v>
      </c>
      <c r="V88" s="1327">
        <f t="shared" si="4"/>
        <v>-2.4738255888223648E-10</v>
      </c>
      <c r="W88" s="1327">
        <f t="shared" si="5"/>
        <v>-1.7835191101767123E-9</v>
      </c>
    </row>
    <row r="89" spans="1:23" x14ac:dyDescent="0.2">
      <c r="A89" s="822">
        <v>1992</v>
      </c>
      <c r="B89" s="828">
        <f>compohweal!AF81</f>
        <v>0.2251247763633728</v>
      </c>
      <c r="C89" s="796">
        <f>compohweal!AG81</f>
        <v>5.5886082351207733E-2</v>
      </c>
      <c r="D89" s="796">
        <f>compohweal!AH81</f>
        <v>7.1631311788223684E-2</v>
      </c>
      <c r="E89" s="796">
        <f>compohweal!AI81</f>
        <v>6.0287760337814689E-2</v>
      </c>
      <c r="F89" s="796">
        <f>compohweal!AJ81</f>
        <v>1.6784889623522758E-2</v>
      </c>
      <c r="G89" s="796">
        <f>compohweal!AK81</f>
        <v>2.0534735172986984E-2</v>
      </c>
      <c r="H89" s="135">
        <f>compohweal!AL81</f>
        <v>0.12477422505617142</v>
      </c>
      <c r="I89" s="806">
        <f>compohweal!AM81</f>
        <v>3.9607107639312744E-2</v>
      </c>
      <c r="J89" s="806">
        <f>compohweal!AN81</f>
        <v>4.1548077366314828E-2</v>
      </c>
      <c r="K89" s="806">
        <f>compohweal!AO81</f>
        <v>2.6908558036666363E-2</v>
      </c>
      <c r="L89" s="806">
        <f>compohweal!AP81</f>
        <v>9.8470207303762436E-3</v>
      </c>
      <c r="M89" s="806">
        <f>compohweal!AQ81</f>
        <v>6.8634566850960255E-3</v>
      </c>
      <c r="N89" s="106">
        <f>compohweal!AR81</f>
        <v>5.4368935525417328E-2</v>
      </c>
      <c r="O89" s="797">
        <f>compohweal!AS81</f>
        <v>2.3614879697561264E-2</v>
      </c>
      <c r="P89" s="797">
        <f>compohweal!AT81</f>
        <v>1.7494556904239289E-2</v>
      </c>
      <c r="Q89" s="797">
        <f>compohweal!AU81</f>
        <v>6.715129224176053E-3</v>
      </c>
      <c r="R89" s="797">
        <f>compohweal!AV81</f>
        <v>5.2581620402634144E-3</v>
      </c>
      <c r="S89" s="798">
        <f>compohweal!AW81</f>
        <v>1.2862058356404305E-3</v>
      </c>
      <c r="U89" s="1327">
        <f t="shared" si="3"/>
        <v>-2.9103830456733704E-9</v>
      </c>
      <c r="V89" s="1327">
        <f t="shared" si="4"/>
        <v>4.5984052121639252E-9</v>
      </c>
      <c r="W89" s="1327">
        <f t="shared" si="5"/>
        <v>1.8235368770547211E-9</v>
      </c>
    </row>
    <row r="90" spans="1:23" x14ac:dyDescent="0.2">
      <c r="A90" s="822">
        <v>1993</v>
      </c>
      <c r="B90" s="828">
        <f>compohweal!AF82</f>
        <v>0.2240922749042511</v>
      </c>
      <c r="C90" s="796">
        <f>compohweal!AG82</f>
        <v>5.9334266930818558E-2</v>
      </c>
      <c r="D90" s="796">
        <f>compohweal!AH82</f>
        <v>7.0889693743083626E-2</v>
      </c>
      <c r="E90" s="796">
        <f>compohweal!AI82</f>
        <v>5.7353698881343007E-2</v>
      </c>
      <c r="F90" s="796">
        <f>compohweal!AJ82</f>
        <v>1.5768812969326973E-2</v>
      </c>
      <c r="G90" s="796">
        <f>compohweal!AK82</f>
        <v>2.0745802670717239E-2</v>
      </c>
      <c r="H90" s="135">
        <f>compohweal!AL82</f>
        <v>0.12417894601821899</v>
      </c>
      <c r="I90" s="806">
        <f>compohweal!AM82</f>
        <v>4.1728004813194275E-2</v>
      </c>
      <c r="J90" s="806">
        <f>compohweal!AN82</f>
        <v>4.057329696661327E-2</v>
      </c>
      <c r="K90" s="806">
        <f>compohweal!AO82</f>
        <v>2.5277324602939188E-2</v>
      </c>
      <c r="L90" s="806">
        <f>compohweal!AP82</f>
        <v>9.7358729690313339E-3</v>
      </c>
      <c r="M90" s="806">
        <f>compohweal!AQ82</f>
        <v>6.8644457496702671E-3</v>
      </c>
      <c r="N90" s="106">
        <f>compohweal!AR82</f>
        <v>5.4636362940073013E-2</v>
      </c>
      <c r="O90" s="797">
        <f>compohweal!AS82</f>
        <v>2.4213438853621483E-2</v>
      </c>
      <c r="P90" s="797">
        <f>compohweal!AT82</f>
        <v>1.6736470649448165E-2</v>
      </c>
      <c r="Q90" s="797">
        <f>compohweal!AU82</f>
        <v>6.7591632978292182E-3</v>
      </c>
      <c r="R90" s="797">
        <f>compohweal!AV82</f>
        <v>5.2430056966841221E-3</v>
      </c>
      <c r="S90" s="798">
        <f>compohweal!AW82</f>
        <v>1.6842841869220138E-3</v>
      </c>
      <c r="U90" s="1327">
        <f t="shared" si="3"/>
        <v>-2.9103830456733704E-10</v>
      </c>
      <c r="V90" s="1327">
        <f t="shared" si="4"/>
        <v>9.1677065938711166E-10</v>
      </c>
      <c r="W90" s="1327">
        <f t="shared" si="5"/>
        <v>2.5556801119819283E-10</v>
      </c>
    </row>
    <row r="91" spans="1:23" x14ac:dyDescent="0.2">
      <c r="A91" s="822">
        <v>1994</v>
      </c>
      <c r="B91" s="828">
        <f>compohweal!AF83</f>
        <v>0.22312949597835541</v>
      </c>
      <c r="C91" s="796">
        <f>compohweal!AG83</f>
        <v>6.207801029086113E-2</v>
      </c>
      <c r="D91" s="796">
        <f>compohweal!AH83</f>
        <v>7.1310478553641587E-2</v>
      </c>
      <c r="E91" s="796">
        <f>compohweal!AI83</f>
        <v>5.3252173122018576E-2</v>
      </c>
      <c r="F91" s="796">
        <f>compohweal!AJ83</f>
        <v>1.6540965065360069E-2</v>
      </c>
      <c r="G91" s="796">
        <f>compohweal!AK83</f>
        <v>1.994786225259304E-2</v>
      </c>
      <c r="H91" s="135">
        <f>compohweal!AL83</f>
        <v>0.1242203414440155</v>
      </c>
      <c r="I91" s="806">
        <f>compohweal!AM83</f>
        <v>4.4158194214105606E-2</v>
      </c>
      <c r="J91" s="806">
        <f>compohweal!AN83</f>
        <v>4.1923873126506805E-2</v>
      </c>
      <c r="K91" s="806">
        <f>compohweal!AO83</f>
        <v>2.2735618520528078E-2</v>
      </c>
      <c r="L91" s="806">
        <f>compohweal!AP83</f>
        <v>9.8029812797904015E-3</v>
      </c>
      <c r="M91" s="806">
        <f>compohweal!AQ83</f>
        <v>5.59967290610075E-3</v>
      </c>
      <c r="N91" s="106">
        <f>compohweal!AR83</f>
        <v>5.453002080321312E-2</v>
      </c>
      <c r="O91" s="797">
        <f>compohweal!AS83</f>
        <v>2.6066647842526436E-2</v>
      </c>
      <c r="P91" s="797">
        <f>compohweal!AT83</f>
        <v>1.7918706689670216E-2</v>
      </c>
      <c r="Q91" s="797">
        <f>compohweal!AU83</f>
        <v>4.9093475099653006E-3</v>
      </c>
      <c r="R91" s="797">
        <f>compohweal!AV83</f>
        <v>4.867692943662405E-3</v>
      </c>
      <c r="S91" s="798">
        <f>compohweal!AW83</f>
        <v>7.6762388925999403E-4</v>
      </c>
      <c r="U91" s="1327">
        <f t="shared" si="3"/>
        <v>6.6938810050487518E-9</v>
      </c>
      <c r="V91" s="1327">
        <f t="shared" si="4"/>
        <v>1.3969838619232178E-9</v>
      </c>
      <c r="W91" s="1327">
        <f t="shared" si="5"/>
        <v>1.9281287677586079E-9</v>
      </c>
    </row>
    <row r="92" spans="1:23" x14ac:dyDescent="0.2">
      <c r="A92" s="822">
        <v>1995</v>
      </c>
      <c r="B92" s="828">
        <f>compohweal!AF84</f>
        <v>0.22437694668769836</v>
      </c>
      <c r="C92" s="796">
        <f>compohweal!AG84</f>
        <v>6.6419243812561035E-2</v>
      </c>
      <c r="D92" s="796">
        <f>compohweal!AH84</f>
        <v>6.8037484947126359E-2</v>
      </c>
      <c r="E92" s="796">
        <f>compohweal!AI84</f>
        <v>5.1434224471449852E-2</v>
      </c>
      <c r="F92" s="796">
        <f>compohweal!AJ84</f>
        <v>1.7841095104813576E-2</v>
      </c>
      <c r="G92" s="796">
        <f>compohweal!AK84</f>
        <v>2.0644901320338249E-2</v>
      </c>
      <c r="H92" s="135">
        <f>compohweal!AL84</f>
        <v>0.12636406719684601</v>
      </c>
      <c r="I92" s="806">
        <f>compohweal!AM84</f>
        <v>4.7181453555822372E-2</v>
      </c>
      <c r="J92" s="806">
        <f>compohweal!AN84</f>
        <v>4.0204974691732787E-2</v>
      </c>
      <c r="K92" s="806">
        <f>compohweal!AO84</f>
        <v>2.2162195993587375E-2</v>
      </c>
      <c r="L92" s="806">
        <f>compohweal!AP84</f>
        <v>1.0607939213514328E-2</v>
      </c>
      <c r="M92" s="806">
        <f>compohweal!AQ84</f>
        <v>6.2075024470686913E-3</v>
      </c>
      <c r="N92" s="106">
        <f>compohweal!AR84</f>
        <v>5.651593953371048E-2</v>
      </c>
      <c r="O92" s="797">
        <f>compohweal!AS84</f>
        <v>2.7841374278068542E-2</v>
      </c>
      <c r="P92" s="797">
        <f>compohweal!AT84</f>
        <v>1.6969911941487226E-2</v>
      </c>
      <c r="Q92" s="797">
        <f>compohweal!AU84</f>
        <v>5.2543885540217161E-3</v>
      </c>
      <c r="R92" s="797">
        <f>compohweal!AV84</f>
        <v>5.5544944480061531E-3</v>
      </c>
      <c r="S92" s="798">
        <f>compohweal!AW84</f>
        <v>8.9577294420450926E-4</v>
      </c>
      <c r="U92" s="1327">
        <f t="shared" si="3"/>
        <v>-2.9685907065868378E-9</v>
      </c>
      <c r="V92" s="1327">
        <f t="shared" si="4"/>
        <v>1.2951204553246498E-9</v>
      </c>
      <c r="W92" s="1327">
        <f t="shared" si="5"/>
        <v>-2.6320776669308543E-9</v>
      </c>
    </row>
    <row r="93" spans="1:23" x14ac:dyDescent="0.2">
      <c r="A93" s="822">
        <v>1996</v>
      </c>
      <c r="B93" s="828">
        <f>compohweal!AF85</f>
        <v>0.23045611381530762</v>
      </c>
      <c r="C93" s="796">
        <f>compohweal!AG85</f>
        <v>7.651887834072113E-2</v>
      </c>
      <c r="D93" s="796">
        <f>compohweal!AH85</f>
        <v>6.5726802102290094E-2</v>
      </c>
      <c r="E93" s="796">
        <f>compohweal!AI85</f>
        <v>4.7567611094564199E-2</v>
      </c>
      <c r="F93" s="796">
        <f>compohweal!AJ85</f>
        <v>1.7971038818359375E-2</v>
      </c>
      <c r="G93" s="796">
        <f>compohweal!AK85</f>
        <v>2.2671787068247795E-2</v>
      </c>
      <c r="H93" s="135">
        <f>compohweal!AL85</f>
        <v>0.13215771317481995</v>
      </c>
      <c r="I93" s="806">
        <f>compohweal!AM85</f>
        <v>5.4736480116844177E-2</v>
      </c>
      <c r="J93" s="806">
        <f>compohweal!AN85</f>
        <v>3.9044541059411131E-2</v>
      </c>
      <c r="K93" s="806">
        <f>compohweal!AO85</f>
        <v>2.0574496360495687E-2</v>
      </c>
      <c r="L93" s="806">
        <f>compohweal!AP85</f>
        <v>1.0898514650762081E-2</v>
      </c>
      <c r="M93" s="806">
        <f>compohweal!AQ85</f>
        <v>6.903680507093668E-3</v>
      </c>
      <c r="N93" s="106">
        <f>compohweal!AR85</f>
        <v>6.1436004936695099E-2</v>
      </c>
      <c r="O93" s="797">
        <f>compohweal!AS85</f>
        <v>3.2558735460042953E-2</v>
      </c>
      <c r="P93" s="797">
        <f>compohweal!AT85</f>
        <v>1.6845669288159115E-2</v>
      </c>
      <c r="Q93" s="797">
        <f>compohweal!AU85</f>
        <v>5.0293233944103122E-3</v>
      </c>
      <c r="R93" s="797">
        <f>compohweal!AV85</f>
        <v>5.9449640102684498E-3</v>
      </c>
      <c r="S93" s="798">
        <f>compohweal!AW85</f>
        <v>1.0573113104328513E-3</v>
      </c>
      <c r="U93" s="1327">
        <f t="shared" si="3"/>
        <v>-3.6088749766349792E-9</v>
      </c>
      <c r="V93" s="1327">
        <f t="shared" si="4"/>
        <v>4.8021320253610611E-10</v>
      </c>
      <c r="W93" s="1327">
        <f t="shared" si="5"/>
        <v>1.4733814168721437E-9</v>
      </c>
    </row>
    <row r="94" spans="1:23" x14ac:dyDescent="0.2">
      <c r="A94" s="822">
        <v>1997</v>
      </c>
      <c r="B94" s="828">
        <f>compohweal!AF86</f>
        <v>0.23993204534053802</v>
      </c>
      <c r="C94" s="796">
        <f>compohweal!AG86</f>
        <v>8.6114265024662018E-2</v>
      </c>
      <c r="D94" s="796">
        <f>compohweal!AH86</f>
        <v>6.3570365717168897E-2</v>
      </c>
      <c r="E94" s="796">
        <f>compohweal!AI86</f>
        <v>4.5776379760354757E-2</v>
      </c>
      <c r="F94" s="796">
        <f>compohweal!AJ86</f>
        <v>1.847241073846817E-2</v>
      </c>
      <c r="G94" s="796">
        <f>compohweal!AK86</f>
        <v>2.5998620316386223E-2</v>
      </c>
      <c r="H94" s="135">
        <f>compohweal!AL86</f>
        <v>0.14015123248100281</v>
      </c>
      <c r="I94" s="806">
        <f>compohweal!AM86</f>
        <v>6.1627350747585297E-2</v>
      </c>
      <c r="J94" s="806">
        <f>compohweal!AN86</f>
        <v>3.8082113132986706E-2</v>
      </c>
      <c r="K94" s="806">
        <f>compohweal!AO86</f>
        <v>1.9348578527569771E-2</v>
      </c>
      <c r="L94" s="806">
        <f>compohweal!AP86</f>
        <v>1.139514334499836E-2</v>
      </c>
      <c r="M94" s="806">
        <f>compohweal!AQ86</f>
        <v>9.6980500966310501E-3</v>
      </c>
      <c r="N94" s="106">
        <f>compohweal!AR86</f>
        <v>6.679728627204895E-2</v>
      </c>
      <c r="O94" s="797">
        <f>compohweal!AS86</f>
        <v>3.7471771240234375E-2</v>
      </c>
      <c r="P94" s="797">
        <f>compohweal!AT86</f>
        <v>1.6896296024242474E-2</v>
      </c>
      <c r="Q94" s="797">
        <f>compohweal!AU86</f>
        <v>4.6662073582410812E-3</v>
      </c>
      <c r="R94" s="797">
        <f>compohweal!AV86</f>
        <v>6.1668599955737591E-3</v>
      </c>
      <c r="S94" s="798">
        <f>compohweal!AW86</f>
        <v>1.596154528670013E-3</v>
      </c>
      <c r="U94" s="1327">
        <f t="shared" si="3"/>
        <v>3.7834979593753815E-9</v>
      </c>
      <c r="V94" s="1327">
        <f t="shared" si="4"/>
        <v>-3.3687683753669262E-9</v>
      </c>
      <c r="W94" s="1327">
        <f t="shared" si="5"/>
        <v>-2.8749127523042262E-9</v>
      </c>
    </row>
    <row r="95" spans="1:23" x14ac:dyDescent="0.2">
      <c r="A95" s="822">
        <v>1998</v>
      </c>
      <c r="B95" s="828">
        <f>compohweal!AF87</f>
        <v>0.24897138774394989</v>
      </c>
      <c r="C95" s="796">
        <f>compohweal!AG87</f>
        <v>9.8636850714683533E-2</v>
      </c>
      <c r="D95" s="796">
        <f>compohweal!AH87</f>
        <v>6.2506476155249402E-2</v>
      </c>
      <c r="E95" s="796">
        <f>compohweal!AI87</f>
        <v>4.3005184736102819E-2</v>
      </c>
      <c r="F95" s="796">
        <f>compohweal!AJ87</f>
        <v>1.8301781266927719E-2</v>
      </c>
      <c r="G95" s="796">
        <f>compohweal!AK87</f>
        <v>2.6521092280745506E-2</v>
      </c>
      <c r="H95" s="135">
        <f>compohweal!AL87</f>
        <v>0.14764595031738281</v>
      </c>
      <c r="I95" s="806">
        <f>compohweal!AM87</f>
        <v>7.1118541061878204E-2</v>
      </c>
      <c r="J95" s="806">
        <f>compohweal!AN87</f>
        <v>3.8462518423330039E-2</v>
      </c>
      <c r="K95" s="806">
        <f>compohweal!AO87</f>
        <v>1.8588332692161202E-2</v>
      </c>
      <c r="L95" s="806">
        <f>compohweal!AP87</f>
        <v>1.1231343261897564E-2</v>
      </c>
      <c r="M95" s="806">
        <f>compohweal!AQ87</f>
        <v>8.2452110946178436E-3</v>
      </c>
      <c r="N95" s="106">
        <f>compohweal!AR87</f>
        <v>7.0786356925964355E-2</v>
      </c>
      <c r="O95" s="797">
        <f>compohweal!AS87</f>
        <v>4.1820056736469269E-2</v>
      </c>
      <c r="P95" s="797">
        <f>compohweal!AT87</f>
        <v>1.7045285064341442E-2</v>
      </c>
      <c r="Q95" s="797">
        <f>compohweal!AU87</f>
        <v>4.6228282153606415E-3</v>
      </c>
      <c r="R95" s="797">
        <f>compohweal!AV87</f>
        <v>5.7327123358845711E-3</v>
      </c>
      <c r="S95" s="798">
        <f>compohweal!AW87</f>
        <v>1.5654789749532938E-3</v>
      </c>
      <c r="U95" s="1327">
        <f t="shared" si="3"/>
        <v>2.5902409106492996E-9</v>
      </c>
      <c r="V95" s="1327">
        <f t="shared" si="4"/>
        <v>3.7834979593753815E-9</v>
      </c>
      <c r="W95" s="1327">
        <f t="shared" si="5"/>
        <v>-4.4010448618791997E-9</v>
      </c>
    </row>
    <row r="96" spans="1:23" x14ac:dyDescent="0.2">
      <c r="A96" s="824">
        <v>1999</v>
      </c>
      <c r="B96" s="832">
        <f>compohweal!AF88</f>
        <v>0.25254809856414795</v>
      </c>
      <c r="C96" s="812">
        <f>compohweal!AG88</f>
        <v>0.10747246444225311</v>
      </c>
      <c r="D96" s="812">
        <f>compohweal!AH88</f>
        <v>5.7960815727710724E-2</v>
      </c>
      <c r="E96" s="812">
        <f>compohweal!AI88</f>
        <v>4.0490901097655296E-2</v>
      </c>
      <c r="F96" s="812">
        <f>compohweal!AJ88</f>
        <v>1.820867694914341E-2</v>
      </c>
      <c r="G96" s="812">
        <f>compohweal!AK88</f>
        <v>2.8415244072675705E-2</v>
      </c>
      <c r="H96" s="139">
        <f>compohweal!AL88</f>
        <v>0.15163899958133698</v>
      </c>
      <c r="I96" s="816">
        <f>compohweal!AM88</f>
        <v>7.7476374804973602E-2</v>
      </c>
      <c r="J96" s="816">
        <f>compohweal!AN88</f>
        <v>3.5774311058048625E-2</v>
      </c>
      <c r="K96" s="816">
        <f>compohweal!AO88</f>
        <v>1.7195725115016103E-2</v>
      </c>
      <c r="L96" s="816">
        <f>compohweal!AP88</f>
        <v>1.140632014721632E-2</v>
      </c>
      <c r="M96" s="816">
        <f>compohweal!AQ88</f>
        <v>9.7862724214792252E-3</v>
      </c>
      <c r="N96" s="109">
        <f>compohweal!AR88</f>
        <v>7.4642874300479889E-2</v>
      </c>
      <c r="O96" s="813">
        <f>compohweal!AS88</f>
        <v>4.6448793262243271E-2</v>
      </c>
      <c r="P96" s="813">
        <f>compohweal!AT88</f>
        <v>1.588347002507362E-2</v>
      </c>
      <c r="Q96" s="813">
        <f>compohweal!AU88</f>
        <v>4.1889114072546363E-3</v>
      </c>
      <c r="R96" s="813">
        <f>compohweal!AV88</f>
        <v>5.973451305180788E-3</v>
      </c>
      <c r="S96" s="814">
        <f>compohweal!AW88</f>
        <v>2.148244297131896E-3</v>
      </c>
      <c r="U96" s="1327">
        <f t="shared" si="3"/>
        <v>-3.7252902984619141E-9</v>
      </c>
      <c r="V96" s="1327">
        <f t="shared" si="4"/>
        <v>-3.9653968997299671E-9</v>
      </c>
      <c r="W96" s="1327">
        <f t="shared" si="5"/>
        <v>4.0035956772044301E-9</v>
      </c>
    </row>
    <row r="97" spans="1:23" x14ac:dyDescent="0.2">
      <c r="A97" s="822">
        <v>2000</v>
      </c>
      <c r="B97" s="828">
        <f>compohweal!AF89</f>
        <v>0.25946405529975891</v>
      </c>
      <c r="C97" s="796">
        <f>compohweal!AG89</f>
        <v>0.10945901274681091</v>
      </c>
      <c r="D97" s="796">
        <f>compohweal!AH89</f>
        <v>5.8774136356078088E-2</v>
      </c>
      <c r="E97" s="796">
        <f>compohweal!AI89</f>
        <v>4.2611255776137114E-2</v>
      </c>
      <c r="F97" s="796">
        <f>compohweal!AJ89</f>
        <v>1.9303208217024803E-2</v>
      </c>
      <c r="G97" s="796">
        <f>compohweal!AK89</f>
        <v>2.9316430911421776E-2</v>
      </c>
      <c r="H97" s="135">
        <f>compohweal!AL89</f>
        <v>0.15934912860393524</v>
      </c>
      <c r="I97" s="806">
        <f>compohweal!AM89</f>
        <v>8.1748791038990021E-2</v>
      </c>
      <c r="J97" s="806">
        <f>compohweal!AN89</f>
        <v>3.7185479668551125E-2</v>
      </c>
      <c r="K97" s="806">
        <f>compohweal!AO89</f>
        <v>1.8082353053614497E-2</v>
      </c>
      <c r="L97" s="806">
        <f>compohweal!AP89</f>
        <v>1.2076305225491524E-2</v>
      </c>
      <c r="M97" s="806">
        <f>compohweal!AQ89</f>
        <v>1.0256200097501278E-2</v>
      </c>
      <c r="N97" s="106">
        <f>compohweal!AR89</f>
        <v>8.2311883568763733E-2</v>
      </c>
      <c r="O97" s="797">
        <f>compohweal!AS89</f>
        <v>5.2228186279535294E-2</v>
      </c>
      <c r="P97" s="797">
        <f>compohweal!AT89</f>
        <v>1.6768739754297712E-2</v>
      </c>
      <c r="Q97" s="797">
        <f>compohweal!AU89</f>
        <v>4.4924697140231729E-3</v>
      </c>
      <c r="R97" s="797">
        <f>compohweal!AV89</f>
        <v>6.222462747246027E-3</v>
      </c>
      <c r="S97" s="798">
        <f>compohweal!AW89</f>
        <v>2.6000244542956352E-3</v>
      </c>
      <c r="U97" s="1327">
        <f t="shared" si="3"/>
        <v>1.1292286217212677E-8</v>
      </c>
      <c r="V97" s="1327">
        <f t="shared" si="4"/>
        <v>-4.8021320253610611E-10</v>
      </c>
      <c r="W97" s="1327">
        <f t="shared" si="5"/>
        <v>6.1936589190736413E-10</v>
      </c>
    </row>
    <row r="98" spans="1:23" x14ac:dyDescent="0.2">
      <c r="A98" s="822">
        <v>2001</v>
      </c>
      <c r="B98" s="828">
        <f>compohweal!AF90</f>
        <v>0.25535190105438232</v>
      </c>
      <c r="C98" s="796">
        <f>compohweal!AG90</f>
        <v>9.4525665044784546E-2</v>
      </c>
      <c r="D98" s="796">
        <f>compohweal!AH90</f>
        <v>6.574294957681559E-2</v>
      </c>
      <c r="E98" s="796">
        <f>compohweal!AI90</f>
        <v>4.8676917795091867E-2</v>
      </c>
      <c r="F98" s="796">
        <f>compohweal!AJ90</f>
        <v>2.2091437131166458E-2</v>
      </c>
      <c r="G98" s="796">
        <f>compohweal!AK90</f>
        <v>2.4314934387803078E-2</v>
      </c>
      <c r="H98" s="135">
        <f>compohweal!AL90</f>
        <v>0.15503381192684174</v>
      </c>
      <c r="I98" s="806">
        <f>compohweal!AM90</f>
        <v>6.9683387875556946E-2</v>
      </c>
      <c r="J98" s="806">
        <f>compohweal!AN90</f>
        <v>4.1614404086431023E-2</v>
      </c>
      <c r="K98" s="806">
        <f>compohweal!AO90</f>
        <v>2.1442601690068841E-2</v>
      </c>
      <c r="L98" s="806">
        <f>compohweal!AP90</f>
        <v>1.4396463520824909E-2</v>
      </c>
      <c r="M98" s="806">
        <f>compohweal!AQ90</f>
        <v>7.8969597816467285E-3</v>
      </c>
      <c r="N98" s="106">
        <f>compohweal!AR90</f>
        <v>7.6598457992076874E-2</v>
      </c>
      <c r="O98" s="797">
        <f>compohweal!AS90</f>
        <v>4.2382717132568359E-2</v>
      </c>
      <c r="P98" s="797">
        <f>compohweal!AT90</f>
        <v>1.9228954546633759E-2</v>
      </c>
      <c r="Q98" s="797">
        <f>compohweal!AU90</f>
        <v>5.9805867495015264E-3</v>
      </c>
      <c r="R98" s="797">
        <f>compohweal!AV90</f>
        <v>7.5800721533596516E-3</v>
      </c>
      <c r="S98" s="798">
        <f>compohweal!AW90</f>
        <v>1.4261271571740508E-3</v>
      </c>
      <c r="U98" s="1327">
        <f t="shared" si="3"/>
        <v>-2.8812792152166367E-9</v>
      </c>
      <c r="V98" s="1327">
        <f t="shared" si="4"/>
        <v>-5.0276867114007473E-9</v>
      </c>
      <c r="W98" s="1327">
        <f t="shared" si="5"/>
        <v>2.5283952709287405E-10</v>
      </c>
    </row>
    <row r="99" spans="1:23" x14ac:dyDescent="0.2">
      <c r="A99" s="822">
        <v>2002</v>
      </c>
      <c r="B99" s="828">
        <f>compohweal!AF91</f>
        <v>0.24971567094326019</v>
      </c>
      <c r="C99" s="796">
        <f>compohweal!AG91</f>
        <v>7.5407028198242188E-2</v>
      </c>
      <c r="D99" s="796">
        <f>compohweal!AH91</f>
        <v>7.5979883898980916E-2</v>
      </c>
      <c r="E99" s="796">
        <f>compohweal!AI91</f>
        <v>5.5175074841827154E-2</v>
      </c>
      <c r="F99" s="796">
        <f>compohweal!AJ91</f>
        <v>2.29518823325634E-2</v>
      </c>
      <c r="G99" s="796">
        <f>compohweal!AK91</f>
        <v>2.0201804116368294E-2</v>
      </c>
      <c r="H99" s="135">
        <f>compohweal!AL91</f>
        <v>0.1493116170167923</v>
      </c>
      <c r="I99" s="806">
        <f>compohweal!AM91</f>
        <v>5.6304346770048141E-2</v>
      </c>
      <c r="J99" s="806">
        <f>compohweal!AN91</f>
        <v>4.7886675587506033E-2</v>
      </c>
      <c r="K99" s="806">
        <f>compohweal!AO91</f>
        <v>2.4034072645008564E-2</v>
      </c>
      <c r="L99" s="806">
        <f>compohweal!AP91</f>
        <v>1.4883748255670071E-2</v>
      </c>
      <c r="M99" s="806">
        <f>compohweal!AQ91</f>
        <v>6.2027685344219208E-3</v>
      </c>
      <c r="N99" s="106">
        <f>compohweal!AR91</f>
        <v>7.2589747607707977E-2</v>
      </c>
      <c r="O99" s="797">
        <f>compohweal!AS91</f>
        <v>3.5107091069221497E-2</v>
      </c>
      <c r="P99" s="797">
        <f>compohweal!AT91</f>
        <v>2.1628149967909849E-2</v>
      </c>
      <c r="Q99" s="797">
        <f>compohweal!AU91</f>
        <v>6.6826291149482131E-3</v>
      </c>
      <c r="R99" s="797">
        <f>compohweal!AV91</f>
        <v>8.1736361607909203E-3</v>
      </c>
      <c r="S99" s="798">
        <f>compohweal!AW91</f>
        <v>9.9824275821447372E-4</v>
      </c>
      <c r="U99" s="1327">
        <f t="shared" si="3"/>
        <v>-2.4447217583656311E-9</v>
      </c>
      <c r="V99" s="1327">
        <f t="shared" si="4"/>
        <v>5.2241375669836998E-9</v>
      </c>
      <c r="W99" s="1327">
        <f t="shared" si="5"/>
        <v>-1.4633769751526415E-9</v>
      </c>
    </row>
    <row r="100" spans="1:23" x14ac:dyDescent="0.2">
      <c r="A100" s="822">
        <v>2003</v>
      </c>
      <c r="B100" s="828">
        <f>compohweal!AF92</f>
        <v>0.24971456825733185</v>
      </c>
      <c r="C100" s="796">
        <f>compohweal!AG92</f>
        <v>7.5225599110126495E-2</v>
      </c>
      <c r="D100" s="796">
        <f>compohweal!AH92</f>
        <v>7.1244278136873618E-2</v>
      </c>
      <c r="E100" s="796">
        <f>compohweal!AI92</f>
        <v>6.0565967112779617E-2</v>
      </c>
      <c r="F100" s="796">
        <f>compohweal!AJ92</f>
        <v>2.3648025467991829E-2</v>
      </c>
      <c r="G100" s="796">
        <f>compohweal!AK92</f>
        <v>1.9030701369047165E-2</v>
      </c>
      <c r="H100" s="135">
        <f>compohweal!AL92</f>
        <v>0.14955559372901917</v>
      </c>
      <c r="I100" s="806">
        <f>compohweal!AM92</f>
        <v>5.5860601365566254E-2</v>
      </c>
      <c r="J100" s="806">
        <f>compohweal!AN92</f>
        <v>4.5880000223405659E-2</v>
      </c>
      <c r="K100" s="806">
        <f>compohweal!AO92</f>
        <v>2.6177631691098213E-2</v>
      </c>
      <c r="L100" s="806">
        <f>compohweal!AP92</f>
        <v>1.5807131305336952E-2</v>
      </c>
      <c r="M100" s="806">
        <f>compohweal!AQ92</f>
        <v>5.8302325196564198E-3</v>
      </c>
      <c r="N100" s="106">
        <f>compohweal!AR92</f>
        <v>7.3318898677825928E-2</v>
      </c>
      <c r="O100" s="797">
        <f>compohweal!AS92</f>
        <v>3.5531699657440186E-2</v>
      </c>
      <c r="P100" s="797">
        <f>compohweal!AT92</f>
        <v>2.126718843510389E-2</v>
      </c>
      <c r="Q100" s="797">
        <f>compohweal!AU92</f>
        <v>6.772294407710433E-3</v>
      </c>
      <c r="R100" s="797">
        <f>compohweal!AV92</f>
        <v>8.6233718320727348E-3</v>
      </c>
      <c r="S100" s="798">
        <f>compohweal!AW92</f>
        <v>1.1243454646319151E-3</v>
      </c>
      <c r="U100" s="1327">
        <f t="shared" si="3"/>
        <v>-2.9394868761301041E-9</v>
      </c>
      <c r="V100" s="1327">
        <f t="shared" si="4"/>
        <v>-3.3760443329811096E-9</v>
      </c>
      <c r="W100" s="1327">
        <f t="shared" si="5"/>
        <v>-1.1191332305315882E-9</v>
      </c>
    </row>
    <row r="101" spans="1:23" x14ac:dyDescent="0.2">
      <c r="A101" s="822">
        <v>2004</v>
      </c>
      <c r="B101" s="828">
        <f>compohweal!AF93</f>
        <v>0.2538418173789978</v>
      </c>
      <c r="C101" s="796">
        <f>compohweal!AG93</f>
        <v>7.8939840197563171E-2</v>
      </c>
      <c r="D101" s="796">
        <f>compohweal!AH93</f>
        <v>7.1223067978280596E-2</v>
      </c>
      <c r="E101" s="796">
        <f>compohweal!AI93</f>
        <v>6.0243651270866394E-2</v>
      </c>
      <c r="F101" s="796">
        <f>compohweal!AJ93</f>
        <v>2.4066125974059105E-2</v>
      </c>
      <c r="G101" s="796">
        <f>compohweal!AK93</f>
        <v>1.9369116052985191E-2</v>
      </c>
      <c r="H101" s="135">
        <f>compohweal!AL93</f>
        <v>0.15284712612628937</v>
      </c>
      <c r="I101" s="806">
        <f>compohweal!AM93</f>
        <v>5.8199513703584671E-2</v>
      </c>
      <c r="J101" s="806">
        <f>compohweal!AN93</f>
        <v>4.6793425408395706E-2</v>
      </c>
      <c r="K101" s="806">
        <f>compohweal!AO93</f>
        <v>2.6594594353809953E-2</v>
      </c>
      <c r="L101" s="806">
        <f>compohweal!AP93</f>
        <v>1.5275919809937477E-2</v>
      </c>
      <c r="M101" s="806">
        <f>compohweal!AQ93</f>
        <v>5.9836688451468945E-3</v>
      </c>
      <c r="N101" s="106">
        <f>compohweal!AR93</f>
        <v>7.3582597076892853E-2</v>
      </c>
      <c r="O101" s="797">
        <f>compohweal!AS93</f>
        <v>3.4971736371517181E-2</v>
      </c>
      <c r="P101" s="797">
        <f>compohweal!AT93</f>
        <v>2.2226351783729115E-2</v>
      </c>
      <c r="Q101" s="797">
        <f>compohweal!AU93</f>
        <v>6.6999067785218358E-3</v>
      </c>
      <c r="R101" s="797">
        <f>compohweal!AV93</f>
        <v>8.3915730938315392E-3</v>
      </c>
      <c r="S101" s="798">
        <f>compohweal!AW93</f>
        <v>1.2930299853906035E-3</v>
      </c>
      <c r="U101" s="1327">
        <f t="shared" si="3"/>
        <v>1.5905243344604969E-8</v>
      </c>
      <c r="V101" s="1327">
        <f t="shared" si="4"/>
        <v>4.005414666607976E-9</v>
      </c>
      <c r="W101" s="1327">
        <f t="shared" si="5"/>
        <v>-9.3609742179978639E-10</v>
      </c>
    </row>
    <row r="102" spans="1:23" x14ac:dyDescent="0.2">
      <c r="A102" s="822">
        <v>2005</v>
      </c>
      <c r="B102" s="828">
        <f>compohweal!AF94</f>
        <v>0.26099774241447449</v>
      </c>
      <c r="C102" s="796">
        <f>compohweal!AG94</f>
        <v>7.8116074204444885E-2</v>
      </c>
      <c r="D102" s="796">
        <f>compohweal!AH94</f>
        <v>7.3245037187007256E-2</v>
      </c>
      <c r="E102" s="796">
        <f>compohweal!AI94</f>
        <v>6.2758054118603468E-2</v>
      </c>
      <c r="F102" s="796">
        <f>compohweal!AJ94</f>
        <v>2.7542455121874809E-2</v>
      </c>
      <c r="G102" s="796">
        <f>compohweal!AK94</f>
        <v>1.9336123019456863E-2</v>
      </c>
      <c r="H102" s="135">
        <f>compohweal!AL94</f>
        <v>0.15708567202091217</v>
      </c>
      <c r="I102" s="806">
        <f>compohweal!AM94</f>
        <v>5.6730948388576508E-2</v>
      </c>
      <c r="J102" s="806">
        <f>compohweal!AN94</f>
        <v>4.8303533927537501E-2</v>
      </c>
      <c r="K102" s="806">
        <f>compohweal!AO94</f>
        <v>2.7231771033257246E-2</v>
      </c>
      <c r="L102" s="806">
        <f>compohweal!AP94</f>
        <v>1.8223309889435768E-2</v>
      </c>
      <c r="M102" s="806">
        <f>compohweal!AQ94</f>
        <v>6.5961130894720554E-3</v>
      </c>
      <c r="N102" s="106">
        <f>compohweal!AR94</f>
        <v>7.5127787888050079E-2</v>
      </c>
      <c r="O102" s="797">
        <f>compohweal!AS94</f>
        <v>3.2369688153266907E-2</v>
      </c>
      <c r="P102" s="797">
        <f>compohweal!AT94</f>
        <v>2.3799134248747578E-2</v>
      </c>
      <c r="Q102" s="797">
        <f>compohweal!AU94</f>
        <v>7.0973556721583009E-3</v>
      </c>
      <c r="R102" s="797">
        <f>compohweal!AV94</f>
        <v>1.0602837428450584E-2</v>
      </c>
      <c r="S102" s="798">
        <f>compohweal!AW94</f>
        <v>1.2587716337293386E-3</v>
      </c>
      <c r="U102" s="1327">
        <f t="shared" si="3"/>
        <v>-1.2369127944111824E-9</v>
      </c>
      <c r="V102" s="1327">
        <f t="shared" si="4"/>
        <v>-4.3073669075965881E-9</v>
      </c>
      <c r="W102" s="1327">
        <f t="shared" si="5"/>
        <v>7.5169737101532519E-10</v>
      </c>
    </row>
    <row r="103" spans="1:23" x14ac:dyDescent="0.2">
      <c r="A103" s="822">
        <v>2006</v>
      </c>
      <c r="B103" s="828">
        <f>compohweal!AF95</f>
        <v>0.26562610268592834</v>
      </c>
      <c r="C103" s="796">
        <f>compohweal!AG95</f>
        <v>8.660782128572464E-2</v>
      </c>
      <c r="D103" s="796">
        <f>compohweal!AH95</f>
        <v>6.7399036881397478E-2</v>
      </c>
      <c r="E103" s="796">
        <f>compohweal!AI95</f>
        <v>6.1630656942725182E-2</v>
      </c>
      <c r="F103" s="796">
        <f>compohweal!AJ95</f>
        <v>3.1066842377185822E-2</v>
      </c>
      <c r="G103" s="796">
        <f>compohweal!AK95</f>
        <v>1.8921734765172005E-2</v>
      </c>
      <c r="H103" s="135">
        <f>compohweal!AL95</f>
        <v>0.16105802357196808</v>
      </c>
      <c r="I103" s="806">
        <f>compohweal!AM95</f>
        <v>6.2236327677965164E-2</v>
      </c>
      <c r="J103" s="806">
        <f>compohweal!AN95</f>
        <v>4.452078929716663E-2</v>
      </c>
      <c r="K103" s="806">
        <f>compohweal!AO95</f>
        <v>2.697966480627656E-2</v>
      </c>
      <c r="L103" s="806">
        <f>compohweal!AP95</f>
        <v>2.0997002720832825E-2</v>
      </c>
      <c r="M103" s="806">
        <f>compohweal!AQ95</f>
        <v>6.3242353498935699E-3</v>
      </c>
      <c r="N103" s="106">
        <f>compohweal!AR95</f>
        <v>7.6661214232444763E-2</v>
      </c>
      <c r="O103" s="797">
        <f>compohweal!AS95</f>
        <v>3.4459225833415985E-2</v>
      </c>
      <c r="P103" s="797">
        <f>compohweal!AT95</f>
        <v>2.167120177682591E-2</v>
      </c>
      <c r="Q103" s="797">
        <f>compohweal!AU95</f>
        <v>6.9534745998680592E-3</v>
      </c>
      <c r="R103" s="797">
        <f>compohweal!AV95</f>
        <v>1.2184505350887775E-2</v>
      </c>
      <c r="S103" s="798">
        <f>compohweal!AW95</f>
        <v>1.3928023399785161E-3</v>
      </c>
      <c r="U103" s="1327">
        <f t="shared" si="3"/>
        <v>1.0433723218739033E-8</v>
      </c>
      <c r="V103" s="1327">
        <f t="shared" si="4"/>
        <v>3.7198333302512765E-9</v>
      </c>
      <c r="W103" s="1327">
        <f t="shared" si="5"/>
        <v>4.3314685171935707E-9</v>
      </c>
    </row>
    <row r="104" spans="1:23" x14ac:dyDescent="0.2">
      <c r="A104" s="822">
        <v>2007</v>
      </c>
      <c r="B104" s="828">
        <f>compohweal!AF96</f>
        <v>0.27164238691329956</v>
      </c>
      <c r="C104" s="796">
        <f>compohweal!AG96</f>
        <v>9.4559557735919952E-2</v>
      </c>
      <c r="D104" s="796">
        <f>compohweal!AH96</f>
        <v>7.2018975668470375E-2</v>
      </c>
      <c r="E104" s="796">
        <f>compohweal!AI96</f>
        <v>5.0664541311562061E-2</v>
      </c>
      <c r="F104" s="796">
        <f>compohweal!AJ96</f>
        <v>3.4706570208072662E-2</v>
      </c>
      <c r="G104" s="796">
        <f>compohweal!AK96</f>
        <v>1.9692743197083473E-2</v>
      </c>
      <c r="H104" s="135">
        <f>compohweal!AL96</f>
        <v>0.16882570087909698</v>
      </c>
      <c r="I104" s="806">
        <f>compohweal!AM96</f>
        <v>6.8940617144107819E-2</v>
      </c>
      <c r="J104" s="806">
        <f>compohweal!AN96</f>
        <v>4.7929766616107372E-2</v>
      </c>
      <c r="K104" s="806">
        <f>compohweal!AO96</f>
        <v>2.1412317175418139E-2</v>
      </c>
      <c r="L104" s="806">
        <f>compohweal!AP96</f>
        <v>2.387721836566925E-2</v>
      </c>
      <c r="M104" s="806">
        <f>compohweal!AQ96</f>
        <v>6.6657843999564648E-3</v>
      </c>
      <c r="N104" s="106">
        <f>compohweal!AR96</f>
        <v>8.5516966879367828E-2</v>
      </c>
      <c r="O104" s="797">
        <f>compohweal!AS96</f>
        <v>4.0300838649272919E-2</v>
      </c>
      <c r="P104" s="797">
        <f>compohweal!AT96</f>
        <v>2.3937732403169321E-2</v>
      </c>
      <c r="Q104" s="797">
        <f>compohweal!AU96</f>
        <v>5.087744677439332E-3</v>
      </c>
      <c r="R104" s="797">
        <f>compohweal!AV96</f>
        <v>1.4818010851740837E-2</v>
      </c>
      <c r="S104" s="798">
        <f>compohweal!AW96</f>
        <v>1.3726352481171489E-3</v>
      </c>
      <c r="U104" s="1327">
        <f t="shared" si="3"/>
        <v>-1.2078089639544487E-9</v>
      </c>
      <c r="V104" s="1327">
        <f t="shared" si="4"/>
        <v>-2.8221620596013963E-9</v>
      </c>
      <c r="W104" s="1327">
        <f t="shared" si="5"/>
        <v>5.0496282710810192E-9</v>
      </c>
    </row>
    <row r="105" spans="1:23" x14ac:dyDescent="0.2">
      <c r="A105" s="822">
        <v>2008</v>
      </c>
      <c r="B105" s="828">
        <f>compohweal!AF97</f>
        <v>0.27409601211547852</v>
      </c>
      <c r="C105" s="796">
        <f>compohweal!AG97</f>
        <v>8.2473523914813995E-2</v>
      </c>
      <c r="D105" s="796">
        <f>compohweal!AH97</f>
        <v>8.0323585963924415E-2</v>
      </c>
      <c r="E105" s="796">
        <f>compohweal!AI97</f>
        <v>5.0580665469169617E-2</v>
      </c>
      <c r="F105" s="796">
        <f>compohweal!AJ97</f>
        <v>3.9444036781787872E-2</v>
      </c>
      <c r="G105" s="796">
        <f>compohweal!AK97</f>
        <v>2.1274186670780182E-2</v>
      </c>
      <c r="H105" s="135">
        <f>compohweal!AL97</f>
        <v>0.17232593894004822</v>
      </c>
      <c r="I105" s="806">
        <f>compohweal!AM97</f>
        <v>6.1971753835678101E-2</v>
      </c>
      <c r="J105" s="806">
        <f>compohweal!AN97</f>
        <v>5.3324785118093132E-2</v>
      </c>
      <c r="K105" s="806">
        <f>compohweal!AO97</f>
        <v>2.203262085095048E-2</v>
      </c>
      <c r="L105" s="806">
        <f>compohweal!AP97</f>
        <v>2.8308579698204994E-2</v>
      </c>
      <c r="M105" s="806">
        <f>compohweal!AQ97</f>
        <v>6.6881980746984482E-3</v>
      </c>
      <c r="N105" s="106">
        <f>compohweal!AR97</f>
        <v>8.8797532021999359E-2</v>
      </c>
      <c r="O105" s="797">
        <f>compohweal!AS97</f>
        <v>3.6852274090051651E-2</v>
      </c>
      <c r="P105" s="797">
        <f>compohweal!AT97</f>
        <v>2.6500153730012244E-2</v>
      </c>
      <c r="Q105" s="797">
        <f>compohweal!AU97</f>
        <v>5.4724470246583223E-3</v>
      </c>
      <c r="R105" s="797">
        <f>compohweal!AV97</f>
        <v>1.8486494198441505E-2</v>
      </c>
      <c r="S105" s="798">
        <f>compohweal!AW97</f>
        <v>1.4861655654385686E-3</v>
      </c>
      <c r="U105" s="1327">
        <f t="shared" si="3"/>
        <v>1.3315002433955669E-8</v>
      </c>
      <c r="V105" s="1327">
        <f t="shared" si="4"/>
        <v>1.3624230632558465E-9</v>
      </c>
      <c r="W105" s="1327">
        <f t="shared" si="5"/>
        <v>-2.5866029318422079E-9</v>
      </c>
    </row>
    <row r="106" spans="1:23" x14ac:dyDescent="0.2">
      <c r="A106" s="824">
        <v>2009</v>
      </c>
      <c r="B106" s="833">
        <f>compohweal!AF98</f>
        <v>0.26344788074493408</v>
      </c>
      <c r="C106" s="813">
        <f>compohweal!AG98</f>
        <v>6.8358585238456726E-2</v>
      </c>
      <c r="D106" s="813">
        <f>compohweal!AH98</f>
        <v>9.4910193278337829E-2</v>
      </c>
      <c r="E106" s="813">
        <f>compohweal!AI98</f>
        <v>4.579488281160593E-2</v>
      </c>
      <c r="F106" s="813">
        <f>compohweal!AJ98</f>
        <v>3.5297859460115433E-2</v>
      </c>
      <c r="G106" s="813">
        <f>compohweal!AK98</f>
        <v>1.9086362794041634E-2</v>
      </c>
      <c r="H106" s="109">
        <f>compohweal!AL98</f>
        <v>0.16114465892314911</v>
      </c>
      <c r="I106" s="813">
        <f>compohweal!AM98</f>
        <v>4.9733750522136688E-2</v>
      </c>
      <c r="J106" s="813">
        <f>compohweal!AN98</f>
        <v>6.0714227955031674E-2</v>
      </c>
      <c r="K106" s="813">
        <f>compohweal!AO98</f>
        <v>1.9083754159510136E-2</v>
      </c>
      <c r="L106" s="813">
        <f>compohweal!AP98</f>
        <v>2.4875206872820854E-2</v>
      </c>
      <c r="M106" s="813">
        <f>compohweal!AQ98</f>
        <v>6.7377272062003613E-3</v>
      </c>
      <c r="N106" s="109">
        <f>compohweal!AR98</f>
        <v>8.0107212066650391E-2</v>
      </c>
      <c r="O106" s="813">
        <f>compohweal!AS98</f>
        <v>2.7783904224634171E-2</v>
      </c>
      <c r="P106" s="813">
        <f>compohweal!AT98</f>
        <v>2.9803386071762361E-2</v>
      </c>
      <c r="Q106" s="813">
        <f>compohweal!AU98</f>
        <v>4.9278941005468369E-3</v>
      </c>
      <c r="R106" s="813">
        <f>compohweal!AV98</f>
        <v>1.5637671574950218E-2</v>
      </c>
      <c r="S106" s="814">
        <f>compohweal!AW98</f>
        <v>1.9543522503226995E-3</v>
      </c>
      <c r="U106" s="1327">
        <f t="shared" si="3"/>
        <v>-2.8376234695315361E-9</v>
      </c>
      <c r="V106" s="1327">
        <f t="shared" si="4"/>
        <v>-7.7925506047904491E-9</v>
      </c>
      <c r="W106" s="1327">
        <f t="shared" si="5"/>
        <v>3.8444341043941677E-9</v>
      </c>
    </row>
    <row r="107" spans="1:23" x14ac:dyDescent="0.2">
      <c r="A107" s="822">
        <v>2010</v>
      </c>
      <c r="B107" s="834">
        <f>compohweal!AF99</f>
        <v>0.27554565668106079</v>
      </c>
      <c r="C107" s="797">
        <f>compohweal!AG99</f>
        <v>8.2656964659690857E-2</v>
      </c>
      <c r="D107" s="797">
        <f>compohweal!AH99</f>
        <v>0.10016547409759369</v>
      </c>
      <c r="E107" s="797">
        <f>compohweal!AI99</f>
        <v>4.039676720276475E-2</v>
      </c>
      <c r="F107" s="797">
        <f>compohweal!AJ99</f>
        <v>2.7312630787491798E-2</v>
      </c>
      <c r="G107" s="797">
        <f>compohweal!AK99</f>
        <v>2.5013832375407219E-2</v>
      </c>
      <c r="H107" s="106">
        <f>compohweal!AL99</f>
        <v>0.17005962133407593</v>
      </c>
      <c r="I107" s="797">
        <f>compohweal!AM99</f>
        <v>5.9967320412397385E-2</v>
      </c>
      <c r="J107" s="797">
        <f>compohweal!AN99</f>
        <v>6.6448779056372587E-2</v>
      </c>
      <c r="K107" s="797">
        <f>compohweal!AO99</f>
        <v>1.5908768167719245E-2</v>
      </c>
      <c r="L107" s="797">
        <f>compohweal!AP99</f>
        <v>1.9057197496294975E-2</v>
      </c>
      <c r="M107" s="797">
        <f>compohweal!AQ99</f>
        <v>8.6775543168187141E-3</v>
      </c>
      <c r="N107" s="106">
        <f>compohweal!AR99</f>
        <v>8.263455331325531E-2</v>
      </c>
      <c r="O107" s="797">
        <f>compohweal!AS99</f>
        <v>3.1669486314058304E-2</v>
      </c>
      <c r="P107" s="797">
        <f>compohweal!AT99</f>
        <v>3.3886808967054094E-2</v>
      </c>
      <c r="Q107" s="797">
        <f>compohweal!AU99</f>
        <v>3.391241654753685E-3</v>
      </c>
      <c r="R107" s="797">
        <f>compohweal!AV99</f>
        <v>1.1826708912849426E-2</v>
      </c>
      <c r="S107" s="798">
        <f>compohweal!AW99</f>
        <v>1.8603074131533504E-3</v>
      </c>
      <c r="U107" s="1327">
        <f t="shared" si="3"/>
        <v>-1.2441887520253658E-8</v>
      </c>
      <c r="V107" s="1327">
        <f t="shared" si="4"/>
        <v>1.8844730220735073E-9</v>
      </c>
      <c r="W107" s="1327">
        <f t="shared" si="5"/>
        <v>5.1386450650170445E-11</v>
      </c>
    </row>
    <row r="108" spans="1:23" x14ac:dyDescent="0.2">
      <c r="A108" s="822">
        <v>2011</v>
      </c>
      <c r="B108" s="834">
        <f>compohweal!AF100</f>
        <v>0.28529784083366394</v>
      </c>
      <c r="C108" s="797">
        <f>compohweal!AG100</f>
        <v>8.7002277374267578E-2</v>
      </c>
      <c r="D108" s="797">
        <f>compohweal!AH100</f>
        <v>0.10347308084601536</v>
      </c>
      <c r="E108" s="797">
        <f>compohweal!AI100</f>
        <v>4.3324540834873915E-2</v>
      </c>
      <c r="F108" s="797">
        <f>compohweal!AJ100</f>
        <v>2.5587733834981918E-2</v>
      </c>
      <c r="G108" s="797">
        <f>compohweal!AK100</f>
        <v>2.5910215452313423E-2</v>
      </c>
      <c r="H108" s="106">
        <f>compohweal!AL100</f>
        <v>0.17909668385982513</v>
      </c>
      <c r="I108" s="797">
        <f>compohweal!AM100</f>
        <v>6.5703734755516052E-2</v>
      </c>
      <c r="J108" s="797">
        <f>compohweal!AN100</f>
        <v>6.8218110642192187E-2</v>
      </c>
      <c r="K108" s="797">
        <f>compohweal!AO100</f>
        <v>1.9500043010339141E-2</v>
      </c>
      <c r="L108" s="797">
        <f>compohweal!AP100</f>
        <v>1.6720863059163094E-2</v>
      </c>
      <c r="M108" s="797">
        <f>compohweal!AQ100</f>
        <v>8.9539336040616035E-3</v>
      </c>
      <c r="N108" s="106">
        <f>compohweal!AR100</f>
        <v>9.008016437292099E-2</v>
      </c>
      <c r="O108" s="797">
        <f>compohweal!AS100</f>
        <v>4.0231227874755859E-2</v>
      </c>
      <c r="P108" s="797">
        <f>compohweal!AT100</f>
        <v>3.3713016096953652E-2</v>
      </c>
      <c r="Q108" s="797">
        <f>compohweal!AU100</f>
        <v>5.3748697973787785E-3</v>
      </c>
      <c r="R108" s="797">
        <f>compohweal!AV100</f>
        <v>9.1145867481827736E-3</v>
      </c>
      <c r="S108" s="798">
        <f>compohweal!AW100</f>
        <v>1.6464634099975228E-3</v>
      </c>
      <c r="U108" s="1327">
        <f t="shared" si="3"/>
        <v>-7.5087882578372955E-9</v>
      </c>
      <c r="V108" s="1327">
        <f t="shared" si="4"/>
        <v>-1.2114469427615404E-9</v>
      </c>
      <c r="W108" s="1327">
        <f t="shared" si="5"/>
        <v>4.4565240386873484E-10</v>
      </c>
    </row>
    <row r="109" spans="1:23" x14ac:dyDescent="0.2">
      <c r="A109" s="822">
        <v>2012</v>
      </c>
      <c r="B109" s="834">
        <f>compohweal!AF101</f>
        <v>0.29771506786346436</v>
      </c>
      <c r="C109" s="797">
        <f>compohweal!AG101</f>
        <v>8.989240974187851E-2</v>
      </c>
      <c r="D109" s="797">
        <f>compohweal!AH101</f>
        <v>0.11081020015990362</v>
      </c>
      <c r="E109" s="797">
        <f>compohweal!AI101</f>
        <v>4.1338691953569651E-2</v>
      </c>
      <c r="F109" s="797">
        <f>compohweal!AJ101</f>
        <v>2.8131993487477303E-2</v>
      </c>
      <c r="G109" s="797">
        <f>compohweal!AK101</f>
        <v>2.754177525639534E-2</v>
      </c>
      <c r="H109" s="106">
        <f>compohweal!AL101</f>
        <v>0.18816943466663361</v>
      </c>
      <c r="I109" s="797">
        <f>compohweal!AM101</f>
        <v>6.6958948969841003E-2</v>
      </c>
      <c r="J109" s="797">
        <f>compohweal!AN101</f>
        <v>7.3341705348866526E-2</v>
      </c>
      <c r="K109" s="797">
        <f>compohweal!AO101</f>
        <v>1.7913085874170065E-2</v>
      </c>
      <c r="L109" s="797">
        <f>compohweal!AP101</f>
        <v>1.9220719113945961E-2</v>
      </c>
      <c r="M109" s="797">
        <f>compohweal!AQ101</f>
        <v>1.0734978131949902E-2</v>
      </c>
      <c r="N109" s="106">
        <f>compohweal!AR101</f>
        <v>9.3932442367076874E-2</v>
      </c>
      <c r="O109" s="797">
        <f>compohweal!AS101</f>
        <v>3.8180038332939148E-2</v>
      </c>
      <c r="P109" s="797">
        <f>compohweal!AT101</f>
        <v>3.7269047714289627E-2</v>
      </c>
      <c r="Q109" s="797">
        <f>compohweal!AU101</f>
        <v>4.6748976456001401E-3</v>
      </c>
      <c r="R109" s="797">
        <f>compohweal!AV101</f>
        <v>1.1276731267571449E-2</v>
      </c>
      <c r="S109" s="798">
        <f>compohweal!AW101</f>
        <v>2.5317261461168528E-3</v>
      </c>
      <c r="U109" s="1327">
        <f t="shared" si="3"/>
        <v>-2.7357600629329681E-9</v>
      </c>
      <c r="V109" s="1327">
        <f t="shared" si="4"/>
        <v>-2.7721398510038853E-9</v>
      </c>
      <c r="W109" s="1327">
        <f t="shared" si="5"/>
        <v>1.2605596566572785E-9</v>
      </c>
    </row>
    <row r="110" spans="1:23" x14ac:dyDescent="0.2">
      <c r="A110" s="822">
        <v>2013</v>
      </c>
      <c r="B110" s="834">
        <f>compohweal!AF102</f>
        <v>0.29147422313690186</v>
      </c>
      <c r="C110" s="797">
        <f>compohweal!AG102</f>
        <v>9.6119523048400879E-2</v>
      </c>
      <c r="D110" s="797">
        <f>compohweal!AH102</f>
        <v>9.5754100504564121E-2</v>
      </c>
      <c r="E110" s="797">
        <f>compohweal!AI102</f>
        <v>4.9139593262225389E-2</v>
      </c>
      <c r="F110" s="797">
        <f>compohweal!AJ102</f>
        <v>2.7860864996910095E-2</v>
      </c>
      <c r="G110" s="797">
        <f>compohweal!AK102</f>
        <v>2.2600149735808372E-2</v>
      </c>
      <c r="H110" s="106">
        <f>compohweal!AL102</f>
        <v>0.18323338031768799</v>
      </c>
      <c r="I110" s="797">
        <f>compohweal!AM102</f>
        <v>7.3064111173152924E-2</v>
      </c>
      <c r="J110" s="797">
        <f>compohweal!AN102</f>
        <v>6.2961270326923113E-2</v>
      </c>
      <c r="K110" s="797">
        <f>compohweal!AO102</f>
        <v>2.2299570497125387E-2</v>
      </c>
      <c r="L110" s="797">
        <f>compohweal!AP102</f>
        <v>1.8072269856929779E-2</v>
      </c>
      <c r="M110" s="797">
        <f>compohweal!AQ102</f>
        <v>6.8361568264663219E-3</v>
      </c>
      <c r="N110" s="106">
        <f>compohweal!AR102</f>
        <v>9.3519307672977448E-2</v>
      </c>
      <c r="O110" s="797">
        <f>compohweal!AS102</f>
        <v>4.5260895043611526E-2</v>
      </c>
      <c r="P110" s="797">
        <f>compohweal!AT102</f>
        <v>3.1883460592325719E-2</v>
      </c>
      <c r="Q110" s="797">
        <f>compohweal!AU102</f>
        <v>5.8093273546546698E-3</v>
      </c>
      <c r="R110" s="797">
        <f>compohweal!AV102</f>
        <v>9.1523835435509682E-3</v>
      </c>
      <c r="S110" s="798">
        <f>compohweal!AW102</f>
        <v>1.4132392825558782E-3</v>
      </c>
      <c r="U110" s="1327">
        <f t="shared" si="3"/>
        <v>-8.4110070019960403E-9</v>
      </c>
      <c r="V110" s="1327">
        <f t="shared" si="4"/>
        <v>1.6370904631912708E-9</v>
      </c>
      <c r="W110" s="1327">
        <f t="shared" si="5"/>
        <v>1.8562786863185465E-9</v>
      </c>
    </row>
    <row r="111" spans="1:23" x14ac:dyDescent="0.2">
      <c r="A111" s="822">
        <v>2014</v>
      </c>
      <c r="B111" s="834">
        <f>compohweal!AF103</f>
        <v>0.29625192284584045</v>
      </c>
      <c r="C111" s="797">
        <f>compohweal!AG103</f>
        <v>0.10699184983968735</v>
      </c>
      <c r="D111" s="797">
        <f>compohweal!AH103</f>
        <v>8.5034782852744684E-2</v>
      </c>
      <c r="E111" s="797">
        <f>compohweal!AI103</f>
        <v>5.184687627479434E-2</v>
      </c>
      <c r="F111" s="797">
        <f>compohweal!AJ103</f>
        <v>2.94178556650877E-2</v>
      </c>
      <c r="G111" s="797">
        <f>compohweal!AK103</f>
        <v>2.2960565984249115E-2</v>
      </c>
      <c r="H111" s="106">
        <f>compohweal!AL103</f>
        <v>0.18484218418598175</v>
      </c>
      <c r="I111" s="797">
        <f>compohweal!AM103</f>
        <v>7.9189933836460114E-2</v>
      </c>
      <c r="J111" s="797">
        <f>compohweal!AN103</f>
        <v>5.5281083616137039E-2</v>
      </c>
      <c r="K111" s="797">
        <f>compohweal!AO103</f>
        <v>2.4492196971550584E-2</v>
      </c>
      <c r="L111" s="797">
        <f>compohweal!AP103</f>
        <v>1.93309485912323E-2</v>
      </c>
      <c r="M111" s="797">
        <f>compohweal!AQ103</f>
        <v>6.5480186603963375E-3</v>
      </c>
      <c r="N111" s="106">
        <f>compohweal!AR103</f>
        <v>9.3665428459644318E-2</v>
      </c>
      <c r="O111" s="797">
        <f>compohweal!AS103</f>
        <v>4.8349838703870773E-2</v>
      </c>
      <c r="P111" s="797">
        <f>compohweal!AT103</f>
        <v>2.7979260126812733E-2</v>
      </c>
      <c r="Q111" s="797">
        <f>compohweal!AU103</f>
        <v>5.2863531745970249E-3</v>
      </c>
      <c r="R111" s="797">
        <f>compohweal!AV103</f>
        <v>1.064989622682333E-2</v>
      </c>
      <c r="S111" s="798">
        <f>compohweal!AW103</f>
        <v>1.4000816736370325E-3</v>
      </c>
      <c r="U111" s="1327">
        <f t="shared" si="3"/>
        <v>-7.7707227319478989E-9</v>
      </c>
      <c r="V111" s="1327">
        <f t="shared" si="4"/>
        <v>2.5102053768932819E-9</v>
      </c>
      <c r="W111" s="1327">
        <f t="shared" si="5"/>
        <v>-1.4460965758189559E-9</v>
      </c>
    </row>
    <row r="112" spans="1:23" x14ac:dyDescent="0.2">
      <c r="A112" s="822">
        <v>2015</v>
      </c>
      <c r="B112" s="834">
        <f>compohweal!AF104</f>
        <v>0.29732987284660339</v>
      </c>
      <c r="C112" s="797">
        <f>compohweal!AG104</f>
        <v>0.10941800475120544</v>
      </c>
      <c r="D112" s="797">
        <f>compohweal!AH104</f>
        <v>8.2464071456342936E-2</v>
      </c>
      <c r="E112" s="797">
        <f>compohweal!AI104</f>
        <v>5.2291480824351311E-2</v>
      </c>
      <c r="F112" s="797">
        <f>compohweal!AJ104</f>
        <v>3.1373750418424606E-2</v>
      </c>
      <c r="G112" s="797">
        <f>compohweal!AK104</f>
        <v>2.1782577037811279E-2</v>
      </c>
      <c r="H112" s="106">
        <f>compohweal!AL104</f>
        <v>0.18677157163619995</v>
      </c>
      <c r="I112" s="797">
        <f>compohweal!AM104</f>
        <v>8.2435369491577148E-2</v>
      </c>
      <c r="J112" s="797">
        <f>compohweal!AN104</f>
        <v>5.3609085065545514E-2</v>
      </c>
      <c r="K112" s="797">
        <f>compohweal!AO104</f>
        <v>2.4587169755250216E-2</v>
      </c>
      <c r="L112" s="797">
        <f>compohweal!AP104</f>
        <v>1.9739789888262749E-2</v>
      </c>
      <c r="M112" s="797">
        <f>compohweal!AQ104</f>
        <v>6.4001563005149364E-3</v>
      </c>
      <c r="N112" s="106">
        <f>compohweal!AR104</f>
        <v>9.4833783805370331E-2</v>
      </c>
      <c r="O112" s="797">
        <f>compohweal!AS104</f>
        <v>5.1291067153215408E-2</v>
      </c>
      <c r="P112" s="797">
        <f>compohweal!AT104</f>
        <v>2.7042443726713827E-2</v>
      </c>
      <c r="Q112" s="797">
        <f>compohweal!AU104</f>
        <v>5.3310071816667914E-3</v>
      </c>
      <c r="R112" s="797">
        <f>compohweal!AV104</f>
        <v>9.7539890557527542E-3</v>
      </c>
      <c r="S112" s="798">
        <f>compohweal!AW104</f>
        <v>1.4152739895507693E-3</v>
      </c>
      <c r="U112" s="1327">
        <f t="shared" si="3"/>
        <v>-1.1641532182693481E-8</v>
      </c>
      <c r="V112" s="1327">
        <f t="shared" si="4"/>
        <v>1.1350493878126144E-9</v>
      </c>
      <c r="W112" s="1327">
        <f t="shared" si="5"/>
        <v>2.6984707801602781E-9</v>
      </c>
    </row>
    <row r="113" spans="1:23" x14ac:dyDescent="0.2">
      <c r="A113" s="822">
        <v>2016</v>
      </c>
      <c r="B113" s="834">
        <f>compohweal!AF105</f>
        <v>0.2940293550491333</v>
      </c>
      <c r="C113" s="797">
        <f>compohweal!AG105</f>
        <v>0.10817061364650726</v>
      </c>
      <c r="D113" s="797">
        <f>compohweal!AH105</f>
        <v>7.9535652534104884E-2</v>
      </c>
      <c r="E113" s="797">
        <f>compohweal!AI105</f>
        <v>5.3577221930027008E-2</v>
      </c>
      <c r="F113" s="797">
        <f>compohweal!AJ105</f>
        <v>3.2149128615856171E-2</v>
      </c>
      <c r="G113" s="797">
        <f>compohweal!AK105</f>
        <v>2.0596737042069435E-2</v>
      </c>
      <c r="H113" s="106">
        <f>compohweal!AL105</f>
        <v>0.18420545756816864</v>
      </c>
      <c r="I113" s="797">
        <f>compohweal!AM105</f>
        <v>8.1153184175491333E-2</v>
      </c>
      <c r="J113" s="797">
        <f>compohweal!AN105</f>
        <v>5.1589784583484288E-2</v>
      </c>
      <c r="K113" s="797">
        <f>compohweal!AO105</f>
        <v>2.5192775530740619E-2</v>
      </c>
      <c r="L113" s="797">
        <f>compohweal!AP105</f>
        <v>2.0261766389012337E-2</v>
      </c>
      <c r="M113" s="797">
        <f>compohweal!AQ105</f>
        <v>6.0079428367316723E-3</v>
      </c>
      <c r="N113" s="106">
        <f>compohweal!AR105</f>
        <v>9.2749863862991333E-2</v>
      </c>
      <c r="O113" s="797">
        <f>compohweal!AS105</f>
        <v>5.0218027085065842E-2</v>
      </c>
      <c r="P113" s="797">
        <f>compohweal!AT105</f>
        <v>2.6309849663448404E-2</v>
      </c>
      <c r="Q113" s="797">
        <f>compohweal!AU105</f>
        <v>5.6637348607182503E-3</v>
      </c>
      <c r="R113" s="797">
        <f>compohweal!AV105</f>
        <v>9.2893857508897781E-3</v>
      </c>
      <c r="S113" s="798">
        <f>compohweal!AW105</f>
        <v>1.2688665883615613E-3</v>
      </c>
      <c r="U113" s="1327">
        <f t="shared" si="3"/>
        <v>1.280568540096283E-9</v>
      </c>
      <c r="V113" s="1327">
        <f t="shared" si="4"/>
        <v>4.0527083911001682E-9</v>
      </c>
      <c r="W113" s="1327">
        <f t="shared" si="5"/>
        <v>-8.5492501966655254E-11</v>
      </c>
    </row>
    <row r="114" spans="1:23" x14ac:dyDescent="0.2">
      <c r="A114" s="822">
        <v>2017</v>
      </c>
      <c r="B114" s="834">
        <f>compohweal!AF106</f>
        <v>0.28939414024353027</v>
      </c>
      <c r="C114" s="797">
        <f>compohweal!AG106</f>
        <v>0.11122488975524902</v>
      </c>
      <c r="D114" s="797">
        <f>compohweal!AH106</f>
        <v>7.8751663153525442E-2</v>
      </c>
      <c r="E114" s="797">
        <f>compohweal!AI106</f>
        <v>4.2365314438939095E-2</v>
      </c>
      <c r="F114" s="797">
        <f>compohweal!AJ106</f>
        <v>3.2887835055589676E-2</v>
      </c>
      <c r="G114" s="797">
        <f>compohweal!AK106</f>
        <v>2.4164445698261261E-2</v>
      </c>
      <c r="H114" s="106">
        <f>compohweal!AL106</f>
        <v>0.18347269296646118</v>
      </c>
      <c r="I114" s="797">
        <f>compohweal!AM106</f>
        <v>8.1318303942680359E-2</v>
      </c>
      <c r="J114" s="797">
        <f>compohweal!AN106</f>
        <v>5.3402934943733271E-2</v>
      </c>
      <c r="K114" s="797">
        <f>compohweal!AO106</f>
        <v>1.8324283882975578E-2</v>
      </c>
      <c r="L114" s="797">
        <f>compohweal!AP106</f>
        <v>2.2310342639684677E-2</v>
      </c>
      <c r="M114" s="797">
        <f>compohweal!AQ106</f>
        <v>8.1168357282876968E-3</v>
      </c>
      <c r="N114" s="106">
        <f>compohweal!AR106</f>
        <v>9.7204364836215973E-2</v>
      </c>
      <c r="O114" s="797">
        <f>compohweal!AS106</f>
        <v>4.9532994627952576E-2</v>
      </c>
      <c r="P114" s="797">
        <f>compohweal!AT106</f>
        <v>2.8091263995520421E-2</v>
      </c>
      <c r="Q114" s="797">
        <f>compohweal!AU106</f>
        <v>4.534222767688334E-3</v>
      </c>
      <c r="R114" s="797">
        <f>compohweal!AV106</f>
        <v>1.349229272454977E-2</v>
      </c>
      <c r="S114" s="798">
        <f>compohweal!AW106</f>
        <v>1.5535929705947638E-3</v>
      </c>
      <c r="U114" s="1327">
        <f t="shared" si="3"/>
        <v>-7.8580342233181E-9</v>
      </c>
      <c r="V114" s="1327">
        <f t="shared" si="4"/>
        <v>-8.1709004007279873E-9</v>
      </c>
      <c r="W114" s="1327">
        <f t="shared" si="5"/>
        <v>-2.2500898921862245E-9</v>
      </c>
    </row>
    <row r="115" spans="1:23" x14ac:dyDescent="0.2">
      <c r="A115" s="822">
        <v>2018</v>
      </c>
      <c r="B115" s="834">
        <f>compohweal!AF107</f>
        <v>0.28744086623191833</v>
      </c>
      <c r="C115" s="797">
        <f>compohweal!AG107</f>
        <v>0.11008705943822861</v>
      </c>
      <c r="D115" s="797">
        <f>compohweal!AH107</f>
        <v>7.8067445399938151E-2</v>
      </c>
      <c r="E115" s="797">
        <f>compohweal!AI107</f>
        <v>4.1942920070141554E-2</v>
      </c>
      <c r="F115" s="797">
        <f>compohweal!AJ107</f>
        <v>3.3229533582925797E-2</v>
      </c>
      <c r="G115" s="797">
        <f>compohweal!AK107</f>
        <v>2.4113919585943222E-2</v>
      </c>
      <c r="H115" s="106">
        <f>compohweal!AL107</f>
        <v>0.18163765966892242</v>
      </c>
      <c r="I115" s="797">
        <f>compohweal!AM107</f>
        <v>8.0984979867935181E-2</v>
      </c>
      <c r="J115" s="797">
        <f>compohweal!AN107</f>
        <v>5.2837019589787815E-2</v>
      </c>
      <c r="K115" s="797">
        <f>compohweal!AO107</f>
        <v>1.8239695811644197E-2</v>
      </c>
      <c r="L115" s="797">
        <f>compohweal!AP107</f>
        <v>2.18215212225914E-2</v>
      </c>
      <c r="M115" s="797">
        <f>compohweal!AQ107</f>
        <v>7.7544413506984711E-3</v>
      </c>
      <c r="N115" s="106">
        <f>compohweal!AR107</f>
        <v>9.5752082765102386E-2</v>
      </c>
      <c r="O115" s="797">
        <f>compohweal!AS107</f>
        <v>5.0248794257640839E-2</v>
      </c>
      <c r="P115" s="797">
        <f>compohweal!AT107</f>
        <v>2.7895284141322918E-2</v>
      </c>
      <c r="Q115" s="797">
        <f>compohweal!AU107</f>
        <v>4.3048897059634328E-3</v>
      </c>
      <c r="R115" s="797">
        <f>compohweal!AV107</f>
        <v>1.182381808757782E-2</v>
      </c>
      <c r="S115" s="798">
        <f>compohweal!AW107</f>
        <v>1.4792956644669175E-3</v>
      </c>
      <c r="U115" s="1327">
        <f t="shared" si="3"/>
        <v>-1.1845258995890617E-8</v>
      </c>
      <c r="V115" s="1327">
        <f t="shared" si="4"/>
        <v>1.8262653611600399E-9</v>
      </c>
      <c r="W115" s="1327">
        <f t="shared" si="5"/>
        <v>9.0813045972026885E-10</v>
      </c>
    </row>
    <row r="116" spans="1:23" x14ac:dyDescent="0.2">
      <c r="A116" s="822">
        <v>2019</v>
      </c>
      <c r="B116" s="834">
        <f>compohweal!AF108</f>
        <v>0.28667831420898438</v>
      </c>
      <c r="C116" s="797">
        <f>compohweal!AG108</f>
        <v>0.11026724427938461</v>
      </c>
      <c r="D116" s="797">
        <f>compohweal!AH108</f>
        <v>7.8409571578959003E-2</v>
      </c>
      <c r="E116" s="797">
        <f>compohweal!AI108</f>
        <v>4.1297453921288252E-2</v>
      </c>
      <c r="F116" s="797">
        <f>compohweal!AJ108</f>
        <v>3.2875243574380875E-2</v>
      </c>
      <c r="G116" s="797">
        <f>compohweal!AK108</f>
        <v>2.3828782141208649E-2</v>
      </c>
      <c r="H116" s="106">
        <f>compohweal!AL108</f>
        <v>0.18023017048835754</v>
      </c>
      <c r="I116" s="797">
        <f>compohweal!AM108</f>
        <v>8.0114893615245819E-2</v>
      </c>
      <c r="J116" s="797">
        <f>compohweal!AN108</f>
        <v>5.304594936023932E-2</v>
      </c>
      <c r="K116" s="797">
        <f>compohweal!AO108</f>
        <v>1.765061728656292E-2</v>
      </c>
      <c r="L116" s="797">
        <f>compohweal!AP108</f>
        <v>2.174924872815609E-2</v>
      </c>
      <c r="M116" s="797">
        <f>compohweal!AQ108</f>
        <v>7.6694674789905548E-3</v>
      </c>
      <c r="N116" s="106">
        <f>compohweal!AR108</f>
        <v>9.2996276915073395E-2</v>
      </c>
      <c r="O116" s="797">
        <f>compohweal!AS108</f>
        <v>4.7494776546955109E-2</v>
      </c>
      <c r="P116" s="797">
        <f>compohweal!AT108</f>
        <v>2.8036310332481662E-2</v>
      </c>
      <c r="Q116" s="797">
        <f>compohweal!AU108</f>
        <v>4.2413863120600581E-3</v>
      </c>
      <c r="R116" s="797">
        <f>compohweal!AV108</f>
        <v>1.1773605830967426E-2</v>
      </c>
      <c r="S116" s="798">
        <f>compohweal!AW108</f>
        <v>1.4501999830827117E-3</v>
      </c>
      <c r="U116" s="1327">
        <f t="shared" si="3"/>
        <v>1.8713762983679771E-8</v>
      </c>
      <c r="V116" s="1327">
        <f t="shared" si="4"/>
        <v>-5.9808371588587761E-9</v>
      </c>
      <c r="W116" s="1327">
        <f t="shared" si="5"/>
        <v>-2.0904735720250756E-9</v>
      </c>
    </row>
    <row r="117" spans="1:23" x14ac:dyDescent="0.2">
      <c r="A117" s="822"/>
      <c r="B117" s="834"/>
      <c r="C117" s="797"/>
      <c r="D117" s="797"/>
      <c r="E117" s="797"/>
      <c r="F117" s="797"/>
      <c r="G117" s="797"/>
      <c r="H117" s="106"/>
      <c r="I117" s="797"/>
      <c r="J117" s="797"/>
      <c r="K117" s="797"/>
      <c r="L117" s="797"/>
      <c r="M117" s="797"/>
      <c r="N117" s="106"/>
      <c r="O117" s="797"/>
      <c r="P117" s="797"/>
      <c r="Q117" s="797"/>
      <c r="R117" s="797"/>
      <c r="S117" s="798"/>
    </row>
    <row r="118" spans="1:23" ht="17" thickBot="1" x14ac:dyDescent="0.25">
      <c r="A118" s="1196"/>
      <c r="B118" s="1197"/>
      <c r="C118" s="1194"/>
      <c r="D118" s="1194"/>
      <c r="E118" s="1194"/>
      <c r="F118" s="1194"/>
      <c r="G118" s="1194"/>
      <c r="H118" s="1193"/>
      <c r="I118" s="1194"/>
      <c r="J118" s="1194"/>
      <c r="K118" s="1194"/>
      <c r="L118" s="1194"/>
      <c r="M118" s="1194"/>
      <c r="N118" s="1193"/>
      <c r="O118" s="1194"/>
      <c r="P118" s="1194"/>
      <c r="Q118" s="1194"/>
      <c r="R118" s="1194"/>
      <c r="S118" s="1195"/>
    </row>
    <row r="119" spans="1:23" ht="17" thickTop="1" x14ac:dyDescent="0.2"/>
    <row r="121" spans="1:23" x14ac:dyDescent="0.2">
      <c r="J121" s="1044"/>
    </row>
  </sheetData>
  <mergeCells count="3">
    <mergeCell ref="A4:S4"/>
    <mergeCell ref="B7:S7"/>
    <mergeCell ref="B8:S8"/>
  </mergeCells>
  <hyperlinks>
    <hyperlink ref="A1" location="Index!A1" display="Back to index" xr:uid="{00000000-0004-0000-5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5" tint="0.39997558519241921"/>
  </sheetPr>
  <dimension ref="A1:P124"/>
  <sheetViews>
    <sheetView workbookViewId="0">
      <pane xSplit="1" ySplit="9" topLeftCell="B83" activePane="bottomRight" state="frozen"/>
      <selection activeCell="D32" sqref="D32"/>
      <selection pane="topRight" activeCell="D32" sqref="D32"/>
      <selection pane="bottomLeft" activeCell="D32" sqref="D32"/>
      <selection pane="bottomRight" activeCell="L117" sqref="A102:L117"/>
    </sheetView>
  </sheetViews>
  <sheetFormatPr baseColWidth="10" defaultColWidth="10.83203125" defaultRowHeight="16" x14ac:dyDescent="0.2"/>
  <cols>
    <col min="1" max="1" width="10.83203125" style="56"/>
    <col min="2" max="11" width="12" style="56" customWidth="1"/>
    <col min="12" max="12" width="14" style="56" customWidth="1"/>
    <col min="13" max="16384" width="10.83203125" style="56"/>
  </cols>
  <sheetData>
    <row r="1" spans="1:16" x14ac:dyDescent="0.2">
      <c r="A1" s="52" t="s">
        <v>37</v>
      </c>
      <c r="B1" s="52"/>
      <c r="D1" s="100"/>
      <c r="E1" s="99"/>
      <c r="F1" s="100"/>
      <c r="G1" s="100"/>
      <c r="H1" s="100"/>
      <c r="I1" s="100"/>
      <c r="J1" s="100"/>
      <c r="K1" s="100"/>
    </row>
    <row r="2" spans="1:16" x14ac:dyDescent="0.2">
      <c r="F2" s="98"/>
    </row>
    <row r="3" spans="1:16" ht="17" thickBot="1" x14ac:dyDescent="0.25"/>
    <row r="4" spans="1:16" ht="25" customHeight="1" thickTop="1" x14ac:dyDescent="0.2">
      <c r="A4" s="1385" t="s">
        <v>1028</v>
      </c>
      <c r="B4" s="1386"/>
      <c r="C4" s="1386"/>
      <c r="D4" s="1386"/>
      <c r="E4" s="1386"/>
      <c r="F4" s="1386"/>
      <c r="G4" s="1386"/>
      <c r="H4" s="1386"/>
      <c r="I4" s="1386"/>
      <c r="J4" s="1386"/>
      <c r="K4" s="1386"/>
      <c r="L4" s="1387"/>
    </row>
    <row r="5" spans="1:16" x14ac:dyDescent="0.2">
      <c r="A5" s="96"/>
      <c r="B5" s="97"/>
      <c r="C5" s="59"/>
      <c r="D5" s="59"/>
      <c r="E5" s="59"/>
      <c r="F5" s="59"/>
      <c r="G5" s="59"/>
      <c r="H5" s="59"/>
      <c r="I5" s="59"/>
      <c r="J5" s="59"/>
      <c r="K5" s="59"/>
      <c r="L5" s="208"/>
    </row>
    <row r="6" spans="1:16" x14ac:dyDescent="0.2">
      <c r="A6" s="96"/>
      <c r="B6" s="45" t="s">
        <v>36</v>
      </c>
      <c r="C6" s="45" t="s">
        <v>35</v>
      </c>
      <c r="D6" s="45" t="s">
        <v>34</v>
      </c>
      <c r="E6" s="45" t="s">
        <v>33</v>
      </c>
      <c r="F6" s="45" t="s">
        <v>32</v>
      </c>
      <c r="G6" s="45" t="s">
        <v>31</v>
      </c>
      <c r="H6" s="45" t="s">
        <v>30</v>
      </c>
      <c r="I6" s="48" t="s">
        <v>29</v>
      </c>
      <c r="J6" s="48" t="s">
        <v>28</v>
      </c>
      <c r="K6" s="45" t="s">
        <v>27</v>
      </c>
      <c r="L6" s="500" t="s">
        <v>26</v>
      </c>
    </row>
    <row r="7" spans="1:16" ht="31" customHeight="1" x14ac:dyDescent="0.2">
      <c r="A7" s="96"/>
      <c r="B7" s="1382" t="s">
        <v>864</v>
      </c>
      <c r="C7" s="1382"/>
      <c r="D7" s="1382"/>
      <c r="E7" s="1382"/>
      <c r="F7" s="1382"/>
      <c r="G7" s="1382"/>
      <c r="H7" s="1382"/>
      <c r="I7" s="1382"/>
      <c r="J7" s="1382"/>
      <c r="K7" s="1382"/>
      <c r="L7" s="1383"/>
    </row>
    <row r="8" spans="1:16" ht="20" customHeight="1" x14ac:dyDescent="0.2">
      <c r="A8" s="96"/>
      <c r="B8" s="1394" t="s">
        <v>1058</v>
      </c>
      <c r="C8" s="1381"/>
      <c r="D8" s="1381"/>
      <c r="E8" s="1381"/>
      <c r="F8" s="1381"/>
      <c r="G8" s="1381"/>
      <c r="H8" s="1381"/>
      <c r="I8" s="1381"/>
      <c r="J8" s="1381"/>
      <c r="K8" s="1381"/>
      <c r="L8" s="1384"/>
    </row>
    <row r="9" spans="1:16" s="87" customFormat="1" ht="31" customHeight="1" x14ac:dyDescent="0.2">
      <c r="A9" s="95"/>
      <c r="B9" s="423" t="s">
        <v>38</v>
      </c>
      <c r="C9" s="313" t="s">
        <v>16</v>
      </c>
      <c r="D9" s="94" t="s">
        <v>58</v>
      </c>
      <c r="E9" s="200" t="s">
        <v>59</v>
      </c>
      <c r="F9" s="313" t="s">
        <v>14</v>
      </c>
      <c r="G9" s="94" t="s">
        <v>13</v>
      </c>
      <c r="H9" s="94" t="s">
        <v>12</v>
      </c>
      <c r="I9" s="94" t="s">
        <v>11</v>
      </c>
      <c r="J9" s="94" t="s">
        <v>10</v>
      </c>
      <c r="K9" s="94" t="s">
        <v>9</v>
      </c>
      <c r="L9" s="209" t="s">
        <v>139</v>
      </c>
      <c r="O9" s="492"/>
    </row>
    <row r="10" spans="1:16" s="87" customFormat="1" ht="15" customHeight="1" x14ac:dyDescent="0.2">
      <c r="A10" s="615">
        <v>1913</v>
      </c>
      <c r="B10" s="616">
        <f>avghweal!B2</f>
        <v>58349.684290759695</v>
      </c>
      <c r="C10" s="85">
        <f>avghweal!BD2</f>
        <v>13393.691451789531</v>
      </c>
      <c r="D10" s="84"/>
      <c r="E10" s="201"/>
      <c r="F10" s="85">
        <f>avghweal!N2</f>
        <v>462953.61984149111</v>
      </c>
      <c r="G10" s="84">
        <f>avghweal!T2</f>
        <v>786905.20802031201</v>
      </c>
      <c r="H10" s="317">
        <f>avghweal!Z2</f>
        <v>2720794.903880171</v>
      </c>
      <c r="I10" s="84">
        <f>avghweal!AF2</f>
        <v>4898340.7835794175</v>
      </c>
      <c r="J10" s="317">
        <f>avghweal!AL2</f>
        <v>13872320.991267009</v>
      </c>
      <c r="K10" s="84">
        <f>avghweal!AR2</f>
        <v>52732239.974602252</v>
      </c>
      <c r="L10" s="210"/>
      <c r="O10" s="493"/>
    </row>
    <row r="11" spans="1:16" s="87" customFormat="1" ht="15" customHeight="1" x14ac:dyDescent="0.2">
      <c r="A11" s="617">
        <v>1914</v>
      </c>
      <c r="B11" s="616">
        <f>avghweal!B3</f>
        <v>58382.317800881887</v>
      </c>
      <c r="C11" s="85">
        <f>avghweal!BD3</f>
        <v>13475.709123172719</v>
      </c>
      <c r="D11" s="84"/>
      <c r="E11" s="202"/>
      <c r="F11" s="85">
        <f>avghweal!N3</f>
        <v>462541.79590026429</v>
      </c>
      <c r="G11" s="84">
        <f>avghweal!T3</f>
        <v>784192.19075601036</v>
      </c>
      <c r="H11" s="317">
        <f>avghweal!Z3</f>
        <v>2691847.7962811948</v>
      </c>
      <c r="I11" s="84">
        <f>avghweal!AF3</f>
        <v>4841910.8610640503</v>
      </c>
      <c r="J11" s="317">
        <f>avghweal!AL3</f>
        <v>13541832.229227208</v>
      </c>
      <c r="K11" s="84">
        <f>avghweal!AR3</f>
        <v>56025202.746845074</v>
      </c>
      <c r="L11" s="210"/>
      <c r="O11" s="493"/>
    </row>
    <row r="12" spans="1:16" s="87" customFormat="1" ht="15" customHeight="1" x14ac:dyDescent="0.2">
      <c r="A12" s="617">
        <v>1915</v>
      </c>
      <c r="B12" s="616">
        <f>avghweal!B4</f>
        <v>62324.128519193764</v>
      </c>
      <c r="C12" s="85">
        <f>avghweal!BD4</f>
        <v>14639.626153211932</v>
      </c>
      <c r="D12" s="84"/>
      <c r="E12" s="202"/>
      <c r="F12" s="85">
        <f>avghweal!N4</f>
        <v>491484.64981303021</v>
      </c>
      <c r="G12" s="84">
        <f>avghweal!T4</f>
        <v>833344.33357608819</v>
      </c>
      <c r="H12" s="317">
        <f>avghweal!Z4</f>
        <v>2875675.6307183383</v>
      </c>
      <c r="I12" s="84">
        <f>avghweal!AF4</f>
        <v>5200561.6397130312</v>
      </c>
      <c r="J12" s="317">
        <f>avghweal!AL4</f>
        <v>15143392.518063189</v>
      </c>
      <c r="K12" s="84">
        <f>avghweal!AR4</f>
        <v>70586553.677960038</v>
      </c>
      <c r="L12" s="210"/>
      <c r="O12" s="493"/>
    </row>
    <row r="13" spans="1:16" s="87" customFormat="1" ht="15" customHeight="1" x14ac:dyDescent="0.2">
      <c r="A13" s="617">
        <v>1916</v>
      </c>
      <c r="B13" s="616">
        <f>avghweal!B5</f>
        <v>63939.225215585044</v>
      </c>
      <c r="C13" s="85">
        <f>avghweal!BD5</f>
        <v>15015.710588378694</v>
      </c>
      <c r="D13" s="84"/>
      <c r="E13" s="202"/>
      <c r="F13" s="85">
        <f>avghweal!N5</f>
        <v>504250.85686044226</v>
      </c>
      <c r="G13" s="84">
        <f>avghweal!T5</f>
        <v>874987.47739244229</v>
      </c>
      <c r="H13" s="317">
        <f>avghweal!Z5</f>
        <v>2842506.7326129382</v>
      </c>
      <c r="I13" s="84">
        <f>avghweal!AF5</f>
        <v>4919878.1428366359</v>
      </c>
      <c r="J13" s="317">
        <f>avghweal!AL5</f>
        <v>16648172.854232026</v>
      </c>
      <c r="K13" s="84">
        <f>avghweal!AR5</f>
        <v>75361949.652678162</v>
      </c>
      <c r="L13" s="210"/>
      <c r="O13" s="493"/>
    </row>
    <row r="14" spans="1:16" s="87" customFormat="1" ht="15" customHeight="1" x14ac:dyDescent="0.2">
      <c r="A14" s="617">
        <v>1917</v>
      </c>
      <c r="B14" s="616">
        <f>avghweal!B6</f>
        <v>54864.028047699001</v>
      </c>
      <c r="C14" s="85">
        <f>avghweal!BD6</f>
        <v>12796.891235014051</v>
      </c>
      <c r="D14" s="84"/>
      <c r="E14" s="203"/>
      <c r="F14" s="85">
        <f>avghweal!N6</f>
        <v>433468.25936186354</v>
      </c>
      <c r="G14" s="84">
        <f>avghweal!T6</f>
        <v>745574.19138970471</v>
      </c>
      <c r="H14" s="317">
        <f>avghweal!Z6</f>
        <v>2304412.7644511685</v>
      </c>
      <c r="I14" s="84">
        <f>avghweal!AF6</f>
        <v>3880660.302420747</v>
      </c>
      <c r="J14" s="317">
        <f>avghweal!AL6</f>
        <v>12127173.949453773</v>
      </c>
      <c r="K14" s="84">
        <f>avghweal!AR6</f>
        <v>49051758.61019966</v>
      </c>
      <c r="L14" s="210"/>
      <c r="O14" s="493"/>
      <c r="P14" s="538"/>
    </row>
    <row r="15" spans="1:16" s="87" customFormat="1" ht="15" customHeight="1" x14ac:dyDescent="0.2">
      <c r="A15" s="617">
        <v>1918</v>
      </c>
      <c r="B15" s="616">
        <f>avghweal!B7</f>
        <v>50151.011144927004</v>
      </c>
      <c r="C15" s="85">
        <f>avghweal!BD7</f>
        <v>11526.582248094914</v>
      </c>
      <c r="D15" s="84"/>
      <c r="E15" s="204"/>
      <c r="F15" s="85">
        <f>avghweal!N7</f>
        <v>397770.87121641578</v>
      </c>
      <c r="G15" s="84">
        <f>avghweal!T7</f>
        <v>658661.99275394762</v>
      </c>
      <c r="H15" s="317">
        <f>avghweal!Z7</f>
        <v>1927212.0923213025</v>
      </c>
      <c r="I15" s="84">
        <f>avghweal!AF7</f>
        <v>3073164.7213549362</v>
      </c>
      <c r="J15" s="317">
        <f>avghweal!AL7</f>
        <v>8806034.6397452075</v>
      </c>
      <c r="K15" s="84">
        <f>avghweal!AR7</f>
        <v>32433288.955224283</v>
      </c>
      <c r="L15" s="210"/>
      <c r="O15" s="493"/>
    </row>
    <row r="16" spans="1:16" s="87" customFormat="1" ht="15" customHeight="1" x14ac:dyDescent="0.2">
      <c r="A16" s="618">
        <v>1919</v>
      </c>
      <c r="B16" s="619">
        <f>avghweal!B8</f>
        <v>49349.188497723044</v>
      </c>
      <c r="C16" s="89">
        <f>avghweal!BD8</f>
        <v>10521.120586893019</v>
      </c>
      <c r="D16" s="88"/>
      <c r="E16" s="205"/>
      <c r="F16" s="89">
        <f>avghweal!N8</f>
        <v>398801.7996951933</v>
      </c>
      <c r="G16" s="88">
        <f>avghweal!T8</f>
        <v>677024.18121445563</v>
      </c>
      <c r="H16" s="316">
        <f>avghweal!Z8</f>
        <v>2036803.1621355771</v>
      </c>
      <c r="I16" s="88">
        <f>avghweal!AF8</f>
        <v>3243456.0158693339</v>
      </c>
      <c r="J16" s="316">
        <f>avghweal!AL8</f>
        <v>9007399.2261360195</v>
      </c>
      <c r="K16" s="88">
        <f>avghweal!AR8</f>
        <v>31005081.259813555</v>
      </c>
      <c r="L16" s="330"/>
      <c r="O16" s="493"/>
    </row>
    <row r="17" spans="1:15" s="87" customFormat="1" ht="15" customHeight="1" x14ac:dyDescent="0.2">
      <c r="A17" s="617">
        <v>1920</v>
      </c>
      <c r="B17" s="616">
        <f>avghweal!B9</f>
        <v>43059.094099129601</v>
      </c>
      <c r="C17" s="85">
        <f>avghweal!BD9</f>
        <v>10081.174998176157</v>
      </c>
      <c r="D17" s="84"/>
      <c r="E17" s="204"/>
      <c r="F17" s="85">
        <f>avghweal!N9</f>
        <v>339860.36600771046</v>
      </c>
      <c r="G17" s="84">
        <f>avghweal!T9</f>
        <v>556157.30647078168</v>
      </c>
      <c r="H17" s="317">
        <f>avghweal!Z9</f>
        <v>1591579.3516293655</v>
      </c>
      <c r="I17" s="84">
        <f>avghweal!AF9</f>
        <v>2463572.4443576564</v>
      </c>
      <c r="J17" s="317">
        <f>avghweal!AL9</f>
        <v>6233746.6724680327</v>
      </c>
      <c r="K17" s="84">
        <f>avghweal!AR9</f>
        <v>18497306.87386699</v>
      </c>
      <c r="L17" s="210"/>
      <c r="O17" s="493"/>
    </row>
    <row r="18" spans="1:15" s="87" customFormat="1" ht="15" customHeight="1" x14ac:dyDescent="0.2">
      <c r="A18" s="617">
        <v>1921</v>
      </c>
      <c r="B18" s="616">
        <f>avghweal!B10</f>
        <v>46974.746287428374</v>
      </c>
      <c r="C18" s="85">
        <f>avghweal!BD10</f>
        <v>11022.029248713243</v>
      </c>
      <c r="D18" s="84"/>
      <c r="E18" s="204"/>
      <c r="F18" s="85">
        <f>avghweal!N10</f>
        <v>370549.19963586464</v>
      </c>
      <c r="G18" s="84">
        <f>avghweal!T10</f>
        <v>613518.68495029921</v>
      </c>
      <c r="H18" s="317">
        <f>avghweal!Z10</f>
        <v>1791022.5174806975</v>
      </c>
      <c r="I18" s="84">
        <f>avghweal!AF10</f>
        <v>2810472.1078615403</v>
      </c>
      <c r="J18" s="317">
        <f>avghweal!AL10</f>
        <v>7222514.1604138911</v>
      </c>
      <c r="K18" s="84">
        <f>avghweal!AR10</f>
        <v>20890611.245087221</v>
      </c>
      <c r="L18" s="210"/>
      <c r="O18" s="493"/>
    </row>
    <row r="19" spans="1:15" s="87" customFormat="1" ht="15" customHeight="1" x14ac:dyDescent="0.2">
      <c r="A19" s="617">
        <v>1922</v>
      </c>
      <c r="B19" s="616">
        <f>avghweal!B11</f>
        <v>52729.143423940324</v>
      </c>
      <c r="C19" s="85">
        <f>avghweal!BD11</f>
        <v>11752.474671347916</v>
      </c>
      <c r="D19" s="84"/>
      <c r="E19" s="204"/>
      <c r="F19" s="85">
        <f>avghweal!N11</f>
        <v>421519.16219727206</v>
      </c>
      <c r="G19" s="84">
        <f>avghweal!T11</f>
        <v>707932.34370086342</v>
      </c>
      <c r="H19" s="317">
        <f>avghweal!Z11</f>
        <v>2168075.1703234953</v>
      </c>
      <c r="I19" s="84">
        <f>avghweal!AF11</f>
        <v>3459463.2482407847</v>
      </c>
      <c r="J19" s="317">
        <f>avghweal!AL11</f>
        <v>9278044.8842790835</v>
      </c>
      <c r="K19" s="84">
        <f>avghweal!AR11</f>
        <v>30360929.066189691</v>
      </c>
      <c r="L19" s="210"/>
      <c r="O19" s="493"/>
    </row>
    <row r="20" spans="1:15" s="87" customFormat="1" ht="15" customHeight="1" x14ac:dyDescent="0.2">
      <c r="A20" s="617">
        <v>1923</v>
      </c>
      <c r="B20" s="616">
        <f>avghweal!B12</f>
        <v>52841.245764832616</v>
      </c>
      <c r="C20" s="85">
        <f>avghweal!BD12</f>
        <v>11477.931416057007</v>
      </c>
      <c r="D20" s="84"/>
      <c r="E20" s="204"/>
      <c r="F20" s="85">
        <f>avghweal!N12</f>
        <v>425111.07490381302</v>
      </c>
      <c r="G20" s="84">
        <f>avghweal!T12</f>
        <v>687291.04865691403</v>
      </c>
      <c r="H20" s="317">
        <f>avghweal!Z12</f>
        <v>1931895.8769500875</v>
      </c>
      <c r="I20" s="84">
        <f>avghweal!AF12</f>
        <v>3051665.9188060812</v>
      </c>
      <c r="J20" s="317">
        <f>avghweal!AL12</f>
        <v>7960468.7537494488</v>
      </c>
      <c r="K20" s="84">
        <f>avghweal!AR12</f>
        <v>25181603.447922666</v>
      </c>
      <c r="L20" s="210"/>
      <c r="O20" s="493"/>
    </row>
    <row r="21" spans="1:15" s="87" customFormat="1" ht="15" customHeight="1" x14ac:dyDescent="0.2">
      <c r="A21" s="617">
        <v>1924</v>
      </c>
      <c r="B21" s="616">
        <f>avghweal!B13</f>
        <v>53873.13045822936</v>
      </c>
      <c r="C21" s="85">
        <f>avghweal!BD13</f>
        <v>10950.375234507881</v>
      </c>
      <c r="D21" s="84"/>
      <c r="E21" s="204"/>
      <c r="F21" s="85">
        <f>avghweal!N13</f>
        <v>440177.92747172248</v>
      </c>
      <c r="G21" s="84">
        <f>avghweal!T13</f>
        <v>717065.08217340126</v>
      </c>
      <c r="H21" s="317">
        <f>avghweal!Z13</f>
        <v>2080133.4035991069</v>
      </c>
      <c r="I21" s="84">
        <f>avghweal!AF13</f>
        <v>3321369.5584153756</v>
      </c>
      <c r="J21" s="317">
        <f>avghweal!AL13</f>
        <v>8810491.1256997585</v>
      </c>
      <c r="K21" s="84">
        <f>avghweal!AR13</f>
        <v>28070934.165682919</v>
      </c>
      <c r="L21" s="210"/>
      <c r="O21" s="493"/>
    </row>
    <row r="22" spans="1:15" s="87" customFormat="1" ht="15" customHeight="1" x14ac:dyDescent="0.2">
      <c r="A22" s="617">
        <v>1925</v>
      </c>
      <c r="B22" s="616">
        <f>avghweal!B14</f>
        <v>56754.150207987383</v>
      </c>
      <c r="C22" s="85">
        <f>avghweal!BD14</f>
        <v>10923.114633151661</v>
      </c>
      <c r="D22" s="84"/>
      <c r="E22" s="204"/>
      <c r="F22" s="85">
        <f>avghweal!N14</f>
        <v>469233.47038150893</v>
      </c>
      <c r="G22" s="84">
        <f>avghweal!T14</f>
        <v>780765.68079367548</v>
      </c>
      <c r="H22" s="317">
        <f>avghweal!Z14</f>
        <v>2377267.1937070331</v>
      </c>
      <c r="I22" s="84">
        <f>avghweal!AF14</f>
        <v>3794279.1573808799</v>
      </c>
      <c r="J22" s="317">
        <f>avghweal!AL14</f>
        <v>10241912.26788036</v>
      </c>
      <c r="K22" s="84">
        <f>avghweal!AR14</f>
        <v>36081095.11142271</v>
      </c>
      <c r="L22" s="210"/>
      <c r="O22" s="493"/>
    </row>
    <row r="23" spans="1:15" s="87" customFormat="1" ht="15" customHeight="1" x14ac:dyDescent="0.2">
      <c r="A23" s="617">
        <v>1926</v>
      </c>
      <c r="B23" s="616">
        <f>avghweal!B15</f>
        <v>58540.716446160921</v>
      </c>
      <c r="C23" s="85">
        <f>avghweal!BD15</f>
        <v>10638.894092951188</v>
      </c>
      <c r="D23" s="84"/>
      <c r="E23" s="204"/>
      <c r="F23" s="85">
        <f>avghweal!N15</f>
        <v>489657.11762504838</v>
      </c>
      <c r="G23" s="84">
        <f>avghweal!T15</f>
        <v>821504.87892809196</v>
      </c>
      <c r="H23" s="317">
        <f>avghweal!Z15</f>
        <v>2546445.8149554515</v>
      </c>
      <c r="I23" s="84">
        <f>avghweal!AF15</f>
        <v>4072691.7831758405</v>
      </c>
      <c r="J23" s="317">
        <f>avghweal!AL15</f>
        <v>11338667.977943508</v>
      </c>
      <c r="K23" s="84">
        <f>avghweal!AR15</f>
        <v>41412443.26248616</v>
      </c>
      <c r="L23" s="210"/>
      <c r="O23" s="493"/>
    </row>
    <row r="24" spans="1:15" s="87" customFormat="1" ht="15" customHeight="1" x14ac:dyDescent="0.2">
      <c r="A24" s="617">
        <v>1927</v>
      </c>
      <c r="B24" s="616">
        <f>avghweal!B16</f>
        <v>62521.249289097534</v>
      </c>
      <c r="C24" s="85">
        <f>avghweal!BD16</f>
        <v>10620.224079979311</v>
      </c>
      <c r="D24" s="84"/>
      <c r="E24" s="204"/>
      <c r="F24" s="85">
        <f>avghweal!N16</f>
        <v>529630.47617116163</v>
      </c>
      <c r="G24" s="84">
        <f>avghweal!T16</f>
        <v>897610.07038743759</v>
      </c>
      <c r="H24" s="317">
        <f>avghweal!Z16</f>
        <v>2867612.1143148071</v>
      </c>
      <c r="I24" s="84">
        <f>avghweal!AF16</f>
        <v>4629507.271811123</v>
      </c>
      <c r="J24" s="317">
        <f>avghweal!AL16</f>
        <v>13149630.526575159</v>
      </c>
      <c r="K24" s="84">
        <f>avghweal!AR16</f>
        <v>49053974.323087767</v>
      </c>
      <c r="L24" s="210"/>
      <c r="O24" s="493"/>
    </row>
    <row r="25" spans="1:15" s="87" customFormat="1" ht="15" customHeight="1" x14ac:dyDescent="0.2">
      <c r="A25" s="617">
        <v>1928</v>
      </c>
      <c r="B25" s="616">
        <f>avghweal!B17</f>
        <v>71232.380267483488</v>
      </c>
      <c r="C25" s="85">
        <f>avghweal!BD17</f>
        <v>11944.192111483582</v>
      </c>
      <c r="D25" s="84"/>
      <c r="E25" s="204"/>
      <c r="F25" s="85">
        <f>avghweal!N17</f>
        <v>604826.07367148262</v>
      </c>
      <c r="G25" s="84">
        <f>avghweal!T17</f>
        <v>1036015.0409837042</v>
      </c>
      <c r="H25" s="317">
        <f>avghweal!Z17</f>
        <v>3458628.1234641946</v>
      </c>
      <c r="I25" s="84">
        <f>avghweal!AF17</f>
        <v>5679906.6885104794</v>
      </c>
      <c r="J25" s="317">
        <f>avghweal!AL17</f>
        <v>16885043.285588469</v>
      </c>
      <c r="K25" s="84">
        <f>avghweal!AR17</f>
        <v>66327601.357747845</v>
      </c>
      <c r="L25" s="210"/>
      <c r="O25" s="493"/>
    </row>
    <row r="26" spans="1:15" s="87" customFormat="1" ht="15" customHeight="1" x14ac:dyDescent="0.2">
      <c r="A26" s="618">
        <v>1929</v>
      </c>
      <c r="B26" s="619">
        <f>avghweal!B18</f>
        <v>73865.60520538548</v>
      </c>
      <c r="C26" s="89">
        <f>avghweal!BD18</f>
        <v>12429.441756439668</v>
      </c>
      <c r="D26" s="88"/>
      <c r="E26" s="205"/>
      <c r="F26" s="89">
        <f>avghweal!N18</f>
        <v>626791.0762458978</v>
      </c>
      <c r="G26" s="88">
        <f>avghweal!T18</f>
        <v>1075207.4816148742</v>
      </c>
      <c r="H26" s="316">
        <f>avghweal!Z18</f>
        <v>3595335.22253204</v>
      </c>
      <c r="I26" s="88">
        <f>avghweal!AF18</f>
        <v>5922837.860173298</v>
      </c>
      <c r="J26" s="316">
        <f>avghweal!AL18</f>
        <v>18164862.032165091</v>
      </c>
      <c r="K26" s="88">
        <f>avghweal!AR18</f>
        <v>76514905.645911857</v>
      </c>
      <c r="L26" s="330"/>
      <c r="O26" s="493"/>
    </row>
    <row r="27" spans="1:15" s="87" customFormat="1" ht="15" customHeight="1" x14ac:dyDescent="0.2">
      <c r="A27" s="617">
        <v>1930</v>
      </c>
      <c r="B27" s="616">
        <f>avghweal!B19</f>
        <v>67521.557849995443</v>
      </c>
      <c r="C27" s="85">
        <f>avghweal!BD19</f>
        <v>11019.283824911601</v>
      </c>
      <c r="D27" s="84"/>
      <c r="E27" s="204"/>
      <c r="F27" s="85">
        <f>avghweal!N19</f>
        <v>576042.02407575003</v>
      </c>
      <c r="G27" s="84">
        <f>avghweal!T19</f>
        <v>968498.04111658945</v>
      </c>
      <c r="H27" s="317">
        <f>avghweal!Z19</f>
        <v>2982566.6182816508</v>
      </c>
      <c r="I27" s="84">
        <f>avghweal!AF19</f>
        <v>4746639.7190851858</v>
      </c>
      <c r="J27" s="317">
        <f>avghweal!AL19</f>
        <v>13301936.049379118</v>
      </c>
      <c r="K27" s="84">
        <f>avghweal!AR19</f>
        <v>50166770.25162743</v>
      </c>
      <c r="L27" s="210"/>
      <c r="O27" s="493"/>
    </row>
    <row r="28" spans="1:15" s="87" customFormat="1" ht="15" customHeight="1" x14ac:dyDescent="0.2">
      <c r="A28" s="617">
        <v>1931</v>
      </c>
      <c r="B28" s="616">
        <f>avghweal!B20</f>
        <v>58290.821948459481</v>
      </c>
      <c r="C28" s="85">
        <f>avghweal!BD20</f>
        <v>9650.2567055945201</v>
      </c>
      <c r="D28" s="84"/>
      <c r="E28" s="204"/>
      <c r="F28" s="85">
        <f>avghweal!N20</f>
        <v>496055.90913424426</v>
      </c>
      <c r="G28" s="84">
        <f>avghweal!T20</f>
        <v>820916.07208076084</v>
      </c>
      <c r="H28" s="317">
        <f>avghweal!Z20</f>
        <v>2308637.5808859286</v>
      </c>
      <c r="I28" s="84">
        <f>avghweal!AF20</f>
        <v>3584884.5038701114</v>
      </c>
      <c r="J28" s="317">
        <f>avghweal!AL20</f>
        <v>9514416.192195503</v>
      </c>
      <c r="K28" s="84">
        <f>avghweal!AR20</f>
        <v>33616614.64926099</v>
      </c>
      <c r="L28" s="210"/>
      <c r="O28" s="493"/>
    </row>
    <row r="29" spans="1:15" s="87" customFormat="1" ht="15" customHeight="1" x14ac:dyDescent="0.2">
      <c r="A29" s="617">
        <v>1932</v>
      </c>
      <c r="B29" s="616">
        <f>avghweal!B21</f>
        <v>51997.707490684457</v>
      </c>
      <c r="C29" s="85">
        <f>avghweal!BD21</f>
        <v>8326.1123664967217</v>
      </c>
      <c r="D29" s="84"/>
      <c r="E29" s="204"/>
      <c r="F29" s="85">
        <f>avghweal!N21</f>
        <v>445042.06360837404</v>
      </c>
      <c r="G29" s="84">
        <f>avghweal!T21</f>
        <v>749962.46364927618</v>
      </c>
      <c r="H29" s="317">
        <f>avghweal!Z21</f>
        <v>2047796.244008183</v>
      </c>
      <c r="I29" s="84">
        <f>avghweal!AF21</f>
        <v>3251951.8671416435</v>
      </c>
      <c r="J29" s="317">
        <f>avghweal!AL21</f>
        <v>8834924.7247792408</v>
      </c>
      <c r="K29" s="84">
        <f>avghweal!AR21</f>
        <v>27006936.878224622</v>
      </c>
      <c r="L29" s="210"/>
      <c r="O29" s="493"/>
    </row>
    <row r="30" spans="1:15" s="87" customFormat="1" ht="15" customHeight="1" x14ac:dyDescent="0.2">
      <c r="A30" s="617">
        <v>1933</v>
      </c>
      <c r="B30" s="616">
        <f>avghweal!B22</f>
        <v>54866.903875705211</v>
      </c>
      <c r="C30" s="85">
        <f>avghweal!BD22</f>
        <v>8980.6172337763401</v>
      </c>
      <c r="D30" s="84"/>
      <c r="E30" s="204"/>
      <c r="F30" s="85">
        <f>avghweal!N22</f>
        <v>467843.48365306499</v>
      </c>
      <c r="G30" s="84">
        <f>avghweal!T22</f>
        <v>799251.19186956726</v>
      </c>
      <c r="H30" s="317">
        <f>avghweal!Z22</f>
        <v>2276786.2983255852</v>
      </c>
      <c r="I30" s="84">
        <f>avghweal!AF22</f>
        <v>3651589.7943174429</v>
      </c>
      <c r="J30" s="317">
        <f>avghweal!AL22</f>
        <v>10330531.505929671</v>
      </c>
      <c r="K30" s="84">
        <f>avghweal!AR22</f>
        <v>35568347.895848669</v>
      </c>
      <c r="L30" s="210"/>
      <c r="O30" s="493"/>
    </row>
    <row r="31" spans="1:15" s="87" customFormat="1" ht="15" customHeight="1" x14ac:dyDescent="0.2">
      <c r="A31" s="617">
        <v>1934</v>
      </c>
      <c r="B31" s="616">
        <f>avghweal!B23</f>
        <v>56206.348176720909</v>
      </c>
      <c r="C31" s="85">
        <f>avghweal!BD23</f>
        <v>10195.540228298296</v>
      </c>
      <c r="D31" s="84"/>
      <c r="E31" s="204"/>
      <c r="F31" s="85">
        <f>avghweal!N23</f>
        <v>470303.61971252435</v>
      </c>
      <c r="G31" s="84">
        <f>avghweal!T23</f>
        <v>826768.52676346351</v>
      </c>
      <c r="H31" s="317">
        <f>avghweal!Z23</f>
        <v>2367805.4304641616</v>
      </c>
      <c r="I31" s="84">
        <f>avghweal!AF23</f>
        <v>3840601.4234596053</v>
      </c>
      <c r="J31" s="317">
        <f>avghweal!AL23</f>
        <v>10462570.121971438</v>
      </c>
      <c r="K31" s="84">
        <f>avghweal!AR23</f>
        <v>34291085.708034731</v>
      </c>
      <c r="L31" s="210"/>
      <c r="O31" s="493"/>
    </row>
    <row r="32" spans="1:15" s="87" customFormat="1" ht="15" customHeight="1" x14ac:dyDescent="0.2">
      <c r="A32" s="617">
        <v>1935</v>
      </c>
      <c r="B32" s="616">
        <f>avghweal!B24</f>
        <v>58854.480447037407</v>
      </c>
      <c r="C32" s="85">
        <f>avghweal!BD24</f>
        <v>11561.61234897905</v>
      </c>
      <c r="D32" s="84"/>
      <c r="E32" s="204"/>
      <c r="F32" s="85">
        <f>avghweal!N24</f>
        <v>484490.29332956258</v>
      </c>
      <c r="G32" s="84">
        <f>avghweal!T24</f>
        <v>832137.14947215247</v>
      </c>
      <c r="H32" s="317">
        <f>avghweal!Z24</f>
        <v>2444632.2873774543</v>
      </c>
      <c r="I32" s="84">
        <f>avghweal!AF24</f>
        <v>3983265.3928623367</v>
      </c>
      <c r="J32" s="317">
        <f>avghweal!AL24</f>
        <v>10869034.701096028</v>
      </c>
      <c r="K32" s="84">
        <f>avghweal!AR24</f>
        <v>35607536.05767905</v>
      </c>
      <c r="L32" s="210"/>
      <c r="O32" s="493"/>
    </row>
    <row r="33" spans="1:15" s="87" customFormat="1" ht="15" customHeight="1" x14ac:dyDescent="0.2">
      <c r="A33" s="617">
        <v>1936</v>
      </c>
      <c r="B33" s="616">
        <f>avghweal!B25</f>
        <v>67689.644779222595</v>
      </c>
      <c r="C33" s="85">
        <f>avghweal!BD25</f>
        <v>13004.481532183463</v>
      </c>
      <c r="D33" s="84"/>
      <c r="E33" s="204"/>
      <c r="F33" s="85">
        <f>avghweal!N25</f>
        <v>559856.1140025747</v>
      </c>
      <c r="G33" s="84">
        <f>avghweal!T25</f>
        <v>965757.03359811194</v>
      </c>
      <c r="H33" s="317">
        <f>avghweal!Z25</f>
        <v>2975902.7987637534</v>
      </c>
      <c r="I33" s="84">
        <f>avghweal!AF25</f>
        <v>4843985.871016318</v>
      </c>
      <c r="J33" s="317">
        <f>avghweal!AL25</f>
        <v>12871273.703055615</v>
      </c>
      <c r="K33" s="84">
        <f>avghweal!AR25</f>
        <v>39570498.312033102</v>
      </c>
      <c r="L33" s="210"/>
      <c r="O33" s="493"/>
    </row>
    <row r="34" spans="1:15" s="87" customFormat="1" ht="15" customHeight="1" x14ac:dyDescent="0.2">
      <c r="A34" s="617">
        <v>1937</v>
      </c>
      <c r="B34" s="616">
        <f>avghweal!B26</f>
        <v>64910.31732251119</v>
      </c>
      <c r="C34" s="85">
        <f>avghweal!BD26</f>
        <v>13714.32859244586</v>
      </c>
      <c r="D34" s="84"/>
      <c r="E34" s="204"/>
      <c r="F34" s="85">
        <f>avghweal!N26</f>
        <v>525674.21589309908</v>
      </c>
      <c r="G34" s="84">
        <f>avghweal!T26</f>
        <v>886612.50652150332</v>
      </c>
      <c r="H34" s="317">
        <f>avghweal!Z26</f>
        <v>2903303.9614263065</v>
      </c>
      <c r="I34" s="84">
        <f>avghweal!AF26</f>
        <v>4649587.7784322193</v>
      </c>
      <c r="J34" s="317">
        <f>avghweal!AL26</f>
        <v>12406221.599105135</v>
      </c>
      <c r="K34" s="84">
        <f>avghweal!AR26</f>
        <v>39628304.580929086</v>
      </c>
      <c r="L34" s="210"/>
      <c r="O34" s="493"/>
    </row>
    <row r="35" spans="1:15" s="87" customFormat="1" ht="15" customHeight="1" x14ac:dyDescent="0.2">
      <c r="A35" s="617">
        <v>1938</v>
      </c>
      <c r="B35" s="616">
        <f>avghweal!B27</f>
        <v>62128.284358270488</v>
      </c>
      <c r="C35" s="85">
        <f>avghweal!BD27</f>
        <v>13356.61024956135</v>
      </c>
      <c r="D35" s="84"/>
      <c r="E35" s="204"/>
      <c r="F35" s="85">
        <f>avghweal!N27</f>
        <v>501073.35133665276</v>
      </c>
      <c r="G35" s="84">
        <f>avghweal!T27</f>
        <v>824277.97399423004</v>
      </c>
      <c r="H35" s="317">
        <f>avghweal!Z27</f>
        <v>2537831.9122740813</v>
      </c>
      <c r="I35" s="84">
        <f>avghweal!AF27</f>
        <v>3982621.6165218698</v>
      </c>
      <c r="J35" s="317">
        <f>avghweal!AL27</f>
        <v>10558304.839412479</v>
      </c>
      <c r="K35" s="84">
        <f>avghweal!AR27</f>
        <v>38652190.729684032</v>
      </c>
      <c r="L35" s="210"/>
      <c r="O35" s="493"/>
    </row>
    <row r="36" spans="1:15" s="87" customFormat="1" ht="15" customHeight="1" x14ac:dyDescent="0.2">
      <c r="A36" s="618">
        <v>1939</v>
      </c>
      <c r="B36" s="619">
        <f>avghweal!B28</f>
        <v>64130.226271966443</v>
      </c>
      <c r="C36" s="89">
        <f>avghweal!BD28</f>
        <v>13560.911206299514</v>
      </c>
      <c r="D36" s="88"/>
      <c r="E36" s="205"/>
      <c r="F36" s="89">
        <f>avghweal!N28</f>
        <v>519254.06186296878</v>
      </c>
      <c r="G36" s="88">
        <f>avghweal!T28</f>
        <v>865806.53505894216</v>
      </c>
      <c r="H36" s="316">
        <f>avghweal!Z28</f>
        <v>2686767.4867800339</v>
      </c>
      <c r="I36" s="88">
        <f>avghweal!AF28</f>
        <v>4207086.0506686019</v>
      </c>
      <c r="J36" s="316">
        <f>avghweal!AL28</f>
        <v>10905718.487965526</v>
      </c>
      <c r="K36" s="88">
        <f>avghweal!AR28</f>
        <v>34997852.806566618</v>
      </c>
      <c r="L36" s="330"/>
      <c r="O36" s="493"/>
    </row>
    <row r="37" spans="1:15" s="87" customFormat="1" ht="15" customHeight="1" x14ac:dyDescent="0.2">
      <c r="A37" s="617">
        <v>1940</v>
      </c>
      <c r="B37" s="616">
        <f>avghweal!B29</f>
        <v>63774.330216689668</v>
      </c>
      <c r="C37" s="85">
        <f>avghweal!BD29</f>
        <v>15551.467923589265</v>
      </c>
      <c r="D37" s="84"/>
      <c r="E37" s="204"/>
      <c r="F37" s="85">
        <f>avghweal!N29</f>
        <v>497780.09085459326</v>
      </c>
      <c r="G37" s="84">
        <f>avghweal!T29</f>
        <v>824857.97827945661</v>
      </c>
      <c r="H37" s="317">
        <f>avghweal!Z29</f>
        <v>2485620.3164829891</v>
      </c>
      <c r="I37" s="84">
        <f>avghweal!AF29</f>
        <v>3863926.5034022946</v>
      </c>
      <c r="J37" s="317">
        <f>avghweal!AL29</f>
        <v>9919045.823493937</v>
      </c>
      <c r="K37" s="84">
        <f>avghweal!AR29</f>
        <v>32817148.872764725</v>
      </c>
      <c r="L37" s="210"/>
      <c r="O37" s="493"/>
    </row>
    <row r="38" spans="1:15" s="87" customFormat="1" ht="15" customHeight="1" x14ac:dyDescent="0.2">
      <c r="A38" s="617">
        <v>1941</v>
      </c>
      <c r="B38" s="616">
        <f>avghweal!B30</f>
        <v>59917.115646183258</v>
      </c>
      <c r="C38" s="85">
        <f>avghweal!BD30</f>
        <v>16284.976238630688</v>
      </c>
      <c r="D38" s="84"/>
      <c r="E38" s="204"/>
      <c r="F38" s="85">
        <f>avghweal!N30</f>
        <v>452606.37031415635</v>
      </c>
      <c r="G38" s="84">
        <f>avghweal!T30</f>
        <v>748024.49461198354</v>
      </c>
      <c r="H38" s="317">
        <f>avghweal!Z30</f>
        <v>2149899.9264388988</v>
      </c>
      <c r="I38" s="84">
        <f>avghweal!AF30</f>
        <v>3265389.2788504232</v>
      </c>
      <c r="J38" s="317">
        <f>avghweal!AL30</f>
        <v>8103710.2613309547</v>
      </c>
      <c r="K38" s="84">
        <f>avghweal!AR30</f>
        <v>26454945.797429521</v>
      </c>
      <c r="L38" s="210"/>
      <c r="O38" s="493"/>
    </row>
    <row r="39" spans="1:15" s="87" customFormat="1" ht="15" customHeight="1" x14ac:dyDescent="0.2">
      <c r="A39" s="617">
        <v>1942</v>
      </c>
      <c r="B39" s="616">
        <f>avghweal!B31</f>
        <v>57549.040159106175</v>
      </c>
      <c r="C39" s="85">
        <f>avghweal!BD31</f>
        <v>16803.870147864349</v>
      </c>
      <c r="D39" s="84"/>
      <c r="E39" s="204"/>
      <c r="F39" s="85">
        <f>avghweal!N31</f>
        <v>424255.57026028261</v>
      </c>
      <c r="G39" s="84">
        <f>avghweal!T31</f>
        <v>697027.02346521534</v>
      </c>
      <c r="H39" s="317">
        <f>avghweal!Z31</f>
        <v>2036362.0405883675</v>
      </c>
      <c r="I39" s="84">
        <f>avghweal!AF31</f>
        <v>3090373.3546031136</v>
      </c>
      <c r="J39" s="317">
        <f>avghweal!AL31</f>
        <v>7445752.4040016448</v>
      </c>
      <c r="K39" s="84">
        <f>avghweal!AR31</f>
        <v>22111885.519744497</v>
      </c>
      <c r="L39" s="210"/>
      <c r="O39" s="493"/>
    </row>
    <row r="40" spans="1:15" s="87" customFormat="1" ht="15" customHeight="1" x14ac:dyDescent="0.2">
      <c r="A40" s="617">
        <v>1943</v>
      </c>
      <c r="B40" s="616">
        <f>avghweal!B32</f>
        <v>61769.635231869193</v>
      </c>
      <c r="C40" s="85">
        <f>avghweal!BD32</f>
        <v>17792.137704018252</v>
      </c>
      <c r="D40" s="84"/>
      <c r="E40" s="204"/>
      <c r="F40" s="85">
        <f>avghweal!N32</f>
        <v>457567.1129825277</v>
      </c>
      <c r="G40" s="84">
        <f>avghweal!T32</f>
        <v>758646.76193414722</v>
      </c>
      <c r="H40" s="317">
        <f>avghweal!Z32</f>
        <v>2195416.0503457333</v>
      </c>
      <c r="I40" s="84">
        <f>avghweal!AF32</f>
        <v>3275197.1607473609</v>
      </c>
      <c r="J40" s="317">
        <f>avghweal!AL32</f>
        <v>7662107.9029780207</v>
      </c>
      <c r="K40" s="84">
        <f>avghweal!AR32</f>
        <v>20504411.679379225</v>
      </c>
      <c r="L40" s="210"/>
      <c r="O40" s="493"/>
    </row>
    <row r="41" spans="1:15" s="87" customFormat="1" ht="15" customHeight="1" x14ac:dyDescent="0.2">
      <c r="A41" s="617">
        <v>1944</v>
      </c>
      <c r="B41" s="616">
        <f>avghweal!B33</f>
        <v>69584.59655595434</v>
      </c>
      <c r="C41" s="85">
        <f>avghweal!BD33</f>
        <v>21822.348762695456</v>
      </c>
      <c r="D41" s="84"/>
      <c r="E41" s="204"/>
      <c r="F41" s="85">
        <f>avghweal!N33</f>
        <v>499444.82669528417</v>
      </c>
      <c r="G41" s="84">
        <f>avghweal!T33</f>
        <v>818619.69775006128</v>
      </c>
      <c r="H41" s="317">
        <f>avghweal!Z33</f>
        <v>2286076.5579093904</v>
      </c>
      <c r="I41" s="84">
        <f>avghweal!AF33</f>
        <v>3375356.4212620459</v>
      </c>
      <c r="J41" s="317">
        <f>avghweal!AL33</f>
        <v>7781560.2923191329</v>
      </c>
      <c r="K41" s="84">
        <f>avghweal!AR33</f>
        <v>23110649.569934126</v>
      </c>
      <c r="L41" s="210"/>
      <c r="O41" s="493"/>
    </row>
    <row r="42" spans="1:15" s="87" customFormat="1" ht="15" customHeight="1" x14ac:dyDescent="0.2">
      <c r="A42" s="617">
        <v>1945</v>
      </c>
      <c r="B42" s="616">
        <f>avghweal!B34</f>
        <v>78581.768657152803</v>
      </c>
      <c r="C42" s="85">
        <f>avghweal!BD34</f>
        <v>24128.354210604313</v>
      </c>
      <c r="D42" s="84"/>
      <c r="E42" s="204"/>
      <c r="F42" s="85">
        <f>avghweal!N34</f>
        <v>568662.49867608934</v>
      </c>
      <c r="G42" s="84">
        <f>avghweal!T34</f>
        <v>940774.85187687178</v>
      </c>
      <c r="H42" s="317">
        <f>avghweal!Z34</f>
        <v>2593653.9415566293</v>
      </c>
      <c r="I42" s="84">
        <f>avghweal!AF34</f>
        <v>3788897.4942964618</v>
      </c>
      <c r="J42" s="317">
        <f>avghweal!AL34</f>
        <v>8629420.4688189067</v>
      </c>
      <c r="K42" s="84">
        <f>avghweal!AR34</f>
        <v>24219127.242263999</v>
      </c>
      <c r="L42" s="210"/>
      <c r="O42" s="493"/>
    </row>
    <row r="43" spans="1:15" s="87" customFormat="1" ht="15" customHeight="1" x14ac:dyDescent="0.2">
      <c r="A43" s="617">
        <v>1946</v>
      </c>
      <c r="B43" s="616">
        <f>avghweal!B35</f>
        <v>75801.570709966705</v>
      </c>
      <c r="C43" s="85">
        <f>avghweal!BD35</f>
        <v>23483.300334782787</v>
      </c>
      <c r="D43" s="84"/>
      <c r="E43" s="204"/>
      <c r="F43" s="85">
        <f>avghweal!N35</f>
        <v>546666.0040866218</v>
      </c>
      <c r="G43" s="84">
        <f>avghweal!T35</f>
        <v>893674.48898898414</v>
      </c>
      <c r="H43" s="317">
        <f>avghweal!Z35</f>
        <v>2341201.6299910014</v>
      </c>
      <c r="I43" s="84">
        <f>avghweal!AF35</f>
        <v>3384682.671562383</v>
      </c>
      <c r="J43" s="317">
        <f>avghweal!AL35</f>
        <v>7772268.1339110751</v>
      </c>
      <c r="K43" s="84">
        <f>avghweal!AR35</f>
        <v>24478350.633977238</v>
      </c>
      <c r="L43" s="210"/>
      <c r="O43" s="493"/>
    </row>
    <row r="44" spans="1:15" s="87" customFormat="1" ht="15" customHeight="1" x14ac:dyDescent="0.2">
      <c r="A44" s="617">
        <v>1947</v>
      </c>
      <c r="B44" s="616">
        <f>avghweal!B36</f>
        <v>74139.338439427724</v>
      </c>
      <c r="C44" s="85">
        <f>avghweal!BD36</f>
        <v>24062.920493923812</v>
      </c>
      <c r="D44" s="84"/>
      <c r="E44" s="204"/>
      <c r="F44" s="85">
        <f>avghweal!N36</f>
        <v>524827.09994896292</v>
      </c>
      <c r="G44" s="84">
        <f>avghweal!T36</f>
        <v>852210.46151562128</v>
      </c>
      <c r="H44" s="317">
        <f>avghweal!Z36</f>
        <v>2205733.7220477741</v>
      </c>
      <c r="I44" s="84">
        <f>avghweal!AF36</f>
        <v>3213838.3288316233</v>
      </c>
      <c r="J44" s="317">
        <f>avghweal!AL36</f>
        <v>7555091.0721815322</v>
      </c>
      <c r="K44" s="84">
        <f>avghweal!AR36</f>
        <v>24269194.862938914</v>
      </c>
      <c r="L44" s="210"/>
      <c r="O44" s="493"/>
    </row>
    <row r="45" spans="1:15" s="87" customFormat="1" ht="15" customHeight="1" x14ac:dyDescent="0.2">
      <c r="A45" s="617">
        <v>1948</v>
      </c>
      <c r="B45" s="616">
        <f>avghweal!B37</f>
        <v>74491.596284304556</v>
      </c>
      <c r="C45" s="85">
        <f>avghweal!BD37</f>
        <v>25288.868542189604</v>
      </c>
      <c r="D45" s="84"/>
      <c r="E45" s="204"/>
      <c r="F45" s="85">
        <f>avghweal!N37</f>
        <v>517316.14596333919</v>
      </c>
      <c r="G45" s="84">
        <f>avghweal!T37</f>
        <v>830401.18835773168</v>
      </c>
      <c r="H45" s="317">
        <f>avghweal!Z37</f>
        <v>2175166.1373352404</v>
      </c>
      <c r="I45" s="84">
        <f>avghweal!AF37</f>
        <v>3208601.9110301696</v>
      </c>
      <c r="J45" s="317">
        <f>avghweal!AL37</f>
        <v>7510371.7506562117</v>
      </c>
      <c r="K45" s="84">
        <f>avghweal!AR37</f>
        <v>22962145.196080253</v>
      </c>
      <c r="L45" s="210"/>
      <c r="O45" s="493"/>
    </row>
    <row r="46" spans="1:15" s="87" customFormat="1" ht="15" customHeight="1" x14ac:dyDescent="0.2">
      <c r="A46" s="618">
        <v>1949</v>
      </c>
      <c r="B46" s="619">
        <f>avghweal!B38</f>
        <v>76508.141942908958</v>
      </c>
      <c r="C46" s="89">
        <f>avghweal!BD38</f>
        <v>26635.709106114729</v>
      </c>
      <c r="D46" s="88"/>
      <c r="E46" s="205"/>
      <c r="F46" s="89">
        <f>avghweal!N38</f>
        <v>525360.03747405682</v>
      </c>
      <c r="G46" s="88">
        <f>avghweal!T38</f>
        <v>830895.7414415899</v>
      </c>
      <c r="H46" s="316">
        <f>avghweal!Z38</f>
        <v>2169690.1500656917</v>
      </c>
      <c r="I46" s="88">
        <f>avghweal!AF38</f>
        <v>3198940.5339016905</v>
      </c>
      <c r="J46" s="316">
        <f>avghweal!AL38</f>
        <v>7498230.5673983544</v>
      </c>
      <c r="K46" s="88">
        <f>avghweal!AR38</f>
        <v>23088266.43975842</v>
      </c>
      <c r="L46" s="330"/>
      <c r="O46" s="493"/>
    </row>
    <row r="47" spans="1:15" s="87" customFormat="1" ht="15" customHeight="1" x14ac:dyDescent="0.2">
      <c r="A47" s="617">
        <v>1950</v>
      </c>
      <c r="B47" s="616">
        <f>avghweal!B39</f>
        <v>78867.342193945966</v>
      </c>
      <c r="C47" s="85">
        <f>avghweal!BD39</f>
        <v>27150.242981408537</v>
      </c>
      <c r="D47" s="84"/>
      <c r="E47" s="204"/>
      <c r="F47" s="85">
        <f>avghweal!N39</f>
        <v>544321.23510678287</v>
      </c>
      <c r="G47" s="84">
        <f>avghweal!T39</f>
        <v>868723.26322301454</v>
      </c>
      <c r="H47" s="317">
        <f>avghweal!Z39</f>
        <v>2334286.0027328455</v>
      </c>
      <c r="I47" s="84">
        <f>avghweal!AF39</f>
        <v>3434192.8055714737</v>
      </c>
      <c r="J47" s="317">
        <f>avghweal!AL39</f>
        <v>8140868.1335592326</v>
      </c>
      <c r="K47" s="84">
        <f>avghweal!AR39</f>
        <v>20625878.447693523</v>
      </c>
      <c r="L47" s="210"/>
      <c r="O47" s="493"/>
    </row>
    <row r="48" spans="1:15" s="87" customFormat="1" ht="15" customHeight="1" x14ac:dyDescent="0.2">
      <c r="A48" s="617">
        <v>1951</v>
      </c>
      <c r="B48" s="616">
        <f>avghweal!B40</f>
        <v>79069.317506983731</v>
      </c>
      <c r="C48" s="85">
        <f>avghweal!BD40</f>
        <v>27231.980726250054</v>
      </c>
      <c r="D48" s="84"/>
      <c r="E48" s="204"/>
      <c r="F48" s="85">
        <f>avghweal!N40</f>
        <v>545605.34853358672</v>
      </c>
      <c r="G48" s="84">
        <f>avghweal!T40</f>
        <v>873185.88047112082</v>
      </c>
      <c r="H48" s="317">
        <f>avghweal!Z40</f>
        <v>2303815.8531392985</v>
      </c>
      <c r="I48" s="84">
        <f>avghweal!AF40</f>
        <v>3359936.1700206939</v>
      </c>
      <c r="J48" s="317">
        <f>avghweal!AL40</f>
        <v>7715566.8398755109</v>
      </c>
      <c r="K48" s="84">
        <f>avghweal!AR40</f>
        <v>23552167.132406779</v>
      </c>
      <c r="L48" s="210"/>
      <c r="O48" s="493"/>
    </row>
    <row r="49" spans="1:15" s="87" customFormat="1" ht="15" customHeight="1" x14ac:dyDescent="0.2">
      <c r="A49" s="617">
        <v>1952</v>
      </c>
      <c r="B49" s="616">
        <f>avghweal!B41</f>
        <v>81233.891494961994</v>
      </c>
      <c r="C49" s="85">
        <f>avghweal!BD41</f>
        <v>28229.090743187404</v>
      </c>
      <c r="D49" s="84"/>
      <c r="E49" s="204"/>
      <c r="F49" s="85">
        <f>avghweal!N41</f>
        <v>558277.09826093342</v>
      </c>
      <c r="G49" s="84">
        <f>avghweal!T41</f>
        <v>887896.96376850491</v>
      </c>
      <c r="H49" s="317">
        <f>avghweal!Z41</f>
        <v>2341009.6616378962</v>
      </c>
      <c r="I49" s="84">
        <f>avghweal!AF41</f>
        <v>3395384.6512415851</v>
      </c>
      <c r="J49" s="317">
        <f>avghweal!AL41</f>
        <v>7818771.3525689077</v>
      </c>
      <c r="K49" s="84">
        <f>avghweal!AR41</f>
        <v>23628575.201638661</v>
      </c>
      <c r="L49" s="210"/>
      <c r="O49" s="493"/>
    </row>
    <row r="50" spans="1:15" s="87" customFormat="1" ht="15" customHeight="1" x14ac:dyDescent="0.2">
      <c r="A50" s="617">
        <v>1953</v>
      </c>
      <c r="B50" s="616">
        <f>avghweal!B42</f>
        <v>81949.106426425569</v>
      </c>
      <c r="C50" s="85">
        <f>avghweal!BD42</f>
        <v>29057.056123077498</v>
      </c>
      <c r="D50" s="84"/>
      <c r="E50" s="204"/>
      <c r="F50" s="85">
        <f>avghweal!N42</f>
        <v>557977.55915655801</v>
      </c>
      <c r="G50" s="84">
        <f>avghweal!T42</f>
        <v>881030.87551293673</v>
      </c>
      <c r="H50" s="317">
        <f>avghweal!Z42</f>
        <v>2264009.799618328</v>
      </c>
      <c r="I50" s="84">
        <f>avghweal!AF42</f>
        <v>3273381.9455993148</v>
      </c>
      <c r="J50" s="317">
        <f>avghweal!AL42</f>
        <v>7457018.5234575178</v>
      </c>
      <c r="K50" s="84">
        <f>avghweal!AR42</f>
        <v>22990634.102059714</v>
      </c>
      <c r="L50" s="210"/>
      <c r="O50" s="493"/>
    </row>
    <row r="51" spans="1:15" s="87" customFormat="1" ht="15" customHeight="1" x14ac:dyDescent="0.2">
      <c r="A51" s="617">
        <v>1954</v>
      </c>
      <c r="B51" s="616">
        <f>avghweal!B43</f>
        <v>84237.373793560357</v>
      </c>
      <c r="C51" s="85">
        <f>avghweal!BD43</f>
        <v>29492.11613704366</v>
      </c>
      <c r="D51" s="84"/>
      <c r="E51" s="204"/>
      <c r="F51" s="85">
        <f>avghweal!N43</f>
        <v>576944.69270221062</v>
      </c>
      <c r="G51" s="84">
        <f>avghweal!T43</f>
        <v>905139.01030185726</v>
      </c>
      <c r="H51" s="317">
        <f>avghweal!Z43</f>
        <v>2378064.1305494444</v>
      </c>
      <c r="I51" s="84">
        <f>avghweal!AF43</f>
        <v>3427265.5502284239</v>
      </c>
      <c r="J51" s="317">
        <f>avghweal!AL43</f>
        <v>7858968.1845318777</v>
      </c>
      <c r="K51" s="84">
        <f>avghweal!AR43</f>
        <v>23752536.932029627</v>
      </c>
      <c r="L51" s="210"/>
      <c r="O51" s="493"/>
    </row>
    <row r="52" spans="1:15" s="87" customFormat="1" ht="15" customHeight="1" x14ac:dyDescent="0.2">
      <c r="A52" s="617">
        <v>1955</v>
      </c>
      <c r="B52" s="622">
        <f>avghweal!B44</f>
        <v>88400.148811765263</v>
      </c>
      <c r="C52" s="85">
        <f>avghweal!BD44</f>
        <v>30568.502324196244</v>
      </c>
      <c r="D52" s="84"/>
      <c r="E52" s="204"/>
      <c r="F52" s="85">
        <f>avghweal!N44</f>
        <v>608884.96719988645</v>
      </c>
      <c r="G52" s="84">
        <f>avghweal!T44</f>
        <v>947436.47047538136</v>
      </c>
      <c r="H52" s="317">
        <f>avghweal!Z44</f>
        <v>2517950.6420776364</v>
      </c>
      <c r="I52" s="84">
        <f>avghweal!AF44</f>
        <v>3601683.6370758661</v>
      </c>
      <c r="J52" s="317">
        <f>avghweal!AL44</f>
        <v>8572443.3517577667</v>
      </c>
      <c r="K52" s="84">
        <f>avghweal!AR44</f>
        <v>27030884.860486597</v>
      </c>
      <c r="L52" s="210"/>
      <c r="O52" s="493"/>
    </row>
    <row r="53" spans="1:15" s="87" customFormat="1" ht="15" customHeight="1" x14ac:dyDescent="0.2">
      <c r="A53" s="617">
        <v>1956</v>
      </c>
      <c r="B53" s="622">
        <f>avghweal!B45</f>
        <v>90786.699563627131</v>
      </c>
      <c r="C53" s="85">
        <f>avghweal!BD45</f>
        <v>31048.723240628176</v>
      </c>
      <c r="D53" s="84"/>
      <c r="E53" s="204"/>
      <c r="F53" s="85">
        <f>avghweal!N45</f>
        <v>628428.48647061759</v>
      </c>
      <c r="G53" s="84">
        <f>avghweal!T45</f>
        <v>988386.62625933974</v>
      </c>
      <c r="H53" s="317">
        <f>avghweal!Z45</f>
        <v>2613751.8691837844</v>
      </c>
      <c r="I53" s="84">
        <f>avghweal!AF45</f>
        <v>3830211.6877588062</v>
      </c>
      <c r="J53" s="317">
        <f>avghweal!AL45</f>
        <v>8893340.9250695538</v>
      </c>
      <c r="K53" s="84">
        <f>avghweal!AR45</f>
        <v>27603307.08781622</v>
      </c>
      <c r="L53" s="210"/>
      <c r="O53" s="493"/>
    </row>
    <row r="54" spans="1:15" s="87" customFormat="1" ht="15" customHeight="1" x14ac:dyDescent="0.2">
      <c r="A54" s="617">
        <v>1957</v>
      </c>
      <c r="B54" s="622">
        <f>avghweal!B46</f>
        <v>90661.706910203968</v>
      </c>
      <c r="C54" s="85">
        <f>avghweal!BD46</f>
        <v>30589.439340931836</v>
      </c>
      <c r="D54" s="84"/>
      <c r="E54" s="204"/>
      <c r="F54" s="85">
        <f>avghweal!N46</f>
        <v>631312.1150336531</v>
      </c>
      <c r="G54" s="84">
        <f>avghweal!T46</f>
        <v>1007516.2715255636</v>
      </c>
      <c r="H54" s="317">
        <f>avghweal!Z46</f>
        <v>2576874.9643029701</v>
      </c>
      <c r="I54" s="84">
        <f>avghweal!AF46</f>
        <v>3762645.9453131543</v>
      </c>
      <c r="J54" s="317">
        <f>avghweal!AL46</f>
        <v>8669788.4781249296</v>
      </c>
      <c r="K54" s="84">
        <f>avghweal!AR46</f>
        <v>26329688.73568603</v>
      </c>
      <c r="L54" s="210"/>
      <c r="O54" s="493"/>
    </row>
    <row r="55" spans="1:15" s="87" customFormat="1" ht="15" customHeight="1" x14ac:dyDescent="0.2">
      <c r="A55" s="617">
        <v>1958</v>
      </c>
      <c r="B55" s="622">
        <f>avghweal!B47</f>
        <v>92635.462163712829</v>
      </c>
      <c r="C55" s="85">
        <f>avghweal!BD47</f>
        <v>31377.346735422267</v>
      </c>
      <c r="D55" s="84"/>
      <c r="E55" s="204"/>
      <c r="F55" s="85">
        <f>avghweal!N47</f>
        <v>643958.50101832778</v>
      </c>
      <c r="G55" s="84">
        <f>avghweal!T47</f>
        <v>1023726.9796256588</v>
      </c>
      <c r="H55" s="317">
        <f>avghweal!Z47</f>
        <v>2591436.3729177751</v>
      </c>
      <c r="I55" s="84">
        <f>avghweal!AF47</f>
        <v>3771563.0902073761</v>
      </c>
      <c r="J55" s="317">
        <f>avghweal!AL47</f>
        <v>8645312.2550516333</v>
      </c>
      <c r="K55" s="84">
        <f>avghweal!AR47</f>
        <v>26286484.163562328</v>
      </c>
      <c r="L55" s="210"/>
      <c r="O55" s="493"/>
    </row>
    <row r="56" spans="1:15" s="87" customFormat="1" ht="15" customHeight="1" x14ac:dyDescent="0.2">
      <c r="A56" s="618">
        <v>1959</v>
      </c>
      <c r="B56" s="624">
        <f>avghweal!B48</f>
        <v>96325.991150418515</v>
      </c>
      <c r="C56" s="89">
        <f>avghweal!BD48</f>
        <v>31856.792344783749</v>
      </c>
      <c r="D56" s="88"/>
      <c r="E56" s="205"/>
      <c r="F56" s="89">
        <f>avghweal!N48</f>
        <v>676548.78040113137</v>
      </c>
      <c r="G56" s="88">
        <f>avghweal!T48</f>
        <v>1084939.61335219</v>
      </c>
      <c r="H56" s="316">
        <f>avghweal!Z48</f>
        <v>2749910.496576217</v>
      </c>
      <c r="I56" s="88">
        <f>avghweal!AF48</f>
        <v>4023784.5135801644</v>
      </c>
      <c r="J56" s="316">
        <f>avghweal!AL48</f>
        <v>9161995.631346643</v>
      </c>
      <c r="K56" s="88">
        <f>avghweal!AR48</f>
        <v>27725937.51109881</v>
      </c>
      <c r="L56" s="330"/>
      <c r="O56" s="493"/>
    </row>
    <row r="57" spans="1:15" x14ac:dyDescent="0.2">
      <c r="A57" s="620">
        <v>1960</v>
      </c>
      <c r="B57" s="622">
        <f>avghweal!B49</f>
        <v>97788.085601940867</v>
      </c>
      <c r="C57" s="85">
        <f>avghweal!BD49</f>
        <v>32053.978710470354</v>
      </c>
      <c r="D57" s="84"/>
      <c r="E57" s="204"/>
      <c r="F57" s="85">
        <f>avghweal!N49</f>
        <v>689395.04762517533</v>
      </c>
      <c r="G57" s="84">
        <f>avghweal!T49</f>
        <v>1103746.2864497777</v>
      </c>
      <c r="H57" s="317">
        <f>avghweal!Z49</f>
        <v>2790833.1454864503</v>
      </c>
      <c r="I57" s="84">
        <f>avghweal!AF49</f>
        <v>4082791.4081588639</v>
      </c>
      <c r="J57" s="317">
        <f>avghweal!AL49</f>
        <v>9632309.4197037742</v>
      </c>
      <c r="K57" s="84">
        <f>avghweal!AR49</f>
        <v>31851501.121325504</v>
      </c>
      <c r="L57" s="210"/>
      <c r="O57" s="493"/>
    </row>
    <row r="58" spans="1:15" x14ac:dyDescent="0.2">
      <c r="A58" s="620">
        <v>1961</v>
      </c>
      <c r="B58" s="622">
        <f>avghweal!B50</f>
        <v>101446.45700111396</v>
      </c>
      <c r="C58" s="85">
        <f>avghweal!BD50</f>
        <v>33016.152266016514</v>
      </c>
      <c r="D58" s="84"/>
      <c r="E58" s="204"/>
      <c r="F58" s="85">
        <f>avghweal!N50</f>
        <v>717319.19961699087</v>
      </c>
      <c r="G58" s="84">
        <f>avghweal!T50</f>
        <v>1136948.1344146719</v>
      </c>
      <c r="H58" s="317">
        <f>avghweal!Z50</f>
        <v>2911977.5944045708</v>
      </c>
      <c r="I58" s="84">
        <f>avghweal!AF50</f>
        <v>4255789.1239191303</v>
      </c>
      <c r="J58" s="317">
        <f>avghweal!AL50</f>
        <v>10177710.056340542</v>
      </c>
      <c r="K58" s="84">
        <f>avghweal!AR50</f>
        <v>34639019.961964957</v>
      </c>
      <c r="L58" s="210"/>
      <c r="O58" s="493"/>
    </row>
    <row r="59" spans="1:15" x14ac:dyDescent="0.2">
      <c r="A59" s="620">
        <v>1962</v>
      </c>
      <c r="B59" s="622">
        <f>avghweal!B51</f>
        <v>104440.41725922321</v>
      </c>
      <c r="C59" s="82">
        <f>avghweal!BD51</f>
        <v>33391.867625425082</v>
      </c>
      <c r="D59" s="81">
        <f>avghweal!AW51</f>
        <v>2764.6691483654176</v>
      </c>
      <c r="E59" s="206">
        <f>avghweal!BI51</f>
        <v>71675.865721749651</v>
      </c>
      <c r="F59" s="82">
        <f>avghweal!N51</f>
        <v>743877.3639634063</v>
      </c>
      <c r="G59" s="81">
        <f>avghweal!T51</f>
        <v>1178769.3317609672</v>
      </c>
      <c r="H59" s="318">
        <f>avghweal!Z51</f>
        <v>3003946.4903462287</v>
      </c>
      <c r="I59" s="81">
        <f>avghweal!AF51</f>
        <v>4394220.9116521589</v>
      </c>
      <c r="J59" s="318">
        <f>avghweal!AL51</f>
        <v>10344364.258266399</v>
      </c>
      <c r="K59" s="81">
        <f>avghweal!AR51</f>
        <v>34053369.814719714</v>
      </c>
      <c r="L59" s="331">
        <f t="array" ref="L59:L116">TRANSPOSE('TE4'!B135:BG135)</f>
        <v>102224130.3235005</v>
      </c>
      <c r="O59" s="493"/>
    </row>
    <row r="60" spans="1:15" x14ac:dyDescent="0.2">
      <c r="A60" s="620">
        <v>1963</v>
      </c>
      <c r="B60" s="622">
        <f>avghweal!B52</f>
        <v>105380.93434593457</v>
      </c>
      <c r="C60" s="63">
        <f>avghweal!BD52</f>
        <v>33757.117584901949</v>
      </c>
      <c r="D60" s="62">
        <f>avghweal!AW52</f>
        <v>2569.8375433733077</v>
      </c>
      <c r="E60" s="204">
        <f>avghweal!BI52</f>
        <v>73465.437285301887</v>
      </c>
      <c r="F60" s="63">
        <f>avghweal!N52</f>
        <v>749995.28519522806</v>
      </c>
      <c r="G60" s="62">
        <f>avghweal!T52</f>
        <v>1184863.2352880856</v>
      </c>
      <c r="H60" s="319">
        <f>avghweal!Z52</f>
        <v>2992588.8987714089</v>
      </c>
      <c r="I60" s="62">
        <f>avghweal!AF52</f>
        <v>4365474.7833131868</v>
      </c>
      <c r="J60" s="319">
        <f>avghweal!AL52</f>
        <v>10305101.368075725</v>
      </c>
      <c r="K60" s="62">
        <f>avghweal!AR52</f>
        <v>34662768.36699985</v>
      </c>
      <c r="L60" s="332">
        <v>112909638.01249385</v>
      </c>
      <c r="O60" s="493"/>
    </row>
    <row r="61" spans="1:15" x14ac:dyDescent="0.2">
      <c r="A61" s="620">
        <v>1964</v>
      </c>
      <c r="B61" s="622">
        <f>avghweal!B53</f>
        <v>108323.6488207003</v>
      </c>
      <c r="C61" s="63">
        <f>avghweal!BD53</f>
        <v>34766.118343035821</v>
      </c>
      <c r="D61" s="62">
        <f>avghweal!AW53</f>
        <v>2375.0059383811977</v>
      </c>
      <c r="E61" s="204">
        <f>avghweal!BI53</f>
        <v>75255.008848854122</v>
      </c>
      <c r="F61" s="63">
        <f>avghweal!N53</f>
        <v>770341.42311968037</v>
      </c>
      <c r="G61" s="62">
        <f>avghweal!T53</f>
        <v>1213302.4802002741</v>
      </c>
      <c r="H61" s="319">
        <f>avghweal!Z53</f>
        <v>3036673.9977981183</v>
      </c>
      <c r="I61" s="62">
        <f>avghweal!AF53</f>
        <v>4417153.5438562818</v>
      </c>
      <c r="J61" s="319">
        <f>avghweal!AL53</f>
        <v>10456751.961397784</v>
      </c>
      <c r="K61" s="62">
        <f>avghweal!AR53</f>
        <v>35941901.968917295</v>
      </c>
      <c r="L61" s="332">
        <v>123595145.7014872</v>
      </c>
      <c r="O61" s="493"/>
    </row>
    <row r="62" spans="1:15" x14ac:dyDescent="0.2">
      <c r="A62" s="620">
        <v>1965</v>
      </c>
      <c r="B62" s="622">
        <f>avghweal!B54</f>
        <v>113119.65197958058</v>
      </c>
      <c r="C62" s="63">
        <f>avghweal!BD54</f>
        <v>36823.335283685075</v>
      </c>
      <c r="D62" s="62">
        <f>avghweal!AW54</f>
        <v>2526.9726505459216</v>
      </c>
      <c r="E62" s="204">
        <f>avghweal!BI54</f>
        <v>78222.542613802798</v>
      </c>
      <c r="F62" s="63">
        <f>avghweal!N54</f>
        <v>799786.50224264036</v>
      </c>
      <c r="G62" s="62">
        <f>avghweal!T54</f>
        <v>1255745.5393259239</v>
      </c>
      <c r="H62" s="319">
        <f>avghweal!Z54</f>
        <v>3155935.7954494241</v>
      </c>
      <c r="I62" s="62">
        <f>avghweal!AF54</f>
        <v>4612985.0651590806</v>
      </c>
      <c r="J62" s="319">
        <f>avghweal!AL54</f>
        <v>11144774.775407912</v>
      </c>
      <c r="K62" s="62">
        <f>avghweal!AR54</f>
        <v>38447217.813031651</v>
      </c>
      <c r="L62" s="332">
        <v>128079099.53518197</v>
      </c>
      <c r="O62" s="493"/>
    </row>
    <row r="63" spans="1:15" x14ac:dyDescent="0.2">
      <c r="A63" s="620">
        <v>1966</v>
      </c>
      <c r="B63" s="622">
        <f>avghweal!B55</f>
        <v>113820.90666208848</v>
      </c>
      <c r="C63" s="63">
        <f>avghweal!BD55</f>
        <v>37572.778036506563</v>
      </c>
      <c r="D63" s="62">
        <f>avghweal!AW55</f>
        <v>2678.9393627106456</v>
      </c>
      <c r="E63" s="204">
        <f>avghweal!BI55</f>
        <v>81190.076378751459</v>
      </c>
      <c r="F63" s="63">
        <f>avghweal!N55</f>
        <v>800054.06429232575</v>
      </c>
      <c r="G63" s="62">
        <f>avghweal!T55</f>
        <v>1252184.6814273712</v>
      </c>
      <c r="H63" s="319">
        <f>avghweal!Z55</f>
        <v>3160219.8192139114</v>
      </c>
      <c r="I63" s="62">
        <f>avghweal!AF55</f>
        <v>4641846.7737543331</v>
      </c>
      <c r="J63" s="319">
        <f>avghweal!AL55</f>
        <v>11440311.613669382</v>
      </c>
      <c r="K63" s="62">
        <f>avghweal!AR55</f>
        <v>39605223.907562502</v>
      </c>
      <c r="L63" s="332">
        <v>132563053.36887673</v>
      </c>
      <c r="O63" s="493"/>
    </row>
    <row r="64" spans="1:15" x14ac:dyDescent="0.2">
      <c r="A64" s="620">
        <v>1967</v>
      </c>
      <c r="B64" s="622">
        <f>avghweal!B56</f>
        <v>116371.58995360813</v>
      </c>
      <c r="C64" s="79">
        <f>avghweal!BD56</f>
        <v>38861.798024253912</v>
      </c>
      <c r="D64" s="62">
        <f>avghweal!AW56</f>
        <v>2046.3018559559432</v>
      </c>
      <c r="E64" s="204">
        <f>avghweal!BI56</f>
        <v>84881.168234626384</v>
      </c>
      <c r="F64" s="79">
        <f>avghweal!N56</f>
        <v>813959.71731779608</v>
      </c>
      <c r="G64" s="62">
        <f>avghweal!T56</f>
        <v>1276309.1481456237</v>
      </c>
      <c r="H64" s="319">
        <f>avghweal!Z56</f>
        <v>3269228.0886542625</v>
      </c>
      <c r="I64" s="62">
        <f>avghweal!AF56</f>
        <v>4827012.4336155243</v>
      </c>
      <c r="J64" s="319">
        <f>avghweal!AL56</f>
        <v>11725586.860689465</v>
      </c>
      <c r="K64" s="62">
        <f>avghweal!AR56</f>
        <v>40006428.48656591</v>
      </c>
      <c r="L64" s="332">
        <v>126178771.12953024</v>
      </c>
      <c r="O64" s="493"/>
    </row>
    <row r="65" spans="1:15" x14ac:dyDescent="0.2">
      <c r="A65" s="620">
        <v>1968</v>
      </c>
      <c r="B65" s="622">
        <f>avghweal!B57</f>
        <v>122177.04069737103</v>
      </c>
      <c r="C65" s="79">
        <f>avghweal!BD57</f>
        <v>40740.56407899897</v>
      </c>
      <c r="D65" s="62">
        <f>avghweal!AW57</f>
        <v>2187.6814839778681</v>
      </c>
      <c r="E65" s="204">
        <f>avghweal!BI57</f>
        <v>88931.667322775349</v>
      </c>
      <c r="F65" s="79">
        <f>avghweal!N57</f>
        <v>855105.33026271954</v>
      </c>
      <c r="G65" s="62">
        <f>avghweal!T57</f>
        <v>1341503.3393460056</v>
      </c>
      <c r="H65" s="319">
        <f>avghweal!Z57</f>
        <v>3480567.5329742054</v>
      </c>
      <c r="I65" s="62">
        <f>avghweal!AF57</f>
        <v>5174891.013305041</v>
      </c>
      <c r="J65" s="319">
        <f>avghweal!AL57</f>
        <v>12666934.018716065</v>
      </c>
      <c r="K65" s="62">
        <f>avghweal!AR57</f>
        <v>43609581.993965074</v>
      </c>
      <c r="L65" s="332">
        <v>143506250.27346981</v>
      </c>
      <c r="O65" s="493"/>
    </row>
    <row r="66" spans="1:15" x14ac:dyDescent="0.2">
      <c r="A66" s="623">
        <v>1969</v>
      </c>
      <c r="B66" s="624">
        <f>avghweal!B58</f>
        <v>120851.06634978176</v>
      </c>
      <c r="C66" s="80">
        <f>avghweal!BD58</f>
        <v>41608.825179048748</v>
      </c>
      <c r="D66" s="68">
        <f>avghweal!AW58</f>
        <v>2348.9227683266108</v>
      </c>
      <c r="E66" s="205">
        <f>avghweal!BI58</f>
        <v>90683.703192451416</v>
      </c>
      <c r="F66" s="80">
        <f>avghweal!N58</f>
        <v>834031.23688637884</v>
      </c>
      <c r="G66" s="68">
        <f>avghweal!T58</f>
        <v>1299672.0401464738</v>
      </c>
      <c r="H66" s="320">
        <f>avghweal!Z58</f>
        <v>3320225.1931044371</v>
      </c>
      <c r="I66" s="68">
        <f>avghweal!AF58</f>
        <v>4908617.7153597018</v>
      </c>
      <c r="J66" s="320">
        <f>avghweal!AL58</f>
        <v>11994251.30451934</v>
      </c>
      <c r="K66" s="68">
        <f>avghweal!AR58</f>
        <v>41679374.882752031</v>
      </c>
      <c r="L66" s="333">
        <v>140924832.86053681</v>
      </c>
      <c r="O66" s="493"/>
    </row>
    <row r="67" spans="1:15" x14ac:dyDescent="0.2">
      <c r="A67" s="620">
        <v>1970</v>
      </c>
      <c r="B67" s="622">
        <f>avghweal!B59</f>
        <v>114999.13364192609</v>
      </c>
      <c r="C67" s="79">
        <f>avghweal!BD59</f>
        <v>39516.891955963329</v>
      </c>
      <c r="D67" s="62">
        <f>avghweal!AW59</f>
        <v>2299.7894107041466</v>
      </c>
      <c r="E67" s="204">
        <f>avghweal!BI59</f>
        <v>86038.2701375373</v>
      </c>
      <c r="F67" s="79">
        <f>avghweal!N59</f>
        <v>794339.30881559104</v>
      </c>
      <c r="G67" s="62">
        <f>avghweal!T59</f>
        <v>1234876.6453808837</v>
      </c>
      <c r="H67" s="319">
        <f>avghweal!Z59</f>
        <v>3089886.3233907837</v>
      </c>
      <c r="I67" s="62">
        <f>avghweal!AF59</f>
        <v>4525531.4988879384</v>
      </c>
      <c r="J67" s="319">
        <f>avghweal!AL59</f>
        <v>10918089.952112889</v>
      </c>
      <c r="K67" s="62">
        <f>avghweal!AR59</f>
        <v>37489760.514991984</v>
      </c>
      <c r="L67" s="332">
        <v>120026977.33013344</v>
      </c>
      <c r="O67" s="493"/>
    </row>
    <row r="68" spans="1:15" x14ac:dyDescent="0.2">
      <c r="A68" s="620">
        <v>1971</v>
      </c>
      <c r="B68" s="622">
        <f>avghweal!B60</f>
        <v>115255.88466887517</v>
      </c>
      <c r="C68" s="79">
        <f>avghweal!BD60</f>
        <v>40072.675922377086</v>
      </c>
      <c r="D68" s="62">
        <f>avghweal!AW60</f>
        <v>2384.4102153700551</v>
      </c>
      <c r="E68" s="204">
        <f>avghweal!BI60</f>
        <v>87183.008056135892</v>
      </c>
      <c r="F68" s="79">
        <f>avghweal!N60</f>
        <v>791904.76338735782</v>
      </c>
      <c r="G68" s="62">
        <f>avghweal!T60</f>
        <v>1230420.8166413154</v>
      </c>
      <c r="H68" s="319">
        <f>avghweal!Z60</f>
        <v>3071369.562884531</v>
      </c>
      <c r="I68" s="62">
        <f>avghweal!AF60</f>
        <v>4485328.9039354054</v>
      </c>
      <c r="J68" s="319">
        <f>avghweal!AL60</f>
        <v>10787960.466499407</v>
      </c>
      <c r="K68" s="62">
        <f>avghweal!AR60</f>
        <v>36872995.869307593</v>
      </c>
      <c r="L68" s="332">
        <v>120247057.59356725</v>
      </c>
      <c r="O68" s="493"/>
    </row>
    <row r="69" spans="1:15" x14ac:dyDescent="0.2">
      <c r="A69" s="620">
        <v>1972</v>
      </c>
      <c r="B69" s="622">
        <f>avghweal!B61</f>
        <v>122457.20757035459</v>
      </c>
      <c r="C69" s="79">
        <f>avghweal!BD61</f>
        <v>42310.436695085962</v>
      </c>
      <c r="D69" s="62">
        <f>avghweal!AW61</f>
        <v>2743.0998009395371</v>
      </c>
      <c r="E69" s="204">
        <f>avghweal!BI61</f>
        <v>91769.607812768983</v>
      </c>
      <c r="F69" s="79">
        <f>avghweal!N61</f>
        <v>843778.14544777211</v>
      </c>
      <c r="G69" s="62">
        <f>avghweal!T61</f>
        <v>1303874.6201052852</v>
      </c>
      <c r="H69" s="319">
        <f>avghweal!Z61</f>
        <v>3209932.418036324</v>
      </c>
      <c r="I69" s="62">
        <f>avghweal!AF61</f>
        <v>4652459.4178485991</v>
      </c>
      <c r="J69" s="319">
        <f>avghweal!AL61</f>
        <v>11078583.404958449</v>
      </c>
      <c r="K69" s="62">
        <f>avghweal!AR61</f>
        <v>37681893.608153775</v>
      </c>
      <c r="L69" s="332">
        <v>131378267.42236622</v>
      </c>
      <c r="O69" s="493"/>
    </row>
    <row r="70" spans="1:15" x14ac:dyDescent="0.2">
      <c r="A70" s="620">
        <v>1973</v>
      </c>
      <c r="B70" s="622">
        <f>avghweal!B62</f>
        <v>123694.87190335069</v>
      </c>
      <c r="C70" s="79">
        <f>avghweal!BD62</f>
        <v>43969.004407083434</v>
      </c>
      <c r="D70" s="62">
        <f>avghweal!AW62</f>
        <v>2339.8239222174125</v>
      </c>
      <c r="E70" s="204">
        <f>avghweal!BI62</f>
        <v>96005.480013165958</v>
      </c>
      <c r="F70" s="79">
        <f>avghweal!N62</f>
        <v>841227.6793697559</v>
      </c>
      <c r="G70" s="62">
        <f>avghweal!T62</f>
        <v>1290681.0207190395</v>
      </c>
      <c r="H70" s="319">
        <f>avghweal!Z62</f>
        <v>3121835.0415721345</v>
      </c>
      <c r="I70" s="62">
        <f>avghweal!AF62</f>
        <v>4467420.3753862549</v>
      </c>
      <c r="J70" s="319">
        <f>avghweal!AL62</f>
        <v>10360019.969976295</v>
      </c>
      <c r="K70" s="62">
        <f>avghweal!AR62</f>
        <v>34208546.947484002</v>
      </c>
      <c r="L70" s="332">
        <v>107529858.39541644</v>
      </c>
      <c r="O70" s="493"/>
    </row>
    <row r="71" spans="1:15" x14ac:dyDescent="0.2">
      <c r="A71" s="620">
        <v>1974</v>
      </c>
      <c r="B71" s="622">
        <f>avghweal!B63</f>
        <v>112498.78594368076</v>
      </c>
      <c r="C71" s="79">
        <f>avghweal!BD63</f>
        <v>41132.107151597404</v>
      </c>
      <c r="D71" s="62">
        <f>avghweal!AW63</f>
        <v>1473.8468979677336</v>
      </c>
      <c r="E71" s="204">
        <f>avghweal!BI63</f>
        <v>90704.932468634477</v>
      </c>
      <c r="F71" s="79">
        <f>avghweal!N63</f>
        <v>754798.89507243107</v>
      </c>
      <c r="G71" s="62">
        <f>avghweal!T63</f>
        <v>1145746.0905411148</v>
      </c>
      <c r="H71" s="319">
        <f>avghweal!Z63</f>
        <v>2732297.6757307262</v>
      </c>
      <c r="I71" s="62">
        <f>avghweal!AF63</f>
        <v>3888600.3245771918</v>
      </c>
      <c r="J71" s="319">
        <f>avghweal!AL63</f>
        <v>8807508.4388765488</v>
      </c>
      <c r="K71" s="62">
        <f>avghweal!AR63</f>
        <v>28403614.801599905</v>
      </c>
      <c r="L71" s="332">
        <v>84615305.759706512</v>
      </c>
      <c r="O71" s="493"/>
    </row>
    <row r="72" spans="1:15" x14ac:dyDescent="0.2">
      <c r="A72" s="620">
        <v>1975</v>
      </c>
      <c r="B72" s="622">
        <f>avghweal!B64</f>
        <v>107974.53254802738</v>
      </c>
      <c r="C72" s="79">
        <f>avghweal!BD64</f>
        <v>40040.733138569376</v>
      </c>
      <c r="D72" s="62">
        <f>avghweal!AW64</f>
        <v>1901.2211597724315</v>
      </c>
      <c r="E72" s="204">
        <f>avghweal!BI64</f>
        <v>87715.123112065558</v>
      </c>
      <c r="F72" s="79">
        <f>avghweal!N64</f>
        <v>719378.72723314958</v>
      </c>
      <c r="G72" s="62">
        <f>avghweal!T64</f>
        <v>1086667.7914699882</v>
      </c>
      <c r="H72" s="319">
        <f>avghweal!Z64</f>
        <v>2546127.3608272444</v>
      </c>
      <c r="I72" s="62">
        <f>avghweal!AF64</f>
        <v>3603868.0103507526</v>
      </c>
      <c r="J72" s="319">
        <f>avghweal!AL64</f>
        <v>8068677.9792436184</v>
      </c>
      <c r="K72" s="62">
        <f>avghweal!AR64</f>
        <v>26205555.862287249</v>
      </c>
      <c r="L72" s="332">
        <v>83332738.378105268</v>
      </c>
      <c r="O72" s="493"/>
    </row>
    <row r="73" spans="1:15" x14ac:dyDescent="0.2">
      <c r="A73" s="620">
        <v>1976</v>
      </c>
      <c r="B73" s="622">
        <f>avghweal!B65</f>
        <v>114479.81297395907</v>
      </c>
      <c r="C73" s="79">
        <f>avghweal!BD65</f>
        <v>43487.982743281609</v>
      </c>
      <c r="D73" s="62">
        <f>avghweal!AW65</f>
        <v>2213.0342353514152</v>
      </c>
      <c r="E73" s="204">
        <f>avghweal!BI65</f>
        <v>95081.668378194328</v>
      </c>
      <c r="F73" s="79">
        <f>avghweal!N65</f>
        <v>753406.28505005606</v>
      </c>
      <c r="G73" s="62">
        <f>avghweal!T65</f>
        <v>1130959.7942211258</v>
      </c>
      <c r="H73" s="319">
        <f>avghweal!Z65</f>
        <v>2619460.9479475198</v>
      </c>
      <c r="I73" s="62">
        <f>avghweal!AF65</f>
        <v>3690189.5150728347</v>
      </c>
      <c r="J73" s="319">
        <f>avghweal!AL65</f>
        <v>8164517.2246203423</v>
      </c>
      <c r="K73" s="62">
        <f>avghweal!AR65</f>
        <v>26771083.980943374</v>
      </c>
      <c r="L73" s="332">
        <v>88476320.428001061</v>
      </c>
      <c r="O73" s="493"/>
    </row>
    <row r="74" spans="1:15" x14ac:dyDescent="0.2">
      <c r="A74" s="620">
        <v>1977</v>
      </c>
      <c r="B74" s="622">
        <f>avghweal!B66</f>
        <v>117539.64278407798</v>
      </c>
      <c r="C74" s="79">
        <f>avghweal!BD66</f>
        <v>45186.354793291015</v>
      </c>
      <c r="D74" s="62">
        <f>avghweal!AW66</f>
        <v>2226.8105898126078</v>
      </c>
      <c r="E74" s="204">
        <f>avghweal!BI66</f>
        <v>98885.78504763903</v>
      </c>
      <c r="F74" s="79">
        <f>avghweal!N66</f>
        <v>768719.23470116057</v>
      </c>
      <c r="G74" s="62">
        <f>avghweal!T66</f>
        <v>1151680.1796851647</v>
      </c>
      <c r="H74" s="319">
        <f>avghweal!Z66</f>
        <v>2646580.8035069956</v>
      </c>
      <c r="I74" s="62">
        <f>avghweal!AF66</f>
        <v>3728035.0837735385</v>
      </c>
      <c r="J74" s="319">
        <f>avghweal!AL66</f>
        <v>8264297.4373520678</v>
      </c>
      <c r="K74" s="62">
        <f>avghweal!AR66</f>
        <v>26883148.095497403</v>
      </c>
      <c r="L74" s="332">
        <v>86419343.579858825</v>
      </c>
      <c r="O74" s="493"/>
    </row>
    <row r="75" spans="1:15" x14ac:dyDescent="0.2">
      <c r="A75" s="620">
        <v>1978</v>
      </c>
      <c r="B75" s="622">
        <f>avghweal!B67</f>
        <v>119903.88963395006</v>
      </c>
      <c r="C75" s="79">
        <f>avghweal!BD67</f>
        <v>47094.824941130631</v>
      </c>
      <c r="D75" s="62">
        <f>avghweal!AW67</f>
        <v>2042.8951004240714</v>
      </c>
      <c r="E75" s="204">
        <f>avghweal!BI67</f>
        <v>103409.73724201384</v>
      </c>
      <c r="F75" s="79">
        <f>avghweal!N67</f>
        <v>775185.47186932492</v>
      </c>
      <c r="G75" s="62">
        <f>avghweal!T67</f>
        <v>1158705.4144494468</v>
      </c>
      <c r="H75" s="319">
        <f>avghweal!Z67</f>
        <v>2678405.6711596041</v>
      </c>
      <c r="I75" s="62">
        <f>avghweal!AF67</f>
        <v>3786908.5081138355</v>
      </c>
      <c r="J75" s="319">
        <f>avghweal!AL67</f>
        <v>8495602.5452932622</v>
      </c>
      <c r="K75" s="62">
        <f>avghweal!AR67</f>
        <v>28269108.833423525</v>
      </c>
      <c r="L75" s="332">
        <v>85947967.518126041</v>
      </c>
      <c r="O75" s="493"/>
    </row>
    <row r="76" spans="1:15" x14ac:dyDescent="0.2">
      <c r="A76" s="623">
        <v>1979</v>
      </c>
      <c r="B76" s="624">
        <f>avghweal!B68</f>
        <v>124430.83301008207</v>
      </c>
      <c r="C76" s="69">
        <f>avghweal!BD68</f>
        <v>47899.654364823342</v>
      </c>
      <c r="D76" s="68">
        <f>avghweal!AW68</f>
        <v>2231.449170574152</v>
      </c>
      <c r="E76" s="205">
        <f>avghweal!BI68</f>
        <v>104984.91085763484</v>
      </c>
      <c r="F76" s="69">
        <f>avghweal!N68</f>
        <v>813211.44081741071</v>
      </c>
      <c r="G76" s="68">
        <f>avghweal!T68</f>
        <v>1222577.3808577403</v>
      </c>
      <c r="H76" s="320">
        <f>avghweal!Z68</f>
        <v>2890984.5406834013</v>
      </c>
      <c r="I76" s="68">
        <f>avghweal!AF68</f>
        <v>4132338.0010263585</v>
      </c>
      <c r="J76" s="320">
        <f>avghweal!AL68</f>
        <v>9607974.1748727597</v>
      </c>
      <c r="K76" s="68">
        <f>avghweal!AR68</f>
        <v>33448854.858379334</v>
      </c>
      <c r="L76" s="333">
        <v>118902995.62158495</v>
      </c>
      <c r="O76" s="493"/>
    </row>
    <row r="77" spans="1:15" x14ac:dyDescent="0.2">
      <c r="A77" s="620">
        <v>1980</v>
      </c>
      <c r="B77" s="622">
        <f>avghweal!B69</f>
        <v>129397.48003528436</v>
      </c>
      <c r="C77" s="63">
        <f>avghweal!BD69</f>
        <v>50323.77371246821</v>
      </c>
      <c r="D77" s="62">
        <f>avghweal!AW69</f>
        <v>2550.586858252796</v>
      </c>
      <c r="E77" s="204">
        <f>avghweal!BI69</f>
        <v>110040.25728023749</v>
      </c>
      <c r="F77" s="63">
        <f>avghweal!N69</f>
        <v>841060.83694062952</v>
      </c>
      <c r="G77" s="62">
        <f>avghweal!T69</f>
        <v>1264932.7401505988</v>
      </c>
      <c r="H77" s="319">
        <f>avghweal!Z69</f>
        <v>3007347.8347252691</v>
      </c>
      <c r="I77" s="62">
        <f>avghweal!AF69</f>
        <v>4317979.6563417958</v>
      </c>
      <c r="J77" s="319">
        <f>avghweal!AL69</f>
        <v>10081988.964399904</v>
      </c>
      <c r="K77" s="62">
        <f>avghweal!AR69</f>
        <v>34406966.971546046</v>
      </c>
      <c r="L77" s="332">
        <v>110450205.14843595</v>
      </c>
      <c r="O77" s="493"/>
    </row>
    <row r="78" spans="1:15" x14ac:dyDescent="0.2">
      <c r="A78" s="620">
        <v>1981</v>
      </c>
      <c r="B78" s="622">
        <f>avghweal!B70</f>
        <v>129950.77506004598</v>
      </c>
      <c r="C78" s="63">
        <f>avghweal!BD70</f>
        <v>51128.253987899814</v>
      </c>
      <c r="D78" s="62">
        <f>avghweal!AW70</f>
        <v>3080.4838564682318</v>
      </c>
      <c r="E78" s="204">
        <f>avghweal!BI70</f>
        <v>111187.96665218927</v>
      </c>
      <c r="F78" s="63">
        <f>avghweal!N70</f>
        <v>839353.46470936155</v>
      </c>
      <c r="G78" s="62">
        <f>avghweal!T70</f>
        <v>1269382.2847326847</v>
      </c>
      <c r="H78" s="319">
        <f>avghweal!Z70</f>
        <v>3104782.0225861007</v>
      </c>
      <c r="I78" s="62">
        <f>avghweal!AF70</f>
        <v>4516637.9249876067</v>
      </c>
      <c r="J78" s="319">
        <f>avghweal!AL70</f>
        <v>10852395.971443055</v>
      </c>
      <c r="K78" s="62">
        <f>avghweal!AR70</f>
        <v>38041276.551924951</v>
      </c>
      <c r="L78" s="332">
        <v>127950109.27847065</v>
      </c>
      <c r="O78" s="493"/>
    </row>
    <row r="79" spans="1:15" x14ac:dyDescent="0.2">
      <c r="A79" s="620">
        <v>1982</v>
      </c>
      <c r="B79" s="622">
        <f>avghweal!B71</f>
        <v>130676.07346543338</v>
      </c>
      <c r="C79" s="63">
        <f>avghweal!BD71</f>
        <v>52943.409813059479</v>
      </c>
      <c r="D79" s="62">
        <f>avghweal!AW71</f>
        <v>4171.6730320154666</v>
      </c>
      <c r="E79" s="204">
        <f>avghweal!BI71</f>
        <v>113908.08078936448</v>
      </c>
      <c r="F79" s="63">
        <f>avghweal!N71</f>
        <v>830270.04633679846</v>
      </c>
      <c r="G79" s="62">
        <f>avghweal!T71</f>
        <v>1263182.0675645797</v>
      </c>
      <c r="H79" s="319">
        <f>avghweal!Z71</f>
        <v>3199200.1255016951</v>
      </c>
      <c r="I79" s="62">
        <f>avghweal!AF71</f>
        <v>4724388.2415977195</v>
      </c>
      <c r="J79" s="319">
        <f>avghweal!AL71</f>
        <v>11843238.073361618</v>
      </c>
      <c r="K79" s="62">
        <f>avghweal!AR71</f>
        <v>45811462.641464032</v>
      </c>
      <c r="L79" s="332">
        <v>185480443.17061356</v>
      </c>
      <c r="O79" s="493"/>
    </row>
    <row r="80" spans="1:15" x14ac:dyDescent="0.2">
      <c r="A80" s="620">
        <v>1983</v>
      </c>
      <c r="B80" s="622">
        <f>avghweal!B72</f>
        <v>133467.6401947586</v>
      </c>
      <c r="C80" s="63">
        <f>avghweal!BD72</f>
        <v>54886.825068801496</v>
      </c>
      <c r="D80" s="62">
        <f>avghweal!AW72</f>
        <v>4674.895101183004</v>
      </c>
      <c r="E80" s="204">
        <f>avghweal!BI72</f>
        <v>117651.73752832458</v>
      </c>
      <c r="F80" s="63">
        <f>avghweal!N72</f>
        <v>840694.97632837249</v>
      </c>
      <c r="G80" s="62">
        <f>avghweal!T72</f>
        <v>1273335.2987944209</v>
      </c>
      <c r="H80" s="319">
        <f>avghweal!Z72</f>
        <v>3192525.8128885794</v>
      </c>
      <c r="I80" s="62">
        <f>avghweal!AF72</f>
        <v>4732158.0833658585</v>
      </c>
      <c r="J80" s="319">
        <f>avghweal!AL72</f>
        <v>12120460.044757353</v>
      </c>
      <c r="K80" s="62">
        <f>avghweal!AR72</f>
        <v>49768257.516797416</v>
      </c>
      <c r="L80" s="332">
        <v>217363633.44361645</v>
      </c>
      <c r="O80" s="493"/>
    </row>
    <row r="81" spans="1:15" x14ac:dyDescent="0.2">
      <c r="A81" s="620">
        <v>1984</v>
      </c>
      <c r="B81" s="622">
        <f>avghweal!B73</f>
        <v>137030.35007334393</v>
      </c>
      <c r="C81" s="63">
        <f>avghweal!BD73</f>
        <v>55969.570153285182</v>
      </c>
      <c r="D81" s="62">
        <f>avghweal!AW73</f>
        <v>3844.4943260444902</v>
      </c>
      <c r="E81" s="204">
        <f>avghweal!BI73</f>
        <v>121125.91493733603</v>
      </c>
      <c r="F81" s="63">
        <f>avghweal!N73</f>
        <v>866577.36935387272</v>
      </c>
      <c r="G81" s="62">
        <f>avghweal!T73</f>
        <v>1309713.4573109138</v>
      </c>
      <c r="H81" s="319">
        <f>avghweal!Z73</f>
        <v>3306427.4115111595</v>
      </c>
      <c r="I81" s="62">
        <f>avghweal!AF73</f>
        <v>4939683.2716883682</v>
      </c>
      <c r="J81" s="319">
        <f>avghweal!AL73</f>
        <v>12673968.051301531</v>
      </c>
      <c r="K81" s="62">
        <f>avghweal!AR73</f>
        <v>51899122.569941774</v>
      </c>
      <c r="L81" s="332">
        <v>224051097.00108677</v>
      </c>
      <c r="O81" s="493"/>
    </row>
    <row r="82" spans="1:15" x14ac:dyDescent="0.2">
      <c r="A82" s="620">
        <v>1985</v>
      </c>
      <c r="B82" s="622">
        <f>avghweal!B74</f>
        <v>144345.26925461047</v>
      </c>
      <c r="C82" s="63">
        <f>avghweal!BD74</f>
        <v>59388.538328090588</v>
      </c>
      <c r="D82" s="62">
        <f>avghweal!AW74</f>
        <v>4440.2913684063515</v>
      </c>
      <c r="E82" s="204">
        <f>avghweal!BI74</f>
        <v>128073.8470276959</v>
      </c>
      <c r="F82" s="63">
        <f>avghweal!N74</f>
        <v>908955.84759328933</v>
      </c>
      <c r="G82" s="62">
        <f>avghweal!T74</f>
        <v>1381049.5696185215</v>
      </c>
      <c r="H82" s="319">
        <f>avghweal!Z74</f>
        <v>3564193.8868682934</v>
      </c>
      <c r="I82" s="62">
        <f>avghweal!AF74</f>
        <v>5371084.8245466538</v>
      </c>
      <c r="J82" s="319">
        <f>avghweal!AL74</f>
        <v>14186067.752831995</v>
      </c>
      <c r="K82" s="62">
        <f>avghweal!AR74</f>
        <v>58247216.556660421</v>
      </c>
      <c r="L82" s="332">
        <v>230347249.29432434</v>
      </c>
      <c r="O82" s="493"/>
    </row>
    <row r="83" spans="1:15" x14ac:dyDescent="0.2">
      <c r="A83" s="620">
        <v>1986</v>
      </c>
      <c r="B83" s="622">
        <f>avghweal!B75</f>
        <v>155887.92146366512</v>
      </c>
      <c r="C83" s="63">
        <f>avghweal!BD75</f>
        <v>64138.351146613721</v>
      </c>
      <c r="D83" s="62">
        <f>avghweal!AW75</f>
        <v>4935.2196415507715</v>
      </c>
      <c r="E83" s="204">
        <f>avghweal!BI75</f>
        <v>138142.26552794239</v>
      </c>
      <c r="F83" s="63">
        <f>avghweal!N75</f>
        <v>981634.0543171278</v>
      </c>
      <c r="G83" s="62">
        <f>avghweal!T75</f>
        <v>1494248.3960242569</v>
      </c>
      <c r="H83" s="319">
        <f>avghweal!Z75</f>
        <v>3885719.371658294</v>
      </c>
      <c r="I83" s="62">
        <f>avghweal!AF75</f>
        <v>5861215.1446635257</v>
      </c>
      <c r="J83" s="319">
        <f>avghweal!AL75</f>
        <v>15149457.88963476</v>
      </c>
      <c r="K83" s="62">
        <f>avghweal!AR75</f>
        <v>59863543.116551489</v>
      </c>
      <c r="L83" s="332">
        <v>257910113.74018484</v>
      </c>
      <c r="O83" s="493"/>
    </row>
    <row r="84" spans="1:15" x14ac:dyDescent="0.2">
      <c r="A84" s="620">
        <v>1987</v>
      </c>
      <c r="B84" s="622">
        <f>avghweal!B76</f>
        <v>163461.16366045043</v>
      </c>
      <c r="C84" s="63">
        <f>avghweal!BD76</f>
        <v>66563.571319158204</v>
      </c>
      <c r="D84" s="62">
        <f>avghweal!AW76</f>
        <v>6245.6228486247765</v>
      </c>
      <c r="E84" s="204">
        <f>avghweal!BI76</f>
        <v>141961.00690732501</v>
      </c>
      <c r="F84" s="63">
        <f>avghweal!N76</f>
        <v>1035539.4947320803</v>
      </c>
      <c r="G84" s="62">
        <f>avghweal!T76</f>
        <v>1598938.940278237</v>
      </c>
      <c r="H84" s="319">
        <f>avghweal!Z76</f>
        <v>4343407.8723122617</v>
      </c>
      <c r="I84" s="62">
        <f>avghweal!AF76</f>
        <v>6658820.0112052476</v>
      </c>
      <c r="J84" s="319">
        <f>avghweal!AL76</f>
        <v>17650974.56091645</v>
      </c>
      <c r="K84" s="62">
        <f>avghweal!AR76</f>
        <v>75728867.577861041</v>
      </c>
      <c r="L84" s="332">
        <v>341612623.5749476</v>
      </c>
      <c r="O84" s="493"/>
    </row>
    <row r="85" spans="1:15" x14ac:dyDescent="0.2">
      <c r="A85" s="620">
        <v>1988</v>
      </c>
      <c r="B85" s="622">
        <f>avghweal!B77</f>
        <v>169566.7746965246</v>
      </c>
      <c r="C85" s="63">
        <f>avghweal!BD77</f>
        <v>66759.742488319898</v>
      </c>
      <c r="D85" s="62">
        <f>avghweal!AW77</f>
        <v>6261.9333464876981</v>
      </c>
      <c r="E85" s="204">
        <f>avghweal!BI77</f>
        <v>142382.00391561014</v>
      </c>
      <c r="F85" s="63">
        <f>avghweal!N77</f>
        <v>1094830.0645703669</v>
      </c>
      <c r="G85" s="62">
        <f>avghweal!T77</f>
        <v>1713656.7339110752</v>
      </c>
      <c r="H85" s="319">
        <f>avghweal!Z77</f>
        <v>4816485.4078533351</v>
      </c>
      <c r="I85" s="62">
        <f>avghweal!AF77</f>
        <v>7493547.6710949726</v>
      </c>
      <c r="J85" s="319">
        <f>avghweal!AL77</f>
        <v>20586893.209336545</v>
      </c>
      <c r="K85" s="62">
        <f>avghweal!AR77</f>
        <v>86944643.563789889</v>
      </c>
      <c r="L85" s="332">
        <v>355092411.16233242</v>
      </c>
      <c r="O85" s="493"/>
    </row>
    <row r="86" spans="1:15" x14ac:dyDescent="0.2">
      <c r="A86" s="623">
        <v>1989</v>
      </c>
      <c r="B86" s="624">
        <f>avghweal!B78</f>
        <v>177016.38125837818</v>
      </c>
      <c r="C86" s="69">
        <f>avghweal!BD78</f>
        <v>69565.324127216925</v>
      </c>
      <c r="D86" s="68">
        <f>avghweal!AW78</f>
        <v>6681.2509995560558</v>
      </c>
      <c r="E86" s="205">
        <f>avghweal!BI78</f>
        <v>148170.41553679298</v>
      </c>
      <c r="F86" s="69">
        <f>avghweal!N78</f>
        <v>1144075.8954388294</v>
      </c>
      <c r="G86" s="68">
        <f>avghweal!T78</f>
        <v>1790092.5385965377</v>
      </c>
      <c r="H86" s="320">
        <f>avghweal!Z78</f>
        <v>5051049.9807569897</v>
      </c>
      <c r="I86" s="68">
        <f>avghweal!AF78</f>
        <v>7833120.3900548825</v>
      </c>
      <c r="J86" s="320">
        <f>avghweal!AL78</f>
        <v>21371896.866413131</v>
      </c>
      <c r="K86" s="68">
        <f>avghweal!AR78</f>
        <v>91344023.38769275</v>
      </c>
      <c r="L86" s="333">
        <v>396891140.97530323</v>
      </c>
      <c r="O86" s="493"/>
    </row>
    <row r="87" spans="1:15" x14ac:dyDescent="0.2">
      <c r="A87" s="620">
        <v>1990</v>
      </c>
      <c r="B87" s="622">
        <f>avghweal!B79</f>
        <v>177102.84944827284</v>
      </c>
      <c r="C87" s="63">
        <f>avghweal!BD79</f>
        <v>69322.82773214909</v>
      </c>
      <c r="D87" s="62">
        <f>avghweal!AW79</f>
        <v>6198.424920805307</v>
      </c>
      <c r="E87" s="204">
        <f>avghweal!BI79</f>
        <v>148228.3312463288</v>
      </c>
      <c r="F87" s="63">
        <f>avghweal!N79</f>
        <v>1147123.0448933865</v>
      </c>
      <c r="G87" s="62">
        <f>avghweal!T79</f>
        <v>1793883.1978629837</v>
      </c>
      <c r="H87" s="319">
        <f>avghweal!Z79</f>
        <v>5052103.8268120326</v>
      </c>
      <c r="I87" s="62">
        <f>avghweal!AF79</f>
        <v>7834448.0372601906</v>
      </c>
      <c r="J87" s="319">
        <f>avghweal!AL79</f>
        <v>21346216.002807472</v>
      </c>
      <c r="K87" s="62">
        <f>avghweal!AR79</f>
        <v>91574925.820272475</v>
      </c>
      <c r="L87" s="332">
        <v>390349320.76661092</v>
      </c>
      <c r="O87" s="493"/>
    </row>
    <row r="88" spans="1:15" x14ac:dyDescent="0.2">
      <c r="A88" s="620">
        <v>1991</v>
      </c>
      <c r="B88" s="622">
        <f>avghweal!B80</f>
        <v>176791.72881534434</v>
      </c>
      <c r="C88" s="63">
        <f>avghweal!BD80</f>
        <v>69136.931240892998</v>
      </c>
      <c r="D88" s="62">
        <f>avghweal!AW80</f>
        <v>6092.381403742088</v>
      </c>
      <c r="E88" s="204">
        <f>avghweal!BI80</f>
        <v>147942.61853733161</v>
      </c>
      <c r="F88" s="63">
        <f>avghweal!N80</f>
        <v>1145684.9069854063</v>
      </c>
      <c r="G88" s="62">
        <f>avghweal!T80</f>
        <v>1788898.7198310369</v>
      </c>
      <c r="H88" s="319">
        <f>avghweal!Z80</f>
        <v>4944635.1298415232</v>
      </c>
      <c r="I88" s="62">
        <f>avghweal!AF80</f>
        <v>7631393.284976149</v>
      </c>
      <c r="J88" s="319">
        <f>avghweal!AL80</f>
        <v>20709166.225848533</v>
      </c>
      <c r="K88" s="62">
        <f>avghweal!AR80</f>
        <v>88385960.373169631</v>
      </c>
      <c r="L88" s="332">
        <v>389800728.54459447</v>
      </c>
      <c r="O88" s="493"/>
    </row>
    <row r="89" spans="1:15" x14ac:dyDescent="0.2">
      <c r="A89" s="620">
        <v>1992</v>
      </c>
      <c r="B89" s="622">
        <f>avghweal!B81</f>
        <v>180351.19534912944</v>
      </c>
      <c r="C89" s="63">
        <f>avghweal!BD81</f>
        <v>67679.637447692323</v>
      </c>
      <c r="D89" s="62">
        <f>avghweal!AW81</f>
        <v>5215.099901371912</v>
      </c>
      <c r="E89" s="204">
        <f>avghweal!BI81</f>
        <v>145760.30938059281</v>
      </c>
      <c r="F89" s="63">
        <f>avghweal!N81</f>
        <v>1194395.2164620634</v>
      </c>
      <c r="G89" s="62">
        <f>avghweal!T81</f>
        <v>1874808.2909757586</v>
      </c>
      <c r="H89" s="319">
        <f>avghweal!Z81</f>
        <v>5244332.2855215017</v>
      </c>
      <c r="I89" s="62">
        <f>avghweal!AF81</f>
        <v>8120304.5039679445</v>
      </c>
      <c r="J89" s="319">
        <f>avghweal!AL81</f>
        <v>22503180.63764181</v>
      </c>
      <c r="K89" s="62">
        <f>avghweal!AR81</f>
        <v>98055025.11868763</v>
      </c>
      <c r="L89" s="332">
        <v>414578768.8568114</v>
      </c>
      <c r="O89" s="493"/>
    </row>
    <row r="90" spans="1:15" x14ac:dyDescent="0.2">
      <c r="A90" s="620">
        <v>1993</v>
      </c>
      <c r="B90" s="622">
        <f>avghweal!B82</f>
        <v>183026.60923127411</v>
      </c>
      <c r="C90" s="63">
        <f>avghweal!BD82</f>
        <v>68238.325912585569</v>
      </c>
      <c r="D90" s="62">
        <f>avghweal!AW82</f>
        <v>5091.7331866126033</v>
      </c>
      <c r="E90" s="204">
        <f>avghweal!BI82</f>
        <v>147171.56682005178</v>
      </c>
      <c r="F90" s="63">
        <f>avghweal!N82</f>
        <v>1216121.1590994711</v>
      </c>
      <c r="G90" s="62">
        <f>avghweal!T82</f>
        <v>1906436.1237357277</v>
      </c>
      <c r="H90" s="319">
        <f>avghweal!Z82</f>
        <v>5306590.0447158478</v>
      </c>
      <c r="I90" s="62">
        <f>avghweal!AF82</f>
        <v>8202969.8461295245</v>
      </c>
      <c r="J90" s="319">
        <f>avghweal!AL82</f>
        <v>22728051.427628051</v>
      </c>
      <c r="K90" s="62">
        <f>avghweal!AR82</f>
        <v>99999082.496508077</v>
      </c>
      <c r="L90" s="332">
        <v>422379568.36593211</v>
      </c>
      <c r="O90" s="493"/>
    </row>
    <row r="91" spans="1:15" x14ac:dyDescent="0.2">
      <c r="A91" s="620">
        <v>1994</v>
      </c>
      <c r="B91" s="622">
        <f>avghweal!B83</f>
        <v>185217.56147604683</v>
      </c>
      <c r="C91" s="63">
        <f>avghweal!BD83</f>
        <v>68910.820668024637</v>
      </c>
      <c r="D91" s="62">
        <f>avghweal!AW83</f>
        <v>4485.7687285134916</v>
      </c>
      <c r="E91" s="204">
        <f>avghweal!BI83</f>
        <v>149442.13559241357</v>
      </c>
      <c r="F91" s="63">
        <f>avghweal!N83</f>
        <v>1231978.2287482463</v>
      </c>
      <c r="G91" s="62">
        <f>avghweal!T83</f>
        <v>1928738.5810861217</v>
      </c>
      <c r="H91" s="319">
        <f>avghweal!Z83</f>
        <v>5350832.4572061859</v>
      </c>
      <c r="I91" s="62">
        <f>avghweal!AF83</f>
        <v>8265500.2276980756</v>
      </c>
      <c r="J91" s="319">
        <f>avghweal!AL83</f>
        <v>23007788.727982465</v>
      </c>
      <c r="K91" s="62">
        <f>avghweal!AR83</f>
        <v>100999174.80409238</v>
      </c>
      <c r="L91" s="332">
        <v>434349921.4845553</v>
      </c>
      <c r="O91" s="493"/>
    </row>
    <row r="92" spans="1:15" x14ac:dyDescent="0.2">
      <c r="A92" s="620">
        <v>1995</v>
      </c>
      <c r="B92" s="622">
        <f>avghweal!B84</f>
        <v>191707.75025320024</v>
      </c>
      <c r="C92" s="63">
        <f>avghweal!BD84</f>
        <v>70649.528130240025</v>
      </c>
      <c r="D92" s="62">
        <f>avghweal!AW84</f>
        <v>3869.4826194490624</v>
      </c>
      <c r="E92" s="204">
        <f>avghweal!BI84</f>
        <v>154124.58501872874</v>
      </c>
      <c r="F92" s="63">
        <f>avghweal!N84</f>
        <v>1281231.7493598422</v>
      </c>
      <c r="G92" s="62">
        <f>avghweal!T84</f>
        <v>1998508.5403993344</v>
      </c>
      <c r="H92" s="319">
        <f>avghweal!Z84</f>
        <v>5530727.0977015039</v>
      </c>
      <c r="I92" s="62">
        <f>avghweal!AF84</f>
        <v>8602959.9316361789</v>
      </c>
      <c r="J92" s="319">
        <f>avghweal!AL84</f>
        <v>24224971.035151567</v>
      </c>
      <c r="K92" s="62">
        <f>avghweal!AR84</f>
        <v>108345436.21453536</v>
      </c>
      <c r="L92" s="332">
        <v>477782769.17588955</v>
      </c>
      <c r="O92" s="493"/>
    </row>
    <row r="93" spans="1:15" x14ac:dyDescent="0.2">
      <c r="A93" s="620">
        <v>1996</v>
      </c>
      <c r="B93" s="622">
        <f>avghweal!B85</f>
        <v>202883.94979552869</v>
      </c>
      <c r="C93" s="63">
        <f>avghweal!BD85</f>
        <v>73921.065604087154</v>
      </c>
      <c r="D93" s="62">
        <f>avghweal!AW85</f>
        <v>3454.581719993846</v>
      </c>
      <c r="E93" s="204">
        <f>avghweal!BI85</f>
        <v>162004.17045920377</v>
      </c>
      <c r="F93" s="63">
        <f>avghweal!N85</f>
        <v>1363549.9075185028</v>
      </c>
      <c r="G93" s="62">
        <f>avghweal!T85</f>
        <v>2139342.7723075729</v>
      </c>
      <c r="H93" s="319">
        <f>avghweal!Z85</f>
        <v>5994553.4004726242</v>
      </c>
      <c r="I93" s="62">
        <f>avghweal!AF85</f>
        <v>9351169.3250755034</v>
      </c>
      <c r="J93" s="319">
        <f>avghweal!AL85</f>
        <v>26812678.844852056</v>
      </c>
      <c r="K93" s="62">
        <f>avghweal!AR85</f>
        <v>124643793.41214301</v>
      </c>
      <c r="L93" s="332">
        <v>554813125.87577951</v>
      </c>
      <c r="O93" s="493"/>
    </row>
    <row r="94" spans="1:15" x14ac:dyDescent="0.2">
      <c r="A94" s="620">
        <v>1997</v>
      </c>
      <c r="B94" s="622">
        <f>avghweal!B86</f>
        <v>216392.85430703094</v>
      </c>
      <c r="C94" s="63">
        <f>avghweal!BD86</f>
        <v>77128.177196883233</v>
      </c>
      <c r="D94" s="62">
        <f>avghweal!AW86</f>
        <v>2636.1745548484819</v>
      </c>
      <c r="E94" s="204">
        <f>avghweal!BI86</f>
        <v>170243.18049942664</v>
      </c>
      <c r="F94" s="63">
        <f>avghweal!N86</f>
        <v>1469774.94829836</v>
      </c>
      <c r="G94" s="62">
        <f>avghweal!T86</f>
        <v>2317598.8974578362</v>
      </c>
      <c r="H94" s="319">
        <f>avghweal!Z86</f>
        <v>6590588.5837479169</v>
      </c>
      <c r="I94" s="62">
        <f>avghweal!AF86</f>
        <v>10383916.026192596</v>
      </c>
      <c r="J94" s="319">
        <f>avghweal!AL86</f>
        <v>30327725.23121246</v>
      </c>
      <c r="K94" s="62">
        <f>avghweal!AR86</f>
        <v>144544554.36372527</v>
      </c>
      <c r="L94" s="332">
        <v>675564855.48579967</v>
      </c>
      <c r="O94" s="493"/>
    </row>
    <row r="95" spans="1:15" x14ac:dyDescent="0.2">
      <c r="A95" s="620">
        <v>1998</v>
      </c>
      <c r="B95" s="622">
        <f>avghweal!B87</f>
        <v>236998.20933731121</v>
      </c>
      <c r="C95" s="63">
        <f>avghweal!BD87</f>
        <v>82739.928269335971</v>
      </c>
      <c r="D95" s="62">
        <f>avghweal!AW87</f>
        <v>2660.9794312291137</v>
      </c>
      <c r="E95" s="204">
        <f>avghweal!BI87</f>
        <v>182838.61431696953</v>
      </c>
      <c r="F95" s="63">
        <f>avghweal!N87</f>
        <v>1625322.7389490886</v>
      </c>
      <c r="G95" s="62">
        <f>avghweal!T87</f>
        <v>2582967.8069464485</v>
      </c>
      <c r="H95" s="319">
        <f>avghweal!Z87</f>
        <v>7458174.1981469821</v>
      </c>
      <c r="I95" s="62">
        <f>avghweal!AF87</f>
        <v>11801154.614308303</v>
      </c>
      <c r="J95" s="319">
        <f>avghweal!AL87</f>
        <v>34991825.841125339</v>
      </c>
      <c r="K95" s="62">
        <f>avghweal!AR87</f>
        <v>167762398.36965334</v>
      </c>
      <c r="L95" s="332">
        <v>792588088.02068245</v>
      </c>
      <c r="O95" s="493"/>
    </row>
    <row r="96" spans="1:15" x14ac:dyDescent="0.2">
      <c r="A96" s="623">
        <v>1999</v>
      </c>
      <c r="B96" s="624">
        <f>avghweal!B88</f>
        <v>257865.28524219847</v>
      </c>
      <c r="C96" s="69">
        <f>avghweal!BD88</f>
        <v>90066.855452322852</v>
      </c>
      <c r="D96" s="68">
        <f>avghweal!AW88</f>
        <v>3609.1145765442898</v>
      </c>
      <c r="E96" s="205">
        <f>avghweal!BI88</f>
        <v>198139.03154704603</v>
      </c>
      <c r="F96" s="69">
        <f>avghweal!N88</f>
        <v>1768051.1533510792</v>
      </c>
      <c r="G96" s="68">
        <f>avghweal!T88</f>
        <v>2819149.8270834382</v>
      </c>
      <c r="H96" s="320">
        <f>avghweal!Z88</f>
        <v>8191697.6498748483</v>
      </c>
      <c r="I96" s="68">
        <f>avghweal!AF88</f>
        <v>13024677.494723771</v>
      </c>
      <c r="J96" s="320">
        <f>avghweal!AL88</f>
        <v>39102433.880883075</v>
      </c>
      <c r="K96" s="68">
        <f>avghweal!AR88</f>
        <v>192478060.7279081</v>
      </c>
      <c r="L96" s="333">
        <v>933008644.25006652</v>
      </c>
      <c r="O96" s="493"/>
    </row>
    <row r="97" spans="1:16" x14ac:dyDescent="0.2">
      <c r="A97" s="625">
        <v>2000</v>
      </c>
      <c r="B97" s="626">
        <f>avghweal!B89</f>
        <v>264420.53119624994</v>
      </c>
      <c r="C97" s="75">
        <f>avghweal!BD89</f>
        <v>92217.751735137281</v>
      </c>
      <c r="D97" s="74">
        <f>avghweal!AW89</f>
        <v>3556.1794624922904</v>
      </c>
      <c r="E97" s="207">
        <f>avghweal!BI89</f>
        <v>203044.71707594348</v>
      </c>
      <c r="F97" s="75">
        <f>avghweal!N89</f>
        <v>1814245.546346264</v>
      </c>
      <c r="G97" s="74">
        <f>avghweal!T89</f>
        <v>2901302.2279204316</v>
      </c>
      <c r="H97" s="321">
        <f>avghweal!Z89</f>
        <v>8554189.5677603055</v>
      </c>
      <c r="I97" s="74">
        <f>avghweal!AF89</f>
        <v>13721524.665739082</v>
      </c>
      <c r="J97" s="321">
        <f>avghweal!AL89</f>
        <v>42135181.2311121</v>
      </c>
      <c r="K97" s="74">
        <f>avghweal!AR89</f>
        <v>217649519.77016386</v>
      </c>
      <c r="L97" s="334">
        <v>1151920769.9531298</v>
      </c>
      <c r="O97" s="493"/>
    </row>
    <row r="98" spans="1:16" x14ac:dyDescent="0.2">
      <c r="A98" s="620">
        <v>2001</v>
      </c>
      <c r="B98" s="622">
        <f>avghweal!B90</f>
        <v>260143.18952213484</v>
      </c>
      <c r="C98" s="63">
        <f>avghweal!BD90</f>
        <v>92385.556322294229</v>
      </c>
      <c r="D98" s="62">
        <f>avghweal!AW90</f>
        <v>3551.1871479223614</v>
      </c>
      <c r="E98" s="204">
        <f>avghweal!BI90</f>
        <v>203428.51779025909</v>
      </c>
      <c r="F98" s="63">
        <f>avghweal!N90</f>
        <v>1769961.8883207</v>
      </c>
      <c r="G98" s="62">
        <f>avghweal!T90</f>
        <v>2823823.6258546547</v>
      </c>
      <c r="H98" s="319">
        <f>avghweal!Z90</f>
        <v>8299478.8569773585</v>
      </c>
      <c r="I98" s="62">
        <f>avghweal!AF90</f>
        <v>13285611.59816552</v>
      </c>
      <c r="J98" s="319">
        <f>avghweal!AL90</f>
        <v>40330990.31842339</v>
      </c>
      <c r="K98" s="62">
        <f>avghweal!AR90</f>
        <v>199265671.74536133</v>
      </c>
      <c r="L98" s="332">
        <v>941866085.39444602</v>
      </c>
      <c r="O98" s="493"/>
    </row>
    <row r="99" spans="1:16" x14ac:dyDescent="0.2">
      <c r="A99" s="620">
        <v>2002</v>
      </c>
      <c r="B99" s="622">
        <f>avghweal!B91</f>
        <v>253240.13144281766</v>
      </c>
      <c r="C99" s="63">
        <f>avghweal!BD91</f>
        <v>89692.490356987182</v>
      </c>
      <c r="D99" s="62">
        <f>avghweal!AW91</f>
        <v>3475.6409613064575</v>
      </c>
      <c r="E99" s="204">
        <f>avghweal!BI91</f>
        <v>197463.55210158814</v>
      </c>
      <c r="F99" s="63">
        <f>avghweal!N91</f>
        <v>1725168.9012152918</v>
      </c>
      <c r="G99" s="62">
        <f>avghweal!T91</f>
        <v>2741287.54450387</v>
      </c>
      <c r="H99" s="319">
        <f>avghweal!Z91</f>
        <v>7950363.7938912753</v>
      </c>
      <c r="I99" s="62">
        <f>avghweal!AF91</f>
        <v>12647605.866600523</v>
      </c>
      <c r="J99" s="319">
        <f>avghweal!AL91</f>
        <v>37811693.519272134</v>
      </c>
      <c r="K99" s="62">
        <f>avghweal!AR91</f>
        <v>183826372.25576925</v>
      </c>
      <c r="L99" s="332">
        <v>869373447.09992766</v>
      </c>
      <c r="O99" s="493"/>
    </row>
    <row r="100" spans="1:16" x14ac:dyDescent="0.2">
      <c r="A100" s="620">
        <v>2003</v>
      </c>
      <c r="B100" s="622">
        <f>avghweal!B92</f>
        <v>259358.80687040125</v>
      </c>
      <c r="C100" s="63">
        <f>avghweal!BD92</f>
        <v>91276.556039017887</v>
      </c>
      <c r="D100" s="62">
        <f>avghweal!AW92</f>
        <v>2572.437697557345</v>
      </c>
      <c r="E100" s="204">
        <f>avghweal!BI92</f>
        <v>202156.70396584354</v>
      </c>
      <c r="F100" s="63">
        <f>avghweal!N92</f>
        <v>1772099.0643528511</v>
      </c>
      <c r="G100" s="62">
        <f>avghweal!T92</f>
        <v>2811702.9716428714</v>
      </c>
      <c r="H100" s="319">
        <f>avghweal!Z92</f>
        <v>8138180.9914512672</v>
      </c>
      <c r="I100" s="62">
        <f>avghweal!AF92</f>
        <v>12953134.496275792</v>
      </c>
      <c r="J100" s="319">
        <f>avghweal!AL92</f>
        <v>38788560.350352876</v>
      </c>
      <c r="K100" s="62">
        <f>avghweal!AR92</f>
        <v>190159020.82132772</v>
      </c>
      <c r="L100" s="332">
        <v>905435278.66924107</v>
      </c>
      <c r="O100" s="493"/>
    </row>
    <row r="101" spans="1:16" x14ac:dyDescent="0.2">
      <c r="A101" s="620">
        <v>2004</v>
      </c>
      <c r="B101" s="622">
        <f>avghweal!B93</f>
        <v>285343.643659689</v>
      </c>
      <c r="C101" s="63">
        <f>avghweal!BD93</f>
        <v>98961.07498359507</v>
      </c>
      <c r="D101" s="62">
        <f>avghweal!AW93</f>
        <v>2624.8147801160694</v>
      </c>
      <c r="E101" s="204">
        <f>avghweal!BI93</f>
        <v>219381.40023794377</v>
      </c>
      <c r="F101" s="63">
        <f>avghweal!N93</f>
        <v>1962786.7617445344</v>
      </c>
      <c r="G101" s="62">
        <f>avghweal!T93</f>
        <v>3125629.3721309896</v>
      </c>
      <c r="H101" s="319">
        <f>avghweal!Z93</f>
        <v>9086725.0726467576</v>
      </c>
      <c r="I101" s="62">
        <f>avghweal!AF93</f>
        <v>14486429.816824118</v>
      </c>
      <c r="J101" s="319">
        <f>avghweal!AL93</f>
        <v>43613955.891787447</v>
      </c>
      <c r="K101" s="62">
        <f>avghweal!AR93</f>
        <v>209963263.59863383</v>
      </c>
      <c r="L101" s="332">
        <v>941292560.95400536</v>
      </c>
      <c r="O101" s="493"/>
    </row>
    <row r="102" spans="1:16" x14ac:dyDescent="0.2">
      <c r="A102" s="620">
        <v>2005</v>
      </c>
      <c r="B102" s="622">
        <f>avghweal!B94</f>
        <v>308560.70256044704</v>
      </c>
      <c r="C102" s="63">
        <f>avghweal!BD94</f>
        <v>106807.12266137979</v>
      </c>
      <c r="D102" s="62">
        <f>avghweal!AW94</f>
        <v>3329.734859213751</v>
      </c>
      <c r="E102" s="204">
        <f>avghweal!BI94</f>
        <v>236153.85741408728</v>
      </c>
      <c r="F102" s="63">
        <f>avghweal!N94</f>
        <v>2124342.9216520521</v>
      </c>
      <c r="G102" s="62">
        <f>avghweal!T94</f>
        <v>3397462.4821038004</v>
      </c>
      <c r="H102" s="319">
        <f>avghweal!Z94</f>
        <v>10068173.729413448</v>
      </c>
      <c r="I102" s="62">
        <f>avghweal!AF94</f>
        <v>16106729.353220165</v>
      </c>
      <c r="J102" s="319">
        <f>avghweal!AL94</f>
        <v>48470465.320952617</v>
      </c>
      <c r="K102" s="62">
        <f>avghweal!AR94</f>
        <v>231814830.12548977</v>
      </c>
      <c r="L102" s="332">
        <v>999984590.60313344</v>
      </c>
      <c r="O102" s="493"/>
    </row>
    <row r="103" spans="1:16" x14ac:dyDescent="0.2">
      <c r="A103" s="620">
        <v>2006</v>
      </c>
      <c r="B103" s="622">
        <f>avghweal!B95</f>
        <v>322012.20416848501</v>
      </c>
      <c r="C103" s="63">
        <f>avghweal!BD95</f>
        <v>110914.78247154577</v>
      </c>
      <c r="D103" s="62">
        <f>avghweal!AW95</f>
        <v>1732.7438454581791</v>
      </c>
      <c r="E103" s="204">
        <f>avghweal!BI95</f>
        <v>247392.33075415526</v>
      </c>
      <c r="F103" s="63">
        <f>avghweal!N95</f>
        <v>2221888.9994409382</v>
      </c>
      <c r="G103" s="62">
        <f>avghweal!T95</f>
        <v>3568191.6976183974</v>
      </c>
      <c r="H103" s="319">
        <f>avghweal!Z95</f>
        <v>10644662.822827082</v>
      </c>
      <c r="I103" s="62">
        <f>avghweal!AF95</f>
        <v>17106969.362116028</v>
      </c>
      <c r="J103" s="319">
        <f>avghweal!AL95</f>
        <v>51862649.16942925</v>
      </c>
      <c r="K103" s="62">
        <f>avghweal!AR95</f>
        <v>246858465.6922197</v>
      </c>
      <c r="L103" s="332">
        <v>1077553339.8049502</v>
      </c>
      <c r="O103" s="493"/>
    </row>
    <row r="104" spans="1:16" x14ac:dyDescent="0.2">
      <c r="A104" s="620">
        <v>2007</v>
      </c>
      <c r="B104" s="622">
        <f>avghweal!B96</f>
        <v>323238.64157448302</v>
      </c>
      <c r="C104" s="63">
        <f>avghweal!BD96</f>
        <v>109203.98759812317</v>
      </c>
      <c r="D104" s="62">
        <f>avghweal!AW96</f>
        <v>-1538.624639280928</v>
      </c>
      <c r="E104" s="204">
        <f>avghweal!BI96</f>
        <v>247632.25289487827</v>
      </c>
      <c r="F104" s="63">
        <f>avghweal!N96</f>
        <v>2249550.5273617213</v>
      </c>
      <c r="G104" s="62">
        <f>avghweal!T96</f>
        <v>3606352.7371621234</v>
      </c>
      <c r="H104" s="319">
        <f>avghweal!Z96</f>
        <v>10851840.010102578</v>
      </c>
      <c r="I104" s="62">
        <f>avghweal!AF96</f>
        <v>17561063.227981012</v>
      </c>
      <c r="J104" s="319">
        <f>avghweal!AL96</f>
        <v>54570990.215019315</v>
      </c>
      <c r="K104" s="62">
        <f>avghweal!AR96</f>
        <v>276423882.05656916</v>
      </c>
      <c r="L104" s="332">
        <v>1365702873.4816821</v>
      </c>
      <c r="O104" s="493"/>
    </row>
    <row r="105" spans="1:16" x14ac:dyDescent="0.2">
      <c r="A105" s="620">
        <v>2008</v>
      </c>
      <c r="B105" s="622">
        <f>avghweal!B97</f>
        <v>288868.31098802853</v>
      </c>
      <c r="C105" s="63">
        <f>avghweal!BD97</f>
        <v>93242.60072770949</v>
      </c>
      <c r="D105" s="62">
        <f>avghweal!AW97</f>
        <v>-5955.6003390261603</v>
      </c>
      <c r="E105" s="204">
        <f>avghweal!BI97</f>
        <v>217240.35206112903</v>
      </c>
      <c r="F105" s="63">
        <f>avghweal!N97</f>
        <v>2049499.7033309001</v>
      </c>
      <c r="G105" s="62">
        <f>avghweal!T97</f>
        <v>3281944.6084563094</v>
      </c>
      <c r="H105" s="319">
        <f>avghweal!Z97</f>
        <v>9774396.4426913988</v>
      </c>
      <c r="I105" s="62">
        <f>avghweal!AF97</f>
        <v>15835530.413670495</v>
      </c>
      <c r="J105" s="319">
        <f>avghweal!AL97</f>
        <v>49779502.92103786</v>
      </c>
      <c r="K105" s="62">
        <f>avghweal!AR97</f>
        <v>256507930.95100334</v>
      </c>
      <c r="L105" s="332">
        <v>1220430540.1010015</v>
      </c>
      <c r="O105" s="493"/>
    </row>
    <row r="106" spans="1:16" x14ac:dyDescent="0.2">
      <c r="A106" s="623">
        <v>2009</v>
      </c>
      <c r="B106" s="627">
        <f>avghweal!B98</f>
        <v>260240.97622866218</v>
      </c>
      <c r="C106" s="69">
        <f>avghweal!BD98</f>
        <v>82471.989335960883</v>
      </c>
      <c r="D106" s="68">
        <f>avghweal!AW98</f>
        <v>-8239.5603466600551</v>
      </c>
      <c r="E106" s="205">
        <f>avghweal!BI98</f>
        <v>195861.426439237</v>
      </c>
      <c r="F106" s="69">
        <f>avghweal!N98</f>
        <v>1860161.8582629736</v>
      </c>
      <c r="G106" s="70">
        <f>avghweal!T98</f>
        <v>2957945.5161938709</v>
      </c>
      <c r="H106" s="322">
        <f>avghweal!Z98</f>
        <v>8582939.9926498234</v>
      </c>
      <c r="I106" s="68">
        <f>avghweal!AF98</f>
        <v>13711986.734086767</v>
      </c>
      <c r="J106" s="320">
        <f>avghweal!AL98</f>
        <v>41936443.352195129</v>
      </c>
      <c r="K106" s="68">
        <f>avghweal!AR98</f>
        <v>208471790.71181563</v>
      </c>
      <c r="L106" s="333">
        <v>829969682.92465842</v>
      </c>
      <c r="O106" s="493"/>
    </row>
    <row r="107" spans="1:16" x14ac:dyDescent="0.2">
      <c r="A107" s="620">
        <v>2010</v>
      </c>
      <c r="B107" s="628">
        <f>avghweal!B99</f>
        <v>265860.07172075094</v>
      </c>
      <c r="C107" s="63">
        <f>avghweal!BD99</f>
        <v>80639.045796981329</v>
      </c>
      <c r="D107" s="62">
        <f>avghweal!AW99</f>
        <v>-8411.763319455551</v>
      </c>
      <c r="E107" s="204">
        <f>avghweal!BI99</f>
        <v>191952.55719252743</v>
      </c>
      <c r="F107" s="63">
        <f>avghweal!N99</f>
        <v>1932849.305034677</v>
      </c>
      <c r="G107" s="64">
        <f>avghweal!T99</f>
        <v>3096952.4872965789</v>
      </c>
      <c r="H107" s="323">
        <f>avghweal!Z99</f>
        <v>9096190.0831507035</v>
      </c>
      <c r="I107" s="62">
        <f>avghweal!AF99</f>
        <v>14651317.609513646</v>
      </c>
      <c r="J107" s="319">
        <f>avghweal!AL99</f>
        <v>45212063.124681167</v>
      </c>
      <c r="K107" s="62">
        <f>avghweal!AR99</f>
        <v>219692282.70474273</v>
      </c>
      <c r="L107" s="332">
        <v>594339960.41172123</v>
      </c>
      <c r="O107" s="493"/>
      <c r="P107" s="212"/>
    </row>
    <row r="108" spans="1:16" x14ac:dyDescent="0.2">
      <c r="A108" s="620">
        <v>2011</v>
      </c>
      <c r="B108" s="628">
        <f>avghweal!B100</f>
        <v>266839.54265347729</v>
      </c>
      <c r="C108" s="63">
        <f>avghweal!BD100</f>
        <v>78471.477958186035</v>
      </c>
      <c r="D108" s="62">
        <f>avghweal!AW100</f>
        <v>-8656.7059919497133</v>
      </c>
      <c r="E108" s="204">
        <f>avghweal!BI100</f>
        <v>187381.70789585571</v>
      </c>
      <c r="F108" s="63">
        <f>avghweal!N100</f>
        <v>1962152.124911098</v>
      </c>
      <c r="G108" s="64">
        <f>avghweal!T100</f>
        <v>3164616.4290603781</v>
      </c>
      <c r="H108" s="323">
        <f>avghweal!Z100</f>
        <v>9412635.3314280789</v>
      </c>
      <c r="I108" s="62">
        <f>avghweal!AF100</f>
        <v>15225749.07361589</v>
      </c>
      <c r="J108" s="319">
        <f>avghweal!AL100</f>
        <v>47790077.211910136</v>
      </c>
      <c r="K108" s="62">
        <f>avghweal!AR100</f>
        <v>240369498.63420293</v>
      </c>
      <c r="L108" s="332">
        <v>1034855485.5283676</v>
      </c>
      <c r="O108" s="493"/>
    </row>
    <row r="109" spans="1:16" x14ac:dyDescent="0.2">
      <c r="A109" s="620">
        <v>2012</v>
      </c>
      <c r="B109" s="628">
        <f>avghweal!B101</f>
        <v>272746.24700165127</v>
      </c>
      <c r="C109" s="63">
        <f>avghweal!BD101</f>
        <v>77961.290877003863</v>
      </c>
      <c r="D109" s="62">
        <f>avghweal!AW101</f>
        <v>-7993.4739271237804</v>
      </c>
      <c r="E109" s="204">
        <f>avghweal!BI101</f>
        <v>185404.7468821634</v>
      </c>
      <c r="F109" s="63">
        <f>avghweal!N101</f>
        <v>2025810.8521234777</v>
      </c>
      <c r="G109" s="64">
        <f>avghweal!T101</f>
        <v>3292245.5828365562</v>
      </c>
      <c r="H109" s="323">
        <f>avghweal!Z101</f>
        <v>9971469.2077286504</v>
      </c>
      <c r="I109" s="62">
        <f>avghweal!AF101</f>
        <v>16240133.487120364</v>
      </c>
      <c r="J109" s="319">
        <f>avghweal!AL101</f>
        <v>51322507.105746739</v>
      </c>
      <c r="K109" s="62">
        <f>avghweal!AR101</f>
        <v>256197211.27319118</v>
      </c>
      <c r="L109" s="332">
        <v>1034708727.38816</v>
      </c>
      <c r="O109" s="493"/>
    </row>
    <row r="110" spans="1:16" x14ac:dyDescent="0.2">
      <c r="A110" s="620">
        <v>2013</v>
      </c>
      <c r="B110" s="628">
        <f>avghweal!B102</f>
        <v>294198.83164796047</v>
      </c>
      <c r="C110" s="63">
        <f>avghweal!BD102</f>
        <v>83656.42693129048</v>
      </c>
      <c r="D110" s="62">
        <f>avghweal!AW102</f>
        <v>-6708.2852986210919</v>
      </c>
      <c r="E110" s="204">
        <f>avghweal!BI102</f>
        <v>196612.31721867988</v>
      </c>
      <c r="F110" s="63">
        <f>avghweal!N102</f>
        <v>2189080.4740979895</v>
      </c>
      <c r="G110" s="64">
        <f>avghweal!T102</f>
        <v>3544072.6690147812</v>
      </c>
      <c r="H110" s="323">
        <f>avghweal!Z102</f>
        <v>10616186.069335839</v>
      </c>
      <c r="I110" s="62">
        <f>avghweal!AF102</f>
        <v>17150275.180474684</v>
      </c>
      <c r="J110" s="319">
        <f>avghweal!AL102</f>
        <v>53907046.408370189</v>
      </c>
      <c r="K110" s="62">
        <f>avghweal!AR102</f>
        <v>275132710.53916103</v>
      </c>
      <c r="L110" s="332">
        <v>1206574793.8751471</v>
      </c>
      <c r="O110" s="493"/>
    </row>
    <row r="111" spans="1:16" x14ac:dyDescent="0.2">
      <c r="A111" s="620">
        <v>2014</v>
      </c>
      <c r="B111" s="628">
        <f>avghweal!B103</f>
        <v>316013.83640891284</v>
      </c>
      <c r="C111" s="63">
        <f>avghweal!BD103</f>
        <v>90667.719454227161</v>
      </c>
      <c r="D111" s="62">
        <f>avghweal!AW103</f>
        <v>-4801.2689888853956</v>
      </c>
      <c r="E111" s="204">
        <f>avghweal!BI103</f>
        <v>210003.95500811789</v>
      </c>
      <c r="F111" s="63">
        <f>avghweal!N103</f>
        <v>2344128.889001084</v>
      </c>
      <c r="G111" s="64">
        <f>avghweal!T103</f>
        <v>3809928.4341869494</v>
      </c>
      <c r="H111" s="323">
        <f>avghweal!Z103</f>
        <v>11551345.559956377</v>
      </c>
      <c r="I111" s="62">
        <f>avghweal!AF103</f>
        <v>18723941.336406261</v>
      </c>
      <c r="J111" s="319">
        <f>avghweal!AL103</f>
        <v>58412687.754814982</v>
      </c>
      <c r="K111" s="62">
        <f>avghweal!AR103</f>
        <v>295995713.86416769</v>
      </c>
      <c r="L111" s="332">
        <v>1324331288.8168809</v>
      </c>
    </row>
    <row r="112" spans="1:16" x14ac:dyDescent="0.2">
      <c r="A112" s="620">
        <v>2015</v>
      </c>
      <c r="B112" s="628">
        <f>avghweal!B104</f>
        <v>327686.6271362718</v>
      </c>
      <c r="C112" s="63">
        <f>avghweal!BD104</f>
        <v>95115.118053150582</v>
      </c>
      <c r="D112" s="62">
        <f>avghweal!AW104</f>
        <v>-3569.7596948410342</v>
      </c>
      <c r="E112" s="204">
        <f>avghweal!BI104</f>
        <v>218471.21523814008</v>
      </c>
      <c r="F112" s="63">
        <f>avghweal!N104</f>
        <v>2420830.2088843626</v>
      </c>
      <c r="G112" s="64">
        <f>avghweal!T104</f>
        <v>3941560.182886288</v>
      </c>
      <c r="H112" s="323">
        <f>avghweal!Z104</f>
        <v>12001753.465720078</v>
      </c>
      <c r="I112" s="62">
        <f>avghweal!AF104</f>
        <v>19486204.635992005</v>
      </c>
      <c r="J112" s="319">
        <f>avghweal!AL104</f>
        <v>61202546.354406923</v>
      </c>
      <c r="K112" s="62">
        <f>avghweal!AR104</f>
        <v>310757627.53752196</v>
      </c>
      <c r="L112" s="332">
        <v>1417042674.4841151</v>
      </c>
    </row>
    <row r="113" spans="1:12" x14ac:dyDescent="0.2">
      <c r="A113" s="620">
        <v>2016</v>
      </c>
      <c r="B113" s="628">
        <f>avghweal!B105</f>
        <v>336029.73520909436</v>
      </c>
      <c r="C113" s="63">
        <f>avghweal!BD105</f>
        <v>99418.171096843071</v>
      </c>
      <c r="D113" s="62">
        <f>avghweal!AW105</f>
        <v>-2584.773861658814</v>
      </c>
      <c r="E113" s="204">
        <f>avghweal!BI105</f>
        <v>226921.85229497042</v>
      </c>
      <c r="F113" s="63">
        <f>avghweal!N105</f>
        <v>2465533.8122193557</v>
      </c>
      <c r="G113" s="64">
        <f>avghweal!T105</f>
        <v>4008061.4864315935</v>
      </c>
      <c r="H113" s="323">
        <f>avghweal!Z105</f>
        <v>12186210.715989863</v>
      </c>
      <c r="I113" s="62">
        <f>avghweal!AF105</f>
        <v>19760521.264172211</v>
      </c>
      <c r="J113" s="319">
        <f>avghweal!AL105</f>
        <v>61898511.130701773</v>
      </c>
      <c r="K113" s="62">
        <f>avghweal!AR105</f>
        <v>311667121.94560528</v>
      </c>
      <c r="L113" s="332">
        <v>1368228536.9373107</v>
      </c>
    </row>
    <row r="114" spans="1:12" x14ac:dyDescent="0.2">
      <c r="A114" s="620">
        <v>2017</v>
      </c>
      <c r="B114" s="628">
        <f>avghweal!B106</f>
        <v>355638.29892943089</v>
      </c>
      <c r="C114" s="63">
        <f>avghweal!BD106</f>
        <v>111469.27760585256</v>
      </c>
      <c r="D114" s="62">
        <f>avghweal!AW106</f>
        <v>895.39061467523334</v>
      </c>
      <c r="E114" s="204">
        <f>avghweal!BI106</f>
        <v>249686.63634482422</v>
      </c>
      <c r="F114" s="63">
        <f>avghweal!N106</f>
        <v>2553159.4908416355</v>
      </c>
      <c r="G114" s="64">
        <f>avghweal!T106</f>
        <v>4151696.0732870451</v>
      </c>
      <c r="H114" s="323">
        <f>avghweal!Z106</f>
        <v>12645094.602206452</v>
      </c>
      <c r="I114" s="62">
        <f>avghweal!AF106</f>
        <v>20583927.951270852</v>
      </c>
      <c r="J114" s="319">
        <f>avghweal!AL106</f>
        <v>65249916.426594011</v>
      </c>
      <c r="K114" s="62">
        <f>avghweal!AR106</f>
        <v>345695949.58867633</v>
      </c>
      <c r="L114" s="332">
        <v>1598200135.0638781</v>
      </c>
    </row>
    <row r="115" spans="1:12" x14ac:dyDescent="0.2">
      <c r="A115" s="620">
        <v>2018</v>
      </c>
      <c r="B115" s="628">
        <f>avghweal!B107</f>
        <v>361826.17884751578</v>
      </c>
      <c r="C115" s="63">
        <f>avghweal!BD107</f>
        <v>114174.52731589926</v>
      </c>
      <c r="D115" s="62">
        <f>avghweal!AW107</f>
        <v>1403.5491776106553</v>
      </c>
      <c r="E115" s="204">
        <f>avghweal!BI107</f>
        <v>255138.24998875998</v>
      </c>
      <c r="F115" s="63">
        <f>avghweal!N107</f>
        <v>2590691.0426320639</v>
      </c>
      <c r="G115" s="64">
        <f>avghweal!T107</f>
        <v>4212304.2729644794</v>
      </c>
      <c r="H115" s="323">
        <f>avghweal!Z107</f>
        <v>12793879.133682206</v>
      </c>
      <c r="I115" s="62">
        <f>avghweal!AF107</f>
        <v>20800726.054662988</v>
      </c>
      <c r="J115" s="319">
        <f>avghweal!AL107</f>
        <v>65721260.332811728</v>
      </c>
      <c r="K115" s="62">
        <f>avghweal!AR107</f>
        <v>346456102.23588067</v>
      </c>
      <c r="L115" s="332">
        <v>1720000000</v>
      </c>
    </row>
    <row r="116" spans="1:12" x14ac:dyDescent="0.2">
      <c r="A116" s="620">
        <v>2019</v>
      </c>
      <c r="B116" s="628">
        <f>avghweal!B108</f>
        <v>376674.4191802679</v>
      </c>
      <c r="C116" s="63">
        <f>avghweal!BD108</f>
        <v>119074.01380327159</v>
      </c>
      <c r="D116" s="62">
        <f>avghweal!AW108</f>
        <v>2139.7669431206355</v>
      </c>
      <c r="E116" s="204">
        <f>avghweal!BI108</f>
        <v>265241.82237846026</v>
      </c>
      <c r="F116" s="63">
        <f>avghweal!N108</f>
        <v>2695078.0675732344</v>
      </c>
      <c r="G116" s="64">
        <f>avghweal!T108</f>
        <v>4383550.0978766605</v>
      </c>
      <c r="H116" s="323">
        <f>avghweal!Z108</f>
        <v>13300560.157331053</v>
      </c>
      <c r="I116" s="62">
        <f>avghweal!AF108</f>
        <v>21596877.49924951</v>
      </c>
      <c r="J116" s="319">
        <f>avghweal!AL108</f>
        <v>67888094.787462741</v>
      </c>
      <c r="K116" s="62">
        <f>avghweal!AR108</f>
        <v>350293185.92912626</v>
      </c>
      <c r="L116" s="332">
        <v>1649612711.02284</v>
      </c>
    </row>
    <row r="117" spans="1:12" ht="17" thickBot="1" x14ac:dyDescent="0.25">
      <c r="A117" s="1095"/>
      <c r="B117" s="1096"/>
      <c r="C117" s="1097"/>
      <c r="D117" s="1098"/>
      <c r="E117" s="1099"/>
      <c r="F117" s="1097"/>
      <c r="G117" s="1100"/>
      <c r="H117" s="1101"/>
      <c r="I117" s="1098"/>
      <c r="J117" s="1102"/>
      <c r="K117" s="1098"/>
      <c r="L117" s="335"/>
    </row>
    <row r="118" spans="1:12" ht="17" thickTop="1" x14ac:dyDescent="0.2">
      <c r="A118" s="61"/>
      <c r="B118" s="60"/>
      <c r="C118" s="60"/>
      <c r="D118" s="59"/>
      <c r="E118" s="58"/>
      <c r="F118" s="60"/>
      <c r="G118" s="60"/>
      <c r="H118" s="60"/>
      <c r="I118" s="60"/>
      <c r="J118" s="59"/>
      <c r="K118" s="59"/>
    </row>
    <row r="119" spans="1:12" x14ac:dyDescent="0.2">
      <c r="C119" s="57"/>
      <c r="F119" s="57"/>
      <c r="G119" s="57"/>
      <c r="H119" s="57"/>
      <c r="I119" s="57"/>
    </row>
    <row r="120" spans="1:12" x14ac:dyDescent="0.2">
      <c r="A120" s="1038"/>
      <c r="B120" s="212"/>
      <c r="C120" s="212"/>
      <c r="D120" s="212"/>
      <c r="E120" s="212"/>
      <c r="F120" s="212"/>
      <c r="G120" s="212"/>
      <c r="H120" s="212"/>
      <c r="I120" s="212"/>
      <c r="J120" s="212"/>
      <c r="K120" s="212"/>
    </row>
    <row r="121" spans="1:12" x14ac:dyDescent="0.2">
      <c r="A121" s="291"/>
      <c r="B121" s="212"/>
      <c r="C121" s="212"/>
      <c r="D121" s="212"/>
      <c r="E121" s="212"/>
      <c r="F121" s="212"/>
      <c r="G121" s="212"/>
      <c r="H121" s="212"/>
      <c r="I121" s="212"/>
      <c r="J121" s="212"/>
      <c r="K121" s="212"/>
      <c r="L121" s="212"/>
    </row>
    <row r="122" spans="1:12" x14ac:dyDescent="0.2">
      <c r="A122" s="291"/>
      <c r="B122" s="212"/>
      <c r="C122" s="212"/>
      <c r="D122" s="212"/>
      <c r="E122" s="212"/>
      <c r="F122" s="212"/>
      <c r="G122" s="212"/>
      <c r="H122" s="212"/>
      <c r="I122" s="212"/>
      <c r="J122" s="212"/>
      <c r="K122" s="212"/>
      <c r="L122" s="212"/>
    </row>
    <row r="123" spans="1:12" x14ac:dyDescent="0.2">
      <c r="A123" s="291"/>
      <c r="B123" s="212"/>
      <c r="C123" s="212"/>
      <c r="D123" s="212"/>
      <c r="E123" s="212"/>
      <c r="F123" s="212"/>
      <c r="G123" s="212"/>
      <c r="H123" s="212"/>
      <c r="I123" s="212"/>
      <c r="J123" s="212"/>
      <c r="K123" s="212"/>
      <c r="L123" s="212"/>
    </row>
    <row r="124" spans="1:12" x14ac:dyDescent="0.2">
      <c r="A124" s="211"/>
      <c r="B124" s="212"/>
      <c r="C124" s="212"/>
      <c r="D124" s="212"/>
      <c r="E124" s="212"/>
      <c r="F124" s="212"/>
      <c r="G124" s="212"/>
      <c r="H124" s="212"/>
      <c r="I124" s="212"/>
      <c r="J124" s="212"/>
      <c r="K124" s="212"/>
      <c r="L124" s="212"/>
    </row>
  </sheetData>
  <mergeCells count="3">
    <mergeCell ref="A4:L4"/>
    <mergeCell ref="B7:L7"/>
    <mergeCell ref="B8:L8"/>
  </mergeCells>
  <hyperlinks>
    <hyperlink ref="A1" location="Index!A1" display="Back to index" xr:uid="{00000000-0004-0000-5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5" tint="0.39997558519241921"/>
  </sheetPr>
  <dimension ref="A1:BH141"/>
  <sheetViews>
    <sheetView workbookViewId="0">
      <pane xSplit="1" ySplit="8" topLeftCell="B112" activePane="bottomRight" state="frozen"/>
      <selection activeCell="D32" sqref="D32"/>
      <selection pane="topRight" activeCell="D32" sqref="D32"/>
      <selection pane="bottomLeft" activeCell="D32" sqref="D32"/>
      <selection pane="bottomRight" activeCell="A4" sqref="A4:BH4"/>
    </sheetView>
  </sheetViews>
  <sheetFormatPr baseColWidth="10" defaultColWidth="10.83203125" defaultRowHeight="16" x14ac:dyDescent="0.2"/>
  <cols>
    <col min="1" max="1" width="10.83203125" style="56"/>
    <col min="2" max="2" width="13.6640625" style="56" customWidth="1"/>
    <col min="3" max="9" width="13.6640625" style="56" hidden="1" customWidth="1"/>
    <col min="10" max="10" width="13.6640625" style="56" customWidth="1"/>
    <col min="11" max="19" width="13.6640625" style="56" hidden="1" customWidth="1"/>
    <col min="20" max="20" width="13.6640625" style="56" customWidth="1"/>
    <col min="21" max="29" width="13.6640625" style="56" hidden="1" customWidth="1"/>
    <col min="30" max="30" width="13.6640625" style="56" customWidth="1"/>
    <col min="31" max="39" width="13.6640625" style="56" hidden="1" customWidth="1"/>
    <col min="40" max="40" width="13.6640625" style="56" customWidth="1"/>
    <col min="41" max="49" width="13.6640625" style="56" hidden="1" customWidth="1"/>
    <col min="50" max="60" width="13.6640625" style="56" customWidth="1"/>
    <col min="61" max="16384" width="10.83203125" style="56"/>
  </cols>
  <sheetData>
    <row r="1" spans="1:60" x14ac:dyDescent="0.2">
      <c r="A1" s="52" t="s">
        <v>37</v>
      </c>
      <c r="B1" s="52"/>
      <c r="C1" s="52"/>
      <c r="G1" s="100"/>
      <c r="H1" s="99"/>
      <c r="I1" s="100"/>
      <c r="J1" s="100"/>
      <c r="K1" s="100"/>
      <c r="L1" s="100"/>
      <c r="M1" s="100"/>
      <c r="N1" s="100"/>
    </row>
    <row r="2" spans="1:60" x14ac:dyDescent="0.2">
      <c r="I2" s="98"/>
    </row>
    <row r="3" spans="1:60" ht="17" thickBot="1" x14ac:dyDescent="0.25"/>
    <row r="4" spans="1:60" ht="25" customHeight="1" thickTop="1" x14ac:dyDescent="0.2">
      <c r="A4" s="1385" t="s">
        <v>698</v>
      </c>
      <c r="B4" s="1386"/>
      <c r="C4" s="1386"/>
      <c r="D4" s="1386"/>
      <c r="E4" s="1386"/>
      <c r="F4" s="1386"/>
      <c r="G4" s="1386"/>
      <c r="H4" s="1386"/>
      <c r="I4" s="1386"/>
      <c r="J4" s="1386"/>
      <c r="K4" s="1386"/>
      <c r="L4" s="1386"/>
      <c r="M4" s="1386"/>
      <c r="N4" s="1386"/>
      <c r="O4" s="1386"/>
      <c r="P4" s="1386"/>
      <c r="Q4" s="1386"/>
      <c r="R4" s="1386"/>
      <c r="S4" s="1386"/>
      <c r="T4" s="1386"/>
      <c r="U4" s="1386"/>
      <c r="V4" s="1386"/>
      <c r="W4" s="1386"/>
      <c r="X4" s="1386"/>
      <c r="Y4" s="1386"/>
      <c r="Z4" s="1386"/>
      <c r="AA4" s="1386"/>
      <c r="AB4" s="1386"/>
      <c r="AC4" s="1386"/>
      <c r="AD4" s="1386"/>
      <c r="AE4" s="1386"/>
      <c r="AF4" s="1386"/>
      <c r="AG4" s="1386"/>
      <c r="AH4" s="1386"/>
      <c r="AI4" s="1386"/>
      <c r="AJ4" s="1386"/>
      <c r="AK4" s="1386"/>
      <c r="AL4" s="1386"/>
      <c r="AM4" s="1386"/>
      <c r="AN4" s="1386"/>
      <c r="AO4" s="1386"/>
      <c r="AP4" s="1386"/>
      <c r="AQ4" s="1386"/>
      <c r="AR4" s="1386"/>
      <c r="AS4" s="1386"/>
      <c r="AT4" s="1386"/>
      <c r="AU4" s="1386"/>
      <c r="AV4" s="1386"/>
      <c r="AW4" s="1386"/>
      <c r="AX4" s="1386"/>
      <c r="AY4" s="1386"/>
      <c r="AZ4" s="1386"/>
      <c r="BA4" s="1386"/>
      <c r="BB4" s="1386"/>
      <c r="BC4" s="1386"/>
      <c r="BD4" s="1386"/>
      <c r="BE4" s="1386"/>
      <c r="BF4" s="1386"/>
      <c r="BG4" s="1386"/>
      <c r="BH4" s="1387"/>
    </row>
    <row r="5" spans="1:60" x14ac:dyDescent="0.2">
      <c r="A5" s="96"/>
      <c r="B5" s="45"/>
      <c r="C5" s="45"/>
      <c r="D5" s="45"/>
      <c r="E5" s="45"/>
      <c r="F5" s="45"/>
      <c r="G5" s="45"/>
      <c r="H5" s="45"/>
      <c r="I5" s="45"/>
      <c r="J5" s="45"/>
      <c r="K5" s="48"/>
      <c r="L5" s="48"/>
      <c r="M5" s="45"/>
      <c r="N5" s="45"/>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208"/>
    </row>
    <row r="6" spans="1:60" ht="31" customHeight="1" thickBot="1" x14ac:dyDescent="0.25">
      <c r="A6" s="96"/>
      <c r="B6" s="1391" t="s">
        <v>683</v>
      </c>
      <c r="C6" s="1391"/>
      <c r="D6" s="1391"/>
      <c r="E6" s="1391"/>
      <c r="F6" s="1391"/>
      <c r="G6" s="1391"/>
      <c r="H6" s="1391"/>
      <c r="I6" s="1391"/>
      <c r="J6" s="1391"/>
      <c r="K6" s="1391"/>
      <c r="L6" s="1391"/>
      <c r="M6" s="1391"/>
      <c r="N6" s="1391"/>
      <c r="O6" s="1391"/>
      <c r="P6" s="1391"/>
      <c r="Q6" s="1391"/>
      <c r="R6" s="1391"/>
      <c r="S6" s="1391"/>
      <c r="T6" s="1391"/>
      <c r="U6" s="1391"/>
      <c r="V6" s="1391"/>
      <c r="W6" s="1391"/>
      <c r="X6" s="1391"/>
      <c r="Y6" s="1391"/>
      <c r="Z6" s="1391"/>
      <c r="AA6" s="1391"/>
      <c r="AB6" s="1391"/>
      <c r="AC6" s="1391"/>
      <c r="AD6" s="1391"/>
      <c r="AE6" s="1391"/>
      <c r="AF6" s="1391"/>
      <c r="AG6" s="1391"/>
      <c r="AH6" s="1391"/>
      <c r="AI6" s="1391"/>
      <c r="AJ6" s="1391"/>
      <c r="AK6" s="1391"/>
      <c r="AL6" s="1391"/>
      <c r="AM6" s="1391"/>
      <c r="AN6" s="1391"/>
      <c r="AO6" s="1391"/>
      <c r="AP6" s="1391"/>
      <c r="AQ6" s="1391"/>
      <c r="AR6" s="1391"/>
      <c r="AS6" s="1391"/>
      <c r="AT6" s="1391"/>
      <c r="AU6" s="1391"/>
      <c r="AV6" s="1391"/>
      <c r="AW6" s="1391"/>
      <c r="AX6" s="1391"/>
      <c r="AY6" s="1391"/>
      <c r="AZ6" s="1391"/>
      <c r="BA6" s="1391"/>
      <c r="BB6" s="1391"/>
      <c r="BC6" s="1391"/>
      <c r="BD6" s="1391"/>
      <c r="BE6" s="1391"/>
      <c r="BF6" s="1391"/>
      <c r="BG6" s="1391"/>
      <c r="BH6" s="1392"/>
    </row>
    <row r="7" spans="1:60" ht="20" customHeight="1" x14ac:dyDescent="0.2">
      <c r="A7" s="469"/>
      <c r="B7" s="1388" t="s">
        <v>1058</v>
      </c>
      <c r="C7" s="1389"/>
      <c r="D7" s="1389"/>
      <c r="E7" s="1389"/>
      <c r="F7" s="1389"/>
      <c r="G7" s="1389"/>
      <c r="H7" s="1389"/>
      <c r="I7" s="1389"/>
      <c r="J7" s="1389"/>
      <c r="K7" s="1389"/>
      <c r="L7" s="1389"/>
      <c r="M7" s="1389"/>
      <c r="N7" s="1389"/>
      <c r="O7" s="1389"/>
      <c r="P7" s="1389"/>
      <c r="Q7" s="1389"/>
      <c r="R7" s="1389"/>
      <c r="S7" s="1389"/>
      <c r="T7" s="1389"/>
      <c r="U7" s="1389"/>
      <c r="V7" s="1389"/>
      <c r="W7" s="1389"/>
      <c r="X7" s="1389"/>
      <c r="Y7" s="1389"/>
      <c r="Z7" s="1389"/>
      <c r="AA7" s="1389"/>
      <c r="AB7" s="1389"/>
      <c r="AC7" s="1389"/>
      <c r="AD7" s="1389"/>
      <c r="AE7" s="1389"/>
      <c r="AF7" s="1389"/>
      <c r="AG7" s="1389"/>
      <c r="AH7" s="1389"/>
      <c r="AI7" s="1389"/>
      <c r="AJ7" s="1389"/>
      <c r="AK7" s="1389"/>
      <c r="AL7" s="1389"/>
      <c r="AM7" s="1389"/>
      <c r="AN7" s="1389"/>
      <c r="AO7" s="1389"/>
      <c r="AP7" s="1389"/>
      <c r="AQ7" s="1389"/>
      <c r="AR7" s="1389"/>
      <c r="AS7" s="1389"/>
      <c r="AT7" s="1389"/>
      <c r="AU7" s="1389"/>
      <c r="AV7" s="1389"/>
      <c r="AW7" s="1389"/>
      <c r="AX7" s="1389"/>
      <c r="AY7" s="1389"/>
      <c r="AZ7" s="1389"/>
      <c r="BA7" s="1389"/>
      <c r="BB7" s="1389"/>
      <c r="BC7" s="1389"/>
      <c r="BD7" s="1389"/>
      <c r="BE7" s="1389"/>
      <c r="BF7" s="1389"/>
      <c r="BG7" s="1389"/>
      <c r="BH7" s="1390"/>
    </row>
    <row r="8" spans="1:60" s="87" customFormat="1" ht="31" customHeight="1" x14ac:dyDescent="0.2">
      <c r="A8" s="470"/>
      <c r="B8" s="352">
        <v>1962</v>
      </c>
      <c r="C8" s="352">
        <v>1963</v>
      </c>
      <c r="D8" s="352">
        <v>1964</v>
      </c>
      <c r="E8" s="352">
        <v>1965</v>
      </c>
      <c r="F8" s="352">
        <v>1966</v>
      </c>
      <c r="G8" s="94">
        <v>1967</v>
      </c>
      <c r="H8" s="352">
        <v>1968</v>
      </c>
      <c r="I8" s="365">
        <v>1969</v>
      </c>
      <c r="J8" s="352">
        <v>1970</v>
      </c>
      <c r="K8" s="94">
        <v>1971</v>
      </c>
      <c r="L8" s="352">
        <v>1972</v>
      </c>
      <c r="M8" s="94">
        <v>1973</v>
      </c>
      <c r="N8" s="352">
        <v>1974</v>
      </c>
      <c r="O8" s="94">
        <v>1975</v>
      </c>
      <c r="P8" s="352">
        <v>1976</v>
      </c>
      <c r="Q8" s="94">
        <v>1977</v>
      </c>
      <c r="R8" s="352">
        <v>1978</v>
      </c>
      <c r="S8" s="365">
        <v>1979</v>
      </c>
      <c r="T8" s="352">
        <v>1980</v>
      </c>
      <c r="U8" s="94">
        <v>1981</v>
      </c>
      <c r="V8" s="352">
        <v>1982</v>
      </c>
      <c r="W8" s="94">
        <v>1983</v>
      </c>
      <c r="X8" s="352">
        <v>1984</v>
      </c>
      <c r="Y8" s="94">
        <v>1985</v>
      </c>
      <c r="Z8" s="352">
        <v>1986</v>
      </c>
      <c r="AA8" s="94">
        <v>1987</v>
      </c>
      <c r="AB8" s="352">
        <v>1988</v>
      </c>
      <c r="AC8" s="365">
        <v>1989</v>
      </c>
      <c r="AD8" s="352">
        <v>1990</v>
      </c>
      <c r="AE8" s="94">
        <v>1991</v>
      </c>
      <c r="AF8" s="352">
        <v>1992</v>
      </c>
      <c r="AG8" s="94">
        <v>1993</v>
      </c>
      <c r="AH8" s="352">
        <v>1994</v>
      </c>
      <c r="AI8" s="94">
        <v>1995</v>
      </c>
      <c r="AJ8" s="352">
        <v>1996</v>
      </c>
      <c r="AK8" s="94">
        <v>1997</v>
      </c>
      <c r="AL8" s="352">
        <v>1998</v>
      </c>
      <c r="AM8" s="365">
        <v>1999</v>
      </c>
      <c r="AN8" s="352">
        <v>2000</v>
      </c>
      <c r="AO8" s="94">
        <v>2001</v>
      </c>
      <c r="AP8" s="352">
        <v>2002</v>
      </c>
      <c r="AQ8" s="94">
        <v>2003</v>
      </c>
      <c r="AR8" s="352">
        <v>2004</v>
      </c>
      <c r="AS8" s="94">
        <v>2005</v>
      </c>
      <c r="AT8" s="352">
        <v>2006</v>
      </c>
      <c r="AU8" s="94">
        <v>2007</v>
      </c>
      <c r="AV8" s="352">
        <v>2008</v>
      </c>
      <c r="AW8" s="365">
        <v>2009</v>
      </c>
      <c r="AX8" s="352">
        <v>2010</v>
      </c>
      <c r="AY8" s="94">
        <v>2011</v>
      </c>
      <c r="AZ8" s="352">
        <v>2012</v>
      </c>
      <c r="BA8" s="94">
        <v>2013</v>
      </c>
      <c r="BB8" s="352">
        <v>2014</v>
      </c>
      <c r="BC8" s="94">
        <v>2015</v>
      </c>
      <c r="BD8" s="352">
        <v>2016</v>
      </c>
      <c r="BE8" s="94">
        <v>2017</v>
      </c>
      <c r="BF8" s="352">
        <v>2018</v>
      </c>
      <c r="BG8" s="94">
        <v>2019</v>
      </c>
      <c r="BH8" s="359">
        <v>2020</v>
      </c>
    </row>
    <row r="9" spans="1:60" s="87" customFormat="1" ht="15" customHeight="1" x14ac:dyDescent="0.2">
      <c r="A9" s="471">
        <v>0</v>
      </c>
      <c r="B9" s="358">
        <v>-42066.658308751234</v>
      </c>
      <c r="C9" s="358">
        <f>(B9+D9)/2</f>
        <v>-42883.82213651741</v>
      </c>
      <c r="D9" s="358">
        <v>-43700.985964283587</v>
      </c>
      <c r="E9" s="358">
        <f>(D9+F9)/2</f>
        <v>-42786.887149378061</v>
      </c>
      <c r="F9" s="358">
        <v>-41872.788334472541</v>
      </c>
      <c r="G9" s="358">
        <v>-53463.254578653236</v>
      </c>
      <c r="H9" s="376">
        <v>-39266.131324917791</v>
      </c>
      <c r="I9" s="366">
        <v>-52200.768336450485</v>
      </c>
      <c r="J9" s="358">
        <v>-35529.082077373525</v>
      </c>
      <c r="K9" s="358">
        <v>-47479.061403508771</v>
      </c>
      <c r="L9" s="358">
        <v>-38438.903932043082</v>
      </c>
      <c r="M9" s="358">
        <v>-40309.418251266303</v>
      </c>
      <c r="N9" s="358">
        <v>-54652.553347600122</v>
      </c>
      <c r="O9" s="378">
        <v>-42137.120561403513</v>
      </c>
      <c r="P9" s="378">
        <v>-51363.167420814476</v>
      </c>
      <c r="Q9" s="378">
        <v>-44280.228392156867</v>
      </c>
      <c r="R9" s="378">
        <v>-60987.706108550796</v>
      </c>
      <c r="S9" s="379">
        <v>-53468.629751214081</v>
      </c>
      <c r="T9" s="378">
        <v>-54574.903566447501</v>
      </c>
      <c r="U9" s="378">
        <v>-57368.113973600368</v>
      </c>
      <c r="V9" s="378">
        <v>-50759.347806519356</v>
      </c>
      <c r="W9" s="378">
        <v>-49600.744144033182</v>
      </c>
      <c r="X9" s="378">
        <v>-51850.048015175169</v>
      </c>
      <c r="Y9" s="378">
        <v>-51006.870980062638</v>
      </c>
      <c r="Z9" s="378">
        <v>-52454.084808563188</v>
      </c>
      <c r="AA9" s="378">
        <v>-50506.694721487838</v>
      </c>
      <c r="AB9" s="378">
        <v>-54146.360840342044</v>
      </c>
      <c r="AC9" s="379">
        <v>-50871.002263589988</v>
      </c>
      <c r="AD9" s="378">
        <v>-62166.645346666453</v>
      </c>
      <c r="AE9" s="378">
        <v>-51833.29883149024</v>
      </c>
      <c r="AF9" s="378">
        <v>-58151.250412163405</v>
      </c>
      <c r="AG9" s="378">
        <v>-53653.786063132815</v>
      </c>
      <c r="AH9" s="378">
        <v>-55204.186501923301</v>
      </c>
      <c r="AI9" s="378">
        <v>-55720.539872396905</v>
      </c>
      <c r="AJ9" s="378">
        <v>-56381.60720378087</v>
      </c>
      <c r="AK9" s="378">
        <v>-59883.25261584454</v>
      </c>
      <c r="AL9" s="378">
        <v>-59211.66696896276</v>
      </c>
      <c r="AM9" s="379">
        <v>-63440.381815274734</v>
      </c>
      <c r="AN9" s="378">
        <v>-65792.098010623886</v>
      </c>
      <c r="AO9" s="378">
        <v>-80571.40201732768</v>
      </c>
      <c r="AP9" s="378">
        <v>-91002.546044584247</v>
      </c>
      <c r="AQ9" s="378">
        <v>-115414.38426005132</v>
      </c>
      <c r="AR9" s="378">
        <v>-133319.57438001785</v>
      </c>
      <c r="AS9" s="378">
        <v>-147783.6377501502</v>
      </c>
      <c r="AT9" s="378">
        <v>-172225.64531113254</v>
      </c>
      <c r="AU9" s="378">
        <v>-186573.14131680329</v>
      </c>
      <c r="AV9" s="378">
        <v>-184385.72669691005</v>
      </c>
      <c r="AW9" s="379">
        <v>-190932.55966834468</v>
      </c>
      <c r="AX9" s="378">
        <v>-165430.8415599037</v>
      </c>
      <c r="AY9" s="378">
        <v>-173352.53083624048</v>
      </c>
      <c r="AZ9" s="378">
        <v>-157358.36447999999</v>
      </c>
      <c r="BA9" s="378">
        <v>-153476.31378091872</v>
      </c>
      <c r="BB9" s="378">
        <v>-144732.32172202293</v>
      </c>
      <c r="BC9" s="378">
        <v>-135392.08257975802</v>
      </c>
      <c r="BD9" s="378">
        <v>-132832.01305278644</v>
      </c>
      <c r="BE9" s="378">
        <v>-102368.81659990565</v>
      </c>
      <c r="BF9" s="378">
        <v>-106249</v>
      </c>
      <c r="BG9" s="378">
        <v>-104374.33472833026</v>
      </c>
      <c r="BH9" s="380"/>
    </row>
    <row r="10" spans="1:60" s="87" customFormat="1" ht="15" customHeight="1" x14ac:dyDescent="0.2">
      <c r="A10" s="472">
        <v>1</v>
      </c>
      <c r="B10" s="317">
        <v>-21860.234021632252</v>
      </c>
      <c r="C10" s="317">
        <f t="shared" ref="C10:C73" si="0">(B10+D10)/2</f>
        <v>-21860.3242616075</v>
      </c>
      <c r="D10" s="377">
        <v>-21860.414501582753</v>
      </c>
      <c r="E10" s="377">
        <f t="shared" ref="E10:E73" si="1">(D10+F10)/2</f>
        <v>-21773.73288305385</v>
      </c>
      <c r="F10" s="317">
        <v>-21687.051264524947</v>
      </c>
      <c r="G10" s="317">
        <v>-29804.615503790184</v>
      </c>
      <c r="H10" s="377">
        <v>-20023.671157314096</v>
      </c>
      <c r="I10" s="367">
        <v>-27603.430420057623</v>
      </c>
      <c r="J10" s="317">
        <v>-18397.090525103198</v>
      </c>
      <c r="K10" s="317">
        <v>-25960.684576023392</v>
      </c>
      <c r="L10" s="317">
        <v>-18572.0956300902</v>
      </c>
      <c r="M10" s="317">
        <v>-19894.930166901937</v>
      </c>
      <c r="N10" s="317">
        <v>-31173.200244573527</v>
      </c>
      <c r="O10" s="353">
        <v>-18177.559017543859</v>
      </c>
      <c r="P10" s="353">
        <v>-26569.569603406973</v>
      </c>
      <c r="Q10" s="353">
        <v>-17409.825380392158</v>
      </c>
      <c r="R10" s="353">
        <v>-29078.142483928728</v>
      </c>
      <c r="S10" s="381">
        <v>-21951.101874711738</v>
      </c>
      <c r="T10" s="353">
        <v>-21560.217373978881</v>
      </c>
      <c r="U10" s="353">
        <v>-22325.224214838418</v>
      </c>
      <c r="V10" s="353">
        <v>-19319.26362486873</v>
      </c>
      <c r="W10" s="353">
        <v>-18362.983473958655</v>
      </c>
      <c r="X10" s="353">
        <v>-21921.661996878029</v>
      </c>
      <c r="Y10" s="353">
        <v>-21341.33572683523</v>
      </c>
      <c r="Z10" s="353">
        <v>-21345.544369175488</v>
      </c>
      <c r="AA10" s="353">
        <v>-21221.97903181694</v>
      </c>
      <c r="AB10" s="353">
        <v>-19241.950241052891</v>
      </c>
      <c r="AC10" s="381">
        <v>-18185.452616642455</v>
      </c>
      <c r="AD10" s="353">
        <v>-19081.456729598547</v>
      </c>
      <c r="AE10" s="353">
        <v>-19402.143416559633</v>
      </c>
      <c r="AF10" s="353">
        <v>-21699.792147523967</v>
      </c>
      <c r="AG10" s="353">
        <v>-19586.319714115547</v>
      </c>
      <c r="AH10" s="353">
        <v>-20116.643081944283</v>
      </c>
      <c r="AI10" s="353">
        <v>-21584.181213513937</v>
      </c>
      <c r="AJ10" s="353">
        <v>-22796.682905002937</v>
      </c>
      <c r="AK10" s="353">
        <v>-22200.131539611357</v>
      </c>
      <c r="AL10" s="353">
        <v>-23961.380635904654</v>
      </c>
      <c r="AM10" s="381">
        <v>-25652.673346479769</v>
      </c>
      <c r="AN10" s="353">
        <v>-29384.474533902718</v>
      </c>
      <c r="AO10" s="353">
        <v>-33544.804695241241</v>
      </c>
      <c r="AP10" s="353">
        <v>-33832.224269202925</v>
      </c>
      <c r="AQ10" s="353">
        <v>-38290.113552486859</v>
      </c>
      <c r="AR10" s="353">
        <v>-44896.928218852212</v>
      </c>
      <c r="AS10" s="353">
        <v>-49612.667098026526</v>
      </c>
      <c r="AT10" s="353">
        <v>-60076.31505957857</v>
      </c>
      <c r="AU10" s="353">
        <v>-75369.878403597046</v>
      </c>
      <c r="AV10" s="353">
        <v>-81155.076264658055</v>
      </c>
      <c r="AW10" s="381">
        <v>-80591.452514911798</v>
      </c>
      <c r="AX10" s="353">
        <v>-80938.742027958186</v>
      </c>
      <c r="AY10" s="353">
        <v>-72710.980924985211</v>
      </c>
      <c r="AZ10" s="353">
        <v>-59881.49568</v>
      </c>
      <c r="BA10" s="353">
        <v>-69229.131056144484</v>
      </c>
      <c r="BB10" s="353">
        <v>-73508.930602167966</v>
      </c>
      <c r="BC10" s="353">
        <v>-69145.337547625633</v>
      </c>
      <c r="BD10" s="353">
        <v>-68185.825805660599</v>
      </c>
      <c r="BE10" s="353">
        <v>-57392.801132316352</v>
      </c>
      <c r="BF10" s="353">
        <v>-58033</v>
      </c>
      <c r="BG10" s="353">
        <v>-58952.05234785076</v>
      </c>
      <c r="BH10" s="382"/>
    </row>
    <row r="11" spans="1:60" s="87" customFormat="1" ht="15" customHeight="1" x14ac:dyDescent="0.2">
      <c r="A11" s="472">
        <v>2</v>
      </c>
      <c r="B11" s="317">
        <v>-14333.017699115046</v>
      </c>
      <c r="C11" s="317">
        <f t="shared" si="0"/>
        <v>-13585.731927858902</v>
      </c>
      <c r="D11" s="377">
        <v>-12838.44615660276</v>
      </c>
      <c r="E11" s="377">
        <f t="shared" si="1"/>
        <v>-13736.552766157383</v>
      </c>
      <c r="F11" s="317">
        <v>-14634.659375712006</v>
      </c>
      <c r="G11" s="317">
        <v>-20141.400320920711</v>
      </c>
      <c r="H11" s="377">
        <v>-14983.979208655988</v>
      </c>
      <c r="I11" s="367">
        <v>-19603.977556487891</v>
      </c>
      <c r="J11" s="317">
        <v>-13831.040030719018</v>
      </c>
      <c r="K11" s="317">
        <v>-17404.941520467837</v>
      </c>
      <c r="L11" s="317">
        <v>-12408.875383133372</v>
      </c>
      <c r="M11" s="317">
        <v>-14046.455202192146</v>
      </c>
      <c r="N11" s="317">
        <v>-21511.454906756346</v>
      </c>
      <c r="O11" s="353">
        <v>-12912.361824561403</v>
      </c>
      <c r="P11" s="353">
        <v>-15501.064945435186</v>
      </c>
      <c r="Q11" s="353">
        <v>-12372.059105882354</v>
      </c>
      <c r="R11" s="353">
        <v>-16517.165115801214</v>
      </c>
      <c r="S11" s="381">
        <v>-14469.820233864184</v>
      </c>
      <c r="T11" s="353">
        <v>-13489.960749153219</v>
      </c>
      <c r="U11" s="353">
        <v>-12967.179790623577</v>
      </c>
      <c r="V11" s="353">
        <v>-11515.61020981119</v>
      </c>
      <c r="W11" s="353">
        <v>-11637.998316602001</v>
      </c>
      <c r="X11" s="353">
        <v>-14240.983856626293</v>
      </c>
      <c r="Y11" s="353">
        <v>-14178.209762432205</v>
      </c>
      <c r="Z11" s="353">
        <v>-15064.151652382197</v>
      </c>
      <c r="AA11" s="353">
        <v>-14112.313173488925</v>
      </c>
      <c r="AB11" s="353">
        <v>-13302.76397930816</v>
      </c>
      <c r="AC11" s="381">
        <v>-12805.207608365148</v>
      </c>
      <c r="AD11" s="353">
        <v>-13465.2450447233</v>
      </c>
      <c r="AE11" s="353">
        <v>-13967.461671000281</v>
      </c>
      <c r="AF11" s="353">
        <v>-15700.05996214203</v>
      </c>
      <c r="AG11" s="353">
        <v>-15515.0431209053</v>
      </c>
      <c r="AH11" s="353">
        <v>-16482.835412052686</v>
      </c>
      <c r="AI11" s="353">
        <v>-18010.26442671386</v>
      </c>
      <c r="AJ11" s="353">
        <v>-17692.901703067761</v>
      </c>
      <c r="AK11" s="353">
        <v>-18550.732436472346</v>
      </c>
      <c r="AL11" s="353">
        <v>-19537.856440937208</v>
      </c>
      <c r="AM11" s="381">
        <v>-20817.251399030003</v>
      </c>
      <c r="AN11" s="353">
        <v>-23095.216539943754</v>
      </c>
      <c r="AO11" s="353">
        <v>-25268.337406946313</v>
      </c>
      <c r="AP11" s="353">
        <v>-25195.856511645325</v>
      </c>
      <c r="AQ11" s="353">
        <v>-25238.480459489183</v>
      </c>
      <c r="AR11" s="353">
        <v>-26827.511721677074</v>
      </c>
      <c r="AS11" s="353">
        <v>-31703.84166011924</v>
      </c>
      <c r="AT11" s="353">
        <v>-38690.692637389759</v>
      </c>
      <c r="AU11" s="353">
        <v>-47724.668201809436</v>
      </c>
      <c r="AV11" s="353">
        <v>-51330.360609432515</v>
      </c>
      <c r="AW11" s="381">
        <v>-53354.022166758325</v>
      </c>
      <c r="AX11" s="353">
        <v>-51515.602747865611</v>
      </c>
      <c r="AY11" s="353">
        <v>-51769.549666442254</v>
      </c>
      <c r="AZ11" s="353">
        <v>-48736.219519999999</v>
      </c>
      <c r="BA11" s="353">
        <v>-63085.382646250488</v>
      </c>
      <c r="BB11" s="353">
        <v>-58937.014388766736</v>
      </c>
      <c r="BC11" s="353">
        <v>-56041.922786780357</v>
      </c>
      <c r="BD11" s="353">
        <v>-52982.822306683891</v>
      </c>
      <c r="BE11" s="353">
        <v>-49394.629046134498</v>
      </c>
      <c r="BF11" s="353">
        <v>-50024</v>
      </c>
      <c r="BG11" s="353">
        <v>-49795.719889346008</v>
      </c>
      <c r="BH11" s="382"/>
    </row>
    <row r="12" spans="1:60" s="87" customFormat="1" ht="15" customHeight="1" x14ac:dyDescent="0.2">
      <c r="A12" s="472">
        <v>3</v>
      </c>
      <c r="B12" s="317">
        <v>-9460.0639134709927</v>
      </c>
      <c r="C12" s="317">
        <f t="shared" si="0"/>
        <v>-9522.1258467193693</v>
      </c>
      <c r="D12" s="377">
        <v>-9584.1877799677477</v>
      </c>
      <c r="E12" s="377">
        <f t="shared" si="1"/>
        <v>-10343.171584219463</v>
      </c>
      <c r="F12" s="317">
        <v>-11102.155388471178</v>
      </c>
      <c r="G12" s="317">
        <v>-14988.094062966857</v>
      </c>
      <c r="H12" s="377">
        <v>-11829.766415614724</v>
      </c>
      <c r="I12" s="367">
        <v>-14319.524440175908</v>
      </c>
      <c r="J12" s="317">
        <v>-11316.788710761257</v>
      </c>
      <c r="K12" s="317">
        <v>-12957.574195906433</v>
      </c>
      <c r="L12" s="317">
        <v>-10120.094929503459</v>
      </c>
      <c r="M12" s="317">
        <v>-11526.829195383212</v>
      </c>
      <c r="N12" s="317">
        <v>-16479.560379088965</v>
      </c>
      <c r="O12" s="353">
        <v>-10312.792140350877</v>
      </c>
      <c r="P12" s="353">
        <v>-11621.192973116847</v>
      </c>
      <c r="Q12" s="353">
        <v>-9735.0490352941179</v>
      </c>
      <c r="R12" s="353">
        <v>-12229.398773006134</v>
      </c>
      <c r="S12" s="381">
        <v>-10939.496568002387</v>
      </c>
      <c r="T12" s="353">
        <v>-10238.138274556684</v>
      </c>
      <c r="U12" s="353">
        <v>-9529.4279472007292</v>
      </c>
      <c r="V12" s="353">
        <v>-9548.0832386789807</v>
      </c>
      <c r="W12" s="353">
        <v>-9057.5864999692076</v>
      </c>
      <c r="X12" s="353">
        <v>-10857.984311090913</v>
      </c>
      <c r="Y12" s="353">
        <v>-11502.876327247728</v>
      </c>
      <c r="Z12" s="353">
        <v>-11715.180807664956</v>
      </c>
      <c r="AA12" s="353">
        <v>-11103.678658036286</v>
      </c>
      <c r="AB12" s="353">
        <v>-10767.69792729704</v>
      </c>
      <c r="AC12" s="381">
        <v>-10363.893374776175</v>
      </c>
      <c r="AD12" s="353">
        <v>-11234.221132773819</v>
      </c>
      <c r="AE12" s="353">
        <v>-11856.383571943235</v>
      </c>
      <c r="AF12" s="353">
        <v>-12868.402759968249</v>
      </c>
      <c r="AG12" s="353">
        <v>-11959.890291840382</v>
      </c>
      <c r="AH12" s="353">
        <v>-13297.606131250728</v>
      </c>
      <c r="AI12" s="353">
        <v>-15877.927520303734</v>
      </c>
      <c r="AJ12" s="353">
        <v>-15433.67331301211</v>
      </c>
      <c r="AK12" s="353">
        <v>-16230.182361733931</v>
      </c>
      <c r="AL12" s="353">
        <v>-16829.178629921898</v>
      </c>
      <c r="AM12" s="381">
        <v>-17225.729574161913</v>
      </c>
      <c r="AN12" s="353">
        <v>-19193.627330486408</v>
      </c>
      <c r="AO12" s="353">
        <v>-20902.898345994563</v>
      </c>
      <c r="AP12" s="353">
        <v>-21678.001847275271</v>
      </c>
      <c r="AQ12" s="353">
        <v>-22449.241989490405</v>
      </c>
      <c r="AR12" s="353">
        <v>-25013.720606601248</v>
      </c>
      <c r="AS12" s="353">
        <v>-26146.680408559412</v>
      </c>
      <c r="AT12" s="353">
        <v>-25892.371159930881</v>
      </c>
      <c r="AU12" s="353">
        <v>-31335.025133415551</v>
      </c>
      <c r="AV12" s="353">
        <v>-36880.699991440553</v>
      </c>
      <c r="AW12" s="381">
        <v>-40626.590295697788</v>
      </c>
      <c r="AX12" s="353">
        <v>-45659.143157960578</v>
      </c>
      <c r="AY12" s="353">
        <v>-48145.636003835403</v>
      </c>
      <c r="AZ12" s="353">
        <v>-47149.258000000002</v>
      </c>
      <c r="BA12" s="353">
        <v>-42150.766470357281</v>
      </c>
      <c r="BB12" s="353">
        <v>-35992.974810014275</v>
      </c>
      <c r="BC12" s="353">
        <v>-35413.376927704514</v>
      </c>
      <c r="BD12" s="353">
        <v>-35740.009393479268</v>
      </c>
      <c r="BE12" s="353">
        <v>-33105.281515675742</v>
      </c>
      <c r="BF12" s="353">
        <v>-33074</v>
      </c>
      <c r="BG12" s="353">
        <v>-32879.334302737974</v>
      </c>
      <c r="BH12" s="382"/>
    </row>
    <row r="13" spans="1:60" s="87" customFormat="1" ht="15" customHeight="1" x14ac:dyDescent="0.2">
      <c r="A13" s="472">
        <v>4</v>
      </c>
      <c r="B13" s="317">
        <v>-7193.7320550639142</v>
      </c>
      <c r="C13" s="317">
        <f t="shared" si="0"/>
        <v>-7459.64426321254</v>
      </c>
      <c r="D13" s="317">
        <v>-7725.5564713611666</v>
      </c>
      <c r="E13" s="317">
        <f t="shared" si="1"/>
        <v>-8341.4886480752066</v>
      </c>
      <c r="F13" s="317">
        <v>-8957.4208247892457</v>
      </c>
      <c r="G13" s="317">
        <v>-11097.072096497537</v>
      </c>
      <c r="H13" s="317">
        <v>-9374.5318765248758</v>
      </c>
      <c r="I13" s="367">
        <v>-11162.287620684425</v>
      </c>
      <c r="J13" s="317">
        <v>-9031.1056926178371</v>
      </c>
      <c r="K13" s="317">
        <v>-10458.143640350878</v>
      </c>
      <c r="L13" s="317">
        <v>-8161.0540327524295</v>
      </c>
      <c r="M13" s="317">
        <v>-9296.8682222037714</v>
      </c>
      <c r="N13" s="317">
        <v>-13313.995108529502</v>
      </c>
      <c r="O13" s="353">
        <v>-8750.7188771929832</v>
      </c>
      <c r="P13" s="353">
        <v>-9252.0023955283468</v>
      </c>
      <c r="Q13" s="353">
        <v>-8640.6377411764715</v>
      </c>
      <c r="R13" s="353">
        <v>-10470.731910646666</v>
      </c>
      <c r="S13" s="381">
        <v>-9704.6344176456223</v>
      </c>
      <c r="T13" s="353">
        <v>-9118.3419007770481</v>
      </c>
      <c r="U13" s="353">
        <v>-8405.3536640873917</v>
      </c>
      <c r="V13" s="353">
        <v>-8325.7956751891288</v>
      </c>
      <c r="W13" s="353">
        <v>-8209.5745108907649</v>
      </c>
      <c r="X13" s="353">
        <v>-8822.9328380327606</v>
      </c>
      <c r="Y13" s="353">
        <v>-9637.5450309372845</v>
      </c>
      <c r="Z13" s="353">
        <v>-10281.091807328117</v>
      </c>
      <c r="AA13" s="353">
        <v>-9783.1102197100936</v>
      </c>
      <c r="AB13" s="353">
        <v>-9413.4543407115452</v>
      </c>
      <c r="AC13" s="381">
        <v>-9189.0693604513672</v>
      </c>
      <c r="AD13" s="353">
        <v>-9537.1328387526173</v>
      </c>
      <c r="AE13" s="353">
        <v>-9715.8162964819403</v>
      </c>
      <c r="AF13" s="353">
        <v>-10166.917262013802</v>
      </c>
      <c r="AG13" s="353">
        <v>-10088.323287671234</v>
      </c>
      <c r="AH13" s="353">
        <v>-12366.563935190581</v>
      </c>
      <c r="AI13" s="353">
        <v>-15024.360485862318</v>
      </c>
      <c r="AJ13" s="353">
        <v>-14468.971951117202</v>
      </c>
      <c r="AK13" s="353">
        <v>-14459.39611360239</v>
      </c>
      <c r="AL13" s="353">
        <v>-13817.704516845111</v>
      </c>
      <c r="AM13" s="381">
        <v>-15885.917816980225</v>
      </c>
      <c r="AN13" s="353">
        <v>-18318.437141964379</v>
      </c>
      <c r="AO13" s="353">
        <v>-20033.46832998806</v>
      </c>
      <c r="AP13" s="353">
        <v>-19189.931750667765</v>
      </c>
      <c r="AQ13" s="353">
        <v>-19684.36368080166</v>
      </c>
      <c r="AR13" s="353">
        <v>-21284.713600951531</v>
      </c>
      <c r="AS13" s="353">
        <v>-23641.287424319453</v>
      </c>
      <c r="AT13" s="353">
        <v>-21672.652738819197</v>
      </c>
      <c r="AU13" s="353">
        <v>-24385.65210463708</v>
      </c>
      <c r="AV13" s="353">
        <v>-31733.563810665069</v>
      </c>
      <c r="AW13" s="381">
        <v>-37036.861880790224</v>
      </c>
      <c r="AX13" s="353">
        <v>-40748.167582274393</v>
      </c>
      <c r="AY13" s="353">
        <v>-38780.846645041514</v>
      </c>
      <c r="AZ13" s="353">
        <v>-39103.706400000003</v>
      </c>
      <c r="BA13" s="353">
        <v>-30024.146289752647</v>
      </c>
      <c r="BB13" s="353">
        <v>-28043.783049801339</v>
      </c>
      <c r="BC13" s="353">
        <v>-28665.504311373814</v>
      </c>
      <c r="BD13" s="353">
        <v>-28319.197366807821</v>
      </c>
      <c r="BE13" s="353">
        <v>-26256.584142020594</v>
      </c>
      <c r="BF13" s="353">
        <v>-26883</v>
      </c>
      <c r="BG13" s="353">
        <v>-27121.400411405873</v>
      </c>
      <c r="BH13" s="382"/>
    </row>
    <row r="14" spans="1:60" s="87" customFormat="1" ht="15" customHeight="1" x14ac:dyDescent="0.2">
      <c r="A14" s="472">
        <v>5</v>
      </c>
      <c r="B14" s="317">
        <v>-5737.2905604719763</v>
      </c>
      <c r="C14" s="317">
        <f t="shared" si="0"/>
        <v>-6126.2108300179862</v>
      </c>
      <c r="D14" s="353">
        <v>-6515.1310995639969</v>
      </c>
      <c r="E14" s="353">
        <f t="shared" si="1"/>
        <v>-6900.4602866241039</v>
      </c>
      <c r="F14" s="353">
        <v>-7285.78947368421</v>
      </c>
      <c r="G14" s="317">
        <v>-8860.5004149836768</v>
      </c>
      <c r="H14" s="353">
        <v>-8005.9442028216827</v>
      </c>
      <c r="I14" s="367">
        <v>-9152.6280139513728</v>
      </c>
      <c r="J14" s="317">
        <v>-7946.7351444753767</v>
      </c>
      <c r="K14" s="317">
        <v>-8940.2708333333339</v>
      </c>
      <c r="L14" s="317">
        <v>-7423.9891409055081</v>
      </c>
      <c r="M14" s="317">
        <v>-8004.8702150626932</v>
      </c>
      <c r="N14" s="317">
        <v>-10829.788138184042</v>
      </c>
      <c r="O14" s="353">
        <v>-7608.3070877192986</v>
      </c>
      <c r="P14" s="353">
        <v>-8017.66515837104</v>
      </c>
      <c r="Q14" s="353">
        <v>-7490.6373019607845</v>
      </c>
      <c r="R14" s="353">
        <v>-8819.3404761205857</v>
      </c>
      <c r="S14" s="381">
        <v>-8499.8175750834253</v>
      </c>
      <c r="T14" s="353">
        <v>-8064.7403865311817</v>
      </c>
      <c r="U14" s="353">
        <v>-7336.7269913518439</v>
      </c>
      <c r="V14" s="353">
        <v>-7219.8034332740399</v>
      </c>
      <c r="W14" s="353">
        <v>-7334.2806347642227</v>
      </c>
      <c r="X14" s="353">
        <v>-8229.9232152383975</v>
      </c>
      <c r="Y14" s="353">
        <v>-8833.8875563364145</v>
      </c>
      <c r="Z14" s="353">
        <v>-9259.4070137355429</v>
      </c>
      <c r="AA14" s="353">
        <v>-8587.7332847114612</v>
      </c>
      <c r="AB14" s="353">
        <v>-8474.2523137558492</v>
      </c>
      <c r="AC14" s="381">
        <v>-8506.2496705969788</v>
      </c>
      <c r="AD14" s="353">
        <v>-8476.4526549893671</v>
      </c>
      <c r="AE14" s="353">
        <v>-8518.9026659565807</v>
      </c>
      <c r="AF14" s="353">
        <v>-9150.9017524577157</v>
      </c>
      <c r="AG14" s="353">
        <v>-9491.400595592615</v>
      </c>
      <c r="AH14" s="353">
        <v>-11216.073318568597</v>
      </c>
      <c r="AI14" s="353">
        <v>-12149.104123549478</v>
      </c>
      <c r="AJ14" s="353">
        <v>-12508.599681199139</v>
      </c>
      <c r="AK14" s="353">
        <v>-12936.155455904334</v>
      </c>
      <c r="AL14" s="353">
        <v>-13183.631072429242</v>
      </c>
      <c r="AM14" s="381">
        <v>-14677.43122102009</v>
      </c>
      <c r="AN14" s="353">
        <v>-16911.212061243619</v>
      </c>
      <c r="AO14" s="353">
        <v>-18754.646510328006</v>
      </c>
      <c r="AP14" s="353">
        <v>-18175.352055717816</v>
      </c>
      <c r="AQ14" s="353">
        <v>-17424.282048148601</v>
      </c>
      <c r="AR14" s="353">
        <v>-18402.669330954504</v>
      </c>
      <c r="AS14" s="353">
        <v>-18148.104543143687</v>
      </c>
      <c r="AT14" s="353">
        <v>-20169.160604088593</v>
      </c>
      <c r="AU14" s="353">
        <v>-20797.358448559986</v>
      </c>
      <c r="AV14" s="353">
        <v>-30460.998373705384</v>
      </c>
      <c r="AW14" s="381">
        <v>-30815.44676170735</v>
      </c>
      <c r="AX14" s="353">
        <v>-32859.898633364261</v>
      </c>
      <c r="AY14" s="353">
        <v>-31182.828161658199</v>
      </c>
      <c r="AZ14" s="353">
        <v>-30483.39344</v>
      </c>
      <c r="BA14" s="353">
        <v>-24433.683078131133</v>
      </c>
      <c r="BB14" s="353">
        <v>-23306.094664969336</v>
      </c>
      <c r="BC14" s="353">
        <v>-23121.060473821413</v>
      </c>
      <c r="BD14" s="353">
        <v>-22092.1908498458</v>
      </c>
      <c r="BE14" s="353">
        <v>-22852.212956881322</v>
      </c>
      <c r="BF14" s="353">
        <v>-23184</v>
      </c>
      <c r="BG14" s="353">
        <v>-23326.30926372535</v>
      </c>
      <c r="BH14" s="382"/>
    </row>
    <row r="15" spans="1:60" s="87" customFormat="1" ht="15" customHeight="1" x14ac:dyDescent="0.2">
      <c r="A15" s="472">
        <v>6</v>
      </c>
      <c r="B15" s="317">
        <v>-5009.0698131760082</v>
      </c>
      <c r="C15" s="317">
        <f t="shared" si="0"/>
        <v>-5649.6565693724515</v>
      </c>
      <c r="D15" s="353">
        <v>-6290.2433255688948</v>
      </c>
      <c r="E15" s="353">
        <f t="shared" si="1"/>
        <v>-6409.5338295650345</v>
      </c>
      <c r="F15" s="353">
        <v>-6528.8243335611751</v>
      </c>
      <c r="G15" s="317">
        <v>-7383.7503458197307</v>
      </c>
      <c r="H15" s="353">
        <v>-6361.2894876418795</v>
      </c>
      <c r="I15" s="367">
        <v>-7859.5044229894347</v>
      </c>
      <c r="J15" s="317">
        <v>-6585.9564173946437</v>
      </c>
      <c r="K15" s="317">
        <v>-7220.0149853801167</v>
      </c>
      <c r="L15" s="317">
        <v>-6313.5426920045529</v>
      </c>
      <c r="M15" s="317">
        <v>-6685.2850618616631</v>
      </c>
      <c r="N15" s="317">
        <v>-8806.8734332008571</v>
      </c>
      <c r="O15" s="353">
        <v>-6947.7288421052635</v>
      </c>
      <c r="P15" s="353">
        <v>-7277.0628160766564</v>
      </c>
      <c r="Q15" s="353">
        <v>-6903.4769568627453</v>
      </c>
      <c r="R15" s="353">
        <v>-7749.8369683271194</v>
      </c>
      <c r="S15" s="381">
        <v>-7493.2997639653804</v>
      </c>
      <c r="T15" s="353">
        <v>-7320.0482167762502</v>
      </c>
      <c r="U15" s="353">
        <v>-6734.364314974966</v>
      </c>
      <c r="V15" s="353">
        <v>-6583.7392254773786</v>
      </c>
      <c r="W15" s="353">
        <v>-6720.4381761819723</v>
      </c>
      <c r="X15" s="353">
        <v>-7444.3495820901426</v>
      </c>
      <c r="Y15" s="353">
        <v>-8269.2124360247508</v>
      </c>
      <c r="Z15" s="353">
        <v>-8382.7890265354235</v>
      </c>
      <c r="AA15" s="353">
        <v>-7975.9102926429041</v>
      </c>
      <c r="AB15" s="353">
        <v>-7712.3685118063131</v>
      </c>
      <c r="AC15" s="381">
        <v>-7428.704077840468</v>
      </c>
      <c r="AD15" s="353">
        <v>-7696.223502865214</v>
      </c>
      <c r="AE15" s="353">
        <v>-7929.1191378716203</v>
      </c>
      <c r="AF15" s="353">
        <v>-7969.2131648042996</v>
      </c>
      <c r="AG15" s="353">
        <v>-8962.0851697438957</v>
      </c>
      <c r="AH15" s="353">
        <v>-9920.3594824571628</v>
      </c>
      <c r="AI15" s="353">
        <v>-11279.730292173961</v>
      </c>
      <c r="AJ15" s="353">
        <v>-10607.069548924746</v>
      </c>
      <c r="AK15" s="353">
        <v>-10832.777279521673</v>
      </c>
      <c r="AL15" s="353">
        <v>-12048.894435495877</v>
      </c>
      <c r="AM15" s="381">
        <v>-12465.561370782922</v>
      </c>
      <c r="AN15" s="353">
        <v>-14028.995937923133</v>
      </c>
      <c r="AO15" s="353">
        <v>-15715.861988363526</v>
      </c>
      <c r="AP15" s="353">
        <v>-16305.152699767843</v>
      </c>
      <c r="AQ15" s="353">
        <v>-17048.052890138089</v>
      </c>
      <c r="AR15" s="353">
        <v>-17341.002200416297</v>
      </c>
      <c r="AS15" s="353">
        <v>-16305.527476082636</v>
      </c>
      <c r="AT15" s="353">
        <v>-16168.131948028633</v>
      </c>
      <c r="AU15" s="353">
        <v>-19522.29957110585</v>
      </c>
      <c r="AV15" s="353">
        <v>-25817.437901224002</v>
      </c>
      <c r="AW15" s="381">
        <v>-26767.7790938703</v>
      </c>
      <c r="AX15" s="353">
        <v>-28763.955675551711</v>
      </c>
      <c r="AY15" s="353">
        <v>-27348.799804149581</v>
      </c>
      <c r="AZ15" s="353">
        <v>-27976.149279999998</v>
      </c>
      <c r="BA15" s="353">
        <v>-21625.950922654101</v>
      </c>
      <c r="BB15" s="353">
        <v>-20335.961347066313</v>
      </c>
      <c r="BC15" s="353">
        <v>-20241.502859925706</v>
      </c>
      <c r="BD15" s="353">
        <v>-20488.961228320019</v>
      </c>
      <c r="BE15" s="353">
        <v>-21700.689269822476</v>
      </c>
      <c r="BF15" s="353">
        <v>-22126</v>
      </c>
      <c r="BG15" s="353">
        <v>-22535.869839693572</v>
      </c>
      <c r="BH15" s="382"/>
    </row>
    <row r="16" spans="1:60" s="87" customFormat="1" ht="15" customHeight="1" x14ac:dyDescent="0.2">
      <c r="A16" s="472">
        <v>7</v>
      </c>
      <c r="B16" s="317">
        <v>-4913.7885939036387</v>
      </c>
      <c r="C16" s="317">
        <f t="shared" si="0"/>
        <v>-4953.8100229268539</v>
      </c>
      <c r="D16" s="353">
        <v>-4993.8314519500691</v>
      </c>
      <c r="E16" s="353">
        <f t="shared" si="1"/>
        <v>-5199.9120804977047</v>
      </c>
      <c r="F16" s="353">
        <v>-5405.9927090453402</v>
      </c>
      <c r="G16" s="317">
        <v>-5661.8965307364579</v>
      </c>
      <c r="H16" s="353">
        <v>-5433.2343269332769</v>
      </c>
      <c r="I16" s="367">
        <v>-5922.6180053581356</v>
      </c>
      <c r="J16" s="317">
        <v>-5358.0662378803881</v>
      </c>
      <c r="K16" s="317">
        <v>-5514.937865497076</v>
      </c>
      <c r="L16" s="317">
        <v>-5518.2884665907695</v>
      </c>
      <c r="M16" s="317">
        <v>-5687.5499460267383</v>
      </c>
      <c r="N16" s="317">
        <v>-7829.2723937633755</v>
      </c>
      <c r="O16" s="353">
        <v>-6057.8910877192984</v>
      </c>
      <c r="P16" s="353">
        <v>-6506.983763641203</v>
      </c>
      <c r="Q16" s="353">
        <v>-5909.820988235294</v>
      </c>
      <c r="R16" s="353">
        <v>-7187.4536648369385</v>
      </c>
      <c r="S16" s="381">
        <v>-7213.878401475894</v>
      </c>
      <c r="T16" s="353">
        <v>-6757.3919107391912</v>
      </c>
      <c r="U16" s="353">
        <v>-6048.8302230314066</v>
      </c>
      <c r="V16" s="353">
        <v>-5653.3766528792776</v>
      </c>
      <c r="W16" s="353">
        <v>-5872.4261871035296</v>
      </c>
      <c r="X16" s="353">
        <v>-6693.7875871880497</v>
      </c>
      <c r="Y16" s="353">
        <v>-7391.5338782369572</v>
      </c>
      <c r="Z16" s="353">
        <v>-7593.2111231707759</v>
      </c>
      <c r="AA16" s="353">
        <v>-6998.6088795696969</v>
      </c>
      <c r="AB16" s="353">
        <v>-6519.8547348418197</v>
      </c>
      <c r="AC16" s="381">
        <v>-6268.8459745261662</v>
      </c>
      <c r="AD16" s="353">
        <v>-6860.2636970179055</v>
      </c>
      <c r="AE16" s="353">
        <v>-7318.5197205601326</v>
      </c>
      <c r="AF16" s="353">
        <v>-7656.462966355255</v>
      </c>
      <c r="AG16" s="353">
        <v>-8094.7334127456825</v>
      </c>
      <c r="AH16" s="353">
        <v>-8847.321249562885</v>
      </c>
      <c r="AI16" s="353">
        <v>-9874.5060447324468</v>
      </c>
      <c r="AJ16" s="353">
        <v>-9744.5676892530555</v>
      </c>
      <c r="AK16" s="353">
        <v>-10576.119581464873</v>
      </c>
      <c r="AL16" s="353">
        <v>-11900.494267653865</v>
      </c>
      <c r="AM16" s="381">
        <v>-11919.602835367477</v>
      </c>
      <c r="AN16" s="353">
        <v>-12473.262472659098</v>
      </c>
      <c r="AO16" s="353">
        <v>-13750.499961889276</v>
      </c>
      <c r="AP16" s="353">
        <v>-14429.424299158742</v>
      </c>
      <c r="AQ16" s="353">
        <v>-16259.054332152022</v>
      </c>
      <c r="AR16" s="353">
        <v>-16420.275991674102</v>
      </c>
      <c r="AS16" s="353">
        <v>-15930.614225632018</v>
      </c>
      <c r="AT16" s="353">
        <v>-15761.816305006394</v>
      </c>
      <c r="AU16" s="353">
        <v>-15701.957285198241</v>
      </c>
      <c r="AV16" s="353">
        <v>-19597.981682786958</v>
      </c>
      <c r="AW16" s="381">
        <v>-22279.740175134313</v>
      </c>
      <c r="AX16" s="353">
        <v>-23977.659310531748</v>
      </c>
      <c r="AY16" s="353">
        <v>-24062.651161841808</v>
      </c>
      <c r="AZ16" s="353">
        <v>-24957.26784</v>
      </c>
      <c r="BA16" s="353">
        <v>-19821.523753435413</v>
      </c>
      <c r="BB16" s="353">
        <v>-20003.81051575821</v>
      </c>
      <c r="BC16" s="353">
        <v>-19815.332563047275</v>
      </c>
      <c r="BD16" s="353">
        <v>-19767.24678631721</v>
      </c>
      <c r="BE16" s="353">
        <v>-21310.359621451105</v>
      </c>
      <c r="BF16" s="353">
        <v>-21637</v>
      </c>
      <c r="BG16" s="353">
        <v>-22016.438218186977</v>
      </c>
      <c r="BH16" s="382"/>
    </row>
    <row r="17" spans="1:60" s="87" customFormat="1" ht="15" customHeight="1" x14ac:dyDescent="0.2">
      <c r="A17" s="472">
        <v>8</v>
      </c>
      <c r="B17" s="317">
        <v>-4430.5766961651916</v>
      </c>
      <c r="C17" s="317">
        <f t="shared" si="0"/>
        <v>-4533.616724120343</v>
      </c>
      <c r="D17" s="353">
        <v>-4636.6567520754943</v>
      </c>
      <c r="E17" s="353">
        <f t="shared" si="1"/>
        <v>-4620.764010578645</v>
      </c>
      <c r="F17" s="353">
        <v>-4604.8712690817947</v>
      </c>
      <c r="G17" s="317">
        <v>-5147.1786643058704</v>
      </c>
      <c r="H17" s="353">
        <v>-4828.236342420706</v>
      </c>
      <c r="I17" s="367">
        <v>-5194.8861143405957</v>
      </c>
      <c r="J17" s="317">
        <v>-4906.2451761543634</v>
      </c>
      <c r="K17" s="317">
        <v>-4867.312134502924</v>
      </c>
      <c r="L17" s="317">
        <v>-4946.0933531832907</v>
      </c>
      <c r="M17" s="317">
        <v>-5241.5577513908502</v>
      </c>
      <c r="N17" s="317">
        <v>-6153.3848975848368</v>
      </c>
      <c r="O17" s="353">
        <v>-5595.4863157894742</v>
      </c>
      <c r="P17" s="353">
        <v>-5770.0660101144531</v>
      </c>
      <c r="Q17" s="353">
        <v>-5298.3403921568633</v>
      </c>
      <c r="R17" s="353">
        <v>-6085.4424516394165</v>
      </c>
      <c r="S17" s="381">
        <v>-6099.1974822974034</v>
      </c>
      <c r="T17" s="353">
        <v>-5872.0356644749954</v>
      </c>
      <c r="U17" s="353">
        <v>-5370.8571688666361</v>
      </c>
      <c r="V17" s="353">
        <v>-5171.5817492124033</v>
      </c>
      <c r="W17" s="353">
        <v>-5140.362217979512</v>
      </c>
      <c r="X17" s="353">
        <v>-5995.7430496551997</v>
      </c>
      <c r="Y17" s="353">
        <v>-6331.9749446184405</v>
      </c>
      <c r="Z17" s="353">
        <v>-6666.8559452075297</v>
      </c>
      <c r="AA17" s="353">
        <v>-6150.5374054152617</v>
      </c>
      <c r="AB17" s="353">
        <v>-5631.315057887884</v>
      </c>
      <c r="AC17" s="381">
        <v>-5531.7748572586916</v>
      </c>
      <c r="AD17" s="353">
        <v>-6412.6207042093474</v>
      </c>
      <c r="AE17" s="353">
        <v>-6513.638670467717</v>
      </c>
      <c r="AF17" s="353">
        <v>-6968.4125297673572</v>
      </c>
      <c r="AG17" s="353">
        <v>-7149.8806432400243</v>
      </c>
      <c r="AH17" s="353">
        <v>-8074.4110036134743</v>
      </c>
      <c r="AI17" s="353">
        <v>-9375.0112616148781</v>
      </c>
      <c r="AJ17" s="353">
        <v>-8820.1267373248702</v>
      </c>
      <c r="AK17" s="353">
        <v>-9321.6860986547072</v>
      </c>
      <c r="AL17" s="353">
        <v>-11008.59426900743</v>
      </c>
      <c r="AM17" s="381">
        <v>-10771.61434738581</v>
      </c>
      <c r="AN17" s="353">
        <v>-12144.525466097281</v>
      </c>
      <c r="AO17" s="353">
        <v>-13037.229706039279</v>
      </c>
      <c r="AP17" s="353">
        <v>-13710.64849347213</v>
      </c>
      <c r="AQ17" s="353">
        <v>-14888.118587315164</v>
      </c>
      <c r="AR17" s="353">
        <v>-15064.872173654476</v>
      </c>
      <c r="AS17" s="353">
        <v>-15237.088690668761</v>
      </c>
      <c r="AT17" s="353">
        <v>-15697.203419877475</v>
      </c>
      <c r="AU17" s="353">
        <v>-15029.983127980706</v>
      </c>
      <c r="AV17" s="353">
        <v>-16395.240178036463</v>
      </c>
      <c r="AW17" s="381">
        <v>-19012.091797453362</v>
      </c>
      <c r="AX17" s="353">
        <v>-20334.255709952155</v>
      </c>
      <c r="AY17" s="353">
        <v>-20852.188995654567</v>
      </c>
      <c r="AZ17" s="353">
        <v>-20654.863440000001</v>
      </c>
      <c r="BA17" s="353">
        <v>-19233.454416961129</v>
      </c>
      <c r="BB17" s="353">
        <v>-18901.625120549321</v>
      </c>
      <c r="BC17" s="353">
        <v>-18959.819485690819</v>
      </c>
      <c r="BD17" s="353">
        <v>-19164.599560505889</v>
      </c>
      <c r="BE17" s="353">
        <v>-20454.912754285506</v>
      </c>
      <c r="BF17" s="353">
        <v>-20556</v>
      </c>
      <c r="BG17" s="353">
        <v>-20666.308767201022</v>
      </c>
      <c r="BH17" s="382"/>
    </row>
    <row r="18" spans="1:60" s="87" customFormat="1" ht="15" customHeight="1" x14ac:dyDescent="0.2">
      <c r="A18" s="473">
        <v>9</v>
      </c>
      <c r="B18" s="316">
        <v>-3872.5009832841693</v>
      </c>
      <c r="C18" s="316">
        <f t="shared" si="0"/>
        <v>-3831.2607048655213</v>
      </c>
      <c r="D18" s="354">
        <v>-3790.0204264468734</v>
      </c>
      <c r="E18" s="354">
        <f t="shared" si="1"/>
        <v>-3863.1195775433271</v>
      </c>
      <c r="F18" s="354">
        <v>-3936.2187286397811</v>
      </c>
      <c r="G18" s="316">
        <v>-4607.9504232833506</v>
      </c>
      <c r="H18" s="354">
        <v>-4117.5105547894345</v>
      </c>
      <c r="I18" s="368">
        <v>-4556.7212252944446</v>
      </c>
      <c r="J18" s="316">
        <v>-4364.0599020831332</v>
      </c>
      <c r="K18" s="316">
        <v>-4088.1374269005846</v>
      </c>
      <c r="L18" s="316">
        <v>-4131.4426832472191</v>
      </c>
      <c r="M18" s="316">
        <v>-4620.8469650419338</v>
      </c>
      <c r="N18" s="316">
        <v>-5446.634362580251</v>
      </c>
      <c r="O18" s="354">
        <v>-4791.1351578947369</v>
      </c>
      <c r="P18" s="354">
        <v>-4988.933191376098</v>
      </c>
      <c r="Q18" s="354">
        <v>-4683.3854745098042</v>
      </c>
      <c r="R18" s="354">
        <v>-5324.7621451844889</v>
      </c>
      <c r="S18" s="383">
        <v>-5339.0511950948203</v>
      </c>
      <c r="T18" s="354">
        <v>-5132.8597330145449</v>
      </c>
      <c r="U18" s="354">
        <v>-4592.0702776513426</v>
      </c>
      <c r="V18" s="354">
        <v>-4381.2482372859558</v>
      </c>
      <c r="W18" s="354">
        <v>-4292.3502289010703</v>
      </c>
      <c r="X18" s="354">
        <v>-5181.722460431939</v>
      </c>
      <c r="Y18" s="354">
        <v>-5509.2834771980752</v>
      </c>
      <c r="Z18" s="354">
        <v>-5723.9217036565733</v>
      </c>
      <c r="AA18" s="354">
        <v>-5330.7349803993075</v>
      </c>
      <c r="AB18" s="354">
        <v>-5128.5886617165779</v>
      </c>
      <c r="AC18" s="383">
        <v>-5026.675360654076</v>
      </c>
      <c r="AD18" s="354">
        <v>-5702.504309994968</v>
      </c>
      <c r="AE18" s="354">
        <v>-6253.4400551361168</v>
      </c>
      <c r="AF18" s="354">
        <v>-6679.3299139036462</v>
      </c>
      <c r="AG18" s="354">
        <v>-6254.4966051220963</v>
      </c>
      <c r="AH18" s="354">
        <v>-6454.3653106422662</v>
      </c>
      <c r="AI18" s="354">
        <v>-7307.4822226345605</v>
      </c>
      <c r="AJ18" s="354">
        <v>-8767.47850890685</v>
      </c>
      <c r="AK18" s="354">
        <v>-7945.7578475336313</v>
      </c>
      <c r="AL18" s="354">
        <v>-9634.0189769758654</v>
      </c>
      <c r="AM18" s="383">
        <v>-9759.3777114533914</v>
      </c>
      <c r="AN18" s="354">
        <v>-11276.544422455994</v>
      </c>
      <c r="AO18" s="354">
        <v>-12834.644071241648</v>
      </c>
      <c r="AP18" s="354">
        <v>-12531.579719913128</v>
      </c>
      <c r="AQ18" s="354">
        <v>-12886.525333007454</v>
      </c>
      <c r="AR18" s="354">
        <v>-13197.075658638121</v>
      </c>
      <c r="AS18" s="354">
        <v>-12964.576974626796</v>
      </c>
      <c r="AT18" s="354">
        <v>-14527.958710140698</v>
      </c>
      <c r="AU18" s="354">
        <v>-14915.167399679149</v>
      </c>
      <c r="AV18" s="354">
        <v>-15802.798168278696</v>
      </c>
      <c r="AW18" s="383">
        <v>-16704.827530775416</v>
      </c>
      <c r="AX18" s="354">
        <v>-17948.034150256961</v>
      </c>
      <c r="AY18" s="354">
        <v>-18824.469224962766</v>
      </c>
      <c r="AZ18" s="354">
        <v>-18935.009119999999</v>
      </c>
      <c r="BA18" s="354">
        <v>-18825.827797408714</v>
      </c>
      <c r="BB18" s="354">
        <v>-18652.778999344213</v>
      </c>
      <c r="BC18" s="354">
        <v>-17591.421559733772</v>
      </c>
      <c r="BD18" s="354">
        <v>-16725.810527109996</v>
      </c>
      <c r="BE18" s="354">
        <v>-17401.940701407071</v>
      </c>
      <c r="BF18" s="354">
        <v>-16977</v>
      </c>
      <c r="BG18" s="354">
        <v>-16993.956660519223</v>
      </c>
      <c r="BH18" s="384"/>
    </row>
    <row r="19" spans="1:60" s="87" customFormat="1" ht="15" customHeight="1" x14ac:dyDescent="0.2">
      <c r="A19" s="474">
        <v>10</v>
      </c>
      <c r="B19" s="360">
        <v>-3191.9208456243855</v>
      </c>
      <c r="C19" s="360">
        <f t="shared" si="0"/>
        <v>-3242.9326500116194</v>
      </c>
      <c r="D19" s="356">
        <v>-3293.9444543988534</v>
      </c>
      <c r="E19" s="356">
        <f t="shared" si="1"/>
        <v>-3261.8311927952345</v>
      </c>
      <c r="F19" s="356">
        <v>-3229.7179311916152</v>
      </c>
      <c r="G19" s="360">
        <v>-3915.5323410612514</v>
      </c>
      <c r="H19" s="356">
        <v>-3541.8814044765036</v>
      </c>
      <c r="I19" s="369">
        <v>-3957.7418996107767</v>
      </c>
      <c r="J19" s="360">
        <v>-3497.6265719496978</v>
      </c>
      <c r="K19" s="360">
        <v>-3486.0478801169588</v>
      </c>
      <c r="L19" s="360">
        <v>-3491.3600140117346</v>
      </c>
      <c r="M19" s="360">
        <v>-3894.3854521298686</v>
      </c>
      <c r="N19" s="360">
        <v>-5040.3586059309082</v>
      </c>
      <c r="O19" s="356">
        <v>-4530.7896140350877</v>
      </c>
      <c r="P19" s="356">
        <v>-4443.6140537663023</v>
      </c>
      <c r="Q19" s="356">
        <v>-4064.956235294118</v>
      </c>
      <c r="R19" s="356">
        <v>-4837.1465641236382</v>
      </c>
      <c r="S19" s="385">
        <v>-4792.2265932336741</v>
      </c>
      <c r="T19" s="356">
        <v>-4556.4128312412831</v>
      </c>
      <c r="U19" s="356">
        <v>-4176.2131998179339</v>
      </c>
      <c r="V19" s="356">
        <v>-4070.3362551166924</v>
      </c>
      <c r="W19" s="356">
        <v>-4035.4457925314614</v>
      </c>
      <c r="X19" s="356">
        <v>-4560.2658815625682</v>
      </c>
      <c r="Y19" s="356">
        <v>-5024.9741043464974</v>
      </c>
      <c r="Z19" s="356">
        <v>-5089.7725214266993</v>
      </c>
      <c r="AA19" s="356">
        <v>-4842.0842738627043</v>
      </c>
      <c r="AB19" s="356">
        <v>-4280.9685751486786</v>
      </c>
      <c r="AC19" s="385">
        <v>-4327.0190209128687</v>
      </c>
      <c r="AD19" s="356">
        <v>-5315.9852599795458</v>
      </c>
      <c r="AE19" s="356">
        <v>-5956.8136336580928</v>
      </c>
      <c r="AF19" s="356">
        <v>-6459.5595041826955</v>
      </c>
      <c r="AG19" s="356">
        <v>-6074.7602144133416</v>
      </c>
      <c r="AH19" s="356">
        <v>-6315.5964564634569</v>
      </c>
      <c r="AI19" s="356">
        <v>-6926.5384165227433</v>
      </c>
      <c r="AJ19" s="356">
        <v>-8301.3868396767248</v>
      </c>
      <c r="AK19" s="356">
        <v>-7601.0164424514196</v>
      </c>
      <c r="AL19" s="356">
        <v>-7796.2552822858997</v>
      </c>
      <c r="AM19" s="385">
        <v>-9259.1616479241038</v>
      </c>
      <c r="AN19" s="356">
        <v>-10980.969482345588</v>
      </c>
      <c r="AO19" s="356">
        <v>-12655.974796107625</v>
      </c>
      <c r="AP19" s="356">
        <v>-12184.63216755286</v>
      </c>
      <c r="AQ19" s="356">
        <v>-12472.402590736892</v>
      </c>
      <c r="AR19" s="356">
        <v>-12804.548605411834</v>
      </c>
      <c r="AS19" s="356">
        <v>-12213.470906317882</v>
      </c>
      <c r="AT19" s="356">
        <v>-12431.767609900589</v>
      </c>
      <c r="AU19" s="356">
        <v>-14713.333435191149</v>
      </c>
      <c r="AV19" s="356">
        <v>-15064.615424120519</v>
      </c>
      <c r="AW19" s="385">
        <v>-15750.299420449259</v>
      </c>
      <c r="AX19" s="356">
        <v>-17004.859010309709</v>
      </c>
      <c r="AY19" s="356">
        <v>-17988.529040944977</v>
      </c>
      <c r="AZ19" s="356">
        <v>-18216.280559999999</v>
      </c>
      <c r="BA19" s="356">
        <v>-18562.772752257555</v>
      </c>
      <c r="BB19" s="356">
        <v>-16749.586776221891</v>
      </c>
      <c r="BC19" s="356">
        <v>-15571.607001327309</v>
      </c>
      <c r="BD19" s="356">
        <v>-14881.313125406719</v>
      </c>
      <c r="BE19" s="356">
        <v>-15127.578970739245</v>
      </c>
      <c r="BF19" s="356">
        <v>-15342</v>
      </c>
      <c r="BG19" s="356">
        <v>-15553.491275358207</v>
      </c>
      <c r="BH19" s="386"/>
    </row>
    <row r="20" spans="1:60" s="87" customFormat="1" ht="15" customHeight="1" x14ac:dyDescent="0.2">
      <c r="A20" s="472">
        <v>11</v>
      </c>
      <c r="B20" s="317">
        <v>-2769.9611602753198</v>
      </c>
      <c r="C20" s="317">
        <f t="shared" si="0"/>
        <v>-2711.1570120793667</v>
      </c>
      <c r="D20" s="353">
        <v>-2652.3528638834141</v>
      </c>
      <c r="E20" s="353">
        <f t="shared" si="1"/>
        <v>-2531.012613304204</v>
      </c>
      <c r="F20" s="353">
        <v>-2409.6723627249939</v>
      </c>
      <c r="G20" s="317">
        <v>-3376.3041000387316</v>
      </c>
      <c r="H20" s="353">
        <v>-3113.0964251617693</v>
      </c>
      <c r="I20" s="367">
        <v>-3459.525451144922</v>
      </c>
      <c r="J20" s="317">
        <v>-3226.5339349140827</v>
      </c>
      <c r="K20" s="317">
        <v>-2995.2690058479529</v>
      </c>
      <c r="L20" s="317">
        <v>-3088.8837901742709</v>
      </c>
      <c r="M20" s="317">
        <v>-3195.5110852777552</v>
      </c>
      <c r="N20" s="317">
        <v>-4329.376031794558</v>
      </c>
      <c r="O20" s="353">
        <v>-3633.1803508771932</v>
      </c>
      <c r="P20" s="353">
        <v>-3909.3486824594088</v>
      </c>
      <c r="Q20" s="353">
        <v>-3349.2459921568629</v>
      </c>
      <c r="R20" s="353">
        <v>-4082.9677987495229</v>
      </c>
      <c r="S20" s="381">
        <v>-4077.1482677229437</v>
      </c>
      <c r="T20" s="353">
        <v>-3949.6266188483764</v>
      </c>
      <c r="U20" s="353">
        <v>-3657.0219390077377</v>
      </c>
      <c r="V20" s="353">
        <v>-3298.9897344677565</v>
      </c>
      <c r="W20" s="353">
        <v>-3239.7240869618777</v>
      </c>
      <c r="X20" s="353">
        <v>-4223.2788634432609</v>
      </c>
      <c r="Y20" s="353">
        <v>-4310.1419295699334</v>
      </c>
      <c r="Z20" s="353">
        <v>-4621.4139750739168</v>
      </c>
      <c r="AA20" s="353">
        <v>-3983.9167107302401</v>
      </c>
      <c r="AB20" s="353">
        <v>-3710.0428616673116</v>
      </c>
      <c r="AC20" s="381">
        <v>-3962.2249400317578</v>
      </c>
      <c r="AD20" s="353">
        <v>-5168.5686920666876</v>
      </c>
      <c r="AE20" s="353">
        <v>-5356.6221609598697</v>
      </c>
      <c r="AF20" s="353">
        <v>-5632.8846553092753</v>
      </c>
      <c r="AG20" s="353">
        <v>-5136.5032757593808</v>
      </c>
      <c r="AH20" s="353">
        <v>-5436.1891828884482</v>
      </c>
      <c r="AI20" s="353">
        <v>-6536.1105322504663</v>
      </c>
      <c r="AJ20" s="353">
        <v>-7073.4443356917145</v>
      </c>
      <c r="AK20" s="353">
        <v>-7080.1076233183849</v>
      </c>
      <c r="AL20" s="353">
        <v>-7213.1475520783979</v>
      </c>
      <c r="AM20" s="381">
        <v>-8835.6748920748269</v>
      </c>
      <c r="AN20" s="353">
        <v>-9820.2971565461921</v>
      </c>
      <c r="AO20" s="353">
        <v>-10815.8219466958</v>
      </c>
      <c r="AP20" s="353">
        <v>-9885.9318505204828</v>
      </c>
      <c r="AQ20" s="353">
        <v>-10193.374165953806</v>
      </c>
      <c r="AR20" s="353">
        <v>-10027.880725542671</v>
      </c>
      <c r="AS20" s="353">
        <v>-11349.762906133012</v>
      </c>
      <c r="AT20" s="353">
        <v>-12060.243520409307</v>
      </c>
      <c r="AU20" s="353">
        <v>-12905.287861095045</v>
      </c>
      <c r="AV20" s="353">
        <v>-14277.852435162202</v>
      </c>
      <c r="AW20" s="381">
        <v>-14337.832057193622</v>
      </c>
      <c r="AX20" s="353">
        <v>-15576.82027332715</v>
      </c>
      <c r="AY20" s="353">
        <v>-17135.644123467369</v>
      </c>
      <c r="AZ20" s="353">
        <v>-17365.766639999998</v>
      </c>
      <c r="BA20" s="353">
        <v>-16961.615390655672</v>
      </c>
      <c r="BB20" s="353">
        <v>-15109.124792655173</v>
      </c>
      <c r="BC20" s="353">
        <v>-14593.424558119992</v>
      </c>
      <c r="BD20" s="353">
        <v>-14599.311823900556</v>
      </c>
      <c r="BE20" s="353">
        <v>-14721.882013376877</v>
      </c>
      <c r="BF20" s="353">
        <v>-15121</v>
      </c>
      <c r="BG20" s="353">
        <v>-15369.873670024117</v>
      </c>
      <c r="BH20" s="382"/>
    </row>
    <row r="21" spans="1:60" s="87" customFormat="1" ht="15" customHeight="1" x14ac:dyDescent="0.2">
      <c r="A21" s="472">
        <v>12</v>
      </c>
      <c r="B21" s="317">
        <v>-2198.2738446411013</v>
      </c>
      <c r="C21" s="317">
        <f t="shared" si="0"/>
        <v>-2068.1386543876833</v>
      </c>
      <c r="D21" s="353">
        <v>-1938.0034641342652</v>
      </c>
      <c r="E21" s="353">
        <f t="shared" si="1"/>
        <v>-1855.281750294519</v>
      </c>
      <c r="F21" s="353">
        <v>-1772.5600364547731</v>
      </c>
      <c r="G21" s="317">
        <v>-2561.334144856969</v>
      </c>
      <c r="H21" s="353">
        <v>-2120.4298292139597</v>
      </c>
      <c r="I21" s="367">
        <v>-2888.5358135773135</v>
      </c>
      <c r="J21" s="317">
        <v>-2950.1257559758087</v>
      </c>
      <c r="K21" s="317">
        <v>-2322.3453947368421</v>
      </c>
      <c r="L21" s="317">
        <v>-2570.0288992030823</v>
      </c>
      <c r="M21" s="317">
        <v>-2515.0281491322762</v>
      </c>
      <c r="N21" s="317">
        <v>-3825.7633751146441</v>
      </c>
      <c r="O21" s="353">
        <v>-3089.1747368421052</v>
      </c>
      <c r="P21" s="353">
        <v>-3176.1155177002925</v>
      </c>
      <c r="Q21" s="353">
        <v>-2942.7503686274513</v>
      </c>
      <c r="R21" s="353">
        <v>-3257.2720814864824</v>
      </c>
      <c r="S21" s="381">
        <v>-3542.3417889796247</v>
      </c>
      <c r="T21" s="353">
        <v>-3384.2121936640765</v>
      </c>
      <c r="U21" s="353">
        <v>-3100.0254893035958</v>
      </c>
      <c r="V21" s="353">
        <v>-2781.594222155547</v>
      </c>
      <c r="W21" s="353">
        <v>-3026.0159717517608</v>
      </c>
      <c r="X21" s="353">
        <v>-3490.2226876642499</v>
      </c>
      <c r="Y21" s="353">
        <v>-3751.8114735314339</v>
      </c>
      <c r="Z21" s="353">
        <v>-3978.9752610501882</v>
      </c>
      <c r="AA21" s="353">
        <v>-3759.7835354179965</v>
      </c>
      <c r="AB21" s="353">
        <v>-3322.2810289615368</v>
      </c>
      <c r="AC21" s="381">
        <v>-3434.6765769113822</v>
      </c>
      <c r="AD21" s="353">
        <v>-4327.2155971493967</v>
      </c>
      <c r="AE21" s="353">
        <v>-4777.2465774881739</v>
      </c>
      <c r="AF21" s="353">
        <v>-5350.5642058985168</v>
      </c>
      <c r="AG21" s="353">
        <v>-4777.0304943418705</v>
      </c>
      <c r="AH21" s="353">
        <v>-5048.9272642499127</v>
      </c>
      <c r="AI21" s="353">
        <v>-5676.2207790354114</v>
      </c>
      <c r="AJ21" s="353">
        <v>-6161.391202214827</v>
      </c>
      <c r="AK21" s="353">
        <v>-6896.3467862481311</v>
      </c>
      <c r="AL21" s="353">
        <v>-6944.8280566872854</v>
      </c>
      <c r="AM21" s="381">
        <v>-8202.6581037147571</v>
      </c>
      <c r="AN21" s="353">
        <v>-9305.5642120612429</v>
      </c>
      <c r="AO21" s="353">
        <v>-8929.2432226428518</v>
      </c>
      <c r="AP21" s="353">
        <v>-8498.1416410794081</v>
      </c>
      <c r="AQ21" s="353">
        <v>-8540.9432237565688</v>
      </c>
      <c r="AR21" s="353">
        <v>-8578.9553612845666</v>
      </c>
      <c r="AS21" s="353">
        <v>-9267.9067338355599</v>
      </c>
      <c r="AT21" s="353">
        <v>-10739.40704171622</v>
      </c>
      <c r="AU21" s="353">
        <v>-12198.264692080193</v>
      </c>
      <c r="AV21" s="353">
        <v>-13933.051185483182</v>
      </c>
      <c r="AW21" s="381">
        <v>-13855.29760142138</v>
      </c>
      <c r="AX21" s="353">
        <v>-14765.250966860909</v>
      </c>
      <c r="AY21" s="353">
        <v>-15454.726564253218</v>
      </c>
      <c r="AZ21" s="353">
        <v>-16996.989119999998</v>
      </c>
      <c r="BA21" s="353">
        <v>-15569.162858264624</v>
      </c>
      <c r="BB21" s="353">
        <v>-14496.087567025423</v>
      </c>
      <c r="BC21" s="353">
        <v>-14407.305520277301</v>
      </c>
      <c r="BD21" s="353">
        <v>-13871.33068630872</v>
      </c>
      <c r="BE21" s="353">
        <v>-14138.948758984987</v>
      </c>
      <c r="BF21" s="353">
        <v>-14232</v>
      </c>
      <c r="BG21" s="353">
        <v>-14236.746843523904</v>
      </c>
      <c r="BH21" s="382"/>
    </row>
    <row r="22" spans="1:60" s="87" customFormat="1" ht="15" customHeight="1" x14ac:dyDescent="0.2">
      <c r="A22" s="472">
        <v>13</v>
      </c>
      <c r="B22" s="317">
        <v>-1449.6356932153394</v>
      </c>
      <c r="C22" s="317">
        <f t="shared" si="0"/>
        <v>-1445.7815926507924</v>
      </c>
      <c r="D22" s="353">
        <v>-1441.9274920862451</v>
      </c>
      <c r="E22" s="353">
        <f t="shared" si="1"/>
        <v>-1361.2300937305229</v>
      </c>
      <c r="F22" s="353">
        <v>-1280.5326953748006</v>
      </c>
      <c r="G22" s="317">
        <v>-1954.7023737066343</v>
      </c>
      <c r="H22" s="353">
        <v>-1797.3726530179272</v>
      </c>
      <c r="I22" s="367">
        <v>-2491.0822423292725</v>
      </c>
      <c r="J22" s="317">
        <v>-2216.5809734088512</v>
      </c>
      <c r="K22" s="317">
        <v>-1568.468567251462</v>
      </c>
      <c r="L22" s="317">
        <v>-1910.5497854453104</v>
      </c>
      <c r="M22" s="317">
        <v>-1572.4673254172551</v>
      </c>
      <c r="N22" s="317">
        <v>-3093.6206053194742</v>
      </c>
      <c r="O22" s="353">
        <v>-2514.0830877192984</v>
      </c>
      <c r="P22" s="353">
        <v>-2711.8573329784399</v>
      </c>
      <c r="Q22" s="353">
        <v>-2049.8497254901963</v>
      </c>
      <c r="R22" s="353">
        <v>-2909.4396336630757</v>
      </c>
      <c r="S22" s="381">
        <v>-3184.8026262242597</v>
      </c>
      <c r="T22" s="353">
        <v>-3102.884040645547</v>
      </c>
      <c r="U22" s="353">
        <v>-2827.8281292671827</v>
      </c>
      <c r="V22" s="353">
        <v>-2363.8804140502771</v>
      </c>
      <c r="W22" s="353">
        <v>-2341.6953049619183</v>
      </c>
      <c r="X22" s="353">
        <v>-3188.2473077911045</v>
      </c>
      <c r="Y22" s="353">
        <v>-3421.888931326866</v>
      </c>
      <c r="Z22" s="353">
        <v>-3736.5064560799424</v>
      </c>
      <c r="AA22" s="353">
        <v>-2972.2885951317353</v>
      </c>
      <c r="AB22" s="353">
        <v>-1983.6258577611993</v>
      </c>
      <c r="AC22" s="381">
        <v>-2211.2133518024257</v>
      </c>
      <c r="AD22" s="353">
        <v>-2960.9156994204641</v>
      </c>
      <c r="AE22" s="353">
        <v>-3477.9881582657185</v>
      </c>
      <c r="AF22" s="353">
        <v>-4015.0363314404353</v>
      </c>
      <c r="AG22" s="353">
        <v>-3688.718403811793</v>
      </c>
      <c r="AH22" s="353">
        <v>-4056.5685977386643</v>
      </c>
      <c r="AI22" s="353">
        <v>-4926.9786043590584</v>
      </c>
      <c r="AJ22" s="353">
        <v>-5901.2470147375489</v>
      </c>
      <c r="AK22" s="353">
        <v>-6686.7683109118079</v>
      </c>
      <c r="AL22" s="353">
        <v>-6634.5367966539879</v>
      </c>
      <c r="AM22" s="381">
        <v>-7405.853754730053</v>
      </c>
      <c r="AN22" s="353">
        <v>-8091.54421414436</v>
      </c>
      <c r="AO22" s="353">
        <v>-8380.5737950659313</v>
      </c>
      <c r="AP22" s="353">
        <v>-8065.4938965026595</v>
      </c>
      <c r="AQ22" s="353">
        <v>-8110.5803739459852</v>
      </c>
      <c r="AR22" s="353">
        <v>-8237.7992982456144</v>
      </c>
      <c r="AS22" s="353">
        <v>-8803.4237648472517</v>
      </c>
      <c r="AT22" s="353">
        <v>-9778.9116531651816</v>
      </c>
      <c r="AU22" s="353">
        <v>-11242.272680643015</v>
      </c>
      <c r="AV22" s="353">
        <v>-13119.035864076008</v>
      </c>
      <c r="AW22" s="381">
        <v>-13578.894369474174</v>
      </c>
      <c r="AX22" s="353">
        <v>-14448.935191652161</v>
      </c>
      <c r="AY22" s="353">
        <v>-15032.237876655037</v>
      </c>
      <c r="AZ22" s="353">
        <v>-15837.49944</v>
      </c>
      <c r="BA22" s="353">
        <v>-14298.454809579896</v>
      </c>
      <c r="BB22" s="353">
        <v>-14300.641901014544</v>
      </c>
      <c r="BC22" s="353">
        <v>-13402.685713740057</v>
      </c>
      <c r="BD22" s="353">
        <v>-12895.815072950363</v>
      </c>
      <c r="BE22" s="353">
        <v>-12914.686476035415</v>
      </c>
      <c r="BF22" s="353">
        <v>-12998</v>
      </c>
      <c r="BG22" s="353">
        <v>-13251.888778550148</v>
      </c>
      <c r="BH22" s="382"/>
    </row>
    <row r="23" spans="1:60" s="87" customFormat="1" ht="15" customHeight="1" x14ac:dyDescent="0.2">
      <c r="A23" s="472">
        <v>14</v>
      </c>
      <c r="B23" s="317">
        <v>-755.44395280235995</v>
      </c>
      <c r="C23" s="317">
        <f t="shared" si="0"/>
        <v>-807.65448550946405</v>
      </c>
      <c r="D23" s="353">
        <v>-859.86501821656816</v>
      </c>
      <c r="E23" s="353">
        <f t="shared" si="1"/>
        <v>-641.25194405929801</v>
      </c>
      <c r="F23" s="353">
        <v>-422.63886990202775</v>
      </c>
      <c r="G23" s="317">
        <v>-1035.5633265091574</v>
      </c>
      <c r="H23" s="353">
        <v>-892.81255966903575</v>
      </c>
      <c r="I23" s="367">
        <v>-1729.762725572461</v>
      </c>
      <c r="J23" s="317">
        <v>-1105.6327157530959</v>
      </c>
      <c r="K23" s="317">
        <v>-485.71929824561403</v>
      </c>
      <c r="L23" s="317">
        <v>-683.72466941063135</v>
      </c>
      <c r="M23" s="317">
        <v>-611.51507099559922</v>
      </c>
      <c r="N23" s="317">
        <v>-2653.4885356160198</v>
      </c>
      <c r="O23" s="353">
        <v>-1406.6430877192984</v>
      </c>
      <c r="P23" s="353">
        <v>-1400.1437317008251</v>
      </c>
      <c r="Q23" s="353">
        <v>-1056.1937568627452</v>
      </c>
      <c r="R23" s="353">
        <v>-2142.2577861273371</v>
      </c>
      <c r="S23" s="381">
        <v>-2220.3482460186115</v>
      </c>
      <c r="T23" s="353">
        <v>-2242.3508667065153</v>
      </c>
      <c r="U23" s="353">
        <v>-1867.5763313609468</v>
      </c>
      <c r="V23" s="353">
        <v>-1094.1253723666443</v>
      </c>
      <c r="W23" s="353">
        <v>-791.17472439490064</v>
      </c>
      <c r="X23" s="353">
        <v>-2420.1794937659311</v>
      </c>
      <c r="Y23" s="353">
        <v>-2559.0145901764572</v>
      </c>
      <c r="Z23" s="353">
        <v>-2774.9207679928136</v>
      </c>
      <c r="AA23" s="353">
        <v>-1518.4517822955604</v>
      </c>
      <c r="AB23" s="353">
        <v>-381.91617693634089</v>
      </c>
      <c r="AC23" s="381">
        <v>-503.22875772830162</v>
      </c>
      <c r="AD23" s="353">
        <v>-796.4090193341018</v>
      </c>
      <c r="AE23" s="353">
        <v>-1974.040161649071</v>
      </c>
      <c r="AF23" s="353">
        <v>-2518.9070037247361</v>
      </c>
      <c r="AG23" s="353">
        <v>-2043.0586063132819</v>
      </c>
      <c r="AH23" s="353">
        <v>-2257.4142673971323</v>
      </c>
      <c r="AI23" s="353">
        <v>-3249.8774496510182</v>
      </c>
      <c r="AJ23" s="353">
        <v>-4391.4816409854866</v>
      </c>
      <c r="AK23" s="353">
        <v>-6001.8415545590424</v>
      </c>
      <c r="AL23" s="353">
        <v>-6159.3564612406772</v>
      </c>
      <c r="AM23" s="381">
        <v>-6792.0192932899845</v>
      </c>
      <c r="AN23" s="353">
        <v>-7634.4844287053429</v>
      </c>
      <c r="AO23" s="353">
        <v>-7762.9689778703732</v>
      </c>
      <c r="AP23" s="353">
        <v>-6919.5993908984256</v>
      </c>
      <c r="AQ23" s="353">
        <v>-6532.583257973848</v>
      </c>
      <c r="AR23" s="353">
        <v>-6738.8201486767766</v>
      </c>
      <c r="AS23" s="353">
        <v>-8017.7693765309423</v>
      </c>
      <c r="AT23" s="353">
        <v>-9490.6387810515444</v>
      </c>
      <c r="AU23" s="353">
        <v>-10466.360074647228</v>
      </c>
      <c r="AV23" s="353">
        <v>-12847.697423606951</v>
      </c>
      <c r="AW23" s="381">
        <v>-13339.969541858793</v>
      </c>
      <c r="AX23" s="353">
        <v>-13596.960585432977</v>
      </c>
      <c r="AY23" s="353">
        <v>-14553.266744190791</v>
      </c>
      <c r="AZ23" s="353">
        <v>-14157.51296</v>
      </c>
      <c r="BA23" s="353">
        <v>-14039.747781703965</v>
      </c>
      <c r="BB23" s="353">
        <v>-13482.546927438954</v>
      </c>
      <c r="BC23" s="353">
        <v>-12289.143970283509</v>
      </c>
      <c r="BD23" s="353">
        <v>-12090.544689760542</v>
      </c>
      <c r="BE23" s="353">
        <v>-12574.556703701306</v>
      </c>
      <c r="BF23" s="353">
        <v>-12391</v>
      </c>
      <c r="BG23" s="353">
        <v>-12165.893743793446</v>
      </c>
      <c r="BH23" s="382"/>
    </row>
    <row r="24" spans="1:60" s="87" customFormat="1" ht="15" customHeight="1" x14ac:dyDescent="0.2">
      <c r="A24" s="472">
        <v>15</v>
      </c>
      <c r="B24" s="317">
        <v>-204.1740412979351</v>
      </c>
      <c r="C24" s="317">
        <f t="shared" si="0"/>
        <v>-191.38069561761117</v>
      </c>
      <c r="D24" s="353">
        <v>-178.58734993728723</v>
      </c>
      <c r="E24" s="353">
        <f t="shared" si="1"/>
        <v>-89.293674968643614</v>
      </c>
      <c r="F24" s="353">
        <v>0</v>
      </c>
      <c r="G24" s="317">
        <v>-73.53112377579815</v>
      </c>
      <c r="H24" s="353">
        <v>-35.242601039567198</v>
      </c>
      <c r="I24" s="367">
        <v>-431.04119698731233</v>
      </c>
      <c r="J24" s="317">
        <v>-281.72372084093308</v>
      </c>
      <c r="K24" s="317">
        <v>-5.0595760233918128</v>
      </c>
      <c r="L24" s="317">
        <v>-38.792889044574828</v>
      </c>
      <c r="M24" s="317">
        <v>-9.1957153533172811</v>
      </c>
      <c r="N24" s="317">
        <v>-1845.1690614490983</v>
      </c>
      <c r="O24" s="353">
        <v>-310.86035087719301</v>
      </c>
      <c r="P24" s="353">
        <v>-309.505456481235</v>
      </c>
      <c r="Q24" s="353">
        <v>-264.0484392156863</v>
      </c>
      <c r="R24" s="353">
        <v>-1085.7573604954941</v>
      </c>
      <c r="S24" s="381">
        <v>-1210.8259041211099</v>
      </c>
      <c r="T24" s="353">
        <v>-1119.7963737796374</v>
      </c>
      <c r="U24" s="353">
        <v>-728.37997269003188</v>
      </c>
      <c r="V24" s="353">
        <v>-99.681704206939401</v>
      </c>
      <c r="W24" s="353">
        <v>-13.640943524050011</v>
      </c>
      <c r="X24" s="353">
        <v>-1170.7016538560335</v>
      </c>
      <c r="Y24" s="353">
        <v>-1395.8261400962494</v>
      </c>
      <c r="Z24" s="353">
        <v>-1075.5667502526292</v>
      </c>
      <c r="AA24" s="353">
        <v>-113.07619655392472</v>
      </c>
      <c r="AB24" s="353">
        <v>0</v>
      </c>
      <c r="AC24" s="381">
        <v>0</v>
      </c>
      <c r="AD24" s="353">
        <v>0</v>
      </c>
      <c r="AE24" s="353">
        <v>-464.88819272579178</v>
      </c>
      <c r="AF24" s="353">
        <v>-429.39756976247179</v>
      </c>
      <c r="AG24" s="353">
        <v>-400.6967242406194</v>
      </c>
      <c r="AH24" s="353">
        <v>-709.9801841706493</v>
      </c>
      <c r="AI24" s="353">
        <v>-1798.8134911006121</v>
      </c>
      <c r="AJ24" s="353">
        <v>-2971.5279510053415</v>
      </c>
      <c r="AK24" s="353">
        <v>-5023.8086696562032</v>
      </c>
      <c r="AL24" s="353">
        <v>-5988.4714194832086</v>
      </c>
      <c r="AM24" s="381">
        <v>-6545.6001705484186</v>
      </c>
      <c r="AN24" s="353">
        <v>-7325.9330278096031</v>
      </c>
      <c r="AO24" s="353">
        <v>-6669.8506567748163</v>
      </c>
      <c r="AP24" s="353">
        <v>-4819.9446815946485</v>
      </c>
      <c r="AQ24" s="353">
        <v>-4436.2560430160083</v>
      </c>
      <c r="AR24" s="353">
        <v>-5093.6312578055304</v>
      </c>
      <c r="AS24" s="353">
        <v>-4765.1090262051111</v>
      </c>
      <c r="AT24" s="353">
        <v>-6950.8553732917435</v>
      </c>
      <c r="AU24" s="353">
        <v>-10171.46494090428</v>
      </c>
      <c r="AV24" s="353">
        <v>-11486.2656851836</v>
      </c>
      <c r="AW24" s="381">
        <v>-13216.993527644994</v>
      </c>
      <c r="AX24" s="353">
        <v>-13132.87685684204</v>
      </c>
      <c r="AY24" s="353">
        <v>-14221.149968378317</v>
      </c>
      <c r="AZ24" s="353">
        <v>-13443.21416</v>
      </c>
      <c r="BA24" s="353">
        <v>-13428.851354534747</v>
      </c>
      <c r="BB24" s="353">
        <v>-12545.902943332178</v>
      </c>
      <c r="BC24" s="353">
        <v>-11999.390468187503</v>
      </c>
      <c r="BD24" s="353">
        <v>-11390.763682319321</v>
      </c>
      <c r="BE24" s="353">
        <v>-9956.9917389011734</v>
      </c>
      <c r="BF24" s="353">
        <v>-8633</v>
      </c>
      <c r="BG24" s="353">
        <v>-7376.125407859271</v>
      </c>
      <c r="BH24" s="382"/>
    </row>
    <row r="25" spans="1:60" s="87" customFormat="1" ht="15" customHeight="1" x14ac:dyDescent="0.2">
      <c r="A25" s="472">
        <v>16</v>
      </c>
      <c r="B25" s="317">
        <v>0</v>
      </c>
      <c r="C25" s="317">
        <f t="shared" si="0"/>
        <v>0</v>
      </c>
      <c r="D25" s="353">
        <v>0</v>
      </c>
      <c r="E25" s="353">
        <f t="shared" si="1"/>
        <v>0</v>
      </c>
      <c r="F25" s="353">
        <v>0</v>
      </c>
      <c r="G25" s="317">
        <v>0</v>
      </c>
      <c r="H25" s="353">
        <v>0</v>
      </c>
      <c r="I25" s="367">
        <v>0</v>
      </c>
      <c r="J25" s="317">
        <v>0</v>
      </c>
      <c r="K25" s="317">
        <v>0</v>
      </c>
      <c r="L25" s="317">
        <v>0</v>
      </c>
      <c r="M25" s="317">
        <v>0</v>
      </c>
      <c r="N25" s="317">
        <v>-795.62335677162946</v>
      </c>
      <c r="O25" s="353">
        <v>0</v>
      </c>
      <c r="P25" s="353">
        <v>0</v>
      </c>
      <c r="Q25" s="353">
        <v>0</v>
      </c>
      <c r="R25" s="353">
        <v>-243.80779053042534</v>
      </c>
      <c r="S25" s="381">
        <v>-213.32168534143625</v>
      </c>
      <c r="T25" s="353">
        <v>-132.38971906754335</v>
      </c>
      <c r="U25" s="353">
        <v>-2.5203459262630861</v>
      </c>
      <c r="V25" s="353">
        <v>0</v>
      </c>
      <c r="W25" s="353">
        <v>0</v>
      </c>
      <c r="X25" s="353">
        <v>-155.36414471734278</v>
      </c>
      <c r="Y25" s="353">
        <v>-251.67168283553588</v>
      </c>
      <c r="Z25" s="353">
        <v>0</v>
      </c>
      <c r="AA25" s="353">
        <v>0</v>
      </c>
      <c r="AB25" s="353">
        <v>0</v>
      </c>
      <c r="AC25" s="381">
        <v>0</v>
      </c>
      <c r="AD25" s="353">
        <v>0</v>
      </c>
      <c r="AE25" s="353">
        <v>0</v>
      </c>
      <c r="AF25" s="353">
        <v>0</v>
      </c>
      <c r="AG25" s="353">
        <v>0</v>
      </c>
      <c r="AH25" s="353">
        <v>0</v>
      </c>
      <c r="AI25" s="353">
        <v>-410.97672028660736</v>
      </c>
      <c r="AJ25" s="353">
        <v>-1935.5966330154647</v>
      </c>
      <c r="AK25" s="353">
        <v>-4390.5171898355748</v>
      </c>
      <c r="AL25" s="353">
        <v>-5170.0220089605973</v>
      </c>
      <c r="AM25" s="381">
        <v>-5478.7676810744542</v>
      </c>
      <c r="AN25" s="353">
        <v>-6377.2095615040098</v>
      </c>
      <c r="AO25" s="353">
        <v>-5324.9071368683144</v>
      </c>
      <c r="AP25" s="353">
        <v>-3909.0345740033454</v>
      </c>
      <c r="AQ25" s="353">
        <v>-3318.3953073444945</v>
      </c>
      <c r="AR25" s="353">
        <v>-3041.4260600654179</v>
      </c>
      <c r="AS25" s="353">
        <v>-1523.9647825484124</v>
      </c>
      <c r="AT25" s="353">
        <v>-3840.7389987209117</v>
      </c>
      <c r="AU25" s="353">
        <v>-8265.5238510984273</v>
      </c>
      <c r="AV25" s="353">
        <v>-11032.45510570915</v>
      </c>
      <c r="AW25" s="381">
        <v>-12159.39980540632</v>
      </c>
      <c r="AX25" s="353">
        <v>-12780.773530423543</v>
      </c>
      <c r="AY25" s="353">
        <v>-13166.057898280187</v>
      </c>
      <c r="AZ25" s="353">
        <v>-13141.99048</v>
      </c>
      <c r="BA25" s="353">
        <v>-12369.022143698468</v>
      </c>
      <c r="BB25" s="353">
        <v>-12066.366855688</v>
      </c>
      <c r="BC25" s="353">
        <v>-11416.710980395901</v>
      </c>
      <c r="BD25" s="353">
        <v>-9363.4876592694582</v>
      </c>
      <c r="BE25" s="353">
        <v>-7664.1892374441486</v>
      </c>
      <c r="BF25" s="353">
        <v>-6640</v>
      </c>
      <c r="BG25" s="353">
        <v>-5607.701305149667</v>
      </c>
      <c r="BH25" s="382"/>
    </row>
    <row r="26" spans="1:60" s="87" customFormat="1" ht="15" customHeight="1" x14ac:dyDescent="0.2">
      <c r="A26" s="472">
        <v>17</v>
      </c>
      <c r="B26" s="317">
        <v>0</v>
      </c>
      <c r="C26" s="317">
        <f t="shared" si="0"/>
        <v>0</v>
      </c>
      <c r="D26" s="353">
        <v>0</v>
      </c>
      <c r="E26" s="353">
        <f t="shared" si="1"/>
        <v>69.388471177944865</v>
      </c>
      <c r="F26" s="353">
        <v>138.77694235588973</v>
      </c>
      <c r="G26" s="317">
        <v>0</v>
      </c>
      <c r="H26" s="353">
        <v>0</v>
      </c>
      <c r="I26" s="367">
        <v>0</v>
      </c>
      <c r="J26" s="317">
        <v>0</v>
      </c>
      <c r="K26" s="317">
        <v>0</v>
      </c>
      <c r="L26" s="317">
        <v>0</v>
      </c>
      <c r="M26" s="317">
        <v>0</v>
      </c>
      <c r="N26" s="317">
        <v>-4.2320391317639867</v>
      </c>
      <c r="O26" s="353">
        <v>0</v>
      </c>
      <c r="P26" s="353">
        <v>0</v>
      </c>
      <c r="Q26" s="353">
        <v>0</v>
      </c>
      <c r="R26" s="353">
        <v>0</v>
      </c>
      <c r="S26" s="381">
        <v>0</v>
      </c>
      <c r="T26" s="353">
        <v>0</v>
      </c>
      <c r="U26" s="353">
        <v>0</v>
      </c>
      <c r="V26" s="353">
        <v>0</v>
      </c>
      <c r="W26" s="353">
        <v>0</v>
      </c>
      <c r="X26" s="353">
        <v>0</v>
      </c>
      <c r="Y26" s="353">
        <v>0</v>
      </c>
      <c r="Z26" s="353">
        <v>0</v>
      </c>
      <c r="AA26" s="353">
        <v>0</v>
      </c>
      <c r="AB26" s="353">
        <v>0</v>
      </c>
      <c r="AC26" s="381">
        <v>0</v>
      </c>
      <c r="AD26" s="353">
        <v>0</v>
      </c>
      <c r="AE26" s="353">
        <v>0</v>
      </c>
      <c r="AF26" s="353">
        <v>0</v>
      </c>
      <c r="AG26" s="353">
        <v>0</v>
      </c>
      <c r="AH26" s="353">
        <v>0</v>
      </c>
      <c r="AI26" s="353">
        <v>-14.226117240690254</v>
      </c>
      <c r="AJ26" s="353">
        <v>-1430.7930311250316</v>
      </c>
      <c r="AK26" s="353">
        <v>-3600.8011958146485</v>
      </c>
      <c r="AL26" s="353">
        <v>-3981.3216746301382</v>
      </c>
      <c r="AM26" s="381">
        <v>-4125.6758514096882</v>
      </c>
      <c r="AN26" s="353">
        <v>-4564.8305384855739</v>
      </c>
      <c r="AO26" s="353">
        <v>-3925.096674204121</v>
      </c>
      <c r="AP26" s="353">
        <v>-2308.3761451858509</v>
      </c>
      <c r="AQ26" s="353">
        <v>-2061.1403152877915</v>
      </c>
      <c r="AR26" s="353">
        <v>-1272.4199107939339</v>
      </c>
      <c r="AS26" s="353">
        <v>0</v>
      </c>
      <c r="AT26" s="353">
        <v>-515.6605255481004</v>
      </c>
      <c r="AU26" s="353">
        <v>-6690.735493446542</v>
      </c>
      <c r="AV26" s="353">
        <v>-10524.139861336986</v>
      </c>
      <c r="AW26" s="381">
        <v>-11581.998138669149</v>
      </c>
      <c r="AX26" s="353">
        <v>-12355.94066444975</v>
      </c>
      <c r="AY26" s="353">
        <v>-12258.949833731154</v>
      </c>
      <c r="AZ26" s="353">
        <v>-12215.063200000001</v>
      </c>
      <c r="BA26" s="353">
        <v>-11728.776599921475</v>
      </c>
      <c r="BB26" s="353">
        <v>-11381.773020097984</v>
      </c>
      <c r="BC26" s="353">
        <v>-9504.760864375543</v>
      </c>
      <c r="BD26" s="353">
        <v>-8019.2814554234137</v>
      </c>
      <c r="BE26" s="353">
        <v>-5974.8097357003435</v>
      </c>
      <c r="BF26" s="353">
        <v>-4932</v>
      </c>
      <c r="BG26" s="353">
        <v>-3815.7113065683075</v>
      </c>
      <c r="BH26" s="382"/>
    </row>
    <row r="27" spans="1:60" s="87" customFormat="1" ht="15" customHeight="1" x14ac:dyDescent="0.2">
      <c r="A27" s="472">
        <v>18</v>
      </c>
      <c r="B27" s="317">
        <v>74.863815142576215</v>
      </c>
      <c r="C27" s="317">
        <f t="shared" si="0"/>
        <v>163.10448715678655</v>
      </c>
      <c r="D27" s="353">
        <v>251.34515917099685</v>
      </c>
      <c r="E27" s="353">
        <f t="shared" si="1"/>
        <v>422.15059280035371</v>
      </c>
      <c r="F27" s="353">
        <v>592.95602642971062</v>
      </c>
      <c r="G27" s="317">
        <v>0</v>
      </c>
      <c r="H27" s="353">
        <v>0</v>
      </c>
      <c r="I27" s="367">
        <v>0</v>
      </c>
      <c r="J27" s="317">
        <v>0</v>
      </c>
      <c r="K27" s="317">
        <v>0</v>
      </c>
      <c r="L27" s="317">
        <v>0</v>
      </c>
      <c r="M27" s="317">
        <v>0</v>
      </c>
      <c r="N27" s="317">
        <v>0</v>
      </c>
      <c r="O27" s="353">
        <v>0</v>
      </c>
      <c r="P27" s="353">
        <v>0</v>
      </c>
      <c r="Q27" s="353">
        <v>0</v>
      </c>
      <c r="R27" s="353">
        <v>0</v>
      </c>
      <c r="S27" s="381">
        <v>0</v>
      </c>
      <c r="T27" s="353">
        <v>0</v>
      </c>
      <c r="U27" s="353">
        <v>0</v>
      </c>
      <c r="V27" s="353">
        <v>0</v>
      </c>
      <c r="W27" s="353">
        <v>0</v>
      </c>
      <c r="X27" s="353">
        <v>0</v>
      </c>
      <c r="Y27" s="353">
        <v>0</v>
      </c>
      <c r="Z27" s="353">
        <v>0</v>
      </c>
      <c r="AA27" s="353">
        <v>0</v>
      </c>
      <c r="AB27" s="353">
        <v>7.7942076925783859</v>
      </c>
      <c r="AC27" s="381">
        <v>44.897733031521334</v>
      </c>
      <c r="AD27" s="353">
        <v>10.786578139965261</v>
      </c>
      <c r="AE27" s="353">
        <v>0</v>
      </c>
      <c r="AF27" s="353">
        <v>0</v>
      </c>
      <c r="AG27" s="353">
        <v>0</v>
      </c>
      <c r="AH27" s="353">
        <v>0</v>
      </c>
      <c r="AI27" s="353">
        <v>0</v>
      </c>
      <c r="AJ27" s="353">
        <v>-397.95866774797958</v>
      </c>
      <c r="AK27" s="353">
        <v>-2648.5859491778774</v>
      </c>
      <c r="AL27" s="353">
        <v>-2933.5265501698723</v>
      </c>
      <c r="AM27" s="381">
        <v>-2467.1423546341198</v>
      </c>
      <c r="AN27" s="353">
        <v>-3111.46693052807</v>
      </c>
      <c r="AO27" s="353">
        <v>-2142.6244569221781</v>
      </c>
      <c r="AP27" s="353">
        <v>-855.61966100002496</v>
      </c>
      <c r="AQ27" s="353">
        <v>-234.12821703531711</v>
      </c>
      <c r="AR27" s="353">
        <v>-109.32800475765686</v>
      </c>
      <c r="AS27" s="353">
        <v>0</v>
      </c>
      <c r="AT27" s="353">
        <v>0</v>
      </c>
      <c r="AU27" s="353">
        <v>-4613.1751044952043</v>
      </c>
      <c r="AV27" s="353">
        <v>-8375.9451339553198</v>
      </c>
      <c r="AW27" s="381">
        <v>-11293.882905368248</v>
      </c>
      <c r="AX27" s="353">
        <v>-11514.355992452753</v>
      </c>
      <c r="AY27" s="353">
        <v>-11979.926556092783</v>
      </c>
      <c r="AZ27" s="353">
        <v>-11604.86376</v>
      </c>
      <c r="BA27" s="353">
        <v>-11168.96937573616</v>
      </c>
      <c r="BB27" s="353">
        <v>-8706.4102148671082</v>
      </c>
      <c r="BC27" s="353">
        <v>-6902.266818177477</v>
      </c>
      <c r="BD27" s="353">
        <v>-4914.1337910611046</v>
      </c>
      <c r="BE27" s="353">
        <v>-3001.7476895751042</v>
      </c>
      <c r="BF27" s="353">
        <v>-2168</v>
      </c>
      <c r="BG27" s="353">
        <v>-1176.3309689317634</v>
      </c>
      <c r="BH27" s="382"/>
    </row>
    <row r="28" spans="1:60" s="87" customFormat="1" ht="15" customHeight="1" x14ac:dyDescent="0.2">
      <c r="A28" s="473">
        <v>19</v>
      </c>
      <c r="B28" s="316">
        <v>714.60914454277292</v>
      </c>
      <c r="C28" s="316">
        <f t="shared" si="0"/>
        <v>691.32906011705336</v>
      </c>
      <c r="D28" s="354">
        <v>668.04897569133368</v>
      </c>
      <c r="E28" s="354">
        <f t="shared" si="1"/>
        <v>860.74606451461193</v>
      </c>
      <c r="F28" s="354">
        <v>1053.4431533378902</v>
      </c>
      <c r="G28" s="316">
        <v>85.786311071764516</v>
      </c>
      <c r="H28" s="354">
        <v>111.60156995862947</v>
      </c>
      <c r="I28" s="368">
        <v>27.989688116059241</v>
      </c>
      <c r="J28" s="316">
        <v>0</v>
      </c>
      <c r="K28" s="316">
        <v>0</v>
      </c>
      <c r="L28" s="316">
        <v>121.22777826429633</v>
      </c>
      <c r="M28" s="316">
        <v>91.957153533172814</v>
      </c>
      <c r="N28" s="316">
        <v>0</v>
      </c>
      <c r="O28" s="354">
        <v>42.743298245614035</v>
      </c>
      <c r="P28" s="354">
        <v>55.268831514506253</v>
      </c>
      <c r="Q28" s="354">
        <v>121.60125490196079</v>
      </c>
      <c r="R28" s="354">
        <v>29.25693486365104</v>
      </c>
      <c r="S28" s="383">
        <v>0</v>
      </c>
      <c r="T28" s="354">
        <v>0</v>
      </c>
      <c r="U28" s="354">
        <v>0</v>
      </c>
      <c r="V28" s="354">
        <v>54.587599922847765</v>
      </c>
      <c r="W28" s="354">
        <v>4.5469811746833368</v>
      </c>
      <c r="X28" s="354">
        <v>0</v>
      </c>
      <c r="Y28" s="354">
        <v>0</v>
      </c>
      <c r="Z28" s="354">
        <v>0</v>
      </c>
      <c r="AA28" s="354">
        <v>10.096088978028991</v>
      </c>
      <c r="AB28" s="354">
        <v>565.08005771193302</v>
      </c>
      <c r="AC28" s="383">
        <v>619.21456805973173</v>
      </c>
      <c r="AD28" s="354">
        <v>589.66627165143427</v>
      </c>
      <c r="AE28" s="354">
        <v>65.916982550671975</v>
      </c>
      <c r="AF28" s="354">
        <v>0</v>
      </c>
      <c r="AG28" s="354">
        <v>21.436450268016678</v>
      </c>
      <c r="AH28" s="354">
        <v>0</v>
      </c>
      <c r="AI28" s="354">
        <v>0</v>
      </c>
      <c r="AJ28" s="354">
        <v>0</v>
      </c>
      <c r="AK28" s="354">
        <v>-1470.0866965620328</v>
      </c>
      <c r="AL28" s="354">
        <v>-1593.4280648086735</v>
      </c>
      <c r="AM28" s="383">
        <v>-706.79496882161686</v>
      </c>
      <c r="AN28" s="354">
        <v>-1077.0462451827934</v>
      </c>
      <c r="AO28" s="354">
        <v>-855.36156914555761</v>
      </c>
      <c r="AP28" s="354">
        <v>0</v>
      </c>
      <c r="AQ28" s="354">
        <v>0</v>
      </c>
      <c r="AR28" s="354">
        <v>0</v>
      </c>
      <c r="AS28" s="354">
        <v>0</v>
      </c>
      <c r="AT28" s="354">
        <v>0</v>
      </c>
      <c r="AU28" s="354">
        <v>-1931.3214086935645</v>
      </c>
      <c r="AV28" s="354">
        <v>-7400.7855858940347</v>
      </c>
      <c r="AW28" s="383">
        <v>-9596.8139092178189</v>
      </c>
      <c r="AX28" s="354">
        <v>-9212.4083436708406</v>
      </c>
      <c r="AY28" s="354">
        <v>-10367.917579615236</v>
      </c>
      <c r="AZ28" s="354">
        <v>-11162.995199999999</v>
      </c>
      <c r="BA28" s="354">
        <v>-9388.4563015312124</v>
      </c>
      <c r="BB28" s="354">
        <v>-6174.1606295567644</v>
      </c>
      <c r="BC28" s="354">
        <v>-4764.0128720529392</v>
      </c>
      <c r="BD28" s="354">
        <v>-2506.6782356103404</v>
      </c>
      <c r="BE28" s="354">
        <v>-1024.4872660665885</v>
      </c>
      <c r="BF28" s="354">
        <v>-176</v>
      </c>
      <c r="BG28" s="354">
        <v>0</v>
      </c>
      <c r="BH28" s="384"/>
    </row>
    <row r="29" spans="1:60" s="87" customFormat="1" ht="15" customHeight="1" x14ac:dyDescent="0.2">
      <c r="A29" s="472">
        <v>20</v>
      </c>
      <c r="B29" s="317">
        <v>1238.6558505408063</v>
      </c>
      <c r="C29" s="317">
        <f t="shared" si="0"/>
        <v>1227.8477843159744</v>
      </c>
      <c r="D29" s="353">
        <v>1217.0397180911427</v>
      </c>
      <c r="E29" s="353">
        <f t="shared" si="1"/>
        <v>1292.942506573482</v>
      </c>
      <c r="F29" s="353">
        <v>1368.8452950558212</v>
      </c>
      <c r="G29" s="317">
        <v>637.26973939025061</v>
      </c>
      <c r="H29" s="353">
        <v>452.28004667444571</v>
      </c>
      <c r="I29" s="367">
        <v>403.05150887125308</v>
      </c>
      <c r="J29" s="317">
        <v>127.57300566381876</v>
      </c>
      <c r="K29" s="317">
        <v>323.81286549707602</v>
      </c>
      <c r="L29" s="317">
        <v>640.08266923548467</v>
      </c>
      <c r="M29" s="317">
        <v>482.77505604915723</v>
      </c>
      <c r="N29" s="317">
        <v>0</v>
      </c>
      <c r="O29" s="353">
        <v>295.31733333333335</v>
      </c>
      <c r="P29" s="353">
        <v>574.79584775086505</v>
      </c>
      <c r="Q29" s="353">
        <v>580.21170196078435</v>
      </c>
      <c r="R29" s="353">
        <v>373.83861214665217</v>
      </c>
      <c r="S29" s="381">
        <v>159.24013131121299</v>
      </c>
      <c r="T29" s="353">
        <v>38.613668061366809</v>
      </c>
      <c r="U29" s="353">
        <v>183.98525261720528</v>
      </c>
      <c r="V29" s="353">
        <v>529.2623818606545</v>
      </c>
      <c r="W29" s="353">
        <v>595.65453388351716</v>
      </c>
      <c r="X29" s="353">
        <v>4.376454780770219</v>
      </c>
      <c r="Y29" s="353">
        <v>0</v>
      </c>
      <c r="Z29" s="353">
        <v>84.967700887009229</v>
      </c>
      <c r="AA29" s="353">
        <v>599.70768529492216</v>
      </c>
      <c r="AB29" s="353">
        <v>1208.1021923496498</v>
      </c>
      <c r="AC29" s="381">
        <v>1171.0825365721814</v>
      </c>
      <c r="AD29" s="353">
        <v>1105.6242593464392</v>
      </c>
      <c r="AE29" s="353">
        <v>754.57598446163968</v>
      </c>
      <c r="AF29" s="353">
        <v>488.56652622580452</v>
      </c>
      <c r="AG29" s="353">
        <v>666.1789160214413</v>
      </c>
      <c r="AH29" s="353">
        <v>309.80953491082875</v>
      </c>
      <c r="AI29" s="353">
        <v>0</v>
      </c>
      <c r="AJ29" s="353">
        <v>0</v>
      </c>
      <c r="AK29" s="353">
        <v>-107.82660687593422</v>
      </c>
      <c r="AL29" s="353">
        <v>-217.35378118274474</v>
      </c>
      <c r="AM29" s="381">
        <v>0</v>
      </c>
      <c r="AN29" s="353">
        <v>-20.185605666076448</v>
      </c>
      <c r="AO29" s="353">
        <v>0</v>
      </c>
      <c r="AP29" s="353">
        <v>0</v>
      </c>
      <c r="AQ29" s="353">
        <v>0</v>
      </c>
      <c r="AR29" s="353">
        <v>0</v>
      </c>
      <c r="AS29" s="353">
        <v>0</v>
      </c>
      <c r="AT29" s="353">
        <v>0</v>
      </c>
      <c r="AU29" s="353">
        <v>-252.59460226342617</v>
      </c>
      <c r="AV29" s="353">
        <v>-6218.2713344175299</v>
      </c>
      <c r="AW29" s="381">
        <v>-7318.8296459241083</v>
      </c>
      <c r="AX29" s="353">
        <v>-7151.738056270784</v>
      </c>
      <c r="AY29" s="353">
        <v>-8732.1859762939384</v>
      </c>
      <c r="AZ29" s="353">
        <v>-9446.4632000000001</v>
      </c>
      <c r="BA29" s="353">
        <v>-6335.0611700039262</v>
      </c>
      <c r="BB29" s="353">
        <v>-2798.1838521776031</v>
      </c>
      <c r="BC29" s="353">
        <v>-2065.2868233339382</v>
      </c>
      <c r="BD29" s="353">
        <v>-609.95837066518277</v>
      </c>
      <c r="BE29" s="353">
        <v>0</v>
      </c>
      <c r="BF29" s="353">
        <v>0</v>
      </c>
      <c r="BG29" s="353">
        <v>0</v>
      </c>
      <c r="BH29" s="382"/>
    </row>
    <row r="30" spans="1:60" s="87" customFormat="1" ht="15" customHeight="1" x14ac:dyDescent="0.2">
      <c r="A30" s="472">
        <v>21</v>
      </c>
      <c r="B30" s="317">
        <v>1667.4213372664701</v>
      </c>
      <c r="C30" s="317">
        <f t="shared" si="0"/>
        <v>1584.4389729992388</v>
      </c>
      <c r="D30" s="353">
        <v>1501.4566087320075</v>
      </c>
      <c r="E30" s="353">
        <f t="shared" si="1"/>
        <v>1630.7002797590317</v>
      </c>
      <c r="F30" s="353">
        <v>1759.9439507860559</v>
      </c>
      <c r="G30" s="317">
        <v>1164.242793116804</v>
      </c>
      <c r="H30" s="353">
        <v>828.20112442982918</v>
      </c>
      <c r="I30" s="367">
        <v>1041.2163979174038</v>
      </c>
      <c r="J30" s="317">
        <v>653.8116540270712</v>
      </c>
      <c r="K30" s="317">
        <v>936.02156432748541</v>
      </c>
      <c r="L30" s="317">
        <v>1192.881338120676</v>
      </c>
      <c r="M30" s="317">
        <v>1103.4858423980738</v>
      </c>
      <c r="N30" s="317">
        <v>122.72913482115561</v>
      </c>
      <c r="O30" s="353">
        <v>854.86596491228067</v>
      </c>
      <c r="P30" s="353">
        <v>1175.3838168751663</v>
      </c>
      <c r="Q30" s="353">
        <v>1090.9369725490196</v>
      </c>
      <c r="R30" s="353">
        <v>945.97422725805029</v>
      </c>
      <c r="S30" s="381">
        <v>826.24596435063336</v>
      </c>
      <c r="T30" s="353">
        <v>562.65630603705915</v>
      </c>
      <c r="U30" s="353">
        <v>824.1531178880291</v>
      </c>
      <c r="V30" s="353">
        <v>1089.3786245472663</v>
      </c>
      <c r="W30" s="353">
        <v>1086.7285007493176</v>
      </c>
      <c r="X30" s="353">
        <v>448.58661502894745</v>
      </c>
      <c r="Y30" s="353">
        <v>277.05033992819494</v>
      </c>
      <c r="Z30" s="353">
        <v>627.93203338448291</v>
      </c>
      <c r="AA30" s="353">
        <v>1330.6645273042211</v>
      </c>
      <c r="AB30" s="353">
        <v>1533.5103635147975</v>
      </c>
      <c r="AC30" s="381">
        <v>1698.6308996925573</v>
      </c>
      <c r="AD30" s="353">
        <v>1524.5030437817568</v>
      </c>
      <c r="AE30" s="353">
        <v>1252.4226684627674</v>
      </c>
      <c r="AF30" s="353">
        <v>1179.9980460401785</v>
      </c>
      <c r="AG30" s="353">
        <v>1322.4640857653364</v>
      </c>
      <c r="AH30" s="353">
        <v>924.58783074950463</v>
      </c>
      <c r="AI30" s="353">
        <v>399.91196243273714</v>
      </c>
      <c r="AJ30" s="353">
        <v>0</v>
      </c>
      <c r="AK30" s="353">
        <v>0</v>
      </c>
      <c r="AL30" s="353">
        <v>0</v>
      </c>
      <c r="AM30" s="381">
        <v>0</v>
      </c>
      <c r="AN30" s="353">
        <v>0</v>
      </c>
      <c r="AO30" s="353">
        <v>0</v>
      </c>
      <c r="AP30" s="353">
        <v>0</v>
      </c>
      <c r="AQ30" s="353">
        <v>0</v>
      </c>
      <c r="AR30" s="353">
        <v>0</v>
      </c>
      <c r="AS30" s="353">
        <v>17.913943707538014</v>
      </c>
      <c r="AT30" s="353">
        <v>0</v>
      </c>
      <c r="AU30" s="353">
        <v>0</v>
      </c>
      <c r="AV30" s="353">
        <v>-5061.8245313703674</v>
      </c>
      <c r="AW30" s="381">
        <v>-5143.9109945429163</v>
      </c>
      <c r="AX30" s="353">
        <v>-5695.9928280290633</v>
      </c>
      <c r="AY30" s="353">
        <v>-6564.3897423342914</v>
      </c>
      <c r="AZ30" s="353">
        <v>-6665.6813599999996</v>
      </c>
      <c r="BA30" s="353">
        <v>-3492.5448763250884</v>
      </c>
      <c r="BB30" s="353">
        <v>-631.19338039578759</v>
      </c>
      <c r="BC30" s="353">
        <v>-113.15191505208979</v>
      </c>
      <c r="BD30" s="353">
        <v>0</v>
      </c>
      <c r="BE30" s="353">
        <v>0</v>
      </c>
      <c r="BF30" s="353">
        <v>0</v>
      </c>
      <c r="BG30" s="353">
        <v>0</v>
      </c>
      <c r="BH30" s="382"/>
    </row>
    <row r="31" spans="1:60" s="87" customFormat="1" ht="15" customHeight="1" x14ac:dyDescent="0.2">
      <c r="A31" s="472">
        <v>22</v>
      </c>
      <c r="B31" s="317">
        <v>1946.4591937069815</v>
      </c>
      <c r="C31" s="317">
        <f t="shared" si="0"/>
        <v>1816.558749335125</v>
      </c>
      <c r="D31" s="353">
        <v>1686.6583049632684</v>
      </c>
      <c r="E31" s="353">
        <f t="shared" si="1"/>
        <v>1906.2343700710621</v>
      </c>
      <c r="F31" s="353">
        <v>2125.8104351788561</v>
      </c>
      <c r="G31" s="317">
        <v>1458.3672882199967</v>
      </c>
      <c r="H31" s="353">
        <v>1256.9861037445635</v>
      </c>
      <c r="I31" s="367">
        <v>1444.2679067886568</v>
      </c>
      <c r="J31" s="317">
        <v>1084.3705481424595</v>
      </c>
      <c r="K31" s="317">
        <v>1295.2514619883041</v>
      </c>
      <c r="L31" s="317">
        <v>1643.8486732638582</v>
      </c>
      <c r="M31" s="317">
        <v>1498.9016025907167</v>
      </c>
      <c r="N31" s="317">
        <v>605.18159584225009</v>
      </c>
      <c r="O31" s="353">
        <v>1247.327157894737</v>
      </c>
      <c r="P31" s="353">
        <v>1389.0899653979238</v>
      </c>
      <c r="Q31" s="353">
        <v>1285.4989803921569</v>
      </c>
      <c r="R31" s="353">
        <v>1186.53124724807</v>
      </c>
      <c r="S31" s="381">
        <v>1192.798719444369</v>
      </c>
      <c r="T31" s="353">
        <v>1122.5544929268779</v>
      </c>
      <c r="U31" s="353">
        <v>1166.9201638598088</v>
      </c>
      <c r="V31" s="353">
        <v>1319.5958937871026</v>
      </c>
      <c r="W31" s="353">
        <v>1523.2386935189179</v>
      </c>
      <c r="X31" s="353">
        <v>1043.7844652136973</v>
      </c>
      <c r="Y31" s="353">
        <v>970.73363379420982</v>
      </c>
      <c r="Z31" s="353">
        <v>1175.0411317788837</v>
      </c>
      <c r="AA31" s="353">
        <v>1922.29534141672</v>
      </c>
      <c r="AB31" s="353">
        <v>2381.1304500826968</v>
      </c>
      <c r="AC31" s="381">
        <v>2474.9875333626137</v>
      </c>
      <c r="AD31" s="353">
        <v>2225.6306228794988</v>
      </c>
      <c r="AE31" s="353">
        <v>1880.3686601296952</v>
      </c>
      <c r="AF31" s="353">
        <v>1523.1779935275083</v>
      </c>
      <c r="AG31" s="353">
        <v>1736.3524717093508</v>
      </c>
      <c r="AH31" s="353">
        <v>1431.2555076349224</v>
      </c>
      <c r="AI31" s="353">
        <v>1226.6074420861819</v>
      </c>
      <c r="AJ31" s="353">
        <v>4.6454319192371152</v>
      </c>
      <c r="AK31" s="353">
        <v>0</v>
      </c>
      <c r="AL31" s="353">
        <v>0</v>
      </c>
      <c r="AM31" s="381">
        <v>0</v>
      </c>
      <c r="AN31" s="353">
        <v>0</v>
      </c>
      <c r="AO31" s="353">
        <v>0</v>
      </c>
      <c r="AP31" s="353">
        <v>0</v>
      </c>
      <c r="AQ31" s="353">
        <v>0</v>
      </c>
      <c r="AR31" s="353">
        <v>0</v>
      </c>
      <c r="AS31" s="353">
        <v>409.46157045801169</v>
      </c>
      <c r="AT31" s="353">
        <v>1.2425554832484347</v>
      </c>
      <c r="AU31" s="353">
        <v>0</v>
      </c>
      <c r="AV31" s="353">
        <v>-3152.9763759308398</v>
      </c>
      <c r="AW31" s="381">
        <v>-3855.5908456364482</v>
      </c>
      <c r="AX31" s="353">
        <v>-4403.0232359349102</v>
      </c>
      <c r="AY31" s="353">
        <v>-4903.8058632719258</v>
      </c>
      <c r="AZ31" s="353">
        <v>-4381.0326400000004</v>
      </c>
      <c r="BA31" s="353">
        <v>-1497.8919513152728</v>
      </c>
      <c r="BB31" s="353">
        <v>0</v>
      </c>
      <c r="BC31" s="353">
        <v>0</v>
      </c>
      <c r="BD31" s="353">
        <v>0</v>
      </c>
      <c r="BE31" s="353">
        <v>0</v>
      </c>
      <c r="BF31" s="353">
        <v>0</v>
      </c>
      <c r="BG31" s="353">
        <v>0</v>
      </c>
      <c r="BH31" s="382"/>
    </row>
    <row r="32" spans="1:60" s="87" customFormat="1" ht="15" customHeight="1" x14ac:dyDescent="0.2">
      <c r="A32" s="472">
        <v>23</v>
      </c>
      <c r="B32" s="317">
        <v>2279.9434611602755</v>
      </c>
      <c r="C32" s="317">
        <f t="shared" si="0"/>
        <v>2138.7380209701514</v>
      </c>
      <c r="D32" s="353">
        <v>1997.5325807800275</v>
      </c>
      <c r="E32" s="353">
        <f t="shared" si="1"/>
        <v>2307.6851785194281</v>
      </c>
      <c r="F32" s="353">
        <v>2617.8377762588289</v>
      </c>
      <c r="G32" s="317">
        <v>1746.364189675206</v>
      </c>
      <c r="H32" s="353">
        <v>1627.0334146600192</v>
      </c>
      <c r="I32" s="367">
        <v>1780.1441641813678</v>
      </c>
      <c r="J32" s="317">
        <v>1445.8273975232794</v>
      </c>
      <c r="K32" s="317">
        <v>1715.1962719298244</v>
      </c>
      <c r="L32" s="317">
        <v>1959.0408967510289</v>
      </c>
      <c r="M32" s="317">
        <v>1839.1430706634562</v>
      </c>
      <c r="N32" s="317">
        <v>1138.4185264445125</v>
      </c>
      <c r="O32" s="353">
        <v>1492.1296842105264</v>
      </c>
      <c r="P32" s="353">
        <v>1838.6097950492413</v>
      </c>
      <c r="Q32" s="353">
        <v>1799.6985725490197</v>
      </c>
      <c r="R32" s="353">
        <v>1573.3729415563448</v>
      </c>
      <c r="S32" s="381">
        <v>1502.2653897284245</v>
      </c>
      <c r="T32" s="353">
        <v>1505.9330543933054</v>
      </c>
      <c r="U32" s="353">
        <v>1628.1434683659536</v>
      </c>
      <c r="V32" s="353">
        <v>1943.7932320353184</v>
      </c>
      <c r="W32" s="353">
        <v>2241.6617191188852</v>
      </c>
      <c r="X32" s="353">
        <v>1470.4888063387937</v>
      </c>
      <c r="Y32" s="353">
        <v>1205.4862119013062</v>
      </c>
      <c r="Z32" s="353">
        <v>1641.3272951832028</v>
      </c>
      <c r="AA32" s="353">
        <v>2796.6166469140308</v>
      </c>
      <c r="AB32" s="353">
        <v>2989.078650103811</v>
      </c>
      <c r="AC32" s="381">
        <v>3109.1680124328523</v>
      </c>
      <c r="AD32" s="353">
        <v>2844.0611029041738</v>
      </c>
      <c r="AE32" s="353">
        <v>2532.5998558942388</v>
      </c>
      <c r="AF32" s="353">
        <v>2113.1770165475973</v>
      </c>
      <c r="AG32" s="353">
        <v>2610.3000595592616</v>
      </c>
      <c r="AH32" s="353">
        <v>1992.7852896607997</v>
      </c>
      <c r="AI32" s="353">
        <v>1575.9376543297981</v>
      </c>
      <c r="AJ32" s="353">
        <v>422.73430465057749</v>
      </c>
      <c r="AK32" s="353">
        <v>0</v>
      </c>
      <c r="AL32" s="353">
        <v>0</v>
      </c>
      <c r="AM32" s="381">
        <v>0</v>
      </c>
      <c r="AN32" s="353">
        <v>0</v>
      </c>
      <c r="AO32" s="353">
        <v>0</v>
      </c>
      <c r="AP32" s="353">
        <v>19.351656306947255</v>
      </c>
      <c r="AQ32" s="353">
        <v>56.840376390076983</v>
      </c>
      <c r="AR32" s="353">
        <v>213.38719000892061</v>
      </c>
      <c r="AS32" s="353">
        <v>491.35388454961407</v>
      </c>
      <c r="AT32" s="353">
        <v>264.66431793191657</v>
      </c>
      <c r="AU32" s="353">
        <v>0</v>
      </c>
      <c r="AV32" s="353">
        <v>-1853.1586065222975</v>
      </c>
      <c r="AW32" s="381">
        <v>-2660.9667075595416</v>
      </c>
      <c r="AX32" s="353">
        <v>-2042.1992932272829</v>
      </c>
      <c r="AY32" s="353">
        <v>-2479.5793296203356</v>
      </c>
      <c r="AZ32" s="353">
        <v>-2266.9296799999997</v>
      </c>
      <c r="BA32" s="353">
        <v>-20.65308205732234</v>
      </c>
      <c r="BB32" s="353">
        <v>0</v>
      </c>
      <c r="BC32" s="353">
        <v>0</v>
      </c>
      <c r="BD32" s="353">
        <v>0</v>
      </c>
      <c r="BE32" s="353">
        <v>0</v>
      </c>
      <c r="BF32" s="353">
        <v>0</v>
      </c>
      <c r="BG32" s="353">
        <v>0</v>
      </c>
      <c r="BH32" s="382"/>
    </row>
    <row r="33" spans="1:60" s="87" customFormat="1" ht="15" customHeight="1" x14ac:dyDescent="0.2">
      <c r="A33" s="472">
        <v>24</v>
      </c>
      <c r="B33" s="317">
        <v>2620.2335299901674</v>
      </c>
      <c r="C33" s="317">
        <f t="shared" si="0"/>
        <v>2523.8493099392394</v>
      </c>
      <c r="D33" s="353">
        <v>2427.4650898883115</v>
      </c>
      <c r="E33" s="353">
        <f t="shared" si="1"/>
        <v>2781.2811892822738</v>
      </c>
      <c r="F33" s="353">
        <v>3135.0972886762361</v>
      </c>
      <c r="G33" s="317">
        <v>2150.7853704420959</v>
      </c>
      <c r="H33" s="353">
        <v>1932.4692903362682</v>
      </c>
      <c r="I33" s="367">
        <v>2356.7317393721883</v>
      </c>
      <c r="J33" s="317">
        <v>1801.96870500144</v>
      </c>
      <c r="K33" s="317">
        <v>2023.8304093567251</v>
      </c>
      <c r="L33" s="317">
        <v>2429.4046764164987</v>
      </c>
      <c r="M33" s="317">
        <v>2289.733122976003</v>
      </c>
      <c r="N33" s="317">
        <v>1464.2855395903393</v>
      </c>
      <c r="O33" s="353">
        <v>1935.1056842105263</v>
      </c>
      <c r="P33" s="353">
        <v>2483.4128293851477</v>
      </c>
      <c r="Q33" s="353">
        <v>2306.9495215686275</v>
      </c>
      <c r="R33" s="353">
        <v>2334.053248011272</v>
      </c>
      <c r="S33" s="381">
        <v>2274.4298000488343</v>
      </c>
      <c r="T33" s="353">
        <v>2200.9790794979081</v>
      </c>
      <c r="U33" s="353">
        <v>2285.953755120619</v>
      </c>
      <c r="V33" s="353">
        <v>2539.5100833672659</v>
      </c>
      <c r="W33" s="353">
        <v>2775.9320071441771</v>
      </c>
      <c r="X33" s="353">
        <v>2129.1452508447114</v>
      </c>
      <c r="Y33" s="353">
        <v>1924.5481628599803</v>
      </c>
      <c r="Z33" s="353">
        <v>2397.747071372431</v>
      </c>
      <c r="AA33" s="353">
        <v>3339.7862339319904</v>
      </c>
      <c r="AB33" s="353">
        <v>3747.0653482070588</v>
      </c>
      <c r="AC33" s="381">
        <v>4087.5644447447548</v>
      </c>
      <c r="AD33" s="353">
        <v>3877.7748413175113</v>
      </c>
      <c r="AE33" s="353">
        <v>3283.7065254847903</v>
      </c>
      <c r="AF33" s="353">
        <v>2588.2192098674973</v>
      </c>
      <c r="AG33" s="353">
        <v>3109.9342465753425</v>
      </c>
      <c r="AH33" s="353">
        <v>2685.0159692271827</v>
      </c>
      <c r="AI33" s="353">
        <v>2105.4653516221574</v>
      </c>
      <c r="AJ33" s="353">
        <v>1056.0615229732375</v>
      </c>
      <c r="AK33" s="353">
        <v>0</v>
      </c>
      <c r="AL33" s="353">
        <v>0</v>
      </c>
      <c r="AM33" s="381">
        <v>149.03192453232424</v>
      </c>
      <c r="AN33" s="353">
        <v>30.278408499114676</v>
      </c>
      <c r="AO33" s="353">
        <v>56.273787443786681</v>
      </c>
      <c r="AP33" s="353">
        <v>489.32045233280911</v>
      </c>
      <c r="AQ33" s="353">
        <v>557.57702554075524</v>
      </c>
      <c r="AR33" s="353">
        <v>528.19915551590839</v>
      </c>
      <c r="AS33" s="353">
        <v>825.32097795442985</v>
      </c>
      <c r="AT33" s="353">
        <v>410.04330947198343</v>
      </c>
      <c r="AU33" s="353">
        <v>0</v>
      </c>
      <c r="AV33" s="353">
        <v>-368.49893006933155</v>
      </c>
      <c r="AW33" s="381">
        <v>-491.90405685519693</v>
      </c>
      <c r="AX33" s="353">
        <v>-73.88397669109446</v>
      </c>
      <c r="AY33" s="353">
        <v>-158.15084562498726</v>
      </c>
      <c r="AZ33" s="353">
        <v>-374.31471999999997</v>
      </c>
      <c r="BA33" s="353">
        <v>0</v>
      </c>
      <c r="BB33" s="353">
        <v>0</v>
      </c>
      <c r="BC33" s="353">
        <v>0</v>
      </c>
      <c r="BD33" s="353">
        <v>0</v>
      </c>
      <c r="BE33" s="353">
        <v>0</v>
      </c>
      <c r="BF33" s="353">
        <v>29</v>
      </c>
      <c r="BG33" s="353">
        <v>394.72875585189388</v>
      </c>
      <c r="BH33" s="382"/>
    </row>
    <row r="34" spans="1:60" s="87" customFormat="1" ht="15" customHeight="1" x14ac:dyDescent="0.2">
      <c r="A34" s="472">
        <v>25</v>
      </c>
      <c r="B34" s="317">
        <v>3117.0570304818093</v>
      </c>
      <c r="C34" s="317">
        <f t="shared" si="0"/>
        <v>2921.0838517994666</v>
      </c>
      <c r="D34" s="353">
        <v>2725.110673117124</v>
      </c>
      <c r="E34" s="353">
        <f t="shared" si="1"/>
        <v>3094.113094590004</v>
      </c>
      <c r="F34" s="353">
        <v>3463.1155160628841</v>
      </c>
      <c r="G34" s="317">
        <v>2261.0820561057931</v>
      </c>
      <c r="H34" s="353">
        <v>2349.5067359711466</v>
      </c>
      <c r="I34" s="367">
        <v>2558.2574938078146</v>
      </c>
      <c r="J34" s="317">
        <v>2221.89651531151</v>
      </c>
      <c r="K34" s="317">
        <v>2484.2518274853801</v>
      </c>
      <c r="L34" s="317">
        <v>2991.9015675628334</v>
      </c>
      <c r="M34" s="317">
        <v>2947.2267707381884</v>
      </c>
      <c r="N34" s="317">
        <v>1824.0088657902784</v>
      </c>
      <c r="O34" s="353">
        <v>2502.4258245614037</v>
      </c>
      <c r="P34" s="353">
        <v>2929.2480702688313</v>
      </c>
      <c r="Q34" s="353">
        <v>2744.7140392156862</v>
      </c>
      <c r="R34" s="353">
        <v>2613.6195144861595</v>
      </c>
      <c r="S34" s="381">
        <v>2613.9417781274583</v>
      </c>
      <c r="T34" s="353">
        <v>2534.711496314007</v>
      </c>
      <c r="U34" s="353">
        <v>2676.6073736913972</v>
      </c>
      <c r="V34" s="353">
        <v>3225.4151432673962</v>
      </c>
      <c r="W34" s="353">
        <v>3687.6017326681863</v>
      </c>
      <c r="X34" s="353">
        <v>2700.272599735225</v>
      </c>
      <c r="Y34" s="353">
        <v>2520.9466045374684</v>
      </c>
      <c r="Z34" s="353">
        <v>3069.1991466746504</v>
      </c>
      <c r="AA34" s="353">
        <v>4226.2228462029361</v>
      </c>
      <c r="AB34" s="353">
        <v>4781.7464193968399</v>
      </c>
      <c r="AC34" s="381">
        <v>5198.7833372749083</v>
      </c>
      <c r="AD34" s="353">
        <v>4792.8362201912305</v>
      </c>
      <c r="AE34" s="353">
        <v>4100.7301776260138</v>
      </c>
      <c r="AF34" s="353">
        <v>3141.026317396349</v>
      </c>
      <c r="AG34" s="353">
        <v>3660.6861226920787</v>
      </c>
      <c r="AH34" s="353">
        <v>2959.3264949294789</v>
      </c>
      <c r="AI34" s="353">
        <v>2506.9579937483049</v>
      </c>
      <c r="AJ34" s="353">
        <v>1458.6656226404543</v>
      </c>
      <c r="AK34" s="353">
        <v>446.49327354260083</v>
      </c>
      <c r="AL34" s="353">
        <v>256.3275626362024</v>
      </c>
      <c r="AM34" s="381">
        <v>731.87955017854279</v>
      </c>
      <c r="AN34" s="353">
        <v>546.45318196021242</v>
      </c>
      <c r="AO34" s="353">
        <v>551.48311694910944</v>
      </c>
      <c r="AP34" s="353">
        <v>769.91946878354429</v>
      </c>
      <c r="AQ34" s="353">
        <v>742.98491995600637</v>
      </c>
      <c r="AR34" s="353">
        <v>760.02721379720492</v>
      </c>
      <c r="AS34" s="353">
        <v>1037.7291676295235</v>
      </c>
      <c r="AT34" s="353">
        <v>670.97996095415476</v>
      </c>
      <c r="AU34" s="353">
        <v>65.263677139832595</v>
      </c>
      <c r="AV34" s="353">
        <v>0</v>
      </c>
      <c r="AW34" s="381">
        <v>0</v>
      </c>
      <c r="AX34" s="353">
        <v>0</v>
      </c>
      <c r="AY34" s="353">
        <v>0</v>
      </c>
      <c r="AZ34" s="353">
        <v>0</v>
      </c>
      <c r="BA34" s="353">
        <v>0</v>
      </c>
      <c r="BB34" s="353">
        <v>0</v>
      </c>
      <c r="BC34" s="353">
        <v>0</v>
      </c>
      <c r="BD34" s="353">
        <v>0</v>
      </c>
      <c r="BE34" s="353">
        <v>405.69695736236901</v>
      </c>
      <c r="BF34" s="353">
        <v>597</v>
      </c>
      <c r="BG34" s="353">
        <v>627.44197758547307</v>
      </c>
      <c r="BH34" s="382"/>
    </row>
    <row r="35" spans="1:60" s="87" customFormat="1" ht="15" customHeight="1" x14ac:dyDescent="0.2">
      <c r="A35" s="472">
        <v>26</v>
      </c>
      <c r="B35" s="317">
        <v>3470.9587020648969</v>
      </c>
      <c r="C35" s="317">
        <f t="shared" si="0"/>
        <v>3319.6152884391258</v>
      </c>
      <c r="D35" s="353">
        <v>3168.2718748133552</v>
      </c>
      <c r="E35" s="353">
        <f t="shared" si="1"/>
        <v>3631.0958371560509</v>
      </c>
      <c r="F35" s="353">
        <v>4093.9197994987467</v>
      </c>
      <c r="G35" s="317">
        <v>2371.3787417694903</v>
      </c>
      <c r="H35" s="353">
        <v>2496.3509069693432</v>
      </c>
      <c r="I35" s="367">
        <v>2714.9997472577465</v>
      </c>
      <c r="J35" s="317">
        <v>2742.8196217721033</v>
      </c>
      <c r="K35" s="317">
        <v>2848.5413011695905</v>
      </c>
      <c r="L35" s="317">
        <v>3210.1115684385668</v>
      </c>
      <c r="M35" s="317">
        <v>3172.5217968944621</v>
      </c>
      <c r="N35" s="317">
        <v>2488.4390094772243</v>
      </c>
      <c r="O35" s="353">
        <v>2925.9730526315789</v>
      </c>
      <c r="P35" s="353">
        <v>3610.8969922810752</v>
      </c>
      <c r="Q35" s="353">
        <v>3220.6960941176471</v>
      </c>
      <c r="R35" s="353">
        <v>3088.2320133853873</v>
      </c>
      <c r="S35" s="381">
        <v>3121.707479855666</v>
      </c>
      <c r="T35" s="353">
        <v>3166.3207810320782</v>
      </c>
      <c r="U35" s="353">
        <v>3568.80983158853</v>
      </c>
      <c r="V35" s="353">
        <v>4205.618567968967</v>
      </c>
      <c r="W35" s="353">
        <v>4587.9040052554865</v>
      </c>
      <c r="X35" s="353">
        <v>3606.1987393546606</v>
      </c>
      <c r="Y35" s="353">
        <v>3451.4973646016347</v>
      </c>
      <c r="Z35" s="353">
        <v>3970.6857292563341</v>
      </c>
      <c r="AA35" s="353">
        <v>5369.1001185158175</v>
      </c>
      <c r="AB35" s="353">
        <v>5744.33106943027</v>
      </c>
      <c r="AC35" s="381">
        <v>6173.4382918341835</v>
      </c>
      <c r="AD35" s="353">
        <v>5477.7839320790245</v>
      </c>
      <c r="AE35" s="353">
        <v>5351.4181886532378</v>
      </c>
      <c r="AF35" s="353">
        <v>3717.5010075105333</v>
      </c>
      <c r="AG35" s="353">
        <v>4570.9107802263252</v>
      </c>
      <c r="AH35" s="353">
        <v>3659.6251311341648</v>
      </c>
      <c r="AI35" s="353">
        <v>2992.2266596251834</v>
      </c>
      <c r="AJ35" s="353">
        <v>1834.9456080986606</v>
      </c>
      <c r="AK35" s="353">
        <v>832.23916292974582</v>
      </c>
      <c r="AL35" s="353">
        <v>691.03512500169188</v>
      </c>
      <c r="AM35" s="381">
        <v>941.40958268933525</v>
      </c>
      <c r="AN35" s="353">
        <v>860.7718987605457</v>
      </c>
      <c r="AO35" s="353">
        <v>872.24370537869356</v>
      </c>
      <c r="AP35" s="353">
        <v>1043.6071794103698</v>
      </c>
      <c r="AQ35" s="353">
        <v>1144.9275815715507</v>
      </c>
      <c r="AR35" s="353">
        <v>1074.8391793041926</v>
      </c>
      <c r="AS35" s="353">
        <v>1503.4917040255118</v>
      </c>
      <c r="AT35" s="353">
        <v>959.25283306779158</v>
      </c>
      <c r="AU35" s="353">
        <v>217.54559046610865</v>
      </c>
      <c r="AV35" s="353">
        <v>0</v>
      </c>
      <c r="AW35" s="381">
        <v>0</v>
      </c>
      <c r="AX35" s="353">
        <v>0</v>
      </c>
      <c r="AY35" s="353">
        <v>0</v>
      </c>
      <c r="AZ35" s="353">
        <v>0</v>
      </c>
      <c r="BA35" s="353">
        <v>0</v>
      </c>
      <c r="BB35" s="353">
        <v>0</v>
      </c>
      <c r="BC35" s="353">
        <v>0</v>
      </c>
      <c r="BD35" s="353">
        <v>17.75563750223991</v>
      </c>
      <c r="BE35" s="353">
        <v>676.1615956039484</v>
      </c>
      <c r="BF35" s="353">
        <v>761</v>
      </c>
      <c r="BG35" s="353">
        <v>868.99241027096036</v>
      </c>
      <c r="BH35" s="382"/>
    </row>
    <row r="36" spans="1:60" s="87" customFormat="1" ht="15" customHeight="1" x14ac:dyDescent="0.2">
      <c r="A36" s="472">
        <v>27</v>
      </c>
      <c r="B36" s="317">
        <v>4450.9941002949854</v>
      </c>
      <c r="C36" s="317">
        <f t="shared" si="0"/>
        <v>4090.7427050480483</v>
      </c>
      <c r="D36" s="353">
        <v>3730.4913098011111</v>
      </c>
      <c r="E36" s="353">
        <f t="shared" si="1"/>
        <v>4211.837589281964</v>
      </c>
      <c r="F36" s="353">
        <v>4693.183868762816</v>
      </c>
      <c r="G36" s="317">
        <v>2751.2895479444473</v>
      </c>
      <c r="H36" s="353">
        <v>2607.9524769279728</v>
      </c>
      <c r="I36" s="367">
        <v>3319.5770105646261</v>
      </c>
      <c r="J36" s="317">
        <v>2891.6547950465588</v>
      </c>
      <c r="K36" s="317">
        <v>3010.4477339181285</v>
      </c>
      <c r="L36" s="317">
        <v>3384.679569139154</v>
      </c>
      <c r="M36" s="317">
        <v>3319.6532425475384</v>
      </c>
      <c r="N36" s="317">
        <v>2848.1623356771629</v>
      </c>
      <c r="O36" s="353">
        <v>3368.949052631579</v>
      </c>
      <c r="P36" s="353">
        <v>4093.5781208410963</v>
      </c>
      <c r="Q36" s="353">
        <v>3766.1645803921569</v>
      </c>
      <c r="R36" s="353">
        <v>3845.661549299909</v>
      </c>
      <c r="S36" s="381">
        <v>3776.6951897772587</v>
      </c>
      <c r="T36" s="353">
        <v>3902.7385933452879</v>
      </c>
      <c r="U36" s="353">
        <v>4350.1170687300864</v>
      </c>
      <c r="V36" s="353">
        <v>5183.4486187608491</v>
      </c>
      <c r="W36" s="353">
        <v>5485.9327872554459</v>
      </c>
      <c r="X36" s="353">
        <v>4407.0899642356108</v>
      </c>
      <c r="Y36" s="353">
        <v>4692.9366740508749</v>
      </c>
      <c r="Z36" s="353">
        <v>5120.8582656536537</v>
      </c>
      <c r="AA36" s="353">
        <v>6334.2862248153897</v>
      </c>
      <c r="AB36" s="353">
        <v>6817.983179082943</v>
      </c>
      <c r="AC36" s="381">
        <v>7236.0179735801885</v>
      </c>
      <c r="AD36" s="353">
        <v>6538.4641158422755</v>
      </c>
      <c r="AE36" s="353">
        <v>6190.9923874565329</v>
      </c>
      <c r="AF36" s="353">
        <v>4708.1583928680475</v>
      </c>
      <c r="AG36" s="353">
        <v>5365.7083978558667</v>
      </c>
      <c r="AH36" s="353">
        <v>4590.6673271943118</v>
      </c>
      <c r="AI36" s="353">
        <v>3858.439131613879</v>
      </c>
      <c r="AJ36" s="353">
        <v>2246.8405716043517</v>
      </c>
      <c r="AK36" s="353">
        <v>1149.644245142003</v>
      </c>
      <c r="AL36" s="353">
        <v>842.43327603243131</v>
      </c>
      <c r="AM36" s="381">
        <v>1398.8343015509245</v>
      </c>
      <c r="AN36" s="353">
        <v>1183.7415894177689</v>
      </c>
      <c r="AO36" s="353">
        <v>1174.715312889047</v>
      </c>
      <c r="AP36" s="353">
        <v>1315.9126288724133</v>
      </c>
      <c r="AQ36" s="353">
        <v>1517.0967126970547</v>
      </c>
      <c r="AR36" s="353">
        <v>1541.1297056199821</v>
      </c>
      <c r="AS36" s="353">
        <v>3301.2839118177194</v>
      </c>
      <c r="AT36" s="353">
        <v>1789.279895877746</v>
      </c>
      <c r="AU36" s="353">
        <v>316.64969278955812</v>
      </c>
      <c r="AV36" s="353">
        <v>0</v>
      </c>
      <c r="AW36" s="381">
        <v>0</v>
      </c>
      <c r="AX36" s="353">
        <v>0</v>
      </c>
      <c r="AY36" s="353">
        <v>0</v>
      </c>
      <c r="AZ36" s="353">
        <v>0</v>
      </c>
      <c r="BA36" s="353">
        <v>0</v>
      </c>
      <c r="BB36" s="353">
        <v>0</v>
      </c>
      <c r="BC36" s="353">
        <v>205.15393944023756</v>
      </c>
      <c r="BD36" s="353">
        <v>473.13551697145175</v>
      </c>
      <c r="BE36" s="353">
        <v>1018.3403424701889</v>
      </c>
      <c r="BF36" s="353">
        <v>1110</v>
      </c>
      <c r="BG36" s="353">
        <v>1105.6332813164988</v>
      </c>
      <c r="BH36" s="382"/>
    </row>
    <row r="37" spans="1:60" s="87" customFormat="1" ht="15" customHeight="1" x14ac:dyDescent="0.2">
      <c r="A37" s="473">
        <v>28</v>
      </c>
      <c r="B37" s="316">
        <v>5328.9424778761068</v>
      </c>
      <c r="C37" s="316">
        <f t="shared" si="0"/>
        <v>4840.5911696553685</v>
      </c>
      <c r="D37" s="354">
        <v>4352.2398614346293</v>
      </c>
      <c r="E37" s="354">
        <f t="shared" si="1"/>
        <v>4734.0313000497363</v>
      </c>
      <c r="F37" s="354">
        <v>5115.8227386648432</v>
      </c>
      <c r="G37" s="316">
        <v>3431.4524428705804</v>
      </c>
      <c r="H37" s="354">
        <v>2878.1457515646548</v>
      </c>
      <c r="I37" s="368">
        <v>3946.5460243643529</v>
      </c>
      <c r="J37" s="316">
        <v>3098.9609292502641</v>
      </c>
      <c r="K37" s="316">
        <v>3617.5968567251462</v>
      </c>
      <c r="L37" s="316">
        <v>3627.1351256677463</v>
      </c>
      <c r="M37" s="316">
        <v>3540.3504110271533</v>
      </c>
      <c r="N37" s="316">
        <v>2966.6594313665546</v>
      </c>
      <c r="O37" s="354">
        <v>3870.2113684210526</v>
      </c>
      <c r="P37" s="354">
        <v>4274.1229704551497</v>
      </c>
      <c r="Q37" s="354">
        <v>4148.3399529411763</v>
      </c>
      <c r="R37" s="354">
        <v>4339.7786714415706</v>
      </c>
      <c r="S37" s="383">
        <v>4584.9139694511514</v>
      </c>
      <c r="T37" s="354">
        <v>4526.0735206216377</v>
      </c>
      <c r="U37" s="354">
        <v>5149.0667273554845</v>
      </c>
      <c r="V37" s="354">
        <v>5805.2725830993759</v>
      </c>
      <c r="W37" s="354">
        <v>5990.6476976452959</v>
      </c>
      <c r="X37" s="354">
        <v>5474.9449307435443</v>
      </c>
      <c r="Y37" s="354">
        <v>5983.0184095943778</v>
      </c>
      <c r="Z37" s="354">
        <v>6316.6232269171742</v>
      </c>
      <c r="AA37" s="354">
        <v>7675.04684109764</v>
      </c>
      <c r="AB37" s="354">
        <v>7877.9954252736034</v>
      </c>
      <c r="AC37" s="383">
        <v>8317.3050440893276</v>
      </c>
      <c r="AD37" s="354">
        <v>7660.2682423986626</v>
      </c>
      <c r="AE37" s="354">
        <v>7042.7091883086368</v>
      </c>
      <c r="AF37" s="354">
        <v>5594.0021982048002</v>
      </c>
      <c r="AG37" s="354">
        <v>6463.9142346634899</v>
      </c>
      <c r="AH37" s="354">
        <v>5718.5676652290476</v>
      </c>
      <c r="AI37" s="354">
        <v>4990.2057920954594</v>
      </c>
      <c r="AJ37" s="354">
        <v>3031.9185659554241</v>
      </c>
      <c r="AK37" s="354">
        <v>1539.9461883408071</v>
      </c>
      <c r="AL37" s="354">
        <v>1274.1428552091934</v>
      </c>
      <c r="AM37" s="383">
        <v>1869.5390928955921</v>
      </c>
      <c r="AN37" s="354">
        <v>1799.4025622331008</v>
      </c>
      <c r="AO37" s="354">
        <v>1772.6243044792805</v>
      </c>
      <c r="AP37" s="354">
        <v>1838.4073491599891</v>
      </c>
      <c r="AQ37" s="354">
        <v>2211.3613100329953</v>
      </c>
      <c r="AR37" s="354">
        <v>2477.6623728813561</v>
      </c>
      <c r="AS37" s="354">
        <v>4527.1094883763917</v>
      </c>
      <c r="AT37" s="354">
        <v>3439.3935776316671</v>
      </c>
      <c r="AU37" s="354">
        <v>500.35485807204986</v>
      </c>
      <c r="AV37" s="354">
        <v>0</v>
      </c>
      <c r="AW37" s="383">
        <v>0</v>
      </c>
      <c r="AX37" s="354">
        <v>0</v>
      </c>
      <c r="AY37" s="354">
        <v>0</v>
      </c>
      <c r="AZ37" s="354">
        <v>0</v>
      </c>
      <c r="BA37" s="354">
        <v>0</v>
      </c>
      <c r="BB37" s="354">
        <v>384.48327739844927</v>
      </c>
      <c r="BC37" s="354">
        <v>675.73900671294746</v>
      </c>
      <c r="BD37" s="354">
        <v>718.5810942082976</v>
      </c>
      <c r="BE37" s="354">
        <v>1196.6011267657752</v>
      </c>
      <c r="BF37" s="354">
        <v>1263</v>
      </c>
      <c r="BG37" s="354">
        <v>1283.3594126826499</v>
      </c>
      <c r="BH37" s="384"/>
    </row>
    <row r="38" spans="1:60" s="87" customFormat="1" ht="15" customHeight="1" x14ac:dyDescent="0.2">
      <c r="A38" s="472">
        <v>29</v>
      </c>
      <c r="B38" s="317">
        <v>6029.9400196656834</v>
      </c>
      <c r="C38" s="317">
        <f t="shared" si="0"/>
        <v>5561.4933330126787</v>
      </c>
      <c r="D38" s="353">
        <v>5093.0466463596731</v>
      </c>
      <c r="E38" s="353">
        <f t="shared" si="1"/>
        <v>5356.7564058866028</v>
      </c>
      <c r="F38" s="353">
        <v>5620.4661654135334</v>
      </c>
      <c r="G38" s="317">
        <v>4056.4669949648646</v>
      </c>
      <c r="H38" s="353">
        <v>3629.9879070754214</v>
      </c>
      <c r="I38" s="367">
        <v>4898.1954203103669</v>
      </c>
      <c r="J38" s="317">
        <v>3556.0975328789482</v>
      </c>
      <c r="K38" s="317">
        <v>4234.8651315789475</v>
      </c>
      <c r="L38" s="317">
        <v>4369.0491286452398</v>
      </c>
      <c r="M38" s="317">
        <v>4179.452628082704</v>
      </c>
      <c r="N38" s="317">
        <v>3174.02934882299</v>
      </c>
      <c r="O38" s="353">
        <v>4041.1845614035087</v>
      </c>
      <c r="P38" s="353">
        <v>4804.70375299441</v>
      </c>
      <c r="Q38" s="353">
        <v>4315.1073882352939</v>
      </c>
      <c r="R38" s="353">
        <v>4518.5710511638827</v>
      </c>
      <c r="S38" s="381">
        <v>4867.339862720095</v>
      </c>
      <c r="T38" s="353">
        <v>4953.5819884439134</v>
      </c>
      <c r="U38" s="353">
        <v>5524.598270368685</v>
      </c>
      <c r="V38" s="353">
        <v>6113.8111913589501</v>
      </c>
      <c r="W38" s="353">
        <v>6315.7568516351548</v>
      </c>
      <c r="X38" s="353">
        <v>6579.9997628880246</v>
      </c>
      <c r="Y38" s="353">
        <v>6955.8669314796425</v>
      </c>
      <c r="Z38" s="353">
        <v>7477.1576780568121</v>
      </c>
      <c r="AA38" s="353">
        <v>8688.6941744917513</v>
      </c>
      <c r="AB38" s="353">
        <v>8823.043107998732</v>
      </c>
      <c r="AC38" s="381">
        <v>9138.5594107909055</v>
      </c>
      <c r="AD38" s="353">
        <v>8541.1721238291593</v>
      </c>
      <c r="AE38" s="353">
        <v>8097.380909119388</v>
      </c>
      <c r="AF38" s="353">
        <v>6801.0489100567875</v>
      </c>
      <c r="AG38" s="353">
        <v>7314.77641453246</v>
      </c>
      <c r="AH38" s="353">
        <v>6414.0255274507517</v>
      </c>
      <c r="AI38" s="353">
        <v>5712.5764119838423</v>
      </c>
      <c r="AJ38" s="353">
        <v>4139.07984004027</v>
      </c>
      <c r="AK38" s="353">
        <v>2319.0313901345289</v>
      </c>
      <c r="AL38" s="353">
        <v>1911.2142828137901</v>
      </c>
      <c r="AM38" s="381">
        <v>2872.9223471726264</v>
      </c>
      <c r="AN38" s="353">
        <v>2482.8294969274034</v>
      </c>
      <c r="AO38" s="353">
        <v>2366.31276201123</v>
      </c>
      <c r="AP38" s="353">
        <v>2658.0882198756835</v>
      </c>
      <c r="AQ38" s="353">
        <v>3525.4566784797748</v>
      </c>
      <c r="AR38" s="353">
        <v>4329.6524293785315</v>
      </c>
      <c r="AS38" s="353">
        <v>6194.3858205851084</v>
      </c>
      <c r="AT38" s="353">
        <v>4798.7492763054552</v>
      </c>
      <c r="AU38" s="353">
        <v>919.73441302615936</v>
      </c>
      <c r="AV38" s="353">
        <v>99.530257639304978</v>
      </c>
      <c r="AW38" s="381">
        <v>0</v>
      </c>
      <c r="AX38" s="353">
        <v>0</v>
      </c>
      <c r="AY38" s="353">
        <v>0</v>
      </c>
      <c r="AZ38" s="353">
        <v>0</v>
      </c>
      <c r="BA38" s="353">
        <v>207.61782489202983</v>
      </c>
      <c r="BB38" s="353">
        <v>696.34193573274706</v>
      </c>
      <c r="BC38" s="353">
        <v>933.76767281304001</v>
      </c>
      <c r="BD38" s="353">
        <v>1035.049221454103</v>
      </c>
      <c r="BE38" s="353">
        <v>1424.0372998325579</v>
      </c>
      <c r="BF38" s="353">
        <v>1465</v>
      </c>
      <c r="BG38" s="353">
        <v>1523.9279330401475</v>
      </c>
      <c r="BH38" s="382"/>
    </row>
    <row r="39" spans="1:60" s="87" customFormat="1" ht="15" customHeight="1" x14ac:dyDescent="0.2">
      <c r="A39" s="472">
        <v>30</v>
      </c>
      <c r="B39" s="317">
        <v>6513.1519174041305</v>
      </c>
      <c r="C39" s="317">
        <f t="shared" si="0"/>
        <v>6084.20899937578</v>
      </c>
      <c r="D39" s="353">
        <v>5655.2660813474295</v>
      </c>
      <c r="E39" s="353">
        <f t="shared" si="1"/>
        <v>5858.6476225830338</v>
      </c>
      <c r="F39" s="353">
        <v>6062.0291638186372</v>
      </c>
      <c r="G39" s="317">
        <v>4571.1848613954517</v>
      </c>
      <c r="H39" s="353">
        <v>4229.1121247480642</v>
      </c>
      <c r="I39" s="367">
        <v>5721.0922509225093</v>
      </c>
      <c r="J39" s="317">
        <v>4119.5449745608139</v>
      </c>
      <c r="K39" s="317">
        <v>4968.5036549707602</v>
      </c>
      <c r="L39" s="317">
        <v>5164.3033540590241</v>
      </c>
      <c r="M39" s="317">
        <v>5282.9384704807781</v>
      </c>
      <c r="N39" s="317">
        <v>3703.0342402934884</v>
      </c>
      <c r="O39" s="353">
        <v>4433.6457543859651</v>
      </c>
      <c r="P39" s="353">
        <v>5548.9906840564272</v>
      </c>
      <c r="Q39" s="353">
        <v>4613.8990431372549</v>
      </c>
      <c r="R39" s="353">
        <v>4872.9050400681008</v>
      </c>
      <c r="S39" s="381">
        <v>5134.7431020917547</v>
      </c>
      <c r="T39" s="353">
        <v>5193.5383542538357</v>
      </c>
      <c r="U39" s="353">
        <v>5794.2752844788347</v>
      </c>
      <c r="V39" s="353">
        <v>6790.2227556203243</v>
      </c>
      <c r="W39" s="353">
        <v>7170.5893124756221</v>
      </c>
      <c r="X39" s="353">
        <v>7140.1859748266124</v>
      </c>
      <c r="Y39" s="353">
        <v>7833.5454892674361</v>
      </c>
      <c r="Z39" s="353">
        <v>7825.3180133987034</v>
      </c>
      <c r="AA39" s="353">
        <v>9266.1904640350094</v>
      </c>
      <c r="AB39" s="353">
        <v>9540.1102157159439</v>
      </c>
      <c r="AC39" s="381">
        <v>9497.7412750430758</v>
      </c>
      <c r="AD39" s="353">
        <v>9867.9212350448852</v>
      </c>
      <c r="AE39" s="353">
        <v>9169.3992042855789</v>
      </c>
      <c r="AF39" s="353">
        <v>8119.6713683824883</v>
      </c>
      <c r="AG39" s="353">
        <v>7809.463728409768</v>
      </c>
      <c r="AH39" s="353">
        <v>7014.2815013404825</v>
      </c>
      <c r="AI39" s="353">
        <v>6809.5681192104012</v>
      </c>
      <c r="AJ39" s="353">
        <v>4921.060879778518</v>
      </c>
      <c r="AK39" s="353">
        <v>3108.7473841554556</v>
      </c>
      <c r="AL39" s="353">
        <v>2973.9993232176935</v>
      </c>
      <c r="AM39" s="381">
        <v>4102.0668336619938</v>
      </c>
      <c r="AN39" s="353">
        <v>3640.6181647745025</v>
      </c>
      <c r="AO39" s="353">
        <v>3431.2941893848929</v>
      </c>
      <c r="AP39" s="353">
        <v>3935.2975361342023</v>
      </c>
      <c r="AQ39" s="353">
        <v>5007.366491506782</v>
      </c>
      <c r="AR39" s="353">
        <v>5927.4219446922389</v>
      </c>
      <c r="AS39" s="353">
        <v>8455.3814299579426</v>
      </c>
      <c r="AT39" s="353">
        <v>6169.2879743284784</v>
      </c>
      <c r="AU39" s="353">
        <v>2069.1002826554331</v>
      </c>
      <c r="AV39" s="353">
        <v>322.28845330822566</v>
      </c>
      <c r="AW39" s="381">
        <v>51.532805956258727</v>
      </c>
      <c r="AX39" s="353">
        <v>389.04531476404429</v>
      </c>
      <c r="AY39" s="353">
        <v>359.2283493481853</v>
      </c>
      <c r="AZ39" s="353">
        <v>274.64512000000002</v>
      </c>
      <c r="BA39" s="353">
        <v>638.07153513937965</v>
      </c>
      <c r="BB39" s="353">
        <v>901.39968367858671</v>
      </c>
      <c r="BC39" s="353">
        <v>1159.0140083840224</v>
      </c>
      <c r="BD39" s="353">
        <v>1157.2497854401072</v>
      </c>
      <c r="BE39" s="353">
        <v>1710.8937343312027</v>
      </c>
      <c r="BF39" s="353">
        <v>2059</v>
      </c>
      <c r="BG39" s="353">
        <v>2933.95403603348</v>
      </c>
      <c r="BH39" s="382"/>
    </row>
    <row r="40" spans="1:60" s="87" customFormat="1" ht="15" customHeight="1" x14ac:dyDescent="0.2">
      <c r="A40" s="472">
        <v>31</v>
      </c>
      <c r="B40" s="317">
        <v>6914.6941986234024</v>
      </c>
      <c r="C40" s="317">
        <f t="shared" si="0"/>
        <v>6536.3252991564132</v>
      </c>
      <c r="D40" s="353">
        <v>6157.9563996894231</v>
      </c>
      <c r="E40" s="353">
        <f t="shared" si="1"/>
        <v>6381.2386236314505</v>
      </c>
      <c r="F40" s="353">
        <v>6604.5208475734789</v>
      </c>
      <c r="G40" s="317">
        <v>5239.0925690256181</v>
      </c>
      <c r="H40" s="353">
        <v>4980.9542802588312</v>
      </c>
      <c r="I40" s="367">
        <v>6443.2262043168375</v>
      </c>
      <c r="J40" s="317">
        <v>5076.3425170394548</v>
      </c>
      <c r="K40" s="317">
        <v>5767.916666666667</v>
      </c>
      <c r="L40" s="317">
        <v>6032.2942464313855</v>
      </c>
      <c r="M40" s="317">
        <v>6239.2928672257749</v>
      </c>
      <c r="N40" s="317">
        <v>4494.425557933354</v>
      </c>
      <c r="O40" s="353">
        <v>4923.2508070175436</v>
      </c>
      <c r="P40" s="353">
        <v>5987.4567474048436</v>
      </c>
      <c r="Q40" s="353">
        <v>5173.2648156862751</v>
      </c>
      <c r="R40" s="353">
        <v>5513.3068365280178</v>
      </c>
      <c r="S40" s="381">
        <v>5588.4272497897391</v>
      </c>
      <c r="T40" s="353">
        <v>5858.2450687387927</v>
      </c>
      <c r="U40" s="353">
        <v>6542.8180245789717</v>
      </c>
      <c r="V40" s="353">
        <v>7447.6473286041864</v>
      </c>
      <c r="W40" s="353">
        <v>8316.4285684958231</v>
      </c>
      <c r="X40" s="353">
        <v>7492.4905846786151</v>
      </c>
      <c r="Y40" s="353">
        <v>8226.9146742036519</v>
      </c>
      <c r="Z40" s="353">
        <v>8355.8480482053965</v>
      </c>
      <c r="AA40" s="353">
        <v>9904.2632874464416</v>
      </c>
      <c r="AB40" s="353">
        <v>9933.7177041911527</v>
      </c>
      <c r="AC40" s="381">
        <v>10352.668941518295</v>
      </c>
      <c r="AD40" s="353">
        <v>10538.486842746061</v>
      </c>
      <c r="AE40" s="353">
        <v>9714.0816390463951</v>
      </c>
      <c r="AF40" s="353">
        <v>9181.3315014960008</v>
      </c>
      <c r="AG40" s="353">
        <v>8612.5061346039311</v>
      </c>
      <c r="AH40" s="353">
        <v>7459.6327077747983</v>
      </c>
      <c r="AI40" s="353">
        <v>7803.8156463653095</v>
      </c>
      <c r="AJ40" s="353">
        <v>5783.5627394502089</v>
      </c>
      <c r="AK40" s="353">
        <v>4481.6382660687586</v>
      </c>
      <c r="AL40" s="353">
        <v>4811.7630179076596</v>
      </c>
      <c r="AM40" s="381">
        <v>5317.9312476682826</v>
      </c>
      <c r="AN40" s="353">
        <v>5389.5567128424118</v>
      </c>
      <c r="AO40" s="353">
        <v>5180.0021342005639</v>
      </c>
      <c r="AP40" s="353">
        <v>5527.6623979630049</v>
      </c>
      <c r="AQ40" s="353">
        <v>6077.8602468532317</v>
      </c>
      <c r="AR40" s="353">
        <v>7476.454879571811</v>
      </c>
      <c r="AS40" s="353">
        <v>9486.7127605490587</v>
      </c>
      <c r="AT40" s="353">
        <v>6837.7828243161357</v>
      </c>
      <c r="AU40" s="353">
        <v>3177.3742074188867</v>
      </c>
      <c r="AV40" s="353">
        <v>447.8861593768724</v>
      </c>
      <c r="AW40" s="381">
        <v>494.24645712593599</v>
      </c>
      <c r="AX40" s="353">
        <v>579.52744217077213</v>
      </c>
      <c r="AY40" s="353">
        <v>660.84460493298241</v>
      </c>
      <c r="AZ40" s="353">
        <v>715.40624000000003</v>
      </c>
      <c r="BA40" s="353">
        <v>879.38649391440902</v>
      </c>
      <c r="BB40" s="353">
        <v>1106.4574316244264</v>
      </c>
      <c r="BC40" s="353">
        <v>1260.5334835709441</v>
      </c>
      <c r="BD40" s="353">
        <v>1406.8731597363035</v>
      </c>
      <c r="BE40" s="353">
        <v>3405.3956724053401</v>
      </c>
      <c r="BF40" s="353">
        <v>4028</v>
      </c>
      <c r="BG40" s="353">
        <v>5139.3291246985391</v>
      </c>
      <c r="BH40" s="382"/>
    </row>
    <row r="41" spans="1:60" s="87" customFormat="1" ht="15" customHeight="1" x14ac:dyDescent="0.2">
      <c r="A41" s="472">
        <v>32</v>
      </c>
      <c r="B41" s="317">
        <v>7309.4306784660766</v>
      </c>
      <c r="C41" s="317">
        <f t="shared" si="0"/>
        <v>7004.8817371306668</v>
      </c>
      <c r="D41" s="353">
        <v>6700.3327957952579</v>
      </c>
      <c r="E41" s="353">
        <f t="shared" si="1"/>
        <v>6885.8244065556373</v>
      </c>
      <c r="F41" s="353">
        <v>7071.3160173160168</v>
      </c>
      <c r="G41" s="317">
        <v>5894.7450893598179</v>
      </c>
      <c r="H41" s="353">
        <v>5580.0784979314731</v>
      </c>
      <c r="I41" s="367">
        <v>7047.8034676237166</v>
      </c>
      <c r="J41" s="317">
        <v>5964.0380147835267</v>
      </c>
      <c r="K41" s="317">
        <v>6152.4444444444443</v>
      </c>
      <c r="L41" s="317">
        <v>6565.6964707942898</v>
      </c>
      <c r="M41" s="317">
        <v>7020.9286722577444</v>
      </c>
      <c r="N41" s="317">
        <v>5103.8391929073678</v>
      </c>
      <c r="O41" s="353">
        <v>5451.713403508772</v>
      </c>
      <c r="P41" s="353">
        <v>6470.1378759648651</v>
      </c>
      <c r="Q41" s="353">
        <v>5732.6305882352945</v>
      </c>
      <c r="R41" s="353">
        <v>6069.1885989373877</v>
      </c>
      <c r="S41" s="381">
        <v>6261.4421443880728</v>
      </c>
      <c r="T41" s="353">
        <v>6716.020123530584</v>
      </c>
      <c r="U41" s="353">
        <v>7215.7503868912154</v>
      </c>
      <c r="V41" s="353">
        <v>8465.8247358607823</v>
      </c>
      <c r="W41" s="353">
        <v>9239.4657469565409</v>
      </c>
      <c r="X41" s="353">
        <v>8418.110770811516</v>
      </c>
      <c r="Y41" s="353">
        <v>9074.9847987166759</v>
      </c>
      <c r="Z41" s="353">
        <v>9564.0473071596971</v>
      </c>
      <c r="AA41" s="353">
        <v>11119.832400401132</v>
      </c>
      <c r="AB41" s="353">
        <v>10533.871696519689</v>
      </c>
      <c r="AC41" s="381">
        <v>11123.41335855941</v>
      </c>
      <c r="AD41" s="353">
        <v>11108.377721140891</v>
      </c>
      <c r="AE41" s="353">
        <v>10289.987907647002</v>
      </c>
      <c r="AF41" s="353">
        <v>10019.840141662087</v>
      </c>
      <c r="AG41" s="353">
        <v>9301.7704586063137</v>
      </c>
      <c r="AH41" s="353">
        <v>8440.6962349924233</v>
      </c>
      <c r="AI41" s="353">
        <v>8025.1108034427134</v>
      </c>
      <c r="AJ41" s="353">
        <v>7212.8072932688283</v>
      </c>
      <c r="AK41" s="353">
        <v>6484.7832585949172</v>
      </c>
      <c r="AL41" s="353">
        <v>7015.2806616223825</v>
      </c>
      <c r="AM41" s="381">
        <v>7103.363214837711</v>
      </c>
      <c r="AN41" s="353">
        <v>7037.5672325799396</v>
      </c>
      <c r="AO41" s="353">
        <v>7079.2424604283642</v>
      </c>
      <c r="AP41" s="353">
        <v>8040.6131955365845</v>
      </c>
      <c r="AQ41" s="353">
        <v>8167.4207503360622</v>
      </c>
      <c r="AR41" s="353">
        <v>9068.9555753791265</v>
      </c>
      <c r="AS41" s="353">
        <v>10956.935711974857</v>
      </c>
      <c r="AT41" s="353">
        <v>8199.6236339564202</v>
      </c>
      <c r="AU41" s="353">
        <v>4187.7526164725914</v>
      </c>
      <c r="AV41" s="353">
        <v>747.66181631430288</v>
      </c>
      <c r="AW41" s="381">
        <v>658.21447607766822</v>
      </c>
      <c r="AX41" s="353">
        <v>743.45751545413805</v>
      </c>
      <c r="AY41" s="353">
        <v>739.92002774547598</v>
      </c>
      <c r="AZ41" s="353">
        <v>898.13383999999996</v>
      </c>
      <c r="BA41" s="353">
        <v>1090.2653317628583</v>
      </c>
      <c r="BB41" s="353">
        <v>1191.8981599351928</v>
      </c>
      <c r="BC41" s="353">
        <v>1773.4183321715382</v>
      </c>
      <c r="BD41" s="353">
        <v>1827.7862134658731</v>
      </c>
      <c r="BE41" s="353">
        <v>5845.7243401759533</v>
      </c>
      <c r="BF41" s="353">
        <v>6514</v>
      </c>
      <c r="BG41" s="353">
        <v>7730.5957582635838</v>
      </c>
      <c r="BH41" s="382"/>
    </row>
    <row r="42" spans="1:60" s="87" customFormat="1" ht="15" customHeight="1" x14ac:dyDescent="0.2">
      <c r="A42" s="472">
        <v>33</v>
      </c>
      <c r="B42" s="317">
        <v>7785.8367748279261</v>
      </c>
      <c r="C42" s="317">
        <f t="shared" si="0"/>
        <v>7434.9008278368265</v>
      </c>
      <c r="D42" s="353">
        <v>7083.9648808457268</v>
      </c>
      <c r="E42" s="353">
        <f t="shared" si="1"/>
        <v>7311.0380339521407</v>
      </c>
      <c r="F42" s="353">
        <v>7538.1111870585546</v>
      </c>
      <c r="G42" s="317">
        <v>6452.3561113262876</v>
      </c>
      <c r="H42" s="353">
        <v>6032.3585446059187</v>
      </c>
      <c r="I42" s="367">
        <v>7657.9786685538083</v>
      </c>
      <c r="J42" s="317">
        <v>6734.7915906690987</v>
      </c>
      <c r="K42" s="317">
        <v>6795.0105994152045</v>
      </c>
      <c r="L42" s="317">
        <v>7186.3826955074865</v>
      </c>
      <c r="M42" s="317">
        <v>7563.4758781034634</v>
      </c>
      <c r="N42" s="317">
        <v>5768.2693365943142</v>
      </c>
      <c r="O42" s="353">
        <v>6081.2056140350878</v>
      </c>
      <c r="P42" s="353">
        <v>7030.1953686451952</v>
      </c>
      <c r="Q42" s="353">
        <v>6236.4072156862749</v>
      </c>
      <c r="R42" s="353">
        <v>6774.605806205418</v>
      </c>
      <c r="S42" s="381">
        <v>6919.4343850891228</v>
      </c>
      <c r="T42" s="353">
        <v>7322.8063359234911</v>
      </c>
      <c r="U42" s="353">
        <v>8085.2697314519801</v>
      </c>
      <c r="V42" s="353">
        <v>9424.6677953751514</v>
      </c>
      <c r="W42" s="353">
        <v>9835.1202808400576</v>
      </c>
      <c r="X42" s="353">
        <v>9291.2134995751749</v>
      </c>
      <c r="Y42" s="353">
        <v>9994.9611183255674</v>
      </c>
      <c r="Z42" s="353">
        <v>10573.29780306149</v>
      </c>
      <c r="AA42" s="353">
        <v>11947.711696599508</v>
      </c>
      <c r="AB42" s="353">
        <v>11718.591265791603</v>
      </c>
      <c r="AC42" s="381">
        <v>12217.795601202743</v>
      </c>
      <c r="AD42" s="353">
        <v>11676.470836512395</v>
      </c>
      <c r="AE42" s="353">
        <v>11002.932113655586</v>
      </c>
      <c r="AF42" s="353">
        <v>10576.028332417416</v>
      </c>
      <c r="AG42" s="353">
        <v>9918.4806432400237</v>
      </c>
      <c r="AH42" s="353">
        <v>9257.173446788669</v>
      </c>
      <c r="AI42" s="353">
        <v>8873.9357988038992</v>
      </c>
      <c r="AJ42" s="353">
        <v>8784.5117592773859</v>
      </c>
      <c r="AK42" s="353">
        <v>8343.653213751868</v>
      </c>
      <c r="AL42" s="353">
        <v>9062.9031795232731</v>
      </c>
      <c r="AM42" s="381">
        <v>9448.0337899056631</v>
      </c>
      <c r="AN42" s="353">
        <v>8550.045828559525</v>
      </c>
      <c r="AO42" s="353">
        <v>9207.7984704895953</v>
      </c>
      <c r="AP42" s="353">
        <v>10412.573354302405</v>
      </c>
      <c r="AQ42" s="353">
        <v>9635.7971404130512</v>
      </c>
      <c r="AR42" s="353">
        <v>10207.020588760035</v>
      </c>
      <c r="AS42" s="353">
        <v>12953.060867957665</v>
      </c>
      <c r="AT42" s="353">
        <v>10151.678298139712</v>
      </c>
      <c r="AU42" s="353">
        <v>5105.0698562713496</v>
      </c>
      <c r="AV42" s="353">
        <v>1152.8921509886161</v>
      </c>
      <c r="AW42" s="381">
        <v>843.26409746605191</v>
      </c>
      <c r="AX42" s="353">
        <v>876.21778607094836</v>
      </c>
      <c r="AY42" s="353">
        <v>900.33017116510598</v>
      </c>
      <c r="AZ42" s="353">
        <v>965.68768</v>
      </c>
      <c r="BA42" s="353">
        <v>1152.2245779348252</v>
      </c>
      <c r="BB42" s="353">
        <v>1792.1192763183276</v>
      </c>
      <c r="BC42" s="353">
        <v>2492.5146147455666</v>
      </c>
      <c r="BD42" s="353">
        <v>3180.3480114306194</v>
      </c>
      <c r="BE42" s="353">
        <v>7744.0992441973422</v>
      </c>
      <c r="BF42" s="353">
        <v>8684</v>
      </c>
      <c r="BG42" s="353">
        <v>9791.6297347141444</v>
      </c>
      <c r="BH42" s="382"/>
    </row>
    <row r="43" spans="1:60" s="87" customFormat="1" ht="15" customHeight="1" x14ac:dyDescent="0.2">
      <c r="A43" s="472">
        <v>34</v>
      </c>
      <c r="B43" s="317">
        <v>8337.1066863323504</v>
      </c>
      <c r="C43" s="317">
        <f t="shared" si="0"/>
        <v>7971.8024622009962</v>
      </c>
      <c r="D43" s="353">
        <v>7606.498238069641</v>
      </c>
      <c r="E43" s="353">
        <f t="shared" si="1"/>
        <v>7815.1643616869051</v>
      </c>
      <c r="F43" s="353">
        <v>8023.8304853041691</v>
      </c>
      <c r="G43" s="317">
        <v>7218.3053173241851</v>
      </c>
      <c r="H43" s="353">
        <v>6531.628725999788</v>
      </c>
      <c r="I43" s="367">
        <v>8279.3497447303234</v>
      </c>
      <c r="J43" s="317">
        <v>7420.496496112125</v>
      </c>
      <c r="K43" s="317">
        <v>7366.7426900584796</v>
      </c>
      <c r="L43" s="317">
        <v>7642.1991417812415</v>
      </c>
      <c r="M43" s="317">
        <v>8138.2080876857935</v>
      </c>
      <c r="N43" s="317">
        <v>6411.5392846224395</v>
      </c>
      <c r="O43" s="353">
        <v>6625.2112280701758</v>
      </c>
      <c r="P43" s="353">
        <v>7516.5610859728504</v>
      </c>
      <c r="Q43" s="353">
        <v>6858.3107764705883</v>
      </c>
      <c r="R43" s="353">
        <v>7278.4752399682975</v>
      </c>
      <c r="S43" s="381">
        <v>7514.3314794215785</v>
      </c>
      <c r="T43" s="353">
        <v>7987.5130504084482</v>
      </c>
      <c r="U43" s="353">
        <v>8876.6583522985893</v>
      </c>
      <c r="V43" s="353">
        <v>9934.9431859582946</v>
      </c>
      <c r="W43" s="353">
        <v>10703.593685204574</v>
      </c>
      <c r="X43" s="353">
        <v>10063.657768381119</v>
      </c>
      <c r="Y43" s="353">
        <v>10807.078145290658</v>
      </c>
      <c r="Z43" s="353">
        <v>11284.125154384519</v>
      </c>
      <c r="AA43" s="353">
        <v>13256.164828152067</v>
      </c>
      <c r="AB43" s="353">
        <v>12895.51662737094</v>
      </c>
      <c r="AC43" s="381">
        <v>13199.933511267272</v>
      </c>
      <c r="AD43" s="353">
        <v>12861.196668885246</v>
      </c>
      <c r="AE43" s="353">
        <v>11811.28247861909</v>
      </c>
      <c r="AF43" s="353">
        <v>11318.176100628933</v>
      </c>
      <c r="AG43" s="353">
        <v>10625.883502084575</v>
      </c>
      <c r="AH43" s="353">
        <v>9921.973073784824</v>
      </c>
      <c r="AI43" s="353">
        <v>10103.7046002769</v>
      </c>
      <c r="AJ43" s="353">
        <v>10136.332447775385</v>
      </c>
      <c r="AK43" s="353">
        <v>9440.1434977578465</v>
      </c>
      <c r="AL43" s="353">
        <v>10040.245699048442</v>
      </c>
      <c r="AM43" s="381">
        <v>11053.446996748919</v>
      </c>
      <c r="AN43" s="353">
        <v>10461.911050932194</v>
      </c>
      <c r="AO43" s="353">
        <v>11713.388856424199</v>
      </c>
      <c r="AP43" s="353">
        <v>12143.164332609402</v>
      </c>
      <c r="AQ43" s="353">
        <v>12124.593620921421</v>
      </c>
      <c r="AR43" s="353">
        <v>12513.446327683616</v>
      </c>
      <c r="AS43" s="353">
        <v>14601.143689051161</v>
      </c>
      <c r="AT43" s="353">
        <v>12189.469290667144</v>
      </c>
      <c r="AU43" s="353">
        <v>7317.9919459571547</v>
      </c>
      <c r="AV43" s="353">
        <v>2239.4307968843618</v>
      </c>
      <c r="AW43" s="381">
        <v>1310.5729514784889</v>
      </c>
      <c r="AX43" s="353">
        <v>1601.2043073523128</v>
      </c>
      <c r="AY43" s="353">
        <v>1363.4862190668543</v>
      </c>
      <c r="AZ43" s="353">
        <v>1461.8208</v>
      </c>
      <c r="BA43" s="353">
        <v>1670.7256380054966</v>
      </c>
      <c r="BB43" s="353">
        <v>2777.8916792037962</v>
      </c>
      <c r="BC43" s="353">
        <v>4379.0848619691942</v>
      </c>
      <c r="BD43" s="353">
        <v>5031.1121087229203</v>
      </c>
      <c r="BE43" s="353">
        <v>10349.370361804677</v>
      </c>
      <c r="BF43" s="353">
        <v>11339</v>
      </c>
      <c r="BG43" s="353">
        <v>12722.638033763655</v>
      </c>
      <c r="BH43" s="382"/>
    </row>
    <row r="44" spans="1:60" s="87" customFormat="1" ht="15" customHeight="1" x14ac:dyDescent="0.2">
      <c r="A44" s="472">
        <v>35</v>
      </c>
      <c r="B44" s="317">
        <v>8867.9591937069818</v>
      </c>
      <c r="C44" s="317">
        <f t="shared" si="0"/>
        <v>8495.1882213532826</v>
      </c>
      <c r="D44" s="353">
        <v>8122.4172489995826</v>
      </c>
      <c r="E44" s="353">
        <f t="shared" si="1"/>
        <v>8167.7445096672545</v>
      </c>
      <c r="F44" s="353">
        <v>8213.0717703349274</v>
      </c>
      <c r="G44" s="317">
        <v>7965.8717423781327</v>
      </c>
      <c r="H44" s="353">
        <v>7136.6267105123579</v>
      </c>
      <c r="I44" s="367">
        <v>8749.5765050801183</v>
      </c>
      <c r="J44" s="317">
        <v>7973.3128539886729</v>
      </c>
      <c r="K44" s="317">
        <v>8191.4535818713448</v>
      </c>
      <c r="L44" s="317">
        <v>8175.6013661441448</v>
      </c>
      <c r="M44" s="317">
        <v>8602.591713028316</v>
      </c>
      <c r="N44" s="317">
        <v>7160.6102109446656</v>
      </c>
      <c r="O44" s="353">
        <v>7126.473543859649</v>
      </c>
      <c r="P44" s="353">
        <v>8135.5719989353202</v>
      </c>
      <c r="Q44" s="353">
        <v>7431.573835294118</v>
      </c>
      <c r="R44" s="353">
        <v>7996.8955293979507</v>
      </c>
      <c r="S44" s="381">
        <v>7971.02015789902</v>
      </c>
      <c r="T44" s="353">
        <v>8392.9565650528002</v>
      </c>
      <c r="U44" s="353">
        <v>9272.3526627218944</v>
      </c>
      <c r="V44" s="353">
        <v>10741.890315252565</v>
      </c>
      <c r="W44" s="353">
        <v>11453.845579027326</v>
      </c>
      <c r="X44" s="353">
        <v>10601.961706415856</v>
      </c>
      <c r="Y44" s="353">
        <v>11887.785959819723</v>
      </c>
      <c r="Z44" s="353">
        <v>12448.804371421083</v>
      </c>
      <c r="AA44" s="353">
        <v>14506.060643632056</v>
      </c>
      <c r="AB44" s="353">
        <v>14123.104338952035</v>
      </c>
      <c r="AC44" s="381">
        <v>14275.608365147471</v>
      </c>
      <c r="AD44" s="353">
        <v>13950.641061021737</v>
      </c>
      <c r="AE44" s="353">
        <v>12947.483098900409</v>
      </c>
      <c r="AF44" s="353">
        <v>12751.755388654821</v>
      </c>
      <c r="AG44" s="353">
        <v>11799.941393686719</v>
      </c>
      <c r="AH44" s="353">
        <v>10951.444340832264</v>
      </c>
      <c r="AI44" s="353">
        <v>10742.299196414551</v>
      </c>
      <c r="AJ44" s="353">
        <v>10861.019827176377</v>
      </c>
      <c r="AK44" s="353">
        <v>10333.130044843048</v>
      </c>
      <c r="AL44" s="353">
        <v>11044.57006727216</v>
      </c>
      <c r="AM44" s="381">
        <v>12803.465437296805</v>
      </c>
      <c r="AN44" s="353">
        <v>12417.031142589312</v>
      </c>
      <c r="AO44" s="353">
        <v>13854.60646866028</v>
      </c>
      <c r="AP44" s="353">
        <v>14242.819041913179</v>
      </c>
      <c r="AQ44" s="353">
        <v>14260.167762434314</v>
      </c>
      <c r="AR44" s="353">
        <v>15623.367041332143</v>
      </c>
      <c r="AS44" s="353">
        <v>16635.655867264406</v>
      </c>
      <c r="AT44" s="353">
        <v>14259.566725759036</v>
      </c>
      <c r="AU44" s="353">
        <v>9754.502559177572</v>
      </c>
      <c r="AV44" s="353">
        <v>3968.1765813575284</v>
      </c>
      <c r="AW44" s="381">
        <v>2393.9330766952917</v>
      </c>
      <c r="AX44" s="353">
        <v>2582.4758727809112</v>
      </c>
      <c r="AY44" s="353">
        <v>2233.3158700042841</v>
      </c>
      <c r="AZ44" s="353">
        <v>1843.8876</v>
      </c>
      <c r="BA44" s="353">
        <v>2676.2046329014524</v>
      </c>
      <c r="BB44" s="353">
        <v>5195.8642903984883</v>
      </c>
      <c r="BC44" s="353">
        <v>6862.0820259159873</v>
      </c>
      <c r="BD44" s="353">
        <v>7541.968141392611</v>
      </c>
      <c r="BE44" s="353">
        <v>13001.767893651075</v>
      </c>
      <c r="BF44" s="353">
        <v>13990</v>
      </c>
      <c r="BG44" s="353">
        <v>15504.395658958718</v>
      </c>
      <c r="BH44" s="382"/>
    </row>
    <row r="45" spans="1:60" s="87" customFormat="1" ht="15" customHeight="1" x14ac:dyDescent="0.2">
      <c r="A45" s="472">
        <v>36</v>
      </c>
      <c r="B45" s="317">
        <v>9269.5014749262536</v>
      </c>
      <c r="C45" s="317">
        <f t="shared" si="0"/>
        <v>8930.7686553989806</v>
      </c>
      <c r="D45" s="353">
        <v>8592.0358358717076</v>
      </c>
      <c r="E45" s="353">
        <f t="shared" si="1"/>
        <v>8620.1812808886898</v>
      </c>
      <c r="F45" s="353">
        <v>8648.326725905672</v>
      </c>
      <c r="G45" s="317">
        <v>8468.3344215127545</v>
      </c>
      <c r="H45" s="353">
        <v>7541.9166224673809</v>
      </c>
      <c r="I45" s="367">
        <v>9270.1847040388202</v>
      </c>
      <c r="J45" s="317">
        <v>8632.440049918403</v>
      </c>
      <c r="K45" s="317">
        <v>8899.7942251461991</v>
      </c>
      <c r="L45" s="317">
        <v>8781.7402574656262</v>
      </c>
      <c r="M45" s="317">
        <v>9375.0318027069679</v>
      </c>
      <c r="N45" s="317">
        <v>7702.3112198104554</v>
      </c>
      <c r="O45" s="353">
        <v>7674.3649122807019</v>
      </c>
      <c r="P45" s="353">
        <v>8666.1527814745805</v>
      </c>
      <c r="Q45" s="353">
        <v>7956.1963921568631</v>
      </c>
      <c r="R45" s="353">
        <v>8458.5049461355557</v>
      </c>
      <c r="S45" s="381">
        <v>8433.7178979353739</v>
      </c>
      <c r="T45" s="353">
        <v>8988.7103008567447</v>
      </c>
      <c r="U45" s="353">
        <v>9980.5698680018213</v>
      </c>
      <c r="V45" s="353">
        <v>11558.330940185593</v>
      </c>
      <c r="W45" s="353">
        <v>12379.156248075384</v>
      </c>
      <c r="X45" s="353">
        <v>11407.229386077575</v>
      </c>
      <c r="Y45" s="353">
        <v>12824.681384157055</v>
      </c>
      <c r="Z45" s="353">
        <v>13777.201841386277</v>
      </c>
      <c r="AA45" s="353">
        <v>15766.052548090074</v>
      </c>
      <c r="AB45" s="353">
        <v>15313.669563993384</v>
      </c>
      <c r="AC45" s="381">
        <v>15678.662522382512</v>
      </c>
      <c r="AD45" s="353">
        <v>14745.252317332512</v>
      </c>
      <c r="AE45" s="353">
        <v>14399.391372450737</v>
      </c>
      <c r="AF45" s="353">
        <v>14043.329181168714</v>
      </c>
      <c r="AG45" s="353">
        <v>13264.21584276355</v>
      </c>
      <c r="AH45" s="353">
        <v>12395.608579088472</v>
      </c>
      <c r="AI45" s="353">
        <v>12180.717717417678</v>
      </c>
      <c r="AJ45" s="353">
        <v>12414.142565507986</v>
      </c>
      <c r="AK45" s="353">
        <v>12264.896860986546</v>
      </c>
      <c r="AL45" s="353">
        <v>13027.73594661541</v>
      </c>
      <c r="AM45" s="381">
        <v>14783.671800884718</v>
      </c>
      <c r="AN45" s="353">
        <v>14323.12904905739</v>
      </c>
      <c r="AO45" s="353">
        <v>15604.721258162048</v>
      </c>
      <c r="AP45" s="353">
        <v>15974.792281384958</v>
      </c>
      <c r="AQ45" s="353">
        <v>16074.999780031772</v>
      </c>
      <c r="AR45" s="353">
        <v>18219.577853107345</v>
      </c>
      <c r="AS45" s="353">
        <v>18430.888940241253</v>
      </c>
      <c r="AT45" s="353">
        <v>15843.824966900791</v>
      </c>
      <c r="AU45" s="353">
        <v>12187.387412556887</v>
      </c>
      <c r="AV45" s="353">
        <v>6359.2725327398784</v>
      </c>
      <c r="AW45" s="381">
        <v>3617.8372181564364</v>
      </c>
      <c r="AX45" s="353">
        <v>3131.9879494209263</v>
      </c>
      <c r="AY45" s="353">
        <v>3577.5980578166755</v>
      </c>
      <c r="AZ45" s="353">
        <v>2904.8151199999998</v>
      </c>
      <c r="BA45" s="353">
        <v>4454.5436984687867</v>
      </c>
      <c r="BB45" s="353">
        <v>7118.280677390735</v>
      </c>
      <c r="BC45" s="353">
        <v>9063.7856440323521</v>
      </c>
      <c r="BD45" s="353">
        <v>10345.269968216842</v>
      </c>
      <c r="BE45" s="353">
        <v>15173.680897712242</v>
      </c>
      <c r="BF45" s="353">
        <v>16407</v>
      </c>
      <c r="BG45" s="353">
        <v>17787.34182153497</v>
      </c>
      <c r="BH45" s="382"/>
    </row>
    <row r="46" spans="1:60" s="87" customFormat="1" ht="15" customHeight="1" x14ac:dyDescent="0.2">
      <c r="A46" s="472">
        <v>37</v>
      </c>
      <c r="B46" s="317">
        <v>9562.1509341199617</v>
      </c>
      <c r="C46" s="317">
        <f t="shared" si="0"/>
        <v>9358.2031024897133</v>
      </c>
      <c r="D46" s="353">
        <v>9154.2552708594649</v>
      </c>
      <c r="E46" s="353">
        <f t="shared" si="1"/>
        <v>9128.3805404194791</v>
      </c>
      <c r="F46" s="353">
        <v>9102.5058099794933</v>
      </c>
      <c r="G46" s="317">
        <v>9179.1352846788031</v>
      </c>
      <c r="H46" s="353">
        <v>8182.1572080195183</v>
      </c>
      <c r="I46" s="367">
        <v>10160.256786129505</v>
      </c>
      <c r="J46" s="317">
        <v>9334.0915810694059</v>
      </c>
      <c r="K46" s="317">
        <v>9466.4667397660814</v>
      </c>
      <c r="L46" s="317">
        <v>9494.5595936596892</v>
      </c>
      <c r="M46" s="317">
        <v>9825.6218550195154</v>
      </c>
      <c r="N46" s="317">
        <v>8129.7471721186184</v>
      </c>
      <c r="O46" s="353">
        <v>8276.6568421052634</v>
      </c>
      <c r="P46" s="353">
        <v>9292.5328719723184</v>
      </c>
      <c r="Q46" s="353">
        <v>8755.290352941176</v>
      </c>
      <c r="R46" s="353">
        <v>9147.6683007015581</v>
      </c>
      <c r="S46" s="381">
        <v>9127.7645079899066</v>
      </c>
      <c r="T46" s="353">
        <v>9606.5289898386127</v>
      </c>
      <c r="U46" s="353">
        <v>10638.380154756487</v>
      </c>
      <c r="V46" s="353">
        <v>12405.625425944578</v>
      </c>
      <c r="W46" s="353">
        <v>13138.502104247502</v>
      </c>
      <c r="X46" s="353">
        <v>12238.755794423918</v>
      </c>
      <c r="Y46" s="353">
        <v>13943.457184325109</v>
      </c>
      <c r="Z46" s="353">
        <v>14674.543658071034</v>
      </c>
      <c r="AA46" s="353">
        <v>16757.48848573252</v>
      </c>
      <c r="AB46" s="353">
        <v>16437.984023647816</v>
      </c>
      <c r="AC46" s="381">
        <v>16539.202405486671</v>
      </c>
      <c r="AD46" s="353">
        <v>16080.990243664875</v>
      </c>
      <c r="AE46" s="353">
        <v>16035.173334168729</v>
      </c>
      <c r="AF46" s="353">
        <v>15593.55584050803</v>
      </c>
      <c r="AG46" s="353">
        <v>14740.032995830852</v>
      </c>
      <c r="AH46" s="353">
        <v>13997.904767455413</v>
      </c>
      <c r="AI46" s="353">
        <v>14014.306161773311</v>
      </c>
      <c r="AJ46" s="353">
        <v>14128.306943706481</v>
      </c>
      <c r="AK46" s="353">
        <v>13876.221225710015</v>
      </c>
      <c r="AL46" s="353">
        <v>14291.385860664057</v>
      </c>
      <c r="AM46" s="381">
        <v>16487.947769546445</v>
      </c>
      <c r="AN46" s="353">
        <v>16340.247786688886</v>
      </c>
      <c r="AO46" s="353">
        <v>18045.596788536295</v>
      </c>
      <c r="AP46" s="353">
        <v>17813.199630544947</v>
      </c>
      <c r="AQ46" s="353">
        <v>17987.272442869362</v>
      </c>
      <c r="AR46" s="353">
        <v>19427.454724947962</v>
      </c>
      <c r="AS46" s="353">
        <v>20213.326339141284</v>
      </c>
      <c r="AT46" s="353">
        <v>17441.751318358278</v>
      </c>
      <c r="AU46" s="353">
        <v>14325.377132193255</v>
      </c>
      <c r="AV46" s="353">
        <v>8375.9451339553198</v>
      </c>
      <c r="AW46" s="381">
        <v>5230.5798045602605</v>
      </c>
      <c r="AX46" s="353">
        <v>4660.4627172179426</v>
      </c>
      <c r="AY46" s="353">
        <v>5431.3518983209906</v>
      </c>
      <c r="AZ46" s="353">
        <v>4624.6694399999997</v>
      </c>
      <c r="BA46" s="353">
        <v>6656.8144483706319</v>
      </c>
      <c r="BB46" s="353">
        <v>9021.4729005130594</v>
      </c>
      <c r="BC46" s="353">
        <v>11067.737784440858</v>
      </c>
      <c r="BD46" s="353">
        <v>12306.745687581933</v>
      </c>
      <c r="BE46" s="353">
        <v>18136.498071176815</v>
      </c>
      <c r="BF46" s="353">
        <v>19197</v>
      </c>
      <c r="BG46" s="353">
        <v>20689.874663072776</v>
      </c>
      <c r="BH46" s="382"/>
    </row>
    <row r="47" spans="1:60" s="87" customFormat="1" ht="15" customHeight="1" x14ac:dyDescent="0.2">
      <c r="A47" s="472">
        <v>38</v>
      </c>
      <c r="B47" s="317">
        <v>9847.9945919370712</v>
      </c>
      <c r="C47" s="317">
        <f t="shared" si="0"/>
        <v>9716.0911859524094</v>
      </c>
      <c r="D47" s="353">
        <v>9584.1877799677477</v>
      </c>
      <c r="E47" s="353">
        <f t="shared" si="1"/>
        <v>9513.6639515013048</v>
      </c>
      <c r="F47" s="353">
        <v>9443.1401230348602</v>
      </c>
      <c r="G47" s="317">
        <v>9804.1498367730874</v>
      </c>
      <c r="H47" s="353">
        <v>9116.0861355680481</v>
      </c>
      <c r="I47" s="367">
        <v>11134.297932568366</v>
      </c>
      <c r="J47" s="317">
        <v>9690.2328885475672</v>
      </c>
      <c r="K47" s="317">
        <v>10534.037280701754</v>
      </c>
      <c r="L47" s="317">
        <v>9829.1482616691465</v>
      </c>
      <c r="M47" s="317">
        <v>10529.094079548287</v>
      </c>
      <c r="N47" s="317">
        <v>8667.2161418526448</v>
      </c>
      <c r="O47" s="353">
        <v>8995.521403508772</v>
      </c>
      <c r="P47" s="353">
        <v>9985.2355602874632</v>
      </c>
      <c r="Q47" s="353">
        <v>9467.5262745098044</v>
      </c>
      <c r="R47" s="353">
        <v>9749.0608506766075</v>
      </c>
      <c r="S47" s="381">
        <v>9836.8337719417232</v>
      </c>
      <c r="T47" s="353">
        <v>10356.737397888026</v>
      </c>
      <c r="U47" s="353">
        <v>11512.940191169777</v>
      </c>
      <c r="V47" s="353">
        <v>13231.559546516361</v>
      </c>
      <c r="W47" s="353">
        <v>14200.222208536061</v>
      </c>
      <c r="X47" s="353">
        <v>13085.599794502954</v>
      </c>
      <c r="Y47" s="353">
        <v>14732.310442288595</v>
      </c>
      <c r="Z47" s="353">
        <v>15787.413301396007</v>
      </c>
      <c r="AA47" s="353">
        <v>17565.17560397484</v>
      </c>
      <c r="AB47" s="353">
        <v>17213.507689059366</v>
      </c>
      <c r="AC47" s="381">
        <v>17642.93834251157</v>
      </c>
      <c r="AD47" s="353">
        <v>17684.594860473044</v>
      </c>
      <c r="AE47" s="353">
        <v>17880.848845587545</v>
      </c>
      <c r="AF47" s="353">
        <v>17383.839408927157</v>
      </c>
      <c r="AG47" s="353">
        <v>16626.44061941632</v>
      </c>
      <c r="AH47" s="353">
        <v>15842.239654971441</v>
      </c>
      <c r="AI47" s="353">
        <v>15841.571887355303</v>
      </c>
      <c r="AJ47" s="353">
        <v>15775.886797729245</v>
      </c>
      <c r="AK47" s="353">
        <v>15536.143497757846</v>
      </c>
      <c r="AL47" s="353">
        <v>16127.65056375966</v>
      </c>
      <c r="AM47" s="381">
        <v>18524.225550285133</v>
      </c>
      <c r="AN47" s="353">
        <v>18518.851369648994</v>
      </c>
      <c r="AO47" s="353">
        <v>20020.806727813208</v>
      </c>
      <c r="AP47" s="353">
        <v>20265.330936868122</v>
      </c>
      <c r="AQ47" s="353">
        <v>19443.468752291334</v>
      </c>
      <c r="AR47" s="353">
        <v>21527.079298245615</v>
      </c>
      <c r="AS47" s="353">
        <v>22062.301243240745</v>
      </c>
      <c r="AT47" s="353">
        <v>20033.722056414514</v>
      </c>
      <c r="AU47" s="353">
        <v>16450.072399078916</v>
      </c>
      <c r="AV47" s="353">
        <v>9932.8827355987341</v>
      </c>
      <c r="AW47" s="381">
        <v>7007.2904099158177</v>
      </c>
      <c r="AX47" s="353">
        <v>6469.465709013959</v>
      </c>
      <c r="AY47" s="353">
        <v>7034.3236836199685</v>
      </c>
      <c r="AZ47" s="353">
        <v>6930.35952</v>
      </c>
      <c r="BA47" s="353">
        <v>8961.2636042402828</v>
      </c>
      <c r="BB47" s="353">
        <v>11886.94132623539</v>
      </c>
      <c r="BC47" s="353">
        <v>14145.04687604442</v>
      </c>
      <c r="BD47" s="353">
        <v>15128.847601173242</v>
      </c>
      <c r="BE47" s="353">
        <v>20941.544205667135</v>
      </c>
      <c r="BF47" s="353">
        <v>22167</v>
      </c>
      <c r="BG47" s="353">
        <v>23677.833877145695</v>
      </c>
      <c r="BH47" s="382"/>
    </row>
    <row r="48" spans="1:60" s="87" customFormat="1" ht="15" customHeight="1" x14ac:dyDescent="0.2">
      <c r="A48" s="473">
        <v>39</v>
      </c>
      <c r="B48" s="316">
        <v>10480.93411996067</v>
      </c>
      <c r="C48" s="316">
        <f t="shared" si="0"/>
        <v>10257.448723959311</v>
      </c>
      <c r="D48" s="354">
        <v>10033.963327957954</v>
      </c>
      <c r="E48" s="354">
        <f t="shared" si="1"/>
        <v>10135.958424061</v>
      </c>
      <c r="F48" s="354">
        <v>10237.953520164046</v>
      </c>
      <c r="G48" s="316">
        <v>10760.054445858463</v>
      </c>
      <c r="H48" s="354">
        <v>9756.3267211201874</v>
      </c>
      <c r="I48" s="368">
        <v>12052.359702775109</v>
      </c>
      <c r="J48" s="316">
        <v>10290.889123548046</v>
      </c>
      <c r="K48" s="316">
        <v>11404.284356725146</v>
      </c>
      <c r="L48" s="316">
        <v>10929.896488308957</v>
      </c>
      <c r="M48" s="316">
        <v>11600.394918209749</v>
      </c>
      <c r="N48" s="316">
        <v>9657.5132986854169</v>
      </c>
      <c r="O48" s="354">
        <v>9632.7851228070176</v>
      </c>
      <c r="P48" s="354">
        <v>11013.235826457279</v>
      </c>
      <c r="Q48" s="354">
        <v>10388.22149019608</v>
      </c>
      <c r="R48" s="354">
        <v>10844.570522793319</v>
      </c>
      <c r="S48" s="383">
        <v>10678.102390189641</v>
      </c>
      <c r="T48" s="354">
        <v>11024.202231520223</v>
      </c>
      <c r="U48" s="354">
        <v>12208.555666818389</v>
      </c>
      <c r="V48" s="354">
        <v>14202.269475579176</v>
      </c>
      <c r="W48" s="354">
        <v>14966.388536470204</v>
      </c>
      <c r="X48" s="354">
        <v>14177.525262305124</v>
      </c>
      <c r="Y48" s="354">
        <v>15527.508364525247</v>
      </c>
      <c r="Z48" s="354">
        <v>17119.955537258127</v>
      </c>
      <c r="AA48" s="354">
        <v>19083.6273862704</v>
      </c>
      <c r="AB48" s="354">
        <v>18735.326741035296</v>
      </c>
      <c r="AC48" s="383">
        <v>19126.43427142809</v>
      </c>
      <c r="AD48" s="354">
        <v>19399.660784727523</v>
      </c>
      <c r="AE48" s="354">
        <v>19785.502709814857</v>
      </c>
      <c r="AF48" s="354">
        <v>18910.39848568114</v>
      </c>
      <c r="AG48" s="354">
        <v>18372.686837403216</v>
      </c>
      <c r="AH48" s="354">
        <v>17672.052220538524</v>
      </c>
      <c r="AI48" s="354">
        <v>17553.447995318362</v>
      </c>
      <c r="AJ48" s="354">
        <v>17281.006739562068</v>
      </c>
      <c r="AK48" s="354">
        <v>17524.10164424514</v>
      </c>
      <c r="AL48" s="354">
        <v>17718.080645379607</v>
      </c>
      <c r="AM48" s="383">
        <v>20128.163193519158</v>
      </c>
      <c r="AN48" s="354">
        <v>21343.394333923548</v>
      </c>
      <c r="AO48" s="354">
        <v>22239.400797784496</v>
      </c>
      <c r="AP48" s="354">
        <v>22181.144911255898</v>
      </c>
      <c r="AQ48" s="354">
        <v>21859.184748869608</v>
      </c>
      <c r="AR48" s="354">
        <v>23870.386773713944</v>
      </c>
      <c r="AS48" s="354">
        <v>23437.836206498127</v>
      </c>
      <c r="AT48" s="354">
        <v>22669.182236384444</v>
      </c>
      <c r="AU48" s="354">
        <v>18724.632406063451</v>
      </c>
      <c r="AV48" s="354">
        <v>12152.170504151332</v>
      </c>
      <c r="AW48" s="383">
        <v>8673.9082025466396</v>
      </c>
      <c r="AX48" s="354">
        <v>8248.4533352792168</v>
      </c>
      <c r="AY48" s="354">
        <v>8776.2422832894699</v>
      </c>
      <c r="AZ48" s="354">
        <v>8718.8751200000006</v>
      </c>
      <c r="BA48" s="354">
        <v>11148.316293678838</v>
      </c>
      <c r="BB48" s="354">
        <v>14344.430274273813</v>
      </c>
      <c r="BC48" s="354">
        <v>16375.302846557106</v>
      </c>
      <c r="BD48" s="354">
        <v>17915.438239760071</v>
      </c>
      <c r="BE48" s="354">
        <v>24150.23832298769</v>
      </c>
      <c r="BF48" s="354">
        <v>25344</v>
      </c>
      <c r="BG48" s="354">
        <v>27032.046389558804</v>
      </c>
      <c r="BH48" s="384"/>
    </row>
    <row r="49" spans="1:60" s="87" customFormat="1" ht="15" customHeight="1" x14ac:dyDescent="0.2">
      <c r="A49" s="472">
        <v>40</v>
      </c>
      <c r="B49" s="317">
        <v>11120.679449360865</v>
      </c>
      <c r="C49" s="317">
        <f t="shared" si="0"/>
        <v>10812.130682095472</v>
      </c>
      <c r="D49" s="353">
        <v>10503.58191483008</v>
      </c>
      <c r="E49" s="353">
        <f t="shared" si="1"/>
        <v>10821.792780153704</v>
      </c>
      <c r="F49" s="353">
        <v>11140.003645477329</v>
      </c>
      <c r="G49" s="317">
        <v>11850.766115199469</v>
      </c>
      <c r="H49" s="353">
        <v>10748.993317067996</v>
      </c>
      <c r="I49" s="367">
        <v>13138.359601678208</v>
      </c>
      <c r="J49" s="317">
        <v>11104.167034654891</v>
      </c>
      <c r="K49" s="317">
        <v>12183.459064327486</v>
      </c>
      <c r="L49" s="317">
        <v>12229.458271302214</v>
      </c>
      <c r="M49" s="317">
        <v>12575.140745661382</v>
      </c>
      <c r="N49" s="317">
        <v>10905.964842555793</v>
      </c>
      <c r="O49" s="353">
        <v>10238.962807017544</v>
      </c>
      <c r="P49" s="353">
        <v>12184.935054564812</v>
      </c>
      <c r="Q49" s="353">
        <v>11197.738415686275</v>
      </c>
      <c r="R49" s="353">
        <v>12274.909560571814</v>
      </c>
      <c r="S49" s="381">
        <v>11537.398193114299</v>
      </c>
      <c r="T49" s="353">
        <v>12309.48575413429</v>
      </c>
      <c r="U49" s="353">
        <v>13067.993627674101</v>
      </c>
      <c r="V49" s="353">
        <v>15265.540987119863</v>
      </c>
      <c r="W49" s="353">
        <v>16159.971094824579</v>
      </c>
      <c r="X49" s="353">
        <v>15033.122171945703</v>
      </c>
      <c r="Y49" s="353">
        <v>16658.973493239631</v>
      </c>
      <c r="Z49" s="353">
        <v>18071.17931060294</v>
      </c>
      <c r="AA49" s="353">
        <v>20660.63648463853</v>
      </c>
      <c r="AB49" s="353">
        <v>20467.58940071084</v>
      </c>
      <c r="AC49" s="381">
        <v>21062.649008412445</v>
      </c>
      <c r="AD49" s="353">
        <v>21299.896300384735</v>
      </c>
      <c r="AE49" s="353">
        <v>21416.080699226215</v>
      </c>
      <c r="AF49" s="353">
        <v>20359.192648226173</v>
      </c>
      <c r="AG49" s="353">
        <v>19754.513400833832</v>
      </c>
      <c r="AH49" s="353">
        <v>19258.212495628861</v>
      </c>
      <c r="AI49" s="353">
        <v>18934.962047358727</v>
      </c>
      <c r="AJ49" s="353">
        <v>18970.395480857966</v>
      </c>
      <c r="AK49" s="353">
        <v>18752.717488789236</v>
      </c>
      <c r="AL49" s="353">
        <v>19319.003668160098</v>
      </c>
      <c r="AM49" s="381">
        <v>22037.542503863984</v>
      </c>
      <c r="AN49" s="353">
        <v>24307.794708884492</v>
      </c>
      <c r="AO49" s="353">
        <v>25299.287990040397</v>
      </c>
      <c r="AP49" s="353">
        <v>25021.691604882799</v>
      </c>
      <c r="AQ49" s="353">
        <v>24047.53923988757</v>
      </c>
      <c r="AR49" s="353">
        <v>26242.67275646744</v>
      </c>
      <c r="AS49" s="353">
        <v>25700.111383278643</v>
      </c>
      <c r="AT49" s="353">
        <v>25201.51031124475</v>
      </c>
      <c r="AU49" s="353">
        <v>21578.105401010576</v>
      </c>
      <c r="AV49" s="353">
        <v>14803.9409398271</v>
      </c>
      <c r="AW49" s="381">
        <v>10389.716400862981</v>
      </c>
      <c r="AX49" s="353">
        <v>10018.205464458089</v>
      </c>
      <c r="AY49" s="353">
        <v>10741.831364628597</v>
      </c>
      <c r="AZ49" s="353">
        <v>10838.51528</v>
      </c>
      <c r="BA49" s="353">
        <v>13628.86014919513</v>
      </c>
      <c r="BB49" s="353">
        <v>16726.090575936429</v>
      </c>
      <c r="BC49" s="353">
        <v>18589.696399071836</v>
      </c>
      <c r="BD49" s="353">
        <v>20625.78408201375</v>
      </c>
      <c r="BE49" s="353">
        <v>27220.626659389254</v>
      </c>
      <c r="BF49" s="353">
        <v>28664</v>
      </c>
      <c r="BG49" s="353">
        <v>30286.103844516954</v>
      </c>
      <c r="BH49" s="382"/>
    </row>
    <row r="50" spans="1:60" s="87" customFormat="1" ht="15" customHeight="1" x14ac:dyDescent="0.2">
      <c r="A50" s="472">
        <v>41</v>
      </c>
      <c r="B50" s="317">
        <v>12039.462635201573</v>
      </c>
      <c r="C50" s="317">
        <f t="shared" si="0"/>
        <v>11565.86068509765</v>
      </c>
      <c r="D50" s="353">
        <v>11092.258734993729</v>
      </c>
      <c r="E50" s="353">
        <f t="shared" si="1"/>
        <v>11699.625152413701</v>
      </c>
      <c r="F50" s="353">
        <v>12306.991569833674</v>
      </c>
      <c r="G50" s="317">
        <v>12763.777568748963</v>
      </c>
      <c r="H50" s="353">
        <v>11647.679643576959</v>
      </c>
      <c r="I50" s="367">
        <v>14022.833746145679</v>
      </c>
      <c r="J50" s="317">
        <v>12183.222040894692</v>
      </c>
      <c r="K50" s="317">
        <v>13119.48062865497</v>
      </c>
      <c r="L50" s="317">
        <v>13339.904720203169</v>
      </c>
      <c r="M50" s="317">
        <v>13646.441584322845</v>
      </c>
      <c r="N50" s="317">
        <v>11760.836747172119</v>
      </c>
      <c r="O50" s="353">
        <v>11462.975438596492</v>
      </c>
      <c r="P50" s="353">
        <v>13360.318871439978</v>
      </c>
      <c r="Q50" s="353">
        <v>12382.482070588236</v>
      </c>
      <c r="R50" s="353">
        <v>13610.976252678545</v>
      </c>
      <c r="S50" s="381">
        <v>12841.364551398572</v>
      </c>
      <c r="T50" s="353">
        <v>13448.588961944612</v>
      </c>
      <c r="U50" s="353">
        <v>14058.489576695494</v>
      </c>
      <c r="V50" s="353">
        <v>16226.757420543921</v>
      </c>
      <c r="W50" s="353">
        <v>17794.610827123237</v>
      </c>
      <c r="X50" s="353">
        <v>16405.140745717166</v>
      </c>
      <c r="Y50" s="353">
        <v>18183.807806890229</v>
      </c>
      <c r="Z50" s="353">
        <v>19872.080092817843</v>
      </c>
      <c r="AA50" s="353">
        <v>22645.527577719029</v>
      </c>
      <c r="AB50" s="353">
        <v>22174.520885385507</v>
      </c>
      <c r="AC50" s="381">
        <v>23139.16916112031</v>
      </c>
      <c r="AD50" s="353">
        <v>23194.738526971967</v>
      </c>
      <c r="AE50" s="353">
        <v>23358.897027035495</v>
      </c>
      <c r="AF50" s="353">
        <v>22029.447762105392</v>
      </c>
      <c r="AG50" s="353">
        <v>21192.404526503873</v>
      </c>
      <c r="AH50" s="353">
        <v>20632.992306795662</v>
      </c>
      <c r="AI50" s="353">
        <v>20246.926192889052</v>
      </c>
      <c r="AJ50" s="353">
        <v>20556.036242624235</v>
      </c>
      <c r="AK50" s="353">
        <v>19818.834080717486</v>
      </c>
      <c r="AL50" s="353">
        <v>20695.077951786028</v>
      </c>
      <c r="AM50" s="381">
        <v>23483.5948409103</v>
      </c>
      <c r="AN50" s="353">
        <v>26310.495156754503</v>
      </c>
      <c r="AO50" s="353">
        <v>28587.084021443636</v>
      </c>
      <c r="AP50" s="353">
        <v>27929.969095584016</v>
      </c>
      <c r="AQ50" s="353">
        <v>25912.444922400096</v>
      </c>
      <c r="AR50" s="353">
        <v>27598.076574487066</v>
      </c>
      <c r="AS50" s="353">
        <v>28771.073161713728</v>
      </c>
      <c r="AT50" s="353">
        <v>28384.937459327241</v>
      </c>
      <c r="AU50" s="353">
        <v>24809.866006045992</v>
      </c>
      <c r="AV50" s="353">
        <v>18276.836001027135</v>
      </c>
      <c r="AW50" s="381">
        <v>12422.919835864461</v>
      </c>
      <c r="AX50" s="353">
        <v>12426.361329733449</v>
      </c>
      <c r="AY50" s="353">
        <v>12816.996389007894</v>
      </c>
      <c r="AZ50" s="353">
        <v>13294.8172</v>
      </c>
      <c r="BA50" s="353">
        <v>16043.096741264231</v>
      </c>
      <c r="BB50" s="353">
        <v>18752.103846005481</v>
      </c>
      <c r="BC50" s="353">
        <v>20314.469982716306</v>
      </c>
      <c r="BD50" s="353">
        <v>22391.947788854202</v>
      </c>
      <c r="BE50" s="353">
        <v>29944.738299860313</v>
      </c>
      <c r="BF50" s="353">
        <v>31335</v>
      </c>
      <c r="BG50" s="353">
        <v>32982.435097176902</v>
      </c>
      <c r="BH50" s="382"/>
    </row>
    <row r="51" spans="1:60" s="87" customFormat="1" ht="15" customHeight="1" x14ac:dyDescent="0.2">
      <c r="A51" s="472">
        <v>42</v>
      </c>
      <c r="B51" s="317">
        <v>12944.634218289086</v>
      </c>
      <c r="C51" s="317">
        <f t="shared" si="0"/>
        <v>12392.157042250916</v>
      </c>
      <c r="D51" s="353">
        <v>11839.679866212746</v>
      </c>
      <c r="E51" s="353">
        <f t="shared" si="1"/>
        <v>12593.749251857796</v>
      </c>
      <c r="F51" s="353">
        <v>13347.818637502847</v>
      </c>
      <c r="G51" s="317">
        <v>13658.406241354507</v>
      </c>
      <c r="H51" s="353">
        <v>12423.016866447439</v>
      </c>
      <c r="I51" s="367">
        <v>14750.565637163219</v>
      </c>
      <c r="J51" s="317">
        <v>13081.548622444083</v>
      </c>
      <c r="K51" s="317">
        <v>13994.787280701754</v>
      </c>
      <c r="L51" s="317">
        <v>14300.028724056396</v>
      </c>
      <c r="M51" s="317">
        <v>14589.002408037866</v>
      </c>
      <c r="N51" s="317">
        <v>12950.0397431978</v>
      </c>
      <c r="O51" s="353">
        <v>12632.587508771931</v>
      </c>
      <c r="P51" s="353">
        <v>14579.91775352675</v>
      </c>
      <c r="Q51" s="353">
        <v>13546.379796078432</v>
      </c>
      <c r="R51" s="353">
        <v>15057.569143159068</v>
      </c>
      <c r="S51" s="381">
        <v>14298.561979435144</v>
      </c>
      <c r="T51" s="353">
        <v>14673.193863319388</v>
      </c>
      <c r="U51" s="353">
        <v>15611.022667273555</v>
      </c>
      <c r="V51" s="353">
        <v>17807.424444396816</v>
      </c>
      <c r="W51" s="353">
        <v>19145.064236004189</v>
      </c>
      <c r="X51" s="353">
        <v>18199.487205832957</v>
      </c>
      <c r="Y51" s="353">
        <v>19892.637384462607</v>
      </c>
      <c r="Z51" s="353">
        <v>21687.487555671989</v>
      </c>
      <c r="AA51" s="353">
        <v>24232.632765065187</v>
      </c>
      <c r="AB51" s="353">
        <v>24191.272125840165</v>
      </c>
      <c r="AC51" s="381">
        <v>25105.31572012568</v>
      </c>
      <c r="AD51" s="353">
        <v>25192.053245888867</v>
      </c>
      <c r="AE51" s="353">
        <v>24904.476802105197</v>
      </c>
      <c r="AF51" s="353">
        <v>23601.651462416805</v>
      </c>
      <c r="AG51" s="353">
        <v>22467.048838594401</v>
      </c>
      <c r="AH51" s="353">
        <v>21943.228464856042</v>
      </c>
      <c r="AI51" s="353">
        <v>21269.625954525342</v>
      </c>
      <c r="AJ51" s="353">
        <v>22847.782656114545</v>
      </c>
      <c r="AK51" s="353">
        <v>21089.9730941704</v>
      </c>
      <c r="AL51" s="353">
        <v>22391.9364366058</v>
      </c>
      <c r="AM51" s="381">
        <v>25682.184618664389</v>
      </c>
      <c r="AN51" s="353">
        <v>28132.966982605976</v>
      </c>
      <c r="AO51" s="353">
        <v>31309.328489036816</v>
      </c>
      <c r="AP51" s="353">
        <v>30263.225941735942</v>
      </c>
      <c r="AQ51" s="353">
        <v>28424.248221923499</v>
      </c>
      <c r="AR51" s="353">
        <v>28838.88356824264</v>
      </c>
      <c r="AS51" s="353">
        <v>32434.474649905253</v>
      </c>
      <c r="AT51" s="353">
        <v>31795.752260844194</v>
      </c>
      <c r="AU51" s="353">
        <v>29124.520216957146</v>
      </c>
      <c r="AV51" s="353">
        <v>21389.526320294444</v>
      </c>
      <c r="AW51" s="381">
        <v>15356.7761749651</v>
      </c>
      <c r="AX51" s="353">
        <v>13995.241397283409</v>
      </c>
      <c r="AY51" s="353">
        <v>15051.441907909501</v>
      </c>
      <c r="AZ51" s="353">
        <v>15727.862880000001</v>
      </c>
      <c r="BA51" s="353">
        <v>17875.786022771888</v>
      </c>
      <c r="BB51" s="353">
        <v>21110.267947382636</v>
      </c>
      <c r="BC51" s="353">
        <v>23047.035856497616</v>
      </c>
      <c r="BD51" s="353">
        <v>25186.894021559732</v>
      </c>
      <c r="BE51" s="353">
        <v>32204.757208803207</v>
      </c>
      <c r="BF51" s="353">
        <v>33587</v>
      </c>
      <c r="BG51" s="353">
        <v>35149.515605050365</v>
      </c>
      <c r="BH51" s="382"/>
    </row>
    <row r="52" spans="1:60" s="87" customFormat="1" ht="15" customHeight="1" x14ac:dyDescent="0.2">
      <c r="A52" s="472">
        <v>43</v>
      </c>
      <c r="B52" s="317">
        <v>13863.417404129794</v>
      </c>
      <c r="C52" s="317">
        <f t="shared" si="0"/>
        <v>13367.467646101211</v>
      </c>
      <c r="D52" s="353">
        <v>12871.517888072629</v>
      </c>
      <c r="E52" s="353">
        <f t="shared" si="1"/>
        <v>13428.224425922848</v>
      </c>
      <c r="F52" s="353">
        <v>13984.930963773068</v>
      </c>
      <c r="G52" s="317">
        <v>14724.60753610358</v>
      </c>
      <c r="H52" s="353">
        <v>13333.450726636258</v>
      </c>
      <c r="I52" s="367">
        <v>15668.627407369964</v>
      </c>
      <c r="J52" s="317">
        <v>13809.77786310838</v>
      </c>
      <c r="K52" s="317">
        <v>15143.311038011696</v>
      </c>
      <c r="L52" s="317">
        <v>15114.679393992468</v>
      </c>
      <c r="M52" s="317">
        <v>15678.694677405963</v>
      </c>
      <c r="N52" s="317">
        <v>13787.983491287068</v>
      </c>
      <c r="O52" s="353">
        <v>13782.770807017545</v>
      </c>
      <c r="P52" s="353">
        <v>15681.60979504924</v>
      </c>
      <c r="Q52" s="353">
        <v>14505.292549019608</v>
      </c>
      <c r="R52" s="353">
        <v>16049.054157982799</v>
      </c>
      <c r="S52" s="381">
        <v>16020.158116063918</v>
      </c>
      <c r="T52" s="353">
        <v>16361.162781430565</v>
      </c>
      <c r="U52" s="353">
        <v>17206.40163859809</v>
      </c>
      <c r="V52" s="353">
        <v>19487.773172456655</v>
      </c>
      <c r="W52" s="353">
        <v>20356.8347190573</v>
      </c>
      <c r="X52" s="353">
        <v>19871.292932087181</v>
      </c>
      <c r="Y52" s="353">
        <v>21542.250095485448</v>
      </c>
      <c r="Z52" s="353">
        <v>23407.565402896813</v>
      </c>
      <c r="AA52" s="353">
        <v>25936.85258455648</v>
      </c>
      <c r="AB52" s="353">
        <v>26159.309568216209</v>
      </c>
      <c r="AC52" s="381">
        <v>26899.354302510219</v>
      </c>
      <c r="AD52" s="353">
        <v>26793.860099673708</v>
      </c>
      <c r="AE52" s="353">
        <v>26751.886970959556</v>
      </c>
      <c r="AF52" s="353">
        <v>25219.499786285647</v>
      </c>
      <c r="AG52" s="353">
        <v>23928.025372245385</v>
      </c>
      <c r="AH52" s="353">
        <v>23577.796479776196</v>
      </c>
      <c r="AI52" s="353">
        <v>23141.150711522812</v>
      </c>
      <c r="AJ52" s="353">
        <v>24411.744735591041</v>
      </c>
      <c r="AK52" s="353">
        <v>22872.908819133034</v>
      </c>
      <c r="AL52" s="353">
        <v>24225.203156512674</v>
      </c>
      <c r="AM52" s="381">
        <v>28110.962319458504</v>
      </c>
      <c r="AN52" s="353">
        <v>29991.484532861159</v>
      </c>
      <c r="AO52" s="353">
        <v>33378.797022282073</v>
      </c>
      <c r="AP52" s="353">
        <v>31704.924336603512</v>
      </c>
      <c r="AQ52" s="353">
        <v>30176.826493950874</v>
      </c>
      <c r="AR52" s="353">
        <v>30926.653297650908</v>
      </c>
      <c r="AS52" s="353">
        <v>36875.853121966997</v>
      </c>
      <c r="AT52" s="353">
        <v>34950.600632811969</v>
      </c>
      <c r="AU52" s="353">
        <v>32886.850345407125</v>
      </c>
      <c r="AV52" s="353">
        <v>24232.063083112214</v>
      </c>
      <c r="AW52" s="381">
        <v>18255.496510004654</v>
      </c>
      <c r="AX52" s="353">
        <v>16239.467189275403</v>
      </c>
      <c r="AY52" s="353">
        <v>16775.286125221861</v>
      </c>
      <c r="AZ52" s="353">
        <v>18116.610959999998</v>
      </c>
      <c r="BA52" s="353">
        <v>20448.72524538673</v>
      </c>
      <c r="BB52" s="353">
        <v>23684.169887744476</v>
      </c>
      <c r="BC52" s="353">
        <v>25394.67372019518</v>
      </c>
      <c r="BD52" s="353">
        <v>27663.283228489781</v>
      </c>
      <c r="BE52" s="353">
        <v>34708.604087069951</v>
      </c>
      <c r="BF52" s="353">
        <v>36289</v>
      </c>
      <c r="BG52" s="353">
        <v>38056.958008228117</v>
      </c>
      <c r="BH52" s="382"/>
    </row>
    <row r="53" spans="1:60" s="87" customFormat="1" ht="15" customHeight="1" x14ac:dyDescent="0.2">
      <c r="A53" s="472">
        <v>44</v>
      </c>
      <c r="B53" s="317">
        <v>14741.365781710916</v>
      </c>
      <c r="C53" s="317">
        <f t="shared" si="0"/>
        <v>14362.046923585554</v>
      </c>
      <c r="D53" s="353">
        <v>13982.728065460193</v>
      </c>
      <c r="E53" s="353">
        <f t="shared" si="1"/>
        <v>14415.930448770196</v>
      </c>
      <c r="F53" s="353">
        <v>14849.1328320802</v>
      </c>
      <c r="G53" s="317">
        <v>15901.105516516351</v>
      </c>
      <c r="H53" s="353">
        <v>14420.097592022912</v>
      </c>
      <c r="I53" s="367">
        <v>17068.111813172927</v>
      </c>
      <c r="J53" s="317">
        <v>14474.220600940771</v>
      </c>
      <c r="K53" s="317">
        <v>16322.192251461987</v>
      </c>
      <c r="L53" s="317">
        <v>15924.480952797967</v>
      </c>
      <c r="M53" s="317">
        <v>16690.223366270864</v>
      </c>
      <c r="N53" s="317">
        <v>15087.219504738612</v>
      </c>
      <c r="O53" s="353">
        <v>14859.124771929824</v>
      </c>
      <c r="P53" s="353">
        <v>16499.588501463932</v>
      </c>
      <c r="Q53" s="353">
        <v>15391.244549019608</v>
      </c>
      <c r="R53" s="353">
        <v>17089.300730912611</v>
      </c>
      <c r="S53" s="381">
        <v>17270.042920317966</v>
      </c>
      <c r="T53" s="353">
        <v>17927.774457063162</v>
      </c>
      <c r="U53" s="353">
        <v>18763.975421028677</v>
      </c>
      <c r="V53" s="353">
        <v>20771.76845759842</v>
      </c>
      <c r="W53" s="353">
        <v>21959.645583133177</v>
      </c>
      <c r="X53" s="353">
        <v>21142.653045900926</v>
      </c>
      <c r="Y53" s="353">
        <v>23346.249637155299</v>
      </c>
      <c r="Z53" s="353">
        <v>24764.976234140497</v>
      </c>
      <c r="AA53" s="353">
        <v>27909.628370863345</v>
      </c>
      <c r="AB53" s="353">
        <v>27612.929302882076</v>
      </c>
      <c r="AC53" s="381">
        <v>28592.372985573838</v>
      </c>
      <c r="AD53" s="353">
        <v>29069.828087206377</v>
      </c>
      <c r="AE53" s="353">
        <v>28956.636571535979</v>
      </c>
      <c r="AF53" s="353">
        <v>27429.037674787814</v>
      </c>
      <c r="AG53" s="353">
        <v>25967.786063132819</v>
      </c>
      <c r="AH53" s="353">
        <v>25880.391304347824</v>
      </c>
      <c r="AI53" s="353">
        <v>25437.878306047583</v>
      </c>
      <c r="AJ53" s="353">
        <v>25780.598674459579</v>
      </c>
      <c r="AK53" s="353">
        <v>25082.594917787741</v>
      </c>
      <c r="AL53" s="353">
        <v>26323.791388621932</v>
      </c>
      <c r="AM53" s="381">
        <v>30750.745616372642</v>
      </c>
      <c r="AN53" s="353">
        <v>32653.100822830955</v>
      </c>
      <c r="AO53" s="353">
        <v>35361.041184989459</v>
      </c>
      <c r="AP53" s="353">
        <v>34410.009436081782</v>
      </c>
      <c r="AQ53" s="353">
        <v>32887.571110839541</v>
      </c>
      <c r="AR53" s="353">
        <v>34061.600903954801</v>
      </c>
      <c r="AS53" s="353">
        <v>39051.11771502519</v>
      </c>
      <c r="AT53" s="353">
        <v>39198.897830038368</v>
      </c>
      <c r="AU53" s="353">
        <v>36386.917178684074</v>
      </c>
      <c r="AV53" s="353">
        <v>26626.713686553114</v>
      </c>
      <c r="AW53" s="381">
        <v>20171.579931469183</v>
      </c>
      <c r="AX53" s="353">
        <v>18914.298032920182</v>
      </c>
      <c r="AY53" s="353">
        <v>19361.052451190404</v>
      </c>
      <c r="AZ53" s="353">
        <v>20822.086879999999</v>
      </c>
      <c r="BA53" s="353">
        <v>22489.032351786413</v>
      </c>
      <c r="BB53" s="353">
        <v>26609.446823284346</v>
      </c>
      <c r="BC53" s="353">
        <v>28215.011640231849</v>
      </c>
      <c r="BD53" s="353">
        <v>30219.050579547489</v>
      </c>
      <c r="BE53" s="353">
        <v>37679.617158663059</v>
      </c>
      <c r="BF53" s="353">
        <v>39594</v>
      </c>
      <c r="BG53" s="353">
        <v>41186.312597531563</v>
      </c>
      <c r="BH53" s="382"/>
    </row>
    <row r="54" spans="1:60" s="87" customFormat="1" ht="15" customHeight="1" x14ac:dyDescent="0.2">
      <c r="A54" s="472">
        <v>45</v>
      </c>
      <c r="B54" s="317">
        <v>15469.586529006883</v>
      </c>
      <c r="C54" s="317">
        <f t="shared" si="0"/>
        <v>15106.482209137021</v>
      </c>
      <c r="D54" s="353">
        <v>14743.377889267158</v>
      </c>
      <c r="E54" s="353">
        <f t="shared" si="1"/>
        <v>15181.045973569555</v>
      </c>
      <c r="F54" s="353">
        <v>15618.714057871952</v>
      </c>
      <c r="G54" s="317">
        <v>16740.585846290047</v>
      </c>
      <c r="H54" s="353">
        <v>15612.47226052827</v>
      </c>
      <c r="I54" s="367">
        <v>18327.647778395592</v>
      </c>
      <c r="J54" s="317">
        <v>15266.236344436978</v>
      </c>
      <c r="K54" s="317">
        <v>17339.167032163743</v>
      </c>
      <c r="L54" s="317">
        <v>16874.90673439005</v>
      </c>
      <c r="M54" s="317">
        <v>17632.784189985887</v>
      </c>
      <c r="N54" s="317">
        <v>16386.455518190156</v>
      </c>
      <c r="O54" s="353">
        <v>15461.416701754386</v>
      </c>
      <c r="P54" s="353">
        <v>17468.63534735161</v>
      </c>
      <c r="Q54" s="353">
        <v>16266.773584313727</v>
      </c>
      <c r="R54" s="353">
        <v>18022.271876009039</v>
      </c>
      <c r="S54" s="381">
        <v>18213.465585067417</v>
      </c>
      <c r="T54" s="353">
        <v>19168.928073321378</v>
      </c>
      <c r="U54" s="353">
        <v>19966.180427856169</v>
      </c>
      <c r="V54" s="353">
        <v>22110.351342663034</v>
      </c>
      <c r="W54" s="353">
        <v>23503.345691938168</v>
      </c>
      <c r="X54" s="353">
        <v>22569.377304432019</v>
      </c>
      <c r="Y54" s="353">
        <v>25357.508211748529</v>
      </c>
      <c r="Z54" s="353">
        <v>26853.938246191843</v>
      </c>
      <c r="AA54" s="353">
        <v>30201.440568875925</v>
      </c>
      <c r="AB54" s="353">
        <v>29816.741527958617</v>
      </c>
      <c r="AC54" s="381">
        <v>30513.621811547688</v>
      </c>
      <c r="AD54" s="353">
        <v>31336.807259622408</v>
      </c>
      <c r="AE54" s="353">
        <v>30934.146048056136</v>
      </c>
      <c r="AF54" s="353">
        <v>29386.684862917507</v>
      </c>
      <c r="AG54" s="353">
        <v>27875.630136986303</v>
      </c>
      <c r="AH54" s="353">
        <v>27742.475696468118</v>
      </c>
      <c r="AI54" s="353">
        <v>27197.174804812945</v>
      </c>
      <c r="AJ54" s="353">
        <v>27231.521910567972</v>
      </c>
      <c r="AK54" s="353">
        <v>26895.904334828101</v>
      </c>
      <c r="AL54" s="353">
        <v>27361.093571921654</v>
      </c>
      <c r="AM54" s="381">
        <v>33176.572189948296</v>
      </c>
      <c r="AN54" s="353">
        <v>35401.226851369647</v>
      </c>
      <c r="AO54" s="353">
        <v>38301.34657892731</v>
      </c>
      <c r="AP54" s="353">
        <v>37202.176988941312</v>
      </c>
      <c r="AQ54" s="353">
        <v>34786.310350727115</v>
      </c>
      <c r="AR54" s="353">
        <v>36922.569895926259</v>
      </c>
      <c r="AS54" s="353">
        <v>41779.155428201688</v>
      </c>
      <c r="AT54" s="353">
        <v>44314.498754572174</v>
      </c>
      <c r="AU54" s="353">
        <v>38946.703626501949</v>
      </c>
      <c r="AV54" s="353">
        <v>29683.714456903195</v>
      </c>
      <c r="AW54" s="381">
        <v>23271.746689792293</v>
      </c>
      <c r="AX54" s="353">
        <v>22117.861084760607</v>
      </c>
      <c r="AY54" s="353">
        <v>22321.862211069627</v>
      </c>
      <c r="AZ54" s="353">
        <v>22405.72608</v>
      </c>
      <c r="BA54" s="353">
        <v>24622.821829603454</v>
      </c>
      <c r="BB54" s="353">
        <v>28331.07749874629</v>
      </c>
      <c r="BC54" s="353">
        <v>29905.945398814012</v>
      </c>
      <c r="BD54" s="353">
        <v>32049.970140807876</v>
      </c>
      <c r="BE54" s="353">
        <v>40042.084794212613</v>
      </c>
      <c r="BF54" s="353">
        <v>42119</v>
      </c>
      <c r="BG54" s="353">
        <v>43982.798907646473</v>
      </c>
      <c r="BH54" s="382"/>
    </row>
    <row r="55" spans="1:60" s="87" customFormat="1" ht="15" customHeight="1" x14ac:dyDescent="0.2">
      <c r="A55" s="472">
        <v>46</v>
      </c>
      <c r="B55" s="317">
        <v>16354.340707964602</v>
      </c>
      <c r="C55" s="317">
        <f t="shared" si="0"/>
        <v>16031.706578075953</v>
      </c>
      <c r="D55" s="353">
        <v>15709.072448187304</v>
      </c>
      <c r="E55" s="353">
        <f t="shared" si="1"/>
        <v>16118.072337103449</v>
      </c>
      <c r="F55" s="353">
        <v>16527.072226019594</v>
      </c>
      <c r="G55" s="317">
        <v>17751.63879820727</v>
      </c>
      <c r="H55" s="353">
        <v>16892.953431632544</v>
      </c>
      <c r="I55" s="367">
        <v>19878.276500025273</v>
      </c>
      <c r="J55" s="317">
        <v>16355.922434482098</v>
      </c>
      <c r="K55" s="317">
        <v>18452.27375730994</v>
      </c>
      <c r="L55" s="317">
        <v>17670.160959803834</v>
      </c>
      <c r="M55" s="317">
        <v>18520.170721581006</v>
      </c>
      <c r="N55" s="317">
        <v>17292.111892387649</v>
      </c>
      <c r="O55" s="353">
        <v>16246.3390877193</v>
      </c>
      <c r="P55" s="353">
        <v>18367.675006654244</v>
      </c>
      <c r="Q55" s="353">
        <v>17190.943121568627</v>
      </c>
      <c r="R55" s="353">
        <v>18961.744562186279</v>
      </c>
      <c r="S55" s="381">
        <v>19075.765918771533</v>
      </c>
      <c r="T55" s="353">
        <v>20123.237298266587</v>
      </c>
      <c r="U55" s="353">
        <v>21453.184524351389</v>
      </c>
      <c r="V55" s="353">
        <v>23828.674053277897</v>
      </c>
      <c r="W55" s="353">
        <v>24803.782307897603</v>
      </c>
      <c r="X55" s="353">
        <v>24407.488312355512</v>
      </c>
      <c r="Y55" s="353">
        <v>27172.082193873655</v>
      </c>
      <c r="Z55" s="353">
        <v>28924.248811707021</v>
      </c>
      <c r="AA55" s="353">
        <v>31919.794912936461</v>
      </c>
      <c r="AB55" s="353">
        <v>31178.779322236689</v>
      </c>
      <c r="AC55" s="381">
        <v>32277.728571911215</v>
      </c>
      <c r="AD55" s="353">
        <v>32708.500446421327</v>
      </c>
      <c r="AE55" s="353">
        <v>32455.440619028224</v>
      </c>
      <c r="AF55" s="353">
        <v>30970.722354521589</v>
      </c>
      <c r="AG55" s="353">
        <v>29771.931506849316</v>
      </c>
      <c r="AH55" s="353">
        <v>29347.999067490382</v>
      </c>
      <c r="AI55" s="353">
        <v>29056.054124263141</v>
      </c>
      <c r="AJ55" s="353">
        <v>29275.5119550323</v>
      </c>
      <c r="AK55" s="353">
        <v>28663.653213751866</v>
      </c>
      <c r="AL55" s="353">
        <v>28306.957267965183</v>
      </c>
      <c r="AM55" s="381">
        <v>35236.458988434679</v>
      </c>
      <c r="AN55" s="353">
        <v>38294.97760649932</v>
      </c>
      <c r="AO55" s="353">
        <v>40500.244823293273</v>
      </c>
      <c r="AP55" s="353">
        <v>39625.28081080407</v>
      </c>
      <c r="AQ55" s="353">
        <v>37580.962189905898</v>
      </c>
      <c r="AR55" s="353">
        <v>40465.851013975618</v>
      </c>
      <c r="AS55" s="353">
        <v>45392.65378749364</v>
      </c>
      <c r="AT55" s="353">
        <v>46614.468954065029</v>
      </c>
      <c r="AU55" s="353">
        <v>42550.70890855715</v>
      </c>
      <c r="AV55" s="353">
        <v>32929.111786356247</v>
      </c>
      <c r="AW55" s="381">
        <v>26350.831845678753</v>
      </c>
      <c r="AX55" s="353">
        <v>25546.539378081707</v>
      </c>
      <c r="AY55" s="353">
        <v>24599.234388069443</v>
      </c>
      <c r="AZ55" s="353">
        <v>24674.870640000001</v>
      </c>
      <c r="BA55" s="353">
        <v>26308.765528072239</v>
      </c>
      <c r="BB55" s="353">
        <v>30723.417891447752</v>
      </c>
      <c r="BC55" s="353">
        <v>32528.531841142823</v>
      </c>
      <c r="BD55" s="353">
        <v>34659.004404372303</v>
      </c>
      <c r="BE55" s="353">
        <v>42759.025023821203</v>
      </c>
      <c r="BF55" s="353">
        <v>44806</v>
      </c>
      <c r="BG55" s="353">
        <v>47045.383458646618</v>
      </c>
      <c r="BH55" s="382"/>
    </row>
    <row r="56" spans="1:60" x14ac:dyDescent="0.2">
      <c r="A56" s="475">
        <v>47</v>
      </c>
      <c r="B56" s="317">
        <v>16932.83382497542</v>
      </c>
      <c r="C56" s="317">
        <f t="shared" si="0"/>
        <v>16747.578472542657</v>
      </c>
      <c r="D56" s="353">
        <v>16562.323120109897</v>
      </c>
      <c r="E56" s="353">
        <f t="shared" si="1"/>
        <v>17033.570992727538</v>
      </c>
      <c r="F56" s="353">
        <v>17504.81886534518</v>
      </c>
      <c r="G56" s="317">
        <v>18358.270569357606</v>
      </c>
      <c r="H56" s="353">
        <v>17932.610162299778</v>
      </c>
      <c r="I56" s="367">
        <v>21121.018652378305</v>
      </c>
      <c r="J56" s="317">
        <v>17520.026111164443</v>
      </c>
      <c r="K56" s="317">
        <v>19550.201754385966</v>
      </c>
      <c r="L56" s="317">
        <v>18455.716962956474</v>
      </c>
      <c r="M56" s="317">
        <v>19356.980818732878</v>
      </c>
      <c r="N56" s="317">
        <v>18345.889636196884</v>
      </c>
      <c r="O56" s="387">
        <v>17112.862315789473</v>
      </c>
      <c r="P56" s="387">
        <v>19288.822198562681</v>
      </c>
      <c r="Q56" s="387">
        <v>18073.4208</v>
      </c>
      <c r="R56" s="387">
        <v>20119.018874570698</v>
      </c>
      <c r="S56" s="388">
        <v>19998.156868064787</v>
      </c>
      <c r="T56" s="387">
        <v>21430.585774058578</v>
      </c>
      <c r="U56" s="387">
        <v>23086.368684569868</v>
      </c>
      <c r="V56" s="387">
        <v>25046.214868948369</v>
      </c>
      <c r="W56" s="387">
        <v>26431.601568434238</v>
      </c>
      <c r="X56" s="387">
        <v>26042.094172973189</v>
      </c>
      <c r="Y56" s="387">
        <v>28990.885952180888</v>
      </c>
      <c r="Z56" s="387">
        <v>30919.953591077505</v>
      </c>
      <c r="AA56" s="387">
        <v>33813.821205214699</v>
      </c>
      <c r="AB56" s="387">
        <v>32605.119329978534</v>
      </c>
      <c r="AC56" s="388">
        <v>33708.843812290957</v>
      </c>
      <c r="AD56" s="387">
        <v>33859.06878135095</v>
      </c>
      <c r="AE56" s="387">
        <v>34099.895867923937</v>
      </c>
      <c r="AF56" s="387">
        <v>32498.971972888812</v>
      </c>
      <c r="AG56" s="387">
        <v>31221.365336509829</v>
      </c>
      <c r="AH56" s="387">
        <v>31069.701014104208</v>
      </c>
      <c r="AI56" s="387">
        <v>30556.119153309257</v>
      </c>
      <c r="AJ56" s="387">
        <v>31201.817724209293</v>
      </c>
      <c r="AK56" s="387">
        <v>30130.702541106126</v>
      </c>
      <c r="AL56" s="387">
        <v>30464.006172254631</v>
      </c>
      <c r="AM56" s="388">
        <v>37253.554442253364</v>
      </c>
      <c r="AN56" s="387">
        <v>40522.603374648475</v>
      </c>
      <c r="AO56" s="387">
        <v>42194.085825351256</v>
      </c>
      <c r="AP56" s="387">
        <v>41861.779375421254</v>
      </c>
      <c r="AQ56" s="387">
        <v>40746.429817915188</v>
      </c>
      <c r="AR56" s="387">
        <v>43054.15859649123</v>
      </c>
      <c r="AS56" s="387">
        <v>48398.357628136982</v>
      </c>
      <c r="AT56" s="387">
        <v>48591.374727913288</v>
      </c>
      <c r="AU56" s="387">
        <v>45957.714572579156</v>
      </c>
      <c r="AV56" s="387">
        <v>35920.943935632975</v>
      </c>
      <c r="AW56" s="388">
        <v>29775.421041499219</v>
      </c>
      <c r="AX56" s="387">
        <v>28568.855799601792</v>
      </c>
      <c r="AY56" s="387">
        <v>26954.552338984431</v>
      </c>
      <c r="AZ56" s="387">
        <v>26561.948400000001</v>
      </c>
      <c r="BA56" s="387">
        <v>28578.430545740084</v>
      </c>
      <c r="BB56" s="387">
        <v>33569.66215330016</v>
      </c>
      <c r="BC56" s="387">
        <v>35365.789673710642</v>
      </c>
      <c r="BD56" s="387">
        <v>37522.884288557121</v>
      </c>
      <c r="BE56" s="387">
        <v>45724.915659083978</v>
      </c>
      <c r="BF56" s="387">
        <v>47732</v>
      </c>
      <c r="BG56" s="387">
        <v>49681.818059299192</v>
      </c>
      <c r="BH56" s="389"/>
    </row>
    <row r="57" spans="1:60" x14ac:dyDescent="0.2">
      <c r="A57" s="475">
        <v>48</v>
      </c>
      <c r="B57" s="317">
        <v>17654.248770894788</v>
      </c>
      <c r="C57" s="317">
        <f t="shared" si="0"/>
        <v>17640.740822167216</v>
      </c>
      <c r="D57" s="353">
        <v>17627.232873439647</v>
      </c>
      <c r="E57" s="353">
        <f t="shared" si="1"/>
        <v>17887.736053944704</v>
      </c>
      <c r="F57" s="353">
        <v>18148.23923444976</v>
      </c>
      <c r="G57" s="317">
        <v>19669.575610026004</v>
      </c>
      <c r="H57" s="353">
        <v>18561.103214172057</v>
      </c>
      <c r="I57" s="367">
        <v>22615.667997775869</v>
      </c>
      <c r="J57" s="317">
        <v>18774.494000191993</v>
      </c>
      <c r="K57" s="317">
        <v>20501.402046783627</v>
      </c>
      <c r="L57" s="317">
        <v>19076.403187669672</v>
      </c>
      <c r="M57" s="317">
        <v>20285.748069417921</v>
      </c>
      <c r="N57" s="317">
        <v>18891.822684194438</v>
      </c>
      <c r="O57" s="387">
        <v>17975.499789473684</v>
      </c>
      <c r="P57" s="387">
        <v>20095.747138674473</v>
      </c>
      <c r="Q57" s="387">
        <v>19240.792847058823</v>
      </c>
      <c r="R57" s="387">
        <v>21442.082484515806</v>
      </c>
      <c r="S57" s="388">
        <v>21311.136818687428</v>
      </c>
      <c r="T57" s="387">
        <v>22674.497509464036</v>
      </c>
      <c r="U57" s="387">
        <v>24555.730359581248</v>
      </c>
      <c r="V57" s="387">
        <v>26228.155075973507</v>
      </c>
      <c r="W57" s="387">
        <v>28157.180924226563</v>
      </c>
      <c r="X57" s="387">
        <v>27746.723310083187</v>
      </c>
      <c r="Y57" s="387">
        <v>30477.652280192498</v>
      </c>
      <c r="Z57" s="387">
        <v>33207.864366181362</v>
      </c>
      <c r="AA57" s="387">
        <v>35340.34985869268</v>
      </c>
      <c r="AB57" s="387">
        <v>34183.446387725657</v>
      </c>
      <c r="AC57" s="388">
        <v>35450.501706138719</v>
      </c>
      <c r="AD57" s="387">
        <v>35356.605379782799</v>
      </c>
      <c r="AE57" s="387">
        <v>35799.860154757058</v>
      </c>
      <c r="AF57" s="387">
        <v>34578.338157171645</v>
      </c>
      <c r="AG57" s="387">
        <v>32962.66468135795</v>
      </c>
      <c r="AH57" s="387">
        <v>32676.837976454131</v>
      </c>
      <c r="AI57" s="387">
        <v>32198.445354762276</v>
      </c>
      <c r="AJ57" s="387">
        <v>32679.065074526694</v>
      </c>
      <c r="AK57" s="387">
        <v>31508.149476831088</v>
      </c>
      <c r="AL57" s="387">
        <v>32967.322134842107</v>
      </c>
      <c r="AM57" s="388">
        <v>39021.279646112023</v>
      </c>
      <c r="AN57" s="387">
        <v>42822.320591605043</v>
      </c>
      <c r="AO57" s="387">
        <v>44591.349170456568</v>
      </c>
      <c r="AP57" s="387">
        <v>44056.810105094984</v>
      </c>
      <c r="AQ57" s="387">
        <v>43438.227642673832</v>
      </c>
      <c r="AR57" s="387">
        <v>46165.396515016357</v>
      </c>
      <c r="AS57" s="387">
        <v>51262.029486527703</v>
      </c>
      <c r="AT57" s="387">
        <v>51998.461862980497</v>
      </c>
      <c r="AU57" s="387">
        <v>49177.389311477564</v>
      </c>
      <c r="AV57" s="387">
        <v>38988.608662158695</v>
      </c>
      <c r="AW57" s="388">
        <v>32715.133381276704</v>
      </c>
      <c r="AX57" s="387">
        <v>30964.312856383371</v>
      </c>
      <c r="AY57" s="387">
        <v>28451.337127935203</v>
      </c>
      <c r="AZ57" s="387">
        <v>29156.680319999999</v>
      </c>
      <c r="BA57" s="387">
        <v>31525.299254024339</v>
      </c>
      <c r="BB57" s="387">
        <v>36112.591829649347</v>
      </c>
      <c r="BC57" s="387">
        <v>38066.630711496036</v>
      </c>
      <c r="BD57" s="387">
        <v>40612.365213946861</v>
      </c>
      <c r="BE57" s="387">
        <v>47925.514306595011</v>
      </c>
      <c r="BF57" s="387">
        <v>49896</v>
      </c>
      <c r="BG57" s="387">
        <v>52187.658320329123</v>
      </c>
      <c r="BH57" s="389"/>
    </row>
    <row r="58" spans="1:60" x14ac:dyDescent="0.2">
      <c r="A58" s="476">
        <v>49</v>
      </c>
      <c r="B58" s="361">
        <v>18681.924778761062</v>
      </c>
      <c r="C58" s="361">
        <f t="shared" si="0"/>
        <v>18630.811759266457</v>
      </c>
      <c r="D58" s="362">
        <v>18579.698739771848</v>
      </c>
      <c r="E58" s="362">
        <f t="shared" si="1"/>
        <v>18736.143514337964</v>
      </c>
      <c r="F58" s="362">
        <v>18892.588288904077</v>
      </c>
      <c r="G58" s="361">
        <v>21219.856802965751</v>
      </c>
      <c r="H58" s="362">
        <v>19553.769810119869</v>
      </c>
      <c r="I58" s="370">
        <v>24143.904968912702</v>
      </c>
      <c r="J58" s="361">
        <v>19933.282134971683</v>
      </c>
      <c r="K58" s="361">
        <v>21624.627923976608</v>
      </c>
      <c r="L58" s="361">
        <v>20089.867413959189</v>
      </c>
      <c r="M58" s="361">
        <v>21453.603919289217</v>
      </c>
      <c r="N58" s="361">
        <v>20047.169367166007</v>
      </c>
      <c r="O58" s="390">
        <v>18853.680280701756</v>
      </c>
      <c r="P58" s="390">
        <v>20910.041256321532</v>
      </c>
      <c r="Q58" s="390">
        <v>20564.509364705882</v>
      </c>
      <c r="R58" s="390">
        <v>22495.332139607242</v>
      </c>
      <c r="S58" s="391">
        <v>23002.687647521634</v>
      </c>
      <c r="T58" s="390">
        <v>24050.798963937039</v>
      </c>
      <c r="U58" s="390">
        <v>25788.179517523895</v>
      </c>
      <c r="V58" s="390">
        <v>27704.393647800087</v>
      </c>
      <c r="W58" s="390">
        <v>29409.874237851822</v>
      </c>
      <c r="X58" s="390">
        <v>29416.340808947029</v>
      </c>
      <c r="Y58" s="390">
        <v>32237.239171950194</v>
      </c>
      <c r="Z58" s="390">
        <v>35518.571353718326</v>
      </c>
      <c r="AA58" s="390">
        <v>37076.877162913668</v>
      </c>
      <c r="AB58" s="390">
        <v>35779.31041278108</v>
      </c>
      <c r="AC58" s="391">
        <v>36971.412412581507</v>
      </c>
      <c r="AD58" s="390">
        <v>37156.166166133669</v>
      </c>
      <c r="AE58" s="390">
        <v>37595.230600545096</v>
      </c>
      <c r="AF58" s="390">
        <v>36312.833852353913</v>
      </c>
      <c r="AG58" s="390">
        <v>34357.682906491958</v>
      </c>
      <c r="AH58" s="390">
        <v>34232.340016318914</v>
      </c>
      <c r="AI58" s="390">
        <v>33801.254563880044</v>
      </c>
      <c r="AJ58" s="390">
        <v>33995.270784977212</v>
      </c>
      <c r="AK58" s="390">
        <v>33734.541106128549</v>
      </c>
      <c r="AL58" s="390">
        <v>35637.026164403956</v>
      </c>
      <c r="AM58" s="391">
        <v>40364.042530512175</v>
      </c>
      <c r="AN58" s="390">
        <v>45362.823247578373</v>
      </c>
      <c r="AO58" s="390">
        <v>46694.581976168098</v>
      </c>
      <c r="AP58" s="390">
        <v>46445.35739783819</v>
      </c>
      <c r="AQ58" s="390">
        <v>45641.468898936815</v>
      </c>
      <c r="AR58" s="390">
        <v>49872.011037763899</v>
      </c>
      <c r="AS58" s="390">
        <v>54597.861718352819</v>
      </c>
      <c r="AT58" s="390">
        <v>56031.796961604916</v>
      </c>
      <c r="AU58" s="390">
        <v>51039.821283190191</v>
      </c>
      <c r="AV58" s="390">
        <v>41761.237267825047</v>
      </c>
      <c r="AW58" s="391">
        <v>35260.151275434662</v>
      </c>
      <c r="AX58" s="390">
        <v>33208.538648375361</v>
      </c>
      <c r="AY58" s="390">
        <v>31054.048187363565</v>
      </c>
      <c r="AZ58" s="390">
        <v>31837.792559999998</v>
      </c>
      <c r="BA58" s="390">
        <v>34267.811150372989</v>
      </c>
      <c r="BB58" s="390">
        <v>38686.493770011191</v>
      </c>
      <c r="BC58" s="390">
        <v>41005.408019250783</v>
      </c>
      <c r="BD58" s="390">
        <v>43155.599173826522</v>
      </c>
      <c r="BE58" s="390">
        <v>50664.993256057067</v>
      </c>
      <c r="BF58" s="390">
        <v>52505</v>
      </c>
      <c r="BG58" s="390">
        <v>54764.196268974323</v>
      </c>
      <c r="BH58" s="392"/>
    </row>
    <row r="59" spans="1:60" x14ac:dyDescent="0.2">
      <c r="A59" s="475">
        <v>50</v>
      </c>
      <c r="B59" s="319">
        <v>19716.406588003934</v>
      </c>
      <c r="C59" s="319">
        <f t="shared" si="0"/>
        <v>19577.985172996174</v>
      </c>
      <c r="D59" s="353">
        <v>19439.563757988413</v>
      </c>
      <c r="E59" s="353">
        <f t="shared" si="1"/>
        <v>19856.806713808517</v>
      </c>
      <c r="F59" s="353">
        <v>20274.049669628617</v>
      </c>
      <c r="G59" s="319">
        <v>22574.054999170032</v>
      </c>
      <c r="H59" s="353">
        <v>20569.93147342739</v>
      </c>
      <c r="I59" s="371">
        <v>25548.987312338875</v>
      </c>
      <c r="J59" s="319">
        <v>20725.297878467889</v>
      </c>
      <c r="K59" s="319">
        <v>22894.581505847953</v>
      </c>
      <c r="L59" s="319">
        <v>20933.612750678691</v>
      </c>
      <c r="M59" s="319">
        <v>22230.641866644528</v>
      </c>
      <c r="N59" s="319">
        <v>21337.941302354022</v>
      </c>
      <c r="O59" s="387">
        <v>19860.090666666667</v>
      </c>
      <c r="P59" s="387">
        <v>21890.14186851211</v>
      </c>
      <c r="Q59" s="387">
        <v>21672.817945098039</v>
      </c>
      <c r="R59" s="387">
        <v>23698.117239557341</v>
      </c>
      <c r="S59" s="388">
        <v>24267.595105672968</v>
      </c>
      <c r="T59" s="387">
        <v>25479.504682207611</v>
      </c>
      <c r="U59" s="387">
        <v>27244.93946290396</v>
      </c>
      <c r="V59" s="387">
        <v>29197.245836994487</v>
      </c>
      <c r="W59" s="387">
        <v>30860.361232575808</v>
      </c>
      <c r="X59" s="387">
        <v>31466.709873737873</v>
      </c>
      <c r="Y59" s="387">
        <v>34085.651363532197</v>
      </c>
      <c r="Z59" s="387">
        <v>37207.563456716191</v>
      </c>
      <c r="AA59" s="387">
        <v>38631.674865530134</v>
      </c>
      <c r="AB59" s="387">
        <v>37332.306295527327</v>
      </c>
      <c r="AC59" s="388">
        <v>39025.483698773605</v>
      </c>
      <c r="AD59" s="387">
        <v>39327.863898313342</v>
      </c>
      <c r="AE59" s="387">
        <v>38752.247110052944</v>
      </c>
      <c r="AF59" s="387">
        <v>37949.278133968372</v>
      </c>
      <c r="AG59" s="387">
        <v>35777.435497319835</v>
      </c>
      <c r="AH59" s="387">
        <v>36004.063294090221</v>
      </c>
      <c r="AI59" s="387">
        <v>35114.799389103777</v>
      </c>
      <c r="AJ59" s="387">
        <v>35916.931122234964</v>
      </c>
      <c r="AK59" s="387">
        <v>35916.890881913299</v>
      </c>
      <c r="AL59" s="387">
        <v>38600.532546461101</v>
      </c>
      <c r="AM59" s="388">
        <v>42878.402920641682</v>
      </c>
      <c r="AN59" s="387">
        <v>48056.159775023436</v>
      </c>
      <c r="AO59" s="387">
        <v>49574.393048603881</v>
      </c>
      <c r="AP59" s="387">
        <v>49700.582440899678</v>
      </c>
      <c r="AQ59" s="387">
        <v>48566.041598435782</v>
      </c>
      <c r="AR59" s="387">
        <v>53416.609360689858</v>
      </c>
      <c r="AS59" s="387">
        <v>58483.907935480885</v>
      </c>
      <c r="AT59" s="387">
        <v>59077.300451046824</v>
      </c>
      <c r="AU59" s="387">
        <v>54687.335683338613</v>
      </c>
      <c r="AV59" s="387">
        <v>43512.495848669008</v>
      </c>
      <c r="AW59" s="388">
        <v>37452.637928846401</v>
      </c>
      <c r="AX59" s="387">
        <v>35711.358358786187</v>
      </c>
      <c r="AY59" s="387">
        <v>33027.544810983942</v>
      </c>
      <c r="AZ59" s="387">
        <v>34400.408719999999</v>
      </c>
      <c r="BA59" s="387">
        <v>36563.564271692187</v>
      </c>
      <c r="BB59" s="387">
        <v>41024.365698414542</v>
      </c>
      <c r="BC59" s="387">
        <v>43322.378541485632</v>
      </c>
      <c r="BD59" s="387">
        <v>45966.212145504614</v>
      </c>
      <c r="BE59" s="387">
        <v>53229.284883021734</v>
      </c>
      <c r="BF59" s="387">
        <v>55552</v>
      </c>
      <c r="BG59" s="387">
        <v>58193.034118314652</v>
      </c>
      <c r="BH59" s="389"/>
    </row>
    <row r="60" spans="1:60" x14ac:dyDescent="0.2">
      <c r="A60" s="475">
        <v>51</v>
      </c>
      <c r="B60" s="319">
        <v>20567.131760078664</v>
      </c>
      <c r="C60" s="319">
        <f t="shared" si="0"/>
        <v>20350.600939467153</v>
      </c>
      <c r="D60" s="353">
        <v>20134.070118855641</v>
      </c>
      <c r="E60" s="353">
        <f t="shared" si="1"/>
        <v>20926.330798776191</v>
      </c>
      <c r="F60" s="353">
        <v>21718.591478696741</v>
      </c>
      <c r="G60" s="319">
        <v>23762.808166878767</v>
      </c>
      <c r="H60" s="353">
        <v>21580.219369894981</v>
      </c>
      <c r="I60" s="371">
        <v>26562.214022140219</v>
      </c>
      <c r="J60" s="319">
        <v>22064.814437937988</v>
      </c>
      <c r="K60" s="319">
        <v>24296.084064327486</v>
      </c>
      <c r="L60" s="319">
        <v>22107.097644277081</v>
      </c>
      <c r="M60" s="319">
        <v>23513.444158432289</v>
      </c>
      <c r="N60" s="319">
        <v>22455.199633139713</v>
      </c>
      <c r="O60" s="387">
        <v>20882.044070175438</v>
      </c>
      <c r="P60" s="387">
        <v>23117.109928134149</v>
      </c>
      <c r="Q60" s="387">
        <v>23048.649286274511</v>
      </c>
      <c r="R60" s="387">
        <v>24806.629993835675</v>
      </c>
      <c r="S60" s="388">
        <v>25337.208063159607</v>
      </c>
      <c r="T60" s="387">
        <v>26483.460051803148</v>
      </c>
      <c r="U60" s="387">
        <v>28374.054437869821</v>
      </c>
      <c r="V60" s="387">
        <v>30519.21510469128</v>
      </c>
      <c r="W60" s="387">
        <v>32388.146907269409</v>
      </c>
      <c r="X60" s="387">
        <v>33138.515599992097</v>
      </c>
      <c r="Y60" s="387">
        <v>36255.526544954548</v>
      </c>
      <c r="Z60" s="387">
        <v>38950.437516374113</v>
      </c>
      <c r="AA60" s="387">
        <v>40929.544716929537</v>
      </c>
      <c r="AB60" s="387">
        <v>39522.478657141852</v>
      </c>
      <c r="AC60" s="388">
        <v>41427.512415960002</v>
      </c>
      <c r="AD60" s="387">
        <v>40875.737861398353</v>
      </c>
      <c r="AE60" s="387">
        <v>40804.34685630149</v>
      </c>
      <c r="AF60" s="387">
        <v>39347.356048116264</v>
      </c>
      <c r="AG60" s="387">
        <v>37215.326622989873</v>
      </c>
      <c r="AH60" s="387">
        <v>37123.895675486652</v>
      </c>
      <c r="AI60" s="387">
        <v>36578.508785201462</v>
      </c>
      <c r="AJ60" s="387">
        <v>38052.281327777622</v>
      </c>
      <c r="AK60" s="387">
        <v>37763.611360239156</v>
      </c>
      <c r="AL60" s="387">
        <v>41478.596407639518</v>
      </c>
      <c r="AM60" s="388">
        <v>46112.838352075887</v>
      </c>
      <c r="AN60" s="387">
        <v>51559.804187063848</v>
      </c>
      <c r="AO60" s="387">
        <v>53488.234965319243</v>
      </c>
      <c r="AP60" s="387">
        <v>52695.942384982154</v>
      </c>
      <c r="AQ60" s="387">
        <v>51305.206403519493</v>
      </c>
      <c r="AR60" s="387">
        <v>56556.825786500151</v>
      </c>
      <c r="AS60" s="387">
        <v>61739.127420622077</v>
      </c>
      <c r="AT60" s="387">
        <v>62510.481251262252</v>
      </c>
      <c r="AU60" s="387">
        <v>58502.843622791421</v>
      </c>
      <c r="AV60" s="387">
        <v>46371.620987759998</v>
      </c>
      <c r="AW60" s="388">
        <v>39792.695799314693</v>
      </c>
      <c r="AX60" s="387">
        <v>37787.036328951624</v>
      </c>
      <c r="AY60" s="387">
        <v>35759.035844706937</v>
      </c>
      <c r="AZ60" s="387">
        <v>37152.397120000001</v>
      </c>
      <c r="BA60" s="387">
        <v>38926.711660777386</v>
      </c>
      <c r="BB60" s="387">
        <v>43056.787023106896</v>
      </c>
      <c r="BC60" s="387">
        <v>45302.008307630604</v>
      </c>
      <c r="BD60" s="387">
        <v>48561.668568626155</v>
      </c>
      <c r="BE60" s="387">
        <v>56701.272227721405</v>
      </c>
      <c r="BF60" s="387">
        <v>59062</v>
      </c>
      <c r="BG60" s="387">
        <v>62085.334586466168</v>
      </c>
      <c r="BH60" s="389"/>
    </row>
    <row r="61" spans="1:60" x14ac:dyDescent="0.2">
      <c r="A61" s="475">
        <v>52</v>
      </c>
      <c r="B61" s="319">
        <v>21424.662733529993</v>
      </c>
      <c r="C61" s="319">
        <f t="shared" si="0"/>
        <v>21285.363917681796</v>
      </c>
      <c r="D61" s="353">
        <v>21146.065101833603</v>
      </c>
      <c r="E61" s="353">
        <f t="shared" si="1"/>
        <v>22025.284316694881</v>
      </c>
      <c r="F61" s="353">
        <v>22904.503531556162</v>
      </c>
      <c r="G61" s="319">
        <v>25086.368394843135</v>
      </c>
      <c r="H61" s="353">
        <v>22813.710406279835</v>
      </c>
      <c r="I61" s="371">
        <v>27872.131425971791</v>
      </c>
      <c r="J61" s="319">
        <v>23829.574349620812</v>
      </c>
      <c r="K61" s="319">
        <v>25657.110014619884</v>
      </c>
      <c r="L61" s="319">
        <v>23775.191873193799</v>
      </c>
      <c r="M61" s="319">
        <v>24800.844307896707</v>
      </c>
      <c r="N61" s="319">
        <v>23487.817181290127</v>
      </c>
      <c r="O61" s="387">
        <v>22183.771789473685</v>
      </c>
      <c r="P61" s="387">
        <v>24487.776949693904</v>
      </c>
      <c r="Q61" s="387">
        <v>24233.392941176473</v>
      </c>
      <c r="R61" s="387">
        <v>26012.66586432618</v>
      </c>
      <c r="S61" s="388">
        <v>26454.893513117553</v>
      </c>
      <c r="T61" s="387">
        <v>27978.360629607494</v>
      </c>
      <c r="U61" s="387">
        <v>29845.936458807464</v>
      </c>
      <c r="V61" s="387">
        <v>32182.950215383295</v>
      </c>
      <c r="W61" s="387">
        <v>34054.615507790848</v>
      </c>
      <c r="X61" s="387">
        <v>34827.827145369403</v>
      </c>
      <c r="Y61" s="387">
        <v>37666.156901688184</v>
      </c>
      <c r="Z61" s="387">
        <v>40459.132302855636</v>
      </c>
      <c r="AA61" s="387">
        <v>43027.512006563957</v>
      </c>
      <c r="AB61" s="387">
        <v>41907.506211070839</v>
      </c>
      <c r="AC61" s="388">
        <v>43453.522619007403</v>
      </c>
      <c r="AD61" s="387">
        <v>42738.220353565688</v>
      </c>
      <c r="AE61" s="387">
        <v>42721.143322577613</v>
      </c>
      <c r="AF61" s="387">
        <v>40963.513830371863</v>
      </c>
      <c r="AG61" s="387">
        <v>38839.549970220367</v>
      </c>
      <c r="AH61" s="387">
        <v>38927.890779811169</v>
      </c>
      <c r="AI61" s="387">
        <v>38111.768087809192</v>
      </c>
      <c r="AJ61" s="387">
        <v>40252.667580189605</v>
      </c>
      <c r="AK61" s="387">
        <v>40072.011958146482</v>
      </c>
      <c r="AL61" s="387">
        <v>44197.767159815368</v>
      </c>
      <c r="AM61" s="388">
        <v>49403.345200660864</v>
      </c>
      <c r="AN61" s="387">
        <v>54457.880429121964</v>
      </c>
      <c r="AO61" s="387">
        <v>56861.848522574255</v>
      </c>
      <c r="AP61" s="387">
        <v>56121.185551311821</v>
      </c>
      <c r="AQ61" s="387">
        <v>54434.133789563726</v>
      </c>
      <c r="AR61" s="387">
        <v>60318.762914064821</v>
      </c>
      <c r="AS61" s="387">
        <v>64811.368766464846</v>
      </c>
      <c r="AT61" s="387">
        <v>66858.18288714852</v>
      </c>
      <c r="AU61" s="387">
        <v>61596.825353864966</v>
      </c>
      <c r="AV61" s="387">
        <v>50338.612685098007</v>
      </c>
      <c r="AW61" s="388">
        <v>42204.19687804053</v>
      </c>
      <c r="AX61" s="387">
        <v>40115.5360318569</v>
      </c>
      <c r="AY61" s="387">
        <v>38831.680845420975</v>
      </c>
      <c r="AZ61" s="387">
        <v>39361.73992</v>
      </c>
      <c r="BA61" s="387">
        <v>41432.256615626226</v>
      </c>
      <c r="BB61" s="387">
        <v>46177.509624657643</v>
      </c>
      <c r="BC61" s="387">
        <v>48170.990976194335</v>
      </c>
      <c r="BD61" s="387">
        <v>51528.948930029896</v>
      </c>
      <c r="BE61" s="387">
        <v>60861.715015217822</v>
      </c>
      <c r="BF61" s="387">
        <v>63270</v>
      </c>
      <c r="BG61" s="387">
        <v>66472.518867924533</v>
      </c>
      <c r="BH61" s="389"/>
    </row>
    <row r="62" spans="1:60" x14ac:dyDescent="0.2">
      <c r="A62" s="475">
        <v>53</v>
      </c>
      <c r="B62" s="319">
        <v>22186.912487708949</v>
      </c>
      <c r="C62" s="319">
        <f t="shared" si="0"/>
        <v>21987.284590028998</v>
      </c>
      <c r="D62" s="353">
        <v>21787.656692349043</v>
      </c>
      <c r="E62" s="353">
        <f t="shared" si="1"/>
        <v>22812.875281695138</v>
      </c>
      <c r="F62" s="353">
        <v>23838.093871041237</v>
      </c>
      <c r="G62" s="319">
        <v>26661.159962374812</v>
      </c>
      <c r="H62" s="353">
        <v>23923.852339026202</v>
      </c>
      <c r="I62" s="371">
        <v>29489.935399080015</v>
      </c>
      <c r="J62" s="319">
        <v>25328.557166170682</v>
      </c>
      <c r="K62" s="319">
        <v>27058.612573099414</v>
      </c>
      <c r="L62" s="319">
        <v>25084.451878448199</v>
      </c>
      <c r="M62" s="319">
        <v>26442.279498463842</v>
      </c>
      <c r="N62" s="319">
        <v>24791.285233873434</v>
      </c>
      <c r="O62" s="387">
        <v>23407.784421052631</v>
      </c>
      <c r="P62" s="387">
        <v>25828.96726111259</v>
      </c>
      <c r="Q62" s="387">
        <v>25508.468956862747</v>
      </c>
      <c r="R62" s="387">
        <v>27602.292658584553</v>
      </c>
      <c r="S62" s="388">
        <v>27401.320708646461</v>
      </c>
      <c r="T62" s="387">
        <v>29682.878262602113</v>
      </c>
      <c r="U62" s="387">
        <v>31292.615020482477</v>
      </c>
      <c r="V62" s="387">
        <v>33754.123743597433</v>
      </c>
      <c r="W62" s="387">
        <v>35821.117694155328</v>
      </c>
      <c r="X62" s="387">
        <v>36177.963445237016</v>
      </c>
      <c r="Y62" s="387">
        <v>39527.258421816514</v>
      </c>
      <c r="Z62" s="387">
        <v>43030.959541899014</v>
      </c>
      <c r="AA62" s="387">
        <v>45826.147871273592</v>
      </c>
      <c r="AB62" s="387">
        <v>44111.318436147376</v>
      </c>
      <c r="AC62" s="388">
        <v>45806.912125409639</v>
      </c>
      <c r="AD62" s="387">
        <v>44864.974010162172</v>
      </c>
      <c r="AE62" s="387">
        <v>44471.412675041509</v>
      </c>
      <c r="AF62" s="387">
        <v>42378.497160652136</v>
      </c>
      <c r="AG62" s="387">
        <v>40795.213817748663</v>
      </c>
      <c r="AH62" s="387">
        <v>40999.742044527331</v>
      </c>
      <c r="AI62" s="387">
        <v>40451.174034056035</v>
      </c>
      <c r="AJ62" s="387">
        <v>42755.006907351999</v>
      </c>
      <c r="AK62" s="387">
        <v>42822.349775784751</v>
      </c>
      <c r="AL62" s="387">
        <v>47236.223121590709</v>
      </c>
      <c r="AM62" s="388">
        <v>52804.519319938168</v>
      </c>
      <c r="AN62" s="387">
        <v>57415.071659202164</v>
      </c>
      <c r="AO62" s="387">
        <v>60509.796793617723</v>
      </c>
      <c r="AP62" s="387">
        <v>59697.095184602716</v>
      </c>
      <c r="AQ62" s="387">
        <v>58249.205719173893</v>
      </c>
      <c r="AR62" s="387">
        <v>63756.667641986322</v>
      </c>
      <c r="AS62" s="387">
        <v>68546.426029486523</v>
      </c>
      <c r="AT62" s="387">
        <v>71021.986311514032</v>
      </c>
      <c r="AU62" s="387">
        <v>64875.720836834698</v>
      </c>
      <c r="AV62" s="387">
        <v>53380.209963194386</v>
      </c>
      <c r="AW62" s="388">
        <v>45330.13003934177</v>
      </c>
      <c r="AX62" s="387">
        <v>42654.143293477471</v>
      </c>
      <c r="AY62" s="387">
        <v>41072.904257706505</v>
      </c>
      <c r="AZ62" s="387">
        <v>41520.140480000002</v>
      </c>
      <c r="BA62" s="387">
        <v>44086.721162151545</v>
      </c>
      <c r="BB62" s="387">
        <v>49529.990201751345</v>
      </c>
      <c r="BC62" s="387">
        <v>51778.104828929652</v>
      </c>
      <c r="BD62" s="387">
        <v>55065.454140770147</v>
      </c>
      <c r="BE62" s="387">
        <v>65426.830272810541</v>
      </c>
      <c r="BF62" s="387">
        <v>67650</v>
      </c>
      <c r="BG62" s="387">
        <v>71031.537806781111</v>
      </c>
      <c r="BH62" s="389"/>
    </row>
    <row r="63" spans="1:60" x14ac:dyDescent="0.2">
      <c r="A63" s="475">
        <v>54</v>
      </c>
      <c r="B63" s="319">
        <v>22717.76499508358</v>
      </c>
      <c r="C63" s="319">
        <f t="shared" si="0"/>
        <v>22702.486391706516</v>
      </c>
      <c r="D63" s="353">
        <v>22687.207788329451</v>
      </c>
      <c r="E63" s="353">
        <f t="shared" si="1"/>
        <v>23678.981656753014</v>
      </c>
      <c r="F63" s="353">
        <v>24670.755525176577</v>
      </c>
      <c r="G63" s="319">
        <v>27776.382006307751</v>
      </c>
      <c r="H63" s="353">
        <v>25427.536650047736</v>
      </c>
      <c r="I63" s="372">
        <v>31303.667189000655</v>
      </c>
      <c r="J63" s="319">
        <v>26721.22914466737</v>
      </c>
      <c r="K63" s="319">
        <v>28379.161915204677</v>
      </c>
      <c r="L63" s="319">
        <v>26519.788773097465</v>
      </c>
      <c r="M63" s="319">
        <v>28382.575438013788</v>
      </c>
      <c r="N63" s="319">
        <v>25980.488229899114</v>
      </c>
      <c r="O63" s="387">
        <v>24662.8830877193</v>
      </c>
      <c r="P63" s="387">
        <v>27148.050039925471</v>
      </c>
      <c r="Q63" s="387">
        <v>26641.097788235296</v>
      </c>
      <c r="R63" s="387">
        <v>29130.15481257522</v>
      </c>
      <c r="S63" s="388">
        <v>28750.355028622587</v>
      </c>
      <c r="T63" s="387">
        <v>31208.118151026101</v>
      </c>
      <c r="U63" s="387">
        <v>33195.476194811105</v>
      </c>
      <c r="V63" s="387">
        <v>35394.125115192553</v>
      </c>
      <c r="W63" s="387">
        <v>37808.148467491948</v>
      </c>
      <c r="X63" s="387">
        <v>38188.94441700093</v>
      </c>
      <c r="Y63" s="387">
        <v>41722.512260331525</v>
      </c>
      <c r="Z63" s="387">
        <v>45468.081889292254</v>
      </c>
      <c r="AA63" s="387">
        <v>48329.977937824784</v>
      </c>
      <c r="AB63" s="387">
        <v>46722.378013161135</v>
      </c>
      <c r="AC63" s="388">
        <v>48790.740633129499</v>
      </c>
      <c r="AD63" s="387">
        <v>47135.548708624861</v>
      </c>
      <c r="AE63" s="387">
        <v>46710.855424328809</v>
      </c>
      <c r="AF63" s="387">
        <v>44606.631006899923</v>
      </c>
      <c r="AG63" s="387">
        <v>42731.090172721859</v>
      </c>
      <c r="AH63" s="387">
        <v>43331.38151299685</v>
      </c>
      <c r="AI63" s="387">
        <v>43052.972809408937</v>
      </c>
      <c r="AJ63" s="387">
        <v>45621.238401521296</v>
      </c>
      <c r="AK63" s="387">
        <v>45893.130044843048</v>
      </c>
      <c r="AL63" s="387">
        <v>50803.823116176449</v>
      </c>
      <c r="AM63" s="388">
        <v>56064.039332729299</v>
      </c>
      <c r="AN63" s="387">
        <v>59583.582439329235</v>
      </c>
      <c r="AO63" s="387">
        <v>63914.360933966818</v>
      </c>
      <c r="AP63" s="387">
        <v>62898.412042237702</v>
      </c>
      <c r="AQ63" s="387">
        <v>62159.011609434187</v>
      </c>
      <c r="AR63" s="387">
        <v>67000.943253047881</v>
      </c>
      <c r="AS63" s="387">
        <v>72825.299440772753</v>
      </c>
      <c r="AT63" s="387">
        <v>75387.083724165786</v>
      </c>
      <c r="AU63" s="387">
        <v>69711.275878250817</v>
      </c>
      <c r="AV63" s="387">
        <v>56375.596764529662</v>
      </c>
      <c r="AW63" s="388">
        <v>48258.130377765556</v>
      </c>
      <c r="AX63" s="387">
        <v>45232.00141771519</v>
      </c>
      <c r="AY63" s="387">
        <v>44285.62572168839</v>
      </c>
      <c r="AZ63" s="387">
        <v>44618.757599999997</v>
      </c>
      <c r="BA63" s="387">
        <v>47701.010522182958</v>
      </c>
      <c r="BB63" s="387">
        <v>52634.692666743824</v>
      </c>
      <c r="BC63" s="387">
        <v>55559.705279642483</v>
      </c>
      <c r="BD63" s="387">
        <v>58663.581858135825</v>
      </c>
      <c r="BE63" s="387">
        <v>69515.558951682295</v>
      </c>
      <c r="BF63" s="387">
        <v>72107</v>
      </c>
      <c r="BG63" s="387">
        <v>75521.822882678389</v>
      </c>
      <c r="BH63" s="389"/>
    </row>
    <row r="64" spans="1:60" x14ac:dyDescent="0.2">
      <c r="A64" s="475">
        <v>55</v>
      </c>
      <c r="B64" s="319">
        <v>23452.791543756146</v>
      </c>
      <c r="C64" s="319">
        <f t="shared" si="0"/>
        <v>23387.48828815353</v>
      </c>
      <c r="D64" s="353">
        <v>23322.185032550919</v>
      </c>
      <c r="E64" s="353">
        <f t="shared" si="1"/>
        <v>24548.424026870125</v>
      </c>
      <c r="F64" s="353">
        <v>25774.663021189335</v>
      </c>
      <c r="G64" s="319">
        <v>29167.345764399932</v>
      </c>
      <c r="H64" s="353">
        <v>27083.938898907392</v>
      </c>
      <c r="I64" s="372">
        <v>32955.058787848153</v>
      </c>
      <c r="J64" s="319">
        <v>27911.910530863013</v>
      </c>
      <c r="K64" s="319">
        <v>29593.460160818711</v>
      </c>
      <c r="L64" s="319">
        <v>27979.371223399594</v>
      </c>
      <c r="M64" s="319">
        <v>29849.292036867893</v>
      </c>
      <c r="N64" s="319">
        <v>27106.210638948334</v>
      </c>
      <c r="O64" s="387">
        <v>26061.754666666668</v>
      </c>
      <c r="P64" s="387">
        <v>28415.548575991481</v>
      </c>
      <c r="Q64" s="387">
        <v>27818.892800000001</v>
      </c>
      <c r="R64" s="387">
        <v>30814.053952505357</v>
      </c>
      <c r="S64" s="388">
        <v>29868.040478580533</v>
      </c>
      <c r="T64" s="387">
        <v>32562.354652321181</v>
      </c>
      <c r="U64" s="387">
        <v>34989.962494310421</v>
      </c>
      <c r="V64" s="387">
        <v>37383.012451511968</v>
      </c>
      <c r="W64" s="387">
        <v>39379.130463345042</v>
      </c>
      <c r="X64" s="387">
        <v>40455.947993439906</v>
      </c>
      <c r="Y64" s="387">
        <v>44264.607745779547</v>
      </c>
      <c r="Z64" s="387">
        <v>47911.421385530892</v>
      </c>
      <c r="AA64" s="387">
        <v>50446.118187619664</v>
      </c>
      <c r="AB64" s="387">
        <v>48468.280536298691</v>
      </c>
      <c r="AC64" s="388">
        <v>51406.033582215612</v>
      </c>
      <c r="AD64" s="387">
        <v>48873.985552182596</v>
      </c>
      <c r="AE64" s="387">
        <v>49423.859653519627</v>
      </c>
      <c r="AF64" s="387">
        <v>47189.778591927708</v>
      </c>
      <c r="AG64" s="387">
        <v>44965.42787373437</v>
      </c>
      <c r="AH64" s="387">
        <v>46059.964448070867</v>
      </c>
      <c r="AI64" s="387">
        <v>46079.974422289146</v>
      </c>
      <c r="AJ64" s="387">
        <v>48865.29835845522</v>
      </c>
      <c r="AK64" s="387">
        <v>49261.572496263077</v>
      </c>
      <c r="AL64" s="387">
        <v>54125.588489286529</v>
      </c>
      <c r="AM64" s="388">
        <v>59848.859990406643</v>
      </c>
      <c r="AN64" s="387">
        <v>62635.934381835221</v>
      </c>
      <c r="AO64" s="387">
        <v>67869.001346578923</v>
      </c>
      <c r="AP64" s="387">
        <v>65693.344117426794</v>
      </c>
      <c r="AQ64" s="387">
        <v>64913.063179762918</v>
      </c>
      <c r="AR64" s="387">
        <v>68607.933202497763</v>
      </c>
      <c r="AS64" s="387">
        <v>77278.19401950363</v>
      </c>
      <c r="AT64" s="387">
        <v>80149.798891457031</v>
      </c>
      <c r="AU64" s="387">
        <v>75043.560017897878</v>
      </c>
      <c r="AV64" s="387">
        <v>60401.832662843452</v>
      </c>
      <c r="AW64" s="388">
        <v>50738.732264478196</v>
      </c>
      <c r="AX64" s="387">
        <v>47891.824578594591</v>
      </c>
      <c r="AY64" s="387">
        <v>46990.005181875676</v>
      </c>
      <c r="AZ64" s="387">
        <v>47985.375200000002</v>
      </c>
      <c r="BA64" s="387">
        <v>50767.449705535924</v>
      </c>
      <c r="BB64" s="387">
        <v>56203.979091926092</v>
      </c>
      <c r="BC64" s="387">
        <v>58795.638551225609</v>
      </c>
      <c r="BD64" s="387">
        <v>61973.441578406309</v>
      </c>
      <c r="BE64" s="387">
        <v>74155.461779697871</v>
      </c>
      <c r="BF64" s="387">
        <v>76466</v>
      </c>
      <c r="BG64" s="387">
        <v>80184.924528301883</v>
      </c>
      <c r="BH64" s="389"/>
    </row>
    <row r="65" spans="1:60" x14ac:dyDescent="0.2">
      <c r="A65" s="475">
        <v>56</v>
      </c>
      <c r="B65" s="319">
        <v>24466.855948869226</v>
      </c>
      <c r="C65" s="319">
        <f t="shared" si="0"/>
        <v>24476.582964579749</v>
      </c>
      <c r="D65" s="353">
        <v>24486.309980290273</v>
      </c>
      <c r="E65" s="353">
        <f t="shared" si="1"/>
        <v>25590.973627647982</v>
      </c>
      <c r="F65" s="353">
        <v>26695.637275005694</v>
      </c>
      <c r="G65" s="319">
        <v>31465.193382393623</v>
      </c>
      <c r="H65" s="353">
        <v>28164.71199745412</v>
      </c>
      <c r="I65" s="372">
        <v>35048.68745892938</v>
      </c>
      <c r="J65" s="319">
        <v>29341.791302678314</v>
      </c>
      <c r="K65" s="319">
        <v>31359.252192982454</v>
      </c>
      <c r="L65" s="319">
        <v>29715.353008144317</v>
      </c>
      <c r="M65" s="319">
        <v>31421.759362285149</v>
      </c>
      <c r="N65" s="319">
        <v>28917.523387343321</v>
      </c>
      <c r="O65" s="387">
        <v>27254.681263157894</v>
      </c>
      <c r="P65" s="387">
        <v>29878.330316742078</v>
      </c>
      <c r="Q65" s="387">
        <v>29493.515796078431</v>
      </c>
      <c r="R65" s="387">
        <v>32784.020899991192</v>
      </c>
      <c r="S65" s="388">
        <v>31547.573184296911</v>
      </c>
      <c r="T65" s="387">
        <v>34148.273161984464</v>
      </c>
      <c r="U65" s="387">
        <v>36857.53882567137</v>
      </c>
      <c r="V65" s="387">
        <v>39478.701613767378</v>
      </c>
      <c r="W65" s="387">
        <v>41554.860955431017</v>
      </c>
      <c r="X65" s="387">
        <v>42232.788634432611</v>
      </c>
      <c r="Y65" s="387">
        <v>46535.997555572532</v>
      </c>
      <c r="Z65" s="387">
        <v>50172.391182304716</v>
      </c>
      <c r="AA65" s="387">
        <v>53359.849466678832</v>
      </c>
      <c r="AB65" s="387">
        <v>51174.819157546539</v>
      </c>
      <c r="AC65" s="388">
        <v>52953.134632926791</v>
      </c>
      <c r="AD65" s="387">
        <v>51344.11194623464</v>
      </c>
      <c r="AE65" s="387">
        <v>52598.282760565147</v>
      </c>
      <c r="AF65" s="387">
        <v>49561.608475300731</v>
      </c>
      <c r="AG65" s="387">
        <v>47742.272662298987</v>
      </c>
      <c r="AH65" s="387">
        <v>49304.89660799627</v>
      </c>
      <c r="AI65" s="387">
        <v>49506.887997602083</v>
      </c>
      <c r="AJ65" s="387">
        <v>52265.754523336785</v>
      </c>
      <c r="AK65" s="387">
        <v>52780.364723467857</v>
      </c>
      <c r="AL65" s="387">
        <v>57837.091676931195</v>
      </c>
      <c r="AM65" s="388">
        <v>63511.208868517817</v>
      </c>
      <c r="AN65" s="387">
        <v>66482.734090198937</v>
      </c>
      <c r="AO65" s="387">
        <v>71599.953454101982</v>
      </c>
      <c r="AP65" s="387">
        <v>68760.581642077945</v>
      </c>
      <c r="AQ65" s="387">
        <v>67901.242967126964</v>
      </c>
      <c r="AR65" s="387">
        <v>72285.569217960161</v>
      </c>
      <c r="AS65" s="387">
        <v>81894.873226417709</v>
      </c>
      <c r="AT65" s="387">
        <v>85141.144267665994</v>
      </c>
      <c r="AU65" s="387">
        <v>80708.205476312607</v>
      </c>
      <c r="AV65" s="387">
        <v>65360.572284515969</v>
      </c>
      <c r="AW65" s="388">
        <v>53972.415838233428</v>
      </c>
      <c r="AX65" s="387">
        <v>51843.462894432341</v>
      </c>
      <c r="AY65" s="387">
        <v>50273.894526388802</v>
      </c>
      <c r="AZ65" s="387">
        <v>51082.884879999998</v>
      </c>
      <c r="BA65" s="387">
        <v>54300.213741656851</v>
      </c>
      <c r="BB65" s="387">
        <v>59789.285653666637</v>
      </c>
      <c r="BC65" s="387">
        <v>62079.159076802607</v>
      </c>
      <c r="BD65" s="387">
        <v>65297.923588384525</v>
      </c>
      <c r="BE65" s="387">
        <v>79044.315013367639</v>
      </c>
      <c r="BF65" s="387">
        <v>81665</v>
      </c>
      <c r="BG65" s="387">
        <v>84946.217406724361</v>
      </c>
      <c r="BH65" s="389"/>
    </row>
    <row r="66" spans="1:60" x14ac:dyDescent="0.2">
      <c r="A66" s="475">
        <v>57</v>
      </c>
      <c r="B66" s="319">
        <v>26120.6656833825</v>
      </c>
      <c r="C66" s="319">
        <f t="shared" si="0"/>
        <v>26166.66002319994</v>
      </c>
      <c r="D66" s="353">
        <v>26212.654363017384</v>
      </c>
      <c r="E66" s="353">
        <f t="shared" si="1"/>
        <v>27189.032809214317</v>
      </c>
      <c r="F66" s="353">
        <v>28165.411255411254</v>
      </c>
      <c r="G66" s="319">
        <v>33701.765063907485</v>
      </c>
      <c r="H66" s="353">
        <v>30197.035324069162</v>
      </c>
      <c r="I66" s="372">
        <v>37035.955315169587</v>
      </c>
      <c r="J66" s="319">
        <v>30553.734856484592</v>
      </c>
      <c r="K66" s="319">
        <v>33367.903874269003</v>
      </c>
      <c r="L66" s="319">
        <v>30956.725457570712</v>
      </c>
      <c r="M66" s="319">
        <v>33090.781698912237</v>
      </c>
      <c r="N66" s="319">
        <v>30864.261387954753</v>
      </c>
      <c r="O66" s="387">
        <v>28715.724912280704</v>
      </c>
      <c r="P66" s="387">
        <v>31779.578120841095</v>
      </c>
      <c r="Q66" s="387">
        <v>31209.830650980395</v>
      </c>
      <c r="R66" s="387">
        <v>34354.143071007129</v>
      </c>
      <c r="S66" s="388">
        <v>33308.228221058627</v>
      </c>
      <c r="T66" s="387">
        <v>35135.679816696553</v>
      </c>
      <c r="U66" s="387">
        <v>38107.630405097858</v>
      </c>
      <c r="V66" s="387">
        <v>41073.608881078413</v>
      </c>
      <c r="W66" s="387">
        <v>43787.428712200533</v>
      </c>
      <c r="X66" s="387">
        <v>44070.899642356104</v>
      </c>
      <c r="Y66" s="387">
        <v>48399.213963791917</v>
      </c>
      <c r="Z66" s="387">
        <v>52833.330888132034</v>
      </c>
      <c r="AA66" s="387">
        <v>56334.157279606166</v>
      </c>
      <c r="AB66" s="387">
        <v>54296.399338424184</v>
      </c>
      <c r="AC66" s="388">
        <v>56086.622250751716</v>
      </c>
      <c r="AD66" s="387">
        <v>54236.712650768655</v>
      </c>
      <c r="AE66" s="387">
        <v>55993.007361924749</v>
      </c>
      <c r="AF66" s="387">
        <v>52523.437381693846</v>
      </c>
      <c r="AG66" s="387">
        <v>50743.375699821321</v>
      </c>
      <c r="AH66" s="387">
        <v>52874.160624781442</v>
      </c>
      <c r="AI66" s="387">
        <v>52168.752601304572</v>
      </c>
      <c r="AJ66" s="387">
        <v>55892.288374954558</v>
      </c>
      <c r="AK66" s="387">
        <v>56189.811659192819</v>
      </c>
      <c r="AL66" s="387">
        <v>61969.811502592071</v>
      </c>
      <c r="AM66" s="388">
        <v>68070.700421041402</v>
      </c>
      <c r="AN66" s="387">
        <v>70711.618477241951</v>
      </c>
      <c r="AO66" s="387">
        <v>74607.787392972386</v>
      </c>
      <c r="AP66" s="387">
        <v>70583.784118425334</v>
      </c>
      <c r="AQ66" s="387">
        <v>70028.697054869845</v>
      </c>
      <c r="AR66" s="387">
        <v>76076.484852809997</v>
      </c>
      <c r="AS66" s="387">
        <v>85297.242963442244</v>
      </c>
      <c r="AT66" s="387">
        <v>89746.054888584695</v>
      </c>
      <c r="AU66" s="387">
        <v>85645.281793279573</v>
      </c>
      <c r="AV66" s="387">
        <v>70420.02704784731</v>
      </c>
      <c r="AW66" s="388">
        <v>57141.683404543342</v>
      </c>
      <c r="AX66" s="387">
        <v>55431.453512493616</v>
      </c>
      <c r="AY66" s="387">
        <v>54368.871779178648</v>
      </c>
      <c r="AZ66" s="387">
        <v>54787.271679999998</v>
      </c>
      <c r="BA66" s="387">
        <v>57682.971181782486</v>
      </c>
      <c r="BB66" s="387">
        <v>62889.716082243576</v>
      </c>
      <c r="BC66" s="387">
        <v>65965.451486301958</v>
      </c>
      <c r="BD66" s="387">
        <v>69349.342286689745</v>
      </c>
      <c r="BE66" s="387">
        <v>84268.175583041171</v>
      </c>
      <c r="BF66" s="387">
        <v>87047</v>
      </c>
      <c r="BG66" s="387">
        <v>90765.029862391835</v>
      </c>
      <c r="BH66" s="389"/>
    </row>
    <row r="67" spans="1:60" x14ac:dyDescent="0.2">
      <c r="A67" s="475">
        <v>58</v>
      </c>
      <c r="B67" s="319">
        <v>27740.446411012785</v>
      </c>
      <c r="C67" s="319">
        <f t="shared" si="0"/>
        <v>27919.09473390632</v>
      </c>
      <c r="D67" s="353">
        <v>28097.74305679986</v>
      </c>
      <c r="E67" s="353">
        <f t="shared" si="1"/>
        <v>29024.165217167301</v>
      </c>
      <c r="F67" s="353">
        <v>29950.587377534743</v>
      </c>
      <c r="G67" s="319">
        <v>35975.102307309244</v>
      </c>
      <c r="H67" s="353">
        <v>32229.358650684204</v>
      </c>
      <c r="I67" s="372">
        <v>38922.46029419198</v>
      </c>
      <c r="J67" s="319">
        <v>32153.712969184988</v>
      </c>
      <c r="K67" s="319">
        <v>35654.832236842107</v>
      </c>
      <c r="L67" s="319">
        <v>32818.784131710301</v>
      </c>
      <c r="M67" s="319">
        <v>35403.504110271533</v>
      </c>
      <c r="N67" s="319">
        <v>32988.745032100276</v>
      </c>
      <c r="O67" s="387">
        <v>30417.685333333335</v>
      </c>
      <c r="P67" s="387">
        <v>34274.044716529141</v>
      </c>
      <c r="Q67" s="387">
        <v>33085.964298039216</v>
      </c>
      <c r="R67" s="387">
        <v>36671.942466316374</v>
      </c>
      <c r="S67" s="388">
        <v>35014.801703790115</v>
      </c>
      <c r="T67" s="387">
        <v>37331.142657899982</v>
      </c>
      <c r="U67" s="387">
        <v>39854.230131998178</v>
      </c>
      <c r="V67" s="387">
        <v>43423.249051670558</v>
      </c>
      <c r="W67" s="387">
        <v>46229.157603005486</v>
      </c>
      <c r="X67" s="387">
        <v>45379.459621806403</v>
      </c>
      <c r="Y67" s="387">
        <v>50366.059888472999</v>
      </c>
      <c r="Z67" s="387">
        <v>55983.352969796768</v>
      </c>
      <c r="AA67" s="387">
        <v>59522.502178867726</v>
      </c>
      <c r="AB67" s="387">
        <v>58403.946792412993</v>
      </c>
      <c r="AC67" s="388">
        <v>60022.656846515085</v>
      </c>
      <c r="AD67" s="387">
        <v>57792.687910910543</v>
      </c>
      <c r="AE67" s="387">
        <v>59288.856489458347</v>
      </c>
      <c r="AF67" s="387">
        <v>56323.774928253042</v>
      </c>
      <c r="AG67" s="387">
        <v>54001.71614055986</v>
      </c>
      <c r="AH67" s="387">
        <v>55901.257955472662</v>
      </c>
      <c r="AI67" s="387">
        <v>55387.016457087389</v>
      </c>
      <c r="AJ67" s="387">
        <v>60116.534466847508</v>
      </c>
      <c r="AK67" s="387">
        <v>60007.784753363223</v>
      </c>
      <c r="AL67" s="387">
        <v>65595.872169358001</v>
      </c>
      <c r="AM67" s="388">
        <v>72765.943825614231</v>
      </c>
      <c r="AN67" s="387">
        <v>74667.997187792935</v>
      </c>
      <c r="AO67" s="387">
        <v>76711.020198683909</v>
      </c>
      <c r="AP67" s="387">
        <v>74694.628822486833</v>
      </c>
      <c r="AQ67" s="387">
        <v>73766.62847366491</v>
      </c>
      <c r="AR67" s="387">
        <v>80312.61573595005</v>
      </c>
      <c r="AS67" s="387">
        <v>89153.859130193639</v>
      </c>
      <c r="AT67" s="387">
        <v>94973.485806610857</v>
      </c>
      <c r="AU67" s="387">
        <v>90225.825059204857</v>
      </c>
      <c r="AV67" s="387">
        <v>75301.749208251305</v>
      </c>
      <c r="AW67" s="388">
        <v>62113.427979186941</v>
      </c>
      <c r="AX67" s="387">
        <v>60524.830155635944</v>
      </c>
      <c r="AY67" s="387">
        <v>58427.700267254215</v>
      </c>
      <c r="AZ67" s="387">
        <v>58754.121760000002</v>
      </c>
      <c r="BA67" s="387">
        <v>60924.418060463286</v>
      </c>
      <c r="BB67" s="387">
        <v>64754.459977626051</v>
      </c>
      <c r="BC67" s="387">
        <v>69900.38864432837</v>
      </c>
      <c r="BD67" s="387">
        <v>74039.96393507559</v>
      </c>
      <c r="BE67" s="387">
        <v>89850.606695838011</v>
      </c>
      <c r="BF67" s="387">
        <v>93381</v>
      </c>
      <c r="BG67" s="387">
        <v>97192.62796141296</v>
      </c>
      <c r="BH67" s="389"/>
    </row>
    <row r="68" spans="1:60" x14ac:dyDescent="0.2">
      <c r="A68" s="476">
        <v>59</v>
      </c>
      <c r="B68" s="320">
        <v>29060.771878072763</v>
      </c>
      <c r="C68" s="320">
        <f t="shared" si="0"/>
        <v>29399.436407889036</v>
      </c>
      <c r="D68" s="354">
        <v>29738.100937705312</v>
      </c>
      <c r="E68" s="354">
        <f t="shared" si="1"/>
        <v>30654.92766183511</v>
      </c>
      <c r="F68" s="354">
        <v>31571.754385964909</v>
      </c>
      <c r="G68" s="320">
        <v>38695.75388701378</v>
      </c>
      <c r="H68" s="354">
        <v>34367.409780417947</v>
      </c>
      <c r="I68" s="373">
        <v>40792.17146034474</v>
      </c>
      <c r="J68" s="320">
        <v>34083.254679850244</v>
      </c>
      <c r="K68" s="320">
        <v>38048.011695906433</v>
      </c>
      <c r="L68" s="320">
        <v>34971.789473684206</v>
      </c>
      <c r="M68" s="320">
        <v>37569.095075977755</v>
      </c>
      <c r="N68" s="320">
        <v>35485.648119841026</v>
      </c>
      <c r="O68" s="390">
        <v>32045.816421052634</v>
      </c>
      <c r="P68" s="390">
        <v>36867.995208943306</v>
      </c>
      <c r="Q68" s="390">
        <v>34857.868298039219</v>
      </c>
      <c r="R68" s="390">
        <v>38628.906331640588</v>
      </c>
      <c r="S68" s="391">
        <v>37421.430858135049</v>
      </c>
      <c r="T68" s="390">
        <v>39435.587567244474</v>
      </c>
      <c r="U68" s="390">
        <v>41764.652344105598</v>
      </c>
      <c r="V68" s="390">
        <v>46048.200595786628</v>
      </c>
      <c r="W68" s="390">
        <v>48875.500646671186</v>
      </c>
      <c r="X68" s="390">
        <v>48081.920448932011</v>
      </c>
      <c r="Y68" s="390">
        <v>53288.835230310899</v>
      </c>
      <c r="Z68" s="390">
        <v>58998.670159811358</v>
      </c>
      <c r="AA68" s="390">
        <v>63054.114103382264</v>
      </c>
      <c r="AB68" s="390">
        <v>62092.555582925714</v>
      </c>
      <c r="AC68" s="391">
        <v>64123.316463394032</v>
      </c>
      <c r="AD68" s="390">
        <v>61474.506582685346</v>
      </c>
      <c r="AE68" s="390">
        <v>62641.949312364901</v>
      </c>
      <c r="AF68" s="390">
        <v>60191.734139341766</v>
      </c>
      <c r="AG68" s="390">
        <v>57387.026325193568</v>
      </c>
      <c r="AH68" s="390">
        <v>59168.780393985311</v>
      </c>
      <c r="AI68" s="390">
        <v>58538.891765746986</v>
      </c>
      <c r="AJ68" s="390">
        <v>64449.173970189324</v>
      </c>
      <c r="AK68" s="390">
        <v>64275.288490284001</v>
      </c>
      <c r="AL68" s="390">
        <v>69830.523423435618</v>
      </c>
      <c r="AM68" s="391">
        <v>77797.615733091705</v>
      </c>
      <c r="AN68" s="390">
        <v>79501.007915842099</v>
      </c>
      <c r="AO68" s="390">
        <v>80970.945908178561</v>
      </c>
      <c r="AP68" s="390">
        <v>79261.619710926389</v>
      </c>
      <c r="AQ68" s="390">
        <v>78125.74400586581</v>
      </c>
      <c r="AR68" s="390">
        <v>85344.338364555457</v>
      </c>
      <c r="AS68" s="390">
        <v>91888.294680408551</v>
      </c>
      <c r="AT68" s="390">
        <v>101073.19067387743</v>
      </c>
      <c r="AU68" s="390">
        <v>97344.400213901419</v>
      </c>
      <c r="AV68" s="390">
        <v>81179.95882906788</v>
      </c>
      <c r="AW68" s="391">
        <v>67444.730995388978</v>
      </c>
      <c r="AX68" s="390">
        <v>65331.906389100273</v>
      </c>
      <c r="AY68" s="390">
        <v>63484.008731664522</v>
      </c>
      <c r="AZ68" s="390">
        <v>62683.318879999999</v>
      </c>
      <c r="BA68" s="390">
        <v>62908.200942285039</v>
      </c>
      <c r="BB68" s="390">
        <v>68659.101261428077</v>
      </c>
      <c r="BC68" s="390">
        <v>72221.589144696001</v>
      </c>
      <c r="BD68" s="390">
        <v>78081.982589997264</v>
      </c>
      <c r="BE68" s="390">
        <v>95309.074849440789</v>
      </c>
      <c r="BF68" s="390">
        <v>99233</v>
      </c>
      <c r="BG68" s="390">
        <v>103747.87466307277</v>
      </c>
      <c r="BH68" s="392"/>
    </row>
    <row r="69" spans="1:60" x14ac:dyDescent="0.2">
      <c r="A69" s="475">
        <v>60</v>
      </c>
      <c r="B69" s="319">
        <v>30748.610619469029</v>
      </c>
      <c r="C69" s="319">
        <f t="shared" si="0"/>
        <v>30961.012351483307</v>
      </c>
      <c r="D69" s="353">
        <v>31173.414083497584</v>
      </c>
      <c r="E69" s="353">
        <f t="shared" si="1"/>
        <v>32183.167738946329</v>
      </c>
      <c r="F69" s="353">
        <v>33192.921394395074</v>
      </c>
      <c r="G69" s="319">
        <v>40828.156476511926</v>
      </c>
      <c r="H69" s="353">
        <v>36699.295215869308</v>
      </c>
      <c r="I69" s="372">
        <v>42980.965071020568</v>
      </c>
      <c r="J69" s="319">
        <v>36289.204569453781</v>
      </c>
      <c r="K69" s="319">
        <v>40668.872076023392</v>
      </c>
      <c r="L69" s="319">
        <v>37391.495927839562</v>
      </c>
      <c r="M69" s="319">
        <v>39707.098895624018</v>
      </c>
      <c r="N69" s="319">
        <v>38659.67746866402</v>
      </c>
      <c r="O69" s="387">
        <v>33662.290245614036</v>
      </c>
      <c r="P69" s="387">
        <v>39605.644663295177</v>
      </c>
      <c r="Q69" s="387">
        <v>36549.862901960783</v>
      </c>
      <c r="R69" s="387">
        <v>41996.704611500863</v>
      </c>
      <c r="S69" s="388">
        <v>39810.032827803247</v>
      </c>
      <c r="T69" s="387">
        <v>42254.385335724248</v>
      </c>
      <c r="U69" s="387">
        <v>44756.302958579879</v>
      </c>
      <c r="V69" s="387">
        <v>48599.577548702335</v>
      </c>
      <c r="W69" s="387">
        <v>51571.86048325841</v>
      </c>
      <c r="X69" s="387">
        <v>51534.943270959717</v>
      </c>
      <c r="Y69" s="387">
        <v>56626.128637995571</v>
      </c>
      <c r="Z69" s="387">
        <v>62268.890452486987</v>
      </c>
      <c r="AA69" s="387">
        <v>67027.934725134473</v>
      </c>
      <c r="AB69" s="387">
        <v>65206.341556110776</v>
      </c>
      <c r="AC69" s="388">
        <v>68001.358153991692</v>
      </c>
      <c r="AD69" s="387">
        <v>65943.745458677615</v>
      </c>
      <c r="AE69" s="387">
        <v>66503.296763885839</v>
      </c>
      <c r="AF69" s="387">
        <v>63836.541857483062</v>
      </c>
      <c r="AG69" s="387">
        <v>60932.28540798094</v>
      </c>
      <c r="AH69" s="387">
        <v>62584.753234642732</v>
      </c>
      <c r="AI69" s="387">
        <v>62531.688671300719</v>
      </c>
      <c r="AJ69" s="387">
        <v>68704.38960821052</v>
      </c>
      <c r="AK69" s="387">
        <v>68677.955156950673</v>
      </c>
      <c r="AL69" s="387">
        <v>74880.626104847106</v>
      </c>
      <c r="AM69" s="388">
        <v>82547.45499120609</v>
      </c>
      <c r="AN69" s="387">
        <v>84633.919070930104</v>
      </c>
      <c r="AO69" s="387">
        <v>86456.233339261671</v>
      </c>
      <c r="AP69" s="387">
        <v>84234.995381811837</v>
      </c>
      <c r="AQ69" s="387">
        <v>82551.173310521815</v>
      </c>
      <c r="AR69" s="387">
        <v>91259.905465358315</v>
      </c>
      <c r="AS69" s="387">
        <v>97709.04681795073</v>
      </c>
      <c r="AT69" s="387">
        <v>107919.6713865763</v>
      </c>
      <c r="AU69" s="387">
        <v>105452.80780521876</v>
      </c>
      <c r="AV69" s="387">
        <v>86369.750834545921</v>
      </c>
      <c r="AW69" s="388">
        <v>72944.686831084226</v>
      </c>
      <c r="AX69" s="387">
        <v>70470.306080538736</v>
      </c>
      <c r="AY69" s="387">
        <v>67690.821225289183</v>
      </c>
      <c r="AZ69" s="387">
        <v>67489.608479999995</v>
      </c>
      <c r="BA69" s="387">
        <v>67074.688496270115</v>
      </c>
      <c r="BB69" s="387">
        <v>73281.444663040544</v>
      </c>
      <c r="BC69" s="387">
        <v>76850.242716499706</v>
      </c>
      <c r="BD69" s="387">
        <v>81373.04222350067</v>
      </c>
      <c r="BE69" s="387">
        <v>101626.06333200738</v>
      </c>
      <c r="BF69" s="387">
        <v>105468</v>
      </c>
      <c r="BG69" s="387">
        <v>110019.34870194354</v>
      </c>
      <c r="BH69" s="389"/>
    </row>
    <row r="70" spans="1:60" x14ac:dyDescent="0.2">
      <c r="A70" s="475">
        <v>61</v>
      </c>
      <c r="B70" s="319">
        <v>32681.458210422814</v>
      </c>
      <c r="C70" s="319">
        <f t="shared" si="0"/>
        <v>33012.188939171872</v>
      </c>
      <c r="D70" s="353">
        <v>33342.919667920927</v>
      </c>
      <c r="E70" s="353">
        <f t="shared" si="1"/>
        <v>34368.674005753579</v>
      </c>
      <c r="F70" s="353">
        <v>35394.428343586238</v>
      </c>
      <c r="G70" s="319">
        <v>43193.40762463343</v>
      </c>
      <c r="H70" s="353">
        <v>39013.55935080089</v>
      </c>
      <c r="I70" s="372">
        <v>45035.408178739322</v>
      </c>
      <c r="J70" s="319">
        <v>38909.766727464725</v>
      </c>
      <c r="K70" s="319">
        <v>43497.175073099417</v>
      </c>
      <c r="L70" s="319">
        <v>40150.64016113495</v>
      </c>
      <c r="M70" s="319">
        <v>42084.191314456533</v>
      </c>
      <c r="N70" s="319">
        <v>41706.745643534086</v>
      </c>
      <c r="O70" s="387">
        <v>35554.652631578945</v>
      </c>
      <c r="P70" s="387">
        <v>42011.68112856002</v>
      </c>
      <c r="Q70" s="387">
        <v>39294.57694117647</v>
      </c>
      <c r="R70" s="387">
        <v>45637.567616755216</v>
      </c>
      <c r="S70" s="388">
        <v>42493.078813858214</v>
      </c>
      <c r="T70" s="387">
        <v>45434.496712492532</v>
      </c>
      <c r="U70" s="387">
        <v>47866.409831588528</v>
      </c>
      <c r="V70" s="387">
        <v>50982.444954030128</v>
      </c>
      <c r="W70" s="387">
        <v>54693.363059678515</v>
      </c>
      <c r="X70" s="387">
        <v>55521.893576241382</v>
      </c>
      <c r="Y70" s="387">
        <v>60547.131158811397</v>
      </c>
      <c r="Z70" s="387">
        <v>66691.355664508388</v>
      </c>
      <c r="AA70" s="387">
        <v>71193.581037469237</v>
      </c>
      <c r="AB70" s="387">
        <v>69064.474363937072</v>
      </c>
      <c r="AC70" s="388">
        <v>71823.277678299943</v>
      </c>
      <c r="AD70" s="387">
        <v>70549.614324442795</v>
      </c>
      <c r="AE70" s="387">
        <v>71162.586635757019</v>
      </c>
      <c r="AF70" s="387">
        <v>67467.825242718449</v>
      </c>
      <c r="AG70" s="387">
        <v>64805.687075640264</v>
      </c>
      <c r="AH70" s="387">
        <v>66470.281151649368</v>
      </c>
      <c r="AI70" s="387">
        <v>67251.598235823054</v>
      </c>
      <c r="AJ70" s="387">
        <v>72612.746329595349</v>
      </c>
      <c r="AK70" s="387">
        <v>73480.035874439462</v>
      </c>
      <c r="AL70" s="387">
        <v>80374.430298190273</v>
      </c>
      <c r="AM70" s="388">
        <v>87589.455843948177</v>
      </c>
      <c r="AN70" s="387">
        <v>90124.403812102901</v>
      </c>
      <c r="AO70" s="387">
        <v>92218.669173505419</v>
      </c>
      <c r="AP70" s="387">
        <v>88640.261713971893</v>
      </c>
      <c r="AQ70" s="387">
        <v>87712.820823658796</v>
      </c>
      <c r="AR70" s="387">
        <v>96449.692679155516</v>
      </c>
      <c r="AS70" s="387">
        <v>104076.17423857281</v>
      </c>
      <c r="AT70" s="387">
        <v>115486.83427955926</v>
      </c>
      <c r="AU70" s="387">
        <v>113472.98857373597</v>
      </c>
      <c r="AV70" s="387">
        <v>93176.909526662683</v>
      </c>
      <c r="AW70" s="388">
        <v>78656.629891281365</v>
      </c>
      <c r="AX70" s="387">
        <v>75576.381532174841</v>
      </c>
      <c r="AY70" s="387">
        <v>72061.432809025442</v>
      </c>
      <c r="AZ70" s="387">
        <v>72664.675600000002</v>
      </c>
      <c r="BA70" s="387">
        <v>72021.645151158227</v>
      </c>
      <c r="BB70" s="387">
        <v>77886.699918990867</v>
      </c>
      <c r="BC70" s="387">
        <v>82419.008928315641</v>
      </c>
      <c r="BD70" s="387">
        <v>87209.424715413406</v>
      </c>
      <c r="BE70" s="387">
        <v>108178.68388576928</v>
      </c>
      <c r="BF70" s="387">
        <v>112319</v>
      </c>
      <c r="BG70" s="387">
        <v>117115.62909632572</v>
      </c>
      <c r="BH70" s="389"/>
    </row>
    <row r="71" spans="1:60" x14ac:dyDescent="0.2">
      <c r="A71" s="475">
        <v>62</v>
      </c>
      <c r="B71" s="319">
        <v>34090.259095378569</v>
      </c>
      <c r="C71" s="319">
        <f t="shared" si="0"/>
        <v>34824.49238589032</v>
      </c>
      <c r="D71" s="353">
        <v>35558.725676402079</v>
      </c>
      <c r="E71" s="353">
        <f t="shared" si="1"/>
        <v>36700.337319859726</v>
      </c>
      <c r="F71" s="353">
        <v>37841.94896331738</v>
      </c>
      <c r="G71" s="319">
        <v>45338.065401427542</v>
      </c>
      <c r="H71" s="353">
        <v>41451.172589370952</v>
      </c>
      <c r="I71" s="372">
        <v>47890.356366577362</v>
      </c>
      <c r="J71" s="319">
        <v>41594.115388307575</v>
      </c>
      <c r="K71" s="319">
        <v>45956.129020467837</v>
      </c>
      <c r="L71" s="319">
        <v>42720.669060338027</v>
      </c>
      <c r="M71" s="319">
        <v>44498.066594702323</v>
      </c>
      <c r="N71" s="319">
        <v>44487.19535310303</v>
      </c>
      <c r="O71" s="387">
        <v>37932.734315789472</v>
      </c>
      <c r="P71" s="387">
        <v>44985.144264040457</v>
      </c>
      <c r="Q71" s="387">
        <v>42331.133992156865</v>
      </c>
      <c r="R71" s="387">
        <v>49106.139783368068</v>
      </c>
      <c r="S71" s="388">
        <v>45740.976586451063</v>
      </c>
      <c r="T71" s="387">
        <v>49022.8097230524</v>
      </c>
      <c r="U71" s="387">
        <v>50986.598088302228</v>
      </c>
      <c r="V71" s="387">
        <v>54340.769036240112</v>
      </c>
      <c r="W71" s="387">
        <v>58458.263472316321</v>
      </c>
      <c r="X71" s="387">
        <v>59887.407220059678</v>
      </c>
      <c r="Y71" s="387">
        <v>64963.017492934079</v>
      </c>
      <c r="Z71" s="387">
        <v>71816.358696058975</v>
      </c>
      <c r="AA71" s="387">
        <v>75645.956276780023</v>
      </c>
      <c r="AB71" s="387">
        <v>73170.073266002742</v>
      </c>
      <c r="AC71" s="388">
        <v>76320.533936957334</v>
      </c>
      <c r="AD71" s="387">
        <v>75380.203568123892</v>
      </c>
      <c r="AE71" s="387">
        <v>75618.921587669553</v>
      </c>
      <c r="AF71" s="387">
        <v>71946.069976186118</v>
      </c>
      <c r="AG71" s="387">
        <v>69267.766646813587</v>
      </c>
      <c r="AH71" s="387">
        <v>70773.729222520109</v>
      </c>
      <c r="AI71" s="387">
        <v>72200.706355889866</v>
      </c>
      <c r="AJ71" s="387">
        <v>76547.42716518919</v>
      </c>
      <c r="AK71" s="387">
        <v>77894.852017937214</v>
      </c>
      <c r="AL71" s="387">
        <v>85826.262726891262</v>
      </c>
      <c r="AM71" s="388">
        <v>93628.937696530396</v>
      </c>
      <c r="AN71" s="387">
        <v>96441.056556608688</v>
      </c>
      <c r="AO71" s="387">
        <v>97197.492517594452</v>
      </c>
      <c r="AP71" s="387">
        <v>93753.245762500315</v>
      </c>
      <c r="AQ71" s="387">
        <v>93563.319564951729</v>
      </c>
      <c r="AR71" s="387">
        <v>102416.6307701457</v>
      </c>
      <c r="AS71" s="387">
        <v>109767.69006793917</v>
      </c>
      <c r="AT71" s="387">
        <v>123086.30361510669</v>
      </c>
      <c r="AU71" s="387">
        <v>122484.21036548767</v>
      </c>
      <c r="AV71" s="387">
        <v>100192.60780621416</v>
      </c>
      <c r="AW71" s="388">
        <v>83958.652904099159</v>
      </c>
      <c r="AX71" s="387">
        <v>79558.03521354335</v>
      </c>
      <c r="AY71" s="387">
        <v>76516.768060060786</v>
      </c>
      <c r="AZ71" s="387">
        <v>77952.7016</v>
      </c>
      <c r="BA71" s="387">
        <v>77364.271378091871</v>
      </c>
      <c r="BB71" s="387">
        <v>83287.621957335199</v>
      </c>
      <c r="BC71" s="387">
        <v>88255.321257030446</v>
      </c>
      <c r="BD71" s="387">
        <v>93574.298535334005</v>
      </c>
      <c r="BE71" s="387">
        <v>114937.22638001056</v>
      </c>
      <c r="BF71" s="387">
        <v>119318</v>
      </c>
      <c r="BG71" s="387">
        <v>124464.26095900127</v>
      </c>
      <c r="BH71" s="389"/>
    </row>
    <row r="72" spans="1:60" x14ac:dyDescent="0.2">
      <c r="A72" s="475">
        <v>63</v>
      </c>
      <c r="B72" s="319">
        <v>35601.147000983285</v>
      </c>
      <c r="C72" s="319">
        <f t="shared" si="0"/>
        <v>36466.258742085149</v>
      </c>
      <c r="D72" s="353">
        <v>37331.370483187005</v>
      </c>
      <c r="E72" s="353">
        <f t="shared" si="1"/>
        <v>38687.413197847774</v>
      </c>
      <c r="F72" s="353">
        <v>40043.455912508543</v>
      </c>
      <c r="G72" s="319">
        <v>47703.316549549047</v>
      </c>
      <c r="H72" s="353">
        <v>43906.4071284608</v>
      </c>
      <c r="I72" s="372">
        <v>51014.005560329577</v>
      </c>
      <c r="J72" s="319">
        <v>43986.10924450418</v>
      </c>
      <c r="K72" s="319">
        <v>48480.857456140351</v>
      </c>
      <c r="L72" s="319">
        <v>45596.191960767137</v>
      </c>
      <c r="M72" s="319">
        <v>47376.32550029063</v>
      </c>
      <c r="N72" s="319">
        <v>47864.362580250687</v>
      </c>
      <c r="O72" s="387">
        <v>40905.336421052634</v>
      </c>
      <c r="P72" s="387">
        <v>48216.528613255257</v>
      </c>
      <c r="Q72" s="387">
        <v>45801.981239215689</v>
      </c>
      <c r="R72" s="387">
        <v>52981.058267531625</v>
      </c>
      <c r="S72" s="388">
        <v>50103.555278222411</v>
      </c>
      <c r="T72" s="387">
        <v>52906.241482367004</v>
      </c>
      <c r="U72" s="387">
        <v>54673.864178425123</v>
      </c>
      <c r="V72" s="387">
        <v>58873.91320374616</v>
      </c>
      <c r="W72" s="387">
        <v>62459.606906037654</v>
      </c>
      <c r="X72" s="387">
        <v>64097.556719160624</v>
      </c>
      <c r="Y72" s="387">
        <v>69704.596593079215</v>
      </c>
      <c r="Z72" s="387">
        <v>76392.180246266696</v>
      </c>
      <c r="AA72" s="387">
        <v>80094.293080499599</v>
      </c>
      <c r="AB72" s="387">
        <v>78082.372664250273</v>
      </c>
      <c r="AC72" s="388">
        <v>81783.091455792426</v>
      </c>
      <c r="AD72" s="387">
        <v>80645.851463450279</v>
      </c>
      <c r="AE72" s="387">
        <v>80321.577895429335</v>
      </c>
      <c r="AF72" s="387">
        <v>76924.715027172264</v>
      </c>
      <c r="AG72" s="387">
        <v>74227.831447290053</v>
      </c>
      <c r="AH72" s="387">
        <v>74893.227882037536</v>
      </c>
      <c r="AI72" s="387">
        <v>76741.999115056868</v>
      </c>
      <c r="AJ72" s="387">
        <v>81350.803769680366</v>
      </c>
      <c r="AK72" s="387">
        <v>83187.46786248131</v>
      </c>
      <c r="AL72" s="387">
        <v>91865.699860582841</v>
      </c>
      <c r="AM72" s="388">
        <v>99851.389436657235</v>
      </c>
      <c r="AN72" s="387">
        <v>102705.80345797313</v>
      </c>
      <c r="AO72" s="387">
        <v>102966.96257526868</v>
      </c>
      <c r="AP72" s="387">
        <v>99579.476572056228</v>
      </c>
      <c r="AQ72" s="387">
        <v>98532.79247219846</v>
      </c>
      <c r="AR72" s="387">
        <v>108394.10650014867</v>
      </c>
      <c r="AS72" s="387">
        <v>116610.81656421869</v>
      </c>
      <c r="AT72" s="387">
        <v>129127.60837466059</v>
      </c>
      <c r="AU72" s="387">
        <v>130620.41544892013</v>
      </c>
      <c r="AV72" s="387">
        <v>107730.839938372</v>
      </c>
      <c r="AW72" s="388">
        <v>88413.8982190448</v>
      </c>
      <c r="AX72" s="387">
        <v>85614.2124279415</v>
      </c>
      <c r="AY72" s="387">
        <v>81034.234000448821</v>
      </c>
      <c r="AZ72" s="387">
        <v>83152.132400000002</v>
      </c>
      <c r="BA72" s="387">
        <v>83458.017589320763</v>
      </c>
      <c r="BB72" s="387">
        <v>89344.301585464651</v>
      </c>
      <c r="BC72" s="387">
        <v>94213.245457062905</v>
      </c>
      <c r="BD72" s="387">
        <v>99453.503447105089</v>
      </c>
      <c r="BE72" s="387">
        <v>123271.43028946225</v>
      </c>
      <c r="BF72" s="387">
        <v>127842</v>
      </c>
      <c r="BG72" s="387">
        <v>133383.9525464605</v>
      </c>
      <c r="BH72" s="389"/>
    </row>
    <row r="73" spans="1:60" x14ac:dyDescent="0.2">
      <c r="A73" s="475">
        <v>64</v>
      </c>
      <c r="B73" s="319">
        <v>37282.179941002949</v>
      </c>
      <c r="C73" s="319">
        <f t="shared" si="0"/>
        <v>38503.971891304202</v>
      </c>
      <c r="D73" s="353">
        <v>39725.763841605447</v>
      </c>
      <c r="E73" s="353">
        <f t="shared" si="1"/>
        <v>41177.758658100516</v>
      </c>
      <c r="F73" s="353">
        <v>42629.753474595578</v>
      </c>
      <c r="G73" s="319">
        <v>50564.902783157195</v>
      </c>
      <c r="H73" s="353">
        <v>46391.010501750294</v>
      </c>
      <c r="I73" s="372">
        <v>54283.201132285292</v>
      </c>
      <c r="J73" s="319">
        <v>46409.996352116737</v>
      </c>
      <c r="K73" s="319">
        <v>51455.888157894733</v>
      </c>
      <c r="L73" s="319">
        <v>48476.563972326818</v>
      </c>
      <c r="M73" s="319">
        <v>50751.153034958072</v>
      </c>
      <c r="N73" s="319">
        <v>51178.04922042189</v>
      </c>
      <c r="O73" s="387">
        <v>44200.456140350878</v>
      </c>
      <c r="P73" s="387">
        <v>51746.364652648386</v>
      </c>
      <c r="Q73" s="387">
        <v>49342.314917647062</v>
      </c>
      <c r="R73" s="387">
        <v>56969.753720609384</v>
      </c>
      <c r="S73" s="388">
        <v>54111.599338017848</v>
      </c>
      <c r="T73" s="387">
        <v>57115.13130105599</v>
      </c>
      <c r="U73" s="387">
        <v>58887.882567137007</v>
      </c>
      <c r="V73" s="387">
        <v>63746.449840337751</v>
      </c>
      <c r="W73" s="387">
        <v>67047.510911293139</v>
      </c>
      <c r="X73" s="387">
        <v>68806.622063269388</v>
      </c>
      <c r="Y73" s="387">
        <v>74270.639981666798</v>
      </c>
      <c r="Z73" s="387">
        <v>80586.683333957102</v>
      </c>
      <c r="AA73" s="387">
        <v>85045.415115325013</v>
      </c>
      <c r="AB73" s="387">
        <v>83035.591652883828</v>
      </c>
      <c r="AC73" s="388">
        <v>87213.846413730193</v>
      </c>
      <c r="AD73" s="387">
        <v>85978.01659063976</v>
      </c>
      <c r="AE73" s="387">
        <v>85449.225274897399</v>
      </c>
      <c r="AF73" s="387">
        <v>81683.589668437446</v>
      </c>
      <c r="AG73" s="387">
        <v>79296.727456819543</v>
      </c>
      <c r="AH73" s="387">
        <v>80172.898706142907</v>
      </c>
      <c r="AI73" s="387">
        <v>82023.049970739768</v>
      </c>
      <c r="AJ73" s="387">
        <v>86838.607343605807</v>
      </c>
      <c r="AK73" s="387">
        <v>88934.170403587443</v>
      </c>
      <c r="AL73" s="387">
        <v>98016.062372257336</v>
      </c>
      <c r="AM73" s="388">
        <v>105974.9784149656</v>
      </c>
      <c r="AN73" s="387">
        <v>109633.79168836579</v>
      </c>
      <c r="AO73" s="387">
        <v>109584.759978658</v>
      </c>
      <c r="AP73" s="387">
        <v>106454.84360568163</v>
      </c>
      <c r="AQ73" s="387">
        <v>104557.87236954662</v>
      </c>
      <c r="AR73" s="387">
        <v>114699.56624442463</v>
      </c>
      <c r="AS73" s="387">
        <v>124565.88713777326</v>
      </c>
      <c r="AT73" s="387">
        <v>134171.14108116599</v>
      </c>
      <c r="AU73" s="387">
        <v>138271.97730025864</v>
      </c>
      <c r="AV73" s="387">
        <v>115023.80107849013</v>
      </c>
      <c r="AW73" s="388">
        <v>92686.4363128728</v>
      </c>
      <c r="AX73" s="387">
        <v>91397.942478291239</v>
      </c>
      <c r="AY73" s="387">
        <v>87728.533365975061</v>
      </c>
      <c r="AZ73" s="387">
        <v>89410.275840000002</v>
      </c>
      <c r="BA73" s="387">
        <v>89268.055673341179</v>
      </c>
      <c r="BB73" s="387">
        <v>96254.320487597899</v>
      </c>
      <c r="BC73" s="387">
        <v>100668.19208769801</v>
      </c>
      <c r="BD73" s="387">
        <v>105930.1333383633</v>
      </c>
      <c r="BE73" s="387">
        <v>131643.54022775841</v>
      </c>
      <c r="BF73" s="387">
        <v>136262</v>
      </c>
      <c r="BG73" s="387">
        <v>141934.44509859555</v>
      </c>
      <c r="BH73" s="389"/>
    </row>
    <row r="74" spans="1:60" x14ac:dyDescent="0.2">
      <c r="A74" s="475">
        <v>65</v>
      </c>
      <c r="B74" s="319">
        <v>39936.442477876109</v>
      </c>
      <c r="C74" s="319">
        <f t="shared" ref="C74:C135" si="2">(B74+D74)/2</f>
        <v>41097.750475036722</v>
      </c>
      <c r="D74" s="353">
        <v>42259.058472197336</v>
      </c>
      <c r="E74" s="353">
        <f t="shared" ref="E74:E135" si="3">(D74+F74)/2</f>
        <v>44034.032767654833</v>
      </c>
      <c r="F74" s="353">
        <v>45809.007063112324</v>
      </c>
      <c r="G74" s="319">
        <v>53928.951695899959</v>
      </c>
      <c r="H74" s="353">
        <v>49169.302217036173</v>
      </c>
      <c r="I74" s="372">
        <v>57675.551331951676</v>
      </c>
      <c r="J74" s="319">
        <v>49514.272823269654</v>
      </c>
      <c r="K74" s="319">
        <v>53869.305921052633</v>
      </c>
      <c r="L74" s="319">
        <v>51245.406427883347</v>
      </c>
      <c r="M74" s="319">
        <v>54801.865648094339</v>
      </c>
      <c r="N74" s="319">
        <v>54610.232956282482</v>
      </c>
      <c r="O74" s="387">
        <v>47604.376982456139</v>
      </c>
      <c r="P74" s="387">
        <v>55143.555496406705</v>
      </c>
      <c r="Q74" s="387">
        <v>53348.207686274509</v>
      </c>
      <c r="R74" s="387">
        <v>61816.652596354237</v>
      </c>
      <c r="S74" s="388">
        <v>58375.028514067111</v>
      </c>
      <c r="T74" s="387">
        <v>61539.154413229728</v>
      </c>
      <c r="U74" s="387">
        <v>63981.501684114701</v>
      </c>
      <c r="V74" s="387">
        <v>68310.447868669755</v>
      </c>
      <c r="W74" s="387">
        <v>71787.738785900525</v>
      </c>
      <c r="X74" s="387">
        <v>73609.781185164698</v>
      </c>
      <c r="Y74" s="387">
        <v>79591.698418760978</v>
      </c>
      <c r="Z74" s="387">
        <v>86530.277630150813</v>
      </c>
      <c r="AA74" s="387">
        <v>89958.172012033931</v>
      </c>
      <c r="AB74" s="387">
        <v>88380.46957806946</v>
      </c>
      <c r="AC74" s="388">
        <v>93278.781850738204</v>
      </c>
      <c r="AD74" s="387">
        <v>91644.565640168177</v>
      </c>
      <c r="AE74" s="387">
        <v>91324.51000908493</v>
      </c>
      <c r="AF74" s="387">
        <v>87171.087745008248</v>
      </c>
      <c r="AG74" s="387">
        <v>84885.045145920187</v>
      </c>
      <c r="AH74" s="387">
        <v>86123.823522555074</v>
      </c>
      <c r="AI74" s="387">
        <v>87999.599891523088</v>
      </c>
      <c r="AJ74" s="387">
        <v>92772.372381778026</v>
      </c>
      <c r="AK74" s="387">
        <v>95461.476831091175</v>
      </c>
      <c r="AL74" s="387">
        <v>104822.98320226315</v>
      </c>
      <c r="AM74" s="388">
        <v>112706.49960027712</v>
      </c>
      <c r="AN74" s="387">
        <v>117408.13352775753</v>
      </c>
      <c r="AO74" s="387">
        <v>117318.18521812039</v>
      </c>
      <c r="AP74" s="387">
        <v>114339.26128959785</v>
      </c>
      <c r="AQ74" s="387">
        <v>113373.54407918856</v>
      </c>
      <c r="AR74" s="387">
        <v>123098.06453761522</v>
      </c>
      <c r="AS74" s="387">
        <v>133661.05227157183</v>
      </c>
      <c r="AT74" s="387">
        <v>141779.30830509614</v>
      </c>
      <c r="AU74" s="387">
        <v>143435.05931398764</v>
      </c>
      <c r="AV74" s="387">
        <v>121019.31421723873</v>
      </c>
      <c r="AW74" s="388">
        <v>99814.360336731668</v>
      </c>
      <c r="AX74" s="387">
        <v>98631.645571203713</v>
      </c>
      <c r="AY74" s="387">
        <v>94660.058999938788</v>
      </c>
      <c r="AZ74" s="387">
        <v>95474.617279999991</v>
      </c>
      <c r="BA74" s="387">
        <v>95662.902080879459</v>
      </c>
      <c r="BB74" s="387">
        <v>103620.37927708986</v>
      </c>
      <c r="BC74" s="387">
        <v>108531.72143655166</v>
      </c>
      <c r="BD74" s="387">
        <v>113756.19167979175</v>
      </c>
      <c r="BE74" s="387">
        <v>138739.1390325356</v>
      </c>
      <c r="BF74" s="387">
        <v>143080</v>
      </c>
      <c r="BG74" s="387">
        <v>148970.82884097035</v>
      </c>
      <c r="BH74" s="389"/>
    </row>
    <row r="75" spans="1:60" x14ac:dyDescent="0.2">
      <c r="A75" s="475">
        <v>66</v>
      </c>
      <c r="B75" s="319">
        <v>43080.722713864307</v>
      </c>
      <c r="C75" s="319">
        <f t="shared" si="2"/>
        <v>43956.380947208687</v>
      </c>
      <c r="D75" s="353">
        <v>44832.039180553067</v>
      </c>
      <c r="E75" s="353">
        <f t="shared" si="3"/>
        <v>47118.315329624907</v>
      </c>
      <c r="F75" s="353">
        <v>49404.591478696741</v>
      </c>
      <c r="G75" s="319">
        <v>56318.713218613397</v>
      </c>
      <c r="H75" s="353">
        <v>52288.272409037869</v>
      </c>
      <c r="I75" s="371">
        <v>61135.076783096592</v>
      </c>
      <c r="J75" s="319">
        <v>52182.674858404534</v>
      </c>
      <c r="K75" s="319">
        <v>56318.14071637427</v>
      </c>
      <c r="L75" s="319">
        <v>54057.890883615022</v>
      </c>
      <c r="M75" s="319">
        <v>58333.02034376817</v>
      </c>
      <c r="N75" s="319">
        <v>57796.958422500764</v>
      </c>
      <c r="O75" s="387">
        <v>51427.959298245616</v>
      </c>
      <c r="P75" s="387">
        <v>59185.54937450093</v>
      </c>
      <c r="Q75" s="387">
        <v>57461.804423529415</v>
      </c>
      <c r="R75" s="387">
        <v>66003.645052396751</v>
      </c>
      <c r="S75" s="388">
        <v>62641.462220895839</v>
      </c>
      <c r="T75" s="387">
        <v>66603.061167563268</v>
      </c>
      <c r="U75" s="387">
        <v>68853.330359581247</v>
      </c>
      <c r="V75" s="387">
        <v>73351.494052849259</v>
      </c>
      <c r="W75" s="387">
        <v>76712.119398082577</v>
      </c>
      <c r="X75" s="387">
        <v>78730.233278665852</v>
      </c>
      <c r="Y75" s="387">
        <v>84479.204797188911</v>
      </c>
      <c r="Z75" s="387">
        <v>91390.015644298051</v>
      </c>
      <c r="AA75" s="387">
        <v>94915.351700246159</v>
      </c>
      <c r="AB75" s="387">
        <v>94444.363162895446</v>
      </c>
      <c r="AC75" s="388">
        <v>99360.553937633027</v>
      </c>
      <c r="AD75" s="387">
        <v>97361.452054349764</v>
      </c>
      <c r="AE75" s="387">
        <v>97342.036652987066</v>
      </c>
      <c r="AF75" s="387">
        <v>92891.880564205901</v>
      </c>
      <c r="AG75" s="387">
        <v>90509.639904705182</v>
      </c>
      <c r="AH75" s="387">
        <v>92302.264716167381</v>
      </c>
      <c r="AI75" s="387">
        <v>94241.704000799291</v>
      </c>
      <c r="AJ75" s="387">
        <v>99506.700187365423</v>
      </c>
      <c r="AK75" s="387">
        <v>101896.14349775783</v>
      </c>
      <c r="AL75" s="387">
        <v>111962.68016621773</v>
      </c>
      <c r="AM75" s="388">
        <v>120854.56185045034</v>
      </c>
      <c r="AN75" s="387">
        <v>125332.42558066867</v>
      </c>
      <c r="AO75" s="387">
        <v>125473.66386341117</v>
      </c>
      <c r="AP75" s="387">
        <v>122490.45537831698</v>
      </c>
      <c r="AQ75" s="387">
        <v>122514.01793963094</v>
      </c>
      <c r="AR75" s="387">
        <v>132227.61153731786</v>
      </c>
      <c r="AS75" s="387">
        <v>143602.01146184775</v>
      </c>
      <c r="AT75" s="387">
        <v>152231.68503018198</v>
      </c>
      <c r="AU75" s="387">
        <v>151914.50299571108</v>
      </c>
      <c r="AV75" s="387">
        <v>127255.35881194899</v>
      </c>
      <c r="AW75" s="388">
        <v>108111.14209568933</v>
      </c>
      <c r="AX75" s="387">
        <v>105846.87766994341</v>
      </c>
      <c r="AY75" s="387">
        <v>102015.20297039802</v>
      </c>
      <c r="AZ75" s="387">
        <v>101615.37208</v>
      </c>
      <c r="BA75" s="387">
        <v>103423.02591283862</v>
      </c>
      <c r="BB75" s="387">
        <v>110689.5315357019</v>
      </c>
      <c r="BC75" s="387">
        <v>116608.86468111111</v>
      </c>
      <c r="BD75" s="387">
        <v>122688.32179268327</v>
      </c>
      <c r="BE75" s="387">
        <v>148892.83232652157</v>
      </c>
      <c r="BF75" s="387">
        <v>153117</v>
      </c>
      <c r="BG75" s="387">
        <v>159414.44836146972</v>
      </c>
      <c r="BH75" s="389"/>
    </row>
    <row r="76" spans="1:60" x14ac:dyDescent="0.2">
      <c r="A76" s="475">
        <v>67</v>
      </c>
      <c r="B76" s="319">
        <v>46068.469518190759</v>
      </c>
      <c r="C76" s="319">
        <f t="shared" si="2"/>
        <v>46604.457777670308</v>
      </c>
      <c r="D76" s="353">
        <v>47140.446037149857</v>
      </c>
      <c r="E76" s="353">
        <f t="shared" si="3"/>
        <v>49915.763916273718</v>
      </c>
      <c r="F76" s="353">
        <v>52691.081795397578</v>
      </c>
      <c r="G76" s="319">
        <v>59272.213356941291</v>
      </c>
      <c r="H76" s="353">
        <v>55360.25246632014</v>
      </c>
      <c r="I76" s="371">
        <v>64667.37542334327</v>
      </c>
      <c r="J76" s="319">
        <v>55409.208793318612</v>
      </c>
      <c r="K76" s="319">
        <v>58827.690423976608</v>
      </c>
      <c r="L76" s="319">
        <v>57709.271564935625</v>
      </c>
      <c r="M76" s="319">
        <v>61919.349331561913</v>
      </c>
      <c r="N76" s="319">
        <v>61169.893610516665</v>
      </c>
      <c r="O76" s="387">
        <v>54948.452771929828</v>
      </c>
      <c r="P76" s="387">
        <v>63315.973383018361</v>
      </c>
      <c r="Q76" s="387">
        <v>61168.905537254905</v>
      </c>
      <c r="R76" s="387">
        <v>70115.86978600992</v>
      </c>
      <c r="S76" s="388">
        <v>67067.13605903578</v>
      </c>
      <c r="T76" s="387">
        <v>71749.711496314005</v>
      </c>
      <c r="U76" s="387">
        <v>73780.606645425578</v>
      </c>
      <c r="V76" s="387">
        <v>78337.952637105918</v>
      </c>
      <c r="W76" s="387">
        <v>81738.807086695</v>
      </c>
      <c r="X76" s="387">
        <v>83734.709320476599</v>
      </c>
      <c r="Y76" s="387">
        <v>89781.229241463603</v>
      </c>
      <c r="Z76" s="387">
        <v>97920.094314906979</v>
      </c>
      <c r="AA76" s="387">
        <v>101183.00373780656</v>
      </c>
      <c r="AB76" s="387">
        <v>99798.9838476968</v>
      </c>
      <c r="AC76" s="388">
        <v>105376.85016385689</v>
      </c>
      <c r="AD76" s="387">
        <v>103968.2311650785</v>
      </c>
      <c r="AE76" s="387">
        <v>103810.57423013063</v>
      </c>
      <c r="AF76" s="387">
        <v>98095.367649752705</v>
      </c>
      <c r="AG76" s="387">
        <v>96556.367837998812</v>
      </c>
      <c r="AH76" s="387">
        <v>99189.072502622686</v>
      </c>
      <c r="AI76" s="387">
        <v>101052.85279970311</v>
      </c>
      <c r="AJ76" s="387">
        <v>106369.55160938506</v>
      </c>
      <c r="AK76" s="387">
        <v>108599.61733931239</v>
      </c>
      <c r="AL76" s="387">
        <v>119851.87292735418</v>
      </c>
      <c r="AM76" s="388">
        <v>129164.93609763894</v>
      </c>
      <c r="AN76" s="387">
        <v>134270.3234038121</v>
      </c>
      <c r="AO76" s="387">
        <v>134587.20373993242</v>
      </c>
      <c r="AP76" s="387">
        <v>130663.76564567264</v>
      </c>
      <c r="AQ76" s="387">
        <v>131996.88740070877</v>
      </c>
      <c r="AR76" s="387">
        <v>142271.29872137972</v>
      </c>
      <c r="AS76" s="387">
        <v>154558.94717382261</v>
      </c>
      <c r="AT76" s="387">
        <v>164007.3833449274</v>
      </c>
      <c r="AU76" s="387">
        <v>164197.36875075029</v>
      </c>
      <c r="AV76" s="387">
        <v>136739.17050415135</v>
      </c>
      <c r="AW76" s="388">
        <v>117130.55433816998</v>
      </c>
      <c r="AX76" s="387">
        <v>113882.91457223572</v>
      </c>
      <c r="AY76" s="387">
        <v>110606.18283452679</v>
      </c>
      <c r="AZ76" s="387">
        <v>110398.47872</v>
      </c>
      <c r="BA76" s="387">
        <v>112038.62214369846</v>
      </c>
      <c r="BB76" s="387">
        <v>119357.49342282915</v>
      </c>
      <c r="BC76" s="387">
        <v>125379.72433944787</v>
      </c>
      <c r="BD76" s="387">
        <v>132163.56552329037</v>
      </c>
      <c r="BE76" s="387">
        <v>160182.68199857537</v>
      </c>
      <c r="BF76" s="387">
        <v>164955</v>
      </c>
      <c r="BG76" s="387">
        <v>171523.39119023975</v>
      </c>
      <c r="BH76" s="389"/>
    </row>
    <row r="77" spans="1:60" x14ac:dyDescent="0.2">
      <c r="A77" s="475">
        <v>68</v>
      </c>
      <c r="B77" s="319">
        <v>49083.439528023599</v>
      </c>
      <c r="C77" s="319">
        <f t="shared" si="2"/>
        <v>49312.446634942935</v>
      </c>
      <c r="D77" s="353">
        <v>49541.453741862271</v>
      </c>
      <c r="E77" s="353">
        <f t="shared" si="3"/>
        <v>52696.432498636757</v>
      </c>
      <c r="F77" s="353">
        <v>55851.411255411251</v>
      </c>
      <c r="G77" s="319">
        <v>62250.223869861118</v>
      </c>
      <c r="H77" s="353">
        <v>58132.670414766093</v>
      </c>
      <c r="I77" s="371">
        <v>68507.560632866604</v>
      </c>
      <c r="J77" s="319">
        <v>58784.577901507153</v>
      </c>
      <c r="K77" s="319">
        <v>62318.797880116959</v>
      </c>
      <c r="L77" s="319">
        <v>61772.826692354844</v>
      </c>
      <c r="M77" s="319">
        <v>65202.219712696184</v>
      </c>
      <c r="N77" s="319">
        <v>64919.480281259559</v>
      </c>
      <c r="O77" s="387">
        <v>58783.692350877194</v>
      </c>
      <c r="P77" s="387">
        <v>67107.415224913493</v>
      </c>
      <c r="Q77" s="387">
        <v>65490.961568627456</v>
      </c>
      <c r="R77" s="387">
        <v>74666.948542577855</v>
      </c>
      <c r="S77" s="388">
        <v>71892.412490843475</v>
      </c>
      <c r="T77" s="387">
        <v>77260.433552500501</v>
      </c>
      <c r="U77" s="387">
        <v>78957.397177969964</v>
      </c>
      <c r="V77" s="387">
        <v>83886.900837958892</v>
      </c>
      <c r="W77" s="387">
        <v>86992.843834041603</v>
      </c>
      <c r="X77" s="387">
        <v>89373.771305499031</v>
      </c>
      <c r="Y77" s="387">
        <v>95470.278206401345</v>
      </c>
      <c r="Z77" s="387">
        <v>104191.12511695795</v>
      </c>
      <c r="AA77" s="387">
        <v>107874.69151244417</v>
      </c>
      <c r="AB77" s="387">
        <v>105882.36295175423</v>
      </c>
      <c r="AC77" s="388">
        <v>111748.5867765803</v>
      </c>
      <c r="AD77" s="387">
        <v>110756.5843411633</v>
      </c>
      <c r="AE77" s="387">
        <v>110025.85182168479</v>
      </c>
      <c r="AF77" s="387">
        <v>104325.01349453503</v>
      </c>
      <c r="AG77" s="387">
        <v>103498.47980941036</v>
      </c>
      <c r="AH77" s="387">
        <v>105882.24932975871</v>
      </c>
      <c r="AI77" s="387">
        <v>108327.14074877606</v>
      </c>
      <c r="AJ77" s="387">
        <v>113348.53882938562</v>
      </c>
      <c r="AK77" s="387">
        <v>116249.23168908818</v>
      </c>
      <c r="AL77" s="387">
        <v>128130.80350302521</v>
      </c>
      <c r="AM77" s="388">
        <v>138251.45680328304</v>
      </c>
      <c r="AN77" s="387">
        <v>143544.16737839807</v>
      </c>
      <c r="AO77" s="387">
        <v>144221.27615030869</v>
      </c>
      <c r="AP77" s="387">
        <v>140535.87488454531</v>
      </c>
      <c r="AQ77" s="387">
        <v>141670.57812538187</v>
      </c>
      <c r="AR77" s="387">
        <v>152486.22253939934</v>
      </c>
      <c r="AS77" s="387">
        <v>166151.82788741507</v>
      </c>
      <c r="AT77" s="387">
        <v>176314.89540650314</v>
      </c>
      <c r="AU77" s="387">
        <v>177352.83404088137</v>
      </c>
      <c r="AV77" s="387">
        <v>147045.29170589746</v>
      </c>
      <c r="AW77" s="388">
        <v>126618.44663479843</v>
      </c>
      <c r="AX77" s="387">
        <v>123204.9944438074</v>
      </c>
      <c r="AY77" s="387">
        <v>119327.07232184752</v>
      </c>
      <c r="AZ77" s="387">
        <v>119470.6272</v>
      </c>
      <c r="BA77" s="387">
        <v>121400.99034157832</v>
      </c>
      <c r="BB77" s="387">
        <v>129519.60004629096</v>
      </c>
      <c r="BC77" s="387">
        <v>135643.76627865894</v>
      </c>
      <c r="BD77" s="387">
        <v>142326.0568701606</v>
      </c>
      <c r="BE77" s="387">
        <v>172904.76486859028</v>
      </c>
      <c r="BF77" s="387">
        <v>177740</v>
      </c>
      <c r="BG77" s="387">
        <v>185415.48680663924</v>
      </c>
      <c r="BH77" s="389"/>
    </row>
    <row r="78" spans="1:60" x14ac:dyDescent="0.2">
      <c r="A78" s="476">
        <v>69</v>
      </c>
      <c r="B78" s="320">
        <v>52207.302359882007</v>
      </c>
      <c r="C78" s="320">
        <f t="shared" si="2"/>
        <v>52551.114836394452</v>
      </c>
      <c r="D78" s="354">
        <v>52894.92731290689</v>
      </c>
      <c r="E78" s="354">
        <f t="shared" si="3"/>
        <v>55776.70881480386</v>
      </c>
      <c r="F78" s="354">
        <v>58658.490316700838</v>
      </c>
      <c r="G78" s="320">
        <v>65528.486471532116</v>
      </c>
      <c r="H78" s="354">
        <v>61316.252042007</v>
      </c>
      <c r="I78" s="374">
        <v>71866.323206793706</v>
      </c>
      <c r="J78" s="320">
        <v>61660.286070845737</v>
      </c>
      <c r="K78" s="320">
        <v>66361.399122807023</v>
      </c>
      <c r="L78" s="320">
        <v>65681.210263595756</v>
      </c>
      <c r="M78" s="320">
        <v>68508.079382213749</v>
      </c>
      <c r="N78" s="320">
        <v>68372.824212778971</v>
      </c>
      <c r="O78" s="390">
        <v>62902.592000000004</v>
      </c>
      <c r="P78" s="390">
        <v>71130.986159169552</v>
      </c>
      <c r="Q78" s="390">
        <v>70532.202164705886</v>
      </c>
      <c r="R78" s="390">
        <v>79019.730296181049</v>
      </c>
      <c r="S78" s="391">
        <v>77516.894109986693</v>
      </c>
      <c r="T78" s="390">
        <v>82812.527395895595</v>
      </c>
      <c r="U78" s="390">
        <v>84867.608375056894</v>
      </c>
      <c r="V78" s="390">
        <v>89457.209403999048</v>
      </c>
      <c r="W78" s="390">
        <v>91976.335201494541</v>
      </c>
      <c r="X78" s="390">
        <v>94767.751822798324</v>
      </c>
      <c r="Y78" s="390">
        <v>101840.32113665878</v>
      </c>
      <c r="Z78" s="390">
        <v>110155.44324263631</v>
      </c>
      <c r="AA78" s="390">
        <v>114251.38131096729</v>
      </c>
      <c r="AB78" s="390">
        <v>113431.05310201639</v>
      </c>
      <c r="AC78" s="391">
        <v>118427.12456501908</v>
      </c>
      <c r="AD78" s="390">
        <v>118035.72682261652</v>
      </c>
      <c r="AE78" s="390">
        <v>117191.72168791704</v>
      </c>
      <c r="AF78" s="390">
        <v>111895.25883861515</v>
      </c>
      <c r="AG78" s="390">
        <v>111190.86754020251</v>
      </c>
      <c r="AH78" s="390">
        <v>113001.41426739714</v>
      </c>
      <c r="AI78" s="390">
        <v>115448.10276758824</v>
      </c>
      <c r="AJ78" s="390">
        <v>120858.65376548562</v>
      </c>
      <c r="AK78" s="390">
        <v>124305.85351270552</v>
      </c>
      <c r="AL78" s="390">
        <v>137127.75105239649</v>
      </c>
      <c r="AM78" s="391">
        <v>148726.48286521342</v>
      </c>
      <c r="AN78" s="390">
        <v>153388.97562753881</v>
      </c>
      <c r="AO78" s="390">
        <v>153451.5841357758</v>
      </c>
      <c r="AP78" s="390">
        <v>151153.02289123545</v>
      </c>
      <c r="AQ78" s="390">
        <v>150997.81322253452</v>
      </c>
      <c r="AR78" s="390">
        <v>164449.07722866489</v>
      </c>
      <c r="AS78" s="390">
        <v>178015.97689143594</v>
      </c>
      <c r="AT78" s="390">
        <v>188688.26290869105</v>
      </c>
      <c r="AU78" s="390">
        <v>189789.19029586058</v>
      </c>
      <c r="AV78" s="390">
        <v>158160.6886929727</v>
      </c>
      <c r="AW78" s="391">
        <v>137206.09585853887</v>
      </c>
      <c r="AX78" s="390">
        <v>132947.28943280969</v>
      </c>
      <c r="AY78" s="390">
        <v>128730.26974315033</v>
      </c>
      <c r="AZ78" s="390">
        <v>128930.37968</v>
      </c>
      <c r="BA78" s="390">
        <v>131753.61947389084</v>
      </c>
      <c r="BB78" s="390">
        <v>140652.52694518384</v>
      </c>
      <c r="BC78" s="390">
        <v>147398.87550967789</v>
      </c>
      <c r="BD78" s="390">
        <v>154183.68937386235</v>
      </c>
      <c r="BE78" s="390">
        <v>185242.66501383021</v>
      </c>
      <c r="BF78" s="390">
        <v>190716</v>
      </c>
      <c r="BG78" s="390">
        <v>198739.05518513263</v>
      </c>
      <c r="BH78" s="392"/>
    </row>
    <row r="79" spans="1:60" x14ac:dyDescent="0.2">
      <c r="A79" s="475">
        <v>70</v>
      </c>
      <c r="B79" s="319">
        <v>55460.475417895774</v>
      </c>
      <c r="C79" s="319">
        <f t="shared" si="2"/>
        <v>56165.312426740398</v>
      </c>
      <c r="D79" s="353">
        <v>56870.149435585023</v>
      </c>
      <c r="E79" s="353">
        <f t="shared" si="3"/>
        <v>59435.951227247962</v>
      </c>
      <c r="F79" s="353">
        <v>62001.753018910909</v>
      </c>
      <c r="G79" s="319">
        <v>69542.060310961097</v>
      </c>
      <c r="H79" s="353">
        <v>65069.589052720905</v>
      </c>
      <c r="I79" s="371">
        <v>74844.426022342406</v>
      </c>
      <c r="J79" s="319">
        <v>64695.460497264088</v>
      </c>
      <c r="K79" s="319">
        <v>70125.723684210519</v>
      </c>
      <c r="L79" s="319">
        <v>69735.067168753827</v>
      </c>
      <c r="M79" s="319">
        <v>72968.001328572631</v>
      </c>
      <c r="N79" s="319">
        <v>72583.703148884131</v>
      </c>
      <c r="O79" s="387">
        <v>66108.33936842106</v>
      </c>
      <c r="P79" s="387">
        <v>74959.273888741009</v>
      </c>
      <c r="Q79" s="387">
        <v>74854.25819607843</v>
      </c>
      <c r="R79" s="387">
        <v>83346.505885460996</v>
      </c>
      <c r="S79" s="388">
        <v>82143.871510350247</v>
      </c>
      <c r="T79" s="387">
        <v>88554.931460450287</v>
      </c>
      <c r="U79" s="387">
        <v>91092.862812926716</v>
      </c>
      <c r="V79" s="387">
        <v>95725.289899487791</v>
      </c>
      <c r="W79" s="387">
        <v>97848.761388598068</v>
      </c>
      <c r="X79" s="387">
        <v>100004.17996798988</v>
      </c>
      <c r="Y79" s="387">
        <v>108316.10847146895</v>
      </c>
      <c r="Z79" s="387">
        <v>116521.80366031661</v>
      </c>
      <c r="AA79" s="387">
        <v>121443.83509891514</v>
      </c>
      <c r="AB79" s="387">
        <v>121256.4376253651</v>
      </c>
      <c r="AC79" s="388">
        <v>124982.19358762121</v>
      </c>
      <c r="AD79" s="387">
        <v>123905.42309378095</v>
      </c>
      <c r="AE79" s="387">
        <v>124224.02293161242</v>
      </c>
      <c r="AF79" s="387">
        <v>120407.13586126886</v>
      </c>
      <c r="AG79" s="387">
        <v>119473.58213222156</v>
      </c>
      <c r="AH79" s="387">
        <v>120294.8470684229</v>
      </c>
      <c r="AI79" s="387">
        <v>122831.45761550647</v>
      </c>
      <c r="AJ79" s="387">
        <v>129708.20157163232</v>
      </c>
      <c r="AK79" s="387">
        <v>133554.64275037369</v>
      </c>
      <c r="AL79" s="387">
        <v>145851.88213159353</v>
      </c>
      <c r="AM79" s="388">
        <v>158965.41874966686</v>
      </c>
      <c r="AN79" s="387">
        <v>163918.65264034996</v>
      </c>
      <c r="AO79" s="387">
        <v>163744.05985924439</v>
      </c>
      <c r="AP79" s="387">
        <v>160802.58808257821</v>
      </c>
      <c r="AQ79" s="387">
        <v>161816.43152877918</v>
      </c>
      <c r="AR79" s="387">
        <v>176023.35647933392</v>
      </c>
      <c r="AS79" s="387">
        <v>190919.13463049405</v>
      </c>
      <c r="AT79" s="387">
        <v>200846.66831227698</v>
      </c>
      <c r="AU79" s="387">
        <v>202876.97473562442</v>
      </c>
      <c r="AV79" s="387">
        <v>170072.32774116239</v>
      </c>
      <c r="AW79" s="388">
        <v>149014.13562333432</v>
      </c>
      <c r="AX79" s="387">
        <v>144063.36461341201</v>
      </c>
      <c r="AY79" s="387">
        <v>140012.07328069853</v>
      </c>
      <c r="AZ79" s="387">
        <v>139511.96888</v>
      </c>
      <c r="BA79" s="387">
        <v>142430.17589320769</v>
      </c>
      <c r="BB79" s="387">
        <v>153478.24827373377</v>
      </c>
      <c r="BC79" s="387">
        <v>160915.77063300324</v>
      </c>
      <c r="BD79" s="387">
        <v>167882.68593147286</v>
      </c>
      <c r="BE79" s="387">
        <v>198930.83937574588</v>
      </c>
      <c r="BF79" s="387">
        <v>205083</v>
      </c>
      <c r="BG79" s="387">
        <v>213332.23620371684</v>
      </c>
      <c r="BH79" s="389"/>
    </row>
    <row r="80" spans="1:60" x14ac:dyDescent="0.2">
      <c r="A80" s="475">
        <v>71</v>
      </c>
      <c r="B80" s="319">
        <v>59394.228613569321</v>
      </c>
      <c r="C80" s="319">
        <f t="shared" si="2"/>
        <v>60298.387435853525</v>
      </c>
      <c r="D80" s="353">
        <v>61202.546258137736</v>
      </c>
      <c r="E80" s="353">
        <f t="shared" si="3"/>
        <v>63668.03366677677</v>
      </c>
      <c r="F80" s="353">
        <v>66133.521075415803</v>
      </c>
      <c r="G80" s="319">
        <v>73261.509655286893</v>
      </c>
      <c r="H80" s="353">
        <v>69392.681446907824</v>
      </c>
      <c r="I80" s="371">
        <v>78096.827781428496</v>
      </c>
      <c r="J80" s="319">
        <v>68256.87357204569</v>
      </c>
      <c r="K80" s="319">
        <v>74659.103801169593</v>
      </c>
      <c r="L80" s="319">
        <v>74239.891409055082</v>
      </c>
      <c r="M80" s="319">
        <v>78057.829776633735</v>
      </c>
      <c r="N80" s="319">
        <v>77374.371446040968</v>
      </c>
      <c r="O80" s="387">
        <v>69566.660771929834</v>
      </c>
      <c r="P80" s="387">
        <v>79126.54378493478</v>
      </c>
      <c r="Q80" s="387">
        <v>79054.712972549023</v>
      </c>
      <c r="R80" s="387">
        <v>89249.905186837699</v>
      </c>
      <c r="S80" s="388">
        <v>86133.888385468934</v>
      </c>
      <c r="T80" s="387">
        <v>93467.1416616856</v>
      </c>
      <c r="U80" s="387">
        <v>96950.146745562131</v>
      </c>
      <c r="V80" s="387">
        <v>101801.12710829171</v>
      </c>
      <c r="W80" s="387">
        <v>104034.92927675474</v>
      </c>
      <c r="X80" s="387">
        <v>105161.8319271276</v>
      </c>
      <c r="Y80" s="387">
        <v>114855.34244901077</v>
      </c>
      <c r="Z80" s="387">
        <v>123768.92683109397</v>
      </c>
      <c r="AA80" s="387">
        <v>128456.57850305407</v>
      </c>
      <c r="AB80" s="387">
        <v>128666.780589084</v>
      </c>
      <c r="AC80" s="388">
        <v>130837.60627048211</v>
      </c>
      <c r="AD80" s="387">
        <v>130639.84337916593</v>
      </c>
      <c r="AE80" s="387">
        <v>130503.4828482817</v>
      </c>
      <c r="AF80" s="387">
        <v>127776.20675337364</v>
      </c>
      <c r="AG80" s="387">
        <v>127569.96450268017</v>
      </c>
      <c r="AH80" s="387">
        <v>127961.01946613824</v>
      </c>
      <c r="AI80" s="387">
        <v>131920.36585261414</v>
      </c>
      <c r="AJ80" s="387">
        <v>138388.96535138009</v>
      </c>
      <c r="AK80" s="387">
        <v>143107.16890881912</v>
      </c>
      <c r="AL80" s="387">
        <v>156078.00278834309</v>
      </c>
      <c r="AM80" s="388">
        <v>169464.05382934495</v>
      </c>
      <c r="AN80" s="387">
        <v>175362.44922403916</v>
      </c>
      <c r="AO80" s="387">
        <v>174184.25427475292</v>
      </c>
      <c r="AP80" s="387">
        <v>171494.37819216656</v>
      </c>
      <c r="AQ80" s="387">
        <v>173509.308957595</v>
      </c>
      <c r="AR80" s="387">
        <v>187227.50115967885</v>
      </c>
      <c r="AS80" s="387">
        <v>204898.40855941211</v>
      </c>
      <c r="AT80" s="387">
        <v>215072.6860399883</v>
      </c>
      <c r="AU80" s="387">
        <v>216889.32793486922</v>
      </c>
      <c r="AV80" s="387">
        <v>183719.82187794233</v>
      </c>
      <c r="AW80" s="388">
        <v>161677.15148694953</v>
      </c>
      <c r="AX80" s="387">
        <v>156359.27454680024</v>
      </c>
      <c r="AY80" s="387">
        <v>151442.99047269314</v>
      </c>
      <c r="AZ80" s="387">
        <v>150925.24552</v>
      </c>
      <c r="BA80" s="387">
        <v>154158.95249312915</v>
      </c>
      <c r="BB80" s="387">
        <v>165493.35069243531</v>
      </c>
      <c r="BC80" s="387">
        <v>174555.33512217944</v>
      </c>
      <c r="BD80" s="387">
        <v>182201.04090313209</v>
      </c>
      <c r="BE80" s="387">
        <v>213820.73730075767</v>
      </c>
      <c r="BF80" s="387">
        <v>219668</v>
      </c>
      <c r="BG80" s="387">
        <v>228609.81011490992</v>
      </c>
      <c r="BH80" s="389"/>
    </row>
    <row r="81" spans="1:60" x14ac:dyDescent="0.2">
      <c r="A81" s="475">
        <v>72</v>
      </c>
      <c r="B81" s="319">
        <v>63362.010816125861</v>
      </c>
      <c r="C81" s="319">
        <f t="shared" si="2"/>
        <v>64405.483697497322</v>
      </c>
      <c r="D81" s="353">
        <v>65448.956578868783</v>
      </c>
      <c r="E81" s="353">
        <f t="shared" si="3"/>
        <v>67667.881570363985</v>
      </c>
      <c r="F81" s="353">
        <v>69886.806561859194</v>
      </c>
      <c r="G81" s="319">
        <v>78292.264040281079</v>
      </c>
      <c r="H81" s="353">
        <v>74267.907924047948</v>
      </c>
      <c r="I81" s="371">
        <v>82250.497497851684</v>
      </c>
      <c r="J81" s="319">
        <v>72759.137563597964</v>
      </c>
      <c r="K81" s="319">
        <v>79076.113669590646</v>
      </c>
      <c r="L81" s="319">
        <v>78870.792538751193</v>
      </c>
      <c r="M81" s="319">
        <v>83639.628996097337</v>
      </c>
      <c r="N81" s="319">
        <v>82753.293182512993</v>
      </c>
      <c r="O81" s="387">
        <v>74750.257122807016</v>
      </c>
      <c r="P81" s="387">
        <v>84531.835507053489</v>
      </c>
      <c r="Q81" s="387">
        <v>84384.322258823537</v>
      </c>
      <c r="R81" s="387">
        <v>94704.698153638412</v>
      </c>
      <c r="S81" s="388">
        <v>91752.360943053252</v>
      </c>
      <c r="T81" s="387">
        <v>99159.899581589954</v>
      </c>
      <c r="U81" s="387">
        <v>102031.16413290851</v>
      </c>
      <c r="V81" s="387">
        <v>107119.85803990484</v>
      </c>
      <c r="W81" s="387">
        <v>110714.44462236456</v>
      </c>
      <c r="X81" s="387">
        <v>111444.23276492325</v>
      </c>
      <c r="Y81" s="387">
        <v>120436.53212130471</v>
      </c>
      <c r="Z81" s="387">
        <v>130707.26494255023</v>
      </c>
      <c r="AA81" s="387">
        <v>134883.74874646735</v>
      </c>
      <c r="AB81" s="387">
        <v>135106.74469507689</v>
      </c>
      <c r="AC81" s="388">
        <v>138576.85300179062</v>
      </c>
      <c r="AD81" s="387">
        <v>138702.81053878996</v>
      </c>
      <c r="AE81" s="387">
        <v>136661.51674446289</v>
      </c>
      <c r="AF81" s="387">
        <v>135150.34927031814</v>
      </c>
      <c r="AG81" s="387">
        <v>135242.56474091721</v>
      </c>
      <c r="AH81" s="387">
        <v>136655.04953957337</v>
      </c>
      <c r="AI81" s="387">
        <v>142131.55667204291</v>
      </c>
      <c r="AJ81" s="387">
        <v>148455.61632036691</v>
      </c>
      <c r="AK81" s="387">
        <v>153267.16890881912</v>
      </c>
      <c r="AL81" s="387">
        <v>166394.06294075446</v>
      </c>
      <c r="AM81" s="388">
        <v>181323.15855673398</v>
      </c>
      <c r="AN81" s="387">
        <v>186602.94792209144</v>
      </c>
      <c r="AO81" s="387">
        <v>186744.56363220612</v>
      </c>
      <c r="AP81" s="387">
        <v>182152.99403380015</v>
      </c>
      <c r="AQ81" s="387">
        <v>185467.44147623121</v>
      </c>
      <c r="AR81" s="387">
        <v>200340.27570621468</v>
      </c>
      <c r="AS81" s="387">
        <v>218871.28465129176</v>
      </c>
      <c r="AT81" s="387">
        <v>229877.73462289342</v>
      </c>
      <c r="AU81" s="387">
        <v>231250.96266547349</v>
      </c>
      <c r="AV81" s="387">
        <v>196805.6809894719</v>
      </c>
      <c r="AW81" s="388">
        <v>175353.25546765939</v>
      </c>
      <c r="AX81" s="387">
        <v>168981.89018961941</v>
      </c>
      <c r="AY81" s="387">
        <v>163070.46657282166</v>
      </c>
      <c r="AZ81" s="387">
        <v>162706.19224</v>
      </c>
      <c r="BA81" s="387">
        <v>167285.61664703573</v>
      </c>
      <c r="BB81" s="387">
        <v>179016.48196582188</v>
      </c>
      <c r="BC81" s="387">
        <v>188360.92625306759</v>
      </c>
      <c r="BD81" s="387">
        <v>196148.61638577396</v>
      </c>
      <c r="BE81" s="387">
        <v>229653.16351055074</v>
      </c>
      <c r="BF81" s="387">
        <v>234258</v>
      </c>
      <c r="BG81" s="387">
        <v>244037.61661228543</v>
      </c>
      <c r="BH81" s="389"/>
    </row>
    <row r="82" spans="1:60" x14ac:dyDescent="0.2">
      <c r="A82" s="475">
        <v>73</v>
      </c>
      <c r="B82" s="319">
        <v>67146.036381514263</v>
      </c>
      <c r="C82" s="319">
        <f t="shared" si="2"/>
        <v>68533.145527554603</v>
      </c>
      <c r="D82" s="353">
        <v>69920.254673594944</v>
      </c>
      <c r="E82" s="353">
        <f t="shared" si="3"/>
        <v>71792.789446617477</v>
      </c>
      <c r="F82" s="353">
        <v>73665.32421964001</v>
      </c>
      <c r="G82" s="319">
        <v>82311.965473358039</v>
      </c>
      <c r="H82" s="353">
        <v>79313.473639545977</v>
      </c>
      <c r="I82" s="371">
        <v>86185.847646969618</v>
      </c>
      <c r="J82" s="319">
        <v>77006.255543822597</v>
      </c>
      <c r="K82" s="319">
        <v>83948.485380116952</v>
      </c>
      <c r="L82" s="319">
        <v>83758.696558367621</v>
      </c>
      <c r="M82" s="319">
        <v>88586.923856182024</v>
      </c>
      <c r="N82" s="319">
        <v>88301.496484255578</v>
      </c>
      <c r="O82" s="387">
        <v>79910.538947368419</v>
      </c>
      <c r="P82" s="387">
        <v>90511.923076923078</v>
      </c>
      <c r="Q82" s="387">
        <v>90658.947011764714</v>
      </c>
      <c r="R82" s="387">
        <v>101134.72228256083</v>
      </c>
      <c r="S82" s="388">
        <v>98440.446458124192</v>
      </c>
      <c r="T82" s="387">
        <v>104458.24646343893</v>
      </c>
      <c r="U82" s="387">
        <v>107593.56759217114</v>
      </c>
      <c r="V82" s="387">
        <v>112607.09851910587</v>
      </c>
      <c r="W82" s="387">
        <v>117785.00034899716</v>
      </c>
      <c r="X82" s="387">
        <v>118124.89098776899</v>
      </c>
      <c r="Y82" s="387">
        <v>125924.66671759223</v>
      </c>
      <c r="Z82" s="387">
        <v>137208.33025188066</v>
      </c>
      <c r="AA82" s="387">
        <v>141236.20793144318</v>
      </c>
      <c r="AB82" s="387">
        <v>142045.5380933948</v>
      </c>
      <c r="AC82" s="388">
        <v>147397.38680360824</v>
      </c>
      <c r="AD82" s="387">
        <v>147049.82425609973</v>
      </c>
      <c r="AE82" s="387">
        <v>144753.69368127565</v>
      </c>
      <c r="AF82" s="387">
        <v>143445.83696647739</v>
      </c>
      <c r="AG82" s="387">
        <v>143368.62835020846</v>
      </c>
      <c r="AH82" s="387">
        <v>145513.66592842989</v>
      </c>
      <c r="AI82" s="387">
        <v>152083.51602175247</v>
      </c>
      <c r="AJ82" s="387">
        <v>159279.47269218939</v>
      </c>
      <c r="AK82" s="387">
        <v>163752.16741405081</v>
      </c>
      <c r="AL82" s="387">
        <v>176753.59384940239</v>
      </c>
      <c r="AM82" s="388">
        <v>192746.97201939987</v>
      </c>
      <c r="AN82" s="387">
        <v>199396.29642745547</v>
      </c>
      <c r="AO82" s="387">
        <v>198607.07802535634</v>
      </c>
      <c r="AP82" s="387">
        <v>193096.35567537881</v>
      </c>
      <c r="AQ82" s="387">
        <v>198368.85357448368</v>
      </c>
      <c r="AR82" s="387">
        <v>214750.49705619982</v>
      </c>
      <c r="AS82" s="387">
        <v>233538.96584554235</v>
      </c>
      <c r="AT82" s="387">
        <v>245314.00139128871</v>
      </c>
      <c r="AU82" s="387">
        <v>246201.17907694995</v>
      </c>
      <c r="AV82" s="387">
        <v>210347.72044851494</v>
      </c>
      <c r="AW82" s="388">
        <v>188359.43297093787</v>
      </c>
      <c r="AX82" s="387">
        <v>181881.57074503019</v>
      </c>
      <c r="AY82" s="387">
        <v>177448.63773792764</v>
      </c>
      <c r="AZ82" s="387">
        <v>175517.05815999999</v>
      </c>
      <c r="BA82" s="387">
        <v>180959.04397330192</v>
      </c>
      <c r="BB82" s="387">
        <v>193434.60486826373</v>
      </c>
      <c r="BC82" s="387">
        <v>202776.69172961049</v>
      </c>
      <c r="BD82" s="387">
        <v>211096.7742641303</v>
      </c>
      <c r="BE82" s="387">
        <v>245114.72533002769</v>
      </c>
      <c r="BF82" s="387">
        <v>249575</v>
      </c>
      <c r="BG82" s="387">
        <v>259817.92963540927</v>
      </c>
      <c r="BH82" s="389"/>
    </row>
    <row r="83" spans="1:60" x14ac:dyDescent="0.2">
      <c r="A83" s="475">
        <v>74</v>
      </c>
      <c r="B83" s="319">
        <v>71086.595378564409</v>
      </c>
      <c r="C83" s="319">
        <f t="shared" si="2"/>
        <v>72950.733154849906</v>
      </c>
      <c r="D83" s="353">
        <v>74814.870931135403</v>
      </c>
      <c r="E83" s="353">
        <f t="shared" si="3"/>
        <v>77167.029450530099</v>
      </c>
      <c r="F83" s="353">
        <v>79519.187969924809</v>
      </c>
      <c r="G83" s="319">
        <v>86392.942842914839</v>
      </c>
      <c r="H83" s="353">
        <v>84159.33128248647</v>
      </c>
      <c r="I83" s="371">
        <v>90199.568922812512</v>
      </c>
      <c r="J83" s="319">
        <v>81439.417490640306</v>
      </c>
      <c r="K83" s="319">
        <v>88906.869883040941</v>
      </c>
      <c r="L83" s="319">
        <v>88486.57991067518</v>
      </c>
      <c r="M83" s="319">
        <v>94159.527360292297</v>
      </c>
      <c r="N83" s="319">
        <v>94086.693977376955</v>
      </c>
      <c r="O83" s="387">
        <v>84802.703719298253</v>
      </c>
      <c r="P83" s="387">
        <v>96458.849347883937</v>
      </c>
      <c r="Q83" s="387">
        <v>97413.028141176474</v>
      </c>
      <c r="R83" s="387">
        <v>107629.76182229136</v>
      </c>
      <c r="S83" s="388">
        <v>105450.01676659702</v>
      </c>
      <c r="T83" s="387">
        <v>111097.03925084679</v>
      </c>
      <c r="U83" s="387">
        <v>114302.72844788348</v>
      </c>
      <c r="V83" s="387">
        <v>119031.8216926341</v>
      </c>
      <c r="W83" s="387">
        <v>124214.4317299994</v>
      </c>
      <c r="X83" s="387">
        <v>125507.97020292834</v>
      </c>
      <c r="Y83" s="387">
        <v>133316.2005958292</v>
      </c>
      <c r="Z83" s="387">
        <v>144167.39219282157</v>
      </c>
      <c r="AA83" s="387">
        <v>149040.48471145958</v>
      </c>
      <c r="AB83" s="387">
        <v>150702.95428792623</v>
      </c>
      <c r="AC83" s="388">
        <v>156797.84965708302</v>
      </c>
      <c r="AD83" s="387">
        <v>156630.10340741221</v>
      </c>
      <c r="AE83" s="387">
        <v>154100.0279439867</v>
      </c>
      <c r="AF83" s="387">
        <v>151901.92611589425</v>
      </c>
      <c r="AG83" s="387">
        <v>151369.37117331746</v>
      </c>
      <c r="AH83" s="387">
        <v>154745.02191397597</v>
      </c>
      <c r="AI83" s="387">
        <v>161102.87435235007</v>
      </c>
      <c r="AJ83" s="387">
        <v>170608.13266590229</v>
      </c>
      <c r="AK83" s="387">
        <v>175470.33781763824</v>
      </c>
      <c r="AL83" s="387">
        <v>188904.419713315</v>
      </c>
      <c r="AM83" s="388">
        <v>205801.28327026591</v>
      </c>
      <c r="AN83" s="387">
        <v>212834.14248515779</v>
      </c>
      <c r="AO83" s="387">
        <v>212470.12556213318</v>
      </c>
      <c r="AP83" s="387">
        <v>205629.31765645673</v>
      </c>
      <c r="AQ83" s="387">
        <v>211202.59855798606</v>
      </c>
      <c r="AR83" s="387">
        <v>230766.39115075825</v>
      </c>
      <c r="AS83" s="387">
        <v>248596.91509913572</v>
      </c>
      <c r="AT83" s="387">
        <v>261187.64768978747</v>
      </c>
      <c r="AU83" s="387">
        <v>261675.92207877248</v>
      </c>
      <c r="AV83" s="387">
        <v>225773.72549858771</v>
      </c>
      <c r="AW83" s="388">
        <v>201300.02326663566</v>
      </c>
      <c r="AX83" s="387">
        <v>195127.58244118048</v>
      </c>
      <c r="AY83" s="387">
        <v>191643.80578166759</v>
      </c>
      <c r="AZ83" s="387">
        <v>189185.08264000001</v>
      </c>
      <c r="BA83" s="387">
        <v>195612.94919513151</v>
      </c>
      <c r="BB83" s="387">
        <v>208764.80754542301</v>
      </c>
      <c r="BC83" s="387">
        <v>219960.97789406337</v>
      </c>
      <c r="BD83" s="387">
        <v>227547.89463458798</v>
      </c>
      <c r="BE83" s="387">
        <v>260213.61865731707</v>
      </c>
      <c r="BF83" s="387">
        <v>264737</v>
      </c>
      <c r="BG83" s="387">
        <v>275031.67924528301</v>
      </c>
      <c r="BH83" s="389"/>
    </row>
    <row r="84" spans="1:60" x14ac:dyDescent="0.2">
      <c r="A84" s="475">
        <v>75</v>
      </c>
      <c r="B84" s="319">
        <v>75489.948869223212</v>
      </c>
      <c r="C84" s="319">
        <f t="shared" si="2"/>
        <v>77593.103682655565</v>
      </c>
      <c r="D84" s="353">
        <v>79696.258496087918</v>
      </c>
      <c r="E84" s="353">
        <f t="shared" si="3"/>
        <v>82143.556452418532</v>
      </c>
      <c r="F84" s="353">
        <v>84590.854408749146</v>
      </c>
      <c r="G84" s="319">
        <v>91129.572732805842</v>
      </c>
      <c r="H84" s="353">
        <v>89428.100137901769</v>
      </c>
      <c r="I84" s="371">
        <v>96010.228175706405</v>
      </c>
      <c r="J84" s="319">
        <v>87158.940577901507</v>
      </c>
      <c r="K84" s="319">
        <v>94123.292763157893</v>
      </c>
      <c r="L84" s="319">
        <v>92962.309484193</v>
      </c>
      <c r="M84" s="319">
        <v>100122.94876691856</v>
      </c>
      <c r="N84" s="319">
        <v>99173.60501375726</v>
      </c>
      <c r="O84" s="387">
        <v>90771.222456140356</v>
      </c>
      <c r="P84" s="387">
        <v>102829.5033271227</v>
      </c>
      <c r="Q84" s="387">
        <v>104802.91011764706</v>
      </c>
      <c r="R84" s="387">
        <v>114943.99553820412</v>
      </c>
      <c r="S84" s="388">
        <v>113129.59743888873</v>
      </c>
      <c r="T84" s="387">
        <v>119578.25562861128</v>
      </c>
      <c r="U84" s="387">
        <v>122193.9315430132</v>
      </c>
      <c r="V84" s="387">
        <v>126384.53406485071</v>
      </c>
      <c r="W84" s="387">
        <v>131737.41208351299</v>
      </c>
      <c r="X84" s="387">
        <v>133123.00152146851</v>
      </c>
      <c r="Y84" s="387">
        <v>140849.43197616684</v>
      </c>
      <c r="Z84" s="387">
        <v>152776.07096073954</v>
      </c>
      <c r="AA84" s="387">
        <v>158015.90781292735</v>
      </c>
      <c r="AB84" s="387">
        <v>160227.47608825701</v>
      </c>
      <c r="AC84" s="388">
        <v>166982.1520997331</v>
      </c>
      <c r="AD84" s="387">
        <v>165789.70601126607</v>
      </c>
      <c r="AE84" s="387">
        <v>164539.19639109049</v>
      </c>
      <c r="AF84" s="387">
        <v>159676.72699517617</v>
      </c>
      <c r="AG84" s="387">
        <v>161990.30780226327</v>
      </c>
      <c r="AH84" s="387">
        <v>163924.74297703695</v>
      </c>
      <c r="AI84" s="387">
        <v>170710.24552889622</v>
      </c>
      <c r="AJ84" s="387">
        <v>180750.65902290333</v>
      </c>
      <c r="AK84" s="387">
        <v>186584.07174887889</v>
      </c>
      <c r="AL84" s="387">
        <v>202737.11414610376</v>
      </c>
      <c r="AM84" s="388">
        <v>220741.3648137291</v>
      </c>
      <c r="AN84" s="387">
        <v>227432.6608686595</v>
      </c>
      <c r="AO84" s="387">
        <v>227153.36355090322</v>
      </c>
      <c r="AP84" s="387">
        <v>219974.42402456378</v>
      </c>
      <c r="AQ84" s="387">
        <v>226125.90404497128</v>
      </c>
      <c r="AR84" s="387">
        <v>245901.07518287245</v>
      </c>
      <c r="AS84" s="387">
        <v>263526.90761196095</v>
      </c>
      <c r="AT84" s="387">
        <v>277701.21006215917</v>
      </c>
      <c r="AU84" s="387">
        <v>277672.77449771366</v>
      </c>
      <c r="AV84" s="387">
        <v>242033.8888983994</v>
      </c>
      <c r="AW84" s="388">
        <v>215703.44253140996</v>
      </c>
      <c r="AX84" s="387">
        <v>209564.97326147466</v>
      </c>
      <c r="AY84" s="387">
        <v>205726.00893567537</v>
      </c>
      <c r="AZ84" s="387">
        <v>203129.96711999999</v>
      </c>
      <c r="BA84" s="387">
        <v>211075.5856301531</v>
      </c>
      <c r="BB84" s="387">
        <v>225589.15495891683</v>
      </c>
      <c r="BC84" s="387">
        <v>236360.603114884</v>
      </c>
      <c r="BD84" s="387">
        <v>245486.31075817448</v>
      </c>
      <c r="BE84" s="387">
        <v>275333.00172992778</v>
      </c>
      <c r="BF84" s="387">
        <v>280717</v>
      </c>
      <c r="BG84" s="387">
        <v>292041.34650305007</v>
      </c>
      <c r="BH84" s="389"/>
    </row>
    <row r="85" spans="1:60" x14ac:dyDescent="0.2">
      <c r="A85" s="475">
        <v>76</v>
      </c>
      <c r="B85" s="319">
        <v>80818.891347099314</v>
      </c>
      <c r="C85" s="319">
        <f t="shared" si="2"/>
        <v>82751.183474421676</v>
      </c>
      <c r="D85" s="353">
        <v>84683.475601744023</v>
      </c>
      <c r="E85" s="353">
        <f t="shared" si="3"/>
        <v>87513.632537714118</v>
      </c>
      <c r="F85" s="353">
        <v>90343.789473684199</v>
      </c>
      <c r="G85" s="319">
        <v>95455.65384828196</v>
      </c>
      <c r="H85" s="353">
        <v>95307.740744669558</v>
      </c>
      <c r="I85" s="371">
        <v>102195.9492493555</v>
      </c>
      <c r="J85" s="319">
        <v>92931.619084189311</v>
      </c>
      <c r="K85" s="319">
        <v>99779.898757309944</v>
      </c>
      <c r="L85" s="319">
        <v>98873.375952360089</v>
      </c>
      <c r="M85" s="319">
        <v>105842.6837166819</v>
      </c>
      <c r="N85" s="319">
        <v>105665.55304188322</v>
      </c>
      <c r="O85" s="387">
        <v>96417.223578947378</v>
      </c>
      <c r="P85" s="387">
        <v>109373.33297844024</v>
      </c>
      <c r="Q85" s="387">
        <v>111786.29647058823</v>
      </c>
      <c r="R85" s="387">
        <v>122362.25391140986</v>
      </c>
      <c r="S85" s="388">
        <v>121551.29721370628</v>
      </c>
      <c r="T85" s="387">
        <v>127753.32078103209</v>
      </c>
      <c r="U85" s="387">
        <v>129507.97542102868</v>
      </c>
      <c r="V85" s="387">
        <v>134150.21349735322</v>
      </c>
      <c r="W85" s="387">
        <v>137784.89704584182</v>
      </c>
      <c r="X85" s="387">
        <v>141103.46681420301</v>
      </c>
      <c r="Y85" s="387">
        <v>148877.54716981133</v>
      </c>
      <c r="Z85" s="387">
        <v>161575.40895991615</v>
      </c>
      <c r="AA85" s="387">
        <v>167419.40508706355</v>
      </c>
      <c r="AB85" s="387">
        <v>169066.10761164091</v>
      </c>
      <c r="AC85" s="388">
        <v>176365.77830332107</v>
      </c>
      <c r="AD85" s="387">
        <v>175377.17621467184</v>
      </c>
      <c r="AE85" s="387">
        <v>174992.24209767865</v>
      </c>
      <c r="AF85" s="387">
        <v>169699.94822006475</v>
      </c>
      <c r="AG85" s="387">
        <v>172708.5329362716</v>
      </c>
      <c r="AH85" s="387">
        <v>174238.81874344329</v>
      </c>
      <c r="AI85" s="387">
        <v>180581.59021424185</v>
      </c>
      <c r="AJ85" s="387">
        <v>190298.57009424202</v>
      </c>
      <c r="AK85" s="387">
        <v>199738.91778774289</v>
      </c>
      <c r="AL85" s="387">
        <v>217015.00908241855</v>
      </c>
      <c r="AM85" s="388">
        <v>235437.9783616692</v>
      </c>
      <c r="AN85" s="387">
        <v>242256.10457244035</v>
      </c>
      <c r="AO85" s="387">
        <v>241971.65862953835</v>
      </c>
      <c r="AP85" s="387">
        <v>234785.35240520234</v>
      </c>
      <c r="AQ85" s="387">
        <v>240446.97221068066</v>
      </c>
      <c r="AR85" s="387">
        <v>260462.77509366637</v>
      </c>
      <c r="AS85" s="387">
        <v>279462.64010722371</v>
      </c>
      <c r="AT85" s="387">
        <v>294391.21531315212</v>
      </c>
      <c r="AU85" s="387">
        <v>295086.09042791196</v>
      </c>
      <c r="AV85" s="387">
        <v>257938.58709235644</v>
      </c>
      <c r="AW85" s="388">
        <v>232011.23321629511</v>
      </c>
      <c r="AX85" s="387">
        <v>224861.26531080279</v>
      </c>
      <c r="AY85" s="387">
        <v>220507.46475712507</v>
      </c>
      <c r="AZ85" s="387">
        <v>218240.98592000001</v>
      </c>
      <c r="BA85" s="387">
        <v>228270.90694935215</v>
      </c>
      <c r="BB85" s="387">
        <v>243538.11595880109</v>
      </c>
      <c r="BC85" s="387">
        <v>254032.39425914077</v>
      </c>
      <c r="BD85" s="387">
        <v>264660.31036206393</v>
      </c>
      <c r="BE85" s="387">
        <v>291261.72974273108</v>
      </c>
      <c r="BF85" s="387">
        <v>298142</v>
      </c>
      <c r="BG85" s="387">
        <v>309911.16896013619</v>
      </c>
      <c r="BH85" s="389"/>
    </row>
    <row r="86" spans="1:60" x14ac:dyDescent="0.2">
      <c r="A86" s="475">
        <v>77</v>
      </c>
      <c r="B86" s="319">
        <v>86950.918387413971</v>
      </c>
      <c r="C86" s="319">
        <f t="shared" si="2"/>
        <v>88429.863780698564</v>
      </c>
      <c r="D86" s="353">
        <v>89908.809173983158</v>
      </c>
      <c r="E86" s="353">
        <f t="shared" si="3"/>
        <v>93365.479319276841</v>
      </c>
      <c r="F86" s="353">
        <v>96822.14946457051</v>
      </c>
      <c r="G86" s="319">
        <v>101289.12300116195</v>
      </c>
      <c r="H86" s="353">
        <v>100964.17821152011</v>
      </c>
      <c r="I86" s="371">
        <v>108107.37137946721</v>
      </c>
      <c r="J86" s="319">
        <v>99225.2206969377</v>
      </c>
      <c r="K86" s="319">
        <v>105198.70467836257</v>
      </c>
      <c r="L86" s="319">
        <v>106016.11664769243</v>
      </c>
      <c r="M86" s="319">
        <v>112596.93664369345</v>
      </c>
      <c r="N86" s="319">
        <v>113473.66523998778</v>
      </c>
      <c r="O86" s="387">
        <v>103384.38119298246</v>
      </c>
      <c r="P86" s="387">
        <v>117538.38168751662</v>
      </c>
      <c r="Q86" s="387">
        <v>119950.95215686275</v>
      </c>
      <c r="R86" s="387">
        <v>131113.32820618193</v>
      </c>
      <c r="S86" s="388">
        <v>130003.0422963184</v>
      </c>
      <c r="T86" s="387">
        <v>136452.42857142858</v>
      </c>
      <c r="U86" s="387">
        <v>137542.83823395541</v>
      </c>
      <c r="V86" s="387">
        <v>141830.45146910695</v>
      </c>
      <c r="W86" s="387">
        <v>144923.65749009466</v>
      </c>
      <c r="X86" s="387">
        <v>150143.03416388392</v>
      </c>
      <c r="Y86" s="387">
        <v>157108.69162019709</v>
      </c>
      <c r="Z86" s="387">
        <v>171887.58651147122</v>
      </c>
      <c r="AA86" s="387">
        <v>177297.41854316712</v>
      </c>
      <c r="AB86" s="387">
        <v>179130.37829468274</v>
      </c>
      <c r="AC86" s="388">
        <v>185973.89317206663</v>
      </c>
      <c r="AD86" s="387">
        <v>184520.59895131574</v>
      </c>
      <c r="AE86" s="387">
        <v>185715.89436421165</v>
      </c>
      <c r="AF86" s="387">
        <v>180477.1510044575</v>
      </c>
      <c r="AG86" s="387">
        <v>184206.71506849315</v>
      </c>
      <c r="AH86" s="387">
        <v>186689.28942767222</v>
      </c>
      <c r="AI86" s="387">
        <v>192904.56910406644</v>
      </c>
      <c r="AJ86" s="387">
        <v>202156.80930674795</v>
      </c>
      <c r="AK86" s="387">
        <v>214978.91778774289</v>
      </c>
      <c r="AL86" s="387">
        <v>230532.91528039088</v>
      </c>
      <c r="AM86" s="388">
        <v>251109.93945531096</v>
      </c>
      <c r="AN86" s="387">
        <v>257491.91136339965</v>
      </c>
      <c r="AO86" s="387">
        <v>257984.36484666786</v>
      </c>
      <c r="AP86" s="387">
        <v>250157.47881874238</v>
      </c>
      <c r="AQ86" s="387">
        <v>254440.53154099963</v>
      </c>
      <c r="AR86" s="387">
        <v>275913.58829616412</v>
      </c>
      <c r="AS86" s="387">
        <v>295960.10269445856</v>
      </c>
      <c r="AT86" s="387">
        <v>311516.11498328205</v>
      </c>
      <c r="AU86" s="387">
        <v>312785.84138555732</v>
      </c>
      <c r="AV86" s="387">
        <v>273704.65385603014</v>
      </c>
      <c r="AW86" s="388">
        <v>248890.56956724057</v>
      </c>
      <c r="AX86" s="387">
        <v>241959.63372911216</v>
      </c>
      <c r="AY86" s="387">
        <v>237612.60836036477</v>
      </c>
      <c r="AZ86" s="387">
        <v>234235.74184</v>
      </c>
      <c r="BA86" s="387">
        <v>247076.08166470355</v>
      </c>
      <c r="BB86" s="387">
        <v>262018.94549241988</v>
      </c>
      <c r="BC86" s="387">
        <v>273123.343066948</v>
      </c>
      <c r="BD86" s="387">
        <v>283844.7544586017</v>
      </c>
      <c r="BE86" s="387">
        <v>309220.99151687842</v>
      </c>
      <c r="BF86" s="387">
        <v>317090</v>
      </c>
      <c r="BG86" s="387">
        <v>329500.31990353239</v>
      </c>
      <c r="BH86" s="389"/>
    </row>
    <row r="87" spans="1:60" x14ac:dyDescent="0.2">
      <c r="A87" s="475">
        <v>78</v>
      </c>
      <c r="B87" s="319">
        <v>92919.606194690277</v>
      </c>
      <c r="C87" s="319">
        <f t="shared" si="2"/>
        <v>94268.298110186326</v>
      </c>
      <c r="D87" s="353">
        <v>95616.990025682375</v>
      </c>
      <c r="E87" s="353">
        <f t="shared" si="3"/>
        <v>99219.044112863965</v>
      </c>
      <c r="F87" s="353">
        <v>102821.09820004556</v>
      </c>
      <c r="G87" s="319">
        <v>107386.07868090522</v>
      </c>
      <c r="H87" s="353">
        <v>107689.64124323751</v>
      </c>
      <c r="I87" s="371">
        <v>114550.59758378405</v>
      </c>
      <c r="J87" s="319">
        <v>106518.144187386</v>
      </c>
      <c r="K87" s="319">
        <v>111816.63011695906</v>
      </c>
      <c r="L87" s="319">
        <v>113018.23312023819</v>
      </c>
      <c r="M87" s="319">
        <v>119852.35605746078</v>
      </c>
      <c r="N87" s="319">
        <v>120828.94925099358</v>
      </c>
      <c r="O87" s="387">
        <v>110938.28771929826</v>
      </c>
      <c r="P87" s="387">
        <v>125681.32286398721</v>
      </c>
      <c r="Q87" s="387">
        <v>127691.7406117647</v>
      </c>
      <c r="R87" s="387">
        <v>139074.46525963541</v>
      </c>
      <c r="S87" s="388">
        <v>139082.73431183698</v>
      </c>
      <c r="T87" s="387">
        <v>145639.72345088664</v>
      </c>
      <c r="U87" s="387">
        <v>147147.87655894403</v>
      </c>
      <c r="V87" s="387">
        <v>149714.79959709392</v>
      </c>
      <c r="W87" s="387">
        <v>154229.0544640841</v>
      </c>
      <c r="X87" s="387">
        <v>159790.92872809185</v>
      </c>
      <c r="Y87" s="387">
        <v>166733.54732258804</v>
      </c>
      <c r="Z87" s="387">
        <v>181445.41666978551</v>
      </c>
      <c r="AA87" s="387">
        <v>187397.54595678733</v>
      </c>
      <c r="AB87" s="387">
        <v>189134.24386810712</v>
      </c>
      <c r="AC87" s="388">
        <v>195658.70833474104</v>
      </c>
      <c r="AD87" s="387">
        <v>195353.9189298875</v>
      </c>
      <c r="AE87" s="387">
        <v>196743.11168196486</v>
      </c>
      <c r="AF87" s="387">
        <v>191847.73389509681</v>
      </c>
      <c r="AG87" s="387">
        <v>196880.6040500298</v>
      </c>
      <c r="AH87" s="387">
        <v>199362.43571511831</v>
      </c>
      <c r="AI87" s="387">
        <v>206326.12038081099</v>
      </c>
      <c r="AJ87" s="387">
        <v>215535.65323415084</v>
      </c>
      <c r="AK87" s="387">
        <v>229588.66367713001</v>
      </c>
      <c r="AL87" s="387">
        <v>243966.87794907889</v>
      </c>
      <c r="AM87" s="388">
        <v>266173.96834194951</v>
      </c>
      <c r="AN87" s="387">
        <v>272851.71544630767</v>
      </c>
      <c r="AO87" s="387">
        <v>274095.55019182398</v>
      </c>
      <c r="AP87" s="387">
        <v>264556.4933722759</v>
      </c>
      <c r="AQ87" s="387">
        <v>269325.94344372477</v>
      </c>
      <c r="AR87" s="387">
        <v>291938.70282485877</v>
      </c>
      <c r="AS87" s="387">
        <v>312704.52179137588</v>
      </c>
      <c r="AT87" s="387">
        <v>328511.78888315416</v>
      </c>
      <c r="AU87" s="387">
        <v>329924.80815444555</v>
      </c>
      <c r="AV87" s="387">
        <v>292354.72832320468</v>
      </c>
      <c r="AW87" s="388">
        <v>266596.77321375691</v>
      </c>
      <c r="AX87" s="387">
        <v>260392.53147640443</v>
      </c>
      <c r="AY87" s="387">
        <v>256276.66744190789</v>
      </c>
      <c r="AZ87" s="387">
        <v>250875.02784</v>
      </c>
      <c r="BA87" s="387">
        <v>264417.06156262266</v>
      </c>
      <c r="BB87" s="387">
        <v>281266.60556262784</v>
      </c>
      <c r="BC87" s="387">
        <v>293276.01638608519</v>
      </c>
      <c r="BD87" s="387">
        <v>304233.44855749735</v>
      </c>
      <c r="BE87" s="387">
        <v>329894.12005883607</v>
      </c>
      <c r="BF87" s="387">
        <v>338596</v>
      </c>
      <c r="BG87" s="387">
        <v>352499.65236203716</v>
      </c>
      <c r="BH87" s="389"/>
    </row>
    <row r="88" spans="1:60" x14ac:dyDescent="0.2">
      <c r="A88" s="476">
        <v>79</v>
      </c>
      <c r="B88" s="320">
        <v>98139.655850540817</v>
      </c>
      <c r="C88" s="320">
        <f t="shared" si="2"/>
        <v>100116.04544901167</v>
      </c>
      <c r="D88" s="354">
        <v>102092.43504748253</v>
      </c>
      <c r="E88" s="354">
        <f t="shared" si="3"/>
        <v>105572.93978393721</v>
      </c>
      <c r="F88" s="354">
        <v>109053.44452039189</v>
      </c>
      <c r="G88" s="320">
        <v>114212.21800475847</v>
      </c>
      <c r="H88" s="354">
        <v>115272.67423358439</v>
      </c>
      <c r="I88" s="374">
        <v>122230.9680028307</v>
      </c>
      <c r="J88" s="320">
        <v>113364.56215801094</v>
      </c>
      <c r="K88" s="320">
        <v>119056.88340643275</v>
      </c>
      <c r="L88" s="320">
        <v>121576.91426569752</v>
      </c>
      <c r="M88" s="320">
        <v>128137.69559079966</v>
      </c>
      <c r="N88" s="320">
        <v>128895.21583613574</v>
      </c>
      <c r="O88" s="390">
        <v>119133.34371929825</v>
      </c>
      <c r="P88" s="390">
        <v>134749.09582113387</v>
      </c>
      <c r="Q88" s="390">
        <v>136339.32699607842</v>
      </c>
      <c r="R88" s="390">
        <v>149083.58775354447</v>
      </c>
      <c r="S88" s="391">
        <v>148372.74348191757</v>
      </c>
      <c r="T88" s="390">
        <v>154793.9209005778</v>
      </c>
      <c r="U88" s="390">
        <v>156548.76686390533</v>
      </c>
      <c r="V88" s="390">
        <v>158517.64342813054</v>
      </c>
      <c r="W88" s="390">
        <v>163618.5705898052</v>
      </c>
      <c r="X88" s="390">
        <v>169062.44818115357</v>
      </c>
      <c r="Y88" s="390">
        <v>177392.58330150484</v>
      </c>
      <c r="Z88" s="390">
        <v>192008.3525581047</v>
      </c>
      <c r="AA88" s="390">
        <v>197903.53614732431</v>
      </c>
      <c r="AB88" s="390">
        <v>200077.31146848717</v>
      </c>
      <c r="AC88" s="391">
        <v>207156.26946856311</v>
      </c>
      <c r="AD88" s="390">
        <v>206838.02912290386</v>
      </c>
      <c r="AE88" s="390">
        <v>208504.08909495315</v>
      </c>
      <c r="AF88" s="390">
        <v>203713.64547841487</v>
      </c>
      <c r="AG88" s="390">
        <v>209524.81179273379</v>
      </c>
      <c r="AH88" s="390">
        <v>212537.40890546684</v>
      </c>
      <c r="AI88" s="390">
        <v>219392.01872653828</v>
      </c>
      <c r="AJ88" s="390">
        <v>229386.78274000951</v>
      </c>
      <c r="AK88" s="390">
        <v>245020.0179372197</v>
      </c>
      <c r="AL88" s="390">
        <v>258436.64380947224</v>
      </c>
      <c r="AM88" s="391">
        <v>282794.71683632676</v>
      </c>
      <c r="AN88" s="390">
        <v>289030.47838766791</v>
      </c>
      <c r="AO88" s="390">
        <v>290361.48845245055</v>
      </c>
      <c r="AP88" s="390">
        <v>279689.48860430869</v>
      </c>
      <c r="AQ88" s="390">
        <v>285999.12051814736</v>
      </c>
      <c r="AR88" s="390">
        <v>309678.81810288434</v>
      </c>
      <c r="AS88" s="390">
        <v>330967.78740121087</v>
      </c>
      <c r="AT88" s="390">
        <v>347608.62410519936</v>
      </c>
      <c r="AU88" s="390">
        <v>348134.58266307256</v>
      </c>
      <c r="AV88" s="390">
        <v>310719.24574167596</v>
      </c>
      <c r="AW88" s="391">
        <v>284232.7048521511</v>
      </c>
      <c r="AX88" s="390">
        <v>280378.14717134548</v>
      </c>
      <c r="AY88" s="390">
        <v>274696.72236162965</v>
      </c>
      <c r="AZ88" s="390">
        <v>268492.18335999997</v>
      </c>
      <c r="BA88" s="390">
        <v>282265.67247742438</v>
      </c>
      <c r="BB88" s="390">
        <v>301161.47914978978</v>
      </c>
      <c r="BC88" s="390">
        <v>315861.98462610884</v>
      </c>
      <c r="BD88" s="390">
        <v>326749.68580886722</v>
      </c>
      <c r="BE88" s="390">
        <v>352026.11846767261</v>
      </c>
      <c r="BF88" s="390">
        <v>361195</v>
      </c>
      <c r="BG88" s="390">
        <v>375059.08809760248</v>
      </c>
      <c r="BH88" s="392"/>
    </row>
    <row r="89" spans="1:60" x14ac:dyDescent="0.2">
      <c r="A89" s="477">
        <v>80</v>
      </c>
      <c r="B89" s="321">
        <v>103904.16961651918</v>
      </c>
      <c r="C89" s="321">
        <f t="shared" si="2"/>
        <v>106507.21304095385</v>
      </c>
      <c r="D89" s="356">
        <v>109110.25646538852</v>
      </c>
      <c r="E89" s="356">
        <f t="shared" si="3"/>
        <v>112825.67391508204</v>
      </c>
      <c r="F89" s="356">
        <v>116541.09136477557</v>
      </c>
      <c r="G89" s="321">
        <v>120756.48802080451</v>
      </c>
      <c r="H89" s="356">
        <v>123636.91821364166</v>
      </c>
      <c r="I89" s="375">
        <v>130762.22494060556</v>
      </c>
      <c r="J89" s="321">
        <v>120434.23288854757</v>
      </c>
      <c r="K89" s="321">
        <v>126610.83040935673</v>
      </c>
      <c r="L89" s="321">
        <v>130824.16919169803</v>
      </c>
      <c r="M89" s="321">
        <v>137443.75952835675</v>
      </c>
      <c r="N89" s="321">
        <v>136716.02415163559</v>
      </c>
      <c r="O89" s="393">
        <v>127351.71424561404</v>
      </c>
      <c r="P89" s="393">
        <v>143566.31674208143</v>
      </c>
      <c r="Q89" s="393">
        <v>146376.64200784315</v>
      </c>
      <c r="R89" s="393">
        <v>158770.88396395338</v>
      </c>
      <c r="S89" s="394">
        <v>159080.89117990178</v>
      </c>
      <c r="T89" s="393">
        <v>165285.80613668062</v>
      </c>
      <c r="U89" s="393">
        <v>166718.36267637688</v>
      </c>
      <c r="V89" s="393">
        <v>167289.63339834122</v>
      </c>
      <c r="W89" s="393">
        <v>173676.49294820474</v>
      </c>
      <c r="X89" s="393">
        <v>179747.56252840406</v>
      </c>
      <c r="Y89" s="393">
        <v>187816.86670231458</v>
      </c>
      <c r="Z89" s="393">
        <v>203796.06676896589</v>
      </c>
      <c r="AA89" s="393">
        <v>208829.52363934729</v>
      </c>
      <c r="AB89" s="393">
        <v>212267.45229967978</v>
      </c>
      <c r="AC89" s="394">
        <v>218825.93857900606</v>
      </c>
      <c r="AD89" s="393">
        <v>219213.82977549065</v>
      </c>
      <c r="AE89" s="393">
        <v>220526.99978070863</v>
      </c>
      <c r="AF89" s="393">
        <v>216715.60102582892</v>
      </c>
      <c r="AG89" s="393">
        <v>223249.08683740321</v>
      </c>
      <c r="AH89" s="393">
        <v>225865.67327194312</v>
      </c>
      <c r="AI89" s="393">
        <v>233469.55207604798</v>
      </c>
      <c r="AJ89" s="393">
        <v>242962.28328532679</v>
      </c>
      <c r="AK89" s="393">
        <v>260550.08669656201</v>
      </c>
      <c r="AL89" s="393">
        <v>275103.93134720286</v>
      </c>
      <c r="AM89" s="394">
        <v>299740.08932473481</v>
      </c>
      <c r="AN89" s="393">
        <v>305582.67503385065</v>
      </c>
      <c r="AO89" s="393">
        <v>306229.28966691229</v>
      </c>
      <c r="AP89" s="393">
        <v>294725.7255548067</v>
      </c>
      <c r="AQ89" s="393">
        <v>302956.49947452033</v>
      </c>
      <c r="AR89" s="393">
        <v>330084.95605114481</v>
      </c>
      <c r="AS89" s="393">
        <v>351477.9733789342</v>
      </c>
      <c r="AT89" s="393">
        <v>367314.31151403626</v>
      </c>
      <c r="AU89" s="393">
        <v>368814.70821010362</v>
      </c>
      <c r="AV89" s="393">
        <v>330137.12505349657</v>
      </c>
      <c r="AW89" s="394">
        <v>302608.83497609885</v>
      </c>
      <c r="AX89" s="393">
        <v>300194.06060732418</v>
      </c>
      <c r="AY89" s="393">
        <v>294177.51759593608</v>
      </c>
      <c r="AZ89" s="393">
        <v>287338.59727999999</v>
      </c>
      <c r="BA89" s="393">
        <v>302432.86360424029</v>
      </c>
      <c r="BB89" s="393">
        <v>323990.17374532274</v>
      </c>
      <c r="BC89" s="393">
        <v>339661.9565902428</v>
      </c>
      <c r="BD89" s="393">
        <v>352340.78169591911</v>
      </c>
      <c r="BE89" s="393">
        <v>376083.12844944821</v>
      </c>
      <c r="BF89" s="393">
        <v>384772</v>
      </c>
      <c r="BG89" s="393">
        <v>398652.47751454107</v>
      </c>
      <c r="BH89" s="395"/>
    </row>
    <row r="90" spans="1:60" x14ac:dyDescent="0.2">
      <c r="A90" s="475">
        <v>81</v>
      </c>
      <c r="B90" s="319">
        <v>111043.45526057031</v>
      </c>
      <c r="C90" s="319">
        <f t="shared" si="2"/>
        <v>114561.38265029353</v>
      </c>
      <c r="D90" s="353">
        <v>118079.31004001673</v>
      </c>
      <c r="E90" s="353">
        <f t="shared" si="3"/>
        <v>121946.61218564975</v>
      </c>
      <c r="F90" s="353">
        <v>125813.91433128275</v>
      </c>
      <c r="G90" s="319">
        <v>130192.98223869861</v>
      </c>
      <c r="H90" s="353">
        <v>132412.32587249391</v>
      </c>
      <c r="I90" s="371">
        <v>140149.96633473184</v>
      </c>
      <c r="J90" s="319">
        <v>128758.37150811174</v>
      </c>
      <c r="K90" s="319">
        <v>136694.5654239766</v>
      </c>
      <c r="L90" s="319">
        <v>140638.77011997547</v>
      </c>
      <c r="M90" s="319">
        <v>147779.74358548535</v>
      </c>
      <c r="N90" s="319">
        <v>146551.28309385511</v>
      </c>
      <c r="O90" s="387">
        <v>136984.49936842106</v>
      </c>
      <c r="P90" s="387">
        <v>152777.7886611658</v>
      </c>
      <c r="Q90" s="387">
        <v>156455.64887843138</v>
      </c>
      <c r="R90" s="387">
        <v>169189.60354595355</v>
      </c>
      <c r="S90" s="388">
        <v>170546.1806343091</v>
      </c>
      <c r="T90" s="387">
        <v>176911.27834229928</v>
      </c>
      <c r="U90" s="387">
        <v>177518.04497041419</v>
      </c>
      <c r="V90" s="387">
        <v>177497.51458391373</v>
      </c>
      <c r="W90" s="387">
        <v>184602.88871096878</v>
      </c>
      <c r="X90" s="387">
        <v>190598.9821573238</v>
      </c>
      <c r="Y90" s="387">
        <v>199795.59285004967</v>
      </c>
      <c r="Z90" s="387">
        <v>214661.57056776073</v>
      </c>
      <c r="AA90" s="387">
        <v>219949.35603974841</v>
      </c>
      <c r="AB90" s="387">
        <v>223430.70626737515</v>
      </c>
      <c r="AC90" s="388">
        <v>230377.75114024122</v>
      </c>
      <c r="AD90" s="387">
        <v>233058.40281813609</v>
      </c>
      <c r="AE90" s="387">
        <v>232477.05485417123</v>
      </c>
      <c r="AF90" s="387">
        <v>230266.98259754537</v>
      </c>
      <c r="AG90" s="387">
        <v>237392.19714115546</v>
      </c>
      <c r="AH90" s="387">
        <v>239831.30621284532</v>
      </c>
      <c r="AI90" s="387">
        <v>247817.38165313081</v>
      </c>
      <c r="AJ90" s="387">
        <v>258595.71017086608</v>
      </c>
      <c r="AK90" s="387">
        <v>276822.79222720477</v>
      </c>
      <c r="AL90" s="387">
        <v>292967.41417723574</v>
      </c>
      <c r="AM90" s="388">
        <v>315485.82859883807</v>
      </c>
      <c r="AN90" s="387">
        <v>323465.67982501822</v>
      </c>
      <c r="AO90" s="387">
        <v>323560.20935491245</v>
      </c>
      <c r="AP90" s="387">
        <v>311745.50727676682</v>
      </c>
      <c r="AQ90" s="387">
        <v>322741.01048515213</v>
      </c>
      <c r="AR90" s="387">
        <v>349612.51834671426</v>
      </c>
      <c r="AS90" s="387">
        <v>373426.39312289131</v>
      </c>
      <c r="AT90" s="387">
        <v>389216.83701725642</v>
      </c>
      <c r="AU90" s="387">
        <v>390687.70874485711</v>
      </c>
      <c r="AV90" s="387">
        <v>351126.16057519475</v>
      </c>
      <c r="AW90" s="388">
        <v>323351.96057362831</v>
      </c>
      <c r="AX90" s="387">
        <v>321062.820711151</v>
      </c>
      <c r="AY90" s="387">
        <v>314557.51335251034</v>
      </c>
      <c r="AZ90" s="387">
        <v>308254.81656000001</v>
      </c>
      <c r="BA90" s="387">
        <v>325637.14479780133</v>
      </c>
      <c r="BB90" s="387">
        <v>348775.46101917222</v>
      </c>
      <c r="BC90" s="387">
        <v>362751.29222806828</v>
      </c>
      <c r="BD90" s="387">
        <v>376332.82575850456</v>
      </c>
      <c r="BE90" s="387">
        <v>401671.7468939934</v>
      </c>
      <c r="BF90" s="387">
        <v>408555</v>
      </c>
      <c r="BG90" s="387">
        <v>423333.8257908923</v>
      </c>
      <c r="BH90" s="389"/>
    </row>
    <row r="91" spans="1:60" x14ac:dyDescent="0.2">
      <c r="A91" s="475">
        <v>82</v>
      </c>
      <c r="B91" s="319">
        <v>118529.83677482793</v>
      </c>
      <c r="C91" s="319">
        <f t="shared" si="2"/>
        <v>122828.78627250026</v>
      </c>
      <c r="D91" s="353">
        <v>127127.73577017261</v>
      </c>
      <c r="E91" s="353">
        <f t="shared" si="3"/>
        <v>131391.09846152741</v>
      </c>
      <c r="F91" s="353">
        <v>135654.4611528822</v>
      </c>
      <c r="G91" s="319">
        <v>141008.18502738891</v>
      </c>
      <c r="H91" s="353">
        <v>142603.31133976876</v>
      </c>
      <c r="I91" s="371">
        <v>151049.15088712529</v>
      </c>
      <c r="J91" s="319">
        <v>138841.95449745608</v>
      </c>
      <c r="K91" s="319">
        <v>147061.63669590643</v>
      </c>
      <c r="L91" s="319">
        <v>152790.64261318854</v>
      </c>
      <c r="M91" s="319">
        <v>158855.98272855603</v>
      </c>
      <c r="N91" s="319">
        <v>156995.95567104861</v>
      </c>
      <c r="O91" s="387">
        <v>148000.61305263158</v>
      </c>
      <c r="P91" s="387">
        <v>163746.80942241149</v>
      </c>
      <c r="Q91" s="387">
        <v>166854.29333333333</v>
      </c>
      <c r="R91" s="387">
        <v>181074.4206416767</v>
      </c>
      <c r="S91" s="388">
        <v>182119.63319677688</v>
      </c>
      <c r="T91" s="387">
        <v>190092.32974696156</v>
      </c>
      <c r="U91" s="387">
        <v>189260.33664087392</v>
      </c>
      <c r="V91" s="387">
        <v>189309.79653243607</v>
      </c>
      <c r="W91" s="387">
        <v>195815.74428773791</v>
      </c>
      <c r="X91" s="387">
        <v>202726.1383548381</v>
      </c>
      <c r="Y91" s="387">
        <v>212907.89901459019</v>
      </c>
      <c r="Z91" s="387">
        <v>227166.32927879033</v>
      </c>
      <c r="AA91" s="387">
        <v>231888.99086516548</v>
      </c>
      <c r="AB91" s="387">
        <v>235597.46447549001</v>
      </c>
      <c r="AC91" s="388">
        <v>243590.77982364269</v>
      </c>
      <c r="AD91" s="387">
        <v>246662.0756156556</v>
      </c>
      <c r="AE91" s="387">
        <v>246753.28554869833</v>
      </c>
      <c r="AF91" s="387">
        <v>244225.78469805216</v>
      </c>
      <c r="AG91" s="387">
        <v>252448.83001786779</v>
      </c>
      <c r="AH91" s="387">
        <v>254992.61032754398</v>
      </c>
      <c r="AI91" s="387">
        <v>262952.38971753186</v>
      </c>
      <c r="AJ91" s="387">
        <v>276107.44002908358</v>
      </c>
      <c r="AK91" s="387">
        <v>294532.17339312402</v>
      </c>
      <c r="AL91" s="387">
        <v>311124.69935976394</v>
      </c>
      <c r="AM91" s="388">
        <v>333707.56360923086</v>
      </c>
      <c r="AN91" s="387">
        <v>343063.01926882617</v>
      </c>
      <c r="AO91" s="387">
        <v>342480.86353819963</v>
      </c>
      <c r="AP91" s="387">
        <v>330081.20162759931</v>
      </c>
      <c r="AQ91" s="387">
        <v>342827.31682756933</v>
      </c>
      <c r="AR91" s="387">
        <v>370870.88785013382</v>
      </c>
      <c r="AS91" s="387">
        <v>397060.00314276468</v>
      </c>
      <c r="AT91" s="387">
        <v>412887.51897313911</v>
      </c>
      <c r="AU91" s="387">
        <v>414931.95621569123</v>
      </c>
      <c r="AV91" s="387">
        <v>374308.41641701618</v>
      </c>
      <c r="AW91" s="388">
        <v>346737.31367655145</v>
      </c>
      <c r="AX91" s="387">
        <v>341958.13286910113</v>
      </c>
      <c r="AY91" s="387">
        <v>335449.24005957117</v>
      </c>
      <c r="AZ91" s="387">
        <v>328558.62151999999</v>
      </c>
      <c r="BA91" s="387">
        <v>350896.95115822536</v>
      </c>
      <c r="BB91" s="387">
        <v>374312.62670215644</v>
      </c>
      <c r="BC91" s="387">
        <v>388747.68033765262</v>
      </c>
      <c r="BD91" s="387">
        <v>402073.27789042826</v>
      </c>
      <c r="BE91" s="387">
        <v>426488.92642719042</v>
      </c>
      <c r="BF91" s="387">
        <v>433146</v>
      </c>
      <c r="BG91" s="387">
        <v>449023.59802808909</v>
      </c>
      <c r="BH91" s="389"/>
    </row>
    <row r="92" spans="1:60" x14ac:dyDescent="0.2">
      <c r="A92" s="475">
        <v>83</v>
      </c>
      <c r="B92" s="319">
        <v>127268.48574237955</v>
      </c>
      <c r="C92" s="319">
        <f t="shared" si="2"/>
        <v>131838.07468149858</v>
      </c>
      <c r="D92" s="353">
        <v>136407.66362061759</v>
      </c>
      <c r="E92" s="353">
        <f t="shared" si="3"/>
        <v>141033.34035439626</v>
      </c>
      <c r="F92" s="353">
        <v>145659.01708817497</v>
      </c>
      <c r="G92" s="319">
        <v>151296.41476235268</v>
      </c>
      <c r="H92" s="353">
        <v>155977.8784342845</v>
      </c>
      <c r="I92" s="371">
        <v>161953.93337714198</v>
      </c>
      <c r="J92" s="319">
        <v>149972.69924162427</v>
      </c>
      <c r="K92" s="319">
        <v>156897.45248538011</v>
      </c>
      <c r="L92" s="319">
        <v>164118.16621420439</v>
      </c>
      <c r="M92" s="319">
        <v>170125.33189404637</v>
      </c>
      <c r="N92" s="319">
        <v>167025.88841332926</v>
      </c>
      <c r="O92" s="387">
        <v>158161.86077192982</v>
      </c>
      <c r="P92" s="387">
        <v>176016.49001863188</v>
      </c>
      <c r="Q92" s="387">
        <v>179111.699827451</v>
      </c>
      <c r="R92" s="387">
        <v>194396.07831625914</v>
      </c>
      <c r="S92" s="388">
        <v>194828.79839387935</v>
      </c>
      <c r="T92" s="387">
        <v>203849.8280533971</v>
      </c>
      <c r="U92" s="387">
        <v>202489.63240782887</v>
      </c>
      <c r="V92" s="387">
        <v>202671.89164398532</v>
      </c>
      <c r="W92" s="387">
        <v>207965.27798649177</v>
      </c>
      <c r="X92" s="387">
        <v>215706.70323460255</v>
      </c>
      <c r="Y92" s="387">
        <v>226257.07264532885</v>
      </c>
      <c r="Z92" s="387">
        <v>241401.52775178707</v>
      </c>
      <c r="AA92" s="387">
        <v>245163.32865347801</v>
      </c>
      <c r="AB92" s="387">
        <v>249046.36984903403</v>
      </c>
      <c r="AC92" s="388">
        <v>257877.61262204804</v>
      </c>
      <c r="AD92" s="387">
        <v>261173.61873995553</v>
      </c>
      <c r="AE92" s="387">
        <v>261457.97662980482</v>
      </c>
      <c r="AF92" s="387">
        <v>260179.42590217991</v>
      </c>
      <c r="AG92" s="387">
        <v>267701.68886241812</v>
      </c>
      <c r="AH92" s="387">
        <v>271714.25725609047</v>
      </c>
      <c r="AI92" s="387">
        <v>280896.26559712249</v>
      </c>
      <c r="AJ92" s="387">
        <v>294357.79356245982</v>
      </c>
      <c r="AK92" s="387">
        <v>313410.94170403585</v>
      </c>
      <c r="AL92" s="387">
        <v>330750.9963047686</v>
      </c>
      <c r="AM92" s="388">
        <v>356732.25816767034</v>
      </c>
      <c r="AN92" s="387">
        <v>364335.76398291846</v>
      </c>
      <c r="AO92" s="387">
        <v>363613.07756802766</v>
      </c>
      <c r="AP92" s="387">
        <v>350233.1871489553</v>
      </c>
      <c r="AQ92" s="387">
        <v>363518.56717585237</v>
      </c>
      <c r="AR92" s="387">
        <v>394710.97891168599</v>
      </c>
      <c r="AS92" s="387">
        <v>423929.63913666405</v>
      </c>
      <c r="AT92" s="387">
        <v>439462.05309337337</v>
      </c>
      <c r="AU92" s="387">
        <v>442003.08777597104</v>
      </c>
      <c r="AV92" s="387">
        <v>399431.51228280412</v>
      </c>
      <c r="AW92" s="388">
        <v>371733.06696560769</v>
      </c>
      <c r="AX92" s="387">
        <v>364542.38655672426</v>
      </c>
      <c r="AY92" s="387">
        <v>358103.21904645325</v>
      </c>
      <c r="AZ92" s="387">
        <v>350071.75095999998</v>
      </c>
      <c r="BA92" s="387">
        <v>377892.70341578324</v>
      </c>
      <c r="BB92" s="387">
        <v>402827.40176677087</v>
      </c>
      <c r="BC92" s="387">
        <v>416561.9015498028</v>
      </c>
      <c r="BD92" s="387">
        <v>430770.56589110731</v>
      </c>
      <c r="BE92" s="387">
        <v>454377.51878405514</v>
      </c>
      <c r="BF92" s="387">
        <v>459570</v>
      </c>
      <c r="BG92" s="387">
        <v>477627.68605475954</v>
      </c>
      <c r="BH92" s="389"/>
    </row>
    <row r="93" spans="1:60" x14ac:dyDescent="0.2">
      <c r="A93" s="475">
        <v>84</v>
      </c>
      <c r="B93" s="319">
        <v>136075.19272369717</v>
      </c>
      <c r="C93" s="319">
        <f t="shared" si="2"/>
        <v>141377.46806942788</v>
      </c>
      <c r="D93" s="353">
        <v>146679.74341515859</v>
      </c>
      <c r="E93" s="353">
        <f t="shared" si="3"/>
        <v>151966.47161644237</v>
      </c>
      <c r="F93" s="353">
        <v>157253.19981772613</v>
      </c>
      <c r="G93" s="319">
        <v>163343.2638742876</v>
      </c>
      <c r="H93" s="353">
        <v>170685.79060146387</v>
      </c>
      <c r="I93" s="371">
        <v>174711.63322044178</v>
      </c>
      <c r="J93" s="319">
        <v>162177.18345012961</v>
      </c>
      <c r="K93" s="319">
        <v>166920.4725877193</v>
      </c>
      <c r="L93" s="319">
        <v>175678.44714948768</v>
      </c>
      <c r="M93" s="319">
        <v>183440.72772564978</v>
      </c>
      <c r="N93" s="319">
        <v>179510.40385203302</v>
      </c>
      <c r="O93" s="387">
        <v>170996.50750877193</v>
      </c>
      <c r="P93" s="387">
        <v>188790.95927601808</v>
      </c>
      <c r="Q93" s="387">
        <v>192119.55978039216</v>
      </c>
      <c r="R93" s="387">
        <v>208618.19943053395</v>
      </c>
      <c r="S93" s="388">
        <v>208658.65357171925</v>
      </c>
      <c r="T93" s="387">
        <v>217179.81789201035</v>
      </c>
      <c r="U93" s="387">
        <v>215514.7801547565</v>
      </c>
      <c r="V93" s="387">
        <v>214493.66708814638</v>
      </c>
      <c r="W93" s="387">
        <v>219955.66734413174</v>
      </c>
      <c r="X93" s="387">
        <v>229809.82876563459</v>
      </c>
      <c r="Y93" s="387">
        <v>240483.92483385533</v>
      </c>
      <c r="Z93" s="387">
        <v>256084.36094165198</v>
      </c>
      <c r="AA93" s="387">
        <v>258621.41526119065</v>
      </c>
      <c r="AB93" s="387">
        <v>262542.04046873347</v>
      </c>
      <c r="AC93" s="388">
        <v>272312.23379168217</v>
      </c>
      <c r="AD93" s="387">
        <v>276589.43666498922</v>
      </c>
      <c r="AE93" s="387">
        <v>277281.5217568372</v>
      </c>
      <c r="AF93" s="387">
        <v>277644.41130854248</v>
      </c>
      <c r="AG93" s="387">
        <v>284994.3083978559</v>
      </c>
      <c r="AH93" s="387">
        <v>288905.45926098613</v>
      </c>
      <c r="AI93" s="387">
        <v>300329.14174790535</v>
      </c>
      <c r="AJ93" s="387">
        <v>312608.14709583606</v>
      </c>
      <c r="AK93" s="387">
        <v>334683.15695067262</v>
      </c>
      <c r="AL93" s="387">
        <v>351945.23845747777</v>
      </c>
      <c r="AM93" s="388">
        <v>382582.65703778708</v>
      </c>
      <c r="AN93" s="387">
        <v>388209.56816998229</v>
      </c>
      <c r="AO93" s="387">
        <v>387172.09868136892</v>
      </c>
      <c r="AP93" s="387">
        <v>373370.8567862403</v>
      </c>
      <c r="AQ93" s="387">
        <v>386927.32885249908</v>
      </c>
      <c r="AR93" s="387">
        <v>419787.92535236396</v>
      </c>
      <c r="AS93" s="387">
        <v>453587.45251190092</v>
      </c>
      <c r="AT93" s="387">
        <v>468571.40039943444</v>
      </c>
      <c r="AU93" s="387">
        <v>472459.47044122627</v>
      </c>
      <c r="AV93" s="387">
        <v>427017.98202516482</v>
      </c>
      <c r="AW93" s="388">
        <v>396337.63940945046</v>
      </c>
      <c r="AX93" s="387">
        <v>389779.53678241203</v>
      </c>
      <c r="AY93" s="387">
        <v>382869.64147132623</v>
      </c>
      <c r="AZ93" s="387">
        <v>374041.18232000002</v>
      </c>
      <c r="BA93" s="387">
        <v>407273.34314880247</v>
      </c>
      <c r="BB93" s="387">
        <v>432500.96670910006</v>
      </c>
      <c r="BC93" s="387">
        <v>447838.35986364022</v>
      </c>
      <c r="BD93" s="387">
        <v>461930.66525827348</v>
      </c>
      <c r="BE93" s="387">
        <v>484259.76336068538</v>
      </c>
      <c r="BF93" s="387">
        <v>491013</v>
      </c>
      <c r="BG93" s="387">
        <v>509070.48262164847</v>
      </c>
      <c r="BH93" s="389"/>
    </row>
    <row r="94" spans="1:60" x14ac:dyDescent="0.2">
      <c r="A94" s="475">
        <v>85</v>
      </c>
      <c r="B94" s="319">
        <v>147121.00835791545</v>
      </c>
      <c r="C94" s="319">
        <f t="shared" si="2"/>
        <v>152287.76094297849</v>
      </c>
      <c r="D94" s="353">
        <v>157454.51352804157</v>
      </c>
      <c r="E94" s="353">
        <f t="shared" si="3"/>
        <v>163803.83047101554</v>
      </c>
      <c r="F94" s="353">
        <v>170153.1474139895</v>
      </c>
      <c r="G94" s="319">
        <v>177559.28113760857</v>
      </c>
      <c r="H94" s="353">
        <v>184935.54895512888</v>
      </c>
      <c r="I94" s="371">
        <v>187704.44644391647</v>
      </c>
      <c r="J94" s="319">
        <v>176821.50139195548</v>
      </c>
      <c r="K94" s="319">
        <v>178952.14437134503</v>
      </c>
      <c r="L94" s="319">
        <v>188935.91698047114</v>
      </c>
      <c r="M94" s="319">
        <v>199873.47106202776</v>
      </c>
      <c r="N94" s="319">
        <v>193302.61938245187</v>
      </c>
      <c r="O94" s="387">
        <v>185307.74091228071</v>
      </c>
      <c r="P94" s="387">
        <v>202136.53979238754</v>
      </c>
      <c r="Q94" s="387">
        <v>207830.44191372549</v>
      </c>
      <c r="R94" s="387">
        <v>222934.5928904805</v>
      </c>
      <c r="S94" s="388">
        <v>223480.00390677986</v>
      </c>
      <c r="T94" s="387">
        <v>232043.32197648936</v>
      </c>
      <c r="U94" s="387">
        <v>229351.47928994082</v>
      </c>
      <c r="V94" s="387">
        <v>228209.39491223931</v>
      </c>
      <c r="W94" s="387">
        <v>234212.72681735133</v>
      </c>
      <c r="X94" s="387">
        <v>244287.14118042248</v>
      </c>
      <c r="Y94" s="387">
        <v>255142.21419295701</v>
      </c>
      <c r="Z94" s="387">
        <v>272650.99023167032</v>
      </c>
      <c r="AA94" s="387">
        <v>273735.26046130009</v>
      </c>
      <c r="AB94" s="387">
        <v>276606.68824999122</v>
      </c>
      <c r="AC94" s="388">
        <v>288681.19895942434</v>
      </c>
      <c r="AD94" s="387">
        <v>294006.16483498644</v>
      </c>
      <c r="AE94" s="387">
        <v>293112.00551361172</v>
      </c>
      <c r="AF94" s="387">
        <v>296253.89338706725</v>
      </c>
      <c r="AG94" s="387">
        <v>303688.54198927933</v>
      </c>
      <c r="AH94" s="387">
        <v>307605.36915724445</v>
      </c>
      <c r="AI94" s="387">
        <v>318476.92530794587</v>
      </c>
      <c r="AJ94" s="387">
        <v>333272.57674990915</v>
      </c>
      <c r="AK94" s="387">
        <v>358007.11509715993</v>
      </c>
      <c r="AL94" s="387">
        <v>378640.77976150188</v>
      </c>
      <c r="AM94" s="388">
        <v>409696.13835740549</v>
      </c>
      <c r="AN94" s="387">
        <v>414083.18914696382</v>
      </c>
      <c r="AO94" s="387">
        <v>413343.63037678803</v>
      </c>
      <c r="AP94" s="387">
        <v>398429.86944257224</v>
      </c>
      <c r="AQ94" s="387">
        <v>415214.88950262737</v>
      </c>
      <c r="AR94" s="387">
        <v>448666.32506690454</v>
      </c>
      <c r="AS94" s="387">
        <v>483942.63012432406</v>
      </c>
      <c r="AT94" s="387">
        <v>501538.88248098193</v>
      </c>
      <c r="AU94" s="387">
        <v>505806.7922864533</v>
      </c>
      <c r="AV94" s="387">
        <v>457012.13609518105</v>
      </c>
      <c r="AW94" s="388">
        <v>423051.54329709377</v>
      </c>
      <c r="AX94" s="387">
        <v>416750.65158606891</v>
      </c>
      <c r="AY94" s="387">
        <v>409499.98457677948</v>
      </c>
      <c r="AZ94" s="387">
        <v>401249.87568</v>
      </c>
      <c r="BA94" s="387">
        <v>438547.54440518253</v>
      </c>
      <c r="BB94" s="387">
        <v>464079.85989275936</v>
      </c>
      <c r="BC94" s="387">
        <v>480268.5447131957</v>
      </c>
      <c r="BD94" s="387">
        <v>496132.20088464691</v>
      </c>
      <c r="BE94" s="387">
        <v>518225.61417985702</v>
      </c>
      <c r="BF94" s="387">
        <v>524460</v>
      </c>
      <c r="BG94" s="387">
        <v>544882.78904809197</v>
      </c>
      <c r="BH94" s="389"/>
    </row>
    <row r="95" spans="1:60" x14ac:dyDescent="0.2">
      <c r="A95" s="475">
        <v>86</v>
      </c>
      <c r="B95" s="319">
        <v>159459.92625368733</v>
      </c>
      <c r="C95" s="319">
        <f t="shared" si="2"/>
        <v>164380.36699711782</v>
      </c>
      <c r="D95" s="353">
        <v>169300.80774054831</v>
      </c>
      <c r="E95" s="353">
        <f t="shared" si="3"/>
        <v>176801.44761600211</v>
      </c>
      <c r="F95" s="353">
        <v>184302.0874914559</v>
      </c>
      <c r="G95" s="319">
        <v>193472.6418414209</v>
      </c>
      <c r="H95" s="353">
        <v>199766.81022594674</v>
      </c>
      <c r="I95" s="371">
        <v>201570.53793661224</v>
      </c>
      <c r="J95" s="319">
        <v>193071.11298838438</v>
      </c>
      <c r="K95" s="319">
        <v>193215.08918128654</v>
      </c>
      <c r="L95" s="319">
        <v>205558.66993607144</v>
      </c>
      <c r="M95" s="319">
        <v>216283.22511002244</v>
      </c>
      <c r="N95" s="319">
        <v>208284.03790889637</v>
      </c>
      <c r="O95" s="387">
        <v>201367.5637894737</v>
      </c>
      <c r="P95" s="387">
        <v>217361.26058025018</v>
      </c>
      <c r="Q95" s="387">
        <v>223662.92530196079</v>
      </c>
      <c r="R95" s="387">
        <v>237975.90818093755</v>
      </c>
      <c r="S95" s="388">
        <v>239773.57432377434</v>
      </c>
      <c r="T95" s="387">
        <v>247858.37716676629</v>
      </c>
      <c r="U95" s="387">
        <v>245068.35648611744</v>
      </c>
      <c r="V95" s="387">
        <v>243800.08812498656</v>
      </c>
      <c r="W95" s="387">
        <v>248740.3316704646</v>
      </c>
      <c r="X95" s="387">
        <v>259637.55632397401</v>
      </c>
      <c r="Y95" s="387">
        <v>270136.77075853641</v>
      </c>
      <c r="Z95" s="387">
        <v>288778.27433661435</v>
      </c>
      <c r="AA95" s="387">
        <v>290539.1909563315</v>
      </c>
      <c r="AB95" s="387">
        <v>294015.05113136501</v>
      </c>
      <c r="AC95" s="388">
        <v>307508.31501064223</v>
      </c>
      <c r="AD95" s="387">
        <v>311915.48007337545</v>
      </c>
      <c r="AE95" s="387">
        <v>310383.98959932331</v>
      </c>
      <c r="AF95" s="387">
        <v>316016.32484582037</v>
      </c>
      <c r="AG95" s="387">
        <v>323024.22013103036</v>
      </c>
      <c r="AH95" s="387">
        <v>328411.0157360998</v>
      </c>
      <c r="AI95" s="387">
        <v>339044.72947859718</v>
      </c>
      <c r="AJ95" s="387">
        <v>357137.70899633662</v>
      </c>
      <c r="AK95" s="387">
        <v>383350.92376681609</v>
      </c>
      <c r="AL95" s="387">
        <v>406820.32274394616</v>
      </c>
      <c r="AM95" s="388">
        <v>438780.97265895637</v>
      </c>
      <c r="AN95" s="387">
        <v>443943.46724299551</v>
      </c>
      <c r="AO95" s="387">
        <v>439809.19261160091</v>
      </c>
      <c r="AP95" s="387">
        <v>425747.49684215785</v>
      </c>
      <c r="AQ95" s="387">
        <v>444084.38733960647</v>
      </c>
      <c r="AR95" s="387">
        <v>481469.99531370797</v>
      </c>
      <c r="AS95" s="387">
        <v>515391.83787031472</v>
      </c>
      <c r="AT95" s="387">
        <v>535702.94549289765</v>
      </c>
      <c r="AU95" s="387">
        <v>540431.59018236189</v>
      </c>
      <c r="AV95" s="387">
        <v>489349.99075579905</v>
      </c>
      <c r="AW95" s="388">
        <v>455593.33905833581</v>
      </c>
      <c r="AX95" s="387">
        <v>448624.66090546135</v>
      </c>
      <c r="AY95" s="387">
        <v>438339.92092539323</v>
      </c>
      <c r="AZ95" s="387">
        <v>432154.09632000001</v>
      </c>
      <c r="BA95" s="387">
        <v>472264.24436592066</v>
      </c>
      <c r="BB95" s="387">
        <v>502050.78756316792</v>
      </c>
      <c r="BC95" s="387">
        <v>515918.80041633639</v>
      </c>
      <c r="BD95" s="387">
        <v>533585.10707245988</v>
      </c>
      <c r="BE95" s="387">
        <v>556187.98982395453</v>
      </c>
      <c r="BF95" s="387">
        <v>562957</v>
      </c>
      <c r="BG95" s="387">
        <v>584153.39069371542</v>
      </c>
      <c r="BH95" s="389"/>
    </row>
    <row r="96" spans="1:60" x14ac:dyDescent="0.2">
      <c r="A96" s="475">
        <v>87</v>
      </c>
      <c r="B96" s="319">
        <v>172989.85939036382</v>
      </c>
      <c r="C96" s="319">
        <f t="shared" si="2"/>
        <v>179178.457139487</v>
      </c>
      <c r="D96" s="353">
        <v>185367.05488861018</v>
      </c>
      <c r="E96" s="353">
        <f t="shared" si="3"/>
        <v>193631.13692254614</v>
      </c>
      <c r="F96" s="353">
        <v>201895.2189564821</v>
      </c>
      <c r="G96" s="319">
        <v>210317.39677972667</v>
      </c>
      <c r="H96" s="353">
        <v>216595.15222234008</v>
      </c>
      <c r="I96" s="371">
        <v>218907.35075569933</v>
      </c>
      <c r="J96" s="319">
        <v>211792.45156954977</v>
      </c>
      <c r="K96" s="319">
        <v>210184.9071637427</v>
      </c>
      <c r="L96" s="319">
        <v>225507.91312724404</v>
      </c>
      <c r="M96" s="319">
        <v>233718.30141991202</v>
      </c>
      <c r="N96" s="319">
        <v>225504.20513604404</v>
      </c>
      <c r="O96" s="387">
        <v>217481.78722807017</v>
      </c>
      <c r="P96" s="387">
        <v>235430.4838967261</v>
      </c>
      <c r="Q96" s="387">
        <v>240867.76570980393</v>
      </c>
      <c r="R96" s="387">
        <v>254701.12261132474</v>
      </c>
      <c r="S96" s="388">
        <v>257449.22889931899</v>
      </c>
      <c r="T96" s="387">
        <v>265678.5849770871</v>
      </c>
      <c r="U96" s="387">
        <v>261317.02667273555</v>
      </c>
      <c r="V96" s="387">
        <v>262535.50176807179</v>
      </c>
      <c r="W96" s="387">
        <v>266234.84174005874</v>
      </c>
      <c r="X96" s="387">
        <v>276633.51846509514</v>
      </c>
      <c r="Y96" s="387">
        <v>287677.65258574596</v>
      </c>
      <c r="Z96" s="387">
        <v>307612.09057225194</v>
      </c>
      <c r="AA96" s="387">
        <v>309433.01186981495</v>
      </c>
      <c r="AB96" s="387">
        <v>313336.89200126682</v>
      </c>
      <c r="AC96" s="388">
        <v>328041.54491705803</v>
      </c>
      <c r="AD96" s="387">
        <v>331861.66081719456</v>
      </c>
      <c r="AE96" s="387">
        <v>329739.29726512328</v>
      </c>
      <c r="AF96" s="387">
        <v>334179.5039384503</v>
      </c>
      <c r="AG96" s="387">
        <v>343278.3677188803</v>
      </c>
      <c r="AH96" s="387">
        <v>350570.46543886233</v>
      </c>
      <c r="AI96" s="387">
        <v>364035.27543140971</v>
      </c>
      <c r="AJ96" s="387">
        <v>382249.36547442601</v>
      </c>
      <c r="AK96" s="387">
        <v>409004.54409566516</v>
      </c>
      <c r="AL96" s="387">
        <v>438793.81345172506</v>
      </c>
      <c r="AM96" s="388">
        <v>471053.02435644611</v>
      </c>
      <c r="AN96" s="387">
        <v>475457.5231746693</v>
      </c>
      <c r="AO96" s="387">
        <v>468040.34492746257</v>
      </c>
      <c r="AP96" s="387">
        <v>456248.47170423629</v>
      </c>
      <c r="AQ96" s="387">
        <v>475770.19049248437</v>
      </c>
      <c r="AR96" s="387">
        <v>515946.51575379126</v>
      </c>
      <c r="AS96" s="387">
        <v>550325.30766742153</v>
      </c>
      <c r="AT96" s="387">
        <v>573102.62298319233</v>
      </c>
      <c r="AU96" s="387">
        <v>578268.81129748665</v>
      </c>
      <c r="AV96" s="387">
        <v>523558.77728323208</v>
      </c>
      <c r="AW96" s="388">
        <v>488137.47721984854</v>
      </c>
      <c r="AX96" s="387">
        <v>482506.23640400718</v>
      </c>
      <c r="AY96" s="387">
        <v>472517.44831385027</v>
      </c>
      <c r="AZ96" s="387">
        <v>465898.90055999998</v>
      </c>
      <c r="BA96" s="387">
        <v>510420.2699646643</v>
      </c>
      <c r="BB96" s="387">
        <v>542535.80866412073</v>
      </c>
      <c r="BC96" s="387">
        <v>556633.39743895794</v>
      </c>
      <c r="BD96" s="387">
        <v>573160.33416642295</v>
      </c>
      <c r="BE96" s="387">
        <v>598575.12597019353</v>
      </c>
      <c r="BF96" s="387">
        <v>608803</v>
      </c>
      <c r="BG96" s="387">
        <v>633149.83394807775</v>
      </c>
      <c r="BH96" s="389"/>
    </row>
    <row r="97" spans="1:60" x14ac:dyDescent="0.2">
      <c r="A97" s="475">
        <v>88</v>
      </c>
      <c r="B97" s="319">
        <v>190610.07915437562</v>
      </c>
      <c r="C97" s="319">
        <f t="shared" si="2"/>
        <v>197384.24593208241</v>
      </c>
      <c r="D97" s="353">
        <v>204158.41270978918</v>
      </c>
      <c r="E97" s="353">
        <f t="shared" si="3"/>
        <v>213425.62444557581</v>
      </c>
      <c r="F97" s="353">
        <v>222692.83618136248</v>
      </c>
      <c r="G97" s="319">
        <v>228491.83953964477</v>
      </c>
      <c r="H97" s="353">
        <v>236266.39736925851</v>
      </c>
      <c r="I97" s="371">
        <v>239860.43127938127</v>
      </c>
      <c r="J97" s="319">
        <v>230705.1496592109</v>
      </c>
      <c r="K97" s="319">
        <v>230023.50475146199</v>
      </c>
      <c r="L97" s="319">
        <v>248390.86855241263</v>
      </c>
      <c r="M97" s="319">
        <v>252799.41077804536</v>
      </c>
      <c r="N97" s="319">
        <v>243765.45398960562</v>
      </c>
      <c r="O97" s="387">
        <v>235826.43368421053</v>
      </c>
      <c r="P97" s="387">
        <v>255257.25605536331</v>
      </c>
      <c r="Q97" s="387">
        <v>260820.79447843137</v>
      </c>
      <c r="R97" s="387">
        <v>273802.65030674846</v>
      </c>
      <c r="S97" s="388">
        <v>278027.26020781894</v>
      </c>
      <c r="T97" s="387">
        <v>285856.98465829849</v>
      </c>
      <c r="U97" s="387">
        <v>281807.43905325443</v>
      </c>
      <c r="V97" s="387">
        <v>282471.84260945971</v>
      </c>
      <c r="W97" s="387">
        <v>285209.3941820123</v>
      </c>
      <c r="X97" s="387">
        <v>297839.63010531728</v>
      </c>
      <c r="Y97" s="387">
        <v>307574.51974639064</v>
      </c>
      <c r="Z97" s="387">
        <v>328808.42336913804</v>
      </c>
      <c r="AA97" s="387">
        <v>332488.44066004199</v>
      </c>
      <c r="AB97" s="387">
        <v>336014.13928282366</v>
      </c>
      <c r="AC97" s="388">
        <v>352944.82083854184</v>
      </c>
      <c r="AD97" s="387">
        <v>357362.92930309573</v>
      </c>
      <c r="AE97" s="387">
        <v>352832.79170452052</v>
      </c>
      <c r="AF97" s="387">
        <v>357686.48507052578</v>
      </c>
      <c r="AG97" s="387">
        <v>367963.26468135795</v>
      </c>
      <c r="AH97" s="387">
        <v>374103.08136146405</v>
      </c>
      <c r="AI97" s="387">
        <v>391812.55968370417</v>
      </c>
      <c r="AJ97" s="387">
        <v>410634.50297827122</v>
      </c>
      <c r="AK97" s="387">
        <v>438898.33183856501</v>
      </c>
      <c r="AL97" s="387">
        <v>469941.35979100957</v>
      </c>
      <c r="AM97" s="388">
        <v>504266.48563662521</v>
      </c>
      <c r="AN97" s="387">
        <v>508639.77523174667</v>
      </c>
      <c r="AO97" s="387">
        <v>503129.86508803576</v>
      </c>
      <c r="AP97" s="387">
        <v>491189.26942759432</v>
      </c>
      <c r="AQ97" s="387">
        <v>513815.34908957593</v>
      </c>
      <c r="AR97" s="387">
        <v>556754.84003568243</v>
      </c>
      <c r="AS97" s="387">
        <v>593940.64232564589</v>
      </c>
      <c r="AT97" s="387">
        <v>615760.79527859425</v>
      </c>
      <c r="AU97" s="387">
        <v>622150.17406772822</v>
      </c>
      <c r="AV97" s="387">
        <v>565616.235555936</v>
      </c>
      <c r="AW97" s="388">
        <v>524360.35500655696</v>
      </c>
      <c r="AX97" s="387">
        <v>521909.48472307646</v>
      </c>
      <c r="AY97" s="387">
        <v>510653.26543852128</v>
      </c>
      <c r="AZ97" s="387">
        <v>503927.28272000002</v>
      </c>
      <c r="BA97" s="387">
        <v>552613.42960345501</v>
      </c>
      <c r="BB97" s="387">
        <v>586773.813756124</v>
      </c>
      <c r="BC97" s="387">
        <v>602710.54923942208</v>
      </c>
      <c r="BD97" s="387">
        <v>621746.02506814047</v>
      </c>
      <c r="BE97" s="387">
        <v>647583.52331702085</v>
      </c>
      <c r="BF97" s="387">
        <v>660692</v>
      </c>
      <c r="BG97" s="387">
        <v>685826.48460774578</v>
      </c>
      <c r="BH97" s="389"/>
    </row>
    <row r="98" spans="1:60" x14ac:dyDescent="0.2">
      <c r="A98" s="476">
        <v>89</v>
      </c>
      <c r="B98" s="320">
        <v>211184.01671583089</v>
      </c>
      <c r="C98" s="320">
        <f t="shared" si="2"/>
        <v>218353.38397757738</v>
      </c>
      <c r="D98" s="354">
        <v>225522.7512393239</v>
      </c>
      <c r="E98" s="354">
        <f t="shared" si="3"/>
        <v>235616.81786163049</v>
      </c>
      <c r="F98" s="354">
        <v>245710.88448393709</v>
      </c>
      <c r="G98" s="320">
        <v>249913.90693299397</v>
      </c>
      <c r="H98" s="354">
        <v>260724.76249071813</v>
      </c>
      <c r="I98" s="374">
        <v>264345.81044330989</v>
      </c>
      <c r="J98" s="320">
        <v>254183.89824325623</v>
      </c>
      <c r="K98" s="320">
        <v>252285.63925438595</v>
      </c>
      <c r="L98" s="320">
        <v>274411.19887906121</v>
      </c>
      <c r="M98" s="320">
        <v>277489.90650170227</v>
      </c>
      <c r="N98" s="320">
        <v>263419.04371751758</v>
      </c>
      <c r="O98" s="390">
        <v>257835.34652631579</v>
      </c>
      <c r="P98" s="390">
        <v>278039.06840564276</v>
      </c>
      <c r="Q98" s="390">
        <v>284064.00577254902</v>
      </c>
      <c r="R98" s="390">
        <v>295465.78518801183</v>
      </c>
      <c r="S98" s="391">
        <v>300302.85140671203</v>
      </c>
      <c r="T98" s="390">
        <v>309609.90675433353</v>
      </c>
      <c r="U98" s="390">
        <v>304314.12817478378</v>
      </c>
      <c r="V98" s="390">
        <v>302752.32266775245</v>
      </c>
      <c r="W98" s="390">
        <v>308512.67270226439</v>
      </c>
      <c r="X98" s="390">
        <v>320325.85476891464</v>
      </c>
      <c r="Y98" s="390">
        <v>331770.95439615002</v>
      </c>
      <c r="Z98" s="390">
        <v>353573.39960327849</v>
      </c>
      <c r="AA98" s="390">
        <v>357952.79628042667</v>
      </c>
      <c r="AB98" s="390">
        <v>362494.95991835871</v>
      </c>
      <c r="AC98" s="391">
        <v>379610.33278151287</v>
      </c>
      <c r="AD98" s="390">
        <v>383865.55179299042</v>
      </c>
      <c r="AE98" s="390">
        <v>380165.7889163873</v>
      </c>
      <c r="AF98" s="390">
        <v>385648.0433534836</v>
      </c>
      <c r="AG98" s="390">
        <v>395230.42942227516</v>
      </c>
      <c r="AH98" s="390">
        <v>402828.23417647742</v>
      </c>
      <c r="AI98" s="390">
        <v>423453.02510669269</v>
      </c>
      <c r="AJ98" s="390">
        <v>444456.34430493024</v>
      </c>
      <c r="AK98" s="390">
        <v>471853.78774289979</v>
      </c>
      <c r="AL98" s="390">
        <v>506645.66797060054</v>
      </c>
      <c r="AM98" s="391">
        <v>540280.56664712459</v>
      </c>
      <c r="AN98" s="390">
        <v>545762.54588063736</v>
      </c>
      <c r="AO98" s="390">
        <v>542876.04115958232</v>
      </c>
      <c r="AP98" s="390">
        <v>532442.85389051156</v>
      </c>
      <c r="AQ98" s="390">
        <v>554569.89896126115</v>
      </c>
      <c r="AR98" s="390">
        <v>602830.66661909013</v>
      </c>
      <c r="AS98" s="390">
        <v>642727.98844571796</v>
      </c>
      <c r="AT98" s="390">
        <v>660964.96375917236</v>
      </c>
      <c r="AU98" s="390">
        <v>671594.66102083365</v>
      </c>
      <c r="AV98" s="390">
        <v>612972.49516391347</v>
      </c>
      <c r="AW98" s="391">
        <v>569305.16020136222</v>
      </c>
      <c r="AX98" s="390">
        <v>567493.58946721011</v>
      </c>
      <c r="AY98" s="390">
        <v>553523.44109186612</v>
      </c>
      <c r="AZ98" s="390">
        <v>553047.78391999996</v>
      </c>
      <c r="BA98" s="390">
        <v>604439.62151550839</v>
      </c>
      <c r="BB98" s="390">
        <v>639893.38255603134</v>
      </c>
      <c r="BC98" s="390">
        <v>659568.85780583054</v>
      </c>
      <c r="BD98" s="390">
        <v>677688.81659137423</v>
      </c>
      <c r="BE98" s="390">
        <v>704522.47659046971</v>
      </c>
      <c r="BF98" s="390">
        <v>716503</v>
      </c>
      <c r="BG98" s="390">
        <v>743174.09221166128</v>
      </c>
      <c r="BH98" s="392"/>
    </row>
    <row r="99" spans="1:60" x14ac:dyDescent="0.2">
      <c r="A99" s="475">
        <v>90</v>
      </c>
      <c r="B99" s="319">
        <v>234432.63421828911</v>
      </c>
      <c r="C99" s="319">
        <f t="shared" si="2"/>
        <v>243189.84945101879</v>
      </c>
      <c r="D99" s="353">
        <v>251947.06468374844</v>
      </c>
      <c r="E99" s="353">
        <f t="shared" si="3"/>
        <v>261088.65583241876</v>
      </c>
      <c r="F99" s="353">
        <v>270230.24698108906</v>
      </c>
      <c r="G99" s="319">
        <v>275815.24528301886</v>
      </c>
      <c r="H99" s="353">
        <v>291873.34804285562</v>
      </c>
      <c r="I99" s="371">
        <v>291400.64297629276</v>
      </c>
      <c r="J99" s="319">
        <v>281484.52145531343</v>
      </c>
      <c r="K99" s="319">
        <v>275311.76973684208</v>
      </c>
      <c r="L99" s="319">
        <v>301415.89876521582</v>
      </c>
      <c r="M99" s="319">
        <v>306497.79058374162</v>
      </c>
      <c r="N99" s="319">
        <v>289242.94649954146</v>
      </c>
      <c r="O99" s="387">
        <v>283209.3226666667</v>
      </c>
      <c r="P99" s="387">
        <v>302147.33271227044</v>
      </c>
      <c r="Q99" s="387">
        <v>309833.04884705885</v>
      </c>
      <c r="R99" s="387">
        <v>318582.01450083655</v>
      </c>
      <c r="S99" s="388">
        <v>325183.37079139421</v>
      </c>
      <c r="T99" s="387">
        <v>337607.57421797171</v>
      </c>
      <c r="U99" s="387">
        <v>331707.7680473373</v>
      </c>
      <c r="V99" s="387">
        <v>325062.03741882939</v>
      </c>
      <c r="W99" s="387">
        <v>334344.07275564043</v>
      </c>
      <c r="X99" s="387">
        <v>347617.42678179772</v>
      </c>
      <c r="Y99" s="387">
        <v>359604.99656252388</v>
      </c>
      <c r="Z99" s="387">
        <v>384696.44672330545</v>
      </c>
      <c r="AA99" s="387">
        <v>387778.66233931994</v>
      </c>
      <c r="AB99" s="387">
        <v>390797.67660203396</v>
      </c>
      <c r="AC99" s="388">
        <v>409370.04682590626</v>
      </c>
      <c r="AD99" s="387">
        <v>413978.08243372675</v>
      </c>
      <c r="AE99" s="387">
        <v>412298.58325240435</v>
      </c>
      <c r="AF99" s="387">
        <v>419384.49178726267</v>
      </c>
      <c r="AG99" s="387">
        <v>428250.80762358545</v>
      </c>
      <c r="AH99" s="387">
        <v>435629.31868516142</v>
      </c>
      <c r="AI99" s="387">
        <v>458572.56653487671</v>
      </c>
      <c r="AJ99" s="387">
        <v>482700.63681870303</v>
      </c>
      <c r="AK99" s="387">
        <v>511840.75336322864</v>
      </c>
      <c r="AL99" s="387">
        <v>547389.75849700184</v>
      </c>
      <c r="AM99" s="388">
        <v>585745.63257474813</v>
      </c>
      <c r="AN99" s="387">
        <v>595191.32684095402</v>
      </c>
      <c r="AO99" s="387">
        <v>586389.74730049039</v>
      </c>
      <c r="AP99" s="387">
        <v>579167.42804363568</v>
      </c>
      <c r="AQ99" s="387">
        <v>602429.49588170589</v>
      </c>
      <c r="AR99" s="387">
        <v>656340.79752601846</v>
      </c>
      <c r="AS99" s="387">
        <v>700700.06941812637</v>
      </c>
      <c r="AT99" s="387">
        <v>718344.93342010176</v>
      </c>
      <c r="AU99" s="387">
        <v>731182.81542272819</v>
      </c>
      <c r="AV99" s="387">
        <v>667351.56235555944</v>
      </c>
      <c r="AW99" s="388">
        <v>620834.45255721477</v>
      </c>
      <c r="AX99" s="387">
        <v>619401.70084124722</v>
      </c>
      <c r="AY99" s="387">
        <v>605347.21390537976</v>
      </c>
      <c r="AZ99" s="387">
        <v>607478.45991999994</v>
      </c>
      <c r="BA99" s="387">
        <v>667327.16937573615</v>
      </c>
      <c r="BB99" s="387">
        <v>704216.36685568804</v>
      </c>
      <c r="BC99" s="387">
        <v>722888.45797007333</v>
      </c>
      <c r="BD99" s="387">
        <v>743051.49603417865</v>
      </c>
      <c r="BE99" s="387">
        <v>768822.37087060709</v>
      </c>
      <c r="BF99" s="387">
        <v>779556</v>
      </c>
      <c r="BG99" s="387">
        <v>809498.34231805929</v>
      </c>
      <c r="BH99" s="389"/>
    </row>
    <row r="100" spans="1:60" x14ac:dyDescent="0.2">
      <c r="A100" s="475">
        <v>91</v>
      </c>
      <c r="B100" s="319">
        <v>263466.18289085547</v>
      </c>
      <c r="C100" s="319">
        <f t="shared" si="2"/>
        <v>273071.75022820267</v>
      </c>
      <c r="D100" s="353">
        <v>282677.31756554981</v>
      </c>
      <c r="E100" s="353">
        <f t="shared" si="3"/>
        <v>293293.10261963977</v>
      </c>
      <c r="F100" s="353">
        <v>303908.88767372974</v>
      </c>
      <c r="G100" s="319">
        <v>304130.85553034913</v>
      </c>
      <c r="H100" s="353">
        <v>324942.6553516495</v>
      </c>
      <c r="I100" s="371">
        <v>325262.56765910122</v>
      </c>
      <c r="J100" s="319">
        <v>311421.65345108957</v>
      </c>
      <c r="K100" s="319">
        <v>305193.62573099416</v>
      </c>
      <c r="L100" s="319">
        <v>336969.5815745687</v>
      </c>
      <c r="M100" s="319">
        <v>339634.55085942044</v>
      </c>
      <c r="N100" s="319">
        <v>324842.85967594007</v>
      </c>
      <c r="O100" s="387">
        <v>311124.58217543858</v>
      </c>
      <c r="P100" s="387">
        <v>332493.60580250196</v>
      </c>
      <c r="Q100" s="387">
        <v>341807.23024313728</v>
      </c>
      <c r="R100" s="387">
        <v>347591.89080341678</v>
      </c>
      <c r="S100" s="388">
        <v>356685.87601399928</v>
      </c>
      <c r="T100" s="387">
        <v>370454.01514245867</v>
      </c>
      <c r="U100" s="387">
        <v>361525.98070095584</v>
      </c>
      <c r="V100" s="387">
        <v>354612.91596836754</v>
      </c>
      <c r="W100" s="387">
        <v>364160.90180862643</v>
      </c>
      <c r="X100" s="387">
        <v>378604.91485704127</v>
      </c>
      <c r="Y100" s="387">
        <v>390685.39194866701</v>
      </c>
      <c r="Z100" s="387">
        <v>421796.24626670155</v>
      </c>
      <c r="AA100" s="387">
        <v>421180.56311423104</v>
      </c>
      <c r="AB100" s="387">
        <v>425737.16113593976</v>
      </c>
      <c r="AC100" s="388">
        <v>446045.8824960303</v>
      </c>
      <c r="AD100" s="387">
        <v>450201.20959075342</v>
      </c>
      <c r="AE100" s="387">
        <v>450695.22558817081</v>
      </c>
      <c r="AF100" s="387">
        <v>458703.10862795386</v>
      </c>
      <c r="AG100" s="387">
        <v>468495.26956521743</v>
      </c>
      <c r="AH100" s="387">
        <v>474852.49667793448</v>
      </c>
      <c r="AI100" s="387">
        <v>501837.35042320256</v>
      </c>
      <c r="AJ100" s="387">
        <v>526993.28169132245</v>
      </c>
      <c r="AK100" s="387">
        <v>556760.40657698049</v>
      </c>
      <c r="AL100" s="387">
        <v>596165.44598600408</v>
      </c>
      <c r="AM100" s="388">
        <v>638330.29291691084</v>
      </c>
      <c r="AN100" s="387">
        <v>647988.22028955317</v>
      </c>
      <c r="AO100" s="387">
        <v>641924.94128407736</v>
      </c>
      <c r="AP100" s="387">
        <v>632302.92947901844</v>
      </c>
      <c r="AQ100" s="387">
        <v>655307.28603201755</v>
      </c>
      <c r="AR100" s="387">
        <v>716840.0175081772</v>
      </c>
      <c r="AS100" s="387">
        <v>763960.60248648142</v>
      </c>
      <c r="AT100" s="387">
        <v>782408.60902542458</v>
      </c>
      <c r="AU100" s="387">
        <v>796620.52903493366</v>
      </c>
      <c r="AV100" s="387">
        <v>730208.47470683907</v>
      </c>
      <c r="AW100" s="388">
        <v>679907.44498498249</v>
      </c>
      <c r="AX100" s="387">
        <v>680970.14216764492</v>
      </c>
      <c r="AY100" s="387">
        <v>670196.96815390571</v>
      </c>
      <c r="AZ100" s="387">
        <v>668754.22256000002</v>
      </c>
      <c r="BA100" s="387">
        <v>734163.80392618768</v>
      </c>
      <c r="BB100" s="387">
        <v>776640.20020830934</v>
      </c>
      <c r="BC100" s="387">
        <v>791126.46520821587</v>
      </c>
      <c r="BD100" s="387">
        <v>814080.31273872731</v>
      </c>
      <c r="BE100" s="387">
        <v>838831.73268453346</v>
      </c>
      <c r="BF100" s="387">
        <v>852552</v>
      </c>
      <c r="BG100" s="387">
        <v>885626.00510710734</v>
      </c>
      <c r="BH100" s="389"/>
    </row>
    <row r="101" spans="1:60" x14ac:dyDescent="0.2">
      <c r="A101" s="475">
        <v>92</v>
      </c>
      <c r="B101" s="319">
        <v>302095.91150442482</v>
      </c>
      <c r="C101" s="319">
        <f t="shared" si="2"/>
        <v>310996.07783308206</v>
      </c>
      <c r="D101" s="353">
        <v>319896.24416173925</v>
      </c>
      <c r="E101" s="353">
        <f t="shared" si="3"/>
        <v>328978.43787034333</v>
      </c>
      <c r="F101" s="353">
        <v>338060.63157894736</v>
      </c>
      <c r="G101" s="319">
        <v>339934.38521551486</v>
      </c>
      <c r="H101" s="353">
        <v>358987.00795587141</v>
      </c>
      <c r="I101" s="371">
        <v>358385.56457564572</v>
      </c>
      <c r="J101" s="319">
        <v>347248.40587501199</v>
      </c>
      <c r="K101" s="319">
        <v>336244.24378654972</v>
      </c>
      <c r="L101" s="319">
        <v>377673.02040458884</v>
      </c>
      <c r="M101" s="319">
        <v>380348.58058623271</v>
      </c>
      <c r="N101" s="319">
        <v>360066.12136961176</v>
      </c>
      <c r="O101" s="387">
        <v>343454.05866666668</v>
      </c>
      <c r="P101" s="387">
        <v>369862.7050838435</v>
      </c>
      <c r="Q101" s="387">
        <v>377561.47350588237</v>
      </c>
      <c r="R101" s="387">
        <v>382488.91255467164</v>
      </c>
      <c r="S101" s="388">
        <v>396282.58715646109</v>
      </c>
      <c r="T101" s="387">
        <v>408378.15341701533</v>
      </c>
      <c r="U101" s="387">
        <v>400989.55721438327</v>
      </c>
      <c r="V101" s="387">
        <v>389556.1000407192</v>
      </c>
      <c r="W101" s="387">
        <v>398019.99712590588</v>
      </c>
      <c r="X101" s="387">
        <v>413205.16635381064</v>
      </c>
      <c r="Y101" s="387">
        <v>428218.31090061873</v>
      </c>
      <c r="Z101" s="387">
        <v>464213.7804558553</v>
      </c>
      <c r="AA101" s="387">
        <v>463699.23223630234</v>
      </c>
      <c r="AB101" s="387">
        <v>467697.27824893547</v>
      </c>
      <c r="AC101" s="388">
        <v>489447.0244265009</v>
      </c>
      <c r="AD101" s="387">
        <v>492108.8634275418</v>
      </c>
      <c r="AE101" s="387">
        <v>495902.13301588292</v>
      </c>
      <c r="AF101" s="387">
        <v>503515.98571166885</v>
      </c>
      <c r="AG101" s="387">
        <v>513117.71423466352</v>
      </c>
      <c r="AH101" s="387">
        <v>524234.84566965845</v>
      </c>
      <c r="AI101" s="387">
        <v>554263.753814533</v>
      </c>
      <c r="AJ101" s="387">
        <v>577365.24846891698</v>
      </c>
      <c r="AK101" s="387">
        <v>610505.13602391619</v>
      </c>
      <c r="AL101" s="387">
        <v>654734.04556098476</v>
      </c>
      <c r="AM101" s="388">
        <v>701865.1108031763</v>
      </c>
      <c r="AN101" s="387">
        <v>711297.48880324967</v>
      </c>
      <c r="AO101" s="387">
        <v>702875.08046444273</v>
      </c>
      <c r="AP101" s="387">
        <v>695780.50894929981</v>
      </c>
      <c r="AQ101" s="387">
        <v>715426.81080288405</v>
      </c>
      <c r="AR101" s="387">
        <v>784246.65986321738</v>
      </c>
      <c r="AS101" s="387">
        <v>832908.81268197985</v>
      </c>
      <c r="AT101" s="387">
        <v>856826.49947265664</v>
      </c>
      <c r="AU101" s="387">
        <v>875444.547980487</v>
      </c>
      <c r="AV101" s="387">
        <v>802053.91723016358</v>
      </c>
      <c r="AW101" s="388">
        <v>745525.10376919503</v>
      </c>
      <c r="AX101" s="387">
        <v>753927.10583869321</v>
      </c>
      <c r="AY101" s="387">
        <v>743315.75233082392</v>
      </c>
      <c r="AZ101" s="387">
        <v>738780.97607999993</v>
      </c>
      <c r="BA101" s="387">
        <v>815314.1113466823</v>
      </c>
      <c r="BB101" s="387">
        <v>858189.10334452044</v>
      </c>
      <c r="BC101" s="387">
        <v>877857.93684290932</v>
      </c>
      <c r="BD101" s="387">
        <v>899401.37318331422</v>
      </c>
      <c r="BE101" s="387">
        <v>930096.13180754334</v>
      </c>
      <c r="BF101" s="387">
        <v>942146</v>
      </c>
      <c r="BG101" s="387">
        <v>976921.26762661373</v>
      </c>
      <c r="BH101" s="389"/>
    </row>
    <row r="102" spans="1:60" x14ac:dyDescent="0.2">
      <c r="A102" s="475">
        <v>93</v>
      </c>
      <c r="B102" s="319">
        <v>341760.12192723696</v>
      </c>
      <c r="C102" s="319">
        <f t="shared" si="2"/>
        <v>351709.67429456278</v>
      </c>
      <c r="D102" s="353">
        <v>361659.22666188859</v>
      </c>
      <c r="E102" s="353">
        <f t="shared" si="3"/>
        <v>372108.39619720087</v>
      </c>
      <c r="F102" s="353">
        <v>382557.56573251309</v>
      </c>
      <c r="G102" s="319">
        <v>385560.44751839759</v>
      </c>
      <c r="H102" s="353">
        <v>400861.09175771719</v>
      </c>
      <c r="I102" s="371">
        <v>398539.5711469443</v>
      </c>
      <c r="J102" s="319">
        <v>396177.96908898919</v>
      </c>
      <c r="K102" s="319">
        <v>378294.38011695904</v>
      </c>
      <c r="L102" s="319">
        <v>429830.05972501967</v>
      </c>
      <c r="M102" s="319">
        <v>427435.24105289386</v>
      </c>
      <c r="N102" s="319">
        <v>402162.21461326815</v>
      </c>
      <c r="O102" s="387">
        <v>385187.06077192986</v>
      </c>
      <c r="P102" s="387">
        <v>412953.97072132019</v>
      </c>
      <c r="Q102" s="387">
        <v>423109.82927058823</v>
      </c>
      <c r="R102" s="387">
        <v>428510.07109519473</v>
      </c>
      <c r="S102" s="388">
        <v>440785.69706177589</v>
      </c>
      <c r="T102" s="387">
        <v>453765.7621040048</v>
      </c>
      <c r="U102" s="387">
        <v>447958.72389622213</v>
      </c>
      <c r="V102" s="387">
        <v>432540.27491909725</v>
      </c>
      <c r="W102" s="387">
        <v>443482.98840097722</v>
      </c>
      <c r="X102" s="387">
        <v>459486.17566045566</v>
      </c>
      <c r="Y102" s="387">
        <v>475046.16301275685</v>
      </c>
      <c r="Z102" s="387">
        <v>509099.5227366293</v>
      </c>
      <c r="AA102" s="387">
        <v>514302.84941197926</v>
      </c>
      <c r="AB102" s="387">
        <v>517572.41327374458</v>
      </c>
      <c r="AC102" s="388">
        <v>541511.55809317878</v>
      </c>
      <c r="AD102" s="387">
        <v>542523.53189071605</v>
      </c>
      <c r="AE102" s="387">
        <v>545515.07032987685</v>
      </c>
      <c r="AF102" s="387">
        <v>561682.45099835144</v>
      </c>
      <c r="AG102" s="387">
        <v>572094.33579511615</v>
      </c>
      <c r="AH102" s="387">
        <v>584508.93612309126</v>
      </c>
      <c r="AI102" s="387">
        <v>615973.48904526047</v>
      </c>
      <c r="AJ102" s="387">
        <v>635865.17262786999</v>
      </c>
      <c r="AK102" s="387">
        <v>672163.73094170401</v>
      </c>
      <c r="AL102" s="387">
        <v>722488.46562622662</v>
      </c>
      <c r="AM102" s="388">
        <v>779538.77919309272</v>
      </c>
      <c r="AN102" s="387">
        <v>789836.79679200076</v>
      </c>
      <c r="AO102" s="387">
        <v>775676.47928046959</v>
      </c>
      <c r="AP102" s="387">
        <v>771767.55196085782</v>
      </c>
      <c r="AQ102" s="387">
        <v>794184.56566051568</v>
      </c>
      <c r="AR102" s="387">
        <v>866243.98063633661</v>
      </c>
      <c r="AS102" s="387">
        <v>921470.23210241715</v>
      </c>
      <c r="AT102" s="387">
        <v>950641.92356887995</v>
      </c>
      <c r="AU102" s="387">
        <v>971397.8650020191</v>
      </c>
      <c r="AV102" s="387">
        <v>887313.43173842342</v>
      </c>
      <c r="AW102" s="388">
        <v>828043.18050678959</v>
      </c>
      <c r="AX102" s="387">
        <v>839095.70553221658</v>
      </c>
      <c r="AY102" s="387">
        <v>831158.38023542846</v>
      </c>
      <c r="AZ102" s="387">
        <v>832300.96175999998</v>
      </c>
      <c r="BA102" s="387">
        <v>912980.362387122</v>
      </c>
      <c r="BB102" s="387">
        <v>958458.07005362038</v>
      </c>
      <c r="BC102" s="387">
        <v>986008.96024751</v>
      </c>
      <c r="BD102" s="387">
        <v>1011932.4258754515</v>
      </c>
      <c r="BE102" s="387">
        <v>1043994.5280997624</v>
      </c>
      <c r="BF102" s="387">
        <v>1060880</v>
      </c>
      <c r="BG102" s="387">
        <v>1101642.7896155482</v>
      </c>
      <c r="BH102" s="389"/>
    </row>
    <row r="103" spans="1:60" x14ac:dyDescent="0.2">
      <c r="A103" s="475">
        <v>94</v>
      </c>
      <c r="B103" s="319">
        <v>402862.60668633238</v>
      </c>
      <c r="C103" s="319">
        <f t="shared" si="2"/>
        <v>411701.37202858698</v>
      </c>
      <c r="D103" s="353">
        <v>420540.13737084158</v>
      </c>
      <c r="E103" s="353">
        <f t="shared" si="3"/>
        <v>432565.49816821865</v>
      </c>
      <c r="F103" s="353">
        <v>444590.85896559578</v>
      </c>
      <c r="G103" s="319">
        <v>444759.12975156307</v>
      </c>
      <c r="H103" s="353">
        <v>462359.43057176197</v>
      </c>
      <c r="I103" s="371">
        <v>453975.94742961129</v>
      </c>
      <c r="J103" s="319">
        <v>457976.45924930403</v>
      </c>
      <c r="K103" s="319">
        <v>440238.769371345</v>
      </c>
      <c r="L103" s="319">
        <v>490812.48130309128</v>
      </c>
      <c r="M103" s="319">
        <v>487538.43660217558</v>
      </c>
      <c r="N103" s="319">
        <v>455680.58147355553</v>
      </c>
      <c r="O103" s="387">
        <v>435880.61249122809</v>
      </c>
      <c r="P103" s="387">
        <v>466955.30369976041</v>
      </c>
      <c r="Q103" s="387">
        <v>480318.00821960787</v>
      </c>
      <c r="R103" s="387">
        <v>482300.57122728741</v>
      </c>
      <c r="S103" s="388">
        <v>500101.14370981301</v>
      </c>
      <c r="T103" s="387">
        <v>515762.76429567643</v>
      </c>
      <c r="U103" s="387">
        <v>504452.2778334092</v>
      </c>
      <c r="V103" s="387">
        <v>485333.60416622012</v>
      </c>
      <c r="W103" s="387">
        <v>500286.15072570881</v>
      </c>
      <c r="X103" s="387">
        <v>518345.11600703438</v>
      </c>
      <c r="Y103" s="387">
        <v>530699.44312886719</v>
      </c>
      <c r="Z103" s="387">
        <v>565891.10505632684</v>
      </c>
      <c r="AA103" s="387">
        <v>573992.94666788226</v>
      </c>
      <c r="AB103" s="387">
        <v>578345.79920470144</v>
      </c>
      <c r="AC103" s="388">
        <v>603766.00641913584</v>
      </c>
      <c r="AD103" s="387">
        <v>602500.50187496957</v>
      </c>
      <c r="AE103" s="387">
        <v>607848.25061871496</v>
      </c>
      <c r="AF103" s="387">
        <v>626807.18556512182</v>
      </c>
      <c r="AG103" s="387">
        <v>647173.02942227514</v>
      </c>
      <c r="AH103" s="387">
        <v>656352.4763958503</v>
      </c>
      <c r="AI103" s="387">
        <v>688876.01718502445</v>
      </c>
      <c r="AJ103" s="387">
        <v>715517.2967924159</v>
      </c>
      <c r="AK103" s="387">
        <v>759061.34529147972</v>
      </c>
      <c r="AL103" s="387">
        <v>816712.0792647436</v>
      </c>
      <c r="AM103" s="388">
        <v>879090.629217076</v>
      </c>
      <c r="AN103" s="387">
        <v>890822.49828142894</v>
      </c>
      <c r="AO103" s="387">
        <v>873283.36360171752</v>
      </c>
      <c r="AP103" s="387">
        <v>866101.34741256654</v>
      </c>
      <c r="AQ103" s="387">
        <v>894873.23240865208</v>
      </c>
      <c r="AR103" s="387">
        <v>976134.43187630095</v>
      </c>
      <c r="AS103" s="387">
        <v>1038052.8981836669</v>
      </c>
      <c r="AT103" s="387">
        <v>1069840.2710769023</v>
      </c>
      <c r="AU103" s="387">
        <v>1090307.0761641804</v>
      </c>
      <c r="AV103" s="387">
        <v>998353.65274330229</v>
      </c>
      <c r="AW103" s="388">
        <v>937689.76597994845</v>
      </c>
      <c r="AX103" s="387">
        <v>950197.58104431408</v>
      </c>
      <c r="AY103" s="387">
        <v>948313.13772772707</v>
      </c>
      <c r="AZ103" s="387">
        <v>949418.27896000003</v>
      </c>
      <c r="BA103" s="387">
        <v>1040406.6176678445</v>
      </c>
      <c r="BB103" s="387">
        <v>1094025.8056552098</v>
      </c>
      <c r="BC103" s="387">
        <v>1122147.6339677053</v>
      </c>
      <c r="BD103" s="387">
        <v>1147011.0492969037</v>
      </c>
      <c r="BE103" s="387">
        <v>1191438.7354320658</v>
      </c>
      <c r="BF103" s="387">
        <v>1210173</v>
      </c>
      <c r="BG103" s="387">
        <v>1259298.6329975883</v>
      </c>
      <c r="BH103" s="389"/>
    </row>
    <row r="104" spans="1:60" x14ac:dyDescent="0.2">
      <c r="A104" s="475">
        <v>95</v>
      </c>
      <c r="B104" s="319">
        <v>476494.57177974435</v>
      </c>
      <c r="C104" s="319">
        <f t="shared" si="2"/>
        <v>491279.1033658323</v>
      </c>
      <c r="D104" s="353">
        <v>506063.63495192025</v>
      </c>
      <c r="E104" s="353">
        <f t="shared" si="3"/>
        <v>518083.16129004076</v>
      </c>
      <c r="F104" s="353">
        <v>530102.68762816128</v>
      </c>
      <c r="G104" s="319">
        <v>521850.38543683948</v>
      </c>
      <c r="H104" s="353">
        <v>549338.16993741377</v>
      </c>
      <c r="I104" s="371">
        <v>532733.33185057878</v>
      </c>
      <c r="J104" s="319">
        <v>533978.07737352408</v>
      </c>
      <c r="K104" s="319">
        <v>520488.70467836258</v>
      </c>
      <c r="L104" s="319">
        <v>564087.39959716261</v>
      </c>
      <c r="M104" s="319">
        <v>571270.02275180607</v>
      </c>
      <c r="N104" s="319">
        <v>521306.81228981965</v>
      </c>
      <c r="O104" s="387">
        <v>511590.65094736841</v>
      </c>
      <c r="P104" s="387">
        <v>539700.13973915356</v>
      </c>
      <c r="Q104" s="387">
        <v>559073.92953725497</v>
      </c>
      <c r="R104" s="387">
        <v>557494.14459741092</v>
      </c>
      <c r="S104" s="388">
        <v>576290.03521527979</v>
      </c>
      <c r="T104" s="387">
        <v>590629.1504283722</v>
      </c>
      <c r="U104" s="387">
        <v>571579.17123350024</v>
      </c>
      <c r="V104" s="387">
        <v>552360.05674974807</v>
      </c>
      <c r="W104" s="387">
        <v>570459.71119459672</v>
      </c>
      <c r="X104" s="387">
        <v>587703.17137268081</v>
      </c>
      <c r="Y104" s="387">
        <v>606143.84600106941</v>
      </c>
      <c r="Z104" s="387">
        <v>647006.24604214216</v>
      </c>
      <c r="AA104" s="387">
        <v>651088.70132190723</v>
      </c>
      <c r="AB104" s="387">
        <v>656560.67339972546</v>
      </c>
      <c r="AC104" s="388">
        <v>684190.94145072473</v>
      </c>
      <c r="AD104" s="387">
        <v>686421.87756692269</v>
      </c>
      <c r="AE104" s="387">
        <v>694562.04116412392</v>
      </c>
      <c r="AF104" s="387">
        <v>712113.60591072857</v>
      </c>
      <c r="AG104" s="387">
        <v>734059.90923168557</v>
      </c>
      <c r="AH104" s="387">
        <v>746820.08777246764</v>
      </c>
      <c r="AI104" s="387">
        <v>783288.43459271197</v>
      </c>
      <c r="AJ104" s="387">
        <v>826484.27752453927</v>
      </c>
      <c r="AK104" s="387">
        <v>876692.5799701045</v>
      </c>
      <c r="AL104" s="387">
        <v>941753.46109178511</v>
      </c>
      <c r="AM104" s="388">
        <v>1014829.2011938387</v>
      </c>
      <c r="AN104" s="387">
        <v>1023234.3041349859</v>
      </c>
      <c r="AO104" s="387">
        <v>1004399.8815010544</v>
      </c>
      <c r="AP104" s="387">
        <v>991588.54499613075</v>
      </c>
      <c r="AQ104" s="387">
        <v>1025883.5332763045</v>
      </c>
      <c r="AR104" s="387">
        <v>1119352.8009039548</v>
      </c>
      <c r="AS104" s="387">
        <v>1190222.8930073485</v>
      </c>
      <c r="AT104" s="387">
        <v>1223423.8564728585</v>
      </c>
      <c r="AU104" s="387">
        <v>1242460.8793094042</v>
      </c>
      <c r="AV104" s="387">
        <v>1150226.161944706</v>
      </c>
      <c r="AW104" s="388">
        <v>1079030.1983163417</v>
      </c>
      <c r="AX104" s="387">
        <v>1103790.8242137416</v>
      </c>
      <c r="AY104" s="387">
        <v>1105297.0560417813</v>
      </c>
      <c r="AZ104" s="387">
        <v>1106434.4444800001</v>
      </c>
      <c r="BA104" s="387">
        <v>1211575.0137416567</v>
      </c>
      <c r="BB104" s="387">
        <v>1273048.695675655</v>
      </c>
      <c r="BC104" s="387">
        <v>1304123.4082293287</v>
      </c>
      <c r="BD104" s="387">
        <v>1335628.1420339334</v>
      </c>
      <c r="BE104" s="387">
        <v>1389792.7884770161</v>
      </c>
      <c r="BF104" s="387">
        <v>1413268</v>
      </c>
      <c r="BG104" s="387">
        <v>1470527.612994751</v>
      </c>
      <c r="BH104" s="389"/>
    </row>
    <row r="105" spans="1:60" x14ac:dyDescent="0.2">
      <c r="A105" s="475">
        <v>96</v>
      </c>
      <c r="B105" s="323">
        <v>585911.4405113078</v>
      </c>
      <c r="C105" s="323">
        <f t="shared" si="2"/>
        <v>601468.67444546451</v>
      </c>
      <c r="D105" s="353">
        <v>617025.90837962134</v>
      </c>
      <c r="E105" s="353">
        <f t="shared" si="3"/>
        <v>628037.40189999528</v>
      </c>
      <c r="F105" s="353">
        <v>639048.89542036911</v>
      </c>
      <c r="G105" s="319">
        <v>629984.03054279869</v>
      </c>
      <c r="H105" s="353">
        <v>664469.87376683997</v>
      </c>
      <c r="I105" s="371">
        <v>639245.29100743064</v>
      </c>
      <c r="J105" s="357">
        <v>645460.93769799371</v>
      </c>
      <c r="K105" s="323">
        <v>630084.18092105258</v>
      </c>
      <c r="L105" s="319">
        <v>682139.01007093431</v>
      </c>
      <c r="M105" s="319">
        <v>701435.37357801222</v>
      </c>
      <c r="N105" s="319">
        <v>612346.43809232651</v>
      </c>
      <c r="O105" s="387">
        <v>618732.55663157895</v>
      </c>
      <c r="P105" s="387">
        <v>632717.58317806758</v>
      </c>
      <c r="Q105" s="387">
        <v>658825.17609411769</v>
      </c>
      <c r="R105" s="387">
        <v>656005.49505386443</v>
      </c>
      <c r="S105" s="388">
        <v>674811.60400444933</v>
      </c>
      <c r="T105" s="387">
        <v>695892.76768280531</v>
      </c>
      <c r="U105" s="387">
        <v>675417.4233955394</v>
      </c>
      <c r="V105" s="387">
        <v>647235.6787895672</v>
      </c>
      <c r="W105" s="387">
        <v>662401.94403728121</v>
      </c>
      <c r="X105" s="387">
        <v>683265.24973818893</v>
      </c>
      <c r="Y105" s="387">
        <v>704230.24077610578</v>
      </c>
      <c r="Z105" s="387">
        <v>749066.96148807951</v>
      </c>
      <c r="AA105" s="387">
        <v>754066.78968000738</v>
      </c>
      <c r="AB105" s="387">
        <v>769288.29925748671</v>
      </c>
      <c r="AC105" s="388">
        <v>797926.25291394978</v>
      </c>
      <c r="AD105" s="387">
        <v>803661.1953702051</v>
      </c>
      <c r="AE105" s="387">
        <v>820586.63851383096</v>
      </c>
      <c r="AF105" s="387">
        <v>844205.76540269901</v>
      </c>
      <c r="AG105" s="387">
        <v>864863.4798094104</v>
      </c>
      <c r="AH105" s="387">
        <v>882726.43093600648</v>
      </c>
      <c r="AI105" s="387">
        <v>920979.86200596613</v>
      </c>
      <c r="AJ105" s="387">
        <v>970501.95788472833</v>
      </c>
      <c r="AK105" s="387">
        <v>1031662.1943198803</v>
      </c>
      <c r="AL105" s="387">
        <v>1117282.3788085924</v>
      </c>
      <c r="AM105" s="388">
        <v>1207191.0511112295</v>
      </c>
      <c r="AN105" s="387">
        <v>1212777.1413394439</v>
      </c>
      <c r="AO105" s="387">
        <v>1182191.2855509541</v>
      </c>
      <c r="AP105" s="387">
        <v>1174262.6514890536</v>
      </c>
      <c r="AQ105" s="387">
        <v>1211464.6555053159</v>
      </c>
      <c r="AR105" s="387">
        <v>1335706.3362949747</v>
      </c>
      <c r="AS105" s="387">
        <v>1408706.4687341128</v>
      </c>
      <c r="AT105" s="387">
        <v>1465971.9293584363</v>
      </c>
      <c r="AU105" s="387">
        <v>1473657.455577261</v>
      </c>
      <c r="AV105" s="387">
        <v>1367115.6270649664</v>
      </c>
      <c r="AW105" s="388">
        <v>1272002.9886205001</v>
      </c>
      <c r="AX105" s="387">
        <v>1321417.231994496</v>
      </c>
      <c r="AY105" s="387">
        <v>1312672.3523675459</v>
      </c>
      <c r="AZ105" s="387">
        <v>1325737.46536</v>
      </c>
      <c r="BA105" s="387">
        <v>1450334.4253631723</v>
      </c>
      <c r="BB105" s="387">
        <v>1532233.1450063651</v>
      </c>
      <c r="BC105" s="387">
        <v>1573527.5430230226</v>
      </c>
      <c r="BD105" s="387">
        <v>1601893.7709160529</v>
      </c>
      <c r="BE105" s="387">
        <v>1656135.9144472096</v>
      </c>
      <c r="BF105" s="387">
        <v>1688720</v>
      </c>
      <c r="BG105" s="387">
        <v>1760605.1348418216</v>
      </c>
      <c r="BH105" s="389"/>
    </row>
    <row r="106" spans="1:60" x14ac:dyDescent="0.2">
      <c r="A106" s="475">
        <v>97</v>
      </c>
      <c r="B106" s="323">
        <v>755688.96165191743</v>
      </c>
      <c r="C106" s="323">
        <f t="shared" si="2"/>
        <v>768861.48351364909</v>
      </c>
      <c r="D106" s="353">
        <v>782034.00537538074</v>
      </c>
      <c r="E106" s="353">
        <f t="shared" si="3"/>
        <v>791940.43513243855</v>
      </c>
      <c r="F106" s="353">
        <v>801846.86488949647</v>
      </c>
      <c r="G106" s="319">
        <v>801519.8871244397</v>
      </c>
      <c r="H106" s="353">
        <v>841199.77044658957</v>
      </c>
      <c r="I106" s="371">
        <v>809864.83182530454</v>
      </c>
      <c r="J106" s="357">
        <v>819119.69165786693</v>
      </c>
      <c r="K106" s="323">
        <v>802828.22551169584</v>
      </c>
      <c r="L106" s="319">
        <v>876578.6681846045</v>
      </c>
      <c r="M106" s="319">
        <v>888296.90741509607</v>
      </c>
      <c r="N106" s="319">
        <v>765546.25466218288</v>
      </c>
      <c r="O106" s="387">
        <v>759105.43382456142</v>
      </c>
      <c r="P106" s="387">
        <v>776206.52355602873</v>
      </c>
      <c r="Q106" s="387">
        <v>818921.91397647059</v>
      </c>
      <c r="R106" s="387">
        <v>799709.0575630375</v>
      </c>
      <c r="S106" s="388">
        <v>833610.06929108209</v>
      </c>
      <c r="T106" s="387">
        <v>860786.9209005778</v>
      </c>
      <c r="U106" s="387">
        <v>846410.29276285844</v>
      </c>
      <c r="V106" s="387">
        <v>802399.74488330714</v>
      </c>
      <c r="W106" s="387">
        <v>819397.83654616005</v>
      </c>
      <c r="X106" s="387">
        <v>830023.09612914699</v>
      </c>
      <c r="Y106" s="387">
        <v>853446.1700404858</v>
      </c>
      <c r="Z106" s="387">
        <v>913064.98611474968</v>
      </c>
      <c r="AA106" s="387">
        <v>932188.04908378166</v>
      </c>
      <c r="AB106" s="387">
        <v>955357.4709504873</v>
      </c>
      <c r="AC106" s="388">
        <v>988915.59701341263</v>
      </c>
      <c r="AD106" s="387">
        <v>997309.03719095478</v>
      </c>
      <c r="AE106" s="387">
        <v>1018372.2793145578</v>
      </c>
      <c r="AF106" s="387">
        <v>1053496.5076631862</v>
      </c>
      <c r="AG106" s="387">
        <v>1072068.2081000595</v>
      </c>
      <c r="AH106" s="387">
        <v>1093876.1512996852</v>
      </c>
      <c r="AI106" s="387">
        <v>1134848.9858837298</v>
      </c>
      <c r="AJ106" s="387">
        <v>1195227.8239324368</v>
      </c>
      <c r="AK106" s="387">
        <v>1263771.8744394619</v>
      </c>
      <c r="AL106" s="387">
        <v>1389389.825958662</v>
      </c>
      <c r="AM106" s="388">
        <v>1507646.7887864411</v>
      </c>
      <c r="AN106" s="387">
        <v>1517373.605353609</v>
      </c>
      <c r="AO106" s="387">
        <v>1480163.8037551767</v>
      </c>
      <c r="AP106" s="387">
        <v>1464751.7465738037</v>
      </c>
      <c r="AQ106" s="387">
        <v>1511588.6095563974</v>
      </c>
      <c r="AR106" s="387">
        <v>1675809.952637526</v>
      </c>
      <c r="AS106" s="387">
        <v>1766195.8497943338</v>
      </c>
      <c r="AT106" s="387">
        <v>1836272.1016987185</v>
      </c>
      <c r="AU106" s="387">
        <v>1831175.5047091052</v>
      </c>
      <c r="AV106" s="387">
        <v>1710399.0403149878</v>
      </c>
      <c r="AW106" s="388">
        <v>1587032.4010321926</v>
      </c>
      <c r="AX106" s="387">
        <v>1636154.8916386077</v>
      </c>
      <c r="AY106" s="387">
        <v>1636459.0972111716</v>
      </c>
      <c r="AZ106" s="387">
        <v>1653902.9456799999</v>
      </c>
      <c r="BA106" s="387">
        <v>1812452.5221044365</v>
      </c>
      <c r="BB106" s="387">
        <v>1918062.113875709</v>
      </c>
      <c r="BC106" s="387">
        <v>1963486.054601186</v>
      </c>
      <c r="BD106" s="387">
        <v>2002816.0657166298</v>
      </c>
      <c r="BE106" s="387">
        <v>2071684.3413600749</v>
      </c>
      <c r="BF106" s="387">
        <v>2116283</v>
      </c>
      <c r="BG106" s="387">
        <v>2204320.5148247979</v>
      </c>
      <c r="BH106" s="389"/>
    </row>
    <row r="107" spans="1:60" x14ac:dyDescent="0.2">
      <c r="A107" s="475">
        <v>98</v>
      </c>
      <c r="B107" s="323">
        <v>1071471.3397246804</v>
      </c>
      <c r="C107" s="323">
        <f t="shared" si="2"/>
        <v>1097786.4390195999</v>
      </c>
      <c r="D107" s="353">
        <v>1124101.5383145197</v>
      </c>
      <c r="E107" s="353">
        <f t="shared" si="3"/>
        <v>1126320.9707977246</v>
      </c>
      <c r="F107" s="353">
        <v>1128540.4032809294</v>
      </c>
      <c r="G107" s="319">
        <v>1141987.372987329</v>
      </c>
      <c r="H107" s="353">
        <v>1190283.6075103425</v>
      </c>
      <c r="I107" s="371">
        <v>1131460.7503412019</v>
      </c>
      <c r="J107" s="357">
        <v>1132970.5477584717</v>
      </c>
      <c r="K107" s="323">
        <v>1102081.9089912281</v>
      </c>
      <c r="L107" s="319">
        <v>1193424.4385673001</v>
      </c>
      <c r="M107" s="319">
        <v>1203663.9654571123</v>
      </c>
      <c r="N107" s="319">
        <v>1056190.0061143381</v>
      </c>
      <c r="O107" s="387">
        <v>1028547.5287017544</v>
      </c>
      <c r="P107" s="387">
        <v>1056655.313015704</v>
      </c>
      <c r="Q107" s="387">
        <v>1112908.5821490197</v>
      </c>
      <c r="R107" s="387">
        <v>1076655.2029823582</v>
      </c>
      <c r="S107" s="388">
        <v>1137290.0132939038</v>
      </c>
      <c r="T107" s="387">
        <v>1169652.1354851564</v>
      </c>
      <c r="U107" s="387">
        <v>1149560.0211197087</v>
      </c>
      <c r="V107" s="387">
        <v>1113143.2175049826</v>
      </c>
      <c r="W107" s="387">
        <v>1121637.9487179487</v>
      </c>
      <c r="X107" s="387">
        <v>1140383.763362248</v>
      </c>
      <c r="Y107" s="387">
        <v>1176563.0023680392</v>
      </c>
      <c r="Z107" s="387">
        <v>1275079.2014671206</v>
      </c>
      <c r="AA107" s="387">
        <v>1313412.3304585651</v>
      </c>
      <c r="AB107" s="387">
        <v>1370169.1014533553</v>
      </c>
      <c r="AC107" s="388">
        <v>1427933.1135511335</v>
      </c>
      <c r="AD107" s="387">
        <v>1429796.8877128619</v>
      </c>
      <c r="AE107" s="387">
        <v>1465886.1431659409</v>
      </c>
      <c r="AF107" s="387">
        <v>1519661.6669719729</v>
      </c>
      <c r="AG107" s="387">
        <v>1554500.4682549136</v>
      </c>
      <c r="AH107" s="387">
        <v>1568744.7838908962</v>
      </c>
      <c r="AI107" s="387">
        <v>1622483.9292616432</v>
      </c>
      <c r="AJ107" s="387">
        <v>1710071.7526776476</v>
      </c>
      <c r="AK107" s="387">
        <v>1823779.2286995514</v>
      </c>
      <c r="AL107" s="387">
        <v>2008010.1660282351</v>
      </c>
      <c r="AM107" s="388">
        <v>2173816.5403187121</v>
      </c>
      <c r="AN107" s="387">
        <v>2198466.2189355274</v>
      </c>
      <c r="AO107" s="387">
        <v>2151946.2098122411</v>
      </c>
      <c r="AP107" s="387">
        <v>2125482.2591677275</v>
      </c>
      <c r="AQ107" s="387">
        <v>2171206.2907979959</v>
      </c>
      <c r="AR107" s="387">
        <v>2409568.1495807315</v>
      </c>
      <c r="AS107" s="387">
        <v>2551321.7767712711</v>
      </c>
      <c r="AT107" s="387">
        <v>2670203.2738370392</v>
      </c>
      <c r="AU107" s="387">
        <v>2630402.9550697911</v>
      </c>
      <c r="AV107" s="387">
        <v>2407493.561328426</v>
      </c>
      <c r="AW107" s="388">
        <v>2269250.6238842593</v>
      </c>
      <c r="AX107" s="387">
        <v>2327249.4474872043</v>
      </c>
      <c r="AY107" s="387">
        <v>2355299.8765326315</v>
      </c>
      <c r="AZ107" s="387">
        <v>2403624.3215199998</v>
      </c>
      <c r="BA107" s="387">
        <v>2629116.6928150766</v>
      </c>
      <c r="BB107" s="387">
        <v>2775928.678470856</v>
      </c>
      <c r="BC107" s="387">
        <v>2864671.2633518903</v>
      </c>
      <c r="BD107" s="387">
        <v>2912500.0419122707</v>
      </c>
      <c r="BE107" s="387">
        <v>2996691.8449170655</v>
      </c>
      <c r="BF107" s="387">
        <v>3049535</v>
      </c>
      <c r="BG107" s="387">
        <v>3182884.5217761383</v>
      </c>
      <c r="BH107" s="389"/>
    </row>
    <row r="108" spans="1:60" x14ac:dyDescent="0.2">
      <c r="A108" s="477">
        <v>99</v>
      </c>
      <c r="B108" s="363">
        <v>1383129.4021632252</v>
      </c>
      <c r="C108" s="363">
        <f t="shared" si="2"/>
        <v>1404875.6484626075</v>
      </c>
      <c r="D108" s="356">
        <v>1426621.8947619901</v>
      </c>
      <c r="E108" s="356">
        <f t="shared" si="3"/>
        <v>1445952.2743347432</v>
      </c>
      <c r="F108" s="356">
        <v>1465282.653907496</v>
      </c>
      <c r="G108" s="321">
        <v>1465561.0831627289</v>
      </c>
      <c r="H108" s="356">
        <v>1554797.8300625861</v>
      </c>
      <c r="I108" s="375">
        <v>1448029.7208714553</v>
      </c>
      <c r="J108" s="364">
        <v>1435398.3043102622</v>
      </c>
      <c r="K108" s="363">
        <v>1427873.0687134503</v>
      </c>
      <c r="L108" s="321">
        <v>1545067.4304229792</v>
      </c>
      <c r="M108" s="321">
        <v>1561625.577015694</v>
      </c>
      <c r="N108" s="321">
        <v>1347070.7517578723</v>
      </c>
      <c r="O108" s="393">
        <v>1298553.0579649124</v>
      </c>
      <c r="P108" s="393">
        <v>1333338.4527548575</v>
      </c>
      <c r="Q108" s="393">
        <v>1389652.1923764707</v>
      </c>
      <c r="R108" s="393">
        <v>1339675.047406581</v>
      </c>
      <c r="S108" s="394">
        <v>1439870.2990314439</v>
      </c>
      <c r="T108" s="393">
        <v>1477386.5212193665</v>
      </c>
      <c r="U108" s="393">
        <v>1462881.8656349569</v>
      </c>
      <c r="V108" s="393">
        <v>1440709.164398534</v>
      </c>
      <c r="W108" s="393">
        <v>1426640.3519533577</v>
      </c>
      <c r="X108" s="393">
        <v>1460324.4901104548</v>
      </c>
      <c r="Y108" s="393">
        <v>1530671.4047819113</v>
      </c>
      <c r="Z108" s="393">
        <v>1640807.1270631384</v>
      </c>
      <c r="AA108" s="393">
        <v>1737989.2179050052</v>
      </c>
      <c r="AB108" s="393">
        <v>1827985.2729000247</v>
      </c>
      <c r="AC108" s="394">
        <v>1914529.1319301329</v>
      </c>
      <c r="AD108" s="393">
        <v>1907496.6805084334</v>
      </c>
      <c r="AE108" s="393">
        <v>1918888.4631433852</v>
      </c>
      <c r="AF108" s="393">
        <v>2010985.466568969</v>
      </c>
      <c r="AG108" s="393">
        <v>2075195.1431804646</v>
      </c>
      <c r="AH108" s="393">
        <v>2087687.050005828</v>
      </c>
      <c r="AI108" s="393">
        <v>2117562.2933158246</v>
      </c>
      <c r="AJ108" s="393">
        <v>2244754.7726726141</v>
      </c>
      <c r="AK108" s="393">
        <v>2400859.6352765318</v>
      </c>
      <c r="AL108" s="393">
        <v>2633630.7968434873</v>
      </c>
      <c r="AM108" s="394">
        <v>2855193.4504077169</v>
      </c>
      <c r="AN108" s="393">
        <v>2863773.688886574</v>
      </c>
      <c r="AO108" s="393">
        <v>2812193.8962880154</v>
      </c>
      <c r="AP108" s="393">
        <v>2769897.9432337303</v>
      </c>
      <c r="AQ108" s="393">
        <v>2847378.0549920565</v>
      </c>
      <c r="AR108" s="393">
        <v>3152662.6946892655</v>
      </c>
      <c r="AS108" s="393">
        <v>3390654.0178398113</v>
      </c>
      <c r="AT108" s="393">
        <v>3515141.0024459749</v>
      </c>
      <c r="AU108" s="393">
        <v>3493078.7854765314</v>
      </c>
      <c r="AV108" s="393">
        <v>3107515.9307540874</v>
      </c>
      <c r="AW108" s="394">
        <v>2938319.7828165321</v>
      </c>
      <c r="AX108" s="393">
        <v>3018879.6621668111</v>
      </c>
      <c r="AY108" s="393">
        <v>3097963.8214497012</v>
      </c>
      <c r="AZ108" s="393">
        <v>3147819.5717599997</v>
      </c>
      <c r="BA108" s="393">
        <v>3479300.8157047504</v>
      </c>
      <c r="BB108" s="393">
        <v>3719496.5655981177</v>
      </c>
      <c r="BC108" s="393">
        <v>3816474.5054286066</v>
      </c>
      <c r="BD108" s="393">
        <v>3869359.7025020984</v>
      </c>
      <c r="BE108" s="393">
        <v>3960555.0770141636</v>
      </c>
      <c r="BF108" s="393">
        <v>4020808</v>
      </c>
      <c r="BG108" s="393">
        <v>4199644.9182862816</v>
      </c>
      <c r="BH108" s="395"/>
    </row>
    <row r="109" spans="1:60" x14ac:dyDescent="0.2">
      <c r="A109" s="475">
        <v>99.099998474121094</v>
      </c>
      <c r="B109" s="323">
        <v>1478315.3402163226</v>
      </c>
      <c r="C109" s="323">
        <f t="shared" si="2"/>
        <v>1504953.4553318368</v>
      </c>
      <c r="D109" s="353">
        <v>1531591.5704473513</v>
      </c>
      <c r="E109" s="353">
        <f t="shared" si="3"/>
        <v>1545980.8310199846</v>
      </c>
      <c r="F109" s="353">
        <v>1560370.0915926178</v>
      </c>
      <c r="G109" s="319">
        <v>1552499.3818403143</v>
      </c>
      <c r="H109" s="353">
        <v>1663756.2049432481</v>
      </c>
      <c r="I109" s="371">
        <v>1541884.7430622252</v>
      </c>
      <c r="J109" s="357">
        <v>1538370.9820485746</v>
      </c>
      <c r="K109" s="323">
        <v>1517103.7514619883</v>
      </c>
      <c r="L109" s="319">
        <v>1631449.4961029862</v>
      </c>
      <c r="M109" s="319">
        <v>1679868.6828863244</v>
      </c>
      <c r="N109" s="319">
        <v>1436815.3735860593</v>
      </c>
      <c r="O109" s="387">
        <v>1382477.5811929826</v>
      </c>
      <c r="P109" s="387">
        <v>1427877.6313548044</v>
      </c>
      <c r="Q109" s="387">
        <v>1461574.1231686275</v>
      </c>
      <c r="R109" s="387">
        <v>1427819.690609681</v>
      </c>
      <c r="S109" s="388">
        <v>1527701.7473073062</v>
      </c>
      <c r="T109" s="387">
        <v>1570503.3817493524</v>
      </c>
      <c r="U109" s="387">
        <v>1551260.3158852982</v>
      </c>
      <c r="V109" s="387">
        <v>1539882.9665887998</v>
      </c>
      <c r="W109" s="387">
        <v>1519164.5983864015</v>
      </c>
      <c r="X109" s="387">
        <v>1549181.8397518229</v>
      </c>
      <c r="Y109" s="387">
        <v>1626186.0956382249</v>
      </c>
      <c r="Z109" s="387">
        <v>1741328.0619783672</v>
      </c>
      <c r="AA109" s="387">
        <v>1849217.8301759507</v>
      </c>
      <c r="AB109" s="387">
        <v>1932225.0065805679</v>
      </c>
      <c r="AC109" s="388">
        <v>2048309.4104530558</v>
      </c>
      <c r="AD109" s="387">
        <v>2040745.0780344475</v>
      </c>
      <c r="AE109" s="387">
        <v>2049064.095736349</v>
      </c>
      <c r="AF109" s="387">
        <v>2157281.5566953658</v>
      </c>
      <c r="AG109" s="387">
        <v>2202613.4035735559</v>
      </c>
      <c r="AH109" s="387">
        <v>2210865.3847767804</v>
      </c>
      <c r="AI109" s="387">
        <v>2245823.3856781945</v>
      </c>
      <c r="AJ109" s="387">
        <v>2403385.4333734168</v>
      </c>
      <c r="AK109" s="387">
        <v>2555446.5411061281</v>
      </c>
      <c r="AL109" s="387">
        <v>2826429.596718959</v>
      </c>
      <c r="AM109" s="388">
        <v>3062651.791611149</v>
      </c>
      <c r="AN109" s="387">
        <v>3057066.7232579938</v>
      </c>
      <c r="AO109" s="387">
        <v>3010062.3808531719</v>
      </c>
      <c r="AP109" s="387">
        <v>2952695.0709703187</v>
      </c>
      <c r="AQ109" s="387">
        <v>3019314.7802028595</v>
      </c>
      <c r="AR109" s="387">
        <v>3361697.8397859056</v>
      </c>
      <c r="AS109" s="387">
        <v>3643884.2465221612</v>
      </c>
      <c r="AT109" s="387">
        <v>3775668.8531741574</v>
      </c>
      <c r="AU109" s="387">
        <v>3758135.1243138243</v>
      </c>
      <c r="AV109" s="387">
        <v>3342477.2469399986</v>
      </c>
      <c r="AW109" s="388">
        <v>3117143.3042852911</v>
      </c>
      <c r="AX109" s="387">
        <v>3220907.3153686584</v>
      </c>
      <c r="AY109" s="387">
        <v>3278424.1031478872</v>
      </c>
      <c r="AZ109" s="387">
        <v>3353377.0473599997</v>
      </c>
      <c r="BA109" s="387">
        <v>3708070.6576364348</v>
      </c>
      <c r="BB109" s="387">
        <v>3963928.6051768702</v>
      </c>
      <c r="BC109" s="387">
        <v>4090825.5996485967</v>
      </c>
      <c r="BD109" s="387">
        <v>4159203.7735379273</v>
      </c>
      <c r="BE109" s="387">
        <v>4267655.3798902845</v>
      </c>
      <c r="BF109" s="387">
        <v>4309002</v>
      </c>
      <c r="BG109" s="387">
        <v>4522774.5910058161</v>
      </c>
      <c r="BH109" s="389"/>
    </row>
    <row r="110" spans="1:60" x14ac:dyDescent="0.2">
      <c r="A110" s="475">
        <v>99.199996948242188</v>
      </c>
      <c r="B110" s="323">
        <v>1580933.2133726648</v>
      </c>
      <c r="C110" s="323">
        <f t="shared" si="2"/>
        <v>1611088.7083407552</v>
      </c>
      <c r="D110" s="353">
        <v>1641244.2033088456</v>
      </c>
      <c r="E110" s="353">
        <f t="shared" si="3"/>
        <v>1654289.8886218413</v>
      </c>
      <c r="F110" s="353">
        <v>1667335.573934837</v>
      </c>
      <c r="G110" s="319">
        <v>1663948.0551098322</v>
      </c>
      <c r="H110" s="353">
        <v>1783387.214172059</v>
      </c>
      <c r="I110" s="371">
        <v>1680596.0394277915</v>
      </c>
      <c r="J110" s="357">
        <v>1643783.4935202075</v>
      </c>
      <c r="K110" s="323">
        <v>1628895.0836988303</v>
      </c>
      <c r="L110" s="319">
        <v>1733809.3829582273</v>
      </c>
      <c r="M110" s="319">
        <v>1780639.9295856517</v>
      </c>
      <c r="N110" s="319">
        <v>1546018.9113420972</v>
      </c>
      <c r="O110" s="387">
        <v>1469246.476631579</v>
      </c>
      <c r="P110" s="387">
        <v>1527947.3776949693</v>
      </c>
      <c r="Q110" s="387">
        <v>1551864.7920941177</v>
      </c>
      <c r="R110" s="387">
        <v>1519114.3304664337</v>
      </c>
      <c r="S110" s="388">
        <v>1630177.2786022408</v>
      </c>
      <c r="T110" s="387">
        <v>1679942.7913927077</v>
      </c>
      <c r="U110" s="387">
        <v>1669162.0983158853</v>
      </c>
      <c r="V110" s="387">
        <v>1653149.8630547994</v>
      </c>
      <c r="W110" s="387">
        <v>1626684.788733551</v>
      </c>
      <c r="X110" s="387">
        <v>1654284.5895394101</v>
      </c>
      <c r="Y110" s="387">
        <v>1742900.4247192729</v>
      </c>
      <c r="Z110" s="387">
        <v>1878360.2396796285</v>
      </c>
      <c r="AA110" s="387">
        <v>1987851.2663688578</v>
      </c>
      <c r="AB110" s="387">
        <v>2092842.1930534539</v>
      </c>
      <c r="AC110" s="388">
        <v>2212060.7965133958</v>
      </c>
      <c r="AD110" s="387">
        <v>2219313.2836155258</v>
      </c>
      <c r="AE110" s="387">
        <v>2209561.5403026221</v>
      </c>
      <c r="AF110" s="387">
        <v>2326325.5747694941</v>
      </c>
      <c r="AG110" s="387">
        <v>2348770.4194163191</v>
      </c>
      <c r="AH110" s="387">
        <v>2401758.0796130085</v>
      </c>
      <c r="AI110" s="387">
        <v>2414883.4016071707</v>
      </c>
      <c r="AJ110" s="387">
        <v>2590757.3813585392</v>
      </c>
      <c r="AK110" s="387">
        <v>2745064.9446935724</v>
      </c>
      <c r="AL110" s="387">
        <v>3045553.6869746475</v>
      </c>
      <c r="AM110" s="388">
        <v>3290344.5365879652</v>
      </c>
      <c r="AN110" s="387">
        <v>3304167.3731902926</v>
      </c>
      <c r="AO110" s="387">
        <v>3258422.5212022662</v>
      </c>
      <c r="AP110" s="387">
        <v>3174415.2908460023</v>
      </c>
      <c r="AQ110" s="387">
        <v>3249519.6579249664</v>
      </c>
      <c r="AR110" s="387">
        <v>3622069.7277430864</v>
      </c>
      <c r="AS110" s="387">
        <v>3936470.129962564</v>
      </c>
      <c r="AT110" s="387">
        <v>4073987.7863698578</v>
      </c>
      <c r="AU110" s="387">
        <v>4048849.7569599813</v>
      </c>
      <c r="AV110" s="387">
        <v>3627800.8734913981</v>
      </c>
      <c r="AW110" s="388">
        <v>3367273.0035957526</v>
      </c>
      <c r="AX110" s="387">
        <v>3477105.7767307074</v>
      </c>
      <c r="AY110" s="387">
        <v>3518053.1347899707</v>
      </c>
      <c r="AZ110" s="387">
        <v>3631413.1486399998</v>
      </c>
      <c r="BA110" s="387">
        <v>3998895.4021201413</v>
      </c>
      <c r="BB110" s="387">
        <v>4260560.6577170854</v>
      </c>
      <c r="BC110" s="387">
        <v>4417551.2256142395</v>
      </c>
      <c r="BD110" s="387">
        <v>4509308.3893578295</v>
      </c>
      <c r="BE110" s="387">
        <v>4601306.2947537862</v>
      </c>
      <c r="BF110" s="387">
        <v>4652472</v>
      </c>
      <c r="BG110" s="387">
        <v>4882004.270463896</v>
      </c>
      <c r="BH110" s="389"/>
    </row>
    <row r="111" spans="1:60" x14ac:dyDescent="0.2">
      <c r="A111" s="475">
        <v>99.300003051757812</v>
      </c>
      <c r="B111" s="323">
        <v>1727074.1863323501</v>
      </c>
      <c r="C111" s="323">
        <f t="shared" si="2"/>
        <v>1744911.9655307452</v>
      </c>
      <c r="D111" s="353">
        <v>1762749.7447291405</v>
      </c>
      <c r="E111" s="353">
        <f t="shared" si="3"/>
        <v>1772146.2170900202</v>
      </c>
      <c r="F111" s="353">
        <v>1781542.6894508998</v>
      </c>
      <c r="G111" s="319">
        <v>1827211.6602666962</v>
      </c>
      <c r="H111" s="353">
        <v>1919312.0526148297</v>
      </c>
      <c r="I111" s="371">
        <v>1842258.8800485265</v>
      </c>
      <c r="J111" s="357">
        <v>1761942.6744744168</v>
      </c>
      <c r="K111" s="323">
        <v>1757185.6933479533</v>
      </c>
      <c r="L111" s="319">
        <v>1863241.8572554514</v>
      </c>
      <c r="M111" s="319">
        <v>1904708.5211326084</v>
      </c>
      <c r="N111" s="319">
        <v>1667931.2626108225</v>
      </c>
      <c r="O111" s="387">
        <v>1583903.4312982457</v>
      </c>
      <c r="P111" s="387">
        <v>1636675.9076390737</v>
      </c>
      <c r="Q111" s="387">
        <v>1670627.52627451</v>
      </c>
      <c r="R111" s="387">
        <v>1650204.9032788328</v>
      </c>
      <c r="S111" s="388">
        <v>1751343.9958761765</v>
      </c>
      <c r="T111" s="387">
        <v>1803040.407053198</v>
      </c>
      <c r="U111" s="387">
        <v>1804895.3281747838</v>
      </c>
      <c r="V111" s="387">
        <v>1791206.6500075008</v>
      </c>
      <c r="W111" s="387">
        <v>1762348.5190614031</v>
      </c>
      <c r="X111" s="387">
        <v>1774604.2725997353</v>
      </c>
      <c r="Y111" s="387">
        <v>1866253.3875181424</v>
      </c>
      <c r="Z111" s="387">
        <v>2053107.7146599796</v>
      </c>
      <c r="AA111" s="387">
        <v>2172026.1407238585</v>
      </c>
      <c r="AB111" s="387">
        <v>2289873.9178660661</v>
      </c>
      <c r="AC111" s="388">
        <v>2430929.7620865572</v>
      </c>
      <c r="AD111" s="387">
        <v>2440166.6732682912</v>
      </c>
      <c r="AE111" s="387">
        <v>2425193.3368002255</v>
      </c>
      <c r="AF111" s="387">
        <v>2539800.4075227454</v>
      </c>
      <c r="AG111" s="387">
        <v>2555658.5478260871</v>
      </c>
      <c r="AH111" s="387">
        <v>2597052.6515910947</v>
      </c>
      <c r="AI111" s="387">
        <v>2624016.8091234779</v>
      </c>
      <c r="AJ111" s="387">
        <v>2822524.1737185046</v>
      </c>
      <c r="AK111" s="387">
        <v>2971813.6681614346</v>
      </c>
      <c r="AL111" s="387">
        <v>3340062.0645108894</v>
      </c>
      <c r="AM111" s="388">
        <v>3588364.1187443365</v>
      </c>
      <c r="AN111" s="387">
        <v>3634304.3956879489</v>
      </c>
      <c r="AO111" s="387">
        <v>3532460.3907619603</v>
      </c>
      <c r="AP111" s="387">
        <v>3461129.430689733</v>
      </c>
      <c r="AQ111" s="387">
        <v>3533885.2942930465</v>
      </c>
      <c r="AR111" s="387">
        <v>3922088.1652809992</v>
      </c>
      <c r="AS111" s="387">
        <v>4295660.0561075937</v>
      </c>
      <c r="AT111" s="387">
        <v>4502505.4107667794</v>
      </c>
      <c r="AU111" s="387">
        <v>4441234.3213104736</v>
      </c>
      <c r="AV111" s="387">
        <v>3992702.4956774805</v>
      </c>
      <c r="AW111" s="388">
        <v>3679160.0860442491</v>
      </c>
      <c r="AX111" s="387">
        <v>3764491.3573163487</v>
      </c>
      <c r="AY111" s="387">
        <v>3809862.9082971211</v>
      </c>
      <c r="AZ111" s="387">
        <v>3952469.9715999998</v>
      </c>
      <c r="BA111" s="387">
        <v>4350007.5801334903</v>
      </c>
      <c r="BB111" s="387">
        <v>4668368.18593527</v>
      </c>
      <c r="BC111" s="387">
        <v>4818917.9882165324</v>
      </c>
      <c r="BD111" s="387">
        <v>4945607.2252077218</v>
      </c>
      <c r="BE111" s="387">
        <v>5012522.1650184561</v>
      </c>
      <c r="BF111" s="387">
        <v>5158458</v>
      </c>
      <c r="BG111" s="387">
        <v>5365159.1410129098</v>
      </c>
      <c r="BH111" s="389"/>
    </row>
    <row r="112" spans="1:60" x14ac:dyDescent="0.2">
      <c r="A112" s="475">
        <v>99.400001525878906</v>
      </c>
      <c r="B112" s="323">
        <v>1894925.6656833827</v>
      </c>
      <c r="C112" s="323">
        <f t="shared" si="2"/>
        <v>1913560.8668857696</v>
      </c>
      <c r="D112" s="353">
        <v>1932196.0680881564</v>
      </c>
      <c r="E112" s="353">
        <f t="shared" si="3"/>
        <v>1926043.3764911047</v>
      </c>
      <c r="F112" s="353">
        <v>1919890.6848940533</v>
      </c>
      <c r="G112" s="319">
        <v>1990027.9510872571</v>
      </c>
      <c r="H112" s="353">
        <v>2127067.1857430781</v>
      </c>
      <c r="I112" s="371">
        <v>2030215.2336854874</v>
      </c>
      <c r="J112" s="357">
        <v>1913026.3219736968</v>
      </c>
      <c r="K112" s="323">
        <v>1931690.4703947369</v>
      </c>
      <c r="L112" s="319">
        <v>2037518.9112882037</v>
      </c>
      <c r="M112" s="319">
        <v>2069817.5903014203</v>
      </c>
      <c r="N112" s="319">
        <v>1832024.3479058393</v>
      </c>
      <c r="O112" s="387">
        <v>1740627.5629473685</v>
      </c>
      <c r="P112" s="387">
        <v>1783300.433058291</v>
      </c>
      <c r="Q112" s="387">
        <v>1825092.3888941177</v>
      </c>
      <c r="R112" s="387">
        <v>1805991.5798866937</v>
      </c>
      <c r="S112" s="388">
        <v>1895546.4506362081</v>
      </c>
      <c r="T112" s="387">
        <v>1958805.1858936043</v>
      </c>
      <c r="U112" s="387">
        <v>1963649.3977241693</v>
      </c>
      <c r="V112" s="387">
        <v>1944346.2281562758</v>
      </c>
      <c r="W112" s="387">
        <v>1927879.0952351626</v>
      </c>
      <c r="X112" s="387">
        <v>1925587.5860815272</v>
      </c>
      <c r="Y112" s="387">
        <v>2024064.2219845697</v>
      </c>
      <c r="Z112" s="387">
        <v>2233098.3184999437</v>
      </c>
      <c r="AA112" s="387">
        <v>2401132.649466679</v>
      </c>
      <c r="AB112" s="387">
        <v>2554553.5197944893</v>
      </c>
      <c r="AC112" s="388">
        <v>2740559.4949829387</v>
      </c>
      <c r="AD112" s="387">
        <v>2736357.1201766208</v>
      </c>
      <c r="AE112" s="387">
        <v>2691569.0672597974</v>
      </c>
      <c r="AF112" s="387">
        <v>2807375.952982842</v>
      </c>
      <c r="AG112" s="387">
        <v>2866440.905896367</v>
      </c>
      <c r="AH112" s="387">
        <v>2882193.6022846485</v>
      </c>
      <c r="AI112" s="387">
        <v>2899119.8836442525</v>
      </c>
      <c r="AJ112" s="387">
        <v>3119994.4066668535</v>
      </c>
      <c r="AK112" s="387">
        <v>3311661.871449925</v>
      </c>
      <c r="AL112" s="387">
        <v>3738654.4223933727</v>
      </c>
      <c r="AM112" s="388">
        <v>3997450.8493311298</v>
      </c>
      <c r="AN112" s="387">
        <v>4079585.8802208104</v>
      </c>
      <c r="AO112" s="387">
        <v>3961448.1340481211</v>
      </c>
      <c r="AP112" s="387">
        <v>3905272.0591128087</v>
      </c>
      <c r="AQ112" s="387">
        <v>3967180.8368568984</v>
      </c>
      <c r="AR112" s="387">
        <v>4376554.1434195656</v>
      </c>
      <c r="AS112" s="387">
        <v>4879440.9332162496</v>
      </c>
      <c r="AT112" s="387">
        <v>5046629.1547696516</v>
      </c>
      <c r="AU112" s="387">
        <v>4976610.393687726</v>
      </c>
      <c r="AV112" s="387">
        <v>4487040.8481554398</v>
      </c>
      <c r="AW112" s="388">
        <v>4145043.5894919415</v>
      </c>
      <c r="AX112" s="387">
        <v>4242714.6319465442</v>
      </c>
      <c r="AY112" s="387">
        <v>4290137.6555888774</v>
      </c>
      <c r="AZ112" s="387">
        <v>4423033.4094399996</v>
      </c>
      <c r="BA112" s="387">
        <v>4872879.4845700823</v>
      </c>
      <c r="BB112" s="387">
        <v>5260475.6371561941</v>
      </c>
      <c r="BC112" s="387">
        <v>5438652.0844513616</v>
      </c>
      <c r="BD112" s="387">
        <v>5570411.3977233069</v>
      </c>
      <c r="BE112" s="387">
        <v>5664497.6652451046</v>
      </c>
      <c r="BF112" s="387">
        <v>5780741</v>
      </c>
      <c r="BG112" s="387">
        <v>6033940.6095190803</v>
      </c>
      <c r="BH112" s="389"/>
    </row>
    <row r="113" spans="1:60" x14ac:dyDescent="0.2">
      <c r="A113" s="475">
        <v>99.5</v>
      </c>
      <c r="B113" s="323">
        <v>2119585.1691248771</v>
      </c>
      <c r="C113" s="323">
        <f t="shared" si="2"/>
        <v>2136846.277687924</v>
      </c>
      <c r="D113" s="353">
        <v>2154107.3862509709</v>
      </c>
      <c r="E113" s="353">
        <f t="shared" si="3"/>
        <v>2152600.2285549683</v>
      </c>
      <c r="F113" s="353">
        <v>2151093.0708589656</v>
      </c>
      <c r="G113" s="319">
        <v>2231798.2860620813</v>
      </c>
      <c r="H113" s="353">
        <v>2404449.9509918317</v>
      </c>
      <c r="I113" s="371">
        <v>2293189.5494111106</v>
      </c>
      <c r="J113" s="357">
        <v>2144268.3413650766</v>
      </c>
      <c r="K113" s="323">
        <v>2176761.1542397658</v>
      </c>
      <c r="L113" s="319">
        <v>2257508.5359488572</v>
      </c>
      <c r="M113" s="319">
        <v>2282817.9450303083</v>
      </c>
      <c r="N113" s="319">
        <v>2027024.0149801285</v>
      </c>
      <c r="O113" s="387">
        <v>1927233.1458245614</v>
      </c>
      <c r="P113" s="387">
        <v>1986037.5608198028</v>
      </c>
      <c r="Q113" s="387">
        <v>2013556.9623843138</v>
      </c>
      <c r="R113" s="387">
        <v>1985791.6984765315</v>
      </c>
      <c r="S113" s="388">
        <v>2106464.511354079</v>
      </c>
      <c r="T113" s="387">
        <v>2171285.1687587169</v>
      </c>
      <c r="U113" s="387">
        <v>2200970.2108329539</v>
      </c>
      <c r="V113" s="387">
        <v>2185537.9783545141</v>
      </c>
      <c r="W113" s="387">
        <v>2173663.889142083</v>
      </c>
      <c r="X113" s="387">
        <v>2158983.9195400029</v>
      </c>
      <c r="Y113" s="387">
        <v>2305970.3449698268</v>
      </c>
      <c r="Z113" s="387">
        <v>2522668.243122871</v>
      </c>
      <c r="AA113" s="387">
        <v>2747004.4656759962</v>
      </c>
      <c r="AB113" s="387">
        <v>2902820.1535700462</v>
      </c>
      <c r="AC113" s="388">
        <v>3134991.6918814825</v>
      </c>
      <c r="AD113" s="387">
        <v>3128238.8972906284</v>
      </c>
      <c r="AE113" s="387">
        <v>3081896.4794336017</v>
      </c>
      <c r="AF113" s="387">
        <v>3233307.9124381756</v>
      </c>
      <c r="AG113" s="387">
        <v>3266398.8970815963</v>
      </c>
      <c r="AH113" s="387">
        <v>3257879.6167385476</v>
      </c>
      <c r="AI113" s="387">
        <v>3317685.4471389214</v>
      </c>
      <c r="AJ113" s="387">
        <v>3571691.4308565678</v>
      </c>
      <c r="AK113" s="387">
        <v>3777491.0373692075</v>
      </c>
      <c r="AL113" s="387">
        <v>4241877.892554041</v>
      </c>
      <c r="AM113" s="388">
        <v>4567168.9099824112</v>
      </c>
      <c r="AN113" s="387">
        <v>4655367.3053848557</v>
      </c>
      <c r="AO113" s="387">
        <v>4518686.6526080435</v>
      </c>
      <c r="AP113" s="387">
        <v>4456975.3400733918</v>
      </c>
      <c r="AQ113" s="387">
        <v>4545980.9762678724</v>
      </c>
      <c r="AR113" s="387">
        <v>5032345.6665120432</v>
      </c>
      <c r="AS113" s="387">
        <v>5573096.9840550907</v>
      </c>
      <c r="AT113" s="387">
        <v>5770243.7659942098</v>
      </c>
      <c r="AU113" s="387">
        <v>5707161.118311489</v>
      </c>
      <c r="AV113" s="387">
        <v>5128986.127364547</v>
      </c>
      <c r="AW113" s="388">
        <v>4764050.9698379794</v>
      </c>
      <c r="AX113" s="387">
        <v>4875717.911121767</v>
      </c>
      <c r="AY113" s="387">
        <v>4936012.1533345571</v>
      </c>
      <c r="AZ113" s="387">
        <v>5071862.5715199998</v>
      </c>
      <c r="BA113" s="387">
        <v>5555485.586650962</v>
      </c>
      <c r="BB113" s="387">
        <v>6021933.0199436797</v>
      </c>
      <c r="BC113" s="387">
        <v>6226611.3535326524</v>
      </c>
      <c r="BD113" s="387">
        <v>6360948.7795833293</v>
      </c>
      <c r="BE113" s="387">
        <v>6463564.9491845295</v>
      </c>
      <c r="BF113" s="387">
        <v>6585020</v>
      </c>
      <c r="BG113" s="387">
        <v>6883767.0730600087</v>
      </c>
      <c r="BH113" s="389"/>
    </row>
    <row r="114" spans="1:60" x14ac:dyDescent="0.2">
      <c r="A114" s="475">
        <v>99.599998474121094</v>
      </c>
      <c r="B114" s="323">
        <v>2445188.318584071</v>
      </c>
      <c r="C114" s="323">
        <f t="shared" si="2"/>
        <v>2456030.8418459389</v>
      </c>
      <c r="D114" s="353">
        <v>2466873.3651078064</v>
      </c>
      <c r="E114" s="353">
        <f t="shared" si="3"/>
        <v>2483085.2002116842</v>
      </c>
      <c r="F114" s="353">
        <v>2499297.0353155616</v>
      </c>
      <c r="G114" s="319">
        <v>2566279.1129308911</v>
      </c>
      <c r="H114" s="353">
        <v>2810838.2573459214</v>
      </c>
      <c r="I114" s="371">
        <v>2631993.5281807613</v>
      </c>
      <c r="J114" s="357">
        <v>2471897.0820773738</v>
      </c>
      <c r="K114" s="323">
        <v>2502916.6034356724</v>
      </c>
      <c r="L114" s="319">
        <v>2616541.5731675276</v>
      </c>
      <c r="M114" s="319">
        <v>2555204.2295109197</v>
      </c>
      <c r="N114" s="319">
        <v>2295927.7814124124</v>
      </c>
      <c r="O114" s="387">
        <v>2181676.2287719301</v>
      </c>
      <c r="P114" s="387">
        <v>2242779.7061485224</v>
      </c>
      <c r="Q114" s="387">
        <v>2276507.515984314</v>
      </c>
      <c r="R114" s="387">
        <v>2246314.9511257228</v>
      </c>
      <c r="S114" s="388">
        <v>2392324.5833039419</v>
      </c>
      <c r="T114" s="387">
        <v>2486394.7650926481</v>
      </c>
      <c r="U114" s="387">
        <v>2524355.7966317707</v>
      </c>
      <c r="V114" s="387">
        <v>2543343.0822314136</v>
      </c>
      <c r="W114" s="387">
        <v>2469192.6571000391</v>
      </c>
      <c r="X114" s="387">
        <v>2537221.2121954593</v>
      </c>
      <c r="Y114" s="387">
        <v>2674616.4881216101</v>
      </c>
      <c r="Z114" s="387">
        <v>2941786.9706201577</v>
      </c>
      <c r="AA114" s="387">
        <v>3218312.1105661415</v>
      </c>
      <c r="AB114" s="387">
        <v>3482763.7653517257</v>
      </c>
      <c r="AC114" s="388">
        <v>3681919.0390215884</v>
      </c>
      <c r="AD114" s="387">
        <v>3675416.8376487396</v>
      </c>
      <c r="AE114" s="387">
        <v>3606599.1298518218</v>
      </c>
      <c r="AF114" s="387">
        <v>3748224.9107895223</v>
      </c>
      <c r="AG114" s="387">
        <v>3817107.9002977964</v>
      </c>
      <c r="AH114" s="387">
        <v>3806561.9846135913</v>
      </c>
      <c r="AI114" s="387">
        <v>3924573.1893064613</v>
      </c>
      <c r="AJ114" s="387">
        <v>4166614.8635028945</v>
      </c>
      <c r="AK114" s="387">
        <v>4471394.7384155449</v>
      </c>
      <c r="AL114" s="387">
        <v>4940790.2183841141</v>
      </c>
      <c r="AM114" s="388">
        <v>5364026.3792570475</v>
      </c>
      <c r="AN114" s="387">
        <v>5467493.3363191336</v>
      </c>
      <c r="AO114" s="387">
        <v>5301203.2107523056</v>
      </c>
      <c r="AP114" s="387">
        <v>5233929.1359245116</v>
      </c>
      <c r="AQ114" s="387">
        <v>5334305.5697910301</v>
      </c>
      <c r="AR114" s="387">
        <v>5875234.2874814151</v>
      </c>
      <c r="AS114" s="387">
        <v>6517625.020843924</v>
      </c>
      <c r="AT114" s="387">
        <v>6821405.9430469219</v>
      </c>
      <c r="AU114" s="387">
        <v>6720513.8590215109</v>
      </c>
      <c r="AV114" s="387">
        <v>6001225.4646066939</v>
      </c>
      <c r="AW114" s="388">
        <v>5537437.75362748</v>
      </c>
      <c r="AX114" s="387">
        <v>5726659.2961044107</v>
      </c>
      <c r="AY114" s="387">
        <v>5819266.5517677534</v>
      </c>
      <c r="AZ114" s="387">
        <v>6074973.9714399995</v>
      </c>
      <c r="BA114" s="387">
        <v>6548066.1882999605</v>
      </c>
      <c r="BB114" s="387">
        <v>7162403.3374995189</v>
      </c>
      <c r="BC114" s="387">
        <v>7364679.5676976396</v>
      </c>
      <c r="BD114" s="387">
        <v>7552426.2118814308</v>
      </c>
      <c r="BE114" s="387">
        <v>7653983.2952995934</v>
      </c>
      <c r="BF114" s="387">
        <v>7828321</v>
      </c>
      <c r="BG114" s="387">
        <v>8161147.6215775283</v>
      </c>
      <c r="BH114" s="389"/>
    </row>
    <row r="115" spans="1:60" x14ac:dyDescent="0.2">
      <c r="A115" s="475">
        <v>99.699996948242188</v>
      </c>
      <c r="B115" s="323">
        <v>2993388.8136676503</v>
      </c>
      <c r="C115" s="323">
        <f t="shared" si="2"/>
        <v>2990058.3628751561</v>
      </c>
      <c r="D115" s="353">
        <v>2986727.9120826614</v>
      </c>
      <c r="E115" s="353">
        <f t="shared" si="3"/>
        <v>2996873.34952504</v>
      </c>
      <c r="F115" s="353">
        <v>3007018.7869674182</v>
      </c>
      <c r="G115" s="319">
        <v>3126892.6557848724</v>
      </c>
      <c r="H115" s="353">
        <v>3481875.0024398006</v>
      </c>
      <c r="I115" s="371">
        <v>3152461.7786988826</v>
      </c>
      <c r="J115" s="357">
        <v>2982646.2413362772</v>
      </c>
      <c r="K115" s="323">
        <v>2954316.7975146198</v>
      </c>
      <c r="L115" s="319">
        <v>3160034.7977931513</v>
      </c>
      <c r="M115" s="319">
        <v>3048453.2053475054</v>
      </c>
      <c r="N115" s="319">
        <v>2709199.098746561</v>
      </c>
      <c r="O115" s="387">
        <v>2544209.3414736842</v>
      </c>
      <c r="P115" s="387">
        <v>2620457.4240085171</v>
      </c>
      <c r="Q115" s="387">
        <v>2657279.2626196081</v>
      </c>
      <c r="R115" s="387">
        <v>2650408.4846919305</v>
      </c>
      <c r="S115" s="388">
        <v>2836114.8111451748</v>
      </c>
      <c r="T115" s="387">
        <v>2955280.5363618252</v>
      </c>
      <c r="U115" s="387">
        <v>3017942.8631770597</v>
      </c>
      <c r="V115" s="387">
        <v>3038333.9448361583</v>
      </c>
      <c r="W115" s="387">
        <v>2968226.1145121227</v>
      </c>
      <c r="X115" s="387">
        <v>3132710.0966231306</v>
      </c>
      <c r="Y115" s="387">
        <v>3225690.7631197008</v>
      </c>
      <c r="Z115" s="387">
        <v>3639823.5743852681</v>
      </c>
      <c r="AA115" s="387">
        <v>4064691.4802078591</v>
      </c>
      <c r="AB115" s="387">
        <v>4386217.6587254107</v>
      </c>
      <c r="AC115" s="388">
        <v>4564043.5072806515</v>
      </c>
      <c r="AD115" s="387">
        <v>4612238.3401568159</v>
      </c>
      <c r="AE115" s="387">
        <v>4511439.8146674605</v>
      </c>
      <c r="AF115" s="387">
        <v>4649300.4960615505</v>
      </c>
      <c r="AG115" s="387">
        <v>4704237.2561048241</v>
      </c>
      <c r="AH115" s="387">
        <v>4721603.8090686556</v>
      </c>
      <c r="AI115" s="387">
        <v>4862671.8123920579</v>
      </c>
      <c r="AJ115" s="387">
        <v>5127383.0930395145</v>
      </c>
      <c r="AK115" s="387">
        <v>5551507.5276532136</v>
      </c>
      <c r="AL115" s="387">
        <v>6080202.2101002987</v>
      </c>
      <c r="AM115" s="388">
        <v>6642450.2636039006</v>
      </c>
      <c r="AN115" s="387">
        <v>6780964.929694823</v>
      </c>
      <c r="AO115" s="387">
        <v>6673650.5442719581</v>
      </c>
      <c r="AP115" s="387">
        <v>6538768.4706058567</v>
      </c>
      <c r="AQ115" s="387">
        <v>6635924.4756201878</v>
      </c>
      <c r="AR115" s="387">
        <v>7347189.6618019622</v>
      </c>
      <c r="AS115" s="387">
        <v>8142148.4468271937</v>
      </c>
      <c r="AT115" s="387">
        <v>8615813.865404034</v>
      </c>
      <c r="AU115" s="387">
        <v>8519230.3530464582</v>
      </c>
      <c r="AV115" s="387">
        <v>7500324.1377214761</v>
      </c>
      <c r="AW115" s="388">
        <v>6767950.9774525147</v>
      </c>
      <c r="AX115" s="387">
        <v>7140490.3752567004</v>
      </c>
      <c r="AY115" s="387">
        <v>7206211.059836383</v>
      </c>
      <c r="AZ115" s="387">
        <v>7622806.3139199996</v>
      </c>
      <c r="BA115" s="387">
        <v>8175209.4751472315</v>
      </c>
      <c r="BB115" s="387">
        <v>9043696.0339466892</v>
      </c>
      <c r="BC115" s="387">
        <v>9297204.297355881</v>
      </c>
      <c r="BD115" s="387">
        <v>9465890.6874404643</v>
      </c>
      <c r="BE115" s="387">
        <v>9629296.1685153153</v>
      </c>
      <c r="BF115" s="387">
        <v>9764225</v>
      </c>
      <c r="BG115" s="387">
        <v>10266189.926656263</v>
      </c>
      <c r="BH115" s="389"/>
    </row>
    <row r="116" spans="1:60" x14ac:dyDescent="0.2">
      <c r="A116" s="475">
        <v>99.800003051757812</v>
      </c>
      <c r="B116" s="323">
        <v>4063131.4798426749</v>
      </c>
      <c r="C116" s="323">
        <f t="shared" si="2"/>
        <v>4035904.4830378639</v>
      </c>
      <c r="D116" s="353">
        <v>4008677.4862330528</v>
      </c>
      <c r="E116" s="353">
        <f t="shared" si="3"/>
        <v>4057467.9087579027</v>
      </c>
      <c r="F116" s="353">
        <v>4106258.3312827521</v>
      </c>
      <c r="G116" s="319">
        <v>4383300.5849609915</v>
      </c>
      <c r="H116" s="353">
        <v>4893634.862416463</v>
      </c>
      <c r="I116" s="371">
        <v>4362528.7691452252</v>
      </c>
      <c r="J116" s="357">
        <v>4031407.9742728234</v>
      </c>
      <c r="K116" s="323">
        <v>4000950.8128654971</v>
      </c>
      <c r="L116" s="319">
        <v>4229884.4883089587</v>
      </c>
      <c r="M116" s="319">
        <v>4065434.9534169231</v>
      </c>
      <c r="N116" s="319">
        <v>3580410.9064506269</v>
      </c>
      <c r="O116" s="387">
        <v>3318511.9607017543</v>
      </c>
      <c r="P116" s="387">
        <v>3353546.889805696</v>
      </c>
      <c r="Q116" s="387">
        <v>3474905.2546509807</v>
      </c>
      <c r="R116" s="387">
        <v>3367840.5398773006</v>
      </c>
      <c r="S116" s="388">
        <v>3721270.6104886183</v>
      </c>
      <c r="T116" s="387">
        <v>3885417.6051006177</v>
      </c>
      <c r="U116" s="387">
        <v>3986975.5462903962</v>
      </c>
      <c r="V116" s="387">
        <v>4008471.8907867381</v>
      </c>
      <c r="W116" s="387">
        <v>3939013.4157787771</v>
      </c>
      <c r="X116" s="387">
        <v>4191617.4013317791</v>
      </c>
      <c r="Y116" s="387">
        <v>4512568.443205256</v>
      </c>
      <c r="Z116" s="387">
        <v>5127562.4244919335</v>
      </c>
      <c r="AA116" s="387">
        <v>5603232.4603519011</v>
      </c>
      <c r="AB116" s="387">
        <v>6102254.7265369315</v>
      </c>
      <c r="AC116" s="388">
        <v>6416828.9025980607</v>
      </c>
      <c r="AD116" s="387">
        <v>6405564.4843427865</v>
      </c>
      <c r="AE116" s="387">
        <v>6239463.9201779393</v>
      </c>
      <c r="AF116" s="387">
        <v>6460443.6574464189</v>
      </c>
      <c r="AG116" s="387">
        <v>6497391.3741512811</v>
      </c>
      <c r="AH116" s="387">
        <v>6534096.0853246301</v>
      </c>
      <c r="AI116" s="387">
        <v>6672006.3075320069</v>
      </c>
      <c r="AJ116" s="387">
        <v>7074518.9789423645</v>
      </c>
      <c r="AK116" s="387">
        <v>7789091.8624813147</v>
      </c>
      <c r="AL116" s="387">
        <v>8740519.5542982444</v>
      </c>
      <c r="AM116" s="388">
        <v>9446292.6248467714</v>
      </c>
      <c r="AN116" s="387">
        <v>9566428.5613998547</v>
      </c>
      <c r="AO116" s="387">
        <v>9592370.7201910615</v>
      </c>
      <c r="AP116" s="387">
        <v>9187060.605606731</v>
      </c>
      <c r="AQ116" s="387">
        <v>9449371.5325919576</v>
      </c>
      <c r="AR116" s="387">
        <v>10564237.330859352</v>
      </c>
      <c r="AS116" s="387">
        <v>11827727.397328649</v>
      </c>
      <c r="AT116" s="387">
        <v>12452151.73260328</v>
      </c>
      <c r="AU116" s="387">
        <v>12280662.501642458</v>
      </c>
      <c r="AV116" s="387">
        <v>10769612.283660019</v>
      </c>
      <c r="AW116" s="388">
        <v>9548793.5324675329</v>
      </c>
      <c r="AX116" s="387">
        <v>10266653.034890389</v>
      </c>
      <c r="AY116" s="387">
        <v>10376507.429830467</v>
      </c>
      <c r="AZ116" s="387">
        <v>11105771.560319999</v>
      </c>
      <c r="BA116" s="387">
        <v>11563296.497447977</v>
      </c>
      <c r="BB116" s="387">
        <v>12957363.062685648</v>
      </c>
      <c r="BC116" s="387">
        <v>13336707.572319357</v>
      </c>
      <c r="BD116" s="387">
        <v>13525347.467287868</v>
      </c>
      <c r="BE116" s="387">
        <v>13910018.88348428</v>
      </c>
      <c r="BF116" s="387">
        <v>14089222</v>
      </c>
      <c r="BG116" s="387">
        <v>14768031.128741665</v>
      </c>
      <c r="BH116" s="389"/>
    </row>
    <row r="117" spans="1:60" x14ac:dyDescent="0.2">
      <c r="A117" s="477">
        <v>99.900001525878906</v>
      </c>
      <c r="B117" s="396">
        <v>5161356.4247787613</v>
      </c>
      <c r="C117" s="396">
        <f t="shared" si="2"/>
        <v>5075864.286808541</v>
      </c>
      <c r="D117" s="396">
        <v>4990372.1488383207</v>
      </c>
      <c r="E117" s="396">
        <f t="shared" si="3"/>
        <v>5171644.4927376844</v>
      </c>
      <c r="F117" s="396">
        <v>5352916.8366370471</v>
      </c>
      <c r="G117" s="393">
        <v>5494325.2272450617</v>
      </c>
      <c r="H117" s="393">
        <v>6223761.1108518085</v>
      </c>
      <c r="I117" s="397">
        <v>5589770.2322195824</v>
      </c>
      <c r="J117" s="396">
        <v>5086011.487760392</v>
      </c>
      <c r="K117" s="396">
        <v>5154903.4952485375</v>
      </c>
      <c r="L117" s="396">
        <v>5287179.830107715</v>
      </c>
      <c r="M117" s="393">
        <v>5103056.4845968615</v>
      </c>
      <c r="N117" s="393">
        <v>4523876.3182512997</v>
      </c>
      <c r="O117" s="393">
        <v>4091765.426245614</v>
      </c>
      <c r="P117" s="393">
        <v>4098832.344423742</v>
      </c>
      <c r="Q117" s="393">
        <v>4278001.6338823531</v>
      </c>
      <c r="R117" s="393">
        <v>4093383.2675609826</v>
      </c>
      <c r="S117" s="394">
        <v>4628086.0722211665</v>
      </c>
      <c r="T117" s="393">
        <v>4829383.8832436744</v>
      </c>
      <c r="U117" s="393">
        <v>5044091.7991807014</v>
      </c>
      <c r="V117" s="393">
        <v>5083607.8985019606</v>
      </c>
      <c r="W117" s="393">
        <v>4982152.2814969933</v>
      </c>
      <c r="X117" s="393">
        <v>5271098.4199648285</v>
      </c>
      <c r="Y117" s="393">
        <v>5553402.1576655721</v>
      </c>
      <c r="Z117" s="393">
        <v>6638348.245368463</v>
      </c>
      <c r="AA117" s="393">
        <v>7089132.4325645007</v>
      </c>
      <c r="AB117" s="393">
        <v>7903131.7450821688</v>
      </c>
      <c r="AC117" s="394">
        <v>8371481.6419473635</v>
      </c>
      <c r="AD117" s="393">
        <v>8278083.8874693597</v>
      </c>
      <c r="AE117" s="393">
        <v>8088272.2229253463</v>
      </c>
      <c r="AF117" s="393">
        <v>8396068.159980461</v>
      </c>
      <c r="AG117" s="393">
        <v>8361909.0840976778</v>
      </c>
      <c r="AH117" s="393">
        <v>8629575.1678517312</v>
      </c>
      <c r="AI117" s="393">
        <v>8685300.6455517318</v>
      </c>
      <c r="AJ117" s="393">
        <v>9272392.0526860375</v>
      </c>
      <c r="AK117" s="393">
        <v>10274079.031390134</v>
      </c>
      <c r="AL117" s="393">
        <v>11683515.234369712</v>
      </c>
      <c r="AM117" s="394">
        <v>12564601.200234503</v>
      </c>
      <c r="AN117" s="393">
        <v>12788354.009790646</v>
      </c>
      <c r="AO117" s="393">
        <v>12731007.450595798</v>
      </c>
      <c r="AP117" s="393">
        <v>12198413.311365737</v>
      </c>
      <c r="AQ117" s="393">
        <v>12620935.967640229</v>
      </c>
      <c r="AR117" s="393">
        <v>14313297.463550402</v>
      </c>
      <c r="AS117" s="393">
        <v>15880081.549567869</v>
      </c>
      <c r="AT117" s="393">
        <v>16863769.17999237</v>
      </c>
      <c r="AU117" s="393">
        <v>16683460.142877411</v>
      </c>
      <c r="AV117" s="393">
        <v>14708291.177351708</v>
      </c>
      <c r="AW117" s="394">
        <v>12827301.27780363</v>
      </c>
      <c r="AX117" s="393">
        <v>13771693.881433144</v>
      </c>
      <c r="AY117" s="393">
        <v>14107735.47838505</v>
      </c>
      <c r="AZ117" s="393">
        <v>15284744.02024</v>
      </c>
      <c r="BA117" s="393">
        <v>15335349.316293677</v>
      </c>
      <c r="BB117" s="393">
        <v>17493084.517918453</v>
      </c>
      <c r="BC117" s="393">
        <v>17904892.549220324</v>
      </c>
      <c r="BD117" s="393">
        <v>17979529.824447565</v>
      </c>
      <c r="BE117" s="393">
        <v>18473497.010425825</v>
      </c>
      <c r="BF117" s="393">
        <v>18679500</v>
      </c>
      <c r="BG117" s="393">
        <v>19706161.507873457</v>
      </c>
      <c r="BH117" s="395"/>
    </row>
    <row r="118" spans="1:60" x14ac:dyDescent="0.2">
      <c r="A118" s="475">
        <v>99.910003662109375</v>
      </c>
      <c r="B118" s="387">
        <v>5474872.4709931174</v>
      </c>
      <c r="C118" s="387">
        <f t="shared" si="2"/>
        <v>5371837.7635381287</v>
      </c>
      <c r="D118" s="398">
        <v>5268803.05608314</v>
      </c>
      <c r="E118" s="398">
        <f t="shared" si="3"/>
        <v>5499659.6683924468</v>
      </c>
      <c r="F118" s="398">
        <v>5730516.2807017537</v>
      </c>
      <c r="G118" s="387">
        <v>5791813.7712609973</v>
      </c>
      <c r="H118" s="387">
        <v>6639242.0082741063</v>
      </c>
      <c r="I118" s="399">
        <v>5940710.5397563558</v>
      </c>
      <c r="J118" s="398">
        <v>5403136.7176730344</v>
      </c>
      <c r="K118" s="398">
        <v>5446436.2657163739</v>
      </c>
      <c r="L118" s="398">
        <v>5654713.3591382774</v>
      </c>
      <c r="M118" s="387">
        <v>5400413.734119406</v>
      </c>
      <c r="N118" s="387">
        <v>4784578.3928462248</v>
      </c>
      <c r="O118" s="387">
        <v>4353766.3014736846</v>
      </c>
      <c r="P118" s="387">
        <v>4292096.3944636676</v>
      </c>
      <c r="Q118" s="387">
        <v>4531845.9906509807</v>
      </c>
      <c r="R118" s="387">
        <v>4324841.3808084065</v>
      </c>
      <c r="S118" s="388">
        <v>4926027.3624352254</v>
      </c>
      <c r="T118" s="387">
        <v>5123465.579199044</v>
      </c>
      <c r="U118" s="387">
        <v>5394823.1382794725</v>
      </c>
      <c r="V118" s="387">
        <v>5488814.0261031687</v>
      </c>
      <c r="W118" s="387">
        <v>5337003.2393504549</v>
      </c>
      <c r="X118" s="387">
        <v>5631727.0468098558</v>
      </c>
      <c r="Y118" s="387">
        <v>5965794.7609808268</v>
      </c>
      <c r="Z118" s="387">
        <v>7155787.0370897101</v>
      </c>
      <c r="AA118" s="387">
        <v>7510203.9579177694</v>
      </c>
      <c r="AB118" s="387">
        <v>8402543.6544322055</v>
      </c>
      <c r="AC118" s="388">
        <v>8898412.6612385549</v>
      </c>
      <c r="AD118" s="387">
        <v>8807634.761383744</v>
      </c>
      <c r="AE118" s="387">
        <v>8667581.8894144911</v>
      </c>
      <c r="AF118" s="387">
        <v>9000053.0337668695</v>
      </c>
      <c r="AG118" s="387">
        <v>8994744.4262060747</v>
      </c>
      <c r="AH118" s="387">
        <v>9159533.4219606016</v>
      </c>
      <c r="AI118" s="387">
        <v>9393396.1471289303</v>
      </c>
      <c r="AJ118" s="387">
        <v>9980721.3178220876</v>
      </c>
      <c r="AK118" s="387">
        <v>11001219.144992525</v>
      </c>
      <c r="AL118" s="387">
        <v>12553327.591873197</v>
      </c>
      <c r="AM118" s="388">
        <v>13652982.820657676</v>
      </c>
      <c r="AN118" s="387">
        <v>13835756.251223831</v>
      </c>
      <c r="AO118" s="387">
        <v>13822308.128356921</v>
      </c>
      <c r="AP118" s="387">
        <v>13204024.895878579</v>
      </c>
      <c r="AQ118" s="387">
        <v>13485823.194818527</v>
      </c>
      <c r="AR118" s="387">
        <v>15276017.480963426</v>
      </c>
      <c r="AS118" s="387">
        <v>16995925.748301521</v>
      </c>
      <c r="AT118" s="387">
        <v>18151230.618405402</v>
      </c>
      <c r="AU118" s="387">
        <v>18025119.394266132</v>
      </c>
      <c r="AV118" s="387">
        <v>15892363.551313875</v>
      </c>
      <c r="AW118" s="388">
        <v>13793882.208722873</v>
      </c>
      <c r="AX118" s="387">
        <v>14793168.720115921</v>
      </c>
      <c r="AY118" s="387">
        <v>15352320.502764346</v>
      </c>
      <c r="AZ118" s="387">
        <v>16532169.973439999</v>
      </c>
      <c r="BA118" s="387">
        <v>16626351.73561052</v>
      </c>
      <c r="BB118" s="387">
        <v>18788514.412375111</v>
      </c>
      <c r="BC118" s="387">
        <v>19417414.290117737</v>
      </c>
      <c r="BD118" s="387">
        <v>19659150.465203572</v>
      </c>
      <c r="BE118" s="387">
        <v>19986461.853927493</v>
      </c>
      <c r="BF118" s="387">
        <v>20259968</v>
      </c>
      <c r="BG118" s="387">
        <v>21330476.229677968</v>
      </c>
      <c r="BH118" s="389"/>
    </row>
    <row r="119" spans="1:60" x14ac:dyDescent="0.2">
      <c r="A119" s="475">
        <v>99.919998168945312</v>
      </c>
      <c r="B119" s="387">
        <v>5878599.4144542776</v>
      </c>
      <c r="C119" s="387">
        <f t="shared" si="2"/>
        <v>5720387.5930301612</v>
      </c>
      <c r="D119" s="387">
        <v>5562175.7716060448</v>
      </c>
      <c r="E119" s="387">
        <f t="shared" si="3"/>
        <v>5831017.1341511654</v>
      </c>
      <c r="F119" s="387">
        <v>6099858.4966962859</v>
      </c>
      <c r="G119" s="387">
        <v>6194451.822276324</v>
      </c>
      <c r="H119" s="387">
        <v>7082053.5428025881</v>
      </c>
      <c r="I119" s="388">
        <v>6314781.5255522411</v>
      </c>
      <c r="J119" s="387">
        <v>5822947.5860612467</v>
      </c>
      <c r="K119" s="387">
        <v>5837460.539108187</v>
      </c>
      <c r="L119" s="387">
        <v>6093281.5171205876</v>
      </c>
      <c r="M119" s="387">
        <v>5849500.2869716855</v>
      </c>
      <c r="N119" s="387">
        <v>5084100.962396821</v>
      </c>
      <c r="O119" s="387">
        <v>4610202.7764210524</v>
      </c>
      <c r="P119" s="387">
        <v>4516521.0117114717</v>
      </c>
      <c r="Q119" s="387">
        <v>4863800.0449254904</v>
      </c>
      <c r="R119" s="387">
        <v>4610063.9880236005</v>
      </c>
      <c r="S119" s="388">
        <v>5268817.2835942367</v>
      </c>
      <c r="T119" s="387">
        <v>5495508.2709703129</v>
      </c>
      <c r="U119" s="387">
        <v>5773179.9890760127</v>
      </c>
      <c r="V119" s="387">
        <v>5905996.1984526683</v>
      </c>
      <c r="W119" s="387">
        <v>5784003.3176900502</v>
      </c>
      <c r="X119" s="387">
        <v>6114062.6928807134</v>
      </c>
      <c r="Y119" s="387">
        <v>6419852.7745779548</v>
      </c>
      <c r="Z119" s="387">
        <v>7702846.398293348</v>
      </c>
      <c r="AA119" s="387">
        <v>7926611.0901631881</v>
      </c>
      <c r="AB119" s="387">
        <v>9102492.7335045915</v>
      </c>
      <c r="AC119" s="388">
        <v>9517271.7889117878</v>
      </c>
      <c r="AD119" s="387">
        <v>9486541.9895131569</v>
      </c>
      <c r="AE119" s="387">
        <v>9346280.4883305654</v>
      </c>
      <c r="AF119" s="387">
        <v>9829721.8318373337</v>
      </c>
      <c r="AG119" s="387">
        <v>9731965.3873734362</v>
      </c>
      <c r="AH119" s="387">
        <v>9867359.4617088232</v>
      </c>
      <c r="AI119" s="387">
        <v>10152700.928733531</v>
      </c>
      <c r="AJ119" s="387">
        <v>10853536.036354484</v>
      </c>
      <c r="AK119" s="387">
        <v>11911410.869955156</v>
      </c>
      <c r="AL119" s="387">
        <v>13703787.151639843</v>
      </c>
      <c r="AM119" s="388">
        <v>14853520.555454882</v>
      </c>
      <c r="AN119" s="387">
        <v>15090352.20018748</v>
      </c>
      <c r="AO119" s="387">
        <v>14976127.577123404</v>
      </c>
      <c r="AP119" s="387">
        <v>14329924.993734242</v>
      </c>
      <c r="AQ119" s="387">
        <v>14691430.584871074</v>
      </c>
      <c r="AR119" s="387">
        <v>16620393.659756171</v>
      </c>
      <c r="AS119" s="387">
        <v>18490935.199981511</v>
      </c>
      <c r="AT119" s="387">
        <v>19704550.470569752</v>
      </c>
      <c r="AU119" s="387">
        <v>19583580.955353539</v>
      </c>
      <c r="AV119" s="387">
        <v>17262061.040657368</v>
      </c>
      <c r="AW119" s="388">
        <v>15083144.002538178</v>
      </c>
      <c r="AX119" s="387">
        <v>16314440.954622691</v>
      </c>
      <c r="AY119" s="387">
        <v>16751241.548442377</v>
      </c>
      <c r="AZ119" s="387">
        <v>18104105.74752</v>
      </c>
      <c r="BA119" s="387">
        <v>18339943.388928149</v>
      </c>
      <c r="BB119" s="387">
        <v>20408265.5633993</v>
      </c>
      <c r="BC119" s="387">
        <v>21245653.138890214</v>
      </c>
      <c r="BD119" s="387">
        <v>21671204.684667692</v>
      </c>
      <c r="BE119" s="387">
        <v>21788758.293162625</v>
      </c>
      <c r="BF119" s="387">
        <v>22120372</v>
      </c>
      <c r="BG119" s="387">
        <v>23347730.663072776</v>
      </c>
      <c r="BH119" s="389"/>
    </row>
    <row r="120" spans="1:60" x14ac:dyDescent="0.2">
      <c r="A120" s="478">
        <v>99.930000305175781</v>
      </c>
      <c r="B120" s="400">
        <v>6298741.9508357914</v>
      </c>
      <c r="C120" s="400">
        <f t="shared" si="2"/>
        <v>6155237.4985021697</v>
      </c>
      <c r="D120" s="400">
        <v>6011733.0461685481</v>
      </c>
      <c r="E120" s="400">
        <f t="shared" si="3"/>
        <v>6317658.3995937295</v>
      </c>
      <c r="F120" s="400">
        <v>6623583.7530189101</v>
      </c>
      <c r="G120" s="400">
        <v>6645975.8154152604</v>
      </c>
      <c r="H120" s="400">
        <v>7831076.2902301895</v>
      </c>
      <c r="I120" s="401">
        <v>6834852.322499115</v>
      </c>
      <c r="J120" s="400">
        <v>6299772.9568973798</v>
      </c>
      <c r="K120" s="400">
        <v>6323053.3479532162</v>
      </c>
      <c r="L120" s="400">
        <v>6683864.4599351948</v>
      </c>
      <c r="M120" s="400">
        <v>6311994.1928091012</v>
      </c>
      <c r="N120" s="400">
        <v>5399552.9272393761</v>
      </c>
      <c r="O120" s="387">
        <v>4973497.4969824562</v>
      </c>
      <c r="P120" s="387">
        <v>4838237.1953686448</v>
      </c>
      <c r="Q120" s="387">
        <v>5225793.083482353</v>
      </c>
      <c r="R120" s="387">
        <v>4985167.1499104705</v>
      </c>
      <c r="S120" s="388">
        <v>5670306.722591497</v>
      </c>
      <c r="T120" s="387">
        <v>5950324.8764694165</v>
      </c>
      <c r="U120" s="387">
        <v>6202460.4293126995</v>
      </c>
      <c r="V120" s="387">
        <v>6326916.434709928</v>
      </c>
      <c r="W120" s="387">
        <v>6247290.6825973606</v>
      </c>
      <c r="X120" s="387">
        <v>6337329.7217490962</v>
      </c>
      <c r="Y120" s="387">
        <v>7171378.2577343211</v>
      </c>
      <c r="Z120" s="387">
        <v>8571104.3926793654</v>
      </c>
      <c r="AA120" s="387">
        <v>8698588.3416902181</v>
      </c>
      <c r="AB120" s="387">
        <v>10013279.027765069</v>
      </c>
      <c r="AC120" s="388">
        <v>10254879.808236765</v>
      </c>
      <c r="AD120" s="387">
        <v>10394403.32747845</v>
      </c>
      <c r="AE120" s="387">
        <v>10151234.394035274</v>
      </c>
      <c r="AF120" s="387">
        <v>10794617.053550713</v>
      </c>
      <c r="AG120" s="387">
        <v>10622079.356640859</v>
      </c>
      <c r="AH120" s="387">
        <v>10788134.376151066</v>
      </c>
      <c r="AI120" s="387">
        <v>11155427.22176389</v>
      </c>
      <c r="AJ120" s="387">
        <v>11890069.712016556</v>
      </c>
      <c r="AK120" s="387">
        <v>13182150.469357248</v>
      </c>
      <c r="AL120" s="387">
        <v>14936920.594810432</v>
      </c>
      <c r="AM120" s="388">
        <v>16427061.588338749</v>
      </c>
      <c r="AN120" s="387">
        <v>16623549.878554316</v>
      </c>
      <c r="AO120" s="387">
        <v>16494786.872024188</v>
      </c>
      <c r="AP120" s="387">
        <v>15789827.768141992</v>
      </c>
      <c r="AQ120" s="387">
        <v>16235342.421801295</v>
      </c>
      <c r="AR120" s="387">
        <v>18370060.607029438</v>
      </c>
      <c r="AS120" s="387">
        <v>20418589.424411885</v>
      </c>
      <c r="AT120" s="387">
        <v>21887338.990103897</v>
      </c>
      <c r="AU120" s="387">
        <v>21510182.833320603</v>
      </c>
      <c r="AV120" s="387">
        <v>19158072.162629463</v>
      </c>
      <c r="AW120" s="388">
        <v>16689988.425060282</v>
      </c>
      <c r="AX120" s="387">
        <v>18231615.860480148</v>
      </c>
      <c r="AY120" s="387">
        <v>18624623.038537648</v>
      </c>
      <c r="AZ120" s="387">
        <v>20181167.054400001</v>
      </c>
      <c r="BA120" s="387">
        <v>20397879.531370237</v>
      </c>
      <c r="BB120" s="387">
        <v>22530258.675616249</v>
      </c>
      <c r="BC120" s="387">
        <v>23604297.405689292</v>
      </c>
      <c r="BD120" s="387">
        <v>24009281.653252348</v>
      </c>
      <c r="BE120" s="387">
        <v>24277881.240441456</v>
      </c>
      <c r="BF120" s="387">
        <v>24575694</v>
      </c>
      <c r="BG120" s="387">
        <v>25979004.332529437</v>
      </c>
      <c r="BH120" s="389"/>
    </row>
    <row r="121" spans="1:60" x14ac:dyDescent="0.2">
      <c r="A121" s="478">
        <v>99.94000244140625</v>
      </c>
      <c r="B121" s="400">
        <v>6831323.1317600794</v>
      </c>
      <c r="C121" s="400">
        <f t="shared" si="2"/>
        <v>6728189.026191812</v>
      </c>
      <c r="D121" s="400">
        <v>6625054.9206235446</v>
      </c>
      <c r="E121" s="400">
        <f t="shared" si="3"/>
        <v>7013077.7086599153</v>
      </c>
      <c r="F121" s="400">
        <v>7401100.4966962859</v>
      </c>
      <c r="G121" s="400">
        <v>7255113.7723676199</v>
      </c>
      <c r="H121" s="400">
        <v>8657386.0617375616</v>
      </c>
      <c r="I121" s="401">
        <v>7568378.0789566794</v>
      </c>
      <c r="J121" s="400">
        <v>6853955.4090429107</v>
      </c>
      <c r="K121" s="400">
        <v>6974848.1695906436</v>
      </c>
      <c r="L121" s="400">
        <v>7342616.2070233813</v>
      </c>
      <c r="M121" s="400">
        <v>6822641.4620941635</v>
      </c>
      <c r="N121" s="400">
        <v>5819375.4411494955</v>
      </c>
      <c r="O121" s="387">
        <v>5413640.7820350882</v>
      </c>
      <c r="P121" s="387">
        <v>5244124.1248336434</v>
      </c>
      <c r="Q121" s="387">
        <v>5622338.2500392161</v>
      </c>
      <c r="R121" s="387">
        <v>5407292.7076643081</v>
      </c>
      <c r="S121" s="388">
        <v>6112829.0384437991</v>
      </c>
      <c r="T121" s="387">
        <v>6510101.7061167564</v>
      </c>
      <c r="U121" s="387">
        <v>6771176.4875739645</v>
      </c>
      <c r="V121" s="387">
        <v>6901206.4663852034</v>
      </c>
      <c r="W121" s="387">
        <v>6863070.1551600257</v>
      </c>
      <c r="X121" s="387">
        <v>7084038.2482167203</v>
      </c>
      <c r="Y121" s="387">
        <v>8060771.180658468</v>
      </c>
      <c r="Z121" s="387">
        <v>8985038.0180395953</v>
      </c>
      <c r="AA121" s="387">
        <v>9684778.3514996823</v>
      </c>
      <c r="AB121" s="387">
        <v>11163392.314881936</v>
      </c>
      <c r="AC121" s="388">
        <v>11640936.432041623</v>
      </c>
      <c r="AD121" s="387">
        <v>11559062.528984919</v>
      </c>
      <c r="AE121" s="387">
        <v>11213486.567839352</v>
      </c>
      <c r="AF121" s="387">
        <v>11941757.732795995</v>
      </c>
      <c r="AG121" s="387">
        <v>11886160.445622394</v>
      </c>
      <c r="AH121" s="387">
        <v>12075878.684695186</v>
      </c>
      <c r="AI121" s="387">
        <v>12433193.362127287</v>
      </c>
      <c r="AJ121" s="387">
        <v>13253579.855700664</v>
      </c>
      <c r="AK121" s="387">
        <v>14764835.479820626</v>
      </c>
      <c r="AL121" s="387">
        <v>16518794.43240975</v>
      </c>
      <c r="AM121" s="388">
        <v>18392186.216276713</v>
      </c>
      <c r="AN121" s="387">
        <v>18596480.883553796</v>
      </c>
      <c r="AO121" s="387">
        <v>18495443.81798318</v>
      </c>
      <c r="AP121" s="387">
        <v>17722248.228163458</v>
      </c>
      <c r="AQ121" s="387">
        <v>18103448.7588415</v>
      </c>
      <c r="AR121" s="387">
        <v>20558506.939565863</v>
      </c>
      <c r="AS121" s="387">
        <v>22863878.56837824</v>
      </c>
      <c r="AT121" s="387">
        <v>24783499.73601418</v>
      </c>
      <c r="AU121" s="387">
        <v>24299615.240780961</v>
      </c>
      <c r="AV121" s="387">
        <v>21680074.100487888</v>
      </c>
      <c r="AW121" s="388">
        <v>18776590.387833666</v>
      </c>
      <c r="AX121" s="387">
        <v>20775758.648166876</v>
      </c>
      <c r="AY121" s="387">
        <v>21118302.645694349</v>
      </c>
      <c r="AZ121" s="387">
        <v>22980622.547679998</v>
      </c>
      <c r="BA121" s="387">
        <v>23013083.655908912</v>
      </c>
      <c r="BB121" s="387">
        <v>25436012.404737107</v>
      </c>
      <c r="BC121" s="387">
        <v>26711745.091488972</v>
      </c>
      <c r="BD121" s="387">
        <v>27110598.277711235</v>
      </c>
      <c r="BE121" s="387">
        <v>27707573.652848832</v>
      </c>
      <c r="BF121" s="387">
        <v>28062852</v>
      </c>
      <c r="BG121" s="387">
        <v>29773031.087246418</v>
      </c>
      <c r="BH121" s="389"/>
    </row>
    <row r="122" spans="1:60" x14ac:dyDescent="0.2">
      <c r="A122" s="475">
        <v>99.949996948242188</v>
      </c>
      <c r="B122" s="387">
        <v>7554759.400688299</v>
      </c>
      <c r="C122" s="387">
        <f t="shared" si="2"/>
        <v>7506935.0801446633</v>
      </c>
      <c r="D122" s="387">
        <v>7459110.7596010277</v>
      </c>
      <c r="E122" s="387">
        <f t="shared" si="3"/>
        <v>7854491.8259158023</v>
      </c>
      <c r="F122" s="387">
        <v>8249872.8922305759</v>
      </c>
      <c r="G122" s="387">
        <v>8138032.6135118688</v>
      </c>
      <c r="H122" s="387">
        <v>9115005.3624695018</v>
      </c>
      <c r="I122" s="388">
        <v>8592839.8495678101</v>
      </c>
      <c r="J122" s="387">
        <v>7666653.9260823652</v>
      </c>
      <c r="K122" s="387">
        <v>7657926.349780702</v>
      </c>
      <c r="L122" s="387">
        <v>8135896.8442070223</v>
      </c>
      <c r="M122" s="387">
        <v>7551861.6896122238</v>
      </c>
      <c r="N122" s="387">
        <v>6443939.7762152245</v>
      </c>
      <c r="O122" s="387">
        <v>6122705.4708771929</v>
      </c>
      <c r="P122" s="387">
        <v>5799723.2651051367</v>
      </c>
      <c r="Q122" s="387">
        <v>6160149.3315764712</v>
      </c>
      <c r="R122" s="387">
        <v>5983127.6996506881</v>
      </c>
      <c r="S122" s="388">
        <v>6845567.9958761763</v>
      </c>
      <c r="T122" s="387">
        <v>7234954.7248455873</v>
      </c>
      <c r="U122" s="387">
        <v>7680860.0648156581</v>
      </c>
      <c r="V122" s="387">
        <v>7841003.2002743185</v>
      </c>
      <c r="W122" s="387">
        <v>7623227.6474718247</v>
      </c>
      <c r="X122" s="387">
        <v>8120791.9388251109</v>
      </c>
      <c r="Y122" s="387">
        <v>9082970.6161484998</v>
      </c>
      <c r="Z122" s="387">
        <v>9421834.1720872782</v>
      </c>
      <c r="AA122" s="387">
        <v>10807235.274245603</v>
      </c>
      <c r="AB122" s="387">
        <v>12755382.61871415</v>
      </c>
      <c r="AC122" s="388">
        <v>13296300.883002805</v>
      </c>
      <c r="AD122" s="387">
        <v>12994385.74023149</v>
      </c>
      <c r="AE122" s="387">
        <v>12591304.153002726</v>
      </c>
      <c r="AF122" s="387">
        <v>13474238.776821153</v>
      </c>
      <c r="AG122" s="387">
        <v>13453428.793448482</v>
      </c>
      <c r="AH122" s="387">
        <v>13653854.824571628</v>
      </c>
      <c r="AI122" s="387">
        <v>14041131.876850171</v>
      </c>
      <c r="AJ122" s="387">
        <v>15118966.979166085</v>
      </c>
      <c r="AK122" s="387">
        <v>16757073.279521672</v>
      </c>
      <c r="AL122" s="387">
        <v>18955914.926190119</v>
      </c>
      <c r="AM122" s="388">
        <v>20860175.54442253</v>
      </c>
      <c r="AN122" s="387">
        <v>21414143.439954169</v>
      </c>
      <c r="AO122" s="387">
        <v>21237859.624685585</v>
      </c>
      <c r="AP122" s="387">
        <v>20379663.286851894</v>
      </c>
      <c r="AQ122" s="387">
        <v>20828015.060589027</v>
      </c>
      <c r="AR122" s="387">
        <v>23565556.586761821</v>
      </c>
      <c r="AS122" s="387">
        <v>26505156.336090956</v>
      </c>
      <c r="AT122" s="387">
        <v>28375064.113457348</v>
      </c>
      <c r="AU122" s="387">
        <v>28121598.787309974</v>
      </c>
      <c r="AV122" s="387">
        <v>25263879.045450658</v>
      </c>
      <c r="AW122" s="388">
        <v>21601062.490291469</v>
      </c>
      <c r="AX122" s="387">
        <v>24226851.492916636</v>
      </c>
      <c r="AY122" s="387">
        <v>24535809.12108044</v>
      </c>
      <c r="AZ122" s="387">
        <v>26726817.422559999</v>
      </c>
      <c r="BA122" s="387">
        <v>26870307.611150373</v>
      </c>
      <c r="BB122" s="387">
        <v>29737730.929290593</v>
      </c>
      <c r="BC122" s="387">
        <v>31202391.39673233</v>
      </c>
      <c r="BD122" s="387">
        <v>31680448.168705378</v>
      </c>
      <c r="BE122" s="387">
        <v>31669841.67257186</v>
      </c>
      <c r="BF122" s="387">
        <v>32425766</v>
      </c>
      <c r="BG122" s="387">
        <v>34291830.897148535</v>
      </c>
      <c r="BH122" s="389"/>
    </row>
    <row r="123" spans="1:60" x14ac:dyDescent="0.2">
      <c r="A123" s="475">
        <v>99.959999084472656</v>
      </c>
      <c r="B123" s="387">
        <v>8500813.432645034</v>
      </c>
      <c r="C123" s="387">
        <f t="shared" si="2"/>
        <v>8551722.7256398443</v>
      </c>
      <c r="D123" s="387">
        <v>8602632.0186346546</v>
      </c>
      <c r="E123" s="387">
        <f t="shared" si="3"/>
        <v>8917746.7668930851</v>
      </c>
      <c r="F123" s="387">
        <v>9232861.5151515137</v>
      </c>
      <c r="G123" s="387">
        <v>9367656.8308526538</v>
      </c>
      <c r="H123" s="387">
        <v>10551288.199002864</v>
      </c>
      <c r="I123" s="388">
        <v>9829928.0849213973</v>
      </c>
      <c r="J123" s="387">
        <v>8793883.688585965</v>
      </c>
      <c r="K123" s="387">
        <v>8909756.5303362571</v>
      </c>
      <c r="L123" s="387">
        <v>9272552.7387687173</v>
      </c>
      <c r="M123" s="387">
        <v>8634974.4246450234</v>
      </c>
      <c r="N123" s="387">
        <v>7215330.4769183742</v>
      </c>
      <c r="O123" s="387">
        <v>6960411.9444210529</v>
      </c>
      <c r="P123" s="387">
        <v>6538170.1229704544</v>
      </c>
      <c r="Q123" s="387">
        <v>6965167.010635294</v>
      </c>
      <c r="R123" s="387">
        <v>6758260.9319282584</v>
      </c>
      <c r="S123" s="388">
        <v>7828145.7057435084</v>
      </c>
      <c r="T123" s="387">
        <v>8273251.4359434154</v>
      </c>
      <c r="U123" s="387">
        <v>8960580.8309512977</v>
      </c>
      <c r="V123" s="387">
        <v>9237403.8471528683</v>
      </c>
      <c r="W123" s="387">
        <v>8809548.6768902317</v>
      </c>
      <c r="X123" s="387">
        <v>9589554.2337528896</v>
      </c>
      <c r="Y123" s="387">
        <v>10040676.539301811</v>
      </c>
      <c r="Z123" s="387">
        <v>11151820.082188703</v>
      </c>
      <c r="AA123" s="387">
        <v>12535590.804047773</v>
      </c>
      <c r="AB123" s="387">
        <v>14864752.429179715</v>
      </c>
      <c r="AC123" s="388">
        <v>15359269.403290652</v>
      </c>
      <c r="AD123" s="387">
        <v>15125642.793201409</v>
      </c>
      <c r="AE123" s="387">
        <v>14707894.993389931</v>
      </c>
      <c r="AF123" s="387">
        <v>15850391.375099227</v>
      </c>
      <c r="AG123" s="387">
        <v>15788056.102561049</v>
      </c>
      <c r="AH123" s="387">
        <v>16053408.738431051</v>
      </c>
      <c r="AI123" s="387">
        <v>16657300.61129587</v>
      </c>
      <c r="AJ123" s="387">
        <v>18022985.965043765</v>
      </c>
      <c r="AK123" s="387">
        <v>19786127.689088188</v>
      </c>
      <c r="AL123" s="387">
        <v>22494397.009055346</v>
      </c>
      <c r="AM123" s="388">
        <v>24802477.203858655</v>
      </c>
      <c r="AN123" s="387">
        <v>25396214.101031143</v>
      </c>
      <c r="AO123" s="387">
        <v>25408903.700602151</v>
      </c>
      <c r="AP123" s="387">
        <v>24219933.132429667</v>
      </c>
      <c r="AQ123" s="387">
        <v>24675517.13161432</v>
      </c>
      <c r="AR123" s="387">
        <v>28538782.146797501</v>
      </c>
      <c r="AS123" s="387">
        <v>31637483.294356886</v>
      </c>
      <c r="AT123" s="387">
        <v>34091743.797679685</v>
      </c>
      <c r="AU123" s="387">
        <v>34286023.816568628</v>
      </c>
      <c r="AV123" s="387">
        <v>30378141.803988703</v>
      </c>
      <c r="AW123" s="388">
        <v>26315588.091205213</v>
      </c>
      <c r="AX123" s="387">
        <v>28894411.689645469</v>
      </c>
      <c r="AY123" s="387">
        <v>29853396.338249993</v>
      </c>
      <c r="AZ123" s="387">
        <v>32324791.514879998</v>
      </c>
      <c r="BA123" s="387">
        <v>33211742.97447978</v>
      </c>
      <c r="BB123" s="387">
        <v>36376808.737877563</v>
      </c>
      <c r="BC123" s="387">
        <v>37987238.251921736</v>
      </c>
      <c r="BD123" s="387">
        <v>38942746.219350941</v>
      </c>
      <c r="BE123" s="387">
        <v>38143168.960914738</v>
      </c>
      <c r="BF123" s="387">
        <v>38822752</v>
      </c>
      <c r="BG123" s="387">
        <v>41099743.27904667</v>
      </c>
      <c r="BH123" s="389"/>
    </row>
    <row r="124" spans="1:60" x14ac:dyDescent="0.2">
      <c r="A124" s="475">
        <v>99.970001220703125</v>
      </c>
      <c r="B124" s="387">
        <v>10234094.509832842</v>
      </c>
      <c r="C124" s="387">
        <f t="shared" si="2"/>
        <v>10244405.822676081</v>
      </c>
      <c r="D124" s="387">
        <v>10254717.135519322</v>
      </c>
      <c r="E124" s="387">
        <f t="shared" si="3"/>
        <v>10770029.043950137</v>
      </c>
      <c r="F124" s="387">
        <v>11285340.952380951</v>
      </c>
      <c r="G124" s="387">
        <v>11306390.695512643</v>
      </c>
      <c r="H124" s="387">
        <v>12629409.285668824</v>
      </c>
      <c r="I124" s="388">
        <v>11728446.238083202</v>
      </c>
      <c r="J124" s="387">
        <v>10533984.801382355</v>
      </c>
      <c r="K124" s="387">
        <v>10695766.628289474</v>
      </c>
      <c r="L124" s="387">
        <v>10745135.656011909</v>
      </c>
      <c r="M124" s="387">
        <v>10099580.606825544</v>
      </c>
      <c r="N124" s="387">
        <v>8532730.402323449</v>
      </c>
      <c r="O124" s="387">
        <v>8148026.7146666665</v>
      </c>
      <c r="P124" s="387">
        <v>7803719.5115783866</v>
      </c>
      <c r="Q124" s="387">
        <v>8194097.0872470587</v>
      </c>
      <c r="R124" s="387">
        <v>8017980.0271230219</v>
      </c>
      <c r="S124" s="388">
        <v>9286767.2813695427</v>
      </c>
      <c r="T124" s="387">
        <v>9881364.5303845387</v>
      </c>
      <c r="U124" s="387">
        <v>10624183.046153847</v>
      </c>
      <c r="V124" s="387">
        <v>11115105.735925075</v>
      </c>
      <c r="W124" s="387">
        <v>10735670.363901379</v>
      </c>
      <c r="X124" s="387">
        <v>11274073.561145252</v>
      </c>
      <c r="Y124" s="387">
        <v>12373220.453135742</v>
      </c>
      <c r="Z124" s="387">
        <v>13227064.991504172</v>
      </c>
      <c r="AA124" s="387">
        <v>15193889.01274501</v>
      </c>
      <c r="AB124" s="387">
        <v>18468197.809339479</v>
      </c>
      <c r="AC124" s="388">
        <v>18637651.359302681</v>
      </c>
      <c r="AD124" s="387">
        <v>18706892.803688254</v>
      </c>
      <c r="AE124" s="387">
        <v>18397389.93277153</v>
      </c>
      <c r="AF124" s="387">
        <v>19481411.035842951</v>
      </c>
      <c r="AG124" s="387">
        <v>19950755.858248957</v>
      </c>
      <c r="AH124" s="387">
        <v>19894606.460892878</v>
      </c>
      <c r="AI124" s="387">
        <v>21123896.770871095</v>
      </c>
      <c r="AJ124" s="387">
        <v>22627166.448838055</v>
      </c>
      <c r="AK124" s="387">
        <v>24742792.275037367</v>
      </c>
      <c r="AL124" s="387">
        <v>28907998.933607653</v>
      </c>
      <c r="AM124" s="388">
        <v>31557288.685178272</v>
      </c>
      <c r="AN124" s="387">
        <v>32268201.693990208</v>
      </c>
      <c r="AO124" s="387">
        <v>32657240.451230977</v>
      </c>
      <c r="AP124" s="387">
        <v>30935673.882223722</v>
      </c>
      <c r="AQ124" s="387">
        <v>31143600.095808383</v>
      </c>
      <c r="AR124" s="387">
        <v>36288978.543823965</v>
      </c>
      <c r="AS124" s="387">
        <v>40131863.379766136</v>
      </c>
      <c r="AT124" s="387">
        <v>43449118.503152832</v>
      </c>
      <c r="AU124" s="387">
        <v>43504119.378987461</v>
      </c>
      <c r="AV124" s="387">
        <v>38989739.041513309</v>
      </c>
      <c r="AW124" s="388">
        <v>34327236.492406614</v>
      </c>
      <c r="AX124" s="387">
        <v>37703794.484837748</v>
      </c>
      <c r="AY124" s="387">
        <v>38794637.398780011</v>
      </c>
      <c r="AZ124" s="387">
        <v>41995808.108800001</v>
      </c>
      <c r="BA124" s="387">
        <v>43718787.592304669</v>
      </c>
      <c r="BB124" s="387">
        <v>46981716.207846321</v>
      </c>
      <c r="BC124" s="387">
        <v>49567509.796778165</v>
      </c>
      <c r="BD124" s="387">
        <v>50471214.270543516</v>
      </c>
      <c r="BE124" s="387">
        <v>49256458.497534625</v>
      </c>
      <c r="BF124" s="387">
        <v>50163968</v>
      </c>
      <c r="BG124" s="387">
        <v>52912396.026670448</v>
      </c>
      <c r="BH124" s="389"/>
    </row>
    <row r="125" spans="1:60" x14ac:dyDescent="0.2">
      <c r="A125" s="475">
        <v>99.980003356933594</v>
      </c>
      <c r="B125" s="387">
        <v>13447712.250245823</v>
      </c>
      <c r="C125" s="387">
        <f t="shared" si="2"/>
        <v>13608967.298986616</v>
      </c>
      <c r="D125" s="387">
        <v>13770222.347727409</v>
      </c>
      <c r="E125" s="387">
        <f t="shared" si="3"/>
        <v>14274087.612232354</v>
      </c>
      <c r="F125" s="387">
        <v>14777952.876737297</v>
      </c>
      <c r="G125" s="387">
        <v>15047323.383168261</v>
      </c>
      <c r="H125" s="387">
        <v>17130059.777659912</v>
      </c>
      <c r="I125" s="388">
        <v>15920562.590102613</v>
      </c>
      <c r="J125" s="387">
        <v>14130124.311414035</v>
      </c>
      <c r="K125" s="387">
        <v>14175530.514985381</v>
      </c>
      <c r="L125" s="387">
        <v>14783994.260443119</v>
      </c>
      <c r="M125" s="387">
        <v>13576655.300506521</v>
      </c>
      <c r="N125" s="387">
        <v>11227853.738917762</v>
      </c>
      <c r="O125" s="387">
        <v>10483100.869333334</v>
      </c>
      <c r="P125" s="387">
        <v>10195503.987490019</v>
      </c>
      <c r="Q125" s="387">
        <v>10654924.311090197</v>
      </c>
      <c r="R125" s="387">
        <v>10561402.402559662</v>
      </c>
      <c r="S125" s="388">
        <v>12082837.706286116</v>
      </c>
      <c r="T125" s="387">
        <v>13052953.318987846</v>
      </c>
      <c r="U125" s="387">
        <v>14024522.874647247</v>
      </c>
      <c r="V125" s="387">
        <v>14672703.038340367</v>
      </c>
      <c r="W125" s="387">
        <v>14832750.486255672</v>
      </c>
      <c r="X125" s="387">
        <v>15332581.090319904</v>
      </c>
      <c r="Y125" s="387">
        <v>17071554.321594991</v>
      </c>
      <c r="Z125" s="387">
        <v>17375861.673266213</v>
      </c>
      <c r="AA125" s="387">
        <v>21202083.678876836</v>
      </c>
      <c r="AB125" s="387">
        <v>26218007.746349014</v>
      </c>
      <c r="AC125" s="388">
        <v>26125541.873711951</v>
      </c>
      <c r="AD125" s="387">
        <v>26491692.090712816</v>
      </c>
      <c r="AE125" s="387">
        <v>25511254.769086182</v>
      </c>
      <c r="AF125" s="387">
        <v>28072527.124992371</v>
      </c>
      <c r="AG125" s="387">
        <v>28475382.440500297</v>
      </c>
      <c r="AH125" s="387">
        <v>28895709.418347128</v>
      </c>
      <c r="AI125" s="387">
        <v>30236521.526098683</v>
      </c>
      <c r="AJ125" s="387">
        <v>32419391.624150567</v>
      </c>
      <c r="AK125" s="387">
        <v>36196088.896860987</v>
      </c>
      <c r="AL125" s="387">
        <v>42395205.783727445</v>
      </c>
      <c r="AM125" s="388">
        <v>45370243.258967109</v>
      </c>
      <c r="AN125" s="387">
        <v>47584358.730132274</v>
      </c>
      <c r="AO125" s="387">
        <v>48160300.298686452</v>
      </c>
      <c r="AP125" s="387">
        <v>45427620.618387878</v>
      </c>
      <c r="AQ125" s="387">
        <v>45904185.118611753</v>
      </c>
      <c r="AR125" s="387">
        <v>52562496.836966991</v>
      </c>
      <c r="AS125" s="387">
        <v>59889906.839580342</v>
      </c>
      <c r="AT125" s="387">
        <v>64454494.096357957</v>
      </c>
      <c r="AU125" s="387">
        <v>63225618.195763446</v>
      </c>
      <c r="AV125" s="387">
        <v>57884247.972609781</v>
      </c>
      <c r="AW125" s="388">
        <v>51399856.001692124</v>
      </c>
      <c r="AX125" s="387">
        <v>57642616.224916346</v>
      </c>
      <c r="AY125" s="387">
        <v>58361385.358385861</v>
      </c>
      <c r="AZ125" s="387">
        <v>63467656.615359999</v>
      </c>
      <c r="BA125" s="387">
        <v>66401050.17981939</v>
      </c>
      <c r="BB125" s="387">
        <v>70349417.909964129</v>
      </c>
      <c r="BC125" s="387">
        <v>73574615.330118492</v>
      </c>
      <c r="BD125" s="387">
        <v>75812277.359187409</v>
      </c>
      <c r="BE125" s="387">
        <v>75466174.396107212</v>
      </c>
      <c r="BF125" s="387">
        <v>75649056</v>
      </c>
      <c r="BG125" s="387">
        <v>80143079.352532268</v>
      </c>
      <c r="BH125" s="389"/>
    </row>
    <row r="126" spans="1:60" x14ac:dyDescent="0.2">
      <c r="A126" s="477">
        <v>99.989997863769531</v>
      </c>
      <c r="B126" s="393">
        <v>16747695.610127827</v>
      </c>
      <c r="C126" s="393">
        <f t="shared" si="2"/>
        <v>16777328.471133318</v>
      </c>
      <c r="D126" s="393">
        <v>16806961.332138807</v>
      </c>
      <c r="E126" s="393">
        <f t="shared" si="3"/>
        <v>17847387.216308638</v>
      </c>
      <c r="F126" s="393">
        <v>18887813.100478467</v>
      </c>
      <c r="G126" s="393">
        <v>18853747.791733526</v>
      </c>
      <c r="H126" s="393">
        <v>22085521.909833457</v>
      </c>
      <c r="I126" s="394">
        <v>20152905.721882422</v>
      </c>
      <c r="J126" s="393">
        <v>17701993.057118174</v>
      </c>
      <c r="K126" s="393">
        <v>17930859.150219299</v>
      </c>
      <c r="L126" s="393">
        <v>18723189.083807688</v>
      </c>
      <c r="M126" s="393">
        <v>17192120.912397247</v>
      </c>
      <c r="N126" s="393">
        <v>13977426.490981352</v>
      </c>
      <c r="O126" s="393">
        <v>12715194.761263158</v>
      </c>
      <c r="P126" s="393">
        <v>12752936.52062816</v>
      </c>
      <c r="Q126" s="393">
        <v>13414428.537223529</v>
      </c>
      <c r="R126" s="393">
        <v>13051317.094901223</v>
      </c>
      <c r="S126" s="394">
        <v>15122326.201361945</v>
      </c>
      <c r="T126" s="393">
        <v>16307296.714484958</v>
      </c>
      <c r="U126" s="393">
        <v>17679029.508420575</v>
      </c>
      <c r="V126" s="393">
        <v>19265490.092196908</v>
      </c>
      <c r="W126" s="393">
        <v>19404060.283714153</v>
      </c>
      <c r="X126" s="393">
        <v>19794840.643521905</v>
      </c>
      <c r="Y126" s="393">
        <v>23763322.487816058</v>
      </c>
      <c r="Z126" s="393">
        <v>22772593.484636396</v>
      </c>
      <c r="AA126" s="393">
        <v>28428236.192615557</v>
      </c>
      <c r="AB126" s="393">
        <v>33814756.981243618</v>
      </c>
      <c r="AC126" s="394">
        <v>35111759.534849152</v>
      </c>
      <c r="AD126" s="393">
        <v>35064274.730085552</v>
      </c>
      <c r="AE126" s="393">
        <v>33493591.462422855</v>
      </c>
      <c r="AF126" s="393">
        <v>37274069.051474631</v>
      </c>
      <c r="AG126" s="393">
        <v>38141440.63704586</v>
      </c>
      <c r="AH126" s="393">
        <v>37853603.627229281</v>
      </c>
      <c r="AI126" s="393">
        <v>39873176.37464495</v>
      </c>
      <c r="AJ126" s="393">
        <v>43889693.914035633</v>
      </c>
      <c r="AK126" s="393">
        <v>49465267.58744394</v>
      </c>
      <c r="AL126" s="393">
        <v>56409542.021954812</v>
      </c>
      <c r="AM126" s="394">
        <v>60717093.422587</v>
      </c>
      <c r="AN126" s="393">
        <v>64730173.667742945</v>
      </c>
      <c r="AO126" s="393">
        <v>63951473.496785998</v>
      </c>
      <c r="AP126" s="393">
        <v>61888675.790409148</v>
      </c>
      <c r="AQ126" s="393">
        <v>62300879.775534645</v>
      </c>
      <c r="AR126" s="393">
        <v>71297017.495712161</v>
      </c>
      <c r="AS126" s="393">
        <v>82761053.350834221</v>
      </c>
      <c r="AT126" s="393">
        <v>88722934.703677937</v>
      </c>
      <c r="AU126" s="393">
        <v>85934027.638332009</v>
      </c>
      <c r="AV126" s="393">
        <v>80075722.755456656</v>
      </c>
      <c r="AW126" s="394">
        <v>70545356.864165157</v>
      </c>
      <c r="AX126" s="393">
        <v>81908801.699923903</v>
      </c>
      <c r="AY126" s="393">
        <v>77835700.926617295</v>
      </c>
      <c r="AZ126" s="393">
        <v>87131536.419839993</v>
      </c>
      <c r="BA126" s="393">
        <v>90708562.492658019</v>
      </c>
      <c r="BB126" s="393">
        <v>93810536.232380524</v>
      </c>
      <c r="BC126" s="393">
        <v>99152683.982238859</v>
      </c>
      <c r="BD126" s="393">
        <v>102665469.02668087</v>
      </c>
      <c r="BE126" s="393">
        <v>104230514.85980186</v>
      </c>
      <c r="BF126" s="393">
        <v>102023888</v>
      </c>
      <c r="BG126" s="393">
        <v>107407399.06710172</v>
      </c>
      <c r="BH126" s="395"/>
    </row>
    <row r="127" spans="1:60" x14ac:dyDescent="0.2">
      <c r="A127" s="475">
        <v>99.990997314453125</v>
      </c>
      <c r="B127" s="387">
        <v>17731099.880039331</v>
      </c>
      <c r="C127" s="387">
        <f t="shared" si="2"/>
        <v>17792020.353207268</v>
      </c>
      <c r="D127" s="387">
        <v>17852940.826375201</v>
      </c>
      <c r="E127" s="387">
        <f t="shared" si="3"/>
        <v>18992450.915579945</v>
      </c>
      <c r="F127" s="387">
        <v>20131961.004784688</v>
      </c>
      <c r="G127" s="387">
        <v>20044045.113041554</v>
      </c>
      <c r="H127" s="387">
        <v>23363653.574201759</v>
      </c>
      <c r="I127" s="388">
        <v>21492475.401304148</v>
      </c>
      <c r="J127" s="387">
        <v>18761933.374676012</v>
      </c>
      <c r="K127" s="387">
        <v>19056412.432383042</v>
      </c>
      <c r="L127" s="387">
        <v>19923605.940625273</v>
      </c>
      <c r="M127" s="387">
        <v>18193433.161504611</v>
      </c>
      <c r="N127" s="387">
        <v>14874830.388871904</v>
      </c>
      <c r="O127" s="387">
        <v>13545199.669614036</v>
      </c>
      <c r="P127" s="387">
        <v>13419673.91189779</v>
      </c>
      <c r="Q127" s="387">
        <v>14170298.463372549</v>
      </c>
      <c r="R127" s="387">
        <v>13723550.436492793</v>
      </c>
      <c r="S127" s="388">
        <v>16222453.173444748</v>
      </c>
      <c r="T127" s="387">
        <v>17468235.951583982</v>
      </c>
      <c r="U127" s="387">
        <v>18920877.036322258</v>
      </c>
      <c r="V127" s="387">
        <v>20522398.060907394</v>
      </c>
      <c r="W127" s="387">
        <v>20704853.8376958</v>
      </c>
      <c r="X127" s="387">
        <v>21304124.533264834</v>
      </c>
      <c r="Z127" s="387">
        <v>24291121.728208389</v>
      </c>
      <c r="AA127" s="387">
        <v>30395713.551426753</v>
      </c>
      <c r="AB127" s="387">
        <v>37034528.590632364</v>
      </c>
      <c r="AC127" s="388">
        <v>37701763.835805267</v>
      </c>
      <c r="AD127" s="387">
        <v>37493347.40773689</v>
      </c>
      <c r="AE127" s="387">
        <v>35672182.428871274</v>
      </c>
      <c r="AF127" s="387">
        <v>40033026.202112719</v>
      </c>
      <c r="AG127" s="387">
        <v>41032116.27444908</v>
      </c>
      <c r="AH127" s="387">
        <v>40800221.476862103</v>
      </c>
      <c r="AI127" s="387">
        <v>42865067.930175126</v>
      </c>
      <c r="AJ127" s="387">
        <v>47470618.915070333</v>
      </c>
      <c r="AK127" s="387">
        <v>53526002.415545583</v>
      </c>
      <c r="AL127" s="387">
        <v>60233919.276655063</v>
      </c>
      <c r="AM127" s="388">
        <v>65283708.996215947</v>
      </c>
      <c r="AN127" s="387">
        <v>70045049.40693678</v>
      </c>
      <c r="AO127" s="387">
        <v>69350628.26880765</v>
      </c>
      <c r="AP127" s="387">
        <v>66623163.557752319</v>
      </c>
      <c r="AQ127" s="387">
        <v>67397507.311450571</v>
      </c>
      <c r="AR127" s="387">
        <v>77949107.606494203</v>
      </c>
      <c r="AS127" s="387">
        <v>89563402.592965752</v>
      </c>
      <c r="AT127" s="387">
        <v>96580756.175302371</v>
      </c>
      <c r="AU127" s="387">
        <v>94973704.393316686</v>
      </c>
      <c r="AV127" s="387">
        <v>86932286.371651128</v>
      </c>
      <c r="AW127" s="388">
        <v>77877041.602775082</v>
      </c>
      <c r="AX127" s="387">
        <v>91069020.249559581</v>
      </c>
      <c r="AY127" s="387">
        <v>84880290.859416112</v>
      </c>
      <c r="AZ127" s="387">
        <v>96119182.798079997</v>
      </c>
      <c r="BA127" s="387">
        <v>98256868.315037295</v>
      </c>
      <c r="BB127" s="387">
        <v>103330658.31146088</v>
      </c>
      <c r="BC127" s="387">
        <v>109202079.9110797</v>
      </c>
      <c r="BD127" s="387">
        <v>111280871.9889089</v>
      </c>
      <c r="BE127" s="387">
        <v>115607913.11566465</v>
      </c>
      <c r="BF127" s="387">
        <v>110769400</v>
      </c>
      <c r="BG127" s="387">
        <v>117025725.20357497</v>
      </c>
      <c r="BH127" s="389"/>
    </row>
    <row r="128" spans="1:60" x14ac:dyDescent="0.2">
      <c r="A128" s="475">
        <v>99.991996765136719</v>
      </c>
      <c r="B128" s="387">
        <v>18839567.556047197</v>
      </c>
      <c r="C128" s="387">
        <f t="shared" si="2"/>
        <v>19007794.650149263</v>
      </c>
      <c r="D128" s="387">
        <v>19176021.744251329</v>
      </c>
      <c r="E128" s="387">
        <f t="shared" si="3"/>
        <v>20370752.203636259</v>
      </c>
      <c r="F128" s="387">
        <v>21565482.663021188</v>
      </c>
      <c r="G128" s="387">
        <v>21330894.927460853</v>
      </c>
      <c r="H128" s="387">
        <v>24935033.048053462</v>
      </c>
      <c r="I128" s="388">
        <v>22940896.977809228</v>
      </c>
      <c r="J128" s="387">
        <v>19992066.712873187</v>
      </c>
      <c r="K128" s="387">
        <v>20499322.56103801</v>
      </c>
      <c r="L128" s="387">
        <v>21061493.509414133</v>
      </c>
      <c r="M128" s="387">
        <v>19347578.199784111</v>
      </c>
      <c r="N128" s="387">
        <v>15878090.281565271</v>
      </c>
      <c r="O128" s="387">
        <v>14598845.285894737</v>
      </c>
      <c r="P128" s="387">
        <v>14318389.327388873</v>
      </c>
      <c r="Q128" s="387">
        <v>15131257.591717647</v>
      </c>
      <c r="R128" s="387">
        <v>14806486.128159216</v>
      </c>
      <c r="S128" s="388">
        <v>17288400.603380449</v>
      </c>
      <c r="T128" s="387">
        <v>18552077.484160192</v>
      </c>
      <c r="U128" s="387">
        <v>20246594.115612198</v>
      </c>
      <c r="V128" s="387">
        <v>21894369.570133515</v>
      </c>
      <c r="W128" s="387">
        <v>22112144.511260293</v>
      </c>
      <c r="X128" s="387">
        <v>23282967.009346165</v>
      </c>
      <c r="Z128" s="387">
        <v>26321530.632433843</v>
      </c>
      <c r="AA128" s="387">
        <v>33473080.221424017</v>
      </c>
      <c r="AB128" s="387">
        <v>39931031.538867578</v>
      </c>
      <c r="AC128" s="388">
        <v>41135841.776276223</v>
      </c>
      <c r="AD128" s="387">
        <v>40579549.212253049</v>
      </c>
      <c r="AE128" s="387">
        <v>38612294.94815325</v>
      </c>
      <c r="AF128" s="387">
        <v>43240179.74525249</v>
      </c>
      <c r="AG128" s="387">
        <v>44429068.100536034</v>
      </c>
      <c r="AH128" s="387">
        <v>44535482.087889031</v>
      </c>
      <c r="AI128" s="387">
        <v>46608395.643796116</v>
      </c>
      <c r="AJ128" s="387">
        <v>51476520.415895306</v>
      </c>
      <c r="AK128" s="387">
        <v>58263739.503736913</v>
      </c>
      <c r="AL128" s="387">
        <v>65481343.215582229</v>
      </c>
      <c r="AM128" s="388">
        <v>71395239.66870968</v>
      </c>
      <c r="AN128" s="387">
        <v>76376904.796167061</v>
      </c>
      <c r="AO128" s="387">
        <v>76319073.269137934</v>
      </c>
      <c r="AP128" s="387">
        <v>72331376.909059137</v>
      </c>
      <c r="AQ128" s="387">
        <v>74182039.597800314</v>
      </c>
      <c r="AR128" s="387">
        <v>85208624.111709788</v>
      </c>
      <c r="AS128" s="387">
        <v>97700826.876923785</v>
      </c>
      <c r="AT128" s="387">
        <v>106580604.13383299</v>
      </c>
      <c r="AU128" s="387">
        <v>105422409.43471096</v>
      </c>
      <c r="AV128" s="387">
        <v>94236224.277326033</v>
      </c>
      <c r="AW128" s="388">
        <v>86135586.019713193</v>
      </c>
      <c r="AX128" s="387">
        <v>100866718.9855831</v>
      </c>
      <c r="AY128" s="387">
        <v>92909979.816635042</v>
      </c>
      <c r="AZ128" s="387">
        <v>108030550.51199999</v>
      </c>
      <c r="BA128" s="387">
        <v>108546599.02944641</v>
      </c>
      <c r="BB128" s="387">
        <v>114291242.71727811</v>
      </c>
      <c r="BC128" s="387">
        <v>121469295.67472284</v>
      </c>
      <c r="BD128" s="387">
        <v>123850133.73251219</v>
      </c>
      <c r="BE128" s="387">
        <v>128754748.40619075</v>
      </c>
      <c r="BF128" s="387">
        <v>123924272</v>
      </c>
      <c r="BG128" s="387">
        <v>131568726.57454959</v>
      </c>
      <c r="BH128" s="389"/>
    </row>
    <row r="129" spans="1:60" x14ac:dyDescent="0.2">
      <c r="A129" s="475">
        <v>99.992996215820312</v>
      </c>
      <c r="B129" s="387">
        <v>20260972.785152409</v>
      </c>
      <c r="C129" s="387">
        <f t="shared" si="2"/>
        <v>20578646.699809078</v>
      </c>
      <c r="D129" s="387">
        <v>20896320.614465747</v>
      </c>
      <c r="E129" s="387">
        <f t="shared" si="3"/>
        <v>22402951.767474383</v>
      </c>
      <c r="F129" s="387">
        <v>23909582.920483023</v>
      </c>
      <c r="G129" s="387">
        <v>22927629.407845959</v>
      </c>
      <c r="H129" s="387">
        <v>27173108.553304337</v>
      </c>
      <c r="I129" s="388">
        <v>24991662.240509529</v>
      </c>
      <c r="J129" s="387">
        <v>21777440.296054527</v>
      </c>
      <c r="K129" s="387">
        <v>22077323.369517542</v>
      </c>
      <c r="L129" s="387">
        <v>22624638.426131882</v>
      </c>
      <c r="M129" s="387">
        <v>20622145.728472974</v>
      </c>
      <c r="N129" s="387">
        <v>17182612.111892387</v>
      </c>
      <c r="O129" s="387">
        <v>15827291.563228071</v>
      </c>
      <c r="P129" s="387">
        <v>15519381.036199095</v>
      </c>
      <c r="Q129" s="387">
        <v>16277971.322729412</v>
      </c>
      <c r="R129" s="387">
        <v>16028870.123697419</v>
      </c>
      <c r="S129" s="388">
        <v>18696996.741528526</v>
      </c>
      <c r="T129" s="387">
        <v>20197334.169157203</v>
      </c>
      <c r="U129" s="387">
        <v>21822747.888211198</v>
      </c>
      <c r="V129" s="387">
        <v>23904175.824092925</v>
      </c>
      <c r="W129" s="387">
        <v>24155069.050686706</v>
      </c>
      <c r="X129" s="387">
        <v>25352198.594242133</v>
      </c>
      <c r="Y129" s="387">
        <v>25750012.407455504</v>
      </c>
      <c r="Z129" s="387">
        <v>28957885.659343533</v>
      </c>
      <c r="AA129" s="387">
        <v>37108239.653715022</v>
      </c>
      <c r="AB129" s="387">
        <v>43563525.931097582</v>
      </c>
      <c r="AC129" s="388">
        <v>44511747.220649347</v>
      </c>
      <c r="AD129" s="387">
        <v>44140993.267511889</v>
      </c>
      <c r="AE129" s="387">
        <v>42415687.494752668</v>
      </c>
      <c r="AF129" s="387">
        <v>47263236.006106131</v>
      </c>
      <c r="AG129" s="387">
        <v>48553319.109231688</v>
      </c>
      <c r="AH129" s="387">
        <v>48880841.579904415</v>
      </c>
      <c r="AI129" s="387">
        <v>51153991.013088591</v>
      </c>
      <c r="AJ129" s="387">
        <v>56445231.03934674</v>
      </c>
      <c r="AK129" s="387">
        <v>64171452.986547083</v>
      </c>
      <c r="AL129" s="387">
        <v>72289846.980711699</v>
      </c>
      <c r="AM129" s="388">
        <v>79328223.767201394</v>
      </c>
      <c r="AN129" s="387">
        <v>84090366.848869905</v>
      </c>
      <c r="AO129" s="387">
        <v>84802870.072512001</v>
      </c>
      <c r="AP129" s="387">
        <v>79027387.262987092</v>
      </c>
      <c r="AQ129" s="387">
        <v>82197501.661884397</v>
      </c>
      <c r="AR129" s="387">
        <v>93360088.533523634</v>
      </c>
      <c r="AS129" s="387">
        <v>109514796.36548504</v>
      </c>
      <c r="AT129" s="387">
        <v>116472846.7875143</v>
      </c>
      <c r="AU129" s="387">
        <v>116556711.82163243</v>
      </c>
      <c r="AV129" s="387">
        <v>106245706.30831122</v>
      </c>
      <c r="AW129" s="388">
        <v>95764256.57261306</v>
      </c>
      <c r="AX129" s="387">
        <v>110125452.58263925</v>
      </c>
      <c r="AY129" s="387">
        <v>103109444.15268172</v>
      </c>
      <c r="AZ129" s="387">
        <v>121059369.48352</v>
      </c>
      <c r="BA129" s="387">
        <v>120980389.23847663</v>
      </c>
      <c r="BB129" s="387">
        <v>127856026.34571618</v>
      </c>
      <c r="BC129" s="387">
        <v>134822194.54583997</v>
      </c>
      <c r="BD129" s="387">
        <v>137495027.8182041</v>
      </c>
      <c r="BE129" s="387">
        <v>143148310.93643674</v>
      </c>
      <c r="BF129" s="387">
        <v>139001808</v>
      </c>
      <c r="BG129" s="387">
        <v>146671543.65725634</v>
      </c>
      <c r="BH129" s="389"/>
    </row>
    <row r="130" spans="1:60" x14ac:dyDescent="0.2">
      <c r="A130" s="475">
        <v>99.994003295898438</v>
      </c>
      <c r="B130" s="387">
        <v>21932314.2640118</v>
      </c>
      <c r="C130" s="387">
        <f t="shared" si="2"/>
        <v>22546055.240349688</v>
      </c>
      <c r="D130" s="387">
        <v>23159796.216687571</v>
      </c>
      <c r="E130" s="387">
        <f t="shared" si="3"/>
        <v>24594368.222264953</v>
      </c>
      <c r="F130" s="387">
        <v>26028940.227842331</v>
      </c>
      <c r="G130" s="387">
        <v>25213920.384219553</v>
      </c>
      <c r="H130" s="387">
        <v>30080446.926063433</v>
      </c>
      <c r="I130" s="388">
        <v>27552505.981499266</v>
      </c>
      <c r="J130" s="387">
        <v>23923127.887107614</v>
      </c>
      <c r="K130" s="387">
        <v>24172908.68603801</v>
      </c>
      <c r="L130" s="387">
        <v>24948657.370347664</v>
      </c>
      <c r="M130" s="387">
        <v>22814629.563729972</v>
      </c>
      <c r="N130" s="387">
        <v>18691071.675940081</v>
      </c>
      <c r="O130" s="387">
        <v>17532675.333894737</v>
      </c>
      <c r="P130" s="387">
        <v>17046134.607133351</v>
      </c>
      <c r="Q130" s="387">
        <v>17725398.008470587</v>
      </c>
      <c r="R130" s="387">
        <v>17559905.02973552</v>
      </c>
      <c r="S130" s="388">
        <v>20647066.412219536</v>
      </c>
      <c r="T130" s="387">
        <v>22303152.62183702</v>
      </c>
      <c r="U130" s="387">
        <v>24170447.598179337</v>
      </c>
      <c r="V130" s="387">
        <v>26562620.420822524</v>
      </c>
      <c r="W130" s="387">
        <v>26489118.606803395</v>
      </c>
      <c r="X130" s="387">
        <v>27784290.797921319</v>
      </c>
      <c r="Y130" s="387">
        <v>29092256.768161334</v>
      </c>
      <c r="Z130" s="387">
        <v>32527358.049777307</v>
      </c>
      <c r="AA130" s="387">
        <v>41018349.91558028</v>
      </c>
      <c r="AB130" s="387">
        <v>48467719.353344828</v>
      </c>
      <c r="AC130" s="388">
        <v>48535508.24527856</v>
      </c>
      <c r="AD130" s="387">
        <v>49485800.264281429</v>
      </c>
      <c r="AE130" s="387">
        <v>47083952.484195359</v>
      </c>
      <c r="AF130" s="387">
        <v>53667399.842706241</v>
      </c>
      <c r="AG130" s="387">
        <v>54659439.201429427</v>
      </c>
      <c r="AH130" s="387">
        <v>53674637.464972608</v>
      </c>
      <c r="AI130" s="387">
        <v>57283212.462739609</v>
      </c>
      <c r="AJ130" s="387">
        <v>63396017.390642919</v>
      </c>
      <c r="AK130" s="387">
        <v>71942701.823617339</v>
      </c>
      <c r="AL130" s="387">
        <v>80677742.253360212</v>
      </c>
      <c r="AM130" s="388">
        <v>90717957.612748474</v>
      </c>
      <c r="AN130" s="387">
        <v>93663574.890115604</v>
      </c>
      <c r="AO130" s="387">
        <v>94983828.031403244</v>
      </c>
      <c r="AP130" s="387">
        <v>89314335.193589464</v>
      </c>
      <c r="AQ130" s="387">
        <v>91782137.050177187</v>
      </c>
      <c r="AR130" s="387">
        <v>104528068.03677669</v>
      </c>
      <c r="AS130" s="387">
        <v>123642633.18870454</v>
      </c>
      <c r="AT130" s="387">
        <v>128549919.47938871</v>
      </c>
      <c r="AU130" s="387">
        <v>130431044.42959261</v>
      </c>
      <c r="AV130" s="387">
        <v>121262907.41350681</v>
      </c>
      <c r="AW130" s="388">
        <v>108873827.62384196</v>
      </c>
      <c r="AX130" s="387">
        <v>125724650.46540672</v>
      </c>
      <c r="AY130" s="387">
        <v>118481625.01270987</v>
      </c>
      <c r="AZ130" s="387">
        <v>135584685.41632</v>
      </c>
      <c r="BA130" s="387">
        <v>138122760.40329799</v>
      </c>
      <c r="BB130" s="387">
        <v>146927943.38186169</v>
      </c>
      <c r="BC130" s="387">
        <v>154107798.48736188</v>
      </c>
      <c r="BD130" s="387">
        <v>157852430.21712518</v>
      </c>
      <c r="BE130" s="387">
        <v>161935473.16413963</v>
      </c>
      <c r="BF130" s="387">
        <v>157408320</v>
      </c>
      <c r="BG130" s="387">
        <v>167038416.29621223</v>
      </c>
      <c r="BH130" s="389"/>
    </row>
    <row r="131" spans="1:60" x14ac:dyDescent="0.2">
      <c r="A131" s="475">
        <v>99.995002746582031</v>
      </c>
      <c r="B131" s="387">
        <v>24678788.603736483</v>
      </c>
      <c r="C131" s="387">
        <f t="shared" si="2"/>
        <v>25265606.219445735</v>
      </c>
      <c r="D131" s="387">
        <v>25852423.835154992</v>
      </c>
      <c r="E131" s="387">
        <f t="shared" si="3"/>
        <v>27230285.692469269</v>
      </c>
      <c r="F131" s="387">
        <v>28608147.549783546</v>
      </c>
      <c r="G131" s="387">
        <v>28201863.726442758</v>
      </c>
      <c r="H131" s="387">
        <v>33964252.045825817</v>
      </c>
      <c r="I131" s="388">
        <v>30861015.869382802</v>
      </c>
      <c r="J131" s="387">
        <v>26661790.755111836</v>
      </c>
      <c r="K131" s="387">
        <v>27010323.979532164</v>
      </c>
      <c r="L131" s="387">
        <v>27900767.131973024</v>
      </c>
      <c r="M131" s="387">
        <v>25485125.074483104</v>
      </c>
      <c r="N131" s="387">
        <v>20786163.808315501</v>
      </c>
      <c r="O131" s="387">
        <v>19494802.554105263</v>
      </c>
      <c r="P131" s="387">
        <v>19038056.456215065</v>
      </c>
      <c r="Q131" s="387">
        <v>19762816.611388236</v>
      </c>
      <c r="R131" s="387">
        <v>19612457.802800365</v>
      </c>
      <c r="S131" s="388">
        <v>23033448.033641715</v>
      </c>
      <c r="T131" s="387">
        <v>25334331.080892608</v>
      </c>
      <c r="U131" s="387">
        <v>27127609.798998635</v>
      </c>
      <c r="V131" s="387">
        <v>29956077.557017636</v>
      </c>
      <c r="W131" s="387">
        <v>29773309.896163087</v>
      </c>
      <c r="X131" s="387">
        <v>31397942.639767632</v>
      </c>
      <c r="Y131" s="387">
        <v>33708983.449851044</v>
      </c>
      <c r="Z131" s="387">
        <v>36778339.789962195</v>
      </c>
      <c r="AA131" s="387">
        <v>43719667.559412897</v>
      </c>
      <c r="AB131" s="387">
        <v>55152974.969630852</v>
      </c>
      <c r="AC131" s="388">
        <v>54890112.631372683</v>
      </c>
      <c r="AD131" s="387">
        <v>55933937.57477963</v>
      </c>
      <c r="AE131" s="387">
        <v>53179791.972682558</v>
      </c>
      <c r="AF131" s="387">
        <v>61511154.533308916</v>
      </c>
      <c r="AG131" s="387">
        <v>61761381.34603931</v>
      </c>
      <c r="AH131" s="387">
        <v>60799320.884951621</v>
      </c>
      <c r="AI131" s="387">
        <v>64885150.021381363</v>
      </c>
      <c r="AJ131" s="387">
        <v>72476517.490086421</v>
      </c>
      <c r="AK131" s="387">
        <v>82373483.288490281</v>
      </c>
      <c r="AL131" s="387">
        <v>92402842.512540773</v>
      </c>
      <c r="AM131" s="388">
        <v>105586350.3738208</v>
      </c>
      <c r="AN131" s="387">
        <v>106963662.84012082</v>
      </c>
      <c r="AO131" s="387">
        <v>109196482.10005336</v>
      </c>
      <c r="AP131" s="387">
        <v>104057449.84148382</v>
      </c>
      <c r="AQ131" s="387">
        <v>104093611.00193083</v>
      </c>
      <c r="AR131" s="387">
        <v>120790342.66909307</v>
      </c>
      <c r="AS131" s="387">
        <v>142395573.89065027</v>
      </c>
      <c r="AT131" s="387">
        <v>149359622.40531382</v>
      </c>
      <c r="AU131" s="387">
        <v>147471951.31499165</v>
      </c>
      <c r="AV131" s="387">
        <v>141705095.2625182</v>
      </c>
      <c r="AW131" s="388">
        <v>129647226.4024705</v>
      </c>
      <c r="AX131" s="387">
        <v>153495162.19036996</v>
      </c>
      <c r="AY131" s="387">
        <v>135263607.69659504</v>
      </c>
      <c r="AZ131" s="387">
        <v>161010364.93823999</v>
      </c>
      <c r="BA131" s="387">
        <v>165806142.8968983</v>
      </c>
      <c r="BB131" s="387">
        <v>172030754.03433245</v>
      </c>
      <c r="BC131" s="387">
        <v>181046245.02689952</v>
      </c>
      <c r="BD131" s="387">
        <v>185233695.43292055</v>
      </c>
      <c r="BE131" s="387">
        <v>194411194.96097025</v>
      </c>
      <c r="BF131" s="387">
        <v>185703104</v>
      </c>
      <c r="BG131" s="387">
        <v>197546133.82550716</v>
      </c>
      <c r="BH131" s="389"/>
    </row>
    <row r="132" spans="1:60" x14ac:dyDescent="0.2">
      <c r="A132" s="475">
        <v>99.996002197265625</v>
      </c>
      <c r="B132" s="387">
        <v>28309384.182890859</v>
      </c>
      <c r="C132" s="387">
        <f t="shared" si="2"/>
        <v>28827094.737805102</v>
      </c>
      <c r="D132" s="387">
        <v>29344805.292719346</v>
      </c>
      <c r="E132" s="387">
        <f t="shared" si="3"/>
        <v>31042581.231003098</v>
      </c>
      <c r="F132" s="387">
        <v>32740357.169286851</v>
      </c>
      <c r="G132" s="387">
        <v>32392592.425828584</v>
      </c>
      <c r="H132" s="387">
        <v>38433683.467062689</v>
      </c>
      <c r="I132" s="388">
        <v>35160814.149522312</v>
      </c>
      <c r="J132" s="387">
        <v>31108129.93030623</v>
      </c>
      <c r="K132" s="387">
        <v>30841126.310307018</v>
      </c>
      <c r="L132" s="387">
        <v>31764606.768368505</v>
      </c>
      <c r="M132" s="387">
        <v>29261373.171468906</v>
      </c>
      <c r="N132" s="387">
        <v>23742691.738000613</v>
      </c>
      <c r="O132" s="387">
        <v>22262058.08308772</v>
      </c>
      <c r="P132" s="387">
        <v>21794357.298908703</v>
      </c>
      <c r="Q132" s="387">
        <v>22629177.071686275</v>
      </c>
      <c r="R132" s="387">
        <v>22471227.676050134</v>
      </c>
      <c r="S132" s="388">
        <v>26506460.274885371</v>
      </c>
      <c r="T132" s="387">
        <v>29245732.926479381</v>
      </c>
      <c r="U132" s="387">
        <v>31465777.907692309</v>
      </c>
      <c r="V132" s="387">
        <v>34082375.595550887</v>
      </c>
      <c r="W132" s="387">
        <v>35767190.497423582</v>
      </c>
      <c r="X132" s="387">
        <v>36625838.886364087</v>
      </c>
      <c r="Y132" s="387">
        <v>40541829.455962114</v>
      </c>
      <c r="Z132" s="387">
        <v>43227516.775028996</v>
      </c>
      <c r="AA132" s="387">
        <v>50513931.598067284</v>
      </c>
      <c r="AB132" s="387">
        <v>65643705.726572119</v>
      </c>
      <c r="AC132" s="388">
        <v>64763453.375046454</v>
      </c>
      <c r="AD132" s="387">
        <v>66568389.007710919</v>
      </c>
      <c r="AE132" s="387">
        <v>61896608.644090094</v>
      </c>
      <c r="AF132" s="387">
        <v>70993037.284972832</v>
      </c>
      <c r="AG132" s="387">
        <v>73349682.315187618</v>
      </c>
      <c r="AH132" s="387">
        <v>71535331.420445278</v>
      </c>
      <c r="AI132" s="387">
        <v>75521929.364182636</v>
      </c>
      <c r="AJ132" s="387">
        <v>86851676.492071927</v>
      </c>
      <c r="AK132" s="387">
        <v>96133938.224215239</v>
      </c>
      <c r="AL132" s="387">
        <v>111061834.18573613</v>
      </c>
      <c r="AM132" s="388">
        <v>124931449.66668442</v>
      </c>
      <c r="AN132" s="387">
        <v>129144517.58191855</v>
      </c>
      <c r="AO132" s="387">
        <v>130070500.73833176</v>
      </c>
      <c r="AP132" s="387">
        <v>122188282.02960634</v>
      </c>
      <c r="AQ132" s="387">
        <v>124069322.21200049</v>
      </c>
      <c r="AR132" s="387">
        <v>147318659.20628011</v>
      </c>
      <c r="AS132" s="387">
        <v>169473083.28733188</v>
      </c>
      <c r="AT132" s="387">
        <v>176317549.50501534</v>
      </c>
      <c r="AU132" s="387">
        <v>174314582.6557388</v>
      </c>
      <c r="AV132" s="387">
        <v>168306556.70084739</v>
      </c>
      <c r="AW132" s="388">
        <v>156948454.36439782</v>
      </c>
      <c r="AX132" s="387">
        <v>197307898.59333467</v>
      </c>
      <c r="AY132" s="387">
        <v>166215381.99139073</v>
      </c>
      <c r="AZ132" s="387">
        <v>198987069.51808</v>
      </c>
      <c r="BA132" s="387">
        <v>193538997.13105613</v>
      </c>
      <c r="BB132" s="387">
        <v>205844879.19947538</v>
      </c>
      <c r="BC132" s="387">
        <v>210898486.62333965</v>
      </c>
      <c r="BD132" s="387">
        <v>219832673.24914411</v>
      </c>
      <c r="BE132" s="387">
        <v>245658769.04779968</v>
      </c>
      <c r="BF132" s="387">
        <v>230854304</v>
      </c>
      <c r="BG132" s="387">
        <v>244534597.79032487</v>
      </c>
      <c r="BH132" s="389"/>
    </row>
    <row r="133" spans="1:60" x14ac:dyDescent="0.2">
      <c r="A133" s="475">
        <v>99.997001647949219</v>
      </c>
      <c r="B133" s="387">
        <v>34153573.465585053</v>
      </c>
      <c r="C133" s="387">
        <f t="shared" si="2"/>
        <v>34737957.81706655</v>
      </c>
      <c r="D133" s="387">
        <v>35322342.168548055</v>
      </c>
      <c r="E133" s="387">
        <f t="shared" si="3"/>
        <v>37212196.03824988</v>
      </c>
      <c r="F133" s="387">
        <v>39102049.907951698</v>
      </c>
      <c r="G133" s="387">
        <v>38586449.871521056</v>
      </c>
      <c r="H133" s="387">
        <v>45624201.988331385</v>
      </c>
      <c r="I133" s="388">
        <v>42070751.609361574</v>
      </c>
      <c r="J133" s="387">
        <v>37735770.827301525</v>
      </c>
      <c r="K133" s="387">
        <v>37045158.191885963</v>
      </c>
      <c r="L133" s="387">
        <v>39086914.897977054</v>
      </c>
      <c r="M133" s="387">
        <v>35498155.608403228</v>
      </c>
      <c r="N133" s="387">
        <v>28418663.31060838</v>
      </c>
      <c r="O133" s="387">
        <v>26867419.209543861</v>
      </c>
      <c r="P133" s="387">
        <v>26737155.754325259</v>
      </c>
      <c r="Q133" s="387">
        <v>26940455.75755294</v>
      </c>
      <c r="R133" s="387">
        <v>27234191.656441718</v>
      </c>
      <c r="S133" s="388">
        <v>32392660.561165519</v>
      </c>
      <c r="T133" s="387">
        <v>35554902.894600518</v>
      </c>
      <c r="U133" s="387">
        <v>38160000.673099682</v>
      </c>
      <c r="V133" s="387">
        <v>41340096.050406113</v>
      </c>
      <c r="W133" s="387">
        <v>42969490.456611447</v>
      </c>
      <c r="X133" s="387">
        <v>45737234.800134368</v>
      </c>
      <c r="Y133" s="387">
        <v>45414599.294171572</v>
      </c>
      <c r="Z133" s="387">
        <v>53371354.659680367</v>
      </c>
      <c r="AA133" s="387">
        <v>62989450.672695786</v>
      </c>
      <c r="AB133" s="387">
        <v>80556901.105113134</v>
      </c>
      <c r="AC133" s="388">
        <v>79754626.843339309</v>
      </c>
      <c r="AD133" s="387">
        <v>81648197.832632586</v>
      </c>
      <c r="AE133" s="387">
        <v>76196229.45947808</v>
      </c>
      <c r="AF133" s="387">
        <v>89523760.410820067</v>
      </c>
      <c r="AG133" s="387">
        <v>91063735.867063731</v>
      </c>
      <c r="AH133" s="387">
        <v>89910173.662198395</v>
      </c>
      <c r="AI133" s="387">
        <v>95157739.496724278</v>
      </c>
      <c r="AJ133" s="387">
        <v>110606631.48119356</v>
      </c>
      <c r="AK133" s="387">
        <v>119331578.26008968</v>
      </c>
      <c r="AL133" s="387">
        <v>142085803.65798128</v>
      </c>
      <c r="AM133" s="388">
        <v>159183389.00602245</v>
      </c>
      <c r="AN133" s="387">
        <v>161848463.06176439</v>
      </c>
      <c r="AO133" s="387">
        <v>166663679.0089179</v>
      </c>
      <c r="AP133" s="387">
        <v>153272217.24436456</v>
      </c>
      <c r="AQ133" s="387">
        <v>157734274.79056579</v>
      </c>
      <c r="AR133" s="387">
        <v>187267291.28459114</v>
      </c>
      <c r="AS133" s="387">
        <v>207544891.76429263</v>
      </c>
      <c r="AT133" s="387">
        <v>215278920.42887595</v>
      </c>
      <c r="AU133" s="387">
        <v>216590439.63095459</v>
      </c>
      <c r="AV133" s="387">
        <v>216575831.05983055</v>
      </c>
      <c r="AW133" s="388">
        <v>207807557.89398876</v>
      </c>
      <c r="AX133" s="387">
        <v>270415447.04437661</v>
      </c>
      <c r="AY133" s="387">
        <v>230993823.76432666</v>
      </c>
      <c r="AZ133" s="387">
        <v>255833293.64607999</v>
      </c>
      <c r="BA133" s="387">
        <v>249535459.37212405</v>
      </c>
      <c r="BB133" s="387">
        <v>264644043.51718554</v>
      </c>
      <c r="BC133" s="387">
        <v>279754645.94589531</v>
      </c>
      <c r="BD133" s="387">
        <v>285928564.43145871</v>
      </c>
      <c r="BE133" s="387">
        <v>323645001.80867189</v>
      </c>
      <c r="BF133" s="387">
        <v>297459456</v>
      </c>
      <c r="BG133" s="387">
        <v>315794944.73542345</v>
      </c>
      <c r="BH133" s="389"/>
    </row>
    <row r="134" spans="1:60" x14ac:dyDescent="0.2">
      <c r="A134" s="475">
        <v>99.998001098632812</v>
      </c>
      <c r="B134" s="387">
        <v>45819268.29498525</v>
      </c>
      <c r="C134" s="387">
        <f t="shared" si="2"/>
        <v>46501009.845515683</v>
      </c>
      <c r="D134" s="387">
        <v>47182751.396046109</v>
      </c>
      <c r="E134" s="387">
        <f t="shared" si="3"/>
        <v>49387517.605063379</v>
      </c>
      <c r="F134" s="387">
        <v>51592283.814080656</v>
      </c>
      <c r="G134" s="387">
        <v>50336796.982017376</v>
      </c>
      <c r="H134" s="387">
        <v>57435560.018669777</v>
      </c>
      <c r="I134" s="388">
        <v>56928025.133498453</v>
      </c>
      <c r="J134" s="387">
        <v>49850161.916098684</v>
      </c>
      <c r="K134" s="387">
        <v>47610241.031067252</v>
      </c>
      <c r="L134" s="387">
        <v>50496984.917768627</v>
      </c>
      <c r="M134" s="387">
        <v>46009244.477289721</v>
      </c>
      <c r="N134" s="387">
        <v>37175141.621828191</v>
      </c>
      <c r="O134" s="387">
        <v>35763395.357192986</v>
      </c>
      <c r="P134" s="387">
        <v>35753510.275219589</v>
      </c>
      <c r="Q134" s="387">
        <v>36218030.448941179</v>
      </c>
      <c r="R134" s="387">
        <v>36366509.818651482</v>
      </c>
      <c r="S134" s="388">
        <v>44195196.577443771</v>
      </c>
      <c r="T134" s="387">
        <v>47982342.372185692</v>
      </c>
      <c r="U134" s="387">
        <v>51738870.940373234</v>
      </c>
      <c r="V134" s="387">
        <v>55056360.257002629</v>
      </c>
      <c r="W134" s="387">
        <v>58059784.230091773</v>
      </c>
      <c r="X134" s="387">
        <v>62743674.174000673</v>
      </c>
      <c r="Y134" s="387">
        <v>61985957.203574978</v>
      </c>
      <c r="Z134" s="387">
        <v>71818605.159175113</v>
      </c>
      <c r="AA134" s="387">
        <v>85844661.903181702</v>
      </c>
      <c r="AB134" s="387">
        <v>109795063.00763626</v>
      </c>
      <c r="AC134" s="388">
        <v>109633836.2041961</v>
      </c>
      <c r="AD134" s="387">
        <v>112417156.47265467</v>
      </c>
      <c r="AE134" s="387">
        <v>106728989.65420882</v>
      </c>
      <c r="AF134" s="387">
        <v>121938306.73554376</v>
      </c>
      <c r="AG134" s="387">
        <v>125137224.20964861</v>
      </c>
      <c r="AH134" s="387">
        <v>124903134.81291525</v>
      </c>
      <c r="AI134" s="387">
        <v>131137550.04124975</v>
      </c>
      <c r="AJ134" s="387">
        <v>159940920.25839651</v>
      </c>
      <c r="AK134" s="387">
        <v>169098022.26606876</v>
      </c>
      <c r="AL134" s="387">
        <v>200302823.74845353</v>
      </c>
      <c r="AM134" s="388">
        <v>231662140.93524486</v>
      </c>
      <c r="AN134" s="387">
        <v>238625740.69534424</v>
      </c>
      <c r="AO134" s="387">
        <v>252775753.11893088</v>
      </c>
      <c r="AP134" s="387">
        <v>220648270.81335032</v>
      </c>
      <c r="AQ134" s="387">
        <v>234766756.41031405</v>
      </c>
      <c r="AR134" s="387">
        <v>266874264.56168896</v>
      </c>
      <c r="AS134" s="387">
        <v>282558046.74141514</v>
      </c>
      <c r="AT134" s="387">
        <v>300820197.38347954</v>
      </c>
      <c r="AU134" s="387">
        <v>317670358.68786764</v>
      </c>
      <c r="AV134" s="387">
        <v>331658440.30197728</v>
      </c>
      <c r="AW134" s="388">
        <v>321284333.22424805</v>
      </c>
      <c r="AX134" s="387">
        <v>424981520.53489566</v>
      </c>
      <c r="AY134" s="387">
        <v>341906367.379807</v>
      </c>
      <c r="AZ134" s="387">
        <v>350879978.39103997</v>
      </c>
      <c r="BA134" s="387">
        <v>371197539.4550451</v>
      </c>
      <c r="BB134" s="387">
        <v>393935072.52709955</v>
      </c>
      <c r="BC134" s="387">
        <v>392497945.11035776</v>
      </c>
      <c r="BD134" s="387">
        <v>408581466.86067283</v>
      </c>
      <c r="BE134" s="387">
        <v>426024259.98279327</v>
      </c>
      <c r="BF134" s="387">
        <v>399120736</v>
      </c>
      <c r="BG134" s="387">
        <v>426908269.45552558</v>
      </c>
      <c r="BH134" s="389"/>
    </row>
    <row r="135" spans="1:60" x14ac:dyDescent="0.2">
      <c r="A135" s="475">
        <v>99.999000549316406</v>
      </c>
      <c r="B135" s="387">
        <v>102224130.3235005</v>
      </c>
      <c r="C135" s="387">
        <f t="shared" si="2"/>
        <v>112909638.01249385</v>
      </c>
      <c r="D135" s="387">
        <v>123595145.7014872</v>
      </c>
      <c r="E135" s="387">
        <f t="shared" si="3"/>
        <v>128079099.53518197</v>
      </c>
      <c r="F135" s="387">
        <v>132563053.36887673</v>
      </c>
      <c r="G135" s="387">
        <v>126178771.12953024</v>
      </c>
      <c r="H135" s="387">
        <v>143506250.27346981</v>
      </c>
      <c r="I135" s="388">
        <v>140924832.86053681</v>
      </c>
      <c r="J135" s="387">
        <v>120026977.33013344</v>
      </c>
      <c r="K135" s="387">
        <v>120247057.59356725</v>
      </c>
      <c r="L135" s="387">
        <v>131378267.42236622</v>
      </c>
      <c r="M135" s="387">
        <v>107529858.39541644</v>
      </c>
      <c r="N135" s="387">
        <v>84615305.759706512</v>
      </c>
      <c r="O135" s="387">
        <v>83332738.378105268</v>
      </c>
      <c r="P135" s="387">
        <v>88476320.428001061</v>
      </c>
      <c r="Q135" s="387">
        <v>86419343.579858825</v>
      </c>
      <c r="R135" s="387">
        <v>85947967.518126041</v>
      </c>
      <c r="S135" s="388">
        <v>118902995.62158495</v>
      </c>
      <c r="T135" s="387">
        <v>110450205.14843595</v>
      </c>
      <c r="U135" s="387">
        <v>127950109.27847065</v>
      </c>
      <c r="V135" s="387">
        <v>185480443.17061356</v>
      </c>
      <c r="W135" s="387">
        <v>217363633.44361645</v>
      </c>
      <c r="X135" s="387">
        <v>224051097.00108677</v>
      </c>
      <c r="Y135" s="387">
        <v>230347249.29432434</v>
      </c>
      <c r="Z135" s="387">
        <v>257910113.74018484</v>
      </c>
      <c r="AA135" s="387">
        <v>341612623.5749476</v>
      </c>
      <c r="AB135" s="387">
        <v>355092411.16233242</v>
      </c>
      <c r="AC135" s="388">
        <v>396891140.97530323</v>
      </c>
      <c r="AD135" s="387">
        <v>390349320.76661092</v>
      </c>
      <c r="AE135" s="387">
        <v>389800728.54459447</v>
      </c>
      <c r="AF135" s="387">
        <v>414578768.8568114</v>
      </c>
      <c r="AG135" s="387">
        <v>422379568.36593211</v>
      </c>
      <c r="AH135" s="387">
        <v>434349921.4845553</v>
      </c>
      <c r="AI135" s="387">
        <v>477782769.17588955</v>
      </c>
      <c r="AJ135" s="387">
        <v>554813125.87577951</v>
      </c>
      <c r="AK135" s="387">
        <v>675564855.48579967</v>
      </c>
      <c r="AL135" s="387">
        <v>792588088.02068245</v>
      </c>
      <c r="AM135" s="388">
        <v>933008644.25006652</v>
      </c>
      <c r="AN135" s="387">
        <v>1151920769.9531298</v>
      </c>
      <c r="AO135" s="387">
        <v>941866085.39444602</v>
      </c>
      <c r="AP135" s="387">
        <v>869373447.09992766</v>
      </c>
      <c r="AQ135" s="387">
        <v>905435278.66924107</v>
      </c>
      <c r="AR135" s="387">
        <v>941292560.95400536</v>
      </c>
      <c r="AS135" s="387">
        <v>999984590.60313344</v>
      </c>
      <c r="AT135" s="387">
        <v>1077553339.8049502</v>
      </c>
      <c r="AU135" s="387">
        <v>1365702873.4816821</v>
      </c>
      <c r="AV135" s="387">
        <v>1220430540.1010015</v>
      </c>
      <c r="AW135" s="388">
        <v>829969682.92465842</v>
      </c>
      <c r="AX135" s="387">
        <v>594339960.41172123</v>
      </c>
      <c r="AY135" s="387">
        <v>1034855485.5283676</v>
      </c>
      <c r="AZ135" s="387">
        <v>1034708727.38816</v>
      </c>
      <c r="BA135" s="387">
        <v>1206574793.8751471</v>
      </c>
      <c r="BB135" s="387">
        <v>1324331288.8168809</v>
      </c>
      <c r="BC135" s="387">
        <v>1417042674.4841151</v>
      </c>
      <c r="BD135" s="387">
        <v>1368228536.9373107</v>
      </c>
      <c r="BE135" s="387">
        <v>1598200135.0638781</v>
      </c>
      <c r="BF135" s="387">
        <v>1720000000</v>
      </c>
      <c r="BG135" s="387">
        <v>1649612711.02284</v>
      </c>
      <c r="BH135" s="389"/>
    </row>
    <row r="136" spans="1:60" ht="17" thickBot="1" x14ac:dyDescent="0.25">
      <c r="A136" s="479"/>
      <c r="B136" s="402"/>
      <c r="C136" s="402"/>
      <c r="D136" s="402"/>
      <c r="E136" s="402"/>
      <c r="F136" s="402"/>
      <c r="G136" s="402"/>
      <c r="H136" s="402"/>
      <c r="I136" s="403"/>
      <c r="J136" s="402"/>
      <c r="K136" s="402"/>
      <c r="L136" s="402"/>
      <c r="M136" s="402"/>
      <c r="N136" s="402"/>
      <c r="O136" s="402"/>
      <c r="P136" s="402"/>
      <c r="Q136" s="402"/>
      <c r="R136" s="402"/>
      <c r="S136" s="403"/>
      <c r="T136" s="402"/>
      <c r="U136" s="402"/>
      <c r="V136" s="402"/>
      <c r="W136" s="402"/>
      <c r="X136" s="402"/>
      <c r="Y136" s="402"/>
      <c r="Z136" s="402"/>
      <c r="AA136" s="402"/>
      <c r="AB136" s="402"/>
      <c r="AC136" s="403"/>
      <c r="AD136" s="402"/>
      <c r="AE136" s="402"/>
      <c r="AF136" s="402"/>
      <c r="AG136" s="402"/>
      <c r="AH136" s="402"/>
      <c r="AI136" s="402"/>
      <c r="AJ136" s="402"/>
      <c r="AK136" s="402"/>
      <c r="AL136" s="402"/>
      <c r="AM136" s="403"/>
      <c r="AN136" s="402"/>
      <c r="AO136" s="402"/>
      <c r="AP136" s="402"/>
      <c r="AQ136" s="402"/>
      <c r="AR136" s="402"/>
      <c r="AS136" s="402"/>
      <c r="AT136" s="402"/>
      <c r="AU136" s="402"/>
      <c r="AV136" s="402"/>
      <c r="AW136" s="403"/>
      <c r="AX136" s="402"/>
      <c r="AY136" s="402"/>
      <c r="AZ136" s="402"/>
      <c r="BA136" s="402"/>
      <c r="BB136" s="402"/>
      <c r="BC136" s="402"/>
      <c r="BD136" s="402"/>
      <c r="BE136" s="402"/>
      <c r="BF136" s="402"/>
      <c r="BG136" s="402"/>
      <c r="BH136" s="404"/>
    </row>
    <row r="137" spans="1:60" ht="17" thickTop="1" x14ac:dyDescent="0.2"/>
    <row r="140" spans="1:60" ht="17" thickBot="1" x14ac:dyDescent="0.25"/>
    <row r="141" spans="1:60" ht="17" thickBot="1" x14ac:dyDescent="0.25">
      <c r="A141" s="1165" t="s">
        <v>100</v>
      </c>
      <c r="B141" s="1137">
        <v>6.8058013765978371</v>
      </c>
      <c r="C141" s="1137">
        <v>6.7223503702804415</v>
      </c>
      <c r="D141" s="1137">
        <v>6.6143462939736013</v>
      </c>
      <c r="E141" s="1137">
        <v>6.4903006505303882</v>
      </c>
      <c r="F141" s="1137">
        <v>6.3080428343586235</v>
      </c>
      <c r="G141" s="1137">
        <v>6.1275936479831792</v>
      </c>
      <c r="H141" s="1137">
        <v>5.8737668399278666</v>
      </c>
      <c r="I141" s="1137">
        <v>5.5979376232118483</v>
      </c>
      <c r="J141" s="1137">
        <v>5.3155419026591151</v>
      </c>
      <c r="K141" s="1137">
        <v>5.0595760233918128</v>
      </c>
      <c r="L141" s="1137">
        <v>4.8491111305718535</v>
      </c>
      <c r="M141" s="1137">
        <v>4.5978576766586405</v>
      </c>
      <c r="N141" s="1137">
        <v>4.2320391317639867</v>
      </c>
      <c r="O141" s="1137">
        <v>3.8857543859649124</v>
      </c>
      <c r="P141" s="1137">
        <v>3.6845887676337501</v>
      </c>
      <c r="Q141" s="1137">
        <v>3.4743215686274511</v>
      </c>
      <c r="R141" s="1137">
        <v>3.250770540405671</v>
      </c>
      <c r="S141" s="1137">
        <v>3.0045307794568488</v>
      </c>
      <c r="T141" s="1137">
        <v>2.7581191472404862</v>
      </c>
      <c r="U141" s="1137">
        <v>2.5203459262630861</v>
      </c>
      <c r="V141" s="1137">
        <v>2.3733739096890334</v>
      </c>
      <c r="W141" s="1137">
        <v>2.2734905873416684</v>
      </c>
      <c r="X141" s="1137">
        <v>2.1882273903851095</v>
      </c>
      <c r="Y141" s="1137">
        <v>2.1148880910549233</v>
      </c>
      <c r="Z141" s="1137">
        <v>2.0723829484636398</v>
      </c>
      <c r="AA141" s="1137">
        <v>2.0192177956057984</v>
      </c>
      <c r="AB141" s="1137">
        <v>1.9485519231445965</v>
      </c>
      <c r="AC141" s="1137">
        <v>1.870738876313389</v>
      </c>
      <c r="AD141" s="1137">
        <v>1.7977630233275435</v>
      </c>
      <c r="AE141" s="1137">
        <v>1.7346574355439992</v>
      </c>
      <c r="AF141" s="1137">
        <v>1.6905416132380779</v>
      </c>
      <c r="AG141" s="1137">
        <v>1.6489577129243598</v>
      </c>
      <c r="AH141" s="1137">
        <v>1.6135913276605665</v>
      </c>
      <c r="AI141" s="1137">
        <v>1.5806796934100282</v>
      </c>
      <c r="AJ141" s="1137">
        <v>1.5484773064123718</v>
      </c>
      <c r="AK141" s="1137">
        <v>1.5186846038863975</v>
      </c>
      <c r="AL141" s="1137">
        <v>1.4989915943637568</v>
      </c>
      <c r="AM141" s="1137">
        <v>1.475563609230933</v>
      </c>
      <c r="AN141" s="1137">
        <v>1.4418289761483178</v>
      </c>
      <c r="AO141" s="1137">
        <v>1.4068446860946671</v>
      </c>
      <c r="AP141" s="1137">
        <v>1.3822611647819467</v>
      </c>
      <c r="AQ141" s="1137">
        <v>1.353342295001833</v>
      </c>
      <c r="AR141" s="1137">
        <v>1.3172048765982753</v>
      </c>
      <c r="AS141" s="1137">
        <v>1.2795674076812866</v>
      </c>
      <c r="AT141" s="1137">
        <v>1.2425554832484347</v>
      </c>
      <c r="AU141" s="1137">
        <v>1.2085866137006036</v>
      </c>
      <c r="AV141" s="1137">
        <v>1.1848840195155355</v>
      </c>
      <c r="AW141" s="1137">
        <v>1.1712001353695165</v>
      </c>
      <c r="AX141" s="1137">
        <v>1.1544371357983509</v>
      </c>
      <c r="AY141" s="1137">
        <v>1.1296488973213374</v>
      </c>
      <c r="AZ141" s="1137">
        <v>1.10744</v>
      </c>
      <c r="BA141" s="1137">
        <v>1.0870043188064389</v>
      </c>
      <c r="BB141" s="1138">
        <v>1.0680091038845814</v>
      </c>
      <c r="BC141" s="1138">
        <v>1.0574945331971008</v>
      </c>
      <c r="BD141" s="1138">
        <v>1.0444492648376418</v>
      </c>
      <c r="BE141" s="1138">
        <v>1.0244872660665885</v>
      </c>
      <c r="BF141" s="1138">
        <v>1</v>
      </c>
      <c r="BG141" s="1138">
        <v>0.98191232798978578</v>
      </c>
      <c r="BH141" s="1139">
        <v>0.96360385474954446</v>
      </c>
    </row>
  </sheetData>
  <mergeCells count="3">
    <mergeCell ref="A4:BH4"/>
    <mergeCell ref="B6:BH6"/>
    <mergeCell ref="B7:BH7"/>
  </mergeCells>
  <hyperlinks>
    <hyperlink ref="A1" location="Index!A1" display="Back to index" xr:uid="{00000000-0004-0000-57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5" tint="0.39997558519241921"/>
  </sheetPr>
  <dimension ref="A1:K121"/>
  <sheetViews>
    <sheetView workbookViewId="0">
      <pane xSplit="1" ySplit="8" topLeftCell="B97" activePane="bottomRight" state="frozen"/>
      <selection activeCell="D32" sqref="D32"/>
      <selection pane="topRight" activeCell="D32" sqref="D32"/>
      <selection pane="bottomLeft" activeCell="D32" sqref="D32"/>
      <selection pane="bottomRight" activeCell="A116" sqref="A116:K116"/>
    </sheetView>
  </sheetViews>
  <sheetFormatPr baseColWidth="10" defaultColWidth="10.83203125" defaultRowHeight="16" x14ac:dyDescent="0.2"/>
  <cols>
    <col min="1" max="1" width="10.83203125" style="56"/>
    <col min="2" max="11" width="12" style="56" customWidth="1"/>
    <col min="12" max="16384" width="10.83203125" style="56"/>
  </cols>
  <sheetData>
    <row r="1" spans="1:11" x14ac:dyDescent="0.2">
      <c r="A1" s="52" t="s">
        <v>37</v>
      </c>
      <c r="B1" s="52"/>
      <c r="F1" s="100"/>
      <c r="G1" s="100"/>
      <c r="H1" s="100"/>
      <c r="I1" s="100"/>
      <c r="J1" s="100"/>
      <c r="K1" s="100"/>
    </row>
    <row r="2" spans="1:11" x14ac:dyDescent="0.2">
      <c r="G2" s="98"/>
    </row>
    <row r="3" spans="1:11" ht="17" thickBot="1" x14ac:dyDescent="0.25"/>
    <row r="4" spans="1:11" ht="25" customHeight="1" thickTop="1" x14ac:dyDescent="0.2">
      <c r="A4" s="1385" t="s">
        <v>697</v>
      </c>
      <c r="B4" s="1386"/>
      <c r="C4" s="1386"/>
      <c r="D4" s="1386"/>
      <c r="E4" s="1386"/>
      <c r="F4" s="1386"/>
      <c r="G4" s="1386"/>
      <c r="H4" s="1386"/>
      <c r="I4" s="1386"/>
      <c r="J4" s="1386"/>
      <c r="K4" s="1387"/>
    </row>
    <row r="5" spans="1:11" x14ac:dyDescent="0.2">
      <c r="A5" s="96"/>
      <c r="B5" s="97"/>
      <c r="C5" s="59"/>
      <c r="D5" s="59"/>
      <c r="E5" s="59"/>
      <c r="F5" s="59"/>
      <c r="G5" s="59"/>
      <c r="H5" s="59"/>
      <c r="I5" s="59"/>
      <c r="J5" s="59"/>
      <c r="K5" s="208"/>
    </row>
    <row r="6" spans="1:11" x14ac:dyDescent="0.2">
      <c r="A6" s="96"/>
      <c r="B6" s="45" t="s">
        <v>36</v>
      </c>
      <c r="C6" s="45" t="s">
        <v>35</v>
      </c>
      <c r="D6" s="45" t="s">
        <v>34</v>
      </c>
      <c r="E6" s="45" t="s">
        <v>33</v>
      </c>
      <c r="F6" s="45" t="s">
        <v>32</v>
      </c>
      <c r="G6" s="45" t="s">
        <v>31</v>
      </c>
      <c r="H6" s="45" t="s">
        <v>30</v>
      </c>
      <c r="I6" s="48" t="s">
        <v>29</v>
      </c>
      <c r="J6" s="45" t="s">
        <v>28</v>
      </c>
      <c r="K6" s="433" t="s">
        <v>27</v>
      </c>
    </row>
    <row r="7" spans="1:11" ht="20" customHeight="1" x14ac:dyDescent="0.2">
      <c r="A7" s="96"/>
      <c r="B7" s="1381" t="s">
        <v>1058</v>
      </c>
      <c r="C7" s="1381"/>
      <c r="D7" s="1381"/>
      <c r="E7" s="1381"/>
      <c r="F7" s="1381"/>
      <c r="G7" s="1393" t="s">
        <v>1006</v>
      </c>
      <c r="H7" s="1381"/>
      <c r="I7" s="1381"/>
      <c r="J7" s="1381"/>
      <c r="K7" s="1384"/>
    </row>
    <row r="8" spans="1:11" s="87" customFormat="1" ht="52" customHeight="1" x14ac:dyDescent="0.2">
      <c r="A8" s="95"/>
      <c r="B8" s="835" t="s">
        <v>865</v>
      </c>
      <c r="C8" s="352" t="s">
        <v>120</v>
      </c>
      <c r="D8" s="352" t="s">
        <v>121</v>
      </c>
      <c r="E8" s="352" t="s">
        <v>122</v>
      </c>
      <c r="F8" s="352" t="s">
        <v>57</v>
      </c>
      <c r="G8" s="424" t="s">
        <v>865</v>
      </c>
      <c r="H8" s="352" t="s">
        <v>120</v>
      </c>
      <c r="I8" s="352" t="s">
        <v>121</v>
      </c>
      <c r="J8" s="352" t="s">
        <v>122</v>
      </c>
      <c r="K8" s="359" t="s">
        <v>57</v>
      </c>
    </row>
    <row r="9" spans="1:11" s="87" customFormat="1" ht="15" customHeight="1" x14ac:dyDescent="0.2">
      <c r="A9" s="93">
        <v>1913</v>
      </c>
      <c r="B9" s="425">
        <f>avghweal!B2</f>
        <v>58349.684290759695</v>
      </c>
      <c r="C9" s="317"/>
      <c r="D9" s="85"/>
      <c r="E9" s="85"/>
      <c r="F9" s="84">
        <f>avghweal!F2</f>
        <v>87735.215811668502</v>
      </c>
      <c r="G9" s="434"/>
      <c r="H9" s="442"/>
      <c r="I9" s="443"/>
      <c r="J9" s="442"/>
      <c r="K9" s="444"/>
    </row>
    <row r="10" spans="1:11" s="87" customFormat="1" ht="15" customHeight="1" x14ac:dyDescent="0.2">
      <c r="A10" s="92">
        <v>1914</v>
      </c>
      <c r="B10" s="425">
        <f>avghweal!B3</f>
        <v>58382.317800881887</v>
      </c>
      <c r="C10" s="317"/>
      <c r="D10" s="85"/>
      <c r="E10" s="85"/>
      <c r="F10" s="84">
        <f>avghweal!F3</f>
        <v>87900.995422015709</v>
      </c>
      <c r="G10" s="434"/>
      <c r="H10" s="442"/>
      <c r="I10" s="443"/>
      <c r="J10" s="442"/>
      <c r="K10" s="444"/>
    </row>
    <row r="11" spans="1:11" s="87" customFormat="1" ht="15" customHeight="1" x14ac:dyDescent="0.2">
      <c r="A11" s="92">
        <v>1915</v>
      </c>
      <c r="B11" s="425">
        <f>avghweal!B4</f>
        <v>62324.128519193764</v>
      </c>
      <c r="C11" s="317"/>
      <c r="D11" s="85"/>
      <c r="E11" s="85"/>
      <c r="F11" s="84">
        <f>avghweal!F4</f>
        <v>93958.207197754498</v>
      </c>
      <c r="G11" s="434"/>
      <c r="H11" s="442"/>
      <c r="I11" s="443"/>
      <c r="J11" s="442"/>
      <c r="K11" s="444"/>
    </row>
    <row r="12" spans="1:11" s="87" customFormat="1" ht="15" customHeight="1" x14ac:dyDescent="0.2">
      <c r="A12" s="92">
        <v>1916</v>
      </c>
      <c r="B12" s="425">
        <f>avghweal!B5</f>
        <v>63939.225215585044</v>
      </c>
      <c r="C12" s="317"/>
      <c r="D12" s="85"/>
      <c r="E12" s="85"/>
      <c r="F12" s="84">
        <f>avghweal!F5</f>
        <v>96516.357549405293</v>
      </c>
      <c r="G12" s="434"/>
      <c r="H12" s="442"/>
      <c r="I12" s="443"/>
      <c r="J12" s="442"/>
      <c r="K12" s="444"/>
    </row>
    <row r="13" spans="1:11" s="87" customFormat="1" ht="15" customHeight="1" x14ac:dyDescent="0.2">
      <c r="A13" s="92">
        <v>1917</v>
      </c>
      <c r="B13" s="425">
        <f>avghweal!B6</f>
        <v>54864.028047699001</v>
      </c>
      <c r="C13" s="317"/>
      <c r="D13" s="85"/>
      <c r="E13" s="85"/>
      <c r="F13" s="84">
        <f>avghweal!F6</f>
        <v>82748.568329577771</v>
      </c>
      <c r="G13" s="434"/>
      <c r="H13" s="442"/>
      <c r="I13" s="443"/>
      <c r="J13" s="442"/>
      <c r="K13" s="444"/>
    </row>
    <row r="14" spans="1:11" s="87" customFormat="1" ht="15" customHeight="1" x14ac:dyDescent="0.2">
      <c r="A14" s="92">
        <v>1918</v>
      </c>
      <c r="B14" s="425">
        <f>avghweal!B7</f>
        <v>50151.011144927004</v>
      </c>
      <c r="C14" s="353"/>
      <c r="D14" s="314"/>
      <c r="E14" s="314"/>
      <c r="F14" s="84">
        <f>avghweal!F7</f>
        <v>74979.178939000602</v>
      </c>
      <c r="G14" s="434"/>
      <c r="H14" s="442"/>
      <c r="I14" s="443"/>
      <c r="J14" s="442"/>
      <c r="K14" s="444"/>
    </row>
    <row r="15" spans="1:11" s="87" customFormat="1" ht="15" customHeight="1" x14ac:dyDescent="0.2">
      <c r="A15" s="91">
        <v>1919</v>
      </c>
      <c r="B15" s="426">
        <f>avghweal!B8</f>
        <v>49349.188497723044</v>
      </c>
      <c r="C15" s="354"/>
      <c r="D15" s="315"/>
      <c r="E15" s="315"/>
      <c r="F15" s="88">
        <f>avghweal!F8</f>
        <v>74238.920205032206</v>
      </c>
      <c r="G15" s="435"/>
      <c r="H15" s="445"/>
      <c r="I15" s="446"/>
      <c r="J15" s="445"/>
      <c r="K15" s="447"/>
    </row>
    <row r="16" spans="1:11" s="87" customFormat="1" ht="15" customHeight="1" x14ac:dyDescent="0.2">
      <c r="A16" s="92">
        <v>1920</v>
      </c>
      <c r="B16" s="425">
        <f>avghweal!B9</f>
        <v>43059.094099129601</v>
      </c>
      <c r="C16" s="353"/>
      <c r="D16" s="314"/>
      <c r="E16" s="314"/>
      <c r="F16" s="84">
        <f>avghweal!F9</f>
        <v>64849.200605220176</v>
      </c>
      <c r="G16" s="434"/>
      <c r="H16" s="442"/>
      <c r="I16" s="443"/>
      <c r="J16" s="442"/>
      <c r="K16" s="444"/>
    </row>
    <row r="17" spans="1:11" s="87" customFormat="1" ht="15" customHeight="1" x14ac:dyDescent="0.2">
      <c r="A17" s="92">
        <v>1921</v>
      </c>
      <c r="B17" s="425">
        <f>avghweal!B10</f>
        <v>46974.746287428374</v>
      </c>
      <c r="C17" s="353"/>
      <c r="D17" s="314"/>
      <c r="E17" s="314"/>
      <c r="F17" s="84">
        <f>avghweal!F10</f>
        <v>70579.687499328196</v>
      </c>
      <c r="G17" s="434"/>
      <c r="H17" s="442"/>
      <c r="I17" s="443"/>
      <c r="J17" s="442"/>
      <c r="K17" s="444"/>
    </row>
    <row r="18" spans="1:11" s="87" customFormat="1" ht="15" customHeight="1" x14ac:dyDescent="0.2">
      <c r="A18" s="92">
        <v>1922</v>
      </c>
      <c r="B18" s="425">
        <f>avghweal!B11</f>
        <v>52729.143423940324</v>
      </c>
      <c r="C18" s="353"/>
      <c r="D18" s="314"/>
      <c r="E18" s="314"/>
      <c r="F18" s="84">
        <f>avghweal!F11</f>
        <v>79000.272651795764</v>
      </c>
      <c r="G18" s="434"/>
      <c r="H18" s="442"/>
      <c r="I18" s="443"/>
      <c r="J18" s="442"/>
      <c r="K18" s="444"/>
    </row>
    <row r="19" spans="1:11" s="87" customFormat="1" ht="15" customHeight="1" x14ac:dyDescent="0.2">
      <c r="A19" s="92">
        <v>1923</v>
      </c>
      <c r="B19" s="425">
        <f>avghweal!B12</f>
        <v>52841.245764832616</v>
      </c>
      <c r="C19" s="353"/>
      <c r="D19" s="314"/>
      <c r="E19" s="314"/>
      <c r="F19" s="84">
        <f>avghweal!F12</f>
        <v>79125.003996713276</v>
      </c>
      <c r="G19" s="434"/>
      <c r="H19" s="442"/>
      <c r="I19" s="443"/>
      <c r="J19" s="442"/>
      <c r="K19" s="444"/>
    </row>
    <row r="20" spans="1:11" s="87" customFormat="1" ht="15" customHeight="1" x14ac:dyDescent="0.2">
      <c r="A20" s="92">
        <v>1924</v>
      </c>
      <c r="B20" s="425">
        <f>avghweal!B13</f>
        <v>53873.13045822936</v>
      </c>
      <c r="C20" s="353"/>
      <c r="D20" s="314"/>
      <c r="E20" s="314"/>
      <c r="F20" s="84">
        <f>avghweal!F13</f>
        <v>80653.820321586798</v>
      </c>
      <c r="G20" s="434"/>
      <c r="H20" s="442"/>
      <c r="I20" s="443"/>
      <c r="J20" s="442"/>
      <c r="K20" s="444"/>
    </row>
    <row r="21" spans="1:11" s="87" customFormat="1" ht="15" customHeight="1" x14ac:dyDescent="0.2">
      <c r="A21" s="92">
        <v>1925</v>
      </c>
      <c r="B21" s="425">
        <f>avghweal!B14</f>
        <v>56754.150207987383</v>
      </c>
      <c r="C21" s="353"/>
      <c r="D21" s="314"/>
      <c r="E21" s="314"/>
      <c r="F21" s="84">
        <f>avghweal!F14</f>
        <v>84949.350084861813</v>
      </c>
      <c r="G21" s="434"/>
      <c r="H21" s="442"/>
      <c r="I21" s="443"/>
      <c r="J21" s="442"/>
      <c r="K21" s="444"/>
    </row>
    <row r="22" spans="1:11" s="87" customFormat="1" ht="15" customHeight="1" x14ac:dyDescent="0.2">
      <c r="A22" s="92">
        <v>1926</v>
      </c>
      <c r="B22" s="425">
        <f>avghweal!B15</f>
        <v>58540.716446160921</v>
      </c>
      <c r="C22" s="353"/>
      <c r="D22" s="314"/>
      <c r="E22" s="314"/>
      <c r="F22" s="84">
        <f>avghweal!F15</f>
        <v>87733.347119196624</v>
      </c>
      <c r="G22" s="434"/>
      <c r="H22" s="442"/>
      <c r="I22" s="443"/>
      <c r="J22" s="442"/>
      <c r="K22" s="444"/>
    </row>
    <row r="23" spans="1:11" s="87" customFormat="1" ht="15" customHeight="1" x14ac:dyDescent="0.2">
      <c r="A23" s="92">
        <v>1927</v>
      </c>
      <c r="B23" s="425">
        <f>avghweal!B16</f>
        <v>62521.249289097534</v>
      </c>
      <c r="C23" s="353"/>
      <c r="D23" s="314"/>
      <c r="E23" s="314"/>
      <c r="F23" s="84">
        <f>avghweal!F16</f>
        <v>93822.048988139519</v>
      </c>
      <c r="G23" s="434"/>
      <c r="H23" s="442"/>
      <c r="I23" s="443"/>
      <c r="J23" s="442"/>
      <c r="K23" s="444"/>
    </row>
    <row r="24" spans="1:11" s="87" customFormat="1" ht="15" customHeight="1" x14ac:dyDescent="0.2">
      <c r="A24" s="92">
        <v>1928</v>
      </c>
      <c r="B24" s="425">
        <f>avghweal!B17</f>
        <v>71232.380267483488</v>
      </c>
      <c r="C24" s="353"/>
      <c r="D24" s="314"/>
      <c r="E24" s="314"/>
      <c r="F24" s="84">
        <f>avghweal!F17</f>
        <v>107164.22485601818</v>
      </c>
      <c r="G24" s="434"/>
      <c r="H24" s="442"/>
      <c r="I24" s="443"/>
      <c r="J24" s="442"/>
      <c r="K24" s="444"/>
    </row>
    <row r="25" spans="1:11" s="87" customFormat="1" ht="15" customHeight="1" x14ac:dyDescent="0.2">
      <c r="A25" s="91">
        <v>1929</v>
      </c>
      <c r="B25" s="426">
        <f>avghweal!B18</f>
        <v>73865.60520538548</v>
      </c>
      <c r="C25" s="354"/>
      <c r="D25" s="315"/>
      <c r="E25" s="315"/>
      <c r="F25" s="88">
        <f>avghweal!F18</f>
        <v>111528.13941412974</v>
      </c>
      <c r="G25" s="435"/>
      <c r="H25" s="445"/>
      <c r="I25" s="446"/>
      <c r="J25" s="445"/>
      <c r="K25" s="447"/>
    </row>
    <row r="26" spans="1:11" s="87" customFormat="1" ht="15" customHeight="1" x14ac:dyDescent="0.2">
      <c r="A26" s="92">
        <v>1930</v>
      </c>
      <c r="B26" s="425">
        <f>avghweal!B19</f>
        <v>67521.557849995443</v>
      </c>
      <c r="C26" s="353"/>
      <c r="D26" s="314"/>
      <c r="E26" s="314"/>
      <c r="F26" s="84">
        <f>avghweal!F19</f>
        <v>102476.28078385028</v>
      </c>
      <c r="G26" s="434"/>
      <c r="H26" s="442"/>
      <c r="I26" s="443"/>
      <c r="J26" s="442"/>
      <c r="K26" s="444"/>
    </row>
    <row r="27" spans="1:11" s="87" customFormat="1" ht="15" customHeight="1" x14ac:dyDescent="0.2">
      <c r="A27" s="92">
        <v>1931</v>
      </c>
      <c r="B27" s="425">
        <f>avghweal!B20</f>
        <v>58290.821948459481</v>
      </c>
      <c r="C27" s="353"/>
      <c r="D27" s="314"/>
      <c r="E27" s="314"/>
      <c r="F27" s="84">
        <f>avghweal!F20</f>
        <v>88507.290165482511</v>
      </c>
      <c r="G27" s="434"/>
      <c r="H27" s="442"/>
      <c r="I27" s="443"/>
      <c r="J27" s="442"/>
      <c r="K27" s="444"/>
    </row>
    <row r="28" spans="1:11" s="87" customFormat="1" ht="15" customHeight="1" x14ac:dyDescent="0.2">
      <c r="A28" s="92">
        <v>1932</v>
      </c>
      <c r="B28" s="425">
        <f>avghweal!B21</f>
        <v>51997.707490684457</v>
      </c>
      <c r="C28" s="353"/>
      <c r="D28" s="314"/>
      <c r="E28" s="314"/>
      <c r="F28" s="84">
        <f>avghweal!F21</f>
        <v>79020.471055289818</v>
      </c>
      <c r="G28" s="434"/>
      <c r="H28" s="442"/>
      <c r="I28" s="443"/>
      <c r="J28" s="442"/>
      <c r="K28" s="444"/>
    </row>
    <row r="29" spans="1:11" s="87" customFormat="1" ht="15" customHeight="1" x14ac:dyDescent="0.2">
      <c r="A29" s="92">
        <v>1933</v>
      </c>
      <c r="B29" s="425">
        <f>avghweal!B22</f>
        <v>54866.903875705211</v>
      </c>
      <c r="C29" s="353"/>
      <c r="D29" s="314"/>
      <c r="E29" s="314"/>
      <c r="F29" s="84">
        <f>avghweal!F22</f>
        <v>83496.601522978031</v>
      </c>
      <c r="G29" s="434"/>
      <c r="H29" s="442"/>
      <c r="I29" s="443"/>
      <c r="J29" s="442"/>
      <c r="K29" s="444"/>
    </row>
    <row r="30" spans="1:11" s="87" customFormat="1" ht="15" customHeight="1" x14ac:dyDescent="0.2">
      <c r="A30" s="92">
        <v>1934</v>
      </c>
      <c r="B30" s="425">
        <f>avghweal!B23</f>
        <v>56206.348176720909</v>
      </c>
      <c r="C30" s="353"/>
      <c r="D30" s="314"/>
      <c r="E30" s="314"/>
      <c r="F30" s="84">
        <f>avghweal!F23</f>
        <v>85671.418555677286</v>
      </c>
      <c r="G30" s="434"/>
      <c r="H30" s="442"/>
      <c r="I30" s="443"/>
      <c r="J30" s="442"/>
      <c r="K30" s="444"/>
    </row>
    <row r="31" spans="1:11" s="87" customFormat="1" ht="15" customHeight="1" x14ac:dyDescent="0.2">
      <c r="A31" s="92">
        <v>1935</v>
      </c>
      <c r="B31" s="425">
        <f>avghweal!B24</f>
        <v>58854.480447037407</v>
      </c>
      <c r="C31" s="353"/>
      <c r="D31" s="314"/>
      <c r="E31" s="314"/>
      <c r="F31" s="84">
        <f>avghweal!F24</f>
        <v>89769.334398984836</v>
      </c>
      <c r="G31" s="434"/>
      <c r="H31" s="442"/>
      <c r="I31" s="443"/>
      <c r="J31" s="442"/>
      <c r="K31" s="444"/>
    </row>
    <row r="32" spans="1:11" s="87" customFormat="1" ht="15" customHeight="1" x14ac:dyDescent="0.2">
      <c r="A32" s="92">
        <v>1936</v>
      </c>
      <c r="B32" s="425">
        <f>avghweal!B25</f>
        <v>67689.644779222595</v>
      </c>
      <c r="C32" s="353"/>
      <c r="D32" s="314"/>
      <c r="E32" s="314"/>
      <c r="F32" s="84">
        <f>avghweal!F25</f>
        <v>103281.17071951821</v>
      </c>
      <c r="G32" s="434"/>
      <c r="H32" s="442"/>
      <c r="I32" s="443"/>
      <c r="J32" s="442"/>
      <c r="K32" s="444"/>
    </row>
    <row r="33" spans="1:11" s="87" customFormat="1" ht="15" customHeight="1" x14ac:dyDescent="0.2">
      <c r="A33" s="92">
        <v>1937</v>
      </c>
      <c r="B33" s="425">
        <f>avghweal!B26</f>
        <v>64910.31732251119</v>
      </c>
      <c r="C33" s="353"/>
      <c r="D33" s="314"/>
      <c r="E33" s="314"/>
      <c r="F33" s="84">
        <f>avghweal!F26</f>
        <v>99040.083937994568</v>
      </c>
      <c r="G33" s="434"/>
      <c r="H33" s="442"/>
      <c r="I33" s="443"/>
      <c r="J33" s="442"/>
      <c r="K33" s="444"/>
    </row>
    <row r="34" spans="1:11" s="87" customFormat="1" ht="15" customHeight="1" x14ac:dyDescent="0.2">
      <c r="A34" s="92">
        <v>1938</v>
      </c>
      <c r="B34" s="425">
        <f>avghweal!B27</f>
        <v>62128.284358270488</v>
      </c>
      <c r="C34" s="353"/>
      <c r="D34" s="314"/>
      <c r="E34" s="314"/>
      <c r="F34" s="84">
        <f>avghweal!F27</f>
        <v>94685.715484020708</v>
      </c>
      <c r="G34" s="434"/>
      <c r="H34" s="442"/>
      <c r="I34" s="443"/>
      <c r="J34" s="442"/>
      <c r="K34" s="444"/>
    </row>
    <row r="35" spans="1:11" s="87" customFormat="1" ht="15" customHeight="1" x14ac:dyDescent="0.2">
      <c r="A35" s="91">
        <v>1939</v>
      </c>
      <c r="B35" s="426">
        <f>avghweal!B28</f>
        <v>64130.226271966443</v>
      </c>
      <c r="C35" s="354"/>
      <c r="D35" s="315"/>
      <c r="E35" s="315"/>
      <c r="F35" s="88">
        <f>avghweal!F28</f>
        <v>97580.940373314719</v>
      </c>
      <c r="G35" s="435"/>
      <c r="H35" s="445"/>
      <c r="I35" s="446"/>
      <c r="J35" s="445"/>
      <c r="K35" s="447"/>
    </row>
    <row r="36" spans="1:11" s="87" customFormat="1" ht="15" customHeight="1" x14ac:dyDescent="0.2">
      <c r="A36" s="92">
        <v>1940</v>
      </c>
      <c r="B36" s="425">
        <f>avghweal!B29</f>
        <v>63774.330216689668</v>
      </c>
      <c r="C36" s="353"/>
      <c r="D36" s="314"/>
      <c r="E36" s="314"/>
      <c r="F36" s="84">
        <f>avghweal!F29</f>
        <v>96956.522343949269</v>
      </c>
      <c r="G36" s="434"/>
      <c r="H36" s="442"/>
      <c r="I36" s="443"/>
      <c r="J36" s="442"/>
      <c r="K36" s="444"/>
    </row>
    <row r="37" spans="1:11" s="87" customFormat="1" ht="15" customHeight="1" x14ac:dyDescent="0.2">
      <c r="A37" s="92">
        <v>1941</v>
      </c>
      <c r="B37" s="425">
        <f>avghweal!B30</f>
        <v>59917.115646183258</v>
      </c>
      <c r="C37" s="353"/>
      <c r="D37" s="314"/>
      <c r="E37" s="314"/>
      <c r="F37" s="84">
        <f>avghweal!F30</f>
        <v>92052.049310373637</v>
      </c>
      <c r="G37" s="434"/>
      <c r="H37" s="442"/>
      <c r="I37" s="443"/>
      <c r="J37" s="442"/>
      <c r="K37" s="444"/>
    </row>
    <row r="38" spans="1:11" s="87" customFormat="1" ht="15" customHeight="1" x14ac:dyDescent="0.2">
      <c r="A38" s="92">
        <v>1942</v>
      </c>
      <c r="B38" s="425">
        <f>avghweal!B31</f>
        <v>57549.040159106175</v>
      </c>
      <c r="C38" s="353"/>
      <c r="D38" s="314"/>
      <c r="E38" s="314"/>
      <c r="F38" s="84">
        <f>avghweal!F31</f>
        <v>89269.940357040337</v>
      </c>
      <c r="G38" s="434"/>
      <c r="H38" s="442"/>
      <c r="I38" s="443"/>
      <c r="J38" s="442"/>
      <c r="K38" s="444"/>
    </row>
    <row r="39" spans="1:11" s="87" customFormat="1" ht="15" customHeight="1" x14ac:dyDescent="0.2">
      <c r="A39" s="92">
        <v>1943</v>
      </c>
      <c r="B39" s="425">
        <f>avghweal!B32</f>
        <v>61769.635231869193</v>
      </c>
      <c r="C39" s="353"/>
      <c r="D39" s="314"/>
      <c r="E39" s="314"/>
      <c r="F39" s="84">
        <f>avghweal!F32</f>
        <v>96497.696981141475</v>
      </c>
      <c r="G39" s="434"/>
      <c r="H39" s="442"/>
      <c r="I39" s="443"/>
      <c r="J39" s="442"/>
      <c r="K39" s="444"/>
    </row>
    <row r="40" spans="1:11" s="87" customFormat="1" ht="15" customHeight="1" x14ac:dyDescent="0.2">
      <c r="A40" s="92">
        <v>1944</v>
      </c>
      <c r="B40" s="425">
        <f>avghweal!B33</f>
        <v>69584.59655595434</v>
      </c>
      <c r="C40" s="353"/>
      <c r="D40" s="314"/>
      <c r="E40" s="314"/>
      <c r="F40" s="84">
        <f>avghweal!F33</f>
        <v>109586.698903831</v>
      </c>
      <c r="G40" s="434"/>
      <c r="H40" s="442"/>
      <c r="I40" s="443"/>
      <c r="J40" s="442"/>
      <c r="K40" s="444"/>
    </row>
    <row r="41" spans="1:11" s="87" customFormat="1" ht="15" customHeight="1" x14ac:dyDescent="0.2">
      <c r="A41" s="92">
        <v>1945</v>
      </c>
      <c r="B41" s="425">
        <f>avghweal!B34</f>
        <v>78581.768657152803</v>
      </c>
      <c r="C41" s="353"/>
      <c r="D41" s="314"/>
      <c r="E41" s="314"/>
      <c r="F41" s="84">
        <f>avghweal!F34</f>
        <v>124799.43506421555</v>
      </c>
      <c r="G41" s="434"/>
      <c r="H41" s="442"/>
      <c r="I41" s="443"/>
      <c r="J41" s="442"/>
      <c r="K41" s="444"/>
    </row>
    <row r="42" spans="1:11" s="87" customFormat="1" ht="15" customHeight="1" x14ac:dyDescent="0.2">
      <c r="A42" s="92">
        <v>1946</v>
      </c>
      <c r="B42" s="425">
        <f>avghweal!B35</f>
        <v>75801.570709966705</v>
      </c>
      <c r="C42" s="353"/>
      <c r="D42" s="314"/>
      <c r="E42" s="314"/>
      <c r="F42" s="84">
        <f>avghweal!F35</f>
        <v>121355.95065704656</v>
      </c>
      <c r="G42" s="434"/>
      <c r="H42" s="442"/>
      <c r="I42" s="443"/>
      <c r="J42" s="442"/>
      <c r="K42" s="444"/>
    </row>
    <row r="43" spans="1:11" s="87" customFormat="1" ht="15" customHeight="1" x14ac:dyDescent="0.2">
      <c r="A43" s="92">
        <v>1947</v>
      </c>
      <c r="B43" s="425">
        <f>avghweal!B36</f>
        <v>74139.338439427724</v>
      </c>
      <c r="C43" s="353"/>
      <c r="D43" s="314"/>
      <c r="E43" s="314"/>
      <c r="F43" s="84">
        <f>avghweal!F36</f>
        <v>118615.13254955085</v>
      </c>
      <c r="G43" s="434"/>
      <c r="H43" s="442"/>
      <c r="I43" s="443"/>
      <c r="J43" s="442"/>
      <c r="K43" s="444"/>
    </row>
    <row r="44" spans="1:11" s="87" customFormat="1" ht="15" customHeight="1" x14ac:dyDescent="0.2">
      <c r="A44" s="92">
        <v>1948</v>
      </c>
      <c r="B44" s="425">
        <f>avghweal!B37</f>
        <v>74491.596284304556</v>
      </c>
      <c r="C44" s="353"/>
      <c r="D44" s="314"/>
      <c r="E44" s="314"/>
      <c r="F44" s="84">
        <f>avghweal!F37</f>
        <v>119469.27705415606</v>
      </c>
      <c r="G44" s="434"/>
      <c r="H44" s="442"/>
      <c r="I44" s="443"/>
      <c r="J44" s="442"/>
      <c r="K44" s="444"/>
    </row>
    <row r="45" spans="1:11" s="87" customFormat="1" ht="15" customHeight="1" x14ac:dyDescent="0.2">
      <c r="A45" s="91">
        <v>1949</v>
      </c>
      <c r="B45" s="426">
        <f>avghweal!B38</f>
        <v>76508.141942908958</v>
      </c>
      <c r="C45" s="354"/>
      <c r="D45" s="315"/>
      <c r="E45" s="315"/>
      <c r="F45" s="88">
        <f>avghweal!F38</f>
        <v>123012.71878102861</v>
      </c>
      <c r="G45" s="435"/>
      <c r="H45" s="445"/>
      <c r="I45" s="446"/>
      <c r="J45" s="445"/>
      <c r="K45" s="447"/>
    </row>
    <row r="46" spans="1:11" s="87" customFormat="1" ht="15" customHeight="1" x14ac:dyDescent="0.2">
      <c r="A46" s="92">
        <v>1950</v>
      </c>
      <c r="B46" s="425">
        <f>avghweal!B39</f>
        <v>78867.342193945966</v>
      </c>
      <c r="C46" s="353"/>
      <c r="D46" s="314"/>
      <c r="E46" s="314"/>
      <c r="F46" s="84">
        <f>avghweal!F39</f>
        <v>126579.77298859881</v>
      </c>
      <c r="G46" s="434"/>
      <c r="H46" s="442"/>
      <c r="I46" s="443"/>
      <c r="J46" s="442"/>
      <c r="K46" s="444"/>
    </row>
    <row r="47" spans="1:11" s="87" customFormat="1" ht="15" customHeight="1" x14ac:dyDescent="0.2">
      <c r="A47" s="92">
        <v>1951</v>
      </c>
      <c r="B47" s="425">
        <f>avghweal!B40</f>
        <v>79069.317506983731</v>
      </c>
      <c r="C47" s="353"/>
      <c r="D47" s="314"/>
      <c r="E47" s="314"/>
      <c r="F47" s="84">
        <f>avghweal!F40</f>
        <v>127208.03285144482</v>
      </c>
      <c r="G47" s="434"/>
      <c r="H47" s="442"/>
      <c r="I47" s="443"/>
      <c r="J47" s="442"/>
      <c r="K47" s="444"/>
    </row>
    <row r="48" spans="1:11" s="87" customFormat="1" ht="15" customHeight="1" x14ac:dyDescent="0.2">
      <c r="A48" s="92">
        <v>1952</v>
      </c>
      <c r="B48" s="425">
        <f>avghweal!B41</f>
        <v>81233.891494961994</v>
      </c>
      <c r="C48" s="353"/>
      <c r="D48" s="314"/>
      <c r="E48" s="314"/>
      <c r="F48" s="84">
        <f>avghweal!F41</f>
        <v>130906.66127321815</v>
      </c>
      <c r="G48" s="434"/>
      <c r="H48" s="442"/>
      <c r="I48" s="443"/>
      <c r="J48" s="442"/>
      <c r="K48" s="444"/>
    </row>
    <row r="49" spans="1:11" s="87" customFormat="1" ht="15" customHeight="1" x14ac:dyDescent="0.2">
      <c r="A49" s="92">
        <v>1953</v>
      </c>
      <c r="B49" s="425">
        <f>avghweal!B42</f>
        <v>81949.106426425569</v>
      </c>
      <c r="C49" s="353"/>
      <c r="D49" s="314"/>
      <c r="E49" s="314"/>
      <c r="F49" s="84">
        <f>avghweal!F42</f>
        <v>132105.12297948662</v>
      </c>
      <c r="G49" s="434"/>
      <c r="H49" s="442"/>
      <c r="I49" s="443"/>
      <c r="J49" s="442"/>
      <c r="K49" s="444"/>
    </row>
    <row r="50" spans="1:11" s="87" customFormat="1" ht="15" customHeight="1" x14ac:dyDescent="0.2">
      <c r="A50" s="92">
        <v>1954</v>
      </c>
      <c r="B50" s="425">
        <f>avghweal!B43</f>
        <v>84237.373793560357</v>
      </c>
      <c r="C50" s="353"/>
      <c r="D50" s="314"/>
      <c r="E50" s="314"/>
      <c r="F50" s="84">
        <f>avghweal!F43</f>
        <v>135737.18625977126</v>
      </c>
      <c r="G50" s="434"/>
      <c r="H50" s="442"/>
      <c r="I50" s="443"/>
      <c r="J50" s="442"/>
      <c r="K50" s="444"/>
    </row>
    <row r="51" spans="1:11" s="87" customFormat="1" ht="15" customHeight="1" x14ac:dyDescent="0.2">
      <c r="A51" s="92">
        <v>1955</v>
      </c>
      <c r="B51" s="425">
        <f>avghweal!B44</f>
        <v>88400.148811765263</v>
      </c>
      <c r="C51" s="353"/>
      <c r="D51" s="314"/>
      <c r="E51" s="314"/>
      <c r="F51" s="84">
        <f>avghweal!F44</f>
        <v>142329.2068140395</v>
      </c>
      <c r="G51" s="434"/>
      <c r="H51" s="442"/>
      <c r="I51" s="443"/>
      <c r="J51" s="442"/>
      <c r="K51" s="444"/>
    </row>
    <row r="52" spans="1:11" s="87" customFormat="1" ht="15" customHeight="1" x14ac:dyDescent="0.2">
      <c r="A52" s="92">
        <v>1956</v>
      </c>
      <c r="B52" s="425">
        <f>avghweal!B45</f>
        <v>90786.699563627131</v>
      </c>
      <c r="C52" s="353"/>
      <c r="D52" s="314"/>
      <c r="E52" s="314"/>
      <c r="F52" s="84">
        <f>avghweal!F45</f>
        <v>146184.10892021534</v>
      </c>
      <c r="G52" s="434"/>
      <c r="H52" s="442"/>
      <c r="I52" s="443"/>
      <c r="J52" s="442"/>
      <c r="K52" s="444"/>
    </row>
    <row r="53" spans="1:11" s="87" customFormat="1" ht="15" customHeight="1" x14ac:dyDescent="0.2">
      <c r="A53" s="92">
        <v>1957</v>
      </c>
      <c r="B53" s="425">
        <f>avghweal!B46</f>
        <v>90661.706910203968</v>
      </c>
      <c r="C53" s="353"/>
      <c r="D53" s="314"/>
      <c r="E53" s="314"/>
      <c r="F53" s="84">
        <f>avghweal!F46</f>
        <v>145914.85397415733</v>
      </c>
      <c r="G53" s="434"/>
      <c r="H53" s="442"/>
      <c r="I53" s="443"/>
      <c r="J53" s="442"/>
      <c r="K53" s="444"/>
    </row>
    <row r="54" spans="1:11" s="87" customFormat="1" ht="15" customHeight="1" x14ac:dyDescent="0.2">
      <c r="A54" s="92">
        <v>1958</v>
      </c>
      <c r="B54" s="425">
        <f>avghweal!B47</f>
        <v>92635.462163712829</v>
      </c>
      <c r="C54" s="353"/>
      <c r="D54" s="314"/>
      <c r="E54" s="314"/>
      <c r="F54" s="84">
        <f>avghweal!F47</f>
        <v>149089.76806554789</v>
      </c>
      <c r="G54" s="434"/>
      <c r="H54" s="442"/>
      <c r="I54" s="443"/>
      <c r="J54" s="442"/>
      <c r="K54" s="444"/>
    </row>
    <row r="55" spans="1:11" s="87" customFormat="1" ht="15" customHeight="1" x14ac:dyDescent="0.2">
      <c r="A55" s="91">
        <v>1959</v>
      </c>
      <c r="B55" s="426">
        <f>avghweal!B48</f>
        <v>96325.991150418515</v>
      </c>
      <c r="C55" s="354"/>
      <c r="D55" s="315"/>
      <c r="E55" s="315"/>
      <c r="F55" s="88">
        <f>avghweal!F48</f>
        <v>155807.46984640212</v>
      </c>
      <c r="G55" s="435"/>
      <c r="H55" s="445"/>
      <c r="I55" s="446"/>
      <c r="J55" s="445"/>
      <c r="K55" s="447"/>
    </row>
    <row r="56" spans="1:11" x14ac:dyDescent="0.2">
      <c r="A56" s="67">
        <v>1960</v>
      </c>
      <c r="B56" s="425">
        <f>avghweal!B49</f>
        <v>97788.085601940867</v>
      </c>
      <c r="C56" s="353"/>
      <c r="D56" s="314"/>
      <c r="E56" s="314"/>
      <c r="F56" s="84">
        <f>avghweal!F49</f>
        <v>158488.42977621476</v>
      </c>
      <c r="G56" s="434"/>
      <c r="H56" s="442"/>
      <c r="I56" s="443"/>
      <c r="J56" s="442"/>
      <c r="K56" s="444"/>
    </row>
    <row r="57" spans="1:11" x14ac:dyDescent="0.2">
      <c r="A57" s="67">
        <v>1961</v>
      </c>
      <c r="B57" s="425">
        <f>avghweal!B50</f>
        <v>101446.45700111396</v>
      </c>
      <c r="C57" s="353"/>
      <c r="D57" s="314"/>
      <c r="E57" s="314"/>
      <c r="F57" s="84">
        <f>avghweal!F50</f>
        <v>162973.11524226714</v>
      </c>
      <c r="G57" s="434"/>
      <c r="H57" s="442"/>
      <c r="I57" s="443"/>
      <c r="J57" s="442"/>
      <c r="K57" s="444"/>
    </row>
    <row r="58" spans="1:11" x14ac:dyDescent="0.2">
      <c r="A58" s="67">
        <v>1962</v>
      </c>
      <c r="B58" s="427">
        <f>avghweal!B51</f>
        <v>104440.41725922321</v>
      </c>
      <c r="C58" s="522">
        <f>avghweal!C51</f>
        <v>86223.67468530465</v>
      </c>
      <c r="D58" s="522">
        <f>avghweal!D51</f>
        <v>101335.091997457</v>
      </c>
      <c r="E58" s="522">
        <f>avghweal!E51</f>
        <v>107369.49310370292</v>
      </c>
      <c r="F58" s="523">
        <f>avghweal!F51</f>
        <v>161236.18539022363</v>
      </c>
      <c r="G58" s="436">
        <f t="shared" ref="G58:K73" si="0">B58/$B58</f>
        <v>1</v>
      </c>
      <c r="H58" s="448">
        <f t="shared" si="0"/>
        <v>0.82557765420733398</v>
      </c>
      <c r="I58" s="449">
        <f t="shared" si="0"/>
        <v>0.9702670159382959</v>
      </c>
      <c r="J58" s="448">
        <f t="shared" si="0"/>
        <v>1.0280454245716932</v>
      </c>
      <c r="K58" s="450">
        <f t="shared" si="0"/>
        <v>1.5438102376595471</v>
      </c>
    </row>
    <row r="59" spans="1:11" x14ac:dyDescent="0.2">
      <c r="A59" s="67">
        <v>1963</v>
      </c>
      <c r="B59" s="428">
        <f>avghweal!B52</f>
        <v>105380.93434593457</v>
      </c>
      <c r="C59" s="524">
        <f>avghweal!C52</f>
        <v>86584.747484074571</v>
      </c>
      <c r="D59" s="524">
        <f>avghweal!D52</f>
        <v>102417.58423185842</v>
      </c>
      <c r="E59" s="524">
        <f>avghweal!E52</f>
        <v>110136.73648856179</v>
      </c>
      <c r="F59" s="525">
        <f>avghweal!F52</f>
        <v>162649.76697030943</v>
      </c>
      <c r="G59" s="437">
        <f t="shared" si="0"/>
        <v>1</v>
      </c>
      <c r="H59" s="451">
        <f t="shared" si="0"/>
        <v>0.82163579229467021</v>
      </c>
      <c r="I59" s="452">
        <f t="shared" si="0"/>
        <v>0.97187963712346348</v>
      </c>
      <c r="J59" s="451">
        <f t="shared" si="0"/>
        <v>1.0451296258867409</v>
      </c>
      <c r="K59" s="453">
        <f t="shared" si="0"/>
        <v>1.5434458612444841</v>
      </c>
    </row>
    <row r="60" spans="1:11" x14ac:dyDescent="0.2">
      <c r="A60" s="67">
        <v>1964</v>
      </c>
      <c r="B60" s="428">
        <f>avghweal!B53</f>
        <v>108323.6488207003</v>
      </c>
      <c r="C60" s="524">
        <f>avghweal!C53</f>
        <v>86945.820282844492</v>
      </c>
      <c r="D60" s="524">
        <f>avghweal!D53</f>
        <v>103500.07646625984</v>
      </c>
      <c r="E60" s="524">
        <f>avghweal!E53</f>
        <v>112903.97987342067</v>
      </c>
      <c r="F60" s="525">
        <f>avghweal!F53</f>
        <v>167794.4469831078</v>
      </c>
      <c r="G60" s="437">
        <f t="shared" si="0"/>
        <v>1</v>
      </c>
      <c r="H60" s="451">
        <f t="shared" si="0"/>
        <v>0.80264855578082617</v>
      </c>
      <c r="I60" s="452">
        <f t="shared" si="0"/>
        <v>0.95547073601236843</v>
      </c>
      <c r="J60" s="451">
        <f t="shared" si="0"/>
        <v>1.042283758926011</v>
      </c>
      <c r="K60" s="453">
        <f t="shared" si="0"/>
        <v>1.5490102928571479</v>
      </c>
    </row>
    <row r="61" spans="1:11" x14ac:dyDescent="0.2">
      <c r="A61" s="67">
        <v>1965</v>
      </c>
      <c r="B61" s="428">
        <f>avghweal!B54</f>
        <v>113119.65197958058</v>
      </c>
      <c r="C61" s="524">
        <f>avghweal!C54</f>
        <v>88550.002132025053</v>
      </c>
      <c r="D61" s="524">
        <f>avghweal!D54</f>
        <v>106771.09860219434</v>
      </c>
      <c r="E61" s="524">
        <f>avghweal!E54</f>
        <v>115156.24423790735</v>
      </c>
      <c r="F61" s="525">
        <f>avghweal!F54</f>
        <v>174706.17052208935</v>
      </c>
      <c r="G61" s="437">
        <f t="shared" si="0"/>
        <v>1</v>
      </c>
      <c r="H61" s="451">
        <f t="shared" si="0"/>
        <v>0.78279945687960006</v>
      </c>
      <c r="I61" s="452">
        <f t="shared" si="0"/>
        <v>0.94387753793185092</v>
      </c>
      <c r="J61" s="451">
        <f t="shared" si="0"/>
        <v>1.0180038766269754</v>
      </c>
      <c r="K61" s="453">
        <f t="shared" si="0"/>
        <v>1.5444369520658165</v>
      </c>
    </row>
    <row r="62" spans="1:11" x14ac:dyDescent="0.2">
      <c r="A62" s="67">
        <v>1966</v>
      </c>
      <c r="B62" s="428">
        <f>avghweal!B55</f>
        <v>113820.90666208848</v>
      </c>
      <c r="C62" s="524">
        <f>avghweal!C55</f>
        <v>90154.183981205613</v>
      </c>
      <c r="D62" s="524">
        <f>avghweal!D55</f>
        <v>110042.12073812883</v>
      </c>
      <c r="E62" s="524">
        <f>avghweal!E55</f>
        <v>117408.50860239401</v>
      </c>
      <c r="F62" s="525">
        <f>avghweal!F55</f>
        <v>175400.89412280591</v>
      </c>
      <c r="G62" s="437">
        <f t="shared" si="0"/>
        <v>1</v>
      </c>
      <c r="H62" s="451">
        <f t="shared" si="0"/>
        <v>0.79207051345018153</v>
      </c>
      <c r="I62" s="452">
        <f t="shared" si="0"/>
        <v>0.96680059898680903</v>
      </c>
      <c r="J62" s="451">
        <f t="shared" si="0"/>
        <v>1.0315197097397615</v>
      </c>
      <c r="K62" s="453">
        <f t="shared" si="0"/>
        <v>1.5410252761694836</v>
      </c>
    </row>
    <row r="63" spans="1:11" x14ac:dyDescent="0.2">
      <c r="A63" s="67">
        <v>1967</v>
      </c>
      <c r="B63" s="428">
        <f>avghweal!B56</f>
        <v>116371.58995360813</v>
      </c>
      <c r="C63" s="524">
        <f>avghweal!C56</f>
        <v>93973.464998923388</v>
      </c>
      <c r="D63" s="524">
        <f>avghweal!D56</f>
        <v>110947.90325089947</v>
      </c>
      <c r="E63" s="524">
        <f>avghweal!E56</f>
        <v>121545.4243133343</v>
      </c>
      <c r="F63" s="525">
        <f>avghweal!F56</f>
        <v>182429.91248850958</v>
      </c>
      <c r="G63" s="438">
        <f t="shared" si="0"/>
        <v>1</v>
      </c>
      <c r="H63" s="451">
        <f t="shared" si="0"/>
        <v>0.80752926926912472</v>
      </c>
      <c r="I63" s="452">
        <f t="shared" si="0"/>
        <v>0.95339337801545188</v>
      </c>
      <c r="J63" s="451">
        <f t="shared" si="0"/>
        <v>1.0444596001634827</v>
      </c>
      <c r="K63" s="453">
        <f t="shared" si="0"/>
        <v>1.5676499097523355</v>
      </c>
    </row>
    <row r="64" spans="1:11" x14ac:dyDescent="0.2">
      <c r="A64" s="67">
        <v>1968</v>
      </c>
      <c r="B64" s="428">
        <f>avghweal!B57</f>
        <v>122177.04069737103</v>
      </c>
      <c r="C64" s="524">
        <f>avghweal!C57</f>
        <v>97647.238405879863</v>
      </c>
      <c r="D64" s="524">
        <f>avghweal!D57</f>
        <v>116649.3389073178</v>
      </c>
      <c r="E64" s="524">
        <f>avghweal!E57</f>
        <v>127521.29842851801</v>
      </c>
      <c r="F64" s="525">
        <f>avghweal!F57</f>
        <v>190239.08003121967</v>
      </c>
      <c r="G64" s="438">
        <f t="shared" si="0"/>
        <v>1</v>
      </c>
      <c r="H64" s="451">
        <f t="shared" si="0"/>
        <v>0.79922739860551395</v>
      </c>
      <c r="I64" s="452">
        <f t="shared" si="0"/>
        <v>0.95475662400642691</v>
      </c>
      <c r="J64" s="451">
        <f t="shared" si="0"/>
        <v>1.04374191501646</v>
      </c>
      <c r="K64" s="453">
        <f t="shared" si="0"/>
        <v>1.5570771639692627</v>
      </c>
    </row>
    <row r="65" spans="1:11" x14ac:dyDescent="0.2">
      <c r="A65" s="72">
        <v>1969</v>
      </c>
      <c r="B65" s="429">
        <f>avghweal!B58</f>
        <v>120851.06634978176</v>
      </c>
      <c r="C65" s="526">
        <f>avghweal!C58</f>
        <v>97236.424153885222</v>
      </c>
      <c r="D65" s="526">
        <f>avghweal!D58</f>
        <v>114999.37322124054</v>
      </c>
      <c r="E65" s="526">
        <f>avghweal!E58</f>
        <v>126454.38631779907</v>
      </c>
      <c r="F65" s="527">
        <f>avghweal!F58</f>
        <v>188954.09102393131</v>
      </c>
      <c r="G65" s="439">
        <f t="shared" si="0"/>
        <v>1</v>
      </c>
      <c r="H65" s="454">
        <f t="shared" si="0"/>
        <v>0.80459715491836714</v>
      </c>
      <c r="I65" s="455">
        <f t="shared" si="0"/>
        <v>0.95157930082632014</v>
      </c>
      <c r="J65" s="454">
        <f t="shared" si="0"/>
        <v>1.046365498768538</v>
      </c>
      <c r="K65" s="456">
        <f t="shared" si="0"/>
        <v>1.5635285374895869</v>
      </c>
    </row>
    <row r="66" spans="1:11" x14ac:dyDescent="0.2">
      <c r="A66" s="67">
        <v>1970</v>
      </c>
      <c r="B66" s="428">
        <f>avghweal!B59</f>
        <v>114999.13364192609</v>
      </c>
      <c r="C66" s="524">
        <f>avghweal!C59</f>
        <v>91768.159198991038</v>
      </c>
      <c r="D66" s="524">
        <f>avghweal!D59</f>
        <v>110774.90784004329</v>
      </c>
      <c r="E66" s="524">
        <f>avghweal!E59</f>
        <v>119099.38789971301</v>
      </c>
      <c r="F66" s="525">
        <f>avghweal!F59</f>
        <v>178510.69271701091</v>
      </c>
      <c r="G66" s="438">
        <f t="shared" si="0"/>
        <v>1</v>
      </c>
      <c r="H66" s="451">
        <f t="shared" si="0"/>
        <v>0.79799000473108295</v>
      </c>
      <c r="I66" s="452">
        <f t="shared" si="0"/>
        <v>0.96326732499537071</v>
      </c>
      <c r="J66" s="451">
        <f t="shared" si="0"/>
        <v>1.0356546534563811</v>
      </c>
      <c r="K66" s="453">
        <f t="shared" si="0"/>
        <v>1.5522785873573741</v>
      </c>
    </row>
    <row r="67" spans="1:11" x14ac:dyDescent="0.2">
      <c r="A67" s="67">
        <v>1971</v>
      </c>
      <c r="B67" s="428">
        <f>avghweal!B60</f>
        <v>115255.88466887517</v>
      </c>
      <c r="C67" s="524">
        <f>avghweal!C60</f>
        <v>94922.409092051996</v>
      </c>
      <c r="D67" s="524">
        <f>avghweal!D60</f>
        <v>110657.19416302661</v>
      </c>
      <c r="E67" s="524">
        <f>avghweal!E60</f>
        <v>119715.96866759629</v>
      </c>
      <c r="F67" s="525">
        <f>avghweal!F60</f>
        <v>178788.71644128533</v>
      </c>
      <c r="G67" s="438">
        <f t="shared" si="0"/>
        <v>1</v>
      </c>
      <c r="H67" s="451">
        <f t="shared" si="0"/>
        <v>0.82357971885565495</v>
      </c>
      <c r="I67" s="452">
        <f t="shared" si="0"/>
        <v>0.96010016738789183</v>
      </c>
      <c r="J67" s="451">
        <f t="shared" si="0"/>
        <v>1.0386972345189553</v>
      </c>
      <c r="K67" s="453">
        <f t="shared" si="0"/>
        <v>1.5512328672408966</v>
      </c>
    </row>
    <row r="68" spans="1:11" x14ac:dyDescent="0.2">
      <c r="A68" s="67">
        <v>1972</v>
      </c>
      <c r="B68" s="428">
        <f>avghweal!B61</f>
        <v>122457.20757035459</v>
      </c>
      <c r="C68" s="524">
        <f>avghweal!C61</f>
        <v>98766.732644783071</v>
      </c>
      <c r="D68" s="524">
        <f>avghweal!D61</f>
        <v>117771.84785326097</v>
      </c>
      <c r="E68" s="524">
        <f>avghweal!E61</f>
        <v>126949.8808665449</v>
      </c>
      <c r="F68" s="525">
        <f>avghweal!F61</f>
        <v>186732.99484719732</v>
      </c>
      <c r="G68" s="438">
        <f t="shared" si="0"/>
        <v>1</v>
      </c>
      <c r="H68" s="451">
        <f t="shared" si="0"/>
        <v>0.80654078763015424</v>
      </c>
      <c r="I68" s="452">
        <f t="shared" si="0"/>
        <v>0.96173879994444789</v>
      </c>
      <c r="J68" s="451">
        <f t="shared" si="0"/>
        <v>1.0366877000164254</v>
      </c>
      <c r="K68" s="453">
        <f t="shared" si="0"/>
        <v>1.5248836597871527</v>
      </c>
    </row>
    <row r="69" spans="1:11" x14ac:dyDescent="0.2">
      <c r="A69" s="67">
        <v>1973</v>
      </c>
      <c r="B69" s="428">
        <f>avghweal!B62</f>
        <v>123694.87190335069</v>
      </c>
      <c r="C69" s="524">
        <f>avghweal!C62</f>
        <v>101517.3145775165</v>
      </c>
      <c r="D69" s="524">
        <f>avghweal!D62</f>
        <v>120478.19543108685</v>
      </c>
      <c r="E69" s="524">
        <f>avghweal!E62</f>
        <v>126751.04510966978</v>
      </c>
      <c r="F69" s="525">
        <f>avghweal!F62</f>
        <v>188619.48698827118</v>
      </c>
      <c r="G69" s="438">
        <f t="shared" si="0"/>
        <v>1</v>
      </c>
      <c r="H69" s="451">
        <f t="shared" si="0"/>
        <v>0.8207075444230002</v>
      </c>
      <c r="I69" s="452">
        <f t="shared" si="0"/>
        <v>0.97399507010462649</v>
      </c>
      <c r="J69" s="451">
        <f t="shared" si="0"/>
        <v>1.0247073557641664</v>
      </c>
      <c r="K69" s="453">
        <f t="shared" si="0"/>
        <v>1.5248771762797855</v>
      </c>
    </row>
    <row r="70" spans="1:11" x14ac:dyDescent="0.2">
      <c r="A70" s="67">
        <v>1974</v>
      </c>
      <c r="B70" s="428">
        <f>avghweal!B63</f>
        <v>112498.78594368076</v>
      </c>
      <c r="C70" s="524">
        <f>avghweal!C63</f>
        <v>94049.197466504615</v>
      </c>
      <c r="D70" s="524">
        <f>avghweal!D63</f>
        <v>108907.08622178659</v>
      </c>
      <c r="E70" s="524">
        <f>avghweal!E63</f>
        <v>115906.08479759555</v>
      </c>
      <c r="F70" s="525">
        <f>avghweal!F63</f>
        <v>171036.6681638225</v>
      </c>
      <c r="G70" s="438">
        <f t="shared" si="0"/>
        <v>1</v>
      </c>
      <c r="H70" s="451">
        <f t="shared" si="0"/>
        <v>0.83600188817670973</v>
      </c>
      <c r="I70" s="452">
        <f t="shared" si="0"/>
        <v>0.968073435710744</v>
      </c>
      <c r="J70" s="451">
        <f t="shared" si="0"/>
        <v>1.0302874277738479</v>
      </c>
      <c r="K70" s="453">
        <f t="shared" si="0"/>
        <v>1.5203423461782692</v>
      </c>
    </row>
    <row r="71" spans="1:11" x14ac:dyDescent="0.2">
      <c r="A71" s="67">
        <v>1975</v>
      </c>
      <c r="B71" s="428">
        <f>avghweal!B64</f>
        <v>107974.53254802738</v>
      </c>
      <c r="C71" s="524">
        <f>avghweal!C64</f>
        <v>88940.886173907289</v>
      </c>
      <c r="D71" s="524">
        <f>avghweal!D64</f>
        <v>103913.52513597578</v>
      </c>
      <c r="E71" s="524">
        <f>avghweal!E64</f>
        <v>111879.19721022407</v>
      </c>
      <c r="F71" s="525">
        <f>avghweal!F64</f>
        <v>163252.46935602959</v>
      </c>
      <c r="G71" s="438">
        <f t="shared" si="0"/>
        <v>1</v>
      </c>
      <c r="H71" s="451">
        <f t="shared" si="0"/>
        <v>0.82372096525952665</v>
      </c>
      <c r="I71" s="452">
        <f t="shared" si="0"/>
        <v>0.96238921052753579</v>
      </c>
      <c r="J71" s="451">
        <f t="shared" si="0"/>
        <v>1.036162829975299</v>
      </c>
      <c r="K71" s="453">
        <f t="shared" si="0"/>
        <v>1.5119534718375782</v>
      </c>
    </row>
    <row r="72" spans="1:11" x14ac:dyDescent="0.2">
      <c r="A72" s="67">
        <v>1976</v>
      </c>
      <c r="B72" s="428">
        <f>avghweal!B65</f>
        <v>114479.81297395907</v>
      </c>
      <c r="C72" s="524">
        <f>avghweal!C65</f>
        <v>95134.432476289992</v>
      </c>
      <c r="D72" s="524">
        <f>avghweal!D65</f>
        <v>111257.73797753762</v>
      </c>
      <c r="E72" s="524">
        <f>avghweal!E65</f>
        <v>117549.69282480617</v>
      </c>
      <c r="F72" s="525">
        <f>avghweal!F65</f>
        <v>172300.31310937103</v>
      </c>
      <c r="G72" s="438">
        <f t="shared" si="0"/>
        <v>1</v>
      </c>
      <c r="H72" s="451">
        <f t="shared" si="0"/>
        <v>0.83101491874318834</v>
      </c>
      <c r="I72" s="452">
        <f t="shared" si="0"/>
        <v>0.97185464482585782</v>
      </c>
      <c r="J72" s="451">
        <f t="shared" si="0"/>
        <v>1.0268159055391313</v>
      </c>
      <c r="K72" s="453">
        <f t="shared" si="0"/>
        <v>1.5050715810355533</v>
      </c>
    </row>
    <row r="73" spans="1:11" x14ac:dyDescent="0.2">
      <c r="A73" s="67">
        <v>1977</v>
      </c>
      <c r="B73" s="428">
        <f>avghweal!B66</f>
        <v>117539.64278407798</v>
      </c>
      <c r="C73" s="524">
        <f>avghweal!C66</f>
        <v>97028.763489403442</v>
      </c>
      <c r="D73" s="524">
        <f>avghweal!D66</f>
        <v>115148.80640453497</v>
      </c>
      <c r="E73" s="524">
        <f>avghweal!E66</f>
        <v>119814.94429608282</v>
      </c>
      <c r="F73" s="525">
        <f>avghweal!F66</f>
        <v>174922.31488967469</v>
      </c>
      <c r="G73" s="438">
        <f t="shared" si="0"/>
        <v>1</v>
      </c>
      <c r="H73" s="451">
        <f t="shared" si="0"/>
        <v>0.82549819951083803</v>
      </c>
      <c r="I73" s="452">
        <f t="shared" si="0"/>
        <v>0.9796593189930396</v>
      </c>
      <c r="J73" s="451">
        <f t="shared" si="0"/>
        <v>1.0193577371694467</v>
      </c>
      <c r="K73" s="453">
        <f t="shared" si="0"/>
        <v>1.4881984558265973</v>
      </c>
    </row>
    <row r="74" spans="1:11" x14ac:dyDescent="0.2">
      <c r="A74" s="67">
        <v>1978</v>
      </c>
      <c r="B74" s="428">
        <f>avghweal!B67</f>
        <v>119903.88963395006</v>
      </c>
      <c r="C74" s="524">
        <f>avghweal!C67</f>
        <v>100515.21194652081</v>
      </c>
      <c r="D74" s="524">
        <f>avghweal!D67</f>
        <v>118199.00367077846</v>
      </c>
      <c r="E74" s="524">
        <f>avghweal!E67</f>
        <v>121529.01985180458</v>
      </c>
      <c r="F74" s="525">
        <f>avghweal!F67</f>
        <v>177323.21979017206</v>
      </c>
      <c r="G74" s="438">
        <f t="shared" ref="G74:K109" si="1">B74/$B74</f>
        <v>1</v>
      </c>
      <c r="H74" s="451">
        <f t="shared" si="1"/>
        <v>0.83829817575876653</v>
      </c>
      <c r="I74" s="452">
        <f t="shared" si="1"/>
        <v>0.98578122887942676</v>
      </c>
      <c r="J74" s="451">
        <f t="shared" si="1"/>
        <v>1.0135536071666718</v>
      </c>
      <c r="K74" s="453">
        <f t="shared" si="1"/>
        <v>1.4788779607693732</v>
      </c>
    </row>
    <row r="75" spans="1:11" x14ac:dyDescent="0.2">
      <c r="A75" s="72">
        <v>1979</v>
      </c>
      <c r="B75" s="429">
        <f>avghweal!B68</f>
        <v>124430.83301008207</v>
      </c>
      <c r="C75" s="526">
        <f>avghweal!C68</f>
        <v>104506.6248650809</v>
      </c>
      <c r="D75" s="526">
        <f>avghweal!D68</f>
        <v>123010.45568831758</v>
      </c>
      <c r="E75" s="526">
        <f>avghweal!E68</f>
        <v>125773.26092671222</v>
      </c>
      <c r="F75" s="527">
        <f>avghweal!F68</f>
        <v>183223.56182649173</v>
      </c>
      <c r="G75" s="440">
        <f t="shared" si="1"/>
        <v>1</v>
      </c>
      <c r="H75" s="454">
        <f t="shared" si="1"/>
        <v>0.83987724213510007</v>
      </c>
      <c r="I75" s="455">
        <f t="shared" si="1"/>
        <v>0.9885850051196764</v>
      </c>
      <c r="J75" s="454">
        <f t="shared" si="1"/>
        <v>1.0107885472125817</v>
      </c>
      <c r="K75" s="456">
        <f t="shared" si="1"/>
        <v>1.4724932510228068</v>
      </c>
    </row>
    <row r="76" spans="1:11" x14ac:dyDescent="0.2">
      <c r="A76" s="67">
        <v>1980</v>
      </c>
      <c r="B76" s="428">
        <f>avghweal!B69</f>
        <v>129397.48003528436</v>
      </c>
      <c r="C76" s="524">
        <f>avghweal!C69</f>
        <v>107839.20404740423</v>
      </c>
      <c r="D76" s="524">
        <f>avghweal!D69</f>
        <v>127185.67484774278</v>
      </c>
      <c r="E76" s="524">
        <f>avghweal!E69</f>
        <v>131475.58494401132</v>
      </c>
      <c r="F76" s="525">
        <f>avghweal!F69</f>
        <v>189494.67274330591</v>
      </c>
      <c r="G76" s="437">
        <f t="shared" si="1"/>
        <v>1</v>
      </c>
      <c r="H76" s="451">
        <f t="shared" si="1"/>
        <v>0.83339493178691293</v>
      </c>
      <c r="I76" s="452">
        <f t="shared" si="1"/>
        <v>0.98290689133251696</v>
      </c>
      <c r="J76" s="451">
        <f t="shared" si="1"/>
        <v>1.0160598560973544</v>
      </c>
      <c r="K76" s="453">
        <f t="shared" si="1"/>
        <v>1.4644386636558466</v>
      </c>
    </row>
    <row r="77" spans="1:11" x14ac:dyDescent="0.2">
      <c r="A77" s="67">
        <v>1981</v>
      </c>
      <c r="B77" s="428">
        <f>avghweal!B70</f>
        <v>129950.77506004598</v>
      </c>
      <c r="C77" s="524">
        <f>avghweal!C70</f>
        <v>108223.25600506616</v>
      </c>
      <c r="D77" s="524">
        <f>avghweal!D70</f>
        <v>127790.04996637822</v>
      </c>
      <c r="E77" s="524">
        <f>avghweal!E70</f>
        <v>131976.21172123146</v>
      </c>
      <c r="F77" s="525">
        <f>avghweal!F70</f>
        <v>189524.55937205962</v>
      </c>
      <c r="G77" s="437">
        <f t="shared" si="1"/>
        <v>1</v>
      </c>
      <c r="H77" s="451">
        <f t="shared" si="1"/>
        <v>0.83280192792278263</v>
      </c>
      <c r="I77" s="452">
        <f t="shared" si="1"/>
        <v>0.98337274177341871</v>
      </c>
      <c r="J77" s="451">
        <f t="shared" si="1"/>
        <v>1.0155861837703515</v>
      </c>
      <c r="K77" s="453">
        <f t="shared" si="1"/>
        <v>1.4584334667068091</v>
      </c>
    </row>
    <row r="78" spans="1:11" x14ac:dyDescent="0.2">
      <c r="A78" s="67">
        <v>1982</v>
      </c>
      <c r="B78" s="428">
        <f>avghweal!B71</f>
        <v>130676.07346543338</v>
      </c>
      <c r="C78" s="524">
        <f>avghweal!C71</f>
        <v>108210.80997015761</v>
      </c>
      <c r="D78" s="524">
        <f>avghweal!D71</f>
        <v>129203.51529342754</v>
      </c>
      <c r="E78" s="524">
        <f>avghweal!E71</f>
        <v>132020.97748780681</v>
      </c>
      <c r="F78" s="525">
        <f>avghweal!F71</f>
        <v>190145.03876285366</v>
      </c>
      <c r="G78" s="437">
        <f t="shared" si="1"/>
        <v>1</v>
      </c>
      <c r="H78" s="451">
        <f t="shared" si="1"/>
        <v>0.82808433939348269</v>
      </c>
      <c r="I78" s="452">
        <f t="shared" si="1"/>
        <v>0.98873123340061664</v>
      </c>
      <c r="J78" s="451">
        <f t="shared" si="1"/>
        <v>1.010291891902684</v>
      </c>
      <c r="K78" s="453">
        <f t="shared" si="1"/>
        <v>1.4550868703072188</v>
      </c>
    </row>
    <row r="79" spans="1:11" x14ac:dyDescent="0.2">
      <c r="A79" s="67">
        <v>1983</v>
      </c>
      <c r="B79" s="428">
        <f>avghweal!B72</f>
        <v>133467.6401947586</v>
      </c>
      <c r="C79" s="524">
        <f>avghweal!C72</f>
        <v>108710.42258008369</v>
      </c>
      <c r="D79" s="524">
        <f>avghweal!D72</f>
        <v>131791.59514688636</v>
      </c>
      <c r="E79" s="524">
        <f>avghweal!E72</f>
        <v>134998.29827458956</v>
      </c>
      <c r="F79" s="525">
        <f>avghweal!F72</f>
        <v>193284.69862263271</v>
      </c>
      <c r="G79" s="437">
        <f t="shared" si="1"/>
        <v>1</v>
      </c>
      <c r="H79" s="451">
        <f t="shared" si="1"/>
        <v>0.81450771454002857</v>
      </c>
      <c r="I79" s="452">
        <f t="shared" si="1"/>
        <v>0.98744231151890816</v>
      </c>
      <c r="J79" s="451">
        <f t="shared" si="1"/>
        <v>1.0114683834793017</v>
      </c>
      <c r="K79" s="453">
        <f t="shared" si="1"/>
        <v>1.44817648937666</v>
      </c>
    </row>
    <row r="80" spans="1:11" x14ac:dyDescent="0.2">
      <c r="A80" s="67">
        <v>1984</v>
      </c>
      <c r="B80" s="428">
        <f>avghweal!B73</f>
        <v>137030.35007334393</v>
      </c>
      <c r="C80" s="524">
        <f>avghweal!C73</f>
        <v>110414.00070938311</v>
      </c>
      <c r="D80" s="524">
        <f>avghweal!D73</f>
        <v>132854.27202912603</v>
      </c>
      <c r="E80" s="524">
        <f>avghweal!E73</f>
        <v>140872.12123078076</v>
      </c>
      <c r="F80" s="525">
        <f>avghweal!F73</f>
        <v>198314.37419263061</v>
      </c>
      <c r="G80" s="437">
        <f t="shared" si="1"/>
        <v>1</v>
      </c>
      <c r="H80" s="451">
        <f t="shared" si="1"/>
        <v>0.8057631075910211</v>
      </c>
      <c r="I80" s="452">
        <f t="shared" si="1"/>
        <v>0.96952442986548093</v>
      </c>
      <c r="J80" s="451">
        <f t="shared" si="1"/>
        <v>1.0280359143458406</v>
      </c>
      <c r="K80" s="453">
        <f t="shared" si="1"/>
        <v>1.4472295669279478</v>
      </c>
    </row>
    <row r="81" spans="1:11" x14ac:dyDescent="0.2">
      <c r="A81" s="67">
        <v>1985</v>
      </c>
      <c r="B81" s="428">
        <f>avghweal!B74</f>
        <v>144345.26925461047</v>
      </c>
      <c r="C81" s="524">
        <f>avghweal!C74</f>
        <v>114168.21136895592</v>
      </c>
      <c r="D81" s="524">
        <f>avghweal!D74</f>
        <v>140826.30216618362</v>
      </c>
      <c r="E81" s="524">
        <f>avghweal!E74</f>
        <v>147559.23730090697</v>
      </c>
      <c r="F81" s="525">
        <f>avghweal!F74</f>
        <v>207980.73755032039</v>
      </c>
      <c r="G81" s="437">
        <f t="shared" si="1"/>
        <v>1</v>
      </c>
      <c r="H81" s="451">
        <f t="shared" si="1"/>
        <v>0.79093836575672416</v>
      </c>
      <c r="I81" s="452">
        <f t="shared" si="1"/>
        <v>0.97562118172214052</v>
      </c>
      <c r="J81" s="451">
        <f t="shared" si="1"/>
        <v>1.022265835679224</v>
      </c>
      <c r="K81" s="453">
        <f t="shared" si="1"/>
        <v>1.4408559326143442</v>
      </c>
    </row>
    <row r="82" spans="1:11" x14ac:dyDescent="0.2">
      <c r="A82" s="67">
        <v>1986</v>
      </c>
      <c r="B82" s="428">
        <f>avghweal!B75</f>
        <v>155887.92146366512</v>
      </c>
      <c r="C82" s="524">
        <f>avghweal!C75</f>
        <v>123409.06553454051</v>
      </c>
      <c r="D82" s="524">
        <f>avghweal!D75</f>
        <v>152823.91594670498</v>
      </c>
      <c r="E82" s="524">
        <f>avghweal!E75</f>
        <v>158661.73327352965</v>
      </c>
      <c r="F82" s="525">
        <f>avghweal!F75</f>
        <v>222898.44110225019</v>
      </c>
      <c r="G82" s="437">
        <f t="shared" si="1"/>
        <v>1</v>
      </c>
      <c r="H82" s="451">
        <f t="shared" si="1"/>
        <v>0.79165251788481328</v>
      </c>
      <c r="I82" s="452">
        <f t="shared" si="1"/>
        <v>0.98034481768573511</v>
      </c>
      <c r="J82" s="451">
        <f t="shared" si="1"/>
        <v>1.0177936288060077</v>
      </c>
      <c r="K82" s="453">
        <f t="shared" si="1"/>
        <v>1.4298634493898497</v>
      </c>
    </row>
    <row r="83" spans="1:11" x14ac:dyDescent="0.2">
      <c r="A83" s="67">
        <v>1987</v>
      </c>
      <c r="B83" s="428">
        <f>avghweal!B76</f>
        <v>163461.16366045043</v>
      </c>
      <c r="C83" s="524">
        <f>avghweal!C76</f>
        <v>135149.24144335635</v>
      </c>
      <c r="D83" s="524">
        <f>avghweal!D76</f>
        <v>161580.86165613201</v>
      </c>
      <c r="E83" s="524">
        <f>avghweal!E76</f>
        <v>165188.05638905789</v>
      </c>
      <c r="F83" s="525">
        <f>avghweal!F76</f>
        <v>231914.17846059892</v>
      </c>
      <c r="G83" s="437">
        <f t="shared" si="1"/>
        <v>1</v>
      </c>
      <c r="H83" s="451">
        <f t="shared" si="1"/>
        <v>0.82679725518224623</v>
      </c>
      <c r="I83" s="452">
        <f t="shared" si="1"/>
        <v>0.9884969495982282</v>
      </c>
      <c r="J83" s="451">
        <f t="shared" si="1"/>
        <v>1.0105645444455214</v>
      </c>
      <c r="K83" s="453">
        <f t="shared" si="1"/>
        <v>1.4187723448631655</v>
      </c>
    </row>
    <row r="84" spans="1:11" x14ac:dyDescent="0.2">
      <c r="A84" s="67">
        <v>1988</v>
      </c>
      <c r="B84" s="428">
        <f>avghweal!B77</f>
        <v>169566.7746965246</v>
      </c>
      <c r="C84" s="524">
        <f>avghweal!C77</f>
        <v>141034.64635049892</v>
      </c>
      <c r="D84" s="524">
        <f>avghweal!D77</f>
        <v>169495.79216060619</v>
      </c>
      <c r="E84" s="524">
        <f>avghweal!E77</f>
        <v>169632.41656999578</v>
      </c>
      <c r="F84" s="525">
        <f>avghweal!F77</f>
        <v>239949.60215965629</v>
      </c>
      <c r="G84" s="437">
        <f t="shared" si="1"/>
        <v>1</v>
      </c>
      <c r="H84" s="451">
        <f t="shared" si="1"/>
        <v>0.83173514742442956</v>
      </c>
      <c r="I84" s="452">
        <f t="shared" si="1"/>
        <v>0.99958138888915327</v>
      </c>
      <c r="J84" s="451">
        <f t="shared" si="1"/>
        <v>1.0003871151856762</v>
      </c>
      <c r="K84" s="453">
        <f t="shared" si="1"/>
        <v>1.4150744011561025</v>
      </c>
    </row>
    <row r="85" spans="1:11" x14ac:dyDescent="0.2">
      <c r="A85" s="72">
        <v>1989</v>
      </c>
      <c r="B85" s="429">
        <f>avghweal!B78</f>
        <v>177016.38125837818</v>
      </c>
      <c r="C85" s="526">
        <f>avghweal!C78</f>
        <v>145980.5702757531</v>
      </c>
      <c r="D85" s="526">
        <f>avghweal!D78</f>
        <v>175355.41711300929</v>
      </c>
      <c r="E85" s="526">
        <f>avghweal!E78</f>
        <v>178542.63619743739</v>
      </c>
      <c r="F85" s="527">
        <f>avghweal!F78</f>
        <v>249326.56234471616</v>
      </c>
      <c r="G85" s="440">
        <f t="shared" si="1"/>
        <v>1</v>
      </c>
      <c r="H85" s="454">
        <f t="shared" si="1"/>
        <v>0.82467266158082664</v>
      </c>
      <c r="I85" s="455">
        <f t="shared" si="1"/>
        <v>0.99061689017953369</v>
      </c>
      <c r="J85" s="454">
        <f t="shared" si="1"/>
        <v>1.0086221112882849</v>
      </c>
      <c r="K85" s="456">
        <f t="shared" si="1"/>
        <v>1.4084942905978399</v>
      </c>
    </row>
    <row r="86" spans="1:11" x14ac:dyDescent="0.2">
      <c r="A86" s="67">
        <v>1990</v>
      </c>
      <c r="B86" s="428">
        <f>avghweal!B79</f>
        <v>177102.84944827284</v>
      </c>
      <c r="C86" s="524">
        <f>avghweal!C79</f>
        <v>145719.58912651418</v>
      </c>
      <c r="D86" s="524">
        <f>avghweal!D79</f>
        <v>177693.50522393585</v>
      </c>
      <c r="E86" s="524">
        <f>avghweal!E79</f>
        <v>176559.09542761013</v>
      </c>
      <c r="F86" s="525">
        <f>avghweal!F79</f>
        <v>248713.12926202643</v>
      </c>
      <c r="G86" s="437">
        <f t="shared" si="1"/>
        <v>1</v>
      </c>
      <c r="H86" s="451">
        <f t="shared" si="1"/>
        <v>0.82279641225690781</v>
      </c>
      <c r="I86" s="452">
        <f t="shared" si="1"/>
        <v>1.003335100352722</v>
      </c>
      <c r="J86" s="451">
        <f t="shared" si="1"/>
        <v>0.99692972743037922</v>
      </c>
      <c r="K86" s="453">
        <f t="shared" si="1"/>
        <v>1.4043429003928538</v>
      </c>
    </row>
    <row r="87" spans="1:11" x14ac:dyDescent="0.2">
      <c r="A87" s="67">
        <v>1991</v>
      </c>
      <c r="B87" s="428">
        <f>avghweal!B80</f>
        <v>176791.72881534434</v>
      </c>
      <c r="C87" s="524">
        <f>avghweal!C80</f>
        <v>144182.93914954428</v>
      </c>
      <c r="D87" s="524">
        <f>avghweal!D80</f>
        <v>177371.59719304793</v>
      </c>
      <c r="E87" s="524">
        <f>avghweal!E80</f>
        <v>176257.46179103563</v>
      </c>
      <c r="F87" s="525">
        <f>avghweal!F80</f>
        <v>247507.32685444449</v>
      </c>
      <c r="G87" s="437">
        <f t="shared" si="1"/>
        <v>1</v>
      </c>
      <c r="H87" s="451">
        <f t="shared" si="1"/>
        <v>0.81555251546943508</v>
      </c>
      <c r="I87" s="452">
        <f t="shared" si="1"/>
        <v>1.0032799519614928</v>
      </c>
      <c r="J87" s="451">
        <f t="shared" si="1"/>
        <v>0.99697798631254553</v>
      </c>
      <c r="K87" s="453">
        <f t="shared" si="1"/>
        <v>1.3999938148292066</v>
      </c>
    </row>
    <row r="88" spans="1:11" x14ac:dyDescent="0.2">
      <c r="A88" s="67">
        <v>1992</v>
      </c>
      <c r="B88" s="428">
        <f>avghweal!B81</f>
        <v>180351.19534912944</v>
      </c>
      <c r="C88" s="524">
        <f>avghweal!C81</f>
        <v>145118.98379279641</v>
      </c>
      <c r="D88" s="524">
        <f>avghweal!D81</f>
        <v>182234.94303528394</v>
      </c>
      <c r="E88" s="524">
        <f>avghweal!E81</f>
        <v>178631.13393950264</v>
      </c>
      <c r="F88" s="525">
        <f>avghweal!F81</f>
        <v>251213.7143116465</v>
      </c>
      <c r="G88" s="437">
        <f t="shared" si="1"/>
        <v>1</v>
      </c>
      <c r="H88" s="451">
        <f t="shared" si="1"/>
        <v>0.80464664241271355</v>
      </c>
      <c r="I88" s="452">
        <f t="shared" si="1"/>
        <v>1.0104448860597119</v>
      </c>
      <c r="J88" s="451">
        <f t="shared" si="1"/>
        <v>0.990462711343293</v>
      </c>
      <c r="K88" s="453">
        <f t="shared" si="1"/>
        <v>1.3929140520823231</v>
      </c>
    </row>
    <row r="89" spans="1:11" x14ac:dyDescent="0.2">
      <c r="A89" s="67">
        <v>1993</v>
      </c>
      <c r="B89" s="428">
        <f>avghweal!B82</f>
        <v>183026.60923127411</v>
      </c>
      <c r="C89" s="524">
        <f>avghweal!C82</f>
        <v>146856.20940661145</v>
      </c>
      <c r="D89" s="524">
        <f>avghweal!D82</f>
        <v>185729.6213320996</v>
      </c>
      <c r="E89" s="524">
        <f>avghweal!E82</f>
        <v>180580.00536654636</v>
      </c>
      <c r="F89" s="525">
        <f>avghweal!F82</f>
        <v>254633.69731891365</v>
      </c>
      <c r="G89" s="437">
        <f t="shared" si="1"/>
        <v>1</v>
      </c>
      <c r="H89" s="451">
        <f t="shared" si="1"/>
        <v>0.80237627754466345</v>
      </c>
      <c r="I89" s="452">
        <f t="shared" si="1"/>
        <v>1.0147684105178933</v>
      </c>
      <c r="J89" s="451">
        <f t="shared" si="1"/>
        <v>0.98663252368055299</v>
      </c>
      <c r="K89" s="453">
        <f t="shared" si="1"/>
        <v>1.3912386750123102</v>
      </c>
    </row>
    <row r="90" spans="1:11" x14ac:dyDescent="0.2">
      <c r="A90" s="67">
        <v>1994</v>
      </c>
      <c r="B90" s="428">
        <f>avghweal!B83</f>
        <v>185217.56147604683</v>
      </c>
      <c r="C90" s="524">
        <f>avghweal!C83</f>
        <v>148305.89550956065</v>
      </c>
      <c r="D90" s="524">
        <f>avghweal!D83</f>
        <v>187472.7288990829</v>
      </c>
      <c r="E90" s="524">
        <f>avghweal!E83</f>
        <v>183154.46031608994</v>
      </c>
      <c r="F90" s="525">
        <f>avghweal!F83</f>
        <v>257010.93730945169</v>
      </c>
      <c r="G90" s="437">
        <f t="shared" si="1"/>
        <v>1</v>
      </c>
      <c r="H90" s="451">
        <f t="shared" si="1"/>
        <v>0.80071184572171483</v>
      </c>
      <c r="I90" s="452">
        <f t="shared" si="1"/>
        <v>1.0121757753695926</v>
      </c>
      <c r="J90" s="451">
        <f t="shared" si="1"/>
        <v>0.98886120115438569</v>
      </c>
      <c r="K90" s="453">
        <f t="shared" si="1"/>
        <v>1.3876164617505209</v>
      </c>
    </row>
    <row r="91" spans="1:11" x14ac:dyDescent="0.2">
      <c r="A91" s="67">
        <v>1995</v>
      </c>
      <c r="B91" s="428">
        <f>avghweal!B84</f>
        <v>191707.75025320024</v>
      </c>
      <c r="C91" s="524">
        <f>avghweal!C84</f>
        <v>153932.408715467</v>
      </c>
      <c r="D91" s="524">
        <f>avghweal!D84</f>
        <v>194361.85193688591</v>
      </c>
      <c r="E91" s="524">
        <f>avghweal!E84</f>
        <v>189308.1040019085</v>
      </c>
      <c r="F91" s="525">
        <f>avghweal!F84</f>
        <v>265685.69926016341</v>
      </c>
      <c r="G91" s="437">
        <f t="shared" si="1"/>
        <v>1</v>
      </c>
      <c r="H91" s="451">
        <f t="shared" si="1"/>
        <v>0.80295349829184781</v>
      </c>
      <c r="I91" s="452">
        <f t="shared" si="1"/>
        <v>1.0138445194843726</v>
      </c>
      <c r="J91" s="451">
        <f t="shared" si="1"/>
        <v>0.98748278956838009</v>
      </c>
      <c r="K91" s="453">
        <f t="shared" si="1"/>
        <v>1.3858891928430432</v>
      </c>
    </row>
    <row r="92" spans="1:11" x14ac:dyDescent="0.2">
      <c r="A92" s="67">
        <v>1996</v>
      </c>
      <c r="B92" s="428">
        <f>avghweal!B85</f>
        <v>202883.94979552869</v>
      </c>
      <c r="C92" s="524">
        <f>avghweal!C85</f>
        <v>157803.86391358919</v>
      </c>
      <c r="D92" s="524">
        <f>avghweal!D85</f>
        <v>202921.07737860805</v>
      </c>
      <c r="E92" s="524">
        <f>avghweal!E85</f>
        <v>202849.68251016366</v>
      </c>
      <c r="F92" s="525">
        <f>avghweal!F85</f>
        <v>279293.35971923679</v>
      </c>
      <c r="G92" s="437">
        <f t="shared" si="1"/>
        <v>1</v>
      </c>
      <c r="H92" s="451">
        <f t="shared" si="1"/>
        <v>0.77780358708822306</v>
      </c>
      <c r="I92" s="452">
        <f t="shared" si="1"/>
        <v>1.0001829991141082</v>
      </c>
      <c r="J92" s="451">
        <f t="shared" si="1"/>
        <v>0.99983109908201429</v>
      </c>
      <c r="K92" s="453">
        <f t="shared" si="1"/>
        <v>1.3766163365841178</v>
      </c>
    </row>
    <row r="93" spans="1:11" x14ac:dyDescent="0.2">
      <c r="A93" s="67">
        <v>1997</v>
      </c>
      <c r="B93" s="428">
        <f>avghweal!B86</f>
        <v>216392.85430703094</v>
      </c>
      <c r="C93" s="524">
        <f>avghweal!C86</f>
        <v>168384.96884526417</v>
      </c>
      <c r="D93" s="524">
        <f>avghweal!D86</f>
        <v>219584.67934017626</v>
      </c>
      <c r="E93" s="524">
        <f>avghweal!E86</f>
        <v>213492.77409104994</v>
      </c>
      <c r="F93" s="525">
        <f>avghweal!F86</f>
        <v>297619.07925423898</v>
      </c>
      <c r="G93" s="437">
        <f t="shared" si="1"/>
        <v>1</v>
      </c>
      <c r="H93" s="451">
        <f t="shared" si="1"/>
        <v>0.77814477462527321</v>
      </c>
      <c r="I93" s="452">
        <f t="shared" si="1"/>
        <v>1.0147501406336485</v>
      </c>
      <c r="J93" s="451">
        <f t="shared" si="1"/>
        <v>0.98659807771717734</v>
      </c>
      <c r="K93" s="453">
        <f t="shared" si="1"/>
        <v>1.375364635802435</v>
      </c>
    </row>
    <row r="94" spans="1:11" x14ac:dyDescent="0.2">
      <c r="A94" s="67">
        <v>1998</v>
      </c>
      <c r="B94" s="428">
        <f>avghweal!B87</f>
        <v>236998.20933731121</v>
      </c>
      <c r="C94" s="524">
        <f>avghweal!C87</f>
        <v>185053.52803743962</v>
      </c>
      <c r="D94" s="524">
        <f>avghweal!D87</f>
        <v>239246.0978294854</v>
      </c>
      <c r="E94" s="524">
        <f>avghweal!E87</f>
        <v>234947.89257489794</v>
      </c>
      <c r="F94" s="525">
        <f>avghweal!F87</f>
        <v>324964.39913086721</v>
      </c>
      <c r="G94" s="437">
        <f t="shared" si="1"/>
        <v>1</v>
      </c>
      <c r="H94" s="451">
        <f t="shared" si="1"/>
        <v>0.78082247353210776</v>
      </c>
      <c r="I94" s="452">
        <f t="shared" si="1"/>
        <v>1.0094848332333803</v>
      </c>
      <c r="J94" s="451">
        <f t="shared" si="1"/>
        <v>0.99134880905578859</v>
      </c>
      <c r="K94" s="453">
        <f t="shared" si="1"/>
        <v>1.3711681621541572</v>
      </c>
    </row>
    <row r="95" spans="1:11" x14ac:dyDescent="0.2">
      <c r="A95" s="72">
        <v>1999</v>
      </c>
      <c r="B95" s="429">
        <f>avghweal!B88</f>
        <v>257865.28524219847</v>
      </c>
      <c r="C95" s="526">
        <f>avghweal!C88</f>
        <v>202467.50204548563</v>
      </c>
      <c r="D95" s="526">
        <f>avghweal!D88</f>
        <v>261144.26627410375</v>
      </c>
      <c r="E95" s="526">
        <f>avghweal!E88</f>
        <v>254880.5993124395</v>
      </c>
      <c r="F95" s="527">
        <f>avghweal!F88</f>
        <v>352079.10917644599</v>
      </c>
      <c r="G95" s="440">
        <f t="shared" si="1"/>
        <v>1</v>
      </c>
      <c r="H95" s="454">
        <f t="shared" si="1"/>
        <v>0.78516773537515605</v>
      </c>
      <c r="I95" s="455">
        <f t="shared" si="1"/>
        <v>1.012715868399368</v>
      </c>
      <c r="J95" s="454">
        <f t="shared" si="1"/>
        <v>0.98842540620791353</v>
      </c>
      <c r="K95" s="456">
        <f t="shared" si="1"/>
        <v>1.365360633346818</v>
      </c>
    </row>
    <row r="96" spans="1:11" x14ac:dyDescent="0.2">
      <c r="A96" s="77">
        <v>2000</v>
      </c>
      <c r="B96" s="430">
        <f>avghweal!B89</f>
        <v>264420.53119624994</v>
      </c>
      <c r="C96" s="528">
        <f>avghweal!C89</f>
        <v>204834.89201400775</v>
      </c>
      <c r="D96" s="528">
        <f>avghweal!D89</f>
        <v>266056.07555669575</v>
      </c>
      <c r="E96" s="528">
        <f>avghweal!E89</f>
        <v>262920.11432725174</v>
      </c>
      <c r="F96" s="529">
        <f>avghweal!F89</f>
        <v>360433.98273471434</v>
      </c>
      <c r="G96" s="441">
        <f t="shared" si="1"/>
        <v>1</v>
      </c>
      <c r="H96" s="457">
        <f t="shared" si="1"/>
        <v>0.7746557768692387</v>
      </c>
      <c r="I96" s="458">
        <f t="shared" si="1"/>
        <v>1.0061853909492071</v>
      </c>
      <c r="J96" s="457">
        <f t="shared" si="1"/>
        <v>0.99432564157476633</v>
      </c>
      <c r="K96" s="459">
        <f t="shared" si="1"/>
        <v>1.3631089125496245</v>
      </c>
    </row>
    <row r="97" spans="1:11" x14ac:dyDescent="0.2">
      <c r="A97" s="67">
        <v>2001</v>
      </c>
      <c r="B97" s="428">
        <f>avghweal!B90</f>
        <v>260143.18952213484</v>
      </c>
      <c r="C97" s="524">
        <f>avghweal!C90</f>
        <v>200704.61907451571</v>
      </c>
      <c r="D97" s="524">
        <f>avghweal!D90</f>
        <v>264959.35524422256</v>
      </c>
      <c r="E97" s="524">
        <f>avghweal!E90</f>
        <v>255726.22632204276</v>
      </c>
      <c r="F97" s="525">
        <f>avghweal!F90</f>
        <v>355418.36441975459</v>
      </c>
      <c r="G97" s="437">
        <f t="shared" si="1"/>
        <v>1</v>
      </c>
      <c r="H97" s="451">
        <f t="shared" si="1"/>
        <v>0.7715159464416359</v>
      </c>
      <c r="I97" s="452">
        <f t="shared" si="1"/>
        <v>1.0185135183855272</v>
      </c>
      <c r="J97" s="451">
        <f t="shared" si="1"/>
        <v>0.98302103080920267</v>
      </c>
      <c r="K97" s="453">
        <f t="shared" si="1"/>
        <v>1.3662412807063438</v>
      </c>
    </row>
    <row r="98" spans="1:11" x14ac:dyDescent="0.2">
      <c r="A98" s="67">
        <v>2002</v>
      </c>
      <c r="B98" s="428">
        <f>avghweal!B91</f>
        <v>253240.13144281766</v>
      </c>
      <c r="C98" s="524">
        <f>avghweal!C91</f>
        <v>195144.35986540423</v>
      </c>
      <c r="D98" s="524">
        <f>avghweal!D91</f>
        <v>256480.8367600429</v>
      </c>
      <c r="E98" s="524">
        <f>avghweal!E91</f>
        <v>250265.04375065255</v>
      </c>
      <c r="F98" s="525">
        <f>avghweal!F91</f>
        <v>345236.5914612005</v>
      </c>
      <c r="G98" s="437">
        <f t="shared" si="1"/>
        <v>1</v>
      </c>
      <c r="H98" s="451">
        <f t="shared" si="1"/>
        <v>0.77059018550331304</v>
      </c>
      <c r="I98" s="452">
        <f t="shared" si="1"/>
        <v>1.0127969658630389</v>
      </c>
      <c r="J98" s="451">
        <f t="shared" si="1"/>
        <v>0.98825191064617302</v>
      </c>
      <c r="K98" s="453">
        <f t="shared" si="1"/>
        <v>1.3632775717428338</v>
      </c>
    </row>
    <row r="99" spans="1:11" x14ac:dyDescent="0.2">
      <c r="A99" s="67">
        <v>2003</v>
      </c>
      <c r="B99" s="428">
        <f>avghweal!B92</f>
        <v>259358.80687040125</v>
      </c>
      <c r="C99" s="524">
        <f>avghweal!C92</f>
        <v>201926.11021630152</v>
      </c>
      <c r="D99" s="524">
        <f>avghweal!D92</f>
        <v>262486.32316131087</v>
      </c>
      <c r="E99" s="524">
        <f>avghweal!E92</f>
        <v>256485.0538571541</v>
      </c>
      <c r="F99" s="525">
        <f>avghweal!F92</f>
        <v>353737.25472988107</v>
      </c>
      <c r="G99" s="437">
        <f t="shared" si="1"/>
        <v>1</v>
      </c>
      <c r="H99" s="451">
        <f t="shared" si="1"/>
        <v>0.77855891092682949</v>
      </c>
      <c r="I99" s="452">
        <f t="shared" si="1"/>
        <v>1.012058646971153</v>
      </c>
      <c r="J99" s="451">
        <f t="shared" si="1"/>
        <v>0.98891977855726665</v>
      </c>
      <c r="K99" s="453">
        <f t="shared" si="1"/>
        <v>1.3638914328698299</v>
      </c>
    </row>
    <row r="100" spans="1:11" x14ac:dyDescent="0.2">
      <c r="A100" s="67">
        <v>2004</v>
      </c>
      <c r="B100" s="428">
        <f>avghweal!B93</f>
        <v>285343.643659689</v>
      </c>
      <c r="C100" s="524">
        <f>avghweal!C93</f>
        <v>223323.64212077964</v>
      </c>
      <c r="D100" s="524">
        <f>avghweal!D93</f>
        <v>288191.54191154364</v>
      </c>
      <c r="E100" s="524">
        <f>avghweal!E93</f>
        <v>282735.88990767213</v>
      </c>
      <c r="F100" s="525">
        <f>avghweal!F93</f>
        <v>388867.33491590642</v>
      </c>
      <c r="G100" s="437">
        <f t="shared" si="1"/>
        <v>1</v>
      </c>
      <c r="H100" s="451">
        <f t="shared" si="1"/>
        <v>0.78264803538824712</v>
      </c>
      <c r="I100" s="452">
        <f t="shared" si="1"/>
        <v>1.0099805911753588</v>
      </c>
      <c r="J100" s="451">
        <f t="shared" si="1"/>
        <v>0.99086100633407848</v>
      </c>
      <c r="K100" s="453">
        <f t="shared" si="1"/>
        <v>1.3628035653027668</v>
      </c>
    </row>
    <row r="101" spans="1:11" x14ac:dyDescent="0.2">
      <c r="A101" s="67">
        <v>2005</v>
      </c>
      <c r="B101" s="428">
        <f>avghweal!B94</f>
        <v>308560.70256044704</v>
      </c>
      <c r="C101" s="524">
        <f>avghweal!C94</f>
        <v>243324.52898117993</v>
      </c>
      <c r="D101" s="524">
        <f>avghweal!D94</f>
        <v>311841.2932438798</v>
      </c>
      <c r="E101" s="524">
        <f>avghweal!E94</f>
        <v>305543.56946184323</v>
      </c>
      <c r="F101" s="525">
        <f>avghweal!F94</f>
        <v>418634.68823976518</v>
      </c>
      <c r="G101" s="437">
        <f t="shared" si="1"/>
        <v>1</v>
      </c>
      <c r="H101" s="451">
        <f t="shared" si="1"/>
        <v>0.7885791254753598</v>
      </c>
      <c r="I101" s="452">
        <f t="shared" si="1"/>
        <v>1.0106319134491537</v>
      </c>
      <c r="J101" s="451">
        <f t="shared" si="1"/>
        <v>0.99022191395868775</v>
      </c>
      <c r="K101" s="453">
        <f t="shared" si="1"/>
        <v>1.3567336500271114</v>
      </c>
    </row>
    <row r="102" spans="1:11" x14ac:dyDescent="0.2">
      <c r="A102" s="67">
        <v>2006</v>
      </c>
      <c r="B102" s="428">
        <f>avghweal!B95</f>
        <v>322012.20416848501</v>
      </c>
      <c r="C102" s="524">
        <f>avghweal!C95</f>
        <v>250966.83781839817</v>
      </c>
      <c r="D102" s="524">
        <f>avghweal!D95</f>
        <v>325846.16415668523</v>
      </c>
      <c r="E102" s="524">
        <f>avghweal!E95</f>
        <v>318500.97265581967</v>
      </c>
      <c r="F102" s="525">
        <f>avghweal!F95</f>
        <v>436868.4316596688</v>
      </c>
      <c r="G102" s="437">
        <f t="shared" si="1"/>
        <v>1</v>
      </c>
      <c r="H102" s="451">
        <f t="shared" si="1"/>
        <v>0.77937057841163659</v>
      </c>
      <c r="I102" s="452">
        <f t="shared" si="1"/>
        <v>1.011906256777132</v>
      </c>
      <c r="J102" s="451">
        <f t="shared" si="1"/>
        <v>0.98909596758379947</v>
      </c>
      <c r="K102" s="453">
        <f t="shared" si="1"/>
        <v>1.3566828399804627</v>
      </c>
    </row>
    <row r="103" spans="1:11" x14ac:dyDescent="0.2">
      <c r="A103" s="67">
        <v>2007</v>
      </c>
      <c r="B103" s="428">
        <f>avghweal!B96</f>
        <v>323238.64157448302</v>
      </c>
      <c r="C103" s="524">
        <f>avghweal!C96</f>
        <v>253192.79198668781</v>
      </c>
      <c r="D103" s="524">
        <f>avghweal!D96</f>
        <v>326649.92671700218</v>
      </c>
      <c r="E103" s="524">
        <f>avghweal!E96</f>
        <v>320122.14118224301</v>
      </c>
      <c r="F103" s="525">
        <f>avghweal!F96</f>
        <v>437611.80647053453</v>
      </c>
      <c r="G103" s="437">
        <f t="shared" si="1"/>
        <v>1</v>
      </c>
      <c r="H103" s="451">
        <f t="shared" si="1"/>
        <v>0.78329988875524115</v>
      </c>
      <c r="I103" s="452">
        <f t="shared" si="1"/>
        <v>1.0105534571173265</v>
      </c>
      <c r="J103" s="451">
        <f t="shared" si="1"/>
        <v>0.99035851537718489</v>
      </c>
      <c r="K103" s="453">
        <f t="shared" si="1"/>
        <v>1.3538350623519027</v>
      </c>
    </row>
    <row r="104" spans="1:11" x14ac:dyDescent="0.2">
      <c r="A104" s="67">
        <v>2008</v>
      </c>
      <c r="B104" s="428">
        <f>avghweal!B97</f>
        <v>288868.31098802853</v>
      </c>
      <c r="C104" s="524">
        <f>avghweal!C97</f>
        <v>220049.26314117329</v>
      </c>
      <c r="D104" s="524">
        <f>avghweal!D97</f>
        <v>290755.2751393955</v>
      </c>
      <c r="E104" s="524">
        <f>avghweal!E97</f>
        <v>287128.43394941726</v>
      </c>
      <c r="F104" s="525">
        <f>avghweal!F97</f>
        <v>389806.60271777422</v>
      </c>
      <c r="G104" s="437">
        <f t="shared" si="1"/>
        <v>1</v>
      </c>
      <c r="H104" s="451">
        <f t="shared" si="1"/>
        <v>0.76176324910312754</v>
      </c>
      <c r="I104" s="452">
        <f t="shared" si="1"/>
        <v>1.006532264286494</v>
      </c>
      <c r="J104" s="451">
        <f t="shared" si="1"/>
        <v>0.99397691968128898</v>
      </c>
      <c r="K104" s="453">
        <f t="shared" si="1"/>
        <v>1.3494266691438122</v>
      </c>
    </row>
    <row r="105" spans="1:11" x14ac:dyDescent="0.2">
      <c r="A105" s="72">
        <v>2009</v>
      </c>
      <c r="B105" s="431">
        <f>avghweal!B98</f>
        <v>260240.97622866218</v>
      </c>
      <c r="C105" s="526">
        <f>avghweal!C98</f>
        <v>196255.1897038552</v>
      </c>
      <c r="D105" s="526">
        <f>avghweal!D98</f>
        <v>263102.60979262576</v>
      </c>
      <c r="E105" s="526">
        <f>avghweal!E98</f>
        <v>257608.99040413127</v>
      </c>
      <c r="F105" s="527">
        <f>avghweal!F98</f>
        <v>351588.6185306625</v>
      </c>
      <c r="G105" s="440">
        <f t="shared" si="1"/>
        <v>1</v>
      </c>
      <c r="H105" s="460">
        <f t="shared" si="1"/>
        <v>0.75412870235859586</v>
      </c>
      <c r="I105" s="461">
        <f t="shared" si="1"/>
        <v>1.010996091412788</v>
      </c>
      <c r="J105" s="454">
        <f t="shared" si="1"/>
        <v>0.98988635124770552</v>
      </c>
      <c r="K105" s="456">
        <f t="shared" si="1"/>
        <v>1.351011756971497</v>
      </c>
    </row>
    <row r="106" spans="1:11" x14ac:dyDescent="0.2">
      <c r="A106" s="67">
        <v>2010</v>
      </c>
      <c r="B106" s="432">
        <f>avghweal!B99</f>
        <v>265860.07172075094</v>
      </c>
      <c r="C106" s="524">
        <f>avghweal!C99</f>
        <v>195777.49524220708</v>
      </c>
      <c r="D106" s="524">
        <f>avghweal!D99</f>
        <v>265935.61312041443</v>
      </c>
      <c r="E106" s="524">
        <f>avghweal!E99</f>
        <v>265789.44553414185</v>
      </c>
      <c r="F106" s="525">
        <f>avghweal!F99</f>
        <v>357346.27033880894</v>
      </c>
      <c r="G106" s="437">
        <f t="shared" si="1"/>
        <v>1</v>
      </c>
      <c r="H106" s="462">
        <f t="shared" si="1"/>
        <v>0.73639299792202018</v>
      </c>
      <c r="I106" s="463">
        <f t="shared" si="1"/>
        <v>1.0002841396948949</v>
      </c>
      <c r="J106" s="451">
        <f t="shared" si="1"/>
        <v>0.99973434827519614</v>
      </c>
      <c r="K106" s="453">
        <f t="shared" si="1"/>
        <v>1.344114097411933</v>
      </c>
    </row>
    <row r="107" spans="1:11" x14ac:dyDescent="0.2">
      <c r="A107" s="67">
        <v>2011</v>
      </c>
      <c r="B107" s="432">
        <f>avghweal!B100</f>
        <v>266839.54265347729</v>
      </c>
      <c r="C107" s="524">
        <f>avghweal!C100</f>
        <v>197239.63036061221</v>
      </c>
      <c r="D107" s="524">
        <f>avghweal!D100</f>
        <v>271417.86617007491</v>
      </c>
      <c r="E107" s="524">
        <f>avghweal!E100</f>
        <v>262603.56492005946</v>
      </c>
      <c r="F107" s="525">
        <f>avghweal!F100</f>
        <v>357366.2482862575</v>
      </c>
      <c r="G107" s="437">
        <f t="shared" si="1"/>
        <v>1</v>
      </c>
      <c r="H107" s="462">
        <f t="shared" si="1"/>
        <v>0.7391694214404767</v>
      </c>
      <c r="I107" s="463">
        <f t="shared" si="1"/>
        <v>1.0171575901797401</v>
      </c>
      <c r="J107" s="451">
        <f t="shared" si="1"/>
        <v>0.98412537478030859</v>
      </c>
      <c r="K107" s="453">
        <f t="shared" si="1"/>
        <v>1.3392552120745458</v>
      </c>
    </row>
    <row r="108" spans="1:11" x14ac:dyDescent="0.2">
      <c r="A108" s="67">
        <v>2012</v>
      </c>
      <c r="B108" s="432">
        <f>avghweal!B101</f>
        <v>272746.24700165127</v>
      </c>
      <c r="C108" s="524">
        <f>avghweal!C101</f>
        <v>198354.79166631968</v>
      </c>
      <c r="D108" s="524">
        <f>avghweal!D101</f>
        <v>274313.99090267502</v>
      </c>
      <c r="E108" s="524">
        <f>avghweal!E101</f>
        <v>271292.75909374328</v>
      </c>
      <c r="F108" s="525">
        <f>avghweal!F101</f>
        <v>364607.32662421843</v>
      </c>
      <c r="G108" s="437">
        <f t="shared" si="1"/>
        <v>1</v>
      </c>
      <c r="H108" s="462">
        <f t="shared" si="1"/>
        <v>0.72725030627137754</v>
      </c>
      <c r="I108" s="463">
        <f t="shared" si="1"/>
        <v>1.0057479944023364</v>
      </c>
      <c r="J108" s="451">
        <f t="shared" si="1"/>
        <v>0.99467091509457439</v>
      </c>
      <c r="K108" s="453">
        <f t="shared" si="1"/>
        <v>1.3368005266155358</v>
      </c>
    </row>
    <row r="109" spans="1:11" x14ac:dyDescent="0.2">
      <c r="A109" s="67">
        <v>2013</v>
      </c>
      <c r="B109" s="432">
        <f>avghweal!B102</f>
        <v>294198.83164796047</v>
      </c>
      <c r="C109" s="524">
        <f>avghweal!C102</f>
        <v>215071.52992539888</v>
      </c>
      <c r="D109" s="524">
        <f>avghweal!D102</f>
        <v>297524.77855534357</v>
      </c>
      <c r="E109" s="524">
        <f>avghweal!E102</f>
        <v>291147.72193526808</v>
      </c>
      <c r="F109" s="525">
        <f>avghweal!F102</f>
        <v>393648.312186767</v>
      </c>
      <c r="G109" s="437">
        <f t="shared" si="1"/>
        <v>1</v>
      </c>
      <c r="H109" s="462">
        <f t="shared" si="1"/>
        <v>0.73104141413707024</v>
      </c>
      <c r="I109" s="463">
        <f t="shared" si="1"/>
        <v>1.0113050989657326</v>
      </c>
      <c r="J109" s="451">
        <f t="shared" si="1"/>
        <v>0.98962908963437568</v>
      </c>
      <c r="K109" s="453">
        <f t="shared" si="1"/>
        <v>1.3380349268613283</v>
      </c>
    </row>
    <row r="110" spans="1:11" x14ac:dyDescent="0.2">
      <c r="A110" s="67">
        <v>2014</v>
      </c>
      <c r="B110" s="432">
        <f>avghweal!B103</f>
        <v>316013.83640891284</v>
      </c>
      <c r="C110" s="524">
        <f>avghweal!C103</f>
        <v>234071.12208010716</v>
      </c>
      <c r="D110" s="524">
        <f>avghweal!D103</f>
        <v>320128.07066242257</v>
      </c>
      <c r="E110" s="524">
        <f>avghweal!E103</f>
        <v>312249.06635161355</v>
      </c>
      <c r="F110" s="525">
        <f>avghweal!F103</f>
        <v>421378.02258530306</v>
      </c>
      <c r="G110" s="437">
        <f t="shared" ref="G110:G112" si="2">B110/$B110</f>
        <v>1</v>
      </c>
      <c r="H110" s="462">
        <f t="shared" ref="H110:H112" si="3">C110/$B110</f>
        <v>0.74069896666557933</v>
      </c>
      <c r="I110" s="463">
        <f t="shared" ref="I110:I112" si="4">D110/$B110</f>
        <v>1.0130191585921131</v>
      </c>
      <c r="J110" s="451">
        <f t="shared" ref="J110:J112" si="5">E110/$B110</f>
        <v>0.98808669234207902</v>
      </c>
      <c r="K110" s="453">
        <f t="shared" ref="K110:K112" si="6">F110/$B110</f>
        <v>1.3334163699087276</v>
      </c>
    </row>
    <row r="111" spans="1:11" x14ac:dyDescent="0.2">
      <c r="A111" s="67">
        <v>2015</v>
      </c>
      <c r="B111" s="432">
        <f>avghweal!B104</f>
        <v>327686.6271362718</v>
      </c>
      <c r="C111" s="524">
        <f>avghweal!C104</f>
        <v>241818.20650927667</v>
      </c>
      <c r="D111" s="524">
        <f>avghweal!D104</f>
        <v>334056.20703231107</v>
      </c>
      <c r="E111" s="524">
        <f>avghweal!E104</f>
        <v>321852.32941015792</v>
      </c>
      <c r="F111" s="525">
        <f>avghweal!F104</f>
        <v>436293.71614922024</v>
      </c>
      <c r="G111" s="437">
        <f t="shared" si="2"/>
        <v>1</v>
      </c>
      <c r="H111" s="462">
        <f t="shared" si="3"/>
        <v>0.73795567619765612</v>
      </c>
      <c r="I111" s="463">
        <f t="shared" si="4"/>
        <v>1.0194380220874575</v>
      </c>
      <c r="J111" s="451">
        <f t="shared" si="5"/>
        <v>0.9821954964195484</v>
      </c>
      <c r="K111" s="453">
        <f t="shared" si="6"/>
        <v>1.3314358292924267</v>
      </c>
    </row>
    <row r="112" spans="1:11" x14ac:dyDescent="0.2">
      <c r="A112" s="67">
        <v>2016</v>
      </c>
      <c r="B112" s="432">
        <f>avghweal!B105</f>
        <v>336029.73520909436</v>
      </c>
      <c r="C112" s="524">
        <f>avghweal!C105</f>
        <v>245298.28138402782</v>
      </c>
      <c r="D112" s="524">
        <f>avghweal!D105</f>
        <v>342129.96644202701</v>
      </c>
      <c r="E112" s="524">
        <f>avghweal!E105</f>
        <v>330469.55098032235</v>
      </c>
      <c r="F112" s="525">
        <f>avghweal!F105</f>
        <v>445658.13974853966</v>
      </c>
      <c r="G112" s="437">
        <f t="shared" si="2"/>
        <v>1</v>
      </c>
      <c r="H112" s="462">
        <f t="shared" si="3"/>
        <v>0.72998980650147249</v>
      </c>
      <c r="I112" s="463">
        <f t="shared" si="4"/>
        <v>1.0181538435255939</v>
      </c>
      <c r="J112" s="451">
        <f t="shared" si="5"/>
        <v>0.98345329699673101</v>
      </c>
      <c r="K112" s="453">
        <f t="shared" si="6"/>
        <v>1.3262461414946778</v>
      </c>
    </row>
    <row r="113" spans="1:11" x14ac:dyDescent="0.2">
      <c r="A113" s="67">
        <v>2017</v>
      </c>
      <c r="B113" s="432">
        <f>avghweal!B106</f>
        <v>355638.29892943089</v>
      </c>
      <c r="C113" s="524">
        <f>avghweal!C106</f>
        <v>272093.12357771478</v>
      </c>
      <c r="D113" s="524">
        <f>avghweal!D106</f>
        <v>359191.95603838452</v>
      </c>
      <c r="E113" s="524">
        <f>avghweal!E106</f>
        <v>352339.97686038003</v>
      </c>
      <c r="F113" s="525">
        <f>avghweal!F106</f>
        <v>477224.69022106484</v>
      </c>
      <c r="G113" s="437">
        <f t="shared" ref="G113:G115" si="7">B113/$B113</f>
        <v>1</v>
      </c>
      <c r="H113" s="462">
        <f t="shared" ref="H113:H115" si="8">C113/$B113</f>
        <v>0.76508386300572784</v>
      </c>
      <c r="I113" s="463">
        <f t="shared" ref="I113:I115" si="9">D113/$B113</f>
        <v>1.0099923352452509</v>
      </c>
      <c r="J113" s="451">
        <f t="shared" ref="J113:J115" si="10">E113/$B113</f>
        <v>0.99072562747325099</v>
      </c>
      <c r="K113" s="453">
        <f t="shared" ref="K113:K115" si="11">F113/$B113</f>
        <v>1.3418821641472316</v>
      </c>
    </row>
    <row r="114" spans="1:11" x14ac:dyDescent="0.2">
      <c r="A114" s="67">
        <v>2018</v>
      </c>
      <c r="B114" s="432">
        <f>avghweal!B107</f>
        <v>361826.17884751578</v>
      </c>
      <c r="C114" s="524">
        <f>avghweal!C107</f>
        <v>278208.07287242083</v>
      </c>
      <c r="D114" s="524">
        <f>avghweal!D107</f>
        <v>365695.27788896556</v>
      </c>
      <c r="E114" s="524">
        <f>avghweal!E107</f>
        <v>358235.40399418422</v>
      </c>
      <c r="F114" s="525">
        <f>avghweal!F107</f>
        <v>485381.92274878029</v>
      </c>
      <c r="G114" s="437">
        <f t="shared" si="7"/>
        <v>1</v>
      </c>
      <c r="H114" s="462">
        <f t="shared" si="8"/>
        <v>0.76889978983435003</v>
      </c>
      <c r="I114" s="463">
        <f t="shared" si="9"/>
        <v>1.0106932534671029</v>
      </c>
      <c r="J114" s="451">
        <f t="shared" si="10"/>
        <v>0.99007596723717217</v>
      </c>
      <c r="K114" s="453">
        <f t="shared" si="11"/>
        <v>1.3414781768826476</v>
      </c>
    </row>
    <row r="115" spans="1:11" x14ac:dyDescent="0.2">
      <c r="A115" s="67">
        <v>2019</v>
      </c>
      <c r="B115" s="432">
        <f>avghweal!B108</f>
        <v>376674.4191802679</v>
      </c>
      <c r="C115" s="524">
        <f>avghweal!C108</f>
        <v>289832.16386829095</v>
      </c>
      <c r="D115" s="524">
        <f>avghweal!D108</f>
        <v>380939.86906974477</v>
      </c>
      <c r="E115" s="524">
        <f>avghweal!E108</f>
        <v>372715.75807654823</v>
      </c>
      <c r="F115" s="525">
        <f>avghweal!F108</f>
        <v>505300.50895240059</v>
      </c>
      <c r="G115" s="437">
        <f t="shared" si="7"/>
        <v>1</v>
      </c>
      <c r="H115" s="462">
        <f t="shared" si="8"/>
        <v>0.76945008503373791</v>
      </c>
      <c r="I115" s="463">
        <f t="shared" si="9"/>
        <v>1.0113239701776391</v>
      </c>
      <c r="J115" s="451">
        <f t="shared" si="10"/>
        <v>0.98949049656110266</v>
      </c>
      <c r="K115" s="453">
        <f t="shared" si="11"/>
        <v>1.3414781658177195</v>
      </c>
    </row>
    <row r="116" spans="1:11" ht="17" thickBot="1" x14ac:dyDescent="0.25">
      <c r="A116" s="1105"/>
      <c r="B116" s="1106"/>
      <c r="C116" s="1107"/>
      <c r="D116" s="1107"/>
      <c r="E116" s="1107"/>
      <c r="F116" s="1108"/>
      <c r="G116" s="1109"/>
      <c r="H116" s="1110"/>
      <c r="I116" s="1111"/>
      <c r="J116" s="1112"/>
      <c r="K116" s="1113"/>
    </row>
    <row r="117" spans="1:11" ht="17" thickTop="1" x14ac:dyDescent="0.2">
      <c r="A117" s="61"/>
      <c r="B117" s="60"/>
      <c r="C117" s="60"/>
      <c r="D117" s="60"/>
      <c r="E117" s="60"/>
      <c r="F117" s="59"/>
      <c r="G117" s="60"/>
      <c r="H117" s="60"/>
      <c r="I117" s="60"/>
      <c r="J117" s="60"/>
      <c r="K117" s="59"/>
    </row>
    <row r="118" spans="1:11" x14ac:dyDescent="0.2">
      <c r="C118" s="57"/>
      <c r="D118" s="57"/>
      <c r="E118" s="57"/>
      <c r="G118" s="57"/>
      <c r="H118" s="57"/>
      <c r="I118" s="57"/>
      <c r="J118" s="57"/>
    </row>
    <row r="120" spans="1:11" x14ac:dyDescent="0.2">
      <c r="A120" s="211"/>
      <c r="B120" s="212"/>
      <c r="C120" s="212"/>
      <c r="D120" s="212"/>
      <c r="E120" s="212"/>
      <c r="F120" s="212"/>
      <c r="G120" s="212"/>
      <c r="H120" s="212"/>
      <c r="I120" s="212"/>
      <c r="J120" s="212"/>
      <c r="K120" s="212"/>
    </row>
    <row r="121" spans="1:11" x14ac:dyDescent="0.2">
      <c r="A121" s="211"/>
      <c r="B121" s="212"/>
      <c r="C121" s="212"/>
      <c r="D121" s="212"/>
      <c r="E121" s="212"/>
      <c r="F121" s="212"/>
      <c r="G121" s="212"/>
      <c r="H121" s="212"/>
      <c r="I121" s="212"/>
      <c r="J121" s="212"/>
      <c r="K121" s="212"/>
    </row>
  </sheetData>
  <mergeCells count="3">
    <mergeCell ref="A4:K4"/>
    <mergeCell ref="B7:F7"/>
    <mergeCell ref="G7:K7"/>
  </mergeCells>
  <hyperlinks>
    <hyperlink ref="A1" location="Index!A1" display="Back to index" xr:uid="{00000000-0004-0000-58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tabColor theme="5" tint="0.39997558519241921"/>
  </sheetPr>
  <dimension ref="A1:P118"/>
  <sheetViews>
    <sheetView workbookViewId="0">
      <pane xSplit="1" ySplit="8" topLeftCell="B101" activePane="bottomRight" state="frozen"/>
      <selection activeCell="D32" sqref="D32"/>
      <selection pane="topRight" activeCell="D32" sqref="D32"/>
      <selection pane="bottomLeft" activeCell="D32" sqref="D32"/>
      <selection pane="bottomRight" activeCell="A116" sqref="A116:M116"/>
    </sheetView>
  </sheetViews>
  <sheetFormatPr baseColWidth="10" defaultColWidth="10.83203125" defaultRowHeight="16" x14ac:dyDescent="0.2"/>
  <cols>
    <col min="1" max="1" width="10.83203125" style="56"/>
    <col min="2" max="13" width="12" style="56" customWidth="1"/>
    <col min="14" max="16384" width="10.83203125" style="56"/>
  </cols>
  <sheetData>
    <row r="1" spans="1:16" x14ac:dyDescent="0.2">
      <c r="A1" s="52" t="s">
        <v>37</v>
      </c>
      <c r="B1" s="52"/>
      <c r="C1" s="52"/>
      <c r="G1" s="100"/>
      <c r="H1" s="100"/>
      <c r="I1" s="100"/>
      <c r="J1" s="100"/>
      <c r="K1" s="100"/>
      <c r="L1" s="100"/>
      <c r="M1" s="100"/>
    </row>
    <row r="2" spans="1:16" x14ac:dyDescent="0.2">
      <c r="H2" s="98"/>
      <c r="I2" s="98"/>
    </row>
    <row r="3" spans="1:16" ht="17" thickBot="1" x14ac:dyDescent="0.25"/>
    <row r="4" spans="1:16" ht="25" customHeight="1" thickTop="1" x14ac:dyDescent="0.2">
      <c r="A4" s="1385" t="s">
        <v>696</v>
      </c>
      <c r="B4" s="1386"/>
      <c r="C4" s="1386"/>
      <c r="D4" s="1386"/>
      <c r="E4" s="1386"/>
      <c r="F4" s="1386"/>
      <c r="G4" s="1386"/>
      <c r="H4" s="1386"/>
      <c r="I4" s="1386"/>
      <c r="J4" s="1386"/>
      <c r="K4" s="1386"/>
      <c r="L4" s="1386"/>
      <c r="M4" s="1387"/>
    </row>
    <row r="5" spans="1:16" x14ac:dyDescent="0.2">
      <c r="A5" s="96"/>
      <c r="B5" s="97"/>
      <c r="C5" s="97"/>
      <c r="D5" s="59"/>
      <c r="E5" s="59"/>
      <c r="F5" s="59"/>
      <c r="G5" s="59"/>
      <c r="H5" s="59"/>
      <c r="I5" s="59"/>
      <c r="J5" s="59"/>
      <c r="K5" s="59"/>
      <c r="L5" s="59"/>
      <c r="M5" s="208"/>
    </row>
    <row r="6" spans="1:16"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6" ht="20" customHeight="1" x14ac:dyDescent="0.2">
      <c r="A7" s="96"/>
      <c r="B7" s="1449" t="s">
        <v>1060</v>
      </c>
      <c r="C7" s="1373"/>
      <c r="D7" s="1381"/>
      <c r="E7" s="1381"/>
      <c r="F7" s="1381"/>
      <c r="G7" s="1381"/>
      <c r="H7" s="1373" t="s">
        <v>123</v>
      </c>
      <c r="I7" s="1373"/>
      <c r="J7" s="1381"/>
      <c r="K7" s="1381"/>
      <c r="L7" s="1381"/>
      <c r="M7" s="1384"/>
    </row>
    <row r="8" spans="1:16" s="87" customFormat="1" ht="52" customHeight="1" x14ac:dyDescent="0.2">
      <c r="A8" s="95"/>
      <c r="B8" s="835" t="s">
        <v>865</v>
      </c>
      <c r="C8" s="352" t="s">
        <v>868</v>
      </c>
      <c r="D8" s="352" t="s">
        <v>120</v>
      </c>
      <c r="E8" s="352" t="s">
        <v>121</v>
      </c>
      <c r="F8" s="352" t="s">
        <v>122</v>
      </c>
      <c r="G8" s="352" t="s">
        <v>57</v>
      </c>
      <c r="H8" s="424" t="s">
        <v>865</v>
      </c>
      <c r="I8" s="352" t="s">
        <v>868</v>
      </c>
      <c r="J8" s="352" t="s">
        <v>120</v>
      </c>
      <c r="K8" s="352" t="s">
        <v>121</v>
      </c>
      <c r="L8" s="352" t="s">
        <v>122</v>
      </c>
      <c r="M8" s="359" t="s">
        <v>57</v>
      </c>
      <c r="P8" s="538"/>
    </row>
    <row r="9" spans="1:16" s="87" customFormat="1" ht="15" customHeight="1" x14ac:dyDescent="0.2">
      <c r="A9" s="93">
        <v>1913</v>
      </c>
      <c r="B9" s="425"/>
      <c r="C9" s="317">
        <f>avghweal!BD2</f>
        <v>13393.691451789531</v>
      </c>
      <c r="D9" s="317"/>
      <c r="E9" s="85"/>
      <c r="F9" s="85"/>
      <c r="G9" s="84">
        <f>avghweal!BH2</f>
        <v>18277.913995034156</v>
      </c>
      <c r="H9" s="530"/>
      <c r="I9" s="541">
        <f>C9*0.9/'TE5'!B9</f>
        <v>0.20658761830729411</v>
      </c>
      <c r="J9" s="442"/>
      <c r="K9" s="443"/>
      <c r="L9" s="442"/>
      <c r="M9" s="561">
        <f>G9*0.9/'TE5'!F9</f>
        <v>0.187497374268075</v>
      </c>
      <c r="P9" s="539"/>
    </row>
    <row r="10" spans="1:16" s="87" customFormat="1" ht="15" customHeight="1" x14ac:dyDescent="0.2">
      <c r="A10" s="92">
        <v>1914</v>
      </c>
      <c r="B10" s="425"/>
      <c r="C10" s="317">
        <f>avghweal!BD3</f>
        <v>13475.709123172719</v>
      </c>
      <c r="D10" s="317"/>
      <c r="E10" s="85"/>
      <c r="F10" s="85"/>
      <c r="G10" s="84">
        <f>avghweal!BH3</f>
        <v>18441.885756286716</v>
      </c>
      <c r="H10" s="530"/>
      <c r="I10" s="541">
        <f>C10*0.9/'TE5'!B10</f>
        <v>0.20773649741381539</v>
      </c>
      <c r="J10" s="442"/>
      <c r="K10" s="443"/>
      <c r="L10" s="442"/>
      <c r="M10" s="561">
        <f>G10*0.9/'TE5'!F10</f>
        <v>0.18882263051711676</v>
      </c>
      <c r="P10" s="539"/>
    </row>
    <row r="11" spans="1:16" s="87" customFormat="1" ht="15" customHeight="1" x14ac:dyDescent="0.2">
      <c r="A11" s="92">
        <v>1915</v>
      </c>
      <c r="B11" s="425"/>
      <c r="C11" s="317">
        <f>avghweal!BD4</f>
        <v>14639.626153211932</v>
      </c>
      <c r="D11" s="317"/>
      <c r="E11" s="85"/>
      <c r="F11" s="85"/>
      <c r="G11" s="84">
        <f>avghweal!BH4</f>
        <v>20134.387677432842</v>
      </c>
      <c r="H11" s="530"/>
      <c r="I11" s="541">
        <f>C11*0.9/'TE5'!B11</f>
        <v>0.21140549977899928</v>
      </c>
      <c r="J11" s="442"/>
      <c r="K11" s="443"/>
      <c r="L11" s="442"/>
      <c r="M11" s="561">
        <f>G11*0.9/'TE5'!F11</f>
        <v>0.19286179941205425</v>
      </c>
      <c r="P11" s="539"/>
    </row>
    <row r="12" spans="1:16" s="87" customFormat="1" ht="15" customHeight="1" x14ac:dyDescent="0.2">
      <c r="A12" s="92">
        <v>1916</v>
      </c>
      <c r="B12" s="425"/>
      <c r="C12" s="317">
        <f>avghweal!BD5</f>
        <v>15015.710588378694</v>
      </c>
      <c r="D12" s="317"/>
      <c r="E12" s="85"/>
      <c r="F12" s="85"/>
      <c r="G12" s="84">
        <f>avghweal!BH5</f>
        <v>20648.20579566056</v>
      </c>
      <c r="H12" s="530"/>
      <c r="I12" s="541">
        <f>C12*0.9/'TE5'!B12</f>
        <v>0.21135913805609866</v>
      </c>
      <c r="J12" s="442"/>
      <c r="K12" s="443"/>
      <c r="L12" s="442"/>
      <c r="M12" s="561">
        <f>G12*0.9/'TE5'!F12</f>
        <v>0.19254130271733416</v>
      </c>
      <c r="P12" s="539"/>
    </row>
    <row r="13" spans="1:16" s="87" customFormat="1" ht="15" customHeight="1" x14ac:dyDescent="0.2">
      <c r="A13" s="92">
        <v>1917</v>
      </c>
      <c r="B13" s="425"/>
      <c r="C13" s="317">
        <f>avghweal!BD6</f>
        <v>12796.891235014051</v>
      </c>
      <c r="D13" s="317"/>
      <c r="E13" s="85"/>
      <c r="F13" s="85"/>
      <c r="G13" s="84">
        <f>avghweal!BH6</f>
        <v>17510.173775998999</v>
      </c>
      <c r="H13" s="530"/>
      <c r="I13" s="541">
        <f>C13*0.9/'TE5'!B13</f>
        <v>0.2099226491627546</v>
      </c>
      <c r="J13" s="442"/>
      <c r="K13" s="443"/>
      <c r="L13" s="442"/>
      <c r="M13" s="561">
        <f>G13*0.9/'TE5'!F13</f>
        <v>0.19044627256428465</v>
      </c>
      <c r="P13" s="539"/>
    </row>
    <row r="14" spans="1:16" s="87" customFormat="1" ht="15" customHeight="1" x14ac:dyDescent="0.2">
      <c r="A14" s="92">
        <v>1918</v>
      </c>
      <c r="B14" s="425"/>
      <c r="C14" s="317">
        <f>avghweal!BD7</f>
        <v>11526.582248094914</v>
      </c>
      <c r="D14" s="353"/>
      <c r="E14" s="314"/>
      <c r="F14" s="314"/>
      <c r="G14" s="84">
        <f>avghweal!BH7</f>
        <v>15599.76312851482</v>
      </c>
      <c r="H14" s="530"/>
      <c r="I14" s="541">
        <f>C14*0.9/'TE5'!B14</f>
        <v>0.20685373607536506</v>
      </c>
      <c r="J14" s="442"/>
      <c r="K14" s="443"/>
      <c r="L14" s="442"/>
      <c r="M14" s="561">
        <f>G14*0.9/'TE5'!F14</f>
        <v>0.18724914055254491</v>
      </c>
      <c r="P14" s="539"/>
    </row>
    <row r="15" spans="1:16" s="87" customFormat="1" ht="15" customHeight="1" x14ac:dyDescent="0.2">
      <c r="A15" s="91">
        <v>1919</v>
      </c>
      <c r="B15" s="426"/>
      <c r="C15" s="316">
        <f>avghweal!BD8</f>
        <v>10521.120586893019</v>
      </c>
      <c r="D15" s="354"/>
      <c r="E15" s="315"/>
      <c r="F15" s="315"/>
      <c r="G15" s="88">
        <f>avghweal!BH8</f>
        <v>14410.857924324122</v>
      </c>
      <c r="H15" s="531"/>
      <c r="I15" s="542">
        <f>C15*0.9/'TE5'!B15</f>
        <v>0.19187769477993777</v>
      </c>
      <c r="J15" s="445"/>
      <c r="K15" s="446"/>
      <c r="L15" s="445"/>
      <c r="M15" s="562">
        <f>G15*0.9/'TE5'!F15</f>
        <v>0.17470313544528854</v>
      </c>
      <c r="P15" s="539"/>
    </row>
    <row r="16" spans="1:16" s="87" customFormat="1" ht="15" customHeight="1" x14ac:dyDescent="0.2">
      <c r="A16" s="92">
        <v>1920</v>
      </c>
      <c r="B16" s="425"/>
      <c r="C16" s="317">
        <f>avghweal!BD9</f>
        <v>10081.174998176157</v>
      </c>
      <c r="D16" s="353"/>
      <c r="E16" s="314"/>
      <c r="F16" s="314"/>
      <c r="G16" s="84">
        <f>avghweal!BH9</f>
        <v>13763.664265341838</v>
      </c>
      <c r="H16" s="530"/>
      <c r="I16" s="541">
        <f>C16*0.9/'TE5'!B16</f>
        <v>0.21071175992394936</v>
      </c>
      <c r="J16" s="442"/>
      <c r="K16" s="443"/>
      <c r="L16" s="442"/>
      <c r="M16" s="561">
        <f>G16*0.9/'TE5'!F16</f>
        <v>0.19101697049771363</v>
      </c>
      <c r="P16" s="539"/>
    </row>
    <row r="17" spans="1:16" s="87" customFormat="1" ht="15" customHeight="1" x14ac:dyDescent="0.2">
      <c r="A17" s="92">
        <v>1921</v>
      </c>
      <c r="B17" s="425"/>
      <c r="C17" s="317">
        <f>avghweal!BD10</f>
        <v>11022.029248713243</v>
      </c>
      <c r="D17" s="353"/>
      <c r="E17" s="314"/>
      <c r="F17" s="314"/>
      <c r="G17" s="84">
        <f>avghweal!BH10</f>
        <v>15075.425771006978</v>
      </c>
      <c r="H17" s="530"/>
      <c r="I17" s="541">
        <f>C17*0.9/'TE5'!B17</f>
        <v>0.21117360087789797</v>
      </c>
      <c r="J17" s="442"/>
      <c r="K17" s="443"/>
      <c r="L17" s="442"/>
      <c r="M17" s="561">
        <f>G17*0.9/'TE5'!F17</f>
        <v>0.19223495703399684</v>
      </c>
      <c r="P17" s="539"/>
    </row>
    <row r="18" spans="1:16" s="87" customFormat="1" ht="15" customHeight="1" x14ac:dyDescent="0.2">
      <c r="A18" s="92">
        <v>1922</v>
      </c>
      <c r="B18" s="425"/>
      <c r="C18" s="317">
        <f>avghweal!BD11</f>
        <v>11752.474671347916</v>
      </c>
      <c r="D18" s="353"/>
      <c r="E18" s="314"/>
      <c r="F18" s="314"/>
      <c r="G18" s="84">
        <f>avghweal!BH11</f>
        <v>16081.215729318061</v>
      </c>
      <c r="H18" s="530"/>
      <c r="I18" s="541">
        <f>C18*0.9/'TE5'!B18</f>
        <v>0.20059546803506018</v>
      </c>
      <c r="J18" s="442"/>
      <c r="K18" s="443"/>
      <c r="L18" s="442"/>
      <c r="M18" s="561">
        <f>G18*0.9/'TE5'!F18</f>
        <v>0.18320309121182843</v>
      </c>
      <c r="P18" s="539"/>
    </row>
    <row r="19" spans="1:16" s="87" customFormat="1" ht="15" customHeight="1" x14ac:dyDescent="0.2">
      <c r="A19" s="92">
        <v>1923</v>
      </c>
      <c r="B19" s="425"/>
      <c r="C19" s="317">
        <f>avghweal!BD12</f>
        <v>11477.931416057007</v>
      </c>
      <c r="D19" s="353"/>
      <c r="E19" s="314"/>
      <c r="F19" s="314"/>
      <c r="G19" s="84">
        <f>avghweal!BH12</f>
        <v>15800.73996650321</v>
      </c>
      <c r="H19" s="530"/>
      <c r="I19" s="541">
        <f>C19*0.9/'TE5'!B19</f>
        <v>0.19549384434320649</v>
      </c>
      <c r="J19" s="442"/>
      <c r="K19" s="443"/>
      <c r="L19" s="442"/>
      <c r="M19" s="561">
        <f>G19*0.9/'TE5'!F19</f>
        <v>0.17972404741292136</v>
      </c>
      <c r="P19" s="539"/>
    </row>
    <row r="20" spans="1:16" s="87" customFormat="1" ht="15" customHeight="1" x14ac:dyDescent="0.2">
      <c r="A20" s="92">
        <v>1924</v>
      </c>
      <c r="B20" s="425"/>
      <c r="C20" s="317">
        <f>avghweal!BD13</f>
        <v>10950.375234507881</v>
      </c>
      <c r="D20" s="353"/>
      <c r="E20" s="314"/>
      <c r="F20" s="314"/>
      <c r="G20" s="84">
        <f>avghweal!BH13</f>
        <v>15053.197210595263</v>
      </c>
      <c r="H20" s="530"/>
      <c r="I20" s="541">
        <f>C20*0.9/'TE5'!B20</f>
        <v>0.1829360504435221</v>
      </c>
      <c r="J20" s="442"/>
      <c r="K20" s="443"/>
      <c r="L20" s="442"/>
      <c r="M20" s="561">
        <f>G20*0.9/'TE5'!F20</f>
        <v>0.1679756449913592</v>
      </c>
      <c r="P20" s="539"/>
    </row>
    <row r="21" spans="1:16" s="87" customFormat="1" ht="15" customHeight="1" x14ac:dyDescent="0.2">
      <c r="A21" s="92">
        <v>1925</v>
      </c>
      <c r="B21" s="425"/>
      <c r="C21" s="317">
        <f>avghweal!BD14</f>
        <v>10923.114633151661</v>
      </c>
      <c r="D21" s="353"/>
      <c r="E21" s="314"/>
      <c r="F21" s="314"/>
      <c r="G21" s="84">
        <f>avghweal!BH14</f>
        <v>15090.839762366335</v>
      </c>
      <c r="H21" s="530"/>
      <c r="I21" s="541">
        <f>C21*0.9/'TE5'!B21</f>
        <v>0.1732173441732362</v>
      </c>
      <c r="J21" s="442"/>
      <c r="K21" s="443"/>
      <c r="L21" s="442"/>
      <c r="M21" s="561">
        <f>G21*0.9/'TE5'!F21</f>
        <v>0.15988063207737246</v>
      </c>
      <c r="P21" s="539"/>
    </row>
    <row r="22" spans="1:16" s="87" customFormat="1" ht="15" customHeight="1" x14ac:dyDescent="0.2">
      <c r="A22" s="92">
        <v>1926</v>
      </c>
      <c r="B22" s="425"/>
      <c r="C22" s="317">
        <f>avghweal!BD15</f>
        <v>10638.894092951188</v>
      </c>
      <c r="D22" s="353"/>
      <c r="E22" s="314"/>
      <c r="F22" s="314"/>
      <c r="G22" s="84">
        <f>avghweal!BH15</f>
        <v>14673.73559441135</v>
      </c>
      <c r="H22" s="530"/>
      <c r="I22" s="541">
        <f>C22*0.9/'TE5'!B22</f>
        <v>0.16356145371849126</v>
      </c>
      <c r="J22" s="442"/>
      <c r="K22" s="443"/>
      <c r="L22" s="442"/>
      <c r="M22" s="561">
        <f>G22*0.9/'TE5'!F22</f>
        <v>0.15052841899474934</v>
      </c>
      <c r="P22" s="539"/>
    </row>
    <row r="23" spans="1:16" s="87" customFormat="1" ht="15" customHeight="1" x14ac:dyDescent="0.2">
      <c r="A23" s="92">
        <v>1927</v>
      </c>
      <c r="B23" s="425"/>
      <c r="C23" s="317">
        <f>avghweal!BD16</f>
        <v>10620.224079979311</v>
      </c>
      <c r="D23" s="353"/>
      <c r="E23" s="314"/>
      <c r="F23" s="314"/>
      <c r="G23" s="84">
        <f>avghweal!BH16</f>
        <v>14625.985074662409</v>
      </c>
      <c r="H23" s="530"/>
      <c r="I23" s="541">
        <f>C23*0.9/'TE5'!B23</f>
        <v>0.15287924954577228</v>
      </c>
      <c r="J23" s="442"/>
      <c r="K23" s="443"/>
      <c r="L23" s="442"/>
      <c r="M23" s="561">
        <f>G23*0.9/'TE5'!F23</f>
        <v>0.1403016317503385</v>
      </c>
      <c r="P23" s="539"/>
    </row>
    <row r="24" spans="1:16" s="87" customFormat="1" ht="15" customHeight="1" x14ac:dyDescent="0.2">
      <c r="A24" s="92">
        <v>1928</v>
      </c>
      <c r="B24" s="425"/>
      <c r="C24" s="317">
        <f>avghweal!BD17</f>
        <v>11944.192111483582</v>
      </c>
      <c r="D24" s="353"/>
      <c r="E24" s="314"/>
      <c r="F24" s="314"/>
      <c r="G24" s="84">
        <f>avghweal!BH17</f>
        <v>16474.959056187708</v>
      </c>
      <c r="H24" s="530"/>
      <c r="I24" s="541">
        <f>C24*0.9/'TE5'!B24</f>
        <v>0.15091132515815051</v>
      </c>
      <c r="J24" s="442"/>
      <c r="K24" s="443"/>
      <c r="L24" s="442"/>
      <c r="M24" s="561">
        <f>G24*0.9/'TE5'!F24</f>
        <v>0.13836206225063039</v>
      </c>
      <c r="P24" s="539"/>
    </row>
    <row r="25" spans="1:16" s="87" customFormat="1" ht="15" customHeight="1" x14ac:dyDescent="0.2">
      <c r="A25" s="91">
        <v>1929</v>
      </c>
      <c r="B25" s="426"/>
      <c r="C25" s="316">
        <f>avghweal!BD18</f>
        <v>12429.441756439668</v>
      </c>
      <c r="D25" s="354"/>
      <c r="E25" s="315"/>
      <c r="F25" s="315"/>
      <c r="G25" s="88">
        <f>avghweal!BH18</f>
        <v>17180.80184905744</v>
      </c>
      <c r="H25" s="531"/>
      <c r="I25" s="542">
        <f>C25*0.9/'TE5'!B25</f>
        <v>0.15144393049635643</v>
      </c>
      <c r="J25" s="445"/>
      <c r="K25" s="446"/>
      <c r="L25" s="445"/>
      <c r="M25" s="562">
        <f>G25*0.9/'TE5'!F25</f>
        <v>0.13864412824762581</v>
      </c>
      <c r="P25" s="539"/>
    </row>
    <row r="26" spans="1:16" s="87" customFormat="1" ht="15" customHeight="1" x14ac:dyDescent="0.2">
      <c r="A26" s="92">
        <v>1930</v>
      </c>
      <c r="B26" s="425"/>
      <c r="C26" s="317">
        <f>avghweal!BD19</f>
        <v>11019.283824911601</v>
      </c>
      <c r="D26" s="353"/>
      <c r="E26" s="314"/>
      <c r="F26" s="314"/>
      <c r="G26" s="84">
        <f>avghweal!BH19</f>
        <v>15326.747574658377</v>
      </c>
      <c r="H26" s="530"/>
      <c r="I26" s="541">
        <f>C26*0.9/'TE5'!B26</f>
        <v>0.14687687544846997</v>
      </c>
      <c r="J26" s="442"/>
      <c r="K26" s="443"/>
      <c r="L26" s="442"/>
      <c r="M26" s="561">
        <f>G26*0.9/'TE5'!F26</f>
        <v>0.13460746927660175</v>
      </c>
      <c r="P26" s="539"/>
    </row>
    <row r="27" spans="1:16" s="87" customFormat="1" ht="15" customHeight="1" x14ac:dyDescent="0.2">
      <c r="A27" s="92">
        <v>1931</v>
      </c>
      <c r="B27" s="425"/>
      <c r="C27" s="317">
        <f>avghweal!BD20</f>
        <v>9650.2567055945201</v>
      </c>
      <c r="D27" s="353"/>
      <c r="E27" s="314"/>
      <c r="F27" s="314"/>
      <c r="G27" s="84">
        <f>avghweal!BH20</f>
        <v>13415.541505103463</v>
      </c>
      <c r="H27" s="530"/>
      <c r="I27" s="541">
        <f>C27*0.9/'TE5'!B27</f>
        <v>0.14899825984122367</v>
      </c>
      <c r="J27" s="442"/>
      <c r="K27" s="443"/>
      <c r="L27" s="442"/>
      <c r="M27" s="561">
        <f>G27*0.9/'TE5'!F27</f>
        <v>0.1364179982464532</v>
      </c>
      <c r="P27" s="539"/>
    </row>
    <row r="28" spans="1:16" s="87" customFormat="1" ht="15" customHeight="1" x14ac:dyDescent="0.2">
      <c r="A28" s="92">
        <v>1932</v>
      </c>
      <c r="B28" s="425"/>
      <c r="C28" s="317">
        <f>avghweal!BD21</f>
        <v>8326.1123664967217</v>
      </c>
      <c r="D28" s="353"/>
      <c r="E28" s="314"/>
      <c r="F28" s="314"/>
      <c r="G28" s="84">
        <f>avghweal!BH21</f>
        <v>11572.978988740495</v>
      </c>
      <c r="H28" s="530"/>
      <c r="I28" s="541">
        <f>C28*0.9/'TE5'!B28</f>
        <v>0.14411214439001052</v>
      </c>
      <c r="J28" s="442"/>
      <c r="K28" s="443"/>
      <c r="L28" s="442"/>
      <c r="M28" s="561">
        <f>G28*0.9/'TE5'!F28</f>
        <v>0.13180990888523939</v>
      </c>
      <c r="P28" s="539"/>
    </row>
    <row r="29" spans="1:16" s="87" customFormat="1" ht="15" customHeight="1" x14ac:dyDescent="0.2">
      <c r="A29" s="92">
        <v>1933</v>
      </c>
      <c r="B29" s="425"/>
      <c r="C29" s="317">
        <f>avghweal!BD22</f>
        <v>8980.6172337763401</v>
      </c>
      <c r="D29" s="353"/>
      <c r="E29" s="314"/>
      <c r="F29" s="314"/>
      <c r="G29" s="84">
        <f>avghweal!BH22</f>
        <v>12649.321831377922</v>
      </c>
      <c r="H29" s="530"/>
      <c r="I29" s="541">
        <f>C29*0.9/'TE5'!B29</f>
        <v>0.14731203948939464</v>
      </c>
      <c r="J29" s="442"/>
      <c r="K29" s="443"/>
      <c r="L29" s="442"/>
      <c r="M29" s="561">
        <f>G29*0.9/'TE5'!F29</f>
        <v>0.13634554509511598</v>
      </c>
      <c r="P29" s="539"/>
    </row>
    <row r="30" spans="1:16" s="87" customFormat="1" ht="15" customHeight="1" x14ac:dyDescent="0.2">
      <c r="A30" s="92">
        <v>1934</v>
      </c>
      <c r="B30" s="425"/>
      <c r="C30" s="317">
        <f>avghweal!BD23</f>
        <v>10195.540228298296</v>
      </c>
      <c r="D30" s="353"/>
      <c r="E30" s="314"/>
      <c r="F30" s="314"/>
      <c r="G30" s="84">
        <f>avghweal!BH23</f>
        <v>14378.53821555226</v>
      </c>
      <c r="H30" s="530"/>
      <c r="I30" s="541">
        <f>C30*0.9/'TE5'!B30</f>
        <v>0.16325533508453238</v>
      </c>
      <c r="J30" s="442"/>
      <c r="K30" s="443"/>
      <c r="L30" s="442"/>
      <c r="M30" s="561">
        <f>G30*0.9/'TE5'!F30</f>
        <v>0.15105019401058439</v>
      </c>
      <c r="P30" s="539"/>
    </row>
    <row r="31" spans="1:16" s="87" customFormat="1" ht="15" customHeight="1" x14ac:dyDescent="0.2">
      <c r="A31" s="92">
        <v>1935</v>
      </c>
      <c r="B31" s="425"/>
      <c r="C31" s="317">
        <f>avghweal!BD24</f>
        <v>11561.61234897905</v>
      </c>
      <c r="D31" s="353"/>
      <c r="E31" s="314"/>
      <c r="F31" s="314"/>
      <c r="G31" s="84">
        <f>avghweal!BH24</f>
        <v>16241.898692098754</v>
      </c>
      <c r="H31" s="530"/>
      <c r="I31" s="541">
        <f>C31*0.9/'TE5'!B31</f>
        <v>0.17679964269576573</v>
      </c>
      <c r="J31" s="442"/>
      <c r="K31" s="443"/>
      <c r="L31" s="442"/>
      <c r="M31" s="561">
        <f>G31*0.9/'TE5'!F31</f>
        <v>0.16283632847181034</v>
      </c>
      <c r="P31" s="539"/>
    </row>
    <row r="32" spans="1:16" s="87" customFormat="1" ht="15" customHeight="1" x14ac:dyDescent="0.2">
      <c r="A32" s="92">
        <v>1936</v>
      </c>
      <c r="B32" s="425"/>
      <c r="C32" s="317">
        <f>avghweal!BD25</f>
        <v>13004.481532183463</v>
      </c>
      <c r="D32" s="353"/>
      <c r="E32" s="314"/>
      <c r="F32" s="314"/>
      <c r="G32" s="84">
        <f>avghweal!BH25</f>
        <v>18307.842986621621</v>
      </c>
      <c r="H32" s="530"/>
      <c r="I32" s="541">
        <f>C32*0.9/'TE5'!B32</f>
        <v>0.17290729501002911</v>
      </c>
      <c r="J32" s="442"/>
      <c r="K32" s="443"/>
      <c r="L32" s="442"/>
      <c r="M32" s="561">
        <f>G32*0.9/'TE5'!F32</f>
        <v>0.15953594031874779</v>
      </c>
      <c r="P32" s="539"/>
    </row>
    <row r="33" spans="1:16" s="87" customFormat="1" ht="15" customHeight="1" x14ac:dyDescent="0.2">
      <c r="A33" s="92">
        <v>1937</v>
      </c>
      <c r="B33" s="425"/>
      <c r="C33" s="317">
        <f>avghweal!BD26</f>
        <v>13714.32859244586</v>
      </c>
      <c r="D33" s="353"/>
      <c r="E33" s="314"/>
      <c r="F33" s="314"/>
      <c r="G33" s="84">
        <f>avghweal!BH26</f>
        <v>19362.515841853052</v>
      </c>
      <c r="H33" s="530"/>
      <c r="I33" s="541">
        <f>C33*0.9/'TE5'!B33</f>
        <v>0.19015306414040134</v>
      </c>
      <c r="J33" s="442"/>
      <c r="K33" s="443"/>
      <c r="L33" s="442"/>
      <c r="M33" s="561">
        <f>G33*0.9/'TE5'!F33</f>
        <v>0.17595163053958743</v>
      </c>
      <c r="P33" s="539"/>
    </row>
    <row r="34" spans="1:16" s="87" customFormat="1" ht="15" customHeight="1" x14ac:dyDescent="0.2">
      <c r="A34" s="92">
        <v>1938</v>
      </c>
      <c r="B34" s="425"/>
      <c r="C34" s="317">
        <f>avghweal!BD27</f>
        <v>13356.61024956135</v>
      </c>
      <c r="D34" s="353"/>
      <c r="E34" s="314"/>
      <c r="F34" s="314"/>
      <c r="G34" s="84">
        <f>avghweal!BH27</f>
        <v>18884.52009264677</v>
      </c>
      <c r="H34" s="530"/>
      <c r="I34" s="541">
        <f>C34*0.9/'TE5'!B34</f>
        <v>0.1934859355729979</v>
      </c>
      <c r="J34" s="442"/>
      <c r="K34" s="443"/>
      <c r="L34" s="442"/>
      <c r="M34" s="561">
        <f>G34*0.9/'TE5'!F34</f>
        <v>0.17949981152384462</v>
      </c>
      <c r="P34" s="539"/>
    </row>
    <row r="35" spans="1:16" s="87" customFormat="1" ht="15" customHeight="1" x14ac:dyDescent="0.2">
      <c r="A35" s="91">
        <v>1939</v>
      </c>
      <c r="B35" s="426"/>
      <c r="C35" s="316">
        <f>avghweal!BD28</f>
        <v>13560.911206299514</v>
      </c>
      <c r="D35" s="354"/>
      <c r="E35" s="315"/>
      <c r="F35" s="315"/>
      <c r="G35" s="88">
        <f>avghweal!BH28</f>
        <v>19177.932352220625</v>
      </c>
      <c r="H35" s="531"/>
      <c r="I35" s="542">
        <f>C35*0.9/'TE5'!B35</f>
        <v>0.19031306756833813</v>
      </c>
      <c r="J35" s="445"/>
      <c r="K35" s="446"/>
      <c r="L35" s="445"/>
      <c r="M35" s="562">
        <f>G35*0.9/'TE5'!F35</f>
        <v>0.17688022938666678</v>
      </c>
      <c r="P35" s="539"/>
    </row>
    <row r="36" spans="1:16" s="87" customFormat="1" ht="15" customHeight="1" x14ac:dyDescent="0.2">
      <c r="A36" s="92">
        <v>1940</v>
      </c>
      <c r="B36" s="425"/>
      <c r="C36" s="317">
        <f>avghweal!BD29</f>
        <v>15551.467923589265</v>
      </c>
      <c r="D36" s="353"/>
      <c r="E36" s="314"/>
      <c r="F36" s="314"/>
      <c r="G36" s="84">
        <f>avghweal!BH29</f>
        <v>22131.063913410238</v>
      </c>
      <c r="H36" s="530"/>
      <c r="I36" s="541">
        <f>C36*0.9/'TE5'!B36</f>
        <v>0.21946637594897889</v>
      </c>
      <c r="J36" s="442"/>
      <c r="K36" s="443"/>
      <c r="L36" s="442"/>
      <c r="M36" s="561">
        <f>G36*0.9/'TE5'!F36</f>
        <v>0.2054318476008358</v>
      </c>
      <c r="P36" s="539"/>
    </row>
    <row r="37" spans="1:16" s="87" customFormat="1" ht="15" customHeight="1" x14ac:dyDescent="0.2">
      <c r="A37" s="92">
        <v>1941</v>
      </c>
      <c r="B37" s="425"/>
      <c r="C37" s="317">
        <f>avghweal!BD30</f>
        <v>16284.976238630688</v>
      </c>
      <c r="D37" s="353"/>
      <c r="E37" s="314"/>
      <c r="F37" s="314"/>
      <c r="G37" s="84">
        <f>avghweal!BH30</f>
        <v>23564.55497945903</v>
      </c>
      <c r="H37" s="530"/>
      <c r="I37" s="541">
        <f>C37*0.9/'TE5'!B37</f>
        <v>0.24461255280236849</v>
      </c>
      <c r="J37" s="442"/>
      <c r="K37" s="443"/>
      <c r="L37" s="442"/>
      <c r="M37" s="561">
        <f>G37*0.9/'TE5'!F37</f>
        <v>0.23039247513116604</v>
      </c>
      <c r="P37" s="539"/>
    </row>
    <row r="38" spans="1:16" s="87" customFormat="1" ht="15" customHeight="1" x14ac:dyDescent="0.2">
      <c r="A38" s="92">
        <v>1942</v>
      </c>
      <c r="B38" s="425"/>
      <c r="C38" s="317">
        <f>avghweal!BD31</f>
        <v>16803.870147864349</v>
      </c>
      <c r="D38" s="353"/>
      <c r="E38" s="314"/>
      <c r="F38" s="314"/>
      <c r="G38" s="84">
        <f>avghweal!BH31</f>
        <v>24565.009003713549</v>
      </c>
      <c r="H38" s="530"/>
      <c r="I38" s="541">
        <f>C38*0.9/'TE5'!B38</f>
        <v>0.26279296911409694</v>
      </c>
      <c r="J38" s="442"/>
      <c r="K38" s="443"/>
      <c r="L38" s="442"/>
      <c r="M38" s="561">
        <f>G38*0.9/'TE5'!F38</f>
        <v>0.24765904418573517</v>
      </c>
      <c r="P38" s="539"/>
    </row>
    <row r="39" spans="1:16" s="87" customFormat="1" ht="15" customHeight="1" x14ac:dyDescent="0.2">
      <c r="A39" s="92">
        <v>1943</v>
      </c>
      <c r="B39" s="425"/>
      <c r="C39" s="317">
        <f>avghweal!BD32</f>
        <v>17792.137704018252</v>
      </c>
      <c r="D39" s="353"/>
      <c r="E39" s="314"/>
      <c r="F39" s="314"/>
      <c r="G39" s="84">
        <f>avghweal!BH32</f>
        <v>26235.451667152371</v>
      </c>
      <c r="H39" s="530"/>
      <c r="I39" s="541">
        <f>C39*0.9/'TE5'!B39</f>
        <v>0.25923617443275399</v>
      </c>
      <c r="J39" s="442"/>
      <c r="K39" s="443"/>
      <c r="L39" s="442"/>
      <c r="M39" s="561">
        <f>G39*0.9/'TE5'!F39</f>
        <v>0.24468880853241093</v>
      </c>
      <c r="P39" s="539"/>
    </row>
    <row r="40" spans="1:16" s="87" customFormat="1" ht="15" customHeight="1" x14ac:dyDescent="0.2">
      <c r="A40" s="92">
        <v>1944</v>
      </c>
      <c r="B40" s="425"/>
      <c r="C40" s="317">
        <f>avghweal!BD33</f>
        <v>21822.348762695456</v>
      </c>
      <c r="D40" s="353"/>
      <c r="E40" s="314"/>
      <c r="F40" s="314"/>
      <c r="G40" s="84">
        <f>avghweal!BH33</f>
        <v>32192.790398150817</v>
      </c>
      <c r="H40" s="530"/>
      <c r="I40" s="541">
        <f>C40*0.9/'TE5'!B40</f>
        <v>0.28224800973923747</v>
      </c>
      <c r="J40" s="442"/>
      <c r="K40" s="443"/>
      <c r="L40" s="442"/>
      <c r="M40" s="561">
        <f>G40*0.9/'TE5'!F40</f>
        <v>0.26438894179814426</v>
      </c>
      <c r="P40" s="539"/>
    </row>
    <row r="41" spans="1:16" s="87" customFormat="1" ht="15" customHeight="1" x14ac:dyDescent="0.2">
      <c r="A41" s="92">
        <v>1945</v>
      </c>
      <c r="B41" s="425"/>
      <c r="C41" s="317">
        <f>avghweal!BD34</f>
        <v>24128.354210604313</v>
      </c>
      <c r="D41" s="353"/>
      <c r="E41" s="314"/>
      <c r="F41" s="314"/>
      <c r="G41" s="84">
        <f>avghweal!BH34</f>
        <v>36003.556659612026</v>
      </c>
      <c r="H41" s="530"/>
      <c r="I41" s="541">
        <f>C41*0.9/'TE5'!B41</f>
        <v>0.27634296301330774</v>
      </c>
      <c r="J41" s="442"/>
      <c r="K41" s="443"/>
      <c r="L41" s="442"/>
      <c r="M41" s="561">
        <f>G41*0.9/'TE5'!F41</f>
        <v>0.25964220893289908</v>
      </c>
      <c r="P41" s="539"/>
    </row>
    <row r="42" spans="1:16" s="87" customFormat="1" ht="15" customHeight="1" x14ac:dyDescent="0.2">
      <c r="A42" s="92">
        <v>1946</v>
      </c>
      <c r="B42" s="425"/>
      <c r="C42" s="317">
        <f>avghweal!BD35</f>
        <v>23483.300334782787</v>
      </c>
      <c r="D42" s="353"/>
      <c r="E42" s="314"/>
      <c r="F42" s="314"/>
      <c r="G42" s="84">
        <f>avghweal!BH35</f>
        <v>35415.351100168889</v>
      </c>
      <c r="H42" s="530"/>
      <c r="I42" s="541">
        <f>C42*0.9/'TE5'!B42</f>
        <v>0.27881968807970353</v>
      </c>
      <c r="J42" s="442"/>
      <c r="K42" s="443"/>
      <c r="L42" s="442"/>
      <c r="M42" s="561">
        <f>G42*0.9/'TE5'!F42</f>
        <v>0.26264732646055244</v>
      </c>
      <c r="P42" s="539"/>
    </row>
    <row r="43" spans="1:16" s="87" customFormat="1" ht="15" customHeight="1" x14ac:dyDescent="0.2">
      <c r="A43" s="92">
        <v>1947</v>
      </c>
      <c r="B43" s="425"/>
      <c r="C43" s="317">
        <f>avghweal!BD36</f>
        <v>24062.920493923812</v>
      </c>
      <c r="D43" s="353"/>
      <c r="E43" s="314"/>
      <c r="F43" s="314"/>
      <c r="G43" s="84">
        <f>avghweal!BH36</f>
        <v>36228.971759042339</v>
      </c>
      <c r="H43" s="530"/>
      <c r="I43" s="541">
        <f>C43*0.9/'TE5'!B43</f>
        <v>0.29210711749505325</v>
      </c>
      <c r="J43" s="442"/>
      <c r="K43" s="443"/>
      <c r="L43" s="442"/>
      <c r="M43" s="561">
        <f>G43*0.9/'TE5'!F43</f>
        <v>0.27488966949067051</v>
      </c>
      <c r="P43" s="539"/>
    </row>
    <row r="44" spans="1:16" s="87" customFormat="1" ht="15" customHeight="1" x14ac:dyDescent="0.2">
      <c r="A44" s="92">
        <v>1948</v>
      </c>
      <c r="B44" s="425"/>
      <c r="C44" s="317">
        <f>avghweal!BD37</f>
        <v>25288.868542189604</v>
      </c>
      <c r="D44" s="353"/>
      <c r="E44" s="314"/>
      <c r="F44" s="314"/>
      <c r="G44" s="84">
        <f>avghweal!BH37</f>
        <v>38043.893669301215</v>
      </c>
      <c r="H44" s="530"/>
      <c r="I44" s="541">
        <f>C44*0.9/'TE5'!B44</f>
        <v>0.30553757501859569</v>
      </c>
      <c r="J44" s="442"/>
      <c r="K44" s="443"/>
      <c r="L44" s="442"/>
      <c r="M44" s="561">
        <f>G44*0.9/'TE5'!F44</f>
        <v>0.2865967313659239</v>
      </c>
      <c r="P44" s="539"/>
    </row>
    <row r="45" spans="1:16" s="87" customFormat="1" ht="15" customHeight="1" x14ac:dyDescent="0.2">
      <c r="A45" s="91">
        <v>1949</v>
      </c>
      <c r="B45" s="426"/>
      <c r="C45" s="316">
        <f>avghweal!BD38</f>
        <v>26635.709106114729</v>
      </c>
      <c r="D45" s="354"/>
      <c r="E45" s="315"/>
      <c r="F45" s="315"/>
      <c r="G45" s="88">
        <f>avghweal!BH38</f>
        <v>40102.89179734081</v>
      </c>
      <c r="H45" s="531"/>
      <c r="I45" s="542">
        <f>C45*0.9/'TE5'!B45</f>
        <v>0.31332793591290553</v>
      </c>
      <c r="J45" s="445"/>
      <c r="K45" s="446"/>
      <c r="L45" s="445"/>
      <c r="M45" s="562">
        <f>G45*0.9/'TE5'!F45</f>
        <v>0.29340545412913061</v>
      </c>
      <c r="P45" s="539"/>
    </row>
    <row r="46" spans="1:16" s="87" customFormat="1" ht="15" customHeight="1" x14ac:dyDescent="0.2">
      <c r="A46" s="92">
        <v>1950</v>
      </c>
      <c r="B46" s="425"/>
      <c r="C46" s="317">
        <f>avghweal!BD39</f>
        <v>27150.242981408537</v>
      </c>
      <c r="D46" s="353"/>
      <c r="E46" s="314"/>
      <c r="F46" s="314"/>
      <c r="G46" s="84">
        <f>avghweal!BH39</f>
        <v>40807.588219861762</v>
      </c>
      <c r="H46" s="530"/>
      <c r="I46" s="541">
        <f>C46*0.9/'TE5'!B46</f>
        <v>0.30982683077081541</v>
      </c>
      <c r="J46" s="442"/>
      <c r="K46" s="443"/>
      <c r="L46" s="442"/>
      <c r="M46" s="561">
        <f>G46*0.9/'TE5'!F46</f>
        <v>0.290147695249727</v>
      </c>
      <c r="P46" s="539"/>
    </row>
    <row r="47" spans="1:16" s="87" customFormat="1" ht="15" customHeight="1" x14ac:dyDescent="0.2">
      <c r="A47" s="92">
        <v>1951</v>
      </c>
      <c r="B47" s="425"/>
      <c r="C47" s="317">
        <f>avghweal!BD40</f>
        <v>27231.980726250054</v>
      </c>
      <c r="D47" s="353"/>
      <c r="E47" s="314"/>
      <c r="F47" s="314"/>
      <c r="G47" s="84">
        <f>avghweal!BH40</f>
        <v>41032.994000756604</v>
      </c>
      <c r="H47" s="530"/>
      <c r="I47" s="541">
        <f>C47*0.9/'TE5'!B47</f>
        <v>0.30996577972815226</v>
      </c>
      <c r="J47" s="442"/>
      <c r="K47" s="443"/>
      <c r="L47" s="442"/>
      <c r="M47" s="561">
        <f>G47*0.9/'TE5'!F47</f>
        <v>0.29030945430787314</v>
      </c>
      <c r="P47" s="539"/>
    </row>
    <row r="48" spans="1:16" s="87" customFormat="1" ht="15" customHeight="1" x14ac:dyDescent="0.2">
      <c r="A48" s="92">
        <v>1952</v>
      </c>
      <c r="B48" s="425"/>
      <c r="C48" s="317">
        <f>avghweal!BD41</f>
        <v>28229.090743187404</v>
      </c>
      <c r="D48" s="353"/>
      <c r="E48" s="314"/>
      <c r="F48" s="314"/>
      <c r="G48" s="84">
        <f>avghweal!BH41</f>
        <v>42637.910791882066</v>
      </c>
      <c r="H48" s="530"/>
      <c r="I48" s="541">
        <f>C48*0.9/'TE5'!B48</f>
        <v>0.31275347273550619</v>
      </c>
      <c r="J48" s="442"/>
      <c r="K48" s="443"/>
      <c r="L48" s="442"/>
      <c r="M48" s="561">
        <f>G48*0.9/'TE5'!F48</f>
        <v>0.29314107731005684</v>
      </c>
      <c r="P48" s="539"/>
    </row>
    <row r="49" spans="1:16" s="87" customFormat="1" ht="15" customHeight="1" x14ac:dyDescent="0.2">
      <c r="A49" s="92">
        <v>1953</v>
      </c>
      <c r="B49" s="425"/>
      <c r="C49" s="317">
        <f>avghweal!BD42</f>
        <v>29057.056123077498</v>
      </c>
      <c r="D49" s="353"/>
      <c r="E49" s="314"/>
      <c r="F49" s="314"/>
      <c r="G49" s="84">
        <f>avghweal!BH42</f>
        <v>43914.879294448059</v>
      </c>
      <c r="H49" s="530"/>
      <c r="I49" s="541">
        <f>C49*0.9/'TE5'!B49</f>
        <v>0.31911696967981706</v>
      </c>
      <c r="J49" s="442"/>
      <c r="K49" s="443"/>
      <c r="L49" s="442"/>
      <c r="M49" s="561">
        <f>G49*0.9/'TE5'!F49</f>
        <v>0.29918136763810799</v>
      </c>
      <c r="P49" s="539"/>
    </row>
    <row r="50" spans="1:16" s="87" customFormat="1" ht="15" customHeight="1" x14ac:dyDescent="0.2">
      <c r="A50" s="92">
        <v>1954</v>
      </c>
      <c r="B50" s="425"/>
      <c r="C50" s="317">
        <f>avghweal!BD43</f>
        <v>29492.11613704366</v>
      </c>
      <c r="D50" s="353"/>
      <c r="E50" s="314"/>
      <c r="F50" s="314"/>
      <c r="G50" s="84">
        <f>avghweal!BH43</f>
        <v>44592.297706571619</v>
      </c>
      <c r="H50" s="530"/>
      <c r="I50" s="541">
        <f>C50*0.9/'TE5'!B50</f>
        <v>0.31509653409171695</v>
      </c>
      <c r="J50" s="442"/>
      <c r="K50" s="443"/>
      <c r="L50" s="442"/>
      <c r="M50" s="561">
        <f>G50*0.9/'TE5'!F50</f>
        <v>0.29566745150520912</v>
      </c>
      <c r="P50" s="539"/>
    </row>
    <row r="51" spans="1:16" s="87" customFormat="1" ht="15" customHeight="1" x14ac:dyDescent="0.2">
      <c r="A51" s="92">
        <v>1955</v>
      </c>
      <c r="B51" s="425"/>
      <c r="C51" s="317">
        <f>avghweal!BD44</f>
        <v>30568.502324196244</v>
      </c>
      <c r="D51" s="353"/>
      <c r="E51" s="314"/>
      <c r="F51" s="314"/>
      <c r="G51" s="84">
        <f>avghweal!BH44</f>
        <v>46210.263184454823</v>
      </c>
      <c r="H51" s="530"/>
      <c r="I51" s="541">
        <f>C51*0.9/'TE5'!B51</f>
        <v>0.31121725994328947</v>
      </c>
      <c r="J51" s="442"/>
      <c r="K51" s="443"/>
      <c r="L51" s="442"/>
      <c r="M51" s="561">
        <f>G51*0.9/'TE5'!F51</f>
        <v>0.29220451513053003</v>
      </c>
      <c r="P51" s="539"/>
    </row>
    <row r="52" spans="1:16" s="87" customFormat="1" ht="15" customHeight="1" x14ac:dyDescent="0.2">
      <c r="A52" s="92">
        <v>1956</v>
      </c>
      <c r="B52" s="425"/>
      <c r="C52" s="317">
        <f>avghweal!BD45</f>
        <v>31048.723240628176</v>
      </c>
      <c r="D52" s="353"/>
      <c r="E52" s="314"/>
      <c r="F52" s="314"/>
      <c r="G52" s="84">
        <f>avghweal!BH45</f>
        <v>46923.034988694657</v>
      </c>
      <c r="H52" s="530"/>
      <c r="I52" s="541">
        <f>C52*0.9/'TE5'!B52</f>
        <v>0.30779674832194043</v>
      </c>
      <c r="J52" s="442"/>
      <c r="K52" s="443"/>
      <c r="L52" s="442"/>
      <c r="M52" s="561">
        <f>G52*0.9/'TE5'!F52</f>
        <v>0.28888729289223886</v>
      </c>
      <c r="P52" s="539"/>
    </row>
    <row r="53" spans="1:16" s="87" customFormat="1" ht="15" customHeight="1" x14ac:dyDescent="0.2">
      <c r="A53" s="92">
        <v>1957</v>
      </c>
      <c r="B53" s="425"/>
      <c r="C53" s="317">
        <f>avghweal!BD46</f>
        <v>30589.439340931836</v>
      </c>
      <c r="D53" s="353"/>
      <c r="E53" s="314"/>
      <c r="F53" s="314"/>
      <c r="G53" s="84">
        <f>avghweal!BH46</f>
        <v>46143.702139399633</v>
      </c>
      <c r="H53" s="530"/>
      <c r="I53" s="541">
        <f>C53*0.9/'TE5'!B53</f>
        <v>0.30366178119838705</v>
      </c>
      <c r="J53" s="442"/>
      <c r="K53" s="443"/>
      <c r="L53" s="442"/>
      <c r="M53" s="561">
        <f>G53*0.9/'TE5'!F53</f>
        <v>0.28461346322434616</v>
      </c>
      <c r="P53" s="539"/>
    </row>
    <row r="54" spans="1:16" s="87" customFormat="1" ht="15" customHeight="1" x14ac:dyDescent="0.2">
      <c r="A54" s="92">
        <v>1958</v>
      </c>
      <c r="B54" s="425"/>
      <c r="C54" s="317">
        <f>avghweal!BD47</f>
        <v>31377.346735422267</v>
      </c>
      <c r="D54" s="353"/>
      <c r="E54" s="314"/>
      <c r="F54" s="314"/>
      <c r="G54" s="84">
        <f>avghweal!BH47</f>
        <v>47290.748344306536</v>
      </c>
      <c r="H54" s="530"/>
      <c r="I54" s="541">
        <f>C54*0.9/'TE5'!B54</f>
        <v>0.30484666889201384</v>
      </c>
      <c r="J54" s="442"/>
      <c r="K54" s="443"/>
      <c r="L54" s="442"/>
      <c r="M54" s="561">
        <f>G54*0.9/'TE5'!F54</f>
        <v>0.28547682421213155</v>
      </c>
      <c r="P54" s="539"/>
    </row>
    <row r="55" spans="1:16" s="87" customFormat="1" ht="15" customHeight="1" x14ac:dyDescent="0.2">
      <c r="A55" s="91">
        <v>1959</v>
      </c>
      <c r="B55" s="426"/>
      <c r="C55" s="316">
        <f>avghweal!BD48</f>
        <v>31856.792344783749</v>
      </c>
      <c r="D55" s="354"/>
      <c r="E55" s="315"/>
      <c r="F55" s="315"/>
      <c r="G55" s="88">
        <f>avghweal!BH48</f>
        <v>48320.211258629672</v>
      </c>
      <c r="H55" s="531"/>
      <c r="I55" s="542">
        <f>C55*0.9/'TE5'!B55</f>
        <v>0.29764669709480385</v>
      </c>
      <c r="J55" s="445"/>
      <c r="K55" s="446"/>
      <c r="L55" s="445"/>
      <c r="M55" s="562">
        <f>G55*0.9/'TE5'!F55</f>
        <v>0.27911492417942585</v>
      </c>
      <c r="P55" s="539"/>
    </row>
    <row r="56" spans="1:16" x14ac:dyDescent="0.2">
      <c r="A56" s="67">
        <v>1960</v>
      </c>
      <c r="B56" s="425"/>
      <c r="C56" s="317">
        <f>avghweal!BD49</f>
        <v>32053.978710470354</v>
      </c>
      <c r="D56" s="353"/>
      <c r="E56" s="314"/>
      <c r="F56" s="314"/>
      <c r="G56" s="84">
        <f>avghweal!BH49</f>
        <v>48686.749783018407</v>
      </c>
      <c r="H56" s="530"/>
      <c r="I56" s="541">
        <f>C56*0.9/'TE5'!B56</f>
        <v>0.29501120368441636</v>
      </c>
      <c r="J56" s="442"/>
      <c r="K56" s="443"/>
      <c r="L56" s="442"/>
      <c r="M56" s="561">
        <f>G56*0.9/'TE5'!F56</f>
        <v>0.27647491281595493</v>
      </c>
      <c r="P56" s="539"/>
    </row>
    <row r="57" spans="1:16" x14ac:dyDescent="0.2">
      <c r="A57" s="67">
        <v>1961</v>
      </c>
      <c r="B57" s="425"/>
      <c r="C57" s="317">
        <f>avghweal!BD50</f>
        <v>33016.152266016514</v>
      </c>
      <c r="D57" s="353"/>
      <c r="E57" s="314"/>
      <c r="F57" s="314"/>
      <c r="G57" s="84">
        <f>avghweal!BH50</f>
        <v>49709.052800709709</v>
      </c>
      <c r="H57" s="530"/>
      <c r="I57" s="541">
        <f>C57*0.9/'TE5'!B57</f>
        <v>0.29290857382124813</v>
      </c>
      <c r="J57" s="442"/>
      <c r="K57" s="443"/>
      <c r="L57" s="442"/>
      <c r="M57" s="561">
        <f>G57*0.9/'TE5'!F57</f>
        <v>0.27451244000664399</v>
      </c>
      <c r="P57" s="539"/>
    </row>
    <row r="58" spans="1:16" x14ac:dyDescent="0.2">
      <c r="A58" s="67">
        <v>1962</v>
      </c>
      <c r="B58" s="427">
        <f>avghweal!BC51</f>
        <v>33391.867625425082</v>
      </c>
      <c r="C58" s="318">
        <f>avghweal!BD51</f>
        <v>33391.867625425082</v>
      </c>
      <c r="D58" s="355">
        <f>avghweal!BE51</f>
        <v>30133.665093277879</v>
      </c>
      <c r="E58" s="522">
        <f>avghweal!BF51</f>
        <v>33410.218060464867</v>
      </c>
      <c r="F58" s="522">
        <f>avghweal!BG51</f>
        <v>33378.680873395067</v>
      </c>
      <c r="G58" s="81">
        <f>avghweal!BH51</f>
        <v>48228.265519540713</v>
      </c>
      <c r="H58" s="532">
        <f>B58*0.9/'TE5'!B58</f>
        <v>0.28774952888488775</v>
      </c>
      <c r="I58" s="543">
        <f>C58*0.9/'TE5'!B58</f>
        <v>0.28774952888488775</v>
      </c>
      <c r="J58" s="549">
        <f>D58*0.9/'TE5'!C58</f>
        <v>0.31453424692153931</v>
      </c>
      <c r="K58" s="543">
        <f>E58*0.9/'TE5'!D58</f>
        <v>0.29673033952713013</v>
      </c>
      <c r="L58" s="549">
        <f>F58*0.9/'TE5'!E58</f>
        <v>0.27978909015655512</v>
      </c>
      <c r="M58" s="550">
        <f>G58*0.9/'TE5'!F58</f>
        <v>0.26920408010482788</v>
      </c>
      <c r="P58" s="539"/>
    </row>
    <row r="59" spans="1:16" x14ac:dyDescent="0.2">
      <c r="A59" s="67">
        <v>1963</v>
      </c>
      <c r="B59" s="428">
        <f>avghweal!BC52</f>
        <v>34078.992984230455</v>
      </c>
      <c r="C59" s="319">
        <f>avghweal!BD52</f>
        <v>33757.117584901949</v>
      </c>
      <c r="D59" s="353">
        <f>avghweal!BE52</f>
        <v>30327.040325750851</v>
      </c>
      <c r="E59" s="524">
        <f>avghweal!BF52</f>
        <v>33750.192301202063</v>
      </c>
      <c r="F59" s="524">
        <f>avghweal!BG52</f>
        <v>34413.477290467199</v>
      </c>
      <c r="G59" s="62">
        <f>avghweal!BH52</f>
        <v>48996.888405207028</v>
      </c>
      <c r="H59" s="533">
        <f>B59*0.9/'TE5'!B59</f>
        <v>0.29104974136140455</v>
      </c>
      <c r="I59" s="544">
        <f>C59*0.9/'TE5'!B59</f>
        <v>0.2883007824420929</v>
      </c>
      <c r="J59" s="551">
        <f>D59*0.9/'TE5'!C59</f>
        <v>0.31523261412982673</v>
      </c>
      <c r="K59" s="544">
        <f>E59*0.9/'TE5'!D59</f>
        <v>0.29658162022565299</v>
      </c>
      <c r="L59" s="551">
        <f>F59*0.9/'TE5'!E59</f>
        <v>0.28121524705461998</v>
      </c>
      <c r="M59" s="552">
        <f>G59*0.9/'TE5'!F59</f>
        <v>0.27111750841140747</v>
      </c>
      <c r="P59" s="539"/>
    </row>
    <row r="60" spans="1:16" x14ac:dyDescent="0.2">
      <c r="A60" s="67">
        <v>1964</v>
      </c>
      <c r="B60" s="428">
        <f>avghweal!BC53</f>
        <v>34766.118343035821</v>
      </c>
      <c r="C60" s="319">
        <f>avghweal!BD53</f>
        <v>34766.118343035821</v>
      </c>
      <c r="D60" s="353">
        <f>avghweal!BE53</f>
        <v>30520.41555822382</v>
      </c>
      <c r="E60" s="524">
        <f>avghweal!BF53</f>
        <v>34090.166541939259</v>
      </c>
      <c r="F60" s="524">
        <f>avghweal!BG53</f>
        <v>35448.273707539331</v>
      </c>
      <c r="G60" s="62">
        <f>avghweal!BH53</f>
        <v>50903.41670652727</v>
      </c>
      <c r="H60" s="533">
        <f>B60*0.9/'TE5'!B60</f>
        <v>0.28885203599929804</v>
      </c>
      <c r="I60" s="544">
        <f>C60*0.9/'TE5'!B60</f>
        <v>0.28885203599929804</v>
      </c>
      <c r="J60" s="551">
        <f>D60*0.9/'TE5'!C60</f>
        <v>0.31592518091201782</v>
      </c>
      <c r="K60" s="544">
        <f>E60*0.9/'TE5'!D60</f>
        <v>0.2964360117912293</v>
      </c>
      <c r="L60" s="551">
        <f>F60*0.9/'TE5'!E60</f>
        <v>0.28257149457931519</v>
      </c>
      <c r="M60" s="552">
        <f>G60*0.9/'TE5'!F60</f>
        <v>0.27303093671798706</v>
      </c>
      <c r="P60" s="539"/>
    </row>
    <row r="61" spans="1:16" x14ac:dyDescent="0.2">
      <c r="A61" s="67">
        <v>1965</v>
      </c>
      <c r="B61" s="428">
        <f>avghweal!BC54</f>
        <v>36169.448189771196</v>
      </c>
      <c r="C61" s="319">
        <f>avghweal!BD54</f>
        <v>36823.335283685075</v>
      </c>
      <c r="D61" s="353">
        <f>avghweal!BE54</f>
        <v>31252.014767344393</v>
      </c>
      <c r="E61" s="524">
        <f>avghweal!BF54</f>
        <v>35604.326579727822</v>
      </c>
      <c r="F61" s="524">
        <f>avghweal!BG54</f>
        <v>36735.15480032668</v>
      </c>
      <c r="G61" s="62">
        <f>avghweal!BH54</f>
        <v>53725.65870748154</v>
      </c>
      <c r="H61" s="533">
        <f>B61*0.9/'TE5'!B61</f>
        <v>0.28777054031840715</v>
      </c>
      <c r="I61" s="544">
        <f>C61*0.9/'TE5'!B61</f>
        <v>0.29297298192977916</v>
      </c>
      <c r="J61" s="551">
        <f>D61*0.9/'TE5'!C61</f>
        <v>0.31763763538564155</v>
      </c>
      <c r="K61" s="544">
        <f>E61*0.9/'TE5'!D61</f>
        <v>0.30011767548766682</v>
      </c>
      <c r="L61" s="551">
        <f>F61*0.9/'TE5'!E61</f>
        <v>0.28710244536970342</v>
      </c>
      <c r="M61" s="552">
        <f>G61*0.9/'TE5'!F61</f>
        <v>0.27676808834075928</v>
      </c>
      <c r="P61" s="539"/>
    </row>
    <row r="62" spans="1:16" x14ac:dyDescent="0.2">
      <c r="A62" s="67">
        <v>1966</v>
      </c>
      <c r="B62" s="428">
        <f>avghweal!BC55</f>
        <v>37572.778036506563</v>
      </c>
      <c r="C62" s="319">
        <f>avghweal!BD55</f>
        <v>37572.778036506563</v>
      </c>
      <c r="D62" s="353">
        <f>avghweal!BE55</f>
        <v>31983.613976464963</v>
      </c>
      <c r="E62" s="524">
        <f>avghweal!BF55</f>
        <v>37118.486617516384</v>
      </c>
      <c r="F62" s="524">
        <f>avghweal!BG55</f>
        <v>38022.035893114029</v>
      </c>
      <c r="G62" s="62">
        <f>avghweal!BH55</f>
        <v>54667.633217484065</v>
      </c>
      <c r="H62" s="533">
        <f>B62*0.9/'TE5'!B62</f>
        <v>0.29709392786026001</v>
      </c>
      <c r="I62" s="544">
        <f>C62*0.9/'TE5'!B62</f>
        <v>0.29709392786026001</v>
      </c>
      <c r="J62" s="551">
        <f>D62*0.9/'TE5'!C62</f>
        <v>0.31928914785385126</v>
      </c>
      <c r="K62" s="544">
        <f>E62*0.9/'TE5'!D62</f>
        <v>0.30358046293258667</v>
      </c>
      <c r="L62" s="551">
        <f>F62*0.9/'TE5'!E62</f>
        <v>0.29145956039428705</v>
      </c>
      <c r="M62" s="552">
        <f>G62*0.9/'TE5'!F62</f>
        <v>0.28050523996353155</v>
      </c>
      <c r="P62" s="539"/>
    </row>
    <row r="63" spans="1:16" x14ac:dyDescent="0.2">
      <c r="A63" s="67">
        <v>1967</v>
      </c>
      <c r="B63" s="428">
        <f>avghweal!BC56</f>
        <v>38861.798024253912</v>
      </c>
      <c r="C63" s="319">
        <f>avghweal!BD56</f>
        <v>38861.798024253912</v>
      </c>
      <c r="D63" s="353">
        <f>avghweal!BE56</f>
        <v>33760.406917228953</v>
      </c>
      <c r="E63" s="524">
        <f>avghweal!BF56</f>
        <v>38101.413957857229</v>
      </c>
      <c r="F63" s="524">
        <f>avghweal!BG56</f>
        <v>39610.062169882505</v>
      </c>
      <c r="G63" s="62">
        <f>avghweal!BH56</f>
        <v>58008.284543353038</v>
      </c>
      <c r="H63" s="534">
        <f>B63*0.9/'TE5'!B63</f>
        <v>0.30055117607116699</v>
      </c>
      <c r="I63" s="545">
        <f>C63*0.9/'TE5'!B63</f>
        <v>0.30055117607116699</v>
      </c>
      <c r="J63" s="551">
        <f>D63*0.9/'TE5'!C63</f>
        <v>0.32332921028137207</v>
      </c>
      <c r="K63" s="544">
        <f>E63*0.9/'TE5'!D63</f>
        <v>0.30907544493675237</v>
      </c>
      <c r="L63" s="551">
        <f>F63*0.9/'TE5'!E63</f>
        <v>0.29329821467399597</v>
      </c>
      <c r="M63" s="552">
        <f>G63*0.9/'TE5'!F63</f>
        <v>0.28617815673351288</v>
      </c>
      <c r="P63" s="539"/>
    </row>
    <row r="64" spans="1:16" x14ac:dyDescent="0.2">
      <c r="A64" s="67">
        <v>1968</v>
      </c>
      <c r="B64" s="428">
        <f>avghweal!BC57</f>
        <v>40740.56407899897</v>
      </c>
      <c r="C64" s="319">
        <f>avghweal!BD57</f>
        <v>40740.56407899897</v>
      </c>
      <c r="D64" s="353">
        <f>avghweal!BE57</f>
        <v>34515.244641080411</v>
      </c>
      <c r="E64" s="524">
        <f>avghweal!BF57</f>
        <v>39798.623278660081</v>
      </c>
      <c r="F64" s="524">
        <f>avghweal!BG57</f>
        <v>41716.903971103871</v>
      </c>
      <c r="G64" s="62">
        <f>avghweal!BH57</f>
        <v>60544.83886743016</v>
      </c>
      <c r="H64" s="534">
        <f>B64*0.9/'TE5'!B64</f>
        <v>0.30010963976383209</v>
      </c>
      <c r="I64" s="545">
        <f>C64*0.9/'TE5'!B64</f>
        <v>0.30010963976383209</v>
      </c>
      <c r="J64" s="551">
        <f>D64*0.9/'TE5'!C64</f>
        <v>0.31812185049057012</v>
      </c>
      <c r="K64" s="544">
        <f>E64*0.9/'TE5'!D64</f>
        <v>0.30706355720758433</v>
      </c>
      <c r="L64" s="551">
        <f>F64*0.9/'TE5'!E64</f>
        <v>0.29442308098077774</v>
      </c>
      <c r="M64" s="552">
        <f>G64*0.9/'TE5'!F64</f>
        <v>0.28643092140555382</v>
      </c>
      <c r="P64" s="539"/>
    </row>
    <row r="65" spans="1:16" x14ac:dyDescent="0.2">
      <c r="A65" s="72">
        <v>1969</v>
      </c>
      <c r="B65" s="429">
        <f>avghweal!BC58</f>
        <v>41608.825179048748</v>
      </c>
      <c r="C65" s="320">
        <f>avghweal!BD58</f>
        <v>41608.825179048748</v>
      </c>
      <c r="D65" s="354">
        <f>avghweal!BE58</f>
        <v>35423.2015646086</v>
      </c>
      <c r="E65" s="526">
        <f>avghweal!BF58</f>
        <v>40443.935134390369</v>
      </c>
      <c r="F65" s="526">
        <f>avghweal!BG58</f>
        <v>42782.665288402139</v>
      </c>
      <c r="G65" s="68">
        <f>avghweal!BH58</f>
        <v>62164.212219135239</v>
      </c>
      <c r="H65" s="535">
        <f>B65*0.9/'TE5'!B65</f>
        <v>0.30986853316426283</v>
      </c>
      <c r="I65" s="546">
        <f>C65*0.9/'TE5'!B65</f>
        <v>0.30986853316426283</v>
      </c>
      <c r="J65" s="553">
        <f>D65*0.9/'TE5'!C65</f>
        <v>0.32786974310874939</v>
      </c>
      <c r="K65" s="547">
        <f>E65*0.9/'TE5'!D65</f>
        <v>0.3165194783359766</v>
      </c>
      <c r="L65" s="553">
        <f>F65*0.9/'TE5'!E65</f>
        <v>0.30449239350855356</v>
      </c>
      <c r="M65" s="554">
        <f>G65*0.9/'TE5'!F65</f>
        <v>0.29609198030084383</v>
      </c>
      <c r="P65" s="539"/>
    </row>
    <row r="66" spans="1:16" x14ac:dyDescent="0.2">
      <c r="A66" s="67">
        <v>1970</v>
      </c>
      <c r="B66" s="428">
        <f>avghweal!BC59</f>
        <v>39516.891955963329</v>
      </c>
      <c r="C66" s="319">
        <f>avghweal!BD59</f>
        <v>39516.891955963329</v>
      </c>
      <c r="D66" s="353">
        <f>avghweal!BE59</f>
        <v>33619.277894917941</v>
      </c>
      <c r="E66" s="524">
        <f>avghweal!BF59</f>
        <v>38773.078414406169</v>
      </c>
      <c r="F66" s="524">
        <f>avghweal!BG59</f>
        <v>40295.002183898403</v>
      </c>
      <c r="G66" s="62">
        <f>avghweal!BH59</f>
        <v>58123.981824821465</v>
      </c>
      <c r="H66" s="534">
        <f>B66*0.9/'TE5'!B66</f>
        <v>0.3092649625614286</v>
      </c>
      <c r="I66" s="545">
        <f>C66*0.9/'TE5'!B66</f>
        <v>0.3092649625614286</v>
      </c>
      <c r="J66" s="551">
        <f>D66*0.9/'TE5'!C66</f>
        <v>0.32971512526273727</v>
      </c>
      <c r="K66" s="544">
        <f>E66*0.9/'TE5'!D66</f>
        <v>0.31501511717215175</v>
      </c>
      <c r="L66" s="551">
        <f>F66*0.9/'TE5'!E66</f>
        <v>0.30449780309572816</v>
      </c>
      <c r="M66" s="552">
        <f>G66*0.9/'TE5'!F66</f>
        <v>0.29304453893564641</v>
      </c>
      <c r="P66" s="539"/>
    </row>
    <row r="67" spans="1:16" x14ac:dyDescent="0.2">
      <c r="A67" s="67">
        <v>1971</v>
      </c>
      <c r="B67" s="428">
        <f>avghweal!BC60</f>
        <v>40072.675922377086</v>
      </c>
      <c r="C67" s="319">
        <f>avghweal!BD60</f>
        <v>40072.675922377086</v>
      </c>
      <c r="D67" s="353">
        <f>avghweal!BE60</f>
        <v>35396.302362933056</v>
      </c>
      <c r="E67" s="524">
        <f>avghweal!BF60</f>
        <v>39179.970861367248</v>
      </c>
      <c r="F67" s="524">
        <f>avghweal!BG60</f>
        <v>40981.251110194993</v>
      </c>
      <c r="G67" s="62">
        <f>avghweal!BH60</f>
        <v>58499.141867698061</v>
      </c>
      <c r="H67" s="534">
        <f>B67*0.9/'TE5'!B67</f>
        <v>0.31291598198004056</v>
      </c>
      <c r="I67" s="545">
        <f>C67*0.9/'TE5'!B67</f>
        <v>0.31291598198004056</v>
      </c>
      <c r="J67" s="551">
        <f>D67*0.9/'TE5'!C67</f>
        <v>0.3356074970215559</v>
      </c>
      <c r="K67" s="544">
        <f>E67*0.9/'TE5'!D67</f>
        <v>0.31865956878755242</v>
      </c>
      <c r="L67" s="551">
        <f>F67*0.9/'TE5'!E67</f>
        <v>0.30808860680554062</v>
      </c>
      <c r="M67" s="552">
        <f>G67*0.9/'TE5'!F67</f>
        <v>0.2944773514172993</v>
      </c>
      <c r="P67" s="539"/>
    </row>
    <row r="68" spans="1:16" x14ac:dyDescent="0.2">
      <c r="A68" s="67">
        <v>1972</v>
      </c>
      <c r="B68" s="428">
        <f>avghweal!BC61</f>
        <v>42310.436695085962</v>
      </c>
      <c r="C68" s="319">
        <f>avghweal!BD61</f>
        <v>42310.436695085962</v>
      </c>
      <c r="D68" s="353">
        <f>avghweal!BE61</f>
        <v>36322.558624949903</v>
      </c>
      <c r="E68" s="524">
        <f>avghweal!BF61</f>
        <v>41396.742687381236</v>
      </c>
      <c r="F68" s="524">
        <f>avghweal!BG61</f>
        <v>43209.536778573005</v>
      </c>
      <c r="G68" s="62">
        <f>avghweal!BH61</f>
        <v>60165.08263513253</v>
      </c>
      <c r="H68" s="534">
        <f>B68*0.9/'TE5'!B68</f>
        <v>0.31096081464784214</v>
      </c>
      <c r="I68" s="545">
        <f>C68*0.9/'TE5'!B68</f>
        <v>0.31096081464784214</v>
      </c>
      <c r="J68" s="551">
        <f>D68*0.9/'TE5'!C68</f>
        <v>0.3309849570505321</v>
      </c>
      <c r="K68" s="544">
        <f>E68*0.9/'TE5'!D68</f>
        <v>0.31634952747845085</v>
      </c>
      <c r="L68" s="551">
        <f>F68*0.9/'TE5'!E68</f>
        <v>0.30633020555251272</v>
      </c>
      <c r="M68" s="552">
        <f>G68*0.9/'TE5'!F68</f>
        <v>0.28997861045354512</v>
      </c>
      <c r="P68" s="539"/>
    </row>
    <row r="69" spans="1:16" x14ac:dyDescent="0.2">
      <c r="A69" s="67">
        <v>1973</v>
      </c>
      <c r="B69" s="428">
        <f>avghweal!BC62</f>
        <v>43969.004407083434</v>
      </c>
      <c r="C69" s="319">
        <f>avghweal!BD62</f>
        <v>43969.004407083434</v>
      </c>
      <c r="D69" s="353">
        <f>avghweal!BE62</f>
        <v>38035.80967272578</v>
      </c>
      <c r="E69" s="524">
        <f>avghweal!BF62</f>
        <v>43499.658888998565</v>
      </c>
      <c r="F69" s="524">
        <f>avghweal!BG62</f>
        <v>44446.582758595134</v>
      </c>
      <c r="G69" s="62">
        <f>avghweal!BH62</f>
        <v>62256.307807618563</v>
      </c>
      <c r="H69" s="534">
        <f>B69*0.9/'TE5'!B69</f>
        <v>0.31991709403519053</v>
      </c>
      <c r="I69" s="545">
        <f>C69*0.9/'TE5'!B69</f>
        <v>0.31991709403519053</v>
      </c>
      <c r="J69" s="551">
        <f>D69*0.9/'TE5'!C69</f>
        <v>0.33720581408124417</v>
      </c>
      <c r="K69" s="544">
        <f>E69*0.9/'TE5'!D69</f>
        <v>0.32495251825457672</v>
      </c>
      <c r="L69" s="551">
        <f>F69*0.9/'TE5'!E69</f>
        <v>0.31559443512378499</v>
      </c>
      <c r="M69" s="552">
        <f>G69*0.9/'TE5'!F69</f>
        <v>0.29705667172311218</v>
      </c>
      <c r="P69" s="539"/>
    </row>
    <row r="70" spans="1:16" x14ac:dyDescent="0.2">
      <c r="A70" s="67">
        <v>1974</v>
      </c>
      <c r="B70" s="428">
        <f>avghweal!BC63</f>
        <v>41132.107151597404</v>
      </c>
      <c r="C70" s="319">
        <f>avghweal!BD63</f>
        <v>41132.107151597404</v>
      </c>
      <c r="D70" s="353">
        <f>avghweal!BE63</f>
        <v>35709.96281039311</v>
      </c>
      <c r="E70" s="524">
        <f>avghweal!BF63</f>
        <v>40184.354219160894</v>
      </c>
      <c r="F70" s="524">
        <f>avghweal!BG63</f>
        <v>42084.269938199111</v>
      </c>
      <c r="G70" s="62">
        <f>avghweal!BH63</f>
        <v>57918.961914997708</v>
      </c>
      <c r="H70" s="534">
        <f>B70*0.9/'TE5'!B70</f>
        <v>0.32906040830494027</v>
      </c>
      <c r="I70" s="545">
        <f>C70*0.9/'TE5'!B70</f>
        <v>0.32906040830494027</v>
      </c>
      <c r="J70" s="551">
        <f>D70*0.9/'TE5'!C70</f>
        <v>0.34172504811431281</v>
      </c>
      <c r="K70" s="544">
        <f>E70*0.9/'TE5'!D70</f>
        <v>0.33208049220593233</v>
      </c>
      <c r="L70" s="551">
        <f>F70*0.9/'TE5'!E70</f>
        <v>0.32678045342072437</v>
      </c>
      <c r="M70" s="552">
        <f>G70*0.9/'TE5'!F70</f>
        <v>0.30477128842085222</v>
      </c>
      <c r="P70" s="539"/>
    </row>
    <row r="71" spans="1:16" x14ac:dyDescent="0.2">
      <c r="A71" s="67">
        <v>1975</v>
      </c>
      <c r="B71" s="428">
        <f>avghweal!BC64</f>
        <v>40040.733138569376</v>
      </c>
      <c r="C71" s="319">
        <f>avghweal!BD64</f>
        <v>40040.733138569376</v>
      </c>
      <c r="D71" s="353">
        <f>avghweal!BE64</f>
        <v>33752.220225407676</v>
      </c>
      <c r="E71" s="524">
        <f>avghweal!BF64</f>
        <v>38887.742585602602</v>
      </c>
      <c r="F71" s="524">
        <f>avghweal!BG64</f>
        <v>41200.297924515631</v>
      </c>
      <c r="G71" s="62">
        <f>avghweal!BH64</f>
        <v>55929.273235479443</v>
      </c>
      <c r="H71" s="534">
        <f>B71*0.9/'TE5'!B71</f>
        <v>0.33375147800416022</v>
      </c>
      <c r="I71" s="545">
        <f>C71*0.9/'TE5'!B71</f>
        <v>0.33375147800416022</v>
      </c>
      <c r="J71" s="551">
        <f>D71*0.9/'TE5'!C71</f>
        <v>0.34154143847263185</v>
      </c>
      <c r="K71" s="544">
        <f>E71*0.9/'TE5'!D71</f>
        <v>0.33680859427340692</v>
      </c>
      <c r="L71" s="551">
        <f>F71*0.9/'TE5'!E71</f>
        <v>0.33143130319740527</v>
      </c>
      <c r="M71" s="552">
        <f>G71*0.9/'TE5'!F71</f>
        <v>0.30833436155967325</v>
      </c>
      <c r="P71" s="539"/>
    </row>
    <row r="72" spans="1:16" x14ac:dyDescent="0.2">
      <c r="A72" s="67">
        <v>1976</v>
      </c>
      <c r="B72" s="428">
        <f>avghweal!BC65</f>
        <v>43487.982743281609</v>
      </c>
      <c r="C72" s="319">
        <f>avghweal!BD65</f>
        <v>43487.982743281609</v>
      </c>
      <c r="D72" s="353">
        <f>avghweal!BE65</f>
        <v>36788.915911633427</v>
      </c>
      <c r="E72" s="524">
        <f>avghweal!BF65</f>
        <v>42776.780555621524</v>
      </c>
      <c r="F72" s="524">
        <f>avghweal!BG65</f>
        <v>44196.136829481606</v>
      </c>
      <c r="G72" s="62">
        <f>avghweal!BH65</f>
        <v>60285.548352291575</v>
      </c>
      <c r="H72" s="534">
        <f>B72*0.9/'TE5'!B72</f>
        <v>0.3418872153281427</v>
      </c>
      <c r="I72" s="545">
        <f>C72*0.9/'TE5'!B72</f>
        <v>0.3418872153281427</v>
      </c>
      <c r="J72" s="551">
        <f>D72*0.9/'TE5'!C72</f>
        <v>0.34803407618710475</v>
      </c>
      <c r="K72" s="544">
        <f>E72*0.9/'TE5'!D72</f>
        <v>0.34603527988167571</v>
      </c>
      <c r="L72" s="551">
        <f>F72*0.9/'TE5'!E72</f>
        <v>0.33838049416101512</v>
      </c>
      <c r="M72" s="552">
        <f>G72*0.9/'TE5'!F72</f>
        <v>0.31489782309694192</v>
      </c>
      <c r="P72" s="539"/>
    </row>
    <row r="73" spans="1:16" x14ac:dyDescent="0.2">
      <c r="A73" s="67">
        <v>1977</v>
      </c>
      <c r="B73" s="428">
        <f>avghweal!BC66</f>
        <v>45186.354793291015</v>
      </c>
      <c r="C73" s="319">
        <f>avghweal!BD66</f>
        <v>45186.354793291015</v>
      </c>
      <c r="D73" s="353">
        <f>avghweal!BE66</f>
        <v>37794.505212750948</v>
      </c>
      <c r="E73" s="524">
        <f>avghweal!BF66</f>
        <v>44787.349875449923</v>
      </c>
      <c r="F73" s="524">
        <f>avghweal!BG66</f>
        <v>45589.130365611774</v>
      </c>
      <c r="G73" s="62">
        <f>avghweal!BH66</f>
        <v>61563.215325517318</v>
      </c>
      <c r="H73" s="534">
        <f>B73*0.9/'TE5'!B73</f>
        <v>0.34599151699541147</v>
      </c>
      <c r="I73" s="545">
        <f>C73*0.9/'TE5'!B73</f>
        <v>0.34599151699541147</v>
      </c>
      <c r="J73" s="551">
        <f>D73*0.9/'TE5'!C73</f>
        <v>0.35056671308802828</v>
      </c>
      <c r="K73" s="544">
        <f>E73*0.9/'TE5'!D73</f>
        <v>0.3500567322104472</v>
      </c>
      <c r="L73" s="551">
        <f>F73*0.9/'TE5'!E73</f>
        <v>0.34244657517561455</v>
      </c>
      <c r="M73" s="552">
        <f>G73*0.9/'TE5'!F73</f>
        <v>0.31675143235962372</v>
      </c>
      <c r="P73" s="539"/>
    </row>
    <row r="74" spans="1:16" x14ac:dyDescent="0.2">
      <c r="A74" s="67">
        <v>1978</v>
      </c>
      <c r="B74" s="428">
        <f>avghweal!BC67</f>
        <v>47094.824941130631</v>
      </c>
      <c r="C74" s="319">
        <f>avghweal!BD67</f>
        <v>47094.824941130631</v>
      </c>
      <c r="D74" s="353">
        <f>avghweal!BE67</f>
        <v>39781.948683663752</v>
      </c>
      <c r="E74" s="524">
        <f>avghweal!BF67</f>
        <v>46818.745672846286</v>
      </c>
      <c r="F74" s="524">
        <f>avghweal!BG67</f>
        <v>47374.757482797519</v>
      </c>
      <c r="G74" s="62">
        <f>avghweal!BH67</f>
        <v>63453.707649487049</v>
      </c>
      <c r="H74" s="534">
        <f>B74*0.9/'TE5'!B74</f>
        <v>0.3534943076193286</v>
      </c>
      <c r="I74" s="545">
        <f>C74*0.9/'TE5'!B74</f>
        <v>0.3534943076193286</v>
      </c>
      <c r="J74" s="551">
        <f>D74*0.9/'TE5'!C74</f>
        <v>0.35620234113764582</v>
      </c>
      <c r="K74" s="544">
        <f>E74*0.9/'TE5'!D74</f>
        <v>0.35649091614110512</v>
      </c>
      <c r="L74" s="551">
        <f>F74*0.9/'TE5'!E74</f>
        <v>0.35084033251079205</v>
      </c>
      <c r="M74" s="552">
        <f>G74*0.9/'TE5'!F74</f>
        <v>0.32205786107490647</v>
      </c>
      <c r="P74" s="539"/>
    </row>
    <row r="75" spans="1:16" x14ac:dyDescent="0.2">
      <c r="A75" s="72">
        <v>1979</v>
      </c>
      <c r="B75" s="429">
        <f>avghweal!BC68</f>
        <v>47899.654364823342</v>
      </c>
      <c r="C75" s="320">
        <f>avghweal!BD68</f>
        <v>47899.654364823342</v>
      </c>
      <c r="D75" s="354">
        <f>avghweal!BE68</f>
        <v>40361.830738887358</v>
      </c>
      <c r="E75" s="526">
        <f>avghweal!BF68</f>
        <v>47377.727370224762</v>
      </c>
      <c r="F75" s="526">
        <f>avghweal!BG68</f>
        <v>48398.638278957435</v>
      </c>
      <c r="G75" s="68">
        <f>avghweal!BH68</f>
        <v>63741.582955583246</v>
      </c>
      <c r="H75" s="536">
        <f>B75*0.9/'TE5'!B75</f>
        <v>0.34645503759384155</v>
      </c>
      <c r="I75" s="547">
        <f>C75*0.9/'TE5'!B75</f>
        <v>0.34645503759384155</v>
      </c>
      <c r="J75" s="553">
        <f>D75*0.9/'TE5'!C75</f>
        <v>0.34759181737899769</v>
      </c>
      <c r="K75" s="547">
        <f>E75*0.9/'TE5'!D75</f>
        <v>0.34663683176040655</v>
      </c>
      <c r="L75" s="553">
        <f>F75*0.9/'TE5'!E75</f>
        <v>0.34632778167724604</v>
      </c>
      <c r="M75" s="554">
        <f>G75*0.9/'TE5'!F75</f>
        <v>0.3131006956100465</v>
      </c>
      <c r="P75" s="539"/>
    </row>
    <row r="76" spans="1:16" x14ac:dyDescent="0.2">
      <c r="A76" s="67">
        <v>1980</v>
      </c>
      <c r="B76" s="428">
        <f>avghweal!BC69</f>
        <v>50323.77371246821</v>
      </c>
      <c r="C76" s="319">
        <f>avghweal!BD69</f>
        <v>50323.77371246821</v>
      </c>
      <c r="D76" s="353">
        <f>avghweal!BE69</f>
        <v>42010.482825745436</v>
      </c>
      <c r="E76" s="524">
        <f>avghweal!BF69</f>
        <v>49641.237151343652</v>
      </c>
      <c r="F76" s="524">
        <f>avghweal!BG69</f>
        <v>50978.639713838522</v>
      </c>
      <c r="G76" s="62">
        <f>avghweal!BH69</f>
        <v>66504.591595099482</v>
      </c>
      <c r="H76" s="533">
        <f>B76*0.9/'TE5'!B76</f>
        <v>0.35001760721206659</v>
      </c>
      <c r="I76" s="544">
        <f>C76*0.9/'TE5'!B76</f>
        <v>0.35001760721206659</v>
      </c>
      <c r="J76" s="551">
        <f>D76*0.9/'TE5'!C76</f>
        <v>0.35060936212539667</v>
      </c>
      <c r="K76" s="544">
        <f>E76*0.9/'TE5'!D76</f>
        <v>0.35127472877502441</v>
      </c>
      <c r="L76" s="551">
        <f>F76*0.9/'TE5'!E76</f>
        <v>0.3489680290222168</v>
      </c>
      <c r="M76" s="552">
        <f>G76*0.9/'TE5'!F76</f>
        <v>0.31586182117462158</v>
      </c>
      <c r="P76" s="539"/>
    </row>
    <row r="77" spans="1:16" x14ac:dyDescent="0.2">
      <c r="A77" s="67">
        <v>1981</v>
      </c>
      <c r="B77" s="428">
        <f>avghweal!BC70</f>
        <v>51128.253987899814</v>
      </c>
      <c r="C77" s="319">
        <f>avghweal!BD70</f>
        <v>51128.253987899814</v>
      </c>
      <c r="D77" s="353">
        <f>avghweal!BE70</f>
        <v>41736.750110874513</v>
      </c>
      <c r="E77" s="524">
        <f>avghweal!BF70</f>
        <v>50269.778127183061</v>
      </c>
      <c r="F77" s="524">
        <f>avghweal!BG70</f>
        <v>51950.888943654994</v>
      </c>
      <c r="G77" s="62">
        <f>avghweal!BH70</f>
        <v>67432.159082376093</v>
      </c>
      <c r="H77" s="533">
        <f>B77*0.9/'TE5'!B77</f>
        <v>0.35409891605377203</v>
      </c>
      <c r="I77" s="544">
        <f>C77*0.9/'TE5'!B77</f>
        <v>0.35409891605377203</v>
      </c>
      <c r="J77" s="551">
        <f>D77*0.9/'TE5'!C77</f>
        <v>0.34708875417709351</v>
      </c>
      <c r="K77" s="544">
        <f>E77*0.9/'TE5'!D77</f>
        <v>0.35404008626937866</v>
      </c>
      <c r="L77" s="551">
        <f>F77*0.9/'TE5'!E77</f>
        <v>0.35427445173263544</v>
      </c>
      <c r="M77" s="552">
        <f>G77*0.9/'TE5'!F77</f>
        <v>0.32021677494049072</v>
      </c>
      <c r="P77" s="539"/>
    </row>
    <row r="78" spans="1:16" x14ac:dyDescent="0.2">
      <c r="A78" s="67">
        <v>1982</v>
      </c>
      <c r="B78" s="428">
        <f>avghweal!BC71</f>
        <v>52943.409813059479</v>
      </c>
      <c r="C78" s="319">
        <f>avghweal!BD71</f>
        <v>52943.409813059479</v>
      </c>
      <c r="D78" s="353">
        <f>avghweal!BE71</f>
        <v>42624.927149876872</v>
      </c>
      <c r="E78" s="524">
        <f>avghweal!BF71</f>
        <v>52549.094446732764</v>
      </c>
      <c r="F78" s="524">
        <f>avghweal!BG71</f>
        <v>53299.212812129394</v>
      </c>
      <c r="G78" s="62">
        <f>avghweal!BH71</f>
        <v>69818.785715392063</v>
      </c>
      <c r="H78" s="533">
        <f>B78*0.9/'TE5'!B78</f>
        <v>0.36463499069213867</v>
      </c>
      <c r="I78" s="544">
        <f>C78*0.9/'TE5'!B78</f>
        <v>0.36463499069213867</v>
      </c>
      <c r="J78" s="551">
        <f>D78*0.9/'TE5'!C78</f>
        <v>0.35451573133468622</v>
      </c>
      <c r="K78" s="544">
        <f>E78*0.9/'TE5'!D78</f>
        <v>0.36604410409927368</v>
      </c>
      <c r="L78" s="551">
        <f>F78*0.9/'TE5'!E78</f>
        <v>0.36334598064422602</v>
      </c>
      <c r="M78" s="552">
        <f>G78*0.9/'TE5'!F78</f>
        <v>0.33046829700469971</v>
      </c>
      <c r="P78" s="539"/>
    </row>
    <row r="79" spans="1:16" x14ac:dyDescent="0.2">
      <c r="A79" s="67">
        <v>1983</v>
      </c>
      <c r="B79" s="428">
        <f>avghweal!BC72</f>
        <v>54886.825068801496</v>
      </c>
      <c r="C79" s="319">
        <f>avghweal!BD72</f>
        <v>54886.825068801496</v>
      </c>
      <c r="D79" s="353">
        <f>avghweal!BE72</f>
        <v>43606.218494436587</v>
      </c>
      <c r="E79" s="524">
        <f>avghweal!BF72</f>
        <v>54338.342028410261</v>
      </c>
      <c r="F79" s="524">
        <f>avghweal!BG72</f>
        <v>55410.199256724067</v>
      </c>
      <c r="G79" s="62">
        <f>avghweal!BH72</f>
        <v>72347.745918435452</v>
      </c>
      <c r="H79" s="533">
        <f>B79*0.9/'TE5'!B79</f>
        <v>0.37011325359344488</v>
      </c>
      <c r="I79" s="544">
        <f>C79*0.9/'TE5'!B79</f>
        <v>0.37011325359344488</v>
      </c>
      <c r="J79" s="551">
        <f>D79*0.9/'TE5'!C79</f>
        <v>0.36101043224334711</v>
      </c>
      <c r="K79" s="544">
        <f>E79*0.9/'TE5'!D79</f>
        <v>0.37107455730438227</v>
      </c>
      <c r="L79" s="551">
        <f>F79*0.9/'TE5'!E79</f>
        <v>0.36940598487853998</v>
      </c>
      <c r="M79" s="552">
        <f>G79*0.9/'TE5'!F79</f>
        <v>0.33687597513198847</v>
      </c>
      <c r="P79" s="539"/>
    </row>
    <row r="80" spans="1:16" x14ac:dyDescent="0.2">
      <c r="A80" s="67">
        <v>1984</v>
      </c>
      <c r="B80" s="428">
        <f>avghweal!BC73</f>
        <v>55969.570153285182</v>
      </c>
      <c r="C80" s="319">
        <f>avghweal!BD73</f>
        <v>55969.570153285182</v>
      </c>
      <c r="D80" s="353">
        <f>avghweal!BE73</f>
        <v>42851.858119374097</v>
      </c>
      <c r="E80" s="524">
        <f>avghweal!BF73</f>
        <v>54222.468223116448</v>
      </c>
      <c r="F80" s="524">
        <f>avghweal!BG73</f>
        <v>57627.191418837749</v>
      </c>
      <c r="G80" s="62">
        <f>avghweal!BH73</f>
        <v>73697.717645242548</v>
      </c>
      <c r="H80" s="533">
        <f>B80*0.9/'TE5'!B80</f>
        <v>0.36760187149047857</v>
      </c>
      <c r="I80" s="544">
        <f>C80*0.9/'TE5'!B80</f>
        <v>0.36760187149047857</v>
      </c>
      <c r="J80" s="551">
        <f>D80*0.9/'TE5'!C80</f>
        <v>0.3492915034294129</v>
      </c>
      <c r="K80" s="544">
        <f>E80*0.9/'TE5'!D80</f>
        <v>0.36732143163681019</v>
      </c>
      <c r="L80" s="551">
        <f>F80*0.9/'TE5'!E80</f>
        <v>0.36816704273223871</v>
      </c>
      <c r="M80" s="552">
        <f>G80*0.9/'TE5'!F80</f>
        <v>0.33445858955383301</v>
      </c>
      <c r="P80" s="539"/>
    </row>
    <row r="81" spans="1:16" x14ac:dyDescent="0.2">
      <c r="A81" s="67">
        <v>1985</v>
      </c>
      <c r="B81" s="428">
        <f>avghweal!BC74</f>
        <v>59388.538328090588</v>
      </c>
      <c r="C81" s="319">
        <f>avghweal!BD74</f>
        <v>59388.538328090588</v>
      </c>
      <c r="D81" s="353">
        <f>avghweal!BE74</f>
        <v>45011.833030822891</v>
      </c>
      <c r="E81" s="524">
        <f>avghweal!BF74</f>
        <v>58391.860181946038</v>
      </c>
      <c r="F81" s="524">
        <f>avghweal!BG74</f>
        <v>60329.317752084404</v>
      </c>
      <c r="G81" s="62">
        <f>avghweal!BH74</f>
        <v>78133.761940275275</v>
      </c>
      <c r="H81" s="533">
        <f>B81*0.9/'TE5'!B81</f>
        <v>0.37029051780700684</v>
      </c>
      <c r="I81" s="544">
        <f>C81*0.9/'TE5'!B81</f>
        <v>0.37029051780700684</v>
      </c>
      <c r="J81" s="551">
        <f>D81*0.9/'TE5'!C81</f>
        <v>0.35483300685882574</v>
      </c>
      <c r="K81" s="544">
        <f>E81*0.9/'TE5'!D81</f>
        <v>0.37317371368408209</v>
      </c>
      <c r="L81" s="551">
        <f>F81*0.9/'TE5'!E81</f>
        <v>0.36796331405639648</v>
      </c>
      <c r="M81" s="552">
        <f>G81*0.9/'TE5'!F81</f>
        <v>0.33811008930206293</v>
      </c>
      <c r="P81" s="539"/>
    </row>
    <row r="82" spans="1:16" x14ac:dyDescent="0.2">
      <c r="A82" s="67">
        <v>1986</v>
      </c>
      <c r="B82" s="428">
        <f>avghweal!BC75</f>
        <v>64138.351146613721</v>
      </c>
      <c r="C82" s="319">
        <f>avghweal!BD75</f>
        <v>64138.351146613721</v>
      </c>
      <c r="D82" s="353">
        <f>avghweal!BE75</f>
        <v>48199.343163154474</v>
      </c>
      <c r="E82" s="524">
        <f>avghweal!BF75</f>
        <v>63154.705314427811</v>
      </c>
      <c r="F82" s="524">
        <f>avghweal!BG75</f>
        <v>65046.259524022862</v>
      </c>
      <c r="G82" s="62">
        <f>avghweal!BH75</f>
        <v>83324.279114407429</v>
      </c>
      <c r="H82" s="533">
        <f>B82*0.9/'TE5'!B82</f>
        <v>0.37029498815536505</v>
      </c>
      <c r="I82" s="544">
        <f>C82*0.9/'TE5'!B82</f>
        <v>0.37029498815536505</v>
      </c>
      <c r="J82" s="551">
        <f>D82*0.9/'TE5'!C82</f>
        <v>0.35150909423828125</v>
      </c>
      <c r="K82" s="544">
        <f>E82*0.9/'TE5'!D82</f>
        <v>0.37192630767822266</v>
      </c>
      <c r="L82" s="551">
        <f>F82*0.9/'TE5'!E82</f>
        <v>0.36897134780883789</v>
      </c>
      <c r="M82" s="552">
        <f>G82*0.9/'TE5'!F82</f>
        <v>0.33643954992294306</v>
      </c>
      <c r="P82" s="539"/>
    </row>
    <row r="83" spans="1:16" x14ac:dyDescent="0.2">
      <c r="A83" s="67">
        <v>1987</v>
      </c>
      <c r="B83" s="428">
        <f>avghweal!BC76</f>
        <v>66563.571319158204</v>
      </c>
      <c r="C83" s="319">
        <f>avghweal!BD76</f>
        <v>66563.571319158204</v>
      </c>
      <c r="D83" s="353">
        <f>avghweal!BE76</f>
        <v>52331.744390345521</v>
      </c>
      <c r="E83" s="524">
        <f>avghweal!BF76</f>
        <v>65634.417541569215</v>
      </c>
      <c r="F83" s="524">
        <f>avghweal!BG76</f>
        <v>67441.212051402836</v>
      </c>
      <c r="G83" s="62">
        <f>avghweal!BH76</f>
        <v>85704.634855859738</v>
      </c>
      <c r="H83" s="533">
        <f>B83*0.9/'TE5'!B83</f>
        <v>0.36649203300476063</v>
      </c>
      <c r="I83" s="544">
        <f>C83*0.9/'TE5'!B83</f>
        <v>0.36649203300476063</v>
      </c>
      <c r="J83" s="551">
        <f>D83*0.9/'TE5'!C83</f>
        <v>0.34849303960800171</v>
      </c>
      <c r="K83" s="544">
        <f>E83*0.9/'TE5'!D83</f>
        <v>0.36558151245117182</v>
      </c>
      <c r="L83" s="551">
        <f>F83*0.9/'TE5'!E83</f>
        <v>0.36744236946105957</v>
      </c>
      <c r="M83" s="552">
        <f>G83*0.9/'TE5'!F83</f>
        <v>0.33259791135787964</v>
      </c>
      <c r="P83" s="539"/>
    </row>
    <row r="84" spans="1:16" x14ac:dyDescent="0.2">
      <c r="A84" s="67">
        <v>1988</v>
      </c>
      <c r="B84" s="428">
        <f>avghweal!BC77</f>
        <v>66759.742488319898</v>
      </c>
      <c r="C84" s="319">
        <f>avghweal!BD77</f>
        <v>66759.742488319898</v>
      </c>
      <c r="D84" s="353">
        <f>avghweal!BE77</f>
        <v>51677.63735180808</v>
      </c>
      <c r="E84" s="524">
        <f>avghweal!BF77</f>
        <v>66102.148679706836</v>
      </c>
      <c r="F84" s="524">
        <f>avghweal!BG77</f>
        <v>67379.488051326291</v>
      </c>
      <c r="G84" s="62">
        <f>avghweal!BH77</f>
        <v>85298.058966491459</v>
      </c>
      <c r="H84" s="533">
        <f>B84*0.9/'TE5'!B84</f>
        <v>0.35433691740036011</v>
      </c>
      <c r="I84" s="544">
        <f>C84*0.9/'TE5'!B84</f>
        <v>0.35433691740036011</v>
      </c>
      <c r="J84" s="551">
        <f>D84*0.9/'TE5'!C84</f>
        <v>0.3297762274742127</v>
      </c>
      <c r="K84" s="544">
        <f>E84*0.9/'TE5'!D84</f>
        <v>0.3509935736656189</v>
      </c>
      <c r="L84" s="551">
        <f>F84*0.9/'TE5'!E84</f>
        <v>0.35748791694641113</v>
      </c>
      <c r="M84" s="552">
        <f>G84*0.9/'TE5'!F84</f>
        <v>0.31993490457534784</v>
      </c>
      <c r="P84" s="539"/>
    </row>
    <row r="85" spans="1:16" x14ac:dyDescent="0.2">
      <c r="A85" s="72">
        <v>1989</v>
      </c>
      <c r="B85" s="429">
        <f>avghweal!BC78</f>
        <v>69565.324127216925</v>
      </c>
      <c r="C85" s="320">
        <f>avghweal!BD78</f>
        <v>69565.324127216925</v>
      </c>
      <c r="D85" s="354">
        <f>avghweal!BE78</f>
        <v>53472.752513343563</v>
      </c>
      <c r="E85" s="526">
        <f>avghweal!BF78</f>
        <v>68449.875128707063</v>
      </c>
      <c r="F85" s="526">
        <f>avghweal!BG78</f>
        <v>70623.107202353276</v>
      </c>
      <c r="G85" s="68">
        <f>avghweal!BH78</f>
        <v>88430.820273935431</v>
      </c>
      <c r="H85" s="536">
        <f>B85*0.9/'TE5'!B85</f>
        <v>0.35368925333023077</v>
      </c>
      <c r="I85" s="547">
        <f>C85*0.9/'TE5'!B85</f>
        <v>0.35368925333023077</v>
      </c>
      <c r="J85" s="553">
        <f>D85*0.9/'TE5'!C85</f>
        <v>0.32967042922973627</v>
      </c>
      <c r="K85" s="547">
        <f>E85*0.9/'TE5'!D85</f>
        <v>0.35131442546844482</v>
      </c>
      <c r="L85" s="553">
        <f>F85*0.9/'TE5'!E85</f>
        <v>0.35599786043167114</v>
      </c>
      <c r="M85" s="554">
        <f>G85*0.9/'TE5'!F85</f>
        <v>0.3192108273506164</v>
      </c>
      <c r="P85" s="539"/>
    </row>
    <row r="86" spans="1:16" x14ac:dyDescent="0.2">
      <c r="A86" s="67">
        <v>1990</v>
      </c>
      <c r="B86" s="428">
        <f>avghweal!BC79</f>
        <v>69322.82773214909</v>
      </c>
      <c r="C86" s="319">
        <f>avghweal!BD79</f>
        <v>69322.82773214909</v>
      </c>
      <c r="D86" s="353">
        <f>avghweal!BE79</f>
        <v>52370.218217942478</v>
      </c>
      <c r="E86" s="524">
        <f>avghweal!BF79</f>
        <v>68523.604842647968</v>
      </c>
      <c r="F86" s="524">
        <f>avghweal!BG79</f>
        <v>70079.2711812825</v>
      </c>
      <c r="G86" s="62">
        <f>avghweal!BH79</f>
        <v>87477.049585409244</v>
      </c>
      <c r="H86" s="533">
        <f>B86*0.9/'TE5'!B86</f>
        <v>0.35228425264358521</v>
      </c>
      <c r="I86" s="544">
        <f>C86*0.9/'TE5'!B86</f>
        <v>0.35228425264358521</v>
      </c>
      <c r="J86" s="551">
        <f>D86*0.9/'TE5'!C86</f>
        <v>0.32345134019851685</v>
      </c>
      <c r="K86" s="544">
        <f>E86*0.9/'TE5'!D86</f>
        <v>0.34706526994705189</v>
      </c>
      <c r="L86" s="551">
        <f>F86*0.9/'TE5'!E86</f>
        <v>0.35722512006759649</v>
      </c>
      <c r="M86" s="552">
        <f>G86*0.9/'TE5'!F86</f>
        <v>0.31654679775238037</v>
      </c>
      <c r="P86" s="539"/>
    </row>
    <row r="87" spans="1:16" x14ac:dyDescent="0.2">
      <c r="A87" s="67">
        <v>1991</v>
      </c>
      <c r="B87" s="428">
        <f>avghweal!BC80</f>
        <v>69136.931240892998</v>
      </c>
      <c r="C87" s="319">
        <f>avghweal!BD80</f>
        <v>69136.931240892998</v>
      </c>
      <c r="D87" s="353">
        <f>avghweal!BE80</f>
        <v>51908.025837552836</v>
      </c>
      <c r="E87" s="524">
        <f>avghweal!BF80</f>
        <v>68450.754843914183</v>
      </c>
      <c r="F87" s="524">
        <f>avghweal!BG80</f>
        <v>69785.630646922</v>
      </c>
      <c r="G87" s="62">
        <f>avghweal!BH80</f>
        <v>87060.584934711442</v>
      </c>
      <c r="H87" s="533">
        <f>B87*0.9/'TE5'!B87</f>
        <v>0.35195785760879522</v>
      </c>
      <c r="I87" s="544">
        <f>C87*0.9/'TE5'!B87</f>
        <v>0.35195785760879522</v>
      </c>
      <c r="J87" s="551">
        <f>D87*0.9/'TE5'!C87</f>
        <v>0.32401353120803827</v>
      </c>
      <c r="K87" s="544">
        <f>E87*0.9/'TE5'!D87</f>
        <v>0.3473255038261413</v>
      </c>
      <c r="L87" s="551">
        <f>F87*0.9/'TE5'!E87</f>
        <v>0.35633707046508789</v>
      </c>
      <c r="M87" s="552">
        <f>G87*0.9/'TE5'!F87</f>
        <v>0.31657457351684576</v>
      </c>
      <c r="P87" s="539"/>
    </row>
    <row r="88" spans="1:16" x14ac:dyDescent="0.2">
      <c r="A88" s="67">
        <v>1992</v>
      </c>
      <c r="B88" s="428">
        <f>avghweal!BC81</f>
        <v>67679.637447692323</v>
      </c>
      <c r="C88" s="319">
        <f>avghweal!BD81</f>
        <v>67679.637447692323</v>
      </c>
      <c r="D88" s="353">
        <f>avghweal!BE81</f>
        <v>50182.604344808271</v>
      </c>
      <c r="E88" s="524">
        <f>avghweal!BF81</f>
        <v>67282.947297452076</v>
      </c>
      <c r="F88" s="524">
        <f>avghweal!BG81</f>
        <v>68067.01098338369</v>
      </c>
      <c r="G88" s="62">
        <f>avghweal!BH81</f>
        <v>84268.286254135717</v>
      </c>
      <c r="H88" s="533">
        <f>B88*0.9/'TE5'!B88</f>
        <v>0.33773922920227051</v>
      </c>
      <c r="I88" s="544">
        <f>C88*0.9/'TE5'!B88</f>
        <v>0.33773922920227051</v>
      </c>
      <c r="J88" s="551">
        <f>D88*0.9/'TE5'!C88</f>
        <v>0.31122285127639771</v>
      </c>
      <c r="K88" s="544">
        <f>E88*0.9/'TE5'!D88</f>
        <v>0.33228892087936401</v>
      </c>
      <c r="L88" s="551">
        <f>F88*0.9/'TE5'!E88</f>
        <v>0.34294307231903076</v>
      </c>
      <c r="M88" s="552">
        <f>G88*0.9/'TE5'!F88</f>
        <v>0.30190014839172363</v>
      </c>
      <c r="P88" s="539"/>
    </row>
    <row r="89" spans="1:16" x14ac:dyDescent="0.2">
      <c r="A89" s="67">
        <v>1993</v>
      </c>
      <c r="B89" s="428">
        <f>avghweal!BC82</f>
        <v>68238.325912585569</v>
      </c>
      <c r="C89" s="319">
        <f>avghweal!BD82</f>
        <v>68238.325912585569</v>
      </c>
      <c r="D89" s="353">
        <f>avghweal!BE82</f>
        <v>50682.893345357857</v>
      </c>
      <c r="E89" s="524">
        <f>avghweal!BF82</f>
        <v>68913.175254075788</v>
      </c>
      <c r="F89" s="524">
        <f>avghweal!BG82</f>
        <v>67623.377213532018</v>
      </c>
      <c r="G89" s="62">
        <f>avghweal!BH82</f>
        <v>84432.801363144608</v>
      </c>
      <c r="H89" s="533">
        <f>B89*0.9/'TE5'!B89</f>
        <v>0.33554953336715698</v>
      </c>
      <c r="I89" s="544">
        <f>C89*0.9/'TE5'!B89</f>
        <v>0.33554953336715698</v>
      </c>
      <c r="J89" s="551">
        <f>D89*0.9/'TE5'!C89</f>
        <v>0.31060725450515753</v>
      </c>
      <c r="K89" s="544">
        <f>E89*0.9/'TE5'!D89</f>
        <v>0.33393627405166626</v>
      </c>
      <c r="L89" s="551">
        <f>F89*0.9/'TE5'!E89</f>
        <v>0.33703088760375971</v>
      </c>
      <c r="M89" s="552">
        <f>G89*0.9/'TE5'!F89</f>
        <v>0.29842680692672729</v>
      </c>
      <c r="P89" s="539"/>
    </row>
    <row r="90" spans="1:16" x14ac:dyDescent="0.2">
      <c r="A90" s="67">
        <v>1994</v>
      </c>
      <c r="B90" s="428">
        <f>avghweal!BC83</f>
        <v>68910.820668024637</v>
      </c>
      <c r="C90" s="319">
        <f>avghweal!BD83</f>
        <v>68910.820668024637</v>
      </c>
      <c r="D90" s="353">
        <f>avghweal!BE83</f>
        <v>50987.427653343628</v>
      </c>
      <c r="E90" s="524">
        <f>avghweal!BF83</f>
        <v>69533.567197338547</v>
      </c>
      <c r="F90" s="524">
        <f>avghweal!BG83</f>
        <v>68348.485931225892</v>
      </c>
      <c r="G90" s="62">
        <f>avghweal!BH83</f>
        <v>84929.31658283186</v>
      </c>
      <c r="H90" s="533">
        <f>B90*0.9/'TE5'!B90</f>
        <v>0.33484804630279535</v>
      </c>
      <c r="I90" s="544">
        <f>C90*0.9/'TE5'!B90</f>
        <v>0.33484804630279535</v>
      </c>
      <c r="J90" s="551">
        <f>D90*0.9/'TE5'!C90</f>
        <v>0.30941915512084966</v>
      </c>
      <c r="K90" s="544">
        <f>E90*0.9/'TE5'!D90</f>
        <v>0.33380967378616327</v>
      </c>
      <c r="L90" s="551">
        <f>F90*0.9/'TE5'!E90</f>
        <v>0.33585661649703974</v>
      </c>
      <c r="M90" s="552">
        <f>G90*0.9/'TE5'!F90</f>
        <v>0.2974051833152771</v>
      </c>
      <c r="P90" s="539"/>
    </row>
    <row r="91" spans="1:16" x14ac:dyDescent="0.2">
      <c r="A91" s="67">
        <v>1995</v>
      </c>
      <c r="B91" s="428">
        <f>avghweal!BC84</f>
        <v>70649.528130240025</v>
      </c>
      <c r="C91" s="319">
        <f>avghweal!BD84</f>
        <v>70649.528130240025</v>
      </c>
      <c r="D91" s="353">
        <f>avghweal!BE84</f>
        <v>51739.90335250074</v>
      </c>
      <c r="E91" s="524">
        <f>avghweal!BF84</f>
        <v>71410.896869419928</v>
      </c>
      <c r="F91" s="524">
        <f>avghweal!BG84</f>
        <v>69967.935096968198</v>
      </c>
      <c r="G91" s="62">
        <f>avghweal!BH84</f>
        <v>87114.905870783434</v>
      </c>
      <c r="H91" s="533">
        <f>B91*0.9/'TE5'!B91</f>
        <v>0.33167451620101929</v>
      </c>
      <c r="I91" s="544">
        <f>C91*0.9/'TE5'!B91</f>
        <v>0.33167451620101929</v>
      </c>
      <c r="J91" s="551">
        <f>D91*0.9/'TE5'!C91</f>
        <v>0.30250883102416992</v>
      </c>
      <c r="K91" s="544">
        <f>E91*0.9/'TE5'!D91</f>
        <v>0.33067089319229132</v>
      </c>
      <c r="L91" s="551">
        <f>F91*0.9/'TE5'!E91</f>
        <v>0.33263838291168207</v>
      </c>
      <c r="M91" s="552">
        <f>G91*0.9/'TE5'!F91</f>
        <v>0.29509836435317993</v>
      </c>
      <c r="P91" s="539"/>
    </row>
    <row r="92" spans="1:16" x14ac:dyDescent="0.2">
      <c r="A92" s="67">
        <v>1996</v>
      </c>
      <c r="B92" s="428">
        <f>avghweal!BC85</f>
        <v>73921.065604087154</v>
      </c>
      <c r="C92" s="319">
        <f>avghweal!BD85</f>
        <v>73921.065604087154</v>
      </c>
      <c r="D92" s="353">
        <f>avghweal!BE85</f>
        <v>53009.848539472558</v>
      </c>
      <c r="E92" s="524">
        <f>avghweal!BF85</f>
        <v>73559.163091284892</v>
      </c>
      <c r="F92" s="524">
        <f>avghweal!BG85</f>
        <v>74288.459244350772</v>
      </c>
      <c r="G92" s="62">
        <f>avghweal!BH85</f>
        <v>90117.648835099273</v>
      </c>
      <c r="H92" s="533">
        <f>B92*0.9/'TE5'!B92</f>
        <v>0.32791632413864141</v>
      </c>
      <c r="I92" s="544">
        <f>C92*0.9/'TE5'!B92</f>
        <v>0.32791632413864141</v>
      </c>
      <c r="J92" s="551">
        <f>D92*0.9/'TE5'!C92</f>
        <v>0.30233013629913336</v>
      </c>
      <c r="K92" s="544">
        <f>E92*0.9/'TE5'!D92</f>
        <v>0.32625120878219599</v>
      </c>
      <c r="L92" s="551">
        <f>F92*0.9/'TE5'!E92</f>
        <v>0.32960176467895497</v>
      </c>
      <c r="M92" s="552">
        <f>G92*0.9/'TE5'!F92</f>
        <v>0.29039674997329717</v>
      </c>
      <c r="P92" s="539"/>
    </row>
    <row r="93" spans="1:16" x14ac:dyDescent="0.2">
      <c r="A93" s="67">
        <v>1997</v>
      </c>
      <c r="B93" s="428">
        <f>avghweal!BC86</f>
        <v>77128.177196883233</v>
      </c>
      <c r="C93" s="319">
        <f>avghweal!BD86</f>
        <v>77128.177196883233</v>
      </c>
      <c r="D93" s="353">
        <f>avghweal!BE86</f>
        <v>54890.866098482773</v>
      </c>
      <c r="E93" s="524">
        <f>avghweal!BF86</f>
        <v>78122.613933413391</v>
      </c>
      <c r="F93" s="524">
        <f>avghweal!BG86</f>
        <v>76223.063764124585</v>
      </c>
      <c r="G93" s="62">
        <f>avghweal!BH86</f>
        <v>93799.626579660122</v>
      </c>
      <c r="H93" s="533">
        <f>B93*0.9/'TE5'!B93</f>
        <v>0.32078397274017334</v>
      </c>
      <c r="I93" s="544">
        <f>C93*0.9/'TE5'!B93</f>
        <v>0.32078397274017334</v>
      </c>
      <c r="J93" s="551">
        <f>D93*0.9/'TE5'!C93</f>
        <v>0.29338592290878301</v>
      </c>
      <c r="K93" s="544">
        <f>E93*0.9/'TE5'!D93</f>
        <v>0.32019698619842524</v>
      </c>
      <c r="L93" s="551">
        <f>F93*0.9/'TE5'!E93</f>
        <v>0.32132589817047125</v>
      </c>
      <c r="M93" s="552">
        <f>G93*0.9/'TE5'!F93</f>
        <v>0.28365004062652588</v>
      </c>
      <c r="P93" s="539"/>
    </row>
    <row r="94" spans="1:16" x14ac:dyDescent="0.2">
      <c r="A94" s="67">
        <v>1998</v>
      </c>
      <c r="B94" s="428">
        <f>avghweal!BC87</f>
        <v>82739.928269335971</v>
      </c>
      <c r="C94" s="319">
        <f>avghweal!BD87</f>
        <v>82739.928269335971</v>
      </c>
      <c r="D94" s="353">
        <f>avghweal!BE87</f>
        <v>59078.723809006435</v>
      </c>
      <c r="E94" s="524">
        <f>avghweal!BF87</f>
        <v>83383.606145044585</v>
      </c>
      <c r="F94" s="524">
        <f>avghweal!BG87</f>
        <v>82170.268721705928</v>
      </c>
      <c r="G94" s="62">
        <f>avghweal!BH87</f>
        <v>100403.11438987576</v>
      </c>
      <c r="H94" s="533">
        <f>B94*0.9/'TE5'!B94</f>
        <v>0.31420463323593145</v>
      </c>
      <c r="I94" s="544">
        <f>C94*0.9/'TE5'!B94</f>
        <v>0.31420463323593145</v>
      </c>
      <c r="J94" s="551">
        <f>D94*0.9/'TE5'!C94</f>
        <v>0.2873268723487854</v>
      </c>
      <c r="K94" s="544">
        <f>E94*0.9/'TE5'!D94</f>
        <v>0.31367385387420654</v>
      </c>
      <c r="L94" s="551">
        <f>F94*0.9/'TE5'!E94</f>
        <v>0.31476444005966187</v>
      </c>
      <c r="M94" s="552">
        <f>G94*0.9/'TE5'!F94</f>
        <v>0.27806985378265375</v>
      </c>
      <c r="P94" s="539"/>
    </row>
    <row r="95" spans="1:16" x14ac:dyDescent="0.2">
      <c r="A95" s="72">
        <v>1999</v>
      </c>
      <c r="B95" s="429">
        <f>avghweal!BC88</f>
        <v>90066.855452322852</v>
      </c>
      <c r="C95" s="320">
        <f>avghweal!BD88</f>
        <v>90066.855452322852</v>
      </c>
      <c r="D95" s="354">
        <f>avghweal!BE88</f>
        <v>63809.488253722076</v>
      </c>
      <c r="E95" s="526">
        <f>avghweal!BF88</f>
        <v>90712.968290270263</v>
      </c>
      <c r="F95" s="526">
        <f>avghweal!BG88</f>
        <v>89492.722749814449</v>
      </c>
      <c r="G95" s="68">
        <f>avghweal!BH88</f>
        <v>108610.80851189714</v>
      </c>
      <c r="H95" s="536">
        <f>B95*0.9/'TE5'!B95</f>
        <v>0.31435084342956549</v>
      </c>
      <c r="I95" s="547">
        <f>C95*0.9/'TE5'!B95</f>
        <v>0.31435084342956549</v>
      </c>
      <c r="J95" s="553">
        <f>D95*0.9/'TE5'!C95</f>
        <v>0.28364324569702143</v>
      </c>
      <c r="K95" s="547">
        <f>E95*0.9/'TE5'!D95</f>
        <v>0.31263053417205816</v>
      </c>
      <c r="L95" s="553">
        <f>F95*0.9/'TE5'!E95</f>
        <v>0.31600463390350347</v>
      </c>
      <c r="M95" s="554">
        <f>G95*0.9/'TE5'!F95</f>
        <v>0.27763569355010986</v>
      </c>
      <c r="P95" s="539"/>
    </row>
    <row r="96" spans="1:16" x14ac:dyDescent="0.2">
      <c r="A96" s="77">
        <v>2000</v>
      </c>
      <c r="B96" s="430">
        <f>avghweal!BC89</f>
        <v>92217.751735137281</v>
      </c>
      <c r="C96" s="321">
        <f>avghweal!BD89</f>
        <v>92217.751735137281</v>
      </c>
      <c r="D96" s="356">
        <f>avghweal!BE89</f>
        <v>64575.31738912368</v>
      </c>
      <c r="E96" s="528">
        <f>avghweal!BF89</f>
        <v>92677.076856168205</v>
      </c>
      <c r="F96" s="528">
        <f>avghweal!BG89</f>
        <v>91820.628801774074</v>
      </c>
      <c r="G96" s="74">
        <f>avghweal!BH89</f>
        <v>110607.43025164626</v>
      </c>
      <c r="H96" s="537">
        <f>B96*0.9/'TE5'!B96</f>
        <v>0.31387871503829962</v>
      </c>
      <c r="I96" s="548">
        <f>C96*0.9/'TE5'!B96</f>
        <v>0.31387871503829962</v>
      </c>
      <c r="J96" s="555">
        <f>D96*0.9/'TE5'!C96</f>
        <v>0.2837299108505249</v>
      </c>
      <c r="K96" s="548">
        <f>E96*0.9/'TE5'!D96</f>
        <v>0.3135029673576355</v>
      </c>
      <c r="L96" s="555">
        <f>F96*0.9/'TE5'!E96</f>
        <v>0.31431055068969732</v>
      </c>
      <c r="M96" s="556">
        <f>G96*0.9/'TE5'!F96</f>
        <v>0.2761856317520141</v>
      </c>
      <c r="P96" s="539"/>
    </row>
    <row r="97" spans="1:16" x14ac:dyDescent="0.2">
      <c r="A97" s="67">
        <v>2001</v>
      </c>
      <c r="B97" s="428">
        <f>avghweal!BC90</f>
        <v>92385.556322294229</v>
      </c>
      <c r="C97" s="319">
        <f>avghweal!BD90</f>
        <v>92385.556322294229</v>
      </c>
      <c r="D97" s="353">
        <f>avghweal!BE90</f>
        <v>65240.835458810725</v>
      </c>
      <c r="E97" s="524">
        <f>avghweal!BF90</f>
        <v>93124.575025107086</v>
      </c>
      <c r="F97" s="524">
        <f>avghweal!BG90</f>
        <v>91711.931889641666</v>
      </c>
      <c r="G97" s="62">
        <f>avghweal!BH90</f>
        <v>111517.7051671832</v>
      </c>
      <c r="H97" s="533">
        <f>B97*0.9/'TE5'!B97</f>
        <v>0.31962013244628906</v>
      </c>
      <c r="I97" s="544">
        <f>C97*0.9/'TE5'!B97</f>
        <v>0.31962013244628906</v>
      </c>
      <c r="J97" s="551">
        <f>D97*0.9/'TE5'!C97</f>
        <v>0.29255306720733648</v>
      </c>
      <c r="K97" s="544">
        <f>E97*0.9/'TE5'!D97</f>
        <v>0.31632065773010254</v>
      </c>
      <c r="L97" s="551">
        <f>F97*0.9/'TE5'!E97</f>
        <v>0.32276993989944452</v>
      </c>
      <c r="M97" s="552">
        <f>G97*0.9/'TE5'!F97</f>
        <v>0.28238815069198608</v>
      </c>
      <c r="P97" s="539"/>
    </row>
    <row r="98" spans="1:16" x14ac:dyDescent="0.2">
      <c r="A98" s="67">
        <v>2002</v>
      </c>
      <c r="B98" s="428">
        <f>avghweal!BC91</f>
        <v>89692.490356987182</v>
      </c>
      <c r="C98" s="319">
        <f>avghweal!BD91</f>
        <v>89692.490356987182</v>
      </c>
      <c r="D98" s="353">
        <f>avghweal!BE91</f>
        <v>64221.587421571232</v>
      </c>
      <c r="E98" s="524">
        <f>avghweal!BF91</f>
        <v>90417.855901669202</v>
      </c>
      <c r="F98" s="524">
        <f>avghweal!BG91</f>
        <v>89022.1076642423</v>
      </c>
      <c r="G98" s="62">
        <f>avghweal!BH91</f>
        <v>108124.88469736031</v>
      </c>
      <c r="H98" s="533">
        <f>B98*0.9/'TE5'!B98</f>
        <v>0.31876164674758911</v>
      </c>
      <c r="I98" s="544">
        <f>C98*0.9/'TE5'!B98</f>
        <v>0.31876164674758911</v>
      </c>
      <c r="J98" s="551">
        <f>D98*0.9/'TE5'!C98</f>
        <v>0.29618805646896362</v>
      </c>
      <c r="K98" s="544">
        <f>E98*0.9/'TE5'!D98</f>
        <v>0.31727933883666992</v>
      </c>
      <c r="L98" s="551">
        <f>F98*0.9/'TE5'!E98</f>
        <v>0.3201401829719544</v>
      </c>
      <c r="M98" s="552">
        <f>G98*0.9/'TE5'!F98</f>
        <v>0.28187161684036255</v>
      </c>
      <c r="P98" s="539"/>
    </row>
    <row r="99" spans="1:16" x14ac:dyDescent="0.2">
      <c r="A99" s="67">
        <v>2003</v>
      </c>
      <c r="B99" s="428">
        <f>avghweal!BC92</f>
        <v>91276.556039017887</v>
      </c>
      <c r="C99" s="319">
        <f>avghweal!BD92</f>
        <v>91276.556039017887</v>
      </c>
      <c r="D99" s="353">
        <f>avghweal!BE92</f>
        <v>65351.334648185424</v>
      </c>
      <c r="E99" s="524">
        <f>avghweal!BF92</f>
        <v>91625.170616113246</v>
      </c>
      <c r="F99" s="524">
        <f>avghweal!BG92</f>
        <v>90968.765536420062</v>
      </c>
      <c r="G99" s="62">
        <f>avghweal!BH92</f>
        <v>110134.3236067487</v>
      </c>
      <c r="H99" s="533">
        <f>B99*0.9/'TE5'!B99</f>
        <v>0.31673842668533325</v>
      </c>
      <c r="I99" s="544">
        <f>C99*0.9/'TE5'!B99</f>
        <v>0.31673842668533325</v>
      </c>
      <c r="J99" s="551">
        <f>D99*0.9/'TE5'!C99</f>
        <v>0.29127585887908936</v>
      </c>
      <c r="K99" s="544">
        <f>E99*0.9/'TE5'!D99</f>
        <v>0.3141598105430603</v>
      </c>
      <c r="L99" s="551">
        <f>F99*0.9/'TE5'!E99</f>
        <v>0.31920725107192993</v>
      </c>
      <c r="M99" s="552">
        <f>G99*0.9/'TE5'!F99</f>
        <v>0.28021049499511719</v>
      </c>
      <c r="P99" s="539"/>
    </row>
    <row r="100" spans="1:16" x14ac:dyDescent="0.2">
      <c r="A100" s="67">
        <v>2004</v>
      </c>
      <c r="B100" s="428">
        <f>avghweal!BC93</f>
        <v>98961.07498359507</v>
      </c>
      <c r="C100" s="319">
        <f>avghweal!BD93</f>
        <v>98961.07498359507</v>
      </c>
      <c r="D100" s="353">
        <f>avghweal!BE93</f>
        <v>71074.522549260902</v>
      </c>
      <c r="E100" s="524">
        <f>avghweal!BF93</f>
        <v>99304.244084909922</v>
      </c>
      <c r="F100" s="524">
        <f>avghweal!BG93</f>
        <v>98669.328978073914</v>
      </c>
      <c r="G100" s="62">
        <f>avghweal!BH93</f>
        <v>119464.76645645106</v>
      </c>
      <c r="H100" s="533">
        <f>B100*0.9/'TE5'!B100</f>
        <v>0.31213229894638067</v>
      </c>
      <c r="I100" s="544">
        <f>C100*0.9/'TE5'!B100</f>
        <v>0.31213229894638067</v>
      </c>
      <c r="J100" s="551">
        <f>D100*0.9/'TE5'!C100</f>
        <v>0.28643214702606207</v>
      </c>
      <c r="K100" s="544">
        <f>E100*0.9/'TE5'!D100</f>
        <v>0.31011950969696045</v>
      </c>
      <c r="L100" s="551">
        <f>F100*0.9/'TE5'!E100</f>
        <v>0.31408250331878662</v>
      </c>
      <c r="M100" s="552">
        <f>G100*0.9/'TE5'!F100</f>
        <v>0.27649092674255366</v>
      </c>
      <c r="P100" s="539"/>
    </row>
    <row r="101" spans="1:16" x14ac:dyDescent="0.2">
      <c r="A101" s="67">
        <v>2005</v>
      </c>
      <c r="B101" s="428">
        <f>avghweal!BC94</f>
        <v>106807.12266137979</v>
      </c>
      <c r="C101" s="319">
        <f>avghweal!BD94</f>
        <v>106807.12266137979</v>
      </c>
      <c r="D101" s="353">
        <f>avghweal!BE94</f>
        <v>76216.354783573115</v>
      </c>
      <c r="E101" s="524">
        <f>avghweal!BF94</f>
        <v>107353.28696590345</v>
      </c>
      <c r="F101" s="524">
        <f>avghweal!BG94</f>
        <v>106309.79590574195</v>
      </c>
      <c r="G101" s="62">
        <f>avghweal!BH94</f>
        <v>127622.78457978963</v>
      </c>
      <c r="H101" s="533">
        <f>B101*0.9/'TE5'!B101</f>
        <v>0.31153160333633428</v>
      </c>
      <c r="I101" s="544">
        <f>C101*0.9/'TE5'!B101</f>
        <v>0.31153160333633428</v>
      </c>
      <c r="J101" s="551">
        <f>D101*0.9/'TE5'!C101</f>
        <v>0.28190630674362183</v>
      </c>
      <c r="K101" s="544">
        <f>E101*0.9/'TE5'!D101</f>
        <v>0.30983054637908936</v>
      </c>
      <c r="L101" s="551">
        <f>F101*0.9/'TE5'!E101</f>
        <v>0.31314295530319214</v>
      </c>
      <c r="M101" s="552">
        <f>G101*0.9/'TE5'!F101</f>
        <v>0.27436929941177368</v>
      </c>
      <c r="P101" s="539"/>
    </row>
    <row r="102" spans="1:16" x14ac:dyDescent="0.2">
      <c r="A102" s="67">
        <v>2006</v>
      </c>
      <c r="B102" s="428">
        <f>avghweal!BC95</f>
        <v>110914.78247154577</v>
      </c>
      <c r="C102" s="319">
        <f>avghweal!BD95</f>
        <v>110914.78247154577</v>
      </c>
      <c r="D102" s="353">
        <f>avghweal!BE95</f>
        <v>76117.200587118044</v>
      </c>
      <c r="E102" s="524">
        <f>avghweal!BF95</f>
        <v>109980.79825217223</v>
      </c>
      <c r="F102" s="524">
        <f>avghweal!BG95</f>
        <v>111788.68331926723</v>
      </c>
      <c r="G102" s="62">
        <f>avghweal!BH95</f>
        <v>132612.61240860293</v>
      </c>
      <c r="H102" s="533">
        <f>B102*0.9/'TE5'!B102</f>
        <v>0.30999851226806635</v>
      </c>
      <c r="I102" s="544">
        <f>C102*0.9/'TE5'!B102</f>
        <v>0.30999851226806635</v>
      </c>
      <c r="J102" s="551">
        <f>D102*0.9/'TE5'!C102</f>
        <v>0.27296626567840576</v>
      </c>
      <c r="K102" s="544">
        <f>E102*0.9/'TE5'!D102</f>
        <v>0.30377131700515747</v>
      </c>
      <c r="L102" s="551">
        <f>F102*0.9/'TE5'!E102</f>
        <v>0.31588542461395264</v>
      </c>
      <c r="M102" s="552">
        <f>G102*0.9/'TE5'!F102</f>
        <v>0.27319747209548956</v>
      </c>
      <c r="P102" s="539"/>
    </row>
    <row r="103" spans="1:16" x14ac:dyDescent="0.2">
      <c r="A103" s="67">
        <v>2007</v>
      </c>
      <c r="B103" s="428">
        <f>avghweal!BC96</f>
        <v>109203.98759812317</v>
      </c>
      <c r="C103" s="319">
        <f>avghweal!BD96</f>
        <v>109203.98759812317</v>
      </c>
      <c r="D103" s="353">
        <f>avghweal!BE96</f>
        <v>72211.677519211764</v>
      </c>
      <c r="E103" s="524">
        <f>avghweal!BF96</f>
        <v>108211.47351003072</v>
      </c>
      <c r="F103" s="524">
        <f>avghweal!BG96</f>
        <v>110121.54858757198</v>
      </c>
      <c r="G103" s="62">
        <f>avghweal!BH96</f>
        <v>129585.94774966325</v>
      </c>
      <c r="H103" s="533">
        <f>B103*0.9/'TE5'!B103</f>
        <v>0.30405890941619873</v>
      </c>
      <c r="I103" s="544">
        <f>C103*0.9/'TE5'!B103</f>
        <v>0.30405890941619873</v>
      </c>
      <c r="J103" s="551">
        <f>D103*0.9/'TE5'!C103</f>
        <v>0.25668388605117803</v>
      </c>
      <c r="K103" s="544">
        <f>E103*0.9/'TE5'!D103</f>
        <v>0.29814893007278448</v>
      </c>
      <c r="L103" s="551">
        <f>F103*0.9/'TE5'!E103</f>
        <v>0.30959868431091303</v>
      </c>
      <c r="M103" s="552">
        <f>G103*0.9/'TE5'!F103</f>
        <v>0.26650869846343994</v>
      </c>
      <c r="P103" s="539"/>
    </row>
    <row r="104" spans="1:16" x14ac:dyDescent="0.2">
      <c r="A104" s="67">
        <v>2008</v>
      </c>
      <c r="B104" s="428">
        <f>avghweal!BC97</f>
        <v>93242.60072770949</v>
      </c>
      <c r="C104" s="319">
        <f>avghweal!BD97</f>
        <v>93242.60072770949</v>
      </c>
      <c r="D104" s="353">
        <f>avghweal!BE97</f>
        <v>57891.769923055101</v>
      </c>
      <c r="E104" s="524">
        <f>avghweal!BF97</f>
        <v>91850.683596156683</v>
      </c>
      <c r="F104" s="524">
        <f>avghweal!BG97</f>
        <v>94549.501118373228</v>
      </c>
      <c r="G104" s="62">
        <f>avghweal!BH97</f>
        <v>108980.92582325156</v>
      </c>
      <c r="H104" s="533">
        <f>B104*0.9/'TE5'!B104</f>
        <v>0.29050725698471069</v>
      </c>
      <c r="I104" s="544">
        <f>C104*0.9/'TE5'!B104</f>
        <v>0.29050725698471069</v>
      </c>
      <c r="J104" s="551">
        <f>D104*0.9/'TE5'!C104</f>
        <v>0.23677694797515869</v>
      </c>
      <c r="K104" s="544">
        <f>E104*0.9/'TE5'!D104</f>
        <v>0.28431338071823126</v>
      </c>
      <c r="L104" s="551">
        <f>F104*0.9/'TE5'!E104</f>
        <v>0.29636406898498535</v>
      </c>
      <c r="M104" s="552">
        <f>G104*0.9/'TE5'!F104</f>
        <v>0.25161921977996826</v>
      </c>
      <c r="P104" s="539"/>
    </row>
    <row r="105" spans="1:16" x14ac:dyDescent="0.2">
      <c r="A105" s="72">
        <v>2009</v>
      </c>
      <c r="B105" s="431">
        <f>avghweal!BC98</f>
        <v>82471.989335960883</v>
      </c>
      <c r="C105" s="322">
        <f>avghweal!BD98</f>
        <v>82471.989335960883</v>
      </c>
      <c r="D105" s="354">
        <f>avghweal!BE98</f>
        <v>50451.854183103249</v>
      </c>
      <c r="E105" s="526">
        <f>avghweal!BF98</f>
        <v>81912.021417337368</v>
      </c>
      <c r="F105" s="526">
        <f>avghweal!BG98</f>
        <v>83003.645307382612</v>
      </c>
      <c r="G105" s="68">
        <f>avghweal!BH98</f>
        <v>95801.094173926482</v>
      </c>
      <c r="H105" s="536">
        <f>B105*0.9/'TE5'!B105</f>
        <v>0.28521561622619634</v>
      </c>
      <c r="I105" s="547">
        <f>C105*0.9/'TE5'!B105</f>
        <v>0.28521561622619634</v>
      </c>
      <c r="J105" s="557">
        <f>D105*0.9/'TE5'!C105</f>
        <v>0.23136544227600098</v>
      </c>
      <c r="K105" s="558">
        <f>E105*0.9/'TE5'!D105</f>
        <v>0.28019797801971436</v>
      </c>
      <c r="L105" s="553">
        <f>F105*0.9/'TE5'!E105</f>
        <v>0.28998708724975597</v>
      </c>
      <c r="M105" s="554">
        <f>G105*0.9/'TE5'!F105</f>
        <v>0.24523258209228521</v>
      </c>
      <c r="P105" s="539"/>
    </row>
    <row r="106" spans="1:16" x14ac:dyDescent="0.2">
      <c r="A106" s="67">
        <v>2010</v>
      </c>
      <c r="B106" s="432">
        <f>avghweal!BC99</f>
        <v>80639.045796981329</v>
      </c>
      <c r="C106" s="323">
        <f>avghweal!BD99</f>
        <v>80639.045796981329</v>
      </c>
      <c r="D106" s="353">
        <f>avghweal!BE99</f>
        <v>46629.200181993037</v>
      </c>
      <c r="E106" s="524">
        <f>avghweal!BF99</f>
        <v>78992.601916365951</v>
      </c>
      <c r="F106" s="524">
        <f>avghweal!BG99</f>
        <v>82196.994143107484</v>
      </c>
      <c r="G106" s="62">
        <f>avghweal!BH99</f>
        <v>92604.771948367328</v>
      </c>
      <c r="H106" s="533">
        <f>B106*0.9/'TE5'!B106</f>
        <v>0.27298247814178467</v>
      </c>
      <c r="I106" s="544">
        <f>C106*0.9/'TE5'!B106</f>
        <v>0.27298247814178467</v>
      </c>
      <c r="J106" s="559">
        <f>D106*0.9/'TE5'!C106</f>
        <v>0.21435701847076422</v>
      </c>
      <c r="K106" s="560">
        <f>E106*0.9/'TE5'!D106</f>
        <v>0.26733291149139404</v>
      </c>
      <c r="L106" s="551">
        <f>F106*0.9/'TE5'!E106</f>
        <v>0.27833044528961187</v>
      </c>
      <c r="M106" s="552">
        <f>G106*0.9/'TE5'!F106</f>
        <v>0.23323118686676034</v>
      </c>
      <c r="P106" s="539"/>
    </row>
    <row r="107" spans="1:16" x14ac:dyDescent="0.2">
      <c r="A107" s="67">
        <v>2011</v>
      </c>
      <c r="B107" s="432">
        <f>avghweal!BC100</f>
        <v>78471.477958186035</v>
      </c>
      <c r="C107" s="323">
        <f>avghweal!BD100</f>
        <v>78471.477958186035</v>
      </c>
      <c r="D107" s="353">
        <f>avghweal!BE100</f>
        <v>44544.13027744292</v>
      </c>
      <c r="E107" s="524">
        <f>avghweal!BF100</f>
        <v>77656.761601286504</v>
      </c>
      <c r="F107" s="524">
        <f>avghweal!BG100</f>
        <v>79217.765653209164</v>
      </c>
      <c r="G107" s="62">
        <f>avghweal!BH100</f>
        <v>89471.292730185392</v>
      </c>
      <c r="H107" s="533">
        <f>B107*0.9/'TE5'!B107</f>
        <v>0.26466965675354004</v>
      </c>
      <c r="I107" s="544">
        <f>C107*0.9/'TE5'!B107</f>
        <v>0.26466965675354004</v>
      </c>
      <c r="J107" s="559">
        <f>D107*0.9/'TE5'!C107</f>
        <v>0.20325386524200439</v>
      </c>
      <c r="K107" s="560">
        <f>E107*0.9/'TE5'!D107</f>
        <v>0.25750362873077398</v>
      </c>
      <c r="L107" s="551">
        <f>F107*0.9/'TE5'!E107</f>
        <v>0.27149665355682367</v>
      </c>
      <c r="M107" s="552">
        <f>G107*0.9/'TE5'!F107</f>
        <v>0.22532671689987185</v>
      </c>
      <c r="P107" s="539"/>
    </row>
    <row r="108" spans="1:16" x14ac:dyDescent="0.2">
      <c r="A108" s="67">
        <v>2012</v>
      </c>
      <c r="B108" s="432">
        <f>avghweal!BC101</f>
        <v>77961.290877003863</v>
      </c>
      <c r="C108" s="323">
        <f>avghweal!BD101</f>
        <v>77961.290877003863</v>
      </c>
      <c r="D108" s="353">
        <f>avghweal!BE101</f>
        <v>41808.862657551123</v>
      </c>
      <c r="E108" s="524">
        <f>avghweal!BF101</f>
        <v>76372.516939628666</v>
      </c>
      <c r="F108" s="524">
        <f>avghweal!BG101</f>
        <v>79455.020933400607</v>
      </c>
      <c r="G108" s="62">
        <f>avghweal!BH101</f>
        <v>88291.944367347634</v>
      </c>
      <c r="H108" s="533">
        <f>B108*0.9/'TE5'!B108</f>
        <v>0.2572543621063233</v>
      </c>
      <c r="I108" s="544">
        <f>C108*0.9/'TE5'!B108</f>
        <v>0.2572543621063233</v>
      </c>
      <c r="J108" s="559">
        <f>D108*0.9/'TE5'!C108</f>
        <v>0.18970036506652829</v>
      </c>
      <c r="K108" s="560">
        <f>E108*0.9/'TE5'!D108</f>
        <v>0.25057148933410639</v>
      </c>
      <c r="L108" s="551">
        <f>F108*0.9/'TE5'!E108</f>
        <v>0.26358801126480103</v>
      </c>
      <c r="M108" s="552">
        <f>G108*0.9/'TE5'!F108</f>
        <v>0.21794062852859494</v>
      </c>
      <c r="P108" s="539"/>
    </row>
    <row r="109" spans="1:16" x14ac:dyDescent="0.2">
      <c r="A109" s="67">
        <v>2013</v>
      </c>
      <c r="B109" s="432">
        <f>avghweal!BC102</f>
        <v>83656.42693129048</v>
      </c>
      <c r="C109" s="323">
        <f>avghweal!BD102</f>
        <v>83656.42693129048</v>
      </c>
      <c r="D109" s="353">
        <f>avghweal!BE102</f>
        <v>51965.912986677082</v>
      </c>
      <c r="E109" s="524">
        <f>avghweal!BF102</f>
        <v>83391.657919435078</v>
      </c>
      <c r="F109" s="524">
        <f>avghweal!BG102</f>
        <v>83911.428854900136</v>
      </c>
      <c r="G109" s="62">
        <f>avghweal!BH102</f>
        <v>94835.660772766059</v>
      </c>
      <c r="H109" s="533">
        <f>B109*0.9/'TE5'!B109</f>
        <v>0.25591802597045898</v>
      </c>
      <c r="I109" s="544">
        <f>C109*0.9/'TE5'!B109</f>
        <v>0.25591802597045898</v>
      </c>
      <c r="J109" s="559">
        <f>D109*0.9/'TE5'!C109</f>
        <v>0.21745938062667844</v>
      </c>
      <c r="K109" s="560">
        <f>E109*0.9/'TE5'!D109</f>
        <v>0.25225627422332764</v>
      </c>
      <c r="L109" s="551">
        <f>F109*0.9/'TE5'!E109</f>
        <v>0.25938820838928223</v>
      </c>
      <c r="M109" s="552">
        <f>G109*0.9/'TE5'!F109</f>
        <v>0.21682322025299081</v>
      </c>
      <c r="O109" s="212"/>
      <c r="P109" s="539"/>
    </row>
    <row r="110" spans="1:16" x14ac:dyDescent="0.2">
      <c r="A110" s="67">
        <v>2014</v>
      </c>
      <c r="B110" s="432">
        <f>avghweal!BC103</f>
        <v>90667.719454227161</v>
      </c>
      <c r="C110" s="323">
        <f>avghweal!BD103</f>
        <v>90667.719454227161</v>
      </c>
      <c r="D110" s="353">
        <f>avghweal!BE103</f>
        <v>57718.600846880312</v>
      </c>
      <c r="E110" s="524">
        <f>avghweal!BF103</f>
        <v>90715.269581233413</v>
      </c>
      <c r="F110" s="524">
        <f>avghweal!BG103</f>
        <v>90627.246469503341</v>
      </c>
      <c r="G110" s="62">
        <f>avghweal!BH103</f>
        <v>102225.82433572579</v>
      </c>
      <c r="H110" s="533">
        <f>B110*0.9/'TE5'!B110</f>
        <v>0.25821954011917109</v>
      </c>
      <c r="I110" s="544">
        <f>C110*0.9/'TE5'!B110</f>
        <v>0.25821954011917109</v>
      </c>
      <c r="J110" s="559">
        <f>D110*0.9/'TE5'!C110</f>
        <v>0.22192716598510742</v>
      </c>
      <c r="K110" s="560">
        <f>E110*0.9/'TE5'!D110</f>
        <v>0.25503462553024286</v>
      </c>
      <c r="L110" s="551">
        <f>F110*0.9/'TE5'!E110</f>
        <v>0.26121622323989863</v>
      </c>
      <c r="M110" s="552">
        <f>G110*0.9/'TE5'!F110</f>
        <v>0.21833896636962891</v>
      </c>
    </row>
    <row r="111" spans="1:16" x14ac:dyDescent="0.2">
      <c r="A111" s="67">
        <v>2015</v>
      </c>
      <c r="B111" s="432">
        <f>avghweal!BC104</f>
        <v>95115.118053150582</v>
      </c>
      <c r="C111" s="323">
        <f>avghweal!BD104</f>
        <v>95115.118053150582</v>
      </c>
      <c r="D111" s="353">
        <f>avghweal!BE104</f>
        <v>60046.047744940428</v>
      </c>
      <c r="E111" s="524">
        <f>avghweal!BF104</f>
        <v>95424.094127446777</v>
      </c>
      <c r="F111" s="524">
        <f>avghweal!BG104</f>
        <v>94830.548382167253</v>
      </c>
      <c r="G111" s="62">
        <f>avghweal!BH104</f>
        <v>107168.42020547081</v>
      </c>
      <c r="H111" s="533">
        <f>B111*0.9/'TE5'!B111</f>
        <v>0.26123619079589844</v>
      </c>
      <c r="I111" s="544">
        <f>C111*0.9/'TE5'!B111</f>
        <v>0.26123619079589844</v>
      </c>
      <c r="J111" s="559">
        <f>D111*0.9/'TE5'!C111</f>
        <v>0.22347962856292725</v>
      </c>
      <c r="K111" s="560">
        <f>E111*0.9/'TE5'!D111</f>
        <v>0.25708752870559692</v>
      </c>
      <c r="L111" s="551">
        <f>F111*0.9/'TE5'!E111</f>
        <v>0.26517593860626226</v>
      </c>
      <c r="M111" s="552">
        <f>G111*0.9/'TE5'!F111</f>
        <v>0.22107028961181641</v>
      </c>
    </row>
    <row r="112" spans="1:16" x14ac:dyDescent="0.2">
      <c r="A112" s="67">
        <v>2016</v>
      </c>
      <c r="B112" s="432">
        <f>avghweal!BC105</f>
        <v>99418.171096843071</v>
      </c>
      <c r="C112" s="323">
        <f>avghweal!BD105</f>
        <v>99418.171096843071</v>
      </c>
      <c r="D112" s="353">
        <f>avghweal!BE105</f>
        <v>62655.307720935467</v>
      </c>
      <c r="E112" s="524">
        <f>avghweal!BF105</f>
        <v>100053.84366354541</v>
      </c>
      <c r="F112" s="524">
        <f>avghweal!BG105</f>
        <v>98832.613985611621</v>
      </c>
      <c r="G112" s="62">
        <f>avghweal!BH105</f>
        <v>111402.68180456094</v>
      </c>
      <c r="H112" s="533">
        <f>B112*0.9/'TE5'!B112</f>
        <v>0.26627510786056524</v>
      </c>
      <c r="I112" s="544">
        <f>C112*0.9/'TE5'!B112</f>
        <v>0.26627510786056524</v>
      </c>
      <c r="J112" s="559">
        <f>D112*0.9/'TE5'!C112</f>
        <v>0.22988247871398926</v>
      </c>
      <c r="K112" s="560">
        <f>E112*0.9/'TE5'!D112</f>
        <v>0.2631995677947998</v>
      </c>
      <c r="L112" s="551">
        <f>F112*0.9/'TE5'!E112</f>
        <v>0.26916050910949707</v>
      </c>
      <c r="M112" s="552">
        <f>G112*0.9/'TE5'!F112</f>
        <v>0.2249760627746582</v>
      </c>
    </row>
    <row r="113" spans="1:13" x14ac:dyDescent="0.2">
      <c r="A113" s="67">
        <v>2017</v>
      </c>
      <c r="B113" s="432">
        <f>avghweal!BC106</f>
        <v>111469.27760585256</v>
      </c>
      <c r="C113" s="323">
        <f>avghweal!BD106</f>
        <v>111469.27760585256</v>
      </c>
      <c r="D113" s="353">
        <f>avghweal!BE106</f>
        <v>67636.956989494953</v>
      </c>
      <c r="E113" s="524">
        <f>avghweal!BF106</f>
        <v>109971.79819111142</v>
      </c>
      <c r="F113" s="524">
        <f>avghweal!BG106</f>
        <v>112862.87037928736</v>
      </c>
      <c r="G113" s="62">
        <f>avghweal!BH106</f>
        <v>127965.48011234732</v>
      </c>
      <c r="H113" s="533">
        <f>B113*0.9/'TE5'!B113</f>
        <v>0.28209096193313593</v>
      </c>
      <c r="I113" s="544">
        <f>C113*0.9/'TE5'!B113</f>
        <v>0.28209096193313593</v>
      </c>
      <c r="J113" s="559">
        <f>D113*0.9/'TE5'!C113</f>
        <v>0.22372215986251831</v>
      </c>
      <c r="K113" s="560">
        <f>E113*0.9/'TE5'!D113</f>
        <v>0.27554798126220703</v>
      </c>
      <c r="L113" s="551">
        <f>F113*0.9/'TE5'!E113</f>
        <v>0.28829139471054077</v>
      </c>
      <c r="M113" s="552">
        <f>G113*0.9/'TE5'!F113</f>
        <v>0.24133062362670898</v>
      </c>
    </row>
    <row r="114" spans="1:13" x14ac:dyDescent="0.2">
      <c r="A114" s="67">
        <v>2018</v>
      </c>
      <c r="B114" s="432">
        <f>avghweal!BC107</f>
        <v>114174.52731589926</v>
      </c>
      <c r="C114" s="323">
        <f>avghweal!BD107</f>
        <v>114174.52731589926</v>
      </c>
      <c r="D114" s="353">
        <f>avghweal!BE107</f>
        <v>70235.869189160832</v>
      </c>
      <c r="E114" s="524">
        <f>avghweal!BF107</f>
        <v>112940.00119680235</v>
      </c>
      <c r="F114" s="524">
        <f>avghweal!BG107</f>
        <v>115325.152249534</v>
      </c>
      <c r="G114" s="62">
        <f>avghweal!BH107</f>
        <v>131068.91907780386</v>
      </c>
      <c r="H114" s="533">
        <f>B114*0.9/'TE5'!B114</f>
        <v>0.28399568796157837</v>
      </c>
      <c r="I114" s="544">
        <f>C114*0.9/'TE5'!B114</f>
        <v>0.28399568796157837</v>
      </c>
      <c r="J114" s="559">
        <f>D114*0.9/'TE5'!C114</f>
        <v>0.22721225023269653</v>
      </c>
      <c r="K114" s="560">
        <f>E114*0.9/'TE5'!D114</f>
        <v>0.27795273065567022</v>
      </c>
      <c r="L114" s="551">
        <f>F114*0.9/'TE5'!E114</f>
        <v>0.28973305225372314</v>
      </c>
      <c r="M114" s="552">
        <f>G114*0.9/'TE5'!F114</f>
        <v>0.24302929639816279</v>
      </c>
    </row>
    <row r="115" spans="1:13" x14ac:dyDescent="0.2">
      <c r="A115" s="67">
        <v>2019</v>
      </c>
      <c r="B115" s="432">
        <f>avghweal!BC108</f>
        <v>119074.01380327159</v>
      </c>
      <c r="C115" s="323">
        <f>avghweal!BD108</f>
        <v>119074.01380327159</v>
      </c>
      <c r="D115" s="353">
        <f>avghweal!BE108</f>
        <v>73691.988018116943</v>
      </c>
      <c r="E115" s="524">
        <f>avghweal!BF108</f>
        <v>117846.35732488465</v>
      </c>
      <c r="F115" s="524">
        <f>avghweal!BG108</f>
        <v>120214.87855189705</v>
      </c>
      <c r="G115" s="62">
        <f>avghweal!BH108</f>
        <v>136758.37268473415</v>
      </c>
      <c r="H115" s="533">
        <f>B115*0.9/'TE5'!B115</f>
        <v>0.2845072746276856</v>
      </c>
      <c r="I115" s="544">
        <f>C115*0.9/'TE5'!B115</f>
        <v>0.2845072746276856</v>
      </c>
      <c r="J115" s="559">
        <f>D115*0.9/'TE5'!C115</f>
        <v>0.22883170843124384</v>
      </c>
      <c r="K115" s="560">
        <f>E115*0.9/'TE5'!D115</f>
        <v>0.27842116355895996</v>
      </c>
      <c r="L115" s="551">
        <f>F115*0.9/'TE5'!E115</f>
        <v>0.2902839183807373</v>
      </c>
      <c r="M115" s="552">
        <f>G115*0.9/'TE5'!F115</f>
        <v>0.24358284473419189</v>
      </c>
    </row>
    <row r="116" spans="1:13" ht="17" thickBot="1" x14ac:dyDescent="0.25">
      <c r="A116" s="1105"/>
      <c r="B116" s="1106"/>
      <c r="C116" s="1101"/>
      <c r="D116" s="1114"/>
      <c r="E116" s="1107"/>
      <c r="F116" s="1107"/>
      <c r="G116" s="109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59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tabColor theme="5" tint="0.39997558519241921"/>
  </sheetPr>
  <dimension ref="A1:M118"/>
  <sheetViews>
    <sheetView workbookViewId="0">
      <pane xSplit="1" ySplit="8" topLeftCell="B89" activePane="bottomRight" state="frozen"/>
      <selection activeCell="D32" sqref="D32"/>
      <selection pane="topRight" activeCell="D32" sqref="D32"/>
      <selection pane="bottomLeft" activeCell="D32" sqref="D32"/>
      <selection pane="bottomRight" activeCell="A116" sqref="A116:M116"/>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695</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449" t="s">
        <v>1060</v>
      </c>
      <c r="C7" s="1373"/>
      <c r="D7" s="1381"/>
      <c r="E7" s="1381"/>
      <c r="F7" s="1381"/>
      <c r="G7" s="1381"/>
      <c r="H7" s="1373" t="s">
        <v>123</v>
      </c>
      <c r="I7" s="1373"/>
      <c r="J7" s="1381"/>
      <c r="K7" s="1381"/>
      <c r="L7" s="1381"/>
      <c r="M7" s="1384"/>
    </row>
    <row r="8" spans="1:13" s="87" customFormat="1" ht="52" customHeight="1" x14ac:dyDescent="0.2">
      <c r="A8" s="95"/>
      <c r="B8" s="835"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hidden="1" customHeight="1" x14ac:dyDescent="0.2">
      <c r="A9" s="93">
        <v>1913</v>
      </c>
      <c r="B9" s="425"/>
      <c r="C9" s="317"/>
      <c r="D9" s="317"/>
      <c r="E9" s="85"/>
      <c r="F9" s="85"/>
      <c r="G9" s="84"/>
      <c r="H9" s="434"/>
      <c r="I9" s="443"/>
      <c r="J9" s="442"/>
      <c r="K9" s="443"/>
      <c r="L9" s="442"/>
      <c r="M9" s="444"/>
    </row>
    <row r="10" spans="1:13" s="87" customFormat="1" ht="15" hidden="1" customHeight="1" x14ac:dyDescent="0.2">
      <c r="A10" s="92">
        <v>1914</v>
      </c>
      <c r="B10" s="425"/>
      <c r="C10" s="317"/>
      <c r="D10" s="317"/>
      <c r="E10" s="85"/>
      <c r="F10" s="85"/>
      <c r="G10" s="84"/>
      <c r="H10" s="434"/>
      <c r="I10" s="443"/>
      <c r="J10" s="442"/>
      <c r="K10" s="443"/>
      <c r="L10" s="442"/>
      <c r="M10" s="444"/>
    </row>
    <row r="11" spans="1:13" s="87" customFormat="1" ht="15" hidden="1" customHeight="1" x14ac:dyDescent="0.2">
      <c r="A11" s="92">
        <v>1915</v>
      </c>
      <c r="B11" s="425"/>
      <c r="C11" s="317"/>
      <c r="D11" s="317"/>
      <c r="E11" s="85"/>
      <c r="F11" s="85"/>
      <c r="G11" s="84"/>
      <c r="H11" s="434"/>
      <c r="I11" s="443"/>
      <c r="J11" s="442"/>
      <c r="K11" s="443"/>
      <c r="L11" s="442"/>
      <c r="M11" s="444"/>
    </row>
    <row r="12" spans="1:13" s="87" customFormat="1" ht="15" hidden="1" customHeight="1" x14ac:dyDescent="0.2">
      <c r="A12" s="92">
        <v>1916</v>
      </c>
      <c r="B12" s="425"/>
      <c r="C12" s="317"/>
      <c r="D12" s="317"/>
      <c r="E12" s="85"/>
      <c r="F12" s="85"/>
      <c r="G12" s="84"/>
      <c r="H12" s="434"/>
      <c r="I12" s="443"/>
      <c r="J12" s="442"/>
      <c r="K12" s="443"/>
      <c r="L12" s="442"/>
      <c r="M12" s="444"/>
    </row>
    <row r="13" spans="1:13" s="87" customFormat="1" ht="15" hidden="1" customHeight="1" x14ac:dyDescent="0.2">
      <c r="A13" s="92">
        <v>1917</v>
      </c>
      <c r="B13" s="425"/>
      <c r="C13" s="317"/>
      <c r="D13" s="317"/>
      <c r="E13" s="85"/>
      <c r="F13" s="85"/>
      <c r="G13" s="84"/>
      <c r="H13" s="434"/>
      <c r="I13" s="443"/>
      <c r="J13" s="442"/>
      <c r="K13" s="443"/>
      <c r="L13" s="442"/>
      <c r="M13" s="444"/>
    </row>
    <row r="14" spans="1:13" s="87" customFormat="1" ht="15" hidden="1" customHeight="1" x14ac:dyDescent="0.2">
      <c r="A14" s="92">
        <v>1918</v>
      </c>
      <c r="B14" s="425"/>
      <c r="C14" s="317"/>
      <c r="D14" s="353"/>
      <c r="E14" s="314"/>
      <c r="F14" s="314"/>
      <c r="G14" s="84"/>
      <c r="H14" s="434"/>
      <c r="I14" s="443"/>
      <c r="J14" s="442"/>
      <c r="K14" s="443"/>
      <c r="L14" s="442"/>
      <c r="M14" s="444"/>
    </row>
    <row r="15" spans="1:13" s="87" customFormat="1" ht="15" hidden="1" customHeight="1" x14ac:dyDescent="0.2">
      <c r="A15" s="91">
        <v>1919</v>
      </c>
      <c r="B15" s="426"/>
      <c r="C15" s="316"/>
      <c r="D15" s="354"/>
      <c r="E15" s="315"/>
      <c r="F15" s="315"/>
      <c r="G15" s="88"/>
      <c r="H15" s="435"/>
      <c r="I15" s="446"/>
      <c r="J15" s="445"/>
      <c r="K15" s="446"/>
      <c r="L15" s="445"/>
      <c r="M15" s="447"/>
    </row>
    <row r="16" spans="1:13" s="87" customFormat="1" ht="15" hidden="1" customHeight="1" x14ac:dyDescent="0.2">
      <c r="A16" s="92">
        <v>1920</v>
      </c>
      <c r="B16" s="425"/>
      <c r="C16" s="317"/>
      <c r="D16" s="353"/>
      <c r="E16" s="314"/>
      <c r="F16" s="314"/>
      <c r="G16" s="84"/>
      <c r="H16" s="434"/>
      <c r="I16" s="443"/>
      <c r="J16" s="442"/>
      <c r="K16" s="443"/>
      <c r="L16" s="442"/>
      <c r="M16" s="444"/>
    </row>
    <row r="17" spans="1:13" s="87" customFormat="1" ht="15" hidden="1" customHeight="1" x14ac:dyDescent="0.2">
      <c r="A17" s="92">
        <v>1921</v>
      </c>
      <c r="B17" s="425"/>
      <c r="C17" s="317"/>
      <c r="D17" s="353"/>
      <c r="E17" s="314"/>
      <c r="F17" s="314"/>
      <c r="G17" s="84"/>
      <c r="H17" s="434"/>
      <c r="I17" s="443"/>
      <c r="J17" s="442"/>
      <c r="K17" s="443"/>
      <c r="L17" s="442"/>
      <c r="M17" s="444"/>
    </row>
    <row r="18" spans="1:13" s="87" customFormat="1" ht="15" hidden="1" customHeight="1" x14ac:dyDescent="0.2">
      <c r="A18" s="92">
        <v>1922</v>
      </c>
      <c r="B18" s="425"/>
      <c r="C18" s="317"/>
      <c r="D18" s="353"/>
      <c r="E18" s="314"/>
      <c r="F18" s="314"/>
      <c r="G18" s="84"/>
      <c r="H18" s="434"/>
      <c r="I18" s="443"/>
      <c r="J18" s="442"/>
      <c r="K18" s="443"/>
      <c r="L18" s="442"/>
      <c r="M18" s="444"/>
    </row>
    <row r="19" spans="1:13" s="87" customFormat="1" ht="15" hidden="1" customHeight="1" x14ac:dyDescent="0.2">
      <c r="A19" s="92">
        <v>1923</v>
      </c>
      <c r="B19" s="425"/>
      <c r="C19" s="317"/>
      <c r="D19" s="353"/>
      <c r="E19" s="314"/>
      <c r="F19" s="314"/>
      <c r="G19" s="84"/>
      <c r="H19" s="434"/>
      <c r="I19" s="443"/>
      <c r="J19" s="442"/>
      <c r="K19" s="443"/>
      <c r="L19" s="442"/>
      <c r="M19" s="444"/>
    </row>
    <row r="20" spans="1:13" s="87" customFormat="1" ht="15" hidden="1" customHeight="1" x14ac:dyDescent="0.2">
      <c r="A20" s="92">
        <v>1924</v>
      </c>
      <c r="B20" s="425"/>
      <c r="C20" s="317"/>
      <c r="D20" s="353"/>
      <c r="E20" s="314"/>
      <c r="F20" s="314"/>
      <c r="G20" s="84"/>
      <c r="H20" s="434"/>
      <c r="I20" s="443"/>
      <c r="J20" s="442"/>
      <c r="K20" s="443"/>
      <c r="L20" s="442"/>
      <c r="M20" s="444"/>
    </row>
    <row r="21" spans="1:13" s="87" customFormat="1" ht="15" hidden="1" customHeight="1" x14ac:dyDescent="0.2">
      <c r="A21" s="92">
        <v>1925</v>
      </c>
      <c r="B21" s="425"/>
      <c r="C21" s="317"/>
      <c r="D21" s="353"/>
      <c r="E21" s="314"/>
      <c r="F21" s="314"/>
      <c r="G21" s="84"/>
      <c r="H21" s="434"/>
      <c r="I21" s="443"/>
      <c r="J21" s="442"/>
      <c r="K21" s="443"/>
      <c r="L21" s="442"/>
      <c r="M21" s="444"/>
    </row>
    <row r="22" spans="1:13" s="87" customFormat="1" ht="15" hidden="1" customHeight="1" x14ac:dyDescent="0.2">
      <c r="A22" s="92">
        <v>1926</v>
      </c>
      <c r="B22" s="425"/>
      <c r="C22" s="317"/>
      <c r="D22" s="353"/>
      <c r="E22" s="314"/>
      <c r="F22" s="314"/>
      <c r="G22" s="84"/>
      <c r="H22" s="434"/>
      <c r="I22" s="443"/>
      <c r="J22" s="442"/>
      <c r="K22" s="443"/>
      <c r="L22" s="442"/>
      <c r="M22" s="444"/>
    </row>
    <row r="23" spans="1:13" s="87" customFormat="1" ht="15" hidden="1" customHeight="1" x14ac:dyDescent="0.2">
      <c r="A23" s="92">
        <v>1927</v>
      </c>
      <c r="B23" s="425"/>
      <c r="C23" s="317"/>
      <c r="D23" s="353"/>
      <c r="E23" s="314"/>
      <c r="F23" s="314"/>
      <c r="G23" s="84"/>
      <c r="H23" s="434"/>
      <c r="I23" s="443"/>
      <c r="J23" s="442"/>
      <c r="K23" s="443"/>
      <c r="L23" s="442"/>
      <c r="M23" s="444"/>
    </row>
    <row r="24" spans="1:13" s="87" customFormat="1" ht="15" hidden="1" customHeight="1" x14ac:dyDescent="0.2">
      <c r="A24" s="92">
        <v>1928</v>
      </c>
      <c r="B24" s="425"/>
      <c r="C24" s="317"/>
      <c r="D24" s="353"/>
      <c r="E24" s="314"/>
      <c r="F24" s="314"/>
      <c r="G24" s="84"/>
      <c r="H24" s="434"/>
      <c r="I24" s="443"/>
      <c r="J24" s="442"/>
      <c r="K24" s="443"/>
      <c r="L24" s="442"/>
      <c r="M24" s="444"/>
    </row>
    <row r="25" spans="1:13" s="87" customFormat="1" ht="15" hidden="1" customHeight="1" x14ac:dyDescent="0.2">
      <c r="A25" s="91">
        <v>1929</v>
      </c>
      <c r="B25" s="426"/>
      <c r="C25" s="316"/>
      <c r="D25" s="354"/>
      <c r="E25" s="315"/>
      <c r="F25" s="315"/>
      <c r="G25" s="88"/>
      <c r="H25" s="435"/>
      <c r="I25" s="446"/>
      <c r="J25" s="445"/>
      <c r="K25" s="446"/>
      <c r="L25" s="445"/>
      <c r="M25" s="447"/>
    </row>
    <row r="26" spans="1:13" s="87" customFormat="1" ht="15" hidden="1" customHeight="1" x14ac:dyDescent="0.2">
      <c r="A26" s="92">
        <v>1930</v>
      </c>
      <c r="B26" s="425"/>
      <c r="C26" s="317"/>
      <c r="D26" s="353"/>
      <c r="E26" s="314"/>
      <c r="F26" s="314"/>
      <c r="G26" s="84"/>
      <c r="H26" s="434"/>
      <c r="I26" s="443"/>
      <c r="J26" s="442"/>
      <c r="K26" s="443"/>
      <c r="L26" s="442"/>
      <c r="M26" s="444"/>
    </row>
    <row r="27" spans="1:13" s="87" customFormat="1" ht="15" hidden="1" customHeight="1" x14ac:dyDescent="0.2">
      <c r="A27" s="92">
        <v>1931</v>
      </c>
      <c r="B27" s="425"/>
      <c r="C27" s="317"/>
      <c r="D27" s="353"/>
      <c r="E27" s="314"/>
      <c r="F27" s="314"/>
      <c r="G27" s="84"/>
      <c r="H27" s="434"/>
      <c r="I27" s="443"/>
      <c r="J27" s="442"/>
      <c r="K27" s="443"/>
      <c r="L27" s="442"/>
      <c r="M27" s="444"/>
    </row>
    <row r="28" spans="1:13" s="87" customFormat="1" ht="15" hidden="1" customHeight="1" x14ac:dyDescent="0.2">
      <c r="A28" s="92">
        <v>1932</v>
      </c>
      <c r="B28" s="425"/>
      <c r="C28" s="317"/>
      <c r="D28" s="353"/>
      <c r="E28" s="314"/>
      <c r="F28" s="314"/>
      <c r="G28" s="84"/>
      <c r="H28" s="434"/>
      <c r="I28" s="443"/>
      <c r="J28" s="442"/>
      <c r="K28" s="443"/>
      <c r="L28" s="442"/>
      <c r="M28" s="444"/>
    </row>
    <row r="29" spans="1:13" s="87" customFormat="1" ht="15" hidden="1" customHeight="1" x14ac:dyDescent="0.2">
      <c r="A29" s="92">
        <v>1933</v>
      </c>
      <c r="B29" s="425"/>
      <c r="C29" s="317"/>
      <c r="D29" s="353"/>
      <c r="E29" s="314"/>
      <c r="F29" s="314"/>
      <c r="G29" s="84"/>
      <c r="H29" s="434"/>
      <c r="I29" s="443"/>
      <c r="J29" s="442"/>
      <c r="K29" s="443"/>
      <c r="L29" s="442"/>
      <c r="M29" s="444"/>
    </row>
    <row r="30" spans="1:13" s="87" customFormat="1" ht="15" hidden="1" customHeight="1" x14ac:dyDescent="0.2">
      <c r="A30" s="92">
        <v>1934</v>
      </c>
      <c r="B30" s="425"/>
      <c r="C30" s="317"/>
      <c r="D30" s="353"/>
      <c r="E30" s="314"/>
      <c r="F30" s="314"/>
      <c r="G30" s="84"/>
      <c r="H30" s="434"/>
      <c r="I30" s="443"/>
      <c r="J30" s="442"/>
      <c r="K30" s="443"/>
      <c r="L30" s="442"/>
      <c r="M30" s="444"/>
    </row>
    <row r="31" spans="1:13" s="87" customFormat="1" ht="15" hidden="1" customHeight="1" x14ac:dyDescent="0.2">
      <c r="A31" s="92">
        <v>1935</v>
      </c>
      <c r="B31" s="425"/>
      <c r="C31" s="317"/>
      <c r="D31" s="353"/>
      <c r="E31" s="314"/>
      <c r="F31" s="314"/>
      <c r="G31" s="84"/>
      <c r="H31" s="434"/>
      <c r="I31" s="443"/>
      <c r="J31" s="442"/>
      <c r="K31" s="443"/>
      <c r="L31" s="442"/>
      <c r="M31" s="444"/>
    </row>
    <row r="32" spans="1:13" s="87" customFormat="1" ht="15" hidden="1" customHeight="1" x14ac:dyDescent="0.2">
      <c r="A32" s="92">
        <v>1936</v>
      </c>
      <c r="B32" s="425"/>
      <c r="C32" s="317"/>
      <c r="D32" s="353"/>
      <c r="E32" s="314"/>
      <c r="F32" s="314"/>
      <c r="G32" s="84"/>
      <c r="H32" s="434"/>
      <c r="I32" s="443"/>
      <c r="J32" s="442"/>
      <c r="K32" s="443"/>
      <c r="L32" s="442"/>
      <c r="M32" s="444"/>
    </row>
    <row r="33" spans="1:13" s="87" customFormat="1" ht="15" hidden="1" customHeight="1" x14ac:dyDescent="0.2">
      <c r="A33" s="92">
        <v>1937</v>
      </c>
      <c r="B33" s="425"/>
      <c r="C33" s="317"/>
      <c r="D33" s="353"/>
      <c r="E33" s="314"/>
      <c r="F33" s="314"/>
      <c r="G33" s="84"/>
      <c r="H33" s="434"/>
      <c r="I33" s="443"/>
      <c r="J33" s="442"/>
      <c r="K33" s="443"/>
      <c r="L33" s="442"/>
      <c r="M33" s="444"/>
    </row>
    <row r="34" spans="1:13" s="87" customFormat="1" ht="15" hidden="1" customHeight="1" x14ac:dyDescent="0.2">
      <c r="A34" s="92">
        <v>1938</v>
      </c>
      <c r="B34" s="425"/>
      <c r="C34" s="317"/>
      <c r="D34" s="353"/>
      <c r="E34" s="314"/>
      <c r="F34" s="314"/>
      <c r="G34" s="84"/>
      <c r="H34" s="434"/>
      <c r="I34" s="443"/>
      <c r="J34" s="442"/>
      <c r="K34" s="443"/>
      <c r="L34" s="442"/>
      <c r="M34" s="444"/>
    </row>
    <row r="35" spans="1:13" s="87" customFormat="1" ht="15" hidden="1" customHeight="1" x14ac:dyDescent="0.2">
      <c r="A35" s="91">
        <v>1939</v>
      </c>
      <c r="B35" s="426"/>
      <c r="C35" s="316"/>
      <c r="D35" s="354"/>
      <c r="E35" s="315"/>
      <c r="F35" s="315"/>
      <c r="G35" s="88"/>
      <c r="H35" s="435"/>
      <c r="I35" s="446"/>
      <c r="J35" s="445"/>
      <c r="K35" s="446"/>
      <c r="L35" s="445"/>
      <c r="M35" s="447"/>
    </row>
    <row r="36" spans="1:13" s="87" customFormat="1" ht="15" hidden="1" customHeight="1" x14ac:dyDescent="0.2">
      <c r="A36" s="92">
        <v>1940</v>
      </c>
      <c r="B36" s="425"/>
      <c r="C36" s="317"/>
      <c r="D36" s="353"/>
      <c r="E36" s="314"/>
      <c r="F36" s="314"/>
      <c r="G36" s="84"/>
      <c r="H36" s="434"/>
      <c r="I36" s="443"/>
      <c r="J36" s="442"/>
      <c r="K36" s="443"/>
      <c r="L36" s="442"/>
      <c r="M36" s="444"/>
    </row>
    <row r="37" spans="1:13" s="87" customFormat="1" ht="15" hidden="1" customHeight="1" x14ac:dyDescent="0.2">
      <c r="A37" s="92">
        <v>1941</v>
      </c>
      <c r="B37" s="425"/>
      <c r="C37" s="317"/>
      <c r="D37" s="353"/>
      <c r="E37" s="314"/>
      <c r="F37" s="314"/>
      <c r="G37" s="84"/>
      <c r="H37" s="434"/>
      <c r="I37" s="443"/>
      <c r="J37" s="442"/>
      <c r="K37" s="443"/>
      <c r="L37" s="442"/>
      <c r="M37" s="444"/>
    </row>
    <row r="38" spans="1:13" s="87" customFormat="1" ht="15" hidden="1" customHeight="1" x14ac:dyDescent="0.2">
      <c r="A38" s="92">
        <v>1942</v>
      </c>
      <c r="B38" s="425"/>
      <c r="C38" s="317"/>
      <c r="D38" s="353"/>
      <c r="E38" s="314"/>
      <c r="F38" s="314"/>
      <c r="G38" s="84"/>
      <c r="H38" s="434"/>
      <c r="I38" s="443"/>
      <c r="J38" s="442"/>
      <c r="K38" s="443"/>
      <c r="L38" s="442"/>
      <c r="M38" s="444"/>
    </row>
    <row r="39" spans="1:13" s="87" customFormat="1" ht="15" hidden="1" customHeight="1" x14ac:dyDescent="0.2">
      <c r="A39" s="92">
        <v>1943</v>
      </c>
      <c r="B39" s="425"/>
      <c r="C39" s="317"/>
      <c r="D39" s="353"/>
      <c r="E39" s="314"/>
      <c r="F39" s="314"/>
      <c r="G39" s="84"/>
      <c r="H39" s="434"/>
      <c r="I39" s="443"/>
      <c r="J39" s="442"/>
      <c r="K39" s="443"/>
      <c r="L39" s="442"/>
      <c r="M39" s="444"/>
    </row>
    <row r="40" spans="1:13" s="87" customFormat="1" ht="15" hidden="1" customHeight="1" x14ac:dyDescent="0.2">
      <c r="A40" s="92">
        <v>1944</v>
      </c>
      <c r="B40" s="425"/>
      <c r="C40" s="317"/>
      <c r="D40" s="353"/>
      <c r="E40" s="314"/>
      <c r="F40" s="314"/>
      <c r="G40" s="84"/>
      <c r="H40" s="434"/>
      <c r="I40" s="443"/>
      <c r="J40" s="442"/>
      <c r="K40" s="443"/>
      <c r="L40" s="442"/>
      <c r="M40" s="444"/>
    </row>
    <row r="41" spans="1:13" s="87" customFormat="1" ht="15" hidden="1" customHeight="1" x14ac:dyDescent="0.2">
      <c r="A41" s="92">
        <v>1945</v>
      </c>
      <c r="B41" s="425"/>
      <c r="C41" s="317"/>
      <c r="D41" s="353"/>
      <c r="E41" s="314"/>
      <c r="F41" s="314"/>
      <c r="G41" s="84"/>
      <c r="H41" s="434"/>
      <c r="I41" s="443"/>
      <c r="J41" s="442"/>
      <c r="K41" s="443"/>
      <c r="L41" s="442"/>
      <c r="M41" s="444"/>
    </row>
    <row r="42" spans="1:13" s="87" customFormat="1" ht="15" hidden="1" customHeight="1" x14ac:dyDescent="0.2">
      <c r="A42" s="92">
        <v>1946</v>
      </c>
      <c r="B42" s="425"/>
      <c r="C42" s="317"/>
      <c r="D42" s="353"/>
      <c r="E42" s="314"/>
      <c r="F42" s="314"/>
      <c r="G42" s="84"/>
      <c r="H42" s="434"/>
      <c r="I42" s="443"/>
      <c r="J42" s="442"/>
      <c r="K42" s="443"/>
      <c r="L42" s="442"/>
      <c r="M42" s="444"/>
    </row>
    <row r="43" spans="1:13" s="87" customFormat="1" ht="15" hidden="1" customHeight="1" x14ac:dyDescent="0.2">
      <c r="A43" s="92">
        <v>1947</v>
      </c>
      <c r="B43" s="425"/>
      <c r="C43" s="317"/>
      <c r="D43" s="353"/>
      <c r="E43" s="314"/>
      <c r="F43" s="314"/>
      <c r="G43" s="84"/>
      <c r="H43" s="434"/>
      <c r="I43" s="443"/>
      <c r="J43" s="442"/>
      <c r="K43" s="443"/>
      <c r="L43" s="442"/>
      <c r="M43" s="444"/>
    </row>
    <row r="44" spans="1:13" s="87" customFormat="1" ht="15" hidden="1" customHeight="1" x14ac:dyDescent="0.2">
      <c r="A44" s="92">
        <v>1948</v>
      </c>
      <c r="B44" s="425"/>
      <c r="C44" s="317"/>
      <c r="D44" s="353"/>
      <c r="E44" s="314"/>
      <c r="F44" s="314"/>
      <c r="G44" s="84"/>
      <c r="H44" s="434"/>
      <c r="I44" s="443"/>
      <c r="J44" s="442"/>
      <c r="K44" s="443"/>
      <c r="L44" s="442"/>
      <c r="M44" s="444"/>
    </row>
    <row r="45" spans="1:13" s="87" customFormat="1" ht="15" hidden="1" customHeight="1" x14ac:dyDescent="0.2">
      <c r="A45" s="91">
        <v>1949</v>
      </c>
      <c r="B45" s="426"/>
      <c r="C45" s="316"/>
      <c r="D45" s="354"/>
      <c r="E45" s="315"/>
      <c r="F45" s="315"/>
      <c r="G45" s="88"/>
      <c r="H45" s="435"/>
      <c r="I45" s="446"/>
      <c r="J45" s="445"/>
      <c r="K45" s="446"/>
      <c r="L45" s="445"/>
      <c r="M45" s="447"/>
    </row>
    <row r="46" spans="1:13" s="87" customFormat="1" ht="15" hidden="1" customHeight="1" x14ac:dyDescent="0.2">
      <c r="A46" s="92">
        <v>1950</v>
      </c>
      <c r="B46" s="425"/>
      <c r="C46" s="317"/>
      <c r="D46" s="353"/>
      <c r="E46" s="314"/>
      <c r="F46" s="314"/>
      <c r="G46" s="84"/>
      <c r="H46" s="434"/>
      <c r="I46" s="443"/>
      <c r="J46" s="442"/>
      <c r="K46" s="443"/>
      <c r="L46" s="442"/>
      <c r="M46" s="444"/>
    </row>
    <row r="47" spans="1:13" s="87" customFormat="1" ht="15" hidden="1" customHeight="1" x14ac:dyDescent="0.2">
      <c r="A47" s="92">
        <v>1951</v>
      </c>
      <c r="B47" s="425"/>
      <c r="C47" s="317"/>
      <c r="D47" s="353"/>
      <c r="E47" s="314"/>
      <c r="F47" s="314"/>
      <c r="G47" s="84"/>
      <c r="H47" s="434"/>
      <c r="I47" s="443"/>
      <c r="J47" s="442"/>
      <c r="K47" s="443"/>
      <c r="L47" s="442"/>
      <c r="M47" s="444"/>
    </row>
    <row r="48" spans="1:13" s="87" customFormat="1" ht="15" hidden="1" customHeight="1" x14ac:dyDescent="0.2">
      <c r="A48" s="92">
        <v>1952</v>
      </c>
      <c r="B48" s="425"/>
      <c r="C48" s="317"/>
      <c r="D48" s="353"/>
      <c r="E48" s="314"/>
      <c r="F48" s="314"/>
      <c r="G48" s="84"/>
      <c r="H48" s="434"/>
      <c r="I48" s="443"/>
      <c r="J48" s="442"/>
      <c r="K48" s="443"/>
      <c r="L48" s="442"/>
      <c r="M48" s="444"/>
    </row>
    <row r="49" spans="1:13" s="87" customFormat="1" ht="15" hidden="1" customHeight="1" x14ac:dyDescent="0.2">
      <c r="A49" s="92">
        <v>1953</v>
      </c>
      <c r="B49" s="425"/>
      <c r="C49" s="317"/>
      <c r="D49" s="353"/>
      <c r="E49" s="314"/>
      <c r="F49" s="314"/>
      <c r="G49" s="84"/>
      <c r="H49" s="434"/>
      <c r="I49" s="443"/>
      <c r="J49" s="442"/>
      <c r="K49" s="443"/>
      <c r="L49" s="442"/>
      <c r="M49" s="444"/>
    </row>
    <row r="50" spans="1:13" s="87" customFormat="1" ht="15" hidden="1" customHeight="1" x14ac:dyDescent="0.2">
      <c r="A50" s="92">
        <v>1954</v>
      </c>
      <c r="B50" s="425"/>
      <c r="C50" s="317"/>
      <c r="D50" s="353"/>
      <c r="E50" s="314"/>
      <c r="F50" s="314"/>
      <c r="G50" s="84"/>
      <c r="H50" s="434"/>
      <c r="I50" s="443"/>
      <c r="J50" s="442"/>
      <c r="K50" s="443"/>
      <c r="L50" s="442"/>
      <c r="M50" s="444"/>
    </row>
    <row r="51" spans="1:13" s="87" customFormat="1" ht="15" hidden="1" customHeight="1" x14ac:dyDescent="0.2">
      <c r="A51" s="92">
        <v>1955</v>
      </c>
      <c r="B51" s="425"/>
      <c r="C51" s="317"/>
      <c r="D51" s="353"/>
      <c r="E51" s="314"/>
      <c r="F51" s="314"/>
      <c r="G51" s="84"/>
      <c r="H51" s="434"/>
      <c r="I51" s="443"/>
      <c r="J51" s="442"/>
      <c r="K51" s="443"/>
      <c r="L51" s="442"/>
      <c r="M51" s="444"/>
    </row>
    <row r="52" spans="1:13" s="87" customFormat="1" ht="15" hidden="1" customHeight="1" x14ac:dyDescent="0.2">
      <c r="A52" s="92">
        <v>1956</v>
      </c>
      <c r="B52" s="425"/>
      <c r="C52" s="317"/>
      <c r="D52" s="353"/>
      <c r="E52" s="314"/>
      <c r="F52" s="314"/>
      <c r="G52" s="84"/>
      <c r="H52" s="434"/>
      <c r="I52" s="443"/>
      <c r="J52" s="442"/>
      <c r="K52" s="443"/>
      <c r="L52" s="442"/>
      <c r="M52" s="444"/>
    </row>
    <row r="53" spans="1:13" s="87" customFormat="1" ht="15" hidden="1" customHeight="1" x14ac:dyDescent="0.2">
      <c r="A53" s="92">
        <v>1957</v>
      </c>
      <c r="B53" s="425"/>
      <c r="C53" s="317"/>
      <c r="D53" s="353"/>
      <c r="E53" s="314"/>
      <c r="F53" s="314"/>
      <c r="G53" s="84"/>
      <c r="H53" s="434"/>
      <c r="I53" s="443"/>
      <c r="J53" s="442"/>
      <c r="K53" s="443"/>
      <c r="L53" s="442"/>
      <c r="M53" s="444"/>
    </row>
    <row r="54" spans="1:13" s="87" customFormat="1" ht="15" hidden="1" customHeight="1" x14ac:dyDescent="0.2">
      <c r="A54" s="92">
        <v>1958</v>
      </c>
      <c r="B54" s="425"/>
      <c r="C54" s="317"/>
      <c r="D54" s="353"/>
      <c r="E54" s="314"/>
      <c r="F54" s="314"/>
      <c r="G54" s="84"/>
      <c r="H54" s="434"/>
      <c r="I54" s="443"/>
      <c r="J54" s="442"/>
      <c r="K54" s="443"/>
      <c r="L54" s="442"/>
      <c r="M54" s="444"/>
    </row>
    <row r="55" spans="1:13" s="87" customFormat="1" ht="15" hidden="1" customHeight="1" x14ac:dyDescent="0.2">
      <c r="A55" s="91">
        <v>1959</v>
      </c>
      <c r="B55" s="426"/>
      <c r="C55" s="316"/>
      <c r="D55" s="354"/>
      <c r="E55" s="315"/>
      <c r="F55" s="315"/>
      <c r="G55" s="88"/>
      <c r="H55" s="435"/>
      <c r="I55" s="446"/>
      <c r="J55" s="445"/>
      <c r="K55" s="446"/>
      <c r="L55" s="445"/>
      <c r="M55" s="447"/>
    </row>
    <row r="56" spans="1:13" x14ac:dyDescent="0.2">
      <c r="A56" s="67">
        <v>1960</v>
      </c>
      <c r="B56" s="425"/>
      <c r="C56" s="317"/>
      <c r="D56" s="353"/>
      <c r="E56" s="314"/>
      <c r="F56" s="314"/>
      <c r="G56" s="84"/>
      <c r="H56" s="434"/>
      <c r="I56" s="443"/>
      <c r="J56" s="442"/>
      <c r="K56" s="443"/>
      <c r="L56" s="442"/>
      <c r="M56" s="444"/>
    </row>
    <row r="57" spans="1:13" x14ac:dyDescent="0.2">
      <c r="A57" s="67">
        <v>1961</v>
      </c>
      <c r="B57" s="425"/>
      <c r="C57" s="317"/>
      <c r="D57" s="353"/>
      <c r="E57" s="314"/>
      <c r="F57" s="314"/>
      <c r="G57" s="84"/>
      <c r="H57" s="434"/>
      <c r="I57" s="443"/>
      <c r="J57" s="442"/>
      <c r="K57" s="443"/>
      <c r="L57" s="442"/>
      <c r="M57" s="444"/>
    </row>
    <row r="58" spans="1:13" x14ac:dyDescent="0.2">
      <c r="A58" s="67">
        <v>1962</v>
      </c>
      <c r="B58" s="563">
        <f>avghweal!AW51</f>
        <v>2764.6691483654176</v>
      </c>
      <c r="C58" s="523">
        <f>avghweal!AX51</f>
        <v>2764.6691483654176</v>
      </c>
      <c r="D58" s="522">
        <f>avghweal!AY51</f>
        <v>1539.8053896315989</v>
      </c>
      <c r="E58" s="522">
        <f>avghweal!AZ51</f>
        <v>2583.8092359705065</v>
      </c>
      <c r="F58" s="522">
        <f>avghweal!BA51</f>
        <v>2934.7070284830829</v>
      </c>
      <c r="G58" s="523">
        <f>avghweal!BB51</f>
        <v>2250.0697143699099</v>
      </c>
      <c r="H58" s="532">
        <f>B58*0.5/'TE5'!B58</f>
        <v>1.3235628604888918E-2</v>
      </c>
      <c r="I58" s="543">
        <f>C58*0.5/'TE5'!B58</f>
        <v>1.3235628604888918E-2</v>
      </c>
      <c r="J58" s="549">
        <f>D58*0.5/'TE5'!C58</f>
        <v>8.929133415222168E-3</v>
      </c>
      <c r="K58" s="543">
        <f>E58*0.5/'TE5'!D58</f>
        <v>1.2748837471008301E-2</v>
      </c>
      <c r="L58" s="549">
        <f>F58*0.5/'TE5'!E58</f>
        <v>1.3666391372680662E-2</v>
      </c>
      <c r="M58" s="550">
        <f>G58*0.5/'TE5'!F58</f>
        <v>6.977558135986329E-3</v>
      </c>
    </row>
    <row r="59" spans="1:13" x14ac:dyDescent="0.2">
      <c r="A59" s="67">
        <v>1963</v>
      </c>
      <c r="B59" s="564">
        <f>avghweal!AW52</f>
        <v>2569.8375433733077</v>
      </c>
      <c r="C59" s="525">
        <f>avghweal!AX52</f>
        <v>2569.8375433733077</v>
      </c>
      <c r="D59" s="524">
        <f>avghweal!AY52</f>
        <v>1360.0404351231682</v>
      </c>
      <c r="E59" s="524">
        <f>avghweal!AZ52</f>
        <v>2335.7940474999727</v>
      </c>
      <c r="F59" s="524">
        <f>avghweal!BA52</f>
        <v>2795.0500758872226</v>
      </c>
      <c r="G59" s="525">
        <f>avghweal!BB52</f>
        <v>2011.7226298274118</v>
      </c>
      <c r="H59" s="533">
        <f>B59*0.5/'TE5'!B59</f>
        <v>1.2193085776490118E-2</v>
      </c>
      <c r="I59" s="544">
        <f>C59*0.5/'TE5'!B59</f>
        <v>1.2193085776490118E-2</v>
      </c>
      <c r="J59" s="551">
        <f>D59*0.5/'TE5'!C59</f>
        <v>7.8538107151800551E-3</v>
      </c>
      <c r="K59" s="544">
        <f>E59*0.5/'TE5'!D59</f>
        <v>1.1403286188688444E-2</v>
      </c>
      <c r="L59" s="551">
        <f>F59*0.5/'TE5'!E59</f>
        <v>1.2688999896857765E-2</v>
      </c>
      <c r="M59" s="552">
        <f>G59*0.5/'TE5'!F59</f>
        <v>6.1842161452178336E-3</v>
      </c>
    </row>
    <row r="60" spans="1:13" x14ac:dyDescent="0.2">
      <c r="A60" s="67">
        <v>1964</v>
      </c>
      <c r="B60" s="564">
        <f>avghweal!AW53</f>
        <v>2375.0059383811977</v>
      </c>
      <c r="C60" s="525">
        <f>avghweal!AX53</f>
        <v>2375.0059383811977</v>
      </c>
      <c r="D60" s="524">
        <f>avghweal!AY53</f>
        <v>1180.2754806147377</v>
      </c>
      <c r="E60" s="524">
        <f>avghweal!AZ53</f>
        <v>2087.778859029439</v>
      </c>
      <c r="F60" s="524">
        <f>avghweal!BA53</f>
        <v>2655.3931232913624</v>
      </c>
      <c r="G60" s="525">
        <f>avghweal!BB53</f>
        <v>1773.3755452849136</v>
      </c>
      <c r="H60" s="533">
        <f>B60*0.5/'TE5'!B60</f>
        <v>1.0962545871734621E-2</v>
      </c>
      <c r="I60" s="544">
        <f>C60*0.5/'TE5'!B60</f>
        <v>1.0962545871734621E-2</v>
      </c>
      <c r="J60" s="551">
        <f>D60*0.5/'TE5'!C60</f>
        <v>6.787419319152832E-3</v>
      </c>
      <c r="K60" s="544">
        <f>E60*0.5/'TE5'!D60</f>
        <v>1.0085880756378172E-2</v>
      </c>
      <c r="L60" s="551">
        <f>F60*0.5/'TE5'!E60</f>
        <v>1.1759519577026365E-2</v>
      </c>
      <c r="M60" s="552">
        <f>G60*0.5/'TE5'!F60</f>
        <v>5.2843689918518066E-3</v>
      </c>
    </row>
    <row r="61" spans="1:13" x14ac:dyDescent="0.2">
      <c r="A61" s="67">
        <v>1965</v>
      </c>
      <c r="B61" s="564">
        <f>avghweal!AW54</f>
        <v>2526.9726505459216</v>
      </c>
      <c r="C61" s="525">
        <f>avghweal!AX54</f>
        <v>2526.9726505459216</v>
      </c>
      <c r="D61" s="524">
        <f>avghweal!AY54</f>
        <v>1391.6060164869707</v>
      </c>
      <c r="E61" s="524">
        <f>avghweal!AZ54</f>
        <v>2246.4335524711155</v>
      </c>
      <c r="F61" s="524">
        <f>avghweal!BA54</f>
        <v>2798.7725734117485</v>
      </c>
      <c r="G61" s="525">
        <f>avghweal!BB54</f>
        <v>1792.222304977669</v>
      </c>
      <c r="H61" s="533">
        <f>B61*0.5/'TE5'!B61</f>
        <v>1.1169467932071032E-2</v>
      </c>
      <c r="I61" s="544">
        <f>C61*0.5/'TE5'!B61</f>
        <v>1.1169467932071032E-2</v>
      </c>
      <c r="J61" s="551">
        <f>D61*0.5/'TE5'!C61</f>
        <v>7.857741292948436E-3</v>
      </c>
      <c r="K61" s="544">
        <f>E61*0.5/'TE5'!D61</f>
        <v>1.0519857816771342E-2</v>
      </c>
      <c r="L61" s="551">
        <f>F61*0.5/'TE5'!E61</f>
        <v>1.2152066055704356E-2</v>
      </c>
      <c r="M61" s="552">
        <f>G61*0.5/'TE5'!F61</f>
        <v>5.129247294534069E-3</v>
      </c>
    </row>
    <row r="62" spans="1:13" x14ac:dyDescent="0.2">
      <c r="A62" s="67">
        <v>1966</v>
      </c>
      <c r="B62" s="564">
        <f>avghweal!AW55</f>
        <v>2678.9393627106456</v>
      </c>
      <c r="C62" s="525">
        <f>avghweal!AX55</f>
        <v>2678.9393627106456</v>
      </c>
      <c r="D62" s="524">
        <f>avghweal!AY55</f>
        <v>1602.9365523592037</v>
      </c>
      <c r="E62" s="524">
        <f>avghweal!AZ55</f>
        <v>2405.088245912792</v>
      </c>
      <c r="F62" s="524">
        <f>avghweal!BA55</f>
        <v>2942.1520235321341</v>
      </c>
      <c r="G62" s="525">
        <f>avghweal!BB55</f>
        <v>1811.069064670424</v>
      </c>
      <c r="H62" s="533">
        <f>B62*0.5/'TE5'!B62</f>
        <v>1.1768221855163572E-2</v>
      </c>
      <c r="I62" s="544">
        <f>C62*0.5/'TE5'!B62</f>
        <v>1.1768221855163572E-2</v>
      </c>
      <c r="J62" s="551">
        <f>D62*0.5/'TE5'!C62</f>
        <v>8.8899731636047363E-3</v>
      </c>
      <c r="K62" s="544">
        <f>E62*0.5/'TE5'!D62</f>
        <v>1.0928034782409668E-2</v>
      </c>
      <c r="L62" s="551">
        <f>F62*0.5/'TE5'!E62</f>
        <v>1.2529551982879639E-2</v>
      </c>
      <c r="M62" s="552">
        <f>G62*0.5/'TE5'!F62</f>
        <v>5.1626563072204599E-3</v>
      </c>
    </row>
    <row r="63" spans="1:13" x14ac:dyDescent="0.2">
      <c r="A63" s="67">
        <v>1967</v>
      </c>
      <c r="B63" s="564">
        <f>avghweal!AW56</f>
        <v>2046.3018559559432</v>
      </c>
      <c r="C63" s="525">
        <f>avghweal!AX56</f>
        <v>2046.3018559559432</v>
      </c>
      <c r="D63" s="524">
        <f>avghweal!AY56</f>
        <v>1466.0248729208538</v>
      </c>
      <c r="E63" s="524">
        <f>avghweal!AZ56</f>
        <v>1813.6776088290476</v>
      </c>
      <c r="F63" s="524">
        <f>avghweal!BA56</f>
        <v>2271.099574183092</v>
      </c>
      <c r="G63" s="525">
        <f>avghweal!BB56</f>
        <v>848.21694901793728</v>
      </c>
      <c r="H63" s="534">
        <f>B63*0.5/'TE5'!B63</f>
        <v>8.7921023368835449E-3</v>
      </c>
      <c r="I63" s="545">
        <f>C63*0.5/'TE5'!B63</f>
        <v>8.7921023368835449E-3</v>
      </c>
      <c r="J63" s="551">
        <f>D63*0.5/'TE5'!C63</f>
        <v>7.8002065420150748E-3</v>
      </c>
      <c r="K63" s="544">
        <f>E63*0.5/'TE5'!D63</f>
        <v>8.1735551357269287E-3</v>
      </c>
      <c r="L63" s="551">
        <f>F63*0.5/'TE5'!E63</f>
        <v>9.3425959348678589E-3</v>
      </c>
      <c r="M63" s="552">
        <f>G63*0.5/'TE5'!F63</f>
        <v>2.3247748613357544E-3</v>
      </c>
    </row>
    <row r="64" spans="1:13" x14ac:dyDescent="0.2">
      <c r="A64" s="67">
        <v>1968</v>
      </c>
      <c r="B64" s="564">
        <f>avghweal!AW57</f>
        <v>2187.6814839778681</v>
      </c>
      <c r="C64" s="525">
        <f>avghweal!AX57</f>
        <v>2187.6814839778681</v>
      </c>
      <c r="D64" s="524">
        <f>avghweal!AY57</f>
        <v>1615.8374269550081</v>
      </c>
      <c r="E64" s="524">
        <f>avghweal!AZ57</f>
        <v>1902.5427707575936</v>
      </c>
      <c r="F64" s="524">
        <f>avghweal!BA57</f>
        <v>2463.1570930766184</v>
      </c>
      <c r="G64" s="525">
        <f>avghweal!BB57</f>
        <v>923.34700029058592</v>
      </c>
      <c r="H64" s="534">
        <f>B64*0.5/'TE5'!B64</f>
        <v>8.9529156684875488E-3</v>
      </c>
      <c r="I64" s="545">
        <f>C64*0.5/'TE5'!B64</f>
        <v>8.9529156684875488E-3</v>
      </c>
      <c r="J64" s="551">
        <f>D64*0.5/'TE5'!C64</f>
        <v>8.2738511264324188E-3</v>
      </c>
      <c r="K64" s="544">
        <f>E64*0.5/'TE5'!D64</f>
        <v>8.1549659371376038E-3</v>
      </c>
      <c r="L64" s="551">
        <f>F64*0.5/'TE5'!E64</f>
        <v>9.6578262746334076E-3</v>
      </c>
      <c r="M64" s="552">
        <f>G64*0.5/'TE5'!F64</f>
        <v>2.4268068373203282E-3</v>
      </c>
    </row>
    <row r="65" spans="1:13" x14ac:dyDescent="0.2">
      <c r="A65" s="72">
        <v>1969</v>
      </c>
      <c r="B65" s="565">
        <f>avghweal!AW58</f>
        <v>2348.9227683266108</v>
      </c>
      <c r="C65" s="527">
        <f>avghweal!AX58</f>
        <v>2348.8651420475667</v>
      </c>
      <c r="D65" s="526">
        <f>avghweal!AY58</f>
        <v>1835.2369019569699</v>
      </c>
      <c r="E65" s="526">
        <f>avghweal!AZ58</f>
        <v>2049.6954627203031</v>
      </c>
      <c r="F65" s="526">
        <f>avghweal!BA58</f>
        <v>2638.5620235556039</v>
      </c>
      <c r="G65" s="527">
        <f>avghweal!BB58</f>
        <v>1007.5247871657724</v>
      </c>
      <c r="H65" s="535">
        <f>B65*0.5/'TE5'!B65</f>
        <v>9.7182542085647583E-3</v>
      </c>
      <c r="I65" s="546">
        <f>C65*0.5/'TE5'!B65</f>
        <v>9.7180157899856567E-3</v>
      </c>
      <c r="J65" s="553">
        <f>D65*0.5/'TE5'!C65</f>
        <v>9.4369826838374138E-3</v>
      </c>
      <c r="K65" s="547">
        <f>E65*0.5/'TE5'!D65</f>
        <v>8.9117679744958878E-3</v>
      </c>
      <c r="L65" s="553">
        <f>F65*0.5/'TE5'!E65</f>
        <v>1.0432860814034939E-2</v>
      </c>
      <c r="M65" s="554">
        <f>G65*0.5/'TE5'!F65</f>
        <v>2.6660570874810219E-3</v>
      </c>
    </row>
    <row r="66" spans="1:13" x14ac:dyDescent="0.2">
      <c r="A66" s="67">
        <v>1970</v>
      </c>
      <c r="B66" s="564">
        <f>avghweal!AW59</f>
        <v>2299.7894107041466</v>
      </c>
      <c r="C66" s="525">
        <f>avghweal!AX59</f>
        <v>2299.6660300189628</v>
      </c>
      <c r="D66" s="524">
        <f>avghweal!AY59</f>
        <v>1852.9969082689242</v>
      </c>
      <c r="E66" s="524">
        <f>avghweal!AZ59</f>
        <v>2037.7601552098988</v>
      </c>
      <c r="F66" s="524">
        <f>avghweal!BA59</f>
        <v>2552.5834175589393</v>
      </c>
      <c r="G66" s="525">
        <f>avghweal!BB59</f>
        <v>1051.9302505303663</v>
      </c>
      <c r="H66" s="534">
        <f>B66*0.5/'TE5'!B66</f>
        <v>9.9991597235202789E-3</v>
      </c>
      <c r="I66" s="545">
        <f>C66*0.5/'TE5'!B66</f>
        <v>9.9986232817173004E-3</v>
      </c>
      <c r="J66" s="551">
        <f>D66*0.5/'TE5'!C66</f>
        <v>1.0096077574416995E-2</v>
      </c>
      <c r="K66" s="544">
        <f>E66*0.5/'TE5'!D66</f>
        <v>9.1977515257894993E-3</v>
      </c>
      <c r="L66" s="551">
        <f>F66*0.5/'TE5'!E66</f>
        <v>1.071619032882154E-2</v>
      </c>
      <c r="M66" s="552">
        <f>G66*0.5/'TE5'!F66</f>
        <v>2.9464068356901407E-3</v>
      </c>
    </row>
    <row r="67" spans="1:13" x14ac:dyDescent="0.2">
      <c r="A67" s="67">
        <v>1971</v>
      </c>
      <c r="B67" s="564">
        <f>avghweal!AW60</f>
        <v>2384.4102153700551</v>
      </c>
      <c r="C67" s="525">
        <f>avghweal!AX60</f>
        <v>2384.3793013327672</v>
      </c>
      <c r="D67" s="524">
        <f>avghweal!AY60</f>
        <v>2047.117024815477</v>
      </c>
      <c r="E67" s="524">
        <f>avghweal!AZ60</f>
        <v>2179.4400237627051</v>
      </c>
      <c r="F67" s="524">
        <f>avghweal!BA60</f>
        <v>2584.9055689034931</v>
      </c>
      <c r="G67" s="525">
        <f>avghweal!BB60</f>
        <v>1004.5027048879622</v>
      </c>
      <c r="H67" s="534">
        <f>B67*0.5/'TE5'!B67</f>
        <v>1.0343984700739384E-2</v>
      </c>
      <c r="I67" s="545">
        <f>C67*0.5/'TE5'!B67</f>
        <v>1.0343850590288639E-2</v>
      </c>
      <c r="J67" s="551">
        <f>D67*0.5/'TE5'!C67</f>
        <v>1.0783107194583861E-2</v>
      </c>
      <c r="K67" s="544">
        <f>E67*0.5/'TE5'!D67</f>
        <v>9.8477104911580682E-3</v>
      </c>
      <c r="L67" s="551">
        <f>F67*0.5/'TE5'!E67</f>
        <v>1.0795993206556886E-2</v>
      </c>
      <c r="M67" s="552">
        <f>G67*0.5/'TE5'!F67</f>
        <v>2.8091893182136118E-3</v>
      </c>
    </row>
    <row r="68" spans="1:13" x14ac:dyDescent="0.2">
      <c r="A68" s="67">
        <v>1972</v>
      </c>
      <c r="B68" s="564">
        <f>avghweal!AW61</f>
        <v>2743.0998009395371</v>
      </c>
      <c r="C68" s="525">
        <f>avghweal!AX61</f>
        <v>2743.0915895438848</v>
      </c>
      <c r="D68" s="524">
        <f>avghweal!AY61</f>
        <v>2308.9922449595852</v>
      </c>
      <c r="E68" s="524">
        <f>avghweal!AZ61</f>
        <v>2567.2562242168319</v>
      </c>
      <c r="F68" s="524">
        <f>avghweal!BA61</f>
        <v>2913.1535678756359</v>
      </c>
      <c r="G68" s="525">
        <f>avghweal!BB61</f>
        <v>1299.5699831824516</v>
      </c>
      <c r="H68" s="534">
        <f>B68*0.5/'TE5'!B68</f>
        <v>1.1200238252058625E-2</v>
      </c>
      <c r="I68" s="545">
        <f>C68*0.5/'TE5'!B68</f>
        <v>1.1200204724445939E-2</v>
      </c>
      <c r="J68" s="551">
        <f>D68*0.5/'TE5'!C68</f>
        <v>1.1689119317452422E-2</v>
      </c>
      <c r="K68" s="544">
        <f>E68*0.5/'TE5'!D68</f>
        <v>1.0899278015131133E-2</v>
      </c>
      <c r="L68" s="551">
        <f>F68*0.5/'TE5'!E68</f>
        <v>1.1473636477603577E-2</v>
      </c>
      <c r="M68" s="552">
        <f>G68*0.5/'TE5'!F68</f>
        <v>3.4797545667970549E-3</v>
      </c>
    </row>
    <row r="69" spans="1:13" x14ac:dyDescent="0.2">
      <c r="A69" s="67">
        <v>1973</v>
      </c>
      <c r="B69" s="564">
        <f>avghweal!AW62</f>
        <v>2339.8239222174125</v>
      </c>
      <c r="C69" s="525">
        <f>avghweal!AX62</f>
        <v>2339.8218486205342</v>
      </c>
      <c r="D69" s="524">
        <f>avghweal!AY62</f>
        <v>1864.7337884837063</v>
      </c>
      <c r="E69" s="524">
        <f>avghweal!AZ62</f>
        <v>2183.0441970084385</v>
      </c>
      <c r="F69" s="524">
        <f>avghweal!BA62</f>
        <v>2485.5852218211612</v>
      </c>
      <c r="G69" s="525">
        <f>avghweal!BB62</f>
        <v>575.4332078668906</v>
      </c>
      <c r="H69" s="534">
        <f>B69*0.5/'TE5'!B69</f>
        <v>9.4580473960377276E-3</v>
      </c>
      <c r="I69" s="545">
        <f>C69*0.5/'TE5'!B69</f>
        <v>9.4580390141345561E-3</v>
      </c>
      <c r="J69" s="551">
        <f>D69*0.5/'TE5'!C69</f>
        <v>9.1843140071432572E-3</v>
      </c>
      <c r="K69" s="544">
        <f>E69*0.5/'TE5'!D69</f>
        <v>9.0599140748963691E-3</v>
      </c>
      <c r="L69" s="551">
        <f>F69*0.5/'TE5'!E69</f>
        <v>9.8049890621041396E-3</v>
      </c>
      <c r="M69" s="552">
        <f>G69*0.5/'TE5'!F69</f>
        <v>1.5253811179718468E-3</v>
      </c>
    </row>
    <row r="70" spans="1:13" x14ac:dyDescent="0.2">
      <c r="A70" s="67">
        <v>1974</v>
      </c>
      <c r="B70" s="564">
        <f>avghweal!AW63</f>
        <v>1473.8468979677336</v>
      </c>
      <c r="C70" s="525">
        <f>avghweal!AX63</f>
        <v>1473.8464264907682</v>
      </c>
      <c r="D70" s="524">
        <f>avghweal!AY63</f>
        <v>802.09086312435704</v>
      </c>
      <c r="E70" s="524">
        <f>avghweal!AZ63</f>
        <v>1256.6222129652976</v>
      </c>
      <c r="F70" s="524">
        <f>avghweal!BA63</f>
        <v>1679.2363324386138</v>
      </c>
      <c r="G70" s="525">
        <f>avghweal!BB63</f>
        <v>-448.58879153122308</v>
      </c>
      <c r="H70" s="534">
        <f>B70*0.5/'TE5'!B70</f>
        <v>6.5505013481015348E-3</v>
      </c>
      <c r="I70" s="545">
        <f>C70*0.5/'TE5'!B70</f>
        <v>6.5504992526257411E-3</v>
      </c>
      <c r="J70" s="551">
        <f>D70*0.5/'TE5'!C70</f>
        <v>4.2642089711080189E-3</v>
      </c>
      <c r="K70" s="544">
        <f>E70*0.5/'TE5'!D70</f>
        <v>5.7692398931976632E-3</v>
      </c>
      <c r="L70" s="551">
        <f>F70*0.5/'TE5'!E70</f>
        <v>7.2439524437868386E-3</v>
      </c>
      <c r="M70" s="552">
        <f>G70*0.5/'TE5'!F70</f>
        <v>-1.3113819286445505E-3</v>
      </c>
    </row>
    <row r="71" spans="1:13" x14ac:dyDescent="0.2">
      <c r="A71" s="67">
        <v>1975</v>
      </c>
      <c r="B71" s="564">
        <f>avghweal!AW64</f>
        <v>1901.2211597724315</v>
      </c>
      <c r="C71" s="525">
        <f>avghweal!AX64</f>
        <v>1901.2210466434219</v>
      </c>
      <c r="D71" s="524">
        <f>avghweal!AY64</f>
        <v>985.52452159145093</v>
      </c>
      <c r="E71" s="524">
        <f>avghweal!AZ64</f>
        <v>1697.2265615661017</v>
      </c>
      <c r="F71" s="524">
        <f>avghweal!BA64</f>
        <v>2098.6843943475765</v>
      </c>
      <c r="G71" s="525">
        <f>avghweal!BB64</f>
        <v>265.34710130753007</v>
      </c>
      <c r="H71" s="534">
        <f>B71*0.5/'TE5'!B71</f>
        <v>8.804025888821343E-3</v>
      </c>
      <c r="I71" s="545">
        <f>C71*0.5/'TE5'!B71</f>
        <v>8.8040253649523947E-3</v>
      </c>
      <c r="J71" s="551">
        <f>D71*0.5/'TE5'!C71</f>
        <v>5.5403345074864774E-3</v>
      </c>
      <c r="K71" s="544">
        <f>E71*0.5/'TE5'!D71</f>
        <v>8.1665334678291401E-3</v>
      </c>
      <c r="L71" s="551">
        <f>F71*0.5/'TE5'!E71</f>
        <v>9.3792431778183527E-3</v>
      </c>
      <c r="M71" s="552">
        <f>G71*0.5/'TE5'!F71</f>
        <v>8.1268939561596198E-4</v>
      </c>
    </row>
    <row r="72" spans="1:13" x14ac:dyDescent="0.2">
      <c r="A72" s="67">
        <v>1976</v>
      </c>
      <c r="B72" s="564">
        <f>avghweal!AW65</f>
        <v>2213.0342353514152</v>
      </c>
      <c r="C72" s="525">
        <f>avghweal!AX65</f>
        <v>2213.0034994865669</v>
      </c>
      <c r="D72" s="524">
        <f>avghweal!AY65</f>
        <v>1164.6443193511373</v>
      </c>
      <c r="E72" s="524">
        <f>avghweal!AZ65</f>
        <v>2099.3325982058814</v>
      </c>
      <c r="F72" s="524">
        <f>avghweal!BA65</f>
        <v>2321.0969085281663</v>
      </c>
      <c r="G72" s="525">
        <f>avghweal!BB65</f>
        <v>517.04661543734858</v>
      </c>
      <c r="H72" s="534">
        <f>B72*0.5/'TE5'!B72</f>
        <v>9.6656090618125762E-3</v>
      </c>
      <c r="I72" s="545">
        <f>C72*0.5/'TE5'!B72</f>
        <v>9.6654748203945911E-3</v>
      </c>
      <c r="J72" s="551">
        <f>D72*0.5/'TE5'!C72</f>
        <v>6.1210451833062507E-3</v>
      </c>
      <c r="K72" s="544">
        <f>E72*0.5/'TE5'!D72</f>
        <v>9.4345464700609227E-3</v>
      </c>
      <c r="L72" s="551">
        <f>F72*0.5/'TE5'!E72</f>
        <v>9.8728327261028443E-3</v>
      </c>
      <c r="M72" s="552">
        <f>G72*0.5/'TE5'!F72</f>
        <v>1.5004227389567859E-3</v>
      </c>
    </row>
    <row r="73" spans="1:13" x14ac:dyDescent="0.2">
      <c r="A73" s="67">
        <v>1977</v>
      </c>
      <c r="B73" s="564">
        <f>avghweal!AW66</f>
        <v>2226.8105898126078</v>
      </c>
      <c r="C73" s="525">
        <f>avghweal!AX66</f>
        <v>2226.739647290553</v>
      </c>
      <c r="D73" s="524">
        <f>avghweal!AY66</f>
        <v>1119.1855053821432</v>
      </c>
      <c r="E73" s="524">
        <f>avghweal!AZ66</f>
        <v>2149.2282804799606</v>
      </c>
      <c r="F73" s="524">
        <f>avghweal!BA66</f>
        <v>2299.9632804741032</v>
      </c>
      <c r="G73" s="525">
        <f>avghweal!BB66</f>
        <v>465.25231630929687</v>
      </c>
      <c r="H73" s="534">
        <f>B73*0.5/'TE5'!B73</f>
        <v>9.4725938290594041E-3</v>
      </c>
      <c r="I73" s="545">
        <f>C73*0.5/'TE5'!B73</f>
        <v>9.4722920478034194E-3</v>
      </c>
      <c r="J73" s="551">
        <f>D73*0.5/'TE5'!C73</f>
        <v>5.7672872720075938E-3</v>
      </c>
      <c r="K73" s="544">
        <f>E73*0.5/'TE5'!D73</f>
        <v>9.3323949573971277E-3</v>
      </c>
      <c r="L73" s="551">
        <f>F73*0.5/'TE5'!E73</f>
        <v>9.5979816791071908E-3</v>
      </c>
      <c r="M73" s="552">
        <f>G73*0.5/'TE5'!F73</f>
        <v>1.3298826870737914E-3</v>
      </c>
    </row>
    <row r="74" spans="1:13" x14ac:dyDescent="0.2">
      <c r="A74" s="67">
        <v>1978</v>
      </c>
      <c r="B74" s="564">
        <f>avghweal!AW67</f>
        <v>2042.8951004240714</v>
      </c>
      <c r="C74" s="525">
        <f>avghweal!AX67</f>
        <v>2042.8770080508657</v>
      </c>
      <c r="D74" s="524">
        <f>avghweal!AY67</f>
        <v>826.73109116574301</v>
      </c>
      <c r="E74" s="524">
        <f>avghweal!AZ67</f>
        <v>1869.437941294289</v>
      </c>
      <c r="F74" s="524">
        <f>avghweal!BA67</f>
        <v>2207.7707849752087</v>
      </c>
      <c r="G74" s="525">
        <f>avghweal!BB67</f>
        <v>-23.988429673039395</v>
      </c>
      <c r="H74" s="534">
        <f>B74*0.5/'TE5'!B74</f>
        <v>8.5188858620881547E-3</v>
      </c>
      <c r="I74" s="545">
        <f>C74*0.5/'TE5'!B74</f>
        <v>8.5188104167741585E-3</v>
      </c>
      <c r="J74" s="551">
        <f>D74*0.5/'TE5'!C74</f>
        <v>4.1124675318080506E-3</v>
      </c>
      <c r="K74" s="544">
        <f>E74*0.5/'TE5'!D74</f>
        <v>7.9080105721587284E-3</v>
      </c>
      <c r="L74" s="551">
        <f>F74*0.5/'TE5'!E74</f>
        <v>9.0833069651488092E-3</v>
      </c>
      <c r="M74" s="552">
        <f>G74*0.5/'TE5'!F74</f>
        <v>-6.7640407447555631E-5</v>
      </c>
    </row>
    <row r="75" spans="1:13" x14ac:dyDescent="0.2">
      <c r="A75" s="72">
        <v>1979</v>
      </c>
      <c r="B75" s="565">
        <f>avghweal!AW68</f>
        <v>2231.449170574152</v>
      </c>
      <c r="C75" s="527">
        <f>avghweal!AX68</f>
        <v>2231.449170574152</v>
      </c>
      <c r="D75" s="526">
        <f>avghweal!AY68</f>
        <v>972.33451097844056</v>
      </c>
      <c r="E75" s="526">
        <f>avghweal!AZ68</f>
        <v>1989.7859994482028</v>
      </c>
      <c r="F75" s="526">
        <f>avghweal!BA68</f>
        <v>2461.5017850543409</v>
      </c>
      <c r="G75" s="527">
        <f>avghweal!BB68</f>
        <v>74.721313119939353</v>
      </c>
      <c r="H75" s="536">
        <f>B75*0.5/'TE5'!B75</f>
        <v>8.9666247367858887E-3</v>
      </c>
      <c r="I75" s="547">
        <f>C75*0.5/'TE5'!B75</f>
        <v>8.9666247367858887E-3</v>
      </c>
      <c r="J75" s="553">
        <f>D75*0.5/'TE5'!C75</f>
        <v>4.6520233154296875E-3</v>
      </c>
      <c r="K75" s="547">
        <f>E75*0.5/'TE5'!D75</f>
        <v>8.0878734588623047E-3</v>
      </c>
      <c r="L75" s="553">
        <f>F75*0.5/'TE5'!E75</f>
        <v>9.7854733467102051E-3</v>
      </c>
      <c r="M75" s="554">
        <f>G75*0.5/'TE5'!F75</f>
        <v>2.0390748977661133E-4</v>
      </c>
    </row>
    <row r="76" spans="1:13" x14ac:dyDescent="0.2">
      <c r="A76" s="67">
        <v>1980</v>
      </c>
      <c r="B76" s="564">
        <f>avghweal!AW69</f>
        <v>2550.586858252796</v>
      </c>
      <c r="C76" s="525">
        <f>avghweal!AX69</f>
        <v>2550.586858252796</v>
      </c>
      <c r="D76" s="524">
        <f>avghweal!AY69</f>
        <v>1257.7757506368196</v>
      </c>
      <c r="E76" s="524">
        <f>avghweal!AZ69</f>
        <v>2359.6933489952617</v>
      </c>
      <c r="F76" s="524">
        <f>avghweal!BA69</f>
        <v>2731.2276820556285</v>
      </c>
      <c r="G76" s="525">
        <f>avghweal!BB69</f>
        <v>341.37290650568474</v>
      </c>
      <c r="H76" s="533">
        <f>B76*0.5/'TE5'!B76</f>
        <v>9.8556280136108398E-3</v>
      </c>
      <c r="I76" s="544">
        <f>C76*0.5/'TE5'!B76</f>
        <v>9.8556280136108398E-3</v>
      </c>
      <c r="J76" s="551">
        <f>D76*0.5/'TE5'!C76</f>
        <v>5.8317184448242188E-3</v>
      </c>
      <c r="K76" s="544">
        <f>E76*0.5/'TE5'!D76</f>
        <v>9.2765688896179182E-3</v>
      </c>
      <c r="L76" s="551">
        <f>F76*0.5/'TE5'!E76</f>
        <v>1.0386824607849121E-2</v>
      </c>
      <c r="M76" s="552">
        <f>G76*0.5/'TE5'!F76</f>
        <v>9.0074539184570312E-4</v>
      </c>
    </row>
    <row r="77" spans="1:13" x14ac:dyDescent="0.2">
      <c r="A77" s="67">
        <v>1981</v>
      </c>
      <c r="B77" s="564">
        <f>avghweal!AW70</f>
        <v>3080.4838564682318</v>
      </c>
      <c r="C77" s="525">
        <f>avghweal!AX70</f>
        <v>3080.4838564682318</v>
      </c>
      <c r="D77" s="524">
        <f>avghweal!AY70</f>
        <v>1591.7909140197132</v>
      </c>
      <c r="E77" s="524">
        <f>avghweal!AZ70</f>
        <v>2893.8509537891277</v>
      </c>
      <c r="F77" s="524">
        <f>avghweal!BA70</f>
        <v>3258.0878387854223</v>
      </c>
      <c r="G77" s="525">
        <f>avghweal!BB70</f>
        <v>932.48452412641245</v>
      </c>
      <c r="H77" s="533">
        <f>B77*0.5/'TE5'!B77</f>
        <v>1.1852502822875975E-2</v>
      </c>
      <c r="I77" s="544">
        <f>C77*0.5/'TE5'!B77</f>
        <v>1.1852502822875975E-2</v>
      </c>
      <c r="J77" s="551">
        <f>D77*0.5/'TE5'!C77</f>
        <v>7.3541998863220224E-3</v>
      </c>
      <c r="K77" s="544">
        <f>E77*0.5/'TE5'!D77</f>
        <v>1.1322677135467529E-2</v>
      </c>
      <c r="L77" s="551">
        <f>F77*0.5/'TE5'!E77</f>
        <v>1.2343466281890869E-2</v>
      </c>
      <c r="M77" s="552">
        <f>G77*0.5/'TE5'!F77</f>
        <v>2.4600625038146973E-3</v>
      </c>
    </row>
    <row r="78" spans="1:13" x14ac:dyDescent="0.2">
      <c r="A78" s="67">
        <v>1982</v>
      </c>
      <c r="B78" s="564">
        <f>avghweal!AW71</f>
        <v>4171.6730320154666</v>
      </c>
      <c r="C78" s="525">
        <f>avghweal!AX71</f>
        <v>4171.6730320154666</v>
      </c>
      <c r="D78" s="524">
        <f>avghweal!AY71</f>
        <v>2661.640769669119</v>
      </c>
      <c r="E78" s="524">
        <f>avghweal!AZ71</f>
        <v>4232.078778406988</v>
      </c>
      <c r="F78" s="524">
        <f>avghweal!BA71</f>
        <v>4114.2139282143116</v>
      </c>
      <c r="G78" s="525">
        <f>avghweal!BB71</f>
        <v>2132.5391998109858</v>
      </c>
      <c r="H78" s="533">
        <f>B78*0.5/'TE5'!B78</f>
        <v>1.5961885452270508E-2</v>
      </c>
      <c r="I78" s="544">
        <f>C78*0.5/'TE5'!B78</f>
        <v>1.5961885452270508E-2</v>
      </c>
      <c r="J78" s="551">
        <f>D78*0.5/'TE5'!C78</f>
        <v>1.2298405170440672E-2</v>
      </c>
      <c r="K78" s="544">
        <f>E78*0.5/'TE5'!D78</f>
        <v>1.6377568244934082E-2</v>
      </c>
      <c r="L78" s="551">
        <f>F78*0.5/'TE5'!E78</f>
        <v>1.5581667423248294E-2</v>
      </c>
      <c r="M78" s="552">
        <f>G78*0.5/'TE5'!F78</f>
        <v>5.6076645851135254E-3</v>
      </c>
    </row>
    <row r="79" spans="1:13" x14ac:dyDescent="0.2">
      <c r="A79" s="67">
        <v>1983</v>
      </c>
      <c r="B79" s="564">
        <f>avghweal!AW72</f>
        <v>4674.895101183004</v>
      </c>
      <c r="C79" s="525">
        <f>avghweal!AX72</f>
        <v>4674.895101183004</v>
      </c>
      <c r="D79" s="524">
        <f>avghweal!AY72</f>
        <v>2957.2975304546972</v>
      </c>
      <c r="E79" s="524">
        <f>avghweal!AZ72</f>
        <v>4785.205822161889</v>
      </c>
      <c r="F79" s="524">
        <f>avghweal!BA72</f>
        <v>4574.4819976268564</v>
      </c>
      <c r="G79" s="525">
        <f>avghweal!BB72</f>
        <v>2577.3111878792288</v>
      </c>
      <c r="H79" s="533">
        <f>B79*0.5/'TE5'!B79</f>
        <v>1.75132155418396E-2</v>
      </c>
      <c r="I79" s="544">
        <f>C79*0.5/'TE5'!B79</f>
        <v>1.75132155418396E-2</v>
      </c>
      <c r="J79" s="551">
        <f>D79*0.5/'TE5'!C79</f>
        <v>1.3601720333099365E-2</v>
      </c>
      <c r="K79" s="544">
        <f>E79*0.5/'TE5'!D79</f>
        <v>1.8154442310333255E-2</v>
      </c>
      <c r="L79" s="551">
        <f>F79*0.5/'TE5'!E79</f>
        <v>1.6942739486694336E-2</v>
      </c>
      <c r="M79" s="552">
        <f>G79*0.5/'TE5'!F79</f>
        <v>6.6671371459960929E-3</v>
      </c>
    </row>
    <row r="80" spans="1:13" x14ac:dyDescent="0.2">
      <c r="A80" s="67">
        <v>1984</v>
      </c>
      <c r="B80" s="564">
        <f>avghweal!AW73</f>
        <v>3844.4943260444902</v>
      </c>
      <c r="C80" s="525">
        <f>avghweal!AX73</f>
        <v>3844.4943260444902</v>
      </c>
      <c r="D80" s="524">
        <f>avghweal!AY73</f>
        <v>1821.5278558934713</v>
      </c>
      <c r="E80" s="524">
        <f>avghweal!AZ73</f>
        <v>3699.0771349051975</v>
      </c>
      <c r="F80" s="524">
        <f>avghweal!BA73</f>
        <v>3980.5077189602803</v>
      </c>
      <c r="G80" s="525">
        <f>avghweal!BB73</f>
        <v>1559.6384876055986</v>
      </c>
      <c r="H80" s="533">
        <f>B80*0.5/'TE5'!B80</f>
        <v>1.4027893543243408E-2</v>
      </c>
      <c r="I80" s="544">
        <f>C80*0.5/'TE5'!B80</f>
        <v>1.4027893543243408E-2</v>
      </c>
      <c r="J80" s="551">
        <f>D80*0.5/'TE5'!C80</f>
        <v>8.2486271858215332E-3</v>
      </c>
      <c r="K80" s="544">
        <f>E80*0.5/'TE5'!D80</f>
        <v>1.392155885696411E-2</v>
      </c>
      <c r="L80" s="551">
        <f>F80*0.5/'TE5'!E80</f>
        <v>1.4128088951110838E-2</v>
      </c>
      <c r="M80" s="552">
        <f>G80*0.5/'TE5'!F80</f>
        <v>3.9322376251220694E-3</v>
      </c>
    </row>
    <row r="81" spans="1:13" x14ac:dyDescent="0.2">
      <c r="A81" s="67">
        <v>1985</v>
      </c>
      <c r="B81" s="564">
        <f>avghweal!AW74</f>
        <v>4440.2913684063515</v>
      </c>
      <c r="C81" s="525">
        <f>avghweal!AX74</f>
        <v>4440.2913684063515</v>
      </c>
      <c r="D81" s="524">
        <f>avghweal!AY74</f>
        <v>2229.4940206043893</v>
      </c>
      <c r="E81" s="524">
        <f>avghweal!AZ74</f>
        <v>4513.400952503499</v>
      </c>
      <c r="F81" s="524">
        <f>avghweal!BA74</f>
        <v>4373.1924419227935</v>
      </c>
      <c r="G81" s="525">
        <f>avghweal!BB74</f>
        <v>1952.8888171465501</v>
      </c>
      <c r="H81" s="533">
        <f>B81*0.5/'TE5'!B81</f>
        <v>1.5380799770355225E-2</v>
      </c>
      <c r="I81" s="544">
        <f>C81*0.5/'TE5'!B81</f>
        <v>1.5380799770355225E-2</v>
      </c>
      <c r="J81" s="551">
        <f>D81*0.5/'TE5'!C81</f>
        <v>9.7640752792358398E-3</v>
      </c>
      <c r="K81" s="544">
        <f>E81*0.5/'TE5'!D81</f>
        <v>1.602470874786377E-2</v>
      </c>
      <c r="L81" s="551">
        <f>F81*0.5/'TE5'!E81</f>
        <v>1.4818429946899412E-2</v>
      </c>
      <c r="M81" s="552">
        <f>G81*0.5/'TE5'!F81</f>
        <v>4.6948790550231934E-3</v>
      </c>
    </row>
    <row r="82" spans="1:13" x14ac:dyDescent="0.2">
      <c r="A82" s="67">
        <v>1986</v>
      </c>
      <c r="B82" s="564">
        <f>avghweal!AW75</f>
        <v>4935.2196415507715</v>
      </c>
      <c r="C82" s="525">
        <f>avghweal!AX75</f>
        <v>4935.2196415507715</v>
      </c>
      <c r="D82" s="524">
        <f>avghweal!AY75</f>
        <v>2573.2338285259107</v>
      </c>
      <c r="E82" s="524">
        <f>avghweal!AZ75</f>
        <v>5008.7742007741126</v>
      </c>
      <c r="F82" s="524">
        <f>avghweal!BA75</f>
        <v>4871.458692574146</v>
      </c>
      <c r="G82" s="525">
        <f>avghweal!BB75</f>
        <v>2223.0302547808237</v>
      </c>
      <c r="H82" s="533">
        <f>B82*0.5/'TE5'!B82</f>
        <v>1.5829384326934814E-2</v>
      </c>
      <c r="I82" s="544">
        <f>C82*0.5/'TE5'!B82</f>
        <v>1.5829384326934814E-2</v>
      </c>
      <c r="J82" s="551">
        <f>D82*0.5/'TE5'!C82</f>
        <v>1.0425627231597899E-2</v>
      </c>
      <c r="K82" s="544">
        <f>E82*0.5/'TE5'!D82</f>
        <v>1.6387403011322018E-2</v>
      </c>
      <c r="L82" s="551">
        <f>F82*0.5/'TE5'!E82</f>
        <v>1.5351712703704834E-2</v>
      </c>
      <c r="M82" s="552">
        <f>G82*0.5/'TE5'!F82</f>
        <v>4.9866437911987305E-3</v>
      </c>
    </row>
    <row r="83" spans="1:13" x14ac:dyDescent="0.2">
      <c r="A83" s="67">
        <v>1987</v>
      </c>
      <c r="B83" s="564">
        <f>avghweal!AW76</f>
        <v>6245.6228486247765</v>
      </c>
      <c r="C83" s="525">
        <f>avghweal!AX76</f>
        <v>6245.6228486247765</v>
      </c>
      <c r="D83" s="524">
        <f>avghweal!AY76</f>
        <v>3956.5343337557324</v>
      </c>
      <c r="E83" s="524">
        <f>avghweal!AZ76</f>
        <v>6242.8909739328219</v>
      </c>
      <c r="F83" s="524">
        <f>avghweal!BA76</f>
        <v>6247.6061685546911</v>
      </c>
      <c r="G83" s="525">
        <f>avghweal!BB76</f>
        <v>3331.4373889993535</v>
      </c>
      <c r="H83" s="533">
        <f>B83*0.5/'TE5'!B83</f>
        <v>1.9104301929473877E-2</v>
      </c>
      <c r="I83" s="544">
        <f>C83*0.5/'TE5'!B83</f>
        <v>1.9104301929473877E-2</v>
      </c>
      <c r="J83" s="551">
        <f>D83*0.5/'TE5'!C83</f>
        <v>1.4637649059295653E-2</v>
      </c>
      <c r="K83" s="544">
        <f>E83*0.5/'TE5'!D83</f>
        <v>1.9318163394927979E-2</v>
      </c>
      <c r="L83" s="551">
        <f>F83*0.5/'TE5'!E83</f>
        <v>1.8910586833953857E-2</v>
      </c>
      <c r="M83" s="552">
        <f>G83*0.5/'TE5'!F83</f>
        <v>7.1824789047241202E-3</v>
      </c>
    </row>
    <row r="84" spans="1:13" x14ac:dyDescent="0.2">
      <c r="A84" s="67">
        <v>1988</v>
      </c>
      <c r="B84" s="564">
        <f>avghweal!AW77</f>
        <v>6261.9333464876981</v>
      </c>
      <c r="C84" s="525">
        <f>avghweal!AX77</f>
        <v>6262.5195505952452</v>
      </c>
      <c r="D84" s="524">
        <f>avghweal!AY77</f>
        <v>3998.2139168515382</v>
      </c>
      <c r="E84" s="524">
        <f>avghweal!AZ77</f>
        <v>6377.5140484605572</v>
      </c>
      <c r="F84" s="524">
        <f>avghweal!BA77</f>
        <v>6154.1084011987914</v>
      </c>
      <c r="G84" s="525">
        <f>avghweal!BB77</f>
        <v>3591.7748980502747</v>
      </c>
      <c r="H84" s="533">
        <f>B84*0.5/'TE5'!B84</f>
        <v>1.8464505672454834E-2</v>
      </c>
      <c r="I84" s="544">
        <f>C84*0.5/'TE5'!B84</f>
        <v>1.846623420715332E-2</v>
      </c>
      <c r="J84" s="551">
        <f>D84*0.5/'TE5'!C84</f>
        <v>1.4174580574035645E-2</v>
      </c>
      <c r="K84" s="544">
        <f>E84*0.5/'TE5'!D84</f>
        <v>1.8813192844390873E-2</v>
      </c>
      <c r="L84" s="551">
        <f>F84*0.5/'TE5'!E84</f>
        <v>1.8139541149139408E-2</v>
      </c>
      <c r="M84" s="552">
        <f>G84*0.5/'TE5'!F84</f>
        <v>7.4844360351562491E-3</v>
      </c>
    </row>
    <row r="85" spans="1:13" x14ac:dyDescent="0.2">
      <c r="A85" s="72">
        <v>1989</v>
      </c>
      <c r="B85" s="565">
        <f>avghweal!AW78</f>
        <v>6681.2509995560558</v>
      </c>
      <c r="C85" s="527">
        <f>avghweal!AX78</f>
        <v>6681.2509995560558</v>
      </c>
      <c r="D85" s="526">
        <f>avghweal!AY78</f>
        <v>4477.0569007721806</v>
      </c>
      <c r="E85" s="526">
        <f>avghweal!AZ78</f>
        <v>6690.4907334274685</v>
      </c>
      <c r="F85" s="526">
        <f>avghweal!BA78</f>
        <v>6672.3664581111952</v>
      </c>
      <c r="G85" s="527">
        <f>avghweal!BB78</f>
        <v>3860.8933029864588</v>
      </c>
      <c r="H85" s="536">
        <f>B85*0.5/'TE5'!B85</f>
        <v>1.8871843814849854E-2</v>
      </c>
      <c r="I85" s="547">
        <f>C85*0.5/'TE5'!B85</f>
        <v>1.8871843814849854E-2</v>
      </c>
      <c r="J85" s="553">
        <f>D85*0.5/'TE5'!C85</f>
        <v>1.5334427356719969E-2</v>
      </c>
      <c r="K85" s="547">
        <f>E85*0.5/'TE5'!D85</f>
        <v>1.9076943397521973E-2</v>
      </c>
      <c r="L85" s="553">
        <f>F85*0.5/'TE5'!E85</f>
        <v>1.8685638904571533E-2</v>
      </c>
      <c r="M85" s="554">
        <f>G85*0.5/'TE5'!F85</f>
        <v>7.7426433563232431E-3</v>
      </c>
    </row>
    <row r="86" spans="1:13" x14ac:dyDescent="0.2">
      <c r="A86" s="67">
        <v>1990</v>
      </c>
      <c r="B86" s="564">
        <f>avghweal!AW79</f>
        <v>6198.424920805307</v>
      </c>
      <c r="C86" s="525">
        <f>avghweal!AX79</f>
        <v>6198.424920805307</v>
      </c>
      <c r="D86" s="524">
        <f>avghweal!AY79</f>
        <v>3682.3144892989812</v>
      </c>
      <c r="E86" s="524">
        <f>avghweal!AZ79</f>
        <v>6349.5616409641761</v>
      </c>
      <c r="F86" s="524">
        <f>avghweal!BA79</f>
        <v>6056.0768561086625</v>
      </c>
      <c r="G86" s="525">
        <f>avghweal!BB79</f>
        <v>3136.8849026026319</v>
      </c>
      <c r="H86" s="533">
        <f>B86*0.5/'TE5'!B86</f>
        <v>1.749950647354126E-2</v>
      </c>
      <c r="I86" s="544">
        <f>C86*0.5/'TE5'!B86</f>
        <v>1.749950647354126E-2</v>
      </c>
      <c r="J86" s="551">
        <f>D86*0.5/'TE5'!C86</f>
        <v>1.2634932994842529E-2</v>
      </c>
      <c r="K86" s="544">
        <f>E86*0.5/'TE5'!D86</f>
        <v>1.7866611480712891E-2</v>
      </c>
      <c r="L86" s="551">
        <f>F86*0.5/'TE5'!E86</f>
        <v>1.7150282859802246E-2</v>
      </c>
      <c r="M86" s="552">
        <f>G86*0.5/'TE5'!F86</f>
        <v>6.3062310218811035E-3</v>
      </c>
    </row>
    <row r="87" spans="1:13" x14ac:dyDescent="0.2">
      <c r="A87" s="67">
        <v>1991</v>
      </c>
      <c r="B87" s="564">
        <f>avghweal!AW80</f>
        <v>6092.381403742088</v>
      </c>
      <c r="C87" s="525">
        <f>avghweal!AX80</f>
        <v>6092.4446293912597</v>
      </c>
      <c r="D87" s="524">
        <f>avghweal!AY80</f>
        <v>3607.285736576594</v>
      </c>
      <c r="E87" s="524">
        <f>avghweal!AZ80</f>
        <v>6248.2165199920228</v>
      </c>
      <c r="F87" s="524">
        <f>avghweal!BA80</f>
        <v>5950.0021356417992</v>
      </c>
      <c r="G87" s="525">
        <f>avghweal!BB80</f>
        <v>3005.1608389352418</v>
      </c>
      <c r="H87" s="533">
        <f>B87*0.5/'TE5'!B87</f>
        <v>1.7230391502380371E-2</v>
      </c>
      <c r="I87" s="544">
        <f>C87*0.5/'TE5'!B87</f>
        <v>1.7230570316314697E-2</v>
      </c>
      <c r="J87" s="551">
        <f>D87*0.5/'TE5'!C87</f>
        <v>1.2509405612945557E-2</v>
      </c>
      <c r="K87" s="544">
        <f>E87*0.5/'TE5'!D87</f>
        <v>1.7613351345062256E-2</v>
      </c>
      <c r="L87" s="551">
        <f>F87*0.5/'TE5'!E87</f>
        <v>1.6878724098205563E-2</v>
      </c>
      <c r="M87" s="552">
        <f>G87*0.5/'TE5'!F87</f>
        <v>6.0708522796630859E-3</v>
      </c>
    </row>
    <row r="88" spans="1:13" x14ac:dyDescent="0.2">
      <c r="A88" s="67">
        <v>1992</v>
      </c>
      <c r="B88" s="564">
        <f>avghweal!AW81</f>
        <v>5215.099901371912</v>
      </c>
      <c r="C88" s="525">
        <f>avghweal!AX81</f>
        <v>5215.099901371912</v>
      </c>
      <c r="D88" s="524">
        <f>avghweal!AY81</f>
        <v>2907.9646564304962</v>
      </c>
      <c r="E88" s="524">
        <f>avghweal!AZ81</f>
        <v>5501.8885306122402</v>
      </c>
      <c r="F88" s="524">
        <f>avghweal!BA81</f>
        <v>4957.5703492707744</v>
      </c>
      <c r="G88" s="525">
        <f>avghweal!BB81</f>
        <v>1999.2922283601563</v>
      </c>
      <c r="H88" s="533">
        <f>B88*0.5/'TE5'!B88</f>
        <v>1.4458179473876953E-2</v>
      </c>
      <c r="I88" s="544">
        <f>C88*0.5/'TE5'!B88</f>
        <v>1.4458179473876953E-2</v>
      </c>
      <c r="J88" s="551">
        <f>D88*0.5/'TE5'!C88</f>
        <v>1.0019242763519287E-2</v>
      </c>
      <c r="K88" s="544">
        <f>E88*0.5/'TE5'!D88</f>
        <v>1.509559154510498E-2</v>
      </c>
      <c r="L88" s="551">
        <f>F88*0.5/'TE5'!E88</f>
        <v>1.3876557350158691E-2</v>
      </c>
      <c r="M88" s="552">
        <f>G88*0.5/'TE5'!F88</f>
        <v>3.9792656898498544E-3</v>
      </c>
    </row>
    <row r="89" spans="1:13" x14ac:dyDescent="0.2">
      <c r="A89" s="67">
        <v>1993</v>
      </c>
      <c r="B89" s="564">
        <f>avghweal!AW82</f>
        <v>5091.7331866126033</v>
      </c>
      <c r="C89" s="525">
        <f>avghweal!AX82</f>
        <v>5091.4931834199942</v>
      </c>
      <c r="D89" s="524">
        <f>avghweal!AY82</f>
        <v>3135.7690540197896</v>
      </c>
      <c r="E89" s="524">
        <f>avghweal!AZ82</f>
        <v>5601.7954067722785</v>
      </c>
      <c r="F89" s="524">
        <f>avghweal!BA82</f>
        <v>4655.6040955332492</v>
      </c>
      <c r="G89" s="525">
        <f>avghweal!BB82</f>
        <v>2093.108486965381</v>
      </c>
      <c r="H89" s="533">
        <f>B89*0.5/'TE5'!B89</f>
        <v>1.3909816741943359E-2</v>
      </c>
      <c r="I89" s="544">
        <f>C89*0.5/'TE5'!B89</f>
        <v>1.390916109085083E-2</v>
      </c>
      <c r="J89" s="551">
        <f>D89*0.5/'TE5'!C89</f>
        <v>1.0676324367523195E-2</v>
      </c>
      <c r="K89" s="544">
        <f>E89*0.5/'TE5'!D89</f>
        <v>1.5080511569976807E-2</v>
      </c>
      <c r="L89" s="551">
        <f>F89*0.5/'TE5'!E89</f>
        <v>1.2890696525573729E-2</v>
      </c>
      <c r="M89" s="552">
        <f>G89*0.5/'TE5'!F89</f>
        <v>4.1100382804870605E-3</v>
      </c>
    </row>
    <row r="90" spans="1:13" x14ac:dyDescent="0.2">
      <c r="A90" s="67">
        <v>1994</v>
      </c>
      <c r="B90" s="564">
        <f>avghweal!AW83</f>
        <v>4485.7687285134916</v>
      </c>
      <c r="C90" s="525">
        <f>avghweal!AX83</f>
        <v>4485.7687285134916</v>
      </c>
      <c r="D90" s="524">
        <f>avghweal!AY83</f>
        <v>2523.0506246167311</v>
      </c>
      <c r="E90" s="524">
        <f>avghweal!AZ83</f>
        <v>4961.5437504562851</v>
      </c>
      <c r="F90" s="524">
        <f>avghweal!BA83</f>
        <v>4069.2364438713721</v>
      </c>
      <c r="G90" s="525">
        <f>avghweal!BB83</f>
        <v>1188.4821974242855</v>
      </c>
      <c r="H90" s="533">
        <f>B90*0.5/'TE5'!B90</f>
        <v>1.2109458446502686E-2</v>
      </c>
      <c r="I90" s="544">
        <f>C90*0.5/'TE5'!B90</f>
        <v>1.2109458446502686E-2</v>
      </c>
      <c r="J90" s="551">
        <f>D90*0.5/'TE5'!C90</f>
        <v>8.5062384605407697E-3</v>
      </c>
      <c r="K90" s="544">
        <f>E90*0.5/'TE5'!D90</f>
        <v>1.3232707977294922E-2</v>
      </c>
      <c r="L90" s="551">
        <f>F90*0.5/'TE5'!E90</f>
        <v>1.1108756065368651E-2</v>
      </c>
      <c r="M90" s="552">
        <f>G90*0.5/'TE5'!F90</f>
        <v>2.3121237754821777E-3</v>
      </c>
    </row>
    <row r="91" spans="1:13" x14ac:dyDescent="0.2">
      <c r="A91" s="67">
        <v>1995</v>
      </c>
      <c r="B91" s="564">
        <f>avghweal!AW84</f>
        <v>3869.4826194490624</v>
      </c>
      <c r="C91" s="525">
        <f>avghweal!AX84</f>
        <v>3869.7111528961527</v>
      </c>
      <c r="D91" s="524">
        <f>avghweal!AY84</f>
        <v>1721.3379859393096</v>
      </c>
      <c r="E91" s="524">
        <f>avghweal!AZ84</f>
        <v>4451.3006101320634</v>
      </c>
      <c r="F91" s="524">
        <f>avghweal!BA84</f>
        <v>3359.6367906298783</v>
      </c>
      <c r="G91" s="525">
        <f>avghweal!BB84</f>
        <v>442.46068223291428</v>
      </c>
      <c r="H91" s="533">
        <f>B91*0.5/'TE5'!B91</f>
        <v>1.009213924407959E-2</v>
      </c>
      <c r="I91" s="544">
        <f>C91*0.5/'TE5'!B91</f>
        <v>1.0092735290527344E-2</v>
      </c>
      <c r="J91" s="551">
        <f>D91*0.5/'TE5'!C91</f>
        <v>5.5912137031555167E-3</v>
      </c>
      <c r="K91" s="544">
        <f>E91*0.5/'TE5'!D91</f>
        <v>1.1451065540313721E-2</v>
      </c>
      <c r="L91" s="551">
        <f>F91*0.5/'TE5'!E91</f>
        <v>8.8734626770019531E-3</v>
      </c>
      <c r="M91" s="552">
        <f>G91*0.5/'TE5'!F91</f>
        <v>8.3267688751220692E-4</v>
      </c>
    </row>
    <row r="92" spans="1:13" x14ac:dyDescent="0.2">
      <c r="A92" s="67">
        <v>1996</v>
      </c>
      <c r="B92" s="564">
        <f>avghweal!AW85</f>
        <v>3454.581719993846</v>
      </c>
      <c r="C92" s="525">
        <f>avghweal!AX85</f>
        <v>3454.581719993846</v>
      </c>
      <c r="D92" s="524">
        <f>avghweal!AY85</f>
        <v>1087.0897397802462</v>
      </c>
      <c r="E92" s="524">
        <f>avghweal!AZ85</f>
        <v>3795.4473449922775</v>
      </c>
      <c r="F92" s="524">
        <f>avghweal!BA85</f>
        <v>3177.1434826806631</v>
      </c>
      <c r="G92" s="525">
        <f>avghweal!BB85</f>
        <v>-481.76943244187311</v>
      </c>
      <c r="H92" s="533">
        <f>B92*0.5/'TE5'!B92</f>
        <v>8.5136890411376953E-3</v>
      </c>
      <c r="I92" s="544">
        <f>C92*0.5/'TE5'!B92</f>
        <v>8.5136890411376953E-3</v>
      </c>
      <c r="J92" s="551">
        <f>D92*0.5/'TE5'!C92</f>
        <v>3.4444332122802734E-3</v>
      </c>
      <c r="K92" s="544">
        <f>E92*0.5/'TE5'!D92</f>
        <v>9.3520283699035627E-3</v>
      </c>
      <c r="L92" s="551">
        <f>F92*0.5/'TE5'!E92</f>
        <v>7.831275463104248E-3</v>
      </c>
      <c r="M92" s="552">
        <f>G92*0.5/'TE5'!F92</f>
        <v>-8.6247920989990234E-4</v>
      </c>
    </row>
    <row r="93" spans="1:13" x14ac:dyDescent="0.2">
      <c r="A93" s="67">
        <v>1997</v>
      </c>
      <c r="B93" s="564">
        <f>avghweal!AW86</f>
        <v>2636.1745548484819</v>
      </c>
      <c r="C93" s="525">
        <f>avghweal!AX86</f>
        <v>2636.1745548484819</v>
      </c>
      <c r="D93" s="524">
        <f>avghweal!AY86</f>
        <v>561.74437441047644</v>
      </c>
      <c r="E93" s="524">
        <f>avghweal!AZ86</f>
        <v>3481.0601469724179</v>
      </c>
      <c r="F93" s="524">
        <f>avghweal!BA86</f>
        <v>1961.8889661260569</v>
      </c>
      <c r="G93" s="525">
        <f>avghweal!BB86</f>
        <v>-1556.0361835876004</v>
      </c>
      <c r="H93" s="533">
        <f>B93*0.5/'TE5'!B93</f>
        <v>6.0911774635314941E-3</v>
      </c>
      <c r="I93" s="544">
        <f>C93*0.5/'TE5'!B93</f>
        <v>6.0911774635314941E-3</v>
      </c>
      <c r="J93" s="551">
        <f>D93*0.5/'TE5'!C93</f>
        <v>1.6680359840393066E-3</v>
      </c>
      <c r="K93" s="544">
        <f>E93*0.5/'TE5'!D93</f>
        <v>7.9264640808105469E-3</v>
      </c>
      <c r="L93" s="551">
        <f>F93*0.5/'TE5'!E93</f>
        <v>4.594743251800538E-3</v>
      </c>
      <c r="M93" s="552">
        <f>G93*0.5/'TE5'!F93</f>
        <v>-2.614140510559082E-3</v>
      </c>
    </row>
    <row r="94" spans="1:13" x14ac:dyDescent="0.2">
      <c r="A94" s="67">
        <v>1998</v>
      </c>
      <c r="B94" s="564">
        <f>avghweal!AW87</f>
        <v>2660.9794312291137</v>
      </c>
      <c r="C94" s="525">
        <f>avghweal!AX87</f>
        <v>2660.9794312291137</v>
      </c>
      <c r="D94" s="524">
        <f>avghweal!AY87</f>
        <v>573.60670996064016</v>
      </c>
      <c r="E94" s="524">
        <f>avghweal!AZ87</f>
        <v>3655.539762627915</v>
      </c>
      <c r="F94" s="524">
        <f>avghweal!BA87</f>
        <v>1860.6255530757451</v>
      </c>
      <c r="G94" s="525">
        <f>avghweal!BB87</f>
        <v>-1941.5099329520228</v>
      </c>
      <c r="H94" s="533">
        <f>B94*0.5/'TE5'!B94</f>
        <v>5.6139230728149414E-3</v>
      </c>
      <c r="I94" s="544">
        <f>C94*0.5/'TE5'!B94</f>
        <v>5.6139230728149414E-3</v>
      </c>
      <c r="J94" s="551">
        <f>D94*0.5/'TE5'!C94</f>
        <v>1.5498399734497072E-3</v>
      </c>
      <c r="K94" s="544">
        <f>E94*0.5/'TE5'!D94</f>
        <v>7.6397061347961417E-3</v>
      </c>
      <c r="L94" s="551">
        <f>F94*0.5/'TE5'!E94</f>
        <v>3.95965576171875E-3</v>
      </c>
      <c r="M94" s="552">
        <f>G94*0.5/'TE5'!F94</f>
        <v>-2.9872655868530273E-3</v>
      </c>
    </row>
    <row r="95" spans="1:13" x14ac:dyDescent="0.2">
      <c r="A95" s="72">
        <v>1999</v>
      </c>
      <c r="B95" s="565">
        <f>avghweal!AW88</f>
        <v>3609.1145765442898</v>
      </c>
      <c r="C95" s="527">
        <f>avghweal!AX88</f>
        <v>3609.1145765442898</v>
      </c>
      <c r="D95" s="526">
        <f>avghweal!AY88</f>
        <v>995.58615587642623</v>
      </c>
      <c r="E95" s="526">
        <f>avghweal!AZ88</f>
        <v>4635.9086872030148</v>
      </c>
      <c r="F95" s="526">
        <f>avghweal!BA88</f>
        <v>2761.5228926789391</v>
      </c>
      <c r="G95" s="527">
        <f>avghweal!BB88</f>
        <v>-1560.4015732958208</v>
      </c>
      <c r="H95" s="536">
        <f>B95*0.5/'TE5'!B95</f>
        <v>6.9980621337890634E-3</v>
      </c>
      <c r="I95" s="547">
        <f>C95*0.5/'TE5'!B95</f>
        <v>6.9980621337890634E-3</v>
      </c>
      <c r="J95" s="553">
        <f>D95*0.5/'TE5'!C95</f>
        <v>2.4586319923400879E-3</v>
      </c>
      <c r="K95" s="547">
        <f>E95*0.5/'TE5'!D95</f>
        <v>8.8761448860168457E-3</v>
      </c>
      <c r="L95" s="553">
        <f>F95*0.5/'TE5'!E95</f>
        <v>5.4172873497009277E-3</v>
      </c>
      <c r="M95" s="554">
        <f>G95*0.5/'TE5'!F95</f>
        <v>-2.2159814834594727E-3</v>
      </c>
    </row>
    <row r="96" spans="1:13" x14ac:dyDescent="0.2">
      <c r="A96" s="77">
        <v>2000</v>
      </c>
      <c r="B96" s="566">
        <f>avghweal!AW89</f>
        <v>3556.1794624922904</v>
      </c>
      <c r="C96" s="529">
        <f>avghweal!AX89</f>
        <v>3556.1794624922904</v>
      </c>
      <c r="D96" s="528">
        <f>avghweal!AY89</f>
        <v>453.20219943284798</v>
      </c>
      <c r="E96" s="528">
        <f>avghweal!AZ89</f>
        <v>4277.4263179247109</v>
      </c>
      <c r="F96" s="528">
        <f>avghweal!BA89</f>
        <v>2908.8052571260041</v>
      </c>
      <c r="G96" s="529">
        <f>avghweal!BB89</f>
        <v>-2185.1337702222622</v>
      </c>
      <c r="H96" s="537">
        <f>B96*0.5/'TE5'!B96</f>
        <v>6.7244768142700195E-3</v>
      </c>
      <c r="I96" s="548">
        <f>C96*0.5/'TE5'!B96</f>
        <v>6.7244768142700195E-3</v>
      </c>
      <c r="J96" s="555">
        <f>D96*0.5/'TE5'!C96</f>
        <v>1.10626220703125E-3</v>
      </c>
      <c r="K96" s="548">
        <f>E96*0.5/'TE5'!D96</f>
        <v>8.0385804176330566E-3</v>
      </c>
      <c r="L96" s="555">
        <f>F96*0.5/'TE5'!E96</f>
        <v>5.5317282676696786E-3</v>
      </c>
      <c r="M96" s="556">
        <f>G96*0.5/'TE5'!F96</f>
        <v>-3.0312538146972652E-3</v>
      </c>
    </row>
    <row r="97" spans="1:13" x14ac:dyDescent="0.2">
      <c r="A97" s="67">
        <v>2001</v>
      </c>
      <c r="B97" s="564">
        <f>avghweal!AW90</f>
        <v>3551.1871479223614</v>
      </c>
      <c r="C97" s="525">
        <f>avghweal!AX90</f>
        <v>3551.1871479223614</v>
      </c>
      <c r="D97" s="524">
        <f>avghweal!AY90</f>
        <v>326.01370090357676</v>
      </c>
      <c r="E97" s="524">
        <f>avghweal!AZ90</f>
        <v>4386.6735905442383</v>
      </c>
      <c r="F97" s="524">
        <f>avghweal!BA90</f>
        <v>2814.8575822916196</v>
      </c>
      <c r="G97" s="525">
        <f>avghweal!BB90</f>
        <v>-2301.1543999154223</v>
      </c>
      <c r="H97" s="533">
        <f>B97*0.5/'TE5'!B97</f>
        <v>6.8254470825195312E-3</v>
      </c>
      <c r="I97" s="544">
        <f>C97*0.5/'TE5'!B97</f>
        <v>6.8254470825195312E-3</v>
      </c>
      <c r="J97" s="551">
        <f>D97*0.5/'TE5'!C97</f>
        <v>8.1217288970947276E-4</v>
      </c>
      <c r="K97" s="544">
        <f>E97*0.5/'TE5'!D97</f>
        <v>8.2780122756958025E-3</v>
      </c>
      <c r="L97" s="551">
        <f>F97*0.5/'TE5'!E97</f>
        <v>5.5036544799804688E-3</v>
      </c>
      <c r="M97" s="552">
        <f>G97*0.5/'TE5'!F97</f>
        <v>-3.2372474670410156E-3</v>
      </c>
    </row>
    <row r="98" spans="1:13" x14ac:dyDescent="0.2">
      <c r="A98" s="67">
        <v>2002</v>
      </c>
      <c r="B98" s="564">
        <f>avghweal!AW91</f>
        <v>3475.6409613064575</v>
      </c>
      <c r="C98" s="525">
        <f>avghweal!AX91</f>
        <v>3475.6409613064575</v>
      </c>
      <c r="D98" s="524">
        <f>avghweal!AY91</f>
        <v>261.87182176171007</v>
      </c>
      <c r="E98" s="524">
        <f>avghweal!AZ91</f>
        <v>4122.7498661948375</v>
      </c>
      <c r="F98" s="524">
        <f>avghweal!BA91</f>
        <v>2898.3054721699232</v>
      </c>
      <c r="G98" s="525">
        <f>avghweal!BB91</f>
        <v>-2107.0746194875887</v>
      </c>
      <c r="H98" s="533">
        <f>B98*0.5/'TE5'!B98</f>
        <v>6.862342357635498E-3</v>
      </c>
      <c r="I98" s="544">
        <f>C98*0.5/'TE5'!B98</f>
        <v>6.862342357635498E-3</v>
      </c>
      <c r="J98" s="551">
        <f>D98*0.5/'TE5'!C98</f>
        <v>6.7096948623657216E-4</v>
      </c>
      <c r="K98" s="544">
        <f>E98*0.5/'TE5'!D98</f>
        <v>8.0371499061584473E-3</v>
      </c>
      <c r="L98" s="551">
        <f>F98*0.5/'TE5'!E98</f>
        <v>5.7904720306396484E-3</v>
      </c>
      <c r="M98" s="552">
        <f>G98*0.5/'TE5'!F98</f>
        <v>-3.0516386032104492E-3</v>
      </c>
    </row>
    <row r="99" spans="1:13" x14ac:dyDescent="0.2">
      <c r="A99" s="67">
        <v>2003</v>
      </c>
      <c r="B99" s="564">
        <f>avghweal!AW92</f>
        <v>2572.437697557345</v>
      </c>
      <c r="C99" s="525">
        <f>avghweal!AX92</f>
        <v>2572.437697557345</v>
      </c>
      <c r="D99" s="524">
        <f>avghweal!AY92</f>
        <v>-698.36143369619128</v>
      </c>
      <c r="E99" s="524">
        <f>avghweal!AZ92</f>
        <v>3142.9739288824449</v>
      </c>
      <c r="F99" s="524">
        <f>avghweal!BA92</f>
        <v>2059.4978639734013</v>
      </c>
      <c r="G99" s="525">
        <f>avghweal!BB92</f>
        <v>-2736.7529668771363</v>
      </c>
      <c r="H99" s="533">
        <f>B99*0.5/'TE5'!B99</f>
        <v>4.9592256546020508E-3</v>
      </c>
      <c r="I99" s="544">
        <f>C99*0.5/'TE5'!B99</f>
        <v>4.9592256546020508E-3</v>
      </c>
      <c r="J99" s="551">
        <f>D99*0.5/'TE5'!C99</f>
        <v>-1.7292499542236328E-3</v>
      </c>
      <c r="K99" s="544">
        <f>E99*0.5/'TE5'!D99</f>
        <v>5.9869289398193359E-3</v>
      </c>
      <c r="L99" s="551">
        <f>F99*0.5/'TE5'!E99</f>
        <v>4.0148496627807617E-3</v>
      </c>
      <c r="M99" s="552">
        <f>G99*0.5/'TE5'!F99</f>
        <v>-3.8683414459228516E-3</v>
      </c>
    </row>
    <row r="100" spans="1:13" x14ac:dyDescent="0.2">
      <c r="A100" s="67">
        <v>2004</v>
      </c>
      <c r="B100" s="564">
        <f>avghweal!AW93</f>
        <v>2624.8147801160694</v>
      </c>
      <c r="C100" s="525">
        <f>avghweal!AX93</f>
        <v>2624.8147801160694</v>
      </c>
      <c r="D100" s="524">
        <f>avghweal!AY93</f>
        <v>-1010.2080016034965</v>
      </c>
      <c r="E100" s="524">
        <f>avghweal!AZ93</f>
        <v>3436.2667089791789</v>
      </c>
      <c r="F100" s="524">
        <f>avghweal!BA93</f>
        <v>1908.6322753061841</v>
      </c>
      <c r="G100" s="525">
        <f>avghweal!BB93</f>
        <v>-3031.7215566039417</v>
      </c>
      <c r="H100" s="533">
        <f>B100*0.5/'TE5'!B100</f>
        <v>4.5993924140930176E-3</v>
      </c>
      <c r="I100" s="544">
        <f>C100*0.5/'TE5'!B100</f>
        <v>4.5993924140930176E-3</v>
      </c>
      <c r="J100" s="551">
        <f>D100*0.5/'TE5'!C100</f>
        <v>-2.2617578506469727E-3</v>
      </c>
      <c r="K100" s="544">
        <f>E100*0.5/'TE5'!D100</f>
        <v>5.9617757797241202E-3</v>
      </c>
      <c r="L100" s="551">
        <f>F100*0.5/'TE5'!E100</f>
        <v>3.3752918243408203E-3</v>
      </c>
      <c r="M100" s="552">
        <f>G100*0.5/'TE5'!F100</f>
        <v>-3.8981437683105464E-3</v>
      </c>
    </row>
    <row r="101" spans="1:13" x14ac:dyDescent="0.2">
      <c r="A101" s="67">
        <v>2005</v>
      </c>
      <c r="B101" s="564">
        <f>avghweal!AW94</f>
        <v>3329.734859213751</v>
      </c>
      <c r="C101" s="525">
        <f>avghweal!AX94</f>
        <v>3329.734859213751</v>
      </c>
      <c r="D101" s="524">
        <f>avghweal!AY94</f>
        <v>-853.08246580797459</v>
      </c>
      <c r="E101" s="524">
        <f>avghweal!AZ94</f>
        <v>3996.0598727763722</v>
      </c>
      <c r="F101" s="524">
        <f>avghweal!BA94</f>
        <v>2726.5638088232517</v>
      </c>
      <c r="G101" s="525">
        <f>avghweal!BB94</f>
        <v>-2787.202279352055</v>
      </c>
      <c r="H101" s="533">
        <f>B101*0.5/'TE5'!B101</f>
        <v>5.3955912590026847E-3</v>
      </c>
      <c r="I101" s="544">
        <f>C101*0.5/'TE5'!B101</f>
        <v>5.3955912590026847E-3</v>
      </c>
      <c r="J101" s="551">
        <f>D101*0.5/'TE5'!C101</f>
        <v>-1.7529726028442383E-3</v>
      </c>
      <c r="K101" s="544">
        <f>E101*0.5/'TE5'!D101</f>
        <v>6.4072012901306152E-3</v>
      </c>
      <c r="L101" s="551">
        <f>F101*0.5/'TE5'!E101</f>
        <v>4.461824893951416E-3</v>
      </c>
      <c r="M101" s="552">
        <f>G101*0.5/'TE5'!F101</f>
        <v>-3.328919410705566E-3</v>
      </c>
    </row>
    <row r="102" spans="1:13" x14ac:dyDescent="0.2">
      <c r="A102" s="67">
        <v>2006</v>
      </c>
      <c r="B102" s="564">
        <f>avghweal!AW95</f>
        <v>1732.7438454581791</v>
      </c>
      <c r="C102" s="525">
        <f>avghweal!AX95</f>
        <v>1732.7438454581791</v>
      </c>
      <c r="D102" s="524">
        <f>avghweal!AY95</f>
        <v>-3229.2435813477355</v>
      </c>
      <c r="E102" s="524">
        <f>avghweal!AZ95</f>
        <v>2044.4316043728181</v>
      </c>
      <c r="F102" s="524">
        <f>avghweal!BA95</f>
        <v>1446.2495505133661</v>
      </c>
      <c r="G102" s="525">
        <f>avghweal!BB95</f>
        <v>-4949.1501805164389</v>
      </c>
      <c r="H102" s="533">
        <f>B102*0.5/'TE5'!B102</f>
        <v>2.6904940605163574E-3</v>
      </c>
      <c r="I102" s="544">
        <f>C102*0.5/'TE5'!B102</f>
        <v>2.6904940605163574E-3</v>
      </c>
      <c r="J102" s="551">
        <f>D102*0.5/'TE5'!C102</f>
        <v>-6.4336061477661141E-3</v>
      </c>
      <c r="K102" s="544">
        <f>E102*0.5/'TE5'!D102</f>
        <v>3.1371116638183594E-3</v>
      </c>
      <c r="L102" s="551">
        <f>F102*0.5/'TE5'!E102</f>
        <v>2.2704005241394043E-3</v>
      </c>
      <c r="M102" s="552">
        <f>G102*0.5/'TE5'!F102</f>
        <v>-5.6643486022949219E-3</v>
      </c>
    </row>
    <row r="103" spans="1:13" x14ac:dyDescent="0.2">
      <c r="A103" s="67">
        <v>2007</v>
      </c>
      <c r="B103" s="564">
        <f>avghweal!AW96</f>
        <v>-1538.624639280928</v>
      </c>
      <c r="C103" s="525">
        <f>avghweal!AX96</f>
        <v>-1538.624639280928</v>
      </c>
      <c r="D103" s="524">
        <f>avghweal!AY96</f>
        <v>-6995.679444731064</v>
      </c>
      <c r="E103" s="524">
        <f>avghweal!AZ96</f>
        <v>-1390.4590109837907</v>
      </c>
      <c r="F103" s="524">
        <f>avghweal!BA96</f>
        <v>-1672.0094077299589</v>
      </c>
      <c r="G103" s="525">
        <f>avghweal!BB96</f>
        <v>-8727.0830994195603</v>
      </c>
      <c r="H103" s="533">
        <f>B103*0.5/'TE5'!B103</f>
        <v>-2.3800134658813477E-3</v>
      </c>
      <c r="I103" s="544">
        <f>C103*0.5/'TE5'!B103</f>
        <v>-2.3800134658813477E-3</v>
      </c>
      <c r="J103" s="551">
        <f>D103*0.5/'TE5'!C103</f>
        <v>-1.3814926147460939E-2</v>
      </c>
      <c r="K103" s="544">
        <f>E103*0.5/'TE5'!D103</f>
        <v>-2.1283626556396484E-3</v>
      </c>
      <c r="L103" s="551">
        <f>F103*0.5/'TE5'!E103</f>
        <v>-2.6115179061889648E-3</v>
      </c>
      <c r="M103" s="552">
        <f>G103*0.5/'TE5'!F103</f>
        <v>-9.9712610244750977E-3</v>
      </c>
    </row>
    <row r="104" spans="1:13" x14ac:dyDescent="0.2">
      <c r="A104" s="67">
        <v>2008</v>
      </c>
      <c r="B104" s="564">
        <f>avghweal!AW97</f>
        <v>-5955.6003390261603</v>
      </c>
      <c r="C104" s="525">
        <f>avghweal!AX97</f>
        <v>-5955.6003390261603</v>
      </c>
      <c r="D104" s="524">
        <f>avghweal!AY97</f>
        <v>-11253.019929030752</v>
      </c>
      <c r="E104" s="524">
        <f>avghweal!AZ97</f>
        <v>-5964.1410951359339</v>
      </c>
      <c r="F104" s="524">
        <f>avghweal!BA97</f>
        <v>-5946.1535865894275</v>
      </c>
      <c r="G104" s="525">
        <f>avghweal!BB97</f>
        <v>-13021.3292360746</v>
      </c>
      <c r="H104" s="533">
        <f>B104*0.5/'TE5'!B104</f>
        <v>-1.0308504104614258E-2</v>
      </c>
      <c r="I104" s="544">
        <f>C104*0.5/'TE5'!B104</f>
        <v>-1.0308504104614258E-2</v>
      </c>
      <c r="J104" s="551">
        <f>D104*0.5/'TE5'!C104</f>
        <v>-2.5569319725036621E-2</v>
      </c>
      <c r="K104" s="544">
        <f>E104*0.5/'TE5'!D104</f>
        <v>-1.0256290435791014E-2</v>
      </c>
      <c r="L104" s="551">
        <f>F104*0.5/'TE5'!E104</f>
        <v>-1.0354518890380859E-2</v>
      </c>
      <c r="M104" s="552">
        <f>G104*0.5/'TE5'!F104</f>
        <v>-1.6702294349670414E-2</v>
      </c>
    </row>
    <row r="105" spans="1:13" x14ac:dyDescent="0.2">
      <c r="A105" s="72">
        <v>2009</v>
      </c>
      <c r="B105" s="567">
        <f>avghweal!AW98</f>
        <v>-8239.5603466600551</v>
      </c>
      <c r="C105" s="568">
        <f>avghweal!AX98</f>
        <v>-8239.5603466600551</v>
      </c>
      <c r="D105" s="526">
        <f>avghweal!AY98</f>
        <v>-13134.809271654678</v>
      </c>
      <c r="E105" s="526">
        <f>avghweal!AZ98</f>
        <v>-8043.4938301751681</v>
      </c>
      <c r="F105" s="526">
        <f>avghweal!BA98</f>
        <v>-8417.3195163978053</v>
      </c>
      <c r="G105" s="527">
        <f>avghweal!BB98</f>
        <v>-15107.574928265982</v>
      </c>
      <c r="H105" s="536">
        <f>B105*0.5/'TE5'!B105</f>
        <v>-1.5830636024475098E-2</v>
      </c>
      <c r="I105" s="547">
        <f>C105*0.5/'TE5'!B105</f>
        <v>-1.5830636024475098E-2</v>
      </c>
      <c r="J105" s="557">
        <f>D105*0.5/'TE5'!C105</f>
        <v>-3.3463597297668457E-2</v>
      </c>
      <c r="K105" s="558">
        <f>E105*0.5/'TE5'!D105</f>
        <v>-1.5285849571228029E-2</v>
      </c>
      <c r="L105" s="553">
        <f>F105*0.5/'TE5'!E105</f>
        <v>-1.6337394714355469E-2</v>
      </c>
      <c r="M105" s="554">
        <f>G105*0.5/'TE5'!F105</f>
        <v>-2.1484732627868656E-2</v>
      </c>
    </row>
    <row r="106" spans="1:13" x14ac:dyDescent="0.2">
      <c r="A106" s="67">
        <v>2010</v>
      </c>
      <c r="B106" s="569">
        <f>avghweal!AW99</f>
        <v>-8411.763319455551</v>
      </c>
      <c r="C106" s="570">
        <f>avghweal!AX99</f>
        <v>-8411.763319455551</v>
      </c>
      <c r="D106" s="524">
        <f>avghweal!AY99</f>
        <v>-13348.732916560561</v>
      </c>
      <c r="E106" s="524">
        <f>avghweal!AZ99</f>
        <v>-8562.9626022254106</v>
      </c>
      <c r="F106" s="524">
        <f>avghweal!BA99</f>
        <v>-8270.750299162768</v>
      </c>
      <c r="G106" s="525">
        <f>avghweal!BB99</f>
        <v>-15097.083831795917</v>
      </c>
      <c r="H106" s="533">
        <f>B106*0.5/'TE5'!B106</f>
        <v>-1.5819907188415527E-2</v>
      </c>
      <c r="I106" s="544">
        <f>C106*0.5/'TE5'!B106</f>
        <v>-1.5819907188415527E-2</v>
      </c>
      <c r="J106" s="559">
        <f>D106*0.5/'TE5'!C106</f>
        <v>-3.4091591835021973E-2</v>
      </c>
      <c r="K106" s="560">
        <f>E106*0.5/'TE5'!D106</f>
        <v>-1.6099691390991211E-2</v>
      </c>
      <c r="L106" s="551">
        <f>F106*0.5/'TE5'!E106</f>
        <v>-1.5558838844299318E-2</v>
      </c>
      <c r="M106" s="552">
        <f>G106*0.5/'TE5'!F106</f>
        <v>-2.1123886108398438E-2</v>
      </c>
    </row>
    <row r="107" spans="1:13" x14ac:dyDescent="0.2">
      <c r="A107" s="67">
        <v>2011</v>
      </c>
      <c r="B107" s="569">
        <f>avghweal!AW100</f>
        <v>-8656.7059919497133</v>
      </c>
      <c r="C107" s="570">
        <f>avghweal!AX100</f>
        <v>-8655.4972213621713</v>
      </c>
      <c r="D107" s="524">
        <f>avghweal!AY100</f>
        <v>-13553.951373264183</v>
      </c>
      <c r="E107" s="524">
        <f>avghweal!AZ100</f>
        <v>-8782.6500450298154</v>
      </c>
      <c r="F107" s="524">
        <f>avghweal!BA100</f>
        <v>-8538.1295089038449</v>
      </c>
      <c r="G107" s="525">
        <f>avghweal!BB100</f>
        <v>-15266.288495764369</v>
      </c>
      <c r="H107" s="533">
        <f>B107*0.5/'TE5'!B107</f>
        <v>-1.6220808029174801E-2</v>
      </c>
      <c r="I107" s="544">
        <f>C107*0.5/'TE5'!B107</f>
        <v>-1.621854305267334E-2</v>
      </c>
      <c r="J107" s="559">
        <f>D107*0.5/'TE5'!C107</f>
        <v>-3.4359097480773926E-2</v>
      </c>
      <c r="K107" s="560">
        <f>E107*0.5/'TE5'!D107</f>
        <v>-1.6179203987121582E-2</v>
      </c>
      <c r="L107" s="551">
        <f>F107*0.5/'TE5'!E107</f>
        <v>-1.625669002532959E-2</v>
      </c>
      <c r="M107" s="552">
        <f>G107*0.5/'TE5'!F107</f>
        <v>-2.1359443664550781E-2</v>
      </c>
    </row>
    <row r="108" spans="1:13" x14ac:dyDescent="0.2">
      <c r="A108" s="67">
        <v>2012</v>
      </c>
      <c r="B108" s="569">
        <f>avghweal!AW101</f>
        <v>-7993.4739271237804</v>
      </c>
      <c r="C108" s="570">
        <f>avghweal!AX101</f>
        <v>-7993.4739271237804</v>
      </c>
      <c r="D108" s="524">
        <f>avghweal!AY101</f>
        <v>-13344.848198122283</v>
      </c>
      <c r="E108" s="524">
        <f>avghweal!AZ101</f>
        <v>-8297.7565006699533</v>
      </c>
      <c r="F108" s="524">
        <f>avghweal!BA101</f>
        <v>-7712.0729094183907</v>
      </c>
      <c r="G108" s="525">
        <f>avghweal!BB101</f>
        <v>-14644.607993859192</v>
      </c>
      <c r="H108" s="533">
        <f>B108*0.5/'TE5'!B108</f>
        <v>-1.4653682708740234E-2</v>
      </c>
      <c r="I108" s="544">
        <f>C108*0.5/'TE5'!B108</f>
        <v>-1.4653682708740234E-2</v>
      </c>
      <c r="J108" s="559">
        <f>D108*0.5/'TE5'!C108</f>
        <v>-3.3638834953308105E-2</v>
      </c>
      <c r="K108" s="560">
        <f>E108*0.5/'TE5'!D108</f>
        <v>-1.5124559402465819E-2</v>
      </c>
      <c r="L108" s="551">
        <f>F108*0.5/'TE5'!E108</f>
        <v>-1.4213562011718748E-2</v>
      </c>
      <c r="M108" s="552">
        <f>G108*0.5/'TE5'!F108</f>
        <v>-2.0082712173461914E-2</v>
      </c>
    </row>
    <row r="109" spans="1:13" x14ac:dyDescent="0.2">
      <c r="A109" s="67">
        <v>2013</v>
      </c>
      <c r="B109" s="569">
        <f>avghweal!AW102</f>
        <v>-6708.2852986210919</v>
      </c>
      <c r="C109" s="570">
        <f>avghweal!AX102</f>
        <v>-6708.2852986210919</v>
      </c>
      <c r="D109" s="524">
        <f>avghweal!AY102</f>
        <v>-11215.572448476045</v>
      </c>
      <c r="E109" s="524">
        <f>avghweal!AZ102</f>
        <v>-6713.1167574267502</v>
      </c>
      <c r="F109" s="524">
        <f>avghweal!BA102</f>
        <v>-6705.699773338486</v>
      </c>
      <c r="G109" s="525">
        <f>avghweal!BB102</f>
        <v>-13162.70553769343</v>
      </c>
      <c r="H109" s="533">
        <f>B109*0.5/'TE5'!B109</f>
        <v>-1.1400938034057615E-2</v>
      </c>
      <c r="I109" s="544">
        <f>C109*0.5/'TE5'!B109</f>
        <v>-1.1400938034057615E-2</v>
      </c>
      <c r="J109" s="559">
        <f>D109*0.5/'TE5'!C109</f>
        <v>-2.6074051856994629E-2</v>
      </c>
      <c r="K109" s="560">
        <f>E109*0.5/'TE5'!D109</f>
        <v>-1.1281609535217285E-2</v>
      </c>
      <c r="L109" s="551">
        <f>F109*0.5/'TE5'!E109</f>
        <v>-1.1515974998474123E-2</v>
      </c>
      <c r="M109" s="552">
        <f>G109*0.5/'TE5'!F109</f>
        <v>-1.6718864440917969E-2</v>
      </c>
    </row>
    <row r="110" spans="1:13" x14ac:dyDescent="0.2">
      <c r="A110" s="67">
        <v>2014</v>
      </c>
      <c r="B110" s="569">
        <f>avghweal!AW103</f>
        <v>-4801.2689888853956</v>
      </c>
      <c r="C110" s="570">
        <f>avghweal!AX103</f>
        <v>-4801.2689888853956</v>
      </c>
      <c r="D110" s="524">
        <f>avghweal!AY103</f>
        <v>-9349.4981039635168</v>
      </c>
      <c r="E110" s="524">
        <f>avghweal!AZ103</f>
        <v>-4723.3404285774277</v>
      </c>
      <c r="F110" s="524">
        <f>avghweal!BA103</f>
        <v>-4866.459183296829</v>
      </c>
      <c r="G110" s="525">
        <f>avghweal!BB103</f>
        <v>-11427.920209670261</v>
      </c>
      <c r="H110" s="533">
        <f>B110*0.5/'TE5'!B110</f>
        <v>-7.5966119766235352E-3</v>
      </c>
      <c r="I110" s="544">
        <f>C110*0.5/'TE5'!B110</f>
        <v>-7.5966119766235352E-3</v>
      </c>
      <c r="J110" s="559">
        <f>D110*0.5/'TE5'!C110</f>
        <v>-1.9971489906311035E-2</v>
      </c>
      <c r="K110" s="560">
        <f>E110*0.5/'TE5'!D110</f>
        <v>-7.3772668838500968E-3</v>
      </c>
      <c r="L110" s="551">
        <f>F110*0.5/'TE5'!E110</f>
        <v>-7.7925920486450187E-3</v>
      </c>
      <c r="M110" s="552">
        <f>G110*0.5/'TE5'!F110</f>
        <v>-1.356017589569092E-2</v>
      </c>
    </row>
    <row r="111" spans="1:13" x14ac:dyDescent="0.2">
      <c r="A111" s="67">
        <v>2015</v>
      </c>
      <c r="B111" s="569">
        <f>avghweal!AW104</f>
        <v>-3569.7596948410342</v>
      </c>
      <c r="C111" s="570">
        <f>avghweal!AX104</f>
        <v>-3569.9940745811314</v>
      </c>
      <c r="D111" s="524">
        <f>avghweal!AY104</f>
        <v>-8247.9745443384927</v>
      </c>
      <c r="E111" s="524">
        <f>avghweal!AZ104</f>
        <v>-3225.1529807010661</v>
      </c>
      <c r="F111" s="524">
        <f>avghweal!BA104</f>
        <v>-3883.2805114103439</v>
      </c>
      <c r="G111" s="525">
        <f>avghweal!BB104</f>
        <v>-10080.421315333519</v>
      </c>
      <c r="H111" s="533">
        <f>B111*0.5/'TE5'!B111</f>
        <v>-5.446910858154296E-3</v>
      </c>
      <c r="I111" s="544">
        <f>C111*0.5/'TE5'!B111</f>
        <v>-5.4472684860229484E-3</v>
      </c>
      <c r="J111" s="559">
        <f>D111*0.5/'TE5'!C111</f>
        <v>-1.7054080963134766E-2</v>
      </c>
      <c r="K111" s="560">
        <f>E111*0.5/'TE5'!D111</f>
        <v>-4.8272609710693359E-3</v>
      </c>
      <c r="L111" s="551">
        <f>F111*0.5/'TE5'!E111</f>
        <v>-6.0327053070068359E-3</v>
      </c>
      <c r="M111" s="552">
        <f>G111*0.5/'TE5'!F111</f>
        <v>-1.1552333831787109E-2</v>
      </c>
    </row>
    <row r="112" spans="1:13" x14ac:dyDescent="0.2">
      <c r="A112" s="67">
        <v>2016</v>
      </c>
      <c r="B112" s="569">
        <f>avghweal!AW105</f>
        <v>-2584.773861658814</v>
      </c>
      <c r="C112" s="570">
        <f>avghweal!AX105</f>
        <v>-2584.773861658814</v>
      </c>
      <c r="D112" s="524">
        <f>avghweal!AY105</f>
        <v>-7424.7355496472992</v>
      </c>
      <c r="E112" s="524">
        <f>avghweal!AZ105</f>
        <v>-2208.1852725868498</v>
      </c>
      <c r="F112" s="524">
        <f>avghweal!BA105</f>
        <v>-2912.2389658295333</v>
      </c>
      <c r="G112" s="525">
        <f>avghweal!BB105</f>
        <v>-9236.0577100853461</v>
      </c>
      <c r="H112" s="533">
        <f>B112*0.5/'TE5'!B112</f>
        <v>-3.846049308776855E-3</v>
      </c>
      <c r="I112" s="544">
        <f>C112*0.5/'TE5'!B112</f>
        <v>-3.846049308776855E-3</v>
      </c>
      <c r="J112" s="559">
        <f>D112*0.5/'TE5'!C112</f>
        <v>-1.5134096145629881E-2</v>
      </c>
      <c r="K112" s="560">
        <f>E112*0.5/'TE5'!D112</f>
        <v>-3.2271146774291997E-3</v>
      </c>
      <c r="L112" s="551">
        <f>F112*0.5/'TE5'!E112</f>
        <v>-4.4062137603759766E-3</v>
      </c>
      <c r="M112" s="552">
        <f>G112*0.5/'TE5'!F112</f>
        <v>-1.036226749420166E-2</v>
      </c>
    </row>
    <row r="113" spans="1:13" x14ac:dyDescent="0.2">
      <c r="A113" s="67">
        <v>2017</v>
      </c>
      <c r="B113" s="569">
        <f>avghweal!AW106</f>
        <v>895.39061467523334</v>
      </c>
      <c r="C113" s="570">
        <f>avghweal!AX106</f>
        <v>895.22103311942374</v>
      </c>
      <c r="D113" s="524">
        <f>avghweal!AY106</f>
        <v>-5480.8453873897524</v>
      </c>
      <c r="E113" s="524">
        <f>avghweal!AZ106</f>
        <v>780.93324830866538</v>
      </c>
      <c r="F113" s="524">
        <f>avghweal!BA106</f>
        <v>1001.1223970016429</v>
      </c>
      <c r="G113" s="525">
        <f>avghweal!BB106</f>
        <v>-6483.1406709662142</v>
      </c>
      <c r="H113" s="533">
        <f>B113*0.5/'TE5'!B113</f>
        <v>1.2588500976562498E-3</v>
      </c>
      <c r="I113" s="544">
        <f>C113*0.5/'TE5'!B113</f>
        <v>1.2586116790771484E-3</v>
      </c>
      <c r="J113" s="559">
        <f>D113*0.5/'TE5'!C113</f>
        <v>-1.0071635246276855E-2</v>
      </c>
      <c r="K113" s="560">
        <f>E113*0.5/'TE5'!D113</f>
        <v>1.0870695114135742E-3</v>
      </c>
      <c r="L113" s="551">
        <f>F113*0.5/'TE5'!E113</f>
        <v>1.4206767082214353E-3</v>
      </c>
      <c r="M113" s="552">
        <f>G113*0.5/'TE5'!F113</f>
        <v>-6.7925453186035156E-3</v>
      </c>
    </row>
    <row r="114" spans="1:13" x14ac:dyDescent="0.2">
      <c r="A114" s="67">
        <v>2018</v>
      </c>
      <c r="B114" s="569">
        <f>avghweal!AW107</f>
        <v>1403.5491776106553</v>
      </c>
      <c r="C114" s="570">
        <f>avghweal!AX107</f>
        <v>1403.5923106523765</v>
      </c>
      <c r="D114" s="524">
        <f>avghweal!AY107</f>
        <v>-5122.9954977754169</v>
      </c>
      <c r="E114" s="524">
        <f>avghweal!AZ107</f>
        <v>1588.8805142902288</v>
      </c>
      <c r="F114" s="524">
        <f>avghweal!BA107</f>
        <v>1230.2879993520323</v>
      </c>
      <c r="G114" s="525">
        <f>avghweal!BB107</f>
        <v>-6204.43020016029</v>
      </c>
      <c r="H114" s="533">
        <f>B114*0.5/'TE5'!B114</f>
        <v>1.9395351409912109E-3</v>
      </c>
      <c r="I114" s="544">
        <f>C114*0.5/'TE5'!B114</f>
        <v>1.9395947456359861E-3</v>
      </c>
      <c r="J114" s="559">
        <f>D114*0.5/'TE5'!C114</f>
        <v>-9.2071294784545898E-3</v>
      </c>
      <c r="K114" s="560">
        <f>E114*0.5/'TE5'!D114</f>
        <v>2.1724104881286621E-3</v>
      </c>
      <c r="L114" s="551">
        <f>F114*0.5/'TE5'!E114</f>
        <v>1.7171502113342285E-3</v>
      </c>
      <c r="M114" s="552">
        <f>G114*0.5/'TE5'!F114</f>
        <v>-6.3912868499755859E-3</v>
      </c>
    </row>
    <row r="115" spans="1:13" x14ac:dyDescent="0.2">
      <c r="A115" s="67">
        <v>2019</v>
      </c>
      <c r="B115" s="569">
        <f>avghweal!AW108</f>
        <v>2139.7669431206355</v>
      </c>
      <c r="C115" s="570">
        <f>avghweal!AX108</f>
        <v>2139.7669431206355</v>
      </c>
      <c r="D115" s="524">
        <f>avghweal!AY108</f>
        <v>-4539.1309690905327</v>
      </c>
      <c r="E115" s="524">
        <f>avghweal!AZ108</f>
        <v>2346.8699972062595</v>
      </c>
      <c r="F115" s="524">
        <f>avghweal!BA108</f>
        <v>1948.0406876931406</v>
      </c>
      <c r="G115" s="525">
        <f>avghweal!BB108</f>
        <v>-5633.3188530479074</v>
      </c>
      <c r="H115" s="533">
        <f>B115*0.5/'TE5'!B115</f>
        <v>2.8403401374816899E-3</v>
      </c>
      <c r="I115" s="544">
        <f>C115*0.5/'TE5'!B115</f>
        <v>2.8403401374816899E-3</v>
      </c>
      <c r="J115" s="559">
        <f>D115*0.5/'TE5'!C115</f>
        <v>-7.8306198120117188E-3</v>
      </c>
      <c r="K115" s="560">
        <f>E115*0.5/'TE5'!D115</f>
        <v>3.0803680419921871E-3</v>
      </c>
      <c r="L115" s="551">
        <f>F115*0.5/'TE5'!E115</f>
        <v>2.6133060455322266E-3</v>
      </c>
      <c r="M115" s="552">
        <f>G115*0.5/'TE5'!F115</f>
        <v>-5.5742263793945312E-3</v>
      </c>
    </row>
    <row r="116" spans="1:13" ht="17" thickBot="1" x14ac:dyDescent="0.25">
      <c r="A116" s="1105"/>
      <c r="B116" s="1124"/>
      <c r="C116" s="1125"/>
      <c r="D116" s="1107"/>
      <c r="E116" s="1107"/>
      <c r="F116" s="1107"/>
      <c r="G116" s="110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5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tabColor theme="5" tint="0.39997558519241921"/>
  </sheetPr>
  <dimension ref="A1:M118"/>
  <sheetViews>
    <sheetView workbookViewId="0">
      <pane xSplit="1" ySplit="8" topLeftCell="B93"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694</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449" t="s">
        <v>1060</v>
      </c>
      <c r="C7" s="1373"/>
      <c r="D7" s="1381"/>
      <c r="E7" s="1381"/>
      <c r="F7" s="1381"/>
      <c r="G7" s="1381"/>
      <c r="H7" s="1373" t="s">
        <v>123</v>
      </c>
      <c r="I7" s="1373"/>
      <c r="J7" s="1381"/>
      <c r="K7" s="1381"/>
      <c r="L7" s="1381"/>
      <c r="M7" s="1384"/>
    </row>
    <row r="8" spans="1:13" s="87" customFormat="1" ht="52" customHeight="1" x14ac:dyDescent="0.2">
      <c r="A8" s="95"/>
      <c r="B8" s="835"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hidden="1" customHeight="1" x14ac:dyDescent="0.2">
      <c r="A9" s="93">
        <v>1913</v>
      </c>
      <c r="B9" s="425"/>
      <c r="C9" s="317"/>
      <c r="D9" s="317"/>
      <c r="E9" s="85"/>
      <c r="F9" s="85"/>
      <c r="G9" s="84"/>
      <c r="H9" s="434"/>
      <c r="I9" s="443"/>
      <c r="J9" s="442"/>
      <c r="K9" s="443"/>
      <c r="L9" s="442"/>
      <c r="M9" s="444"/>
    </row>
    <row r="10" spans="1:13" s="87" customFormat="1" ht="15" hidden="1" customHeight="1" x14ac:dyDescent="0.2">
      <c r="A10" s="92">
        <v>1914</v>
      </c>
      <c r="B10" s="425"/>
      <c r="C10" s="317"/>
      <c r="D10" s="317"/>
      <c r="E10" s="85"/>
      <c r="F10" s="85"/>
      <c r="G10" s="84"/>
      <c r="H10" s="434"/>
      <c r="I10" s="443"/>
      <c r="J10" s="442"/>
      <c r="K10" s="443"/>
      <c r="L10" s="442"/>
      <c r="M10" s="444"/>
    </row>
    <row r="11" spans="1:13" s="87" customFormat="1" ht="15" hidden="1" customHeight="1" x14ac:dyDescent="0.2">
      <c r="A11" s="92">
        <v>1915</v>
      </c>
      <c r="B11" s="425"/>
      <c r="C11" s="317"/>
      <c r="D11" s="317"/>
      <c r="E11" s="85"/>
      <c r="F11" s="85"/>
      <c r="G11" s="84"/>
      <c r="H11" s="434"/>
      <c r="I11" s="443"/>
      <c r="J11" s="442"/>
      <c r="K11" s="443"/>
      <c r="L11" s="442"/>
      <c r="M11" s="444"/>
    </row>
    <row r="12" spans="1:13" s="87" customFormat="1" ht="15" hidden="1" customHeight="1" x14ac:dyDescent="0.2">
      <c r="A12" s="92">
        <v>1916</v>
      </c>
      <c r="B12" s="425"/>
      <c r="C12" s="317"/>
      <c r="D12" s="317"/>
      <c r="E12" s="85"/>
      <c r="F12" s="85"/>
      <c r="G12" s="84"/>
      <c r="H12" s="434"/>
      <c r="I12" s="443"/>
      <c r="J12" s="442"/>
      <c r="K12" s="443"/>
      <c r="L12" s="442"/>
      <c r="M12" s="444"/>
    </row>
    <row r="13" spans="1:13" s="87" customFormat="1" ht="15" hidden="1" customHeight="1" x14ac:dyDescent="0.2">
      <c r="A13" s="92">
        <v>1917</v>
      </c>
      <c r="B13" s="425"/>
      <c r="C13" s="317"/>
      <c r="D13" s="317"/>
      <c r="E13" s="85"/>
      <c r="F13" s="85"/>
      <c r="G13" s="84"/>
      <c r="H13" s="434"/>
      <c r="I13" s="443"/>
      <c r="J13" s="442"/>
      <c r="K13" s="443"/>
      <c r="L13" s="442"/>
      <c r="M13" s="444"/>
    </row>
    <row r="14" spans="1:13" s="87" customFormat="1" ht="15" hidden="1" customHeight="1" x14ac:dyDescent="0.2">
      <c r="A14" s="92">
        <v>1918</v>
      </c>
      <c r="B14" s="425"/>
      <c r="C14" s="317"/>
      <c r="D14" s="353"/>
      <c r="E14" s="314"/>
      <c r="F14" s="314"/>
      <c r="G14" s="84"/>
      <c r="H14" s="434"/>
      <c r="I14" s="443"/>
      <c r="J14" s="442"/>
      <c r="K14" s="443"/>
      <c r="L14" s="442"/>
      <c r="M14" s="444"/>
    </row>
    <row r="15" spans="1:13" s="87" customFormat="1" ht="15" hidden="1" customHeight="1" x14ac:dyDescent="0.2">
      <c r="A15" s="91">
        <v>1919</v>
      </c>
      <c r="B15" s="426"/>
      <c r="C15" s="316"/>
      <c r="D15" s="354"/>
      <c r="E15" s="315"/>
      <c r="F15" s="315"/>
      <c r="G15" s="88"/>
      <c r="H15" s="435"/>
      <c r="I15" s="446"/>
      <c r="J15" s="445"/>
      <c r="K15" s="446"/>
      <c r="L15" s="445"/>
      <c r="M15" s="447"/>
    </row>
    <row r="16" spans="1:13" s="87" customFormat="1" ht="15" hidden="1" customHeight="1" x14ac:dyDescent="0.2">
      <c r="A16" s="92">
        <v>1920</v>
      </c>
      <c r="B16" s="425"/>
      <c r="C16" s="317"/>
      <c r="D16" s="353"/>
      <c r="E16" s="314"/>
      <c r="F16" s="314"/>
      <c r="G16" s="84"/>
      <c r="H16" s="434"/>
      <c r="I16" s="443"/>
      <c r="J16" s="442"/>
      <c r="K16" s="443"/>
      <c r="L16" s="442"/>
      <c r="M16" s="444"/>
    </row>
    <row r="17" spans="1:13" s="87" customFormat="1" ht="15" hidden="1" customHeight="1" x14ac:dyDescent="0.2">
      <c r="A17" s="92">
        <v>1921</v>
      </c>
      <c r="B17" s="425"/>
      <c r="C17" s="317"/>
      <c r="D17" s="353"/>
      <c r="E17" s="314"/>
      <c r="F17" s="314"/>
      <c r="G17" s="84"/>
      <c r="H17" s="434"/>
      <c r="I17" s="443"/>
      <c r="J17" s="442"/>
      <c r="K17" s="443"/>
      <c r="L17" s="442"/>
      <c r="M17" s="444"/>
    </row>
    <row r="18" spans="1:13" s="87" customFormat="1" ht="15" hidden="1" customHeight="1" x14ac:dyDescent="0.2">
      <c r="A18" s="92">
        <v>1922</v>
      </c>
      <c r="B18" s="425"/>
      <c r="C18" s="317"/>
      <c r="D18" s="353"/>
      <c r="E18" s="314"/>
      <c r="F18" s="314"/>
      <c r="G18" s="84"/>
      <c r="H18" s="434"/>
      <c r="I18" s="443"/>
      <c r="J18" s="442"/>
      <c r="K18" s="443"/>
      <c r="L18" s="442"/>
      <c r="M18" s="444"/>
    </row>
    <row r="19" spans="1:13" s="87" customFormat="1" ht="15" hidden="1" customHeight="1" x14ac:dyDescent="0.2">
      <c r="A19" s="92">
        <v>1923</v>
      </c>
      <c r="B19" s="425"/>
      <c r="C19" s="317"/>
      <c r="D19" s="353"/>
      <c r="E19" s="314"/>
      <c r="F19" s="314"/>
      <c r="G19" s="84"/>
      <c r="H19" s="434"/>
      <c r="I19" s="443"/>
      <c r="J19" s="442"/>
      <c r="K19" s="443"/>
      <c r="L19" s="442"/>
      <c r="M19" s="444"/>
    </row>
    <row r="20" spans="1:13" s="87" customFormat="1" ht="15" hidden="1" customHeight="1" x14ac:dyDescent="0.2">
      <c r="A20" s="92">
        <v>1924</v>
      </c>
      <c r="B20" s="425"/>
      <c r="C20" s="317"/>
      <c r="D20" s="353"/>
      <c r="E20" s="314"/>
      <c r="F20" s="314"/>
      <c r="G20" s="84"/>
      <c r="H20" s="434"/>
      <c r="I20" s="443"/>
      <c r="J20" s="442"/>
      <c r="K20" s="443"/>
      <c r="L20" s="442"/>
      <c r="M20" s="444"/>
    </row>
    <row r="21" spans="1:13" s="87" customFormat="1" ht="15" hidden="1" customHeight="1" x14ac:dyDescent="0.2">
      <c r="A21" s="92">
        <v>1925</v>
      </c>
      <c r="B21" s="425"/>
      <c r="C21" s="317"/>
      <c r="D21" s="353"/>
      <c r="E21" s="314"/>
      <c r="F21" s="314"/>
      <c r="G21" s="84"/>
      <c r="H21" s="434"/>
      <c r="I21" s="443"/>
      <c r="J21" s="442"/>
      <c r="K21" s="443"/>
      <c r="L21" s="442"/>
      <c r="M21" s="444"/>
    </row>
    <row r="22" spans="1:13" s="87" customFormat="1" ht="15" hidden="1" customHeight="1" x14ac:dyDescent="0.2">
      <c r="A22" s="92">
        <v>1926</v>
      </c>
      <c r="B22" s="425"/>
      <c r="C22" s="317"/>
      <c r="D22" s="353"/>
      <c r="E22" s="314"/>
      <c r="F22" s="314"/>
      <c r="G22" s="84"/>
      <c r="H22" s="434"/>
      <c r="I22" s="443"/>
      <c r="J22" s="442"/>
      <c r="K22" s="443"/>
      <c r="L22" s="442"/>
      <c r="M22" s="444"/>
    </row>
    <row r="23" spans="1:13" s="87" customFormat="1" ht="15" hidden="1" customHeight="1" x14ac:dyDescent="0.2">
      <c r="A23" s="92">
        <v>1927</v>
      </c>
      <c r="B23" s="425"/>
      <c r="C23" s="317"/>
      <c r="D23" s="353"/>
      <c r="E23" s="314"/>
      <c r="F23" s="314"/>
      <c r="G23" s="84"/>
      <c r="H23" s="434"/>
      <c r="I23" s="443"/>
      <c r="J23" s="442"/>
      <c r="K23" s="443"/>
      <c r="L23" s="442"/>
      <c r="M23" s="444"/>
    </row>
    <row r="24" spans="1:13" s="87" customFormat="1" ht="15" hidden="1" customHeight="1" x14ac:dyDescent="0.2">
      <c r="A24" s="92">
        <v>1928</v>
      </c>
      <c r="B24" s="425"/>
      <c r="C24" s="317"/>
      <c r="D24" s="353"/>
      <c r="E24" s="314"/>
      <c r="F24" s="314"/>
      <c r="G24" s="84"/>
      <c r="H24" s="434"/>
      <c r="I24" s="443"/>
      <c r="J24" s="442"/>
      <c r="K24" s="443"/>
      <c r="L24" s="442"/>
      <c r="M24" s="444"/>
    </row>
    <row r="25" spans="1:13" s="87" customFormat="1" ht="15" hidden="1" customHeight="1" x14ac:dyDescent="0.2">
      <c r="A25" s="91">
        <v>1929</v>
      </c>
      <c r="B25" s="426"/>
      <c r="C25" s="316"/>
      <c r="D25" s="354"/>
      <c r="E25" s="315"/>
      <c r="F25" s="315"/>
      <c r="G25" s="88"/>
      <c r="H25" s="435"/>
      <c r="I25" s="446"/>
      <c r="J25" s="445"/>
      <c r="K25" s="446"/>
      <c r="L25" s="445"/>
      <c r="M25" s="447"/>
    </row>
    <row r="26" spans="1:13" s="87" customFormat="1" ht="15" hidden="1" customHeight="1" x14ac:dyDescent="0.2">
      <c r="A26" s="92">
        <v>1930</v>
      </c>
      <c r="B26" s="425"/>
      <c r="C26" s="317"/>
      <c r="D26" s="353"/>
      <c r="E26" s="314"/>
      <c r="F26" s="314"/>
      <c r="G26" s="84"/>
      <c r="H26" s="434"/>
      <c r="I26" s="443"/>
      <c r="J26" s="442"/>
      <c r="K26" s="443"/>
      <c r="L26" s="442"/>
      <c r="M26" s="444"/>
    </row>
    <row r="27" spans="1:13" s="87" customFormat="1" ht="15" hidden="1" customHeight="1" x14ac:dyDescent="0.2">
      <c r="A27" s="92">
        <v>1931</v>
      </c>
      <c r="B27" s="425"/>
      <c r="C27" s="317"/>
      <c r="D27" s="353"/>
      <c r="E27" s="314"/>
      <c r="F27" s="314"/>
      <c r="G27" s="84"/>
      <c r="H27" s="434"/>
      <c r="I27" s="443"/>
      <c r="J27" s="442"/>
      <c r="K27" s="443"/>
      <c r="L27" s="442"/>
      <c r="M27" s="444"/>
    </row>
    <row r="28" spans="1:13" s="87" customFormat="1" ht="15" hidden="1" customHeight="1" x14ac:dyDescent="0.2">
      <c r="A28" s="92">
        <v>1932</v>
      </c>
      <c r="B28" s="425"/>
      <c r="C28" s="317"/>
      <c r="D28" s="353"/>
      <c r="E28" s="314"/>
      <c r="F28" s="314"/>
      <c r="G28" s="84"/>
      <c r="H28" s="434"/>
      <c r="I28" s="443"/>
      <c r="J28" s="442"/>
      <c r="K28" s="443"/>
      <c r="L28" s="442"/>
      <c r="M28" s="444"/>
    </row>
    <row r="29" spans="1:13" s="87" customFormat="1" ht="15" hidden="1" customHeight="1" x14ac:dyDescent="0.2">
      <c r="A29" s="92">
        <v>1933</v>
      </c>
      <c r="B29" s="425"/>
      <c r="C29" s="317"/>
      <c r="D29" s="353"/>
      <c r="E29" s="314"/>
      <c r="F29" s="314"/>
      <c r="G29" s="84"/>
      <c r="H29" s="434"/>
      <c r="I29" s="443"/>
      <c r="J29" s="442"/>
      <c r="K29" s="443"/>
      <c r="L29" s="442"/>
      <c r="M29" s="444"/>
    </row>
    <row r="30" spans="1:13" s="87" customFormat="1" ht="15" hidden="1" customHeight="1" x14ac:dyDescent="0.2">
      <c r="A30" s="92">
        <v>1934</v>
      </c>
      <c r="B30" s="425"/>
      <c r="C30" s="317"/>
      <c r="D30" s="353"/>
      <c r="E30" s="314"/>
      <c r="F30" s="314"/>
      <c r="G30" s="84"/>
      <c r="H30" s="434"/>
      <c r="I30" s="443"/>
      <c r="J30" s="442"/>
      <c r="K30" s="443"/>
      <c r="L30" s="442"/>
      <c r="M30" s="444"/>
    </row>
    <row r="31" spans="1:13" s="87" customFormat="1" ht="15" hidden="1" customHeight="1" x14ac:dyDescent="0.2">
      <c r="A31" s="92">
        <v>1935</v>
      </c>
      <c r="B31" s="425"/>
      <c r="C31" s="317"/>
      <c r="D31" s="353"/>
      <c r="E31" s="314"/>
      <c r="F31" s="314"/>
      <c r="G31" s="84"/>
      <c r="H31" s="434"/>
      <c r="I31" s="443"/>
      <c r="J31" s="442"/>
      <c r="K31" s="443"/>
      <c r="L31" s="442"/>
      <c r="M31" s="444"/>
    </row>
    <row r="32" spans="1:13" s="87" customFormat="1" ht="15" hidden="1" customHeight="1" x14ac:dyDescent="0.2">
      <c r="A32" s="92">
        <v>1936</v>
      </c>
      <c r="B32" s="425"/>
      <c r="C32" s="317"/>
      <c r="D32" s="353"/>
      <c r="E32" s="314"/>
      <c r="F32" s="314"/>
      <c r="G32" s="84"/>
      <c r="H32" s="434"/>
      <c r="I32" s="443"/>
      <c r="J32" s="442"/>
      <c r="K32" s="443"/>
      <c r="L32" s="442"/>
      <c r="M32" s="444"/>
    </row>
    <row r="33" spans="1:13" s="87" customFormat="1" ht="15" hidden="1" customHeight="1" x14ac:dyDescent="0.2">
      <c r="A33" s="92">
        <v>1937</v>
      </c>
      <c r="B33" s="425"/>
      <c r="C33" s="317"/>
      <c r="D33" s="353"/>
      <c r="E33" s="314"/>
      <c r="F33" s="314"/>
      <c r="G33" s="84"/>
      <c r="H33" s="434"/>
      <c r="I33" s="443"/>
      <c r="J33" s="442"/>
      <c r="K33" s="443"/>
      <c r="L33" s="442"/>
      <c r="M33" s="444"/>
    </row>
    <row r="34" spans="1:13" s="87" customFormat="1" ht="15" hidden="1" customHeight="1" x14ac:dyDescent="0.2">
      <c r="A34" s="92">
        <v>1938</v>
      </c>
      <c r="B34" s="425"/>
      <c r="C34" s="317"/>
      <c r="D34" s="353"/>
      <c r="E34" s="314"/>
      <c r="F34" s="314"/>
      <c r="G34" s="84"/>
      <c r="H34" s="434"/>
      <c r="I34" s="443"/>
      <c r="J34" s="442"/>
      <c r="K34" s="443"/>
      <c r="L34" s="442"/>
      <c r="M34" s="444"/>
    </row>
    <row r="35" spans="1:13" s="87" customFormat="1" ht="15" hidden="1" customHeight="1" x14ac:dyDescent="0.2">
      <c r="A35" s="91">
        <v>1939</v>
      </c>
      <c r="B35" s="426"/>
      <c r="C35" s="316"/>
      <c r="D35" s="354"/>
      <c r="E35" s="315"/>
      <c r="F35" s="315"/>
      <c r="G35" s="88"/>
      <c r="H35" s="435"/>
      <c r="I35" s="446"/>
      <c r="J35" s="445"/>
      <c r="K35" s="446"/>
      <c r="L35" s="445"/>
      <c r="M35" s="447"/>
    </row>
    <row r="36" spans="1:13" s="87" customFormat="1" ht="15" hidden="1" customHeight="1" x14ac:dyDescent="0.2">
      <c r="A36" s="92">
        <v>1940</v>
      </c>
      <c r="B36" s="425"/>
      <c r="C36" s="317"/>
      <c r="D36" s="353"/>
      <c r="E36" s="314"/>
      <c r="F36" s="314"/>
      <c r="G36" s="84"/>
      <c r="H36" s="434"/>
      <c r="I36" s="443"/>
      <c r="J36" s="442"/>
      <c r="K36" s="443"/>
      <c r="L36" s="442"/>
      <c r="M36" s="444"/>
    </row>
    <row r="37" spans="1:13" s="87" customFormat="1" ht="15" hidden="1" customHeight="1" x14ac:dyDescent="0.2">
      <c r="A37" s="92">
        <v>1941</v>
      </c>
      <c r="B37" s="425"/>
      <c r="C37" s="317"/>
      <c r="D37" s="353"/>
      <c r="E37" s="314"/>
      <c r="F37" s="314"/>
      <c r="G37" s="84"/>
      <c r="H37" s="434"/>
      <c r="I37" s="443"/>
      <c r="J37" s="442"/>
      <c r="K37" s="443"/>
      <c r="L37" s="442"/>
      <c r="M37" s="444"/>
    </row>
    <row r="38" spans="1:13" s="87" customFormat="1" ht="15" hidden="1" customHeight="1" x14ac:dyDescent="0.2">
      <c r="A38" s="92">
        <v>1942</v>
      </c>
      <c r="B38" s="425"/>
      <c r="C38" s="317"/>
      <c r="D38" s="353"/>
      <c r="E38" s="314"/>
      <c r="F38" s="314"/>
      <c r="G38" s="84"/>
      <c r="H38" s="434"/>
      <c r="I38" s="443"/>
      <c r="J38" s="442"/>
      <c r="K38" s="443"/>
      <c r="L38" s="442"/>
      <c r="M38" s="444"/>
    </row>
    <row r="39" spans="1:13" s="87" customFormat="1" ht="15" hidden="1" customHeight="1" x14ac:dyDescent="0.2">
      <c r="A39" s="92">
        <v>1943</v>
      </c>
      <c r="B39" s="425"/>
      <c r="C39" s="317"/>
      <c r="D39" s="353"/>
      <c r="E39" s="314"/>
      <c r="F39" s="314"/>
      <c r="G39" s="84"/>
      <c r="H39" s="434"/>
      <c r="I39" s="443"/>
      <c r="J39" s="442"/>
      <c r="K39" s="443"/>
      <c r="L39" s="442"/>
      <c r="M39" s="444"/>
    </row>
    <row r="40" spans="1:13" s="87" customFormat="1" ht="15" hidden="1" customHeight="1" x14ac:dyDescent="0.2">
      <c r="A40" s="92">
        <v>1944</v>
      </c>
      <c r="B40" s="425"/>
      <c r="C40" s="317"/>
      <c r="D40" s="353"/>
      <c r="E40" s="314"/>
      <c r="F40" s="314"/>
      <c r="G40" s="84"/>
      <c r="H40" s="434"/>
      <c r="I40" s="443"/>
      <c r="J40" s="442"/>
      <c r="K40" s="443"/>
      <c r="L40" s="442"/>
      <c r="M40" s="444"/>
    </row>
    <row r="41" spans="1:13" s="87" customFormat="1" ht="15" hidden="1" customHeight="1" x14ac:dyDescent="0.2">
      <c r="A41" s="92">
        <v>1945</v>
      </c>
      <c r="B41" s="425"/>
      <c r="C41" s="317"/>
      <c r="D41" s="353"/>
      <c r="E41" s="314"/>
      <c r="F41" s="314"/>
      <c r="G41" s="84"/>
      <c r="H41" s="434"/>
      <c r="I41" s="443"/>
      <c r="J41" s="442"/>
      <c r="K41" s="443"/>
      <c r="L41" s="442"/>
      <c r="M41" s="444"/>
    </row>
    <row r="42" spans="1:13" s="87" customFormat="1" ht="15" hidden="1" customHeight="1" x14ac:dyDescent="0.2">
      <c r="A42" s="92">
        <v>1946</v>
      </c>
      <c r="B42" s="425"/>
      <c r="C42" s="317"/>
      <c r="D42" s="353"/>
      <c r="E42" s="314"/>
      <c r="F42" s="314"/>
      <c r="G42" s="84"/>
      <c r="H42" s="434"/>
      <c r="I42" s="443"/>
      <c r="J42" s="442"/>
      <c r="K42" s="443"/>
      <c r="L42" s="442"/>
      <c r="M42" s="444"/>
    </row>
    <row r="43" spans="1:13" s="87" customFormat="1" ht="15" hidden="1" customHeight="1" x14ac:dyDescent="0.2">
      <c r="A43" s="92">
        <v>1947</v>
      </c>
      <c r="B43" s="425"/>
      <c r="C43" s="317"/>
      <c r="D43" s="353"/>
      <c r="E43" s="314"/>
      <c r="F43" s="314"/>
      <c r="G43" s="84"/>
      <c r="H43" s="434"/>
      <c r="I43" s="443"/>
      <c r="J43" s="442"/>
      <c r="K43" s="443"/>
      <c r="L43" s="442"/>
      <c r="M43" s="444"/>
    </row>
    <row r="44" spans="1:13" s="87" customFormat="1" ht="15" hidden="1" customHeight="1" x14ac:dyDescent="0.2">
      <c r="A44" s="92">
        <v>1948</v>
      </c>
      <c r="B44" s="425"/>
      <c r="C44" s="317"/>
      <c r="D44" s="353"/>
      <c r="E44" s="314"/>
      <c r="F44" s="314"/>
      <c r="G44" s="84"/>
      <c r="H44" s="434"/>
      <c r="I44" s="443"/>
      <c r="J44" s="442"/>
      <c r="K44" s="443"/>
      <c r="L44" s="442"/>
      <c r="M44" s="444"/>
    </row>
    <row r="45" spans="1:13" s="87" customFormat="1" ht="15" hidden="1" customHeight="1" x14ac:dyDescent="0.2">
      <c r="A45" s="91">
        <v>1949</v>
      </c>
      <c r="B45" s="426"/>
      <c r="C45" s="316"/>
      <c r="D45" s="354"/>
      <c r="E45" s="315"/>
      <c r="F45" s="315"/>
      <c r="G45" s="88"/>
      <c r="H45" s="435"/>
      <c r="I45" s="446"/>
      <c r="J45" s="445"/>
      <c r="K45" s="446"/>
      <c r="L45" s="445"/>
      <c r="M45" s="447"/>
    </row>
    <row r="46" spans="1:13" s="87" customFormat="1" ht="15" hidden="1" customHeight="1" x14ac:dyDescent="0.2">
      <c r="A46" s="92">
        <v>1950</v>
      </c>
      <c r="B46" s="425"/>
      <c r="C46" s="317"/>
      <c r="D46" s="353"/>
      <c r="E46" s="314"/>
      <c r="F46" s="314"/>
      <c r="G46" s="84"/>
      <c r="H46" s="434"/>
      <c r="I46" s="443"/>
      <c r="J46" s="442"/>
      <c r="K46" s="443"/>
      <c r="L46" s="442"/>
      <c r="M46" s="444"/>
    </row>
    <row r="47" spans="1:13" s="87" customFormat="1" ht="15" hidden="1" customHeight="1" x14ac:dyDescent="0.2">
      <c r="A47" s="92">
        <v>1951</v>
      </c>
      <c r="B47" s="425"/>
      <c r="C47" s="317"/>
      <c r="D47" s="353"/>
      <c r="E47" s="314"/>
      <c r="F47" s="314"/>
      <c r="G47" s="84"/>
      <c r="H47" s="434"/>
      <c r="I47" s="443"/>
      <c r="J47" s="442"/>
      <c r="K47" s="443"/>
      <c r="L47" s="442"/>
      <c r="M47" s="444"/>
    </row>
    <row r="48" spans="1:13" s="87" customFormat="1" ht="15" hidden="1" customHeight="1" x14ac:dyDescent="0.2">
      <c r="A48" s="92">
        <v>1952</v>
      </c>
      <c r="B48" s="425"/>
      <c r="C48" s="317"/>
      <c r="D48" s="353"/>
      <c r="E48" s="314"/>
      <c r="F48" s="314"/>
      <c r="G48" s="84"/>
      <c r="H48" s="434"/>
      <c r="I48" s="443"/>
      <c r="J48" s="442"/>
      <c r="K48" s="443"/>
      <c r="L48" s="442"/>
      <c r="M48" s="444"/>
    </row>
    <row r="49" spans="1:13" s="87" customFormat="1" ht="15" hidden="1" customHeight="1" x14ac:dyDescent="0.2">
      <c r="A49" s="92">
        <v>1953</v>
      </c>
      <c r="B49" s="425"/>
      <c r="C49" s="317"/>
      <c r="D49" s="353"/>
      <c r="E49" s="314"/>
      <c r="F49" s="314"/>
      <c r="G49" s="84"/>
      <c r="H49" s="434"/>
      <c r="I49" s="443"/>
      <c r="J49" s="442"/>
      <c r="K49" s="443"/>
      <c r="L49" s="442"/>
      <c r="M49" s="444"/>
    </row>
    <row r="50" spans="1:13" s="87" customFormat="1" ht="15" hidden="1" customHeight="1" x14ac:dyDescent="0.2">
      <c r="A50" s="92">
        <v>1954</v>
      </c>
      <c r="B50" s="425"/>
      <c r="C50" s="317"/>
      <c r="D50" s="353"/>
      <c r="E50" s="314"/>
      <c r="F50" s="314"/>
      <c r="G50" s="84"/>
      <c r="H50" s="434"/>
      <c r="I50" s="443"/>
      <c r="J50" s="442"/>
      <c r="K50" s="443"/>
      <c r="L50" s="442"/>
      <c r="M50" s="444"/>
    </row>
    <row r="51" spans="1:13" s="87" customFormat="1" ht="15" hidden="1" customHeight="1" x14ac:dyDescent="0.2">
      <c r="A51" s="92">
        <v>1955</v>
      </c>
      <c r="B51" s="425"/>
      <c r="C51" s="317"/>
      <c r="D51" s="353"/>
      <c r="E51" s="314"/>
      <c r="F51" s="314"/>
      <c r="G51" s="84"/>
      <c r="H51" s="434"/>
      <c r="I51" s="443"/>
      <c r="J51" s="442"/>
      <c r="K51" s="443"/>
      <c r="L51" s="442"/>
      <c r="M51" s="444"/>
    </row>
    <row r="52" spans="1:13" s="87" customFormat="1" ht="15" hidden="1" customHeight="1" x14ac:dyDescent="0.2">
      <c r="A52" s="92">
        <v>1956</v>
      </c>
      <c r="B52" s="425"/>
      <c r="C52" s="317"/>
      <c r="D52" s="353"/>
      <c r="E52" s="314"/>
      <c r="F52" s="314"/>
      <c r="G52" s="84"/>
      <c r="H52" s="434"/>
      <c r="I52" s="443"/>
      <c r="J52" s="442"/>
      <c r="K52" s="443"/>
      <c r="L52" s="442"/>
      <c r="M52" s="444"/>
    </row>
    <row r="53" spans="1:13" s="87" customFormat="1" ht="15" hidden="1" customHeight="1" x14ac:dyDescent="0.2">
      <c r="A53" s="92">
        <v>1957</v>
      </c>
      <c r="B53" s="425"/>
      <c r="C53" s="317"/>
      <c r="D53" s="353"/>
      <c r="E53" s="314"/>
      <c r="F53" s="314"/>
      <c r="G53" s="84"/>
      <c r="H53" s="434"/>
      <c r="I53" s="443"/>
      <c r="J53" s="442"/>
      <c r="K53" s="443"/>
      <c r="L53" s="442"/>
      <c r="M53" s="444"/>
    </row>
    <row r="54" spans="1:13" s="87" customFormat="1" ht="15" hidden="1" customHeight="1" x14ac:dyDescent="0.2">
      <c r="A54" s="92">
        <v>1958</v>
      </c>
      <c r="B54" s="425"/>
      <c r="C54" s="317"/>
      <c r="D54" s="353"/>
      <c r="E54" s="314"/>
      <c r="F54" s="314"/>
      <c r="G54" s="84"/>
      <c r="H54" s="434"/>
      <c r="I54" s="443"/>
      <c r="J54" s="442"/>
      <c r="K54" s="443"/>
      <c r="L54" s="442"/>
      <c r="M54" s="444"/>
    </row>
    <row r="55" spans="1:13" s="87" customFormat="1" ht="15" hidden="1" customHeight="1" x14ac:dyDescent="0.2">
      <c r="A55" s="91">
        <v>1959</v>
      </c>
      <c r="B55" s="426"/>
      <c r="C55" s="316"/>
      <c r="D55" s="354"/>
      <c r="E55" s="315"/>
      <c r="F55" s="315"/>
      <c r="G55" s="88"/>
      <c r="H55" s="435"/>
      <c r="I55" s="446"/>
      <c r="J55" s="445"/>
      <c r="K55" s="446"/>
      <c r="L55" s="445"/>
      <c r="M55" s="447"/>
    </row>
    <row r="56" spans="1:13" x14ac:dyDescent="0.2">
      <c r="A56" s="67">
        <v>1960</v>
      </c>
      <c r="B56" s="425"/>
      <c r="C56" s="317"/>
      <c r="D56" s="353"/>
      <c r="E56" s="314"/>
      <c r="F56" s="314"/>
      <c r="G56" s="84"/>
      <c r="H56" s="434"/>
      <c r="I56" s="443"/>
      <c r="J56" s="442"/>
      <c r="K56" s="443"/>
      <c r="L56" s="442"/>
      <c r="M56" s="444"/>
    </row>
    <row r="57" spans="1:13" x14ac:dyDescent="0.2">
      <c r="A57" s="67">
        <v>1961</v>
      </c>
      <c r="B57" s="425"/>
      <c r="C57" s="317"/>
      <c r="D57" s="353"/>
      <c r="E57" s="314"/>
      <c r="F57" s="314"/>
      <c r="G57" s="84"/>
      <c r="H57" s="434"/>
      <c r="I57" s="443"/>
      <c r="J57" s="442"/>
      <c r="K57" s="443"/>
      <c r="L57" s="442"/>
      <c r="M57" s="444"/>
    </row>
    <row r="58" spans="1:13" x14ac:dyDescent="0.2">
      <c r="A58" s="67">
        <v>1962</v>
      </c>
      <c r="B58" s="563">
        <f>avghweal!BI51</f>
        <v>71675.865721749651</v>
      </c>
      <c r="C58" s="523">
        <f>avghweal!BJ51</f>
        <v>65875.989722835715</v>
      </c>
      <c r="D58" s="522">
        <f>avghweal!BK51</f>
        <v>71943.229091082816</v>
      </c>
      <c r="E58" s="522">
        <f>avghweal!BL51</f>
        <v>71433.648179535041</v>
      </c>
      <c r="F58" s="522">
        <f>avghweal!BM51</f>
        <v>105701.01027600422</v>
      </c>
      <c r="G58" s="523">
        <f>avghweal!BN51</f>
        <v>71675.865721749651</v>
      </c>
      <c r="H58" s="532">
        <f>B58*0.4/'TE5'!B58</f>
        <v>0.27451390027999878</v>
      </c>
      <c r="I58" s="549">
        <f>C58*0.4/'TE5'!B58</f>
        <v>0.25230075272231128</v>
      </c>
      <c r="J58" s="549">
        <f>D58*0.4/'TE5'!C58</f>
        <v>0.33375162612198117</v>
      </c>
      <c r="K58" s="543">
        <f>E58*0.4/'TE5'!D58</f>
        <v>0.28197003336742488</v>
      </c>
      <c r="L58" s="549">
        <f>F58*0.4/'TE5'!E58</f>
        <v>0.39378414564707992</v>
      </c>
      <c r="M58" s="550">
        <f>G58*0.4/'TE5'!F58</f>
        <v>0.17781583097684878</v>
      </c>
    </row>
    <row r="59" spans="1:13" x14ac:dyDescent="0.2">
      <c r="A59" s="67">
        <v>1963</v>
      </c>
      <c r="B59" s="564">
        <f>avghweal!BI52</f>
        <v>73465.437285301887</v>
      </c>
      <c r="C59" s="525">
        <f>avghweal!BJ52</f>
        <v>66535.790189035441</v>
      </c>
      <c r="D59" s="524">
        <f>avghweal!BK52</f>
        <v>73018.190118329658</v>
      </c>
      <c r="E59" s="524">
        <f>avghweal!BL52</f>
        <v>73936.511308692163</v>
      </c>
      <c r="F59" s="524">
        <f>avghweal!BM52</f>
        <v>109008.48921704222</v>
      </c>
      <c r="G59" s="525">
        <f>avghweal!BN52</f>
        <v>73465.437285301887</v>
      </c>
      <c r="H59" s="533">
        <f>B59*0.4/'TE5'!B59</f>
        <v>0.2788566555849144</v>
      </c>
      <c r="I59" s="544">
        <f>C59*0.4/'TE5'!B59</f>
        <v>0.25255342667818087</v>
      </c>
      <c r="J59" s="551">
        <f>D59*0.4/'TE5'!C59</f>
        <v>0.33732587893386096</v>
      </c>
      <c r="K59" s="544">
        <f>E59*0.4/'TE5'!D59</f>
        <v>0.28876491029630508</v>
      </c>
      <c r="L59" s="551">
        <f>F59*0.4/'TE5'!E59</f>
        <v>0.39590237623706331</v>
      </c>
      <c r="M59" s="552">
        <f>G59*0.4/'TE5'!F59</f>
        <v>0.18067148488128479</v>
      </c>
    </row>
    <row r="60" spans="1:13" x14ac:dyDescent="0.2">
      <c r="A60" s="67">
        <v>1964</v>
      </c>
      <c r="B60" s="564">
        <f>avghweal!BI53</f>
        <v>75255.008848854122</v>
      </c>
      <c r="C60" s="525">
        <f>avghweal!BJ53</f>
        <v>67195.590655235181</v>
      </c>
      <c r="D60" s="524">
        <f>avghweal!BK53</f>
        <v>74093.151145576514</v>
      </c>
      <c r="E60" s="524">
        <f>avghweal!BL53</f>
        <v>76439.374437849299</v>
      </c>
      <c r="F60" s="524">
        <f>avghweal!BM53</f>
        <v>112315.96815808021</v>
      </c>
      <c r="G60" s="525">
        <f>avghweal!BN53</f>
        <v>75255.008848854122</v>
      </c>
      <c r="H60" s="533">
        <f>B60*0.4/'TE5'!B60</f>
        <v>0.27788949012756348</v>
      </c>
      <c r="I60" s="544">
        <f>C60*0.4/'TE5'!B60</f>
        <v>0.24812897787983051</v>
      </c>
      <c r="J60" s="551">
        <f>D60*0.4/'TE5'!C60</f>
        <v>0.34087044508657555</v>
      </c>
      <c r="K60" s="544">
        <f>E60*0.4/'TE5'!D60</f>
        <v>0.29541765396769692</v>
      </c>
      <c r="L60" s="551">
        <f>F60*0.4/'TE5'!E60</f>
        <v>0.39791677240784712</v>
      </c>
      <c r="M60" s="552">
        <f>G60*0.4/'TE5'!F60</f>
        <v>0.1793980914193905</v>
      </c>
    </row>
    <row r="61" spans="1:13" x14ac:dyDescent="0.2">
      <c r="A61" s="67">
        <v>1965</v>
      </c>
      <c r="B61" s="564">
        <f>avghweal!BI54</f>
        <v>78222.542613802798</v>
      </c>
      <c r="C61" s="525">
        <f>avghweal!BJ54</f>
        <v>68577.525705916181</v>
      </c>
      <c r="D61" s="524">
        <f>avghweal!BK54</f>
        <v>77301.6928637987</v>
      </c>
      <c r="E61" s="524">
        <f>avghweal!BL54</f>
        <v>79155.63258397035</v>
      </c>
      <c r="F61" s="524">
        <f>avghweal!BM54</f>
        <v>116527.15328329065</v>
      </c>
      <c r="G61" s="525">
        <f>avghweal!BN54</f>
        <v>78222.542613802798</v>
      </c>
      <c r="H61" s="533">
        <f>B61*0.4/'TE5'!B61</f>
        <v>0.27660107238633613</v>
      </c>
      <c r="I61" s="544">
        <f>C61*0.4/'TE5'!B61</f>
        <v>0.24249553284798023</v>
      </c>
      <c r="J61" s="551">
        <f>D61*0.4/'TE5'!C61</f>
        <v>0.34918889216307192</v>
      </c>
      <c r="K61" s="544">
        <f>E61*0.4/'TE5'!D61</f>
        <v>0.29654329165942878</v>
      </c>
      <c r="L61" s="551">
        <f>F61*0.4/'TE5'!E61</f>
        <v>0.40476190954109648</v>
      </c>
      <c r="M61" s="552">
        <f>G61*0.4/'TE5'!F61</f>
        <v>0.17909508835330476</v>
      </c>
    </row>
    <row r="62" spans="1:13" x14ac:dyDescent="0.2">
      <c r="A62" s="67">
        <v>1966</v>
      </c>
      <c r="B62" s="564">
        <f>avghweal!BI55</f>
        <v>81190.076378751459</v>
      </c>
      <c r="C62" s="525">
        <f>avghweal!BJ55</f>
        <v>69959.460756597182</v>
      </c>
      <c r="D62" s="524">
        <f>avghweal!BK55</f>
        <v>80510.234582020872</v>
      </c>
      <c r="E62" s="524">
        <f>avghweal!BL55</f>
        <v>81871.8907300914</v>
      </c>
      <c r="F62" s="524">
        <f>avghweal!BM55</f>
        <v>120738.33840850109</v>
      </c>
      <c r="G62" s="525">
        <f>avghweal!BN55</f>
        <v>81190.076378751459</v>
      </c>
      <c r="H62" s="533">
        <f>B62*0.4/'TE5'!B62</f>
        <v>0.28532570600509649</v>
      </c>
      <c r="I62" s="544">
        <f>C62*0.4/'TE5'!B62</f>
        <v>0.2458580336714162</v>
      </c>
      <c r="J62" s="551">
        <f>D62*0.4/'TE5'!C62</f>
        <v>0.3572113063495968</v>
      </c>
      <c r="K62" s="544">
        <f>E62*0.4/'TE5'!D62</f>
        <v>0.29760200977923668</v>
      </c>
      <c r="L62" s="551">
        <f>F62*0.4/'TE5'!E62</f>
        <v>0.41134442416736122</v>
      </c>
      <c r="M62" s="552">
        <f>G62*0.4/'TE5'!F62</f>
        <v>0.18515316420657857</v>
      </c>
    </row>
    <row r="63" spans="1:13" x14ac:dyDescent="0.2">
      <c r="A63" s="67">
        <v>1967</v>
      </c>
      <c r="B63" s="564">
        <f>avghweal!BI56</f>
        <v>84881.168234626384</v>
      </c>
      <c r="C63" s="525">
        <f>avghweal!BJ56</f>
        <v>74128.384472614067</v>
      </c>
      <c r="D63" s="524">
        <f>avghweal!BK56</f>
        <v>83461.084394142454</v>
      </c>
      <c r="E63" s="524">
        <f>avghweal!BL56</f>
        <v>86283.765414506765</v>
      </c>
      <c r="F63" s="524">
        <f>avghweal!BM56</f>
        <v>129458.36903627192</v>
      </c>
      <c r="G63" s="525">
        <f>avghweal!BN56</f>
        <v>84881.168234626384</v>
      </c>
      <c r="H63" s="534">
        <f>B63*0.4/'TE5'!B63</f>
        <v>0.29175907373428345</v>
      </c>
      <c r="I63" s="545">
        <f>C63*0.4/'TE5'!B63</f>
        <v>0.25479890582285786</v>
      </c>
      <c r="J63" s="551">
        <f>D63*0.4/'TE5'!C63</f>
        <v>0.35525383423969153</v>
      </c>
      <c r="K63" s="544">
        <f>E63*0.4/'TE5'!D63</f>
        <v>0.31107848958401024</v>
      </c>
      <c r="L63" s="551">
        <f>F63*0.4/'TE5'!E63</f>
        <v>0.42604111102541775</v>
      </c>
      <c r="M63" s="552">
        <f>G63*0.4/'TE5'!F63</f>
        <v>0.18611239149714037</v>
      </c>
    </row>
    <row r="64" spans="1:13" x14ac:dyDescent="0.2">
      <c r="A64" s="67">
        <v>1968</v>
      </c>
      <c r="B64" s="564">
        <f>avghweal!BI57</f>
        <v>88931.667322775349</v>
      </c>
      <c r="C64" s="525">
        <f>avghweal!BJ57</f>
        <v>75639.503658737158</v>
      </c>
      <c r="D64" s="524">
        <f>avghweal!BK57</f>
        <v>87168.723913538197</v>
      </c>
      <c r="E64" s="524">
        <f>avghweal!BL57</f>
        <v>90784.08756863793</v>
      </c>
      <c r="F64" s="524">
        <f>avghweal!BM57</f>
        <v>135071.70370135462</v>
      </c>
      <c r="G64" s="525">
        <f>avghweal!BN57</f>
        <v>88931.667322775349</v>
      </c>
      <c r="H64" s="534">
        <f>B64*0.4/'TE5'!B64</f>
        <v>0.29115672409534454</v>
      </c>
      <c r="I64" s="545">
        <f>C64*0.4/'TE5'!B64</f>
        <v>0.24763901049492271</v>
      </c>
      <c r="J64" s="551">
        <f>D64*0.4/'TE5'!C64</f>
        <v>0.35707604367145851</v>
      </c>
      <c r="K64" s="544">
        <f>E64*0.4/'TE5'!D64</f>
        <v>0.31130596510544906</v>
      </c>
      <c r="L64" s="551">
        <f>F64*0.4/'TE5'!E64</f>
        <v>0.42368358969327463</v>
      </c>
      <c r="M64" s="552">
        <f>G64*0.4/'TE5'!F64</f>
        <v>0.18698927120165004</v>
      </c>
    </row>
    <row r="65" spans="1:13" x14ac:dyDescent="0.2">
      <c r="A65" s="72">
        <v>1969</v>
      </c>
      <c r="B65" s="565">
        <f>avghweal!BI58</f>
        <v>90683.703192451416</v>
      </c>
      <c r="C65" s="527">
        <f>avghweal!BJ58</f>
        <v>77408.157392923138</v>
      </c>
      <c r="D65" s="526">
        <f>avghweal!BK58</f>
        <v>88436.734723977948</v>
      </c>
      <c r="E65" s="526">
        <f>avghweal!BL58</f>
        <v>92962.794369460287</v>
      </c>
      <c r="F65" s="526">
        <f>avghweal!BM58</f>
        <v>138610.071509097</v>
      </c>
      <c r="G65" s="527">
        <f>avghweal!BN58</f>
        <v>90683.775225300211</v>
      </c>
      <c r="H65" s="535">
        <f>B65*0.4/'TE5'!B65</f>
        <v>0.30015027895569801</v>
      </c>
      <c r="I65" s="546">
        <f>C65*0.4/'TE5'!B65</f>
        <v>0.25621009307068621</v>
      </c>
      <c r="J65" s="553">
        <f>D65*0.4/'TE5'!C65</f>
        <v>0.36380085135183093</v>
      </c>
      <c r="K65" s="547">
        <f>E65*0.4/'TE5'!D65</f>
        <v>0.3233506123224329</v>
      </c>
      <c r="L65" s="553">
        <f>F65*0.4/'TE5'!E65</f>
        <v>0.43845081391087176</v>
      </c>
      <c r="M65" s="554">
        <f>G65*0.4/'TE5'!F65</f>
        <v>0.19196996420429974</v>
      </c>
    </row>
    <row r="66" spans="1:13" x14ac:dyDescent="0.2">
      <c r="A66" s="67">
        <v>1970</v>
      </c>
      <c r="B66" s="564">
        <f>avghweal!BI59</f>
        <v>86038.2701375373</v>
      </c>
      <c r="C66" s="525">
        <f>avghweal!BJ59</f>
        <v>73327.129128229222</v>
      </c>
      <c r="D66" s="524">
        <f>avghweal!BK59</f>
        <v>84692.226238401519</v>
      </c>
      <c r="E66" s="524">
        <f>avghweal!BL59</f>
        <v>87473.025641822722</v>
      </c>
      <c r="F66" s="524">
        <f>avghweal!BM59</f>
        <v>129464.04629268534</v>
      </c>
      <c r="G66" s="525">
        <f>avghweal!BN59</f>
        <v>86038.424363393773</v>
      </c>
      <c r="H66" s="534">
        <f>B66*0.4/'TE5'!B66</f>
        <v>0.29926580283790832</v>
      </c>
      <c r="I66" s="545">
        <f>C66*0.4/'TE5'!B66</f>
        <v>0.25505280537694697</v>
      </c>
      <c r="J66" s="551">
        <f>D66*0.4/'TE5'!C66</f>
        <v>0.36915735033871178</v>
      </c>
      <c r="K66" s="544">
        <f>E66*0.4/'TE5'!D66</f>
        <v>0.31585862664180953</v>
      </c>
      <c r="L66" s="551">
        <f>F66*0.4/'TE5'!E66</f>
        <v>0.43481011473106762</v>
      </c>
      <c r="M66" s="552">
        <f>G66*0.4/'TE5'!F66</f>
        <v>0.19279164301891674</v>
      </c>
    </row>
    <row r="67" spans="1:13" x14ac:dyDescent="0.2">
      <c r="A67" s="67">
        <v>1971</v>
      </c>
      <c r="B67" s="564">
        <f>avghweal!BI60</f>
        <v>87183.008056135892</v>
      </c>
      <c r="C67" s="525">
        <f>avghweal!BJ60</f>
        <v>77082.784035580014</v>
      </c>
      <c r="D67" s="524">
        <f>avghweal!BK60</f>
        <v>85430.634408372935</v>
      </c>
      <c r="E67" s="524">
        <f>avghweal!BL60</f>
        <v>88976.683036809365</v>
      </c>
      <c r="F67" s="524">
        <f>avghweal!BM60</f>
        <v>130367.44082121068</v>
      </c>
      <c r="G67" s="525">
        <f>avghweal!BN60</f>
        <v>87183.04669868249</v>
      </c>
      <c r="H67" s="534">
        <f>B67*0.4/'TE5'!B67</f>
        <v>0.30257199727930129</v>
      </c>
      <c r="I67" s="545">
        <f>C67*0.4/'TE5'!B67</f>
        <v>0.26751877965115722</v>
      </c>
      <c r="J67" s="551">
        <f>D67*0.4/'TE5'!C67</f>
        <v>0.36000196465947543</v>
      </c>
      <c r="K67" s="544">
        <f>E67*0.4/'TE5'!D67</f>
        <v>0.32162999869931186</v>
      </c>
      <c r="L67" s="551">
        <f>F67*0.4/'TE5'!E67</f>
        <v>0.43558914411222555</v>
      </c>
      <c r="M67" s="552">
        <f>G67*0.4/'TE5'!F67</f>
        <v>0.19505268214689295</v>
      </c>
    </row>
    <row r="68" spans="1:13" x14ac:dyDescent="0.2">
      <c r="A68" s="67">
        <v>1972</v>
      </c>
      <c r="B68" s="564">
        <f>avghweal!BI61</f>
        <v>91769.607812768983</v>
      </c>
      <c r="C68" s="525">
        <f>avghweal!BJ61</f>
        <v>78839.516599937793</v>
      </c>
      <c r="D68" s="524">
        <f>avghweal!BK61</f>
        <v>89933.600766336764</v>
      </c>
      <c r="E68" s="524">
        <f>avghweal!BL61</f>
        <v>93580.015791944708</v>
      </c>
      <c r="F68" s="524">
        <f>avghweal!BM61</f>
        <v>133746.9734500701</v>
      </c>
      <c r="G68" s="525">
        <f>avghweal!BN61</f>
        <v>91769.618077013569</v>
      </c>
      <c r="H68" s="534">
        <f>B68*0.4/'TE5'!B68</f>
        <v>0.29976057639578352</v>
      </c>
      <c r="I68" s="545">
        <f>C68*0.4/'TE5'!B68</f>
        <v>0.257525116452268</v>
      </c>
      <c r="J68" s="551">
        <f>D68*0.4/'TE5'!C68</f>
        <v>0.36422628696156278</v>
      </c>
      <c r="K68" s="544">
        <f>E68*0.4/'TE5'!D68</f>
        <v>0.31783492404243052</v>
      </c>
      <c r="L68" s="551">
        <f>F68*0.4/'TE5'!E68</f>
        <v>0.42141661744659881</v>
      </c>
      <c r="M68" s="552">
        <f>G68*0.4/'TE5'!F68</f>
        <v>0.19657933115057291</v>
      </c>
    </row>
    <row r="69" spans="1:13" x14ac:dyDescent="0.2">
      <c r="A69" s="67">
        <v>1973</v>
      </c>
      <c r="B69" s="564">
        <f>avghweal!BI62</f>
        <v>96005.480013165958</v>
      </c>
      <c r="C69" s="525">
        <f>avghweal!BJ62</f>
        <v>83249.654528028375</v>
      </c>
      <c r="D69" s="524">
        <f>avghweal!BK62</f>
        <v>95145.427253986214</v>
      </c>
      <c r="E69" s="524">
        <f>avghweal!BL62</f>
        <v>96897.829679562579</v>
      </c>
      <c r="F69" s="524">
        <f>avghweal!BM62</f>
        <v>139357.40105730813</v>
      </c>
      <c r="G69" s="525">
        <f>avghweal!BN62</f>
        <v>96005.482605162048</v>
      </c>
      <c r="H69" s="534">
        <f>B69*0.4/'TE5'!B69</f>
        <v>0.3104590466391528</v>
      </c>
      <c r="I69" s="545">
        <f>C69*0.4/'TE5'!B69</f>
        <v>0.26920971984376429</v>
      </c>
      <c r="J69" s="551">
        <f>D69*0.4/'TE5'!C69</f>
        <v>0.37489339685531242</v>
      </c>
      <c r="K69" s="544">
        <f>E69*0.4/'TE5'!D69</f>
        <v>0.32171076046698538</v>
      </c>
      <c r="L69" s="551">
        <f>F69*0.4/'TE5'!E69</f>
        <v>0.43978304379811894</v>
      </c>
      <c r="M69" s="552">
        <f>G69*0.4/'TE5'!F69</f>
        <v>0.20359610587029517</v>
      </c>
    </row>
    <row r="70" spans="1:13" x14ac:dyDescent="0.2">
      <c r="A70" s="67">
        <v>1974</v>
      </c>
      <c r="B70" s="564">
        <f>avghweal!BI63</f>
        <v>90704.932468634477</v>
      </c>
      <c r="C70" s="525">
        <f>avghweal!BJ63</f>
        <v>79344.80274447905</v>
      </c>
      <c r="D70" s="524">
        <f>avghweal!BK63</f>
        <v>88844.01922690541</v>
      </c>
      <c r="E70" s="524">
        <f>avghweal!BL63</f>
        <v>92590.561945399721</v>
      </c>
      <c r="F70" s="524">
        <f>avghweal!BM63</f>
        <v>130878.40029815886</v>
      </c>
      <c r="G70" s="525">
        <f>avghweal!BN63</f>
        <v>90704.933057980685</v>
      </c>
      <c r="H70" s="534">
        <f>B70*0.4/'TE5'!B70</f>
        <v>0.32250990695683868</v>
      </c>
      <c r="I70" s="545">
        <f>C70*0.4/'TE5'!B70</f>
        <v>0.28211789870941617</v>
      </c>
      <c r="J70" s="551">
        <f>D70*0.4/'TE5'!C70</f>
        <v>0.37786189194669945</v>
      </c>
      <c r="K70" s="544">
        <f>E70*0.4/'TE5'!D70</f>
        <v>0.34007176266507155</v>
      </c>
      <c r="L70" s="551">
        <f>F70*0.4/'TE5'!E70</f>
        <v>0.45167050729634828</v>
      </c>
      <c r="M70" s="552">
        <f>G70*0.4/'TE5'!F70</f>
        <v>0.21212979422892314</v>
      </c>
    </row>
    <row r="71" spans="1:13" x14ac:dyDescent="0.2">
      <c r="A71" s="67">
        <v>1975</v>
      </c>
      <c r="B71" s="564">
        <f>avghweal!BI64</f>
        <v>87715.123112065558</v>
      </c>
      <c r="C71" s="525">
        <f>avghweal!BJ64</f>
        <v>74710.589855177954</v>
      </c>
      <c r="D71" s="524">
        <f>avghweal!BK64</f>
        <v>85375.887615648215</v>
      </c>
      <c r="E71" s="524">
        <f>avghweal!BL64</f>
        <v>90077.314837225684</v>
      </c>
      <c r="F71" s="524">
        <f>avghweal!BM64</f>
        <v>125509.18090319433</v>
      </c>
      <c r="G71" s="525">
        <f>avghweal!BN64</f>
        <v>87715.123253476821</v>
      </c>
      <c r="H71" s="534">
        <f>B71*0.4/'TE5'!B71</f>
        <v>0.32494745211533888</v>
      </c>
      <c r="I71" s="545">
        <f>C71*0.4/'TE5'!B71</f>
        <v>0.27677115368643612</v>
      </c>
      <c r="J71" s="551">
        <f>D71*0.4/'TE5'!C71</f>
        <v>0.38396688537018453</v>
      </c>
      <c r="K71" s="544">
        <f>E71*0.4/'TE5'!D71</f>
        <v>0.34673952103676686</v>
      </c>
      <c r="L71" s="551">
        <f>F71*0.4/'TE5'!E71</f>
        <v>0.44873107434748272</v>
      </c>
      <c r="M71" s="552">
        <f>G71*0.4/'TE5'!F71</f>
        <v>0.21491895001522598</v>
      </c>
    </row>
    <row r="72" spans="1:13" x14ac:dyDescent="0.2">
      <c r="A72" s="67">
        <v>1976</v>
      </c>
      <c r="B72" s="564">
        <f>avghweal!BI65</f>
        <v>95081.668378194328</v>
      </c>
      <c r="C72" s="525">
        <f>avghweal!BJ65</f>
        <v>81319.255401986287</v>
      </c>
      <c r="D72" s="524">
        <f>avghweal!BK65</f>
        <v>93623.590502391089</v>
      </c>
      <c r="E72" s="524">
        <f>avghweal!BL65</f>
        <v>96539.93673067342</v>
      </c>
      <c r="F72" s="524">
        <f>avghweal!BM65</f>
        <v>134996.17552335933</v>
      </c>
      <c r="G72" s="525">
        <f>avghweal!BN65</f>
        <v>95081.706798025392</v>
      </c>
      <c r="H72" s="534">
        <f>B72*0.4/'TE5'!B72</f>
        <v>0.33222160626633007</v>
      </c>
      <c r="I72" s="545">
        <f>C72*0.4/'TE5'!B72</f>
        <v>0.28413482967685888</v>
      </c>
      <c r="J72" s="551">
        <f>D72*0.4/'TE5'!C72</f>
        <v>0.39364754932752472</v>
      </c>
      <c r="K72" s="544">
        <f>E72*0.4/'TE5'!D72</f>
        <v>0.34708574337603143</v>
      </c>
      <c r="L72" s="551">
        <f>F72*0.4/'TE5'!E72</f>
        <v>0.45936717410076122</v>
      </c>
      <c r="M72" s="552">
        <f>G72*0.4/'TE5'!F72</f>
        <v>0.22073484390633788</v>
      </c>
    </row>
    <row r="73" spans="1:13" x14ac:dyDescent="0.2">
      <c r="A73" s="67">
        <v>1977</v>
      </c>
      <c r="B73" s="564">
        <f>avghweal!BI66</f>
        <v>98885.78504763903</v>
      </c>
      <c r="C73" s="525">
        <f>avghweal!BJ66</f>
        <v>83638.654846961974</v>
      </c>
      <c r="D73" s="524">
        <f>avghweal!BK66</f>
        <v>98085.001869162385</v>
      </c>
      <c r="E73" s="524">
        <f>avghweal!BL66</f>
        <v>99700.589222033828</v>
      </c>
      <c r="F73" s="524">
        <f>avghweal!BM66</f>
        <v>137935.66908702732</v>
      </c>
      <c r="G73" s="525">
        <f>avghweal!BN66</f>
        <v>98885.873725791593</v>
      </c>
      <c r="H73" s="534">
        <f>B73*0.4/'TE5'!B73</f>
        <v>0.33651892316635212</v>
      </c>
      <c r="I73" s="545">
        <f>C73*0.4/'TE5'!B73</f>
        <v>0.284631305203496</v>
      </c>
      <c r="J73" s="551">
        <f>D73*0.4/'TE5'!C73</f>
        <v>0.40435433099123974</v>
      </c>
      <c r="K73" s="544">
        <f>E73*0.4/'TE5'!D73</f>
        <v>0.34633650954842121</v>
      </c>
      <c r="L73" s="551">
        <f>F73*0.4/'TE5'!E73</f>
        <v>0.46049570826879543</v>
      </c>
      <c r="M73" s="552">
        <f>G73*0.4/'TE5'!F73</f>
        <v>0.22612523459493422</v>
      </c>
    </row>
    <row r="74" spans="1:13" x14ac:dyDescent="0.2">
      <c r="A74" s="67">
        <v>1978</v>
      </c>
      <c r="B74" s="564">
        <f>avghweal!BI67</f>
        <v>103409.73724201384</v>
      </c>
      <c r="C74" s="525">
        <f>avghweal!BJ67</f>
        <v>88475.970674286276</v>
      </c>
      <c r="D74" s="524">
        <f>avghweal!BK67</f>
        <v>103005.38033728629</v>
      </c>
      <c r="E74" s="524">
        <f>avghweal!BL67</f>
        <v>103833.49085507542</v>
      </c>
      <c r="F74" s="524">
        <f>avghweal!BM67</f>
        <v>142800.82774843715</v>
      </c>
      <c r="G74" s="525">
        <f>avghweal!BN67</f>
        <v>103409.75985748037</v>
      </c>
      <c r="H74" s="534">
        <f>B74*0.4/'TE5'!B74</f>
        <v>0.3449754217572405</v>
      </c>
      <c r="I74" s="545">
        <f>C74*0.4/'TE5'!B74</f>
        <v>0.29515629874690846</v>
      </c>
      <c r="J74" s="551">
        <f>D74*0.4/'TE5'!C74</f>
        <v>0.40990961802713161</v>
      </c>
      <c r="K74" s="544">
        <f>E74*0.4/'TE5'!D74</f>
        <v>0.35138533365064389</v>
      </c>
      <c r="L74" s="551">
        <f>F74*0.4/'TE5'!E74</f>
        <v>0.47001392070000048</v>
      </c>
      <c r="M74" s="552">
        <f>G74*0.4/'TE5'!F74</f>
        <v>0.23326840101334942</v>
      </c>
    </row>
    <row r="75" spans="1:13" x14ac:dyDescent="0.2">
      <c r="A75" s="72">
        <v>1979</v>
      </c>
      <c r="B75" s="565">
        <f>avghweal!BI68</f>
        <v>104984.91085763484</v>
      </c>
      <c r="C75" s="527">
        <f>avghweal!BJ68</f>
        <v>89598.701023773508</v>
      </c>
      <c r="D75" s="526">
        <f>avghweal!BK68</f>
        <v>104112.65408369547</v>
      </c>
      <c r="E75" s="526">
        <f>avghweal!BL68</f>
        <v>105820.0588963363</v>
      </c>
      <c r="F75" s="526">
        <f>avghweal!BM68</f>
        <v>143325.16000866232</v>
      </c>
      <c r="G75" s="527">
        <f>avghweal!BN68</f>
        <v>104984.91085763484</v>
      </c>
      <c r="H75" s="536">
        <f>B75*0.4/'TE5'!B75</f>
        <v>0.33748841285705572</v>
      </c>
      <c r="I75" s="547">
        <f>C75*0.4/'TE5'!B75</f>
        <v>0.28802732845648871</v>
      </c>
      <c r="J75" s="553">
        <f>D75*0.4/'TE5'!C75</f>
        <v>0.3984920734665614</v>
      </c>
      <c r="K75" s="547">
        <f>E75*0.4/'TE5'!D75</f>
        <v>0.34410102232110057</v>
      </c>
      <c r="L75" s="553">
        <f>F75*0.4/'TE5'!E75</f>
        <v>0.45582076493087847</v>
      </c>
      <c r="M75" s="554">
        <f>G75*0.4/'TE5'!F75</f>
        <v>0.22919521880499846</v>
      </c>
    </row>
    <row r="76" spans="1:13" x14ac:dyDescent="0.2">
      <c r="A76" s="67">
        <v>1980</v>
      </c>
      <c r="B76" s="564">
        <f>avghweal!BI69</f>
        <v>110040.25728023749</v>
      </c>
      <c r="C76" s="525">
        <f>avghweal!BJ69</f>
        <v>92951.366669631214</v>
      </c>
      <c r="D76" s="524">
        <f>avghweal!BK69</f>
        <v>108743.16690427912</v>
      </c>
      <c r="E76" s="524">
        <f>avghweal!BL69</f>
        <v>111287.90475356714</v>
      </c>
      <c r="F76" s="524">
        <f>avghweal!BM69</f>
        <v>149208.61495584168</v>
      </c>
      <c r="G76" s="525">
        <f>avghweal!BN69</f>
        <v>110040.25728023749</v>
      </c>
      <c r="H76" s="533">
        <f>B76*0.4/'TE5'!B76</f>
        <v>0.34016197919845581</v>
      </c>
      <c r="I76" s="544">
        <f>C76*0.4/'TE5'!B76</f>
        <v>0.28733594083682329</v>
      </c>
      <c r="J76" s="551">
        <f>D76*0.4/'TE5'!C76</f>
        <v>0.40335300270383129</v>
      </c>
      <c r="K76" s="544">
        <f>E76*0.4/'TE5'!D76</f>
        <v>0.35000138148197191</v>
      </c>
      <c r="L76" s="551">
        <f>F76*0.4/'TE5'!E76</f>
        <v>0.45395079251978826</v>
      </c>
      <c r="M76" s="552">
        <f>G76*0.4/'TE5'!F76</f>
        <v>0.23228147934121757</v>
      </c>
    </row>
    <row r="77" spans="1:13" x14ac:dyDescent="0.2">
      <c r="A77" s="67">
        <v>1981</v>
      </c>
      <c r="B77" s="564">
        <f>avghweal!BI70</f>
        <v>111187.96665218927</v>
      </c>
      <c r="C77" s="525">
        <f>avghweal!BJ70</f>
        <v>91917.949106943022</v>
      </c>
      <c r="D77" s="524">
        <f>avghweal!BK70</f>
        <v>109489.68709392547</v>
      </c>
      <c r="E77" s="524">
        <f>avghweal!BL70</f>
        <v>112816.89032474198</v>
      </c>
      <c r="F77" s="524">
        <f>avghweal!BM70</f>
        <v>150556.7522801882</v>
      </c>
      <c r="G77" s="525">
        <f>avghweal!BN70</f>
        <v>111187.96665218927</v>
      </c>
      <c r="H77" s="533">
        <f>B77*0.4/'TE5'!B77</f>
        <v>0.342246413230896</v>
      </c>
      <c r="I77" s="544">
        <f>C77*0.4/'TE5'!B77</f>
        <v>0.28293159179534177</v>
      </c>
      <c r="J77" s="551">
        <f>D77*0.4/'TE5'!C77</f>
        <v>0.40468080941419848</v>
      </c>
      <c r="K77" s="544">
        <f>E77*0.4/'TE5'!D77</f>
        <v>0.35313200160552183</v>
      </c>
      <c r="L77" s="551">
        <f>F77*0.4/'TE5'!E77</f>
        <v>0.45631481709204913</v>
      </c>
      <c r="M77" s="552">
        <f>G77*0.4/'TE5'!F77</f>
        <v>0.23466714186400267</v>
      </c>
    </row>
    <row r="78" spans="1:13" x14ac:dyDescent="0.2">
      <c r="A78" s="67">
        <v>1982</v>
      </c>
      <c r="B78" s="564">
        <f>avghweal!BI71</f>
        <v>113908.08078936448</v>
      </c>
      <c r="C78" s="525">
        <f>avghweal!BJ71</f>
        <v>92579.035125136565</v>
      </c>
      <c r="D78" s="524">
        <f>avghweal!BK71</f>
        <v>112945.36403213999</v>
      </c>
      <c r="E78" s="524">
        <f>avghweal!BL71</f>
        <v>114780.46141702325</v>
      </c>
      <c r="F78" s="524">
        <f>avghweal!BM71</f>
        <v>154426.59385986836</v>
      </c>
      <c r="G78" s="525">
        <f>avghweal!BN71</f>
        <v>113908.08078936448</v>
      </c>
      <c r="H78" s="533">
        <f>B78*0.4/'TE5'!B78</f>
        <v>0.34867310523986816</v>
      </c>
      <c r="I78" s="544">
        <f>C78*0.4/'TE5'!B78</f>
        <v>0.28338480846572328</v>
      </c>
      <c r="J78" s="551">
        <f>D78*0.4/'TE5'!C78</f>
        <v>0.41750122400262252</v>
      </c>
      <c r="K78" s="544">
        <f>E78*0.4/'TE5'!D78</f>
        <v>0.35534779732997568</v>
      </c>
      <c r="L78" s="551">
        <f>F78*0.4/'TE5'!E78</f>
        <v>0.46788501887627942</v>
      </c>
      <c r="M78" s="552">
        <f>G78*0.4/'TE5'!F78</f>
        <v>0.2396235663691002</v>
      </c>
    </row>
    <row r="79" spans="1:13" x14ac:dyDescent="0.2">
      <c r="A79" s="67">
        <v>1983</v>
      </c>
      <c r="B79" s="564">
        <f>avghweal!BI72</f>
        <v>117651.73752832458</v>
      </c>
      <c r="C79" s="525">
        <f>avghweal!BJ72</f>
        <v>94417.369699413975</v>
      </c>
      <c r="D79" s="524">
        <f>avghweal!BK72</f>
        <v>116279.76228622072</v>
      </c>
      <c r="E79" s="524">
        <f>avghweal!BL72</f>
        <v>118954.8458305956</v>
      </c>
      <c r="F79" s="524">
        <f>avghweal!BM72</f>
        <v>159560.78933163072</v>
      </c>
      <c r="G79" s="525">
        <f>avghweal!BN72</f>
        <v>117651.73752832458</v>
      </c>
      <c r="H79" s="533">
        <f>B79*0.4/'TE5'!B79</f>
        <v>0.35260003805160522</v>
      </c>
      <c r="I79" s="544">
        <f>C79*0.4/'TE5'!B79</f>
        <v>0.28296707594931114</v>
      </c>
      <c r="J79" s="551">
        <f>D79*0.4/'TE5'!C79</f>
        <v>0.42785138545684864</v>
      </c>
      <c r="K79" s="544">
        <f>E79*0.4/'TE5'!D79</f>
        <v>0.36103924745129989</v>
      </c>
      <c r="L79" s="551">
        <f>F79*0.4/'TE5'!E79</f>
        <v>0.47277866868241708</v>
      </c>
      <c r="M79" s="552">
        <f>G79*0.4/'TE5'!F79</f>
        <v>0.24347863719523247</v>
      </c>
    </row>
    <row r="80" spans="1:13" x14ac:dyDescent="0.2">
      <c r="A80" s="67">
        <v>1984</v>
      </c>
      <c r="B80" s="564">
        <f>avghweal!BI73</f>
        <v>121125.91493733603</v>
      </c>
      <c r="C80" s="525">
        <f>avghweal!BJ73</f>
        <v>94139.77094872485</v>
      </c>
      <c r="D80" s="524">
        <f>avghweal!BK73</f>
        <v>117376.70708338052</v>
      </c>
      <c r="E80" s="524">
        <f>avghweal!BL73</f>
        <v>124685.54604368458</v>
      </c>
      <c r="F80" s="524">
        <f>avghweal!BM73</f>
        <v>163870.31659228873</v>
      </c>
      <c r="G80" s="525">
        <f>avghweal!BN73</f>
        <v>121125.91493733603</v>
      </c>
      <c r="H80" s="533">
        <f>B80*0.4/'TE5'!B80</f>
        <v>0.35357397794723511</v>
      </c>
      <c r="I80" s="544">
        <f>C80*0.4/'TE5'!B80</f>
        <v>0.2747997677838161</v>
      </c>
      <c r="J80" s="551">
        <f>D80*0.4/'TE5'!C80</f>
        <v>0.42522399814974088</v>
      </c>
      <c r="K80" s="544">
        <f>E80*0.4/'TE5'!D80</f>
        <v>0.37540545483204157</v>
      </c>
      <c r="L80" s="551">
        <f>F80*0.4/'TE5'!E80</f>
        <v>0.46530233281241407</v>
      </c>
      <c r="M80" s="552">
        <f>G80*0.4/'TE5'!F80</f>
        <v>0.24431091378112943</v>
      </c>
    </row>
    <row r="81" spans="1:13" x14ac:dyDescent="0.2">
      <c r="A81" s="67">
        <v>1985</v>
      </c>
      <c r="B81" s="564">
        <f>avghweal!BI74</f>
        <v>128073.8470276959</v>
      </c>
      <c r="C81" s="525">
        <f>avghweal!BJ74</f>
        <v>98489.756793596011</v>
      </c>
      <c r="D81" s="524">
        <f>avghweal!BK74</f>
        <v>125739.9342187492</v>
      </c>
      <c r="E81" s="524">
        <f>avghweal!BL74</f>
        <v>130274.47438978644</v>
      </c>
      <c r="F81" s="524">
        <f>avghweal!BM74</f>
        <v>173359.85334418618</v>
      </c>
      <c r="G81" s="525">
        <f>avghweal!BN74</f>
        <v>128073.8470276959</v>
      </c>
      <c r="H81" s="533">
        <f>B81*0.4/'TE5'!B81</f>
        <v>0.35490971803665161</v>
      </c>
      <c r="I81" s="544">
        <f>C81*0.4/'TE5'!B81</f>
        <v>0.27292825681697969</v>
      </c>
      <c r="J81" s="551">
        <f>D81*0.4/'TE5'!C81</f>
        <v>0.44054271398681055</v>
      </c>
      <c r="K81" s="544">
        <f>E81*0.4/'TE5'!D81</f>
        <v>0.37002881531620313</v>
      </c>
      <c r="L81" s="551">
        <f>F81*0.4/'TE5'!E81</f>
        <v>0.4699396839268446</v>
      </c>
      <c r="M81" s="552">
        <f>G81*0.4/'TE5'!F81</f>
        <v>0.24631867073114647</v>
      </c>
    </row>
    <row r="82" spans="1:13" x14ac:dyDescent="0.2">
      <c r="A82" s="67">
        <v>1986</v>
      </c>
      <c r="B82" s="564">
        <f>avghweal!BI75</f>
        <v>138142.26552794239</v>
      </c>
      <c r="C82" s="525">
        <f>avghweal!BJ75</f>
        <v>105231.97983144019</v>
      </c>
      <c r="D82" s="524">
        <f>avghweal!BK75</f>
        <v>135837.11920649491</v>
      </c>
      <c r="E82" s="524">
        <f>avghweal!BL75</f>
        <v>140264.76056333375</v>
      </c>
      <c r="F82" s="524">
        <f>avghweal!BM75</f>
        <v>184700.8401889407</v>
      </c>
      <c r="G82" s="525">
        <f>avghweal!BN75</f>
        <v>138142.26552794239</v>
      </c>
      <c r="H82" s="533">
        <f>B82*0.4/'TE5'!B82</f>
        <v>0.35446560382843018</v>
      </c>
      <c r="I82" s="544">
        <f>C82*0.4/'TE5'!B82</f>
        <v>0.27001958546472249</v>
      </c>
      <c r="J82" s="551">
        <f>D82*0.4/'TE5'!C82</f>
        <v>0.44028246585653291</v>
      </c>
      <c r="K82" s="544">
        <f>E82*0.4/'TE5'!D82</f>
        <v>0.36712777498058347</v>
      </c>
      <c r="L82" s="551">
        <f>F82*0.4/'TE5'!E82</f>
        <v>0.46564684849501842</v>
      </c>
      <c r="M82" s="552">
        <f>G82*0.4/'TE5'!F82</f>
        <v>0.24790171675462264</v>
      </c>
    </row>
    <row r="83" spans="1:13" x14ac:dyDescent="0.2">
      <c r="A83" s="67">
        <v>1987</v>
      </c>
      <c r="B83" s="564">
        <f>avghweal!BI76</f>
        <v>141961.00690732501</v>
      </c>
      <c r="C83" s="525">
        <f>avghweal!BJ76</f>
        <v>112800.75696108275</v>
      </c>
      <c r="D83" s="524">
        <f>avghweal!BK76</f>
        <v>139873.82575111472</v>
      </c>
      <c r="E83" s="524">
        <f>avghweal!BL76</f>
        <v>143933.21940496299</v>
      </c>
      <c r="F83" s="524">
        <f>avghweal!BM76</f>
        <v>188671.13168943516</v>
      </c>
      <c r="G83" s="525">
        <f>avghweal!BN76</f>
        <v>141961.00690732501</v>
      </c>
      <c r="H83" s="533">
        <f>B83*0.4/'TE5'!B83</f>
        <v>0.34738773107528681</v>
      </c>
      <c r="I83" s="544">
        <f>C83*0.4/'TE5'!B83</f>
        <v>0.276030720533467</v>
      </c>
      <c r="J83" s="551">
        <f>D83*0.4/'TE5'!C83</f>
        <v>0.41398330987965931</v>
      </c>
      <c r="K83" s="544">
        <f>E83*0.4/'TE5'!D83</f>
        <v>0.35631254327947376</v>
      </c>
      <c r="L83" s="551">
        <f>F83*0.4/'TE5'!E83</f>
        <v>0.45686385762677406</v>
      </c>
      <c r="M83" s="552">
        <f>G83*0.4/'TE5'!F83</f>
        <v>0.24485093209847622</v>
      </c>
    </row>
    <row r="84" spans="1:13" x14ac:dyDescent="0.2">
      <c r="A84" s="67">
        <v>1988</v>
      </c>
      <c r="B84" s="564">
        <f>avghweal!BI77</f>
        <v>142382.00391561014</v>
      </c>
      <c r="C84" s="525">
        <f>avghweal!BJ77</f>
        <v>111276.91664550375</v>
      </c>
      <c r="D84" s="524">
        <f>avghweal!BK77</f>
        <v>140757.94196876467</v>
      </c>
      <c r="E84" s="524">
        <f>avghweal!BL77</f>
        <v>143911.2126139857</v>
      </c>
      <c r="F84" s="524">
        <f>avghweal!BM77</f>
        <v>187430.91405204296</v>
      </c>
      <c r="G84" s="525">
        <f>avghweal!BN77</f>
        <v>142381.27116047571</v>
      </c>
      <c r="H84" s="533">
        <f>B84*0.4/'TE5'!B84</f>
        <v>0.33587241172790527</v>
      </c>
      <c r="I84" s="544">
        <f>C84*0.4/'TE5'!B84</f>
        <v>0.26249698231191149</v>
      </c>
      <c r="J84" s="551">
        <f>D84*0.4/'TE5'!C84</f>
        <v>0.39921521586675496</v>
      </c>
      <c r="K84" s="544">
        <f>E84*0.4/'TE5'!D84</f>
        <v>0.33962191221271676</v>
      </c>
      <c r="L84" s="551">
        <f>F84*0.4/'TE5'!E84</f>
        <v>0.44196956652964492</v>
      </c>
      <c r="M84" s="552">
        <f>G84*0.4/'TE5'!F84</f>
        <v>0.23735196037664422</v>
      </c>
    </row>
    <row r="85" spans="1:13" x14ac:dyDescent="0.2">
      <c r="A85" s="72">
        <v>1989</v>
      </c>
      <c r="B85" s="565">
        <f>avghweal!BI78</f>
        <v>148170.41553679298</v>
      </c>
      <c r="C85" s="527">
        <f>avghweal!BJ78</f>
        <v>114717.37202905779</v>
      </c>
      <c r="D85" s="526">
        <f>avghweal!BK78</f>
        <v>145649.10562280653</v>
      </c>
      <c r="E85" s="526">
        <f>avghweal!BL78</f>
        <v>150561.5331326559</v>
      </c>
      <c r="F85" s="526">
        <f>avghweal!BM78</f>
        <v>194143.22898762164</v>
      </c>
      <c r="G85" s="527">
        <f>avghweal!BN78</f>
        <v>148170.41553679298</v>
      </c>
      <c r="H85" s="536">
        <f>B85*0.4/'TE5'!B85</f>
        <v>0.33481740951538086</v>
      </c>
      <c r="I85" s="547">
        <f>C85*0.4/'TE5'!B85</f>
        <v>0.25922430729529611</v>
      </c>
      <c r="J85" s="553">
        <f>D85*0.4/'TE5'!C85</f>
        <v>0.39909175679387898</v>
      </c>
      <c r="K85" s="547">
        <f>E85*0.4/'TE5'!D85</f>
        <v>0.34344312964252538</v>
      </c>
      <c r="L85" s="553">
        <f>F85*0.4/'TE5'!E85</f>
        <v>0.43495096324876192</v>
      </c>
      <c r="M85" s="554">
        <f>G85*0.4/'TE5'!F85</f>
        <v>0.23771300441215598</v>
      </c>
    </row>
    <row r="86" spans="1:13" x14ac:dyDescent="0.2">
      <c r="A86" s="67">
        <v>1990</v>
      </c>
      <c r="B86" s="564">
        <f>avghweal!BI79</f>
        <v>148228.3312463288</v>
      </c>
      <c r="C86" s="525">
        <f>avghweal!BJ79</f>
        <v>113230.09787874685</v>
      </c>
      <c r="D86" s="524">
        <f>avghweal!BK79</f>
        <v>146241.15884475276</v>
      </c>
      <c r="E86" s="524">
        <f>avghweal!BL79</f>
        <v>150108.26408774976</v>
      </c>
      <c r="F86" s="524">
        <f>avghweal!BM79</f>
        <v>192902.25543891752</v>
      </c>
      <c r="G86" s="525">
        <f>avghweal!BN79</f>
        <v>148228.3312463288</v>
      </c>
      <c r="H86" s="533">
        <f>B86*0.4/'TE5'!B86</f>
        <v>0.33478474617004395</v>
      </c>
      <c r="I86" s="544">
        <f>C86*0.4/'TE5'!B86</f>
        <v>0.25573862471776532</v>
      </c>
      <c r="J86" s="551">
        <f>D86*0.4/'TE5'!C86</f>
        <v>0.40143170790245847</v>
      </c>
      <c r="K86" s="544">
        <f>E86*0.4/'TE5'!D86</f>
        <v>0.3379037717750637</v>
      </c>
      <c r="L86" s="551">
        <f>F86*0.4/'TE5'!E86</f>
        <v>0.43702592601468815</v>
      </c>
      <c r="M86" s="552">
        <f>G86*0.4/'TE5'!F86</f>
        <v>0.2383924510718789</v>
      </c>
    </row>
    <row r="87" spans="1:13" x14ac:dyDescent="0.2">
      <c r="A87" s="67">
        <v>1991</v>
      </c>
      <c r="B87" s="564">
        <f>avghweal!BI80</f>
        <v>147942.61853733161</v>
      </c>
      <c r="C87" s="525">
        <f>avghweal!BJ80</f>
        <v>112283.95096377314</v>
      </c>
      <c r="D87" s="524">
        <f>avghweal!BK80</f>
        <v>146203.9277488169</v>
      </c>
      <c r="E87" s="524">
        <f>avghweal!BL80</f>
        <v>149580.16628602223</v>
      </c>
      <c r="F87" s="524">
        <f>avghweal!BM80</f>
        <v>192129.86505443166</v>
      </c>
      <c r="G87" s="525">
        <f>avghweal!BN80</f>
        <v>147942.53950527014</v>
      </c>
      <c r="H87" s="533">
        <f>B87*0.4/'TE5'!B87</f>
        <v>0.33472746610641479</v>
      </c>
      <c r="I87" s="544">
        <f>C87*0.4/'TE5'!B87</f>
        <v>0.25404797320818473</v>
      </c>
      <c r="J87" s="551">
        <f>D87*0.4/'TE5'!C87</f>
        <v>0.40560673436453254</v>
      </c>
      <c r="K87" s="544">
        <f>E87*0.4/'TE5'!D87</f>
        <v>0.33732608524288582</v>
      </c>
      <c r="L87" s="551">
        <f>F87*0.4/'TE5'!E87</f>
        <v>0.43602095049391731</v>
      </c>
      <c r="M87" s="552">
        <f>G87*0.4/'TE5'!F87</f>
        <v>0.23909197579799008</v>
      </c>
    </row>
    <row r="88" spans="1:13" x14ac:dyDescent="0.2">
      <c r="A88" s="67">
        <v>1992</v>
      </c>
      <c r="B88" s="564">
        <f>avghweal!BI81</f>
        <v>145760.30938059281</v>
      </c>
      <c r="C88" s="525">
        <f>avghweal!BJ81</f>
        <v>109275.90395528049</v>
      </c>
      <c r="D88" s="524">
        <f>avghweal!BK81</f>
        <v>144509.27075600188</v>
      </c>
      <c r="E88" s="524">
        <f>avghweal!BL81</f>
        <v>146953.81177602484</v>
      </c>
      <c r="F88" s="524">
        <f>avghweal!BM81</f>
        <v>187104.52878635516</v>
      </c>
      <c r="G88" s="525">
        <f>avghweal!BN81</f>
        <v>145760.30938059281</v>
      </c>
      <c r="H88" s="533">
        <f>B88*0.4/'TE5'!B88</f>
        <v>0.3232810497283935</v>
      </c>
      <c r="I88" s="544">
        <f>C88*0.4/'TE5'!B88</f>
        <v>0.24236247227248106</v>
      </c>
      <c r="J88" s="551">
        <f>D88*0.4/'TE5'!C88</f>
        <v>0.39831941205524124</v>
      </c>
      <c r="K88" s="544">
        <f>E88*0.4/'TE5'!D88</f>
        <v>0.3225590204126153</v>
      </c>
      <c r="L88" s="551">
        <f>F88*0.4/'TE5'!E88</f>
        <v>0.41897406047866714</v>
      </c>
      <c r="M88" s="552">
        <f>G88*0.4/'TE5'!F88</f>
        <v>0.23208973248931453</v>
      </c>
    </row>
    <row r="89" spans="1:13" x14ac:dyDescent="0.2">
      <c r="A89" s="67">
        <v>1993</v>
      </c>
      <c r="B89" s="564">
        <f>avghweal!BI82</f>
        <v>147171.56682005178</v>
      </c>
      <c r="C89" s="525">
        <f>avghweal!BJ82</f>
        <v>110116.79870953044</v>
      </c>
      <c r="D89" s="524">
        <f>avghweal!BK82</f>
        <v>148052.40006320516</v>
      </c>
      <c r="E89" s="524">
        <f>avghweal!BL82</f>
        <v>146333.09361103043</v>
      </c>
      <c r="F89" s="524">
        <f>avghweal!BM82</f>
        <v>187357.41745836867</v>
      </c>
      <c r="G89" s="525">
        <f>avghweal!BN82</f>
        <v>147171.86682404255</v>
      </c>
      <c r="H89" s="533">
        <f>B89*0.4/'TE5'!B89</f>
        <v>0.32163971662521368</v>
      </c>
      <c r="I89" s="544">
        <f>C89*0.4/'TE5'!B89</f>
        <v>0.24065746324434356</v>
      </c>
      <c r="J89" s="551">
        <f>D89*0.4/'TE5'!C89</f>
        <v>0.40325812755600066</v>
      </c>
      <c r="K89" s="544">
        <f>E89*0.4/'TE5'!D89</f>
        <v>0.31515294665760402</v>
      </c>
      <c r="L89" s="551">
        <f>F89*0.4/'TE5'!E89</f>
        <v>0.41501254156696993</v>
      </c>
      <c r="M89" s="552">
        <f>G89*0.4/'TE5'!F89</f>
        <v>0.23118993027811005</v>
      </c>
    </row>
    <row r="90" spans="1:13" x14ac:dyDescent="0.2">
      <c r="A90" s="67">
        <v>1994</v>
      </c>
      <c r="B90" s="564">
        <f>avghweal!BI83</f>
        <v>149442.13559241357</v>
      </c>
      <c r="C90" s="525">
        <f>avghweal!BJ83</f>
        <v>111567.89893925223</v>
      </c>
      <c r="D90" s="524">
        <f>avghweal!BK83</f>
        <v>150248.59650594136</v>
      </c>
      <c r="E90" s="524">
        <f>avghweal!BL83</f>
        <v>148697.54779041908</v>
      </c>
      <c r="F90" s="524">
        <f>avghweal!BM83</f>
        <v>189605.35956459129</v>
      </c>
      <c r="G90" s="525">
        <f>avghweal!BN83</f>
        <v>149442.13559241357</v>
      </c>
      <c r="H90" s="533">
        <f>B90*0.4/'TE5'!B90</f>
        <v>0.32273858785629267</v>
      </c>
      <c r="I90" s="544">
        <f>C90*0.4/'TE5'!B90</f>
        <v>0.24094453690058049</v>
      </c>
      <c r="J90" s="551">
        <f>D90*0.4/'TE5'!C90</f>
        <v>0.40523971347114918</v>
      </c>
      <c r="K90" s="544">
        <f>E90*0.4/'TE5'!D90</f>
        <v>0.31726758054599696</v>
      </c>
      <c r="L90" s="551">
        <f>F90*0.4/'TE5'!E90</f>
        <v>0.41408843494691494</v>
      </c>
      <c r="M90" s="552">
        <f>G90*0.4/'TE5'!F90</f>
        <v>0.23258486530863723</v>
      </c>
    </row>
    <row r="91" spans="1:13" x14ac:dyDescent="0.2">
      <c r="A91" s="67">
        <v>1995</v>
      </c>
      <c r="B91" s="564">
        <f>avghweal!BI84</f>
        <v>154124.58501872874</v>
      </c>
      <c r="C91" s="525">
        <f>avghweal!BJ84</f>
        <v>114263.11006070251</v>
      </c>
      <c r="D91" s="524">
        <f>avghweal!BK84</f>
        <v>155110.39219352973</v>
      </c>
      <c r="E91" s="524">
        <f>avghweal!BL84</f>
        <v>153228.30797989111</v>
      </c>
      <c r="F91" s="524">
        <f>avghweal!BM84</f>
        <v>195455.46235647157</v>
      </c>
      <c r="G91" s="525">
        <f>avghweal!BN84</f>
        <v>154124.29935191988</v>
      </c>
      <c r="H91" s="533">
        <f>B91*0.4/'TE5'!B91</f>
        <v>0.32158237695693975</v>
      </c>
      <c r="I91" s="544">
        <f>C91*0.4/'TE5'!B91</f>
        <v>0.23841103953238865</v>
      </c>
      <c r="J91" s="551">
        <f>D91*0.4/'TE5'!C91</f>
        <v>0.40306104085005295</v>
      </c>
      <c r="K91" s="544">
        <f>E91*0.4/'TE5'!D91</f>
        <v>0.31534646630069796</v>
      </c>
      <c r="L91" s="551">
        <f>F91*0.4/'TE5'!E91</f>
        <v>0.41298910764961461</v>
      </c>
      <c r="M91" s="552">
        <f>G91*0.4/'TE5'!F91</f>
        <v>0.23204003795627565</v>
      </c>
    </row>
    <row r="92" spans="1:13" x14ac:dyDescent="0.2">
      <c r="A92" s="67">
        <v>1996</v>
      </c>
      <c r="B92" s="564">
        <f>avghweal!BI85</f>
        <v>162004.17045920377</v>
      </c>
      <c r="C92" s="525">
        <f>avghweal!BJ85</f>
        <v>117913.29703908793</v>
      </c>
      <c r="D92" s="524">
        <f>avghweal!BK85</f>
        <v>160763.80777415066</v>
      </c>
      <c r="E92" s="524">
        <f>avghweal!BL85</f>
        <v>163177.60394643844</v>
      </c>
      <c r="F92" s="524">
        <f>avghweal!BM85</f>
        <v>203366.92166952571</v>
      </c>
      <c r="G92" s="525">
        <f>avghweal!BN85</f>
        <v>162004.17045920377</v>
      </c>
      <c r="H92" s="533">
        <f>B92*0.4/'TE5'!B92</f>
        <v>0.31940263509750372</v>
      </c>
      <c r="I92" s="544">
        <f>C92*0.4/'TE5'!B92</f>
        <v>0.23247437199033988</v>
      </c>
      <c r="J92" s="551">
        <f>D92*0.4/'TE5'!C92</f>
        <v>0.40750284254682712</v>
      </c>
      <c r="K92" s="544">
        <f>E92*0.4/'TE5'!D92</f>
        <v>0.32165727888775864</v>
      </c>
      <c r="L92" s="551">
        <f>F92*0.4/'TE5'!E92</f>
        <v>0.401019945711448</v>
      </c>
      <c r="M92" s="552">
        <f>G92*0.4/'TE5'!F92</f>
        <v>0.23202008185523715</v>
      </c>
    </row>
    <row r="93" spans="1:13" x14ac:dyDescent="0.2">
      <c r="A93" s="67">
        <v>1997</v>
      </c>
      <c r="B93" s="564">
        <f>avghweal!BI86</f>
        <v>170243.18049942664</v>
      </c>
      <c r="C93" s="525">
        <f>avghweal!BJ86</f>
        <v>122802.26825357314</v>
      </c>
      <c r="D93" s="524">
        <f>avghweal!BK86</f>
        <v>171424.55616646464</v>
      </c>
      <c r="E93" s="524">
        <f>avghweal!BL86</f>
        <v>169049.53226162272</v>
      </c>
      <c r="F93" s="524">
        <f>avghweal!BM86</f>
        <v>212994.2050337198</v>
      </c>
      <c r="G93" s="525">
        <f>avghweal!BN86</f>
        <v>170243.18049942664</v>
      </c>
      <c r="H93" s="533">
        <f>B93*0.4/'TE5'!B93</f>
        <v>0.31469279527664173</v>
      </c>
      <c r="I93" s="544">
        <f>C93*0.4/'TE5'!B93</f>
        <v>0.22699874937521561</v>
      </c>
      <c r="J93" s="551">
        <f>D93*0.4/'TE5'!C93</f>
        <v>0.40722056687611746</v>
      </c>
      <c r="K93" s="544">
        <f>E93*0.4/'TE5'!D93</f>
        <v>0.30794412938023702</v>
      </c>
      <c r="L93" s="551">
        <f>F93*0.4/'TE5'!E93</f>
        <v>0.39906588115789343</v>
      </c>
      <c r="M93" s="552">
        <f>G93*0.4/'TE5'!F93</f>
        <v>0.22880681027038272</v>
      </c>
    </row>
    <row r="94" spans="1:13" x14ac:dyDescent="0.2">
      <c r="A94" s="67">
        <v>1998</v>
      </c>
      <c r="B94" s="564">
        <f>avghweal!BI87</f>
        <v>182838.61431696953</v>
      </c>
      <c r="C94" s="525">
        <f>avghweal!BJ87</f>
        <v>132210.12018281367</v>
      </c>
      <c r="D94" s="524">
        <f>avghweal!BK87</f>
        <v>183043.68912306544</v>
      </c>
      <c r="E94" s="524">
        <f>avghweal!BL87</f>
        <v>182557.32268249366</v>
      </c>
      <c r="F94" s="524">
        <f>avghweal!BM87</f>
        <v>228333.89479341052</v>
      </c>
      <c r="G94" s="525">
        <f>avghweal!BN87</f>
        <v>182838.61431696953</v>
      </c>
      <c r="H94" s="533">
        <f>B94*0.4/'TE5'!B94</f>
        <v>0.30859071016311651</v>
      </c>
      <c r="I94" s="544">
        <f>C94*0.4/'TE5'!B94</f>
        <v>0.22314112929797486</v>
      </c>
      <c r="J94" s="551">
        <f>D94*0.4/'TE5'!C94</f>
        <v>0.39565565934205255</v>
      </c>
      <c r="K94" s="544">
        <f>E94*0.4/'TE5'!D94</f>
        <v>0.30522098264291064</v>
      </c>
      <c r="L94" s="551">
        <f>F94*0.4/'TE5'!E94</f>
        <v>0.38873963463302152</v>
      </c>
      <c r="M94" s="552">
        <f>G94*0.4/'TE5'!F94</f>
        <v>0.22505679367460577</v>
      </c>
    </row>
    <row r="95" spans="1:13" x14ac:dyDescent="0.2">
      <c r="A95" s="72">
        <v>1999</v>
      </c>
      <c r="B95" s="565">
        <f>avghweal!BI88</f>
        <v>198139.03154704603</v>
      </c>
      <c r="C95" s="527">
        <f>avghweal!BJ88</f>
        <v>142326.86587602913</v>
      </c>
      <c r="D95" s="526">
        <f>avghweal!BK88</f>
        <v>198309.29279410429</v>
      </c>
      <c r="E95" s="526">
        <f>avghweal!BL88</f>
        <v>197906.72257123378</v>
      </c>
      <c r="F95" s="526">
        <f>avghweal!BM88</f>
        <v>246324.82111838832</v>
      </c>
      <c r="G95" s="527">
        <f>avghweal!BN88</f>
        <v>198139.03154704603</v>
      </c>
      <c r="H95" s="536">
        <f>B95*0.4/'TE5'!B95</f>
        <v>0.30735278129577637</v>
      </c>
      <c r="I95" s="547">
        <f>C95*0.4/'TE5'!B95</f>
        <v>0.22077708636484272</v>
      </c>
      <c r="J95" s="553">
        <f>D95*0.4/'TE5'!C95</f>
        <v>0.39178493494635563</v>
      </c>
      <c r="K95" s="547">
        <f>E95*0.4/'TE5'!D95</f>
        <v>0.30313776426323036</v>
      </c>
      <c r="L95" s="553">
        <f>F95*0.4/'TE5'!E95</f>
        <v>0.38657288437467419</v>
      </c>
      <c r="M95" s="554">
        <f>G95*0.4/'TE5'!F95</f>
        <v>0.22510739931206517</v>
      </c>
    </row>
    <row r="96" spans="1:13" x14ac:dyDescent="0.2">
      <c r="A96" s="77">
        <v>2000</v>
      </c>
      <c r="B96" s="566">
        <f>avghweal!BI89</f>
        <v>203044.71707594348</v>
      </c>
      <c r="C96" s="529">
        <f>avghweal!BJ89</f>
        <v>144727.96137623722</v>
      </c>
      <c r="D96" s="528">
        <f>avghweal!BK89</f>
        <v>203176.64002897259</v>
      </c>
      <c r="E96" s="528">
        <f>avghweal!BL89</f>
        <v>202960.40823258416</v>
      </c>
      <c r="F96" s="528">
        <f>avghweal!BM89</f>
        <v>251598.13527898191</v>
      </c>
      <c r="G96" s="529">
        <f>avghweal!BN89</f>
        <v>203044.71707594348</v>
      </c>
      <c r="H96" s="537">
        <f>B96*0.4/'TE5'!B96</f>
        <v>0.30715423822402954</v>
      </c>
      <c r="I96" s="548">
        <f>C96*0.4/'TE5'!B96</f>
        <v>0.2189360421015443</v>
      </c>
      <c r="J96" s="555">
        <f>D96*0.4/'TE5'!C96</f>
        <v>0.39676177829132403</v>
      </c>
      <c r="K96" s="548">
        <f>E96*0.4/'TE5'!D96</f>
        <v>0.30513929487670566</v>
      </c>
      <c r="L96" s="555">
        <f>F96*0.4/'TE5'!E96</f>
        <v>0.38277502795517948</v>
      </c>
      <c r="M96" s="556">
        <f>G96*0.4/'TE5'!F96</f>
        <v>0.22533359982916806</v>
      </c>
    </row>
    <row r="97" spans="1:13" x14ac:dyDescent="0.2">
      <c r="A97" s="67">
        <v>2001</v>
      </c>
      <c r="B97" s="564">
        <f>avghweal!BI90</f>
        <v>203428.51779025909</v>
      </c>
      <c r="C97" s="525">
        <f>avghweal!BJ90</f>
        <v>146384.36265619466</v>
      </c>
      <c r="D97" s="524">
        <f>avghweal!BK90</f>
        <v>204046.9518183106</v>
      </c>
      <c r="E97" s="524">
        <f>avghweal!BL90</f>
        <v>202833.27477382921</v>
      </c>
      <c r="F97" s="524">
        <f>avghweal!BM90</f>
        <v>253791.27962605644</v>
      </c>
      <c r="G97" s="525">
        <f>avghweal!BN90</f>
        <v>203428.51779025909</v>
      </c>
      <c r="H97" s="533">
        <f>B97*0.4/'TE5'!B97</f>
        <v>0.31279468536376959</v>
      </c>
      <c r="I97" s="544">
        <f>C97*0.4/'TE5'!B97</f>
        <v>0.22508275219519325</v>
      </c>
      <c r="J97" s="551">
        <f>D97*0.4/'TE5'!C97</f>
        <v>0.40666119745366502</v>
      </c>
      <c r="K97" s="544">
        <f>E97*0.4/'TE5'!D97</f>
        <v>0.30621039908082581</v>
      </c>
      <c r="L97" s="551">
        <f>F97*0.4/'TE5'!E97</f>
        <v>0.39697340906513112</v>
      </c>
      <c r="M97" s="552">
        <f>G97*0.4/'TE5'!F97</f>
        <v>0.22894542112067892</v>
      </c>
    </row>
    <row r="98" spans="1:13" x14ac:dyDescent="0.2">
      <c r="A98" s="67">
        <v>2002</v>
      </c>
      <c r="B98" s="564">
        <f>avghweal!BI91</f>
        <v>197463.55210158814</v>
      </c>
      <c r="C98" s="525">
        <f>avghweal!BJ91</f>
        <v>144171.23192133309</v>
      </c>
      <c r="D98" s="524">
        <f>avghweal!BK91</f>
        <v>198286.73844601214</v>
      </c>
      <c r="E98" s="524">
        <f>avghweal!BL91</f>
        <v>196676.86040433275</v>
      </c>
      <c r="F98" s="524">
        <f>avghweal!BM91</f>
        <v>245914.8338434202</v>
      </c>
      <c r="G98" s="525">
        <f>avghweal!BN91</f>
        <v>197463.55210158814</v>
      </c>
      <c r="H98" s="533">
        <f>B98*0.4/'TE5'!B98</f>
        <v>0.31189930438995367</v>
      </c>
      <c r="I98" s="544">
        <f>C98*0.4/'TE5'!B98</f>
        <v>0.22772256687741826</v>
      </c>
      <c r="J98" s="551">
        <f>D98*0.4/'TE5'!C98</f>
        <v>0.40644113636238388</v>
      </c>
      <c r="K98" s="544">
        <f>E98*0.4/'TE5'!D98</f>
        <v>0.30673147029434988</v>
      </c>
      <c r="L98" s="551">
        <f>F98*0.4/'TE5'!E98</f>
        <v>0.39304703550757714</v>
      </c>
      <c r="M98" s="552">
        <f>G98*0.4/'TE5'!F98</f>
        <v>0.22878635345787804</v>
      </c>
    </row>
    <row r="99" spans="1:13" x14ac:dyDescent="0.2">
      <c r="A99" s="67">
        <v>2003</v>
      </c>
      <c r="B99" s="564">
        <f>avghweal!BI92</f>
        <v>202156.70396584354</v>
      </c>
      <c r="C99" s="525">
        <f>avghweal!BJ92</f>
        <v>147913.45475053746</v>
      </c>
      <c r="D99" s="524">
        <f>avghweal!BK92</f>
        <v>202227.91647515172</v>
      </c>
      <c r="E99" s="524">
        <f>avghweal!BL92</f>
        <v>202105.35012697839</v>
      </c>
      <c r="F99" s="524">
        <f>avghweal!BM92</f>
        <v>251223.16932378101</v>
      </c>
      <c r="G99" s="525">
        <f>avghweal!BN92</f>
        <v>202156.70396584354</v>
      </c>
      <c r="H99" s="533">
        <f>B99*0.4/'TE5'!B99</f>
        <v>0.3117792010307312</v>
      </c>
      <c r="I99" s="544">
        <f>C99*0.4/'TE5'!B99</f>
        <v>0.22812173842926137</v>
      </c>
      <c r="J99" s="551">
        <f>D99*0.4/'TE5'!C99</f>
        <v>0.40059785484606603</v>
      </c>
      <c r="K99" s="544">
        <f>E99*0.4/'TE5'!D99</f>
        <v>0.30798610410306926</v>
      </c>
      <c r="L99" s="551">
        <f>F99*0.4/'TE5'!E99</f>
        <v>0.3917938539431563</v>
      </c>
      <c r="M99" s="552">
        <f>G99*0.4/'TE5'!F99</f>
        <v>0.22859532182462755</v>
      </c>
    </row>
    <row r="100" spans="1:13" x14ac:dyDescent="0.2">
      <c r="A100" s="67">
        <v>2004</v>
      </c>
      <c r="B100" s="564">
        <f>avghweal!BI93</f>
        <v>219381.40023794377</v>
      </c>
      <c r="C100" s="525">
        <f>avghweal!BJ93</f>
        <v>161180.43573784138</v>
      </c>
      <c r="D100" s="524">
        <f>avghweal!BK93</f>
        <v>219139.21580482335</v>
      </c>
      <c r="E100" s="524">
        <f>avghweal!BL93</f>
        <v>219620.19985653358</v>
      </c>
      <c r="F100" s="524">
        <f>avghweal!BM93</f>
        <v>272585.37647276989</v>
      </c>
      <c r="G100" s="525">
        <f>avghweal!BN93</f>
        <v>219381.40023794377</v>
      </c>
      <c r="H100" s="533">
        <f>B100*0.4/'TE5'!B100</f>
        <v>0.3075329065322876</v>
      </c>
      <c r="I100" s="544">
        <f>C100*0.4/'TE5'!B100</f>
        <v>0.22594571748031778</v>
      </c>
      <c r="J100" s="551">
        <f>D100*0.4/'TE5'!C100</f>
        <v>0.39250517987935513</v>
      </c>
      <c r="K100" s="544">
        <f>E100*0.4/'TE5'!D100</f>
        <v>0.30482532332464207</v>
      </c>
      <c r="L100" s="551">
        <f>F100*0.4/'TE5'!E100</f>
        <v>0.38563958266746129</v>
      </c>
      <c r="M100" s="552">
        <f>G100*0.4/'TE5'!F100</f>
        <v>0.22566194744578955</v>
      </c>
    </row>
    <row r="101" spans="1:13" x14ac:dyDescent="0.2">
      <c r="A101" s="67">
        <v>2005</v>
      </c>
      <c r="B101" s="564">
        <f>avghweal!BI94</f>
        <v>236153.85741408728</v>
      </c>
      <c r="C101" s="525">
        <f>avghweal!BJ94</f>
        <v>172553.1513452995</v>
      </c>
      <c r="D101" s="524">
        <f>avghweal!BK94</f>
        <v>236549.82083231231</v>
      </c>
      <c r="E101" s="524">
        <f>avghweal!BL94</f>
        <v>235788.83602689035</v>
      </c>
      <c r="F101" s="524">
        <f>avghweal!BM94</f>
        <v>290635.26815371669</v>
      </c>
      <c r="G101" s="525">
        <f>avghweal!BN94</f>
        <v>236153.85741408728</v>
      </c>
      <c r="H101" s="533">
        <f>B101*0.4/'TE5'!B101</f>
        <v>0.30613601207733154</v>
      </c>
      <c r="I101" s="544">
        <f>C101*0.4/'TE5'!B101</f>
        <v>0.22368778644000703</v>
      </c>
      <c r="J101" s="551">
        <f>D101*0.4/'TE5'!C101</f>
        <v>0.38886309049525936</v>
      </c>
      <c r="K101" s="544">
        <f>E101*0.4/'TE5'!D101</f>
        <v>0.30244722701619686</v>
      </c>
      <c r="L101" s="551">
        <f>F101*0.4/'TE5'!E101</f>
        <v>0.38048291268654794</v>
      </c>
      <c r="M101" s="552">
        <f>G101*0.4/'TE5'!F101</f>
        <v>0.22564193942651459</v>
      </c>
    </row>
    <row r="102" spans="1:13" x14ac:dyDescent="0.2">
      <c r="A102" s="67">
        <v>2006</v>
      </c>
      <c r="B102" s="564">
        <f>avghweal!BI95</f>
        <v>247392.33075415526</v>
      </c>
      <c r="C102" s="525">
        <f>avghweal!BJ95</f>
        <v>175300.25579770029</v>
      </c>
      <c r="D102" s="524">
        <f>avghweal!BK95</f>
        <v>244901.25656192156</v>
      </c>
      <c r="E102" s="524">
        <f>avghweal!BL95</f>
        <v>249716.72553020963</v>
      </c>
      <c r="F102" s="524">
        <f>avghweal!BM95</f>
        <v>304564.81564500206</v>
      </c>
      <c r="G102" s="525">
        <f>avghweal!BN95</f>
        <v>247392.33075415526</v>
      </c>
      <c r="H102" s="533">
        <f>B102*0.4/'TE5'!B102</f>
        <v>0.30730801820754999</v>
      </c>
      <c r="I102" s="544">
        <f>C102*0.4/'TE5'!B102</f>
        <v>0.21775603971330071</v>
      </c>
      <c r="J102" s="551">
        <f>D102*0.4/'TE5'!C102</f>
        <v>0.39033245777138781</v>
      </c>
      <c r="K102" s="544">
        <f>E102*0.4/'TE5'!D102</f>
        <v>0.30654554571970566</v>
      </c>
      <c r="L102" s="551">
        <f>F102*0.4/'TE5'!E102</f>
        <v>0.38249781544513228</v>
      </c>
      <c r="M102" s="552">
        <f>G102*0.4/'TE5'!F102</f>
        <v>0.22651426637929284</v>
      </c>
    </row>
    <row r="103" spans="1:13" x14ac:dyDescent="0.2">
      <c r="A103" s="67">
        <v>2007</v>
      </c>
      <c r="B103" s="564">
        <f>avghweal!BI96</f>
        <v>247632.25289487827</v>
      </c>
      <c r="C103" s="525">
        <f>avghweal!BJ96</f>
        <v>171220.87372414029</v>
      </c>
      <c r="D103" s="524">
        <f>avghweal!BK96</f>
        <v>245213.88916129884</v>
      </c>
      <c r="E103" s="524">
        <f>avghweal!BL96</f>
        <v>249863.49608169938</v>
      </c>
      <c r="F103" s="524">
        <f>avghweal!BM96</f>
        <v>302477.23631101678</v>
      </c>
      <c r="G103" s="525">
        <f>avghweal!BN96</f>
        <v>247632.25289487827</v>
      </c>
      <c r="H103" s="533">
        <f>B103*0.4/'TE5'!B103</f>
        <v>0.30643892288208008</v>
      </c>
      <c r="I103" s="544">
        <f>C103*0.4/'TE5'!B103</f>
        <v>0.21188168950361874</v>
      </c>
      <c r="J103" s="551">
        <f>D103*0.4/'TE5'!C103</f>
        <v>0.3873947393797712</v>
      </c>
      <c r="K103" s="544">
        <f>E103*0.4/'TE5'!D103</f>
        <v>0.30597098072906925</v>
      </c>
      <c r="L103" s="551">
        <f>F103*0.4/'TE5'!E103</f>
        <v>0.37795228432989753</v>
      </c>
      <c r="M103" s="552">
        <f>G103*0.4/'TE5'!F103</f>
        <v>0.22634878605502337</v>
      </c>
    </row>
    <row r="104" spans="1:13" x14ac:dyDescent="0.2">
      <c r="A104" s="67">
        <v>2008</v>
      </c>
      <c r="B104" s="564">
        <f>avghweal!BI97</f>
        <v>217240.35206112903</v>
      </c>
      <c r="C104" s="525">
        <f>avghweal!BJ97</f>
        <v>144322.75723816239</v>
      </c>
      <c r="D104" s="524">
        <f>avghweal!BK97</f>
        <v>214119.21446027243</v>
      </c>
      <c r="E104" s="524">
        <f>avghweal!BL97</f>
        <v>220169.06949957658</v>
      </c>
      <c r="F104" s="524">
        <f>avghweal!BM97</f>
        <v>261483.74464740924</v>
      </c>
      <c r="G104" s="525">
        <f>avghweal!BN97</f>
        <v>217240.35206112903</v>
      </c>
      <c r="H104" s="533">
        <f>B104*0.4/'TE5'!B104</f>
        <v>0.30081576108932495</v>
      </c>
      <c r="I104" s="544">
        <f>C104*0.4/'TE5'!B104</f>
        <v>0.19984574527337962</v>
      </c>
      <c r="J104" s="551">
        <f>D104*0.4/'TE5'!C104</f>
        <v>0.38922050708782169</v>
      </c>
      <c r="K104" s="544">
        <f>E104*0.4/'TE5'!D104</f>
        <v>0.30289262252459137</v>
      </c>
      <c r="L104" s="551">
        <f>F104*0.4/'TE5'!E104</f>
        <v>0.36427426019879905</v>
      </c>
      <c r="M104" s="552">
        <f>G104*0.4/'TE5'!F104</f>
        <v>0.22292116197776599</v>
      </c>
    </row>
    <row r="105" spans="1:13" x14ac:dyDescent="0.2">
      <c r="A105" s="72">
        <v>2009</v>
      </c>
      <c r="B105" s="567">
        <f>avghweal!BI98</f>
        <v>195861.426439237</v>
      </c>
      <c r="C105" s="568">
        <f>avghweal!BJ98</f>
        <v>129935.18350155067</v>
      </c>
      <c r="D105" s="526">
        <f>avghweal!BK98</f>
        <v>194356.41547672806</v>
      </c>
      <c r="E105" s="526">
        <f>avghweal!BL98</f>
        <v>197279.85133710812</v>
      </c>
      <c r="F105" s="526">
        <f>avghweal!BM98</f>
        <v>234436.93055166706</v>
      </c>
      <c r="G105" s="527">
        <f>avghweal!BN98</f>
        <v>195861.426439237</v>
      </c>
      <c r="H105" s="536">
        <f>B105*0.4/'TE5'!B105</f>
        <v>0.30104625225067133</v>
      </c>
      <c r="I105" s="547">
        <f>C105*0.4/'TE5'!B105</f>
        <v>0.19971517996056454</v>
      </c>
      <c r="J105" s="557">
        <f>D105*0.4/'TE5'!C105</f>
        <v>0.39612998926552245</v>
      </c>
      <c r="K105" s="558">
        <f>E105*0.4/'TE5'!D105</f>
        <v>0.29992838382348497</v>
      </c>
      <c r="L105" s="553">
        <f>F105*0.4/'TE5'!E105</f>
        <v>0.36401979633379661</v>
      </c>
      <c r="M105" s="554">
        <f>G105*0.4/'TE5'!F105</f>
        <v>0.22283022386534468</v>
      </c>
    </row>
    <row r="106" spans="1:13" x14ac:dyDescent="0.2">
      <c r="A106" s="67">
        <v>2010</v>
      </c>
      <c r="B106" s="569">
        <f>avghweal!BI99</f>
        <v>191952.55719252743</v>
      </c>
      <c r="C106" s="570">
        <f>avghweal!BJ99</f>
        <v>121601.61655518503</v>
      </c>
      <c r="D106" s="524">
        <f>avghweal!BK99</f>
        <v>188437.05756460509</v>
      </c>
      <c r="E106" s="524">
        <f>avghweal!BL99</f>
        <v>195281.67469594529</v>
      </c>
      <c r="F106" s="524">
        <f>avghweal!BM99</f>
        <v>227232.09167357138</v>
      </c>
      <c r="G106" s="525">
        <f>avghweal!BN99</f>
        <v>191952.55719252743</v>
      </c>
      <c r="H106" s="533">
        <f>B106*0.4/'TE5'!B106</f>
        <v>0.2888023853302002</v>
      </c>
      <c r="I106" s="544">
        <f>C106*0.4/'TE5'!B106</f>
        <v>0.18295581697263757</v>
      </c>
      <c r="J106" s="559">
        <f>D106*0.4/'TE5'!C106</f>
        <v>0.38500248934430237</v>
      </c>
      <c r="K106" s="560">
        <f>E106*0.4/'TE5'!D106</f>
        <v>0.29372775222478026</v>
      </c>
      <c r="L106" s="551">
        <f>F106*0.4/'TE5'!E106</f>
        <v>0.34197308507403834</v>
      </c>
      <c r="M106" s="552">
        <f>G106*0.4/'TE5'!F106</f>
        <v>0.21486448649432652</v>
      </c>
    </row>
    <row r="107" spans="1:13" x14ac:dyDescent="0.2">
      <c r="A107" s="67">
        <v>2011</v>
      </c>
      <c r="B107" s="569">
        <f>avghweal!BI100</f>
        <v>187381.70789585571</v>
      </c>
      <c r="C107" s="570">
        <f>avghweal!BJ100</f>
        <v>117166.7323408268</v>
      </c>
      <c r="D107" s="524">
        <f>avghweal!BK100</f>
        <v>185706.0261591819</v>
      </c>
      <c r="E107" s="524">
        <f>avghweal!BL100</f>
        <v>188912.63460585044</v>
      </c>
      <c r="F107" s="524">
        <f>avghweal!BM100</f>
        <v>220393.26926262258</v>
      </c>
      <c r="G107" s="525">
        <f>avghweal!BN100</f>
        <v>187380.19693262127</v>
      </c>
      <c r="H107" s="533">
        <f>B107*0.4/'TE5'!B107</f>
        <v>0.28089046478271484</v>
      </c>
      <c r="I107" s="544">
        <f>C107*0.4/'TE5'!B107</f>
        <v>0.17563623618255358</v>
      </c>
      <c r="J107" s="559">
        <f>D107*0.4/'TE5'!C107</f>
        <v>0.37660996589713036</v>
      </c>
      <c r="K107" s="560">
        <f>E107*0.4/'TE5'!D107</f>
        <v>0.27840854733928927</v>
      </c>
      <c r="L107" s="551">
        <f>F107*0.4/'TE5'!E107</f>
        <v>0.33570491600860586</v>
      </c>
      <c r="M107" s="552">
        <f>G107*0.4/'TE5'!F107</f>
        <v>0.20973463255827787</v>
      </c>
    </row>
    <row r="108" spans="1:13" x14ac:dyDescent="0.2">
      <c r="A108" s="67">
        <v>2012</v>
      </c>
      <c r="B108" s="569">
        <f>avghweal!BI101</f>
        <v>185404.7468821634</v>
      </c>
      <c r="C108" s="570">
        <f>avghweal!BJ101</f>
        <v>110751.00122714286</v>
      </c>
      <c r="D108" s="524">
        <f>avghweal!BK101</f>
        <v>182210.35874000195</v>
      </c>
      <c r="E108" s="524">
        <f>avghweal!BL101</f>
        <v>188413.88823692434</v>
      </c>
      <c r="F108" s="524">
        <f>avghweal!BM101</f>
        <v>216962.63481885617</v>
      </c>
      <c r="G108" s="525">
        <f>avghweal!BN101</f>
        <v>185404.7468821634</v>
      </c>
      <c r="H108" s="533">
        <f>B108*0.4/'TE5'!B108</f>
        <v>0.27190804481506348</v>
      </c>
      <c r="I108" s="544">
        <f>C108*0.4/'TE5'!B108</f>
        <v>0.16242350161683045</v>
      </c>
      <c r="J108" s="559">
        <f>D108*0.4/'TE5'!C108</f>
        <v>0.36744332155388199</v>
      </c>
      <c r="K108" s="560">
        <f>E108*0.4/'TE5'!D108</f>
        <v>0.27474193002977015</v>
      </c>
      <c r="L108" s="551">
        <f>F108*0.4/'TE5'!E108</f>
        <v>0.31989447199935961</v>
      </c>
      <c r="M108" s="552">
        <f>G108*0.4/'TE5'!F108</f>
        <v>0.20340210779499812</v>
      </c>
    </row>
    <row r="109" spans="1:13" x14ac:dyDescent="0.2">
      <c r="A109" s="67">
        <v>2013</v>
      </c>
      <c r="B109" s="569">
        <f>avghweal!BI102</f>
        <v>196612.31721867988</v>
      </c>
      <c r="C109" s="570">
        <f>avghweal!BJ102</f>
        <v>130942.76978061852</v>
      </c>
      <c r="D109" s="524">
        <f>avghweal!BK102</f>
        <v>196022.62626551237</v>
      </c>
      <c r="E109" s="524">
        <f>avghweal!BL102</f>
        <v>197182.83964019839</v>
      </c>
      <c r="F109" s="524">
        <f>avghweal!BM102</f>
        <v>229833.61866084038</v>
      </c>
      <c r="G109" s="525">
        <f>avghweal!BN102</f>
        <v>196612.31721867988</v>
      </c>
      <c r="H109" s="533">
        <f>B109*0.4/'TE5'!B109</f>
        <v>0.26731896400451649</v>
      </c>
      <c r="I109" s="544">
        <f>C109*0.4/'TE5'!B109</f>
        <v>0.17803302487251912</v>
      </c>
      <c r="J109" s="559">
        <f>D109*0.4/'TE5'!C109</f>
        <v>0.3645719660496321</v>
      </c>
      <c r="K109" s="560">
        <f>E109*0.4/'TE5'!D109</f>
        <v>0.26509770459809923</v>
      </c>
      <c r="L109" s="551">
        <f>F109*0.4/'TE5'!E109</f>
        <v>0.31576220776604963</v>
      </c>
      <c r="M109" s="552">
        <f>G109*0.4/'TE5'!F109</f>
        <v>0.1997847430123332</v>
      </c>
    </row>
    <row r="110" spans="1:13" x14ac:dyDescent="0.2">
      <c r="A110" s="67">
        <v>2014</v>
      </c>
      <c r="B110" s="569">
        <f>avghweal!BI103</f>
        <v>210003.95500811789</v>
      </c>
      <c r="C110" s="570">
        <f>avghweal!BJ103</f>
        <v>141553.72453543509</v>
      </c>
      <c r="D110" s="524">
        <f>avghweal!BK103</f>
        <v>210013.53209349699</v>
      </c>
      <c r="E110" s="524">
        <f>avghweal!BL103</f>
        <v>209994.37853550358</v>
      </c>
      <c r="F110" s="524">
        <f>avghweal!BM103</f>
        <v>244293.00501747086</v>
      </c>
      <c r="G110" s="525">
        <f>avghweal!BN103</f>
        <v>210003.95500811789</v>
      </c>
      <c r="H110" s="533">
        <f>B110*0.4/'TE5'!B110</f>
        <v>0.26581615209579473</v>
      </c>
      <c r="I110" s="544">
        <f>C110*0.4/'TE5'!B110</f>
        <v>0.17917408445656618</v>
      </c>
      <c r="J110" s="559">
        <f>D110*0.4/'TE5'!C110</f>
        <v>0.35888841003056016</v>
      </c>
      <c r="K110" s="560">
        <f>E110*0.4/'TE5'!D110</f>
        <v>0.26238796004483372</v>
      </c>
      <c r="L110" s="551">
        <f>F110*0.4/'TE5'!E110</f>
        <v>0.31294633847504338</v>
      </c>
      <c r="M110" s="552">
        <f>G110*0.4/'TE5'!F110</f>
        <v>0.19934969908460765</v>
      </c>
    </row>
    <row r="111" spans="1:13" x14ac:dyDescent="0.2">
      <c r="A111" s="67">
        <v>2015</v>
      </c>
      <c r="B111" s="569">
        <f>avghweal!BI104</f>
        <v>218471.21523814008</v>
      </c>
      <c r="C111" s="570">
        <f>avghweal!BJ104</f>
        <v>145413.57560653909</v>
      </c>
      <c r="D111" s="524">
        <f>avghweal!BK104</f>
        <v>218735.65301263155</v>
      </c>
      <c r="E111" s="524">
        <f>avghweal!BL104</f>
        <v>218222.83449913922</v>
      </c>
      <c r="F111" s="524">
        <f>avghweal!BM104</f>
        <v>253729.47210647626</v>
      </c>
      <c r="G111" s="525">
        <f>avghweal!BN104</f>
        <v>218471.50821281521</v>
      </c>
      <c r="H111" s="533">
        <f>B111*0.4/'TE5'!B111</f>
        <v>0.26668310165405273</v>
      </c>
      <c r="I111" s="544">
        <f>C111*0.4/'TE5'!B111</f>
        <v>0.1775032162616357</v>
      </c>
      <c r="J111" s="559">
        <f>D111*0.4/'TE5'!C111</f>
        <v>0.36181833646051853</v>
      </c>
      <c r="K111" s="560">
        <f>E111*0.4/'TE5'!D111</f>
        <v>0.26130073910350299</v>
      </c>
      <c r="L111" s="551">
        <f>F111*0.4/'TE5'!E111</f>
        <v>0.31533650549800041</v>
      </c>
      <c r="M111" s="552">
        <f>G111*0.4/'TE5'!F111</f>
        <v>0.20029764365260222</v>
      </c>
    </row>
    <row r="112" spans="1:13" x14ac:dyDescent="0.2">
      <c r="A112" s="67">
        <v>2016</v>
      </c>
      <c r="B112" s="569">
        <f>avghweal!BI105</f>
        <v>226921.85229497042</v>
      </c>
      <c r="C112" s="570">
        <f>avghweal!BJ105</f>
        <v>150255.36180916388</v>
      </c>
      <c r="D112" s="524">
        <f>avghweal!BK105</f>
        <v>227881.37983371073</v>
      </c>
      <c r="E112" s="524">
        <f>avghweal!BL105</f>
        <v>226013.68017491308</v>
      </c>
      <c r="F112" s="524">
        <f>avghweal!BM105</f>
        <v>262201.10619786876</v>
      </c>
      <c r="G112" s="525">
        <f>avghweal!BN105</f>
        <v>226921.85229497042</v>
      </c>
      <c r="H112" s="533">
        <f>B112*0.4/'TE5'!B112</f>
        <v>0.2701211571693421</v>
      </c>
      <c r="I112" s="544">
        <f>C112*0.4/'TE5'!B112</f>
        <v>0.17885960207142684</v>
      </c>
      <c r="J112" s="559">
        <f>D112*0.4/'TE5'!C112</f>
        <v>0.37159882009438139</v>
      </c>
      <c r="K112" s="560">
        <f>E112*0.4/'TE5'!D112</f>
        <v>0.26424306824139066</v>
      </c>
      <c r="L112" s="551">
        <f>F112*0.4/'TE5'!E112</f>
        <v>0.31736794560353482</v>
      </c>
      <c r="M112" s="552">
        <f>G112*0.4/'TE5'!F112</f>
        <v>0.20367347260661273</v>
      </c>
    </row>
    <row r="113" spans="1:13" x14ac:dyDescent="0.2">
      <c r="A113" s="67">
        <v>2017</v>
      </c>
      <c r="B113" s="569">
        <f>avghweal!BI106</f>
        <v>249686.63634482422</v>
      </c>
      <c r="C113" s="570">
        <f>avghweal!BJ106</f>
        <v>159034.20996060083</v>
      </c>
      <c r="D113" s="524">
        <f>avghweal!BK106</f>
        <v>246460.37936961482</v>
      </c>
      <c r="E113" s="524">
        <f>avghweal!BL106</f>
        <v>252690.05535714451</v>
      </c>
      <c r="F113" s="524">
        <f>avghweal!BM106</f>
        <v>296026.25609148928</v>
      </c>
      <c r="G113" s="525">
        <f>avghweal!BN106</f>
        <v>249686.84832176901</v>
      </c>
      <c r="H113" s="533">
        <f>B113*0.4/'TE5'!B113</f>
        <v>0.28083211183547968</v>
      </c>
      <c r="I113" s="544">
        <f>C113*0.4/'TE5'!B113</f>
        <v>0.17887185990860666</v>
      </c>
      <c r="J113" s="559">
        <f>D113*0.4/'TE5'!C113</f>
        <v>0.36231768907488943</v>
      </c>
      <c r="K113" s="560">
        <f>E113*0.4/'TE5'!D113</f>
        <v>0.28139834549094545</v>
      </c>
      <c r="L113" s="551">
        <f>F113*0.4/'TE5'!E113</f>
        <v>0.33606888293438714</v>
      </c>
      <c r="M113" s="552">
        <f>G113*0.4/'TE5'!F113</f>
        <v>0.20928242267273017</v>
      </c>
    </row>
    <row r="114" spans="1:13" x14ac:dyDescent="0.2">
      <c r="A114" s="67">
        <v>2018</v>
      </c>
      <c r="B114" s="569">
        <f>avghweal!BI107</f>
        <v>255138.24998875998</v>
      </c>
      <c r="C114" s="570">
        <f>avghweal!BJ107</f>
        <v>164434.45004783114</v>
      </c>
      <c r="D114" s="524">
        <f>avghweal!BK107</f>
        <v>252128.90204994247</v>
      </c>
      <c r="E114" s="524">
        <f>avghweal!BL107</f>
        <v>257943.73256226143</v>
      </c>
      <c r="F114" s="524">
        <f>avghweal!BM107</f>
        <v>302660.60567525908</v>
      </c>
      <c r="G114" s="525">
        <f>avghweal!BN107</f>
        <v>255138.19607245782</v>
      </c>
      <c r="H114" s="533">
        <f>B114*0.4/'TE5'!B114</f>
        <v>0.2820561528205871</v>
      </c>
      <c r="I114" s="544">
        <f>C114*0.4/'TE5'!B114</f>
        <v>0.18178281137267149</v>
      </c>
      <c r="J114" s="559">
        <f>D114*0.4/'TE5'!C114</f>
        <v>0.36250407753704889</v>
      </c>
      <c r="K114" s="560">
        <f>E114*0.4/'TE5'!D114</f>
        <v>0.28214062161402015</v>
      </c>
      <c r="L114" s="551">
        <f>F114*0.4/'TE5'!E114</f>
        <v>0.33794605703480124</v>
      </c>
      <c r="M114" s="552">
        <f>G114*0.4/'TE5'!F114</f>
        <v>0.21025768296237932</v>
      </c>
    </row>
    <row r="115" spans="1:13" x14ac:dyDescent="0.2">
      <c r="A115" s="67">
        <v>2019</v>
      </c>
      <c r="B115" s="569">
        <f>avghweal!BI108</f>
        <v>265241.82237846026</v>
      </c>
      <c r="C115" s="570">
        <f>avghweal!BJ108</f>
        <v>171480.88675212633</v>
      </c>
      <c r="D115" s="524">
        <f>avghweal!BK108</f>
        <v>262220.71648448263</v>
      </c>
      <c r="E115" s="524">
        <f>avghweal!BL108</f>
        <v>268048.42588215193</v>
      </c>
      <c r="F115" s="524">
        <f>avghweal!BM108</f>
        <v>314747.98710696166</v>
      </c>
      <c r="G115" s="525">
        <f>avghweal!BN108</f>
        <v>265241.82237846026</v>
      </c>
      <c r="H115" s="533">
        <f>B115*0.4/'TE5'!B115</f>
        <v>0.28166693449020386</v>
      </c>
      <c r="I115" s="544">
        <f>C115*0.4/'TE5'!B115</f>
        <v>0.18209984859105546</v>
      </c>
      <c r="J115" s="559">
        <f>D115*0.4/'TE5'!C115</f>
        <v>0.3618931908518534</v>
      </c>
      <c r="K115" s="560">
        <f>E115*0.4/'TE5'!D115</f>
        <v>0.28146009136478806</v>
      </c>
      <c r="L115" s="551">
        <f>F115*0.4/'TE5'!E115</f>
        <v>0.33778876292353471</v>
      </c>
      <c r="M115" s="552">
        <f>G115*0.4/'TE5'!F115</f>
        <v>0.20996758774564869</v>
      </c>
    </row>
    <row r="116" spans="1:13" ht="17" thickBot="1" x14ac:dyDescent="0.25">
      <c r="A116" s="1105"/>
      <c r="B116" s="1124"/>
      <c r="C116" s="1125"/>
      <c r="D116" s="1107"/>
      <c r="E116" s="1107"/>
      <c r="F116" s="1107"/>
      <c r="G116" s="110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5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tabColor theme="5" tint="0.39997558519241921"/>
  </sheetPr>
  <dimension ref="A1:M118"/>
  <sheetViews>
    <sheetView workbookViewId="0">
      <pane xSplit="1" ySplit="8" topLeftCell="B107" activePane="bottomRight" state="frozen"/>
      <selection activeCell="D32" sqref="D32"/>
      <selection pane="topRight" activeCell="D32" sqref="D32"/>
      <selection pane="bottomLeft" activeCell="D32" sqref="D32"/>
      <selection pane="bottomRight" activeCell="A4" sqref="A4:M4"/>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693</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449" t="s">
        <v>1060</v>
      </c>
      <c r="C7" s="1373"/>
      <c r="D7" s="1381"/>
      <c r="E7" s="1381"/>
      <c r="F7" s="1381"/>
      <c r="G7" s="1381"/>
      <c r="H7" s="1373" t="s">
        <v>123</v>
      </c>
      <c r="I7" s="1373"/>
      <c r="J7" s="1381"/>
      <c r="K7" s="1381"/>
      <c r="L7" s="1381"/>
      <c r="M7" s="1384"/>
    </row>
    <row r="8" spans="1:13" s="87" customFormat="1" ht="52" customHeight="1" x14ac:dyDescent="0.2">
      <c r="A8" s="95"/>
      <c r="B8" s="835"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571"/>
      <c r="C9" s="572">
        <f>avghweal!N2</f>
        <v>462953.61984149111</v>
      </c>
      <c r="D9" s="572"/>
      <c r="E9" s="572"/>
      <c r="F9" s="572"/>
      <c r="G9" s="572">
        <f>avghweal!R2</f>
        <v>712850.93216137763</v>
      </c>
      <c r="H9" s="530"/>
      <c r="I9" s="575">
        <f>C9*0.1/'TE5'!B9</f>
        <v>0.79341238169270589</v>
      </c>
      <c r="J9" s="575"/>
      <c r="K9" s="541"/>
      <c r="L9" s="575"/>
      <c r="M9" s="561">
        <f>G9*0.1/'TE5'!F9</f>
        <v>0.81250262573192511</v>
      </c>
    </row>
    <row r="10" spans="1:13" s="87" customFormat="1" ht="15" customHeight="1" x14ac:dyDescent="0.2">
      <c r="A10" s="92">
        <v>1914</v>
      </c>
      <c r="B10" s="571"/>
      <c r="C10" s="572">
        <f>avghweal!N3</f>
        <v>462541.79590026429</v>
      </c>
      <c r="D10" s="572"/>
      <c r="E10" s="572"/>
      <c r="F10" s="572"/>
      <c r="G10" s="572">
        <f>avghweal!R3</f>
        <v>713032.98241357645</v>
      </c>
      <c r="H10" s="530"/>
      <c r="I10" s="541">
        <f>C10*0.1/'TE5'!B10</f>
        <v>0.7922635025861845</v>
      </c>
      <c r="J10" s="575"/>
      <c r="K10" s="541"/>
      <c r="L10" s="575"/>
      <c r="M10" s="561">
        <f>G10*0.1/'TE5'!F10</f>
        <v>0.8111773694828831</v>
      </c>
    </row>
    <row r="11" spans="1:13" s="87" customFormat="1" ht="15" customHeight="1" x14ac:dyDescent="0.2">
      <c r="A11" s="92">
        <v>1915</v>
      </c>
      <c r="B11" s="571"/>
      <c r="C11" s="572">
        <f>avghweal!N4</f>
        <v>491484.64981303021</v>
      </c>
      <c r="D11" s="572"/>
      <c r="E11" s="572"/>
      <c r="F11" s="572"/>
      <c r="G11" s="572">
        <f>avghweal!R4</f>
        <v>758372.58288064913</v>
      </c>
      <c r="H11" s="530"/>
      <c r="I11" s="541">
        <f>C11*0.1/'TE5'!B11</f>
        <v>0.78859450022100075</v>
      </c>
      <c r="J11" s="575"/>
      <c r="K11" s="541"/>
      <c r="L11" s="575"/>
      <c r="M11" s="561">
        <f>G11*0.1/'TE5'!F11</f>
        <v>0.8071382005879455</v>
      </c>
    </row>
    <row r="12" spans="1:13" s="87" customFormat="1" ht="15" customHeight="1" x14ac:dyDescent="0.2">
      <c r="A12" s="92">
        <v>1916</v>
      </c>
      <c r="B12" s="571"/>
      <c r="C12" s="572">
        <f>avghweal!N5</f>
        <v>504250.85686044226</v>
      </c>
      <c r="D12" s="572"/>
      <c r="E12" s="572"/>
      <c r="F12" s="572"/>
      <c r="G12" s="572">
        <f>avghweal!R5</f>
        <v>779329.72333310789</v>
      </c>
      <c r="H12" s="530"/>
      <c r="I12" s="541">
        <f>C12*0.1/'TE5'!B12</f>
        <v>0.78864086194390148</v>
      </c>
      <c r="J12" s="575"/>
      <c r="K12" s="541"/>
      <c r="L12" s="575"/>
      <c r="M12" s="561">
        <f>G12*0.1/'TE5'!F12</f>
        <v>0.80745869728266595</v>
      </c>
    </row>
    <row r="13" spans="1:13" s="87" customFormat="1" ht="15" customHeight="1" x14ac:dyDescent="0.2">
      <c r="A13" s="92">
        <v>1917</v>
      </c>
      <c r="B13" s="571"/>
      <c r="C13" s="572">
        <f>avghweal!N6</f>
        <v>433468.25936186354</v>
      </c>
      <c r="D13" s="572"/>
      <c r="E13" s="572"/>
      <c r="F13" s="572"/>
      <c r="G13" s="572">
        <f>avghweal!R6</f>
        <v>669894.11931178684</v>
      </c>
      <c r="H13" s="530"/>
      <c r="I13" s="541">
        <f>C13*0.1/'TE5'!B13</f>
        <v>0.79007735083724551</v>
      </c>
      <c r="J13" s="575"/>
      <c r="K13" s="541"/>
      <c r="L13" s="575"/>
      <c r="M13" s="561">
        <f>G13*0.1/'TE5'!F13</f>
        <v>0.80955372743571563</v>
      </c>
    </row>
    <row r="14" spans="1:13" s="87" customFormat="1" ht="15" customHeight="1" x14ac:dyDescent="0.2">
      <c r="A14" s="92">
        <v>1918</v>
      </c>
      <c r="B14" s="571"/>
      <c r="C14" s="572">
        <f>avghweal!N7</f>
        <v>397770.87121641578</v>
      </c>
      <c r="D14" s="524"/>
      <c r="E14" s="524"/>
      <c r="F14" s="524"/>
      <c r="G14" s="572">
        <f>avghweal!R7</f>
        <v>609393.92123337265</v>
      </c>
      <c r="H14" s="530"/>
      <c r="I14" s="541">
        <f>C14*0.1/'TE5'!B14</f>
        <v>0.79314626392463494</v>
      </c>
      <c r="J14" s="575"/>
      <c r="K14" s="541"/>
      <c r="L14" s="575"/>
      <c r="M14" s="561">
        <f>G14*0.1/'TE5'!F14</f>
        <v>0.81275085944745518</v>
      </c>
    </row>
    <row r="15" spans="1:13" s="87" customFormat="1" ht="15" customHeight="1" x14ac:dyDescent="0.2">
      <c r="A15" s="91">
        <v>1919</v>
      </c>
      <c r="B15" s="573"/>
      <c r="C15" s="574">
        <f>avghweal!N8</f>
        <v>398801.7996951933</v>
      </c>
      <c r="D15" s="526"/>
      <c r="E15" s="526"/>
      <c r="F15" s="526"/>
      <c r="G15" s="574">
        <f>avghweal!R8</f>
        <v>612691.48073140497</v>
      </c>
      <c r="H15" s="531"/>
      <c r="I15" s="542">
        <f>C15*0.1/'TE5'!B15</f>
        <v>0.80812230522006234</v>
      </c>
      <c r="J15" s="576"/>
      <c r="K15" s="542"/>
      <c r="L15" s="576"/>
      <c r="M15" s="562">
        <f>G15*0.1/'TE5'!F15</f>
        <v>0.82529686455471152</v>
      </c>
    </row>
    <row r="16" spans="1:13" s="87" customFormat="1" ht="15" customHeight="1" x14ac:dyDescent="0.2">
      <c r="A16" s="92">
        <v>1920</v>
      </c>
      <c r="B16" s="571"/>
      <c r="C16" s="572">
        <f>avghweal!N9</f>
        <v>339860.36600771046</v>
      </c>
      <c r="D16" s="524"/>
      <c r="E16" s="524"/>
      <c r="F16" s="524"/>
      <c r="G16" s="572">
        <f>avghweal!R9</f>
        <v>524619.02766412508</v>
      </c>
      <c r="H16" s="530"/>
      <c r="I16" s="541">
        <f>C16*0.1/'TE5'!B16</f>
        <v>0.78928824007605036</v>
      </c>
      <c r="J16" s="575"/>
      <c r="K16" s="541"/>
      <c r="L16" s="575"/>
      <c r="M16" s="561">
        <f>G16*0.1/'TE5'!F16</f>
        <v>0.80898302950228618</v>
      </c>
    </row>
    <row r="17" spans="1:13" s="87" customFormat="1" ht="15" customHeight="1" x14ac:dyDescent="0.2">
      <c r="A17" s="92">
        <v>1921</v>
      </c>
      <c r="B17" s="571"/>
      <c r="C17" s="572">
        <f>avghweal!N10</f>
        <v>370549.19963586464</v>
      </c>
      <c r="D17" s="524"/>
      <c r="E17" s="524"/>
      <c r="F17" s="524"/>
      <c r="G17" s="572">
        <f>avghweal!R10</f>
        <v>570118.0430542191</v>
      </c>
      <c r="H17" s="530"/>
      <c r="I17" s="541">
        <f>C17*0.1/'TE5'!B17</f>
        <v>0.78882639912210228</v>
      </c>
      <c r="J17" s="575"/>
      <c r="K17" s="541"/>
      <c r="L17" s="575"/>
      <c r="M17" s="561">
        <f>G17*0.1/'TE5'!F17</f>
        <v>0.80776504296600316</v>
      </c>
    </row>
    <row r="18" spans="1:13" s="87" customFormat="1" ht="15" customHeight="1" x14ac:dyDescent="0.2">
      <c r="A18" s="92">
        <v>1922</v>
      </c>
      <c r="B18" s="571"/>
      <c r="C18" s="572">
        <f>avghweal!N11</f>
        <v>421519.16219727206</v>
      </c>
      <c r="D18" s="524"/>
      <c r="E18" s="524"/>
      <c r="F18" s="524"/>
      <c r="G18" s="572">
        <f>avghweal!R11</f>
        <v>645271.78495409514</v>
      </c>
      <c r="H18" s="530"/>
      <c r="I18" s="541">
        <f>C18*0.1/'TE5'!B18</f>
        <v>0.79940453196493999</v>
      </c>
      <c r="J18" s="575"/>
      <c r="K18" s="541"/>
      <c r="L18" s="575"/>
      <c r="M18" s="561">
        <f>G18*0.1/'TE5'!F18</f>
        <v>0.81679690878817168</v>
      </c>
    </row>
    <row r="19" spans="1:13" s="87" customFormat="1" ht="15" customHeight="1" x14ac:dyDescent="0.2">
      <c r="A19" s="92">
        <v>1923</v>
      </c>
      <c r="B19" s="571"/>
      <c r="C19" s="572">
        <f>avghweal!N12</f>
        <v>425111.07490381302</v>
      </c>
      <c r="D19" s="524"/>
      <c r="E19" s="524"/>
      <c r="F19" s="524"/>
      <c r="G19" s="572">
        <f>avghweal!R12</f>
        <v>649043.38026860391</v>
      </c>
      <c r="H19" s="530"/>
      <c r="I19" s="541">
        <f>C19*0.1/'TE5'!B19</f>
        <v>0.8045061556567934</v>
      </c>
      <c r="J19" s="575"/>
      <c r="K19" s="541"/>
      <c r="L19" s="575"/>
      <c r="M19" s="561">
        <f>G19*0.1/'TE5'!F19</f>
        <v>0.82027595258707875</v>
      </c>
    </row>
    <row r="20" spans="1:13" s="87" customFormat="1" ht="15" customHeight="1" x14ac:dyDescent="0.2">
      <c r="A20" s="92">
        <v>1924</v>
      </c>
      <c r="B20" s="571"/>
      <c r="C20" s="572">
        <f>avghweal!N13</f>
        <v>440177.92747172248</v>
      </c>
      <c r="D20" s="524"/>
      <c r="E20" s="524"/>
      <c r="F20" s="524"/>
      <c r="G20" s="572">
        <f>avghweal!R13</f>
        <v>671059.42832051066</v>
      </c>
      <c r="H20" s="530"/>
      <c r="I20" s="541">
        <f>C20*0.1/'TE5'!B20</f>
        <v>0.81706394955647765</v>
      </c>
      <c r="J20" s="575"/>
      <c r="K20" s="541"/>
      <c r="L20" s="575"/>
      <c r="M20" s="561">
        <f>G20*0.1/'TE5'!F20</f>
        <v>0.8320243550086408</v>
      </c>
    </row>
    <row r="21" spans="1:13" s="87" customFormat="1" ht="15" customHeight="1" x14ac:dyDescent="0.2">
      <c r="A21" s="92">
        <v>1925</v>
      </c>
      <c r="B21" s="571"/>
      <c r="C21" s="572">
        <f>avghweal!N14</f>
        <v>469233.47038150893</v>
      </c>
      <c r="D21" s="524"/>
      <c r="E21" s="524"/>
      <c r="F21" s="524"/>
      <c r="G21" s="572">
        <f>avghweal!R14</f>
        <v>713675.94298732118</v>
      </c>
      <c r="H21" s="530"/>
      <c r="I21" s="541">
        <f>C21*0.1/'TE5'!B21</f>
        <v>0.82678265582676391</v>
      </c>
      <c r="J21" s="575"/>
      <c r="K21" s="541"/>
      <c r="L21" s="575"/>
      <c r="M21" s="561">
        <f>G21*0.1/'TE5'!F21</f>
        <v>0.84011936792262765</v>
      </c>
    </row>
    <row r="22" spans="1:13" s="87" customFormat="1" ht="15" customHeight="1" x14ac:dyDescent="0.2">
      <c r="A22" s="92">
        <v>1926</v>
      </c>
      <c r="B22" s="571"/>
      <c r="C22" s="572">
        <f>avghweal!N15</f>
        <v>489657.11762504838</v>
      </c>
      <c r="D22" s="524"/>
      <c r="E22" s="524"/>
      <c r="F22" s="524"/>
      <c r="G22" s="572">
        <f>avghweal!R15</f>
        <v>745269.85084226413</v>
      </c>
      <c r="H22" s="530"/>
      <c r="I22" s="541">
        <f>C22*0.1/'TE5'!B22</f>
        <v>0.8364385462815086</v>
      </c>
      <c r="J22" s="575"/>
      <c r="K22" s="541"/>
      <c r="L22" s="575"/>
      <c r="M22" s="561">
        <f>G22*0.1/'TE5'!F22</f>
        <v>0.84947158100525066</v>
      </c>
    </row>
    <row r="23" spans="1:13" s="87" customFormat="1" ht="15" customHeight="1" x14ac:dyDescent="0.2">
      <c r="A23" s="92">
        <v>1927</v>
      </c>
      <c r="B23" s="571"/>
      <c r="C23" s="572">
        <f>avghweal!N16</f>
        <v>529630.47617116163</v>
      </c>
      <c r="D23" s="524"/>
      <c r="E23" s="524"/>
      <c r="F23" s="524"/>
      <c r="G23" s="572">
        <f>avghweal!R16</f>
        <v>806586.62420943321</v>
      </c>
      <c r="H23" s="530"/>
      <c r="I23" s="541">
        <f>C23*0.1/'TE5'!B23</f>
        <v>0.84712075045422786</v>
      </c>
      <c r="J23" s="575"/>
      <c r="K23" s="541"/>
      <c r="L23" s="575"/>
      <c r="M23" s="561">
        <f>G23*0.1/'TE5'!F23</f>
        <v>0.85969836824966117</v>
      </c>
    </row>
    <row r="24" spans="1:13" s="87" customFormat="1" ht="15" customHeight="1" x14ac:dyDescent="0.2">
      <c r="A24" s="92">
        <v>1928</v>
      </c>
      <c r="B24" s="571"/>
      <c r="C24" s="572">
        <f>avghweal!N17</f>
        <v>604826.07367148262</v>
      </c>
      <c r="D24" s="524"/>
      <c r="E24" s="524"/>
      <c r="F24" s="524"/>
      <c r="G24" s="572">
        <f>avghweal!R17</f>
        <v>923367.61705449235</v>
      </c>
      <c r="H24" s="530"/>
      <c r="I24" s="541">
        <f>C24*0.1/'TE5'!B24</f>
        <v>0.84908867484184958</v>
      </c>
      <c r="J24" s="575"/>
      <c r="K24" s="541"/>
      <c r="L24" s="575"/>
      <c r="M24" s="561">
        <f>G24*0.1/'TE5'!F24</f>
        <v>0.8616379377493697</v>
      </c>
    </row>
    <row r="25" spans="1:13" s="87" customFormat="1" ht="15" customHeight="1" x14ac:dyDescent="0.2">
      <c r="A25" s="91">
        <v>1929</v>
      </c>
      <c r="B25" s="573"/>
      <c r="C25" s="574">
        <f>avghweal!N18</f>
        <v>626791.0762458978</v>
      </c>
      <c r="D25" s="526"/>
      <c r="E25" s="526"/>
      <c r="F25" s="526"/>
      <c r="G25" s="574">
        <f>avghweal!R18</f>
        <v>960654.17749978008</v>
      </c>
      <c r="H25" s="531"/>
      <c r="I25" s="542">
        <f>C25*0.1/'TE5'!B25</f>
        <v>0.84855606950364371</v>
      </c>
      <c r="J25" s="576"/>
      <c r="K25" s="542"/>
      <c r="L25" s="576"/>
      <c r="M25" s="562">
        <f>G25*0.1/'TE5'!F25</f>
        <v>0.86135587175237405</v>
      </c>
    </row>
    <row r="26" spans="1:13" s="87" customFormat="1" ht="15" customHeight="1" x14ac:dyDescent="0.2">
      <c r="A26" s="92">
        <v>1930</v>
      </c>
      <c r="B26" s="571"/>
      <c r="C26" s="572">
        <f>avghweal!N19</f>
        <v>576042.02407575003</v>
      </c>
      <c r="D26" s="524"/>
      <c r="E26" s="524"/>
      <c r="F26" s="524"/>
      <c r="G26" s="572">
        <f>avghweal!R19</f>
        <v>886822.0796665774</v>
      </c>
      <c r="H26" s="530"/>
      <c r="I26" s="541">
        <f>C26*0.1/'TE5'!B26</f>
        <v>0.85312312455153017</v>
      </c>
      <c r="J26" s="575"/>
      <c r="K26" s="541"/>
      <c r="L26" s="575"/>
      <c r="M26" s="561">
        <f>G26*0.1/'TE5'!F26</f>
        <v>0.86539253072339839</v>
      </c>
    </row>
    <row r="27" spans="1:13" s="87" customFormat="1" ht="15" customHeight="1" x14ac:dyDescent="0.2">
      <c r="A27" s="92">
        <v>1931</v>
      </c>
      <c r="B27" s="571"/>
      <c r="C27" s="572">
        <f>avghweal!N20</f>
        <v>496055.90913424426</v>
      </c>
      <c r="D27" s="524"/>
      <c r="E27" s="524"/>
      <c r="F27" s="524"/>
      <c r="G27" s="572">
        <f>avghweal!R20</f>
        <v>764333.02810889378</v>
      </c>
      <c r="H27" s="530"/>
      <c r="I27" s="541">
        <f>C27*0.1/'TE5'!B27</f>
        <v>0.85100174015877661</v>
      </c>
      <c r="J27" s="575"/>
      <c r="K27" s="541"/>
      <c r="L27" s="575"/>
      <c r="M27" s="561">
        <f>G27*0.1/'TE5'!F27</f>
        <v>0.8635820017535466</v>
      </c>
    </row>
    <row r="28" spans="1:13" s="87" customFormat="1" ht="15" customHeight="1" x14ac:dyDescent="0.2">
      <c r="A28" s="92">
        <v>1932</v>
      </c>
      <c r="B28" s="571"/>
      <c r="C28" s="572">
        <f>avghweal!N21</f>
        <v>445042.06360837404</v>
      </c>
      <c r="D28" s="524"/>
      <c r="E28" s="524"/>
      <c r="F28" s="524"/>
      <c r="G28" s="572">
        <f>avghweal!R21</f>
        <v>686047.89965423383</v>
      </c>
      <c r="H28" s="530"/>
      <c r="I28" s="541">
        <f>C28*0.1/'TE5'!B28</f>
        <v>0.85588785560998948</v>
      </c>
      <c r="J28" s="575"/>
      <c r="K28" s="541"/>
      <c r="L28" s="575"/>
      <c r="M28" s="561">
        <f>G28*0.1/'TE5'!F28</f>
        <v>0.86819009111476086</v>
      </c>
    </row>
    <row r="29" spans="1:13" s="87" customFormat="1" ht="15" customHeight="1" x14ac:dyDescent="0.2">
      <c r="A29" s="92">
        <v>1933</v>
      </c>
      <c r="B29" s="571"/>
      <c r="C29" s="572">
        <f>avghweal!N22</f>
        <v>467843.48365306499</v>
      </c>
      <c r="D29" s="524"/>
      <c r="E29" s="524"/>
      <c r="F29" s="524"/>
      <c r="G29" s="572">
        <f>avghweal!R22</f>
        <v>721122.11874737882</v>
      </c>
      <c r="H29" s="530"/>
      <c r="I29" s="541">
        <f>C29*0.1/'TE5'!B29</f>
        <v>0.85268796051060536</v>
      </c>
      <c r="J29" s="575"/>
      <c r="K29" s="541"/>
      <c r="L29" s="575"/>
      <c r="M29" s="561">
        <f>G29*0.1/'TE5'!F29</f>
        <v>0.86365445490488379</v>
      </c>
    </row>
    <row r="30" spans="1:13" s="87" customFormat="1" ht="15" customHeight="1" x14ac:dyDescent="0.2">
      <c r="A30" s="92">
        <v>1934</v>
      </c>
      <c r="B30" s="571"/>
      <c r="C30" s="572">
        <f>avghweal!N23</f>
        <v>470303.61971252435</v>
      </c>
      <c r="D30" s="524"/>
      <c r="E30" s="524"/>
      <c r="F30" s="524"/>
      <c r="G30" s="572">
        <f>avghweal!R23</f>
        <v>727307.3416168025</v>
      </c>
      <c r="H30" s="530"/>
      <c r="I30" s="541">
        <f>C30*0.1/'TE5'!B30</f>
        <v>0.83674466491546751</v>
      </c>
      <c r="J30" s="575"/>
      <c r="K30" s="541"/>
      <c r="L30" s="575"/>
      <c r="M30" s="561">
        <f>G30*0.1/'TE5'!F30</f>
        <v>0.84894980598941572</v>
      </c>
    </row>
    <row r="31" spans="1:13" s="87" customFormat="1" ht="15" customHeight="1" x14ac:dyDescent="0.2">
      <c r="A31" s="92">
        <v>1935</v>
      </c>
      <c r="B31" s="571"/>
      <c r="C31" s="572">
        <f>avghweal!N24</f>
        <v>484490.29332956258</v>
      </c>
      <c r="D31" s="524"/>
      <c r="E31" s="524"/>
      <c r="F31" s="524"/>
      <c r="G31" s="572">
        <f>avghweal!R24</f>
        <v>751516.25576095935</v>
      </c>
      <c r="H31" s="530"/>
      <c r="I31" s="541">
        <f>C31*0.1/'TE5'!B31</f>
        <v>0.82320035730423424</v>
      </c>
      <c r="J31" s="575"/>
      <c r="K31" s="541"/>
      <c r="L31" s="575"/>
      <c r="M31" s="561">
        <f>G31*0.1/'TE5'!F31</f>
        <v>0.83716367152818938</v>
      </c>
    </row>
    <row r="32" spans="1:13" s="87" customFormat="1" ht="15" customHeight="1" x14ac:dyDescent="0.2">
      <c r="A32" s="92">
        <v>1936</v>
      </c>
      <c r="B32" s="571"/>
      <c r="C32" s="572">
        <f>avghweal!N25</f>
        <v>559856.1140025747</v>
      </c>
      <c r="D32" s="524"/>
      <c r="E32" s="524"/>
      <c r="F32" s="524"/>
      <c r="G32" s="572">
        <f>avghweal!R25</f>
        <v>868041.12031558773</v>
      </c>
      <c r="H32" s="530"/>
      <c r="I32" s="541">
        <f>C32*0.1/'TE5'!B32</f>
        <v>0.82709270498997089</v>
      </c>
      <c r="J32" s="575"/>
      <c r="K32" s="541"/>
      <c r="L32" s="575"/>
      <c r="M32" s="561">
        <f>G32*0.1/'TE5'!F32</f>
        <v>0.84046405968125248</v>
      </c>
    </row>
    <row r="33" spans="1:13" s="87" customFormat="1" ht="15" customHeight="1" x14ac:dyDescent="0.2">
      <c r="A33" s="92">
        <v>1937</v>
      </c>
      <c r="B33" s="571"/>
      <c r="C33" s="572">
        <f>avghweal!N26</f>
        <v>525674.21589309908</v>
      </c>
      <c r="D33" s="524"/>
      <c r="E33" s="524"/>
      <c r="F33" s="524"/>
      <c r="G33" s="572">
        <f>avghweal!R26</f>
        <v>816138.19680326828</v>
      </c>
      <c r="H33" s="530"/>
      <c r="I33" s="541">
        <f>C33*0.1/'TE5'!B33</f>
        <v>0.80984693585959855</v>
      </c>
      <c r="J33" s="575"/>
      <c r="K33" s="541"/>
      <c r="L33" s="575"/>
      <c r="M33" s="561">
        <f>G33*0.1/'TE5'!F33</f>
        <v>0.82404836946041271</v>
      </c>
    </row>
    <row r="34" spans="1:13" s="87" customFormat="1" ht="15" customHeight="1" x14ac:dyDescent="0.2">
      <c r="A34" s="92">
        <v>1938</v>
      </c>
      <c r="B34" s="571"/>
      <c r="C34" s="572">
        <f>avghweal!N27</f>
        <v>501073.35133665276</v>
      </c>
      <c r="D34" s="524"/>
      <c r="E34" s="524"/>
      <c r="F34" s="524"/>
      <c r="G34" s="572">
        <f>avghweal!R27</f>
        <v>776896.47400638612</v>
      </c>
      <c r="H34" s="530"/>
      <c r="I34" s="541">
        <f>C34*0.1/'TE5'!B34</f>
        <v>0.80651406442700224</v>
      </c>
      <c r="J34" s="575"/>
      <c r="K34" s="541"/>
      <c r="L34" s="575"/>
      <c r="M34" s="561">
        <f>G34*0.1/'TE5'!F34</f>
        <v>0.82050018847615536</v>
      </c>
    </row>
    <row r="35" spans="1:13" s="87" customFormat="1" ht="15" customHeight="1" x14ac:dyDescent="0.2">
      <c r="A35" s="91">
        <v>1939</v>
      </c>
      <c r="B35" s="573"/>
      <c r="C35" s="574">
        <f>avghweal!N28</f>
        <v>519254.06186296878</v>
      </c>
      <c r="D35" s="526"/>
      <c r="E35" s="526"/>
      <c r="F35" s="526"/>
      <c r="G35" s="574">
        <f>avghweal!R28</f>
        <v>803208.01256316155</v>
      </c>
      <c r="H35" s="531"/>
      <c r="I35" s="542">
        <f>C35*0.1/'TE5'!B35</f>
        <v>0.8096869324316619</v>
      </c>
      <c r="J35" s="576"/>
      <c r="K35" s="542"/>
      <c r="L35" s="576"/>
      <c r="M35" s="562">
        <f>G35*0.1/'TE5'!F35</f>
        <v>0.8231197706133333</v>
      </c>
    </row>
    <row r="36" spans="1:13" s="87" customFormat="1" ht="15" customHeight="1" x14ac:dyDescent="0.2">
      <c r="A36" s="92">
        <v>1940</v>
      </c>
      <c r="B36" s="571"/>
      <c r="C36" s="572">
        <f>avghweal!N29</f>
        <v>497780.09085459326</v>
      </c>
      <c r="D36" s="524"/>
      <c r="E36" s="524"/>
      <c r="F36" s="524"/>
      <c r="G36" s="572">
        <f>avghweal!R29</f>
        <v>770385.64821880055</v>
      </c>
      <c r="H36" s="530"/>
      <c r="I36" s="541">
        <f>C36*0.1/'TE5'!B36</f>
        <v>0.78053362405102111</v>
      </c>
      <c r="J36" s="575"/>
      <c r="K36" s="541"/>
      <c r="L36" s="575"/>
      <c r="M36" s="561">
        <f>G36*0.1/'TE5'!F36</f>
        <v>0.79456815239916434</v>
      </c>
    </row>
    <row r="37" spans="1:13" s="87" customFormat="1" ht="15" customHeight="1" x14ac:dyDescent="0.2">
      <c r="A37" s="92">
        <v>1941</v>
      </c>
      <c r="B37" s="571"/>
      <c r="C37" s="572">
        <f>avghweal!N30</f>
        <v>452606.37031415635</v>
      </c>
      <c r="D37" s="524"/>
      <c r="E37" s="524"/>
      <c r="F37" s="524"/>
      <c r="G37" s="572">
        <f>avghweal!R30</f>
        <v>708439.49828860513</v>
      </c>
      <c r="H37" s="530"/>
      <c r="I37" s="541">
        <f>C37*0.1/'TE5'!B37</f>
        <v>0.75538744719763151</v>
      </c>
      <c r="J37" s="575"/>
      <c r="K37" s="541"/>
      <c r="L37" s="575"/>
      <c r="M37" s="561">
        <f>G37*0.1/'TE5'!F37</f>
        <v>0.76960752486883399</v>
      </c>
    </row>
    <row r="38" spans="1:13" s="87" customFormat="1" ht="15" customHeight="1" x14ac:dyDescent="0.2">
      <c r="A38" s="92">
        <v>1942</v>
      </c>
      <c r="B38" s="571"/>
      <c r="C38" s="572">
        <f>avghweal!N31</f>
        <v>424255.57026028261</v>
      </c>
      <c r="D38" s="524"/>
      <c r="E38" s="524"/>
      <c r="F38" s="524"/>
      <c r="G38" s="572">
        <f>avghweal!R31</f>
        <v>671614.32253698132</v>
      </c>
      <c r="H38" s="530"/>
      <c r="I38" s="541">
        <f>C38*0.1/'TE5'!B38</f>
        <v>0.73720703088590311</v>
      </c>
      <c r="J38" s="575"/>
      <c r="K38" s="541"/>
      <c r="L38" s="575"/>
      <c r="M38" s="561">
        <f>G38*0.1/'TE5'!F38</f>
        <v>0.75234095581426474</v>
      </c>
    </row>
    <row r="39" spans="1:13" s="87" customFormat="1" ht="15" customHeight="1" x14ac:dyDescent="0.2">
      <c r="A39" s="92">
        <v>1943</v>
      </c>
      <c r="B39" s="571"/>
      <c r="C39" s="572">
        <f>avghweal!N32</f>
        <v>457567.1129825277</v>
      </c>
      <c r="D39" s="524"/>
      <c r="E39" s="524"/>
      <c r="F39" s="524"/>
      <c r="G39" s="572">
        <f>avghweal!R32</f>
        <v>728857.90480704338</v>
      </c>
      <c r="H39" s="530"/>
      <c r="I39" s="541">
        <f>C39*0.1/'TE5'!B39</f>
        <v>0.74076382556724618</v>
      </c>
      <c r="J39" s="575"/>
      <c r="K39" s="541"/>
      <c r="L39" s="575"/>
      <c r="M39" s="561">
        <f>G39*0.1/'TE5'!F39</f>
        <v>0.75531119146758907</v>
      </c>
    </row>
    <row r="40" spans="1:13" s="87" customFormat="1" ht="15" customHeight="1" x14ac:dyDescent="0.2">
      <c r="A40" s="92">
        <v>1944</v>
      </c>
      <c r="B40" s="571"/>
      <c r="C40" s="572">
        <f>avghweal!N33</f>
        <v>499444.82669528417</v>
      </c>
      <c r="D40" s="524"/>
      <c r="E40" s="524"/>
      <c r="F40" s="524"/>
      <c r="G40" s="572">
        <f>avghweal!R33</f>
        <v>806131.87545495236</v>
      </c>
      <c r="H40" s="530"/>
      <c r="I40" s="541">
        <f>C40*0.1/'TE5'!B40</f>
        <v>0.71775199026076242</v>
      </c>
      <c r="J40" s="575"/>
      <c r="K40" s="541"/>
      <c r="L40" s="575"/>
      <c r="M40" s="561">
        <f>G40*0.1/'TE5'!F40</f>
        <v>0.73561105820185546</v>
      </c>
    </row>
    <row r="41" spans="1:13" s="87" customFormat="1" ht="15" customHeight="1" x14ac:dyDescent="0.2">
      <c r="A41" s="92">
        <v>1945</v>
      </c>
      <c r="B41" s="571"/>
      <c r="C41" s="572">
        <f>avghweal!N34</f>
        <v>568662.49867608934</v>
      </c>
      <c r="D41" s="524"/>
      <c r="E41" s="524"/>
      <c r="F41" s="524"/>
      <c r="G41" s="572">
        <f>avghweal!R34</f>
        <v>923962.34070564678</v>
      </c>
      <c r="H41" s="530"/>
      <c r="I41" s="541">
        <f>C41*0.1/'TE5'!B41</f>
        <v>0.72365703698669248</v>
      </c>
      <c r="J41" s="575"/>
      <c r="K41" s="541"/>
      <c r="L41" s="575"/>
      <c r="M41" s="561">
        <f>G41*0.1/'TE5'!F41</f>
        <v>0.74035779106710053</v>
      </c>
    </row>
    <row r="42" spans="1:13" s="87" customFormat="1" ht="15" customHeight="1" x14ac:dyDescent="0.2">
      <c r="A42" s="92">
        <v>1946</v>
      </c>
      <c r="B42" s="571"/>
      <c r="C42" s="572">
        <f>avghweal!N35</f>
        <v>546666.0040866218</v>
      </c>
      <c r="D42" s="524"/>
      <c r="E42" s="524"/>
      <c r="F42" s="524"/>
      <c r="G42" s="572">
        <f>avghweal!R35</f>
        <v>894821.34666894551</v>
      </c>
      <c r="H42" s="530"/>
      <c r="I42" s="541">
        <f>C42*0.1/'TE5'!B42</f>
        <v>0.7211803119202963</v>
      </c>
      <c r="J42" s="575"/>
      <c r="K42" s="541"/>
      <c r="L42" s="575"/>
      <c r="M42" s="561">
        <f>G42*0.1/'TE5'!F42</f>
        <v>0.73735267353944756</v>
      </c>
    </row>
    <row r="43" spans="1:13" s="87" customFormat="1" ht="15" customHeight="1" x14ac:dyDescent="0.2">
      <c r="A43" s="92">
        <v>1947</v>
      </c>
      <c r="B43" s="571"/>
      <c r="C43" s="572">
        <f>avghweal!N36</f>
        <v>524827.09994896292</v>
      </c>
      <c r="D43" s="524"/>
      <c r="E43" s="524"/>
      <c r="F43" s="524"/>
      <c r="G43" s="572">
        <f>avghweal!R36</f>
        <v>860090.57966412744</v>
      </c>
      <c r="H43" s="530"/>
      <c r="I43" s="541">
        <f>C43*0.1/'TE5'!B43</f>
        <v>0.70789288250494675</v>
      </c>
      <c r="J43" s="575"/>
      <c r="K43" s="541"/>
      <c r="L43" s="575"/>
      <c r="M43" s="561">
        <f>G43*0.1/'TE5'!F43</f>
        <v>0.72511033050932949</v>
      </c>
    </row>
    <row r="44" spans="1:13" s="87" customFormat="1" ht="15" customHeight="1" x14ac:dyDescent="0.2">
      <c r="A44" s="92">
        <v>1948</v>
      </c>
      <c r="B44" s="571"/>
      <c r="C44" s="572">
        <f>avghweal!N37</f>
        <v>517316.14596333919</v>
      </c>
      <c r="D44" s="524"/>
      <c r="E44" s="524"/>
      <c r="F44" s="524"/>
      <c r="G44" s="572">
        <f>avghweal!R37</f>
        <v>852297.72751784965</v>
      </c>
      <c r="H44" s="530"/>
      <c r="I44" s="541">
        <f>C44*0.1/'TE5'!B44</f>
        <v>0.69446242498140454</v>
      </c>
      <c r="J44" s="575"/>
      <c r="K44" s="541"/>
      <c r="L44" s="575"/>
      <c r="M44" s="561">
        <f>G44*0.1/'TE5'!F44</f>
        <v>0.71340326863407622</v>
      </c>
    </row>
    <row r="45" spans="1:13" s="87" customFormat="1" ht="15" customHeight="1" x14ac:dyDescent="0.2">
      <c r="A45" s="91">
        <v>1949</v>
      </c>
      <c r="B45" s="573"/>
      <c r="C45" s="574">
        <f>avghweal!N38</f>
        <v>525360.03747405682</v>
      </c>
      <c r="D45" s="526"/>
      <c r="E45" s="526"/>
      <c r="F45" s="526"/>
      <c r="G45" s="574">
        <f>avghweal!R38</f>
        <v>869201.16163421853</v>
      </c>
      <c r="H45" s="531"/>
      <c r="I45" s="542">
        <f>C45*0.1/'TE5'!B45</f>
        <v>0.68667206408709436</v>
      </c>
      <c r="J45" s="576"/>
      <c r="K45" s="542"/>
      <c r="L45" s="576"/>
      <c r="M45" s="562">
        <f>G45*0.1/'TE5'!F45</f>
        <v>0.70659454587086923</v>
      </c>
    </row>
    <row r="46" spans="1:13" s="87" customFormat="1" ht="15" customHeight="1" x14ac:dyDescent="0.2">
      <c r="A46" s="92">
        <v>1950</v>
      </c>
      <c r="B46" s="571"/>
      <c r="C46" s="572">
        <f>avghweal!N39</f>
        <v>544321.23510678287</v>
      </c>
      <c r="D46" s="524"/>
      <c r="E46" s="524"/>
      <c r="F46" s="524"/>
      <c r="G46" s="572">
        <f>avghweal!R39</f>
        <v>898529.43590723234</v>
      </c>
      <c r="H46" s="530"/>
      <c r="I46" s="541">
        <f>C46*0.1/'TE5'!B46</f>
        <v>0.6901731692291847</v>
      </c>
      <c r="J46" s="575"/>
      <c r="K46" s="541"/>
      <c r="L46" s="575"/>
      <c r="M46" s="561">
        <f>G46*0.1/'TE5'!F46</f>
        <v>0.70985230475027317</v>
      </c>
    </row>
    <row r="47" spans="1:13" s="87" customFormat="1" ht="15" customHeight="1" x14ac:dyDescent="0.2">
      <c r="A47" s="92">
        <v>1951</v>
      </c>
      <c r="B47" s="571"/>
      <c r="C47" s="572">
        <f>avghweal!N40</f>
        <v>545605.34853358672</v>
      </c>
      <c r="D47" s="524"/>
      <c r="E47" s="524"/>
      <c r="F47" s="524"/>
      <c r="G47" s="572">
        <f>avghweal!R40</f>
        <v>902783.38250763866</v>
      </c>
      <c r="H47" s="530"/>
      <c r="I47" s="541">
        <f>C47*0.1/'TE5'!B47</f>
        <v>0.69003422027184769</v>
      </c>
      <c r="J47" s="575"/>
      <c r="K47" s="541"/>
      <c r="L47" s="575"/>
      <c r="M47" s="561">
        <f>G47*0.1/'TE5'!F47</f>
        <v>0.70969054569212686</v>
      </c>
    </row>
    <row r="48" spans="1:13" s="87" customFormat="1" ht="15" customHeight="1" x14ac:dyDescent="0.2">
      <c r="A48" s="92">
        <v>1952</v>
      </c>
      <c r="B48" s="571"/>
      <c r="C48" s="572">
        <f>avghweal!N41</f>
        <v>558277.09826093342</v>
      </c>
      <c r="D48" s="524"/>
      <c r="E48" s="524"/>
      <c r="F48" s="524"/>
      <c r="G48" s="572">
        <f>avghweal!R41</f>
        <v>925325.41560524295</v>
      </c>
      <c r="H48" s="530"/>
      <c r="I48" s="541">
        <f>C48*0.1/'TE5'!B48</f>
        <v>0.68724652726449398</v>
      </c>
      <c r="J48" s="575"/>
      <c r="K48" s="541"/>
      <c r="L48" s="575"/>
      <c r="M48" s="561">
        <f>G48*0.1/'TE5'!F48</f>
        <v>0.70685892268994333</v>
      </c>
    </row>
    <row r="49" spans="1:13" s="87" customFormat="1" ht="15" customHeight="1" x14ac:dyDescent="0.2">
      <c r="A49" s="92">
        <v>1953</v>
      </c>
      <c r="B49" s="571"/>
      <c r="C49" s="572">
        <f>avghweal!N42</f>
        <v>557977.55915655801</v>
      </c>
      <c r="D49" s="524"/>
      <c r="E49" s="524"/>
      <c r="F49" s="524"/>
      <c r="G49" s="572">
        <f>avghweal!R42</f>
        <v>925817.31614483381</v>
      </c>
      <c r="H49" s="530"/>
      <c r="I49" s="541">
        <f>C49*0.1/'TE5'!B49</f>
        <v>0.68088303032018271</v>
      </c>
      <c r="J49" s="575"/>
      <c r="K49" s="541"/>
      <c r="L49" s="575"/>
      <c r="M49" s="561">
        <f>G49*0.1/'TE5'!F49</f>
        <v>0.70081863236189212</v>
      </c>
    </row>
    <row r="50" spans="1:13" s="87" customFormat="1" ht="15" customHeight="1" x14ac:dyDescent="0.2">
      <c r="A50" s="92">
        <v>1954</v>
      </c>
      <c r="B50" s="571"/>
      <c r="C50" s="572">
        <f>avghweal!N43</f>
        <v>576944.69270221062</v>
      </c>
      <c r="D50" s="524"/>
      <c r="E50" s="524"/>
      <c r="F50" s="524"/>
      <c r="G50" s="572">
        <f>avghweal!R43</f>
        <v>956041.18323856767</v>
      </c>
      <c r="H50" s="530"/>
      <c r="I50" s="541">
        <f>C50*0.1/'TE5'!B50</f>
        <v>0.6849034659082831</v>
      </c>
      <c r="J50" s="575"/>
      <c r="K50" s="541"/>
      <c r="L50" s="575"/>
      <c r="M50" s="561">
        <f>G50*0.1/'TE5'!F50</f>
        <v>0.70433254849479066</v>
      </c>
    </row>
    <row r="51" spans="1:13" s="87" customFormat="1" ht="15" customHeight="1" x14ac:dyDescent="0.2">
      <c r="A51" s="92">
        <v>1955</v>
      </c>
      <c r="B51" s="571"/>
      <c r="C51" s="572">
        <f>avghweal!N44</f>
        <v>608884.96719988645</v>
      </c>
      <c r="D51" s="524"/>
      <c r="E51" s="524"/>
      <c r="F51" s="524"/>
      <c r="G51" s="572">
        <f>avghweal!R44</f>
        <v>1007399.6994803016</v>
      </c>
      <c r="H51" s="530"/>
      <c r="I51" s="541">
        <f>C51*0.1/'TE5'!B51</f>
        <v>0.68878274005671059</v>
      </c>
      <c r="J51" s="575"/>
      <c r="K51" s="541"/>
      <c r="L51" s="575"/>
      <c r="M51" s="561">
        <f>G51*0.1/'TE5'!F51</f>
        <v>0.70779548486947008</v>
      </c>
    </row>
    <row r="52" spans="1:13" s="87" customFormat="1" ht="15" customHeight="1" x14ac:dyDescent="0.2">
      <c r="A52" s="92">
        <v>1956</v>
      </c>
      <c r="B52" s="571"/>
      <c r="C52" s="572">
        <f>avghweal!N45</f>
        <v>628428.48647061759</v>
      </c>
      <c r="D52" s="524"/>
      <c r="E52" s="524"/>
      <c r="F52" s="524"/>
      <c r="G52" s="572">
        <f>avghweal!R45</f>
        <v>1039533.7743039017</v>
      </c>
      <c r="H52" s="530"/>
      <c r="I52" s="541">
        <f>C52*0.1/'TE5'!B52</f>
        <v>0.69220325167805952</v>
      </c>
      <c r="J52" s="575"/>
      <c r="K52" s="541"/>
      <c r="L52" s="575"/>
      <c r="M52" s="561">
        <f>G52*0.1/'TE5'!F52</f>
        <v>0.71111270710776131</v>
      </c>
    </row>
    <row r="53" spans="1:13" s="87" customFormat="1" ht="15" customHeight="1" x14ac:dyDescent="0.2">
      <c r="A53" s="92">
        <v>1957</v>
      </c>
      <c r="B53" s="571"/>
      <c r="C53" s="572">
        <f>avghweal!N46</f>
        <v>631312.1150336531</v>
      </c>
      <c r="D53" s="524"/>
      <c r="E53" s="524"/>
      <c r="F53" s="524"/>
      <c r="G53" s="572">
        <f>avghweal!R46</f>
        <v>1043855.2204869764</v>
      </c>
      <c r="H53" s="530"/>
      <c r="I53" s="541">
        <f>C53*0.1/'TE5'!B53</f>
        <v>0.69633821880161284</v>
      </c>
      <c r="J53" s="575"/>
      <c r="K53" s="541"/>
      <c r="L53" s="575"/>
      <c r="M53" s="561">
        <f>G53*0.1/'TE5'!F53</f>
        <v>0.71538653677565367</v>
      </c>
    </row>
    <row r="54" spans="1:13" s="87" customFormat="1" ht="15" customHeight="1" x14ac:dyDescent="0.2">
      <c r="A54" s="92">
        <v>1958</v>
      </c>
      <c r="B54" s="571"/>
      <c r="C54" s="572">
        <f>avghweal!N47</f>
        <v>643958.50101832778</v>
      </c>
      <c r="D54" s="524"/>
      <c r="E54" s="524"/>
      <c r="F54" s="524"/>
      <c r="G54" s="572">
        <f>avghweal!R47</f>
        <v>1065280.9455567198</v>
      </c>
      <c r="H54" s="530"/>
      <c r="I54" s="541">
        <f>C54*0.1/'TE5'!B54</f>
        <v>0.69515333110798605</v>
      </c>
      <c r="J54" s="575"/>
      <c r="K54" s="541"/>
      <c r="L54" s="575"/>
      <c r="M54" s="561">
        <f>G54*0.1/'TE5'!F54</f>
        <v>0.71452317578786828</v>
      </c>
    </row>
    <row r="55" spans="1:13" s="87" customFormat="1" ht="15" customHeight="1" x14ac:dyDescent="0.2">
      <c r="A55" s="91">
        <v>1959</v>
      </c>
      <c r="B55" s="573"/>
      <c r="C55" s="574">
        <f>avghweal!N48</f>
        <v>676548.78040113137</v>
      </c>
      <c r="D55" s="526"/>
      <c r="E55" s="526"/>
      <c r="F55" s="526"/>
      <c r="G55" s="574">
        <f>avghweal!R48</f>
        <v>1123192.797136354</v>
      </c>
      <c r="H55" s="531"/>
      <c r="I55" s="542">
        <f>C55*0.1/'TE5'!B55</f>
        <v>0.70235330290519615</v>
      </c>
      <c r="J55" s="576"/>
      <c r="K55" s="542"/>
      <c r="L55" s="576"/>
      <c r="M55" s="562">
        <f>G55*0.1/'TE5'!F55</f>
        <v>0.72088507582057415</v>
      </c>
    </row>
    <row r="56" spans="1:13" x14ac:dyDescent="0.2">
      <c r="A56" s="67">
        <v>1960</v>
      </c>
      <c r="B56" s="571"/>
      <c r="C56" s="572">
        <f>avghweal!N49</f>
        <v>689395.04762517533</v>
      </c>
      <c r="D56" s="524"/>
      <c r="E56" s="524"/>
      <c r="F56" s="524"/>
      <c r="G56" s="572">
        <f>avghweal!R49</f>
        <v>1146703.5497149816</v>
      </c>
      <c r="H56" s="530"/>
      <c r="I56" s="541">
        <f>C56*0.1/'TE5'!B56</f>
        <v>0.70498879631558353</v>
      </c>
      <c r="J56" s="575"/>
      <c r="K56" s="541"/>
      <c r="L56" s="575"/>
      <c r="M56" s="561">
        <f>G56*0.1/'TE5'!F56</f>
        <v>0.72352508718404496</v>
      </c>
    </row>
    <row r="57" spans="1:13" x14ac:dyDescent="0.2">
      <c r="A57" s="67">
        <v>1961</v>
      </c>
      <c r="B57" s="571"/>
      <c r="C57" s="572">
        <f>avghweal!N50</f>
        <v>717319.19961699087</v>
      </c>
      <c r="D57" s="524"/>
      <c r="E57" s="524"/>
      <c r="F57" s="524"/>
      <c r="G57" s="572">
        <f>avghweal!R50</f>
        <v>1182349.677216284</v>
      </c>
      <c r="H57" s="530"/>
      <c r="I57" s="541">
        <f>C57*0.1/'TE5'!B57</f>
        <v>0.70709142617875187</v>
      </c>
      <c r="J57" s="575"/>
      <c r="K57" s="541"/>
      <c r="L57" s="575"/>
      <c r="M57" s="561">
        <f>G57*0.1/'TE5'!F57</f>
        <v>0.72548755999335601</v>
      </c>
    </row>
    <row r="58" spans="1:13" x14ac:dyDescent="0.2">
      <c r="A58" s="67">
        <v>1962</v>
      </c>
      <c r="B58" s="563">
        <f>avghweal!M51</f>
        <v>743877.3639634063</v>
      </c>
      <c r="C58" s="523">
        <f>avghweal!N51</f>
        <v>743877.3639634063</v>
      </c>
      <c r="D58" s="522">
        <f>avghweal!O51</f>
        <v>591033.76101354556</v>
      </c>
      <c r="E58" s="522">
        <f>avghweal!P51</f>
        <v>712658.9574303861</v>
      </c>
      <c r="F58" s="522">
        <f>avghweal!Q51</f>
        <v>773286.80317647348</v>
      </c>
      <c r="G58" s="523">
        <f>avghweal!R51</f>
        <v>1178307.4642263697</v>
      </c>
      <c r="H58" s="532">
        <f>B58*0.1/'TE5'!B58</f>
        <v>0.7122504711151123</v>
      </c>
      <c r="I58" s="543">
        <f>C58*0.1/'TE5'!B58</f>
        <v>0.7122504711151123</v>
      </c>
      <c r="J58" s="543">
        <f>D58*0.1/'TE5'!C58</f>
        <v>0.68546575307846069</v>
      </c>
      <c r="K58" s="543">
        <f>E58*0.1/'TE5'!D58</f>
        <v>0.70326966047286976</v>
      </c>
      <c r="L58" s="543">
        <f>F58*0.1/'TE5'!E58</f>
        <v>0.72021090984344482</v>
      </c>
      <c r="M58" s="550">
        <f>G58*0.1/'TE5'!F58</f>
        <v>0.73079591989517201</v>
      </c>
    </row>
    <row r="59" spans="1:13" x14ac:dyDescent="0.2">
      <c r="A59" s="67">
        <v>1963</v>
      </c>
      <c r="B59" s="564">
        <f>avghweal!M52</f>
        <v>757109.39354154328</v>
      </c>
      <c r="C59" s="525">
        <f>avghweal!N52</f>
        <v>749995.28519522806</v>
      </c>
      <c r="D59" s="524">
        <f>avghweal!O52</f>
        <v>592904.1119089881</v>
      </c>
      <c r="E59" s="524">
        <f>avghweal!P52</f>
        <v>720424.11160776555</v>
      </c>
      <c r="F59" s="524">
        <f>avghweal!Q52</f>
        <v>791646.06927141314</v>
      </c>
      <c r="G59" s="525">
        <f>avghweal!R52</f>
        <v>1185525.674056231</v>
      </c>
      <c r="H59" s="533">
        <f>B59*0.1/'TE5'!B59</f>
        <v>0.71845006712141701</v>
      </c>
      <c r="I59" s="544">
        <f>C59*0.1/'TE5'!B59</f>
        <v>0.7116992175579071</v>
      </c>
      <c r="J59" s="551">
        <f>D59*0.1/'TE5'!C59</f>
        <v>0.68476738587017338</v>
      </c>
      <c r="K59" s="544">
        <f>E59*0.1/'TE5'!D59</f>
        <v>0.70341837977434696</v>
      </c>
      <c r="L59" s="551">
        <f>F59*0.1/'TE5'!E59</f>
        <v>0.71878475294538013</v>
      </c>
      <c r="M59" s="552">
        <f>G59*0.1/'TE5'!F59</f>
        <v>0.72888249158859264</v>
      </c>
    </row>
    <row r="60" spans="1:13" x14ac:dyDescent="0.2">
      <c r="A60" s="67">
        <v>1964</v>
      </c>
      <c r="B60" s="564">
        <f>avghweal!M53</f>
        <v>770341.42311968037</v>
      </c>
      <c r="C60" s="525">
        <f>avghweal!N53</f>
        <v>770341.42311968037</v>
      </c>
      <c r="D60" s="524">
        <f>avghweal!O53</f>
        <v>594774.46280443075</v>
      </c>
      <c r="E60" s="524">
        <f>avghweal!P53</f>
        <v>728189.26578514511</v>
      </c>
      <c r="F60" s="524">
        <f>avghweal!Q53</f>
        <v>810005.33536635269</v>
      </c>
      <c r="G60" s="525">
        <f>avghweal!R53</f>
        <v>1219813.7194723326</v>
      </c>
      <c r="H60" s="533">
        <f>B60*0.1/'TE5'!B60</f>
        <v>0.71114796400070179</v>
      </c>
      <c r="I60" s="544">
        <f>C60*0.1/'TE5'!B60</f>
        <v>0.71114796400070179</v>
      </c>
      <c r="J60" s="551">
        <f>D60*0.1/'TE5'!C60</f>
        <v>0.6840748190879824</v>
      </c>
      <c r="K60" s="544">
        <f>E60*0.1/'TE5'!D60</f>
        <v>0.70356398820877075</v>
      </c>
      <c r="L60" s="551">
        <f>F60*0.1/'TE5'!E60</f>
        <v>0.71742850542068493</v>
      </c>
      <c r="M60" s="552">
        <f>G60*0.1/'TE5'!F60</f>
        <v>0.72696906328201305</v>
      </c>
    </row>
    <row r="61" spans="1:13" x14ac:dyDescent="0.2">
      <c r="A61" s="67">
        <v>1965</v>
      </c>
      <c r="B61" s="564">
        <f>avghweal!M54</f>
        <v>785197.74370600306</v>
      </c>
      <c r="C61" s="525">
        <f>avghweal!N54</f>
        <v>799786.50224264036</v>
      </c>
      <c r="D61" s="524">
        <f>avghweal!O54</f>
        <v>604231.88841415104</v>
      </c>
      <c r="E61" s="524">
        <f>avghweal!P54</f>
        <v>747272.04680439294</v>
      </c>
      <c r="F61" s="524">
        <f>avghweal!Q54</f>
        <v>820946.049176133</v>
      </c>
      <c r="G61" s="525">
        <f>avghweal!R54</f>
        <v>1263530.7768535598</v>
      </c>
      <c r="H61" s="533">
        <f>B61*0.1/'TE5'!B61</f>
        <v>0.69413026822937929</v>
      </c>
      <c r="I61" s="544">
        <f>C61*0.1/'TE5'!B61</f>
        <v>0.70702701807022106</v>
      </c>
      <c r="J61" s="551">
        <f>D61*0.1/'TE5'!C61</f>
        <v>0.68236236461435851</v>
      </c>
      <c r="K61" s="544">
        <f>E61*0.1/'TE5'!D61</f>
        <v>0.69988232451233323</v>
      </c>
      <c r="L61" s="551">
        <f>F61*0.1/'TE5'!E61</f>
        <v>0.71289755463029636</v>
      </c>
      <c r="M61" s="552">
        <f>G61*0.1/'TE5'!F61</f>
        <v>0.72323191165924083</v>
      </c>
    </row>
    <row r="62" spans="1:13" x14ac:dyDescent="0.2">
      <c r="A62" s="67">
        <v>1966</v>
      </c>
      <c r="B62" s="564">
        <f>avghweal!M55</f>
        <v>800054.06429232575</v>
      </c>
      <c r="C62" s="525">
        <f>avghweal!N55</f>
        <v>800054.06429232575</v>
      </c>
      <c r="D62" s="524">
        <f>avghweal!O55</f>
        <v>613689.31402387132</v>
      </c>
      <c r="E62" s="524">
        <f>avghweal!P55</f>
        <v>766354.82782364078</v>
      </c>
      <c r="F62" s="524">
        <f>avghweal!Q55</f>
        <v>831886.76298591343</v>
      </c>
      <c r="G62" s="525">
        <f>avghweal!R55</f>
        <v>1262000.2422707025</v>
      </c>
      <c r="H62" s="533">
        <f>B62*0.1/'TE5'!B62</f>
        <v>0.70290607213973999</v>
      </c>
      <c r="I62" s="544">
        <f>C62*0.1/'TE5'!B62</f>
        <v>0.70290607213973999</v>
      </c>
      <c r="J62" s="551">
        <f>D62*0.1/'TE5'!C62</f>
        <v>0.68071085214614857</v>
      </c>
      <c r="K62" s="544">
        <f>E62*0.1/'TE5'!D62</f>
        <v>0.69641953706741333</v>
      </c>
      <c r="L62" s="551">
        <f>F62*0.1/'TE5'!E62</f>
        <v>0.70854043960571267</v>
      </c>
      <c r="M62" s="552">
        <f>G62*0.1/'TE5'!F62</f>
        <v>0.71949476003646851</v>
      </c>
    </row>
    <row r="63" spans="1:13" x14ac:dyDescent="0.2">
      <c r="A63" s="67">
        <v>1967</v>
      </c>
      <c r="B63" s="564">
        <f>avghweal!M56</f>
        <v>813959.71731779608</v>
      </c>
      <c r="C63" s="525">
        <f>avghweal!N56</f>
        <v>813959.71731779608</v>
      </c>
      <c r="D63" s="524">
        <f>avghweal!O56</f>
        <v>635890.98773417319</v>
      </c>
      <c r="E63" s="524">
        <f>avghweal!P56</f>
        <v>766566.30688827962</v>
      </c>
      <c r="F63" s="524">
        <f>avghweal!Q56</f>
        <v>858963.68360440037</v>
      </c>
      <c r="G63" s="525">
        <f>avghweal!R56</f>
        <v>1302224.5639949185</v>
      </c>
      <c r="H63" s="534">
        <f>B63*0.1/'TE5'!B63</f>
        <v>0.69944882392883312</v>
      </c>
      <c r="I63" s="545">
        <f>C63*0.1/'TE5'!B63</f>
        <v>0.69944882392883312</v>
      </c>
      <c r="J63" s="551">
        <f>D63*0.1/'TE5'!C63</f>
        <v>0.67667078971862793</v>
      </c>
      <c r="K63" s="544">
        <f>E63*0.1/'TE5'!D63</f>
        <v>0.69092455506324768</v>
      </c>
      <c r="L63" s="551">
        <f>F63*0.1/'TE5'!E63</f>
        <v>0.70670178532600403</v>
      </c>
      <c r="M63" s="552">
        <f>G63*0.1/'TE5'!F63</f>
        <v>0.71382184326648712</v>
      </c>
    </row>
    <row r="64" spans="1:13" x14ac:dyDescent="0.2">
      <c r="A64" s="67">
        <v>1968</v>
      </c>
      <c r="B64" s="564">
        <f>avghweal!M57</f>
        <v>855105.33026271954</v>
      </c>
      <c r="C64" s="525">
        <f>avghweal!N57</f>
        <v>855105.33026271954</v>
      </c>
      <c r="D64" s="524">
        <f>avghweal!O57</f>
        <v>665835.18228907499</v>
      </c>
      <c r="E64" s="524">
        <f>avghweal!P57</f>
        <v>808305.779565237</v>
      </c>
      <c r="F64" s="524">
        <f>avghweal!Q57</f>
        <v>899760.84854524524</v>
      </c>
      <c r="G64" s="525">
        <f>avghweal!R57</f>
        <v>1357487.2505053252</v>
      </c>
      <c r="H64" s="534">
        <f>B64*0.1/'TE5'!B64</f>
        <v>0.69989036023616791</v>
      </c>
      <c r="I64" s="545">
        <f>C64*0.1/'TE5'!B64</f>
        <v>0.69989036023616791</v>
      </c>
      <c r="J64" s="551">
        <f>D64*0.1/'TE5'!C64</f>
        <v>0.68187814950942993</v>
      </c>
      <c r="K64" s="544">
        <f>E64*0.1/'TE5'!D64</f>
        <v>0.69293644279241551</v>
      </c>
      <c r="L64" s="551">
        <f>F64*0.1/'TE5'!E64</f>
        <v>0.70557691901922226</v>
      </c>
      <c r="M64" s="552">
        <f>G64*0.1/'TE5'!F64</f>
        <v>0.71356907859444618</v>
      </c>
    </row>
    <row r="65" spans="1:13" x14ac:dyDescent="0.2">
      <c r="A65" s="72">
        <v>1969</v>
      </c>
      <c r="B65" s="565">
        <f>avghweal!M58</f>
        <v>834031.23688637884</v>
      </c>
      <c r="C65" s="527">
        <f>avghweal!N58</f>
        <v>834031.23688637884</v>
      </c>
      <c r="D65" s="526">
        <f>avghweal!O58</f>
        <v>653555.42745737475</v>
      </c>
      <c r="E65" s="526">
        <f>avghweal!P58</f>
        <v>785998.31600289198</v>
      </c>
      <c r="F65" s="526">
        <f>avghweal!Q58</f>
        <v>879499.87558237137</v>
      </c>
      <c r="G65" s="527">
        <f>avghweal!R58</f>
        <v>1330063.0002670961</v>
      </c>
      <c r="H65" s="535">
        <f>B65*0.1/'TE5'!B65</f>
        <v>0.69013146683573723</v>
      </c>
      <c r="I65" s="546">
        <f>C65*0.1/'TE5'!B65</f>
        <v>0.69013146683573723</v>
      </c>
      <c r="J65" s="553">
        <f>D65*0.1/'TE5'!C65</f>
        <v>0.67213025689125061</v>
      </c>
      <c r="K65" s="547">
        <f>E65*0.1/'TE5'!D65</f>
        <v>0.68348052166402329</v>
      </c>
      <c r="L65" s="553">
        <f>F65*0.1/'TE5'!E65</f>
        <v>0.6955076064914465</v>
      </c>
      <c r="M65" s="554">
        <f>G65*0.1/'TE5'!F65</f>
        <v>0.7039080196991564</v>
      </c>
    </row>
    <row r="66" spans="1:13" x14ac:dyDescent="0.2">
      <c r="A66" s="67">
        <v>1970</v>
      </c>
      <c r="B66" s="564">
        <f>avghweal!M59</f>
        <v>794339.30881559104</v>
      </c>
      <c r="C66" s="525">
        <f>avghweal!N59</f>
        <v>794339.30881559104</v>
      </c>
      <c r="D66" s="524">
        <f>avghweal!O59</f>
        <v>615108.090935649</v>
      </c>
      <c r="E66" s="524">
        <f>avghweal!P59</f>
        <v>758791.37267077737</v>
      </c>
      <c r="F66" s="524">
        <f>avghweal!Q59</f>
        <v>828338.85934204445</v>
      </c>
      <c r="G66" s="525">
        <f>avghweal!R59</f>
        <v>1261991.0907467159</v>
      </c>
      <c r="H66" s="534">
        <f>B66*0.1/'TE5'!B66</f>
        <v>0.69073503743857145</v>
      </c>
      <c r="I66" s="545">
        <f>C66*0.1/'TE5'!B66</f>
        <v>0.69073503743857145</v>
      </c>
      <c r="J66" s="551">
        <f>D66*0.1/'TE5'!C66</f>
        <v>0.67028487473726284</v>
      </c>
      <c r="K66" s="544">
        <f>E66*0.1/'TE5'!D66</f>
        <v>0.6849848828278482</v>
      </c>
      <c r="L66" s="551">
        <f>F66*0.1/'TE5'!E66</f>
        <v>0.69550219690427184</v>
      </c>
      <c r="M66" s="552">
        <f>G66*0.1/'TE5'!F66</f>
        <v>0.70695546106435359</v>
      </c>
    </row>
    <row r="67" spans="1:13" x14ac:dyDescent="0.2">
      <c r="A67" s="67">
        <v>1971</v>
      </c>
      <c r="B67" s="564">
        <f>avghweal!M60</f>
        <v>791904.76338735782</v>
      </c>
      <c r="C67" s="525">
        <f>avghweal!N60</f>
        <v>791904.76338735782</v>
      </c>
      <c r="D67" s="524">
        <f>avghweal!O60</f>
        <v>630657.36965412227</v>
      </c>
      <c r="E67" s="524">
        <f>avghweal!P60</f>
        <v>753952.2038779608</v>
      </c>
      <c r="F67" s="524">
        <f>avghweal!Q60</f>
        <v>828328.42668420787</v>
      </c>
      <c r="G67" s="525">
        <f>avghweal!R60</f>
        <v>1261394.8876035702</v>
      </c>
      <c r="H67" s="534">
        <f>B67*0.1/'TE5'!B67</f>
        <v>0.68708401801995933</v>
      </c>
      <c r="I67" s="545">
        <f>C67*0.1/'TE5'!B67</f>
        <v>0.68708401801995933</v>
      </c>
      <c r="J67" s="551">
        <f>D67*0.1/'TE5'!C67</f>
        <v>0.66439250297844399</v>
      </c>
      <c r="K67" s="544">
        <f>E67*0.1/'TE5'!D67</f>
        <v>0.68134043121244758</v>
      </c>
      <c r="L67" s="551">
        <f>F67*0.1/'TE5'!E67</f>
        <v>0.69191139319445938</v>
      </c>
      <c r="M67" s="552">
        <f>G67*0.1/'TE5'!F67</f>
        <v>0.70552264858270042</v>
      </c>
    </row>
    <row r="68" spans="1:13" x14ac:dyDescent="0.2">
      <c r="A68" s="67">
        <v>1972</v>
      </c>
      <c r="B68" s="564">
        <f>avghweal!M61</f>
        <v>843778.14544777211</v>
      </c>
      <c r="C68" s="525">
        <f>avghweal!N61</f>
        <v>843778.14544777211</v>
      </c>
      <c r="D68" s="524">
        <f>avghweal!O61</f>
        <v>660764.29882328154</v>
      </c>
      <c r="E68" s="524">
        <f>avghweal!P61</f>
        <v>805147.79434617842</v>
      </c>
      <c r="F68" s="524">
        <f>avghweal!Q61</f>
        <v>880612.97765829181</v>
      </c>
      <c r="G68" s="525">
        <f>avghweal!R61</f>
        <v>1325844.2047557803</v>
      </c>
      <c r="H68" s="534">
        <f>B68*0.1/'TE5'!B68</f>
        <v>0.6890391853521578</v>
      </c>
      <c r="I68" s="545">
        <f>C68*0.1/'TE5'!B68</f>
        <v>0.6890391853521578</v>
      </c>
      <c r="J68" s="551">
        <f>D68*0.1/'TE5'!C68</f>
        <v>0.6690150429494679</v>
      </c>
      <c r="K68" s="544">
        <f>E68*0.1/'TE5'!D68</f>
        <v>0.68365047252154898</v>
      </c>
      <c r="L68" s="551">
        <f>F68*0.1/'TE5'!E68</f>
        <v>0.69366979444748722</v>
      </c>
      <c r="M68" s="552">
        <f>G68*0.1/'TE5'!F68</f>
        <v>0.71002138954645477</v>
      </c>
    </row>
    <row r="69" spans="1:13" x14ac:dyDescent="0.2">
      <c r="A69" s="67">
        <v>1973</v>
      </c>
      <c r="B69" s="564">
        <f>avghweal!M62</f>
        <v>841227.6793697559</v>
      </c>
      <c r="C69" s="525">
        <f>avghweal!N62</f>
        <v>841227.6793697559</v>
      </c>
      <c r="D69" s="524">
        <f>avghweal!O62</f>
        <v>672850.85872063285</v>
      </c>
      <c r="E69" s="524">
        <f>avghweal!P62</f>
        <v>813285.02430988126</v>
      </c>
      <c r="F69" s="524">
        <f>avghweal!Q62</f>
        <v>867491.20626934152</v>
      </c>
      <c r="G69" s="525">
        <f>avghweal!R62</f>
        <v>1325888.0996141443</v>
      </c>
      <c r="H69" s="534">
        <f>B69*0.1/'TE5'!B69</f>
        <v>0.68008290596480936</v>
      </c>
      <c r="I69" s="545">
        <f>C69*0.1/'TE5'!B69</f>
        <v>0.68008290596480936</v>
      </c>
      <c r="J69" s="551">
        <f>D69*0.1/'TE5'!C69</f>
        <v>0.66279418591875572</v>
      </c>
      <c r="K69" s="544">
        <f>E69*0.1/'TE5'!D69</f>
        <v>0.67504748174542317</v>
      </c>
      <c r="L69" s="551">
        <f>F69*0.1/'TE5'!E69</f>
        <v>0.68440556487621507</v>
      </c>
      <c r="M69" s="552">
        <f>G69*0.1/'TE5'!F69</f>
        <v>0.70294332827688755</v>
      </c>
    </row>
    <row r="70" spans="1:13" x14ac:dyDescent="0.2">
      <c r="A70" s="67">
        <v>1974</v>
      </c>
      <c r="B70" s="564">
        <f>avghweal!M63</f>
        <v>754798.89507243107</v>
      </c>
      <c r="C70" s="525">
        <f>avghweal!N63</f>
        <v>754798.89507243107</v>
      </c>
      <c r="D70" s="524">
        <f>avghweal!O63</f>
        <v>619102.30937150831</v>
      </c>
      <c r="E70" s="524">
        <f>avghweal!P63</f>
        <v>727411.67424541793</v>
      </c>
      <c r="F70" s="524">
        <f>avghweal!Q63</f>
        <v>780302.41853216337</v>
      </c>
      <c r="G70" s="525">
        <f>avghweal!R63</f>
        <v>1189096.0244032457</v>
      </c>
      <c r="H70" s="534">
        <f>B70*0.1/'TE5'!B70</f>
        <v>0.67093959169505979</v>
      </c>
      <c r="I70" s="545">
        <f>C70*0.1/'TE5'!B70</f>
        <v>0.67093959169505979</v>
      </c>
      <c r="J70" s="551">
        <f>D70*0.1/'TE5'!C70</f>
        <v>0.6582749518856873</v>
      </c>
      <c r="K70" s="544">
        <f>E70*0.1/'TE5'!D70</f>
        <v>0.66791950779406772</v>
      </c>
      <c r="L70" s="551">
        <f>F70*0.1/'TE5'!E70</f>
        <v>0.67321954657927552</v>
      </c>
      <c r="M70" s="552">
        <f>G70*0.1/'TE5'!F70</f>
        <v>0.69522871157914778</v>
      </c>
    </row>
    <row r="71" spans="1:13" x14ac:dyDescent="0.2">
      <c r="A71" s="67">
        <v>1975</v>
      </c>
      <c r="B71" s="564">
        <f>avghweal!M64</f>
        <v>719378.72723314958</v>
      </c>
      <c r="C71" s="525">
        <f>avghweal!N64</f>
        <v>719378.72723314958</v>
      </c>
      <c r="D71" s="524">
        <f>avghweal!O64</f>
        <v>585638.87971040385</v>
      </c>
      <c r="E71" s="524">
        <f>avghweal!P64</f>
        <v>689145.56808933441</v>
      </c>
      <c r="F71" s="524">
        <f>avghweal!Q64</f>
        <v>747989.29078160005</v>
      </c>
      <c r="G71" s="525">
        <f>avghweal!R64</f>
        <v>1129161.2344409809</v>
      </c>
      <c r="H71" s="534">
        <f>B71*0.1/'TE5'!B71</f>
        <v>0.66624852199583995</v>
      </c>
      <c r="I71" s="545">
        <f>C71*0.1/'TE5'!B71</f>
        <v>0.66624852199583995</v>
      </c>
      <c r="J71" s="551">
        <f>D71*0.1/'TE5'!C71</f>
        <v>0.65845856152736826</v>
      </c>
      <c r="K71" s="544">
        <f>E71*0.1/'TE5'!D71</f>
        <v>0.66319140572659308</v>
      </c>
      <c r="L71" s="551">
        <f>F71*0.1/'TE5'!E71</f>
        <v>0.6685686968025949</v>
      </c>
      <c r="M71" s="552">
        <f>G71*0.1/'TE5'!F71</f>
        <v>0.69166563844032691</v>
      </c>
    </row>
    <row r="72" spans="1:13" x14ac:dyDescent="0.2">
      <c r="A72" s="67">
        <v>1976</v>
      </c>
      <c r="B72" s="564">
        <f>avghweal!M65</f>
        <v>753406.28505005606</v>
      </c>
      <c r="C72" s="525">
        <f>avghweal!N65</f>
        <v>753406.28505005606</v>
      </c>
      <c r="D72" s="524">
        <f>avghweal!O65</f>
        <v>620244.0815581989</v>
      </c>
      <c r="E72" s="524">
        <f>avghweal!P65</f>
        <v>727586.35477478255</v>
      </c>
      <c r="F72" s="524">
        <f>avghweal!Q65</f>
        <v>777731.69678272726</v>
      </c>
      <c r="G72" s="525">
        <f>avghweal!R65</f>
        <v>1180433.195923086</v>
      </c>
      <c r="H72" s="534">
        <f>B72*0.1/'TE5'!B72</f>
        <v>0.65811278467185719</v>
      </c>
      <c r="I72" s="545">
        <f>C72*0.1/'TE5'!B72</f>
        <v>0.65811278467185719</v>
      </c>
      <c r="J72" s="551">
        <f>D72*0.1/'TE5'!C72</f>
        <v>0.65196592381289509</v>
      </c>
      <c r="K72" s="544">
        <f>E72*0.1/'TE5'!D72</f>
        <v>0.65396472011832429</v>
      </c>
      <c r="L72" s="551">
        <f>F72*0.1/'TE5'!E72</f>
        <v>0.66161950583898488</v>
      </c>
      <c r="M72" s="552">
        <f>G72*0.1/'TE5'!F72</f>
        <v>0.68510217690305808</v>
      </c>
    </row>
    <row r="73" spans="1:13" x14ac:dyDescent="0.2">
      <c r="A73" s="67">
        <v>1977</v>
      </c>
      <c r="B73" s="564">
        <f>avghweal!M66</f>
        <v>768719.23470116057</v>
      </c>
      <c r="C73" s="525">
        <f>avghweal!N66</f>
        <v>768719.23470116057</v>
      </c>
      <c r="D73" s="524">
        <f>avghweal!O66</f>
        <v>630137.08797927597</v>
      </c>
      <c r="E73" s="524">
        <f>avghweal!P66</f>
        <v>748401.91516630026</v>
      </c>
      <c r="F73" s="524">
        <f>avghweal!Q66</f>
        <v>787847.2696703223</v>
      </c>
      <c r="G73" s="525">
        <f>avghweal!R66</f>
        <v>1195154.2109670909</v>
      </c>
      <c r="H73" s="534">
        <f>B73*0.1/'TE5'!B73</f>
        <v>0.65400848300458847</v>
      </c>
      <c r="I73" s="545">
        <f>C73*0.1/'TE5'!B73</f>
        <v>0.65400848300458847</v>
      </c>
      <c r="J73" s="551">
        <f>D73*0.1/'TE5'!C73</f>
        <v>0.64943328691197177</v>
      </c>
      <c r="K73" s="544">
        <f>E73*0.1/'TE5'!D73</f>
        <v>0.64994326778955269</v>
      </c>
      <c r="L73" s="551">
        <f>F73*0.1/'TE5'!E73</f>
        <v>0.65755342482438561</v>
      </c>
      <c r="M73" s="552">
        <f>G73*0.1/'TE5'!F73</f>
        <v>0.68324856764037623</v>
      </c>
    </row>
    <row r="74" spans="1:13" x14ac:dyDescent="0.2">
      <c r="A74" s="67">
        <v>1978</v>
      </c>
      <c r="B74" s="564">
        <f>avghweal!M67</f>
        <v>775185.47186932492</v>
      </c>
      <c r="C74" s="525">
        <f>avghweal!N67</f>
        <v>775185.47186932492</v>
      </c>
      <c r="D74" s="524">
        <f>avghweal!O67</f>
        <v>647114.5813122344</v>
      </c>
      <c r="E74" s="524">
        <f>avghweal!P67</f>
        <v>760621.3256521679</v>
      </c>
      <c r="F74" s="524">
        <f>avghweal!Q67</f>
        <v>788917.38117286819</v>
      </c>
      <c r="G74" s="525">
        <f>avghweal!R67</f>
        <v>1202148.829056337</v>
      </c>
      <c r="H74" s="534">
        <f>B74*0.1/'TE5'!B74</f>
        <v>0.64650569238067146</v>
      </c>
      <c r="I74" s="545">
        <f>C74*0.1/'TE5'!B74</f>
        <v>0.64650569238067146</v>
      </c>
      <c r="J74" s="551">
        <f>D74*0.1/'TE5'!C74</f>
        <v>0.64379765886235429</v>
      </c>
      <c r="K74" s="544">
        <f>E74*0.1/'TE5'!D74</f>
        <v>0.64350908385889483</v>
      </c>
      <c r="L74" s="551">
        <f>F74*0.1/'TE5'!E74</f>
        <v>0.64915966748920795</v>
      </c>
      <c r="M74" s="552">
        <f>G74*0.1/'TE5'!F74</f>
        <v>0.67794213892509347</v>
      </c>
    </row>
    <row r="75" spans="1:13" x14ac:dyDescent="0.2">
      <c r="A75" s="72">
        <v>1979</v>
      </c>
      <c r="B75" s="565">
        <f>avghweal!M68</f>
        <v>813211.44081741071</v>
      </c>
      <c r="C75" s="527">
        <f>avghweal!N68</f>
        <v>813211.44081741071</v>
      </c>
      <c r="D75" s="526">
        <f>avghweal!O68</f>
        <v>681809.77200082259</v>
      </c>
      <c r="E75" s="526">
        <f>avghweal!P68</f>
        <v>803705.0105511531</v>
      </c>
      <c r="F75" s="526">
        <f>avghweal!Q68</f>
        <v>822144.86475650512</v>
      </c>
      <c r="G75" s="527">
        <f>avghweal!R68</f>
        <v>1258561.3716646682</v>
      </c>
      <c r="H75" s="536">
        <f>B75*0.1/'TE5'!B75</f>
        <v>0.65354496240615856</v>
      </c>
      <c r="I75" s="547">
        <f>C75*0.1/'TE5'!B75</f>
        <v>0.65354496240615856</v>
      </c>
      <c r="J75" s="553">
        <f>D75*0.1/'TE5'!C75</f>
        <v>0.65240818262100209</v>
      </c>
      <c r="K75" s="547">
        <f>E75*0.1/'TE5'!D75</f>
        <v>0.65336316823959362</v>
      </c>
      <c r="L75" s="553">
        <f>F75*0.1/'TE5'!E75</f>
        <v>0.6536722183227538</v>
      </c>
      <c r="M75" s="554">
        <f>G75*0.1/'TE5'!F75</f>
        <v>0.68689930438995361</v>
      </c>
    </row>
    <row r="76" spans="1:13" x14ac:dyDescent="0.2">
      <c r="A76" s="67">
        <v>1980</v>
      </c>
      <c r="B76" s="564">
        <f>avghweal!M69</f>
        <v>841060.83694062952</v>
      </c>
      <c r="C76" s="525">
        <f>avghweal!N69</f>
        <v>841060.83694062952</v>
      </c>
      <c r="D76" s="524">
        <f>avghweal!O69</f>
        <v>700297.69504233322</v>
      </c>
      <c r="E76" s="524">
        <f>avghweal!P69</f>
        <v>825085.6141153347</v>
      </c>
      <c r="F76" s="524">
        <f>avghweal!Q69</f>
        <v>855948.09201556654</v>
      </c>
      <c r="G76" s="525">
        <f>avghweal!R69</f>
        <v>1296405.4030771637</v>
      </c>
      <c r="H76" s="533">
        <f>B76*0.1/'TE5'!B76</f>
        <v>0.64998239278793324</v>
      </c>
      <c r="I76" s="544">
        <f>C76*0.1/'TE5'!B76</f>
        <v>0.64998239278793324</v>
      </c>
      <c r="J76" s="551">
        <f>D76*0.1/'TE5'!C76</f>
        <v>0.64939063787460316</v>
      </c>
      <c r="K76" s="544">
        <f>E76*0.1/'TE5'!D76</f>
        <v>0.64872527122497547</v>
      </c>
      <c r="L76" s="551">
        <f>F76*0.1/'TE5'!E76</f>
        <v>0.65103197097778331</v>
      </c>
      <c r="M76" s="552">
        <f>G76*0.1/'TE5'!F76</f>
        <v>0.68413817882537842</v>
      </c>
    </row>
    <row r="77" spans="1:13" x14ac:dyDescent="0.2">
      <c r="A77" s="67">
        <v>1981</v>
      </c>
      <c r="B77" s="564">
        <f>avghweal!M70</f>
        <v>839353.46470936155</v>
      </c>
      <c r="C77" s="525">
        <f>avghweal!N70</f>
        <v>839353.46470936155</v>
      </c>
      <c r="D77" s="524">
        <f>avghweal!O70</f>
        <v>706601.80905279098</v>
      </c>
      <c r="E77" s="524">
        <f>avghweal!P70</f>
        <v>825472.49651913461</v>
      </c>
      <c r="F77" s="524">
        <f>avghweal!Q70</f>
        <v>852204.11671941984</v>
      </c>
      <c r="G77" s="525">
        <f>avghweal!R70</f>
        <v>1288356.1619792113</v>
      </c>
      <c r="H77" s="533">
        <f>B77*0.1/'TE5'!B77</f>
        <v>0.64590108394622803</v>
      </c>
      <c r="I77" s="544">
        <f>C77*0.1/'TE5'!B77</f>
        <v>0.64590108394622803</v>
      </c>
      <c r="J77" s="551">
        <f>D77*0.1/'TE5'!C77</f>
        <v>0.65291124582290661</v>
      </c>
      <c r="K77" s="544">
        <f>E77*0.1/'TE5'!D77</f>
        <v>0.64595991373062134</v>
      </c>
      <c r="L77" s="551">
        <f>F77*0.1/'TE5'!E77</f>
        <v>0.64572554826736461</v>
      </c>
      <c r="M77" s="552">
        <f>G77*0.1/'TE5'!F77</f>
        <v>0.67978322505950928</v>
      </c>
    </row>
    <row r="78" spans="1:13" x14ac:dyDescent="0.2">
      <c r="A78" s="67">
        <v>1982</v>
      </c>
      <c r="B78" s="564">
        <f>avghweal!M71</f>
        <v>830270.04633679846</v>
      </c>
      <c r="C78" s="525">
        <f>avghweal!N71</f>
        <v>830270.04633679846</v>
      </c>
      <c r="D78" s="524">
        <f>avghweal!O71</f>
        <v>698483.75535268418</v>
      </c>
      <c r="E78" s="524">
        <f>avghweal!P71</f>
        <v>819093.30291368044</v>
      </c>
      <c r="F78" s="524">
        <f>avghweal!Q71</f>
        <v>840516.85956890357</v>
      </c>
      <c r="G78" s="525">
        <f>avghweal!R71</f>
        <v>1273081.3161900074</v>
      </c>
      <c r="H78" s="533">
        <f>B78*0.1/'TE5'!B78</f>
        <v>0.63536500930786133</v>
      </c>
      <c r="I78" s="544">
        <f>C78*0.1/'TE5'!B78</f>
        <v>0.63536500930786133</v>
      </c>
      <c r="J78" s="551">
        <f>D78*0.1/'TE5'!C78</f>
        <v>0.64548426866531372</v>
      </c>
      <c r="K78" s="544">
        <f>E78*0.1/'TE5'!D78</f>
        <v>0.63395589590072632</v>
      </c>
      <c r="L78" s="551">
        <f>F78*0.1/'TE5'!E78</f>
        <v>0.63665401935577404</v>
      </c>
      <c r="M78" s="552">
        <f>G78*0.1/'TE5'!F78</f>
        <v>0.66953170299530007</v>
      </c>
    </row>
    <row r="79" spans="1:13" x14ac:dyDescent="0.2">
      <c r="A79" s="67">
        <v>1983</v>
      </c>
      <c r="B79" s="564">
        <f>avghweal!M72</f>
        <v>840694.97632837249</v>
      </c>
      <c r="C79" s="525">
        <f>avghweal!N72</f>
        <v>840694.97632837249</v>
      </c>
      <c r="D79" s="524">
        <f>avghweal!O72</f>
        <v>694648.25935090741</v>
      </c>
      <c r="E79" s="524">
        <f>avghweal!P72</f>
        <v>828870.87321317103</v>
      </c>
      <c r="F79" s="524">
        <f>avghweal!Q72</f>
        <v>851291.18943537888</v>
      </c>
      <c r="G79" s="525">
        <f>avghweal!R72</f>
        <v>1281717.2729604079</v>
      </c>
      <c r="H79" s="533">
        <f>B79*0.1/'TE5'!B79</f>
        <v>0.62988674640655518</v>
      </c>
      <c r="I79" s="544">
        <f>C79*0.1/'TE5'!B79</f>
        <v>0.62988674640655518</v>
      </c>
      <c r="J79" s="551">
        <f>D79*0.1/'TE5'!C79</f>
        <v>0.63898956775665283</v>
      </c>
      <c r="K79" s="544">
        <f>E79*0.1/'TE5'!D79</f>
        <v>0.62892544269561756</v>
      </c>
      <c r="L79" s="551">
        <f>F79*0.1/'TE5'!E79</f>
        <v>0.63059401512145996</v>
      </c>
      <c r="M79" s="552">
        <f>G79*0.1/'TE5'!F79</f>
        <v>0.66312402486801147</v>
      </c>
    </row>
    <row r="80" spans="1:13" x14ac:dyDescent="0.2">
      <c r="A80" s="67">
        <v>1984</v>
      </c>
      <c r="B80" s="564">
        <f>avghweal!M73</f>
        <v>866577.36935387272</v>
      </c>
      <c r="C80" s="525">
        <f>avghweal!N73</f>
        <v>866577.36935387272</v>
      </c>
      <c r="D80" s="524">
        <f>avghweal!O73</f>
        <v>718473.28401946416</v>
      </c>
      <c r="E80" s="524">
        <f>avghweal!P73</f>
        <v>840540.50628321199</v>
      </c>
      <c r="F80" s="524">
        <f>avghweal!Q73</f>
        <v>890076.48953826772</v>
      </c>
      <c r="G80" s="525">
        <f>avghweal!R73</f>
        <v>1319864.2831191232</v>
      </c>
      <c r="H80" s="533">
        <f>B80*0.1/'TE5'!B80</f>
        <v>0.6323981285095216</v>
      </c>
      <c r="I80" s="544">
        <f>C80*0.1/'TE5'!B80</f>
        <v>0.6323981285095216</v>
      </c>
      <c r="J80" s="551">
        <f>D80*0.1/'TE5'!C80</f>
        <v>0.65070849657058705</v>
      </c>
      <c r="K80" s="544">
        <f>E80*0.1/'TE5'!D80</f>
        <v>0.63267856836318959</v>
      </c>
      <c r="L80" s="551">
        <f>F80*0.1/'TE5'!E80</f>
        <v>0.63183295726776123</v>
      </c>
      <c r="M80" s="552">
        <f>G80*0.1/'TE5'!F80</f>
        <v>0.66554141044616699</v>
      </c>
    </row>
    <row r="81" spans="1:13" x14ac:dyDescent="0.2">
      <c r="A81" s="67">
        <v>1985</v>
      </c>
      <c r="B81" s="564">
        <f>avghweal!M74</f>
        <v>908955.84759328933</v>
      </c>
      <c r="C81" s="525">
        <f>avghweal!N74</f>
        <v>908955.84759328933</v>
      </c>
      <c r="D81" s="524">
        <f>avghweal!O74</f>
        <v>736575.61641215323</v>
      </c>
      <c r="E81" s="524">
        <f>avghweal!P74</f>
        <v>882736.28002432198</v>
      </c>
      <c r="F81" s="524">
        <f>avghweal!Q74</f>
        <v>932628.51324031013</v>
      </c>
      <c r="G81" s="525">
        <f>avghweal!R74</f>
        <v>1376603.5180407267</v>
      </c>
      <c r="H81" s="533">
        <f>B81*0.1/'TE5'!B81</f>
        <v>0.62970948219299316</v>
      </c>
      <c r="I81" s="544">
        <f>C81*0.1/'TE5'!B81</f>
        <v>0.62970948219299316</v>
      </c>
      <c r="J81" s="551">
        <f>D81*0.1/'TE5'!C81</f>
        <v>0.64516699314117443</v>
      </c>
      <c r="K81" s="544">
        <f>E81*0.1/'TE5'!D81</f>
        <v>0.62682628631591808</v>
      </c>
      <c r="L81" s="551">
        <f>F81*0.1/'TE5'!E81</f>
        <v>0.63203668594360363</v>
      </c>
      <c r="M81" s="552">
        <f>G81*0.1/'TE5'!F81</f>
        <v>0.66188991069793723</v>
      </c>
    </row>
    <row r="82" spans="1:13" x14ac:dyDescent="0.2">
      <c r="A82" s="67">
        <v>1986</v>
      </c>
      <c r="B82" s="564">
        <f>avghweal!M75</f>
        <v>981634.0543171278</v>
      </c>
      <c r="C82" s="525">
        <f>avghweal!N75</f>
        <v>981634.0543171278</v>
      </c>
      <c r="D82" s="524">
        <f>avghweal!O75</f>
        <v>800296.56687701482</v>
      </c>
      <c r="E82" s="524">
        <f>avghweal!P75</f>
        <v>959846.81163719913</v>
      </c>
      <c r="F82" s="524">
        <f>avghweal!Q75</f>
        <v>1001200.9970190907</v>
      </c>
      <c r="G82" s="525">
        <f>avghweal!R75</f>
        <v>1479065.8989928348</v>
      </c>
      <c r="H82" s="533">
        <f>B82*0.1/'TE5'!B82</f>
        <v>0.62970501184463512</v>
      </c>
      <c r="I82" s="544">
        <f>C82*0.1/'TE5'!B82</f>
        <v>0.62970501184463512</v>
      </c>
      <c r="J82" s="551">
        <f>D82*0.1/'TE5'!C82</f>
        <v>0.64849090576171875</v>
      </c>
      <c r="K82" s="544">
        <f>E82*0.1/'TE5'!D82</f>
        <v>0.62807369232177712</v>
      </c>
      <c r="L82" s="551">
        <f>F82*0.1/'TE5'!E82</f>
        <v>0.63102865219116211</v>
      </c>
      <c r="M82" s="552">
        <f>G82*0.1/'TE5'!F82</f>
        <v>0.66356045007705688</v>
      </c>
    </row>
    <row r="83" spans="1:13" x14ac:dyDescent="0.2">
      <c r="A83" s="67">
        <v>1987</v>
      </c>
      <c r="B83" s="564">
        <f>avghweal!M76</f>
        <v>1035539.4947320803</v>
      </c>
      <c r="C83" s="525">
        <f>avghweal!N76</f>
        <v>1035539.4947320803</v>
      </c>
      <c r="D83" s="524">
        <f>avghweal!O76</f>
        <v>880506.71492045361</v>
      </c>
      <c r="E83" s="524">
        <f>avghweal!P76</f>
        <v>1025098.8586871971</v>
      </c>
      <c r="F83" s="524">
        <f>avghweal!Q76</f>
        <v>1044909.6554279532</v>
      </c>
      <c r="G83" s="525">
        <f>avghweal!R76</f>
        <v>1547800.0709032512</v>
      </c>
      <c r="H83" s="533">
        <f>B83*0.1/'TE5'!B83</f>
        <v>0.63350796699523926</v>
      </c>
      <c r="I83" s="544">
        <f>C83*0.1/'TE5'!B83</f>
        <v>0.63350796699523926</v>
      </c>
      <c r="J83" s="551">
        <f>D83*0.1/'TE5'!C83</f>
        <v>0.65150696039199818</v>
      </c>
      <c r="K83" s="544">
        <f>E83*0.1/'TE5'!D83</f>
        <v>0.63441848754882824</v>
      </c>
      <c r="L83" s="551">
        <f>F83*0.1/'TE5'!E83</f>
        <v>0.63255763053894032</v>
      </c>
      <c r="M83" s="552">
        <f>G83*0.1/'TE5'!F83</f>
        <v>0.66740208864212014</v>
      </c>
    </row>
    <row r="84" spans="1:13" x14ac:dyDescent="0.2">
      <c r="A84" s="67">
        <v>1988</v>
      </c>
      <c r="B84" s="564">
        <f>avghweal!M77</f>
        <v>1094830.0645703669</v>
      </c>
      <c r="C84" s="525">
        <f>avghweal!N77</f>
        <v>1094830.0645703669</v>
      </c>
      <c r="D84" s="524">
        <f>avghweal!O77</f>
        <v>945247.72733871662</v>
      </c>
      <c r="E84" s="524">
        <f>avghweal!P77</f>
        <v>1100038.5834887002</v>
      </c>
      <c r="F84" s="524">
        <f>avghweal!Q77</f>
        <v>1089908.7732380212</v>
      </c>
      <c r="G84" s="525">
        <f>avghweal!R77</f>
        <v>1631813.4908981395</v>
      </c>
      <c r="H84" s="533">
        <f>B84*0.1/'TE5'!B84</f>
        <v>0.64566308259963989</v>
      </c>
      <c r="I84" s="544">
        <f>C84*0.1/'TE5'!B84</f>
        <v>0.64566308259963989</v>
      </c>
      <c r="J84" s="551">
        <f>D84*0.1/'TE5'!C84</f>
        <v>0.67022377252578746</v>
      </c>
      <c r="K84" s="544">
        <f>E84*0.1/'TE5'!D84</f>
        <v>0.6490064263343811</v>
      </c>
      <c r="L84" s="551">
        <f>F84*0.1/'TE5'!E84</f>
        <v>0.64251208305358898</v>
      </c>
      <c r="M84" s="552">
        <f>G84*0.1/'TE5'!F84</f>
        <v>0.6800650954246521</v>
      </c>
    </row>
    <row r="85" spans="1:13" x14ac:dyDescent="0.2">
      <c r="A85" s="72">
        <v>1989</v>
      </c>
      <c r="B85" s="565">
        <f>avghweal!M78</f>
        <v>1144075.8954388294</v>
      </c>
      <c r="C85" s="527">
        <f>avghweal!N78</f>
        <v>1144075.8954388294</v>
      </c>
      <c r="D85" s="526">
        <f>avghweal!O78</f>
        <v>978550.9301374387</v>
      </c>
      <c r="E85" s="526">
        <f>avghweal!P78</f>
        <v>1137505.2949717292</v>
      </c>
      <c r="F85" s="526">
        <f>avghweal!Q78</f>
        <v>1149818.3971531945</v>
      </c>
      <c r="G85" s="527">
        <f>avghweal!R78</f>
        <v>1697388.2409817425</v>
      </c>
      <c r="H85" s="536">
        <f>B85*0.1/'TE5'!B85</f>
        <v>0.64631074666976918</v>
      </c>
      <c r="I85" s="547">
        <f>C85*0.1/'TE5'!B85</f>
        <v>0.64631074666976918</v>
      </c>
      <c r="J85" s="553">
        <f>D85*0.1/'TE5'!C85</f>
        <v>0.67032957077026356</v>
      </c>
      <c r="K85" s="547">
        <f>E85*0.1/'TE5'!D85</f>
        <v>0.64868557453155506</v>
      </c>
      <c r="L85" s="553">
        <f>F85*0.1/'TE5'!E85</f>
        <v>0.64400213956832897</v>
      </c>
      <c r="M85" s="554">
        <f>G85*0.1/'TE5'!F85</f>
        <v>0.68078917264938354</v>
      </c>
    </row>
    <row r="86" spans="1:13" x14ac:dyDescent="0.2">
      <c r="A86" s="67">
        <v>1990</v>
      </c>
      <c r="B86" s="564">
        <f>avghweal!M79</f>
        <v>1147123.0448933865</v>
      </c>
      <c r="C86" s="525">
        <f>avghweal!N79</f>
        <v>1147123.0448933865</v>
      </c>
      <c r="D86" s="524">
        <f>avghweal!O79</f>
        <v>985863.92730365926</v>
      </c>
      <c r="E86" s="524">
        <f>avghweal!P79</f>
        <v>1160222.6086555268</v>
      </c>
      <c r="F86" s="524">
        <f>avghweal!Q79</f>
        <v>1134877.5136445588</v>
      </c>
      <c r="G86" s="525">
        <f>avghweal!R79</f>
        <v>1699837.8463515814</v>
      </c>
      <c r="H86" s="533">
        <f>B86*0.1/'TE5'!B86</f>
        <v>0.64771574735641479</v>
      </c>
      <c r="I86" s="544">
        <f>C86*0.1/'TE5'!B86</f>
        <v>0.64771574735641479</v>
      </c>
      <c r="J86" s="551">
        <f>D86*0.1/'TE5'!C86</f>
        <v>0.67654865980148304</v>
      </c>
      <c r="K86" s="544">
        <f>E86*0.1/'TE5'!D86</f>
        <v>0.65293473005294811</v>
      </c>
      <c r="L86" s="551">
        <f>F86*0.1/'TE5'!E86</f>
        <v>0.64277487993240368</v>
      </c>
      <c r="M86" s="552">
        <f>G86*0.1/'TE5'!F86</f>
        <v>0.68345320224761974</v>
      </c>
    </row>
    <row r="87" spans="1:13" x14ac:dyDescent="0.2">
      <c r="A87" s="67">
        <v>1991</v>
      </c>
      <c r="B87" s="564">
        <f>avghweal!M80</f>
        <v>1145684.9069854063</v>
      </c>
      <c r="C87" s="525">
        <f>avghweal!N80</f>
        <v>1145684.9069854063</v>
      </c>
      <c r="D87" s="524">
        <f>avghweal!O80</f>
        <v>974657.15895746707</v>
      </c>
      <c r="E87" s="524">
        <f>avghweal!P80</f>
        <v>1157659.1783352515</v>
      </c>
      <c r="F87" s="524">
        <f>avghweal!Q80</f>
        <v>1134503.942088058</v>
      </c>
      <c r="G87" s="525">
        <f>avghweal!R80</f>
        <v>1691528.0041320417</v>
      </c>
      <c r="H87" s="533">
        <f>B87*0.1/'TE5'!B87</f>
        <v>0.64804214239120483</v>
      </c>
      <c r="I87" s="544">
        <f>C87*0.1/'TE5'!B87</f>
        <v>0.64804214239120483</v>
      </c>
      <c r="J87" s="551">
        <f>D87*0.1/'TE5'!C87</f>
        <v>0.67598646879196167</v>
      </c>
      <c r="K87" s="544">
        <f>E87*0.1/'TE5'!D87</f>
        <v>0.65267449617385864</v>
      </c>
      <c r="L87" s="551">
        <f>F87*0.1/'TE5'!E87</f>
        <v>0.643662929534912</v>
      </c>
      <c r="M87" s="552">
        <f>G87*0.1/'TE5'!F87</f>
        <v>0.6834254264831543</v>
      </c>
    </row>
    <row r="88" spans="1:13" x14ac:dyDescent="0.2">
      <c r="A88" s="67">
        <v>1992</v>
      </c>
      <c r="B88" s="564">
        <f>avghweal!M81</f>
        <v>1194395.2164620634</v>
      </c>
      <c r="C88" s="525">
        <f>avghweal!N81</f>
        <v>1194395.2164620634</v>
      </c>
      <c r="D88" s="524">
        <f>avghweal!O81</f>
        <v>999546.39882468956</v>
      </c>
      <c r="E88" s="524">
        <f>avghweal!P81</f>
        <v>1216802.9046757706</v>
      </c>
      <c r="F88" s="524">
        <f>avghweal!Q81</f>
        <v>1173708.2405445732</v>
      </c>
      <c r="G88" s="525">
        <f>avghweal!R81</f>
        <v>1753722.5668292434</v>
      </c>
      <c r="H88" s="533">
        <f>B88*0.1/'TE5'!B88</f>
        <v>0.66226077079772949</v>
      </c>
      <c r="I88" s="544">
        <f>C88*0.1/'TE5'!B88</f>
        <v>0.66226077079772949</v>
      </c>
      <c r="J88" s="551">
        <f>D88*0.1/'TE5'!C88</f>
        <v>0.68877714872360229</v>
      </c>
      <c r="K88" s="544">
        <f>E88*0.1/'TE5'!D88</f>
        <v>0.66771107912063588</v>
      </c>
      <c r="L88" s="551">
        <f>F88*0.1/'TE5'!E88</f>
        <v>0.65705692768096924</v>
      </c>
      <c r="M88" s="552">
        <f>G88*0.1/'TE5'!F88</f>
        <v>0.69809985160827637</v>
      </c>
    </row>
    <row r="89" spans="1:13" x14ac:dyDescent="0.2">
      <c r="A89" s="67">
        <v>1993</v>
      </c>
      <c r="B89" s="564">
        <f>avghweal!M82</f>
        <v>1216121.1590994711</v>
      </c>
      <c r="C89" s="525">
        <f>avghweal!N82</f>
        <v>1216121.1590994711</v>
      </c>
      <c r="D89" s="524">
        <f>avghweal!O82</f>
        <v>1012416.053957894</v>
      </c>
      <c r="E89" s="524">
        <f>avghweal!P82</f>
        <v>1237077.6360343138</v>
      </c>
      <c r="F89" s="524">
        <f>avghweal!Q82</f>
        <v>1197189.6587436751</v>
      </c>
      <c r="G89" s="525">
        <f>avghweal!R82</f>
        <v>1786441.7609208347</v>
      </c>
      <c r="H89" s="533">
        <f>B89*0.1/'TE5'!B89</f>
        <v>0.66445046663284313</v>
      </c>
      <c r="I89" s="544">
        <f>C89*0.1/'TE5'!B89</f>
        <v>0.66445046663284313</v>
      </c>
      <c r="J89" s="551">
        <f>D89*0.1/'TE5'!C89</f>
        <v>0.68939274549484264</v>
      </c>
      <c r="K89" s="544">
        <f>E89*0.1/'TE5'!D89</f>
        <v>0.66606372594833374</v>
      </c>
      <c r="L89" s="551">
        <f>F89*0.1/'TE5'!E89</f>
        <v>0.66296911239624001</v>
      </c>
      <c r="M89" s="552">
        <f>G89*0.1/'TE5'!F89</f>
        <v>0.70157319307327271</v>
      </c>
    </row>
    <row r="90" spans="1:13" x14ac:dyDescent="0.2">
      <c r="A90" s="67">
        <v>1994</v>
      </c>
      <c r="B90" s="564">
        <f>avghweal!M83</f>
        <v>1231978.2287482463</v>
      </c>
      <c r="C90" s="525">
        <f>avghweal!N83</f>
        <v>1231978.2287482463</v>
      </c>
      <c r="D90" s="524">
        <f>avghweal!O83</f>
        <v>1024172.1062155138</v>
      </c>
      <c r="E90" s="524">
        <f>avghweal!P83</f>
        <v>1248925.1842147817</v>
      </c>
      <c r="F90" s="524">
        <f>avghweal!Q83</f>
        <v>1216408.2297798663</v>
      </c>
      <c r="G90" s="525">
        <f>avghweal!R83</f>
        <v>1805745.5238490298</v>
      </c>
      <c r="H90" s="533">
        <f>B90*0.1/'TE5'!B90</f>
        <v>0.66515195369720448</v>
      </c>
      <c r="I90" s="544">
        <f>C90*0.1/'TE5'!B90</f>
        <v>0.66515195369720448</v>
      </c>
      <c r="J90" s="551">
        <f>D90*0.1/'TE5'!C90</f>
        <v>0.69058084487915028</v>
      </c>
      <c r="K90" s="544">
        <f>E90*0.1/'TE5'!D90</f>
        <v>0.66619032621383656</v>
      </c>
      <c r="L90" s="551">
        <f>F90*0.1/'TE5'!E90</f>
        <v>0.66414338350296021</v>
      </c>
      <c r="M90" s="552">
        <f>G90*0.1/'TE5'!F90</f>
        <v>0.70259481668472279</v>
      </c>
    </row>
    <row r="91" spans="1:13" x14ac:dyDescent="0.2">
      <c r="A91" s="67">
        <v>1995</v>
      </c>
      <c r="B91" s="564">
        <f>avghweal!M84</f>
        <v>1281231.7493598422</v>
      </c>
      <c r="C91" s="525">
        <f>avghweal!N84</f>
        <v>1281231.7493598422</v>
      </c>
      <c r="D91" s="524">
        <f>avghweal!O84</f>
        <v>1073664.9569821632</v>
      </c>
      <c r="E91" s="524">
        <f>avghweal!P84</f>
        <v>1300920.4475440797</v>
      </c>
      <c r="F91" s="524">
        <f>avghweal!Q84</f>
        <v>1263369.6241463711</v>
      </c>
      <c r="G91" s="525">
        <f>avghweal!R84</f>
        <v>1872822.8397645832</v>
      </c>
      <c r="H91" s="533">
        <f>B91*0.1/'TE5'!B91</f>
        <v>0.66832548379898071</v>
      </c>
      <c r="I91" s="544">
        <f>C91*0.1/'TE5'!B91</f>
        <v>0.66832548379898071</v>
      </c>
      <c r="J91" s="551">
        <f>D91*0.1/'TE5'!C91</f>
        <v>0.69749116897583008</v>
      </c>
      <c r="K91" s="544">
        <f>E91*0.1/'TE5'!D91</f>
        <v>0.66932910680770874</v>
      </c>
      <c r="L91" s="551">
        <f>F91*0.1/'TE5'!E91</f>
        <v>0.66736161708831787</v>
      </c>
      <c r="M91" s="552">
        <f>G91*0.1/'TE5'!F91</f>
        <v>0.70490163564682007</v>
      </c>
    </row>
    <row r="92" spans="1:13" x14ac:dyDescent="0.2">
      <c r="A92" s="67">
        <v>1996</v>
      </c>
      <c r="B92" s="564">
        <f>avghweal!M85</f>
        <v>1363549.9075185028</v>
      </c>
      <c r="C92" s="525">
        <f>avghweal!N85</f>
        <v>1363549.9075185028</v>
      </c>
      <c r="D92" s="524">
        <f>avghweal!O85</f>
        <v>1100950.0022806386</v>
      </c>
      <c r="E92" s="524">
        <f>avghweal!P85</f>
        <v>1367178.3059645162</v>
      </c>
      <c r="F92" s="524">
        <f>avghweal!Q85</f>
        <v>1359900.6919024794</v>
      </c>
      <c r="G92" s="525">
        <f>avghweal!R85</f>
        <v>1981874.7576764743</v>
      </c>
      <c r="H92" s="533">
        <f>B92*0.1/'TE5'!B92</f>
        <v>0.67208367586135864</v>
      </c>
      <c r="I92" s="544">
        <f>C92*0.1/'TE5'!B92</f>
        <v>0.67208367586135864</v>
      </c>
      <c r="J92" s="551">
        <f>D92*0.1/'TE5'!C92</f>
        <v>0.69766986370086648</v>
      </c>
      <c r="K92" s="544">
        <f>E92*0.1/'TE5'!D92</f>
        <v>0.67374879121780384</v>
      </c>
      <c r="L92" s="551">
        <f>F92*0.1/'TE5'!E92</f>
        <v>0.67039823532104492</v>
      </c>
      <c r="M92" s="552">
        <f>G92*0.1/'TE5'!F92</f>
        <v>0.70960325002670288</v>
      </c>
    </row>
    <row r="93" spans="1:13" x14ac:dyDescent="0.2">
      <c r="A93" s="67">
        <v>1997</v>
      </c>
      <c r="B93" s="564">
        <f>avghweal!M86</f>
        <v>1469774.94829836</v>
      </c>
      <c r="C93" s="525">
        <f>avghweal!N86</f>
        <v>1469774.94829836</v>
      </c>
      <c r="D93" s="524">
        <f>avghweal!O86</f>
        <v>1189831.8935662969</v>
      </c>
      <c r="E93" s="524">
        <f>avghweal!P86</f>
        <v>1492743.2680010423</v>
      </c>
      <c r="F93" s="524">
        <f>avghweal!Q86</f>
        <v>1448920.167033378</v>
      </c>
      <c r="G93" s="525">
        <f>avghweal!R86</f>
        <v>2131994.1533254487</v>
      </c>
      <c r="H93" s="533">
        <f>B93*0.1/'TE5'!B93</f>
        <v>0.67921602725982655</v>
      </c>
      <c r="I93" s="544">
        <f>C93*0.1/'TE5'!B93</f>
        <v>0.67921602725982655</v>
      </c>
      <c r="J93" s="551">
        <f>D93*0.1/'TE5'!C93</f>
        <v>0.70661407709121715</v>
      </c>
      <c r="K93" s="544">
        <f>E93*0.1/'TE5'!D93</f>
        <v>0.67980301380157482</v>
      </c>
      <c r="L93" s="551">
        <f>F93*0.1/'TE5'!E93</f>
        <v>0.67867410182952881</v>
      </c>
      <c r="M93" s="552">
        <f>G93*0.1/'TE5'!F93</f>
        <v>0.71634995937347412</v>
      </c>
    </row>
    <row r="94" spans="1:13" x14ac:dyDescent="0.2">
      <c r="A94" s="67">
        <v>1998</v>
      </c>
      <c r="B94" s="564">
        <f>avghweal!M87</f>
        <v>1625322.7389490886</v>
      </c>
      <c r="C94" s="525">
        <f>avghweal!N87</f>
        <v>1625322.7389490886</v>
      </c>
      <c r="D94" s="524">
        <f>avghweal!O87</f>
        <v>1318826.7660933381</v>
      </c>
      <c r="E94" s="524">
        <f>avghweal!P87</f>
        <v>1642008.522989453</v>
      </c>
      <c r="F94" s="524">
        <f>avghweal!Q87</f>
        <v>1609946.5072536259</v>
      </c>
      <c r="G94" s="525">
        <f>avghweal!R87</f>
        <v>2346015.9617997902</v>
      </c>
      <c r="H94" s="533">
        <f>B94*0.1/'TE5'!B94</f>
        <v>0.68579536676406871</v>
      </c>
      <c r="I94" s="544">
        <f>C94*0.1/'TE5'!B94</f>
        <v>0.68579536676406871</v>
      </c>
      <c r="J94" s="551">
        <f>D94*0.1/'TE5'!C94</f>
        <v>0.71267312765121449</v>
      </c>
      <c r="K94" s="544">
        <f>E94*0.1/'TE5'!D94</f>
        <v>0.68632614612579357</v>
      </c>
      <c r="L94" s="551">
        <f>F94*0.1/'TE5'!E94</f>
        <v>0.68523555994033813</v>
      </c>
      <c r="M94" s="552">
        <f>G94*0.1/'TE5'!F94</f>
        <v>0.7219301462173463</v>
      </c>
    </row>
    <row r="95" spans="1:13" x14ac:dyDescent="0.2">
      <c r="A95" s="72">
        <v>1999</v>
      </c>
      <c r="B95" s="565">
        <f>avghweal!M88</f>
        <v>1768051.1533510792</v>
      </c>
      <c r="C95" s="527">
        <f>avghweal!N88</f>
        <v>1768051.1533510792</v>
      </c>
      <c r="D95" s="526">
        <f>avghweal!O88</f>
        <v>1450389.626171357</v>
      </c>
      <c r="E95" s="526">
        <f>avghweal!P88</f>
        <v>1795025.948128605</v>
      </c>
      <c r="F95" s="526">
        <f>avghweal!Q88</f>
        <v>1743371.4883760652</v>
      </c>
      <c r="G95" s="527">
        <f>avghweal!R88</f>
        <v>2543293.8151573851</v>
      </c>
      <c r="H95" s="536">
        <f>B95*0.1/'TE5'!B95</f>
        <v>0.68564915657043468</v>
      </c>
      <c r="I95" s="547">
        <f>C95*0.1/'TE5'!B95</f>
        <v>0.68564915657043468</v>
      </c>
      <c r="J95" s="553">
        <f>D95*0.1/'TE5'!C95</f>
        <v>0.71635675430297829</v>
      </c>
      <c r="K95" s="547">
        <f>E95*0.1/'TE5'!D95</f>
        <v>0.68736946582794189</v>
      </c>
      <c r="L95" s="553">
        <f>F95*0.1/'TE5'!E95</f>
        <v>0.68399536609649669</v>
      </c>
      <c r="M95" s="554">
        <f>G95*0.1/'TE5'!F95</f>
        <v>0.72236430644989003</v>
      </c>
    </row>
    <row r="96" spans="1:13" x14ac:dyDescent="0.2">
      <c r="A96" s="77">
        <v>2000</v>
      </c>
      <c r="B96" s="566">
        <f>avghweal!M89</f>
        <v>1814245.546346264</v>
      </c>
      <c r="C96" s="529">
        <f>avghweal!N89</f>
        <v>1814245.546346264</v>
      </c>
      <c r="D96" s="528">
        <f>avghweal!O89</f>
        <v>1467171.0636379644</v>
      </c>
      <c r="E96" s="528">
        <f>avghweal!P89</f>
        <v>1826467.0638614434</v>
      </c>
      <c r="F96" s="528">
        <f>avghweal!Q89</f>
        <v>1802815.484056551</v>
      </c>
      <c r="G96" s="529">
        <f>avghweal!R89</f>
        <v>2608872.9550823267</v>
      </c>
      <c r="H96" s="537">
        <f>B96*0.1/'TE5'!B96</f>
        <v>0.68612128496170044</v>
      </c>
      <c r="I96" s="548">
        <f>C96*0.1/'TE5'!B96</f>
        <v>0.68612128496170044</v>
      </c>
      <c r="J96" s="555">
        <f>D96*0.1/'TE5'!C96</f>
        <v>0.71627008914947521</v>
      </c>
      <c r="K96" s="548">
        <f>E96*0.1/'TE5'!D96</f>
        <v>0.6864970326423645</v>
      </c>
      <c r="L96" s="555">
        <f>F96*0.1/'TE5'!E96</f>
        <v>0.68568944931030285</v>
      </c>
      <c r="M96" s="556">
        <f>G96*0.1/'TE5'!F96</f>
        <v>0.72381436824798573</v>
      </c>
    </row>
    <row r="97" spans="1:13" x14ac:dyDescent="0.2">
      <c r="A97" s="67">
        <v>2001</v>
      </c>
      <c r="B97" s="564">
        <f>avghweal!M90</f>
        <v>1769961.8883207</v>
      </c>
      <c r="C97" s="525">
        <f>avghweal!N90</f>
        <v>1769961.8883207</v>
      </c>
      <c r="D97" s="524">
        <f>avghweal!O90</f>
        <v>1419878.6716158604</v>
      </c>
      <c r="E97" s="524">
        <f>avghweal!P90</f>
        <v>1811472.3772162616</v>
      </c>
      <c r="F97" s="524">
        <f>avghweal!Q90</f>
        <v>1731854.8762136523</v>
      </c>
      <c r="G97" s="525">
        <f>avghweal!R90</f>
        <v>2550524.2976928968</v>
      </c>
      <c r="H97" s="533">
        <f>B97*0.1/'TE5'!B97</f>
        <v>0.68037986755371083</v>
      </c>
      <c r="I97" s="544">
        <f>C97*0.1/'TE5'!B97</f>
        <v>0.68037986755371083</v>
      </c>
      <c r="J97" s="551">
        <f>D97*0.1/'TE5'!C97</f>
        <v>0.70744693279266346</v>
      </c>
      <c r="K97" s="544">
        <f>E97*0.1/'TE5'!D97</f>
        <v>0.68367934226989746</v>
      </c>
      <c r="L97" s="551">
        <f>F97*0.1/'TE5'!E97</f>
        <v>0.67723006010055531</v>
      </c>
      <c r="M97" s="552">
        <f>G97*0.1/'TE5'!F97</f>
        <v>0.7176118493080138</v>
      </c>
    </row>
    <row r="98" spans="1:13" x14ac:dyDescent="0.2">
      <c r="A98" s="67">
        <v>2002</v>
      </c>
      <c r="B98" s="564">
        <f>avghweal!M91</f>
        <v>1725168.9012152918</v>
      </c>
      <c r="C98" s="525">
        <f>avghweal!N91</f>
        <v>1725168.9012152918</v>
      </c>
      <c r="D98" s="524">
        <f>avghweal!O91</f>
        <v>1373449.3118599011</v>
      </c>
      <c r="E98" s="524">
        <f>avghweal!P91</f>
        <v>1751047.6644854061</v>
      </c>
      <c r="F98" s="524">
        <f>avghweal!Q91</f>
        <v>1701451.468528345</v>
      </c>
      <c r="G98" s="525">
        <f>avghweal!R91</f>
        <v>2479241.9523357619</v>
      </c>
      <c r="H98" s="533">
        <f>B98*0.1/'TE5'!B98</f>
        <v>0.681238353252411</v>
      </c>
      <c r="I98" s="544">
        <f>C98*0.1/'TE5'!B98</f>
        <v>0.681238353252411</v>
      </c>
      <c r="J98" s="551">
        <f>D98*0.1/'TE5'!C98</f>
        <v>0.70381194353103627</v>
      </c>
      <c r="K98" s="544">
        <f>E98*0.1/'TE5'!D98</f>
        <v>0.68272066116333008</v>
      </c>
      <c r="L98" s="551">
        <f>F98*0.1/'TE5'!E98</f>
        <v>0.67985981702804577</v>
      </c>
      <c r="M98" s="552">
        <f>G98*0.1/'TE5'!F98</f>
        <v>0.71812838315963745</v>
      </c>
    </row>
    <row r="99" spans="1:13" x14ac:dyDescent="0.2">
      <c r="A99" s="67">
        <v>2003</v>
      </c>
      <c r="B99" s="564">
        <f>avghweal!M92</f>
        <v>1772099.0643528511</v>
      </c>
      <c r="C99" s="525">
        <f>avghweal!N92</f>
        <v>1772099.0643528511</v>
      </c>
      <c r="D99" s="524">
        <f>avghweal!O92</f>
        <v>1431099.0903293462</v>
      </c>
      <c r="E99" s="524">
        <f>avghweal!P92</f>
        <v>1800236.6960680895</v>
      </c>
      <c r="F99" s="524">
        <f>avghweal!Q92</f>
        <v>1746131.6487437605</v>
      </c>
      <c r="G99" s="525">
        <f>avghweal!R92</f>
        <v>2546163.6348380721</v>
      </c>
      <c r="H99" s="533">
        <f>B99*0.1/'TE5'!B99</f>
        <v>0.68326157331466653</v>
      </c>
      <c r="I99" s="544">
        <f>C99*0.1/'TE5'!B99</f>
        <v>0.68326157331466653</v>
      </c>
      <c r="J99" s="551">
        <f>D99*0.1/'TE5'!C99</f>
        <v>0.70872414112091064</v>
      </c>
      <c r="K99" s="544">
        <f>E99*0.1/'TE5'!D99</f>
        <v>0.6858401894569397</v>
      </c>
      <c r="L99" s="551">
        <f>F99*0.1/'TE5'!E99</f>
        <v>0.68079274892807018</v>
      </c>
      <c r="M99" s="552">
        <f>G99*0.1/'TE5'!F99</f>
        <v>0.71978950500488281</v>
      </c>
    </row>
    <row r="100" spans="1:13" x14ac:dyDescent="0.2">
      <c r="A100" s="67">
        <v>2004</v>
      </c>
      <c r="B100" s="564">
        <f>avghweal!M93</f>
        <v>1962786.7617445344</v>
      </c>
      <c r="C100" s="525">
        <f>avghweal!N93</f>
        <v>1962786.7617445344</v>
      </c>
      <c r="D100" s="524">
        <f>avghweal!O93</f>
        <v>1593565.718264448</v>
      </c>
      <c r="E100" s="524">
        <f>avghweal!P93</f>
        <v>1988177.2223512467</v>
      </c>
      <c r="F100" s="524">
        <f>avghweal!Q93</f>
        <v>1939334.9382740562</v>
      </c>
      <c r="G100" s="525">
        <f>avghweal!R93</f>
        <v>2813490.4510510042</v>
      </c>
      <c r="H100" s="533">
        <f>B100*0.1/'TE5'!B100</f>
        <v>0.68786770105361938</v>
      </c>
      <c r="I100" s="544">
        <f>C100*0.1/'TE5'!B100</f>
        <v>0.68786770105361938</v>
      </c>
      <c r="J100" s="551">
        <f>D100*0.1/'TE5'!C100</f>
        <v>0.71356785297393799</v>
      </c>
      <c r="K100" s="544">
        <f>E100*0.1/'TE5'!D100</f>
        <v>0.68988049030303944</v>
      </c>
      <c r="L100" s="551">
        <f>F100*0.1/'TE5'!E100</f>
        <v>0.68591749668121338</v>
      </c>
      <c r="M100" s="552">
        <f>G100*0.1/'TE5'!F100</f>
        <v>0.72350907325744629</v>
      </c>
    </row>
    <row r="101" spans="1:13" x14ac:dyDescent="0.2">
      <c r="A101" s="67">
        <v>2005</v>
      </c>
      <c r="B101" s="564">
        <f>avghweal!M94</f>
        <v>2124342.9216520521</v>
      </c>
      <c r="C101" s="525">
        <f>avghweal!N94</f>
        <v>2124342.9216520521</v>
      </c>
      <c r="D101" s="524">
        <f>avghweal!O94</f>
        <v>1747298.0967596413</v>
      </c>
      <c r="E101" s="524">
        <f>avghweal!P94</f>
        <v>2152233.3497456671</v>
      </c>
      <c r="F101" s="524">
        <f>avghweal!Q94</f>
        <v>2098647.5314667546</v>
      </c>
      <c r="G101" s="525">
        <f>avghweal!R94</f>
        <v>3037741.8211795446</v>
      </c>
      <c r="H101" s="533">
        <f>B101*0.1/'TE5'!B101</f>
        <v>0.68846839666366577</v>
      </c>
      <c r="I101" s="544">
        <f>C101*0.1/'TE5'!B101</f>
        <v>0.68846839666366577</v>
      </c>
      <c r="J101" s="551">
        <f>D101*0.1/'TE5'!C101</f>
        <v>0.71809369325637828</v>
      </c>
      <c r="K101" s="544">
        <f>E101*0.1/'TE5'!D101</f>
        <v>0.69016945362091064</v>
      </c>
      <c r="L101" s="551">
        <f>F101*0.1/'TE5'!E101</f>
        <v>0.68685704469680786</v>
      </c>
      <c r="M101" s="552">
        <f>G101*0.1/'TE5'!F101</f>
        <v>0.72563070058822621</v>
      </c>
    </row>
    <row r="102" spans="1:13" x14ac:dyDescent="0.2">
      <c r="A102" s="67">
        <v>2006</v>
      </c>
      <c r="B102" s="564">
        <f>avghweal!M95</f>
        <v>2221888.9994409382</v>
      </c>
      <c r="C102" s="525">
        <f>avghweal!N95</f>
        <v>2221888.9994409382</v>
      </c>
      <c r="D102" s="524">
        <f>avghweal!O95</f>
        <v>1824613.572899919</v>
      </c>
      <c r="E102" s="524">
        <f>avghweal!P95</f>
        <v>2268634.4572973028</v>
      </c>
      <c r="F102" s="524">
        <f>avghweal!Q95</f>
        <v>2178911.5766847916</v>
      </c>
      <c r="G102" s="525">
        <f>avghweal!R95</f>
        <v>3175170.8049192615</v>
      </c>
      <c r="H102" s="533">
        <f>B102*0.1/'TE5'!B102</f>
        <v>0.6900014877319337</v>
      </c>
      <c r="I102" s="544">
        <f>C102*0.1/'TE5'!B102</f>
        <v>0.6900014877319337</v>
      </c>
      <c r="J102" s="551">
        <f>D102*0.1/'TE5'!C102</f>
        <v>0.72703373432159424</v>
      </c>
      <c r="K102" s="544">
        <f>E102*0.1/'TE5'!D102</f>
        <v>0.69622868299484275</v>
      </c>
      <c r="L102" s="551">
        <f>F102*0.1/'TE5'!E102</f>
        <v>0.68411457538604736</v>
      </c>
      <c r="M102" s="552">
        <f>G102*0.1/'TE5'!F102</f>
        <v>0.7268025279045105</v>
      </c>
    </row>
    <row r="103" spans="1:13" x14ac:dyDescent="0.2">
      <c r="A103" s="67">
        <v>2007</v>
      </c>
      <c r="B103" s="564">
        <f>avghweal!M96</f>
        <v>2249550.5273617213</v>
      </c>
      <c r="C103" s="525">
        <f>avghweal!N96</f>
        <v>2249550.5273617213</v>
      </c>
      <c r="D103" s="524">
        <f>avghweal!O96</f>
        <v>1882022.8221939723</v>
      </c>
      <c r="E103" s="524">
        <f>avghweal!P96</f>
        <v>2292596.0055797454</v>
      </c>
      <c r="F103" s="524">
        <f>avghweal!Q96</f>
        <v>2210127.4745342815</v>
      </c>
      <c r="G103" s="525">
        <f>avghweal!R96</f>
        <v>3209844.5349583756</v>
      </c>
      <c r="H103" s="533">
        <f>B103*0.1/'TE5'!B103</f>
        <v>0.69594109058380116</v>
      </c>
      <c r="I103" s="544">
        <f>C103*0.1/'TE5'!B103</f>
        <v>0.69594109058380116</v>
      </c>
      <c r="J103" s="551">
        <f>D103*0.1/'TE5'!C103</f>
        <v>0.74331611394882213</v>
      </c>
      <c r="K103" s="544">
        <f>E103*0.1/'TE5'!D103</f>
        <v>0.70185106992721558</v>
      </c>
      <c r="L103" s="551">
        <f>F103*0.1/'TE5'!E103</f>
        <v>0.6904013156890868</v>
      </c>
      <c r="M103" s="552">
        <f>G103*0.1/'TE5'!F103</f>
        <v>0.73349130153655995</v>
      </c>
    </row>
    <row r="104" spans="1:13" x14ac:dyDescent="0.2">
      <c r="A104" s="67">
        <v>2008</v>
      </c>
      <c r="B104" s="564">
        <f>avghweal!M97</f>
        <v>2049499.7033309001</v>
      </c>
      <c r="C104" s="525">
        <f>avghweal!N97</f>
        <v>2049499.7033309001</v>
      </c>
      <c r="D104" s="524">
        <f>avghweal!O97</f>
        <v>1679466.7021042367</v>
      </c>
      <c r="E104" s="524">
        <f>avghweal!P97</f>
        <v>2080896.5990285447</v>
      </c>
      <c r="F104" s="524">
        <f>avghweal!Q97</f>
        <v>2020338.8294288137</v>
      </c>
      <c r="G104" s="525">
        <f>avghweal!R97</f>
        <v>2917237.6947684777</v>
      </c>
      <c r="H104" s="533">
        <f>B104*0.1/'TE5'!B104</f>
        <v>0.70949274301528942</v>
      </c>
      <c r="I104" s="544">
        <f>C104*0.1/'TE5'!B104</f>
        <v>0.70949274301528942</v>
      </c>
      <c r="J104" s="551">
        <f>D104*0.1/'TE5'!C104</f>
        <v>0.7632230520248412</v>
      </c>
      <c r="K104" s="544">
        <f>E104*0.1/'TE5'!D104</f>
        <v>0.7156866192817688</v>
      </c>
      <c r="L104" s="551">
        <f>F104*0.1/'TE5'!E104</f>
        <v>0.70363593101501476</v>
      </c>
      <c r="M104" s="552">
        <f>G104*0.1/'TE5'!F104</f>
        <v>0.74838078022003163</v>
      </c>
    </row>
    <row r="105" spans="1:13" x14ac:dyDescent="0.2">
      <c r="A105" s="72">
        <v>2009</v>
      </c>
      <c r="B105" s="567">
        <f>avghweal!M98</f>
        <v>1860161.8582629736</v>
      </c>
      <c r="C105" s="568">
        <f>avghweal!N98</f>
        <v>1860161.8582629736</v>
      </c>
      <c r="D105" s="526">
        <f>avghweal!O98</f>
        <v>1508485.2093906226</v>
      </c>
      <c r="E105" s="526">
        <f>avghweal!P98</f>
        <v>1893817.9051702211</v>
      </c>
      <c r="F105" s="526">
        <f>avghweal!Q98</f>
        <v>1829057.0962748693</v>
      </c>
      <c r="G105" s="527">
        <f>avghweal!R98</f>
        <v>2653676.337741287</v>
      </c>
      <c r="H105" s="536">
        <f>B105*0.1/'TE5'!B105</f>
        <v>0.7147843837738036</v>
      </c>
      <c r="I105" s="547">
        <f>C105*0.1/'TE5'!B105</f>
        <v>0.7147843837738036</v>
      </c>
      <c r="J105" s="557">
        <f>D105*0.1/'TE5'!C105</f>
        <v>0.76863455772399902</v>
      </c>
      <c r="K105" s="558">
        <f>E105*0.1/'TE5'!D105</f>
        <v>0.71980202198028564</v>
      </c>
      <c r="L105" s="553">
        <f>F105*0.1/'TE5'!E105</f>
        <v>0.71001291275024414</v>
      </c>
      <c r="M105" s="554">
        <f>G105*0.1/'TE5'!F105</f>
        <v>0.75476741790771484</v>
      </c>
    </row>
    <row r="106" spans="1:13" x14ac:dyDescent="0.2">
      <c r="A106" s="67">
        <v>2010</v>
      </c>
      <c r="B106" s="569">
        <f>avghweal!M99</f>
        <v>1932849.305034677</v>
      </c>
      <c r="C106" s="570">
        <f>avghweal!N99</f>
        <v>1932849.305034677</v>
      </c>
      <c r="D106" s="524">
        <f>avghweal!O99</f>
        <v>1538112.1507841335</v>
      </c>
      <c r="E106" s="524">
        <f>avghweal!P99</f>
        <v>1948422.7139568501</v>
      </c>
      <c r="F106" s="524">
        <f>avghweal!Q99</f>
        <v>1918121.5080534513</v>
      </c>
      <c r="G106" s="525">
        <f>avghweal!R99</f>
        <v>2740019.755852784</v>
      </c>
      <c r="H106" s="533">
        <f>B106*0.1/'TE5'!B106</f>
        <v>0.72701752185821522</v>
      </c>
      <c r="I106" s="544">
        <f>C106*0.1/'TE5'!B106</f>
        <v>0.72701752185821522</v>
      </c>
      <c r="J106" s="559">
        <f>D106*0.1/'TE5'!C106</f>
        <v>0.78564298152923573</v>
      </c>
      <c r="K106" s="560">
        <f>E106*0.1/'TE5'!D106</f>
        <v>0.73266708850860585</v>
      </c>
      <c r="L106" s="551">
        <f>F106*0.1/'TE5'!E106</f>
        <v>0.72166955471038829</v>
      </c>
      <c r="M106" s="552">
        <f>G106*0.1/'TE5'!F106</f>
        <v>0.76676881313323986</v>
      </c>
    </row>
    <row r="107" spans="1:13" x14ac:dyDescent="0.2">
      <c r="A107" s="67">
        <v>2011</v>
      </c>
      <c r="B107" s="569">
        <f>avghweal!M100</f>
        <v>1962152.124911098</v>
      </c>
      <c r="C107" s="570">
        <f>avghweal!N100</f>
        <v>1962152.124911098</v>
      </c>
      <c r="D107" s="524">
        <f>avghweal!O100</f>
        <v>1571499.1311091357</v>
      </c>
      <c r="E107" s="524">
        <f>avghweal!P100</f>
        <v>2015267.8072891703</v>
      </c>
      <c r="F107" s="524">
        <f>avghweal!Q100</f>
        <v>1913075.7583217123</v>
      </c>
      <c r="G107" s="525">
        <f>avghweal!R100</f>
        <v>2768420.8482909068</v>
      </c>
      <c r="H107" s="533">
        <f>B107*0.1/'TE5'!B107</f>
        <v>0.73533034324645985</v>
      </c>
      <c r="I107" s="544">
        <f>C107*0.1/'TE5'!B107</f>
        <v>0.73533034324645985</v>
      </c>
      <c r="J107" s="559">
        <f>D107*0.1/'TE5'!C107</f>
        <v>0.79674613475799549</v>
      </c>
      <c r="K107" s="560">
        <f>E107*0.1/'TE5'!D107</f>
        <v>0.74249637126922607</v>
      </c>
      <c r="L107" s="551">
        <f>F107*0.1/'TE5'!E107</f>
        <v>0.72850334644317638</v>
      </c>
      <c r="M107" s="552">
        <f>G107*0.1/'TE5'!F107</f>
        <v>0.77467328310012828</v>
      </c>
    </row>
    <row r="108" spans="1:13" x14ac:dyDescent="0.2">
      <c r="A108" s="67">
        <v>2012</v>
      </c>
      <c r="B108" s="569">
        <f>avghweal!M101</f>
        <v>2025810.8521234777</v>
      </c>
      <c r="C108" s="570">
        <f>avghweal!N101</f>
        <v>2025810.8521234777</v>
      </c>
      <c r="D108" s="524">
        <f>avghweal!O101</f>
        <v>1607268.1527452364</v>
      </c>
      <c r="E108" s="524">
        <f>avghweal!P101</f>
        <v>2055787.2565700919</v>
      </c>
      <c r="F108" s="524">
        <f>avghweal!Q101</f>
        <v>1997832.4025368269</v>
      </c>
      <c r="G108" s="525">
        <f>avghweal!R101</f>
        <v>2851445.7669360554</v>
      </c>
      <c r="H108" s="533">
        <f>B108*0.1/'TE5'!B108</f>
        <v>0.74274563789367676</v>
      </c>
      <c r="I108" s="544">
        <f>C108*0.1/'TE5'!B108</f>
        <v>0.74274563789367676</v>
      </c>
      <c r="J108" s="559">
        <f>D108*0.1/'TE5'!C108</f>
        <v>0.81029963493347168</v>
      </c>
      <c r="K108" s="560">
        <f>E108*0.1/'TE5'!D108</f>
        <v>0.74942851066589344</v>
      </c>
      <c r="L108" s="551">
        <f>F108*0.1/'TE5'!E108</f>
        <v>0.73641198873519897</v>
      </c>
      <c r="M108" s="552">
        <f>G108*0.1/'TE5'!F108</f>
        <v>0.78205937147140514</v>
      </c>
    </row>
    <row r="109" spans="1:13" x14ac:dyDescent="0.2">
      <c r="A109" s="67">
        <v>2013</v>
      </c>
      <c r="B109" s="569">
        <f>avghweal!M102</f>
        <v>2189080.4740979895</v>
      </c>
      <c r="C109" s="570">
        <f>avghweal!N102</f>
        <v>2189080.4740979895</v>
      </c>
      <c r="D109" s="524">
        <f>avghweal!O102</f>
        <v>1683022.082373895</v>
      </c>
      <c r="E109" s="524">
        <f>avghweal!P102</f>
        <v>2224722.86427852</v>
      </c>
      <c r="F109" s="524">
        <f>avghweal!Q102</f>
        <v>2156274.3596585793</v>
      </c>
      <c r="G109" s="525">
        <f>avghweal!R102</f>
        <v>3082962.1749127759</v>
      </c>
      <c r="H109" s="533">
        <f>B109*0.1/'TE5'!B109</f>
        <v>0.74408197402954079</v>
      </c>
      <c r="I109" s="544">
        <f>C109*0.1/'TE5'!B109</f>
        <v>0.74408197402954079</v>
      </c>
      <c r="J109" s="559">
        <f>D109*0.1/'TE5'!C109</f>
        <v>0.78254061937332164</v>
      </c>
      <c r="K109" s="560">
        <f>E109*0.1/'TE5'!D109</f>
        <v>0.74774372577667236</v>
      </c>
      <c r="L109" s="551">
        <f>F109*0.1/'TE5'!E109</f>
        <v>0.74061179161071766</v>
      </c>
      <c r="M109" s="552">
        <f>G109*0.1/'TE5'!F109</f>
        <v>0.78317677974700939</v>
      </c>
    </row>
    <row r="110" spans="1:13" x14ac:dyDescent="0.2">
      <c r="A110" s="67">
        <v>2014</v>
      </c>
      <c r="B110" s="569">
        <f>avghweal!M103</f>
        <v>2344128.889001084</v>
      </c>
      <c r="C110" s="570">
        <f>avghweal!N103</f>
        <v>2344128.889001084</v>
      </c>
      <c r="D110" s="524">
        <f>avghweal!O103</f>
        <v>1821243.8131791488</v>
      </c>
      <c r="E110" s="524">
        <f>avghweal!P103</f>
        <v>2384843.2803931246</v>
      </c>
      <c r="F110" s="524">
        <f>avghweal!Q103</f>
        <v>2306845.4452906051</v>
      </c>
      <c r="G110" s="525">
        <f>avghweal!R103</f>
        <v>3293747.8068314982</v>
      </c>
      <c r="H110" s="533">
        <f>B110*0.1/'TE5'!B110</f>
        <v>0.74178045988082886</v>
      </c>
      <c r="I110" s="544">
        <f>C110*0.1/'TE5'!B110</f>
        <v>0.74178045988082886</v>
      </c>
      <c r="J110" s="559">
        <f>D110*0.1/'TE5'!C110</f>
        <v>0.77807283401489269</v>
      </c>
      <c r="K110" s="560">
        <f>E110*0.1/'TE5'!D110</f>
        <v>0.74496537446975708</v>
      </c>
      <c r="L110" s="551">
        <f>F110*0.1/'TE5'!E110</f>
        <v>0.73878377676010121</v>
      </c>
      <c r="M110" s="552">
        <f>G110*0.1/'TE5'!F110</f>
        <v>0.78166103363037098</v>
      </c>
    </row>
    <row r="111" spans="1:13" x14ac:dyDescent="0.2">
      <c r="A111" s="67">
        <v>2015</v>
      </c>
      <c r="B111" s="569">
        <f>avghweal!M104</f>
        <v>2420830.2088843626</v>
      </c>
      <c r="C111" s="570">
        <f>avghweal!N104</f>
        <v>2420830.2088843626</v>
      </c>
      <c r="D111" s="524">
        <f>avghweal!O104</f>
        <v>1877767.6353883028</v>
      </c>
      <c r="E111" s="524">
        <f>avghweal!P104</f>
        <v>2481745.2231760896</v>
      </c>
      <c r="F111" s="524">
        <f>avghweal!Q104</f>
        <v>2365048.358662074</v>
      </c>
      <c r="G111" s="525">
        <f>avghweal!R104</f>
        <v>3398421.3796429653</v>
      </c>
      <c r="H111" s="533">
        <f>B111*0.1/'TE5'!B111</f>
        <v>0.73876380920410156</v>
      </c>
      <c r="I111" s="544">
        <f>C111*0.1/'TE5'!B111</f>
        <v>0.73876380920410156</v>
      </c>
      <c r="J111" s="559">
        <f>D111*0.1/'TE5'!C111</f>
        <v>0.77652037143707286</v>
      </c>
      <c r="K111" s="560">
        <f>E111*0.1/'TE5'!D111</f>
        <v>0.74291247129440308</v>
      </c>
      <c r="L111" s="551">
        <f>F111*0.1/'TE5'!E111</f>
        <v>0.73482406139373779</v>
      </c>
      <c r="M111" s="552">
        <f>G111*0.1/'TE5'!F111</f>
        <v>0.7789297103881837</v>
      </c>
    </row>
    <row r="112" spans="1:13" x14ac:dyDescent="0.2">
      <c r="A112" s="67">
        <v>2016</v>
      </c>
      <c r="B112" s="569">
        <f>avghweal!M105</f>
        <v>2465533.8122193557</v>
      </c>
      <c r="C112" s="570">
        <f>avghweal!N105</f>
        <v>2465533.8122193557</v>
      </c>
      <c r="D112" s="524">
        <f>avghweal!O105</f>
        <v>1889085.0443518586</v>
      </c>
      <c r="E112" s="524">
        <f>avghweal!P105</f>
        <v>2520815.0714483615</v>
      </c>
      <c r="F112" s="524">
        <f>avghweal!Q105</f>
        <v>2415201.9839327191</v>
      </c>
      <c r="G112" s="525">
        <f>avghweal!R105</f>
        <v>3453957.2612443473</v>
      </c>
      <c r="H112" s="533">
        <f>B112*0.1/'TE5'!B112</f>
        <v>0.73372489213943481</v>
      </c>
      <c r="I112" s="544">
        <f>C112*0.1/'TE5'!B112</f>
        <v>0.73372489213943481</v>
      </c>
      <c r="J112" s="559">
        <f>D112*0.1/'TE5'!C112</f>
        <v>0.77011752128601063</v>
      </c>
      <c r="K112" s="560">
        <f>E112*0.1/'TE5'!D112</f>
        <v>0.7368004322052002</v>
      </c>
      <c r="L112" s="551">
        <f>F112*0.1/'TE5'!E112</f>
        <v>0.73083949089050304</v>
      </c>
      <c r="M112" s="552">
        <f>G112*0.1/'TE5'!F112</f>
        <v>0.77502393722534169</v>
      </c>
    </row>
    <row r="113" spans="1:13" x14ac:dyDescent="0.2">
      <c r="A113" s="67">
        <v>2017</v>
      </c>
      <c r="B113" s="569">
        <f>avghweal!M106</f>
        <v>2553159.4908416355</v>
      </c>
      <c r="C113" s="570">
        <f>avghweal!N106</f>
        <v>2553159.4908416355</v>
      </c>
      <c r="D113" s="524">
        <f>avghweal!O106</f>
        <v>2112198.6228716932</v>
      </c>
      <c r="E113" s="524">
        <f>avghweal!P106</f>
        <v>2602173.3766638418</v>
      </c>
      <c r="F113" s="524">
        <f>avghweal!Q106</f>
        <v>2507633.9351902143</v>
      </c>
      <c r="G113" s="525">
        <f>avghweal!R106</f>
        <v>3620557.5811995231</v>
      </c>
      <c r="H113" s="533">
        <f>B113*0.1/'TE5'!B113</f>
        <v>0.71790903806686401</v>
      </c>
      <c r="I113" s="544">
        <f>C113*0.1/'TE5'!B113</f>
        <v>0.71790903806686401</v>
      </c>
      <c r="J113" s="559">
        <f>D113*0.1/'TE5'!C113</f>
        <v>0.77627784013748169</v>
      </c>
      <c r="K113" s="560">
        <f>E113*0.1/'TE5'!D113</f>
        <v>0.72445201873779275</v>
      </c>
      <c r="L113" s="551">
        <f>F113*0.1/'TE5'!E113</f>
        <v>0.71170860528945934</v>
      </c>
      <c r="M113" s="552">
        <f>G113*0.1/'TE5'!F113</f>
        <v>0.75866937637329124</v>
      </c>
    </row>
    <row r="114" spans="1:13" x14ac:dyDescent="0.2">
      <c r="A114" s="67">
        <v>2018</v>
      </c>
      <c r="B114" s="569">
        <f>avghweal!M107</f>
        <v>2590691.0426320639</v>
      </c>
      <c r="C114" s="570">
        <f>avghweal!N107</f>
        <v>2590691.0426320639</v>
      </c>
      <c r="D114" s="524">
        <f>avghweal!O107</f>
        <v>2149957.9060217608</v>
      </c>
      <c r="E114" s="524">
        <f>avghweal!P107</f>
        <v>2640492.7681184346</v>
      </c>
      <c r="F114" s="524">
        <f>avghweal!Q107</f>
        <v>2544427.6696960358</v>
      </c>
      <c r="G114" s="525">
        <f>avghweal!R107</f>
        <v>3674198.9557875674</v>
      </c>
      <c r="H114" s="533">
        <f>B114*0.1/'TE5'!B114</f>
        <v>0.71600431203842152</v>
      </c>
      <c r="I114" s="544">
        <f>C114*0.1/'TE5'!B114</f>
        <v>0.71600431203842152</v>
      </c>
      <c r="J114" s="559">
        <f>D114*0.1/'TE5'!C114</f>
        <v>0.77278774976730358</v>
      </c>
      <c r="K114" s="560">
        <f>E114*0.1/'TE5'!D114</f>
        <v>0.72204726934432983</v>
      </c>
      <c r="L114" s="551">
        <f>F114*0.1/'TE5'!E114</f>
        <v>0.71026694774627686</v>
      </c>
      <c r="M114" s="552">
        <f>G114*0.1/'TE5'!F114</f>
        <v>0.75697070360183705</v>
      </c>
    </row>
    <row r="115" spans="1:13" x14ac:dyDescent="0.2">
      <c r="A115" s="67">
        <v>2019</v>
      </c>
      <c r="B115" s="569">
        <f>avghweal!M108</f>
        <v>2695078.0675732344</v>
      </c>
      <c r="C115" s="570">
        <f>avghweal!N108</f>
        <v>2695078.0675732344</v>
      </c>
      <c r="D115" s="524">
        <f>avghweal!O108</f>
        <v>2235093.7465198571</v>
      </c>
      <c r="E115" s="524">
        <f>avghweal!P108</f>
        <v>2748781.4747734852</v>
      </c>
      <c r="F115" s="524">
        <f>avghweal!Q108</f>
        <v>2645223.6737984084</v>
      </c>
      <c r="G115" s="525">
        <f>avghweal!R108</f>
        <v>3822179.7353613977</v>
      </c>
      <c r="H115" s="533">
        <f>B115*0.1/'TE5'!B115</f>
        <v>0.71549272537231434</v>
      </c>
      <c r="I115" s="544">
        <f>C115*0.1/'TE5'!B115</f>
        <v>0.71549272537231434</v>
      </c>
      <c r="J115" s="559">
        <f>D115*0.1/'TE5'!C115</f>
        <v>0.7711682915687561</v>
      </c>
      <c r="K115" s="560">
        <f>E115*0.1/'TE5'!D115</f>
        <v>0.72157883644103993</v>
      </c>
      <c r="L115" s="551">
        <f>F115*0.1/'TE5'!E115</f>
        <v>0.7097160816192627</v>
      </c>
      <c r="M115" s="552">
        <f>G115*0.1/'TE5'!F115</f>
        <v>0.75641715526580799</v>
      </c>
    </row>
    <row r="116" spans="1:13" ht="17" thickBot="1" x14ac:dyDescent="0.25">
      <c r="A116" s="1105"/>
      <c r="B116" s="1124"/>
      <c r="C116" s="1125"/>
      <c r="D116" s="1107"/>
      <c r="E116" s="1107"/>
      <c r="F116" s="1107"/>
      <c r="G116" s="110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5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tabColor theme="5" tint="0.39997558519241921"/>
  </sheetPr>
  <dimension ref="A1:M118"/>
  <sheetViews>
    <sheetView workbookViewId="0">
      <pane xSplit="1" ySplit="8" topLeftCell="B79" activePane="bottomRight" state="frozen"/>
      <selection activeCell="D32" sqref="D32"/>
      <selection pane="topRight" activeCell="D32" sqref="D32"/>
      <selection pane="bottomLeft" activeCell="D32" sqref="D32"/>
      <selection pane="bottomRight" activeCell="B7" sqref="B7:G7"/>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692</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449" t="s">
        <v>1060</v>
      </c>
      <c r="C7" s="1373"/>
      <c r="D7" s="1381"/>
      <c r="E7" s="1381"/>
      <c r="F7" s="1381"/>
      <c r="G7" s="1381"/>
      <c r="H7" s="1373" t="s">
        <v>123</v>
      </c>
      <c r="I7" s="1373"/>
      <c r="J7" s="1381"/>
      <c r="K7" s="1381"/>
      <c r="L7" s="1381"/>
      <c r="M7" s="1384"/>
    </row>
    <row r="8" spans="1:13" s="87" customFormat="1" ht="52" customHeight="1" x14ac:dyDescent="0.2">
      <c r="A8" s="95"/>
      <c r="B8" s="835"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425"/>
      <c r="C9" s="317">
        <f>avghweal!Z2</f>
        <v>2720794.903880171</v>
      </c>
      <c r="D9" s="317"/>
      <c r="E9" s="85"/>
      <c r="F9" s="85"/>
      <c r="G9" s="84">
        <f>avghweal!AD2</f>
        <v>4219496.8755865041</v>
      </c>
      <c r="H9" s="530"/>
      <c r="I9" s="541">
        <f>C9*0.01/'TE5'!B9</f>
        <v>0.46629128108428147</v>
      </c>
      <c r="J9" s="575"/>
      <c r="K9" s="541"/>
      <c r="L9" s="575"/>
      <c r="M9" s="561">
        <f>G9*0.01/'TE5'!F9</f>
        <v>0.48093537316236068</v>
      </c>
    </row>
    <row r="10" spans="1:13" s="87" customFormat="1" ht="15" customHeight="1" x14ac:dyDescent="0.2">
      <c r="A10" s="92">
        <v>1914</v>
      </c>
      <c r="B10" s="425"/>
      <c r="C10" s="317">
        <f>avghweal!Z3</f>
        <v>2691847.7962811948</v>
      </c>
      <c r="D10" s="317"/>
      <c r="E10" s="85"/>
      <c r="F10" s="85"/>
      <c r="G10" s="84">
        <f>avghweal!AD3</f>
        <v>4178800.7625068733</v>
      </c>
      <c r="H10" s="530"/>
      <c r="I10" s="541">
        <f>C10*0.01/'TE5'!B10</f>
        <v>0.46107244413659326</v>
      </c>
      <c r="J10" s="575"/>
      <c r="K10" s="541"/>
      <c r="L10" s="575"/>
      <c r="M10" s="561">
        <f>G10*0.01/'TE5'!F10</f>
        <v>0.47539857113611816</v>
      </c>
    </row>
    <row r="11" spans="1:13" s="87" customFormat="1" ht="15" customHeight="1" x14ac:dyDescent="0.2">
      <c r="A11" s="92">
        <v>1915</v>
      </c>
      <c r="B11" s="425"/>
      <c r="C11" s="317">
        <f>avghweal!Z4</f>
        <v>2875675.6307183383</v>
      </c>
      <c r="D11" s="317"/>
      <c r="E11" s="85"/>
      <c r="F11" s="85"/>
      <c r="G11" s="84">
        <f>avghweal!AD4</f>
        <v>4466541.5926732002</v>
      </c>
      <c r="H11" s="530"/>
      <c r="I11" s="541">
        <f>C11*0.01/'TE5'!B11</f>
        <v>0.46140647274878871</v>
      </c>
      <c r="J11" s="575"/>
      <c r="K11" s="541"/>
      <c r="L11" s="575"/>
      <c r="M11" s="561">
        <f>G11*0.01/'TE5'!F11</f>
        <v>0.47537535313678758</v>
      </c>
    </row>
    <row r="12" spans="1:13" s="87" customFormat="1" ht="15" customHeight="1" x14ac:dyDescent="0.2">
      <c r="A12" s="92">
        <v>1916</v>
      </c>
      <c r="B12" s="425"/>
      <c r="C12" s="317">
        <f>avghweal!Z5</f>
        <v>2842506.7326129382</v>
      </c>
      <c r="D12" s="317"/>
      <c r="E12" s="85"/>
      <c r="F12" s="85"/>
      <c r="G12" s="84">
        <f>avghweal!AD5</f>
        <v>4425163.8070796765</v>
      </c>
      <c r="H12" s="530"/>
      <c r="I12" s="541">
        <f>C12*0.01/'TE5'!B12</f>
        <v>0.44456383746109007</v>
      </c>
      <c r="J12" s="575"/>
      <c r="K12" s="541"/>
      <c r="L12" s="575"/>
      <c r="M12" s="561">
        <f>G12*0.01/'TE5'!F12</f>
        <v>0.45848848002935683</v>
      </c>
    </row>
    <row r="13" spans="1:13" s="87" customFormat="1" ht="15" customHeight="1" x14ac:dyDescent="0.2">
      <c r="A13" s="92">
        <v>1917</v>
      </c>
      <c r="B13" s="425"/>
      <c r="C13" s="317">
        <f>avghweal!Z6</f>
        <v>2304412.7644511685</v>
      </c>
      <c r="D13" s="317"/>
      <c r="E13" s="85"/>
      <c r="F13" s="85"/>
      <c r="G13" s="84">
        <f>avghweal!AD6</f>
        <v>3609718.2514252979</v>
      </c>
      <c r="H13" s="530"/>
      <c r="I13" s="541">
        <f>C13*0.01/'TE5'!B13</f>
        <v>0.42002252595228756</v>
      </c>
      <c r="J13" s="575"/>
      <c r="K13" s="541"/>
      <c r="L13" s="575"/>
      <c r="M13" s="561">
        <f>G13*0.01/'TE5'!F13</f>
        <v>0.43622727550381496</v>
      </c>
    </row>
    <row r="14" spans="1:13" s="87" customFormat="1" ht="15" customHeight="1" x14ac:dyDescent="0.2">
      <c r="A14" s="92">
        <v>1918</v>
      </c>
      <c r="B14" s="425"/>
      <c r="C14" s="317">
        <f>avghweal!Z7</f>
        <v>1927212.0923213025</v>
      </c>
      <c r="D14" s="353"/>
      <c r="E14" s="314"/>
      <c r="F14" s="314"/>
      <c r="G14" s="84">
        <f>avghweal!AD7</f>
        <v>3004874.5496958294</v>
      </c>
      <c r="H14" s="530"/>
      <c r="I14" s="541">
        <f>C14*0.01/'TE5'!B14</f>
        <v>0.38428180176707133</v>
      </c>
      <c r="J14" s="575"/>
      <c r="K14" s="541"/>
      <c r="L14" s="575"/>
      <c r="M14" s="561">
        <f>G14*0.01/'TE5'!F14</f>
        <v>0.40076119693714551</v>
      </c>
    </row>
    <row r="15" spans="1:13" s="87" customFormat="1" ht="15" customHeight="1" x14ac:dyDescent="0.2">
      <c r="A15" s="91">
        <v>1919</v>
      </c>
      <c r="B15" s="426"/>
      <c r="C15" s="316">
        <f>avghweal!Z8</f>
        <v>2036803.1621355771</v>
      </c>
      <c r="D15" s="354"/>
      <c r="E15" s="315"/>
      <c r="F15" s="315"/>
      <c r="G15" s="88">
        <f>avghweal!AD8</f>
        <v>3179890.1406487715</v>
      </c>
      <c r="H15" s="531"/>
      <c r="I15" s="542">
        <f>C15*0.01/'TE5'!B15</f>
        <v>0.41273285825754857</v>
      </c>
      <c r="J15" s="576"/>
      <c r="K15" s="542"/>
      <c r="L15" s="576"/>
      <c r="M15" s="562">
        <f>G15*0.01/'TE5'!F15</f>
        <v>0.42833194931534391</v>
      </c>
    </row>
    <row r="16" spans="1:13" s="87" customFormat="1" ht="15" customHeight="1" x14ac:dyDescent="0.2">
      <c r="A16" s="92">
        <v>1920</v>
      </c>
      <c r="B16" s="425"/>
      <c r="C16" s="317">
        <f>avghweal!Z9</f>
        <v>1591579.3516293655</v>
      </c>
      <c r="D16" s="353"/>
      <c r="E16" s="314"/>
      <c r="F16" s="314"/>
      <c r="G16" s="84">
        <f>avghweal!AD9</f>
        <v>2501898.4975023805</v>
      </c>
      <c r="H16" s="530"/>
      <c r="I16" s="541">
        <f>C16*0.01/'TE5'!B16</f>
        <v>0.36962676176263026</v>
      </c>
      <c r="J16" s="575"/>
      <c r="K16" s="541"/>
      <c r="L16" s="575"/>
      <c r="M16" s="561">
        <f>G16*0.01/'TE5'!F16</f>
        <v>0.38580251940699867</v>
      </c>
    </row>
    <row r="17" spans="1:13" s="87" customFormat="1" ht="15" customHeight="1" x14ac:dyDescent="0.2">
      <c r="A17" s="92">
        <v>1921</v>
      </c>
      <c r="B17" s="425"/>
      <c r="C17" s="317">
        <f>avghweal!Z10</f>
        <v>1791022.5174806975</v>
      </c>
      <c r="D17" s="353"/>
      <c r="E17" s="314"/>
      <c r="F17" s="314"/>
      <c r="G17" s="84">
        <f>avghweal!AD10</f>
        <v>2796086.8821271611</v>
      </c>
      <c r="H17" s="530"/>
      <c r="I17" s="541">
        <f>C17*0.01/'TE5'!B17</f>
        <v>0.38127348395280641</v>
      </c>
      <c r="J17" s="575"/>
      <c r="K17" s="541"/>
      <c r="L17" s="575"/>
      <c r="M17" s="561">
        <f>G17*0.01/'TE5'!F17</f>
        <v>0.39616028083912602</v>
      </c>
    </row>
    <row r="18" spans="1:13" s="87" customFormat="1" ht="15" customHeight="1" x14ac:dyDescent="0.2">
      <c r="A18" s="92">
        <v>1922</v>
      </c>
      <c r="B18" s="425"/>
      <c r="C18" s="317">
        <f>avghweal!Z11</f>
        <v>2168075.1703234953</v>
      </c>
      <c r="D18" s="353"/>
      <c r="E18" s="314"/>
      <c r="F18" s="314"/>
      <c r="G18" s="84">
        <f>avghweal!AD11</f>
        <v>3356550.4007667978</v>
      </c>
      <c r="H18" s="530"/>
      <c r="I18" s="541">
        <f>C18*0.01/'TE5'!B18</f>
        <v>0.41117208237051239</v>
      </c>
      <c r="J18" s="575"/>
      <c r="K18" s="541"/>
      <c r="L18" s="575"/>
      <c r="M18" s="561">
        <f>G18*0.01/'TE5'!F18</f>
        <v>0.42487833118769619</v>
      </c>
    </row>
    <row r="19" spans="1:13" s="87" customFormat="1" ht="15" customHeight="1" x14ac:dyDescent="0.2">
      <c r="A19" s="92">
        <v>1923</v>
      </c>
      <c r="B19" s="425"/>
      <c r="C19" s="317">
        <f>avghweal!Z12</f>
        <v>1931895.8769500875</v>
      </c>
      <c r="D19" s="353"/>
      <c r="E19" s="314"/>
      <c r="F19" s="314"/>
      <c r="G19" s="84">
        <f>avghweal!AD12</f>
        <v>3005496.0720032793</v>
      </c>
      <c r="H19" s="530"/>
      <c r="I19" s="541">
        <f>C19*0.01/'TE5'!B19</f>
        <v>0.36560377201322913</v>
      </c>
      <c r="J19" s="575"/>
      <c r="K19" s="541"/>
      <c r="L19" s="575"/>
      <c r="M19" s="561">
        <f>G19*0.01/'TE5'!F19</f>
        <v>0.379841506501298</v>
      </c>
    </row>
    <row r="20" spans="1:13" s="87" customFormat="1" ht="15" customHeight="1" x14ac:dyDescent="0.2">
      <c r="A20" s="92">
        <v>1924</v>
      </c>
      <c r="B20" s="425"/>
      <c r="C20" s="317">
        <f>avghweal!Z13</f>
        <v>2080133.4035991069</v>
      </c>
      <c r="D20" s="353"/>
      <c r="E20" s="314"/>
      <c r="F20" s="314"/>
      <c r="G20" s="84">
        <f>avghweal!AD13</f>
        <v>3221385.179691928</v>
      </c>
      <c r="H20" s="530"/>
      <c r="I20" s="541">
        <f>C20*0.01/'TE5'!B20</f>
        <v>0.38611704682948444</v>
      </c>
      <c r="J20" s="575"/>
      <c r="K20" s="541"/>
      <c r="L20" s="575"/>
      <c r="M20" s="561">
        <f>G20*0.01/'TE5'!F20</f>
        <v>0.39940887695678468</v>
      </c>
    </row>
    <row r="21" spans="1:13" s="87" customFormat="1" ht="15" customHeight="1" x14ac:dyDescent="0.2">
      <c r="A21" s="92">
        <v>1925</v>
      </c>
      <c r="B21" s="425"/>
      <c r="C21" s="317">
        <f>avghweal!Z14</f>
        <v>2377267.1937070331</v>
      </c>
      <c r="D21" s="353"/>
      <c r="E21" s="314"/>
      <c r="F21" s="314"/>
      <c r="G21" s="84">
        <f>avghweal!AD14</f>
        <v>3661593.8972549508</v>
      </c>
      <c r="H21" s="530"/>
      <c r="I21" s="541">
        <f>C21*0.01/'TE5'!B21</f>
        <v>0.41887107550638031</v>
      </c>
      <c r="J21" s="575"/>
      <c r="K21" s="541"/>
      <c r="L21" s="575"/>
      <c r="M21" s="561">
        <f>G21*0.01/'TE5'!F21</f>
        <v>0.43103259690593626</v>
      </c>
    </row>
    <row r="22" spans="1:13" s="87" customFormat="1" ht="15" customHeight="1" x14ac:dyDescent="0.2">
      <c r="A22" s="92">
        <v>1926</v>
      </c>
      <c r="B22" s="425"/>
      <c r="C22" s="317">
        <f>avghweal!Z15</f>
        <v>2546445.8149554515</v>
      </c>
      <c r="D22" s="353"/>
      <c r="E22" s="314"/>
      <c r="F22" s="314"/>
      <c r="G22" s="84">
        <f>avghweal!AD15</f>
        <v>3919189.4956733589</v>
      </c>
      <c r="H22" s="530"/>
      <c r="I22" s="541">
        <f>C22*0.01/'TE5'!B22</f>
        <v>0.4349871285393957</v>
      </c>
      <c r="J22" s="575"/>
      <c r="K22" s="541"/>
      <c r="L22" s="575"/>
      <c r="M22" s="561">
        <f>G22*0.01/'TE5'!F22</f>
        <v>0.44671605773214762</v>
      </c>
    </row>
    <row r="23" spans="1:13" s="87" customFormat="1" ht="15" customHeight="1" x14ac:dyDescent="0.2">
      <c r="A23" s="92">
        <v>1927</v>
      </c>
      <c r="B23" s="425"/>
      <c r="C23" s="317">
        <f>avghweal!Z16</f>
        <v>2867612.1143148071</v>
      </c>
      <c r="D23" s="353"/>
      <c r="E23" s="314"/>
      <c r="F23" s="314"/>
      <c r="G23" s="84">
        <f>avghweal!AD16</f>
        <v>4407755.9893898582</v>
      </c>
      <c r="H23" s="530"/>
      <c r="I23" s="541">
        <f>C23*0.01/'TE5'!B23</f>
        <v>0.45866199842792682</v>
      </c>
      <c r="J23" s="575"/>
      <c r="K23" s="541"/>
      <c r="L23" s="575"/>
      <c r="M23" s="561">
        <f>G23*0.01/'TE5'!F23</f>
        <v>0.46979958729605908</v>
      </c>
    </row>
    <row r="24" spans="1:13" s="87" customFormat="1" ht="15" customHeight="1" x14ac:dyDescent="0.2">
      <c r="A24" s="92">
        <v>1928</v>
      </c>
      <c r="B24" s="425"/>
      <c r="C24" s="317">
        <f>avghweal!Z17</f>
        <v>3458628.1234641946</v>
      </c>
      <c r="D24" s="353"/>
      <c r="E24" s="314"/>
      <c r="F24" s="314"/>
      <c r="G24" s="84">
        <f>avghweal!AD17</f>
        <v>5314607.5931180734</v>
      </c>
      <c r="H24" s="530"/>
      <c r="I24" s="541">
        <f>C24*0.01/'TE5'!B24</f>
        <v>0.48554156276636545</v>
      </c>
      <c r="J24" s="575"/>
      <c r="K24" s="541"/>
      <c r="L24" s="575"/>
      <c r="M24" s="561">
        <f>G24*0.01/'TE5'!F24</f>
        <v>0.49593113749094725</v>
      </c>
    </row>
    <row r="25" spans="1:13" s="87" customFormat="1" ht="15" customHeight="1" x14ac:dyDescent="0.2">
      <c r="A25" s="91">
        <v>1929</v>
      </c>
      <c r="B25" s="426"/>
      <c r="C25" s="316">
        <f>avghweal!Z18</f>
        <v>3595335.22253204</v>
      </c>
      <c r="D25" s="354"/>
      <c r="E25" s="315"/>
      <c r="F25" s="315"/>
      <c r="G25" s="88">
        <f>avghweal!AD18</f>
        <v>5542442.8302066</v>
      </c>
      <c r="H25" s="531"/>
      <c r="I25" s="542">
        <f>C25*0.01/'TE5'!B25</f>
        <v>0.48674010218086011</v>
      </c>
      <c r="J25" s="576"/>
      <c r="K25" s="542"/>
      <c r="L25" s="576"/>
      <c r="M25" s="562">
        <f>G25*0.01/'TE5'!F25</f>
        <v>0.49695465730188776</v>
      </c>
    </row>
    <row r="26" spans="1:13" s="87" customFormat="1" ht="15" customHeight="1" x14ac:dyDescent="0.2">
      <c r="A26" s="92">
        <v>1930</v>
      </c>
      <c r="B26" s="425"/>
      <c r="C26" s="317">
        <f>avghweal!Z19</f>
        <v>2982566.6182816508</v>
      </c>
      <c r="D26" s="353"/>
      <c r="E26" s="314"/>
      <c r="F26" s="314"/>
      <c r="G26" s="84">
        <f>avghweal!AD19</f>
        <v>4636232.5033796746</v>
      </c>
      <c r="H26" s="530"/>
      <c r="I26" s="541">
        <f>C26*0.01/'TE5'!B26</f>
        <v>0.44172064645008069</v>
      </c>
      <c r="J26" s="575"/>
      <c r="K26" s="541"/>
      <c r="L26" s="575"/>
      <c r="M26" s="561">
        <f>G26*0.01/'TE5'!F26</f>
        <v>0.45242005934609608</v>
      </c>
    </row>
    <row r="27" spans="1:13" s="87" customFormat="1" ht="15" customHeight="1" x14ac:dyDescent="0.2">
      <c r="A27" s="92">
        <v>1931</v>
      </c>
      <c r="B27" s="425"/>
      <c r="C27" s="317">
        <f>avghweal!Z20</f>
        <v>2308637.5808859286</v>
      </c>
      <c r="D27" s="353"/>
      <c r="E27" s="314"/>
      <c r="F27" s="314"/>
      <c r="G27" s="84">
        <f>avghweal!AD20</f>
        <v>3601217.8686447395</v>
      </c>
      <c r="H27" s="530"/>
      <c r="I27" s="541">
        <f>C27*0.01/'TE5'!B27</f>
        <v>0.3960550741465298</v>
      </c>
      <c r="J27" s="575"/>
      <c r="K27" s="541"/>
      <c r="L27" s="575"/>
      <c r="M27" s="561">
        <f>G27*0.01/'TE5'!F27</f>
        <v>0.40688375634498869</v>
      </c>
    </row>
    <row r="28" spans="1:13" s="87" customFormat="1" ht="15" customHeight="1" x14ac:dyDescent="0.2">
      <c r="A28" s="92">
        <v>1932</v>
      </c>
      <c r="B28" s="425"/>
      <c r="C28" s="317">
        <f>avghweal!Z21</f>
        <v>2047796.244008183</v>
      </c>
      <c r="D28" s="353"/>
      <c r="E28" s="314"/>
      <c r="F28" s="314"/>
      <c r="G28" s="84">
        <f>avghweal!AD21</f>
        <v>3191647.5253677857</v>
      </c>
      <c r="H28" s="530"/>
      <c r="I28" s="541">
        <f>C28*0.01/'TE5'!B28</f>
        <v>0.39382433242370385</v>
      </c>
      <c r="J28" s="575"/>
      <c r="K28" s="541"/>
      <c r="L28" s="575"/>
      <c r="M28" s="561">
        <f>G28*0.01/'TE5'!F28</f>
        <v>0.403901354009219</v>
      </c>
    </row>
    <row r="29" spans="1:13" s="87" customFormat="1" ht="15" customHeight="1" x14ac:dyDescent="0.2">
      <c r="A29" s="92">
        <v>1933</v>
      </c>
      <c r="B29" s="425"/>
      <c r="C29" s="317">
        <f>avghweal!Z22</f>
        <v>2276786.2983255852</v>
      </c>
      <c r="D29" s="353"/>
      <c r="E29" s="314"/>
      <c r="F29" s="314"/>
      <c r="G29" s="84">
        <f>avghweal!AD22</f>
        <v>3543828.5542241223</v>
      </c>
      <c r="H29" s="530"/>
      <c r="I29" s="541">
        <f>C29*0.01/'TE5'!B29</f>
        <v>0.41496533201206104</v>
      </c>
      <c r="J29" s="575"/>
      <c r="K29" s="541"/>
      <c r="L29" s="575"/>
      <c r="M29" s="561">
        <f>G29*0.01/'TE5'!F29</f>
        <v>0.4244278796483556</v>
      </c>
    </row>
    <row r="30" spans="1:13" s="87" customFormat="1" ht="15" customHeight="1" x14ac:dyDescent="0.2">
      <c r="A30" s="92">
        <v>1934</v>
      </c>
      <c r="B30" s="425"/>
      <c r="C30" s="317">
        <f>avghweal!Z23</f>
        <v>2367805.4304641616</v>
      </c>
      <c r="D30" s="353"/>
      <c r="E30" s="314"/>
      <c r="F30" s="314"/>
      <c r="G30" s="84">
        <f>avghweal!AD23</f>
        <v>3691401.6395545243</v>
      </c>
      <c r="H30" s="530"/>
      <c r="I30" s="541">
        <f>C30*0.01/'TE5'!B30</f>
        <v>0.42127010689601074</v>
      </c>
      <c r="J30" s="575"/>
      <c r="K30" s="541"/>
      <c r="L30" s="575"/>
      <c r="M30" s="561">
        <f>G30*0.01/'TE5'!F30</f>
        <v>0.4308790144703285</v>
      </c>
    </row>
    <row r="31" spans="1:13" s="87" customFormat="1" ht="15" customHeight="1" x14ac:dyDescent="0.2">
      <c r="A31" s="92">
        <v>1935</v>
      </c>
      <c r="B31" s="425"/>
      <c r="C31" s="317">
        <f>avghweal!Z24</f>
        <v>2444632.2873774543</v>
      </c>
      <c r="D31" s="353"/>
      <c r="E31" s="314"/>
      <c r="F31" s="314"/>
      <c r="G31" s="84">
        <f>avghweal!AD24</f>
        <v>3818376.2407873352</v>
      </c>
      <c r="H31" s="530"/>
      <c r="I31" s="541">
        <f>C31*0.01/'TE5'!B31</f>
        <v>0.41536893517858103</v>
      </c>
      <c r="J31" s="575"/>
      <c r="K31" s="541"/>
      <c r="L31" s="575"/>
      <c r="M31" s="561">
        <f>G31*0.01/'TE5'!F31</f>
        <v>0.42535418874961778</v>
      </c>
    </row>
    <row r="32" spans="1:13" s="87" customFormat="1" ht="15" customHeight="1" x14ac:dyDescent="0.2">
      <c r="A32" s="92">
        <v>1936</v>
      </c>
      <c r="B32" s="425"/>
      <c r="C32" s="317">
        <f>avghweal!Z25</f>
        <v>2975902.7987637534</v>
      </c>
      <c r="D32" s="353"/>
      <c r="E32" s="314"/>
      <c r="F32" s="314"/>
      <c r="G32" s="84">
        <f>avghweal!AD25</f>
        <v>4641124.1028894344</v>
      </c>
      <c r="H32" s="530"/>
      <c r="I32" s="541">
        <f>C32*0.01/'TE5'!B32</f>
        <v>0.4396392991084524</v>
      </c>
      <c r="J32" s="575"/>
      <c r="K32" s="541"/>
      <c r="L32" s="575"/>
      <c r="M32" s="561">
        <f>G32*0.01/'TE5'!F32</f>
        <v>0.44936788289255408</v>
      </c>
    </row>
    <row r="33" spans="1:13" s="87" customFormat="1" ht="15" customHeight="1" x14ac:dyDescent="0.2">
      <c r="A33" s="92">
        <v>1937</v>
      </c>
      <c r="B33" s="425"/>
      <c r="C33" s="317">
        <f>avghweal!Z26</f>
        <v>2903303.9614263065</v>
      </c>
      <c r="D33" s="353"/>
      <c r="E33" s="314"/>
      <c r="F33" s="314"/>
      <c r="G33" s="84">
        <f>avghweal!AD26</f>
        <v>4526955.1716060257</v>
      </c>
      <c r="H33" s="530"/>
      <c r="I33" s="541">
        <f>C33*0.01/'TE5'!B33</f>
        <v>0.44727927411000773</v>
      </c>
      <c r="J33" s="575"/>
      <c r="K33" s="541"/>
      <c r="L33" s="575"/>
      <c r="M33" s="561">
        <f>G33*0.01/'TE5'!F33</f>
        <v>0.45708313155713692</v>
      </c>
    </row>
    <row r="34" spans="1:13" s="87" customFormat="1" ht="15" customHeight="1" x14ac:dyDescent="0.2">
      <c r="A34" s="92">
        <v>1938</v>
      </c>
      <c r="B34" s="425"/>
      <c r="C34" s="317">
        <f>avghweal!Z27</f>
        <v>2537831.9122740813</v>
      </c>
      <c r="D34" s="353"/>
      <c r="E34" s="314"/>
      <c r="F34" s="314"/>
      <c r="G34" s="84">
        <f>avghweal!AD27</f>
        <v>3961872.2033148468</v>
      </c>
      <c r="H34" s="530"/>
      <c r="I34" s="541">
        <f>C34*0.01/'TE5'!B34</f>
        <v>0.40848253552912511</v>
      </c>
      <c r="J34" s="575"/>
      <c r="K34" s="541"/>
      <c r="L34" s="575"/>
      <c r="M34" s="561">
        <f>G34*0.01/'TE5'!F34</f>
        <v>0.41842343198889997</v>
      </c>
    </row>
    <row r="35" spans="1:13" s="87" customFormat="1" ht="15" customHeight="1" x14ac:dyDescent="0.2">
      <c r="A35" s="91">
        <v>1939</v>
      </c>
      <c r="B35" s="426"/>
      <c r="C35" s="316">
        <f>avghweal!Z28</f>
        <v>2686767.4867800339</v>
      </c>
      <c r="D35" s="354"/>
      <c r="E35" s="315"/>
      <c r="F35" s="315"/>
      <c r="G35" s="88">
        <f>avghweal!AD28</f>
        <v>4182348.7683855603</v>
      </c>
      <c r="H35" s="531"/>
      <c r="I35" s="542">
        <f>C35*0.01/'TE5'!B35</f>
        <v>0.41895493637990072</v>
      </c>
      <c r="J35" s="576"/>
      <c r="K35" s="542"/>
      <c r="L35" s="576"/>
      <c r="M35" s="562">
        <f>G35*0.01/'TE5'!F35</f>
        <v>0.42860303993640331</v>
      </c>
    </row>
    <row r="36" spans="1:13" s="87" customFormat="1" ht="15" customHeight="1" x14ac:dyDescent="0.2">
      <c r="A36" s="92">
        <v>1940</v>
      </c>
      <c r="B36" s="425"/>
      <c r="C36" s="317">
        <f>avghweal!Z29</f>
        <v>2485620.3164829891</v>
      </c>
      <c r="D36" s="353"/>
      <c r="E36" s="314"/>
      <c r="F36" s="314"/>
      <c r="G36" s="84">
        <f>avghweal!AD29</f>
        <v>3871171.5815805835</v>
      </c>
      <c r="H36" s="530"/>
      <c r="I36" s="541">
        <f>C36*0.01/'TE5'!B36</f>
        <v>0.38975247690370962</v>
      </c>
      <c r="J36" s="575"/>
      <c r="K36" s="541"/>
      <c r="L36" s="575"/>
      <c r="M36" s="561">
        <f>G36*0.01/'TE5'!F36</f>
        <v>0.39926881534052572</v>
      </c>
    </row>
    <row r="37" spans="1:13" s="87" customFormat="1" ht="15" customHeight="1" x14ac:dyDescent="0.2">
      <c r="A37" s="92">
        <v>1941</v>
      </c>
      <c r="B37" s="425"/>
      <c r="C37" s="317">
        <f>avghweal!Z30</f>
        <v>2149899.9264388988</v>
      </c>
      <c r="D37" s="353"/>
      <c r="E37" s="314"/>
      <c r="F37" s="314"/>
      <c r="G37" s="84">
        <f>avghweal!AD30</f>
        <v>3387472.6184122749</v>
      </c>
      <c r="H37" s="530"/>
      <c r="I37" s="541">
        <f>C37*0.01/'TE5'!B37</f>
        <v>0.35881231986103596</v>
      </c>
      <c r="J37" s="575"/>
      <c r="K37" s="541"/>
      <c r="L37" s="575"/>
      <c r="M37" s="561">
        <f>G37*0.01/'TE5'!F37</f>
        <v>0.36799535086836249</v>
      </c>
    </row>
    <row r="38" spans="1:13" s="87" customFormat="1" ht="15" customHeight="1" x14ac:dyDescent="0.2">
      <c r="A38" s="92">
        <v>1942</v>
      </c>
      <c r="B38" s="425"/>
      <c r="C38" s="317">
        <f>avghweal!Z31</f>
        <v>2036362.0405883675</v>
      </c>
      <c r="D38" s="353"/>
      <c r="E38" s="314"/>
      <c r="F38" s="314"/>
      <c r="G38" s="84">
        <f>avghweal!AD31</f>
        <v>3241253.1764453999</v>
      </c>
      <c r="H38" s="530"/>
      <c r="I38" s="541">
        <f>C38*0.01/'TE5'!B38</f>
        <v>0.35384813282001315</v>
      </c>
      <c r="J38" s="575"/>
      <c r="K38" s="541"/>
      <c r="L38" s="575"/>
      <c r="M38" s="561">
        <f>G38*0.01/'TE5'!F38</f>
        <v>0.36308450117495528</v>
      </c>
    </row>
    <row r="39" spans="1:13" s="87" customFormat="1" ht="15" customHeight="1" x14ac:dyDescent="0.2">
      <c r="A39" s="92">
        <v>1943</v>
      </c>
      <c r="B39" s="425"/>
      <c r="C39" s="317">
        <f>avghweal!Z32</f>
        <v>2195416.0503457333</v>
      </c>
      <c r="D39" s="353"/>
      <c r="E39" s="314"/>
      <c r="F39" s="314"/>
      <c r="G39" s="84">
        <f>avghweal!AD32</f>
        <v>3518683.9770052112</v>
      </c>
      <c r="H39" s="530"/>
      <c r="I39" s="541">
        <f>C39*0.01/'TE5'!B39</f>
        <v>0.35541994737457</v>
      </c>
      <c r="J39" s="575"/>
      <c r="K39" s="541"/>
      <c r="L39" s="575"/>
      <c r="M39" s="561">
        <f>G39*0.01/'TE5'!F39</f>
        <v>0.36463916622723819</v>
      </c>
    </row>
    <row r="40" spans="1:13" s="87" customFormat="1" ht="15" customHeight="1" x14ac:dyDescent="0.2">
      <c r="A40" s="92">
        <v>1944</v>
      </c>
      <c r="B40" s="425"/>
      <c r="C40" s="317">
        <f>avghweal!Z33</f>
        <v>2286076.5579093904</v>
      </c>
      <c r="D40" s="353"/>
      <c r="E40" s="314"/>
      <c r="F40" s="314"/>
      <c r="G40" s="84">
        <f>avghweal!AD33</f>
        <v>3712873.9098740732</v>
      </c>
      <c r="H40" s="530"/>
      <c r="I40" s="541">
        <f>C40*0.01/'TE5'!B40</f>
        <v>0.32853198424037877</v>
      </c>
      <c r="J40" s="575"/>
      <c r="K40" s="541"/>
      <c r="L40" s="575"/>
      <c r="M40" s="561">
        <f>G40*0.01/'TE5'!F40</f>
        <v>0.3388069854291666</v>
      </c>
    </row>
    <row r="41" spans="1:13" s="87" customFormat="1" ht="15" customHeight="1" x14ac:dyDescent="0.2">
      <c r="A41" s="92">
        <v>1945</v>
      </c>
      <c r="B41" s="425"/>
      <c r="C41" s="317">
        <f>avghweal!Z34</f>
        <v>2593653.9415566293</v>
      </c>
      <c r="D41" s="353"/>
      <c r="E41" s="314"/>
      <c r="F41" s="314"/>
      <c r="G41" s="84">
        <f>avghweal!AD34</f>
        <v>4247479.9519860903</v>
      </c>
      <c r="H41" s="530"/>
      <c r="I41" s="541">
        <f>C41*0.01/'TE5'!B41</f>
        <v>0.33005797475398835</v>
      </c>
      <c r="J41" s="575"/>
      <c r="K41" s="541"/>
      <c r="L41" s="575"/>
      <c r="M41" s="561">
        <f>G41*0.01/'TE5'!F41</f>
        <v>0.34034448551794727</v>
      </c>
    </row>
    <row r="42" spans="1:13" s="87" customFormat="1" ht="15" customHeight="1" x14ac:dyDescent="0.2">
      <c r="A42" s="92">
        <v>1946</v>
      </c>
      <c r="B42" s="425"/>
      <c r="C42" s="317">
        <f>avghweal!Z35</f>
        <v>2341201.6299910014</v>
      </c>
      <c r="D42" s="353"/>
      <c r="E42" s="314"/>
      <c r="F42" s="314"/>
      <c r="G42" s="84">
        <f>avghweal!AD35</f>
        <v>3880888.7789219012</v>
      </c>
      <c r="H42" s="530"/>
      <c r="I42" s="541">
        <f>C42*0.01/'TE5'!B42</f>
        <v>0.30885925028505651</v>
      </c>
      <c r="J42" s="575"/>
      <c r="K42" s="541"/>
      <c r="L42" s="575"/>
      <c r="M42" s="561">
        <f>G42*0.01/'TE5'!F42</f>
        <v>0.31979385913174885</v>
      </c>
    </row>
    <row r="43" spans="1:13" s="87" customFormat="1" ht="15" customHeight="1" x14ac:dyDescent="0.2">
      <c r="A43" s="92">
        <v>1947</v>
      </c>
      <c r="B43" s="425"/>
      <c r="C43" s="317">
        <f>avghweal!Z36</f>
        <v>2205733.7220477741</v>
      </c>
      <c r="D43" s="353"/>
      <c r="E43" s="314"/>
      <c r="F43" s="314"/>
      <c r="G43" s="84">
        <f>avghweal!AD36</f>
        <v>3665635.3416192229</v>
      </c>
      <c r="H43" s="530"/>
      <c r="I43" s="541">
        <f>C43*0.01/'TE5'!B43</f>
        <v>0.29751192396326431</v>
      </c>
      <c r="J43" s="575"/>
      <c r="K43" s="541"/>
      <c r="L43" s="575"/>
      <c r="M43" s="561">
        <f>G43*0.01/'TE5'!F43</f>
        <v>0.30903606165831521</v>
      </c>
    </row>
    <row r="44" spans="1:13" s="87" customFormat="1" ht="15" customHeight="1" x14ac:dyDescent="0.2">
      <c r="A44" s="92">
        <v>1948</v>
      </c>
      <c r="B44" s="425"/>
      <c r="C44" s="317">
        <f>avghweal!Z37</f>
        <v>2175166.1373352404</v>
      </c>
      <c r="D44" s="353"/>
      <c r="E44" s="314"/>
      <c r="F44" s="314"/>
      <c r="G44" s="84">
        <f>avghweal!AD37</f>
        <v>3628957.3786241445</v>
      </c>
      <c r="H44" s="530"/>
      <c r="I44" s="541">
        <f>C44*0.01/'TE5'!B44</f>
        <v>0.29200154726628536</v>
      </c>
      <c r="J44" s="575"/>
      <c r="K44" s="541"/>
      <c r="L44" s="575"/>
      <c r="M44" s="561">
        <f>G44*0.01/'TE5'!F44</f>
        <v>0.30375653624982757</v>
      </c>
    </row>
    <row r="45" spans="1:13" s="87" customFormat="1" ht="15" customHeight="1" x14ac:dyDescent="0.2">
      <c r="A45" s="91">
        <v>1949</v>
      </c>
      <c r="B45" s="426"/>
      <c r="C45" s="316">
        <f>avghweal!Z38</f>
        <v>2169690.1500656917</v>
      </c>
      <c r="D45" s="354"/>
      <c r="E45" s="315"/>
      <c r="F45" s="315"/>
      <c r="G45" s="88">
        <f>avghweal!AD38</f>
        <v>3634203.9121718844</v>
      </c>
      <c r="H45" s="531"/>
      <c r="I45" s="542">
        <f>C45*0.01/'TE5'!B45</f>
        <v>0.28358944485735038</v>
      </c>
      <c r="J45" s="576"/>
      <c r="K45" s="542"/>
      <c r="L45" s="576"/>
      <c r="M45" s="562">
        <f>G45*0.01/'TE5'!F45</f>
        <v>0.29543318351015602</v>
      </c>
    </row>
    <row r="46" spans="1:13" s="87" customFormat="1" ht="15" customHeight="1" x14ac:dyDescent="0.2">
      <c r="A46" s="92">
        <v>1950</v>
      </c>
      <c r="B46" s="425"/>
      <c r="C46" s="317">
        <f>avghweal!Z39</f>
        <v>2334286.0027328455</v>
      </c>
      <c r="D46" s="353"/>
      <c r="E46" s="314"/>
      <c r="F46" s="314"/>
      <c r="G46" s="84">
        <f>avghweal!AD39</f>
        <v>3890061.2281436166</v>
      </c>
      <c r="H46" s="530"/>
      <c r="I46" s="541">
        <f>C46*0.01/'TE5'!B46</f>
        <v>0.29597624793701116</v>
      </c>
      <c r="J46" s="575"/>
      <c r="K46" s="541"/>
      <c r="L46" s="575"/>
      <c r="M46" s="561">
        <f>G46*0.01/'TE5'!F46</f>
        <v>0.30732091994619071</v>
      </c>
    </row>
    <row r="47" spans="1:13" s="87" customFormat="1" ht="15" customHeight="1" x14ac:dyDescent="0.2">
      <c r="A47" s="92">
        <v>1951</v>
      </c>
      <c r="B47" s="425"/>
      <c r="C47" s="317">
        <f>avghweal!Z40</f>
        <v>2303815.8531392985</v>
      </c>
      <c r="D47" s="353"/>
      <c r="E47" s="314"/>
      <c r="F47" s="314"/>
      <c r="G47" s="84">
        <f>avghweal!AD40</f>
        <v>3851551.9680033848</v>
      </c>
      <c r="H47" s="530"/>
      <c r="I47" s="541">
        <f>C47*0.01/'TE5'!B47</f>
        <v>0.29136660411110998</v>
      </c>
      <c r="J47" s="575"/>
      <c r="K47" s="541"/>
      <c r="L47" s="575"/>
      <c r="M47" s="561">
        <f>G47*0.01/'TE5'!F47</f>
        <v>0.30277584533527663</v>
      </c>
    </row>
    <row r="48" spans="1:13" s="87" customFormat="1" ht="15" customHeight="1" x14ac:dyDescent="0.2">
      <c r="A48" s="92">
        <v>1952</v>
      </c>
      <c r="B48" s="425"/>
      <c r="C48" s="317">
        <f>avghweal!Z41</f>
        <v>2341009.6616378962</v>
      </c>
      <c r="D48" s="353"/>
      <c r="E48" s="314"/>
      <c r="F48" s="314"/>
      <c r="G48" s="84">
        <f>avghweal!AD41</f>
        <v>3919879.5859081568</v>
      </c>
      <c r="H48" s="530"/>
      <c r="I48" s="541">
        <f>C48*0.01/'TE5'!B48</f>
        <v>0.28818140046671065</v>
      </c>
      <c r="J48" s="575"/>
      <c r="K48" s="541"/>
      <c r="L48" s="575"/>
      <c r="M48" s="561">
        <f>G48*0.01/'TE5'!F48</f>
        <v>0.29944080368277748</v>
      </c>
    </row>
    <row r="49" spans="1:13" s="87" customFormat="1" ht="15" customHeight="1" x14ac:dyDescent="0.2">
      <c r="A49" s="92">
        <v>1953</v>
      </c>
      <c r="B49" s="425"/>
      <c r="C49" s="317">
        <f>avghweal!Z42</f>
        <v>2264009.799618328</v>
      </c>
      <c r="D49" s="353"/>
      <c r="E49" s="314"/>
      <c r="F49" s="314"/>
      <c r="G49" s="84">
        <f>avghweal!AD42</f>
        <v>3795999.5379493088</v>
      </c>
      <c r="H49" s="530"/>
      <c r="I49" s="541">
        <f>C49*0.01/'TE5'!B49</f>
        <v>0.27627022408730845</v>
      </c>
      <c r="J49" s="575"/>
      <c r="K49" s="541"/>
      <c r="L49" s="575"/>
      <c r="M49" s="561">
        <f>G49*0.01/'TE5'!F49</f>
        <v>0.28734688347693788</v>
      </c>
    </row>
    <row r="50" spans="1:13" s="87" customFormat="1" ht="15" customHeight="1" x14ac:dyDescent="0.2">
      <c r="A50" s="92">
        <v>1954</v>
      </c>
      <c r="B50" s="425"/>
      <c r="C50" s="317">
        <f>avghweal!Z43</f>
        <v>2378064.1305494444</v>
      </c>
      <c r="D50" s="353"/>
      <c r="E50" s="314"/>
      <c r="F50" s="314"/>
      <c r="G50" s="84">
        <f>avghweal!AD43</f>
        <v>3975945.1773102428</v>
      </c>
      <c r="H50" s="530"/>
      <c r="I50" s="541">
        <f>C50*0.01/'TE5'!B50</f>
        <v>0.28230511273741049</v>
      </c>
      <c r="J50" s="575"/>
      <c r="K50" s="541"/>
      <c r="L50" s="575"/>
      <c r="M50" s="561">
        <f>G50*0.01/'TE5'!F50</f>
        <v>0.29291495476421286</v>
      </c>
    </row>
    <row r="51" spans="1:13" s="87" customFormat="1" ht="15" customHeight="1" x14ac:dyDescent="0.2">
      <c r="A51" s="92">
        <v>1955</v>
      </c>
      <c r="B51" s="425"/>
      <c r="C51" s="317">
        <f>avghweal!Z44</f>
        <v>2517950.6420776364</v>
      </c>
      <c r="D51" s="353"/>
      <c r="E51" s="314"/>
      <c r="F51" s="314"/>
      <c r="G51" s="84">
        <f>avghweal!AD44</f>
        <v>4200616.5646536322</v>
      </c>
      <c r="H51" s="530"/>
      <c r="I51" s="541">
        <f>C51*0.01/'TE5'!B51</f>
        <v>0.28483556599426446</v>
      </c>
      <c r="J51" s="575"/>
      <c r="K51" s="541"/>
      <c r="L51" s="575"/>
      <c r="M51" s="561">
        <f>G51*0.01/'TE5'!F51</f>
        <v>0.29513384207515164</v>
      </c>
    </row>
    <row r="52" spans="1:13" s="87" customFormat="1" ht="15" customHeight="1" x14ac:dyDescent="0.2">
      <c r="A52" s="92">
        <v>1956</v>
      </c>
      <c r="B52" s="425"/>
      <c r="C52" s="317">
        <f>avghweal!Z45</f>
        <v>2613751.8691837844</v>
      </c>
      <c r="D52" s="353"/>
      <c r="E52" s="314"/>
      <c r="F52" s="314"/>
      <c r="G52" s="84">
        <f>avghweal!AD45</f>
        <v>4357260.9837668091</v>
      </c>
      <c r="H52" s="530"/>
      <c r="I52" s="541">
        <f>C52*0.01/'TE5'!B52</f>
        <v>0.28790030717571768</v>
      </c>
      <c r="J52" s="575"/>
      <c r="K52" s="541"/>
      <c r="L52" s="575"/>
      <c r="M52" s="561">
        <f>G52*0.01/'TE5'!F52</f>
        <v>0.29806666510823854</v>
      </c>
    </row>
    <row r="53" spans="1:13" s="87" customFormat="1" ht="15" customHeight="1" x14ac:dyDescent="0.2">
      <c r="A53" s="92">
        <v>1957</v>
      </c>
      <c r="B53" s="425"/>
      <c r="C53" s="317">
        <f>avghweal!Z46</f>
        <v>2576874.9643029701</v>
      </c>
      <c r="D53" s="353"/>
      <c r="E53" s="314"/>
      <c r="F53" s="314"/>
      <c r="G53" s="84">
        <f>avghweal!AD46</f>
        <v>4294528.439602836</v>
      </c>
      <c r="H53" s="530"/>
      <c r="I53" s="541">
        <f>C53*0.01/'TE5'!B53</f>
        <v>0.28422969874759146</v>
      </c>
      <c r="J53" s="575"/>
      <c r="K53" s="541"/>
      <c r="L53" s="575"/>
      <c r="M53" s="561">
        <f>G53*0.01/'TE5'!F53</f>
        <v>0.29431742709096848</v>
      </c>
    </row>
    <row r="54" spans="1:13" s="87" customFormat="1" ht="15" customHeight="1" x14ac:dyDescent="0.2">
      <c r="A54" s="92">
        <v>1958</v>
      </c>
      <c r="B54" s="425"/>
      <c r="C54" s="317">
        <f>avghweal!Z47</f>
        <v>2591436.3729177751</v>
      </c>
      <c r="D54" s="353"/>
      <c r="E54" s="314"/>
      <c r="F54" s="314"/>
      <c r="G54" s="84">
        <f>avghweal!AD47</f>
        <v>4320999.7802512059</v>
      </c>
      <c r="H54" s="530"/>
      <c r="I54" s="541">
        <f>C54*0.01/'TE5'!B54</f>
        <v>0.27974560847313318</v>
      </c>
      <c r="J54" s="575"/>
      <c r="K54" s="541"/>
      <c r="L54" s="575"/>
      <c r="M54" s="561">
        <f>G54*0.01/'TE5'!F54</f>
        <v>0.28982537408948555</v>
      </c>
    </row>
    <row r="55" spans="1:13" s="87" customFormat="1" ht="15" customHeight="1" x14ac:dyDescent="0.2">
      <c r="A55" s="91">
        <v>1959</v>
      </c>
      <c r="B55" s="426"/>
      <c r="C55" s="316">
        <f>avghweal!Z48</f>
        <v>2749910.496576217</v>
      </c>
      <c r="D55" s="354"/>
      <c r="E55" s="315"/>
      <c r="F55" s="315"/>
      <c r="G55" s="88">
        <f>avghweal!AD48</f>
        <v>4598286.241594621</v>
      </c>
      <c r="H55" s="531"/>
      <c r="I55" s="542">
        <f>C55*0.01/'TE5'!B55</f>
        <v>0.28547959525088873</v>
      </c>
      <c r="J55" s="576"/>
      <c r="K55" s="542"/>
      <c r="L55" s="576"/>
      <c r="M55" s="562">
        <f>G55*0.01/'TE5'!F55</f>
        <v>0.29512617374043082</v>
      </c>
    </row>
    <row r="56" spans="1:13" x14ac:dyDescent="0.2">
      <c r="A56" s="67">
        <v>1960</v>
      </c>
      <c r="B56" s="425"/>
      <c r="C56" s="317">
        <f>avghweal!Z49</f>
        <v>2790833.1454864503</v>
      </c>
      <c r="D56" s="353"/>
      <c r="E56" s="314"/>
      <c r="F56" s="314"/>
      <c r="G56" s="84">
        <f>avghweal!AD49</f>
        <v>4672268.1873204857</v>
      </c>
      <c r="H56" s="530"/>
      <c r="I56" s="541">
        <f>C56*0.01/'TE5'!B56</f>
        <v>0.28539603043737866</v>
      </c>
      <c r="J56" s="575"/>
      <c r="K56" s="541"/>
      <c r="L56" s="575"/>
      <c r="M56" s="561">
        <f>G56*0.01/'TE5'!F56</f>
        <v>0.29480184729684783</v>
      </c>
    </row>
    <row r="57" spans="1:13" x14ac:dyDescent="0.2">
      <c r="A57" s="67">
        <v>1961</v>
      </c>
      <c r="B57" s="425"/>
      <c r="C57" s="317">
        <f>avghweal!Z50</f>
        <v>2911977.5944045708</v>
      </c>
      <c r="D57" s="353"/>
      <c r="E57" s="314"/>
      <c r="F57" s="314"/>
      <c r="G57" s="84">
        <f>avghweal!AD50</f>
        <v>4826991.2196852742</v>
      </c>
      <c r="H57" s="530"/>
      <c r="I57" s="541">
        <f>C57*0.01/'TE5'!B57</f>
        <v>0.2870457658637201</v>
      </c>
      <c r="J57" s="575"/>
      <c r="K57" s="541"/>
      <c r="L57" s="575"/>
      <c r="M57" s="561">
        <f>G57*0.01/'TE5'!F57</f>
        <v>0.29618328228614432</v>
      </c>
    </row>
    <row r="58" spans="1:13" x14ac:dyDescent="0.2">
      <c r="A58" s="67">
        <v>1962</v>
      </c>
      <c r="B58" s="427">
        <f>avghweal!Y51</f>
        <v>3003946.4903462287</v>
      </c>
      <c r="C58" s="318">
        <f>avghweal!Z51</f>
        <v>3003946.4903462287</v>
      </c>
      <c r="D58" s="523">
        <f>avghweal!AA51</f>
        <v>2394225.9327782681</v>
      </c>
      <c r="E58" s="523">
        <f>avghweal!AB51</f>
        <v>2856879.844107138</v>
      </c>
      <c r="F58" s="523">
        <f>avghweal!AC51</f>
        <v>3139314.7323679868</v>
      </c>
      <c r="G58" s="81">
        <f>avghweal!AD51</f>
        <v>4784252.9199472079</v>
      </c>
      <c r="H58" s="532">
        <f>B58*0.01/'TE5'!B58</f>
        <v>0.28762298822402954</v>
      </c>
      <c r="I58" s="543">
        <f>C58*0.01/'TE5'!B58</f>
        <v>0.28762298822402954</v>
      </c>
      <c r="J58" s="543">
        <f>D58*0.01/'TE5'!C58</f>
        <v>0.27767616510391235</v>
      </c>
      <c r="K58" s="543">
        <f>E58*0.01/'TE5'!D58</f>
        <v>0.28192403912544245</v>
      </c>
      <c r="L58" s="543">
        <f>F58*0.01/'TE5'!E58</f>
        <v>0.29238423705101013</v>
      </c>
      <c r="M58" s="550">
        <f>G58*0.01/'TE5'!F58</f>
        <v>0.2967232763767243</v>
      </c>
    </row>
    <row r="59" spans="1:13" x14ac:dyDescent="0.2">
      <c r="A59" s="67">
        <v>1963</v>
      </c>
      <c r="B59" s="428">
        <f>avghweal!Y52</f>
        <v>3020310.2440721737</v>
      </c>
      <c r="C59" s="319">
        <f>avghweal!Z52</f>
        <v>2992588.8987714089</v>
      </c>
      <c r="D59" s="524">
        <f>avghweal!AA52</f>
        <v>2390699.2469453509</v>
      </c>
      <c r="E59" s="524">
        <f>avghweal!AB52</f>
        <v>2870041.7978510708</v>
      </c>
      <c r="F59" s="524">
        <f>avghweal!AC52</f>
        <v>3156432.6543692509</v>
      </c>
      <c r="G59" s="62">
        <f>avghweal!AD52</f>
        <v>4759045.509546753</v>
      </c>
      <c r="H59" s="533">
        <f>B59*0.01/'TE5'!B59</f>
        <v>0.28660879340444873</v>
      </c>
      <c r="I59" s="544">
        <f>C59*0.01/'TE5'!B59</f>
        <v>0.28397820889949799</v>
      </c>
      <c r="J59" s="551">
        <f>D59*0.01/'TE5'!C59</f>
        <v>0.27611089902237917</v>
      </c>
      <c r="K59" s="544">
        <f>E59*0.01/'TE5'!D59</f>
        <v>0.28022939804494085</v>
      </c>
      <c r="L59" s="551">
        <f>F59*0.01/'TE5'!E59</f>
        <v>0.28659217214930471</v>
      </c>
      <c r="M59" s="552">
        <f>G59*0.01/'TE5'!F59</f>
        <v>0.2925946712493897</v>
      </c>
    </row>
    <row r="60" spans="1:13" x14ac:dyDescent="0.2">
      <c r="A60" s="67">
        <v>1964</v>
      </c>
      <c r="B60" s="428">
        <f>avghweal!Y53</f>
        <v>3036673.9977981183</v>
      </c>
      <c r="C60" s="319">
        <f>avghweal!Z53</f>
        <v>3036673.9977981183</v>
      </c>
      <c r="D60" s="524">
        <f>avghweal!AA53</f>
        <v>2387172.5611124337</v>
      </c>
      <c r="E60" s="524">
        <f>avghweal!AB53</f>
        <v>2883203.7515950031</v>
      </c>
      <c r="F60" s="524">
        <f>avghweal!AC53</f>
        <v>3173550.5763705145</v>
      </c>
      <c r="G60" s="62">
        <f>avghweal!AD53</f>
        <v>4840300.4038342843</v>
      </c>
      <c r="H60" s="533">
        <f>B60*0.01/'TE5'!B60</f>
        <v>0.28033342957496643</v>
      </c>
      <c r="I60" s="544">
        <f>C60*0.01/'TE5'!B60</f>
        <v>0.28033342957496643</v>
      </c>
      <c r="J60" s="551">
        <f>D60*0.01/'TE5'!C60</f>
        <v>0.27455863356590277</v>
      </c>
      <c r="K60" s="544">
        <f>E60*0.01/'TE5'!D60</f>
        <v>0.27857020497322083</v>
      </c>
      <c r="L60" s="551">
        <f>F60*0.01/'TE5'!E60</f>
        <v>0.28108403086662292</v>
      </c>
      <c r="M60" s="552">
        <f>G60*0.01/'TE5'!F60</f>
        <v>0.28846606612205511</v>
      </c>
    </row>
    <row r="61" spans="1:13" x14ac:dyDescent="0.2">
      <c r="A61" s="67">
        <v>1965</v>
      </c>
      <c r="B61" s="428">
        <f>avghweal!Y54</f>
        <v>3098446.9085060148</v>
      </c>
      <c r="C61" s="319">
        <f>avghweal!Z54</f>
        <v>3155935.7954494241</v>
      </c>
      <c r="D61" s="524">
        <f>avghweal!AA54</f>
        <v>2449368.6726221386</v>
      </c>
      <c r="E61" s="524">
        <f>avghweal!AB54</f>
        <v>2963357.0144533953</v>
      </c>
      <c r="F61" s="524">
        <f>avghweal!AC54</f>
        <v>3219599.2604355561</v>
      </c>
      <c r="G61" s="62">
        <f>avghweal!AD54</f>
        <v>5032131.3128283704</v>
      </c>
      <c r="H61" s="533">
        <f>B61*0.01/'TE5'!B61</f>
        <v>0.273908808441642</v>
      </c>
      <c r="I61" s="544">
        <f>C61*0.01/'TE5'!B61</f>
        <v>0.27899093925952911</v>
      </c>
      <c r="J61" s="551">
        <f>D61*0.01/'TE5'!C61</f>
        <v>0.27660853909074029</v>
      </c>
      <c r="K61" s="544">
        <f>E61*0.01/'TE5'!D61</f>
        <v>0.27754299180663233</v>
      </c>
      <c r="L61" s="551">
        <f>F61*0.01/'TE5'!E61</f>
        <v>0.27958529576425023</v>
      </c>
      <c r="M61" s="552">
        <f>G61*0.01/'TE5'!F61</f>
        <v>0.28803397715091705</v>
      </c>
    </row>
    <row r="62" spans="1:13" x14ac:dyDescent="0.2">
      <c r="A62" s="67">
        <v>1966</v>
      </c>
      <c r="B62" s="428">
        <f>avghweal!Y55</f>
        <v>3160219.8192139114</v>
      </c>
      <c r="C62" s="319">
        <f>avghweal!Z55</f>
        <v>3160219.8192139114</v>
      </c>
      <c r="D62" s="524">
        <f>avghweal!AA55</f>
        <v>2511564.7841318436</v>
      </c>
      <c r="E62" s="524">
        <f>avghweal!AB55</f>
        <v>3043510.2773117875</v>
      </c>
      <c r="F62" s="524">
        <f>avghweal!AC55</f>
        <v>3265647.9445005972</v>
      </c>
      <c r="G62" s="62">
        <f>avghweal!AD55</f>
        <v>5044562.8338140491</v>
      </c>
      <c r="H62" s="533">
        <f>B62*0.01/'TE5'!B62</f>
        <v>0.27764844894409185</v>
      </c>
      <c r="I62" s="544">
        <f>C62*0.01/'TE5'!B62</f>
        <v>0.27764844894409185</v>
      </c>
      <c r="J62" s="551">
        <f>D62*0.01/'TE5'!C62</f>
        <v>0.27858549356460571</v>
      </c>
      <c r="K62" s="544">
        <f>E62*0.01/'TE5'!D62</f>
        <v>0.27657684683799744</v>
      </c>
      <c r="L62" s="551">
        <f>F62*0.01/'TE5'!E62</f>
        <v>0.27814406156539917</v>
      </c>
      <c r="M62" s="552">
        <f>G62*0.01/'TE5'!F62</f>
        <v>0.28760188817977905</v>
      </c>
    </row>
    <row r="63" spans="1:13" x14ac:dyDescent="0.2">
      <c r="A63" s="67">
        <v>1967</v>
      </c>
      <c r="B63" s="428">
        <f>avghweal!Y56</f>
        <v>3269228.0886542625</v>
      </c>
      <c r="C63" s="319">
        <f>avghweal!Z56</f>
        <v>3269228.0886542625</v>
      </c>
      <c r="D63" s="524">
        <f>avghweal!AA56</f>
        <v>2611850.9231008426</v>
      </c>
      <c r="E63" s="524">
        <f>avghweal!AB56</f>
        <v>3077801.3265438899</v>
      </c>
      <c r="F63" s="524">
        <f>avghweal!AC56</f>
        <v>3443325.9652579972</v>
      </c>
      <c r="G63" s="62">
        <f>avghweal!AD56</f>
        <v>5279363.9335236112</v>
      </c>
      <c r="H63" s="534">
        <f>B63*0.01/'TE5'!B63</f>
        <v>0.28093008697032928</v>
      </c>
      <c r="I63" s="545">
        <f>C63*0.01/'TE5'!B63</f>
        <v>0.28093008697032928</v>
      </c>
      <c r="J63" s="551">
        <f>D63*0.01/'TE5'!C63</f>
        <v>0.27793493866920471</v>
      </c>
      <c r="K63" s="544">
        <f>E63*0.01/'TE5'!D63</f>
        <v>0.27740959823131567</v>
      </c>
      <c r="L63" s="551">
        <f>F63*0.01/'TE5'!E63</f>
        <v>0.28329540044069296</v>
      </c>
      <c r="M63" s="552">
        <f>G63*0.01/'TE5'!F63</f>
        <v>0.28939135372638708</v>
      </c>
    </row>
    <row r="64" spans="1:13" x14ac:dyDescent="0.2">
      <c r="A64" s="67">
        <v>1968</v>
      </c>
      <c r="B64" s="428">
        <f>avghweal!Y57</f>
        <v>3480567.5329742054</v>
      </c>
      <c r="C64" s="319">
        <f>avghweal!Z57</f>
        <v>3480567.5329742054</v>
      </c>
      <c r="D64" s="524">
        <f>avghweal!AA57</f>
        <v>2762642.0271602338</v>
      </c>
      <c r="E64" s="524">
        <f>avghweal!AB57</f>
        <v>3297436.3116042526</v>
      </c>
      <c r="F64" s="524">
        <f>avghweal!AC57</f>
        <v>3649655.7127459133</v>
      </c>
      <c r="G64" s="62">
        <f>avghweal!AD57</f>
        <v>5567285.502605645</v>
      </c>
      <c r="H64" s="534">
        <f>B64*0.01/'TE5'!B64</f>
        <v>0.28487901762127876</v>
      </c>
      <c r="I64" s="545">
        <f>C64*0.01/'TE5'!B64</f>
        <v>0.28487901762127876</v>
      </c>
      <c r="J64" s="551">
        <f>D64*0.01/'TE5'!C64</f>
        <v>0.28292065113782883</v>
      </c>
      <c r="K64" s="544">
        <f>E64*0.01/'TE5'!D64</f>
        <v>0.28267938271164894</v>
      </c>
      <c r="L64" s="551">
        <f>F64*0.01/'TE5'!E64</f>
        <v>0.28619969822466368</v>
      </c>
      <c r="M64" s="552">
        <f>G64*0.01/'TE5'!F64</f>
        <v>0.29264678433537483</v>
      </c>
    </row>
    <row r="65" spans="1:13" x14ac:dyDescent="0.2">
      <c r="A65" s="72">
        <v>1969</v>
      </c>
      <c r="B65" s="429">
        <f>avghweal!Y58</f>
        <v>3320225.1931044371</v>
      </c>
      <c r="C65" s="320">
        <f>avghweal!Z58</f>
        <v>3320225.1931044371</v>
      </c>
      <c r="D65" s="526">
        <f>avghweal!AA58</f>
        <v>2672794.6682508104</v>
      </c>
      <c r="E65" s="526">
        <f>avghweal!AB58</f>
        <v>3139192.8906889707</v>
      </c>
      <c r="F65" s="526">
        <f>avghweal!AC58</f>
        <v>3485445.0975017501</v>
      </c>
      <c r="G65" s="68">
        <f>avghweal!AD58</f>
        <v>5347366.0874902969</v>
      </c>
      <c r="H65" s="535">
        <f>B65*0.01/'TE5'!B65</f>
        <v>0.27473693806678051</v>
      </c>
      <c r="I65" s="546">
        <f>C65*0.01/'TE5'!B65</f>
        <v>0.27473693806678051</v>
      </c>
      <c r="J65" s="553">
        <f>D65*0.01/'TE5'!C65</f>
        <v>0.27487586997449404</v>
      </c>
      <c r="K65" s="547">
        <f>E65*0.01/'TE5'!D65</f>
        <v>0.27297478262335062</v>
      </c>
      <c r="L65" s="553">
        <f>F65*0.01/'TE5'!E65</f>
        <v>0.27562864357605571</v>
      </c>
      <c r="M65" s="554">
        <f>G65*0.01/'TE5'!F65</f>
        <v>0.2829981641843915</v>
      </c>
    </row>
    <row r="66" spans="1:13" x14ac:dyDescent="0.2">
      <c r="A66" s="67">
        <v>1970</v>
      </c>
      <c r="B66" s="428">
        <f>avghweal!Y59</f>
        <v>3089886.3233907837</v>
      </c>
      <c r="C66" s="319">
        <f>avghweal!Z59</f>
        <v>3089886.3233907837</v>
      </c>
      <c r="D66" s="524">
        <f>avghweal!AA59</f>
        <v>2460944.0292896861</v>
      </c>
      <c r="E66" s="524">
        <f>avghweal!AB59</f>
        <v>2959607.9917772249</v>
      </c>
      <c r="F66" s="524">
        <f>avghweal!AC59</f>
        <v>3211579.081859522</v>
      </c>
      <c r="G66" s="62">
        <f>avghweal!AD59</f>
        <v>4971551.3086440386</v>
      </c>
      <c r="H66" s="534">
        <f>B66*0.01/'TE5'!B66</f>
        <v>0.26868779142387217</v>
      </c>
      <c r="I66" s="545">
        <f>C66*0.01/'TE5'!B66</f>
        <v>0.26868779142387217</v>
      </c>
      <c r="J66" s="551">
        <f>D66*0.01/'TE5'!C66</f>
        <v>0.26816970622166991</v>
      </c>
      <c r="K66" s="544">
        <f>E66*0.01/'TE5'!D66</f>
        <v>0.26717313961125916</v>
      </c>
      <c r="L66" s="551">
        <f>F66*0.01/'TE5'!E66</f>
        <v>0.26965538098011177</v>
      </c>
      <c r="M66" s="552">
        <f>G66*0.01/'TE5'!F66</f>
        <v>0.27850159746594733</v>
      </c>
    </row>
    <row r="67" spans="1:13" x14ac:dyDescent="0.2">
      <c r="A67" s="67">
        <v>1971</v>
      </c>
      <c r="B67" s="428">
        <f>avghweal!Y60</f>
        <v>3071369.562884531</v>
      </c>
      <c r="C67" s="319">
        <f>avghweal!Z60</f>
        <v>3071369.562884531</v>
      </c>
      <c r="D67" s="524">
        <f>avghweal!AA60</f>
        <v>2487078.4665771704</v>
      </c>
      <c r="E67" s="524">
        <f>avghweal!AB60</f>
        <v>2932251.9920288878</v>
      </c>
      <c r="F67" s="524">
        <f>avghweal!AC60</f>
        <v>3200787.0039933873</v>
      </c>
      <c r="G67" s="62">
        <f>avghweal!AD60</f>
        <v>4939238.8434971711</v>
      </c>
      <c r="H67" s="534">
        <f>B67*0.01/'TE5'!B67</f>
        <v>0.2664826678228564</v>
      </c>
      <c r="I67" s="545">
        <f>C67*0.01/'TE5'!B67</f>
        <v>0.2664826678228564</v>
      </c>
      <c r="J67" s="551">
        <f>D67*0.01/'TE5'!C67</f>
        <v>0.26201173046138138</v>
      </c>
      <c r="K67" s="544">
        <f>E67*0.01/'TE5'!D67</f>
        <v>0.26498521078610793</v>
      </c>
      <c r="L67" s="551">
        <f>F67*0.01/'TE5'!E67</f>
        <v>0.26736508417525334</v>
      </c>
      <c r="M67" s="552">
        <f>G67*0.01/'TE5'!F67</f>
        <v>0.27626121725188568</v>
      </c>
    </row>
    <row r="68" spans="1:13" x14ac:dyDescent="0.2">
      <c r="A68" s="67">
        <v>1972</v>
      </c>
      <c r="B68" s="428">
        <f>avghweal!Y61</f>
        <v>3209932.418036324</v>
      </c>
      <c r="C68" s="319">
        <f>avghweal!Z61</f>
        <v>3209932.418036324</v>
      </c>
      <c r="D68" s="524">
        <f>avghweal!AA61</f>
        <v>2574066.1304408526</v>
      </c>
      <c r="E68" s="524">
        <f>avghweal!AB61</f>
        <v>3082247.8887447226</v>
      </c>
      <c r="F68" s="524">
        <f>avghweal!AC61</f>
        <v>3329071.3013110962</v>
      </c>
      <c r="G68" s="62">
        <f>avghweal!AD61</f>
        <v>5096715.8978550499</v>
      </c>
      <c r="H68" s="534">
        <f>B68*0.01/'TE5'!B68</f>
        <v>0.26212686715007294</v>
      </c>
      <c r="I68" s="545">
        <f>C68*0.01/'TE5'!B68</f>
        <v>0.26212686715007294</v>
      </c>
      <c r="J68" s="551">
        <f>D68*0.01/'TE5'!C68</f>
        <v>0.26062076384550892</v>
      </c>
      <c r="K68" s="544">
        <f>E68*0.01/'TE5'!D68</f>
        <v>0.26171346929913847</v>
      </c>
      <c r="L68" s="551">
        <f>F68*0.01/'TE5'!E68</f>
        <v>0.26223508668044809</v>
      </c>
      <c r="M68" s="552">
        <f>G68*0.01/'TE5'!F68</f>
        <v>0.27294136754062492</v>
      </c>
    </row>
    <row r="69" spans="1:13" x14ac:dyDescent="0.2">
      <c r="A69" s="67">
        <v>1973</v>
      </c>
      <c r="B69" s="428">
        <f>avghweal!Y62</f>
        <v>3121835.0415721345</v>
      </c>
      <c r="C69" s="319">
        <f>avghweal!Z62</f>
        <v>3121835.0415721345</v>
      </c>
      <c r="D69" s="524">
        <f>avghweal!AA62</f>
        <v>2560288.2070437311</v>
      </c>
      <c r="E69" s="524">
        <f>avghweal!AB62</f>
        <v>3045135.1360896225</v>
      </c>
      <c r="F69" s="524">
        <f>avghweal!AC62</f>
        <v>3193243.1089748312</v>
      </c>
      <c r="G69" s="62">
        <f>avghweal!AD62</f>
        <v>4972327.7661171937</v>
      </c>
      <c r="H69" s="534">
        <f>B69*0.01/'TE5'!B69</f>
        <v>0.25238192930191872</v>
      </c>
      <c r="I69" s="545">
        <f>C69*0.01/'TE5'!B69</f>
        <v>0.25238192930191872</v>
      </c>
      <c r="J69" s="551">
        <f>D69*0.01/'TE5'!C69</f>
        <v>0.25220212115527824</v>
      </c>
      <c r="K69" s="544">
        <f>E69*0.01/'TE5'!D69</f>
        <v>0.25275404609055835</v>
      </c>
      <c r="L69" s="551">
        <f>F69*0.01/'TE5'!E69</f>
        <v>0.25193031790877279</v>
      </c>
      <c r="M69" s="552">
        <f>G69*0.01/'TE5'!F69</f>
        <v>0.26361686406380613</v>
      </c>
    </row>
    <row r="70" spans="1:13" x14ac:dyDescent="0.2">
      <c r="A70" s="67">
        <v>1974</v>
      </c>
      <c r="B70" s="428">
        <f>avghweal!Y63</f>
        <v>2732297.6757307262</v>
      </c>
      <c r="C70" s="319">
        <f>avghweal!Z63</f>
        <v>2732297.6757307262</v>
      </c>
      <c r="D70" s="524">
        <f>avghweal!AA63</f>
        <v>2285668.6059355638</v>
      </c>
      <c r="E70" s="524">
        <f>avghweal!AB63</f>
        <v>2671316.9597175242</v>
      </c>
      <c r="F70" s="524">
        <f>avghweal!AC63</f>
        <v>2788587.7792851273</v>
      </c>
      <c r="G70" s="62">
        <f>avghweal!AD63</f>
        <v>4363556.0841398118</v>
      </c>
      <c r="H70" s="534">
        <f>B70*0.01/'TE5'!B70</f>
        <v>0.24287352550618382</v>
      </c>
      <c r="I70" s="545">
        <f>C70*0.01/'TE5'!B70</f>
        <v>0.24287352550618382</v>
      </c>
      <c r="J70" s="551">
        <f>D70*0.01/'TE5'!C70</f>
        <v>0.24302903879106452</v>
      </c>
      <c r="K70" s="544">
        <f>E70*0.01/'TE5'!D70</f>
        <v>0.24528403544627511</v>
      </c>
      <c r="L70" s="551">
        <f>F70*0.01/'TE5'!E70</f>
        <v>0.24059028343117461</v>
      </c>
      <c r="M70" s="552">
        <f>G70*0.01/'TE5'!F70</f>
        <v>0.25512401118339761</v>
      </c>
    </row>
    <row r="71" spans="1:13" x14ac:dyDescent="0.2">
      <c r="A71" s="67">
        <v>1975</v>
      </c>
      <c r="B71" s="428">
        <f>avghweal!Y64</f>
        <v>2546127.3608272444</v>
      </c>
      <c r="C71" s="319">
        <f>avghweal!Z64</f>
        <v>2546127.3608272444</v>
      </c>
      <c r="D71" s="524">
        <f>avghweal!AA64</f>
        <v>2112449.2532121297</v>
      </c>
      <c r="E71" s="524">
        <f>avghweal!AB64</f>
        <v>2464616.3253768831</v>
      </c>
      <c r="F71" s="524">
        <f>avghweal!AC64</f>
        <v>2622517.5986800473</v>
      </c>
      <c r="G71" s="62">
        <f>avghweal!AD64</f>
        <v>4064711.7205532901</v>
      </c>
      <c r="H71" s="534">
        <f>B71*0.01/'TE5'!B71</f>
        <v>0.23580813926605515</v>
      </c>
      <c r="I71" s="545">
        <f>C71*0.01/'TE5'!B71</f>
        <v>0.23580813926605515</v>
      </c>
      <c r="J71" s="551">
        <f>D71*0.01/'TE5'!C71</f>
        <v>0.23751160395249826</v>
      </c>
      <c r="K71" s="544">
        <f>E71*0.01/'TE5'!D71</f>
        <v>0.23717955118468126</v>
      </c>
      <c r="L71" s="551">
        <f>F71*0.01/'TE5'!E71</f>
        <v>0.23440618667939359</v>
      </c>
      <c r="M71" s="552">
        <f>G71*0.01/'TE5'!F71</f>
        <v>0.24898316923395214</v>
      </c>
    </row>
    <row r="72" spans="1:13" x14ac:dyDescent="0.2">
      <c r="A72" s="67">
        <v>1976</v>
      </c>
      <c r="B72" s="428">
        <f>avghweal!Y65</f>
        <v>2619460.9479475198</v>
      </c>
      <c r="C72" s="319">
        <f>avghweal!Z65</f>
        <v>2619460.9479475198</v>
      </c>
      <c r="D72" s="524">
        <f>avghweal!AA65</f>
        <v>2201287.8394882446</v>
      </c>
      <c r="E72" s="524">
        <f>avghweal!AB65</f>
        <v>2553301.9670182471</v>
      </c>
      <c r="F72" s="524">
        <f>avghweal!AC65</f>
        <v>2680881.5075168572</v>
      </c>
      <c r="G72" s="62">
        <f>avghweal!AD65</f>
        <v>4181159.5486339601</v>
      </c>
      <c r="H72" s="534">
        <f>B72*0.01/'TE5'!B72</f>
        <v>0.22881422321535183</v>
      </c>
      <c r="I72" s="545">
        <f>C72*0.01/'TE5'!B72</f>
        <v>0.22881422321535183</v>
      </c>
      <c r="J72" s="551">
        <f>D72*0.01/'TE5'!C72</f>
        <v>0.23138707849409451</v>
      </c>
      <c r="K72" s="544">
        <f>E72*0.01/'TE5'!D72</f>
        <v>0.22949432672572814</v>
      </c>
      <c r="L72" s="551">
        <f>F72*0.01/'TE5'!E72</f>
        <v>0.22806367614353462</v>
      </c>
      <c r="M72" s="552">
        <f>G72*0.01/'TE5'!F72</f>
        <v>0.24266697333160892</v>
      </c>
    </row>
    <row r="73" spans="1:13" x14ac:dyDescent="0.2">
      <c r="A73" s="67">
        <v>1977</v>
      </c>
      <c r="B73" s="428">
        <f>avghweal!Y66</f>
        <v>2646580.8035069956</v>
      </c>
      <c r="C73" s="319">
        <f>avghweal!Z66</f>
        <v>2646580.8035069956</v>
      </c>
      <c r="D73" s="524">
        <f>avghweal!AA66</f>
        <v>2212378.5961328242</v>
      </c>
      <c r="E73" s="524">
        <f>avghweal!AB66</f>
        <v>2594802.1921984702</v>
      </c>
      <c r="F73" s="524">
        <f>avghweal!AC66</f>
        <v>2695065.5698999376</v>
      </c>
      <c r="G73" s="62">
        <f>avghweal!AD66</f>
        <v>4215215.1084589222</v>
      </c>
      <c r="H73" s="534">
        <f>B73*0.01/'TE5'!B73</f>
        <v>0.22516495208078885</v>
      </c>
      <c r="I73" s="545">
        <f>C73*0.01/'TE5'!B73</f>
        <v>0.22516495208078885</v>
      </c>
      <c r="J73" s="551">
        <f>D73*0.01/'TE5'!C73</f>
        <v>0.2280126548633632</v>
      </c>
      <c r="K73" s="544">
        <f>E73*0.01/'TE5'!D73</f>
        <v>0.22534338593858647</v>
      </c>
      <c r="L73" s="551">
        <f>F73*0.01/'TE5'!E73</f>
        <v>0.22493567774316856</v>
      </c>
      <c r="M73" s="552">
        <f>G73*0.01/'TE5'!F73</f>
        <v>0.24097640779093865</v>
      </c>
    </row>
    <row r="74" spans="1:13" x14ac:dyDescent="0.2">
      <c r="A74" s="67">
        <v>1978</v>
      </c>
      <c r="B74" s="428">
        <f>avghweal!Y67</f>
        <v>2678405.6711596041</v>
      </c>
      <c r="C74" s="319">
        <f>avghweal!Z67</f>
        <v>2678405.6711596041</v>
      </c>
      <c r="D74" s="524">
        <f>avghweal!AA67</f>
        <v>2262473.1078069075</v>
      </c>
      <c r="E74" s="524">
        <f>avghweal!AB67</f>
        <v>2637342.2402390987</v>
      </c>
      <c r="F74" s="524">
        <f>avghweal!AC67</f>
        <v>2716940.4921984063</v>
      </c>
      <c r="G74" s="62">
        <f>avghweal!AD67</f>
        <v>4244262.0212508859</v>
      </c>
      <c r="H74" s="534">
        <f>B74*0.01/'TE5'!B74</f>
        <v>0.22337938154770498</v>
      </c>
      <c r="I74" s="545">
        <f>C74*0.01/'TE5'!B74</f>
        <v>0.22337938154770498</v>
      </c>
      <c r="J74" s="551">
        <f>D74*0.01/'TE5'!C74</f>
        <v>0.22508763240838192</v>
      </c>
      <c r="K74" s="544">
        <f>E74*0.01/'TE5'!D74</f>
        <v>0.22312728181575284</v>
      </c>
      <c r="L74" s="551">
        <f>F74*0.01/'TE5'!E74</f>
        <v>0.22356310414677164</v>
      </c>
      <c r="M74" s="552">
        <f>G74*0.01/'TE5'!F74</f>
        <v>0.239351734435747</v>
      </c>
    </row>
    <row r="75" spans="1:13" x14ac:dyDescent="0.2">
      <c r="A75" s="72">
        <v>1979</v>
      </c>
      <c r="B75" s="429">
        <f>avghweal!Y68</f>
        <v>2890984.5406834013</v>
      </c>
      <c r="C75" s="320">
        <f>avghweal!Z68</f>
        <v>2890984.5406834013</v>
      </c>
      <c r="D75" s="526">
        <f>avghweal!AA68</f>
        <v>2443127.0314178509</v>
      </c>
      <c r="E75" s="526">
        <f>avghweal!AB68</f>
        <v>2875070.2636702079</v>
      </c>
      <c r="F75" s="526">
        <f>avghweal!AC68</f>
        <v>2905398.3893910167</v>
      </c>
      <c r="G75" s="68">
        <f>avghweal!AD68</f>
        <v>4557137.6162906289</v>
      </c>
      <c r="H75" s="536">
        <f>B75*0.01/'TE5'!B75</f>
        <v>0.23233667016029361</v>
      </c>
      <c r="I75" s="547">
        <f>C75*0.01/'TE5'!B75</f>
        <v>0.23233667016029361</v>
      </c>
      <c r="J75" s="553">
        <f>D75*0.01/'TE5'!C75</f>
        <v>0.23377723991870875</v>
      </c>
      <c r="K75" s="547">
        <f>E75*0.01/'TE5'!D75</f>
        <v>0.23372568190097812</v>
      </c>
      <c r="L75" s="553">
        <f>F75*0.01/'TE5'!E75</f>
        <v>0.23100286722183228</v>
      </c>
      <c r="M75" s="554">
        <f>G75*0.01/'TE5'!F75</f>
        <v>0.24872006475925446</v>
      </c>
    </row>
    <row r="76" spans="1:13" x14ac:dyDescent="0.2">
      <c r="A76" s="67">
        <v>1980</v>
      </c>
      <c r="B76" s="428">
        <f>avghweal!Y69</f>
        <v>3007347.8347252691</v>
      </c>
      <c r="C76" s="319">
        <f>avghweal!Z69</f>
        <v>3007347.8347252691</v>
      </c>
      <c r="D76" s="524">
        <f>avghweal!AA69</f>
        <v>2516124.2108984436</v>
      </c>
      <c r="E76" s="524">
        <f>avghweal!AB69</f>
        <v>2956418.4206388225</v>
      </c>
      <c r="F76" s="524">
        <f>avghweal!AC69</f>
        <v>3055551.3695192011</v>
      </c>
      <c r="G76" s="62">
        <f>avghweal!AD69</f>
        <v>4722466.2029491235</v>
      </c>
      <c r="H76" s="533">
        <f>B76*0.01/'TE5'!B76</f>
        <v>0.23241162300109861</v>
      </c>
      <c r="I76" s="544">
        <f>C76*0.01/'TE5'!B76</f>
        <v>0.23241162300109861</v>
      </c>
      <c r="J76" s="551">
        <f>D76*0.01/'TE5'!C76</f>
        <v>0.23332184553146362</v>
      </c>
      <c r="K76" s="544">
        <f>E76*0.01/'TE5'!D76</f>
        <v>0.232449010014534</v>
      </c>
      <c r="L76" s="551">
        <f>F76*0.01/'TE5'!E76</f>
        <v>0.23240447044372556</v>
      </c>
      <c r="M76" s="552">
        <f>G76*0.01/'TE5'!F76</f>
        <v>0.24921366572380063</v>
      </c>
    </row>
    <row r="77" spans="1:13" x14ac:dyDescent="0.2">
      <c r="A77" s="67">
        <v>1981</v>
      </c>
      <c r="B77" s="428">
        <f>avghweal!Y70</f>
        <v>3104782.0225861007</v>
      </c>
      <c r="C77" s="319">
        <f>avghweal!Z70</f>
        <v>3104782.0225861007</v>
      </c>
      <c r="D77" s="524">
        <f>avghweal!AA70</f>
        <v>2636533.2779480261</v>
      </c>
      <c r="E77" s="524">
        <f>avghweal!AB70</f>
        <v>3078538.4082089206</v>
      </c>
      <c r="F77" s="524">
        <f>avghweal!AC70</f>
        <v>3126731.8215296087</v>
      </c>
      <c r="G77" s="62">
        <f>avghweal!AD70</f>
        <v>4853889.4400066808</v>
      </c>
      <c r="H77" s="533">
        <f>B77*0.01/'TE5'!B77</f>
        <v>0.23891985416412354</v>
      </c>
      <c r="I77" s="544">
        <f>C77*0.01/'TE5'!B77</f>
        <v>0.23891985416412354</v>
      </c>
      <c r="J77" s="551">
        <f>D77*0.01/'TE5'!C77</f>
        <v>0.24361984431743622</v>
      </c>
      <c r="K77" s="544">
        <f>E77*0.01/'TE5'!D77</f>
        <v>0.24090595543384555</v>
      </c>
      <c r="L77" s="551">
        <f>F77*0.01/'TE5'!E77</f>
        <v>0.2369163185358048</v>
      </c>
      <c r="M77" s="552">
        <f>G77*0.01/'TE5'!F77</f>
        <v>0.25610873103141785</v>
      </c>
    </row>
    <row r="78" spans="1:13" x14ac:dyDescent="0.2">
      <c r="A78" s="67">
        <v>1982</v>
      </c>
      <c r="B78" s="428">
        <f>avghweal!Y71</f>
        <v>3199200.1255016951</v>
      </c>
      <c r="C78" s="319">
        <f>avghweal!Z71</f>
        <v>3199200.1255016951</v>
      </c>
      <c r="D78" s="524">
        <f>avghweal!AA71</f>
        <v>2736859.7623168253</v>
      </c>
      <c r="E78" s="524">
        <f>avghweal!AB71</f>
        <v>3174881.5644500237</v>
      </c>
      <c r="F78" s="524">
        <f>avghweal!AC71</f>
        <v>3220783.8727416061</v>
      </c>
      <c r="G78" s="62">
        <f>avghweal!AD71</f>
        <v>4945095.7158614825</v>
      </c>
      <c r="H78" s="533">
        <f>B78*0.01/'TE5'!B78</f>
        <v>0.24481911957263947</v>
      </c>
      <c r="I78" s="544">
        <f>C78*0.01/'TE5'!B78</f>
        <v>0.24481911957263947</v>
      </c>
      <c r="J78" s="551">
        <f>D78*0.01/'TE5'!C78</f>
        <v>0.25291925668716431</v>
      </c>
      <c r="K78" s="544">
        <f>E78*0.01/'TE5'!D78</f>
        <v>0.24572718143463138</v>
      </c>
      <c r="L78" s="551">
        <f>F78*0.01/'TE5'!E78</f>
        <v>0.24396000802516943</v>
      </c>
      <c r="M78" s="552">
        <f>G78*0.01/'TE5'!F78</f>
        <v>0.26006966829299921</v>
      </c>
    </row>
    <row r="79" spans="1:13" x14ac:dyDescent="0.2">
      <c r="A79" s="67">
        <v>1983</v>
      </c>
      <c r="B79" s="428">
        <f>avghweal!Y72</f>
        <v>3192525.8128885794</v>
      </c>
      <c r="C79" s="319">
        <f>avghweal!Z72</f>
        <v>3192525.8128885794</v>
      </c>
      <c r="D79" s="524">
        <f>avghweal!AA72</f>
        <v>2703816.2040579692</v>
      </c>
      <c r="E79" s="524">
        <f>avghweal!AB72</f>
        <v>3188440.6466573402</v>
      </c>
      <c r="F79" s="524">
        <f>avghweal!AC72</f>
        <v>3194687.7237622743</v>
      </c>
      <c r="G79" s="62">
        <f>avghweal!AD72</f>
        <v>4925721.1471065506</v>
      </c>
      <c r="H79" s="533">
        <f>B79*0.01/'TE5'!B79</f>
        <v>0.23919849097728732</v>
      </c>
      <c r="I79" s="544">
        <f>C79*0.01/'TE5'!B79</f>
        <v>0.23919849097728732</v>
      </c>
      <c r="J79" s="551">
        <f>D79*0.01/'TE5'!C79</f>
        <v>0.2487172931432724</v>
      </c>
      <c r="K79" s="544">
        <f>E79*0.01/'TE5'!D79</f>
        <v>0.24193049967288971</v>
      </c>
      <c r="L79" s="551">
        <f>F79*0.01/'TE5'!E79</f>
        <v>0.23664651811122892</v>
      </c>
      <c r="M79" s="552">
        <f>G79*0.01/'TE5'!F79</f>
        <v>0.25484278798103333</v>
      </c>
    </row>
    <row r="80" spans="1:13" x14ac:dyDescent="0.2">
      <c r="A80" s="67">
        <v>1984</v>
      </c>
      <c r="B80" s="428">
        <f>avghweal!Y73</f>
        <v>3306427.4115111595</v>
      </c>
      <c r="C80" s="319">
        <f>avghweal!Z73</f>
        <v>3306427.4115111595</v>
      </c>
      <c r="D80" s="524">
        <f>avghweal!AA73</f>
        <v>2915588.7088400098</v>
      </c>
      <c r="E80" s="524">
        <f>avghweal!AB73</f>
        <v>3237693.222759522</v>
      </c>
      <c r="F80" s="524">
        <f>avghweal!AC73</f>
        <v>3367934.9456384084</v>
      </c>
      <c r="G80" s="62">
        <f>avghweal!AD73</f>
        <v>5072513.0675604092</v>
      </c>
      <c r="H80" s="533">
        <f>B80*0.01/'TE5'!B80</f>
        <v>0.24129161238670355</v>
      </c>
      <c r="I80" s="544">
        <f>C80*0.01/'TE5'!B80</f>
        <v>0.24129161238670355</v>
      </c>
      <c r="J80" s="551">
        <f>D80*0.01/'TE5'!C80</f>
        <v>0.26405969262123113</v>
      </c>
      <c r="K80" s="544">
        <f>E80*0.01/'TE5'!D80</f>
        <v>0.24370260536670685</v>
      </c>
      <c r="L80" s="551">
        <f>F80*0.01/'TE5'!E80</f>
        <v>0.23907746374607086</v>
      </c>
      <c r="M80" s="552">
        <f>G80*0.01/'TE5'!F80</f>
        <v>0.25578141212463379</v>
      </c>
    </row>
    <row r="81" spans="1:13" x14ac:dyDescent="0.2">
      <c r="A81" s="67">
        <v>1985</v>
      </c>
      <c r="B81" s="428">
        <f>avghweal!Y74</f>
        <v>3564193.8868682934</v>
      </c>
      <c r="C81" s="319">
        <f>avghweal!Z74</f>
        <v>3564193.8868682934</v>
      </c>
      <c r="D81" s="524">
        <f>avghweal!AA74</f>
        <v>3036203.8239734448</v>
      </c>
      <c r="E81" s="524">
        <f>avghweal!AB74</f>
        <v>3442911.1379888374</v>
      </c>
      <c r="F81" s="524">
        <f>avghweal!AC74</f>
        <v>3676453.4667232507</v>
      </c>
      <c r="G81" s="62">
        <f>avghweal!AD74</f>
        <v>5450458.8377475087</v>
      </c>
      <c r="H81" s="533">
        <f>B81*0.01/'TE5'!B81</f>
        <v>0.24692142009735113</v>
      </c>
      <c r="I81" s="544">
        <f>C81*0.01/'TE5'!B81</f>
        <v>0.24692142009735113</v>
      </c>
      <c r="J81" s="551">
        <f>D81*0.01/'TE5'!C81</f>
        <v>0.26594126224517828</v>
      </c>
      <c r="K81" s="544">
        <f>E81*0.01/'TE5'!D81</f>
        <v>0.24447926878929138</v>
      </c>
      <c r="L81" s="551">
        <f>F81*0.01/'TE5'!E81</f>
        <v>0.24915102124214178</v>
      </c>
      <c r="M81" s="552">
        <f>G81*0.01/'TE5'!F81</f>
        <v>0.26206555962562567</v>
      </c>
    </row>
    <row r="82" spans="1:13" x14ac:dyDescent="0.2">
      <c r="A82" s="67">
        <v>1986</v>
      </c>
      <c r="B82" s="428">
        <f>avghweal!Y75</f>
        <v>3885719.371658294</v>
      </c>
      <c r="C82" s="319">
        <f>avghweal!Z75</f>
        <v>3885719.371658294</v>
      </c>
      <c r="D82" s="524">
        <f>avghweal!AA75</f>
        <v>3379544.3123602881</v>
      </c>
      <c r="E82" s="524">
        <f>avghweal!AB75</f>
        <v>3810403.7720059743</v>
      </c>
      <c r="F82" s="524">
        <f>avghweal!AC75</f>
        <v>3958091.1593137165</v>
      </c>
      <c r="G82" s="62">
        <f>avghweal!AD75</f>
        <v>5925494.1590113938</v>
      </c>
      <c r="H82" s="533">
        <f>B82*0.01/'TE5'!B82</f>
        <v>0.24926365911960607</v>
      </c>
      <c r="I82" s="544">
        <f>C82*0.01/'TE5'!B82</f>
        <v>0.24926365911960607</v>
      </c>
      <c r="J82" s="551">
        <f>D82*0.01/'TE5'!C82</f>
        <v>0.27384895086288452</v>
      </c>
      <c r="K82" s="544">
        <f>E82*0.01/'TE5'!D82</f>
        <v>0.24933294951915738</v>
      </c>
      <c r="L82" s="551">
        <f>F82*0.01/'TE5'!E82</f>
        <v>0.24946728348731995</v>
      </c>
      <c r="M82" s="552">
        <f>G82*0.01/'TE5'!F82</f>
        <v>0.26583829522132874</v>
      </c>
    </row>
    <row r="83" spans="1:13" x14ac:dyDescent="0.2">
      <c r="A83" s="67">
        <v>1987</v>
      </c>
      <c r="B83" s="428">
        <f>avghweal!Y76</f>
        <v>4343407.8723122617</v>
      </c>
      <c r="C83" s="319">
        <f>avghweal!Z76</f>
        <v>4343407.8723122617</v>
      </c>
      <c r="D83" s="524">
        <f>avghweal!AA76</f>
        <v>3878626.5559555776</v>
      </c>
      <c r="E83" s="524">
        <f>avghweal!AB76</f>
        <v>4354668.0634057755</v>
      </c>
      <c r="F83" s="524">
        <f>avghweal!AC76</f>
        <v>4334162.9353439976</v>
      </c>
      <c r="G83" s="62">
        <f>avghweal!AD76</f>
        <v>6562293.9938552631</v>
      </c>
      <c r="H83" s="533">
        <f>B83*0.01/'TE5'!B83</f>
        <v>0.26571497321128845</v>
      </c>
      <c r="I83" s="544">
        <f>C83*0.01/'TE5'!B83</f>
        <v>0.26571497321128845</v>
      </c>
      <c r="J83" s="551">
        <f>D83*0.01/'TE5'!C83</f>
        <v>0.28698840737342834</v>
      </c>
      <c r="K83" s="544">
        <f>E83*0.01/'TE5'!D83</f>
        <v>0.26950395107269287</v>
      </c>
      <c r="L83" s="551">
        <f>F83*0.01/'TE5'!E83</f>
        <v>0.26237750053405762</v>
      </c>
      <c r="M83" s="552">
        <f>G83*0.01/'TE5'!F83</f>
        <v>0.28296217322349548</v>
      </c>
    </row>
    <row r="84" spans="1:13" x14ac:dyDescent="0.2">
      <c r="A84" s="67">
        <v>1988</v>
      </c>
      <c r="B84" s="428">
        <f>avghweal!Y77</f>
        <v>4816485.4078533351</v>
      </c>
      <c r="C84" s="319">
        <f>avghweal!Z77</f>
        <v>4816485.4078533351</v>
      </c>
      <c r="D84" s="524">
        <f>avghweal!AA77</f>
        <v>4419423.9288204079</v>
      </c>
      <c r="E84" s="524">
        <f>avghweal!AB77</f>
        <v>4916310.3137966171</v>
      </c>
      <c r="F84" s="524">
        <f>avghweal!AC77</f>
        <v>4725217.6163542382</v>
      </c>
      <c r="G84" s="62">
        <f>avghweal!AD77</f>
        <v>7266245.3158558682</v>
      </c>
      <c r="H84" s="533">
        <f>B84*0.01/'TE5'!B84</f>
        <v>0.28404653072357178</v>
      </c>
      <c r="I84" s="544">
        <f>C84*0.01/'TE5'!B84</f>
        <v>0.28404653072357178</v>
      </c>
      <c r="J84" s="551">
        <f>D84*0.01/'TE5'!C84</f>
        <v>0.31335732340812678</v>
      </c>
      <c r="K84" s="544">
        <f>E84*0.01/'TE5'!D84</f>
        <v>0.29005500674247736</v>
      </c>
      <c r="L84" s="551">
        <f>F84*0.01/'TE5'!E84</f>
        <v>0.27855628728866583</v>
      </c>
      <c r="M84" s="552">
        <f>G84*0.01/'TE5'!F84</f>
        <v>0.30282381176948547</v>
      </c>
    </row>
    <row r="85" spans="1:13" x14ac:dyDescent="0.2">
      <c r="A85" s="72">
        <v>1989</v>
      </c>
      <c r="B85" s="429">
        <f>avghweal!Y78</f>
        <v>5051049.9807569897</v>
      </c>
      <c r="C85" s="320">
        <f>avghweal!Z78</f>
        <v>5051049.9807569897</v>
      </c>
      <c r="D85" s="526">
        <f>avghweal!AA78</f>
        <v>4562760.757840815</v>
      </c>
      <c r="E85" s="526">
        <f>avghweal!AB78</f>
        <v>5132287.6328219157</v>
      </c>
      <c r="F85" s="526">
        <f>avghweal!AC78</f>
        <v>4980104.8003931791</v>
      </c>
      <c r="G85" s="68">
        <f>avghweal!AD78</f>
        <v>7554692.2560109496</v>
      </c>
      <c r="H85" s="536">
        <f>B85*0.01/'TE5'!B85</f>
        <v>0.28534364700317383</v>
      </c>
      <c r="I85" s="547">
        <f>C85*0.01/'TE5'!B85</f>
        <v>0.28534364700317383</v>
      </c>
      <c r="J85" s="553">
        <f>D85*0.01/'TE5'!C85</f>
        <v>0.31255945563316345</v>
      </c>
      <c r="K85" s="547">
        <f>E85*0.01/'TE5'!D85</f>
        <v>0.29267916083335876</v>
      </c>
      <c r="L85" s="553">
        <f>F85*0.01/'TE5'!E85</f>
        <v>0.27893084287643438</v>
      </c>
      <c r="M85" s="554">
        <f>G85*0.01/'TE5'!F85</f>
        <v>0.30300390720367432</v>
      </c>
    </row>
    <row r="86" spans="1:13" x14ac:dyDescent="0.2">
      <c r="A86" s="67">
        <v>1990</v>
      </c>
      <c r="B86" s="428">
        <f>avghweal!Y79</f>
        <v>5052103.8268120326</v>
      </c>
      <c r="C86" s="319">
        <f>avghweal!Z79</f>
        <v>5052103.8268120326</v>
      </c>
      <c r="D86" s="524">
        <f>avghweal!AA79</f>
        <v>4632349.768827348</v>
      </c>
      <c r="E86" s="524">
        <f>avghweal!AB79</f>
        <v>5224201.7589770798</v>
      </c>
      <c r="F86" s="524">
        <f>avghweal!AC79</f>
        <v>4892661.3741737902</v>
      </c>
      <c r="G86" s="62">
        <f>avghweal!AD79</f>
        <v>7546662.9727132907</v>
      </c>
      <c r="H86" s="533">
        <f>B86*0.01/'TE5'!B86</f>
        <v>0.28526383638381952</v>
      </c>
      <c r="I86" s="544">
        <f>C86*0.01/'TE5'!B86</f>
        <v>0.28526383638381952</v>
      </c>
      <c r="J86" s="551">
        <f>D86*0.01/'TE5'!C86</f>
        <v>0.31789478659629822</v>
      </c>
      <c r="K86" s="544">
        <f>E86*0.01/'TE5'!D86</f>
        <v>0.29400071501731873</v>
      </c>
      <c r="L86" s="551">
        <f>F86*0.01/'TE5'!E86</f>
        <v>0.27711182832717896</v>
      </c>
      <c r="M86" s="552">
        <f>G86*0.01/'TE5'!F86</f>
        <v>0.3034284114837647</v>
      </c>
    </row>
    <row r="87" spans="1:13" x14ac:dyDescent="0.2">
      <c r="A87" s="67">
        <v>1991</v>
      </c>
      <c r="B87" s="428">
        <f>avghweal!Y80</f>
        <v>4944635.1298415232</v>
      </c>
      <c r="C87" s="319">
        <f>avghweal!Z80</f>
        <v>4944635.1298415232</v>
      </c>
      <c r="D87" s="524">
        <f>avghweal!AA80</f>
        <v>4483014.1502907826</v>
      </c>
      <c r="E87" s="524">
        <f>avghweal!AB80</f>
        <v>5120557.5685413033</v>
      </c>
      <c r="F87" s="524">
        <f>avghweal!AC80</f>
        <v>4783305.5928852484</v>
      </c>
      <c r="G87" s="62">
        <f>avghweal!AD80</f>
        <v>7404020.6341770412</v>
      </c>
      <c r="H87" s="533">
        <f>B87*0.01/'TE5'!B87</f>
        <v>0.27968701720237732</v>
      </c>
      <c r="I87" s="544">
        <f>C87*0.01/'TE5'!B87</f>
        <v>0.27968701720237732</v>
      </c>
      <c r="J87" s="551">
        <f>D87*0.01/'TE5'!C87</f>
        <v>0.31092542409896851</v>
      </c>
      <c r="K87" s="544">
        <f>E87*0.01/'TE5'!D87</f>
        <v>0.28869095444679249</v>
      </c>
      <c r="L87" s="551">
        <f>F87*0.01/'TE5'!E87</f>
        <v>0.27138173580169672</v>
      </c>
      <c r="M87" s="552">
        <f>G87*0.01/'TE5'!F87</f>
        <v>0.2991434931755067</v>
      </c>
    </row>
    <row r="88" spans="1:13" x14ac:dyDescent="0.2">
      <c r="A88" s="67">
        <v>1992</v>
      </c>
      <c r="B88" s="428">
        <f>avghweal!Y81</f>
        <v>5244332.2855215017</v>
      </c>
      <c r="C88" s="319">
        <f>avghweal!Z81</f>
        <v>5244332.2855215017</v>
      </c>
      <c r="D88" s="524">
        <f>avghweal!AA81</f>
        <v>4738463.0586752994</v>
      </c>
      <c r="E88" s="524">
        <f>avghweal!AB81</f>
        <v>5513241.0011719158</v>
      </c>
      <c r="F88" s="524">
        <f>avghweal!AC81</f>
        <v>4998318.4216982778</v>
      </c>
      <c r="G88" s="62">
        <f>avghweal!AD81</f>
        <v>7807155.1450886643</v>
      </c>
      <c r="H88" s="533">
        <f>B88*0.01/'TE5'!B88</f>
        <v>0.29078444838523865</v>
      </c>
      <c r="I88" s="544">
        <f>C88*0.01/'TE5'!B88</f>
        <v>0.29078444838523865</v>
      </c>
      <c r="J88" s="551">
        <f>D88*0.01/'TE5'!C88</f>
        <v>0.32652261853218084</v>
      </c>
      <c r="K88" s="544">
        <f>E88*0.01/'TE5'!D88</f>
        <v>0.30253478884696955</v>
      </c>
      <c r="L88" s="551">
        <f>F88*0.01/'TE5'!E88</f>
        <v>0.2798122763633728</v>
      </c>
      <c r="M88" s="552">
        <f>G88*0.01/'TE5'!F88</f>
        <v>0.31077742576599121</v>
      </c>
    </row>
    <row r="89" spans="1:13" x14ac:dyDescent="0.2">
      <c r="A89" s="67">
        <v>1993</v>
      </c>
      <c r="B89" s="428">
        <f>avghweal!Y82</f>
        <v>5306590.0447158478</v>
      </c>
      <c r="C89" s="319">
        <f>avghweal!Z82</f>
        <v>5306590.0447158478</v>
      </c>
      <c r="D89" s="524">
        <f>avghweal!AA82</f>
        <v>4786709.8214550978</v>
      </c>
      <c r="E89" s="524">
        <f>avghweal!AB82</f>
        <v>5492902.4811669728</v>
      </c>
      <c r="F89" s="524">
        <f>avghweal!AC82</f>
        <v>5137964.0308467532</v>
      </c>
      <c r="G89" s="62">
        <f>avghweal!AD82</f>
        <v>7909681.066743196</v>
      </c>
      <c r="H89" s="533">
        <f>B89*0.01/'TE5'!B89</f>
        <v>0.28993543982505798</v>
      </c>
      <c r="I89" s="544">
        <f>C89*0.01/'TE5'!B89</f>
        <v>0.28993543982505798</v>
      </c>
      <c r="J89" s="551">
        <f>D89*0.01/'TE5'!C89</f>
        <v>0.32594534754753113</v>
      </c>
      <c r="K89" s="544">
        <f>E89*0.01/'TE5'!D89</f>
        <v>0.29574725031852717</v>
      </c>
      <c r="L89" s="551">
        <f>F89*0.01/'TE5'!E89</f>
        <v>0.28452563285827631</v>
      </c>
      <c r="M89" s="552">
        <f>G89*0.01/'TE5'!F89</f>
        <v>0.31062978506088251</v>
      </c>
    </row>
    <row r="90" spans="1:13" x14ac:dyDescent="0.2">
      <c r="A90" s="67">
        <v>1994</v>
      </c>
      <c r="B90" s="428">
        <f>avghweal!Y83</f>
        <v>5350832.4572061859</v>
      </c>
      <c r="C90" s="319">
        <f>avghweal!Z83</f>
        <v>5350832.4572061859</v>
      </c>
      <c r="D90" s="524">
        <f>avghweal!AA83</f>
        <v>4809633.429517841</v>
      </c>
      <c r="E90" s="524">
        <f>avghweal!AB83</f>
        <v>5539596.4049689695</v>
      </c>
      <c r="F90" s="524">
        <f>avghweal!AC83</f>
        <v>5180337.7278556256</v>
      </c>
      <c r="G90" s="62">
        <f>avghweal!AD83</f>
        <v>7970217.566541506</v>
      </c>
      <c r="H90" s="533">
        <f>B90*0.01/'TE5'!B90</f>
        <v>0.28889444470405573</v>
      </c>
      <c r="I90" s="544">
        <f>C90*0.01/'TE5'!B90</f>
        <v>0.28889444470405573</v>
      </c>
      <c r="J90" s="551">
        <f>D90*0.01/'TE5'!C90</f>
        <v>0.32430493831634521</v>
      </c>
      <c r="K90" s="544">
        <f>E90*0.01/'TE5'!D90</f>
        <v>0.29548811912536627</v>
      </c>
      <c r="L90" s="551">
        <f>F90*0.01/'TE5'!E90</f>
        <v>0.28283983469009394</v>
      </c>
      <c r="M90" s="552">
        <f>G90*0.01/'TE5'!F90</f>
        <v>0.31011199951171875</v>
      </c>
    </row>
    <row r="91" spans="1:13" x14ac:dyDescent="0.2">
      <c r="A91" s="67">
        <v>1995</v>
      </c>
      <c r="B91" s="428">
        <f>avghweal!Y84</f>
        <v>5530727.0977015039</v>
      </c>
      <c r="C91" s="319">
        <f>avghweal!Z84</f>
        <v>5530727.0977015039</v>
      </c>
      <c r="D91" s="524">
        <f>avghweal!AA84</f>
        <v>5046856.3602684503</v>
      </c>
      <c r="E91" s="524">
        <f>avghweal!AB84</f>
        <v>5765582.0031069787</v>
      </c>
      <c r="F91" s="524">
        <f>avghweal!AC84</f>
        <v>5318263.8317054464</v>
      </c>
      <c r="G91" s="62">
        <f>avghweal!AD84</f>
        <v>8231081.5023653163</v>
      </c>
      <c r="H91" s="533">
        <f>B91*0.01/'TE5'!B91</f>
        <v>0.28849783539772034</v>
      </c>
      <c r="I91" s="544">
        <f>C91*0.01/'TE5'!B91</f>
        <v>0.28849783539772034</v>
      </c>
      <c r="J91" s="551">
        <f>D91*0.01/'TE5'!C91</f>
        <v>0.32786184549331659</v>
      </c>
      <c r="K91" s="544">
        <f>E91*0.01/'TE5'!D91</f>
        <v>0.29664164781570435</v>
      </c>
      <c r="L91" s="551">
        <f>F91*0.01/'TE5'!E91</f>
        <v>0.28093165159225464</v>
      </c>
      <c r="M91" s="552">
        <f>G91*0.01/'TE5'!F91</f>
        <v>0.30980521440505981</v>
      </c>
    </row>
    <row r="92" spans="1:13" x14ac:dyDescent="0.2">
      <c r="A92" s="67">
        <v>1996</v>
      </c>
      <c r="B92" s="428">
        <f>avghweal!Y85</f>
        <v>5994553.4004726242</v>
      </c>
      <c r="C92" s="319">
        <f>avghweal!Z85</f>
        <v>5994553.4004726242</v>
      </c>
      <c r="D92" s="524">
        <f>avghweal!AA85</f>
        <v>5225823.9623722518</v>
      </c>
      <c r="E92" s="524">
        <f>avghweal!AB85</f>
        <v>6197841.9514566762</v>
      </c>
      <c r="F92" s="524">
        <f>avghweal!AC85</f>
        <v>5807055.0919187572</v>
      </c>
      <c r="G92" s="62">
        <f>avghweal!AD85</f>
        <v>8838076.0529685821</v>
      </c>
      <c r="H92" s="533">
        <f>B92*0.01/'TE5'!B92</f>
        <v>0.29546710848808289</v>
      </c>
      <c r="I92" s="544">
        <f>C92*0.01/'TE5'!B92</f>
        <v>0.29546710848808289</v>
      </c>
      <c r="J92" s="551">
        <f>D92*0.01/'TE5'!C92</f>
        <v>0.3311594426631928</v>
      </c>
      <c r="K92" s="544">
        <f>E92*0.01/'TE5'!D92</f>
        <v>0.30543115735054011</v>
      </c>
      <c r="L92" s="551">
        <f>F92*0.01/'TE5'!E92</f>
        <v>0.28627380728721619</v>
      </c>
      <c r="M92" s="552">
        <f>G92*0.01/'TE5'!F92</f>
        <v>0.31644418835639954</v>
      </c>
    </row>
    <row r="93" spans="1:13" x14ac:dyDescent="0.2">
      <c r="A93" s="67">
        <v>1997</v>
      </c>
      <c r="B93" s="428">
        <f>avghweal!Y86</f>
        <v>6590588.5837479169</v>
      </c>
      <c r="C93" s="319">
        <f>avghweal!Z86</f>
        <v>6590588.5837479169</v>
      </c>
      <c r="D93" s="524">
        <f>avghweal!AA86</f>
        <v>5789531.0269005382</v>
      </c>
      <c r="E93" s="524">
        <f>avghweal!AB86</f>
        <v>6854437.2331773443</v>
      </c>
      <c r="F93" s="524">
        <f>avghweal!AC86</f>
        <v>6351930.1574378889</v>
      </c>
      <c r="G93" s="62">
        <f>avghweal!AD86</f>
        <v>9703409.2485627159</v>
      </c>
      <c r="H93" s="533">
        <f>B93*0.01/'TE5'!B93</f>
        <v>0.30456590652465826</v>
      </c>
      <c r="I93" s="544">
        <f>C93*0.01/'TE5'!B93</f>
        <v>0.30456590652465826</v>
      </c>
      <c r="J93" s="551">
        <f>D93*0.01/'TE5'!C93</f>
        <v>0.34382706880569458</v>
      </c>
      <c r="K93" s="544">
        <f>E93*0.01/'TE5'!D93</f>
        <v>0.312154620885849</v>
      </c>
      <c r="L93" s="551">
        <f>F93*0.01/'TE5'!E93</f>
        <v>0.29752436280250549</v>
      </c>
      <c r="M93" s="552">
        <f>G93*0.01/'TE5'!F93</f>
        <v>0.32603451609611517</v>
      </c>
    </row>
    <row r="94" spans="1:13" x14ac:dyDescent="0.2">
      <c r="A94" s="67">
        <v>1998</v>
      </c>
      <c r="B94" s="428">
        <f>avghweal!Y87</f>
        <v>7458174.1981469821</v>
      </c>
      <c r="C94" s="319">
        <f>avghweal!Z87</f>
        <v>7458174.1981469821</v>
      </c>
      <c r="D94" s="524">
        <f>avghweal!AA87</f>
        <v>6542148.1027396796</v>
      </c>
      <c r="E94" s="524">
        <f>avghweal!AB87</f>
        <v>7776341.3838233305</v>
      </c>
      <c r="F94" s="524">
        <f>avghweal!AC87</f>
        <v>7172424.8455201751</v>
      </c>
      <c r="G94" s="62">
        <f>avghweal!AD87</f>
        <v>10931703.675714638</v>
      </c>
      <c r="H94" s="533">
        <f>B94*0.01/'TE5'!B94</f>
        <v>0.31469327211380005</v>
      </c>
      <c r="I94" s="544">
        <f>C94*0.01/'TE5'!B94</f>
        <v>0.31469327211380005</v>
      </c>
      <c r="J94" s="551">
        <f>D94*0.01/'TE5'!C94</f>
        <v>0.35352733731269831</v>
      </c>
      <c r="K94" s="544">
        <f>E94*0.01/'TE5'!D94</f>
        <v>0.32503524422645574</v>
      </c>
      <c r="L94" s="551">
        <f>F94*0.01/'TE5'!E94</f>
        <v>0.3052772581577301</v>
      </c>
      <c r="M94" s="552">
        <f>G94*0.01/'TE5'!F94</f>
        <v>0.3363969624042511</v>
      </c>
    </row>
    <row r="95" spans="1:13" x14ac:dyDescent="0.2">
      <c r="A95" s="72">
        <v>1999</v>
      </c>
      <c r="B95" s="429">
        <f>avghweal!Y88</f>
        <v>8191697.6498748483</v>
      </c>
      <c r="C95" s="320">
        <f>avghweal!Z88</f>
        <v>8191697.6498748483</v>
      </c>
      <c r="D95" s="526">
        <f>avghweal!AA88</f>
        <v>7328817.6929926695</v>
      </c>
      <c r="E95" s="526">
        <f>avghweal!AB88</f>
        <v>8614178.7500907164</v>
      </c>
      <c r="F95" s="526">
        <f>avghweal!AC88</f>
        <v>7807241.5106392466</v>
      </c>
      <c r="G95" s="68">
        <f>avghweal!AD88</f>
        <v>11976546.904983135</v>
      </c>
      <c r="H95" s="536">
        <f>B95*0.01/'TE5'!B95</f>
        <v>0.31767353415489191</v>
      </c>
      <c r="I95" s="547">
        <f>C95*0.01/'TE5'!B95</f>
        <v>0.31767353415489191</v>
      </c>
      <c r="J95" s="553">
        <f>D95*0.01/'TE5'!C95</f>
        <v>0.36197501420974731</v>
      </c>
      <c r="K95" s="547">
        <f>E95*0.01/'TE5'!D95</f>
        <v>0.32986283302307134</v>
      </c>
      <c r="L95" s="553">
        <f>F95*0.01/'TE5'!E95</f>
        <v>0.30630975961685181</v>
      </c>
      <c r="M95" s="554">
        <f>G95*0.01/'TE5'!F95</f>
        <v>0.3401663601398468</v>
      </c>
    </row>
    <row r="96" spans="1:13" x14ac:dyDescent="0.2">
      <c r="A96" s="77">
        <v>2000</v>
      </c>
      <c r="B96" s="430">
        <f>avghweal!Y89</f>
        <v>8554189.5677603055</v>
      </c>
      <c r="C96" s="321">
        <f>avghweal!Z89</f>
        <v>8554189.5677603055</v>
      </c>
      <c r="D96" s="528">
        <f>avghweal!AA89</f>
        <v>7433803.5214511361</v>
      </c>
      <c r="E96" s="528">
        <f>avghweal!AB89</f>
        <v>8841405.1525772754</v>
      </c>
      <c r="F96" s="528">
        <f>avghweal!AC89</f>
        <v>8292571.8254550789</v>
      </c>
      <c r="G96" s="74">
        <f>avghweal!AD89</f>
        <v>12500932.198548499</v>
      </c>
      <c r="H96" s="537">
        <f>B96*0.01/'TE5'!B96</f>
        <v>0.32350701093673706</v>
      </c>
      <c r="I96" s="548">
        <f>C96*0.01/'TE5'!B96</f>
        <v>0.32350701093673706</v>
      </c>
      <c r="J96" s="555">
        <f>D96*0.01/'TE5'!C96</f>
        <v>0.36291685700416559</v>
      </c>
      <c r="K96" s="548">
        <f>E96*0.01/'TE5'!D96</f>
        <v>0.33231359720230103</v>
      </c>
      <c r="L96" s="555">
        <f>F96*0.01/'TE5'!E96</f>
        <v>0.31540271639823914</v>
      </c>
      <c r="M96" s="556">
        <f>G96*0.01/'TE5'!F96</f>
        <v>0.34683001041412354</v>
      </c>
    </row>
    <row r="97" spans="1:13" x14ac:dyDescent="0.2">
      <c r="A97" s="67">
        <v>2001</v>
      </c>
      <c r="B97" s="428">
        <f>avghweal!Y90</f>
        <v>8299478.8569773585</v>
      </c>
      <c r="C97" s="319">
        <f>avghweal!Z90</f>
        <v>8299478.8569773585</v>
      </c>
      <c r="D97" s="524">
        <f>avghweal!AA90</f>
        <v>7122017.6466140477</v>
      </c>
      <c r="E97" s="524">
        <f>avghweal!AB90</f>
        <v>8735364.6876086202</v>
      </c>
      <c r="F97" s="524">
        <f>avghweal!AC90</f>
        <v>7900383.0030344734</v>
      </c>
      <c r="G97" s="62">
        <f>avghweal!AD90</f>
        <v>12113820.442353407</v>
      </c>
      <c r="H97" s="533">
        <f>B97*0.01/'TE5'!B97</f>
        <v>0.3190350234508515</v>
      </c>
      <c r="I97" s="544">
        <f>C97*0.01/'TE5'!B97</f>
        <v>0.3190350234508515</v>
      </c>
      <c r="J97" s="551">
        <f>D97*0.01/'TE5'!C97</f>
        <v>0.35485070943832397</v>
      </c>
      <c r="K97" s="544">
        <f>E97*0.01/'TE5'!D97</f>
        <v>0.3296869695186615</v>
      </c>
      <c r="L97" s="551">
        <f>F97*0.01/'TE5'!E97</f>
        <v>0.30893909931182861</v>
      </c>
      <c r="M97" s="552">
        <f>G97*0.01/'TE5'!F97</f>
        <v>0.34083271026611323</v>
      </c>
    </row>
    <row r="98" spans="1:13" x14ac:dyDescent="0.2">
      <c r="A98" s="67">
        <v>2002</v>
      </c>
      <c r="B98" s="428">
        <f>avghweal!Y91</f>
        <v>7950363.7938912753</v>
      </c>
      <c r="C98" s="319">
        <f>avghweal!Z91</f>
        <v>7950363.7938912753</v>
      </c>
      <c r="D98" s="524">
        <f>avghweal!AA91</f>
        <v>6757220.0328190215</v>
      </c>
      <c r="E98" s="524">
        <f>avghweal!AB91</f>
        <v>8252877.4553575628</v>
      </c>
      <c r="F98" s="524">
        <f>avghweal!AC91</f>
        <v>7671883.7696897797</v>
      </c>
      <c r="G98" s="62">
        <f>avghweal!AD91</f>
        <v>11599064.475416692</v>
      </c>
      <c r="H98" s="533">
        <f>B98*0.01/'TE5'!B98</f>
        <v>0.31394565105438238</v>
      </c>
      <c r="I98" s="544">
        <f>C98*0.01/'TE5'!B98</f>
        <v>0.31394565105438238</v>
      </c>
      <c r="J98" s="551">
        <f>D98*0.01/'TE5'!C98</f>
        <v>0.34626775979995728</v>
      </c>
      <c r="K98" s="544">
        <f>E98*0.01/'TE5'!D98</f>
        <v>0.32177364826202393</v>
      </c>
      <c r="L98" s="551">
        <f>F98*0.01/'TE5'!E98</f>
        <v>0.30655035376548773</v>
      </c>
      <c r="M98" s="552">
        <f>G98*0.01/'TE5'!F98</f>
        <v>0.33597436547279363</v>
      </c>
    </row>
    <row r="99" spans="1:13" x14ac:dyDescent="0.2">
      <c r="A99" s="67">
        <v>2003</v>
      </c>
      <c r="B99" s="428">
        <f>avghweal!Y92</f>
        <v>8138180.9914512672</v>
      </c>
      <c r="C99" s="319">
        <f>avghweal!Z92</f>
        <v>8138180.9914512672</v>
      </c>
      <c r="D99" s="524">
        <f>avghweal!AA92</f>
        <v>6970290.7793460693</v>
      </c>
      <c r="E99" s="524">
        <f>avghweal!AB92</f>
        <v>8491107.3238671683</v>
      </c>
      <c r="F99" s="524">
        <f>avghweal!AC92</f>
        <v>7823718.4675923642</v>
      </c>
      <c r="G99" s="62">
        <f>avghweal!AD92</f>
        <v>11898009.276457427</v>
      </c>
      <c r="H99" s="533">
        <f>B99*0.01/'TE5'!B99</f>
        <v>0.31378078460693365</v>
      </c>
      <c r="I99" s="544">
        <f>C99*0.01/'TE5'!B99</f>
        <v>0.31378078460693365</v>
      </c>
      <c r="J99" s="551">
        <f>D99*0.01/'TE5'!C99</f>
        <v>0.34519016742706299</v>
      </c>
      <c r="K99" s="544">
        <f>E99*0.01/'TE5'!D99</f>
        <v>0.32348760962486267</v>
      </c>
      <c r="L99" s="551">
        <f>F99*0.01/'TE5'!E99</f>
        <v>0.30503603816032415</v>
      </c>
      <c r="M99" s="552">
        <f>G99*0.01/'TE5'!F99</f>
        <v>0.33635160326957708</v>
      </c>
    </row>
    <row r="100" spans="1:13" x14ac:dyDescent="0.2">
      <c r="A100" s="67">
        <v>2004</v>
      </c>
      <c r="B100" s="428">
        <f>avghweal!Y93</f>
        <v>9086725.0726467576</v>
      </c>
      <c r="C100" s="319">
        <f>avghweal!Z93</f>
        <v>9086725.0726467576</v>
      </c>
      <c r="D100" s="524">
        <f>avghweal!AA93</f>
        <v>7892524.8872866211</v>
      </c>
      <c r="E100" s="524">
        <f>avghweal!AB93</f>
        <v>9460994.1955340151</v>
      </c>
      <c r="F100" s="524">
        <f>avghweal!AC93</f>
        <v>8747444.5996722598</v>
      </c>
      <c r="G100" s="62">
        <f>avghweal!AD93</f>
        <v>13235875.137709893</v>
      </c>
      <c r="H100" s="533">
        <f>B100*0.01/'TE5'!B100</f>
        <v>0.31844848394393921</v>
      </c>
      <c r="I100" s="544">
        <f>C100*0.01/'TE5'!B100</f>
        <v>0.31844848394393921</v>
      </c>
      <c r="J100" s="551">
        <f>D100*0.01/'TE5'!C100</f>
        <v>0.3534119725227356</v>
      </c>
      <c r="K100" s="544">
        <f>E100*0.01/'TE5'!D100</f>
        <v>0.32828840613365173</v>
      </c>
      <c r="L100" s="551">
        <f>F100*0.01/'TE5'!E100</f>
        <v>0.30938571691513067</v>
      </c>
      <c r="M100" s="552">
        <f>G100*0.01/'TE5'!F100</f>
        <v>0.34036993980407704</v>
      </c>
    </row>
    <row r="101" spans="1:13" x14ac:dyDescent="0.2">
      <c r="A101" s="67">
        <v>2005</v>
      </c>
      <c r="B101" s="428">
        <f>avghweal!Y94</f>
        <v>10068173.729413448</v>
      </c>
      <c r="C101" s="319">
        <f>avghweal!Z94</f>
        <v>10068173.729413448</v>
      </c>
      <c r="D101" s="524">
        <f>avghweal!AA94</f>
        <v>8854845.1610567793</v>
      </c>
      <c r="E101" s="524">
        <f>avghweal!AB94</f>
        <v>10464552.37852616</v>
      </c>
      <c r="F101" s="524">
        <f>avghweal!AC94</f>
        <v>9707271.22821429</v>
      </c>
      <c r="G101" s="62">
        <f>avghweal!AD94</f>
        <v>14616657.671561113</v>
      </c>
      <c r="H101" s="533">
        <f>B101*0.01/'TE5'!B101</f>
        <v>0.32629474997520441</v>
      </c>
      <c r="I101" s="544">
        <f>C101*0.01/'TE5'!B101</f>
        <v>0.32629474997520441</v>
      </c>
      <c r="J101" s="551">
        <f>D101*0.01/'TE5'!C101</f>
        <v>0.36391091346740723</v>
      </c>
      <c r="K101" s="544">
        <f>E101*0.01/'TE5'!D101</f>
        <v>0.33557301759719849</v>
      </c>
      <c r="L101" s="551">
        <f>F101*0.01/'TE5'!E101</f>
        <v>0.31770497560501104</v>
      </c>
      <c r="M101" s="552">
        <f>G101*0.01/'TE5'!F101</f>
        <v>0.34915065765380854</v>
      </c>
    </row>
    <row r="102" spans="1:13" x14ac:dyDescent="0.2">
      <c r="A102" s="67">
        <v>2006</v>
      </c>
      <c r="B102" s="428">
        <f>avghweal!Y95</f>
        <v>10644662.822827082</v>
      </c>
      <c r="C102" s="319">
        <f>avghweal!Z95</f>
        <v>10644662.822827082</v>
      </c>
      <c r="D102" s="524">
        <f>avghweal!AA95</f>
        <v>9298642.1653157808</v>
      </c>
      <c r="E102" s="524">
        <f>avghweal!AB95</f>
        <v>11190401.210365178</v>
      </c>
      <c r="F102" s="524">
        <f>avghweal!AC95</f>
        <v>10144378.814050073</v>
      </c>
      <c r="G102" s="62">
        <f>avghweal!AD95</f>
        <v>15475618.220158804</v>
      </c>
      <c r="H102" s="533">
        <f>B102*0.01/'TE5'!B102</f>
        <v>0.33056706190109253</v>
      </c>
      <c r="I102" s="544">
        <f>C102*0.01/'TE5'!B102</f>
        <v>0.33056706190109253</v>
      </c>
      <c r="J102" s="551">
        <f>D102*0.01/'TE5'!C102</f>
        <v>0.37051278352737427</v>
      </c>
      <c r="K102" s="544">
        <f>E102*0.01/'TE5'!D102</f>
        <v>0.34342589974403387</v>
      </c>
      <c r="L102" s="551">
        <f>F102*0.01/'TE5'!E102</f>
        <v>0.31850385665893555</v>
      </c>
      <c r="M102" s="552">
        <f>G102*0.01/'TE5'!F102</f>
        <v>0.35423979163169861</v>
      </c>
    </row>
    <row r="103" spans="1:13" x14ac:dyDescent="0.2">
      <c r="A103" s="67">
        <v>2007</v>
      </c>
      <c r="B103" s="428">
        <f>avghweal!Y96</f>
        <v>10851840.010102578</v>
      </c>
      <c r="C103" s="319">
        <f>avghweal!Z96</f>
        <v>10851840.010102578</v>
      </c>
      <c r="D103" s="524">
        <f>avghweal!AA96</f>
        <v>9819917.5997561608</v>
      </c>
      <c r="E103" s="524">
        <f>avghweal!AB96</f>
        <v>11317326.05874378</v>
      </c>
      <c r="F103" s="524">
        <f>avghweal!AC96</f>
        <v>10426406.280146563</v>
      </c>
      <c r="G103" s="62">
        <f>avghweal!AD96</f>
        <v>15712466.505674282</v>
      </c>
      <c r="H103" s="533">
        <f>B103*0.01/'TE5'!B103</f>
        <v>0.33572223782539368</v>
      </c>
      <c r="I103" s="544">
        <f>C103*0.01/'TE5'!B103</f>
        <v>0.33572223782539368</v>
      </c>
      <c r="J103" s="551">
        <f>D103*0.01/'TE5'!C103</f>
        <v>0.38784348964691168</v>
      </c>
      <c r="K103" s="544">
        <f>E103*0.01/'TE5'!D103</f>
        <v>0.34646651148796087</v>
      </c>
      <c r="L103" s="551">
        <f>F103*0.01/'TE5'!E103</f>
        <v>0.32570087909698481</v>
      </c>
      <c r="M103" s="552">
        <f>G103*0.01/'TE5'!F103</f>
        <v>0.35905033349990845</v>
      </c>
    </row>
    <row r="104" spans="1:13" x14ac:dyDescent="0.2">
      <c r="A104" s="67">
        <v>2008</v>
      </c>
      <c r="B104" s="428">
        <f>avghweal!Y97</f>
        <v>9774396.4426913988</v>
      </c>
      <c r="C104" s="319">
        <f>avghweal!Z97</f>
        <v>9774396.4426913988</v>
      </c>
      <c r="D104" s="524">
        <f>avghweal!AA97</f>
        <v>8664117.3459320609</v>
      </c>
      <c r="E104" s="524">
        <f>avghweal!AB97</f>
        <v>10189829.095599644</v>
      </c>
      <c r="F104" s="524">
        <f>avghweal!AC97</f>
        <v>9390271.0304285102</v>
      </c>
      <c r="G104" s="62">
        <f>avghweal!AD97</f>
        <v>14092641.164428748</v>
      </c>
      <c r="H104" s="533">
        <f>B104*0.01/'TE5'!B104</f>
        <v>0.3383685946464538</v>
      </c>
      <c r="I104" s="544">
        <f>C104*0.01/'TE5'!B104</f>
        <v>0.3383685946464538</v>
      </c>
      <c r="J104" s="551">
        <f>D104*0.01/'TE5'!C104</f>
        <v>0.39373534917831421</v>
      </c>
      <c r="K104" s="544">
        <f>E104*0.01/'TE5'!D104</f>
        <v>0.35046067833900452</v>
      </c>
      <c r="L104" s="551">
        <f>F104*0.01/'TE5'!E104</f>
        <v>0.32704079151153564</v>
      </c>
      <c r="M104" s="552">
        <f>G104*0.01/'TE5'!F104</f>
        <v>0.36152905225753784</v>
      </c>
    </row>
    <row r="105" spans="1:13" x14ac:dyDescent="0.2">
      <c r="A105" s="72">
        <v>2009</v>
      </c>
      <c r="B105" s="431">
        <f>avghweal!Y98</f>
        <v>8582939.9926498234</v>
      </c>
      <c r="C105" s="322">
        <f>avghweal!Z98</f>
        <v>8582939.9926498234</v>
      </c>
      <c r="D105" s="526">
        <f>avghweal!AA98</f>
        <v>7621256.987880039</v>
      </c>
      <c r="E105" s="526">
        <f>avghweal!AB98</f>
        <v>8999412.6412734054</v>
      </c>
      <c r="F105" s="526">
        <f>avghweal!AC98</f>
        <v>8199388.0644719079</v>
      </c>
      <c r="G105" s="68">
        <f>avghweal!AD98</f>
        <v>12385095.027616898</v>
      </c>
      <c r="H105" s="536">
        <f>B105*0.01/'TE5'!B105</f>
        <v>0.32980740070343018</v>
      </c>
      <c r="I105" s="547">
        <f>C105*0.01/'TE5'!B105</f>
        <v>0.32980740070343018</v>
      </c>
      <c r="J105" s="557">
        <f>D105*0.01/'TE5'!C105</f>
        <v>0.38833403587341309</v>
      </c>
      <c r="K105" s="558">
        <f>E105*0.01/'TE5'!D105</f>
        <v>0.34204953908920294</v>
      </c>
      <c r="L105" s="553">
        <f>F105*0.01/'TE5'!E105</f>
        <v>0.31828811764717102</v>
      </c>
      <c r="M105" s="554">
        <f>G105*0.01/'TE5'!F105</f>
        <v>0.35226097702980047</v>
      </c>
    </row>
    <row r="106" spans="1:13" x14ac:dyDescent="0.2">
      <c r="A106" s="67">
        <v>2010</v>
      </c>
      <c r="B106" s="432">
        <f>avghweal!Y99</f>
        <v>9096190.0831507035</v>
      </c>
      <c r="C106" s="323">
        <f>avghweal!Z99</f>
        <v>9096190.0831507035</v>
      </c>
      <c r="D106" s="524">
        <f>avghweal!AA99</f>
        <v>7968690.863318773</v>
      </c>
      <c r="E106" s="524">
        <f>avghweal!AB99</f>
        <v>9414096.1924797446</v>
      </c>
      <c r="F106" s="524">
        <f>avghweal!AC99</f>
        <v>8799232.3085796572</v>
      </c>
      <c r="G106" s="62">
        <f>avghweal!AD99</f>
        <v>13018755.543414356</v>
      </c>
      <c r="H106" s="533">
        <f>B106*0.01/'TE5'!B106</f>
        <v>0.3421420156955719</v>
      </c>
      <c r="I106" s="544">
        <f>C106*0.01/'TE5'!B106</f>
        <v>0.3421420156955719</v>
      </c>
      <c r="J106" s="559">
        <f>D106*0.01/'TE5'!C106</f>
        <v>0.40702793002128607</v>
      </c>
      <c r="K106" s="560">
        <f>E106*0.01/'TE5'!D106</f>
        <v>0.35399907827377319</v>
      </c>
      <c r="L106" s="551">
        <f>F106*0.01/'TE5'!E106</f>
        <v>0.33106026053428655</v>
      </c>
      <c r="M106" s="552">
        <f>G106*0.01/'TE5'!F106</f>
        <v>0.36431765556335449</v>
      </c>
    </row>
    <row r="107" spans="1:13" x14ac:dyDescent="0.2">
      <c r="A107" s="67">
        <v>2011</v>
      </c>
      <c r="B107" s="432">
        <f>avghweal!Y100</f>
        <v>9412635.3314280789</v>
      </c>
      <c r="C107" s="323">
        <f>avghweal!Z100</f>
        <v>9412635.3314280789</v>
      </c>
      <c r="D107" s="524">
        <f>avghweal!AA100</f>
        <v>8358593.9022806566</v>
      </c>
      <c r="E107" s="524">
        <f>avghweal!AB100</f>
        <v>9932767.029862266</v>
      </c>
      <c r="F107" s="524">
        <f>avghweal!AC100</f>
        <v>8932496.2261965331</v>
      </c>
      <c r="G107" s="62">
        <f>avghweal!AD100</f>
        <v>13476467.276718682</v>
      </c>
      <c r="H107" s="533">
        <f>B107*0.01/'TE5'!B107</f>
        <v>0.35274514555931086</v>
      </c>
      <c r="I107" s="544">
        <f>C107*0.01/'TE5'!B107</f>
        <v>0.35274514555931086</v>
      </c>
      <c r="J107" s="559">
        <f>D107*0.01/'TE5'!C107</f>
        <v>0.42377862334251404</v>
      </c>
      <c r="K107" s="560">
        <f>E107*0.01/'TE5'!D107</f>
        <v>0.36595848202705383</v>
      </c>
      <c r="L107" s="551">
        <f>F107*0.01/'TE5'!E107</f>
        <v>0.34015136957168585</v>
      </c>
      <c r="M107" s="552">
        <f>G107*0.01/'TE5'!F107</f>
        <v>0.37710520625114446</v>
      </c>
    </row>
    <row r="108" spans="1:13" x14ac:dyDescent="0.2">
      <c r="A108" s="67">
        <v>2012</v>
      </c>
      <c r="B108" s="432">
        <f>avghweal!Y101</f>
        <v>9971469.2077286504</v>
      </c>
      <c r="C108" s="323">
        <f>avghweal!Z101</f>
        <v>9971469.2077286504</v>
      </c>
      <c r="D108" s="524">
        <f>avghweal!AA101</f>
        <v>8870337.026347721</v>
      </c>
      <c r="E108" s="524">
        <f>avghweal!AB101</f>
        <v>10380846.616120132</v>
      </c>
      <c r="F108" s="524">
        <f>avghweal!AC101</f>
        <v>9592539.1104614139</v>
      </c>
      <c r="G108" s="62">
        <f>avghweal!AD101</f>
        <v>14230621.99180563</v>
      </c>
      <c r="H108" s="533">
        <f>B108*0.01/'TE5'!B108</f>
        <v>0.36559510231018072</v>
      </c>
      <c r="I108" s="544">
        <f>C108*0.01/'TE5'!B108</f>
        <v>0.36559510231018072</v>
      </c>
      <c r="J108" s="559">
        <f>D108*0.01/'TE5'!C108</f>
        <v>0.4471955001354217</v>
      </c>
      <c r="K108" s="560">
        <f>E108*0.01/'TE5'!D108</f>
        <v>0.37842935323715204</v>
      </c>
      <c r="L108" s="551">
        <f>F108*0.01/'TE5'!E108</f>
        <v>0.35358625650405878</v>
      </c>
      <c r="M108" s="552">
        <f>G108*0.01/'TE5'!F108</f>
        <v>0.39029994606971741</v>
      </c>
    </row>
    <row r="109" spans="1:13" x14ac:dyDescent="0.2">
      <c r="A109" s="67">
        <v>2013</v>
      </c>
      <c r="B109" s="432">
        <f>avghweal!Y102</f>
        <v>10616186.069335839</v>
      </c>
      <c r="C109" s="323">
        <f>avghweal!Z102</f>
        <v>10616186.069335839</v>
      </c>
      <c r="D109" s="524">
        <f>avghweal!AA102</f>
        <v>8693254.4293171149</v>
      </c>
      <c r="E109" s="524">
        <f>avghweal!AB102</f>
        <v>11046833.80660199</v>
      </c>
      <c r="F109" s="524">
        <f>avghweal!AC102</f>
        <v>10220539.168147271</v>
      </c>
      <c r="G109" s="62">
        <f>avghweal!AD102</f>
        <v>15122275.544108447</v>
      </c>
      <c r="H109" s="533">
        <f>B109*0.01/'TE5'!B109</f>
        <v>0.36085072159767145</v>
      </c>
      <c r="I109" s="544">
        <f>C109*0.01/'TE5'!B109</f>
        <v>0.36085072159767145</v>
      </c>
      <c r="J109" s="559">
        <f>D109*0.01/'TE5'!C109</f>
        <v>0.40420293807983387</v>
      </c>
      <c r="K109" s="560">
        <f>E109*0.01/'TE5'!D109</f>
        <v>0.37129122018814081</v>
      </c>
      <c r="L109" s="551">
        <f>F109*0.01/'TE5'!E109</f>
        <v>0.35104307532310491</v>
      </c>
      <c r="M109" s="552">
        <f>G109*0.01/'TE5'!F109</f>
        <v>0.38415700197219854</v>
      </c>
    </row>
    <row r="110" spans="1:13" x14ac:dyDescent="0.2">
      <c r="A110" s="67">
        <v>2014</v>
      </c>
      <c r="B110" s="432">
        <f>avghweal!Y103</f>
        <v>11551345.559956377</v>
      </c>
      <c r="C110" s="323">
        <f>avghweal!Z103</f>
        <v>11551345.559956377</v>
      </c>
      <c r="D110" s="524">
        <f>avghweal!AA103</f>
        <v>9553948.7907538749</v>
      </c>
      <c r="E110" s="524">
        <f>avghweal!AB103</f>
        <v>12019233.700847281</v>
      </c>
      <c r="F110" s="524">
        <f>avghweal!AC103</f>
        <v>11120881.749351047</v>
      </c>
      <c r="G110" s="62">
        <f>avghweal!AD103</f>
        <v>16432787.866721334</v>
      </c>
      <c r="H110" s="533">
        <f>B110*0.01/'TE5'!B110</f>
        <v>0.36553290486335754</v>
      </c>
      <c r="I110" s="544">
        <f>C110*0.01/'TE5'!B110</f>
        <v>0.36553290486335754</v>
      </c>
      <c r="J110" s="559">
        <f>D110*0.01/'TE5'!C110</f>
        <v>0.40816435217857361</v>
      </c>
      <c r="K110" s="560">
        <f>E110*0.01/'TE5'!D110</f>
        <v>0.37545078992843622</v>
      </c>
      <c r="L110" s="551">
        <f>F110*0.01/'TE5'!E110</f>
        <v>0.35615420341491694</v>
      </c>
      <c r="M110" s="552">
        <f>G110*0.01/'TE5'!F110</f>
        <v>0.38997733592987061</v>
      </c>
    </row>
    <row r="111" spans="1:13" x14ac:dyDescent="0.2">
      <c r="A111" s="67">
        <v>2015</v>
      </c>
      <c r="B111" s="432">
        <f>avghweal!Y104</f>
        <v>12001753.465720078</v>
      </c>
      <c r="C111" s="323">
        <f>avghweal!Z104</f>
        <v>12001753.465720078</v>
      </c>
      <c r="D111" s="524">
        <f>avghweal!AA104</f>
        <v>9900946.5335146971</v>
      </c>
      <c r="E111" s="524">
        <f>avghweal!AB104</f>
        <v>12607678.84545468</v>
      </c>
      <c r="F111" s="524">
        <f>avghweal!AC104</f>
        <v>11446145.031848872</v>
      </c>
      <c r="G111" s="62">
        <f>avghweal!AD104</f>
        <v>17096898.47825294</v>
      </c>
      <c r="H111" s="533">
        <f>B111*0.01/'TE5'!B111</f>
        <v>0.36625704169273371</v>
      </c>
      <c r="I111" s="544">
        <f>C111*0.01/'TE5'!B111</f>
        <v>0.36625704169273371</v>
      </c>
      <c r="J111" s="559">
        <f>D111*0.01/'TE5'!C111</f>
        <v>0.40943759679794317</v>
      </c>
      <c r="K111" s="560">
        <f>E111*0.01/'TE5'!D111</f>
        <v>0.37741190195083613</v>
      </c>
      <c r="L111" s="551">
        <f>F111*0.01/'TE5'!E111</f>
        <v>0.3556334376335144</v>
      </c>
      <c r="M111" s="552">
        <f>G111*0.01/'TE5'!F111</f>
        <v>0.39186671376228338</v>
      </c>
    </row>
    <row r="112" spans="1:13" x14ac:dyDescent="0.2">
      <c r="A112" s="67">
        <v>2016</v>
      </c>
      <c r="B112" s="432">
        <f>avghweal!Y105</f>
        <v>12186210.715989863</v>
      </c>
      <c r="C112" s="323">
        <f>avghweal!Z105</f>
        <v>12186210.715989863</v>
      </c>
      <c r="D112" s="524">
        <f>avghweal!AA105</f>
        <v>9943795.2581875138</v>
      </c>
      <c r="E112" s="524">
        <f>avghweal!AB105</f>
        <v>12762503.942937417</v>
      </c>
      <c r="F112" s="524">
        <f>avghweal!AC105</f>
        <v>11661135.824930875</v>
      </c>
      <c r="G112" s="62">
        <f>avghweal!AD105</f>
        <v>17286355.16154721</v>
      </c>
      <c r="H112" s="533">
        <f>B112*0.01/'TE5'!B112</f>
        <v>0.36265274882316584</v>
      </c>
      <c r="I112" s="544">
        <f>C112*0.01/'TE5'!B112</f>
        <v>0.36265274882316584</v>
      </c>
      <c r="J112" s="559">
        <f>D112*0.01/'TE5'!C112</f>
        <v>0.40537565946578979</v>
      </c>
      <c r="K112" s="560">
        <f>E112*0.01/'TE5'!D112</f>
        <v>0.37303087115287775</v>
      </c>
      <c r="L112" s="551">
        <f>F112*0.01/'TE5'!E112</f>
        <v>0.35286566615104675</v>
      </c>
      <c r="M112" s="552">
        <f>G112*0.01/'TE5'!F112</f>
        <v>0.3878837525844574</v>
      </c>
    </row>
    <row r="113" spans="1:13" x14ac:dyDescent="0.2">
      <c r="A113" s="67">
        <v>2017</v>
      </c>
      <c r="B113" s="432">
        <f>avghweal!Y106</f>
        <v>12645094.602206452</v>
      </c>
      <c r="C113" s="323">
        <f>avghweal!Z106</f>
        <v>12645094.602206452</v>
      </c>
      <c r="D113" s="524">
        <f>avghweal!AA106</f>
        <v>11620191.607175186</v>
      </c>
      <c r="E113" s="524">
        <f>avghweal!AB106</f>
        <v>13168305.989254279</v>
      </c>
      <c r="F113" s="524">
        <f>avghweal!AC106</f>
        <v>12155652.505668975</v>
      </c>
      <c r="G113" s="62">
        <f>avghweal!AD106</f>
        <v>18172173.326490276</v>
      </c>
      <c r="H113" s="533">
        <f>B113*0.01/'TE5'!B113</f>
        <v>0.35556054115295416</v>
      </c>
      <c r="I113" s="544">
        <f>C113*0.01/'TE5'!B113</f>
        <v>0.35556054115295416</v>
      </c>
      <c r="J113" s="559">
        <f>D113*0.01/'TE5'!C113</f>
        <v>0.42706671357154852</v>
      </c>
      <c r="K113" s="560">
        <f>E113*0.01/'TE5'!D113</f>
        <v>0.36660915613174444</v>
      </c>
      <c r="L113" s="551">
        <f>F113*0.01/'TE5'!E113</f>
        <v>0.3449978232383728</v>
      </c>
      <c r="M113" s="552">
        <f>G113*0.01/'TE5'!F113</f>
        <v>0.38078862428665161</v>
      </c>
    </row>
    <row r="114" spans="1:13" x14ac:dyDescent="0.2">
      <c r="A114" s="67">
        <v>2018</v>
      </c>
      <c r="B114" s="432">
        <f>avghweal!Y107</f>
        <v>12793879.133682206</v>
      </c>
      <c r="C114" s="323">
        <f>avghweal!Z107</f>
        <v>12793879.133682206</v>
      </c>
      <c r="D114" s="524">
        <f>avghweal!AA107</f>
        <v>11768832.665264554</v>
      </c>
      <c r="E114" s="524">
        <f>avghweal!AB107</f>
        <v>13306828.533192685</v>
      </c>
      <c r="F114" s="524">
        <f>avghweal!AC107</f>
        <v>12318570.873736989</v>
      </c>
      <c r="G114" s="62">
        <f>avghweal!AD107</f>
        <v>18399827.430565584</v>
      </c>
      <c r="H114" s="533">
        <f>B114*0.01/'TE5'!B114</f>
        <v>0.35359185934066767</v>
      </c>
      <c r="I114" s="544">
        <f>C114*0.01/'TE5'!B114</f>
        <v>0.35359185934066767</v>
      </c>
      <c r="J114" s="559">
        <f>D114*0.01/'TE5'!C114</f>
        <v>0.42302268743515009</v>
      </c>
      <c r="K114" s="560">
        <f>E114*0.01/'TE5'!D114</f>
        <v>0.36387750506401068</v>
      </c>
      <c r="L114" s="551">
        <f>F114*0.01/'TE5'!E114</f>
        <v>0.34386804699897766</v>
      </c>
      <c r="M114" s="552">
        <f>G114*0.01/'TE5'!F114</f>
        <v>0.37907937169075012</v>
      </c>
    </row>
    <row r="115" spans="1:13" x14ac:dyDescent="0.2">
      <c r="A115" s="67">
        <v>2019</v>
      </c>
      <c r="B115" s="432">
        <f>avghweal!Y108</f>
        <v>13300560.157331053</v>
      </c>
      <c r="C115" s="323">
        <f>avghweal!Z108</f>
        <v>13300560.157331053</v>
      </c>
      <c r="D115" s="524">
        <f>avghweal!AA108</f>
        <v>12214911.447207941</v>
      </c>
      <c r="E115" s="524">
        <f>avghweal!AB108</f>
        <v>13854071.304328391</v>
      </c>
      <c r="F115" s="524">
        <f>avghweal!AC108</f>
        <v>12785020.046891091</v>
      </c>
      <c r="G115" s="62">
        <f>avghweal!AD108</f>
        <v>19135713.109030183</v>
      </c>
      <c r="H115" s="533">
        <f>B115*0.01/'TE5'!B115</f>
        <v>0.35310494899749761</v>
      </c>
      <c r="I115" s="544">
        <f>C115*0.01/'TE5'!B115</f>
        <v>0.35310494899749761</v>
      </c>
      <c r="J115" s="559">
        <f>D115*0.01/'TE5'!C115</f>
        <v>0.42144775390625</v>
      </c>
      <c r="K115" s="560">
        <f>E115*0.01/'TE5'!D115</f>
        <v>0.36368131637573237</v>
      </c>
      <c r="L115" s="551">
        <f>F115*0.01/'TE5'!E115</f>
        <v>0.34302332997322071</v>
      </c>
      <c r="M115" s="552">
        <f>G115*0.01/'TE5'!F115</f>
        <v>0.37869966030120844</v>
      </c>
    </row>
    <row r="116" spans="1:13" ht="17" thickBot="1" x14ac:dyDescent="0.25">
      <c r="A116" s="1105"/>
      <c r="B116" s="1106"/>
      <c r="C116" s="1101"/>
      <c r="D116" s="1107"/>
      <c r="E116" s="1107"/>
      <c r="F116" s="1107"/>
      <c r="G116" s="109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5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tabColor theme="5" tint="0.39997558519241921"/>
  </sheetPr>
  <dimension ref="A1:O118"/>
  <sheetViews>
    <sheetView workbookViewId="0">
      <pane xSplit="1" ySplit="8" topLeftCell="B85" activePane="bottomRight" state="frozen"/>
      <selection activeCell="D32" sqref="D32"/>
      <selection pane="topRight" activeCell="D32" sqref="D32"/>
      <selection pane="bottomLeft" activeCell="D32" sqref="D32"/>
      <selection pane="bottomRight" activeCell="A116" sqref="A116:M116"/>
    </sheetView>
  </sheetViews>
  <sheetFormatPr baseColWidth="10" defaultColWidth="10.83203125" defaultRowHeight="16" x14ac:dyDescent="0.2"/>
  <cols>
    <col min="1" max="1" width="10.83203125" style="56"/>
    <col min="2" max="13" width="12" style="56" customWidth="1"/>
    <col min="14" max="16384" width="10.83203125" style="56"/>
  </cols>
  <sheetData>
    <row r="1" spans="1:13" x14ac:dyDescent="0.2">
      <c r="A1" s="52" t="s">
        <v>37</v>
      </c>
      <c r="B1" s="52"/>
      <c r="C1" s="52"/>
      <c r="G1" s="100"/>
      <c r="H1" s="100"/>
      <c r="I1" s="100"/>
      <c r="J1" s="100"/>
      <c r="K1" s="100"/>
      <c r="L1" s="100"/>
      <c r="M1" s="100"/>
    </row>
    <row r="2" spans="1:13" x14ac:dyDescent="0.2">
      <c r="H2" s="98"/>
      <c r="I2" s="98"/>
    </row>
    <row r="3" spans="1:13" ht="17" thickBot="1" x14ac:dyDescent="0.25"/>
    <row r="4" spans="1:13" ht="25" customHeight="1" thickTop="1" x14ac:dyDescent="0.2">
      <c r="A4" s="1385" t="s">
        <v>691</v>
      </c>
      <c r="B4" s="1386"/>
      <c r="C4" s="1386"/>
      <c r="D4" s="1386"/>
      <c r="E4" s="1386"/>
      <c r="F4" s="1386"/>
      <c r="G4" s="1386"/>
      <c r="H4" s="1386"/>
      <c r="I4" s="1386"/>
      <c r="J4" s="1386"/>
      <c r="K4" s="1386"/>
      <c r="L4" s="1386"/>
      <c r="M4" s="1387"/>
    </row>
    <row r="5" spans="1:13" x14ac:dyDescent="0.2">
      <c r="A5" s="96"/>
      <c r="B5" s="97"/>
      <c r="C5" s="97"/>
      <c r="D5" s="59"/>
      <c r="E5" s="59"/>
      <c r="F5" s="59"/>
      <c r="G5" s="59"/>
      <c r="H5" s="59"/>
      <c r="I5" s="59"/>
      <c r="J5" s="59"/>
      <c r="K5" s="59"/>
      <c r="L5" s="59"/>
      <c r="M5" s="208"/>
    </row>
    <row r="6" spans="1:13"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3" ht="20" customHeight="1" x14ac:dyDescent="0.2">
      <c r="A7" s="96"/>
      <c r="B7" s="1449" t="s">
        <v>1060</v>
      </c>
      <c r="C7" s="1373"/>
      <c r="D7" s="1381"/>
      <c r="E7" s="1381"/>
      <c r="F7" s="1381"/>
      <c r="G7" s="1381"/>
      <c r="H7" s="1373" t="s">
        <v>123</v>
      </c>
      <c r="I7" s="1373"/>
      <c r="J7" s="1381"/>
      <c r="K7" s="1381"/>
      <c r="L7" s="1381"/>
      <c r="M7" s="1384"/>
    </row>
    <row r="8" spans="1:13" s="87" customFormat="1" ht="52" customHeight="1" x14ac:dyDescent="0.2">
      <c r="A8" s="95"/>
      <c r="B8" s="835" t="s">
        <v>865</v>
      </c>
      <c r="C8" s="352" t="s">
        <v>868</v>
      </c>
      <c r="D8" s="352" t="s">
        <v>120</v>
      </c>
      <c r="E8" s="352" t="s">
        <v>121</v>
      </c>
      <c r="F8" s="352" t="s">
        <v>122</v>
      </c>
      <c r="G8" s="352" t="s">
        <v>57</v>
      </c>
      <c r="H8" s="424" t="s">
        <v>865</v>
      </c>
      <c r="I8" s="352" t="s">
        <v>868</v>
      </c>
      <c r="J8" s="352" t="s">
        <v>120</v>
      </c>
      <c r="K8" s="352" t="s">
        <v>121</v>
      </c>
      <c r="L8" s="352" t="s">
        <v>122</v>
      </c>
      <c r="M8" s="359" t="s">
        <v>57</v>
      </c>
    </row>
    <row r="9" spans="1:13" s="87" customFormat="1" ht="15" customHeight="1" x14ac:dyDescent="0.2">
      <c r="A9" s="93">
        <v>1913</v>
      </c>
      <c r="B9" s="425"/>
      <c r="C9" s="317">
        <f>avghweal!AL2</f>
        <v>13872320.991267009</v>
      </c>
      <c r="D9" s="317"/>
      <c r="E9" s="85"/>
      <c r="F9" s="85"/>
      <c r="G9" s="84">
        <f>avghweal!AP2</f>
        <v>21137938.178214889</v>
      </c>
      <c r="H9" s="530"/>
      <c r="I9" s="541">
        <f>C9*0.001/'TE5'!B9</f>
        <v>0.23774457668254839</v>
      </c>
      <c r="J9" s="575"/>
      <c r="K9" s="541"/>
      <c r="L9" s="575"/>
      <c r="M9" s="561">
        <f>G9*0.001/'TE5'!F9</f>
        <v>0.24092877623495412</v>
      </c>
    </row>
    <row r="10" spans="1:13" s="87" customFormat="1" ht="15" customHeight="1" x14ac:dyDescent="0.2">
      <c r="A10" s="92">
        <v>1914</v>
      </c>
      <c r="B10" s="425"/>
      <c r="C10" s="317">
        <f>avghweal!AL3</f>
        <v>13541832.229227208</v>
      </c>
      <c r="D10" s="317"/>
      <c r="E10" s="85"/>
      <c r="F10" s="85"/>
      <c r="G10" s="84">
        <f>avghweal!AP3</f>
        <v>20661509.645693351</v>
      </c>
      <c r="H10" s="530"/>
      <c r="I10" s="541">
        <f>C10*0.001/'TE5'!B10</f>
        <v>0.23195091834847731</v>
      </c>
      <c r="J10" s="575"/>
      <c r="K10" s="541"/>
      <c r="L10" s="575"/>
      <c r="M10" s="561">
        <f>G10*0.001/'TE5'!F10</f>
        <v>0.23505433068757334</v>
      </c>
    </row>
    <row r="11" spans="1:13" s="87" customFormat="1" ht="15" customHeight="1" x14ac:dyDescent="0.2">
      <c r="A11" s="92">
        <v>1915</v>
      </c>
      <c r="B11" s="425"/>
      <c r="C11" s="317">
        <f>avghweal!AL4</f>
        <v>15143392.518063189</v>
      </c>
      <c r="D11" s="317"/>
      <c r="E11" s="85"/>
      <c r="F11" s="85"/>
      <c r="G11" s="84">
        <f>avghweal!AP4</f>
        <v>23113757.545768358</v>
      </c>
      <c r="H11" s="530"/>
      <c r="I11" s="541">
        <f>C11*0.001/'TE5'!B11</f>
        <v>0.24297800671853001</v>
      </c>
      <c r="J11" s="575"/>
      <c r="K11" s="541"/>
      <c r="L11" s="575"/>
      <c r="M11" s="561">
        <f>G11*0.001/'TE5'!F11</f>
        <v>0.24600041055616007</v>
      </c>
    </row>
    <row r="12" spans="1:13" s="87" customFormat="1" ht="15" customHeight="1" x14ac:dyDescent="0.2">
      <c r="A12" s="92">
        <v>1916</v>
      </c>
      <c r="B12" s="425"/>
      <c r="C12" s="317">
        <f>avghweal!AL5</f>
        <v>16648172.854232026</v>
      </c>
      <c r="D12" s="317"/>
      <c r="E12" s="85"/>
      <c r="F12" s="85"/>
      <c r="G12" s="84">
        <f>avghweal!AP5</f>
        <v>25417695.014298815</v>
      </c>
      <c r="H12" s="530"/>
      <c r="I12" s="541">
        <f>C12*0.001/'TE5'!B12</f>
        <v>0.26037495446807624</v>
      </c>
      <c r="J12" s="575"/>
      <c r="K12" s="541"/>
      <c r="L12" s="575"/>
      <c r="M12" s="561">
        <f>G12*0.001/'TE5'!F12</f>
        <v>0.26335116305324591</v>
      </c>
    </row>
    <row r="13" spans="1:13" s="87" customFormat="1" ht="15" customHeight="1" x14ac:dyDescent="0.2">
      <c r="A13" s="92">
        <v>1917</v>
      </c>
      <c r="B13" s="425"/>
      <c r="C13" s="317">
        <f>avghweal!AL6</f>
        <v>12127173.949453773</v>
      </c>
      <c r="D13" s="317"/>
      <c r="E13" s="85"/>
      <c r="F13" s="85"/>
      <c r="G13" s="84">
        <f>avghweal!AP6</f>
        <v>18551373.995603874</v>
      </c>
      <c r="H13" s="530"/>
      <c r="I13" s="541">
        <f>C13*0.001/'TE5'!B13</f>
        <v>0.22104053203877702</v>
      </c>
      <c r="J13" s="575"/>
      <c r="K13" s="541"/>
      <c r="L13" s="575"/>
      <c r="M13" s="561">
        <f>G13*0.001/'TE5'!F13</f>
        <v>0.22418966720627653</v>
      </c>
    </row>
    <row r="14" spans="1:13" s="87" customFormat="1" ht="15" customHeight="1" x14ac:dyDescent="0.2">
      <c r="A14" s="92">
        <v>1918</v>
      </c>
      <c r="B14" s="425"/>
      <c r="C14" s="317">
        <f>avghweal!AL7</f>
        <v>8806034.6397452075</v>
      </c>
      <c r="D14" s="353"/>
      <c r="E14" s="314"/>
      <c r="F14" s="314"/>
      <c r="G14" s="84">
        <f>avghweal!AP7</f>
        <v>13414753.851454817</v>
      </c>
      <c r="H14" s="530"/>
      <c r="I14" s="541">
        <f>C14*0.001/'TE5'!B14</f>
        <v>0.17559037073644282</v>
      </c>
      <c r="J14" s="575"/>
      <c r="K14" s="541"/>
      <c r="L14" s="575"/>
      <c r="M14" s="561">
        <f>G14*0.001/'TE5'!F14</f>
        <v>0.17891305348073239</v>
      </c>
    </row>
    <row r="15" spans="1:13" s="87" customFormat="1" ht="15" customHeight="1" x14ac:dyDescent="0.2">
      <c r="A15" s="91">
        <v>1919</v>
      </c>
      <c r="B15" s="426"/>
      <c r="C15" s="316">
        <f>avghweal!AL8</f>
        <v>9007399.2261360195</v>
      </c>
      <c r="D15" s="354"/>
      <c r="E15" s="315"/>
      <c r="F15" s="315"/>
      <c r="G15" s="88">
        <f>avghweal!AP8</f>
        <v>13798526.438690944</v>
      </c>
      <c r="H15" s="531"/>
      <c r="I15" s="542">
        <f>C15*0.001/'TE5'!B15</f>
        <v>0.18252375571589427</v>
      </c>
      <c r="J15" s="576"/>
      <c r="K15" s="542"/>
      <c r="L15" s="576"/>
      <c r="M15" s="562">
        <f>G15*0.001/'TE5'!F15</f>
        <v>0.18586647543609647</v>
      </c>
    </row>
    <row r="16" spans="1:13" s="87" customFormat="1" ht="15" customHeight="1" x14ac:dyDescent="0.2">
      <c r="A16" s="92">
        <v>1920</v>
      </c>
      <c r="B16" s="425"/>
      <c r="C16" s="317">
        <f>avghweal!AL9</f>
        <v>6233746.6724680327</v>
      </c>
      <c r="D16" s="353"/>
      <c r="E16" s="314"/>
      <c r="F16" s="314"/>
      <c r="G16" s="84">
        <f>avghweal!AP9</f>
        <v>9612617.8873820007</v>
      </c>
      <c r="H16" s="530"/>
      <c r="I16" s="541">
        <f>C16*0.001/'TE5'!B16</f>
        <v>0.14477189552843012</v>
      </c>
      <c r="J16" s="575"/>
      <c r="K16" s="541"/>
      <c r="L16" s="575"/>
      <c r="M16" s="561">
        <f>G16*0.001/'TE5'!F16</f>
        <v>0.14823032200350997</v>
      </c>
    </row>
    <row r="17" spans="1:13" s="87" customFormat="1" ht="15" customHeight="1" x14ac:dyDescent="0.2">
      <c r="A17" s="92">
        <v>1921</v>
      </c>
      <c r="B17" s="425"/>
      <c r="C17" s="317">
        <f>avghweal!AL10</f>
        <v>7222514.1604138911</v>
      </c>
      <c r="D17" s="353"/>
      <c r="E17" s="314"/>
      <c r="F17" s="314"/>
      <c r="G17" s="84">
        <f>avghweal!AP10</f>
        <v>11079032.833155179</v>
      </c>
      <c r="H17" s="530"/>
      <c r="I17" s="541">
        <f>C17*0.001/'TE5'!B17</f>
        <v>0.15375312761075666</v>
      </c>
      <c r="J17" s="575"/>
      <c r="K17" s="541"/>
      <c r="L17" s="575"/>
      <c r="M17" s="561">
        <f>G17*0.001/'TE5'!F17</f>
        <v>0.15697197346277048</v>
      </c>
    </row>
    <row r="18" spans="1:13" s="87" customFormat="1" ht="15" customHeight="1" x14ac:dyDescent="0.2">
      <c r="A18" s="92">
        <v>1922</v>
      </c>
      <c r="B18" s="425"/>
      <c r="C18" s="317">
        <f>avghweal!AL11</f>
        <v>9278044.8842790835</v>
      </c>
      <c r="D18" s="353"/>
      <c r="E18" s="314"/>
      <c r="F18" s="314"/>
      <c r="G18" s="84">
        <f>avghweal!AP11</f>
        <v>14146150.203795562</v>
      </c>
      <c r="H18" s="530"/>
      <c r="I18" s="541">
        <f>C18*0.001/'TE5'!B18</f>
        <v>0.17595667749965047</v>
      </c>
      <c r="J18" s="575"/>
      <c r="K18" s="541"/>
      <c r="L18" s="575"/>
      <c r="M18" s="561">
        <f>G18*0.001/'TE5'!F18</f>
        <v>0.17906457444959215</v>
      </c>
    </row>
    <row r="19" spans="1:13" s="87" customFormat="1" ht="15" customHeight="1" x14ac:dyDescent="0.2">
      <c r="A19" s="92">
        <v>1923</v>
      </c>
      <c r="B19" s="425"/>
      <c r="C19" s="317">
        <f>avghweal!AL12</f>
        <v>7960468.7537494488</v>
      </c>
      <c r="D19" s="353"/>
      <c r="E19" s="314"/>
      <c r="F19" s="314"/>
      <c r="G19" s="84">
        <f>avghweal!AP12</f>
        <v>12169965.085057046</v>
      </c>
      <c r="H19" s="530"/>
      <c r="I19" s="541">
        <f>C19*0.001/'TE5'!B19</f>
        <v>0.15064877140060487</v>
      </c>
      <c r="J19" s="575"/>
      <c r="K19" s="541"/>
      <c r="L19" s="575"/>
      <c r="M19" s="561">
        <f>G19*0.001/'TE5'!F19</f>
        <v>0.15380681795052506</v>
      </c>
    </row>
    <row r="20" spans="1:13" s="87" customFormat="1" ht="15" customHeight="1" x14ac:dyDescent="0.2">
      <c r="A20" s="92">
        <v>1924</v>
      </c>
      <c r="B20" s="425"/>
      <c r="C20" s="317">
        <f>avghweal!AL13</f>
        <v>8810491.1256997585</v>
      </c>
      <c r="D20" s="353"/>
      <c r="E20" s="314"/>
      <c r="F20" s="314"/>
      <c r="G20" s="84">
        <f>avghweal!AP13</f>
        <v>13436398.473460788</v>
      </c>
      <c r="H20" s="530"/>
      <c r="I20" s="541">
        <f>C20*0.001/'TE5'!B20</f>
        <v>0.16354147328659488</v>
      </c>
      <c r="J20" s="575"/>
      <c r="K20" s="541"/>
      <c r="L20" s="575"/>
      <c r="M20" s="561">
        <f>G20*0.001/'TE5'!F20</f>
        <v>0.1665934536006668</v>
      </c>
    </row>
    <row r="21" spans="1:13" s="87" customFormat="1" ht="15" customHeight="1" x14ac:dyDescent="0.2">
      <c r="A21" s="92">
        <v>1925</v>
      </c>
      <c r="B21" s="425"/>
      <c r="C21" s="317">
        <f>avghweal!AL14</f>
        <v>10241912.26788036</v>
      </c>
      <c r="D21" s="353"/>
      <c r="E21" s="314"/>
      <c r="F21" s="314"/>
      <c r="G21" s="84">
        <f>avghweal!AP14</f>
        <v>15585166.796353292</v>
      </c>
      <c r="H21" s="530"/>
      <c r="I21" s="541">
        <f>C21*0.001/'TE5'!B21</f>
        <v>0.1804610276137823</v>
      </c>
      <c r="J21" s="575"/>
      <c r="K21" s="541"/>
      <c r="L21" s="575"/>
      <c r="M21" s="561">
        <f>G21*0.001/'TE5'!F21</f>
        <v>0.18346422639825008</v>
      </c>
    </row>
    <row r="22" spans="1:13" s="87" customFormat="1" ht="15" customHeight="1" x14ac:dyDescent="0.2">
      <c r="A22" s="92">
        <v>1926</v>
      </c>
      <c r="B22" s="425"/>
      <c r="C22" s="317">
        <f>avghweal!AL15</f>
        <v>11338667.977943508</v>
      </c>
      <c r="D22" s="353"/>
      <c r="E22" s="314"/>
      <c r="F22" s="314"/>
      <c r="G22" s="84">
        <f>avghweal!AP15</f>
        <v>17257412.946758494</v>
      </c>
      <c r="H22" s="530"/>
      <c r="I22" s="541">
        <f>C22*0.001/'TE5'!B22</f>
        <v>0.19368857551259255</v>
      </c>
      <c r="J22" s="575"/>
      <c r="K22" s="541"/>
      <c r="L22" s="575"/>
      <c r="M22" s="561">
        <f>G22*0.001/'TE5'!F22</f>
        <v>0.19670300419875877</v>
      </c>
    </row>
    <row r="23" spans="1:13" s="87" customFormat="1" ht="15" customHeight="1" x14ac:dyDescent="0.2">
      <c r="A23" s="92">
        <v>1927</v>
      </c>
      <c r="B23" s="425"/>
      <c r="C23" s="317">
        <f>avghweal!AL16</f>
        <v>13149630.526575159</v>
      </c>
      <c r="D23" s="353"/>
      <c r="E23" s="314"/>
      <c r="F23" s="314"/>
      <c r="G23" s="84">
        <f>avghweal!AP16</f>
        <v>20020140.357964985</v>
      </c>
      <c r="H23" s="530"/>
      <c r="I23" s="541">
        <f>C23*0.001/'TE5'!B23</f>
        <v>0.21032258113991645</v>
      </c>
      <c r="J23" s="575"/>
      <c r="K23" s="541"/>
      <c r="L23" s="575"/>
      <c r="M23" s="561">
        <f>G23*0.001/'TE5'!F23</f>
        <v>0.21338417327142178</v>
      </c>
    </row>
    <row r="24" spans="1:13" s="87" customFormat="1" ht="15" customHeight="1" x14ac:dyDescent="0.2">
      <c r="A24" s="92">
        <v>1928</v>
      </c>
      <c r="B24" s="425"/>
      <c r="C24" s="317">
        <f>avghweal!AL17</f>
        <v>16885043.285588469</v>
      </c>
      <c r="D24" s="353"/>
      <c r="E24" s="314"/>
      <c r="F24" s="314"/>
      <c r="G24" s="84">
        <f>avghweal!AP17</f>
        <v>25726086.099496316</v>
      </c>
      <c r="H24" s="530"/>
      <c r="I24" s="541">
        <f>C24*0.001/'TE5'!B24</f>
        <v>0.23704168275977486</v>
      </c>
      <c r="J24" s="575"/>
      <c r="K24" s="541"/>
      <c r="L24" s="575"/>
      <c r="M24" s="561">
        <f>G24*0.001/'TE5'!F24</f>
        <v>0.24006226083434951</v>
      </c>
    </row>
    <row r="25" spans="1:13" s="87" customFormat="1" ht="15" customHeight="1" x14ac:dyDescent="0.2">
      <c r="A25" s="91">
        <v>1929</v>
      </c>
      <c r="B25" s="426"/>
      <c r="C25" s="316">
        <f>avghweal!AL18</f>
        <v>18164862.032165091</v>
      </c>
      <c r="D25" s="354"/>
      <c r="E25" s="315"/>
      <c r="F25" s="315"/>
      <c r="G25" s="88">
        <f>avghweal!AP18</f>
        <v>27759931.822677523</v>
      </c>
      <c r="H25" s="531"/>
      <c r="I25" s="542">
        <f>C25*0.001/'TE5'!B25</f>
        <v>0.2459177310150937</v>
      </c>
      <c r="J25" s="576"/>
      <c r="K25" s="542"/>
      <c r="L25" s="576"/>
      <c r="M25" s="562">
        <f>G25*0.001/'TE5'!F25</f>
        <v>0.24890518185368884</v>
      </c>
    </row>
    <row r="26" spans="1:13" s="87" customFormat="1" ht="15" customHeight="1" x14ac:dyDescent="0.2">
      <c r="A26" s="92">
        <v>1930</v>
      </c>
      <c r="B26" s="425"/>
      <c r="C26" s="317">
        <f>avghweal!AL19</f>
        <v>13301936.049379118</v>
      </c>
      <c r="D26" s="353"/>
      <c r="E26" s="314"/>
      <c r="F26" s="314"/>
      <c r="G26" s="84">
        <f>avghweal!AP19</f>
        <v>20510685.575705346</v>
      </c>
      <c r="H26" s="530"/>
      <c r="I26" s="541">
        <f>C26*0.001/'TE5'!B26</f>
        <v>0.19700280137094045</v>
      </c>
      <c r="J26" s="575"/>
      <c r="K26" s="541"/>
      <c r="L26" s="575"/>
      <c r="M26" s="561">
        <f>G26*0.001/'TE5'!F26</f>
        <v>0.20015056575841034</v>
      </c>
    </row>
    <row r="27" spans="1:13" s="87" customFormat="1" ht="15" customHeight="1" x14ac:dyDescent="0.2">
      <c r="A27" s="92">
        <v>1931</v>
      </c>
      <c r="B27" s="425"/>
      <c r="C27" s="317">
        <f>avghweal!AL20</f>
        <v>9514416.192195503</v>
      </c>
      <c r="D27" s="353"/>
      <c r="E27" s="314"/>
      <c r="F27" s="314"/>
      <c r="G27" s="84">
        <f>avghweal!AP20</f>
        <v>14729499.508040268</v>
      </c>
      <c r="H27" s="530"/>
      <c r="I27" s="541">
        <f>C27*0.001/'TE5'!B27</f>
        <v>0.16322322921793955</v>
      </c>
      <c r="J27" s="575"/>
      <c r="K27" s="541"/>
      <c r="L27" s="575"/>
      <c r="M27" s="561">
        <f>G27*0.001/'TE5'!F27</f>
        <v>0.16642131377540145</v>
      </c>
    </row>
    <row r="28" spans="1:13" s="87" customFormat="1" ht="15" customHeight="1" x14ac:dyDescent="0.2">
      <c r="A28" s="92">
        <v>1932</v>
      </c>
      <c r="B28" s="425"/>
      <c r="C28" s="317">
        <f>avghweal!AL21</f>
        <v>8834924.7247792408</v>
      </c>
      <c r="D28" s="353"/>
      <c r="E28" s="314"/>
      <c r="F28" s="314"/>
      <c r="G28" s="84">
        <f>avghweal!AP21</f>
        <v>13672127.386955764</v>
      </c>
      <c r="H28" s="530"/>
      <c r="I28" s="541">
        <f>C28*0.001/'TE5'!B28</f>
        <v>0.16990988932275608</v>
      </c>
      <c r="J28" s="575"/>
      <c r="K28" s="541"/>
      <c r="L28" s="575"/>
      <c r="M28" s="561">
        <f>G28*0.001/'TE5'!F28</f>
        <v>0.17302006941200737</v>
      </c>
    </row>
    <row r="29" spans="1:13" s="87" customFormat="1" ht="15" customHeight="1" x14ac:dyDescent="0.2">
      <c r="A29" s="92">
        <v>1933</v>
      </c>
      <c r="B29" s="425"/>
      <c r="C29" s="317">
        <f>avghweal!AL22</f>
        <v>10330531.505929671</v>
      </c>
      <c r="D29" s="353"/>
      <c r="E29" s="314"/>
      <c r="F29" s="314"/>
      <c r="G29" s="84">
        <f>avghweal!AP22</f>
        <v>15968040.400284356</v>
      </c>
      <c r="H29" s="530"/>
      <c r="I29" s="541">
        <f>C29*0.001/'TE5'!B29</f>
        <v>0.18828347831203174</v>
      </c>
      <c r="J29" s="575"/>
      <c r="K29" s="541"/>
      <c r="L29" s="575"/>
      <c r="M29" s="561">
        <f>G29*0.001/'TE5'!F29</f>
        <v>0.19124180037303667</v>
      </c>
    </row>
    <row r="30" spans="1:13" s="87" customFormat="1" ht="15" customHeight="1" x14ac:dyDescent="0.2">
      <c r="A30" s="92">
        <v>1934</v>
      </c>
      <c r="B30" s="425"/>
      <c r="C30" s="317">
        <f>avghweal!AL23</f>
        <v>10462570.121971438</v>
      </c>
      <c r="D30" s="353"/>
      <c r="E30" s="314"/>
      <c r="F30" s="314"/>
      <c r="G30" s="84">
        <f>avghweal!AP23</f>
        <v>16198756.239364255</v>
      </c>
      <c r="H30" s="530"/>
      <c r="I30" s="541">
        <f>C30*0.001/'TE5'!B30</f>
        <v>0.18614570171105227</v>
      </c>
      <c r="J30" s="575"/>
      <c r="K30" s="541"/>
      <c r="L30" s="575"/>
      <c r="M30" s="561">
        <f>G30*0.001/'TE5'!F30</f>
        <v>0.18908005157912486</v>
      </c>
    </row>
    <row r="31" spans="1:13" s="87" customFormat="1" ht="15" customHeight="1" x14ac:dyDescent="0.2">
      <c r="A31" s="92">
        <v>1935</v>
      </c>
      <c r="B31" s="425"/>
      <c r="C31" s="317">
        <f>avghweal!AL24</f>
        <v>10869034.701096028</v>
      </c>
      <c r="D31" s="353"/>
      <c r="E31" s="314"/>
      <c r="F31" s="314"/>
      <c r="G31" s="84">
        <f>avghweal!AP24</f>
        <v>16846722.595537033</v>
      </c>
      <c r="H31" s="530"/>
      <c r="I31" s="541">
        <f>C31*0.001/'TE5'!B31</f>
        <v>0.18467641917044822</v>
      </c>
      <c r="J31" s="575"/>
      <c r="K31" s="541"/>
      <c r="L31" s="575"/>
      <c r="M31" s="561">
        <f>G31*0.001/'TE5'!F31</f>
        <v>0.18766678742053308</v>
      </c>
    </row>
    <row r="32" spans="1:13" s="87" customFormat="1" ht="15" customHeight="1" x14ac:dyDescent="0.2">
      <c r="A32" s="92">
        <v>1936</v>
      </c>
      <c r="B32" s="425"/>
      <c r="C32" s="317">
        <f>avghweal!AL25</f>
        <v>12871273.703055615</v>
      </c>
      <c r="D32" s="353"/>
      <c r="E32" s="314"/>
      <c r="F32" s="314"/>
      <c r="G32" s="84">
        <f>avghweal!AP25</f>
        <v>19950366.068386432</v>
      </c>
      <c r="H32" s="530"/>
      <c r="I32" s="541">
        <f>C32*0.001/'TE5'!B32</f>
        <v>0.19015129633249997</v>
      </c>
      <c r="J32" s="575"/>
      <c r="K32" s="541"/>
      <c r="L32" s="575"/>
      <c r="M32" s="561">
        <f>G32*0.001/'TE5'!F32</f>
        <v>0.19316556860655518</v>
      </c>
    </row>
    <row r="33" spans="1:13" s="87" customFormat="1" ht="15" customHeight="1" x14ac:dyDescent="0.2">
      <c r="A33" s="92">
        <v>1937</v>
      </c>
      <c r="B33" s="425"/>
      <c r="C33" s="317">
        <f>avghweal!AL26</f>
        <v>12406221.599105135</v>
      </c>
      <c r="D33" s="353"/>
      <c r="E33" s="314"/>
      <c r="F33" s="314"/>
      <c r="G33" s="84">
        <f>avghweal!AP26</f>
        <v>19215986.676548894</v>
      </c>
      <c r="H33" s="530"/>
      <c r="I33" s="541">
        <f>C33*0.001/'TE5'!B33</f>
        <v>0.19112865428563544</v>
      </c>
      <c r="J33" s="575"/>
      <c r="K33" s="541"/>
      <c r="L33" s="575"/>
      <c r="M33" s="561">
        <f>G33*0.001/'TE5'!F33</f>
        <v>0.19402231816139548</v>
      </c>
    </row>
    <row r="34" spans="1:13" s="87" customFormat="1" ht="15" customHeight="1" x14ac:dyDescent="0.2">
      <c r="A34" s="92">
        <v>1938</v>
      </c>
      <c r="B34" s="425"/>
      <c r="C34" s="317">
        <f>avghweal!AL27</f>
        <v>10558304.839412479</v>
      </c>
      <c r="D34" s="353"/>
      <c r="E34" s="314"/>
      <c r="F34" s="314"/>
      <c r="G34" s="84">
        <f>avghweal!AP27</f>
        <v>16361839.860652814</v>
      </c>
      <c r="H34" s="530"/>
      <c r="I34" s="541">
        <f>C34*0.001/'TE5'!B34</f>
        <v>0.16994360859100341</v>
      </c>
      <c r="J34" s="575"/>
      <c r="K34" s="541"/>
      <c r="L34" s="575"/>
      <c r="M34" s="561">
        <f>G34*0.001/'TE5'!F34</f>
        <v>0.17280156544219238</v>
      </c>
    </row>
    <row r="35" spans="1:13" s="87" customFormat="1" ht="15" customHeight="1" x14ac:dyDescent="0.2">
      <c r="A35" s="91">
        <v>1939</v>
      </c>
      <c r="B35" s="426"/>
      <c r="C35" s="316">
        <f>avghweal!AL28</f>
        <v>10905718.487965526</v>
      </c>
      <c r="D35" s="354"/>
      <c r="E35" s="315"/>
      <c r="F35" s="315"/>
      <c r="G35" s="88">
        <f>avghweal!AP28</f>
        <v>16876398.88957819</v>
      </c>
      <c r="H35" s="531"/>
      <c r="I35" s="542">
        <f>C35*0.001/'TE5'!B35</f>
        <v>0.17005582424917776</v>
      </c>
      <c r="J35" s="576"/>
      <c r="K35" s="542"/>
      <c r="L35" s="576"/>
      <c r="M35" s="562">
        <f>G35*0.001/'TE5'!F35</f>
        <v>0.1729476968044607</v>
      </c>
    </row>
    <row r="36" spans="1:13" s="87" customFormat="1" ht="15" customHeight="1" x14ac:dyDescent="0.2">
      <c r="A36" s="92">
        <v>1940</v>
      </c>
      <c r="B36" s="425"/>
      <c r="C36" s="317">
        <f>avghweal!AL29</f>
        <v>9919045.823493937</v>
      </c>
      <c r="D36" s="353"/>
      <c r="E36" s="314"/>
      <c r="F36" s="314"/>
      <c r="G36" s="84">
        <f>avghweal!AP29</f>
        <v>15350709.637215039</v>
      </c>
      <c r="H36" s="530"/>
      <c r="I36" s="541">
        <f>C36*0.001/'TE5'!B36</f>
        <v>0.1555335162249675</v>
      </c>
      <c r="J36" s="575"/>
      <c r="K36" s="541"/>
      <c r="L36" s="575"/>
      <c r="M36" s="561">
        <f>G36*0.001/'TE5'!F36</f>
        <v>0.15832570379080871</v>
      </c>
    </row>
    <row r="37" spans="1:13" s="87" customFormat="1" ht="15" customHeight="1" x14ac:dyDescent="0.2">
      <c r="A37" s="92">
        <v>1941</v>
      </c>
      <c r="B37" s="425"/>
      <c r="C37" s="317">
        <f>avghweal!AL30</f>
        <v>8103710.2613309547</v>
      </c>
      <c r="D37" s="353"/>
      <c r="E37" s="314"/>
      <c r="F37" s="314"/>
      <c r="G37" s="84">
        <f>avghweal!AP30</f>
        <v>12701219.508819927</v>
      </c>
      <c r="H37" s="530"/>
      <c r="I37" s="541">
        <f>C37*0.001/'TE5'!B37</f>
        <v>0.13524867100052346</v>
      </c>
      <c r="J37" s="575"/>
      <c r="K37" s="541"/>
      <c r="L37" s="575"/>
      <c r="M37" s="561">
        <f>G37*0.001/'TE5'!F37</f>
        <v>0.13797867189240931</v>
      </c>
    </row>
    <row r="38" spans="1:13" s="87" customFormat="1" ht="15" customHeight="1" x14ac:dyDescent="0.2">
      <c r="A38" s="92">
        <v>1942</v>
      </c>
      <c r="B38" s="425"/>
      <c r="C38" s="317">
        <f>avghweal!AL31</f>
        <v>7445752.4040016448</v>
      </c>
      <c r="D38" s="353"/>
      <c r="E38" s="314"/>
      <c r="F38" s="314"/>
      <c r="G38" s="84">
        <f>avghweal!AP31</f>
        <v>11799345.377202263</v>
      </c>
      <c r="H38" s="530"/>
      <c r="I38" s="541">
        <f>C38*0.001/'TE5'!B38</f>
        <v>0.12938100068074687</v>
      </c>
      <c r="J38" s="575"/>
      <c r="K38" s="541"/>
      <c r="L38" s="575"/>
      <c r="M38" s="561">
        <f>G38*0.001/'TE5'!F38</f>
        <v>0.13217601949782976</v>
      </c>
    </row>
    <row r="39" spans="1:13" s="87" customFormat="1" ht="15" customHeight="1" x14ac:dyDescent="0.2">
      <c r="A39" s="92">
        <v>1943</v>
      </c>
      <c r="B39" s="425"/>
      <c r="C39" s="317">
        <f>avghweal!AL32</f>
        <v>7662107.9029780207</v>
      </c>
      <c r="D39" s="353"/>
      <c r="E39" s="314"/>
      <c r="F39" s="314"/>
      <c r="G39" s="84">
        <f>avghweal!AP32</f>
        <v>12247590.167276992</v>
      </c>
      <c r="H39" s="530"/>
      <c r="I39" s="541">
        <f>C39*0.001/'TE5'!B39</f>
        <v>0.12404327586226156</v>
      </c>
      <c r="J39" s="575"/>
      <c r="K39" s="541"/>
      <c r="L39" s="575"/>
      <c r="M39" s="561">
        <f>G39*0.001/'TE5'!F39</f>
        <v>0.12692106185363716</v>
      </c>
    </row>
    <row r="40" spans="1:13" s="87" customFormat="1" ht="15" customHeight="1" x14ac:dyDescent="0.2">
      <c r="A40" s="92">
        <v>1944</v>
      </c>
      <c r="B40" s="425"/>
      <c r="C40" s="317">
        <f>avghweal!AL33</f>
        <v>7781560.2923191329</v>
      </c>
      <c r="D40" s="353"/>
      <c r="E40" s="314"/>
      <c r="F40" s="314"/>
      <c r="G40" s="84">
        <f>avghweal!AP33</f>
        <v>12571234.492115678</v>
      </c>
      <c r="H40" s="530"/>
      <c r="I40" s="541">
        <f>C40*0.001/'TE5'!B40</f>
        <v>0.11182877644568691</v>
      </c>
      <c r="J40" s="575"/>
      <c r="K40" s="541"/>
      <c r="L40" s="575"/>
      <c r="M40" s="561">
        <f>G40*0.001/'TE5'!F40</f>
        <v>0.11471496648646842</v>
      </c>
    </row>
    <row r="41" spans="1:13" s="87" customFormat="1" ht="15" customHeight="1" x14ac:dyDescent="0.2">
      <c r="A41" s="92">
        <v>1945</v>
      </c>
      <c r="B41" s="425"/>
      <c r="C41" s="317">
        <f>avghweal!AL34</f>
        <v>8629420.4688189067</v>
      </c>
      <c r="D41" s="353"/>
      <c r="E41" s="314"/>
      <c r="F41" s="314"/>
      <c r="G41" s="84">
        <f>avghweal!AP34</f>
        <v>14062467.547059251</v>
      </c>
      <c r="H41" s="530"/>
      <c r="I41" s="541">
        <f>C41*0.001/'TE5'!B41</f>
        <v>0.10981453607220923</v>
      </c>
      <c r="J41" s="575"/>
      <c r="K41" s="541"/>
      <c r="L41" s="575"/>
      <c r="M41" s="561">
        <f>G41*0.001/'TE5'!F41</f>
        <v>0.11268053849621522</v>
      </c>
    </row>
    <row r="42" spans="1:13" s="87" customFormat="1" ht="15" customHeight="1" x14ac:dyDescent="0.2">
      <c r="A42" s="92">
        <v>1946</v>
      </c>
      <c r="B42" s="425"/>
      <c r="C42" s="317">
        <f>avghweal!AL35</f>
        <v>7772268.1339110751</v>
      </c>
      <c r="D42" s="353"/>
      <c r="E42" s="314"/>
      <c r="F42" s="314"/>
      <c r="G42" s="84">
        <f>avghweal!AP35</f>
        <v>12788303.465868421</v>
      </c>
      <c r="H42" s="530"/>
      <c r="I42" s="541">
        <f>C42*0.001/'TE5'!B42</f>
        <v>0.10253439422316805</v>
      </c>
      <c r="J42" s="575"/>
      <c r="K42" s="541"/>
      <c r="L42" s="575"/>
      <c r="M42" s="561">
        <f>G42*0.001/'TE5'!F42</f>
        <v>0.10537846225611405</v>
      </c>
    </row>
    <row r="43" spans="1:13" s="87" customFormat="1" ht="15" customHeight="1" x14ac:dyDescent="0.2">
      <c r="A43" s="92">
        <v>1947</v>
      </c>
      <c r="B43" s="425"/>
      <c r="C43" s="317">
        <f>avghweal!AL36</f>
        <v>7555091.0721815322</v>
      </c>
      <c r="D43" s="353"/>
      <c r="E43" s="314"/>
      <c r="F43" s="314"/>
      <c r="G43" s="84">
        <f>avghweal!AP36</f>
        <v>12415910.788768345</v>
      </c>
      <c r="H43" s="530"/>
      <c r="I43" s="541">
        <f>C43*0.001/'TE5'!B43</f>
        <v>0.10190394507436948</v>
      </c>
      <c r="J43" s="575"/>
      <c r="K43" s="541"/>
      <c r="L43" s="575"/>
      <c r="M43" s="561">
        <f>G43*0.001/'TE5'!F43</f>
        <v>0.1046739191020308</v>
      </c>
    </row>
    <row r="44" spans="1:13" s="87" customFormat="1" ht="15" customHeight="1" x14ac:dyDescent="0.2">
      <c r="A44" s="92">
        <v>1948</v>
      </c>
      <c r="B44" s="425"/>
      <c r="C44" s="317">
        <f>avghweal!AL37</f>
        <v>7510371.7506562117</v>
      </c>
      <c r="D44" s="353"/>
      <c r="E44" s="314"/>
      <c r="F44" s="314"/>
      <c r="G44" s="84">
        <f>avghweal!AP37</f>
        <v>12371536.011220029</v>
      </c>
      <c r="H44" s="530"/>
      <c r="I44" s="541">
        <f>C44*0.001/'TE5'!B44</f>
        <v>0.10082173191714316</v>
      </c>
      <c r="J44" s="575"/>
      <c r="K44" s="541"/>
      <c r="L44" s="575"/>
      <c r="M44" s="561">
        <f>G44*0.001/'TE5'!F44</f>
        <v>0.10355412132955275</v>
      </c>
    </row>
    <row r="45" spans="1:13" s="87" customFormat="1" ht="15" customHeight="1" x14ac:dyDescent="0.2">
      <c r="A45" s="91">
        <v>1949</v>
      </c>
      <c r="B45" s="426"/>
      <c r="C45" s="316">
        <f>avghweal!AL38</f>
        <v>7498230.5673983544</v>
      </c>
      <c r="D45" s="354"/>
      <c r="E45" s="315"/>
      <c r="F45" s="315"/>
      <c r="G45" s="88">
        <f>avghweal!AP38</f>
        <v>12393270.557442775</v>
      </c>
      <c r="H45" s="531"/>
      <c r="I45" s="542">
        <f>C45*0.001/'TE5'!B45</f>
        <v>9.8005655045100948E-2</v>
      </c>
      <c r="J45" s="576"/>
      <c r="K45" s="542"/>
      <c r="L45" s="576"/>
      <c r="M45" s="562">
        <f>G45*0.001/'TE5'!F45</f>
        <v>0.10074787940833727</v>
      </c>
    </row>
    <row r="46" spans="1:13" s="87" customFormat="1" ht="15" customHeight="1" x14ac:dyDescent="0.2">
      <c r="A46" s="92">
        <v>1950</v>
      </c>
      <c r="B46" s="425"/>
      <c r="C46" s="317">
        <f>avghweal!AL39</f>
        <v>8140868.1335592326</v>
      </c>
      <c r="D46" s="353"/>
      <c r="E46" s="314"/>
      <c r="F46" s="314"/>
      <c r="G46" s="84">
        <f>avghweal!AP39</f>
        <v>13411743.859938452</v>
      </c>
      <c r="H46" s="530"/>
      <c r="I46" s="541">
        <f>C46*0.001/'TE5'!B46</f>
        <v>0.10322229590975292</v>
      </c>
      <c r="J46" s="575"/>
      <c r="K46" s="541"/>
      <c r="L46" s="575"/>
      <c r="M46" s="561">
        <f>G46*0.001/'TE5'!F46</f>
        <v>0.10595487369965867</v>
      </c>
    </row>
    <row r="47" spans="1:13" s="87" customFormat="1" ht="15" customHeight="1" x14ac:dyDescent="0.2">
      <c r="A47" s="92">
        <v>1951</v>
      </c>
      <c r="B47" s="425"/>
      <c r="C47" s="317">
        <f>avghweal!AL40</f>
        <v>7715566.8398755109</v>
      </c>
      <c r="D47" s="353"/>
      <c r="E47" s="314"/>
      <c r="F47" s="314"/>
      <c r="G47" s="84">
        <f>avghweal!AP40</f>
        <v>12766587.996625625</v>
      </c>
      <c r="H47" s="530"/>
      <c r="I47" s="541">
        <f>C47*0.001/'TE5'!B47</f>
        <v>9.7579782944174784E-2</v>
      </c>
      <c r="J47" s="575"/>
      <c r="K47" s="541"/>
      <c r="L47" s="575"/>
      <c r="M47" s="561">
        <f>G47*0.001/'TE5'!F47</f>
        <v>0.10035991997089218</v>
      </c>
    </row>
    <row r="48" spans="1:13" s="87" customFormat="1" ht="15" customHeight="1" x14ac:dyDescent="0.2">
      <c r="A48" s="92">
        <v>1952</v>
      </c>
      <c r="B48" s="425"/>
      <c r="C48" s="317">
        <f>avghweal!AL41</f>
        <v>7818771.3525689077</v>
      </c>
      <c r="D48" s="353"/>
      <c r="E48" s="314"/>
      <c r="F48" s="314"/>
      <c r="G48" s="84">
        <f>avghweal!AP41</f>
        <v>12966113.912552413</v>
      </c>
      <c r="H48" s="530"/>
      <c r="I48" s="541">
        <f>C48*0.001/'TE5'!B48</f>
        <v>9.6250114437196652E-2</v>
      </c>
      <c r="J48" s="575"/>
      <c r="K48" s="541"/>
      <c r="L48" s="575"/>
      <c r="M48" s="561">
        <f>G48*0.001/'TE5'!F48</f>
        <v>9.9048541811715393E-2</v>
      </c>
    </row>
    <row r="49" spans="1:13" s="87" customFormat="1" ht="15" customHeight="1" x14ac:dyDescent="0.2">
      <c r="A49" s="92">
        <v>1953</v>
      </c>
      <c r="B49" s="425"/>
      <c r="C49" s="317">
        <f>avghweal!AL42</f>
        <v>7457018.5234575178</v>
      </c>
      <c r="D49" s="353"/>
      <c r="E49" s="314"/>
      <c r="F49" s="314"/>
      <c r="G49" s="84">
        <f>avghweal!AP42</f>
        <v>12391132.830494303</v>
      </c>
      <c r="H49" s="530"/>
      <c r="I49" s="541">
        <f>C49*0.001/'TE5'!B49</f>
        <v>9.0995727087670897E-2</v>
      </c>
      <c r="J49" s="575"/>
      <c r="K49" s="541"/>
      <c r="L49" s="575"/>
      <c r="M49" s="561">
        <f>G49*0.001/'TE5'!F49</f>
        <v>9.3797519362049317E-2</v>
      </c>
    </row>
    <row r="50" spans="1:13" s="87" customFormat="1" ht="15" customHeight="1" x14ac:dyDescent="0.2">
      <c r="A50" s="92">
        <v>1954</v>
      </c>
      <c r="B50" s="425"/>
      <c r="C50" s="317">
        <f>avghweal!AL43</f>
        <v>7858968.1845318777</v>
      </c>
      <c r="D50" s="353"/>
      <c r="E50" s="314"/>
      <c r="F50" s="314"/>
      <c r="G50" s="84">
        <f>avghweal!AP43</f>
        <v>13048240.727880819</v>
      </c>
      <c r="H50" s="530"/>
      <c r="I50" s="541">
        <f>C50*0.001/'TE5'!B50</f>
        <v>9.3295503297524077E-2</v>
      </c>
      <c r="J50" s="575"/>
      <c r="K50" s="541"/>
      <c r="L50" s="575"/>
      <c r="M50" s="561">
        <f>G50*0.001/'TE5'!F50</f>
        <v>9.6128710837642836E-2</v>
      </c>
    </row>
    <row r="51" spans="1:13" s="87" customFormat="1" ht="15" customHeight="1" x14ac:dyDescent="0.2">
      <c r="A51" s="92">
        <v>1955</v>
      </c>
      <c r="B51" s="425"/>
      <c r="C51" s="317">
        <f>avghweal!AL44</f>
        <v>8572443.3517577667</v>
      </c>
      <c r="D51" s="353"/>
      <c r="E51" s="314"/>
      <c r="F51" s="314"/>
      <c r="G51" s="84">
        <f>avghweal!AP44</f>
        <v>14209531.096100235</v>
      </c>
      <c r="H51" s="530"/>
      <c r="I51" s="541">
        <f>C51*0.001/'TE5'!B51</f>
        <v>9.6973177839456901E-2</v>
      </c>
      <c r="J51" s="575"/>
      <c r="K51" s="541"/>
      <c r="L51" s="575"/>
      <c r="M51" s="561">
        <f>G51*0.001/'TE5'!F51</f>
        <v>9.9835665596490861E-2</v>
      </c>
    </row>
    <row r="52" spans="1:13" s="87" customFormat="1" ht="15" customHeight="1" x14ac:dyDescent="0.2">
      <c r="A52" s="92">
        <v>1956</v>
      </c>
      <c r="B52" s="425"/>
      <c r="C52" s="317">
        <f>avghweal!AL45</f>
        <v>8893340.9250695538</v>
      </c>
      <c r="D52" s="353"/>
      <c r="E52" s="314"/>
      <c r="F52" s="314"/>
      <c r="G52" s="84">
        <f>avghweal!AP45</f>
        <v>14745649.282881871</v>
      </c>
      <c r="H52" s="530"/>
      <c r="I52" s="541">
        <f>C52*0.001/'TE5'!B52</f>
        <v>9.7958632352712932E-2</v>
      </c>
      <c r="J52" s="575"/>
      <c r="K52" s="541"/>
      <c r="L52" s="575"/>
      <c r="M52" s="561">
        <f>G52*0.001/'TE5'!F52</f>
        <v>0.10087039823822289</v>
      </c>
    </row>
    <row r="53" spans="1:13" s="87" customFormat="1" ht="15" customHeight="1" x14ac:dyDescent="0.2">
      <c r="A53" s="92">
        <v>1957</v>
      </c>
      <c r="B53" s="425"/>
      <c r="C53" s="317">
        <f>avghweal!AL46</f>
        <v>8669788.4781249296</v>
      </c>
      <c r="D53" s="353"/>
      <c r="E53" s="314"/>
      <c r="F53" s="314"/>
      <c r="G53" s="84">
        <f>avghweal!AP46</f>
        <v>14383083.320086466</v>
      </c>
      <c r="H53" s="530"/>
      <c r="I53" s="541">
        <f>C53*0.001/'TE5'!B53</f>
        <v>9.5627898189827115E-2</v>
      </c>
      <c r="J53" s="575"/>
      <c r="K53" s="541"/>
      <c r="L53" s="575"/>
      <c r="M53" s="561">
        <f>G53*0.001/'TE5'!F53</f>
        <v>9.8571755570778449E-2</v>
      </c>
    </row>
    <row r="54" spans="1:13" s="87" customFormat="1" ht="15" customHeight="1" x14ac:dyDescent="0.2">
      <c r="A54" s="92">
        <v>1958</v>
      </c>
      <c r="B54" s="425"/>
      <c r="C54" s="317">
        <f>avghweal!AL47</f>
        <v>8645312.2550516333</v>
      </c>
      <c r="D54" s="353"/>
      <c r="E54" s="314"/>
      <c r="F54" s="314"/>
      <c r="G54" s="84">
        <f>avghweal!AP47</f>
        <v>14362790.568254193</v>
      </c>
      <c r="H54" s="530"/>
      <c r="I54" s="541">
        <f>C54*0.001/'TE5'!B54</f>
        <v>9.3326163146602997E-2</v>
      </c>
      <c r="J54" s="575"/>
      <c r="K54" s="541"/>
      <c r="L54" s="575"/>
      <c r="M54" s="561">
        <f>G54*0.001/'TE5'!F54</f>
        <v>9.6336527681359974E-2</v>
      </c>
    </row>
    <row r="55" spans="1:13" s="87" customFormat="1" ht="15" customHeight="1" x14ac:dyDescent="0.2">
      <c r="A55" s="91">
        <v>1959</v>
      </c>
      <c r="B55" s="426"/>
      <c r="C55" s="316">
        <f>avghweal!AL48</f>
        <v>9161995.631346643</v>
      </c>
      <c r="D55" s="354"/>
      <c r="E55" s="315"/>
      <c r="F55" s="315"/>
      <c r="G55" s="88">
        <f>avghweal!AP48</f>
        <v>15297379.516689282</v>
      </c>
      <c r="H55" s="531"/>
      <c r="I55" s="542">
        <f>C55*0.001/'TE5'!B55</f>
        <v>9.5114470372172605E-2</v>
      </c>
      <c r="J55" s="576"/>
      <c r="K55" s="542"/>
      <c r="L55" s="576"/>
      <c r="M55" s="562">
        <f>G55*0.001/'TE5'!F55</f>
        <v>9.8181297288055067E-2</v>
      </c>
    </row>
    <row r="56" spans="1:13" x14ac:dyDescent="0.2">
      <c r="A56" s="67">
        <v>1960</v>
      </c>
      <c r="B56" s="425"/>
      <c r="C56" s="317">
        <f>avghweal!AL49</f>
        <v>9632309.4197037742</v>
      </c>
      <c r="D56" s="353"/>
      <c r="E56" s="314"/>
      <c r="F56" s="314"/>
      <c r="G56" s="84">
        <f>avghweal!AP49</f>
        <v>16098212.492092799</v>
      </c>
      <c r="H56" s="530"/>
      <c r="I56" s="541">
        <f>C56*0.001/'TE5'!B56</f>
        <v>9.8501871270016916E-2</v>
      </c>
      <c r="J56" s="575"/>
      <c r="K56" s="541"/>
      <c r="L56" s="575"/>
      <c r="M56" s="561">
        <f>G56*0.001/'TE5'!F56</f>
        <v>0.1015734240967838</v>
      </c>
    </row>
    <row r="57" spans="1:13" x14ac:dyDescent="0.2">
      <c r="A57" s="67">
        <v>1961</v>
      </c>
      <c r="B57" s="425"/>
      <c r="C57" s="317">
        <f>avghweal!AL50</f>
        <v>10177710.056340542</v>
      </c>
      <c r="D57" s="353"/>
      <c r="E57" s="314"/>
      <c r="F57" s="314"/>
      <c r="G57" s="84">
        <f>avghweal!AP50</f>
        <v>16849543.302364923</v>
      </c>
      <c r="H57" s="530"/>
      <c r="I57" s="541">
        <f>C57*0.001/'TE5'!B57</f>
        <v>0.10032592913746394</v>
      </c>
      <c r="J57" s="575"/>
      <c r="K57" s="541"/>
      <c r="L57" s="575"/>
      <c r="M57" s="561">
        <f>G57*0.001/'TE5'!F57</f>
        <v>0.10338848390617858</v>
      </c>
    </row>
    <row r="58" spans="1:13" x14ac:dyDescent="0.2">
      <c r="A58" s="67">
        <v>1962</v>
      </c>
      <c r="B58" s="427">
        <f>avghweal!AK51</f>
        <v>10344364.258266399</v>
      </c>
      <c r="C58" s="318">
        <f>avghweal!AL51</f>
        <v>10344364.258266399</v>
      </c>
      <c r="D58" s="523">
        <f>avghweal!AM51</f>
        <v>8157014.6203572983</v>
      </c>
      <c r="E58" s="523">
        <f>avghweal!AN51</f>
        <v>9866431.5214419961</v>
      </c>
      <c r="F58" s="523">
        <f>avghweal!AO51</f>
        <v>10779487.612536216</v>
      </c>
      <c r="G58" s="81">
        <f>avghweal!AP51</f>
        <v>16433866.140963076</v>
      </c>
      <c r="H58" s="532">
        <f>B58*0.001/'TE5'!B58</f>
        <v>9.9045604467391968E-2</v>
      </c>
      <c r="I58" s="543">
        <f>C58*0.001/'TE5'!B58</f>
        <v>9.9045604467391968E-2</v>
      </c>
      <c r="J58" s="543">
        <f>D58*0.001/'TE5'!C58</f>
        <v>9.4602957367897034E-2</v>
      </c>
      <c r="K58" s="543">
        <f>E58*0.001/'TE5'!D58</f>
        <v>9.7364410758018494E-2</v>
      </c>
      <c r="L58" s="543">
        <f>F58*0.001/'TE5'!E58</f>
        <v>0.10039618611335754</v>
      </c>
      <c r="M58" s="550">
        <f>G58*0.001/'TE5'!F58</f>
        <v>0.10192418098449707</v>
      </c>
    </row>
    <row r="59" spans="1:13" x14ac:dyDescent="0.2">
      <c r="A59" s="67">
        <v>1963</v>
      </c>
      <c r="B59" s="428">
        <f>avghweal!AK52</f>
        <v>10400558.109832091</v>
      </c>
      <c r="C59" s="319">
        <f>avghweal!AL52</f>
        <v>10305101.368075725</v>
      </c>
      <c r="D59" s="524">
        <f>avghweal!AM52</f>
        <v>8107616.1276391931</v>
      </c>
      <c r="E59" s="524">
        <f>avghweal!AN52</f>
        <v>9974624.2634710483</v>
      </c>
      <c r="F59" s="524">
        <f>avghweal!AO52</f>
        <v>10793843.970632013</v>
      </c>
      <c r="G59" s="62">
        <f>avghweal!AP52</f>
        <v>16443111.26022842</v>
      </c>
      <c r="H59" s="533">
        <f>B59*0.001/'TE5'!B59</f>
        <v>9.8694874688528778E-2</v>
      </c>
      <c r="I59" s="544">
        <f>C59*0.001/'TE5'!B59</f>
        <v>9.778904914855957E-2</v>
      </c>
      <c r="J59" s="551">
        <f>D59*0.001/'TE5'!C59</f>
        <v>9.3637925422493343E-2</v>
      </c>
      <c r="K59" s="544">
        <f>E59*0.001/'TE5'!D59</f>
        <v>9.7391715868731674E-2</v>
      </c>
      <c r="L59" s="551">
        <f>F59*0.001/'TE5'!E59</f>
        <v>9.8004029488861819E-2</v>
      </c>
      <c r="M59" s="552">
        <f>G59*0.001/'TE5'!F59</f>
        <v>0.10109520331025125</v>
      </c>
    </row>
    <row r="60" spans="1:13" x14ac:dyDescent="0.2">
      <c r="A60" s="67">
        <v>1964</v>
      </c>
      <c r="B60" s="428">
        <f>avghweal!AK53</f>
        <v>10456751.961397784</v>
      </c>
      <c r="C60" s="319">
        <f>avghweal!AL53</f>
        <v>10456751.961397784</v>
      </c>
      <c r="D60" s="524">
        <f>avghweal!AM53</f>
        <v>8058217.6349210879</v>
      </c>
      <c r="E60" s="524">
        <f>avghweal!AN53</f>
        <v>10082817.005500102</v>
      </c>
      <c r="F60" s="524">
        <f>avghweal!AO53</f>
        <v>10808200.328727808</v>
      </c>
      <c r="G60" s="62">
        <f>avghweal!AP53</f>
        <v>16824115.881677035</v>
      </c>
      <c r="H60" s="533">
        <f>B60*0.001/'TE5'!B60</f>
        <v>9.6532493829727159E-2</v>
      </c>
      <c r="I60" s="544">
        <f>C60*0.001/'TE5'!B60</f>
        <v>9.6532493829727159E-2</v>
      </c>
      <c r="J60" s="551">
        <f>D60*0.001/'TE5'!C60</f>
        <v>9.2680908739566817E-2</v>
      </c>
      <c r="K60" s="544">
        <f>E60*0.001/'TE5'!D60</f>
        <v>9.7418449819087982E-2</v>
      </c>
      <c r="L60" s="551">
        <f>F60*0.001/'TE5'!E60</f>
        <v>9.5729134976863861E-2</v>
      </c>
      <c r="M60" s="552">
        <f>G60*0.001/'TE5'!F60</f>
        <v>0.10026622563600543</v>
      </c>
    </row>
    <row r="61" spans="1:13" x14ac:dyDescent="0.2">
      <c r="A61" s="67">
        <v>1965</v>
      </c>
      <c r="B61" s="428">
        <f>avghweal!AK54</f>
        <v>10948531.787533583</v>
      </c>
      <c r="C61" s="319">
        <f>avghweal!AL54</f>
        <v>11144774.775407912</v>
      </c>
      <c r="D61" s="524">
        <f>avghweal!AM54</f>
        <v>8572041.4131589253</v>
      </c>
      <c r="E61" s="524">
        <f>avghweal!AN54</f>
        <v>10598504.638164487</v>
      </c>
      <c r="F61" s="524">
        <f>avghweal!AO54</f>
        <v>11276933.463142943</v>
      </c>
      <c r="G61" s="62">
        <f>avghweal!AP54</f>
        <v>17801492.085728548</v>
      </c>
      <c r="H61" s="533">
        <f>B61*0.001/'TE5'!B61</f>
        <v>9.6787177081396267E-2</v>
      </c>
      <c r="I61" s="544">
        <f>C61*0.001/'TE5'!B61</f>
        <v>9.8522003740072278E-2</v>
      </c>
      <c r="J61" s="551">
        <f>D61*0.001/'TE5'!C61</f>
        <v>9.6804530850019666E-2</v>
      </c>
      <c r="K61" s="544">
        <f>E61*0.001/'TE5'!D61</f>
        <v>9.9263796822510797E-2</v>
      </c>
      <c r="L61" s="551">
        <f>F61*0.001/'TE5'!E61</f>
        <v>9.7927242571799508E-2</v>
      </c>
      <c r="M61" s="552">
        <f>G61*0.001/'TE5'!F61</f>
        <v>0.1018938943743706</v>
      </c>
    </row>
    <row r="62" spans="1:13" x14ac:dyDescent="0.2">
      <c r="A62" s="67">
        <v>1966</v>
      </c>
      <c r="B62" s="428">
        <f>avghweal!AK55</f>
        <v>11440311.613669382</v>
      </c>
      <c r="C62" s="319">
        <f>avghweal!AL55</f>
        <v>11440311.613669382</v>
      </c>
      <c r="D62" s="524">
        <f>avghweal!AM55</f>
        <v>9085865.1913967635</v>
      </c>
      <c r="E62" s="524">
        <f>avghweal!AN55</f>
        <v>11114192.270828871</v>
      </c>
      <c r="F62" s="524">
        <f>avghweal!AO55</f>
        <v>11745666.597558077</v>
      </c>
      <c r="G62" s="62">
        <f>avghweal!AP55</f>
        <v>18157774.730964337</v>
      </c>
      <c r="H62" s="533">
        <f>B62*0.001/'TE5'!B62</f>
        <v>0.10051151365041733</v>
      </c>
      <c r="I62" s="544">
        <f>C62*0.001/'TE5'!B62</f>
        <v>0.10051151365041733</v>
      </c>
      <c r="J62" s="551">
        <f>D62*0.001/'TE5'!C62</f>
        <v>0.1007814034819603</v>
      </c>
      <c r="K62" s="544">
        <f>E62*0.001/'TE5'!D62</f>
        <v>0.10099943727254869</v>
      </c>
      <c r="L62" s="551">
        <f>F62*0.001/'TE5'!E62</f>
        <v>0.10004101693630217</v>
      </c>
      <c r="M62" s="552">
        <f>G62*0.001/'TE5'!F62</f>
        <v>0.10352156311273578</v>
      </c>
    </row>
    <row r="63" spans="1:13" x14ac:dyDescent="0.2">
      <c r="A63" s="67">
        <v>1967</v>
      </c>
      <c r="B63" s="428">
        <f>avghweal!AK56</f>
        <v>11725586.860689465</v>
      </c>
      <c r="C63" s="319">
        <f>avghweal!AL56</f>
        <v>11725586.860689465</v>
      </c>
      <c r="D63" s="524">
        <f>avghweal!AM56</f>
        <v>9320512.6497415937</v>
      </c>
      <c r="E63" s="524">
        <f>avghweal!AN56</f>
        <v>11183725.973579615</v>
      </c>
      <c r="F63" s="524">
        <f>avghweal!AO56</f>
        <v>12223440.120839182</v>
      </c>
      <c r="G63" s="62">
        <f>avghweal!AP56</f>
        <v>18841290.074249372</v>
      </c>
      <c r="H63" s="534">
        <f>B63*0.001/'TE5'!B63</f>
        <v>0.1007598750293255</v>
      </c>
      <c r="I63" s="545">
        <f>C63*0.001/'TE5'!B63</f>
        <v>0.1007598750293255</v>
      </c>
      <c r="J63" s="551">
        <f>D63*0.001/'TE5'!C63</f>
        <v>9.9182387813925715E-2</v>
      </c>
      <c r="K63" s="544">
        <f>E63*0.001/'TE5'!D63</f>
        <v>0.10080159828066826</v>
      </c>
      <c r="L63" s="551">
        <f>F63*0.001/'TE5'!E63</f>
        <v>0.10056684724986553</v>
      </c>
      <c r="M63" s="552">
        <f>G63*0.001/'TE5'!F63</f>
        <v>0.10327960923314097</v>
      </c>
    </row>
    <row r="64" spans="1:13" x14ac:dyDescent="0.2">
      <c r="A64" s="67">
        <v>1968</v>
      </c>
      <c r="B64" s="428">
        <f>avghweal!AK57</f>
        <v>12666934.018716065</v>
      </c>
      <c r="C64" s="319">
        <f>avghweal!AL57</f>
        <v>12666934.018716065</v>
      </c>
      <c r="D64" s="524">
        <f>avghweal!AM57</f>
        <v>10027516.735970616</v>
      </c>
      <c r="E64" s="524">
        <f>avghweal!AN57</f>
        <v>12130741.588582834</v>
      </c>
      <c r="F64" s="524">
        <f>avghweal!AO57</f>
        <v>13173626.257662386</v>
      </c>
      <c r="G64" s="62">
        <f>avghweal!AP57</f>
        <v>20223416.499629233</v>
      </c>
      <c r="H64" s="534">
        <f>B64*0.001/'TE5'!B64</f>
        <v>0.10367687698453665</v>
      </c>
      <c r="I64" s="545">
        <f>C64*0.001/'TE5'!B64</f>
        <v>0.10367687698453665</v>
      </c>
      <c r="J64" s="551">
        <f>D64*0.001/'TE5'!C64</f>
        <v>0.10269124759361148</v>
      </c>
      <c r="K64" s="544">
        <f>E64*0.001/'TE5'!D64</f>
        <v>0.10399323049932718</v>
      </c>
      <c r="L64" s="551">
        <f>F64*0.001/'TE5'!E64</f>
        <v>0.10330530209466816</v>
      </c>
      <c r="M64" s="552">
        <f>G64*0.001/'TE5'!F64</f>
        <v>0.1063052685931325</v>
      </c>
    </row>
    <row r="65" spans="1:13" x14ac:dyDescent="0.2">
      <c r="A65" s="72">
        <v>1969</v>
      </c>
      <c r="B65" s="429">
        <f>avghweal!AK58</f>
        <v>11994251.30451934</v>
      </c>
      <c r="C65" s="320">
        <f>avghweal!AL58</f>
        <v>11994251.30451934</v>
      </c>
      <c r="D65" s="526">
        <f>avghweal!AM58</f>
        <v>9531487.6035523824</v>
      </c>
      <c r="E65" s="526">
        <f>avghweal!AN58</f>
        <v>11380866.771300364</v>
      </c>
      <c r="F65" s="526">
        <f>avghweal!AO58</f>
        <v>12589706.120298173</v>
      </c>
      <c r="G65" s="68">
        <f>avghweal!AP58</f>
        <v>19209263.199147988</v>
      </c>
      <c r="H65" s="535">
        <f>B65*0.001/'TE5'!B65</f>
        <v>9.9248204147443175E-2</v>
      </c>
      <c r="I65" s="546">
        <f>C65*0.001/'TE5'!B65</f>
        <v>9.9248204147443175E-2</v>
      </c>
      <c r="J65" s="553">
        <f>D65*0.001/'TE5'!C65</f>
        <v>9.8023839178495109E-2</v>
      </c>
      <c r="K65" s="547">
        <f>E65*0.001/'TE5'!D65</f>
        <v>9.8964598262682557E-2</v>
      </c>
      <c r="L65" s="553">
        <f>F65*0.001/'TE5'!E65</f>
        <v>9.9559267866425216E-2</v>
      </c>
      <c r="M65" s="554">
        <f>G65*0.001/'TE5'!F65</f>
        <v>0.10166100715287033</v>
      </c>
    </row>
    <row r="66" spans="1:13" x14ac:dyDescent="0.2">
      <c r="A66" s="67">
        <v>1970</v>
      </c>
      <c r="B66" s="428">
        <f>avghweal!AK59</f>
        <v>10918089.952112889</v>
      </c>
      <c r="C66" s="319">
        <f>avghweal!AL59</f>
        <v>10918089.952112889</v>
      </c>
      <c r="D66" s="524">
        <f>avghweal!AM59</f>
        <v>8515778.2406210825</v>
      </c>
      <c r="E66" s="524">
        <f>avghweal!AN59</f>
        <v>10430542.307134751</v>
      </c>
      <c r="F66" s="524">
        <f>avghweal!AO59</f>
        <v>11387472.896589307</v>
      </c>
      <c r="G66" s="62">
        <f>avghweal!AP59</f>
        <v>17401129.193715706</v>
      </c>
      <c r="H66" s="534">
        <f>B66*0.001/'TE5'!B66</f>
        <v>9.4940627866890281E-2</v>
      </c>
      <c r="I66" s="545">
        <f>C66*0.001/'TE5'!B66</f>
        <v>9.4940627866890281E-2</v>
      </c>
      <c r="J66" s="551">
        <f>D66*0.001/'TE5'!C66</f>
        <v>9.2796655342681333E-2</v>
      </c>
      <c r="K66" s="544">
        <f>E66*0.001/'TE5'!D66</f>
        <v>9.4159792235586806E-2</v>
      </c>
      <c r="L66" s="551">
        <f>F66*0.001/'TE5'!E66</f>
        <v>9.5613194134784876E-2</v>
      </c>
      <c r="M66" s="552">
        <f>G66*0.001/'TE5'!F66</f>
        <v>9.7479478281456991E-2</v>
      </c>
    </row>
    <row r="67" spans="1:13" x14ac:dyDescent="0.2">
      <c r="A67" s="67">
        <v>1971</v>
      </c>
      <c r="B67" s="428">
        <f>avghweal!AK60</f>
        <v>10787960.466499407</v>
      </c>
      <c r="C67" s="319">
        <f>avghweal!AL60</f>
        <v>10787960.466499407</v>
      </c>
      <c r="D67" s="524">
        <f>avghweal!AM60</f>
        <v>8595856.4333600122</v>
      </c>
      <c r="E67" s="524">
        <f>avghweal!AN60</f>
        <v>10320324.444976594</v>
      </c>
      <c r="F67" s="524">
        <f>avghweal!AO60</f>
        <v>11231276.260724226</v>
      </c>
      <c r="G67" s="62">
        <f>avghweal!AP60</f>
        <v>17212620.60587465</v>
      </c>
      <c r="H67" s="534">
        <f>B67*0.001/'TE5'!B67</f>
        <v>9.3600083826459013E-2</v>
      </c>
      <c r="I67" s="545">
        <f>C67*0.001/'TE5'!B67</f>
        <v>9.3600083826459013E-2</v>
      </c>
      <c r="J67" s="551">
        <f>D67*0.001/'TE5'!C67</f>
        <v>9.0556661125447108E-2</v>
      </c>
      <c r="K67" s="544">
        <f>E67*0.001/'TE5'!D67</f>
        <v>9.3263926697545699E-2</v>
      </c>
      <c r="L67" s="551">
        <f>F67*0.001/'TE5'!E67</f>
        <v>9.3816024593252223E-2</v>
      </c>
      <c r="M67" s="552">
        <f>G67*0.001/'TE5'!F67</f>
        <v>9.6273528601159342E-2</v>
      </c>
    </row>
    <row r="68" spans="1:13" x14ac:dyDescent="0.2">
      <c r="A68" s="67">
        <v>1972</v>
      </c>
      <c r="B68" s="428">
        <f>avghweal!AK61</f>
        <v>11078583.404958449</v>
      </c>
      <c r="C68" s="319">
        <f>avghweal!AL61</f>
        <v>11078583.404958449</v>
      </c>
      <c r="D68" s="524">
        <f>avghweal!AM61</f>
        <v>8798665.1215530504</v>
      </c>
      <c r="E68" s="524">
        <f>avghweal!AN61</f>
        <v>10610879.38037161</v>
      </c>
      <c r="F68" s="524">
        <f>avghweal!AO61</f>
        <v>11521699.893404502</v>
      </c>
      <c r="G68" s="62">
        <f>avghweal!AP61</f>
        <v>17425904.911790572</v>
      </c>
      <c r="H68" s="534">
        <f>B68*0.001/'TE5'!B68</f>
        <v>9.0469018727162634E-2</v>
      </c>
      <c r="I68" s="545">
        <f>C68*0.001/'TE5'!B68</f>
        <v>9.0469018727162634E-2</v>
      </c>
      <c r="J68" s="551">
        <f>D68*0.001/'TE5'!C68</f>
        <v>8.9085311277813162E-2</v>
      </c>
      <c r="K68" s="544">
        <f>E68*0.001/'TE5'!D68</f>
        <v>9.009690833408969E-2</v>
      </c>
      <c r="L68" s="551">
        <f>F68*0.001/'TE5'!E68</f>
        <v>9.0757862983082291E-2</v>
      </c>
      <c r="M68" s="552">
        <f>G68*0.001/'TE5'!F68</f>
        <v>9.3319902709481553E-2</v>
      </c>
    </row>
    <row r="69" spans="1:13" x14ac:dyDescent="0.2">
      <c r="A69" s="67">
        <v>1973</v>
      </c>
      <c r="B69" s="428">
        <f>avghweal!AK62</f>
        <v>10360019.969976295</v>
      </c>
      <c r="C69" s="319">
        <f>avghweal!AL62</f>
        <v>10360019.969976295</v>
      </c>
      <c r="D69" s="524">
        <f>avghweal!AM62</f>
        <v>8487102.7399103697</v>
      </c>
      <c r="E69" s="524">
        <f>avghweal!AN62</f>
        <v>10071445.536108259</v>
      </c>
      <c r="F69" s="524">
        <f>avghweal!AO62</f>
        <v>10634872.273838354</v>
      </c>
      <c r="G69" s="62">
        <f>avghweal!AP62</f>
        <v>16374392.290169245</v>
      </c>
      <c r="H69" s="534">
        <f>B69*0.001/'TE5'!B69</f>
        <v>8.3754644073451345E-2</v>
      </c>
      <c r="I69" s="545">
        <f>C69*0.001/'TE5'!B69</f>
        <v>8.3754644073451345E-2</v>
      </c>
      <c r="J69" s="551">
        <f>D69*0.001/'TE5'!C69</f>
        <v>8.3602514263020566E-2</v>
      </c>
      <c r="K69" s="544">
        <f>E69*0.001/'TE5'!D69</f>
        <v>8.3595587567288021E-2</v>
      </c>
      <c r="L69" s="551">
        <f>F69*0.001/'TE5'!E69</f>
        <v>8.3903625919901983E-2</v>
      </c>
      <c r="M69" s="552">
        <f>G69*0.001/'TE5'!F69</f>
        <v>8.6811774072884873E-2</v>
      </c>
    </row>
    <row r="70" spans="1:13" x14ac:dyDescent="0.2">
      <c r="A70" s="67">
        <v>1974</v>
      </c>
      <c r="B70" s="428">
        <f>avghweal!AK63</f>
        <v>8807508.4388765488</v>
      </c>
      <c r="C70" s="319">
        <f>avghweal!AL63</f>
        <v>8807508.4388765488</v>
      </c>
      <c r="D70" s="524">
        <f>avghweal!AM63</f>
        <v>7334531.1502050068</v>
      </c>
      <c r="E70" s="524">
        <f>avghweal!AN63</f>
        <v>8613829.9163846467</v>
      </c>
      <c r="F70" s="524">
        <f>avghweal!AO63</f>
        <v>9002150.6261955351</v>
      </c>
      <c r="G70" s="62">
        <f>avghweal!AP63</f>
        <v>13955384.912043286</v>
      </c>
      <c r="H70" s="534">
        <f>B70*0.001/'TE5'!B70</f>
        <v>7.8289808774343314E-2</v>
      </c>
      <c r="I70" s="545">
        <f>C70*0.001/'TE5'!B70</f>
        <v>7.8289808774343314E-2</v>
      </c>
      <c r="J70" s="551">
        <f>D70*0.001/'TE5'!C70</f>
        <v>7.798611096939112E-2</v>
      </c>
      <c r="K70" s="544">
        <f>E70*0.001/'TE5'!D70</f>
        <v>7.9093383316148916E-2</v>
      </c>
      <c r="L70" s="551">
        <f>F70*0.001/'TE5'!E70</f>
        <v>7.7667627561709182E-2</v>
      </c>
      <c r="M70" s="552">
        <f>G70*0.001/'TE5'!F70</f>
        <v>8.1592941805183714E-2</v>
      </c>
    </row>
    <row r="71" spans="1:13" x14ac:dyDescent="0.2">
      <c r="A71" s="67">
        <v>1975</v>
      </c>
      <c r="B71" s="428">
        <f>avghweal!AK64</f>
        <v>8068677.9792436184</v>
      </c>
      <c r="C71" s="319">
        <f>avghweal!AL64</f>
        <v>8068677.9792436184</v>
      </c>
      <c r="D71" s="524">
        <f>avghweal!AM64</f>
        <v>6614939.5689304369</v>
      </c>
      <c r="E71" s="524">
        <f>avghweal!AN64</f>
        <v>7820576.8781542415</v>
      </c>
      <c r="F71" s="524">
        <f>avghweal!AO64</f>
        <v>8324904.1712232335</v>
      </c>
      <c r="G71" s="62">
        <f>avghweal!AP64</f>
        <v>12762161.969375066</v>
      </c>
      <c r="H71" s="534">
        <f>B71*0.001/'TE5'!B71</f>
        <v>7.472760278591295E-2</v>
      </c>
      <c r="I71" s="545">
        <f>C71*0.001/'TE5'!B71</f>
        <v>7.472760278591295E-2</v>
      </c>
      <c r="J71" s="551">
        <f>D71*0.001/'TE5'!C71</f>
        <v>7.4374563302598076E-2</v>
      </c>
      <c r="K71" s="544">
        <f>E71*0.001/'TE5'!D71</f>
        <v>7.5260432825473345E-2</v>
      </c>
      <c r="L71" s="551">
        <f>F71*0.001/'TE5'!E71</f>
        <v>7.4409759622966476E-2</v>
      </c>
      <c r="M71" s="552">
        <f>G71*0.001/'TE5'!F71</f>
        <v>7.8174388538911913E-2</v>
      </c>
    </row>
    <row r="72" spans="1:13" x14ac:dyDescent="0.2">
      <c r="A72" s="67">
        <v>1976</v>
      </c>
      <c r="B72" s="428">
        <f>avghweal!AK65</f>
        <v>8164517.2246203423</v>
      </c>
      <c r="C72" s="319">
        <f>avghweal!AL65</f>
        <v>8164517.2246203423</v>
      </c>
      <c r="D72" s="524">
        <f>avghweal!AM65</f>
        <v>6820930.8653920237</v>
      </c>
      <c r="E72" s="524">
        <f>avghweal!AN65</f>
        <v>7975712.580200688</v>
      </c>
      <c r="F72" s="524">
        <f>avghweal!AO65</f>
        <v>8350356.926095007</v>
      </c>
      <c r="G72" s="62">
        <f>avghweal!AP65</f>
        <v>12970925.971908515</v>
      </c>
      <c r="H72" s="534">
        <f>B72*0.001/'TE5'!B72</f>
        <v>7.1318401144466761E-2</v>
      </c>
      <c r="I72" s="545">
        <f>C72*0.001/'TE5'!B72</f>
        <v>7.1318401144466761E-2</v>
      </c>
      <c r="J72" s="551">
        <f>D72*0.001/'TE5'!C72</f>
        <v>7.1697814217706921E-2</v>
      </c>
      <c r="K72" s="544">
        <f>E72*0.001/'TE5'!D72</f>
        <v>7.168681230793085E-2</v>
      </c>
      <c r="L72" s="551">
        <f>F72*0.001/'TE5'!E72</f>
        <v>7.1036824728587092E-2</v>
      </c>
      <c r="M72" s="552">
        <f>G72*0.001/'TE5'!F72</f>
        <v>7.528091933109235E-2</v>
      </c>
    </row>
    <row r="73" spans="1:13" x14ac:dyDescent="0.2">
      <c r="A73" s="67">
        <v>1977</v>
      </c>
      <c r="B73" s="428">
        <f>avghweal!AK66</f>
        <v>8264297.4373520678</v>
      </c>
      <c r="C73" s="319">
        <f>avghweal!AL66</f>
        <v>8264297.4373520678</v>
      </c>
      <c r="D73" s="524">
        <f>avghweal!AM66</f>
        <v>6867875.6295661107</v>
      </c>
      <c r="E73" s="524">
        <f>avghweal!AN66</f>
        <v>8098291.3342391821</v>
      </c>
      <c r="F73" s="524">
        <f>avghweal!AO66</f>
        <v>8439489.5439990778</v>
      </c>
      <c r="G73" s="62">
        <f>avghweal!AP66</f>
        <v>12996966.232216133</v>
      </c>
      <c r="H73" s="534">
        <f>B73*0.001/'TE5'!B73</f>
        <v>7.0310724463691812E-2</v>
      </c>
      <c r="I73" s="545">
        <f>C73*0.001/'TE5'!B73</f>
        <v>7.0310724463691812E-2</v>
      </c>
      <c r="J73" s="551">
        <f>D73*0.001/'TE5'!C73</f>
        <v>7.078185254124314E-2</v>
      </c>
      <c r="K73" s="544">
        <f>E73*0.001/'TE5'!D73</f>
        <v>7.0328921220326621E-2</v>
      </c>
      <c r="L73" s="551">
        <f>F73*0.001/'TE5'!E73</f>
        <v>7.043770369031499E-2</v>
      </c>
      <c r="M73" s="552">
        <f>G73*0.001/'TE5'!F73</f>
        <v>7.4301361952667122E-2</v>
      </c>
    </row>
    <row r="74" spans="1:13" x14ac:dyDescent="0.2">
      <c r="A74" s="67">
        <v>1978</v>
      </c>
      <c r="B74" s="428">
        <f>avghweal!AK67</f>
        <v>8495602.5452932622</v>
      </c>
      <c r="C74" s="319">
        <f>avghweal!AL67</f>
        <v>8495602.5452932622</v>
      </c>
      <c r="D74" s="524">
        <f>avghweal!AM67</f>
        <v>7152901.2554284735</v>
      </c>
      <c r="E74" s="524">
        <f>avghweal!AN67</f>
        <v>8374391.2428456536</v>
      </c>
      <c r="F74" s="524">
        <f>avghweal!AO67</f>
        <v>8640540.5293609258</v>
      </c>
      <c r="G74" s="62">
        <f>avghweal!AP67</f>
        <v>13285984.819499554</v>
      </c>
      <c r="H74" s="534">
        <f>B74*0.001/'TE5'!B74</f>
        <v>7.0853435791192076E-2</v>
      </c>
      <c r="I74" s="545">
        <f>C74*0.001/'TE5'!B74</f>
        <v>7.0853435791192076E-2</v>
      </c>
      <c r="J74" s="551">
        <f>D74*0.001/'TE5'!C74</f>
        <v>7.1162375494310051E-2</v>
      </c>
      <c r="K74" s="544">
        <f>E74*0.001/'TE5'!D74</f>
        <v>7.0849930902725511E-2</v>
      </c>
      <c r="L74" s="551">
        <f>F74*0.001/'TE5'!E74</f>
        <v>7.1098578264659831E-2</v>
      </c>
      <c r="M74" s="552">
        <f>G74*0.001/'TE5'!F74</f>
        <v>7.4925240107984514E-2</v>
      </c>
    </row>
    <row r="75" spans="1:13" x14ac:dyDescent="0.2">
      <c r="A75" s="72">
        <v>1979</v>
      </c>
      <c r="B75" s="429">
        <f>avghweal!AK68</f>
        <v>9607974.1748727597</v>
      </c>
      <c r="C75" s="320">
        <f>avghweal!AL68</f>
        <v>9607974.1748727597</v>
      </c>
      <c r="D75" s="526">
        <f>avghweal!AM68</f>
        <v>8084970.8646969106</v>
      </c>
      <c r="E75" s="526">
        <f>avghweal!AN68</f>
        <v>9543882.2087558173</v>
      </c>
      <c r="F75" s="526">
        <f>avghweal!AO68</f>
        <v>9664775.1299182009</v>
      </c>
      <c r="G75" s="68">
        <f>avghweal!AP68</f>
        <v>14941245.704556506</v>
      </c>
      <c r="H75" s="536">
        <f>B75*0.001/'TE5'!B75</f>
        <v>7.7215380966663361E-2</v>
      </c>
      <c r="I75" s="547">
        <f>C75*0.001/'TE5'!B75</f>
        <v>7.7215380966663361E-2</v>
      </c>
      <c r="J75" s="553">
        <f>D75*0.001/'TE5'!C75</f>
        <v>7.73632377386093E-2</v>
      </c>
      <c r="K75" s="547">
        <f>E75*0.001/'TE5'!D75</f>
        <v>7.7585943043231978E-2</v>
      </c>
      <c r="L75" s="553">
        <f>F75*0.001/'TE5'!E75</f>
        <v>7.6842844486236572E-2</v>
      </c>
      <c r="M75" s="554">
        <f>G75*0.001/'TE5'!F75</f>
        <v>8.1546530127525316E-2</v>
      </c>
    </row>
    <row r="76" spans="1:13" x14ac:dyDescent="0.2">
      <c r="A76" s="67">
        <v>1980</v>
      </c>
      <c r="B76" s="428">
        <f>avghweal!AK69</f>
        <v>10081988.964399904</v>
      </c>
      <c r="C76" s="319">
        <f>avghweal!AL69</f>
        <v>10081988.964399904</v>
      </c>
      <c r="D76" s="524">
        <f>avghweal!AM69</f>
        <v>8357987.514707827</v>
      </c>
      <c r="E76" s="524">
        <f>avghweal!AN69</f>
        <v>10000053.412776528</v>
      </c>
      <c r="F76" s="524">
        <f>avghweal!AO69</f>
        <v>10160480.20437176</v>
      </c>
      <c r="G76" s="62">
        <f>avghweal!AP69</f>
        <v>15688738.75842217</v>
      </c>
      <c r="H76" s="533">
        <f>B76*0.001/'TE5'!B76</f>
        <v>7.7914878726005554E-2</v>
      </c>
      <c r="I76" s="544">
        <f>C76*0.001/'TE5'!B76</f>
        <v>7.7914878726005554E-2</v>
      </c>
      <c r="J76" s="551">
        <f>D76*0.001/'TE5'!C76</f>
        <v>7.7504165470600114E-2</v>
      </c>
      <c r="K76" s="544">
        <f>E76*0.001/'TE5'!D76</f>
        <v>7.8625626862049103E-2</v>
      </c>
      <c r="L76" s="551">
        <f>F76*0.001/'TE5'!E76</f>
        <v>7.7280357480049119E-2</v>
      </c>
      <c r="M76" s="552">
        <f>G76*0.001/'TE5'!F76</f>
        <v>8.2792505621910109E-2</v>
      </c>
    </row>
    <row r="77" spans="1:13" x14ac:dyDescent="0.2">
      <c r="A77" s="67">
        <v>1981</v>
      </c>
      <c r="B77" s="428">
        <f>avghweal!AK70</f>
        <v>10852395.971443055</v>
      </c>
      <c r="C77" s="319">
        <f>avghweal!AL70</f>
        <v>10852395.971443055</v>
      </c>
      <c r="D77" s="524">
        <f>avghweal!AM70</f>
        <v>9070920.178995613</v>
      </c>
      <c r="E77" s="524">
        <f>avghweal!AN70</f>
        <v>10801395.457485108</v>
      </c>
      <c r="F77" s="524">
        <f>avghweal!AO70</f>
        <v>10895389.04598497</v>
      </c>
      <c r="G77" s="62">
        <f>avghweal!AP70</f>
        <v>16730666.058987578</v>
      </c>
      <c r="H77" s="533">
        <f>B77*0.001/'TE5'!B77</f>
        <v>8.3511590957641602E-2</v>
      </c>
      <c r="I77" s="544">
        <f>C77*0.001/'TE5'!B77</f>
        <v>8.3511590957641602E-2</v>
      </c>
      <c r="J77" s="551">
        <f>D77*0.001/'TE5'!C77</f>
        <v>8.38167369365692E-2</v>
      </c>
      <c r="K77" s="544">
        <f>E77*0.001/'TE5'!D77</f>
        <v>8.4524542093277005E-2</v>
      </c>
      <c r="L77" s="551">
        <f>F77*0.001/'TE5'!E77</f>
        <v>8.2555703818798065E-2</v>
      </c>
      <c r="M77" s="552">
        <f>G77*0.001/'TE5'!F77</f>
        <v>8.827703446149826E-2</v>
      </c>
    </row>
    <row r="78" spans="1:13" x14ac:dyDescent="0.2">
      <c r="A78" s="67">
        <v>1982</v>
      </c>
      <c r="B78" s="428">
        <f>avghweal!AK71</f>
        <v>11843238.073361618</v>
      </c>
      <c r="C78" s="319">
        <f>avghweal!AL71</f>
        <v>11843238.073361618</v>
      </c>
      <c r="D78" s="524">
        <f>avghweal!AM71</f>
        <v>10130959.91332618</v>
      </c>
      <c r="E78" s="524">
        <f>avghweal!AN71</f>
        <v>11991302.845229691</v>
      </c>
      <c r="F78" s="524">
        <f>avghweal!AO71</f>
        <v>11708057.883182345</v>
      </c>
      <c r="G78" s="62">
        <f>avghweal!AP71</f>
        <v>18316747.039478339</v>
      </c>
      <c r="H78" s="533">
        <f>B78*0.001/'TE5'!B78</f>
        <v>9.0630501508712755E-2</v>
      </c>
      <c r="I78" s="544">
        <f>C78*0.001/'TE5'!B78</f>
        <v>9.0630501508712755E-2</v>
      </c>
      <c r="J78" s="551">
        <f>D78*0.001/'TE5'!C78</f>
        <v>9.3622438609600067E-2</v>
      </c>
      <c r="K78" s="544">
        <f>E78*0.001/'TE5'!D78</f>
        <v>9.2809416353702545E-2</v>
      </c>
      <c r="L78" s="551">
        <f>F78*0.001/'TE5'!E78</f>
        <v>8.8683314621448531E-2</v>
      </c>
      <c r="M78" s="552">
        <f>G78*0.001/'TE5'!F78</f>
        <v>9.6330396831035614E-2</v>
      </c>
    </row>
    <row r="79" spans="1:13" x14ac:dyDescent="0.2">
      <c r="A79" s="67">
        <v>1983</v>
      </c>
      <c r="B79" s="428">
        <f>avghweal!AK72</f>
        <v>12120460.044757353</v>
      </c>
      <c r="C79" s="319">
        <f>avghweal!AL72</f>
        <v>12120460.044757353</v>
      </c>
      <c r="D79" s="524">
        <f>avghweal!AM72</f>
        <v>10256686.112392161</v>
      </c>
      <c r="E79" s="524">
        <f>avghweal!AN72</f>
        <v>12228735.928198963</v>
      </c>
      <c r="F79" s="524">
        <f>avghweal!AO72</f>
        <v>12034584.871347725</v>
      </c>
      <c r="G79" s="62">
        <f>avghweal!AP72</f>
        <v>18604777.926683903</v>
      </c>
      <c r="H79" s="533">
        <f>B79*0.001/'TE5'!B79</f>
        <v>9.0811975300312056E-2</v>
      </c>
      <c r="I79" s="544">
        <f>C79*0.001/'TE5'!B79</f>
        <v>9.0811975300312056E-2</v>
      </c>
      <c r="J79" s="551">
        <f>D79*0.001/'TE5'!C79</f>
        <v>9.43486914038658E-2</v>
      </c>
      <c r="K79" s="544">
        <f>E79*0.001/'TE5'!D79</f>
        <v>9.2788435518741594E-2</v>
      </c>
      <c r="L79" s="551">
        <f>F79*0.001/'TE5'!E79</f>
        <v>8.9146196842193604E-2</v>
      </c>
      <c r="M79" s="552">
        <f>G79*0.001/'TE5'!F79</f>
        <v>9.625582396984099E-2</v>
      </c>
    </row>
    <row r="80" spans="1:13" x14ac:dyDescent="0.2">
      <c r="A80" s="67">
        <v>1984</v>
      </c>
      <c r="B80" s="428">
        <f>avghweal!AK73</f>
        <v>12673968.051301531</v>
      </c>
      <c r="C80" s="319">
        <f>avghweal!AL73</f>
        <v>12673968.051301531</v>
      </c>
      <c r="D80" s="524">
        <f>avghweal!AM73</f>
        <v>11777890.210719902</v>
      </c>
      <c r="E80" s="524">
        <f>avghweal!AN73</f>
        <v>12606880.190836046</v>
      </c>
      <c r="F80" s="524">
        <f>avghweal!AO73</f>
        <v>12734920.984929098</v>
      </c>
      <c r="G80" s="62">
        <f>avghweal!AP73</f>
        <v>19492193.53023668</v>
      </c>
      <c r="H80" s="533">
        <f>B80*0.001/'TE5'!B80</f>
        <v>9.2490226030349745E-2</v>
      </c>
      <c r="I80" s="544">
        <f>C80*0.001/'TE5'!B80</f>
        <v>9.2490226030349745E-2</v>
      </c>
      <c r="J80" s="551">
        <f>D80*0.001/'TE5'!C80</f>
        <v>0.10667026042938234</v>
      </c>
      <c r="K80" s="544">
        <f>E80*0.001/'TE5'!D80</f>
        <v>9.4892546534538255E-2</v>
      </c>
      <c r="L80" s="551">
        <f>F80*0.001/'TE5'!E80</f>
        <v>9.0400576591491685E-2</v>
      </c>
      <c r="M80" s="552">
        <f>G80*0.001/'TE5'!F80</f>
        <v>9.8289363086223588E-2</v>
      </c>
    </row>
    <row r="81" spans="1:13" x14ac:dyDescent="0.2">
      <c r="A81" s="67">
        <v>1985</v>
      </c>
      <c r="B81" s="428">
        <f>avghweal!AK74</f>
        <v>14186067.752831995</v>
      </c>
      <c r="C81" s="319">
        <f>avghweal!AL74</f>
        <v>14186067.752831995</v>
      </c>
      <c r="D81" s="524">
        <f>avghweal!AM74</f>
        <v>12181093.535384741</v>
      </c>
      <c r="E81" s="524">
        <f>avghweal!AN74</f>
        <v>13212133.504380714</v>
      </c>
      <c r="F81" s="524">
        <f>avghweal!AO74</f>
        <v>14945722.510777861</v>
      </c>
      <c r="G81" s="62">
        <f>avghweal!AP74</f>
        <v>21538988.930175353</v>
      </c>
      <c r="H81" s="533">
        <f>B81*0.001/'TE5'!B81</f>
        <v>9.8278716206550598E-2</v>
      </c>
      <c r="I81" s="544">
        <f>C81*0.001/'TE5'!B81</f>
        <v>9.8278716206550598E-2</v>
      </c>
      <c r="J81" s="551">
        <f>D81*0.001/'TE5'!C81</f>
        <v>0.10669426620006563</v>
      </c>
      <c r="K81" s="544">
        <f>E81*0.001/'TE5'!D81</f>
        <v>9.381864964962007E-2</v>
      </c>
      <c r="L81" s="551">
        <f>F81*0.001/'TE5'!E81</f>
        <v>0.10128625482320786</v>
      </c>
      <c r="M81" s="552">
        <f>G81*0.001/'TE5'!F81</f>
        <v>0.10356242209672928</v>
      </c>
    </row>
    <row r="82" spans="1:13" x14ac:dyDescent="0.2">
      <c r="A82" s="67">
        <v>1986</v>
      </c>
      <c r="B82" s="428">
        <f>avghweal!AK75</f>
        <v>15149457.88963476</v>
      </c>
      <c r="C82" s="319">
        <f>avghweal!AL75</f>
        <v>15149457.88963476</v>
      </c>
      <c r="D82" s="524">
        <f>avghweal!AM75</f>
        <v>13636081.15135432</v>
      </c>
      <c r="E82" s="524">
        <f>avghweal!AN75</f>
        <v>15247861.822938578</v>
      </c>
      <c r="F82" s="524">
        <f>avghweal!AO75</f>
        <v>15639321.981707251</v>
      </c>
      <c r="G82" s="62">
        <f>avghweal!AP75</f>
        <v>22684005.373975657</v>
      </c>
      <c r="H82" s="533">
        <f>B82*0.001/'TE5'!B82</f>
        <v>9.7181729972362532E-2</v>
      </c>
      <c r="I82" s="544">
        <f>C82*0.001/'TE5'!B82</f>
        <v>9.7181729972362532E-2</v>
      </c>
      <c r="J82" s="551">
        <f>D82*0.001/'TE5'!C82</f>
        <v>0.11049497127532959</v>
      </c>
      <c r="K82" s="544">
        <f>E82*0.001/'TE5'!D82</f>
        <v>9.9774055182933807E-2</v>
      </c>
      <c r="L82" s="551">
        <f>F82*0.001/'TE5'!E82</f>
        <v>9.8570220172405229E-2</v>
      </c>
      <c r="M82" s="552">
        <f>G82*0.001/'TE5'!F82</f>
        <v>0.10176834464073181</v>
      </c>
    </row>
    <row r="83" spans="1:13" x14ac:dyDescent="0.2">
      <c r="A83" s="67">
        <v>1987</v>
      </c>
      <c r="B83" s="428">
        <f>avghweal!AK76</f>
        <v>17650974.56091645</v>
      </c>
      <c r="C83" s="319">
        <f>avghweal!AL76</f>
        <v>17650974.56091645</v>
      </c>
      <c r="D83" s="524">
        <f>avghweal!AM76</f>
        <v>16384788.829272747</v>
      </c>
      <c r="E83" s="524">
        <f>avghweal!AN76</f>
        <v>18324748.841935284</v>
      </c>
      <c r="F83" s="524">
        <f>avghweal!AO76</f>
        <v>17030695.685761862</v>
      </c>
      <c r="G83" s="62">
        <f>avghweal!AP76</f>
        <v>26866001.759724624</v>
      </c>
      <c r="H83" s="533">
        <f>B83*0.001/'TE5'!B83</f>
        <v>0.10798268020153044</v>
      </c>
      <c r="I83" s="544">
        <f>C83*0.001/'TE5'!B83</f>
        <v>0.10798268020153044</v>
      </c>
      <c r="J83" s="551">
        <f>D83*0.001/'TE5'!C83</f>
        <v>0.12123478204011917</v>
      </c>
      <c r="K83" s="544">
        <f>E83*0.001/'TE5'!D83</f>
        <v>0.11340915411710741</v>
      </c>
      <c r="L83" s="551">
        <f>F83*0.001/'TE5'!E83</f>
        <v>0.10309883207082748</v>
      </c>
      <c r="M83" s="552">
        <f>G83*0.001/'TE5'!F83</f>
        <v>0.11584458500146867</v>
      </c>
    </row>
    <row r="84" spans="1:13" x14ac:dyDescent="0.2">
      <c r="A84" s="67">
        <v>1988</v>
      </c>
      <c r="B84" s="428">
        <f>avghweal!AK77</f>
        <v>20586893.209336545</v>
      </c>
      <c r="C84" s="319">
        <f>avghweal!AL77</f>
        <v>20586893.209336545</v>
      </c>
      <c r="D84" s="524">
        <f>avghweal!AM77</f>
        <v>19577596.328897823</v>
      </c>
      <c r="E84" s="524">
        <f>avghweal!AN77</f>
        <v>21324957.194955893</v>
      </c>
      <c r="F84" s="524">
        <f>avghweal!AO77</f>
        <v>19898420.243164506</v>
      </c>
      <c r="G84" s="62">
        <f>avghweal!AP77</f>
        <v>31185269.904736139</v>
      </c>
      <c r="H84" s="533">
        <f>B84*0.001/'TE5'!B84</f>
        <v>0.12140876799821852</v>
      </c>
      <c r="I84" s="544">
        <f>C84*0.001/'TE5'!B84</f>
        <v>0.12140876799821852</v>
      </c>
      <c r="J84" s="551">
        <f>D84*0.001/'TE5'!C84</f>
        <v>0.13881409168243408</v>
      </c>
      <c r="K84" s="544">
        <f>E84*0.001/'TE5'!D84</f>
        <v>0.12581408023834229</v>
      </c>
      <c r="L84" s="551">
        <f>F84*0.001/'TE5'!E84</f>
        <v>0.11730317026376724</v>
      </c>
      <c r="M84" s="552">
        <f>G84*0.001/'TE5'!F84</f>
        <v>0.12996591627597809</v>
      </c>
    </row>
    <row r="85" spans="1:13" x14ac:dyDescent="0.2">
      <c r="A85" s="72">
        <v>1989</v>
      </c>
      <c r="B85" s="429">
        <f>avghweal!AK78</f>
        <v>21371896.866413131</v>
      </c>
      <c r="C85" s="320">
        <f>avghweal!AL78</f>
        <v>21371896.866413131</v>
      </c>
      <c r="D85" s="526">
        <f>avghweal!AM78</f>
        <v>20252955.39878682</v>
      </c>
      <c r="E85" s="526">
        <f>avghweal!AN78</f>
        <v>22393746.617706589</v>
      </c>
      <c r="F85" s="526">
        <f>avghweal!AO78</f>
        <v>20455773.366760228</v>
      </c>
      <c r="G85" s="68">
        <f>avghweal!AP78</f>
        <v>32349054.799570587</v>
      </c>
      <c r="H85" s="536">
        <f>B85*0.001/'TE5'!B85</f>
        <v>0.12073400616645812</v>
      </c>
      <c r="I85" s="547">
        <f>C85*0.001/'TE5'!B85</f>
        <v>0.12073400616645812</v>
      </c>
      <c r="J85" s="553">
        <f>D85*0.001/'TE5'!C85</f>
        <v>0.13873733580112457</v>
      </c>
      <c r="K85" s="547">
        <f>E85*0.001/'TE5'!D85</f>
        <v>0.12770490348339084</v>
      </c>
      <c r="L85" s="553">
        <f>F85*0.001/'TE5'!E85</f>
        <v>0.1145708039402962</v>
      </c>
      <c r="M85" s="554">
        <f>G85*0.001/'TE5'!F85</f>
        <v>0.12974572181701657</v>
      </c>
    </row>
    <row r="86" spans="1:13" x14ac:dyDescent="0.2">
      <c r="A86" s="67">
        <v>1990</v>
      </c>
      <c r="B86" s="428">
        <f>avghweal!AK79</f>
        <v>21346216.002807472</v>
      </c>
      <c r="C86" s="319">
        <f>avghweal!AL79</f>
        <v>21346216.002807472</v>
      </c>
      <c r="D86" s="524">
        <f>avghweal!AM79</f>
        <v>20516759.990328699</v>
      </c>
      <c r="E86" s="524">
        <f>avghweal!AN79</f>
        <v>22578101.487598546</v>
      </c>
      <c r="F86" s="524">
        <f>avghweal!AO79</f>
        <v>20204374.726118878</v>
      </c>
      <c r="G86" s="62">
        <f>avghweal!AP79</f>
        <v>32198814.822088443</v>
      </c>
      <c r="H86" s="533">
        <f>B86*0.001/'TE5'!B86</f>
        <v>0.12053005397319792</v>
      </c>
      <c r="I86" s="544">
        <f>C86*0.001/'TE5'!B86</f>
        <v>0.12053005397319792</v>
      </c>
      <c r="J86" s="551">
        <f>D86*0.001/'TE5'!C86</f>
        <v>0.14079616963863376</v>
      </c>
      <c r="K86" s="544">
        <f>E86*0.001/'TE5'!D86</f>
        <v>0.127062052488327</v>
      </c>
      <c r="L86" s="551">
        <f>F86*0.001/'TE5'!E86</f>
        <v>0.11443406343460082</v>
      </c>
      <c r="M86" s="552">
        <f>G86*0.001/'TE5'!F86</f>
        <v>0.12946166098117831</v>
      </c>
    </row>
    <row r="87" spans="1:13" x14ac:dyDescent="0.2">
      <c r="A87" s="67">
        <v>1991</v>
      </c>
      <c r="B87" s="428">
        <f>avghweal!AK80</f>
        <v>20709166.225848533</v>
      </c>
      <c r="C87" s="319">
        <f>avghweal!AL80</f>
        <v>20709166.225848533</v>
      </c>
      <c r="D87" s="524">
        <f>avghweal!AM80</f>
        <v>19607830.176807217</v>
      </c>
      <c r="E87" s="524">
        <f>avghweal!AN80</f>
        <v>21901445.651318543</v>
      </c>
      <c r="F87" s="524">
        <f>avghweal!AO80</f>
        <v>19599385.418304805</v>
      </c>
      <c r="G87" s="62">
        <f>avghweal!AP80</f>
        <v>31076968.459155392</v>
      </c>
      <c r="H87" s="533">
        <f>B87*0.001/'TE5'!B87</f>
        <v>0.11713877320289612</v>
      </c>
      <c r="I87" s="544">
        <f>C87*0.001/'TE5'!B87</f>
        <v>0.11713877320289612</v>
      </c>
      <c r="J87" s="551">
        <f>D87*0.001/'TE5'!C87</f>
        <v>0.13599272072315216</v>
      </c>
      <c r="K87" s="544">
        <f>E87*0.001/'TE5'!D87</f>
        <v>0.12347774952650067</v>
      </c>
      <c r="L87" s="551">
        <f>F87*0.001/'TE5'!E87</f>
        <v>0.11119747906923293</v>
      </c>
      <c r="M87" s="552">
        <f>G87*0.001/'TE5'!F87</f>
        <v>0.12555979192256927</v>
      </c>
    </row>
    <row r="88" spans="1:13" x14ac:dyDescent="0.2">
      <c r="A88" s="67">
        <v>1992</v>
      </c>
      <c r="B88" s="428">
        <f>avghweal!AK81</f>
        <v>22503180.63764181</v>
      </c>
      <c r="C88" s="319">
        <f>avghweal!AL81</f>
        <v>22503180.63764181</v>
      </c>
      <c r="D88" s="524">
        <f>avghweal!AM81</f>
        <v>21255868.81518599</v>
      </c>
      <c r="E88" s="524">
        <f>avghweal!AN81</f>
        <v>24271237.729632791</v>
      </c>
      <c r="F88" s="524">
        <f>avghweal!AO81</f>
        <v>20856268.585356463</v>
      </c>
      <c r="G88" s="62">
        <f>avghweal!AP81</f>
        <v>33452459.221137833</v>
      </c>
      <c r="H88" s="533">
        <f>B88*0.001/'TE5'!B88</f>
        <v>0.1247742250561714</v>
      </c>
      <c r="I88" s="544">
        <f>C88*0.001/'TE5'!B88</f>
        <v>0.1247742250561714</v>
      </c>
      <c r="J88" s="551">
        <f>D88*0.001/'TE5'!C88</f>
        <v>0.14647200703620911</v>
      </c>
      <c r="K88" s="544">
        <f>E88*0.001/'TE5'!D88</f>
        <v>0.13318651914596558</v>
      </c>
      <c r="L88" s="551">
        <f>F88*0.001/'TE5'!E88</f>
        <v>0.11675606667995454</v>
      </c>
      <c r="M88" s="552">
        <f>G88*0.001/'TE5'!F88</f>
        <v>0.13316334784030914</v>
      </c>
    </row>
    <row r="89" spans="1:13" x14ac:dyDescent="0.2">
      <c r="A89" s="67">
        <v>1993</v>
      </c>
      <c r="B89" s="428">
        <f>avghweal!AK82</f>
        <v>22728051.427628051</v>
      </c>
      <c r="C89" s="319">
        <f>avghweal!AL82</f>
        <v>22728051.427628051</v>
      </c>
      <c r="D89" s="524">
        <f>avghweal!AM82</f>
        <v>21524353.108636316</v>
      </c>
      <c r="E89" s="524">
        <f>avghweal!AN82</f>
        <v>23884336.920793187</v>
      </c>
      <c r="F89" s="524">
        <f>avghweal!AO82</f>
        <v>21676487.39473334</v>
      </c>
      <c r="G89" s="62">
        <f>avghweal!AP82</f>
        <v>33874439.903520875</v>
      </c>
      <c r="H89" s="533">
        <f>B89*0.001/'TE5'!B89</f>
        <v>0.12417894601821901</v>
      </c>
      <c r="I89" s="544">
        <f>C89*0.001/'TE5'!B89</f>
        <v>0.12417894601821901</v>
      </c>
      <c r="J89" s="551">
        <f>D89*0.001/'TE5'!C89</f>
        <v>0.14656753838062289</v>
      </c>
      <c r="K89" s="544">
        <f>E89*0.001/'TE5'!D89</f>
        <v>0.12859734892845154</v>
      </c>
      <c r="L89" s="551">
        <f>F89*0.001/'TE5'!E89</f>
        <v>0.12003813683986661</v>
      </c>
      <c r="M89" s="552">
        <f>G89*0.001/'TE5'!F89</f>
        <v>0.13303203880786896</v>
      </c>
    </row>
    <row r="90" spans="1:13" x14ac:dyDescent="0.2">
      <c r="A90" s="67">
        <v>1994</v>
      </c>
      <c r="B90" s="428">
        <f>avghweal!AK83</f>
        <v>23007788.727982465</v>
      </c>
      <c r="C90" s="319">
        <f>avghweal!AL83</f>
        <v>23007788.727982465</v>
      </c>
      <c r="D90" s="524">
        <f>avghweal!AM83</f>
        <v>21395090.868327267</v>
      </c>
      <c r="E90" s="524">
        <f>avghweal!AN83</f>
        <v>24195280.709789693</v>
      </c>
      <c r="F90" s="524">
        <f>avghweal!AO83</f>
        <v>21910388.998896927</v>
      </c>
      <c r="G90" s="62">
        <f>avghweal!AP83</f>
        <v>34133483.840084843</v>
      </c>
      <c r="H90" s="533">
        <f>B90*0.001/'TE5'!B90</f>
        <v>0.12422034144401548</v>
      </c>
      <c r="I90" s="544">
        <f>C90*0.001/'TE5'!B90</f>
        <v>0.12422034144401548</v>
      </c>
      <c r="J90" s="551">
        <f>D90*0.001/'TE5'!C90</f>
        <v>0.14426325261592865</v>
      </c>
      <c r="K90" s="544">
        <f>E90*0.001/'TE5'!D90</f>
        <v>0.12906026840209961</v>
      </c>
      <c r="L90" s="551">
        <f>F90*0.001/'TE5'!E90</f>
        <v>0.11962793022394182</v>
      </c>
      <c r="M90" s="552">
        <f>G90*0.001/'TE5'!F90</f>
        <v>0.13280946016311646</v>
      </c>
    </row>
    <row r="91" spans="1:13" x14ac:dyDescent="0.2">
      <c r="A91" s="67">
        <v>1995</v>
      </c>
      <c r="B91" s="428">
        <f>avghweal!AK84</f>
        <v>24224971.035151567</v>
      </c>
      <c r="C91" s="319">
        <f>avghweal!AL84</f>
        <v>24224971.035151567</v>
      </c>
      <c r="D91" s="524">
        <f>avghweal!AM84</f>
        <v>22952164.819794424</v>
      </c>
      <c r="E91" s="524">
        <f>avghweal!AN84</f>
        <v>25841773.871821146</v>
      </c>
      <c r="F91" s="524">
        <f>avghweal!AO84</f>
        <v>22744676.135202885</v>
      </c>
      <c r="G91" s="62">
        <f>avghweal!AP84</f>
        <v>35829738.378347076</v>
      </c>
      <c r="H91" s="533">
        <f>B91*0.001/'TE5'!B91</f>
        <v>0.12636406719684601</v>
      </c>
      <c r="I91" s="544">
        <f>C91*0.001/'TE5'!B91</f>
        <v>0.12636406719684601</v>
      </c>
      <c r="J91" s="551">
        <f>D91*0.001/'TE5'!C91</f>
        <v>0.14910547435283658</v>
      </c>
      <c r="K91" s="544">
        <f>E91*0.001/'TE5'!D91</f>
        <v>0.13295702636241916</v>
      </c>
      <c r="L91" s="551">
        <f>F91*0.001/'TE5'!E91</f>
        <v>0.12014634162187576</v>
      </c>
      <c r="M91" s="552">
        <f>G91*0.001/'TE5'!F91</f>
        <v>0.13485760986804962</v>
      </c>
    </row>
    <row r="92" spans="1:13" x14ac:dyDescent="0.2">
      <c r="A92" s="67">
        <v>1996</v>
      </c>
      <c r="B92" s="428">
        <f>avghweal!AK85</f>
        <v>26812678.844852056</v>
      </c>
      <c r="C92" s="319">
        <f>avghweal!AL85</f>
        <v>26812678.844852056</v>
      </c>
      <c r="D92" s="524">
        <f>avghweal!AM85</f>
        <v>24687657.873151079</v>
      </c>
      <c r="E92" s="524">
        <f>avghweal!AN85</f>
        <v>28690284.578681801</v>
      </c>
      <c r="F92" s="524">
        <f>avghweal!AO85</f>
        <v>25104128.062050939</v>
      </c>
      <c r="G92" s="62">
        <f>avghweal!AP85</f>
        <v>39364166.745294526</v>
      </c>
      <c r="H92" s="533">
        <f>B92*0.001/'TE5'!B92</f>
        <v>0.13215771317481997</v>
      </c>
      <c r="I92" s="544">
        <f>C92*0.001/'TE5'!B92</f>
        <v>0.13215771317481997</v>
      </c>
      <c r="J92" s="551">
        <f>D92*0.001/'TE5'!C92</f>
        <v>0.1564452052116394</v>
      </c>
      <c r="K92" s="544">
        <f>E92*0.001/'TE5'!D92</f>
        <v>0.14138641953468326</v>
      </c>
      <c r="L92" s="551">
        <f>F92*0.001/'TE5'!E92</f>
        <v>0.12375729531049727</v>
      </c>
      <c r="M92" s="552">
        <f>G92*0.001/'TE5'!F92</f>
        <v>0.14094200730323792</v>
      </c>
    </row>
    <row r="93" spans="1:13" x14ac:dyDescent="0.2">
      <c r="A93" s="67">
        <v>1997</v>
      </c>
      <c r="B93" s="428">
        <f>avghweal!AK86</f>
        <v>30327725.23121246</v>
      </c>
      <c r="C93" s="319">
        <f>avghweal!AL86</f>
        <v>30327725.23121246</v>
      </c>
      <c r="D93" s="524">
        <f>avghweal!AM86</f>
        <v>28330007.308860011</v>
      </c>
      <c r="E93" s="524">
        <f>avghweal!AN86</f>
        <v>32282092.292930532</v>
      </c>
      <c r="F93" s="524">
        <f>avghweal!AO86</f>
        <v>28513665.828407165</v>
      </c>
      <c r="G93" s="62">
        <f>avghweal!AP86</f>
        <v>44522723.037188157</v>
      </c>
      <c r="H93" s="533">
        <f>B93*0.001/'TE5'!B93</f>
        <v>0.14015123248100281</v>
      </c>
      <c r="I93" s="544">
        <f>C93*0.001/'TE5'!B93</f>
        <v>0.14015123248100281</v>
      </c>
      <c r="J93" s="551">
        <f>D93*0.001/'TE5'!C93</f>
        <v>0.16824546456336975</v>
      </c>
      <c r="K93" s="544">
        <f>E93*0.001/'TE5'!D93</f>
        <v>0.14701431989669805</v>
      </c>
      <c r="L93" s="551">
        <f>F93*0.001/'TE5'!E93</f>
        <v>0.133557990193367</v>
      </c>
      <c r="M93" s="552">
        <f>G93*0.001/'TE5'!F93</f>
        <v>0.1495963335037232</v>
      </c>
    </row>
    <row r="94" spans="1:13" x14ac:dyDescent="0.2">
      <c r="A94" s="67">
        <v>1998</v>
      </c>
      <c r="B94" s="428">
        <f>avghweal!AK87</f>
        <v>34991825.841125339</v>
      </c>
      <c r="C94" s="319">
        <f>avghweal!AL87</f>
        <v>34991825.841125339</v>
      </c>
      <c r="D94" s="524">
        <f>avghweal!AM87</f>
        <v>32282904.184423137</v>
      </c>
      <c r="E94" s="524">
        <f>avghweal!AN87</f>
        <v>37144378.656004369</v>
      </c>
      <c r="F94" s="524">
        <f>avghweal!AO87</f>
        <v>33003242.060475715</v>
      </c>
      <c r="G94" s="62">
        <f>avghweal!AP87</f>
        <v>51066867.367610626</v>
      </c>
      <c r="H94" s="533">
        <f>B94*0.001/'TE5'!B94</f>
        <v>0.14764595031738281</v>
      </c>
      <c r="I94" s="544">
        <f>C94*0.001/'TE5'!B94</f>
        <v>0.14764595031738281</v>
      </c>
      <c r="J94" s="551">
        <f>D94*0.001/'TE5'!C94</f>
        <v>0.17445170879364014</v>
      </c>
      <c r="K94" s="544">
        <f>E94*0.001/'TE5'!D94</f>
        <v>0.15525594353675845</v>
      </c>
      <c r="L94" s="551">
        <f>F94*0.001/'TE5'!E94</f>
        <v>0.14047047495841983</v>
      </c>
      <c r="M94" s="552">
        <f>G94*0.001/'TE5'!F94</f>
        <v>0.15714603662490845</v>
      </c>
    </row>
    <row r="95" spans="1:13" x14ac:dyDescent="0.2">
      <c r="A95" s="72">
        <v>1999</v>
      </c>
      <c r="B95" s="429">
        <f>avghweal!AK88</f>
        <v>39102433.880883075</v>
      </c>
      <c r="C95" s="320">
        <f>avghweal!AL88</f>
        <v>39102433.880883075</v>
      </c>
      <c r="D95" s="526">
        <f>avghweal!AM88</f>
        <v>36873109.0021054</v>
      </c>
      <c r="E95" s="526">
        <f>avghweal!AN88</f>
        <v>42572804.482561648</v>
      </c>
      <c r="F95" s="526">
        <f>avghweal!AO88</f>
        <v>35920527.18104206</v>
      </c>
      <c r="G95" s="68">
        <f>avghweal!AP88</f>
        <v>56903305.78387168</v>
      </c>
      <c r="H95" s="536">
        <f>B95*0.001/'TE5'!B95</f>
        <v>0.15163899958133698</v>
      </c>
      <c r="I95" s="547">
        <f>C95*0.001/'TE5'!B95</f>
        <v>0.15163899958133698</v>
      </c>
      <c r="J95" s="553">
        <f>D95*0.001/'TE5'!C95</f>
        <v>0.18211865425109863</v>
      </c>
      <c r="K95" s="547">
        <f>E95*0.001/'TE5'!D95</f>
        <v>0.16302408277988434</v>
      </c>
      <c r="L95" s="553">
        <f>F95*0.001/'TE5'!E95</f>
        <v>0.14093080163002014</v>
      </c>
      <c r="M95" s="554">
        <f>G95*0.001/'TE5'!F95</f>
        <v>0.16162079572677612</v>
      </c>
    </row>
    <row r="96" spans="1:13" x14ac:dyDescent="0.2">
      <c r="A96" s="77">
        <v>2000</v>
      </c>
      <c r="B96" s="430">
        <f>avghweal!AK89</f>
        <v>42135181.2311121</v>
      </c>
      <c r="C96" s="321">
        <f>avghweal!AL89</f>
        <v>42135181.2311121</v>
      </c>
      <c r="D96" s="528">
        <f>avghweal!AM89</f>
        <v>37856421.077987567</v>
      </c>
      <c r="E96" s="528">
        <f>avghweal!AN89</f>
        <v>44253993.721204378</v>
      </c>
      <c r="F96" s="528">
        <f>avghweal!AO89</f>
        <v>40157474.510230981</v>
      </c>
      <c r="G96" s="74">
        <f>avghweal!AP89</f>
        <v>61044269.056866281</v>
      </c>
      <c r="H96" s="537">
        <f>B96*0.001/'TE5'!B96</f>
        <v>0.15934912860393524</v>
      </c>
      <c r="I96" s="548">
        <f>C96*0.001/'TE5'!B96</f>
        <v>0.15934912860393524</v>
      </c>
      <c r="J96" s="555">
        <f>D96*0.001/'TE5'!C96</f>
        <v>0.1848143190145492</v>
      </c>
      <c r="K96" s="548">
        <f>E96*0.001/'TE5'!D96</f>
        <v>0.16633333265781403</v>
      </c>
      <c r="L96" s="555">
        <f>F96*0.001/'TE5'!E96</f>
        <v>0.15273641049861908</v>
      </c>
      <c r="M96" s="556">
        <f>G96*0.001/'TE5'!F96</f>
        <v>0.16936324536800382</v>
      </c>
    </row>
    <row r="97" spans="1:15" x14ac:dyDescent="0.2">
      <c r="A97" s="67">
        <v>2001</v>
      </c>
      <c r="B97" s="428">
        <f>avghweal!AK90</f>
        <v>40330990.31842339</v>
      </c>
      <c r="C97" s="319">
        <f>avghweal!AL90</f>
        <v>40330990.31842339</v>
      </c>
      <c r="D97" s="524">
        <f>avghweal!AM90</f>
        <v>36215887.892190009</v>
      </c>
      <c r="E97" s="524">
        <f>avghweal!AN90</f>
        <v>43312728.140260808</v>
      </c>
      <c r="F97" s="524">
        <f>avghweal!AO90</f>
        <v>37567462.550890863</v>
      </c>
      <c r="G97" s="62">
        <f>avghweal!AP90</f>
        <v>58516352.963611901</v>
      </c>
      <c r="H97" s="533">
        <f>B97*0.001/'TE5'!B97</f>
        <v>0.15503381192684171</v>
      </c>
      <c r="I97" s="544">
        <f>C97*0.001/'TE5'!B97</f>
        <v>0.15503381192684171</v>
      </c>
      <c r="J97" s="551">
        <f>D97*0.001/'TE5'!C97</f>
        <v>0.18044371902942663</v>
      </c>
      <c r="K97" s="544">
        <f>E97*0.001/'TE5'!D97</f>
        <v>0.16346932947635651</v>
      </c>
      <c r="L97" s="551">
        <f>F97*0.001/'TE5'!E97</f>
        <v>0.14690500497817996</v>
      </c>
      <c r="M97" s="552">
        <f>G97*0.001/'TE5'!F97</f>
        <v>0.16464076936244967</v>
      </c>
    </row>
    <row r="98" spans="1:15" x14ac:dyDescent="0.2">
      <c r="A98" s="67">
        <v>2002</v>
      </c>
      <c r="B98" s="428">
        <f>avghweal!AK91</f>
        <v>37811693.519272134</v>
      </c>
      <c r="C98" s="319">
        <f>avghweal!AL91</f>
        <v>37811693.519272134</v>
      </c>
      <c r="D98" s="524">
        <f>avghweal!AM91</f>
        <v>33423810.606470186</v>
      </c>
      <c r="E98" s="524">
        <f>avghweal!AN91</f>
        <v>39930133.11027211</v>
      </c>
      <c r="F98" s="524">
        <f>avghweal!AO91</f>
        <v>35848316.611124173</v>
      </c>
      <c r="G98" s="62">
        <f>avghweal!AP91</f>
        <v>54806467.548566476</v>
      </c>
      <c r="H98" s="533">
        <f>B98*0.001/'TE5'!B98</f>
        <v>0.14931161701679233</v>
      </c>
      <c r="I98" s="544">
        <f>C98*0.001/'TE5'!B98</f>
        <v>0.14931161701679233</v>
      </c>
      <c r="J98" s="551">
        <f>D98*0.001/'TE5'!C98</f>
        <v>0.17127735912799835</v>
      </c>
      <c r="K98" s="544">
        <f>E98*0.001/'TE5'!D98</f>
        <v>0.15568466484546659</v>
      </c>
      <c r="L98" s="551">
        <f>F98*0.001/'TE5'!E98</f>
        <v>0.14324140548706057</v>
      </c>
      <c r="M98" s="552">
        <f>G98*0.001/'TE5'!F98</f>
        <v>0.15875045955181119</v>
      </c>
    </row>
    <row r="99" spans="1:15" x14ac:dyDescent="0.2">
      <c r="A99" s="67">
        <v>2003</v>
      </c>
      <c r="B99" s="428">
        <f>avghweal!AK92</f>
        <v>38788560.350352876</v>
      </c>
      <c r="C99" s="319">
        <f>avghweal!AL92</f>
        <v>38788560.350352876</v>
      </c>
      <c r="D99" s="524">
        <f>avghweal!AM92</f>
        <v>34725809.859836772</v>
      </c>
      <c r="E99" s="524">
        <f>avghweal!AN92</f>
        <v>41130323.960052408</v>
      </c>
      <c r="F99" s="524">
        <f>avghweal!AO92</f>
        <v>36609334.146457672</v>
      </c>
      <c r="G99" s="62">
        <f>avghweal!AP92</f>
        <v>56349179.580743968</v>
      </c>
      <c r="H99" s="533">
        <f>B99*0.001/'TE5'!B99</f>
        <v>0.14955559372901917</v>
      </c>
      <c r="I99" s="544">
        <f>C99*0.001/'TE5'!B99</f>
        <v>0.14955559372901917</v>
      </c>
      <c r="J99" s="551">
        <f>D99*0.001/'TE5'!C99</f>
        <v>0.17197285592556003</v>
      </c>
      <c r="K99" s="544">
        <f>E99*0.001/'TE5'!D99</f>
        <v>0.15669511258602142</v>
      </c>
      <c r="L99" s="551">
        <f>F99*0.001/'TE5'!E99</f>
        <v>0.14273476600646973</v>
      </c>
      <c r="M99" s="552">
        <f>G99*0.001/'TE5'!F99</f>
        <v>0.15929670631885529</v>
      </c>
    </row>
    <row r="100" spans="1:15" x14ac:dyDescent="0.2">
      <c r="A100" s="67">
        <v>2004</v>
      </c>
      <c r="B100" s="428">
        <f>avghweal!AK93</f>
        <v>43613955.891787447</v>
      </c>
      <c r="C100" s="319">
        <f>avghweal!AL93</f>
        <v>43613955.891787447</v>
      </c>
      <c r="D100" s="524">
        <f>avghweal!AM93</f>
        <v>39326085.557810225</v>
      </c>
      <c r="E100" s="524">
        <f>avghweal!AN93</f>
        <v>46621686.509837508</v>
      </c>
      <c r="F100" s="524">
        <f>avghweal!AO93</f>
        <v>40848835.929440521</v>
      </c>
      <c r="G100" s="62">
        <f>avghweal!AP93</f>
        <v>63200865.712706812</v>
      </c>
      <c r="H100" s="533">
        <f>B100*0.001/'TE5'!B100</f>
        <v>0.15284712612628934</v>
      </c>
      <c r="I100" s="544">
        <f>C100*0.001/'TE5'!B100</f>
        <v>0.15284712612628934</v>
      </c>
      <c r="J100" s="551">
        <f>D100*0.001/'TE5'!C100</f>
        <v>0.17609459161758426</v>
      </c>
      <c r="K100" s="544">
        <f>E100*0.001/'TE5'!D100</f>
        <v>0.16177326440811154</v>
      </c>
      <c r="L100" s="551">
        <f>F100*0.001/'TE5'!E100</f>
        <v>0.14447700977325439</v>
      </c>
      <c r="M100" s="552">
        <f>G100*0.001/'TE5'!F100</f>
        <v>0.16252551972866058</v>
      </c>
    </row>
    <row r="101" spans="1:15" x14ac:dyDescent="0.2">
      <c r="A101" s="67">
        <v>2005</v>
      </c>
      <c r="B101" s="428">
        <f>avghweal!AK94</f>
        <v>48470465.320952617</v>
      </c>
      <c r="C101" s="319">
        <f>avghweal!AL94</f>
        <v>48470465.320952617</v>
      </c>
      <c r="D101" s="524">
        <f>avghweal!AM94</f>
        <v>44528808.992355652</v>
      </c>
      <c r="E101" s="524">
        <f>avghweal!AN94</f>
        <v>51899991.6204262</v>
      </c>
      <c r="F101" s="524">
        <f>avghweal!AO94</f>
        <v>45302825.459496379</v>
      </c>
      <c r="G101" s="62">
        <f>avghweal!AP94</f>
        <v>70278351.037987545</v>
      </c>
      <c r="H101" s="533">
        <f>B101*0.001/'TE5'!B101</f>
        <v>0.15708567202091217</v>
      </c>
      <c r="I101" s="544">
        <f>C101*0.001/'TE5'!B101</f>
        <v>0.15708567202091217</v>
      </c>
      <c r="J101" s="551">
        <f>D101*0.001/'TE5'!C101</f>
        <v>0.18300172686576846</v>
      </c>
      <c r="K101" s="544">
        <f>E101*0.001/'TE5'!D101</f>
        <v>0.16643078625202179</v>
      </c>
      <c r="L101" s="551">
        <f>F101*0.001/'TE5'!E101</f>
        <v>0.14826960861682892</v>
      </c>
      <c r="M101" s="552">
        <f>G101*0.001/'TE5'!F101</f>
        <v>0.16787512600421908</v>
      </c>
    </row>
    <row r="102" spans="1:15" x14ac:dyDescent="0.2">
      <c r="A102" s="67">
        <v>2006</v>
      </c>
      <c r="B102" s="428">
        <f>avghweal!AK95</f>
        <v>51862649.16942925</v>
      </c>
      <c r="C102" s="319">
        <f>avghweal!AL95</f>
        <v>51862649.16942925</v>
      </c>
      <c r="D102" s="524">
        <f>avghweal!AM95</f>
        <v>47099273.651163824</v>
      </c>
      <c r="E102" s="524">
        <f>avghweal!AN95</f>
        <v>55642779.556642145</v>
      </c>
      <c r="F102" s="524">
        <f>avghweal!AO95</f>
        <v>48349009.792240903</v>
      </c>
      <c r="G102" s="62">
        <f>avghweal!AP95</f>
        <v>75051960.04986769</v>
      </c>
      <c r="H102" s="533">
        <f>B102*0.001/'TE5'!B102</f>
        <v>0.16105802357196805</v>
      </c>
      <c r="I102" s="544">
        <f>C102*0.001/'TE5'!B102</f>
        <v>0.16105802357196805</v>
      </c>
      <c r="J102" s="551">
        <f>D102*0.001/'TE5'!C102</f>
        <v>0.18767130374908447</v>
      </c>
      <c r="K102" s="544">
        <f>E102*0.001/'TE5'!D102</f>
        <v>0.17076395452022555</v>
      </c>
      <c r="L102" s="551">
        <f>F102*0.001/'TE5'!E102</f>
        <v>0.15180176496505737</v>
      </c>
      <c r="M102" s="552">
        <f>G102*0.001/'TE5'!F102</f>
        <v>0.17179533839225766</v>
      </c>
    </row>
    <row r="103" spans="1:15" x14ac:dyDescent="0.2">
      <c r="A103" s="67">
        <v>2007</v>
      </c>
      <c r="B103" s="428">
        <f>avghweal!AK96</f>
        <v>54570990.215019315</v>
      </c>
      <c r="C103" s="319">
        <f>avghweal!AL96</f>
        <v>54570990.215019315</v>
      </c>
      <c r="D103" s="524">
        <f>avghweal!AM96</f>
        <v>52384845.552202307</v>
      </c>
      <c r="E103" s="524">
        <f>avghweal!AN96</f>
        <v>58153753.881981082</v>
      </c>
      <c r="F103" s="524">
        <f>avghweal!AO96</f>
        <v>51283194.881389916</v>
      </c>
      <c r="G103" s="62">
        <f>avghweal!AP96</f>
        <v>78524543.773394167</v>
      </c>
      <c r="H103" s="533">
        <f>B103*0.001/'TE5'!B103</f>
        <v>0.16882570087909698</v>
      </c>
      <c r="I103" s="544">
        <f>C103*0.001/'TE5'!B103</f>
        <v>0.16882570087909698</v>
      </c>
      <c r="J103" s="551">
        <f>D103*0.001/'TE5'!C103</f>
        <v>0.20689706504344943</v>
      </c>
      <c r="K103" s="544">
        <f>E103*0.001/'TE5'!D103</f>
        <v>0.17803081870079041</v>
      </c>
      <c r="L103" s="551">
        <f>F103*0.001/'TE5'!E103</f>
        <v>0.16019883751869196</v>
      </c>
      <c r="M103" s="552">
        <f>G103*0.001/'TE5'!F103</f>
        <v>0.17943881452083588</v>
      </c>
    </row>
    <row r="104" spans="1:15" x14ac:dyDescent="0.2">
      <c r="A104" s="67">
        <v>2008</v>
      </c>
      <c r="B104" s="428">
        <f>avghweal!AK97</f>
        <v>49779502.92103786</v>
      </c>
      <c r="C104" s="319">
        <f>avghweal!AL97</f>
        <v>49779502.92103786</v>
      </c>
      <c r="D104" s="524">
        <f>avghweal!AM97</f>
        <v>46128375.636353724</v>
      </c>
      <c r="E104" s="524">
        <f>avghweal!AN97</f>
        <v>52649531.559668556</v>
      </c>
      <c r="F104" s="524">
        <f>avghweal!AO97</f>
        <v>47079750.071394771</v>
      </c>
      <c r="G104" s="62">
        <f>avghweal!AP97</f>
        <v>71373193.984088704</v>
      </c>
      <c r="H104" s="533">
        <f>B104*0.001/'TE5'!B104</f>
        <v>0.17232593894004822</v>
      </c>
      <c r="I104" s="544">
        <f>C104*0.001/'TE5'!B104</f>
        <v>0.17232593894004822</v>
      </c>
      <c r="J104" s="551">
        <f>D104*0.001/'TE5'!C104</f>
        <v>0.20962749421596527</v>
      </c>
      <c r="K104" s="544">
        <f>E104*0.001/'TE5'!D104</f>
        <v>0.18107850849628446</v>
      </c>
      <c r="L104" s="551">
        <f>F104*0.001/'TE5'!E104</f>
        <v>0.16396756470203402</v>
      </c>
      <c r="M104" s="552">
        <f>G104*0.001/'TE5'!F104</f>
        <v>0.18309898674488068</v>
      </c>
    </row>
    <row r="105" spans="1:15" x14ac:dyDescent="0.2">
      <c r="A105" s="72">
        <v>2009</v>
      </c>
      <c r="B105" s="431">
        <f>avghweal!AK98</f>
        <v>41936443.352195129</v>
      </c>
      <c r="C105" s="322">
        <f>avghweal!AL98</f>
        <v>41936443.352195129</v>
      </c>
      <c r="D105" s="526">
        <f>avghweal!AM98</f>
        <v>39784539.405697078</v>
      </c>
      <c r="E105" s="526">
        <f>avghweal!AN98</f>
        <v>45051923.244212814</v>
      </c>
      <c r="F105" s="526">
        <f>avghweal!AO98</f>
        <v>39041439.637671113</v>
      </c>
      <c r="G105" s="68">
        <f>avghweal!AP98</f>
        <v>60314484.639793739</v>
      </c>
      <c r="H105" s="536">
        <f>B105*0.001/'TE5'!B105</f>
        <v>0.16114465892314914</v>
      </c>
      <c r="I105" s="547">
        <f>C105*0.001/'TE5'!B105</f>
        <v>0.16114465892314914</v>
      </c>
      <c r="J105" s="557">
        <f>D105*0.001/'TE5'!C105</f>
        <v>0.20271840691566465</v>
      </c>
      <c r="K105" s="558">
        <f>E105*0.001/'TE5'!D105</f>
        <v>0.17123328149318695</v>
      </c>
      <c r="L105" s="553">
        <f>F105*0.001/'TE5'!E105</f>
        <v>0.15155309438705447</v>
      </c>
      <c r="M105" s="554">
        <f>G105*0.001/'TE5'!F105</f>
        <v>0.17154845595359805</v>
      </c>
    </row>
    <row r="106" spans="1:15" x14ac:dyDescent="0.2">
      <c r="A106" s="67">
        <v>2010</v>
      </c>
      <c r="B106" s="432">
        <f>avghweal!AK99</f>
        <v>45212063.124681167</v>
      </c>
      <c r="C106" s="323">
        <f>avghweal!AL99</f>
        <v>45212063.124681167</v>
      </c>
      <c r="D106" s="524">
        <f>avghweal!AM99</f>
        <v>42343786.17312406</v>
      </c>
      <c r="E106" s="524">
        <f>avghweal!AN99</f>
        <v>47744330.653382525</v>
      </c>
      <c r="F106" s="524">
        <f>avghweal!AO99</f>
        <v>42812568.55194547</v>
      </c>
      <c r="G106" s="62">
        <f>avghweal!AP99</f>
        <v>64915261.30360502</v>
      </c>
      <c r="H106" s="533">
        <f>B106*0.001/'TE5'!B106</f>
        <v>0.1700596213340759</v>
      </c>
      <c r="I106" s="544">
        <f>C106*0.001/'TE5'!B106</f>
        <v>0.1700596213340759</v>
      </c>
      <c r="J106" s="559">
        <f>D106*0.001/'TE5'!C106</f>
        <v>0.21628525853157046</v>
      </c>
      <c r="K106" s="560">
        <f>E106*0.001/'TE5'!D106</f>
        <v>0.17953342199325559</v>
      </c>
      <c r="L106" s="551">
        <f>F106*0.001/'TE5'!E106</f>
        <v>0.16107700765132904</v>
      </c>
      <c r="M106" s="552">
        <f>G106*0.001/'TE5'!F106</f>
        <v>0.18165926635265353</v>
      </c>
    </row>
    <row r="107" spans="1:15" x14ac:dyDescent="0.2">
      <c r="A107" s="67">
        <v>2011</v>
      </c>
      <c r="B107" s="432">
        <f>avghweal!AK100</f>
        <v>47790077.211910136</v>
      </c>
      <c r="C107" s="323">
        <f>avghweal!AL100</f>
        <v>47790077.211910136</v>
      </c>
      <c r="D107" s="524">
        <f>avghweal!AM100</f>
        <v>45527439.333600089</v>
      </c>
      <c r="E107" s="524">
        <f>avghweal!AN100</f>
        <v>51124388.085187793</v>
      </c>
      <c r="F107" s="524">
        <f>avghweal!AO100</f>
        <v>44665646.827305883</v>
      </c>
      <c r="G107" s="62">
        <f>avghweal!AP100</f>
        <v>68218596.080443978</v>
      </c>
      <c r="H107" s="533">
        <f>B107*0.001/'TE5'!B107</f>
        <v>0.17909668385982511</v>
      </c>
      <c r="I107" s="544">
        <f>C107*0.001/'TE5'!B107</f>
        <v>0.17909668385982511</v>
      </c>
      <c r="J107" s="559">
        <f>D107*0.001/'TE5'!C107</f>
        <v>0.23082298040390009</v>
      </c>
      <c r="K107" s="560">
        <f>E107*0.001/'TE5'!D107</f>
        <v>0.18836043775081632</v>
      </c>
      <c r="L107" s="551">
        <f>F107*0.001/'TE5'!E107</f>
        <v>0.17008773982524872</v>
      </c>
      <c r="M107" s="552">
        <f>G107*0.001/'TE5'!F107</f>
        <v>0.19089266657829287</v>
      </c>
    </row>
    <row r="108" spans="1:15" x14ac:dyDescent="0.2">
      <c r="A108" s="67">
        <v>2012</v>
      </c>
      <c r="B108" s="432">
        <f>avghweal!AK101</f>
        <v>51322507.105746739</v>
      </c>
      <c r="C108" s="323">
        <f>avghweal!AL101</f>
        <v>51322507.105746739</v>
      </c>
      <c r="D108" s="524">
        <f>avghweal!AM101</f>
        <v>48726060.167757615</v>
      </c>
      <c r="E108" s="524">
        <f>avghweal!AN101</f>
        <v>54263859.760593824</v>
      </c>
      <c r="F108" s="524">
        <f>avghweal!AO101</f>
        <v>48560119.728897974</v>
      </c>
      <c r="G108" s="62">
        <f>avghweal!AP101</f>
        <v>73276919.749739453</v>
      </c>
      <c r="H108" s="533">
        <f>B108*0.001/'TE5'!B108</f>
        <v>0.18816943466663366</v>
      </c>
      <c r="I108" s="544">
        <f>C108*0.001/'TE5'!B108</f>
        <v>0.18816943466663366</v>
      </c>
      <c r="J108" s="559">
        <f>D108*0.001/'TE5'!C108</f>
        <v>0.24565103650093079</v>
      </c>
      <c r="K108" s="560">
        <f>E108*0.001/'TE5'!D108</f>
        <v>0.19781659543514252</v>
      </c>
      <c r="L108" s="551">
        <f>F108*0.001/'TE5'!E108</f>
        <v>0.17899526655673981</v>
      </c>
      <c r="M108" s="552">
        <f>G108*0.001/'TE5'!F108</f>
        <v>0.20097489655017853</v>
      </c>
    </row>
    <row r="109" spans="1:15" x14ac:dyDescent="0.2">
      <c r="A109" s="67">
        <v>2013</v>
      </c>
      <c r="B109" s="432">
        <f>avghweal!AK102</f>
        <v>53907046.408370189</v>
      </c>
      <c r="C109" s="323">
        <f>avghweal!AL102</f>
        <v>53907046.408370189</v>
      </c>
      <c r="D109" s="524">
        <f>avghweal!AM102</f>
        <v>45576345.128950357</v>
      </c>
      <c r="E109" s="524">
        <f>avghweal!AN102</f>
        <v>57696568.520311363</v>
      </c>
      <c r="F109" s="524">
        <f>avghweal!AO102</f>
        <v>50389534.538718738</v>
      </c>
      <c r="G109" s="62">
        <f>avghweal!AP102</f>
        <v>76947129.82557781</v>
      </c>
      <c r="H109" s="533">
        <f>B109*0.001/'TE5'!B109</f>
        <v>0.18323338031768793</v>
      </c>
      <c r="I109" s="544">
        <f>C109*0.001/'TE5'!B109</f>
        <v>0.18323338031768793</v>
      </c>
      <c r="J109" s="559">
        <f>D109*0.001/'TE5'!C109</f>
        <v>0.21191249787807465</v>
      </c>
      <c r="K109" s="560">
        <f>E109*0.001/'TE5'!D109</f>
        <v>0.19392189383506769</v>
      </c>
      <c r="L109" s="551">
        <f>F109*0.001/'TE5'!E109</f>
        <v>0.17307205498218539</v>
      </c>
      <c r="M109" s="552">
        <f>G109*0.001/'TE5'!F109</f>
        <v>0.19547176361083984</v>
      </c>
      <c r="O109" s="212"/>
    </row>
    <row r="110" spans="1:15" x14ac:dyDescent="0.2">
      <c r="A110" s="67">
        <v>2014</v>
      </c>
      <c r="B110" s="432">
        <f>avghweal!AK103</f>
        <v>58412687.754814982</v>
      </c>
      <c r="C110" s="323">
        <f>avghweal!AL103</f>
        <v>58412687.754814982</v>
      </c>
      <c r="D110" s="524">
        <f>avghweal!AM103</f>
        <v>49910081.740210809</v>
      </c>
      <c r="E110" s="524">
        <f>avghweal!AN103</f>
        <v>62003231.0360865</v>
      </c>
      <c r="F110" s="524">
        <f>avghweal!AO103</f>
        <v>55095607.705156893</v>
      </c>
      <c r="G110" s="62">
        <f>avghweal!AP103</f>
        <v>83500152.854882911</v>
      </c>
      <c r="H110" s="533">
        <f>B110*0.001/'TE5'!B110</f>
        <v>0.18484218418598178</v>
      </c>
      <c r="I110" s="544">
        <f>C110*0.001/'TE5'!B110</f>
        <v>0.18484218418598178</v>
      </c>
      <c r="J110" s="559">
        <f>D110*0.001/'TE5'!C110</f>
        <v>0.21322613954544067</v>
      </c>
      <c r="K110" s="560">
        <f>E110*0.001/'TE5'!D110</f>
        <v>0.19368258118629456</v>
      </c>
      <c r="L110" s="551">
        <f>F110*0.001/'TE5'!E110</f>
        <v>0.17644762992858884</v>
      </c>
      <c r="M110" s="552">
        <f>G110*0.001/'TE5'!F110</f>
        <v>0.19815972447395327</v>
      </c>
    </row>
    <row r="111" spans="1:15" x14ac:dyDescent="0.2">
      <c r="A111" s="67">
        <v>2015</v>
      </c>
      <c r="B111" s="432">
        <f>avghweal!AK104</f>
        <v>61202546.354406923</v>
      </c>
      <c r="C111" s="323">
        <f>avghweal!AL104</f>
        <v>61202546.354406923</v>
      </c>
      <c r="D111" s="524">
        <f>avghweal!AM104</f>
        <v>51651459.597997069</v>
      </c>
      <c r="E111" s="524">
        <f>avghweal!AN104</f>
        <v>65429766.433176897</v>
      </c>
      <c r="F111" s="524">
        <f>avghweal!AO104</f>
        <v>57436294.968852639</v>
      </c>
      <c r="G111" s="62">
        <f>avghweal!AP104</f>
        <v>87318088.24125348</v>
      </c>
      <c r="H111" s="533">
        <f>B111*0.001/'TE5'!B111</f>
        <v>0.18677157163619992</v>
      </c>
      <c r="I111" s="544">
        <f>C111*0.001/'TE5'!B111</f>
        <v>0.18677157163619992</v>
      </c>
      <c r="J111" s="559">
        <f>D111*0.001/'TE5'!C111</f>
        <v>0.21359623968601227</v>
      </c>
      <c r="K111" s="560">
        <f>E111*0.001/'TE5'!D111</f>
        <v>0.19586454331874847</v>
      </c>
      <c r="L111" s="551">
        <f>F111*0.001/'TE5'!E111</f>
        <v>0.17845542728900909</v>
      </c>
      <c r="M111" s="552">
        <f>G111*0.001/'TE5'!F111</f>
        <v>0.20013602077960971</v>
      </c>
    </row>
    <row r="112" spans="1:15" x14ac:dyDescent="0.2">
      <c r="A112" s="67">
        <v>2016</v>
      </c>
      <c r="B112" s="432">
        <f>avghweal!AK105</f>
        <v>61898511.130701773</v>
      </c>
      <c r="C112" s="323">
        <f>avghweal!AL105</f>
        <v>61898511.130701773</v>
      </c>
      <c r="D112" s="524">
        <f>avghweal!AM105</f>
        <v>51835346.705504403</v>
      </c>
      <c r="E112" s="524">
        <f>avghweal!AN105</f>
        <v>66125930.468476601</v>
      </c>
      <c r="F112" s="524">
        <f>avghweal!AO105</f>
        <v>57993635.934101038</v>
      </c>
      <c r="G112" s="62">
        <f>avghweal!AP105</f>
        <v>88191760.129432455</v>
      </c>
      <c r="H112" s="533">
        <f>B112*0.001/'TE5'!B112</f>
        <v>0.18420545756816864</v>
      </c>
      <c r="I112" s="544">
        <f>C112*0.001/'TE5'!B112</f>
        <v>0.18420545756816864</v>
      </c>
      <c r="J112" s="559">
        <f>D112*0.001/'TE5'!C112</f>
        <v>0.21131557226181027</v>
      </c>
      <c r="K112" s="560">
        <f>E112*0.001/'TE5'!D112</f>
        <v>0.19327722489833832</v>
      </c>
      <c r="L112" s="551">
        <f>F112*0.001/'TE5'!E112</f>
        <v>0.17548859119415283</v>
      </c>
      <c r="M112" s="552">
        <f>G112*0.001/'TE5'!F112</f>
        <v>0.19789105653762817</v>
      </c>
    </row>
    <row r="113" spans="1:13" x14ac:dyDescent="0.2">
      <c r="A113" s="67">
        <v>2017</v>
      </c>
      <c r="B113" s="432">
        <f>avghweal!AK106</f>
        <v>65249916.426594011</v>
      </c>
      <c r="C113" s="323">
        <f>avghweal!AL106</f>
        <v>65249916.426594011</v>
      </c>
      <c r="D113" s="524">
        <f>avghweal!AM106</f>
        <v>63883012.4878475</v>
      </c>
      <c r="E113" s="524">
        <f>avghweal!AN106</f>
        <v>69014574.390985563</v>
      </c>
      <c r="F113" s="524">
        <f>avghweal!AO106</f>
        <v>61905423.021960855</v>
      </c>
      <c r="G113" s="62">
        <f>avghweal!AP106</f>
        <v>93253416.334611401</v>
      </c>
      <c r="H113" s="533">
        <f>B113*0.001/'TE5'!B113</f>
        <v>0.18347269296646118</v>
      </c>
      <c r="I113" s="544">
        <f>C113*0.001/'TE5'!B113</f>
        <v>0.18347269296646118</v>
      </c>
      <c r="J113" s="559">
        <f>D113*0.001/'TE5'!C113</f>
        <v>0.23478363454341891</v>
      </c>
      <c r="K113" s="560">
        <f>E113*0.001/'TE5'!D113</f>
        <v>0.1921384185552597</v>
      </c>
      <c r="L113" s="551">
        <f>F113*0.001/'TE5'!E113</f>
        <v>0.17569798231124878</v>
      </c>
      <c r="M113" s="552">
        <f>G113*0.001/'TE5'!F113</f>
        <v>0.19540777802467349</v>
      </c>
    </row>
    <row r="114" spans="1:13" x14ac:dyDescent="0.2">
      <c r="A114" s="67">
        <v>2018</v>
      </c>
      <c r="B114" s="432">
        <f>avghweal!AK107</f>
        <v>65721260.332811728</v>
      </c>
      <c r="C114" s="323">
        <f>avghweal!AL107</f>
        <v>65721260.332811728</v>
      </c>
      <c r="D114" s="524">
        <f>avghweal!AM107</f>
        <v>64345994.176090248</v>
      </c>
      <c r="E114" s="524">
        <f>avghweal!AN107</f>
        <v>69345324.891498297</v>
      </c>
      <c r="F114" s="524">
        <f>avghweal!AO107</f>
        <v>62320381.882411942</v>
      </c>
      <c r="G114" s="62">
        <f>avghweal!AP107</f>
        <v>93952450.935149565</v>
      </c>
      <c r="H114" s="533">
        <f>B114*0.001/'TE5'!B114</f>
        <v>0.18163765966892242</v>
      </c>
      <c r="I114" s="544">
        <f>C114*0.001/'TE5'!B114</f>
        <v>0.18163765966892242</v>
      </c>
      <c r="J114" s="559">
        <f>D114*0.001/'TE5'!C114</f>
        <v>0.23128730058670041</v>
      </c>
      <c r="K114" s="560">
        <f>E114*0.001/'TE5'!D114</f>
        <v>0.18962597846984863</v>
      </c>
      <c r="L114" s="551">
        <f>F114*0.001/'TE5'!E114</f>
        <v>0.17396488785743713</v>
      </c>
      <c r="M114" s="552">
        <f>G114*0.001/'TE5'!F114</f>
        <v>0.1935639679431915</v>
      </c>
    </row>
    <row r="115" spans="1:13" x14ac:dyDescent="0.2">
      <c r="A115" s="67">
        <v>2019</v>
      </c>
      <c r="B115" s="432">
        <f>avghweal!AK108</f>
        <v>67888094.787462741</v>
      </c>
      <c r="C115" s="323">
        <f>avghweal!AL108</f>
        <v>67888094.787462741</v>
      </c>
      <c r="D115" s="524">
        <f>avghweal!AM108</f>
        <v>66296085.854597375</v>
      </c>
      <c r="E115" s="524">
        <f>avghweal!AN108</f>
        <v>71767442.319777176</v>
      </c>
      <c r="F115" s="524">
        <f>avghweal!AO108</f>
        <v>64233819.185925759</v>
      </c>
      <c r="G115" s="62">
        <f>avghweal!AP108</f>
        <v>97101193.901085511</v>
      </c>
      <c r="H115" s="533">
        <f>B115*0.001/'TE5'!B115</f>
        <v>0.18023017048835757</v>
      </c>
      <c r="I115" s="544">
        <f>C115*0.001/'TE5'!B115</f>
        <v>0.18023017048835757</v>
      </c>
      <c r="J115" s="559">
        <f>D115*0.001/'TE5'!C115</f>
        <v>0.22873957455158236</v>
      </c>
      <c r="K115" s="560">
        <f>E115*0.001/'TE5'!D115</f>
        <v>0.18839572370052338</v>
      </c>
      <c r="L115" s="551">
        <f>F115*0.001/'TE5'!E115</f>
        <v>0.1723399609327316</v>
      </c>
      <c r="M115" s="552">
        <f>G115*0.001/'TE5'!F115</f>
        <v>0.19216524064540863</v>
      </c>
    </row>
    <row r="116" spans="1:13" ht="17" thickBot="1" x14ac:dyDescent="0.25">
      <c r="A116" s="1105"/>
      <c r="B116" s="1106"/>
      <c r="C116" s="1101"/>
      <c r="D116" s="1107"/>
      <c r="E116" s="1107"/>
      <c r="F116" s="1107"/>
      <c r="G116" s="109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5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tabColor theme="5" tint="0.39997558519241921"/>
  </sheetPr>
  <dimension ref="A1:P118"/>
  <sheetViews>
    <sheetView workbookViewId="0">
      <pane xSplit="1" ySplit="8" topLeftCell="B105" activePane="bottomRight" state="frozen"/>
      <selection activeCell="D32" sqref="D32"/>
      <selection pane="topRight" activeCell="D32" sqref="D32"/>
      <selection pane="bottomLeft" activeCell="D32" sqref="D32"/>
      <selection pane="bottomRight" activeCell="A4" sqref="A4:M4"/>
    </sheetView>
  </sheetViews>
  <sheetFormatPr baseColWidth="10" defaultColWidth="10.83203125" defaultRowHeight="16" x14ac:dyDescent="0.2"/>
  <cols>
    <col min="1" max="1" width="10.83203125" style="56"/>
    <col min="2" max="13" width="12" style="56" customWidth="1"/>
    <col min="14" max="16384" width="10.83203125" style="56"/>
  </cols>
  <sheetData>
    <row r="1" spans="1:16" x14ac:dyDescent="0.2">
      <c r="A1" s="52" t="s">
        <v>37</v>
      </c>
      <c r="B1" s="52"/>
      <c r="C1" s="52"/>
      <c r="G1" s="100"/>
      <c r="H1" s="100"/>
      <c r="I1" s="100"/>
      <c r="J1" s="100"/>
      <c r="K1" s="100"/>
      <c r="L1" s="100"/>
      <c r="M1" s="100"/>
    </row>
    <row r="2" spans="1:16" x14ac:dyDescent="0.2">
      <c r="H2" s="98"/>
      <c r="I2" s="98"/>
    </row>
    <row r="3" spans="1:16" ht="17" thickBot="1" x14ac:dyDescent="0.25"/>
    <row r="4" spans="1:16" ht="25" customHeight="1" thickTop="1" x14ac:dyDescent="0.2">
      <c r="A4" s="1385" t="s">
        <v>690</v>
      </c>
      <c r="B4" s="1386"/>
      <c r="C4" s="1386"/>
      <c r="D4" s="1386"/>
      <c r="E4" s="1386"/>
      <c r="F4" s="1386"/>
      <c r="G4" s="1386"/>
      <c r="H4" s="1386"/>
      <c r="I4" s="1386"/>
      <c r="J4" s="1386"/>
      <c r="K4" s="1386"/>
      <c r="L4" s="1386"/>
      <c r="M4" s="1387"/>
    </row>
    <row r="5" spans="1:16" x14ac:dyDescent="0.2">
      <c r="A5" s="96"/>
      <c r="B5" s="97"/>
      <c r="C5" s="97"/>
      <c r="D5" s="59"/>
      <c r="E5" s="59"/>
      <c r="F5" s="59"/>
      <c r="G5" s="59"/>
      <c r="H5" s="59"/>
      <c r="I5" s="59"/>
      <c r="J5" s="59"/>
      <c r="K5" s="59"/>
      <c r="L5" s="59"/>
      <c r="M5" s="208"/>
    </row>
    <row r="6" spans="1:16" x14ac:dyDescent="0.2">
      <c r="A6" s="96"/>
      <c r="B6" s="45" t="s">
        <v>36</v>
      </c>
      <c r="C6" s="45" t="s">
        <v>35</v>
      </c>
      <c r="D6" s="45" t="s">
        <v>34</v>
      </c>
      <c r="E6" s="45" t="s">
        <v>33</v>
      </c>
      <c r="F6" s="45" t="s">
        <v>32</v>
      </c>
      <c r="G6" s="45" t="s">
        <v>31</v>
      </c>
      <c r="H6" s="48" t="s">
        <v>30</v>
      </c>
      <c r="I6" s="468" t="s">
        <v>29</v>
      </c>
      <c r="J6" s="468" t="s">
        <v>28</v>
      </c>
      <c r="K6" s="468" t="s">
        <v>27</v>
      </c>
      <c r="L6" s="468" t="s">
        <v>26</v>
      </c>
      <c r="M6" s="433" t="s">
        <v>25</v>
      </c>
    </row>
    <row r="7" spans="1:16" ht="20" customHeight="1" x14ac:dyDescent="0.2">
      <c r="A7" s="96"/>
      <c r="B7" s="1449" t="s">
        <v>1060</v>
      </c>
      <c r="C7" s="1373"/>
      <c r="D7" s="1381"/>
      <c r="E7" s="1381"/>
      <c r="F7" s="1381"/>
      <c r="G7" s="1381"/>
      <c r="H7" s="1373" t="s">
        <v>123</v>
      </c>
      <c r="I7" s="1373"/>
      <c r="J7" s="1381"/>
      <c r="K7" s="1381"/>
      <c r="L7" s="1381"/>
      <c r="M7" s="1384"/>
    </row>
    <row r="8" spans="1:16" s="87" customFormat="1" ht="52" customHeight="1" x14ac:dyDescent="0.2">
      <c r="A8" s="95"/>
      <c r="B8" s="835" t="s">
        <v>865</v>
      </c>
      <c r="C8" s="352" t="s">
        <v>868</v>
      </c>
      <c r="D8" s="352" t="s">
        <v>120</v>
      </c>
      <c r="E8" s="352" t="s">
        <v>121</v>
      </c>
      <c r="F8" s="352" t="s">
        <v>122</v>
      </c>
      <c r="G8" s="352" t="s">
        <v>57</v>
      </c>
      <c r="H8" s="424" t="s">
        <v>865</v>
      </c>
      <c r="I8" s="352" t="s">
        <v>868</v>
      </c>
      <c r="J8" s="352" t="s">
        <v>120</v>
      </c>
      <c r="K8" s="352" t="s">
        <v>121</v>
      </c>
      <c r="L8" s="352" t="s">
        <v>122</v>
      </c>
      <c r="M8" s="359" t="s">
        <v>57</v>
      </c>
      <c r="P8" s="538"/>
    </row>
    <row r="9" spans="1:16" s="87" customFormat="1" ht="15" customHeight="1" x14ac:dyDescent="0.2">
      <c r="A9" s="93">
        <v>1913</v>
      </c>
      <c r="B9" s="425"/>
      <c r="C9" s="317"/>
      <c r="D9" s="317"/>
      <c r="E9" s="85"/>
      <c r="F9" s="85"/>
      <c r="G9" s="84">
        <f>avghweal!AV2</f>
        <v>80021847.118905768</v>
      </c>
      <c r="H9" s="530"/>
      <c r="I9" s="541"/>
      <c r="J9" s="575"/>
      <c r="K9" s="541"/>
      <c r="L9" s="575"/>
      <c r="M9" s="561">
        <f>G9*0.0001/'TE5'!F9</f>
        <v>9.1208355024372231E-2</v>
      </c>
      <c r="P9" s="540"/>
    </row>
    <row r="10" spans="1:16" s="87" customFormat="1" ht="15" customHeight="1" x14ac:dyDescent="0.2">
      <c r="A10" s="92">
        <v>1914</v>
      </c>
      <c r="B10" s="425"/>
      <c r="C10" s="317"/>
      <c r="D10" s="317"/>
      <c r="E10" s="85"/>
      <c r="F10" s="85"/>
      <c r="G10" s="84">
        <f>avghweal!AV3</f>
        <v>85046270.03411971</v>
      </c>
      <c r="H10" s="530"/>
      <c r="I10" s="541"/>
      <c r="J10" s="575"/>
      <c r="K10" s="541"/>
      <c r="L10" s="575"/>
      <c r="M10" s="561">
        <f>G10*0.0001/'TE5'!F10</f>
        <v>9.6752340091041791E-2</v>
      </c>
      <c r="P10" s="540"/>
    </row>
    <row r="11" spans="1:16" s="87" customFormat="1" ht="15" customHeight="1" x14ac:dyDescent="0.2">
      <c r="A11" s="92">
        <v>1915</v>
      </c>
      <c r="B11" s="425"/>
      <c r="C11" s="317"/>
      <c r="D11" s="317"/>
      <c r="E11" s="85"/>
      <c r="F11" s="85"/>
      <c r="G11" s="84">
        <f>avghweal!AV4</f>
        <v>107132477.18153436</v>
      </c>
      <c r="H11" s="530"/>
      <c r="I11" s="541"/>
      <c r="J11" s="575"/>
      <c r="K11" s="541"/>
      <c r="L11" s="575"/>
      <c r="M11" s="561">
        <f>G11*0.0001/'TE5'!F11</f>
        <v>0.1140214148148356</v>
      </c>
      <c r="P11" s="540"/>
    </row>
    <row r="12" spans="1:16" s="87" customFormat="1" ht="15" customHeight="1" x14ac:dyDescent="0.2">
      <c r="A12" s="92">
        <v>1916</v>
      </c>
      <c r="B12" s="425"/>
      <c r="C12" s="317"/>
      <c r="D12" s="317"/>
      <c r="E12" s="85"/>
      <c r="F12" s="85"/>
      <c r="G12" s="84">
        <f>avghweal!AV5</f>
        <v>114500927.38208345</v>
      </c>
      <c r="H12" s="530"/>
      <c r="I12" s="541"/>
      <c r="J12" s="575"/>
      <c r="K12" s="541"/>
      <c r="L12" s="575"/>
      <c r="M12" s="561">
        <f>G12*0.0001/'TE5'!F12</f>
        <v>0.11863370136349387</v>
      </c>
      <c r="P12" s="540"/>
    </row>
    <row r="13" spans="1:16" s="87" customFormat="1" ht="15" customHeight="1" x14ac:dyDescent="0.2">
      <c r="A13" s="92">
        <v>1917</v>
      </c>
      <c r="B13" s="425"/>
      <c r="C13" s="317"/>
      <c r="D13" s="317"/>
      <c r="E13" s="85"/>
      <c r="F13" s="85"/>
      <c r="G13" s="84">
        <f>avghweal!AV6</f>
        <v>74633423.85531339</v>
      </c>
      <c r="H13" s="530"/>
      <c r="I13" s="541"/>
      <c r="J13" s="575"/>
      <c r="K13" s="541"/>
      <c r="L13" s="575"/>
      <c r="M13" s="561">
        <f>G13*0.0001/'TE5'!F13</f>
        <v>9.0193009210814717E-2</v>
      </c>
      <c r="P13" s="540"/>
    </row>
    <row r="14" spans="1:16" s="87" customFormat="1" ht="15" customHeight="1" x14ac:dyDescent="0.2">
      <c r="A14" s="92">
        <v>1918</v>
      </c>
      <c r="B14" s="425"/>
      <c r="C14" s="317"/>
      <c r="D14" s="353"/>
      <c r="E14" s="314"/>
      <c r="F14" s="314"/>
      <c r="G14" s="84">
        <f>avghweal!AV7</f>
        <v>49092472.354356498</v>
      </c>
      <c r="H14" s="530"/>
      <c r="I14" s="541"/>
      <c r="J14" s="575"/>
      <c r="K14" s="541"/>
      <c r="L14" s="575"/>
      <c r="M14" s="561">
        <f>G14*0.0001/'TE5'!F14</f>
        <v>6.5474806538353442E-2</v>
      </c>
      <c r="P14" s="540"/>
    </row>
    <row r="15" spans="1:16" s="87" customFormat="1" ht="15" customHeight="1" x14ac:dyDescent="0.2">
      <c r="A15" s="91">
        <v>1919</v>
      </c>
      <c r="B15" s="426"/>
      <c r="C15" s="316"/>
      <c r="D15" s="354"/>
      <c r="E15" s="315"/>
      <c r="F15" s="315"/>
      <c r="G15" s="88">
        <f>avghweal!AV8</f>
        <v>47255998.084622532</v>
      </c>
      <c r="H15" s="531"/>
      <c r="I15" s="542"/>
      <c r="J15" s="576"/>
      <c r="K15" s="542"/>
      <c r="L15" s="576"/>
      <c r="M15" s="562">
        <f>G15*0.0001/'TE5'!F15</f>
        <v>6.365394048581452E-2</v>
      </c>
      <c r="P15" s="540"/>
    </row>
    <row r="16" spans="1:16" s="87" customFormat="1" ht="15" customHeight="1" x14ac:dyDescent="0.2">
      <c r="A16" s="92">
        <v>1920</v>
      </c>
      <c r="B16" s="425"/>
      <c r="C16" s="317"/>
      <c r="D16" s="353"/>
      <c r="E16" s="314"/>
      <c r="F16" s="314"/>
      <c r="G16" s="84">
        <f>avghweal!AV9</f>
        <v>28393846.114910673</v>
      </c>
      <c r="H16" s="530"/>
      <c r="I16" s="541"/>
      <c r="J16" s="575"/>
      <c r="K16" s="541"/>
      <c r="L16" s="575"/>
      <c r="M16" s="561">
        <f>G16*0.0001/'TE5'!F16</f>
        <v>4.3784419622629939E-2</v>
      </c>
      <c r="P16" s="540"/>
    </row>
    <row r="17" spans="1:16" s="87" customFormat="1" ht="15" customHeight="1" x14ac:dyDescent="0.2">
      <c r="A17" s="92">
        <v>1921</v>
      </c>
      <c r="B17" s="425"/>
      <c r="C17" s="317"/>
      <c r="D17" s="353"/>
      <c r="E17" s="314"/>
      <c r="F17" s="314"/>
      <c r="G17" s="84">
        <f>avghweal!AV10</f>
        <v>31925118.398361206</v>
      </c>
      <c r="H17" s="530"/>
      <c r="I17" s="541"/>
      <c r="J17" s="575"/>
      <c r="K17" s="541"/>
      <c r="L17" s="575"/>
      <c r="M17" s="561">
        <f>G17*0.0001/'TE5'!F17</f>
        <v>4.5232728465488148E-2</v>
      </c>
      <c r="P17" s="540"/>
    </row>
    <row r="18" spans="1:16" s="87" customFormat="1" ht="15" customHeight="1" x14ac:dyDescent="0.2">
      <c r="A18" s="92">
        <v>1922</v>
      </c>
      <c r="B18" s="425"/>
      <c r="C18" s="317"/>
      <c r="D18" s="353"/>
      <c r="E18" s="314"/>
      <c r="F18" s="314"/>
      <c r="G18" s="84">
        <f>avghweal!AV11</f>
        <v>46068763.831800528</v>
      </c>
      <c r="H18" s="530"/>
      <c r="I18" s="541"/>
      <c r="J18" s="575"/>
      <c r="K18" s="541"/>
      <c r="L18" s="575"/>
      <c r="M18" s="561">
        <f>G18*0.0001/'TE5'!F18</f>
        <v>5.8314689665508818E-2</v>
      </c>
      <c r="P18" s="540"/>
    </row>
    <row r="19" spans="1:16" s="87" customFormat="1" ht="15" customHeight="1" x14ac:dyDescent="0.2">
      <c r="A19" s="92">
        <v>1923</v>
      </c>
      <c r="B19" s="425"/>
      <c r="C19" s="317"/>
      <c r="D19" s="353"/>
      <c r="E19" s="314"/>
      <c r="F19" s="314"/>
      <c r="G19" s="84">
        <f>avghweal!AV12</f>
        <v>38283776.710276857</v>
      </c>
      <c r="H19" s="530"/>
      <c r="I19" s="541"/>
      <c r="J19" s="575"/>
      <c r="K19" s="541"/>
      <c r="L19" s="575"/>
      <c r="M19" s="561">
        <f>G19*0.0001/'TE5'!F19</f>
        <v>4.838391756904948E-2</v>
      </c>
      <c r="P19" s="540"/>
    </row>
    <row r="20" spans="1:16" s="87" customFormat="1" ht="15" customHeight="1" x14ac:dyDescent="0.2">
      <c r="A20" s="92">
        <v>1924</v>
      </c>
      <c r="B20" s="425"/>
      <c r="C20" s="317"/>
      <c r="D20" s="353"/>
      <c r="E20" s="314"/>
      <c r="F20" s="314"/>
      <c r="G20" s="84">
        <f>avghweal!AV13</f>
        <v>42593625.327530704</v>
      </c>
      <c r="H20" s="530"/>
      <c r="I20" s="541"/>
      <c r="J20" s="575"/>
      <c r="K20" s="541"/>
      <c r="L20" s="575"/>
      <c r="M20" s="561">
        <f>G20*0.0001/'TE5'!F20</f>
        <v>5.2810425045830875E-2</v>
      </c>
      <c r="P20" s="540"/>
    </row>
    <row r="21" spans="1:16" s="87" customFormat="1" ht="15" customHeight="1" x14ac:dyDescent="0.2">
      <c r="A21" s="92">
        <v>1925</v>
      </c>
      <c r="B21" s="425"/>
      <c r="C21" s="317"/>
      <c r="D21" s="353"/>
      <c r="E21" s="314"/>
      <c r="F21" s="314"/>
      <c r="G21" s="84">
        <f>avghweal!AV14</f>
        <v>54597318.044114575</v>
      </c>
      <c r="H21" s="530"/>
      <c r="I21" s="541"/>
      <c r="J21" s="575"/>
      <c r="K21" s="541"/>
      <c r="L21" s="575"/>
      <c r="M21" s="561">
        <f>G21*0.0001/'TE5'!F21</f>
        <v>6.4270436430147515E-2</v>
      </c>
      <c r="P21" s="540"/>
    </row>
    <row r="22" spans="1:16" s="87" customFormat="1" ht="15" customHeight="1" x14ac:dyDescent="0.2">
      <c r="A22" s="92">
        <v>1926</v>
      </c>
      <c r="B22" s="425"/>
      <c r="C22" s="317"/>
      <c r="D22" s="353"/>
      <c r="E22" s="314"/>
      <c r="F22" s="314"/>
      <c r="G22" s="84">
        <f>avghweal!AV15</f>
        <v>62684848.252347752</v>
      </c>
      <c r="H22" s="530"/>
      <c r="I22" s="541"/>
      <c r="J22" s="575"/>
      <c r="K22" s="541"/>
      <c r="L22" s="575"/>
      <c r="M22" s="561">
        <f>G22*0.0001/'TE5'!F22</f>
        <v>7.1449283893366813E-2</v>
      </c>
      <c r="P22" s="540"/>
    </row>
    <row r="23" spans="1:16" s="87" customFormat="1" ht="15" customHeight="1" x14ac:dyDescent="0.2">
      <c r="A23" s="92">
        <v>1927</v>
      </c>
      <c r="B23" s="425"/>
      <c r="C23" s="317"/>
      <c r="D23" s="353"/>
      <c r="E23" s="314"/>
      <c r="F23" s="314"/>
      <c r="G23" s="84">
        <f>avghweal!AV16</f>
        <v>74304593.780725166</v>
      </c>
      <c r="H23" s="530"/>
      <c r="I23" s="541"/>
      <c r="J23" s="575"/>
      <c r="K23" s="541"/>
      <c r="L23" s="575"/>
      <c r="M23" s="561">
        <f>G23*0.0001/'TE5'!F23</f>
        <v>7.9197368403367913E-2</v>
      </c>
      <c r="P23" s="540"/>
    </row>
    <row r="24" spans="1:16" s="87" customFormat="1" ht="15" customHeight="1" x14ac:dyDescent="0.2">
      <c r="A24" s="92">
        <v>1928</v>
      </c>
      <c r="B24" s="425"/>
      <c r="C24" s="317"/>
      <c r="D24" s="353"/>
      <c r="E24" s="314"/>
      <c r="F24" s="314"/>
      <c r="G24" s="84">
        <f>avghweal!AV17</f>
        <v>100589498.230377</v>
      </c>
      <c r="H24" s="530"/>
      <c r="I24" s="541"/>
      <c r="J24" s="575"/>
      <c r="K24" s="541"/>
      <c r="L24" s="575"/>
      <c r="M24" s="561">
        <f>G24*0.0001/'TE5'!F24</f>
        <v>9.3864812035476655E-2</v>
      </c>
      <c r="P24" s="540"/>
    </row>
    <row r="25" spans="1:16" s="87" customFormat="1" ht="15" customHeight="1" x14ac:dyDescent="0.2">
      <c r="A25" s="91">
        <v>1929</v>
      </c>
      <c r="B25" s="426"/>
      <c r="C25" s="316"/>
      <c r="D25" s="354"/>
      <c r="E25" s="315"/>
      <c r="F25" s="315"/>
      <c r="G25" s="88">
        <f>avghweal!AV18</f>
        <v>116350979.84256251</v>
      </c>
      <c r="H25" s="531"/>
      <c r="I25" s="542"/>
      <c r="J25" s="576"/>
      <c r="K25" s="542"/>
      <c r="L25" s="576"/>
      <c r="M25" s="562">
        <f>G25*0.0001/'TE5'!F25</f>
        <v>0.10432432608825694</v>
      </c>
      <c r="P25" s="540"/>
    </row>
    <row r="26" spans="1:16" s="87" customFormat="1" ht="15" customHeight="1" x14ac:dyDescent="0.2">
      <c r="A26" s="92">
        <v>1930</v>
      </c>
      <c r="B26" s="425"/>
      <c r="C26" s="317"/>
      <c r="D26" s="353"/>
      <c r="E26" s="314"/>
      <c r="F26" s="314"/>
      <c r="G26" s="84">
        <f>avghweal!AV19</f>
        <v>76894446.761520535</v>
      </c>
      <c r="H26" s="530"/>
      <c r="I26" s="541"/>
      <c r="J26" s="575"/>
      <c r="K26" s="541"/>
      <c r="L26" s="575"/>
      <c r="M26" s="561">
        <f>G26*0.0001/'TE5'!F26</f>
        <v>7.5036336382768784E-2</v>
      </c>
      <c r="P26" s="540"/>
    </row>
    <row r="27" spans="1:16" s="87" customFormat="1" ht="15" customHeight="1" x14ac:dyDescent="0.2">
      <c r="A27" s="92">
        <v>1931</v>
      </c>
      <c r="B27" s="425"/>
      <c r="C27" s="317"/>
      <c r="D27" s="353"/>
      <c r="E27" s="314"/>
      <c r="F27" s="314"/>
      <c r="G27" s="84">
        <f>avghweal!AV20</f>
        <v>51670560.909040175</v>
      </c>
      <c r="H27" s="530"/>
      <c r="I27" s="541"/>
      <c r="J27" s="575"/>
      <c r="K27" s="541"/>
      <c r="L27" s="575"/>
      <c r="M27" s="561">
        <f>G27*0.0001/'TE5'!F27</f>
        <v>5.8380005548053136E-2</v>
      </c>
      <c r="P27" s="540"/>
    </row>
    <row r="28" spans="1:16" s="87" customFormat="1" ht="15" customHeight="1" x14ac:dyDescent="0.2">
      <c r="A28" s="92">
        <v>1932</v>
      </c>
      <c r="B28" s="425"/>
      <c r="C28" s="317"/>
      <c r="D28" s="353"/>
      <c r="E28" s="314"/>
      <c r="F28" s="314"/>
      <c r="G28" s="84">
        <f>avghweal!AV21</f>
        <v>41576257.85477075</v>
      </c>
      <c r="H28" s="530"/>
      <c r="I28" s="541"/>
      <c r="J28" s="575"/>
      <c r="K28" s="541"/>
      <c r="L28" s="575"/>
      <c r="M28" s="561">
        <f>G28*0.0001/'TE5'!F28</f>
        <v>5.2614540636793057E-2</v>
      </c>
      <c r="P28" s="540"/>
    </row>
    <row r="29" spans="1:16" s="87" customFormat="1" ht="15" customHeight="1" x14ac:dyDescent="0.2">
      <c r="A29" s="92">
        <v>1933</v>
      </c>
      <c r="B29" s="425"/>
      <c r="C29" s="317"/>
      <c r="D29" s="353"/>
      <c r="E29" s="314"/>
      <c r="F29" s="314"/>
      <c r="G29" s="84">
        <f>avghweal!AV22</f>
        <v>54665566.84499938</v>
      </c>
      <c r="H29" s="530"/>
      <c r="I29" s="541"/>
      <c r="J29" s="575"/>
      <c r="K29" s="541"/>
      <c r="L29" s="575"/>
      <c r="M29" s="561">
        <f>G29*0.0001/'TE5'!F29</f>
        <v>6.5470409391399684E-2</v>
      </c>
      <c r="P29" s="540"/>
    </row>
    <row r="30" spans="1:16" s="87" customFormat="1" ht="15" customHeight="1" x14ac:dyDescent="0.2">
      <c r="A30" s="92">
        <v>1934</v>
      </c>
      <c r="B30" s="425"/>
      <c r="C30" s="317"/>
      <c r="D30" s="353"/>
      <c r="E30" s="314"/>
      <c r="F30" s="314"/>
      <c r="G30" s="84">
        <f>avghweal!AV23</f>
        <v>52814451.859257825</v>
      </c>
      <c r="H30" s="530"/>
      <c r="I30" s="541"/>
      <c r="J30" s="575"/>
      <c r="K30" s="541"/>
      <c r="L30" s="575"/>
      <c r="M30" s="561">
        <f>G30*0.0001/'TE5'!F30</f>
        <v>6.1647691551802733E-2</v>
      </c>
      <c r="P30" s="540"/>
    </row>
    <row r="31" spans="1:16" s="87" customFormat="1" ht="15" customHeight="1" x14ac:dyDescent="0.2">
      <c r="A31" s="92">
        <v>1935</v>
      </c>
      <c r="B31" s="425"/>
      <c r="C31" s="317"/>
      <c r="D31" s="353"/>
      <c r="E31" s="314"/>
      <c r="F31" s="314"/>
      <c r="G31" s="84">
        <f>avghweal!AV24</f>
        <v>54899852.619775936</v>
      </c>
      <c r="H31" s="530"/>
      <c r="I31" s="541"/>
      <c r="J31" s="575"/>
      <c r="K31" s="541"/>
      <c r="L31" s="575"/>
      <c r="M31" s="561">
        <f>G31*0.0001/'TE5'!F31</f>
        <v>6.1156577563302929E-2</v>
      </c>
      <c r="P31" s="540"/>
    </row>
    <row r="32" spans="1:16" s="87" customFormat="1" ht="15" customHeight="1" x14ac:dyDescent="0.2">
      <c r="A32" s="92">
        <v>1936</v>
      </c>
      <c r="B32" s="425"/>
      <c r="C32" s="317"/>
      <c r="D32" s="353"/>
      <c r="E32" s="314"/>
      <c r="F32" s="314"/>
      <c r="G32" s="84">
        <f>avghweal!AV25</f>
        <v>61083831.131391883</v>
      </c>
      <c r="H32" s="530"/>
      <c r="I32" s="541"/>
      <c r="J32" s="575"/>
      <c r="K32" s="541"/>
      <c r="L32" s="575"/>
      <c r="M32" s="561">
        <f>G32*0.0001/'TE5'!F32</f>
        <v>5.9143240443389151E-2</v>
      </c>
      <c r="P32" s="540"/>
    </row>
    <row r="33" spans="1:16" s="87" customFormat="1" ht="15" customHeight="1" x14ac:dyDescent="0.2">
      <c r="A33" s="92">
        <v>1937</v>
      </c>
      <c r="B33" s="425"/>
      <c r="C33" s="317"/>
      <c r="D33" s="353"/>
      <c r="E33" s="314"/>
      <c r="F33" s="314"/>
      <c r="G33" s="84">
        <f>avghweal!AV26</f>
        <v>61094472.162804335</v>
      </c>
      <c r="H33" s="530"/>
      <c r="I33" s="541"/>
      <c r="J33" s="575"/>
      <c r="K33" s="541"/>
      <c r="L33" s="575"/>
      <c r="M33" s="561">
        <f>G33*0.0001/'TE5'!F33</f>
        <v>6.1686611858137549E-2</v>
      </c>
      <c r="P33" s="540"/>
    </row>
    <row r="34" spans="1:16" s="87" customFormat="1" ht="15" customHeight="1" x14ac:dyDescent="0.2">
      <c r="A34" s="92">
        <v>1938</v>
      </c>
      <c r="B34" s="425"/>
      <c r="C34" s="317"/>
      <c r="D34" s="353"/>
      <c r="E34" s="314"/>
      <c r="F34" s="314"/>
      <c r="G34" s="84">
        <f>avghweal!AV27</f>
        <v>59460530.555178478</v>
      </c>
      <c r="H34" s="530"/>
      <c r="I34" s="541"/>
      <c r="J34" s="575"/>
      <c r="K34" s="541"/>
      <c r="L34" s="575"/>
      <c r="M34" s="561">
        <f>G34*0.0001/'TE5'!F34</f>
        <v>6.2797783436735102E-2</v>
      </c>
      <c r="P34" s="540"/>
    </row>
    <row r="35" spans="1:16" s="87" customFormat="1" ht="15" customHeight="1" x14ac:dyDescent="0.2">
      <c r="A35" s="91">
        <v>1939</v>
      </c>
      <c r="B35" s="426"/>
      <c r="C35" s="316"/>
      <c r="D35" s="354"/>
      <c r="E35" s="315"/>
      <c r="F35" s="315"/>
      <c r="G35" s="88">
        <f>avghweal!AV28</f>
        <v>53838419.691846445</v>
      </c>
      <c r="H35" s="531"/>
      <c r="I35" s="542"/>
      <c r="J35" s="576"/>
      <c r="K35" s="542"/>
      <c r="L35" s="576"/>
      <c r="M35" s="562">
        <f>G35*0.0001/'TE5'!F35</f>
        <v>5.5173089627828124E-2</v>
      </c>
      <c r="P35" s="540"/>
    </row>
    <row r="36" spans="1:16" s="87" customFormat="1" ht="15" customHeight="1" x14ac:dyDescent="0.2">
      <c r="A36" s="92">
        <v>1940</v>
      </c>
      <c r="B36" s="425"/>
      <c r="C36" s="317"/>
      <c r="D36" s="353"/>
      <c r="E36" s="314"/>
      <c r="F36" s="314"/>
      <c r="G36" s="84">
        <f>avghweal!AV29</f>
        <v>50425179.93685516</v>
      </c>
      <c r="H36" s="530"/>
      <c r="I36" s="541"/>
      <c r="J36" s="575"/>
      <c r="K36" s="541"/>
      <c r="L36" s="575"/>
      <c r="M36" s="561">
        <f>G36*0.0001/'TE5'!F36</f>
        <v>5.2008032794301259E-2</v>
      </c>
      <c r="P36" s="540"/>
    </row>
    <row r="37" spans="1:16" s="87" customFormat="1" ht="15" customHeight="1" x14ac:dyDescent="0.2">
      <c r="A37" s="92">
        <v>1941</v>
      </c>
      <c r="B37" s="425"/>
      <c r="C37" s="317"/>
      <c r="D37" s="353"/>
      <c r="E37" s="314"/>
      <c r="F37" s="314"/>
      <c r="G37" s="84">
        <f>avghweal!AV30</f>
        <v>41112098.002680913</v>
      </c>
      <c r="H37" s="530"/>
      <c r="I37" s="541"/>
      <c r="J37" s="575"/>
      <c r="K37" s="541"/>
      <c r="L37" s="575"/>
      <c r="M37" s="561">
        <f>G37*0.0001/'TE5'!F37</f>
        <v>4.4661795484924487E-2</v>
      </c>
      <c r="P37" s="540"/>
    </row>
    <row r="38" spans="1:16" s="87" customFormat="1" ht="15" customHeight="1" x14ac:dyDescent="0.2">
      <c r="A38" s="92">
        <v>1942</v>
      </c>
      <c r="B38" s="425"/>
      <c r="C38" s="317"/>
      <c r="D38" s="353"/>
      <c r="E38" s="314"/>
      <c r="F38" s="314"/>
      <c r="G38" s="84">
        <f>avghweal!AV31</f>
        <v>34774083.260038175</v>
      </c>
      <c r="H38" s="530"/>
      <c r="I38" s="541"/>
      <c r="J38" s="575"/>
      <c r="K38" s="541"/>
      <c r="L38" s="575"/>
      <c r="M38" s="561">
        <f>G38*0.0001/'TE5'!F38</f>
        <v>3.8953855150969302E-2</v>
      </c>
      <c r="P38" s="540"/>
    </row>
    <row r="39" spans="1:16" s="87" customFormat="1" ht="15" customHeight="1" x14ac:dyDescent="0.2">
      <c r="A39" s="92">
        <v>1943</v>
      </c>
      <c r="B39" s="425"/>
      <c r="C39" s="317"/>
      <c r="D39" s="353"/>
      <c r="E39" s="314"/>
      <c r="F39" s="314"/>
      <c r="G39" s="84">
        <f>avghweal!AV32</f>
        <v>32576457.847033642</v>
      </c>
      <c r="H39" s="530"/>
      <c r="I39" s="541"/>
      <c r="J39" s="575"/>
      <c r="K39" s="541"/>
      <c r="L39" s="575"/>
      <c r="M39" s="561">
        <f>G39*0.0001/'TE5'!F39</f>
        <v>3.375879307606694E-2</v>
      </c>
      <c r="P39" s="540"/>
    </row>
    <row r="40" spans="1:16" s="87" customFormat="1" ht="15" customHeight="1" x14ac:dyDescent="0.2">
      <c r="A40" s="92">
        <v>1944</v>
      </c>
      <c r="B40" s="425"/>
      <c r="C40" s="317"/>
      <c r="D40" s="353"/>
      <c r="E40" s="314"/>
      <c r="F40" s="314"/>
      <c r="G40" s="84">
        <f>avghweal!AV33</f>
        <v>37002971.425132111</v>
      </c>
      <c r="H40" s="530"/>
      <c r="I40" s="541"/>
      <c r="J40" s="575"/>
      <c r="K40" s="541"/>
      <c r="L40" s="575"/>
      <c r="M40" s="561">
        <f>G40*0.0001/'TE5'!F40</f>
        <v>3.3765933087923812E-2</v>
      </c>
      <c r="P40" s="540"/>
    </row>
    <row r="41" spans="1:16" s="87" customFormat="1" ht="15" customHeight="1" x14ac:dyDescent="0.2">
      <c r="A41" s="92">
        <v>1945</v>
      </c>
      <c r="B41" s="425"/>
      <c r="C41" s="317"/>
      <c r="D41" s="353"/>
      <c r="E41" s="314"/>
      <c r="F41" s="314"/>
      <c r="G41" s="84">
        <f>avghweal!AV34</f>
        <v>39153959.391939603</v>
      </c>
      <c r="H41" s="530"/>
      <c r="I41" s="541"/>
      <c r="J41" s="575"/>
      <c r="K41" s="541"/>
      <c r="L41" s="575"/>
      <c r="M41" s="561">
        <f>G41*0.0001/'TE5'!F41</f>
        <v>3.1373506916752419E-2</v>
      </c>
      <c r="P41" s="540"/>
    </row>
    <row r="42" spans="1:16" s="87" customFormat="1" ht="15" customHeight="1" x14ac:dyDescent="0.2">
      <c r="A42" s="92">
        <v>1946</v>
      </c>
      <c r="B42" s="425"/>
      <c r="C42" s="317"/>
      <c r="D42" s="353"/>
      <c r="E42" s="314"/>
      <c r="F42" s="314"/>
      <c r="G42" s="84">
        <f>avghweal!AV35</f>
        <v>39830771.235049456</v>
      </c>
      <c r="H42" s="530"/>
      <c r="I42" s="541"/>
      <c r="J42" s="575"/>
      <c r="K42" s="541"/>
      <c r="L42" s="575"/>
      <c r="M42" s="561">
        <f>G42*0.0001/'TE5'!F42</f>
        <v>3.2821440579878708E-2</v>
      </c>
      <c r="P42" s="540"/>
    </row>
    <row r="43" spans="1:16" s="87" customFormat="1" ht="15" customHeight="1" x14ac:dyDescent="0.2">
      <c r="A43" s="92">
        <v>1947</v>
      </c>
      <c r="B43" s="425"/>
      <c r="C43" s="317"/>
      <c r="D43" s="353"/>
      <c r="E43" s="314"/>
      <c r="F43" s="314"/>
      <c r="G43" s="84">
        <f>avghweal!AV36</f>
        <v>39423111.347727589</v>
      </c>
      <c r="H43" s="530"/>
      <c r="I43" s="541"/>
      <c r="J43" s="575"/>
      <c r="K43" s="541"/>
      <c r="L43" s="575"/>
      <c r="M43" s="561">
        <f>G43*0.0001/'TE5'!F43</f>
        <v>3.3236156719935198E-2</v>
      </c>
      <c r="P43" s="540"/>
    </row>
    <row r="44" spans="1:16" s="87" customFormat="1" ht="15" customHeight="1" x14ac:dyDescent="0.2">
      <c r="A44" s="92">
        <v>1948</v>
      </c>
      <c r="B44" s="425"/>
      <c r="C44" s="317"/>
      <c r="D44" s="353"/>
      <c r="E44" s="314"/>
      <c r="F44" s="314"/>
      <c r="G44" s="84">
        <f>avghweal!AV37</f>
        <v>37412349.078169495</v>
      </c>
      <c r="H44" s="530"/>
      <c r="I44" s="541"/>
      <c r="J44" s="575"/>
      <c r="K44" s="541"/>
      <c r="L44" s="575"/>
      <c r="M44" s="561">
        <f>G44*0.0001/'TE5'!F44</f>
        <v>3.1315456157996399E-2</v>
      </c>
      <c r="P44" s="540"/>
    </row>
    <row r="45" spans="1:16" s="87" customFormat="1" ht="15" customHeight="1" x14ac:dyDescent="0.2">
      <c r="A45" s="91">
        <v>1949</v>
      </c>
      <c r="B45" s="426"/>
      <c r="C45" s="316"/>
      <c r="D45" s="354"/>
      <c r="E45" s="315"/>
      <c r="F45" s="315"/>
      <c r="G45" s="88">
        <f>avghweal!AV38</f>
        <v>37723661.838163383</v>
      </c>
      <c r="H45" s="531"/>
      <c r="I45" s="542"/>
      <c r="J45" s="576"/>
      <c r="K45" s="542"/>
      <c r="L45" s="576"/>
      <c r="M45" s="562">
        <f>G45*0.0001/'TE5'!F45</f>
        <v>3.0666472712723457E-2</v>
      </c>
      <c r="P45" s="540"/>
    </row>
    <row r="46" spans="1:16" s="87" customFormat="1" ht="15" customHeight="1" x14ac:dyDescent="0.2">
      <c r="A46" s="92">
        <v>1950</v>
      </c>
      <c r="B46" s="425"/>
      <c r="C46" s="317"/>
      <c r="D46" s="353"/>
      <c r="E46" s="314"/>
      <c r="F46" s="314"/>
      <c r="G46" s="84">
        <f>avghweal!AV39</f>
        <v>33728660.846723132</v>
      </c>
      <c r="H46" s="530"/>
      <c r="I46" s="541"/>
      <c r="J46" s="575"/>
      <c r="K46" s="541"/>
      <c r="L46" s="575"/>
      <c r="M46" s="561">
        <f>G46*0.0001/'TE5'!F46</f>
        <v>2.6646169486937786E-2</v>
      </c>
      <c r="P46" s="540"/>
    </row>
    <row r="47" spans="1:16" s="87" customFormat="1" ht="15" customHeight="1" x14ac:dyDescent="0.2">
      <c r="A47" s="92">
        <v>1951</v>
      </c>
      <c r="B47" s="425"/>
      <c r="C47" s="317"/>
      <c r="D47" s="353"/>
      <c r="E47" s="314"/>
      <c r="F47" s="314"/>
      <c r="G47" s="84">
        <f>avghweal!AV40</f>
        <v>38527428.204772264</v>
      </c>
      <c r="H47" s="530"/>
      <c r="I47" s="541"/>
      <c r="J47" s="575"/>
      <c r="K47" s="541"/>
      <c r="L47" s="575"/>
      <c r="M47" s="561">
        <f>G47*0.0001/'TE5'!F47</f>
        <v>3.0286945990089392E-2</v>
      </c>
      <c r="P47" s="540"/>
    </row>
    <row r="48" spans="1:16" s="87" customFormat="1" ht="15" customHeight="1" x14ac:dyDescent="0.2">
      <c r="A48" s="92">
        <v>1952</v>
      </c>
      <c r="B48" s="425"/>
      <c r="C48" s="317"/>
      <c r="D48" s="353"/>
      <c r="E48" s="314"/>
      <c r="F48" s="314"/>
      <c r="G48" s="84">
        <f>avghweal!AV41</f>
        <v>38736800.529905744</v>
      </c>
      <c r="H48" s="530"/>
      <c r="I48" s="541"/>
      <c r="J48" s="575"/>
      <c r="K48" s="541"/>
      <c r="L48" s="575"/>
      <c r="M48" s="561">
        <f>G48*0.0001/'TE5'!F48</f>
        <v>2.9591160719512448E-2</v>
      </c>
      <c r="P48" s="540"/>
    </row>
    <row r="49" spans="1:16" s="87" customFormat="1" ht="15" customHeight="1" x14ac:dyDescent="0.2">
      <c r="A49" s="92">
        <v>1953</v>
      </c>
      <c r="B49" s="425"/>
      <c r="C49" s="317"/>
      <c r="D49" s="353"/>
      <c r="E49" s="314"/>
      <c r="F49" s="314"/>
      <c r="G49" s="84">
        <f>avghweal!AV42</f>
        <v>37717316.522303566</v>
      </c>
      <c r="H49" s="530"/>
      <c r="I49" s="541"/>
      <c r="J49" s="575"/>
      <c r="K49" s="541"/>
      <c r="L49" s="575"/>
      <c r="M49" s="561">
        <f>G49*0.0001/'TE5'!F49</f>
        <v>2.8550987025809996E-2</v>
      </c>
      <c r="P49" s="540"/>
    </row>
    <row r="50" spans="1:16" s="87" customFormat="1" ht="15" customHeight="1" x14ac:dyDescent="0.2">
      <c r="A50" s="92">
        <v>1954</v>
      </c>
      <c r="B50" s="425"/>
      <c r="C50" s="317"/>
      <c r="D50" s="353"/>
      <c r="E50" s="314"/>
      <c r="F50" s="314"/>
      <c r="G50" s="84">
        <f>avghweal!AV43</f>
        <v>38959138.776616335</v>
      </c>
      <c r="H50" s="530"/>
      <c r="I50" s="541"/>
      <c r="J50" s="575"/>
      <c r="K50" s="541"/>
      <c r="L50" s="575"/>
      <c r="M50" s="561">
        <f>G50*0.0001/'TE5'!F50</f>
        <v>2.8701890653646728E-2</v>
      </c>
      <c r="P50" s="540"/>
    </row>
    <row r="51" spans="1:16" s="87" customFormat="1" ht="15" customHeight="1" x14ac:dyDescent="0.2">
      <c r="A51" s="92">
        <v>1955</v>
      </c>
      <c r="B51" s="425"/>
      <c r="C51" s="317"/>
      <c r="D51" s="353"/>
      <c r="E51" s="314"/>
      <c r="F51" s="314"/>
      <c r="G51" s="84">
        <f>avghweal!AV44</f>
        <v>44258045.241334833</v>
      </c>
      <c r="H51" s="530"/>
      <c r="I51" s="541"/>
      <c r="J51" s="575"/>
      <c r="K51" s="541"/>
      <c r="L51" s="575"/>
      <c r="M51" s="561">
        <f>G51*0.0001/'TE5'!F51</f>
        <v>3.1095546888812692E-2</v>
      </c>
      <c r="P51" s="540"/>
    </row>
    <row r="52" spans="1:16" s="87" customFormat="1" ht="15" customHeight="1" x14ac:dyDescent="0.2">
      <c r="A52" s="92">
        <v>1956</v>
      </c>
      <c r="B52" s="425"/>
      <c r="C52" s="317"/>
      <c r="D52" s="353"/>
      <c r="E52" s="314"/>
      <c r="F52" s="314"/>
      <c r="G52" s="84">
        <f>avghweal!AV45</f>
        <v>45228101.426935606</v>
      </c>
      <c r="H52" s="530"/>
      <c r="I52" s="541"/>
      <c r="J52" s="575"/>
      <c r="K52" s="541"/>
      <c r="L52" s="575"/>
      <c r="M52" s="561">
        <f>G52*0.0001/'TE5'!F52</f>
        <v>3.0939136791961631E-2</v>
      </c>
      <c r="P52" s="540"/>
    </row>
    <row r="53" spans="1:16" s="87" customFormat="1" ht="15" customHeight="1" x14ac:dyDescent="0.2">
      <c r="A53" s="92">
        <v>1957</v>
      </c>
      <c r="B53" s="425"/>
      <c r="C53" s="317"/>
      <c r="D53" s="353"/>
      <c r="E53" s="314"/>
      <c r="F53" s="314"/>
      <c r="G53" s="84">
        <f>avghweal!AV46</f>
        <v>43168878.966623358</v>
      </c>
      <c r="H53" s="530"/>
      <c r="I53" s="541"/>
      <c r="J53" s="575"/>
      <c r="K53" s="541"/>
      <c r="L53" s="575"/>
      <c r="M53" s="561">
        <f>G53*0.0001/'TE5'!F53</f>
        <v>2.9584979041454483E-2</v>
      </c>
      <c r="P53" s="540"/>
    </row>
    <row r="54" spans="1:16" s="87" customFormat="1" ht="15" customHeight="1" x14ac:dyDescent="0.2">
      <c r="A54" s="92">
        <v>1958</v>
      </c>
      <c r="B54" s="425"/>
      <c r="C54" s="317"/>
      <c r="D54" s="353"/>
      <c r="E54" s="314"/>
      <c r="F54" s="314"/>
      <c r="G54" s="84">
        <f>avghweal!AV47</f>
        <v>43141148.784612611</v>
      </c>
      <c r="H54" s="530"/>
      <c r="I54" s="541"/>
      <c r="J54" s="575"/>
      <c r="K54" s="541"/>
      <c r="L54" s="575"/>
      <c r="M54" s="561">
        <f>G54*0.0001/'TE5'!F54</f>
        <v>2.8936357836203384E-2</v>
      </c>
      <c r="P54" s="540"/>
    </row>
    <row r="55" spans="1:16" s="87" customFormat="1" ht="15" customHeight="1" x14ac:dyDescent="0.2">
      <c r="A55" s="91">
        <v>1959</v>
      </c>
      <c r="B55" s="426"/>
      <c r="C55" s="316"/>
      <c r="D55" s="354"/>
      <c r="E55" s="315"/>
      <c r="F55" s="315"/>
      <c r="G55" s="88">
        <f>avghweal!AV48</f>
        <v>45750769.447703518</v>
      </c>
      <c r="H55" s="531"/>
      <c r="I55" s="542"/>
      <c r="J55" s="576"/>
      <c r="K55" s="542"/>
      <c r="L55" s="576"/>
      <c r="M55" s="562">
        <f>G55*0.0001/'TE5'!F55</f>
        <v>2.9363655986972562E-2</v>
      </c>
      <c r="P55" s="540"/>
    </row>
    <row r="56" spans="1:16" x14ac:dyDescent="0.2">
      <c r="A56" s="67">
        <v>1960</v>
      </c>
      <c r="B56" s="425"/>
      <c r="C56" s="317"/>
      <c r="D56" s="353"/>
      <c r="E56" s="314"/>
      <c r="F56" s="314"/>
      <c r="G56" s="84">
        <f>avghweal!AV49</f>
        <v>52531635.269291714</v>
      </c>
      <c r="H56" s="530"/>
      <c r="I56" s="541"/>
      <c r="J56" s="575"/>
      <c r="K56" s="541"/>
      <c r="L56" s="575"/>
      <c r="M56" s="561">
        <f>G56*0.0001/'TE5'!F56</f>
        <v>3.3145407108560697E-2</v>
      </c>
      <c r="P56" s="540"/>
    </row>
    <row r="57" spans="1:16" x14ac:dyDescent="0.2">
      <c r="A57" s="67">
        <v>1961</v>
      </c>
      <c r="B57" s="425"/>
      <c r="C57" s="317"/>
      <c r="D57" s="353"/>
      <c r="E57" s="314"/>
      <c r="F57" s="314"/>
      <c r="G57" s="84">
        <f>avghweal!AV50</f>
        <v>56577842.401240811</v>
      </c>
      <c r="H57" s="530"/>
      <c r="I57" s="541"/>
      <c r="J57" s="575"/>
      <c r="K57" s="541"/>
      <c r="L57" s="575"/>
      <c r="M57" s="561">
        <f>G57*0.0001/'TE5'!F57</f>
        <v>3.471605872976976E-2</v>
      </c>
      <c r="P57" s="540"/>
    </row>
    <row r="58" spans="1:16" x14ac:dyDescent="0.2">
      <c r="A58" s="67">
        <v>1962</v>
      </c>
      <c r="B58" s="427">
        <f>avghweal!AQ51</f>
        <v>34053369.814719714</v>
      </c>
      <c r="C58" s="318">
        <f>avghweal!AR51</f>
        <v>34053369.814719714</v>
      </c>
      <c r="D58" s="523">
        <f>avghweal!AS51</f>
        <v>25807704.003595565</v>
      </c>
      <c r="E58" s="523">
        <f>avghweal!AT51</f>
        <v>32366396.42974871</v>
      </c>
      <c r="F58" s="523">
        <f>avghweal!AU51</f>
        <v>35554903.16156406</v>
      </c>
      <c r="G58" s="81">
        <f>avghweal!AV51</f>
        <v>53284223.643304817</v>
      </c>
      <c r="H58" s="532">
        <f>B58*0.0001/'TE5'!B58</f>
        <v>3.2605547457933426E-2</v>
      </c>
      <c r="I58" s="543">
        <f>C58*0.0001/'TE5'!B58</f>
        <v>3.2605547457933426E-2</v>
      </c>
      <c r="J58" s="543">
        <f>D58*0.0001/'TE5'!C58</f>
        <v>2.9931111261248589E-2</v>
      </c>
      <c r="K58" s="543">
        <f>E58*0.0001/'TE5'!D58</f>
        <v>3.1939968466758728E-2</v>
      </c>
      <c r="L58" s="543">
        <f>F58*0.0001/'TE5'!E58</f>
        <v>3.3114530146121979E-2</v>
      </c>
      <c r="M58" s="550">
        <f>G58*0.0001/'TE5'!F58</f>
        <v>3.3047311007976532E-2</v>
      </c>
      <c r="P58" s="540"/>
    </row>
    <row r="59" spans="1:16" x14ac:dyDescent="0.2">
      <c r="A59" s="67">
        <v>1963</v>
      </c>
      <c r="B59" s="428">
        <f>avghweal!AQ52</f>
        <v>34997635.891818509</v>
      </c>
      <c r="C59" s="319">
        <f>avghweal!AR52</f>
        <v>34662768.36699985</v>
      </c>
      <c r="D59" s="524">
        <f>avghweal!AS52</f>
        <v>26513354.305914816</v>
      </c>
      <c r="E59" s="524">
        <f>avghweal!AT52</f>
        <v>33196878.057051159</v>
      </c>
      <c r="F59" s="524">
        <f>avghweal!AU52</f>
        <v>36641366.105258688</v>
      </c>
      <c r="G59" s="62">
        <f>avghweal!AV52</f>
        <v>54651664.890462622</v>
      </c>
      <c r="H59" s="533">
        <f>B59*0.0001/'TE5'!B59</f>
        <v>3.3210595549410846E-2</v>
      </c>
      <c r="I59" s="544">
        <f>C59*0.0001/'TE5'!B59</f>
        <v>3.2892826944589608E-2</v>
      </c>
      <c r="J59" s="551">
        <f>D59*0.0001/'TE5'!C59</f>
        <v>3.0621275774686978E-2</v>
      </c>
      <c r="K59" s="544">
        <f>E59*0.0001/'TE5'!D59</f>
        <v>3.2413260189674352E-2</v>
      </c>
      <c r="L59" s="551">
        <f>F59*0.0001/'TE5'!E59</f>
        <v>3.3268977521468568E-2</v>
      </c>
      <c r="M59" s="552">
        <f>G59*0.0001/'TE5'!F59</f>
        <v>3.3600825816392899E-2</v>
      </c>
      <c r="P59" s="540"/>
    </row>
    <row r="60" spans="1:16" x14ac:dyDescent="0.2">
      <c r="A60" s="67">
        <v>1964</v>
      </c>
      <c r="B60" s="428">
        <f>avghweal!AQ53</f>
        <v>35941901.968917295</v>
      </c>
      <c r="C60" s="319">
        <f>avghweal!AR53</f>
        <v>35941901.968917295</v>
      </c>
      <c r="D60" s="524">
        <f>avghweal!AS53</f>
        <v>27219004.608234067</v>
      </c>
      <c r="E60" s="524">
        <f>avghweal!AT53</f>
        <v>34027359.684353612</v>
      </c>
      <c r="F60" s="524">
        <f>avghweal!AU53</f>
        <v>37727829.048953325</v>
      </c>
      <c r="G60" s="62">
        <f>avghweal!AV53</f>
        <v>57309086.972125627</v>
      </c>
      <c r="H60" s="533">
        <f>B60*0.0001/'TE5'!B60</f>
        <v>3.3180106431245804E-2</v>
      </c>
      <c r="I60" s="544">
        <f>C60*0.0001/'TE5'!B60</f>
        <v>3.3180106431245804E-2</v>
      </c>
      <c r="J60" s="551">
        <f>D60*0.0001/'TE5'!C60</f>
        <v>3.1305707991123206E-2</v>
      </c>
      <c r="K60" s="544">
        <f>E60*0.0001/'TE5'!D60</f>
        <v>3.2876651734113693E-2</v>
      </c>
      <c r="L60" s="551">
        <f>F60*0.0001/'TE5'!E60</f>
        <v>3.3415853977203362E-2</v>
      </c>
      <c r="M60" s="552">
        <f>G60*0.0001/'TE5'!F60</f>
        <v>3.4154340624809265E-2</v>
      </c>
      <c r="P60" s="540"/>
    </row>
    <row r="61" spans="1:16" x14ac:dyDescent="0.2">
      <c r="A61" s="67">
        <v>1965</v>
      </c>
      <c r="B61" s="428">
        <f>avghweal!AQ54</f>
        <v>37773562.938239902</v>
      </c>
      <c r="C61" s="319">
        <f>avghweal!AR54</f>
        <v>38447217.813031651</v>
      </c>
      <c r="D61" s="524">
        <f>avghweal!AS54</f>
        <v>29113468.332392626</v>
      </c>
      <c r="E61" s="524">
        <f>avghweal!AT54</f>
        <v>35607913.481033579</v>
      </c>
      <c r="F61" s="524">
        <f>avghweal!AU54</f>
        <v>39797494.353564575</v>
      </c>
      <c r="G61" s="62">
        <f>avghweal!AV54</f>
        <v>60906648.526473582</v>
      </c>
      <c r="H61" s="533">
        <f>B61*0.0001/'TE5'!B61</f>
        <v>3.3392573507084758E-2</v>
      </c>
      <c r="I61" s="544">
        <f>C61*0.0001/'TE5'!B61</f>
        <v>3.398809768259526E-2</v>
      </c>
      <c r="J61" s="551">
        <f>D61*0.0001/'TE5'!C61</f>
        <v>3.287799845446128E-2</v>
      </c>
      <c r="K61" s="544">
        <f>E61*0.0001/'TE5'!D61</f>
        <v>3.3349767818443871E-2</v>
      </c>
      <c r="L61" s="551">
        <f>F61*0.0001/'TE5'!E61</f>
        <v>3.4559562633307873E-2</v>
      </c>
      <c r="M61" s="552">
        <f>G61*0.0001/'TE5'!F61</f>
        <v>3.4862333908677094E-2</v>
      </c>
      <c r="P61" s="540"/>
    </row>
    <row r="62" spans="1:16" x14ac:dyDescent="0.2">
      <c r="A62" s="67">
        <v>1966</v>
      </c>
      <c r="B62" s="428">
        <f>avghweal!AQ55</f>
        <v>39605223.907562502</v>
      </c>
      <c r="C62" s="319">
        <f>avghweal!AR55</f>
        <v>39605223.907562502</v>
      </c>
      <c r="D62" s="524">
        <f>avghweal!AS55</f>
        <v>31007932.056551188</v>
      </c>
      <c r="E62" s="524">
        <f>avghweal!AT55</f>
        <v>37188467.277713545</v>
      </c>
      <c r="F62" s="524">
        <f>avghweal!AU55</f>
        <v>41867159.658175819</v>
      </c>
      <c r="G62" s="62">
        <f>avghweal!AV55</f>
        <v>62390671.938131385</v>
      </c>
      <c r="H62" s="533">
        <f>B62*0.0001/'TE5'!B62</f>
        <v>3.4796088933944709E-2</v>
      </c>
      <c r="I62" s="544">
        <f>C62*0.0001/'TE5'!B62</f>
        <v>3.4796088933944709E-2</v>
      </c>
      <c r="J62" s="551">
        <f>D62*0.0001/'TE5'!C62</f>
        <v>3.439433500170707E-2</v>
      </c>
      <c r="K62" s="544">
        <f>E62*0.0001/'TE5'!D62</f>
        <v>3.3794756978750236E-2</v>
      </c>
      <c r="L62" s="551">
        <f>F62*0.0001/'TE5'!E62</f>
        <v>3.5659391433000565E-2</v>
      </c>
      <c r="M62" s="552">
        <f>G62*0.0001/'TE5'!F62</f>
        <v>3.5570327192544937E-2</v>
      </c>
      <c r="P62" s="540"/>
    </row>
    <row r="63" spans="1:16" x14ac:dyDescent="0.2">
      <c r="A63" s="67">
        <v>1967</v>
      </c>
      <c r="B63" s="428">
        <f>avghweal!AQ56</f>
        <v>40006428.48656591</v>
      </c>
      <c r="C63" s="319">
        <f>avghweal!AR56</f>
        <v>40006428.48656591</v>
      </c>
      <c r="D63" s="524">
        <f>avghweal!AS56</f>
        <v>31723035.013423167</v>
      </c>
      <c r="E63" s="524">
        <f>avghweal!AT56</f>
        <v>37599608.513581</v>
      </c>
      <c r="F63" s="524">
        <f>avghweal!AU56</f>
        <v>42270217.375191748</v>
      </c>
      <c r="G63" s="62">
        <f>avghweal!AV56</f>
        <v>63510325.950046234</v>
      </c>
      <c r="H63" s="534">
        <f>B63*0.0001/'TE5'!B63</f>
        <v>3.4378174692392349E-2</v>
      </c>
      <c r="I63" s="545">
        <f>C63*0.0001/'TE5'!B63</f>
        <v>3.4378174692392349E-2</v>
      </c>
      <c r="J63" s="551">
        <f>D63*0.0001/'TE5'!C63</f>
        <v>3.375743888318538E-2</v>
      </c>
      <c r="K63" s="544">
        <f>E63*0.0001/'TE5'!D63</f>
        <v>3.3889426849782467E-2</v>
      </c>
      <c r="L63" s="551">
        <f>F63*0.0001/'TE5'!E63</f>
        <v>3.4777300432324416E-2</v>
      </c>
      <c r="M63" s="552">
        <f>G63*0.0001/'TE5'!F63</f>
        <v>3.4813548438251025E-2</v>
      </c>
      <c r="P63" s="540"/>
    </row>
    <row r="64" spans="1:16" x14ac:dyDescent="0.2">
      <c r="A64" s="67">
        <v>1968</v>
      </c>
      <c r="B64" s="428">
        <f>avghweal!AQ57</f>
        <v>43609581.993965074</v>
      </c>
      <c r="C64" s="319">
        <f>avghweal!AR57</f>
        <v>43609581.993965074</v>
      </c>
      <c r="D64" s="524">
        <f>avghweal!AS57</f>
        <v>34535838.601734646</v>
      </c>
      <c r="E64" s="524">
        <f>avghweal!AT57</f>
        <v>41372537.581029937</v>
      </c>
      <c r="F64" s="524">
        <f>avghweal!AU57</f>
        <v>45732785.663528189</v>
      </c>
      <c r="G64" s="62">
        <f>avghweal!AV57</f>
        <v>68617696.806138903</v>
      </c>
      <c r="H64" s="534">
        <f>B64*0.0001/'TE5'!B64</f>
        <v>3.5693761892616749E-2</v>
      </c>
      <c r="I64" s="545">
        <f>C64*0.0001/'TE5'!B64</f>
        <v>3.5693761892616749E-2</v>
      </c>
      <c r="J64" s="551">
        <f>D64*0.0001/'TE5'!C64</f>
        <v>3.5367962438613176E-2</v>
      </c>
      <c r="K64" s="544">
        <f>E64*0.0001/'TE5'!D64</f>
        <v>3.5467442823573947E-2</v>
      </c>
      <c r="L64" s="551">
        <f>F64*0.0001/'TE5'!E64</f>
        <v>3.5862860735505826E-2</v>
      </c>
      <c r="M64" s="552">
        <f>G64*0.0001/'TE5'!F64</f>
        <v>3.6069190828129649E-2</v>
      </c>
      <c r="P64" s="540"/>
    </row>
    <row r="65" spans="1:16" x14ac:dyDescent="0.2">
      <c r="A65" s="72">
        <v>1969</v>
      </c>
      <c r="B65" s="429">
        <f>avghweal!AQ58</f>
        <v>41679374.882752031</v>
      </c>
      <c r="C65" s="320">
        <f>avghweal!AR58</f>
        <v>41679374.882752031</v>
      </c>
      <c r="D65" s="526">
        <f>avghweal!AS58</f>
        <v>33035506.086258661</v>
      </c>
      <c r="E65" s="526">
        <f>avghweal!AT58</f>
        <v>39161356.525304124</v>
      </c>
      <c r="F65" s="526">
        <f>avghweal!AU58</f>
        <v>44045866.57021419</v>
      </c>
      <c r="G65" s="68">
        <f>avghweal!AV58</f>
        <v>66296444.784169108</v>
      </c>
      <c r="H65" s="535">
        <f>B65*0.0001/'TE5'!B65</f>
        <v>3.448821441270411E-2</v>
      </c>
      <c r="I65" s="546">
        <f>C65*0.0001/'TE5'!B65</f>
        <v>3.448821441270411E-2</v>
      </c>
      <c r="J65" s="553">
        <f>D65*0.0001/'TE5'!C65</f>
        <v>3.3974414807744324E-2</v>
      </c>
      <c r="K65" s="547">
        <f>E65*0.0001/'TE5'!D65</f>
        <v>3.4053539100568742E-2</v>
      </c>
      <c r="L65" s="553">
        <f>F65*0.0001/'TE5'!E65</f>
        <v>3.4831426455639303E-2</v>
      </c>
      <c r="M65" s="554">
        <f>G65*0.0001/'TE5'!F65</f>
        <v>3.5086006566416479E-2</v>
      </c>
      <c r="P65" s="540"/>
    </row>
    <row r="66" spans="1:16" x14ac:dyDescent="0.2">
      <c r="A66" s="67">
        <v>1970</v>
      </c>
      <c r="B66" s="428">
        <f>avghweal!AQ59</f>
        <v>37489760.514991984</v>
      </c>
      <c r="C66" s="319">
        <f>avghweal!AR59</f>
        <v>37489760.514991984</v>
      </c>
      <c r="D66" s="524">
        <f>avghweal!AS59</f>
        <v>29450872.588456187</v>
      </c>
      <c r="E66" s="524">
        <f>avghweal!AT59</f>
        <v>35462802.779808186</v>
      </c>
      <c r="F66" s="524">
        <f>avghweal!AU59</f>
        <v>39400645.653261028</v>
      </c>
      <c r="G66" s="62">
        <f>avghweal!AV59</f>
        <v>59372636.623172559</v>
      </c>
      <c r="H66" s="534">
        <f>B66*0.0001/'TE5'!B66</f>
        <v>3.2600037346128374E-2</v>
      </c>
      <c r="I66" s="545">
        <f>C66*0.0001/'TE5'!B66</f>
        <v>3.2600037346128374E-2</v>
      </c>
      <c r="J66" s="551">
        <f>D66*0.0001/'TE5'!C66</f>
        <v>3.2092691893922172E-2</v>
      </c>
      <c r="K66" s="544">
        <f>E66*0.0001/'TE5'!D66</f>
        <v>3.2013389558414936E-2</v>
      </c>
      <c r="L66" s="551">
        <f>F66*0.0001/'TE5'!E66</f>
        <v>3.3082156296586618E-2</v>
      </c>
      <c r="M66" s="552">
        <f>G66*0.0001/'TE5'!F66</f>
        <v>3.3259988922509365E-2</v>
      </c>
      <c r="P66" s="540"/>
    </row>
    <row r="67" spans="1:16" x14ac:dyDescent="0.2">
      <c r="A67" s="67">
        <v>1971</v>
      </c>
      <c r="B67" s="428">
        <f>avghweal!AQ60</f>
        <v>36872995.869307593</v>
      </c>
      <c r="C67" s="319">
        <f>avghweal!AR60</f>
        <v>36872995.869307593</v>
      </c>
      <c r="D67" s="524">
        <f>avghweal!AS60</f>
        <v>29748632.282397017</v>
      </c>
      <c r="E67" s="524">
        <f>avghweal!AT60</f>
        <v>35076930.001193784</v>
      </c>
      <c r="F67" s="524">
        <f>avghweal!AU60</f>
        <v>38576124.432810448</v>
      </c>
      <c r="G67" s="62">
        <f>avghweal!AV60</f>
        <v>58481511.459152639</v>
      </c>
      <c r="H67" s="534">
        <f>B67*0.0001/'TE5'!B67</f>
        <v>3.1992289135814631E-2</v>
      </c>
      <c r="I67" s="545">
        <f>C67*0.0001/'TE5'!B67</f>
        <v>3.1992289135814631E-2</v>
      </c>
      <c r="J67" s="551">
        <f>D67*0.0001/'TE5'!C67</f>
        <v>3.1339946559455704E-2</v>
      </c>
      <c r="K67" s="544">
        <f>E67*0.0001/'TE5'!D67</f>
        <v>3.1698734335805057E-2</v>
      </c>
      <c r="L67" s="551">
        <f>F67*0.0001/'TE5'!E67</f>
        <v>3.2223039968812373E-2</v>
      </c>
      <c r="M67" s="552">
        <f>G67*0.0001/'TE5'!F67</f>
        <v>3.2709844683267875E-2</v>
      </c>
      <c r="P67" s="540"/>
    </row>
    <row r="68" spans="1:16" x14ac:dyDescent="0.2">
      <c r="A68" s="67">
        <v>1972</v>
      </c>
      <c r="B68" s="428">
        <f>avghweal!AQ61</f>
        <v>37681893.608153775</v>
      </c>
      <c r="C68" s="319">
        <f>avghweal!AR61</f>
        <v>37681893.608153775</v>
      </c>
      <c r="D68" s="524">
        <f>avghweal!AS61</f>
        <v>30080073.557135846</v>
      </c>
      <c r="E68" s="524">
        <f>avghweal!AT61</f>
        <v>36223246.20347105</v>
      </c>
      <c r="F68" s="524">
        <f>avghweal!AU61</f>
        <v>39060629.209109582</v>
      </c>
      <c r="G68" s="62">
        <f>avghweal!AV61</f>
        <v>59125219.811740994</v>
      </c>
      <c r="H68" s="534">
        <f>B68*0.0001/'TE5'!B68</f>
        <v>3.0771478752285471E-2</v>
      </c>
      <c r="I68" s="545">
        <f>C68*0.0001/'TE5'!B68</f>
        <v>3.0771478752285471E-2</v>
      </c>
      <c r="J68" s="551">
        <f>D68*0.0001/'TE5'!C68</f>
        <v>3.0455673435426437E-2</v>
      </c>
      <c r="K68" s="544">
        <f>E68*0.0001/'TE5'!D68</f>
        <v>3.0757134972191125E-2</v>
      </c>
      <c r="L68" s="551">
        <f>F68*0.0001/'TE5'!E68</f>
        <v>3.0768543414524171E-2</v>
      </c>
      <c r="M68" s="552">
        <f>G68*0.0001/'TE5'!F68</f>
        <v>3.1662974109167408E-2</v>
      </c>
      <c r="P68" s="540"/>
    </row>
    <row r="69" spans="1:16" x14ac:dyDescent="0.2">
      <c r="A69" s="67">
        <v>1973</v>
      </c>
      <c r="B69" s="428">
        <f>avghweal!AQ62</f>
        <v>34208546.947484002</v>
      </c>
      <c r="C69" s="319">
        <f>avghweal!AR62</f>
        <v>34208546.947484002</v>
      </c>
      <c r="D69" s="524">
        <f>avghweal!AS62</f>
        <v>28070548.315143891</v>
      </c>
      <c r="E69" s="524">
        <f>avghweal!AT62</f>
        <v>33335454.142316092</v>
      </c>
      <c r="F69" s="524">
        <f>avghweal!AU62</f>
        <v>35023420.160655692</v>
      </c>
      <c r="G69" s="62">
        <f>avghweal!AV62</f>
        <v>53979821.079152241</v>
      </c>
      <c r="H69" s="534">
        <f>B69*0.0001/'TE5'!B69</f>
        <v>2.7655590261019825E-2</v>
      </c>
      <c r="I69" s="545">
        <f>C69*0.0001/'TE5'!B69</f>
        <v>2.7655590261019825E-2</v>
      </c>
      <c r="J69" s="551">
        <f>D69*0.0001/'TE5'!C69</f>
        <v>2.7650995726162364E-2</v>
      </c>
      <c r="K69" s="544">
        <f>E69*0.0001/'TE5'!D69</f>
        <v>2.7669284075045653E-2</v>
      </c>
      <c r="L69" s="551">
        <f>F69*0.0001/'TE5'!E69</f>
        <v>2.7631661837858701E-2</v>
      </c>
      <c r="M69" s="552">
        <f>G69*0.0001/'TE5'!F69</f>
        <v>2.861836915212734E-2</v>
      </c>
      <c r="P69" s="540"/>
    </row>
    <row r="70" spans="1:16" x14ac:dyDescent="0.2">
      <c r="A70" s="67">
        <v>1974</v>
      </c>
      <c r="B70" s="428">
        <f>avghweal!AQ63</f>
        <v>28403614.801599905</v>
      </c>
      <c r="C70" s="319">
        <f>avghweal!AR63</f>
        <v>28403614.801599905</v>
      </c>
      <c r="D70" s="524">
        <f>avghweal!AS63</f>
        <v>23856367.056688514</v>
      </c>
      <c r="E70" s="524">
        <f>avghweal!AT63</f>
        <v>27571853.487435021</v>
      </c>
      <c r="F70" s="524">
        <f>avghweal!AU63</f>
        <v>29153867.382320184</v>
      </c>
      <c r="G70" s="62">
        <f>avghweal!AV63</f>
        <v>44800973.131750658</v>
      </c>
      <c r="H70" s="534">
        <f>B70*0.0001/'TE5'!B70</f>
        <v>2.5247930067280325E-2</v>
      </c>
      <c r="I70" s="545">
        <f>C70*0.0001/'TE5'!B70</f>
        <v>2.5247930067280325E-2</v>
      </c>
      <c r="J70" s="551">
        <f>D70*0.0001/'TE5'!C70</f>
        <v>2.5365837986214501E-2</v>
      </c>
      <c r="K70" s="544">
        <f>E70*0.0001/'TE5'!D70</f>
        <v>2.5316859025394937E-2</v>
      </c>
      <c r="L70" s="551">
        <f>F70*0.0001/'TE5'!E70</f>
        <v>2.5153008518259412E-2</v>
      </c>
      <c r="M70" s="552">
        <f>G70*0.0001/'TE5'!F70</f>
        <v>2.6193782662346621E-2</v>
      </c>
      <c r="P70" s="540"/>
    </row>
    <row r="71" spans="1:16" x14ac:dyDescent="0.2">
      <c r="A71" s="67">
        <v>1975</v>
      </c>
      <c r="B71" s="428">
        <f>avghweal!AQ64</f>
        <v>26205555.862287249</v>
      </c>
      <c r="C71" s="319">
        <f>avghweal!AR64</f>
        <v>26205555.862287249</v>
      </c>
      <c r="D71" s="524">
        <f>avghweal!AS64</f>
        <v>21921124.825741887</v>
      </c>
      <c r="E71" s="524">
        <f>avghweal!AT64</f>
        <v>25242299.684526891</v>
      </c>
      <c r="F71" s="524">
        <f>avghweal!AU64</f>
        <v>27083794.453247171</v>
      </c>
      <c r="G71" s="62">
        <f>avghweal!AV64</f>
        <v>41265717.283998609</v>
      </c>
      <c r="H71" s="534">
        <f>B71*0.0001/'TE5'!B71</f>
        <v>2.4270126708472617E-2</v>
      </c>
      <c r="I71" s="545">
        <f>C71*0.0001/'TE5'!B71</f>
        <v>2.4270126708472617E-2</v>
      </c>
      <c r="J71" s="551">
        <f>D71*0.0001/'TE5'!C71</f>
        <v>2.464684777581283E-2</v>
      </c>
      <c r="K71" s="544">
        <f>E71*0.0001/'TE5'!D71</f>
        <v>2.4291640237876777E-2</v>
      </c>
      <c r="L71" s="551">
        <f>F71*0.0001/'TE5'!E71</f>
        <v>2.4208070068965533E-2</v>
      </c>
      <c r="M71" s="552">
        <f>G71*0.0001/'TE5'!F71</f>
        <v>2.5277239264298146E-2</v>
      </c>
      <c r="P71" s="540"/>
    </row>
    <row r="72" spans="1:16" x14ac:dyDescent="0.2">
      <c r="A72" s="67">
        <v>1976</v>
      </c>
      <c r="B72" s="428">
        <f>avghweal!AQ65</f>
        <v>26771083.980943374</v>
      </c>
      <c r="C72" s="319">
        <f>avghweal!AR65</f>
        <v>26771083.980943374</v>
      </c>
      <c r="D72" s="524">
        <f>avghweal!AS65</f>
        <v>22182664.149452083</v>
      </c>
      <c r="E72" s="524">
        <f>avghweal!AT65</f>
        <v>25743601.036695708</v>
      </c>
      <c r="F72" s="524">
        <f>avghweal!AU65</f>
        <v>27794457.80631014</v>
      </c>
      <c r="G72" s="62">
        <f>avghweal!AV65</f>
        <v>41996156.62899185</v>
      </c>
      <c r="H72" s="534">
        <f>B72*0.0001/'TE5'!B72</f>
        <v>2.3384982282451006E-2</v>
      </c>
      <c r="I72" s="545">
        <f>C72*0.0001/'TE5'!B72</f>
        <v>2.3384982282451006E-2</v>
      </c>
      <c r="J72" s="551">
        <f>D72*0.0001/'TE5'!C72</f>
        <v>2.3317177148221901E-2</v>
      </c>
      <c r="K72" s="544">
        <f>E72*0.0001/'TE5'!D72</f>
        <v>2.3138706129270051E-2</v>
      </c>
      <c r="L72" s="551">
        <f>F72*0.0001/'TE5'!E72</f>
        <v>2.3644857879581593E-2</v>
      </c>
      <c r="M72" s="552">
        <f>G72*0.0001/'TE5'!F72</f>
        <v>2.4373813297909656E-2</v>
      </c>
      <c r="P72" s="540"/>
    </row>
    <row r="73" spans="1:16" x14ac:dyDescent="0.2">
      <c r="A73" s="67">
        <v>1977</v>
      </c>
      <c r="B73" s="428">
        <f>avghweal!AQ66</f>
        <v>26883148.095497403</v>
      </c>
      <c r="C73" s="319">
        <f>avghweal!AR66</f>
        <v>26883148.095497403</v>
      </c>
      <c r="D73" s="524">
        <f>avghweal!AS66</f>
        <v>22133744.362437293</v>
      </c>
      <c r="E73" s="524">
        <f>avghweal!AT66</f>
        <v>26121587.542606037</v>
      </c>
      <c r="F73" s="524">
        <f>avghweal!AU66</f>
        <v>27691860.541996449</v>
      </c>
      <c r="G73" s="62">
        <f>avghweal!AV66</f>
        <v>41795988.493936092</v>
      </c>
      <c r="H73" s="534">
        <f>B73*0.0001/'TE5'!B73</f>
        <v>2.2871558445078939E-2</v>
      </c>
      <c r="I73" s="545">
        <f>C73*0.0001/'TE5'!B73</f>
        <v>2.2871558445078939E-2</v>
      </c>
      <c r="J73" s="551">
        <f>D73*0.0001/'TE5'!C73</f>
        <v>2.2811528835832817E-2</v>
      </c>
      <c r="K73" s="544">
        <f>E73*0.0001/'TE5'!D73</f>
        <v>2.2685070178527944E-2</v>
      </c>
      <c r="L73" s="551">
        <f>F73*0.0001/'TE5'!E73</f>
        <v>2.311219247706298E-2</v>
      </c>
      <c r="M73" s="552">
        <f>G73*0.0001/'TE5'!F73</f>
        <v>2.3894028912375905E-2</v>
      </c>
      <c r="P73" s="540"/>
    </row>
    <row r="74" spans="1:16" x14ac:dyDescent="0.2">
      <c r="A74" s="67">
        <v>1978</v>
      </c>
      <c r="B74" s="428">
        <f>avghweal!AQ67</f>
        <v>28269108.833423525</v>
      </c>
      <c r="C74" s="319">
        <f>avghweal!AR67</f>
        <v>28269108.833423525</v>
      </c>
      <c r="D74" s="524">
        <f>avghweal!AS67</f>
        <v>23703872.620325085</v>
      </c>
      <c r="E74" s="524">
        <f>avghweal!AT67</f>
        <v>27904294.387581255</v>
      </c>
      <c r="F74" s="524">
        <f>avghweal!AU67</f>
        <v>28580519.425490811</v>
      </c>
      <c r="G74" s="62">
        <f>avghweal!AV67</f>
        <v>43740610.064105444</v>
      </c>
      <c r="H74" s="534">
        <f>B74*0.0001/'TE5'!B74</f>
        <v>2.3576473557050726E-2</v>
      </c>
      <c r="I74" s="545">
        <f>C74*0.0001/'TE5'!B74</f>
        <v>2.3576473557050726E-2</v>
      </c>
      <c r="J74" s="551">
        <f>D74*0.0001/'TE5'!C74</f>
        <v>2.3582373415216743E-2</v>
      </c>
      <c r="K74" s="544">
        <f>E74*0.0001/'TE5'!D74</f>
        <v>2.3607893062536741E-2</v>
      </c>
      <c r="L74" s="551">
        <f>F74*0.0001/'TE5'!E74</f>
        <v>2.3517444195915171E-2</v>
      </c>
      <c r="M74" s="552">
        <f>G74*0.0001/'TE5'!F74</f>
        <v>2.4667164354371666E-2</v>
      </c>
      <c r="P74" s="540"/>
    </row>
    <row r="75" spans="1:16" x14ac:dyDescent="0.2">
      <c r="A75" s="72">
        <v>1979</v>
      </c>
      <c r="B75" s="429">
        <f>avghweal!AQ68</f>
        <v>33448854.858379334</v>
      </c>
      <c r="C75" s="320">
        <f>avghweal!AR68</f>
        <v>33448854.858379334</v>
      </c>
      <c r="D75" s="526">
        <f>avghweal!AS68</f>
        <v>28004420.63383054</v>
      </c>
      <c r="E75" s="526">
        <f>avghweal!AT68</f>
        <v>33088750.51142396</v>
      </c>
      <c r="F75" s="526">
        <f>avghweal!AU68</f>
        <v>33594316.636522457</v>
      </c>
      <c r="G75" s="68">
        <f>avghweal!AV68</f>
        <v>51920135.68268171</v>
      </c>
      <c r="H75" s="536">
        <f>B75*0.0001/'TE5'!B75</f>
        <v>2.6881484314799312E-2</v>
      </c>
      <c r="I75" s="547">
        <f>C75*0.0001/'TE5'!B75</f>
        <v>2.6881484314799312E-2</v>
      </c>
      <c r="J75" s="553">
        <f>D75*0.0001/'TE5'!C75</f>
        <v>2.679678983986377E-2</v>
      </c>
      <c r="K75" s="547">
        <f>E75*0.0001/'TE5'!D75</f>
        <v>2.6899136602878574E-2</v>
      </c>
      <c r="L75" s="553">
        <f>F75*0.0001/'TE5'!E75</f>
        <v>2.6710221543908119E-2</v>
      </c>
      <c r="M75" s="554">
        <f>G75*0.0001/'TE5'!F75</f>
        <v>2.8337040916085247E-2</v>
      </c>
      <c r="P75" s="540"/>
    </row>
    <row r="76" spans="1:16" x14ac:dyDescent="0.2">
      <c r="A76" s="67">
        <v>1980</v>
      </c>
      <c r="B76" s="428">
        <f>avghweal!AQ69</f>
        <v>34406966.971546046</v>
      </c>
      <c r="C76" s="319">
        <f>avghweal!AR69</f>
        <v>34406966.971546046</v>
      </c>
      <c r="D76" s="524">
        <f>avghweal!AS69</f>
        <v>28964978.08868666</v>
      </c>
      <c r="E76" s="524">
        <f>avghweal!AT69</f>
        <v>34506776.918962464</v>
      </c>
      <c r="F76" s="524">
        <f>avghweal!AU69</f>
        <v>34292399.692353569</v>
      </c>
      <c r="G76" s="62">
        <f>avghweal!AV69</f>
        <v>53421184.834740564</v>
      </c>
      <c r="H76" s="533">
        <f>B76*0.0001/'TE5'!B76</f>
        <v>2.6590136811137196E-2</v>
      </c>
      <c r="I76" s="544">
        <f>C76*0.0001/'TE5'!B76</f>
        <v>2.6590136811137196E-2</v>
      </c>
      <c r="J76" s="551">
        <f>D76*0.0001/'TE5'!C76</f>
        <v>2.6859413832426068E-2</v>
      </c>
      <c r="K76" s="544">
        <f>E76*0.0001/'TE5'!D76</f>
        <v>2.7131024748086929E-2</v>
      </c>
      <c r="L76" s="551">
        <f>F76*0.0001/'TE5'!E76</f>
        <v>2.6082713156938556E-2</v>
      </c>
      <c r="M76" s="552">
        <f>G76*0.0001/'TE5'!F76</f>
        <v>2.8191391378641132E-2</v>
      </c>
      <c r="P76" s="540"/>
    </row>
    <row r="77" spans="1:16" x14ac:dyDescent="0.2">
      <c r="A77" s="67">
        <v>1981</v>
      </c>
      <c r="B77" s="428">
        <f>avghweal!AQ70</f>
        <v>38041276.551924951</v>
      </c>
      <c r="C77" s="319">
        <f>avghweal!AR70</f>
        <v>38041276.551924951</v>
      </c>
      <c r="D77" s="524">
        <f>avghweal!AS70</f>
        <v>32232528.701512046</v>
      </c>
      <c r="E77" s="524">
        <f>avghweal!AT70</f>
        <v>38423232.460109808</v>
      </c>
      <c r="F77" s="524">
        <f>avghweal!AU70</f>
        <v>37744672.740814194</v>
      </c>
      <c r="G77" s="62">
        <f>avghweal!AV70</f>
        <v>59171947.220147386</v>
      </c>
      <c r="H77" s="533">
        <f>B77*0.0001/'TE5'!B77</f>
        <v>2.9273604974150658E-2</v>
      </c>
      <c r="I77" s="544">
        <f>C77*0.0001/'TE5'!B77</f>
        <v>2.9273604974150658E-2</v>
      </c>
      <c r="J77" s="551">
        <f>D77*0.0001/'TE5'!C77</f>
        <v>2.9783366248011586E-2</v>
      </c>
      <c r="K77" s="544">
        <f>E77*0.0001/'TE5'!D77</f>
        <v>3.0067468062043193E-2</v>
      </c>
      <c r="L77" s="551">
        <f>F77*0.0001/'TE5'!E77</f>
        <v>2.8599603101611137E-2</v>
      </c>
      <c r="M77" s="552">
        <f>G77*0.0001/'TE5'!F77</f>
        <v>3.1221255660057068E-2</v>
      </c>
      <c r="P77" s="540"/>
    </row>
    <row r="78" spans="1:16" x14ac:dyDescent="0.2">
      <c r="A78" s="67">
        <v>1982</v>
      </c>
      <c r="B78" s="428">
        <f>avghweal!AQ71</f>
        <v>45811462.641464032</v>
      </c>
      <c r="C78" s="319">
        <f>avghweal!AR71</f>
        <v>45811462.641464032</v>
      </c>
      <c r="D78" s="524">
        <f>avghweal!AS71</f>
        <v>39294556.297972262</v>
      </c>
      <c r="E78" s="524">
        <f>avghweal!AT71</f>
        <v>46699419.059388988</v>
      </c>
      <c r="F78" s="524">
        <f>avghweal!AU71</f>
        <v>44998285.30672209</v>
      </c>
      <c r="G78" s="62">
        <f>avghweal!AV71</f>
        <v>70325565.184214383</v>
      </c>
      <c r="H78" s="533">
        <f>B78*0.0001/'TE5'!B78</f>
        <v>3.5057269036769874E-2</v>
      </c>
      <c r="I78" s="544">
        <f>C78*0.0001/'TE5'!B78</f>
        <v>3.5057269036769874E-2</v>
      </c>
      <c r="J78" s="551">
        <f>D78*0.0001/'TE5'!C78</f>
        <v>3.6312967538833611E-2</v>
      </c>
      <c r="K78" s="544">
        <f>E78*0.0001/'TE5'!D78</f>
        <v>3.6144077777862556E-2</v>
      </c>
      <c r="L78" s="551">
        <f>F78*0.0001/'TE5'!E78</f>
        <v>3.408419340848922E-2</v>
      </c>
      <c r="M78" s="552">
        <f>G78*0.0001/'TE5'!F78</f>
        <v>3.6985222250223153E-2</v>
      </c>
      <c r="P78" s="540"/>
    </row>
    <row r="79" spans="1:16" x14ac:dyDescent="0.2">
      <c r="A79" s="67">
        <v>1983</v>
      </c>
      <c r="B79" s="428">
        <f>avghweal!AQ72</f>
        <v>49768257.516797416</v>
      </c>
      <c r="C79" s="319">
        <f>avghweal!AR72</f>
        <v>49768257.516797416</v>
      </c>
      <c r="D79" s="524">
        <f>avghweal!AS72</f>
        <v>42710178.380679853</v>
      </c>
      <c r="E79" s="524">
        <f>avghweal!AT72</f>
        <v>50179016.574103557</v>
      </c>
      <c r="F79" s="524">
        <f>avghweal!AU72</f>
        <v>49403519.853063099</v>
      </c>
      <c r="G79" s="62">
        <f>avghweal!AV72</f>
        <v>76570945.985468</v>
      </c>
      <c r="H79" s="533">
        <f>B79*0.0001/'TE5'!B79</f>
        <v>3.7288632243871703E-2</v>
      </c>
      <c r="I79" s="544">
        <f>C79*0.0001/'TE5'!B79</f>
        <v>3.7288632243871703E-2</v>
      </c>
      <c r="J79" s="551">
        <f>D79*0.0001/'TE5'!C79</f>
        <v>3.9288025349378579E-2</v>
      </c>
      <c r="K79" s="544">
        <f>E79*0.0001/'TE5'!D79</f>
        <v>3.8074519485235221E-2</v>
      </c>
      <c r="L79" s="551">
        <f>F79*0.0001/'TE5'!E79</f>
        <v>3.6595661193132401E-2</v>
      </c>
      <c r="M79" s="552">
        <f>G79*0.0001/'TE5'!F79</f>
        <v>3.9615627378225333E-2</v>
      </c>
      <c r="P79" s="540"/>
    </row>
    <row r="80" spans="1:16" x14ac:dyDescent="0.2">
      <c r="A80" s="67">
        <v>1984</v>
      </c>
      <c r="B80" s="428">
        <f>avghweal!AQ73</f>
        <v>51899122.569941774</v>
      </c>
      <c r="C80" s="319">
        <f>avghweal!AR73</f>
        <v>51899122.569941774</v>
      </c>
      <c r="D80" s="524">
        <f>avghweal!AS73</f>
        <v>48569820.322711363</v>
      </c>
      <c r="E80" s="524">
        <f>avghweal!AT73</f>
        <v>53410672.294939198</v>
      </c>
      <c r="F80" s="524">
        <f>avghweal!AU73</f>
        <v>50496299.747631632</v>
      </c>
      <c r="G80" s="62">
        <f>avghweal!AV73</f>
        <v>79746881.265236601</v>
      </c>
      <c r="H80" s="533">
        <f>B80*0.0001/'TE5'!B80</f>
        <v>3.7874180823564529E-2</v>
      </c>
      <c r="I80" s="544">
        <f>C80*0.0001/'TE5'!B80</f>
        <v>3.7874180823564529E-2</v>
      </c>
      <c r="J80" s="551">
        <f>D80*0.0001/'TE5'!C80</f>
        <v>4.3988823890686035E-2</v>
      </c>
      <c r="K80" s="544">
        <f>E80*0.0001/'TE5'!D80</f>
        <v>4.0202450007200241E-2</v>
      </c>
      <c r="L80" s="551">
        <f>F80*0.0001/'TE5'!E80</f>
        <v>3.5845488309860223E-2</v>
      </c>
      <c r="M80" s="552">
        <f>G80*0.0001/'TE5'!F80</f>
        <v>4.0212355554103858E-2</v>
      </c>
      <c r="P80" s="540"/>
    </row>
    <row r="81" spans="1:16" x14ac:dyDescent="0.2">
      <c r="A81" s="67">
        <v>1985</v>
      </c>
      <c r="B81" s="428">
        <f>avghweal!AQ74</f>
        <v>58247216.556660421</v>
      </c>
      <c r="C81" s="319">
        <f>avghweal!AR74</f>
        <v>58247216.556660421</v>
      </c>
      <c r="D81" s="524">
        <f>avghweal!AS74</f>
        <v>49970592.895642295</v>
      </c>
      <c r="E81" s="524">
        <f>avghweal!AT74</f>
        <v>54827874.79938446</v>
      </c>
      <c r="F81" s="524">
        <f>avghweal!AU74</f>
        <v>60799024.426096775</v>
      </c>
      <c r="G81" s="62">
        <f>avghweal!AV74</f>
        <v>84214340.078032076</v>
      </c>
      <c r="H81" s="533">
        <f>B81*0.0001/'TE5'!B81</f>
        <v>4.0352702140808105E-2</v>
      </c>
      <c r="I81" s="544">
        <f>C81*0.0001/'TE5'!B81</f>
        <v>4.0352702140808105E-2</v>
      </c>
      <c r="J81" s="551">
        <f>D81*0.0001/'TE5'!C81</f>
        <v>4.3769270181655891E-2</v>
      </c>
      <c r="K81" s="544">
        <f>E81*0.0001/'TE5'!D81</f>
        <v>3.8932979106903076E-2</v>
      </c>
      <c r="L81" s="551">
        <f>F81*0.0001/'TE5'!E81</f>
        <v>4.1203130036592484E-2</v>
      </c>
      <c r="M81" s="552">
        <f>G81*0.0001/'TE5'!F81</f>
        <v>4.0491413325071335E-2</v>
      </c>
      <c r="P81" s="540"/>
    </row>
    <row r="82" spans="1:16" x14ac:dyDescent="0.2">
      <c r="A82" s="67">
        <v>1986</v>
      </c>
      <c r="B82" s="428">
        <f>avghweal!AQ75</f>
        <v>59863543.116551489</v>
      </c>
      <c r="C82" s="319">
        <f>avghweal!AR75</f>
        <v>59863543.116551489</v>
      </c>
      <c r="D82" s="524">
        <f>avghweal!AS75</f>
        <v>55814423.255697034</v>
      </c>
      <c r="E82" s="524">
        <f>avghweal!AT75</f>
        <v>61037945.398587979</v>
      </c>
      <c r="F82" s="524">
        <f>avghweal!AU75</f>
        <v>58772364.878197744</v>
      </c>
      <c r="G82" s="62">
        <f>avghweal!AV75</f>
        <v>90867735.081922069</v>
      </c>
      <c r="H82" s="533">
        <f>B82*0.0001/'TE5'!B82</f>
        <v>3.8401655852794654E-2</v>
      </c>
      <c r="I82" s="544">
        <f>C82*0.0001/'TE5'!B82</f>
        <v>3.8401655852794654E-2</v>
      </c>
      <c r="J82" s="551">
        <f>D82*0.0001/'TE5'!C82</f>
        <v>4.5227166265249245E-2</v>
      </c>
      <c r="K82" s="544">
        <f>E82*0.0001/'TE5'!D82</f>
        <v>3.9940048009157181E-2</v>
      </c>
      <c r="L82" s="551">
        <f>F82*0.0001/'TE5'!E82</f>
        <v>3.704255819320678E-2</v>
      </c>
      <c r="M82" s="552">
        <f>G82*0.0001/'TE5'!F82</f>
        <v>4.0766429156064994E-2</v>
      </c>
      <c r="P82" s="540"/>
    </row>
    <row r="83" spans="1:16" x14ac:dyDescent="0.2">
      <c r="A83" s="67">
        <v>1987</v>
      </c>
      <c r="B83" s="428">
        <f>avghweal!AQ76</f>
        <v>75728867.577861041</v>
      </c>
      <c r="C83" s="319">
        <f>avghweal!AR76</f>
        <v>75728867.577861041</v>
      </c>
      <c r="D83" s="524">
        <f>avghweal!AS76</f>
        <v>70867382.013016015</v>
      </c>
      <c r="E83" s="524">
        <f>avghweal!AT76</f>
        <v>81662082.959253669</v>
      </c>
      <c r="F83" s="524">
        <f>avghweal!AU76</f>
        <v>70318688.796066716</v>
      </c>
      <c r="G83" s="62">
        <f>avghweal!AV76</f>
        <v>114294907.53743424</v>
      </c>
      <c r="H83" s="533">
        <f>B83*0.0001/'TE5'!B83</f>
        <v>4.632835462689399E-2</v>
      </c>
      <c r="I83" s="544">
        <f>C83*0.0001/'TE5'!B83</f>
        <v>4.632835462689399E-2</v>
      </c>
      <c r="J83" s="551">
        <f>D83*0.0001/'TE5'!C83</f>
        <v>5.2436389029026038E-2</v>
      </c>
      <c r="K83" s="544">
        <f>E83*0.0001/'TE5'!D83</f>
        <v>5.0539452582597733E-2</v>
      </c>
      <c r="L83" s="551">
        <f>F83*0.0001/'TE5'!E83</f>
        <v>4.2568869888782494E-2</v>
      </c>
      <c r="M83" s="552">
        <f>G83*0.0001/'TE5'!F83</f>
        <v>4.9283277243375778E-2</v>
      </c>
      <c r="P83" s="540"/>
    </row>
    <row r="84" spans="1:16" x14ac:dyDescent="0.2">
      <c r="A84" s="67">
        <v>1988</v>
      </c>
      <c r="B84" s="428">
        <f>avghweal!AQ77</f>
        <v>86944643.563789889</v>
      </c>
      <c r="C84" s="319">
        <f>avghweal!AR77</f>
        <v>86944643.563789889</v>
      </c>
      <c r="D84" s="524">
        <f>avghweal!AS77</f>
        <v>83497843.42396225</v>
      </c>
      <c r="E84" s="524">
        <f>avghweal!AT77</f>
        <v>90594395.145130485</v>
      </c>
      <c r="F84" s="524">
        <f>avghweal!AU77</f>
        <v>83469364.510309905</v>
      </c>
      <c r="G84" s="62">
        <f>avghweal!AV77</f>
        <v>131439553.66183627</v>
      </c>
      <c r="H84" s="533">
        <f>B84*0.0001/'TE5'!B84</f>
        <v>5.127457529306411E-2</v>
      </c>
      <c r="I84" s="544">
        <f>C84*0.0001/'TE5'!B84</f>
        <v>5.127457529306411E-2</v>
      </c>
      <c r="J84" s="551">
        <f>D84*0.0001/'TE5'!C84</f>
        <v>5.9203781187534332E-2</v>
      </c>
      <c r="K84" s="544">
        <f>E84*0.0001/'TE5'!D84</f>
        <v>5.3449347615241997E-2</v>
      </c>
      <c r="L84" s="551">
        <f>F84*0.0001/'TE5'!E84</f>
        <v>4.9206022173166282E-2</v>
      </c>
      <c r="M84" s="552">
        <f>G84*0.0001/'TE5'!F84</f>
        <v>5.4777983576059348E-2</v>
      </c>
      <c r="P84" s="540"/>
    </row>
    <row r="85" spans="1:16" x14ac:dyDescent="0.2">
      <c r="A85" s="72">
        <v>1989</v>
      </c>
      <c r="B85" s="429">
        <f>avghweal!AQ78</f>
        <v>91344023.38769275</v>
      </c>
      <c r="C85" s="320">
        <f>avghweal!AR78</f>
        <v>91344023.38769275</v>
      </c>
      <c r="D85" s="526">
        <f>avghweal!AS78</f>
        <v>87858542.613998994</v>
      </c>
      <c r="E85" s="526">
        <f>avghweal!AT78</f>
        <v>98582657.57947126</v>
      </c>
      <c r="F85" s="526">
        <f>avghweal!AU78</f>
        <v>84601057.459340036</v>
      </c>
      <c r="G85" s="68">
        <f>avghweal!AV78</f>
        <v>137133556.00529417</v>
      </c>
      <c r="H85" s="536">
        <f>B85*0.0001/'TE5'!B85</f>
        <v>5.1602017134428031E-2</v>
      </c>
      <c r="I85" s="547">
        <f>C85*0.0001/'TE5'!B85</f>
        <v>5.1602017134428031E-2</v>
      </c>
      <c r="J85" s="553">
        <f>D85*0.0001/'TE5'!C85</f>
        <v>6.0185093432664864E-2</v>
      </c>
      <c r="K85" s="547">
        <f>E85*0.0001/'TE5'!D85</f>
        <v>5.6218769401311874E-2</v>
      </c>
      <c r="L85" s="553">
        <f>F85*0.0001/'TE5'!E85</f>
        <v>4.7384232282638557E-2</v>
      </c>
      <c r="M85" s="554">
        <f>G85*0.0001/'TE5'!F85</f>
        <v>5.5001582950353615E-2</v>
      </c>
      <c r="P85" s="540"/>
    </row>
    <row r="86" spans="1:16" x14ac:dyDescent="0.2">
      <c r="A86" s="67">
        <v>1990</v>
      </c>
      <c r="B86" s="428">
        <f>avghweal!AQ79</f>
        <v>91574925.820272475</v>
      </c>
      <c r="C86" s="319">
        <f>avghweal!AR79</f>
        <v>91574925.820272475</v>
      </c>
      <c r="D86" s="524">
        <f>avghweal!AS79</f>
        <v>88986445.825805277</v>
      </c>
      <c r="E86" s="524">
        <f>avghweal!AT79</f>
        <v>99137582.403090283</v>
      </c>
      <c r="F86" s="524">
        <f>avghweal!AU79</f>
        <v>84564707.509121999</v>
      </c>
      <c r="G86" s="62">
        <f>avghweal!AV79</f>
        <v>136857577.68086752</v>
      </c>
      <c r="H86" s="533">
        <f>B86*0.0001/'TE5'!B86</f>
        <v>5.1707200706005096E-2</v>
      </c>
      <c r="I86" s="544">
        <f>C86*0.0001/'TE5'!B86</f>
        <v>5.1707200706005096E-2</v>
      </c>
      <c r="J86" s="551">
        <f>D86*0.0001/'TE5'!C86</f>
        <v>6.1066906899213791E-2</v>
      </c>
      <c r="K86" s="544">
        <f>E86*0.0001/'TE5'!D86</f>
        <v>5.5791337043046951E-2</v>
      </c>
      <c r="L86" s="551">
        <f>F86*0.0001/'TE5'!E86</f>
        <v>4.7895979136228548E-2</v>
      </c>
      <c r="M86" s="552">
        <f>G86*0.0001/'TE5'!F86</f>
        <v>5.5026277899742133E-2</v>
      </c>
      <c r="P86" s="540"/>
    </row>
    <row r="87" spans="1:16" x14ac:dyDescent="0.2">
      <c r="A87" s="67">
        <v>1991</v>
      </c>
      <c r="B87" s="428">
        <f>avghweal!AQ80</f>
        <v>88385960.373169631</v>
      </c>
      <c r="C87" s="319">
        <f>avghweal!AR80</f>
        <v>88385960.373169631</v>
      </c>
      <c r="D87" s="524">
        <f>avghweal!AS80</f>
        <v>85464181.218004391</v>
      </c>
      <c r="E87" s="524">
        <f>avghweal!AT80</f>
        <v>95743900.243900776</v>
      </c>
      <c r="F87" s="524">
        <f>avghweal!AU80</f>
        <v>81545531.954389572</v>
      </c>
      <c r="G87" s="62">
        <f>avghweal!AV80</f>
        <v>131896548.90532491</v>
      </c>
      <c r="H87" s="533">
        <f>B87*0.0001/'TE5'!B87</f>
        <v>4.9994397908449173E-2</v>
      </c>
      <c r="I87" s="544">
        <f>C87*0.0001/'TE5'!B87</f>
        <v>4.9994397908449173E-2</v>
      </c>
      <c r="J87" s="551">
        <f>D87*0.0001/'TE5'!C87</f>
        <v>5.9274822473526001E-2</v>
      </c>
      <c r="K87" s="544">
        <f>E87*0.0001/'TE5'!D87</f>
        <v>5.397927388548851E-2</v>
      </c>
      <c r="L87" s="551">
        <f>F87*0.0001/'TE5'!E87</f>
        <v>4.6265009790658944E-2</v>
      </c>
      <c r="M87" s="552">
        <f>G87*0.0001/'TE5'!F87</f>
        <v>5.328995734453202E-2</v>
      </c>
      <c r="P87" s="540"/>
    </row>
    <row r="88" spans="1:16" x14ac:dyDescent="0.2">
      <c r="A88" s="67">
        <v>1992</v>
      </c>
      <c r="B88" s="428">
        <f>avghweal!AQ81</f>
        <v>98055025.11868763</v>
      </c>
      <c r="C88" s="319">
        <f>avghweal!AR81</f>
        <v>98055025.11868763</v>
      </c>
      <c r="D88" s="524">
        <f>avghweal!AS81</f>
        <v>93818827.105099961</v>
      </c>
      <c r="E88" s="524">
        <f>avghweal!AT81</f>
        <v>108668005.12860888</v>
      </c>
      <c r="F88" s="524">
        <f>avghweal!AU81</f>
        <v>88045345.283712968</v>
      </c>
      <c r="G88" s="62">
        <f>avghweal!AV81</f>
        <v>145461145.3790617</v>
      </c>
      <c r="H88" s="533">
        <f>B88*0.0001/'TE5'!B88</f>
        <v>5.4368935525417321E-2</v>
      </c>
      <c r="I88" s="544">
        <f>C88*0.0001/'TE5'!B88</f>
        <v>5.4368935525417321E-2</v>
      </c>
      <c r="J88" s="551">
        <f>D88*0.0001/'TE5'!C88</f>
        <v>6.4649589359760298E-2</v>
      </c>
      <c r="K88" s="544">
        <f>E88*0.0001/'TE5'!D88</f>
        <v>5.9630718082189553E-2</v>
      </c>
      <c r="L88" s="551">
        <f>F88*0.0001/'TE5'!E88</f>
        <v>4.9288913607597358E-2</v>
      </c>
      <c r="M88" s="552">
        <f>G88*0.0001/'TE5'!F88</f>
        <v>5.7903345674276352E-2</v>
      </c>
      <c r="P88" s="540"/>
    </row>
    <row r="89" spans="1:16" x14ac:dyDescent="0.2">
      <c r="A89" s="67">
        <v>1993</v>
      </c>
      <c r="B89" s="428">
        <f>avghweal!AQ82</f>
        <v>99999082.496508077</v>
      </c>
      <c r="C89" s="319">
        <f>avghweal!AR82</f>
        <v>99999082.496508077</v>
      </c>
      <c r="D89" s="524">
        <f>avghweal!AS82</f>
        <v>95967835.461547911</v>
      </c>
      <c r="E89" s="524">
        <f>avghweal!AT82</f>
        <v>105935987.19401559</v>
      </c>
      <c r="F89" s="524">
        <f>avghweal!AU82</f>
        <v>94494742.456185937</v>
      </c>
      <c r="G89" s="62">
        <f>avghweal!AV82</f>
        <v>148320397.79182556</v>
      </c>
      <c r="H89" s="533">
        <f>B89*0.0001/'TE5'!B89</f>
        <v>5.4636362940073006E-2</v>
      </c>
      <c r="I89" s="544">
        <f>C89*0.0001/'TE5'!B89</f>
        <v>5.4636362940073006E-2</v>
      </c>
      <c r="J89" s="551">
        <f>D89*0.0001/'TE5'!C89</f>
        <v>6.5348163247108473E-2</v>
      </c>
      <c r="K89" s="544">
        <f>E89*0.0001/'TE5'!D89</f>
        <v>5.7037744671106325E-2</v>
      </c>
      <c r="L89" s="551">
        <f>F89*0.0001/'TE5'!E89</f>
        <v>5.2328463643789278E-2</v>
      </c>
      <c r="M89" s="552">
        <f>G89*0.0001/'TE5'!F89</f>
        <v>5.8248534798622131E-2</v>
      </c>
      <c r="P89" s="540"/>
    </row>
    <row r="90" spans="1:16" x14ac:dyDescent="0.2">
      <c r="A90" s="67">
        <v>1994</v>
      </c>
      <c r="B90" s="428">
        <f>avghweal!AQ83</f>
        <v>100999174.80409238</v>
      </c>
      <c r="C90" s="319">
        <f>avghweal!AR83</f>
        <v>100999174.80409238</v>
      </c>
      <c r="D90" s="524">
        <f>avghweal!AS83</f>
        <v>93954833.748566613</v>
      </c>
      <c r="E90" s="524">
        <f>avghweal!AT83</f>
        <v>106827210.84643404</v>
      </c>
      <c r="F90" s="524">
        <f>avghweal!AU83</f>
        <v>95415107.025740445</v>
      </c>
      <c r="G90" s="62">
        <f>avghweal!AV83</f>
        <v>149566333.85043514</v>
      </c>
      <c r="H90" s="533">
        <f>B90*0.0001/'TE5'!B90</f>
        <v>5.453002080321312E-2</v>
      </c>
      <c r="I90" s="544">
        <f>C90*0.0001/'TE5'!B90</f>
        <v>5.453002080321312E-2</v>
      </c>
      <c r="J90" s="551">
        <f>D90*0.0001/'TE5'!C90</f>
        <v>6.3352055847644806E-2</v>
      </c>
      <c r="K90" s="544">
        <f>E90*0.0001/'TE5'!D90</f>
        <v>5.6982800364494317E-2</v>
      </c>
      <c r="L90" s="551">
        <f>F90*0.0001/'TE5'!E90</f>
        <v>5.2095431834459305E-2</v>
      </c>
      <c r="M90" s="552">
        <f>G90*0.0001/'TE5'!F90</f>
        <v>5.8194540441036231E-2</v>
      </c>
      <c r="P90" s="540"/>
    </row>
    <row r="91" spans="1:16" x14ac:dyDescent="0.2">
      <c r="A91" s="67">
        <v>1995</v>
      </c>
      <c r="B91" s="428">
        <f>avghweal!AQ84</f>
        <v>108345436.21453536</v>
      </c>
      <c r="C91" s="319">
        <f>avghweal!AR84</f>
        <v>108345436.21453536</v>
      </c>
      <c r="D91" s="524">
        <f>avghweal!AS84</f>
        <v>105538806.99040975</v>
      </c>
      <c r="E91" s="524">
        <f>avghweal!AT84</f>
        <v>118174020.84123765</v>
      </c>
      <c r="F91" s="524">
        <f>avghweal!AU84</f>
        <v>99244500.03007865</v>
      </c>
      <c r="G91" s="62">
        <f>avghweal!AV84</f>
        <v>159192095.88162947</v>
      </c>
      <c r="H91" s="533">
        <f>B91*0.0001/'TE5'!B91</f>
        <v>5.6515939533710487E-2</v>
      </c>
      <c r="I91" s="544">
        <f>C91*0.0001/'TE5'!B91</f>
        <v>5.6515939533710487E-2</v>
      </c>
      <c r="J91" s="551">
        <f>D91*0.0001/'TE5'!C91</f>
        <v>6.856178492307663E-2</v>
      </c>
      <c r="K91" s="544">
        <f>E91*0.0001/'TE5'!D91</f>
        <v>6.0801036655902863E-2</v>
      </c>
      <c r="L91" s="551">
        <f>F91*0.0001/'TE5'!E91</f>
        <v>5.2424855530261993E-2</v>
      </c>
      <c r="M91" s="552">
        <f>G91*0.0001/'TE5'!F91</f>
        <v>5.9917449951171889E-2</v>
      </c>
      <c r="P91" s="540"/>
    </row>
    <row r="92" spans="1:16" x14ac:dyDescent="0.2">
      <c r="A92" s="67">
        <v>1996</v>
      </c>
      <c r="B92" s="428">
        <f>avghweal!AQ85</f>
        <v>124643793.41214301</v>
      </c>
      <c r="C92" s="319">
        <f>avghweal!AR85</f>
        <v>124643793.41214301</v>
      </c>
      <c r="D92" s="524">
        <f>avghweal!AS85</f>
        <v>120760234.16022325</v>
      </c>
      <c r="E92" s="524">
        <f>avghweal!AT85</f>
        <v>138731424.74002513</v>
      </c>
      <c r="F92" s="524">
        <f>avghweal!AU85</f>
        <v>111519399.93386906</v>
      </c>
      <c r="G92" s="62">
        <f>avghweal!AV85</f>
        <v>182240587.09557769</v>
      </c>
      <c r="H92" s="533">
        <f>B92*0.0001/'TE5'!B92</f>
        <v>6.1436004936695092E-2</v>
      </c>
      <c r="I92" s="544">
        <f>C92*0.0001/'TE5'!B92</f>
        <v>6.1436004936695092E-2</v>
      </c>
      <c r="J92" s="551">
        <f>D92*0.0001/'TE5'!C92</f>
        <v>7.6525524258613573E-2</v>
      </c>
      <c r="K92" s="544">
        <f>E92*0.0001/'TE5'!D92</f>
        <v>6.8367183208465562E-2</v>
      </c>
      <c r="L92" s="551">
        <f>F92*0.0001/'TE5'!E92</f>
        <v>5.4976373910903924E-2</v>
      </c>
      <c r="M92" s="552">
        <f>G92*0.0001/'TE5'!F92</f>
        <v>6.5250597894191742E-2</v>
      </c>
      <c r="P92" s="540"/>
    </row>
    <row r="93" spans="1:16" x14ac:dyDescent="0.2">
      <c r="A93" s="67">
        <v>1997</v>
      </c>
      <c r="B93" s="428">
        <f>avghweal!AQ86</f>
        <v>144544554.36372527</v>
      </c>
      <c r="C93" s="319">
        <f>avghweal!AR86</f>
        <v>144544554.36372527</v>
      </c>
      <c r="D93" s="524">
        <f>avghweal!AS86</f>
        <v>142464626.10635275</v>
      </c>
      <c r="E93" s="524">
        <f>avghweal!AT86</f>
        <v>154680327.42785168</v>
      </c>
      <c r="F93" s="524">
        <f>avghweal!AU86</f>
        <v>135094237.66401929</v>
      </c>
      <c r="G93" s="62">
        <f>avghweal!AV86</f>
        <v>211366851.70768306</v>
      </c>
      <c r="H93" s="533">
        <f>B93*0.0001/'TE5'!B93</f>
        <v>6.679728627204895E-2</v>
      </c>
      <c r="I93" s="544">
        <f>C93*0.0001/'TE5'!B93</f>
        <v>6.679728627204895E-2</v>
      </c>
      <c r="J93" s="551">
        <f>D93*0.0001/'TE5'!C93</f>
        <v>8.4606498479843126E-2</v>
      </c>
      <c r="K93" s="544">
        <f>E93*0.0001/'TE5'!D93</f>
        <v>7.0442222058773041E-2</v>
      </c>
      <c r="L93" s="551">
        <f>F93*0.0001/'TE5'!E93</f>
        <v>6.3278131186962142E-2</v>
      </c>
      <c r="M93" s="552">
        <f>G93*0.0001/'TE5'!F93</f>
        <v>7.1019254624843597E-2</v>
      </c>
      <c r="P93" s="540"/>
    </row>
    <row r="94" spans="1:16" x14ac:dyDescent="0.2">
      <c r="A94" s="67">
        <v>1998</v>
      </c>
      <c r="B94" s="428">
        <f>avghweal!AQ87</f>
        <v>167762398.36965334</v>
      </c>
      <c r="C94" s="319">
        <f>avghweal!AR87</f>
        <v>167762398.36965334</v>
      </c>
      <c r="D94" s="524">
        <f>avghweal!AS87</f>
        <v>161243389.69942051</v>
      </c>
      <c r="E94" s="524">
        <f>avghweal!AT87</f>
        <v>180741365.45075932</v>
      </c>
      <c r="F94" s="524">
        <f>avghweal!AU87</f>
        <v>155671525.70950139</v>
      </c>
      <c r="G94" s="62">
        <f>avghweal!AV87</f>
        <v>244717999.72001585</v>
      </c>
      <c r="H94" s="533">
        <f>B94*0.0001/'TE5'!B94</f>
        <v>7.0786356925964369E-2</v>
      </c>
      <c r="I94" s="544">
        <f>C94*0.0001/'TE5'!B94</f>
        <v>7.0786356925964369E-2</v>
      </c>
      <c r="J94" s="551">
        <f>D94*0.0001/'TE5'!C94</f>
        <v>8.713337779045105E-2</v>
      </c>
      <c r="K94" s="544">
        <f>E94*0.0001/'TE5'!D94</f>
        <v>7.5546212494373322E-2</v>
      </c>
      <c r="L94" s="551">
        <f>F94*0.0001/'TE5'!E94</f>
        <v>6.6257894039154067E-2</v>
      </c>
      <c r="M94" s="552">
        <f>G94*0.0001/'TE5'!F94</f>
        <v>7.5306095182895674E-2</v>
      </c>
      <c r="P94" s="540"/>
    </row>
    <row r="95" spans="1:16" x14ac:dyDescent="0.2">
      <c r="A95" s="72">
        <v>1999</v>
      </c>
      <c r="B95" s="429">
        <f>avghweal!AQ88</f>
        <v>192478060.7279081</v>
      </c>
      <c r="C95" s="320">
        <f>avghweal!AR88</f>
        <v>192478060.7279081</v>
      </c>
      <c r="D95" s="526">
        <f>avghweal!AS88</f>
        <v>191754783.57683331</v>
      </c>
      <c r="E95" s="526">
        <f>avghweal!AT88</f>
        <v>215466559.169862</v>
      </c>
      <c r="F95" s="526">
        <f>avghweal!AU88</f>
        <v>171145325.82273057</v>
      </c>
      <c r="G95" s="68">
        <f>avghweal!AV88</f>
        <v>278633807.01352406</v>
      </c>
      <c r="H95" s="536">
        <f>B95*0.0001/'TE5'!B95</f>
        <v>7.4642874300479889E-2</v>
      </c>
      <c r="I95" s="547">
        <f>C95*0.0001/'TE5'!B95</f>
        <v>7.4642874300479889E-2</v>
      </c>
      <c r="J95" s="553">
        <f>D95*0.0001/'TE5'!C95</f>
        <v>9.4708919525146498E-2</v>
      </c>
      <c r="K95" s="547">
        <f>E95*0.0001/'TE5'!D95</f>
        <v>8.2508631050586714E-2</v>
      </c>
      <c r="L95" s="553">
        <f>F95*0.0001/'TE5'!E95</f>
        <v>6.714725494384767E-2</v>
      </c>
      <c r="M95" s="554">
        <f>G95*0.0001/'TE5'!F95</f>
        <v>7.9139545559883104E-2</v>
      </c>
      <c r="P95" s="540"/>
    </row>
    <row r="96" spans="1:16" x14ac:dyDescent="0.2">
      <c r="A96" s="77">
        <v>2000</v>
      </c>
      <c r="B96" s="430">
        <f>avghweal!AQ89</f>
        <v>217649519.77016386</v>
      </c>
      <c r="C96" s="321">
        <f>avghweal!AR89</f>
        <v>217649519.77016386</v>
      </c>
      <c r="D96" s="528">
        <f>avghweal!AS89</f>
        <v>202186509.97473848</v>
      </c>
      <c r="E96" s="528">
        <f>avghweal!AT89</f>
        <v>229294048.0284321</v>
      </c>
      <c r="F96" s="528">
        <f>avghweal!AU89</f>
        <v>206674320.55536002</v>
      </c>
      <c r="G96" s="74">
        <f>avghweal!AV89</f>
        <v>314212045.44099665</v>
      </c>
      <c r="H96" s="537">
        <f>B96*0.0001/'TE5'!B96</f>
        <v>8.2311883568763747E-2</v>
      </c>
      <c r="I96" s="548">
        <f>C96*0.0001/'TE5'!B96</f>
        <v>8.2311883568763747E-2</v>
      </c>
      <c r="J96" s="555">
        <f>D96*0.0001/'TE5'!C96</f>
        <v>9.8707064986228929E-2</v>
      </c>
      <c r="K96" s="548">
        <f>E96*0.0001/'TE5'!D96</f>
        <v>8.6182601749896989E-2</v>
      </c>
      <c r="L96" s="555">
        <f>F96*0.0001/'TE5'!E96</f>
        <v>7.8607268631458296E-2</v>
      </c>
      <c r="M96" s="556">
        <f>G96*0.0001/'TE5'!F96</f>
        <v>8.7176032364368425E-2</v>
      </c>
      <c r="P96" s="540"/>
    </row>
    <row r="97" spans="1:16" x14ac:dyDescent="0.2">
      <c r="A97" s="67">
        <v>2001</v>
      </c>
      <c r="B97" s="428">
        <f>avghweal!AQ90</f>
        <v>199265671.74536133</v>
      </c>
      <c r="C97" s="319">
        <f>avghweal!AR90</f>
        <v>199265671.74536133</v>
      </c>
      <c r="D97" s="524">
        <f>avghweal!AS90</f>
        <v>186650200.96772537</v>
      </c>
      <c r="E97" s="524">
        <f>avghweal!AT90</f>
        <v>216858472.6903072</v>
      </c>
      <c r="F97" s="524">
        <f>avghweal!AU90</f>
        <v>182832447.44111249</v>
      </c>
      <c r="G97" s="62">
        <f>avghweal!AV90</f>
        <v>288312673.65746921</v>
      </c>
      <c r="H97" s="533">
        <f>B97*0.0001/'TE5'!B97</f>
        <v>7.6598457992076846E-2</v>
      </c>
      <c r="I97" s="544">
        <f>C97*0.0001/'TE5'!B97</f>
        <v>7.6598457992076846E-2</v>
      </c>
      <c r="J97" s="551">
        <f>D97*0.0001/'TE5'!C97</f>
        <v>9.2997461557388292E-2</v>
      </c>
      <c r="K97" s="544">
        <f>E97*0.0001/'TE5'!D97</f>
        <v>8.1845939159393324E-2</v>
      </c>
      <c r="L97" s="551">
        <f>F97*0.0001/'TE5'!E97</f>
        <v>7.1495383977890001E-2</v>
      </c>
      <c r="M97" s="552">
        <f>G97*0.0001/'TE5'!F97</f>
        <v>8.1119239330291748E-2</v>
      </c>
      <c r="P97" s="540"/>
    </row>
    <row r="98" spans="1:16" x14ac:dyDescent="0.2">
      <c r="A98" s="67">
        <v>2002</v>
      </c>
      <c r="B98" s="428">
        <f>avghweal!AQ91</f>
        <v>183826372.25576925</v>
      </c>
      <c r="C98" s="319">
        <f>avghweal!AR91</f>
        <v>183826372.25576925</v>
      </c>
      <c r="D98" s="524">
        <f>avghweal!AS91</f>
        <v>170481940.73635593</v>
      </c>
      <c r="E98" s="524">
        <f>avghweal!AT91</f>
        <v>194909129.42710438</v>
      </c>
      <c r="F98" s="524">
        <f>avghweal!AU91</f>
        <v>173340993.44834527</v>
      </c>
      <c r="G98" s="62">
        <f>avghweal!AV91</f>
        <v>266611914.6485678</v>
      </c>
      <c r="H98" s="533">
        <f>B98*0.0001/'TE5'!B98</f>
        <v>7.2589747607707977E-2</v>
      </c>
      <c r="I98" s="544">
        <f>C98*0.0001/'TE5'!B98</f>
        <v>7.2589747607707977E-2</v>
      </c>
      <c r="J98" s="551">
        <f>D98*0.0001/'TE5'!C98</f>
        <v>8.7361961603164673E-2</v>
      </c>
      <c r="K98" s="544">
        <f>E98*0.0001/'TE5'!D98</f>
        <v>7.5993642210960388E-2</v>
      </c>
      <c r="L98" s="551">
        <f>F98*0.0001/'TE5'!E98</f>
        <v>6.9262966513633728E-2</v>
      </c>
      <c r="M98" s="552">
        <f>G98*0.0001/'TE5'!F98</f>
        <v>7.7225856482982635E-2</v>
      </c>
      <c r="P98" s="540"/>
    </row>
    <row r="99" spans="1:16" x14ac:dyDescent="0.2">
      <c r="A99" s="67">
        <v>2003</v>
      </c>
      <c r="B99" s="428">
        <f>avghweal!AQ92</f>
        <v>190159020.82132772</v>
      </c>
      <c r="C99" s="319">
        <f>avghweal!AR92</f>
        <v>190159020.82132772</v>
      </c>
      <c r="D99" s="524">
        <f>avghweal!AS92</f>
        <v>178401052.36672187</v>
      </c>
      <c r="E99" s="524">
        <f>avghweal!AT92</f>
        <v>203100890.90765551</v>
      </c>
      <c r="F99" s="524">
        <f>avghweal!AU92</f>
        <v>178006583.40383884</v>
      </c>
      <c r="G99" s="62">
        <f>avghweal!AV92</f>
        <v>276163570.19608033</v>
      </c>
      <c r="H99" s="533">
        <f>B99*0.0001/'TE5'!B99</f>
        <v>7.3318898677825928E-2</v>
      </c>
      <c r="I99" s="544">
        <f>C99*0.0001/'TE5'!B99</f>
        <v>7.3318898677825928E-2</v>
      </c>
      <c r="J99" s="551">
        <f>D99*0.0001/'TE5'!C99</f>
        <v>8.8349670171737671E-2</v>
      </c>
      <c r="K99" s="544">
        <f>E99*0.0001/'TE5'!D99</f>
        <v>7.7375799417495728E-2</v>
      </c>
      <c r="L99" s="551">
        <f>F99*0.0001/'TE5'!E99</f>
        <v>6.9402322173118605E-2</v>
      </c>
      <c r="M99" s="552">
        <f>G99*0.0001/'TE5'!F99</f>
        <v>7.807025313377379E-2</v>
      </c>
      <c r="P99" s="540"/>
    </row>
    <row r="100" spans="1:16" x14ac:dyDescent="0.2">
      <c r="A100" s="67">
        <v>2004</v>
      </c>
      <c r="B100" s="428">
        <f>avghweal!AQ93</f>
        <v>209963263.59863383</v>
      </c>
      <c r="C100" s="319">
        <f>avghweal!AR93</f>
        <v>209963263.59863383</v>
      </c>
      <c r="D100" s="524">
        <f>avghweal!AS93</f>
        <v>199471171.90413842</v>
      </c>
      <c r="E100" s="524">
        <f>avghweal!AT93</f>
        <v>227960319.47065952</v>
      </c>
      <c r="F100" s="524">
        <f>avghweal!AU93</f>
        <v>193111713.17157379</v>
      </c>
      <c r="G100" s="62">
        <f>avghweal!AV93</f>
        <v>305470805.55391324</v>
      </c>
      <c r="H100" s="533">
        <f>B100*0.0001/'TE5'!B100</f>
        <v>7.3582597076892839E-2</v>
      </c>
      <c r="I100" s="544">
        <f>C100*0.0001/'TE5'!B100</f>
        <v>7.3582597076892839E-2</v>
      </c>
      <c r="J100" s="551">
        <f>D100*0.0001/'TE5'!C100</f>
        <v>8.9319325983524336E-2</v>
      </c>
      <c r="K100" s="544">
        <f>E100*0.0001/'TE5'!D100</f>
        <v>7.9100281000137315E-2</v>
      </c>
      <c r="L100" s="551">
        <f>F100*0.0001/'TE5'!E100</f>
        <v>6.8301096558570876E-2</v>
      </c>
      <c r="M100" s="552">
        <f>G100*0.0001/'TE5'!F100</f>
        <v>7.8553989529609652E-2</v>
      </c>
      <c r="P100" s="540"/>
    </row>
    <row r="101" spans="1:16" x14ac:dyDescent="0.2">
      <c r="A101" s="67">
        <v>2005</v>
      </c>
      <c r="B101" s="428">
        <f>avghweal!AQ94</f>
        <v>231814830.12548977</v>
      </c>
      <c r="C101" s="319">
        <f>avghweal!AR94</f>
        <v>231814830.12548977</v>
      </c>
      <c r="D101" s="524">
        <f>avghweal!AS94</f>
        <v>224797563.32178327</v>
      </c>
      <c r="E101" s="524">
        <f>avghweal!AT94</f>
        <v>251251242.20539135</v>
      </c>
      <c r="F101" s="524">
        <f>avghweal!AU94</f>
        <v>213110071.42610556</v>
      </c>
      <c r="G101" s="62">
        <f>avghweal!AV94</f>
        <v>337260957.77891427</v>
      </c>
      <c r="H101" s="533">
        <f>B101*0.0001/'TE5'!B101</f>
        <v>7.5127787888050093E-2</v>
      </c>
      <c r="I101" s="544">
        <f>C101*0.0001/'TE5'!B101</f>
        <v>7.5127787888050093E-2</v>
      </c>
      <c r="J101" s="551">
        <f>D101*0.0001/'TE5'!C101</f>
        <v>9.2385903000831604E-2</v>
      </c>
      <c r="K101" s="544">
        <f>E101*0.0001/'TE5'!D101</f>
        <v>8.0570228397846222E-2</v>
      </c>
      <c r="L101" s="551">
        <f>F101*0.0001/'TE5'!E101</f>
        <v>6.9747850298881545E-2</v>
      </c>
      <c r="M101" s="552">
        <f>G101*0.0001/'TE5'!F101</f>
        <v>8.0562114715576172E-2</v>
      </c>
      <c r="P101" s="540"/>
    </row>
    <row r="102" spans="1:16" x14ac:dyDescent="0.2">
      <c r="A102" s="67">
        <v>2006</v>
      </c>
      <c r="B102" s="428">
        <f>avghweal!AQ95</f>
        <v>246858465.6922197</v>
      </c>
      <c r="C102" s="319">
        <f>avghweal!AR95</f>
        <v>246858465.6922197</v>
      </c>
      <c r="D102" s="524">
        <f>avghweal!AS95</f>
        <v>237923618.79139709</v>
      </c>
      <c r="E102" s="524">
        <f>avghweal!AT95</f>
        <v>266550412.95541093</v>
      </c>
      <c r="F102" s="524">
        <f>avghweal!AU95</f>
        <v>228022483.93890408</v>
      </c>
      <c r="G102" s="62">
        <f>avghweal!AV95</f>
        <v>358922297.82642454</v>
      </c>
      <c r="H102" s="533">
        <f>B102*0.0001/'TE5'!B102</f>
        <v>7.6661214232444763E-2</v>
      </c>
      <c r="I102" s="544">
        <f>C102*0.0001/'TE5'!B102</f>
        <v>7.6661214232444763E-2</v>
      </c>
      <c r="J102" s="551">
        <f>D102*0.0001/'TE5'!C102</f>
        <v>9.4802811741828905E-2</v>
      </c>
      <c r="K102" s="544">
        <f>E102*0.0001/'TE5'!D102</f>
        <v>8.1802532076835632E-2</v>
      </c>
      <c r="L102" s="551">
        <f>F102*0.0001/'TE5'!E102</f>
        <v>7.1592397987842574E-2</v>
      </c>
      <c r="M102" s="552">
        <f>G102*0.0001/'TE5'!F102</f>
        <v>8.2157984375953674E-2</v>
      </c>
      <c r="P102" s="540"/>
    </row>
    <row r="103" spans="1:16" x14ac:dyDescent="0.2">
      <c r="A103" s="67">
        <v>2007</v>
      </c>
      <c r="B103" s="428">
        <f>avghweal!AQ96</f>
        <v>276423882.05656916</v>
      </c>
      <c r="C103" s="319">
        <f>avghweal!AR96</f>
        <v>276423882.05656916</v>
      </c>
      <c r="D103" s="524">
        <f>avghweal!AS96</f>
        <v>286679326.06966197</v>
      </c>
      <c r="E103" s="524">
        <f>avghweal!AT96</f>
        <v>298280457.67445987</v>
      </c>
      <c r="F103" s="524">
        <f>avghweal!AU96</f>
        <v>255734624.08583906</v>
      </c>
      <c r="G103" s="62">
        <f>avghweal!AV96</f>
        <v>396754082.91521996</v>
      </c>
      <c r="H103" s="533">
        <f>B103*0.0001/'TE5'!B103</f>
        <v>8.5516966879367842E-2</v>
      </c>
      <c r="I103" s="544">
        <f>C103*0.0001/'TE5'!B103</f>
        <v>8.5516966879367842E-2</v>
      </c>
      <c r="J103" s="551">
        <f>D103*0.0001/'TE5'!C103</f>
        <v>0.11322570592164993</v>
      </c>
      <c r="K103" s="544">
        <f>E103*0.0001/'TE5'!D103</f>
        <v>9.1315023601055159E-2</v>
      </c>
      <c r="L103" s="551">
        <f>F103*0.0001/'TE5'!E103</f>
        <v>7.9886578023433671E-2</v>
      </c>
      <c r="M103" s="552">
        <f>G103*0.0001/'TE5'!F103</f>
        <v>9.0663477778434753E-2</v>
      </c>
      <c r="P103" s="540"/>
    </row>
    <row r="104" spans="1:16" x14ac:dyDescent="0.2">
      <c r="A104" s="67">
        <v>2008</v>
      </c>
      <c r="B104" s="428">
        <f>avghweal!AQ97</f>
        <v>256507930.95100334</v>
      </c>
      <c r="C104" s="319">
        <f>avghweal!AR97</f>
        <v>256507930.95100334</v>
      </c>
      <c r="D104" s="524">
        <f>avghweal!AS97</f>
        <v>248834941.7743949</v>
      </c>
      <c r="E104" s="524">
        <f>avghweal!AT97</f>
        <v>269544234.28541398</v>
      </c>
      <c r="F104" s="524">
        <f>avghweal!AU97</f>
        <v>243612961.74940819</v>
      </c>
      <c r="G104" s="62">
        <f>avghweal!AV97</f>
        <v>367803422.02540731</v>
      </c>
      <c r="H104" s="533">
        <f>B104*0.0001/'TE5'!B104</f>
        <v>8.8797532021999373E-2</v>
      </c>
      <c r="I104" s="544">
        <f>C104*0.0001/'TE5'!B104</f>
        <v>8.8797532021999373E-2</v>
      </c>
      <c r="J104" s="551">
        <f>D104*0.0001/'TE5'!C104</f>
        <v>0.1130814701318741</v>
      </c>
      <c r="K104" s="544">
        <f>E104*0.0001/'TE5'!D104</f>
        <v>9.2704847455024705E-2</v>
      </c>
      <c r="L104" s="551">
        <f>F104*0.0001/'TE5'!E104</f>
        <v>8.4844596683979034E-2</v>
      </c>
      <c r="M104" s="552">
        <f>G104*0.0001/'TE5'!F104</f>
        <v>9.4355359673500061E-2</v>
      </c>
      <c r="P104" s="540"/>
    </row>
    <row r="105" spans="1:16" x14ac:dyDescent="0.2">
      <c r="A105" s="72">
        <v>2009</v>
      </c>
      <c r="B105" s="431">
        <f>avghweal!AQ98</f>
        <v>208471790.71181563</v>
      </c>
      <c r="C105" s="322">
        <f>avghweal!AR98</f>
        <v>208471790.71181563</v>
      </c>
      <c r="D105" s="526">
        <f>avghweal!AS98</f>
        <v>211890293.22919777</v>
      </c>
      <c r="E105" s="526">
        <f>avghweal!AT98</f>
        <v>221730821.61917439</v>
      </c>
      <c r="F105" s="526">
        <f>avghweal!AU98</f>
        <v>195281399.73920453</v>
      </c>
      <c r="G105" s="68">
        <f>avghweal!AV98</f>
        <v>300947139.15867203</v>
      </c>
      <c r="H105" s="536">
        <f>B105*0.0001/'TE5'!B105</f>
        <v>8.0107212066650377E-2</v>
      </c>
      <c r="I105" s="547">
        <f>C105*0.0001/'TE5'!B105</f>
        <v>8.0107212066650377E-2</v>
      </c>
      <c r="J105" s="557">
        <f>D105*0.0001/'TE5'!C105</f>
        <v>0.10796672105789182</v>
      </c>
      <c r="K105" s="558">
        <f>E105*0.0001/'TE5'!D105</f>
        <v>8.4275417029857622E-2</v>
      </c>
      <c r="L105" s="553">
        <f>F105*0.0001/'TE5'!E105</f>
        <v>7.5805351138114943E-2</v>
      </c>
      <c r="M105" s="554">
        <f>G105*0.0001/'TE5'!F105</f>
        <v>8.5596382617950426E-2</v>
      </c>
      <c r="P105" s="540"/>
    </row>
    <row r="106" spans="1:16" x14ac:dyDescent="0.2">
      <c r="A106" s="67">
        <v>2010</v>
      </c>
      <c r="B106" s="432">
        <f>avghweal!AQ99</f>
        <v>219692282.70474273</v>
      </c>
      <c r="C106" s="323">
        <f>avghweal!AR99</f>
        <v>219692282.70474273</v>
      </c>
      <c r="D106" s="524">
        <f>avghweal!AS99</f>
        <v>221063110.42192665</v>
      </c>
      <c r="E106" s="524">
        <f>avghweal!AT99</f>
        <v>232272496.50731149</v>
      </c>
      <c r="F106" s="524">
        <f>avghweal!AU99</f>
        <v>207690877.50864512</v>
      </c>
      <c r="G106" s="62">
        <f>avghweal!AV99</f>
        <v>320729617.26855791</v>
      </c>
      <c r="H106" s="533">
        <f>B106*0.0001/'TE5'!B106</f>
        <v>8.263455331325531E-2</v>
      </c>
      <c r="I106" s="544">
        <f>C106*0.0001/'TE5'!B106</f>
        <v>8.263455331325531E-2</v>
      </c>
      <c r="J106" s="559">
        <f>D106*0.0001/'TE5'!C106</f>
        <v>0.11291548609733583</v>
      </c>
      <c r="K106" s="560">
        <f>E106*0.0001/'TE5'!D106</f>
        <v>8.7341628968715668E-2</v>
      </c>
      <c r="L106" s="551">
        <f>F106*0.0001/'TE5'!E106</f>
        <v>7.8141130506992354E-2</v>
      </c>
      <c r="M106" s="552">
        <f>G106*0.0001/'TE5'!F106</f>
        <v>8.9753173291683197E-2</v>
      </c>
      <c r="P106" s="540"/>
    </row>
    <row r="107" spans="1:16" x14ac:dyDescent="0.2">
      <c r="A107" s="67">
        <v>2011</v>
      </c>
      <c r="B107" s="432">
        <f>avghweal!AQ100</f>
        <v>240369498.63420293</v>
      </c>
      <c r="C107" s="323">
        <f>avghweal!AR100</f>
        <v>240369498.63420293</v>
      </c>
      <c r="D107" s="524">
        <f>avghweal!AS100</f>
        <v>248445345.31790388</v>
      </c>
      <c r="E107" s="524">
        <f>avghweal!AT100</f>
        <v>258657152.12219602</v>
      </c>
      <c r="F107" s="524">
        <f>avghweal!AU100</f>
        <v>223114500.7209864</v>
      </c>
      <c r="G107" s="62">
        <f>avghweal!AV100</f>
        <v>345115109.49327183</v>
      </c>
      <c r="H107" s="533">
        <f>B107*0.0001/'TE5'!B107</f>
        <v>9.008016437292099E-2</v>
      </c>
      <c r="I107" s="544">
        <f>C107*0.0001/'TE5'!B107</f>
        <v>9.008016437292099E-2</v>
      </c>
      <c r="J107" s="559">
        <f>D107*0.0001/'TE5'!C107</f>
        <v>0.12596116960048676</v>
      </c>
      <c r="K107" s="560">
        <f>E107*0.0001/'TE5'!D107</f>
        <v>9.5298498868942247E-2</v>
      </c>
      <c r="L107" s="551">
        <f>F107*0.0001/'TE5'!E107</f>
        <v>8.4962479770183563E-2</v>
      </c>
      <c r="M107" s="552">
        <f>G107*0.0001/'TE5'!F107</f>
        <v>9.657182544469832E-2</v>
      </c>
      <c r="P107" s="540"/>
    </row>
    <row r="108" spans="1:16" x14ac:dyDescent="0.2">
      <c r="A108" s="67">
        <v>2012</v>
      </c>
      <c r="B108" s="432">
        <f>avghweal!AQ101</f>
        <v>256197211.27319118</v>
      </c>
      <c r="C108" s="323">
        <f>avghweal!AR101</f>
        <v>256197211.27319118</v>
      </c>
      <c r="D108" s="524">
        <f>avghweal!AS101</f>
        <v>261259348.11139095</v>
      </c>
      <c r="E108" s="524">
        <f>avghweal!AT101</f>
        <v>269259374.73473507</v>
      </c>
      <c r="F108" s="524">
        <f>avghweal!AU101</f>
        <v>242362969.45685092</v>
      </c>
      <c r="G108" s="62">
        <f>avghweal!AV101</f>
        <v>369052563.3533743</v>
      </c>
      <c r="H108" s="533">
        <f>B108*0.0001/'TE5'!B108</f>
        <v>9.3932442367076874E-2</v>
      </c>
      <c r="I108" s="544">
        <f>C108*0.0001/'TE5'!B108</f>
        <v>9.3932442367076874E-2</v>
      </c>
      <c r="J108" s="559">
        <f>D108*0.0001/'TE5'!C108</f>
        <v>0.13171315193176267</v>
      </c>
      <c r="K108" s="560">
        <f>E108*0.0001/'TE5'!D108</f>
        <v>9.8157361149787917E-2</v>
      </c>
      <c r="L108" s="551">
        <f>F108*0.0001/'TE5'!E108</f>
        <v>8.9336320757865906E-2</v>
      </c>
      <c r="M108" s="552">
        <f>G108*0.0001/'TE5'!F108</f>
        <v>0.10121918469667435</v>
      </c>
      <c r="P108" s="540"/>
    </row>
    <row r="109" spans="1:16" x14ac:dyDescent="0.2">
      <c r="A109" s="67">
        <v>2013</v>
      </c>
      <c r="B109" s="432">
        <f>avghweal!AQ102</f>
        <v>275132710.53916103</v>
      </c>
      <c r="C109" s="323">
        <f>avghweal!AR102</f>
        <v>275132710.53916103</v>
      </c>
      <c r="D109" s="524">
        <f>avghweal!AS102</f>
        <v>239387349.92327958</v>
      </c>
      <c r="E109" s="524">
        <f>avghweal!AT102</f>
        <v>295045700.37389934</v>
      </c>
      <c r="F109" s="524">
        <f>avghweal!AU102</f>
        <v>256138105.97825554</v>
      </c>
      <c r="G109" s="62">
        <f>avghweal!AV102</f>
        <v>394202051.17300206</v>
      </c>
      <c r="H109" s="533">
        <f>B109*0.0001/'TE5'!B109</f>
        <v>9.3519307672977434E-2</v>
      </c>
      <c r="I109" s="544">
        <f>C109*0.0001/'TE5'!B109</f>
        <v>9.3519307672977434E-2</v>
      </c>
      <c r="J109" s="559">
        <f>D109*0.0001/'TE5'!C109</f>
        <v>0.11130592226982114</v>
      </c>
      <c r="K109" s="560">
        <f>E109*0.0001/'TE5'!D109</f>
        <v>9.9166765809059129E-2</v>
      </c>
      <c r="L109" s="551">
        <f>F109*0.0001/'TE5'!E109</f>
        <v>8.7975308299064636E-2</v>
      </c>
      <c r="M109" s="552">
        <f>G109*0.0001/'TE5'!F109</f>
        <v>0.10014066845178607</v>
      </c>
      <c r="P109" s="540"/>
    </row>
    <row r="110" spans="1:16" x14ac:dyDescent="0.2">
      <c r="A110" s="67">
        <v>2014</v>
      </c>
      <c r="B110" s="432">
        <f>avghweal!AQ103</f>
        <v>295995713.86416769</v>
      </c>
      <c r="C110" s="323">
        <f>avghweal!AR103</f>
        <v>295995713.86416769</v>
      </c>
      <c r="D110" s="524">
        <f>avghweal!AS103</f>
        <v>257061093.72269836</v>
      </c>
      <c r="E110" s="524">
        <f>avghweal!AT103</f>
        <v>313731034.56907356</v>
      </c>
      <c r="F110" s="524">
        <f>avghweal!AU103</f>
        <v>279172583.07060796</v>
      </c>
      <c r="G110" s="62">
        <f>avghweal!AV103</f>
        <v>423420312.11227226</v>
      </c>
      <c r="H110" s="533">
        <f>B110*0.0001/'TE5'!B110</f>
        <v>9.3665428459644318E-2</v>
      </c>
      <c r="I110" s="544">
        <f>C110*0.0001/'TE5'!B110</f>
        <v>9.3665428459644318E-2</v>
      </c>
      <c r="J110" s="559">
        <f>D110*0.0001/'TE5'!C110</f>
        <v>0.10982178896665573</v>
      </c>
      <c r="K110" s="560">
        <f>E110*0.0001/'TE5'!D110</f>
        <v>9.8001725971698761E-2</v>
      </c>
      <c r="L110" s="551">
        <f>F110*0.0001/'TE5'!E110</f>
        <v>8.9407019317150102E-2</v>
      </c>
      <c r="M110" s="552">
        <f>G110*0.0001/'TE5'!F110</f>
        <v>0.1004846692085266</v>
      </c>
    </row>
    <row r="111" spans="1:16" x14ac:dyDescent="0.2">
      <c r="A111" s="67">
        <v>2015</v>
      </c>
      <c r="B111" s="432">
        <f>avghweal!AQ104</f>
        <v>310757627.53752196</v>
      </c>
      <c r="C111" s="323">
        <f>avghweal!AR104</f>
        <v>310757627.53752196</v>
      </c>
      <c r="D111" s="524">
        <f>avghweal!AS104</f>
        <v>264198754.06924316</v>
      </c>
      <c r="E111" s="524">
        <f>avghweal!AT104</f>
        <v>331379510.85294729</v>
      </c>
      <c r="F111" s="524">
        <f>avghweal!AU104</f>
        <v>291026166.95336604</v>
      </c>
      <c r="G111" s="62">
        <f>avghweal!AV104</f>
        <v>443881565.06919241</v>
      </c>
      <c r="H111" s="533">
        <f>B111*0.0001/'TE5'!B111</f>
        <v>9.4833783805370331E-2</v>
      </c>
      <c r="I111" s="544">
        <f>C111*0.0001/'TE5'!B111</f>
        <v>9.4833783805370331E-2</v>
      </c>
      <c r="J111" s="559">
        <f>D111*0.0001/'TE5'!C111</f>
        <v>0.1092551127076149</v>
      </c>
      <c r="K111" s="560">
        <f>E111*0.0001/'TE5'!D111</f>
        <v>9.9198728799819932E-2</v>
      </c>
      <c r="L111" s="551">
        <f>F111*0.0001/'TE5'!E111</f>
        <v>9.0422265231609358E-2</v>
      </c>
      <c r="M111" s="552">
        <f>G111*0.0001/'TE5'!F111</f>
        <v>0.10173916071653367</v>
      </c>
    </row>
    <row r="112" spans="1:16" x14ac:dyDescent="0.2">
      <c r="A112" s="67">
        <v>2016</v>
      </c>
      <c r="B112" s="432">
        <f>avghweal!AQ105</f>
        <v>311667121.94560528</v>
      </c>
      <c r="C112" s="323">
        <f>avghweal!AR105</f>
        <v>311667121.94560528</v>
      </c>
      <c r="D112" s="524">
        <f>avghweal!AS105</f>
        <v>263014614.56369615</v>
      </c>
      <c r="E112" s="524">
        <f>avghweal!AT105</f>
        <v>332401177.35864776</v>
      </c>
      <c r="F112" s="524">
        <f>avghweal!AU105</f>
        <v>291709908.27187127</v>
      </c>
      <c r="G112" s="62">
        <f>avghweal!AV105</f>
        <v>445647122.62189239</v>
      </c>
      <c r="H112" s="533">
        <f>B112*0.0001/'TE5'!B112</f>
        <v>9.2749863862991333E-2</v>
      </c>
      <c r="I112" s="544">
        <f>C112*0.0001/'TE5'!B112</f>
        <v>9.2749863862991333E-2</v>
      </c>
      <c r="J112" s="559">
        <f>D112*0.0001/'TE5'!C112</f>
        <v>0.10722236335277557</v>
      </c>
      <c r="K112" s="560">
        <f>E112*0.0001/'TE5'!D112</f>
        <v>9.7156405448913588E-2</v>
      </c>
      <c r="L112" s="551">
        <f>F112*0.0001/'TE5'!E112</f>
        <v>8.8271342217922225E-2</v>
      </c>
      <c r="M112" s="552">
        <f>G112*0.0001/'TE5'!F112</f>
        <v>9.9997527897357941E-2</v>
      </c>
    </row>
    <row r="113" spans="1:13" x14ac:dyDescent="0.2">
      <c r="A113" s="67">
        <v>2017</v>
      </c>
      <c r="B113" s="432">
        <f>avghweal!AQ106</f>
        <v>345695949.58867633</v>
      </c>
      <c r="C113" s="323">
        <f>avghweal!AR106</f>
        <v>345695949.58867633</v>
      </c>
      <c r="D113" s="524">
        <f>avghweal!AS106</f>
        <v>361309496.96133977</v>
      </c>
      <c r="E113" s="524">
        <f>avghweal!AT106</f>
        <v>363414906.74467129</v>
      </c>
      <c r="F113" s="524">
        <f>avghweal!AU106</f>
        <v>328450943.04998088</v>
      </c>
      <c r="G113" s="62">
        <f>avghweal!AV106</f>
        <v>496228673.64971399</v>
      </c>
      <c r="H113" s="533">
        <f>B113*0.0001/'TE5'!B113</f>
        <v>9.7204364836215973E-2</v>
      </c>
      <c r="I113" s="544">
        <f>C113*0.0001/'TE5'!B113</f>
        <v>9.7204364836215973E-2</v>
      </c>
      <c r="J113" s="559">
        <f>D113*0.0001/'TE5'!C113</f>
        <v>0.13278891146183014</v>
      </c>
      <c r="K113" s="560">
        <f>E113*0.0001/'TE5'!D113</f>
        <v>0.10117568075656892</v>
      </c>
      <c r="L113" s="551">
        <f>F113*0.0001/'TE5'!E113</f>
        <v>9.3219891190528884E-2</v>
      </c>
      <c r="M113" s="552">
        <f>G113*0.0001/'TE5'!F113</f>
        <v>0.10398218780755999</v>
      </c>
    </row>
    <row r="114" spans="1:13" x14ac:dyDescent="0.2">
      <c r="A114" s="67">
        <v>2018</v>
      </c>
      <c r="B114" s="432">
        <f>avghweal!AQ107</f>
        <v>346456102.23588067</v>
      </c>
      <c r="C114" s="323">
        <f>avghweal!AR107</f>
        <v>346456102.23588067</v>
      </c>
      <c r="D114" s="524">
        <f>avghweal!AS107</f>
        <v>363029831.36110938</v>
      </c>
      <c r="E114" s="524">
        <f>avghweal!AT107</f>
        <v>363417836.71116155</v>
      </c>
      <c r="F114" s="524">
        <f>avghweal!AU107</f>
        <v>330152555.84090239</v>
      </c>
      <c r="G114" s="62">
        <f>avghweal!AV107</f>
        <v>496488221.96684521</v>
      </c>
      <c r="H114" s="533">
        <f>B114*0.0001/'TE5'!B114</f>
        <v>9.5752082765102386E-2</v>
      </c>
      <c r="I114" s="544">
        <f>C114*0.0001/'TE5'!B114</f>
        <v>9.5752082765102386E-2</v>
      </c>
      <c r="J114" s="559">
        <f>D114*0.0001/'TE5'!C114</f>
        <v>0.13048860430717468</v>
      </c>
      <c r="K114" s="560">
        <f>E114*0.0001/'TE5'!D114</f>
        <v>9.9377229809761047E-2</v>
      </c>
      <c r="L114" s="551">
        <f>F114*0.0001/'TE5'!E114</f>
        <v>9.2160783708095551E-2</v>
      </c>
      <c r="M114" s="552">
        <f>G114*0.0001/'TE5'!F114</f>
        <v>0.10228815674781799</v>
      </c>
    </row>
    <row r="115" spans="1:13" x14ac:dyDescent="0.2">
      <c r="A115" s="67">
        <v>2019</v>
      </c>
      <c r="B115" s="432">
        <f>avghweal!AQ108</f>
        <v>350293185.92912626</v>
      </c>
      <c r="C115" s="323">
        <f>avghweal!AR108</f>
        <v>350293185.92912626</v>
      </c>
      <c r="D115" s="524">
        <f>avghweal!AS108</f>
        <v>365441961.63199437</v>
      </c>
      <c r="E115" s="524">
        <f>avghweal!AT108</f>
        <v>368174256.36149871</v>
      </c>
      <c r="F115" s="524">
        <f>avghweal!AU108</f>
        <v>333050049.19438583</v>
      </c>
      <c r="G115" s="62">
        <f>avghweal!AV108</f>
        <v>503412101.74668843</v>
      </c>
      <c r="H115" s="533">
        <f>B115*0.0001/'TE5'!B115</f>
        <v>9.2996276915073395E-2</v>
      </c>
      <c r="I115" s="544">
        <f>C115*0.0001/'TE5'!B115</f>
        <v>9.2996276915073395E-2</v>
      </c>
      <c r="J115" s="559">
        <f>D115*0.0001/'TE5'!C115</f>
        <v>0.12608744204044345</v>
      </c>
      <c r="K115" s="560">
        <f>E115*0.0001/'TE5'!D115</f>
        <v>9.6648916602134691E-2</v>
      </c>
      <c r="L115" s="551">
        <f>F115*0.0001/'TE5'!E115</f>
        <v>8.9357651770114899E-2</v>
      </c>
      <c r="M115" s="552">
        <f>G115*0.0001/'TE5'!F115</f>
        <v>9.9626280367374406E-2</v>
      </c>
    </row>
    <row r="116" spans="1:13" ht="17" thickBot="1" x14ac:dyDescent="0.25">
      <c r="A116" s="1105"/>
      <c r="B116" s="1106"/>
      <c r="C116" s="1101"/>
      <c r="D116" s="1107"/>
      <c r="E116" s="1107"/>
      <c r="F116" s="1107"/>
      <c r="G116" s="1098"/>
      <c r="H116" s="1115"/>
      <c r="I116" s="1116"/>
      <c r="J116" s="1117"/>
      <c r="K116" s="1118"/>
      <c r="L116" s="1119"/>
      <c r="M116" s="1120"/>
    </row>
    <row r="117" spans="1:13" ht="17" thickTop="1" x14ac:dyDescent="0.2">
      <c r="A117" s="61"/>
      <c r="B117" s="60"/>
      <c r="C117" s="60"/>
      <c r="D117" s="60"/>
      <c r="E117" s="60"/>
      <c r="F117" s="60"/>
      <c r="G117" s="59"/>
      <c r="H117" s="60"/>
      <c r="I117" s="60"/>
      <c r="J117" s="60"/>
      <c r="K117" s="60"/>
      <c r="L117" s="60"/>
      <c r="M117" s="59"/>
    </row>
    <row r="118" spans="1:13" x14ac:dyDescent="0.2">
      <c r="D118" s="57"/>
      <c r="E118" s="57"/>
      <c r="F118" s="57"/>
      <c r="H118" s="57"/>
      <c r="I118" s="57"/>
      <c r="J118" s="57"/>
      <c r="K118" s="57"/>
      <c r="L118" s="57"/>
    </row>
  </sheetData>
  <mergeCells count="3">
    <mergeCell ref="A4:M4"/>
    <mergeCell ref="B7:G7"/>
    <mergeCell ref="H7:M7"/>
  </mergeCells>
  <hyperlinks>
    <hyperlink ref="A1" location="Index!A1" display="Back to index" xr:uid="{00000000-0004-0000-5F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tabColor theme="3"/>
  </sheetPr>
  <dimension ref="A1"/>
  <sheetViews>
    <sheetView workbookViewId="0">
      <selection activeCell="D32" sqref="D32"/>
    </sheetView>
  </sheetViews>
  <sheetFormatPr baseColWidth="10" defaultRowHeight="16" x14ac:dyDescent="0.2"/>
  <sheetData/>
  <pageMargins left="0.75" right="0.75" top="1" bottom="1" header="0.5" footer="0.5"/>
  <extLst>
    <ext xmlns:mx="http://schemas.microsoft.com/office/mac/excel/2008/main" uri="{64002731-A6B0-56B0-2670-7721B7C09600}">
      <mx:PLV Mode="0" OnePage="0" WScale="0"/>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tabColor theme="3" tint="0.39997558519241921"/>
  </sheetPr>
  <dimension ref="A1:S72"/>
  <sheetViews>
    <sheetView workbookViewId="0">
      <pane xSplit="1" ySplit="8" topLeftCell="B57" activePane="bottomRight" state="frozen"/>
      <selection activeCell="D32" sqref="D32"/>
      <selection pane="topRight" activeCell="D32" sqref="D32"/>
      <selection pane="bottomLeft" activeCell="D32" sqref="D32"/>
      <selection pane="bottomRight" activeCell="A4" sqref="A4:S4"/>
    </sheetView>
  </sheetViews>
  <sheetFormatPr baseColWidth="10" defaultColWidth="10.83203125" defaultRowHeight="16" x14ac:dyDescent="0.2"/>
  <cols>
    <col min="1" max="1" width="10.83203125" style="4"/>
    <col min="2" max="3" width="13.5" style="4" customWidth="1"/>
    <col min="4" max="9" width="10.83203125" style="4"/>
    <col min="10" max="10" width="11" style="4" customWidth="1"/>
    <col min="11" max="12" width="10.83203125" style="4"/>
    <col min="13" max="13" width="10.83203125" style="4" customWidth="1"/>
    <col min="14" max="18" width="10.83203125" style="4"/>
    <col min="19" max="19" width="11" style="4" customWidth="1"/>
    <col min="20" max="16384" width="10.83203125" style="4"/>
  </cols>
  <sheetData>
    <row r="1" spans="1:19" x14ac:dyDescent="0.2">
      <c r="A1" s="52" t="s">
        <v>37</v>
      </c>
      <c r="B1" s="52"/>
      <c r="C1" s="52"/>
      <c r="F1" s="198"/>
    </row>
    <row r="2" spans="1:19" x14ac:dyDescent="0.2">
      <c r="D2" s="51"/>
      <c r="E2" s="51"/>
      <c r="F2" s="199"/>
      <c r="P2" s="930"/>
      <c r="Q2" s="930"/>
    </row>
    <row r="3" spans="1:19" ht="17" thickBot="1" x14ac:dyDescent="0.25">
      <c r="F3" s="198"/>
    </row>
    <row r="4" spans="1:19" ht="25" customHeight="1" thickTop="1" x14ac:dyDescent="0.2">
      <c r="A4" s="1365" t="s">
        <v>851</v>
      </c>
      <c r="B4" s="1366"/>
      <c r="C4" s="1366"/>
      <c r="D4" s="1366"/>
      <c r="E4" s="1366"/>
      <c r="F4" s="1366"/>
      <c r="G4" s="1366"/>
      <c r="H4" s="1366"/>
      <c r="I4" s="1366"/>
      <c r="J4" s="1366"/>
      <c r="K4" s="1366"/>
      <c r="L4" s="1366"/>
      <c r="M4" s="1366"/>
      <c r="N4" s="1366"/>
      <c r="O4" s="1366"/>
      <c r="P4" s="1366"/>
      <c r="Q4" s="1366"/>
      <c r="R4" s="1366"/>
      <c r="S4" s="1367"/>
    </row>
    <row r="5" spans="1:19" x14ac:dyDescent="0.2">
      <c r="A5" s="49"/>
      <c r="B5" s="50"/>
      <c r="C5" s="50"/>
      <c r="D5" s="50"/>
      <c r="E5" s="50"/>
      <c r="F5" s="50"/>
      <c r="G5" s="50"/>
      <c r="H5" s="50"/>
      <c r="I5" s="50"/>
      <c r="J5" s="50"/>
      <c r="K5" s="50"/>
      <c r="L5" s="50"/>
      <c r="M5" s="50"/>
      <c r="N5" s="50"/>
      <c r="O5" s="50"/>
      <c r="P5" s="50"/>
      <c r="Q5" s="50"/>
      <c r="R5" s="495"/>
      <c r="S5" s="499"/>
    </row>
    <row r="6" spans="1:19" x14ac:dyDescent="0.2">
      <c r="A6" s="49"/>
      <c r="B6" s="45" t="s">
        <v>36</v>
      </c>
      <c r="C6" s="45" t="s">
        <v>35</v>
      </c>
      <c r="D6" s="45" t="s">
        <v>34</v>
      </c>
      <c r="E6" s="45" t="s">
        <v>33</v>
      </c>
      <c r="F6" s="45" t="s">
        <v>32</v>
      </c>
      <c r="G6" s="45" t="s">
        <v>31</v>
      </c>
      <c r="H6" s="45" t="s">
        <v>30</v>
      </c>
      <c r="I6" s="48" t="s">
        <v>29</v>
      </c>
      <c r="J6" s="47" t="s">
        <v>28</v>
      </c>
      <c r="K6" s="47" t="s">
        <v>27</v>
      </c>
      <c r="L6" s="45" t="s">
        <v>26</v>
      </c>
      <c r="M6" s="46" t="s">
        <v>25</v>
      </c>
      <c r="N6" s="45" t="s">
        <v>24</v>
      </c>
      <c r="O6" s="46" t="s">
        <v>23</v>
      </c>
      <c r="P6" s="932" t="s">
        <v>22</v>
      </c>
      <c r="Q6" s="955" t="s">
        <v>21</v>
      </c>
      <c r="R6" s="46" t="s">
        <v>54</v>
      </c>
      <c r="S6" s="933" t="s">
        <v>53</v>
      </c>
    </row>
    <row r="7" spans="1:19" ht="38" customHeight="1" x14ac:dyDescent="0.2">
      <c r="A7" s="405"/>
      <c r="B7" s="1450" t="s">
        <v>854</v>
      </c>
      <c r="C7" s="1447"/>
      <c r="D7" s="1447"/>
      <c r="E7" s="1447"/>
      <c r="F7" s="1447"/>
      <c r="G7" s="1447"/>
      <c r="H7" s="1447"/>
      <c r="I7" s="1447"/>
      <c r="J7" s="1447"/>
      <c r="K7" s="1447"/>
      <c r="L7" s="1447"/>
      <c r="M7" s="1451"/>
      <c r="N7" s="1450" t="s">
        <v>853</v>
      </c>
      <c r="O7" s="1447"/>
      <c r="P7" s="1447"/>
      <c r="Q7" s="1447"/>
      <c r="R7" s="1452" t="s">
        <v>1015</v>
      </c>
      <c r="S7" s="1453"/>
    </row>
    <row r="8" spans="1:19" s="27" customFormat="1" ht="43" customHeight="1" x14ac:dyDescent="0.2">
      <c r="A8" s="42"/>
      <c r="B8" s="843" t="s">
        <v>850</v>
      </c>
      <c r="C8" s="854" t="s">
        <v>38</v>
      </c>
      <c r="D8" s="293" t="s">
        <v>16</v>
      </c>
      <c r="E8" s="481" t="s">
        <v>15</v>
      </c>
      <c r="F8" s="481" t="s">
        <v>59</v>
      </c>
      <c r="G8" s="844" t="s">
        <v>14</v>
      </c>
      <c r="H8" s="41" t="s">
        <v>13</v>
      </c>
      <c r="I8" s="41" t="s">
        <v>12</v>
      </c>
      <c r="J8" s="41" t="s">
        <v>11</v>
      </c>
      <c r="K8" s="41" t="s">
        <v>10</v>
      </c>
      <c r="L8" s="41" t="s">
        <v>9</v>
      </c>
      <c r="M8" s="838" t="s">
        <v>139</v>
      </c>
      <c r="N8" s="846" t="s">
        <v>852</v>
      </c>
      <c r="O8" s="846" t="s">
        <v>858</v>
      </c>
      <c r="P8" s="40" t="s">
        <v>1008</v>
      </c>
      <c r="Q8" s="40" t="s">
        <v>1009</v>
      </c>
      <c r="R8" s="956" t="s">
        <v>852</v>
      </c>
      <c r="S8" s="960" t="s">
        <v>858</v>
      </c>
    </row>
    <row r="9" spans="1:19" x14ac:dyDescent="0.2">
      <c r="A9" s="24">
        <v>1960</v>
      </c>
      <c r="B9" s="847"/>
      <c r="C9" s="847"/>
      <c r="D9" s="297"/>
      <c r="E9" s="415"/>
      <c r="F9" s="415"/>
      <c r="G9" s="845"/>
      <c r="H9" s="26"/>
      <c r="I9" s="26"/>
      <c r="J9" s="26"/>
      <c r="K9" s="26"/>
      <c r="L9" s="26"/>
      <c r="M9" s="839"/>
      <c r="N9" s="850"/>
      <c r="O9" s="850"/>
      <c r="P9" s="850"/>
      <c r="Q9" s="850"/>
      <c r="R9" s="957"/>
      <c r="S9" s="851"/>
    </row>
    <row r="10" spans="1:19" x14ac:dyDescent="0.2">
      <c r="A10" s="16">
        <v>1961</v>
      </c>
      <c r="B10" s="848"/>
      <c r="C10" s="848"/>
      <c r="D10" s="295"/>
      <c r="E10" s="415"/>
      <c r="F10" s="415"/>
      <c r="G10" s="645"/>
      <c r="H10" s="25"/>
      <c r="I10" s="25"/>
      <c r="J10" s="25"/>
      <c r="K10" s="25"/>
      <c r="L10" s="25"/>
      <c r="M10" s="840"/>
      <c r="N10" s="462"/>
      <c r="O10" s="462"/>
      <c r="P10" s="462"/>
      <c r="Q10" s="462"/>
      <c r="R10" s="958"/>
      <c r="S10" s="852"/>
    </row>
    <row r="11" spans="1:19" x14ac:dyDescent="0.2">
      <c r="A11" s="16">
        <v>1962</v>
      </c>
      <c r="B11" s="1039">
        <v>0.50706014037132263</v>
      </c>
      <c r="C11" s="848">
        <v>0.38829134080211175</v>
      </c>
      <c r="D11" s="295">
        <v>0.55092623344090674</v>
      </c>
      <c r="E11" s="483">
        <v>0.67350359933072912</v>
      </c>
      <c r="F11" s="483">
        <v>0.25409198883707734</v>
      </c>
      <c r="G11" s="301">
        <v>5.2632883150888106E-2</v>
      </c>
      <c r="H11" s="14">
        <v>4.0068172501098016E-2</v>
      </c>
      <c r="I11" s="14">
        <v>3.2239534623445108E-2</v>
      </c>
      <c r="J11" s="14">
        <v>3.0114774352484271E-2</v>
      </c>
      <c r="K11" s="14">
        <v>3.0792832542074388E-2</v>
      </c>
      <c r="L11" s="14">
        <v>1.9870496769994309E-2</v>
      </c>
      <c r="M11" s="15"/>
      <c r="N11" s="462">
        <v>3.8200730572543251</v>
      </c>
      <c r="O11" s="462">
        <v>3.7936159550065134</v>
      </c>
      <c r="P11" s="462"/>
      <c r="Q11" s="462"/>
      <c r="R11" s="958">
        <v>3.4703942767811395</v>
      </c>
      <c r="S11" s="852">
        <v>3.7015406882150148</v>
      </c>
    </row>
    <row r="12" spans="1:19" x14ac:dyDescent="0.2">
      <c r="A12" s="16">
        <v>1963</v>
      </c>
      <c r="B12" s="1039">
        <f>(B11+B13)/2</f>
        <v>0.50513459742069244</v>
      </c>
      <c r="C12" s="848">
        <f t="shared" ref="C12:O12" si="0">(C11+C13)/2</f>
        <v>0.38591796113109877</v>
      </c>
      <c r="D12" s="295">
        <f t="shared" si="0"/>
        <v>0.55018204717986663</v>
      </c>
      <c r="E12" s="483">
        <f t="shared" si="0"/>
        <v>0.67488999076092693</v>
      </c>
      <c r="F12" s="483">
        <f t="shared" si="0"/>
        <v>0.24838085105435687</v>
      </c>
      <c r="G12" s="301">
        <f t="shared" si="0"/>
        <v>5.0799282936184714E-2</v>
      </c>
      <c r="H12" s="14">
        <f t="shared" si="0"/>
        <v>3.8411380191905736E-2</v>
      </c>
      <c r="I12" s="14">
        <f t="shared" si="0"/>
        <v>2.9098202903754665E-2</v>
      </c>
      <c r="J12" s="14">
        <f t="shared" si="0"/>
        <v>2.7743053679369571E-2</v>
      </c>
      <c r="K12" s="14">
        <f t="shared" si="0"/>
        <v>2.9445226439880942E-2</v>
      </c>
      <c r="L12" s="14">
        <f t="shared" si="0"/>
        <v>2.4921995065753058E-2</v>
      </c>
      <c r="M12" s="15"/>
      <c r="N12" s="462">
        <f t="shared" si="0"/>
        <v>3.864514081996874</v>
      </c>
      <c r="O12" s="462">
        <f t="shared" si="0"/>
        <v>3.8269038589333286</v>
      </c>
      <c r="P12" s="462"/>
      <c r="Q12" s="462"/>
      <c r="R12" s="958">
        <f t="shared" ref="R12" si="1">(R11+R13)/2</f>
        <v>3.5204929821248667</v>
      </c>
      <c r="S12" s="852">
        <f t="shared" ref="S12" si="2">(S11+S13)/2</f>
        <v>3.7304574321369284</v>
      </c>
    </row>
    <row r="13" spans="1:19" x14ac:dyDescent="0.2">
      <c r="A13" s="16">
        <v>1964</v>
      </c>
      <c r="B13" s="1039">
        <v>0.50320905447006226</v>
      </c>
      <c r="C13" s="848">
        <v>0.38354458146008585</v>
      </c>
      <c r="D13" s="295">
        <v>0.54943786091882652</v>
      </c>
      <c r="E13" s="483">
        <v>0.67627638219112474</v>
      </c>
      <c r="F13" s="483">
        <v>0.24266971327163639</v>
      </c>
      <c r="G13" s="301">
        <v>4.8965682721481323E-2</v>
      </c>
      <c r="H13" s="14">
        <v>3.6754587882713449E-2</v>
      </c>
      <c r="I13" s="14">
        <v>2.5956871184064218E-2</v>
      </c>
      <c r="J13" s="14">
        <v>2.5371333006254868E-2</v>
      </c>
      <c r="K13" s="14">
        <v>2.8097620337687496E-2</v>
      </c>
      <c r="L13" s="14">
        <v>2.9973493361511803E-2</v>
      </c>
      <c r="M13" s="15"/>
      <c r="N13" s="462">
        <v>3.9089551067394228</v>
      </c>
      <c r="O13" s="462">
        <v>3.8601917628601439</v>
      </c>
      <c r="P13" s="462"/>
      <c r="Q13" s="462"/>
      <c r="R13" s="958">
        <v>3.5705916874685935</v>
      </c>
      <c r="S13" s="852">
        <v>3.7593741760588424</v>
      </c>
    </row>
    <row r="14" spans="1:19" x14ac:dyDescent="0.2">
      <c r="A14" s="16">
        <v>1965</v>
      </c>
      <c r="B14" s="1039">
        <f>(B13+B15)/2</f>
        <v>0.5085148811340332</v>
      </c>
      <c r="C14" s="848">
        <f t="shared" ref="C14:O14" si="3">(C13+C15)/2</f>
        <v>0.38664207800310424</v>
      </c>
      <c r="D14" s="295">
        <f t="shared" si="3"/>
        <v>0.54945378190209238</v>
      </c>
      <c r="E14" s="483">
        <f t="shared" si="3"/>
        <v>0.67857297620455315</v>
      </c>
      <c r="F14" s="483">
        <f t="shared" si="3"/>
        <v>0.23826590969222172</v>
      </c>
      <c r="G14" s="301">
        <f t="shared" si="3"/>
        <v>5.0334270067122967E-2</v>
      </c>
      <c r="H14" s="14">
        <f t="shared" si="3"/>
        <v>3.8583617155077028E-2</v>
      </c>
      <c r="I14" s="14">
        <f t="shared" si="3"/>
        <v>2.714665827974418E-2</v>
      </c>
      <c r="J14" s="14">
        <f t="shared" si="3"/>
        <v>2.6181599333031155E-2</v>
      </c>
      <c r="K14" s="14">
        <f t="shared" si="3"/>
        <v>3.0720327732713847E-2</v>
      </c>
      <c r="L14" s="14">
        <f t="shared" si="3"/>
        <v>2.9982266121543845E-2</v>
      </c>
      <c r="M14" s="15"/>
      <c r="N14" s="462">
        <f t="shared" si="3"/>
        <v>3.9079516892335464</v>
      </c>
      <c r="O14" s="462">
        <f t="shared" si="3"/>
        <v>3.8252570628449956</v>
      </c>
      <c r="P14" s="462"/>
      <c r="Q14" s="462"/>
      <c r="R14" s="958">
        <f t="shared" ref="R14" si="4">(R13+R15)/2</f>
        <v>3.5633107750064159</v>
      </c>
      <c r="S14" s="852">
        <f t="shared" ref="S14" si="5">(S13+S15)/2</f>
        <v>3.7236858857525377</v>
      </c>
    </row>
    <row r="15" spans="1:19" x14ac:dyDescent="0.2">
      <c r="A15" s="16">
        <v>1966</v>
      </c>
      <c r="B15" s="1039">
        <v>0.51382070779800415</v>
      </c>
      <c r="C15" s="848">
        <v>0.38973957454612262</v>
      </c>
      <c r="D15" s="295">
        <v>0.54946970288535835</v>
      </c>
      <c r="E15" s="483">
        <v>0.68086957021798145</v>
      </c>
      <c r="F15" s="483">
        <v>0.23386210611280703</v>
      </c>
      <c r="G15" s="301">
        <v>5.1702857412764612E-2</v>
      </c>
      <c r="H15" s="1037">
        <v>4.0412646427440607E-2</v>
      </c>
      <c r="I15" s="1037">
        <v>2.8336445375424141E-2</v>
      </c>
      <c r="J15" s="1037">
        <v>2.6991865659807442E-2</v>
      </c>
      <c r="K15" s="1037">
        <v>3.33430351277402E-2</v>
      </c>
      <c r="L15" s="1037">
        <v>2.999103888157589E-2</v>
      </c>
      <c r="M15" s="15"/>
      <c r="N15" s="462">
        <v>3.9069482717276696</v>
      </c>
      <c r="O15" s="462">
        <v>3.7903223628298472</v>
      </c>
      <c r="P15" s="855"/>
      <c r="Q15" s="855"/>
      <c r="R15" s="958">
        <v>3.5560298625442384</v>
      </c>
      <c r="S15" s="852">
        <v>3.6879975954462334</v>
      </c>
    </row>
    <row r="16" spans="1:19" x14ac:dyDescent="0.2">
      <c r="A16" s="16">
        <v>1967</v>
      </c>
      <c r="B16" s="1039">
        <v>0.54313561320304871</v>
      </c>
      <c r="C16" s="848">
        <v>0.40177079138005478</v>
      </c>
      <c r="D16" s="295">
        <v>0.54893910319869565</v>
      </c>
      <c r="E16" s="483">
        <v>0.67776486298597649</v>
      </c>
      <c r="F16" s="483">
        <v>0.25082020084139783</v>
      </c>
      <c r="G16" s="301">
        <v>5.3144055421115305E-2</v>
      </c>
      <c r="H16" s="14">
        <v>4.0937992618562673E-2</v>
      </c>
      <c r="I16" s="14">
        <v>2.4065321053570374E-2</v>
      </c>
      <c r="J16" s="14">
        <v>2.4578984414673766E-2</v>
      </c>
      <c r="K16" s="14">
        <v>2.8661064749046054E-2</v>
      </c>
      <c r="L16" s="14">
        <v>2.4609325014968497E-2</v>
      </c>
      <c r="M16" s="15"/>
      <c r="N16" s="462">
        <v>3.5897769889176212</v>
      </c>
      <c r="O16" s="462">
        <v>3.5612986730313754</v>
      </c>
      <c r="P16" s="462"/>
      <c r="Q16" s="462"/>
      <c r="R16" s="958">
        <v>3.3058386475755022</v>
      </c>
      <c r="S16" s="852">
        <v>3.4716472129840215</v>
      </c>
    </row>
    <row r="17" spans="1:19" x14ac:dyDescent="0.2">
      <c r="A17" s="16">
        <v>1968</v>
      </c>
      <c r="B17" s="1039">
        <v>0.55206400156021118</v>
      </c>
      <c r="C17" s="848">
        <v>0.40217090937702382</v>
      </c>
      <c r="D17" s="295">
        <v>0.54529780673648476</v>
      </c>
      <c r="E17" s="483">
        <v>0.67252681543299975</v>
      </c>
      <c r="F17" s="483">
        <v>0.25510086955193656</v>
      </c>
      <c r="G17" s="301">
        <v>5.7806376942553792E-2</v>
      </c>
      <c r="H17" s="14">
        <v>3.7288846384691189E-2</v>
      </c>
      <c r="I17" s="14">
        <v>2.6095193831436887E-2</v>
      </c>
      <c r="J17" s="14">
        <v>2.5079502276575585E-2</v>
      </c>
      <c r="K17" s="14">
        <v>2.6399438842120385E-2</v>
      </c>
      <c r="L17" s="14">
        <v>3.0821186827770439E-2</v>
      </c>
      <c r="M17" s="15"/>
      <c r="N17" s="462">
        <v>3.5257335729265469</v>
      </c>
      <c r="O17" s="462">
        <v>3.483473259381674</v>
      </c>
      <c r="P17" s="462"/>
      <c r="Q17" s="462"/>
      <c r="R17" s="958">
        <v>3.2334729577277574</v>
      </c>
      <c r="S17" s="852">
        <v>3.3799189244068719</v>
      </c>
    </row>
    <row r="18" spans="1:19" x14ac:dyDescent="0.2">
      <c r="A18" s="20">
        <v>1969</v>
      </c>
      <c r="B18" s="1040">
        <v>0.54994189739227295</v>
      </c>
      <c r="C18" s="849">
        <v>0.40282403023805108</v>
      </c>
      <c r="D18" s="296">
        <v>0.54816418225755381</v>
      </c>
      <c r="E18" s="487">
        <v>0.67363247599223097</v>
      </c>
      <c r="F18" s="487">
        <v>0.26179489239734105</v>
      </c>
      <c r="G18" s="302">
        <v>5.3792198199957425E-2</v>
      </c>
      <c r="H18" s="19">
        <v>3.8837206194048957E-2</v>
      </c>
      <c r="I18" s="19">
        <v>3.2551447391468348E-2</v>
      </c>
      <c r="J18" s="19">
        <v>2.9066140558358322E-2</v>
      </c>
      <c r="K18" s="19">
        <v>2.7198588532331282E-2</v>
      </c>
      <c r="L18" s="19">
        <v>2.5017407340489031E-2</v>
      </c>
      <c r="M18" s="841"/>
      <c r="N18" s="460">
        <v>3.5280513694669464</v>
      </c>
      <c r="O18" s="460">
        <v>3.4602957156726228</v>
      </c>
      <c r="P18" s="460"/>
      <c r="Q18" s="460"/>
      <c r="R18" s="959">
        <v>3.2414508728921825</v>
      </c>
      <c r="S18" s="853">
        <v>3.3709212029039652</v>
      </c>
    </row>
    <row r="19" spans="1:19" x14ac:dyDescent="0.2">
      <c r="A19" s="24">
        <v>1970</v>
      </c>
      <c r="B19" s="1041">
        <v>0.5567384660243988</v>
      </c>
      <c r="C19" s="847">
        <v>0.40264638863927549</v>
      </c>
      <c r="D19" s="297">
        <v>0.54438276917193884</v>
      </c>
      <c r="E19" s="489">
        <v>0.67042347688449788</v>
      </c>
      <c r="F19" s="489">
        <v>0.25950373399319154</v>
      </c>
      <c r="G19" s="303">
        <v>5.8324159132466094E-2</v>
      </c>
      <c r="H19" s="23">
        <v>4.1752211439872663E-2</v>
      </c>
      <c r="I19" s="23">
        <v>2.693668840396618E-2</v>
      </c>
      <c r="J19" s="23">
        <v>2.3931086311220946E-2</v>
      </c>
      <c r="K19" s="23">
        <v>2.867497314862175E-2</v>
      </c>
      <c r="L19" s="23">
        <v>3.378955134867468E-2</v>
      </c>
      <c r="M19" s="842"/>
      <c r="N19" s="850">
        <v>3.4755680225261631</v>
      </c>
      <c r="O19" s="850">
        <v>3.4374060099637065</v>
      </c>
      <c r="P19" s="850"/>
      <c r="Q19" s="850"/>
      <c r="R19" s="957">
        <v>3.1631289213572189</v>
      </c>
      <c r="S19" s="851">
        <v>3.3230208156698029</v>
      </c>
    </row>
    <row r="20" spans="1:19" x14ac:dyDescent="0.2">
      <c r="A20" s="16">
        <v>1971</v>
      </c>
      <c r="B20" s="1039">
        <v>0.54071652889251709</v>
      </c>
      <c r="C20" s="848">
        <v>0.39574974155234122</v>
      </c>
      <c r="D20" s="295">
        <v>0.54413755011765153</v>
      </c>
      <c r="E20" s="483">
        <v>0.66390178206656691</v>
      </c>
      <c r="F20" s="483">
        <v>0.26867563438374681</v>
      </c>
      <c r="G20" s="301">
        <v>5.8853130310256574E-2</v>
      </c>
      <c r="H20" s="14">
        <v>3.7788190641116243E-2</v>
      </c>
      <c r="I20" s="14">
        <v>2.7272747635360351E-2</v>
      </c>
      <c r="J20" s="14">
        <v>2.3196235551851064E-2</v>
      </c>
      <c r="K20" s="14">
        <v>3.4199321274837345E-2</v>
      </c>
      <c r="L20" s="14">
        <v>2.9463773795543716E-2</v>
      </c>
      <c r="M20" s="15"/>
      <c r="N20" s="462">
        <v>3.4890654418857268</v>
      </c>
      <c r="O20" s="462">
        <v>3.3974729541062469</v>
      </c>
      <c r="P20" s="462"/>
      <c r="Q20" s="462"/>
      <c r="R20" s="958">
        <v>3.1506391711022386</v>
      </c>
      <c r="S20" s="852">
        <v>3.278494925553749</v>
      </c>
    </row>
    <row r="21" spans="1:19" x14ac:dyDescent="0.2">
      <c r="A21" s="16">
        <v>1972</v>
      </c>
      <c r="B21" s="1039">
        <v>0.56429165601730347</v>
      </c>
      <c r="C21" s="848">
        <v>0.40897770497952624</v>
      </c>
      <c r="D21" s="295">
        <v>0.5477402411881086</v>
      </c>
      <c r="E21" s="483">
        <v>0.66633924749775242</v>
      </c>
      <c r="F21" s="483">
        <v>0.28191751322720543</v>
      </c>
      <c r="G21" s="301">
        <v>5.9486211584021828E-2</v>
      </c>
      <c r="H21" s="14">
        <v>4.6364873399077265E-2</v>
      </c>
      <c r="I21" s="14">
        <v>3.3417262051852401E-2</v>
      </c>
      <c r="J21" s="14">
        <v>2.6757278825108692E-2</v>
      </c>
      <c r="K21" s="14">
        <v>2.7504645219009055E-2</v>
      </c>
      <c r="L21" s="14">
        <v>3.4029251588054185E-2</v>
      </c>
      <c r="M21" s="15"/>
      <c r="N21" s="462">
        <v>3.3935512012428419</v>
      </c>
      <c r="O21" s="462">
        <v>3.2875286764043907</v>
      </c>
      <c r="P21" s="462"/>
      <c r="Q21" s="462"/>
      <c r="R21" s="958">
        <v>3.0648484498844586</v>
      </c>
      <c r="S21" s="852">
        <v>3.1759775671100892</v>
      </c>
    </row>
    <row r="22" spans="1:19" x14ac:dyDescent="0.2">
      <c r="A22" s="16">
        <v>1973</v>
      </c>
      <c r="B22" s="1039">
        <v>0.57873052358627319</v>
      </c>
      <c r="C22" s="848">
        <v>0.41866105159728673</v>
      </c>
      <c r="D22" s="295">
        <v>0.55059201249896372</v>
      </c>
      <c r="E22" s="483">
        <v>0.67219441484277975</v>
      </c>
      <c r="F22" s="483">
        <v>0.28069044454514058</v>
      </c>
      <c r="G22" s="301">
        <v>5.7855179153312966E-2</v>
      </c>
      <c r="H22" s="14">
        <v>4.0972615081041344E-2</v>
      </c>
      <c r="I22" s="14">
        <v>2.8150728669731097E-2</v>
      </c>
      <c r="J22" s="14">
        <v>2.6194824914620492E-2</v>
      </c>
      <c r="K22" s="14">
        <v>3.1701739612628753E-2</v>
      </c>
      <c r="L22" s="14">
        <v>4.2137049578293666E-2</v>
      </c>
      <c r="M22" s="15"/>
      <c r="N22" s="462">
        <v>3.4436830716539708</v>
      </c>
      <c r="O22" s="462">
        <v>3.3514261190730781</v>
      </c>
      <c r="P22" s="462"/>
      <c r="Q22" s="462"/>
      <c r="R22" s="958">
        <v>3.0798059466509473</v>
      </c>
      <c r="S22" s="852">
        <v>3.2257488558612954</v>
      </c>
    </row>
    <row r="23" spans="1:19" x14ac:dyDescent="0.2">
      <c r="A23" s="16">
        <v>1974</v>
      </c>
      <c r="B23" s="1039">
        <v>0.57274174690246582</v>
      </c>
      <c r="C23" s="848">
        <v>0.41799153071835204</v>
      </c>
      <c r="D23" s="295">
        <v>0.55026060466308657</v>
      </c>
      <c r="E23" s="483">
        <v>0.67136621115156714</v>
      </c>
      <c r="F23" s="483">
        <v>0.27787835698078994</v>
      </c>
      <c r="G23" s="301">
        <v>6.3705981222244412E-2</v>
      </c>
      <c r="H23" s="14">
        <v>4.3738829426400672E-2</v>
      </c>
      <c r="I23" s="14">
        <v>2.798120425574354E-2</v>
      </c>
      <c r="J23" s="14">
        <v>2.598230029812823E-2</v>
      </c>
      <c r="K23" s="14">
        <v>3.3898747238917774E-2</v>
      </c>
      <c r="L23" s="14">
        <v>3.8587859375379917E-2</v>
      </c>
      <c r="M23" s="15"/>
      <c r="N23" s="462">
        <v>3.4001504353502483</v>
      </c>
      <c r="O23" s="462">
        <v>3.251575864243426</v>
      </c>
      <c r="P23" s="462"/>
      <c r="Q23" s="462"/>
      <c r="R23" s="958">
        <v>3.0022795183795155</v>
      </c>
      <c r="S23" s="852">
        <v>3.1073136411498714</v>
      </c>
    </row>
    <row r="24" spans="1:19" x14ac:dyDescent="0.2">
      <c r="A24" s="16">
        <v>1975</v>
      </c>
      <c r="B24" s="1039">
        <v>0.58551293611526489</v>
      </c>
      <c r="C24" s="848">
        <v>0.4210120441828567</v>
      </c>
      <c r="D24" s="295">
        <v>0.54678127128628007</v>
      </c>
      <c r="E24" s="483">
        <v>0.65561789980732443</v>
      </c>
      <c r="F24" s="483">
        <v>0.30620310258349281</v>
      </c>
      <c r="G24" s="301">
        <v>6.5787380067385673E-2</v>
      </c>
      <c r="H24" s="14">
        <v>4.5091561611729725E-2</v>
      </c>
      <c r="I24" s="14">
        <v>2.9487313457900663E-2</v>
      </c>
      <c r="J24" s="14">
        <v>3.0140291254060491E-2</v>
      </c>
      <c r="K24" s="14">
        <v>3.7897450384162597E-2</v>
      </c>
      <c r="L24" s="14">
        <v>3.6372153249012058E-2</v>
      </c>
      <c r="M24" s="15"/>
      <c r="N24" s="462">
        <v>3.1840189200128695</v>
      </c>
      <c r="O24" s="462">
        <v>3.1030144065855083</v>
      </c>
      <c r="P24" s="462"/>
      <c r="Q24" s="462"/>
      <c r="R24" s="958">
        <v>2.8002924327933902</v>
      </c>
      <c r="S24" s="852">
        <v>2.9327021376534623</v>
      </c>
    </row>
    <row r="25" spans="1:19" x14ac:dyDescent="0.2">
      <c r="A25" s="16">
        <v>1976</v>
      </c>
      <c r="B25" s="1039">
        <v>0.60059341788291931</v>
      </c>
      <c r="C25" s="848">
        <v>0.43092356628081913</v>
      </c>
      <c r="D25" s="295">
        <v>0.54951985996797792</v>
      </c>
      <c r="E25" s="483">
        <v>0.65485987883385344</v>
      </c>
      <c r="F25" s="483">
        <v>0.31955786275460812</v>
      </c>
      <c r="G25" s="301">
        <v>6.546524686703116E-2</v>
      </c>
      <c r="H25" s="14">
        <v>4.7388958119736556E-2</v>
      </c>
      <c r="I25" s="14">
        <v>3.2224555894538057E-2</v>
      </c>
      <c r="J25" s="14">
        <v>2.7746354863368513E-2</v>
      </c>
      <c r="K25" s="14">
        <v>3.6036301501337693E-2</v>
      </c>
      <c r="L25" s="14">
        <v>4.5783227827113117E-2</v>
      </c>
      <c r="M25" s="15"/>
      <c r="N25" s="462">
        <v>3.1071216848473133</v>
      </c>
      <c r="O25" s="462">
        <v>3.0068101980755988</v>
      </c>
      <c r="P25" s="462"/>
      <c r="Q25" s="462"/>
      <c r="R25" s="958">
        <v>2.7498633991465131</v>
      </c>
      <c r="S25" s="852">
        <v>2.8580697331351579</v>
      </c>
    </row>
    <row r="26" spans="1:19" x14ac:dyDescent="0.2">
      <c r="A26" s="16">
        <v>1977</v>
      </c>
      <c r="B26" s="1039">
        <v>0.61177673935890198</v>
      </c>
      <c r="C26" s="848">
        <v>0.43592208560199708</v>
      </c>
      <c r="D26" s="295">
        <v>0.54987012159982795</v>
      </c>
      <c r="E26" s="483">
        <v>0.65192041945973711</v>
      </c>
      <c r="F26" s="483">
        <v>0.33018287160527748</v>
      </c>
      <c r="G26" s="301">
        <v>6.8726400547931527E-2</v>
      </c>
      <c r="H26" s="14">
        <v>5.2488240377265183E-2</v>
      </c>
      <c r="I26" s="14">
        <v>3.4774560602660522E-2</v>
      </c>
      <c r="J26" s="14">
        <v>2.995671548186666E-2</v>
      </c>
      <c r="K26" s="14">
        <v>3.9321149138661991E-2</v>
      </c>
      <c r="L26" s="14">
        <v>5.1152192678250975E-2</v>
      </c>
      <c r="M26" s="15"/>
      <c r="N26" s="462">
        <v>3.0115090527711819</v>
      </c>
      <c r="O26" s="462">
        <v>2.9278748457310106</v>
      </c>
      <c r="P26" s="462"/>
      <c r="Q26" s="462"/>
      <c r="R26" s="958">
        <v>2.6885152668558248</v>
      </c>
      <c r="S26" s="852">
        <v>2.7975357612831195</v>
      </c>
    </row>
    <row r="27" spans="1:19" x14ac:dyDescent="0.2">
      <c r="A27" s="16">
        <v>1978</v>
      </c>
      <c r="B27" s="1039">
        <v>0.62750563025474548</v>
      </c>
      <c r="C27" s="848">
        <v>0.44206157326698303</v>
      </c>
      <c r="D27" s="295">
        <v>0.549571692943573</v>
      </c>
      <c r="E27" s="483">
        <v>0.65264052152633667</v>
      </c>
      <c r="F27" s="483">
        <v>0.3315386176109314</v>
      </c>
      <c r="G27" s="301">
        <v>7.2117559611797333E-2</v>
      </c>
      <c r="H27" s="14">
        <v>5.4234735667705536E-2</v>
      </c>
      <c r="I27" s="14">
        <v>3.5502947866916656E-2</v>
      </c>
      <c r="J27" s="14">
        <v>3.0191192403435707E-2</v>
      </c>
      <c r="K27" s="14">
        <v>3.4402847290039062E-2</v>
      </c>
      <c r="L27" s="14">
        <v>3.3605862408876419E-2</v>
      </c>
      <c r="M27" s="15"/>
      <c r="N27" s="462">
        <v>2.9418079656538159</v>
      </c>
      <c r="O27" s="462">
        <v>2.8402485029475613</v>
      </c>
      <c r="P27" s="462"/>
      <c r="Q27" s="462"/>
      <c r="R27" s="958">
        <v>2.6495049461259628</v>
      </c>
      <c r="S27" s="852">
        <v>2.7367456534977341</v>
      </c>
    </row>
    <row r="28" spans="1:19" x14ac:dyDescent="0.2">
      <c r="A28" s="20">
        <v>1979</v>
      </c>
      <c r="B28" s="1040">
        <v>0.63873690366744995</v>
      </c>
      <c r="C28" s="849">
        <v>0.44206157326698303</v>
      </c>
      <c r="D28" s="296">
        <v>0.549571692943573</v>
      </c>
      <c r="E28" s="487">
        <v>0.65264052152633667</v>
      </c>
      <c r="F28" s="487">
        <v>0.3315386176109314</v>
      </c>
      <c r="G28" s="302">
        <v>7.2117559611797333E-2</v>
      </c>
      <c r="H28" s="19">
        <v>5.4234735667705536E-2</v>
      </c>
      <c r="I28" s="19">
        <v>3.5502947866916656E-2</v>
      </c>
      <c r="J28" s="19">
        <v>3.0191192403435707E-2</v>
      </c>
      <c r="K28" s="19">
        <v>3.4402847290039062E-2</v>
      </c>
      <c r="L28" s="19">
        <v>3.3605862408876419E-2</v>
      </c>
      <c r="M28" s="841"/>
      <c r="N28" s="460">
        <v>2.860978082090003</v>
      </c>
      <c r="O28" s="460">
        <v>2.7706429072362764</v>
      </c>
      <c r="P28" s="856">
        <v>2.4307747418422387</v>
      </c>
      <c r="Q28" s="856">
        <v>3.5533020444522498</v>
      </c>
      <c r="R28" s="959">
        <v>2.5850303736372093</v>
      </c>
      <c r="S28" s="853">
        <v>2.6634355156384553</v>
      </c>
    </row>
    <row r="29" spans="1:19" x14ac:dyDescent="0.2">
      <c r="A29" s="24">
        <v>1980</v>
      </c>
      <c r="B29" s="1041">
        <v>0.63795948028564453</v>
      </c>
      <c r="C29" s="847">
        <v>0.44432404637336731</v>
      </c>
      <c r="D29" s="297">
        <v>0.55078268051147461</v>
      </c>
      <c r="E29" s="489">
        <v>0.64396160840988159</v>
      </c>
      <c r="F29" s="489">
        <v>0.35257497429847717</v>
      </c>
      <c r="G29" s="303">
        <v>7.5372472405433655E-2</v>
      </c>
      <c r="H29" s="23">
        <v>5.7975422590970993E-2</v>
      </c>
      <c r="I29" s="23">
        <v>3.9165470749139786E-2</v>
      </c>
      <c r="J29" s="23">
        <v>3.5042628645896912E-2</v>
      </c>
      <c r="K29" s="23">
        <v>3.5569705069065094E-2</v>
      </c>
      <c r="L29" s="23">
        <v>3.5174261778593063E-2</v>
      </c>
      <c r="M29" s="842"/>
      <c r="N29" s="850">
        <v>2.7598881467228611</v>
      </c>
      <c r="O29" s="850">
        <v>2.659742288178768</v>
      </c>
      <c r="P29" s="850">
        <v>2.3438336795190944</v>
      </c>
      <c r="Q29" s="850">
        <v>3.4025483981871192</v>
      </c>
      <c r="R29" s="957">
        <v>2.4753288809513481</v>
      </c>
      <c r="S29" s="851">
        <v>2.5464499365009821</v>
      </c>
    </row>
    <row r="30" spans="1:19" x14ac:dyDescent="0.2">
      <c r="A30" s="16">
        <v>1981</v>
      </c>
      <c r="B30" s="1039">
        <v>0.63334435224533081</v>
      </c>
      <c r="C30" s="848">
        <v>0.44664129614830017</v>
      </c>
      <c r="D30" s="295">
        <v>0.55046820640563965</v>
      </c>
      <c r="E30" s="483">
        <v>0.64010977745056152</v>
      </c>
      <c r="F30" s="483">
        <v>0.35633471608161926</v>
      </c>
      <c r="G30" s="301">
        <v>8.176141232252121E-2</v>
      </c>
      <c r="H30" s="14">
        <v>6.2115386128425598E-2</v>
      </c>
      <c r="I30" s="14">
        <v>4.4503070414066315E-2</v>
      </c>
      <c r="J30" s="14">
        <v>3.4259792417287827E-2</v>
      </c>
      <c r="K30" s="14">
        <v>3.2676231116056442E-2</v>
      </c>
      <c r="L30" s="14">
        <v>4.0752612054347992E-2</v>
      </c>
      <c r="M30" s="15"/>
      <c r="N30" s="462">
        <v>2.7119365296292859</v>
      </c>
      <c r="O30" s="462">
        <v>2.6054406297374868</v>
      </c>
      <c r="P30" s="462">
        <v>2.3082299250507035</v>
      </c>
      <c r="Q30" s="462">
        <v>3.2921057486893539</v>
      </c>
      <c r="R30" s="958">
        <v>2.4289937396342274</v>
      </c>
      <c r="S30" s="852">
        <v>2.4908403645144475</v>
      </c>
    </row>
    <row r="31" spans="1:19" x14ac:dyDescent="0.2">
      <c r="A31" s="16">
        <v>1982</v>
      </c>
      <c r="B31" s="1039">
        <v>0.62619325518608093</v>
      </c>
      <c r="C31" s="848">
        <v>0.4549616277217865</v>
      </c>
      <c r="D31" s="295">
        <v>0.55610978603363037</v>
      </c>
      <c r="E31" s="483">
        <v>0.63646578788757324</v>
      </c>
      <c r="F31" s="483">
        <v>0.37733006477355957</v>
      </c>
      <c r="G31" s="301">
        <v>9.1145657002925873E-2</v>
      </c>
      <c r="H31" s="14">
        <v>7.0095077157020569E-2</v>
      </c>
      <c r="I31" s="14">
        <v>4.7506406903266907E-2</v>
      </c>
      <c r="J31" s="14">
        <v>3.9632651954889297E-2</v>
      </c>
      <c r="K31" s="14">
        <v>3.446371853351593E-2</v>
      </c>
      <c r="L31" s="14">
        <v>4.4061489403247833E-2</v>
      </c>
      <c r="M31" s="15"/>
      <c r="N31" s="462">
        <v>2.6357107215948434</v>
      </c>
      <c r="O31" s="462">
        <v>2.5208389602755701</v>
      </c>
      <c r="P31" s="462">
        <v>2.2440231874633758</v>
      </c>
      <c r="Q31" s="462">
        <v>3.1635587433703041</v>
      </c>
      <c r="R31" s="958">
        <v>2.3463047800088002</v>
      </c>
      <c r="S31" s="852">
        <v>2.3975987896754094</v>
      </c>
    </row>
    <row r="32" spans="1:19" x14ac:dyDescent="0.2">
      <c r="A32" s="16">
        <v>1983</v>
      </c>
      <c r="B32" s="1039">
        <v>0.63096258044242859</v>
      </c>
      <c r="C32" s="848">
        <v>0.45941293239593506</v>
      </c>
      <c r="D32" s="295">
        <v>0.55495762825012207</v>
      </c>
      <c r="E32" s="483">
        <v>0.62798976898193359</v>
      </c>
      <c r="F32" s="483">
        <v>0.39189854264259338</v>
      </c>
      <c r="G32" s="301">
        <v>0.10519353300333023</v>
      </c>
      <c r="H32" s="14">
        <v>7.9713791608810425E-2</v>
      </c>
      <c r="I32" s="14">
        <v>5.0456646829843521E-2</v>
      </c>
      <c r="J32" s="14">
        <v>4.2188797146081924E-2</v>
      </c>
      <c r="K32" s="14">
        <v>3.505929559469223E-2</v>
      </c>
      <c r="L32" s="14">
        <v>3.6804012954235077E-2</v>
      </c>
      <c r="M32" s="15"/>
      <c r="N32" s="462">
        <v>2.5097273695592279</v>
      </c>
      <c r="O32" s="462">
        <v>2.4124831941348788</v>
      </c>
      <c r="P32" s="462">
        <v>2.1267657036488536</v>
      </c>
      <c r="Q32" s="462">
        <v>3.1113461465623895</v>
      </c>
      <c r="R32" s="958">
        <v>2.2495287466373317</v>
      </c>
      <c r="S32" s="852">
        <v>2.3008575324505998</v>
      </c>
    </row>
    <row r="33" spans="1:19" x14ac:dyDescent="0.2">
      <c r="A33" s="16">
        <v>1984</v>
      </c>
      <c r="B33" s="1039">
        <v>0.64008426666259766</v>
      </c>
      <c r="C33" s="848">
        <v>0.45790532231330872</v>
      </c>
      <c r="D33" s="295">
        <v>0.55329883098602295</v>
      </c>
      <c r="E33" s="483">
        <v>0.63005757331848145</v>
      </c>
      <c r="F33" s="483">
        <v>0.38568323850631714</v>
      </c>
      <c r="G33" s="301">
        <v>0.10758579522371292</v>
      </c>
      <c r="H33" s="14">
        <v>8.5329622030258179E-2</v>
      </c>
      <c r="I33" s="14">
        <v>6.0824431478977203E-2</v>
      </c>
      <c r="J33" s="934">
        <f>(J$36-J$32)/4+J32</f>
        <v>4.5464925467967987E-2</v>
      </c>
      <c r="K33" s="934">
        <f t="shared" ref="K33:L35" si="6">(K$36-K$32)/4+K32</f>
        <v>3.6369797773659229E-2</v>
      </c>
      <c r="L33" s="934">
        <f t="shared" si="6"/>
        <v>3.4158299211412668E-2</v>
      </c>
      <c r="M33" s="15"/>
      <c r="N33" s="462">
        <v>2.5489256696078808</v>
      </c>
      <c r="O33" s="462">
        <v>2.4290663771436485</v>
      </c>
      <c r="P33" s="462">
        <v>2.1381760828168836</v>
      </c>
      <c r="Q33" s="462">
        <v>3.1567483923752682</v>
      </c>
      <c r="R33" s="958">
        <v>2.281345062374446</v>
      </c>
      <c r="S33" s="852">
        <v>2.3266313704384571</v>
      </c>
    </row>
    <row r="34" spans="1:19" x14ac:dyDescent="0.2">
      <c r="A34" s="16">
        <v>1985</v>
      </c>
      <c r="B34" s="1039">
        <v>0.64209556579589844</v>
      </c>
      <c r="C34" s="848">
        <f t="shared" ref="C34:F34" si="7">(C33+C35)/2</f>
        <v>0.46330314874649048</v>
      </c>
      <c r="D34" s="295">
        <f t="shared" si="7"/>
        <v>0.5548284649848938</v>
      </c>
      <c r="E34" s="483">
        <f t="shared" si="7"/>
        <v>0.62919872999191284</v>
      </c>
      <c r="F34" s="483">
        <f t="shared" si="7"/>
        <v>0.39226624369621277</v>
      </c>
      <c r="G34" s="301">
        <f>(G33+G35)/2</f>
        <v>0.11537537351250648</v>
      </c>
      <c r="H34" s="14">
        <f>(H33+H35)/2</f>
        <v>8.5127055644989014E-2</v>
      </c>
      <c r="I34" s="14">
        <f t="shared" ref="I34" si="8">(I33+I35)/2</f>
        <v>5.5700488388538361E-2</v>
      </c>
      <c r="J34" s="934">
        <f t="shared" ref="J34:J35" si="9">(J$36-J$32)/4+J33</f>
        <v>4.874105378985405E-2</v>
      </c>
      <c r="K34" s="934">
        <f t="shared" si="6"/>
        <v>3.7680299952626228E-2</v>
      </c>
      <c r="L34" s="934">
        <f t="shared" si="6"/>
        <v>3.151258546859026E-2</v>
      </c>
      <c r="M34" s="15"/>
      <c r="N34" s="462">
        <v>2.48918542019813</v>
      </c>
      <c r="O34" s="462">
        <v>2.3769254293988418</v>
      </c>
      <c r="P34" s="462">
        <v>2.1215859726841133</v>
      </c>
      <c r="Q34" s="462">
        <v>3.0124068264886179</v>
      </c>
      <c r="R34" s="958">
        <v>2.2456339736941029</v>
      </c>
      <c r="S34" s="852">
        <v>2.283516707826756</v>
      </c>
    </row>
    <row r="35" spans="1:19" x14ac:dyDescent="0.2">
      <c r="A35" s="16">
        <v>1986</v>
      </c>
      <c r="B35" s="1039">
        <v>0.64930292963981628</v>
      </c>
      <c r="C35" s="848">
        <v>0.46870097517967224</v>
      </c>
      <c r="D35" s="295">
        <v>0.55635809898376465</v>
      </c>
      <c r="E35" s="483">
        <v>0.62833988666534424</v>
      </c>
      <c r="F35" s="483">
        <v>0.3988492488861084</v>
      </c>
      <c r="G35" s="301">
        <v>0.12316495180130005</v>
      </c>
      <c r="H35" s="14">
        <v>8.4924489259719849E-2</v>
      </c>
      <c r="I35" s="14">
        <v>5.0576545298099518E-2</v>
      </c>
      <c r="J35" s="934">
        <f t="shared" si="9"/>
        <v>5.2017182111740112E-2</v>
      </c>
      <c r="K35" s="934">
        <f t="shared" si="6"/>
        <v>3.8990802131593227E-2</v>
      </c>
      <c r="L35" s="934">
        <f t="shared" si="6"/>
        <v>2.8866871725767851E-2</v>
      </c>
      <c r="M35" s="15"/>
      <c r="N35" s="462">
        <v>2.4507467193429511</v>
      </c>
      <c r="O35" s="462">
        <v>2.3374128192284123</v>
      </c>
      <c r="P35" s="462">
        <v>2.0782778444554566</v>
      </c>
      <c r="Q35" s="462">
        <v>2.9990210124694161</v>
      </c>
      <c r="R35" s="958">
        <v>2.2161153210946578</v>
      </c>
      <c r="S35" s="852">
        <v>2.2501844945994902</v>
      </c>
    </row>
    <row r="36" spans="1:19" x14ac:dyDescent="0.2">
      <c r="A36" s="16">
        <v>1987</v>
      </c>
      <c r="B36" s="1039">
        <v>0.65174338221549988</v>
      </c>
      <c r="C36" s="848">
        <v>0.4644913375377655</v>
      </c>
      <c r="D36" s="295">
        <v>0.55220997333526611</v>
      </c>
      <c r="E36" s="483">
        <v>0.62097704410552979</v>
      </c>
      <c r="F36" s="483">
        <v>0.4031231701374054</v>
      </c>
      <c r="G36" s="301">
        <v>0.12911063432693481</v>
      </c>
      <c r="H36" s="14">
        <v>9.5715947449207306E-2</v>
      </c>
      <c r="I36" s="14">
        <v>5.8147795498371124E-2</v>
      </c>
      <c r="J36" s="14">
        <v>5.5293310433626175E-2</v>
      </c>
      <c r="K36" s="14">
        <v>4.0301304310560226E-2</v>
      </c>
      <c r="L36" s="14">
        <v>2.6221157982945442E-2</v>
      </c>
      <c r="M36" s="15"/>
      <c r="N36" s="462">
        <v>2.3944466962168178</v>
      </c>
      <c r="O36" s="462">
        <v>2.2585661796632399</v>
      </c>
      <c r="P36" s="462">
        <v>2.0018420376159267</v>
      </c>
      <c r="Q36" s="462">
        <v>2.9130837489015531</v>
      </c>
      <c r="R36" s="958">
        <v>2.1874757663373874</v>
      </c>
      <c r="S36" s="852">
        <v>2.1858989841817671</v>
      </c>
    </row>
    <row r="37" spans="1:19" x14ac:dyDescent="0.2">
      <c r="A37" s="16">
        <v>1988</v>
      </c>
      <c r="B37" s="1039">
        <v>0.6585298478603363</v>
      </c>
      <c r="C37" s="848">
        <v>0.46330359578132629</v>
      </c>
      <c r="D37" s="295">
        <v>0.54973709583282471</v>
      </c>
      <c r="E37" s="483">
        <v>0.61814731359481812</v>
      </c>
      <c r="F37" s="483">
        <v>0.40366959571838379</v>
      </c>
      <c r="G37" s="301">
        <v>0.14108650386333466</v>
      </c>
      <c r="H37" s="14">
        <v>0.10487239807844162</v>
      </c>
      <c r="I37" s="14">
        <v>6.9421470165252686E-2</v>
      </c>
      <c r="J37" s="14">
        <v>6.3001245260238647E-2</v>
      </c>
      <c r="K37" s="14">
        <v>4.0501687675714493E-2</v>
      </c>
      <c r="L37" s="14">
        <v>3.4462194889783859E-2</v>
      </c>
      <c r="M37" s="15"/>
      <c r="N37" s="462">
        <v>2.3858896806663967</v>
      </c>
      <c r="O37" s="462">
        <v>2.2446473933216793</v>
      </c>
      <c r="P37" s="462">
        <v>1.9745773769816282</v>
      </c>
      <c r="Q37" s="462">
        <v>2.9128406278968213</v>
      </c>
      <c r="R37" s="958">
        <v>2.2012678656323739</v>
      </c>
      <c r="S37" s="852">
        <v>2.1851723733711101</v>
      </c>
    </row>
    <row r="38" spans="1:19" x14ac:dyDescent="0.2">
      <c r="A38" s="20">
        <v>1989</v>
      </c>
      <c r="B38" s="1040">
        <v>0.6701335608959198</v>
      </c>
      <c r="C38" s="849">
        <v>0.46896624565124512</v>
      </c>
      <c r="D38" s="296">
        <v>0.55068272352218628</v>
      </c>
      <c r="E38" s="487">
        <v>0.61814779043197632</v>
      </c>
      <c r="F38" s="487">
        <v>0.40851759910583496</v>
      </c>
      <c r="G38" s="302">
        <v>0.15388098359107971</v>
      </c>
      <c r="H38" s="19">
        <v>0.11607193201780319</v>
      </c>
      <c r="I38" s="19">
        <v>7.6558791100978851E-2</v>
      </c>
      <c r="J38" s="19">
        <v>6.3683949410915375E-2</v>
      </c>
      <c r="K38" s="19">
        <v>4.1015192866325378E-2</v>
      </c>
      <c r="L38" s="19">
        <v>3.0989572405815125E-2</v>
      </c>
      <c r="M38" s="841"/>
      <c r="N38" s="460">
        <v>2.3052308469439824</v>
      </c>
      <c r="O38" s="460">
        <v>2.1666156439056405</v>
      </c>
      <c r="P38" s="460">
        <v>1.9051351881534726</v>
      </c>
      <c r="Q38" s="460">
        <v>2.820934866036771</v>
      </c>
      <c r="R38" s="959">
        <v>2.1333991103769585</v>
      </c>
      <c r="S38" s="853">
        <v>2.1133264948850567</v>
      </c>
    </row>
    <row r="39" spans="1:19" x14ac:dyDescent="0.2">
      <c r="A39" s="24">
        <v>1990</v>
      </c>
      <c r="B39" s="1041">
        <v>0.67015689611434937</v>
      </c>
      <c r="C39" s="847">
        <v>0.46868392825126648</v>
      </c>
      <c r="D39" s="297">
        <v>0.54946434497833252</v>
      </c>
      <c r="E39" s="489">
        <v>0.61359566450119019</v>
      </c>
      <c r="F39" s="489">
        <v>0.41427627205848694</v>
      </c>
      <c r="G39" s="303">
        <v>0.16277387738227844</v>
      </c>
      <c r="H39" s="23">
        <v>0.13048200309276581</v>
      </c>
      <c r="I39" s="23">
        <v>7.7210910618305206E-2</v>
      </c>
      <c r="J39" s="23">
        <v>6.5298311412334442E-2</v>
      </c>
      <c r="K39" s="23">
        <v>4.4584531337022781E-2</v>
      </c>
      <c r="L39" s="23">
        <v>3.8267828524112701E-2</v>
      </c>
      <c r="M39" s="842"/>
      <c r="N39" s="850">
        <v>2.2590748836625689</v>
      </c>
      <c r="O39" s="850">
        <v>2.1217147232051894</v>
      </c>
      <c r="P39" s="850">
        <v>1.8625555894372681</v>
      </c>
      <c r="Q39" s="850">
        <v>2.7512860313093883</v>
      </c>
      <c r="R39" s="957">
        <v>2.0953253394613043</v>
      </c>
      <c r="S39" s="851">
        <v>2.073225578207524</v>
      </c>
    </row>
    <row r="40" spans="1:19" x14ac:dyDescent="0.2">
      <c r="A40" s="16">
        <v>1991</v>
      </c>
      <c r="B40" s="1039">
        <v>0.66856870055198669</v>
      </c>
      <c r="C40" s="848">
        <v>0.47027942538261414</v>
      </c>
      <c r="D40" s="295">
        <v>0.54806619882583618</v>
      </c>
      <c r="E40" s="483">
        <v>0.60683172941207886</v>
      </c>
      <c r="F40" s="483">
        <v>0.42296710610389709</v>
      </c>
      <c r="G40" s="301">
        <v>0.17496681213378906</v>
      </c>
      <c r="H40" s="14">
        <v>0.1292245090007782</v>
      </c>
      <c r="I40" s="14">
        <v>7.6294980943202972E-2</v>
      </c>
      <c r="J40" s="14">
        <v>6.4716927707195282E-2</v>
      </c>
      <c r="K40" s="14">
        <v>5.2550222724676132E-2</v>
      </c>
      <c r="L40" s="14">
        <v>4.2446698993444443E-2</v>
      </c>
      <c r="M40" s="15"/>
      <c r="N40" s="462">
        <v>2.1763934067755564</v>
      </c>
      <c r="O40" s="462">
        <v>2.0391499699550759</v>
      </c>
      <c r="P40" s="462">
        <v>1.791628316676092</v>
      </c>
      <c r="Q40" s="462">
        <v>2.6162223006588525</v>
      </c>
      <c r="R40" s="958">
        <v>2.0114892092689898</v>
      </c>
      <c r="S40" s="852">
        <v>1.9871719555879421</v>
      </c>
    </row>
    <row r="41" spans="1:19" x14ac:dyDescent="0.2">
      <c r="A41" s="16">
        <v>1992</v>
      </c>
      <c r="B41" s="1039">
        <v>0.66482675075531006</v>
      </c>
      <c r="C41" s="848">
        <v>0.4738210141658783</v>
      </c>
      <c r="D41" s="295">
        <v>0.54830002784729004</v>
      </c>
      <c r="E41" s="483">
        <v>0.60444921255111694</v>
      </c>
      <c r="F41" s="483">
        <v>0.42709794640541077</v>
      </c>
      <c r="G41" s="301">
        <v>0.19944174587726593</v>
      </c>
      <c r="H41" s="14">
        <v>0.14704060554504395</v>
      </c>
      <c r="I41" s="14">
        <v>8.6293376982212067E-2</v>
      </c>
      <c r="J41" s="14">
        <v>7.9822257161140442E-2</v>
      </c>
      <c r="K41" s="14">
        <v>5.2879445254802704E-2</v>
      </c>
      <c r="L41" s="14">
        <v>4.2167402803897858E-2</v>
      </c>
      <c r="M41" s="15"/>
      <c r="N41" s="462">
        <v>2.1371582263671636</v>
      </c>
      <c r="O41" s="462">
        <v>2.0025425547722433</v>
      </c>
      <c r="P41" s="462">
        <v>1.754895335404099</v>
      </c>
      <c r="Q41" s="462">
        <v>2.5470289961382502</v>
      </c>
      <c r="R41" s="958">
        <v>1.9818962295985478</v>
      </c>
      <c r="S41" s="852">
        <v>1.957761469299238</v>
      </c>
    </row>
    <row r="42" spans="1:19" x14ac:dyDescent="0.2">
      <c r="A42" s="16">
        <v>1993</v>
      </c>
      <c r="B42" s="1039">
        <v>0.65962812304496765</v>
      </c>
      <c r="C42" s="848">
        <v>0.47335606813430786</v>
      </c>
      <c r="D42" s="295">
        <v>0.55146235227584839</v>
      </c>
      <c r="E42" s="483">
        <v>0.61021828651428223</v>
      </c>
      <c r="F42" s="483">
        <v>0.42408740520477295</v>
      </c>
      <c r="G42" s="301">
        <v>0.18834348022937775</v>
      </c>
      <c r="H42" s="14">
        <v>0.13716913759708405</v>
      </c>
      <c r="I42" s="14">
        <v>8.4693670272827148E-2</v>
      </c>
      <c r="J42" s="14">
        <v>7.2222910821437836E-2</v>
      </c>
      <c r="K42" s="14">
        <v>6.0332190245389938E-2</v>
      </c>
      <c r="L42" s="14">
        <v>4.7742664813995361E-2</v>
      </c>
      <c r="M42" s="15"/>
      <c r="N42" s="462">
        <v>2.1809781507156036</v>
      </c>
      <c r="O42" s="462">
        <v>2.0348683653905595</v>
      </c>
      <c r="P42" s="462">
        <v>1.7708860070619343</v>
      </c>
      <c r="Q42" s="462">
        <v>2.5931821611863293</v>
      </c>
      <c r="R42" s="958">
        <v>2.0142368649805413</v>
      </c>
      <c r="S42" s="852">
        <v>1.9859384509744864</v>
      </c>
    </row>
    <row r="43" spans="1:19" x14ac:dyDescent="0.2">
      <c r="A43" s="16">
        <v>1994</v>
      </c>
      <c r="B43" s="1039">
        <v>0.66648215055465698</v>
      </c>
      <c r="C43" s="848">
        <v>0.47350168228149414</v>
      </c>
      <c r="D43" s="295">
        <v>0.5493735671043396</v>
      </c>
      <c r="E43" s="483">
        <v>0.60914468765258789</v>
      </c>
      <c r="F43" s="483">
        <v>0.42081436514854431</v>
      </c>
      <c r="G43" s="301">
        <v>0.18028686940670013</v>
      </c>
      <c r="H43" s="14">
        <v>0.13692592084407806</v>
      </c>
      <c r="I43" s="14">
        <v>8.7439954280853271E-2</v>
      </c>
      <c r="J43" s="14">
        <v>7.7416583895683289E-2</v>
      </c>
      <c r="K43" s="14">
        <v>6.3520953059196472E-2</v>
      </c>
      <c r="L43" s="14">
        <v>5.130106583237648E-2</v>
      </c>
      <c r="M43" s="15"/>
      <c r="N43" s="462">
        <v>2.1863312498264227</v>
      </c>
      <c r="O43" s="462">
        <v>2.0431072571926148</v>
      </c>
      <c r="P43" s="462">
        <v>1.7837826744007241</v>
      </c>
      <c r="Q43" s="462">
        <v>2.5767792016933186</v>
      </c>
      <c r="R43" s="958">
        <v>2.0251124359870145</v>
      </c>
      <c r="S43" s="852">
        <v>1.9953194302892154</v>
      </c>
    </row>
    <row r="44" spans="1:19" x14ac:dyDescent="0.2">
      <c r="A44" s="16">
        <v>1995</v>
      </c>
      <c r="B44" s="1039">
        <v>0.67634317278862</v>
      </c>
      <c r="C44" s="848">
        <v>0.47832769155502319</v>
      </c>
      <c r="D44" s="295">
        <v>0.55159276723861694</v>
      </c>
      <c r="E44" s="483">
        <v>0.61119633913040161</v>
      </c>
      <c r="F44" s="483">
        <v>0.42543351650238037</v>
      </c>
      <c r="G44" s="301">
        <v>0.19593177735805511</v>
      </c>
      <c r="H44" s="14">
        <v>0.14930824935436249</v>
      </c>
      <c r="I44" s="14">
        <v>9.8034419119358063E-2</v>
      </c>
      <c r="J44" s="14">
        <v>8.748810738325119E-2</v>
      </c>
      <c r="K44" s="14">
        <v>6.9019787013530731E-2</v>
      </c>
      <c r="L44" s="14">
        <v>5.2335809916257858E-2</v>
      </c>
      <c r="M44" s="15"/>
      <c r="N44" s="462">
        <v>2.1355825988589592</v>
      </c>
      <c r="O44" s="462">
        <v>1.9919548462827532</v>
      </c>
      <c r="P44" s="462">
        <v>1.7822590012516499</v>
      </c>
      <c r="Q44" s="462">
        <v>2.3915712670411109</v>
      </c>
      <c r="R44" s="958">
        <v>1.99177519116212</v>
      </c>
      <c r="S44" s="852">
        <v>1.956389059931199</v>
      </c>
    </row>
    <row r="45" spans="1:19" x14ac:dyDescent="0.2">
      <c r="A45" s="16">
        <v>1996</v>
      </c>
      <c r="B45" s="1039">
        <v>0.68245702981948853</v>
      </c>
      <c r="C45" s="848">
        <v>0.47553920745849609</v>
      </c>
      <c r="D45" s="295">
        <v>0.54538577795028687</v>
      </c>
      <c r="E45" s="483">
        <v>0.60274648666381836</v>
      </c>
      <c r="F45" s="483">
        <v>0.42494314908981323</v>
      </c>
      <c r="G45" s="301">
        <v>0.20567438006401062</v>
      </c>
      <c r="H45" s="14">
        <v>0.16137701272964478</v>
      </c>
      <c r="I45" s="14">
        <v>9.6750818192958832E-2</v>
      </c>
      <c r="J45" s="14">
        <v>8.611733466386795E-2</v>
      </c>
      <c r="K45" s="14">
        <v>7.3310166597366333E-2</v>
      </c>
      <c r="L45" s="14">
        <v>6.0492150485515594E-2</v>
      </c>
      <c r="M45" s="15"/>
      <c r="N45" s="462">
        <v>2.0961886020014999</v>
      </c>
      <c r="O45" s="462">
        <v>1.9705623967278547</v>
      </c>
      <c r="P45" s="462">
        <v>1.7128034696558041</v>
      </c>
      <c r="Q45" s="462">
        <v>2.4681255975248799</v>
      </c>
      <c r="R45" s="958">
        <v>1.9603521777749338</v>
      </c>
      <c r="S45" s="852">
        <v>1.9346986308710252</v>
      </c>
    </row>
    <row r="46" spans="1:19" x14ac:dyDescent="0.2">
      <c r="A46" s="16">
        <v>1997</v>
      </c>
      <c r="B46" s="1039">
        <v>0.68217369914054871</v>
      </c>
      <c r="C46" s="848">
        <v>0.48173674941062927</v>
      </c>
      <c r="D46" s="295">
        <v>0.549091637134552</v>
      </c>
      <c r="E46" s="483">
        <v>0.60647064447402954</v>
      </c>
      <c r="F46" s="483">
        <v>0.42747902870178223</v>
      </c>
      <c r="G46" s="301">
        <v>0.21019558608531952</v>
      </c>
      <c r="H46" s="14">
        <v>0.16654427349567413</v>
      </c>
      <c r="I46" s="14">
        <v>0.10298630595207214</v>
      </c>
      <c r="J46" s="14">
        <v>9.4550065696239471E-2</v>
      </c>
      <c r="K46" s="14">
        <v>8.4985435009002686E-2</v>
      </c>
      <c r="L46" s="14">
        <v>7.1466095745563507E-2</v>
      </c>
      <c r="M46" s="15"/>
      <c r="N46" s="462">
        <v>2.1062286645242541</v>
      </c>
      <c r="O46" s="462">
        <v>1.9974838251887066</v>
      </c>
      <c r="P46" s="462">
        <v>1.7559045532689113</v>
      </c>
      <c r="Q46" s="462">
        <v>2.4329105429783784</v>
      </c>
      <c r="R46" s="958">
        <v>1.9770664369702027</v>
      </c>
      <c r="S46" s="852">
        <v>1.9617079601327378</v>
      </c>
    </row>
    <row r="47" spans="1:19" x14ac:dyDescent="0.2">
      <c r="A47" s="16">
        <v>1998</v>
      </c>
      <c r="B47" s="1039">
        <v>0.68264633417129517</v>
      </c>
      <c r="C47" s="848">
        <v>0.48015403747558594</v>
      </c>
      <c r="D47" s="295">
        <v>0.54741871356964111</v>
      </c>
      <c r="E47" s="483">
        <v>0.60493427515029907</v>
      </c>
      <c r="F47" s="483">
        <v>0.4259314239025116</v>
      </c>
      <c r="G47" s="301">
        <v>0.21883642673492432</v>
      </c>
      <c r="H47" s="14">
        <v>0.17449404299259186</v>
      </c>
      <c r="I47" s="14">
        <v>0.11221691220998764</v>
      </c>
      <c r="J47" s="14">
        <v>0.10424502938985825</v>
      </c>
      <c r="K47" s="14">
        <v>8.5988186299800873E-2</v>
      </c>
      <c r="L47" s="14">
        <v>6.8375743925571442E-2</v>
      </c>
      <c r="M47" s="15"/>
      <c r="N47" s="462">
        <v>2.0851995605289018</v>
      </c>
      <c r="O47" s="462">
        <v>1.9807526257097643</v>
      </c>
      <c r="P47" s="462">
        <v>1.7305033544688138</v>
      </c>
      <c r="Q47" s="462">
        <v>2.4211281070745696</v>
      </c>
      <c r="R47" s="958">
        <v>1.9587241941311628</v>
      </c>
      <c r="S47" s="852">
        <v>1.9463991571841577</v>
      </c>
    </row>
    <row r="48" spans="1:19" x14ac:dyDescent="0.2">
      <c r="A48" s="20">
        <v>1999</v>
      </c>
      <c r="B48" s="1040">
        <v>0.68999862670898438</v>
      </c>
      <c r="C48" s="849">
        <v>0.48334905505180359</v>
      </c>
      <c r="D48" s="296">
        <v>0.54803621768951416</v>
      </c>
      <c r="E48" s="487">
        <v>0.6045880913734436</v>
      </c>
      <c r="F48" s="487">
        <v>0.42954391241073608</v>
      </c>
      <c r="G48" s="302">
        <v>0.2196713387966156</v>
      </c>
      <c r="H48" s="19">
        <v>0.18871372938156128</v>
      </c>
      <c r="I48" s="19">
        <v>0.12693218886852264</v>
      </c>
      <c r="J48" s="19">
        <v>0.11137781292200089</v>
      </c>
      <c r="K48" s="19">
        <v>9.2757925391197205E-2</v>
      </c>
      <c r="L48" s="19">
        <v>7.1364305913448334E-2</v>
      </c>
      <c r="M48" s="841"/>
      <c r="N48" s="460">
        <v>2.0881748110235767</v>
      </c>
      <c r="O48" s="460">
        <v>1.9804127461706138</v>
      </c>
      <c r="P48" s="460">
        <v>1.7486274893627216</v>
      </c>
      <c r="Q48" s="460">
        <v>2.3761284479379725</v>
      </c>
      <c r="R48" s="959">
        <v>1.957645682960683</v>
      </c>
      <c r="S48" s="853">
        <v>1.9464928446554157</v>
      </c>
    </row>
    <row r="49" spans="1:19" x14ac:dyDescent="0.2">
      <c r="A49" s="24">
        <v>2000</v>
      </c>
      <c r="B49" s="1041">
        <v>0.69237369298934937</v>
      </c>
      <c r="C49" s="847">
        <v>0.48300978541374207</v>
      </c>
      <c r="D49" s="297">
        <v>0.54551941156387329</v>
      </c>
      <c r="E49" s="489">
        <v>0.60128718614578247</v>
      </c>
      <c r="F49" s="489">
        <v>0.42874303460121155</v>
      </c>
      <c r="G49" s="303">
        <v>0.22489996254444122</v>
      </c>
      <c r="H49" s="23">
        <v>0.1876533180475235</v>
      </c>
      <c r="I49" s="23">
        <v>0.13188071548938751</v>
      </c>
      <c r="J49" s="23">
        <v>0.11584457755088806</v>
      </c>
      <c r="K49" s="23">
        <v>9.7371838986873627E-2</v>
      </c>
      <c r="L49" s="23">
        <v>7.5143098831176758E-2</v>
      </c>
      <c r="M49" s="842"/>
      <c r="N49" s="850">
        <v>2.0637616258920799</v>
      </c>
      <c r="O49" s="850">
        <v>1.9664305217131259</v>
      </c>
      <c r="P49" s="850">
        <v>1.7169167942017687</v>
      </c>
      <c r="Q49" s="850">
        <v>2.3900685539838165</v>
      </c>
      <c r="R49" s="957">
        <v>1.942402371686254</v>
      </c>
      <c r="S49" s="851">
        <v>1.9360146028353828</v>
      </c>
    </row>
    <row r="50" spans="1:19" x14ac:dyDescent="0.2">
      <c r="A50" s="16">
        <v>2001</v>
      </c>
      <c r="B50" s="1039">
        <v>0.68952679634094238</v>
      </c>
      <c r="C50" s="848">
        <v>0.48081383109092712</v>
      </c>
      <c r="D50" s="295">
        <v>0.54536914825439453</v>
      </c>
      <c r="E50" s="483">
        <v>0.59818315505981445</v>
      </c>
      <c r="F50" s="483">
        <v>0.43487781286239624</v>
      </c>
      <c r="G50" s="301">
        <v>0.22793315351009369</v>
      </c>
      <c r="H50" s="14">
        <v>0.19518809020519257</v>
      </c>
      <c r="I50" s="14">
        <v>0.13701848685741425</v>
      </c>
      <c r="J50" s="14">
        <v>0.12589965760707855</v>
      </c>
      <c r="K50" s="14">
        <v>9.8956093192100525E-2</v>
      </c>
      <c r="L50" s="14">
        <v>7.6106265187263489E-2</v>
      </c>
      <c r="M50" s="15"/>
      <c r="N50" s="462">
        <v>2.0254409155369801</v>
      </c>
      <c r="O50" s="462">
        <v>1.9288498288955449</v>
      </c>
      <c r="P50" s="462">
        <v>1.7070453319634336</v>
      </c>
      <c r="Q50" s="462">
        <v>2.2840572615200827</v>
      </c>
      <c r="R50" s="958">
        <v>1.9000614401016478</v>
      </c>
      <c r="S50" s="852">
        <v>1.8895340630193438</v>
      </c>
    </row>
    <row r="51" spans="1:19" x14ac:dyDescent="0.2">
      <c r="A51" s="16">
        <v>2002</v>
      </c>
      <c r="B51" s="1039">
        <v>0.68454429507255554</v>
      </c>
      <c r="C51" s="848">
        <v>0.48045298457145691</v>
      </c>
      <c r="D51" s="295">
        <v>0.54438412189483643</v>
      </c>
      <c r="E51" s="483">
        <v>0.59757643938064575</v>
      </c>
      <c r="F51" s="483">
        <v>0.43185684084892273</v>
      </c>
      <c r="G51" s="301">
        <v>0.23451173305511475</v>
      </c>
      <c r="H51" s="14">
        <v>0.19620077311992645</v>
      </c>
      <c r="I51" s="14">
        <v>0.15357300639152527</v>
      </c>
      <c r="J51" s="14">
        <v>0.12459365278482437</v>
      </c>
      <c r="K51" s="14">
        <v>9.9274143576622009E-2</v>
      </c>
      <c r="L51" s="14">
        <v>7.7560193836688995E-2</v>
      </c>
      <c r="M51" s="15"/>
      <c r="N51" s="462">
        <v>1.9758771776658728</v>
      </c>
      <c r="O51" s="462">
        <v>1.8778168047627473</v>
      </c>
      <c r="P51" s="462">
        <v>1.6657784988829747</v>
      </c>
      <c r="Q51" s="462">
        <v>2.1973555025168405</v>
      </c>
      <c r="R51" s="958">
        <v>1.8481002039557388</v>
      </c>
      <c r="S51" s="852">
        <v>1.8355205899715923</v>
      </c>
    </row>
    <row r="52" spans="1:19" x14ac:dyDescent="0.2">
      <c r="A52" s="16">
        <v>2003</v>
      </c>
      <c r="B52" s="1039">
        <v>0.67915785312652588</v>
      </c>
      <c r="C52" s="848">
        <v>0.48102882504463196</v>
      </c>
      <c r="D52" s="295">
        <v>0.54289472103118896</v>
      </c>
      <c r="E52" s="483">
        <v>0.59196275472640991</v>
      </c>
      <c r="F52" s="483">
        <v>0.43751117587089539</v>
      </c>
      <c r="G52" s="301">
        <v>0.24723555147647858</v>
      </c>
      <c r="H52" s="14">
        <v>0.21726223826408386</v>
      </c>
      <c r="I52" s="14">
        <v>0.16061034798622131</v>
      </c>
      <c r="J52" s="14">
        <v>0.13448353111743927</v>
      </c>
      <c r="K52" s="14">
        <v>0.1078445240855217</v>
      </c>
      <c r="L52" s="14">
        <v>7.0326201617717743E-2</v>
      </c>
      <c r="M52" s="15"/>
      <c r="N52" s="462">
        <v>1.9128469238224166</v>
      </c>
      <c r="O52" s="462">
        <v>1.8201174149577888</v>
      </c>
      <c r="P52" s="462">
        <v>1.6121117111690744</v>
      </c>
      <c r="Q52" s="462">
        <v>2.1282245937588162</v>
      </c>
      <c r="R52" s="958">
        <v>1.7954212030466596</v>
      </c>
      <c r="S52" s="852">
        <v>1.7799430564024401</v>
      </c>
    </row>
    <row r="53" spans="1:19" x14ac:dyDescent="0.2">
      <c r="A53" s="16">
        <v>2004</v>
      </c>
      <c r="B53" s="1039">
        <v>0.68377146124839783</v>
      </c>
      <c r="C53" s="848">
        <v>0.48305585980415344</v>
      </c>
      <c r="D53" s="295">
        <v>0.54349994659423828</v>
      </c>
      <c r="E53" s="483">
        <v>0.59349381923675537</v>
      </c>
      <c r="F53" s="483">
        <v>0.43684849143028259</v>
      </c>
      <c r="G53" s="301">
        <v>0.25265488028526306</v>
      </c>
      <c r="H53" s="14">
        <v>0.21156594157218933</v>
      </c>
      <c r="I53" s="14">
        <v>0.15264944732189178</v>
      </c>
      <c r="J53" s="14">
        <v>0.13511507213115692</v>
      </c>
      <c r="K53" s="14">
        <v>0.10440612584352493</v>
      </c>
      <c r="L53" s="14">
        <v>7.6394714415073395E-2</v>
      </c>
      <c r="M53" s="15"/>
      <c r="N53" s="462">
        <v>1.9220622297353203</v>
      </c>
      <c r="O53" s="462">
        <v>1.8410801224695674</v>
      </c>
      <c r="P53" s="462">
        <v>1.6286130004589285</v>
      </c>
      <c r="Q53" s="462">
        <v>2.1458025384523283</v>
      </c>
      <c r="R53" s="958">
        <v>1.8116425384504515</v>
      </c>
      <c r="S53" s="852">
        <v>1.8030511173888935</v>
      </c>
    </row>
    <row r="54" spans="1:19" x14ac:dyDescent="0.2">
      <c r="A54" s="16">
        <v>2005</v>
      </c>
      <c r="B54" s="1039">
        <v>0.68496653437614441</v>
      </c>
      <c r="C54" s="848">
        <v>0.48142623901367188</v>
      </c>
      <c r="D54" s="295">
        <v>0.54371994733810425</v>
      </c>
      <c r="E54" s="483">
        <v>0.59159523248672485</v>
      </c>
      <c r="F54" s="483">
        <v>0.44207924604415894</v>
      </c>
      <c r="G54" s="301">
        <v>0.23607900738716125</v>
      </c>
      <c r="H54" s="14">
        <v>0.20818932354450226</v>
      </c>
      <c r="I54" s="14">
        <v>0.16039848327636719</v>
      </c>
      <c r="J54" s="14">
        <v>0.13662964105606079</v>
      </c>
      <c r="K54" s="14">
        <v>0.11007849872112274</v>
      </c>
      <c r="L54" s="14">
        <v>6.6999003291130066E-2</v>
      </c>
      <c r="M54" s="15"/>
      <c r="N54" s="462">
        <v>1.9510514851872558</v>
      </c>
      <c r="O54" s="462">
        <v>1.8737846572908659</v>
      </c>
      <c r="P54" s="462">
        <v>1.6412418810087437</v>
      </c>
      <c r="Q54" s="462">
        <v>2.2018797773665266</v>
      </c>
      <c r="R54" s="958">
        <v>1.8393574056223547</v>
      </c>
      <c r="S54" s="852">
        <v>1.8361488265189092</v>
      </c>
    </row>
    <row r="55" spans="1:19" x14ac:dyDescent="0.2">
      <c r="A55" s="16">
        <v>2006</v>
      </c>
      <c r="B55" s="1039">
        <v>0.69057402014732361</v>
      </c>
      <c r="C55" s="848">
        <v>0.48528975248336792</v>
      </c>
      <c r="D55" s="295">
        <v>0.54367220401763916</v>
      </c>
      <c r="E55" s="483">
        <v>0.58811032772064209</v>
      </c>
      <c r="F55" s="483">
        <v>0.44965386390686035</v>
      </c>
      <c r="G55" s="301">
        <v>0.25147926807403564</v>
      </c>
      <c r="H55" s="14">
        <v>0.21266773343086243</v>
      </c>
      <c r="I55" s="14">
        <v>0.14593727886676788</v>
      </c>
      <c r="J55" s="14">
        <v>0.13519227504730225</v>
      </c>
      <c r="K55" s="14">
        <v>0.11593402177095413</v>
      </c>
      <c r="L55" s="14">
        <v>0.13965924084186554</v>
      </c>
      <c r="M55" s="15"/>
      <c r="N55" s="462">
        <v>1.8950656570853053</v>
      </c>
      <c r="O55" s="462">
        <v>1.8202795826366944</v>
      </c>
      <c r="P55" s="462">
        <v>1.6122589998187138</v>
      </c>
      <c r="Q55" s="462">
        <v>2.0992135321753458</v>
      </c>
      <c r="R55" s="958">
        <v>1.7911946641420302</v>
      </c>
      <c r="S55" s="852">
        <v>1.7869752032026243</v>
      </c>
    </row>
    <row r="56" spans="1:19" x14ac:dyDescent="0.2">
      <c r="A56" s="16">
        <v>2007</v>
      </c>
      <c r="B56" s="1039">
        <v>0.70189231634140015</v>
      </c>
      <c r="C56" s="848">
        <v>0.48651894927024841</v>
      </c>
      <c r="D56" s="295">
        <v>0.54396975040435791</v>
      </c>
      <c r="E56" s="483">
        <v>0.59340649843215942</v>
      </c>
      <c r="F56" s="483">
        <v>0.4418293833732605</v>
      </c>
      <c r="G56" s="301">
        <v>0.26023676991462708</v>
      </c>
      <c r="H56" s="14">
        <v>0.21899239718914032</v>
      </c>
      <c r="I56" s="14">
        <v>0.16850413382053375</v>
      </c>
      <c r="J56" s="14">
        <v>0.14703354239463806</v>
      </c>
      <c r="K56" s="14">
        <v>0.1115744560956955</v>
      </c>
      <c r="L56" s="14">
        <v>8.1962950527667999E-2</v>
      </c>
      <c r="M56" s="15"/>
      <c r="N56" s="462">
        <v>1.9096108345116098</v>
      </c>
      <c r="O56" s="462">
        <v>1.8437131235954487</v>
      </c>
      <c r="P56" s="462">
        <v>1.6157981984855976</v>
      </c>
      <c r="Q56" s="462">
        <v>2.1499577713855347</v>
      </c>
      <c r="R56" s="958">
        <v>1.8008511354535934</v>
      </c>
      <c r="S56" s="852">
        <v>1.806704686300439</v>
      </c>
    </row>
    <row r="57" spans="1:19" x14ac:dyDescent="0.2">
      <c r="A57" s="16">
        <v>2008</v>
      </c>
      <c r="B57" s="1039">
        <v>0.69982394576072693</v>
      </c>
      <c r="C57" s="848">
        <v>0.48611912131309509</v>
      </c>
      <c r="D57" s="295">
        <v>0.5410531759262085</v>
      </c>
      <c r="E57" s="483">
        <v>0.58407258987426758</v>
      </c>
      <c r="F57" s="483">
        <v>0.45124176144599915</v>
      </c>
      <c r="G57" s="301">
        <v>0.2636859118938446</v>
      </c>
      <c r="H57" s="14">
        <v>0.22126233577728271</v>
      </c>
      <c r="I57" s="14">
        <v>0.1637808233499527</v>
      </c>
      <c r="J57" s="14">
        <v>0.13728445768356323</v>
      </c>
      <c r="K57" s="14">
        <v>0.10899883508682251</v>
      </c>
      <c r="L57" s="14">
        <v>8.0830082297325134E-2</v>
      </c>
      <c r="M57" s="15"/>
      <c r="N57" s="462">
        <v>1.8571051704834478</v>
      </c>
      <c r="O57" s="462">
        <v>1.7800022977164449</v>
      </c>
      <c r="P57" s="462">
        <v>1.5473011911571348</v>
      </c>
      <c r="Q57" s="462">
        <v>2.0882503543319273</v>
      </c>
      <c r="R57" s="958">
        <v>1.7391666169115259</v>
      </c>
      <c r="S57" s="852">
        <v>1.7400518171531645</v>
      </c>
    </row>
    <row r="58" spans="1:19" x14ac:dyDescent="0.2">
      <c r="A58" s="20">
        <v>2009</v>
      </c>
      <c r="B58" s="1040">
        <v>0.67790240049362183</v>
      </c>
      <c r="C58" s="849">
        <v>0.48667487502098083</v>
      </c>
      <c r="D58" s="296">
        <v>0.53930073976516724</v>
      </c>
      <c r="E58" s="487">
        <v>0.5757412314414978</v>
      </c>
      <c r="F58" s="487">
        <v>0.45929563045501709</v>
      </c>
      <c r="G58" s="302">
        <v>0.28573089838027954</v>
      </c>
      <c r="H58" s="19">
        <v>0.2522960901260376</v>
      </c>
      <c r="I58" s="19">
        <v>0.17100326716899872</v>
      </c>
      <c r="J58" s="19">
        <v>0.14252577722072601</v>
      </c>
      <c r="K58" s="19">
        <v>0.11214382946491241</v>
      </c>
      <c r="L58" s="19">
        <v>7.0214599370956421E-2</v>
      </c>
      <c r="M58" s="841"/>
      <c r="N58" s="460">
        <v>1.7635402767744011</v>
      </c>
      <c r="O58" s="460">
        <v>1.6950501476789377</v>
      </c>
      <c r="P58" s="460">
        <v>1.4870061644702353</v>
      </c>
      <c r="Q58" s="460">
        <v>1.9569622962670536</v>
      </c>
      <c r="R58" s="959">
        <v>1.6575508292638499</v>
      </c>
      <c r="S58" s="853">
        <v>1.6552232131684099</v>
      </c>
    </row>
    <row r="59" spans="1:19" x14ac:dyDescent="0.2">
      <c r="A59" s="16">
        <v>2010</v>
      </c>
      <c r="B59" s="1039">
        <v>0.67806786298751831</v>
      </c>
      <c r="C59" s="848">
        <v>0.48317766189575195</v>
      </c>
      <c r="D59" s="295">
        <v>0.53542643785476685</v>
      </c>
      <c r="E59" s="483">
        <v>0.56991404294967651</v>
      </c>
      <c r="F59" s="483">
        <v>0.45968782901763916</v>
      </c>
      <c r="G59" s="301">
        <v>0.28068700432777405</v>
      </c>
      <c r="H59" s="14">
        <v>0.23650820553302765</v>
      </c>
      <c r="I59" s="14">
        <v>0.17264507710933685</v>
      </c>
      <c r="J59" s="14">
        <v>0.14612312614917755</v>
      </c>
      <c r="K59" s="14">
        <v>0.11632341891527176</v>
      </c>
      <c r="L59" s="14">
        <v>7.3263153433799744E-2</v>
      </c>
      <c r="M59" s="15"/>
      <c r="N59" s="462">
        <v>1.7678659844694598</v>
      </c>
      <c r="O59" s="462">
        <v>1.7112613468227766</v>
      </c>
      <c r="P59" s="462">
        <v>1.4892638224287491</v>
      </c>
      <c r="Q59" s="462">
        <v>2.002469598334395</v>
      </c>
      <c r="R59" s="958">
        <v>1.6573727900338571</v>
      </c>
      <c r="S59" s="852">
        <v>1.6654479379759457</v>
      </c>
    </row>
    <row r="60" spans="1:19" x14ac:dyDescent="0.2">
      <c r="A60" s="16">
        <v>2011</v>
      </c>
      <c r="B60" s="1039">
        <v>0.66616177558898926</v>
      </c>
      <c r="C60" s="848">
        <v>0.48147362470626831</v>
      </c>
      <c r="D60" s="295">
        <v>0.53879803419113159</v>
      </c>
      <c r="E60" s="483">
        <v>0.57748937606811523</v>
      </c>
      <c r="F60" s="483">
        <v>0.45256859064102173</v>
      </c>
      <c r="G60" s="301">
        <v>0.26917371153831482</v>
      </c>
      <c r="H60" s="14">
        <v>0.22859933972358704</v>
      </c>
      <c r="I60" s="14">
        <v>0.16690085828304291</v>
      </c>
      <c r="J60" s="14">
        <v>0.14141634106636047</v>
      </c>
      <c r="K60" s="14">
        <v>0.11188868433237076</v>
      </c>
      <c r="L60" s="14">
        <v>7.1584530174732208E-2</v>
      </c>
      <c r="M60" s="15"/>
      <c r="N60" s="462">
        <v>1.8560709876357588</v>
      </c>
      <c r="O60" s="462">
        <v>1.7962443965054928</v>
      </c>
      <c r="P60" s="462">
        <v>1.5339869288050851</v>
      </c>
      <c r="Q60" s="462">
        <v>2.1292662515321252</v>
      </c>
      <c r="R60" s="958">
        <v>1.741897454548877</v>
      </c>
      <c r="S60" s="852">
        <v>1.7503964881922369</v>
      </c>
    </row>
    <row r="61" spans="1:19" x14ac:dyDescent="0.2">
      <c r="A61" s="16">
        <v>2012</v>
      </c>
      <c r="B61" s="1039">
        <v>0.67971423268318176</v>
      </c>
      <c r="C61" s="848">
        <v>0.48399320244789124</v>
      </c>
      <c r="D61" s="295">
        <v>0.53849810361862183</v>
      </c>
      <c r="E61" s="483">
        <v>0.57610243558883667</v>
      </c>
      <c r="F61" s="483">
        <v>0.45650193095207214</v>
      </c>
      <c r="G61" s="301">
        <v>0.26973435282707214</v>
      </c>
      <c r="H61" s="14">
        <v>0.22914460301399231</v>
      </c>
      <c r="I61" s="14">
        <v>0.1665806770324707</v>
      </c>
      <c r="J61" s="14">
        <v>0.14466573297977448</v>
      </c>
      <c r="K61" s="14">
        <v>0.11219996213912964</v>
      </c>
      <c r="L61" s="14">
        <v>8.1596329808235168E-2</v>
      </c>
      <c r="M61" s="15"/>
      <c r="N61" s="462">
        <v>1.8543170770230839</v>
      </c>
      <c r="O61" s="462">
        <v>1.8277954047923051</v>
      </c>
      <c r="P61" s="462">
        <v>1.5567530084242902</v>
      </c>
      <c r="Q61" s="462">
        <v>2.1771858464462546</v>
      </c>
      <c r="R61" s="958">
        <v>1.7324857886418448</v>
      </c>
      <c r="S61" s="852">
        <v>1.7653759249634813</v>
      </c>
    </row>
    <row r="62" spans="1:19" x14ac:dyDescent="0.2">
      <c r="A62" s="16">
        <v>2013</v>
      </c>
      <c r="B62" s="1039">
        <v>0.67080774903297424</v>
      </c>
      <c r="C62" s="848">
        <v>0.48153427243232727</v>
      </c>
      <c r="D62" s="295">
        <v>0.54102391004562378</v>
      </c>
      <c r="E62" s="483">
        <v>0.58323371410369873</v>
      </c>
      <c r="F62" s="483">
        <v>0.44854748249053955</v>
      </c>
      <c r="G62" s="301">
        <v>0.27296143770217896</v>
      </c>
      <c r="H62" s="14">
        <v>0.23987942934036255</v>
      </c>
      <c r="I62" s="14">
        <v>0.17732821404933929</v>
      </c>
      <c r="J62" s="14">
        <v>0.15529064834117889</v>
      </c>
      <c r="K62" s="14">
        <v>0.12763482332229614</v>
      </c>
      <c r="L62" s="14">
        <v>9.5368444919586182E-2</v>
      </c>
      <c r="M62" s="15"/>
      <c r="N62" s="462">
        <v>1.86372483198466</v>
      </c>
      <c r="O62" s="462">
        <v>1.8021271774399621</v>
      </c>
      <c r="P62" s="462">
        <v>1.562201335617311</v>
      </c>
      <c r="Q62" s="462">
        <v>2.095682077310677</v>
      </c>
      <c r="R62" s="958">
        <v>1.7346965914168162</v>
      </c>
      <c r="S62" s="852">
        <v>1.7409459084747636</v>
      </c>
    </row>
    <row r="63" spans="1:19" x14ac:dyDescent="0.2">
      <c r="A63" s="16">
        <v>2014</v>
      </c>
      <c r="B63" s="1039">
        <v>0.66911086440086365</v>
      </c>
      <c r="C63" s="848">
        <v>0.48240211606025696</v>
      </c>
      <c r="D63" s="295">
        <v>0.5415419340133667</v>
      </c>
      <c r="E63" s="483">
        <v>0.58566176891326904</v>
      </c>
      <c r="F63" s="483">
        <v>0.4443938136100769</v>
      </c>
      <c r="G63" s="301">
        <v>0.27422770857810974</v>
      </c>
      <c r="H63" s="14">
        <v>0.23185621201992035</v>
      </c>
      <c r="I63" s="14">
        <v>0.1730174720287323</v>
      </c>
      <c r="J63" s="14">
        <v>0.15221409499645233</v>
      </c>
      <c r="K63" s="14">
        <v>0.12822827696800232</v>
      </c>
      <c r="L63" s="14">
        <v>9.6815615892410278E-2</v>
      </c>
      <c r="M63" s="15"/>
      <c r="N63" s="462">
        <v>1.877607568031094</v>
      </c>
      <c r="O63" s="462">
        <v>1.8131352331312673</v>
      </c>
      <c r="P63" s="462">
        <v>1.5681233250965789</v>
      </c>
      <c r="Q63" s="462">
        <v>2.1089096217099188</v>
      </c>
      <c r="R63" s="958">
        <v>1.7518309939059673</v>
      </c>
      <c r="S63" s="852">
        <v>1.7559919598965923</v>
      </c>
    </row>
    <row r="64" spans="1:19" x14ac:dyDescent="0.2">
      <c r="A64" s="16">
        <v>2015</v>
      </c>
      <c r="B64" s="1039">
        <v>0.67373678088188171</v>
      </c>
      <c r="C64" s="848">
        <v>0.48434239625930786</v>
      </c>
      <c r="D64" s="295">
        <v>0.5402911901473999</v>
      </c>
      <c r="E64" s="483">
        <v>0.5830046534538269</v>
      </c>
      <c r="F64" s="483">
        <v>0.44660490751266479</v>
      </c>
      <c r="G64" s="301">
        <v>0.28739801049232483</v>
      </c>
      <c r="H64" s="14">
        <v>0.24758647382259369</v>
      </c>
      <c r="I64" s="14">
        <v>0.17622055113315582</v>
      </c>
      <c r="J64" s="14">
        <v>0.15849880874156952</v>
      </c>
      <c r="K64" s="14">
        <v>0.12930338084697723</v>
      </c>
      <c r="L64" s="14">
        <v>9.8088823258876801E-2</v>
      </c>
      <c r="M64" s="15"/>
      <c r="N64" s="462">
        <v>1.8351074077502685</v>
      </c>
      <c r="O64" s="462">
        <v>1.7825434703582328</v>
      </c>
      <c r="P64" s="462">
        <v>1.54681104352165</v>
      </c>
      <c r="Q64" s="462">
        <v>2.067704870008416</v>
      </c>
      <c r="R64" s="958">
        <v>1.7120956369562421</v>
      </c>
      <c r="S64" s="852">
        <v>1.7264897522423714</v>
      </c>
    </row>
    <row r="65" spans="1:19" x14ac:dyDescent="0.2">
      <c r="A65" s="16">
        <v>2016</v>
      </c>
      <c r="B65" s="1039">
        <v>0.67724907398223877</v>
      </c>
      <c r="C65" s="848">
        <v>0.48936212062835693</v>
      </c>
      <c r="D65" s="295">
        <v>0.54139226675033569</v>
      </c>
      <c r="E65" s="483">
        <v>0.58305579423904419</v>
      </c>
      <c r="F65" s="483">
        <v>0.44960933923721313</v>
      </c>
      <c r="G65" s="301">
        <v>0.28952407836914062</v>
      </c>
      <c r="H65" s="14">
        <v>0.24695311486721039</v>
      </c>
      <c r="I65" s="14">
        <v>0.18454468250274658</v>
      </c>
      <c r="J65" s="14">
        <v>0.16298739612102509</v>
      </c>
      <c r="K65" s="14">
        <v>0.13010281324386597</v>
      </c>
      <c r="L65" s="14">
        <v>9.9677436053752899E-2</v>
      </c>
      <c r="M65" s="15"/>
      <c r="N65" s="462">
        <v>1.8117261435425926</v>
      </c>
      <c r="O65" s="462">
        <v>1.772528006676225</v>
      </c>
      <c r="P65" s="462">
        <v>1.5345941346932868</v>
      </c>
      <c r="Q65" s="462">
        <v>2.0670988898016596</v>
      </c>
      <c r="R65" s="958">
        <v>1.6927272384278036</v>
      </c>
      <c r="S65" s="852">
        <v>1.7152434874886535</v>
      </c>
    </row>
    <row r="66" spans="1:19" x14ac:dyDescent="0.2">
      <c r="A66" s="16">
        <v>2017</v>
      </c>
      <c r="B66" s="1039">
        <v>0.68378722667694092</v>
      </c>
      <c r="C66" s="848">
        <v>0.48407325148582458</v>
      </c>
      <c r="D66" s="295">
        <v>0.53763830661773682</v>
      </c>
      <c r="E66" s="483">
        <v>0.57672101259231567</v>
      </c>
      <c r="F66" s="483">
        <v>0.4531216025352478</v>
      </c>
      <c r="G66" s="301">
        <v>0.27821594476699829</v>
      </c>
      <c r="H66" s="14">
        <v>0.2314092218875885</v>
      </c>
      <c r="I66" s="14">
        <v>0.17112113535404205</v>
      </c>
      <c r="J66" s="14">
        <v>0.14529813826084137</v>
      </c>
      <c r="K66" s="14">
        <v>0.11002656817436218</v>
      </c>
      <c r="L66" s="14">
        <v>8.146946132183075E-2</v>
      </c>
      <c r="M66" s="15"/>
      <c r="N66" s="462">
        <v>1.825681319676834</v>
      </c>
      <c r="O66" s="462">
        <v>1.8047962794816337</v>
      </c>
      <c r="P66" s="462">
        <v>1.5424200575970723</v>
      </c>
      <c r="Q66" s="462">
        <v>2.1451400528561919</v>
      </c>
      <c r="R66" s="958">
        <v>1.7055381794285225</v>
      </c>
      <c r="S66" s="852">
        <v>1.7458029327941071</v>
      </c>
    </row>
    <row r="67" spans="1:19" x14ac:dyDescent="0.2">
      <c r="A67" s="16">
        <v>2018</v>
      </c>
      <c r="B67" s="1039">
        <v>0.68340769410133362</v>
      </c>
      <c r="C67" s="848">
        <v>0.4840664267539978</v>
      </c>
      <c r="D67" s="295">
        <v>0.53819352388381958</v>
      </c>
      <c r="E67" s="483">
        <v>0.57719749212265015</v>
      </c>
      <c r="F67" s="483">
        <v>0.45378172397613525</v>
      </c>
      <c r="G67" s="301">
        <v>0.27135071158409119</v>
      </c>
      <c r="H67" s="14">
        <v>0.23109439015388489</v>
      </c>
      <c r="I67" s="14">
        <v>0.17356443405151367</v>
      </c>
      <c r="J67" s="14">
        <v>0.14359058439731598</v>
      </c>
      <c r="K67" s="14">
        <v>0.11036883294582367</v>
      </c>
      <c r="L67" s="14">
        <v>7.8321017324924469E-2</v>
      </c>
      <c r="M67" s="15"/>
      <c r="N67" s="462">
        <v>1.8206021685431371</v>
      </c>
      <c r="O67" s="462">
        <v>1.7986057138606231</v>
      </c>
      <c r="P67" s="462">
        <v>1.5383996820878976</v>
      </c>
      <c r="Q67" s="462">
        <v>2.1374521739085797</v>
      </c>
      <c r="R67" s="958">
        <v>1.7001239170666445</v>
      </c>
      <c r="S67" s="852">
        <v>1.7382393770682516</v>
      </c>
    </row>
    <row r="68" spans="1:19" x14ac:dyDescent="0.2">
      <c r="A68" s="16">
        <v>2019</v>
      </c>
      <c r="B68" s="1039">
        <v>0.68340769410133362</v>
      </c>
      <c r="C68" s="848">
        <v>0.4840664267539978</v>
      </c>
      <c r="D68" s="295">
        <v>0.53818601369857788</v>
      </c>
      <c r="E68" s="483">
        <v>0.57723826169967651</v>
      </c>
      <c r="F68" s="483">
        <v>0.45366999506950378</v>
      </c>
      <c r="G68" s="301">
        <v>0.2714424729347229</v>
      </c>
      <c r="H68" s="14">
        <v>0.23113507032394409</v>
      </c>
      <c r="I68" s="14">
        <v>0.17357902228832245</v>
      </c>
      <c r="J68" s="14">
        <v>0.14550016820430756</v>
      </c>
      <c r="K68" s="14">
        <v>0.11039207875728607</v>
      </c>
      <c r="L68" s="14">
        <v>7.8470386564731598E-2</v>
      </c>
      <c r="M68" s="15"/>
      <c r="N68" s="462">
        <v>1.8207273085917357</v>
      </c>
      <c r="O68" s="462">
        <v>1.7987390298711976</v>
      </c>
      <c r="P68" s="462">
        <v>1.5382523053300188</v>
      </c>
      <c r="Q68" s="462">
        <v>2.1380298724773641</v>
      </c>
      <c r="R68" s="958">
        <v>1.697535647709054</v>
      </c>
      <c r="S68" s="852">
        <v>1.7370446615711426</v>
      </c>
    </row>
    <row r="69" spans="1:19" ht="17" thickBot="1" x14ac:dyDescent="0.25">
      <c r="A69" s="10"/>
      <c r="B69" s="1198"/>
      <c r="C69" s="1199"/>
      <c r="D69" s="1087"/>
      <c r="E69" s="1085"/>
      <c r="F69" s="1085"/>
      <c r="G69" s="1084"/>
      <c r="H69" s="1088"/>
      <c r="I69" s="1088"/>
      <c r="J69" s="1088"/>
      <c r="K69" s="1088"/>
      <c r="L69" s="1088"/>
      <c r="M69" s="1200"/>
      <c r="N69" s="1110"/>
      <c r="O69" s="1110"/>
      <c r="P69" s="1110"/>
      <c r="Q69" s="1110"/>
      <c r="R69" s="1201"/>
      <c r="S69" s="1202"/>
    </row>
    <row r="70" spans="1:19" ht="17" thickTop="1" x14ac:dyDescent="0.2">
      <c r="D70" s="5"/>
      <c r="E70" s="5"/>
      <c r="F70" s="5"/>
      <c r="G70" s="5"/>
      <c r="H70" s="5"/>
      <c r="I70" s="5"/>
      <c r="J70" s="5"/>
    </row>
    <row r="71" spans="1:19" ht="17" thickBot="1" x14ac:dyDescent="0.25">
      <c r="D71" s="5"/>
      <c r="E71" s="5"/>
      <c r="F71" s="5"/>
      <c r="G71" s="5"/>
      <c r="H71" s="5"/>
      <c r="I71" s="5"/>
      <c r="J71" s="5"/>
    </row>
    <row r="72" spans="1:19" ht="26" customHeight="1" thickBot="1" x14ac:dyDescent="0.25">
      <c r="A72" s="1454" t="s">
        <v>1010</v>
      </c>
      <c r="B72" s="1455"/>
      <c r="C72" s="1455"/>
      <c r="D72" s="1455"/>
      <c r="E72" s="1455"/>
      <c r="F72" s="1455"/>
      <c r="G72" s="1455"/>
      <c r="H72" s="1455"/>
      <c r="I72" s="1455"/>
      <c r="J72" s="1455"/>
      <c r="K72" s="1455"/>
      <c r="L72" s="1455"/>
      <c r="M72" s="1455"/>
      <c r="N72" s="1455"/>
      <c r="O72" s="1455"/>
      <c r="P72" s="1455"/>
      <c r="Q72" s="1455"/>
      <c r="R72" s="1455"/>
      <c r="S72" s="1456"/>
    </row>
  </sheetData>
  <mergeCells count="5">
    <mergeCell ref="B7:M7"/>
    <mergeCell ref="N7:Q7"/>
    <mergeCell ref="R7:S7"/>
    <mergeCell ref="A72:S72"/>
    <mergeCell ref="A4:S4"/>
  </mergeCells>
  <hyperlinks>
    <hyperlink ref="A1" location="Index!A1" display="Back to index" xr:uid="{00000000-0004-0000-61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tabColor theme="3" tint="0.39997558519241921"/>
  </sheetPr>
  <dimension ref="A1:M52"/>
  <sheetViews>
    <sheetView workbookViewId="0">
      <pane xSplit="1" ySplit="8" topLeftCell="B33" activePane="bottomRight" state="frozen"/>
      <selection activeCell="B28" sqref="B28"/>
      <selection pane="topRight" activeCell="B28" sqref="B28"/>
      <selection pane="bottomLeft" activeCell="B28" sqref="B28"/>
      <selection pane="bottomRight" activeCell="A4" sqref="A4:K4"/>
    </sheetView>
  </sheetViews>
  <sheetFormatPr baseColWidth="10" defaultColWidth="10.83203125" defaultRowHeight="16" x14ac:dyDescent="0.2"/>
  <cols>
    <col min="1" max="12" width="10.83203125" style="4"/>
    <col min="13" max="13" width="11" style="4" customWidth="1"/>
    <col min="14" max="16384" width="10.83203125" style="4"/>
  </cols>
  <sheetData>
    <row r="1" spans="1:13" x14ac:dyDescent="0.2">
      <c r="A1" s="52" t="s">
        <v>37</v>
      </c>
      <c r="B1" s="52"/>
      <c r="E1" s="198"/>
    </row>
    <row r="2" spans="1:13" x14ac:dyDescent="0.2">
      <c r="C2" s="51"/>
      <c r="D2" s="51"/>
      <c r="E2" s="199"/>
    </row>
    <row r="3" spans="1:13" ht="17" thickBot="1" x14ac:dyDescent="0.25">
      <c r="E3" s="198"/>
    </row>
    <row r="4" spans="1:13" ht="25" customHeight="1" thickTop="1" x14ac:dyDescent="0.2">
      <c r="A4" s="1365" t="s">
        <v>659</v>
      </c>
      <c r="B4" s="1366"/>
      <c r="C4" s="1366"/>
      <c r="D4" s="1366"/>
      <c r="E4" s="1366"/>
      <c r="F4" s="1366"/>
      <c r="G4" s="1366"/>
      <c r="H4" s="1366"/>
      <c r="I4" s="1366"/>
      <c r="J4" s="1366"/>
      <c r="K4" s="1367"/>
      <c r="L4" s="496"/>
    </row>
    <row r="5" spans="1:13" x14ac:dyDescent="0.2">
      <c r="A5" s="49"/>
      <c r="B5" s="50"/>
      <c r="C5" s="50"/>
      <c r="D5" s="50"/>
      <c r="E5" s="50"/>
      <c r="F5" s="50"/>
      <c r="G5" s="50"/>
      <c r="H5" s="50"/>
      <c r="I5" s="50"/>
      <c r="J5" s="50"/>
      <c r="K5" s="704"/>
      <c r="L5" s="495"/>
    </row>
    <row r="6" spans="1:13" x14ac:dyDescent="0.2">
      <c r="A6" s="49"/>
      <c r="B6" s="45" t="s">
        <v>36</v>
      </c>
      <c r="C6" s="45" t="s">
        <v>35</v>
      </c>
      <c r="D6" s="45" t="s">
        <v>34</v>
      </c>
      <c r="E6" s="45" t="s">
        <v>33</v>
      </c>
      <c r="F6" s="45" t="s">
        <v>32</v>
      </c>
      <c r="G6" s="45" t="s">
        <v>31</v>
      </c>
      <c r="H6" s="45" t="s">
        <v>30</v>
      </c>
      <c r="I6" s="48" t="s">
        <v>29</v>
      </c>
      <c r="J6" s="47" t="s">
        <v>28</v>
      </c>
      <c r="K6" s="705" t="s">
        <v>27</v>
      </c>
      <c r="L6" s="46"/>
    </row>
    <row r="7" spans="1:13" ht="35" customHeight="1" x14ac:dyDescent="0.2">
      <c r="A7" s="43"/>
      <c r="B7" s="1457" t="s">
        <v>273</v>
      </c>
      <c r="C7" s="1458"/>
      <c r="D7" s="1458"/>
      <c r="E7" s="1458"/>
      <c r="F7" s="1458"/>
      <c r="G7" s="1458"/>
      <c r="H7" s="1458"/>
      <c r="I7" s="1458"/>
      <c r="J7" s="1458"/>
      <c r="K7" s="1459"/>
      <c r="L7" s="50"/>
    </row>
    <row r="8" spans="1:13" s="27" customFormat="1" ht="31" customHeight="1" x14ac:dyDescent="0.2">
      <c r="A8" s="42"/>
      <c r="B8" s="292" t="s">
        <v>38</v>
      </c>
      <c r="C8" s="292" t="s">
        <v>16</v>
      </c>
      <c r="D8" s="481" t="s">
        <v>15</v>
      </c>
      <c r="E8" s="482" t="s">
        <v>59</v>
      </c>
      <c r="F8" s="293" t="s">
        <v>14</v>
      </c>
      <c r="G8" s="41" t="s">
        <v>13</v>
      </c>
      <c r="H8" s="41" t="s">
        <v>12</v>
      </c>
      <c r="I8" s="41" t="s">
        <v>11</v>
      </c>
      <c r="J8" s="41" t="s">
        <v>10</v>
      </c>
      <c r="K8" s="635" t="s">
        <v>9</v>
      </c>
      <c r="L8" s="498"/>
    </row>
    <row r="9" spans="1:13" x14ac:dyDescent="0.2">
      <c r="A9" s="20">
        <v>1979</v>
      </c>
      <c r="B9" s="735">
        <v>42.775718688964844</v>
      </c>
      <c r="C9" s="708">
        <f>(B9-F9*0.1)/0.9</f>
        <v>41.977705213758675</v>
      </c>
      <c r="D9" s="709">
        <v>40.612804412841797</v>
      </c>
      <c r="E9" s="710">
        <f>(C9-D9*0.5/0.9)/(0.4/0.9)</f>
        <v>43.683831214904771</v>
      </c>
      <c r="F9" s="711">
        <v>49.957839965820312</v>
      </c>
      <c r="G9" s="712">
        <v>51.787296295166016</v>
      </c>
      <c r="H9" s="712">
        <v>52.946918487548828</v>
      </c>
      <c r="I9" s="712">
        <v>53.531837463378906</v>
      </c>
      <c r="J9" s="712">
        <v>54.982772827148438</v>
      </c>
      <c r="K9" s="1203">
        <v>56.8472900390625</v>
      </c>
      <c r="L9" s="13"/>
      <c r="M9" s="11"/>
    </row>
    <row r="10" spans="1:13" x14ac:dyDescent="0.2">
      <c r="A10" s="24">
        <v>1980</v>
      </c>
      <c r="B10" s="736">
        <v>42.948459625244141</v>
      </c>
      <c r="C10" s="713">
        <f t="shared" ref="C10:C43" si="0">(B10-F10*0.1)/0.9</f>
        <v>42.159890068901909</v>
      </c>
      <c r="D10" s="714">
        <v>40.694709777832031</v>
      </c>
      <c r="E10" s="715">
        <f t="shared" ref="E10:E43" si="1">(C10-D10*0.5/0.9)/(0.4/0.9)</f>
        <v>43.991365432739251</v>
      </c>
      <c r="F10" s="716">
        <v>50.045585632324219</v>
      </c>
      <c r="G10" s="717">
        <v>51.522258758544922</v>
      </c>
      <c r="H10" s="717">
        <v>53.064987182617188</v>
      </c>
      <c r="I10" s="717">
        <v>53.555652618408203</v>
      </c>
      <c r="J10" s="717">
        <v>54.658115386962891</v>
      </c>
      <c r="K10" s="1204">
        <v>56.426662445068359</v>
      </c>
      <c r="L10" s="13"/>
      <c r="M10" s="11"/>
    </row>
    <row r="11" spans="1:13" x14ac:dyDescent="0.2">
      <c r="A11" s="16">
        <v>1981</v>
      </c>
      <c r="B11" s="737">
        <v>43.087234497070312</v>
      </c>
      <c r="C11" s="719">
        <f t="shared" si="0"/>
        <v>42.26438861423069</v>
      </c>
      <c r="D11" s="720">
        <v>40.541778564453125</v>
      </c>
      <c r="E11" s="721">
        <f t="shared" si="1"/>
        <v>44.417651176452644</v>
      </c>
      <c r="F11" s="722">
        <v>50.492847442626953</v>
      </c>
      <c r="G11" s="723">
        <v>52.001258850097656</v>
      </c>
      <c r="H11" s="723">
        <v>53.214897155761719</v>
      </c>
      <c r="I11" s="723">
        <v>53.803218841552734</v>
      </c>
      <c r="J11" s="723">
        <v>55.202606201171875</v>
      </c>
      <c r="K11" s="1205">
        <v>55.687641143798828</v>
      </c>
      <c r="L11" s="13"/>
      <c r="M11" s="11"/>
    </row>
    <row r="12" spans="1:13" x14ac:dyDescent="0.2">
      <c r="A12" s="16">
        <v>1982</v>
      </c>
      <c r="B12" s="737">
        <v>43.297908782958984</v>
      </c>
      <c r="C12" s="719">
        <f t="shared" si="0"/>
        <v>42.495284186469185</v>
      </c>
      <c r="D12" s="720">
        <v>40.690269470214844</v>
      </c>
      <c r="E12" s="721">
        <f t="shared" si="1"/>
        <v>44.751552581787109</v>
      </c>
      <c r="F12" s="722">
        <v>50.521530151367188</v>
      </c>
      <c r="G12" s="723">
        <v>51.966262817382812</v>
      </c>
      <c r="H12" s="723">
        <v>53.775119781494141</v>
      </c>
      <c r="I12" s="723">
        <v>53.762828826904297</v>
      </c>
      <c r="J12" s="723">
        <v>55.003597259521484</v>
      </c>
      <c r="K12" s="1205">
        <v>55.954769134521484</v>
      </c>
      <c r="L12" s="13"/>
      <c r="M12" s="11"/>
    </row>
    <row r="13" spans="1:13" x14ac:dyDescent="0.2">
      <c r="A13" s="16">
        <v>1983</v>
      </c>
      <c r="B13" s="737">
        <v>43.342891693115234</v>
      </c>
      <c r="C13" s="719">
        <f t="shared" si="0"/>
        <v>42.555686102973091</v>
      </c>
      <c r="D13" s="720">
        <v>40.374298095703125</v>
      </c>
      <c r="E13" s="721">
        <f t="shared" si="1"/>
        <v>45.282421112060547</v>
      </c>
      <c r="F13" s="722">
        <v>50.427742004394531</v>
      </c>
      <c r="G13" s="723">
        <v>52.186859130859375</v>
      </c>
      <c r="H13" s="723">
        <v>53.494476318359375</v>
      </c>
      <c r="I13" s="723">
        <v>53.671428680419922</v>
      </c>
      <c r="J13" s="723">
        <v>55.048118591308594</v>
      </c>
      <c r="K13" s="1205">
        <v>55.807594299316406</v>
      </c>
      <c r="L13" s="13"/>
      <c r="M13" s="11"/>
    </row>
    <row r="14" spans="1:13" x14ac:dyDescent="0.2">
      <c r="A14" s="16">
        <v>1984</v>
      </c>
      <c r="B14" s="737">
        <v>43.340969085693359</v>
      </c>
      <c r="C14" s="719">
        <f t="shared" si="0"/>
        <v>42.472283257378471</v>
      </c>
      <c r="D14" s="720">
        <v>40.026954650878906</v>
      </c>
      <c r="E14" s="721">
        <f t="shared" si="1"/>
        <v>45.528944015502923</v>
      </c>
      <c r="F14" s="722">
        <v>51.159141540527344</v>
      </c>
      <c r="G14" s="723">
        <v>52.655384063720703</v>
      </c>
      <c r="H14" s="723">
        <v>53.574657440185547</v>
      </c>
      <c r="I14" s="723">
        <v>53.407016754150391</v>
      </c>
      <c r="J14" s="723">
        <v>54.633285522460938</v>
      </c>
      <c r="K14" s="1205">
        <v>55.618949890136719</v>
      </c>
      <c r="L14" s="13"/>
      <c r="M14" s="11"/>
    </row>
    <row r="15" spans="1:13" x14ac:dyDescent="0.2">
      <c r="A15" s="16">
        <v>1985</v>
      </c>
      <c r="B15" s="737">
        <v>43.443458557128906</v>
      </c>
      <c r="C15" s="719">
        <f t="shared" si="0"/>
        <v>42.625202602810326</v>
      </c>
      <c r="D15" s="720">
        <v>40.009319305419922</v>
      </c>
      <c r="E15" s="721">
        <f t="shared" si="1"/>
        <v>45.895056724548333</v>
      </c>
      <c r="F15" s="722">
        <v>50.807762145996094</v>
      </c>
      <c r="G15" s="723">
        <v>52.155517578125</v>
      </c>
      <c r="H15" s="723">
        <v>53.013290405273438</v>
      </c>
      <c r="I15" s="723">
        <v>53.573101043701172</v>
      </c>
      <c r="J15" s="723">
        <v>55.903705596923828</v>
      </c>
      <c r="K15" s="1205">
        <v>55.933956146240234</v>
      </c>
      <c r="L15" s="13"/>
      <c r="M15" s="11"/>
    </row>
    <row r="16" spans="1:13" x14ac:dyDescent="0.2">
      <c r="A16" s="16">
        <v>1986</v>
      </c>
      <c r="B16" s="737">
        <v>43.511661529541016</v>
      </c>
      <c r="C16" s="719">
        <f t="shared" si="0"/>
        <v>42.764344109429253</v>
      </c>
      <c r="D16" s="720">
        <v>40.298503875732422</v>
      </c>
      <c r="E16" s="721">
        <f t="shared" si="1"/>
        <v>45.846644401550286</v>
      </c>
      <c r="F16" s="722">
        <v>50.237518310546875</v>
      </c>
      <c r="G16" s="723">
        <v>51.800758361816406</v>
      </c>
      <c r="H16" s="723">
        <v>52.713748931884766</v>
      </c>
      <c r="I16" s="723">
        <v>52.949951171875</v>
      </c>
      <c r="J16" s="723">
        <v>54.314888000488281</v>
      </c>
      <c r="K16" s="1205">
        <v>55.565925598144531</v>
      </c>
      <c r="L16" s="13"/>
      <c r="M16" s="11"/>
    </row>
    <row r="17" spans="1:13" x14ac:dyDescent="0.2">
      <c r="A17" s="16">
        <v>1987</v>
      </c>
      <c r="B17" s="737">
        <v>43.397453308105469</v>
      </c>
      <c r="C17" s="719">
        <f t="shared" si="0"/>
        <v>42.690741644965279</v>
      </c>
      <c r="D17" s="720">
        <v>40.348411560058594</v>
      </c>
      <c r="E17" s="721">
        <f t="shared" si="1"/>
        <v>45.618654251098633</v>
      </c>
      <c r="F17" s="722">
        <v>49.757858276367188</v>
      </c>
      <c r="G17" s="723">
        <v>51.233497619628906</v>
      </c>
      <c r="H17" s="723">
        <v>52.792423248291016</v>
      </c>
      <c r="I17" s="723">
        <v>52.894924163818359</v>
      </c>
      <c r="J17" s="723">
        <v>53.98553466796875</v>
      </c>
      <c r="K17" s="1205">
        <v>55.077133178710938</v>
      </c>
      <c r="L17" s="13"/>
      <c r="M17" s="11"/>
    </row>
    <row r="18" spans="1:13" x14ac:dyDescent="0.2">
      <c r="A18" s="16">
        <v>1988</v>
      </c>
      <c r="B18" s="737">
        <v>43.428733825683594</v>
      </c>
      <c r="C18" s="719">
        <f t="shared" si="0"/>
        <v>42.730560302734375</v>
      </c>
      <c r="D18" s="720">
        <v>40.394393920898438</v>
      </c>
      <c r="E18" s="721">
        <f t="shared" si="1"/>
        <v>45.650768280029297</v>
      </c>
      <c r="F18" s="722">
        <v>49.712295532226562</v>
      </c>
      <c r="G18" s="723">
        <v>51.218257904052734</v>
      </c>
      <c r="H18" s="723">
        <v>52.151622772216797</v>
      </c>
      <c r="I18" s="723">
        <v>52.481121063232422</v>
      </c>
      <c r="J18" s="723">
        <v>53.527946472167969</v>
      </c>
      <c r="K18" s="1205">
        <v>54.975963592529297</v>
      </c>
      <c r="L18" s="13"/>
      <c r="M18" s="11"/>
    </row>
    <row r="19" spans="1:13" x14ac:dyDescent="0.2">
      <c r="A19" s="20">
        <v>1989</v>
      </c>
      <c r="B19" s="735">
        <v>43.613685607910156</v>
      </c>
      <c r="C19" s="708">
        <f t="shared" si="0"/>
        <v>42.948411305745445</v>
      </c>
      <c r="D19" s="709">
        <v>40.669548034667969</v>
      </c>
      <c r="E19" s="710">
        <f t="shared" si="1"/>
        <v>45.796990394592292</v>
      </c>
      <c r="F19" s="711">
        <v>49.601154327392578</v>
      </c>
      <c r="G19" s="712">
        <v>51.193878173828125</v>
      </c>
      <c r="H19" s="712">
        <v>52.615291595458984</v>
      </c>
      <c r="I19" s="712">
        <v>52.779228210449219</v>
      </c>
      <c r="J19" s="712">
        <v>54.173419952392578</v>
      </c>
      <c r="K19" s="1203">
        <v>55.570793151855469</v>
      </c>
      <c r="L19" s="13"/>
      <c r="M19" s="11"/>
    </row>
    <row r="20" spans="1:13" x14ac:dyDescent="0.2">
      <c r="A20" s="24">
        <v>1990</v>
      </c>
      <c r="B20" s="736">
        <v>43.731548309326172</v>
      </c>
      <c r="C20" s="713">
        <f t="shared" si="0"/>
        <v>43.045353783501518</v>
      </c>
      <c r="D20" s="714">
        <v>40.694149017333984</v>
      </c>
      <c r="E20" s="715">
        <f t="shared" si="1"/>
        <v>45.98435974121093</v>
      </c>
      <c r="F20" s="716">
        <v>49.907299041748047</v>
      </c>
      <c r="G20" s="717">
        <v>51.311939239501953</v>
      </c>
      <c r="H20" s="717">
        <v>52.603752136230469</v>
      </c>
      <c r="I20" s="717">
        <v>52.939060211181641</v>
      </c>
      <c r="J20" s="717">
        <v>53.925861358642578</v>
      </c>
      <c r="K20" s="1204">
        <v>55.620296478271484</v>
      </c>
      <c r="L20" s="13"/>
      <c r="M20" s="11"/>
    </row>
    <row r="21" spans="1:13" x14ac:dyDescent="0.2">
      <c r="A21" s="16">
        <v>1991</v>
      </c>
      <c r="B21" s="737">
        <v>43.955669403076172</v>
      </c>
      <c r="C21" s="719">
        <f t="shared" si="0"/>
        <v>43.2823609246148</v>
      </c>
      <c r="D21" s="720">
        <v>40.748981475830078</v>
      </c>
      <c r="E21" s="721">
        <f t="shared" si="1"/>
        <v>46.449085235595703</v>
      </c>
      <c r="F21" s="722">
        <v>50.015445709228516</v>
      </c>
      <c r="G21" s="723">
        <v>51.170238494873047</v>
      </c>
      <c r="H21" s="723">
        <v>52.904296875</v>
      </c>
      <c r="I21" s="723">
        <v>53.275543212890625</v>
      </c>
      <c r="J21" s="723">
        <v>54.396442413330078</v>
      </c>
      <c r="K21" s="1205">
        <v>55.346138000488281</v>
      </c>
      <c r="L21" s="13"/>
      <c r="M21" s="11"/>
    </row>
    <row r="22" spans="1:13" x14ac:dyDescent="0.2">
      <c r="A22" s="16">
        <v>1992</v>
      </c>
      <c r="B22" s="737">
        <v>44.179889678955078</v>
      </c>
      <c r="C22" s="719">
        <f t="shared" si="0"/>
        <v>43.541787889268662</v>
      </c>
      <c r="D22" s="720">
        <v>41.229560852050781</v>
      </c>
      <c r="E22" s="721">
        <f t="shared" si="1"/>
        <v>46.432071685791009</v>
      </c>
      <c r="F22" s="722">
        <v>49.922805786132812</v>
      </c>
      <c r="G22" s="723">
        <v>51.420963287353516</v>
      </c>
      <c r="H22" s="723">
        <v>52.547389984130859</v>
      </c>
      <c r="I22" s="723">
        <v>52.994300842285156</v>
      </c>
      <c r="J22" s="723">
        <v>53.9591064453125</v>
      </c>
      <c r="K22" s="1205">
        <v>54.551761627197266</v>
      </c>
      <c r="L22" s="13"/>
      <c r="M22" s="11"/>
    </row>
    <row r="23" spans="1:13" x14ac:dyDescent="0.2">
      <c r="A23" s="16">
        <v>1993</v>
      </c>
      <c r="B23" s="737">
        <v>44.394981384277344</v>
      </c>
      <c r="C23" s="719">
        <f t="shared" si="0"/>
        <v>43.766574435763893</v>
      </c>
      <c r="D23" s="720">
        <v>41.533279418945312</v>
      </c>
      <c r="E23" s="721">
        <f t="shared" si="1"/>
        <v>46.558193206787116</v>
      </c>
      <c r="F23" s="722">
        <v>50.050643920898438</v>
      </c>
      <c r="G23" s="723">
        <v>51.383277893066406</v>
      </c>
      <c r="H23" s="723">
        <v>52.491527557373047</v>
      </c>
      <c r="I23" s="723">
        <v>53.116188049316406</v>
      </c>
      <c r="J23" s="723">
        <v>53.911941528320312</v>
      </c>
      <c r="K23" s="1205">
        <v>55.005477905273438</v>
      </c>
      <c r="L23" s="13"/>
      <c r="M23" s="11"/>
    </row>
    <row r="24" spans="1:13" x14ac:dyDescent="0.2">
      <c r="A24" s="16">
        <v>1994</v>
      </c>
      <c r="B24" s="737">
        <v>44.560298919677734</v>
      </c>
      <c r="C24" s="719">
        <f t="shared" si="0"/>
        <v>43.921533796522354</v>
      </c>
      <c r="D24" s="720">
        <v>41.661663055419922</v>
      </c>
      <c r="E24" s="721">
        <f t="shared" si="1"/>
        <v>46.746372222900398</v>
      </c>
      <c r="F24" s="722">
        <v>50.309185028076172</v>
      </c>
      <c r="G24" s="723">
        <v>51.531173706054688</v>
      </c>
      <c r="H24" s="723">
        <v>52.691905975341797</v>
      </c>
      <c r="I24" s="723">
        <v>52.986240386962891</v>
      </c>
      <c r="J24" s="723">
        <v>54.711631774902344</v>
      </c>
      <c r="K24" s="1205">
        <v>54.654548645019531</v>
      </c>
      <c r="L24" s="13"/>
      <c r="M24" s="11"/>
    </row>
    <row r="25" spans="1:13" x14ac:dyDescent="0.2">
      <c r="A25" s="16">
        <v>1995</v>
      </c>
      <c r="B25" s="737">
        <v>44.632575988769531</v>
      </c>
      <c r="C25" s="719">
        <f t="shared" si="0"/>
        <v>43.94081030951606</v>
      </c>
      <c r="D25" s="720">
        <v>41.533153533935547</v>
      </c>
      <c r="E25" s="721">
        <f t="shared" si="1"/>
        <v>46.950381278991699</v>
      </c>
      <c r="F25" s="722">
        <v>50.858467102050781</v>
      </c>
      <c r="G25" s="723">
        <v>51.90777587890625</v>
      </c>
      <c r="H25" s="723">
        <v>52.887706756591797</v>
      </c>
      <c r="I25" s="723">
        <v>53.15032958984375</v>
      </c>
      <c r="J25" s="723">
        <v>54.180614471435547</v>
      </c>
      <c r="K25" s="1205">
        <v>54.816169738769531</v>
      </c>
      <c r="L25" s="13"/>
      <c r="M25" s="11"/>
    </row>
    <row r="26" spans="1:13" x14ac:dyDescent="0.2">
      <c r="A26" s="16">
        <v>1996</v>
      </c>
      <c r="B26" s="737">
        <v>44.838420867919922</v>
      </c>
      <c r="C26" s="719">
        <f t="shared" si="0"/>
        <v>44.142463260226776</v>
      </c>
      <c r="D26" s="720">
        <v>41.749786376953125</v>
      </c>
      <c r="E26" s="721">
        <f t="shared" si="1"/>
        <v>47.133309364318841</v>
      </c>
      <c r="F26" s="722">
        <v>51.102039337158203</v>
      </c>
      <c r="G26" s="723">
        <v>52.147899627685547</v>
      </c>
      <c r="H26" s="723">
        <v>52.838375091552734</v>
      </c>
      <c r="I26" s="723">
        <v>53.012947082519531</v>
      </c>
      <c r="J26" s="723">
        <v>54.021541595458984</v>
      </c>
      <c r="K26" s="1205">
        <v>54.316970825195312</v>
      </c>
      <c r="L26" s="13"/>
      <c r="M26" s="11"/>
    </row>
    <row r="27" spans="1:13" x14ac:dyDescent="0.2">
      <c r="A27" s="16">
        <v>1997</v>
      </c>
      <c r="B27" s="737">
        <v>44.908599853515625</v>
      </c>
      <c r="C27" s="719">
        <f t="shared" si="0"/>
        <v>44.221357981363937</v>
      </c>
      <c r="D27" s="720">
        <v>41.690872192382812</v>
      </c>
      <c r="E27" s="721">
        <f t="shared" si="1"/>
        <v>47.384465217590339</v>
      </c>
      <c r="F27" s="722">
        <v>51.093776702880859</v>
      </c>
      <c r="G27" s="723">
        <v>52.123073577880859</v>
      </c>
      <c r="H27" s="723">
        <v>52.465106964111328</v>
      </c>
      <c r="I27" s="723">
        <v>52.953968048095703</v>
      </c>
      <c r="J27" s="723">
        <v>53.873199462890625</v>
      </c>
      <c r="K27" s="1205">
        <v>54.440097808837891</v>
      </c>
      <c r="L27" s="13"/>
      <c r="M27" s="11"/>
    </row>
    <row r="28" spans="1:13" x14ac:dyDescent="0.2">
      <c r="A28" s="16">
        <v>1998</v>
      </c>
      <c r="B28" s="737">
        <v>44.980644226074219</v>
      </c>
      <c r="C28" s="719">
        <f t="shared" si="0"/>
        <v>44.3451050652398</v>
      </c>
      <c r="D28" s="720">
        <v>41.872207641601562</v>
      </c>
      <c r="E28" s="721">
        <f t="shared" si="1"/>
        <v>47.436226844787598</v>
      </c>
      <c r="F28" s="722">
        <v>50.700496673583984</v>
      </c>
      <c r="G28" s="723">
        <v>51.670368194580078</v>
      </c>
      <c r="H28" s="723">
        <v>52.647804260253906</v>
      </c>
      <c r="I28" s="723">
        <v>52.970424652099609</v>
      </c>
      <c r="J28" s="723">
        <v>53.464382171630859</v>
      </c>
      <c r="K28" s="1205">
        <v>53.940166473388672</v>
      </c>
      <c r="L28" s="13"/>
      <c r="M28" s="11"/>
    </row>
    <row r="29" spans="1:13" x14ac:dyDescent="0.2">
      <c r="A29" s="20">
        <v>1999</v>
      </c>
      <c r="B29" s="735">
        <v>45.025524139404297</v>
      </c>
      <c r="C29" s="708">
        <f t="shared" si="0"/>
        <v>44.427190144856766</v>
      </c>
      <c r="D29" s="709">
        <v>42.225673675537109</v>
      </c>
      <c r="E29" s="710">
        <f t="shared" si="1"/>
        <v>47.179085731506341</v>
      </c>
      <c r="F29" s="711">
        <v>50.410530090332031</v>
      </c>
      <c r="G29" s="712">
        <v>51.407146453857422</v>
      </c>
      <c r="H29" s="712">
        <v>52.34844970703125</v>
      </c>
      <c r="I29" s="712">
        <v>52.7777099609375</v>
      </c>
      <c r="J29" s="712">
        <v>53.092109680175781</v>
      </c>
      <c r="K29" s="1203">
        <v>53.326610565185547</v>
      </c>
      <c r="L29" s="13"/>
      <c r="M29" s="11"/>
    </row>
    <row r="30" spans="1:13" x14ac:dyDescent="0.2">
      <c r="A30" s="24">
        <v>2000</v>
      </c>
      <c r="B30" s="736">
        <v>45.123054504394531</v>
      </c>
      <c r="C30" s="713">
        <f t="shared" si="0"/>
        <v>44.534888797336151</v>
      </c>
      <c r="D30" s="714">
        <v>42.356525421142578</v>
      </c>
      <c r="E30" s="715">
        <f t="shared" si="1"/>
        <v>47.257843017578118</v>
      </c>
      <c r="F30" s="716">
        <v>50.416545867919922</v>
      </c>
      <c r="G30" s="717">
        <v>51.211845397949219</v>
      </c>
      <c r="H30" s="717">
        <v>52.395671844482422</v>
      </c>
      <c r="I30" s="717">
        <v>52.515346527099609</v>
      </c>
      <c r="J30" s="717">
        <v>52.417362213134766</v>
      </c>
      <c r="K30" s="1204">
        <v>52.552104949951172</v>
      </c>
      <c r="L30" s="13"/>
      <c r="M30" s="11"/>
    </row>
    <row r="31" spans="1:13" x14ac:dyDescent="0.2">
      <c r="A31" s="16">
        <v>2001</v>
      </c>
      <c r="B31" s="737">
        <v>45.305706024169922</v>
      </c>
      <c r="C31" s="719">
        <f t="shared" si="0"/>
        <v>44.722948286268448</v>
      </c>
      <c r="D31" s="720">
        <v>42.428195953369141</v>
      </c>
      <c r="E31" s="721">
        <f t="shared" si="1"/>
        <v>47.591388702392578</v>
      </c>
      <c r="F31" s="722">
        <v>50.550525665283203</v>
      </c>
      <c r="G31" s="723">
        <v>51.440273284912109</v>
      </c>
      <c r="H31" s="723">
        <v>52.659198760986328</v>
      </c>
      <c r="I31" s="723">
        <v>52.92706298828125</v>
      </c>
      <c r="J31" s="723">
        <v>53.511173248291016</v>
      </c>
      <c r="K31" s="1205">
        <v>53.753753662109375</v>
      </c>
      <c r="L31" s="13"/>
      <c r="M31" s="11"/>
    </row>
    <row r="32" spans="1:13" x14ac:dyDescent="0.2">
      <c r="A32" s="16">
        <v>2002</v>
      </c>
      <c r="B32" s="737">
        <v>45.540641784667969</v>
      </c>
      <c r="C32" s="719">
        <f t="shared" si="0"/>
        <v>44.946316613091362</v>
      </c>
      <c r="D32" s="720">
        <v>42.702285766601562</v>
      </c>
      <c r="E32" s="721">
        <f t="shared" si="1"/>
        <v>47.751355171203606</v>
      </c>
      <c r="F32" s="722">
        <v>50.889568328857422</v>
      </c>
      <c r="G32" s="723">
        <v>51.9598388671875</v>
      </c>
      <c r="H32" s="723">
        <v>53.4378662109375</v>
      </c>
      <c r="I32" s="723">
        <v>53.713100433349609</v>
      </c>
      <c r="J32" s="723">
        <v>54.330184936523438</v>
      </c>
      <c r="K32" s="1205">
        <v>54.642112731933594</v>
      </c>
      <c r="L32" s="13"/>
      <c r="M32" s="11"/>
    </row>
    <row r="33" spans="1:13" x14ac:dyDescent="0.2">
      <c r="A33" s="16">
        <v>2003</v>
      </c>
      <c r="B33" s="737">
        <v>45.777667999267578</v>
      </c>
      <c r="C33" s="719">
        <f t="shared" si="0"/>
        <v>45.196027543809677</v>
      </c>
      <c r="D33" s="720">
        <v>42.980579376220703</v>
      </c>
      <c r="E33" s="721">
        <f t="shared" si="1"/>
        <v>47.965337753295898</v>
      </c>
      <c r="F33" s="722">
        <v>51.012432098388672</v>
      </c>
      <c r="G33" s="723">
        <v>52.205753326416016</v>
      </c>
      <c r="H33" s="723">
        <v>53.499698638916016</v>
      </c>
      <c r="I33" s="723">
        <v>54.007663726806641</v>
      </c>
      <c r="J33" s="723">
        <v>54.686187744140625</v>
      </c>
      <c r="K33" s="1205">
        <v>54.895832061767578</v>
      </c>
      <c r="L33" s="13"/>
      <c r="M33" s="11"/>
    </row>
    <row r="34" spans="1:13" x14ac:dyDescent="0.2">
      <c r="A34" s="16">
        <v>2004</v>
      </c>
      <c r="B34" s="737">
        <v>45.946842193603516</v>
      </c>
      <c r="C34" s="719">
        <f t="shared" si="0"/>
        <v>45.342461056179467</v>
      </c>
      <c r="D34" s="720">
        <v>43.184787750244141</v>
      </c>
      <c r="E34" s="721">
        <f t="shared" si="1"/>
        <v>48.039552688598626</v>
      </c>
      <c r="F34" s="722">
        <v>51.386272430419922</v>
      </c>
      <c r="G34" s="723">
        <v>52.423664093017578</v>
      </c>
      <c r="H34" s="723">
        <v>53.655319213867188</v>
      </c>
      <c r="I34" s="723">
        <v>54.084018707275391</v>
      </c>
      <c r="J34" s="723">
        <v>54.589950561523438</v>
      </c>
      <c r="K34" s="1205">
        <v>54.917823791503906</v>
      </c>
      <c r="L34" s="13"/>
      <c r="M34" s="11"/>
    </row>
    <row r="35" spans="1:13" x14ac:dyDescent="0.2">
      <c r="A35" s="16">
        <v>2005</v>
      </c>
      <c r="B35" s="737">
        <v>45.980983734130859</v>
      </c>
      <c r="C35" s="719">
        <f t="shared" si="0"/>
        <v>45.326719919840492</v>
      </c>
      <c r="D35" s="720">
        <v>42.926250457763672</v>
      </c>
      <c r="E35" s="721">
        <f t="shared" si="1"/>
        <v>48.327306747436516</v>
      </c>
      <c r="F35" s="722">
        <v>51.869358062744141</v>
      </c>
      <c r="G35" s="723">
        <v>52.910312652587891</v>
      </c>
      <c r="H35" s="723">
        <v>54.010753631591797</v>
      </c>
      <c r="I35" s="723">
        <v>54.1361083984375</v>
      </c>
      <c r="J35" s="723">
        <v>54.672199249267578</v>
      </c>
      <c r="K35" s="1205">
        <v>54.725170135498047</v>
      </c>
      <c r="L35" s="13"/>
      <c r="M35" s="11"/>
    </row>
    <row r="36" spans="1:13" x14ac:dyDescent="0.2">
      <c r="A36" s="16">
        <v>2006</v>
      </c>
      <c r="B36" s="737">
        <v>46.102508544921875</v>
      </c>
      <c r="C36" s="719">
        <f t="shared" si="0"/>
        <v>45.435969034830727</v>
      </c>
      <c r="D36" s="720">
        <v>42.983600616455078</v>
      </c>
      <c r="E36" s="721">
        <f t="shared" si="1"/>
        <v>48.501429557800286</v>
      </c>
      <c r="F36" s="722">
        <v>52.101364135742188</v>
      </c>
      <c r="G36" s="723">
        <v>53.123950958251953</v>
      </c>
      <c r="H36" s="723">
        <v>54.174312591552734</v>
      </c>
      <c r="I36" s="723">
        <v>54.357872009277344</v>
      </c>
      <c r="J36" s="723">
        <v>54.845973968505859</v>
      </c>
      <c r="K36" s="1205">
        <v>55.035720825195312</v>
      </c>
      <c r="L36" s="13"/>
      <c r="M36" s="11"/>
    </row>
    <row r="37" spans="1:13" x14ac:dyDescent="0.2">
      <c r="A37" s="16">
        <v>2007</v>
      </c>
      <c r="B37" s="737">
        <v>46.402530670166016</v>
      </c>
      <c r="C37" s="719">
        <f t="shared" si="0"/>
        <v>45.749374813503685</v>
      </c>
      <c r="D37" s="720">
        <v>43.405185699462891</v>
      </c>
      <c r="E37" s="721">
        <f t="shared" si="1"/>
        <v>48.67961120605468</v>
      </c>
      <c r="F37" s="722">
        <v>52.280933380126953</v>
      </c>
      <c r="G37" s="723">
        <v>53.419471740722656</v>
      </c>
      <c r="H37" s="723">
        <v>54.248958587646484</v>
      </c>
      <c r="I37" s="723">
        <v>54.397590637207031</v>
      </c>
      <c r="J37" s="723">
        <v>54.789096832275391</v>
      </c>
      <c r="K37" s="1205">
        <v>55.172447204589844</v>
      </c>
      <c r="L37" s="13"/>
      <c r="M37" s="11"/>
    </row>
    <row r="38" spans="1:13" x14ac:dyDescent="0.2">
      <c r="A38" s="16">
        <v>2008</v>
      </c>
      <c r="B38" s="737">
        <v>46.389152526855469</v>
      </c>
      <c r="C38" s="719">
        <f t="shared" si="0"/>
        <v>45.728447808159721</v>
      </c>
      <c r="D38" s="720">
        <v>43.101428985595703</v>
      </c>
      <c r="E38" s="721">
        <f t="shared" si="1"/>
        <v>49.012221336364746</v>
      </c>
      <c r="F38" s="722">
        <v>52.335494995117188</v>
      </c>
      <c r="G38" s="723">
        <v>53.452739715576172</v>
      </c>
      <c r="H38" s="723">
        <v>54.565711975097656</v>
      </c>
      <c r="I38" s="723">
        <v>54.908748626708984</v>
      </c>
      <c r="J38" s="723">
        <v>55.277843475341797</v>
      </c>
      <c r="K38" s="1205">
        <v>55.513252258300781</v>
      </c>
      <c r="L38" s="13"/>
      <c r="M38" s="11"/>
    </row>
    <row r="39" spans="1:13" x14ac:dyDescent="0.2">
      <c r="A39" s="20">
        <v>2009</v>
      </c>
      <c r="B39" s="735">
        <v>46.776668548583984</v>
      </c>
      <c r="C39" s="708">
        <f t="shared" si="0"/>
        <v>46.097418043348526</v>
      </c>
      <c r="D39" s="709">
        <v>43.279697418212891</v>
      </c>
      <c r="E39" s="710">
        <f t="shared" si="1"/>
        <v>49.619568824768066</v>
      </c>
      <c r="F39" s="711">
        <v>52.889923095703125</v>
      </c>
      <c r="G39" s="712">
        <v>53.968570709228516</v>
      </c>
      <c r="H39" s="712">
        <v>55.132583618164062</v>
      </c>
      <c r="I39" s="712">
        <v>55.606410980224609</v>
      </c>
      <c r="J39" s="712">
        <v>56.003177642822266</v>
      </c>
      <c r="K39" s="1203">
        <v>55.81256103515625</v>
      </c>
      <c r="L39" s="13"/>
      <c r="M39" s="11"/>
    </row>
    <row r="40" spans="1:13" x14ac:dyDescent="0.2">
      <c r="A40" s="16">
        <v>2010</v>
      </c>
      <c r="B40" s="737">
        <v>46.947711944580078</v>
      </c>
      <c r="C40" s="719">
        <f t="shared" si="0"/>
        <v>46.233711666531029</v>
      </c>
      <c r="D40" s="720">
        <v>43.295257568359375</v>
      </c>
      <c r="E40" s="721">
        <f t="shared" si="1"/>
        <v>49.906779289245591</v>
      </c>
      <c r="F40" s="722">
        <v>53.373714447021484</v>
      </c>
      <c r="G40" s="723">
        <v>54.352218627929688</v>
      </c>
      <c r="H40" s="723">
        <v>55.367626190185547</v>
      </c>
      <c r="I40" s="723">
        <v>55.699077606201172</v>
      </c>
      <c r="J40" s="723">
        <v>56.065975189208984</v>
      </c>
      <c r="K40" s="1205">
        <v>55.681243896484375</v>
      </c>
      <c r="L40" s="13"/>
      <c r="M40" s="11"/>
    </row>
    <row r="41" spans="1:13" x14ac:dyDescent="0.2">
      <c r="A41" s="16">
        <v>2011</v>
      </c>
      <c r="B41" s="737">
        <v>47.013114929199219</v>
      </c>
      <c r="C41" s="719">
        <f t="shared" si="0"/>
        <v>46.289582570393875</v>
      </c>
      <c r="D41" s="720">
        <v>43.339073181152344</v>
      </c>
      <c r="E41" s="721">
        <f t="shared" si="1"/>
        <v>49.977719306945787</v>
      </c>
      <c r="F41" s="722">
        <v>53.524906158447266</v>
      </c>
      <c r="G41" s="723">
        <v>54.375545501708984</v>
      </c>
      <c r="H41" s="723">
        <v>55.584739685058594</v>
      </c>
      <c r="I41" s="723">
        <v>55.882350921630859</v>
      </c>
      <c r="J41" s="723">
        <v>56.368846893310547</v>
      </c>
      <c r="K41" s="1205">
        <v>56.397872924804688</v>
      </c>
      <c r="L41" s="13"/>
      <c r="M41" s="11"/>
    </row>
    <row r="42" spans="1:13" x14ac:dyDescent="0.2">
      <c r="A42" s="16">
        <v>2012</v>
      </c>
      <c r="B42" s="737">
        <v>47.183109283447266</v>
      </c>
      <c r="C42" s="719">
        <f t="shared" si="0"/>
        <v>46.489762624104813</v>
      </c>
      <c r="D42" s="720">
        <v>43.626655578613281</v>
      </c>
      <c r="E42" s="721">
        <f t="shared" si="1"/>
        <v>50.068646430969224</v>
      </c>
      <c r="F42" s="722">
        <v>53.423229217529297</v>
      </c>
      <c r="G42" s="723">
        <v>54.309284210205078</v>
      </c>
      <c r="H42" s="723">
        <v>55.505741119384766</v>
      </c>
      <c r="I42" s="723">
        <v>55.960987091064453</v>
      </c>
      <c r="J42" s="723">
        <v>56.613452911376953</v>
      </c>
      <c r="K42" s="1205">
        <v>56.611862182617188</v>
      </c>
      <c r="L42" s="13"/>
      <c r="M42" s="11"/>
    </row>
    <row r="43" spans="1:13" x14ac:dyDescent="0.2">
      <c r="A43" s="16">
        <v>2013</v>
      </c>
      <c r="B43" s="737">
        <v>47.300724029541016</v>
      </c>
      <c r="C43" s="719">
        <f t="shared" si="0"/>
        <v>46.5984484354655</v>
      </c>
      <c r="D43" s="720">
        <v>43.735092163085938</v>
      </c>
      <c r="E43" s="721">
        <f t="shared" si="1"/>
        <v>50.177643775939956</v>
      </c>
      <c r="F43" s="722">
        <v>53.621204376220703</v>
      </c>
      <c r="G43" s="723">
        <v>54.629623413085938</v>
      </c>
      <c r="H43" s="723">
        <v>55.657817840576172</v>
      </c>
      <c r="I43" s="723">
        <v>56.117450714111328</v>
      </c>
      <c r="J43" s="723">
        <v>56.679061889648438</v>
      </c>
      <c r="K43" s="1205">
        <v>56.773956298828125</v>
      </c>
      <c r="L43" s="13"/>
      <c r="M43" s="11"/>
    </row>
    <row r="44" spans="1:13" x14ac:dyDescent="0.2">
      <c r="A44" s="16">
        <v>2014</v>
      </c>
      <c r="B44" s="737">
        <v>47.436016082763672</v>
      </c>
      <c r="C44" s="719">
        <f t="shared" ref="C44" si="2">(B44-F44*0.1)/0.9</f>
        <v>46.736752827962242</v>
      </c>
      <c r="D44" s="720">
        <v>43.999584197998047</v>
      </c>
      <c r="E44" s="721">
        <f t="shared" ref="E44" si="3">(C44-D44*0.5/0.9)/(0.4/0.9)</f>
        <v>50.15821361541748</v>
      </c>
      <c r="F44" s="722">
        <v>53.729385375976562</v>
      </c>
      <c r="G44" s="723">
        <v>54.800949096679688</v>
      </c>
      <c r="H44" s="723">
        <v>55.912696838378906</v>
      </c>
      <c r="I44" s="723">
        <v>56.383182525634766</v>
      </c>
      <c r="J44" s="723">
        <v>56.765457153320312</v>
      </c>
      <c r="K44" s="1205">
        <v>57.021060943603516</v>
      </c>
      <c r="L44" s="13"/>
      <c r="M44" s="11"/>
    </row>
    <row r="45" spans="1:13" x14ac:dyDescent="0.2">
      <c r="A45" s="16">
        <v>2015</v>
      </c>
      <c r="B45" s="718"/>
      <c r="C45" s="724"/>
      <c r="D45" s="725"/>
      <c r="E45" s="725"/>
      <c r="F45" s="726"/>
      <c r="G45" s="725"/>
      <c r="H45" s="725"/>
      <c r="I45" s="725"/>
      <c r="J45" s="725"/>
      <c r="K45" s="1206"/>
      <c r="L45" s="13"/>
      <c r="M45" s="11"/>
    </row>
    <row r="46" spans="1:13" x14ac:dyDescent="0.2">
      <c r="A46" s="16">
        <v>2016</v>
      </c>
      <c r="B46" s="718"/>
      <c r="C46" s="724"/>
      <c r="D46" s="725"/>
      <c r="E46" s="725"/>
      <c r="F46" s="726"/>
      <c r="G46" s="725"/>
      <c r="H46" s="725"/>
      <c r="I46" s="725"/>
      <c r="J46" s="725"/>
      <c r="K46" s="1206"/>
      <c r="L46" s="13"/>
      <c r="M46" s="11"/>
    </row>
    <row r="47" spans="1:13" x14ac:dyDescent="0.2">
      <c r="A47" s="16">
        <v>2017</v>
      </c>
      <c r="B47" s="718"/>
      <c r="C47" s="727"/>
      <c r="D47" s="723"/>
      <c r="E47" s="728"/>
      <c r="F47" s="723"/>
      <c r="G47" s="723"/>
      <c r="H47" s="723"/>
      <c r="I47" s="723"/>
      <c r="J47" s="723"/>
      <c r="K47" s="1205"/>
      <c r="L47" s="13"/>
      <c r="M47" s="11"/>
    </row>
    <row r="48" spans="1:13" x14ac:dyDescent="0.2">
      <c r="A48" s="16">
        <v>2018</v>
      </c>
      <c r="B48" s="718"/>
      <c r="C48" s="727"/>
      <c r="D48" s="723"/>
      <c r="E48" s="728"/>
      <c r="F48" s="723"/>
      <c r="G48" s="723"/>
      <c r="H48" s="723"/>
      <c r="I48" s="723"/>
      <c r="J48" s="723"/>
      <c r="K48" s="1205"/>
      <c r="L48" s="13"/>
      <c r="M48" s="11"/>
    </row>
    <row r="49" spans="1:13" x14ac:dyDescent="0.2">
      <c r="A49" s="16">
        <v>2019</v>
      </c>
      <c r="B49" s="718"/>
      <c r="C49" s="727"/>
      <c r="D49" s="723"/>
      <c r="E49" s="728"/>
      <c r="F49" s="723"/>
      <c r="G49" s="723"/>
      <c r="H49" s="723"/>
      <c r="I49" s="723"/>
      <c r="J49" s="723"/>
      <c r="K49" s="1205"/>
      <c r="L49" s="13"/>
      <c r="M49" s="11"/>
    </row>
    <row r="50" spans="1:13" ht="17" thickBot="1" x14ac:dyDescent="0.25">
      <c r="A50" s="10">
        <v>2020</v>
      </c>
      <c r="B50" s="729"/>
      <c r="C50" s="730"/>
      <c r="D50" s="731"/>
      <c r="E50" s="732"/>
      <c r="F50" s="733"/>
      <c r="G50" s="733"/>
      <c r="H50" s="733"/>
      <c r="I50" s="733"/>
      <c r="J50" s="734"/>
      <c r="K50" s="1207"/>
      <c r="L50" s="13"/>
    </row>
    <row r="51" spans="1:13" ht="17" thickTop="1" x14ac:dyDescent="0.2">
      <c r="C51" s="5"/>
      <c r="D51" s="5"/>
      <c r="E51" s="5"/>
      <c r="F51" s="5"/>
      <c r="G51" s="5"/>
      <c r="H51" s="5"/>
      <c r="I51" s="5"/>
    </row>
    <row r="52" spans="1:13" x14ac:dyDescent="0.2">
      <c r="C52" s="5"/>
      <c r="D52" s="5"/>
      <c r="E52" s="5"/>
      <c r="F52" s="5"/>
      <c r="G52" s="5"/>
      <c r="H52" s="5"/>
      <c r="I52" s="5"/>
    </row>
  </sheetData>
  <mergeCells count="2">
    <mergeCell ref="B7:K7"/>
    <mergeCell ref="A4:K4"/>
  </mergeCells>
  <hyperlinks>
    <hyperlink ref="A1" location="Index!A1" display="Back to index" xr:uid="{00000000-0004-0000-6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tabColor theme="3" tint="0.39997558519241921"/>
  </sheetPr>
  <dimension ref="A1:J82"/>
  <sheetViews>
    <sheetView workbookViewId="0">
      <pane xSplit="1" ySplit="7" topLeftCell="B64" activePane="bottomRight" state="frozen"/>
      <selection activeCell="D32" sqref="D32"/>
      <selection pane="topRight" activeCell="D32" sqref="D32"/>
      <selection pane="bottomLeft" activeCell="D32" sqref="D32"/>
      <selection pane="bottomRight" activeCell="A2" sqref="A2:I2"/>
    </sheetView>
  </sheetViews>
  <sheetFormatPr baseColWidth="10" defaultRowHeight="16" x14ac:dyDescent="0.2"/>
  <cols>
    <col min="1" max="16384" width="10.83203125" style="214"/>
  </cols>
  <sheetData>
    <row r="1" spans="1:10" ht="17" thickBot="1" x14ac:dyDescent="0.25">
      <c r="B1" s="983"/>
    </row>
    <row r="2" spans="1:10" ht="30" customHeight="1" thickTop="1" x14ac:dyDescent="0.2">
      <c r="A2" s="1462" t="s">
        <v>1007</v>
      </c>
      <c r="B2" s="1463"/>
      <c r="C2" s="1463"/>
      <c r="D2" s="1463"/>
      <c r="E2" s="1463"/>
      <c r="F2" s="1463"/>
      <c r="G2" s="1463"/>
      <c r="H2" s="1463"/>
      <c r="I2" s="1464"/>
    </row>
    <row r="3" spans="1:10" ht="30" customHeight="1" x14ac:dyDescent="0.2">
      <c r="A3" s="740"/>
      <c r="B3" s="741"/>
      <c r="C3" s="741"/>
      <c r="D3" s="741"/>
      <c r="E3" s="741"/>
      <c r="F3" s="741"/>
      <c r="G3" s="741"/>
      <c r="H3" s="741"/>
      <c r="I3" s="742"/>
    </row>
    <row r="4" spans="1:10" x14ac:dyDescent="0.2">
      <c r="A4" s="743"/>
      <c r="B4" s="744" t="s">
        <v>36</v>
      </c>
      <c r="C4" s="744" t="s">
        <v>35</v>
      </c>
      <c r="D4" s="744" t="s">
        <v>34</v>
      </c>
      <c r="E4" s="744" t="s">
        <v>33</v>
      </c>
      <c r="F4" s="744" t="s">
        <v>32</v>
      </c>
      <c r="G4" s="744" t="s">
        <v>31</v>
      </c>
      <c r="H4" s="744" t="s">
        <v>30</v>
      </c>
      <c r="I4" s="745" t="s">
        <v>29</v>
      </c>
      <c r="J4" s="739"/>
    </row>
    <row r="5" spans="1:10" ht="31" customHeight="1" x14ac:dyDescent="0.2">
      <c r="A5" s="743"/>
      <c r="B5" s="1460" t="s">
        <v>273</v>
      </c>
      <c r="C5" s="1460"/>
      <c r="D5" s="1460"/>
      <c r="E5" s="1460"/>
      <c r="F5" s="1460"/>
      <c r="G5" s="1460"/>
      <c r="H5" s="1460"/>
      <c r="I5" s="1461"/>
    </row>
    <row r="6" spans="1:10" ht="21" customHeight="1" x14ac:dyDescent="0.2">
      <c r="A6" s="743"/>
      <c r="B6" s="1465" t="s">
        <v>664</v>
      </c>
      <c r="C6" s="1465"/>
      <c r="D6" s="1465"/>
      <c r="E6" s="1465"/>
      <c r="F6" s="1465"/>
      <c r="G6" s="1465"/>
      <c r="H6" s="1465"/>
      <c r="I6" s="1466"/>
    </row>
    <row r="7" spans="1:10" s="738" customFormat="1" ht="62" customHeight="1" x14ac:dyDescent="0.2">
      <c r="A7" s="746"/>
      <c r="B7" s="750" t="s">
        <v>661</v>
      </c>
      <c r="C7" s="695" t="s">
        <v>68</v>
      </c>
      <c r="D7" s="695" t="s">
        <v>69</v>
      </c>
      <c r="E7" s="750" t="s">
        <v>660</v>
      </c>
      <c r="F7" s="750" t="s">
        <v>662</v>
      </c>
      <c r="G7" s="750" t="s">
        <v>663</v>
      </c>
      <c r="H7" s="750" t="s">
        <v>70</v>
      </c>
      <c r="I7" s="760" t="s">
        <v>665</v>
      </c>
    </row>
    <row r="8" spans="1:10" x14ac:dyDescent="0.2">
      <c r="A8" s="747">
        <v>20</v>
      </c>
      <c r="B8" s="757">
        <v>0.19779211322717</v>
      </c>
      <c r="C8" s="751">
        <v>0.288391794691924</v>
      </c>
      <c r="D8" s="751">
        <v>5.5853828586153896E-3</v>
      </c>
      <c r="E8" s="751">
        <v>0.19610050566780299</v>
      </c>
      <c r="F8" s="751">
        <v>0.27481344364286697</v>
      </c>
      <c r="G8" s="751">
        <v>2.07359901179297E-2</v>
      </c>
      <c r="H8" s="751">
        <v>0.32003626484771203</v>
      </c>
      <c r="I8" s="752">
        <v>6.9514664292306102E-3</v>
      </c>
    </row>
    <row r="9" spans="1:10" x14ac:dyDescent="0.2">
      <c r="A9" s="747">
        <v>21</v>
      </c>
      <c r="B9" s="758">
        <v>0.23397919673404399</v>
      </c>
      <c r="C9" s="753">
        <v>0.337664876424074</v>
      </c>
      <c r="D9" s="753">
        <v>1.4010592462355399E-2</v>
      </c>
      <c r="E9" s="753">
        <v>0.22760324543032701</v>
      </c>
      <c r="F9" s="753">
        <v>0.318025142319941</v>
      </c>
      <c r="G9" s="753">
        <v>2.61523461109422E-2</v>
      </c>
      <c r="H9" s="753">
        <v>0.34783393227794401</v>
      </c>
      <c r="I9" s="754">
        <v>1.39256811652551E-2</v>
      </c>
    </row>
    <row r="10" spans="1:10" x14ac:dyDescent="0.2">
      <c r="A10" s="747">
        <v>22</v>
      </c>
      <c r="B10" s="758">
        <v>0.282349227366616</v>
      </c>
      <c r="C10" s="753">
        <v>0.39922532855732801</v>
      </c>
      <c r="D10" s="753">
        <v>3.4397215782224003E-2</v>
      </c>
      <c r="E10" s="753">
        <v>0.26963646280521802</v>
      </c>
      <c r="F10" s="753">
        <v>0.371936046336868</v>
      </c>
      <c r="G10" s="753">
        <v>4.1723271295775403E-2</v>
      </c>
      <c r="H10" s="753">
        <v>0.38456621805409102</v>
      </c>
      <c r="I10" s="754">
        <v>3.3611346707699698E-2</v>
      </c>
    </row>
    <row r="11" spans="1:10" x14ac:dyDescent="0.2">
      <c r="A11" s="747">
        <v>23</v>
      </c>
      <c r="B11" s="758">
        <v>0.36442818222623502</v>
      </c>
      <c r="C11" s="753">
        <v>0.51751340895268305</v>
      </c>
      <c r="D11" s="753">
        <v>3.96587081937438E-2</v>
      </c>
      <c r="E11" s="753">
        <v>0.33556494840345402</v>
      </c>
      <c r="F11" s="753">
        <v>0.47170598790614299</v>
      </c>
      <c r="G11" s="753">
        <v>3.22563938884598E-2</v>
      </c>
      <c r="H11" s="753">
        <v>0.437994792235323</v>
      </c>
      <c r="I11" s="754">
        <v>3.6610806727529803E-2</v>
      </c>
    </row>
    <row r="12" spans="1:10" x14ac:dyDescent="0.2">
      <c r="A12" s="747">
        <v>24</v>
      </c>
      <c r="B12" s="758">
        <v>0.437100500255655</v>
      </c>
      <c r="C12" s="753">
        <v>0.60701959970874297</v>
      </c>
      <c r="D12" s="753">
        <v>7.6618056995050296E-2</v>
      </c>
      <c r="E12" s="753">
        <v>0.39896268986308597</v>
      </c>
      <c r="F12" s="753">
        <v>0.54961312830759301</v>
      </c>
      <c r="G12" s="753">
        <v>6.3328652628111895E-2</v>
      </c>
      <c r="H12" s="753">
        <v>0.49814968833516099</v>
      </c>
      <c r="I12" s="754">
        <v>6.9734477179710097E-2</v>
      </c>
    </row>
    <row r="13" spans="1:10" x14ac:dyDescent="0.2">
      <c r="A13" s="747">
        <v>25</v>
      </c>
      <c r="B13" s="758">
        <v>0.51187848946838199</v>
      </c>
      <c r="C13" s="753">
        <v>0.70176976122072698</v>
      </c>
      <c r="D13" s="753">
        <v>0.10902519154323199</v>
      </c>
      <c r="E13" s="753">
        <v>0.46191851652683802</v>
      </c>
      <c r="F13" s="753">
        <v>0.63148376291057695</v>
      </c>
      <c r="G13" s="753">
        <v>8.4144188047322599E-2</v>
      </c>
      <c r="H13" s="753">
        <v>0.54939425644894102</v>
      </c>
      <c r="I13" s="754">
        <v>0.100450628398926</v>
      </c>
    </row>
    <row r="14" spans="1:10" x14ac:dyDescent="0.2">
      <c r="A14" s="747">
        <v>26</v>
      </c>
      <c r="B14" s="758">
        <v>0.579829072016664</v>
      </c>
      <c r="C14" s="753">
        <v>0.78315164928682401</v>
      </c>
      <c r="D14" s="753">
        <v>0.14848133264951799</v>
      </c>
      <c r="E14" s="753">
        <v>0.52088768874929403</v>
      </c>
      <c r="F14" s="753">
        <v>0.70388526433927501</v>
      </c>
      <c r="G14" s="753">
        <v>0.113187480680513</v>
      </c>
      <c r="H14" s="753">
        <v>0.59913345934532802</v>
      </c>
      <c r="I14" s="754">
        <v>0.13743603478906699</v>
      </c>
    </row>
    <row r="15" spans="1:10" x14ac:dyDescent="0.2">
      <c r="A15" s="747">
        <v>27</v>
      </c>
      <c r="B15" s="758">
        <v>0.63696818044241499</v>
      </c>
      <c r="C15" s="753">
        <v>0.85331949077011704</v>
      </c>
      <c r="D15" s="753">
        <v>0.17798005491332</v>
      </c>
      <c r="E15" s="753">
        <v>0.56851164528661702</v>
      </c>
      <c r="F15" s="753">
        <v>0.76487837254704605</v>
      </c>
      <c r="G15" s="753">
        <v>0.131026310829299</v>
      </c>
      <c r="H15" s="753">
        <v>0.64261954031027901</v>
      </c>
      <c r="I15" s="754">
        <v>0.16570093890255999</v>
      </c>
    </row>
    <row r="16" spans="1:10" x14ac:dyDescent="0.2">
      <c r="A16" s="747">
        <v>28</v>
      </c>
      <c r="B16" s="758">
        <v>0.71103801818951795</v>
      </c>
      <c r="C16" s="753">
        <v>0.93301530286219303</v>
      </c>
      <c r="D16" s="753">
        <v>0.24011441875477099</v>
      </c>
      <c r="E16" s="753">
        <v>0.63261756409204095</v>
      </c>
      <c r="F16" s="753">
        <v>0.83378891968656299</v>
      </c>
      <c r="G16" s="753">
        <v>0.18442800054761199</v>
      </c>
      <c r="H16" s="753">
        <v>0.69652947931069498</v>
      </c>
      <c r="I16" s="754">
        <v>0.22185777567339901</v>
      </c>
    </row>
    <row r="17" spans="1:9" x14ac:dyDescent="0.2">
      <c r="A17" s="747">
        <v>29</v>
      </c>
      <c r="B17" s="758">
        <v>0.76209675790034603</v>
      </c>
      <c r="C17" s="753">
        <v>0.97975802299675896</v>
      </c>
      <c r="D17" s="753">
        <v>0.30032957047001602</v>
      </c>
      <c r="E17" s="753">
        <v>0.67926277929545198</v>
      </c>
      <c r="F17" s="753">
        <v>0.87619008390126896</v>
      </c>
      <c r="G17" s="753">
        <v>0.240528534847853</v>
      </c>
      <c r="H17" s="753">
        <v>0.73564453936329299</v>
      </c>
      <c r="I17" s="754">
        <v>0.27711333740336502</v>
      </c>
    </row>
    <row r="18" spans="1:9" x14ac:dyDescent="0.2">
      <c r="A18" s="747">
        <v>30</v>
      </c>
      <c r="B18" s="758">
        <v>0.80791863682686804</v>
      </c>
      <c r="C18" s="753">
        <v>1.0400191651337301</v>
      </c>
      <c r="D18" s="753">
        <v>0.31551863120398499</v>
      </c>
      <c r="E18" s="753">
        <v>0.71701709347750597</v>
      </c>
      <c r="F18" s="753">
        <v>0.92991513025150396</v>
      </c>
      <c r="G18" s="753">
        <v>0.24270166273829499</v>
      </c>
      <c r="H18" s="753">
        <v>0.77257365665380895</v>
      </c>
      <c r="I18" s="754">
        <v>0.28712641007348699</v>
      </c>
    </row>
    <row r="19" spans="1:9" x14ac:dyDescent="0.2">
      <c r="A19" s="747">
        <v>31</v>
      </c>
      <c r="B19" s="758">
        <v>0.85802309632613205</v>
      </c>
      <c r="C19" s="753">
        <v>1.08572103825195</v>
      </c>
      <c r="D19" s="753">
        <v>0.37496315371213501</v>
      </c>
      <c r="E19" s="753">
        <v>0.76028215465711202</v>
      </c>
      <c r="F19" s="753">
        <v>0.96786487063236304</v>
      </c>
      <c r="G19" s="753">
        <v>0.29780872449422202</v>
      </c>
      <c r="H19" s="753">
        <v>0.81565407266547996</v>
      </c>
      <c r="I19" s="754">
        <v>0.33837418863517499</v>
      </c>
    </row>
    <row r="20" spans="1:9" x14ac:dyDescent="0.2">
      <c r="A20" s="747">
        <v>32</v>
      </c>
      <c r="B20" s="758">
        <v>0.92385953862460801</v>
      </c>
      <c r="C20" s="753">
        <v>1.1599882628413201</v>
      </c>
      <c r="D20" s="753">
        <v>0.42291373733666998</v>
      </c>
      <c r="E20" s="753">
        <v>0.82048162046430595</v>
      </c>
      <c r="F20" s="753">
        <v>1.03530875364256</v>
      </c>
      <c r="G20" s="753">
        <v>0.34186835680100602</v>
      </c>
      <c r="H20" s="753">
        <v>0.86626027073776901</v>
      </c>
      <c r="I20" s="754">
        <v>0.38402763172826698</v>
      </c>
    </row>
    <row r="21" spans="1:9" x14ac:dyDescent="0.2">
      <c r="A21" s="747">
        <v>33</v>
      </c>
      <c r="B21" s="758">
        <v>0.96348103810859798</v>
      </c>
      <c r="C21" s="753">
        <v>1.20107327726796</v>
      </c>
      <c r="D21" s="753">
        <v>0.45943039784749001</v>
      </c>
      <c r="E21" s="753">
        <v>0.85680749551100199</v>
      </c>
      <c r="F21" s="753">
        <v>1.07490025890727</v>
      </c>
      <c r="G21" s="753">
        <v>0.37091873590156299</v>
      </c>
      <c r="H21" s="753">
        <v>0.897520578360821</v>
      </c>
      <c r="I21" s="754">
        <v>0.41672220861127601</v>
      </c>
    </row>
    <row r="22" spans="1:9" x14ac:dyDescent="0.2">
      <c r="A22" s="747">
        <v>34</v>
      </c>
      <c r="B22" s="758">
        <v>1.00455235222109</v>
      </c>
      <c r="C22" s="753">
        <v>1.2480053960684601</v>
      </c>
      <c r="D22" s="753">
        <v>0.488068046761583</v>
      </c>
      <c r="E22" s="753">
        <v>0.89102087368889005</v>
      </c>
      <c r="F22" s="753">
        <v>1.1141024202482901</v>
      </c>
      <c r="G22" s="753">
        <v>0.394017606539869</v>
      </c>
      <c r="H22" s="753">
        <v>0.92691168964366599</v>
      </c>
      <c r="I22" s="754">
        <v>0.43491958930616298</v>
      </c>
    </row>
    <row r="23" spans="1:9" x14ac:dyDescent="0.2">
      <c r="A23" s="747">
        <v>35</v>
      </c>
      <c r="B23" s="758">
        <v>1.0593653250325199</v>
      </c>
      <c r="C23" s="753">
        <v>1.29315253012167</v>
      </c>
      <c r="D23" s="753">
        <v>0.56338704381009697</v>
      </c>
      <c r="E23" s="753">
        <v>0.94342410742607097</v>
      </c>
      <c r="F23" s="753">
        <v>1.1585352331566201</v>
      </c>
      <c r="G23" s="753">
        <v>0.46417813689607801</v>
      </c>
      <c r="H23" s="753">
        <v>0.96536424303866197</v>
      </c>
      <c r="I23" s="754">
        <v>0.508078619538892</v>
      </c>
    </row>
    <row r="24" spans="1:9" x14ac:dyDescent="0.2">
      <c r="A24" s="747">
        <v>36</v>
      </c>
      <c r="B24" s="758">
        <v>1.11400540424955</v>
      </c>
      <c r="C24" s="753">
        <v>1.3423440377811899</v>
      </c>
      <c r="D24" s="753">
        <v>0.62958623788621304</v>
      </c>
      <c r="E24" s="753">
        <v>0.99888444102959595</v>
      </c>
      <c r="F24" s="753">
        <v>1.2083653498215801</v>
      </c>
      <c r="G24" s="753">
        <v>0.53218202802992698</v>
      </c>
      <c r="H24" s="753">
        <v>1.0188689556066699</v>
      </c>
      <c r="I24" s="754">
        <v>0.56758281664317101</v>
      </c>
    </row>
    <row r="25" spans="1:9" x14ac:dyDescent="0.2">
      <c r="A25" s="747">
        <v>37</v>
      </c>
      <c r="B25" s="758">
        <v>1.1523647760192</v>
      </c>
      <c r="C25" s="753">
        <v>1.37866214235725</v>
      </c>
      <c r="D25" s="753">
        <v>0.67227614688013704</v>
      </c>
      <c r="E25" s="753">
        <v>1.0325149895235699</v>
      </c>
      <c r="F25" s="753">
        <v>1.24149517433256</v>
      </c>
      <c r="G25" s="753">
        <v>0.56692813923774699</v>
      </c>
      <c r="H25" s="753">
        <v>1.03480029532576</v>
      </c>
      <c r="I25" s="754">
        <v>0.60982279154670604</v>
      </c>
    </row>
    <row r="26" spans="1:9" x14ac:dyDescent="0.2">
      <c r="A26" s="747">
        <v>38</v>
      </c>
      <c r="B26" s="758">
        <v>1.20748402518121</v>
      </c>
      <c r="C26" s="753">
        <v>1.4265276921941601</v>
      </c>
      <c r="D26" s="753">
        <v>0.74278407962041304</v>
      </c>
      <c r="E26" s="753">
        <v>1.08542714446018</v>
      </c>
      <c r="F26" s="753">
        <v>1.2851585651192301</v>
      </c>
      <c r="G26" s="753">
        <v>0.64044561124566102</v>
      </c>
      <c r="H26" s="753">
        <v>1.0748070312003599</v>
      </c>
      <c r="I26" s="754">
        <v>0.670516135871153</v>
      </c>
    </row>
    <row r="27" spans="1:9" x14ac:dyDescent="0.2">
      <c r="A27" s="747">
        <v>39</v>
      </c>
      <c r="B27" s="758">
        <v>1.2299544376570799</v>
      </c>
      <c r="C27" s="753">
        <v>1.44712190638725</v>
      </c>
      <c r="D27" s="753">
        <v>0.76923483652607705</v>
      </c>
      <c r="E27" s="753">
        <v>1.10890652151668</v>
      </c>
      <c r="F27" s="753">
        <v>1.3094693973864999</v>
      </c>
      <c r="G27" s="753">
        <v>0.66207258964968496</v>
      </c>
      <c r="H27" s="753">
        <v>1.092774610275</v>
      </c>
      <c r="I27" s="754">
        <v>0.700182193116481</v>
      </c>
    </row>
    <row r="28" spans="1:9" x14ac:dyDescent="0.2">
      <c r="A28" s="747">
        <v>40</v>
      </c>
      <c r="B28" s="758">
        <v>1.3058070254474199</v>
      </c>
      <c r="C28" s="753">
        <v>1.5159215301620801</v>
      </c>
      <c r="D28" s="753">
        <v>0.86005024902956495</v>
      </c>
      <c r="E28" s="753">
        <v>1.1846199856342099</v>
      </c>
      <c r="F28" s="753">
        <v>1.37799326501048</v>
      </c>
      <c r="G28" s="753">
        <v>0.75380375223618101</v>
      </c>
      <c r="H28" s="753">
        <v>1.15443940037643</v>
      </c>
      <c r="I28" s="754">
        <v>0.78577785456981597</v>
      </c>
    </row>
    <row r="29" spans="1:9" x14ac:dyDescent="0.2">
      <c r="A29" s="747">
        <v>41</v>
      </c>
      <c r="B29" s="758">
        <v>1.3009145004435201</v>
      </c>
      <c r="C29" s="753">
        <v>1.5037441041332</v>
      </c>
      <c r="D29" s="753">
        <v>0.87061260184015199</v>
      </c>
      <c r="E29" s="753">
        <v>1.18066164255816</v>
      </c>
      <c r="F29" s="753">
        <v>1.3677256096942201</v>
      </c>
      <c r="G29" s="753">
        <v>0.763901922776827</v>
      </c>
      <c r="H29" s="753">
        <v>1.13705398319387</v>
      </c>
      <c r="I29" s="754">
        <v>0.79188502064509603</v>
      </c>
    </row>
    <row r="30" spans="1:9" x14ac:dyDescent="0.2">
      <c r="A30" s="747">
        <v>42</v>
      </c>
      <c r="B30" s="758">
        <v>1.34658086058955</v>
      </c>
      <c r="C30" s="753">
        <v>1.53431663397181</v>
      </c>
      <c r="D30" s="753">
        <v>0.948300440706906</v>
      </c>
      <c r="E30" s="753">
        <v>1.2239062902063</v>
      </c>
      <c r="F30" s="753">
        <v>1.3930893963465401</v>
      </c>
      <c r="G30" s="753">
        <v>0.84698333178610596</v>
      </c>
      <c r="H30" s="753">
        <v>1.16688173594102</v>
      </c>
      <c r="I30" s="754">
        <v>0.86868587547366405</v>
      </c>
    </row>
    <row r="31" spans="1:9" x14ac:dyDescent="0.2">
      <c r="A31" s="747">
        <v>43</v>
      </c>
      <c r="B31" s="758">
        <v>1.3418153030759801</v>
      </c>
      <c r="C31" s="753">
        <v>1.52513495630202</v>
      </c>
      <c r="D31" s="753">
        <v>0.95290365803249899</v>
      </c>
      <c r="E31" s="753">
        <v>1.2237261438828999</v>
      </c>
      <c r="F31" s="753">
        <v>1.3925853452597201</v>
      </c>
      <c r="G31" s="753">
        <v>0.84752481272480895</v>
      </c>
      <c r="H31" s="753">
        <v>1.16287421543812</v>
      </c>
      <c r="I31" s="754">
        <v>0.88020732125843004</v>
      </c>
    </row>
    <row r="32" spans="1:9" x14ac:dyDescent="0.2">
      <c r="A32" s="747">
        <v>44</v>
      </c>
      <c r="B32" s="758">
        <v>1.43249478498613</v>
      </c>
      <c r="C32" s="753">
        <v>1.6219398982743001</v>
      </c>
      <c r="D32" s="753">
        <v>1.0305880098107101</v>
      </c>
      <c r="E32" s="753">
        <v>1.30824685612894</v>
      </c>
      <c r="F32" s="753">
        <v>1.48321341163666</v>
      </c>
      <c r="G32" s="753">
        <v>0.91843895372587603</v>
      </c>
      <c r="H32" s="753">
        <v>1.22610849710334</v>
      </c>
      <c r="I32" s="754">
        <v>0.95240516910884299</v>
      </c>
    </row>
    <row r="33" spans="1:9" x14ac:dyDescent="0.2">
      <c r="A33" s="747">
        <v>45</v>
      </c>
      <c r="B33" s="758">
        <v>1.41866437192256</v>
      </c>
      <c r="C33" s="753">
        <v>1.57283108696611</v>
      </c>
      <c r="D33" s="753">
        <v>1.09160052632052</v>
      </c>
      <c r="E33" s="753">
        <v>1.30098690132212</v>
      </c>
      <c r="F33" s="753">
        <v>1.4383043518485501</v>
      </c>
      <c r="G33" s="753">
        <v>0.99505742126969599</v>
      </c>
      <c r="H33" s="753">
        <v>1.2076280776020201</v>
      </c>
      <c r="I33" s="754">
        <v>1.02274108343321</v>
      </c>
    </row>
    <row r="34" spans="1:9" x14ac:dyDescent="0.2">
      <c r="A34" s="747">
        <v>46</v>
      </c>
      <c r="B34" s="758">
        <v>1.47324625637969</v>
      </c>
      <c r="C34" s="753">
        <v>1.6240736151447199</v>
      </c>
      <c r="D34" s="753">
        <v>1.1532668369197101</v>
      </c>
      <c r="E34" s="753">
        <v>1.35753199422931</v>
      </c>
      <c r="F34" s="753">
        <v>1.49356350255007</v>
      </c>
      <c r="G34" s="753">
        <v>1.05446746418031</v>
      </c>
      <c r="H34" s="753">
        <v>1.2499873365038401</v>
      </c>
      <c r="I34" s="754">
        <v>1.07823346815871</v>
      </c>
    </row>
    <row r="35" spans="1:9" x14ac:dyDescent="0.2">
      <c r="A35" s="747">
        <v>47</v>
      </c>
      <c r="B35" s="758">
        <v>1.41723537121737</v>
      </c>
      <c r="C35" s="753">
        <v>1.57403063951842</v>
      </c>
      <c r="D35" s="753">
        <v>1.0845950642077899</v>
      </c>
      <c r="E35" s="753">
        <v>1.3061063263011199</v>
      </c>
      <c r="F35" s="753">
        <v>1.4493327323187499</v>
      </c>
      <c r="G35" s="753">
        <v>0.98701228723492496</v>
      </c>
      <c r="H35" s="753">
        <v>1.20527079371335</v>
      </c>
      <c r="I35" s="754">
        <v>1.0199028296875901</v>
      </c>
    </row>
    <row r="36" spans="1:9" x14ac:dyDescent="0.2">
      <c r="A36" s="747">
        <v>48</v>
      </c>
      <c r="B36" s="758">
        <v>1.42368522525199</v>
      </c>
      <c r="C36" s="753">
        <v>1.5708550463422399</v>
      </c>
      <c r="D36" s="753">
        <v>1.11146525203183</v>
      </c>
      <c r="E36" s="753">
        <v>1.3158667119215099</v>
      </c>
      <c r="F36" s="753">
        <v>1.4509606595348099</v>
      </c>
      <c r="G36" s="753">
        <v>1.01489097290854</v>
      </c>
      <c r="H36" s="753">
        <v>1.20752261187112</v>
      </c>
      <c r="I36" s="754">
        <v>1.0449170227963001</v>
      </c>
    </row>
    <row r="37" spans="1:9" x14ac:dyDescent="0.2">
      <c r="A37" s="747">
        <v>49</v>
      </c>
      <c r="B37" s="758">
        <v>1.44217976976676</v>
      </c>
      <c r="C37" s="753">
        <v>1.56722479201131</v>
      </c>
      <c r="D37" s="753">
        <v>1.1768974366954601</v>
      </c>
      <c r="E37" s="753">
        <v>1.33873522571776</v>
      </c>
      <c r="F37" s="753">
        <v>1.4495391491244001</v>
      </c>
      <c r="G37" s="753">
        <v>1.0918752196107</v>
      </c>
      <c r="H37" s="753">
        <v>1.2179800729996</v>
      </c>
      <c r="I37" s="754">
        <v>1.1170828066201399</v>
      </c>
    </row>
    <row r="38" spans="1:9" x14ac:dyDescent="0.2">
      <c r="A38" s="747">
        <v>50</v>
      </c>
      <c r="B38" s="758">
        <v>1.41919419581421</v>
      </c>
      <c r="C38" s="753">
        <v>1.5083404475440401</v>
      </c>
      <c r="D38" s="753">
        <v>1.23007090870566</v>
      </c>
      <c r="E38" s="753">
        <v>1.32657374130618</v>
      </c>
      <c r="F38" s="753">
        <v>1.40371439795133</v>
      </c>
      <c r="G38" s="753">
        <v>1.1547121105529301</v>
      </c>
      <c r="H38" s="753">
        <v>1.20572609730903</v>
      </c>
      <c r="I38" s="754">
        <v>1.17610478221181</v>
      </c>
    </row>
    <row r="39" spans="1:9" x14ac:dyDescent="0.2">
      <c r="A39" s="747">
        <v>51</v>
      </c>
      <c r="B39" s="758">
        <v>1.4350427509785399</v>
      </c>
      <c r="C39" s="753">
        <v>1.5309082729468799</v>
      </c>
      <c r="D39" s="753">
        <v>1.2316645686857399</v>
      </c>
      <c r="E39" s="753">
        <v>1.34047414591669</v>
      </c>
      <c r="F39" s="753">
        <v>1.42551683941881</v>
      </c>
      <c r="G39" s="753">
        <v>1.15100757116148</v>
      </c>
      <c r="H39" s="753">
        <v>1.2137675254532001</v>
      </c>
      <c r="I39" s="754">
        <v>1.18821404109579</v>
      </c>
    </row>
    <row r="40" spans="1:9" x14ac:dyDescent="0.2">
      <c r="A40" s="747">
        <v>52</v>
      </c>
      <c r="B40" s="758">
        <v>1.4456341171304199</v>
      </c>
      <c r="C40" s="753">
        <v>1.52794240888249</v>
      </c>
      <c r="D40" s="753">
        <v>1.2710175248409701</v>
      </c>
      <c r="E40" s="753">
        <v>1.35697654914624</v>
      </c>
      <c r="F40" s="753">
        <v>1.4292316421397699</v>
      </c>
      <c r="G40" s="753">
        <v>1.1959994632339701</v>
      </c>
      <c r="H40" s="753">
        <v>1.22164850784152</v>
      </c>
      <c r="I40" s="754">
        <v>1.2220562463681599</v>
      </c>
    </row>
    <row r="41" spans="1:9" x14ac:dyDescent="0.2">
      <c r="A41" s="747">
        <v>53</v>
      </c>
      <c r="B41" s="758">
        <v>1.47150880573925</v>
      </c>
      <c r="C41" s="753">
        <v>1.54053188641628</v>
      </c>
      <c r="D41" s="753">
        <v>1.3250767163278001</v>
      </c>
      <c r="E41" s="753">
        <v>1.3867646509965701</v>
      </c>
      <c r="F41" s="753">
        <v>1.4484418127777401</v>
      </c>
      <c r="G41" s="753">
        <v>1.2493541327959701</v>
      </c>
      <c r="H41" s="753">
        <v>1.2359994791620399</v>
      </c>
      <c r="I41" s="754">
        <v>1.28941670657656</v>
      </c>
    </row>
    <row r="42" spans="1:9" x14ac:dyDescent="0.2">
      <c r="A42" s="747">
        <v>54</v>
      </c>
      <c r="B42" s="758">
        <v>1.44472318065429</v>
      </c>
      <c r="C42" s="753">
        <v>1.5048429950494</v>
      </c>
      <c r="D42" s="753">
        <v>1.31717932212822</v>
      </c>
      <c r="E42" s="753">
        <v>1.3683348448216599</v>
      </c>
      <c r="F42" s="753">
        <v>1.4245598215403299</v>
      </c>
      <c r="G42" s="753">
        <v>1.2430712470228</v>
      </c>
      <c r="H42" s="753">
        <v>1.2184208897665301</v>
      </c>
      <c r="I42" s="754">
        <v>1.2807253897738999</v>
      </c>
    </row>
    <row r="43" spans="1:9" x14ac:dyDescent="0.2">
      <c r="A43" s="747">
        <v>55</v>
      </c>
      <c r="B43" s="758">
        <v>1.4202643141353799</v>
      </c>
      <c r="C43" s="753">
        <v>1.45157743591782</v>
      </c>
      <c r="D43" s="753">
        <v>1.3538336969617999</v>
      </c>
      <c r="E43" s="753">
        <v>1.35785165033858</v>
      </c>
      <c r="F43" s="753">
        <v>1.3882819161786399</v>
      </c>
      <c r="G43" s="753">
        <v>1.29005607613722</v>
      </c>
      <c r="H43" s="753">
        <v>1.21139438737794</v>
      </c>
      <c r="I43" s="754">
        <v>1.32594513393901</v>
      </c>
    </row>
    <row r="44" spans="1:9" x14ac:dyDescent="0.2">
      <c r="A44" s="747">
        <v>56</v>
      </c>
      <c r="B44" s="758">
        <v>1.4503655242953499</v>
      </c>
      <c r="C44" s="753">
        <v>1.41579562120611</v>
      </c>
      <c r="D44" s="753">
        <v>1.52370538525858</v>
      </c>
      <c r="E44" s="753">
        <v>1.4043273232105</v>
      </c>
      <c r="F44" s="753">
        <v>1.3741520760939001</v>
      </c>
      <c r="G44" s="753">
        <v>1.4715547413240999</v>
      </c>
      <c r="H44" s="753">
        <v>1.2446949213534499</v>
      </c>
      <c r="I44" s="754">
        <v>1.49774915785687</v>
      </c>
    </row>
    <row r="45" spans="1:9" x14ac:dyDescent="0.2">
      <c r="A45" s="747">
        <v>57</v>
      </c>
      <c r="B45" s="758">
        <v>1.4114138055349199</v>
      </c>
      <c r="C45" s="753">
        <v>1.3831522561323</v>
      </c>
      <c r="D45" s="753">
        <v>1.4713705285388501</v>
      </c>
      <c r="E45" s="753">
        <v>1.37091287351112</v>
      </c>
      <c r="F45" s="753">
        <v>1.3495722097692999</v>
      </c>
      <c r="G45" s="753">
        <v>1.41845772769738</v>
      </c>
      <c r="H45" s="753">
        <v>1.21571440806048</v>
      </c>
      <c r="I45" s="754">
        <v>1.44494767000797</v>
      </c>
    </row>
    <row r="46" spans="1:9" x14ac:dyDescent="0.2">
      <c r="A46" s="747">
        <v>58</v>
      </c>
      <c r="B46" s="758">
        <v>1.37610967227491</v>
      </c>
      <c r="C46" s="753">
        <v>1.3335816371074201</v>
      </c>
      <c r="D46" s="753">
        <v>1.46633266706238</v>
      </c>
      <c r="E46" s="753">
        <v>1.3433982369219499</v>
      </c>
      <c r="F46" s="753">
        <v>1.3085064873099399</v>
      </c>
      <c r="G46" s="753">
        <v>1.42113354861031</v>
      </c>
      <c r="H46" s="753">
        <v>1.1937456423299699</v>
      </c>
      <c r="I46" s="754">
        <v>1.4508174934754401</v>
      </c>
    </row>
    <row r="47" spans="1:9" x14ac:dyDescent="0.2">
      <c r="A47" s="747">
        <v>59</v>
      </c>
      <c r="B47" s="758">
        <v>1.3864837336198701</v>
      </c>
      <c r="C47" s="753">
        <v>1.3124352035482101</v>
      </c>
      <c r="D47" s="753">
        <v>1.54357728652828</v>
      </c>
      <c r="E47" s="753">
        <v>1.3665255967228001</v>
      </c>
      <c r="F47" s="753">
        <v>1.3090931894533899</v>
      </c>
      <c r="G47" s="753">
        <v>1.49447922844791</v>
      </c>
      <c r="H47" s="753">
        <v>1.2052753149595501</v>
      </c>
      <c r="I47" s="754">
        <v>1.5342010653529199</v>
      </c>
    </row>
    <row r="48" spans="1:9" x14ac:dyDescent="0.2">
      <c r="A48" s="747">
        <v>60</v>
      </c>
      <c r="B48" s="758">
        <v>1.3082783434582099</v>
      </c>
      <c r="C48" s="753">
        <v>1.2001953699421799</v>
      </c>
      <c r="D48" s="753">
        <v>1.5375757826121099</v>
      </c>
      <c r="E48" s="753">
        <v>1.3136177658900201</v>
      </c>
      <c r="F48" s="753">
        <v>1.2388977999351301</v>
      </c>
      <c r="G48" s="753">
        <v>1.48008634105277</v>
      </c>
      <c r="H48" s="753">
        <v>1.1699539882080401</v>
      </c>
      <c r="I48" s="754">
        <v>1.5447194594504201</v>
      </c>
    </row>
    <row r="49" spans="1:9" x14ac:dyDescent="0.2">
      <c r="A49" s="747">
        <v>61</v>
      </c>
      <c r="B49" s="758">
        <v>1.2805054230837301</v>
      </c>
      <c r="C49" s="753">
        <v>1.15069906620058</v>
      </c>
      <c r="D49" s="753">
        <v>1.5558889016367801</v>
      </c>
      <c r="E49" s="753">
        <v>1.30056103075219</v>
      </c>
      <c r="F49" s="753">
        <v>1.20121785019247</v>
      </c>
      <c r="G49" s="753">
        <v>1.52188765354397</v>
      </c>
      <c r="H49" s="753">
        <v>1.1580038789101399</v>
      </c>
      <c r="I49" s="754">
        <v>1.56911876269839</v>
      </c>
    </row>
    <row r="50" spans="1:9" x14ac:dyDescent="0.2">
      <c r="A50" s="747">
        <v>62</v>
      </c>
      <c r="B50" s="758">
        <v>1.2316868302850901</v>
      </c>
      <c r="C50" s="753">
        <v>1.0687062540610499</v>
      </c>
      <c r="D50" s="753">
        <v>1.57744923433713</v>
      </c>
      <c r="E50" s="753">
        <v>1.28408963764523</v>
      </c>
      <c r="F50" s="753">
        <v>1.1609773524005</v>
      </c>
      <c r="G50" s="753">
        <v>1.55837143699845</v>
      </c>
      <c r="H50" s="753">
        <v>1.1467852800255001</v>
      </c>
      <c r="I50" s="754">
        <v>1.5938396492587099</v>
      </c>
    </row>
    <row r="51" spans="1:9" x14ac:dyDescent="0.2">
      <c r="A51" s="747">
        <v>63</v>
      </c>
      <c r="B51" s="758">
        <v>1.1098774851242399</v>
      </c>
      <c r="C51" s="753">
        <v>0.88550797066887299</v>
      </c>
      <c r="D51" s="753">
        <v>1.5858761870029301</v>
      </c>
      <c r="E51" s="753">
        <v>1.2132551870282</v>
      </c>
      <c r="F51" s="753">
        <v>1.0257298044079499</v>
      </c>
      <c r="G51" s="753">
        <v>1.6310428941383399</v>
      </c>
      <c r="H51" s="753">
        <v>1.09258229294521</v>
      </c>
      <c r="I51" s="754">
        <v>1.61635285809434</v>
      </c>
    </row>
    <row r="52" spans="1:9" x14ac:dyDescent="0.2">
      <c r="A52" s="747">
        <v>64</v>
      </c>
      <c r="B52" s="758">
        <v>1.0146239357050599</v>
      </c>
      <c r="C52" s="753">
        <v>0.78513468457125801</v>
      </c>
      <c r="D52" s="753">
        <v>1.5014841310393601</v>
      </c>
      <c r="E52" s="753">
        <v>1.14077464019817</v>
      </c>
      <c r="F52" s="753">
        <v>0.947207787277213</v>
      </c>
      <c r="G52" s="753">
        <v>1.5720221360005899</v>
      </c>
      <c r="H52" s="753">
        <v>1.0436483738380899</v>
      </c>
      <c r="I52" s="754">
        <v>1.5422684574543599</v>
      </c>
    </row>
    <row r="53" spans="1:9" x14ac:dyDescent="0.2">
      <c r="A53" s="747">
        <v>65</v>
      </c>
      <c r="B53" s="758">
        <v>1.0357860943203101</v>
      </c>
      <c r="C53" s="753">
        <v>0.71572780347722498</v>
      </c>
      <c r="D53" s="753">
        <v>1.7147880137059499</v>
      </c>
      <c r="E53" s="753">
        <v>1.19765446191389</v>
      </c>
      <c r="F53" s="753">
        <v>0.92144735759984797</v>
      </c>
      <c r="G53" s="753">
        <v>1.8130161328860599</v>
      </c>
      <c r="H53" s="753">
        <v>1.2912215030475001</v>
      </c>
      <c r="I53" s="754">
        <v>1.79439413691872</v>
      </c>
    </row>
    <row r="54" spans="1:9" x14ac:dyDescent="0.2">
      <c r="A54" s="747">
        <v>66</v>
      </c>
      <c r="B54" s="758">
        <v>0.997939818431125</v>
      </c>
      <c r="C54" s="753">
        <v>0.61798791991157298</v>
      </c>
      <c r="D54" s="753">
        <v>1.80400570002229</v>
      </c>
      <c r="E54" s="753">
        <v>1.2089353293857501</v>
      </c>
      <c r="F54" s="753">
        <v>0.87717700333146598</v>
      </c>
      <c r="G54" s="753">
        <v>1.9480595397738401</v>
      </c>
      <c r="H54" s="753">
        <v>1.30515542359036</v>
      </c>
      <c r="I54" s="754">
        <v>1.8959066934831099</v>
      </c>
    </row>
    <row r="55" spans="1:9" x14ac:dyDescent="0.2">
      <c r="A55" s="747">
        <v>67</v>
      </c>
      <c r="B55" s="758">
        <v>0.94489749873988904</v>
      </c>
      <c r="C55" s="753">
        <v>0.55051417118727897</v>
      </c>
      <c r="D55" s="753">
        <v>1.7815795783589701</v>
      </c>
      <c r="E55" s="753">
        <v>1.19352527219562</v>
      </c>
      <c r="F55" s="753">
        <v>0.84149417278548999</v>
      </c>
      <c r="G55" s="753">
        <v>1.9778151843076699</v>
      </c>
      <c r="H55" s="753">
        <v>1.2939547016544599</v>
      </c>
      <c r="I55" s="754">
        <v>1.86704186677515</v>
      </c>
    </row>
    <row r="56" spans="1:9" x14ac:dyDescent="0.2">
      <c r="A56" s="747">
        <v>68</v>
      </c>
      <c r="B56" s="758">
        <v>0.85011064123633495</v>
      </c>
      <c r="C56" s="753">
        <v>0.45692159008472</v>
      </c>
      <c r="D56" s="753">
        <v>1.6842590699807201</v>
      </c>
      <c r="E56" s="753">
        <v>1.1024904696678399</v>
      </c>
      <c r="F56" s="753">
        <v>0.74361600305736297</v>
      </c>
      <c r="G56" s="753">
        <v>1.9020267161779301</v>
      </c>
      <c r="H56" s="753">
        <v>1.22058755231449</v>
      </c>
      <c r="I56" s="754">
        <v>1.7714867934512399</v>
      </c>
    </row>
    <row r="57" spans="1:9" x14ac:dyDescent="0.2">
      <c r="A57" s="747">
        <v>69</v>
      </c>
      <c r="B57" s="758">
        <v>0.860639348709062</v>
      </c>
      <c r="C57" s="753">
        <v>0.42171806096000802</v>
      </c>
      <c r="D57" s="753">
        <v>1.7918084681084401</v>
      </c>
      <c r="E57" s="753">
        <v>1.1327696970577901</v>
      </c>
      <c r="F57" s="753">
        <v>0.72913321352626004</v>
      </c>
      <c r="G57" s="753">
        <v>2.0320312189080201</v>
      </c>
      <c r="H57" s="753">
        <v>1.2455862781443301</v>
      </c>
      <c r="I57" s="754">
        <v>1.89154704212053</v>
      </c>
    </row>
    <row r="58" spans="1:9" x14ac:dyDescent="0.2">
      <c r="A58" s="747">
        <v>70</v>
      </c>
      <c r="B58" s="758">
        <v>0.76853915988355204</v>
      </c>
      <c r="C58" s="753">
        <v>0.31541889638262999</v>
      </c>
      <c r="D58" s="753">
        <v>1.7298313289419101</v>
      </c>
      <c r="E58" s="753">
        <v>1.05092210214518</v>
      </c>
      <c r="F58" s="753">
        <v>0.63356791100445198</v>
      </c>
      <c r="G58" s="753">
        <v>1.9807452979873901</v>
      </c>
      <c r="H58" s="753">
        <v>1.1776024102388201</v>
      </c>
      <c r="I58" s="754">
        <v>1.8453964566569601</v>
      </c>
    </row>
    <row r="59" spans="1:9" x14ac:dyDescent="0.2">
      <c r="A59" s="747">
        <v>71</v>
      </c>
      <c r="B59" s="758">
        <v>0.79115512574675495</v>
      </c>
      <c r="C59" s="753">
        <v>0.30479842873576501</v>
      </c>
      <c r="D59" s="753">
        <v>1.82295820732488</v>
      </c>
      <c r="E59" s="753">
        <v>1.0914491269294899</v>
      </c>
      <c r="F59" s="753">
        <v>0.64395611938233699</v>
      </c>
      <c r="G59" s="753">
        <v>2.0884185769240999</v>
      </c>
      <c r="H59" s="753">
        <v>1.21113293726575</v>
      </c>
      <c r="I59" s="754">
        <v>1.94862094918664</v>
      </c>
    </row>
    <row r="60" spans="1:9" x14ac:dyDescent="0.2">
      <c r="A60" s="747">
        <v>72</v>
      </c>
      <c r="B60" s="758">
        <v>0.76909909915433705</v>
      </c>
      <c r="C60" s="753">
        <v>0.27119744929731399</v>
      </c>
      <c r="D60" s="753">
        <v>1.82539473526378</v>
      </c>
      <c r="E60" s="753">
        <v>1.0701315650498799</v>
      </c>
      <c r="F60" s="753">
        <v>0.60819768396250495</v>
      </c>
      <c r="G60" s="753">
        <v>2.0992738300562102</v>
      </c>
      <c r="H60" s="753">
        <v>1.18891423441652</v>
      </c>
      <c r="I60" s="754">
        <v>1.9413514496387201</v>
      </c>
    </row>
    <row r="61" spans="1:9" x14ac:dyDescent="0.2">
      <c r="A61" s="747">
        <v>73</v>
      </c>
      <c r="B61" s="758">
        <v>0.69311980960429298</v>
      </c>
      <c r="C61" s="753">
        <v>0.208861592240698</v>
      </c>
      <c r="D61" s="753">
        <v>1.7204709780492999</v>
      </c>
      <c r="E61" s="753">
        <v>0.98974382995088706</v>
      </c>
      <c r="F61" s="753">
        <v>0.54162674531224198</v>
      </c>
      <c r="G61" s="753">
        <v>1.9881036609887299</v>
      </c>
      <c r="H61" s="753">
        <v>1.12391032097482</v>
      </c>
      <c r="I61" s="754">
        <v>1.84768265013341</v>
      </c>
    </row>
    <row r="62" spans="1:9" x14ac:dyDescent="0.2">
      <c r="A62" s="747">
        <v>74</v>
      </c>
      <c r="B62" s="758">
        <v>0.65155285580458</v>
      </c>
      <c r="C62" s="753">
        <v>0.20043837504749401</v>
      </c>
      <c r="D62" s="753">
        <v>1.6085897677054</v>
      </c>
      <c r="E62" s="753">
        <v>0.94006561164432101</v>
      </c>
      <c r="F62" s="753">
        <v>0.518693400831016</v>
      </c>
      <c r="G62" s="753">
        <v>1.87884055152603</v>
      </c>
      <c r="H62" s="753">
        <v>1.09270632881653</v>
      </c>
      <c r="I62" s="754">
        <v>1.7429729087277901</v>
      </c>
    </row>
    <row r="63" spans="1:9" x14ac:dyDescent="0.2">
      <c r="A63" s="747">
        <v>75</v>
      </c>
      <c r="B63" s="758">
        <v>0.61531939570508698</v>
      </c>
      <c r="C63" s="753">
        <v>0.15869196015116699</v>
      </c>
      <c r="D63" s="753">
        <v>1.5840520111562699</v>
      </c>
      <c r="E63" s="753">
        <v>0.89962836798086399</v>
      </c>
      <c r="F63" s="753">
        <v>0.47083319962814202</v>
      </c>
      <c r="G63" s="753">
        <v>1.8549409112901101</v>
      </c>
      <c r="H63" s="753">
        <v>1.0524217774738001</v>
      </c>
      <c r="I63" s="754">
        <v>1.7280123449118601</v>
      </c>
    </row>
    <row r="64" spans="1:9" x14ac:dyDescent="0.2">
      <c r="A64" s="747">
        <v>76</v>
      </c>
      <c r="B64" s="758">
        <v>0.64844468623975604</v>
      </c>
      <c r="C64" s="753">
        <v>0.16349114168409001</v>
      </c>
      <c r="D64" s="753">
        <v>1.67727098753251</v>
      </c>
      <c r="E64" s="753">
        <v>0.938564137596829</v>
      </c>
      <c r="F64" s="753">
        <v>0.48779528967195301</v>
      </c>
      <c r="G64" s="753">
        <v>1.94283183074738</v>
      </c>
      <c r="H64" s="753">
        <v>1.07606603897618</v>
      </c>
      <c r="I64" s="754">
        <v>1.8401219918399101</v>
      </c>
    </row>
    <row r="65" spans="1:9" x14ac:dyDescent="0.2">
      <c r="A65" s="747">
        <v>77</v>
      </c>
      <c r="B65" s="758">
        <v>0.63763669781078802</v>
      </c>
      <c r="C65" s="753">
        <v>0.14987870166092701</v>
      </c>
      <c r="D65" s="753">
        <v>1.67241262787356</v>
      </c>
      <c r="E65" s="753">
        <v>0.92546527743298901</v>
      </c>
      <c r="F65" s="753">
        <v>0.46342247141098902</v>
      </c>
      <c r="G65" s="753">
        <v>1.9548502162472501</v>
      </c>
      <c r="H65" s="753">
        <v>1.0776263796241901</v>
      </c>
      <c r="I65" s="754">
        <v>1.8371972893068</v>
      </c>
    </row>
    <row r="66" spans="1:9" x14ac:dyDescent="0.2">
      <c r="A66" s="747">
        <v>78</v>
      </c>
      <c r="B66" s="758">
        <v>0.63199491433315702</v>
      </c>
      <c r="C66" s="753">
        <v>0.13678411581959299</v>
      </c>
      <c r="D66" s="753">
        <v>1.6825819239852899</v>
      </c>
      <c r="E66" s="753">
        <v>0.91029843188340298</v>
      </c>
      <c r="F66" s="753">
        <v>0.44383178009711399</v>
      </c>
      <c r="G66" s="753">
        <v>1.94953925448601</v>
      </c>
      <c r="H66" s="753">
        <v>1.0562377948350501</v>
      </c>
      <c r="I66" s="754">
        <v>1.82961338315484</v>
      </c>
    </row>
    <row r="67" spans="1:9" x14ac:dyDescent="0.2">
      <c r="A67" s="748">
        <v>79</v>
      </c>
      <c r="B67" s="758">
        <v>0.611856383879674</v>
      </c>
      <c r="C67" s="753">
        <v>0.11796917833423801</v>
      </c>
      <c r="D67" s="753">
        <v>1.65963539826484</v>
      </c>
      <c r="E67" s="753">
        <v>0.89005557016627201</v>
      </c>
      <c r="F67" s="753">
        <v>0.421438318759221</v>
      </c>
      <c r="G67" s="753">
        <v>1.9340877125993801</v>
      </c>
      <c r="H67" s="753">
        <v>1.0468578651353799</v>
      </c>
      <c r="I67" s="754">
        <v>1.82099490496863</v>
      </c>
    </row>
    <row r="68" spans="1:9" x14ac:dyDescent="0.2">
      <c r="A68" s="748">
        <v>80</v>
      </c>
      <c r="B68" s="758">
        <v>0.59272176028266899</v>
      </c>
      <c r="C68" s="753">
        <v>8.6049541988166306E-2</v>
      </c>
      <c r="D68" s="753">
        <v>1.66762410952385</v>
      </c>
      <c r="E68" s="753">
        <v>0.87246442868591001</v>
      </c>
      <c r="F68" s="753">
        <v>0.39363050033400299</v>
      </c>
      <c r="G68" s="753">
        <v>1.9392583006269799</v>
      </c>
      <c r="H68" s="753">
        <v>1.03278188979809</v>
      </c>
      <c r="I68" s="754">
        <v>1.84906131623674</v>
      </c>
    </row>
    <row r="69" spans="1:9" x14ac:dyDescent="0.2">
      <c r="A69" s="748">
        <v>85</v>
      </c>
      <c r="B69" s="758">
        <v>0.51332142674336301</v>
      </c>
      <c r="C69" s="753">
        <v>5.7168471915204799E-2</v>
      </c>
      <c r="D69" s="753">
        <v>1.4810474339212401</v>
      </c>
      <c r="E69" s="753">
        <v>0.78036324286604897</v>
      </c>
      <c r="F69" s="753">
        <v>0.33828076174799698</v>
      </c>
      <c r="G69" s="753">
        <v>1.7652785837076399</v>
      </c>
      <c r="H69" s="753">
        <v>0.95999648304454199</v>
      </c>
      <c r="I69" s="754">
        <v>1.64594391675702</v>
      </c>
    </row>
    <row r="70" spans="1:9" x14ac:dyDescent="0.2">
      <c r="A70" s="748">
        <v>90</v>
      </c>
      <c r="B70" s="758">
        <v>0.95526872425771303</v>
      </c>
      <c r="C70" s="753">
        <v>8.4804195562078105E-2</v>
      </c>
      <c r="D70" s="753">
        <v>2.80195447698277</v>
      </c>
      <c r="E70" s="753">
        <v>1.30372325127325</v>
      </c>
      <c r="F70" s="753">
        <v>0.47423986724815498</v>
      </c>
      <c r="G70" s="753">
        <v>3.1517288719287899</v>
      </c>
      <c r="H70" s="753">
        <v>1.3927421005412901</v>
      </c>
      <c r="I70" s="754">
        <v>3.1419423886620899</v>
      </c>
    </row>
    <row r="71" spans="1:9" ht="17" thickBot="1" x14ac:dyDescent="0.25">
      <c r="A71" s="749">
        <v>94</v>
      </c>
      <c r="B71" s="759">
        <v>1.0599468696404899</v>
      </c>
      <c r="C71" s="755">
        <v>7.2851329356056593E-2</v>
      </c>
      <c r="D71" s="755">
        <v>3.1540646776954602</v>
      </c>
      <c r="E71" s="755">
        <v>1.43045367967225</v>
      </c>
      <c r="F71" s="755">
        <v>0.46384361680032099</v>
      </c>
      <c r="G71" s="755">
        <v>3.5839637602497101</v>
      </c>
      <c r="H71" s="755">
        <v>1.51945023938394</v>
      </c>
      <c r="I71" s="756">
        <v>3.4875470946950502</v>
      </c>
    </row>
    <row r="72" spans="1:9" ht="17" thickTop="1" x14ac:dyDescent="0.2">
      <c r="A72" s="213"/>
      <c r="B72" s="213"/>
    </row>
    <row r="73" spans="1:9" ht="17" thickBot="1" x14ac:dyDescent="0.25">
      <c r="A73" s="213"/>
      <c r="B73" s="213"/>
    </row>
    <row r="74" spans="1:9" x14ac:dyDescent="0.2">
      <c r="A74" s="1467" t="s">
        <v>666</v>
      </c>
      <c r="B74" s="1468"/>
      <c r="C74" s="1468"/>
      <c r="D74" s="1468"/>
      <c r="E74" s="1468"/>
      <c r="F74" s="1468"/>
      <c r="G74" s="1468"/>
      <c r="H74" s="1468"/>
      <c r="I74" s="1469"/>
    </row>
    <row r="75" spans="1:9" ht="17" thickBot="1" x14ac:dyDescent="0.25">
      <c r="A75" s="1470"/>
      <c r="B75" s="1471"/>
      <c r="C75" s="1471"/>
      <c r="D75" s="1471"/>
      <c r="E75" s="1471"/>
      <c r="F75" s="1471"/>
      <c r="G75" s="1471"/>
      <c r="H75" s="1471"/>
      <c r="I75" s="1472"/>
    </row>
    <row r="76" spans="1:9" x14ac:dyDescent="0.2">
      <c r="A76" s="213"/>
      <c r="B76" s="213"/>
    </row>
    <row r="77" spans="1:9" x14ac:dyDescent="0.2">
      <c r="A77" s="213"/>
      <c r="B77" s="213"/>
    </row>
    <row r="78" spans="1:9" x14ac:dyDescent="0.2">
      <c r="A78" s="213"/>
      <c r="B78" s="213"/>
    </row>
    <row r="79" spans="1:9" x14ac:dyDescent="0.2">
      <c r="A79" s="213"/>
      <c r="B79" s="213"/>
    </row>
    <row r="80" spans="1:9" x14ac:dyDescent="0.2">
      <c r="A80" s="213"/>
      <c r="B80" s="213"/>
    </row>
    <row r="81" spans="1:2" x14ac:dyDescent="0.2">
      <c r="A81" s="213"/>
      <c r="B81" s="213"/>
    </row>
    <row r="82" spans="1:2" x14ac:dyDescent="0.2">
      <c r="A82" s="213"/>
      <c r="B82" s="213"/>
    </row>
  </sheetData>
  <mergeCells count="4">
    <mergeCell ref="B5:I5"/>
    <mergeCell ref="A2:I2"/>
    <mergeCell ref="B6:I6"/>
    <mergeCell ref="A74:I75"/>
  </mergeCells>
  <pageMargins left="0.75" right="0.75" top="1" bottom="1" header="0.5" footer="0.5"/>
  <extLst>
    <ext xmlns:mx="http://schemas.microsoft.com/office/mac/excel/2008/main" uri="{64002731-A6B0-56B0-2670-7721B7C09600}">
      <mx:PLV Mode="0" OnePage="0" WScale="0"/>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tabColor theme="6" tint="-0.24994659260841701"/>
  </sheetPr>
  <dimension ref="A1"/>
  <sheetViews>
    <sheetView workbookViewId="0">
      <selection activeCell="B28" sqref="B28"/>
    </sheetView>
  </sheetViews>
  <sheetFormatPr baseColWidth="10" defaultRowHeight="16" x14ac:dyDescent="0.2"/>
  <sheetData/>
  <pageMargins left="0.75" right="0.75" top="1" bottom="1" header="0.5" footer="0.5"/>
  <extLst>
    <ext xmlns:mx="http://schemas.microsoft.com/office/mac/excel/2008/main" uri="{64002731-A6B0-56B0-2670-7721B7C09600}">
      <mx:PLV Mode="0" OnePage="0" WScale="0"/>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tabColor theme="6" tint="0.39997558519241921"/>
  </sheetPr>
  <dimension ref="A1:M123"/>
  <sheetViews>
    <sheetView workbookViewId="0">
      <pane xSplit="1" ySplit="9" topLeftCell="B84" activePane="bottomRight" state="frozen"/>
      <selection activeCell="D32" sqref="D32"/>
      <selection pane="topRight" activeCell="D32" sqref="D32"/>
      <selection pane="bottomLeft" activeCell="D32" sqref="D32"/>
      <selection pane="bottomRight" activeCell="A4" sqref="A4:L4"/>
    </sheetView>
  </sheetViews>
  <sheetFormatPr baseColWidth="10" defaultColWidth="10.83203125" defaultRowHeight="16" x14ac:dyDescent="0.2"/>
  <cols>
    <col min="1" max="2" width="10.83203125" style="4"/>
    <col min="3" max="4" width="10.83203125" style="4" customWidth="1"/>
    <col min="5" max="11" width="10.83203125" style="4"/>
    <col min="12" max="12" width="10.83203125" style="4" customWidth="1"/>
    <col min="13" max="16384" width="10.83203125" style="4"/>
  </cols>
  <sheetData>
    <row r="1" spans="1:13" x14ac:dyDescent="0.2">
      <c r="A1" s="52" t="s">
        <v>37</v>
      </c>
      <c r="B1" s="52"/>
      <c r="C1" s="52"/>
      <c r="D1" s="904"/>
      <c r="E1" s="198"/>
    </row>
    <row r="2" spans="1:13" x14ac:dyDescent="0.2">
      <c r="D2" s="51"/>
      <c r="E2" s="199"/>
    </row>
    <row r="3" spans="1:13" ht="17" thickBot="1" x14ac:dyDescent="0.25">
      <c r="E3" s="198"/>
    </row>
    <row r="4" spans="1:13" ht="25" customHeight="1" thickTop="1" x14ac:dyDescent="0.2">
      <c r="A4" s="1365" t="s">
        <v>1098</v>
      </c>
      <c r="B4" s="1366"/>
      <c r="C4" s="1366"/>
      <c r="D4" s="1366"/>
      <c r="E4" s="1366"/>
      <c r="F4" s="1366"/>
      <c r="G4" s="1366"/>
      <c r="H4" s="1366"/>
      <c r="I4" s="1366"/>
      <c r="J4" s="1366"/>
      <c r="K4" s="1366"/>
      <c r="L4" s="1367"/>
    </row>
    <row r="5" spans="1:13" x14ac:dyDescent="0.2">
      <c r="A5" s="49"/>
      <c r="B5" s="50"/>
      <c r="C5" s="50"/>
      <c r="D5" s="50"/>
      <c r="E5" s="50"/>
      <c r="F5" s="50"/>
      <c r="G5" s="50"/>
      <c r="H5" s="50"/>
      <c r="I5" s="50"/>
      <c r="J5" s="50"/>
      <c r="K5" s="50"/>
      <c r="L5" s="704"/>
    </row>
    <row r="6" spans="1:13" x14ac:dyDescent="0.2">
      <c r="A6" s="49"/>
      <c r="B6" s="910" t="s">
        <v>36</v>
      </c>
      <c r="C6" s="45" t="s">
        <v>35</v>
      </c>
      <c r="D6" s="45" t="s">
        <v>34</v>
      </c>
      <c r="E6" s="45" t="s">
        <v>33</v>
      </c>
      <c r="F6" s="45" t="s">
        <v>32</v>
      </c>
      <c r="G6" s="45" t="s">
        <v>31</v>
      </c>
      <c r="H6" s="45" t="s">
        <v>30</v>
      </c>
      <c r="I6" s="48" t="s">
        <v>29</v>
      </c>
      <c r="J6" s="47" t="s">
        <v>28</v>
      </c>
      <c r="K6" s="47" t="s">
        <v>27</v>
      </c>
      <c r="L6" s="226" t="s">
        <v>26</v>
      </c>
    </row>
    <row r="7" spans="1:13" ht="35" customHeight="1" x14ac:dyDescent="0.2">
      <c r="A7" s="43"/>
      <c r="B7" s="1368" t="s">
        <v>864</v>
      </c>
      <c r="C7" s="1369"/>
      <c r="D7" s="1369"/>
      <c r="E7" s="1369"/>
      <c r="F7" s="1369"/>
      <c r="G7" s="1369"/>
      <c r="H7" s="1369"/>
      <c r="I7" s="1369"/>
      <c r="J7" s="1369"/>
      <c r="K7" s="1369"/>
      <c r="L7" s="1395"/>
    </row>
    <row r="8" spans="1:13" ht="23" customHeight="1" x14ac:dyDescent="0.2">
      <c r="A8" s="405"/>
      <c r="B8" s="1476" t="s">
        <v>1090</v>
      </c>
      <c r="C8" s="1477"/>
      <c r="D8" s="1477"/>
      <c r="E8" s="1477"/>
      <c r="F8" s="1477"/>
      <c r="G8" s="1477"/>
      <c r="H8" s="1477"/>
      <c r="I8" s="1477"/>
      <c r="J8" s="1477"/>
      <c r="K8" s="1477"/>
      <c r="L8" s="1478"/>
    </row>
    <row r="9" spans="1:13" s="27" customFormat="1" ht="31" customHeight="1" x14ac:dyDescent="0.2">
      <c r="A9" s="42"/>
      <c r="B9" s="772" t="s">
        <v>38</v>
      </c>
      <c r="C9" s="911" t="s">
        <v>16</v>
      </c>
      <c r="D9" s="481" t="s">
        <v>15</v>
      </c>
      <c r="E9" s="481" t="s">
        <v>59</v>
      </c>
      <c r="F9" s="292" t="s">
        <v>14</v>
      </c>
      <c r="G9" s="41" t="s">
        <v>13</v>
      </c>
      <c r="H9" s="41" t="s">
        <v>12</v>
      </c>
      <c r="I9" s="41" t="s">
        <v>11</v>
      </c>
      <c r="J9" s="41" t="s">
        <v>10</v>
      </c>
      <c r="K9" s="41" t="s">
        <v>9</v>
      </c>
      <c r="L9" s="706" t="s">
        <v>139</v>
      </c>
      <c r="M9" s="1083"/>
    </row>
    <row r="10" spans="1:13" x14ac:dyDescent="0.2">
      <c r="A10" s="922">
        <v>1913</v>
      </c>
      <c r="B10" s="923">
        <f>taxrates!B2</f>
        <v>7.8409805740434449E-2</v>
      </c>
      <c r="C10" s="924">
        <f>taxrates!I2</f>
        <v>6.6808276470507771E-2</v>
      </c>
      <c r="D10" s="939">
        <f>'TG2'!I10</f>
        <v>7.007537634297753E-2</v>
      </c>
      <c r="E10" s="925"/>
      <c r="F10" s="1045">
        <f>taxrates!AD2</f>
        <v>9.2298392155109099E-2</v>
      </c>
      <c r="G10" s="925">
        <f>taxrates!AK2</f>
        <v>0.106890736439259</v>
      </c>
      <c r="H10" s="925">
        <f>taxrates!AR2</f>
        <v>0.1274399873486583</v>
      </c>
      <c r="I10" s="925">
        <f>taxrates!AY2</f>
        <v>0.13534183717215609</v>
      </c>
      <c r="J10" s="925">
        <f>taxrates!BF2</f>
        <v>0.16525770284641245</v>
      </c>
      <c r="K10" s="925">
        <f>taxrates!BM2</f>
        <v>0.24260228259033403</v>
      </c>
      <c r="L10" s="1048"/>
    </row>
    <row r="11" spans="1:13" x14ac:dyDescent="0.2">
      <c r="A11" s="16">
        <v>1914</v>
      </c>
      <c r="B11" s="298">
        <f>taxrates!B3</f>
        <v>7.9267657374896189E-2</v>
      </c>
      <c r="C11" s="294">
        <f>taxrates!I3</f>
        <v>6.148175560616085E-2</v>
      </c>
      <c r="D11" s="940">
        <f>'TG2'!I11</f>
        <v>6.0584002328467251E-2</v>
      </c>
      <c r="E11" s="926"/>
      <c r="F11" s="645">
        <f>taxrates!AD3</f>
        <v>0.10114196809091047</v>
      </c>
      <c r="G11" s="25">
        <f>taxrates!AK3</f>
        <v>0.11778340499819615</v>
      </c>
      <c r="H11" s="25">
        <f>taxrates!AR3</f>
        <v>0.14231387939071979</v>
      </c>
      <c r="I11" s="25">
        <f>taxrates!AY3</f>
        <v>0.15111289452781221</v>
      </c>
      <c r="J11" s="25">
        <f>taxrates!BF3</f>
        <v>0.18681878802149615</v>
      </c>
      <c r="K11" s="25">
        <f>taxrates!BM3</f>
        <v>0.26543814066167182</v>
      </c>
      <c r="L11" s="638"/>
    </row>
    <row r="12" spans="1:13" x14ac:dyDescent="0.2">
      <c r="A12" s="16">
        <v>1915</v>
      </c>
      <c r="B12" s="298">
        <f>taxrates!B4</f>
        <v>7.9595115704446218E-2</v>
      </c>
      <c r="C12" s="294">
        <f>taxrates!I4</f>
        <v>5.9700669578882863E-2</v>
      </c>
      <c r="D12" s="940">
        <f>'TG2'!I12</f>
        <v>5.779752197116575E-2</v>
      </c>
      <c r="E12" s="926"/>
      <c r="F12" s="645">
        <f>taxrates!AD4</f>
        <v>0.10429015939149447</v>
      </c>
      <c r="G12" s="25">
        <f>taxrates!AK4</f>
        <v>0.1231316942672338</v>
      </c>
      <c r="H12" s="25">
        <f>taxrates!AR4</f>
        <v>0.15135393729094809</v>
      </c>
      <c r="I12" s="25">
        <f>taxrates!AY4</f>
        <v>0.1612056045031281</v>
      </c>
      <c r="J12" s="25">
        <f>taxrates!BF4</f>
        <v>0.19249359543476108</v>
      </c>
      <c r="K12" s="25">
        <f>taxrates!BM4</f>
        <v>0.2423688166237899</v>
      </c>
      <c r="L12" s="638"/>
    </row>
    <row r="13" spans="1:13" x14ac:dyDescent="0.2">
      <c r="A13" s="16">
        <v>1916</v>
      </c>
      <c r="B13" s="298">
        <f>taxrates!B5</f>
        <v>8.1141206643121605E-2</v>
      </c>
      <c r="C13" s="294">
        <f>taxrates!I5</f>
        <v>6.701271681501092E-2</v>
      </c>
      <c r="D13" s="940">
        <f>'TG2'!I13</f>
        <v>6.863086807469912E-2</v>
      </c>
      <c r="E13" s="926"/>
      <c r="F13" s="645">
        <f>taxrates!AD5</f>
        <v>9.7121745565726142E-2</v>
      </c>
      <c r="G13" s="25">
        <f>taxrates!AK5</f>
        <v>0.1138102071970262</v>
      </c>
      <c r="H13" s="25">
        <f>taxrates!AR5</f>
        <v>0.13490743060975591</v>
      </c>
      <c r="I13" s="25">
        <f>taxrates!AY5</f>
        <v>0.14243190171839093</v>
      </c>
      <c r="J13" s="25">
        <f>taxrates!BF5</f>
        <v>0.16506053461372455</v>
      </c>
      <c r="K13" s="25">
        <f>taxrates!BM5</f>
        <v>0.21023813292210392</v>
      </c>
      <c r="L13" s="638"/>
    </row>
    <row r="14" spans="1:13" x14ac:dyDescent="0.2">
      <c r="A14" s="16">
        <v>1917</v>
      </c>
      <c r="B14" s="298">
        <f>taxrates!B6</f>
        <v>8.8456461473394893E-2</v>
      </c>
      <c r="C14" s="294">
        <f>taxrates!I6</f>
        <v>7.2134288581559583E-2</v>
      </c>
      <c r="D14" s="940">
        <f>'TG2'!I14</f>
        <v>7.5487706340019917E-2</v>
      </c>
      <c r="E14" s="926"/>
      <c r="F14" s="645">
        <f>taxrates!AD6</f>
        <v>0.10820534143180305</v>
      </c>
      <c r="G14" s="25">
        <f>taxrates!AK6</f>
        <v>0.1255058673186997</v>
      </c>
      <c r="H14" s="25">
        <f>taxrates!AR6</f>
        <v>0.15594279003943731</v>
      </c>
      <c r="I14" s="25">
        <f>taxrates!AY6</f>
        <v>0.16976724709438271</v>
      </c>
      <c r="J14" s="25">
        <f>taxrates!BF6</f>
        <v>0.20750435289690802</v>
      </c>
      <c r="K14" s="25">
        <f>taxrates!BM6</f>
        <v>0.29301787529738976</v>
      </c>
      <c r="L14" s="638"/>
    </row>
    <row r="15" spans="1:13" x14ac:dyDescent="0.2">
      <c r="A15" s="16">
        <v>1918</v>
      </c>
      <c r="B15" s="298">
        <f>taxrates!B7</f>
        <v>0.10573390512951847</v>
      </c>
      <c r="C15" s="294">
        <f>taxrates!I7</f>
        <v>7.7511414205028356E-2</v>
      </c>
      <c r="D15" s="940">
        <f>'TG2'!I15</f>
        <v>8.1665896504995866E-2</v>
      </c>
      <c r="E15" s="926"/>
      <c r="F15" s="645">
        <f>taxrates!AD7</f>
        <v>0.14507910942539065</v>
      </c>
      <c r="G15" s="25">
        <f>taxrates!AK7</f>
        <v>0.16726150421820937</v>
      </c>
      <c r="H15" s="25">
        <f>taxrates!AR7</f>
        <v>0.22293101734704912</v>
      </c>
      <c r="I15" s="25">
        <f>taxrates!AY7</f>
        <v>0.24902255451688649</v>
      </c>
      <c r="J15" s="25">
        <f>taxrates!BF7</f>
        <v>0.32152787654893422</v>
      </c>
      <c r="K15" s="25">
        <f>taxrates!BM7</f>
        <v>0.4774392289353358</v>
      </c>
      <c r="L15" s="638"/>
    </row>
    <row r="16" spans="1:13" x14ac:dyDescent="0.2">
      <c r="A16" s="20">
        <v>1919</v>
      </c>
      <c r="B16" s="299">
        <f>taxrates!B8</f>
        <v>0.10819858055863756</v>
      </c>
      <c r="C16" s="632">
        <f>taxrates!I8</f>
        <v>8.1096320446406245E-2</v>
      </c>
      <c r="D16" s="941">
        <f>'TG2'!I16</f>
        <v>8.5367612516374244E-2</v>
      </c>
      <c r="E16" s="927"/>
      <c r="F16" s="1046">
        <f>taxrates!AD8</f>
        <v>0.14511530420510951</v>
      </c>
      <c r="G16" s="28">
        <f>taxrates!AK8</f>
        <v>0.16193286370400201</v>
      </c>
      <c r="H16" s="28">
        <f>taxrates!AR8</f>
        <v>0.20596469811241397</v>
      </c>
      <c r="I16" s="28">
        <f>taxrates!AY8</f>
        <v>0.22963848667839762</v>
      </c>
      <c r="J16" s="28">
        <f>taxrates!BF8</f>
        <v>0.29984708551862166</v>
      </c>
      <c r="K16" s="28">
        <f>taxrates!BM8</f>
        <v>0.46483313152795819</v>
      </c>
      <c r="L16" s="639"/>
    </row>
    <row r="17" spans="1:12" x14ac:dyDescent="0.2">
      <c r="A17" s="16">
        <v>1920</v>
      </c>
      <c r="B17" s="298">
        <f>taxrates!B9</f>
        <v>0.10728991184108301</v>
      </c>
      <c r="C17" s="294">
        <f>taxrates!I9</f>
        <v>8.1274098348094362E-2</v>
      </c>
      <c r="D17" s="940">
        <f>'TG2'!I17</f>
        <v>8.6476080479671966E-2</v>
      </c>
      <c r="E17" s="926"/>
      <c r="F17" s="645">
        <f>taxrates!AD9</f>
        <v>0.14368813589898269</v>
      </c>
      <c r="G17" s="25">
        <f>taxrates!AK9</f>
        <v>0.16359133147496666</v>
      </c>
      <c r="H17" s="25">
        <f>taxrates!AR9</f>
        <v>0.21761310023456759</v>
      </c>
      <c r="I17" s="25">
        <f>taxrates!AY9</f>
        <v>0.24804251262082366</v>
      </c>
      <c r="J17" s="25">
        <f>taxrates!BF9</f>
        <v>0.35222803121677915</v>
      </c>
      <c r="K17" s="25">
        <f>taxrates!BM9</f>
        <v>0.61963827254544601</v>
      </c>
      <c r="L17" s="638"/>
    </row>
    <row r="18" spans="1:12" x14ac:dyDescent="0.2">
      <c r="A18" s="16">
        <v>1921</v>
      </c>
      <c r="B18" s="298">
        <f>taxrates!B10</f>
        <v>0.10527359832318132</v>
      </c>
      <c r="C18" s="294">
        <f>taxrates!I10</f>
        <v>7.805033928547736E-2</v>
      </c>
      <c r="D18" s="940">
        <f>'TG2'!I18</f>
        <v>7.6725192872882556E-2</v>
      </c>
      <c r="E18" s="926"/>
      <c r="F18" s="645">
        <f>taxrates!AD10</f>
        <v>0.1385666761428484</v>
      </c>
      <c r="G18" s="25">
        <f>taxrates!AK10</f>
        <v>0.16430628453883847</v>
      </c>
      <c r="H18" s="25">
        <f>taxrates!AR10</f>
        <v>0.2253759312892383</v>
      </c>
      <c r="I18" s="25">
        <f>taxrates!AY10</f>
        <v>0.25535365697510448</v>
      </c>
      <c r="J18" s="25">
        <f>taxrates!BF10</f>
        <v>0.34689129186744716</v>
      </c>
      <c r="K18" s="25">
        <f>taxrates!BM10</f>
        <v>0.57737815990897512</v>
      </c>
      <c r="L18" s="638"/>
    </row>
    <row r="19" spans="1:12" x14ac:dyDescent="0.2">
      <c r="A19" s="16">
        <v>1922</v>
      </c>
      <c r="B19" s="298">
        <f>taxrates!B11</f>
        <v>9.8935852443924388E-2</v>
      </c>
      <c r="C19" s="294">
        <f>taxrates!I11</f>
        <v>7.2588665833837634E-2</v>
      </c>
      <c r="D19" s="940">
        <f>'TG2'!I19</f>
        <v>7.2272242032138084E-2</v>
      </c>
      <c r="E19" s="926"/>
      <c r="F19" s="645">
        <f>taxrates!AD11</f>
        <v>0.13307217642866068</v>
      </c>
      <c r="G19" s="25">
        <f>taxrates!AK11</f>
        <v>0.15716749601016378</v>
      </c>
      <c r="H19" s="25">
        <f>taxrates!AR11</f>
        <v>0.22045563728759662</v>
      </c>
      <c r="I19" s="25">
        <f>taxrates!AY11</f>
        <v>0.25004657333521207</v>
      </c>
      <c r="J19" s="25">
        <f>taxrates!BF11</f>
        <v>0.33371247779058044</v>
      </c>
      <c r="K19" s="25">
        <f>taxrates!BM11</f>
        <v>0.502741634047566</v>
      </c>
      <c r="L19" s="638"/>
    </row>
    <row r="20" spans="1:12" x14ac:dyDescent="0.2">
      <c r="A20" s="16">
        <v>1923</v>
      </c>
      <c r="B20" s="298">
        <f>taxrates!B12</f>
        <v>0.10364685331599562</v>
      </c>
      <c r="C20" s="294">
        <f>taxrates!I12</f>
        <v>7.2382033928915929E-2</v>
      </c>
      <c r="D20" s="940">
        <f>'TG2'!I20</f>
        <v>7.3626512035079097E-2</v>
      </c>
      <c r="E20" s="926"/>
      <c r="F20" s="645">
        <f>taxrates!AD12</f>
        <v>0.14899506153970038</v>
      </c>
      <c r="G20" s="25">
        <f>taxrates!AK12</f>
        <v>0.17036323262741476</v>
      </c>
      <c r="H20" s="25">
        <f>taxrates!AR12</f>
        <v>0.2316357713362473</v>
      </c>
      <c r="I20" s="25">
        <f>taxrates!AY12</f>
        <v>0.26135491399639416</v>
      </c>
      <c r="J20" s="25">
        <f>taxrates!BF12</f>
        <v>0.35471655550237285</v>
      </c>
      <c r="K20" s="25">
        <f>taxrates!BM12</f>
        <v>0.54796318179248349</v>
      </c>
      <c r="L20" s="638"/>
    </row>
    <row r="21" spans="1:12" x14ac:dyDescent="0.2">
      <c r="A21" s="16">
        <v>1924</v>
      </c>
      <c r="B21" s="298">
        <f>taxrates!B13</f>
        <v>9.9665582030997055E-2</v>
      </c>
      <c r="C21" s="294">
        <f>taxrates!I13</f>
        <v>7.0733137319477807E-2</v>
      </c>
      <c r="D21" s="940">
        <f>'TG2'!I21</f>
        <v>7.1003137644091094E-2</v>
      </c>
      <c r="E21" s="926"/>
      <c r="F21" s="645">
        <f>taxrates!AD13</f>
        <v>0.14031997927953938</v>
      </c>
      <c r="G21" s="25">
        <f>taxrates!AK13</f>
        <v>0.15940118454636065</v>
      </c>
      <c r="H21" s="25">
        <f>taxrates!AR13</f>
        <v>0.21404403447930348</v>
      </c>
      <c r="I21" s="25">
        <f>taxrates!AY13</f>
        <v>0.24052933040428648</v>
      </c>
      <c r="J21" s="25">
        <f>taxrates!BF13</f>
        <v>0.31789767994761281</v>
      </c>
      <c r="K21" s="25">
        <f>taxrates!BM13</f>
        <v>0.4650204420731649</v>
      </c>
      <c r="L21" s="638"/>
    </row>
    <row r="22" spans="1:12" x14ac:dyDescent="0.2">
      <c r="A22" s="16">
        <v>1925</v>
      </c>
      <c r="B22" s="298">
        <f>taxrates!B14</f>
        <v>0.10222246493580044</v>
      </c>
      <c r="C22" s="294">
        <f>taxrates!I14</f>
        <v>7.1959899655115678E-2</v>
      </c>
      <c r="D22" s="940">
        <f>'TG2'!I22</f>
        <v>7.1807104425264445E-2</v>
      </c>
      <c r="E22" s="926"/>
      <c r="F22" s="645">
        <f>taxrates!AD14</f>
        <v>0.14334690381679643</v>
      </c>
      <c r="G22" s="25">
        <f>taxrates!AK14</f>
        <v>0.15985782668963172</v>
      </c>
      <c r="H22" s="25">
        <f>taxrates!AR14</f>
        <v>0.2117822533863474</v>
      </c>
      <c r="I22" s="25">
        <f>taxrates!AY14</f>
        <v>0.23934152293902031</v>
      </c>
      <c r="J22" s="25">
        <f>taxrates!BF14</f>
        <v>0.3157676588514346</v>
      </c>
      <c r="K22" s="25">
        <f>taxrates!BM14</f>
        <v>0.42479838602263587</v>
      </c>
      <c r="L22" s="638"/>
    </row>
    <row r="23" spans="1:12" x14ac:dyDescent="0.2">
      <c r="A23" s="16">
        <v>1926</v>
      </c>
      <c r="B23" s="298">
        <f>taxrates!B15</f>
        <v>0.10584662730070683</v>
      </c>
      <c r="C23" s="294">
        <f>taxrates!I15</f>
        <v>7.6619681620819724E-2</v>
      </c>
      <c r="D23" s="940">
        <f>'TG2'!I23</f>
        <v>7.9260428967100602E-2</v>
      </c>
      <c r="E23" s="926"/>
      <c r="F23" s="645">
        <f>taxrates!AD15</f>
        <v>0.14601744654080251</v>
      </c>
      <c r="G23" s="25">
        <f>taxrates!AK15</f>
        <v>0.16075947970388138</v>
      </c>
      <c r="H23" s="25">
        <f>taxrates!AR15</f>
        <v>0.20951910629967588</v>
      </c>
      <c r="I23" s="25">
        <f>taxrates!AY15</f>
        <v>0.23578371158405165</v>
      </c>
      <c r="J23" s="25">
        <f>taxrates!BF15</f>
        <v>0.30210556622468709</v>
      </c>
      <c r="K23" s="25">
        <f>taxrates!BM15</f>
        <v>0.37617971665752714</v>
      </c>
      <c r="L23" s="638"/>
    </row>
    <row r="24" spans="1:12" x14ac:dyDescent="0.2">
      <c r="A24" s="16">
        <v>1927</v>
      </c>
      <c r="B24" s="298">
        <f>taxrates!B16</f>
        <v>0.10274823301341657</v>
      </c>
      <c r="C24" s="294">
        <f>taxrates!I16</f>
        <v>7.4047789851400703E-2</v>
      </c>
      <c r="D24" s="940">
        <f>'TG2'!I24</f>
        <v>7.6214245630387104E-2</v>
      </c>
      <c r="E24" s="926"/>
      <c r="F24" s="645">
        <f>taxrates!AD16</f>
        <v>0.14321148504091985</v>
      </c>
      <c r="G24" s="25">
        <f>taxrates!AK16</f>
        <v>0.15906711170925775</v>
      </c>
      <c r="H24" s="25">
        <f>taxrates!AR16</f>
        <v>0.21168293646759956</v>
      </c>
      <c r="I24" s="25">
        <f>taxrates!AY16</f>
        <v>0.24022937736920233</v>
      </c>
      <c r="J24" s="25">
        <f>taxrates!BF16</f>
        <v>0.31398537530763965</v>
      </c>
      <c r="K24" s="25">
        <f>taxrates!BM16</f>
        <v>0.3980483528684805</v>
      </c>
      <c r="L24" s="638"/>
    </row>
    <row r="25" spans="1:12" x14ac:dyDescent="0.2">
      <c r="A25" s="16">
        <v>1928</v>
      </c>
      <c r="B25" s="298">
        <f>taxrates!B17</f>
        <v>0.10221463225693393</v>
      </c>
      <c r="C25" s="294">
        <f>taxrates!I17</f>
        <v>7.2789677709791889E-2</v>
      </c>
      <c r="D25" s="940">
        <f>'TG2'!I25</f>
        <v>7.2833233117128499E-2</v>
      </c>
      <c r="E25" s="926"/>
      <c r="F25" s="645">
        <f>taxrates!AD17</f>
        <v>0.14140136865182765</v>
      </c>
      <c r="G25" s="25">
        <f>taxrates!AK17</f>
        <v>0.15895507747651985</v>
      </c>
      <c r="H25" s="25">
        <f>taxrates!AR17</f>
        <v>0.2114640360773048</v>
      </c>
      <c r="I25" s="25">
        <f>taxrates!AY17</f>
        <v>0.23906038547554065</v>
      </c>
      <c r="J25" s="25">
        <f>taxrates!BF17</f>
        <v>0.30353768938251485</v>
      </c>
      <c r="K25" s="25">
        <f>taxrates!BM17</f>
        <v>0.35668946507800103</v>
      </c>
      <c r="L25" s="638"/>
    </row>
    <row r="26" spans="1:12" x14ac:dyDescent="0.2">
      <c r="A26" s="20">
        <v>1929</v>
      </c>
      <c r="B26" s="299">
        <f>taxrates!B18</f>
        <v>0.10799418141663392</v>
      </c>
      <c r="C26" s="632">
        <f>taxrates!I18</f>
        <v>7.6058526399366472E-2</v>
      </c>
      <c r="D26" s="941">
        <f>'TG2'!I26</f>
        <v>7.7076608196226082E-2</v>
      </c>
      <c r="E26" s="927"/>
      <c r="F26" s="1046">
        <f>taxrates!AD18</f>
        <v>0.15224577592136826</v>
      </c>
      <c r="G26" s="28">
        <f>taxrates!AK18</f>
        <v>0.17006554548356811</v>
      </c>
      <c r="H26" s="28">
        <f>taxrates!AR18</f>
        <v>0.2264649636733618</v>
      </c>
      <c r="I26" s="28">
        <f>taxrates!AY18</f>
        <v>0.25690247470389588</v>
      </c>
      <c r="J26" s="28">
        <f>taxrates!BF18</f>
        <v>0.32729391169406857</v>
      </c>
      <c r="K26" s="28">
        <f>taxrates!BM18</f>
        <v>0.3791361087339184</v>
      </c>
      <c r="L26" s="639"/>
    </row>
    <row r="27" spans="1:12" x14ac:dyDescent="0.2">
      <c r="A27" s="16">
        <v>1930</v>
      </c>
      <c r="B27" s="298">
        <f>taxrates!B19</f>
        <v>0.11583634175691938</v>
      </c>
      <c r="C27" s="294">
        <f>taxrates!I19</f>
        <v>8.2617051068001351E-2</v>
      </c>
      <c r="D27" s="940">
        <f>'TG2'!I27</f>
        <v>8.4400751810966221E-2</v>
      </c>
      <c r="E27" s="926"/>
      <c r="F27" s="645">
        <f>taxrates!AD19</f>
        <v>0.16516807183239082</v>
      </c>
      <c r="G27" s="25">
        <f>taxrates!AK19</f>
        <v>0.18790153976075236</v>
      </c>
      <c r="H27" s="25">
        <f>taxrates!AR19</f>
        <v>0.25826198686416024</v>
      </c>
      <c r="I27" s="25">
        <f>taxrates!AY19</f>
        <v>0.30097197917437779</v>
      </c>
      <c r="J27" s="25">
        <f>taxrates!BF19</f>
        <v>0.41956521075473369</v>
      </c>
      <c r="K27" s="25">
        <f>taxrates!BM19</f>
        <v>0.57077980977884168</v>
      </c>
      <c r="L27" s="638"/>
    </row>
    <row r="28" spans="1:12" x14ac:dyDescent="0.2">
      <c r="A28" s="16">
        <v>1931</v>
      </c>
      <c r="B28" s="298">
        <f>taxrates!B20</f>
        <v>0.12294730920413162</v>
      </c>
      <c r="C28" s="294">
        <f>taxrates!I20</f>
        <v>9.4534696243580102E-2</v>
      </c>
      <c r="D28" s="940">
        <f>'TG2'!I28</f>
        <v>9.8266939500385911E-2</v>
      </c>
      <c r="E28" s="926"/>
      <c r="F28" s="645">
        <f>taxrates!AD20</f>
        <v>0.16723484059349342</v>
      </c>
      <c r="G28" s="25">
        <f>taxrates!AK20</f>
        <v>0.1930802854005827</v>
      </c>
      <c r="H28" s="25">
        <f>taxrates!AR20</f>
        <v>0.26736056168608607</v>
      </c>
      <c r="I28" s="25">
        <f>taxrates!AY20</f>
        <v>0.31424807922574233</v>
      </c>
      <c r="J28" s="25">
        <f>taxrates!BF20</f>
        <v>0.45601685401317171</v>
      </c>
      <c r="K28" s="25">
        <f>taxrates!BM20</f>
        <v>0.59282191021712327</v>
      </c>
      <c r="L28" s="638"/>
    </row>
    <row r="29" spans="1:12" x14ac:dyDescent="0.2">
      <c r="A29" s="16">
        <v>1932</v>
      </c>
      <c r="B29" s="298">
        <f>taxrates!B21</f>
        <v>0.1521599219892735</v>
      </c>
      <c r="C29" s="294">
        <f>taxrates!I21</f>
        <v>0.12587090448800933</v>
      </c>
      <c r="D29" s="940">
        <f>'TG2'!I29</f>
        <v>0.13256459843401469</v>
      </c>
      <c r="E29" s="926"/>
      <c r="F29" s="645">
        <f>taxrates!AD21</f>
        <v>0.19551442095608521</v>
      </c>
      <c r="G29" s="25">
        <f>taxrates!AK21</f>
        <v>0.22441444321923973</v>
      </c>
      <c r="H29" s="25">
        <f>taxrates!AR21</f>
        <v>0.31228155008665714</v>
      </c>
      <c r="I29" s="25">
        <f>taxrates!AY21</f>
        <v>0.36111245858567015</v>
      </c>
      <c r="J29" s="25">
        <f>taxrates!BF21</f>
        <v>0.51459208525015787</v>
      </c>
      <c r="K29" s="25">
        <f>taxrates!BM21</f>
        <v>0.66896971082520529</v>
      </c>
      <c r="L29" s="638"/>
    </row>
    <row r="30" spans="1:12" x14ac:dyDescent="0.2">
      <c r="A30" s="16">
        <v>1933</v>
      </c>
      <c r="B30" s="298">
        <f>taxrates!B22</f>
        <v>0.16907510533525427</v>
      </c>
      <c r="C30" s="294">
        <f>taxrates!I22</f>
        <v>0.14797362512751483</v>
      </c>
      <c r="D30" s="940">
        <f>'TG2'!I30</f>
        <v>0.16137002897091388</v>
      </c>
      <c r="E30" s="926"/>
      <c r="F30" s="645">
        <f>taxrates!AD22</f>
        <v>0.20609923749828882</v>
      </c>
      <c r="G30" s="25">
        <f>taxrates!AK22</f>
        <v>0.23261631884085054</v>
      </c>
      <c r="H30" s="25">
        <f>taxrates!AR22</f>
        <v>0.31810945490235948</v>
      </c>
      <c r="I30" s="25">
        <f>taxrates!AY22</f>
        <v>0.36295226462389374</v>
      </c>
      <c r="J30" s="25">
        <f>taxrates!BF22</f>
        <v>0.49068424053272219</v>
      </c>
      <c r="K30" s="25">
        <f>taxrates!BM22</f>
        <v>0.63788951269253891</v>
      </c>
      <c r="L30" s="638"/>
    </row>
    <row r="31" spans="1:12" x14ac:dyDescent="0.2">
      <c r="A31" s="16">
        <v>1934</v>
      </c>
      <c r="B31" s="298">
        <f>taxrates!B23</f>
        <v>0.15606499991420283</v>
      </c>
      <c r="C31" s="294">
        <f>taxrates!I23</f>
        <v>0.14787194297325026</v>
      </c>
      <c r="D31" s="940">
        <f>'TG2'!I31</f>
        <v>0.16485939463310592</v>
      </c>
      <c r="E31" s="926"/>
      <c r="F31" s="645">
        <f>taxrates!AD23</f>
        <v>0.17338508762938093</v>
      </c>
      <c r="G31" s="25">
        <f>taxrates!AK23</f>
        <v>0.19686248548787552</v>
      </c>
      <c r="H31" s="25">
        <f>taxrates!AR23</f>
        <v>0.26513830230741348</v>
      </c>
      <c r="I31" s="25">
        <f>taxrates!AY23</f>
        <v>0.30083885040961422</v>
      </c>
      <c r="J31" s="25">
        <f>taxrates!BF23</f>
        <v>0.41142788399193941</v>
      </c>
      <c r="K31" s="25">
        <f>taxrates!BM23</f>
        <v>0.53485624918952124</v>
      </c>
      <c r="L31" s="638"/>
    </row>
    <row r="32" spans="1:12" x14ac:dyDescent="0.2">
      <c r="A32" s="16">
        <v>1935</v>
      </c>
      <c r="B32" s="298">
        <f>taxrates!B24</f>
        <v>0.14828439253213202</v>
      </c>
      <c r="C32" s="294">
        <f>taxrates!I24</f>
        <v>0.13558390713964863</v>
      </c>
      <c r="D32" s="940">
        <f>'TG2'!I32</f>
        <v>0.15093331673426783</v>
      </c>
      <c r="E32" s="926"/>
      <c r="F32" s="645">
        <f>taxrates!AD24</f>
        <v>0.16867872830874894</v>
      </c>
      <c r="G32" s="25">
        <f>taxrates!AK24</f>
        <v>0.19395864518478431</v>
      </c>
      <c r="H32" s="25">
        <f>taxrates!AR24</f>
        <v>0.26175154701136188</v>
      </c>
      <c r="I32" s="25">
        <f>taxrates!AY24</f>
        <v>0.29950144456428623</v>
      </c>
      <c r="J32" s="25">
        <f>taxrates!BF24</f>
        <v>0.41065369624726433</v>
      </c>
      <c r="K32" s="25">
        <f>taxrates!BM24</f>
        <v>0.53384980512144364</v>
      </c>
      <c r="L32" s="638"/>
    </row>
    <row r="33" spans="1:12" x14ac:dyDescent="0.2">
      <c r="A33" s="16">
        <v>1936</v>
      </c>
      <c r="B33" s="298">
        <f>taxrates!B25</f>
        <v>0.15557389926639953</v>
      </c>
      <c r="C33" s="294">
        <f>taxrates!I25</f>
        <v>0.13815682901990375</v>
      </c>
      <c r="D33" s="940">
        <f>'TG2'!I33</f>
        <v>0.15484183378988084</v>
      </c>
      <c r="E33" s="926"/>
      <c r="F33" s="645">
        <f>taxrates!AD25</f>
        <v>0.18111070588523903</v>
      </c>
      <c r="G33" s="25">
        <f>taxrates!AK25</f>
        <v>0.20889058486493015</v>
      </c>
      <c r="H33" s="25">
        <f>taxrates!AR25</f>
        <v>0.27543685640767457</v>
      </c>
      <c r="I33" s="25">
        <f>taxrates!AY25</f>
        <v>0.31327753804251618</v>
      </c>
      <c r="J33" s="25">
        <f>taxrates!BF25</f>
        <v>0.42993839211608786</v>
      </c>
      <c r="K33" s="25">
        <f>taxrates!BM25</f>
        <v>0.55891990975091421</v>
      </c>
      <c r="L33" s="638"/>
    </row>
    <row r="34" spans="1:12" x14ac:dyDescent="0.2">
      <c r="A34" s="16">
        <v>1937</v>
      </c>
      <c r="B34" s="298">
        <f>taxrates!B26</f>
        <v>0.16756524130016379</v>
      </c>
      <c r="C34" s="294">
        <f>taxrates!I26</f>
        <v>0.15310244326608877</v>
      </c>
      <c r="D34" s="940">
        <f>'TG2'!I34</f>
        <v>0.16977350213970474</v>
      </c>
      <c r="E34" s="926"/>
      <c r="F34" s="645">
        <f>taxrates!AD26</f>
        <v>0.19000244159028781</v>
      </c>
      <c r="G34" s="25">
        <f>taxrates!AK26</f>
        <v>0.2174524613617862</v>
      </c>
      <c r="H34" s="25">
        <f>taxrates!AR26</f>
        <v>0.29897437856178549</v>
      </c>
      <c r="I34" s="25">
        <f>taxrates!AY26</f>
        <v>0.34236937064439965</v>
      </c>
      <c r="J34" s="25">
        <f>taxrates!BF26</f>
        <v>0.47374024351354355</v>
      </c>
      <c r="K34" s="25">
        <f>taxrates!BM26</f>
        <v>0.61586231656760659</v>
      </c>
      <c r="L34" s="638"/>
    </row>
    <row r="35" spans="1:12" x14ac:dyDescent="0.2">
      <c r="A35" s="16">
        <v>1938</v>
      </c>
      <c r="B35" s="298">
        <f>taxrates!B27</f>
        <v>0.17503376272595059</v>
      </c>
      <c r="C35" s="294">
        <f>taxrates!I27</f>
        <v>0.16432063186838922</v>
      </c>
      <c r="D35" s="940">
        <f>'TG2'!I35</f>
        <v>0.18223088836560597</v>
      </c>
      <c r="E35" s="926"/>
      <c r="F35" s="645">
        <f>taxrates!AD27</f>
        <v>0.19383904463477017</v>
      </c>
      <c r="G35" s="25">
        <f>taxrates!AK27</f>
        <v>0.22216150200678131</v>
      </c>
      <c r="H35" s="25">
        <f>taxrates!AR27</f>
        <v>0.31421708895312844</v>
      </c>
      <c r="I35" s="25">
        <f>taxrates!AY27</f>
        <v>0.36536632758855891</v>
      </c>
      <c r="J35" s="25">
        <f>taxrates!BF27</f>
        <v>0.51647130855829049</v>
      </c>
      <c r="K35" s="25">
        <f>taxrates!BM27</f>
        <v>0.67141270112577767</v>
      </c>
      <c r="L35" s="638"/>
    </row>
    <row r="36" spans="1:12" x14ac:dyDescent="0.2">
      <c r="A36" s="20">
        <v>1939</v>
      </c>
      <c r="B36" s="299">
        <f>taxrates!B28</f>
        <v>0.16402353940423467</v>
      </c>
      <c r="C36" s="632">
        <f>taxrates!I28</f>
        <v>0.1627128741407583</v>
      </c>
      <c r="D36" s="941">
        <f>'TG2'!I36</f>
        <v>0.18154810205577337</v>
      </c>
      <c r="E36" s="927"/>
      <c r="F36" s="1046">
        <f>taxrates!AD28</f>
        <v>0.17100107554364352</v>
      </c>
      <c r="G36" s="28">
        <f>taxrates!AK28</f>
        <v>0.1946657323256164</v>
      </c>
      <c r="H36" s="28">
        <f>taxrates!AR28</f>
        <v>0.26682897896999097</v>
      </c>
      <c r="I36" s="28">
        <f>taxrates!AY28</f>
        <v>0.30603820585258129</v>
      </c>
      <c r="J36" s="28">
        <f>taxrates!BF28</f>
        <v>0.42706298045884805</v>
      </c>
      <c r="K36" s="28">
        <f>taxrates!BM28</f>
        <v>0.55518187459650248</v>
      </c>
      <c r="L36" s="639"/>
    </row>
    <row r="37" spans="1:12" x14ac:dyDescent="0.2">
      <c r="A37" s="16">
        <v>1940</v>
      </c>
      <c r="B37" s="298">
        <f>taxrates!B29</f>
        <v>0.1735691578268897</v>
      </c>
      <c r="C37" s="294">
        <f>taxrates!I29</f>
        <v>0.16529784396690439</v>
      </c>
      <c r="D37" s="940">
        <f>'TG2'!I37</f>
        <v>0.1833332051640218</v>
      </c>
      <c r="E37" s="926"/>
      <c r="F37" s="645">
        <f>taxrates!AD29</f>
        <v>0.18723667922111789</v>
      </c>
      <c r="G37" s="25">
        <f>taxrates!AK29</f>
        <v>0.21391830701149731</v>
      </c>
      <c r="H37" s="25">
        <f>taxrates!AR29</f>
        <v>0.28269279085198634</v>
      </c>
      <c r="I37" s="25">
        <f>taxrates!AY29</f>
        <v>0.31746364615241529</v>
      </c>
      <c r="J37" s="25">
        <f>taxrates!BF29</f>
        <v>0.41977600800451331</v>
      </c>
      <c r="K37" s="25">
        <f>taxrates!BM29</f>
        <v>0.54570881040586727</v>
      </c>
      <c r="L37" s="638"/>
    </row>
    <row r="38" spans="1:12" x14ac:dyDescent="0.2">
      <c r="A38" s="16">
        <v>1941</v>
      </c>
      <c r="B38" s="298">
        <f>taxrates!B30</f>
        <v>0.19910688742483393</v>
      </c>
      <c r="C38" s="294">
        <f>taxrates!I30</f>
        <v>0.16148993706899367</v>
      </c>
      <c r="D38" s="940">
        <f>'TG2'!I38</f>
        <v>0.17545877609242902</v>
      </c>
      <c r="E38" s="926"/>
      <c r="F38" s="645">
        <f>taxrates!AD30</f>
        <v>0.24664936348711186</v>
      </c>
      <c r="G38" s="25">
        <f>taxrates!AK30</f>
        <v>0.28374446281257831</v>
      </c>
      <c r="H38" s="25">
        <f>taxrates!AR30</f>
        <v>0.35763136591752365</v>
      </c>
      <c r="I38" s="25">
        <f>taxrates!AY30</f>
        <v>0.39222836289536916</v>
      </c>
      <c r="J38" s="25">
        <f>taxrates!BF30</f>
        <v>0.4958678395005609</v>
      </c>
      <c r="K38" s="25">
        <f>taxrates!BM30</f>
        <v>0.65040720570740473</v>
      </c>
      <c r="L38" s="638"/>
    </row>
    <row r="39" spans="1:12" x14ac:dyDescent="0.2">
      <c r="A39" s="16">
        <v>1942</v>
      </c>
      <c r="B39" s="298">
        <f>taxrates!B31</f>
        <v>0.20190861280585784</v>
      </c>
      <c r="C39" s="294">
        <f>taxrates!I31</f>
        <v>0.13833422364387596</v>
      </c>
      <c r="D39" s="940">
        <f>'TG2'!I39</f>
        <v>0.14503293165542575</v>
      </c>
      <c r="E39" s="926"/>
      <c r="F39" s="645">
        <f>taxrates!AD31</f>
        <v>0.29520830490465327</v>
      </c>
      <c r="G39" s="25">
        <f>taxrates!AK31</f>
        <v>0.33098914572738969</v>
      </c>
      <c r="H39" s="25">
        <f>taxrates!AR31</f>
        <v>0.40669877381185532</v>
      </c>
      <c r="I39" s="25">
        <f>taxrates!AY31</f>
        <v>0.43443058183149752</v>
      </c>
      <c r="J39" s="25">
        <f>taxrates!BF31</f>
        <v>0.50798241117093934</v>
      </c>
      <c r="K39" s="25">
        <f>taxrates!BM31</f>
        <v>0.59971610354722882</v>
      </c>
      <c r="L39" s="638"/>
    </row>
    <row r="40" spans="1:12" x14ac:dyDescent="0.2">
      <c r="A40" s="16">
        <v>1943</v>
      </c>
      <c r="B40" s="298">
        <f>taxrates!B32</f>
        <v>0.25107098979755349</v>
      </c>
      <c r="C40" s="294">
        <f>taxrates!I32</f>
        <v>0.17762865643932368</v>
      </c>
      <c r="D40" s="940">
        <f>'TG2'!I40</f>
        <v>0.16107417695916437</v>
      </c>
      <c r="E40" s="926"/>
      <c r="F40" s="645">
        <f>taxrates!AD32</f>
        <v>0.3684775120544147</v>
      </c>
      <c r="G40" s="25">
        <f>taxrates!AK32</f>
        <v>0.40375486430305096</v>
      </c>
      <c r="H40" s="25">
        <f>taxrates!AR32</f>
        <v>0.47465218514583341</v>
      </c>
      <c r="I40" s="25">
        <f>taxrates!AY32</f>
        <v>0.49970907933824388</v>
      </c>
      <c r="J40" s="25">
        <f>taxrates!BF32</f>
        <v>0.56736170245398077</v>
      </c>
      <c r="K40" s="25">
        <f>taxrates!BM32</f>
        <v>0.6834529344913951</v>
      </c>
      <c r="L40" s="638"/>
    </row>
    <row r="41" spans="1:12" x14ac:dyDescent="0.2">
      <c r="A41" s="16">
        <v>1944</v>
      </c>
      <c r="B41" s="298">
        <f>taxrates!B33</f>
        <v>0.24047767897512051</v>
      </c>
      <c r="C41" s="294">
        <f>taxrates!I33</f>
        <v>0.18010315491952306</v>
      </c>
      <c r="D41" s="940">
        <f>'TG2'!I41</f>
        <v>0.1634234169246388</v>
      </c>
      <c r="E41" s="926"/>
      <c r="F41" s="645">
        <f>taxrates!AD33</f>
        <v>0.34106737889983008</v>
      </c>
      <c r="G41" s="25">
        <f>taxrates!AK33</f>
        <v>0.38203223609183251</v>
      </c>
      <c r="H41" s="25">
        <f>taxrates!AR33</f>
        <v>0.45998987444729522</v>
      </c>
      <c r="I41" s="25">
        <f>taxrates!AY33</f>
        <v>0.48532642728019948</v>
      </c>
      <c r="J41" s="25">
        <f>taxrates!BF33</f>
        <v>0.55729999128916441</v>
      </c>
      <c r="K41" s="25">
        <f>taxrates!BM33</f>
        <v>0.64845907287528959</v>
      </c>
      <c r="L41" s="638"/>
    </row>
    <row r="42" spans="1:12" x14ac:dyDescent="0.2">
      <c r="A42" s="16">
        <v>1945</v>
      </c>
      <c r="B42" s="298">
        <f>taxrates!B34</f>
        <v>0.24942257704842136</v>
      </c>
      <c r="C42" s="294">
        <f>taxrates!I34</f>
        <v>0.19291415493322958</v>
      </c>
      <c r="D42" s="940">
        <f>'TG2'!I42</f>
        <v>0.17789605209596285</v>
      </c>
      <c r="E42" s="926"/>
      <c r="F42" s="645">
        <f>taxrates!AD34</f>
        <v>0.34651281983053267</v>
      </c>
      <c r="G42" s="25">
        <f>taxrates!AK34</f>
        <v>0.38597747921482572</v>
      </c>
      <c r="H42" s="25">
        <f>taxrates!AR34</f>
        <v>0.46947534319377671</v>
      </c>
      <c r="I42" s="25">
        <f>taxrates!AY34</f>
        <v>0.50197237335503941</v>
      </c>
      <c r="J42" s="25">
        <f>taxrates!BF34</f>
        <v>0.59392001810489814</v>
      </c>
      <c r="K42" s="25">
        <f>taxrates!BM34</f>
        <v>0.74965204349859416</v>
      </c>
      <c r="L42" s="638"/>
    </row>
    <row r="43" spans="1:12" x14ac:dyDescent="0.2">
      <c r="A43" s="16">
        <v>1946</v>
      </c>
      <c r="B43" s="298">
        <f>taxrates!B35</f>
        <v>0.24486743779314726</v>
      </c>
      <c r="C43" s="294">
        <f>taxrates!I35</f>
        <v>0.20012110979723546</v>
      </c>
      <c r="D43" s="940">
        <f>'TG2'!I43</f>
        <v>0.19322990554464148</v>
      </c>
      <c r="E43" s="926"/>
      <c r="F43" s="645">
        <f>taxrates!AD35</f>
        <v>0.31758182747132896</v>
      </c>
      <c r="G43" s="25">
        <f>taxrates!AK35</f>
        <v>0.34855060415234057</v>
      </c>
      <c r="H43" s="25">
        <f>taxrates!AR35</f>
        <v>0.43615382890493315</v>
      </c>
      <c r="I43" s="25">
        <f>taxrates!AY35</f>
        <v>0.47678335084515888</v>
      </c>
      <c r="J43" s="25">
        <f>taxrates!BF35</f>
        <v>0.58977164986043307</v>
      </c>
      <c r="K43" s="25">
        <f>taxrates!BM35</f>
        <v>0.75386479425208719</v>
      </c>
      <c r="L43" s="638"/>
    </row>
    <row r="44" spans="1:12" x14ac:dyDescent="0.2">
      <c r="A44" s="16">
        <v>1947</v>
      </c>
      <c r="B44" s="298">
        <f>taxrates!B36</f>
        <v>0.25258410400458925</v>
      </c>
      <c r="C44" s="294">
        <f>taxrates!I36</f>
        <v>0.20265983924984265</v>
      </c>
      <c r="D44" s="940">
        <f>'TG2'!I44</f>
        <v>0.18989907068285139</v>
      </c>
      <c r="E44" s="926"/>
      <c r="F44" s="645">
        <f>taxrates!AD36</f>
        <v>0.33020341473072096</v>
      </c>
      <c r="G44" s="25">
        <f>taxrates!AK36</f>
        <v>0.36367850600336021</v>
      </c>
      <c r="H44" s="25">
        <f>taxrates!AR36</f>
        <v>0.44946126366023831</v>
      </c>
      <c r="I44" s="25">
        <f>taxrates!AY36</f>
        <v>0.48767377790450134</v>
      </c>
      <c r="J44" s="25">
        <f>taxrates!BF36</f>
        <v>0.58281773382131641</v>
      </c>
      <c r="K44" s="25">
        <f>taxrates!BM36</f>
        <v>0.69594733446885892</v>
      </c>
      <c r="L44" s="638"/>
    </row>
    <row r="45" spans="1:12" x14ac:dyDescent="0.2">
      <c r="A45" s="16">
        <v>1948</v>
      </c>
      <c r="B45" s="298">
        <f>taxrates!B37</f>
        <v>0.23005608479237813</v>
      </c>
      <c r="C45" s="294">
        <f>taxrates!I37</f>
        <v>0.18267657144337943</v>
      </c>
      <c r="D45" s="940">
        <f>'TG2'!I45</f>
        <v>0.17439209171882264</v>
      </c>
      <c r="E45" s="926"/>
      <c r="F45" s="645">
        <f>taxrates!AD37</f>
        <v>0.30026227165987407</v>
      </c>
      <c r="G45" s="25">
        <f>taxrates!AK37</f>
        <v>0.33026532721186497</v>
      </c>
      <c r="H45" s="25">
        <f>taxrates!AR37</f>
        <v>0.40586213043724539</v>
      </c>
      <c r="I45" s="25">
        <f>taxrates!AY37</f>
        <v>0.43937232597583381</v>
      </c>
      <c r="J45" s="25">
        <f>taxrates!BF37</f>
        <v>0.52830107010300087</v>
      </c>
      <c r="K45" s="25">
        <f>taxrates!BM37</f>
        <v>0.63587931205017889</v>
      </c>
      <c r="L45" s="638"/>
    </row>
    <row r="46" spans="1:12" x14ac:dyDescent="0.2">
      <c r="A46" s="16">
        <v>1949</v>
      </c>
      <c r="B46" s="298">
        <f>taxrates!B38</f>
        <v>0.22089295067682149</v>
      </c>
      <c r="C46" s="294">
        <f>taxrates!I38</f>
        <v>0.1817742378470068</v>
      </c>
      <c r="D46" s="940">
        <f>'TG2'!I46</f>
        <v>0.17714006697016849</v>
      </c>
      <c r="E46" s="926"/>
      <c r="F46" s="645">
        <f>taxrates!AD38</f>
        <v>0.27805732224654772</v>
      </c>
      <c r="G46" s="25">
        <f>taxrates!AK38</f>
        <v>0.30644961486003142</v>
      </c>
      <c r="H46" s="25">
        <f>taxrates!AR38</f>
        <v>0.37634802484301355</v>
      </c>
      <c r="I46" s="25">
        <f>taxrates!AY38</f>
        <v>0.405974080577156</v>
      </c>
      <c r="J46" s="25">
        <f>taxrates!BF38</f>
        <v>0.48504863053658925</v>
      </c>
      <c r="K46" s="25">
        <f>taxrates!BM38</f>
        <v>0.57943027121697754</v>
      </c>
      <c r="L46" s="638"/>
    </row>
    <row r="47" spans="1:12" x14ac:dyDescent="0.2">
      <c r="A47" s="24">
        <v>1950</v>
      </c>
      <c r="B47" s="300">
        <f>taxrates!B39</f>
        <v>0.24400345406108864</v>
      </c>
      <c r="C47" s="633">
        <f>taxrates!I39</f>
        <v>0.19081980856342309</v>
      </c>
      <c r="D47" s="942">
        <f>'TG2'!I47</f>
        <v>0.1844340772406215</v>
      </c>
      <c r="E47" s="928"/>
      <c r="F47" s="845">
        <f>taxrates!AD39</f>
        <v>0.3220049136364721</v>
      </c>
      <c r="G47" s="26">
        <f>taxrates!AK39</f>
        <v>0.35551189215107093</v>
      </c>
      <c r="H47" s="26">
        <f>taxrates!AR39</f>
        <v>0.43762241116519651</v>
      </c>
      <c r="I47" s="26">
        <f>taxrates!AY39</f>
        <v>0.46924513599566009</v>
      </c>
      <c r="J47" s="26">
        <f>taxrates!BF39</f>
        <v>0.55729645106743275</v>
      </c>
      <c r="K47" s="26">
        <f>taxrates!BM39</f>
        <v>0.7392256016290133</v>
      </c>
      <c r="L47" s="640"/>
    </row>
    <row r="48" spans="1:12" x14ac:dyDescent="0.2">
      <c r="A48" s="16">
        <v>1951</v>
      </c>
      <c r="B48" s="298">
        <f>taxrates!B40</f>
        <v>0.26209871406467383</v>
      </c>
      <c r="C48" s="294">
        <f>taxrates!I40</f>
        <v>0.20278502452935582</v>
      </c>
      <c r="D48" s="940">
        <f>'TG2'!I48</f>
        <v>0.18759980022340556</v>
      </c>
      <c r="E48" s="926"/>
      <c r="F48" s="645">
        <f>taxrates!AD40</f>
        <v>0.35234636518972628</v>
      </c>
      <c r="G48" s="25">
        <f>taxrates!AK40</f>
        <v>0.38853840431620978</v>
      </c>
      <c r="H48" s="25">
        <f>taxrates!AR40</f>
        <v>0.47067704183796372</v>
      </c>
      <c r="I48" s="25">
        <f>taxrates!AY40</f>
        <v>0.50285649426899337</v>
      </c>
      <c r="J48" s="25">
        <f>taxrates!BF40</f>
        <v>0.59042265474806765</v>
      </c>
      <c r="K48" s="25">
        <f>taxrates!BM40</f>
        <v>0.68798362103182753</v>
      </c>
      <c r="L48" s="638"/>
    </row>
    <row r="49" spans="1:13" x14ac:dyDescent="0.2">
      <c r="A49" s="16">
        <v>1952</v>
      </c>
      <c r="B49" s="298">
        <f>taxrates!B41</f>
        <v>0.26198346600596106</v>
      </c>
      <c r="C49" s="294">
        <f>taxrates!I41</f>
        <v>0.21021115800348128</v>
      </c>
      <c r="D49" s="940">
        <f>'TG2'!I49</f>
        <v>0.19162863594458471</v>
      </c>
      <c r="E49" s="926"/>
      <c r="F49" s="645">
        <f>taxrates!AD41</f>
        <v>0.34196642290357193</v>
      </c>
      <c r="G49" s="25">
        <f>taxrates!AK41</f>
        <v>0.37421279155103604</v>
      </c>
      <c r="H49" s="25">
        <f>taxrates!AR41</f>
        <v>0.45085291143442174</v>
      </c>
      <c r="I49" s="25">
        <f>taxrates!AY41</f>
        <v>0.47932946020072953</v>
      </c>
      <c r="J49" s="25">
        <f>taxrates!BF41</f>
        <v>0.54427087830427634</v>
      </c>
      <c r="K49" s="25">
        <f>taxrates!BM41</f>
        <v>0.65018210530869669</v>
      </c>
      <c r="L49" s="638"/>
    </row>
    <row r="50" spans="1:13" x14ac:dyDescent="0.2">
      <c r="A50" s="16">
        <v>1953</v>
      </c>
      <c r="B50" s="298">
        <f>taxrates!B42</f>
        <v>0.26182831349829572</v>
      </c>
      <c r="C50" s="294">
        <f>taxrates!I42</f>
        <v>0.21041046336074212</v>
      </c>
      <c r="D50" s="940">
        <f>'TG2'!I50</f>
        <v>0.191232945524621</v>
      </c>
      <c r="E50" s="926"/>
      <c r="F50" s="645">
        <f>taxrates!AD42</f>
        <v>0.3426391648334558</v>
      </c>
      <c r="G50" s="25">
        <f>taxrates!AK42</f>
        <v>0.3769875202638146</v>
      </c>
      <c r="H50" s="25">
        <f>taxrates!AR42</f>
        <v>0.45482032126139171</v>
      </c>
      <c r="I50" s="25">
        <f>taxrates!AY42</f>
        <v>0.48274835406413963</v>
      </c>
      <c r="J50" s="25">
        <f>taxrates!BF42</f>
        <v>0.56947910759463516</v>
      </c>
      <c r="K50" s="25">
        <f>taxrates!BM42</f>
        <v>0.65349867033272668</v>
      </c>
      <c r="L50" s="638"/>
    </row>
    <row r="51" spans="1:13" x14ac:dyDescent="0.2">
      <c r="A51" s="16">
        <v>1954</v>
      </c>
      <c r="B51" s="298">
        <f>taxrates!B43</f>
        <v>0.24816293046771823</v>
      </c>
      <c r="C51" s="294">
        <f>taxrates!I43</f>
        <v>0.20162060532447182</v>
      </c>
      <c r="D51" s="940">
        <f>'TG2'!I51</f>
        <v>0.18627531582143372</v>
      </c>
      <c r="E51" s="926"/>
      <c r="F51" s="645">
        <f>taxrates!AD43</f>
        <v>0.31987716568011221</v>
      </c>
      <c r="G51" s="25">
        <f>taxrates!AK43</f>
        <v>0.3525505182690839</v>
      </c>
      <c r="H51" s="25">
        <f>taxrates!AR43</f>
        <v>0.42811988164716169</v>
      </c>
      <c r="I51" s="25">
        <f>taxrates!AY43</f>
        <v>0.457758667619936</v>
      </c>
      <c r="J51" s="25">
        <f>taxrates!BF43</f>
        <v>0.55035777313557133</v>
      </c>
      <c r="K51" s="25">
        <f>taxrates!BM43</f>
        <v>0.63782261720705524</v>
      </c>
      <c r="L51" s="638"/>
    </row>
    <row r="52" spans="1:13" x14ac:dyDescent="0.2">
      <c r="A52" s="16">
        <v>1955</v>
      </c>
      <c r="B52" s="298">
        <f>taxrates!B44</f>
        <v>0.25538994823093752</v>
      </c>
      <c r="C52" s="294">
        <f>taxrates!I44</f>
        <v>0.20673656654490441</v>
      </c>
      <c r="D52" s="940">
        <f>'TG2'!I52</f>
        <v>0.19073903025319677</v>
      </c>
      <c r="E52" s="926"/>
      <c r="F52" s="645">
        <f>taxrates!AD44</f>
        <v>0.32913885893608508</v>
      </c>
      <c r="G52" s="25">
        <f>taxrates!AK44</f>
        <v>0.35736315537674368</v>
      </c>
      <c r="H52" s="25">
        <f>taxrates!AR44</f>
        <v>0.43339033183857445</v>
      </c>
      <c r="I52" s="25">
        <f>taxrates!AY44</f>
        <v>0.46288924194837949</v>
      </c>
      <c r="J52" s="25">
        <f>taxrates!BF44</f>
        <v>0.55019966250551511</v>
      </c>
      <c r="K52" s="25">
        <f>taxrates!BM44</f>
        <v>0.60951917076315953</v>
      </c>
      <c r="L52" s="638"/>
    </row>
    <row r="53" spans="1:13" x14ac:dyDescent="0.2">
      <c r="A53" s="16">
        <v>1956</v>
      </c>
      <c r="B53" s="298">
        <f>taxrates!B45</f>
        <v>0.25813319487021746</v>
      </c>
      <c r="C53" s="294">
        <f>taxrates!I45</f>
        <v>0.21076652509637783</v>
      </c>
      <c r="D53" s="940">
        <f>'TG2'!I53</f>
        <v>0.19355786818560602</v>
      </c>
      <c r="E53" s="926"/>
      <c r="F53" s="645">
        <f>taxrates!AD45</f>
        <v>0.33120745336903001</v>
      </c>
      <c r="G53" s="25">
        <f>taxrates!AK45</f>
        <v>0.36111954582096534</v>
      </c>
      <c r="H53" s="25">
        <f>taxrates!AR45</f>
        <v>0.44398107646336527</v>
      </c>
      <c r="I53" s="25">
        <f>taxrates!AY45</f>
        <v>0.49045921508213836</v>
      </c>
      <c r="J53" s="25">
        <f>taxrates!BF45</f>
        <v>0.56414622083599952</v>
      </c>
      <c r="K53" s="25">
        <f>taxrates!BM45</f>
        <v>0.63456378840712246</v>
      </c>
      <c r="L53" s="638"/>
    </row>
    <row r="54" spans="1:13" x14ac:dyDescent="0.2">
      <c r="A54" s="16">
        <v>1957</v>
      </c>
      <c r="B54" s="298">
        <f>taxrates!B46</f>
        <v>0.25911995003729377</v>
      </c>
      <c r="C54" s="294">
        <f>taxrates!I46</f>
        <v>0.21492521092375716</v>
      </c>
      <c r="D54" s="940">
        <f>'TG2'!I54</f>
        <v>0.19743360482110114</v>
      </c>
      <c r="E54" s="926"/>
      <c r="F54" s="645">
        <f>taxrates!AD46</f>
        <v>0.32808223341702913</v>
      </c>
      <c r="G54" s="25">
        <f>taxrates!AK46</f>
        <v>0.35769898506263254</v>
      </c>
      <c r="H54" s="25">
        <f>taxrates!AR46</f>
        <v>0.4323042842859991</v>
      </c>
      <c r="I54" s="25">
        <f>taxrates!AY46</f>
        <v>0.47624240907917775</v>
      </c>
      <c r="J54" s="25">
        <f>taxrates!BF46</f>
        <v>0.55120468218935659</v>
      </c>
      <c r="K54" s="25">
        <f>taxrates!BM46</f>
        <v>0.62903306378122359</v>
      </c>
      <c r="L54" s="638"/>
    </row>
    <row r="55" spans="1:13" x14ac:dyDescent="0.2">
      <c r="A55" s="16">
        <v>1958</v>
      </c>
      <c r="B55" s="298">
        <f>taxrates!B47</f>
        <v>0.25292328805722403</v>
      </c>
      <c r="C55" s="294">
        <f>taxrates!I47</f>
        <v>0.2123970275480046</v>
      </c>
      <c r="D55" s="940">
        <f>'TG2'!I55</f>
        <v>0.19557433422756046</v>
      </c>
      <c r="E55" s="926"/>
      <c r="F55" s="645">
        <f>taxrates!AD47</f>
        <v>0.31507912502972973</v>
      </c>
      <c r="G55" s="25">
        <f>taxrates!AK47</f>
        <v>0.34509983137928857</v>
      </c>
      <c r="H55" s="25">
        <f>taxrates!AR47</f>
        <v>0.42446708840217601</v>
      </c>
      <c r="I55" s="25">
        <f>taxrates!AY47</f>
        <v>0.4732937462373264</v>
      </c>
      <c r="J55" s="25">
        <f>taxrates!BF47</f>
        <v>0.55680122346047778</v>
      </c>
      <c r="K55" s="25">
        <f>taxrates!BM47</f>
        <v>0.64081456585155538</v>
      </c>
      <c r="L55" s="638"/>
    </row>
    <row r="56" spans="1:13" x14ac:dyDescent="0.2">
      <c r="A56" s="16">
        <v>1959</v>
      </c>
      <c r="B56" s="298">
        <f>taxrates!B48</f>
        <v>0.26436110154455145</v>
      </c>
      <c r="C56" s="294">
        <f>taxrates!I48</f>
        <v>0.22218641290295055</v>
      </c>
      <c r="D56" s="940">
        <f>'TG2'!I56</f>
        <v>0.2051297743961043</v>
      </c>
      <c r="E56" s="926"/>
      <c r="F56" s="645">
        <f>taxrates!AD48</f>
        <v>0.328040793491996</v>
      </c>
      <c r="G56" s="25">
        <f>taxrates!AK48</f>
        <v>0.35769413289430235</v>
      </c>
      <c r="H56" s="25">
        <f>taxrates!AR48</f>
        <v>0.43087035638388105</v>
      </c>
      <c r="I56" s="25">
        <f>taxrates!AY48</f>
        <v>0.4689439473363497</v>
      </c>
      <c r="J56" s="25">
        <f>taxrates!BF48</f>
        <v>0.54361432506149909</v>
      </c>
      <c r="K56" s="25">
        <f>taxrates!BM48</f>
        <v>0.61791916236263844</v>
      </c>
      <c r="L56" s="638"/>
    </row>
    <row r="57" spans="1:13" x14ac:dyDescent="0.2">
      <c r="A57" s="24">
        <v>1960</v>
      </c>
      <c r="B57" s="300">
        <f>taxrates!B49</f>
        <v>0.27251352576002141</v>
      </c>
      <c r="C57" s="633">
        <f>taxrates!I49</f>
        <v>0.23252977287078985</v>
      </c>
      <c r="D57" s="942">
        <f>'TG2'!I57</f>
        <v>0.2145167049816242</v>
      </c>
      <c r="E57" s="928"/>
      <c r="F57" s="845">
        <f>taxrates!AD49</f>
        <v>0.33305786919112734</v>
      </c>
      <c r="G57" s="26">
        <f>taxrates!AK49</f>
        <v>0.36201061328518813</v>
      </c>
      <c r="H57" s="26">
        <f>taxrates!AR49</f>
        <v>0.43612583458119747</v>
      </c>
      <c r="I57" s="26">
        <f>taxrates!AY49</f>
        <v>0.48019060432251448</v>
      </c>
      <c r="J57" s="26">
        <f>taxrates!BF49</f>
        <v>0.55371396960173302</v>
      </c>
      <c r="K57" s="26">
        <f>taxrates!BM49</f>
        <v>0.61448101654281573</v>
      </c>
      <c r="L57" s="640"/>
    </row>
    <row r="58" spans="1:13" x14ac:dyDescent="0.2">
      <c r="A58" s="16">
        <v>1961</v>
      </c>
      <c r="B58" s="298">
        <f>taxrates!B50</f>
        <v>0.2706642134011884</v>
      </c>
      <c r="C58" s="294">
        <f>taxrates!I50</f>
        <v>0.23172813395592359</v>
      </c>
      <c r="D58" s="943">
        <f>'TG2'!I58</f>
        <v>0.21432444938628595</v>
      </c>
      <c r="E58" s="926"/>
      <c r="F58" s="645">
        <f>taxrates!AD50</f>
        <v>0.32872165941947895</v>
      </c>
      <c r="G58" s="25">
        <f>taxrates!AK50</f>
        <v>0.35814734140224219</v>
      </c>
      <c r="H58" s="25">
        <f>taxrates!AR50</f>
        <v>0.44123992485129954</v>
      </c>
      <c r="I58" s="25">
        <f>taxrates!AY50</f>
        <v>0.48730727865248397</v>
      </c>
      <c r="J58" s="25">
        <f>taxrates!BF50</f>
        <v>0.56148881425827246</v>
      </c>
      <c r="K58" s="25">
        <f>taxrates!BM50</f>
        <v>0.61829179254164801</v>
      </c>
      <c r="L58" s="638"/>
    </row>
    <row r="59" spans="1:13" x14ac:dyDescent="0.2">
      <c r="A59" s="16">
        <v>1962</v>
      </c>
      <c r="B59" s="773">
        <f>taxrates!B51</f>
        <v>0.27177315950393677</v>
      </c>
      <c r="C59" s="295">
        <f>taxrates!I51</f>
        <v>0.24201738834381104</v>
      </c>
      <c r="D59" s="483">
        <f>taxrates!P51</f>
        <v>0.22205542027950287</v>
      </c>
      <c r="E59" s="483">
        <f>taxrates!W51</f>
        <v>0.25077232718467712</v>
      </c>
      <c r="F59" s="301">
        <f>taxrates!AD51</f>
        <v>0.32488355040550232</v>
      </c>
      <c r="G59" s="14">
        <f>taxrates!AK51</f>
        <v>0.34950435161590576</v>
      </c>
      <c r="H59" s="14">
        <f>taxrates!AR51</f>
        <v>0.42098626494407654</v>
      </c>
      <c r="I59" s="14">
        <f>taxrates!AY51</f>
        <v>0.45510545372962952</v>
      </c>
      <c r="J59" s="14">
        <f>taxrates!BF51</f>
        <v>0.51731854677200317</v>
      </c>
      <c r="K59" s="14">
        <f>taxrates!BM51</f>
        <v>0.56487852334976196</v>
      </c>
      <c r="L59" s="641">
        <f>taxrates!BT51</f>
        <v>0.59233099222183228</v>
      </c>
    </row>
    <row r="60" spans="1:13" x14ac:dyDescent="0.2">
      <c r="A60" s="16">
        <v>1963</v>
      </c>
      <c r="B60" s="773">
        <f>taxrates!B52</f>
        <v>0.27691885916427145</v>
      </c>
      <c r="C60" s="295">
        <f>taxrates!I52</f>
        <v>0.23861027508974075</v>
      </c>
      <c r="D60" s="483">
        <f>taxrates!P52</f>
        <v>0.22452504187822342</v>
      </c>
      <c r="E60" s="483">
        <f>taxrates!W52</f>
        <v>0.24470958858728409</v>
      </c>
      <c r="F60" s="301">
        <f>taxrates!AD52</f>
        <v>0.31799173355102539</v>
      </c>
      <c r="G60" s="14">
        <f>taxrates!AK52</f>
        <v>0.34252053499221802</v>
      </c>
      <c r="H60" s="14">
        <f>taxrates!AR52</f>
        <v>0.41293308138847351</v>
      </c>
      <c r="I60" s="14">
        <f>taxrates!AY52</f>
        <v>0.44589030742645264</v>
      </c>
      <c r="J60" s="14">
        <f>taxrates!BF52</f>
        <v>0.50715240836143494</v>
      </c>
      <c r="K60" s="14">
        <f>taxrates!BM52</f>
        <v>0.55370855331420898</v>
      </c>
      <c r="L60" s="641">
        <f>taxrates!BT52</f>
        <v>0.57529520988464355</v>
      </c>
    </row>
    <row r="61" spans="1:13" x14ac:dyDescent="0.2">
      <c r="A61" s="16">
        <v>1964</v>
      </c>
      <c r="B61" s="773">
        <f>taxrates!B53</f>
        <v>0.26314368844032288</v>
      </c>
      <c r="C61" s="295">
        <f>taxrates!I53</f>
        <v>0.23520316183567047</v>
      </c>
      <c r="D61" s="483">
        <f>taxrates!P53</f>
        <v>0.22699466347694397</v>
      </c>
      <c r="E61" s="483">
        <f>taxrates!W53</f>
        <v>0.23864684998989105</v>
      </c>
      <c r="F61" s="301">
        <f>taxrates!AD53</f>
        <v>0.31109991669654846</v>
      </c>
      <c r="G61" s="14">
        <f>taxrates!AK53</f>
        <v>0.33553671836853027</v>
      </c>
      <c r="H61" s="14">
        <f>taxrates!AR53</f>
        <v>0.40487989783287048</v>
      </c>
      <c r="I61" s="14">
        <f>taxrates!AY53</f>
        <v>0.43667516112327576</v>
      </c>
      <c r="J61" s="14">
        <f>taxrates!BF53</f>
        <v>0.4969862699508667</v>
      </c>
      <c r="K61" s="14">
        <f>taxrates!BM53</f>
        <v>0.54253858327865601</v>
      </c>
      <c r="L61" s="641">
        <f>taxrates!BT53</f>
        <v>0.55825942754745483</v>
      </c>
    </row>
    <row r="62" spans="1:13" x14ac:dyDescent="0.2">
      <c r="A62" s="16">
        <v>1965</v>
      </c>
      <c r="B62" s="773">
        <f>taxrates!B54</f>
        <v>0.26250753237212421</v>
      </c>
      <c r="C62" s="295">
        <f>taxrates!I54</f>
        <v>0.23894719779491425</v>
      </c>
      <c r="D62" s="483">
        <f>taxrates!P54</f>
        <v>0.2300795316696167</v>
      </c>
      <c r="E62" s="483">
        <f>taxrates!W54</f>
        <v>0.24277828633785248</v>
      </c>
      <c r="F62" s="301">
        <f>taxrates!AD54</f>
        <v>0.31389614939689636</v>
      </c>
      <c r="G62" s="14">
        <f>taxrates!AK54</f>
        <v>0.33843673765659332</v>
      </c>
      <c r="H62" s="14">
        <f>taxrates!AR54</f>
        <v>0.40847361087799072</v>
      </c>
      <c r="I62" s="14">
        <f>taxrates!AY54</f>
        <v>0.43845716118812561</v>
      </c>
      <c r="J62" s="14">
        <f>taxrates!BF54</f>
        <v>0.49419769644737244</v>
      </c>
      <c r="K62" s="14">
        <f>taxrates!BM54</f>
        <v>0.53424486517906189</v>
      </c>
      <c r="L62" s="641">
        <f>taxrates!BT54</f>
        <v>0.55100280046463013</v>
      </c>
    </row>
    <row r="63" spans="1:13" x14ac:dyDescent="0.2">
      <c r="A63" s="16">
        <v>1966</v>
      </c>
      <c r="B63" s="773">
        <f>taxrates!B55</f>
        <v>0.26943939924240112</v>
      </c>
      <c r="C63" s="295">
        <f>taxrates!I55</f>
        <v>0.24269123375415802</v>
      </c>
      <c r="D63" s="483">
        <f>taxrates!P55</f>
        <v>0.23316439986228943</v>
      </c>
      <c r="E63" s="483">
        <f>taxrates!W55</f>
        <v>0.2469097226858139</v>
      </c>
      <c r="F63" s="301">
        <f>taxrates!AD55</f>
        <v>0.31669238209724426</v>
      </c>
      <c r="G63" s="14">
        <f>taxrates!AK55</f>
        <v>0.34133675694465637</v>
      </c>
      <c r="H63" s="14">
        <f>taxrates!AR55</f>
        <v>0.41206732392311096</v>
      </c>
      <c r="I63" s="14">
        <f>taxrates!AY55</f>
        <v>0.44023916125297546</v>
      </c>
      <c r="J63" s="14">
        <f>taxrates!BF55</f>
        <v>0.49140912294387817</v>
      </c>
      <c r="K63" s="14">
        <f>taxrates!BM55</f>
        <v>0.52595114707946777</v>
      </c>
      <c r="L63" s="641">
        <f>taxrates!BT55</f>
        <v>0.54374617338180542</v>
      </c>
      <c r="M63" s="1082"/>
    </row>
    <row r="64" spans="1:13" x14ac:dyDescent="0.2">
      <c r="A64" s="16">
        <v>1967</v>
      </c>
      <c r="B64" s="773">
        <f>taxrates!B56</f>
        <v>0.27319750189781189</v>
      </c>
      <c r="C64" s="295">
        <f>taxrates!I56</f>
        <v>0.24423815310001373</v>
      </c>
      <c r="D64" s="483">
        <f>taxrates!P56</f>
        <v>0.22993679344654083</v>
      </c>
      <c r="E64" s="483">
        <f>taxrates!W56</f>
        <v>0.25102400779724121</v>
      </c>
      <c r="F64" s="301">
        <f>taxrates!AD56</f>
        <v>0.32687106728553772</v>
      </c>
      <c r="G64" s="14">
        <f>taxrates!AK56</f>
        <v>0.35360062122344971</v>
      </c>
      <c r="H64" s="14">
        <f>taxrates!AR56</f>
        <v>0.42454436421394348</v>
      </c>
      <c r="I64" s="14">
        <f>taxrates!AY56</f>
        <v>0.45346936583518982</v>
      </c>
      <c r="J64" s="14">
        <f>taxrates!BF56</f>
        <v>0.50848555564880371</v>
      </c>
      <c r="K64" s="14">
        <f>taxrates!BM56</f>
        <v>0.54258275032043457</v>
      </c>
      <c r="L64" s="641">
        <f>taxrates!BT56</f>
        <v>0.55288493633270264</v>
      </c>
      <c r="M64" s="1082"/>
    </row>
    <row r="65" spans="1:13" x14ac:dyDescent="0.2">
      <c r="A65" s="16">
        <v>1968</v>
      </c>
      <c r="B65" s="773">
        <f>taxrates!B57</f>
        <v>0.28861358761787415</v>
      </c>
      <c r="C65" s="295">
        <f>taxrates!I57</f>
        <v>0.25615802407264709</v>
      </c>
      <c r="D65" s="483">
        <f>taxrates!P57</f>
        <v>0.23935024440288544</v>
      </c>
      <c r="E65" s="483">
        <f>taxrates!W57</f>
        <v>0.26404953002929688</v>
      </c>
      <c r="F65" s="301">
        <f>taxrates!AD57</f>
        <v>0.34815400838851929</v>
      </c>
      <c r="G65" s="14">
        <f>taxrates!AK57</f>
        <v>0.37636381387710571</v>
      </c>
      <c r="H65" s="14">
        <f>taxrates!AR57</f>
        <v>0.44846481084823608</v>
      </c>
      <c r="I65" s="14">
        <f>taxrates!AY57</f>
        <v>0.48008143901824951</v>
      </c>
      <c r="J65" s="14">
        <f>taxrates!BF57</f>
        <v>0.53617805242538452</v>
      </c>
      <c r="K65" s="14">
        <f>taxrates!BM57</f>
        <v>0.55711817741394043</v>
      </c>
      <c r="L65" s="641">
        <f>taxrates!BT57</f>
        <v>0.56881159543991089</v>
      </c>
      <c r="M65" s="1082"/>
    </row>
    <row r="66" spans="1:13" x14ac:dyDescent="0.2">
      <c r="A66" s="20">
        <v>1969</v>
      </c>
      <c r="B66" s="774">
        <f>taxrates!B58</f>
        <v>0.30058544874191284</v>
      </c>
      <c r="C66" s="296">
        <f>taxrates!I58</f>
        <v>0.27144494652748108</v>
      </c>
      <c r="D66" s="487">
        <f>taxrates!P58</f>
        <v>0.25460180640220642</v>
      </c>
      <c r="E66" s="487">
        <f>taxrates!W58</f>
        <v>0.2794826328754425</v>
      </c>
      <c r="F66" s="302">
        <f>taxrates!AD58</f>
        <v>0.35747286677360535</v>
      </c>
      <c r="G66" s="19">
        <f>taxrates!AK58</f>
        <v>0.38622862100601196</v>
      </c>
      <c r="H66" s="19">
        <f>taxrates!AR58</f>
        <v>0.46369153261184692</v>
      </c>
      <c r="I66" s="19">
        <f>taxrates!AY58</f>
        <v>0.49684977531433105</v>
      </c>
      <c r="J66" s="19">
        <f>taxrates!BF58</f>
        <v>0.55615931749343872</v>
      </c>
      <c r="K66" s="19">
        <f>taxrates!BM58</f>
        <v>0.59183180332183838</v>
      </c>
      <c r="L66" s="642">
        <f>taxrates!BT58</f>
        <v>0.59148126840591431</v>
      </c>
      <c r="M66" s="1082"/>
    </row>
    <row r="67" spans="1:13" x14ac:dyDescent="0.2">
      <c r="A67" s="24">
        <v>1970</v>
      </c>
      <c r="B67" s="775">
        <f>taxrates!B59</f>
        <v>0.28912144899368286</v>
      </c>
      <c r="C67" s="297">
        <f>taxrates!I59</f>
        <v>0.26501950621604919</v>
      </c>
      <c r="D67" s="489">
        <f>taxrates!P59</f>
        <v>0.24740952253341675</v>
      </c>
      <c r="E67" s="489">
        <f>taxrates!W59</f>
        <v>0.27324774861335754</v>
      </c>
      <c r="F67" s="303">
        <f>taxrates!AD59</f>
        <v>0.33736583590507507</v>
      </c>
      <c r="G67" s="23">
        <f>taxrates!AK59</f>
        <v>0.36237308382987976</v>
      </c>
      <c r="H67" s="23">
        <f>taxrates!AR59</f>
        <v>0.43466365337371826</v>
      </c>
      <c r="I67" s="23">
        <f>taxrates!AY59</f>
        <v>0.46609118580818176</v>
      </c>
      <c r="J67" s="23">
        <f>taxrates!BF59</f>
        <v>0.53172928094863892</v>
      </c>
      <c r="K67" s="23">
        <f>taxrates!BM59</f>
        <v>0.57452261447906494</v>
      </c>
      <c r="L67" s="643">
        <f>taxrates!BT59</f>
        <v>0.57295644283294678</v>
      </c>
      <c r="M67" s="1082"/>
    </row>
    <row r="68" spans="1:13" x14ac:dyDescent="0.2">
      <c r="A68" s="16">
        <v>1971</v>
      </c>
      <c r="B68" s="773">
        <f>taxrates!B60</f>
        <v>0.28381529450416565</v>
      </c>
      <c r="C68" s="295">
        <f>taxrates!I60</f>
        <v>0.25943905115127563</v>
      </c>
      <c r="D68" s="483">
        <f>taxrates!P60</f>
        <v>0.24100998044013977</v>
      </c>
      <c r="E68" s="483">
        <f>taxrates!W60</f>
        <v>0.26775524020195007</v>
      </c>
      <c r="F68" s="301">
        <f>taxrates!AD60</f>
        <v>0.3313802182674408</v>
      </c>
      <c r="G68" s="14">
        <f>taxrates!AK60</f>
        <v>0.35600182414054871</v>
      </c>
      <c r="H68" s="14">
        <f>taxrates!AR60</f>
        <v>0.42383262515068054</v>
      </c>
      <c r="I68" s="14">
        <f>taxrates!AY60</f>
        <v>0.45595669746398926</v>
      </c>
      <c r="J68" s="14">
        <f>taxrates!BF60</f>
        <v>0.51773625612258911</v>
      </c>
      <c r="K68" s="14">
        <f>taxrates!BM60</f>
        <v>0.56206983327865601</v>
      </c>
      <c r="L68" s="641">
        <f>taxrates!BT60</f>
        <v>0.56409269571304321</v>
      </c>
      <c r="M68" s="1082"/>
    </row>
    <row r="69" spans="1:13" x14ac:dyDescent="0.2">
      <c r="A69" s="16">
        <v>1972</v>
      </c>
      <c r="B69" s="773">
        <f>taxrates!B61</f>
        <v>0.29398134350776672</v>
      </c>
      <c r="C69" s="295">
        <f>taxrates!I61</f>
        <v>0.27010723948478699</v>
      </c>
      <c r="D69" s="483">
        <f>taxrates!P61</f>
        <v>0.24612538516521454</v>
      </c>
      <c r="E69" s="483">
        <f>taxrates!W61</f>
        <v>0.28084659576416016</v>
      </c>
      <c r="F69" s="301">
        <f>taxrates!AD61</f>
        <v>0.33996438980102539</v>
      </c>
      <c r="G69" s="14">
        <f>taxrates!AK61</f>
        <v>0.36306914687156677</v>
      </c>
      <c r="H69" s="14">
        <f>taxrates!AR61</f>
        <v>0.43018373847007751</v>
      </c>
      <c r="I69" s="14">
        <f>taxrates!AY61</f>
        <v>0.45923712849617004</v>
      </c>
      <c r="J69" s="14">
        <f>taxrates!BF61</f>
        <v>0.51271194219589233</v>
      </c>
      <c r="K69" s="14">
        <f>taxrates!BM61</f>
        <v>0.55552250146865845</v>
      </c>
      <c r="L69" s="641">
        <f>taxrates!BT61</f>
        <v>0.56406116485595703</v>
      </c>
      <c r="M69" s="1082"/>
    </row>
    <row r="70" spans="1:13" x14ac:dyDescent="0.2">
      <c r="A70" s="16">
        <v>1973</v>
      </c>
      <c r="B70" s="773">
        <f>taxrates!B62</f>
        <v>0.29538625478744507</v>
      </c>
      <c r="C70" s="295">
        <f>taxrates!I62</f>
        <v>0.2765096127986908</v>
      </c>
      <c r="D70" s="483">
        <f>taxrates!P62</f>
        <v>0.25366055965423584</v>
      </c>
      <c r="E70" s="483">
        <f>taxrates!W62</f>
        <v>0.28693562746047974</v>
      </c>
      <c r="F70" s="301">
        <f>taxrates!AD62</f>
        <v>0.33129817247390747</v>
      </c>
      <c r="G70" s="14">
        <f>taxrates!AK62</f>
        <v>0.34978014230728149</v>
      </c>
      <c r="H70" s="14">
        <f>taxrates!AR62</f>
        <v>0.40808805823326111</v>
      </c>
      <c r="I70" s="14">
        <f>taxrates!AY62</f>
        <v>0.43356812000274658</v>
      </c>
      <c r="J70" s="14">
        <f>taxrates!BF62</f>
        <v>0.48063495755195618</v>
      </c>
      <c r="K70" s="14">
        <f>taxrates!BM62</f>
        <v>0.51657956838607788</v>
      </c>
      <c r="L70" s="641">
        <f>taxrates!BT62</f>
        <v>0.52366238832473755</v>
      </c>
      <c r="M70" s="1082"/>
    </row>
    <row r="71" spans="1:13" x14ac:dyDescent="0.2">
      <c r="A71" s="16">
        <v>1974</v>
      </c>
      <c r="B71" s="773">
        <f>taxrates!B63</f>
        <v>0.30370563268661499</v>
      </c>
      <c r="C71" s="295">
        <f>taxrates!I63</f>
        <v>0.28384989500045776</v>
      </c>
      <c r="D71" s="483">
        <f>taxrates!P63</f>
        <v>0.25698518753051758</v>
      </c>
      <c r="E71" s="483">
        <f>taxrates!W63</f>
        <v>0.29624858498573303</v>
      </c>
      <c r="F71" s="301">
        <f>taxrates!AD63</f>
        <v>0.34318715333938599</v>
      </c>
      <c r="G71" s="14">
        <f>taxrates!AK63</f>
        <v>0.36291366815567017</v>
      </c>
      <c r="H71" s="14">
        <f>taxrates!AR63</f>
        <v>0.42310485243797302</v>
      </c>
      <c r="I71" s="14">
        <f>taxrates!AY63</f>
        <v>0.4496801495552063</v>
      </c>
      <c r="J71" s="14">
        <f>taxrates!BF63</f>
        <v>0.50696635246276855</v>
      </c>
      <c r="K71" s="14">
        <f>taxrates!BM63</f>
        <v>0.55027312040328979</v>
      </c>
      <c r="L71" s="641">
        <f>taxrates!BT63</f>
        <v>0.55902856588363647</v>
      </c>
      <c r="M71" s="1082"/>
    </row>
    <row r="72" spans="1:13" x14ac:dyDescent="0.2">
      <c r="A72" s="16">
        <v>1975</v>
      </c>
      <c r="B72" s="773">
        <f>taxrates!B64</f>
        <v>0.28792819380760193</v>
      </c>
      <c r="C72" s="295">
        <f>taxrates!I64</f>
        <v>0.2702479362487793</v>
      </c>
      <c r="D72" s="483">
        <f>taxrates!P64</f>
        <v>0.23914609849452972</v>
      </c>
      <c r="E72" s="483">
        <f>taxrates!W64</f>
        <v>0.28415170311927795</v>
      </c>
      <c r="F72" s="301">
        <f>taxrates!AD64</f>
        <v>0.32250756025314331</v>
      </c>
      <c r="G72" s="14">
        <f>taxrates!AK64</f>
        <v>0.33725482225418091</v>
      </c>
      <c r="H72" s="14">
        <f>taxrates!AR64</f>
        <v>0.38722124695777893</v>
      </c>
      <c r="I72" s="14">
        <f>taxrates!AY64</f>
        <v>0.40871283411979675</v>
      </c>
      <c r="J72" s="14">
        <f>taxrates!BF64</f>
        <v>0.44452422857284546</v>
      </c>
      <c r="K72" s="14">
        <f>taxrates!BM64</f>
        <v>0.4677373468875885</v>
      </c>
      <c r="L72" s="641">
        <f>taxrates!BT64</f>
        <v>0.49133309721946716</v>
      </c>
      <c r="M72" s="1082"/>
    </row>
    <row r="73" spans="1:13" x14ac:dyDescent="0.2">
      <c r="A73" s="16">
        <v>1976</v>
      </c>
      <c r="B73" s="773">
        <f>taxrates!B65</f>
        <v>0.29796361923217773</v>
      </c>
      <c r="C73" s="295">
        <f>taxrates!I65</f>
        <v>0.27835381031036377</v>
      </c>
      <c r="D73" s="483">
        <f>taxrates!P65</f>
        <v>0.24566932022571564</v>
      </c>
      <c r="E73" s="483">
        <f>taxrates!W65</f>
        <v>0.29305174946784973</v>
      </c>
      <c r="F73" s="301">
        <f>taxrates!AD65</f>
        <v>0.33644068241119385</v>
      </c>
      <c r="G73" s="14">
        <f>taxrates!AK65</f>
        <v>0.35264745354652405</v>
      </c>
      <c r="H73" s="14">
        <f>taxrates!AR65</f>
        <v>0.4043765664100647</v>
      </c>
      <c r="I73" s="14">
        <f>taxrates!AY65</f>
        <v>0.42749977111816406</v>
      </c>
      <c r="J73" s="14">
        <f>taxrates!BF65</f>
        <v>0.47133061289787292</v>
      </c>
      <c r="K73" s="14">
        <f>taxrates!BM65</f>
        <v>0.50415885448455811</v>
      </c>
      <c r="L73" s="641">
        <f>taxrates!BT65</f>
        <v>0.52130305767059326</v>
      </c>
      <c r="M73" s="1082"/>
    </row>
    <row r="74" spans="1:13" x14ac:dyDescent="0.2">
      <c r="A74" s="16">
        <v>1977</v>
      </c>
      <c r="B74" s="773">
        <f>taxrates!B66</f>
        <v>0.30028212070465088</v>
      </c>
      <c r="C74" s="295">
        <f>taxrates!I66</f>
        <v>0.28033119440078735</v>
      </c>
      <c r="D74" s="483">
        <f>taxrates!P66</f>
        <v>0.24142330884933472</v>
      </c>
      <c r="E74" s="483">
        <f>taxrates!W66</f>
        <v>0.29763922095298767</v>
      </c>
      <c r="F74" s="301">
        <f>taxrates!AD66</f>
        <v>0.33872884511947632</v>
      </c>
      <c r="G74" s="14">
        <f>taxrates!AK66</f>
        <v>0.35405170917510986</v>
      </c>
      <c r="H74" s="14">
        <f>taxrates!AR66</f>
        <v>0.40271908044815063</v>
      </c>
      <c r="I74" s="14">
        <f>taxrates!AY66</f>
        <v>0.42465874552726746</v>
      </c>
      <c r="J74" s="14">
        <f>taxrates!BF66</f>
        <v>0.4648565948009491</v>
      </c>
      <c r="K74" s="14">
        <f>taxrates!BM66</f>
        <v>0.49946039915084839</v>
      </c>
      <c r="L74" s="641">
        <f>taxrates!BT66</f>
        <v>0.50714004039764404</v>
      </c>
      <c r="M74" s="1082"/>
    </row>
    <row r="75" spans="1:13" x14ac:dyDescent="0.2">
      <c r="A75" s="16">
        <v>1978</v>
      </c>
      <c r="B75" s="773">
        <f>taxrates!B67</f>
        <v>0.29937547445297241</v>
      </c>
      <c r="C75" s="295">
        <f>taxrates!I67</f>
        <v>0.28443130850791931</v>
      </c>
      <c r="D75" s="483">
        <f>taxrates!P67</f>
        <v>0.2489706426858902</v>
      </c>
      <c r="E75" s="483">
        <f>taxrates!W67</f>
        <v>0.30006676912307739</v>
      </c>
      <c r="F75" s="301">
        <f>taxrates!AD67</f>
        <v>0.32853168249130249</v>
      </c>
      <c r="G75" s="14">
        <f>taxrates!AK67</f>
        <v>0.34105673432350159</v>
      </c>
      <c r="H75" s="14">
        <f>taxrates!AR67</f>
        <v>0.38514497876167297</v>
      </c>
      <c r="I75" s="14">
        <f>taxrates!AY67</f>
        <v>0.40390655398368835</v>
      </c>
      <c r="J75" s="14">
        <f>taxrates!BF67</f>
        <v>0.44032979011535645</v>
      </c>
      <c r="K75" s="14">
        <f>taxrates!BM67</f>
        <v>0.45698273181915283</v>
      </c>
      <c r="L75" s="641">
        <f>taxrates!BT67</f>
        <v>0.46085259318351746</v>
      </c>
      <c r="M75" s="1082"/>
    </row>
    <row r="76" spans="1:13" x14ac:dyDescent="0.2">
      <c r="A76" s="20">
        <v>1979</v>
      </c>
      <c r="B76" s="774">
        <f>taxrates!B68</f>
        <v>0.30299708247184753</v>
      </c>
      <c r="C76" s="296">
        <f>taxrates!I68</f>
        <v>0.28734433650970459</v>
      </c>
      <c r="D76" s="487">
        <f>taxrates!P68</f>
        <v>0.24902620911598206</v>
      </c>
      <c r="E76" s="487">
        <f>taxrates!W68</f>
        <v>0.30451259016990662</v>
      </c>
      <c r="F76" s="302">
        <f>taxrates!AD68</f>
        <v>0.33310273289680481</v>
      </c>
      <c r="G76" s="19">
        <f>taxrates!AK68</f>
        <v>0.34481841325759888</v>
      </c>
      <c r="H76" s="19">
        <f>taxrates!AR68</f>
        <v>0.38939312100410461</v>
      </c>
      <c r="I76" s="19">
        <f>taxrates!AY68</f>
        <v>0.40842342376708984</v>
      </c>
      <c r="J76" s="19">
        <f>taxrates!BF68</f>
        <v>0.43990981578826904</v>
      </c>
      <c r="K76" s="19">
        <f>taxrates!BM68</f>
        <v>0.45966228842735291</v>
      </c>
      <c r="L76" s="642">
        <f>taxrates!BT68</f>
        <v>0.47016280889511108</v>
      </c>
      <c r="M76" s="1082"/>
    </row>
    <row r="77" spans="1:13" x14ac:dyDescent="0.2">
      <c r="A77" s="24">
        <v>1980</v>
      </c>
      <c r="B77" s="775">
        <f>taxrates!B69</f>
        <v>0.30430853366851807</v>
      </c>
      <c r="C77" s="297">
        <f>taxrates!I69</f>
        <v>0.28812000155448914</v>
      </c>
      <c r="D77" s="489">
        <f>taxrates!P69</f>
        <v>0.249334916472435</v>
      </c>
      <c r="E77" s="489">
        <f>taxrates!W69</f>
        <v>0.30498486757278442</v>
      </c>
      <c r="F77" s="303">
        <f>taxrates!AD69</f>
        <v>0.3360522985458374</v>
      </c>
      <c r="G77" s="23">
        <f>taxrates!AK69</f>
        <v>0.34853664040565491</v>
      </c>
      <c r="H77" s="23">
        <f>taxrates!AR69</f>
        <v>0.39190074801445007</v>
      </c>
      <c r="I77" s="23">
        <f>taxrates!AY69</f>
        <v>0.41020151972770691</v>
      </c>
      <c r="J77" s="23">
        <f>taxrates!BF69</f>
        <v>0.43986600637435913</v>
      </c>
      <c r="K77" s="23">
        <f>taxrates!BM69</f>
        <v>0.45211967825889587</v>
      </c>
      <c r="L77" s="643">
        <f>taxrates!BT69</f>
        <v>0.45198607444763184</v>
      </c>
      <c r="M77" s="1082"/>
    </row>
    <row r="78" spans="1:13" x14ac:dyDescent="0.2">
      <c r="A78" s="16">
        <v>1981</v>
      </c>
      <c r="B78" s="773">
        <f>taxrates!B70</f>
        <v>0.30961915850639343</v>
      </c>
      <c r="C78" s="295">
        <f>taxrates!I70</f>
        <v>0.30109831690788269</v>
      </c>
      <c r="D78" s="483">
        <f>taxrates!P70</f>
        <v>0.26443055272102356</v>
      </c>
      <c r="E78" s="483">
        <f>taxrates!W70</f>
        <v>0.31673038005828857</v>
      </c>
      <c r="F78" s="301">
        <f>taxrates!AD70</f>
        <v>0.32597729563713074</v>
      </c>
      <c r="G78" s="14">
        <f>taxrates!AK70</f>
        <v>0.33151936531066895</v>
      </c>
      <c r="H78" s="14">
        <f>taxrates!AR70</f>
        <v>0.36058798432350159</v>
      </c>
      <c r="I78" s="14">
        <f>taxrates!AY70</f>
        <v>0.37257444858551025</v>
      </c>
      <c r="J78" s="14">
        <f>taxrates!BF70</f>
        <v>0.38999858498573303</v>
      </c>
      <c r="K78" s="14">
        <f>taxrates!BM70</f>
        <v>0.39458569884300232</v>
      </c>
      <c r="L78" s="641">
        <f>taxrates!BT70</f>
        <v>0.39661261439323425</v>
      </c>
      <c r="M78" s="1082"/>
    </row>
    <row r="79" spans="1:13" x14ac:dyDescent="0.2">
      <c r="A79" s="16">
        <v>1982</v>
      </c>
      <c r="B79" s="773">
        <f>taxrates!B71</f>
        <v>0.29900774359703064</v>
      </c>
      <c r="C79" s="295">
        <f>taxrates!I71</f>
        <v>0.29221132397651672</v>
      </c>
      <c r="D79" s="483">
        <f>taxrates!P71</f>
        <v>0.25815922021865845</v>
      </c>
      <c r="E79" s="483">
        <f>taxrates!W71</f>
        <v>0.30621558427810669</v>
      </c>
      <c r="F79" s="301">
        <f>taxrates!AD71</f>
        <v>0.31190162897109985</v>
      </c>
      <c r="G79" s="14">
        <f>taxrates!AK71</f>
        <v>0.31641611456871033</v>
      </c>
      <c r="H79" s="14">
        <f>taxrates!AR71</f>
        <v>0.34555283188819885</v>
      </c>
      <c r="I79" s="14">
        <f>taxrates!AY71</f>
        <v>0.35889649391174316</v>
      </c>
      <c r="J79" s="14">
        <f>taxrates!BF71</f>
        <v>0.37468215823173523</v>
      </c>
      <c r="K79" s="14">
        <f>taxrates!BM71</f>
        <v>0.36995419859886169</v>
      </c>
      <c r="L79" s="641">
        <f>taxrates!BT71</f>
        <v>0.35555168986320496</v>
      </c>
      <c r="M79" s="1082"/>
    </row>
    <row r="80" spans="1:13" x14ac:dyDescent="0.2">
      <c r="A80" s="16">
        <v>1983</v>
      </c>
      <c r="B80" s="773">
        <f>taxrates!B72</f>
        <v>0.29284605383872986</v>
      </c>
      <c r="C80" s="295">
        <f>taxrates!I72</f>
        <v>0.28907856345176697</v>
      </c>
      <c r="D80" s="483">
        <f>taxrates!P72</f>
        <v>0.26210299134254456</v>
      </c>
      <c r="E80" s="483">
        <f>taxrates!W72</f>
        <v>0.29967537522315979</v>
      </c>
      <c r="F80" s="301">
        <f>taxrates!AD72</f>
        <v>0.29978945851325989</v>
      </c>
      <c r="G80" s="14">
        <f>taxrates!AK72</f>
        <v>0.3046438992023468</v>
      </c>
      <c r="H80" s="14">
        <f>taxrates!AR72</f>
        <v>0.33177486062049866</v>
      </c>
      <c r="I80" s="14">
        <f>taxrates!AY72</f>
        <v>0.34269869327545166</v>
      </c>
      <c r="J80" s="14">
        <f>taxrates!BF72</f>
        <v>0.36297178268432617</v>
      </c>
      <c r="K80" s="14">
        <f>taxrates!BM72</f>
        <v>0.36694064736366272</v>
      </c>
      <c r="L80" s="641">
        <f>taxrates!BT72</f>
        <v>0.34602281451225281</v>
      </c>
      <c r="M80" s="1082"/>
    </row>
    <row r="81" spans="1:13" x14ac:dyDescent="0.2">
      <c r="A81" s="16">
        <v>1984</v>
      </c>
      <c r="B81" s="773">
        <f>taxrates!B73</f>
        <v>0.28919336199760437</v>
      </c>
      <c r="C81" s="295">
        <f>taxrates!I73</f>
        <v>0.29293736815452576</v>
      </c>
      <c r="D81" s="483">
        <f>taxrates!P73</f>
        <v>0.27539971470832825</v>
      </c>
      <c r="E81" s="483">
        <f>taxrates!W73</f>
        <v>0.29982158541679382</v>
      </c>
      <c r="F81" s="301">
        <f>taxrates!AD73</f>
        <v>0.2826525866985321</v>
      </c>
      <c r="G81" s="14">
        <f>taxrates!AK73</f>
        <v>0.28504502773284912</v>
      </c>
      <c r="H81" s="14">
        <f>taxrates!AR73</f>
        <v>0.31217199563980103</v>
      </c>
      <c r="I81" s="14">
        <f>taxrates!AY73</f>
        <v>0.32289990782737732</v>
      </c>
      <c r="J81" s="14">
        <f>taxrates!BF73</f>
        <v>0.34215793013572693</v>
      </c>
      <c r="K81" s="14">
        <f>taxrates!BM73</f>
        <v>0.35743823647499084</v>
      </c>
      <c r="L81" s="641">
        <f>taxrates!BT73</f>
        <v>0.33534151315689087</v>
      </c>
      <c r="M81" s="1082"/>
    </row>
    <row r="82" spans="1:13" x14ac:dyDescent="0.2">
      <c r="A82" s="16">
        <v>1985</v>
      </c>
      <c r="B82" s="773">
        <f>taxrates!B74</f>
        <v>0.29383933544158936</v>
      </c>
      <c r="C82" s="295">
        <f>taxrates!I74</f>
        <v>0.29641076922416687</v>
      </c>
      <c r="D82" s="483">
        <f>taxrates!P74</f>
        <v>0.28000906109809875</v>
      </c>
      <c r="E82" s="483">
        <f>taxrates!W74</f>
        <v>0.30279707908630371</v>
      </c>
      <c r="F82" s="301">
        <f>taxrates!AD74</f>
        <v>0.28936532139778137</v>
      </c>
      <c r="G82" s="14">
        <f>taxrates!AK74</f>
        <v>0.29221019148826599</v>
      </c>
      <c r="H82" s="14">
        <f>taxrates!AR74</f>
        <v>0.32067045569419861</v>
      </c>
      <c r="I82" s="14">
        <f>taxrates!AY74</f>
        <v>0.33171716332435608</v>
      </c>
      <c r="J82" s="14">
        <f>taxrates!BF74</f>
        <v>0.35312938690185547</v>
      </c>
      <c r="K82" s="14">
        <f>taxrates!BM74</f>
        <v>0.33899214863777161</v>
      </c>
      <c r="L82" s="641">
        <f>taxrates!BT74</f>
        <v>0.34111121296882629</v>
      </c>
      <c r="M82" s="1082"/>
    </row>
    <row r="83" spans="1:13" x14ac:dyDescent="0.2">
      <c r="A83" s="16">
        <v>1986</v>
      </c>
      <c r="B83" s="773">
        <f>taxrates!B75</f>
        <v>0.29372578859329224</v>
      </c>
      <c r="C83" s="295">
        <f>taxrates!I75</f>
        <v>0.29295808076858521</v>
      </c>
      <c r="D83" s="483">
        <f>taxrates!P75</f>
        <v>0.27619871497154236</v>
      </c>
      <c r="E83" s="483">
        <f>taxrates!W75</f>
        <v>0.29934895038604736</v>
      </c>
      <c r="F83" s="301">
        <f>taxrates!AD75</f>
        <v>0.29503589868545532</v>
      </c>
      <c r="G83" s="14">
        <f>taxrates!AK75</f>
        <v>0.30110934376716614</v>
      </c>
      <c r="H83" s="14">
        <f>taxrates!AR75</f>
        <v>0.33262383937835693</v>
      </c>
      <c r="I83" s="14">
        <f>taxrates!AY75</f>
        <v>0.34920540452003479</v>
      </c>
      <c r="J83" s="14">
        <f>taxrates!BF75</f>
        <v>0.38354802131652832</v>
      </c>
      <c r="K83" s="14">
        <f>taxrates!BM75</f>
        <v>0.41338369250297546</v>
      </c>
      <c r="L83" s="641">
        <f>taxrates!BT75</f>
        <v>0.39745372533798218</v>
      </c>
      <c r="M83" s="1082"/>
    </row>
    <row r="84" spans="1:13" x14ac:dyDescent="0.2">
      <c r="A84" s="16">
        <v>1987</v>
      </c>
      <c r="B84" s="773">
        <f>taxrates!B76</f>
        <v>0.30535033345222473</v>
      </c>
      <c r="C84" s="295">
        <f>taxrates!I76</f>
        <v>0.2991672158241272</v>
      </c>
      <c r="D84" s="483">
        <f>taxrates!P76</f>
        <v>0.27858784794807434</v>
      </c>
      <c r="E84" s="483">
        <f>taxrates!W76</f>
        <v>0.30700117349624634</v>
      </c>
      <c r="F84" s="301">
        <f>taxrates!AD76</f>
        <v>0.31575769186019897</v>
      </c>
      <c r="G84" s="14">
        <f>taxrates!AK76</f>
        <v>0.32001081109046936</v>
      </c>
      <c r="H84" s="14">
        <f>taxrates!AR76</f>
        <v>0.34010782837867737</v>
      </c>
      <c r="I84" s="14">
        <f>taxrates!AY76</f>
        <v>0.35029757022857666</v>
      </c>
      <c r="J84" s="14">
        <f>taxrates!BF76</f>
        <v>0.36783584952354431</v>
      </c>
      <c r="K84" s="14">
        <f>taxrates!BM76</f>
        <v>0.3774532675743103</v>
      </c>
      <c r="L84" s="641">
        <f>taxrates!BT76</f>
        <v>0.37258285284042358</v>
      </c>
      <c r="M84" s="1082"/>
    </row>
    <row r="85" spans="1:13" x14ac:dyDescent="0.2">
      <c r="A85" s="16">
        <v>1988</v>
      </c>
      <c r="B85" s="773">
        <f>taxrates!B77</f>
        <v>0.30139949917793274</v>
      </c>
      <c r="C85" s="295">
        <f>taxrates!I77</f>
        <v>0.29975986480712891</v>
      </c>
      <c r="D85" s="483">
        <f>taxrates!P77</f>
        <v>0.28186610341072083</v>
      </c>
      <c r="E85" s="483">
        <f>taxrates!W77</f>
        <v>0.30656099319458008</v>
      </c>
      <c r="F85" s="301">
        <f>taxrates!AD77</f>
        <v>0.30396482348442078</v>
      </c>
      <c r="G85" s="14">
        <f>taxrates!AK77</f>
        <v>0.3060610294342041</v>
      </c>
      <c r="H85" s="14">
        <f>taxrates!AR77</f>
        <v>0.32193002104759216</v>
      </c>
      <c r="I85" s="14">
        <f>taxrates!AY77</f>
        <v>0.33000272512435913</v>
      </c>
      <c r="J85" s="14">
        <f>taxrates!BF77</f>
        <v>0.34691071510314941</v>
      </c>
      <c r="K85" s="14">
        <f>taxrates!BM77</f>
        <v>0.36616066098213196</v>
      </c>
      <c r="L85" s="641">
        <f>taxrates!BT77</f>
        <v>0.37064635753631592</v>
      </c>
      <c r="M85" s="1082"/>
    </row>
    <row r="86" spans="1:13" x14ac:dyDescent="0.2">
      <c r="A86" s="20">
        <v>1989</v>
      </c>
      <c r="B86" s="774">
        <f>taxrates!B78</f>
        <v>0.30844470858573914</v>
      </c>
      <c r="C86" s="296">
        <f>taxrates!I78</f>
        <v>0.30479595065116882</v>
      </c>
      <c r="D86" s="487">
        <f>taxrates!P78</f>
        <v>0.28563997149467468</v>
      </c>
      <c r="E86" s="487">
        <f>taxrates!W78</f>
        <v>0.31206214427947998</v>
      </c>
      <c r="F86" s="302">
        <f>taxrates!AD78</f>
        <v>0.31429144740104675</v>
      </c>
      <c r="G86" s="19">
        <f>taxrates!AK78</f>
        <v>0.31706219911575317</v>
      </c>
      <c r="H86" s="19">
        <f>taxrates!AR78</f>
        <v>0.33156293630599976</v>
      </c>
      <c r="I86" s="19">
        <f>taxrates!AY78</f>
        <v>0.33973234891891479</v>
      </c>
      <c r="J86" s="19">
        <f>taxrates!BF78</f>
        <v>0.35699647665023804</v>
      </c>
      <c r="K86" s="19">
        <f>taxrates!BM78</f>
        <v>0.383180171251297</v>
      </c>
      <c r="L86" s="642">
        <f>taxrates!BT78</f>
        <v>0.38898095488548279</v>
      </c>
      <c r="M86" s="1082"/>
    </row>
    <row r="87" spans="1:13" x14ac:dyDescent="0.2">
      <c r="A87" s="24">
        <v>1990</v>
      </c>
      <c r="B87" s="775">
        <f>taxrates!B79</f>
        <v>0.30796721577644348</v>
      </c>
      <c r="C87" s="297">
        <f>taxrates!I79</f>
        <v>0.3055911660194397</v>
      </c>
      <c r="D87" s="489">
        <f>taxrates!P79</f>
        <v>0.28842669725418091</v>
      </c>
      <c r="E87" s="489">
        <f>taxrates!W79</f>
        <v>0.31203410029411316</v>
      </c>
      <c r="F87" s="303">
        <f>taxrates!AD79</f>
        <v>0.31177613139152527</v>
      </c>
      <c r="G87" s="23">
        <f>taxrates!AK79</f>
        <v>0.31404399871826172</v>
      </c>
      <c r="H87" s="23">
        <f>taxrates!AR79</f>
        <v>0.32765421271324158</v>
      </c>
      <c r="I87" s="23">
        <f>taxrates!AY79</f>
        <v>0.33424144983291626</v>
      </c>
      <c r="J87" s="23">
        <f>taxrates!BF79</f>
        <v>0.35116535425186157</v>
      </c>
      <c r="K87" s="23">
        <f>taxrates!BM79</f>
        <v>0.37048351764678955</v>
      </c>
      <c r="L87" s="643">
        <f>taxrates!BT79</f>
        <v>0.37085235118865967</v>
      </c>
      <c r="M87" s="1082"/>
    </row>
    <row r="88" spans="1:13" x14ac:dyDescent="0.2">
      <c r="A88" s="16">
        <v>1991</v>
      </c>
      <c r="B88" s="773">
        <f>taxrates!B80</f>
        <v>0.30794048309326172</v>
      </c>
      <c r="C88" s="295">
        <f>taxrates!I80</f>
        <v>0.30556976795196533</v>
      </c>
      <c r="D88" s="483">
        <f>taxrates!P80</f>
        <v>0.29081019759178162</v>
      </c>
      <c r="E88" s="483">
        <f>taxrates!W80</f>
        <v>0.31099450588226318</v>
      </c>
      <c r="F88" s="301">
        <f>taxrates!AD80</f>
        <v>0.31177034974098206</v>
      </c>
      <c r="G88" s="14">
        <f>taxrates!AK80</f>
        <v>0.3137071430683136</v>
      </c>
      <c r="H88" s="14">
        <f>taxrates!AR80</f>
        <v>0.33023151755332947</v>
      </c>
      <c r="I88" s="14">
        <f>taxrates!AY80</f>
        <v>0.33859542012214661</v>
      </c>
      <c r="J88" s="14">
        <f>taxrates!BF80</f>
        <v>0.35606706142425537</v>
      </c>
      <c r="K88" s="14">
        <f>taxrates!BM80</f>
        <v>0.37136006355285645</v>
      </c>
      <c r="L88" s="641">
        <f>taxrates!BT80</f>
        <v>0.36901435256004333</v>
      </c>
      <c r="M88" s="1082"/>
    </row>
    <row r="89" spans="1:13" x14ac:dyDescent="0.2">
      <c r="A89" s="16">
        <v>1992</v>
      </c>
      <c r="B89" s="773">
        <f>taxrates!B81</f>
        <v>0.30668964982032776</v>
      </c>
      <c r="C89" s="295">
        <f>taxrates!I81</f>
        <v>0.30256527662277222</v>
      </c>
      <c r="D89" s="483">
        <f>taxrates!P81</f>
        <v>0.28678101301193237</v>
      </c>
      <c r="E89" s="483">
        <f>taxrates!W81</f>
        <v>0.30815291404724121</v>
      </c>
      <c r="F89" s="301">
        <f>taxrates!AD81</f>
        <v>0.31306168437004089</v>
      </c>
      <c r="G89" s="14">
        <f>taxrates!AK81</f>
        <v>0.31546670198440552</v>
      </c>
      <c r="H89" s="14">
        <f>taxrates!AR81</f>
        <v>0.33344623446464539</v>
      </c>
      <c r="I89" s="14">
        <f>taxrates!AY81</f>
        <v>0.3423505425453186</v>
      </c>
      <c r="J89" s="14">
        <f>taxrates!BF81</f>
        <v>0.36245980858802795</v>
      </c>
      <c r="K89" s="14">
        <f>taxrates!BM81</f>
        <v>0.37326419353485107</v>
      </c>
      <c r="L89" s="641">
        <f>taxrates!BT81</f>
        <v>0.35580655932426453</v>
      </c>
      <c r="M89" s="1082"/>
    </row>
    <row r="90" spans="1:13" x14ac:dyDescent="0.2">
      <c r="A90" s="16">
        <v>1993</v>
      </c>
      <c r="B90" s="773">
        <f>taxrates!B82</f>
        <v>0.31006178259849548</v>
      </c>
      <c r="C90" s="295">
        <f>taxrates!I82</f>
        <v>0.30246847867965698</v>
      </c>
      <c r="D90" s="483">
        <f>taxrates!P82</f>
        <v>0.28494781255722046</v>
      </c>
      <c r="E90" s="483">
        <f>taxrates!W82</f>
        <v>0.30869394540786743</v>
      </c>
      <c r="F90" s="301">
        <f>taxrates!AD82</f>
        <v>0.32196420431137085</v>
      </c>
      <c r="G90" s="14">
        <f>taxrates!AK82</f>
        <v>0.32880046963691711</v>
      </c>
      <c r="H90" s="14">
        <f>taxrates!AR82</f>
        <v>0.35596892237663269</v>
      </c>
      <c r="I90" s="14">
        <f>taxrates!AY82</f>
        <v>0.36904072761535645</v>
      </c>
      <c r="J90" s="14">
        <f>taxrates!BF82</f>
        <v>0.39766943454742432</v>
      </c>
      <c r="K90" s="14">
        <f>taxrates!BM82</f>
        <v>0.40479978919029236</v>
      </c>
      <c r="L90" s="641">
        <f>taxrates!BT82</f>
        <v>0.38705006241798401</v>
      </c>
      <c r="M90" s="1082"/>
    </row>
    <row r="91" spans="1:13" x14ac:dyDescent="0.2">
      <c r="A91" s="16">
        <v>1994</v>
      </c>
      <c r="B91" s="773">
        <f>taxrates!B83</f>
        <v>0.31392395496368408</v>
      </c>
      <c r="C91" s="295">
        <f>taxrates!I83</f>
        <v>0.30380734801292419</v>
      </c>
      <c r="D91" s="483">
        <f>taxrates!P83</f>
        <v>0.28597909212112427</v>
      </c>
      <c r="E91" s="483">
        <f>taxrates!W83</f>
        <v>0.31015503406524658</v>
      </c>
      <c r="F91" s="301">
        <f>taxrates!AD83</f>
        <v>0.3297620415687561</v>
      </c>
      <c r="G91" s="14">
        <f>taxrates!AK83</f>
        <v>0.33809608221054077</v>
      </c>
      <c r="H91" s="14">
        <f>taxrates!AR83</f>
        <v>0.37021106481552124</v>
      </c>
      <c r="I91" s="14">
        <f>taxrates!AY83</f>
        <v>0.38481548428535461</v>
      </c>
      <c r="J91" s="14">
        <f>taxrates!BF83</f>
        <v>0.41485825181007385</v>
      </c>
      <c r="K91" s="14">
        <f>taxrates!BM83</f>
        <v>0.42865777015686035</v>
      </c>
      <c r="L91" s="641">
        <f>taxrates!BT83</f>
        <v>0.41015088558197021</v>
      </c>
      <c r="M91" s="1082"/>
    </row>
    <row r="92" spans="1:13" x14ac:dyDescent="0.2">
      <c r="A92" s="16">
        <v>1995</v>
      </c>
      <c r="B92" s="773">
        <f>taxrates!B84</f>
        <v>0.31543639302253723</v>
      </c>
      <c r="C92" s="295">
        <f>taxrates!I84</f>
        <v>0.30485886335372925</v>
      </c>
      <c r="D92" s="483">
        <f>taxrates!P84</f>
        <v>0.28938630223274231</v>
      </c>
      <c r="E92" s="483">
        <f>taxrates!W84</f>
        <v>0.31028270721435547</v>
      </c>
      <c r="F92" s="301">
        <f>taxrates!AD84</f>
        <v>0.33146059513092041</v>
      </c>
      <c r="G92" s="14">
        <f>taxrates!AK84</f>
        <v>0.34049880504608154</v>
      </c>
      <c r="H92" s="14">
        <f>taxrates!AR84</f>
        <v>0.37327152490615845</v>
      </c>
      <c r="I92" s="14">
        <f>taxrates!AY84</f>
        <v>0.38789686560630798</v>
      </c>
      <c r="J92" s="14">
        <f>taxrates!BF84</f>
        <v>0.41631841659545898</v>
      </c>
      <c r="K92" s="14">
        <f>taxrates!BM84</f>
        <v>0.42863947153091431</v>
      </c>
      <c r="L92" s="641">
        <f>taxrates!BT84</f>
        <v>0.41945424675941467</v>
      </c>
      <c r="M92" s="1082"/>
    </row>
    <row r="93" spans="1:13" x14ac:dyDescent="0.2">
      <c r="A93" s="16">
        <v>1996</v>
      </c>
      <c r="B93" s="773">
        <f>taxrates!B85</f>
        <v>0.31693089008331299</v>
      </c>
      <c r="C93" s="295">
        <f>taxrates!I85</f>
        <v>0.30388382077217102</v>
      </c>
      <c r="D93" s="483">
        <f>taxrates!P85</f>
        <v>0.28727686405181885</v>
      </c>
      <c r="E93" s="483">
        <f>taxrates!W85</f>
        <v>0.3096964955329895</v>
      </c>
      <c r="F93" s="301">
        <f>taxrates!AD85</f>
        <v>0.33578008413314819</v>
      </c>
      <c r="G93" s="14">
        <f>taxrates!AK85</f>
        <v>0.34582582116127014</v>
      </c>
      <c r="H93" s="14">
        <f>taxrates!AR85</f>
        <v>0.38014334440231323</v>
      </c>
      <c r="I93" s="14">
        <f>taxrates!AY85</f>
        <v>0.39631068706512451</v>
      </c>
      <c r="J93" s="14">
        <f>taxrates!BF85</f>
        <v>0.42601281404495239</v>
      </c>
      <c r="K93" s="14">
        <f>taxrates!BM85</f>
        <v>0.44126987457275391</v>
      </c>
      <c r="L93" s="641">
        <f>taxrates!BT85</f>
        <v>0.42937153577804565</v>
      </c>
      <c r="M93" s="1082"/>
    </row>
    <row r="94" spans="1:13" x14ac:dyDescent="0.2">
      <c r="A94" s="16">
        <v>1997</v>
      </c>
      <c r="B94" s="773">
        <f>taxrates!B86</f>
        <v>0.3162151575088501</v>
      </c>
      <c r="C94" s="295">
        <f>taxrates!I86</f>
        <v>0.30373451113700867</v>
      </c>
      <c r="D94" s="483">
        <f>taxrates!P86</f>
        <v>0.28800374269485474</v>
      </c>
      <c r="E94" s="483">
        <f>taxrates!W86</f>
        <v>0.30922010540962219</v>
      </c>
      <c r="F94" s="301">
        <f>taxrates!AD86</f>
        <v>0.33337804675102234</v>
      </c>
      <c r="G94" s="14">
        <f>taxrates!AK86</f>
        <v>0.34180694818496704</v>
      </c>
      <c r="H94" s="14">
        <f>taxrates!AR86</f>
        <v>0.37022837996482849</v>
      </c>
      <c r="I94" s="14">
        <f>taxrates!AY86</f>
        <v>0.38252437114715576</v>
      </c>
      <c r="J94" s="14">
        <f>taxrates!BF86</f>
        <v>0.40323850512504578</v>
      </c>
      <c r="K94" s="14">
        <f>taxrates!BM86</f>
        <v>0.41277354955673218</v>
      </c>
      <c r="L94" s="641">
        <f>taxrates!BT86</f>
        <v>0.4078635573387146</v>
      </c>
      <c r="M94" s="1082"/>
    </row>
    <row r="95" spans="1:13" x14ac:dyDescent="0.2">
      <c r="A95" s="16">
        <v>1998</v>
      </c>
      <c r="B95" s="773">
        <f>taxrates!B87</f>
        <v>0.31497848033905029</v>
      </c>
      <c r="C95" s="295">
        <f>taxrates!I87</f>
        <v>0.30005398392677307</v>
      </c>
      <c r="D95" s="483">
        <f>taxrates!P87</f>
        <v>0.28068763017654419</v>
      </c>
      <c r="E95" s="483">
        <f>taxrates!W87</f>
        <v>0.30689141154289246</v>
      </c>
      <c r="F95" s="301">
        <f>taxrates!AD87</f>
        <v>0.33486607670783997</v>
      </c>
      <c r="G95" s="14">
        <f>taxrates!AK87</f>
        <v>0.34227630496025085</v>
      </c>
      <c r="H95" s="14">
        <f>taxrates!AR87</f>
        <v>0.36967155337333679</v>
      </c>
      <c r="I95" s="14">
        <f>taxrates!AY87</f>
        <v>0.38042894005775452</v>
      </c>
      <c r="J95" s="14">
        <f>taxrates!BF87</f>
        <v>0.39764297008514404</v>
      </c>
      <c r="K95" s="14">
        <f>taxrates!BM87</f>
        <v>0.40184006094932556</v>
      </c>
      <c r="L95" s="641">
        <f>taxrates!BT87</f>
        <v>0.40075552463531494</v>
      </c>
      <c r="M95" s="1082"/>
    </row>
    <row r="96" spans="1:13" x14ac:dyDescent="0.2">
      <c r="A96" s="20">
        <v>1999</v>
      </c>
      <c r="B96" s="774">
        <f>taxrates!B88</f>
        <v>0.31299486756324768</v>
      </c>
      <c r="C96" s="296">
        <f>taxrates!I88</f>
        <v>0.2965904176235199</v>
      </c>
      <c r="D96" s="487">
        <f>taxrates!P88</f>
        <v>0.27579399943351746</v>
      </c>
      <c r="E96" s="487">
        <f>taxrates!W88</f>
        <v>0.30393943190574646</v>
      </c>
      <c r="F96" s="302">
        <f>taxrates!AD88</f>
        <v>0.33433401584625244</v>
      </c>
      <c r="G96" s="19">
        <f>taxrates!AK88</f>
        <v>0.34173452854156494</v>
      </c>
      <c r="H96" s="19">
        <f>taxrates!AR88</f>
        <v>0.36702725291252136</v>
      </c>
      <c r="I96" s="19">
        <f>taxrates!AY88</f>
        <v>0.37684482336044312</v>
      </c>
      <c r="J96" s="19">
        <f>taxrates!BF88</f>
        <v>0.3912920355796814</v>
      </c>
      <c r="K96" s="19">
        <f>taxrates!BM88</f>
        <v>0.39464303851127625</v>
      </c>
      <c r="L96" s="642">
        <f>taxrates!BT88</f>
        <v>0.3978276252746582</v>
      </c>
      <c r="M96" s="1082"/>
    </row>
    <row r="97" spans="1:13" x14ac:dyDescent="0.2">
      <c r="A97" s="24">
        <v>2000</v>
      </c>
      <c r="B97" s="775">
        <f>taxrates!B89</f>
        <v>0.31290498375892639</v>
      </c>
      <c r="C97" s="297">
        <f>taxrates!I89</f>
        <v>0.29534342885017395</v>
      </c>
      <c r="D97" s="489">
        <f>taxrates!P89</f>
        <v>0.27398347854614258</v>
      </c>
      <c r="E97" s="489">
        <f>taxrates!W89</f>
        <v>0.30292201042175293</v>
      </c>
      <c r="F97" s="303">
        <f>taxrates!AD89</f>
        <v>0.33500531315803528</v>
      </c>
      <c r="G97" s="23">
        <f>taxrates!AK89</f>
        <v>0.34176963567733765</v>
      </c>
      <c r="H97" s="23">
        <f>taxrates!AR89</f>
        <v>0.36458036303520203</v>
      </c>
      <c r="I97" s="23">
        <f>taxrates!AY89</f>
        <v>0.37331435084342957</v>
      </c>
      <c r="J97" s="23">
        <f>taxrates!BF89</f>
        <v>0.38648661971092224</v>
      </c>
      <c r="K97" s="23">
        <f>taxrates!BM89</f>
        <v>0.38942280411720276</v>
      </c>
      <c r="L97" s="643">
        <f>taxrates!BT89</f>
        <v>0.39557009935379028</v>
      </c>
      <c r="M97" s="1082"/>
    </row>
    <row r="98" spans="1:13" x14ac:dyDescent="0.2">
      <c r="A98" s="16">
        <v>2001</v>
      </c>
      <c r="B98" s="773">
        <f>taxrates!B90</f>
        <v>0.3102475106716156</v>
      </c>
      <c r="C98" s="295">
        <f>taxrates!I90</f>
        <v>0.29273617267608643</v>
      </c>
      <c r="D98" s="483">
        <f>taxrates!P90</f>
        <v>0.26613464951515198</v>
      </c>
      <c r="E98" s="483">
        <f>taxrates!W90</f>
        <v>0.30221453309059143</v>
      </c>
      <c r="F98" s="301">
        <f>taxrates!AD90</f>
        <v>0.33439376950263977</v>
      </c>
      <c r="G98" s="14">
        <f>taxrates!AK90</f>
        <v>0.34145066142082214</v>
      </c>
      <c r="H98" s="14">
        <f>taxrates!AR90</f>
        <v>0.36475652456283569</v>
      </c>
      <c r="I98" s="14">
        <f>taxrates!AY90</f>
        <v>0.37515202164649963</v>
      </c>
      <c r="J98" s="14">
        <f>taxrates!BF90</f>
        <v>0.38866084814071655</v>
      </c>
      <c r="K98" s="14">
        <f>taxrates!BM90</f>
        <v>0.38972792029380798</v>
      </c>
      <c r="L98" s="641">
        <f>taxrates!BT90</f>
        <v>0.38025423884391785</v>
      </c>
      <c r="M98" s="1082"/>
    </row>
    <row r="99" spans="1:13" x14ac:dyDescent="0.2">
      <c r="A99" s="16">
        <v>2002</v>
      </c>
      <c r="B99" s="773">
        <f>taxrates!B91</f>
        <v>0.28981375694274902</v>
      </c>
      <c r="C99" s="295">
        <f>taxrates!I91</f>
        <v>0.27699163556098938</v>
      </c>
      <c r="D99" s="483">
        <f>taxrates!P91</f>
        <v>0.25325962901115417</v>
      </c>
      <c r="E99" s="483">
        <f>taxrates!W91</f>
        <v>0.28541281819343567</v>
      </c>
      <c r="F99" s="301">
        <f>taxrates!AD91</f>
        <v>0.30797281861305237</v>
      </c>
      <c r="G99" s="14">
        <f>taxrates!AK91</f>
        <v>0.31185299158096313</v>
      </c>
      <c r="H99" s="14">
        <f>taxrates!AR91</f>
        <v>0.32917067408561707</v>
      </c>
      <c r="I99" s="14">
        <f>taxrates!AY91</f>
        <v>0.33730819821357727</v>
      </c>
      <c r="J99" s="14">
        <f>taxrates!BF91</f>
        <v>0.34820905327796936</v>
      </c>
      <c r="K99" s="14">
        <f>taxrates!BM91</f>
        <v>0.34818634390830994</v>
      </c>
      <c r="L99" s="641">
        <f>taxrates!BT91</f>
        <v>0.33049774169921875</v>
      </c>
      <c r="M99" s="1082"/>
    </row>
    <row r="100" spans="1:13" x14ac:dyDescent="0.2">
      <c r="A100" s="16">
        <v>2003</v>
      </c>
      <c r="B100" s="773">
        <f>taxrates!B92</f>
        <v>0.28402847051620483</v>
      </c>
      <c r="C100" s="295">
        <f>taxrates!I92</f>
        <v>0.27231472730636597</v>
      </c>
      <c r="D100" s="483">
        <f>taxrates!P92</f>
        <v>0.25064152479171753</v>
      </c>
      <c r="E100" s="483">
        <f>taxrates!W92</f>
        <v>0.27983552217483521</v>
      </c>
      <c r="F100" s="301">
        <f>taxrates!AD92</f>
        <v>0.30055779218673706</v>
      </c>
      <c r="G100" s="14">
        <f>taxrates!AK92</f>
        <v>0.30493009090423584</v>
      </c>
      <c r="H100" s="14">
        <f>taxrates!AR92</f>
        <v>0.31878301501274109</v>
      </c>
      <c r="I100" s="14">
        <f>taxrates!AY92</f>
        <v>0.32643821835517883</v>
      </c>
      <c r="J100" s="14">
        <f>taxrates!BF92</f>
        <v>0.33800122141838074</v>
      </c>
      <c r="K100" s="14">
        <f>taxrates!BM92</f>
        <v>0.3440672755241394</v>
      </c>
      <c r="L100" s="641">
        <f>taxrates!BT92</f>
        <v>0.34163153171539307</v>
      </c>
      <c r="M100" s="1082"/>
    </row>
    <row r="101" spans="1:13" x14ac:dyDescent="0.2">
      <c r="A101" s="16">
        <v>2004</v>
      </c>
      <c r="B101" s="773">
        <f>taxrates!B93</f>
        <v>0.28260493278503418</v>
      </c>
      <c r="C101" s="295">
        <f>taxrates!I93</f>
        <v>0.27081310749053955</v>
      </c>
      <c r="D101" s="483">
        <f>taxrates!P93</f>
        <v>0.25098291039466858</v>
      </c>
      <c r="E101" s="483">
        <f>taxrates!W93</f>
        <v>0.2776322066783905</v>
      </c>
      <c r="F101" s="301">
        <f>taxrates!AD93</f>
        <v>0.29833841323852539</v>
      </c>
      <c r="G101" s="14">
        <f>taxrates!AK93</f>
        <v>0.30232253670692444</v>
      </c>
      <c r="H101" s="14">
        <f>taxrates!AR93</f>
        <v>0.31780362129211426</v>
      </c>
      <c r="I101" s="14">
        <f>taxrates!AY93</f>
        <v>0.32456821203231812</v>
      </c>
      <c r="J101" s="14">
        <f>taxrates!BF93</f>
        <v>0.33607068657875061</v>
      </c>
      <c r="K101" s="14">
        <f>taxrates!BM93</f>
        <v>0.34200581908226013</v>
      </c>
      <c r="L101" s="641">
        <f>taxrates!BT93</f>
        <v>0.33448174595832825</v>
      </c>
      <c r="M101" s="1082"/>
    </row>
    <row r="102" spans="1:13" x14ac:dyDescent="0.2">
      <c r="A102" s="16">
        <v>2005</v>
      </c>
      <c r="B102" s="773">
        <f>taxrates!B94</f>
        <v>0.29278472065925598</v>
      </c>
      <c r="C102" s="295">
        <f>taxrates!I94</f>
        <v>0.27970039844512939</v>
      </c>
      <c r="D102" s="483">
        <f>taxrates!P94</f>
        <v>0.26096603274345398</v>
      </c>
      <c r="E102" s="483">
        <f>taxrates!W94</f>
        <v>0.28603672981262207</v>
      </c>
      <c r="F102" s="301">
        <f>taxrates!AD94</f>
        <v>0.30913117527961731</v>
      </c>
      <c r="G102" s="14">
        <f>taxrates!AK94</f>
        <v>0.31445464491844177</v>
      </c>
      <c r="H102" s="14">
        <f>taxrates!AR94</f>
        <v>0.32856130599975586</v>
      </c>
      <c r="I102" s="14">
        <f>taxrates!AY94</f>
        <v>0.33326753973960876</v>
      </c>
      <c r="J102" s="14">
        <f>taxrates!BF94</f>
        <v>0.33863386511802673</v>
      </c>
      <c r="K102" s="14">
        <f>taxrates!BM94</f>
        <v>0.33432230353355408</v>
      </c>
      <c r="L102" s="641">
        <f>taxrates!BT94</f>
        <v>0.3190978467464447</v>
      </c>
      <c r="M102" s="1082"/>
    </row>
    <row r="103" spans="1:13" x14ac:dyDescent="0.2">
      <c r="A103" s="16">
        <v>2006</v>
      </c>
      <c r="B103" s="773">
        <f>taxrates!B95</f>
        <v>0.2982727587223053</v>
      </c>
      <c r="C103" s="295">
        <f>taxrates!I95</f>
        <v>0.28369155526161194</v>
      </c>
      <c r="D103" s="483">
        <f>taxrates!P95</f>
        <v>0.26550149917602539</v>
      </c>
      <c r="E103" s="483">
        <f>taxrates!W95</f>
        <v>0.28979843854904175</v>
      </c>
      <c r="F103" s="301">
        <f>taxrates!AD95</f>
        <v>0.3157733678817749</v>
      </c>
      <c r="G103" s="14">
        <f>taxrates!AK95</f>
        <v>0.3209233283996582</v>
      </c>
      <c r="H103" s="14">
        <f>taxrates!AR95</f>
        <v>0.33408927917480469</v>
      </c>
      <c r="I103" s="14">
        <f>taxrates!AY95</f>
        <v>0.33878892660140991</v>
      </c>
      <c r="J103" s="14">
        <f>taxrates!BF95</f>
        <v>0.34186947345733643</v>
      </c>
      <c r="K103" s="14">
        <f>taxrates!BM95</f>
        <v>0.33292654156684875</v>
      </c>
      <c r="L103" s="641">
        <f>taxrates!BT95</f>
        <v>0.30835163593292236</v>
      </c>
      <c r="M103" s="1082"/>
    </row>
    <row r="104" spans="1:13" x14ac:dyDescent="0.2">
      <c r="A104" s="16">
        <v>2007</v>
      </c>
      <c r="B104" s="773">
        <f>taxrates!B96</f>
        <v>0.30088922381401062</v>
      </c>
      <c r="C104" s="295">
        <f>taxrates!I96</f>
        <v>0.28546822071075439</v>
      </c>
      <c r="D104" s="483">
        <f>taxrates!P96</f>
        <v>0.26886457204818726</v>
      </c>
      <c r="E104" s="483">
        <f>taxrates!W96</f>
        <v>0.29114994406700134</v>
      </c>
      <c r="F104" s="301">
        <f>taxrates!AD96</f>
        <v>0.31921222805976868</v>
      </c>
      <c r="G104" s="14">
        <f>taxrates!AK96</f>
        <v>0.32473364472389221</v>
      </c>
      <c r="H104" s="14">
        <f>taxrates!AR96</f>
        <v>0.33739209175109863</v>
      </c>
      <c r="I104" s="14">
        <f>taxrates!AY96</f>
        <v>0.34097984433174133</v>
      </c>
      <c r="J104" s="14">
        <f>taxrates!BF96</f>
        <v>0.34343099594116211</v>
      </c>
      <c r="K104" s="14">
        <f>taxrates!BM96</f>
        <v>0.3328767716884613</v>
      </c>
      <c r="L104" s="641">
        <f>taxrates!BT96</f>
        <v>0.30595007538795471</v>
      </c>
      <c r="M104" s="1082"/>
    </row>
    <row r="105" spans="1:13" x14ac:dyDescent="0.2">
      <c r="A105" s="16">
        <v>2008</v>
      </c>
      <c r="B105" s="773">
        <f>taxrates!B97</f>
        <v>0.30314886569976807</v>
      </c>
      <c r="C105" s="295">
        <f>taxrates!I97</f>
        <v>0.2829974889755249</v>
      </c>
      <c r="D105" s="483">
        <f>taxrates!P97</f>
        <v>0.26333177089691162</v>
      </c>
      <c r="E105" s="483">
        <f>taxrates!W97</f>
        <v>0.28965631127357483</v>
      </c>
      <c r="F105" s="301">
        <f>taxrates!AD97</f>
        <v>0.32884064316749573</v>
      </c>
      <c r="G105" s="14">
        <f>taxrates!AK97</f>
        <v>0.33606186509132385</v>
      </c>
      <c r="H105" s="14">
        <f>taxrates!AR97</f>
        <v>0.35452327132225037</v>
      </c>
      <c r="I105" s="14">
        <f>taxrates!AY97</f>
        <v>0.36143577098846436</v>
      </c>
      <c r="J105" s="14">
        <f>taxrates!BF97</f>
        <v>0.37145733833312988</v>
      </c>
      <c r="K105" s="14">
        <f>taxrates!BM97</f>
        <v>0.36658212542533875</v>
      </c>
      <c r="L105" s="641">
        <f>taxrates!BT97</f>
        <v>0.34339231252670288</v>
      </c>
      <c r="M105" s="1082"/>
    </row>
    <row r="106" spans="1:13" x14ac:dyDescent="0.2">
      <c r="A106" s="20">
        <v>2009</v>
      </c>
      <c r="B106" s="774">
        <f>taxrates!B98</f>
        <v>0.27417555451393127</v>
      </c>
      <c r="C106" s="296">
        <f>taxrates!I98</f>
        <v>0.25828307867050171</v>
      </c>
      <c r="D106" s="487">
        <f>taxrates!P98</f>
        <v>0.24086521565914154</v>
      </c>
      <c r="E106" s="487">
        <f>taxrates!W98</f>
        <v>0.26397725939750671</v>
      </c>
      <c r="F106" s="302">
        <f>taxrates!AD98</f>
        <v>0.29572615027427673</v>
      </c>
      <c r="G106" s="19">
        <f>taxrates!AK98</f>
        <v>0.29981738328933716</v>
      </c>
      <c r="H106" s="19">
        <f>taxrates!AR98</f>
        <v>0.31071838736534119</v>
      </c>
      <c r="I106" s="19">
        <f>taxrates!AY98</f>
        <v>0.3149716854095459</v>
      </c>
      <c r="J106" s="19">
        <f>taxrates!BF98</f>
        <v>0.32176247239112854</v>
      </c>
      <c r="K106" s="19">
        <f>taxrates!BM98</f>
        <v>0.3184891939163208</v>
      </c>
      <c r="L106" s="642">
        <f>taxrates!BT98</f>
        <v>0.2879410982131958</v>
      </c>
      <c r="M106" s="1082"/>
    </row>
    <row r="107" spans="1:13" x14ac:dyDescent="0.2">
      <c r="A107" s="16">
        <v>2010</v>
      </c>
      <c r="B107" s="773">
        <f>taxrates!B99</f>
        <v>0.27483361959457397</v>
      </c>
      <c r="C107" s="295">
        <f>taxrates!I99</f>
        <v>0.26221382617950439</v>
      </c>
      <c r="D107" s="483">
        <f>taxrates!P99</f>
        <v>0.24403777718544006</v>
      </c>
      <c r="E107" s="483">
        <f>taxrates!W99</f>
        <v>0.26810753345489502</v>
      </c>
      <c r="F107" s="301">
        <f>taxrates!AD99</f>
        <v>0.29103514552116394</v>
      </c>
      <c r="G107" s="14">
        <f>taxrates!AK99</f>
        <v>0.29313316941261292</v>
      </c>
      <c r="H107" s="14">
        <f>taxrates!AR99</f>
        <v>0.30072373151779175</v>
      </c>
      <c r="I107" s="14">
        <f>taxrates!AY99</f>
        <v>0.30402272939682007</v>
      </c>
      <c r="J107" s="14">
        <f>taxrates!BF99</f>
        <v>0.3086065948009491</v>
      </c>
      <c r="K107" s="14">
        <f>taxrates!BM99</f>
        <v>0.2930266261100769</v>
      </c>
      <c r="L107" s="641">
        <f>taxrates!BT99</f>
        <v>0.24576310813426971</v>
      </c>
      <c r="M107" s="1082"/>
    </row>
    <row r="108" spans="1:13" x14ac:dyDescent="0.2">
      <c r="A108" s="16">
        <v>2011</v>
      </c>
      <c r="B108" s="773">
        <f>taxrates!B100</f>
        <v>0.27618128061294556</v>
      </c>
      <c r="C108" s="295">
        <f>taxrates!I100</f>
        <v>0.26186838746070862</v>
      </c>
      <c r="D108" s="483">
        <f>taxrates!P100</f>
        <v>0.24153921008110046</v>
      </c>
      <c r="E108" s="483">
        <f>taxrates!W100</f>
        <v>0.26830598711967468</v>
      </c>
      <c r="F108" s="301">
        <f>taxrates!AD100</f>
        <v>0.29410523176193237</v>
      </c>
      <c r="G108" s="14">
        <f>taxrates!AK100</f>
        <v>0.29701212048530579</v>
      </c>
      <c r="H108" s="14">
        <f>taxrates!AR100</f>
        <v>0.30504670739173889</v>
      </c>
      <c r="I108" s="14">
        <f>taxrates!AY100</f>
        <v>0.30884909629821777</v>
      </c>
      <c r="J108" s="14">
        <f>taxrates!BF100</f>
        <v>0.31573331356048584</v>
      </c>
      <c r="K108" s="14">
        <f>taxrates!BM100</f>
        <v>0.30865493416786194</v>
      </c>
      <c r="L108" s="641">
        <f>taxrates!BT100</f>
        <v>0.29356187582015991</v>
      </c>
      <c r="M108" s="1082"/>
    </row>
    <row r="109" spans="1:13" x14ac:dyDescent="0.2">
      <c r="A109" s="16">
        <v>2012</v>
      </c>
      <c r="B109" s="773">
        <f>taxrates!B101</f>
        <v>0.27135896682739258</v>
      </c>
      <c r="C109" s="295">
        <f>taxrates!I101</f>
        <v>0.25756838917732239</v>
      </c>
      <c r="D109" s="483">
        <f>taxrates!P101</f>
        <v>0.23604395985603333</v>
      </c>
      <c r="E109" s="483">
        <f>taxrates!W101</f>
        <v>0.26439064741134644</v>
      </c>
      <c r="F109" s="301">
        <f>taxrates!AD101</f>
        <v>0.28749245405197144</v>
      </c>
      <c r="G109" s="14">
        <f>taxrates!AK101</f>
        <v>0.29005709290504456</v>
      </c>
      <c r="H109" s="14">
        <f>taxrates!AR101</f>
        <v>0.2980160117149353</v>
      </c>
      <c r="I109" s="14">
        <f>taxrates!AY101</f>
        <v>0.30188152194023132</v>
      </c>
      <c r="J109" s="14">
        <f>taxrates!BF101</f>
        <v>0.30609437823295593</v>
      </c>
      <c r="K109" s="14">
        <f>taxrates!BM101</f>
        <v>0.29292789101600647</v>
      </c>
      <c r="L109" s="641">
        <f>taxrates!BT101</f>
        <v>0.27045565843582153</v>
      </c>
      <c r="M109" s="1082"/>
    </row>
    <row r="110" spans="1:13" x14ac:dyDescent="0.2">
      <c r="A110" s="16">
        <v>2013</v>
      </c>
      <c r="B110" s="773">
        <f>taxrates!B102</f>
        <v>0.29455077648162842</v>
      </c>
      <c r="C110" s="295">
        <f>taxrates!I102</f>
        <v>0.27714279294013977</v>
      </c>
      <c r="D110" s="483">
        <f>taxrates!P102</f>
        <v>0.24788558483123779</v>
      </c>
      <c r="E110" s="483">
        <f>taxrates!W102</f>
        <v>0.28650718927383423</v>
      </c>
      <c r="F110" s="301">
        <f>taxrates!AD102</f>
        <v>0.31580483913421631</v>
      </c>
      <c r="G110" s="14">
        <f>taxrates!AK102</f>
        <v>0.3218722939491272</v>
      </c>
      <c r="H110" s="14">
        <f>taxrates!AR102</f>
        <v>0.34062430262565613</v>
      </c>
      <c r="I110" s="14">
        <f>taxrates!AY102</f>
        <v>0.35054519772529602</v>
      </c>
      <c r="J110" s="14">
        <f>taxrates!BF102</f>
        <v>0.36615091562271118</v>
      </c>
      <c r="K110" s="14">
        <f>taxrates!BM102</f>
        <v>0.36488133668899536</v>
      </c>
      <c r="L110" s="641">
        <f>taxrates!BT102</f>
        <v>0.35764378309249878</v>
      </c>
      <c r="M110" s="1082"/>
    </row>
    <row r="111" spans="1:13" x14ac:dyDescent="0.2">
      <c r="A111" s="16">
        <v>2014</v>
      </c>
      <c r="B111" s="773">
        <f>taxrates!B103</f>
        <v>0.29362592101097107</v>
      </c>
      <c r="C111" s="295">
        <f>taxrates!I103</f>
        <v>0.27968159317970276</v>
      </c>
      <c r="D111" s="483">
        <f>taxrates!P103</f>
        <v>0.25225561857223511</v>
      </c>
      <c r="E111" s="483">
        <f>taxrates!W103</f>
        <v>0.28832760453224182</v>
      </c>
      <c r="F111" s="301">
        <f>taxrates!AD103</f>
        <v>0.30990070104598999</v>
      </c>
      <c r="G111" s="14">
        <f>taxrates!AK103</f>
        <v>0.31414806842803955</v>
      </c>
      <c r="H111" s="14">
        <f>taxrates!AR103</f>
        <v>0.32790136337280273</v>
      </c>
      <c r="I111" s="14">
        <f>taxrates!AY103</f>
        <v>0.33604064583778381</v>
      </c>
      <c r="J111" s="14">
        <f>taxrates!BF103</f>
        <v>0.34817138314247131</v>
      </c>
      <c r="K111" s="14">
        <f>taxrates!BM103</f>
        <v>0.3472173810005188</v>
      </c>
      <c r="L111" s="641">
        <f>taxrates!BT103</f>
        <v>0.33200919628143311</v>
      </c>
      <c r="M111" s="1082"/>
    </row>
    <row r="112" spans="1:13" x14ac:dyDescent="0.2">
      <c r="A112" s="16">
        <v>2015</v>
      </c>
      <c r="B112" s="773">
        <f>taxrates!B104</f>
        <v>0.2986907958984375</v>
      </c>
      <c r="C112" s="295">
        <f>taxrates!I104</f>
        <v>0.28158852458000183</v>
      </c>
      <c r="D112" s="483">
        <f>taxrates!P104</f>
        <v>0.25284197926521301</v>
      </c>
      <c r="E112" s="483">
        <f>taxrates!W104</f>
        <v>0.29070094227790833</v>
      </c>
      <c r="F112" s="301">
        <f>taxrates!AD104</f>
        <v>0.3186638355255127</v>
      </c>
      <c r="G112" s="14">
        <f>taxrates!AK104</f>
        <v>0.32381471991539001</v>
      </c>
      <c r="H112" s="14">
        <f>taxrates!AR104</f>
        <v>0.341086745262146</v>
      </c>
      <c r="I112" s="14">
        <f>taxrates!AY104</f>
        <v>0.34922170639038086</v>
      </c>
      <c r="J112" s="14">
        <f>taxrates!BF104</f>
        <v>0.36398467421531677</v>
      </c>
      <c r="K112" s="14">
        <f>taxrates!BM104</f>
        <v>0.36466130614280701</v>
      </c>
      <c r="L112" s="641">
        <f>taxrates!BT104</f>
        <v>0.35401082038879395</v>
      </c>
      <c r="M112" s="1082"/>
    </row>
    <row r="113" spans="1:13" x14ac:dyDescent="0.2">
      <c r="A113" s="16">
        <v>2016</v>
      </c>
      <c r="B113" s="773">
        <f>taxrates!B105</f>
        <v>0.29881653189659119</v>
      </c>
      <c r="C113" s="295">
        <f>taxrates!I105</f>
        <v>0.28062862157821655</v>
      </c>
      <c r="D113" s="483">
        <f>taxrates!P105</f>
        <v>0.25338321924209595</v>
      </c>
      <c r="E113" s="483">
        <f>taxrates!W105</f>
        <v>0.28911775350570679</v>
      </c>
      <c r="F113" s="301">
        <f>taxrates!AD105</f>
        <v>0.32045623660087585</v>
      </c>
      <c r="G113" s="14">
        <f>taxrates!AK105</f>
        <v>0.32678833603858948</v>
      </c>
      <c r="H113" s="14">
        <f>taxrates!AR105</f>
        <v>0.34574857354164124</v>
      </c>
      <c r="I113" s="14">
        <f>taxrates!AY105</f>
        <v>0.35501644015312195</v>
      </c>
      <c r="J113" s="14">
        <f>taxrates!BF105</f>
        <v>0.37023594975471497</v>
      </c>
      <c r="K113" s="14">
        <f>taxrates!BM105</f>
        <v>0.37464067339897156</v>
      </c>
      <c r="L113" s="641">
        <f>taxrates!BT105</f>
        <v>0.36403807997703552</v>
      </c>
      <c r="M113" s="1082"/>
    </row>
    <row r="114" spans="1:13" x14ac:dyDescent="0.2">
      <c r="A114" s="16">
        <v>2017</v>
      </c>
      <c r="B114" s="773">
        <f>taxrates!B106</f>
        <v>0.28956592082977295</v>
      </c>
      <c r="C114" s="295">
        <f>taxrates!I106</f>
        <v>0.27458041906356812</v>
      </c>
      <c r="D114" s="483">
        <f>taxrates!P106</f>
        <v>0.25118306279182434</v>
      </c>
      <c r="E114" s="483">
        <f>taxrates!W106</f>
        <v>0.28222352266311646</v>
      </c>
      <c r="F114" s="301">
        <f>taxrates!AD106</f>
        <v>0.30704811215400696</v>
      </c>
      <c r="G114" s="14">
        <f>taxrates!AK106</f>
        <v>0.31253436207771301</v>
      </c>
      <c r="H114" s="14">
        <f>taxrates!AR106</f>
        <v>0.32878023386001587</v>
      </c>
      <c r="I114" s="14">
        <f>taxrates!AY106</f>
        <v>0.33552944660186768</v>
      </c>
      <c r="J114" s="14">
        <f>taxrates!BF106</f>
        <v>0.34733894467353821</v>
      </c>
      <c r="K114" s="14">
        <f>taxrates!BM106</f>
        <v>0.34161233901977539</v>
      </c>
      <c r="L114" s="641">
        <f>taxrates!BT106</f>
        <v>0.30736881494522095</v>
      </c>
      <c r="M114" s="1082"/>
    </row>
    <row r="115" spans="1:13" x14ac:dyDescent="0.2">
      <c r="A115" s="16">
        <v>2018</v>
      </c>
      <c r="B115" s="773">
        <f>taxrates!B107</f>
        <v>0.28343132138252258</v>
      </c>
      <c r="C115" s="295">
        <f>taxrates!I107</f>
        <v>0.27408292889595032</v>
      </c>
      <c r="D115" s="14">
        <f>taxrates!P107</f>
        <v>0.25395300984382629</v>
      </c>
      <c r="E115" s="14">
        <f>taxrates!W107</f>
        <v>0.2806357741355896</v>
      </c>
      <c r="F115" s="301">
        <f>taxrates!AD107</f>
        <v>0.29417130351066589</v>
      </c>
      <c r="G115" s="14">
        <f>taxrates!AK107</f>
        <v>0.29798534512519836</v>
      </c>
      <c r="H115" s="14">
        <f>taxrates!AR107</f>
        <v>0.31583181023597717</v>
      </c>
      <c r="I115" s="14">
        <f>taxrates!AY107</f>
        <v>0.32363593578338623</v>
      </c>
      <c r="J115" s="14">
        <f>taxrates!BF107</f>
        <v>0.33768132328987122</v>
      </c>
      <c r="K115" s="14">
        <f>taxrates!BM107</f>
        <v>0.33304968476295471</v>
      </c>
      <c r="L115" s="641">
        <f>taxrates!BT107</f>
        <v>0.2981472909450531</v>
      </c>
      <c r="M115" s="1082"/>
    </row>
    <row r="116" spans="1:13" x14ac:dyDescent="0.2">
      <c r="A116" s="16">
        <v>2019</v>
      </c>
      <c r="B116" s="773">
        <f>taxrates!B108</f>
        <v>0.28605470061302185</v>
      </c>
      <c r="C116" s="295">
        <f>taxrates!I108</f>
        <v>0.27596703171730042</v>
      </c>
      <c r="D116" s="14">
        <f>taxrates!P108</f>
        <v>0.25541788339614868</v>
      </c>
      <c r="E116" s="14">
        <f>taxrates!W108</f>
        <v>0.28265070915222168</v>
      </c>
      <c r="F116" s="301">
        <f>taxrates!AD108</f>
        <v>0.29770955443382263</v>
      </c>
      <c r="G116" s="14">
        <f>taxrates!AK108</f>
        <v>0.30177739262580872</v>
      </c>
      <c r="H116" s="14">
        <f>taxrates!AR108</f>
        <v>0.3200397789478302</v>
      </c>
      <c r="I116" s="14">
        <f>taxrates!AY108</f>
        <v>0.32794511318206787</v>
      </c>
      <c r="J116" s="14">
        <f>taxrates!BF108</f>
        <v>0.34136930108070374</v>
      </c>
      <c r="K116" s="14">
        <f>taxrates!BM108</f>
        <v>0.33589288592338562</v>
      </c>
      <c r="L116" s="641">
        <f>taxrates!BT108</f>
        <v>0.29651039838790894</v>
      </c>
      <c r="M116" s="1082"/>
    </row>
    <row r="117" spans="1:13" ht="17" thickBot="1" x14ac:dyDescent="0.25">
      <c r="A117" s="10"/>
      <c r="B117" s="1036"/>
      <c r="C117" s="1035"/>
      <c r="D117" s="9"/>
      <c r="E117" s="7"/>
      <c r="F117" s="1047"/>
      <c r="G117" s="8"/>
      <c r="H117" s="8"/>
      <c r="I117" s="8"/>
      <c r="J117" s="7"/>
      <c r="K117" s="7"/>
      <c r="L117" s="644"/>
    </row>
    <row r="118" spans="1:13" ht="17" thickTop="1" x14ac:dyDescent="0.2">
      <c r="B118" s="987"/>
      <c r="D118" s="5"/>
      <c r="E118" s="5"/>
      <c r="F118" s="5"/>
      <c r="G118" s="5"/>
      <c r="H118" s="5"/>
      <c r="I118" s="5"/>
    </row>
    <row r="119" spans="1:13" ht="17" thickBot="1" x14ac:dyDescent="0.25">
      <c r="D119" s="5"/>
      <c r="E119" s="5"/>
      <c r="F119" s="5"/>
      <c r="G119" s="5"/>
      <c r="H119" s="5"/>
      <c r="I119" s="5"/>
      <c r="L119" s="987"/>
      <c r="M119" s="987"/>
    </row>
    <row r="120" spans="1:13" ht="15" customHeight="1" thickBot="1" x14ac:dyDescent="0.25">
      <c r="A120" s="1479" t="s">
        <v>1097</v>
      </c>
      <c r="B120" s="1474"/>
      <c r="C120" s="1474"/>
      <c r="D120" s="1474"/>
      <c r="E120" s="1474"/>
      <c r="F120" s="1474"/>
      <c r="G120" s="1474"/>
      <c r="H120" s="1474"/>
      <c r="I120" s="1474"/>
      <c r="J120" s="1474"/>
      <c r="K120" s="1474"/>
      <c r="L120" s="1475"/>
    </row>
    <row r="121" spans="1:13" ht="22" customHeight="1" thickBot="1" x14ac:dyDescent="0.25">
      <c r="A121" s="1473"/>
      <c r="B121" s="1474"/>
      <c r="C121" s="1474"/>
      <c r="D121" s="1474"/>
      <c r="E121" s="1474"/>
      <c r="F121" s="1474"/>
      <c r="G121" s="1474"/>
      <c r="H121" s="1474"/>
      <c r="I121" s="1474"/>
      <c r="J121" s="1474"/>
      <c r="K121" s="1474"/>
      <c r="L121" s="1475"/>
    </row>
    <row r="122" spans="1:13" ht="15" customHeight="1" thickBot="1" x14ac:dyDescent="0.25">
      <c r="A122" s="1473" t="s">
        <v>1039</v>
      </c>
      <c r="B122" s="1474"/>
      <c r="C122" s="1474"/>
      <c r="D122" s="1474"/>
      <c r="E122" s="1474"/>
      <c r="F122" s="1474"/>
      <c r="G122" s="1474"/>
      <c r="H122" s="1474"/>
      <c r="I122" s="1474"/>
      <c r="J122" s="1474"/>
      <c r="K122" s="1474"/>
      <c r="L122" s="1475"/>
    </row>
    <row r="123" spans="1:13" ht="17" thickBot="1" x14ac:dyDescent="0.25">
      <c r="A123" s="1473"/>
      <c r="B123" s="1474"/>
      <c r="C123" s="1474"/>
      <c r="D123" s="1474"/>
      <c r="E123" s="1474"/>
      <c r="F123" s="1474"/>
      <c r="G123" s="1474"/>
      <c r="H123" s="1474"/>
      <c r="I123" s="1474"/>
      <c r="J123" s="1474"/>
      <c r="K123" s="1474"/>
      <c r="L123" s="1475"/>
    </row>
  </sheetData>
  <mergeCells count="5">
    <mergeCell ref="A122:L123"/>
    <mergeCell ref="A4:L4"/>
    <mergeCell ref="B7:L7"/>
    <mergeCell ref="B8:L8"/>
    <mergeCell ref="A120:L121"/>
  </mergeCells>
  <hyperlinks>
    <hyperlink ref="A1" location="Index!A1" display="Back to index" xr:uid="{00000000-0004-0000-6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tabColor theme="6" tint="0.39997558519241921"/>
    <pageSetUpPr fitToPage="1"/>
  </sheetPr>
  <dimension ref="A1:V119"/>
  <sheetViews>
    <sheetView workbookViewId="0">
      <pane xSplit="1" ySplit="9" topLeftCell="B96" activePane="bottomRight" state="frozen"/>
      <selection activeCell="A5" sqref="A5"/>
      <selection pane="topRight" activeCell="A5" sqref="A5"/>
      <selection pane="bottomLeft" activeCell="A5" sqref="A5"/>
      <selection pane="bottomRight" activeCell="A5" sqref="A5"/>
    </sheetView>
  </sheetViews>
  <sheetFormatPr baseColWidth="10" defaultColWidth="10.83203125" defaultRowHeight="16" x14ac:dyDescent="0.2"/>
  <cols>
    <col min="1" max="1" width="10.83203125" style="131"/>
    <col min="2" max="2" width="10.83203125" style="102"/>
    <col min="3" max="8" width="10.83203125" style="131" customWidth="1"/>
    <col min="9" max="9" width="10.83203125" style="102"/>
    <col min="10" max="10" width="10.83203125" style="102" customWidth="1"/>
    <col min="11" max="13" width="10.83203125" style="102"/>
    <col min="14" max="14" width="10.83203125" style="102" customWidth="1"/>
    <col min="15" max="15" width="10.83203125" style="102"/>
    <col min="16" max="22" width="11.5" style="1" customWidth="1"/>
    <col min="23" max="16384" width="10.83203125" style="102"/>
  </cols>
  <sheetData>
    <row r="1" spans="1:22" x14ac:dyDescent="0.2">
      <c r="A1" s="169" t="s">
        <v>37</v>
      </c>
      <c r="C1" s="197"/>
    </row>
    <row r="2" spans="1:22" x14ac:dyDescent="0.2">
      <c r="C2" s="197"/>
    </row>
    <row r="3" spans="1:22" ht="17" thickBot="1" x14ac:dyDescent="0.25"/>
    <row r="4" spans="1:22" s="130" customFormat="1" ht="25" customHeight="1" thickTop="1" x14ac:dyDescent="0.2">
      <c r="A4" s="1377" t="s">
        <v>1099</v>
      </c>
      <c r="B4" s="1378"/>
      <c r="C4" s="1378"/>
      <c r="D4" s="1378"/>
      <c r="E4" s="1378"/>
      <c r="F4" s="1378"/>
      <c r="G4" s="1378"/>
      <c r="H4" s="1378"/>
      <c r="I4" s="1378"/>
      <c r="J4" s="1378"/>
      <c r="K4" s="1378"/>
      <c r="L4" s="1378"/>
      <c r="M4" s="1378"/>
      <c r="N4" s="1378"/>
      <c r="O4" s="1378"/>
      <c r="P4" s="1378"/>
      <c r="Q4" s="1378"/>
      <c r="R4" s="1378"/>
      <c r="S4" s="1378"/>
      <c r="T4" s="1378"/>
      <c r="U4" s="1378"/>
      <c r="V4" s="1379"/>
    </row>
    <row r="5" spans="1:22" x14ac:dyDescent="0.2">
      <c r="A5" s="129"/>
      <c r="B5" s="128"/>
      <c r="C5" s="128"/>
      <c r="D5" s="128"/>
      <c r="E5" s="128"/>
      <c r="F5" s="128"/>
      <c r="G5" s="128"/>
      <c r="H5" s="128"/>
      <c r="I5" s="128"/>
      <c r="J5" s="128"/>
      <c r="K5" s="128"/>
      <c r="L5" s="128"/>
      <c r="M5" s="128"/>
      <c r="N5" s="128"/>
      <c r="O5" s="128"/>
      <c r="P5" s="101"/>
      <c r="Q5" s="101"/>
      <c r="R5" s="101"/>
      <c r="S5" s="101"/>
      <c r="T5" s="101"/>
      <c r="U5" s="101"/>
      <c r="V5" s="466"/>
    </row>
    <row r="6" spans="1:22" x14ac:dyDescent="0.2">
      <c r="A6" s="129"/>
      <c r="B6" s="45" t="s">
        <v>36</v>
      </c>
      <c r="C6" s="45" t="s">
        <v>35</v>
      </c>
      <c r="D6" s="45" t="s">
        <v>34</v>
      </c>
      <c r="E6" s="45" t="s">
        <v>33</v>
      </c>
      <c r="F6" s="45" t="s">
        <v>32</v>
      </c>
      <c r="G6" s="45" t="s">
        <v>31</v>
      </c>
      <c r="H6" s="913" t="s">
        <v>30</v>
      </c>
      <c r="I6" s="48" t="s">
        <v>29</v>
      </c>
      <c r="J6" s="225" t="s">
        <v>28</v>
      </c>
      <c r="K6" s="45" t="s">
        <v>27</v>
      </c>
      <c r="L6" s="45" t="s">
        <v>26</v>
      </c>
      <c r="M6" s="47" t="s">
        <v>25</v>
      </c>
      <c r="N6" s="45" t="s">
        <v>24</v>
      </c>
      <c r="O6" s="45" t="s">
        <v>23</v>
      </c>
      <c r="P6" s="914" t="s">
        <v>22</v>
      </c>
      <c r="Q6" s="914" t="s">
        <v>21</v>
      </c>
      <c r="R6" s="915" t="s">
        <v>54</v>
      </c>
      <c r="S6" s="915" t="s">
        <v>53</v>
      </c>
      <c r="T6" s="915" t="s">
        <v>52</v>
      </c>
      <c r="U6" s="916" t="s">
        <v>51</v>
      </c>
      <c r="V6" s="917" t="s">
        <v>50</v>
      </c>
    </row>
    <row r="7" spans="1:22" ht="35" customHeight="1" x14ac:dyDescent="0.2">
      <c r="A7" s="129"/>
      <c r="B7" s="1375" t="s">
        <v>864</v>
      </c>
      <c r="C7" s="1375"/>
      <c r="D7" s="1375"/>
      <c r="E7" s="1375"/>
      <c r="F7" s="1375"/>
      <c r="G7" s="1375"/>
      <c r="H7" s="1375"/>
      <c r="I7" s="1375"/>
      <c r="J7" s="1375"/>
      <c r="K7" s="1375"/>
      <c r="L7" s="1375"/>
      <c r="M7" s="1375"/>
      <c r="N7" s="1375"/>
      <c r="O7" s="1375"/>
      <c r="P7" s="1375"/>
      <c r="Q7" s="1375"/>
      <c r="R7" s="1375"/>
      <c r="S7" s="1375"/>
      <c r="T7" s="1375"/>
      <c r="U7" s="1375"/>
      <c r="V7" s="1376"/>
    </row>
    <row r="8" spans="1:22" s="125" customFormat="1" ht="21" customHeight="1" x14ac:dyDescent="0.2">
      <c r="A8" s="165"/>
      <c r="B8" s="1480" t="s">
        <v>1089</v>
      </c>
      <c r="C8" s="1373"/>
      <c r="D8" s="1373"/>
      <c r="E8" s="1373"/>
      <c r="F8" s="1373"/>
      <c r="G8" s="1373"/>
      <c r="H8" s="1373"/>
      <c r="I8" s="1373"/>
      <c r="J8" s="1373"/>
      <c r="K8" s="1373"/>
      <c r="L8" s="1373"/>
      <c r="M8" s="1373"/>
      <c r="N8" s="1373"/>
      <c r="O8" s="1373"/>
      <c r="P8" s="1373"/>
      <c r="Q8" s="1373"/>
      <c r="R8" s="1373"/>
      <c r="S8" s="1373"/>
      <c r="T8" s="1373"/>
      <c r="U8" s="1373"/>
      <c r="V8" s="1374"/>
    </row>
    <row r="9" spans="1:22" ht="52" thickBot="1" x14ac:dyDescent="0.25">
      <c r="A9" s="129"/>
      <c r="B9" s="408" t="s">
        <v>16</v>
      </c>
      <c r="C9" s="588" t="s">
        <v>882</v>
      </c>
      <c r="D9" s="407" t="s">
        <v>878</v>
      </c>
      <c r="E9" s="588" t="s">
        <v>883</v>
      </c>
      <c r="F9" s="407" t="s">
        <v>879</v>
      </c>
      <c r="G9" s="912" t="s">
        <v>880</v>
      </c>
      <c r="H9" s="407" t="s">
        <v>881</v>
      </c>
      <c r="I9" s="408" t="s">
        <v>15</v>
      </c>
      <c r="J9" s="588" t="s">
        <v>882</v>
      </c>
      <c r="K9" s="407" t="s">
        <v>878</v>
      </c>
      <c r="L9" s="588" t="s">
        <v>883</v>
      </c>
      <c r="M9" s="407" t="s">
        <v>879</v>
      </c>
      <c r="N9" s="912" t="s">
        <v>880</v>
      </c>
      <c r="O9" s="407" t="s">
        <v>881</v>
      </c>
      <c r="P9" s="464" t="s">
        <v>59</v>
      </c>
      <c r="Q9" s="588" t="s">
        <v>882</v>
      </c>
      <c r="R9" s="407" t="s">
        <v>878</v>
      </c>
      <c r="S9" s="588" t="s">
        <v>883</v>
      </c>
      <c r="T9" s="407" t="s">
        <v>879</v>
      </c>
      <c r="U9" s="912" t="s">
        <v>880</v>
      </c>
      <c r="V9" s="162" t="s">
        <v>881</v>
      </c>
    </row>
    <row r="10" spans="1:22" x14ac:dyDescent="0.2">
      <c r="A10" s="155">
        <v>1913</v>
      </c>
      <c r="B10" s="410">
        <f>taxrates!I2</f>
        <v>6.6808276470507771E-2</v>
      </c>
      <c r="C10" s="501">
        <f>taxrates!J2</f>
        <v>3.2874347464567022E-2</v>
      </c>
      <c r="D10" s="501">
        <f>taxrates!K2</f>
        <v>1.9292700233682136E-2</v>
      </c>
      <c r="E10" s="501">
        <f>taxrates!L2</f>
        <v>0</v>
      </c>
      <c r="F10" s="501">
        <f>taxrates!M2</f>
        <v>9.9629558049771382E-4</v>
      </c>
      <c r="G10" s="501">
        <f>taxrates!N2</f>
        <v>1.3644933191760895E-2</v>
      </c>
      <c r="H10" s="502">
        <f>taxrates!O2</f>
        <v>0</v>
      </c>
      <c r="I10" s="186">
        <f t="shared" ref="I10:I57" si="0">J10+K10+L10+M10+N10+O10</f>
        <v>7.007537634297753E-2</v>
      </c>
      <c r="J10" s="1000">
        <f t="shared" ref="J10:K57" si="1">J11*C10/C11</f>
        <v>4.166398732318026E-2</v>
      </c>
      <c r="K10" s="1000">
        <f t="shared" si="1"/>
        <v>1.7725005645980924E-2</v>
      </c>
      <c r="L10" s="1000">
        <v>0</v>
      </c>
      <c r="M10" s="1000">
        <v>0</v>
      </c>
      <c r="N10" s="1000">
        <f t="shared" ref="L10:N57" si="2">N11*G10/G11</f>
        <v>1.0686383373816348E-2</v>
      </c>
      <c r="O10" s="936">
        <v>0</v>
      </c>
      <c r="P10" s="178"/>
      <c r="Q10" s="121"/>
      <c r="R10" s="121"/>
      <c r="S10" s="121"/>
      <c r="T10" s="121"/>
      <c r="U10" s="121"/>
      <c r="V10" s="177"/>
    </row>
    <row r="11" spans="1:22" x14ac:dyDescent="0.2">
      <c r="A11" s="155">
        <v>1914</v>
      </c>
      <c r="B11" s="135">
        <f>taxrates!I3</f>
        <v>6.148175560616085E-2</v>
      </c>
      <c r="C11" s="503">
        <f>taxrates!J3</f>
        <v>2.106318256638854E-2</v>
      </c>
      <c r="D11" s="503">
        <f>taxrates!K3</f>
        <v>2.3183321195277436E-2</v>
      </c>
      <c r="E11" s="503">
        <f>taxrates!L3</f>
        <v>0</v>
      </c>
      <c r="F11" s="503">
        <f>taxrates!M3</f>
        <v>1.1601162724889E-3</v>
      </c>
      <c r="G11" s="503">
        <f>taxrates!N3</f>
        <v>1.6075135572005975E-2</v>
      </c>
      <c r="H11" s="504">
        <f>taxrates!O3</f>
        <v>0</v>
      </c>
      <c r="I11" s="186">
        <f t="shared" si="0"/>
        <v>6.0584002328467251E-2</v>
      </c>
      <c r="J11" s="1000">
        <f t="shared" si="1"/>
        <v>2.6694862076812993E-2</v>
      </c>
      <c r="K11" s="1000">
        <f t="shared" si="1"/>
        <v>2.1299480845168046E-2</v>
      </c>
      <c r="L11" s="1000">
        <v>0</v>
      </c>
      <c r="M11" s="1000">
        <v>0</v>
      </c>
      <c r="N11" s="1000">
        <f t="shared" si="2"/>
        <v>1.2589659406486205E-2</v>
      </c>
      <c r="O11" s="936">
        <v>0</v>
      </c>
      <c r="P11" s="106"/>
      <c r="Q11" s="114"/>
      <c r="R11" s="114"/>
      <c r="S11" s="114"/>
      <c r="T11" s="114"/>
      <c r="U11" s="114"/>
      <c r="V11" s="154"/>
    </row>
    <row r="12" spans="1:22" x14ac:dyDescent="0.2">
      <c r="A12" s="155">
        <v>1915</v>
      </c>
      <c r="B12" s="135">
        <f>taxrates!I4</f>
        <v>5.9700669578882863E-2</v>
      </c>
      <c r="C12" s="503">
        <f>taxrates!J4</f>
        <v>1.8106455703839414E-2</v>
      </c>
      <c r="D12" s="503">
        <f>taxrates!K4</f>
        <v>2.3723625849534951E-2</v>
      </c>
      <c r="E12" s="503">
        <f>taxrates!L4</f>
        <v>0</v>
      </c>
      <c r="F12" s="503">
        <f>taxrates!M4</f>
        <v>1.2024969008247943E-3</v>
      </c>
      <c r="G12" s="503">
        <f>taxrates!N4</f>
        <v>1.6668091124683707E-2</v>
      </c>
      <c r="H12" s="504">
        <f>taxrates!O4</f>
        <v>0</v>
      </c>
      <c r="I12" s="186">
        <f t="shared" si="0"/>
        <v>5.779752197116575E-2</v>
      </c>
      <c r="J12" s="1000">
        <f t="shared" si="1"/>
        <v>2.2947592852621389E-2</v>
      </c>
      <c r="K12" s="1000">
        <f t="shared" si="1"/>
        <v>2.1795881189923542E-2</v>
      </c>
      <c r="L12" s="1000">
        <v>0</v>
      </c>
      <c r="M12" s="1000">
        <v>0</v>
      </c>
      <c r="N12" s="1000">
        <f t="shared" si="2"/>
        <v>1.3054047928620822E-2</v>
      </c>
      <c r="O12" s="936">
        <v>0</v>
      </c>
      <c r="P12" s="106"/>
      <c r="Q12" s="114"/>
      <c r="R12" s="114"/>
      <c r="S12" s="114"/>
      <c r="T12" s="114"/>
      <c r="U12" s="114"/>
      <c r="V12" s="154"/>
    </row>
    <row r="13" spans="1:22" x14ac:dyDescent="0.2">
      <c r="A13" s="155">
        <v>1916</v>
      </c>
      <c r="B13" s="149">
        <f>taxrates!I5</f>
        <v>6.701271681501092E-2</v>
      </c>
      <c r="C13" s="411">
        <f>taxrates!J5</f>
        <v>2.9685963850807368E-2</v>
      </c>
      <c r="D13" s="411">
        <f>taxrates!K5</f>
        <v>2.0595947995210594E-2</v>
      </c>
      <c r="E13" s="411">
        <f>taxrates!L5</f>
        <v>0</v>
      </c>
      <c r="F13" s="411">
        <f>taxrates!M5</f>
        <v>1.2995451149981443E-3</v>
      </c>
      <c r="G13" s="411">
        <f>taxrates!N5</f>
        <v>1.5431259853994812E-2</v>
      </c>
      <c r="H13" s="412">
        <f>taxrates!O5</f>
        <v>0</v>
      </c>
      <c r="I13" s="186">
        <f t="shared" si="0"/>
        <v>6.863086807469912E-2</v>
      </c>
      <c r="J13" s="1000">
        <f t="shared" si="1"/>
        <v>3.7623123101972591E-2</v>
      </c>
      <c r="K13" s="1000">
        <f t="shared" si="1"/>
        <v>1.8922353536706696E-2</v>
      </c>
      <c r="L13" s="1000">
        <v>0</v>
      </c>
      <c r="M13" s="1000">
        <v>0</v>
      </c>
      <c r="N13" s="1000">
        <f t="shared" si="2"/>
        <v>1.208539143601983E-2</v>
      </c>
      <c r="O13" s="936">
        <v>0</v>
      </c>
      <c r="P13" s="106"/>
      <c r="Q13" s="105"/>
      <c r="R13" s="105"/>
      <c r="S13" s="105"/>
      <c r="T13" s="105"/>
      <c r="U13" s="105"/>
      <c r="V13" s="134"/>
    </row>
    <row r="14" spans="1:22" x14ac:dyDescent="0.2">
      <c r="A14" s="155">
        <v>1917</v>
      </c>
      <c r="B14" s="186">
        <f>taxrates!I6</f>
        <v>7.2134288581559583E-2</v>
      </c>
      <c r="C14" s="503">
        <f>taxrates!J6</f>
        <v>3.6588397899160512E-2</v>
      </c>
      <c r="D14" s="503">
        <f>taxrates!K6</f>
        <v>1.8851623121541268E-2</v>
      </c>
      <c r="E14" s="503">
        <f>taxrates!L6</f>
        <v>0</v>
      </c>
      <c r="F14" s="503">
        <f>taxrates!M6</f>
        <v>1.631406635191175E-3</v>
      </c>
      <c r="G14" s="503">
        <f>taxrates!N6</f>
        <v>1.5062860925666624E-2</v>
      </c>
      <c r="H14" s="504">
        <f>taxrates!O6</f>
        <v>0</v>
      </c>
      <c r="I14" s="186">
        <f t="shared" si="0"/>
        <v>7.5487706340019917E-2</v>
      </c>
      <c r="J14" s="1000">
        <f t="shared" si="1"/>
        <v>4.6371066312089204E-2</v>
      </c>
      <c r="K14" s="1000">
        <f t="shared" si="1"/>
        <v>1.73197697687676E-2</v>
      </c>
      <c r="L14" s="1000">
        <v>0</v>
      </c>
      <c r="M14" s="1000">
        <v>0</v>
      </c>
      <c r="N14" s="1000">
        <f t="shared" si="2"/>
        <v>1.1796870259163116E-2</v>
      </c>
      <c r="O14" s="936">
        <v>0</v>
      </c>
      <c r="P14" s="106"/>
      <c r="Q14" s="114"/>
      <c r="R14" s="114"/>
      <c r="S14" s="114"/>
      <c r="T14" s="114"/>
      <c r="U14" s="114"/>
      <c r="V14" s="154"/>
    </row>
    <row r="15" spans="1:22" x14ac:dyDescent="0.2">
      <c r="A15" s="155">
        <v>1918</v>
      </c>
      <c r="B15" s="135">
        <f>taxrates!I7</f>
        <v>7.7511414205028356E-2</v>
      </c>
      <c r="C15" s="503">
        <f>taxrates!J7</f>
        <v>4.3961338092801644E-2</v>
      </c>
      <c r="D15" s="503">
        <f>taxrates!K7</f>
        <v>1.6145015387625361E-2</v>
      </c>
      <c r="E15" s="503">
        <f>taxrates!L7</f>
        <v>0</v>
      </c>
      <c r="F15" s="503">
        <f>taxrates!M7</f>
        <v>3.2096750611712382E-3</v>
      </c>
      <c r="G15" s="503">
        <f>taxrates!N7</f>
        <v>1.4195385663430111E-2</v>
      </c>
      <c r="H15" s="504">
        <f>taxrates!O7</f>
        <v>0</v>
      </c>
      <c r="I15" s="186">
        <f t="shared" si="0"/>
        <v>8.1665896504995866E-2</v>
      </c>
      <c r="J15" s="1000">
        <f t="shared" si="1"/>
        <v>5.5715315261624251E-2</v>
      </c>
      <c r="K15" s="1000">
        <f t="shared" si="1"/>
        <v>1.4833096737827194E-2</v>
      </c>
      <c r="L15" s="1000">
        <v>0</v>
      </c>
      <c r="M15" s="1000">
        <v>0</v>
      </c>
      <c r="N15" s="1000">
        <f t="shared" si="2"/>
        <v>1.1117484505544419E-2</v>
      </c>
      <c r="O15" s="936">
        <v>0</v>
      </c>
      <c r="P15" s="106"/>
      <c r="Q15" s="114"/>
      <c r="R15" s="114"/>
      <c r="S15" s="114"/>
      <c r="T15" s="114"/>
      <c r="U15" s="114"/>
      <c r="V15" s="154"/>
    </row>
    <row r="16" spans="1:22" x14ac:dyDescent="0.2">
      <c r="A16" s="160">
        <v>1919</v>
      </c>
      <c r="B16" s="139">
        <f>taxrates!I8</f>
        <v>8.1096320446406245E-2</v>
      </c>
      <c r="C16" s="505">
        <f>taxrates!J8</f>
        <v>4.719768430303211E-2</v>
      </c>
      <c r="D16" s="505">
        <f>taxrates!K8</f>
        <v>1.6224020048100869E-2</v>
      </c>
      <c r="E16" s="505">
        <f>taxrates!L8</f>
        <v>0</v>
      </c>
      <c r="F16" s="505">
        <f>taxrates!M8</f>
        <v>4.0825680022267162E-3</v>
      </c>
      <c r="G16" s="505">
        <f>taxrates!N8</f>
        <v>1.359204809304655E-2</v>
      </c>
      <c r="H16" s="506">
        <f>taxrates!O8</f>
        <v>0</v>
      </c>
      <c r="I16" s="188">
        <f t="shared" si="0"/>
        <v>8.5367612516374244E-2</v>
      </c>
      <c r="J16" s="1001">
        <f t="shared" si="1"/>
        <v>5.9816965876037159E-2</v>
      </c>
      <c r="K16" s="1001">
        <f t="shared" si="1"/>
        <v>1.4905681603399426E-2</v>
      </c>
      <c r="L16" s="1001">
        <v>0</v>
      </c>
      <c r="M16" s="1001">
        <v>0</v>
      </c>
      <c r="N16" s="1001">
        <f t="shared" si="2"/>
        <v>1.0644965036937657E-2</v>
      </c>
      <c r="O16" s="937">
        <v>0</v>
      </c>
      <c r="P16" s="109"/>
      <c r="Q16" s="116"/>
      <c r="R16" s="116"/>
      <c r="S16" s="116"/>
      <c r="T16" s="116"/>
      <c r="U16" s="116"/>
      <c r="V16" s="156"/>
    </row>
    <row r="17" spans="1:22" x14ac:dyDescent="0.2">
      <c r="A17" s="155">
        <v>1920</v>
      </c>
      <c r="B17" s="135">
        <f>taxrates!I9</f>
        <v>8.1274098348094362E-2</v>
      </c>
      <c r="C17" s="503">
        <f>taxrates!J9</f>
        <v>4.9757508309283757E-2</v>
      </c>
      <c r="D17" s="503">
        <f>taxrates!K9</f>
        <v>1.4518743991790806E-2</v>
      </c>
      <c r="E17" s="503">
        <f>taxrates!L9</f>
        <v>0</v>
      </c>
      <c r="F17" s="503">
        <f>taxrates!M9</f>
        <v>4.1324165258902409E-3</v>
      </c>
      <c r="G17" s="503">
        <f>taxrates!N9</f>
        <v>1.2865429521129561E-2</v>
      </c>
      <c r="H17" s="504">
        <f>taxrates!O9</f>
        <v>0</v>
      </c>
      <c r="I17" s="186">
        <f t="shared" si="0"/>
        <v>8.6476080479671966E-2</v>
      </c>
      <c r="J17" s="1000">
        <f t="shared" si="1"/>
        <v>6.3061212018443322E-2</v>
      </c>
      <c r="K17" s="1000">
        <f t="shared" si="1"/>
        <v>1.3338973607113771E-2</v>
      </c>
      <c r="L17" s="1000">
        <v>0</v>
      </c>
      <c r="M17" s="1000">
        <v>0</v>
      </c>
      <c r="N17" s="1000">
        <f t="shared" si="2"/>
        <v>1.0075894854114883E-2</v>
      </c>
      <c r="O17" s="936">
        <v>0</v>
      </c>
      <c r="P17" s="106"/>
      <c r="Q17" s="114"/>
      <c r="R17" s="114"/>
      <c r="S17" s="114"/>
      <c r="T17" s="114"/>
      <c r="U17" s="114"/>
      <c r="V17" s="154"/>
    </row>
    <row r="18" spans="1:22" x14ac:dyDescent="0.2">
      <c r="A18" s="155">
        <v>1921</v>
      </c>
      <c r="B18" s="135">
        <f>taxrates!I10</f>
        <v>7.805033928547736E-2</v>
      </c>
      <c r="C18" s="503">
        <f>taxrates!J10</f>
        <v>3.5628450118416949E-2</v>
      </c>
      <c r="D18" s="503">
        <f>taxrates!K10</f>
        <v>2.0537245194322134E-2</v>
      </c>
      <c r="E18" s="503">
        <f>taxrates!L10</f>
        <v>0</v>
      </c>
      <c r="F18" s="503">
        <f>taxrates!M10</f>
        <v>5.66566321739434E-3</v>
      </c>
      <c r="G18" s="503">
        <f>taxrates!N10</f>
        <v>1.6218980755343938E-2</v>
      </c>
      <c r="H18" s="504">
        <f>taxrates!O10</f>
        <v>0</v>
      </c>
      <c r="I18" s="186">
        <f t="shared" si="0"/>
        <v>7.6725192872882556E-2</v>
      </c>
      <c r="J18" s="1000">
        <f t="shared" si="1"/>
        <v>4.5154456546346394E-2</v>
      </c>
      <c r="K18" s="1000">
        <f t="shared" si="1"/>
        <v>1.8868420833426196E-2</v>
      </c>
      <c r="L18" s="1000">
        <v>0</v>
      </c>
      <c r="M18" s="1000">
        <v>0</v>
      </c>
      <c r="N18" s="1000">
        <f t="shared" si="2"/>
        <v>1.2702315493109963E-2</v>
      </c>
      <c r="O18" s="936">
        <v>0</v>
      </c>
      <c r="P18" s="106"/>
      <c r="Q18" s="114"/>
      <c r="R18" s="114"/>
      <c r="S18" s="114"/>
      <c r="T18" s="114"/>
      <c r="U18" s="114"/>
      <c r="V18" s="154"/>
    </row>
    <row r="19" spans="1:22" x14ac:dyDescent="0.2">
      <c r="A19" s="155">
        <v>1922</v>
      </c>
      <c r="B19" s="135">
        <f>taxrates!I11</f>
        <v>7.2588665833837634E-2</v>
      </c>
      <c r="C19" s="503">
        <f>taxrates!J11</f>
        <v>3.2363402946545904E-2</v>
      </c>
      <c r="D19" s="503">
        <f>taxrates!K11</f>
        <v>2.0680316503080557E-2</v>
      </c>
      <c r="E19" s="503">
        <f>taxrates!L11</f>
        <v>0</v>
      </c>
      <c r="F19" s="503">
        <f>taxrates!M11</f>
        <v>3.8959154984513191E-3</v>
      </c>
      <c r="G19" s="503">
        <f>taxrates!N11</f>
        <v>1.5649030885759845E-2</v>
      </c>
      <c r="H19" s="504">
        <f>taxrates!O11</f>
        <v>0</v>
      </c>
      <c r="I19" s="186">
        <f t="shared" si="0"/>
        <v>7.2272242032138084E-2</v>
      </c>
      <c r="J19" s="1000">
        <f t="shared" si="1"/>
        <v>4.1016431171849048E-2</v>
      </c>
      <c r="K19" s="1000">
        <f t="shared" si="1"/>
        <v>1.8999866391839714E-2</v>
      </c>
      <c r="L19" s="1000">
        <v>0</v>
      </c>
      <c r="M19" s="1000">
        <v>0</v>
      </c>
      <c r="N19" s="1000">
        <f t="shared" si="2"/>
        <v>1.2255944468449327E-2</v>
      </c>
      <c r="O19" s="936">
        <v>0</v>
      </c>
      <c r="P19" s="106"/>
      <c r="Q19" s="114"/>
      <c r="R19" s="114"/>
      <c r="S19" s="114"/>
      <c r="T19" s="114"/>
      <c r="U19" s="114"/>
      <c r="V19" s="154"/>
    </row>
    <row r="20" spans="1:22" x14ac:dyDescent="0.2">
      <c r="A20" s="155">
        <v>1923</v>
      </c>
      <c r="B20" s="135">
        <f>taxrates!I12</f>
        <v>7.2382033928915929E-2</v>
      </c>
      <c r="C20" s="503">
        <f>taxrates!J12</f>
        <v>3.5602866056751073E-2</v>
      </c>
      <c r="D20" s="503">
        <f>taxrates!K12</f>
        <v>1.8553869589631337E-2</v>
      </c>
      <c r="E20" s="503">
        <f>taxrates!L12</f>
        <v>0</v>
      </c>
      <c r="F20" s="503">
        <f>taxrates!M12</f>
        <v>3.594781461695104E-3</v>
      </c>
      <c r="G20" s="503">
        <f>taxrates!N12</f>
        <v>1.4630516820838418E-2</v>
      </c>
      <c r="H20" s="504">
        <f>taxrates!O12</f>
        <v>0</v>
      </c>
      <c r="I20" s="186">
        <f t="shared" si="0"/>
        <v>7.3626512035079097E-2</v>
      </c>
      <c r="J20" s="1000">
        <f t="shared" si="1"/>
        <v>4.5122032054207915E-2</v>
      </c>
      <c r="K20" s="1000">
        <f t="shared" si="1"/>
        <v>1.7046211222255785E-2</v>
      </c>
      <c r="L20" s="1000">
        <v>0</v>
      </c>
      <c r="M20" s="1000">
        <v>0</v>
      </c>
      <c r="N20" s="1000">
        <f t="shared" si="2"/>
        <v>1.1458268758615395E-2</v>
      </c>
      <c r="O20" s="936">
        <v>0</v>
      </c>
      <c r="P20" s="106"/>
      <c r="Q20" s="114"/>
      <c r="R20" s="114"/>
      <c r="S20" s="114"/>
      <c r="T20" s="114"/>
      <c r="U20" s="114"/>
      <c r="V20" s="154"/>
    </row>
    <row r="21" spans="1:22" x14ac:dyDescent="0.2">
      <c r="A21" s="155">
        <v>1924</v>
      </c>
      <c r="B21" s="135">
        <f>taxrates!I13</f>
        <v>7.0733137319477807E-2</v>
      </c>
      <c r="C21" s="503">
        <f>taxrates!J13</f>
        <v>3.170522814209227E-2</v>
      </c>
      <c r="D21" s="503">
        <f>taxrates!K13</f>
        <v>2.0741521068851018E-2</v>
      </c>
      <c r="E21" s="503">
        <f>taxrates!L13</f>
        <v>0</v>
      </c>
      <c r="F21" s="503">
        <f>taxrates!M13</f>
        <v>3.2645267103154664E-3</v>
      </c>
      <c r="G21" s="503">
        <f>taxrates!N13</f>
        <v>1.5021861398219058E-2</v>
      </c>
      <c r="H21" s="504">
        <f>taxrates!O13</f>
        <v>0</v>
      </c>
      <c r="I21" s="186">
        <f t="shared" si="0"/>
        <v>7.1003137644091094E-2</v>
      </c>
      <c r="J21" s="1000">
        <f t="shared" si="1"/>
        <v>4.0182279657853245E-2</v>
      </c>
      <c r="K21" s="1000">
        <f t="shared" si="1"/>
        <v>1.9056097570508378E-2</v>
      </c>
      <c r="L21" s="1000">
        <v>0</v>
      </c>
      <c r="M21" s="1000">
        <v>0</v>
      </c>
      <c r="N21" s="1000">
        <f t="shared" si="2"/>
        <v>1.1764760415729473E-2</v>
      </c>
      <c r="O21" s="936">
        <v>0</v>
      </c>
      <c r="P21" s="106"/>
      <c r="Q21" s="114"/>
      <c r="R21" s="114"/>
      <c r="S21" s="114"/>
      <c r="T21" s="114"/>
      <c r="U21" s="114"/>
      <c r="V21" s="154"/>
    </row>
    <row r="22" spans="1:22" x14ac:dyDescent="0.2">
      <c r="A22" s="155">
        <v>1925</v>
      </c>
      <c r="B22" s="135">
        <f>taxrates!I14</f>
        <v>7.1959899655115678E-2</v>
      </c>
      <c r="C22" s="503">
        <f>taxrates!J14</f>
        <v>3.0649060299984932E-2</v>
      </c>
      <c r="D22" s="503">
        <f>taxrates!K14</f>
        <v>2.1955618253774421E-2</v>
      </c>
      <c r="E22" s="503">
        <f>taxrates!L14</f>
        <v>0</v>
      </c>
      <c r="F22" s="503">
        <f>taxrates!M14</f>
        <v>3.021928339262756E-3</v>
      </c>
      <c r="G22" s="503">
        <f>taxrates!N14</f>
        <v>1.6333292762093575E-2</v>
      </c>
      <c r="H22" s="504">
        <f>taxrates!O14</f>
        <v>0</v>
      </c>
      <c r="I22" s="186">
        <f t="shared" si="0"/>
        <v>7.1807104425264445E-2</v>
      </c>
      <c r="J22" s="1000">
        <f t="shared" si="1"/>
        <v>3.8843723398078359E-2</v>
      </c>
      <c r="K22" s="1000">
        <f t="shared" si="1"/>
        <v>2.0171539120777553E-2</v>
      </c>
      <c r="L22" s="1000">
        <v>0</v>
      </c>
      <c r="M22" s="1000">
        <v>0</v>
      </c>
      <c r="N22" s="1000">
        <f t="shared" si="2"/>
        <v>1.2791841906408532E-2</v>
      </c>
      <c r="O22" s="936">
        <v>0</v>
      </c>
      <c r="P22" s="106"/>
      <c r="Q22" s="114"/>
      <c r="R22" s="114"/>
      <c r="S22" s="114"/>
      <c r="T22" s="114"/>
      <c r="U22" s="114"/>
      <c r="V22" s="154"/>
    </row>
    <row r="23" spans="1:22" x14ac:dyDescent="0.2">
      <c r="A23" s="155">
        <v>1926</v>
      </c>
      <c r="B23" s="135">
        <f>taxrates!I15</f>
        <v>7.6619681620819724E-2</v>
      </c>
      <c r="C23" s="503">
        <f>taxrates!J15</f>
        <v>3.8443411335371484E-2</v>
      </c>
      <c r="D23" s="503">
        <f>taxrates!K15</f>
        <v>1.9918274310184426E-2</v>
      </c>
      <c r="E23" s="503">
        <f>taxrates!L15</f>
        <v>0</v>
      </c>
      <c r="F23" s="503">
        <f>taxrates!M15</f>
        <v>2.6310778585637534E-3</v>
      </c>
      <c r="G23" s="503">
        <f>taxrates!N15</f>
        <v>1.5626918116700066E-2</v>
      </c>
      <c r="H23" s="504">
        <f>taxrates!O15</f>
        <v>0</v>
      </c>
      <c r="I23" s="186">
        <f t="shared" si="0"/>
        <v>7.9260428967100602E-2</v>
      </c>
      <c r="J23" s="1000">
        <f t="shared" si="1"/>
        <v>4.8722056133983796E-2</v>
      </c>
      <c r="K23" s="1000">
        <f t="shared" si="1"/>
        <v>1.8299746553353959E-2</v>
      </c>
      <c r="L23" s="1000">
        <v>0</v>
      </c>
      <c r="M23" s="1000">
        <v>0</v>
      </c>
      <c r="N23" s="1000">
        <f t="shared" si="2"/>
        <v>1.2238626279762839E-2</v>
      </c>
      <c r="O23" s="936">
        <v>0</v>
      </c>
      <c r="P23" s="106"/>
      <c r="Q23" s="114"/>
      <c r="R23" s="114"/>
      <c r="S23" s="114"/>
      <c r="T23" s="114"/>
      <c r="U23" s="114"/>
      <c r="V23" s="154"/>
    </row>
    <row r="24" spans="1:22" x14ac:dyDescent="0.2">
      <c r="A24" s="155">
        <v>1927</v>
      </c>
      <c r="B24" s="135">
        <f>taxrates!I16</f>
        <v>7.4047789851400703E-2</v>
      </c>
      <c r="C24" s="503">
        <f>taxrates!J16</f>
        <v>3.6196855969766371E-2</v>
      </c>
      <c r="D24" s="503">
        <f>taxrates!K16</f>
        <v>2.030791045027017E-2</v>
      </c>
      <c r="E24" s="503">
        <f>taxrates!L16</f>
        <v>0</v>
      </c>
      <c r="F24" s="503">
        <f>taxrates!M16</f>
        <v>2.6272349662250952E-3</v>
      </c>
      <c r="G24" s="503">
        <f>taxrates!N16</f>
        <v>1.4915788465139072E-2</v>
      </c>
      <c r="H24" s="504">
        <f>taxrates!O16</f>
        <v>0</v>
      </c>
      <c r="I24" s="186">
        <f t="shared" si="0"/>
        <v>7.6214245630387104E-2</v>
      </c>
      <c r="J24" s="1000">
        <f t="shared" si="1"/>
        <v>4.5874837512404169E-2</v>
      </c>
      <c r="K24" s="1000">
        <f t="shared" si="1"/>
        <v>1.8657721471289017E-2</v>
      </c>
      <c r="L24" s="1000">
        <v>0</v>
      </c>
      <c r="M24" s="1000">
        <v>0</v>
      </c>
      <c r="N24" s="1000">
        <f t="shared" si="2"/>
        <v>1.1681686646693921E-2</v>
      </c>
      <c r="O24" s="936">
        <v>0</v>
      </c>
      <c r="P24" s="106"/>
      <c r="Q24" s="114"/>
      <c r="R24" s="114"/>
      <c r="S24" s="114"/>
      <c r="T24" s="114"/>
      <c r="U24" s="114"/>
      <c r="V24" s="154"/>
    </row>
    <row r="25" spans="1:22" x14ac:dyDescent="0.2">
      <c r="A25" s="155">
        <v>1928</v>
      </c>
      <c r="B25" s="135">
        <f>taxrates!I17</f>
        <v>7.2789677709791889E-2</v>
      </c>
      <c r="C25" s="503">
        <f>taxrates!J17</f>
        <v>3.1020267240011706E-2</v>
      </c>
      <c r="D25" s="503">
        <f>taxrates!K17</f>
        <v>2.2486685699349803E-2</v>
      </c>
      <c r="E25" s="503">
        <f>taxrates!L17</f>
        <v>0</v>
      </c>
      <c r="F25" s="503">
        <f>taxrates!M17</f>
        <v>2.8629148889138373E-3</v>
      </c>
      <c r="G25" s="503">
        <f>taxrates!N17</f>
        <v>1.6419809881516544E-2</v>
      </c>
      <c r="H25" s="504">
        <f>taxrates!O17</f>
        <v>0</v>
      </c>
      <c r="I25" s="186">
        <f t="shared" si="0"/>
        <v>7.2833233117128499E-2</v>
      </c>
      <c r="J25" s="1000">
        <f t="shared" si="1"/>
        <v>3.9314180226467779E-2</v>
      </c>
      <c r="K25" s="1000">
        <f t="shared" si="1"/>
        <v>2.0659452857952943E-2</v>
      </c>
      <c r="L25" s="1000">
        <f t="shared" si="2"/>
        <v>0</v>
      </c>
      <c r="M25" s="1000">
        <v>0</v>
      </c>
      <c r="N25" s="1000">
        <f t="shared" si="2"/>
        <v>1.2859600032707778E-2</v>
      </c>
      <c r="O25" s="936">
        <v>0</v>
      </c>
      <c r="P25" s="106"/>
      <c r="Q25" s="114"/>
      <c r="R25" s="114"/>
      <c r="S25" s="114"/>
      <c r="T25" s="114"/>
      <c r="U25" s="114"/>
      <c r="V25" s="154"/>
    </row>
    <row r="26" spans="1:22" x14ac:dyDescent="0.2">
      <c r="A26" s="155">
        <v>1929</v>
      </c>
      <c r="B26" s="135">
        <f>taxrates!I18</f>
        <v>7.6058526399366472E-2</v>
      </c>
      <c r="C26" s="503">
        <f>taxrates!J18</f>
        <v>3.513821030102203E-2</v>
      </c>
      <c r="D26" s="503">
        <f>taxrates!K18</f>
        <v>2.0696156346494556E-2</v>
      </c>
      <c r="E26" s="503">
        <f>taxrates!L18</f>
        <v>1.2378100593839799E-3</v>
      </c>
      <c r="F26" s="503">
        <f>taxrates!M18</f>
        <v>3.3586555946482979E-3</v>
      </c>
      <c r="G26" s="503">
        <f>taxrates!N18</f>
        <v>1.5627694097817606E-2</v>
      </c>
      <c r="H26" s="504">
        <f>taxrates!O18</f>
        <v>0</v>
      </c>
      <c r="I26" s="186">
        <f t="shared" si="0"/>
        <v>7.7076608196226082E-2</v>
      </c>
      <c r="J26" s="1000">
        <f t="shared" si="1"/>
        <v>4.4533140927556537E-2</v>
      </c>
      <c r="K26" s="1000">
        <f t="shared" si="1"/>
        <v>1.9014419114400261E-2</v>
      </c>
      <c r="L26" s="1000">
        <f t="shared" si="2"/>
        <v>1.2898141447655639E-3</v>
      </c>
      <c r="M26" s="1000">
        <v>0</v>
      </c>
      <c r="N26" s="1000">
        <f t="shared" si="2"/>
        <v>1.2239234009503714E-2</v>
      </c>
      <c r="O26" s="936">
        <v>0</v>
      </c>
      <c r="P26" s="106"/>
      <c r="Q26" s="114"/>
      <c r="R26" s="114"/>
      <c r="S26" s="114"/>
      <c r="T26" s="114"/>
      <c r="U26" s="114"/>
      <c r="V26" s="154"/>
    </row>
    <row r="27" spans="1:22" x14ac:dyDescent="0.2">
      <c r="A27" s="159">
        <v>1930</v>
      </c>
      <c r="B27" s="146">
        <f>taxrates!I19</f>
        <v>8.2617051068001351E-2</v>
      </c>
      <c r="C27" s="507">
        <f>taxrates!J19</f>
        <v>3.8695454482415063E-2</v>
      </c>
      <c r="D27" s="507">
        <f>taxrates!K19</f>
        <v>2.4213578027951203E-2</v>
      </c>
      <c r="E27" s="507">
        <f>taxrates!L19</f>
        <v>1.3668721503791907E-3</v>
      </c>
      <c r="F27" s="507">
        <f>taxrates!M19</f>
        <v>3.4160908412832073E-3</v>
      </c>
      <c r="G27" s="507">
        <f>taxrates!N19</f>
        <v>1.4925055565972692E-2</v>
      </c>
      <c r="H27" s="508">
        <f>taxrates!O19</f>
        <v>0</v>
      </c>
      <c r="I27" s="190">
        <f t="shared" si="0"/>
        <v>8.4400751810966221E-2</v>
      </c>
      <c r="J27" s="1002">
        <f t="shared" si="1"/>
        <v>4.9041488253347879E-2</v>
      </c>
      <c r="K27" s="1002">
        <f t="shared" si="1"/>
        <v>2.2246020622118064E-2</v>
      </c>
      <c r="L27" s="1002">
        <f t="shared" si="2"/>
        <v>1.4242985184032191E-3</v>
      </c>
      <c r="M27" s="1002">
        <v>0</v>
      </c>
      <c r="N27" s="1002">
        <f t="shared" si="2"/>
        <v>1.1688944417097053E-2</v>
      </c>
      <c r="O27" s="938">
        <v>0</v>
      </c>
      <c r="P27" s="112"/>
      <c r="Q27" s="118"/>
      <c r="R27" s="118"/>
      <c r="S27" s="118"/>
      <c r="T27" s="118"/>
      <c r="U27" s="118"/>
      <c r="V27" s="158"/>
    </row>
    <row r="28" spans="1:22" x14ac:dyDescent="0.2">
      <c r="A28" s="155">
        <v>1931</v>
      </c>
      <c r="B28" s="135">
        <f>taxrates!I20</f>
        <v>9.4534696243580102E-2</v>
      </c>
      <c r="C28" s="503">
        <f>taxrates!J20</f>
        <v>4.5151535169653499E-2</v>
      </c>
      <c r="D28" s="503">
        <f>taxrates!K20</f>
        <v>2.9876383714108435E-2</v>
      </c>
      <c r="E28" s="503">
        <f>taxrates!L20</f>
        <v>1.6112350221635934E-3</v>
      </c>
      <c r="F28" s="503">
        <f>taxrates!M20</f>
        <v>2.6810812617273946E-3</v>
      </c>
      <c r="G28" s="503">
        <f>taxrates!N20</f>
        <v>1.5214461075927185E-2</v>
      </c>
      <c r="H28" s="504">
        <f>taxrates!O20</f>
        <v>0</v>
      </c>
      <c r="I28" s="186">
        <f t="shared" si="0"/>
        <v>9.8266939500385911E-2</v>
      </c>
      <c r="J28" s="1000">
        <f t="shared" si="1"/>
        <v>5.7223736256915181E-2</v>
      </c>
      <c r="K28" s="1000">
        <f t="shared" si="1"/>
        <v>2.7448675592312094E-2</v>
      </c>
      <c r="L28" s="1000">
        <f t="shared" si="2"/>
        <v>1.678927801865266E-3</v>
      </c>
      <c r="M28" s="1000">
        <v>0</v>
      </c>
      <c r="N28" s="1000">
        <f t="shared" si="2"/>
        <v>1.1915599849293376E-2</v>
      </c>
      <c r="O28" s="936">
        <v>0</v>
      </c>
      <c r="P28" s="106"/>
      <c r="Q28" s="114"/>
      <c r="R28" s="114"/>
      <c r="S28" s="114"/>
      <c r="T28" s="114"/>
      <c r="U28" s="114"/>
      <c r="V28" s="154"/>
    </row>
    <row r="29" spans="1:22" x14ac:dyDescent="0.2">
      <c r="A29" s="155">
        <v>1932</v>
      </c>
      <c r="B29" s="135">
        <f>taxrates!I21</f>
        <v>0.12587090448800933</v>
      </c>
      <c r="C29" s="503">
        <f>taxrates!J21</f>
        <v>6.2297059048562538E-2</v>
      </c>
      <c r="D29" s="503">
        <f>taxrates!K21</f>
        <v>3.931265116577768E-2</v>
      </c>
      <c r="E29" s="503">
        <f>taxrates!L21</f>
        <v>2.2380207634204691E-3</v>
      </c>
      <c r="F29" s="503">
        <f>taxrates!M21</f>
        <v>2.66492709918368E-3</v>
      </c>
      <c r="G29" s="503">
        <f>taxrates!N21</f>
        <v>1.9358246411064955E-2</v>
      </c>
      <c r="H29" s="504">
        <f>taxrates!O21</f>
        <v>0</v>
      </c>
      <c r="I29" s="186">
        <f t="shared" si="0"/>
        <v>0.13256459843401469</v>
      </c>
      <c r="J29" s="1000">
        <f t="shared" si="1"/>
        <v>7.8953472194947111E-2</v>
      </c>
      <c r="K29" s="1000">
        <f t="shared" si="1"/>
        <v>3.611816673828535E-2</v>
      </c>
      <c r="L29" s="1000">
        <f t="shared" si="2"/>
        <v>2.3320466779655469E-3</v>
      </c>
      <c r="M29" s="1000">
        <v>0</v>
      </c>
      <c r="N29" s="1000">
        <f t="shared" si="2"/>
        <v>1.5160912822816675E-2</v>
      </c>
      <c r="O29" s="936">
        <v>0</v>
      </c>
      <c r="P29" s="106"/>
      <c r="Q29" s="114"/>
      <c r="R29" s="114"/>
      <c r="S29" s="114"/>
      <c r="T29" s="114"/>
      <c r="U29" s="114"/>
      <c r="V29" s="154"/>
    </row>
    <row r="30" spans="1:22" x14ac:dyDescent="0.2">
      <c r="A30" s="155">
        <v>1933</v>
      </c>
      <c r="B30" s="135">
        <f>taxrates!I22</f>
        <v>0.14797362512751483</v>
      </c>
      <c r="C30" s="503">
        <f>taxrates!J22</f>
        <v>8.7756204960412157E-2</v>
      </c>
      <c r="D30" s="503">
        <f>taxrates!K22</f>
        <v>3.5990686521811886E-2</v>
      </c>
      <c r="E30" s="503">
        <f>taxrates!L22</f>
        <v>2.0686590177912841E-3</v>
      </c>
      <c r="F30" s="503">
        <f>taxrates!M22</f>
        <v>3.096368079232443E-3</v>
      </c>
      <c r="G30" s="503">
        <f>taxrates!N22</f>
        <v>1.9061706548267051E-2</v>
      </c>
      <c r="H30" s="504">
        <f>taxrates!O22</f>
        <v>0</v>
      </c>
      <c r="I30" s="186">
        <f t="shared" si="0"/>
        <v>0.16137002897091388</v>
      </c>
      <c r="J30" s="1000">
        <f t="shared" si="1"/>
        <v>0.11121964975705953</v>
      </c>
      <c r="K30" s="1000">
        <f t="shared" si="1"/>
        <v>3.3066139735489553E-2</v>
      </c>
      <c r="L30" s="1000">
        <f t="shared" si="2"/>
        <v>2.1555695412363274E-3</v>
      </c>
      <c r="M30" s="1000">
        <v>0</v>
      </c>
      <c r="N30" s="1000">
        <f t="shared" si="2"/>
        <v>1.4928669937128469E-2</v>
      </c>
      <c r="O30" s="936">
        <v>0</v>
      </c>
      <c r="P30" s="106"/>
      <c r="Q30" s="114"/>
      <c r="R30" s="114"/>
      <c r="S30" s="114"/>
      <c r="T30" s="114"/>
      <c r="U30" s="114"/>
      <c r="V30" s="154"/>
    </row>
    <row r="31" spans="1:22" x14ac:dyDescent="0.2">
      <c r="A31" s="155">
        <v>1934</v>
      </c>
      <c r="B31" s="135">
        <f>taxrates!I23</f>
        <v>0.14787194297325026</v>
      </c>
      <c r="C31" s="503">
        <f>taxrates!J23</f>
        <v>9.6376934923546848E-2</v>
      </c>
      <c r="D31" s="503">
        <f>taxrates!K23</f>
        <v>3.0876043290096623E-2</v>
      </c>
      <c r="E31" s="503">
        <f>taxrates!L23</f>
        <v>1.942140975720394E-3</v>
      </c>
      <c r="F31" s="503">
        <f>taxrates!M23</f>
        <v>2.9418624368024631E-3</v>
      </c>
      <c r="G31" s="503">
        <f>taxrates!N23</f>
        <v>1.5734961347083923E-2</v>
      </c>
      <c r="H31" s="504">
        <f>taxrates!O23</f>
        <v>0</v>
      </c>
      <c r="I31" s="186">
        <f t="shared" si="0"/>
        <v>0.16485939463310592</v>
      </c>
      <c r="J31" s="1000">
        <f t="shared" si="1"/>
        <v>0.12214531099756729</v>
      </c>
      <c r="K31" s="1000">
        <f t="shared" si="1"/>
        <v>2.836710439770632E-2</v>
      </c>
      <c r="L31" s="1000">
        <f t="shared" si="2"/>
        <v>2.0237360995915801E-3</v>
      </c>
      <c r="M31" s="1000">
        <v>0</v>
      </c>
      <c r="N31" s="1000">
        <f t="shared" si="2"/>
        <v>1.2323243138240726E-2</v>
      </c>
      <c r="O31" s="936">
        <v>0</v>
      </c>
      <c r="P31" s="106"/>
      <c r="Q31" s="114"/>
      <c r="R31" s="114"/>
      <c r="S31" s="114"/>
      <c r="T31" s="114"/>
      <c r="U31" s="114"/>
      <c r="V31" s="154"/>
    </row>
    <row r="32" spans="1:22" x14ac:dyDescent="0.2">
      <c r="A32" s="155">
        <v>1935</v>
      </c>
      <c r="B32" s="135">
        <f>taxrates!I24</f>
        <v>0.13558390713964863</v>
      </c>
      <c r="C32" s="503">
        <f>taxrates!J24</f>
        <v>8.8684465454449427E-2</v>
      </c>
      <c r="D32" s="503">
        <f>taxrates!K24</f>
        <v>2.736712713783232E-2</v>
      </c>
      <c r="E32" s="503">
        <f>taxrates!L24</f>
        <v>1.7477760513446264E-3</v>
      </c>
      <c r="F32" s="503">
        <f>taxrates!M24</f>
        <v>3.0079173467548229E-3</v>
      </c>
      <c r="G32" s="503">
        <f>taxrates!N24</f>
        <v>1.4776621149267442E-2</v>
      </c>
      <c r="H32" s="504">
        <f>taxrates!O24</f>
        <v>0</v>
      </c>
      <c r="I32" s="186">
        <f t="shared" si="0"/>
        <v>0.15093331673426783</v>
      </c>
      <c r="J32" s="1000">
        <f t="shared" si="1"/>
        <v>0.11239609998159594</v>
      </c>
      <c r="K32" s="1000">
        <f t="shared" si="1"/>
        <v>2.5143317273207573E-2</v>
      </c>
      <c r="L32" s="1000">
        <f t="shared" si="2"/>
        <v>1.8212053261456793E-3</v>
      </c>
      <c r="M32" s="1000">
        <v>0</v>
      </c>
      <c r="N32" s="1000">
        <f t="shared" si="2"/>
        <v>1.1572694153318634E-2</v>
      </c>
      <c r="O32" s="936">
        <v>0</v>
      </c>
      <c r="P32" s="106"/>
      <c r="Q32" s="114"/>
      <c r="R32" s="114"/>
      <c r="S32" s="114"/>
      <c r="T32" s="114"/>
      <c r="U32" s="114"/>
      <c r="V32" s="154"/>
    </row>
    <row r="33" spans="1:22" x14ac:dyDescent="0.2">
      <c r="A33" s="155">
        <v>1936</v>
      </c>
      <c r="B33" s="135">
        <f>taxrates!I25</f>
        <v>0.13815682901990375</v>
      </c>
      <c r="C33" s="503">
        <f>taxrates!J25</f>
        <v>8.7351856318951815E-2</v>
      </c>
      <c r="D33" s="503">
        <f>taxrates!K25</f>
        <v>2.3827781065657326E-2</v>
      </c>
      <c r="E33" s="503">
        <f>taxrates!L25</f>
        <v>6.7211870627708796E-3</v>
      </c>
      <c r="F33" s="503">
        <f>taxrates!M25</f>
        <v>3.2397339595264451E-3</v>
      </c>
      <c r="G33" s="503">
        <f>taxrates!N25</f>
        <v>1.7016270612997285E-2</v>
      </c>
      <c r="H33" s="504">
        <f>taxrates!O25</f>
        <v>0</v>
      </c>
      <c r="I33" s="186">
        <f t="shared" si="0"/>
        <v>0.15484183378988084</v>
      </c>
      <c r="J33" s="1000">
        <f t="shared" si="1"/>
        <v>0.11070719010473923</v>
      </c>
      <c r="K33" s="1000">
        <f t="shared" si="1"/>
        <v>2.1891572916403826E-2</v>
      </c>
      <c r="L33" s="1000">
        <f t="shared" si="2"/>
        <v>7.0035641393086847E-3</v>
      </c>
      <c r="M33" s="1000">
        <f t="shared" si="2"/>
        <v>1.9127729028840512E-3</v>
      </c>
      <c r="N33" s="1000">
        <f t="shared" si="2"/>
        <v>1.3326733726545054E-2</v>
      </c>
      <c r="O33" s="936">
        <v>0</v>
      </c>
      <c r="P33" s="106"/>
      <c r="Q33" s="114"/>
      <c r="R33" s="114"/>
      <c r="S33" s="114"/>
      <c r="T33" s="114"/>
      <c r="U33" s="114"/>
      <c r="V33" s="154"/>
    </row>
    <row r="34" spans="1:22" x14ac:dyDescent="0.2">
      <c r="A34" s="155">
        <v>1937</v>
      </c>
      <c r="B34" s="135">
        <f>taxrates!I26</f>
        <v>0.15310244326608877</v>
      </c>
      <c r="C34" s="503">
        <f>taxrates!J26</f>
        <v>8.3683881209978328E-2</v>
      </c>
      <c r="D34" s="503">
        <f>taxrates!K26</f>
        <v>2.1515592805035798E-2</v>
      </c>
      <c r="E34" s="503">
        <f>taxrates!L26</f>
        <v>2.8007572329879285E-2</v>
      </c>
      <c r="F34" s="503">
        <f>taxrates!M26</f>
        <v>4.2441367502364259E-3</v>
      </c>
      <c r="G34" s="503">
        <f>taxrates!N26</f>
        <v>1.5651260170958917E-2</v>
      </c>
      <c r="H34" s="504">
        <f>taxrates!O26</f>
        <v>0</v>
      </c>
      <c r="I34" s="186">
        <f t="shared" si="0"/>
        <v>0.16977350213970474</v>
      </c>
      <c r="J34" s="1000">
        <f t="shared" si="1"/>
        <v>0.10605850563710899</v>
      </c>
      <c r="K34" s="1000">
        <f t="shared" si="1"/>
        <v>1.9767269450446462E-2</v>
      </c>
      <c r="L34" s="1000">
        <f t="shared" si="2"/>
        <v>2.9184253818070452E-2</v>
      </c>
      <c r="M34" s="1000">
        <f t="shared" si="2"/>
        <v>2.5057828430990171E-3</v>
      </c>
      <c r="N34" s="1000">
        <f t="shared" si="2"/>
        <v>1.2257690390979844E-2</v>
      </c>
      <c r="O34" s="936">
        <v>0</v>
      </c>
      <c r="P34" s="106"/>
      <c r="Q34" s="114"/>
      <c r="R34" s="114"/>
      <c r="S34" s="114"/>
      <c r="T34" s="114"/>
      <c r="U34" s="114"/>
      <c r="V34" s="154"/>
    </row>
    <row r="35" spans="1:22" x14ac:dyDescent="0.2">
      <c r="A35" s="155">
        <v>1938</v>
      </c>
      <c r="B35" s="135">
        <f>taxrates!I27</f>
        <v>0.16432063186838922</v>
      </c>
      <c r="C35" s="503">
        <f>taxrates!J27</f>
        <v>8.7930822367236858E-2</v>
      </c>
      <c r="D35" s="503">
        <f>taxrates!K27</f>
        <v>2.397802522257312E-2</v>
      </c>
      <c r="E35" s="503">
        <f>taxrates!L27</f>
        <v>3.3166481779803129E-2</v>
      </c>
      <c r="F35" s="503">
        <f>taxrates!M27</f>
        <v>4.5238248019428004E-3</v>
      </c>
      <c r="G35" s="503">
        <f>taxrates!N27</f>
        <v>1.4721477696833294E-2</v>
      </c>
      <c r="H35" s="504">
        <f>taxrates!O27</f>
        <v>0</v>
      </c>
      <c r="I35" s="186">
        <f t="shared" si="0"/>
        <v>0.18223088836560597</v>
      </c>
      <c r="J35" s="1000">
        <f t="shared" si="1"/>
        <v>0.11144095475580339</v>
      </c>
      <c r="K35" s="1000">
        <f t="shared" si="1"/>
        <v>2.2029608468573901E-2</v>
      </c>
      <c r="L35" s="1000">
        <f t="shared" si="2"/>
        <v>3.4559904411335156E-2</v>
      </c>
      <c r="M35" s="1000">
        <f t="shared" si="2"/>
        <v>2.6709136017501337E-3</v>
      </c>
      <c r="N35" s="1000">
        <f t="shared" si="2"/>
        <v>1.152950712814339E-2</v>
      </c>
      <c r="O35" s="936">
        <v>0</v>
      </c>
      <c r="P35" s="106"/>
      <c r="Q35" s="114"/>
      <c r="R35" s="114"/>
      <c r="S35" s="114"/>
      <c r="T35" s="114"/>
      <c r="U35" s="114"/>
      <c r="V35" s="154"/>
    </row>
    <row r="36" spans="1:22" x14ac:dyDescent="0.2">
      <c r="A36" s="157">
        <v>1939</v>
      </c>
      <c r="B36" s="139">
        <f>taxrates!I28</f>
        <v>0.1627128741407583</v>
      </c>
      <c r="C36" s="505">
        <f>taxrates!J28</f>
        <v>8.8274799691425682E-2</v>
      </c>
      <c r="D36" s="505">
        <f>taxrates!K28</f>
        <v>2.2838919055114645E-2</v>
      </c>
      <c r="E36" s="505">
        <f>taxrates!L28</f>
        <v>3.4547224094135423E-2</v>
      </c>
      <c r="F36" s="505">
        <f>taxrates!M28</f>
        <v>3.450732069953407E-3</v>
      </c>
      <c r="G36" s="505">
        <f>taxrates!N28</f>
        <v>1.3601199230129118E-2</v>
      </c>
      <c r="H36" s="506">
        <f>taxrates!O28</f>
        <v>0</v>
      </c>
      <c r="I36" s="188">
        <f t="shared" si="0"/>
        <v>0.18154810205577337</v>
      </c>
      <c r="J36" s="1001">
        <f t="shared" si="1"/>
        <v>0.111876901564783</v>
      </c>
      <c r="K36" s="1001">
        <f t="shared" si="1"/>
        <v>2.09830642832077E-2</v>
      </c>
      <c r="L36" s="1001">
        <f t="shared" si="2"/>
        <v>3.599865582056868E-2</v>
      </c>
      <c r="M36" s="1001">
        <f t="shared" si="2"/>
        <v>2.0373483998928931E-3</v>
      </c>
      <c r="N36" s="1001">
        <f t="shared" si="2"/>
        <v>1.0652131987321097E-2</v>
      </c>
      <c r="O36" s="937">
        <v>0</v>
      </c>
      <c r="P36" s="109"/>
      <c r="Q36" s="116"/>
      <c r="R36" s="116"/>
      <c r="S36" s="116"/>
      <c r="T36" s="116"/>
      <c r="U36" s="116"/>
      <c r="V36" s="156"/>
    </row>
    <row r="37" spans="1:22" x14ac:dyDescent="0.2">
      <c r="A37" s="155">
        <v>1940</v>
      </c>
      <c r="B37" s="135">
        <f>taxrates!I29</f>
        <v>0.16529784396690439</v>
      </c>
      <c r="C37" s="503">
        <f>taxrates!J29</f>
        <v>8.8714500137564656E-2</v>
      </c>
      <c r="D37" s="503">
        <f>taxrates!K29</f>
        <v>2.2149073705506329E-2</v>
      </c>
      <c r="E37" s="503">
        <f>taxrates!L29</f>
        <v>3.3433093656348584E-2</v>
      </c>
      <c r="F37" s="503">
        <f>taxrates!M29</f>
        <v>3.8158712083073087E-3</v>
      </c>
      <c r="G37" s="503">
        <f>taxrates!N29</f>
        <v>1.7185305259177535E-2</v>
      </c>
      <c r="H37" s="504">
        <f>taxrates!O29</f>
        <v>0</v>
      </c>
      <c r="I37" s="186">
        <f t="shared" si="0"/>
        <v>0.1833332051640218</v>
      </c>
      <c r="J37" s="1000">
        <f t="shared" si="1"/>
        <v>0.11243416506130338</v>
      </c>
      <c r="K37" s="1000">
        <f t="shared" si="1"/>
        <v>2.0349274685662732E-2</v>
      </c>
      <c r="L37" s="1000">
        <f t="shared" si="2"/>
        <v>3.4837717446480433E-2</v>
      </c>
      <c r="M37" s="1000">
        <f t="shared" si="2"/>
        <v>2.2529303761758667E-3</v>
      </c>
      <c r="N37" s="1000">
        <f t="shared" si="2"/>
        <v>1.3459117594399408E-2</v>
      </c>
      <c r="O37" s="936">
        <v>0</v>
      </c>
      <c r="P37" s="106"/>
      <c r="Q37" s="114"/>
      <c r="R37" s="114"/>
      <c r="S37" s="114"/>
      <c r="T37" s="114"/>
      <c r="U37" s="114"/>
      <c r="V37" s="154"/>
    </row>
    <row r="38" spans="1:22" x14ac:dyDescent="0.2">
      <c r="A38" s="155">
        <v>1941</v>
      </c>
      <c r="B38" s="135">
        <f>taxrates!I30</f>
        <v>0.16148993706899367</v>
      </c>
      <c r="C38" s="503">
        <f>taxrates!J30</f>
        <v>8.1706539453116567E-2</v>
      </c>
      <c r="D38" s="503">
        <f>taxrates!K30</f>
        <v>1.7140372912354457E-2</v>
      </c>
      <c r="E38" s="503">
        <f>taxrates!L30</f>
        <v>3.1351099934278856E-2</v>
      </c>
      <c r="F38" s="503">
        <f>taxrates!M30</f>
        <v>5.2738340374066071E-3</v>
      </c>
      <c r="G38" s="503">
        <f>taxrates!N30</f>
        <v>2.6018090731837196E-2</v>
      </c>
      <c r="H38" s="504">
        <f>taxrates!O30</f>
        <v>0</v>
      </c>
      <c r="I38" s="186">
        <f t="shared" si="0"/>
        <v>0.17545877609242902</v>
      </c>
      <c r="J38" s="1000">
        <f t="shared" si="1"/>
        <v>0.10355248047629693</v>
      </c>
      <c r="K38" s="1000">
        <f t="shared" si="1"/>
        <v>1.5747573069905964E-2</v>
      </c>
      <c r="L38" s="1000">
        <f t="shared" si="2"/>
        <v>3.2668252970343377E-2</v>
      </c>
      <c r="M38" s="1000">
        <f t="shared" si="2"/>
        <v>3.1137269192725546E-3</v>
      </c>
      <c r="N38" s="1000">
        <f t="shared" si="2"/>
        <v>2.0376742656610183E-2</v>
      </c>
      <c r="O38" s="936">
        <v>0</v>
      </c>
      <c r="P38" s="106"/>
      <c r="Q38" s="114"/>
      <c r="R38" s="114"/>
      <c r="S38" s="114"/>
      <c r="T38" s="114"/>
      <c r="U38" s="114"/>
      <c r="V38" s="154"/>
    </row>
    <row r="39" spans="1:22" x14ac:dyDescent="0.2">
      <c r="A39" s="155">
        <v>1942</v>
      </c>
      <c r="B39" s="135">
        <f>taxrates!I31</f>
        <v>0.13833422364387596</v>
      </c>
      <c r="C39" s="503">
        <f>taxrates!J31</f>
        <v>6.2309393276890834E-2</v>
      </c>
      <c r="D39" s="503">
        <f>taxrates!K31</f>
        <v>1.2547172073202443E-2</v>
      </c>
      <c r="E39" s="503">
        <f>taxrates!L31</f>
        <v>2.750076925967631E-2</v>
      </c>
      <c r="F39" s="503">
        <f>taxrates!M31</f>
        <v>1.1911747626404947E-2</v>
      </c>
      <c r="G39" s="503">
        <f>taxrates!N31</f>
        <v>2.4065141407701447E-2</v>
      </c>
      <c r="H39" s="504">
        <f>taxrates!O31</f>
        <v>0</v>
      </c>
      <c r="I39" s="186">
        <f t="shared" si="0"/>
        <v>0.14503293165542575</v>
      </c>
      <c r="J39" s="1000">
        <f t="shared" si="1"/>
        <v>7.8969104235499882E-2</v>
      </c>
      <c r="K39" s="1000">
        <f t="shared" si="1"/>
        <v>1.1527608533010481E-2</v>
      </c>
      <c r="L39" s="1000">
        <f t="shared" si="2"/>
        <v>2.8656158442206616E-2</v>
      </c>
      <c r="M39" s="1000">
        <f t="shared" si="2"/>
        <v>7.0328207101027608E-3</v>
      </c>
      <c r="N39" s="1000">
        <f t="shared" si="2"/>
        <v>1.8847239734605999E-2</v>
      </c>
      <c r="O39" s="936">
        <v>0</v>
      </c>
      <c r="P39" s="106"/>
      <c r="Q39" s="114"/>
      <c r="R39" s="114"/>
      <c r="S39" s="114"/>
      <c r="T39" s="114"/>
      <c r="U39" s="114"/>
      <c r="V39" s="154"/>
    </row>
    <row r="40" spans="1:22" x14ac:dyDescent="0.2">
      <c r="A40" s="155">
        <v>1943</v>
      </c>
      <c r="B40" s="135">
        <f>taxrates!I32</f>
        <v>0.17762865643932368</v>
      </c>
      <c r="C40" s="503">
        <f>taxrates!J32</f>
        <v>5.3362547283721855E-2</v>
      </c>
      <c r="D40" s="503">
        <f>taxrates!K32</f>
        <v>9.9111012618597148E-3</v>
      </c>
      <c r="E40" s="503">
        <f>taxrates!L32</f>
        <v>2.7581003379811463E-2</v>
      </c>
      <c r="F40" s="503">
        <f>taxrates!M32</f>
        <v>6.4123381887292441E-2</v>
      </c>
      <c r="G40" s="503">
        <f>taxrates!N32</f>
        <v>2.2650622626638209E-2</v>
      </c>
      <c r="H40" s="504">
        <f>taxrates!O32</f>
        <v>0</v>
      </c>
      <c r="I40" s="186">
        <f t="shared" si="0"/>
        <v>0.16107417695916437</v>
      </c>
      <c r="J40" s="1000">
        <f t="shared" si="1"/>
        <v>6.7630133068281667E-2</v>
      </c>
      <c r="K40" s="1000">
        <f t="shared" si="1"/>
        <v>9.1057407048522592E-3</v>
      </c>
      <c r="L40" s="1000">
        <f t="shared" si="2"/>
        <v>2.8739763436574365E-2</v>
      </c>
      <c r="M40" s="1000">
        <f t="shared" si="2"/>
        <v>3.7859117090351259E-2</v>
      </c>
      <c r="N40" s="1000">
        <f t="shared" si="2"/>
        <v>1.7739422659104845E-2</v>
      </c>
      <c r="O40" s="936">
        <v>0</v>
      </c>
      <c r="P40" s="106"/>
      <c r="Q40" s="114"/>
      <c r="R40" s="114"/>
      <c r="S40" s="114"/>
      <c r="T40" s="114"/>
      <c r="U40" s="114"/>
      <c r="V40" s="154"/>
    </row>
    <row r="41" spans="1:22" x14ac:dyDescent="0.2">
      <c r="A41" s="155">
        <v>1944</v>
      </c>
      <c r="B41" s="135">
        <f>taxrates!I33</f>
        <v>0.18010315491952306</v>
      </c>
      <c r="C41" s="503">
        <f>taxrates!J33</f>
        <v>5.4794294457993185E-2</v>
      </c>
      <c r="D41" s="503">
        <f>taxrates!K33</f>
        <v>9.2732742610266844E-3</v>
      </c>
      <c r="E41" s="503">
        <f>taxrates!L33</f>
        <v>2.8278848286902986E-2</v>
      </c>
      <c r="F41" s="503">
        <f>taxrates!M33</f>
        <v>6.6074628767181787E-2</v>
      </c>
      <c r="G41" s="503">
        <f>taxrates!N33</f>
        <v>2.1682109146418441E-2</v>
      </c>
      <c r="H41" s="504">
        <f>taxrates!O33</f>
        <v>0</v>
      </c>
      <c r="I41" s="186">
        <f t="shared" si="0"/>
        <v>0.1634234169246388</v>
      </c>
      <c r="J41" s="1000">
        <f t="shared" si="1"/>
        <v>6.9444687598470736E-2</v>
      </c>
      <c r="K41" s="1000">
        <f t="shared" si="1"/>
        <v>8.5197425265782362E-3</v>
      </c>
      <c r="L41" s="1000">
        <f t="shared" si="2"/>
        <v>2.9466926885599171E-2</v>
      </c>
      <c r="M41" s="1000">
        <f t="shared" si="2"/>
        <v>3.9011153709813354E-2</v>
      </c>
      <c r="N41" s="1000">
        <f t="shared" si="2"/>
        <v>1.6980906204177311E-2</v>
      </c>
      <c r="O41" s="936">
        <v>0</v>
      </c>
      <c r="P41" s="106"/>
      <c r="Q41" s="114"/>
      <c r="R41" s="114"/>
      <c r="S41" s="114"/>
      <c r="T41" s="114"/>
      <c r="U41" s="114"/>
      <c r="V41" s="154"/>
    </row>
    <row r="42" spans="1:22" x14ac:dyDescent="0.2">
      <c r="A42" s="155">
        <v>1945</v>
      </c>
      <c r="B42" s="135">
        <f>taxrates!I34</f>
        <v>0.19291415493322958</v>
      </c>
      <c r="C42" s="503">
        <f>taxrates!J34</f>
        <v>6.174209268208275E-2</v>
      </c>
      <c r="D42" s="503">
        <f>taxrates!K34</f>
        <v>9.3527444002788531E-3</v>
      </c>
      <c r="E42" s="503">
        <f>taxrates!L34</f>
        <v>3.4249133436577511E-2</v>
      </c>
      <c r="F42" s="503">
        <f>taxrates!M34</f>
        <v>6.8568977059880631E-2</v>
      </c>
      <c r="G42" s="503">
        <f>taxrates!N34</f>
        <v>1.900120735440983E-2</v>
      </c>
      <c r="H42" s="504">
        <f>taxrates!O34</f>
        <v>0</v>
      </c>
      <c r="I42" s="186">
        <f t="shared" si="0"/>
        <v>0.17789605209596285</v>
      </c>
      <c r="J42" s="1000">
        <f t="shared" si="1"/>
        <v>7.8250124039284802E-2</v>
      </c>
      <c r="K42" s="1000">
        <f t="shared" si="1"/>
        <v>8.5927550468511832E-3</v>
      </c>
      <c r="L42" s="1000">
        <f t="shared" si="2"/>
        <v>3.5688041487112694E-2</v>
      </c>
      <c r="M42" s="1000">
        <f t="shared" si="2"/>
        <v>4.0483843098582439E-2</v>
      </c>
      <c r="N42" s="1000">
        <f t="shared" si="2"/>
        <v>1.4881288424131727E-2</v>
      </c>
      <c r="O42" s="936">
        <v>0</v>
      </c>
      <c r="P42" s="106"/>
      <c r="Q42" s="114"/>
      <c r="R42" s="114"/>
      <c r="S42" s="114"/>
      <c r="T42" s="114"/>
      <c r="U42" s="114"/>
      <c r="V42" s="154"/>
    </row>
    <row r="43" spans="1:22" x14ac:dyDescent="0.2">
      <c r="A43" s="155">
        <v>1946</v>
      </c>
      <c r="B43" s="135">
        <f>taxrates!I35</f>
        <v>0.20012110979723546</v>
      </c>
      <c r="C43" s="503">
        <f>taxrates!J35</f>
        <v>7.2749515954643282E-2</v>
      </c>
      <c r="D43" s="503">
        <f>taxrates!K35</f>
        <v>9.0549366837735755E-3</v>
      </c>
      <c r="E43" s="503">
        <f>taxrates!L35</f>
        <v>4.3580112735024039E-2</v>
      </c>
      <c r="F43" s="503">
        <f>taxrates!M35</f>
        <v>5.8271635449289108E-2</v>
      </c>
      <c r="G43" s="503">
        <f>taxrates!N35</f>
        <v>1.6464908974505473E-2</v>
      </c>
      <c r="H43" s="504">
        <f>taxrates!O35</f>
        <v>0</v>
      </c>
      <c r="I43" s="186">
        <f t="shared" si="0"/>
        <v>0.19322990554464148</v>
      </c>
      <c r="J43" s="1000">
        <f t="shared" si="1"/>
        <v>9.220061063626285E-2</v>
      </c>
      <c r="K43" s="1000">
        <f t="shared" si="1"/>
        <v>8.3191467186993252E-3</v>
      </c>
      <c r="L43" s="1000">
        <f t="shared" si="2"/>
        <v>4.5411043002903058E-2</v>
      </c>
      <c r="M43" s="1000">
        <f t="shared" si="2"/>
        <v>3.4404184629539834E-2</v>
      </c>
      <c r="N43" s="1000">
        <f t="shared" si="2"/>
        <v>1.2894920557236404E-2</v>
      </c>
      <c r="O43" s="936">
        <v>0</v>
      </c>
      <c r="P43" s="106"/>
      <c r="Q43" s="114"/>
      <c r="R43" s="114"/>
      <c r="S43" s="114"/>
      <c r="T43" s="114"/>
      <c r="U43" s="114"/>
      <c r="V43" s="154"/>
    </row>
    <row r="44" spans="1:22" x14ac:dyDescent="0.2">
      <c r="A44" s="155">
        <v>1947</v>
      </c>
      <c r="B44" s="135">
        <f>taxrates!I36</f>
        <v>0.20265983924984265</v>
      </c>
      <c r="C44" s="503">
        <f>taxrates!J36</f>
        <v>7.1117819605693466E-2</v>
      </c>
      <c r="D44" s="503">
        <f>taxrates!K36</f>
        <v>8.9406335527800578E-3</v>
      </c>
      <c r="E44" s="503">
        <f>taxrates!L36</f>
        <v>3.3673077949461477E-2</v>
      </c>
      <c r="F44" s="503">
        <f>taxrates!M36</f>
        <v>6.8383637348536044E-2</v>
      </c>
      <c r="G44" s="503">
        <f>taxrates!N36</f>
        <v>2.0544670793371585E-2</v>
      </c>
      <c r="H44" s="504">
        <f>taxrates!O36</f>
        <v>0</v>
      </c>
      <c r="I44" s="186">
        <f t="shared" si="0"/>
        <v>0.18989907068285139</v>
      </c>
      <c r="J44" s="1000">
        <f t="shared" si="1"/>
        <v>9.0132646364996363E-2</v>
      </c>
      <c r="K44" s="1000">
        <f t="shared" si="1"/>
        <v>8.2141316810076977E-3</v>
      </c>
      <c r="L44" s="1000">
        <f t="shared" si="2"/>
        <v>3.5087784194146564E-2</v>
      </c>
      <c r="M44" s="1000">
        <f t="shared" si="2"/>
        <v>4.0374416589456334E-2</v>
      </c>
      <c r="N44" s="1000">
        <f t="shared" si="2"/>
        <v>1.6090091853244427E-2</v>
      </c>
      <c r="O44" s="936">
        <v>0</v>
      </c>
      <c r="P44" s="106"/>
      <c r="Q44" s="114"/>
      <c r="R44" s="114"/>
      <c r="S44" s="114"/>
      <c r="T44" s="114"/>
      <c r="U44" s="114"/>
      <c r="V44" s="154"/>
    </row>
    <row r="45" spans="1:22" x14ac:dyDescent="0.2">
      <c r="A45" s="155">
        <v>1948</v>
      </c>
      <c r="B45" s="135">
        <f>taxrates!I37</f>
        <v>0.18267657144337943</v>
      </c>
      <c r="C45" s="503">
        <f>taxrates!J37</f>
        <v>7.0886189945959813E-2</v>
      </c>
      <c r="D45" s="503">
        <f>taxrates!K37</f>
        <v>9.0914175312158708E-3</v>
      </c>
      <c r="E45" s="503">
        <f>taxrates!L37</f>
        <v>2.57687940843647E-2</v>
      </c>
      <c r="F45" s="503">
        <f>taxrates!M37</f>
        <v>5.6550242322832338E-2</v>
      </c>
      <c r="G45" s="503">
        <f>taxrates!N37</f>
        <v>2.0379927559006677E-2</v>
      </c>
      <c r="H45" s="504">
        <f>taxrates!O37</f>
        <v>0</v>
      </c>
      <c r="I45" s="186">
        <f t="shared" si="0"/>
        <v>0.17439209171882264</v>
      </c>
      <c r="J45" s="1000">
        <f t="shared" si="1"/>
        <v>8.9839085702926424E-2</v>
      </c>
      <c r="K45" s="1000">
        <f t="shared" si="1"/>
        <v>8.3526631896470235E-3</v>
      </c>
      <c r="L45" s="1000">
        <f t="shared" si="2"/>
        <v>2.6851417833933099E-2</v>
      </c>
      <c r="M45" s="1000">
        <f t="shared" si="2"/>
        <v>3.3387856076445108E-2</v>
      </c>
      <c r="N45" s="1000">
        <f t="shared" si="2"/>
        <v>1.5961068915870947E-2</v>
      </c>
      <c r="O45" s="936">
        <v>0</v>
      </c>
      <c r="P45" s="106"/>
      <c r="Q45" s="114"/>
      <c r="R45" s="114"/>
      <c r="S45" s="114"/>
      <c r="T45" s="114"/>
      <c r="U45" s="114"/>
      <c r="V45" s="154"/>
    </row>
    <row r="46" spans="1:22" x14ac:dyDescent="0.2">
      <c r="A46" s="155">
        <v>1949</v>
      </c>
      <c r="B46" s="135">
        <f>taxrates!I38</f>
        <v>0.1817742378470068</v>
      </c>
      <c r="C46" s="503">
        <f>taxrates!J38</f>
        <v>7.4254267032123414E-2</v>
      </c>
      <c r="D46" s="503">
        <f>taxrates!K38</f>
        <v>1.0342972784613736E-2</v>
      </c>
      <c r="E46" s="503">
        <f>taxrates!L38</f>
        <v>2.7645075355844019E-2</v>
      </c>
      <c r="F46" s="503">
        <f>taxrates!M38</f>
        <v>5.0488281037381885E-2</v>
      </c>
      <c r="G46" s="503">
        <f>taxrates!N38</f>
        <v>1.9043641637043768E-2</v>
      </c>
      <c r="H46" s="504">
        <f>taxrates!O38</f>
        <v>0</v>
      </c>
      <c r="I46" s="186">
        <f t="shared" si="0"/>
        <v>0.17714006697016849</v>
      </c>
      <c r="J46" s="1000">
        <f t="shared" si="1"/>
        <v>9.4107688180060406E-2</v>
      </c>
      <c r="K46" s="1000">
        <f t="shared" si="1"/>
        <v>9.5025190244463764E-3</v>
      </c>
      <c r="L46" s="1000">
        <f t="shared" si="2"/>
        <v>2.8806527267053336E-2</v>
      </c>
      <c r="M46" s="1000">
        <f t="shared" si="2"/>
        <v>2.9808810565301755E-2</v>
      </c>
      <c r="N46" s="1000">
        <f t="shared" si="2"/>
        <v>1.4914521933306616E-2</v>
      </c>
      <c r="O46" s="936">
        <v>0</v>
      </c>
      <c r="P46" s="106"/>
      <c r="Q46" s="114"/>
      <c r="R46" s="114"/>
      <c r="S46" s="114"/>
      <c r="T46" s="114"/>
      <c r="U46" s="114"/>
      <c r="V46" s="154"/>
    </row>
    <row r="47" spans="1:22" x14ac:dyDescent="0.2">
      <c r="A47" s="159">
        <v>1950</v>
      </c>
      <c r="B47" s="146">
        <f>taxrates!I39</f>
        <v>0.19081980856342309</v>
      </c>
      <c r="C47" s="507">
        <f>taxrates!J39</f>
        <v>7.4870788682967343E-2</v>
      </c>
      <c r="D47" s="507">
        <f>taxrates!K39</f>
        <v>1.008993418710004E-2</v>
      </c>
      <c r="E47" s="507">
        <f>taxrates!L39</f>
        <v>2.8194858636627993E-2</v>
      </c>
      <c r="F47" s="507">
        <f>taxrates!M39</f>
        <v>5.1509110299258802E-2</v>
      </c>
      <c r="G47" s="507">
        <f>taxrates!N39</f>
        <v>2.6155116757468941E-2</v>
      </c>
      <c r="H47" s="508">
        <f>taxrates!O39</f>
        <v>0</v>
      </c>
      <c r="I47" s="190">
        <f t="shared" si="0"/>
        <v>0.1844340772406215</v>
      </c>
      <c r="J47" s="1002">
        <f t="shared" si="1"/>
        <v>9.4889049704358755E-2</v>
      </c>
      <c r="K47" s="1002">
        <f t="shared" si="1"/>
        <v>9.2700419468338281E-3</v>
      </c>
      <c r="L47" s="1002">
        <f t="shared" si="2"/>
        <v>2.9379408580090728E-2</v>
      </c>
      <c r="M47" s="1002">
        <f t="shared" si="2"/>
        <v>3.0411518866348398E-2</v>
      </c>
      <c r="N47" s="1002">
        <f t="shared" si="2"/>
        <v>2.0484058142989797E-2</v>
      </c>
      <c r="O47" s="938">
        <v>0</v>
      </c>
      <c r="P47" s="112"/>
      <c r="Q47" s="118"/>
      <c r="R47" s="118"/>
      <c r="S47" s="118"/>
      <c r="T47" s="118"/>
      <c r="U47" s="118"/>
      <c r="V47" s="158"/>
    </row>
    <row r="48" spans="1:22" x14ac:dyDescent="0.2">
      <c r="A48" s="155">
        <v>1951</v>
      </c>
      <c r="B48" s="135">
        <f>taxrates!I40</f>
        <v>0.20278502452935582</v>
      </c>
      <c r="C48" s="503">
        <f>taxrates!J40</f>
        <v>6.8697248099792038E-2</v>
      </c>
      <c r="D48" s="503">
        <f>taxrates!K40</f>
        <v>9.7514030752987139E-3</v>
      </c>
      <c r="E48" s="503">
        <f>taxrates!L40</f>
        <v>2.9030150831176885E-2</v>
      </c>
      <c r="F48" s="503">
        <f>taxrates!M40</f>
        <v>6.9075853234474113E-2</v>
      </c>
      <c r="G48" s="503">
        <f>taxrates!N40</f>
        <v>2.6230369288614056E-2</v>
      </c>
      <c r="H48" s="504">
        <f>taxrates!O40</f>
        <v>0</v>
      </c>
      <c r="I48" s="186">
        <f t="shared" si="0"/>
        <v>0.18759980022340556</v>
      </c>
      <c r="J48" s="1000">
        <f t="shared" si="1"/>
        <v>8.706488477230076E-2</v>
      </c>
      <c r="K48" s="1000">
        <f t="shared" si="1"/>
        <v>8.9590193426706839E-3</v>
      </c>
      <c r="L48" s="1000">
        <f t="shared" si="2"/>
        <v>3.0249793886280279E-2</v>
      </c>
      <c r="M48" s="1000">
        <f t="shared" si="2"/>
        <v>4.0783108107373983E-2</v>
      </c>
      <c r="N48" s="1000">
        <f t="shared" si="2"/>
        <v>2.0542994114779851E-2</v>
      </c>
      <c r="O48" s="936">
        <v>0</v>
      </c>
      <c r="P48" s="106"/>
      <c r="Q48" s="114"/>
      <c r="R48" s="114"/>
      <c r="S48" s="114"/>
      <c r="T48" s="114"/>
      <c r="U48" s="114"/>
      <c r="V48" s="154"/>
    </row>
    <row r="49" spans="1:22" x14ac:dyDescent="0.2">
      <c r="A49" s="155">
        <v>1952</v>
      </c>
      <c r="B49" s="135">
        <f>taxrates!I41</f>
        <v>0.21021115800348128</v>
      </c>
      <c r="C49" s="503">
        <f>taxrates!J41</f>
        <v>6.9783849626758848E-2</v>
      </c>
      <c r="D49" s="503">
        <f>taxrates!K41</f>
        <v>1.021506015602743E-2</v>
      </c>
      <c r="E49" s="503">
        <f>taxrates!L41</f>
        <v>2.7998857685554168E-2</v>
      </c>
      <c r="F49" s="503">
        <f>taxrates!M41</f>
        <v>8.0017540432308978E-2</v>
      </c>
      <c r="G49" s="503">
        <f>taxrates!N41</f>
        <v>2.2195850102831861E-2</v>
      </c>
      <c r="H49" s="504">
        <f>taxrates!O41</f>
        <v>0</v>
      </c>
      <c r="I49" s="186">
        <f t="shared" si="0"/>
        <v>0.19162863594458471</v>
      </c>
      <c r="J49" s="1000">
        <f t="shared" si="1"/>
        <v>8.8442011794934119E-2</v>
      </c>
      <c r="K49" s="1000">
        <f t="shared" si="1"/>
        <v>9.3850003756091194E-3</v>
      </c>
      <c r="L49" s="1000">
        <f t="shared" si="2"/>
        <v>2.9175173045594964E-2</v>
      </c>
      <c r="M49" s="1000">
        <f t="shared" si="2"/>
        <v>4.7243194967997275E-2</v>
      </c>
      <c r="N49" s="1000">
        <f t="shared" si="2"/>
        <v>1.7383255760449221E-2</v>
      </c>
      <c r="O49" s="936">
        <v>0</v>
      </c>
      <c r="P49" s="106"/>
      <c r="Q49" s="114"/>
      <c r="R49" s="114"/>
      <c r="S49" s="114"/>
      <c r="T49" s="114"/>
      <c r="U49" s="114"/>
      <c r="V49" s="154"/>
    </row>
    <row r="50" spans="1:22" x14ac:dyDescent="0.2">
      <c r="A50" s="155">
        <v>1953</v>
      </c>
      <c r="B50" s="135">
        <f>taxrates!I42</f>
        <v>0.21041046336074212</v>
      </c>
      <c r="C50" s="503">
        <f>taxrates!J42</f>
        <v>6.9604461809768592E-2</v>
      </c>
      <c r="D50" s="503">
        <f>taxrates!K42</f>
        <v>1.047012769947128E-2</v>
      </c>
      <c r="E50" s="503">
        <f>taxrates!L42</f>
        <v>2.6842968511185651E-2</v>
      </c>
      <c r="F50" s="503">
        <f>taxrates!M42</f>
        <v>8.1056701673705961E-2</v>
      </c>
      <c r="G50" s="503">
        <f>taxrates!N42</f>
        <v>2.243620366661064E-2</v>
      </c>
      <c r="H50" s="504">
        <f>taxrates!O42</f>
        <v>0</v>
      </c>
      <c r="I50" s="186">
        <f t="shared" si="0"/>
        <v>0.191232945524621</v>
      </c>
      <c r="J50" s="1000">
        <f t="shared" si="1"/>
        <v>8.8214660917747267E-2</v>
      </c>
      <c r="K50" s="1000">
        <f t="shared" si="1"/>
        <v>9.619341530185066E-3</v>
      </c>
      <c r="L50" s="1000">
        <f t="shared" si="2"/>
        <v>2.7970721526091345E-2</v>
      </c>
      <c r="M50" s="1000">
        <f t="shared" si="2"/>
        <v>4.7856726661989223E-2</v>
      </c>
      <c r="N50" s="1000">
        <f t="shared" si="2"/>
        <v>1.7571494888608086E-2</v>
      </c>
      <c r="O50" s="936">
        <v>0</v>
      </c>
      <c r="P50" s="106"/>
      <c r="Q50" s="114"/>
      <c r="R50" s="114"/>
      <c r="S50" s="114"/>
      <c r="T50" s="114"/>
      <c r="U50" s="114"/>
      <c r="V50" s="154"/>
    </row>
    <row r="51" spans="1:22" x14ac:dyDescent="0.2">
      <c r="A51" s="155">
        <v>1954</v>
      </c>
      <c r="B51" s="135">
        <f>taxrates!I43</f>
        <v>0.20162060532447182</v>
      </c>
      <c r="C51" s="503">
        <f>taxrates!J43</f>
        <v>6.7193097025548917E-2</v>
      </c>
      <c r="D51" s="503">
        <f>taxrates!K43</f>
        <v>1.1212215149077755E-2</v>
      </c>
      <c r="E51" s="503">
        <f>taxrates!L43</f>
        <v>3.0656202023432038E-2</v>
      </c>
      <c r="F51" s="503">
        <f>taxrates!M43</f>
        <v>7.0648517236221176E-2</v>
      </c>
      <c r="G51" s="503">
        <f>taxrates!N43</f>
        <v>2.1910573890191937E-2</v>
      </c>
      <c r="H51" s="504">
        <f>taxrates!O43</f>
        <v>0</v>
      </c>
      <c r="I51" s="186">
        <f t="shared" si="0"/>
        <v>0.18627531582143372</v>
      </c>
      <c r="J51" s="1000">
        <f t="shared" si="1"/>
        <v>8.5158567655072515E-2</v>
      </c>
      <c r="K51" s="1000">
        <f t="shared" si="1"/>
        <v>1.0301128116550115E-2</v>
      </c>
      <c r="L51" s="1000">
        <f t="shared" si="2"/>
        <v>3.1944160329648315E-2</v>
      </c>
      <c r="M51" s="1000">
        <f t="shared" si="2"/>
        <v>4.171162542560547E-2</v>
      </c>
      <c r="N51" s="1000">
        <f t="shared" si="2"/>
        <v>1.7159834294557298E-2</v>
      </c>
      <c r="O51" s="936">
        <v>0</v>
      </c>
      <c r="P51" s="106"/>
      <c r="Q51" s="114"/>
      <c r="R51" s="114"/>
      <c r="S51" s="114"/>
      <c r="T51" s="114"/>
      <c r="U51" s="114"/>
      <c r="V51" s="154"/>
    </row>
    <row r="52" spans="1:22" x14ac:dyDescent="0.2">
      <c r="A52" s="155">
        <v>1955</v>
      </c>
      <c r="B52" s="135">
        <f>taxrates!I44</f>
        <v>0.20673656654490441</v>
      </c>
      <c r="C52" s="503">
        <f>taxrates!J44</f>
        <v>6.7829405565514339E-2</v>
      </c>
      <c r="D52" s="503">
        <f>taxrates!K44</f>
        <v>1.1641781561270591E-2</v>
      </c>
      <c r="E52" s="503">
        <f>taxrates!L44</f>
        <v>3.1855582747581213E-2</v>
      </c>
      <c r="F52" s="503">
        <f>taxrates!M44</f>
        <v>7.1788551430828934E-2</v>
      </c>
      <c r="G52" s="503">
        <f>taxrates!N44</f>
        <v>2.3621245239709317E-2</v>
      </c>
      <c r="H52" s="504">
        <f>taxrates!O44</f>
        <v>0</v>
      </c>
      <c r="I52" s="186">
        <f t="shared" si="0"/>
        <v>0.19073903025319677</v>
      </c>
      <c r="J52" s="1000">
        <f t="shared" si="1"/>
        <v>8.5965006504431424E-2</v>
      </c>
      <c r="K52" s="1000">
        <f t="shared" si="1"/>
        <v>1.0695788635254945E-2</v>
      </c>
      <c r="L52" s="1000">
        <f t="shared" si="2"/>
        <v>3.319393060840712E-2</v>
      </c>
      <c r="M52" s="1000">
        <f t="shared" si="2"/>
        <v>4.2384713568968238E-2</v>
      </c>
      <c r="N52" s="1000">
        <f t="shared" si="2"/>
        <v>1.8499590936135058E-2</v>
      </c>
      <c r="O52" s="936">
        <v>0</v>
      </c>
      <c r="P52" s="106"/>
      <c r="Q52" s="114"/>
      <c r="R52" s="114"/>
      <c r="S52" s="114"/>
      <c r="T52" s="114"/>
      <c r="U52" s="114"/>
      <c r="V52" s="154"/>
    </row>
    <row r="53" spans="1:22" x14ac:dyDescent="0.2">
      <c r="A53" s="155">
        <v>1956</v>
      </c>
      <c r="B53" s="135">
        <f>taxrates!I45</f>
        <v>0.21076652509637783</v>
      </c>
      <c r="C53" s="503">
        <f>taxrates!J45</f>
        <v>6.8183500801864361E-2</v>
      </c>
      <c r="D53" s="503">
        <f>taxrates!K45</f>
        <v>1.19583060341561E-2</v>
      </c>
      <c r="E53" s="503">
        <f>taxrates!L45</f>
        <v>3.2452810161999177E-2</v>
      </c>
      <c r="F53" s="503">
        <f>taxrates!M45</f>
        <v>7.5452455569330598E-2</v>
      </c>
      <c r="G53" s="503">
        <f>taxrates!N45</f>
        <v>2.2719452529027614E-2</v>
      </c>
      <c r="H53" s="504">
        <f>taxrates!O45</f>
        <v>0</v>
      </c>
      <c r="I53" s="186">
        <f t="shared" si="0"/>
        <v>0.19355786818560602</v>
      </c>
      <c r="J53" s="1000">
        <f t="shared" si="1"/>
        <v>8.6413776459618744E-2</v>
      </c>
      <c r="K53" s="1000">
        <f t="shared" si="1"/>
        <v>1.0986592825494312E-2</v>
      </c>
      <c r="L53" s="1000">
        <f t="shared" si="2"/>
        <v>3.3816249324366991E-2</v>
      </c>
      <c r="M53" s="1000">
        <f t="shared" si="2"/>
        <v>4.4547920993541802E-2</v>
      </c>
      <c r="N53" s="1000">
        <f t="shared" si="2"/>
        <v>1.7793328582584166E-2</v>
      </c>
      <c r="O53" s="936">
        <v>0</v>
      </c>
      <c r="P53" s="106"/>
      <c r="Q53" s="114"/>
      <c r="R53" s="114"/>
      <c r="S53" s="114"/>
      <c r="T53" s="114"/>
      <c r="U53" s="114"/>
      <c r="V53" s="154"/>
    </row>
    <row r="54" spans="1:22" x14ac:dyDescent="0.2">
      <c r="A54" s="155">
        <v>1957</v>
      </c>
      <c r="B54" s="135">
        <f>taxrates!I46</f>
        <v>0.21492521092375716</v>
      </c>
      <c r="C54" s="503">
        <f>taxrates!J46</f>
        <v>6.8616356652434471E-2</v>
      </c>
      <c r="D54" s="503">
        <f>taxrates!K46</f>
        <v>1.2773206384691722E-2</v>
      </c>
      <c r="E54" s="503">
        <f>taxrates!L46</f>
        <v>3.5420730597234537E-2</v>
      </c>
      <c r="F54" s="503">
        <f>taxrates!M46</f>
        <v>7.7888124488489557E-2</v>
      </c>
      <c r="G54" s="503">
        <f>taxrates!N46</f>
        <v>2.022679280090689E-2</v>
      </c>
      <c r="H54" s="504">
        <f>taxrates!O46</f>
        <v>0</v>
      </c>
      <c r="I54" s="186">
        <f t="shared" si="0"/>
        <v>0.19743360482110114</v>
      </c>
      <c r="J54" s="1000">
        <f t="shared" si="1"/>
        <v>8.6962365315727763E-2</v>
      </c>
      <c r="K54" s="1000">
        <f t="shared" si="1"/>
        <v>1.1735275650562961E-2</v>
      </c>
      <c r="L54" s="1000">
        <f t="shared" si="2"/>
        <v>3.6908860932169281E-2</v>
      </c>
      <c r="M54" s="1000">
        <f t="shared" si="2"/>
        <v>4.598596546483695E-2</v>
      </c>
      <c r="N54" s="1000">
        <f t="shared" si="2"/>
        <v>1.584113745780422E-2</v>
      </c>
      <c r="O54" s="936">
        <v>0</v>
      </c>
      <c r="P54" s="106"/>
      <c r="Q54" s="114"/>
      <c r="R54" s="114"/>
      <c r="S54" s="114"/>
      <c r="T54" s="114"/>
      <c r="U54" s="114"/>
      <c r="V54" s="154"/>
    </row>
    <row r="55" spans="1:22" x14ac:dyDescent="0.2">
      <c r="A55" s="155">
        <v>1958</v>
      </c>
      <c r="B55" s="135">
        <f>taxrates!I47</f>
        <v>0.2123970275480046</v>
      </c>
      <c r="C55" s="503">
        <f>taxrates!J47</f>
        <v>6.7940745821840468E-2</v>
      </c>
      <c r="D55" s="503">
        <f>taxrates!K47</f>
        <v>1.3998603686589811E-2</v>
      </c>
      <c r="E55" s="503">
        <f>taxrates!L47</f>
        <v>3.5057329318103819E-2</v>
      </c>
      <c r="F55" s="503">
        <f>taxrates!M47</f>
        <v>7.5938558192801375E-2</v>
      </c>
      <c r="G55" s="503">
        <f>taxrates!N47</f>
        <v>1.9461790528669132E-2</v>
      </c>
      <c r="H55" s="504">
        <f>taxrates!O47</f>
        <v>0</v>
      </c>
      <c r="I55" s="186">
        <f t="shared" si="0"/>
        <v>0.19557433422756046</v>
      </c>
      <c r="J55" s="1000">
        <f t="shared" si="1"/>
        <v>8.6106115891716795E-2</v>
      </c>
      <c r="K55" s="1000">
        <f t="shared" si="1"/>
        <v>1.2861099088009694E-2</v>
      </c>
      <c r="L55" s="1000">
        <f t="shared" si="2"/>
        <v>3.6530192083507662E-2</v>
      </c>
      <c r="M55" s="1000">
        <f t="shared" si="2"/>
        <v>4.4834921079910516E-2</v>
      </c>
      <c r="N55" s="1000">
        <f t="shared" si="2"/>
        <v>1.5242006084415774E-2</v>
      </c>
      <c r="O55" s="936">
        <v>0</v>
      </c>
      <c r="P55" s="106"/>
      <c r="Q55" s="114"/>
      <c r="R55" s="114"/>
      <c r="S55" s="114"/>
      <c r="T55" s="114"/>
      <c r="U55" s="114"/>
      <c r="V55" s="154"/>
    </row>
    <row r="56" spans="1:22" x14ac:dyDescent="0.2">
      <c r="A56" s="157">
        <v>1959</v>
      </c>
      <c r="B56" s="139">
        <f>taxrates!I48</f>
        <v>0.22218641290295055</v>
      </c>
      <c r="C56" s="505">
        <f>taxrates!J48</f>
        <v>7.0154933526478072E-2</v>
      </c>
      <c r="D56" s="505">
        <f>taxrates!K48</f>
        <v>1.3807850605741412E-2</v>
      </c>
      <c r="E56" s="505">
        <f>taxrates!L48</f>
        <v>3.9341496804867718E-2</v>
      </c>
      <c r="F56" s="505">
        <f>taxrates!M48</f>
        <v>7.7321123464670488E-2</v>
      </c>
      <c r="G56" s="505">
        <f>taxrates!N48</f>
        <v>2.1561008501192851E-2</v>
      </c>
      <c r="H56" s="506">
        <f>taxrates!O48</f>
        <v>0</v>
      </c>
      <c r="I56" s="188">
        <f t="shared" si="0"/>
        <v>0.2051297743961043</v>
      </c>
      <c r="J56" s="1001">
        <f t="shared" si="1"/>
        <v>8.8912312685633224E-2</v>
      </c>
      <c r="K56" s="1001">
        <f t="shared" si="1"/>
        <v>1.2685846303584877E-2</v>
      </c>
      <c r="L56" s="1001">
        <f t="shared" si="2"/>
        <v>4.0994350199755981E-2</v>
      </c>
      <c r="M56" s="1001">
        <f t="shared" si="2"/>
        <v>4.565120211456878E-2</v>
      </c>
      <c r="N56" s="1001">
        <f t="shared" si="2"/>
        <v>1.6886063092561441E-2</v>
      </c>
      <c r="O56" s="937">
        <v>0</v>
      </c>
      <c r="P56" s="109"/>
      <c r="Q56" s="116"/>
      <c r="R56" s="116"/>
      <c r="S56" s="116"/>
      <c r="T56" s="116"/>
      <c r="U56" s="116"/>
      <c r="V56" s="156"/>
    </row>
    <row r="57" spans="1:22" x14ac:dyDescent="0.2">
      <c r="A57" s="155">
        <v>1960</v>
      </c>
      <c r="B57" s="135">
        <f>taxrates!I49</f>
        <v>0.23252977287078985</v>
      </c>
      <c r="C57" s="503">
        <f>taxrates!J49</f>
        <v>7.1694018887589861E-2</v>
      </c>
      <c r="D57" s="503">
        <f>taxrates!K49</f>
        <v>1.4470901055337541E-2</v>
      </c>
      <c r="E57" s="503">
        <f>taxrates!L49</f>
        <v>4.4486465794055324E-2</v>
      </c>
      <c r="F57" s="503">
        <f>taxrates!M49</f>
        <v>8.1889123742870537E-2</v>
      </c>
      <c r="G57" s="503">
        <f>taxrates!N49</f>
        <v>1.9989263390936589E-2</v>
      </c>
      <c r="H57" s="504">
        <f>taxrates!O49</f>
        <v>0</v>
      </c>
      <c r="I57" s="186">
        <f t="shared" si="0"/>
        <v>0.2145167049816242</v>
      </c>
      <c r="J57" s="1000">
        <f t="shared" si="1"/>
        <v>9.0862904497189909E-2</v>
      </c>
      <c r="K57" s="1000">
        <f t="shared" si="1"/>
        <v>1.3295018312702779E-2</v>
      </c>
      <c r="L57" s="1000">
        <f t="shared" si="2"/>
        <v>4.6355474652030118E-2</v>
      </c>
      <c r="M57" s="1000">
        <f t="shared" si="2"/>
        <v>4.8348197380743363E-2</v>
      </c>
      <c r="N57" s="1000">
        <f t="shared" si="2"/>
        <v>1.5655110138958005E-2</v>
      </c>
      <c r="O57" s="936">
        <v>0</v>
      </c>
      <c r="P57" s="106"/>
      <c r="Q57" s="114"/>
      <c r="R57" s="114"/>
      <c r="S57" s="114"/>
      <c r="T57" s="114"/>
      <c r="U57" s="114"/>
      <c r="V57" s="154"/>
    </row>
    <row r="58" spans="1:22" x14ac:dyDescent="0.2">
      <c r="A58" s="155">
        <v>1961</v>
      </c>
      <c r="B58" s="135">
        <f>taxrates!I50</f>
        <v>0.23172813395592359</v>
      </c>
      <c r="C58" s="503">
        <f>taxrates!J50</f>
        <v>7.1619251079306362E-2</v>
      </c>
      <c r="D58" s="503">
        <f>taxrates!K50</f>
        <v>1.5441713320325273E-2</v>
      </c>
      <c r="E58" s="503">
        <f>taxrates!L50</f>
        <v>4.449010309844223E-2</v>
      </c>
      <c r="F58" s="503">
        <f>taxrates!M50</f>
        <v>8.0129365169412492E-2</v>
      </c>
      <c r="G58" s="503">
        <f>taxrates!N50</f>
        <v>2.0047701288437234E-2</v>
      </c>
      <c r="H58" s="504">
        <f>taxrates!O50</f>
        <v>0</v>
      </c>
      <c r="I58" s="186">
        <f>J58+K58+L58+M58+N58+O58</f>
        <v>0.21432444938628595</v>
      </c>
      <c r="J58" s="1003">
        <f>J59*C58/C59</f>
        <v>9.0768145961834551E-2</v>
      </c>
      <c r="K58" s="1003">
        <f>K59*D58/D59</f>
        <v>1.4186943894382275E-2</v>
      </c>
      <c r="L58" s="1000">
        <f>L59*E58/E59</f>
        <v>4.6359264770402066E-2</v>
      </c>
      <c r="M58" s="1000">
        <f>M59*F58/F59</f>
        <v>4.7309217465423263E-2</v>
      </c>
      <c r="N58" s="1000">
        <f>N59*G58/G59</f>
        <v>1.5700877294243805E-2</v>
      </c>
      <c r="O58" s="936">
        <v>0</v>
      </c>
      <c r="P58" s="106"/>
      <c r="Q58" s="114"/>
      <c r="R58" s="114"/>
      <c r="S58" s="114"/>
      <c r="T58" s="114"/>
      <c r="U58" s="114"/>
      <c r="V58" s="154"/>
    </row>
    <row r="59" spans="1:22" x14ac:dyDescent="0.2">
      <c r="A59" s="137">
        <v>1962</v>
      </c>
      <c r="B59" s="135">
        <f>taxrates!I51</f>
        <v>0.24201738834381104</v>
      </c>
      <c r="C59" s="411">
        <f>taxrates!J51</f>
        <v>7.1833118796348572E-2</v>
      </c>
      <c r="D59" s="411">
        <f>taxrates!K51</f>
        <v>1.5689237043261528E-2</v>
      </c>
      <c r="E59" s="411">
        <f>taxrates!L51</f>
        <v>4.7792859375476837E-2</v>
      </c>
      <c r="F59" s="411">
        <f>taxrates!M51</f>
        <v>8.6360260844230652E-2</v>
      </c>
      <c r="G59" s="411">
        <f>taxrates!N51</f>
        <v>2.0189178641885519E-2</v>
      </c>
      <c r="H59" s="412">
        <f>taxrates!O51</f>
        <v>1.5273611643351614E-4</v>
      </c>
      <c r="I59" s="170">
        <f>taxrates!P51</f>
        <v>0.22205542027950287</v>
      </c>
      <c r="J59" s="136">
        <f>taxrates!Q51</f>
        <v>9.1039195656776428E-2</v>
      </c>
      <c r="K59" s="136">
        <f>taxrates!R51</f>
        <v>1.4414354227483273E-2</v>
      </c>
      <c r="L59" s="136">
        <f>taxrates!S51</f>
        <v>4.9800779670476913E-2</v>
      </c>
      <c r="M59" s="136">
        <f>taxrates!T51</f>
        <v>5.0988003611564636E-2</v>
      </c>
      <c r="N59" s="136">
        <f>taxrates!U51</f>
        <v>1.58116789534688E-2</v>
      </c>
      <c r="O59" s="136">
        <f>taxrates!V51</f>
        <v>1.4004502872921876E-6</v>
      </c>
      <c r="P59" s="106">
        <f>taxrates!W51</f>
        <v>0.25077232718467712</v>
      </c>
      <c r="Q59" s="105">
        <f>taxrates!X51</f>
        <v>6.3409723341464996E-2</v>
      </c>
      <c r="R59" s="105">
        <f>taxrates!Y51</f>
        <v>1.6248377040028572E-2</v>
      </c>
      <c r="S59" s="105">
        <f>taxrates!Z51</f>
        <v>4.691222682595253E-2</v>
      </c>
      <c r="T59" s="105">
        <f>taxrates!AA51</f>
        <v>0.10187381505966187</v>
      </c>
      <c r="U59" s="105">
        <f>taxrates!AB51</f>
        <v>2.2109061945229769E-2</v>
      </c>
      <c r="V59" s="134">
        <f>taxrates!AC51</f>
        <v>2.1910890063736588E-4</v>
      </c>
    </row>
    <row r="60" spans="1:22" x14ac:dyDescent="0.2">
      <c r="A60" s="137">
        <v>1963</v>
      </c>
      <c r="B60" s="135">
        <f>taxrates!I52</f>
        <v>0.23861027508974075</v>
      </c>
      <c r="C60" s="411">
        <f>taxrates!J52</f>
        <v>7.2348348796367645E-2</v>
      </c>
      <c r="D60" s="411">
        <f>taxrates!K52</f>
        <v>1.6272213310003281E-2</v>
      </c>
      <c r="E60" s="411">
        <f>taxrates!L52</f>
        <v>4.9126185476779938E-2</v>
      </c>
      <c r="F60" s="411">
        <f>taxrates!M52</f>
        <v>8.0855805426836014E-2</v>
      </c>
      <c r="G60" s="411">
        <f>taxrates!N52</f>
        <v>1.9849516917020082E-2</v>
      </c>
      <c r="H60" s="412">
        <f>taxrates!O52</f>
        <v>1.5820329281268641E-4</v>
      </c>
      <c r="I60" s="170">
        <f>taxrates!P52</f>
        <v>0.22452504187822342</v>
      </c>
      <c r="J60" s="136">
        <f>taxrates!Q52</f>
        <v>9.2074211686849594E-2</v>
      </c>
      <c r="K60" s="136">
        <f>taxrates!R52</f>
        <v>1.4986271038651466E-2</v>
      </c>
      <c r="L60" s="136">
        <f>taxrates!S52</f>
        <v>5.3831432014703751E-2</v>
      </c>
      <c r="M60" s="136">
        <f>taxrates!T52</f>
        <v>4.8807932063937187E-2</v>
      </c>
      <c r="N60" s="136">
        <f>taxrates!U52</f>
        <v>1.4822676777839661E-2</v>
      </c>
      <c r="O60" s="136">
        <f>taxrates!V52</f>
        <v>2.5167162789330177E-6</v>
      </c>
      <c r="P60" s="106">
        <f>taxrates!W52</f>
        <v>0.24470958858728409</v>
      </c>
      <c r="Q60" s="105">
        <f>taxrates!X52</f>
        <v>6.3889842480421066E-2</v>
      </c>
      <c r="R60" s="105">
        <f>taxrates!Y52</f>
        <v>1.6823846846818924E-2</v>
      </c>
      <c r="S60" s="105">
        <f>taxrates!Z52</f>
        <v>4.7133076936006546E-2</v>
      </c>
      <c r="T60" s="105">
        <f>taxrates!AA52</f>
        <v>9.4637740403413773E-2</v>
      </c>
      <c r="U60" s="105">
        <f>taxrates!AB52</f>
        <v>2.2000116994604468E-2</v>
      </c>
      <c r="V60" s="134">
        <f>taxrates!AC52</f>
        <v>2.2495979646919295E-4</v>
      </c>
    </row>
    <row r="61" spans="1:22" x14ac:dyDescent="0.2">
      <c r="A61" s="137">
        <v>1964</v>
      </c>
      <c r="B61" s="135">
        <f>taxrates!I53</f>
        <v>0.23520316183567047</v>
      </c>
      <c r="C61" s="411">
        <f>taxrates!J53</f>
        <v>7.2863578796386719E-2</v>
      </c>
      <c r="D61" s="411">
        <f>taxrates!K53</f>
        <v>1.6855189576745033E-2</v>
      </c>
      <c r="E61" s="411">
        <f>taxrates!L53</f>
        <v>5.0459511578083038E-2</v>
      </c>
      <c r="F61" s="411">
        <f>taxrates!M53</f>
        <v>7.5351350009441376E-2</v>
      </c>
      <c r="G61" s="411">
        <f>taxrates!N53</f>
        <v>1.9509855192154646E-2</v>
      </c>
      <c r="H61" s="412">
        <f>taxrates!O53</f>
        <v>1.6367046919185668E-4</v>
      </c>
      <c r="I61" s="170">
        <f>taxrates!P53</f>
        <v>0.22699466347694397</v>
      </c>
      <c r="J61" s="136">
        <f>taxrates!Q53</f>
        <v>9.310922771692276E-2</v>
      </c>
      <c r="K61" s="136">
        <f>taxrates!R53</f>
        <v>1.555818784981966E-2</v>
      </c>
      <c r="L61" s="136">
        <f>taxrates!S53</f>
        <v>5.7862084358930588E-2</v>
      </c>
      <c r="M61" s="136">
        <f>taxrates!T53</f>
        <v>4.6627860516309738E-2</v>
      </c>
      <c r="N61" s="136">
        <f>taxrates!U53</f>
        <v>1.3833674602210522E-2</v>
      </c>
      <c r="O61" s="136">
        <f>taxrates!V53</f>
        <v>3.6329822705738479E-6</v>
      </c>
      <c r="P61" s="106">
        <f>taxrates!W53</f>
        <v>0.23864684998989105</v>
      </c>
      <c r="Q61" s="105">
        <f>taxrates!X53</f>
        <v>6.4369961619377136E-2</v>
      </c>
      <c r="R61" s="105">
        <f>taxrates!Y53</f>
        <v>1.7399316653609276E-2</v>
      </c>
      <c r="S61" s="105">
        <f>taxrates!Z53</f>
        <v>4.7353927046060562E-2</v>
      </c>
      <c r="T61" s="105">
        <f>taxrates!AA53</f>
        <v>8.740166574716568E-2</v>
      </c>
      <c r="U61" s="105">
        <f>taxrates!AB53</f>
        <v>2.1891172043979168E-2</v>
      </c>
      <c r="V61" s="134">
        <f>taxrates!AC53</f>
        <v>2.3081069230102003E-4</v>
      </c>
    </row>
    <row r="62" spans="1:22" x14ac:dyDescent="0.2">
      <c r="A62" s="137">
        <v>1965</v>
      </c>
      <c r="B62" s="135">
        <f>taxrates!I54</f>
        <v>0.23894719779491425</v>
      </c>
      <c r="C62" s="411">
        <f>taxrates!J54</f>
        <v>6.9290198385715485E-2</v>
      </c>
      <c r="D62" s="411">
        <f>taxrates!K54</f>
        <v>1.6911164857447147E-2</v>
      </c>
      <c r="E62" s="411">
        <f>taxrates!L54</f>
        <v>5.4708812385797501E-2</v>
      </c>
      <c r="F62" s="411">
        <f>taxrates!M54</f>
        <v>7.8018076717853546E-2</v>
      </c>
      <c r="G62" s="411">
        <f>taxrates!N54</f>
        <v>1.9826154923066497E-2</v>
      </c>
      <c r="H62" s="412">
        <f>taxrates!O54</f>
        <v>1.9278321997262537E-4</v>
      </c>
      <c r="I62" s="170">
        <f>taxrates!P54</f>
        <v>0.2300795316696167</v>
      </c>
      <c r="J62" s="136">
        <f>taxrates!Q54</f>
        <v>8.8103603571653366E-2</v>
      </c>
      <c r="K62" s="136">
        <f>taxrates!R54</f>
        <v>1.5597624238580465E-2</v>
      </c>
      <c r="L62" s="136">
        <f>taxrates!S54</f>
        <v>6.1821168288588524E-2</v>
      </c>
      <c r="M62" s="136">
        <f>taxrates!T54</f>
        <v>5.0987469032406807E-2</v>
      </c>
      <c r="N62" s="136">
        <f>taxrates!U54</f>
        <v>1.3564882217906415E-2</v>
      </c>
      <c r="O62" s="136">
        <f>taxrates!V54</f>
        <v>4.7840106844887487E-6</v>
      </c>
      <c r="P62" s="106">
        <f>taxrates!W54</f>
        <v>0.24277828633785248</v>
      </c>
      <c r="Q62" s="105">
        <f>taxrates!X54</f>
        <v>6.1195189133286476E-2</v>
      </c>
      <c r="R62" s="105">
        <f>taxrates!Y54</f>
        <v>1.7477709800004959E-2</v>
      </c>
      <c r="S62" s="105">
        <f>taxrates!Z54</f>
        <v>5.1645593717694283E-2</v>
      </c>
      <c r="T62" s="105">
        <f>taxrates!AA54</f>
        <v>8.9653026312589645E-2</v>
      </c>
      <c r="U62" s="105">
        <f>taxrates!AB54</f>
        <v>2.2532603703439236E-2</v>
      </c>
      <c r="V62" s="134">
        <f>taxrates!AC54</f>
        <v>2.7416723605711013E-4</v>
      </c>
    </row>
    <row r="63" spans="1:22" x14ac:dyDescent="0.2">
      <c r="A63" s="137">
        <v>1966</v>
      </c>
      <c r="B63" s="135">
        <f>taxrates!I55</f>
        <v>0.24269123375415802</v>
      </c>
      <c r="C63" s="411">
        <f>taxrates!J55</f>
        <v>6.571681797504425E-2</v>
      </c>
      <c r="D63" s="411">
        <f>taxrates!K55</f>
        <v>1.6967140138149261E-2</v>
      </c>
      <c r="E63" s="411">
        <f>taxrates!L55</f>
        <v>5.8958113193511963E-2</v>
      </c>
      <c r="F63" s="411">
        <f>taxrates!M55</f>
        <v>8.0684803426265717E-2</v>
      </c>
      <c r="G63" s="411">
        <f>taxrates!N55</f>
        <v>2.0142454653978348E-2</v>
      </c>
      <c r="H63" s="412">
        <f>taxrates!O55</f>
        <v>2.2189597075339407E-4</v>
      </c>
      <c r="I63" s="170">
        <f>taxrates!P55</f>
        <v>0.23316439986228943</v>
      </c>
      <c r="J63" s="136">
        <f>taxrates!Q55</f>
        <v>8.3097979426383972E-2</v>
      </c>
      <c r="K63" s="136">
        <f>taxrates!R55</f>
        <v>1.563706062734127E-2</v>
      </c>
      <c r="L63" s="136">
        <f>taxrates!S55</f>
        <v>6.578025221824646E-2</v>
      </c>
      <c r="M63" s="136">
        <f>taxrates!T55</f>
        <v>5.5347077548503876E-2</v>
      </c>
      <c r="N63" s="136">
        <f>taxrates!U55</f>
        <v>1.3296089833602309E-2</v>
      </c>
      <c r="O63" s="136">
        <f>taxrates!V55</f>
        <v>5.9350390984036494E-6</v>
      </c>
      <c r="P63" s="106">
        <f>taxrates!W55</f>
        <v>0.2469097226858139</v>
      </c>
      <c r="Q63" s="105">
        <f>taxrates!X55</f>
        <v>5.8020416647195816E-2</v>
      </c>
      <c r="R63" s="105">
        <f>taxrates!Y55</f>
        <v>1.7556102946400642E-2</v>
      </c>
      <c r="S63" s="105">
        <f>taxrates!Z55</f>
        <v>5.5937260389328003E-2</v>
      </c>
      <c r="T63" s="105">
        <f>taxrates!AA55</f>
        <v>9.1904386878013611E-2</v>
      </c>
      <c r="U63" s="105">
        <f>taxrates!AB55</f>
        <v>2.3174035362899303E-2</v>
      </c>
      <c r="V63" s="134">
        <f>taxrates!AC55</f>
        <v>3.1752377981320024E-4</v>
      </c>
    </row>
    <row r="64" spans="1:22" x14ac:dyDescent="0.2">
      <c r="A64" s="137">
        <v>1967</v>
      </c>
      <c r="B64" s="149">
        <f>taxrates!I56</f>
        <v>0.24423815310001373</v>
      </c>
      <c r="C64" s="411">
        <f>taxrates!J56</f>
        <v>6.5215222537517548E-2</v>
      </c>
      <c r="D64" s="411">
        <f>taxrates!K56</f>
        <v>1.7718419432640076E-2</v>
      </c>
      <c r="E64" s="411">
        <f>taxrates!L56</f>
        <v>6.0736559331417084E-2</v>
      </c>
      <c r="F64" s="411">
        <f>taxrates!M56</f>
        <v>8.0482535064220428E-2</v>
      </c>
      <c r="G64" s="411">
        <f>taxrates!N56</f>
        <v>1.9841715227812529E-2</v>
      </c>
      <c r="H64" s="412">
        <f>taxrates!O56</f>
        <v>2.4370753089897335E-4</v>
      </c>
      <c r="I64" s="170">
        <f>taxrates!P56</f>
        <v>0.22993679344654083</v>
      </c>
      <c r="J64" s="148">
        <f>taxrates!Q56</f>
        <v>8.1917650997638702E-2</v>
      </c>
      <c r="K64" s="148">
        <f>taxrates!R56</f>
        <v>1.4715872704982758E-2</v>
      </c>
      <c r="L64" s="148">
        <f>taxrates!S56</f>
        <v>6.6441871225833893E-2</v>
      </c>
      <c r="M64" s="148">
        <f>taxrates!T56</f>
        <v>5.4076258093118668E-2</v>
      </c>
      <c r="N64" s="148">
        <f>taxrates!U56</f>
        <v>1.2774102389812469E-2</v>
      </c>
      <c r="O64" s="136">
        <f>taxrates!V56</f>
        <v>1.1044891834899317E-5</v>
      </c>
      <c r="P64" s="106">
        <f>taxrates!W56</f>
        <v>0.25102400779724121</v>
      </c>
      <c r="Q64" s="105">
        <f>taxrates!X56</f>
        <v>5.7290080934762955E-2</v>
      </c>
      <c r="R64" s="105">
        <f>taxrates!Y56</f>
        <v>1.9143100827932358E-2</v>
      </c>
      <c r="S64" s="105">
        <f>taxrates!Z56</f>
        <v>5.8029443025588989E-2</v>
      </c>
      <c r="T64" s="105">
        <f>taxrates!AA56</f>
        <v>9.3012064695358276E-2</v>
      </c>
      <c r="U64" s="105">
        <f>taxrates!AB56</f>
        <v>2.3195231799036264E-2</v>
      </c>
      <c r="V64" s="134">
        <f>taxrates!AC56</f>
        <v>3.5410377313382924E-4</v>
      </c>
    </row>
    <row r="65" spans="1:22" x14ac:dyDescent="0.2">
      <c r="A65" s="137">
        <v>1968</v>
      </c>
      <c r="B65" s="149">
        <f>taxrates!I57</f>
        <v>0.25615802407264709</v>
      </c>
      <c r="C65" s="411">
        <f>taxrates!J57</f>
        <v>6.8045906722545624E-2</v>
      </c>
      <c r="D65" s="411">
        <f>taxrates!K57</f>
        <v>1.8147263675928116E-2</v>
      </c>
      <c r="E65" s="411">
        <f>taxrates!L57</f>
        <v>6.1747260391712189E-2</v>
      </c>
      <c r="F65" s="411">
        <f>taxrates!M57</f>
        <v>8.8400140404701233E-2</v>
      </c>
      <c r="G65" s="411">
        <f>taxrates!N57</f>
        <v>1.9596841186285019E-2</v>
      </c>
      <c r="H65" s="412">
        <f>taxrates!O57</f>
        <v>2.2060143237467855E-4</v>
      </c>
      <c r="I65" s="170">
        <f>taxrates!P57</f>
        <v>0.23935024440288544</v>
      </c>
      <c r="J65" s="148">
        <f>taxrates!Q57</f>
        <v>8.5601367056369781E-2</v>
      </c>
      <c r="K65" s="148">
        <f>taxrates!R57</f>
        <v>1.5834178775548935E-2</v>
      </c>
      <c r="L65" s="148">
        <f>taxrates!S57</f>
        <v>6.5915443003177643E-2</v>
      </c>
      <c r="M65" s="148">
        <f>taxrates!T57</f>
        <v>5.9167668223381042E-2</v>
      </c>
      <c r="N65" s="148">
        <f>taxrates!U57</f>
        <v>1.281911856494844E-2</v>
      </c>
      <c r="O65" s="136">
        <f>taxrates!V57</f>
        <v>1.2473554306779988E-5</v>
      </c>
      <c r="P65" s="106">
        <f>taxrates!W57</f>
        <v>0.26404953002929688</v>
      </c>
      <c r="Q65" s="105">
        <f>taxrates!X57</f>
        <v>5.9803333133459091E-2</v>
      </c>
      <c r="R65" s="105">
        <f>taxrates!Y57</f>
        <v>1.923329196870327E-2</v>
      </c>
      <c r="S65" s="105">
        <f>taxrates!Z57</f>
        <v>5.9790227562189102E-2</v>
      </c>
      <c r="T65" s="105">
        <f>taxrates!AA57</f>
        <v>0.10212525725364685</v>
      </c>
      <c r="U65" s="105">
        <f>taxrates!AB57</f>
        <v>2.2779090795665979E-2</v>
      </c>
      <c r="V65" s="134">
        <f>taxrates!AC57</f>
        <v>3.183208464179188E-4</v>
      </c>
    </row>
    <row r="66" spans="1:22" x14ac:dyDescent="0.2">
      <c r="A66" s="137">
        <v>1969</v>
      </c>
      <c r="B66" s="149">
        <f>taxrates!I58</f>
        <v>0.27144494652748108</v>
      </c>
      <c r="C66" s="411">
        <f>taxrates!J58</f>
        <v>6.7942947149276733E-2</v>
      </c>
      <c r="D66" s="411">
        <f>taxrates!K58</f>
        <v>1.8604857847094536E-2</v>
      </c>
      <c r="E66" s="411">
        <f>taxrates!L58</f>
        <v>6.382538378238678E-2</v>
      </c>
      <c r="F66" s="411">
        <f>taxrates!M58</f>
        <v>0.10025005787611008</v>
      </c>
      <c r="G66" s="411">
        <f>taxrates!N58</f>
        <v>2.0536086056381464E-2</v>
      </c>
      <c r="H66" s="412">
        <f>taxrates!O58</f>
        <v>2.8560362989082932E-4</v>
      </c>
      <c r="I66" s="170">
        <f>taxrates!P58</f>
        <v>0.25460180640220642</v>
      </c>
      <c r="J66" s="148">
        <f>taxrates!Q58</f>
        <v>8.529932051897049E-2</v>
      </c>
      <c r="K66" s="148">
        <f>taxrates!R58</f>
        <v>1.681239902973175E-2</v>
      </c>
      <c r="L66" s="148">
        <f>taxrates!S58</f>
        <v>6.9563239812850952E-2</v>
      </c>
      <c r="M66" s="148">
        <f>taxrates!T58</f>
        <v>6.8791784346103668E-2</v>
      </c>
      <c r="N66" s="148">
        <f>taxrates!U58</f>
        <v>1.4124203938990831E-2</v>
      </c>
      <c r="O66" s="136">
        <f>taxrates!V58</f>
        <v>1.0867312994378153E-5</v>
      </c>
      <c r="P66" s="106">
        <f>taxrates!W58</f>
        <v>0.2794826328754425</v>
      </c>
      <c r="Q66" s="105">
        <f>taxrates!X58</f>
        <v>5.9660308063030243E-2</v>
      </c>
      <c r="R66" s="105">
        <f>taxrates!Y58</f>
        <v>1.9460238516330719E-2</v>
      </c>
      <c r="S66" s="105">
        <f>taxrates!Z58</f>
        <v>6.1087228357791901E-2</v>
      </c>
      <c r="T66" s="105">
        <f>taxrates!AA58</f>
        <v>0.11526225507259369</v>
      </c>
      <c r="U66" s="105">
        <f>taxrates!AB58</f>
        <v>2.3595898877829313E-2</v>
      </c>
      <c r="V66" s="134">
        <f>taxrates!AC58</f>
        <v>4.1671056533232331E-4</v>
      </c>
    </row>
    <row r="67" spans="1:22" x14ac:dyDescent="0.2">
      <c r="A67" s="147">
        <v>1970</v>
      </c>
      <c r="B67" s="153">
        <f>taxrates!I59</f>
        <v>0.26501950621604919</v>
      </c>
      <c r="C67" s="509">
        <f>taxrates!J59</f>
        <v>6.7799933254718781E-2</v>
      </c>
      <c r="D67" s="509">
        <f>taxrates!K59</f>
        <v>1.9264120608568192E-2</v>
      </c>
      <c r="E67" s="509">
        <f>taxrates!L59</f>
        <v>6.3699826598167419E-2</v>
      </c>
      <c r="F67" s="509">
        <f>taxrates!M59</f>
        <v>9.5189601182937622E-2</v>
      </c>
      <c r="G67" s="509">
        <f>taxrates!N59</f>
        <v>1.8788378220051527E-2</v>
      </c>
      <c r="H67" s="510">
        <f>taxrates!O59</f>
        <v>2.7766125276684761E-4</v>
      </c>
      <c r="I67" s="173">
        <f>taxrates!P59</f>
        <v>0.24740952253341675</v>
      </c>
      <c r="J67" s="152">
        <f>taxrates!Q59</f>
        <v>8.6357079446315765E-2</v>
      </c>
      <c r="K67" s="152">
        <f>taxrates!R59</f>
        <v>1.6314579173922539E-2</v>
      </c>
      <c r="L67" s="152">
        <f>taxrates!S59</f>
        <v>7.0216953754425049E-2</v>
      </c>
      <c r="M67" s="152">
        <f>taxrates!T59</f>
        <v>6.2841072678565979E-2</v>
      </c>
      <c r="N67" s="152">
        <f>taxrates!U59</f>
        <v>1.1663841083645821E-2</v>
      </c>
      <c r="O67" s="145">
        <f>taxrates!V59</f>
        <v>1.6006297300918959E-5</v>
      </c>
      <c r="P67" s="112">
        <f>taxrates!W59</f>
        <v>0.27324774861335754</v>
      </c>
      <c r="Q67" s="111">
        <f>taxrates!X59</f>
        <v>5.9129159897565842E-2</v>
      </c>
      <c r="R67" s="111">
        <f>taxrates!Y59</f>
        <v>2.064228430390358E-2</v>
      </c>
      <c r="S67" s="111">
        <f>taxrates!Z59</f>
        <v>6.0654718428850174E-2</v>
      </c>
      <c r="T67" s="111">
        <f>taxrates!AA59</f>
        <v>0.11030435562133789</v>
      </c>
      <c r="U67" s="111">
        <f>taxrates!AB59</f>
        <v>2.2117298096418381E-2</v>
      </c>
      <c r="V67" s="172">
        <f>taxrates!AC59</f>
        <v>3.9991879020817578E-4</v>
      </c>
    </row>
    <row r="68" spans="1:22" x14ac:dyDescent="0.2">
      <c r="A68" s="137">
        <v>1971</v>
      </c>
      <c r="B68" s="149">
        <f>taxrates!I60</f>
        <v>0.25943905115127563</v>
      </c>
      <c r="C68" s="411">
        <f>taxrates!J60</f>
        <v>6.8614177405834198E-2</v>
      </c>
      <c r="D68" s="411">
        <f>taxrates!K60</f>
        <v>1.9811294972896576E-2</v>
      </c>
      <c r="E68" s="411">
        <f>taxrates!L60</f>
        <v>6.5579526126384735E-2</v>
      </c>
      <c r="F68" s="411">
        <f>taxrates!M60</f>
        <v>8.5249081254005432E-2</v>
      </c>
      <c r="G68" s="411">
        <f>taxrates!N60</f>
        <v>1.9831206183880568E-2</v>
      </c>
      <c r="H68" s="412">
        <f>taxrates!O60</f>
        <v>3.5378089523874223E-4</v>
      </c>
      <c r="I68" s="170">
        <f>taxrates!P60</f>
        <v>0.24100998044013977</v>
      </c>
      <c r="J68" s="148">
        <f>taxrates!Q60</f>
        <v>8.8034979999065399E-2</v>
      </c>
      <c r="K68" s="148">
        <f>taxrates!R60</f>
        <v>1.6816306859254837E-2</v>
      </c>
      <c r="L68" s="148">
        <f>taxrates!S60</f>
        <v>7.3090776801109314E-2</v>
      </c>
      <c r="M68" s="148">
        <f>taxrates!T60</f>
        <v>5.1163662225008011E-2</v>
      </c>
      <c r="N68" s="148">
        <f>taxrates!U60</f>
        <v>1.1887123342603445E-2</v>
      </c>
      <c r="O68" s="136">
        <f>taxrates!V60</f>
        <v>1.7131231288658455E-5</v>
      </c>
      <c r="P68" s="106">
        <f>taxrates!W60</f>
        <v>0.26775524020195007</v>
      </c>
      <c r="Q68" s="105">
        <f>taxrates!X60</f>
        <v>5.9850484132766724E-2</v>
      </c>
      <c r="R68" s="105">
        <f>taxrates!Y60</f>
        <v>2.1162791177630424E-2</v>
      </c>
      <c r="S68" s="105">
        <f>taxrates!Z60</f>
        <v>6.2190055847167969E-2</v>
      </c>
      <c r="T68" s="105">
        <f>taxrates!AA60</f>
        <v>0.10063021630048752</v>
      </c>
      <c r="U68" s="105">
        <f>taxrates!AB60</f>
        <v>2.3415994364768267E-2</v>
      </c>
      <c r="V68" s="134">
        <f>taxrates!AC60</f>
        <v>5.0569488666951656E-4</v>
      </c>
    </row>
    <row r="69" spans="1:22" x14ac:dyDescent="0.2">
      <c r="A69" s="137">
        <v>1972</v>
      </c>
      <c r="B69" s="149">
        <f>taxrates!I61</f>
        <v>0.27010723948478699</v>
      </c>
      <c r="C69" s="411">
        <f>taxrates!J61</f>
        <v>6.7854233086109161E-2</v>
      </c>
      <c r="D69" s="411">
        <f>taxrates!K61</f>
        <v>1.8649498000741005E-2</v>
      </c>
      <c r="E69" s="411">
        <f>taxrates!L61</f>
        <v>6.9064371287822723E-2</v>
      </c>
      <c r="F69" s="411">
        <f>taxrates!M61</f>
        <v>9.4725057482719421E-2</v>
      </c>
      <c r="G69" s="411">
        <f>taxrates!N61</f>
        <v>1.9429214764386415E-2</v>
      </c>
      <c r="H69" s="412">
        <f>taxrates!O61</f>
        <v>3.848656197078526E-4</v>
      </c>
      <c r="I69" s="170">
        <f>taxrates!P61</f>
        <v>0.24612538516521454</v>
      </c>
      <c r="J69" s="148">
        <f>taxrates!Q61</f>
        <v>8.7396889925003052E-2</v>
      </c>
      <c r="K69" s="148">
        <f>taxrates!R61</f>
        <v>1.5940094366669655E-2</v>
      </c>
      <c r="L69" s="148">
        <f>taxrates!S61</f>
        <v>7.5382143259048462E-2</v>
      </c>
      <c r="M69" s="148">
        <f>taxrates!T61</f>
        <v>5.5828701704740524E-2</v>
      </c>
      <c r="N69" s="148">
        <f>taxrates!U61</f>
        <v>1.1549999006092548E-2</v>
      </c>
      <c r="O69" s="136">
        <f>taxrates!V61</f>
        <v>2.7556823624763638E-5</v>
      </c>
      <c r="P69" s="106">
        <f>taxrates!W61</f>
        <v>0.28084659576416016</v>
      </c>
      <c r="Q69" s="105">
        <f>taxrates!X61</f>
        <v>5.9102810919284821E-2</v>
      </c>
      <c r="R69" s="105">
        <f>taxrates!Y61</f>
        <v>1.986280083656311E-2</v>
      </c>
      <c r="S69" s="105">
        <f>taxrates!Z61</f>
        <v>6.6235199570655823E-2</v>
      </c>
      <c r="T69" s="105">
        <f>taxrates!AA61</f>
        <v>0.11214328557252884</v>
      </c>
      <c r="U69" s="105">
        <f>taxrates!AB61</f>
        <v>2.2957616951316595E-2</v>
      </c>
      <c r="V69" s="134">
        <f>taxrates!AC61</f>
        <v>5.4487260058522224E-4</v>
      </c>
    </row>
    <row r="70" spans="1:22" x14ac:dyDescent="0.2">
      <c r="A70" s="137">
        <v>1973</v>
      </c>
      <c r="B70" s="149">
        <f>taxrates!I62</f>
        <v>0.2765096127986908</v>
      </c>
      <c r="C70" s="411">
        <f>taxrates!J62</f>
        <v>6.5639272332191467E-2</v>
      </c>
      <c r="D70" s="411">
        <f>taxrates!K62</f>
        <v>1.8042691051959991E-2</v>
      </c>
      <c r="E70" s="411">
        <f>taxrates!L62</f>
        <v>7.9057879745960236E-2</v>
      </c>
      <c r="F70" s="411">
        <f>taxrates!M62</f>
        <v>9.2214211821556091E-2</v>
      </c>
      <c r="G70" s="411">
        <f>taxrates!N62</f>
        <v>2.1229769103229046E-2</v>
      </c>
      <c r="H70" s="412">
        <f>taxrates!O62</f>
        <v>3.2578248647041619E-4</v>
      </c>
      <c r="I70" s="170">
        <f>taxrates!P62</f>
        <v>0.25366055965423584</v>
      </c>
      <c r="J70" s="148">
        <f>taxrates!Q62</f>
        <v>8.4420755505561829E-2</v>
      </c>
      <c r="K70" s="148">
        <f>taxrates!R62</f>
        <v>1.5549635514616966E-2</v>
      </c>
      <c r="L70" s="148">
        <f>taxrates!S62</f>
        <v>8.4538489580154419E-2</v>
      </c>
      <c r="M70" s="148">
        <f>taxrates!T62</f>
        <v>5.6881457567214966E-2</v>
      </c>
      <c r="N70" s="148">
        <f>taxrates!U62</f>
        <v>1.2250151252374053E-2</v>
      </c>
      <c r="O70" s="136">
        <f>taxrates!V62</f>
        <v>2.0071989638381638E-5</v>
      </c>
      <c r="P70" s="106">
        <f>taxrates!W62</f>
        <v>0.28693562746047974</v>
      </c>
      <c r="Q70" s="105">
        <f>taxrates!X62</f>
        <v>5.706927552819252E-2</v>
      </c>
      <c r="R70" s="105">
        <f>taxrates!Y62</f>
        <v>1.918027363717556E-2</v>
      </c>
      <c r="S70" s="105">
        <f>taxrates!Z62</f>
        <v>7.6557070016860962E-2</v>
      </c>
      <c r="T70" s="105">
        <f>taxrates!AA62</f>
        <v>0.10833656042814255</v>
      </c>
      <c r="U70" s="105">
        <f>taxrates!AB62</f>
        <v>2.5327173061668873E-2</v>
      </c>
      <c r="V70" s="134">
        <f>taxrates!AC62</f>
        <v>4.652783100027591E-4</v>
      </c>
    </row>
    <row r="71" spans="1:22" x14ac:dyDescent="0.2">
      <c r="A71" s="137">
        <v>1974</v>
      </c>
      <c r="B71" s="149">
        <f>taxrates!I63</f>
        <v>0.28384989500045776</v>
      </c>
      <c r="C71" s="411">
        <f>taxrates!J63</f>
        <v>6.4740344882011414E-2</v>
      </c>
      <c r="D71" s="411">
        <f>taxrates!K63</f>
        <v>1.7457054927945137E-2</v>
      </c>
      <c r="E71" s="411">
        <f>taxrates!L63</f>
        <v>8.0923892557621002E-2</v>
      </c>
      <c r="F71" s="411">
        <f>taxrates!M63</f>
        <v>9.6459381282329559E-2</v>
      </c>
      <c r="G71" s="411">
        <f>taxrates!N63</f>
        <v>2.3864808026701212E-2</v>
      </c>
      <c r="H71" s="412">
        <f>taxrates!O63</f>
        <v>4.0440441807731986E-4</v>
      </c>
      <c r="I71" s="170">
        <f>taxrates!P63</f>
        <v>0.25698518753051758</v>
      </c>
      <c r="J71" s="148">
        <f>taxrates!Q63</f>
        <v>8.3635091781616211E-2</v>
      </c>
      <c r="K71" s="148">
        <f>taxrates!R63</f>
        <v>1.4677185565233231E-2</v>
      </c>
      <c r="L71" s="148">
        <f>taxrates!S63</f>
        <v>8.4363535046577454E-2</v>
      </c>
      <c r="M71" s="148">
        <f>taxrates!T63</f>
        <v>6.0423970222473145E-2</v>
      </c>
      <c r="N71" s="148">
        <f>taxrates!U63</f>
        <v>1.3843192253261805E-2</v>
      </c>
      <c r="O71" s="136">
        <f>taxrates!V63</f>
        <v>4.2220533941872418E-5</v>
      </c>
      <c r="P71" s="106">
        <f>taxrates!W63</f>
        <v>0.29624858498573303</v>
      </c>
      <c r="Q71" s="105">
        <f>taxrates!X63</f>
        <v>5.6019973009824753E-2</v>
      </c>
      <c r="R71" s="105">
        <f>taxrates!Y63</f>
        <v>1.8740030005574226E-2</v>
      </c>
      <c r="S71" s="105">
        <f>taxrates!Z63</f>
        <v>7.9336412250995636E-2</v>
      </c>
      <c r="T71" s="105">
        <f>taxrates!AA63</f>
        <v>0.11309057474136353</v>
      </c>
      <c r="U71" s="105">
        <f>taxrates!AB63</f>
        <v>2.8490021824836731E-2</v>
      </c>
      <c r="V71" s="134">
        <f>taxrates!AC63</f>
        <v>5.7156087132170796E-4</v>
      </c>
    </row>
    <row r="72" spans="1:22" x14ac:dyDescent="0.2">
      <c r="A72" s="137">
        <v>1975</v>
      </c>
      <c r="B72" s="149">
        <f>taxrates!I64</f>
        <v>0.2702479362487793</v>
      </c>
      <c r="C72" s="411">
        <f>taxrates!J64</f>
        <v>6.3990890979766846E-2</v>
      </c>
      <c r="D72" s="411">
        <f>taxrates!K64</f>
        <v>1.7467504367232323E-2</v>
      </c>
      <c r="E72" s="411">
        <f>taxrates!L64</f>
        <v>7.9315230250358582E-2</v>
      </c>
      <c r="F72" s="411">
        <f>taxrates!M64</f>
        <v>8.6711406707763672E-2</v>
      </c>
      <c r="G72" s="411">
        <f>taxrates!N64</f>
        <v>2.2365326061844826E-2</v>
      </c>
      <c r="H72" s="412">
        <f>taxrates!O64</f>
        <v>3.9758195634931326E-4</v>
      </c>
      <c r="I72" s="170">
        <f>taxrates!P64</f>
        <v>0.23914609849452972</v>
      </c>
      <c r="J72" s="148">
        <f>taxrates!Q64</f>
        <v>8.3446726202964783E-2</v>
      </c>
      <c r="K72" s="148">
        <f>taxrates!R64</f>
        <v>1.5157334506511688E-2</v>
      </c>
      <c r="L72" s="148">
        <f>taxrates!S64</f>
        <v>8.1562772393226624E-2</v>
      </c>
      <c r="M72" s="148">
        <f>taxrates!T64</f>
        <v>4.5898716896772385E-2</v>
      </c>
      <c r="N72" s="148">
        <f>taxrates!U64</f>
        <v>1.3033111579716206E-2</v>
      </c>
      <c r="O72" s="136">
        <f>taxrates!V64</f>
        <v>4.7426157834706828E-5</v>
      </c>
      <c r="P72" s="106">
        <f>taxrates!W64</f>
        <v>0.28415170311927795</v>
      </c>
      <c r="Q72" s="105">
        <f>taxrates!X64</f>
        <v>5.5293355137109756E-2</v>
      </c>
      <c r="R72" s="105">
        <f>taxrates!Y64</f>
        <v>1.8500242382287979E-2</v>
      </c>
      <c r="S72" s="105">
        <f>taxrates!Z64</f>
        <v>7.8310489654541016E-2</v>
      </c>
      <c r="T72" s="105">
        <f>taxrates!AA64</f>
        <v>0.10495631396770477</v>
      </c>
      <c r="U72" s="105">
        <f>taxrates!AB64</f>
        <v>2.6537199039012194E-2</v>
      </c>
      <c r="V72" s="134">
        <f>taxrates!AC64</f>
        <v>5.5411556968465447E-4</v>
      </c>
    </row>
    <row r="73" spans="1:22" x14ac:dyDescent="0.2">
      <c r="A73" s="137">
        <v>1976</v>
      </c>
      <c r="B73" s="149">
        <f>taxrates!I65</f>
        <v>0.27835381031036377</v>
      </c>
      <c r="C73" s="411">
        <f>taxrates!J65</f>
        <v>6.3330426812171936E-2</v>
      </c>
      <c r="D73" s="411">
        <f>taxrates!K65</f>
        <v>1.7578704282641411E-2</v>
      </c>
      <c r="E73" s="411">
        <f>taxrates!L65</f>
        <v>8.0821871757507324E-2</v>
      </c>
      <c r="F73" s="411">
        <f>taxrates!M65</f>
        <v>9.0738862752914429E-2</v>
      </c>
      <c r="G73" s="411">
        <f>taxrates!N65</f>
        <v>2.5434696115553379E-2</v>
      </c>
      <c r="H73" s="412">
        <f>taxrates!O65</f>
        <v>4.4923872337676585E-4</v>
      </c>
      <c r="I73" s="170">
        <f>taxrates!P65</f>
        <v>0.24566932022571564</v>
      </c>
      <c r="J73" s="148">
        <f>taxrates!Q65</f>
        <v>8.2768447697162628E-2</v>
      </c>
      <c r="K73" s="148">
        <f>taxrates!R65</f>
        <v>1.4768690802156925E-2</v>
      </c>
      <c r="L73" s="148">
        <f>taxrates!S65</f>
        <v>8.4091246128082275E-2</v>
      </c>
      <c r="M73" s="148">
        <f>taxrates!T65</f>
        <v>4.9654044210910797E-2</v>
      </c>
      <c r="N73" s="148">
        <f>taxrates!U65</f>
        <v>1.434433227404952E-2</v>
      </c>
      <c r="O73" s="136">
        <f>taxrates!V65</f>
        <v>4.2562049202388152E-5</v>
      </c>
      <c r="P73" s="106">
        <f>taxrates!W65</f>
        <v>0.29305174946784973</v>
      </c>
      <c r="Q73" s="105">
        <f>taxrates!X65</f>
        <v>5.4589290171861649E-2</v>
      </c>
      <c r="R73" s="105">
        <f>taxrates!Y65</f>
        <v>1.8842346966266632E-2</v>
      </c>
      <c r="S73" s="105">
        <f>taxrates!Z65</f>
        <v>7.9351656138896942E-2</v>
      </c>
      <c r="T73" s="105">
        <f>taxrates!AA65</f>
        <v>0.10921440273523331</v>
      </c>
      <c r="U73" s="105">
        <f>taxrates!AB65</f>
        <v>3.0421951785683632E-2</v>
      </c>
      <c r="V73" s="134">
        <f>taxrates!AC65</f>
        <v>6.3211820088326931E-4</v>
      </c>
    </row>
    <row r="74" spans="1:22" x14ac:dyDescent="0.2">
      <c r="A74" s="137">
        <v>1977</v>
      </c>
      <c r="B74" s="149">
        <f>taxrates!I66</f>
        <v>0.28033119440078735</v>
      </c>
      <c r="C74" s="411">
        <f>taxrates!J66</f>
        <v>6.2216803431510925E-2</v>
      </c>
      <c r="D74" s="411">
        <f>taxrates!K66</f>
        <v>1.6535256057977676E-2</v>
      </c>
      <c r="E74" s="411">
        <f>taxrates!L66</f>
        <v>8.1763707101345062E-2</v>
      </c>
      <c r="F74" s="411">
        <f>taxrates!M66</f>
        <v>9.4055436551570892E-2</v>
      </c>
      <c r="G74" s="411">
        <f>taxrates!N66</f>
        <v>2.5246822275221348E-2</v>
      </c>
      <c r="H74" s="412">
        <f>taxrates!O66</f>
        <v>5.1317526958882809E-4</v>
      </c>
      <c r="I74" s="170">
        <f>taxrates!P66</f>
        <v>0.24142330884933472</v>
      </c>
      <c r="J74" s="148">
        <f>taxrates!Q66</f>
        <v>8.151380717754364E-2</v>
      </c>
      <c r="K74" s="148">
        <f>taxrates!R66</f>
        <v>1.361582987010479E-2</v>
      </c>
      <c r="L74" s="148">
        <f>taxrates!S66</f>
        <v>8.5546426475048065E-2</v>
      </c>
      <c r="M74" s="148">
        <f>taxrates!T66</f>
        <v>4.6571768820285797E-2</v>
      </c>
      <c r="N74" s="148">
        <f>taxrates!U66</f>
        <v>1.4118801802396774E-2</v>
      </c>
      <c r="O74" s="136">
        <f>taxrates!V66</f>
        <v>5.6676020903978497E-5</v>
      </c>
      <c r="P74" s="106">
        <f>taxrates!W66</f>
        <v>0.29763922095298767</v>
      </c>
      <c r="Q74" s="105">
        <f>taxrates!X66</f>
        <v>5.3632605820894241E-2</v>
      </c>
      <c r="R74" s="105">
        <f>taxrates!Y66</f>
        <v>1.7833951860666275E-2</v>
      </c>
      <c r="S74" s="105">
        <f>taxrates!Z66</f>
        <v>8.0080978572368622E-2</v>
      </c>
      <c r="T74" s="105">
        <f>taxrates!AA66</f>
        <v>0.11517836153507233</v>
      </c>
      <c r="U74" s="105">
        <f>taxrates!AB66</f>
        <v>3.019707789644599E-2</v>
      </c>
      <c r="V74" s="134">
        <f>taxrates!AC66</f>
        <v>7.1624713018536568E-4</v>
      </c>
    </row>
    <row r="75" spans="1:22" x14ac:dyDescent="0.2">
      <c r="A75" s="137">
        <v>1978</v>
      </c>
      <c r="B75" s="149">
        <f>taxrates!I67</f>
        <v>0.28443130850791931</v>
      </c>
      <c r="C75" s="411">
        <f>taxrates!J67</f>
        <v>6.1552703380584717E-2</v>
      </c>
      <c r="D75" s="411">
        <f>taxrates!K67</f>
        <v>1.5173429623246193E-2</v>
      </c>
      <c r="E75" s="411">
        <f>taxrates!L67</f>
        <v>8.3759471774101257E-2</v>
      </c>
      <c r="F75" s="411">
        <f>taxrates!M67</f>
        <v>9.7647540271282196E-2</v>
      </c>
      <c r="G75" s="411">
        <f>taxrates!N67</f>
        <v>2.6133202947676182E-2</v>
      </c>
      <c r="H75" s="412">
        <f>taxrates!O67</f>
        <v>1.6495880845468491E-4</v>
      </c>
      <c r="I75" s="170">
        <f>taxrates!P67</f>
        <v>0.2489706426858902</v>
      </c>
      <c r="J75" s="148">
        <f>taxrates!Q67</f>
        <v>8.092024177312851E-2</v>
      </c>
      <c r="K75" s="148">
        <f>taxrates!R67</f>
        <v>1.2541209347546101E-2</v>
      </c>
      <c r="L75" s="148">
        <f>taxrates!S67</f>
        <v>8.9250028133392334E-2</v>
      </c>
      <c r="M75" s="148">
        <f>taxrates!T67</f>
        <v>5.2162289619445801E-2</v>
      </c>
      <c r="N75" s="148">
        <f>taxrates!U67</f>
        <v>1.4082406647503376E-2</v>
      </c>
      <c r="O75" s="136">
        <f>taxrates!V67</f>
        <v>1.4463254956353921E-5</v>
      </c>
      <c r="P75" s="106">
        <f>taxrates!W67</f>
        <v>0.30006676912307739</v>
      </c>
      <c r="Q75" s="105">
        <f>taxrates!X67</f>
        <v>5.3013097494840622E-2</v>
      </c>
      <c r="R75" s="105">
        <f>taxrates!Y67</f>
        <v>1.6334038227796555E-2</v>
      </c>
      <c r="S75" s="105">
        <f>taxrates!Z67</f>
        <v>8.1338562071323395E-2</v>
      </c>
      <c r="T75" s="105">
        <f>taxrates!AA67</f>
        <v>0.11770306527614594</v>
      </c>
      <c r="U75" s="105">
        <f>taxrates!AB67</f>
        <v>3.1446681823581457E-2</v>
      </c>
      <c r="V75" s="134">
        <f>taxrates!AC67</f>
        <v>2.3131584748625755E-4</v>
      </c>
    </row>
    <row r="76" spans="1:22" x14ac:dyDescent="0.2">
      <c r="A76" s="141">
        <v>1979</v>
      </c>
      <c r="B76" s="151">
        <f>taxrates!I68</f>
        <v>0.28734433650970459</v>
      </c>
      <c r="C76" s="511">
        <f>taxrates!J68</f>
        <v>6.0164075344800949E-2</v>
      </c>
      <c r="D76" s="511">
        <f>taxrates!K68</f>
        <v>1.3538585044443607E-2</v>
      </c>
      <c r="E76" s="511">
        <f>taxrates!L68</f>
        <v>8.7587930262088776E-2</v>
      </c>
      <c r="F76" s="511">
        <f>taxrates!M68</f>
        <v>0.10282405465841293</v>
      </c>
      <c r="G76" s="511">
        <f>taxrates!N68</f>
        <v>2.3071113508194685E-2</v>
      </c>
      <c r="H76" s="512">
        <f>taxrates!O68</f>
        <v>1.5858084952924401E-4</v>
      </c>
      <c r="I76" s="171">
        <f>taxrates!P68</f>
        <v>0.24902620911598206</v>
      </c>
      <c r="J76" s="150">
        <f>taxrates!Q68</f>
        <v>7.8638598322868347E-2</v>
      </c>
      <c r="K76" s="150">
        <f>taxrates!R68</f>
        <v>1.1253493838012218E-2</v>
      </c>
      <c r="L76" s="150">
        <f>taxrates!S68</f>
        <v>9.012226015329361E-2</v>
      </c>
      <c r="M76" s="150">
        <f>taxrates!T68</f>
        <v>5.6916430592536926E-2</v>
      </c>
      <c r="N76" s="150">
        <f>taxrates!U68</f>
        <v>1.2078463798388839E-2</v>
      </c>
      <c r="O76" s="140">
        <f>taxrates!V68</f>
        <v>1.6975138350971974E-5</v>
      </c>
      <c r="P76" s="109">
        <f>taxrates!W68</f>
        <v>0.30451259016990662</v>
      </c>
      <c r="Q76" s="108">
        <f>taxrates!X68</f>
        <v>5.1886662840843201E-2</v>
      </c>
      <c r="R76" s="108">
        <f>taxrates!Y68</f>
        <v>1.4562408439815044E-2</v>
      </c>
      <c r="S76" s="108">
        <f>taxrates!Z68</f>
        <v>8.6452439427375793E-2</v>
      </c>
      <c r="T76" s="108">
        <f>taxrates!AA68</f>
        <v>0.1233927309513092</v>
      </c>
      <c r="U76" s="108">
        <f>taxrates!AB68</f>
        <v>2.7996312826871872E-2</v>
      </c>
      <c r="V76" s="138">
        <f>taxrates!AC68</f>
        <v>2.2202655964065343E-4</v>
      </c>
    </row>
    <row r="77" spans="1:22" x14ac:dyDescent="0.2">
      <c r="A77" s="137">
        <v>1980</v>
      </c>
      <c r="B77" s="149">
        <f>taxrates!I69</f>
        <v>0.28812000155448914</v>
      </c>
      <c r="C77" s="411">
        <f>taxrates!J69</f>
        <v>6.2349036335945129E-2</v>
      </c>
      <c r="D77" s="411">
        <f>taxrates!K69</f>
        <v>1.3235577382147312E-2</v>
      </c>
      <c r="E77" s="411">
        <f>taxrates!L69</f>
        <v>8.6824186146259308E-2</v>
      </c>
      <c r="F77" s="411">
        <f>taxrates!M69</f>
        <v>0.10487481951713562</v>
      </c>
      <c r="G77" s="411">
        <f>taxrates!N69</f>
        <v>2.0660086069256067E-2</v>
      </c>
      <c r="H77" s="412">
        <f>taxrates!O69</f>
        <v>1.7628770729061216E-4</v>
      </c>
      <c r="I77" s="170">
        <f>taxrates!P69</f>
        <v>0.249334916472435</v>
      </c>
      <c r="J77" s="148">
        <f>taxrates!Q69</f>
        <v>8.2009516656398773E-2</v>
      </c>
      <c r="K77" s="148">
        <f>taxrates!R69</f>
        <v>1.1237965896725655E-2</v>
      </c>
      <c r="L77" s="148">
        <f>taxrates!S69</f>
        <v>8.8179521262645721E-2</v>
      </c>
      <c r="M77" s="148">
        <f>taxrates!T69</f>
        <v>5.6781668215990067E-2</v>
      </c>
      <c r="N77" s="148">
        <f>taxrates!U69</f>
        <v>1.1108451290056109E-2</v>
      </c>
      <c r="O77" s="136">
        <f>taxrates!V69</f>
        <v>1.7786685930332169E-5</v>
      </c>
      <c r="P77" s="106">
        <f>taxrates!W69</f>
        <v>0.30498486757278442</v>
      </c>
      <c r="Q77" s="105">
        <f>taxrates!X69</f>
        <v>5.3800094872713089E-2</v>
      </c>
      <c r="R77" s="105">
        <f>taxrates!Y69</f>
        <v>1.4104196801781654E-2</v>
      </c>
      <c r="S77" s="105">
        <f>taxrates!Z69</f>
        <v>8.6234845221042633E-2</v>
      </c>
      <c r="T77" s="105">
        <f>taxrates!AA69</f>
        <v>0.12578710913658142</v>
      </c>
      <c r="U77" s="105">
        <f>taxrates!AB69</f>
        <v>2.4813413619995117E-2</v>
      </c>
      <c r="V77" s="134">
        <f>taxrates!AC69</f>
        <v>2.4520853185094893E-4</v>
      </c>
    </row>
    <row r="78" spans="1:22" x14ac:dyDescent="0.2">
      <c r="A78" s="137">
        <v>1981</v>
      </c>
      <c r="B78" s="149">
        <f>taxrates!I70</f>
        <v>0.30109831690788269</v>
      </c>
      <c r="C78" s="411">
        <f>taxrates!J70</f>
        <v>6.7437298595905304E-2</v>
      </c>
      <c r="D78" s="411">
        <f>taxrates!K70</f>
        <v>1.2818900868296623E-2</v>
      </c>
      <c r="E78" s="411">
        <f>taxrates!L70</f>
        <v>9.1589383780956268E-2</v>
      </c>
      <c r="F78" s="411">
        <f>taxrates!M70</f>
        <v>0.11095287650823593</v>
      </c>
      <c r="G78" s="411">
        <f>taxrates!N70</f>
        <v>1.8147076945751905E-2</v>
      </c>
      <c r="H78" s="412">
        <f>taxrates!O70</f>
        <v>1.5277587226592004E-4</v>
      </c>
      <c r="I78" s="170">
        <f>taxrates!P70</f>
        <v>0.26443055272102356</v>
      </c>
      <c r="J78" s="148">
        <f>taxrates!Q70</f>
        <v>8.9017227292060852E-2</v>
      </c>
      <c r="K78" s="148">
        <f>taxrates!R70</f>
        <v>1.1359488591551781E-2</v>
      </c>
      <c r="L78" s="148">
        <f>taxrates!S70</f>
        <v>9.2819139361381531E-2</v>
      </c>
      <c r="M78" s="148">
        <f>taxrates!T70</f>
        <v>6.113811582326889E-2</v>
      </c>
      <c r="N78" s="148">
        <f>taxrates!U70</f>
        <v>1.007697475142777E-2</v>
      </c>
      <c r="O78" s="136">
        <f>taxrates!V70</f>
        <v>1.9613637050497346E-5</v>
      </c>
      <c r="P78" s="106">
        <f>taxrates!W70</f>
        <v>0.31673038005828857</v>
      </c>
      <c r="Q78" s="105">
        <f>taxrates!X70</f>
        <v>5.8237425982952118E-2</v>
      </c>
      <c r="R78" s="105">
        <f>taxrates!Y70</f>
        <v>1.3441070914268494E-2</v>
      </c>
      <c r="S78" s="105">
        <f>taxrates!Z70</f>
        <v>9.1065123677253723E-2</v>
      </c>
      <c r="T78" s="105">
        <f>taxrates!AA70</f>
        <v>0.13218970596790314</v>
      </c>
      <c r="U78" s="105">
        <f>taxrates!AB70</f>
        <v>2.1587492898106575E-2</v>
      </c>
      <c r="V78" s="134">
        <f>taxrates!AC70</f>
        <v>2.0954509091097862E-4</v>
      </c>
    </row>
    <row r="79" spans="1:22" x14ac:dyDescent="0.2">
      <c r="A79" s="137">
        <v>1982</v>
      </c>
      <c r="B79" s="135">
        <f>taxrates!I71</f>
        <v>0.29221132397651672</v>
      </c>
      <c r="C79" s="411">
        <f>taxrates!J71</f>
        <v>6.3876785337924957E-2</v>
      </c>
      <c r="D79" s="411">
        <f>taxrates!K71</f>
        <v>1.3160955160856247E-2</v>
      </c>
      <c r="E79" s="411">
        <f>taxrates!L71</f>
        <v>9.2901207506656647E-2</v>
      </c>
      <c r="F79" s="411">
        <f>taxrates!M71</f>
        <v>0.10747391730546951</v>
      </c>
      <c r="G79" s="411">
        <f>taxrates!N71</f>
        <v>1.4645776245743036E-2</v>
      </c>
      <c r="H79" s="412">
        <f>taxrates!O71</f>
        <v>1.5268901188392192E-4</v>
      </c>
      <c r="I79" s="170">
        <f>taxrates!P71</f>
        <v>0.25815922021865845</v>
      </c>
      <c r="J79" s="136">
        <f>taxrates!Q71</f>
        <v>8.474113792181015E-2</v>
      </c>
      <c r="K79" s="136">
        <f>taxrates!R71</f>
        <v>1.1948780156672001E-2</v>
      </c>
      <c r="L79" s="136">
        <f>taxrates!S71</f>
        <v>9.4136200845241547E-2</v>
      </c>
      <c r="M79" s="136">
        <f>taxrates!T71</f>
        <v>5.8536145836114883E-2</v>
      </c>
      <c r="N79" s="136">
        <f>taxrates!U71</f>
        <v>8.7867253459990025E-3</v>
      </c>
      <c r="O79" s="136">
        <f>taxrates!V71</f>
        <v>1.0239709808956832E-5</v>
      </c>
      <c r="P79" s="106">
        <f>taxrates!W71</f>
        <v>0.30621558427810669</v>
      </c>
      <c r="Q79" s="105">
        <f>taxrates!X71</f>
        <v>5.5296130478382111E-2</v>
      </c>
      <c r="R79" s="105">
        <f>taxrates!Y71</f>
        <v>1.365947350859642E-2</v>
      </c>
      <c r="S79" s="105">
        <f>taxrates!Z71</f>
        <v>9.2393308877944946E-2</v>
      </c>
      <c r="T79" s="105">
        <f>taxrates!AA71</f>
        <v>0.12760002911090851</v>
      </c>
      <c r="U79" s="105">
        <f>taxrates!AB71</f>
        <v>1.7055364325642586E-2</v>
      </c>
      <c r="V79" s="134">
        <f>taxrates!AC71</f>
        <v>2.1127259242348373E-4</v>
      </c>
    </row>
    <row r="80" spans="1:22" x14ac:dyDescent="0.2">
      <c r="A80" s="137">
        <v>1983</v>
      </c>
      <c r="B80" s="135">
        <f>taxrates!I72</f>
        <v>0.28907856345176697</v>
      </c>
      <c r="C80" s="411">
        <f>taxrates!J72</f>
        <v>6.6378168761730194E-2</v>
      </c>
      <c r="D80" s="411">
        <f>taxrates!K72</f>
        <v>1.3233611360192299E-2</v>
      </c>
      <c r="E80" s="411">
        <f>taxrates!L72</f>
        <v>9.3864940106868744E-2</v>
      </c>
      <c r="F80" s="411">
        <f>taxrates!M72</f>
        <v>9.894435852766037E-2</v>
      </c>
      <c r="G80" s="411">
        <f>taxrates!N72</f>
        <v>1.6531732399016619E-2</v>
      </c>
      <c r="H80" s="412">
        <f>taxrates!O72</f>
        <v>1.2574734864756465E-4</v>
      </c>
      <c r="I80" s="170">
        <f>taxrates!P72</f>
        <v>0.26210299134254456</v>
      </c>
      <c r="J80" s="136">
        <f>taxrates!Q72</f>
        <v>8.925628662109375E-2</v>
      </c>
      <c r="K80" s="136">
        <f>taxrates!R72</f>
        <v>1.2221254408359528E-2</v>
      </c>
      <c r="L80" s="136">
        <f>taxrates!S72</f>
        <v>9.616522490978241E-2</v>
      </c>
      <c r="M80" s="136">
        <f>taxrates!T72</f>
        <v>5.5205788463354111E-2</v>
      </c>
      <c r="N80" s="136">
        <f>taxrates!U72</f>
        <v>9.2473728582262993E-3</v>
      </c>
      <c r="O80" s="136">
        <f>taxrates!V72</f>
        <v>7.0810901888762601E-6</v>
      </c>
      <c r="P80" s="106">
        <f>taxrates!W72</f>
        <v>0.29967537522315979</v>
      </c>
      <c r="Q80" s="105">
        <f>taxrates!X72</f>
        <v>5.7390950620174408E-2</v>
      </c>
      <c r="R80" s="105">
        <f>taxrates!Y72</f>
        <v>1.3631295412778854E-2</v>
      </c>
      <c r="S80" s="105">
        <f>taxrates!Z72</f>
        <v>9.2961326241493225E-2</v>
      </c>
      <c r="T80" s="105">
        <f>taxrates!AA72</f>
        <v>0.11612620204687119</v>
      </c>
      <c r="U80" s="105">
        <f>taxrates!AB72</f>
        <v>1.9393251743167639E-2</v>
      </c>
      <c r="V80" s="134">
        <f>taxrates!AC72</f>
        <v>1.7236308485735208E-4</v>
      </c>
    </row>
    <row r="81" spans="1:22" x14ac:dyDescent="0.2">
      <c r="A81" s="137">
        <v>1984</v>
      </c>
      <c r="B81" s="135">
        <f>taxrates!I73</f>
        <v>0.29293736815452576</v>
      </c>
      <c r="C81" s="411">
        <f>taxrates!J73</f>
        <v>6.6771596670150757E-2</v>
      </c>
      <c r="D81" s="411">
        <f>taxrates!K73</f>
        <v>1.314080972224474E-2</v>
      </c>
      <c r="E81" s="411">
        <f>taxrates!L73</f>
        <v>9.8472863435745239E-2</v>
      </c>
      <c r="F81" s="411">
        <f>taxrates!M73</f>
        <v>9.6982218325138092E-2</v>
      </c>
      <c r="G81" s="411">
        <f>taxrates!N73</f>
        <v>1.7480776179581881E-2</v>
      </c>
      <c r="H81" s="412">
        <f>taxrates!O73</f>
        <v>8.9105888037011027E-5</v>
      </c>
      <c r="I81" s="170">
        <f>taxrates!P73</f>
        <v>0.27539971470832825</v>
      </c>
      <c r="J81" s="136">
        <f>taxrates!Q73</f>
        <v>8.9962221682071686E-2</v>
      </c>
      <c r="K81" s="136">
        <f>taxrates!R73</f>
        <v>1.2078342027962208E-2</v>
      </c>
      <c r="L81" s="136">
        <f>taxrates!S73</f>
        <v>0.10483615100383759</v>
      </c>
      <c r="M81" s="136">
        <f>taxrates!T73</f>
        <v>5.9744585305452347E-2</v>
      </c>
      <c r="N81" s="136">
        <f>taxrates!U73</f>
        <v>8.7701051961630583E-3</v>
      </c>
      <c r="O81" s="136">
        <f>taxrates!V73</f>
        <v>8.3245922724017873E-6</v>
      </c>
      <c r="P81" s="106">
        <f>taxrates!W73</f>
        <v>0.29982158541679382</v>
      </c>
      <c r="Q81" s="105">
        <f>taxrates!X73</f>
        <v>5.7668350636959076E-2</v>
      </c>
      <c r="R81" s="105">
        <f>taxrates!Y73</f>
        <v>1.3557870872318745E-2</v>
      </c>
      <c r="S81" s="105">
        <f>taxrates!Z73</f>
        <v>9.5975019037723541E-2</v>
      </c>
      <c r="T81" s="105">
        <f>taxrates!AA73</f>
        <v>0.11159948259592056</v>
      </c>
      <c r="U81" s="105">
        <f>taxrates!AB73</f>
        <v>2.0900063216686249E-2</v>
      </c>
      <c r="V81" s="134">
        <f>taxrates!AC73</f>
        <v>1.2081578461220488E-4</v>
      </c>
    </row>
    <row r="82" spans="1:22" x14ac:dyDescent="0.2">
      <c r="A82" s="137">
        <v>1985</v>
      </c>
      <c r="B82" s="135">
        <f>taxrates!I74</f>
        <v>0.29641076922416687</v>
      </c>
      <c r="C82" s="411">
        <f>taxrates!J74</f>
        <v>6.6916167736053467E-2</v>
      </c>
      <c r="D82" s="411">
        <f>taxrates!K74</f>
        <v>1.2812101282179356E-2</v>
      </c>
      <c r="E82" s="411">
        <f>taxrates!L74</f>
        <v>0.10036648809909821</v>
      </c>
      <c r="F82" s="411">
        <f>taxrates!M74</f>
        <v>9.8348952829837799E-2</v>
      </c>
      <c r="G82" s="411">
        <f>taxrates!N74</f>
        <v>1.7899332568049431E-2</v>
      </c>
      <c r="H82" s="412">
        <f>taxrates!O74</f>
        <v>6.7718749050982296E-5</v>
      </c>
      <c r="I82" s="170">
        <f>taxrates!P74</f>
        <v>0.28000906109809875</v>
      </c>
      <c r="J82" s="136">
        <f>taxrates!Q74</f>
        <v>9.0573109686374664E-2</v>
      </c>
      <c r="K82" s="136">
        <f>taxrates!R74</f>
        <v>1.2210601009428501E-2</v>
      </c>
      <c r="L82" s="136">
        <f>taxrates!S74</f>
        <v>0.10779893398284912</v>
      </c>
      <c r="M82" s="136">
        <f>taxrates!T74</f>
        <v>6.0552708804607391E-2</v>
      </c>
      <c r="N82" s="136">
        <f>taxrates!U74</f>
        <v>8.8688717223703861E-3</v>
      </c>
      <c r="O82" s="136">
        <f>taxrates!V74</f>
        <v>4.8273273023369256E-6</v>
      </c>
      <c r="P82" s="106">
        <f>taxrates!W74</f>
        <v>0.30279707908630371</v>
      </c>
      <c r="Q82" s="105">
        <f>taxrates!X74</f>
        <v>5.7704906910657883E-2</v>
      </c>
      <c r="R82" s="105">
        <f>taxrates!Y74</f>
        <v>1.3046305626630783E-2</v>
      </c>
      <c r="S82" s="105">
        <f>taxrates!Z74</f>
        <v>9.7472533583641052E-2</v>
      </c>
      <c r="T82" s="105">
        <f>taxrates!AA74</f>
        <v>0.11306561529636383</v>
      </c>
      <c r="U82" s="105">
        <f>taxrates!AB74</f>
        <v>2.1415508817881346E-2</v>
      </c>
      <c r="V82" s="134">
        <f>taxrates!AC74</f>
        <v>9.2206682893447578E-5</v>
      </c>
    </row>
    <row r="83" spans="1:22" x14ac:dyDescent="0.2">
      <c r="A83" s="137">
        <v>1986</v>
      </c>
      <c r="B83" s="135">
        <f>taxrates!I75</f>
        <v>0.29295808076858521</v>
      </c>
      <c r="C83" s="411">
        <f>taxrates!J75</f>
        <v>6.5875157713890076E-2</v>
      </c>
      <c r="D83" s="411">
        <f>taxrates!K75</f>
        <v>1.2982730753719807E-2</v>
      </c>
      <c r="E83" s="411">
        <f>taxrates!L75</f>
        <v>0.10189923644065857</v>
      </c>
      <c r="F83" s="411">
        <f>taxrates!M75</f>
        <v>9.3132674694061279E-2</v>
      </c>
      <c r="G83" s="411">
        <f>taxrates!N75</f>
        <v>1.9004839938133955E-2</v>
      </c>
      <c r="H83" s="412">
        <f>taxrates!O75</f>
        <v>6.3443279941566288E-5</v>
      </c>
      <c r="I83" s="170">
        <f>taxrates!P75</f>
        <v>0.27619871497154236</v>
      </c>
      <c r="J83" s="136">
        <f>taxrates!Q75</f>
        <v>8.9311733841896057E-2</v>
      </c>
      <c r="K83" s="136">
        <f>taxrates!R75</f>
        <v>1.2641400098800659E-2</v>
      </c>
      <c r="L83" s="136">
        <f>taxrates!S75</f>
        <v>0.10857056081295013</v>
      </c>
      <c r="M83" s="136">
        <f>taxrates!T75</f>
        <v>5.6106410920619965E-2</v>
      </c>
      <c r="N83" s="136">
        <f>taxrates!U75</f>
        <v>9.5686076674610376E-3</v>
      </c>
      <c r="O83" s="136">
        <f>taxrates!V75</f>
        <v>4.4673815757789725E-9</v>
      </c>
      <c r="P83" s="106">
        <f>taxrates!W75</f>
        <v>0.29934895038604736</v>
      </c>
      <c r="Q83" s="105">
        <f>taxrates!X75</f>
        <v>5.6938063353300095E-2</v>
      </c>
      <c r="R83" s="105">
        <f>taxrates!Y75</f>
        <v>1.3112890534102917E-2</v>
      </c>
      <c r="S83" s="105">
        <f>taxrates!Z75</f>
        <v>9.9355250597000122E-2</v>
      </c>
      <c r="T83" s="105">
        <f>taxrates!AA75</f>
        <v>0.10725194215774536</v>
      </c>
      <c r="U83" s="105">
        <f>taxrates!AB75</f>
        <v>2.2603170480579138E-2</v>
      </c>
      <c r="V83" s="134">
        <f>taxrates!AC75</f>
        <v>8.7634485680609941E-5</v>
      </c>
    </row>
    <row r="84" spans="1:22" x14ac:dyDescent="0.2">
      <c r="A84" s="137">
        <v>1987</v>
      </c>
      <c r="B84" s="135">
        <f>taxrates!I76</f>
        <v>0.2991672158241272</v>
      </c>
      <c r="C84" s="411">
        <f>taxrates!J76</f>
        <v>6.6460222005844116E-2</v>
      </c>
      <c r="D84" s="411">
        <f>taxrates!K76</f>
        <v>1.364809088408947E-2</v>
      </c>
      <c r="E84" s="411">
        <f>taxrates!L76</f>
        <v>0.10207684338092804</v>
      </c>
      <c r="F84" s="411">
        <f>taxrates!M76</f>
        <v>9.5356836915016174E-2</v>
      </c>
      <c r="G84" s="411">
        <f>taxrates!N76</f>
        <v>2.157307555899024E-2</v>
      </c>
      <c r="H84" s="412">
        <f>taxrates!O76</f>
        <v>5.2145009249215946E-5</v>
      </c>
      <c r="I84" s="170">
        <f>taxrates!P76</f>
        <v>0.27858784794807434</v>
      </c>
      <c r="J84" s="136">
        <f>taxrates!Q76</f>
        <v>9.0064056217670441E-2</v>
      </c>
      <c r="K84" s="136">
        <f>taxrates!R76</f>
        <v>1.3313451781868935E-2</v>
      </c>
      <c r="L84" s="136">
        <f>taxrates!S76</f>
        <v>0.10720299184322357</v>
      </c>
      <c r="M84" s="136">
        <f>taxrates!T76</f>
        <v>5.6908588856458664E-2</v>
      </c>
      <c r="N84" s="136">
        <f>taxrates!U76</f>
        <v>1.1097529670223594E-2</v>
      </c>
      <c r="O84" s="136">
        <f>taxrates!V76</f>
        <v>1.2403530718074762E-6</v>
      </c>
      <c r="P84" s="106">
        <f>taxrates!W76</f>
        <v>0.30700117349624634</v>
      </c>
      <c r="Q84" s="105">
        <f>taxrates!X76</f>
        <v>5.7474914938211441E-2</v>
      </c>
      <c r="R84" s="105">
        <f>taxrates!Y76</f>
        <v>1.377547811716795E-2</v>
      </c>
      <c r="S84" s="105">
        <f>taxrates!Z76</f>
        <v>0.10012546926736832</v>
      </c>
      <c r="T84" s="105">
        <f>taxrates!AA76</f>
        <v>0.10999298095703125</v>
      </c>
      <c r="U84" s="105">
        <f>taxrates!AB76</f>
        <v>2.5560814887285233E-2</v>
      </c>
      <c r="V84" s="134">
        <f>taxrates!AC76</f>
        <v>7.152294710977003E-5</v>
      </c>
    </row>
    <row r="85" spans="1:22" x14ac:dyDescent="0.2">
      <c r="A85" s="137">
        <v>1988</v>
      </c>
      <c r="B85" s="135">
        <f>taxrates!I77</f>
        <v>0.29975986480712891</v>
      </c>
      <c r="C85" s="411">
        <f>taxrates!J77</f>
        <v>6.7286349833011627E-2</v>
      </c>
      <c r="D85" s="411">
        <f>taxrates!K77</f>
        <v>1.3416470028460026E-2</v>
      </c>
      <c r="E85" s="411">
        <f>taxrates!L77</f>
        <v>0.10721461474895477</v>
      </c>
      <c r="F85" s="411">
        <f>taxrates!M77</f>
        <v>8.9949153363704681E-2</v>
      </c>
      <c r="G85" s="411">
        <f>taxrates!N77</f>
        <v>2.1859257016330957E-2</v>
      </c>
      <c r="H85" s="412">
        <f>taxrates!O77</f>
        <v>3.4007418435066938E-5</v>
      </c>
      <c r="I85" s="170">
        <f>taxrates!P77</f>
        <v>0.28186610341072083</v>
      </c>
      <c r="J85" s="136">
        <f>taxrates!Q77</f>
        <v>9.1395407915115356E-2</v>
      </c>
      <c r="K85" s="136">
        <f>taxrates!R77</f>
        <v>1.3093345798552036E-2</v>
      </c>
      <c r="L85" s="136">
        <f>taxrates!S77</f>
        <v>0.11266274005174637</v>
      </c>
      <c r="M85" s="136">
        <f>taxrates!T77</f>
        <v>5.3064115345478058E-2</v>
      </c>
      <c r="N85" s="136">
        <f>taxrates!U77</f>
        <v>1.1649817926809192E-2</v>
      </c>
      <c r="O85" s="136">
        <f>taxrates!V77</f>
        <v>6.5723833131414722E-7</v>
      </c>
      <c r="P85" s="106">
        <f>taxrates!W77</f>
        <v>0.30656099319458008</v>
      </c>
      <c r="Q85" s="105">
        <f>taxrates!X77</f>
        <v>5.8122880756855011E-2</v>
      </c>
      <c r="R85" s="105">
        <f>taxrates!Y77</f>
        <v>1.3539284467697144E-2</v>
      </c>
      <c r="S85" s="105">
        <f>taxrates!Z77</f>
        <v>0.10514386743307114</v>
      </c>
      <c r="T85" s="105">
        <f>taxrates!AA77</f>
        <v>0.10396856814622879</v>
      </c>
      <c r="U85" s="105">
        <f>taxrates!AB77</f>
        <v>2.5739703327417374E-2</v>
      </c>
      <c r="V85" s="134">
        <f>taxrates!AC77</f>
        <v>4.6683293476235121E-5</v>
      </c>
    </row>
    <row r="86" spans="1:22" x14ac:dyDescent="0.2">
      <c r="A86" s="137">
        <v>1989</v>
      </c>
      <c r="B86" s="135">
        <f>taxrates!I78</f>
        <v>0.30479595065116882</v>
      </c>
      <c r="C86" s="411">
        <f>taxrates!J78</f>
        <v>6.6341519355773926E-2</v>
      </c>
      <c r="D86" s="411">
        <f>taxrates!K78</f>
        <v>1.3636749237775803E-2</v>
      </c>
      <c r="E86" s="411">
        <f>taxrates!L78</f>
        <v>0.10634429752826691</v>
      </c>
      <c r="F86" s="411">
        <f>taxrates!M78</f>
        <v>9.6734859049320221E-2</v>
      </c>
      <c r="G86" s="411">
        <f>taxrates!N78</f>
        <v>2.1699483506381512E-2</v>
      </c>
      <c r="H86" s="412">
        <f>taxrates!O78</f>
        <v>3.9045076846377924E-5</v>
      </c>
      <c r="I86" s="170">
        <f>taxrates!P78</f>
        <v>0.28563997149467468</v>
      </c>
      <c r="J86" s="136">
        <f>taxrates!Q78</f>
        <v>9.0149939060211182E-2</v>
      </c>
      <c r="K86" s="136">
        <f>taxrates!R78</f>
        <v>1.3563721440732479E-2</v>
      </c>
      <c r="L86" s="136">
        <f>taxrates!S78</f>
        <v>0.1118391826748848</v>
      </c>
      <c r="M86" s="136">
        <f>taxrates!T78</f>
        <v>5.8075007051229477E-2</v>
      </c>
      <c r="N86" s="136">
        <f>taxrates!U78</f>
        <v>1.201124582439661E-2</v>
      </c>
      <c r="O86" s="136">
        <f>taxrates!V78</f>
        <v>8.6400166310340865E-7</v>
      </c>
      <c r="P86" s="106">
        <f>taxrates!W78</f>
        <v>0.31206214427947998</v>
      </c>
      <c r="Q86" s="105">
        <f>taxrates!X78</f>
        <v>5.7310588657855988E-2</v>
      </c>
      <c r="R86" s="105">
        <f>taxrates!Y78</f>
        <v>1.3664449565112591E-2</v>
      </c>
      <c r="S86" s="105">
        <f>taxrates!Z78</f>
        <v>0.10425999760627747</v>
      </c>
      <c r="T86" s="105">
        <f>taxrates!AA78</f>
        <v>0.11139918118715286</v>
      </c>
      <c r="U86" s="105">
        <f>taxrates!AB78</f>
        <v>2.5374392047524452E-2</v>
      </c>
      <c r="V86" s="134">
        <f>taxrates!AC78</f>
        <v>5.352778680389747E-5</v>
      </c>
    </row>
    <row r="87" spans="1:22" x14ac:dyDescent="0.2">
      <c r="A87" s="147">
        <v>1990</v>
      </c>
      <c r="B87" s="146">
        <f>taxrates!I79</f>
        <v>0.3055911660194397</v>
      </c>
      <c r="C87" s="509">
        <f>taxrates!J79</f>
        <v>6.5693885087966919E-2</v>
      </c>
      <c r="D87" s="509">
        <f>taxrates!K79</f>
        <v>1.3704510405659676E-2</v>
      </c>
      <c r="E87" s="509">
        <f>taxrates!L79</f>
        <v>0.10699376463890076</v>
      </c>
      <c r="F87" s="509">
        <f>taxrates!M79</f>
        <v>9.7478717565536499E-2</v>
      </c>
      <c r="G87" s="509">
        <f>taxrates!N79</f>
        <v>2.1664925385266542E-2</v>
      </c>
      <c r="H87" s="510">
        <f>taxrates!O79</f>
        <v>5.537550532608293E-5</v>
      </c>
      <c r="I87" s="173">
        <f>taxrates!P79</f>
        <v>0.28842669725418091</v>
      </c>
      <c r="J87" s="145">
        <f>taxrates!Q79</f>
        <v>8.9514121413230896E-2</v>
      </c>
      <c r="K87" s="145">
        <f>taxrates!R79</f>
        <v>1.4002122916281223E-2</v>
      </c>
      <c r="L87" s="145">
        <f>taxrates!S79</f>
        <v>0.11351501941680908</v>
      </c>
      <c r="M87" s="145">
        <f>taxrates!T79</f>
        <v>5.9201397001743317E-2</v>
      </c>
      <c r="N87" s="145">
        <f>taxrates!U79</f>
        <v>1.2179205194115639E-2</v>
      </c>
      <c r="O87" s="145">
        <f>taxrates!V79</f>
        <v>1.4836051377642434E-5</v>
      </c>
      <c r="P87" s="112">
        <f>taxrates!W79</f>
        <v>0.31203410029411316</v>
      </c>
      <c r="Q87" s="111">
        <f>taxrates!X79</f>
        <v>5.6752603501081467E-2</v>
      </c>
      <c r="R87" s="111">
        <f>taxrates!Y79</f>
        <v>1.3592797331511974E-2</v>
      </c>
      <c r="S87" s="111">
        <f>taxrates!Z79</f>
        <v>0.10454591363668442</v>
      </c>
      <c r="T87" s="111">
        <f>taxrates!AA79</f>
        <v>0.1118466705083847</v>
      </c>
      <c r="U87" s="111">
        <f>taxrates!AB79</f>
        <v>2.5225529912859201E-2</v>
      </c>
      <c r="V87" s="172">
        <f>taxrates!AC79</f>
        <v>7.0592584961559623E-5</v>
      </c>
    </row>
    <row r="88" spans="1:22" x14ac:dyDescent="0.2">
      <c r="A88" s="137">
        <v>1991</v>
      </c>
      <c r="B88" s="135">
        <f>taxrates!I80</f>
        <v>0.30556976795196533</v>
      </c>
      <c r="C88" s="411">
        <f>taxrates!J80</f>
        <v>6.8886362016201019E-2</v>
      </c>
      <c r="D88" s="411">
        <f>taxrates!K80</f>
        <v>1.4183155260980129E-2</v>
      </c>
      <c r="E88" s="411">
        <f>taxrates!L80</f>
        <v>0.10789714008569717</v>
      </c>
      <c r="F88" s="411">
        <f>taxrates!M80</f>
        <v>9.2657700181007385E-2</v>
      </c>
      <c r="G88" s="411">
        <f>taxrates!N80</f>
        <v>2.1898825187236071E-2</v>
      </c>
      <c r="H88" s="412">
        <f>taxrates!O80</f>
        <v>4.658271063817665E-5</v>
      </c>
      <c r="I88" s="170">
        <f>taxrates!P80</f>
        <v>0.29081019759178162</v>
      </c>
      <c r="J88" s="136">
        <f>taxrates!Q80</f>
        <v>9.4609193503856659E-2</v>
      </c>
      <c r="K88" s="136">
        <f>taxrates!R80</f>
        <v>1.4725692570209503E-2</v>
      </c>
      <c r="L88" s="136">
        <f>taxrates!S80</f>
        <v>0.11451860517263412</v>
      </c>
      <c r="M88" s="136">
        <f>taxrates!T80</f>
        <v>5.4358925670385361E-2</v>
      </c>
      <c r="N88" s="136">
        <f>taxrates!U80</f>
        <v>1.2592351529747248E-2</v>
      </c>
      <c r="O88" s="136">
        <f>taxrates!V80</f>
        <v>5.4319302762451116E-6</v>
      </c>
      <c r="P88" s="106">
        <f>taxrates!W80</f>
        <v>0.31099450588226318</v>
      </c>
      <c r="Q88" s="105">
        <f>taxrates!X80</f>
        <v>5.9432193636894226E-2</v>
      </c>
      <c r="R88" s="105">
        <f>taxrates!Y80</f>
        <v>1.3983750715851784E-2</v>
      </c>
      <c r="S88" s="105">
        <f>taxrates!Z80</f>
        <v>0.10546348989009857</v>
      </c>
      <c r="T88" s="105">
        <f>taxrates!AA80</f>
        <v>0.1067340299487114</v>
      </c>
      <c r="U88" s="105">
        <f>taxrates!AB80</f>
        <v>2.5319326668977737E-2</v>
      </c>
      <c r="V88" s="134">
        <f>taxrates!AC80</f>
        <v>6.170726555865258E-5</v>
      </c>
    </row>
    <row r="89" spans="1:22" x14ac:dyDescent="0.2">
      <c r="A89" s="137">
        <v>1992</v>
      </c>
      <c r="B89" s="135">
        <f>taxrates!I81</f>
        <v>0.30256527662277222</v>
      </c>
      <c r="C89" s="411">
        <f>taxrates!J81</f>
        <v>7.0011645555496216E-2</v>
      </c>
      <c r="D89" s="411">
        <f>taxrates!K81</f>
        <v>1.3824818655848503E-2</v>
      </c>
      <c r="E89" s="411">
        <f>taxrates!L81</f>
        <v>0.10867448896169662</v>
      </c>
      <c r="F89" s="411">
        <f>taxrates!M81</f>
        <v>8.7743222713470459E-2</v>
      </c>
      <c r="G89" s="411">
        <f>taxrates!N81</f>
        <v>2.2266017738729715E-2</v>
      </c>
      <c r="H89" s="412">
        <f>taxrates!O81</f>
        <v>4.5097698603058234E-5</v>
      </c>
      <c r="I89" s="170">
        <f>taxrates!P81</f>
        <v>0.28678101301193237</v>
      </c>
      <c r="J89" s="136">
        <f>taxrates!Q81</f>
        <v>9.7178012132644653E-2</v>
      </c>
      <c r="K89" s="136">
        <f>taxrates!R81</f>
        <v>1.4654308557510376E-2</v>
      </c>
      <c r="L89" s="136">
        <f>taxrates!S81</f>
        <v>0.11455448716878891</v>
      </c>
      <c r="M89" s="136">
        <f>taxrates!T81</f>
        <v>4.8144515603780746E-2</v>
      </c>
      <c r="N89" s="136">
        <f>taxrates!U81</f>
        <v>1.2246992439031601E-2</v>
      </c>
      <c r="O89" s="136">
        <f>taxrates!V81</f>
        <v>2.7094013148598606E-6</v>
      </c>
      <c r="P89" s="106">
        <f>taxrates!W81</f>
        <v>0.30815291404724121</v>
      </c>
      <c r="Q89" s="105">
        <f>taxrates!X81</f>
        <v>6.0394756495952606E-2</v>
      </c>
      <c r="R89" s="105">
        <f>taxrates!Y81</f>
        <v>1.353118009865284E-2</v>
      </c>
      <c r="S89" s="105">
        <f>taxrates!Z81</f>
        <v>0.10659297555685043</v>
      </c>
      <c r="T89" s="105">
        <f>taxrates!AA81</f>
        <v>0.10176115483045578</v>
      </c>
      <c r="U89" s="105">
        <f>taxrates!AB81</f>
        <v>2.5812750682234764E-2</v>
      </c>
      <c r="V89" s="134">
        <f>taxrates!AC81</f>
        <v>6.0103146097389981E-5</v>
      </c>
    </row>
    <row r="90" spans="1:22" x14ac:dyDescent="0.2">
      <c r="A90" s="137">
        <v>1993</v>
      </c>
      <c r="B90" s="135">
        <f>taxrates!I82</f>
        <v>0.30246847867965698</v>
      </c>
      <c r="C90" s="411">
        <f>taxrates!J82</f>
        <v>7.0617340505123138E-2</v>
      </c>
      <c r="D90" s="411">
        <f>taxrates!K82</f>
        <v>1.2743342667818069E-2</v>
      </c>
      <c r="E90" s="411">
        <f>taxrates!L82</f>
        <v>0.10841714590787888</v>
      </c>
      <c r="F90" s="411">
        <f>taxrates!M82</f>
        <v>8.6882360279560089E-2</v>
      </c>
      <c r="G90" s="411">
        <f>taxrates!N82</f>
        <v>2.3761632852256298E-2</v>
      </c>
      <c r="H90" s="412">
        <f>taxrates!O82</f>
        <v>4.6670142182847485E-5</v>
      </c>
      <c r="I90" s="170">
        <f>taxrates!P82</f>
        <v>0.28494781255722046</v>
      </c>
      <c r="J90" s="136">
        <f>taxrates!Q82</f>
        <v>9.8232351243495941E-2</v>
      </c>
      <c r="K90" s="136">
        <f>taxrates!R82</f>
        <v>1.3089558109641075E-2</v>
      </c>
      <c r="L90" s="136">
        <f>taxrates!S82</f>
        <v>0.11433358490467072</v>
      </c>
      <c r="M90" s="136">
        <f>taxrates!T82</f>
        <v>4.6989746391773224E-2</v>
      </c>
      <c r="N90" s="136">
        <f>taxrates!U82</f>
        <v>1.2301629409193993E-2</v>
      </c>
      <c r="O90" s="136">
        <f>taxrates!V82</f>
        <v>9.2784819116786821E-7</v>
      </c>
      <c r="P90" s="106">
        <f>taxrates!W82</f>
        <v>0.30869394540786743</v>
      </c>
      <c r="Q90" s="105">
        <f>taxrates!X82</f>
        <v>6.0805153101682663E-2</v>
      </c>
      <c r="R90" s="105">
        <f>taxrates!Y82</f>
        <v>1.262032613158226E-2</v>
      </c>
      <c r="S90" s="105">
        <f>taxrates!Z82</f>
        <v>0.10631491243839264</v>
      </c>
      <c r="T90" s="105">
        <f>taxrates!AA82</f>
        <v>0.1010570228099823</v>
      </c>
      <c r="U90" s="105">
        <f>taxrates!AB82</f>
        <v>2.7833607047796249E-2</v>
      </c>
      <c r="V90" s="134">
        <f>taxrates!AC82</f>
        <v>6.2923318182583898E-5</v>
      </c>
    </row>
    <row r="91" spans="1:22" x14ac:dyDescent="0.2">
      <c r="A91" s="137">
        <v>1994</v>
      </c>
      <c r="B91" s="135">
        <f>taxrates!I83</f>
        <v>0.30380734801292419</v>
      </c>
      <c r="C91" s="411">
        <f>taxrates!J83</f>
        <v>7.2614118456840515E-2</v>
      </c>
      <c r="D91" s="411">
        <f>taxrates!K83</f>
        <v>1.2431846000254154E-2</v>
      </c>
      <c r="E91" s="411">
        <f>taxrates!L83</f>
        <v>0.10618961602449417</v>
      </c>
      <c r="F91" s="411">
        <f>taxrates!M83</f>
        <v>8.71577188372612E-2</v>
      </c>
      <c r="G91" s="411">
        <f>taxrates!N83</f>
        <v>2.5346437934786081E-2</v>
      </c>
      <c r="H91" s="412">
        <f>taxrates!O83</f>
        <v>6.7607092205435038E-5</v>
      </c>
      <c r="I91" s="170">
        <f>taxrates!P83</f>
        <v>0.28597909212112427</v>
      </c>
      <c r="J91" s="136">
        <f>taxrates!Q83</f>
        <v>0.10123180598020554</v>
      </c>
      <c r="K91" s="136">
        <f>taxrates!R83</f>
        <v>1.2527431361377239E-2</v>
      </c>
      <c r="L91" s="136">
        <f>taxrates!S83</f>
        <v>0.11221133172512054</v>
      </c>
      <c r="M91" s="136">
        <f>taxrates!T83</f>
        <v>4.7148555517196655E-2</v>
      </c>
      <c r="N91" s="136">
        <f>taxrates!U83</f>
        <v>1.2858831323683262E-2</v>
      </c>
      <c r="O91" s="136">
        <f>taxrates!V83</f>
        <v>1.1353500894983881E-6</v>
      </c>
      <c r="P91" s="106">
        <f>taxrates!W83</f>
        <v>0.31015503406524658</v>
      </c>
      <c r="Q91" s="105">
        <f>taxrates!X83</f>
        <v>6.2424875795841217E-2</v>
      </c>
      <c r="R91" s="105">
        <f>taxrates!Y83</f>
        <v>1.2397813610732555E-2</v>
      </c>
      <c r="S91" s="105">
        <f>taxrates!Z83</f>
        <v>0.10404560714960098</v>
      </c>
      <c r="T91" s="105">
        <f>taxrates!AA83</f>
        <v>0.10140286386013031</v>
      </c>
      <c r="U91" s="105">
        <f>taxrates!AB83</f>
        <v>2.9792610555887222E-2</v>
      </c>
      <c r="V91" s="134">
        <f>taxrates!AC83</f>
        <v>9.1274152509868145E-5</v>
      </c>
    </row>
    <row r="92" spans="1:22" x14ac:dyDescent="0.2">
      <c r="A92" s="137">
        <v>1995</v>
      </c>
      <c r="B92" s="135">
        <f>taxrates!I84</f>
        <v>0.30485886335372925</v>
      </c>
      <c r="C92" s="411">
        <f>taxrates!J84</f>
        <v>7.1879953145980835E-2</v>
      </c>
      <c r="D92" s="411">
        <f>taxrates!K84</f>
        <v>1.1717894114553928E-2</v>
      </c>
      <c r="E92" s="411">
        <f>taxrates!L84</f>
        <v>0.10677244514226913</v>
      </c>
      <c r="F92" s="411">
        <f>taxrates!M84</f>
        <v>8.790375292301178E-2</v>
      </c>
      <c r="G92" s="411">
        <f>taxrates!N84</f>
        <v>2.6509593706578016E-2</v>
      </c>
      <c r="H92" s="412">
        <f>taxrates!O84</f>
        <v>7.5224452302791178E-5</v>
      </c>
      <c r="I92" s="170">
        <f>taxrates!P84</f>
        <v>0.28938630223274231</v>
      </c>
      <c r="J92" s="136">
        <f>taxrates!Q84</f>
        <v>0.10113175213336945</v>
      </c>
      <c r="K92" s="136">
        <f>taxrates!R84</f>
        <v>1.1706667952239513E-2</v>
      </c>
      <c r="L92" s="136">
        <f>taxrates!S84</f>
        <v>0.11518439650535583</v>
      </c>
      <c r="M92" s="136">
        <f>taxrates!T84</f>
        <v>4.848165437579155E-2</v>
      </c>
      <c r="N92" s="136">
        <f>taxrates!U84</f>
        <v>1.2881188653409481E-2</v>
      </c>
      <c r="O92" s="136">
        <f>taxrates!V84</f>
        <v>6.3529307681164937E-7</v>
      </c>
      <c r="P92" s="106">
        <f>taxrates!W84</f>
        <v>0.31028270721435547</v>
      </c>
      <c r="Q92" s="105">
        <f>taxrates!X84</f>
        <v>6.162586435675621E-2</v>
      </c>
      <c r="R92" s="105">
        <f>taxrates!Y84</f>
        <v>1.1721828952431679E-2</v>
      </c>
      <c r="S92" s="105">
        <f>taxrates!Z84</f>
        <v>0.10382367670536041</v>
      </c>
      <c r="T92" s="105">
        <f>taxrates!AA84</f>
        <v>0.10172299295663834</v>
      </c>
      <c r="U92" s="105">
        <f>taxrates!AB84</f>
        <v>3.1286971643567085E-2</v>
      </c>
      <c r="V92" s="134">
        <f>taxrates!AC84</f>
        <v>1.0137135541299358E-4</v>
      </c>
    </row>
    <row r="93" spans="1:22" x14ac:dyDescent="0.2">
      <c r="A93" s="137">
        <v>1996</v>
      </c>
      <c r="B93" s="135">
        <f>taxrates!I85</f>
        <v>0.30388382077217102</v>
      </c>
      <c r="C93" s="411">
        <f>taxrates!J85</f>
        <v>7.048344612121582E-2</v>
      </c>
      <c r="D93" s="411">
        <f>taxrates!K85</f>
        <v>1.1588061228394508E-2</v>
      </c>
      <c r="E93" s="411">
        <f>taxrates!L85</f>
        <v>0.10589900612831116</v>
      </c>
      <c r="F93" s="411">
        <f>taxrates!M85</f>
        <v>8.9027702808380127E-2</v>
      </c>
      <c r="G93" s="411">
        <f>taxrates!N85</f>
        <v>2.6799673214554787E-2</v>
      </c>
      <c r="H93" s="412">
        <f>taxrates!O85</f>
        <v>8.5926149040460587E-5</v>
      </c>
      <c r="I93" s="170">
        <f>taxrates!P85</f>
        <v>0.28727686405181885</v>
      </c>
      <c r="J93" s="136">
        <f>taxrates!Q85</f>
        <v>9.9491529166698456E-2</v>
      </c>
      <c r="K93" s="136">
        <f>taxrates!R85</f>
        <v>1.1642567813396454E-2</v>
      </c>
      <c r="L93" s="136">
        <f>taxrates!S85</f>
        <v>0.1149393692612648</v>
      </c>
      <c r="M93" s="136">
        <f>taxrates!T85</f>
        <v>4.8452183604240417E-2</v>
      </c>
      <c r="N93" s="136">
        <f>taxrates!U85</f>
        <v>1.2750834226608276E-2</v>
      </c>
      <c r="O93" s="136">
        <f>taxrates!V85</f>
        <v>3.7483809478544572E-7</v>
      </c>
      <c r="P93" s="106">
        <f>taxrates!W85</f>
        <v>0.3096964955329895</v>
      </c>
      <c r="Q93" s="105">
        <f>taxrates!X85</f>
        <v>6.0330186039209366E-2</v>
      </c>
      <c r="R93" s="105">
        <f>taxrates!Y85</f>
        <v>1.156898308545351E-2</v>
      </c>
      <c r="S93" s="105">
        <f>taxrates!Z85</f>
        <v>0.10273474454879761</v>
      </c>
      <c r="T93" s="105">
        <f>taxrates!AA85</f>
        <v>0.10322973877191544</v>
      </c>
      <c r="U93" s="105">
        <f>taxrates!AB85</f>
        <v>3.1716975383460522E-2</v>
      </c>
      <c r="V93" s="134">
        <f>taxrates!AC85</f>
        <v>1.1587038170546293E-4</v>
      </c>
    </row>
    <row r="94" spans="1:22" x14ac:dyDescent="0.2">
      <c r="A94" s="137">
        <v>1997</v>
      </c>
      <c r="B94" s="135">
        <f>taxrates!I86</f>
        <v>0.30373451113700867</v>
      </c>
      <c r="C94" s="411">
        <f>taxrates!J86</f>
        <v>6.9460839033126831E-2</v>
      </c>
      <c r="D94" s="411">
        <f>taxrates!K86</f>
        <v>1.1651042848825455E-2</v>
      </c>
      <c r="E94" s="411">
        <f>taxrates!L86</f>
        <v>0.10540316253900528</v>
      </c>
      <c r="F94" s="411">
        <f>taxrates!M86</f>
        <v>9.0448081493377686E-2</v>
      </c>
      <c r="G94" s="411">
        <f>taxrates!N86</f>
        <v>2.6662019081413746E-2</v>
      </c>
      <c r="H94" s="412">
        <f>taxrates!O86</f>
        <v>1.0937151819234714E-4</v>
      </c>
      <c r="I94" s="170">
        <f>taxrates!P86</f>
        <v>0.28800374269485474</v>
      </c>
      <c r="J94" s="136">
        <f>taxrates!Q86</f>
        <v>9.8242677748203278E-2</v>
      </c>
      <c r="K94" s="136">
        <f>taxrates!R86</f>
        <v>1.1215664446353912E-2</v>
      </c>
      <c r="L94" s="136">
        <f>taxrates!S86</f>
        <v>0.1161055788397789</v>
      </c>
      <c r="M94" s="136">
        <f>taxrates!T86</f>
        <v>5.0301596522331238E-2</v>
      </c>
      <c r="N94" s="136">
        <f>taxrates!U86</f>
        <v>1.2137648183852434E-2</v>
      </c>
      <c r="O94" s="136">
        <f>taxrates!V86</f>
        <v>5.6906247891674866E-7</v>
      </c>
      <c r="P94" s="106">
        <f>taxrates!W86</f>
        <v>0.30922010540962219</v>
      </c>
      <c r="Q94" s="105">
        <f>taxrates!X86</f>
        <v>5.9424102306365967E-2</v>
      </c>
      <c r="R94" s="105">
        <f>taxrates!Y86</f>
        <v>1.180286705493927E-2</v>
      </c>
      <c r="S94" s="105">
        <f>taxrates!Z86</f>
        <v>0.10167104005813599</v>
      </c>
      <c r="T94" s="105">
        <f>taxrates!AA86</f>
        <v>0.1044478714466095</v>
      </c>
      <c r="U94" s="105">
        <f>taxrates!AB86</f>
        <v>3.172692283987999E-2</v>
      </c>
      <c r="V94" s="134">
        <f>taxrates!AC86</f>
        <v>1.4731285045854747E-4</v>
      </c>
    </row>
    <row r="95" spans="1:22" x14ac:dyDescent="0.2">
      <c r="A95" s="137">
        <v>1998</v>
      </c>
      <c r="B95" s="135">
        <f>taxrates!I87</f>
        <v>0.30005398392677307</v>
      </c>
      <c r="C95" s="411">
        <f>taxrates!J87</f>
        <v>6.8373732268810272E-2</v>
      </c>
      <c r="D95" s="411">
        <f>taxrates!K87</f>
        <v>1.1398486793041229E-2</v>
      </c>
      <c r="E95" s="411">
        <f>taxrates!L87</f>
        <v>0.10533234477043152</v>
      </c>
      <c r="F95" s="411">
        <f>taxrates!M87</f>
        <v>9.0170413255691528E-2</v>
      </c>
      <c r="G95" s="411">
        <f>taxrates!N87</f>
        <v>2.4641334544867277E-2</v>
      </c>
      <c r="H95" s="412">
        <f>taxrates!O87</f>
        <v>1.3768499775324017E-4</v>
      </c>
      <c r="I95" s="170">
        <f>taxrates!P87</f>
        <v>0.28068763017654419</v>
      </c>
      <c r="J95" s="136">
        <f>taxrates!Q87</f>
        <v>9.5943599939346313E-2</v>
      </c>
      <c r="K95" s="136">
        <f>taxrates!R87</f>
        <v>1.091441884636879E-2</v>
      </c>
      <c r="L95" s="136">
        <f>taxrates!S87</f>
        <v>0.11535049974918365</v>
      </c>
      <c r="M95" s="136">
        <f>taxrates!T87</f>
        <v>4.6975627541542053E-2</v>
      </c>
      <c r="N95" s="136">
        <f>taxrates!U87</f>
        <v>1.1502827052026987E-2</v>
      </c>
      <c r="O95" s="136">
        <f>taxrates!V87</f>
        <v>6.5206893395952648E-7</v>
      </c>
      <c r="P95" s="106">
        <f>taxrates!W87</f>
        <v>0.30689141154289246</v>
      </c>
      <c r="Q95" s="105">
        <f>taxrates!X87</f>
        <v>5.8640021830797195E-2</v>
      </c>
      <c r="R95" s="105">
        <f>taxrates!Y87</f>
        <v>1.1569390073418617E-2</v>
      </c>
      <c r="S95" s="105">
        <f>taxrates!Z87</f>
        <v>0.10179537534713745</v>
      </c>
      <c r="T95" s="105">
        <f>taxrates!AA87</f>
        <v>0.10542058944702148</v>
      </c>
      <c r="U95" s="105">
        <f>taxrates!AB87</f>
        <v>2.9279961250722408E-2</v>
      </c>
      <c r="V95" s="134">
        <f>taxrates!AC87</f>
        <v>1.8606528465170413E-4</v>
      </c>
    </row>
    <row r="96" spans="1:22" x14ac:dyDescent="0.2">
      <c r="A96" s="141">
        <v>1999</v>
      </c>
      <c r="B96" s="139">
        <f>taxrates!I88</f>
        <v>0.2965904176235199</v>
      </c>
      <c r="C96" s="511">
        <f>taxrates!J88</f>
        <v>6.7900657653808594E-2</v>
      </c>
      <c r="D96" s="511">
        <f>taxrates!K88</f>
        <v>1.1508104391396046E-2</v>
      </c>
      <c r="E96" s="511">
        <f>taxrates!L88</f>
        <v>0.10474499315023422</v>
      </c>
      <c r="F96" s="511">
        <f>taxrates!M88</f>
        <v>8.8331468403339386E-2</v>
      </c>
      <c r="G96" s="511">
        <f>taxrates!N88</f>
        <v>2.394288033246994E-2</v>
      </c>
      <c r="H96" s="512">
        <f>taxrates!O88</f>
        <v>1.6231065092142671E-4</v>
      </c>
      <c r="I96" s="171">
        <f>taxrates!P88</f>
        <v>0.27579399943351746</v>
      </c>
      <c r="J96" s="140">
        <f>taxrates!Q88</f>
        <v>9.4638511538505554E-2</v>
      </c>
      <c r="K96" s="140">
        <f>taxrates!R88</f>
        <v>1.1310145258903503E-2</v>
      </c>
      <c r="L96" s="140">
        <f>taxrates!S88</f>
        <v>0.1136406883597374</v>
      </c>
      <c r="M96" s="140">
        <f>taxrates!T88</f>
        <v>4.4536255300045013E-2</v>
      </c>
      <c r="N96" s="140">
        <f>taxrates!U88</f>
        <v>1.1667226441204548E-2</v>
      </c>
      <c r="O96" s="140">
        <f>taxrates!V88</f>
        <v>1.1760672578020603E-6</v>
      </c>
      <c r="P96" s="109">
        <f>taxrates!W88</f>
        <v>0.30393943190574646</v>
      </c>
      <c r="Q96" s="108">
        <f>taxrates!X88</f>
        <v>5.8452054858207703E-2</v>
      </c>
      <c r="R96" s="108">
        <f>taxrates!Y88</f>
        <v>1.1578059755265713E-2</v>
      </c>
      <c r="S96" s="108">
        <f>taxrates!Z88</f>
        <v>0.10160143673419952</v>
      </c>
      <c r="T96" s="108">
        <f>taxrates!AA88</f>
        <v>0.10380779206752777</v>
      </c>
      <c r="U96" s="108">
        <f>taxrates!AB88</f>
        <v>2.8280844911932945E-2</v>
      </c>
      <c r="V96" s="138">
        <f>taxrates!AC88</f>
        <v>2.192522952100262E-4</v>
      </c>
    </row>
    <row r="97" spans="1:22" x14ac:dyDescent="0.2">
      <c r="A97" s="137">
        <v>2000</v>
      </c>
      <c r="B97" s="135">
        <f>taxrates!I89</f>
        <v>0.29534342885017395</v>
      </c>
      <c r="C97" s="411">
        <f>taxrates!J89</f>
        <v>6.6180393099784851E-2</v>
      </c>
      <c r="D97" s="411">
        <f>taxrates!K89</f>
        <v>1.1569990776479244E-2</v>
      </c>
      <c r="E97" s="411">
        <f>taxrates!L89</f>
        <v>0.10473854094743729</v>
      </c>
      <c r="F97" s="411">
        <f>taxrates!M89</f>
        <v>8.9545108377933502E-2</v>
      </c>
      <c r="G97" s="411">
        <f>taxrates!N89</f>
        <v>2.3165643680840731E-2</v>
      </c>
      <c r="H97" s="412">
        <f>taxrates!O89</f>
        <v>1.4374784950632602E-4</v>
      </c>
      <c r="I97" s="170">
        <f>taxrates!P89</f>
        <v>0.27398347854614258</v>
      </c>
      <c r="J97" s="136">
        <f>taxrates!Q89</f>
        <v>9.1762401163578033E-2</v>
      </c>
      <c r="K97" s="136">
        <f>taxrates!R89</f>
        <v>1.181107759475708E-2</v>
      </c>
      <c r="L97" s="136">
        <f>taxrates!S89</f>
        <v>0.11382110416889191</v>
      </c>
      <c r="M97" s="136">
        <f>taxrates!T89</f>
        <v>4.5231211930513382E-2</v>
      </c>
      <c r="N97" s="136">
        <f>taxrates!U89</f>
        <v>1.1355419177561998E-2</v>
      </c>
      <c r="O97" s="136">
        <f>taxrates!V89</f>
        <v>2.2746896775061032E-6</v>
      </c>
      <c r="P97" s="106">
        <f>taxrates!W89</f>
        <v>0.30292201042175293</v>
      </c>
      <c r="Q97" s="105">
        <f>taxrates!X89</f>
        <v>5.7103797793388367E-2</v>
      </c>
      <c r="R97" s="105">
        <f>taxrates!Y89</f>
        <v>1.1484452523291111E-2</v>
      </c>
      <c r="S97" s="105">
        <f>taxrates!Z89</f>
        <v>0.10151601582765579</v>
      </c>
      <c r="T97" s="105">
        <f>taxrates!AA89</f>
        <v>0.10526784509420395</v>
      </c>
      <c r="U97" s="105">
        <f>taxrates!AB89</f>
        <v>2.735595591366291E-2</v>
      </c>
      <c r="V97" s="134">
        <f>taxrates!AC89</f>
        <v>1.9394306582398713E-4</v>
      </c>
    </row>
    <row r="98" spans="1:22" x14ac:dyDescent="0.2">
      <c r="A98" s="137">
        <v>2001</v>
      </c>
      <c r="B98" s="135">
        <f>taxrates!I90</f>
        <v>0.29273617267608643</v>
      </c>
      <c r="C98" s="411">
        <f>taxrates!J90</f>
        <v>6.4026832580566406E-2</v>
      </c>
      <c r="D98" s="411">
        <f>taxrates!K90</f>
        <v>1.1959143914282322E-2</v>
      </c>
      <c r="E98" s="411">
        <f>taxrates!L90</f>
        <v>0.10442660003900528</v>
      </c>
      <c r="F98" s="411">
        <f>taxrates!M90</f>
        <v>9.3542866408824921E-2</v>
      </c>
      <c r="G98" s="411">
        <f>taxrates!N90</f>
        <v>1.8619598355144262E-2</v>
      </c>
      <c r="H98" s="412">
        <f>taxrates!O90</f>
        <v>1.6113811579998583E-4</v>
      </c>
      <c r="I98" s="170">
        <f>taxrates!P90</f>
        <v>0.26613464951515198</v>
      </c>
      <c r="J98" s="136">
        <f>taxrates!Q90</f>
        <v>8.7850309908390045E-2</v>
      </c>
      <c r="K98" s="136">
        <f>taxrates!R90</f>
        <v>1.2422716245055199E-2</v>
      </c>
      <c r="L98" s="136">
        <f>taxrates!S90</f>
        <v>0.11233104020357132</v>
      </c>
      <c r="M98" s="136">
        <f>taxrates!T90</f>
        <v>4.4202491641044617E-2</v>
      </c>
      <c r="N98" s="136">
        <f>taxrates!U90</f>
        <v>9.3238463159650564E-3</v>
      </c>
      <c r="O98" s="136">
        <f>taxrates!V90</f>
        <v>4.2523238334979396E-6</v>
      </c>
      <c r="P98" s="106">
        <f>taxrates!W90</f>
        <v>0.30221453309059143</v>
      </c>
      <c r="Q98" s="105">
        <f>taxrates!X90</f>
        <v>5.5538300424814224E-2</v>
      </c>
      <c r="R98" s="105">
        <f>taxrates!Y90</f>
        <v>1.1793968267738819E-2</v>
      </c>
      <c r="S98" s="105">
        <f>taxrates!Z90</f>
        <v>0.10161017626523972</v>
      </c>
      <c r="T98" s="105">
        <f>taxrates!AA90</f>
        <v>0.11112330108880997</v>
      </c>
      <c r="U98" s="105">
        <f>taxrates!AB90</f>
        <v>2.1931762341409922E-2</v>
      </c>
      <c r="V98" s="134">
        <f>taxrates!AC90</f>
        <v>2.1703798847738653E-4</v>
      </c>
    </row>
    <row r="99" spans="1:22" x14ac:dyDescent="0.2">
      <c r="A99" s="137">
        <v>2002</v>
      </c>
      <c r="B99" s="135">
        <f>taxrates!I91</f>
        <v>0.27699163556098938</v>
      </c>
      <c r="C99" s="411">
        <f>taxrates!J91</f>
        <v>6.3986741006374359E-2</v>
      </c>
      <c r="D99" s="411">
        <f>taxrates!K91</f>
        <v>1.2275990098714828E-2</v>
      </c>
      <c r="E99" s="411">
        <f>taxrates!L91</f>
        <v>0.10342378914356232</v>
      </c>
      <c r="F99" s="411">
        <f>taxrates!M91</f>
        <v>7.7239647507667542E-2</v>
      </c>
      <c r="G99" s="411">
        <f>taxrates!N91</f>
        <v>1.9915111362934113E-2</v>
      </c>
      <c r="H99" s="412">
        <f>taxrates!O91</f>
        <v>1.5036109834909439E-4</v>
      </c>
      <c r="I99" s="170">
        <f>taxrates!P91</f>
        <v>0.25325962901115417</v>
      </c>
      <c r="J99" s="136">
        <f>taxrates!Q91</f>
        <v>8.8198266923427582E-2</v>
      </c>
      <c r="K99" s="136">
        <f>taxrates!R91</f>
        <v>1.2456667609512806E-2</v>
      </c>
      <c r="L99" s="136">
        <f>taxrates!S91</f>
        <v>0.10927028954029083</v>
      </c>
      <c r="M99" s="136">
        <f>taxrates!T91</f>
        <v>3.3083237707614899E-2</v>
      </c>
      <c r="N99" s="136">
        <f>taxrates!U91</f>
        <v>1.0246614925563335E-2</v>
      </c>
      <c r="O99" s="136">
        <f>taxrates!V91</f>
        <v>4.5377705646387767E-6</v>
      </c>
      <c r="P99" s="106">
        <f>taxrates!W91</f>
        <v>0.28541281819343567</v>
      </c>
      <c r="Q99" s="105">
        <f>taxrates!X91</f>
        <v>5.5395420640707016E-2</v>
      </c>
      <c r="R99" s="105">
        <f>taxrates!Y91</f>
        <v>1.2211877852678299E-2</v>
      </c>
      <c r="S99" s="105">
        <f>taxrates!Z91</f>
        <v>0.10134918987751007</v>
      </c>
      <c r="T99" s="105">
        <f>taxrates!AA91</f>
        <v>9.2908293008804321E-2</v>
      </c>
      <c r="U99" s="105">
        <f>taxrates!AB91</f>
        <v>2.3345922119915485E-2</v>
      </c>
      <c r="V99" s="134">
        <f>taxrates!AC91</f>
        <v>2.0210567163303494E-4</v>
      </c>
    </row>
    <row r="100" spans="1:22" x14ac:dyDescent="0.2">
      <c r="A100" s="137">
        <v>2003</v>
      </c>
      <c r="B100" s="135">
        <f>taxrates!I92</f>
        <v>0.27231472730636597</v>
      </c>
      <c r="C100" s="411">
        <f>taxrates!J92</f>
        <v>6.4533226191997528E-2</v>
      </c>
      <c r="D100" s="411">
        <f>taxrates!K92</f>
        <v>1.218044850975275E-2</v>
      </c>
      <c r="E100" s="411">
        <f>taxrates!L92</f>
        <v>0.10236396640539169</v>
      </c>
      <c r="F100" s="411">
        <f>taxrates!M92</f>
        <v>7.027319073677063E-2</v>
      </c>
      <c r="G100" s="411">
        <f>taxrates!N92</f>
        <v>2.2832571528851986E-2</v>
      </c>
      <c r="H100" s="412">
        <f>taxrates!O92</f>
        <v>1.3131994637660682E-4</v>
      </c>
      <c r="I100" s="170">
        <f>taxrates!P92</f>
        <v>0.25064152479171753</v>
      </c>
      <c r="J100" s="136">
        <f>taxrates!Q92</f>
        <v>8.9802064001560211E-2</v>
      </c>
      <c r="K100" s="136">
        <f>taxrates!R92</f>
        <v>1.2314556166529655E-2</v>
      </c>
      <c r="L100" s="136">
        <f>taxrates!S92</f>
        <v>0.10815300047397614</v>
      </c>
      <c r="M100" s="136">
        <f>taxrates!T92</f>
        <v>2.9207201674580574E-2</v>
      </c>
      <c r="N100" s="136">
        <f>taxrates!U92</f>
        <v>1.1160741094499826E-2</v>
      </c>
      <c r="O100" s="136">
        <f>taxrates!V92</f>
        <v>3.9609963096154388E-6</v>
      </c>
      <c r="P100" s="106">
        <f>taxrates!W92</f>
        <v>0.27983552217483521</v>
      </c>
      <c r="Q100" s="105">
        <f>taxrates!X92</f>
        <v>5.5764712393283844E-2</v>
      </c>
      <c r="R100" s="105">
        <f>taxrates!Y92</f>
        <v>1.2133912183344364E-2</v>
      </c>
      <c r="S100" s="105">
        <f>taxrates!Z92</f>
        <v>0.1003551185131073</v>
      </c>
      <c r="T100" s="105">
        <f>taxrates!AA92</f>
        <v>8.4523469209671021E-2</v>
      </c>
      <c r="U100" s="105">
        <f>taxrates!AB92</f>
        <v>2.6882804930210114E-2</v>
      </c>
      <c r="V100" s="134">
        <f>taxrates!AC92</f>
        <v>1.7551466589793563E-4</v>
      </c>
    </row>
    <row r="101" spans="1:22" x14ac:dyDescent="0.2">
      <c r="A101" s="137">
        <v>2004</v>
      </c>
      <c r="B101" s="135">
        <f>taxrates!I93</f>
        <v>0.27081310749053955</v>
      </c>
      <c r="C101" s="411">
        <f>taxrates!J93</f>
        <v>6.5202593803405762E-2</v>
      </c>
      <c r="D101" s="411">
        <f>taxrates!K93</f>
        <v>1.2114579789340496E-2</v>
      </c>
      <c r="E101" s="411">
        <f>taxrates!L93</f>
        <v>0.10322056710720062</v>
      </c>
      <c r="F101" s="411">
        <f>taxrates!M93</f>
        <v>6.4024984836578369E-2</v>
      </c>
      <c r="G101" s="411">
        <f>taxrates!N93</f>
        <v>2.6141386479139328E-2</v>
      </c>
      <c r="H101" s="412">
        <f>taxrates!O93</f>
        <v>1.0899786866502836E-4</v>
      </c>
      <c r="I101" s="170">
        <f>taxrates!P93</f>
        <v>0.25098291039466858</v>
      </c>
      <c r="J101" s="136">
        <f>taxrates!Q93</f>
        <v>9.1298289597034454E-2</v>
      </c>
      <c r="K101" s="136">
        <f>taxrates!R93</f>
        <v>1.1959105730056763E-2</v>
      </c>
      <c r="L101" s="136">
        <f>taxrates!S93</f>
        <v>0.11021023988723755</v>
      </c>
      <c r="M101" s="136">
        <f>taxrates!T93</f>
        <v>2.4759408086538315E-2</v>
      </c>
      <c r="N101" s="136">
        <f>taxrates!U93</f>
        <v>1.2753493152558804E-2</v>
      </c>
      <c r="O101" s="136">
        <f>taxrates!V93</f>
        <v>2.3831698854337446E-6</v>
      </c>
      <c r="P101" s="106">
        <f>taxrates!W93</f>
        <v>0.2776322066783905</v>
      </c>
      <c r="Q101" s="105">
        <f>taxrates!X93</f>
        <v>5.6228954344987869E-2</v>
      </c>
      <c r="R101" s="105">
        <f>taxrates!Y93</f>
        <v>1.2168043293058872E-2</v>
      </c>
      <c r="S101" s="105">
        <f>taxrates!Z93</f>
        <v>0.1008170023560524</v>
      </c>
      <c r="T101" s="105">
        <f>taxrates!AA93</f>
        <v>7.7527411282062531E-2</v>
      </c>
      <c r="U101" s="105">
        <f>taxrates!AB93</f>
        <v>3.074514027684927E-2</v>
      </c>
      <c r="V101" s="134">
        <f>taxrates!AC93</f>
        <v>1.4565992751158774E-4</v>
      </c>
    </row>
    <row r="102" spans="1:22" x14ac:dyDescent="0.2">
      <c r="A102" s="137">
        <v>2005</v>
      </c>
      <c r="B102" s="135">
        <f>taxrates!I94</f>
        <v>0.27970039844512939</v>
      </c>
      <c r="C102" s="411">
        <f>taxrates!J94</f>
        <v>6.6625155508518219E-2</v>
      </c>
      <c r="D102" s="411">
        <f>taxrates!K94</f>
        <v>1.2382476590573788E-2</v>
      </c>
      <c r="E102" s="411">
        <f>taxrates!L94</f>
        <v>0.10403097420930862</v>
      </c>
      <c r="F102" s="411">
        <f>taxrates!M94</f>
        <v>6.6546864807605743E-2</v>
      </c>
      <c r="G102" s="411">
        <f>taxrates!N94</f>
        <v>3.0034415423870087E-2</v>
      </c>
      <c r="H102" s="412">
        <f>taxrates!O94</f>
        <v>8.0522848293185234E-5</v>
      </c>
      <c r="I102" s="170">
        <f>taxrates!P94</f>
        <v>0.26096603274345398</v>
      </c>
      <c r="J102" s="136">
        <f>taxrates!Q94</f>
        <v>9.4722576439380646E-2</v>
      </c>
      <c r="K102" s="136">
        <f>taxrates!R94</f>
        <v>1.2659382075071335E-2</v>
      </c>
      <c r="L102" s="136">
        <f>taxrates!S94</f>
        <v>0.11398174613714218</v>
      </c>
      <c r="M102" s="136">
        <f>taxrates!T94</f>
        <v>2.6007367298007011E-2</v>
      </c>
      <c r="N102" s="136">
        <f>taxrates!U94</f>
        <v>1.3590394519269466E-2</v>
      </c>
      <c r="O102" s="136">
        <f>taxrates!V94</f>
        <v>4.5590481931867544E-6</v>
      </c>
      <c r="P102" s="106">
        <f>taxrates!W94</f>
        <v>0.28603672981262207</v>
      </c>
      <c r="Q102" s="105">
        <f>taxrates!X94</f>
        <v>5.7122096419334412E-2</v>
      </c>
      <c r="R102" s="105">
        <f>taxrates!Y94</f>
        <v>1.2288821861147881E-2</v>
      </c>
      <c r="S102" s="105">
        <f>taxrates!Z94</f>
        <v>0.10066544264554977</v>
      </c>
      <c r="T102" s="105">
        <f>taxrates!AA94</f>
        <v>8.0258063971996307E-2</v>
      </c>
      <c r="U102" s="105">
        <f>taxrates!AB94</f>
        <v>3.5596084780991077E-2</v>
      </c>
      <c r="V102" s="134">
        <f>taxrates!AC94</f>
        <v>1.0621518595144153E-4</v>
      </c>
    </row>
    <row r="103" spans="1:22" x14ac:dyDescent="0.2">
      <c r="A103" s="137">
        <v>2006</v>
      </c>
      <c r="B103" s="135">
        <f>taxrates!I95</f>
        <v>0.28369155526161194</v>
      </c>
      <c r="C103" s="411">
        <f>taxrates!J95</f>
        <v>6.5807759761810303E-2</v>
      </c>
      <c r="D103" s="411">
        <f>taxrates!K95</f>
        <v>1.2885470874607563E-2</v>
      </c>
      <c r="E103" s="411">
        <f>taxrates!L95</f>
        <v>0.10382422804832458</v>
      </c>
      <c r="F103" s="411">
        <f>taxrates!M95</f>
        <v>6.9810070097446442E-2</v>
      </c>
      <c r="G103" s="411">
        <f>taxrates!N95</f>
        <v>3.1296778470277786E-2</v>
      </c>
      <c r="H103" s="412">
        <f>taxrates!O95</f>
        <v>6.7238994233775884E-5</v>
      </c>
      <c r="I103" s="170">
        <f>taxrates!P95</f>
        <v>0.26550149917602539</v>
      </c>
      <c r="J103" s="136">
        <f>taxrates!Q95</f>
        <v>9.3938320875167847E-2</v>
      </c>
      <c r="K103" s="136">
        <f>taxrates!R95</f>
        <v>1.3560519553720951E-2</v>
      </c>
      <c r="L103" s="136">
        <f>taxrates!S95</f>
        <v>0.11573692411184311</v>
      </c>
      <c r="M103" s="136">
        <f>taxrates!T95</f>
        <v>2.8557050973176956E-2</v>
      </c>
      <c r="N103" s="136">
        <f>taxrates!U95</f>
        <v>1.3704339507967234E-2</v>
      </c>
      <c r="O103" s="136">
        <f>taxrates!V95</f>
        <v>4.3617933442874346E-6</v>
      </c>
      <c r="P103" s="106">
        <f>taxrates!W95</f>
        <v>0.28979843854904175</v>
      </c>
      <c r="Q103" s="105">
        <f>taxrates!X95</f>
        <v>5.6363534182310104E-2</v>
      </c>
      <c r="R103" s="105">
        <f>taxrates!Y95</f>
        <v>1.2658838182687759E-2</v>
      </c>
      <c r="S103" s="105">
        <f>taxrates!Z95</f>
        <v>9.9824808537960052E-2</v>
      </c>
      <c r="T103" s="105">
        <f>taxrates!AA95</f>
        <v>8.365987241268158E-2</v>
      </c>
      <c r="U103" s="105">
        <f>taxrates!AB95</f>
        <v>3.7203054875135422E-2</v>
      </c>
      <c r="V103" s="134">
        <f>taxrates!AC95</f>
        <v>8.8348635472357273E-5</v>
      </c>
    </row>
    <row r="104" spans="1:22" x14ac:dyDescent="0.2">
      <c r="A104" s="137">
        <v>2007</v>
      </c>
      <c r="B104" s="135">
        <f>taxrates!I96</f>
        <v>0.28546822071075439</v>
      </c>
      <c r="C104" s="411">
        <f>taxrates!J96</f>
        <v>6.4397372305393219E-2</v>
      </c>
      <c r="D104" s="411">
        <f>taxrates!K96</f>
        <v>1.3401679694652557E-2</v>
      </c>
      <c r="E104" s="411">
        <f>taxrates!L96</f>
        <v>0.10511453449726105</v>
      </c>
      <c r="F104" s="411">
        <f>taxrates!M96</f>
        <v>7.396659255027771E-2</v>
      </c>
      <c r="G104" s="411">
        <f>taxrates!N96</f>
        <v>2.8544492088258266E-2</v>
      </c>
      <c r="H104" s="412">
        <f>taxrates!O96</f>
        <v>4.3539435864659026E-5</v>
      </c>
      <c r="I104" s="170">
        <f>taxrates!P96</f>
        <v>0.26886457204818726</v>
      </c>
      <c r="J104" s="136">
        <f>taxrates!Q96</f>
        <v>9.1700047254562378E-2</v>
      </c>
      <c r="K104" s="136">
        <f>taxrates!R96</f>
        <v>1.4474231749773026E-2</v>
      </c>
      <c r="L104" s="136">
        <f>taxrates!S96</f>
        <v>0.11885850131511688</v>
      </c>
      <c r="M104" s="136">
        <f>taxrates!T96</f>
        <v>3.1313881278038025E-2</v>
      </c>
      <c r="N104" s="136">
        <f>taxrates!U96</f>
        <v>1.2516591232270002E-2</v>
      </c>
      <c r="O104" s="136">
        <f>taxrates!V96</f>
        <v>1.3065568964520935E-6</v>
      </c>
      <c r="P104" s="106">
        <f>taxrates!W96</f>
        <v>0.29114994406700134</v>
      </c>
      <c r="Q104" s="105">
        <f>taxrates!X96</f>
        <v>5.5054478347301483E-2</v>
      </c>
      <c r="R104" s="105">
        <f>taxrates!Y96</f>
        <v>1.3034655712544918E-2</v>
      </c>
      <c r="S104" s="105">
        <f>taxrates!Z96</f>
        <v>0.10041139274835587</v>
      </c>
      <c r="T104" s="105">
        <f>taxrates!AA96</f>
        <v>8.8562227785587311E-2</v>
      </c>
      <c r="U104" s="105">
        <f>taxrates!AB96</f>
        <v>3.4029190428555012E-2</v>
      </c>
      <c r="V104" s="134">
        <f>taxrates!AC96</f>
        <v>5.7991397625301033E-5</v>
      </c>
    </row>
    <row r="105" spans="1:22" x14ac:dyDescent="0.2">
      <c r="A105" s="137">
        <v>2008</v>
      </c>
      <c r="B105" s="135">
        <f>taxrates!I97</f>
        <v>0.2829974889755249</v>
      </c>
      <c r="C105" s="411">
        <f>taxrates!J97</f>
        <v>6.4115427434444427E-2</v>
      </c>
      <c r="D105" s="411">
        <f>taxrates!K97</f>
        <v>1.3837930746376514E-2</v>
      </c>
      <c r="E105" s="411">
        <f>taxrates!L97</f>
        <v>0.10602151602506638</v>
      </c>
      <c r="F105" s="411">
        <f>taxrates!M97</f>
        <v>7.6564319431781769E-2</v>
      </c>
      <c r="G105" s="411">
        <f>taxrates!N97</f>
        <v>2.2410768084228039E-2</v>
      </c>
      <c r="H105" s="412">
        <f>taxrates!O97</f>
        <v>4.7525143600068986E-5</v>
      </c>
      <c r="I105" s="170">
        <f>taxrates!P97</f>
        <v>0.26333177089691162</v>
      </c>
      <c r="J105" s="136">
        <f>taxrates!Q97</f>
        <v>9.2932648956775665E-2</v>
      </c>
      <c r="K105" s="136">
        <f>taxrates!R97</f>
        <v>1.47984828799963E-2</v>
      </c>
      <c r="L105" s="136">
        <f>taxrates!S97</f>
        <v>0.11675366014242172</v>
      </c>
      <c r="M105" s="136">
        <f>taxrates!T97</f>
        <v>2.833915688097477E-2</v>
      </c>
      <c r="N105" s="136">
        <f>taxrates!U97</f>
        <v>1.0507622733712196E-2</v>
      </c>
      <c r="O105" s="136">
        <f>taxrates!V97</f>
        <v>2.0225432706411084E-7</v>
      </c>
      <c r="P105" s="106">
        <f>taxrates!W97</f>
        <v>0.28965631127357483</v>
      </c>
      <c r="Q105" s="105">
        <f>taxrates!X97</f>
        <v>5.4357931017875671E-2</v>
      </c>
      <c r="R105" s="105">
        <f>taxrates!Y97</f>
        <v>1.3512688688933849E-2</v>
      </c>
      <c r="S105" s="105">
        <f>taxrates!Z97</f>
        <v>0.10238762199878693</v>
      </c>
      <c r="T105" s="105">
        <f>taxrates!AA97</f>
        <v>9.2893347144126892E-2</v>
      </c>
      <c r="U105" s="105">
        <f>taxrates!AB97</f>
        <v>2.6441169902682304E-2</v>
      </c>
      <c r="V105" s="134">
        <f>taxrates!AC97</f>
        <v>6.3548657635692507E-5</v>
      </c>
    </row>
    <row r="106" spans="1:22" x14ac:dyDescent="0.2">
      <c r="A106" s="141">
        <v>2009</v>
      </c>
      <c r="B106" s="139">
        <f>taxrates!I98</f>
        <v>0.25828307867050171</v>
      </c>
      <c r="C106" s="513">
        <f>taxrates!J98</f>
        <v>6.0013182461261749E-2</v>
      </c>
      <c r="D106" s="513">
        <f>taxrates!K98</f>
        <v>1.4467437751591206E-2</v>
      </c>
      <c r="E106" s="513">
        <f>taxrates!L98</f>
        <v>0.10275670886039734</v>
      </c>
      <c r="F106" s="513">
        <f>taxrates!M98</f>
        <v>5.930226668715477E-2</v>
      </c>
      <c r="G106" s="513">
        <f>taxrates!N98</f>
        <v>2.1705449558794498E-2</v>
      </c>
      <c r="H106" s="514">
        <f>taxrates!O98</f>
        <v>3.8043799577280879E-5</v>
      </c>
      <c r="I106" s="171">
        <f>taxrates!P98</f>
        <v>0.24086521565914154</v>
      </c>
      <c r="J106" s="108">
        <f>taxrates!Q98</f>
        <v>8.6252421140670776E-2</v>
      </c>
      <c r="K106" s="108">
        <f>taxrates!R98</f>
        <v>1.4428271912038326E-2</v>
      </c>
      <c r="L106" s="108">
        <f>taxrates!S98</f>
        <v>0.11200937628746033</v>
      </c>
      <c r="M106" s="108">
        <f>taxrates!T98</f>
        <v>1.8001360818743706E-2</v>
      </c>
      <c r="N106" s="108">
        <f>taxrates!U98</f>
        <v>1.0173598770052195E-2</v>
      </c>
      <c r="O106" s="108">
        <f>taxrates!V98</f>
        <v>1.85203418823221E-7</v>
      </c>
      <c r="P106" s="109">
        <f>taxrates!W98</f>
        <v>0.26397725939750671</v>
      </c>
      <c r="Q106" s="108">
        <f>taxrates!X98</f>
        <v>5.1435180008411407E-2</v>
      </c>
      <c r="R106" s="108">
        <f>taxrates!Y98</f>
        <v>1.4480241574347019E-2</v>
      </c>
      <c r="S106" s="108">
        <f>taxrates!Z98</f>
        <v>9.9731869995594025E-2</v>
      </c>
      <c r="T106" s="108">
        <f>taxrates!AA98</f>
        <v>7.2804160416126251E-2</v>
      </c>
      <c r="U106" s="108">
        <f>taxrates!AB98</f>
        <v>2.5475385598838329E-2</v>
      </c>
      <c r="V106" s="138">
        <f>taxrates!AC98</f>
        <v>5.042034899815917E-5</v>
      </c>
    </row>
    <row r="107" spans="1:22" x14ac:dyDescent="0.2">
      <c r="A107" s="137">
        <v>2010</v>
      </c>
      <c r="B107" s="135">
        <f>taxrates!I99</f>
        <v>0.26221382617950439</v>
      </c>
      <c r="C107" s="515">
        <f>taxrates!J99</f>
        <v>6.0952898114919662E-2</v>
      </c>
      <c r="D107" s="515">
        <f>taxrates!K99</f>
        <v>1.4030934311449528E-2</v>
      </c>
      <c r="E107" s="515">
        <f>taxrates!L99</f>
        <v>0.10203475505113602</v>
      </c>
      <c r="F107" s="515">
        <f>taxrates!M99</f>
        <v>6.1591535806655884E-2</v>
      </c>
      <c r="G107" s="515">
        <f>taxrates!N99</f>
        <v>2.3582183755934238E-2</v>
      </c>
      <c r="H107" s="516">
        <f>taxrates!O99</f>
        <v>2.1515554180950858E-5</v>
      </c>
      <c r="I107" s="170">
        <f>taxrates!P99</f>
        <v>0.24403777718544006</v>
      </c>
      <c r="J107" s="105">
        <f>taxrates!Q99</f>
        <v>8.9628472924232483E-2</v>
      </c>
      <c r="K107" s="105">
        <f>taxrates!R99</f>
        <v>1.36621268466115E-2</v>
      </c>
      <c r="L107" s="105">
        <f>taxrates!S99</f>
        <v>0.11204662173986435</v>
      </c>
      <c r="M107" s="105">
        <f>taxrates!T99</f>
        <v>1.8816210329532623E-2</v>
      </c>
      <c r="N107" s="105">
        <f>taxrates!U99</f>
        <v>9.88411670550704E-3</v>
      </c>
      <c r="O107" s="105">
        <f>taxrates!V99</f>
        <v>2.3512838254191593E-7</v>
      </c>
      <c r="P107" s="106">
        <f>taxrates!W99</f>
        <v>0.26810753345489502</v>
      </c>
      <c r="Q107" s="105">
        <f>taxrates!X99</f>
        <v>5.165465921163559E-2</v>
      </c>
      <c r="R107" s="105">
        <f>taxrates!Y99</f>
        <v>1.4150522649288177E-2</v>
      </c>
      <c r="S107" s="105">
        <f>taxrates!Z99</f>
        <v>9.8788343369960785E-2</v>
      </c>
      <c r="T107" s="105">
        <f>taxrates!AA99</f>
        <v>7.5461708009243011E-2</v>
      </c>
      <c r="U107" s="105">
        <f>taxrates!AB99</f>
        <v>2.8023869730532169E-2</v>
      </c>
      <c r="V107" s="134">
        <f>taxrates!AC99</f>
        <v>2.8415866836439818E-5</v>
      </c>
    </row>
    <row r="108" spans="1:22" x14ac:dyDescent="0.2">
      <c r="A108" s="137">
        <v>2011</v>
      </c>
      <c r="B108" s="135">
        <f>taxrates!I100</f>
        <v>0.26186838746070862</v>
      </c>
      <c r="C108" s="515">
        <f>taxrates!J100</f>
        <v>6.2236301600933075E-2</v>
      </c>
      <c r="D108" s="515">
        <f>taxrates!K100</f>
        <v>1.3236844912171364E-2</v>
      </c>
      <c r="E108" s="515">
        <f>taxrates!L100</f>
        <v>9.0982116758823395E-2</v>
      </c>
      <c r="F108" s="515">
        <f>taxrates!M100</f>
        <v>7.2232440114021301E-2</v>
      </c>
      <c r="G108" s="515">
        <f>taxrates!N100</f>
        <v>2.316751517355442E-2</v>
      </c>
      <c r="H108" s="516">
        <f>taxrates!O100</f>
        <v>1.3171453247196041E-5</v>
      </c>
      <c r="I108" s="170">
        <f>taxrates!P100</f>
        <v>0.24153921008110046</v>
      </c>
      <c r="J108" s="105">
        <f>taxrates!Q100</f>
        <v>9.2067040503025055E-2</v>
      </c>
      <c r="K108" s="105">
        <f>taxrates!R100</f>
        <v>1.2750709429383278E-2</v>
      </c>
      <c r="L108" s="105">
        <f>taxrates!S100</f>
        <v>0.10011254251003265</v>
      </c>
      <c r="M108" s="105">
        <f>taxrates!T100</f>
        <v>2.631031908094883E-2</v>
      </c>
      <c r="N108" s="105">
        <f>taxrates!U100</f>
        <v>1.0298189241439104E-2</v>
      </c>
      <c r="O108" s="105">
        <f>taxrates!V100</f>
        <v>4.1172148712576018E-7</v>
      </c>
      <c r="P108" s="106">
        <f>taxrates!W100</f>
        <v>0.26830598711967468</v>
      </c>
      <c r="Q108" s="105">
        <f>taxrates!X100</f>
        <v>5.2789848297834396E-2</v>
      </c>
      <c r="R108" s="105">
        <f>taxrates!Y100</f>
        <v>1.3390788808465004E-2</v>
      </c>
      <c r="S108" s="105">
        <f>taxrates!Z100</f>
        <v>8.8090799748897552E-2</v>
      </c>
      <c r="T108" s="105">
        <f>taxrates!AA100</f>
        <v>8.6774528026580811E-2</v>
      </c>
      <c r="U108" s="105">
        <f>taxrates!AB100</f>
        <v>2.7242823503911495E-2</v>
      </c>
      <c r="V108" s="134">
        <f>taxrates!AC100</f>
        <v>1.7212058082805015E-5</v>
      </c>
    </row>
    <row r="109" spans="1:22" x14ac:dyDescent="0.2">
      <c r="A109" s="137">
        <v>2012</v>
      </c>
      <c r="B109" s="135">
        <f>taxrates!I101</f>
        <v>0.25756838917732239</v>
      </c>
      <c r="C109" s="515">
        <f>taxrates!J101</f>
        <v>6.225411593914032E-2</v>
      </c>
      <c r="D109" s="515">
        <f>taxrates!K101</f>
        <v>1.2769847176969051E-2</v>
      </c>
      <c r="E109" s="515">
        <f>taxrates!L101</f>
        <v>9.0882845222949982E-2</v>
      </c>
      <c r="F109" s="515">
        <f>taxrates!M101</f>
        <v>6.7653723061084747E-2</v>
      </c>
      <c r="G109" s="515">
        <f>taxrates!N101</f>
        <v>2.3997418582439423E-2</v>
      </c>
      <c r="H109" s="516">
        <f>taxrates!O101</f>
        <v>1.044244254444493E-5</v>
      </c>
      <c r="I109" s="170">
        <f>taxrates!P101</f>
        <v>0.23604395985603333</v>
      </c>
      <c r="J109" s="105">
        <f>taxrates!Q101</f>
        <v>9.0846292674541473E-2</v>
      </c>
      <c r="K109" s="105">
        <f>taxrates!R101</f>
        <v>1.1929734610021114E-2</v>
      </c>
      <c r="L109" s="105">
        <f>taxrates!S101</f>
        <v>9.9929295480251312E-2</v>
      </c>
      <c r="M109" s="105">
        <f>taxrates!T101</f>
        <v>2.2872122004628181E-2</v>
      </c>
      <c r="N109" s="105">
        <f>taxrates!U101</f>
        <v>1.0466348845511675E-2</v>
      </c>
      <c r="O109" s="105">
        <f>taxrates!V101</f>
        <v>1.7499429816325573E-7</v>
      </c>
      <c r="P109" s="106">
        <f>taxrates!W101</f>
        <v>0.26439064741134644</v>
      </c>
      <c r="Q109" s="105">
        <f>taxrates!X101</f>
        <v>5.3191732615232468E-2</v>
      </c>
      <c r="R109" s="105">
        <f>taxrates!Y101</f>
        <v>1.3036123476922512E-2</v>
      </c>
      <c r="S109" s="105">
        <f>taxrates!Z101</f>
        <v>8.8015548884868622E-2</v>
      </c>
      <c r="T109" s="105">
        <f>taxrates!AA101</f>
        <v>8.1847399473190308E-2</v>
      </c>
      <c r="U109" s="105">
        <f>taxrates!AB101</f>
        <v>2.8286135755479336E-2</v>
      </c>
      <c r="V109" s="134">
        <f>taxrates!AC101</f>
        <v>1.3696743735636119E-5</v>
      </c>
    </row>
    <row r="110" spans="1:22" x14ac:dyDescent="0.2">
      <c r="A110" s="137">
        <v>2013</v>
      </c>
      <c r="B110" s="135">
        <f>taxrates!I102</f>
        <v>0.27714279294013977</v>
      </c>
      <c r="C110" s="515">
        <f>taxrates!J102</f>
        <v>6.3771568238735199E-2</v>
      </c>
      <c r="D110" s="515">
        <f>taxrates!K102</f>
        <v>1.2341665104031563E-2</v>
      </c>
      <c r="E110" s="515">
        <f>taxrates!L102</f>
        <v>0.10259375721216202</v>
      </c>
      <c r="F110" s="515">
        <f>taxrates!M102</f>
        <v>7.3757663369178772E-2</v>
      </c>
      <c r="G110" s="515">
        <f>taxrates!N102</f>
        <v>2.4671314284205437E-2</v>
      </c>
      <c r="H110" s="516">
        <f>taxrates!O102</f>
        <v>6.8343733801157214E-6</v>
      </c>
      <c r="I110" s="170">
        <f>taxrates!P102</f>
        <v>0.24788558483123779</v>
      </c>
      <c r="J110" s="105">
        <f>taxrates!Q102</f>
        <v>9.1928303241729736E-2</v>
      </c>
      <c r="K110" s="105">
        <f>taxrates!R102</f>
        <v>1.1065061204135418E-2</v>
      </c>
      <c r="L110" s="105">
        <f>taxrates!S102</f>
        <v>0.10948528349399567</v>
      </c>
      <c r="M110" s="105">
        <f>taxrates!T102</f>
        <v>2.5960680097341537E-2</v>
      </c>
      <c r="N110" s="105">
        <f>taxrates!U102</f>
        <v>9.4461769331246614E-3</v>
      </c>
      <c r="O110" s="105">
        <f>taxrates!V102</f>
        <v>7.9290245480478916E-8</v>
      </c>
      <c r="P110" s="106">
        <f>taxrates!W102</f>
        <v>0.28650718927383423</v>
      </c>
      <c r="Q110" s="105">
        <f>taxrates!X102</f>
        <v>5.4759424179792404E-2</v>
      </c>
      <c r="R110" s="105">
        <f>taxrates!Y102</f>
        <v>1.2750268913805485E-2</v>
      </c>
      <c r="S110" s="105">
        <f>taxrates!Z102</f>
        <v>0.10038798302412033</v>
      </c>
      <c r="T110" s="105">
        <f>taxrates!AA102</f>
        <v>8.905608206987381E-2</v>
      </c>
      <c r="U110" s="105">
        <f>taxrates!AB102</f>
        <v>2.9544435441493988E-2</v>
      </c>
      <c r="V110" s="134">
        <f>taxrates!AC102</f>
        <v>8.996477845357731E-6</v>
      </c>
    </row>
    <row r="111" spans="1:22" x14ac:dyDescent="0.2">
      <c r="A111" s="137">
        <v>2014</v>
      </c>
      <c r="B111" s="135">
        <f>taxrates!I103</f>
        <v>0.27968159317970276</v>
      </c>
      <c r="C111" s="105">
        <f>taxrates!J103</f>
        <v>6.4265348017215729E-2</v>
      </c>
      <c r="D111" s="105">
        <f>taxrates!K103</f>
        <v>1.2186393141746521E-2</v>
      </c>
      <c r="E111" s="105">
        <f>taxrates!L103</f>
        <v>0.10310029983520508</v>
      </c>
      <c r="F111" s="105">
        <f>taxrates!M103</f>
        <v>7.5161665678024292E-2</v>
      </c>
      <c r="G111" s="105">
        <f>taxrates!N103</f>
        <v>2.4967881850898266E-2</v>
      </c>
      <c r="H111" s="134">
        <f>taxrates!O103</f>
        <v>0</v>
      </c>
      <c r="I111" s="170">
        <f>taxrates!P103</f>
        <v>0.25225561857223511</v>
      </c>
      <c r="J111" s="105">
        <f>taxrates!Q103</f>
        <v>9.3786843121051788E-2</v>
      </c>
      <c r="K111" s="105">
        <f>taxrates!R103</f>
        <v>1.0968190617859364E-2</v>
      </c>
      <c r="L111" s="105">
        <f>taxrates!S103</f>
        <v>0.11191814392805099</v>
      </c>
      <c r="M111" s="105">
        <f>taxrates!T103</f>
        <v>2.6136739179491997E-2</v>
      </c>
      <c r="N111" s="105">
        <f>taxrates!U103</f>
        <v>9.4456984661519527E-3</v>
      </c>
      <c r="O111" s="105">
        <f>taxrates!V103</f>
        <v>0</v>
      </c>
      <c r="P111" s="106">
        <f>taxrates!W103</f>
        <v>0.28832760453224182</v>
      </c>
      <c r="Q111" s="105">
        <f>taxrates!X103</f>
        <v>5.4958734661340714E-2</v>
      </c>
      <c r="R111" s="105">
        <f>taxrates!Y103</f>
        <v>1.2570430524647236E-2</v>
      </c>
      <c r="S111" s="105">
        <f>taxrates!Z103</f>
        <v>0.1003204807639122</v>
      </c>
      <c r="T111" s="105">
        <f>taxrates!AA103</f>
        <v>9.0616710484027863E-2</v>
      </c>
      <c r="U111" s="105">
        <f>taxrates!AB103</f>
        <v>2.9861230403184891E-2</v>
      </c>
      <c r="V111" s="134">
        <f>taxrates!AC103</f>
        <v>0</v>
      </c>
    </row>
    <row r="112" spans="1:22" x14ac:dyDescent="0.2">
      <c r="A112" s="137">
        <v>2015</v>
      </c>
      <c r="B112" s="135">
        <f>taxrates!I104</f>
        <v>0.28158852458000183</v>
      </c>
      <c r="C112" s="515">
        <f>taxrates!J104</f>
        <v>6.4060099422931671E-2</v>
      </c>
      <c r="D112" s="515">
        <f>taxrates!K104</f>
        <v>1.1958148330450058E-2</v>
      </c>
      <c r="E112" s="515">
        <f>taxrates!L104</f>
        <v>0.10355194658041</v>
      </c>
      <c r="F112" s="515">
        <f>taxrates!M104</f>
        <v>7.8111618757247925E-2</v>
      </c>
      <c r="G112" s="515">
        <f>taxrates!N104</f>
        <v>2.3906704038381577E-2</v>
      </c>
      <c r="H112" s="516">
        <f>taxrates!O104</f>
        <v>0</v>
      </c>
      <c r="I112" s="170">
        <f>taxrates!P104</f>
        <v>0.25284197926521301</v>
      </c>
      <c r="J112" s="105">
        <f>taxrates!Q104</f>
        <v>9.3252681195735931E-2</v>
      </c>
      <c r="K112" s="105">
        <f>taxrates!R104</f>
        <v>1.0991489514708519E-2</v>
      </c>
      <c r="L112" s="105">
        <f>taxrates!S104</f>
        <v>0.11225403845310211</v>
      </c>
      <c r="M112" s="105">
        <f>taxrates!T104</f>
        <v>2.6992741972208023E-2</v>
      </c>
      <c r="N112" s="105">
        <f>taxrates!U104</f>
        <v>9.3510155566036701E-3</v>
      </c>
      <c r="O112" s="105">
        <f>taxrates!V104</f>
        <v>0</v>
      </c>
      <c r="P112" s="106">
        <f>taxrates!W104</f>
        <v>0.29070094227790833</v>
      </c>
      <c r="Q112" s="105">
        <f>taxrates!X104</f>
        <v>5.480627715587616E-2</v>
      </c>
      <c r="R112" s="105">
        <f>taxrates!Y104</f>
        <v>1.2264572083950043E-2</v>
      </c>
      <c r="S112" s="105">
        <f>taxrates!Z104</f>
        <v>0.10079345107078552</v>
      </c>
      <c r="T112" s="105">
        <f>taxrates!AA104</f>
        <v>9.4315901398658752E-2</v>
      </c>
      <c r="U112" s="105">
        <f>taxrates!AB104</f>
        <v>2.8520740568637848E-2</v>
      </c>
      <c r="V112" s="134">
        <f>taxrates!AC104</f>
        <v>0</v>
      </c>
    </row>
    <row r="113" spans="1:22" x14ac:dyDescent="0.2">
      <c r="A113" s="137">
        <v>2016</v>
      </c>
      <c r="B113" s="135">
        <f>taxrates!I105</f>
        <v>0.28062862157821655</v>
      </c>
      <c r="C113" s="515">
        <f>taxrates!J105</f>
        <v>6.399671733379364E-2</v>
      </c>
      <c r="D113" s="515">
        <f>taxrates!K105</f>
        <v>1.2159697711467743E-2</v>
      </c>
      <c r="E113" s="515">
        <f>taxrates!L105</f>
        <v>0.10417352616786957</v>
      </c>
      <c r="F113" s="515">
        <f>taxrates!M105</f>
        <v>7.7142670750617981E-2</v>
      </c>
      <c r="G113" s="515">
        <f>taxrates!N105</f>
        <v>2.3156019859015942E-2</v>
      </c>
      <c r="H113" s="516">
        <f>taxrates!O105</f>
        <v>0</v>
      </c>
      <c r="I113" s="170">
        <f>taxrates!P105</f>
        <v>0.25338321924209595</v>
      </c>
      <c r="J113" s="105">
        <f>taxrates!Q105</f>
        <v>9.3375459313392639E-2</v>
      </c>
      <c r="K113" s="105">
        <f>taxrates!R105</f>
        <v>1.1194030754268169E-2</v>
      </c>
      <c r="L113" s="105">
        <f>taxrates!S105</f>
        <v>0.1134403795003891</v>
      </c>
      <c r="M113" s="105">
        <f>taxrates!T105</f>
        <v>2.6076780632138252E-2</v>
      </c>
      <c r="N113" s="105">
        <f>taxrates!U105</f>
        <v>9.2965792864561081E-3</v>
      </c>
      <c r="O113" s="105">
        <f>taxrates!V105</f>
        <v>0</v>
      </c>
      <c r="P113" s="106">
        <f>taxrates!W105</f>
        <v>0.28911775350570679</v>
      </c>
      <c r="Q113" s="105">
        <f>taxrates!X105</f>
        <v>5.4842878133058548E-2</v>
      </c>
      <c r="R113" s="105">
        <f>taxrates!Y105</f>
        <v>1.2460580095648766E-2</v>
      </c>
      <c r="S113" s="105">
        <f>taxrates!Z105</f>
        <v>0.1012861505150795</v>
      </c>
      <c r="T113" s="105">
        <f>taxrates!AA105</f>
        <v>9.3053795397281647E-2</v>
      </c>
      <c r="U113" s="105">
        <f>taxrates!AB105</f>
        <v>2.7474349364638329E-2</v>
      </c>
      <c r="V113" s="134">
        <f>taxrates!AC105</f>
        <v>0</v>
      </c>
    </row>
    <row r="114" spans="1:22" x14ac:dyDescent="0.2">
      <c r="A114" s="137">
        <v>2017</v>
      </c>
      <c r="B114" s="135">
        <f>taxrates!I106</f>
        <v>0.27458041906356812</v>
      </c>
      <c r="C114" s="515">
        <f>taxrates!J106</f>
        <v>6.3073158264160156E-2</v>
      </c>
      <c r="D114" s="515">
        <f>taxrates!K106</f>
        <v>1.2613570317625999E-2</v>
      </c>
      <c r="E114" s="515">
        <f>taxrates!L106</f>
        <v>0.10390773415565491</v>
      </c>
      <c r="F114" s="515">
        <f>taxrates!M106</f>
        <v>7.4958153069019318E-2</v>
      </c>
      <c r="G114" s="515">
        <f>taxrates!N106</f>
        <v>2.0027816295623779E-2</v>
      </c>
      <c r="H114" s="516">
        <f>taxrates!O106</f>
        <v>0</v>
      </c>
      <c r="I114" s="170">
        <f>taxrates!P106</f>
        <v>0.25118306279182434</v>
      </c>
      <c r="J114" s="105">
        <f>taxrates!Q106</f>
        <v>9.053812175989151E-2</v>
      </c>
      <c r="K114" s="105">
        <f>taxrates!R106</f>
        <v>1.147094089537859E-2</v>
      </c>
      <c r="L114" s="105">
        <f>taxrates!S106</f>
        <v>0.11283966153860092</v>
      </c>
      <c r="M114" s="105">
        <f>taxrates!T106</f>
        <v>2.6461135596036911E-2</v>
      </c>
      <c r="N114" s="105">
        <f>taxrates!U106</f>
        <v>9.8732011392712593E-3</v>
      </c>
      <c r="O114" s="105">
        <f>taxrates!V106</f>
        <v>0</v>
      </c>
      <c r="P114" s="106">
        <f>taxrates!W106</f>
        <v>0.28222352266311646</v>
      </c>
      <c r="Q114" s="105">
        <f>taxrates!X106</f>
        <v>5.4101310670375824E-2</v>
      </c>
      <c r="R114" s="105">
        <f>taxrates!Y106</f>
        <v>1.298682764172554E-2</v>
      </c>
      <c r="S114" s="105">
        <f>taxrates!Z106</f>
        <v>0.10098998248577118</v>
      </c>
      <c r="T114" s="105">
        <f>taxrates!AA106</f>
        <v>9.0800434350967407E-2</v>
      </c>
      <c r="U114" s="105">
        <f>taxrates!AB106</f>
        <v>2.3344974964857101E-2</v>
      </c>
      <c r="V114" s="134">
        <f>taxrates!AC106</f>
        <v>0</v>
      </c>
    </row>
    <row r="115" spans="1:22" x14ac:dyDescent="0.2">
      <c r="A115" s="137">
        <v>2018</v>
      </c>
      <c r="B115" s="135">
        <f>taxrates!I107</f>
        <v>0.27408292889595032</v>
      </c>
      <c r="C115" s="105">
        <f>taxrates!J107</f>
        <v>6.5269723534584045E-2</v>
      </c>
      <c r="D115" s="105">
        <f>taxrates!K107</f>
        <v>1.2589025311172009E-2</v>
      </c>
      <c r="E115" s="105">
        <f>taxrates!L107</f>
        <v>0.10494428128004074</v>
      </c>
      <c r="F115" s="105">
        <f>taxrates!M107</f>
        <v>7.3481395840644836E-2</v>
      </c>
      <c r="G115" s="105">
        <f>taxrates!N107</f>
        <v>1.7798499204218388E-2</v>
      </c>
      <c r="H115" s="134">
        <f>taxrates!O107</f>
        <v>0</v>
      </c>
      <c r="I115" s="170">
        <f>taxrates!P107</f>
        <v>0.25395300984382629</v>
      </c>
      <c r="J115" s="105">
        <f>taxrates!Q107</f>
        <v>9.3640163540840149E-2</v>
      </c>
      <c r="K115" s="105">
        <f>taxrates!R107</f>
        <v>1.1485028080642223E-2</v>
      </c>
      <c r="L115" s="105">
        <f>taxrates!S107</f>
        <v>0.11431217938661575</v>
      </c>
      <c r="M115" s="105">
        <f>taxrates!T107</f>
        <v>2.5490093976259232E-2</v>
      </c>
      <c r="N115" s="105">
        <f>taxrates!U107</f>
        <v>9.0255392715334892E-3</v>
      </c>
      <c r="O115" s="105">
        <f>taxrates!V107</f>
        <v>0</v>
      </c>
      <c r="P115" s="106">
        <f>taxrates!W107</f>
        <v>0.2806357741355896</v>
      </c>
      <c r="Q115" s="105">
        <f>taxrates!X107</f>
        <v>5.6034371256828308E-2</v>
      </c>
      <c r="R115" s="105">
        <f>taxrates!Y107</f>
        <v>1.2948406860232353E-2</v>
      </c>
      <c r="S115" s="105">
        <f>taxrates!Z107</f>
        <v>0.10189478099346161</v>
      </c>
      <c r="T115" s="105">
        <f>taxrates!AA107</f>
        <v>8.9103870093822479E-2</v>
      </c>
      <c r="U115" s="105">
        <f>taxrates!AB107</f>
        <v>2.0654336549341679E-2</v>
      </c>
      <c r="V115" s="134">
        <f>taxrates!AC107</f>
        <v>0</v>
      </c>
    </row>
    <row r="116" spans="1:22" x14ac:dyDescent="0.2">
      <c r="A116" s="137">
        <v>2019</v>
      </c>
      <c r="B116" s="135">
        <f>taxrates!I108</f>
        <v>0.27596703171730042</v>
      </c>
      <c r="C116" s="515">
        <f>taxrates!J108</f>
        <v>6.5217860043048859E-2</v>
      </c>
      <c r="D116" s="515">
        <f>taxrates!K108</f>
        <v>1.2507057748734951E-2</v>
      </c>
      <c r="E116" s="515">
        <f>taxrates!L108</f>
        <v>0.10570437461137772</v>
      </c>
      <c r="F116" s="515">
        <f>taxrates!M108</f>
        <v>7.4933581054210663E-2</v>
      </c>
      <c r="G116" s="515">
        <f>taxrates!N108</f>
        <v>1.7604164313524961E-2</v>
      </c>
      <c r="H116" s="516">
        <f>taxrates!O108</f>
        <v>0</v>
      </c>
      <c r="I116" s="170">
        <f>taxrates!P108</f>
        <v>0.25541788339614868</v>
      </c>
      <c r="J116" s="105">
        <f>taxrates!Q108</f>
        <v>9.3535259366035461E-2</v>
      </c>
      <c r="K116" s="105">
        <f>taxrates!R108</f>
        <v>1.1408735066652298E-2</v>
      </c>
      <c r="L116" s="105">
        <f>taxrates!S108</f>
        <v>0.11545547842979431</v>
      </c>
      <c r="M116" s="105">
        <f>taxrates!T108</f>
        <v>2.6124583557248116E-2</v>
      </c>
      <c r="N116" s="105">
        <f>taxrates!U108</f>
        <v>8.8938162662088871E-3</v>
      </c>
      <c r="O116" s="105">
        <f>taxrates!V108</f>
        <v>0</v>
      </c>
      <c r="P116" s="106">
        <f>taxrates!W108</f>
        <v>0.28265070915222168</v>
      </c>
      <c r="Q116" s="105">
        <f>taxrates!X108</f>
        <v>5.6007556617259979E-2</v>
      </c>
      <c r="R116" s="105">
        <f>taxrates!Y108</f>
        <v>1.2864289805293083E-2</v>
      </c>
      <c r="S116" s="105">
        <f>taxrates!Z108</f>
        <v>0.10253281146287918</v>
      </c>
      <c r="T116" s="105">
        <f>taxrates!AA108</f>
        <v>9.0808816254138947E-2</v>
      </c>
      <c r="U116" s="105">
        <f>taxrates!AB108</f>
        <v>2.0437225699424744E-2</v>
      </c>
      <c r="V116" s="134">
        <f>taxrates!AC108</f>
        <v>0</v>
      </c>
    </row>
    <row r="117" spans="1:22" x14ac:dyDescent="0.2">
      <c r="A117" s="137"/>
      <c r="B117" s="135"/>
      <c r="C117" s="515"/>
      <c r="D117" s="515"/>
      <c r="E117" s="515"/>
      <c r="F117" s="515"/>
      <c r="G117" s="515"/>
      <c r="H117" s="516"/>
      <c r="I117" s="170"/>
      <c r="J117" s="105"/>
      <c r="K117" s="105"/>
      <c r="L117" s="105"/>
      <c r="M117" s="105"/>
      <c r="N117" s="105"/>
      <c r="O117" s="105"/>
      <c r="P117" s="106"/>
      <c r="Q117" s="105"/>
      <c r="R117" s="105"/>
      <c r="S117" s="105"/>
      <c r="T117" s="105"/>
      <c r="U117" s="105"/>
      <c r="V117" s="134"/>
    </row>
    <row r="118" spans="1:22" ht="17" thickBot="1" x14ac:dyDescent="0.25">
      <c r="A118" s="1182"/>
      <c r="B118" s="1208"/>
      <c r="C118" s="1185"/>
      <c r="D118" s="1185"/>
      <c r="E118" s="1185"/>
      <c r="F118" s="1185"/>
      <c r="G118" s="1185"/>
      <c r="H118" s="1209"/>
      <c r="I118" s="1210"/>
      <c r="J118" s="1188"/>
      <c r="K118" s="1188"/>
      <c r="L118" s="1188"/>
      <c r="M118" s="1188"/>
      <c r="N118" s="1188"/>
      <c r="O118" s="1188"/>
      <c r="P118" s="1193"/>
      <c r="Q118" s="1188"/>
      <c r="R118" s="1188"/>
      <c r="S118" s="1188"/>
      <c r="T118" s="1188"/>
      <c r="U118" s="1188"/>
      <c r="V118" s="1190"/>
    </row>
    <row r="119" spans="1:22" ht="17" thickTop="1" x14ac:dyDescent="0.2"/>
  </sheetData>
  <mergeCells count="3">
    <mergeCell ref="A4:V4"/>
    <mergeCell ref="B7:V7"/>
    <mergeCell ref="B8:V8"/>
  </mergeCells>
  <hyperlinks>
    <hyperlink ref="A1" location="Index!A1" display="Back to index" xr:uid="{00000000-0004-0000-66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tabColor theme="6" tint="0.39997558519241921"/>
    <pageSetUpPr fitToPage="1"/>
  </sheetPr>
  <dimension ref="A1:V119"/>
  <sheetViews>
    <sheetView workbookViewId="0">
      <pane xSplit="1" ySplit="9" topLeftCell="B107" activePane="bottomRight" state="frozen"/>
      <selection activeCell="A5" sqref="A5"/>
      <selection pane="topRight" activeCell="A5" sqref="A5"/>
      <selection pane="bottomLeft" activeCell="A5" sqref="A5"/>
      <selection pane="bottomRight"/>
    </sheetView>
  </sheetViews>
  <sheetFormatPr baseColWidth="10" defaultColWidth="10.83203125" defaultRowHeight="16" x14ac:dyDescent="0.2"/>
  <cols>
    <col min="1" max="1" width="10.83203125" style="131"/>
    <col min="2" max="2" width="10.83203125" style="102"/>
    <col min="3" max="8" width="10.83203125" style="131" customWidth="1"/>
    <col min="9" max="15" width="10.83203125" style="102"/>
    <col min="16" max="22" width="11.5" style="1" customWidth="1"/>
    <col min="23" max="16384" width="10.83203125" style="102"/>
  </cols>
  <sheetData>
    <row r="1" spans="1:22" x14ac:dyDescent="0.2">
      <c r="A1" s="169" t="s">
        <v>37</v>
      </c>
      <c r="C1" s="197"/>
    </row>
    <row r="2" spans="1:22" x14ac:dyDescent="0.2">
      <c r="C2" s="197"/>
    </row>
    <row r="3" spans="1:22" ht="17" thickBot="1" x14ac:dyDescent="0.25"/>
    <row r="4" spans="1:22" s="130" customFormat="1" ht="25" customHeight="1" thickTop="1" x14ac:dyDescent="0.2">
      <c r="A4" s="1377" t="s">
        <v>1100</v>
      </c>
      <c r="B4" s="1378"/>
      <c r="C4" s="1378"/>
      <c r="D4" s="1378"/>
      <c r="E4" s="1378"/>
      <c r="F4" s="1378"/>
      <c r="G4" s="1378"/>
      <c r="H4" s="1378"/>
      <c r="I4" s="1378"/>
      <c r="J4" s="1378"/>
      <c r="K4" s="1378"/>
      <c r="L4" s="1378"/>
      <c r="M4" s="1378"/>
      <c r="N4" s="1378"/>
      <c r="O4" s="1378"/>
      <c r="P4" s="1378"/>
      <c r="Q4" s="1378"/>
      <c r="R4" s="1378"/>
      <c r="S4" s="1378"/>
      <c r="T4" s="1378"/>
      <c r="U4" s="1378"/>
      <c r="V4" s="1379"/>
    </row>
    <row r="5" spans="1:22" x14ac:dyDescent="0.2">
      <c r="A5" s="129"/>
      <c r="B5" s="128"/>
      <c r="C5" s="128"/>
      <c r="D5" s="128"/>
      <c r="E5" s="128"/>
      <c r="F5" s="128"/>
      <c r="G5" s="128"/>
      <c r="H5" s="128"/>
      <c r="I5" s="128"/>
      <c r="J5" s="128"/>
      <c r="K5" s="128"/>
      <c r="L5" s="128"/>
      <c r="M5" s="128"/>
      <c r="N5" s="128"/>
      <c r="O5" s="128"/>
      <c r="P5" s="101"/>
      <c r="Q5" s="101"/>
      <c r="R5" s="101"/>
      <c r="S5" s="101"/>
      <c r="T5" s="101"/>
      <c r="U5" s="101"/>
      <c r="V5" s="466"/>
    </row>
    <row r="6" spans="1:22" x14ac:dyDescent="0.2">
      <c r="A6" s="129"/>
      <c r="B6" s="45" t="s">
        <v>36</v>
      </c>
      <c r="C6" s="45" t="s">
        <v>35</v>
      </c>
      <c r="D6" s="45" t="s">
        <v>34</v>
      </c>
      <c r="E6" s="45" t="s">
        <v>33</v>
      </c>
      <c r="F6" s="45" t="s">
        <v>32</v>
      </c>
      <c r="G6" s="45" t="s">
        <v>31</v>
      </c>
      <c r="H6" s="913" t="s">
        <v>30</v>
      </c>
      <c r="I6" s="48" t="s">
        <v>29</v>
      </c>
      <c r="J6" s="225" t="s">
        <v>28</v>
      </c>
      <c r="K6" s="45" t="s">
        <v>27</v>
      </c>
      <c r="L6" s="45" t="s">
        <v>26</v>
      </c>
      <c r="M6" s="47" t="s">
        <v>25</v>
      </c>
      <c r="N6" s="45" t="s">
        <v>24</v>
      </c>
      <c r="O6" s="45" t="s">
        <v>23</v>
      </c>
      <c r="P6" s="914" t="s">
        <v>22</v>
      </c>
      <c r="Q6" s="914" t="s">
        <v>21</v>
      </c>
      <c r="R6" s="915" t="s">
        <v>54</v>
      </c>
      <c r="S6" s="915" t="s">
        <v>53</v>
      </c>
      <c r="T6" s="915" t="s">
        <v>52</v>
      </c>
      <c r="U6" s="916" t="s">
        <v>51</v>
      </c>
      <c r="V6" s="917" t="s">
        <v>50</v>
      </c>
    </row>
    <row r="7" spans="1:22" ht="35" customHeight="1" x14ac:dyDescent="0.2">
      <c r="A7" s="129"/>
      <c r="B7" s="1375" t="s">
        <v>864</v>
      </c>
      <c r="C7" s="1375"/>
      <c r="D7" s="1375"/>
      <c r="E7" s="1375"/>
      <c r="F7" s="1375"/>
      <c r="G7" s="1375"/>
      <c r="H7" s="1375"/>
      <c r="I7" s="1375"/>
      <c r="J7" s="1375"/>
      <c r="K7" s="1375"/>
      <c r="L7" s="1375"/>
      <c r="M7" s="1375"/>
      <c r="N7" s="1375"/>
      <c r="O7" s="1375"/>
      <c r="P7" s="1375"/>
      <c r="Q7" s="1375"/>
      <c r="R7" s="1375"/>
      <c r="S7" s="1375"/>
      <c r="T7" s="1375"/>
      <c r="U7" s="1375"/>
      <c r="V7" s="1376"/>
    </row>
    <row r="8" spans="1:22" s="125" customFormat="1" ht="21" customHeight="1" x14ac:dyDescent="0.2">
      <c r="A8" s="165"/>
      <c r="B8" s="1480" t="s">
        <v>1088</v>
      </c>
      <c r="C8" s="1373"/>
      <c r="D8" s="1373"/>
      <c r="E8" s="1373"/>
      <c r="F8" s="1373"/>
      <c r="G8" s="1373"/>
      <c r="H8" s="1373"/>
      <c r="I8" s="1373"/>
      <c r="J8" s="1373"/>
      <c r="K8" s="1373"/>
      <c r="L8" s="1373"/>
      <c r="M8" s="1373"/>
      <c r="N8" s="1373"/>
      <c r="O8" s="1373"/>
      <c r="P8" s="1373"/>
      <c r="Q8" s="1373"/>
      <c r="R8" s="1373"/>
      <c r="S8" s="1373"/>
      <c r="T8" s="1373"/>
      <c r="U8" s="1373"/>
      <c r="V8" s="1374"/>
    </row>
    <row r="9" spans="1:22" ht="52" thickBot="1" x14ac:dyDescent="0.25">
      <c r="A9" s="129"/>
      <c r="B9" s="408" t="s">
        <v>14</v>
      </c>
      <c r="C9" s="588" t="s">
        <v>882</v>
      </c>
      <c r="D9" s="407" t="s">
        <v>878</v>
      </c>
      <c r="E9" s="588" t="s">
        <v>883</v>
      </c>
      <c r="F9" s="407" t="s">
        <v>879</v>
      </c>
      <c r="G9" s="912" t="s">
        <v>880</v>
      </c>
      <c r="H9" s="407" t="s">
        <v>881</v>
      </c>
      <c r="I9" s="408" t="s">
        <v>13</v>
      </c>
      <c r="J9" s="588" t="s">
        <v>882</v>
      </c>
      <c r="K9" s="407" t="s">
        <v>878</v>
      </c>
      <c r="L9" s="588" t="s">
        <v>883</v>
      </c>
      <c r="M9" s="407" t="s">
        <v>879</v>
      </c>
      <c r="N9" s="912" t="s">
        <v>880</v>
      </c>
      <c r="O9" s="407" t="s">
        <v>881</v>
      </c>
      <c r="P9" s="464" t="s">
        <v>12</v>
      </c>
      <c r="Q9" s="588" t="s">
        <v>882</v>
      </c>
      <c r="R9" s="407" t="s">
        <v>878</v>
      </c>
      <c r="S9" s="588" t="s">
        <v>883</v>
      </c>
      <c r="T9" s="407" t="s">
        <v>879</v>
      </c>
      <c r="U9" s="912" t="s">
        <v>880</v>
      </c>
      <c r="V9" s="162" t="s">
        <v>881</v>
      </c>
    </row>
    <row r="10" spans="1:22" x14ac:dyDescent="0.2">
      <c r="A10" s="155">
        <v>1913</v>
      </c>
      <c r="B10" s="410">
        <f>taxrates!AD2</f>
        <v>9.2298392155109099E-2</v>
      </c>
      <c r="C10" s="501">
        <f>taxrates!AE2</f>
        <v>1.2875161479954472E-2</v>
      </c>
      <c r="D10" s="501">
        <f>taxrates!AF2</f>
        <v>2.313345272367966E-2</v>
      </c>
      <c r="E10" s="501">
        <f>taxrates!AG2</f>
        <v>0</v>
      </c>
      <c r="F10" s="501">
        <f>taxrates!AH2</f>
        <v>1.3543718814954774E-2</v>
      </c>
      <c r="G10" s="501">
        <f>taxrates!AI2</f>
        <v>4.2746059136520201E-2</v>
      </c>
      <c r="H10" s="502">
        <f>taxrates!AJ2</f>
        <v>0</v>
      </c>
      <c r="I10" s="174">
        <f>taxrates!AK2</f>
        <v>0.106890736439259</v>
      </c>
      <c r="J10" s="114">
        <f>taxrates!AL2</f>
        <v>1.0842740695698714E-2</v>
      </c>
      <c r="K10" s="114">
        <f>taxrates!AM2</f>
        <v>2.2782128880742047E-2</v>
      </c>
      <c r="L10" s="114">
        <f>taxrates!AN2</f>
        <v>0</v>
      </c>
      <c r="M10" s="114">
        <f>taxrates!AO2</f>
        <v>1.7767264637436702E-2</v>
      </c>
      <c r="N10" s="114">
        <f>taxrates!AP2</f>
        <v>5.5498602225381541E-2</v>
      </c>
      <c r="O10" s="114">
        <f>taxrates!AQ2</f>
        <v>0</v>
      </c>
      <c r="P10" s="178">
        <f>taxrates!AR2</f>
        <v>0.1274399873486583</v>
      </c>
      <c r="Q10" s="121">
        <f>taxrates!AS2</f>
        <v>6.943306502815251E-3</v>
      </c>
      <c r="R10" s="121">
        <f>taxrates!AT2</f>
        <v>1.7975774889197042E-2</v>
      </c>
      <c r="S10" s="121">
        <f>taxrates!AU2</f>
        <v>0</v>
      </c>
      <c r="T10" s="121">
        <f>taxrates!AV2</f>
        <v>2.8576116473338846E-2</v>
      </c>
      <c r="U10" s="121">
        <f>taxrates!AW2</f>
        <v>7.3944789483307155E-2</v>
      </c>
      <c r="V10" s="177">
        <f>taxrates!AX2</f>
        <v>0</v>
      </c>
    </row>
    <row r="11" spans="1:22" x14ac:dyDescent="0.2">
      <c r="A11" s="155">
        <v>1914</v>
      </c>
      <c r="B11" s="135">
        <f>taxrates!AD3</f>
        <v>0.10114196809091047</v>
      </c>
      <c r="C11" s="503">
        <f>taxrates!AE3</f>
        <v>8.0426616475166874E-3</v>
      </c>
      <c r="D11" s="503">
        <f>taxrates!AF3</f>
        <v>2.7007618172263603E-2</v>
      </c>
      <c r="E11" s="503">
        <f>taxrates!AG3</f>
        <v>0</v>
      </c>
      <c r="F11" s="503">
        <f>taxrates!AH3</f>
        <v>1.5375579962456035E-2</v>
      </c>
      <c r="G11" s="503">
        <f>taxrates!AI3</f>
        <v>5.0716108308674145E-2</v>
      </c>
      <c r="H11" s="504">
        <f>taxrates!AJ3</f>
        <v>0</v>
      </c>
      <c r="I11" s="174">
        <f>taxrates!AK3</f>
        <v>0.11778340499819615</v>
      </c>
      <c r="J11" s="114">
        <f>taxrates!AL3</f>
        <v>6.7290479012510453E-3</v>
      </c>
      <c r="K11" s="114">
        <f>taxrates!AM3</f>
        <v>2.6392628058866593E-2</v>
      </c>
      <c r="L11" s="114">
        <f>taxrates!AN3</f>
        <v>0</v>
      </c>
      <c r="M11" s="114">
        <f>taxrates!AO3</f>
        <v>2.0039255518402115E-2</v>
      </c>
      <c r="N11" s="114">
        <f>taxrates!AP3</f>
        <v>6.4622473519676385E-2</v>
      </c>
      <c r="O11" s="114">
        <f>taxrates!AQ3</f>
        <v>0</v>
      </c>
      <c r="P11" s="106">
        <f>taxrates!AR3</f>
        <v>0.14231387939071979</v>
      </c>
      <c r="Q11" s="114">
        <f>taxrates!AS3</f>
        <v>4.2972761593971821E-3</v>
      </c>
      <c r="R11" s="114">
        <f>taxrates!AT3</f>
        <v>2.0751340648513753E-2</v>
      </c>
      <c r="S11" s="114">
        <f>taxrates!AU3</f>
        <v>0</v>
      </c>
      <c r="T11" s="114">
        <f>taxrates!AV3</f>
        <v>3.2142273935875459E-2</v>
      </c>
      <c r="U11" s="114">
        <f>taxrates!AW3</f>
        <v>8.5122988646933406E-2</v>
      </c>
      <c r="V11" s="154">
        <f>taxrates!AX3</f>
        <v>0</v>
      </c>
    </row>
    <row r="12" spans="1:22" x14ac:dyDescent="0.2">
      <c r="A12" s="155">
        <v>1915</v>
      </c>
      <c r="B12" s="135">
        <f>taxrates!AD4</f>
        <v>0.10429015939149447</v>
      </c>
      <c r="C12" s="503">
        <f>taxrates!AE4</f>
        <v>7.1191865850509465E-3</v>
      </c>
      <c r="D12" s="503">
        <f>taxrates!AF4</f>
        <v>2.8383007895740758E-2</v>
      </c>
      <c r="E12" s="503">
        <f>taxrates!AG4</f>
        <v>0</v>
      </c>
      <c r="F12" s="503">
        <f>taxrates!AH4</f>
        <v>1.6411001151557948E-2</v>
      </c>
      <c r="G12" s="503">
        <f>taxrates!AI4</f>
        <v>5.2376963759144808E-2</v>
      </c>
      <c r="H12" s="504">
        <f>taxrates!AJ4</f>
        <v>0</v>
      </c>
      <c r="I12" s="174">
        <f>taxrates!AK4</f>
        <v>0.1231316942672338</v>
      </c>
      <c r="J12" s="114">
        <f>taxrates!AL4</f>
        <v>5.9921383864030989E-3</v>
      </c>
      <c r="K12" s="114">
        <f>taxrates!AM4</f>
        <v>2.7826812892738331E-2</v>
      </c>
      <c r="L12" s="114">
        <f>taxrates!AN4</f>
        <v>0</v>
      </c>
      <c r="M12" s="114">
        <f>taxrates!AO4</f>
        <v>2.1517053046478576E-2</v>
      </c>
      <c r="N12" s="114">
        <f>taxrates!AP4</f>
        <v>6.7795689941613793E-2</v>
      </c>
      <c r="O12" s="114">
        <f>taxrates!AQ4</f>
        <v>0</v>
      </c>
      <c r="P12" s="106">
        <f>taxrates!AR4</f>
        <v>0.15135393729094809</v>
      </c>
      <c r="Q12" s="114">
        <f>taxrates!AS4</f>
        <v>3.8595335026977342E-3</v>
      </c>
      <c r="R12" s="114">
        <f>taxrates!AT4</f>
        <v>2.1797792241630327E-2</v>
      </c>
      <c r="S12" s="114">
        <f>taxrates!AU4</f>
        <v>0</v>
      </c>
      <c r="T12" s="114">
        <f>taxrates!AV4</f>
        <v>3.4808967544796926E-2</v>
      </c>
      <c r="U12" s="114">
        <f>taxrates!AW4</f>
        <v>9.0887644001823101E-2</v>
      </c>
      <c r="V12" s="154">
        <f>taxrates!AX4</f>
        <v>0</v>
      </c>
    </row>
    <row r="13" spans="1:22" x14ac:dyDescent="0.2">
      <c r="A13" s="155">
        <v>1916</v>
      </c>
      <c r="B13" s="149">
        <f>taxrates!AD5</f>
        <v>9.7121745565726142E-2</v>
      </c>
      <c r="C13" s="411">
        <f>taxrates!AE5</f>
        <v>1.1020980994178817E-2</v>
      </c>
      <c r="D13" s="411">
        <f>taxrates!AF5</f>
        <v>2.4314332416041581E-2</v>
      </c>
      <c r="E13" s="411">
        <f>taxrates!AG5</f>
        <v>0</v>
      </c>
      <c r="F13" s="411">
        <f>taxrates!AH5</f>
        <v>1.6746137065777798E-2</v>
      </c>
      <c r="G13" s="411">
        <f>taxrates!AI5</f>
        <v>4.5040295089727941E-2</v>
      </c>
      <c r="H13" s="412">
        <f>taxrates!AJ5</f>
        <v>0</v>
      </c>
      <c r="I13" s="174">
        <f>taxrates!AK5</f>
        <v>0.1138102071970262</v>
      </c>
      <c r="J13" s="114">
        <f>taxrates!AL5</f>
        <v>9.0279916232994129E-3</v>
      </c>
      <c r="K13" s="114">
        <f>taxrates!AM5</f>
        <v>2.3743300976618798E-2</v>
      </c>
      <c r="L13" s="114">
        <f>taxrates!AN5</f>
        <v>0</v>
      </c>
      <c r="M13" s="114">
        <f>taxrates!AO5</f>
        <v>2.1368881506693447E-2</v>
      </c>
      <c r="N13" s="114">
        <f>taxrates!AP5</f>
        <v>5.9670033090414548E-2</v>
      </c>
      <c r="O13" s="114">
        <f>taxrates!AQ5</f>
        <v>0</v>
      </c>
      <c r="P13" s="106">
        <f>taxrates!AR5</f>
        <v>0.13490743060975591</v>
      </c>
      <c r="Q13" s="105">
        <f>taxrates!AS5</f>
        <v>5.8549834370019991E-3</v>
      </c>
      <c r="R13" s="105">
        <f>taxrates!AT5</f>
        <v>1.9799536542538382E-2</v>
      </c>
      <c r="S13" s="105">
        <f>taxrates!AU5</f>
        <v>0</v>
      </c>
      <c r="T13" s="105">
        <f>taxrates!AV5</f>
        <v>3.4807408107564913E-2</v>
      </c>
      <c r="U13" s="105">
        <f>taxrates!AW5</f>
        <v>7.4445502522650628E-2</v>
      </c>
      <c r="V13" s="134">
        <f>taxrates!AX5</f>
        <v>0</v>
      </c>
    </row>
    <row r="14" spans="1:22" x14ac:dyDescent="0.2">
      <c r="A14" s="155">
        <v>1917</v>
      </c>
      <c r="B14" s="186">
        <f>taxrates!AD6</f>
        <v>0.10820534143180305</v>
      </c>
      <c r="C14" s="503">
        <f>taxrates!AE6</f>
        <v>1.3284620199825448E-2</v>
      </c>
      <c r="D14" s="503">
        <f>taxrates!AF6</f>
        <v>2.1782042713223752E-2</v>
      </c>
      <c r="E14" s="503">
        <f>taxrates!AG6</f>
        <v>0</v>
      </c>
      <c r="F14" s="503">
        <f>taxrates!AH6</f>
        <v>2.0559954769791798E-2</v>
      </c>
      <c r="G14" s="503">
        <f>taxrates!AI6</f>
        <v>4.9923349607560924E-2</v>
      </c>
      <c r="H14" s="504">
        <f>taxrates!AJ6</f>
        <v>2.6553741414011289E-3</v>
      </c>
      <c r="I14" s="174">
        <f>taxrates!AK6</f>
        <v>0.1255058673186997</v>
      </c>
      <c r="J14" s="114">
        <f>taxrates!AL6</f>
        <v>1.0722152625424081E-2</v>
      </c>
      <c r="K14" s="114">
        <f>taxrates!AM6</f>
        <v>2.1712844281543291E-2</v>
      </c>
      <c r="L14" s="114">
        <f>taxrates!AN6</f>
        <v>0</v>
      </c>
      <c r="M14" s="114">
        <f>taxrates!AO6</f>
        <v>2.5849446753050974E-2</v>
      </c>
      <c r="N14" s="114">
        <f>taxrates!AP6</f>
        <v>6.3882897224837823E-2</v>
      </c>
      <c r="O14" s="114">
        <f>taxrates!AQ6</f>
        <v>3.3385264338435124E-3</v>
      </c>
      <c r="P14" s="106">
        <f>taxrates!AR6</f>
        <v>0.15594279003943731</v>
      </c>
      <c r="Q14" s="114">
        <f>taxrates!AS6</f>
        <v>7.1687919966939607E-3</v>
      </c>
      <c r="R14" s="114">
        <f>taxrates!AT6</f>
        <v>1.6113678796447161E-2</v>
      </c>
      <c r="S14" s="114">
        <f>taxrates!AU6</f>
        <v>0</v>
      </c>
      <c r="T14" s="114">
        <f>taxrates!AV6</f>
        <v>4.3408084117808554E-2</v>
      </c>
      <c r="U14" s="114">
        <f>taxrates!AW6</f>
        <v>8.3644500369494834E-2</v>
      </c>
      <c r="V14" s="154">
        <f>taxrates!AX6</f>
        <v>5.6077347589928257E-3</v>
      </c>
    </row>
    <row r="15" spans="1:22" x14ac:dyDescent="0.2">
      <c r="A15" s="155">
        <v>1918</v>
      </c>
      <c r="B15" s="135">
        <f>taxrates!AD7</f>
        <v>0.14507910942539065</v>
      </c>
      <c r="C15" s="503">
        <f>taxrates!AE7</f>
        <v>1.6626836203712893E-2</v>
      </c>
      <c r="D15" s="503">
        <f>taxrates!AF7</f>
        <v>1.9444840176690341E-2</v>
      </c>
      <c r="E15" s="503">
        <f>taxrates!AG7</f>
        <v>0</v>
      </c>
      <c r="F15" s="503">
        <f>taxrates!AH7</f>
        <v>4.2136063960638521E-2</v>
      </c>
      <c r="G15" s="503">
        <f>taxrates!AI7</f>
        <v>6.1438850599537631E-2</v>
      </c>
      <c r="H15" s="504">
        <f>taxrates!AJ7</f>
        <v>5.4325184848112752E-3</v>
      </c>
      <c r="I15" s="174">
        <f>taxrates!AK7</f>
        <v>0.16726150421820937</v>
      </c>
      <c r="J15" s="114">
        <f>taxrates!AL7</f>
        <v>1.3628505557222458E-2</v>
      </c>
      <c r="K15" s="114">
        <f>taxrates!AM7</f>
        <v>1.9253118100621143E-2</v>
      </c>
      <c r="L15" s="114">
        <f>taxrates!AN7</f>
        <v>0</v>
      </c>
      <c r="M15" s="114">
        <f>taxrates!AO7</f>
        <v>5.3800812824862765E-2</v>
      </c>
      <c r="N15" s="114">
        <f>taxrates!AP7</f>
        <v>7.3642636500683173E-2</v>
      </c>
      <c r="O15" s="114">
        <f>taxrates!AQ7</f>
        <v>6.9364312348198127E-3</v>
      </c>
      <c r="P15" s="106">
        <f>taxrates!AR7</f>
        <v>0.22293101734704912</v>
      </c>
      <c r="Q15" s="114">
        <f>taxrates!AS7</f>
        <v>9.4838942863407303E-3</v>
      </c>
      <c r="R15" s="114">
        <f>taxrates!AT7</f>
        <v>1.5044837382582516E-2</v>
      </c>
      <c r="S15" s="114">
        <f>taxrates!AU7</f>
        <v>0</v>
      </c>
      <c r="T15" s="114">
        <f>taxrates!AV7</f>
        <v>8.9704393558134948E-2</v>
      </c>
      <c r="U15" s="114">
        <f>taxrates!AW7</f>
        <v>9.6571176200028253E-2</v>
      </c>
      <c r="V15" s="154">
        <f>taxrates!AX7</f>
        <v>1.2126715919962663E-2</v>
      </c>
    </row>
    <row r="16" spans="1:22" x14ac:dyDescent="0.2">
      <c r="A16" s="160">
        <v>1919</v>
      </c>
      <c r="B16" s="139">
        <f>taxrates!AD8</f>
        <v>0.14511530420510951</v>
      </c>
      <c r="C16" s="505">
        <f>taxrates!AE8</f>
        <v>1.6514296541429642E-2</v>
      </c>
      <c r="D16" s="505">
        <f>taxrates!AF8</f>
        <v>1.8087098617271719E-2</v>
      </c>
      <c r="E16" s="505">
        <f>taxrates!AG8</f>
        <v>0</v>
      </c>
      <c r="F16" s="505">
        <f>taxrates!AH8</f>
        <v>4.8093261669205994E-2</v>
      </c>
      <c r="G16" s="505">
        <f>taxrates!AI8</f>
        <v>5.7216009398813453E-2</v>
      </c>
      <c r="H16" s="506">
        <f>taxrates!AJ8</f>
        <v>5.2046379783886858E-3</v>
      </c>
      <c r="I16" s="175">
        <f>taxrates!AK8</f>
        <v>0.16193286370400201</v>
      </c>
      <c r="J16" s="116">
        <f>taxrates!AL8</f>
        <v>1.3172265873367209E-2</v>
      </c>
      <c r="K16" s="116">
        <f>taxrates!AM8</f>
        <v>1.7651197280252096E-2</v>
      </c>
      <c r="L16" s="116">
        <f>taxrates!AN8</f>
        <v>0</v>
      </c>
      <c r="M16" s="116">
        <f>taxrates!AO8</f>
        <v>5.7183961304456805E-2</v>
      </c>
      <c r="N16" s="116">
        <f>taxrates!AP8</f>
        <v>6.7458672579642595E-2</v>
      </c>
      <c r="O16" s="116">
        <f>taxrates!AQ8</f>
        <v>6.4667666662833138E-3</v>
      </c>
      <c r="P16" s="109">
        <f>taxrates!AR8</f>
        <v>0.20596469811241397</v>
      </c>
      <c r="Q16" s="116">
        <f>taxrates!AS8</f>
        <v>8.9506297843775038E-3</v>
      </c>
      <c r="R16" s="116">
        <f>taxrates!AT8</f>
        <v>1.3549983031944605E-2</v>
      </c>
      <c r="S16" s="116">
        <f>taxrates!AU8</f>
        <v>0</v>
      </c>
      <c r="T16" s="116">
        <f>taxrates!AV8</f>
        <v>8.7238285489339304E-2</v>
      </c>
      <c r="U16" s="116">
        <f>taxrates!AW8</f>
        <v>8.5186311416218435E-2</v>
      </c>
      <c r="V16" s="156">
        <f>taxrates!AX8</f>
        <v>1.1039488390534143E-2</v>
      </c>
    </row>
    <row r="17" spans="1:22" x14ac:dyDescent="0.2">
      <c r="A17" s="155">
        <v>1920</v>
      </c>
      <c r="B17" s="135">
        <f>taxrates!AD9</f>
        <v>0.14368813589898269</v>
      </c>
      <c r="C17" s="503">
        <f>taxrates!AE9</f>
        <v>1.8694673615054992E-2</v>
      </c>
      <c r="D17" s="503">
        <f>taxrates!AF9</f>
        <v>1.7388879021789393E-2</v>
      </c>
      <c r="E17" s="503">
        <f>taxrates!AG9</f>
        <v>0</v>
      </c>
      <c r="F17" s="503">
        <f>taxrates!AH9</f>
        <v>4.8710178936589299E-2</v>
      </c>
      <c r="G17" s="503">
        <f>taxrates!AI9</f>
        <v>5.3481998066794212E-2</v>
      </c>
      <c r="H17" s="504">
        <f>taxrates!AJ9</f>
        <v>5.4124062587548151E-3</v>
      </c>
      <c r="I17" s="174">
        <f>taxrates!AK9</f>
        <v>0.16359133147496666</v>
      </c>
      <c r="J17" s="114">
        <f>taxrates!AL9</f>
        <v>1.5417587885779498E-2</v>
      </c>
      <c r="K17" s="114">
        <f>taxrates!AM9</f>
        <v>1.7166918582152437E-2</v>
      </c>
      <c r="L17" s="114">
        <f>taxrates!AN9</f>
        <v>0</v>
      </c>
      <c r="M17" s="114">
        <f>taxrates!AO9</f>
        <v>6.0613763839386582E-2</v>
      </c>
      <c r="N17" s="114">
        <f>taxrates!AP9</f>
        <v>6.3439853694226098E-2</v>
      </c>
      <c r="O17" s="114">
        <f>taxrates!AQ9</f>
        <v>6.9532074734220293E-3</v>
      </c>
      <c r="P17" s="106">
        <f>taxrates!AR9</f>
        <v>0.21761310023456759</v>
      </c>
      <c r="Q17" s="114">
        <f>taxrates!AS9</f>
        <v>1.1021081999152223E-2</v>
      </c>
      <c r="R17" s="114">
        <f>taxrates!AT9</f>
        <v>1.4110712892296996E-2</v>
      </c>
      <c r="S17" s="114">
        <f>taxrates!AU9</f>
        <v>0</v>
      </c>
      <c r="T17" s="114">
        <f>taxrates!AV9</f>
        <v>9.8240071611215812E-2</v>
      </c>
      <c r="U17" s="114">
        <f>taxrates!AW9</f>
        <v>8.1764641140806962E-2</v>
      </c>
      <c r="V17" s="154">
        <f>taxrates!AX9</f>
        <v>1.2476592591095594E-2</v>
      </c>
    </row>
    <row r="18" spans="1:22" x14ac:dyDescent="0.2">
      <c r="A18" s="155">
        <v>1921</v>
      </c>
      <c r="B18" s="135">
        <f>taxrates!AD10</f>
        <v>0.1385666761428484</v>
      </c>
      <c r="C18" s="503">
        <f>taxrates!AE10</f>
        <v>1.1746506536917622E-2</v>
      </c>
      <c r="D18" s="503">
        <f>taxrates!AF10</f>
        <v>2.1417908252070322E-2</v>
      </c>
      <c r="E18" s="503">
        <f>taxrates!AG10</f>
        <v>0</v>
      </c>
      <c r="F18" s="503">
        <f>taxrates!AH10</f>
        <v>4.5755034876627333E-2</v>
      </c>
      <c r="G18" s="503">
        <f>taxrates!AI10</f>
        <v>5.4605152957367238E-2</v>
      </c>
      <c r="H18" s="504">
        <f>taxrates!AJ10</f>
        <v>5.0420735198658719E-3</v>
      </c>
      <c r="I18" s="174">
        <f>taxrates!AK10</f>
        <v>0.16430628453883847</v>
      </c>
      <c r="J18" s="114">
        <f>taxrates!AL10</f>
        <v>9.9551167758502694E-3</v>
      </c>
      <c r="K18" s="114">
        <f>taxrates!AM10</f>
        <v>2.1242730163866234E-2</v>
      </c>
      <c r="L18" s="114">
        <f>taxrates!AN10</f>
        <v>0</v>
      </c>
      <c r="M18" s="114">
        <f>taxrates!AO10</f>
        <v>5.7937092242568357E-2</v>
      </c>
      <c r="N18" s="114">
        <f>taxrates!AP10</f>
        <v>6.851488939172759E-2</v>
      </c>
      <c r="O18" s="114">
        <f>taxrates!AQ10</f>
        <v>6.6564559648260276E-3</v>
      </c>
      <c r="P18" s="106">
        <f>taxrates!AR10</f>
        <v>0.2253759312892383</v>
      </c>
      <c r="Q18" s="114">
        <f>taxrates!AS10</f>
        <v>7.4149000833243989E-3</v>
      </c>
      <c r="R18" s="114">
        <f>taxrates!AT10</f>
        <v>1.8012302351100243E-2</v>
      </c>
      <c r="S18" s="114">
        <f>taxrates!AU10</f>
        <v>0</v>
      </c>
      <c r="T18" s="114">
        <f>taxrates!AV10</f>
        <v>9.4560838926148402E-2</v>
      </c>
      <c r="U18" s="114">
        <f>taxrates!AW10</f>
        <v>9.2953082635530315E-2</v>
      </c>
      <c r="V18" s="154">
        <f>taxrates!AX10</f>
        <v>1.2434807293134934E-2</v>
      </c>
    </row>
    <row r="19" spans="1:22" x14ac:dyDescent="0.2">
      <c r="A19" s="155">
        <v>1922</v>
      </c>
      <c r="B19" s="135">
        <f>taxrates!AD11</f>
        <v>0.13307217642866068</v>
      </c>
      <c r="C19" s="503">
        <f>taxrates!AE11</f>
        <v>1.1237323146772249E-2</v>
      </c>
      <c r="D19" s="503">
        <f>taxrates!AF11</f>
        <v>2.2908704768957042E-2</v>
      </c>
      <c r="E19" s="503">
        <f>taxrates!AG11</f>
        <v>0</v>
      </c>
      <c r="F19" s="503">
        <f>taxrates!AH11</f>
        <v>3.5274933155326343E-2</v>
      </c>
      <c r="G19" s="503">
        <f>taxrates!AI11</f>
        <v>5.8468087157485499E-2</v>
      </c>
      <c r="H19" s="504">
        <f>taxrates!AJ11</f>
        <v>5.1831282001195533E-3</v>
      </c>
      <c r="I19" s="174">
        <f>taxrates!AK11</f>
        <v>0.15716749601016378</v>
      </c>
      <c r="J19" s="114">
        <f>taxrates!AL11</f>
        <v>9.5224615119780046E-3</v>
      </c>
      <c r="K19" s="114">
        <f>taxrates!AM11</f>
        <v>2.3565701768367964E-2</v>
      </c>
      <c r="L19" s="114">
        <f>taxrates!AN11</f>
        <v>0</v>
      </c>
      <c r="M19" s="114">
        <f>taxrates!AO11</f>
        <v>4.4936705498807107E-2</v>
      </c>
      <c r="N19" s="114">
        <f>taxrates!AP11</f>
        <v>7.2300761259996099E-2</v>
      </c>
      <c r="O19" s="114">
        <f>taxrates!AQ11</f>
        <v>6.8418659710145994E-3</v>
      </c>
      <c r="P19" s="106">
        <f>taxrates!AR11</f>
        <v>0.22045563728759662</v>
      </c>
      <c r="Q19" s="114">
        <f>taxrates!AS11</f>
        <v>7.1241234431769444E-3</v>
      </c>
      <c r="R19" s="114">
        <f>taxrates!AT11</f>
        <v>2.2778087645910668E-2</v>
      </c>
      <c r="S19" s="114">
        <f>taxrates!AU11</f>
        <v>0</v>
      </c>
      <c r="T19" s="114">
        <f>taxrates!AV11</f>
        <v>7.6923303438971816E-2</v>
      </c>
      <c r="U19" s="114">
        <f>taxrates!AW11</f>
        <v>0.10080304988993059</v>
      </c>
      <c r="V19" s="154">
        <f>taxrates!AX11</f>
        <v>1.28270728696066E-2</v>
      </c>
    </row>
    <row r="20" spans="1:22" x14ac:dyDescent="0.2">
      <c r="A20" s="155">
        <v>1923</v>
      </c>
      <c r="B20" s="135">
        <f>taxrates!AD12</f>
        <v>0.14899506153970038</v>
      </c>
      <c r="C20" s="503">
        <f>taxrates!AE12</f>
        <v>1.3621741874357008E-2</v>
      </c>
      <c r="D20" s="503">
        <f>taxrates!AF12</f>
        <v>2.233450653002729E-2</v>
      </c>
      <c r="E20" s="503">
        <f>taxrates!AG12</f>
        <v>0</v>
      </c>
      <c r="F20" s="503">
        <f>taxrates!AH12</f>
        <v>3.7849862799618543E-2</v>
      </c>
      <c r="G20" s="503">
        <f>taxrates!AI12</f>
        <v>6.9721126825413468E-2</v>
      </c>
      <c r="H20" s="504">
        <f>taxrates!AJ12</f>
        <v>5.4678235102840738E-3</v>
      </c>
      <c r="I20" s="174">
        <f>taxrates!AK12</f>
        <v>0.17036323262741476</v>
      </c>
      <c r="J20" s="114">
        <f>taxrates!AL12</f>
        <v>1.155011970281733E-2</v>
      </c>
      <c r="K20" s="114">
        <f>taxrates!AM12</f>
        <v>2.1867296885562937E-2</v>
      </c>
      <c r="L20" s="114">
        <f>taxrates!AN12</f>
        <v>0</v>
      </c>
      <c r="M20" s="114">
        <f>taxrates!AO12</f>
        <v>4.8523060400879871E-2</v>
      </c>
      <c r="N20" s="114">
        <f>taxrates!AP12</f>
        <v>8.1200637601584136E-2</v>
      </c>
      <c r="O20" s="114">
        <f>taxrates!AQ12</f>
        <v>7.2221180365704945E-3</v>
      </c>
      <c r="P20" s="106">
        <f>taxrates!AR12</f>
        <v>0.2316357713362473</v>
      </c>
      <c r="Q20" s="114">
        <f>taxrates!AS12</f>
        <v>8.5893578371191368E-3</v>
      </c>
      <c r="R20" s="114">
        <f>taxrates!AT12</f>
        <v>1.8457665252512866E-2</v>
      </c>
      <c r="S20" s="114">
        <f>taxrates!AU12</f>
        <v>0</v>
      </c>
      <c r="T20" s="114">
        <f>taxrates!AV12</f>
        <v>8.2828239915944124E-2</v>
      </c>
      <c r="U20" s="114">
        <f>taxrates!AW12</f>
        <v>0.10831296316779704</v>
      </c>
      <c r="V20" s="154">
        <f>taxrates!AX12</f>
        <v>1.3447545162874143E-2</v>
      </c>
    </row>
    <row r="21" spans="1:22" x14ac:dyDescent="0.2">
      <c r="A21" s="155">
        <v>1924</v>
      </c>
      <c r="B21" s="135">
        <f>taxrates!AD13</f>
        <v>0.14031997927953938</v>
      </c>
      <c r="C21" s="503">
        <f>taxrates!AE13</f>
        <v>1.1181065967322922E-2</v>
      </c>
      <c r="D21" s="503">
        <f>taxrates!AF13</f>
        <v>2.3124943923452081E-2</v>
      </c>
      <c r="E21" s="503">
        <f>taxrates!AG13</f>
        <v>0</v>
      </c>
      <c r="F21" s="503">
        <f>taxrates!AH13</f>
        <v>3.0339120561624296E-2</v>
      </c>
      <c r="G21" s="503">
        <f>taxrates!AI13</f>
        <v>7.0447997510145244E-2</v>
      </c>
      <c r="H21" s="504">
        <f>taxrates!AJ13</f>
        <v>5.2268513169948161E-3</v>
      </c>
      <c r="I21" s="174">
        <f>taxrates!AK13</f>
        <v>0.15940118454636065</v>
      </c>
      <c r="J21" s="114">
        <f>taxrates!AL13</f>
        <v>9.5240913374579385E-3</v>
      </c>
      <c r="K21" s="114">
        <f>taxrates!AM13</f>
        <v>2.2896732006747234E-2</v>
      </c>
      <c r="L21" s="114">
        <f>taxrates!AN13</f>
        <v>0</v>
      </c>
      <c r="M21" s="114">
        <f>taxrates!AO13</f>
        <v>3.9080962534466988E-2</v>
      </c>
      <c r="N21" s="114">
        <f>taxrates!AP13</f>
        <v>8.0963915156462729E-2</v>
      </c>
      <c r="O21" s="114">
        <f>taxrates!AQ13</f>
        <v>6.9354835112257563E-3</v>
      </c>
      <c r="P21" s="106">
        <f>taxrates!AR13</f>
        <v>0.21404403447930348</v>
      </c>
      <c r="Q21" s="114">
        <f>taxrates!AS13</f>
        <v>7.0689357823763756E-3</v>
      </c>
      <c r="R21" s="114">
        <f>taxrates!AT13</f>
        <v>1.8538547502244825E-2</v>
      </c>
      <c r="S21" s="114">
        <f>taxrates!AU13</f>
        <v>0</v>
      </c>
      <c r="T21" s="114">
        <f>taxrates!AV13</f>
        <v>6.5627907147426237E-2</v>
      </c>
      <c r="U21" s="114">
        <f>taxrates!AW13</f>
        <v>0.10993075835211348</v>
      </c>
      <c r="V21" s="154">
        <f>taxrates!AX13</f>
        <v>1.2877885695142538E-2</v>
      </c>
    </row>
    <row r="22" spans="1:22" x14ac:dyDescent="0.2">
      <c r="A22" s="155">
        <v>1925</v>
      </c>
      <c r="B22" s="135">
        <f>taxrates!AD14</f>
        <v>0.14334690381679643</v>
      </c>
      <c r="C22" s="503">
        <f>taxrates!AE14</f>
        <v>1.0176221304691315E-2</v>
      </c>
      <c r="D22" s="503">
        <f>taxrates!AF14</f>
        <v>2.2931559379881974E-2</v>
      </c>
      <c r="E22" s="503">
        <f>taxrates!AG14</f>
        <v>0</v>
      </c>
      <c r="F22" s="503">
        <f>taxrates!AH14</f>
        <v>3.0028755097346344E-2</v>
      </c>
      <c r="G22" s="503">
        <f>taxrates!AI14</f>
        <v>7.5149549558069517E-2</v>
      </c>
      <c r="H22" s="504">
        <f>taxrates!AJ14</f>
        <v>5.0608184768072776E-3</v>
      </c>
      <c r="I22" s="174">
        <f>taxrates!AK14</f>
        <v>0.15985782668963172</v>
      </c>
      <c r="J22" s="114">
        <f>taxrates!AL14</f>
        <v>8.3825181722739315E-3</v>
      </c>
      <c r="K22" s="114">
        <f>taxrates!AM14</f>
        <v>2.2530625400136298E-2</v>
      </c>
      <c r="L22" s="114">
        <f>taxrates!AN14</f>
        <v>0</v>
      </c>
      <c r="M22" s="114">
        <f>taxrates!AO14</f>
        <v>3.7788722581418105E-2</v>
      </c>
      <c r="N22" s="114">
        <f>taxrates!AP14</f>
        <v>8.4662069816387103E-2</v>
      </c>
      <c r="O22" s="114">
        <f>taxrates!AQ14</f>
        <v>6.493890719416283E-3</v>
      </c>
      <c r="P22" s="106">
        <f>taxrates!AR14</f>
        <v>0.2117822533863474</v>
      </c>
      <c r="Q22" s="114">
        <f>taxrates!AS14</f>
        <v>5.9330665729861367E-3</v>
      </c>
      <c r="R22" s="114">
        <f>taxrates!AT14</f>
        <v>1.8542781505091633E-2</v>
      </c>
      <c r="S22" s="114">
        <f>taxrates!AU14</f>
        <v>0</v>
      </c>
      <c r="T22" s="114">
        <f>taxrates!AV14</f>
        <v>6.3617517194914291E-2</v>
      </c>
      <c r="U22" s="114">
        <f>taxrates!AW14</f>
        <v>0.11218051556826436</v>
      </c>
      <c r="V22" s="154">
        <f>taxrates!AX14</f>
        <v>1.1508372545090987E-2</v>
      </c>
    </row>
    <row r="23" spans="1:22" x14ac:dyDescent="0.2">
      <c r="A23" s="155">
        <v>1926</v>
      </c>
      <c r="B23" s="135">
        <f>taxrates!AD15</f>
        <v>0.14601744654080251</v>
      </c>
      <c r="C23" s="503">
        <f>taxrates!AE15</f>
        <v>1.2569366634199408E-2</v>
      </c>
      <c r="D23" s="503">
        <f>taxrates!AF15</f>
        <v>2.0390761663747644E-2</v>
      </c>
      <c r="E23" s="503">
        <f>taxrates!AG15</f>
        <v>0</v>
      </c>
      <c r="F23" s="503">
        <f>taxrates!AH15</f>
        <v>2.9859281763807952E-2</v>
      </c>
      <c r="G23" s="503">
        <f>taxrates!AI15</f>
        <v>7.8177987156291817E-2</v>
      </c>
      <c r="H23" s="504">
        <f>taxrates!AJ15</f>
        <v>5.0200493227556767E-3</v>
      </c>
      <c r="I23" s="174">
        <f>taxrates!AK15</f>
        <v>0.16075947970388138</v>
      </c>
      <c r="J23" s="114">
        <f>taxrates!AL15</f>
        <v>1.0189387504763893E-2</v>
      </c>
      <c r="K23" s="114">
        <f>taxrates!AM15</f>
        <v>1.9708987350161637E-2</v>
      </c>
      <c r="L23" s="114">
        <f>taxrates!AN15</f>
        <v>0</v>
      </c>
      <c r="M23" s="114">
        <f>taxrates!AO15</f>
        <v>3.7429482525807301E-2</v>
      </c>
      <c r="N23" s="114">
        <f>taxrates!AP15</f>
        <v>8.7092357073389443E-2</v>
      </c>
      <c r="O23" s="114">
        <f>taxrates!AQ15</f>
        <v>6.3392652497591094E-3</v>
      </c>
      <c r="P23" s="106">
        <f>taxrates!AR15</f>
        <v>0.20951910629967588</v>
      </c>
      <c r="Q23" s="114">
        <f>taxrates!AS15</f>
        <v>6.9742358478654233E-3</v>
      </c>
      <c r="R23" s="114">
        <f>taxrates!AT15</f>
        <v>1.5789247252362047E-2</v>
      </c>
      <c r="S23" s="114">
        <f>taxrates!AU15</f>
        <v>0</v>
      </c>
      <c r="T23" s="114">
        <f>taxrates!AV15</f>
        <v>6.2587782358291918E-2</v>
      </c>
      <c r="U23" s="114">
        <f>taxrates!AW15</f>
        <v>0.11329461860615177</v>
      </c>
      <c r="V23" s="154">
        <f>taxrates!AX15</f>
        <v>1.0873222235004736E-2</v>
      </c>
    </row>
    <row r="24" spans="1:22" x14ac:dyDescent="0.2">
      <c r="A24" s="155">
        <v>1927</v>
      </c>
      <c r="B24" s="135">
        <f>taxrates!AD16</f>
        <v>0.14321148504091985</v>
      </c>
      <c r="C24" s="503">
        <f>taxrates!AE16</f>
        <v>1.2082633226298583E-2</v>
      </c>
      <c r="D24" s="503">
        <f>taxrates!AF16</f>
        <v>2.1153558840915531E-2</v>
      </c>
      <c r="E24" s="503">
        <f>taxrates!AG16</f>
        <v>0</v>
      </c>
      <c r="F24" s="503">
        <f>taxrates!AH16</f>
        <v>3.0439943335909925E-2</v>
      </c>
      <c r="G24" s="503">
        <f>taxrates!AI16</f>
        <v>7.4460211178045438E-2</v>
      </c>
      <c r="H24" s="504">
        <f>taxrates!AJ16</f>
        <v>5.0751384597503765E-3</v>
      </c>
      <c r="I24" s="174">
        <f>taxrates!AK16</f>
        <v>0.15906711170925775</v>
      </c>
      <c r="J24" s="114">
        <f>taxrates!AL16</f>
        <v>9.846985670698645E-3</v>
      </c>
      <c r="K24" s="114">
        <f>taxrates!AM16</f>
        <v>2.0726278152264813E-2</v>
      </c>
      <c r="L24" s="114">
        <f>taxrates!AN16</f>
        <v>0</v>
      </c>
      <c r="M24" s="114">
        <f>taxrates!AO16</f>
        <v>3.8355555106008965E-2</v>
      </c>
      <c r="N24" s="114">
        <f>taxrates!AP16</f>
        <v>8.3695326418911017E-2</v>
      </c>
      <c r="O24" s="114">
        <f>taxrates!AQ16</f>
        <v>6.4429663613743216E-3</v>
      </c>
      <c r="P24" s="106">
        <f>taxrates!AR16</f>
        <v>0.21168293646759956</v>
      </c>
      <c r="Q24" s="114">
        <f>taxrates!AS16</f>
        <v>6.8409796149294533E-3</v>
      </c>
      <c r="R24" s="114">
        <f>taxrates!AT16</f>
        <v>1.7631364746922385E-2</v>
      </c>
      <c r="S24" s="114">
        <f>taxrates!AU16</f>
        <v>0</v>
      </c>
      <c r="T24" s="114">
        <f>taxrates!AV16</f>
        <v>6.5028664786369358E-2</v>
      </c>
      <c r="U24" s="114">
        <f>taxrates!AW16</f>
        <v>0.11095559469604768</v>
      </c>
      <c r="V24" s="154">
        <f>taxrates!AX16</f>
        <v>1.1226332623330663E-2</v>
      </c>
    </row>
    <row r="25" spans="1:22" x14ac:dyDescent="0.2">
      <c r="A25" s="155">
        <v>1928</v>
      </c>
      <c r="B25" s="135">
        <f>taxrates!AD17</f>
        <v>0.14140136865182765</v>
      </c>
      <c r="C25" s="503">
        <f>taxrates!AE17</f>
        <v>9.8864779679506687E-3</v>
      </c>
      <c r="D25" s="503">
        <f>taxrates!AF17</f>
        <v>2.2477192526531055E-2</v>
      </c>
      <c r="E25" s="503">
        <f>taxrates!AG17</f>
        <v>0</v>
      </c>
      <c r="F25" s="503">
        <f>taxrates!AH17</f>
        <v>3.1670774670041139E-2</v>
      </c>
      <c r="G25" s="503">
        <f>taxrates!AI17</f>
        <v>7.2413240718676122E-2</v>
      </c>
      <c r="H25" s="504">
        <f>taxrates!AJ17</f>
        <v>4.9536827686286564E-3</v>
      </c>
      <c r="I25" s="174">
        <f>taxrates!AK17</f>
        <v>0.15895507747651985</v>
      </c>
      <c r="J25" s="114">
        <f>taxrates!AL17</f>
        <v>8.0345437737255106E-3</v>
      </c>
      <c r="K25" s="114">
        <f>taxrates!AM17</f>
        <v>2.2207489642954513E-2</v>
      </c>
      <c r="L25" s="114">
        <f>taxrates!AN17</f>
        <v>0</v>
      </c>
      <c r="M25" s="114">
        <f>taxrates!AO17</f>
        <v>3.9880110598564202E-2</v>
      </c>
      <c r="N25" s="114">
        <f>taxrates!AP17</f>
        <v>8.2561828571680998E-2</v>
      </c>
      <c r="O25" s="114">
        <f>taxrates!AQ17</f>
        <v>6.2711048895946284E-3</v>
      </c>
      <c r="P25" s="106">
        <f>taxrates!AR17</f>
        <v>0.2114640360773048</v>
      </c>
      <c r="Q25" s="114">
        <f>taxrates!AS17</f>
        <v>5.4649144626779103E-3</v>
      </c>
      <c r="R25" s="114">
        <f>taxrates!AT17</f>
        <v>1.9169820477678304E-2</v>
      </c>
      <c r="S25" s="114">
        <f>taxrates!AU17</f>
        <v>0</v>
      </c>
      <c r="T25" s="114">
        <f>taxrates!AV17</f>
        <v>6.6436854745509172E-2</v>
      </c>
      <c r="U25" s="114">
        <f>taxrates!AW17</f>
        <v>0.10968541152221201</v>
      </c>
      <c r="V25" s="154">
        <f>taxrates!AX17</f>
        <v>1.0707034869227413E-2</v>
      </c>
    </row>
    <row r="26" spans="1:22" x14ac:dyDescent="0.2">
      <c r="A26" s="155">
        <v>1929</v>
      </c>
      <c r="B26" s="135">
        <f>taxrates!AD18</f>
        <v>0.15224577592136826</v>
      </c>
      <c r="C26" s="503">
        <f>taxrates!AE18</f>
        <v>1.1783945792200972E-2</v>
      </c>
      <c r="D26" s="503">
        <f>taxrates!AF18</f>
        <v>2.1823621612476893E-2</v>
      </c>
      <c r="E26" s="503">
        <f>taxrates!AG18</f>
        <v>2.3184606935752739E-4</v>
      </c>
      <c r="F26" s="503">
        <f>taxrates!AH18</f>
        <v>3.9095858305654485E-2</v>
      </c>
      <c r="G26" s="503">
        <f>taxrates!AI18</f>
        <v>7.4222841840479836E-2</v>
      </c>
      <c r="H26" s="504">
        <f>taxrates!AJ18</f>
        <v>5.0876623011985311E-3</v>
      </c>
      <c r="I26" s="174">
        <f>taxrates!AK18</f>
        <v>0.17006554548356811</v>
      </c>
      <c r="J26" s="114">
        <f>taxrates!AL18</f>
        <v>9.479663151260205E-3</v>
      </c>
      <c r="K26" s="114">
        <f>taxrates!AM18</f>
        <v>2.1253083244402435E-2</v>
      </c>
      <c r="L26" s="114">
        <f>taxrates!AN18</f>
        <v>1.2780151216224816E-4</v>
      </c>
      <c r="M26" s="114">
        <f>taxrates!AO18</f>
        <v>4.8770168145350276E-2</v>
      </c>
      <c r="N26" s="114">
        <f>taxrates!AP18</f>
        <v>8.4059293441720639E-2</v>
      </c>
      <c r="O26" s="114">
        <f>taxrates!AQ18</f>
        <v>6.3755359886723392E-3</v>
      </c>
      <c r="P26" s="106">
        <f>taxrates!AR18</f>
        <v>0.2264649636733618</v>
      </c>
      <c r="Q26" s="114">
        <f>taxrates!AS18</f>
        <v>6.3737821334656419E-3</v>
      </c>
      <c r="R26" s="114">
        <f>taxrates!AT18</f>
        <v>1.805630350725998E-2</v>
      </c>
      <c r="S26" s="114">
        <f>taxrates!AU18</f>
        <v>3.5944793782779456E-5</v>
      </c>
      <c r="T26" s="114">
        <f>taxrates!AV18</f>
        <v>8.0575938635913655E-2</v>
      </c>
      <c r="U26" s="114">
        <f>taxrates!AW18</f>
        <v>0.11065364041415725</v>
      </c>
      <c r="V26" s="154">
        <f>taxrates!AX18</f>
        <v>1.0769354188782505E-2</v>
      </c>
    </row>
    <row r="27" spans="1:22" x14ac:dyDescent="0.2">
      <c r="A27" s="159">
        <v>1930</v>
      </c>
      <c r="B27" s="146">
        <f>taxrates!AD19</f>
        <v>0.16516807183239082</v>
      </c>
      <c r="C27" s="507">
        <f>taxrates!AE19</f>
        <v>1.3326268559341605E-2</v>
      </c>
      <c r="D27" s="507">
        <f>taxrates!AF19</f>
        <v>2.6070281100798325E-2</v>
      </c>
      <c r="E27" s="507">
        <f>taxrates!AG19</f>
        <v>2.6291243995971348E-4</v>
      </c>
      <c r="F27" s="507">
        <f>taxrates!AH19</f>
        <v>4.0834966312737357E-2</v>
      </c>
      <c r="G27" s="507">
        <f>taxrates!AI19</f>
        <v>7.8383343070933559E-2</v>
      </c>
      <c r="H27" s="508">
        <f>taxrates!AJ19</f>
        <v>6.2903003486202685E-3</v>
      </c>
      <c r="I27" s="176">
        <f>taxrates!AK19</f>
        <v>0.18790153976075236</v>
      </c>
      <c r="J27" s="118">
        <f>taxrates!AL19</f>
        <v>1.1181166788663243E-2</v>
      </c>
      <c r="K27" s="118">
        <f>taxrates!AM19</f>
        <v>2.6201524109413021E-2</v>
      </c>
      <c r="L27" s="118">
        <f>taxrates!AN19</f>
        <v>1.5115544144142816E-4</v>
      </c>
      <c r="M27" s="118">
        <f>taxrates!AO19</f>
        <v>5.3281023287260247E-2</v>
      </c>
      <c r="N27" s="118">
        <f>taxrates!AP19</f>
        <v>8.8865262109655424E-2</v>
      </c>
      <c r="O27" s="118">
        <f>taxrates!AQ19</f>
        <v>8.2214080243190411E-3</v>
      </c>
      <c r="P27" s="112">
        <f>taxrates!AR19</f>
        <v>0.25826198686416024</v>
      </c>
      <c r="Q27" s="118">
        <f>taxrates!AS19</f>
        <v>8.1348142068166929E-3</v>
      </c>
      <c r="R27" s="118">
        <f>taxrates!AT19</f>
        <v>2.2982547762379905E-2</v>
      </c>
      <c r="S27" s="118">
        <f>taxrates!AU19</f>
        <v>4.6002347405608239E-5</v>
      </c>
      <c r="T27" s="118">
        <f>taxrates!AV19</f>
        <v>9.6495745538664704E-2</v>
      </c>
      <c r="U27" s="118">
        <f>taxrates!AW19</f>
        <v>0.11557577048543488</v>
      </c>
      <c r="V27" s="158">
        <f>taxrates!AX19</f>
        <v>1.5027106523458436E-2</v>
      </c>
    </row>
    <row r="28" spans="1:22" x14ac:dyDescent="0.2">
      <c r="A28" s="155">
        <v>1931</v>
      </c>
      <c r="B28" s="135">
        <f>taxrates!AD20</f>
        <v>0.16723484059349342</v>
      </c>
      <c r="C28" s="503">
        <f>taxrates!AE20</f>
        <v>1.5522278173879481E-2</v>
      </c>
      <c r="D28" s="503">
        <f>taxrates!AF20</f>
        <v>3.1584411606619039E-2</v>
      </c>
      <c r="E28" s="503">
        <f>taxrates!AG20</f>
        <v>3.0936876644019291E-4</v>
      </c>
      <c r="F28" s="503">
        <f>taxrates!AH20</f>
        <v>3.1992420522083224E-2</v>
      </c>
      <c r="G28" s="503">
        <f>taxrates!AI20</f>
        <v>8.0713390660638429E-2</v>
      </c>
      <c r="H28" s="504">
        <f>taxrates!AJ20</f>
        <v>7.1129708638330638E-3</v>
      </c>
      <c r="I28" s="174">
        <f>taxrates!AK20</f>
        <v>0.1930802854005827</v>
      </c>
      <c r="J28" s="114">
        <f>taxrates!AL20</f>
        <v>1.3663610155323306E-2</v>
      </c>
      <c r="K28" s="114">
        <f>taxrates!AM20</f>
        <v>3.2728327674635738E-2</v>
      </c>
      <c r="L28" s="114">
        <f>taxrates!AN20</f>
        <v>1.8660382924400463E-4</v>
      </c>
      <c r="M28" s="114">
        <f>taxrates!AO20</f>
        <v>4.3666045822335978E-2</v>
      </c>
      <c r="N28" s="114">
        <f>taxrates!AP20</f>
        <v>9.3082269852476335E-2</v>
      </c>
      <c r="O28" s="114">
        <f>taxrates!AQ20</f>
        <v>9.7534280665673503E-3</v>
      </c>
      <c r="P28" s="106">
        <f>taxrates!AR20</f>
        <v>0.26736056168608607</v>
      </c>
      <c r="Q28" s="114">
        <f>taxrates!AS20</f>
        <v>1.0961784433395559E-2</v>
      </c>
      <c r="R28" s="114">
        <f>taxrates!AT20</f>
        <v>2.9761849965046196E-2</v>
      </c>
      <c r="S28" s="114">
        <f>taxrates!AU20</f>
        <v>6.2622736463163482E-5</v>
      </c>
      <c r="T28" s="114">
        <f>taxrates!AV20</f>
        <v>8.5219533425924324E-2</v>
      </c>
      <c r="U28" s="114">
        <f>taxrates!AW20</f>
        <v>0.12169666251867854</v>
      </c>
      <c r="V28" s="154">
        <f>taxrates!AX20</f>
        <v>1.965810860657826E-2</v>
      </c>
    </row>
    <row r="29" spans="1:22" x14ac:dyDescent="0.2">
      <c r="A29" s="155">
        <v>1932</v>
      </c>
      <c r="B29" s="135">
        <f>taxrates!AD21</f>
        <v>0.19551442095608521</v>
      </c>
      <c r="C29" s="503">
        <f>taxrates!AE21</f>
        <v>1.9797873865585128E-2</v>
      </c>
      <c r="D29" s="503">
        <f>taxrates!AF21</f>
        <v>3.7566164652676599E-2</v>
      </c>
      <c r="E29" s="503">
        <f>taxrates!AG21</f>
        <v>3.9723705272115182E-4</v>
      </c>
      <c r="F29" s="503">
        <f>taxrates!AH21</f>
        <v>2.9396154594337535E-2</v>
      </c>
      <c r="G29" s="503">
        <f>taxrates!AI21</f>
        <v>0.10161364214069012</v>
      </c>
      <c r="H29" s="504">
        <f>taxrates!AJ21</f>
        <v>6.7433486500746804E-3</v>
      </c>
      <c r="I29" s="174">
        <f>taxrates!AK21</f>
        <v>0.22441444321923973</v>
      </c>
      <c r="J29" s="114">
        <f>taxrates!AL21</f>
        <v>1.7370423103498008E-2</v>
      </c>
      <c r="K29" s="114">
        <f>taxrates!AM21</f>
        <v>3.9798379625415818E-2</v>
      </c>
      <c r="L29" s="114">
        <f>taxrates!AN21</f>
        <v>2.3882274217869808E-4</v>
      </c>
      <c r="M29" s="114">
        <f>taxrates!AO21</f>
        <v>4.0094123129587475E-2</v>
      </c>
      <c r="N29" s="114">
        <f>taxrates!AP21</f>
        <v>0.11769624371753576</v>
      </c>
      <c r="O29" s="114">
        <f>taxrates!AQ21</f>
        <v>9.2164509010239648E-3</v>
      </c>
      <c r="P29" s="106">
        <f>taxrates!AR21</f>
        <v>0.31228155008665714</v>
      </c>
      <c r="Q29" s="114">
        <f>taxrates!AS21</f>
        <v>1.4790359808937677E-2</v>
      </c>
      <c r="R29" s="114">
        <f>taxrates!AT21</f>
        <v>3.8311161439732046E-2</v>
      </c>
      <c r="S29" s="114">
        <f>taxrates!AU21</f>
        <v>8.5062808546924976E-5</v>
      </c>
      <c r="T29" s="114">
        <f>taxrates!AV21</f>
        <v>8.2760752909128391E-2</v>
      </c>
      <c r="U29" s="114">
        <f>taxrates!AW21</f>
        <v>0.15661903495863858</v>
      </c>
      <c r="V29" s="154">
        <f>taxrates!AX21</f>
        <v>1.9715178161673536E-2</v>
      </c>
    </row>
    <row r="30" spans="1:22" x14ac:dyDescent="0.2">
      <c r="A30" s="155">
        <v>1933</v>
      </c>
      <c r="B30" s="135">
        <f>taxrates!AD22</f>
        <v>0.20609923749828882</v>
      </c>
      <c r="C30" s="503">
        <f>taxrates!AE22</f>
        <v>2.8242057487149305E-2</v>
      </c>
      <c r="D30" s="503">
        <f>taxrates!AF22</f>
        <v>3.5372328799778779E-2</v>
      </c>
      <c r="E30" s="503">
        <f>taxrates!AG22</f>
        <v>3.7182795750437448E-4</v>
      </c>
      <c r="F30" s="503">
        <f>taxrates!AH22</f>
        <v>3.458798499048539E-2</v>
      </c>
      <c r="G30" s="503">
        <f>taxrates!AI22</f>
        <v>9.9942943031466544E-2</v>
      </c>
      <c r="H30" s="504">
        <f>taxrates!AJ22</f>
        <v>7.5820952319044328E-3</v>
      </c>
      <c r="I30" s="174">
        <f>taxrates!AK22</f>
        <v>0.23261631884085054</v>
      </c>
      <c r="J30" s="114">
        <f>taxrates!AL22</f>
        <v>2.4086171957794566E-2</v>
      </c>
      <c r="K30" s="114">
        <f>taxrates!AM22</f>
        <v>3.7747740870899077E-2</v>
      </c>
      <c r="L30" s="114">
        <f>taxrates!AN22</f>
        <v>2.1729392089248016E-4</v>
      </c>
      <c r="M30" s="114">
        <f>taxrates!AO22</f>
        <v>4.4941710323777147E-2</v>
      </c>
      <c r="N30" s="114">
        <f>taxrates!AP22</f>
        <v>0.11555044569370686</v>
      </c>
      <c r="O30" s="114">
        <f>taxrates!AQ22</f>
        <v>1.0072956073780425E-2</v>
      </c>
      <c r="P30" s="106">
        <f>taxrates!AR22</f>
        <v>0.31810945490235948</v>
      </c>
      <c r="Q30" s="114">
        <f>taxrates!AS22</f>
        <v>1.9810309880054989E-2</v>
      </c>
      <c r="R30" s="114">
        <f>taxrates!AT22</f>
        <v>3.5464882253499842E-2</v>
      </c>
      <c r="S30" s="114">
        <f>taxrates!AU22</f>
        <v>7.4759563636690184E-5</v>
      </c>
      <c r="T30" s="114">
        <f>taxrates!AV22</f>
        <v>8.4376385707153514E-2</v>
      </c>
      <c r="U30" s="114">
        <f>taxrates!AW22</f>
        <v>0.15756942776021224</v>
      </c>
      <c r="V30" s="154">
        <f>taxrates!AX22</f>
        <v>2.0813689737802191E-2</v>
      </c>
    </row>
    <row r="31" spans="1:22" x14ac:dyDescent="0.2">
      <c r="A31" s="155">
        <v>1934</v>
      </c>
      <c r="B31" s="135">
        <f>taxrates!AD23</f>
        <v>0.17338508762938093</v>
      </c>
      <c r="C31" s="503">
        <f>taxrates!AE23</f>
        <v>2.9712600495008127E-2</v>
      </c>
      <c r="D31" s="503">
        <f>taxrates!AF23</f>
        <v>2.9606078324732922E-2</v>
      </c>
      <c r="E31" s="503">
        <f>taxrates!AG23</f>
        <v>3.3441283364546811E-4</v>
      </c>
      <c r="F31" s="503">
        <f>taxrates!AH23</f>
        <v>3.1480679335826225E-2</v>
      </c>
      <c r="G31" s="503">
        <f>taxrates!AI23</f>
        <v>7.4416125338807038E-2</v>
      </c>
      <c r="H31" s="504">
        <f>taxrates!AJ23</f>
        <v>7.8351913013611912E-3</v>
      </c>
      <c r="I31" s="174">
        <f>taxrates!AK23</f>
        <v>0.19686248548787552</v>
      </c>
      <c r="J31" s="114">
        <f>taxrates!AL23</f>
        <v>2.4622085669983841E-2</v>
      </c>
      <c r="K31" s="114">
        <f>taxrates!AM23</f>
        <v>3.126608237067751E-2</v>
      </c>
      <c r="L31" s="114">
        <f>taxrates!AN23</f>
        <v>1.8988960710791082E-4</v>
      </c>
      <c r="M31" s="114">
        <f>taxrates!AO23</f>
        <v>4.0217604179808832E-2</v>
      </c>
      <c r="N31" s="114">
        <f>taxrates!AP23</f>
        <v>9.0452658661989649E-2</v>
      </c>
      <c r="O31" s="114">
        <f>taxrates!AQ23</f>
        <v>1.0114164998307768E-2</v>
      </c>
      <c r="P31" s="106">
        <f>taxrates!AR23</f>
        <v>0.26513830230741348</v>
      </c>
      <c r="Q31" s="114">
        <f>taxrates!AS23</f>
        <v>1.9530903309267402E-2</v>
      </c>
      <c r="R31" s="114">
        <f>taxrates!AT23</f>
        <v>2.8439744817235903E-2</v>
      </c>
      <c r="S31" s="114">
        <f>taxrates!AU23</f>
        <v>6.3007809693738654E-5</v>
      </c>
      <c r="T31" s="114">
        <f>taxrates!AV23</f>
        <v>7.4822301100330377E-2</v>
      </c>
      <c r="U31" s="114">
        <f>taxrates!AW23</f>
        <v>0.12212672461107207</v>
      </c>
      <c r="V31" s="154">
        <f>taxrates!AX23</f>
        <v>2.0155620659813984E-2</v>
      </c>
    </row>
    <row r="32" spans="1:22" x14ac:dyDescent="0.2">
      <c r="A32" s="155">
        <v>1935</v>
      </c>
      <c r="B32" s="135">
        <f>taxrates!AD24</f>
        <v>0.16867872830874894</v>
      </c>
      <c r="C32" s="503">
        <f>taxrates!AE24</f>
        <v>2.840473950327552E-2</v>
      </c>
      <c r="D32" s="503">
        <f>taxrates!AF24</f>
        <v>2.735743400214756E-2</v>
      </c>
      <c r="E32" s="503">
        <f>taxrates!AG24</f>
        <v>3.1265377277263243E-4</v>
      </c>
      <c r="F32" s="503">
        <f>taxrates!AH24</f>
        <v>3.3439774314099474E-2</v>
      </c>
      <c r="G32" s="503">
        <f>taxrates!AI24</f>
        <v>6.8069768602872477E-2</v>
      </c>
      <c r="H32" s="504">
        <f>taxrates!AJ24</f>
        <v>1.109435811358127E-2</v>
      </c>
      <c r="I32" s="174">
        <f>taxrates!AK24</f>
        <v>0.19395864518478431</v>
      </c>
      <c r="J32" s="114">
        <f>taxrates!AL24</f>
        <v>2.3915201680459432E-2</v>
      </c>
      <c r="K32" s="114">
        <f>taxrates!AM24</f>
        <v>2.9067897878964192E-2</v>
      </c>
      <c r="L32" s="114">
        <f>taxrates!AN24</f>
        <v>1.8037693216308657E-4</v>
      </c>
      <c r="M32" s="114">
        <f>taxrates!AO24</f>
        <v>4.3342801678396534E-2</v>
      </c>
      <c r="N32" s="114">
        <f>taxrates!AP24</f>
        <v>8.2901741198635803E-2</v>
      </c>
      <c r="O32" s="114">
        <f>taxrates!AQ24</f>
        <v>1.4550625816165254E-2</v>
      </c>
      <c r="P32" s="106">
        <f>taxrates!AR24</f>
        <v>0.26175154701136188</v>
      </c>
      <c r="Q32" s="114">
        <f>taxrates!AS24</f>
        <v>1.8059572861846333E-2</v>
      </c>
      <c r="R32" s="114">
        <f>taxrates!AT24</f>
        <v>2.5749554595889144E-2</v>
      </c>
      <c r="S32" s="114">
        <f>taxrates!AU24</f>
        <v>5.6978382682829648E-5</v>
      </c>
      <c r="T32" s="114">
        <f>taxrates!AV24</f>
        <v>7.8038311711905853E-2</v>
      </c>
      <c r="U32" s="114">
        <f>taxrates!AW24</f>
        <v>0.11226316333834019</v>
      </c>
      <c r="V32" s="154">
        <f>taxrates!AX24</f>
        <v>2.7583966120697526E-2</v>
      </c>
    </row>
    <row r="33" spans="1:22" x14ac:dyDescent="0.2">
      <c r="A33" s="155">
        <v>1936</v>
      </c>
      <c r="B33" s="135">
        <f>taxrates!AD25</f>
        <v>0.18111070588523903</v>
      </c>
      <c r="C33" s="503">
        <f>taxrates!AE25</f>
        <v>2.7697884042177771E-2</v>
      </c>
      <c r="D33" s="503">
        <f>taxrates!AF25</f>
        <v>2.385545603049697E-2</v>
      </c>
      <c r="E33" s="503">
        <f>taxrates!AG25</f>
        <v>1.1902962578736965E-3</v>
      </c>
      <c r="F33" s="503">
        <f>taxrates!AH25</f>
        <v>3.5656440279598675E-2</v>
      </c>
      <c r="G33" s="503">
        <f>taxrates!AI25</f>
        <v>7.902626570832702E-2</v>
      </c>
      <c r="H33" s="504">
        <f>taxrates!AJ25</f>
        <v>1.3684363566764904E-2</v>
      </c>
      <c r="I33" s="174">
        <f>taxrates!AK25</f>
        <v>0.20889058486493015</v>
      </c>
      <c r="J33" s="114">
        <f>taxrates!AL25</f>
        <v>2.3127726549559652E-2</v>
      </c>
      <c r="K33" s="114">
        <f>taxrates!AM25</f>
        <v>2.5027576505847957E-2</v>
      </c>
      <c r="L33" s="114">
        <f>taxrates!AN25</f>
        <v>6.8104452342343655E-4</v>
      </c>
      <c r="M33" s="114">
        <f>taxrates!AO25</f>
        <v>4.5664375546518844E-2</v>
      </c>
      <c r="N33" s="114">
        <f>taxrates!AP25</f>
        <v>9.6590386021719266E-2</v>
      </c>
      <c r="O33" s="114">
        <f>taxrates!AQ25</f>
        <v>1.779947571786103E-2</v>
      </c>
      <c r="P33" s="106">
        <f>taxrates!AR25</f>
        <v>0.27543685640767457</v>
      </c>
      <c r="Q33" s="114">
        <f>taxrates!AS25</f>
        <v>1.63567669712689E-2</v>
      </c>
      <c r="R33" s="114">
        <f>taxrates!AT25</f>
        <v>2.0917059035754776E-2</v>
      </c>
      <c r="S33" s="114">
        <f>taxrates!AU25</f>
        <v>2.0148175379043032E-4</v>
      </c>
      <c r="T33" s="114">
        <f>taxrates!AV25</f>
        <v>7.728584525970443E-2</v>
      </c>
      <c r="U33" s="114">
        <f>taxrates!AW25</f>
        <v>0.129097598726648</v>
      </c>
      <c r="V33" s="154">
        <f>taxrates!AX25</f>
        <v>3.1578104660508026E-2</v>
      </c>
    </row>
    <row r="34" spans="1:22" x14ac:dyDescent="0.2">
      <c r="A34" s="155">
        <v>1937</v>
      </c>
      <c r="B34" s="135">
        <f>taxrates!AD26</f>
        <v>0.19000244159028781</v>
      </c>
      <c r="C34" s="503">
        <f>taxrates!AE26</f>
        <v>2.7500768770642489E-2</v>
      </c>
      <c r="D34" s="503">
        <f>taxrates!AF26</f>
        <v>2.2106558631037866E-2</v>
      </c>
      <c r="E34" s="503">
        <f>taxrates!AG26</f>
        <v>5.1405917836081262E-3</v>
      </c>
      <c r="F34" s="503">
        <f>taxrates!AH26</f>
        <v>4.8409392511278973E-2</v>
      </c>
      <c r="G34" s="503">
        <f>taxrates!AI26</f>
        <v>7.3596716955619423E-2</v>
      </c>
      <c r="H34" s="504">
        <f>taxrates!AJ26</f>
        <v>1.3248412938100928E-2</v>
      </c>
      <c r="I34" s="174">
        <f>taxrates!AK26</f>
        <v>0.2174524613617862</v>
      </c>
      <c r="J34" s="114">
        <f>taxrates!AL26</f>
        <v>2.303652144100839E-2</v>
      </c>
      <c r="K34" s="114">
        <f>taxrates!AM26</f>
        <v>2.1442213510358805E-2</v>
      </c>
      <c r="L34" s="114">
        <f>taxrates!AN26</f>
        <v>2.9506606792652347E-3</v>
      </c>
      <c r="M34" s="114">
        <f>taxrates!AO26</f>
        <v>6.214817116753308E-2</v>
      </c>
      <c r="N34" s="114">
        <f>taxrates!AP26</f>
        <v>9.0587395191994977E-2</v>
      </c>
      <c r="O34" s="114">
        <f>taxrates!AQ26</f>
        <v>1.7287499371625725E-2</v>
      </c>
      <c r="P34" s="106">
        <f>taxrates!AR26</f>
        <v>0.29897437856178549</v>
      </c>
      <c r="Q34" s="114">
        <f>taxrates!AS26</f>
        <v>1.6157233883186389E-2</v>
      </c>
      <c r="R34" s="114">
        <f>taxrates!AT26</f>
        <v>1.9381501483817315E-2</v>
      </c>
      <c r="S34" s="114">
        <f>taxrates!AU26</f>
        <v>8.6569533136289056E-4</v>
      </c>
      <c r="T34" s="114">
        <f>taxrates!AV26</f>
        <v>0.10410800469557967</v>
      </c>
      <c r="U34" s="114">
        <f>taxrates!AW26</f>
        <v>0.12806925713704964</v>
      </c>
      <c r="V34" s="154">
        <f>taxrates!AX26</f>
        <v>3.0392686030789578E-2</v>
      </c>
    </row>
    <row r="35" spans="1:22" x14ac:dyDescent="0.2">
      <c r="A35" s="155">
        <v>1938</v>
      </c>
      <c r="B35" s="135">
        <f>taxrates!AD27</f>
        <v>0.19383904463477017</v>
      </c>
      <c r="C35" s="503">
        <f>taxrates!AE27</f>
        <v>2.9324379306724012E-2</v>
      </c>
      <c r="D35" s="503">
        <f>taxrates!AF27</f>
        <v>2.5045425721425704E-2</v>
      </c>
      <c r="E35" s="503">
        <f>taxrates!AG27</f>
        <v>6.177627675819009E-3</v>
      </c>
      <c r="F35" s="503">
        <f>taxrates!AH27</f>
        <v>5.1089778182124353E-2</v>
      </c>
      <c r="G35" s="503">
        <f>taxrates!AI27</f>
        <v>6.7808879195083743E-2</v>
      </c>
      <c r="H35" s="504">
        <f>taxrates!AJ27</f>
        <v>1.4392954553593358E-2</v>
      </c>
      <c r="I35" s="174">
        <f>taxrates!AK27</f>
        <v>0.22216150200678131</v>
      </c>
      <c r="J35" s="114">
        <f>taxrates!AL27</f>
        <v>2.5337140252758999E-2</v>
      </c>
      <c r="K35" s="114">
        <f>taxrates!AM27</f>
        <v>2.4791266020050905E-2</v>
      </c>
      <c r="L35" s="114">
        <f>taxrates!AN27</f>
        <v>3.6575020868830402E-3</v>
      </c>
      <c r="M35" s="114">
        <f>taxrates!AO27</f>
        <v>6.7107887795162094E-2</v>
      </c>
      <c r="N35" s="114">
        <f>taxrates!AP27</f>
        <v>8.1895682832734323E-2</v>
      </c>
      <c r="O35" s="114">
        <f>taxrates!AQ27</f>
        <v>1.9372023019191931E-2</v>
      </c>
      <c r="P35" s="106">
        <f>taxrates!AR27</f>
        <v>0.31421708895312844</v>
      </c>
      <c r="Q35" s="114">
        <f>taxrates!AS27</f>
        <v>1.8927987100495768E-2</v>
      </c>
      <c r="R35" s="114">
        <f>taxrates!AT27</f>
        <v>2.2712718106843399E-2</v>
      </c>
      <c r="S35" s="114">
        <f>taxrates!AU27</f>
        <v>1.1429496878189716E-3</v>
      </c>
      <c r="T35" s="114">
        <f>taxrates!AV27</f>
        <v>0.11886564071629116</v>
      </c>
      <c r="U35" s="114">
        <f>taxrates!AW27</f>
        <v>0.1163200621478159</v>
      </c>
      <c r="V35" s="154">
        <f>taxrates!AX27</f>
        <v>3.6247731193863188E-2</v>
      </c>
    </row>
    <row r="36" spans="1:22" x14ac:dyDescent="0.2">
      <c r="A36" s="157">
        <v>1939</v>
      </c>
      <c r="B36" s="139">
        <f>taxrates!AD28</f>
        <v>0.17100107554364352</v>
      </c>
      <c r="C36" s="505">
        <f>taxrates!AE28</f>
        <v>2.7738759327597059E-2</v>
      </c>
      <c r="D36" s="505">
        <f>taxrates!AF28</f>
        <v>2.2173499580338301E-2</v>
      </c>
      <c r="E36" s="505">
        <f>taxrates!AG28</f>
        <v>6.0631467542073565E-3</v>
      </c>
      <c r="F36" s="505">
        <f>taxrates!AH28</f>
        <v>3.7078663001235898E-2</v>
      </c>
      <c r="G36" s="505">
        <f>taxrates!AI28</f>
        <v>6.5758470964530635E-2</v>
      </c>
      <c r="H36" s="506">
        <f>taxrates!AJ28</f>
        <v>1.2188535915734277E-2</v>
      </c>
      <c r="I36" s="175">
        <f>taxrates!AK28</f>
        <v>0.1946657323256164</v>
      </c>
      <c r="J36" s="116">
        <f>taxrates!AL28</f>
        <v>2.3865461726756826E-2</v>
      </c>
      <c r="K36" s="116">
        <f>taxrates!AM28</f>
        <v>2.2124711296926926E-2</v>
      </c>
      <c r="L36" s="116">
        <f>taxrates!AN28</f>
        <v>3.5744973087595568E-3</v>
      </c>
      <c r="M36" s="116">
        <f>taxrates!AO28</f>
        <v>4.8131340577977008E-2</v>
      </c>
      <c r="N36" s="116">
        <f>taxrates!AP28</f>
        <v>8.0634290122277547E-2</v>
      </c>
      <c r="O36" s="116">
        <f>taxrates!AQ28</f>
        <v>1.6335431292918527E-2</v>
      </c>
      <c r="P36" s="109">
        <f>taxrates!AR28</f>
        <v>0.26682897896999097</v>
      </c>
      <c r="Q36" s="116">
        <f>taxrates!AS28</f>
        <v>1.7595512801842961E-2</v>
      </c>
      <c r="R36" s="116">
        <f>taxrates!AT28</f>
        <v>2.0366715815061845E-2</v>
      </c>
      <c r="S36" s="116">
        <f>taxrates!AU28</f>
        <v>1.1024090164125041E-3</v>
      </c>
      <c r="T36" s="116">
        <f>taxrates!AV28</f>
        <v>8.3639095655080389E-2</v>
      </c>
      <c r="U36" s="116">
        <f>taxrates!AW28</f>
        <v>0.11398174533085539</v>
      </c>
      <c r="V36" s="156">
        <f>taxrates!AX28</f>
        <v>3.0143500350737883E-2</v>
      </c>
    </row>
    <row r="37" spans="1:22" x14ac:dyDescent="0.2">
      <c r="A37" s="155">
        <v>1940</v>
      </c>
      <c r="B37" s="135">
        <f>taxrates!AD29</f>
        <v>0.18723667922111789</v>
      </c>
      <c r="C37" s="503">
        <f>taxrates!AE29</f>
        <v>2.7478774329216384E-2</v>
      </c>
      <c r="D37" s="503">
        <f>taxrates!AF29</f>
        <v>1.987509343778264E-2</v>
      </c>
      <c r="E37" s="503">
        <f>taxrates!AG29</f>
        <v>5.7838090149628747E-3</v>
      </c>
      <c r="F37" s="503">
        <f>taxrates!AH29</f>
        <v>3.7216694114090461E-2</v>
      </c>
      <c r="G37" s="503">
        <f>taxrates!AI29</f>
        <v>8.6814924648637951E-2</v>
      </c>
      <c r="H37" s="504">
        <f>taxrates!AJ29</f>
        <v>1.0067383676427562E-2</v>
      </c>
      <c r="I37" s="174">
        <f>taxrates!AK29</f>
        <v>0.21391830701149731</v>
      </c>
      <c r="J37" s="114">
        <f>taxrates!AL29</f>
        <v>2.3295006068778133E-2</v>
      </c>
      <c r="K37" s="114">
        <f>taxrates!AM29</f>
        <v>1.9329736548404555E-2</v>
      </c>
      <c r="L37" s="114">
        <f>taxrates!AN29</f>
        <v>3.3598005740905711E-3</v>
      </c>
      <c r="M37" s="114">
        <f>taxrates!AO29</f>
        <v>4.743211252728325E-2</v>
      </c>
      <c r="N37" s="114">
        <f>taxrates!AP29</f>
        <v>0.10720695728393265</v>
      </c>
      <c r="O37" s="114">
        <f>taxrates!AQ29</f>
        <v>1.3294694009008148E-2</v>
      </c>
      <c r="P37" s="106">
        <f>taxrates!AR29</f>
        <v>0.28269279085198634</v>
      </c>
      <c r="Q37" s="114">
        <f>taxrates!AS29</f>
        <v>1.6470285249054317E-2</v>
      </c>
      <c r="R37" s="114">
        <f>taxrates!AT29</f>
        <v>1.6259891345336945E-2</v>
      </c>
      <c r="S37" s="114">
        <f>taxrates!AU29</f>
        <v>9.9368214834348188E-4</v>
      </c>
      <c r="T37" s="114">
        <f>taxrates!AV29</f>
        <v>7.7865154116310245E-2</v>
      </c>
      <c r="U37" s="114">
        <f>taxrates!AW29</f>
        <v>0.14758151185184012</v>
      </c>
      <c r="V37" s="154">
        <f>taxrates!AX29</f>
        <v>2.3522266141101221E-2</v>
      </c>
    </row>
    <row r="38" spans="1:22" x14ac:dyDescent="0.2">
      <c r="A38" s="155">
        <v>1941</v>
      </c>
      <c r="B38" s="135">
        <f>taxrates!AD30</f>
        <v>0.24664936348711186</v>
      </c>
      <c r="C38" s="503">
        <f>taxrates!AE30</f>
        <v>2.7370574944284836E-2</v>
      </c>
      <c r="D38" s="503">
        <f>taxrates!AF30</f>
        <v>1.5852291012296332E-2</v>
      </c>
      <c r="E38" s="503">
        <f>taxrates!AG30</f>
        <v>5.8656280071433566E-3</v>
      </c>
      <c r="F38" s="503">
        <f>taxrates!AH30</f>
        <v>3.9498294473136325E-2</v>
      </c>
      <c r="G38" s="503">
        <f>taxrates!AI30</f>
        <v>0.14877608992812405</v>
      </c>
      <c r="H38" s="504">
        <f>taxrates!AJ30</f>
        <v>9.2864851221269445E-3</v>
      </c>
      <c r="I38" s="174">
        <f>taxrates!AK30</f>
        <v>0.28374446281257831</v>
      </c>
      <c r="J38" s="114">
        <f>taxrates!AL30</f>
        <v>2.2602290308983346E-2</v>
      </c>
      <c r="K38" s="114">
        <f>taxrates!AM30</f>
        <v>1.4825996306114546E-2</v>
      </c>
      <c r="L38" s="114">
        <f>taxrates!AN30</f>
        <v>3.3190754966916317E-3</v>
      </c>
      <c r="M38" s="114">
        <f>taxrates!AO30</f>
        <v>4.9766540835857444E-2</v>
      </c>
      <c r="N38" s="114">
        <f>taxrates!AP30</f>
        <v>0.18128473478655674</v>
      </c>
      <c r="O38" s="114">
        <f>taxrates!AQ30</f>
        <v>1.1945825078374623E-2</v>
      </c>
      <c r="P38" s="106">
        <f>taxrates!AR30</f>
        <v>0.35763136591752365</v>
      </c>
      <c r="Q38" s="114">
        <f>taxrates!AS30</f>
        <v>1.5242955245816141E-2</v>
      </c>
      <c r="R38" s="114">
        <f>taxrates!AT30</f>
        <v>1.0995059779696668E-2</v>
      </c>
      <c r="S38" s="114">
        <f>taxrates!AU30</f>
        <v>9.3633132232833936E-4</v>
      </c>
      <c r="T38" s="114">
        <f>taxrates!AV30</f>
        <v>7.7427277649029791E-2</v>
      </c>
      <c r="U38" s="114">
        <f>taxrates!AW30</f>
        <v>0.23287269450908896</v>
      </c>
      <c r="V38" s="154">
        <f>taxrates!AX30</f>
        <v>2.0157047411563749E-2</v>
      </c>
    </row>
    <row r="39" spans="1:22" x14ac:dyDescent="0.2">
      <c r="A39" s="155">
        <v>1942</v>
      </c>
      <c r="B39" s="135">
        <f>taxrates!AD31</f>
        <v>0.29520830490465327</v>
      </c>
      <c r="C39" s="503">
        <f>taxrates!AE31</f>
        <v>2.5208128467531198E-2</v>
      </c>
      <c r="D39" s="503">
        <f>taxrates!AF31</f>
        <v>1.3934792530362186E-2</v>
      </c>
      <c r="E39" s="503">
        <f>taxrates!AG31</f>
        <v>6.2139328326217529E-3</v>
      </c>
      <c r="F39" s="503">
        <f>taxrates!AH31</f>
        <v>6.449841037267004E-2</v>
      </c>
      <c r="G39" s="503">
        <f>taxrates!AI31</f>
        <v>0.17642083963809574</v>
      </c>
      <c r="H39" s="504">
        <f>taxrates!AJ31</f>
        <v>8.9322010633723255E-3</v>
      </c>
      <c r="I39" s="174">
        <f>taxrates!AK31</f>
        <v>0.33098914572738969</v>
      </c>
      <c r="J39" s="114">
        <f>taxrates!AL31</f>
        <v>2.0414147656112363E-2</v>
      </c>
      <c r="K39" s="114">
        <f>taxrates!AM31</f>
        <v>1.2444091887761426E-2</v>
      </c>
      <c r="L39" s="114">
        <f>taxrates!AN31</f>
        <v>3.4481907974213419E-3</v>
      </c>
      <c r="M39" s="114">
        <f>taxrates!AO31</f>
        <v>7.346064424722519E-2</v>
      </c>
      <c r="N39" s="114">
        <f>taxrates!AP31</f>
        <v>0.20995410861200181</v>
      </c>
      <c r="O39" s="114">
        <f>taxrates!AQ31</f>
        <v>1.1267962526867507E-2</v>
      </c>
      <c r="P39" s="106">
        <f>taxrates!AR31</f>
        <v>0.40669877381185532</v>
      </c>
      <c r="Q39" s="114">
        <f>taxrates!AS31</f>
        <v>1.3249646895156413E-2</v>
      </c>
      <c r="R39" s="114">
        <f>taxrates!AT31</f>
        <v>8.7086052200031957E-3</v>
      </c>
      <c r="S39" s="114">
        <f>taxrates!AU31</f>
        <v>9.3618145978700417E-4</v>
      </c>
      <c r="T39" s="114">
        <f>taxrates!AV31</f>
        <v>9.8539585135853522E-2</v>
      </c>
      <c r="U39" s="114">
        <f>taxrates!AW31</f>
        <v>0.26696926717238079</v>
      </c>
      <c r="V39" s="154">
        <f>taxrates!AX31</f>
        <v>1.8295487928674414E-2</v>
      </c>
    </row>
    <row r="40" spans="1:22" x14ac:dyDescent="0.2">
      <c r="A40" s="155">
        <v>1943</v>
      </c>
      <c r="B40" s="135">
        <f>taxrates!AD32</f>
        <v>0.3684775120544147</v>
      </c>
      <c r="C40" s="503">
        <f>taxrates!AE32</f>
        <v>2.4927046670083518E-2</v>
      </c>
      <c r="D40" s="503">
        <f>taxrates!AF32</f>
        <v>1.2996269992085648E-2</v>
      </c>
      <c r="E40" s="503">
        <f>taxrates!AG32</f>
        <v>7.1957980606003379E-3</v>
      </c>
      <c r="F40" s="503">
        <f>taxrates!AH32</f>
        <v>0.13004131794542867</v>
      </c>
      <c r="G40" s="503">
        <f>taxrates!AI32</f>
        <v>0.18553669263431433</v>
      </c>
      <c r="H40" s="504">
        <f>taxrates!AJ32</f>
        <v>7.7803867519022135E-3</v>
      </c>
      <c r="I40" s="174">
        <f>taxrates!AK32</f>
        <v>0.40375486430305096</v>
      </c>
      <c r="J40" s="114">
        <f>taxrates!AL32</f>
        <v>2.0115528072552433E-2</v>
      </c>
      <c r="K40" s="114">
        <f>taxrates!AM32</f>
        <v>1.1547104011748974E-2</v>
      </c>
      <c r="L40" s="114">
        <f>taxrates!AN32</f>
        <v>3.9789974789721265E-3</v>
      </c>
      <c r="M40" s="114">
        <f>taxrates!AO32</f>
        <v>0.14021511225423067</v>
      </c>
      <c r="N40" s="114">
        <f>taxrates!AP32</f>
        <v>0.2181176901611255</v>
      </c>
      <c r="O40" s="114">
        <f>taxrates!AQ32</f>
        <v>9.7804323244212003E-3</v>
      </c>
      <c r="P40" s="106">
        <f>taxrates!AR32</f>
        <v>0.47465218514583341</v>
      </c>
      <c r="Q40" s="114">
        <f>taxrates!AS32</f>
        <v>1.3307922113925097E-2</v>
      </c>
      <c r="R40" s="114">
        <f>taxrates!AT32</f>
        <v>8.0659992177129197E-3</v>
      </c>
      <c r="S40" s="114">
        <f>taxrates!AU32</f>
        <v>1.1011542800475102E-3</v>
      </c>
      <c r="T40" s="114">
        <f>taxrates!AV32</f>
        <v>0.16653869278089736</v>
      </c>
      <c r="U40" s="114">
        <f>taxrates!AW32</f>
        <v>0.26945411703546224</v>
      </c>
      <c r="V40" s="154">
        <f>taxrates!AX32</f>
        <v>1.6184299717788259E-2</v>
      </c>
    </row>
    <row r="41" spans="1:22" x14ac:dyDescent="0.2">
      <c r="A41" s="155">
        <v>1944</v>
      </c>
      <c r="B41" s="135">
        <f>taxrates!AD33</f>
        <v>0.34106737889983008</v>
      </c>
      <c r="C41" s="503">
        <f>taxrates!AE33</f>
        <v>2.8844238657917312E-2</v>
      </c>
      <c r="D41" s="503">
        <f>taxrates!AF33</f>
        <v>1.3218439071221944E-2</v>
      </c>
      <c r="E41" s="503">
        <f>taxrates!AG33</f>
        <v>8.31419278251159E-3</v>
      </c>
      <c r="F41" s="503">
        <f>taxrates!AH33</f>
        <v>0.1247772296636793</v>
      </c>
      <c r="G41" s="503">
        <f>taxrates!AI33</f>
        <v>0.156499097248853</v>
      </c>
      <c r="H41" s="504">
        <f>taxrates!AJ33</f>
        <v>9.4141814756469044E-3</v>
      </c>
      <c r="I41" s="174">
        <f>taxrates!AK33</f>
        <v>0.38203223609183251</v>
      </c>
      <c r="J41" s="114">
        <f>taxrates!AL33</f>
        <v>2.43946084590741E-2</v>
      </c>
      <c r="K41" s="114">
        <f>taxrates!AM33</f>
        <v>1.2429658789197747E-2</v>
      </c>
      <c r="L41" s="114">
        <f>taxrates!AN33</f>
        <v>4.8182457571636387E-3</v>
      </c>
      <c r="M41" s="114">
        <f>taxrates!AO33</f>
        <v>0.13675057728028972</v>
      </c>
      <c r="N41" s="114">
        <f>taxrates!AP33</f>
        <v>0.19123652137492458</v>
      </c>
      <c r="O41" s="114">
        <f>taxrates!AQ33</f>
        <v>1.2402624431182745E-2</v>
      </c>
      <c r="P41" s="106">
        <f>taxrates!AR33</f>
        <v>0.45998987444729522</v>
      </c>
      <c r="Q41" s="114">
        <f>taxrates!AS33</f>
        <v>1.7316973960046014E-2</v>
      </c>
      <c r="R41" s="114">
        <f>taxrates!AT33</f>
        <v>9.2348471170910496E-3</v>
      </c>
      <c r="S41" s="114">
        <f>taxrates!AU33</f>
        <v>1.4307468370449675E-3</v>
      </c>
      <c r="T41" s="114">
        <f>taxrates!AV33</f>
        <v>0.1682692717814861</v>
      </c>
      <c r="U41" s="114">
        <f>taxrates!AW33</f>
        <v>0.24171991242345714</v>
      </c>
      <c r="V41" s="154">
        <f>taxrates!AX33</f>
        <v>2.2018122328169968E-2</v>
      </c>
    </row>
    <row r="42" spans="1:22" x14ac:dyDescent="0.2">
      <c r="A42" s="155">
        <v>1945</v>
      </c>
      <c r="B42" s="135">
        <f>taxrates!AD34</f>
        <v>0.34651281983053267</v>
      </c>
      <c r="C42" s="503">
        <f>taxrates!AE34</f>
        <v>3.3615342077489403E-2</v>
      </c>
      <c r="D42" s="503">
        <f>taxrates!AF34</f>
        <v>1.4024685942198833E-2</v>
      </c>
      <c r="E42" s="503">
        <f>taxrates!AG34</f>
        <v>1.041454758522177E-2</v>
      </c>
      <c r="F42" s="503">
        <f>taxrates!AH34</f>
        <v>0.14737053085164314</v>
      </c>
      <c r="G42" s="503">
        <f>taxrates!AI34</f>
        <v>0.12989761198914426</v>
      </c>
      <c r="H42" s="504">
        <f>taxrates!AJ34</f>
        <v>1.119010138483527E-2</v>
      </c>
      <c r="I42" s="174">
        <f>taxrates!AK34</f>
        <v>0.38597747921482572</v>
      </c>
      <c r="J42" s="114">
        <f>taxrates!AL34</f>
        <v>2.854452305691214E-2</v>
      </c>
      <c r="K42" s="114">
        <f>taxrates!AM34</f>
        <v>1.334867408833346E-2</v>
      </c>
      <c r="L42" s="114">
        <f>taxrates!AN34</f>
        <v>6.0598203619155657E-3</v>
      </c>
      <c r="M42" s="114">
        <f>taxrates!AO34</f>
        <v>0.16503156054799631</v>
      </c>
      <c r="N42" s="114">
        <f>taxrates!AP34</f>
        <v>0.15819106705457919</v>
      </c>
      <c r="O42" s="114">
        <f>taxrates!AQ34</f>
        <v>1.4801834105089107E-2</v>
      </c>
      <c r="P42" s="106">
        <f>taxrates!AR34</f>
        <v>0.46947534319377671</v>
      </c>
      <c r="Q42" s="114">
        <f>taxrates!AS34</f>
        <v>2.1244548776448064E-2</v>
      </c>
      <c r="R42" s="114">
        <f>taxrates!AT34</f>
        <v>1.0472192176907947E-2</v>
      </c>
      <c r="S42" s="114">
        <f>taxrates!AU34</f>
        <v>1.8866014565915379E-3</v>
      </c>
      <c r="T42" s="114">
        <f>taxrates!AV34</f>
        <v>0.21026817967648376</v>
      </c>
      <c r="U42" s="114">
        <f>taxrates!AW34</f>
        <v>0.1980577118928761</v>
      </c>
      <c r="V42" s="154">
        <f>taxrates!AX34</f>
        <v>2.7546109214469261E-2</v>
      </c>
    </row>
    <row r="43" spans="1:22" x14ac:dyDescent="0.2">
      <c r="A43" s="155">
        <v>1946</v>
      </c>
      <c r="B43" s="135">
        <f>taxrates!AD35</f>
        <v>0.31758182747132896</v>
      </c>
      <c r="C43" s="503">
        <f>taxrates!AE35</f>
        <v>3.6854134151749075E-2</v>
      </c>
      <c r="D43" s="503">
        <f>taxrates!AF35</f>
        <v>1.3171175439234383E-2</v>
      </c>
      <c r="E43" s="503">
        <f>taxrates!AG35</f>
        <v>1.233045450209121E-2</v>
      </c>
      <c r="F43" s="503">
        <f>taxrates!AH35</f>
        <v>0.13341758388841435</v>
      </c>
      <c r="G43" s="503">
        <f>taxrates!AI35</f>
        <v>0.11000215870224057</v>
      </c>
      <c r="H43" s="504">
        <f>taxrates!AJ35</f>
        <v>1.1806320787599342E-2</v>
      </c>
      <c r="I43" s="174">
        <f>taxrates!AK35</f>
        <v>0.34855060415234057</v>
      </c>
      <c r="J43" s="114">
        <f>taxrates!AL35</f>
        <v>3.1090166798706489E-2</v>
      </c>
      <c r="K43" s="114">
        <f>taxrates!AM35</f>
        <v>1.2586403438513681E-2</v>
      </c>
      <c r="L43" s="114">
        <f>taxrates!AN35</f>
        <v>7.127709815666454E-3</v>
      </c>
      <c r="M43" s="114">
        <f>taxrates!AO35</f>
        <v>0.15125705741086296</v>
      </c>
      <c r="N43" s="114">
        <f>taxrates!AP35</f>
        <v>0.13097441336474894</v>
      </c>
      <c r="O43" s="114">
        <f>taxrates!AQ35</f>
        <v>1.5514853323842039E-2</v>
      </c>
      <c r="P43" s="106">
        <f>taxrates!AR35</f>
        <v>0.43615382890493315</v>
      </c>
      <c r="Q43" s="114">
        <f>taxrates!AS35</f>
        <v>2.4349554511355561E-2</v>
      </c>
      <c r="R43" s="114">
        <f>taxrates!AT35</f>
        <v>1.0561454145751067E-2</v>
      </c>
      <c r="S43" s="114">
        <f>taxrates!AU35</f>
        <v>2.3351440324286981E-3</v>
      </c>
      <c r="T43" s="114">
        <f>taxrates!AV35</f>
        <v>0.20295300438966402</v>
      </c>
      <c r="U43" s="114">
        <f>taxrates!AW35</f>
        <v>0.16565742140835779</v>
      </c>
      <c r="V43" s="154">
        <f>taxrates!AX35</f>
        <v>3.0297250417376013E-2</v>
      </c>
    </row>
    <row r="44" spans="1:22" x14ac:dyDescent="0.2">
      <c r="A44" s="155">
        <v>1947</v>
      </c>
      <c r="B44" s="135">
        <f>taxrates!AD36</f>
        <v>0.33020341473072096</v>
      </c>
      <c r="C44" s="503">
        <f>taxrates!AE36</f>
        <v>3.6139608333064073E-2</v>
      </c>
      <c r="D44" s="503">
        <f>taxrates!AF36</f>
        <v>1.2670044137642972E-2</v>
      </c>
      <c r="E44" s="503">
        <f>taxrates!AG36</f>
        <v>9.5570191316965373E-3</v>
      </c>
      <c r="F44" s="503">
        <f>taxrates!AH36</f>
        <v>0.12661461762907103</v>
      </c>
      <c r="G44" s="503">
        <f>taxrates!AI36</f>
        <v>0.13287509805209982</v>
      </c>
      <c r="H44" s="504">
        <f>taxrates!AJ36</f>
        <v>1.2347027447146558E-2</v>
      </c>
      <c r="I44" s="174">
        <f>taxrates!AK36</f>
        <v>0.36367850600336021</v>
      </c>
      <c r="J44" s="114">
        <f>taxrates!AL36</f>
        <v>3.0067408492469083E-2</v>
      </c>
      <c r="K44" s="114">
        <f>taxrates!AM36</f>
        <v>1.1926743898032627E-2</v>
      </c>
      <c r="L44" s="114">
        <f>taxrates!AN36</f>
        <v>5.4484014193463401E-3</v>
      </c>
      <c r="M44" s="114">
        <f>taxrates!AO36</f>
        <v>0.14001411924944931</v>
      </c>
      <c r="N44" s="114">
        <f>taxrates!AP36</f>
        <v>0.16021994498600906</v>
      </c>
      <c r="O44" s="114">
        <f>taxrates!AQ36</f>
        <v>1.6001887958053806E-2</v>
      </c>
      <c r="P44" s="106">
        <f>taxrates!AR36</f>
        <v>0.44946126366023831</v>
      </c>
      <c r="Q44" s="114">
        <f>taxrates!AS36</f>
        <v>2.2736039207192003E-2</v>
      </c>
      <c r="R44" s="114">
        <f>taxrates!AT36</f>
        <v>9.7080133956545661E-3</v>
      </c>
      <c r="S44" s="114">
        <f>taxrates!AU36</f>
        <v>1.723390139971311E-3</v>
      </c>
      <c r="T44" s="114">
        <f>taxrates!AV36</f>
        <v>0.17898734041292699</v>
      </c>
      <c r="U44" s="114">
        <f>taxrates!AW36</f>
        <v>0.20622205890300269</v>
      </c>
      <c r="V44" s="154">
        <f>taxrates!AX36</f>
        <v>3.0084421601490746E-2</v>
      </c>
    </row>
    <row r="45" spans="1:22" x14ac:dyDescent="0.2">
      <c r="A45" s="155">
        <v>1948</v>
      </c>
      <c r="B45" s="135">
        <f>taxrates!AD37</f>
        <v>0.30026227165987407</v>
      </c>
      <c r="C45" s="503">
        <f>taxrates!AE37</f>
        <v>3.3103104363781395E-2</v>
      </c>
      <c r="D45" s="503">
        <f>taxrates!AF37</f>
        <v>1.1197089810480803E-2</v>
      </c>
      <c r="E45" s="503">
        <f>taxrates!AG37</f>
        <v>6.7210297159532913E-3</v>
      </c>
      <c r="F45" s="503">
        <f>taxrates!AH37</f>
        <v>0.11349735051129949</v>
      </c>
      <c r="G45" s="503">
        <f>taxrates!AI37</f>
        <v>0.12452069606283775</v>
      </c>
      <c r="H45" s="504">
        <f>taxrates!AJ37</f>
        <v>1.1223001195521385E-2</v>
      </c>
      <c r="I45" s="174">
        <f>taxrates!AK37</f>
        <v>0.33026532721186497</v>
      </c>
      <c r="J45" s="114">
        <f>taxrates!AL37</f>
        <v>2.7492703682952722E-2</v>
      </c>
      <c r="K45" s="114">
        <f>taxrates!AM37</f>
        <v>1.0394780122489546E-2</v>
      </c>
      <c r="L45" s="114">
        <f>taxrates!AN37</f>
        <v>3.8248871767114757E-3</v>
      </c>
      <c r="M45" s="114">
        <f>taxrates!AO37</f>
        <v>0.1232423441726106</v>
      </c>
      <c r="N45" s="114">
        <f>taxrates!AP37</f>
        <v>0.1507910341108899</v>
      </c>
      <c r="O45" s="114">
        <f>taxrates!AQ37</f>
        <v>1.4519577946210742E-2</v>
      </c>
      <c r="P45" s="106">
        <f>taxrates!AR37</f>
        <v>0.40586213043724539</v>
      </c>
      <c r="Q45" s="114">
        <f>taxrates!AS37</f>
        <v>2.0166798706422153E-2</v>
      </c>
      <c r="R45" s="114">
        <f>taxrates!AT37</f>
        <v>8.2254545665638879E-3</v>
      </c>
      <c r="S45" s="114">
        <f>taxrates!AU37</f>
        <v>1.1736371181133149E-3</v>
      </c>
      <c r="T45" s="114">
        <f>taxrates!AV37</f>
        <v>0.15509140137682184</v>
      </c>
      <c r="U45" s="114">
        <f>taxrates!AW37</f>
        <v>0.19479986968856269</v>
      </c>
      <c r="V45" s="154">
        <f>taxrates!AX37</f>
        <v>2.6404968980761476E-2</v>
      </c>
    </row>
    <row r="46" spans="1:22" x14ac:dyDescent="0.2">
      <c r="A46" s="155">
        <v>1949</v>
      </c>
      <c r="B46" s="135">
        <f>taxrates!AD38</f>
        <v>0.27805732224654772</v>
      </c>
      <c r="C46" s="503">
        <f>taxrates!AE38</f>
        <v>3.5449914338169658E-2</v>
      </c>
      <c r="D46" s="503">
        <f>taxrates!AF38</f>
        <v>1.2545145965271514E-2</v>
      </c>
      <c r="E46" s="503">
        <f>taxrates!AG38</f>
        <v>7.3713355990324327E-3</v>
      </c>
      <c r="F46" s="503">
        <f>taxrates!AH38</f>
        <v>0.10116885568734475</v>
      </c>
      <c r="G46" s="503">
        <f>taxrates!AI38</f>
        <v>0.11156741687567458</v>
      </c>
      <c r="H46" s="504">
        <f>taxrates!AJ38</f>
        <v>9.9546537810548015E-3</v>
      </c>
      <c r="I46" s="174">
        <f>taxrates!AK38</f>
        <v>0.30644961486003142</v>
      </c>
      <c r="J46" s="114">
        <f>taxrates!AL38</f>
        <v>2.9924370221410139E-2</v>
      </c>
      <c r="K46" s="114">
        <f>taxrates!AM38</f>
        <v>1.1706792948059298E-2</v>
      </c>
      <c r="L46" s="114">
        <f>taxrates!AN38</f>
        <v>4.2637339609906426E-3</v>
      </c>
      <c r="M46" s="114">
        <f>taxrates!AO38</f>
        <v>0.10981939822252257</v>
      </c>
      <c r="N46" s="114">
        <f>taxrates!AP38</f>
        <v>0.13764554261199946</v>
      </c>
      <c r="O46" s="114">
        <f>taxrates!AQ38</f>
        <v>1.3089776895049306E-2</v>
      </c>
      <c r="P46" s="106">
        <f>taxrates!AR38</f>
        <v>0.37634802484301355</v>
      </c>
      <c r="Q46" s="114">
        <f>taxrates!AS38</f>
        <v>2.2118432785339134E-2</v>
      </c>
      <c r="R46" s="114">
        <f>taxrates!AT38</f>
        <v>9.1396559256432981E-3</v>
      </c>
      <c r="S46" s="114">
        <f>taxrates!AU38</f>
        <v>1.3183026527655241E-3</v>
      </c>
      <c r="T46" s="114">
        <f>taxrates!AV38</f>
        <v>0.13635746128949366</v>
      </c>
      <c r="U46" s="114">
        <f>taxrates!AW38</f>
        <v>0.18349584988966872</v>
      </c>
      <c r="V46" s="154">
        <f>taxrates!AX38</f>
        <v>2.3918322300103188E-2</v>
      </c>
    </row>
    <row r="47" spans="1:22" x14ac:dyDescent="0.2">
      <c r="A47" s="159">
        <v>1950</v>
      </c>
      <c r="B47" s="146">
        <f>taxrates!AD39</f>
        <v>0.3220049136364721</v>
      </c>
      <c r="C47" s="507">
        <f>taxrates!AE39</f>
        <v>3.4679418286021939E-2</v>
      </c>
      <c r="D47" s="507">
        <f>taxrates!AF39</f>
        <v>1.1577872359590262E-2</v>
      </c>
      <c r="E47" s="507">
        <f>taxrates!AG39</f>
        <v>7.2939695985704822E-3</v>
      </c>
      <c r="F47" s="507">
        <f>taxrates!AH39</f>
        <v>0.10172713773105128</v>
      </c>
      <c r="G47" s="507">
        <f>taxrates!AI39</f>
        <v>0.15880430097582046</v>
      </c>
      <c r="H47" s="508">
        <f>taxrates!AJ39</f>
        <v>7.922214685417624E-3</v>
      </c>
      <c r="I47" s="176">
        <f>taxrates!AK39</f>
        <v>0.35551189215107093</v>
      </c>
      <c r="J47" s="118">
        <f>taxrates!AL39</f>
        <v>2.897451705913489E-2</v>
      </c>
      <c r="K47" s="118">
        <f>taxrates!AM39</f>
        <v>1.0687258264972013E-2</v>
      </c>
      <c r="L47" s="118">
        <f>taxrates!AN39</f>
        <v>4.1758264079100379E-3</v>
      </c>
      <c r="M47" s="118">
        <f>taxrates!AO39</f>
        <v>0.11190129422354717</v>
      </c>
      <c r="N47" s="118">
        <f>taxrates!AP39</f>
        <v>0.18946231723707202</v>
      </c>
      <c r="O47" s="118">
        <f>taxrates!AQ39</f>
        <v>1.0310678958434774E-2</v>
      </c>
      <c r="P47" s="112">
        <f>taxrates!AR39</f>
        <v>0.43762241116519651</v>
      </c>
      <c r="Q47" s="118">
        <f>taxrates!AS39</f>
        <v>2.0714919530989615E-2</v>
      </c>
      <c r="R47" s="118">
        <f>taxrates!AT39</f>
        <v>8.1900422367361479E-3</v>
      </c>
      <c r="S47" s="118">
        <f>taxrates!AU39</f>
        <v>1.2488353281787019E-3</v>
      </c>
      <c r="T47" s="118">
        <f>taxrates!AV39</f>
        <v>0.13798706755248905</v>
      </c>
      <c r="U47" s="118">
        <f>taxrates!AW39</f>
        <v>0.25131062895257922</v>
      </c>
      <c r="V47" s="158">
        <f>taxrates!AX39</f>
        <v>1.8170917564223812E-2</v>
      </c>
    </row>
    <row r="48" spans="1:22" x14ac:dyDescent="0.2">
      <c r="A48" s="155">
        <v>1951</v>
      </c>
      <c r="B48" s="135">
        <f>taxrates!AD40</f>
        <v>0.35234636518972628</v>
      </c>
      <c r="C48" s="503">
        <f>taxrates!AE40</f>
        <v>3.3392516933430663E-2</v>
      </c>
      <c r="D48" s="503">
        <f>taxrates!AF40</f>
        <v>1.1477899014922657E-2</v>
      </c>
      <c r="E48" s="503">
        <f>taxrates!AG40</f>
        <v>7.8812252167935158E-3</v>
      </c>
      <c r="F48" s="503">
        <f>taxrates!AH40</f>
        <v>0.11659998691424225</v>
      </c>
      <c r="G48" s="503">
        <f>taxrates!AI40</f>
        <v>0.17493634481506184</v>
      </c>
      <c r="H48" s="504">
        <f>taxrates!AJ40</f>
        <v>8.0583922952753729E-3</v>
      </c>
      <c r="I48" s="174">
        <f>taxrates!AK40</f>
        <v>0.38853840431620978</v>
      </c>
      <c r="J48" s="114">
        <f>taxrates!AL40</f>
        <v>2.7924349713224821E-2</v>
      </c>
      <c r="K48" s="114">
        <f>taxrates!AM40</f>
        <v>1.0533865322509424E-2</v>
      </c>
      <c r="L48" s="114">
        <f>taxrates!AN40</f>
        <v>4.5160811507801947E-3</v>
      </c>
      <c r="M48" s="114">
        <f>taxrates!AO40</f>
        <v>0.12361669901934759</v>
      </c>
      <c r="N48" s="114">
        <f>taxrates!AP40</f>
        <v>0.2114500857746483</v>
      </c>
      <c r="O48" s="114">
        <f>taxrates!AQ40</f>
        <v>1.0497323335699468E-2</v>
      </c>
      <c r="P48" s="106">
        <f>taxrates!AR40</f>
        <v>0.47067704183796372</v>
      </c>
      <c r="Q48" s="114">
        <f>taxrates!AS40</f>
        <v>2.0209897877857819E-2</v>
      </c>
      <c r="R48" s="114">
        <f>taxrates!AT40</f>
        <v>7.9926612131242681E-3</v>
      </c>
      <c r="S48" s="114">
        <f>taxrates!AU40</f>
        <v>1.3672202523800536E-3</v>
      </c>
      <c r="T48" s="114">
        <f>taxrates!AV40</f>
        <v>0.14618998898523308</v>
      </c>
      <c r="U48" s="114">
        <f>taxrates!AW40</f>
        <v>0.27624350384087082</v>
      </c>
      <c r="V48" s="154">
        <f>taxrates!AX40</f>
        <v>1.8673769668497722E-2</v>
      </c>
    </row>
    <row r="49" spans="1:22" x14ac:dyDescent="0.2">
      <c r="A49" s="155">
        <v>1952</v>
      </c>
      <c r="B49" s="135">
        <f>taxrates!AD41</f>
        <v>0.34196642290357193</v>
      </c>
      <c r="C49" s="503">
        <f>taxrates!AE41</f>
        <v>3.5821535614860629E-2</v>
      </c>
      <c r="D49" s="503">
        <f>taxrates!AF41</f>
        <v>1.2307843613034922E-2</v>
      </c>
      <c r="E49" s="503">
        <f>taxrates!AG41</f>
        <v>8.0272025245661047E-3</v>
      </c>
      <c r="F49" s="503">
        <f>taxrates!AH41</f>
        <v>0.12477056567043364</v>
      </c>
      <c r="G49" s="503">
        <f>taxrates!AI41</f>
        <v>0.15221071107997874</v>
      </c>
      <c r="H49" s="504">
        <f>taxrates!AJ41</f>
        <v>8.8285644006979198E-3</v>
      </c>
      <c r="I49" s="174">
        <f>taxrates!AK41</f>
        <v>0.37421279155103604</v>
      </c>
      <c r="J49" s="114">
        <f>taxrates!AL41</f>
        <v>3.0349991947827372E-2</v>
      </c>
      <c r="K49" s="114">
        <f>taxrates!AM41</f>
        <v>1.1327679228583264E-2</v>
      </c>
      <c r="L49" s="114">
        <f>taxrates!AN41</f>
        <v>4.6602872515177519E-3</v>
      </c>
      <c r="M49" s="114">
        <f>taxrates!AO41</f>
        <v>0.13144795436847101</v>
      </c>
      <c r="N49" s="114">
        <f>taxrates!AP41</f>
        <v>0.18477487206234305</v>
      </c>
      <c r="O49" s="114">
        <f>taxrates!AQ41</f>
        <v>1.1652006692293632E-2</v>
      </c>
      <c r="P49" s="106">
        <f>taxrates!AR41</f>
        <v>0.45085291143442174</v>
      </c>
      <c r="Q49" s="114">
        <f>taxrates!AS41</f>
        <v>2.2415489120625201E-2</v>
      </c>
      <c r="R49" s="114">
        <f>taxrates!AT41</f>
        <v>8.7282090578099953E-3</v>
      </c>
      <c r="S49" s="114">
        <f>taxrates!AU41</f>
        <v>1.4397862483578742E-3</v>
      </c>
      <c r="T49" s="114">
        <f>taxrates!AV41</f>
        <v>0.14940811396531728</v>
      </c>
      <c r="U49" s="114">
        <f>taxrates!AW41</f>
        <v>0.24784350108862938</v>
      </c>
      <c r="V49" s="154">
        <f>taxrates!AX41</f>
        <v>2.101781195368202E-2</v>
      </c>
    </row>
    <row r="50" spans="1:22" x14ac:dyDescent="0.2">
      <c r="A50" s="155">
        <v>1953</v>
      </c>
      <c r="B50" s="135">
        <f>taxrates!AD42</f>
        <v>0.3426391648334558</v>
      </c>
      <c r="C50" s="503">
        <f>taxrates!AE42</f>
        <v>3.7263266865073481E-2</v>
      </c>
      <c r="D50" s="503">
        <f>taxrates!AF42</f>
        <v>1.2785848506358699E-2</v>
      </c>
      <c r="E50" s="503">
        <f>taxrates!AG42</f>
        <v>8.0261823097588138E-3</v>
      </c>
      <c r="F50" s="503">
        <f>taxrates!AH42</f>
        <v>0.11840869488313509</v>
      </c>
      <c r="G50" s="503">
        <f>taxrates!AI42</f>
        <v>0.15679563092380838</v>
      </c>
      <c r="H50" s="504">
        <f>taxrates!AJ42</f>
        <v>9.3595413453213764E-3</v>
      </c>
      <c r="I50" s="174">
        <f>taxrates!AK42</f>
        <v>0.3769875202638146</v>
      </c>
      <c r="J50" s="114">
        <f>taxrates!AL42</f>
        <v>3.2007234771508103E-2</v>
      </c>
      <c r="K50" s="114">
        <f>taxrates!AM42</f>
        <v>1.1857498671271394E-2</v>
      </c>
      <c r="L50" s="114">
        <f>taxrates!AN42</f>
        <v>4.7240048464448391E-3</v>
      </c>
      <c r="M50" s="114">
        <f>taxrates!AO42</f>
        <v>0.12275606118757311</v>
      </c>
      <c r="N50" s="114">
        <f>taxrates!AP42</f>
        <v>0.19311944193378988</v>
      </c>
      <c r="O50" s="114">
        <f>taxrates!AQ42</f>
        <v>1.2523278853227274E-2</v>
      </c>
      <c r="P50" s="106">
        <f>taxrates!AR42</f>
        <v>0.45482032126139171</v>
      </c>
      <c r="Q50" s="114">
        <f>taxrates!AS42</f>
        <v>2.4189210496346352E-2</v>
      </c>
      <c r="R50" s="114">
        <f>taxrates!AT42</f>
        <v>9.0542741982997457E-3</v>
      </c>
      <c r="S50" s="114">
        <f>taxrates!AU42</f>
        <v>1.4934117631025497E-3</v>
      </c>
      <c r="T50" s="114">
        <f>taxrates!AV42</f>
        <v>0.13650751981556611</v>
      </c>
      <c r="U50" s="114">
        <f>taxrates!AW42</f>
        <v>0.26060936126321338</v>
      </c>
      <c r="V50" s="154">
        <f>taxrates!AX42</f>
        <v>2.2966543724863536E-2</v>
      </c>
    </row>
    <row r="51" spans="1:22" x14ac:dyDescent="0.2">
      <c r="A51" s="155">
        <v>1954</v>
      </c>
      <c r="B51" s="135">
        <f>taxrates!AD43</f>
        <v>0.31987716568011221</v>
      </c>
      <c r="C51" s="503">
        <f>taxrates!AE43</f>
        <v>3.5499278404171379E-2</v>
      </c>
      <c r="D51" s="503">
        <f>taxrates!AF43</f>
        <v>1.3974935681161343E-2</v>
      </c>
      <c r="E51" s="503">
        <f>taxrates!AG43</f>
        <v>9.0458180328950935E-3</v>
      </c>
      <c r="F51" s="503">
        <f>taxrates!AH43</f>
        <v>0.11393395585658016</v>
      </c>
      <c r="G51" s="503">
        <f>taxrates!AI43</f>
        <v>0.13801930898030573</v>
      </c>
      <c r="H51" s="504">
        <f>taxrates!AJ43</f>
        <v>9.4038687249985084E-3</v>
      </c>
      <c r="I51" s="174">
        <f>taxrates!AK43</f>
        <v>0.3525505182690839</v>
      </c>
      <c r="J51" s="114">
        <f>taxrates!AL43</f>
        <v>3.0555331715628242E-2</v>
      </c>
      <c r="K51" s="114">
        <f>taxrates!AM43</f>
        <v>1.3151441865665275E-2</v>
      </c>
      <c r="L51" s="114">
        <f>taxrates!AN43</f>
        <v>5.3351841040575878E-3</v>
      </c>
      <c r="M51" s="114">
        <f>taxrates!AO43</f>
        <v>0.11982227163732374</v>
      </c>
      <c r="N51" s="114">
        <f>taxrates!AP43</f>
        <v>0.17107758954999089</v>
      </c>
      <c r="O51" s="114">
        <f>taxrates!AQ43</f>
        <v>1.2608699396418096E-2</v>
      </c>
      <c r="P51" s="106">
        <f>taxrates!AR43</f>
        <v>0.42811988164716169</v>
      </c>
      <c r="Q51" s="114">
        <f>taxrates!AS43</f>
        <v>2.3409377607928997E-2</v>
      </c>
      <c r="R51" s="114">
        <f>taxrates!AT43</f>
        <v>1.0556602325266992E-2</v>
      </c>
      <c r="S51" s="114">
        <f>taxrates!AU43</f>
        <v>1.7098104599597131E-3</v>
      </c>
      <c r="T51" s="114">
        <f>taxrates!AV43</f>
        <v>0.1389928538458933</v>
      </c>
      <c r="U51" s="114">
        <f>taxrates!AW43</f>
        <v>0.23016142210417917</v>
      </c>
      <c r="V51" s="154">
        <f>taxrates!AX43</f>
        <v>2.3289815303933557E-2</v>
      </c>
    </row>
    <row r="52" spans="1:22" x14ac:dyDescent="0.2">
      <c r="A52" s="155">
        <v>1955</v>
      </c>
      <c r="B52" s="135">
        <f>taxrates!AD44</f>
        <v>0.32913885893608508</v>
      </c>
      <c r="C52" s="503">
        <f>taxrates!AE44</f>
        <v>3.4689839301406358E-2</v>
      </c>
      <c r="D52" s="503">
        <f>taxrates!AF44</f>
        <v>1.3346382657660924E-2</v>
      </c>
      <c r="E52" s="503">
        <f>taxrates!AG44</f>
        <v>9.099226223196517E-3</v>
      </c>
      <c r="F52" s="503">
        <f>taxrates!AH44</f>
        <v>0.10924101732380052</v>
      </c>
      <c r="G52" s="503">
        <f>taxrates!AI44</f>
        <v>0.15371107973223996</v>
      </c>
      <c r="H52" s="504">
        <f>taxrates!AJ44</f>
        <v>9.0513136977807551E-3</v>
      </c>
      <c r="I52" s="174">
        <f>taxrates!AK44</f>
        <v>0.35736315537674368</v>
      </c>
      <c r="J52" s="114">
        <f>taxrates!AL44</f>
        <v>2.9747059820187809E-2</v>
      </c>
      <c r="K52" s="114">
        <f>taxrates!AM44</f>
        <v>1.2197637940866648E-2</v>
      </c>
      <c r="L52" s="114">
        <f>taxrates!AN44</f>
        <v>5.3466321673290044E-3</v>
      </c>
      <c r="M52" s="114">
        <f>taxrates!AO44</f>
        <v>0.11486461924379396</v>
      </c>
      <c r="N52" s="114">
        <f>taxrates!AP44</f>
        <v>0.1831165567193325</v>
      </c>
      <c r="O52" s="114">
        <f>taxrates!AQ44</f>
        <v>1.209064948523378E-2</v>
      </c>
      <c r="P52" s="106">
        <f>taxrates!AR44</f>
        <v>0.43339033183857445</v>
      </c>
      <c r="Q52" s="114">
        <f>taxrates!AS44</f>
        <v>2.225341238278062E-2</v>
      </c>
      <c r="R52" s="114">
        <f>taxrates!AT44</f>
        <v>8.6522216497885492E-3</v>
      </c>
      <c r="S52" s="114">
        <f>taxrates!AU44</f>
        <v>1.6731257030980385E-3</v>
      </c>
      <c r="T52" s="114">
        <f>taxrates!AV44</f>
        <v>0.13002073737390638</v>
      </c>
      <c r="U52" s="114">
        <f>taxrates!AW44</f>
        <v>0.24912548964939665</v>
      </c>
      <c r="V52" s="154">
        <f>taxrates!AX44</f>
        <v>2.1665345079604218E-2</v>
      </c>
    </row>
    <row r="53" spans="1:22" x14ac:dyDescent="0.2">
      <c r="A53" s="155">
        <v>1956</v>
      </c>
      <c r="B53" s="135">
        <f>taxrates!AD45</f>
        <v>0.33120745336903001</v>
      </c>
      <c r="C53" s="503">
        <f>taxrates!AE45</f>
        <v>3.6426939661796491E-2</v>
      </c>
      <c r="D53" s="503">
        <f>taxrates!AF45</f>
        <v>1.4279839584459214E-2</v>
      </c>
      <c r="E53" s="503">
        <f>taxrates!AG45</f>
        <v>9.68345483357912E-3</v>
      </c>
      <c r="F53" s="503">
        <f>taxrates!AH45</f>
        <v>0.11482387013480486</v>
      </c>
      <c r="G53" s="503">
        <f>taxrates!AI45</f>
        <v>0.14476883927935416</v>
      </c>
      <c r="H53" s="504">
        <f>taxrates!AJ45</f>
        <v>1.1224509875036155E-2</v>
      </c>
      <c r="I53" s="174">
        <f>taxrates!AK45</f>
        <v>0.36111954582096534</v>
      </c>
      <c r="J53" s="114">
        <f>taxrates!AL45</f>
        <v>3.1473809740856666E-2</v>
      </c>
      <c r="K53" s="114">
        <f>taxrates!AM45</f>
        <v>1.3182847508524716E-2</v>
      </c>
      <c r="L53" s="114">
        <f>taxrates!AN45</f>
        <v>5.733120179054977E-3</v>
      </c>
      <c r="M53" s="114">
        <f>taxrates!AO45</f>
        <v>0.12053329146866465</v>
      </c>
      <c r="N53" s="114">
        <f>taxrates!AP45</f>
        <v>0.17508905806095523</v>
      </c>
      <c r="O53" s="114">
        <f>taxrates!AQ45</f>
        <v>1.5107418862909063E-2</v>
      </c>
      <c r="P53" s="106">
        <f>taxrates!AR45</f>
        <v>0.44398107646336527</v>
      </c>
      <c r="Q53" s="114">
        <f>taxrates!AS45</f>
        <v>2.4078600596204626E-2</v>
      </c>
      <c r="R53" s="114">
        <f>taxrates!AT45</f>
        <v>1.0166259105550392E-2</v>
      </c>
      <c r="S53" s="114">
        <f>taxrates!AU45</f>
        <v>1.8347152394392293E-3</v>
      </c>
      <c r="T53" s="114">
        <f>taxrates!AV45</f>
        <v>0.13724079511330528</v>
      </c>
      <c r="U53" s="114">
        <f>taxrates!AW45</f>
        <v>0.24315723106622206</v>
      </c>
      <c r="V53" s="154">
        <f>taxrates!AX45</f>
        <v>2.7503475342643701E-2</v>
      </c>
    </row>
    <row r="54" spans="1:22" x14ac:dyDescent="0.2">
      <c r="A54" s="155">
        <v>1957</v>
      </c>
      <c r="B54" s="135">
        <f>taxrates!AD46</f>
        <v>0.32808223341702913</v>
      </c>
      <c r="C54" s="503">
        <f>taxrates!AE46</f>
        <v>3.6741708663325059E-2</v>
      </c>
      <c r="D54" s="503">
        <f>taxrates!AF46</f>
        <v>1.4605875344919096E-2</v>
      </c>
      <c r="E54" s="503">
        <f>taxrates!AG46</f>
        <v>1.0593118752906451E-2</v>
      </c>
      <c r="F54" s="503">
        <f>taxrates!AH46</f>
        <v>0.11381315228150679</v>
      </c>
      <c r="G54" s="503">
        <f>taxrates!AI46</f>
        <v>0.14035776739819888</v>
      </c>
      <c r="H54" s="504">
        <f>taxrates!AJ46</f>
        <v>1.1970610976172871E-2</v>
      </c>
      <c r="I54" s="174">
        <f>taxrates!AK46</f>
        <v>0.35769898506263254</v>
      </c>
      <c r="J54" s="114">
        <f>taxrates!AL46</f>
        <v>3.171418555080658E-2</v>
      </c>
      <c r="K54" s="114">
        <f>taxrates!AM46</f>
        <v>1.357434029254271E-2</v>
      </c>
      <c r="L54" s="114">
        <f>taxrates!AN46</f>
        <v>6.2654481477072942E-3</v>
      </c>
      <c r="M54" s="114">
        <f>taxrates!AO46</f>
        <v>0.11764443423306775</v>
      </c>
      <c r="N54" s="114">
        <f>taxrates!AP46</f>
        <v>0.17240499108864715</v>
      </c>
      <c r="O54" s="114">
        <f>taxrates!AQ46</f>
        <v>1.6095585749861092E-2</v>
      </c>
      <c r="P54" s="106">
        <f>taxrates!AR46</f>
        <v>0.4323042842859991</v>
      </c>
      <c r="Q54" s="114">
        <f>taxrates!AS46</f>
        <v>2.4753120841061634E-2</v>
      </c>
      <c r="R54" s="114">
        <f>taxrates!AT46</f>
        <v>1.0522303918971415E-2</v>
      </c>
      <c r="S54" s="114">
        <f>taxrates!AU46</f>
        <v>2.0456165762431241E-3</v>
      </c>
      <c r="T54" s="114">
        <f>taxrates!AV46</f>
        <v>0.13373399502233455</v>
      </c>
      <c r="U54" s="114">
        <f>taxrates!AW46</f>
        <v>0.2315509385199882</v>
      </c>
      <c r="V54" s="154">
        <f>taxrates!AX46</f>
        <v>2.9698309407400231E-2</v>
      </c>
    </row>
    <row r="55" spans="1:22" x14ac:dyDescent="0.2">
      <c r="A55" s="155">
        <v>1958</v>
      </c>
      <c r="B55" s="135">
        <f>taxrates!AD47</f>
        <v>0.31507912502972973</v>
      </c>
      <c r="C55" s="503">
        <f>taxrates!AE47</f>
        <v>3.6633170989983983E-2</v>
      </c>
      <c r="D55" s="503">
        <f>taxrates!AF47</f>
        <v>1.5853940430102041E-2</v>
      </c>
      <c r="E55" s="503">
        <f>taxrates!AG47</f>
        <v>1.0557416681505286E-2</v>
      </c>
      <c r="F55" s="503">
        <f>taxrates!AH47</f>
        <v>0.1142910602444296</v>
      </c>
      <c r="G55" s="503">
        <f>taxrates!AI47</f>
        <v>0.1263986485151368</v>
      </c>
      <c r="H55" s="504">
        <f>taxrates!AJ47</f>
        <v>1.1344888168571994E-2</v>
      </c>
      <c r="I55" s="174">
        <f>taxrates!AK47</f>
        <v>0.34509983137928857</v>
      </c>
      <c r="J55" s="114">
        <f>taxrates!AL47</f>
        <v>3.2146663880181517E-2</v>
      </c>
      <c r="K55" s="114">
        <f>taxrates!AM47</f>
        <v>1.4948702059463371E-2</v>
      </c>
      <c r="L55" s="114">
        <f>taxrates!AN47</f>
        <v>6.3482371837677021E-3</v>
      </c>
      <c r="M55" s="114">
        <f>taxrates!AO47</f>
        <v>0.11789805423340684</v>
      </c>
      <c r="N55" s="114">
        <f>taxrates!AP47</f>
        <v>0.15825009980468593</v>
      </c>
      <c r="O55" s="114">
        <f>taxrates!AQ47</f>
        <v>1.5508074217783208E-2</v>
      </c>
      <c r="P55" s="106">
        <f>taxrates!AR47</f>
        <v>0.42446708840217601</v>
      </c>
      <c r="Q55" s="114">
        <f>taxrates!AS47</f>
        <v>2.6225802381298437E-2</v>
      </c>
      <c r="R55" s="114">
        <f>taxrates!AT47</f>
        <v>1.2110146498386418E-2</v>
      </c>
      <c r="S55" s="114">
        <f>taxrates!AU47</f>
        <v>2.1664153015523175E-3</v>
      </c>
      <c r="T55" s="114">
        <f>taxrates!AV47</f>
        <v>0.13782749532750688</v>
      </c>
      <c r="U55" s="114">
        <f>taxrates!AW47</f>
        <v>0.21659843345394655</v>
      </c>
      <c r="V55" s="154">
        <f>taxrates!AX47</f>
        <v>2.953879543948542E-2</v>
      </c>
    </row>
    <row r="56" spans="1:22" x14ac:dyDescent="0.2">
      <c r="A56" s="157">
        <v>1959</v>
      </c>
      <c r="B56" s="139">
        <f>taxrates!AD48</f>
        <v>0.328040793491996</v>
      </c>
      <c r="C56" s="505">
        <f>taxrates!AE48</f>
        <v>3.7098268366118174E-2</v>
      </c>
      <c r="D56" s="505">
        <f>taxrates!AF48</f>
        <v>1.5049291216601063E-2</v>
      </c>
      <c r="E56" s="505">
        <f>taxrates!AG48</f>
        <v>1.1619325865124045E-2</v>
      </c>
      <c r="F56" s="505">
        <f>taxrates!AH48</f>
        <v>0.11269391358721792</v>
      </c>
      <c r="G56" s="505">
        <f>taxrates!AI48</f>
        <v>0.14063767216837011</v>
      </c>
      <c r="H56" s="506">
        <f>taxrates!AJ48</f>
        <v>1.0942322288564595E-2</v>
      </c>
      <c r="I56" s="175">
        <f>taxrates!AK48</f>
        <v>0.35769413289430235</v>
      </c>
      <c r="J56" s="116">
        <f>taxrates!AL48</f>
        <v>3.2298108122259854E-2</v>
      </c>
      <c r="K56" s="116">
        <f>taxrates!AM48</f>
        <v>1.4012178034437842E-2</v>
      </c>
      <c r="L56" s="116">
        <f>taxrates!AN48</f>
        <v>6.9316793213975809E-3</v>
      </c>
      <c r="M56" s="116">
        <f>taxrates!AO48</f>
        <v>0.11372345589994617</v>
      </c>
      <c r="N56" s="116">
        <f>taxrates!AP48</f>
        <v>0.17588887204952369</v>
      </c>
      <c r="O56" s="116">
        <f>taxrates!AQ48</f>
        <v>1.4839839466737226E-2</v>
      </c>
      <c r="P56" s="109">
        <f>taxrates!AR48</f>
        <v>0.43087035638388105</v>
      </c>
      <c r="Q56" s="116">
        <f>taxrates!AS48</f>
        <v>2.5810143084217356E-2</v>
      </c>
      <c r="R56" s="116">
        <f>taxrates!AT48</f>
        <v>1.095436120902412E-2</v>
      </c>
      <c r="S56" s="116">
        <f>taxrates!AU48</f>
        <v>2.3171144514253024E-3</v>
      </c>
      <c r="T56" s="116">
        <f>taxrates!AV48</f>
        <v>0.13331463573563315</v>
      </c>
      <c r="U56" s="116">
        <f>taxrates!AW48</f>
        <v>0.23113338455620439</v>
      </c>
      <c r="V56" s="156">
        <f>taxrates!AX48</f>
        <v>2.7340717347376687E-2</v>
      </c>
    </row>
    <row r="57" spans="1:22" x14ac:dyDescent="0.2">
      <c r="A57" s="155">
        <v>1960</v>
      </c>
      <c r="B57" s="135">
        <f>taxrates!AD49</f>
        <v>0.33305786919112734</v>
      </c>
      <c r="C57" s="503">
        <f>taxrates!AE49</f>
        <v>3.8668990259248054E-2</v>
      </c>
      <c r="D57" s="503">
        <f>taxrates!AF49</f>
        <v>1.6352800966986651E-2</v>
      </c>
      <c r="E57" s="503">
        <f>taxrates!AG49</f>
        <v>1.3401161530244293E-2</v>
      </c>
      <c r="F57" s="503">
        <f>taxrates!AH49</f>
        <v>0.11502291295581428</v>
      </c>
      <c r="G57" s="503">
        <f>taxrates!AI49</f>
        <v>0.1364252367648266</v>
      </c>
      <c r="H57" s="504">
        <f>taxrates!AJ49</f>
        <v>1.3186766714007474E-2</v>
      </c>
      <c r="I57" s="174">
        <f>taxrates!AK49</f>
        <v>0.36201061328518813</v>
      </c>
      <c r="J57" s="114">
        <f>taxrates!AL49</f>
        <v>3.4134569546394627E-2</v>
      </c>
      <c r="K57" s="114">
        <f>taxrates!AM49</f>
        <v>1.5710699866110345E-2</v>
      </c>
      <c r="L57" s="114">
        <f>taxrates!AN49</f>
        <v>8.1060285012002596E-3</v>
      </c>
      <c r="M57" s="114">
        <f>taxrates!AO49</f>
        <v>0.11476779263421941</v>
      </c>
      <c r="N57" s="114">
        <f>taxrates!AP49</f>
        <v>0.17115866821370773</v>
      </c>
      <c r="O57" s="114">
        <f>taxrates!AQ49</f>
        <v>1.8132854523555741E-2</v>
      </c>
      <c r="P57" s="106">
        <f>taxrates!AR49</f>
        <v>0.43612583458119747</v>
      </c>
      <c r="Q57" s="114">
        <f>taxrates!AS49</f>
        <v>2.7666449787174356E-2</v>
      </c>
      <c r="R57" s="114">
        <f>taxrates!AT49</f>
        <v>1.3051191767612642E-2</v>
      </c>
      <c r="S57" s="114">
        <f>taxrates!AU49</f>
        <v>2.7482916853192132E-3</v>
      </c>
      <c r="T57" s="114">
        <f>taxrates!AV49</f>
        <v>0.1315624123321319</v>
      </c>
      <c r="U57" s="114">
        <f>taxrates!AW49</f>
        <v>0.22764349322924168</v>
      </c>
      <c r="V57" s="154">
        <f>taxrates!AX49</f>
        <v>3.3453995779717631E-2</v>
      </c>
    </row>
    <row r="58" spans="1:22" x14ac:dyDescent="0.2">
      <c r="A58" s="155">
        <v>1961</v>
      </c>
      <c r="B58" s="135">
        <f>taxrates!AD50</f>
        <v>0.32872165941947895</v>
      </c>
      <c r="C58" s="503">
        <f>taxrates!AE50</f>
        <v>3.8451246571675556E-2</v>
      </c>
      <c r="D58" s="503">
        <f>taxrates!AF50</f>
        <v>1.7461621458727955E-2</v>
      </c>
      <c r="E58" s="503">
        <f>taxrates!AG50</f>
        <v>1.3340702277977845E-2</v>
      </c>
      <c r="F58" s="503">
        <f>taxrates!AH50</f>
        <v>0.11607466509725436</v>
      </c>
      <c r="G58" s="503">
        <f>taxrates!AI50</f>
        <v>0.1291883035885763</v>
      </c>
      <c r="H58" s="504">
        <f>taxrates!AJ50</f>
        <v>1.4205120425266953E-2</v>
      </c>
      <c r="I58" s="174">
        <f>taxrates!AK50</f>
        <v>0.35814734140224219</v>
      </c>
      <c r="J58" s="114">
        <f>taxrates!AL50</f>
        <v>3.3994674836352483E-2</v>
      </c>
      <c r="K58" s="114">
        <f>taxrates!AM50</f>
        <v>1.6633700118973319E-2</v>
      </c>
      <c r="L58" s="114">
        <f>taxrates!AN50</f>
        <v>8.0818957722001237E-3</v>
      </c>
      <c r="M58" s="114">
        <f>taxrates!AO50</f>
        <v>0.12140122075293697</v>
      </c>
      <c r="N58" s="114">
        <f>taxrates!AP50</f>
        <v>0.15847257119312783</v>
      </c>
      <c r="O58" s="114">
        <f>taxrates!AQ50</f>
        <v>1.9563278728651483E-2</v>
      </c>
      <c r="P58" s="106">
        <f>taxrates!AR50</f>
        <v>0.44123992485129954</v>
      </c>
      <c r="Q58" s="114">
        <f>taxrates!AS50</f>
        <v>2.7932355057872157E-2</v>
      </c>
      <c r="R58" s="114">
        <f>taxrates!AT50</f>
        <v>1.3756830761026854E-2</v>
      </c>
      <c r="S58" s="114">
        <f>taxrates!AU50</f>
        <v>2.7778296080023376E-3</v>
      </c>
      <c r="T58" s="114">
        <f>taxrates!AV50</f>
        <v>0.13827695563811046</v>
      </c>
      <c r="U58" s="114">
        <f>taxrates!AW50</f>
        <v>0.22237619312832674</v>
      </c>
      <c r="V58" s="154">
        <f>taxrates!AX50</f>
        <v>3.6119760657961034E-2</v>
      </c>
    </row>
    <row r="59" spans="1:22" x14ac:dyDescent="0.2">
      <c r="A59" s="137">
        <v>1962</v>
      </c>
      <c r="B59" s="135">
        <f>taxrates!AD51</f>
        <v>0.32488355040550232</v>
      </c>
      <c r="C59" s="411">
        <f>taxrates!AE51</f>
        <v>3.7758272141218185E-2</v>
      </c>
      <c r="D59" s="411">
        <f>taxrates!AF51</f>
        <v>1.7612485215067863E-2</v>
      </c>
      <c r="E59" s="411">
        <f>taxrates!AG51</f>
        <v>1.4402682892978191E-2</v>
      </c>
      <c r="F59" s="411">
        <f>taxrates!AH51</f>
        <v>0.11474904417991638</v>
      </c>
      <c r="G59" s="411">
        <f>taxrates!AI51</f>
        <v>0.12687485851347446</v>
      </c>
      <c r="H59" s="412">
        <f>taxrates!AJ51</f>
        <v>1.3486206531524658E-2</v>
      </c>
      <c r="I59" s="170">
        <f>taxrates!AK51</f>
        <v>0.34950435161590576</v>
      </c>
      <c r="J59" s="136">
        <f>taxrates!AL51</f>
        <v>3.337685763835907E-2</v>
      </c>
      <c r="K59" s="136">
        <f>taxrates!AM51</f>
        <v>1.6885090619325638E-2</v>
      </c>
      <c r="L59" s="136">
        <f>taxrates!AN51</f>
        <v>8.7543921545147896E-3</v>
      </c>
      <c r="M59" s="136">
        <f>taxrates!AO51</f>
        <v>0.11741767823696136</v>
      </c>
      <c r="N59" s="136">
        <f>taxrates!AP51</f>
        <v>0.1549394316971302</v>
      </c>
      <c r="O59" s="136">
        <f>taxrates!AQ51</f>
        <v>1.8130911514163017E-2</v>
      </c>
      <c r="P59" s="106">
        <f>taxrates!AR51</f>
        <v>0.42098626494407654</v>
      </c>
      <c r="Q59" s="105">
        <f>taxrates!AS51</f>
        <v>2.7405392378568649E-2</v>
      </c>
      <c r="R59" s="105">
        <f>taxrates!AT51</f>
        <v>1.4247535727918148E-2</v>
      </c>
      <c r="S59" s="105">
        <f>taxrates!AU51</f>
        <v>2.992444671690464E-3</v>
      </c>
      <c r="T59" s="105">
        <f>taxrates!AV51</f>
        <v>0.12794831395149231</v>
      </c>
      <c r="U59" s="105">
        <f>taxrates!AW51</f>
        <v>0.2162766307592392</v>
      </c>
      <c r="V59" s="134">
        <f>taxrates!AX51</f>
        <v>3.2115940004587173E-2</v>
      </c>
    </row>
    <row r="60" spans="1:22" x14ac:dyDescent="0.2">
      <c r="A60" s="137">
        <v>1963</v>
      </c>
      <c r="B60" s="135">
        <f>taxrates!AD52</f>
        <v>0.31799173355102539</v>
      </c>
      <c r="C60" s="411">
        <f>taxrates!AE52</f>
        <v>3.7896953523159027E-2</v>
      </c>
      <c r="D60" s="411">
        <f>taxrates!AF52</f>
        <v>1.7836161889135838E-2</v>
      </c>
      <c r="E60" s="411">
        <f>taxrates!AG52</f>
        <v>1.3983873650431633E-2</v>
      </c>
      <c r="F60" s="411">
        <f>taxrates!AH52</f>
        <v>0.10920756310224533</v>
      </c>
      <c r="G60" s="411">
        <f>taxrates!AI52</f>
        <v>0.12506997399032116</v>
      </c>
      <c r="H60" s="412">
        <f>taxrates!AJ52</f>
        <v>1.3997201807796955E-2</v>
      </c>
      <c r="I60" s="170">
        <f>taxrates!AK52</f>
        <v>0.34252053499221802</v>
      </c>
      <c r="J60" s="136">
        <f>taxrates!AL52</f>
        <v>3.3501200377941132E-2</v>
      </c>
      <c r="K60" s="136">
        <f>taxrates!AM52</f>
        <v>1.693304255604744E-2</v>
      </c>
      <c r="L60" s="136">
        <f>taxrates!AN52</f>
        <v>8.4390598349273205E-3</v>
      </c>
      <c r="M60" s="136">
        <f>taxrates!AO52</f>
        <v>0.11229778453707695</v>
      </c>
      <c r="N60" s="136">
        <f>taxrates!AP52</f>
        <v>0.15259104035794735</v>
      </c>
      <c r="O60" s="136">
        <f>taxrates!AQ52</f>
        <v>1.8758418038487434E-2</v>
      </c>
      <c r="P60" s="106">
        <f>taxrates!AR52</f>
        <v>0.41293308138847351</v>
      </c>
      <c r="Q60" s="105">
        <f>taxrates!AS52</f>
        <v>2.7477695606648922E-2</v>
      </c>
      <c r="R60" s="105">
        <f>taxrates!AT52</f>
        <v>1.3599094469100237E-2</v>
      </c>
      <c r="S60" s="105">
        <f>taxrates!AU52</f>
        <v>2.9100688407197595E-3</v>
      </c>
      <c r="T60" s="105">
        <f>taxrates!AV52</f>
        <v>0.12388908490538597</v>
      </c>
      <c r="U60" s="105">
        <f>taxrates!AW52</f>
        <v>0.21222835220396519</v>
      </c>
      <c r="V60" s="134">
        <f>taxrates!AX52</f>
        <v>3.2828778028488159E-2</v>
      </c>
    </row>
    <row r="61" spans="1:22" x14ac:dyDescent="0.2">
      <c r="A61" s="137">
        <v>1964</v>
      </c>
      <c r="B61" s="135">
        <f>taxrates!AD53</f>
        <v>0.31109991669654846</v>
      </c>
      <c r="C61" s="411">
        <f>taxrates!AE53</f>
        <v>3.8035634905099869E-2</v>
      </c>
      <c r="D61" s="411">
        <f>taxrates!AF53</f>
        <v>1.8059838563203812E-2</v>
      </c>
      <c r="E61" s="411">
        <f>taxrates!AG53</f>
        <v>1.3565064407885075E-2</v>
      </c>
      <c r="F61" s="411">
        <f>taxrates!AH53</f>
        <v>0.10366608202457428</v>
      </c>
      <c r="G61" s="411">
        <f>taxrates!AI53</f>
        <v>0.12326508946716785</v>
      </c>
      <c r="H61" s="412">
        <f>taxrates!AJ53</f>
        <v>1.4508197084069252E-2</v>
      </c>
      <c r="I61" s="170">
        <f>taxrates!AK53</f>
        <v>0.33553671836853027</v>
      </c>
      <c r="J61" s="136">
        <f>taxrates!AL53</f>
        <v>3.3625543117523193E-2</v>
      </c>
      <c r="K61" s="136">
        <f>taxrates!AM53</f>
        <v>1.6980994492769241E-2</v>
      </c>
      <c r="L61" s="136">
        <f>taxrates!AN53</f>
        <v>8.1237275153398514E-3</v>
      </c>
      <c r="M61" s="136">
        <f>taxrates!AO53</f>
        <v>0.10717789083719254</v>
      </c>
      <c r="N61" s="136">
        <f>taxrates!AP53</f>
        <v>0.1502426490187645</v>
      </c>
      <c r="O61" s="136">
        <f>taxrates!AQ53</f>
        <v>1.9385924562811852E-2</v>
      </c>
      <c r="P61" s="106">
        <f>taxrates!AR53</f>
        <v>0.40487989783287048</v>
      </c>
      <c r="Q61" s="105">
        <f>taxrates!AS53</f>
        <v>2.7549998834729195E-2</v>
      </c>
      <c r="R61" s="105">
        <f>taxrates!AT53</f>
        <v>1.2950653210282326E-2</v>
      </c>
      <c r="S61" s="105">
        <f>taxrates!AU53</f>
        <v>2.8276930097490549E-3</v>
      </c>
      <c r="T61" s="105">
        <f>taxrates!AV53</f>
        <v>0.11982985585927963</v>
      </c>
      <c r="U61" s="105">
        <f>taxrates!AW53</f>
        <v>0.20818007364869118</v>
      </c>
      <c r="V61" s="134">
        <f>taxrates!AX53</f>
        <v>3.3541616052389145E-2</v>
      </c>
    </row>
    <row r="62" spans="1:22" x14ac:dyDescent="0.2">
      <c r="A62" s="137">
        <v>1965</v>
      </c>
      <c r="B62" s="135">
        <f>taxrates!AD54</f>
        <v>0.31389614939689636</v>
      </c>
      <c r="C62" s="411">
        <f>taxrates!AE54</f>
        <v>3.6221450194716454E-2</v>
      </c>
      <c r="D62" s="411">
        <f>taxrates!AF54</f>
        <v>1.7764009535312653E-2</v>
      </c>
      <c r="E62" s="411">
        <f>taxrates!AG54</f>
        <v>1.5069262590259314E-2</v>
      </c>
      <c r="F62" s="411">
        <f>taxrates!AH54</f>
        <v>0.10843184217810631</v>
      </c>
      <c r="G62" s="411">
        <f>taxrates!AI54</f>
        <v>0.12186568137258291</v>
      </c>
      <c r="H62" s="412">
        <f>taxrates!AJ54</f>
        <v>1.4543891884386539E-2</v>
      </c>
      <c r="I62" s="170">
        <f>taxrates!AK54</f>
        <v>0.33843673765659332</v>
      </c>
      <c r="J62" s="136">
        <f>taxrates!AL54</f>
        <v>3.2006718218326569E-2</v>
      </c>
      <c r="K62" s="136">
        <f>taxrates!AM54</f>
        <v>1.6647059470415115E-2</v>
      </c>
      <c r="L62" s="136">
        <f>taxrates!AN54</f>
        <v>9.0897204354405403E-3</v>
      </c>
      <c r="M62" s="136">
        <f>taxrates!AO54</f>
        <v>0.1128496341407299</v>
      </c>
      <c r="N62" s="136">
        <f>taxrates!AP54</f>
        <v>0.1484761368483305</v>
      </c>
      <c r="O62" s="136">
        <f>taxrates!AQ54</f>
        <v>1.9367469474673271E-2</v>
      </c>
      <c r="P62" s="106">
        <f>taxrates!AR54</f>
        <v>0.40847361087799072</v>
      </c>
      <c r="Q62" s="105">
        <f>taxrates!AS54</f>
        <v>2.6295473799109459E-2</v>
      </c>
      <c r="R62" s="105">
        <f>taxrates!AT54</f>
        <v>1.2730972841382027E-2</v>
      </c>
      <c r="S62" s="105">
        <f>taxrates!AU54</f>
        <v>3.1428639777004719E-3</v>
      </c>
      <c r="T62" s="105">
        <f>taxrates!AV54</f>
        <v>0.12638811394572258</v>
      </c>
      <c r="U62" s="105">
        <f>taxrates!AW54</f>
        <v>0.20674824342131615</v>
      </c>
      <c r="V62" s="134">
        <f>taxrates!AX54</f>
        <v>3.3167935907840729E-2</v>
      </c>
    </row>
    <row r="63" spans="1:22" x14ac:dyDescent="0.2">
      <c r="A63" s="137">
        <v>1966</v>
      </c>
      <c r="B63" s="135">
        <f>taxrates!AD55</f>
        <v>0.31669238209724426</v>
      </c>
      <c r="C63" s="411">
        <f>taxrates!AE55</f>
        <v>3.4407265484333038E-2</v>
      </c>
      <c r="D63" s="411">
        <f>taxrates!AF55</f>
        <v>1.7468180507421494E-2</v>
      </c>
      <c r="E63" s="411">
        <f>taxrates!AG55</f>
        <v>1.6573460772633553E-2</v>
      </c>
      <c r="F63" s="411">
        <f>taxrates!AH55</f>
        <v>0.11319760233163834</v>
      </c>
      <c r="G63" s="411">
        <f>taxrates!AI55</f>
        <v>0.12046627327799797</v>
      </c>
      <c r="H63" s="412">
        <f>taxrates!AJ55</f>
        <v>1.4579586684703827E-2</v>
      </c>
      <c r="I63" s="170">
        <f>taxrates!AK55</f>
        <v>0.34133675694465637</v>
      </c>
      <c r="J63" s="136">
        <f>taxrates!AL55</f>
        <v>3.0387893319129944E-2</v>
      </c>
      <c r="K63" s="136">
        <f>taxrates!AM55</f>
        <v>1.6313124448060989E-2</v>
      </c>
      <c r="L63" s="136">
        <f>taxrates!AN55</f>
        <v>1.0055713355541229E-2</v>
      </c>
      <c r="M63" s="136">
        <f>taxrates!AO55</f>
        <v>0.11852137744426727</v>
      </c>
      <c r="N63" s="136">
        <f>taxrates!AP55</f>
        <v>0.1467096246778965</v>
      </c>
      <c r="O63" s="136">
        <f>taxrates!AQ55</f>
        <v>1.9349014386534691E-2</v>
      </c>
      <c r="P63" s="106">
        <f>taxrates!AR55</f>
        <v>0.41206732392311096</v>
      </c>
      <c r="Q63" s="105">
        <f>taxrates!AS55</f>
        <v>2.5040948763489723E-2</v>
      </c>
      <c r="R63" s="105">
        <f>taxrates!AT55</f>
        <v>1.2511292472481728E-2</v>
      </c>
      <c r="S63" s="105">
        <f>taxrates!AU55</f>
        <v>3.4580349456518888E-3</v>
      </c>
      <c r="T63" s="105">
        <f>taxrates!AV55</f>
        <v>0.13294637203216553</v>
      </c>
      <c r="U63" s="105">
        <f>taxrates!AW55</f>
        <v>0.20531641319394112</v>
      </c>
      <c r="V63" s="134">
        <f>taxrates!AX55</f>
        <v>3.2794255763292313E-2</v>
      </c>
    </row>
    <row r="64" spans="1:22" x14ac:dyDescent="0.2">
      <c r="A64" s="137">
        <v>1967</v>
      </c>
      <c r="B64" s="149">
        <f>taxrates!AD56</f>
        <v>0.32687106728553772</v>
      </c>
      <c r="C64" s="411">
        <f>taxrates!AE56</f>
        <v>3.4325767308473587E-2</v>
      </c>
      <c r="D64" s="411">
        <f>taxrates!AF56</f>
        <v>1.8985414877533913E-2</v>
      </c>
      <c r="E64" s="411">
        <f>taxrates!AG56</f>
        <v>1.8608400598168373E-2</v>
      </c>
      <c r="F64" s="411">
        <f>taxrates!AH56</f>
        <v>0.12532997131347656</v>
      </c>
      <c r="G64" s="411">
        <f>taxrates!AI56</f>
        <v>0.11510699242353439</v>
      </c>
      <c r="H64" s="412">
        <f>taxrates!AJ56</f>
        <v>1.4514521695673466E-2</v>
      </c>
      <c r="I64" s="170">
        <f>taxrates!AK56</f>
        <v>0.35360062122344971</v>
      </c>
      <c r="J64" s="148">
        <f>taxrates!AL56</f>
        <v>3.0336901545524597E-2</v>
      </c>
      <c r="K64" s="148">
        <f>taxrates!AM56</f>
        <v>1.8078461289405823E-2</v>
      </c>
      <c r="L64" s="148">
        <f>taxrates!AN56</f>
        <v>1.1697919107973576E-2</v>
      </c>
      <c r="M64" s="148">
        <f>taxrates!AO56</f>
        <v>0.13284419476985931</v>
      </c>
      <c r="N64" s="148">
        <f>taxrates!AP56</f>
        <v>0.14128503203392029</v>
      </c>
      <c r="O64" s="136">
        <f>taxrates!AQ56</f>
        <v>1.9358102232217789E-2</v>
      </c>
      <c r="P64" s="106">
        <f>taxrates!AR56</f>
        <v>0.42454436421394348</v>
      </c>
      <c r="Q64" s="105">
        <f>taxrates!AS56</f>
        <v>2.4990728124976158E-2</v>
      </c>
      <c r="R64" s="105">
        <f>taxrates!AT56</f>
        <v>1.4276646077632904E-2</v>
      </c>
      <c r="S64" s="105">
        <f>taxrates!AU56</f>
        <v>4.4087572023272514E-3</v>
      </c>
      <c r="T64" s="105">
        <f>taxrates!AV56</f>
        <v>0.15165251493453979</v>
      </c>
      <c r="U64" s="105">
        <f>taxrates!AW56</f>
        <v>0.19643415883183479</v>
      </c>
      <c r="V64" s="134">
        <f>taxrates!AX56</f>
        <v>3.2781559973955154E-2</v>
      </c>
    </row>
    <row r="65" spans="1:22" x14ac:dyDescent="0.2">
      <c r="A65" s="137">
        <v>1968</v>
      </c>
      <c r="B65" s="149">
        <f>taxrates!AD57</f>
        <v>0.34815400838851929</v>
      </c>
      <c r="C65" s="411">
        <f>taxrates!AE57</f>
        <v>3.5507116466760635E-2</v>
      </c>
      <c r="D65" s="411">
        <f>taxrates!AF57</f>
        <v>1.9664224237203598E-2</v>
      </c>
      <c r="E65" s="411">
        <f>taxrates!AG57</f>
        <v>1.8831115216016769E-2</v>
      </c>
      <c r="F65" s="411">
        <f>taxrates!AH57</f>
        <v>0.13480845093727112</v>
      </c>
      <c r="G65" s="411">
        <f>taxrates!AI57</f>
        <v>0.12579107098281384</v>
      </c>
      <c r="H65" s="412">
        <f>taxrates!AJ57</f>
        <v>1.3552046380937099E-2</v>
      </c>
      <c r="I65" s="170">
        <f>taxrates!AK57</f>
        <v>0.37636381387710571</v>
      </c>
      <c r="J65" s="148">
        <f>taxrates!AL57</f>
        <v>3.136049211025238E-2</v>
      </c>
      <c r="K65" s="148">
        <f>taxrates!AM57</f>
        <v>1.8491923809051514E-2</v>
      </c>
      <c r="L65" s="148">
        <f>taxrates!AN57</f>
        <v>1.190526969730854E-2</v>
      </c>
      <c r="M65" s="148">
        <f>taxrates!AO57</f>
        <v>0.1431700587272644</v>
      </c>
      <c r="N65" s="148">
        <f>taxrates!AP57</f>
        <v>0.15348973497748375</v>
      </c>
      <c r="O65" s="136">
        <f>taxrates!AQ57</f>
        <v>1.7946325242519379E-2</v>
      </c>
      <c r="P65" s="106">
        <f>taxrates!AR57</f>
        <v>0.44846481084823608</v>
      </c>
      <c r="Q65" s="105">
        <f>taxrates!AS57</f>
        <v>2.58072130382061E-2</v>
      </c>
      <c r="R65" s="105">
        <f>taxrates!AT57</f>
        <v>1.5211183577775955E-2</v>
      </c>
      <c r="S65" s="105">
        <f>taxrates!AU57</f>
        <v>4.2566396296024323E-3</v>
      </c>
      <c r="T65" s="105">
        <f>taxrates!AV57</f>
        <v>0.16140162944793701</v>
      </c>
      <c r="U65" s="105">
        <f>taxrates!AW57</f>
        <v>0.21158953756093979</v>
      </c>
      <c r="V65" s="134">
        <f>taxrates!AX57</f>
        <v>3.0198585242033005E-2</v>
      </c>
    </row>
    <row r="66" spans="1:22" x14ac:dyDescent="0.2">
      <c r="A66" s="137">
        <v>1969</v>
      </c>
      <c r="B66" s="149">
        <f>taxrates!AD58</f>
        <v>0.35747286677360535</v>
      </c>
      <c r="C66" s="411">
        <f>taxrates!AE58</f>
        <v>3.600861132144928E-2</v>
      </c>
      <c r="D66" s="411">
        <f>taxrates!AF58</f>
        <v>2.035793662071228E-2</v>
      </c>
      <c r="E66" s="411">
        <f>taxrates!AG58</f>
        <v>2.0587310194969177E-2</v>
      </c>
      <c r="F66" s="411">
        <f>taxrates!AH58</f>
        <v>0.148145392537117</v>
      </c>
      <c r="G66" s="411">
        <f>taxrates!AI58</f>
        <v>0.11771374940872192</v>
      </c>
      <c r="H66" s="412">
        <f>taxrates!AJ58</f>
        <v>1.4659869484603405E-2</v>
      </c>
      <c r="I66" s="170">
        <f>taxrates!AK58</f>
        <v>0.38622862100601196</v>
      </c>
      <c r="J66" s="148">
        <f>taxrates!AL58</f>
        <v>3.1870990991592407E-2</v>
      </c>
      <c r="K66" s="148">
        <f>taxrates!AM58</f>
        <v>1.9086582586169243E-2</v>
      </c>
      <c r="L66" s="148">
        <f>taxrates!AN58</f>
        <v>1.3242305256426334E-2</v>
      </c>
      <c r="M66" s="148">
        <f>taxrates!AO58</f>
        <v>0.15630687773227692</v>
      </c>
      <c r="N66" s="148">
        <f>taxrates!AP58</f>
        <v>0.14605682343244553</v>
      </c>
      <c r="O66" s="136">
        <f>taxrates!AQ58</f>
        <v>1.9665049389004707E-2</v>
      </c>
      <c r="P66" s="106">
        <f>taxrates!AR58</f>
        <v>0.46369153261184692</v>
      </c>
      <c r="Q66" s="105">
        <f>taxrates!AS58</f>
        <v>2.6052424684166908E-2</v>
      </c>
      <c r="R66" s="105">
        <f>taxrates!AT58</f>
        <v>1.63132194429636E-2</v>
      </c>
      <c r="S66" s="105">
        <f>taxrates!AU58</f>
        <v>4.9397521652281284E-3</v>
      </c>
      <c r="T66" s="105">
        <f>taxrates!AV58</f>
        <v>0.17566917836666107</v>
      </c>
      <c r="U66" s="105">
        <f>taxrates!AW58</f>
        <v>0.20698679611086845</v>
      </c>
      <c r="V66" s="134">
        <f>taxrates!AX58</f>
        <v>3.3730160444974899E-2</v>
      </c>
    </row>
    <row r="67" spans="1:22" x14ac:dyDescent="0.2">
      <c r="A67" s="147">
        <v>1970</v>
      </c>
      <c r="B67" s="153">
        <f>taxrates!AD59</f>
        <v>0.33736583590507507</v>
      </c>
      <c r="C67" s="509">
        <f>taxrates!AE59</f>
        <v>3.6234218627214432E-2</v>
      </c>
      <c r="D67" s="509">
        <f>taxrates!AF59</f>
        <v>2.3751147091388702E-2</v>
      </c>
      <c r="E67" s="509">
        <f>taxrates!AG59</f>
        <v>2.0921520888805389E-2</v>
      </c>
      <c r="F67" s="509">
        <f>taxrates!AH59</f>
        <v>0.13946153223514557</v>
      </c>
      <c r="G67" s="509">
        <f>taxrates!AI59</f>
        <v>0.10230023600161076</v>
      </c>
      <c r="H67" s="510">
        <f>taxrates!AJ59</f>
        <v>1.4697187580168247E-2</v>
      </c>
      <c r="I67" s="173">
        <f>taxrates!AK59</f>
        <v>0.36237308382987976</v>
      </c>
      <c r="J67" s="152">
        <f>taxrates!AL59</f>
        <v>3.2182544469833374E-2</v>
      </c>
      <c r="K67" s="152">
        <f>taxrates!AM59</f>
        <v>2.2993026301264763E-2</v>
      </c>
      <c r="L67" s="152">
        <f>taxrates!AN59</f>
        <v>1.3618756085634232E-2</v>
      </c>
      <c r="M67" s="152">
        <f>taxrates!AO59</f>
        <v>0.1461653858423233</v>
      </c>
      <c r="N67" s="152">
        <f>taxrates!AP59</f>
        <v>0.12741965055465698</v>
      </c>
      <c r="O67" s="145">
        <f>taxrates!AQ59</f>
        <v>1.9993720576167107E-2</v>
      </c>
      <c r="P67" s="112">
        <f>taxrates!AR59</f>
        <v>0.43466365337371826</v>
      </c>
      <c r="Q67" s="111">
        <f>taxrates!AS59</f>
        <v>2.6345718652009964E-2</v>
      </c>
      <c r="R67" s="111">
        <f>taxrates!AT59</f>
        <v>2.0181586965918541E-2</v>
      </c>
      <c r="S67" s="111">
        <f>taxrates!AU59</f>
        <v>5.5144662037491798E-3</v>
      </c>
      <c r="T67" s="111">
        <f>taxrates!AV59</f>
        <v>0.16783817112445831</v>
      </c>
      <c r="U67" s="111">
        <f>taxrates!AW59</f>
        <v>0.17985629662871361</v>
      </c>
      <c r="V67" s="172">
        <f>taxrates!AX59</f>
        <v>3.4927409142255783E-2</v>
      </c>
    </row>
    <row r="68" spans="1:22" x14ac:dyDescent="0.2">
      <c r="A68" s="137">
        <v>1971</v>
      </c>
      <c r="B68" s="149">
        <f>taxrates!AD60</f>
        <v>0.3313802182674408</v>
      </c>
      <c r="C68" s="411">
        <f>taxrates!AE60</f>
        <v>3.6476545035839081E-2</v>
      </c>
      <c r="D68" s="411">
        <f>taxrates!AF60</f>
        <v>2.2847931832075119E-2</v>
      </c>
      <c r="E68" s="411">
        <f>taxrates!AG60</f>
        <v>2.0985214039683342E-2</v>
      </c>
      <c r="F68" s="411">
        <f>taxrates!AH60</f>
        <v>0.1296706348657608</v>
      </c>
      <c r="G68" s="411">
        <f>taxrates!AI60</f>
        <v>0.10521787777543068</v>
      </c>
      <c r="H68" s="412">
        <f>taxrates!AJ60</f>
        <v>1.6182025894522667E-2</v>
      </c>
      <c r="I68" s="170">
        <f>taxrates!AK60</f>
        <v>0.35600182414054871</v>
      </c>
      <c r="J68" s="148">
        <f>taxrates!AL60</f>
        <v>3.2430835068225861E-2</v>
      </c>
      <c r="K68" s="148">
        <f>taxrates!AM60</f>
        <v>2.2033307701349258E-2</v>
      </c>
      <c r="L68" s="148">
        <f>taxrates!AN60</f>
        <v>1.3734991662204266E-2</v>
      </c>
      <c r="M68" s="148">
        <f>taxrates!AO60</f>
        <v>0.13653197884559631</v>
      </c>
      <c r="N68" s="148">
        <f>taxrates!AP60</f>
        <v>0.12951862066984177</v>
      </c>
      <c r="O68" s="136">
        <f>taxrates!AQ60</f>
        <v>2.1752091124653816E-2</v>
      </c>
      <c r="P68" s="106">
        <f>taxrates!AR60</f>
        <v>0.42383262515068054</v>
      </c>
      <c r="Q68" s="105">
        <f>taxrates!AS60</f>
        <v>2.6721537113189697E-2</v>
      </c>
      <c r="R68" s="105">
        <f>taxrates!AT60</f>
        <v>1.9108463078737259E-2</v>
      </c>
      <c r="S68" s="105">
        <f>taxrates!AU60</f>
        <v>5.3221024572849274E-3</v>
      </c>
      <c r="T68" s="105">
        <f>taxrates!AV60</f>
        <v>0.15423454344272614</v>
      </c>
      <c r="U68" s="105">
        <f>taxrates!AW60</f>
        <v>0.18102163448929787</v>
      </c>
      <c r="V68" s="134">
        <f>taxrates!AX60</f>
        <v>3.7424355745315552E-2</v>
      </c>
    </row>
    <row r="69" spans="1:22" x14ac:dyDescent="0.2">
      <c r="A69" s="137">
        <v>1972</v>
      </c>
      <c r="B69" s="149">
        <f>taxrates!AD61</f>
        <v>0.33996438980102539</v>
      </c>
      <c r="C69" s="411">
        <f>taxrates!AE61</f>
        <v>3.5972066223621368E-2</v>
      </c>
      <c r="D69" s="411">
        <f>taxrates!AF61</f>
        <v>2.2525198757648468E-2</v>
      </c>
      <c r="E69" s="411">
        <f>taxrates!AG61</f>
        <v>2.1717494353652E-2</v>
      </c>
      <c r="F69" s="411">
        <f>taxrates!AH61</f>
        <v>0.14071343839168549</v>
      </c>
      <c r="G69" s="411">
        <f>taxrates!AI61</f>
        <v>0.1019937414675951</v>
      </c>
      <c r="H69" s="412">
        <f>taxrates!AJ61</f>
        <v>1.7042452469468117E-2</v>
      </c>
      <c r="I69" s="170">
        <f>taxrates!AK61</f>
        <v>0.36306914687156677</v>
      </c>
      <c r="J69" s="148">
        <f>taxrates!AL61</f>
        <v>3.2071411609649658E-2</v>
      </c>
      <c r="K69" s="148">
        <f>taxrates!AM61</f>
        <v>2.2008489817380905E-2</v>
      </c>
      <c r="L69" s="148">
        <f>taxrates!AN61</f>
        <v>1.3734621927142143E-2</v>
      </c>
      <c r="M69" s="148">
        <f>taxrates!AO61</f>
        <v>0.14671973884105682</v>
      </c>
      <c r="N69" s="148">
        <f>taxrates!AP61</f>
        <v>0.12561891973018646</v>
      </c>
      <c r="O69" s="136">
        <f>taxrates!AQ61</f>
        <v>2.2915972396731377E-2</v>
      </c>
      <c r="P69" s="106">
        <f>taxrates!AR61</f>
        <v>0.43018373847007751</v>
      </c>
      <c r="Q69" s="105">
        <f>taxrates!AS61</f>
        <v>2.6430714875459671E-2</v>
      </c>
      <c r="R69" s="105">
        <f>taxrates!AT61</f>
        <v>1.9198529422283173E-2</v>
      </c>
      <c r="S69" s="105">
        <f>taxrates!AU61</f>
        <v>5.699558649212122E-3</v>
      </c>
      <c r="T69" s="105">
        <f>taxrates!AV61</f>
        <v>0.16656734049320221</v>
      </c>
      <c r="U69" s="105">
        <f>taxrates!AW61</f>
        <v>0.17347709089517593</v>
      </c>
      <c r="V69" s="134">
        <f>taxrates!AX61</f>
        <v>3.8810502737760544E-2</v>
      </c>
    </row>
    <row r="70" spans="1:22" x14ac:dyDescent="0.2">
      <c r="A70" s="137">
        <v>1973</v>
      </c>
      <c r="B70" s="149">
        <f>taxrates!AD62</f>
        <v>0.33129817247390747</v>
      </c>
      <c r="C70" s="411">
        <f>taxrates!AE62</f>
        <v>3.4719601273536682E-2</v>
      </c>
      <c r="D70" s="411">
        <f>taxrates!AF62</f>
        <v>2.1721839904785156E-2</v>
      </c>
      <c r="E70" s="411">
        <f>taxrates!AG62</f>
        <v>2.445208840072155E-2</v>
      </c>
      <c r="F70" s="411">
        <f>taxrates!AH62</f>
        <v>0.13123415410518646</v>
      </c>
      <c r="G70" s="411">
        <f>taxrates!AI62</f>
        <v>0.10450172796845436</v>
      </c>
      <c r="H70" s="412">
        <f>taxrates!AJ62</f>
        <v>1.4668768271803856E-2</v>
      </c>
      <c r="I70" s="170">
        <f>taxrates!AK62</f>
        <v>0.34978014230728149</v>
      </c>
      <c r="J70" s="148">
        <f>taxrates!AL62</f>
        <v>3.0890531837940216E-2</v>
      </c>
      <c r="K70" s="148">
        <f>taxrates!AM62</f>
        <v>2.0758897066116333E-2</v>
      </c>
      <c r="L70" s="148">
        <f>taxrates!AN62</f>
        <v>1.5403799712657928E-2</v>
      </c>
      <c r="M70" s="148">
        <f>taxrates!AO62</f>
        <v>0.13596197962760925</v>
      </c>
      <c r="N70" s="148">
        <f>taxrates!AP62</f>
        <v>0.12726087868213654</v>
      </c>
      <c r="O70" s="136">
        <f>taxrates!AQ62</f>
        <v>1.9504062831401825E-2</v>
      </c>
      <c r="P70" s="106">
        <f>taxrates!AR62</f>
        <v>0.40808805823326111</v>
      </c>
      <c r="Q70" s="105">
        <f>taxrates!AS62</f>
        <v>2.5873400270938873E-2</v>
      </c>
      <c r="R70" s="105">
        <f>taxrates!AT62</f>
        <v>1.8179215490818024E-2</v>
      </c>
      <c r="S70" s="105">
        <f>taxrates!AU62</f>
        <v>6.4109093509614468E-3</v>
      </c>
      <c r="T70" s="105">
        <f>taxrates!AV62</f>
        <v>0.14954620599746704</v>
      </c>
      <c r="U70" s="105">
        <f>taxrates!AW62</f>
        <v>0.1750086136162281</v>
      </c>
      <c r="V70" s="134">
        <f>taxrates!AX62</f>
        <v>3.306969627737999E-2</v>
      </c>
    </row>
    <row r="71" spans="1:22" x14ac:dyDescent="0.2">
      <c r="A71" s="137">
        <v>1974</v>
      </c>
      <c r="B71" s="149">
        <f>taxrates!AD63</f>
        <v>0.34318715333938599</v>
      </c>
      <c r="C71" s="411">
        <f>taxrates!AE63</f>
        <v>3.4352567046880722E-2</v>
      </c>
      <c r="D71" s="411">
        <f>taxrates!AF63</f>
        <v>2.1866548806428909E-2</v>
      </c>
      <c r="E71" s="411">
        <f>taxrates!AG63</f>
        <v>2.8154945001006126E-2</v>
      </c>
      <c r="F71" s="411">
        <f>taxrates!AH63</f>
        <v>0.14345654845237732</v>
      </c>
      <c r="G71" s="411">
        <f>taxrates!AI63</f>
        <v>0.10218195989727974</v>
      </c>
      <c r="H71" s="412">
        <f>taxrates!AJ63</f>
        <v>1.3174577616155148E-2</v>
      </c>
      <c r="I71" s="170">
        <f>taxrates!AK63</f>
        <v>0.36291366815567017</v>
      </c>
      <c r="J71" s="148">
        <f>taxrates!AL63</f>
        <v>3.0644046142697334E-2</v>
      </c>
      <c r="K71" s="148">
        <f>taxrates!AM63</f>
        <v>2.1252963691949844E-2</v>
      </c>
      <c r="L71" s="148">
        <f>taxrates!AN63</f>
        <v>1.8710959702730179E-2</v>
      </c>
      <c r="M71" s="148">
        <f>taxrates!AO63</f>
        <v>0.15226446092128754</v>
      </c>
      <c r="N71" s="148">
        <f>taxrates!AP63</f>
        <v>0.12251470610499382</v>
      </c>
      <c r="O71" s="136">
        <f>taxrates!AQ63</f>
        <v>1.7526540905237198E-2</v>
      </c>
      <c r="P71" s="106">
        <f>taxrates!AR63</f>
        <v>0.42310485243797302</v>
      </c>
      <c r="Q71" s="105">
        <f>taxrates!AS63</f>
        <v>2.5505505502223969E-2</v>
      </c>
      <c r="R71" s="105">
        <f>taxrates!AT63</f>
        <v>1.9247869029641151E-2</v>
      </c>
      <c r="S71" s="105">
        <f>taxrates!AU63</f>
        <v>7.9299323260784149E-3</v>
      </c>
      <c r="T71" s="105">
        <f>taxrates!AV63</f>
        <v>0.17354686558246613</v>
      </c>
      <c r="U71" s="105">
        <f>taxrates!AW63</f>
        <v>0.1674562580883503</v>
      </c>
      <c r="V71" s="134">
        <f>taxrates!AX63</f>
        <v>2.9418421909213066E-2</v>
      </c>
    </row>
    <row r="72" spans="1:22" x14ac:dyDescent="0.2">
      <c r="A72" s="137">
        <v>1975</v>
      </c>
      <c r="B72" s="149">
        <f>taxrates!AD64</f>
        <v>0.32250756025314331</v>
      </c>
      <c r="C72" s="411">
        <f>taxrates!AE64</f>
        <v>3.395560011267662E-2</v>
      </c>
      <c r="D72" s="411">
        <f>taxrates!AF64</f>
        <v>2.3129871115088463E-2</v>
      </c>
      <c r="E72" s="411">
        <f>taxrates!AG64</f>
        <v>2.7427384629845619E-2</v>
      </c>
      <c r="F72" s="411">
        <f>taxrates!AH64</f>
        <v>0.13212674856185913</v>
      </c>
      <c r="G72" s="411">
        <f>taxrates!AI64</f>
        <v>9.3465415760874748E-2</v>
      </c>
      <c r="H72" s="412">
        <f>taxrates!AJ64</f>
        <v>1.240253634750843E-2</v>
      </c>
      <c r="I72" s="170">
        <f>taxrates!AK64</f>
        <v>0.33725482225418091</v>
      </c>
      <c r="J72" s="148">
        <f>taxrates!AL64</f>
        <v>3.0498938634991646E-2</v>
      </c>
      <c r="K72" s="148">
        <f>taxrates!AM64</f>
        <v>2.2484388202428818E-2</v>
      </c>
      <c r="L72" s="148">
        <f>taxrates!AN64</f>
        <v>1.7920700833201408E-2</v>
      </c>
      <c r="M72" s="148">
        <f>taxrates!AO64</f>
        <v>0.13742612302303314</v>
      </c>
      <c r="N72" s="148">
        <f>taxrates!AP64</f>
        <v>0.11243521049618721</v>
      </c>
      <c r="O72" s="136">
        <f>taxrates!AQ64</f>
        <v>1.6489466652274132E-2</v>
      </c>
      <c r="P72" s="106">
        <f>taxrates!AR64</f>
        <v>0.38722124695777893</v>
      </c>
      <c r="Q72" s="105">
        <f>taxrates!AS64</f>
        <v>2.5512630119919777E-2</v>
      </c>
      <c r="R72" s="105">
        <f>taxrates!AT64</f>
        <v>2.0807955414056778E-2</v>
      </c>
      <c r="S72" s="105">
        <f>taxrates!AU64</f>
        <v>7.9342741519212723E-3</v>
      </c>
      <c r="T72" s="105">
        <f>taxrates!AV64</f>
        <v>0.15766847133636475</v>
      </c>
      <c r="U72" s="105">
        <f>taxrates!AW64</f>
        <v>0.14828075096011162</v>
      </c>
      <c r="V72" s="134">
        <f>taxrates!AX64</f>
        <v>2.7017155662178993E-2</v>
      </c>
    </row>
    <row r="73" spans="1:22" x14ac:dyDescent="0.2">
      <c r="A73" s="137">
        <v>1976</v>
      </c>
      <c r="B73" s="149">
        <f>taxrates!AD65</f>
        <v>0.33644068241119385</v>
      </c>
      <c r="C73" s="411">
        <f>taxrates!AE65</f>
        <v>3.3574804663658142E-2</v>
      </c>
      <c r="D73" s="411">
        <f>taxrates!AF65</f>
        <v>2.2062567993998528E-2</v>
      </c>
      <c r="E73" s="411">
        <f>taxrates!AG65</f>
        <v>2.7926243841648102E-2</v>
      </c>
      <c r="F73" s="411">
        <f>taxrates!AH65</f>
        <v>0.13976643979549408</v>
      </c>
      <c r="G73" s="411">
        <f>taxrates!AI65</f>
        <v>0.10067394003272057</v>
      </c>
      <c r="H73" s="412">
        <f>taxrates!AJ65</f>
        <v>1.2436686083674431E-2</v>
      </c>
      <c r="I73" s="170">
        <f>taxrates!AK65</f>
        <v>0.35264745354652405</v>
      </c>
      <c r="J73" s="148">
        <f>taxrates!AL65</f>
        <v>3.0133951455354691E-2</v>
      </c>
      <c r="K73" s="148">
        <f>taxrates!AM65</f>
        <v>2.1906375885009766E-2</v>
      </c>
      <c r="L73" s="148">
        <f>taxrates!AN65</f>
        <v>1.8564455211162567E-2</v>
      </c>
      <c r="M73" s="148">
        <f>taxrates!AO65</f>
        <v>0.14621815085411072</v>
      </c>
      <c r="N73" s="148">
        <f>taxrates!AP65</f>
        <v>0.11927640438079834</v>
      </c>
      <c r="O73" s="136">
        <f>taxrates!AQ65</f>
        <v>1.6548130661249161E-2</v>
      </c>
      <c r="P73" s="106">
        <f>taxrates!AR65</f>
        <v>0.4043765664100647</v>
      </c>
      <c r="Q73" s="105">
        <f>taxrates!AS65</f>
        <v>2.526182122528553E-2</v>
      </c>
      <c r="R73" s="105">
        <f>taxrates!AT65</f>
        <v>1.9758716225624084E-2</v>
      </c>
      <c r="S73" s="105">
        <f>taxrates!AU65</f>
        <v>8.0252913758158684E-3</v>
      </c>
      <c r="T73" s="105">
        <f>taxrates!AV65</f>
        <v>0.1664586067199707</v>
      </c>
      <c r="U73" s="105">
        <f>taxrates!AW65</f>
        <v>0.1578933373093605</v>
      </c>
      <c r="V73" s="134">
        <f>taxrates!AX65</f>
        <v>2.6978805661201477E-2</v>
      </c>
    </row>
    <row r="74" spans="1:22" x14ac:dyDescent="0.2">
      <c r="A74" s="137">
        <v>1977</v>
      </c>
      <c r="B74" s="149">
        <f>taxrates!AD66</f>
        <v>0.33872884511947632</v>
      </c>
      <c r="C74" s="411">
        <f>taxrates!AE66</f>
        <v>3.2765615731477737E-2</v>
      </c>
      <c r="D74" s="411">
        <f>taxrates!AF66</f>
        <v>2.2820690646767616E-2</v>
      </c>
      <c r="E74" s="411">
        <f>taxrates!AG66</f>
        <v>2.7077576145529747E-2</v>
      </c>
      <c r="F74" s="411">
        <f>taxrates!AH66</f>
        <v>0.14181379973888397</v>
      </c>
      <c r="G74" s="411">
        <f>taxrates!AI66</f>
        <v>0.10009572841227055</v>
      </c>
      <c r="H74" s="412">
        <f>taxrates!AJ66</f>
        <v>1.4155424199998379E-2</v>
      </c>
      <c r="I74" s="170">
        <f>taxrates!AK66</f>
        <v>0.35405170917510986</v>
      </c>
      <c r="J74" s="148">
        <f>taxrates!AL66</f>
        <v>2.9458096250891685E-2</v>
      </c>
      <c r="K74" s="148">
        <f>taxrates!AM66</f>
        <v>2.2536160424351692E-2</v>
      </c>
      <c r="L74" s="148">
        <f>taxrates!AN66</f>
        <v>1.7696063965559006E-2</v>
      </c>
      <c r="M74" s="148">
        <f>taxrates!AO66</f>
        <v>0.14728166162967682</v>
      </c>
      <c r="N74" s="148">
        <f>taxrates!AP66</f>
        <v>0.11838185787200928</v>
      </c>
      <c r="O74" s="136">
        <f>taxrates!AQ66</f>
        <v>1.8697855994105339E-2</v>
      </c>
      <c r="P74" s="106">
        <f>taxrates!AR66</f>
        <v>0.40271908044815063</v>
      </c>
      <c r="Q74" s="105">
        <f>taxrates!AS66</f>
        <v>2.4716949090361595E-2</v>
      </c>
      <c r="R74" s="105">
        <f>taxrates!AT66</f>
        <v>2.0609369501471519E-2</v>
      </c>
      <c r="S74" s="105">
        <f>taxrates!AU66</f>
        <v>7.9354345798492432E-3</v>
      </c>
      <c r="T74" s="105">
        <f>taxrates!AV66</f>
        <v>0.16539187729358673</v>
      </c>
      <c r="U74" s="105">
        <f>taxrates!AW66</f>
        <v>0.15425350144505501</v>
      </c>
      <c r="V74" s="134">
        <f>taxrates!AX66</f>
        <v>2.981196902692318E-2</v>
      </c>
    </row>
    <row r="75" spans="1:22" x14ac:dyDescent="0.2">
      <c r="A75" s="137">
        <v>1978</v>
      </c>
      <c r="B75" s="149">
        <f>taxrates!AD67</f>
        <v>0.32853168249130249</v>
      </c>
      <c r="C75" s="411">
        <f>taxrates!AE67</f>
        <v>3.2770942896604538E-2</v>
      </c>
      <c r="D75" s="411">
        <f>taxrates!AF67</f>
        <v>1.938876137137413E-2</v>
      </c>
      <c r="E75" s="411">
        <f>taxrates!AG67</f>
        <v>2.8090571984648705E-2</v>
      </c>
      <c r="F75" s="411">
        <f>taxrates!AH67</f>
        <v>0.14454008638858795</v>
      </c>
      <c r="G75" s="411">
        <f>taxrates!AI67</f>
        <v>9.3574605882167816E-2</v>
      </c>
      <c r="H75" s="412">
        <f>taxrates!AJ67</f>
        <v>1.0166707448661327E-2</v>
      </c>
      <c r="I75" s="170">
        <f>taxrates!AK67</f>
        <v>0.34105673432350159</v>
      </c>
      <c r="J75" s="148">
        <f>taxrates!AL67</f>
        <v>2.9544709250330925E-2</v>
      </c>
      <c r="K75" s="148">
        <f>taxrates!AM67</f>
        <v>1.8799727782607079E-2</v>
      </c>
      <c r="L75" s="148">
        <f>taxrates!AN67</f>
        <v>1.8652886152267456E-2</v>
      </c>
      <c r="M75" s="148">
        <f>taxrates!AO67</f>
        <v>0.15032580494880676</v>
      </c>
      <c r="N75" s="148">
        <f>taxrates!AP67</f>
        <v>0.10991694033145905</v>
      </c>
      <c r="O75" s="136">
        <f>taxrates!AQ67</f>
        <v>1.3816650025546551E-2</v>
      </c>
      <c r="P75" s="106">
        <f>taxrates!AR67</f>
        <v>0.38514497876167297</v>
      </c>
      <c r="Q75" s="105">
        <f>taxrates!AS67</f>
        <v>2.4680430069565773E-2</v>
      </c>
      <c r="R75" s="105">
        <f>taxrates!AT67</f>
        <v>1.7167536541819572E-2</v>
      </c>
      <c r="S75" s="105">
        <f>taxrates!AU67</f>
        <v>8.4117595106363297E-3</v>
      </c>
      <c r="T75" s="105">
        <f>taxrates!AV67</f>
        <v>0.16884401440620422</v>
      </c>
      <c r="U75" s="105">
        <f>taxrates!AW67</f>
        <v>0.14208810217678547</v>
      </c>
      <c r="V75" s="134">
        <f>taxrates!AX67</f>
        <v>2.3953152820467949E-2</v>
      </c>
    </row>
    <row r="76" spans="1:22" x14ac:dyDescent="0.2">
      <c r="A76" s="141">
        <v>1979</v>
      </c>
      <c r="B76" s="151">
        <f>taxrates!AD68</f>
        <v>0.33310273289680481</v>
      </c>
      <c r="C76" s="511">
        <f>taxrates!AE68</f>
        <v>3.1733494251966476E-2</v>
      </c>
      <c r="D76" s="511">
        <f>taxrates!AF68</f>
        <v>1.7586594447493553E-2</v>
      </c>
      <c r="E76" s="511">
        <f>taxrates!AG68</f>
        <v>3.085678443312645E-2</v>
      </c>
      <c r="F76" s="511">
        <f>taxrates!AH68</f>
        <v>0.15313237905502319</v>
      </c>
      <c r="G76" s="511">
        <f>taxrates!AI68</f>
        <v>9.0258397161960602E-2</v>
      </c>
      <c r="H76" s="512">
        <f>taxrates!AJ68</f>
        <v>9.5350872725248337E-3</v>
      </c>
      <c r="I76" s="171">
        <f>taxrates!AK68</f>
        <v>0.34481841325759888</v>
      </c>
      <c r="J76" s="150">
        <f>taxrates!AL68</f>
        <v>2.8607673943042755E-2</v>
      </c>
      <c r="K76" s="150">
        <f>taxrates!AM68</f>
        <v>1.7187835648655891E-2</v>
      </c>
      <c r="L76" s="150">
        <f>taxrates!AN68</f>
        <v>2.0528195425868034E-2</v>
      </c>
      <c r="M76" s="150">
        <f>taxrates!AO68</f>
        <v>0.15972214937210083</v>
      </c>
      <c r="N76" s="150">
        <f>taxrates!AP68</f>
        <v>0.1059256698936224</v>
      </c>
      <c r="O76" s="140">
        <f>taxrates!AQ68</f>
        <v>1.2846887111663818E-2</v>
      </c>
      <c r="P76" s="109">
        <f>taxrates!AR68</f>
        <v>0.38939312100410461</v>
      </c>
      <c r="Q76" s="108">
        <f>taxrates!AS68</f>
        <v>2.4088477715849876E-2</v>
      </c>
      <c r="R76" s="108">
        <f>taxrates!AT68</f>
        <v>1.5774764120578766E-2</v>
      </c>
      <c r="S76" s="108">
        <f>taxrates!AU68</f>
        <v>9.0232081711292267E-3</v>
      </c>
      <c r="T76" s="108">
        <f>taxrates!AV68</f>
        <v>0.180040642619133</v>
      </c>
      <c r="U76" s="108">
        <f>taxrates!AW68</f>
        <v>0.13850387185811996</v>
      </c>
      <c r="V76" s="138">
        <f>taxrates!AX68</f>
        <v>2.1962160244584084E-2</v>
      </c>
    </row>
    <row r="77" spans="1:22" x14ac:dyDescent="0.2">
      <c r="A77" s="137">
        <v>1980</v>
      </c>
      <c r="B77" s="149">
        <f>taxrates!AD69</f>
        <v>0.3360522985458374</v>
      </c>
      <c r="C77" s="411">
        <f>taxrates!AE69</f>
        <v>3.3242005854845047E-2</v>
      </c>
      <c r="D77" s="411">
        <f>taxrates!AF69</f>
        <v>1.7567975446581841E-2</v>
      </c>
      <c r="E77" s="411">
        <f>taxrates!AG69</f>
        <v>3.3194821327924728E-2</v>
      </c>
      <c r="F77" s="411">
        <f>taxrates!AH69</f>
        <v>0.16101410984992981</v>
      </c>
      <c r="G77" s="411">
        <f>taxrates!AI69</f>
        <v>8.0633083358407021E-2</v>
      </c>
      <c r="H77" s="412">
        <f>taxrates!AJ69</f>
        <v>1.0400289669632912E-2</v>
      </c>
      <c r="I77" s="170">
        <f>taxrates!AK69</f>
        <v>0.34853664040565491</v>
      </c>
      <c r="J77" s="148">
        <f>taxrates!AL69</f>
        <v>3.0034719035029411E-2</v>
      </c>
      <c r="K77" s="148">
        <f>taxrates!AM69</f>
        <v>1.7229244112968445E-2</v>
      </c>
      <c r="L77" s="148">
        <f>taxrates!AN69</f>
        <v>2.2900018841028214E-2</v>
      </c>
      <c r="M77" s="148">
        <f>taxrates!AO69</f>
        <v>0.1689603328704834</v>
      </c>
      <c r="N77" s="148">
        <f>taxrates!AP69</f>
        <v>9.5362376421689987E-2</v>
      </c>
      <c r="O77" s="136">
        <f>taxrates!AQ69</f>
        <v>1.4049932360649109E-2</v>
      </c>
      <c r="P77" s="106">
        <f>taxrates!AR69</f>
        <v>0.39190074801445007</v>
      </c>
      <c r="Q77" s="105">
        <f>taxrates!AS69</f>
        <v>2.5146853178739548E-2</v>
      </c>
      <c r="R77" s="105">
        <f>taxrates!AT69</f>
        <v>1.6150994226336479E-2</v>
      </c>
      <c r="S77" s="105">
        <f>taxrates!AU69</f>
        <v>1.0143865831196308E-2</v>
      </c>
      <c r="T77" s="105">
        <f>taxrates!AV69</f>
        <v>0.1895546168088913</v>
      </c>
      <c r="U77" s="105">
        <f>taxrates!AW69</f>
        <v>0.12642118334770203</v>
      </c>
      <c r="V77" s="134">
        <f>taxrates!AX69</f>
        <v>2.448323555290699E-2</v>
      </c>
    </row>
    <row r="78" spans="1:22" x14ac:dyDescent="0.2">
      <c r="A78" s="137">
        <v>1981</v>
      </c>
      <c r="B78" s="149">
        <f>taxrates!AD70</f>
        <v>0.32597729563713074</v>
      </c>
      <c r="C78" s="411">
        <f>taxrates!AE70</f>
        <v>3.6006730049848557E-2</v>
      </c>
      <c r="D78" s="411">
        <f>taxrates!AF70</f>
        <v>1.7158763483166695E-2</v>
      </c>
      <c r="E78" s="411">
        <f>taxrates!AG70</f>
        <v>3.4656502306461334E-2</v>
      </c>
      <c r="F78" s="411">
        <f>taxrates!AH70</f>
        <v>0.15890143811702728</v>
      </c>
      <c r="G78" s="411">
        <f>taxrates!AI70</f>
        <v>6.9585341960191727E-2</v>
      </c>
      <c r="H78" s="412">
        <f>taxrates!AJ70</f>
        <v>9.668511338531971E-3</v>
      </c>
      <c r="I78" s="170">
        <f>taxrates!AK70</f>
        <v>0.33151936531066895</v>
      </c>
      <c r="J78" s="148">
        <f>taxrates!AL70</f>
        <v>3.2466951757669449E-2</v>
      </c>
      <c r="K78" s="148">
        <f>taxrates!AM70</f>
        <v>1.7491310834884644E-2</v>
      </c>
      <c r="L78" s="148">
        <f>taxrates!AN70</f>
        <v>2.3518353700637817E-2</v>
      </c>
      <c r="M78" s="148">
        <f>taxrates!AO70</f>
        <v>0.16264472901821136</v>
      </c>
      <c r="N78" s="148">
        <f>taxrates!AP70</f>
        <v>8.223017118871212E-2</v>
      </c>
      <c r="O78" s="136">
        <f>taxrates!AQ70</f>
        <v>1.3167858123779297E-2</v>
      </c>
      <c r="P78" s="106">
        <f>taxrates!AR70</f>
        <v>0.36058798432350159</v>
      </c>
      <c r="Q78" s="105">
        <f>taxrates!AS70</f>
        <v>2.7362408116459846E-2</v>
      </c>
      <c r="R78" s="105">
        <f>taxrates!AT70</f>
        <v>1.7633181065320969E-2</v>
      </c>
      <c r="S78" s="105">
        <f>taxrates!AU70</f>
        <v>1.0672044940292835E-2</v>
      </c>
      <c r="T78" s="105">
        <f>taxrates!AV70</f>
        <v>0.17536051571369171</v>
      </c>
      <c r="U78" s="105">
        <f>taxrates!AW70</f>
        <v>0.10674941167235374</v>
      </c>
      <c r="V78" s="134">
        <f>taxrates!AX70</f>
        <v>2.2810434922575951E-2</v>
      </c>
    </row>
    <row r="79" spans="1:22" x14ac:dyDescent="0.2">
      <c r="A79" s="137">
        <v>1982</v>
      </c>
      <c r="B79" s="135">
        <f>taxrates!AD71</f>
        <v>0.31190162897109985</v>
      </c>
      <c r="C79" s="411">
        <f>taxrates!AE71</f>
        <v>3.4397289156913757E-2</v>
      </c>
      <c r="D79" s="411">
        <f>taxrates!AF71</f>
        <v>1.7292805016040802E-2</v>
      </c>
      <c r="E79" s="411">
        <f>taxrates!AG71</f>
        <v>3.7264585494995117E-2</v>
      </c>
      <c r="F79" s="411">
        <f>taxrates!AH71</f>
        <v>0.1586916595697403</v>
      </c>
      <c r="G79" s="411">
        <f>taxrates!AI71</f>
        <v>5.4218592122197151E-2</v>
      </c>
      <c r="H79" s="412">
        <f>taxrates!AJ71</f>
        <v>1.0036707855761051E-2</v>
      </c>
      <c r="I79" s="170">
        <f>taxrates!AK71</f>
        <v>0.31641611456871033</v>
      </c>
      <c r="J79" s="136">
        <f>taxrates!AL71</f>
        <v>3.0960828065872192E-2</v>
      </c>
      <c r="K79" s="136">
        <f>taxrates!AM71</f>
        <v>1.766180619597435E-2</v>
      </c>
      <c r="L79" s="136">
        <f>taxrates!AN71</f>
        <v>2.5290392339229584E-2</v>
      </c>
      <c r="M79" s="136">
        <f>taxrates!AO71</f>
        <v>0.16396635770797729</v>
      </c>
      <c r="N79" s="136">
        <f>taxrates!AP71</f>
        <v>6.4933506771922112E-2</v>
      </c>
      <c r="O79" s="136">
        <f>taxrates!AQ71</f>
        <v>1.3603216037154198E-2</v>
      </c>
      <c r="P79" s="106">
        <f>taxrates!AR71</f>
        <v>0.34555283188819885</v>
      </c>
      <c r="Q79" s="105">
        <f>taxrates!AS71</f>
        <v>2.6169881224632263E-2</v>
      </c>
      <c r="R79" s="105">
        <f>taxrates!AT71</f>
        <v>1.7447652295231819E-2</v>
      </c>
      <c r="S79" s="105">
        <f>taxrates!AU71</f>
        <v>1.1259518563747406E-2</v>
      </c>
      <c r="T79" s="105">
        <f>taxrates!AV71</f>
        <v>0.18081697821617126</v>
      </c>
      <c r="U79" s="105">
        <f>taxrates!AW71</f>
        <v>8.6824340745806694E-2</v>
      </c>
      <c r="V79" s="134">
        <f>taxrates!AX71</f>
        <v>2.3034464567899704E-2</v>
      </c>
    </row>
    <row r="80" spans="1:22" x14ac:dyDescent="0.2">
      <c r="A80" s="137">
        <v>1983</v>
      </c>
      <c r="B80" s="135">
        <f>taxrates!AD72</f>
        <v>0.29978945851325989</v>
      </c>
      <c r="C80" s="411">
        <f>taxrates!AE72</f>
        <v>3.5599861294031143E-2</v>
      </c>
      <c r="D80" s="411">
        <f>taxrates!AF72</f>
        <v>1.6673203557729721E-2</v>
      </c>
      <c r="E80" s="411">
        <f>taxrates!AG72</f>
        <v>3.7519145756959915E-2</v>
      </c>
      <c r="F80" s="411">
        <f>taxrates!AH72</f>
        <v>0.14640726149082184</v>
      </c>
      <c r="G80" s="411">
        <f>taxrates!AI72</f>
        <v>5.6098380126059055E-2</v>
      </c>
      <c r="H80" s="412">
        <f>taxrates!AJ72</f>
        <v>7.4916072189807892E-3</v>
      </c>
      <c r="I80" s="170">
        <f>taxrates!AK72</f>
        <v>0.3046438992023468</v>
      </c>
      <c r="J80" s="136">
        <f>taxrates!AL72</f>
        <v>3.2153286039829254E-2</v>
      </c>
      <c r="K80" s="136">
        <f>taxrates!AM72</f>
        <v>1.7096852883696556E-2</v>
      </c>
      <c r="L80" s="136">
        <f>taxrates!AN72</f>
        <v>2.6080792769789696E-2</v>
      </c>
      <c r="M80" s="136">
        <f>taxrates!AO72</f>
        <v>0.15306746959686279</v>
      </c>
      <c r="N80" s="136">
        <f>taxrates!AP72</f>
        <v>6.609085388481617E-2</v>
      </c>
      <c r="O80" s="136">
        <f>taxrates!AQ72</f>
        <v>1.0154647752642632E-2</v>
      </c>
      <c r="P80" s="106">
        <f>taxrates!AR72</f>
        <v>0.33177486062049866</v>
      </c>
      <c r="Q80" s="105">
        <f>taxrates!AS72</f>
        <v>2.7053257450461388E-2</v>
      </c>
      <c r="R80" s="105">
        <f>taxrates!AT72</f>
        <v>1.6427455469965935E-2</v>
      </c>
      <c r="S80" s="105">
        <f>taxrates!AU72</f>
        <v>1.1802857741713524E-2</v>
      </c>
      <c r="T80" s="105">
        <f>taxrates!AV72</f>
        <v>0.17242397367954254</v>
      </c>
      <c r="U80" s="105">
        <f>taxrates!AW72</f>
        <v>8.7172701954841614E-2</v>
      </c>
      <c r="V80" s="134">
        <f>taxrates!AX72</f>
        <v>1.6894606873393059E-2</v>
      </c>
    </row>
    <row r="81" spans="1:22" x14ac:dyDescent="0.2">
      <c r="A81" s="137">
        <v>1984</v>
      </c>
      <c r="B81" s="135">
        <f>taxrates!AD73</f>
        <v>0.2826525866985321</v>
      </c>
      <c r="C81" s="411">
        <f>taxrates!AE73</f>
        <v>3.4707706421613693E-2</v>
      </c>
      <c r="D81" s="411">
        <f>taxrates!AF73</f>
        <v>1.5084436163306236E-2</v>
      </c>
      <c r="E81" s="411">
        <f>taxrates!AG73</f>
        <v>3.3934205770492554E-2</v>
      </c>
      <c r="F81" s="411">
        <f>taxrates!AH73</f>
        <v>0.13289083540439606</v>
      </c>
      <c r="G81" s="411">
        <f>taxrates!AI73</f>
        <v>5.9503361582756042E-2</v>
      </c>
      <c r="H81" s="412">
        <f>taxrates!AJ73</f>
        <v>6.5320315770804882E-3</v>
      </c>
      <c r="I81" s="170">
        <f>taxrates!AK73</f>
        <v>0.28504502773284912</v>
      </c>
      <c r="J81" s="136">
        <f>taxrates!AL73</f>
        <v>3.1342931091785431E-2</v>
      </c>
      <c r="K81" s="136">
        <f>taxrates!AM73</f>
        <v>1.50300282984972E-2</v>
      </c>
      <c r="L81" s="136">
        <f>taxrates!AN73</f>
        <v>2.2410087287425995E-2</v>
      </c>
      <c r="M81" s="136">
        <f>taxrates!AO73</f>
        <v>0.13841548562049866</v>
      </c>
      <c r="N81" s="136">
        <f>taxrates!AP73</f>
        <v>6.8985814228653908E-2</v>
      </c>
      <c r="O81" s="136">
        <f>taxrates!AQ73</f>
        <v>8.860686793923378E-3</v>
      </c>
      <c r="P81" s="106">
        <f>taxrates!AR73</f>
        <v>0.31217199563980103</v>
      </c>
      <c r="Q81" s="105">
        <f>taxrates!AS73</f>
        <v>2.6686498895287514E-2</v>
      </c>
      <c r="R81" s="105">
        <f>taxrates!AT73</f>
        <v>1.4488604851067066E-2</v>
      </c>
      <c r="S81" s="105">
        <f>taxrates!AU73</f>
        <v>1.0442835278809071E-2</v>
      </c>
      <c r="T81" s="105">
        <f>taxrates!AV73</f>
        <v>0.15875571966171265</v>
      </c>
      <c r="U81" s="105">
        <f>taxrates!AW73</f>
        <v>8.7010277435183525E-2</v>
      </c>
      <c r="V81" s="134">
        <f>taxrates!AX73</f>
        <v>1.4788070693612099E-2</v>
      </c>
    </row>
    <row r="82" spans="1:22" x14ac:dyDescent="0.2">
      <c r="A82" s="137">
        <v>1985</v>
      </c>
      <c r="B82" s="135">
        <f>taxrates!AD74</f>
        <v>0.28936532139778137</v>
      </c>
      <c r="C82" s="411">
        <f>taxrates!AE74</f>
        <v>3.4764699637889862E-2</v>
      </c>
      <c r="D82" s="411">
        <f>taxrates!AF74</f>
        <v>1.5112643130123615E-2</v>
      </c>
      <c r="E82" s="411">
        <f>taxrates!AG74</f>
        <v>3.5437513142824173E-2</v>
      </c>
      <c r="F82" s="411">
        <f>taxrates!AH74</f>
        <v>0.14081363379955292</v>
      </c>
      <c r="G82" s="411">
        <f>taxrates!AI74</f>
        <v>5.6684700772166252E-2</v>
      </c>
      <c r="H82" s="412">
        <f>taxrates!AJ74</f>
        <v>6.5521332435309887E-3</v>
      </c>
      <c r="I82" s="170">
        <f>taxrates!AK74</f>
        <v>0.29221019148826599</v>
      </c>
      <c r="J82" s="136">
        <f>taxrates!AL74</f>
        <v>3.1519472599029541E-2</v>
      </c>
      <c r="K82" s="136">
        <f>taxrates!AM74</f>
        <v>1.5220721252262592E-2</v>
      </c>
      <c r="L82" s="136">
        <f>taxrates!AN74</f>
        <v>2.3779258131980896E-2</v>
      </c>
      <c r="M82" s="136">
        <f>taxrates!AO74</f>
        <v>0.14746059477329254</v>
      </c>
      <c r="N82" s="136">
        <f>taxrates!AP74</f>
        <v>6.5297739580273628E-2</v>
      </c>
      <c r="O82" s="136">
        <f>taxrates!AQ74</f>
        <v>8.9323995634913445E-3</v>
      </c>
      <c r="P82" s="106">
        <f>taxrates!AR74</f>
        <v>0.32067045569419861</v>
      </c>
      <c r="Q82" s="105">
        <f>taxrates!AS74</f>
        <v>2.6862887665629387E-2</v>
      </c>
      <c r="R82" s="105">
        <f>taxrates!AT74</f>
        <v>1.5073481947183609E-2</v>
      </c>
      <c r="S82" s="105">
        <f>taxrates!AU74</f>
        <v>1.1200800538063049E-2</v>
      </c>
      <c r="T82" s="105">
        <f>taxrates!AV74</f>
        <v>0.17047810554504395</v>
      </c>
      <c r="U82" s="105">
        <f>taxrates!AW74</f>
        <v>8.1845501437783241E-2</v>
      </c>
      <c r="V82" s="134">
        <f>taxrates!AX74</f>
        <v>1.5209690667688847E-2</v>
      </c>
    </row>
    <row r="83" spans="1:22" x14ac:dyDescent="0.2">
      <c r="A83" s="137">
        <v>1986</v>
      </c>
      <c r="B83" s="135">
        <f>taxrates!AD75</f>
        <v>0.29503589868545532</v>
      </c>
      <c r="C83" s="411">
        <f>taxrates!AE75</f>
        <v>3.3324189484119415E-2</v>
      </c>
      <c r="D83" s="411">
        <f>taxrates!AF75</f>
        <v>1.5400865115225315E-2</v>
      </c>
      <c r="E83" s="411">
        <f>taxrates!AG75</f>
        <v>3.6939889192581177E-2</v>
      </c>
      <c r="F83" s="411">
        <f>taxrates!AH75</f>
        <v>0.14526169002056122</v>
      </c>
      <c r="G83" s="411">
        <f>taxrates!AI75</f>
        <v>5.7256164029240608E-2</v>
      </c>
      <c r="H83" s="412">
        <f>taxrates!AJ75</f>
        <v>6.853118073195219E-3</v>
      </c>
      <c r="I83" s="170">
        <f>taxrates!AK75</f>
        <v>0.30110934376716614</v>
      </c>
      <c r="J83" s="136">
        <f>taxrates!AL75</f>
        <v>2.9880410060286522E-2</v>
      </c>
      <c r="K83" s="136">
        <f>taxrates!AM75</f>
        <v>1.5457679517567158E-2</v>
      </c>
      <c r="L83" s="136">
        <f>taxrates!AN75</f>
        <v>2.5334496051073074E-2</v>
      </c>
      <c r="M83" s="136">
        <f>taxrates!AO75</f>
        <v>0.15598216652870178</v>
      </c>
      <c r="N83" s="136">
        <f>taxrates!AP75</f>
        <v>6.5130090340971947E-2</v>
      </c>
      <c r="O83" s="136">
        <f>taxrates!AQ75</f>
        <v>9.3245012685656548E-3</v>
      </c>
      <c r="P83" s="106">
        <f>taxrates!AR75</f>
        <v>0.33262383937835693</v>
      </c>
      <c r="Q83" s="105">
        <f>taxrates!AS75</f>
        <v>2.4570252746343613E-2</v>
      </c>
      <c r="R83" s="105">
        <f>taxrates!AT75</f>
        <v>1.5423611737787724E-2</v>
      </c>
      <c r="S83" s="105">
        <f>taxrates!AU75</f>
        <v>1.1481408961117268E-2</v>
      </c>
      <c r="T83" s="105">
        <f>taxrates!AV75</f>
        <v>0.18572689592838287</v>
      </c>
      <c r="U83" s="105">
        <f>taxrates!AW75</f>
        <v>7.9383378848433495E-2</v>
      </c>
      <c r="V83" s="134">
        <f>taxrates!AX75</f>
        <v>1.6038289293646812E-2</v>
      </c>
    </row>
    <row r="84" spans="1:22" x14ac:dyDescent="0.2">
      <c r="A84" s="137">
        <v>1987</v>
      </c>
      <c r="B84" s="135">
        <f>taxrates!AD76</f>
        <v>0.31575769186019897</v>
      </c>
      <c r="C84" s="411">
        <f>taxrates!AE76</f>
        <v>3.4171439707279205E-2</v>
      </c>
      <c r="D84" s="411">
        <f>taxrates!AF76</f>
        <v>1.6039274632930756E-2</v>
      </c>
      <c r="E84" s="411">
        <f>taxrates!AG76</f>
        <v>3.8960617035627365E-2</v>
      </c>
      <c r="F84" s="411">
        <f>taxrates!AH76</f>
        <v>0.15886572003364563</v>
      </c>
      <c r="G84" s="411">
        <f>taxrates!AI76</f>
        <v>6.0909433290362358E-2</v>
      </c>
      <c r="H84" s="412">
        <f>taxrates!AJ76</f>
        <v>6.8111945874989033E-3</v>
      </c>
      <c r="I84" s="170">
        <f>taxrates!AK76</f>
        <v>0.32001081109046936</v>
      </c>
      <c r="J84" s="136">
        <f>taxrates!AL76</f>
        <v>3.1033400446176529E-2</v>
      </c>
      <c r="K84" s="136">
        <f>taxrates!AM76</f>
        <v>1.6016874462366104E-2</v>
      </c>
      <c r="L84" s="136">
        <f>taxrates!AN76</f>
        <v>2.7029868215322495E-2</v>
      </c>
      <c r="M84" s="136">
        <f>taxrates!AO76</f>
        <v>0.16825950145721436</v>
      </c>
      <c r="N84" s="136">
        <f>taxrates!AP76</f>
        <v>6.8385142832994461E-2</v>
      </c>
      <c r="O84" s="136">
        <f>taxrates!AQ76</f>
        <v>9.2860152944922447E-3</v>
      </c>
      <c r="P84" s="106">
        <f>taxrates!AR76</f>
        <v>0.34010782837867737</v>
      </c>
      <c r="Q84" s="105">
        <f>taxrates!AS76</f>
        <v>2.6179108768701553E-2</v>
      </c>
      <c r="R84" s="105">
        <f>taxrates!AT76</f>
        <v>1.5420041047036648E-2</v>
      </c>
      <c r="S84" s="105">
        <f>taxrates!AU76</f>
        <v>1.1912327259778976E-2</v>
      </c>
      <c r="T84" s="105">
        <f>taxrates!AV76</f>
        <v>0.18710760772228241</v>
      </c>
      <c r="U84" s="105">
        <f>taxrates!AW76</f>
        <v>8.3524538204073906E-2</v>
      </c>
      <c r="V84" s="134">
        <f>taxrates!AX76</f>
        <v>1.596420630812645E-2</v>
      </c>
    </row>
    <row r="85" spans="1:22" x14ac:dyDescent="0.2">
      <c r="A85" s="137">
        <v>1988</v>
      </c>
      <c r="B85" s="135">
        <f>taxrates!AD77</f>
        <v>0.30396482348442078</v>
      </c>
      <c r="C85" s="411">
        <f>taxrates!AE77</f>
        <v>3.3816926181316376E-2</v>
      </c>
      <c r="D85" s="411">
        <f>taxrates!AF77</f>
        <v>1.5335788950324059E-2</v>
      </c>
      <c r="E85" s="411">
        <f>taxrates!AG77</f>
        <v>3.8718327879905701E-2</v>
      </c>
      <c r="F85" s="411">
        <f>taxrates!AH77</f>
        <v>0.14823953807353973</v>
      </c>
      <c r="G85" s="411">
        <f>taxrates!AI77</f>
        <v>6.1559569090604782E-2</v>
      </c>
      <c r="H85" s="412">
        <f>taxrates!AJ77</f>
        <v>6.294663529843092E-3</v>
      </c>
      <c r="I85" s="170">
        <f>taxrates!AK77</f>
        <v>0.3060610294342041</v>
      </c>
      <c r="J85" s="136">
        <f>taxrates!AL77</f>
        <v>3.0706902965903282E-2</v>
      </c>
      <c r="K85" s="136">
        <f>taxrates!AM77</f>
        <v>1.4924967661499977E-2</v>
      </c>
      <c r="L85" s="136">
        <f>taxrates!AN77</f>
        <v>2.6489920914173126E-2</v>
      </c>
      <c r="M85" s="136">
        <f>taxrates!AO77</f>
        <v>0.15680055320262909</v>
      </c>
      <c r="N85" s="136">
        <f>taxrates!AP77</f>
        <v>6.8686263635754585E-2</v>
      </c>
      <c r="O85" s="136">
        <f>taxrates!AQ77</f>
        <v>8.4524257108569145E-3</v>
      </c>
      <c r="P85" s="106">
        <f>taxrates!AR77</f>
        <v>0.32193002104759216</v>
      </c>
      <c r="Q85" s="105">
        <f>taxrates!AS77</f>
        <v>2.6017321273684502E-2</v>
      </c>
      <c r="R85" s="105">
        <f>taxrates!AT77</f>
        <v>1.3173459097743034E-2</v>
      </c>
      <c r="S85" s="105">
        <f>taxrates!AU77</f>
        <v>1.1380801908671856E-2</v>
      </c>
      <c r="T85" s="105">
        <f>taxrates!AV77</f>
        <v>0.17469973862171173</v>
      </c>
      <c r="U85" s="105">
        <f>taxrates!AW77</f>
        <v>8.288264274597168E-2</v>
      </c>
      <c r="V85" s="134">
        <f>taxrates!AX77</f>
        <v>1.3776063919067383E-2</v>
      </c>
    </row>
    <row r="86" spans="1:22" x14ac:dyDescent="0.2">
      <c r="A86" s="137">
        <v>1989</v>
      </c>
      <c r="B86" s="135">
        <f>taxrates!AD78</f>
        <v>0.31429144740104675</v>
      </c>
      <c r="C86" s="411">
        <f>taxrates!AE78</f>
        <v>3.3767964690923691E-2</v>
      </c>
      <c r="D86" s="411">
        <f>taxrates!AF78</f>
        <v>1.5736667439341545E-2</v>
      </c>
      <c r="E86" s="411">
        <f>taxrates!AG78</f>
        <v>4.0162473917007446E-2</v>
      </c>
      <c r="F86" s="411">
        <f>taxrates!AH78</f>
        <v>0.155317023396492</v>
      </c>
      <c r="G86" s="411">
        <f>taxrates!AI78</f>
        <v>6.2572924420237541E-2</v>
      </c>
      <c r="H86" s="412">
        <f>taxrates!AJ78</f>
        <v>6.7343953996896744E-3</v>
      </c>
      <c r="I86" s="170">
        <f>taxrates!AK78</f>
        <v>0.31706219911575317</v>
      </c>
      <c r="J86" s="136">
        <f>taxrates!AL78</f>
        <v>3.0757490545511246E-2</v>
      </c>
      <c r="K86" s="136">
        <f>taxrates!AM78</f>
        <v>1.5484093688428402E-2</v>
      </c>
      <c r="L86" s="136">
        <f>taxrates!AN78</f>
        <v>2.7887826785445213E-2</v>
      </c>
      <c r="M86" s="136">
        <f>taxrates!AO78</f>
        <v>0.16310366988182068</v>
      </c>
      <c r="N86" s="136">
        <f>taxrates!AP78</f>
        <v>7.0736343041062355E-2</v>
      </c>
      <c r="O86" s="136">
        <f>taxrates!AQ78</f>
        <v>9.0927770361304283E-3</v>
      </c>
      <c r="P86" s="106">
        <f>taxrates!AR78</f>
        <v>0.33156293630599976</v>
      </c>
      <c r="Q86" s="105">
        <f>taxrates!AS78</f>
        <v>2.6012826710939407E-2</v>
      </c>
      <c r="R86" s="105">
        <f>taxrates!AT78</f>
        <v>1.3674084097146988E-2</v>
      </c>
      <c r="S86" s="105">
        <f>taxrates!AU78</f>
        <v>1.1869465000927448E-2</v>
      </c>
      <c r="T86" s="105">
        <f>taxrates!AV78</f>
        <v>0.17534844577312469</v>
      </c>
      <c r="U86" s="105">
        <f>taxrates!AW78</f>
        <v>8.9367380365729332E-2</v>
      </c>
      <c r="V86" s="134">
        <f>taxrates!AX78</f>
        <v>1.5290748327970505E-2</v>
      </c>
    </row>
    <row r="87" spans="1:22" x14ac:dyDescent="0.2">
      <c r="A87" s="147">
        <v>1990</v>
      </c>
      <c r="B87" s="146">
        <f>taxrates!AD79</f>
        <v>0.31177613139152527</v>
      </c>
      <c r="C87" s="509">
        <f>taxrates!AE79</f>
        <v>3.3407248556613922E-2</v>
      </c>
      <c r="D87" s="509">
        <f>taxrates!AF79</f>
        <v>1.599772647023201E-2</v>
      </c>
      <c r="E87" s="509">
        <f>taxrates!AG79</f>
        <v>4.1404690593481064E-2</v>
      </c>
      <c r="F87" s="509">
        <f>taxrates!AH79</f>
        <v>0.15247750282287598</v>
      </c>
      <c r="G87" s="509">
        <f>taxrates!AI79</f>
        <v>6.0398055240511894E-2</v>
      </c>
      <c r="H87" s="510">
        <f>taxrates!AJ79</f>
        <v>8.0909095704555511E-3</v>
      </c>
      <c r="I87" s="173">
        <f>taxrates!AK79</f>
        <v>0.31404399871826172</v>
      </c>
      <c r="J87" s="145">
        <f>taxrates!AL79</f>
        <v>3.0441435053944588E-2</v>
      </c>
      <c r="K87" s="145">
        <f>taxrates!AM79</f>
        <v>1.5726460143923759E-2</v>
      </c>
      <c r="L87" s="145">
        <f>taxrates!AN79</f>
        <v>2.9029648751020432E-2</v>
      </c>
      <c r="M87" s="145">
        <f>taxrates!AO79</f>
        <v>0.15973694622516632</v>
      </c>
      <c r="N87" s="145">
        <f>taxrates!AP79</f>
        <v>6.8183599039912224E-2</v>
      </c>
      <c r="O87" s="145">
        <f>taxrates!AQ79</f>
        <v>1.09258983284235E-2</v>
      </c>
      <c r="P87" s="112">
        <f>taxrates!AR79</f>
        <v>0.32765421271324158</v>
      </c>
      <c r="Q87" s="111">
        <f>taxrates!AS79</f>
        <v>2.5742683559656143E-2</v>
      </c>
      <c r="R87" s="111">
        <f>taxrates!AT79</f>
        <v>1.413847878575325E-2</v>
      </c>
      <c r="S87" s="111">
        <f>taxrates!AU79</f>
        <v>1.2601282447576523E-2</v>
      </c>
      <c r="T87" s="111">
        <f>taxrates!AV79</f>
        <v>0.17220087349414825</v>
      </c>
      <c r="U87" s="111">
        <f>taxrates!AW79</f>
        <v>8.4834165871143341E-2</v>
      </c>
      <c r="V87" s="172">
        <f>taxrates!AX79</f>
        <v>1.8136724829673767E-2</v>
      </c>
    </row>
    <row r="88" spans="1:22" x14ac:dyDescent="0.2">
      <c r="A88" s="137">
        <v>1991</v>
      </c>
      <c r="B88" s="135">
        <f>taxrates!AD80</f>
        <v>0.31177034974098206</v>
      </c>
      <c r="C88" s="411">
        <f>taxrates!AE80</f>
        <v>3.5199578851461411E-2</v>
      </c>
      <c r="D88" s="411">
        <f>taxrates!AF80</f>
        <v>1.6706869006156921E-2</v>
      </c>
      <c r="E88" s="411">
        <f>taxrates!AG80</f>
        <v>4.355929046869278E-2</v>
      </c>
      <c r="F88" s="411">
        <f>taxrates!AH80</f>
        <v>0.14856144785881042</v>
      </c>
      <c r="G88" s="411">
        <f>taxrates!AI80</f>
        <v>5.99193274974823E-2</v>
      </c>
      <c r="H88" s="412">
        <f>taxrates!AJ80</f>
        <v>7.8238341957330704E-3</v>
      </c>
      <c r="I88" s="170">
        <f>taxrates!AK80</f>
        <v>0.3137071430683136</v>
      </c>
      <c r="J88" s="136">
        <f>taxrates!AL80</f>
        <v>3.2098695635795593E-2</v>
      </c>
      <c r="K88" s="136">
        <f>taxrates!AM80</f>
        <v>1.6612078994512558E-2</v>
      </c>
      <c r="L88" s="136">
        <f>taxrates!AN80</f>
        <v>3.0710425227880478E-2</v>
      </c>
      <c r="M88" s="136">
        <f>taxrates!AO80</f>
        <v>0.15584607422351837</v>
      </c>
      <c r="N88" s="136">
        <f>taxrates!AP80</f>
        <v>6.7758623510599136E-2</v>
      </c>
      <c r="O88" s="136">
        <f>taxrates!AQ80</f>
        <v>1.0681255720555782E-2</v>
      </c>
      <c r="P88" s="106">
        <f>taxrates!AR80</f>
        <v>0.33023151755332947</v>
      </c>
      <c r="Q88" s="105">
        <f>taxrates!AS80</f>
        <v>2.7162753045558929E-2</v>
      </c>
      <c r="R88" s="105">
        <f>taxrates!AT80</f>
        <v>1.4990696683526039E-2</v>
      </c>
      <c r="S88" s="105">
        <f>taxrates!AU80</f>
        <v>1.4126149006187916E-2</v>
      </c>
      <c r="T88" s="105">
        <f>taxrates!AV80</f>
        <v>0.17164893448352814</v>
      </c>
      <c r="U88" s="105">
        <f>taxrates!AW80</f>
        <v>8.4180537611246109E-2</v>
      </c>
      <c r="V88" s="134">
        <f>taxrates!AX80</f>
        <v>1.8122440204024315E-2</v>
      </c>
    </row>
    <row r="89" spans="1:22" x14ac:dyDescent="0.2">
      <c r="A89" s="137">
        <v>1992</v>
      </c>
      <c r="B89" s="135">
        <f>taxrates!AD81</f>
        <v>0.31306168437004089</v>
      </c>
      <c r="C89" s="411">
        <f>taxrates!AE81</f>
        <v>3.5527791827917099E-2</v>
      </c>
      <c r="D89" s="411">
        <f>taxrates!AF81</f>
        <v>1.5917465090751648E-2</v>
      </c>
      <c r="E89" s="411">
        <f>taxrates!AG81</f>
        <v>4.3569657951593399E-2</v>
      </c>
      <c r="F89" s="411">
        <f>taxrates!AH81</f>
        <v>0.14927966892719269</v>
      </c>
      <c r="G89" s="411">
        <f>taxrates!AI81</f>
        <v>6.1494993045926094E-2</v>
      </c>
      <c r="H89" s="412">
        <f>taxrates!AJ81</f>
        <v>7.2721038013696671E-3</v>
      </c>
      <c r="I89" s="170">
        <f>taxrates!AK81</f>
        <v>0.31546670198440552</v>
      </c>
      <c r="J89" s="136">
        <f>taxrates!AL81</f>
        <v>3.2362878322601318E-2</v>
      </c>
      <c r="K89" s="136">
        <f>taxrates!AM81</f>
        <v>1.5659473836421967E-2</v>
      </c>
      <c r="L89" s="136">
        <f>taxrates!AN81</f>
        <v>3.0673172324895859E-2</v>
      </c>
      <c r="M89" s="136">
        <f>taxrates!AO81</f>
        <v>0.15776154398918152</v>
      </c>
      <c r="N89" s="136">
        <f>taxrates!AP81</f>
        <v>6.9213371723890305E-2</v>
      </c>
      <c r="O89" s="136">
        <f>taxrates!AQ81</f>
        <v>9.7962403669953346E-3</v>
      </c>
      <c r="P89" s="106">
        <f>taxrates!AR81</f>
        <v>0.33344623446464539</v>
      </c>
      <c r="Q89" s="105">
        <f>taxrates!AS81</f>
        <v>2.7570342645049095E-2</v>
      </c>
      <c r="R89" s="105">
        <f>taxrates!AT81</f>
        <v>1.3970276340842247E-2</v>
      </c>
      <c r="S89" s="105">
        <f>taxrates!AU81</f>
        <v>1.4017443172633648E-2</v>
      </c>
      <c r="T89" s="105">
        <f>taxrates!AV81</f>
        <v>0.17731538414955139</v>
      </c>
      <c r="U89" s="105">
        <f>taxrates!AW81</f>
        <v>8.4514856338500977E-2</v>
      </c>
      <c r="V89" s="134">
        <f>taxrates!AX81</f>
        <v>1.6057921573519707E-2</v>
      </c>
    </row>
    <row r="90" spans="1:22" x14ac:dyDescent="0.2">
      <c r="A90" s="137">
        <v>1993</v>
      </c>
      <c r="B90" s="135">
        <f>taxrates!AD82</f>
        <v>0.32196420431137085</v>
      </c>
      <c r="C90" s="411">
        <f>taxrates!AE82</f>
        <v>3.5956662148237228E-2</v>
      </c>
      <c r="D90" s="411">
        <f>taxrates!AF82</f>
        <v>1.4961742796003819E-2</v>
      </c>
      <c r="E90" s="411">
        <f>taxrates!AG82</f>
        <v>4.3970845639705658E-2</v>
      </c>
      <c r="F90" s="411">
        <f>taxrates!AH82</f>
        <v>0.15449164807796478</v>
      </c>
      <c r="G90" s="411">
        <f>taxrates!AI82</f>
        <v>6.4754096791148186E-2</v>
      </c>
      <c r="H90" s="412">
        <f>taxrates!AJ82</f>
        <v>7.8292312100529671E-3</v>
      </c>
      <c r="I90" s="170">
        <f>taxrates!AK82</f>
        <v>0.32880046963691711</v>
      </c>
      <c r="J90" s="136">
        <f>taxrates!AL82</f>
        <v>3.2896913588047028E-2</v>
      </c>
      <c r="K90" s="136">
        <f>taxrates!AM82</f>
        <v>1.4740322716534138E-2</v>
      </c>
      <c r="L90" s="136">
        <f>taxrates!AN82</f>
        <v>3.2031729817390442E-2</v>
      </c>
      <c r="M90" s="136">
        <f>taxrates!AO82</f>
        <v>0.16619519889354706</v>
      </c>
      <c r="N90" s="136">
        <f>taxrates!AP82</f>
        <v>7.2335666045546532E-2</v>
      </c>
      <c r="O90" s="136">
        <f>taxrates!AQ82</f>
        <v>1.0600640438497066E-2</v>
      </c>
      <c r="P90" s="106">
        <f>taxrates!AR82</f>
        <v>0.35596892237663269</v>
      </c>
      <c r="Q90" s="105">
        <f>taxrates!AS82</f>
        <v>2.7748819440603256E-2</v>
      </c>
      <c r="R90" s="105">
        <f>taxrates!AT82</f>
        <v>1.3195178471505642E-2</v>
      </c>
      <c r="S90" s="105">
        <f>taxrates!AU82</f>
        <v>1.4605401083827019E-2</v>
      </c>
      <c r="T90" s="105">
        <f>taxrates!AV82</f>
        <v>0.19282469153404236</v>
      </c>
      <c r="U90" s="105">
        <f>taxrates!AW82</f>
        <v>8.9976802468299866E-2</v>
      </c>
      <c r="V90" s="134">
        <f>taxrates!AX82</f>
        <v>1.761801540851593E-2</v>
      </c>
    </row>
    <row r="91" spans="1:22" x14ac:dyDescent="0.2">
      <c r="A91" s="137">
        <v>1994</v>
      </c>
      <c r="B91" s="135">
        <f>taxrates!AD83</f>
        <v>0.3297620415687561</v>
      </c>
      <c r="C91" s="411">
        <f>taxrates!AE83</f>
        <v>3.675122931599617E-2</v>
      </c>
      <c r="D91" s="411">
        <f>taxrates!AF83</f>
        <v>1.476749125868082E-2</v>
      </c>
      <c r="E91" s="411">
        <f>taxrates!AG83</f>
        <v>4.6974383294582367E-2</v>
      </c>
      <c r="F91" s="411">
        <f>taxrates!AH83</f>
        <v>0.15434615314006805</v>
      </c>
      <c r="G91" s="411">
        <f>taxrates!AI83</f>
        <v>6.8541465327143669E-2</v>
      </c>
      <c r="H91" s="412">
        <f>taxrates!AJ83</f>
        <v>8.3813127130270004E-3</v>
      </c>
      <c r="I91" s="170">
        <f>taxrates!AK83</f>
        <v>0.33809608221054077</v>
      </c>
      <c r="J91" s="136">
        <f>taxrates!AL83</f>
        <v>3.355494886636734E-2</v>
      </c>
      <c r="K91" s="136">
        <f>taxrates!AM83</f>
        <v>1.4575676061213017E-2</v>
      </c>
      <c r="L91" s="136">
        <f>taxrates!AN83</f>
        <v>3.5973403602838516E-2</v>
      </c>
      <c r="M91" s="136">
        <f>taxrates!AO83</f>
        <v>0.16566535830497742</v>
      </c>
      <c r="N91" s="136">
        <f>taxrates!AP83</f>
        <v>7.7015819028019905E-2</v>
      </c>
      <c r="O91" s="136">
        <f>taxrates!AQ83</f>
        <v>1.1310873553156853E-2</v>
      </c>
      <c r="P91" s="106">
        <f>taxrates!AR83</f>
        <v>0.37021106481552124</v>
      </c>
      <c r="Q91" s="105">
        <f>taxrates!AS83</f>
        <v>2.844599261879921E-2</v>
      </c>
      <c r="R91" s="105">
        <f>taxrates!AT83</f>
        <v>1.2882175855338573E-2</v>
      </c>
      <c r="S91" s="105">
        <f>taxrates!AU83</f>
        <v>2.0732466131448746E-2</v>
      </c>
      <c r="T91" s="105">
        <f>taxrates!AV83</f>
        <v>0.19324351847171783</v>
      </c>
      <c r="U91" s="105">
        <f>taxrates!AW83</f>
        <v>9.6124123781919479E-2</v>
      </c>
      <c r="V91" s="134">
        <f>taxrates!AX83</f>
        <v>1.8782775849103928E-2</v>
      </c>
    </row>
    <row r="92" spans="1:22" x14ac:dyDescent="0.2">
      <c r="A92" s="137">
        <v>1995</v>
      </c>
      <c r="B92" s="135">
        <f>taxrates!AD84</f>
        <v>0.33146059513092041</v>
      </c>
      <c r="C92" s="411">
        <f>taxrates!AE84</f>
        <v>3.6036636680364609E-2</v>
      </c>
      <c r="D92" s="411">
        <f>taxrates!AF84</f>
        <v>1.3249903917312622E-2</v>
      </c>
      <c r="E92" s="411">
        <f>taxrates!AG84</f>
        <v>4.5917782932519913E-2</v>
      </c>
      <c r="F92" s="411">
        <f>taxrates!AH84</f>
        <v>0.15853975713253021</v>
      </c>
      <c r="G92" s="411">
        <f>taxrates!AI84</f>
        <v>7.001982256770134E-2</v>
      </c>
      <c r="H92" s="412">
        <f>taxrates!AJ84</f>
        <v>7.6966839842498302E-3</v>
      </c>
      <c r="I92" s="170">
        <f>taxrates!AK84</f>
        <v>0.34049880504608154</v>
      </c>
      <c r="J92" s="136">
        <f>taxrates!AL84</f>
        <v>3.2994259148836136E-2</v>
      </c>
      <c r="K92" s="136">
        <f>taxrates!AM84</f>
        <v>1.294582337141037E-2</v>
      </c>
      <c r="L92" s="136">
        <f>taxrates!AN84</f>
        <v>3.5272587090730667E-2</v>
      </c>
      <c r="M92" s="136">
        <f>taxrates!AO84</f>
        <v>0.17122365534305573</v>
      </c>
      <c r="N92" s="136">
        <f>taxrates!AP84</f>
        <v>7.7806347981095314E-2</v>
      </c>
      <c r="O92" s="136">
        <f>taxrates!AQ84</f>
        <v>1.0256118141114712E-2</v>
      </c>
      <c r="P92" s="106">
        <f>taxrates!AR84</f>
        <v>0.37327152490615845</v>
      </c>
      <c r="Q92" s="105">
        <f>taxrates!AS84</f>
        <v>2.8155533596873283E-2</v>
      </c>
      <c r="R92" s="105">
        <f>taxrates!AT84</f>
        <v>1.1302889324724674E-2</v>
      </c>
      <c r="S92" s="105">
        <f>taxrates!AU84</f>
        <v>2.0902333781123161E-2</v>
      </c>
      <c r="T92" s="105">
        <f>taxrates!AV84</f>
        <v>0.20084202289581299</v>
      </c>
      <c r="U92" s="105">
        <f>taxrates!AW84</f>
        <v>9.5391787588596344E-2</v>
      </c>
      <c r="V92" s="134">
        <f>taxrates!AX84</f>
        <v>1.6676975414156914E-2</v>
      </c>
    </row>
    <row r="93" spans="1:22" x14ac:dyDescent="0.2">
      <c r="A93" s="137">
        <v>1996</v>
      </c>
      <c r="B93" s="135">
        <f>taxrates!AD85</f>
        <v>0.33578008413314819</v>
      </c>
      <c r="C93" s="411">
        <f>taxrates!AE85</f>
        <v>3.4795399755239487E-2</v>
      </c>
      <c r="D93" s="411">
        <f>taxrates!AF85</f>
        <v>1.2377644889056683E-2</v>
      </c>
      <c r="E93" s="411">
        <f>taxrates!AG85</f>
        <v>4.3394993990659714E-2</v>
      </c>
      <c r="F93" s="411">
        <f>taxrates!AH85</f>
        <v>0.16754326224327087</v>
      </c>
      <c r="G93" s="411">
        <f>taxrates!AI85</f>
        <v>6.961655430495739E-2</v>
      </c>
      <c r="H93" s="412">
        <f>taxrates!AJ85</f>
        <v>8.0522233620285988E-3</v>
      </c>
      <c r="I93" s="170">
        <f>taxrates!AK85</f>
        <v>0.34582582116127014</v>
      </c>
      <c r="J93" s="136">
        <f>taxrates!AL85</f>
        <v>3.1772308051586151E-2</v>
      </c>
      <c r="K93" s="136">
        <f>taxrates!AM85</f>
        <v>1.1850073002278805E-2</v>
      </c>
      <c r="L93" s="136">
        <f>taxrates!AN85</f>
        <v>3.305339440703392E-2</v>
      </c>
      <c r="M93" s="136">
        <f>taxrates!AO85</f>
        <v>0.1818474680185318</v>
      </c>
      <c r="N93" s="136">
        <f>taxrates!AP85</f>
        <v>7.6789397746324539E-2</v>
      </c>
      <c r="O93" s="136">
        <f>taxrates!AQ85</f>
        <v>1.0513174347579479E-2</v>
      </c>
      <c r="P93" s="106">
        <f>taxrates!AR85</f>
        <v>0.38014334440231323</v>
      </c>
      <c r="Q93" s="105">
        <f>taxrates!AS85</f>
        <v>2.706526592373848E-2</v>
      </c>
      <c r="R93" s="105">
        <f>taxrates!AT85</f>
        <v>1.0192706249654293E-2</v>
      </c>
      <c r="S93" s="105">
        <f>taxrates!AU85</f>
        <v>1.9358810037374496E-2</v>
      </c>
      <c r="T93" s="105">
        <f>taxrates!AV85</f>
        <v>0.21449528634548187</v>
      </c>
      <c r="U93" s="105">
        <f>taxrates!AW85</f>
        <v>9.24348384141922E-2</v>
      </c>
      <c r="V93" s="134">
        <f>taxrates!AX85</f>
        <v>1.6596440225839615E-2</v>
      </c>
    </row>
    <row r="94" spans="1:22" x14ac:dyDescent="0.2">
      <c r="A94" s="137">
        <v>1997</v>
      </c>
      <c r="B94" s="135">
        <f>taxrates!AD86</f>
        <v>0.33337804675102234</v>
      </c>
      <c r="C94" s="411">
        <f>taxrates!AE86</f>
        <v>3.3376112580299377E-2</v>
      </c>
      <c r="D94" s="411">
        <f>taxrates!AF86</f>
        <v>1.1878851801156998E-2</v>
      </c>
      <c r="E94" s="411">
        <f>taxrates!AG86</f>
        <v>4.1413422673940659E-2</v>
      </c>
      <c r="F94" s="411">
        <f>taxrates!AH86</f>
        <v>0.17133074998855591</v>
      </c>
      <c r="G94" s="411">
        <f>taxrates!AI86</f>
        <v>6.6969187930226326E-2</v>
      </c>
      <c r="H94" s="412">
        <f>taxrates!AJ86</f>
        <v>8.4097357466816902E-3</v>
      </c>
      <c r="I94" s="170">
        <f>taxrates!AK86</f>
        <v>0.34180694818496704</v>
      </c>
      <c r="J94" s="136">
        <f>taxrates!AL86</f>
        <v>3.0298447236418724E-2</v>
      </c>
      <c r="K94" s="136">
        <f>taxrates!AM86</f>
        <v>1.1319804936647415E-2</v>
      </c>
      <c r="L94" s="136">
        <f>taxrates!AN86</f>
        <v>3.1444773077964783E-2</v>
      </c>
      <c r="M94" s="136">
        <f>taxrates!AO86</f>
        <v>0.18503262102603912</v>
      </c>
      <c r="N94" s="136">
        <f>taxrates!AP86</f>
        <v>7.2955640032887459E-2</v>
      </c>
      <c r="O94" s="136">
        <f>taxrates!AQ86</f>
        <v>1.0755652561783791E-2</v>
      </c>
      <c r="P94" s="106">
        <f>taxrates!AR86</f>
        <v>0.37022837996482849</v>
      </c>
      <c r="Q94" s="105">
        <f>taxrates!AS86</f>
        <v>2.5509117171168327E-2</v>
      </c>
      <c r="R94" s="105">
        <f>taxrates!AT86</f>
        <v>9.4254715368151665E-3</v>
      </c>
      <c r="S94" s="105">
        <f>taxrates!AU86</f>
        <v>1.8231431022286415E-2</v>
      </c>
      <c r="T94" s="105">
        <f>taxrates!AV86</f>
        <v>0.21496118605136871</v>
      </c>
      <c r="U94" s="105">
        <f>taxrates!AW86</f>
        <v>8.5861293599009514E-2</v>
      </c>
      <c r="V94" s="134">
        <f>taxrates!AX86</f>
        <v>1.6239875927567482E-2</v>
      </c>
    </row>
    <row r="95" spans="1:22" x14ac:dyDescent="0.2">
      <c r="A95" s="137">
        <v>1998</v>
      </c>
      <c r="B95" s="135">
        <f>taxrates!AD87</f>
        <v>0.33486607670783997</v>
      </c>
      <c r="C95" s="411">
        <f>taxrates!AE87</f>
        <v>3.2344885170459747E-2</v>
      </c>
      <c r="D95" s="411">
        <f>taxrates!AF87</f>
        <v>1.148985605686903E-2</v>
      </c>
      <c r="E95" s="411">
        <f>taxrates!AG87</f>
        <v>4.0946349501609802E-2</v>
      </c>
      <c r="F95" s="411">
        <f>taxrates!AH87</f>
        <v>0.17950683832168579</v>
      </c>
      <c r="G95" s="411">
        <f>taxrates!AI87</f>
        <v>6.1359452083706856E-2</v>
      </c>
      <c r="H95" s="412">
        <f>taxrates!AJ87</f>
        <v>9.2186946421861649E-3</v>
      </c>
      <c r="I95" s="170">
        <f>taxrates!AK87</f>
        <v>0.34227630496025085</v>
      </c>
      <c r="J95" s="136">
        <f>taxrates!AL87</f>
        <v>2.919800765812397E-2</v>
      </c>
      <c r="K95" s="136">
        <f>taxrates!AM87</f>
        <v>1.0671075433492661E-2</v>
      </c>
      <c r="L95" s="136">
        <f>taxrates!AN87</f>
        <v>3.0601358041167259E-2</v>
      </c>
      <c r="M95" s="136">
        <f>taxrates!AO87</f>
        <v>0.19338029623031616</v>
      </c>
      <c r="N95" s="136">
        <f>taxrates!AP87</f>
        <v>6.6809842362999916E-2</v>
      </c>
      <c r="O95" s="136">
        <f>taxrates!AQ87</f>
        <v>1.161571778357029E-2</v>
      </c>
      <c r="P95" s="106">
        <f>taxrates!AR87</f>
        <v>0.36967155337333679</v>
      </c>
      <c r="Q95" s="105">
        <f>taxrates!AS87</f>
        <v>2.4399343878030777E-2</v>
      </c>
      <c r="R95" s="105">
        <f>taxrates!AT87</f>
        <v>8.6445268243551254E-3</v>
      </c>
      <c r="S95" s="105">
        <f>taxrates!AU87</f>
        <v>1.7774341627955437E-2</v>
      </c>
      <c r="T95" s="105">
        <f>taxrates!AV87</f>
        <v>0.22432930767536163</v>
      </c>
      <c r="U95" s="105">
        <f>taxrates!AW87</f>
        <v>7.752186618745327E-2</v>
      </c>
      <c r="V95" s="134">
        <f>taxrates!AX87</f>
        <v>1.7002163454890251E-2</v>
      </c>
    </row>
    <row r="96" spans="1:22" x14ac:dyDescent="0.2">
      <c r="A96" s="141">
        <v>1999</v>
      </c>
      <c r="B96" s="139">
        <f>taxrates!AD88</f>
        <v>0.33433401584625244</v>
      </c>
      <c r="C96" s="511">
        <f>taxrates!AE88</f>
        <v>3.1840119510889053E-2</v>
      </c>
      <c r="D96" s="511">
        <f>taxrates!AF88</f>
        <v>1.0879049077630043E-2</v>
      </c>
      <c r="E96" s="511">
        <f>taxrates!AG88</f>
        <v>4.1274912655353546E-2</v>
      </c>
      <c r="F96" s="511">
        <f>taxrates!AH88</f>
        <v>0.18360176682472229</v>
      </c>
      <c r="G96" s="511">
        <f>taxrates!AI88</f>
        <v>5.7095460593700409E-2</v>
      </c>
      <c r="H96" s="512">
        <f>taxrates!AJ88</f>
        <v>9.6426922827959061E-3</v>
      </c>
      <c r="I96" s="171">
        <f>taxrates!AK88</f>
        <v>0.34173452854156494</v>
      </c>
      <c r="J96" s="140">
        <f>taxrates!AL88</f>
        <v>2.8614504262804985E-2</v>
      </c>
      <c r="K96" s="140">
        <f>taxrates!AM88</f>
        <v>1.0085141286253929E-2</v>
      </c>
      <c r="L96" s="140">
        <f>taxrates!AN88</f>
        <v>3.0956506729125977E-2</v>
      </c>
      <c r="M96" s="140">
        <f>taxrates!AO88</f>
        <v>0.19808001816272736</v>
      </c>
      <c r="N96" s="140">
        <f>taxrates!AP88</f>
        <v>6.1875460669398308E-2</v>
      </c>
      <c r="O96" s="140">
        <f>taxrates!AQ88</f>
        <v>1.2122912332415581E-2</v>
      </c>
      <c r="P96" s="109">
        <f>taxrates!AR88</f>
        <v>0.36702725291252136</v>
      </c>
      <c r="Q96" s="108">
        <f>taxrates!AS88</f>
        <v>2.3767136037349701E-2</v>
      </c>
      <c r="R96" s="108">
        <f>taxrates!AT88</f>
        <v>7.9625854268670082E-3</v>
      </c>
      <c r="S96" s="108">
        <f>taxrates!AU88</f>
        <v>1.8071370199322701E-2</v>
      </c>
      <c r="T96" s="108">
        <f>taxrates!AV88</f>
        <v>0.22904364764690399</v>
      </c>
      <c r="U96" s="108">
        <f>taxrates!AW88</f>
        <v>7.0701425895094872E-2</v>
      </c>
      <c r="V96" s="138">
        <f>taxrates!AX88</f>
        <v>1.7481079325079918E-2</v>
      </c>
    </row>
    <row r="97" spans="1:22" x14ac:dyDescent="0.2">
      <c r="A97" s="137">
        <v>2000</v>
      </c>
      <c r="B97" s="135">
        <f>taxrates!AD89</f>
        <v>0.33500531315803528</v>
      </c>
      <c r="C97" s="411">
        <f>taxrates!AE89</f>
        <v>3.0683569610118866E-2</v>
      </c>
      <c r="D97" s="411">
        <f>taxrates!AF89</f>
        <v>1.0364835150539875E-2</v>
      </c>
      <c r="E97" s="411">
        <f>taxrates!AG89</f>
        <v>4.1061516851186752E-2</v>
      </c>
      <c r="F97" s="411">
        <f>taxrates!AH89</f>
        <v>0.1901058554649353</v>
      </c>
      <c r="G97" s="411">
        <f>taxrates!AI89</f>
        <v>5.4241707548499107E-2</v>
      </c>
      <c r="H97" s="412">
        <f>taxrates!AJ89</f>
        <v>8.5478173568844795E-3</v>
      </c>
      <c r="I97" s="170">
        <f>taxrates!AK89</f>
        <v>0.34176963567733765</v>
      </c>
      <c r="J97" s="136">
        <f>taxrates!AL89</f>
        <v>2.7514908462762833E-2</v>
      </c>
      <c r="K97" s="136">
        <f>taxrates!AM89</f>
        <v>9.4500025734305382E-3</v>
      </c>
      <c r="L97" s="136">
        <f>taxrates!AN89</f>
        <v>3.0761044472455978E-2</v>
      </c>
      <c r="M97" s="136">
        <f>taxrates!AO89</f>
        <v>0.20493753254413605</v>
      </c>
      <c r="N97" s="136">
        <f>taxrates!AP89</f>
        <v>5.8438943699002266E-2</v>
      </c>
      <c r="O97" s="136">
        <f>taxrates!AQ89</f>
        <v>1.0667182505130768E-2</v>
      </c>
      <c r="P97" s="106">
        <f>taxrates!AR89</f>
        <v>0.36458036303520203</v>
      </c>
      <c r="Q97" s="105">
        <f>taxrates!AS89</f>
        <v>2.2718904539942741E-2</v>
      </c>
      <c r="R97" s="105">
        <f>taxrates!AT89</f>
        <v>7.1808877401053905E-3</v>
      </c>
      <c r="S97" s="105">
        <f>taxrates!AU89</f>
        <v>1.7957832664251328E-2</v>
      </c>
      <c r="T97" s="105">
        <f>taxrates!AV89</f>
        <v>0.23514360189437866</v>
      </c>
      <c r="U97" s="105">
        <f>taxrates!AW89</f>
        <v>6.6636823117733002E-2</v>
      </c>
      <c r="V97" s="134">
        <f>taxrates!AX89</f>
        <v>1.4942307025194168E-2</v>
      </c>
    </row>
    <row r="98" spans="1:22" x14ac:dyDescent="0.2">
      <c r="A98" s="137">
        <v>2001</v>
      </c>
      <c r="B98" s="135">
        <f>taxrates!AD90</f>
        <v>0.33439376950263977</v>
      </c>
      <c r="C98" s="411">
        <f>taxrates!AE90</f>
        <v>3.2102093100547791E-2</v>
      </c>
      <c r="D98" s="411">
        <f>taxrates!AF90</f>
        <v>1.1331144720315933E-2</v>
      </c>
      <c r="E98" s="411">
        <f>taxrates!AG90</f>
        <v>4.5696567744016647E-2</v>
      </c>
      <c r="F98" s="411">
        <f>taxrates!AH90</f>
        <v>0.19157546758651733</v>
      </c>
      <c r="G98" s="411">
        <f>taxrates!AI90</f>
        <v>4.4675314798951149E-2</v>
      </c>
      <c r="H98" s="412">
        <f>taxrates!AJ90</f>
        <v>9.0131862089037895E-3</v>
      </c>
      <c r="I98" s="170">
        <f>taxrates!AK90</f>
        <v>0.34145066142082214</v>
      </c>
      <c r="J98" s="136">
        <f>taxrates!AL90</f>
        <v>2.9310600832104683E-2</v>
      </c>
      <c r="K98" s="136">
        <f>taxrates!AM90</f>
        <v>1.0645165108144283E-2</v>
      </c>
      <c r="L98" s="136">
        <f>taxrates!AN90</f>
        <v>3.47089022397995E-2</v>
      </c>
      <c r="M98" s="136">
        <f>taxrates!AO90</f>
        <v>0.2062707245349884</v>
      </c>
      <c r="N98" s="136">
        <f>taxrates!AP90</f>
        <v>4.8997284844517708E-2</v>
      </c>
      <c r="O98" s="136">
        <f>taxrates!AQ90</f>
        <v>1.1518001556396484E-2</v>
      </c>
      <c r="P98" s="106">
        <f>taxrates!AR90</f>
        <v>0.36475652456283569</v>
      </c>
      <c r="Q98" s="105">
        <f>taxrates!AS90</f>
        <v>2.504952996969223E-2</v>
      </c>
      <c r="R98" s="105">
        <f>taxrates!AT90</f>
        <v>8.739035576581955E-3</v>
      </c>
      <c r="S98" s="105">
        <f>taxrates!AU90</f>
        <v>2.0150234922766685E-2</v>
      </c>
      <c r="T98" s="105">
        <f>taxrates!AV90</f>
        <v>0.23528306186199188</v>
      </c>
      <c r="U98" s="105">
        <f>taxrates!AW90</f>
        <v>5.8498360216617584E-2</v>
      </c>
      <c r="V98" s="134">
        <f>taxrates!AX90</f>
        <v>1.703629270195961E-2</v>
      </c>
    </row>
    <row r="99" spans="1:22" x14ac:dyDescent="0.2">
      <c r="A99" s="137">
        <v>2002</v>
      </c>
      <c r="B99" s="135">
        <f>taxrates!AD91</f>
        <v>0.30797281861305237</v>
      </c>
      <c r="C99" s="411">
        <f>taxrates!AE91</f>
        <v>3.2395202666521072E-2</v>
      </c>
      <c r="D99" s="411">
        <f>taxrates!AF91</f>
        <v>1.1938299052417278E-2</v>
      </c>
      <c r="E99" s="411">
        <f>taxrates!AG91</f>
        <v>4.6770866960287094E-2</v>
      </c>
      <c r="F99" s="411">
        <f>taxrates!AH91</f>
        <v>0.16117197275161743</v>
      </c>
      <c r="G99" s="411">
        <f>taxrates!AI91</f>
        <v>4.7512644901871681E-2</v>
      </c>
      <c r="H99" s="412">
        <f>taxrates!AJ91</f>
        <v>8.1838201731443405E-3</v>
      </c>
      <c r="I99" s="170">
        <f>taxrates!AK91</f>
        <v>0.31185299158096313</v>
      </c>
      <c r="J99" s="136">
        <f>taxrates!AL91</f>
        <v>2.9742583632469177E-2</v>
      </c>
      <c r="K99" s="136">
        <f>taxrates!AM91</f>
        <v>1.1278837919235229E-2</v>
      </c>
      <c r="L99" s="136">
        <f>taxrates!AN91</f>
        <v>3.543785959482193E-2</v>
      </c>
      <c r="M99" s="136">
        <f>taxrates!AO91</f>
        <v>0.1723141223192215</v>
      </c>
      <c r="N99" s="136">
        <f>taxrates!AP91</f>
        <v>5.2473599091172218E-2</v>
      </c>
      <c r="O99" s="136">
        <f>taxrates!AQ91</f>
        <v>1.0605975985527039E-2</v>
      </c>
      <c r="P99" s="106">
        <f>taxrates!AR91</f>
        <v>0.32917067408561707</v>
      </c>
      <c r="Q99" s="105">
        <f>taxrates!AS91</f>
        <v>2.5618284940719604E-2</v>
      </c>
      <c r="R99" s="105">
        <f>taxrates!AT91</f>
        <v>9.2117628082633018E-3</v>
      </c>
      <c r="S99" s="105">
        <f>taxrates!AU91</f>
        <v>2.0371884107589722E-2</v>
      </c>
      <c r="T99" s="105">
        <f>taxrates!AV91</f>
        <v>0.19545952975749969</v>
      </c>
      <c r="U99" s="105">
        <f>taxrates!AW91</f>
        <v>6.2655854970216751E-2</v>
      </c>
      <c r="V99" s="134">
        <f>taxrates!AX91</f>
        <v>1.5853367745876312E-2</v>
      </c>
    </row>
    <row r="100" spans="1:22" x14ac:dyDescent="0.2">
      <c r="A100" s="137">
        <v>2003</v>
      </c>
      <c r="B100" s="135">
        <f>taxrates!AD92</f>
        <v>0.30055779218673706</v>
      </c>
      <c r="C100" s="411">
        <f>taxrates!AE92</f>
        <v>3.2751336693763733E-2</v>
      </c>
      <c r="D100" s="411">
        <f>taxrates!AF92</f>
        <v>1.2347409501671791E-2</v>
      </c>
      <c r="E100" s="411">
        <f>taxrates!AG92</f>
        <v>4.7066297382116318E-2</v>
      </c>
      <c r="F100" s="411">
        <f>taxrates!AH92</f>
        <v>0.14746131002902985</v>
      </c>
      <c r="G100" s="411">
        <f>taxrates!AI92</f>
        <v>5.4150829091668129E-2</v>
      </c>
      <c r="H100" s="412">
        <f>taxrates!AJ92</f>
        <v>6.780603900551796E-3</v>
      </c>
      <c r="I100" s="170">
        <f>taxrates!AK92</f>
        <v>0.30493009090423584</v>
      </c>
      <c r="J100" s="136">
        <f>taxrates!AL92</f>
        <v>3.0053770169615746E-2</v>
      </c>
      <c r="K100" s="136">
        <f>taxrates!AM92</f>
        <v>1.1689129285514355E-2</v>
      </c>
      <c r="L100" s="136">
        <f>taxrates!AN92</f>
        <v>3.6043532192707062E-2</v>
      </c>
      <c r="M100" s="136">
        <f>taxrates!AO92</f>
        <v>0.15863446891307831</v>
      </c>
      <c r="N100" s="136">
        <f>taxrates!AP92</f>
        <v>5.9715621173381805E-2</v>
      </c>
      <c r="O100" s="136">
        <f>taxrates!AQ92</f>
        <v>8.7935524061322212E-3</v>
      </c>
      <c r="P100" s="106">
        <f>taxrates!AR92</f>
        <v>0.31878301501274109</v>
      </c>
      <c r="Q100" s="105">
        <f>taxrates!AS92</f>
        <v>2.5888055562973022E-2</v>
      </c>
      <c r="R100" s="105">
        <f>taxrates!AT92</f>
        <v>9.3815075233578682E-3</v>
      </c>
      <c r="S100" s="105">
        <f>taxrates!AU92</f>
        <v>2.0254306495189667E-2</v>
      </c>
      <c r="T100" s="105">
        <f>taxrates!AV92</f>
        <v>0.17812721431255341</v>
      </c>
      <c r="U100" s="105">
        <f>taxrates!AW92</f>
        <v>7.2024703025817871E-2</v>
      </c>
      <c r="V100" s="134">
        <f>taxrates!AX92</f>
        <v>1.3107225298881531E-2</v>
      </c>
    </row>
    <row r="101" spans="1:22" x14ac:dyDescent="0.2">
      <c r="A101" s="137">
        <v>2004</v>
      </c>
      <c r="B101" s="135">
        <f>taxrates!AD93</f>
        <v>0.29833841323852539</v>
      </c>
      <c r="C101" s="411">
        <f>taxrates!AE93</f>
        <v>3.1852226704359055E-2</v>
      </c>
      <c r="D101" s="411">
        <f>taxrates!AF93</f>
        <v>1.1693122796714306E-2</v>
      </c>
      <c r="E101" s="411">
        <f>taxrates!AG93</f>
        <v>4.409538209438324E-2</v>
      </c>
      <c r="F101" s="411">
        <f>taxrates!AH93</f>
        <v>0.14452145993709564</v>
      </c>
      <c r="G101" s="411">
        <f>taxrates!AI93</f>
        <v>5.966600775718689E-2</v>
      </c>
      <c r="H101" s="412">
        <f>taxrates!AJ93</f>
        <v>6.5102078951895237E-3</v>
      </c>
      <c r="I101" s="170">
        <f>taxrates!AK93</f>
        <v>0.30232253670692444</v>
      </c>
      <c r="J101" s="136">
        <f>taxrates!AL93</f>
        <v>2.8973937034606934E-2</v>
      </c>
      <c r="K101" s="136">
        <f>taxrates!AM93</f>
        <v>1.0761512443423271E-2</v>
      </c>
      <c r="L101" s="136">
        <f>taxrates!AN93</f>
        <v>3.316151350736618E-2</v>
      </c>
      <c r="M101" s="136">
        <f>taxrates!AO93</f>
        <v>0.1561984121799469</v>
      </c>
      <c r="N101" s="136">
        <f>taxrates!AP93</f>
        <v>6.4897317439317703E-2</v>
      </c>
      <c r="O101" s="136">
        <f>taxrates!AQ93</f>
        <v>8.3298366516828537E-3</v>
      </c>
      <c r="P101" s="106">
        <f>taxrates!AR93</f>
        <v>0.31780362129211426</v>
      </c>
      <c r="Q101" s="105">
        <f>taxrates!AS93</f>
        <v>2.4707073345780373E-2</v>
      </c>
      <c r="R101" s="105">
        <f>taxrates!AT93</f>
        <v>8.4645813331007957E-3</v>
      </c>
      <c r="S101" s="105">
        <f>taxrates!AU93</f>
        <v>1.9137494266033173E-2</v>
      </c>
      <c r="T101" s="105">
        <f>taxrates!AV93</f>
        <v>0.17869509756565094</v>
      </c>
      <c r="U101" s="105">
        <f>taxrates!AW93</f>
        <v>7.451767660677433E-2</v>
      </c>
      <c r="V101" s="134">
        <f>taxrates!AX93</f>
        <v>1.2281699106097221E-2</v>
      </c>
    </row>
    <row r="102" spans="1:22" x14ac:dyDescent="0.2">
      <c r="A102" s="137">
        <v>2005</v>
      </c>
      <c r="B102" s="135">
        <f>taxrates!AD94</f>
        <v>0.30913117527961731</v>
      </c>
      <c r="C102" s="411">
        <f>taxrates!AE94</f>
        <v>3.1308215111494064E-2</v>
      </c>
      <c r="D102" s="411">
        <f>taxrates!AF94</f>
        <v>1.1030820198357105E-2</v>
      </c>
      <c r="E102" s="411">
        <f>taxrates!AG94</f>
        <v>4.0551826357841492E-2</v>
      </c>
      <c r="F102" s="411">
        <f>taxrates!AH94</f>
        <v>0.15359173715114594</v>
      </c>
      <c r="G102" s="411">
        <f>taxrates!AI94</f>
        <v>6.6808763891458511E-2</v>
      </c>
      <c r="H102" s="412">
        <f>taxrates!AJ94</f>
        <v>5.8398265391588211E-3</v>
      </c>
      <c r="I102" s="170">
        <f>taxrates!AK94</f>
        <v>0.31445464491844177</v>
      </c>
      <c r="J102" s="136">
        <f>taxrates!AL94</f>
        <v>2.8361031785607338E-2</v>
      </c>
      <c r="K102" s="136">
        <f>taxrates!AM94</f>
        <v>1.0138732381165028E-2</v>
      </c>
      <c r="L102" s="136">
        <f>taxrates!AN94</f>
        <v>3.0717501416802406E-2</v>
      </c>
      <c r="M102" s="136">
        <f>taxrates!AO94</f>
        <v>0.16689848899841309</v>
      </c>
      <c r="N102" s="136">
        <f>taxrates!AP94</f>
        <v>7.0921620354056358E-2</v>
      </c>
      <c r="O102" s="136">
        <f>taxrates!AQ94</f>
        <v>7.4172741733491421E-3</v>
      </c>
      <c r="P102" s="106">
        <f>taxrates!AR94</f>
        <v>0.32856130599975586</v>
      </c>
      <c r="Q102" s="105">
        <f>taxrates!AS94</f>
        <v>2.3958306759595871E-2</v>
      </c>
      <c r="R102" s="105">
        <f>taxrates!AT94</f>
        <v>7.8811356797814369E-3</v>
      </c>
      <c r="S102" s="105">
        <f>taxrates!AU94</f>
        <v>1.7558345571160316E-2</v>
      </c>
      <c r="T102" s="105">
        <f>taxrates!AV94</f>
        <v>0.18962728977203369</v>
      </c>
      <c r="U102" s="105">
        <f>taxrates!AW94</f>
        <v>7.8609758988022804E-2</v>
      </c>
      <c r="V102" s="134">
        <f>taxrates!AX94</f>
        <v>1.0926452465355396E-2</v>
      </c>
    </row>
    <row r="103" spans="1:22" x14ac:dyDescent="0.2">
      <c r="A103" s="137">
        <v>2006</v>
      </c>
      <c r="B103" s="135">
        <f>taxrates!AD95</f>
        <v>0.3157733678817749</v>
      </c>
      <c r="C103" s="411">
        <f>taxrates!AE95</f>
        <v>3.0630113556981087E-2</v>
      </c>
      <c r="D103" s="411">
        <f>taxrates!AF95</f>
        <v>1.0842851363122463E-2</v>
      </c>
      <c r="E103" s="411">
        <f>taxrates!AG95</f>
        <v>3.9849430322647095E-2</v>
      </c>
      <c r="F103" s="411">
        <f>taxrates!AH95</f>
        <v>0.15811856091022491</v>
      </c>
      <c r="G103" s="411">
        <f>taxrates!AI95</f>
        <v>7.0516293868422508E-2</v>
      </c>
      <c r="H103" s="412">
        <f>taxrates!AJ95</f>
        <v>5.8161080814898014E-3</v>
      </c>
      <c r="I103" s="170">
        <f>taxrates!AK95</f>
        <v>0.3209233283996582</v>
      </c>
      <c r="J103" s="136">
        <f>taxrates!AL95</f>
        <v>2.7704348787665367E-2</v>
      </c>
      <c r="K103" s="136">
        <f>taxrates!AM95</f>
        <v>9.9132973700761795E-3</v>
      </c>
      <c r="L103" s="136">
        <f>taxrates!AN95</f>
        <v>2.9946837574243546E-2</v>
      </c>
      <c r="M103" s="136">
        <f>taxrates!AO95</f>
        <v>0.17068624496459961</v>
      </c>
      <c r="N103" s="136">
        <f>taxrates!AP95</f>
        <v>7.5287807732820511E-2</v>
      </c>
      <c r="O103" s="136">
        <f>taxrates!AQ95</f>
        <v>7.384780328720808E-3</v>
      </c>
      <c r="P103" s="106">
        <f>taxrates!AR95</f>
        <v>0.33408927917480469</v>
      </c>
      <c r="Q103" s="105">
        <f>taxrates!AS95</f>
        <v>2.3317525163292885E-2</v>
      </c>
      <c r="R103" s="105">
        <f>taxrates!AT95</f>
        <v>7.6068681664764881E-3</v>
      </c>
      <c r="S103" s="105">
        <f>taxrates!AU95</f>
        <v>1.6896018758416176E-2</v>
      </c>
      <c r="T103" s="105">
        <f>taxrates!AV95</f>
        <v>0.19120886921882629</v>
      </c>
      <c r="U103" s="105">
        <f>taxrates!AW95</f>
        <v>8.4068579599261284E-2</v>
      </c>
      <c r="V103" s="134">
        <f>taxrates!AX95</f>
        <v>1.0991411283612251E-2</v>
      </c>
    </row>
    <row r="104" spans="1:22" x14ac:dyDescent="0.2">
      <c r="A104" s="137">
        <v>2007</v>
      </c>
      <c r="B104" s="135">
        <f>taxrates!AD96</f>
        <v>0.31921222805976868</v>
      </c>
      <c r="C104" s="411">
        <f>taxrates!AE96</f>
        <v>2.9456969350576401E-2</v>
      </c>
      <c r="D104" s="411">
        <f>taxrates!AF96</f>
        <v>1.0461366735398769E-2</v>
      </c>
      <c r="E104" s="411">
        <f>taxrates!AG96</f>
        <v>3.9702378213405609E-2</v>
      </c>
      <c r="F104" s="411">
        <f>taxrates!AH96</f>
        <v>0.16763517260551453</v>
      </c>
      <c r="G104" s="411">
        <f>taxrates!AI96</f>
        <v>6.6542007029056549E-2</v>
      </c>
      <c r="H104" s="412">
        <f>taxrates!AJ96</f>
        <v>5.4143215529620647E-3</v>
      </c>
      <c r="I104" s="170">
        <f>taxrates!AK96</f>
        <v>0.32473364472389221</v>
      </c>
      <c r="J104" s="136">
        <f>taxrates!AL96</f>
        <v>2.6577895507216454E-2</v>
      </c>
      <c r="K104" s="136">
        <f>taxrates!AM96</f>
        <v>9.4618890434503555E-3</v>
      </c>
      <c r="L104" s="136">
        <f>taxrates!AN96</f>
        <v>3.0014926567673683E-2</v>
      </c>
      <c r="M104" s="136">
        <f>taxrates!AO96</f>
        <v>0.18083968758583069</v>
      </c>
      <c r="N104" s="136">
        <f>taxrates!AP96</f>
        <v>7.0960398763418198E-2</v>
      </c>
      <c r="O104" s="136">
        <f>taxrates!AQ96</f>
        <v>6.8788463249802589E-3</v>
      </c>
      <c r="P104" s="106">
        <f>taxrates!AR96</f>
        <v>0.33739209175109863</v>
      </c>
      <c r="Q104" s="105">
        <f>taxrates!AS96</f>
        <v>2.2244716063141823E-2</v>
      </c>
      <c r="R104" s="105">
        <f>taxrates!AT96</f>
        <v>6.9507565349340439E-3</v>
      </c>
      <c r="S104" s="105">
        <f>taxrates!AU96</f>
        <v>1.7086440697312355E-2</v>
      </c>
      <c r="T104" s="105">
        <f>taxrates!AV96</f>
        <v>0.20129936933517456</v>
      </c>
      <c r="U104" s="105">
        <f>taxrates!AW96</f>
        <v>7.9504016786813736E-2</v>
      </c>
      <c r="V104" s="134">
        <f>taxrates!AX96</f>
        <v>1.030677929520607E-2</v>
      </c>
    </row>
    <row r="105" spans="1:22" x14ac:dyDescent="0.2">
      <c r="A105" s="137">
        <v>2008</v>
      </c>
      <c r="B105" s="135">
        <f>taxrates!AD97</f>
        <v>0.32884064316749573</v>
      </c>
      <c r="C105" s="411">
        <f>taxrates!AE97</f>
        <v>3.1080886721611023E-2</v>
      </c>
      <c r="D105" s="411">
        <f>taxrates!AF97</f>
        <v>1.2076159007847309E-2</v>
      </c>
      <c r="E105" s="411">
        <f>taxrates!AG97</f>
        <v>4.5896019786596298E-2</v>
      </c>
      <c r="F105" s="411">
        <f>taxrates!AH97</f>
        <v>0.17855916917324066</v>
      </c>
      <c r="G105" s="411">
        <f>taxrates!AI97</f>
        <v>5.5116092786192894E-2</v>
      </c>
      <c r="H105" s="412">
        <f>taxrates!AJ97</f>
        <v>6.1123305931687355E-3</v>
      </c>
      <c r="I105" s="170">
        <f>taxrates!AK97</f>
        <v>0.33606186509132385</v>
      </c>
      <c r="J105" s="136">
        <f>taxrates!AL97</f>
        <v>2.8442209586501122E-2</v>
      </c>
      <c r="K105" s="136">
        <f>taxrates!AM97</f>
        <v>1.1071234010159969E-2</v>
      </c>
      <c r="L105" s="136">
        <f>taxrates!AN97</f>
        <v>3.5074219107627869E-2</v>
      </c>
      <c r="M105" s="136">
        <f>taxrates!AO97</f>
        <v>0.19296100735664368</v>
      </c>
      <c r="N105" s="136">
        <f>taxrates!AP97</f>
        <v>6.0567766427993774E-2</v>
      </c>
      <c r="O105" s="136">
        <f>taxrates!AQ97</f>
        <v>7.9454071819782257E-3</v>
      </c>
      <c r="P105" s="106">
        <f>taxrates!AR97</f>
        <v>0.35452327132225037</v>
      </c>
      <c r="Q105" s="105">
        <f>taxrates!AS97</f>
        <v>2.4502789601683617E-2</v>
      </c>
      <c r="R105" s="105">
        <f>taxrates!AT97</f>
        <v>8.5245314985513687E-3</v>
      </c>
      <c r="S105" s="105">
        <f>taxrates!AU97</f>
        <v>2.0111953839659691E-2</v>
      </c>
      <c r="T105" s="105">
        <f>taxrates!AV97</f>
        <v>0.21667578816413879</v>
      </c>
      <c r="U105" s="105">
        <f>taxrates!AW97</f>
        <v>7.2146356105804443E-2</v>
      </c>
      <c r="V105" s="134">
        <f>taxrates!AX97</f>
        <v>1.2561848387122154E-2</v>
      </c>
    </row>
    <row r="106" spans="1:22" x14ac:dyDescent="0.2">
      <c r="A106" s="141">
        <v>2009</v>
      </c>
      <c r="B106" s="139">
        <f>taxrates!AD98</f>
        <v>0.29572615027427673</v>
      </c>
      <c r="C106" s="513">
        <f>taxrates!AE98</f>
        <v>3.0481999740004539E-2</v>
      </c>
      <c r="D106" s="513">
        <f>taxrates!AF98</f>
        <v>1.3799429871141911E-2</v>
      </c>
      <c r="E106" s="513">
        <f>taxrates!AG98</f>
        <v>4.9516111612319946E-2</v>
      </c>
      <c r="F106" s="513">
        <f>taxrates!AH98</f>
        <v>0.14528284966945648</v>
      </c>
      <c r="G106" s="513">
        <f>taxrates!AI98</f>
        <v>5.1760625094175339E-2</v>
      </c>
      <c r="H106" s="514">
        <f>taxrates!AJ98</f>
        <v>4.885117057710886E-3</v>
      </c>
      <c r="I106" s="171">
        <f>taxrates!AK98</f>
        <v>0.29981738328933716</v>
      </c>
      <c r="J106" s="108">
        <f>taxrates!AL98</f>
        <v>2.7983410283923149E-2</v>
      </c>
      <c r="K106" s="108">
        <f>taxrates!AM98</f>
        <v>1.2865410186350346E-2</v>
      </c>
      <c r="L106" s="108">
        <f>taxrates!AN98</f>
        <v>3.8440439850091934E-2</v>
      </c>
      <c r="M106" s="108">
        <f>taxrates!AO98</f>
        <v>0.15668001770973206</v>
      </c>
      <c r="N106" s="108">
        <f>taxrates!AP98</f>
        <v>5.7353273034095764E-2</v>
      </c>
      <c r="O106" s="108">
        <f>taxrates!AQ98</f>
        <v>6.4948364160954952E-3</v>
      </c>
      <c r="P106" s="109">
        <f>taxrates!AR98</f>
        <v>0.31071838736534119</v>
      </c>
      <c r="Q106" s="108">
        <f>taxrates!AS98</f>
        <v>2.4187000468373299E-2</v>
      </c>
      <c r="R106" s="108">
        <f>taxrates!AT98</f>
        <v>1.0096312500536442E-2</v>
      </c>
      <c r="S106" s="108">
        <f>taxrates!AU98</f>
        <v>2.1677432581782341E-2</v>
      </c>
      <c r="T106" s="108">
        <f>taxrates!AV98</f>
        <v>0.17325355112552643</v>
      </c>
      <c r="U106" s="108">
        <f>taxrates!AW98</f>
        <v>7.0654945448040962E-2</v>
      </c>
      <c r="V106" s="138">
        <f>taxrates!AX98</f>
        <v>1.0849139653146267E-2</v>
      </c>
    </row>
    <row r="107" spans="1:22" x14ac:dyDescent="0.2">
      <c r="A107" s="137">
        <v>2010</v>
      </c>
      <c r="B107" s="135">
        <f>taxrates!AD99</f>
        <v>0.29103514552116394</v>
      </c>
      <c r="C107" s="515">
        <f>taxrates!AE99</f>
        <v>3.0121462419629097E-2</v>
      </c>
      <c r="D107" s="515">
        <f>taxrates!AF99</f>
        <v>1.2697800993919373E-2</v>
      </c>
      <c r="E107" s="515">
        <f>taxrates!AG99</f>
        <v>4.5399568974971771E-2</v>
      </c>
      <c r="F107" s="515">
        <f>taxrates!AH99</f>
        <v>0.14284279942512512</v>
      </c>
      <c r="G107" s="515">
        <f>taxrates!AI99</f>
        <v>5.6468943133950233E-2</v>
      </c>
      <c r="H107" s="516">
        <f>taxrates!AJ99</f>
        <v>3.5045663826167583E-3</v>
      </c>
      <c r="I107" s="170">
        <f>taxrates!AK99</f>
        <v>0.29313316941261292</v>
      </c>
      <c r="J107" s="105">
        <f>taxrates!AL99</f>
        <v>2.7646699920296669E-2</v>
      </c>
      <c r="K107" s="105">
        <f>taxrates!AM99</f>
        <v>1.1633875779807568E-2</v>
      </c>
      <c r="L107" s="105">
        <f>taxrates!AN99</f>
        <v>3.4918393939733505E-2</v>
      </c>
      <c r="M107" s="105">
        <f>taxrates!AO99</f>
        <v>0.15247279405593872</v>
      </c>
      <c r="N107" s="105">
        <f>taxrates!AP99</f>
        <v>6.1845367774367332E-2</v>
      </c>
      <c r="O107" s="105">
        <f>taxrates!AQ99</f>
        <v>4.6160263009369373E-3</v>
      </c>
      <c r="P107" s="106">
        <f>taxrates!AR99</f>
        <v>0.30072373151779175</v>
      </c>
      <c r="Q107" s="105">
        <f>taxrates!AS99</f>
        <v>2.4146495386958122E-2</v>
      </c>
      <c r="R107" s="105">
        <f>taxrates!AT99</f>
        <v>8.9207170531153679E-3</v>
      </c>
      <c r="S107" s="105">
        <f>taxrates!AU99</f>
        <v>2.0101608708500862E-2</v>
      </c>
      <c r="T107" s="105">
        <f>taxrates!AV99</f>
        <v>0.16599543392658234</v>
      </c>
      <c r="U107" s="105">
        <f>taxrates!AW99</f>
        <v>7.3835797607898712E-2</v>
      </c>
      <c r="V107" s="134">
        <f>taxrates!AX99</f>
        <v>7.7236685901880264E-3</v>
      </c>
    </row>
    <row r="108" spans="1:22" x14ac:dyDescent="0.2">
      <c r="A108" s="137">
        <v>2011</v>
      </c>
      <c r="B108" s="135">
        <f>taxrates!AD100</f>
        <v>0.29410523176193237</v>
      </c>
      <c r="C108" s="515">
        <f>taxrates!AE100</f>
        <v>3.0802469700574875E-2</v>
      </c>
      <c r="D108" s="515">
        <f>taxrates!AF100</f>
        <v>1.2468418106436729E-2</v>
      </c>
      <c r="E108" s="515">
        <f>taxrates!AG100</f>
        <v>4.0582045912742615E-2</v>
      </c>
      <c r="F108" s="515">
        <f>taxrates!AH100</f>
        <v>0.15459005534648895</v>
      </c>
      <c r="G108" s="515">
        <f>taxrates!AI100</f>
        <v>5.3197238594293594E-2</v>
      </c>
      <c r="H108" s="516">
        <f>taxrates!AJ100</f>
        <v>2.4649996776133776E-3</v>
      </c>
      <c r="I108" s="170">
        <f>taxrates!AK100</f>
        <v>0.29701212048530579</v>
      </c>
      <c r="J108" s="105">
        <f>taxrates!AL100</f>
        <v>2.8306592255830765E-2</v>
      </c>
      <c r="K108" s="105">
        <f>taxrates!AM100</f>
        <v>1.1497556231915951E-2</v>
      </c>
      <c r="L108" s="105">
        <f>taxrates!AN100</f>
        <v>3.1402893364429474E-2</v>
      </c>
      <c r="M108" s="105">
        <f>taxrates!AO100</f>
        <v>0.16436885297298431</v>
      </c>
      <c r="N108" s="105">
        <f>taxrates!AP100</f>
        <v>5.8193830773234367E-2</v>
      </c>
      <c r="O108" s="105">
        <f>taxrates!AQ100</f>
        <v>3.2424095552414656E-3</v>
      </c>
      <c r="P108" s="106">
        <f>taxrates!AR100</f>
        <v>0.30504670739173889</v>
      </c>
      <c r="Q108" s="105">
        <f>taxrates!AS100</f>
        <v>2.4666836485266685E-2</v>
      </c>
      <c r="R108" s="105">
        <f>taxrates!AT100</f>
        <v>9.1672409325838089E-3</v>
      </c>
      <c r="S108" s="105">
        <f>taxrates!AU100</f>
        <v>1.827508769929409E-2</v>
      </c>
      <c r="T108" s="105">
        <f>taxrates!AV100</f>
        <v>0.17694646120071411</v>
      </c>
      <c r="U108" s="105">
        <f>taxrates!AW100</f>
        <v>7.0526164025068283E-2</v>
      </c>
      <c r="V108" s="134">
        <f>taxrates!AX100</f>
        <v>5.464926827698946E-3</v>
      </c>
    </row>
    <row r="109" spans="1:22" x14ac:dyDescent="0.2">
      <c r="A109" s="137">
        <v>2012</v>
      </c>
      <c r="B109" s="135">
        <f>taxrates!AD101</f>
        <v>0.28749245405197144</v>
      </c>
      <c r="C109" s="515">
        <f>taxrates!AE101</f>
        <v>2.9910316690802574E-2</v>
      </c>
      <c r="D109" s="515">
        <f>taxrates!AF101</f>
        <v>1.1590379290282726E-2</v>
      </c>
      <c r="E109" s="515">
        <f>taxrates!AG101</f>
        <v>3.8055591285228729E-2</v>
      </c>
      <c r="F109" s="515">
        <f>taxrates!AH101</f>
        <v>0.15013790130615234</v>
      </c>
      <c r="G109" s="515">
        <f>taxrates!AI101</f>
        <v>5.4888354614377022E-2</v>
      </c>
      <c r="H109" s="516">
        <f>taxrates!AJ101</f>
        <v>2.9099127277731895E-3</v>
      </c>
      <c r="I109" s="170">
        <f>taxrates!AK101</f>
        <v>0.29005709290504456</v>
      </c>
      <c r="J109" s="105">
        <f>taxrates!AL101</f>
        <v>2.7314208447933197E-2</v>
      </c>
      <c r="K109" s="105">
        <f>taxrates!AM101</f>
        <v>1.0515199974179268E-2</v>
      </c>
      <c r="L109" s="105">
        <f>taxrates!AN101</f>
        <v>2.8852341696619987E-2</v>
      </c>
      <c r="M109" s="105">
        <f>taxrates!AO101</f>
        <v>0.15995444357395172</v>
      </c>
      <c r="N109" s="105">
        <f>taxrates!AP101</f>
        <v>5.9639120474457741E-2</v>
      </c>
      <c r="O109" s="105">
        <f>taxrates!AQ101</f>
        <v>3.7817859556525946E-3</v>
      </c>
      <c r="P109" s="106">
        <f>taxrates!AR101</f>
        <v>0.2980160117149353</v>
      </c>
      <c r="Q109" s="105">
        <f>taxrates!AS101</f>
        <v>2.3442486301064491E-2</v>
      </c>
      <c r="R109" s="105">
        <f>taxrates!AT101</f>
        <v>8.1915035843849182E-3</v>
      </c>
      <c r="S109" s="105">
        <f>taxrates!AU101</f>
        <v>1.6471771523356438E-2</v>
      </c>
      <c r="T109" s="105">
        <f>taxrates!AV101</f>
        <v>0.17368079721927643</v>
      </c>
      <c r="U109" s="105">
        <f>taxrates!AW101</f>
        <v>6.9988345727324486E-2</v>
      </c>
      <c r="V109" s="134">
        <f>taxrates!AX101</f>
        <v>6.241117138415575E-3</v>
      </c>
    </row>
    <row r="110" spans="1:22" x14ac:dyDescent="0.2">
      <c r="A110" s="137">
        <v>2013</v>
      </c>
      <c r="B110" s="135">
        <f>taxrates!AD102</f>
        <v>0.31580483913421631</v>
      </c>
      <c r="C110" s="515">
        <f>taxrates!AE102</f>
        <v>3.1504463404417038E-2</v>
      </c>
      <c r="D110" s="515">
        <f>taxrates!AF102</f>
        <v>1.2424874119460583E-2</v>
      </c>
      <c r="E110" s="515">
        <f>taxrates!AG102</f>
        <v>4.3426152318716049E-2</v>
      </c>
      <c r="F110" s="515">
        <f>taxrates!AH102</f>
        <v>0.16602322459220886</v>
      </c>
      <c r="G110" s="515">
        <f>taxrates!AI102</f>
        <v>5.8435598388314247E-2</v>
      </c>
      <c r="H110" s="516">
        <f>taxrates!AJ102</f>
        <v>3.990519791841507E-3</v>
      </c>
      <c r="I110" s="170">
        <f>taxrates!AK102</f>
        <v>0.3218722939491272</v>
      </c>
      <c r="J110" s="105">
        <f>taxrates!AL102</f>
        <v>2.8947737067937851E-2</v>
      </c>
      <c r="K110" s="105">
        <f>taxrates!AM102</f>
        <v>1.1846865527331829E-2</v>
      </c>
      <c r="L110" s="105">
        <f>taxrates!AN102</f>
        <v>3.3094257116317749E-2</v>
      </c>
      <c r="M110" s="105">
        <f>taxrates!AO102</f>
        <v>0.17944516241550446</v>
      </c>
      <c r="N110" s="105">
        <f>taxrates!AP102</f>
        <v>6.3255656510591507E-2</v>
      </c>
      <c r="O110" s="105">
        <f>taxrates!AQ102</f>
        <v>5.2826111204922199E-3</v>
      </c>
      <c r="P110" s="106">
        <f>taxrates!AR102</f>
        <v>0.34062430262565613</v>
      </c>
      <c r="Q110" s="105">
        <f>taxrates!AS102</f>
        <v>2.5203535333275795E-2</v>
      </c>
      <c r="R110" s="105">
        <f>taxrates!AT102</f>
        <v>1.0204801335930824E-2</v>
      </c>
      <c r="S110" s="105">
        <f>taxrates!AU102</f>
        <v>1.9121602177619934E-2</v>
      </c>
      <c r="T110" s="105">
        <f>taxrates!AV102</f>
        <v>0.20239338278770447</v>
      </c>
      <c r="U110" s="105">
        <f>taxrates!AW102</f>
        <v>7.4478030204772949E-2</v>
      </c>
      <c r="V110" s="134">
        <f>taxrates!AX102</f>
        <v>9.2229554429650307E-3</v>
      </c>
    </row>
    <row r="111" spans="1:22" x14ac:dyDescent="0.2">
      <c r="A111" s="137">
        <v>2014</v>
      </c>
      <c r="B111" s="135">
        <f>taxrates!AD103</f>
        <v>0.30990070104598999</v>
      </c>
      <c r="C111" s="515">
        <f>taxrates!AE103</f>
        <v>3.078078106045723E-2</v>
      </c>
      <c r="D111" s="515">
        <f>taxrates!AF103</f>
        <v>1.2191972695291042E-2</v>
      </c>
      <c r="E111" s="515">
        <f>taxrates!AG103</f>
        <v>4.1323874145746231E-2</v>
      </c>
      <c r="F111" s="515">
        <f>taxrates!AH103</f>
        <v>0.16236132383346558</v>
      </c>
      <c r="G111" s="515">
        <f>taxrates!AI103</f>
        <v>5.9912696480751038E-2</v>
      </c>
      <c r="H111" s="516">
        <f>taxrates!AJ103</f>
        <v>3.3300616778433323E-3</v>
      </c>
      <c r="I111" s="170">
        <f>taxrates!AK103</f>
        <v>0.31414806842803955</v>
      </c>
      <c r="J111" s="105">
        <f>taxrates!AL103</f>
        <v>2.8151568025350571E-2</v>
      </c>
      <c r="K111" s="105">
        <f>taxrates!AM103</f>
        <v>1.1614641174674034E-2</v>
      </c>
      <c r="L111" s="105">
        <f>taxrates!AN103</f>
        <v>3.1369175761938095E-2</v>
      </c>
      <c r="M111" s="105">
        <f>taxrates!AO103</f>
        <v>0.17396450042724609</v>
      </c>
      <c r="N111" s="105">
        <f>taxrates!AP103</f>
        <v>6.4669765532016754E-2</v>
      </c>
      <c r="O111" s="105">
        <f>taxrates!AQ103</f>
        <v>4.3784123845398426E-3</v>
      </c>
      <c r="P111" s="106">
        <f>taxrates!AR103</f>
        <v>0.32790136337280273</v>
      </c>
      <c r="Q111" s="105">
        <f>taxrates!AS103</f>
        <v>2.4256950244307518E-2</v>
      </c>
      <c r="R111" s="105">
        <f>taxrates!AT103</f>
        <v>1.0358454659581184E-2</v>
      </c>
      <c r="S111" s="105">
        <f>taxrates!AU103</f>
        <v>1.7869722098112106E-2</v>
      </c>
      <c r="T111" s="105">
        <f>taxrates!AV103</f>
        <v>0.19213370978832245</v>
      </c>
      <c r="U111" s="105">
        <f>taxrates!AW103</f>
        <v>7.5587045401334763E-2</v>
      </c>
      <c r="V111" s="134">
        <f>taxrates!AX103</f>
        <v>7.6954751275479794E-3</v>
      </c>
    </row>
    <row r="112" spans="1:22" x14ac:dyDescent="0.2">
      <c r="A112" s="137">
        <v>2015</v>
      </c>
      <c r="B112" s="135">
        <f>taxrates!AD104</f>
        <v>0.3186638355255127</v>
      </c>
      <c r="C112" s="515">
        <f>taxrates!AE104</f>
        <v>3.0795913189649582E-2</v>
      </c>
      <c r="D112" s="515">
        <f>taxrates!AF104</f>
        <v>1.241491362452507E-2</v>
      </c>
      <c r="E112" s="515">
        <f>taxrates!AG104</f>
        <v>4.2291786521673203E-2</v>
      </c>
      <c r="F112" s="515">
        <f>taxrates!AH104</f>
        <v>0.17161101102828979</v>
      </c>
      <c r="G112" s="515">
        <f>taxrates!AI104</f>
        <v>5.8084217831492424E-2</v>
      </c>
      <c r="H112" s="516">
        <f>taxrates!AJ104</f>
        <v>3.4659819211810827E-3</v>
      </c>
      <c r="I112" s="170">
        <f>taxrates!AK104</f>
        <v>0.32381471991539001</v>
      </c>
      <c r="J112" s="105">
        <f>taxrates!AL104</f>
        <v>2.8133746236562729E-2</v>
      </c>
      <c r="K112" s="105">
        <f>taxrates!AM104</f>
        <v>1.1844141408801079E-2</v>
      </c>
      <c r="L112" s="105">
        <f>taxrates!AN104</f>
        <v>3.2055135816335678E-2</v>
      </c>
      <c r="M112" s="105">
        <f>taxrates!AO104</f>
        <v>0.18403835594654083</v>
      </c>
      <c r="N112" s="105">
        <f>taxrates!AP104</f>
        <v>6.3181556761264801E-2</v>
      </c>
      <c r="O112" s="105">
        <f>taxrates!AQ104</f>
        <v>4.5617972500622272E-3</v>
      </c>
      <c r="P112" s="106">
        <f>taxrates!AR104</f>
        <v>0.341086745262146</v>
      </c>
      <c r="Q112" s="105">
        <f>taxrates!AS104</f>
        <v>2.4226590991020203E-2</v>
      </c>
      <c r="R112" s="105">
        <f>taxrates!AT104</f>
        <v>1.0411432944238186E-2</v>
      </c>
      <c r="S112" s="105">
        <f>taxrates!AU104</f>
        <v>1.8396947532892227E-2</v>
      </c>
      <c r="T112" s="105">
        <f>taxrates!AV104</f>
        <v>0.20502877235412598</v>
      </c>
      <c r="U112" s="105">
        <f>taxrates!AW104</f>
        <v>7.4969019740819931E-2</v>
      </c>
      <c r="V112" s="134">
        <f>taxrates!AX104</f>
        <v>8.0539966002106667E-3</v>
      </c>
    </row>
    <row r="113" spans="1:22" x14ac:dyDescent="0.2">
      <c r="A113" s="137">
        <v>2016</v>
      </c>
      <c r="B113" s="135">
        <f>taxrates!AD105</f>
        <v>0.32045623660087585</v>
      </c>
      <c r="C113" s="515">
        <f>taxrates!AE105</f>
        <v>3.1308617442846298E-2</v>
      </c>
      <c r="D113" s="515">
        <f>taxrates!AF105</f>
        <v>1.2771332636475563E-2</v>
      </c>
      <c r="E113" s="515">
        <f>taxrates!AG105</f>
        <v>4.3428774923086166E-2</v>
      </c>
      <c r="F113" s="515">
        <f>taxrates!AH105</f>
        <v>0.17268159985542297</v>
      </c>
      <c r="G113" s="515">
        <f>taxrates!AI105</f>
        <v>5.6836593896150589E-2</v>
      </c>
      <c r="H113" s="516">
        <f>taxrates!AJ105</f>
        <v>3.429327392950654E-3</v>
      </c>
      <c r="I113" s="170">
        <f>taxrates!AK105</f>
        <v>0.32678833603858948</v>
      </c>
      <c r="J113" s="105">
        <f>taxrates!AL105</f>
        <v>2.8684068471193314E-2</v>
      </c>
      <c r="K113" s="105">
        <f>taxrates!AM105</f>
        <v>1.2232739478349686E-2</v>
      </c>
      <c r="L113" s="105">
        <f>taxrates!AN105</f>
        <v>3.3107392489910126E-2</v>
      </c>
      <c r="M113" s="105">
        <f>taxrates!AO105</f>
        <v>0.18603849411010742</v>
      </c>
      <c r="N113" s="105">
        <f>taxrates!AP105</f>
        <v>6.2191793695092201E-2</v>
      </c>
      <c r="O113" s="105">
        <f>taxrates!AQ105</f>
        <v>4.533844068646431E-3</v>
      </c>
      <c r="P113" s="106">
        <f>taxrates!AR105</f>
        <v>0.34574857354164124</v>
      </c>
      <c r="Q113" s="105">
        <f>taxrates!AS105</f>
        <v>2.4812763556838036E-2</v>
      </c>
      <c r="R113" s="105">
        <f>taxrates!AT105</f>
        <v>1.1033052578568459E-2</v>
      </c>
      <c r="S113" s="105">
        <f>taxrates!AU105</f>
        <v>1.8897449597716331E-2</v>
      </c>
      <c r="T113" s="105">
        <f>taxrates!AV105</f>
        <v>0.2083209753036499</v>
      </c>
      <c r="U113" s="105">
        <f>taxrates!AW105</f>
        <v>7.4587598443031311E-2</v>
      </c>
      <c r="V113" s="134">
        <f>taxrates!AX105</f>
        <v>8.0967443063855171E-3</v>
      </c>
    </row>
    <row r="114" spans="1:22" x14ac:dyDescent="0.2">
      <c r="A114" s="137">
        <v>2017</v>
      </c>
      <c r="B114" s="135">
        <f>taxrates!AD106</f>
        <v>0.30704811215400696</v>
      </c>
      <c r="C114" s="515">
        <f>taxrates!AE106</f>
        <v>2.9977293685078621E-2</v>
      </c>
      <c r="D114" s="515">
        <f>taxrates!AF106</f>
        <v>1.2112505733966827E-2</v>
      </c>
      <c r="E114" s="515">
        <f>taxrates!AG106</f>
        <v>4.22319695353508E-2</v>
      </c>
      <c r="F114" s="515">
        <f>taxrates!AH106</f>
        <v>0.17020153999328613</v>
      </c>
      <c r="G114" s="515">
        <f>taxrates!AI106</f>
        <v>4.8942647874355316E-2</v>
      </c>
      <c r="H114" s="516">
        <f>taxrates!AJ106</f>
        <v>3.5821476485580206E-3</v>
      </c>
      <c r="I114" s="170">
        <f>taxrates!AK106</f>
        <v>0.31253436207771301</v>
      </c>
      <c r="J114" s="105">
        <f>taxrates!AL106</f>
        <v>2.7329856529831886E-2</v>
      </c>
      <c r="K114" s="105">
        <f>taxrates!AM106</f>
        <v>1.1190567165613174E-2</v>
      </c>
      <c r="L114" s="105">
        <f>taxrates!AN106</f>
        <v>3.1910289078950882E-2</v>
      </c>
      <c r="M114" s="105">
        <f>taxrates!AO106</f>
        <v>0.18402959406375885</v>
      </c>
      <c r="N114" s="105">
        <f>taxrates!AP106</f>
        <v>5.337240919470787E-2</v>
      </c>
      <c r="O114" s="105">
        <f>taxrates!AQ106</f>
        <v>4.7016520984470844E-3</v>
      </c>
      <c r="P114" s="106">
        <f>taxrates!AR106</f>
        <v>0.32878023386001587</v>
      </c>
      <c r="Q114" s="105">
        <f>taxrates!AS106</f>
        <v>2.3321850225329399E-2</v>
      </c>
      <c r="R114" s="105">
        <f>taxrates!AT106</f>
        <v>8.8216708973050117E-3</v>
      </c>
      <c r="S114" s="105">
        <f>taxrates!AU106</f>
        <v>1.7975127324461937E-2</v>
      </c>
      <c r="T114" s="105">
        <f>taxrates!AV106</f>
        <v>0.207680344581604</v>
      </c>
      <c r="U114" s="105">
        <f>taxrates!AW106</f>
        <v>6.2761321663856506E-2</v>
      </c>
      <c r="V114" s="134">
        <f>taxrates!AX106</f>
        <v>8.2199089229106903E-3</v>
      </c>
    </row>
    <row r="115" spans="1:22" x14ac:dyDescent="0.2">
      <c r="A115" s="137">
        <v>2018</v>
      </c>
      <c r="B115" s="135">
        <f>taxrates!AD107</f>
        <v>0.29417130351066589</v>
      </c>
      <c r="C115" s="515">
        <f>taxrates!AE107</f>
        <v>3.0602406710386276E-2</v>
      </c>
      <c r="D115" s="515">
        <f>taxrates!AF107</f>
        <v>1.1404485441744328E-2</v>
      </c>
      <c r="E115" s="515">
        <f>taxrates!AG107</f>
        <v>4.0872666984796524E-2</v>
      </c>
      <c r="F115" s="515">
        <f>taxrates!AH107</f>
        <v>0.16303342580795288</v>
      </c>
      <c r="G115" s="515">
        <f>taxrates!AI107</f>
        <v>4.4905869290232658E-2</v>
      </c>
      <c r="H115" s="516">
        <f>taxrates!AJ107</f>
        <v>3.3524408936500549E-3</v>
      </c>
      <c r="I115" s="170">
        <f>taxrates!AK107</f>
        <v>0.29798534512519836</v>
      </c>
      <c r="J115" s="105">
        <f>taxrates!AL107</f>
        <v>2.7853406965732574E-2</v>
      </c>
      <c r="K115" s="105">
        <f>taxrates!AM107</f>
        <v>1.0417694225907326E-2</v>
      </c>
      <c r="L115" s="105">
        <f>taxrates!AN107</f>
        <v>3.0671151354908943E-2</v>
      </c>
      <c r="M115" s="105">
        <f>taxrates!AO107</f>
        <v>0.17557547986507416</v>
      </c>
      <c r="N115" s="105">
        <f>taxrates!AP107</f>
        <v>4.9082560464739799E-2</v>
      </c>
      <c r="O115" s="105">
        <f>taxrates!AQ107</f>
        <v>4.3850424699485302E-3</v>
      </c>
      <c r="P115" s="106">
        <f>taxrates!AR107</f>
        <v>0.31583181023597717</v>
      </c>
      <c r="Q115" s="105">
        <f>taxrates!AS107</f>
        <v>2.3784104734659195E-2</v>
      </c>
      <c r="R115" s="105">
        <f>taxrates!AT107</f>
        <v>8.2424646243453026E-3</v>
      </c>
      <c r="S115" s="105">
        <f>taxrates!AU107</f>
        <v>1.7191655933856964E-2</v>
      </c>
      <c r="T115" s="105">
        <f>taxrates!AV107</f>
        <v>0.20084007084369659</v>
      </c>
      <c r="U115" s="105">
        <f>taxrates!AW107</f>
        <v>5.7954108342528343E-2</v>
      </c>
      <c r="V115" s="134">
        <f>taxrates!AX107</f>
        <v>7.8193945810198784E-3</v>
      </c>
    </row>
    <row r="116" spans="1:22" x14ac:dyDescent="0.2">
      <c r="A116" s="137">
        <v>2019</v>
      </c>
      <c r="B116" s="135">
        <f>taxrates!AD108</f>
        <v>0.29770955443382263</v>
      </c>
      <c r="C116" s="515">
        <f>taxrates!AE108</f>
        <v>3.060903400182724E-2</v>
      </c>
      <c r="D116" s="515">
        <f>taxrates!AF108</f>
        <v>1.1412343941628933E-2</v>
      </c>
      <c r="E116" s="515">
        <f>taxrates!AG108</f>
        <v>4.1318751871585846E-2</v>
      </c>
      <c r="F116" s="515">
        <f>taxrates!AH108</f>
        <v>0.16719514131546021</v>
      </c>
      <c r="G116" s="515">
        <f>taxrates!AI108</f>
        <v>4.467342235147953E-2</v>
      </c>
      <c r="H116" s="516">
        <f>taxrates!AJ108</f>
        <v>2.5008651427924633E-3</v>
      </c>
      <c r="I116" s="170">
        <f>taxrates!AK108</f>
        <v>0.30177739262580872</v>
      </c>
      <c r="J116" s="105">
        <f>taxrates!AL108</f>
        <v>2.7841700240969658E-2</v>
      </c>
      <c r="K116" s="105">
        <f>taxrates!AM108</f>
        <v>1.0453026741743088E-2</v>
      </c>
      <c r="L116" s="105">
        <f>taxrates!AN108</f>
        <v>3.1051848083734512E-2</v>
      </c>
      <c r="M116" s="105">
        <f>taxrates!AO108</f>
        <v>0.18023605644702911</v>
      </c>
      <c r="N116" s="105">
        <f>taxrates!AP108</f>
        <v>4.8919234424829483E-2</v>
      </c>
      <c r="O116" s="105">
        <f>taxrates!AQ108</f>
        <v>3.2755234278738499E-3</v>
      </c>
      <c r="P116" s="106">
        <f>taxrates!AR108</f>
        <v>0.3200397789478302</v>
      </c>
      <c r="Q116" s="105">
        <f>taxrates!AS108</f>
        <v>2.3738566786050797E-2</v>
      </c>
      <c r="R116" s="105">
        <f>taxrates!AT108</f>
        <v>8.2655753940343857E-3</v>
      </c>
      <c r="S116" s="105">
        <f>taxrates!AU108</f>
        <v>1.7516687512397766E-2</v>
      </c>
      <c r="T116" s="105">
        <f>taxrates!AV108</f>
        <v>0.20691543817520142</v>
      </c>
      <c r="U116" s="105">
        <f>taxrates!AW108</f>
        <v>5.773603543639183E-2</v>
      </c>
      <c r="V116" s="134">
        <f>taxrates!AX108</f>
        <v>5.8674672618508339E-3</v>
      </c>
    </row>
    <row r="117" spans="1:22" x14ac:dyDescent="0.2">
      <c r="A117" s="137"/>
      <c r="B117" s="135"/>
      <c r="C117" s="515"/>
      <c r="D117" s="515"/>
      <c r="E117" s="515"/>
      <c r="F117" s="515"/>
      <c r="G117" s="515"/>
      <c r="H117" s="516"/>
      <c r="I117" s="170"/>
      <c r="J117" s="105"/>
      <c r="K117" s="105"/>
      <c r="L117" s="105"/>
      <c r="M117" s="105"/>
      <c r="N117" s="105"/>
      <c r="O117" s="105"/>
      <c r="P117" s="106"/>
      <c r="Q117" s="105"/>
      <c r="R117" s="105"/>
      <c r="S117" s="105"/>
      <c r="T117" s="105"/>
      <c r="U117" s="105"/>
      <c r="V117" s="134"/>
    </row>
    <row r="118" spans="1:22" ht="17" thickBot="1" x14ac:dyDescent="0.25">
      <c r="A118" s="1182"/>
      <c r="B118" s="1208"/>
      <c r="C118" s="1185"/>
      <c r="D118" s="1185"/>
      <c r="E118" s="1185"/>
      <c r="F118" s="1185"/>
      <c r="G118" s="1185"/>
      <c r="H118" s="1209"/>
      <c r="I118" s="1210"/>
      <c r="J118" s="1188"/>
      <c r="K118" s="1188"/>
      <c r="L118" s="1188"/>
      <c r="M118" s="1188"/>
      <c r="N118" s="1188"/>
      <c r="O118" s="1188"/>
      <c r="P118" s="1193"/>
      <c r="Q118" s="1188"/>
      <c r="R118" s="1188"/>
      <c r="S118" s="1188"/>
      <c r="T118" s="1188"/>
      <c r="U118" s="1188"/>
      <c r="V118" s="1190"/>
    </row>
    <row r="119" spans="1:22" ht="17" thickTop="1" x14ac:dyDescent="0.2"/>
  </sheetData>
  <mergeCells count="3">
    <mergeCell ref="A4:V4"/>
    <mergeCell ref="B7:V7"/>
    <mergeCell ref="B8:V8"/>
  </mergeCells>
  <hyperlinks>
    <hyperlink ref="A1" location="Index!A1" display="Back to index" xr:uid="{00000000-0004-0000-67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tabColor theme="6" tint="0.39997558519241921"/>
    <pageSetUpPr fitToPage="1"/>
  </sheetPr>
  <dimension ref="A1:V119"/>
  <sheetViews>
    <sheetView workbookViewId="0">
      <pane xSplit="1" ySplit="9" topLeftCell="B100" activePane="bottomRight" state="frozen"/>
      <selection activeCell="A5" sqref="A5"/>
      <selection pane="topRight" activeCell="A5" sqref="A5"/>
      <selection pane="bottomLeft" activeCell="A5" sqref="A5"/>
      <selection pane="bottomRight"/>
    </sheetView>
  </sheetViews>
  <sheetFormatPr baseColWidth="10" defaultColWidth="10.83203125" defaultRowHeight="16" x14ac:dyDescent="0.2"/>
  <cols>
    <col min="1" max="1" width="10.83203125" style="131"/>
    <col min="2" max="2" width="10.83203125" style="102"/>
    <col min="3" max="8" width="10.83203125" style="131" customWidth="1"/>
    <col min="9" max="15" width="10.83203125" style="102"/>
    <col min="16" max="22" width="11.5" style="1" customWidth="1"/>
    <col min="23" max="16384" width="10.83203125" style="102"/>
  </cols>
  <sheetData>
    <row r="1" spans="1:22" x14ac:dyDescent="0.2">
      <c r="A1" s="169" t="s">
        <v>37</v>
      </c>
      <c r="C1" s="197"/>
    </row>
    <row r="2" spans="1:22" x14ac:dyDescent="0.2">
      <c r="C2" s="197"/>
    </row>
    <row r="3" spans="1:22" ht="17" thickBot="1" x14ac:dyDescent="0.25"/>
    <row r="4" spans="1:22" s="130" customFormat="1" ht="25" customHeight="1" thickTop="1" x14ac:dyDescent="0.2">
      <c r="A4" s="1377" t="s">
        <v>1101</v>
      </c>
      <c r="B4" s="1378"/>
      <c r="C4" s="1378"/>
      <c r="D4" s="1378"/>
      <c r="E4" s="1378"/>
      <c r="F4" s="1378"/>
      <c r="G4" s="1378"/>
      <c r="H4" s="1378"/>
      <c r="I4" s="1378"/>
      <c r="J4" s="1378"/>
      <c r="K4" s="1378"/>
      <c r="L4" s="1378"/>
      <c r="M4" s="1378"/>
      <c r="N4" s="1378"/>
      <c r="O4" s="1378"/>
      <c r="P4" s="1378"/>
      <c r="Q4" s="1378"/>
      <c r="R4" s="1378"/>
      <c r="S4" s="1378"/>
      <c r="T4" s="1378"/>
      <c r="U4" s="1378"/>
      <c r="V4" s="1379"/>
    </row>
    <row r="5" spans="1:22" x14ac:dyDescent="0.2">
      <c r="A5" s="129"/>
      <c r="B5" s="128"/>
      <c r="C5" s="128"/>
      <c r="D5" s="128"/>
      <c r="E5" s="128"/>
      <c r="F5" s="128"/>
      <c r="G5" s="128"/>
      <c r="H5" s="128"/>
      <c r="I5" s="128"/>
      <c r="J5" s="128"/>
      <c r="K5" s="128"/>
      <c r="L5" s="128"/>
      <c r="M5" s="128"/>
      <c r="N5" s="128"/>
      <c r="O5" s="128"/>
      <c r="P5" s="101"/>
      <c r="Q5" s="101"/>
      <c r="R5" s="101"/>
      <c r="S5" s="101"/>
      <c r="T5" s="101"/>
      <c r="U5" s="101"/>
      <c r="V5" s="466"/>
    </row>
    <row r="6" spans="1:22" x14ac:dyDescent="0.2">
      <c r="A6" s="129"/>
      <c r="B6" s="45" t="s">
        <v>36</v>
      </c>
      <c r="C6" s="45" t="s">
        <v>35</v>
      </c>
      <c r="D6" s="45" t="s">
        <v>34</v>
      </c>
      <c r="E6" s="45" t="s">
        <v>33</v>
      </c>
      <c r="F6" s="45" t="s">
        <v>32</v>
      </c>
      <c r="G6" s="45" t="s">
        <v>31</v>
      </c>
      <c r="H6" s="913" t="s">
        <v>30</v>
      </c>
      <c r="I6" s="48" t="s">
        <v>29</v>
      </c>
      <c r="J6" s="225" t="s">
        <v>28</v>
      </c>
      <c r="K6" s="45" t="s">
        <v>27</v>
      </c>
      <c r="L6" s="45" t="s">
        <v>26</v>
      </c>
      <c r="M6" s="47" t="s">
        <v>25</v>
      </c>
      <c r="N6" s="45" t="s">
        <v>24</v>
      </c>
      <c r="O6" s="45" t="s">
        <v>23</v>
      </c>
      <c r="P6" s="914" t="s">
        <v>22</v>
      </c>
      <c r="Q6" s="914" t="s">
        <v>21</v>
      </c>
      <c r="R6" s="915" t="s">
        <v>54</v>
      </c>
      <c r="S6" s="915" t="s">
        <v>53</v>
      </c>
      <c r="T6" s="915" t="s">
        <v>52</v>
      </c>
      <c r="U6" s="916" t="s">
        <v>51</v>
      </c>
      <c r="V6" s="917" t="s">
        <v>50</v>
      </c>
    </row>
    <row r="7" spans="1:22" ht="35" customHeight="1" x14ac:dyDescent="0.2">
      <c r="A7" s="129"/>
      <c r="B7" s="1375" t="s">
        <v>864</v>
      </c>
      <c r="C7" s="1375"/>
      <c r="D7" s="1375"/>
      <c r="E7" s="1375"/>
      <c r="F7" s="1375"/>
      <c r="G7" s="1375"/>
      <c r="H7" s="1375"/>
      <c r="I7" s="1375"/>
      <c r="J7" s="1375"/>
      <c r="K7" s="1375"/>
      <c r="L7" s="1375"/>
      <c r="M7" s="1375"/>
      <c r="N7" s="1375"/>
      <c r="O7" s="1375"/>
      <c r="P7" s="1375"/>
      <c r="Q7" s="1375"/>
      <c r="R7" s="1375"/>
      <c r="S7" s="1375"/>
      <c r="T7" s="1375"/>
      <c r="U7" s="1375"/>
      <c r="V7" s="1376"/>
    </row>
    <row r="8" spans="1:22" s="125" customFormat="1" ht="21" customHeight="1" x14ac:dyDescent="0.2">
      <c r="A8" s="165"/>
      <c r="B8" s="1480" t="s">
        <v>1088</v>
      </c>
      <c r="C8" s="1373"/>
      <c r="D8" s="1373"/>
      <c r="E8" s="1373"/>
      <c r="F8" s="1373"/>
      <c r="G8" s="1373"/>
      <c r="H8" s="1373"/>
      <c r="I8" s="1373"/>
      <c r="J8" s="1373"/>
      <c r="K8" s="1373"/>
      <c r="L8" s="1373"/>
      <c r="M8" s="1373"/>
      <c r="N8" s="1373"/>
      <c r="O8" s="1373"/>
      <c r="P8" s="1373"/>
      <c r="Q8" s="1373"/>
      <c r="R8" s="1373"/>
      <c r="S8" s="1373"/>
      <c r="T8" s="1373"/>
      <c r="U8" s="1373"/>
      <c r="V8" s="1374"/>
    </row>
    <row r="9" spans="1:22" ht="52" thickBot="1" x14ac:dyDescent="0.25">
      <c r="A9" s="129"/>
      <c r="B9" s="408" t="s">
        <v>11</v>
      </c>
      <c r="C9" s="588" t="s">
        <v>882</v>
      </c>
      <c r="D9" s="407" t="s">
        <v>878</v>
      </c>
      <c r="E9" s="588" t="s">
        <v>883</v>
      </c>
      <c r="F9" s="407" t="s">
        <v>879</v>
      </c>
      <c r="G9" s="912" t="s">
        <v>880</v>
      </c>
      <c r="H9" s="407" t="s">
        <v>881</v>
      </c>
      <c r="I9" s="408" t="s">
        <v>10</v>
      </c>
      <c r="J9" s="588" t="s">
        <v>882</v>
      </c>
      <c r="K9" s="407" t="s">
        <v>878</v>
      </c>
      <c r="L9" s="588" t="s">
        <v>883</v>
      </c>
      <c r="M9" s="407" t="s">
        <v>879</v>
      </c>
      <c r="N9" s="912" t="s">
        <v>880</v>
      </c>
      <c r="O9" s="407" t="s">
        <v>881</v>
      </c>
      <c r="P9" s="464" t="s">
        <v>9</v>
      </c>
      <c r="Q9" s="588" t="s">
        <v>882</v>
      </c>
      <c r="R9" s="407" t="s">
        <v>878</v>
      </c>
      <c r="S9" s="588" t="s">
        <v>883</v>
      </c>
      <c r="T9" s="407" t="s">
        <v>879</v>
      </c>
      <c r="U9" s="912" t="s">
        <v>880</v>
      </c>
      <c r="V9" s="162" t="s">
        <v>881</v>
      </c>
    </row>
    <row r="10" spans="1:22" x14ac:dyDescent="0.2">
      <c r="A10" s="155">
        <v>1913</v>
      </c>
      <c r="B10" s="410">
        <f>taxrates!AY2</f>
        <v>0.13534183717215609</v>
      </c>
      <c r="C10" s="501">
        <f>taxrates!AZ2</f>
        <v>5.7212927450657628E-3</v>
      </c>
      <c r="D10" s="501">
        <f>taxrates!BA2</f>
        <v>1.548757304596814E-2</v>
      </c>
      <c r="E10" s="501">
        <f>taxrates!BB2</f>
        <v>0</v>
      </c>
      <c r="F10" s="501">
        <f>taxrates!BC2</f>
        <v>3.2991612267904036E-2</v>
      </c>
      <c r="G10" s="501">
        <f>taxrates!BD2</f>
        <v>8.1141359113218167E-2</v>
      </c>
      <c r="H10" s="502">
        <f>taxrates!BE2</f>
        <v>0</v>
      </c>
      <c r="I10" s="174">
        <f>taxrates!BF2</f>
        <v>0.16525770284641245</v>
      </c>
      <c r="J10" s="114">
        <f>taxrates!BG2</f>
        <v>4.8579580995470727E-3</v>
      </c>
      <c r="K10" s="114">
        <f>taxrates!BH2</f>
        <v>1.2811384419082552E-2</v>
      </c>
      <c r="L10" s="114">
        <f>taxrates!BI2</f>
        <v>0</v>
      </c>
      <c r="M10" s="114">
        <f>taxrates!BJ2</f>
        <v>5.6153753704031958E-2</v>
      </c>
      <c r="N10" s="114">
        <f>taxrates!BK2</f>
        <v>9.1434606623750844E-2</v>
      </c>
      <c r="O10" s="114">
        <f>taxrates!BL2</f>
        <v>0</v>
      </c>
      <c r="P10" s="178">
        <f>taxrates!BM2</f>
        <v>0.24260228259033403</v>
      </c>
      <c r="Q10" s="121">
        <f>taxrates!BN2</f>
        <v>4.7170246655770139E-3</v>
      </c>
      <c r="R10" s="121">
        <f>taxrates!BO2</f>
        <v>8.735010799537684E-3</v>
      </c>
      <c r="S10" s="121">
        <f>taxrates!BP2</f>
        <v>0</v>
      </c>
      <c r="T10" s="121">
        <f>taxrates!BQ2</f>
        <v>0.12203249245794848</v>
      </c>
      <c r="U10" s="121">
        <f>taxrates!BR2</f>
        <v>0.10711775466727085</v>
      </c>
      <c r="V10" s="177">
        <f>taxrates!BS2</f>
        <v>0</v>
      </c>
    </row>
    <row r="11" spans="1:22" x14ac:dyDescent="0.2">
      <c r="A11" s="155">
        <v>1914</v>
      </c>
      <c r="B11" s="135">
        <f>taxrates!AY3</f>
        <v>0.15111289452781221</v>
      </c>
      <c r="C11" s="503">
        <f>taxrates!AZ3</f>
        <v>3.5197161741216455E-3</v>
      </c>
      <c r="D11" s="503">
        <f>taxrates!BA3</f>
        <v>1.7911886989012402E-2</v>
      </c>
      <c r="E11" s="503">
        <f>taxrates!BB3</f>
        <v>0</v>
      </c>
      <c r="F11" s="503">
        <f>taxrates!BC3</f>
        <v>3.6886162661593565E-2</v>
      </c>
      <c r="G11" s="503">
        <f>taxrates!BD3</f>
        <v>9.2795128703084595E-2</v>
      </c>
      <c r="H11" s="504">
        <f>taxrates!BE3</f>
        <v>0</v>
      </c>
      <c r="I11" s="174">
        <f>taxrates!BF3</f>
        <v>0.18681878802149615</v>
      </c>
      <c r="J11" s="114">
        <f>taxrates!BG3</f>
        <v>3.0355123202188373E-3</v>
      </c>
      <c r="K11" s="114">
        <f>taxrates!BH3</f>
        <v>1.4771313569494028E-2</v>
      </c>
      <c r="L11" s="114">
        <f>taxrates!BI3</f>
        <v>0</v>
      </c>
      <c r="M11" s="114">
        <f>taxrates!BJ3</f>
        <v>6.3768102146707625E-2</v>
      </c>
      <c r="N11" s="114">
        <f>taxrates!BK3</f>
        <v>0.10524385998507566</v>
      </c>
      <c r="O11" s="114">
        <f>taxrates!BL3</f>
        <v>0</v>
      </c>
      <c r="P11" s="106">
        <f>taxrates!BM3</f>
        <v>0.26543814066167182</v>
      </c>
      <c r="Q11" s="114">
        <f>taxrates!BN3</f>
        <v>2.7403668201255956E-3</v>
      </c>
      <c r="R11" s="114">
        <f>taxrates!BO3</f>
        <v>9.2644917417848416E-3</v>
      </c>
      <c r="S11" s="114">
        <f>taxrates!BP3</f>
        <v>0</v>
      </c>
      <c r="T11" s="114">
        <f>taxrates!BQ3</f>
        <v>0.1288434955191757</v>
      </c>
      <c r="U11" s="114">
        <f>taxrates!BR3</f>
        <v>0.12458978658058567</v>
      </c>
      <c r="V11" s="154">
        <f>taxrates!BS3</f>
        <v>0</v>
      </c>
    </row>
    <row r="12" spans="1:22" x14ac:dyDescent="0.2">
      <c r="A12" s="155">
        <v>1915</v>
      </c>
      <c r="B12" s="135">
        <f>taxrates!AY4</f>
        <v>0.1612056045031281</v>
      </c>
      <c r="C12" s="503">
        <f>taxrates!AZ4</f>
        <v>3.1563018860851617E-3</v>
      </c>
      <c r="D12" s="503">
        <f>taxrates!BA4</f>
        <v>1.8742014592809712E-2</v>
      </c>
      <c r="E12" s="503">
        <f>taxrates!BB4</f>
        <v>0</v>
      </c>
      <c r="F12" s="503">
        <f>taxrates!BC4</f>
        <v>3.9884794688773324E-2</v>
      </c>
      <c r="G12" s="503">
        <f>taxrates!BD4</f>
        <v>9.9422493335459883E-2</v>
      </c>
      <c r="H12" s="504">
        <f>taxrates!BE4</f>
        <v>0</v>
      </c>
      <c r="I12" s="174">
        <f>taxrates!BF4</f>
        <v>0.19249359543476108</v>
      </c>
      <c r="J12" s="114">
        <f>taxrates!BG4</f>
        <v>2.5566777439351485E-3</v>
      </c>
      <c r="K12" s="114">
        <f>taxrates!BH4</f>
        <v>1.5645652687184718E-2</v>
      </c>
      <c r="L12" s="114">
        <f>taxrates!BI4</f>
        <v>0</v>
      </c>
      <c r="M12" s="114">
        <f>taxrates!BJ4</f>
        <v>6.4762033294595067E-2</v>
      </c>
      <c r="N12" s="114">
        <f>taxrates!BK4</f>
        <v>0.10952923170904616</v>
      </c>
      <c r="O12" s="114">
        <f>taxrates!BL4</f>
        <v>0</v>
      </c>
      <c r="P12" s="106">
        <f>taxrates!BM4</f>
        <v>0.2423688166237899</v>
      </c>
      <c r="Q12" s="114">
        <f>taxrates!BN4</f>
        <v>1.927194986331416E-3</v>
      </c>
      <c r="R12" s="114">
        <f>taxrates!BO4</f>
        <v>1.2023012905533158E-2</v>
      </c>
      <c r="S12" s="114">
        <f>taxrates!BP4</f>
        <v>0</v>
      </c>
      <c r="T12" s="114">
        <f>taxrates!BQ4</f>
        <v>0.10925779917952221</v>
      </c>
      <c r="U12" s="114">
        <f>taxrates!BR4</f>
        <v>0.11916080955240313</v>
      </c>
      <c r="V12" s="154">
        <f>taxrates!BS4</f>
        <v>0</v>
      </c>
    </row>
    <row r="13" spans="1:22" x14ac:dyDescent="0.2">
      <c r="A13" s="155">
        <v>1916</v>
      </c>
      <c r="B13" s="149">
        <f>taxrates!AY5</f>
        <v>0.14243190171839093</v>
      </c>
      <c r="C13" s="411">
        <f>taxrates!AZ5</f>
        <v>4.8700906344021234E-3</v>
      </c>
      <c r="D13" s="411">
        <f>taxrates!BA5</f>
        <v>1.7617556778368196E-2</v>
      </c>
      <c r="E13" s="411">
        <f>taxrates!BB5</f>
        <v>0</v>
      </c>
      <c r="F13" s="411">
        <f>taxrates!BC5</f>
        <v>4.0565380803148497E-2</v>
      </c>
      <c r="G13" s="411">
        <f>taxrates!BD5</f>
        <v>7.9378873502472094E-2</v>
      </c>
      <c r="H13" s="412">
        <f>taxrates!BE5</f>
        <v>0</v>
      </c>
      <c r="I13" s="174">
        <f>taxrates!BF5</f>
        <v>0.16506053461372455</v>
      </c>
      <c r="J13" s="114">
        <f>taxrates!BG5</f>
        <v>3.4702344753635311E-3</v>
      </c>
      <c r="K13" s="114">
        <f>taxrates!BH5</f>
        <v>1.3252951110484051E-2</v>
      </c>
      <c r="L13" s="114">
        <f>taxrates!BI5</f>
        <v>0</v>
      </c>
      <c r="M13" s="114">
        <f>taxrates!BJ5</f>
        <v>5.7941934688254225E-2</v>
      </c>
      <c r="N13" s="114">
        <f>taxrates!BK5</f>
        <v>9.0395414339622754E-2</v>
      </c>
      <c r="O13" s="114">
        <f>taxrates!BL5</f>
        <v>0</v>
      </c>
      <c r="P13" s="106">
        <f>taxrates!BM5</f>
        <v>0.21023813292210392</v>
      </c>
      <c r="Q13" s="105">
        <f>taxrates!BN5</f>
        <v>2.6647744371524765E-3</v>
      </c>
      <c r="R13" s="105">
        <f>taxrates!BO5</f>
        <v>1.0116533057091492E-2</v>
      </c>
      <c r="S13" s="105">
        <f>taxrates!BP5</f>
        <v>0</v>
      </c>
      <c r="T13" s="105">
        <f>taxrates!BQ5</f>
        <v>9.9581102930504706E-2</v>
      </c>
      <c r="U13" s="105">
        <f>taxrates!BR5</f>
        <v>9.7875722497355266E-2</v>
      </c>
      <c r="V13" s="134">
        <f>taxrates!BS5</f>
        <v>0</v>
      </c>
    </row>
    <row r="14" spans="1:22" x14ac:dyDescent="0.2">
      <c r="A14" s="155">
        <v>1917</v>
      </c>
      <c r="B14" s="186">
        <f>taxrates!AY6</f>
        <v>0.16976724709438271</v>
      </c>
      <c r="C14" s="503">
        <f>taxrates!AZ6</f>
        <v>6.1520261391626576E-3</v>
      </c>
      <c r="D14" s="503">
        <f>taxrates!BA6</f>
        <v>1.3932374090413011E-2</v>
      </c>
      <c r="E14" s="503">
        <f>taxrates!BB6</f>
        <v>0</v>
      </c>
      <c r="F14" s="503">
        <f>taxrates!BC6</f>
        <v>5.219336646839319E-2</v>
      </c>
      <c r="G14" s="503">
        <f>taxrates!BD6</f>
        <v>9.0725712982082971E-2</v>
      </c>
      <c r="H14" s="504">
        <f>taxrates!BE6</f>
        <v>6.7637674143308842E-3</v>
      </c>
      <c r="I14" s="174">
        <f>taxrates!BF6</f>
        <v>0.20750435289690802</v>
      </c>
      <c r="J14" s="114">
        <f>taxrates!BG6</f>
        <v>4.7042165015799033E-3</v>
      </c>
      <c r="K14" s="114">
        <f>taxrates!BH6</f>
        <v>9.5970115737291362E-3</v>
      </c>
      <c r="L14" s="114">
        <f>taxrates!BI6</f>
        <v>0</v>
      </c>
      <c r="M14" s="114">
        <f>taxrates!BJ6</f>
        <v>8.0001862424207495E-2</v>
      </c>
      <c r="N14" s="114">
        <f>taxrates!BK6</f>
        <v>0.10327044222431729</v>
      </c>
      <c r="O14" s="114">
        <f>taxrates!BL6</f>
        <v>9.9308201730742042E-3</v>
      </c>
      <c r="P14" s="106">
        <f>taxrates!BM6</f>
        <v>0.29301787529738976</v>
      </c>
      <c r="Q14" s="114">
        <f>taxrates!BN6</f>
        <v>4.0762566305392062E-3</v>
      </c>
      <c r="R14" s="114">
        <f>taxrates!BO6</f>
        <v>6.3015150052767432E-3</v>
      </c>
      <c r="S14" s="114">
        <f>taxrates!BP6</f>
        <v>0</v>
      </c>
      <c r="T14" s="114">
        <f>taxrates!BQ6</f>
        <v>0.15515172942626143</v>
      </c>
      <c r="U14" s="114">
        <f>taxrates!BR6</f>
        <v>0.11250021682950477</v>
      </c>
      <c r="V14" s="154">
        <f>taxrates!BS6</f>
        <v>1.4988157405807591E-2</v>
      </c>
    </row>
    <row r="15" spans="1:22" x14ac:dyDescent="0.2">
      <c r="A15" s="155">
        <v>1918</v>
      </c>
      <c r="B15" s="135">
        <f>taxrates!AY7</f>
        <v>0.24902255451688649</v>
      </c>
      <c r="C15" s="503">
        <f>taxrates!AZ7</f>
        <v>8.4690551462965752E-3</v>
      </c>
      <c r="D15" s="503">
        <f>taxrates!BA7</f>
        <v>1.3007589207869662E-2</v>
      </c>
      <c r="E15" s="503">
        <f>taxrates!BB7</f>
        <v>0</v>
      </c>
      <c r="F15" s="503">
        <f>taxrates!BC7</f>
        <v>0.10865599170163312</v>
      </c>
      <c r="G15" s="503">
        <f>taxrates!BD7</f>
        <v>0.10366971461202776</v>
      </c>
      <c r="H15" s="504">
        <f>taxrates!BE7</f>
        <v>1.5220203849059366E-2</v>
      </c>
      <c r="I15" s="174">
        <f>taxrates!BF7</f>
        <v>0.32152787654893422</v>
      </c>
      <c r="J15" s="114">
        <f>taxrates!BG7</f>
        <v>7.0227321804770875E-3</v>
      </c>
      <c r="K15" s="114">
        <f>taxrates!BH7</f>
        <v>8.9789516293381846E-3</v>
      </c>
      <c r="L15" s="114">
        <f>taxrates!BI7</f>
        <v>0</v>
      </c>
      <c r="M15" s="114">
        <f>taxrates!BJ7</f>
        <v>0.1639537036724244</v>
      </c>
      <c r="N15" s="114">
        <f>taxrates!BK7</f>
        <v>0.11733883307970444</v>
      </c>
      <c r="O15" s="114">
        <f>taxrates!BL7</f>
        <v>2.4233655986990135E-2</v>
      </c>
      <c r="P15" s="106">
        <f>taxrates!BM7</f>
        <v>0.4774392289353358</v>
      </c>
      <c r="Q15" s="114">
        <f>taxrates!BN7</f>
        <v>6.8232331958068852E-3</v>
      </c>
      <c r="R15" s="114">
        <f>taxrates!BO7</f>
        <v>6.0964312640761666E-3</v>
      </c>
      <c r="S15" s="114">
        <f>taxrates!BP7</f>
        <v>0</v>
      </c>
      <c r="T15" s="114">
        <f>taxrates!BQ7</f>
        <v>0.2984405848258625</v>
      </c>
      <c r="U15" s="114">
        <f>taxrates!BR7</f>
        <v>0.12506877308874215</v>
      </c>
      <c r="V15" s="154">
        <f>taxrates!BS7</f>
        <v>4.1010206560848098E-2</v>
      </c>
    </row>
    <row r="16" spans="1:22" x14ac:dyDescent="0.2">
      <c r="A16" s="160">
        <v>1919</v>
      </c>
      <c r="B16" s="139">
        <f>taxrates!AY8</f>
        <v>0.22963848667839762</v>
      </c>
      <c r="C16" s="505">
        <f>taxrates!AZ8</f>
        <v>8.0493477037177942E-3</v>
      </c>
      <c r="D16" s="505">
        <f>taxrates!BA8</f>
        <v>1.2193495942622957E-2</v>
      </c>
      <c r="E16" s="505">
        <f>taxrates!BB8</f>
        <v>0</v>
      </c>
      <c r="F16" s="505">
        <f>taxrates!BC8</f>
        <v>0.10517409858385041</v>
      </c>
      <c r="G16" s="505">
        <f>taxrates!BD8</f>
        <v>9.0225754655172144E-2</v>
      </c>
      <c r="H16" s="506">
        <f>taxrates!BE8</f>
        <v>1.3995789793034313E-2</v>
      </c>
      <c r="I16" s="175">
        <f>taxrates!BF8</f>
        <v>0.29984708551862166</v>
      </c>
      <c r="J16" s="116">
        <f>taxrates!BG8</f>
        <v>6.855367999815321E-3</v>
      </c>
      <c r="K16" s="116">
        <f>taxrates!BH8</f>
        <v>9.0687261365419523E-3</v>
      </c>
      <c r="L16" s="116">
        <f>taxrates!BI8</f>
        <v>0</v>
      </c>
      <c r="M16" s="116">
        <f>taxrates!BJ8</f>
        <v>0.16051552018120557</v>
      </c>
      <c r="N16" s="116">
        <f>taxrates!BK8</f>
        <v>9.9801379816724337E-2</v>
      </c>
      <c r="O16" s="116">
        <f>taxrates!BL8</f>
        <v>2.3606091384334518E-2</v>
      </c>
      <c r="P16" s="109">
        <f>taxrates!BM8</f>
        <v>0.46483313152795819</v>
      </c>
      <c r="Q16" s="116">
        <f>taxrates!BN8</f>
        <v>7.0584955606811974E-3</v>
      </c>
      <c r="R16" s="116">
        <f>taxrates!BO8</f>
        <v>6.4787038719672767E-3</v>
      </c>
      <c r="S16" s="116">
        <f>taxrates!BP8</f>
        <v>0</v>
      </c>
      <c r="T16" s="116">
        <f>taxrates!BQ8</f>
        <v>0.302380486582217</v>
      </c>
      <c r="U16" s="116">
        <f>taxrates!BR8</f>
        <v>0.10566083950476271</v>
      </c>
      <c r="V16" s="156">
        <f>taxrates!BS8</f>
        <v>4.3254606008330011E-2</v>
      </c>
    </row>
    <row r="17" spans="1:22" x14ac:dyDescent="0.2">
      <c r="A17" s="155">
        <v>1920</v>
      </c>
      <c r="B17" s="135">
        <f>taxrates!AY9</f>
        <v>0.24804251262082366</v>
      </c>
      <c r="C17" s="503">
        <f>taxrates!AZ9</f>
        <v>1.0232595407656111E-2</v>
      </c>
      <c r="D17" s="503">
        <f>taxrates!BA9</f>
        <v>1.3106005356225737E-2</v>
      </c>
      <c r="E17" s="503">
        <f>taxrates!BB9</f>
        <v>0</v>
      </c>
      <c r="F17" s="503">
        <f>taxrates!BC9</f>
        <v>0.12225344034805052</v>
      </c>
      <c r="G17" s="503">
        <f>taxrates!BD9</f>
        <v>8.6187921521348798E-2</v>
      </c>
      <c r="H17" s="504">
        <f>taxrates!BE9</f>
        <v>1.6262549987542497E-2</v>
      </c>
      <c r="I17" s="174">
        <f>taxrates!BF9</f>
        <v>0.35222803121677915</v>
      </c>
      <c r="J17" s="114">
        <f>taxrates!BG9</f>
        <v>9.6546876039870985E-3</v>
      </c>
      <c r="K17" s="114">
        <f>taxrates!BH9</f>
        <v>1.1063040786534535E-2</v>
      </c>
      <c r="L17" s="114">
        <f>taxrates!BI9</f>
        <v>0</v>
      </c>
      <c r="M17" s="114">
        <f>taxrates!BJ9</f>
        <v>0.20590557097327361</v>
      </c>
      <c r="N17" s="114">
        <f>taxrates!BK9</f>
        <v>9.6124106133330708E-2</v>
      </c>
      <c r="O17" s="114">
        <f>taxrates!BL9</f>
        <v>2.9480625719653181E-2</v>
      </c>
      <c r="P17" s="106">
        <f>taxrates!BM9</f>
        <v>0.61963827254544601</v>
      </c>
      <c r="Q17" s="114">
        <f>taxrates!BN9</f>
        <v>1.1686760565182728E-2</v>
      </c>
      <c r="R17" s="114">
        <f>taxrates!BO9</f>
        <v>9.387725275508579E-3</v>
      </c>
      <c r="S17" s="114">
        <f>taxrates!BP9</f>
        <v>0</v>
      </c>
      <c r="T17" s="114">
        <f>taxrates!BQ9</f>
        <v>0.43201395555715016</v>
      </c>
      <c r="U17" s="114">
        <f>taxrates!BR9</f>
        <v>0.1027915803324789</v>
      </c>
      <c r="V17" s="154">
        <f>taxrates!BS9</f>
        <v>6.3758250815125678E-2</v>
      </c>
    </row>
    <row r="18" spans="1:22" x14ac:dyDescent="0.2">
      <c r="A18" s="155">
        <v>1921</v>
      </c>
      <c r="B18" s="135">
        <f>taxrates!AY10</f>
        <v>0.25535365697510448</v>
      </c>
      <c r="C18" s="503">
        <f>taxrates!AZ10</f>
        <v>6.8754518689500242E-3</v>
      </c>
      <c r="D18" s="503">
        <f>taxrates!BA10</f>
        <v>1.6767946754713336E-2</v>
      </c>
      <c r="E18" s="503">
        <f>taxrates!BB10</f>
        <v>0</v>
      </c>
      <c r="F18" s="503">
        <f>taxrates!BC10</f>
        <v>0.11485905491716532</v>
      </c>
      <c r="G18" s="503">
        <f>taxrates!BD10</f>
        <v>0.1006828146370366</v>
      </c>
      <c r="H18" s="504">
        <f>taxrates!BE10</f>
        <v>1.616838879723919E-2</v>
      </c>
      <c r="I18" s="174">
        <f>taxrates!BF10</f>
        <v>0.34689129186744716</v>
      </c>
      <c r="J18" s="114">
        <f>taxrates!BG10</f>
        <v>6.4671145402012365E-3</v>
      </c>
      <c r="K18" s="114">
        <f>taxrates!BH10</f>
        <v>1.3610901706476745E-2</v>
      </c>
      <c r="L18" s="114">
        <f>taxrates!BI10</f>
        <v>0</v>
      </c>
      <c r="M18" s="114">
        <f>taxrates!BJ10</f>
        <v>0.1802407696536481</v>
      </c>
      <c r="N18" s="114">
        <f>taxrates!BK10</f>
        <v>0.11733496191130989</v>
      </c>
      <c r="O18" s="114">
        <f>taxrates!BL10</f>
        <v>2.9237544055811179E-2</v>
      </c>
      <c r="P18" s="106">
        <f>taxrates!BM10</f>
        <v>0.57737815990897512</v>
      </c>
      <c r="Q18" s="114">
        <f>taxrates!BN10</f>
        <v>7.8530431865518405E-3</v>
      </c>
      <c r="R18" s="114">
        <f>taxrates!BO10</f>
        <v>1.0688055980421321E-2</v>
      </c>
      <c r="S18" s="114">
        <f>taxrates!BP10</f>
        <v>0</v>
      </c>
      <c r="T18" s="114">
        <f>taxrates!BQ10</f>
        <v>0.36268298544849598</v>
      </c>
      <c r="U18" s="114">
        <f>taxrates!BR10</f>
        <v>0.13112287289302343</v>
      </c>
      <c r="V18" s="154">
        <f>taxrates!BS10</f>
        <v>6.5031202400482588E-2</v>
      </c>
    </row>
    <row r="19" spans="1:22" x14ac:dyDescent="0.2">
      <c r="A19" s="155">
        <v>1922</v>
      </c>
      <c r="B19" s="135">
        <f>taxrates!AY11</f>
        <v>0.25004657333521207</v>
      </c>
      <c r="C19" s="503">
        <f>taxrates!AZ11</f>
        <v>6.5854207724994982E-3</v>
      </c>
      <c r="D19" s="503">
        <f>taxrates!BA11</f>
        <v>2.2175357933014464E-2</v>
      </c>
      <c r="E19" s="503">
        <f>taxrates!BB11</f>
        <v>0</v>
      </c>
      <c r="F19" s="503">
        <f>taxrates!BC11</f>
        <v>9.4191815492609229E-2</v>
      </c>
      <c r="G19" s="503">
        <f>taxrates!BD11</f>
        <v>0.1104862352688377</v>
      </c>
      <c r="H19" s="504">
        <f>taxrates!BE11</f>
        <v>1.6607743868251156E-2</v>
      </c>
      <c r="I19" s="174">
        <f>taxrates!BF11</f>
        <v>0.33371247779058044</v>
      </c>
      <c r="J19" s="114">
        <f>taxrates!BG11</f>
        <v>6.084409026073016E-3</v>
      </c>
      <c r="K19" s="114">
        <f>taxrates!BH11</f>
        <v>2.0106241949686545E-2</v>
      </c>
      <c r="L19" s="114">
        <f>taxrates!BI11</f>
        <v>0</v>
      </c>
      <c r="M19" s="114">
        <f>taxrates!BJ11</f>
        <v>0.14617729175085173</v>
      </c>
      <c r="N19" s="114">
        <f>taxrates!BK11</f>
        <v>0.13182697423341927</v>
      </c>
      <c r="O19" s="114">
        <f>taxrates!BL11</f>
        <v>2.9517560830549919E-2</v>
      </c>
      <c r="P19" s="106">
        <f>taxrates!BM11</f>
        <v>0.502741634047566</v>
      </c>
      <c r="Q19" s="114">
        <f>taxrates!BN11</f>
        <v>6.6439585264994397E-3</v>
      </c>
      <c r="R19" s="114">
        <f>taxrates!BO11</f>
        <v>1.8972759816635508E-2</v>
      </c>
      <c r="S19" s="114">
        <f>taxrates!BP11</f>
        <v>0</v>
      </c>
      <c r="T19" s="114">
        <f>taxrates!BQ11</f>
        <v>0.26596252358895794</v>
      </c>
      <c r="U19" s="114">
        <f>taxrates!BR11</f>
        <v>0.15066756316034752</v>
      </c>
      <c r="V19" s="154">
        <f>taxrates!BS11</f>
        <v>6.0494828955125604E-2</v>
      </c>
    </row>
    <row r="20" spans="1:22" x14ac:dyDescent="0.2">
      <c r="A20" s="155">
        <v>1923</v>
      </c>
      <c r="B20" s="135">
        <f>taxrates!AY12</f>
        <v>0.26135491399639416</v>
      </c>
      <c r="C20" s="503">
        <f>taxrates!AZ12</f>
        <v>7.903535809413189E-3</v>
      </c>
      <c r="D20" s="503">
        <f>taxrates!BA12</f>
        <v>1.7334332775999686E-2</v>
      </c>
      <c r="E20" s="503">
        <f>taxrates!BB12</f>
        <v>0</v>
      </c>
      <c r="F20" s="503">
        <f>taxrates!BC12</f>
        <v>0.10140854919938534</v>
      </c>
      <c r="G20" s="503">
        <f>taxrates!BD12</f>
        <v>0.11739708230439549</v>
      </c>
      <c r="H20" s="504">
        <f>taxrates!BE12</f>
        <v>1.7311413907200444E-2</v>
      </c>
      <c r="I20" s="174">
        <f>taxrates!BF12</f>
        <v>0.35471655550237285</v>
      </c>
      <c r="J20" s="114">
        <f>taxrates!BG12</f>
        <v>7.314086660854824E-3</v>
      </c>
      <c r="K20" s="114">
        <f>taxrates!BH12</f>
        <v>1.4590261938269941E-2</v>
      </c>
      <c r="L20" s="114">
        <f>taxrates!BI12</f>
        <v>0</v>
      </c>
      <c r="M20" s="114">
        <f>taxrates!BJ12</f>
        <v>0.16401232985826533</v>
      </c>
      <c r="N20" s="114">
        <f>taxrates!BK12</f>
        <v>0.13796251619591693</v>
      </c>
      <c r="O20" s="114">
        <f>taxrates!BL12</f>
        <v>3.0837360849065843E-2</v>
      </c>
      <c r="P20" s="106">
        <f>taxrates!BM12</f>
        <v>0.54796318179248349</v>
      </c>
      <c r="Q20" s="114">
        <f>taxrates!BN12</f>
        <v>8.1404618519262777E-3</v>
      </c>
      <c r="R20" s="114">
        <f>taxrates!BO12</f>
        <v>1.2310970921074997E-2</v>
      </c>
      <c r="S20" s="114">
        <f>taxrates!BP12</f>
        <v>0</v>
      </c>
      <c r="T20" s="114">
        <f>taxrates!BQ12</f>
        <v>0.30480293807072678</v>
      </c>
      <c r="U20" s="114">
        <f>taxrates!BR12</f>
        <v>0.15673859448038124</v>
      </c>
      <c r="V20" s="154">
        <f>taxrates!BS12</f>
        <v>6.5970216468374185E-2</v>
      </c>
    </row>
    <row r="21" spans="1:22" x14ac:dyDescent="0.2">
      <c r="A21" s="155">
        <v>1924</v>
      </c>
      <c r="B21" s="135">
        <f>taxrates!AY13</f>
        <v>0.24052933040428648</v>
      </c>
      <c r="C21" s="503">
        <f>taxrates!AZ13</f>
        <v>6.4954025947543959E-3</v>
      </c>
      <c r="D21" s="503">
        <f>taxrates!BA13</f>
        <v>1.7374027420970974E-2</v>
      </c>
      <c r="E21" s="503">
        <f>taxrates!BB13</f>
        <v>0</v>
      </c>
      <c r="F21" s="503">
        <f>taxrates!BC13</f>
        <v>7.9542957169041584E-2</v>
      </c>
      <c r="G21" s="503">
        <f>taxrates!BD13</f>
        <v>0.12058127354175951</v>
      </c>
      <c r="H21" s="504">
        <f>taxrates!BE13</f>
        <v>1.6535669677760014E-2</v>
      </c>
      <c r="I21" s="174">
        <f>taxrates!BF13</f>
        <v>0.31789767994761281</v>
      </c>
      <c r="J21" s="114">
        <f>taxrates!BG13</f>
        <v>5.9910193277962643E-3</v>
      </c>
      <c r="K21" s="114">
        <f>taxrates!BH13</f>
        <v>1.4439451127925352E-2</v>
      </c>
      <c r="L21" s="114">
        <f>taxrates!BI13</f>
        <v>0</v>
      </c>
      <c r="M21" s="114">
        <f>taxrates!BJ13</f>
        <v>0.12432811360823599</v>
      </c>
      <c r="N21" s="114">
        <f>taxrates!BK13</f>
        <v>0.14376298030996701</v>
      </c>
      <c r="O21" s="114">
        <f>taxrates!BL13</f>
        <v>2.9376115573688213E-2</v>
      </c>
      <c r="P21" s="106">
        <f>taxrates!BM13</f>
        <v>0.4650204420731649</v>
      </c>
      <c r="Q21" s="114">
        <f>taxrates!BN13</f>
        <v>6.626941203127382E-3</v>
      </c>
      <c r="R21" s="114">
        <f>taxrates!BO13</f>
        <v>1.2274968045857065E-2</v>
      </c>
      <c r="S21" s="114">
        <f>taxrates!BP13</f>
        <v>0</v>
      </c>
      <c r="T21" s="114">
        <f>taxrates!BQ13</f>
        <v>0.21958640586104566</v>
      </c>
      <c r="U21" s="114">
        <f>taxrates!BR13</f>
        <v>0.1625987654042689</v>
      </c>
      <c r="V21" s="154">
        <f>taxrates!BS13</f>
        <v>6.393336155886592E-2</v>
      </c>
    </row>
    <row r="22" spans="1:22" x14ac:dyDescent="0.2">
      <c r="A22" s="155">
        <v>1925</v>
      </c>
      <c r="B22" s="135">
        <f>taxrates!AY14</f>
        <v>0.23934152293902031</v>
      </c>
      <c r="C22" s="503">
        <f>taxrates!AZ14</f>
        <v>5.4237572803467046E-3</v>
      </c>
      <c r="D22" s="503">
        <f>taxrates!BA14</f>
        <v>1.7373802373157408E-2</v>
      </c>
      <c r="E22" s="503">
        <f>taxrates!BB14</f>
        <v>0</v>
      </c>
      <c r="F22" s="503">
        <f>taxrates!BC14</f>
        <v>7.9797240624584598E-2</v>
      </c>
      <c r="G22" s="503">
        <f>taxrates!BD14</f>
        <v>0.12199920637354558</v>
      </c>
      <c r="H22" s="504">
        <f>taxrates!BE14</f>
        <v>1.4747516287386016E-2</v>
      </c>
      <c r="I22" s="174">
        <f>taxrates!BF14</f>
        <v>0.3157676588514346</v>
      </c>
      <c r="J22" s="114">
        <f>taxrates!BG14</f>
        <v>4.8192688758773609E-3</v>
      </c>
      <c r="K22" s="114">
        <f>taxrates!BH14</f>
        <v>1.3964977170228963E-2</v>
      </c>
      <c r="L22" s="114">
        <f>taxrates!BI14</f>
        <v>0</v>
      </c>
      <c r="M22" s="114">
        <f>taxrates!BJ14</f>
        <v>0.1288415036056115</v>
      </c>
      <c r="N22" s="114">
        <f>taxrates!BK14</f>
        <v>0.14265684862719546</v>
      </c>
      <c r="O22" s="114">
        <f>taxrates!BL14</f>
        <v>2.5485060572521326E-2</v>
      </c>
      <c r="P22" s="106">
        <f>taxrates!BM14</f>
        <v>0.42479838602263587</v>
      </c>
      <c r="Q22" s="114">
        <f>taxrates!BN14</f>
        <v>4.7257547272236342E-3</v>
      </c>
      <c r="R22" s="114">
        <f>taxrates!BO14</f>
        <v>9.5131961227651329E-3</v>
      </c>
      <c r="S22" s="114">
        <f>taxrates!BP14</f>
        <v>0</v>
      </c>
      <c r="T22" s="114">
        <f>taxrates!BQ14</f>
        <v>0.20261432427649226</v>
      </c>
      <c r="U22" s="114">
        <f>taxrates!BR14</f>
        <v>0.15985775866883789</v>
      </c>
      <c r="V22" s="154">
        <f>taxrates!BS14</f>
        <v>4.8087352227316943E-2</v>
      </c>
    </row>
    <row r="23" spans="1:22" x14ac:dyDescent="0.2">
      <c r="A23" s="155">
        <v>1926</v>
      </c>
      <c r="B23" s="135">
        <f>taxrates!AY15</f>
        <v>0.23578371158405165</v>
      </c>
      <c r="C23" s="503">
        <f>taxrates!AZ15</f>
        <v>6.3243914225172742E-3</v>
      </c>
      <c r="D23" s="503">
        <f>taxrates!BA15</f>
        <v>1.474490599945485E-2</v>
      </c>
      <c r="E23" s="503">
        <f>taxrates!BB15</f>
        <v>0</v>
      </c>
      <c r="F23" s="503">
        <f>taxrates!BC15</f>
        <v>7.8311685356160787E-2</v>
      </c>
      <c r="G23" s="503">
        <f>taxrates!BD15</f>
        <v>0.12253783438480312</v>
      </c>
      <c r="H23" s="504">
        <f>taxrates!BE15</f>
        <v>1.3864894421115591E-2</v>
      </c>
      <c r="I23" s="174">
        <f>taxrates!BF15</f>
        <v>0.30210556622468709</v>
      </c>
      <c r="J23" s="114">
        <f>taxrates!BG15</f>
        <v>5.3938477940460626E-3</v>
      </c>
      <c r="K23" s="114">
        <f>taxrates!BH15</f>
        <v>1.1430340996823465E-2</v>
      </c>
      <c r="L23" s="114">
        <f>taxrates!BI15</f>
        <v>0</v>
      </c>
      <c r="M23" s="114">
        <f>taxrates!BJ15</f>
        <v>0.1190042264040795</v>
      </c>
      <c r="N23" s="114">
        <f>taxrates!BK15</f>
        <v>0.14305955868579986</v>
      </c>
      <c r="O23" s="114">
        <f>taxrates!BL15</f>
        <v>2.3217592343938151E-2</v>
      </c>
      <c r="P23" s="106">
        <f>taxrates!BM15</f>
        <v>0.37617971665752714</v>
      </c>
      <c r="Q23" s="114">
        <f>taxrates!BN15</f>
        <v>5.0237003023941677E-3</v>
      </c>
      <c r="R23" s="114">
        <f>taxrates!BO15</f>
        <v>7.2417228810241008E-3</v>
      </c>
      <c r="S23" s="114">
        <f>taxrates!BP15</f>
        <v>0</v>
      </c>
      <c r="T23" s="114">
        <f>taxrates!BQ15</f>
        <v>0.16310214412549828</v>
      </c>
      <c r="U23" s="114">
        <f>taxrates!BR15</f>
        <v>0.16011355414647332</v>
      </c>
      <c r="V23" s="154">
        <f>taxrates!BS15</f>
        <v>4.0698595202137269E-2</v>
      </c>
    </row>
    <row r="24" spans="1:22" x14ac:dyDescent="0.2">
      <c r="A24" s="155">
        <v>1927</v>
      </c>
      <c r="B24" s="135">
        <f>taxrates!AY16</f>
        <v>0.24022937736920233</v>
      </c>
      <c r="C24" s="503">
        <f>taxrates!AZ16</f>
        <v>6.2294024874115991E-3</v>
      </c>
      <c r="D24" s="503">
        <f>taxrates!BA16</f>
        <v>1.6612204691005203E-2</v>
      </c>
      <c r="E24" s="503">
        <f>taxrates!BB16</f>
        <v>0</v>
      </c>
      <c r="F24" s="503">
        <f>taxrates!BC16</f>
        <v>8.1767279464391732E-2</v>
      </c>
      <c r="G24" s="503">
        <f>taxrates!BD16</f>
        <v>0.12120106483001827</v>
      </c>
      <c r="H24" s="504">
        <f>taxrates!BE16</f>
        <v>1.4419425896375553E-2</v>
      </c>
      <c r="I24" s="174">
        <f>taxrates!BF16</f>
        <v>0.31398537530763965</v>
      </c>
      <c r="J24" s="114">
        <f>taxrates!BG16</f>
        <v>5.3489468035480712E-3</v>
      </c>
      <c r="K24" s="114">
        <f>taxrates!BH16</f>
        <v>1.3102607488294418E-2</v>
      </c>
      <c r="L24" s="114">
        <f>taxrates!BI16</f>
        <v>0</v>
      </c>
      <c r="M24" s="114">
        <f>taxrates!BJ16</f>
        <v>0.12720831615403763</v>
      </c>
      <c r="N24" s="114">
        <f>taxrates!BK16</f>
        <v>0.14378665264883195</v>
      </c>
      <c r="O24" s="114">
        <f>taxrates!BL16</f>
        <v>2.4538852212927547E-2</v>
      </c>
      <c r="P24" s="106">
        <f>taxrates!BM16</f>
        <v>0.3980483528684805</v>
      </c>
      <c r="Q24" s="114">
        <f>taxrates!BN16</f>
        <v>4.977053304054322E-3</v>
      </c>
      <c r="R24" s="114">
        <f>taxrates!BO16</f>
        <v>8.1243902013998538E-3</v>
      </c>
      <c r="S24" s="114">
        <f>taxrates!BP16</f>
        <v>0</v>
      </c>
      <c r="T24" s="114">
        <f>taxrates!BQ16</f>
        <v>0.18210771478370025</v>
      </c>
      <c r="U24" s="114">
        <f>taxrates!BR16</f>
        <v>0.16080309399450587</v>
      </c>
      <c r="V24" s="154">
        <f>taxrates!BS16</f>
        <v>4.2036100584820206E-2</v>
      </c>
    </row>
    <row r="25" spans="1:22" x14ac:dyDescent="0.2">
      <c r="A25" s="155">
        <v>1928</v>
      </c>
      <c r="B25" s="135">
        <f>taxrates!AY17</f>
        <v>0.23906038547554065</v>
      </c>
      <c r="C25" s="503">
        <f>taxrates!AZ17</f>
        <v>4.9157602167472555E-3</v>
      </c>
      <c r="D25" s="503">
        <f>taxrates!BA17</f>
        <v>1.7905364677210548E-2</v>
      </c>
      <c r="E25" s="503">
        <f>taxrates!BB17</f>
        <v>0</v>
      </c>
      <c r="F25" s="503">
        <f>taxrates!BC17</f>
        <v>8.2721831251687195E-2</v>
      </c>
      <c r="G25" s="503">
        <f>taxrates!BD17</f>
        <v>0.11989050419536756</v>
      </c>
      <c r="H25" s="504">
        <f>taxrates!BE17</f>
        <v>1.3626925134528104E-2</v>
      </c>
      <c r="I25" s="174">
        <f>taxrates!BF17</f>
        <v>0.30353768938251485</v>
      </c>
      <c r="J25" s="114">
        <f>taxrates!BG17</f>
        <v>4.0254712785184289E-3</v>
      </c>
      <c r="K25" s="114">
        <f>taxrates!BH17</f>
        <v>1.3255550215409312E-2</v>
      </c>
      <c r="L25" s="114">
        <f>taxrates!BI17</f>
        <v>0</v>
      </c>
      <c r="M25" s="114">
        <f>taxrates!BJ17</f>
        <v>0.12402167967533022</v>
      </c>
      <c r="N25" s="114">
        <f>taxrates!BK17</f>
        <v>0.13991453865333775</v>
      </c>
      <c r="O25" s="114">
        <f>taxrates!BL17</f>
        <v>2.2320449559919148E-2</v>
      </c>
      <c r="P25" s="106">
        <f>taxrates!BM17</f>
        <v>0.35668946507800103</v>
      </c>
      <c r="Q25" s="114">
        <f>taxrates!BN17</f>
        <v>3.4710365474195683E-3</v>
      </c>
      <c r="R25" s="114">
        <f>taxrates!BO17</f>
        <v>7.050990128249935E-3</v>
      </c>
      <c r="S25" s="114">
        <f>taxrates!BP17</f>
        <v>0</v>
      </c>
      <c r="T25" s="114">
        <f>taxrates!BQ17</f>
        <v>0.16274474389755117</v>
      </c>
      <c r="U25" s="114">
        <f>taxrates!BR17</f>
        <v>0.14875868225245337</v>
      </c>
      <c r="V25" s="154">
        <f>taxrates!BS17</f>
        <v>3.4664012252326945E-2</v>
      </c>
    </row>
    <row r="26" spans="1:22" x14ac:dyDescent="0.2">
      <c r="A26" s="155">
        <v>1929</v>
      </c>
      <c r="B26" s="135">
        <f>taxrates!AY18</f>
        <v>0.25690247470389588</v>
      </c>
      <c r="C26" s="503">
        <f>taxrates!AZ18</f>
        <v>5.6983889163119365E-3</v>
      </c>
      <c r="D26" s="503">
        <f>taxrates!BA18</f>
        <v>1.698600373460047E-2</v>
      </c>
      <c r="E26" s="503">
        <f>taxrates!BB18</f>
        <v>2.264684363450681E-5</v>
      </c>
      <c r="F26" s="503">
        <f>taxrates!BC18</f>
        <v>0.10004640160997214</v>
      </c>
      <c r="G26" s="503">
        <f>taxrates!BD18</f>
        <v>0.12048437250577551</v>
      </c>
      <c r="H26" s="504">
        <f>taxrates!BE18</f>
        <v>1.3664661093601319E-2</v>
      </c>
      <c r="I26" s="174">
        <f>taxrates!BF18</f>
        <v>0.32729391169406857</v>
      </c>
      <c r="J26" s="114">
        <f>taxrates!BG18</f>
        <v>4.5264478138002228E-3</v>
      </c>
      <c r="K26" s="114">
        <f>taxrates!BH18</f>
        <v>1.2571356020712212E-2</v>
      </c>
      <c r="L26" s="114">
        <f>taxrates!BI18</f>
        <v>8.4155740578521217E-6</v>
      </c>
      <c r="M26" s="114">
        <f>taxrates!BJ18</f>
        <v>0.14693642718591463</v>
      </c>
      <c r="N26" s="114">
        <f>taxrates!BK18</f>
        <v>0.14134285876710428</v>
      </c>
      <c r="O26" s="114">
        <f>taxrates!BL18</f>
        <v>2.1908406332479393E-2</v>
      </c>
      <c r="P26" s="106">
        <f>taxrates!BM18</f>
        <v>0.3791361087339184</v>
      </c>
      <c r="Q26" s="114">
        <f>taxrates!BN18</f>
        <v>3.678126308588978E-3</v>
      </c>
      <c r="R26" s="114">
        <f>taxrates!BO18</f>
        <v>6.6540278606174695E-3</v>
      </c>
      <c r="S26" s="114">
        <f>taxrates!BP18</f>
        <v>2.1665961348283041E-6</v>
      </c>
      <c r="T26" s="114">
        <f>taxrates!BQ18</f>
        <v>0.18455857967050646</v>
      </c>
      <c r="U26" s="114">
        <f>taxrates!BR18</f>
        <v>0.15287264113231813</v>
      </c>
      <c r="V26" s="154">
        <f>taxrates!BS18</f>
        <v>3.1370567165752525E-2</v>
      </c>
    </row>
    <row r="27" spans="1:22" x14ac:dyDescent="0.2">
      <c r="A27" s="159">
        <v>1930</v>
      </c>
      <c r="B27" s="146">
        <f>taxrates!AY19</f>
        <v>0.30097197917437779</v>
      </c>
      <c r="C27" s="507">
        <f>taxrates!AZ19</f>
        <v>7.5379763387521071E-3</v>
      </c>
      <c r="D27" s="507">
        <f>taxrates!BA19</f>
        <v>2.2261894510470906E-2</v>
      </c>
      <c r="E27" s="507">
        <f>taxrates!BB19</f>
        <v>3.0040277339781986E-5</v>
      </c>
      <c r="F27" s="507">
        <f>taxrates!BC19</f>
        <v>0.12549718091038686</v>
      </c>
      <c r="G27" s="507">
        <f>taxrates!BD19</f>
        <v>0.12591532803647426</v>
      </c>
      <c r="H27" s="508">
        <f>taxrates!BE19</f>
        <v>1.972955910095384E-2</v>
      </c>
      <c r="I27" s="176">
        <f>taxrates!BF19</f>
        <v>0.41956521075473369</v>
      </c>
      <c r="J27" s="118">
        <f>taxrates!BG19</f>
        <v>6.6159084915630119E-3</v>
      </c>
      <c r="K27" s="118">
        <f>taxrates!BH19</f>
        <v>1.8487836356957405E-2</v>
      </c>
      <c r="L27" s="118">
        <f>taxrates!BI19</f>
        <v>1.2334151858986238E-5</v>
      </c>
      <c r="M27" s="118">
        <f>taxrates!BJ19</f>
        <v>0.21071909040174563</v>
      </c>
      <c r="N27" s="118">
        <f>taxrates!BK19</f>
        <v>0.14951854658058727</v>
      </c>
      <c r="O27" s="118">
        <f>taxrates!BL19</f>
        <v>3.4211494772021379E-2</v>
      </c>
      <c r="P27" s="112">
        <f>taxrates!BM19</f>
        <v>0.57077980977884168</v>
      </c>
      <c r="Q27" s="118">
        <f>taxrates!BN19</f>
        <v>6.2313599637782583E-3</v>
      </c>
      <c r="R27" s="118">
        <f>taxrates!BO19</f>
        <v>1.0687707673807185E-2</v>
      </c>
      <c r="S27" s="118">
        <f>taxrates!BP19</f>
        <v>3.6806772574890219E-6</v>
      </c>
      <c r="T27" s="118">
        <f>taxrates!BQ19</f>
        <v>0.32336589994469772</v>
      </c>
      <c r="U27" s="118">
        <f>taxrates!BR19</f>
        <v>0.17353330839718734</v>
      </c>
      <c r="V27" s="158">
        <f>taxrates!BS19</f>
        <v>5.6957853122113808E-2</v>
      </c>
    </row>
    <row r="28" spans="1:22" x14ac:dyDescent="0.2">
      <c r="A28" s="155">
        <v>1931</v>
      </c>
      <c r="B28" s="135">
        <f>taxrates!AY20</f>
        <v>0.31424807922574233</v>
      </c>
      <c r="C28" s="503">
        <f>taxrates!AZ20</f>
        <v>1.0500600726947921E-2</v>
      </c>
      <c r="D28" s="503">
        <f>taxrates!BA20</f>
        <v>2.9739914948753457E-2</v>
      </c>
      <c r="E28" s="503">
        <f>taxrates!BB20</f>
        <v>4.2274817582275856E-5</v>
      </c>
      <c r="F28" s="503">
        <f>taxrates!BC20</f>
        <v>0.11316056992982891</v>
      </c>
      <c r="G28" s="503">
        <f>taxrates!BD20</f>
        <v>0.1341675011564141</v>
      </c>
      <c r="H28" s="504">
        <f>taxrates!BE20</f>
        <v>2.6637217646215697E-2</v>
      </c>
      <c r="I28" s="174">
        <f>taxrates!BF20</f>
        <v>0.45601685401317171</v>
      </c>
      <c r="J28" s="114">
        <f>taxrates!BG20</f>
        <v>9.9610062699226065E-3</v>
      </c>
      <c r="K28" s="114">
        <f>taxrates!BH20</f>
        <v>2.7008373993250366E-2</v>
      </c>
      <c r="L28" s="114">
        <f>taxrates!BI20</f>
        <v>1.8760371927234551E-5</v>
      </c>
      <c r="M28" s="114">
        <f>taxrates!BJ20</f>
        <v>0.20577473200270596</v>
      </c>
      <c r="N28" s="114">
        <f>taxrates!BK20</f>
        <v>0.16441388097459647</v>
      </c>
      <c r="O28" s="114">
        <f>taxrates!BL20</f>
        <v>4.8840100400768999E-2</v>
      </c>
      <c r="P28" s="106">
        <f>taxrates!BM20</f>
        <v>0.59282191021712327</v>
      </c>
      <c r="Q28" s="114">
        <f>taxrates!BN20</f>
        <v>1.2949308150899388E-2</v>
      </c>
      <c r="R28" s="114">
        <f>taxrates!BO20</f>
        <v>3.5110886191225474E-2</v>
      </c>
      <c r="S28" s="114">
        <f>taxrates!BP20</f>
        <v>2.4388483505404917E-5</v>
      </c>
      <c r="T28" s="114">
        <f>taxrates!BQ20</f>
        <v>0.26750715160351773</v>
      </c>
      <c r="U28" s="114">
        <f>taxrates!BR20</f>
        <v>0.21373804526697543</v>
      </c>
      <c r="V28" s="154">
        <f>taxrates!BS20</f>
        <v>6.3492130520999696E-2</v>
      </c>
    </row>
    <row r="29" spans="1:22" x14ac:dyDescent="0.2">
      <c r="A29" s="155">
        <v>1932</v>
      </c>
      <c r="B29" s="135">
        <f>taxrates!AY21</f>
        <v>0.36111245858567015</v>
      </c>
      <c r="C29" s="503">
        <f>taxrates!AZ21</f>
        <v>1.3963914485559682E-2</v>
      </c>
      <c r="D29" s="503">
        <f>taxrates!BA21</f>
        <v>3.9138099384449808E-2</v>
      </c>
      <c r="E29" s="503">
        <f>taxrates!BB21</f>
        <v>5.6595900199024667E-5</v>
      </c>
      <c r="F29" s="503">
        <f>taxrates!BC21</f>
        <v>0.10808635475856783</v>
      </c>
      <c r="G29" s="503">
        <f>taxrates!BD21</f>
        <v>0.17358167293196641</v>
      </c>
      <c r="H29" s="504">
        <f>taxrates!BE21</f>
        <v>2.6285821124927392E-2</v>
      </c>
      <c r="I29" s="174">
        <f>taxrates!BF21</f>
        <v>0.51459208525015787</v>
      </c>
      <c r="J29" s="114">
        <f>taxrates!BG21</f>
        <v>1.3203298923638465E-2</v>
      </c>
      <c r="K29" s="114">
        <f>taxrates!BH21</f>
        <v>3.7857386870086773E-2</v>
      </c>
      <c r="L29" s="114">
        <f>taxrates!BI21</f>
        <v>2.5034036493127125E-5</v>
      </c>
      <c r="M29" s="114">
        <f>taxrates!BJ21</f>
        <v>0.20012450411026733</v>
      </c>
      <c r="N29" s="114">
        <f>taxrates!BK21</f>
        <v>0.21641106421808326</v>
      </c>
      <c r="O29" s="114">
        <f>taxrates!BL21</f>
        <v>4.6970797091588946E-2</v>
      </c>
      <c r="P29" s="106">
        <f>taxrates!BM21</f>
        <v>0.66896971082520529</v>
      </c>
      <c r="Q29" s="114">
        <f>taxrates!BN21</f>
        <v>1.7164288600730004E-2</v>
      </c>
      <c r="R29" s="114">
        <f>taxrates!BO21</f>
        <v>4.9214602931112808E-2</v>
      </c>
      <c r="S29" s="114">
        <f>taxrates!BP21</f>
        <v>3.2544247441065263E-5</v>
      </c>
      <c r="T29" s="114">
        <f>taxrates!BQ21</f>
        <v>0.26016185534334751</v>
      </c>
      <c r="U29" s="114">
        <f>taxrates!BR21</f>
        <v>0.28133438348350825</v>
      </c>
      <c r="V29" s="154">
        <f>taxrates!BS21</f>
        <v>6.1062036219065634E-2</v>
      </c>
    </row>
    <row r="30" spans="1:22" x14ac:dyDescent="0.2">
      <c r="A30" s="155">
        <v>1933</v>
      </c>
      <c r="B30" s="135">
        <f>taxrates!AY22</f>
        <v>0.36295226462389374</v>
      </c>
      <c r="C30" s="503">
        <f>taxrates!AZ22</f>
        <v>1.8546992566872433E-2</v>
      </c>
      <c r="D30" s="503">
        <f>taxrates!BA22</f>
        <v>3.5244878434729218E-2</v>
      </c>
      <c r="E30" s="503">
        <f>taxrates!BB22</f>
        <v>4.9324853009722784E-5</v>
      </c>
      <c r="F30" s="503">
        <f>taxrates!BC22</f>
        <v>0.10591445776267097</v>
      </c>
      <c r="G30" s="503">
        <f>taxrates!BD22</f>
        <v>0.17572395398868518</v>
      </c>
      <c r="H30" s="504">
        <f>taxrates!BE22</f>
        <v>2.7472657017926245E-2</v>
      </c>
      <c r="I30" s="174">
        <f>taxrates!BF22</f>
        <v>0.49068424053272219</v>
      </c>
      <c r="J30" s="114">
        <f>taxrates!BG22</f>
        <v>1.6934751084826168E-2</v>
      </c>
      <c r="K30" s="114">
        <f>taxrates!BH22</f>
        <v>3.2344014460974992E-2</v>
      </c>
      <c r="L30" s="114">
        <f>taxrates!BI22</f>
        <v>2.1068894717776757E-5</v>
      </c>
      <c r="M30" s="114">
        <f>taxrates!BJ22</f>
        <v>0.17291609849766981</v>
      </c>
      <c r="N30" s="114">
        <f>taxrates!BK22</f>
        <v>0.22214376399048225</v>
      </c>
      <c r="O30" s="114">
        <f>taxrates!BL22</f>
        <v>4.6324543604051256E-2</v>
      </c>
      <c r="P30" s="106">
        <f>taxrates!BM22</f>
        <v>0.63788951269253891</v>
      </c>
      <c r="Q30" s="114">
        <f>taxrates!BN22</f>
        <v>2.2015176410274021E-2</v>
      </c>
      <c r="R30" s="114">
        <f>taxrates!BO22</f>
        <v>4.204721879926749E-2</v>
      </c>
      <c r="S30" s="114">
        <f>taxrates!BP22</f>
        <v>2.7389563133109786E-5</v>
      </c>
      <c r="T30" s="114">
        <f>taxrates!BQ22</f>
        <v>0.22479092804697076</v>
      </c>
      <c r="U30" s="114">
        <f>taxrates!BR22</f>
        <v>0.28878689318762696</v>
      </c>
      <c r="V30" s="154">
        <f>taxrates!BS22</f>
        <v>6.0221906685266634E-2</v>
      </c>
    </row>
    <row r="31" spans="1:22" x14ac:dyDescent="0.2">
      <c r="A31" s="155">
        <v>1934</v>
      </c>
      <c r="B31" s="135">
        <f>taxrates!AY23</f>
        <v>0.30083885040961422</v>
      </c>
      <c r="C31" s="503">
        <f>taxrates!AZ23</f>
        <v>1.7984645018516997E-2</v>
      </c>
      <c r="D31" s="503">
        <f>taxrates!BA23</f>
        <v>2.7727864470020232E-2</v>
      </c>
      <c r="E31" s="503">
        <f>taxrates!BB23</f>
        <v>4.0887516827207858E-5</v>
      </c>
      <c r="F31" s="503">
        <f>taxrates!BC23</f>
        <v>9.3451310352480429E-2</v>
      </c>
      <c r="G31" s="503">
        <f>taxrates!BD23</f>
        <v>0.13551127676989308</v>
      </c>
      <c r="H31" s="504">
        <f>taxrates!BE23</f>
        <v>2.6122866281876263E-2</v>
      </c>
      <c r="I31" s="174">
        <f>taxrates!BF23</f>
        <v>0.41142788399193941</v>
      </c>
      <c r="J31" s="114">
        <f>taxrates!BG23</f>
        <v>1.6503436666265893E-2</v>
      </c>
      <c r="K31" s="114">
        <f>taxrates!BH23</f>
        <v>2.4627775804907454E-2</v>
      </c>
      <c r="L31" s="114">
        <f>taxrates!BI23</f>
        <v>1.7552294222727112E-5</v>
      </c>
      <c r="M31" s="114">
        <f>taxrates!BJ23</f>
        <v>0.15813209623918895</v>
      </c>
      <c r="N31" s="114">
        <f>taxrates!BK23</f>
        <v>0.16891545679818504</v>
      </c>
      <c r="O31" s="114">
        <f>taxrates!BL23</f>
        <v>4.3231566189169339E-2</v>
      </c>
      <c r="P31" s="106">
        <f>taxrates!BM23</f>
        <v>0.53485624918952124</v>
      </c>
      <c r="Q31" s="114">
        <f>taxrates!BN23</f>
        <v>2.1454467666145661E-2</v>
      </c>
      <c r="R31" s="114">
        <f>taxrates!BO23</f>
        <v>3.2016108546379693E-2</v>
      </c>
      <c r="S31" s="114">
        <f>taxrates!BP23</f>
        <v>2.2817982489545245E-5</v>
      </c>
      <c r="T31" s="114">
        <f>taxrates!BQ23</f>
        <v>0.20557172511094562</v>
      </c>
      <c r="U31" s="114">
        <f>taxrates!BR23</f>
        <v>0.21959009383764055</v>
      </c>
      <c r="V31" s="154">
        <f>taxrates!BS23</f>
        <v>5.6201036045920146E-2</v>
      </c>
    </row>
    <row r="32" spans="1:22" x14ac:dyDescent="0.2">
      <c r="A32" s="155">
        <v>1935</v>
      </c>
      <c r="B32" s="135">
        <f>taxrates!AY24</f>
        <v>0.29950144456428623</v>
      </c>
      <c r="C32" s="503">
        <f>taxrates!AZ24</f>
        <v>1.6542198305247179E-2</v>
      </c>
      <c r="D32" s="503">
        <f>taxrates!BA24</f>
        <v>2.5092118975367238E-2</v>
      </c>
      <c r="E32" s="503">
        <f>taxrates!BB24</f>
        <v>3.6780080816584426E-5</v>
      </c>
      <c r="F32" s="503">
        <f>taxrates!BC24</f>
        <v>9.7563534944089939E-2</v>
      </c>
      <c r="G32" s="503">
        <f>taxrates!BD24</f>
        <v>0.12473769799881351</v>
      </c>
      <c r="H32" s="504">
        <f>taxrates!BE24</f>
        <v>3.552911425995179E-2</v>
      </c>
      <c r="I32" s="174">
        <f>taxrates!BF24</f>
        <v>0.41065369624726433</v>
      </c>
      <c r="J32" s="114">
        <f>taxrates!BG24</f>
        <v>1.496900061804827E-2</v>
      </c>
      <c r="K32" s="114">
        <f>taxrates!BH24</f>
        <v>2.202449115826528E-2</v>
      </c>
      <c r="L32" s="114">
        <f>taxrates!BI24</f>
        <v>1.5569795066653674E-5</v>
      </c>
      <c r="M32" s="114">
        <f>taxrates!BJ24</f>
        <v>0.16233142733257597</v>
      </c>
      <c r="N32" s="114">
        <f>taxrates!BK24</f>
        <v>0.15317893408783767</v>
      </c>
      <c r="O32" s="114">
        <f>taxrates!BL24</f>
        <v>5.8134273255470478E-2</v>
      </c>
      <c r="P32" s="106">
        <f>taxrates!BM24</f>
        <v>0.53384980512144364</v>
      </c>
      <c r="Q32" s="114">
        <f>taxrates!BN24</f>
        <v>1.9459700803462751E-2</v>
      </c>
      <c r="R32" s="114">
        <f>taxrates!BO24</f>
        <v>2.8631838505744866E-2</v>
      </c>
      <c r="S32" s="114">
        <f>taxrates!BP24</f>
        <v>2.0240733586649776E-5</v>
      </c>
      <c r="T32" s="114">
        <f>taxrates!BQ24</f>
        <v>0.21103085553234877</v>
      </c>
      <c r="U32" s="114">
        <f>taxrates!BR24</f>
        <v>0.19913261431418894</v>
      </c>
      <c r="V32" s="154">
        <f>taxrates!BS24</f>
        <v>7.5574555232111623E-2</v>
      </c>
    </row>
    <row r="33" spans="1:22" x14ac:dyDescent="0.2">
      <c r="A33" s="155">
        <v>1936</v>
      </c>
      <c r="B33" s="135">
        <f>taxrates!AY25</f>
        <v>0.31327753804251618</v>
      </c>
      <c r="C33" s="503">
        <f>taxrates!AZ25</f>
        <v>1.4889094972106772E-2</v>
      </c>
      <c r="D33" s="503">
        <f>taxrates!BA25</f>
        <v>2.0073976272577027E-2</v>
      </c>
      <c r="E33" s="503">
        <f>taxrates!BB25</f>
        <v>1.2924786240110428E-4</v>
      </c>
      <c r="F33" s="503">
        <f>taxrates!BC25</f>
        <v>9.6030248961687617E-2</v>
      </c>
      <c r="G33" s="503">
        <f>taxrates!BD25</f>
        <v>0.14177233606362133</v>
      </c>
      <c r="H33" s="504">
        <f>taxrates!BE25</f>
        <v>4.0382633910122374E-2</v>
      </c>
      <c r="I33" s="174">
        <f>taxrates!BF25</f>
        <v>0.42993839211608786</v>
      </c>
      <c r="J33" s="114">
        <f>taxrates!BG25</f>
        <v>1.3648667158187725E-2</v>
      </c>
      <c r="K33" s="114">
        <f>taxrates!BH25</f>
        <v>1.7519195723700098E-2</v>
      </c>
      <c r="L33" s="114">
        <f>taxrates!BI25</f>
        <v>5.5426307341371084E-5</v>
      </c>
      <c r="M33" s="114">
        <f>taxrates!BJ25</f>
        <v>0.16206191340354908</v>
      </c>
      <c r="N33" s="114">
        <f>taxrates!BK25</f>
        <v>0.16954023276304081</v>
      </c>
      <c r="O33" s="114">
        <f>taxrates!BL25</f>
        <v>6.7112956760268822E-2</v>
      </c>
      <c r="P33" s="106">
        <f>taxrates!BM25</f>
        <v>0.55891990975091421</v>
      </c>
      <c r="Q33" s="114">
        <f>taxrates!BN25</f>
        <v>1.7743267305644041E-2</v>
      </c>
      <c r="R33" s="114">
        <f>taxrates!BO25</f>
        <v>2.2774954440810128E-2</v>
      </c>
      <c r="S33" s="114">
        <f>taxrates!BP25</f>
        <v>7.2054199543782415E-5</v>
      </c>
      <c r="T33" s="114">
        <f>taxrates!BQ25</f>
        <v>0.21068048742461382</v>
      </c>
      <c r="U33" s="114">
        <f>taxrates!BR25</f>
        <v>0.22040230259195304</v>
      </c>
      <c r="V33" s="154">
        <f>taxrates!BS25</f>
        <v>8.7246843788349474E-2</v>
      </c>
    </row>
    <row r="34" spans="1:22" x14ac:dyDescent="0.2">
      <c r="A34" s="155">
        <v>1937</v>
      </c>
      <c r="B34" s="135">
        <f>taxrates!AY26</f>
        <v>0.34236937064439965</v>
      </c>
      <c r="C34" s="503">
        <f>taxrates!AZ26</f>
        <v>1.4767354768777882E-2</v>
      </c>
      <c r="D34" s="503">
        <f>taxrates!BA26</f>
        <v>1.8669790267234417E-2</v>
      </c>
      <c r="E34" s="503">
        <f>taxrates!BB26</f>
        <v>5.5759334946573402E-4</v>
      </c>
      <c r="F34" s="503">
        <f>taxrates!BC26</f>
        <v>0.12905144908695435</v>
      </c>
      <c r="G34" s="503">
        <f>taxrates!BD26</f>
        <v>0.14033460760974031</v>
      </c>
      <c r="H34" s="504">
        <f>taxrates!BE26</f>
        <v>3.8988575562226929E-2</v>
      </c>
      <c r="I34" s="174">
        <f>taxrates!BF26</f>
        <v>0.47374024351354355</v>
      </c>
      <c r="J34" s="114">
        <f>taxrates!BG26</f>
        <v>1.3429332158887647E-2</v>
      </c>
      <c r="K34" s="114">
        <f>taxrates!BH26</f>
        <v>1.6288579365760194E-2</v>
      </c>
      <c r="L34" s="114">
        <f>taxrates!BI26</f>
        <v>2.3721378657665465E-4</v>
      </c>
      <c r="M34" s="114">
        <f>taxrates!BJ26</f>
        <v>0.21050780947338951</v>
      </c>
      <c r="N34" s="114">
        <f>taxrates!BK26</f>
        <v>0.16882756190850812</v>
      </c>
      <c r="O34" s="114">
        <f>taxrates!BL26</f>
        <v>6.4449746820421441E-2</v>
      </c>
      <c r="P34" s="106">
        <f>taxrates!BM26</f>
        <v>0.61586231656760659</v>
      </c>
      <c r="Q34" s="114">
        <f>taxrates!BN26</f>
        <v>1.745813180655394E-2</v>
      </c>
      <c r="R34" s="114">
        <f>taxrates!BO26</f>
        <v>2.1175153175488255E-2</v>
      </c>
      <c r="S34" s="114">
        <f>taxrates!BP26</f>
        <v>3.0837792254965107E-4</v>
      </c>
      <c r="T34" s="114">
        <f>taxrates!BQ26</f>
        <v>0.27366015231540636</v>
      </c>
      <c r="U34" s="114">
        <f>taxrates!BR26</f>
        <v>0.21947583048106056</v>
      </c>
      <c r="V34" s="154">
        <f>taxrates!BS26</f>
        <v>8.3784670866547881E-2</v>
      </c>
    </row>
    <row r="35" spans="1:22" x14ac:dyDescent="0.2">
      <c r="A35" s="155">
        <v>1938</v>
      </c>
      <c r="B35" s="135">
        <f>taxrates!AY27</f>
        <v>0.36536632758855891</v>
      </c>
      <c r="C35" s="503">
        <f>taxrates!AZ27</f>
        <v>1.7659645184268134E-2</v>
      </c>
      <c r="D35" s="503">
        <f>taxrates!BA27</f>
        <v>2.1850461864352525E-2</v>
      </c>
      <c r="E35" s="503">
        <f>taxrates!BB27</f>
        <v>7.5148699385852325E-4</v>
      </c>
      <c r="F35" s="503">
        <f>taxrates!BC27</f>
        <v>0.14983576580041361</v>
      </c>
      <c r="G35" s="503">
        <f>taxrates!BD27</f>
        <v>0.12784642816520606</v>
      </c>
      <c r="H35" s="504">
        <f>taxrates!BE27</f>
        <v>4.7422539580460076E-2</v>
      </c>
      <c r="I35" s="174">
        <f>taxrates!BF27</f>
        <v>0.51647130855829049</v>
      </c>
      <c r="J35" s="114">
        <f>taxrates!BG27</f>
        <v>1.6201022466451321E-2</v>
      </c>
      <c r="K35" s="114">
        <f>taxrates!BH27</f>
        <v>1.8174431286444907E-2</v>
      </c>
      <c r="L35" s="114">
        <f>taxrates!BI27</f>
        <v>3.2251695654796265E-4</v>
      </c>
      <c r="M35" s="114">
        <f>taxrates!BJ27</f>
        <v>0.2453823260234341</v>
      </c>
      <c r="N35" s="114">
        <f>taxrates!BK27</f>
        <v>0.15710061305513251</v>
      </c>
      <c r="O35" s="114">
        <f>taxrates!BL27</f>
        <v>7.9290398770279685E-2</v>
      </c>
      <c r="P35" s="106">
        <f>taxrates!BM27</f>
        <v>0.67141270112577767</v>
      </c>
      <c r="Q35" s="114">
        <f>taxrates!BN27</f>
        <v>2.1061329206386717E-2</v>
      </c>
      <c r="R35" s="114">
        <f>taxrates!BO27</f>
        <v>2.3626760672378379E-2</v>
      </c>
      <c r="S35" s="114">
        <f>taxrates!BP27</f>
        <v>4.1927204351235148E-4</v>
      </c>
      <c r="T35" s="114">
        <f>taxrates!BQ27</f>
        <v>0.31899702383046435</v>
      </c>
      <c r="U35" s="114">
        <f>taxrates!BR27</f>
        <v>0.20423079697167229</v>
      </c>
      <c r="V35" s="154">
        <f>taxrates!BS27</f>
        <v>0.10307751840136359</v>
      </c>
    </row>
    <row r="36" spans="1:22" x14ac:dyDescent="0.2">
      <c r="A36" s="157">
        <v>1939</v>
      </c>
      <c r="B36" s="139">
        <f>taxrates!AY28</f>
        <v>0.30603820585258129</v>
      </c>
      <c r="C36" s="505">
        <f>taxrates!AZ28</f>
        <v>1.6393404518761801E-2</v>
      </c>
      <c r="D36" s="505">
        <f>taxrates!BA28</f>
        <v>1.9692547487257774E-2</v>
      </c>
      <c r="E36" s="505">
        <f>taxrates!BB28</f>
        <v>7.2381369627711671E-4</v>
      </c>
      <c r="F36" s="505">
        <f>taxrates!BC28</f>
        <v>0.10489587779212965</v>
      </c>
      <c r="G36" s="505">
        <f>taxrates!BD28</f>
        <v>0.12498840934349696</v>
      </c>
      <c r="H36" s="506">
        <f>taxrates!BE28</f>
        <v>3.9344153014657997E-2</v>
      </c>
      <c r="I36" s="175">
        <f>taxrates!BF28</f>
        <v>0.42706298045884805</v>
      </c>
      <c r="J36" s="116">
        <f>taxrates!BG28</f>
        <v>1.5262620342708746E-2</v>
      </c>
      <c r="K36" s="116">
        <f>taxrates!BH28</f>
        <v>1.7090698118130816E-2</v>
      </c>
      <c r="L36" s="116">
        <f>taxrates!BI28</f>
        <v>3.1525165564849492E-4</v>
      </c>
      <c r="M36" s="116">
        <f>taxrates!BJ28</f>
        <v>0.17446764096857781</v>
      </c>
      <c r="N36" s="116">
        <f>taxrates!BK28</f>
        <v>0.1529908010034956</v>
      </c>
      <c r="O36" s="116">
        <f>taxrates!BL28</f>
        <v>6.6935968370286592E-2</v>
      </c>
      <c r="P36" s="109">
        <f>taxrates!BM28</f>
        <v>0.55518187459650248</v>
      </c>
      <c r="Q36" s="116">
        <f>taxrates!BN28</f>
        <v>1.9841406445521372E-2</v>
      </c>
      <c r="R36" s="116">
        <f>taxrates!BO28</f>
        <v>2.221790755357006E-2</v>
      </c>
      <c r="S36" s="116">
        <f>taxrates!BP28</f>
        <v>4.0982715234304343E-4</v>
      </c>
      <c r="T36" s="116">
        <f>taxrates!BQ28</f>
        <v>0.22680793325915116</v>
      </c>
      <c r="U36" s="116">
        <f>taxrates!BR28</f>
        <v>0.19888804130454429</v>
      </c>
      <c r="V36" s="156">
        <f>taxrates!BS28</f>
        <v>8.7016758881372572E-2</v>
      </c>
    </row>
    <row r="37" spans="1:22" x14ac:dyDescent="0.2">
      <c r="A37" s="155">
        <v>1940</v>
      </c>
      <c r="B37" s="135">
        <f>taxrates!AY29</f>
        <v>0.31746364615241529</v>
      </c>
      <c r="C37" s="503">
        <f>taxrates!AZ29</f>
        <v>1.5139261163709583E-2</v>
      </c>
      <c r="D37" s="503">
        <f>taxrates!BA29</f>
        <v>1.5387624256670597E-2</v>
      </c>
      <c r="E37" s="503">
        <f>taxrates!BB29</f>
        <v>6.4367680699355524E-4</v>
      </c>
      <c r="F37" s="503">
        <f>taxrates!BC29</f>
        <v>9.6106034249386282E-2</v>
      </c>
      <c r="G37" s="503">
        <f>taxrates!BD29</f>
        <v>0.16003558856366001</v>
      </c>
      <c r="H37" s="504">
        <f>taxrates!BE29</f>
        <v>3.0151461111995265E-2</v>
      </c>
      <c r="I37" s="174">
        <f>taxrates!BF29</f>
        <v>0.41977600800451331</v>
      </c>
      <c r="J37" s="114">
        <f>taxrates!BG29</f>
        <v>1.3636319803203961E-2</v>
      </c>
      <c r="K37" s="114">
        <f>taxrates!BH29</f>
        <v>1.2632809280051406E-2</v>
      </c>
      <c r="L37" s="114">
        <f>taxrates!BI29</f>
        <v>2.7122579535278986E-4</v>
      </c>
      <c r="M37" s="114">
        <f>taxrates!BJ29</f>
        <v>0.15252669158167578</v>
      </c>
      <c r="N37" s="114">
        <f>taxrates!BK29</f>
        <v>0.1921046315777363</v>
      </c>
      <c r="O37" s="114">
        <f>taxrates!BL29</f>
        <v>4.8604329966493102E-2</v>
      </c>
      <c r="P37" s="106">
        <f>taxrates!BM29</f>
        <v>0.54570881040586727</v>
      </c>
      <c r="Q37" s="114">
        <f>taxrates!BN29</f>
        <v>1.7727215744165151E-2</v>
      </c>
      <c r="R37" s="114">
        <f>taxrates!BO29</f>
        <v>1.6422652064066828E-2</v>
      </c>
      <c r="S37" s="114">
        <f>taxrates!BP29</f>
        <v>3.5259353395862683E-4</v>
      </c>
      <c r="T37" s="114">
        <f>taxrates!BQ29</f>
        <v>0.19828469905617851</v>
      </c>
      <c r="U37" s="114">
        <f>taxrates!BR29</f>
        <v>0.24973602105105719</v>
      </c>
      <c r="V37" s="154">
        <f>taxrates!BS29</f>
        <v>6.3185628956441031E-2</v>
      </c>
    </row>
    <row r="38" spans="1:22" x14ac:dyDescent="0.2">
      <c r="A38" s="155">
        <v>1941</v>
      </c>
      <c r="B38" s="135">
        <f>taxrates!AY30</f>
        <v>0.39222836289536916</v>
      </c>
      <c r="C38" s="503">
        <f>taxrates!AZ30</f>
        <v>1.3972457141034483E-2</v>
      </c>
      <c r="D38" s="503">
        <f>taxrates!BA30</f>
        <v>1.0202357398741596E-2</v>
      </c>
      <c r="E38" s="503">
        <f>taxrates!BB30</f>
        <v>6.0485319122579651E-4</v>
      </c>
      <c r="F38" s="503">
        <f>taxrates!BC30</f>
        <v>9.5367313195741432E-2</v>
      </c>
      <c r="G38" s="503">
        <f>taxrates!BD30</f>
        <v>0.24643342971335352</v>
      </c>
      <c r="H38" s="504">
        <f>taxrates!BE30</f>
        <v>2.5647952255272354E-2</v>
      </c>
      <c r="I38" s="174">
        <f>taxrates!BF30</f>
        <v>0.4958678395005609</v>
      </c>
      <c r="J38" s="114">
        <f>taxrates!BG30</f>
        <v>1.2373629558701709E-2</v>
      </c>
      <c r="K38" s="114">
        <f>taxrates!BH30</f>
        <v>7.9649439018579116E-3</v>
      </c>
      <c r="L38" s="114">
        <f>taxrates!BI30</f>
        <v>2.5057915119554145E-4</v>
      </c>
      <c r="M38" s="114">
        <f>taxrates!BJ30</f>
        <v>0.1470486109379098</v>
      </c>
      <c r="N38" s="114">
        <f>taxrates!BK30</f>
        <v>0.28844464174634465</v>
      </c>
      <c r="O38" s="114">
        <f>taxrates!BL30</f>
        <v>3.9785434204551239E-2</v>
      </c>
      <c r="P38" s="106">
        <f>taxrates!BM30</f>
        <v>0.65040720570740473</v>
      </c>
      <c r="Q38" s="114">
        <f>taxrates!BN30</f>
        <v>1.2230812083243227E-2</v>
      </c>
      <c r="R38" s="114">
        <f>taxrates!BO30</f>
        <v>4.775851861997615E-3</v>
      </c>
      <c r="S38" s="114">
        <f>taxrates!BP30</f>
        <v>7.8474437961012652E-5</v>
      </c>
      <c r="T38" s="114">
        <f>taxrates!BQ30</f>
        <v>0.22341809402829566</v>
      </c>
      <c r="U38" s="114">
        <f>taxrates!BR30</f>
        <v>0.34407920127066588</v>
      </c>
      <c r="V38" s="154">
        <f>taxrates!BS30</f>
        <v>6.5824772025241354E-2</v>
      </c>
    </row>
    <row r="39" spans="1:22" x14ac:dyDescent="0.2">
      <c r="A39" s="155">
        <v>1942</v>
      </c>
      <c r="B39" s="135">
        <f>taxrates!AY31</f>
        <v>0.43443058183149752</v>
      </c>
      <c r="C39" s="503">
        <f>taxrates!AZ31</f>
        <v>1.2026448463023441E-2</v>
      </c>
      <c r="D39" s="503">
        <f>taxrates!BA31</f>
        <v>7.8844905487885381E-3</v>
      </c>
      <c r="E39" s="503">
        <f>taxrates!BB31</f>
        <v>5.9883881070648423E-4</v>
      </c>
      <c r="F39" s="503">
        <f>taxrates!BC31</f>
        <v>0.11376268986378545</v>
      </c>
      <c r="G39" s="503">
        <f>taxrates!BD31</f>
        <v>0.27721323063233055</v>
      </c>
      <c r="H39" s="504">
        <f>taxrates!BE31</f>
        <v>2.2944883512863081E-2</v>
      </c>
      <c r="I39" s="174">
        <f>taxrates!BF31</f>
        <v>0.50798241117093934</v>
      </c>
      <c r="J39" s="114">
        <f>taxrates!BG31</f>
        <v>1.0731757588408466E-2</v>
      </c>
      <c r="K39" s="114">
        <f>taxrates!BH31</f>
        <v>5.8265553260957578E-3</v>
      </c>
      <c r="L39" s="114">
        <f>taxrates!BI31</f>
        <v>2.4998504730598198E-4</v>
      </c>
      <c r="M39" s="114">
        <f>taxrates!BJ31</f>
        <v>0.15048806739940113</v>
      </c>
      <c r="N39" s="114">
        <f>taxrates!BK31</f>
        <v>0.30560746308209547</v>
      </c>
      <c r="O39" s="114">
        <f>taxrates!BL31</f>
        <v>3.5078582727632562E-2</v>
      </c>
      <c r="P39" s="106">
        <f>taxrates!BM31</f>
        <v>0.59971610354722882</v>
      </c>
      <c r="Q39" s="114">
        <f>taxrates!BN31</f>
        <v>1.1404103431077259E-2</v>
      </c>
      <c r="R39" s="114">
        <f>taxrates!BO31</f>
        <v>3.2813538846856553E-3</v>
      </c>
      <c r="S39" s="114">
        <f>taxrates!BP31</f>
        <v>8.4164591968836176E-5</v>
      </c>
      <c r="T39" s="114">
        <f>taxrates!BQ31</f>
        <v>0.19495781099950926</v>
      </c>
      <c r="U39" s="114">
        <f>taxrates!BR31</f>
        <v>0.32801147280959536</v>
      </c>
      <c r="V39" s="154">
        <f>taxrates!BS31</f>
        <v>6.1977197830392468E-2</v>
      </c>
    </row>
    <row r="40" spans="1:22" x14ac:dyDescent="0.2">
      <c r="A40" s="155">
        <v>1943</v>
      </c>
      <c r="B40" s="135">
        <f>taxrates!AY32</f>
        <v>0.49970907933824388</v>
      </c>
      <c r="C40" s="503">
        <f>taxrates!AZ32</f>
        <v>1.2336382532133001E-2</v>
      </c>
      <c r="D40" s="503">
        <f>taxrates!BA32</f>
        <v>7.3278763079007532E-3</v>
      </c>
      <c r="E40" s="503">
        <f>taxrates!BB32</f>
        <v>7.1935383200788625E-4</v>
      </c>
      <c r="F40" s="503">
        <f>taxrates!BC32</f>
        <v>0.18371030037621208</v>
      </c>
      <c r="G40" s="503">
        <f>taxrates!BD32</f>
        <v>0.27498242909668191</v>
      </c>
      <c r="H40" s="504">
        <f>taxrates!BE32</f>
        <v>2.0632737193308204E-2</v>
      </c>
      <c r="I40" s="174">
        <f>taxrates!BF32</f>
        <v>0.56736170245398077</v>
      </c>
      <c r="J40" s="114">
        <f>taxrates!BG32</f>
        <v>1.1478114937112623E-2</v>
      </c>
      <c r="K40" s="114">
        <f>taxrates!BH32</f>
        <v>5.6402674717359628E-3</v>
      </c>
      <c r="L40" s="114">
        <f>taxrates!BI32</f>
        <v>3.1310927789589873E-4</v>
      </c>
      <c r="M40" s="114">
        <f>taxrates!BJ32</f>
        <v>0.21453938614664864</v>
      </c>
      <c r="N40" s="114">
        <f>taxrates!BK32</f>
        <v>0.30324506608055318</v>
      </c>
      <c r="O40" s="114">
        <f>taxrates!BL32</f>
        <v>3.2145758540034548E-2</v>
      </c>
      <c r="P40" s="106">
        <f>taxrates!BM32</f>
        <v>0.6834529344913951</v>
      </c>
      <c r="Q40" s="114">
        <f>taxrates!BN32</f>
        <v>1.4087889525465982E-2</v>
      </c>
      <c r="R40" s="114">
        <f>taxrates!BO32</f>
        <v>3.4501111124085179E-3</v>
      </c>
      <c r="S40" s="114">
        <f>taxrates!BP32</f>
        <v>1.2175769031486408E-4</v>
      </c>
      <c r="T40" s="114">
        <f>taxrates!BQ32</f>
        <v>0.27172685266595326</v>
      </c>
      <c r="U40" s="114">
        <f>taxrates!BR32</f>
        <v>0.32893250179933137</v>
      </c>
      <c r="V40" s="154">
        <f>taxrates!BS32</f>
        <v>6.5133821697921201E-2</v>
      </c>
    </row>
    <row r="41" spans="1:22" x14ac:dyDescent="0.2">
      <c r="A41" s="155">
        <v>1944</v>
      </c>
      <c r="B41" s="135">
        <f>taxrates!AY33</f>
        <v>0.48532642728019948</v>
      </c>
      <c r="C41" s="503">
        <f>taxrates!AZ33</f>
        <v>1.6408345151014168E-2</v>
      </c>
      <c r="D41" s="503">
        <f>taxrates!BA33</f>
        <v>8.6466623215589664E-3</v>
      </c>
      <c r="E41" s="503">
        <f>taxrates!BB33</f>
        <v>9.553717307841205E-4</v>
      </c>
      <c r="F41" s="503">
        <f>taxrates!BC33</f>
        <v>0.1842883149602341</v>
      </c>
      <c r="G41" s="503">
        <f>taxrates!BD33</f>
        <v>0.24646992393649919</v>
      </c>
      <c r="H41" s="504">
        <f>taxrates!BE33</f>
        <v>2.8557809180108997E-2</v>
      </c>
      <c r="I41" s="174">
        <f>taxrates!BF33</f>
        <v>0.55729999128916441</v>
      </c>
      <c r="J41" s="114">
        <f>taxrates!BG33</f>
        <v>1.5761477435440444E-2</v>
      </c>
      <c r="K41" s="114">
        <f>taxrates!BH33</f>
        <v>6.8151705839766819E-3</v>
      </c>
      <c r="L41" s="114">
        <f>taxrates!BI33</f>
        <v>4.2931410936996906E-4</v>
      </c>
      <c r="M41" s="114">
        <f>taxrates!BJ33</f>
        <v>0.21501613178403503</v>
      </c>
      <c r="N41" s="114">
        <f>taxrates!BK33</f>
        <v>0.27441680623317505</v>
      </c>
      <c r="O41" s="114">
        <f>taxrates!BL33</f>
        <v>4.486109114316713E-2</v>
      </c>
      <c r="P41" s="106">
        <f>taxrates!BM33</f>
        <v>0.64845907287528959</v>
      </c>
      <c r="Q41" s="114">
        <f>taxrates!BN33</f>
        <v>1.7225088553409935E-2</v>
      </c>
      <c r="R41" s="114">
        <f>taxrates!BO33</f>
        <v>4.059435257670478E-3</v>
      </c>
      <c r="S41" s="114">
        <f>taxrates!BP33</f>
        <v>1.4864996009937589E-4</v>
      </c>
      <c r="T41" s="114">
        <f>taxrates!BQ33</f>
        <v>0.2308873477697044</v>
      </c>
      <c r="U41" s="114">
        <f>taxrates!BR33</f>
        <v>0.3158142546737101</v>
      </c>
      <c r="V41" s="154">
        <f>taxrates!BS33</f>
        <v>8.0324296660695182E-2</v>
      </c>
    </row>
    <row r="42" spans="1:22" x14ac:dyDescent="0.2">
      <c r="A42" s="155">
        <v>1945</v>
      </c>
      <c r="B42" s="135">
        <f>taxrates!AY34</f>
        <v>0.50197237335503941</v>
      </c>
      <c r="C42" s="503">
        <f>taxrates!AZ34</f>
        <v>2.0676185947483525E-2</v>
      </c>
      <c r="D42" s="503">
        <f>taxrates!BA34</f>
        <v>1.0100807231488002E-2</v>
      </c>
      <c r="E42" s="503">
        <f>taxrates!BB34</f>
        <v>1.2939571548652171E-3</v>
      </c>
      <c r="F42" s="503">
        <f>taxrates!BC34</f>
        <v>0.23146051846028803</v>
      </c>
      <c r="G42" s="503">
        <f>taxrates!BD34</f>
        <v>0.20191581666049174</v>
      </c>
      <c r="H42" s="504">
        <f>taxrates!BE34</f>
        <v>3.6525087900422928E-2</v>
      </c>
      <c r="I42" s="174">
        <f>taxrates!BF34</f>
        <v>0.59392001810489814</v>
      </c>
      <c r="J42" s="114">
        <f>taxrates!BG34</f>
        <v>2.1079820335663656E-2</v>
      </c>
      <c r="K42" s="114">
        <f>taxrates!BH34</f>
        <v>8.4581189362376383E-3</v>
      </c>
      <c r="L42" s="114">
        <f>taxrates!BI34</f>
        <v>6.1714470294011109E-4</v>
      </c>
      <c r="M42" s="114">
        <f>taxrates!BJ34</f>
        <v>0.27118316907850082</v>
      </c>
      <c r="N42" s="114">
        <f>taxrates!BK34</f>
        <v>0.23315575147242029</v>
      </c>
      <c r="O42" s="114">
        <f>taxrates!BL34</f>
        <v>5.9426013579135732E-2</v>
      </c>
      <c r="P42" s="106">
        <f>taxrates!BM34</f>
        <v>0.74965204349859416</v>
      </c>
      <c r="Q42" s="114">
        <f>taxrates!BN34</f>
        <v>2.6400059013291739E-2</v>
      </c>
      <c r="R42" s="114">
        <f>taxrates!BO34</f>
        <v>5.6542482072208513E-3</v>
      </c>
      <c r="S42" s="114">
        <f>taxrates!BP34</f>
        <v>2.4487818340638911E-4</v>
      </c>
      <c r="T42" s="114">
        <f>taxrates!BQ34</f>
        <v>0.31614863559688849</v>
      </c>
      <c r="U42" s="114">
        <f>taxrates!BR34</f>
        <v>0.28025346696029824</v>
      </c>
      <c r="V42" s="154">
        <f>taxrates!BS34</f>
        <v>0.12095075553748849</v>
      </c>
    </row>
    <row r="43" spans="1:22" x14ac:dyDescent="0.2">
      <c r="A43" s="155">
        <v>1946</v>
      </c>
      <c r="B43" s="135">
        <f>taxrates!AY35</f>
        <v>0.47678335084515888</v>
      </c>
      <c r="C43" s="503">
        <f>taxrates!AZ35</f>
        <v>2.4189241438132215E-2</v>
      </c>
      <c r="D43" s="503">
        <f>taxrates!BA35</f>
        <v>1.0450070874466892E-2</v>
      </c>
      <c r="E43" s="503">
        <f>taxrates!BB35</f>
        <v>1.6347890327345297E-3</v>
      </c>
      <c r="F43" s="503">
        <f>taxrates!BC35</f>
        <v>0.2296418054308374</v>
      </c>
      <c r="G43" s="503">
        <f>taxrates!BD35</f>
        <v>0.17006216272107752</v>
      </c>
      <c r="H43" s="504">
        <f>taxrates!BE35</f>
        <v>4.0805281347910359E-2</v>
      </c>
      <c r="I43" s="174">
        <f>taxrates!BF35</f>
        <v>0.58977164986043307</v>
      </c>
      <c r="J43" s="114">
        <f>taxrates!BG35</f>
        <v>2.5471522794352261E-2</v>
      </c>
      <c r="K43" s="114">
        <f>taxrates!BH35</f>
        <v>9.3514154942529737E-3</v>
      </c>
      <c r="L43" s="114">
        <f>taxrates!BI35</f>
        <v>8.0531355552823907E-4</v>
      </c>
      <c r="M43" s="114">
        <f>taxrates!BJ35</f>
        <v>0.27439573648798687</v>
      </c>
      <c r="N43" s="114">
        <f>taxrates!BK35</f>
        <v>0.21145205571617279</v>
      </c>
      <c r="O43" s="114">
        <f>taxrates!BL35</f>
        <v>6.8295605812139989E-2</v>
      </c>
      <c r="P43" s="106">
        <f>taxrates!BM35</f>
        <v>0.75386479425208719</v>
      </c>
      <c r="Q43" s="114">
        <f>taxrates!BN35</f>
        <v>2.9208503246285222E-2</v>
      </c>
      <c r="R43" s="114">
        <f>taxrates!BO35</f>
        <v>6.2852763375993949E-3</v>
      </c>
      <c r="S43" s="114">
        <f>taxrates!BP35</f>
        <v>2.9257990795261783E-4</v>
      </c>
      <c r="T43" s="114">
        <f>taxrates!BQ35</f>
        <v>0.3065222919427959</v>
      </c>
      <c r="U43" s="114">
        <f>taxrates!BR35</f>
        <v>0.2868803074812592</v>
      </c>
      <c r="V43" s="154">
        <f>taxrates!BS35</f>
        <v>0.12467583533619489</v>
      </c>
    </row>
    <row r="44" spans="1:22" x14ac:dyDescent="0.2">
      <c r="A44" s="155">
        <v>1947</v>
      </c>
      <c r="B44" s="135">
        <f>taxrates!AY36</f>
        <v>0.48767377790450134</v>
      </c>
      <c r="C44" s="503">
        <f>taxrates!AZ36</f>
        <v>2.2150880236675781E-2</v>
      </c>
      <c r="D44" s="503">
        <f>taxrates!BA36</f>
        <v>9.4982847439104307E-3</v>
      </c>
      <c r="E44" s="503">
        <f>taxrates!BB36</f>
        <v>1.1832502267707715E-3</v>
      </c>
      <c r="F44" s="503">
        <f>taxrates!BC36</f>
        <v>0.19825921882683875</v>
      </c>
      <c r="G44" s="503">
        <f>taxrates!BD36</f>
        <v>0.21704084313055824</v>
      </c>
      <c r="H44" s="504">
        <f>taxrates!BE36</f>
        <v>3.9541300739747383E-2</v>
      </c>
      <c r="I44" s="174">
        <f>taxrates!BF36</f>
        <v>0.58281773382131641</v>
      </c>
      <c r="J44" s="114">
        <f>taxrates!BG36</f>
        <v>2.1675493441068276E-2</v>
      </c>
      <c r="K44" s="114">
        <f>taxrates!BH36</f>
        <v>8.1494503647109879E-3</v>
      </c>
      <c r="L44" s="114">
        <f>taxrates!BI36</f>
        <v>5.4165808991674981E-4</v>
      </c>
      <c r="M44" s="114">
        <f>taxrates!BJ36</f>
        <v>0.22293552755789864</v>
      </c>
      <c r="N44" s="114">
        <f>taxrates!BK36</f>
        <v>0.2682674456277101</v>
      </c>
      <c r="O44" s="114">
        <f>taxrates!BL36</f>
        <v>6.1248158740011625E-2</v>
      </c>
      <c r="P44" s="106">
        <f>taxrates!BM36</f>
        <v>0.69594733446885892</v>
      </c>
      <c r="Q44" s="114">
        <f>taxrates!BN36</f>
        <v>2.2282939114872898E-2</v>
      </c>
      <c r="R44" s="114">
        <f>taxrates!BO36</f>
        <v>5.2628137021220513E-3</v>
      </c>
      <c r="S44" s="114">
        <f>taxrates!BP36</f>
        <v>1.7642243465556921E-4</v>
      </c>
      <c r="T44" s="114">
        <f>taxrates!BQ36</f>
        <v>0.23185767457714185</v>
      </c>
      <c r="U44" s="114">
        <f>taxrates!BR36</f>
        <v>0.33826887636772524</v>
      </c>
      <c r="V44" s="154">
        <f>taxrates!BS36</f>
        <v>9.8098608272341403E-2</v>
      </c>
    </row>
    <row r="45" spans="1:22" x14ac:dyDescent="0.2">
      <c r="A45" s="155">
        <v>1948</v>
      </c>
      <c r="B45" s="135">
        <f>taxrates!AY37</f>
        <v>0.43937232597583381</v>
      </c>
      <c r="C45" s="503">
        <f>taxrates!AZ37</f>
        <v>1.9207230808567045E-2</v>
      </c>
      <c r="D45" s="503">
        <f>taxrates!BA37</f>
        <v>7.9017002095910747E-3</v>
      </c>
      <c r="E45" s="503">
        <f>taxrates!BB37</f>
        <v>7.8773191460899462E-4</v>
      </c>
      <c r="F45" s="503">
        <f>taxrates!BC37</f>
        <v>0.17130873413506459</v>
      </c>
      <c r="G45" s="503">
        <f>taxrates!BD37</f>
        <v>0.20640908702845209</v>
      </c>
      <c r="H45" s="504">
        <f>taxrates!BE37</f>
        <v>3.3757841879550061E-2</v>
      </c>
      <c r="I45" s="174">
        <f>taxrates!BF37</f>
        <v>0.52830107010300087</v>
      </c>
      <c r="J45" s="114">
        <f>taxrates!BG37</f>
        <v>1.8291680317244544E-2</v>
      </c>
      <c r="K45" s="114">
        <f>taxrates!BH37</f>
        <v>6.5811602543407828E-3</v>
      </c>
      <c r="L45" s="114">
        <f>taxrates!BI37</f>
        <v>3.5094408104865277E-4</v>
      </c>
      <c r="M45" s="114">
        <f>taxrates!BJ37</f>
        <v>0.20507627691202779</v>
      </c>
      <c r="N45" s="114">
        <f>taxrates!BK37</f>
        <v>0.24732383371608113</v>
      </c>
      <c r="O45" s="114">
        <f>taxrates!BL37</f>
        <v>5.0677174822258003E-2</v>
      </c>
      <c r="P45" s="106">
        <f>taxrates!BM37</f>
        <v>0.63587931205017889</v>
      </c>
      <c r="Q45" s="114">
        <f>taxrates!BN37</f>
        <v>1.9232026360467846E-2</v>
      </c>
      <c r="R45" s="114">
        <f>taxrates!BO37</f>
        <v>4.285936296136536E-3</v>
      </c>
      <c r="S45" s="114">
        <f>taxrates!BP37</f>
        <v>1.1690537021320831E-4</v>
      </c>
      <c r="T45" s="114">
        <f>taxrates!BQ37</f>
        <v>0.23474118561593099</v>
      </c>
      <c r="U45" s="114">
        <f>taxrates!BR37</f>
        <v>0.29634358561265095</v>
      </c>
      <c r="V45" s="154">
        <f>taxrates!BS37</f>
        <v>8.11596727947793E-2</v>
      </c>
    </row>
    <row r="46" spans="1:22" x14ac:dyDescent="0.2">
      <c r="A46" s="155">
        <v>1949</v>
      </c>
      <c r="B46" s="135">
        <f>taxrates!AY38</f>
        <v>0.405974080577156</v>
      </c>
      <c r="C46" s="503">
        <f>taxrates!AZ38</f>
        <v>2.1032359722962326E-2</v>
      </c>
      <c r="D46" s="503">
        <f>taxrates!BA38</f>
        <v>8.690274389113857E-3</v>
      </c>
      <c r="E46" s="503">
        <f>taxrates!BB38</f>
        <v>8.8341666672441248E-4</v>
      </c>
      <c r="F46" s="503">
        <f>taxrates!BC38</f>
        <v>0.14989412866404725</v>
      </c>
      <c r="G46" s="503">
        <f>taxrates!BD38</f>
        <v>0.19509792527425557</v>
      </c>
      <c r="H46" s="504">
        <f>taxrates!BE38</f>
        <v>3.0375975860052543E-2</v>
      </c>
      <c r="I46" s="174">
        <f>taxrates!BF38</f>
        <v>0.48504863053658925</v>
      </c>
      <c r="J46" s="114">
        <f>taxrates!BG38</f>
        <v>1.9879184840975648E-2</v>
      </c>
      <c r="K46" s="114">
        <f>taxrates!BH38</f>
        <v>7.049734811424819E-3</v>
      </c>
      <c r="L46" s="114">
        <f>taxrates!BI38</f>
        <v>3.9061308993702446E-4</v>
      </c>
      <c r="M46" s="114">
        <f>taxrates!BJ38</f>
        <v>0.17974836499868338</v>
      </c>
      <c r="N46" s="114">
        <f>taxrates!BK38</f>
        <v>0.23291589451863245</v>
      </c>
      <c r="O46" s="114">
        <f>taxrates!BL38</f>
        <v>4.5064838276935901E-2</v>
      </c>
      <c r="P46" s="106">
        <f>taxrates!BM38</f>
        <v>0.57943027121697754</v>
      </c>
      <c r="Q46" s="114">
        <f>taxrates!BN38</f>
        <v>2.0405757103829081E-2</v>
      </c>
      <c r="R46" s="114">
        <f>taxrates!BO38</f>
        <v>4.3952661796115254E-3</v>
      </c>
      <c r="S46" s="114">
        <f>taxrates!BP38</f>
        <v>1.2703577176947684E-4</v>
      </c>
      <c r="T46" s="114">
        <f>taxrates!BQ38</f>
        <v>0.20898156302074419</v>
      </c>
      <c r="U46" s="114">
        <f>taxrates!BR38</f>
        <v>0.27670885790996153</v>
      </c>
      <c r="V46" s="154">
        <f>taxrates!BS38</f>
        <v>6.8811791231061778E-2</v>
      </c>
    </row>
    <row r="47" spans="1:22" x14ac:dyDescent="0.2">
      <c r="A47" s="159">
        <v>1950</v>
      </c>
      <c r="B47" s="146">
        <f>taxrates!AY39</f>
        <v>0.46924513599566009</v>
      </c>
      <c r="C47" s="507">
        <f>taxrates!AZ39</f>
        <v>1.9769698240411842E-2</v>
      </c>
      <c r="D47" s="507">
        <f>taxrates!BA39</f>
        <v>7.8452205401992794E-3</v>
      </c>
      <c r="E47" s="507">
        <f>taxrates!BB39</f>
        <v>8.3992165558571265E-4</v>
      </c>
      <c r="F47" s="507">
        <f>taxrates!BC39</f>
        <v>0.15483268865086075</v>
      </c>
      <c r="G47" s="507">
        <f>taxrates!BD39</f>
        <v>0.26291453862120862</v>
      </c>
      <c r="H47" s="508">
        <f>taxrates!BE39</f>
        <v>2.3043068287393831E-2</v>
      </c>
      <c r="I47" s="176">
        <f>taxrates!BF39</f>
        <v>0.55729645106743275</v>
      </c>
      <c r="J47" s="118">
        <f>taxrates!BG39</f>
        <v>1.8368572236767324E-2</v>
      </c>
      <c r="K47" s="118">
        <f>taxrates!BH39</f>
        <v>6.3994332226407578E-3</v>
      </c>
      <c r="L47" s="118">
        <f>taxrates!BI39</f>
        <v>3.6507725167533135E-4</v>
      </c>
      <c r="M47" s="118">
        <f>taxrates!BJ39</f>
        <v>0.18252623563373477</v>
      </c>
      <c r="N47" s="118">
        <f>taxrates!BK39</f>
        <v>0.31617735821172355</v>
      </c>
      <c r="O47" s="118">
        <f>taxrates!BL39</f>
        <v>3.3459774510891049E-2</v>
      </c>
      <c r="P47" s="112">
        <f>taxrates!BM39</f>
        <v>0.7392256016290133</v>
      </c>
      <c r="Q47" s="118">
        <f>taxrates!BN39</f>
        <v>2.4135800957921772E-2</v>
      </c>
      <c r="R47" s="118">
        <f>taxrates!BO39</f>
        <v>4.5895983736363513E-3</v>
      </c>
      <c r="S47" s="118">
        <f>taxrates!BP39</f>
        <v>1.5198340990148584E-4</v>
      </c>
      <c r="T47" s="118">
        <f>taxrates!BQ39</f>
        <v>0.27229559752045696</v>
      </c>
      <c r="U47" s="118">
        <f>taxrates!BR39</f>
        <v>0.37425852959984962</v>
      </c>
      <c r="V47" s="158">
        <f>taxrates!BS39</f>
        <v>6.3794091767247096E-2</v>
      </c>
    </row>
    <row r="48" spans="1:22" x14ac:dyDescent="0.2">
      <c r="A48" s="155">
        <v>1951</v>
      </c>
      <c r="B48" s="135">
        <f>taxrates!AY40</f>
        <v>0.50285649426899337</v>
      </c>
      <c r="C48" s="503">
        <f>taxrates!AZ40</f>
        <v>1.9425040026767242E-2</v>
      </c>
      <c r="D48" s="503">
        <f>taxrates!BA40</f>
        <v>7.6065560788048468E-3</v>
      </c>
      <c r="E48" s="503">
        <f>taxrates!BB40</f>
        <v>9.2608979651119137E-4</v>
      </c>
      <c r="F48" s="503">
        <f>taxrates!BC40</f>
        <v>0.1619882421057024</v>
      </c>
      <c r="G48" s="503">
        <f>taxrates!BD40</f>
        <v>0.28918410600780881</v>
      </c>
      <c r="H48" s="504">
        <f>taxrates!BE40</f>
        <v>2.3726460253398942E-2</v>
      </c>
      <c r="I48" s="174">
        <f>taxrates!BF40</f>
        <v>0.59042265474806765</v>
      </c>
      <c r="J48" s="114">
        <f>taxrates!BG40</f>
        <v>1.8598253642328283E-2</v>
      </c>
      <c r="K48" s="114">
        <f>taxrates!BH40</f>
        <v>6.1741172488380541E-3</v>
      </c>
      <c r="L48" s="114">
        <f>taxrates!BI40</f>
        <v>4.1479544325239586E-4</v>
      </c>
      <c r="M48" s="114">
        <f>taxrates!BJ40</f>
        <v>0.18624904541457069</v>
      </c>
      <c r="N48" s="114">
        <f>taxrates!BK40</f>
        <v>0.34364193925015202</v>
      </c>
      <c r="O48" s="114">
        <f>taxrates!BL40</f>
        <v>3.5344503748926122E-2</v>
      </c>
      <c r="P48" s="106">
        <f>taxrates!BM40</f>
        <v>0.68798362103182753</v>
      </c>
      <c r="Q48" s="114">
        <f>taxrates!BN40</f>
        <v>1.918812615566505E-2</v>
      </c>
      <c r="R48" s="114">
        <f>taxrates!BO40</f>
        <v>3.9828658329025797E-3</v>
      </c>
      <c r="S48" s="114">
        <f>taxrates!BP40</f>
        <v>1.3558744348101594E-4</v>
      </c>
      <c r="T48" s="114">
        <f>taxrates!BQ40</f>
        <v>0.2000973780466985</v>
      </c>
      <c r="U48" s="114">
        <f>taxrates!BR40</f>
        <v>0.41303350996983201</v>
      </c>
      <c r="V48" s="154">
        <f>taxrates!BS40</f>
        <v>5.1546153583248266E-2</v>
      </c>
    </row>
    <row r="49" spans="1:22" x14ac:dyDescent="0.2">
      <c r="A49" s="155">
        <v>1952</v>
      </c>
      <c r="B49" s="135">
        <f>taxrates!AY41</f>
        <v>0.47932946020072953</v>
      </c>
      <c r="C49" s="503">
        <f>taxrates!AZ41</f>
        <v>2.1577232382049172E-2</v>
      </c>
      <c r="D49" s="503">
        <f>taxrates!BA41</f>
        <v>8.2467899635304317E-3</v>
      </c>
      <c r="E49" s="503">
        <f>taxrates!BB41</f>
        <v>9.7670262104510084E-4</v>
      </c>
      <c r="F49" s="503">
        <f>taxrates!BC41</f>
        <v>0.15918386028074305</v>
      </c>
      <c r="G49" s="503">
        <f>taxrates!BD41</f>
        <v>0.2627340571346588</v>
      </c>
      <c r="H49" s="504">
        <f>taxrates!BE41</f>
        <v>2.6610817818702934E-2</v>
      </c>
      <c r="I49" s="174">
        <f>taxrates!BF41</f>
        <v>0.54427087830427634</v>
      </c>
      <c r="J49" s="114">
        <f>taxrates!BG41</f>
        <v>2.0675801602022214E-2</v>
      </c>
      <c r="K49" s="114">
        <f>taxrates!BH41</f>
        <v>6.7174398404321878E-3</v>
      </c>
      <c r="L49" s="114">
        <f>taxrates!BI41</f>
        <v>4.3782404001377237E-4</v>
      </c>
      <c r="M49" s="114">
        <f>taxrates!BJ41</f>
        <v>0.15446824508433524</v>
      </c>
      <c r="N49" s="114">
        <f>taxrates!BK41</f>
        <v>0.32253074538869331</v>
      </c>
      <c r="O49" s="114">
        <f>taxrates!BL41</f>
        <v>3.944082234877954E-2</v>
      </c>
      <c r="P49" s="106">
        <f>taxrates!BM41</f>
        <v>0.65018210530869669</v>
      </c>
      <c r="Q49" s="114">
        <f>taxrates!BN41</f>
        <v>2.18381339400434E-2</v>
      </c>
      <c r="R49" s="114">
        <f>taxrates!BO41</f>
        <v>4.3891677973830947E-3</v>
      </c>
      <c r="S49" s="114">
        <f>taxrates!BP41</f>
        <v>1.4651357644549607E-4</v>
      </c>
      <c r="T49" s="114">
        <f>taxrates!BQ41</f>
        <v>0.18134351834861009</v>
      </c>
      <c r="U49" s="114">
        <f>taxrates!BR41</f>
        <v>0.38341551002336022</v>
      </c>
      <c r="V49" s="154">
        <f>taxrates!BS41</f>
        <v>5.9049261622854447E-2</v>
      </c>
    </row>
    <row r="50" spans="1:22" x14ac:dyDescent="0.2">
      <c r="A50" s="155">
        <v>1953</v>
      </c>
      <c r="B50" s="135">
        <f>taxrates!AY42</f>
        <v>0.48274835406413963</v>
      </c>
      <c r="C50" s="503">
        <f>taxrates!AZ42</f>
        <v>2.3357740581521489E-2</v>
      </c>
      <c r="D50" s="503">
        <f>taxrates!BA42</f>
        <v>8.5370739817295128E-3</v>
      </c>
      <c r="E50" s="503">
        <f>taxrates!BB42</f>
        <v>1.0162616043860062E-3</v>
      </c>
      <c r="F50" s="503">
        <f>taxrates!BC42</f>
        <v>0.14344119392276458</v>
      </c>
      <c r="G50" s="503">
        <f>taxrates!BD42</f>
        <v>0.2773753301619144</v>
      </c>
      <c r="H50" s="504">
        <f>taxrates!BE42</f>
        <v>2.9020753811823695E-2</v>
      </c>
      <c r="I50" s="174">
        <f>taxrates!BF42</f>
        <v>0.56947910759463516</v>
      </c>
      <c r="J50" s="114">
        <f>taxrates!BG42</f>
        <v>2.2585228976075702E-2</v>
      </c>
      <c r="K50" s="114">
        <f>taxrates!BH42</f>
        <v>6.8812000824185014E-3</v>
      </c>
      <c r="L50" s="114">
        <f>taxrates!BI42</f>
        <v>4.5969504072244363E-4</v>
      </c>
      <c r="M50" s="114">
        <f>taxrates!BJ42</f>
        <v>0.16152796025528085</v>
      </c>
      <c r="N50" s="114">
        <f>taxrates!BK42</f>
        <v>0.33488395990268038</v>
      </c>
      <c r="O50" s="114">
        <f>taxrates!BL42</f>
        <v>4.3141063337457229E-2</v>
      </c>
      <c r="P50" s="106">
        <f>taxrates!BM42</f>
        <v>0.65349867033272668</v>
      </c>
      <c r="Q50" s="114">
        <f>taxrates!BN42</f>
        <v>2.311034557604497E-2</v>
      </c>
      <c r="R50" s="114">
        <f>taxrates!BO42</f>
        <v>4.4994872807717912E-3</v>
      </c>
      <c r="S50" s="114">
        <f>taxrates!BP42</f>
        <v>1.490310827616267E-4</v>
      </c>
      <c r="T50" s="114">
        <f>taxrates!BQ42</f>
        <v>0.16068988329598741</v>
      </c>
      <c r="U50" s="114">
        <f>taxrates!BR42</f>
        <v>0.40229776441178672</v>
      </c>
      <c r="V50" s="154">
        <f>taxrates!BS42</f>
        <v>6.2752158685374079E-2</v>
      </c>
    </row>
    <row r="51" spans="1:22" x14ac:dyDescent="0.2">
      <c r="A51" s="155">
        <v>1954</v>
      </c>
      <c r="B51" s="135">
        <f>taxrates!AY43</f>
        <v>0.457758667619936</v>
      </c>
      <c r="C51" s="503">
        <f>taxrates!AZ43</f>
        <v>2.2881653175263594E-2</v>
      </c>
      <c r="D51" s="503">
        <f>taxrates!BA43</f>
        <v>1.0172549067441096E-2</v>
      </c>
      <c r="E51" s="503">
        <f>taxrates!BB43</f>
        <v>1.1777749525047853E-3</v>
      </c>
      <c r="F51" s="503">
        <f>taxrates!BC43</f>
        <v>0.14970979406889878</v>
      </c>
      <c r="G51" s="503">
        <f>taxrates!BD43</f>
        <v>0.24418170416355872</v>
      </c>
      <c r="H51" s="504">
        <f>taxrates!BE43</f>
        <v>2.9635192192269032E-2</v>
      </c>
      <c r="I51" s="174">
        <f>taxrates!BF43</f>
        <v>0.55035777313557133</v>
      </c>
      <c r="J51" s="114">
        <f>taxrates!BG43</f>
        <v>2.2107313561043201E-2</v>
      </c>
      <c r="K51" s="114">
        <f>taxrates!BH43</f>
        <v>8.4070588525446081E-3</v>
      </c>
      <c r="L51" s="114">
        <f>taxrates!BI43</f>
        <v>5.3233070875535944E-4</v>
      </c>
      <c r="M51" s="114">
        <f>taxrates!BJ43</f>
        <v>0.17080600400491414</v>
      </c>
      <c r="N51" s="114">
        <f>taxrates!BK43</f>
        <v>0.30475953322909499</v>
      </c>
      <c r="O51" s="114">
        <f>taxrates!BL43</f>
        <v>4.3745532779218964E-2</v>
      </c>
      <c r="P51" s="106">
        <f>taxrates!BM43</f>
        <v>0.63782261720705524</v>
      </c>
      <c r="Q51" s="114">
        <f>taxrates!BN43</f>
        <v>2.3647477614439534E-2</v>
      </c>
      <c r="R51" s="114">
        <f>taxrates!BO43</f>
        <v>6.3392146492008347E-3</v>
      </c>
      <c r="S51" s="114">
        <f>taxrates!BP43</f>
        <v>1.8040786566903152E-4</v>
      </c>
      <c r="T51" s="114">
        <f>taxrates!BQ43</f>
        <v>0.18541858757750707</v>
      </c>
      <c r="U51" s="114">
        <f>taxrates!BR43</f>
        <v>0.35552244739861688</v>
      </c>
      <c r="V51" s="154">
        <f>taxrates!BS43</f>
        <v>6.6714482101621939E-2</v>
      </c>
    </row>
    <row r="52" spans="1:22" x14ac:dyDescent="0.2">
      <c r="A52" s="155">
        <v>1955</v>
      </c>
      <c r="B52" s="135">
        <f>taxrates!AY44</f>
        <v>0.46288924194837949</v>
      </c>
      <c r="C52" s="503">
        <f>taxrates!AZ44</f>
        <v>2.1606069714203764E-2</v>
      </c>
      <c r="D52" s="503">
        <f>taxrates!BA44</f>
        <v>7.6458755082895536E-3</v>
      </c>
      <c r="E52" s="503">
        <f>taxrates!BB44</f>
        <v>1.1447866100494503E-3</v>
      </c>
      <c r="F52" s="503">
        <f>taxrates!BC44</f>
        <v>0.14007559371613154</v>
      </c>
      <c r="G52" s="503">
        <f>taxrates!BD44</f>
        <v>0.26517813911874172</v>
      </c>
      <c r="H52" s="504">
        <f>taxrates!BE44</f>
        <v>2.7238777280963477E-2</v>
      </c>
      <c r="I52" s="174">
        <f>taxrates!BF44</f>
        <v>0.55019966250551511</v>
      </c>
      <c r="J52" s="114">
        <f>taxrates!BG44</f>
        <v>1.9936945168979574E-2</v>
      </c>
      <c r="K52" s="114">
        <f>taxrates!BH44</f>
        <v>6.6532294947210325E-3</v>
      </c>
      <c r="L52" s="114">
        <f>taxrates!BI44</f>
        <v>4.9417186531355872E-4</v>
      </c>
      <c r="M52" s="114">
        <f>taxrates!BJ44</f>
        <v>0.15680348299718799</v>
      </c>
      <c r="N52" s="114">
        <f>taxrates!BK44</f>
        <v>0.32815655189330317</v>
      </c>
      <c r="O52" s="114">
        <f>taxrates!BL44</f>
        <v>3.8155281086009775E-2</v>
      </c>
      <c r="P52" s="106">
        <f>taxrates!BM44</f>
        <v>0.60951917076315953</v>
      </c>
      <c r="Q52" s="114">
        <f>taxrates!BN44</f>
        <v>1.9927394354956895E-2</v>
      </c>
      <c r="R52" s="114">
        <f>taxrates!BO44</f>
        <v>4.0139586699139262E-3</v>
      </c>
      <c r="S52" s="114">
        <f>taxrates!BP44</f>
        <v>1.5649303509161061E-4</v>
      </c>
      <c r="T52" s="114">
        <f>taxrates!BQ44</f>
        <v>0.15918669695441462</v>
      </c>
      <c r="U52" s="114">
        <f>taxrates!BR44</f>
        <v>0.37169539722860939</v>
      </c>
      <c r="V52" s="154">
        <f>taxrates!BS44</f>
        <v>5.4539230520173114E-2</v>
      </c>
    </row>
    <row r="53" spans="1:22" x14ac:dyDescent="0.2">
      <c r="A53" s="155">
        <v>1956</v>
      </c>
      <c r="B53" s="135">
        <f>taxrates!AY45</f>
        <v>0.49045921508213836</v>
      </c>
      <c r="C53" s="503">
        <f>taxrates!AZ45</f>
        <v>2.2930465821976463E-2</v>
      </c>
      <c r="D53" s="503">
        <f>taxrates!BA45</f>
        <v>9.2852321644115044E-3</v>
      </c>
      <c r="E53" s="503">
        <f>taxrates!BB45</f>
        <v>1.2313091752383398E-3</v>
      </c>
      <c r="F53" s="503">
        <f>taxrates!BC45</f>
        <v>0.15317458083596486</v>
      </c>
      <c r="G53" s="503">
        <f>taxrates!BD45</f>
        <v>0.270103619936857</v>
      </c>
      <c r="H53" s="504">
        <f>taxrates!BE45</f>
        <v>3.3734007147690155E-2</v>
      </c>
      <c r="I53" s="174">
        <f>taxrates!BF45</f>
        <v>0.56414622083599952</v>
      </c>
      <c r="J53" s="114">
        <f>taxrates!BG45</f>
        <v>2.1852010754287696E-2</v>
      </c>
      <c r="K53" s="114">
        <f>taxrates!BH45</f>
        <v>6.9915702079457508E-3</v>
      </c>
      <c r="L53" s="114">
        <f>taxrates!BI45</f>
        <v>5.489291293163033E-4</v>
      </c>
      <c r="M53" s="114">
        <f>taxrates!BJ45</f>
        <v>0.15651241503289032</v>
      </c>
      <c r="N53" s="114">
        <f>taxrates!BK45</f>
        <v>0.32976252960407293</v>
      </c>
      <c r="O53" s="114">
        <f>taxrates!BL45</f>
        <v>4.8478766107486485E-2</v>
      </c>
      <c r="P53" s="106">
        <f>taxrates!BM45</f>
        <v>0.63456378840712246</v>
      </c>
      <c r="Q53" s="114">
        <f>taxrates!BN45</f>
        <v>2.2729506754775634E-2</v>
      </c>
      <c r="R53" s="114">
        <f>taxrates!BO45</f>
        <v>4.4217206387930294E-3</v>
      </c>
      <c r="S53" s="114">
        <f>taxrates!BP45</f>
        <v>1.8090058855159199E-4</v>
      </c>
      <c r="T53" s="114">
        <f>taxrates!BQ45</f>
        <v>0.162274150435471</v>
      </c>
      <c r="U53" s="114">
        <f>taxrates!BR45</f>
        <v>0.37261676952860967</v>
      </c>
      <c r="V53" s="154">
        <f>taxrates!BS45</f>
        <v>7.2340740460921649E-2</v>
      </c>
    </row>
    <row r="54" spans="1:22" x14ac:dyDescent="0.2">
      <c r="A54" s="155">
        <v>1957</v>
      </c>
      <c r="B54" s="135">
        <f>taxrates!AY46</f>
        <v>0.47624240907917775</v>
      </c>
      <c r="C54" s="503">
        <f>taxrates!AZ46</f>
        <v>2.3762794381874602E-2</v>
      </c>
      <c r="D54" s="503">
        <f>taxrates!BA46</f>
        <v>9.5396604532137375E-3</v>
      </c>
      <c r="E54" s="503">
        <f>taxrates!BB46</f>
        <v>1.3839123830286116E-3</v>
      </c>
      <c r="F54" s="503">
        <f>taxrates!BC46</f>
        <v>0.14815562963987158</v>
      </c>
      <c r="G54" s="503">
        <f>taxrates!BD46</f>
        <v>0.25688217075146563</v>
      </c>
      <c r="H54" s="504">
        <f>taxrates!BE46</f>
        <v>3.65182414697236E-2</v>
      </c>
      <c r="I54" s="174">
        <f>taxrates!BF46</f>
        <v>0.55120468218935659</v>
      </c>
      <c r="J54" s="114">
        <f>taxrates!BG46</f>
        <v>2.3063207983998468E-2</v>
      </c>
      <c r="K54" s="114">
        <f>taxrates!BH46</f>
        <v>7.3702341648262098E-3</v>
      </c>
      <c r="L54" s="114">
        <f>taxrates!BI46</f>
        <v>6.2834973220743449E-4</v>
      </c>
      <c r="M54" s="114">
        <f>taxrates!BJ46</f>
        <v>0.15214810128244993</v>
      </c>
      <c r="N54" s="114">
        <f>taxrates!BK46</f>
        <v>0.31491025300937819</v>
      </c>
      <c r="O54" s="114">
        <f>taxrates!BL46</f>
        <v>5.3084536016496327E-2</v>
      </c>
      <c r="P54" s="106">
        <f>taxrates!BM46</f>
        <v>0.62903306378122359</v>
      </c>
      <c r="Q54" s="114">
        <f>taxrates!BN46</f>
        <v>2.4944324428095369E-2</v>
      </c>
      <c r="R54" s="114">
        <f>taxrates!BO46</f>
        <v>5.4827646430449257E-3</v>
      </c>
      <c r="S54" s="114">
        <f>taxrates!BP46</f>
        <v>2.1531711974054254E-4</v>
      </c>
      <c r="T54" s="114">
        <f>taxrates!BQ46</f>
        <v>0.15762850447092558</v>
      </c>
      <c r="U54" s="114">
        <f>taxrates!BR46</f>
        <v>0.35812582428064255</v>
      </c>
      <c r="V54" s="154">
        <f>taxrates!BS46</f>
        <v>8.2636328838774753E-2</v>
      </c>
    </row>
    <row r="55" spans="1:22" x14ac:dyDescent="0.2">
      <c r="A55" s="155">
        <v>1958</v>
      </c>
      <c r="B55" s="135">
        <f>taxrates!AY47</f>
        <v>0.4732937462373264</v>
      </c>
      <c r="C55" s="503">
        <f>taxrates!AZ47</f>
        <v>2.558204351440228E-2</v>
      </c>
      <c r="D55" s="503">
        <f>taxrates!BA47</f>
        <v>1.1170631908862598E-2</v>
      </c>
      <c r="E55" s="503">
        <f>taxrates!BB47</f>
        <v>1.4892409734088923E-3</v>
      </c>
      <c r="F55" s="503">
        <f>taxrates!BC47</f>
        <v>0.15503470495654781</v>
      </c>
      <c r="G55" s="503">
        <f>taxrates!BD47</f>
        <v>0.24321354064395206</v>
      </c>
      <c r="H55" s="504">
        <f>taxrates!BE47</f>
        <v>3.6803584240152801E-2</v>
      </c>
      <c r="I55" s="174">
        <f>taxrates!BF47</f>
        <v>0.55680122346047778</v>
      </c>
      <c r="J55" s="114">
        <f>taxrates!BG47</f>
        <v>2.5702225027575982E-2</v>
      </c>
      <c r="K55" s="114">
        <f>taxrates!BH47</f>
        <v>8.980458163898199E-3</v>
      </c>
      <c r="L55" s="114">
        <f>taxrates!BI47</f>
        <v>6.9995657643762859E-4</v>
      </c>
      <c r="M55" s="114">
        <f>taxrates!BJ47</f>
        <v>0.16363094018411092</v>
      </c>
      <c r="N55" s="114">
        <f>taxrates!BK47</f>
        <v>0.30307727341014601</v>
      </c>
      <c r="O55" s="114">
        <f>taxrates!BL47</f>
        <v>5.4710370098308994E-2</v>
      </c>
      <c r="P55" s="106">
        <f>taxrates!BM47</f>
        <v>0.64081456585155538</v>
      </c>
      <c r="Q55" s="114">
        <f>taxrates!BN47</f>
        <v>2.8373091322164035E-2</v>
      </c>
      <c r="R55" s="114">
        <f>taxrates!BO47</f>
        <v>6.8009339449734375E-3</v>
      </c>
      <c r="S55" s="114">
        <f>taxrates!BP47</f>
        <v>2.4481167711417034E-4</v>
      </c>
      <c r="T55" s="114">
        <f>taxrates!BQ47</f>
        <v>0.17050699642400272</v>
      </c>
      <c r="U55" s="114">
        <f>taxrates!BR47</f>
        <v>0.35026614217934582</v>
      </c>
      <c r="V55" s="154">
        <f>taxrates!BS47</f>
        <v>8.4622590303955289E-2</v>
      </c>
    </row>
    <row r="56" spans="1:22" x14ac:dyDescent="0.2">
      <c r="A56" s="157">
        <v>1959</v>
      </c>
      <c r="B56" s="139">
        <f>taxrates!AY48</f>
        <v>0.4689439473363497</v>
      </c>
      <c r="C56" s="505">
        <f>taxrates!AZ48</f>
        <v>2.4887773674539638E-2</v>
      </c>
      <c r="D56" s="505">
        <f>taxrates!BA48</f>
        <v>1.0049949972229258E-2</v>
      </c>
      <c r="E56" s="505">
        <f>taxrates!BB48</f>
        <v>1.574562613757367E-3</v>
      </c>
      <c r="F56" s="505">
        <f>taxrates!BC48</f>
        <v>0.14293696002916034</v>
      </c>
      <c r="G56" s="505">
        <f>taxrates!BD48</f>
        <v>0.25591767555463996</v>
      </c>
      <c r="H56" s="506">
        <f>taxrates!BE48</f>
        <v>3.3577025492023155E-2</v>
      </c>
      <c r="I56" s="175">
        <f>taxrates!BF48</f>
        <v>0.54361432506149909</v>
      </c>
      <c r="J56" s="116">
        <f>taxrates!BG48</f>
        <v>2.4802435501436744E-2</v>
      </c>
      <c r="K56" s="116">
        <f>taxrates!BH48</f>
        <v>7.5667000473567539E-3</v>
      </c>
      <c r="L56" s="116">
        <f>taxrates!BI48</f>
        <v>7.3407232162373795E-4</v>
      </c>
      <c r="M56" s="116">
        <f>taxrates!BJ48</f>
        <v>0.14536588224833175</v>
      </c>
      <c r="N56" s="116">
        <f>taxrates!BK48</f>
        <v>0.3162609815734988</v>
      </c>
      <c r="O56" s="116">
        <f>taxrates!BL48</f>
        <v>4.8884253369251236E-2</v>
      </c>
      <c r="P56" s="109">
        <f>taxrates!BM48</f>
        <v>0.61791916236263844</v>
      </c>
      <c r="Q56" s="116">
        <f>taxrates!BN48</f>
        <v>2.7118343861864645E-2</v>
      </c>
      <c r="R56" s="116">
        <f>taxrates!BO48</f>
        <v>5.4241158682807973E-3</v>
      </c>
      <c r="S56" s="116">
        <f>taxrates!BP48</f>
        <v>2.5429204833724841E-4</v>
      </c>
      <c r="T56" s="116">
        <f>taxrates!BQ48</f>
        <v>0.15487258696511194</v>
      </c>
      <c r="U56" s="116">
        <f>taxrates!BR48</f>
        <v>0.35751715962042707</v>
      </c>
      <c r="V56" s="156">
        <f>taxrates!BS48</f>
        <v>7.2732663998616651E-2</v>
      </c>
    </row>
    <row r="57" spans="1:22" x14ac:dyDescent="0.2">
      <c r="A57" s="155">
        <v>1960</v>
      </c>
      <c r="B57" s="135">
        <f>taxrates!AY49</f>
        <v>0.48019060432251448</v>
      </c>
      <c r="C57" s="503">
        <f>taxrates!AZ49</f>
        <v>2.6893895776854759E-2</v>
      </c>
      <c r="D57" s="503">
        <f>taxrates!BA49</f>
        <v>1.2155425527694223E-2</v>
      </c>
      <c r="E57" s="503">
        <f>taxrates!BB49</f>
        <v>1.8826947920096023E-3</v>
      </c>
      <c r="F57" s="503">
        <f>taxrates!BC49</f>
        <v>0.14189352408368749</v>
      </c>
      <c r="G57" s="503">
        <f>taxrates!BD49</f>
        <v>0.25607032280183445</v>
      </c>
      <c r="H57" s="504">
        <f>taxrates!BE49</f>
        <v>4.1294741340433996E-2</v>
      </c>
      <c r="I57" s="174">
        <f>taxrates!BF49</f>
        <v>0.55371396960173302</v>
      </c>
      <c r="J57" s="114">
        <f>taxrates!BG49</f>
        <v>2.5852335894389001E-2</v>
      </c>
      <c r="K57" s="114">
        <f>taxrates!BH49</f>
        <v>9.5805250957623073E-3</v>
      </c>
      <c r="L57" s="114">
        <f>taxrates!BI49</f>
        <v>8.466357973905068E-4</v>
      </c>
      <c r="M57" s="114">
        <f>taxrates!BJ49</f>
        <v>0.14428852860505115</v>
      </c>
      <c r="N57" s="114">
        <f>taxrates!BK49</f>
        <v>0.3159212082431474</v>
      </c>
      <c r="O57" s="114">
        <f>taxrates!BL49</f>
        <v>5.722473596599266E-2</v>
      </c>
      <c r="P57" s="106">
        <f>taxrates!BM49</f>
        <v>0.61448101654281573</v>
      </c>
      <c r="Q57" s="114">
        <f>taxrates!BN49</f>
        <v>2.5379329532003825E-2</v>
      </c>
      <c r="R57" s="114">
        <f>taxrates!BO49</f>
        <v>5.6556781142510278E-3</v>
      </c>
      <c r="S57" s="114">
        <f>taxrates!BP49</f>
        <v>2.6333105471802737E-4</v>
      </c>
      <c r="T57" s="114">
        <f>taxrates!BQ49</f>
        <v>0.14286494611999367</v>
      </c>
      <c r="U57" s="114">
        <f>taxrates!BR49</f>
        <v>0.36627162355652149</v>
      </c>
      <c r="V57" s="154">
        <f>taxrates!BS49</f>
        <v>7.4046108165327779E-2</v>
      </c>
    </row>
    <row r="58" spans="1:22" x14ac:dyDescent="0.2">
      <c r="A58" s="155">
        <v>1961</v>
      </c>
      <c r="B58" s="135">
        <f>taxrates!AY50</f>
        <v>0.48730727865248397</v>
      </c>
      <c r="C58" s="503">
        <f>taxrates!AZ50</f>
        <v>2.730535438558037E-2</v>
      </c>
      <c r="D58" s="503">
        <f>taxrates!BA50</f>
        <v>1.2602601654192956E-2</v>
      </c>
      <c r="E58" s="503">
        <f>taxrates!BB50</f>
        <v>1.9136507466016028E-3</v>
      </c>
      <c r="F58" s="503">
        <f>taxrates!BC50</f>
        <v>0.14717949334348351</v>
      </c>
      <c r="G58" s="503">
        <f>taxrates!BD50</f>
        <v>0.25360656148814154</v>
      </c>
      <c r="H58" s="504">
        <f>taxrates!BE50</f>
        <v>4.469961703448401E-2</v>
      </c>
      <c r="I58" s="174">
        <f>taxrates!BF50</f>
        <v>0.56148881425827246</v>
      </c>
      <c r="J58" s="114">
        <f>taxrates!BG50</f>
        <v>2.5950549267903526E-2</v>
      </c>
      <c r="K58" s="114">
        <f>taxrates!BH50</f>
        <v>9.3049555988351362E-3</v>
      </c>
      <c r="L58" s="114">
        <f>taxrates!BI50</f>
        <v>8.5080895017651894E-4</v>
      </c>
      <c r="M58" s="114">
        <f>taxrates!BJ50</f>
        <v>0.15136426264065564</v>
      </c>
      <c r="N58" s="114">
        <f>taxrates!BK50</f>
        <v>0.31362307506936721</v>
      </c>
      <c r="O58" s="114">
        <f>taxrates!BL50</f>
        <v>6.0395162731334502E-2</v>
      </c>
      <c r="P58" s="106">
        <f>taxrates!BM50</f>
        <v>0.61829179254164801</v>
      </c>
      <c r="Q58" s="114">
        <f>taxrates!BN50</f>
        <v>2.4987523415883318E-2</v>
      </c>
      <c r="R58" s="114">
        <f>taxrates!BO50</f>
        <v>5.6485684407322065E-3</v>
      </c>
      <c r="S58" s="114">
        <f>taxrates!BP50</f>
        <v>2.5955763355010045E-4</v>
      </c>
      <c r="T58" s="114">
        <f>taxrates!BQ50</f>
        <v>0.15107755772178308</v>
      </c>
      <c r="U58" s="114">
        <f>taxrates!BR50</f>
        <v>0.36230309549186834</v>
      </c>
      <c r="V58" s="154">
        <f>taxrates!BS50</f>
        <v>7.4015489837831044E-2</v>
      </c>
    </row>
    <row r="59" spans="1:22" x14ac:dyDescent="0.2">
      <c r="A59" s="137">
        <v>1962</v>
      </c>
      <c r="B59" s="135">
        <f>taxrates!AY51</f>
        <v>0.45510545372962952</v>
      </c>
      <c r="C59" s="411">
        <f>taxrates!AZ51</f>
        <v>2.6605667546391487E-2</v>
      </c>
      <c r="D59" s="411">
        <f>taxrates!BA51</f>
        <v>1.3263131491839886E-2</v>
      </c>
      <c r="E59" s="411">
        <f>taxrates!BB51</f>
        <v>2.0424008835107088E-3</v>
      </c>
      <c r="F59" s="411">
        <f>taxrates!BC51</f>
        <v>0.12954165041446686</v>
      </c>
      <c r="G59" s="411">
        <f>taxrates!BD51</f>
        <v>0.24463986977934837</v>
      </c>
      <c r="H59" s="412">
        <f>taxrates!BE51</f>
        <v>3.901272639632225E-2</v>
      </c>
      <c r="I59" s="170">
        <f>taxrates!BF51</f>
        <v>0.51731854677200317</v>
      </c>
      <c r="J59" s="136">
        <f>taxrates!BG51</f>
        <v>2.5471583008766174E-2</v>
      </c>
      <c r="K59" s="136">
        <f>taxrates!BH51</f>
        <v>1.0327432304620743E-2</v>
      </c>
      <c r="L59" s="136">
        <f>taxrates!BI51</f>
        <v>9.120203903876245E-4</v>
      </c>
      <c r="M59" s="136">
        <f>taxrates!BJ51</f>
        <v>0.12525209784507751</v>
      </c>
      <c r="N59" s="136">
        <f>taxrates!BK51</f>
        <v>0.30182607471942902</v>
      </c>
      <c r="O59" s="136">
        <f>taxrates!BL51</f>
        <v>5.3529337048530579E-2</v>
      </c>
      <c r="P59" s="106">
        <f>taxrates!BM51</f>
        <v>0.56487852334976196</v>
      </c>
      <c r="Q59" s="105">
        <f>taxrates!BN51</f>
        <v>2.4936869740486145E-2</v>
      </c>
      <c r="R59" s="105">
        <f>taxrates!BO51</f>
        <v>7.0318062789738178E-3</v>
      </c>
      <c r="S59" s="105">
        <f>taxrates!BP51</f>
        <v>2.8670960455201566E-4</v>
      </c>
      <c r="T59" s="105">
        <f>taxrates!BQ51</f>
        <v>0.12367108464241028</v>
      </c>
      <c r="U59" s="105">
        <f>taxrates!BR51</f>
        <v>0.34250565245747566</v>
      </c>
      <c r="V59" s="134">
        <f>taxrates!BS51</f>
        <v>6.6446416079998016E-2</v>
      </c>
    </row>
    <row r="60" spans="1:22" x14ac:dyDescent="0.2">
      <c r="A60" s="137">
        <v>1963</v>
      </c>
      <c r="B60" s="135">
        <f>taxrates!AY52</f>
        <v>0.44589030742645264</v>
      </c>
      <c r="C60" s="411">
        <f>taxrates!AZ52</f>
        <v>2.6724432595074177E-2</v>
      </c>
      <c r="D60" s="411">
        <f>taxrates!BA52</f>
        <v>1.2358422391116619E-2</v>
      </c>
      <c r="E60" s="411">
        <f>taxrates!BB52</f>
        <v>2.0001792581751943E-3</v>
      </c>
      <c r="F60" s="411">
        <f>taxrates!BC52</f>
        <v>0.12556485086679459</v>
      </c>
      <c r="G60" s="411">
        <f>taxrates!BD52</f>
        <v>0.23947194777429104</v>
      </c>
      <c r="H60" s="412">
        <f>taxrates!BE52</f>
        <v>3.9770465344190598E-2</v>
      </c>
      <c r="I60" s="170">
        <f>taxrates!BF52</f>
        <v>0.50715240836143494</v>
      </c>
      <c r="J60" s="136">
        <f>taxrates!BG52</f>
        <v>2.5666309520602226E-2</v>
      </c>
      <c r="K60" s="136">
        <f>taxrates!BH52</f>
        <v>8.8141255546361208E-3</v>
      </c>
      <c r="L60" s="136">
        <f>taxrates!BI52</f>
        <v>9.0193259529769421E-4</v>
      </c>
      <c r="M60" s="136">
        <f>taxrates!BJ52</f>
        <v>0.12362686544656754</v>
      </c>
      <c r="N60" s="136">
        <f>taxrates!BK52</f>
        <v>0.29464752413332462</v>
      </c>
      <c r="O60" s="136">
        <f>taxrates!BL52</f>
        <v>5.3495651111006737E-2</v>
      </c>
      <c r="P60" s="106">
        <f>taxrates!BM52</f>
        <v>0.55370855331420898</v>
      </c>
      <c r="Q60" s="105">
        <f>taxrates!BN52</f>
        <v>2.5172258727252483E-2</v>
      </c>
      <c r="R60" s="105">
        <f>taxrates!BO52</f>
        <v>5.8280820958316326E-3</v>
      </c>
      <c r="S60" s="105">
        <f>taxrates!BP52</f>
        <v>2.7656220481730998E-4</v>
      </c>
      <c r="T60" s="105">
        <f>taxrates!BQ52</f>
        <v>0.1227436475455761</v>
      </c>
      <c r="U60" s="105">
        <f>taxrates!BR52</f>
        <v>0.33524406515061855</v>
      </c>
      <c r="V60" s="134">
        <f>taxrates!BS52</f>
        <v>6.4443964511156082E-2</v>
      </c>
    </row>
    <row r="61" spans="1:22" x14ac:dyDescent="0.2">
      <c r="A61" s="137">
        <v>1964</v>
      </c>
      <c r="B61" s="135">
        <f>taxrates!AY53</f>
        <v>0.43667516112327576</v>
      </c>
      <c r="C61" s="411">
        <f>taxrates!AZ53</f>
        <v>2.6843197643756866E-2</v>
      </c>
      <c r="D61" s="411">
        <f>taxrates!BA53</f>
        <v>1.1453713290393353E-2</v>
      </c>
      <c r="E61" s="411">
        <f>taxrates!BB53</f>
        <v>1.9579576328396797E-3</v>
      </c>
      <c r="F61" s="411">
        <f>taxrates!BC53</f>
        <v>0.12158805131912231</v>
      </c>
      <c r="G61" s="411">
        <f>taxrates!BD53</f>
        <v>0.2343040257692337</v>
      </c>
      <c r="H61" s="412">
        <f>taxrates!BE53</f>
        <v>4.0528204292058945E-2</v>
      </c>
      <c r="I61" s="170">
        <f>taxrates!BF53</f>
        <v>0.4969862699508667</v>
      </c>
      <c r="J61" s="136">
        <f>taxrates!BG53</f>
        <v>2.5861036032438278E-2</v>
      </c>
      <c r="K61" s="136">
        <f>taxrates!BH53</f>
        <v>7.3008188046514988E-3</v>
      </c>
      <c r="L61" s="136">
        <f>taxrates!BI53</f>
        <v>8.9184480020776391E-4</v>
      </c>
      <c r="M61" s="136">
        <f>taxrates!BJ53</f>
        <v>0.12200163304805756</v>
      </c>
      <c r="N61" s="136">
        <f>taxrates!BK53</f>
        <v>0.28746897354722023</v>
      </c>
      <c r="O61" s="136">
        <f>taxrates!BL53</f>
        <v>5.3461965173482895E-2</v>
      </c>
      <c r="P61" s="106">
        <f>taxrates!BM53</f>
        <v>0.54253858327865601</v>
      </c>
      <c r="Q61" s="105">
        <f>taxrates!BN53</f>
        <v>2.5407647714018822E-2</v>
      </c>
      <c r="R61" s="105">
        <f>taxrates!BO53</f>
        <v>4.6243579126894474E-3</v>
      </c>
      <c r="S61" s="105">
        <f>taxrates!BP53</f>
        <v>2.6641480508260429E-4</v>
      </c>
      <c r="T61" s="105">
        <f>taxrates!BQ53</f>
        <v>0.12181621044874191</v>
      </c>
      <c r="U61" s="105">
        <f>taxrates!BR53</f>
        <v>0.32798247784376144</v>
      </c>
      <c r="V61" s="134">
        <f>taxrates!BS53</f>
        <v>6.2441512942314148E-2</v>
      </c>
    </row>
    <row r="62" spans="1:22" x14ac:dyDescent="0.2">
      <c r="A62" s="137">
        <v>1965</v>
      </c>
      <c r="B62" s="135">
        <f>taxrates!AY54</f>
        <v>0.43845716118812561</v>
      </c>
      <c r="C62" s="411">
        <f>taxrates!AZ54</f>
        <v>2.5624738074839115E-2</v>
      </c>
      <c r="D62" s="411">
        <f>taxrates!BA54</f>
        <v>1.1319181881844997E-2</v>
      </c>
      <c r="E62" s="411">
        <f>taxrates!BB54</f>
        <v>2.2278480464592576E-3</v>
      </c>
      <c r="F62" s="411">
        <f>taxrates!BC54</f>
        <v>0.12898034602403641</v>
      </c>
      <c r="G62" s="411">
        <f>taxrates!BD54</f>
        <v>0.23056302033364773</v>
      </c>
      <c r="H62" s="412">
        <f>taxrates!BE54</f>
        <v>3.974202461540699E-2</v>
      </c>
      <c r="I62" s="170">
        <f>taxrates!BF54</f>
        <v>0.49419769644737244</v>
      </c>
      <c r="J62" s="136">
        <f>taxrates!BG54</f>
        <v>2.4704921990633011E-2</v>
      </c>
      <c r="K62" s="136">
        <f>taxrates!BH54</f>
        <v>8.3361396100372076E-3</v>
      </c>
      <c r="L62" s="136">
        <f>taxrates!BI54</f>
        <v>9.6601925906725228E-4</v>
      </c>
      <c r="M62" s="136">
        <f>taxrates!BJ54</f>
        <v>0.12743113934993744</v>
      </c>
      <c r="N62" s="136">
        <f>taxrates!BK54</f>
        <v>0.28072437830269337</v>
      </c>
      <c r="O62" s="136">
        <f>taxrates!BL54</f>
        <v>5.2035097032785416E-2</v>
      </c>
      <c r="P62" s="106">
        <f>taxrates!BM54</f>
        <v>0.53424486517906189</v>
      </c>
      <c r="Q62" s="105">
        <f>taxrates!BN54</f>
        <v>2.4304662831127644E-2</v>
      </c>
      <c r="R62" s="105">
        <f>taxrates!BO54</f>
        <v>5.2266628481447697E-3</v>
      </c>
      <c r="S62" s="105">
        <f>taxrates!BP54</f>
        <v>2.9195215029176325E-4</v>
      </c>
      <c r="T62" s="105">
        <f>taxrates!BQ54</f>
        <v>0.12561795487999916</v>
      </c>
      <c r="U62" s="105">
        <f>taxrates!BR54</f>
        <v>0.31857700645923615</v>
      </c>
      <c r="V62" s="134">
        <f>taxrates!BS54</f>
        <v>6.022663414478302E-2</v>
      </c>
    </row>
    <row r="63" spans="1:22" x14ac:dyDescent="0.2">
      <c r="A63" s="137">
        <v>1966</v>
      </c>
      <c r="B63" s="135">
        <f>taxrates!AY55</f>
        <v>0.44023916125297546</v>
      </c>
      <c r="C63" s="411">
        <f>taxrates!AZ55</f>
        <v>2.4406278505921364E-2</v>
      </c>
      <c r="D63" s="411">
        <f>taxrates!BA55</f>
        <v>1.1184650473296642E-2</v>
      </c>
      <c r="E63" s="411">
        <f>taxrates!BB55</f>
        <v>2.4977384600788355E-3</v>
      </c>
      <c r="F63" s="411">
        <f>taxrates!BC55</f>
        <v>0.1363726407289505</v>
      </c>
      <c r="G63" s="411">
        <f>taxrates!BD55</f>
        <v>0.22682201489806175</v>
      </c>
      <c r="H63" s="412">
        <f>taxrates!BE55</f>
        <v>3.8955844938755035E-2</v>
      </c>
      <c r="I63" s="170">
        <f>taxrates!BF55</f>
        <v>0.49140912294387817</v>
      </c>
      <c r="J63" s="136">
        <f>taxrates!BG55</f>
        <v>2.3548807948827744E-2</v>
      </c>
      <c r="K63" s="136">
        <f>taxrates!BH55</f>
        <v>9.3714604154229164E-3</v>
      </c>
      <c r="L63" s="136">
        <f>taxrates!BI55</f>
        <v>1.0401937179267406E-3</v>
      </c>
      <c r="M63" s="136">
        <f>taxrates!BJ55</f>
        <v>0.13286064565181732</v>
      </c>
      <c r="N63" s="136">
        <f>taxrates!BK55</f>
        <v>0.2739797830581665</v>
      </c>
      <c r="O63" s="136">
        <f>taxrates!BL55</f>
        <v>5.0608228892087936E-2</v>
      </c>
      <c r="P63" s="106">
        <f>taxrates!BM55</f>
        <v>0.52595114707946777</v>
      </c>
      <c r="Q63" s="105">
        <f>taxrates!BN55</f>
        <v>2.3201677948236465E-2</v>
      </c>
      <c r="R63" s="105">
        <f>taxrates!BO55</f>
        <v>5.8289677836000919E-3</v>
      </c>
      <c r="S63" s="105">
        <f>taxrates!BP55</f>
        <v>3.174894955009222E-4</v>
      </c>
      <c r="T63" s="105">
        <f>taxrates!BQ55</f>
        <v>0.12941969931125641</v>
      </c>
      <c r="U63" s="105">
        <f>taxrates!BR55</f>
        <v>0.30917153507471085</v>
      </c>
      <c r="V63" s="134">
        <f>taxrates!BS55</f>
        <v>5.8011755347251892E-2</v>
      </c>
    </row>
    <row r="64" spans="1:22" x14ac:dyDescent="0.2">
      <c r="A64" s="137">
        <v>1967</v>
      </c>
      <c r="B64" s="149">
        <f>taxrates!AY56</f>
        <v>0.45346936583518982</v>
      </c>
      <c r="C64" s="411">
        <f>taxrates!AZ56</f>
        <v>2.4329211562871933E-2</v>
      </c>
      <c r="D64" s="411">
        <f>taxrates!BA56</f>
        <v>1.321809645742178E-2</v>
      </c>
      <c r="E64" s="411">
        <f>taxrates!BB56</f>
        <v>3.0767945572733879E-3</v>
      </c>
      <c r="F64" s="411">
        <f>taxrates!BC56</f>
        <v>0.15530383586883545</v>
      </c>
      <c r="G64" s="411">
        <f>taxrates!BD56</f>
        <v>0.21852963417768478</v>
      </c>
      <c r="H64" s="412">
        <f>taxrates!BE56</f>
        <v>3.9011787623167038E-2</v>
      </c>
      <c r="I64" s="170">
        <f>taxrates!BF56</f>
        <v>0.50848555564880371</v>
      </c>
      <c r="J64" s="148">
        <f>taxrates!BG56</f>
        <v>2.3463793098926544E-2</v>
      </c>
      <c r="K64" s="148">
        <f>taxrates!BH56</f>
        <v>9.4770928844809532E-3</v>
      </c>
      <c r="L64" s="148">
        <f>taxrates!BI56</f>
        <v>1.2926694471389055E-3</v>
      </c>
      <c r="M64" s="148">
        <f>taxrates!BJ56</f>
        <v>0.15507794916629791</v>
      </c>
      <c r="N64" s="148">
        <f>taxrates!BK56</f>
        <v>0.26726252213120461</v>
      </c>
      <c r="O64" s="136">
        <f>taxrates!BL56</f>
        <v>5.1911506801843643E-2</v>
      </c>
      <c r="P64" s="106">
        <f>taxrates!BM56</f>
        <v>0.54258275032043457</v>
      </c>
      <c r="Q64" s="105">
        <f>taxrates!BN56</f>
        <v>2.3097939789295197E-2</v>
      </c>
      <c r="R64" s="105">
        <f>taxrates!BO56</f>
        <v>6.4537730067968369E-3</v>
      </c>
      <c r="S64" s="105">
        <f>taxrates!BP56</f>
        <v>4.127959837205708E-4</v>
      </c>
      <c r="T64" s="105">
        <f>taxrates!BQ56</f>
        <v>0.15014363825321198</v>
      </c>
      <c r="U64" s="105">
        <f>taxrates!BR56</f>
        <v>0.30031683668494225</v>
      </c>
      <c r="V64" s="134">
        <f>taxrates!BS56</f>
        <v>6.2157738953828812E-2</v>
      </c>
    </row>
    <row r="65" spans="1:22" x14ac:dyDescent="0.2">
      <c r="A65" s="137">
        <v>1968</v>
      </c>
      <c r="B65" s="149">
        <f>taxrates!AY57</f>
        <v>0.48008143901824951</v>
      </c>
      <c r="C65" s="411">
        <f>taxrates!AZ57</f>
        <v>2.5179930031299591E-2</v>
      </c>
      <c r="D65" s="411">
        <f>taxrates!BA57</f>
        <v>1.4216084033250809E-2</v>
      </c>
      <c r="E65" s="411">
        <f>taxrates!BB57</f>
        <v>2.9274369589984417E-3</v>
      </c>
      <c r="F65" s="411">
        <f>taxrates!BC57</f>
        <v>0.16575288772583008</v>
      </c>
      <c r="G65" s="411">
        <f>taxrates!BD57</f>
        <v>0.23642618581652641</v>
      </c>
      <c r="H65" s="412">
        <f>taxrates!BE57</f>
        <v>3.5578921437263489E-2</v>
      </c>
      <c r="I65" s="170">
        <f>taxrates!BF57</f>
        <v>0.53617805242538452</v>
      </c>
      <c r="J65" s="148">
        <f>taxrates!BG57</f>
        <v>2.4209365248680115E-2</v>
      </c>
      <c r="K65" s="148">
        <f>taxrates!BH57</f>
        <v>1.1825911700725555E-2</v>
      </c>
      <c r="L65" s="148">
        <f>taxrates!BI57</f>
        <v>1.2200273340567946E-3</v>
      </c>
      <c r="M65" s="148">
        <f>taxrates!BJ57</f>
        <v>0.1614883691072464</v>
      </c>
      <c r="N65" s="148">
        <f>taxrates!BK57</f>
        <v>0.29030089825391769</v>
      </c>
      <c r="O65" s="136">
        <f>taxrates!BL57</f>
        <v>4.7133490443229675E-2</v>
      </c>
      <c r="P65" s="106">
        <f>taxrates!BM57</f>
        <v>0.55711817741394043</v>
      </c>
      <c r="Q65" s="105">
        <f>taxrates!BN57</f>
        <v>2.3764923214912415E-2</v>
      </c>
      <c r="R65" s="105">
        <f>taxrates!BO57</f>
        <v>9.2389043420553207E-3</v>
      </c>
      <c r="S65" s="105">
        <f>taxrates!BP57</f>
        <v>4.2039103573188186E-4</v>
      </c>
      <c r="T65" s="105">
        <f>taxrates!BQ57</f>
        <v>0.14950063824653625</v>
      </c>
      <c r="U65" s="105">
        <f>taxrates!BR57</f>
        <v>0.31768194586038589</v>
      </c>
      <c r="V65" s="134">
        <f>taxrates!BS57</f>
        <v>5.6511357426643372E-2</v>
      </c>
    </row>
    <row r="66" spans="1:22" x14ac:dyDescent="0.2">
      <c r="A66" s="137">
        <v>1969</v>
      </c>
      <c r="B66" s="149">
        <f>taxrates!AY58</f>
        <v>0.49684977531433105</v>
      </c>
      <c r="C66" s="411">
        <f>taxrates!AZ58</f>
        <v>2.5329200550913811E-2</v>
      </c>
      <c r="D66" s="411">
        <f>taxrates!BA58</f>
        <v>1.4826019294559956E-2</v>
      </c>
      <c r="E66" s="411">
        <f>taxrates!BB58</f>
        <v>3.4349006600677967E-3</v>
      </c>
      <c r="F66" s="411">
        <f>taxrates!BC58</f>
        <v>0.17925092577934265</v>
      </c>
      <c r="G66" s="411">
        <f>taxrates!BD58</f>
        <v>0.23413482680916786</v>
      </c>
      <c r="H66" s="412">
        <f>taxrates!BE58</f>
        <v>3.9873894304037094E-2</v>
      </c>
      <c r="I66" s="170">
        <f>taxrates!BF58</f>
        <v>0.55615931749343872</v>
      </c>
      <c r="J66" s="148">
        <f>taxrates!BG58</f>
        <v>2.4227047339081764E-2</v>
      </c>
      <c r="K66" s="148">
        <f>taxrates!BH58</f>
        <v>1.2067404575645924E-2</v>
      </c>
      <c r="L66" s="148">
        <f>taxrates!BI58</f>
        <v>1.5212721191346645E-3</v>
      </c>
      <c r="M66" s="148">
        <f>taxrates!BJ58</f>
        <v>0.17680975794792175</v>
      </c>
      <c r="N66" s="148">
        <f>taxrates!BK58</f>
        <v>0.28882874548435211</v>
      </c>
      <c r="O66" s="136">
        <f>taxrates!BL58</f>
        <v>5.2705086767673492E-2</v>
      </c>
      <c r="P66" s="106">
        <f>taxrates!BM58</f>
        <v>0.59183180332183838</v>
      </c>
      <c r="Q66" s="105">
        <f>taxrates!BN58</f>
        <v>2.3763746023178101E-2</v>
      </c>
      <c r="R66" s="105">
        <f>taxrates!BO58</f>
        <v>7.7724265865981579E-3</v>
      </c>
      <c r="S66" s="105">
        <f>taxrates!BP58</f>
        <v>4.9457256682217121E-4</v>
      </c>
      <c r="T66" s="105">
        <f>taxrates!BQ58</f>
        <v>0.16646036505699158</v>
      </c>
      <c r="U66" s="105">
        <f>taxrates!BR58</f>
        <v>0.33144098520278931</v>
      </c>
      <c r="V66" s="134">
        <f>taxrates!BS58</f>
        <v>6.1899684369564056E-2</v>
      </c>
    </row>
    <row r="67" spans="1:22" x14ac:dyDescent="0.2">
      <c r="A67" s="147">
        <v>1970</v>
      </c>
      <c r="B67" s="153">
        <f>taxrates!AY59</f>
        <v>0.46609118580818176</v>
      </c>
      <c r="C67" s="509">
        <f>taxrates!AZ59</f>
        <v>2.5651155039668083E-2</v>
      </c>
      <c r="D67" s="509">
        <f>taxrates!BA59</f>
        <v>1.9432419911026955E-2</v>
      </c>
      <c r="E67" s="509">
        <f>taxrates!BB59</f>
        <v>3.8252510130405426E-3</v>
      </c>
      <c r="F67" s="509">
        <f>taxrates!BC59</f>
        <v>0.16984231770038605</v>
      </c>
      <c r="G67" s="509">
        <f>taxrates!BD59</f>
        <v>0.20503881573677063</v>
      </c>
      <c r="H67" s="510">
        <f>taxrates!BE59</f>
        <v>4.2301218956708908E-2</v>
      </c>
      <c r="I67" s="173">
        <f>taxrates!BF59</f>
        <v>0.53172928094863892</v>
      </c>
      <c r="J67" s="152">
        <f>taxrates!BG59</f>
        <v>2.4579200893640518E-2</v>
      </c>
      <c r="K67" s="152">
        <f>taxrates!BH59</f>
        <v>1.6537733376026154E-2</v>
      </c>
      <c r="L67" s="152">
        <f>taxrates!BI59</f>
        <v>1.7589532071724534E-3</v>
      </c>
      <c r="M67" s="152">
        <f>taxrates!BJ59</f>
        <v>0.1685577780008316</v>
      </c>
      <c r="N67" s="152">
        <f>taxrates!BK59</f>
        <v>0.26250267401337624</v>
      </c>
      <c r="O67" s="145">
        <f>taxrates!BL59</f>
        <v>5.7792924344539642E-2</v>
      </c>
      <c r="P67" s="112">
        <f>taxrates!BM59</f>
        <v>0.57452261447906494</v>
      </c>
      <c r="Q67" s="111">
        <f>taxrates!BN59</f>
        <v>2.4019289761781693E-2</v>
      </c>
      <c r="R67" s="111">
        <f>taxrates!BO59</f>
        <v>1.1531791649758816E-2</v>
      </c>
      <c r="S67" s="111">
        <f>taxrates!BP59</f>
        <v>5.514502408914268E-4</v>
      </c>
      <c r="T67" s="111">
        <f>taxrates!BQ59</f>
        <v>0.15487278997898102</v>
      </c>
      <c r="U67" s="111">
        <f>taxrates!BR59</f>
        <v>0.31256789714097977</v>
      </c>
      <c r="V67" s="172">
        <f>taxrates!BS59</f>
        <v>7.0979423820972443E-2</v>
      </c>
    </row>
    <row r="68" spans="1:22" x14ac:dyDescent="0.2">
      <c r="A68" s="137">
        <v>1971</v>
      </c>
      <c r="B68" s="149">
        <f>taxrates!AY60</f>
        <v>0.45595669746398926</v>
      </c>
      <c r="C68" s="411">
        <f>taxrates!AZ60</f>
        <v>2.6023805141448975E-2</v>
      </c>
      <c r="D68" s="411">
        <f>taxrates!BA60</f>
        <v>1.7518524080514908E-2</v>
      </c>
      <c r="E68" s="411">
        <f>taxrates!BB60</f>
        <v>3.737664083018899E-3</v>
      </c>
      <c r="F68" s="411">
        <f>taxrates!BC60</f>
        <v>0.15821972489356995</v>
      </c>
      <c r="G68" s="411">
        <f>taxrates!BD60</f>
        <v>0.20595229789614677</v>
      </c>
      <c r="H68" s="412">
        <f>taxrates!BE60</f>
        <v>4.4504664838314056E-2</v>
      </c>
      <c r="I68" s="170">
        <f>taxrates!BF60</f>
        <v>0.51773625612258911</v>
      </c>
      <c r="J68" s="148">
        <f>taxrates!BG60</f>
        <v>2.5005735456943512E-2</v>
      </c>
      <c r="K68" s="148">
        <f>taxrates!BH60</f>
        <v>1.4055538922548294E-2</v>
      </c>
      <c r="L68" s="148">
        <f>taxrates!BI60</f>
        <v>1.6989745199680328E-3</v>
      </c>
      <c r="M68" s="148">
        <f>taxrates!BJ60</f>
        <v>0.15780729055404663</v>
      </c>
      <c r="N68" s="148">
        <f>taxrates!BK60</f>
        <v>0.2594783827662468</v>
      </c>
      <c r="O68" s="136">
        <f>taxrates!BL60</f>
        <v>5.969030037522316E-2</v>
      </c>
      <c r="P68" s="106">
        <f>taxrates!BM60</f>
        <v>0.56206983327865601</v>
      </c>
      <c r="Q68" s="105">
        <f>taxrates!BN60</f>
        <v>2.4461878463625908E-2</v>
      </c>
      <c r="R68" s="105">
        <f>taxrates!BO60</f>
        <v>9.7421016544103622E-3</v>
      </c>
      <c r="S68" s="105">
        <f>taxrates!BP60</f>
        <v>5.2587897516787052E-4</v>
      </c>
      <c r="T68" s="105">
        <f>taxrates!BQ60</f>
        <v>0.14770731329917908</v>
      </c>
      <c r="U68" s="105">
        <f>taxrates!BR60</f>
        <v>0.30490324646234512</v>
      </c>
      <c r="V68" s="134">
        <f>taxrates!BS60</f>
        <v>7.4729427695274353E-2</v>
      </c>
    </row>
    <row r="69" spans="1:22" x14ac:dyDescent="0.2">
      <c r="A69" s="137">
        <v>1972</v>
      </c>
      <c r="B69" s="149">
        <f>taxrates!AY61</f>
        <v>0.45923712849617004</v>
      </c>
      <c r="C69" s="411">
        <f>taxrates!AZ61</f>
        <v>2.5731230154633522E-2</v>
      </c>
      <c r="D69" s="411">
        <f>taxrates!BA61</f>
        <v>1.7965676262974739E-2</v>
      </c>
      <c r="E69" s="411">
        <f>taxrates!BB61</f>
        <v>4.0158000774681568E-3</v>
      </c>
      <c r="F69" s="411">
        <f>taxrates!BC61</f>
        <v>0.1683458536863327</v>
      </c>
      <c r="G69" s="411">
        <f>taxrates!BD61</f>
        <v>0.19686201214790344</v>
      </c>
      <c r="H69" s="412">
        <f>taxrates!BE61</f>
        <v>4.6316556632518768E-2</v>
      </c>
      <c r="I69" s="170">
        <f>taxrates!BF61</f>
        <v>0.51271194219589233</v>
      </c>
      <c r="J69" s="148">
        <f>taxrates!BG61</f>
        <v>2.4760084226727486E-2</v>
      </c>
      <c r="K69" s="148">
        <f>taxrates!BH61</f>
        <v>1.5087484382092953E-2</v>
      </c>
      <c r="L69" s="148">
        <f>taxrates!BI61</f>
        <v>1.7417368944734335E-3</v>
      </c>
      <c r="M69" s="148">
        <f>taxrates!BJ61</f>
        <v>0.16330882906913757</v>
      </c>
      <c r="N69" s="148">
        <f>taxrates!BK61</f>
        <v>0.24530808627605438</v>
      </c>
      <c r="O69" s="136">
        <f>taxrates!BL61</f>
        <v>6.2505714595317841E-2</v>
      </c>
      <c r="P69" s="106">
        <f>taxrates!BM61</f>
        <v>0.55552250146865845</v>
      </c>
      <c r="Q69" s="105">
        <f>taxrates!BN61</f>
        <v>2.4264026433229446E-2</v>
      </c>
      <c r="R69" s="105">
        <f>taxrates!BO61</f>
        <v>1.0019730776548386E-2</v>
      </c>
      <c r="S69" s="105">
        <f>taxrates!BP61</f>
        <v>6.0633831890299916E-4</v>
      </c>
      <c r="T69" s="105">
        <f>taxrates!BQ61</f>
        <v>0.15731729567050934</v>
      </c>
      <c r="U69" s="105">
        <f>taxrates!BR61</f>
        <v>0.28703312203288078</v>
      </c>
      <c r="V69" s="134">
        <f>taxrates!BS61</f>
        <v>7.6281994581222534E-2</v>
      </c>
    </row>
    <row r="70" spans="1:22" x14ac:dyDescent="0.2">
      <c r="A70" s="137">
        <v>1973</v>
      </c>
      <c r="B70" s="149">
        <f>taxrates!AY62</f>
        <v>0.43356812000274658</v>
      </c>
      <c r="C70" s="411">
        <f>taxrates!AZ62</f>
        <v>2.5129480287432671E-2</v>
      </c>
      <c r="D70" s="411">
        <f>taxrates!BA62</f>
        <v>1.7081623896956444E-2</v>
      </c>
      <c r="E70" s="411">
        <f>taxrates!BB62</f>
        <v>4.7511747106909752E-3</v>
      </c>
      <c r="F70" s="411">
        <f>taxrates!BC62</f>
        <v>0.1526956707239151</v>
      </c>
      <c r="G70" s="411">
        <f>taxrates!BD62</f>
        <v>0.19430454447865486</v>
      </c>
      <c r="H70" s="412">
        <f>taxrates!BE62</f>
        <v>3.9605636149644852E-2</v>
      </c>
      <c r="I70" s="170">
        <f>taxrates!BF62</f>
        <v>0.48063495755195618</v>
      </c>
      <c r="J70" s="148">
        <f>taxrates!BG62</f>
        <v>2.4098377674818039E-2</v>
      </c>
      <c r="K70" s="148">
        <f>taxrates!BH62</f>
        <v>1.3682175427675247E-2</v>
      </c>
      <c r="L70" s="148">
        <f>taxrates!BI62</f>
        <v>2.2524076048284769E-3</v>
      </c>
      <c r="M70" s="148">
        <f>taxrates!BJ62</f>
        <v>0.14851042628288269</v>
      </c>
      <c r="N70" s="148">
        <f>taxrates!BK62</f>
        <v>0.23841404914855957</v>
      </c>
      <c r="O70" s="136">
        <f>taxrates!BL62</f>
        <v>5.367753654718399E-2</v>
      </c>
      <c r="P70" s="106">
        <f>taxrates!BM62</f>
        <v>0.51657956838607788</v>
      </c>
      <c r="Q70" s="105">
        <f>taxrates!BN62</f>
        <v>2.3592378944158554E-2</v>
      </c>
      <c r="R70" s="105">
        <f>taxrates!BO62</f>
        <v>9.5165316015481949E-3</v>
      </c>
      <c r="S70" s="105">
        <f>taxrates!BP62</f>
        <v>7.5114599894732237E-4</v>
      </c>
      <c r="T70" s="105">
        <f>taxrates!BQ62</f>
        <v>0.13271735608577728</v>
      </c>
      <c r="U70" s="105">
        <f>taxrates!BR62</f>
        <v>0.28123582154512405</v>
      </c>
      <c r="V70" s="134">
        <f>taxrates!BS62</f>
        <v>6.8766325712203979E-2</v>
      </c>
    </row>
    <row r="71" spans="1:22" x14ac:dyDescent="0.2">
      <c r="A71" s="137">
        <v>1974</v>
      </c>
      <c r="B71" s="149">
        <f>taxrates!AY63</f>
        <v>0.4496801495552063</v>
      </c>
      <c r="C71" s="411">
        <f>taxrates!AZ63</f>
        <v>2.4847837164998055E-2</v>
      </c>
      <c r="D71" s="411">
        <f>taxrates!BA63</f>
        <v>1.8181676045060158E-2</v>
      </c>
      <c r="E71" s="411">
        <f>taxrates!BB63</f>
        <v>5.7091717608273029E-3</v>
      </c>
      <c r="F71" s="411">
        <f>taxrates!BC63</f>
        <v>0.178680419921875</v>
      </c>
      <c r="G71" s="411">
        <f>taxrates!BD63</f>
        <v>0.18710621446371078</v>
      </c>
      <c r="H71" s="412">
        <f>taxrates!BE63</f>
        <v>3.5154830664396286E-2</v>
      </c>
      <c r="I71" s="170">
        <f>taxrates!BF63</f>
        <v>0.50696635246276855</v>
      </c>
      <c r="J71" s="148">
        <f>taxrates!BG63</f>
        <v>2.3945305496454239E-2</v>
      </c>
      <c r="K71" s="148">
        <f>taxrates!BH63</f>
        <v>1.4923769049346447E-2</v>
      </c>
      <c r="L71" s="148">
        <f>taxrates!BI63</f>
        <v>2.8938783798366785E-3</v>
      </c>
      <c r="M71" s="148">
        <f>taxrates!BJ63</f>
        <v>0.18310855329036713</v>
      </c>
      <c r="N71" s="148">
        <f>taxrates!BK63</f>
        <v>0.23501642048358917</v>
      </c>
      <c r="O71" s="136">
        <f>taxrates!BL63</f>
        <v>4.7078412026166916E-2</v>
      </c>
      <c r="P71" s="106">
        <f>taxrates!BM63</f>
        <v>0.55027312040328979</v>
      </c>
      <c r="Q71" s="105">
        <f>taxrates!BN63</f>
        <v>2.3404719308018684E-2</v>
      </c>
      <c r="R71" s="105">
        <f>taxrates!BO63</f>
        <v>1.0076356120407581E-2</v>
      </c>
      <c r="S71" s="105">
        <f>taxrates!BP63</f>
        <v>9.8445173352956772E-4</v>
      </c>
      <c r="T71" s="105">
        <f>taxrates!BQ63</f>
        <v>0.17206427454948425</v>
      </c>
      <c r="U71" s="105">
        <f>taxrates!BR63</f>
        <v>0.28258667886257172</v>
      </c>
      <c r="V71" s="134">
        <f>taxrates!BS63</f>
        <v>6.1156652867794037E-2</v>
      </c>
    </row>
    <row r="72" spans="1:22" x14ac:dyDescent="0.2">
      <c r="A72" s="137">
        <v>1975</v>
      </c>
      <c r="B72" s="149">
        <f>taxrates!AY64</f>
        <v>0.40871283411979675</v>
      </c>
      <c r="C72" s="411">
        <f>taxrates!AZ64</f>
        <v>2.4991413578391075E-2</v>
      </c>
      <c r="D72" s="411">
        <f>taxrates!BA64</f>
        <v>2.029627189040184E-2</v>
      </c>
      <c r="E72" s="411">
        <f>taxrates!BB64</f>
        <v>5.8836215175688267E-3</v>
      </c>
      <c r="F72" s="411">
        <f>taxrates!BC64</f>
        <v>0.16191209852695465</v>
      </c>
      <c r="G72" s="411">
        <f>taxrates!BD64</f>
        <v>0.1634771041572094</v>
      </c>
      <c r="H72" s="412">
        <f>taxrates!BE64</f>
        <v>3.2152347266674042E-2</v>
      </c>
      <c r="I72" s="170">
        <f>taxrates!BF64</f>
        <v>0.44452422857284546</v>
      </c>
      <c r="J72" s="148">
        <f>taxrates!BG64</f>
        <v>2.4097839370369911E-2</v>
      </c>
      <c r="K72" s="148">
        <f>taxrates!BH64</f>
        <v>1.5761202201247215E-2</v>
      </c>
      <c r="L72" s="148">
        <f>taxrates!BI64</f>
        <v>2.8247435111552477E-3</v>
      </c>
      <c r="M72" s="148">
        <f>taxrates!BJ64</f>
        <v>0.15829429030418396</v>
      </c>
      <c r="N72" s="148">
        <f>taxrates!BK64</f>
        <v>0.20159898698329926</v>
      </c>
      <c r="O72" s="136">
        <f>taxrates!BL64</f>
        <v>4.1947163641452789E-2</v>
      </c>
      <c r="P72" s="106">
        <f>taxrates!BM64</f>
        <v>0.4677373468875885</v>
      </c>
      <c r="Q72" s="105">
        <f>taxrates!BN64</f>
        <v>2.3490060120820999E-2</v>
      </c>
      <c r="R72" s="105">
        <f>taxrates!BO64</f>
        <v>1.055586151778698E-2</v>
      </c>
      <c r="S72" s="105">
        <f>taxrates!BP64</f>
        <v>9.1439398238435388E-4</v>
      </c>
      <c r="T72" s="105">
        <f>taxrates!BQ64</f>
        <v>0.14060790836811066</v>
      </c>
      <c r="U72" s="105">
        <f>taxrates!BR64</f>
        <v>0.23850038647651672</v>
      </c>
      <c r="V72" s="134">
        <f>taxrates!BS64</f>
        <v>5.3668733686208725E-2</v>
      </c>
    </row>
    <row r="73" spans="1:22" x14ac:dyDescent="0.2">
      <c r="A73" s="137">
        <v>1976</v>
      </c>
      <c r="B73" s="149">
        <f>taxrates!AY65</f>
        <v>0.42749977111816406</v>
      </c>
      <c r="C73" s="411">
        <f>taxrates!AZ65</f>
        <v>2.4693932384252548E-2</v>
      </c>
      <c r="D73" s="411">
        <f>taxrates!BA65</f>
        <v>1.8339669331908226E-2</v>
      </c>
      <c r="E73" s="411">
        <f>taxrates!BB65</f>
        <v>5.7968855835497379E-3</v>
      </c>
      <c r="F73" s="411">
        <f>taxrates!BC65</f>
        <v>0.17115646600723267</v>
      </c>
      <c r="G73" s="411">
        <f>taxrates!BD65</f>
        <v>0.17580225691199303</v>
      </c>
      <c r="H73" s="412">
        <f>taxrates!BE65</f>
        <v>3.171057254076004E-2</v>
      </c>
      <c r="I73" s="170">
        <f>taxrates!BF65</f>
        <v>0.47133061289787292</v>
      </c>
      <c r="J73" s="148">
        <f>taxrates!BG65</f>
        <v>2.3884089663624763E-2</v>
      </c>
      <c r="K73" s="148">
        <f>taxrates!BH65</f>
        <v>1.524075586348772E-2</v>
      </c>
      <c r="L73" s="148">
        <f>taxrates!BI65</f>
        <v>2.7376208454370499E-3</v>
      </c>
      <c r="M73" s="148">
        <f>taxrates!BJ65</f>
        <v>0.17099153995513916</v>
      </c>
      <c r="N73" s="148">
        <f>taxrates!BK65</f>
        <v>0.21687957644462585</v>
      </c>
      <c r="O73" s="136">
        <f>taxrates!BL65</f>
        <v>4.1597023606300354E-2</v>
      </c>
      <c r="P73" s="106">
        <f>taxrates!BM65</f>
        <v>0.50415885448455811</v>
      </c>
      <c r="Q73" s="105">
        <f>taxrates!BN65</f>
        <v>2.3505948483943939E-2</v>
      </c>
      <c r="R73" s="105">
        <f>taxrates!BO65</f>
        <v>1.0702293366193771E-2</v>
      </c>
      <c r="S73" s="105">
        <f>taxrates!BP65</f>
        <v>8.2553044194355607E-4</v>
      </c>
      <c r="T73" s="105">
        <f>taxrates!BQ65</f>
        <v>0.15904554724693298</v>
      </c>
      <c r="U73" s="105">
        <f>taxrates!BR65</f>
        <v>0.25673661008477211</v>
      </c>
      <c r="V73" s="134">
        <f>taxrates!BS65</f>
        <v>5.3342916071414948E-2</v>
      </c>
    </row>
    <row r="74" spans="1:22" x14ac:dyDescent="0.2">
      <c r="A74" s="137">
        <v>1977</v>
      </c>
      <c r="B74" s="149">
        <f>taxrates!AY66</f>
        <v>0.42465874552726746</v>
      </c>
      <c r="C74" s="411">
        <f>taxrates!AZ66</f>
        <v>2.415948174893856E-2</v>
      </c>
      <c r="D74" s="411">
        <f>taxrates!BA66</f>
        <v>1.9239459186792374E-2</v>
      </c>
      <c r="E74" s="411">
        <f>taxrates!BB66</f>
        <v>5.7996553368866444E-3</v>
      </c>
      <c r="F74" s="411">
        <f>taxrates!BC66</f>
        <v>0.1698077917098999</v>
      </c>
      <c r="G74" s="411">
        <f>taxrates!BD66</f>
        <v>0.17093349993228912</v>
      </c>
      <c r="H74" s="412">
        <f>taxrates!BE66</f>
        <v>3.4718871116638184E-2</v>
      </c>
      <c r="I74" s="170">
        <f>taxrates!BF66</f>
        <v>0.4648565948009491</v>
      </c>
      <c r="J74" s="148">
        <f>taxrates!BG66</f>
        <v>2.3419981822371483E-2</v>
      </c>
      <c r="K74" s="148">
        <f>taxrates!BH66</f>
        <v>1.645275205373764E-2</v>
      </c>
      <c r="L74" s="148">
        <f>taxrates!BI66</f>
        <v>2.7749845758080482E-3</v>
      </c>
      <c r="M74" s="148">
        <f>taxrates!BJ66</f>
        <v>0.16703720390796661</v>
      </c>
      <c r="N74" s="148">
        <f>taxrates!BK66</f>
        <v>0.21039889752864838</v>
      </c>
      <c r="O74" s="136">
        <f>taxrates!BL66</f>
        <v>4.477277398109436E-2</v>
      </c>
      <c r="P74" s="106">
        <f>taxrates!BM66</f>
        <v>0.49946039915084839</v>
      </c>
      <c r="Q74" s="105">
        <f>taxrates!BN66</f>
        <v>2.3075157776474953E-2</v>
      </c>
      <c r="R74" s="105">
        <f>taxrates!BO66</f>
        <v>1.1830991134047508E-2</v>
      </c>
      <c r="S74" s="105">
        <f>taxrates!BP66</f>
        <v>9.7947008907794952E-4</v>
      </c>
      <c r="T74" s="105">
        <f>taxrates!BQ66</f>
        <v>0.15695111453533173</v>
      </c>
      <c r="U74" s="105">
        <f>taxrates!BR66</f>
        <v>0.25006216019392014</v>
      </c>
      <c r="V74" s="134">
        <f>taxrates!BS66</f>
        <v>5.6561503559350967E-2</v>
      </c>
    </row>
    <row r="75" spans="1:22" x14ac:dyDescent="0.2">
      <c r="A75" s="137">
        <v>1978</v>
      </c>
      <c r="B75" s="149">
        <f>taxrates!AY67</f>
        <v>0.40390655398368835</v>
      </c>
      <c r="C75" s="411">
        <f>taxrates!AZ67</f>
        <v>2.4131478741765022E-2</v>
      </c>
      <c r="D75" s="411">
        <f>taxrates!BA67</f>
        <v>1.6100380569696426E-2</v>
      </c>
      <c r="E75" s="411">
        <f>taxrates!BB67</f>
        <v>6.2155295163393021E-3</v>
      </c>
      <c r="F75" s="411">
        <f>taxrates!BC67</f>
        <v>0.17205177247524261</v>
      </c>
      <c r="G75" s="411">
        <f>taxrates!BD67</f>
        <v>0.15750857070088387</v>
      </c>
      <c r="H75" s="412">
        <f>taxrates!BE67</f>
        <v>2.7898823842406273E-2</v>
      </c>
      <c r="I75" s="170">
        <f>taxrates!BF67</f>
        <v>0.44032979011535645</v>
      </c>
      <c r="J75" s="148">
        <f>taxrates!BG67</f>
        <v>2.3496398702263832E-2</v>
      </c>
      <c r="K75" s="148">
        <f>taxrates!BH67</f>
        <v>1.3909386470913887E-2</v>
      </c>
      <c r="L75" s="148">
        <f>taxrates!BI67</f>
        <v>2.9522434342652559E-3</v>
      </c>
      <c r="M75" s="148">
        <f>taxrates!BJ67</f>
        <v>0.16990576684474945</v>
      </c>
      <c r="N75" s="148">
        <f>taxrates!BK67</f>
        <v>0.19438645243644714</v>
      </c>
      <c r="O75" s="136">
        <f>taxrates!BL67</f>
        <v>3.5679545253515244E-2</v>
      </c>
      <c r="P75" s="106">
        <f>taxrates!BM67</f>
        <v>0.45698273181915283</v>
      </c>
      <c r="Q75" s="105">
        <f>taxrates!BN67</f>
        <v>2.3250879719853401E-2</v>
      </c>
      <c r="R75" s="105">
        <f>taxrates!BO67</f>
        <v>9.5461225137114525E-3</v>
      </c>
      <c r="S75" s="105">
        <f>taxrates!BP67</f>
        <v>1.0390795068815351E-3</v>
      </c>
      <c r="T75" s="105">
        <f>taxrates!BQ67</f>
        <v>0.15466664731502533</v>
      </c>
      <c r="U75" s="105">
        <f>taxrates!BR67</f>
        <v>0.22873249277472496</v>
      </c>
      <c r="V75" s="134">
        <f>taxrates!BS67</f>
        <v>3.9747502654790878E-2</v>
      </c>
    </row>
    <row r="76" spans="1:22" x14ac:dyDescent="0.2">
      <c r="A76" s="141">
        <v>1979</v>
      </c>
      <c r="B76" s="151">
        <f>taxrates!AY68</f>
        <v>0.40842342376708984</v>
      </c>
      <c r="C76" s="511">
        <f>taxrates!AZ68</f>
        <v>2.3576946929097176E-2</v>
      </c>
      <c r="D76" s="511">
        <f>taxrates!BA68</f>
        <v>1.4572843909263611E-2</v>
      </c>
      <c r="E76" s="511">
        <f>taxrates!BB68</f>
        <v>6.509754341095686E-3</v>
      </c>
      <c r="F76" s="511">
        <f>taxrates!BC68</f>
        <v>0.18504643440246582</v>
      </c>
      <c r="G76" s="511">
        <f>taxrates!BD68</f>
        <v>0.15365400351583958</v>
      </c>
      <c r="H76" s="512">
        <f>taxrates!BE68</f>
        <v>2.5063445791602135E-2</v>
      </c>
      <c r="I76" s="171">
        <f>taxrates!BF68</f>
        <v>0.43990981578826904</v>
      </c>
      <c r="J76" s="150">
        <f>taxrates!BG68</f>
        <v>2.2990619763731956E-2</v>
      </c>
      <c r="K76" s="150">
        <f>taxrates!BH68</f>
        <v>1.1825182475149632E-2</v>
      </c>
      <c r="L76" s="150">
        <f>taxrates!BI68</f>
        <v>3.0189566314220428E-3</v>
      </c>
      <c r="M76" s="150">
        <f>taxrates!BJ68</f>
        <v>0.18382774293422699</v>
      </c>
      <c r="N76" s="150">
        <f>taxrates!BK68</f>
        <v>0.18775397911667824</v>
      </c>
      <c r="O76" s="140">
        <f>taxrates!BL68</f>
        <v>3.0493328347802162E-2</v>
      </c>
      <c r="P76" s="109">
        <f>taxrates!BM68</f>
        <v>0.45966228842735291</v>
      </c>
      <c r="Q76" s="108">
        <f>taxrates!BN68</f>
        <v>2.2806743159890175E-2</v>
      </c>
      <c r="R76" s="108">
        <f>taxrates!BO68</f>
        <v>7.7740540727972984E-3</v>
      </c>
      <c r="S76" s="108">
        <f>taxrates!BP68</f>
        <v>1.0300715221092105E-3</v>
      </c>
      <c r="T76" s="108">
        <f>taxrates!BQ68</f>
        <v>0.17586877942085266</v>
      </c>
      <c r="U76" s="108">
        <f>taxrates!BR68</f>
        <v>0.21967729181051254</v>
      </c>
      <c r="V76" s="138">
        <f>taxrates!BS68</f>
        <v>3.2505333423614502E-2</v>
      </c>
    </row>
    <row r="77" spans="1:22" x14ac:dyDescent="0.2">
      <c r="A77" s="137">
        <v>1980</v>
      </c>
      <c r="B77" s="149">
        <f>taxrates!AY69</f>
        <v>0.41020151972770691</v>
      </c>
      <c r="C77" s="411">
        <f>taxrates!AZ69</f>
        <v>2.4592548608779907E-2</v>
      </c>
      <c r="D77" s="411">
        <f>taxrates!BA69</f>
        <v>1.5572428703308105E-2</v>
      </c>
      <c r="E77" s="411">
        <f>taxrates!BB69</f>
        <v>7.4289827607572079E-3</v>
      </c>
      <c r="F77" s="411">
        <f>taxrates!BC69</f>
        <v>0.19419147074222565</v>
      </c>
      <c r="G77" s="411">
        <f>taxrates!BD69</f>
        <v>0.14010032266378403</v>
      </c>
      <c r="H77" s="412">
        <f>taxrates!BE69</f>
        <v>2.8315780684351921E-2</v>
      </c>
      <c r="I77" s="170">
        <f>taxrates!BF69</f>
        <v>0.43986600637435913</v>
      </c>
      <c r="J77" s="148">
        <f>taxrates!BG69</f>
        <v>2.4008903652429581E-2</v>
      </c>
      <c r="K77" s="148">
        <f>taxrates!BH69</f>
        <v>1.3177563436329365E-2</v>
      </c>
      <c r="L77" s="148">
        <f>taxrates!BI69</f>
        <v>3.5238668788224459E-3</v>
      </c>
      <c r="M77" s="148">
        <f>taxrates!BJ69</f>
        <v>0.19346140325069427</v>
      </c>
      <c r="N77" s="148">
        <f>taxrates!BK69</f>
        <v>0.17035410925745964</v>
      </c>
      <c r="O77" s="136">
        <f>taxrates!BL69</f>
        <v>3.5340156406164169E-2</v>
      </c>
      <c r="P77" s="106">
        <f>taxrates!BM69</f>
        <v>0.45211967825889587</v>
      </c>
      <c r="Q77" s="105">
        <f>taxrates!BN69</f>
        <v>2.3811092600226402E-2</v>
      </c>
      <c r="R77" s="105">
        <f>taxrates!BO69</f>
        <v>9.1834394261240959E-3</v>
      </c>
      <c r="S77" s="105">
        <f>taxrates!BP69</f>
        <v>1.264801830984652E-3</v>
      </c>
      <c r="T77" s="105">
        <f>taxrates!BQ69</f>
        <v>0.17997904121875763</v>
      </c>
      <c r="U77" s="105">
        <f>taxrates!BR69</f>
        <v>0.19887575879693031</v>
      </c>
      <c r="V77" s="134">
        <f>taxrates!BS69</f>
        <v>3.9005540311336517E-2</v>
      </c>
    </row>
    <row r="78" spans="1:22" x14ac:dyDescent="0.2">
      <c r="A78" s="137">
        <v>1981</v>
      </c>
      <c r="B78" s="149">
        <f>taxrates!AY70</f>
        <v>0.37257444858551025</v>
      </c>
      <c r="C78" s="411">
        <f>taxrates!AZ70</f>
        <v>2.6677247136831284E-2</v>
      </c>
      <c r="D78" s="411">
        <f>taxrates!BA70</f>
        <v>1.75313800573349E-2</v>
      </c>
      <c r="E78" s="411">
        <f>taxrates!BB70</f>
        <v>7.7917147427797318E-3</v>
      </c>
      <c r="F78" s="411">
        <f>taxrates!BC70</f>
        <v>0.17699715495109558</v>
      </c>
      <c r="G78" s="411">
        <f>taxrates!BD70</f>
        <v>0.11737957783043385</v>
      </c>
      <c r="H78" s="412">
        <f>taxrates!BE70</f>
        <v>2.6197370141744614E-2</v>
      </c>
      <c r="I78" s="170">
        <f>taxrates!BF70</f>
        <v>0.38999858498573303</v>
      </c>
      <c r="J78" s="148">
        <f>taxrates!BG70</f>
        <v>2.6198573410511017E-2</v>
      </c>
      <c r="K78" s="148">
        <f>taxrates!BH70</f>
        <v>1.5830803662538528E-2</v>
      </c>
      <c r="L78" s="148">
        <f>taxrates!BI70</f>
        <v>3.6376630887389183E-3</v>
      </c>
      <c r="M78" s="148">
        <f>taxrates!BJ70</f>
        <v>0.17160920798778534</v>
      </c>
      <c r="N78" s="148">
        <f>taxrates!BK70</f>
        <v>0.14069419726729393</v>
      </c>
      <c r="O78" s="136">
        <f>taxrates!BL70</f>
        <v>3.2028127461671829E-2</v>
      </c>
      <c r="P78" s="106">
        <f>taxrates!BM70</f>
        <v>0.39458569884300232</v>
      </c>
      <c r="Q78" s="105">
        <f>taxrates!BN70</f>
        <v>2.6184067130088806E-2</v>
      </c>
      <c r="R78" s="105">
        <f>taxrates!BO70</f>
        <v>1.3074464164674282E-2</v>
      </c>
      <c r="S78" s="105">
        <f>taxrates!BP70</f>
        <v>1.2558685848489404E-3</v>
      </c>
      <c r="T78" s="105">
        <f>taxrates!BQ70</f>
        <v>0.15581254661083221</v>
      </c>
      <c r="U78" s="105">
        <f>taxrates!BR70</f>
        <v>0.16343552619218826</v>
      </c>
      <c r="V78" s="134">
        <f>taxrates!BS70</f>
        <v>3.48232202231884E-2</v>
      </c>
    </row>
    <row r="79" spans="1:22" x14ac:dyDescent="0.2">
      <c r="A79" s="137">
        <v>1982</v>
      </c>
      <c r="B79" s="135">
        <f>taxrates!AY71</f>
        <v>0.35889649391174316</v>
      </c>
      <c r="C79" s="411">
        <f>taxrates!AZ71</f>
        <v>2.5571651756763458E-2</v>
      </c>
      <c r="D79" s="411">
        <f>taxrates!BA71</f>
        <v>1.7114195972681046E-2</v>
      </c>
      <c r="E79" s="411">
        <f>taxrates!BB71</f>
        <v>8.3590690046548843E-3</v>
      </c>
      <c r="F79" s="411">
        <f>taxrates!BC71</f>
        <v>0.18522442877292633</v>
      </c>
      <c r="G79" s="411">
        <f>taxrates!BD71</f>
        <v>9.651903435587883E-2</v>
      </c>
      <c r="H79" s="412">
        <f>taxrates!BE71</f>
        <v>2.6108112186193466E-2</v>
      </c>
      <c r="I79" s="170">
        <f>taxrates!BF71</f>
        <v>0.37468215823173523</v>
      </c>
      <c r="J79" s="136">
        <f>taxrates!BG71</f>
        <v>2.5116117671132088E-2</v>
      </c>
      <c r="K79" s="136">
        <f>taxrates!BH71</f>
        <v>1.4599502086639404E-2</v>
      </c>
      <c r="L79" s="136">
        <f>taxrates!BI71</f>
        <v>3.8655479438602924E-3</v>
      </c>
      <c r="M79" s="136">
        <f>taxrates!BJ71</f>
        <v>0.18026311695575714</v>
      </c>
      <c r="N79" s="136">
        <f>taxrates!BK71</f>
        <v>0.12049542367458344</v>
      </c>
      <c r="O79" s="136">
        <f>taxrates!BL71</f>
        <v>3.0342459678649902E-2</v>
      </c>
      <c r="P79" s="106">
        <f>taxrates!BM71</f>
        <v>0.36995419859886169</v>
      </c>
      <c r="Q79" s="105">
        <f>taxrates!BN71</f>
        <v>2.502109482884407E-2</v>
      </c>
      <c r="R79" s="105">
        <f>taxrates!BO71</f>
        <v>9.9543575197458267E-3</v>
      </c>
      <c r="S79" s="105">
        <f>taxrates!BP71</f>
        <v>1.2684795074164867E-3</v>
      </c>
      <c r="T79" s="105">
        <f>taxrates!BQ71</f>
        <v>0.15188513696193695</v>
      </c>
      <c r="U79" s="105">
        <f>taxrates!BR71</f>
        <v>0.15233928337693214</v>
      </c>
      <c r="V79" s="134">
        <f>taxrates!BS71</f>
        <v>2.9485857114195824E-2</v>
      </c>
    </row>
    <row r="80" spans="1:22" x14ac:dyDescent="0.2">
      <c r="A80" s="137">
        <v>1983</v>
      </c>
      <c r="B80" s="135">
        <f>taxrates!AY72</f>
        <v>0.34269869327545166</v>
      </c>
      <c r="C80" s="411">
        <f>taxrates!AZ72</f>
        <v>2.6328645646572113E-2</v>
      </c>
      <c r="D80" s="411">
        <f>taxrates!BA72</f>
        <v>1.5620739199221134E-2</v>
      </c>
      <c r="E80" s="411">
        <f>taxrates!BB72</f>
        <v>8.4450561553239822E-3</v>
      </c>
      <c r="F80" s="411">
        <f>taxrates!BC72</f>
        <v>0.17667500674724579</v>
      </c>
      <c r="G80" s="411">
        <f>taxrates!BD72</f>
        <v>9.6771368756890297E-2</v>
      </c>
      <c r="H80" s="412">
        <f>taxrates!BE72</f>
        <v>1.8857864663004875E-2</v>
      </c>
      <c r="I80" s="170">
        <f>taxrates!BF72</f>
        <v>0.36297178268432617</v>
      </c>
      <c r="J80" s="136">
        <f>taxrates!BG72</f>
        <v>2.6127154007554054E-2</v>
      </c>
      <c r="K80" s="136">
        <f>taxrates!BH72</f>
        <v>1.3961507938802242E-2</v>
      </c>
      <c r="L80" s="136">
        <f>taxrates!BI72</f>
        <v>3.7914123386144638E-3</v>
      </c>
      <c r="M80" s="136">
        <f>taxrates!BJ72</f>
        <v>0.17597624659538269</v>
      </c>
      <c r="N80" s="136">
        <f>taxrates!BK72</f>
        <v>0.12117659114301205</v>
      </c>
      <c r="O80" s="136">
        <f>taxrates!BL72</f>
        <v>2.1938877180218697E-2</v>
      </c>
      <c r="P80" s="106">
        <f>taxrates!BM72</f>
        <v>0.36694064736366272</v>
      </c>
      <c r="Q80" s="105">
        <f>taxrates!BN72</f>
        <v>2.6257229968905449E-2</v>
      </c>
      <c r="R80" s="105">
        <f>taxrates!BO72</f>
        <v>9.4462083652615547E-3</v>
      </c>
      <c r="S80" s="105">
        <f>taxrates!BP72</f>
        <v>1.1947279563173652E-3</v>
      </c>
      <c r="T80" s="105">
        <f>taxrates!BQ72</f>
        <v>0.15132066607475281</v>
      </c>
      <c r="U80" s="105">
        <f>taxrates!BR72</f>
        <v>0.1585988886654377</v>
      </c>
      <c r="V80" s="134">
        <f>taxrates!BS72</f>
        <v>2.0122930407524109E-2</v>
      </c>
    </row>
    <row r="81" spans="1:22" x14ac:dyDescent="0.2">
      <c r="A81" s="137">
        <v>1984</v>
      </c>
      <c r="B81" s="135">
        <f>taxrates!AY73</f>
        <v>0.32289990782737732</v>
      </c>
      <c r="C81" s="411">
        <f>taxrates!AZ73</f>
        <v>2.6008062064647675E-2</v>
      </c>
      <c r="D81" s="411">
        <f>taxrates!BA73</f>
        <v>1.3710534200072289E-2</v>
      </c>
      <c r="E81" s="411">
        <f>taxrates!BB73</f>
        <v>7.6701687648892403E-3</v>
      </c>
      <c r="F81" s="411">
        <f>taxrates!BC73</f>
        <v>0.16392841935157776</v>
      </c>
      <c r="G81" s="411">
        <f>taxrates!BD73</f>
        <v>9.4859452918171883E-2</v>
      </c>
      <c r="H81" s="412">
        <f>taxrates!BE73</f>
        <v>1.6723260283470154E-2</v>
      </c>
      <c r="I81" s="170">
        <f>taxrates!BF73</f>
        <v>0.34215793013572693</v>
      </c>
      <c r="J81" s="136">
        <f>taxrates!BG73</f>
        <v>2.5811687111854553E-2</v>
      </c>
      <c r="K81" s="136">
        <f>taxrates!BH73</f>
        <v>1.1591910384595394E-2</v>
      </c>
      <c r="L81" s="136">
        <f>taxrates!BI73</f>
        <v>3.4615311305969954E-3</v>
      </c>
      <c r="M81" s="136">
        <f>taxrates!BJ73</f>
        <v>0.16543242335319519</v>
      </c>
      <c r="N81" s="136">
        <f>taxrates!BK73</f>
        <v>0.11651567742228508</v>
      </c>
      <c r="O81" s="136">
        <f>taxrates!BL73</f>
        <v>1.9344694912433624E-2</v>
      </c>
      <c r="P81" s="106">
        <f>taxrates!BM73</f>
        <v>0.35743823647499084</v>
      </c>
      <c r="Q81" s="105">
        <f>taxrates!BN73</f>
        <v>2.6098329573869705E-2</v>
      </c>
      <c r="R81" s="105">
        <f>taxrates!BO73</f>
        <v>8.0064237117767334E-3</v>
      </c>
      <c r="S81" s="105">
        <f>taxrates!BP73</f>
        <v>1.1883443221449852E-3</v>
      </c>
      <c r="T81" s="105">
        <f>taxrates!BQ73</f>
        <v>0.14853011071681976</v>
      </c>
      <c r="U81" s="105">
        <f>taxrates!BR73</f>
        <v>0.15497191995382309</v>
      </c>
      <c r="V81" s="134">
        <f>taxrates!BS73</f>
        <v>1.8643099814653397E-2</v>
      </c>
    </row>
    <row r="82" spans="1:22" x14ac:dyDescent="0.2">
      <c r="A82" s="137">
        <v>1985</v>
      </c>
      <c r="B82" s="135">
        <f>taxrates!AY74</f>
        <v>0.33171716332435608</v>
      </c>
      <c r="C82" s="411">
        <f>taxrates!AZ74</f>
        <v>2.6172986254096031E-2</v>
      </c>
      <c r="D82" s="411">
        <f>taxrates!BA74</f>
        <v>1.43681475892663E-2</v>
      </c>
      <c r="E82" s="411">
        <f>taxrates!BB74</f>
        <v>8.0898813903331757E-3</v>
      </c>
      <c r="F82" s="411">
        <f>taxrates!BC74</f>
        <v>0.17615935206413269</v>
      </c>
      <c r="G82" s="411">
        <f>taxrates!BD74</f>
        <v>8.9701320976018906E-2</v>
      </c>
      <c r="H82" s="412">
        <f>taxrates!BE74</f>
        <v>1.7225475981831551E-2</v>
      </c>
      <c r="I82" s="170">
        <f>taxrates!BF74</f>
        <v>0.35312938690185547</v>
      </c>
      <c r="J82" s="136">
        <f>taxrates!BG74</f>
        <v>2.6127900928258896E-2</v>
      </c>
      <c r="K82" s="136">
        <f>taxrates!BH74</f>
        <v>1.3317819684743881E-2</v>
      </c>
      <c r="L82" s="136">
        <f>taxrates!BI74</f>
        <v>3.7048228550702333E-3</v>
      </c>
      <c r="M82" s="136">
        <f>taxrates!BJ74</f>
        <v>0.18075551092624664</v>
      </c>
      <c r="N82" s="136">
        <f>taxrates!BK74</f>
        <v>0.1089896522462368</v>
      </c>
      <c r="O82" s="136">
        <f>taxrates!BL74</f>
        <v>2.0233694463968277E-2</v>
      </c>
      <c r="P82" s="106">
        <f>taxrates!BM74</f>
        <v>0.33899214863777161</v>
      </c>
      <c r="Q82" s="105">
        <f>taxrates!BN74</f>
        <v>2.6177769526839256E-2</v>
      </c>
      <c r="R82" s="105">
        <f>taxrates!BO74</f>
        <v>9.4012115150690079E-3</v>
      </c>
      <c r="S82" s="105">
        <f>taxrates!BP74</f>
        <v>1.027790131047368E-3</v>
      </c>
      <c r="T82" s="105">
        <f>taxrates!BQ74</f>
        <v>0.14153818786144257</v>
      </c>
      <c r="U82" s="105">
        <f>taxrates!BR74</f>
        <v>0.1408078558743</v>
      </c>
      <c r="V82" s="134">
        <f>taxrates!BS74</f>
        <v>2.0039329305291176E-2</v>
      </c>
    </row>
    <row r="83" spans="1:22" x14ac:dyDescent="0.2">
      <c r="A83" s="137">
        <v>1986</v>
      </c>
      <c r="B83" s="135">
        <f>taxrates!AY75</f>
        <v>0.34920540452003479</v>
      </c>
      <c r="C83" s="411">
        <f>taxrates!AZ75</f>
        <v>2.3489836603403091E-2</v>
      </c>
      <c r="D83" s="411">
        <f>taxrates!BA75</f>
        <v>1.3982540927827358E-2</v>
      </c>
      <c r="E83" s="411">
        <f>taxrates!BB75</f>
        <v>8.2462653517723083E-3</v>
      </c>
      <c r="F83" s="411">
        <f>taxrates!BC75</f>
        <v>0.19875006377696991</v>
      </c>
      <c r="G83" s="411">
        <f>taxrates!BD75</f>
        <v>8.6764011532068253E-2</v>
      </c>
      <c r="H83" s="412">
        <f>taxrates!BE75</f>
        <v>1.7972700297832489E-2</v>
      </c>
      <c r="I83" s="170">
        <f>taxrates!BF75</f>
        <v>0.38354802131652832</v>
      </c>
      <c r="J83" s="136">
        <f>taxrates!BG75</f>
        <v>2.2490346804261208E-2</v>
      </c>
      <c r="K83" s="136">
        <f>taxrates!BH75</f>
        <v>1.1127293109893799E-2</v>
      </c>
      <c r="L83" s="136">
        <f>taxrates!BI75</f>
        <v>3.53037822060287E-3</v>
      </c>
      <c r="M83" s="136">
        <f>taxrates!BJ75</f>
        <v>0.21621540188789368</v>
      </c>
      <c r="N83" s="136">
        <f>taxrates!BK75</f>
        <v>0.10953934490680695</v>
      </c>
      <c r="O83" s="136">
        <f>taxrates!BL75</f>
        <v>2.0645264536142349E-2</v>
      </c>
      <c r="P83" s="106">
        <f>taxrates!BM75</f>
        <v>0.41338369250297546</v>
      </c>
      <c r="Q83" s="105">
        <f>taxrates!BN75</f>
        <v>2.1881544962525368E-2</v>
      </c>
      <c r="R83" s="105">
        <f>taxrates!BO75</f>
        <v>7.3909210041165352E-3</v>
      </c>
      <c r="S83" s="105">
        <f>taxrates!BP75</f>
        <v>1.2747470755130053E-3</v>
      </c>
      <c r="T83" s="105">
        <f>taxrates!BQ75</f>
        <v>0.21905961632728577</v>
      </c>
      <c r="U83" s="105">
        <f>taxrates!BR75</f>
        <v>0.14260141178965569</v>
      </c>
      <c r="V83" s="134">
        <f>taxrates!BS75</f>
        <v>2.1175455302000046E-2</v>
      </c>
    </row>
    <row r="84" spans="1:22" x14ac:dyDescent="0.2">
      <c r="A84" s="137">
        <v>1987</v>
      </c>
      <c r="B84" s="135">
        <f>taxrates!AY76</f>
        <v>0.35029757022857666</v>
      </c>
      <c r="C84" s="411">
        <f>taxrates!AZ76</f>
        <v>2.5554660707712173E-2</v>
      </c>
      <c r="D84" s="411">
        <f>taxrates!BA76</f>
        <v>1.4122550375759602E-2</v>
      </c>
      <c r="E84" s="411">
        <f>taxrates!BB76</f>
        <v>8.7590645998716354E-3</v>
      </c>
      <c r="F84" s="411">
        <f>taxrates!BC76</f>
        <v>0.19291000068187714</v>
      </c>
      <c r="G84" s="411">
        <f>taxrates!BD76</f>
        <v>9.0953141450881958E-2</v>
      </c>
      <c r="H84" s="412">
        <f>taxrates!BE76</f>
        <v>1.7998130992054939E-2</v>
      </c>
      <c r="I84" s="170">
        <f>taxrates!BF76</f>
        <v>0.36783584952354431</v>
      </c>
      <c r="J84" s="136">
        <f>taxrates!BG76</f>
        <v>2.5320257991552353E-2</v>
      </c>
      <c r="K84" s="136">
        <f>taxrates!BH76</f>
        <v>1.071381289511919E-2</v>
      </c>
      <c r="L84" s="136">
        <f>taxrates!BI76</f>
        <v>4.1208518669009209E-3</v>
      </c>
      <c r="M84" s="136">
        <f>taxrates!BJ76</f>
        <v>0.19294194877147675</v>
      </c>
      <c r="N84" s="136">
        <f>taxrates!BK76</f>
        <v>0.11385876685380936</v>
      </c>
      <c r="O84" s="136">
        <f>taxrates!BL76</f>
        <v>2.0880216732621193E-2</v>
      </c>
      <c r="P84" s="106">
        <f>taxrates!BM76</f>
        <v>0.3774532675743103</v>
      </c>
      <c r="Q84" s="105">
        <f>taxrates!BN76</f>
        <v>2.5459518656134605E-2</v>
      </c>
      <c r="R84" s="105">
        <f>taxrates!BO76</f>
        <v>7.7207651920616627E-3</v>
      </c>
      <c r="S84" s="105">
        <f>taxrates!BP76</f>
        <v>1.3743193121626973E-3</v>
      </c>
      <c r="T84" s="105">
        <f>taxrates!BQ76</f>
        <v>0.15861319005489349</v>
      </c>
      <c r="U84" s="105">
        <f>taxrates!BR76</f>
        <v>0.16276500001549721</v>
      </c>
      <c r="V84" s="134">
        <f>taxrates!BS76</f>
        <v>2.1520467475056648E-2</v>
      </c>
    </row>
    <row r="85" spans="1:22" x14ac:dyDescent="0.2">
      <c r="A85" s="137">
        <v>1988</v>
      </c>
      <c r="B85" s="135">
        <f>taxrates!AY77</f>
        <v>0.33000272512435913</v>
      </c>
      <c r="C85" s="411">
        <f>taxrates!AZ77</f>
        <v>2.5411510840058327E-2</v>
      </c>
      <c r="D85" s="411">
        <f>taxrates!BA77</f>
        <v>1.1737528257071972E-2</v>
      </c>
      <c r="E85" s="411">
        <f>taxrates!BB77</f>
        <v>8.4351589903235435E-3</v>
      </c>
      <c r="F85" s="411">
        <f>taxrates!BC77</f>
        <v>0.17954516410827637</v>
      </c>
      <c r="G85" s="411">
        <f>taxrates!BD77</f>
        <v>8.9605465531349182E-2</v>
      </c>
      <c r="H85" s="412">
        <f>taxrates!BE77</f>
        <v>1.526789553463459E-2</v>
      </c>
      <c r="I85" s="170">
        <f>taxrates!BF77</f>
        <v>0.34691071510314941</v>
      </c>
      <c r="J85" s="136">
        <f>taxrates!BG77</f>
        <v>2.5154866278171539E-2</v>
      </c>
      <c r="K85" s="136">
        <f>taxrates!BH77</f>
        <v>8.8074095547199249E-3</v>
      </c>
      <c r="L85" s="136">
        <f>taxrates!BI77</f>
        <v>4.1025560349225998E-3</v>
      </c>
      <c r="M85" s="136">
        <f>taxrates!BJ77</f>
        <v>0.18190521001815796</v>
      </c>
      <c r="N85" s="136">
        <f>taxrates!BK77</f>
        <v>0.10941914841532707</v>
      </c>
      <c r="O85" s="136">
        <f>taxrates!BL77</f>
        <v>1.7521534115076065E-2</v>
      </c>
      <c r="P85" s="106">
        <f>taxrates!BM77</f>
        <v>0.36616066098213196</v>
      </c>
      <c r="Q85" s="105">
        <f>taxrates!BN77</f>
        <v>2.512747049331665E-2</v>
      </c>
      <c r="R85" s="105">
        <f>taxrates!BO77</f>
        <v>6.1452551744878292E-3</v>
      </c>
      <c r="S85" s="105">
        <f>taxrates!BP77</f>
        <v>1.7915690550580621E-3</v>
      </c>
      <c r="T85" s="105">
        <f>taxrates!BQ77</f>
        <v>0.16984501481056213</v>
      </c>
      <c r="U85" s="105">
        <f>taxrates!BR77</f>
        <v>0.1451386883854866</v>
      </c>
      <c r="V85" s="134">
        <f>taxrates!BS77</f>
        <v>1.8112668767571449E-2</v>
      </c>
    </row>
    <row r="86" spans="1:22" x14ac:dyDescent="0.2">
      <c r="A86" s="137">
        <v>1989</v>
      </c>
      <c r="B86" s="135">
        <f>taxrates!AY78</f>
        <v>0.33973234891891479</v>
      </c>
      <c r="C86" s="411">
        <f>taxrates!AZ78</f>
        <v>2.5419846177101135E-2</v>
      </c>
      <c r="D86" s="411">
        <f>taxrates!BA78</f>
        <v>1.259989757090807E-2</v>
      </c>
      <c r="E86" s="411">
        <f>taxrates!BB78</f>
        <v>8.6393402889370918E-3</v>
      </c>
      <c r="F86" s="411">
        <f>taxrates!BC78</f>
        <v>0.17837953567504883</v>
      </c>
      <c r="G86" s="411">
        <f>taxrates!BD78</f>
        <v>9.756571426987648E-2</v>
      </c>
      <c r="H86" s="412">
        <f>taxrates!BE78</f>
        <v>1.7128011211752892E-2</v>
      </c>
      <c r="I86" s="170">
        <f>taxrates!BF78</f>
        <v>0.35699647665023804</v>
      </c>
      <c r="J86" s="136">
        <f>taxrates!BG78</f>
        <v>2.5186654180288315E-2</v>
      </c>
      <c r="K86" s="136">
        <f>taxrates!BH78</f>
        <v>9.4714658334851265E-3</v>
      </c>
      <c r="L86" s="136">
        <f>taxrates!BI78</f>
        <v>4.2089540511369705E-3</v>
      </c>
      <c r="M86" s="136">
        <f>taxrates!BJ78</f>
        <v>0.17580060660839081</v>
      </c>
      <c r="N86" s="136">
        <f>taxrates!BK78</f>
        <v>0.12247375771403313</v>
      </c>
      <c r="O86" s="136">
        <f>taxrates!BL78</f>
        <v>1.985505037009716E-2</v>
      </c>
      <c r="P86" s="106">
        <f>taxrates!BM78</f>
        <v>0.383180171251297</v>
      </c>
      <c r="Q86" s="105">
        <f>taxrates!BN78</f>
        <v>2.5311168283224106E-2</v>
      </c>
      <c r="R86" s="105">
        <f>taxrates!BO78</f>
        <v>6.8164141848683357E-3</v>
      </c>
      <c r="S86" s="105">
        <f>taxrates!BP78</f>
        <v>1.6375158447772264E-3</v>
      </c>
      <c r="T86" s="105">
        <f>taxrates!BQ78</f>
        <v>0.15900301933288574</v>
      </c>
      <c r="U86" s="105">
        <f>taxrates!BR78</f>
        <v>0.16984708234667778</v>
      </c>
      <c r="V86" s="134">
        <f>taxrates!BS78</f>
        <v>2.0564967766404152E-2</v>
      </c>
    </row>
    <row r="87" spans="1:22" x14ac:dyDescent="0.2">
      <c r="A87" s="147">
        <v>1990</v>
      </c>
      <c r="B87" s="146">
        <f>taxrates!AY79</f>
        <v>0.33424144983291626</v>
      </c>
      <c r="C87" s="509">
        <f>taxrates!AZ79</f>
        <v>2.5095406919717789E-2</v>
      </c>
      <c r="D87" s="509">
        <f>taxrates!BA79</f>
        <v>1.3057888485491276E-2</v>
      </c>
      <c r="E87" s="509">
        <f>taxrates!BB79</f>
        <v>9.0115936473011971E-3</v>
      </c>
      <c r="F87" s="509">
        <f>taxrates!BC79</f>
        <v>0.1733577698469162</v>
      </c>
      <c r="G87" s="509">
        <f>taxrates!BD79</f>
        <v>9.3258772045373917E-2</v>
      </c>
      <c r="H87" s="510">
        <f>taxrates!BE79</f>
        <v>2.0460011437535286E-2</v>
      </c>
      <c r="I87" s="173">
        <f>taxrates!BF79</f>
        <v>0.35116535425186157</v>
      </c>
      <c r="J87" s="145">
        <f>taxrates!BG79</f>
        <v>2.4942686781287193E-2</v>
      </c>
      <c r="K87" s="145">
        <f>taxrates!BH79</f>
        <v>1.0185375809669495E-2</v>
      </c>
      <c r="L87" s="145">
        <f>taxrates!BI79</f>
        <v>4.4142315164208412E-3</v>
      </c>
      <c r="M87" s="145">
        <f>taxrates!BJ79</f>
        <v>0.17181447148323059</v>
      </c>
      <c r="N87" s="145">
        <f>taxrates!BK79</f>
        <v>0.11590277776122093</v>
      </c>
      <c r="O87" s="145">
        <f>taxrates!BL79</f>
        <v>2.3905815556645393E-2</v>
      </c>
      <c r="P87" s="112">
        <f>taxrates!BM79</f>
        <v>0.37048351764678955</v>
      </c>
      <c r="Q87" s="111">
        <f>taxrates!BN79</f>
        <v>2.5101013481616974E-2</v>
      </c>
      <c r="R87" s="111">
        <f>taxrates!BO79</f>
        <v>6.4261229708790779E-3</v>
      </c>
      <c r="S87" s="111">
        <f>taxrates!BP79</f>
        <v>1.7945220461115241E-3</v>
      </c>
      <c r="T87" s="111">
        <f>taxrates!BQ79</f>
        <v>0.15341150760650635</v>
      </c>
      <c r="U87" s="111">
        <f>taxrates!BR79</f>
        <v>0.1593620553612709</v>
      </c>
      <c r="V87" s="172">
        <f>taxrates!BS79</f>
        <v>2.4388294667005539E-2</v>
      </c>
    </row>
    <row r="88" spans="1:22" x14ac:dyDescent="0.2">
      <c r="A88" s="137">
        <v>1991</v>
      </c>
      <c r="B88" s="135">
        <f>taxrates!AY80</f>
        <v>0.33859542012214661</v>
      </c>
      <c r="C88" s="411">
        <f>taxrates!AZ80</f>
        <v>2.65531986951828E-2</v>
      </c>
      <c r="D88" s="411">
        <f>taxrates!BA80</f>
        <v>1.4351526275277138E-2</v>
      </c>
      <c r="E88" s="411">
        <f>taxrates!BB80</f>
        <v>1.0095660574734211E-2</v>
      </c>
      <c r="F88" s="411">
        <f>taxrates!BC80</f>
        <v>0.17463144659996033</v>
      </c>
      <c r="G88" s="411">
        <f>taxrates!BD80</f>
        <v>9.2108182609081268E-2</v>
      </c>
      <c r="H88" s="412">
        <f>taxrates!BE80</f>
        <v>2.0855413749814034E-2</v>
      </c>
      <c r="I88" s="170">
        <f>taxrates!BF80</f>
        <v>0.35606706142425537</v>
      </c>
      <c r="J88" s="136">
        <f>taxrates!BG80</f>
        <v>2.6494529098272324E-2</v>
      </c>
      <c r="K88" s="136">
        <f>taxrates!BH80</f>
        <v>1.146484911441803E-2</v>
      </c>
      <c r="L88" s="136">
        <f>taxrates!BI80</f>
        <v>4.8560043796896935E-3</v>
      </c>
      <c r="M88" s="136">
        <f>taxrates!BJ80</f>
        <v>0.17515407502651215</v>
      </c>
      <c r="N88" s="136">
        <f>taxrates!BK80</f>
        <v>0.11326702311635017</v>
      </c>
      <c r="O88" s="136">
        <f>taxrates!BL80</f>
        <v>2.4830570444464684E-2</v>
      </c>
      <c r="P88" s="106">
        <f>taxrates!BM80</f>
        <v>0.37136006355285645</v>
      </c>
      <c r="Q88" s="105">
        <f>taxrates!BN80</f>
        <v>2.6621349155902863E-2</v>
      </c>
      <c r="R88" s="105">
        <f>taxrates!BO80</f>
        <v>7.43502052500844E-3</v>
      </c>
      <c r="S88" s="105">
        <f>taxrates!BP80</f>
        <v>1.8864204175770283E-3</v>
      </c>
      <c r="T88" s="105">
        <f>taxrates!BQ80</f>
        <v>0.15689413249492645</v>
      </c>
      <c r="U88" s="105">
        <f>taxrates!BR80</f>
        <v>0.15313770622014999</v>
      </c>
      <c r="V88" s="134">
        <f>taxrates!BS80</f>
        <v>2.5385435670614243E-2</v>
      </c>
    </row>
    <row r="89" spans="1:22" x14ac:dyDescent="0.2">
      <c r="A89" s="137">
        <v>1992</v>
      </c>
      <c r="B89" s="135">
        <f>taxrates!AY81</f>
        <v>0.3423505425453186</v>
      </c>
      <c r="C89" s="411">
        <f>taxrates!AZ81</f>
        <v>2.6973828673362732E-2</v>
      </c>
      <c r="D89" s="411">
        <f>taxrates!BA81</f>
        <v>1.2861235067248344E-2</v>
      </c>
      <c r="E89" s="411">
        <f>taxrates!BB81</f>
        <v>1.011465210467577E-2</v>
      </c>
      <c r="F89" s="411">
        <f>taxrates!BC81</f>
        <v>0.18185907602310181</v>
      </c>
      <c r="G89" s="411">
        <f>taxrates!BD81</f>
        <v>9.2381518334150314E-2</v>
      </c>
      <c r="H89" s="412">
        <f>taxrates!BE81</f>
        <v>1.8160244449973106E-2</v>
      </c>
      <c r="I89" s="170">
        <f>taxrates!BF81</f>
        <v>0.36245980858802795</v>
      </c>
      <c r="J89" s="136">
        <f>taxrates!BG81</f>
        <v>2.7005821466445923E-2</v>
      </c>
      <c r="K89" s="136">
        <f>taxrates!BH81</f>
        <v>1.0250109247863293E-2</v>
      </c>
      <c r="L89" s="136">
        <f>taxrates!BI81</f>
        <v>5.1094475202262402E-3</v>
      </c>
      <c r="M89" s="136">
        <f>taxrates!BJ81</f>
        <v>0.18634223937988281</v>
      </c>
      <c r="N89" s="136">
        <f>taxrates!BK81</f>
        <v>0.11271312832832336</v>
      </c>
      <c r="O89" s="136">
        <f>taxrates!BL81</f>
        <v>2.1039040759205818E-2</v>
      </c>
      <c r="P89" s="106">
        <f>taxrates!BM81</f>
        <v>0.37326419353485107</v>
      </c>
      <c r="Q89" s="105">
        <f>taxrates!BN81</f>
        <v>2.7011195197701454E-2</v>
      </c>
      <c r="R89" s="105">
        <f>taxrates!BO81</f>
        <v>6.086176261305809E-3</v>
      </c>
      <c r="S89" s="105">
        <f>taxrates!BP81</f>
        <v>2.4664879310876131E-3</v>
      </c>
      <c r="T89" s="105">
        <f>taxrates!BQ81</f>
        <v>0.169659823179245</v>
      </c>
      <c r="U89" s="105">
        <f>taxrates!BR81</f>
        <v>0.14750861749053001</v>
      </c>
      <c r="V89" s="134">
        <f>taxrates!BS81</f>
        <v>2.0531900227069855E-2</v>
      </c>
    </row>
    <row r="90" spans="1:22" x14ac:dyDescent="0.2">
      <c r="A90" s="137">
        <v>1993</v>
      </c>
      <c r="B90" s="135">
        <f>taxrates!AY82</f>
        <v>0.36904072761535645</v>
      </c>
      <c r="C90" s="411">
        <f>taxrates!AZ82</f>
        <v>2.7194475755095482E-2</v>
      </c>
      <c r="D90" s="411">
        <f>taxrates!BA82</f>
        <v>1.2416987679898739E-2</v>
      </c>
      <c r="E90" s="411">
        <f>taxrates!BB82</f>
        <v>1.0347690433263779E-2</v>
      </c>
      <c r="F90" s="411">
        <f>taxrates!BC82</f>
        <v>0.20046420395374298</v>
      </c>
      <c r="G90" s="411">
        <f>taxrates!BD82</f>
        <v>9.84947569668293E-2</v>
      </c>
      <c r="H90" s="412">
        <f>taxrates!BE82</f>
        <v>2.0122626796364784E-2</v>
      </c>
      <c r="I90" s="170">
        <f>taxrates!BF82</f>
        <v>0.39766943454742432</v>
      </c>
      <c r="J90" s="136">
        <f>taxrates!BG82</f>
        <v>2.7121005579829216E-2</v>
      </c>
      <c r="K90" s="136">
        <f>taxrates!BH82</f>
        <v>1.0219825431704521E-2</v>
      </c>
      <c r="L90" s="136">
        <f>taxrates!BI82</f>
        <v>5.0802510231733322E-3</v>
      </c>
      <c r="M90" s="136">
        <f>taxrates!BJ82</f>
        <v>0.20943582057952881</v>
      </c>
      <c r="N90" s="136">
        <f>taxrates!BK82</f>
        <v>0.1219898946583271</v>
      </c>
      <c r="O90" s="136">
        <f>taxrates!BL82</f>
        <v>2.3822631686925888E-2</v>
      </c>
      <c r="P90" s="106">
        <f>taxrates!BM82</f>
        <v>0.40479978919029236</v>
      </c>
      <c r="Q90" s="105">
        <f>taxrates!BN82</f>
        <v>2.6986539363861084E-2</v>
      </c>
      <c r="R90" s="105">
        <f>taxrates!BO82</f>
        <v>6.5542659722268581E-3</v>
      </c>
      <c r="S90" s="105">
        <f>taxrates!BP82</f>
        <v>2.1873901132494211E-3</v>
      </c>
      <c r="T90" s="105">
        <f>taxrates!BQ82</f>
        <v>0.18372990190982819</v>
      </c>
      <c r="U90" s="105">
        <f>taxrates!BR82</f>
        <v>0.16227515414357185</v>
      </c>
      <c r="V90" s="134">
        <f>taxrates!BS82</f>
        <v>2.3066557943820953E-2</v>
      </c>
    </row>
    <row r="91" spans="1:22" x14ac:dyDescent="0.2">
      <c r="A91" s="137">
        <v>1994</v>
      </c>
      <c r="B91" s="135">
        <f>taxrates!AY83</f>
        <v>0.38481548428535461</v>
      </c>
      <c r="C91" s="411">
        <f>taxrates!AZ83</f>
        <v>2.787449024617672E-2</v>
      </c>
      <c r="D91" s="411">
        <f>taxrates!BA83</f>
        <v>1.2260704301297665E-2</v>
      </c>
      <c r="E91" s="411">
        <f>taxrates!BB83</f>
        <v>1.6742372885346413E-2</v>
      </c>
      <c r="F91" s="411">
        <f>taxrates!BC83</f>
        <v>0.20094399154186249</v>
      </c>
      <c r="G91" s="411">
        <f>taxrates!BD83</f>
        <v>0.10541694611310959</v>
      </c>
      <c r="H91" s="412">
        <f>taxrates!BE83</f>
        <v>2.1576980128884315E-2</v>
      </c>
      <c r="I91" s="170">
        <f>taxrates!BF83</f>
        <v>0.41485825181007385</v>
      </c>
      <c r="J91" s="136">
        <f>taxrates!BG83</f>
        <v>2.7860391885042191E-2</v>
      </c>
      <c r="K91" s="136">
        <f>taxrates!BH83</f>
        <v>1.0090241208672523E-2</v>
      </c>
      <c r="L91" s="136">
        <f>taxrates!BI83</f>
        <v>1.0729852132499218E-2</v>
      </c>
      <c r="M91" s="136">
        <f>taxrates!BJ83</f>
        <v>0.2101014256477356</v>
      </c>
      <c r="N91" s="136">
        <f>taxrates!BK83</f>
        <v>0.13030027225613594</v>
      </c>
      <c r="O91" s="136">
        <f>taxrates!BL83</f>
        <v>2.5776058435440063E-2</v>
      </c>
      <c r="P91" s="106">
        <f>taxrates!BM83</f>
        <v>0.42865777015686035</v>
      </c>
      <c r="Q91" s="105">
        <f>taxrates!BN83</f>
        <v>2.7853073552250862E-2</v>
      </c>
      <c r="R91" s="105">
        <f>taxrates!BO83</f>
        <v>6.2286318279802799E-3</v>
      </c>
      <c r="S91" s="105">
        <f>taxrates!BP83</f>
        <v>6.2406645156443119E-3</v>
      </c>
      <c r="T91" s="105">
        <f>taxrates!BQ83</f>
        <v>0.187657430768013</v>
      </c>
      <c r="U91" s="105">
        <f>taxrates!BR83</f>
        <v>0.17494110763072968</v>
      </c>
      <c r="V91" s="134">
        <f>taxrates!BS83</f>
        <v>2.5736847892403603E-2</v>
      </c>
    </row>
    <row r="92" spans="1:22" x14ac:dyDescent="0.2">
      <c r="A92" s="137">
        <v>1995</v>
      </c>
      <c r="B92" s="135">
        <f>taxrates!AY84</f>
        <v>0.38789686560630798</v>
      </c>
      <c r="C92" s="411">
        <f>taxrates!AZ84</f>
        <v>2.7626099064946175E-2</v>
      </c>
      <c r="D92" s="411">
        <f>taxrates!BA84</f>
        <v>1.0691523551940918E-2</v>
      </c>
      <c r="E92" s="411">
        <f>taxrates!BB84</f>
        <v>1.6986966133117676E-2</v>
      </c>
      <c r="F92" s="411">
        <f>taxrates!BC84</f>
        <v>0.20940794050693512</v>
      </c>
      <c r="G92" s="411">
        <f>taxrates!BD84</f>
        <v>0.10422819852828979</v>
      </c>
      <c r="H92" s="412">
        <f>taxrates!BE84</f>
        <v>1.8956148996949196E-2</v>
      </c>
      <c r="I92" s="170">
        <f>taxrates!BF84</f>
        <v>0.41631841659545898</v>
      </c>
      <c r="J92" s="136">
        <f>taxrates!BG84</f>
        <v>2.757938951253891E-2</v>
      </c>
      <c r="K92" s="136">
        <f>taxrates!BH84</f>
        <v>8.7492503225803375E-3</v>
      </c>
      <c r="L92" s="136">
        <f>taxrates!BI84</f>
        <v>1.118740625679493E-2</v>
      </c>
      <c r="M92" s="136">
        <f>taxrates!BJ84</f>
        <v>0.21770864725112915</v>
      </c>
      <c r="N92" s="136">
        <f>taxrates!BK84</f>
        <v>0.12879709526896477</v>
      </c>
      <c r="O92" s="136">
        <f>taxrates!BL84</f>
        <v>2.2296631708741188E-2</v>
      </c>
      <c r="P92" s="106">
        <f>taxrates!BM84</f>
        <v>0.42863947153091431</v>
      </c>
      <c r="Q92" s="105">
        <f>taxrates!BN84</f>
        <v>2.7542823925614357E-2</v>
      </c>
      <c r="R92" s="105">
        <f>taxrates!BO84</f>
        <v>5.7647884823381901E-3</v>
      </c>
      <c r="S92" s="105">
        <f>taxrates!BP84</f>
        <v>6.5748104825615883E-3</v>
      </c>
      <c r="T92" s="105">
        <f>taxrates!BQ84</f>
        <v>0.19352170825004578</v>
      </c>
      <c r="U92" s="105">
        <f>taxrates!BR84</f>
        <v>0.17249562963843346</v>
      </c>
      <c r="V92" s="134">
        <f>taxrates!BS84</f>
        <v>2.2739704698324203E-2</v>
      </c>
    </row>
    <row r="93" spans="1:22" x14ac:dyDescent="0.2">
      <c r="A93" s="137">
        <v>1996</v>
      </c>
      <c r="B93" s="135">
        <f>taxrates!AY85</f>
        <v>0.39631068706512451</v>
      </c>
      <c r="C93" s="411">
        <f>taxrates!AZ85</f>
        <v>2.6481263339519501E-2</v>
      </c>
      <c r="D93" s="411">
        <f>taxrates!BA85</f>
        <v>9.4174901023507118E-3</v>
      </c>
      <c r="E93" s="411">
        <f>taxrates!BB85</f>
        <v>1.5930766239762306E-2</v>
      </c>
      <c r="F93" s="411">
        <f>taxrates!BC85</f>
        <v>0.22569115459918976</v>
      </c>
      <c r="G93" s="411">
        <f>taxrates!BD85</f>
        <v>0.10027224570512772</v>
      </c>
      <c r="H93" s="412">
        <f>taxrates!BE85</f>
        <v>1.8517768010497093E-2</v>
      </c>
      <c r="I93" s="170">
        <f>taxrates!BF85</f>
        <v>0.42601281404495239</v>
      </c>
      <c r="J93" s="136">
        <f>taxrates!BG85</f>
        <v>2.630973607301712E-2</v>
      </c>
      <c r="K93" s="136">
        <f>taxrates!BH85</f>
        <v>7.4682137928903103E-3</v>
      </c>
      <c r="L93" s="136">
        <f>taxrates!BI85</f>
        <v>1.059684157371521E-2</v>
      </c>
      <c r="M93" s="136">
        <f>taxrates!BJ85</f>
        <v>0.23836101591587067</v>
      </c>
      <c r="N93" s="136">
        <f>taxrates!BK85</f>
        <v>0.12206203863024712</v>
      </c>
      <c r="O93" s="136">
        <f>taxrates!BL85</f>
        <v>2.1214965730905533E-2</v>
      </c>
      <c r="P93" s="106">
        <f>taxrates!BM85</f>
        <v>0.44126987457275391</v>
      </c>
      <c r="Q93" s="105">
        <f>taxrates!BN85</f>
        <v>2.6241153478622437E-2</v>
      </c>
      <c r="R93" s="105">
        <f>taxrates!BO85</f>
        <v>4.9827960319817066E-3</v>
      </c>
      <c r="S93" s="105">
        <f>taxrates!BP85</f>
        <v>6.802053190767765E-3</v>
      </c>
      <c r="T93" s="105">
        <f>taxrates!BQ85</f>
        <v>0.22244630753993988</v>
      </c>
      <c r="U93" s="105">
        <f>taxrates!BR85</f>
        <v>0.15951801836490631</v>
      </c>
      <c r="V93" s="134">
        <f>taxrates!BS85</f>
        <v>2.1279536187648773E-2</v>
      </c>
    </row>
    <row r="94" spans="1:22" x14ac:dyDescent="0.2">
      <c r="A94" s="137">
        <v>1997</v>
      </c>
      <c r="B94" s="135">
        <f>taxrates!AY86</f>
        <v>0.38252437114715576</v>
      </c>
      <c r="C94" s="411">
        <f>taxrates!AZ86</f>
        <v>2.479904517531395E-2</v>
      </c>
      <c r="D94" s="411">
        <f>taxrates!BA86</f>
        <v>8.504948578774929E-3</v>
      </c>
      <c r="E94" s="411">
        <f>taxrates!BB86</f>
        <v>1.4935926534235477E-2</v>
      </c>
      <c r="F94" s="411">
        <f>taxrates!BC86</f>
        <v>0.22422711551189423</v>
      </c>
      <c r="G94" s="411">
        <f>taxrates!BD86</f>
        <v>9.2243004590272903E-2</v>
      </c>
      <c r="H94" s="412">
        <f>taxrates!BE86</f>
        <v>1.7814332619309425E-2</v>
      </c>
      <c r="I94" s="170">
        <f>taxrates!BF86</f>
        <v>0.40323850512504578</v>
      </c>
      <c r="J94" s="136">
        <f>taxrates!BG86</f>
        <v>2.4157585576176643E-2</v>
      </c>
      <c r="K94" s="136">
        <f>taxrates!BH86</f>
        <v>6.4594754949212074E-3</v>
      </c>
      <c r="L94" s="136">
        <f>taxrates!BI86</f>
        <v>1.0035579092800617E-2</v>
      </c>
      <c r="M94" s="136">
        <f>taxrates!BJ86</f>
        <v>0.23368231952190399</v>
      </c>
      <c r="N94" s="136">
        <f>taxrates!BK86</f>
        <v>0.10930861905217171</v>
      </c>
      <c r="O94" s="136">
        <f>taxrates!BL86</f>
        <v>1.9594922661781311E-2</v>
      </c>
      <c r="P94" s="106">
        <f>taxrates!BM86</f>
        <v>0.41277354955673218</v>
      </c>
      <c r="Q94" s="105">
        <f>taxrates!BN86</f>
        <v>2.3815058171749115E-2</v>
      </c>
      <c r="R94" s="105">
        <f>taxrates!BO86</f>
        <v>4.0468825027346611E-3</v>
      </c>
      <c r="S94" s="105">
        <f>taxrates!BP86</f>
        <v>6.4783566631376743E-3</v>
      </c>
      <c r="T94" s="105">
        <f>taxrates!BQ86</f>
        <v>0.21609464287757874</v>
      </c>
      <c r="U94" s="105">
        <f>taxrates!BR86</f>
        <v>0.1427450068295002</v>
      </c>
      <c r="V94" s="134">
        <f>taxrates!BS86</f>
        <v>1.9593611359596252E-2</v>
      </c>
    </row>
    <row r="95" spans="1:22" x14ac:dyDescent="0.2">
      <c r="A95" s="137">
        <v>1998</v>
      </c>
      <c r="B95" s="135">
        <f>taxrates!AY87</f>
        <v>0.38042894005775452</v>
      </c>
      <c r="C95" s="411">
        <f>taxrates!AZ87</f>
        <v>2.3605836555361748E-2</v>
      </c>
      <c r="D95" s="411">
        <f>taxrates!BA87</f>
        <v>7.7157597988843918E-3</v>
      </c>
      <c r="E95" s="411">
        <f>taxrates!BB87</f>
        <v>1.4635710977017879E-2</v>
      </c>
      <c r="F95" s="411">
        <f>taxrates!BC87</f>
        <v>0.23336833715438843</v>
      </c>
      <c r="G95" s="411">
        <f>taxrates!BD87</f>
        <v>8.2744354382157326E-2</v>
      </c>
      <c r="H95" s="412">
        <f>taxrates!BE87</f>
        <v>1.8358955159783363E-2</v>
      </c>
      <c r="I95" s="170">
        <f>taxrates!BF87</f>
        <v>0.39764297008514404</v>
      </c>
      <c r="J95" s="136">
        <f>taxrates!BG87</f>
        <v>2.2807687520980835E-2</v>
      </c>
      <c r="K95" s="136">
        <f>taxrates!BH87</f>
        <v>5.8679156936705112E-3</v>
      </c>
      <c r="L95" s="136">
        <f>taxrates!BI87</f>
        <v>1.02797020226717E-2</v>
      </c>
      <c r="M95" s="136">
        <f>taxrates!BJ87</f>
        <v>0.24282708764076233</v>
      </c>
      <c r="N95" s="136">
        <f>taxrates!BK87</f>
        <v>9.6103481948375702E-2</v>
      </c>
      <c r="O95" s="136">
        <f>taxrates!BL87</f>
        <v>1.9757086411118507E-2</v>
      </c>
      <c r="P95" s="106">
        <f>taxrates!BM87</f>
        <v>0.40184006094932556</v>
      </c>
      <c r="Q95" s="105">
        <f>taxrates!BN87</f>
        <v>2.2008137777447701E-2</v>
      </c>
      <c r="R95" s="105">
        <f>taxrates!BO87</f>
        <v>3.7695136852562428E-3</v>
      </c>
      <c r="S95" s="105">
        <f>taxrates!BP87</f>
        <v>7.2892960160970688E-3</v>
      </c>
      <c r="T95" s="105">
        <f>taxrates!BQ87</f>
        <v>0.22612297534942627</v>
      </c>
      <c r="U95" s="105">
        <f>taxrates!BR87</f>
        <v>0.1226024441421032</v>
      </c>
      <c r="V95" s="134">
        <f>taxrates!BS87</f>
        <v>2.0047711208462715E-2</v>
      </c>
    </row>
    <row r="96" spans="1:22" x14ac:dyDescent="0.2">
      <c r="A96" s="141">
        <v>1999</v>
      </c>
      <c r="B96" s="139">
        <f>taxrates!AY88</f>
        <v>0.37684482336044312</v>
      </c>
      <c r="C96" s="511">
        <f>taxrates!AZ88</f>
        <v>2.2944144904613495E-2</v>
      </c>
      <c r="D96" s="511">
        <f>taxrates!BA88</f>
        <v>7.0150760002434254E-3</v>
      </c>
      <c r="E96" s="511">
        <f>taxrates!BB88</f>
        <v>1.4949193224310875E-2</v>
      </c>
      <c r="F96" s="511">
        <f>taxrates!BC88</f>
        <v>0.23798041045665741</v>
      </c>
      <c r="G96" s="511">
        <f>taxrates!BD88</f>
        <v>7.5183223932981491E-2</v>
      </c>
      <c r="H96" s="512">
        <f>taxrates!BE88</f>
        <v>1.8772771582007408E-2</v>
      </c>
      <c r="I96" s="171">
        <f>taxrates!BF88</f>
        <v>0.3912920355796814</v>
      </c>
      <c r="J96" s="140">
        <f>taxrates!BG88</f>
        <v>2.2070702165365219E-2</v>
      </c>
      <c r="K96" s="140">
        <f>taxrates!BH88</f>
        <v>5.1801777444779873E-3</v>
      </c>
      <c r="L96" s="140">
        <f>taxrates!BI88</f>
        <v>1.0923800989985466E-2</v>
      </c>
      <c r="M96" s="140">
        <f>taxrates!BJ88</f>
        <v>0.24750475585460663</v>
      </c>
      <c r="N96" s="140">
        <f>taxrates!BK88</f>
        <v>8.5938276723027229E-2</v>
      </c>
      <c r="O96" s="140">
        <f>taxrates!BL88</f>
        <v>1.9674325361847878E-2</v>
      </c>
      <c r="P96" s="109">
        <f>taxrates!BM88</f>
        <v>0.39464303851127625</v>
      </c>
      <c r="Q96" s="108">
        <f>taxrates!BN88</f>
        <v>2.1236589178442955E-2</v>
      </c>
      <c r="R96" s="108">
        <f>taxrates!BO88</f>
        <v>2.990377601236105E-3</v>
      </c>
      <c r="S96" s="108">
        <f>taxrates!BP88</f>
        <v>8.3459708839654922E-3</v>
      </c>
      <c r="T96" s="108">
        <f>taxrates!BQ88</f>
        <v>0.2315046638250351</v>
      </c>
      <c r="U96" s="108">
        <f>taxrates!BR88</f>
        <v>0.11056669801473618</v>
      </c>
      <c r="V96" s="138">
        <f>taxrates!BS88</f>
        <v>1.9998727366328239E-2</v>
      </c>
    </row>
    <row r="97" spans="1:22" x14ac:dyDescent="0.2">
      <c r="A97" s="137">
        <v>2000</v>
      </c>
      <c r="B97" s="135">
        <f>taxrates!AY89</f>
        <v>0.37331435084342957</v>
      </c>
      <c r="C97" s="411">
        <f>taxrates!AZ89</f>
        <v>2.1923186257481575E-2</v>
      </c>
      <c r="D97" s="411">
        <f>taxrates!BA89</f>
        <v>6.2042810022830963E-3</v>
      </c>
      <c r="E97" s="411">
        <f>taxrates!BB89</f>
        <v>1.509540993720293E-2</v>
      </c>
      <c r="F97" s="411">
        <f>taxrates!BC89</f>
        <v>0.24393180012702942</v>
      </c>
      <c r="G97" s="411">
        <f>taxrates!BD89</f>
        <v>7.0431310683488846E-2</v>
      </c>
      <c r="H97" s="412">
        <f>taxrates!BE89</f>
        <v>1.5728363767266273E-2</v>
      </c>
      <c r="I97" s="170">
        <f>taxrates!BF89</f>
        <v>0.38648661971092224</v>
      </c>
      <c r="J97" s="136">
        <f>taxrates!BG89</f>
        <v>2.0881267264485359E-2</v>
      </c>
      <c r="K97" s="136">
        <f>taxrates!BH89</f>
        <v>4.3778861872851849E-3</v>
      </c>
      <c r="L97" s="136">
        <f>taxrates!BI89</f>
        <v>1.1302764527499676E-2</v>
      </c>
      <c r="M97" s="136">
        <f>taxrates!BJ89</f>
        <v>0.25250586867332458</v>
      </c>
      <c r="N97" s="136">
        <f>taxrates!BK89</f>
        <v>8.1396335735917091E-2</v>
      </c>
      <c r="O97" s="136">
        <f>taxrates!BL89</f>
        <v>1.602250337600708E-2</v>
      </c>
      <c r="P97" s="106">
        <f>taxrates!BM89</f>
        <v>0.38942280411720276</v>
      </c>
      <c r="Q97" s="105">
        <f>taxrates!BN89</f>
        <v>1.9709145650267601E-2</v>
      </c>
      <c r="R97" s="105">
        <f>taxrates!BO89</f>
        <v>2.5386866182088852E-3</v>
      </c>
      <c r="S97" s="105">
        <f>taxrates!BP89</f>
        <v>8.6262188851833344E-3</v>
      </c>
      <c r="T97" s="105">
        <f>taxrates!BQ89</f>
        <v>0.23505833745002747</v>
      </c>
      <c r="U97" s="105">
        <f>taxrates!BR89</f>
        <v>0.10726696625351906</v>
      </c>
      <c r="V97" s="134">
        <f>taxrates!BS89</f>
        <v>1.6223456710577011E-2</v>
      </c>
    </row>
    <row r="98" spans="1:22" x14ac:dyDescent="0.2">
      <c r="A98" s="137">
        <v>2001</v>
      </c>
      <c r="B98" s="135">
        <f>taxrates!AY90</f>
        <v>0.37515202164649963</v>
      </c>
      <c r="C98" s="411">
        <f>taxrates!AZ90</f>
        <v>2.4568546563386917E-2</v>
      </c>
      <c r="D98" s="411">
        <f>taxrates!BA90</f>
        <v>7.894524373114109E-3</v>
      </c>
      <c r="E98" s="411">
        <f>taxrates!BB90</f>
        <v>1.6609029844403267E-2</v>
      </c>
      <c r="F98" s="411">
        <f>taxrates!BC90</f>
        <v>0.24421834945678711</v>
      </c>
      <c r="G98" s="411">
        <f>taxrates!BD90</f>
        <v>6.3387000933289528E-2</v>
      </c>
      <c r="H98" s="412">
        <f>taxrates!BE90</f>
        <v>1.8474563956260681E-2</v>
      </c>
      <c r="I98" s="170">
        <f>taxrates!BF90</f>
        <v>0.38866084814071655</v>
      </c>
      <c r="J98" s="136">
        <f>taxrates!BG90</f>
        <v>2.4438384920358658E-2</v>
      </c>
      <c r="K98" s="136">
        <f>taxrates!BH90</f>
        <v>6.2452345155179501E-3</v>
      </c>
      <c r="L98" s="136">
        <f>taxrates!BI90</f>
        <v>1.1848929338157177E-2</v>
      </c>
      <c r="M98" s="136">
        <f>taxrates!BJ90</f>
        <v>0.24934475123882294</v>
      </c>
      <c r="N98" s="136">
        <f>taxrates!BK90</f>
        <v>7.6509382575750351E-2</v>
      </c>
      <c r="O98" s="136">
        <f>taxrates!BL90</f>
        <v>2.0274169743061066E-2</v>
      </c>
      <c r="P98" s="106">
        <f>taxrates!BM90</f>
        <v>0.38972792029380798</v>
      </c>
      <c r="Q98" s="105">
        <f>taxrates!BN90</f>
        <v>2.4227160960435867E-2</v>
      </c>
      <c r="R98" s="105">
        <f>taxrates!BO90</f>
        <v>4.4717187993228436E-3</v>
      </c>
      <c r="S98" s="105">
        <f>taxrates!BP90</f>
        <v>8.7047014385461807E-3</v>
      </c>
      <c r="T98" s="105">
        <f>taxrates!BQ90</f>
        <v>0.22829616069793701</v>
      </c>
      <c r="U98" s="105">
        <f>taxrates!BR90</f>
        <v>0.10184673964977264</v>
      </c>
      <c r="V98" s="134">
        <f>taxrates!BS90</f>
        <v>2.2181447595357895E-2</v>
      </c>
    </row>
    <row r="99" spans="1:22" x14ac:dyDescent="0.2">
      <c r="A99" s="137">
        <v>2002</v>
      </c>
      <c r="B99" s="135">
        <f>taxrates!AY91</f>
        <v>0.33730819821357727</v>
      </c>
      <c r="C99" s="411">
        <f>taxrates!AZ91</f>
        <v>2.5228066369891167E-2</v>
      </c>
      <c r="D99" s="411">
        <f>taxrates!BA91</f>
        <v>8.4006479009985924E-3</v>
      </c>
      <c r="E99" s="411">
        <f>taxrates!BB91</f>
        <v>1.663929782807827E-2</v>
      </c>
      <c r="F99" s="411">
        <f>taxrates!BC91</f>
        <v>0.20158164203166962</v>
      </c>
      <c r="G99" s="411">
        <f>taxrates!BD91</f>
        <v>6.8152345716953278E-2</v>
      </c>
      <c r="H99" s="412">
        <f>taxrates!BE91</f>
        <v>1.7306188121438026E-2</v>
      </c>
      <c r="I99" s="170">
        <f>taxrates!BF91</f>
        <v>0.34820905327796936</v>
      </c>
      <c r="J99" s="136">
        <f>taxrates!BG91</f>
        <v>2.521192654967308E-2</v>
      </c>
      <c r="K99" s="136">
        <f>taxrates!BH91</f>
        <v>6.7501040175557137E-3</v>
      </c>
      <c r="L99" s="136">
        <f>taxrates!BI91</f>
        <v>1.1048520915210247E-2</v>
      </c>
      <c r="M99" s="136">
        <f>taxrates!BJ91</f>
        <v>0.20211756229400635</v>
      </c>
      <c r="N99" s="136">
        <f>taxrates!BK91</f>
        <v>8.3602119237184525E-2</v>
      </c>
      <c r="O99" s="136">
        <f>taxrates!BL91</f>
        <v>1.9478835165500641E-2</v>
      </c>
      <c r="P99" s="106">
        <f>taxrates!BM91</f>
        <v>0.34818634390830994</v>
      </c>
      <c r="Q99" s="105">
        <f>taxrates!BN91</f>
        <v>2.5135980919003487E-2</v>
      </c>
      <c r="R99" s="105">
        <f>taxrates!BO91</f>
        <v>4.6574641019105911E-3</v>
      </c>
      <c r="S99" s="105">
        <f>taxrates!BP91</f>
        <v>7.1166218258440495E-3</v>
      </c>
      <c r="T99" s="105">
        <f>taxrates!BQ91</f>
        <v>0.1763894110918045</v>
      </c>
      <c r="U99" s="105">
        <f>taxrates!BR91</f>
        <v>0.11308303102850914</v>
      </c>
      <c r="V99" s="134">
        <f>taxrates!BS91</f>
        <v>2.1803837269544601E-2</v>
      </c>
    </row>
    <row r="100" spans="1:22" x14ac:dyDescent="0.2">
      <c r="A100" s="137">
        <v>2003</v>
      </c>
      <c r="B100" s="135">
        <f>taxrates!AY92</f>
        <v>0.32643821835517883</v>
      </c>
      <c r="C100" s="411">
        <f>taxrates!AZ92</f>
        <v>2.5476761162281036E-2</v>
      </c>
      <c r="D100" s="411">
        <f>taxrates!BA92</f>
        <v>8.5432352498173714E-3</v>
      </c>
      <c r="E100" s="411">
        <f>taxrates!BB92</f>
        <v>1.6417257487773895E-2</v>
      </c>
      <c r="F100" s="411">
        <f>taxrates!BC92</f>
        <v>0.1836199015378952</v>
      </c>
      <c r="G100" s="411">
        <f>taxrates!BD92</f>
        <v>7.8146010637283325E-2</v>
      </c>
      <c r="H100" s="412">
        <f>taxrates!BE92</f>
        <v>1.4235054142773151E-2</v>
      </c>
      <c r="I100" s="170">
        <f>taxrates!BF92</f>
        <v>0.33800122141838074</v>
      </c>
      <c r="J100" s="136">
        <f>taxrates!BG92</f>
        <v>2.5502195581793785E-2</v>
      </c>
      <c r="K100" s="136">
        <f>taxrates!BH92</f>
        <v>6.4999326132237911E-3</v>
      </c>
      <c r="L100" s="136">
        <f>taxrates!BI92</f>
        <v>1.0776860639452934E-2</v>
      </c>
      <c r="M100" s="136">
        <f>taxrates!BJ92</f>
        <v>0.18379782140254974</v>
      </c>
      <c r="N100" s="136">
        <f>taxrates!BK92</f>
        <v>9.5662642270326614E-2</v>
      </c>
      <c r="O100" s="136">
        <f>taxrates!BL92</f>
        <v>1.5761775895953178E-2</v>
      </c>
      <c r="P100" s="106">
        <f>taxrates!BM92</f>
        <v>0.3440672755241394</v>
      </c>
      <c r="Q100" s="105">
        <f>taxrates!BN92</f>
        <v>2.5339590385556221E-2</v>
      </c>
      <c r="R100" s="105">
        <f>taxrates!BO92</f>
        <v>4.2374911718070507E-3</v>
      </c>
      <c r="S100" s="105">
        <f>taxrates!BP92</f>
        <v>6.8322429433465004E-3</v>
      </c>
      <c r="T100" s="105">
        <f>taxrates!BQ92</f>
        <v>0.16148979961872101</v>
      </c>
      <c r="U100" s="105">
        <f>taxrates!BR92</f>
        <v>0.12855751439929008</v>
      </c>
      <c r="V100" s="134">
        <f>taxrates!BS92</f>
        <v>1.7610644921660423E-2</v>
      </c>
    </row>
    <row r="101" spans="1:22" x14ac:dyDescent="0.2">
      <c r="A101" s="137">
        <v>2004</v>
      </c>
      <c r="B101" s="135">
        <f>taxrates!AY93</f>
        <v>0.32456821203231812</v>
      </c>
      <c r="C101" s="411">
        <f>taxrates!AZ93</f>
        <v>2.4139797315001488E-2</v>
      </c>
      <c r="D101" s="411">
        <f>taxrates!BA93</f>
        <v>7.6115718111395836E-3</v>
      </c>
      <c r="E101" s="411">
        <f>taxrates!BB93</f>
        <v>1.5455229207873344E-2</v>
      </c>
      <c r="F101" s="411">
        <f>taxrates!BC93</f>
        <v>0.18385589122772217</v>
      </c>
      <c r="G101" s="411">
        <f>taxrates!BD93</f>
        <v>8.004356175661087E-2</v>
      </c>
      <c r="H101" s="412">
        <f>taxrates!BE93</f>
        <v>1.346217654645443E-2</v>
      </c>
      <c r="I101" s="170">
        <f>taxrates!BF93</f>
        <v>0.33607068657875061</v>
      </c>
      <c r="J101" s="136">
        <f>taxrates!BG93</f>
        <v>2.3740282282233238E-2</v>
      </c>
      <c r="K101" s="136">
        <f>taxrates!BH93</f>
        <v>5.6995260529220104E-3</v>
      </c>
      <c r="L101" s="136">
        <f>taxrates!BI93</f>
        <v>1.0649291798472404E-2</v>
      </c>
      <c r="M101" s="136">
        <f>taxrates!BJ93</f>
        <v>0.18742668628692627</v>
      </c>
      <c r="N101" s="136">
        <f>taxrates!BK93</f>
        <v>9.3811705708503723E-2</v>
      </c>
      <c r="O101" s="136">
        <f>taxrates!BL93</f>
        <v>1.474319864064455E-2</v>
      </c>
      <c r="P101" s="106">
        <f>taxrates!BM93</f>
        <v>0.34200581908226013</v>
      </c>
      <c r="Q101" s="105">
        <f>taxrates!BN93</f>
        <v>2.3281844332814217E-2</v>
      </c>
      <c r="R101" s="105">
        <f>taxrates!BO93</f>
        <v>3.7308414466679096E-3</v>
      </c>
      <c r="S101" s="105">
        <f>taxrates!BP93</f>
        <v>7.3907515034079552E-3</v>
      </c>
      <c r="T101" s="105">
        <f>taxrates!BQ93</f>
        <v>0.17390160262584686</v>
      </c>
      <c r="U101" s="105">
        <f>taxrates!BR93</f>
        <v>0.11752445995807648</v>
      </c>
      <c r="V101" s="134">
        <f>taxrates!BS93</f>
        <v>1.6176311299204826E-2</v>
      </c>
    </row>
    <row r="102" spans="1:22" x14ac:dyDescent="0.2">
      <c r="A102" s="137">
        <v>2005</v>
      </c>
      <c r="B102" s="135">
        <f>taxrates!AY94</f>
        <v>0.33326753973960876</v>
      </c>
      <c r="C102" s="411">
        <f>taxrates!AZ94</f>
        <v>2.3281112313270569E-2</v>
      </c>
      <c r="D102" s="411">
        <f>taxrates!BA94</f>
        <v>7.009006105363369E-3</v>
      </c>
      <c r="E102" s="411">
        <f>taxrates!BB94</f>
        <v>1.4251923188567162E-2</v>
      </c>
      <c r="F102" s="411">
        <f>taxrates!BC94</f>
        <v>0.19419951736927032</v>
      </c>
      <c r="G102" s="411">
        <f>taxrates!BD94</f>
        <v>8.2610834389925003E-2</v>
      </c>
      <c r="H102" s="412">
        <f>taxrates!BE94</f>
        <v>1.1915156617760658E-2</v>
      </c>
      <c r="I102" s="170">
        <f>taxrates!BF94</f>
        <v>0.33863386511802673</v>
      </c>
      <c r="J102" s="136">
        <f>taxrates!BG94</f>
        <v>2.258177287876606E-2</v>
      </c>
      <c r="K102" s="136">
        <f>taxrates!BH94</f>
        <v>5.0763580948114395E-3</v>
      </c>
      <c r="L102" s="136">
        <f>taxrates!BI94</f>
        <v>9.814712218940258E-3</v>
      </c>
      <c r="M102" s="136">
        <f>taxrates!BJ94</f>
        <v>0.19588133692741394</v>
      </c>
      <c r="N102" s="136">
        <f>taxrates!BK94</f>
        <v>9.2369768768548965E-2</v>
      </c>
      <c r="O102" s="136">
        <f>taxrates!BL94</f>
        <v>1.2909905984997749E-2</v>
      </c>
      <c r="P102" s="106">
        <f>taxrates!BM94</f>
        <v>0.33432230353355408</v>
      </c>
      <c r="Q102" s="105">
        <f>taxrates!BN94</f>
        <v>2.2066269069910049E-2</v>
      </c>
      <c r="R102" s="105">
        <f>taxrates!BO94</f>
        <v>3.6169104278087616E-3</v>
      </c>
      <c r="S102" s="105">
        <f>taxrates!BP94</f>
        <v>6.7138304002583027E-3</v>
      </c>
      <c r="T102" s="105">
        <f>taxrates!BQ94</f>
        <v>0.17880749702453613</v>
      </c>
      <c r="U102" s="105">
        <f>taxrates!BR94</f>
        <v>0.10903452709317207</v>
      </c>
      <c r="V102" s="134">
        <f>taxrates!BS94</f>
        <v>1.4083265326917171E-2</v>
      </c>
    </row>
    <row r="103" spans="1:22" x14ac:dyDescent="0.2">
      <c r="A103" s="137">
        <v>2006</v>
      </c>
      <c r="B103" s="135">
        <f>taxrates!AY95</f>
        <v>0.33878892660140991</v>
      </c>
      <c r="C103" s="411">
        <f>taxrates!AZ95</f>
        <v>2.2631702944636345E-2</v>
      </c>
      <c r="D103" s="411">
        <f>taxrates!BA95</f>
        <v>6.8085892125964165E-3</v>
      </c>
      <c r="E103" s="411">
        <f>taxrates!BB95</f>
        <v>1.3698063790798187E-2</v>
      </c>
      <c r="F103" s="411">
        <f>taxrates!BC95</f>
        <v>0.19534251093864441</v>
      </c>
      <c r="G103" s="411">
        <f>taxrates!BD95</f>
        <v>8.8253578171133995E-2</v>
      </c>
      <c r="H103" s="412">
        <f>taxrates!BE95</f>
        <v>1.205449178814888E-2</v>
      </c>
      <c r="I103" s="170">
        <f>taxrates!BF95</f>
        <v>0.34186947345733643</v>
      </c>
      <c r="J103" s="136">
        <f>taxrates!BG95</f>
        <v>2.1906005218625069E-2</v>
      </c>
      <c r="K103" s="136">
        <f>taxrates!BH95</f>
        <v>5.0211558118462563E-3</v>
      </c>
      <c r="L103" s="136">
        <f>taxrates!BI95</f>
        <v>9.32269636541605E-3</v>
      </c>
      <c r="M103" s="136">
        <f>taxrates!BJ95</f>
        <v>0.19440938532352448</v>
      </c>
      <c r="N103" s="136">
        <f>taxrates!BK95</f>
        <v>9.8019827157258987E-2</v>
      </c>
      <c r="O103" s="136">
        <f>taxrates!BL95</f>
        <v>1.3190409168601036E-2</v>
      </c>
      <c r="P103" s="106">
        <f>taxrates!BM95</f>
        <v>0.33292654156684875</v>
      </c>
      <c r="Q103" s="105">
        <f>taxrates!BN95</f>
        <v>2.1432070061564445E-2</v>
      </c>
      <c r="R103" s="105">
        <f>taxrates!BO95</f>
        <v>3.2170037738978863E-3</v>
      </c>
      <c r="S103" s="105">
        <f>taxrates!BP95</f>
        <v>6.5045957453548908E-3</v>
      </c>
      <c r="T103" s="105">
        <f>taxrates!BQ95</f>
        <v>0.17460516095161438</v>
      </c>
      <c r="U103" s="105">
        <f>taxrates!BR95</f>
        <v>0.11308471113443375</v>
      </c>
      <c r="V103" s="134">
        <f>taxrates!BS95</f>
        <v>1.4082985930144787E-2</v>
      </c>
    </row>
    <row r="104" spans="1:22" x14ac:dyDescent="0.2">
      <c r="A104" s="137">
        <v>2007</v>
      </c>
      <c r="B104" s="135">
        <f>taxrates!AY96</f>
        <v>0.34097984433174133</v>
      </c>
      <c r="C104" s="411">
        <f>taxrates!AZ96</f>
        <v>2.1533869206905365E-2</v>
      </c>
      <c r="D104" s="411">
        <f>taxrates!BA96</f>
        <v>6.0916189104318619E-3</v>
      </c>
      <c r="E104" s="411">
        <f>taxrates!BB96</f>
        <v>1.3842782936990261E-2</v>
      </c>
      <c r="F104" s="411">
        <f>taxrates!BC96</f>
        <v>0.2044227123260498</v>
      </c>
      <c r="G104" s="411">
        <f>taxrates!BD96</f>
        <v>8.3757031708955765E-2</v>
      </c>
      <c r="H104" s="412">
        <f>taxrates!BE96</f>
        <v>1.1331832036375999E-2</v>
      </c>
      <c r="I104" s="170">
        <f>taxrates!BF96</f>
        <v>0.34343099594116211</v>
      </c>
      <c r="J104" s="136">
        <f>taxrates!BG96</f>
        <v>2.0681282505393028E-2</v>
      </c>
      <c r="K104" s="136">
        <f>taxrates!BH96</f>
        <v>4.3435646221041679E-3</v>
      </c>
      <c r="L104" s="136">
        <f>taxrates!BI96</f>
        <v>9.5322150737047195E-3</v>
      </c>
      <c r="M104" s="136">
        <f>taxrates!BJ96</f>
        <v>0.2022918164730072</v>
      </c>
      <c r="N104" s="136">
        <f>taxrates!BK96</f>
        <v>9.4240661710500717E-2</v>
      </c>
      <c r="O104" s="136">
        <f>taxrates!BL96</f>
        <v>1.234146673232317E-2</v>
      </c>
      <c r="P104" s="106">
        <f>taxrates!BM96</f>
        <v>0.3328767716884613</v>
      </c>
      <c r="Q104" s="105">
        <f>taxrates!BN96</f>
        <v>2.0177852362394333E-2</v>
      </c>
      <c r="R104" s="105">
        <f>taxrates!BO96</f>
        <v>2.6957441587001085E-3</v>
      </c>
      <c r="S104" s="105">
        <f>taxrates!BP96</f>
        <v>6.3546095043420792E-3</v>
      </c>
      <c r="T104" s="105">
        <f>taxrates!BQ96</f>
        <v>0.17766702175140381</v>
      </c>
      <c r="U104" s="105">
        <f>taxrates!BR96</f>
        <v>0.11315567418932915</v>
      </c>
      <c r="V104" s="134">
        <f>taxrates!BS96</f>
        <v>1.2825857847929001E-2</v>
      </c>
    </row>
    <row r="105" spans="1:22" x14ac:dyDescent="0.2">
      <c r="A105" s="137">
        <v>2008</v>
      </c>
      <c r="B105" s="135">
        <f>taxrates!AY97</f>
        <v>0.36143577098846436</v>
      </c>
      <c r="C105" s="411">
        <f>taxrates!AZ97</f>
        <v>2.4053676053881645E-2</v>
      </c>
      <c r="D105" s="411">
        <f>taxrates!BA97</f>
        <v>7.5673083774745464E-3</v>
      </c>
      <c r="E105" s="411">
        <f>taxrates!BB97</f>
        <v>1.6394671052694321E-2</v>
      </c>
      <c r="F105" s="411">
        <f>taxrates!BC97</f>
        <v>0.22157707810401917</v>
      </c>
      <c r="G105" s="411">
        <f>taxrates!BD97</f>
        <v>7.7706657350063324E-2</v>
      </c>
      <c r="H105" s="412">
        <f>taxrates!BE97</f>
        <v>1.4136371202766895E-2</v>
      </c>
      <c r="I105" s="170">
        <f>taxrates!BF97</f>
        <v>0.37145733833312988</v>
      </c>
      <c r="J105" s="136">
        <f>taxrates!BG97</f>
        <v>2.38917525857687E-2</v>
      </c>
      <c r="K105" s="136">
        <f>taxrates!BH97</f>
        <v>5.6876637972891331E-3</v>
      </c>
      <c r="L105" s="136">
        <f>taxrates!BI97</f>
        <v>1.1317850090563297E-2</v>
      </c>
      <c r="M105" s="136">
        <f>taxrates!BJ97</f>
        <v>0.22325728833675385</v>
      </c>
      <c r="N105" s="136">
        <f>taxrates!BK97</f>
        <v>9.122559055685997E-2</v>
      </c>
      <c r="O105" s="136">
        <f>taxrates!BL97</f>
        <v>1.6077183187007904E-2</v>
      </c>
      <c r="P105" s="106">
        <f>taxrates!BM97</f>
        <v>0.36658212542533875</v>
      </c>
      <c r="Q105" s="105">
        <f>taxrates!BN97</f>
        <v>2.3743968456983566E-2</v>
      </c>
      <c r="R105" s="105">
        <f>taxrates!BO97</f>
        <v>3.6189258098602295E-3</v>
      </c>
      <c r="S105" s="105">
        <f>taxrates!BP97</f>
        <v>7.8913234174251556E-3</v>
      </c>
      <c r="T105" s="105">
        <f>taxrates!BQ97</f>
        <v>0.20196950435638428</v>
      </c>
      <c r="U105" s="105">
        <f>taxrates!BR97</f>
        <v>0.11288043484091759</v>
      </c>
      <c r="V105" s="134">
        <f>taxrates!BS97</f>
        <v>1.6477948054671288E-2</v>
      </c>
    </row>
    <row r="106" spans="1:22" x14ac:dyDescent="0.2">
      <c r="A106" s="141">
        <v>2009</v>
      </c>
      <c r="B106" s="139">
        <f>taxrates!AY98</f>
        <v>0.3149716854095459</v>
      </c>
      <c r="C106" s="513">
        <f>taxrates!AZ98</f>
        <v>2.3815223947167397E-2</v>
      </c>
      <c r="D106" s="513">
        <f>taxrates!BA98</f>
        <v>8.9845424517989159E-3</v>
      </c>
      <c r="E106" s="513">
        <f>taxrates!BB98</f>
        <v>1.7441313713788986E-2</v>
      </c>
      <c r="F106" s="513">
        <f>taxrates!BC98</f>
        <v>0.17575825750827789</v>
      </c>
      <c r="G106" s="513">
        <f>taxrates!BD98</f>
        <v>7.6390516012907028E-2</v>
      </c>
      <c r="H106" s="514">
        <f>taxrates!BE98</f>
        <v>1.2581832706928253E-2</v>
      </c>
      <c r="I106" s="171">
        <f>taxrates!BF98</f>
        <v>0.32176247239112854</v>
      </c>
      <c r="J106" s="108">
        <f>taxrates!BG98</f>
        <v>2.3862570524215698E-2</v>
      </c>
      <c r="K106" s="108">
        <f>taxrates!BH98</f>
        <v>6.9471723400056362E-3</v>
      </c>
      <c r="L106" s="108">
        <f>taxrates!BI98</f>
        <v>1.1465960182249546E-2</v>
      </c>
      <c r="M106" s="108">
        <f>taxrates!BJ98</f>
        <v>0.17448540031909943</v>
      </c>
      <c r="N106" s="108">
        <f>taxrates!BK98</f>
        <v>8.9631080627441406E-2</v>
      </c>
      <c r="O106" s="108">
        <f>taxrates!BL98</f>
        <v>1.5370280481874943E-2</v>
      </c>
      <c r="P106" s="109">
        <f>taxrates!BM98</f>
        <v>0.3184891939163208</v>
      </c>
      <c r="Q106" s="108">
        <f>taxrates!BN98</f>
        <v>2.3813731968402863E-2</v>
      </c>
      <c r="R106" s="108">
        <f>taxrates!BO98</f>
        <v>4.6131373383104801E-3</v>
      </c>
      <c r="S106" s="108">
        <f>taxrates!BP98</f>
        <v>7.2279726155102253E-3</v>
      </c>
      <c r="T106" s="108">
        <f>taxrates!BQ98</f>
        <v>0.15685015916824341</v>
      </c>
      <c r="U106" s="108">
        <f>taxrates!BR98</f>
        <v>0.10956362634897232</v>
      </c>
      <c r="V106" s="138">
        <f>taxrates!BS98</f>
        <v>1.6420582309365273E-2</v>
      </c>
    </row>
    <row r="107" spans="1:22" x14ac:dyDescent="0.2">
      <c r="A107" s="137">
        <v>2010</v>
      </c>
      <c r="B107" s="135">
        <f>taxrates!AY99</f>
        <v>0.30402272939682007</v>
      </c>
      <c r="C107" s="515">
        <f>taxrates!AZ99</f>
        <v>2.3772066459059715E-2</v>
      </c>
      <c r="D107" s="515">
        <f>taxrates!BA99</f>
        <v>7.7603422105312347E-3</v>
      </c>
      <c r="E107" s="515">
        <f>taxrates!BB99</f>
        <v>1.6161063686013222E-2</v>
      </c>
      <c r="F107" s="515">
        <f>taxrates!BC99</f>
        <v>0.16760903596878052</v>
      </c>
      <c r="G107" s="515">
        <f>taxrates!BD99</f>
        <v>7.9691525548696518E-2</v>
      </c>
      <c r="H107" s="516">
        <f>taxrates!BE99</f>
        <v>9.0287066996097565E-3</v>
      </c>
      <c r="I107" s="170">
        <f>taxrates!BF99</f>
        <v>0.3086065948009491</v>
      </c>
      <c r="J107" s="105">
        <f>taxrates!BG99</f>
        <v>2.3860728368163109E-2</v>
      </c>
      <c r="K107" s="105">
        <f>taxrates!BH99</f>
        <v>5.7288291864097118E-3</v>
      </c>
      <c r="L107" s="105">
        <f>taxrates!BI99</f>
        <v>1.0761785320937634E-2</v>
      </c>
      <c r="M107" s="105">
        <f>taxrates!BJ99</f>
        <v>0.16434381902217865</v>
      </c>
      <c r="N107" s="105">
        <f>taxrates!BK99</f>
        <v>9.2670127749443054E-2</v>
      </c>
      <c r="O107" s="105">
        <f>taxrates!BL99</f>
        <v>1.1241289786994457E-2</v>
      </c>
      <c r="P107" s="106">
        <f>taxrates!BM99</f>
        <v>0.2930266261100769</v>
      </c>
      <c r="Q107" s="105">
        <f>taxrates!BN99</f>
        <v>2.3959159851074219E-2</v>
      </c>
      <c r="R107" s="105">
        <f>taxrates!BO99</f>
        <v>3.6092433147132397E-3</v>
      </c>
      <c r="S107" s="105">
        <f>taxrates!BP99</f>
        <v>6.7209820263087749E-3</v>
      </c>
      <c r="T107" s="105">
        <f>taxrates!BQ99</f>
        <v>0.13876569271087646</v>
      </c>
      <c r="U107" s="105">
        <f>taxrates!BR99</f>
        <v>0.10766264796257019</v>
      </c>
      <c r="V107" s="134">
        <f>taxrates!BS99</f>
        <v>1.2308898381888866E-2</v>
      </c>
    </row>
    <row r="108" spans="1:22" x14ac:dyDescent="0.2">
      <c r="A108" s="137">
        <v>2011</v>
      </c>
      <c r="B108" s="135">
        <f>taxrates!AY100</f>
        <v>0.30884909629821777</v>
      </c>
      <c r="C108" s="515">
        <f>taxrates!AZ100</f>
        <v>2.4350352585315704E-2</v>
      </c>
      <c r="D108" s="515">
        <f>taxrates!BA100</f>
        <v>8.3560170605778694E-3</v>
      </c>
      <c r="E108" s="515">
        <f>taxrates!BB100</f>
        <v>1.4745921827852726E-2</v>
      </c>
      <c r="F108" s="515">
        <f>taxrates!BC100</f>
        <v>0.1782362312078476</v>
      </c>
      <c r="G108" s="515">
        <f>taxrates!BD100</f>
        <v>7.6719265431165695E-2</v>
      </c>
      <c r="H108" s="516">
        <f>taxrates!BE100</f>
        <v>6.4413193613290787E-3</v>
      </c>
      <c r="I108" s="170">
        <f>taxrates!BF100</f>
        <v>0.31573331356048584</v>
      </c>
      <c r="J108" s="105">
        <f>taxrates!BG100</f>
        <v>2.4440186098217964E-2</v>
      </c>
      <c r="K108" s="105">
        <f>taxrates!BH100</f>
        <v>6.5294192172586918E-3</v>
      </c>
      <c r="L108" s="105">
        <f>taxrates!BI100</f>
        <v>9.8193129524588585E-3</v>
      </c>
      <c r="M108" s="105">
        <f>taxrates!BJ100</f>
        <v>0.17529267072677612</v>
      </c>
      <c r="N108" s="105">
        <f>taxrates!BK100</f>
        <v>9.1580681502819061E-2</v>
      </c>
      <c r="O108" s="105">
        <f>taxrates!BL100</f>
        <v>8.0710416659712791E-3</v>
      </c>
      <c r="P108" s="106">
        <f>taxrates!BM100</f>
        <v>0.30865493416786194</v>
      </c>
      <c r="Q108" s="105">
        <f>taxrates!BN100</f>
        <v>2.4467833340167999E-2</v>
      </c>
      <c r="R108" s="105">
        <f>taxrates!BO100</f>
        <v>4.66934684664011E-3</v>
      </c>
      <c r="S108" s="105">
        <f>taxrates!BP100</f>
        <v>5.6696436367928982E-3</v>
      </c>
      <c r="T108" s="105">
        <f>taxrates!BQ100</f>
        <v>0.14788062870502472</v>
      </c>
      <c r="U108" s="105">
        <f>taxrates!BR100</f>
        <v>0.11731717735528946</v>
      </c>
      <c r="V108" s="134">
        <f>taxrates!BS100</f>
        <v>8.650314062833786E-3</v>
      </c>
    </row>
    <row r="109" spans="1:22" x14ac:dyDescent="0.2">
      <c r="A109" s="137">
        <v>2012</v>
      </c>
      <c r="B109" s="135">
        <f>taxrates!AY101</f>
        <v>0.30188152194023132</v>
      </c>
      <c r="C109" s="515">
        <f>taxrates!AZ101</f>
        <v>2.2959420457482338E-2</v>
      </c>
      <c r="D109" s="515">
        <f>taxrates!BA101</f>
        <v>7.2773154824972153E-3</v>
      </c>
      <c r="E109" s="515">
        <f>taxrates!BB101</f>
        <v>1.3361990451812744E-2</v>
      </c>
      <c r="F109" s="515">
        <f>taxrates!BC101</f>
        <v>0.17590942978858948</v>
      </c>
      <c r="G109" s="515">
        <f>taxrates!BD101</f>
        <v>7.5072266161441803E-2</v>
      </c>
      <c r="H109" s="516">
        <f>taxrates!BE101</f>
        <v>7.3011051863431931E-3</v>
      </c>
      <c r="I109" s="170">
        <f>taxrates!BF101</f>
        <v>0.30609437823295593</v>
      </c>
      <c r="J109" s="105">
        <f>taxrates!BG101</f>
        <v>2.2612478584051132E-2</v>
      </c>
      <c r="K109" s="105">
        <f>taxrates!BH101</f>
        <v>5.5656940676271915E-3</v>
      </c>
      <c r="L109" s="105">
        <f>taxrates!BI101</f>
        <v>8.9219659566879272E-3</v>
      </c>
      <c r="M109" s="105">
        <f>taxrates!BJ101</f>
        <v>0.17312400043010712</v>
      </c>
      <c r="N109" s="105">
        <f>taxrates!BK101</f>
        <v>8.6732901632785797E-2</v>
      </c>
      <c r="O109" s="105">
        <f>taxrates!BL101</f>
        <v>9.1373473405838013E-3</v>
      </c>
      <c r="P109" s="106">
        <f>taxrates!BM101</f>
        <v>0.29292789101600647</v>
      </c>
      <c r="Q109" s="105">
        <f>taxrates!BN101</f>
        <v>2.2426756098866463E-2</v>
      </c>
      <c r="R109" s="105">
        <f>taxrates!BO101</f>
        <v>3.6926756147295237E-3</v>
      </c>
      <c r="S109" s="105">
        <f>taxrates!BP101</f>
        <v>5.7209241203963757E-3</v>
      </c>
      <c r="T109" s="105">
        <f>taxrates!BQ101</f>
        <v>0.1492258608341217</v>
      </c>
      <c r="U109" s="105">
        <f>taxrates!BR101</f>
        <v>0.10228627547621727</v>
      </c>
      <c r="V109" s="134">
        <f>taxrates!BS101</f>
        <v>9.5754116773605347E-3</v>
      </c>
    </row>
    <row r="110" spans="1:22" x14ac:dyDescent="0.2">
      <c r="A110" s="137">
        <v>2013</v>
      </c>
      <c r="B110" s="135">
        <f>taxrates!AY102</f>
        <v>0.35054519772529602</v>
      </c>
      <c r="C110" s="515">
        <f>taxrates!AZ102</f>
        <v>2.4811992421746254E-2</v>
      </c>
      <c r="D110" s="515">
        <f>taxrates!BA102</f>
        <v>9.3161072582006454E-3</v>
      </c>
      <c r="E110" s="515">
        <f>taxrates!BB102</f>
        <v>1.5683239325881004E-2</v>
      </c>
      <c r="F110" s="515">
        <f>taxrates!BC102</f>
        <v>0.20899058878421783</v>
      </c>
      <c r="G110" s="515">
        <f>taxrates!BD102</f>
        <v>8.0730877816677094E-2</v>
      </c>
      <c r="H110" s="516">
        <f>taxrates!BE102</f>
        <v>1.1012387461960316E-2</v>
      </c>
      <c r="I110" s="170">
        <f>taxrates!BF102</f>
        <v>0.36615091562271118</v>
      </c>
      <c r="J110" s="105">
        <f>taxrates!BG102</f>
        <v>2.4760952219367027E-2</v>
      </c>
      <c r="K110" s="105">
        <f>taxrates!BH102</f>
        <v>7.2012804448604584E-3</v>
      </c>
      <c r="L110" s="105">
        <f>taxrates!BI102</f>
        <v>1.064700074493885E-2</v>
      </c>
      <c r="M110" s="105">
        <f>taxrates!BJ102</f>
        <v>0.21264038980007172</v>
      </c>
      <c r="N110" s="105">
        <f>taxrates!BK102</f>
        <v>9.6666533499956131E-2</v>
      </c>
      <c r="O110" s="105">
        <f>taxrates!BL102</f>
        <v>1.4234757982194424E-2</v>
      </c>
      <c r="P110" s="106">
        <f>taxrates!BM102</f>
        <v>0.36488133668899536</v>
      </c>
      <c r="Q110" s="105">
        <f>taxrates!BN102</f>
        <v>2.4534467607736588E-2</v>
      </c>
      <c r="R110" s="105">
        <f>taxrates!BO102</f>
        <v>4.5117349363863468E-3</v>
      </c>
      <c r="S110" s="105">
        <f>taxrates!BP102</f>
        <v>6.7309984005987644E-3</v>
      </c>
      <c r="T110" s="105">
        <f>taxrates!BQ102</f>
        <v>0.18864771723747253</v>
      </c>
      <c r="U110" s="105">
        <f>taxrates!BR102</f>
        <v>0.12507962062954903</v>
      </c>
      <c r="V110" s="134">
        <f>taxrates!BS102</f>
        <v>1.5376781113445759E-2</v>
      </c>
    </row>
    <row r="111" spans="1:22" x14ac:dyDescent="0.2">
      <c r="A111" s="137">
        <v>2014</v>
      </c>
      <c r="B111" s="135">
        <f>taxrates!AY103</f>
        <v>0.33604064583778381</v>
      </c>
      <c r="C111" s="105">
        <f>taxrates!AZ103</f>
        <v>2.3797040805220604E-2</v>
      </c>
      <c r="D111" s="105">
        <f>taxrates!BA103</f>
        <v>9.4075668603181839E-3</v>
      </c>
      <c r="E111" s="105">
        <f>taxrates!BB103</f>
        <v>1.4600685797631741E-2</v>
      </c>
      <c r="F111" s="105">
        <f>taxrates!BC103</f>
        <v>0.19780221581459045</v>
      </c>
      <c r="G111" s="105">
        <f>taxrates!BD103</f>
        <v>8.1188056617975235E-2</v>
      </c>
      <c r="H111" s="134">
        <f>taxrates!BE103</f>
        <v>9.2450939118862152E-3</v>
      </c>
      <c r="I111" s="170">
        <f>taxrates!BF103</f>
        <v>0.34817138314247131</v>
      </c>
      <c r="J111" s="105">
        <f>taxrates!BG103</f>
        <v>2.346513606607914E-2</v>
      </c>
      <c r="K111" s="105">
        <f>taxrates!BH103</f>
        <v>6.6588288173079491E-3</v>
      </c>
      <c r="L111" s="105">
        <f>taxrates!BI103</f>
        <v>1.0022999718785286E-2</v>
      </c>
      <c r="M111" s="105">
        <f>taxrates!BJ103</f>
        <v>0.20104794204235077</v>
      </c>
      <c r="N111" s="105">
        <f>taxrates!BK103</f>
        <v>9.5075078308582306E-2</v>
      </c>
      <c r="O111" s="105">
        <f>taxrates!BL103</f>
        <v>1.190139539539814E-2</v>
      </c>
      <c r="P111" s="106">
        <f>taxrates!BM103</f>
        <v>0.3472173810005188</v>
      </c>
      <c r="Q111" s="105">
        <f>taxrates!BN103</f>
        <v>2.2898308932781219E-2</v>
      </c>
      <c r="R111" s="105">
        <f>taxrates!BO103</f>
        <v>3.7524688523262739E-3</v>
      </c>
      <c r="S111" s="105">
        <f>taxrates!BP103</f>
        <v>6.3194935210049152E-3</v>
      </c>
      <c r="T111" s="105">
        <f>taxrates!BQ103</f>
        <v>0.18167756497859955</v>
      </c>
      <c r="U111" s="105">
        <f>taxrates!BR103</f>
        <v>0.11988473311066628</v>
      </c>
      <c r="V111" s="134">
        <f>taxrates!BS103</f>
        <v>1.2684794142842293E-2</v>
      </c>
    </row>
    <row r="112" spans="1:22" x14ac:dyDescent="0.2">
      <c r="A112" s="137">
        <v>2015</v>
      </c>
      <c r="B112" s="135">
        <f>taxrates!AY104</f>
        <v>0.34922170639038086</v>
      </c>
      <c r="C112" s="515">
        <f>taxrates!AZ104</f>
        <v>2.3752011358737946E-2</v>
      </c>
      <c r="D112" s="515">
        <f>taxrates!BA104</f>
        <v>9.8713114857673645E-3</v>
      </c>
      <c r="E112" s="515">
        <f>taxrates!BB104</f>
        <v>1.4909061603248119E-2</v>
      </c>
      <c r="F112" s="515">
        <f>taxrates!BC104</f>
        <v>0.21026702225208282</v>
      </c>
      <c r="G112" s="515">
        <f>taxrates!BD104</f>
        <v>8.0737531185150146E-2</v>
      </c>
      <c r="H112" s="516">
        <f>taxrates!BE104</f>
        <v>9.6847536042332649E-3</v>
      </c>
      <c r="I112" s="170">
        <f>taxrates!BF104</f>
        <v>0.36398467421531677</v>
      </c>
      <c r="J112" s="105">
        <f>taxrates!BG104</f>
        <v>2.3419175297021866E-2</v>
      </c>
      <c r="K112" s="105">
        <f>taxrates!BH104</f>
        <v>7.2033139877021313E-3</v>
      </c>
      <c r="L112" s="105">
        <f>taxrates!BI104</f>
        <v>1.0345002636313438E-2</v>
      </c>
      <c r="M112" s="105">
        <f>taxrates!BJ104</f>
        <v>0.21402090787887573</v>
      </c>
      <c r="N112" s="105">
        <f>taxrates!BK104</f>
        <v>9.6404626965522766E-2</v>
      </c>
      <c r="O112" s="105">
        <f>taxrates!BL104</f>
        <v>1.2591639533638954E-2</v>
      </c>
      <c r="P112" s="106">
        <f>taxrates!BM104</f>
        <v>0.36466130614280701</v>
      </c>
      <c r="Q112" s="105">
        <f>taxrates!BN104</f>
        <v>2.2846601903438568E-2</v>
      </c>
      <c r="R112" s="105">
        <f>taxrates!BO104</f>
        <v>3.8514484185725451E-3</v>
      </c>
      <c r="S112" s="105">
        <f>taxrates!BP104</f>
        <v>6.8192752078175545E-3</v>
      </c>
      <c r="T112" s="105">
        <f>taxrates!BQ104</f>
        <v>0.19215551018714905</v>
      </c>
      <c r="U112" s="105">
        <f>taxrates!BR104</f>
        <v>0.12557128071784973</v>
      </c>
      <c r="V112" s="134">
        <f>taxrates!BS104</f>
        <v>1.341717317700386E-2</v>
      </c>
    </row>
    <row r="113" spans="1:22" x14ac:dyDescent="0.2">
      <c r="A113" s="137">
        <v>2016</v>
      </c>
      <c r="B113" s="135">
        <f>taxrates!AY105</f>
        <v>0.35501644015312195</v>
      </c>
      <c r="C113" s="105">
        <f>taxrates!AZ105</f>
        <v>2.4360498413443565E-2</v>
      </c>
      <c r="D113" s="105">
        <f>taxrates!BA105</f>
        <v>1.0223810561001301E-2</v>
      </c>
      <c r="E113" s="105">
        <f>taxrates!BB105</f>
        <v>1.5315484255552292E-2</v>
      </c>
      <c r="F113" s="105">
        <f>taxrates!BC105</f>
        <v>0.21454758942127228</v>
      </c>
      <c r="G113" s="105">
        <f>taxrates!BD105</f>
        <v>8.0797046422958374E-2</v>
      </c>
      <c r="H113" s="134">
        <f>taxrates!BE105</f>
        <v>9.7720017656683922E-3</v>
      </c>
      <c r="I113" s="170">
        <f>taxrates!BF105</f>
        <v>0.37023594975471497</v>
      </c>
      <c r="J113" s="105">
        <f>taxrates!BG105</f>
        <v>2.417864091694355E-2</v>
      </c>
      <c r="K113" s="105">
        <f>taxrates!BH105</f>
        <v>7.8731616958975792E-3</v>
      </c>
      <c r="L113" s="105">
        <f>taxrates!BI105</f>
        <v>1.0384534485638142E-2</v>
      </c>
      <c r="M113" s="105">
        <f>taxrates!BJ105</f>
        <v>0.21814507246017456</v>
      </c>
      <c r="N113" s="105">
        <f>taxrates!BK105</f>
        <v>9.6756190061569214E-2</v>
      </c>
      <c r="O113" s="105">
        <f>taxrates!BL105</f>
        <v>1.289833802729845E-2</v>
      </c>
      <c r="P113" s="106">
        <f>taxrates!BM105</f>
        <v>0.37464067339897156</v>
      </c>
      <c r="Q113" s="105">
        <f>taxrates!BN105</f>
        <v>2.3726845160126686E-2</v>
      </c>
      <c r="R113" s="105">
        <f>taxrates!BO105</f>
        <v>4.6299556270241737E-3</v>
      </c>
      <c r="S113" s="105">
        <f>taxrates!BP105</f>
        <v>6.7764101549983025E-3</v>
      </c>
      <c r="T113" s="105">
        <f>taxrates!BQ105</f>
        <v>0.19881060719490051</v>
      </c>
      <c r="U113" s="105">
        <f>taxrates!BR105</f>
        <v>0.12667035311460495</v>
      </c>
      <c r="V113" s="134">
        <f>taxrates!BS105</f>
        <v>1.4026510529220104E-2</v>
      </c>
    </row>
    <row r="114" spans="1:22" x14ac:dyDescent="0.2">
      <c r="A114" s="137">
        <v>2017</v>
      </c>
      <c r="B114" s="135">
        <f>taxrates!AY106</f>
        <v>0.33552944660186768</v>
      </c>
      <c r="C114" s="515">
        <f>taxrates!AZ106</f>
        <v>2.2779613733291626E-2</v>
      </c>
      <c r="D114" s="515">
        <f>taxrates!BA106</f>
        <v>7.8856423497200012E-3</v>
      </c>
      <c r="E114" s="515">
        <f>taxrates!BB106</f>
        <v>1.4413909986615181E-2</v>
      </c>
      <c r="F114" s="515">
        <f>taxrates!BC106</f>
        <v>0.21346130967140198</v>
      </c>
      <c r="G114" s="515">
        <f>taxrates!BD106</f>
        <v>6.7115183919668198E-2</v>
      </c>
      <c r="H114" s="516">
        <f>taxrates!BE106</f>
        <v>9.8737943917512894E-3</v>
      </c>
      <c r="I114" s="170">
        <f>taxrates!BF106</f>
        <v>0.34733894467353821</v>
      </c>
      <c r="J114" s="105">
        <f>taxrates!BG106</f>
        <v>2.2409513592720032E-2</v>
      </c>
      <c r="K114" s="105">
        <f>taxrates!BH106</f>
        <v>5.9152431786060333E-3</v>
      </c>
      <c r="L114" s="105">
        <f>taxrates!BI106</f>
        <v>9.8527800291776657E-3</v>
      </c>
      <c r="M114" s="105">
        <f>taxrates!BJ106</f>
        <v>0.22008210420608521</v>
      </c>
      <c r="N114" s="105">
        <f>taxrates!BK106</f>
        <v>7.6392121613025665E-2</v>
      </c>
      <c r="O114" s="105">
        <f>taxrates!BL106</f>
        <v>1.2687173672020435E-2</v>
      </c>
      <c r="P114" s="106">
        <f>taxrates!BM106</f>
        <v>0.34161233901977539</v>
      </c>
      <c r="Q114" s="105">
        <f>taxrates!BN106</f>
        <v>2.2127103060483932E-2</v>
      </c>
      <c r="R114" s="105">
        <f>taxrates!BO106</f>
        <v>3.8163138087838888E-3</v>
      </c>
      <c r="S114" s="105">
        <f>taxrates!BP106</f>
        <v>6.2648113816976547E-3</v>
      </c>
      <c r="T114" s="105">
        <f>taxrates!BQ106</f>
        <v>0.20246067643165588</v>
      </c>
      <c r="U114" s="105">
        <f>taxrates!BR106</f>
        <v>9.3797814100980759E-2</v>
      </c>
      <c r="V114" s="134">
        <f>taxrates!BS106</f>
        <v>1.3145636767148972E-2</v>
      </c>
    </row>
    <row r="115" spans="1:22" x14ac:dyDescent="0.2">
      <c r="A115" s="137">
        <v>2018</v>
      </c>
      <c r="B115" s="135">
        <f>taxrates!AY107</f>
        <v>0.32363593578338623</v>
      </c>
      <c r="C115" s="105">
        <f>taxrates!AZ107</f>
        <v>2.3253118619322777E-2</v>
      </c>
      <c r="D115" s="105">
        <f>taxrates!BA107</f>
        <v>7.3220906779170036E-3</v>
      </c>
      <c r="E115" s="105">
        <f>taxrates!BB107</f>
        <v>1.3777685351669788E-2</v>
      </c>
      <c r="F115" s="105">
        <f>taxrates!BC107</f>
        <v>0.20736505091190338</v>
      </c>
      <c r="G115" s="105">
        <f>taxrates!BD107</f>
        <v>6.2028858810663223E-2</v>
      </c>
      <c r="H115" s="134">
        <f>taxrates!BE107</f>
        <v>9.8891463130712509E-3</v>
      </c>
      <c r="I115" s="170">
        <f>taxrates!BF107</f>
        <v>0.33768132328987122</v>
      </c>
      <c r="J115" s="105">
        <f>taxrates!BG107</f>
        <v>2.2857330739498138E-2</v>
      </c>
      <c r="K115" s="105">
        <f>taxrates!BH107</f>
        <v>5.3842486813664436E-3</v>
      </c>
      <c r="L115" s="105">
        <f>taxrates!BI107</f>
        <v>9.4023915007710457E-3</v>
      </c>
      <c r="M115" s="105">
        <f>taxrates!BJ107</f>
        <v>0.21407447755336761</v>
      </c>
      <c r="N115" s="105">
        <f>taxrates!BK107</f>
        <v>7.1497142314910889E-2</v>
      </c>
      <c r="O115" s="105">
        <f>taxrates!BL107</f>
        <v>1.4465729705989361E-2</v>
      </c>
      <c r="P115" s="106">
        <f>taxrates!BM107</f>
        <v>0.33304968476295471</v>
      </c>
      <c r="Q115" s="105">
        <f>taxrates!BN107</f>
        <v>2.2424040362238884E-2</v>
      </c>
      <c r="R115" s="105">
        <f>taxrates!BO107</f>
        <v>3.3821854740381241E-3</v>
      </c>
      <c r="S115" s="105">
        <f>taxrates!BP107</f>
        <v>5.9953629970550537E-3</v>
      </c>
      <c r="T115" s="105">
        <f>taxrates!BQ107</f>
        <v>0.19535182416439056</v>
      </c>
      <c r="U115" s="105">
        <f>taxrates!BR107</f>
        <v>9.0450093150138855E-2</v>
      </c>
      <c r="V115" s="134">
        <f>taxrates!BS107</f>
        <v>1.5446166507899761E-2</v>
      </c>
    </row>
    <row r="116" spans="1:22" x14ac:dyDescent="0.2">
      <c r="A116" s="137">
        <v>2019</v>
      </c>
      <c r="B116" s="135">
        <f>taxrates!AY108</f>
        <v>0.32794511318206787</v>
      </c>
      <c r="C116" s="515">
        <f>taxrates!AZ108</f>
        <v>2.3196689784526825E-2</v>
      </c>
      <c r="D116" s="515">
        <f>taxrates!BA108</f>
        <v>7.3802731931209564E-3</v>
      </c>
      <c r="E116" s="515">
        <f>taxrates!BB108</f>
        <v>1.4103221707046032E-2</v>
      </c>
      <c r="F116" s="515">
        <f>taxrates!BC108</f>
        <v>0.21412484347820282</v>
      </c>
      <c r="G116" s="515">
        <f>taxrates!BD108</f>
        <v>6.1702840030193329E-2</v>
      </c>
      <c r="H116" s="516">
        <f>taxrates!BE108</f>
        <v>7.4372510425746441E-3</v>
      </c>
      <c r="I116" s="170">
        <f>taxrates!BF108</f>
        <v>0.34136930108070374</v>
      </c>
      <c r="J116" s="105">
        <f>taxrates!BG108</f>
        <v>2.2795861586928368E-2</v>
      </c>
      <c r="K116" s="105">
        <f>taxrates!BH108</f>
        <v>5.5282530374825001E-3</v>
      </c>
      <c r="L116" s="105">
        <f>taxrates!BI108</f>
        <v>9.6924444660544395E-3</v>
      </c>
      <c r="M116" s="105">
        <f>taxrates!BJ108</f>
        <v>0.22182098031044006</v>
      </c>
      <c r="N116" s="105">
        <f>taxrates!BK108</f>
        <v>7.0523593574762344E-2</v>
      </c>
      <c r="O116" s="105">
        <f>taxrates!BL108</f>
        <v>1.1008171364665031E-2</v>
      </c>
      <c r="P116" s="106">
        <f>taxrates!BM108</f>
        <v>0.33589288592338562</v>
      </c>
      <c r="Q116" s="105">
        <f>taxrates!BN108</f>
        <v>2.2337218746542931E-2</v>
      </c>
      <c r="R116" s="105">
        <f>taxrates!BO108</f>
        <v>3.5246829502284527E-3</v>
      </c>
      <c r="S116" s="105">
        <f>taxrates!BP108</f>
        <v>6.3227545469999313E-3</v>
      </c>
      <c r="T116" s="105">
        <f>taxrates!BQ108</f>
        <v>0.20469880104064941</v>
      </c>
      <c r="U116" s="105">
        <f>taxrates!BR108</f>
        <v>8.7104212492704391E-2</v>
      </c>
      <c r="V116" s="134">
        <f>taxrates!BS108</f>
        <v>1.1905210092663765E-2</v>
      </c>
    </row>
    <row r="117" spans="1:22" x14ac:dyDescent="0.2">
      <c r="A117" s="137"/>
      <c r="B117" s="135"/>
      <c r="C117" s="105"/>
      <c r="D117" s="105"/>
      <c r="E117" s="105"/>
      <c r="F117" s="105"/>
      <c r="G117" s="105"/>
      <c r="H117" s="134"/>
      <c r="I117" s="170"/>
      <c r="J117" s="105"/>
      <c r="K117" s="105"/>
      <c r="L117" s="105"/>
      <c r="M117" s="105"/>
      <c r="N117" s="105"/>
      <c r="O117" s="105"/>
      <c r="P117" s="106"/>
      <c r="Q117" s="105"/>
      <c r="R117" s="105"/>
      <c r="S117" s="105"/>
      <c r="T117" s="105"/>
      <c r="U117" s="105"/>
      <c r="V117" s="134"/>
    </row>
    <row r="118" spans="1:22" ht="17" thickBot="1" x14ac:dyDescent="0.25">
      <c r="A118" s="1182"/>
      <c r="B118" s="1208"/>
      <c r="C118" s="1185"/>
      <c r="D118" s="1185"/>
      <c r="E118" s="1185"/>
      <c r="F118" s="1185"/>
      <c r="G118" s="1185"/>
      <c r="H118" s="1209"/>
      <c r="I118" s="1210"/>
      <c r="J118" s="1188"/>
      <c r="K118" s="1188"/>
      <c r="L118" s="1188"/>
      <c r="M118" s="1188"/>
      <c r="N118" s="1188"/>
      <c r="O118" s="1188"/>
      <c r="P118" s="1193"/>
      <c r="Q118" s="1188"/>
      <c r="R118" s="1188"/>
      <c r="S118" s="1188"/>
      <c r="T118" s="1188"/>
      <c r="U118" s="1188"/>
      <c r="V118" s="1190"/>
    </row>
    <row r="119" spans="1:22" ht="17" thickTop="1" x14ac:dyDescent="0.2"/>
  </sheetData>
  <mergeCells count="3">
    <mergeCell ref="A4:V4"/>
    <mergeCell ref="B7:V7"/>
    <mergeCell ref="B8:V8"/>
  </mergeCells>
  <hyperlinks>
    <hyperlink ref="A1" location="Index!A1" display="Back to index" xr:uid="{00000000-0004-0000-68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tabColor theme="6" tint="0.39997558519241921"/>
  </sheetPr>
  <dimension ref="A3:R137"/>
  <sheetViews>
    <sheetView workbookViewId="0">
      <pane xSplit="1" ySplit="9" topLeftCell="B10" activePane="bottomRight" state="frozen"/>
      <selection pane="topRight" activeCell="B1" sqref="B1"/>
      <selection pane="bottomLeft" activeCell="A10" sqref="A10"/>
      <selection pane="bottomRight" activeCell="A4" sqref="A4:Q4"/>
    </sheetView>
  </sheetViews>
  <sheetFormatPr baseColWidth="10" defaultColWidth="8.83203125" defaultRowHeight="16" x14ac:dyDescent="0.2"/>
  <cols>
    <col min="1" max="1" width="13" style="1211" customWidth="1"/>
    <col min="2" max="17" width="12.1640625" style="1211" customWidth="1"/>
    <col min="18" max="16384" width="8.83203125" style="1211"/>
  </cols>
  <sheetData>
    <row r="3" spans="1:18" ht="17" thickBot="1" x14ac:dyDescent="0.25"/>
    <row r="4" spans="1:18" ht="25" customHeight="1" thickTop="1" x14ac:dyDescent="0.2">
      <c r="A4" s="1481" t="s">
        <v>1091</v>
      </c>
      <c r="B4" s="1482"/>
      <c r="C4" s="1482"/>
      <c r="D4" s="1482"/>
      <c r="E4" s="1482"/>
      <c r="F4" s="1482"/>
      <c r="G4" s="1482"/>
      <c r="H4" s="1482"/>
      <c r="I4" s="1482"/>
      <c r="J4" s="1482"/>
      <c r="K4" s="1482"/>
      <c r="L4" s="1482"/>
      <c r="M4" s="1482"/>
      <c r="N4" s="1482"/>
      <c r="O4" s="1482"/>
      <c r="P4" s="1482"/>
      <c r="Q4" s="1483"/>
    </row>
    <row r="5" spans="1:18" x14ac:dyDescent="0.2">
      <c r="A5" s="1212"/>
      <c r="B5" s="1213"/>
      <c r="C5" s="1213"/>
      <c r="D5" s="1213"/>
      <c r="E5" s="1213"/>
      <c r="F5" s="1213"/>
      <c r="G5" s="1213"/>
      <c r="H5" s="1213"/>
      <c r="I5" s="1213"/>
      <c r="J5" s="1213"/>
      <c r="K5" s="1213"/>
      <c r="L5" s="1213"/>
      <c r="M5" s="1213"/>
      <c r="N5" s="1213"/>
      <c r="O5" s="1213"/>
      <c r="P5" s="1213"/>
      <c r="Q5" s="1214"/>
    </row>
    <row r="6" spans="1:18" x14ac:dyDescent="0.2">
      <c r="A6" s="1215"/>
      <c r="B6" s="47" t="s">
        <v>36</v>
      </c>
      <c r="C6" s="47" t="s">
        <v>35</v>
      </c>
      <c r="D6" s="47" t="s">
        <v>34</v>
      </c>
      <c r="E6" s="47" t="s">
        <v>33</v>
      </c>
      <c r="F6" s="47" t="s">
        <v>32</v>
      </c>
      <c r="G6" s="47" t="s">
        <v>31</v>
      </c>
      <c r="H6" s="47" t="s">
        <v>30</v>
      </c>
      <c r="I6" s="47" t="s">
        <v>29</v>
      </c>
      <c r="J6" s="47" t="s">
        <v>28</v>
      </c>
      <c r="K6" s="45" t="s">
        <v>27</v>
      </c>
      <c r="L6" s="45" t="s">
        <v>26</v>
      </c>
      <c r="M6" s="47" t="s">
        <v>25</v>
      </c>
      <c r="N6" s="45" t="s">
        <v>24</v>
      </c>
      <c r="O6" s="1216" t="s">
        <v>23</v>
      </c>
      <c r="P6" s="1217" t="s">
        <v>22</v>
      </c>
      <c r="Q6" s="1218" t="s">
        <v>21</v>
      </c>
      <c r="R6" s="1219"/>
    </row>
    <row r="7" spans="1:18" ht="28" customHeight="1" x14ac:dyDescent="0.2">
      <c r="A7" s="1220"/>
      <c r="B7" s="1484" t="s">
        <v>1096</v>
      </c>
      <c r="C7" s="1485"/>
      <c r="D7" s="1485"/>
      <c r="E7" s="1485"/>
      <c r="F7" s="1485"/>
      <c r="G7" s="1485"/>
      <c r="H7" s="1485"/>
      <c r="I7" s="1485"/>
      <c r="J7" s="1485"/>
      <c r="K7" s="1485"/>
      <c r="L7" s="1485"/>
      <c r="M7" s="1485"/>
      <c r="N7" s="1485"/>
      <c r="O7" s="1485"/>
      <c r="P7" s="1485"/>
      <c r="Q7" s="1486"/>
    </row>
    <row r="8" spans="1:18" s="1222" customFormat="1" ht="28" customHeight="1" x14ac:dyDescent="0.2">
      <c r="A8" s="1221"/>
      <c r="B8" s="1487">
        <v>1962</v>
      </c>
      <c r="C8" s="1488"/>
      <c r="D8" s="1488"/>
      <c r="E8" s="1489"/>
      <c r="F8" s="1487">
        <v>1980</v>
      </c>
      <c r="G8" s="1488"/>
      <c r="H8" s="1488"/>
      <c r="I8" s="1489"/>
      <c r="J8" s="1487">
        <v>2010</v>
      </c>
      <c r="K8" s="1488"/>
      <c r="L8" s="1488"/>
      <c r="M8" s="1489"/>
      <c r="N8" s="1487">
        <v>2018</v>
      </c>
      <c r="O8" s="1488"/>
      <c r="P8" s="1488"/>
      <c r="Q8" s="1490"/>
    </row>
    <row r="9" spans="1:18" s="1228" customFormat="1" ht="44" customHeight="1" x14ac:dyDescent="0.2">
      <c r="A9" s="1223" t="s">
        <v>1092</v>
      </c>
      <c r="B9" s="1224" t="s">
        <v>1093</v>
      </c>
      <c r="C9" s="1240" t="s">
        <v>1102</v>
      </c>
      <c r="D9" s="1225" t="s">
        <v>1094</v>
      </c>
      <c r="E9" s="1226" t="s">
        <v>1095</v>
      </c>
      <c r="F9" s="1224" t="s">
        <v>1093</v>
      </c>
      <c r="G9" s="1240" t="s">
        <v>1102</v>
      </c>
      <c r="H9" s="1225" t="s">
        <v>1094</v>
      </c>
      <c r="I9" s="1226" t="s">
        <v>1095</v>
      </c>
      <c r="J9" s="1224" t="s">
        <v>1093</v>
      </c>
      <c r="K9" s="1240" t="s">
        <v>1102</v>
      </c>
      <c r="L9" s="1225" t="s">
        <v>1094</v>
      </c>
      <c r="M9" s="1226" t="s">
        <v>1095</v>
      </c>
      <c r="N9" s="1224" t="s">
        <v>1093</v>
      </c>
      <c r="O9" s="1240" t="s">
        <v>1102</v>
      </c>
      <c r="P9" s="1225" t="s">
        <v>1094</v>
      </c>
      <c r="Q9" s="1227" t="s">
        <v>1095</v>
      </c>
    </row>
    <row r="10" spans="1:18" x14ac:dyDescent="0.2">
      <c r="A10" s="1229">
        <v>0</v>
      </c>
      <c r="B10" s="1230">
        <v>965283</v>
      </c>
      <c r="C10" s="1231">
        <v>1226</v>
      </c>
      <c r="D10" s="1231">
        <v>229</v>
      </c>
      <c r="E10" s="1232">
        <v>0.1867862969004894</v>
      </c>
      <c r="F10" s="1230">
        <v>1390024</v>
      </c>
      <c r="G10" s="1231">
        <v>3325</v>
      </c>
      <c r="H10" s="1231">
        <v>653</v>
      </c>
      <c r="I10" s="1232">
        <v>0.19639097744360903</v>
      </c>
      <c r="J10" s="1230">
        <v>1995062</v>
      </c>
      <c r="K10" s="1231">
        <v>7849</v>
      </c>
      <c r="L10" s="1231">
        <v>2076</v>
      </c>
      <c r="M10" s="1232">
        <v>0.26449229201172125</v>
      </c>
      <c r="N10" s="1230">
        <v>2174092</v>
      </c>
      <c r="O10" s="1231">
        <v>8054</v>
      </c>
      <c r="P10" s="1231">
        <v>2404</v>
      </c>
      <c r="Q10" s="1232">
        <v>0.28670244484197971</v>
      </c>
    </row>
    <row r="11" spans="1:18" x14ac:dyDescent="0.2">
      <c r="A11" s="1229">
        <v>1</v>
      </c>
      <c r="B11" s="1230">
        <v>966988</v>
      </c>
      <c r="C11" s="1231">
        <v>1275</v>
      </c>
      <c r="D11" s="1231">
        <v>251</v>
      </c>
      <c r="E11" s="1232">
        <v>0.19686274509803922</v>
      </c>
      <c r="F11" s="1230">
        <v>1390361</v>
      </c>
      <c r="G11" s="1231">
        <v>3510</v>
      </c>
      <c r="H11" s="1231">
        <v>676</v>
      </c>
      <c r="I11" s="1232">
        <v>0.19259259259259259</v>
      </c>
      <c r="J11" s="1230">
        <v>1996115</v>
      </c>
      <c r="K11" s="1231">
        <v>8395</v>
      </c>
      <c r="L11" s="1231">
        <v>2158</v>
      </c>
      <c r="M11" s="1232">
        <v>0.25705777248362122</v>
      </c>
      <c r="N11" s="1230">
        <v>2173670</v>
      </c>
      <c r="O11" s="1231">
        <v>9006</v>
      </c>
      <c r="P11" s="1231">
        <v>2573</v>
      </c>
      <c r="Q11" s="1232">
        <v>0.28203441850268551</v>
      </c>
    </row>
    <row r="12" spans="1:18" x14ac:dyDescent="0.2">
      <c r="A12" s="1229">
        <v>2</v>
      </c>
      <c r="B12" s="1230">
        <v>966198</v>
      </c>
      <c r="C12" s="1231">
        <v>1329</v>
      </c>
      <c r="D12" s="1231">
        <v>282</v>
      </c>
      <c r="E12" s="1232">
        <v>0.21218961625282168</v>
      </c>
      <c r="F12" s="1230">
        <v>1388788</v>
      </c>
      <c r="G12" s="1231">
        <v>3703</v>
      </c>
      <c r="H12" s="1231">
        <v>718</v>
      </c>
      <c r="I12" s="1232">
        <v>0.19389684039967595</v>
      </c>
      <c r="J12" s="1230">
        <v>1997004</v>
      </c>
      <c r="K12" s="1231">
        <v>8917</v>
      </c>
      <c r="L12" s="1231">
        <v>2140</v>
      </c>
      <c r="M12" s="1232">
        <v>0.23999102837277111</v>
      </c>
      <c r="N12" s="1230">
        <v>2176031</v>
      </c>
      <c r="O12" s="1231">
        <v>9816</v>
      </c>
      <c r="P12" s="1231">
        <v>2667</v>
      </c>
      <c r="Q12" s="1232">
        <v>0.26849894291754756</v>
      </c>
    </row>
    <row r="13" spans="1:18" x14ac:dyDescent="0.2">
      <c r="A13" s="1229">
        <v>3</v>
      </c>
      <c r="B13" s="1230">
        <v>965869</v>
      </c>
      <c r="C13" s="1231">
        <v>1382</v>
      </c>
      <c r="D13" s="1231">
        <v>265</v>
      </c>
      <c r="E13" s="1232">
        <v>0.19175108538350216</v>
      </c>
      <c r="F13" s="1230">
        <v>1390587</v>
      </c>
      <c r="G13" s="1231">
        <v>3882</v>
      </c>
      <c r="H13" s="1231">
        <v>741</v>
      </c>
      <c r="I13" s="1232">
        <v>0.19088098918083463</v>
      </c>
      <c r="J13" s="1230">
        <v>1995587</v>
      </c>
      <c r="K13" s="1231">
        <v>9377</v>
      </c>
      <c r="L13" s="1231">
        <v>2257</v>
      </c>
      <c r="M13" s="1232">
        <v>0.24069531833208915</v>
      </c>
      <c r="N13" s="1230">
        <v>2173963</v>
      </c>
      <c r="O13" s="1231">
        <v>10597</v>
      </c>
      <c r="P13" s="1231">
        <v>2824</v>
      </c>
      <c r="Q13" s="1232">
        <v>0.2623803772182477</v>
      </c>
    </row>
    <row r="14" spans="1:18" x14ac:dyDescent="0.2">
      <c r="A14" s="1229">
        <v>4</v>
      </c>
      <c r="B14" s="1230">
        <v>966454</v>
      </c>
      <c r="C14" s="1231">
        <v>1433</v>
      </c>
      <c r="D14" s="1231">
        <v>267</v>
      </c>
      <c r="E14" s="1232">
        <v>0.18632240055826937</v>
      </c>
      <c r="F14" s="1230">
        <v>1390931</v>
      </c>
      <c r="G14" s="1231">
        <v>4060</v>
      </c>
      <c r="H14" s="1231">
        <v>794</v>
      </c>
      <c r="I14" s="1232">
        <v>0.19556650246305418</v>
      </c>
      <c r="J14" s="1230">
        <v>1996237</v>
      </c>
      <c r="K14" s="1231">
        <v>9890</v>
      </c>
      <c r="L14" s="1231">
        <v>2439</v>
      </c>
      <c r="M14" s="1232">
        <v>0.24661274014155712</v>
      </c>
      <c r="N14" s="1230">
        <v>2172371</v>
      </c>
      <c r="O14" s="1231">
        <v>11298</v>
      </c>
      <c r="P14" s="1231">
        <v>2931</v>
      </c>
      <c r="Q14" s="1232">
        <v>0.25726323180900551</v>
      </c>
    </row>
    <row r="15" spans="1:18" x14ac:dyDescent="0.2">
      <c r="A15" s="1229">
        <v>5</v>
      </c>
      <c r="B15" s="1230">
        <v>965322</v>
      </c>
      <c r="C15" s="1231">
        <v>1485</v>
      </c>
      <c r="D15" s="1231">
        <v>285</v>
      </c>
      <c r="E15" s="1232">
        <v>0.19191919191919191</v>
      </c>
      <c r="F15" s="1230">
        <v>1390386</v>
      </c>
      <c r="G15" s="1231">
        <v>4232</v>
      </c>
      <c r="H15" s="1231">
        <v>806</v>
      </c>
      <c r="I15" s="1232">
        <v>0.19045368620037806</v>
      </c>
      <c r="J15" s="1230">
        <v>1995625</v>
      </c>
      <c r="K15" s="1231">
        <v>10385</v>
      </c>
      <c r="L15" s="1231">
        <v>2476</v>
      </c>
      <c r="M15" s="1232">
        <v>0.23842079922965817</v>
      </c>
      <c r="N15" s="1230">
        <v>2177859</v>
      </c>
      <c r="O15" s="1231">
        <v>12017</v>
      </c>
      <c r="P15" s="1231">
        <v>3196</v>
      </c>
      <c r="Q15" s="1232">
        <v>0.26428512362523776</v>
      </c>
    </row>
    <row r="16" spans="1:18" x14ac:dyDescent="0.2">
      <c r="A16" s="1229">
        <v>6</v>
      </c>
      <c r="B16" s="1230">
        <v>964566</v>
      </c>
      <c r="C16" s="1231">
        <v>1532</v>
      </c>
      <c r="D16" s="1231">
        <v>285</v>
      </c>
      <c r="E16" s="1232">
        <v>0.18603133159268931</v>
      </c>
      <c r="F16" s="1230">
        <v>1390340</v>
      </c>
      <c r="G16" s="1231">
        <v>4401</v>
      </c>
      <c r="H16" s="1231">
        <v>872</v>
      </c>
      <c r="I16" s="1232">
        <v>0.1981367870938423</v>
      </c>
      <c r="J16" s="1230">
        <v>1995599</v>
      </c>
      <c r="K16" s="1231">
        <v>10858</v>
      </c>
      <c r="L16" s="1231">
        <v>2579</v>
      </c>
      <c r="M16" s="1232">
        <v>0.23752072204825936</v>
      </c>
      <c r="N16" s="1230">
        <v>2174464</v>
      </c>
      <c r="O16" s="1231">
        <v>12724</v>
      </c>
      <c r="P16" s="1231">
        <v>3206</v>
      </c>
      <c r="Q16" s="1232">
        <v>0.25039050296782256</v>
      </c>
    </row>
    <row r="17" spans="1:17" x14ac:dyDescent="0.2">
      <c r="A17" s="1229">
        <v>7</v>
      </c>
      <c r="B17" s="1230">
        <v>967969</v>
      </c>
      <c r="C17" s="1231">
        <v>1574</v>
      </c>
      <c r="D17" s="1231">
        <v>281</v>
      </c>
      <c r="E17" s="1232">
        <v>0.17852604828462515</v>
      </c>
      <c r="F17" s="1230">
        <v>1388713</v>
      </c>
      <c r="G17" s="1231">
        <v>4560</v>
      </c>
      <c r="H17" s="1231">
        <v>920</v>
      </c>
      <c r="I17" s="1232">
        <v>0.20175438596491227</v>
      </c>
      <c r="J17" s="1230">
        <v>1996958</v>
      </c>
      <c r="K17" s="1231">
        <v>11344</v>
      </c>
      <c r="L17" s="1231">
        <v>2741</v>
      </c>
      <c r="M17" s="1232">
        <v>0.24162552891396333</v>
      </c>
      <c r="N17" s="1230">
        <v>2173223</v>
      </c>
      <c r="O17" s="1231">
        <v>13437</v>
      </c>
      <c r="P17" s="1231">
        <v>3428</v>
      </c>
      <c r="Q17" s="1232">
        <v>0.25343782345113114</v>
      </c>
    </row>
    <row r="18" spans="1:17" x14ac:dyDescent="0.2">
      <c r="A18" s="1229">
        <v>8</v>
      </c>
      <c r="B18" s="1230">
        <v>960229</v>
      </c>
      <c r="C18" s="1231">
        <v>1624</v>
      </c>
      <c r="D18" s="1231">
        <v>313</v>
      </c>
      <c r="E18" s="1232">
        <v>0.19273399014778325</v>
      </c>
      <c r="F18" s="1230">
        <v>1389911</v>
      </c>
      <c r="G18" s="1231">
        <v>4733</v>
      </c>
      <c r="H18" s="1231">
        <v>966</v>
      </c>
      <c r="I18" s="1232">
        <v>0.20409888020283118</v>
      </c>
      <c r="J18" s="1230">
        <v>1996263</v>
      </c>
      <c r="K18" s="1231">
        <v>11821</v>
      </c>
      <c r="L18" s="1231">
        <v>2753</v>
      </c>
      <c r="M18" s="1232">
        <v>0.23289061839099906</v>
      </c>
      <c r="N18" s="1230">
        <v>2175983</v>
      </c>
      <c r="O18" s="1231">
        <v>14128</v>
      </c>
      <c r="P18" s="1231">
        <v>3460</v>
      </c>
      <c r="Q18" s="1232">
        <v>0.24256870443073472</v>
      </c>
    </row>
    <row r="19" spans="1:17" x14ac:dyDescent="0.2">
      <c r="A19" s="1229">
        <v>9</v>
      </c>
      <c r="B19" s="1230">
        <v>973531</v>
      </c>
      <c r="C19" s="1231">
        <v>1668</v>
      </c>
      <c r="D19" s="1231">
        <v>292</v>
      </c>
      <c r="E19" s="1232">
        <v>0.1750599520383693</v>
      </c>
      <c r="F19" s="1230">
        <v>1391815</v>
      </c>
      <c r="G19" s="1231">
        <v>4910</v>
      </c>
      <c r="H19" s="1231">
        <v>1007</v>
      </c>
      <c r="I19" s="1232">
        <v>0.20509164969450103</v>
      </c>
      <c r="J19" s="1230">
        <v>1995923</v>
      </c>
      <c r="K19" s="1231">
        <v>12311</v>
      </c>
      <c r="L19" s="1231">
        <v>2977</v>
      </c>
      <c r="M19" s="1232">
        <v>0.24181626187961985</v>
      </c>
      <c r="N19" s="1230">
        <v>2176007</v>
      </c>
      <c r="O19" s="1231">
        <v>14831</v>
      </c>
      <c r="P19" s="1231">
        <v>3677</v>
      </c>
      <c r="Q19" s="1232">
        <v>0.24569023119069891</v>
      </c>
    </row>
    <row r="20" spans="1:17" x14ac:dyDescent="0.2">
      <c r="A20" s="1229">
        <v>10</v>
      </c>
      <c r="B20" s="1230">
        <v>965987</v>
      </c>
      <c r="C20" s="1231">
        <v>1714</v>
      </c>
      <c r="D20" s="1231">
        <v>339</v>
      </c>
      <c r="E20" s="1232">
        <v>0.19778296382730456</v>
      </c>
      <c r="F20" s="1230">
        <v>1388670</v>
      </c>
      <c r="G20" s="1231">
        <v>5097</v>
      </c>
      <c r="H20" s="1231">
        <v>1043</v>
      </c>
      <c r="I20" s="1232">
        <v>0.20463017461251717</v>
      </c>
      <c r="J20" s="1230">
        <v>1995870</v>
      </c>
      <c r="K20" s="1231">
        <v>12786</v>
      </c>
      <c r="L20" s="1231">
        <v>2873</v>
      </c>
      <c r="M20" s="1232">
        <v>0.22469888941029251</v>
      </c>
      <c r="N20" s="1230">
        <v>2173609</v>
      </c>
      <c r="O20" s="1231">
        <v>15550</v>
      </c>
      <c r="P20" s="1231">
        <v>3641</v>
      </c>
      <c r="Q20" s="1232">
        <v>0.233292753251746</v>
      </c>
    </row>
    <row r="21" spans="1:17" x14ac:dyDescent="0.2">
      <c r="A21" s="1229">
        <v>11</v>
      </c>
      <c r="B21" s="1230">
        <v>964912</v>
      </c>
      <c r="C21" s="1231">
        <v>1766</v>
      </c>
      <c r="D21" s="1231">
        <v>347</v>
      </c>
      <c r="E21" s="1232">
        <v>0.19648924122310304</v>
      </c>
      <c r="F21" s="1230">
        <v>1390566</v>
      </c>
      <c r="G21" s="1231">
        <v>5276</v>
      </c>
      <c r="H21" s="1231">
        <v>1091</v>
      </c>
      <c r="I21" s="1232">
        <v>0.20678544351781653</v>
      </c>
      <c r="J21" s="1230">
        <v>1996565</v>
      </c>
      <c r="K21" s="1231">
        <v>13271</v>
      </c>
      <c r="L21" s="1231">
        <v>3169</v>
      </c>
      <c r="M21" s="1232">
        <v>0.23879134955918921</v>
      </c>
      <c r="N21" s="1230">
        <v>2175300</v>
      </c>
      <c r="O21" s="1231">
        <v>16289</v>
      </c>
      <c r="P21" s="1231">
        <v>3877</v>
      </c>
      <c r="Q21" s="1232">
        <v>0.2353405366031322</v>
      </c>
    </row>
    <row r="22" spans="1:17" x14ac:dyDescent="0.2">
      <c r="A22" s="1229">
        <v>12</v>
      </c>
      <c r="B22" s="1230">
        <v>967713</v>
      </c>
      <c r="C22" s="1231">
        <v>1828</v>
      </c>
      <c r="D22" s="1231">
        <v>389</v>
      </c>
      <c r="E22" s="1232">
        <v>0.21280087527352298</v>
      </c>
      <c r="F22" s="1230">
        <v>1391245</v>
      </c>
      <c r="G22" s="1231">
        <v>5456</v>
      </c>
      <c r="H22" s="1231">
        <v>1145</v>
      </c>
      <c r="I22" s="1232">
        <v>0.20986070381231672</v>
      </c>
      <c r="J22" s="1230">
        <v>1996167</v>
      </c>
      <c r="K22" s="1231">
        <v>13782</v>
      </c>
      <c r="L22" s="1231">
        <v>3230</v>
      </c>
      <c r="M22" s="1232">
        <v>0.23436366274851256</v>
      </c>
      <c r="N22" s="1230">
        <v>2174924</v>
      </c>
      <c r="O22" s="1231">
        <v>16982</v>
      </c>
      <c r="P22" s="1231">
        <v>3918</v>
      </c>
      <c r="Q22" s="1232">
        <v>0.22983516161201384</v>
      </c>
    </row>
    <row r="23" spans="1:17" x14ac:dyDescent="0.2">
      <c r="A23" s="1229">
        <v>13</v>
      </c>
      <c r="B23" s="1230">
        <v>964820</v>
      </c>
      <c r="C23" s="1231">
        <v>1893</v>
      </c>
      <c r="D23" s="1231">
        <v>377</v>
      </c>
      <c r="E23" s="1232">
        <v>0.19915478077126256</v>
      </c>
      <c r="F23" s="1230">
        <v>1390398</v>
      </c>
      <c r="G23" s="1231">
        <v>5649</v>
      </c>
      <c r="H23" s="1231">
        <v>1198</v>
      </c>
      <c r="I23" s="1232">
        <v>0.21207293326252433</v>
      </c>
      <c r="J23" s="1230">
        <v>1995693</v>
      </c>
      <c r="K23" s="1231">
        <v>14273</v>
      </c>
      <c r="L23" s="1231">
        <v>3175</v>
      </c>
      <c r="M23" s="1232">
        <v>0.22244797870104394</v>
      </c>
      <c r="N23" s="1230">
        <v>2175250</v>
      </c>
      <c r="O23" s="1231">
        <v>17682</v>
      </c>
      <c r="P23" s="1231">
        <v>4326</v>
      </c>
      <c r="Q23" s="1232">
        <v>0.23961448986374212</v>
      </c>
    </row>
    <row r="24" spans="1:17" x14ac:dyDescent="0.2">
      <c r="A24" s="1229">
        <v>14</v>
      </c>
      <c r="B24" s="1230">
        <v>967463</v>
      </c>
      <c r="C24" s="1231">
        <v>1952</v>
      </c>
      <c r="D24" s="1231">
        <v>419</v>
      </c>
      <c r="E24" s="1232">
        <v>0.21465163934426229</v>
      </c>
      <c r="F24" s="1230">
        <v>1390151</v>
      </c>
      <c r="G24" s="1231">
        <v>5852</v>
      </c>
      <c r="H24" s="1231">
        <v>1230</v>
      </c>
      <c r="I24" s="1232">
        <v>0.21018455228981545</v>
      </c>
      <c r="J24" s="1230">
        <v>1996488</v>
      </c>
      <c r="K24" s="1231">
        <v>14782</v>
      </c>
      <c r="L24" s="1231">
        <v>3421</v>
      </c>
      <c r="M24" s="1232">
        <v>0.23143011771072927</v>
      </c>
      <c r="N24" s="1230">
        <v>2174690</v>
      </c>
      <c r="O24" s="1231">
        <v>18372</v>
      </c>
      <c r="P24" s="1231">
        <v>4406</v>
      </c>
      <c r="Q24" s="1232">
        <v>0.23595565790178333</v>
      </c>
    </row>
    <row r="25" spans="1:17" x14ac:dyDescent="0.2">
      <c r="A25" s="1229">
        <v>15</v>
      </c>
      <c r="B25" s="1230">
        <v>965881</v>
      </c>
      <c r="C25" s="1231">
        <v>2015</v>
      </c>
      <c r="D25" s="1231">
        <v>413</v>
      </c>
      <c r="E25" s="1232">
        <v>0.20496277915632755</v>
      </c>
      <c r="F25" s="1230">
        <v>1388719</v>
      </c>
      <c r="G25" s="1231">
        <v>6058</v>
      </c>
      <c r="H25" s="1231">
        <v>1281</v>
      </c>
      <c r="I25" s="1232">
        <v>0.21145592604820074</v>
      </c>
      <c r="J25" s="1230">
        <v>1996104</v>
      </c>
      <c r="K25" s="1231">
        <v>15276</v>
      </c>
      <c r="L25" s="1231">
        <v>3413</v>
      </c>
      <c r="M25" s="1232">
        <v>0.22342236187483636</v>
      </c>
      <c r="N25" s="1230">
        <v>2174766</v>
      </c>
      <c r="O25" s="1231">
        <v>19037</v>
      </c>
      <c r="P25" s="1231">
        <v>4569</v>
      </c>
      <c r="Q25" s="1232">
        <v>0.23774586325320013</v>
      </c>
    </row>
    <row r="26" spans="1:17" x14ac:dyDescent="0.2">
      <c r="A26" s="1229">
        <v>16</v>
      </c>
      <c r="B26" s="1230">
        <v>965681</v>
      </c>
      <c r="C26" s="1231">
        <v>2076</v>
      </c>
      <c r="D26" s="1231">
        <v>421</v>
      </c>
      <c r="E26" s="1232">
        <v>0.20279383429672446</v>
      </c>
      <c r="F26" s="1230">
        <v>1390136</v>
      </c>
      <c r="G26" s="1231">
        <v>6268</v>
      </c>
      <c r="H26" s="1231">
        <v>1363</v>
      </c>
      <c r="I26" s="1232">
        <v>0.21745373324824505</v>
      </c>
      <c r="J26" s="1230">
        <v>1995885</v>
      </c>
      <c r="K26" s="1231">
        <v>15781</v>
      </c>
      <c r="L26" s="1231">
        <v>3598</v>
      </c>
      <c r="M26" s="1232">
        <v>0.22799569102084785</v>
      </c>
      <c r="N26" s="1230">
        <v>2174487</v>
      </c>
      <c r="O26" s="1231">
        <v>19756</v>
      </c>
      <c r="P26" s="1231">
        <v>4664</v>
      </c>
      <c r="Q26" s="1232">
        <v>0.23454865476489817</v>
      </c>
    </row>
    <row r="27" spans="1:17" x14ac:dyDescent="0.2">
      <c r="A27" s="1229">
        <v>17</v>
      </c>
      <c r="B27" s="1230">
        <v>966061</v>
      </c>
      <c r="C27" s="1231">
        <v>2137</v>
      </c>
      <c r="D27" s="1231">
        <v>456</v>
      </c>
      <c r="E27" s="1232">
        <v>0.21338324754328497</v>
      </c>
      <c r="F27" s="1230">
        <v>1390236</v>
      </c>
      <c r="G27" s="1231">
        <v>6468</v>
      </c>
      <c r="H27" s="1231">
        <v>1441</v>
      </c>
      <c r="I27" s="1232">
        <v>0.2227891156462585</v>
      </c>
      <c r="J27" s="1230">
        <v>1995279</v>
      </c>
      <c r="K27" s="1231">
        <v>16305</v>
      </c>
      <c r="L27" s="1231">
        <v>3594</v>
      </c>
      <c r="M27" s="1232">
        <v>0.22042318307267708</v>
      </c>
      <c r="N27" s="1230">
        <v>2174940</v>
      </c>
      <c r="O27" s="1231">
        <v>20465</v>
      </c>
      <c r="P27" s="1231">
        <v>4961</v>
      </c>
      <c r="Q27" s="1232">
        <v>0.24148169781931464</v>
      </c>
    </row>
    <row r="28" spans="1:17" x14ac:dyDescent="0.2">
      <c r="A28" s="1229">
        <v>18</v>
      </c>
      <c r="B28" s="1230">
        <v>966062</v>
      </c>
      <c r="C28" s="1231">
        <v>2203</v>
      </c>
      <c r="D28" s="1231">
        <v>482</v>
      </c>
      <c r="E28" s="1232">
        <v>0.21879255560599184</v>
      </c>
      <c r="F28" s="1230">
        <v>1391408</v>
      </c>
      <c r="G28" s="1231">
        <v>6677</v>
      </c>
      <c r="H28" s="1231">
        <v>1487</v>
      </c>
      <c r="I28" s="1232">
        <v>0.22270480754830013</v>
      </c>
      <c r="J28" s="1230">
        <v>1995795</v>
      </c>
      <c r="K28" s="1231">
        <v>16857</v>
      </c>
      <c r="L28" s="1231">
        <v>3952</v>
      </c>
      <c r="M28" s="1232">
        <v>0.23444266476834549</v>
      </c>
      <c r="N28" s="1230">
        <v>2174658</v>
      </c>
      <c r="O28" s="1231">
        <v>21149</v>
      </c>
      <c r="P28" s="1231">
        <v>5109</v>
      </c>
      <c r="Q28" s="1232">
        <v>0.24114981591617105</v>
      </c>
    </row>
    <row r="29" spans="1:17" x14ac:dyDescent="0.2">
      <c r="A29" s="1229">
        <v>19</v>
      </c>
      <c r="B29" s="1230">
        <v>967816</v>
      </c>
      <c r="C29" s="1231">
        <v>2265</v>
      </c>
      <c r="D29" s="1231">
        <v>499</v>
      </c>
      <c r="E29" s="1232">
        <v>0.22030905077262694</v>
      </c>
      <c r="F29" s="1230">
        <v>1389300</v>
      </c>
      <c r="G29" s="1231">
        <v>6887</v>
      </c>
      <c r="H29" s="1231">
        <v>1598</v>
      </c>
      <c r="I29" s="1232">
        <v>0.23203136343836214</v>
      </c>
      <c r="J29" s="1230">
        <v>1997099</v>
      </c>
      <c r="K29" s="1231">
        <v>17436</v>
      </c>
      <c r="L29" s="1231">
        <v>4031</v>
      </c>
      <c r="M29" s="1232">
        <v>0.23118834595090618</v>
      </c>
      <c r="N29" s="1230">
        <v>2174683</v>
      </c>
      <c r="O29" s="1231">
        <v>21843</v>
      </c>
      <c r="P29" s="1231">
        <v>5659</v>
      </c>
      <c r="Q29" s="1232">
        <v>0.25679538957208331</v>
      </c>
    </row>
    <row r="30" spans="1:17" x14ac:dyDescent="0.2">
      <c r="A30" s="1229">
        <v>20</v>
      </c>
      <c r="B30" s="1230">
        <v>965980</v>
      </c>
      <c r="C30" s="1231">
        <v>2335</v>
      </c>
      <c r="D30" s="1231">
        <v>509</v>
      </c>
      <c r="E30" s="1232">
        <v>0.21798715203426125</v>
      </c>
      <c r="F30" s="1230">
        <v>1389425</v>
      </c>
      <c r="G30" s="1231">
        <v>7094</v>
      </c>
      <c r="H30" s="1231">
        <v>1689</v>
      </c>
      <c r="I30" s="1232">
        <v>0.23808852551451931</v>
      </c>
      <c r="J30" s="1230">
        <v>1994998</v>
      </c>
      <c r="K30" s="1231">
        <v>18001</v>
      </c>
      <c r="L30" s="1231">
        <v>4188</v>
      </c>
      <c r="M30" s="1232">
        <v>0.23265374145880785</v>
      </c>
      <c r="N30" s="1230">
        <v>2174717</v>
      </c>
      <c r="O30" s="1231">
        <v>22565</v>
      </c>
      <c r="P30" s="1231">
        <v>5519</v>
      </c>
      <c r="Q30" s="1232">
        <v>0.24275346382230042</v>
      </c>
    </row>
    <row r="31" spans="1:17" x14ac:dyDescent="0.2">
      <c r="A31" s="1229">
        <v>21</v>
      </c>
      <c r="B31" s="1230">
        <v>966272</v>
      </c>
      <c r="C31" s="1231">
        <v>2395</v>
      </c>
      <c r="D31" s="1231">
        <v>522</v>
      </c>
      <c r="E31" s="1232">
        <v>0.21795407098121086</v>
      </c>
      <c r="F31" s="1230">
        <v>1390475</v>
      </c>
      <c r="G31" s="1231">
        <v>7290</v>
      </c>
      <c r="H31" s="1231">
        <v>1705</v>
      </c>
      <c r="I31" s="1232">
        <v>0.23388203017832648</v>
      </c>
      <c r="J31" s="1230">
        <v>1996590</v>
      </c>
      <c r="K31" s="1231">
        <v>18559</v>
      </c>
      <c r="L31" s="1231">
        <v>4227</v>
      </c>
      <c r="M31" s="1232">
        <v>0.22776011638558111</v>
      </c>
      <c r="N31" s="1230">
        <v>2172886</v>
      </c>
      <c r="O31" s="1231">
        <v>23243</v>
      </c>
      <c r="P31" s="1231">
        <v>5740</v>
      </c>
      <c r="Q31" s="1232">
        <v>0.24540401881145787</v>
      </c>
    </row>
    <row r="32" spans="1:17" x14ac:dyDescent="0.2">
      <c r="A32" s="1229">
        <v>22</v>
      </c>
      <c r="B32" s="1230">
        <v>966647</v>
      </c>
      <c r="C32" s="1231">
        <v>2459</v>
      </c>
      <c r="D32" s="1231">
        <v>543</v>
      </c>
      <c r="E32" s="1232">
        <v>0.22082147214314762</v>
      </c>
      <c r="F32" s="1230">
        <v>1391369</v>
      </c>
      <c r="G32" s="1231">
        <v>7493</v>
      </c>
      <c r="H32" s="1231">
        <v>1860</v>
      </c>
      <c r="I32" s="1232">
        <v>0.24823168290404377</v>
      </c>
      <c r="J32" s="1230">
        <v>1995475</v>
      </c>
      <c r="K32" s="1231">
        <v>19150</v>
      </c>
      <c r="L32" s="1231">
        <v>4394</v>
      </c>
      <c r="M32" s="1232">
        <v>0.22945169712793734</v>
      </c>
      <c r="N32" s="1230">
        <v>2176391</v>
      </c>
      <c r="O32" s="1231">
        <v>23910</v>
      </c>
      <c r="P32" s="1231">
        <v>5957</v>
      </c>
      <c r="Q32" s="1232">
        <v>0.24748649771499792</v>
      </c>
    </row>
    <row r="33" spans="1:17" x14ac:dyDescent="0.2">
      <c r="A33" s="1229">
        <v>23</v>
      </c>
      <c r="B33" s="1230">
        <v>964315</v>
      </c>
      <c r="C33" s="1231">
        <v>2528</v>
      </c>
      <c r="D33" s="1231">
        <v>585</v>
      </c>
      <c r="E33" s="1232">
        <v>0.23140822784810128</v>
      </c>
      <c r="F33" s="1230">
        <v>1390676</v>
      </c>
      <c r="G33" s="1231">
        <v>7692</v>
      </c>
      <c r="H33" s="1231">
        <v>1929</v>
      </c>
      <c r="I33" s="1232">
        <v>0.25078003120124803</v>
      </c>
      <c r="J33" s="1230">
        <v>1996721</v>
      </c>
      <c r="K33" s="1231">
        <v>19739</v>
      </c>
      <c r="L33" s="1231">
        <v>4597</v>
      </c>
      <c r="M33" s="1232">
        <v>0.23288920411368358</v>
      </c>
      <c r="N33" s="1230">
        <v>2175043</v>
      </c>
      <c r="O33" s="1231">
        <v>24567</v>
      </c>
      <c r="P33" s="1231">
        <v>6097</v>
      </c>
      <c r="Q33" s="1232">
        <v>0.24740301899042363</v>
      </c>
    </row>
    <row r="34" spans="1:17" x14ac:dyDescent="0.2">
      <c r="A34" s="1229">
        <v>24</v>
      </c>
      <c r="B34" s="1230">
        <v>966499</v>
      </c>
      <c r="C34" s="1231">
        <v>2591</v>
      </c>
      <c r="D34" s="1231">
        <v>595</v>
      </c>
      <c r="E34" s="1232">
        <v>0.22964106522578154</v>
      </c>
      <c r="F34" s="1230">
        <v>1390067</v>
      </c>
      <c r="G34" s="1231">
        <v>7900</v>
      </c>
      <c r="H34" s="1231">
        <v>1968</v>
      </c>
      <c r="I34" s="1232">
        <v>0.2491139240506329</v>
      </c>
      <c r="J34" s="1230">
        <v>1996665</v>
      </c>
      <c r="K34" s="1231">
        <v>20330</v>
      </c>
      <c r="L34" s="1231">
        <v>4681</v>
      </c>
      <c r="M34" s="1232">
        <v>0.23025086079685195</v>
      </c>
      <c r="N34" s="1230">
        <v>2173067</v>
      </c>
      <c r="O34" s="1231">
        <v>25236</v>
      </c>
      <c r="P34" s="1231">
        <v>6272</v>
      </c>
      <c r="Q34" s="1232">
        <v>0.24636656453766989</v>
      </c>
    </row>
    <row r="35" spans="1:17" x14ac:dyDescent="0.2">
      <c r="A35" s="1229">
        <v>25</v>
      </c>
      <c r="B35" s="1230">
        <v>967743</v>
      </c>
      <c r="C35" s="1231">
        <v>2650</v>
      </c>
      <c r="D35" s="1231">
        <v>613</v>
      </c>
      <c r="E35" s="1232">
        <v>0.23132075471698113</v>
      </c>
      <c r="F35" s="1230">
        <v>1389272</v>
      </c>
      <c r="G35" s="1231">
        <v>8115</v>
      </c>
      <c r="H35" s="1231">
        <v>2026</v>
      </c>
      <c r="I35" s="1232">
        <v>0.24966112138016019</v>
      </c>
      <c r="J35" s="1230">
        <v>1996042</v>
      </c>
      <c r="K35" s="1231">
        <v>20983</v>
      </c>
      <c r="L35" s="1231">
        <v>4926</v>
      </c>
      <c r="M35" s="1232">
        <v>0.2347614735738455</v>
      </c>
      <c r="N35" s="1230">
        <v>2177202</v>
      </c>
      <c r="O35" s="1231">
        <v>25929</v>
      </c>
      <c r="P35" s="1231">
        <v>6462</v>
      </c>
      <c r="Q35" s="1232">
        <v>0.24749138261202605</v>
      </c>
    </row>
    <row r="36" spans="1:17" x14ac:dyDescent="0.2">
      <c r="A36" s="1229">
        <v>26</v>
      </c>
      <c r="B36" s="1230">
        <v>957912</v>
      </c>
      <c r="C36" s="1231">
        <v>2717</v>
      </c>
      <c r="D36" s="1231">
        <v>632</v>
      </c>
      <c r="E36" s="1232">
        <v>0.23260949576739051</v>
      </c>
      <c r="F36" s="1230">
        <v>1390720</v>
      </c>
      <c r="G36" s="1231">
        <v>8317</v>
      </c>
      <c r="H36" s="1231">
        <v>2148</v>
      </c>
      <c r="I36" s="1232">
        <v>0.25826620175544068</v>
      </c>
      <c r="J36" s="1230">
        <v>1994986</v>
      </c>
      <c r="K36" s="1231">
        <v>21611</v>
      </c>
      <c r="L36" s="1231">
        <v>5055</v>
      </c>
      <c r="M36" s="1232">
        <v>0.23390865762805979</v>
      </c>
      <c r="N36" s="1230">
        <v>2173881</v>
      </c>
      <c r="O36" s="1231">
        <v>26665</v>
      </c>
      <c r="P36" s="1231">
        <v>6671</v>
      </c>
      <c r="Q36" s="1232">
        <v>0.24852842560166902</v>
      </c>
    </row>
    <row r="37" spans="1:17" x14ac:dyDescent="0.2">
      <c r="A37" s="1229">
        <v>27</v>
      </c>
      <c r="B37" s="1230">
        <v>974395</v>
      </c>
      <c r="C37" s="1231">
        <v>2780</v>
      </c>
      <c r="D37" s="1231">
        <v>634</v>
      </c>
      <c r="E37" s="1232">
        <v>0.22805755395683452</v>
      </c>
      <c r="F37" s="1230">
        <v>1390651</v>
      </c>
      <c r="G37" s="1231">
        <v>8508</v>
      </c>
      <c r="H37" s="1231">
        <v>2214</v>
      </c>
      <c r="I37" s="1232">
        <v>0.26022566995768687</v>
      </c>
      <c r="J37" s="1230">
        <v>1996549</v>
      </c>
      <c r="K37" s="1231">
        <v>22244</v>
      </c>
      <c r="L37" s="1231">
        <v>5260</v>
      </c>
      <c r="M37" s="1232">
        <v>0.23646826110411798</v>
      </c>
      <c r="N37" s="1230">
        <v>2175943</v>
      </c>
      <c r="O37" s="1231">
        <v>27388</v>
      </c>
      <c r="P37" s="1231">
        <v>6938</v>
      </c>
      <c r="Q37" s="1232">
        <v>0.25303621576279223</v>
      </c>
    </row>
    <row r="38" spans="1:17" x14ac:dyDescent="0.2">
      <c r="A38" s="1229">
        <v>28</v>
      </c>
      <c r="B38" s="1230">
        <v>965849</v>
      </c>
      <c r="C38" s="1231">
        <v>2842</v>
      </c>
      <c r="D38" s="1231">
        <v>656</v>
      </c>
      <c r="E38" s="1232">
        <v>0.23082336382828994</v>
      </c>
      <c r="F38" s="1230">
        <v>1388646</v>
      </c>
      <c r="G38" s="1231">
        <v>8694</v>
      </c>
      <c r="H38" s="1231">
        <v>2201</v>
      </c>
      <c r="I38" s="1232">
        <v>0.25316310098918793</v>
      </c>
      <c r="J38" s="1230">
        <v>1996021</v>
      </c>
      <c r="K38" s="1231">
        <v>22871</v>
      </c>
      <c r="L38" s="1231">
        <v>5399</v>
      </c>
      <c r="M38" s="1232">
        <v>0.23606313672336146</v>
      </c>
      <c r="N38" s="1230">
        <v>2174761</v>
      </c>
      <c r="O38" s="1231">
        <v>28118</v>
      </c>
      <c r="P38" s="1231">
        <v>6942</v>
      </c>
      <c r="Q38" s="1232">
        <v>0.24614402723114562</v>
      </c>
    </row>
    <row r="39" spans="1:17" x14ac:dyDescent="0.2">
      <c r="A39" s="1229">
        <v>29</v>
      </c>
      <c r="B39" s="1230">
        <v>965473</v>
      </c>
      <c r="C39" s="1231">
        <v>2895</v>
      </c>
      <c r="D39" s="1231">
        <v>673</v>
      </c>
      <c r="E39" s="1232">
        <v>0.23246977547495681</v>
      </c>
      <c r="F39" s="1230">
        <v>1390715</v>
      </c>
      <c r="G39" s="1231">
        <v>8889</v>
      </c>
      <c r="H39" s="1231">
        <v>2362</v>
      </c>
      <c r="I39" s="1232">
        <v>0.26572167847901901</v>
      </c>
      <c r="J39" s="1230">
        <v>1996605</v>
      </c>
      <c r="K39" s="1231">
        <v>23565</v>
      </c>
      <c r="L39" s="1231">
        <v>5647</v>
      </c>
      <c r="M39" s="1232">
        <v>0.23963505198387439</v>
      </c>
      <c r="N39" s="1230">
        <v>2173676</v>
      </c>
      <c r="O39" s="1231">
        <v>28889</v>
      </c>
      <c r="P39" s="1231">
        <v>7096</v>
      </c>
      <c r="Q39" s="1232">
        <v>0.24406686386462131</v>
      </c>
    </row>
    <row r="40" spans="1:17" x14ac:dyDescent="0.2">
      <c r="A40" s="1229">
        <v>30</v>
      </c>
      <c r="B40" s="1230">
        <v>967083</v>
      </c>
      <c r="C40" s="1231">
        <v>2944</v>
      </c>
      <c r="D40" s="1231">
        <v>713</v>
      </c>
      <c r="E40" s="1232">
        <v>0.2421875</v>
      </c>
      <c r="F40" s="1230">
        <v>1391470</v>
      </c>
      <c r="G40" s="1231">
        <v>9091</v>
      </c>
      <c r="H40" s="1231">
        <v>2391</v>
      </c>
      <c r="I40" s="1232">
        <v>0.26300736992630075</v>
      </c>
      <c r="J40" s="1230">
        <v>1996416</v>
      </c>
      <c r="K40" s="1231">
        <v>24241</v>
      </c>
      <c r="L40" s="1231">
        <v>5659</v>
      </c>
      <c r="M40" s="1232">
        <v>0.23344746503857103</v>
      </c>
      <c r="N40" s="1230">
        <v>2175757</v>
      </c>
      <c r="O40" s="1231">
        <v>29743</v>
      </c>
      <c r="P40" s="1231">
        <v>7444</v>
      </c>
      <c r="Q40" s="1232">
        <v>0.24864720422205891</v>
      </c>
    </row>
    <row r="41" spans="1:17" x14ac:dyDescent="0.2">
      <c r="A41" s="1229">
        <v>31</v>
      </c>
      <c r="B41" s="1230">
        <v>966283</v>
      </c>
      <c r="C41" s="1231">
        <v>2998</v>
      </c>
      <c r="D41" s="1231">
        <v>696</v>
      </c>
      <c r="E41" s="1232">
        <v>0.23215476984656438</v>
      </c>
      <c r="F41" s="1230">
        <v>1389143</v>
      </c>
      <c r="G41" s="1231">
        <v>9295</v>
      </c>
      <c r="H41" s="1231">
        <v>2440</v>
      </c>
      <c r="I41" s="1232">
        <v>0.2625067240451856</v>
      </c>
      <c r="J41" s="1230">
        <v>1995999</v>
      </c>
      <c r="K41" s="1231">
        <v>24932</v>
      </c>
      <c r="L41" s="1231">
        <v>5917</v>
      </c>
      <c r="M41" s="1232">
        <v>0.23732552542916732</v>
      </c>
      <c r="N41" s="1230">
        <v>2174974</v>
      </c>
      <c r="O41" s="1231">
        <v>30604</v>
      </c>
      <c r="P41" s="1231">
        <v>7680</v>
      </c>
      <c r="Q41" s="1232">
        <v>0.24671528157023997</v>
      </c>
    </row>
    <row r="42" spans="1:17" x14ac:dyDescent="0.2">
      <c r="A42" s="1229">
        <v>32</v>
      </c>
      <c r="B42" s="1230">
        <v>965939</v>
      </c>
      <c r="C42" s="1231">
        <v>3054</v>
      </c>
      <c r="D42" s="1231">
        <v>737</v>
      </c>
      <c r="E42" s="1232">
        <v>0.24132285527177472</v>
      </c>
      <c r="F42" s="1230">
        <v>1389519</v>
      </c>
      <c r="G42" s="1231">
        <v>9495</v>
      </c>
      <c r="H42" s="1231">
        <v>2565</v>
      </c>
      <c r="I42" s="1232">
        <v>0.27014218009478674</v>
      </c>
      <c r="J42" s="1230">
        <v>1995207</v>
      </c>
      <c r="K42" s="1231">
        <v>25636</v>
      </c>
      <c r="L42" s="1231">
        <v>5973</v>
      </c>
      <c r="M42" s="1232">
        <v>0.23299266656264628</v>
      </c>
      <c r="N42" s="1230">
        <v>2174228</v>
      </c>
      <c r="O42" s="1231">
        <v>31460</v>
      </c>
      <c r="P42" s="1231">
        <v>7812</v>
      </c>
      <c r="Q42" s="1232">
        <v>0.24708226586962709</v>
      </c>
    </row>
    <row r="43" spans="1:17" x14ac:dyDescent="0.2">
      <c r="A43" s="1229">
        <v>33</v>
      </c>
      <c r="B43" s="1230">
        <v>966976</v>
      </c>
      <c r="C43" s="1231">
        <v>3113</v>
      </c>
      <c r="D43" s="1231">
        <v>746</v>
      </c>
      <c r="E43" s="1232">
        <v>0.23964021843880501</v>
      </c>
      <c r="F43" s="1230">
        <v>1391962</v>
      </c>
      <c r="G43" s="1231">
        <v>9695</v>
      </c>
      <c r="H43" s="1231">
        <v>2595</v>
      </c>
      <c r="I43" s="1232">
        <v>0.26766374419804023</v>
      </c>
      <c r="J43" s="1230">
        <v>1995920</v>
      </c>
      <c r="K43" s="1231">
        <v>26309</v>
      </c>
      <c r="L43" s="1231">
        <v>6300</v>
      </c>
      <c r="M43" s="1232">
        <v>0.23946178113953401</v>
      </c>
      <c r="N43" s="1230">
        <v>2175177</v>
      </c>
      <c r="O43" s="1231">
        <v>32316</v>
      </c>
      <c r="P43" s="1231">
        <v>8151</v>
      </c>
      <c r="Q43" s="1232">
        <v>0.24950258654994031</v>
      </c>
    </row>
    <row r="44" spans="1:17" x14ac:dyDescent="0.2">
      <c r="A44" s="1229">
        <v>34</v>
      </c>
      <c r="B44" s="1230">
        <v>957567</v>
      </c>
      <c r="C44" s="1231">
        <v>3171</v>
      </c>
      <c r="D44" s="1231">
        <v>755</v>
      </c>
      <c r="E44" s="1232">
        <v>0.23809523809523808</v>
      </c>
      <c r="F44" s="1230">
        <v>1390259</v>
      </c>
      <c r="G44" s="1231">
        <v>9884</v>
      </c>
      <c r="H44" s="1231">
        <v>2675</v>
      </c>
      <c r="I44" s="1232">
        <v>0.2706394172399838</v>
      </c>
      <c r="J44" s="1230">
        <v>1996654</v>
      </c>
      <c r="K44" s="1231">
        <v>27033</v>
      </c>
      <c r="L44" s="1231">
        <v>6280</v>
      </c>
      <c r="M44" s="1232">
        <v>0.23230865978618725</v>
      </c>
      <c r="N44" s="1230">
        <v>2174111</v>
      </c>
      <c r="O44" s="1231">
        <v>33174</v>
      </c>
      <c r="P44" s="1231">
        <v>8396</v>
      </c>
      <c r="Q44" s="1232">
        <v>0.25163339926871664</v>
      </c>
    </row>
    <row r="45" spans="1:17" x14ac:dyDescent="0.2">
      <c r="A45" s="1229">
        <v>35</v>
      </c>
      <c r="B45" s="1230">
        <v>973747</v>
      </c>
      <c r="C45" s="1231">
        <v>3229</v>
      </c>
      <c r="D45" s="1231">
        <v>772</v>
      </c>
      <c r="E45" s="1232">
        <v>0.23908330752554971</v>
      </c>
      <c r="F45" s="1230">
        <v>1389926</v>
      </c>
      <c r="G45" s="1231">
        <v>10084</v>
      </c>
      <c r="H45" s="1231">
        <v>2654</v>
      </c>
      <c r="I45" s="1232">
        <v>0.26318921063070211</v>
      </c>
      <c r="J45" s="1230">
        <v>1995936</v>
      </c>
      <c r="K45" s="1231">
        <v>27702</v>
      </c>
      <c r="L45" s="1231">
        <v>6556</v>
      </c>
      <c r="M45" s="1232">
        <v>0.23666161287993648</v>
      </c>
      <c r="N45" s="1230">
        <v>2175806</v>
      </c>
      <c r="O45" s="1231">
        <v>34063</v>
      </c>
      <c r="P45" s="1231">
        <v>8379</v>
      </c>
      <c r="Q45" s="1232">
        <v>0.24435695538057742</v>
      </c>
    </row>
    <row r="46" spans="1:17" x14ac:dyDescent="0.2">
      <c r="A46" s="1229">
        <v>36</v>
      </c>
      <c r="B46" s="1230">
        <v>967033</v>
      </c>
      <c r="C46" s="1231">
        <v>3289</v>
      </c>
      <c r="D46" s="1231">
        <v>768</v>
      </c>
      <c r="E46" s="1232">
        <v>0.23350562480997264</v>
      </c>
      <c r="F46" s="1230">
        <v>1389361</v>
      </c>
      <c r="G46" s="1231">
        <v>10291</v>
      </c>
      <c r="H46" s="1231">
        <v>2868</v>
      </c>
      <c r="I46" s="1232">
        <v>0.27869011757846662</v>
      </c>
      <c r="J46" s="1230">
        <v>1995740</v>
      </c>
      <c r="K46" s="1231">
        <v>28422</v>
      </c>
      <c r="L46" s="1231">
        <v>6784</v>
      </c>
      <c r="M46" s="1232">
        <v>0.2386883400182957</v>
      </c>
      <c r="N46" s="1230">
        <v>2174761</v>
      </c>
      <c r="O46" s="1231">
        <v>34952</v>
      </c>
      <c r="P46" s="1231">
        <v>8497</v>
      </c>
      <c r="Q46" s="1232">
        <v>0.24082419295411389</v>
      </c>
    </row>
    <row r="47" spans="1:17" x14ac:dyDescent="0.2">
      <c r="A47" s="1229">
        <v>37</v>
      </c>
      <c r="B47" s="1230">
        <v>966341</v>
      </c>
      <c r="C47" s="1231">
        <v>3344</v>
      </c>
      <c r="D47" s="1231">
        <v>783</v>
      </c>
      <c r="E47" s="1232">
        <v>0.23415071770334928</v>
      </c>
      <c r="F47" s="1230">
        <v>1391108</v>
      </c>
      <c r="G47" s="1231">
        <v>10497</v>
      </c>
      <c r="H47" s="1231">
        <v>2855</v>
      </c>
      <c r="I47" s="1232">
        <v>0.27198247118224256</v>
      </c>
      <c r="J47" s="1230">
        <v>1995906</v>
      </c>
      <c r="K47" s="1231">
        <v>29169</v>
      </c>
      <c r="L47" s="1231">
        <v>7066</v>
      </c>
      <c r="M47" s="1232">
        <v>0.24224347766464396</v>
      </c>
      <c r="N47" s="1230">
        <v>2174004</v>
      </c>
      <c r="O47" s="1231">
        <v>35880</v>
      </c>
      <c r="P47" s="1231">
        <v>8907</v>
      </c>
      <c r="Q47" s="1232">
        <v>0.24541922684815254</v>
      </c>
    </row>
    <row r="48" spans="1:17" x14ac:dyDescent="0.2">
      <c r="A48" s="1229">
        <v>38</v>
      </c>
      <c r="B48" s="1230">
        <v>965759</v>
      </c>
      <c r="C48" s="1231">
        <v>3398</v>
      </c>
      <c r="D48" s="1231">
        <v>787</v>
      </c>
      <c r="E48" s="1232">
        <v>0.23160682754561507</v>
      </c>
      <c r="F48" s="1230">
        <v>1390429</v>
      </c>
      <c r="G48" s="1231">
        <v>10697</v>
      </c>
      <c r="H48" s="1231">
        <v>2942</v>
      </c>
      <c r="I48" s="1232">
        <v>0.27503038235019162</v>
      </c>
      <c r="J48" s="1230">
        <v>1996413</v>
      </c>
      <c r="K48" s="1231">
        <v>29965</v>
      </c>
      <c r="L48" s="1231">
        <v>7200</v>
      </c>
      <c r="M48" s="1232">
        <v>0.24028032704822291</v>
      </c>
      <c r="N48" s="1230">
        <v>2174413</v>
      </c>
      <c r="O48" s="1231">
        <v>36816</v>
      </c>
      <c r="P48" s="1231">
        <v>9028</v>
      </c>
      <c r="Q48" s="1232">
        <v>0.24386159206936603</v>
      </c>
    </row>
    <row r="49" spans="1:17" x14ac:dyDescent="0.2">
      <c r="A49" s="1229">
        <v>39</v>
      </c>
      <c r="B49" s="1230">
        <v>966836</v>
      </c>
      <c r="C49" s="1231">
        <v>3451</v>
      </c>
      <c r="D49" s="1231">
        <v>807</v>
      </c>
      <c r="E49" s="1232">
        <v>0.23384526224282817</v>
      </c>
      <c r="F49" s="1230">
        <v>1389626</v>
      </c>
      <c r="G49" s="1231">
        <v>10901</v>
      </c>
      <c r="H49" s="1231">
        <v>3023</v>
      </c>
      <c r="I49" s="1232">
        <v>0.27731400788918448</v>
      </c>
      <c r="J49" s="1230">
        <v>1996294</v>
      </c>
      <c r="K49" s="1231">
        <v>30767</v>
      </c>
      <c r="L49" s="1231">
        <v>7409</v>
      </c>
      <c r="M49" s="1232">
        <v>0.24080995872200733</v>
      </c>
      <c r="N49" s="1230">
        <v>2175809</v>
      </c>
      <c r="O49" s="1231">
        <v>37751</v>
      </c>
      <c r="P49" s="1231">
        <v>9370</v>
      </c>
      <c r="Q49" s="1232">
        <v>0.24617728968525038</v>
      </c>
    </row>
    <row r="50" spans="1:17" x14ac:dyDescent="0.2">
      <c r="A50" s="1229">
        <v>40</v>
      </c>
      <c r="B50" s="1230">
        <v>966109</v>
      </c>
      <c r="C50" s="1231">
        <v>3511</v>
      </c>
      <c r="D50" s="1231">
        <v>857</v>
      </c>
      <c r="E50" s="1232">
        <v>0.24409000284819141</v>
      </c>
      <c r="F50" s="1230">
        <v>1390696</v>
      </c>
      <c r="G50" s="1231">
        <v>11098</v>
      </c>
      <c r="H50" s="1231">
        <v>3131</v>
      </c>
      <c r="I50" s="1232">
        <v>0.28212290502793297</v>
      </c>
      <c r="J50" s="1230">
        <v>1995685</v>
      </c>
      <c r="K50" s="1231">
        <v>31583</v>
      </c>
      <c r="L50" s="1231">
        <v>7707</v>
      </c>
      <c r="M50" s="1232">
        <v>0.24402368362726784</v>
      </c>
      <c r="N50" s="1230">
        <v>2174443</v>
      </c>
      <c r="O50" s="1231">
        <v>38751</v>
      </c>
      <c r="P50" s="1231">
        <v>9623</v>
      </c>
      <c r="Q50" s="1232">
        <v>0.24540956849943896</v>
      </c>
    </row>
    <row r="51" spans="1:17" x14ac:dyDescent="0.2">
      <c r="A51" s="1229">
        <v>41</v>
      </c>
      <c r="B51" s="1230">
        <v>964892</v>
      </c>
      <c r="C51" s="1231">
        <v>3572</v>
      </c>
      <c r="D51" s="1231">
        <v>850</v>
      </c>
      <c r="E51" s="1232">
        <v>0.23796192609182532</v>
      </c>
      <c r="F51" s="1230">
        <v>1389652</v>
      </c>
      <c r="G51" s="1231">
        <v>11308</v>
      </c>
      <c r="H51" s="1231">
        <v>3199</v>
      </c>
      <c r="I51" s="1232">
        <v>0.28289706402546871</v>
      </c>
      <c r="J51" s="1230">
        <v>1996458</v>
      </c>
      <c r="K51" s="1231">
        <v>32392</v>
      </c>
      <c r="L51" s="1231">
        <v>7814</v>
      </c>
      <c r="M51" s="1232">
        <v>0.24123240306248456</v>
      </c>
      <c r="N51" s="1230">
        <v>2175205</v>
      </c>
      <c r="O51" s="1231">
        <v>39700</v>
      </c>
      <c r="P51" s="1231">
        <v>9775</v>
      </c>
      <c r="Q51" s="1232">
        <v>0.24499974936087021</v>
      </c>
    </row>
    <row r="52" spans="1:17" x14ac:dyDescent="0.2">
      <c r="A52" s="1229">
        <v>42</v>
      </c>
      <c r="B52" s="1230">
        <v>966875</v>
      </c>
      <c r="C52" s="1231">
        <v>3628</v>
      </c>
      <c r="D52" s="1231">
        <v>873</v>
      </c>
      <c r="E52" s="1232">
        <v>0.24062844542447628</v>
      </c>
      <c r="F52" s="1230">
        <v>1390758</v>
      </c>
      <c r="G52" s="1231">
        <v>11508</v>
      </c>
      <c r="H52" s="1231">
        <v>3235</v>
      </c>
      <c r="I52" s="1232">
        <v>0.28110879388251653</v>
      </c>
      <c r="J52" s="1230">
        <v>1995414</v>
      </c>
      <c r="K52" s="1231">
        <v>33184</v>
      </c>
      <c r="L52" s="1231">
        <v>8075</v>
      </c>
      <c r="M52" s="1232">
        <v>0.24334016393442623</v>
      </c>
      <c r="N52" s="1230">
        <v>2174131</v>
      </c>
      <c r="O52" s="1231">
        <v>40623</v>
      </c>
      <c r="P52" s="1231">
        <v>10203</v>
      </c>
      <c r="Q52" s="1232">
        <v>0.24962078582962274</v>
      </c>
    </row>
    <row r="53" spans="1:17" x14ac:dyDescent="0.2">
      <c r="A53" s="1229">
        <v>43</v>
      </c>
      <c r="B53" s="1230">
        <v>966747</v>
      </c>
      <c r="C53" s="1231">
        <v>3684</v>
      </c>
      <c r="D53" s="1231">
        <v>877</v>
      </c>
      <c r="E53" s="1232">
        <v>0.23805646036916395</v>
      </c>
      <c r="F53" s="1230">
        <v>1390089</v>
      </c>
      <c r="G53" s="1231">
        <v>11722</v>
      </c>
      <c r="H53" s="1231">
        <v>3355</v>
      </c>
      <c r="I53" s="1232">
        <v>0.28621395666268556</v>
      </c>
      <c r="J53" s="1230">
        <v>1997414</v>
      </c>
      <c r="K53" s="1231">
        <v>34000</v>
      </c>
      <c r="L53" s="1231">
        <v>8285</v>
      </c>
      <c r="M53" s="1232">
        <v>0.2436764705882353</v>
      </c>
      <c r="N53" s="1230">
        <v>2175208</v>
      </c>
      <c r="O53" s="1231">
        <v>41608</v>
      </c>
      <c r="P53" s="1231">
        <v>10535</v>
      </c>
      <c r="Q53" s="1232">
        <v>0.25268636668905303</v>
      </c>
    </row>
    <row r="54" spans="1:17" x14ac:dyDescent="0.2">
      <c r="A54" s="1229">
        <v>44</v>
      </c>
      <c r="B54" s="1230">
        <v>965515</v>
      </c>
      <c r="C54" s="1231">
        <v>3736</v>
      </c>
      <c r="D54" s="1231">
        <v>889</v>
      </c>
      <c r="E54" s="1232">
        <v>0.23795503211991434</v>
      </c>
      <c r="F54" s="1230">
        <v>1389686</v>
      </c>
      <c r="G54" s="1231">
        <v>11939</v>
      </c>
      <c r="H54" s="1231">
        <v>3310</v>
      </c>
      <c r="I54" s="1232">
        <v>0.27724265013820254</v>
      </c>
      <c r="J54" s="1230">
        <v>1994815</v>
      </c>
      <c r="K54" s="1231">
        <v>34817</v>
      </c>
      <c r="L54" s="1231">
        <v>8471</v>
      </c>
      <c r="M54" s="1232">
        <v>0.24330068644627625</v>
      </c>
      <c r="N54" s="1230">
        <v>2175162</v>
      </c>
      <c r="O54" s="1231">
        <v>42594</v>
      </c>
      <c r="P54" s="1231">
        <v>10944</v>
      </c>
      <c r="Q54" s="1232">
        <v>0.25501572876616568</v>
      </c>
    </row>
    <row r="55" spans="1:17" x14ac:dyDescent="0.2">
      <c r="A55" s="1229">
        <v>45</v>
      </c>
      <c r="B55" s="1230">
        <v>967187</v>
      </c>
      <c r="C55" s="1231">
        <v>3793</v>
      </c>
      <c r="D55" s="1231">
        <v>910</v>
      </c>
      <c r="E55" s="1232">
        <v>0.23991563406274716</v>
      </c>
      <c r="F55" s="1230">
        <v>1390449</v>
      </c>
      <c r="G55" s="1231">
        <v>12149</v>
      </c>
      <c r="H55" s="1231">
        <v>3440</v>
      </c>
      <c r="I55" s="1232">
        <v>0.28315087661535931</v>
      </c>
      <c r="J55" s="1230">
        <v>1996362</v>
      </c>
      <c r="K55" s="1231">
        <v>35645</v>
      </c>
      <c r="L55" s="1231">
        <v>8589</v>
      </c>
      <c r="M55" s="1232">
        <v>0.24095946135502874</v>
      </c>
      <c r="N55" s="1230">
        <v>2173755</v>
      </c>
      <c r="O55" s="1231">
        <v>43622</v>
      </c>
      <c r="P55" s="1231">
        <v>11328</v>
      </c>
      <c r="Q55" s="1232">
        <v>0.25669030839999096</v>
      </c>
    </row>
    <row r="56" spans="1:17" x14ac:dyDescent="0.2">
      <c r="A56" s="1229">
        <v>46</v>
      </c>
      <c r="B56" s="1230">
        <v>966480</v>
      </c>
      <c r="C56" s="1231">
        <v>3847</v>
      </c>
      <c r="D56" s="1231">
        <v>939</v>
      </c>
      <c r="E56" s="1232">
        <v>0.24408630101377696</v>
      </c>
      <c r="F56" s="1230">
        <v>1389358</v>
      </c>
      <c r="G56" s="1231">
        <v>12350</v>
      </c>
      <c r="H56" s="1231">
        <v>3522</v>
      </c>
      <c r="I56" s="1232">
        <v>0.28518218623481784</v>
      </c>
      <c r="J56" s="1230">
        <v>1995736</v>
      </c>
      <c r="K56" s="1231">
        <v>36501</v>
      </c>
      <c r="L56" s="1231">
        <v>9004</v>
      </c>
      <c r="M56" s="1232">
        <v>0.24667817320073424</v>
      </c>
      <c r="N56" s="1230">
        <v>2175564</v>
      </c>
      <c r="O56" s="1231">
        <v>44664</v>
      </c>
      <c r="P56" s="1231">
        <v>11904</v>
      </c>
      <c r="Q56" s="1232">
        <v>0.26456272919213247</v>
      </c>
    </row>
    <row r="57" spans="1:17" x14ac:dyDescent="0.2">
      <c r="A57" s="1229">
        <v>47</v>
      </c>
      <c r="B57" s="1230">
        <v>965915</v>
      </c>
      <c r="C57" s="1231">
        <v>3907</v>
      </c>
      <c r="D57" s="1231">
        <v>953</v>
      </c>
      <c r="E57" s="1232">
        <v>0.24392116713590992</v>
      </c>
      <c r="F57" s="1230">
        <v>1391149</v>
      </c>
      <c r="G57" s="1231">
        <v>12555</v>
      </c>
      <c r="H57" s="1231">
        <v>3649</v>
      </c>
      <c r="I57" s="1232">
        <v>0.29064117881322182</v>
      </c>
      <c r="J57" s="1230">
        <v>1997050</v>
      </c>
      <c r="K57" s="1231">
        <v>37370</v>
      </c>
      <c r="L57" s="1231">
        <v>9197</v>
      </c>
      <c r="M57" s="1232">
        <v>0.24610650254214611</v>
      </c>
      <c r="N57" s="1230">
        <v>2175062</v>
      </c>
      <c r="O57" s="1231">
        <v>45751</v>
      </c>
      <c r="P57" s="1231">
        <v>12073</v>
      </c>
      <c r="Q57" s="1232">
        <v>0.26210325213842212</v>
      </c>
    </row>
    <row r="58" spans="1:17" x14ac:dyDescent="0.2">
      <c r="A58" s="1229">
        <v>48</v>
      </c>
      <c r="B58" s="1230">
        <v>965838</v>
      </c>
      <c r="C58" s="1231">
        <v>3968</v>
      </c>
      <c r="D58" s="1231">
        <v>988</v>
      </c>
      <c r="E58" s="1232">
        <v>0.24899193548387097</v>
      </c>
      <c r="F58" s="1230">
        <v>1389240</v>
      </c>
      <c r="G58" s="1231">
        <v>12774</v>
      </c>
      <c r="H58" s="1231">
        <v>3721</v>
      </c>
      <c r="I58" s="1232">
        <v>0.29129481759824644</v>
      </c>
      <c r="J58" s="1230">
        <v>1995150</v>
      </c>
      <c r="K58" s="1231">
        <v>38266</v>
      </c>
      <c r="L58" s="1231">
        <v>9350</v>
      </c>
      <c r="M58" s="1232">
        <v>0.24434223592745519</v>
      </c>
      <c r="N58" s="1230">
        <v>2173727</v>
      </c>
      <c r="O58" s="1231">
        <v>46850</v>
      </c>
      <c r="P58" s="1231">
        <v>12544</v>
      </c>
      <c r="Q58" s="1232">
        <v>0.26561077349821077</v>
      </c>
    </row>
    <row r="59" spans="1:17" x14ac:dyDescent="0.2">
      <c r="A59" s="1229">
        <v>49</v>
      </c>
      <c r="B59" s="1230">
        <v>966425</v>
      </c>
      <c r="C59" s="1231">
        <v>4030</v>
      </c>
      <c r="D59" s="1231">
        <v>989</v>
      </c>
      <c r="E59" s="1232">
        <v>0.24540942928039702</v>
      </c>
      <c r="F59" s="1230">
        <v>1390382</v>
      </c>
      <c r="G59" s="1231">
        <v>12988</v>
      </c>
      <c r="H59" s="1231">
        <v>3713</v>
      </c>
      <c r="I59" s="1232">
        <v>0.2858792731752387</v>
      </c>
      <c r="J59" s="1230">
        <v>1996597</v>
      </c>
      <c r="K59" s="1231">
        <v>39168</v>
      </c>
      <c r="L59" s="1231">
        <v>9638</v>
      </c>
      <c r="M59" s="1232">
        <v>0.24606821895424835</v>
      </c>
      <c r="N59" s="1230">
        <v>2175114</v>
      </c>
      <c r="O59" s="1231">
        <v>47934</v>
      </c>
      <c r="P59" s="1231">
        <v>12908</v>
      </c>
      <c r="Q59" s="1232">
        <v>0.26708601460820625</v>
      </c>
    </row>
    <row r="60" spans="1:17" x14ac:dyDescent="0.2">
      <c r="A60" s="1229">
        <v>50</v>
      </c>
      <c r="B60" s="1230">
        <v>966036</v>
      </c>
      <c r="C60" s="1231">
        <v>4090</v>
      </c>
      <c r="D60" s="1231">
        <v>992</v>
      </c>
      <c r="E60" s="1232">
        <v>0.24254278728606357</v>
      </c>
      <c r="F60" s="1230">
        <v>1390846</v>
      </c>
      <c r="G60" s="1231">
        <v>13192</v>
      </c>
      <c r="H60" s="1231">
        <v>3815</v>
      </c>
      <c r="I60" s="1232">
        <v>0.28919041843541543</v>
      </c>
      <c r="J60" s="1230">
        <v>1995720</v>
      </c>
      <c r="K60" s="1231">
        <v>40041</v>
      </c>
      <c r="L60" s="1231">
        <v>9974</v>
      </c>
      <c r="M60" s="1232">
        <v>0.24909467795509602</v>
      </c>
      <c r="N60" s="1230">
        <v>2174468</v>
      </c>
      <c r="O60" s="1231">
        <v>49053</v>
      </c>
      <c r="P60" s="1231">
        <v>13164</v>
      </c>
      <c r="Q60" s="1232">
        <v>0.26676934300652533</v>
      </c>
    </row>
    <row r="61" spans="1:17" x14ac:dyDescent="0.2">
      <c r="A61" s="1229">
        <v>51</v>
      </c>
      <c r="B61" s="1230">
        <v>966687</v>
      </c>
      <c r="C61" s="1231">
        <v>4146</v>
      </c>
      <c r="D61" s="1231">
        <v>1030</v>
      </c>
      <c r="E61" s="1232">
        <v>0.24843222383019778</v>
      </c>
      <c r="F61" s="1230">
        <v>1388846</v>
      </c>
      <c r="G61" s="1231">
        <v>13407</v>
      </c>
      <c r="H61" s="1231">
        <v>3906</v>
      </c>
      <c r="I61" s="1232">
        <v>0.29134034459610653</v>
      </c>
      <c r="J61" s="1230">
        <v>1996070</v>
      </c>
      <c r="K61" s="1231">
        <v>40938</v>
      </c>
      <c r="L61" s="1231">
        <v>10300</v>
      </c>
      <c r="M61" s="1232">
        <v>0.25159998045825394</v>
      </c>
      <c r="N61" s="1230">
        <v>2175557</v>
      </c>
      <c r="O61" s="1231">
        <v>50190</v>
      </c>
      <c r="P61" s="1231">
        <v>13453</v>
      </c>
      <c r="Q61" s="1232">
        <v>0.26519870682857594</v>
      </c>
    </row>
    <row r="62" spans="1:17" x14ac:dyDescent="0.2">
      <c r="A62" s="1229">
        <v>52</v>
      </c>
      <c r="B62" s="1230">
        <v>966716</v>
      </c>
      <c r="C62" s="1231">
        <v>4209</v>
      </c>
      <c r="D62" s="1231">
        <v>1035</v>
      </c>
      <c r="E62" s="1232">
        <v>0.24590163934426229</v>
      </c>
      <c r="F62" s="1230">
        <v>1391849</v>
      </c>
      <c r="G62" s="1231">
        <v>13628</v>
      </c>
      <c r="H62" s="1231">
        <v>4007</v>
      </c>
      <c r="I62" s="1232">
        <v>0.29402700322864689</v>
      </c>
      <c r="J62" s="1230">
        <v>1996792</v>
      </c>
      <c r="K62" s="1231">
        <v>41853</v>
      </c>
      <c r="L62" s="1231">
        <v>10567</v>
      </c>
      <c r="M62" s="1232">
        <v>0.25247891429527153</v>
      </c>
      <c r="N62" s="1230">
        <v>2173942</v>
      </c>
      <c r="O62" s="1231">
        <v>51292</v>
      </c>
      <c r="P62" s="1231">
        <v>13793</v>
      </c>
      <c r="Q62" s="1232">
        <v>0.26686659572409788</v>
      </c>
    </row>
    <row r="63" spans="1:17" x14ac:dyDescent="0.2">
      <c r="A63" s="1229">
        <v>53</v>
      </c>
      <c r="B63" s="1230">
        <v>966494</v>
      </c>
      <c r="C63" s="1231">
        <v>4270</v>
      </c>
      <c r="D63" s="1231">
        <v>1076</v>
      </c>
      <c r="E63" s="1232">
        <v>0.25199063231850116</v>
      </c>
      <c r="F63" s="1230">
        <v>1388717</v>
      </c>
      <c r="G63" s="1231">
        <v>13849</v>
      </c>
      <c r="H63" s="1231">
        <v>4078</v>
      </c>
      <c r="I63" s="1232">
        <v>0.29446169398512528</v>
      </c>
      <c r="J63" s="1230">
        <v>1995548</v>
      </c>
      <c r="K63" s="1231">
        <v>42798</v>
      </c>
      <c r="L63" s="1231">
        <v>10785</v>
      </c>
      <c r="M63" s="1232">
        <v>0.25199775690452825</v>
      </c>
      <c r="N63" s="1230">
        <v>2174947</v>
      </c>
      <c r="O63" s="1231">
        <v>52308</v>
      </c>
      <c r="P63" s="1231">
        <v>14146</v>
      </c>
      <c r="Q63" s="1232">
        <v>0.26886891072548608</v>
      </c>
    </row>
    <row r="64" spans="1:17" x14ac:dyDescent="0.2">
      <c r="A64" s="1229">
        <v>54</v>
      </c>
      <c r="B64" s="1230">
        <v>964961</v>
      </c>
      <c r="C64" s="1231">
        <v>4330</v>
      </c>
      <c r="D64" s="1231">
        <v>1074</v>
      </c>
      <c r="E64" s="1232">
        <v>0.24803695150115473</v>
      </c>
      <c r="F64" s="1230">
        <v>1390655</v>
      </c>
      <c r="G64" s="1231">
        <v>14080</v>
      </c>
      <c r="H64" s="1231">
        <v>4188</v>
      </c>
      <c r="I64" s="1232">
        <v>0.2974431818181818</v>
      </c>
      <c r="J64" s="1230">
        <v>1996381</v>
      </c>
      <c r="K64" s="1231">
        <v>43770</v>
      </c>
      <c r="L64" s="1231">
        <v>11283</v>
      </c>
      <c r="M64" s="1232">
        <v>0.25777930089102125</v>
      </c>
      <c r="N64" s="1230">
        <v>2175577</v>
      </c>
      <c r="O64" s="1231">
        <v>53351</v>
      </c>
      <c r="P64" s="1231">
        <v>14472</v>
      </c>
      <c r="Q64" s="1232">
        <v>0.27030257751214043</v>
      </c>
    </row>
    <row r="65" spans="1:17" x14ac:dyDescent="0.2">
      <c r="A65" s="1229">
        <v>55</v>
      </c>
      <c r="B65" s="1230">
        <v>967123</v>
      </c>
      <c r="C65" s="1231">
        <v>4391</v>
      </c>
      <c r="D65" s="1231">
        <v>1096</v>
      </c>
      <c r="E65" s="1232">
        <v>0.24960145752675927</v>
      </c>
      <c r="F65" s="1230">
        <v>1390733</v>
      </c>
      <c r="G65" s="1231">
        <v>14323</v>
      </c>
      <c r="H65" s="1231">
        <v>4247</v>
      </c>
      <c r="I65" s="1232">
        <v>0.2965160929972771</v>
      </c>
      <c r="J65" s="1230">
        <v>1995416</v>
      </c>
      <c r="K65" s="1231">
        <v>44719</v>
      </c>
      <c r="L65" s="1231">
        <v>11178</v>
      </c>
      <c r="M65" s="1232">
        <v>0.24996086674567858</v>
      </c>
      <c r="N65" s="1230">
        <v>2174100</v>
      </c>
      <c r="O65" s="1231">
        <v>54434</v>
      </c>
      <c r="P65" s="1231">
        <v>14649</v>
      </c>
      <c r="Q65" s="1232">
        <v>0.26741999671406924</v>
      </c>
    </row>
    <row r="66" spans="1:17" x14ac:dyDescent="0.2">
      <c r="A66" s="1229">
        <v>56</v>
      </c>
      <c r="B66" s="1230">
        <v>966091</v>
      </c>
      <c r="C66" s="1231">
        <v>4451</v>
      </c>
      <c r="D66" s="1231">
        <v>1109</v>
      </c>
      <c r="E66" s="1232">
        <v>0.24915749269827006</v>
      </c>
      <c r="F66" s="1230">
        <v>1390666</v>
      </c>
      <c r="G66" s="1231">
        <v>14574</v>
      </c>
      <c r="H66" s="1231">
        <v>4299</v>
      </c>
      <c r="I66" s="1232">
        <v>0.2949773569370111</v>
      </c>
      <c r="J66" s="1230">
        <v>1997312</v>
      </c>
      <c r="K66" s="1231">
        <v>45658</v>
      </c>
      <c r="L66" s="1231">
        <v>11517</v>
      </c>
      <c r="M66" s="1232">
        <v>0.25224495159665339</v>
      </c>
      <c r="N66" s="1230">
        <v>2174570</v>
      </c>
      <c r="O66" s="1231">
        <v>55571</v>
      </c>
      <c r="P66" s="1231">
        <v>14870</v>
      </c>
      <c r="Q66" s="1232">
        <v>0.2666069027341999</v>
      </c>
    </row>
    <row r="67" spans="1:17" x14ac:dyDescent="0.2">
      <c r="A67" s="1229">
        <v>57</v>
      </c>
      <c r="B67" s="1230">
        <v>965571</v>
      </c>
      <c r="C67" s="1231">
        <v>4511</v>
      </c>
      <c r="D67" s="1231">
        <v>1130</v>
      </c>
      <c r="E67" s="1232">
        <v>0.25049878075814674</v>
      </c>
      <c r="F67" s="1230">
        <v>1389605</v>
      </c>
      <c r="G67" s="1231">
        <v>14822</v>
      </c>
      <c r="H67" s="1231">
        <v>4535</v>
      </c>
      <c r="I67" s="1232">
        <v>0.30596410740790714</v>
      </c>
      <c r="J67" s="1230">
        <v>1996057</v>
      </c>
      <c r="K67" s="1231">
        <v>46638</v>
      </c>
      <c r="L67" s="1231">
        <v>11977</v>
      </c>
      <c r="M67" s="1232">
        <v>0.25680775333419098</v>
      </c>
      <c r="N67" s="1230">
        <v>2175570</v>
      </c>
      <c r="O67" s="1231">
        <v>56803</v>
      </c>
      <c r="P67" s="1231">
        <v>15535</v>
      </c>
      <c r="Q67" s="1232">
        <v>0.27234796023912622</v>
      </c>
    </row>
    <row r="68" spans="1:17" x14ac:dyDescent="0.2">
      <c r="A68" s="1229">
        <v>58</v>
      </c>
      <c r="B68" s="1230">
        <v>965667</v>
      </c>
      <c r="C68" s="1231">
        <v>4576</v>
      </c>
      <c r="D68" s="1231">
        <v>1147</v>
      </c>
      <c r="E68" s="1232">
        <v>0.25065559440559443</v>
      </c>
      <c r="F68" s="1230">
        <v>1390727</v>
      </c>
      <c r="G68" s="1231">
        <v>15080</v>
      </c>
      <c r="H68" s="1231">
        <v>4429</v>
      </c>
      <c r="I68" s="1232">
        <v>0.29370026525198939</v>
      </c>
      <c r="J68" s="1230">
        <v>1995739</v>
      </c>
      <c r="K68" s="1231">
        <v>47663</v>
      </c>
      <c r="L68" s="1231">
        <v>12053</v>
      </c>
      <c r="M68" s="1232">
        <v>0.25287959213645805</v>
      </c>
      <c r="N68" s="1230">
        <v>2175071</v>
      </c>
      <c r="O68" s="1231">
        <v>58052</v>
      </c>
      <c r="P68" s="1231">
        <v>15729</v>
      </c>
      <c r="Q68" s="1232">
        <v>0.26869266642750989</v>
      </c>
    </row>
    <row r="69" spans="1:17" x14ac:dyDescent="0.2">
      <c r="A69" s="1229">
        <v>59</v>
      </c>
      <c r="B69" s="1230">
        <v>966237</v>
      </c>
      <c r="C69" s="1231">
        <v>4638</v>
      </c>
      <c r="D69" s="1231">
        <v>1160</v>
      </c>
      <c r="E69" s="1232">
        <v>0.25010780508840019</v>
      </c>
      <c r="F69" s="1230">
        <v>1388876</v>
      </c>
      <c r="G69" s="1231">
        <v>15326</v>
      </c>
      <c r="H69" s="1231">
        <v>4664</v>
      </c>
      <c r="I69" s="1232">
        <v>0.30431945713167169</v>
      </c>
      <c r="J69" s="1230">
        <v>1995339</v>
      </c>
      <c r="K69" s="1231">
        <v>48671</v>
      </c>
      <c r="L69" s="1231">
        <v>12414</v>
      </c>
      <c r="M69" s="1232">
        <v>0.255059481005116</v>
      </c>
      <c r="N69" s="1230">
        <v>2173793</v>
      </c>
      <c r="O69" s="1231">
        <v>59336</v>
      </c>
      <c r="P69" s="1231">
        <v>16210</v>
      </c>
      <c r="Q69" s="1232">
        <v>0.27208943198603464</v>
      </c>
    </row>
    <row r="70" spans="1:17" x14ac:dyDescent="0.2">
      <c r="A70" s="1229">
        <v>60</v>
      </c>
      <c r="B70" s="1230">
        <v>966334</v>
      </c>
      <c r="C70" s="1231">
        <v>4702</v>
      </c>
      <c r="D70" s="1231">
        <v>1185</v>
      </c>
      <c r="E70" s="1232">
        <v>0.2520204168438962</v>
      </c>
      <c r="F70" s="1230">
        <v>1391237</v>
      </c>
      <c r="G70" s="1231">
        <v>15584</v>
      </c>
      <c r="H70" s="1231">
        <v>4629</v>
      </c>
      <c r="I70" s="1232">
        <v>0.29703542094455854</v>
      </c>
      <c r="J70" s="1230">
        <v>1996467</v>
      </c>
      <c r="K70" s="1231">
        <v>49747</v>
      </c>
      <c r="L70" s="1231">
        <v>12492</v>
      </c>
      <c r="M70" s="1232">
        <v>0.25111061973586346</v>
      </c>
      <c r="N70" s="1230">
        <v>2175435</v>
      </c>
      <c r="O70" s="1231">
        <v>60630</v>
      </c>
      <c r="P70" s="1231">
        <v>16281</v>
      </c>
      <c r="Q70" s="1232">
        <v>0.26679667016255898</v>
      </c>
    </row>
    <row r="71" spans="1:17" x14ac:dyDescent="0.2">
      <c r="A71" s="1229">
        <v>61</v>
      </c>
      <c r="B71" s="1230">
        <v>967355</v>
      </c>
      <c r="C71" s="1231">
        <v>4774</v>
      </c>
      <c r="D71" s="1231">
        <v>1206</v>
      </c>
      <c r="E71" s="1232">
        <v>0.25261834939254296</v>
      </c>
      <c r="F71" s="1230">
        <v>1390834</v>
      </c>
      <c r="G71" s="1231">
        <v>15827</v>
      </c>
      <c r="H71" s="1231">
        <v>4831</v>
      </c>
      <c r="I71" s="1232">
        <v>0.30523788462753521</v>
      </c>
      <c r="J71" s="1230">
        <v>1996821</v>
      </c>
      <c r="K71" s="1231">
        <v>50781</v>
      </c>
      <c r="L71" s="1231">
        <v>13057</v>
      </c>
      <c r="M71" s="1232">
        <v>0.25712372737835015</v>
      </c>
      <c r="N71" s="1230">
        <v>2174002</v>
      </c>
      <c r="O71" s="1231">
        <v>61913</v>
      </c>
      <c r="P71" s="1231">
        <v>16618</v>
      </c>
      <c r="Q71" s="1232">
        <v>0.26578168732506996</v>
      </c>
    </row>
    <row r="72" spans="1:17" x14ac:dyDescent="0.2">
      <c r="A72" s="1229">
        <v>62</v>
      </c>
      <c r="B72" s="1230">
        <v>965133</v>
      </c>
      <c r="C72" s="1231">
        <v>4847</v>
      </c>
      <c r="D72" s="1231">
        <v>1235</v>
      </c>
      <c r="E72" s="1232">
        <v>0.25479678151433877</v>
      </c>
      <c r="F72" s="1230">
        <v>1389907</v>
      </c>
      <c r="G72" s="1231">
        <v>16062</v>
      </c>
      <c r="H72" s="1231">
        <v>4817</v>
      </c>
      <c r="I72" s="1232">
        <v>0.29990038600423358</v>
      </c>
      <c r="J72" s="1230">
        <v>1995611</v>
      </c>
      <c r="K72" s="1231">
        <v>51901</v>
      </c>
      <c r="L72" s="1231">
        <v>13349</v>
      </c>
      <c r="M72" s="1232">
        <v>0.25720120999595386</v>
      </c>
      <c r="N72" s="1230">
        <v>2174909</v>
      </c>
      <c r="O72" s="1231">
        <v>63276</v>
      </c>
      <c r="P72" s="1231">
        <v>17084</v>
      </c>
      <c r="Q72" s="1232">
        <v>0.26887000314762355</v>
      </c>
    </row>
    <row r="73" spans="1:17" x14ac:dyDescent="0.2">
      <c r="A73" s="1229">
        <v>63</v>
      </c>
      <c r="B73" s="1230">
        <v>967508</v>
      </c>
      <c r="C73" s="1231">
        <v>4922</v>
      </c>
      <c r="D73" s="1231">
        <v>1266</v>
      </c>
      <c r="E73" s="1232">
        <v>0.25721251523770827</v>
      </c>
      <c r="F73" s="1230">
        <v>1389019</v>
      </c>
      <c r="G73" s="1231">
        <v>16325</v>
      </c>
      <c r="H73" s="1231">
        <v>4966</v>
      </c>
      <c r="I73" s="1232">
        <v>0.30419601837672283</v>
      </c>
      <c r="J73" s="1230">
        <v>1995292</v>
      </c>
      <c r="K73" s="1231">
        <v>53073</v>
      </c>
      <c r="L73" s="1231">
        <v>13799</v>
      </c>
      <c r="M73" s="1232">
        <v>0.26000037683944754</v>
      </c>
      <c r="N73" s="1230">
        <v>2175411</v>
      </c>
      <c r="O73" s="1231">
        <v>64715</v>
      </c>
      <c r="P73" s="1231">
        <v>17517</v>
      </c>
      <c r="Q73" s="1232">
        <v>0.26897917818315831</v>
      </c>
    </row>
    <row r="74" spans="1:17" x14ac:dyDescent="0.2">
      <c r="A74" s="1229">
        <v>64</v>
      </c>
      <c r="B74" s="1230">
        <v>965583</v>
      </c>
      <c r="C74" s="1231">
        <v>4996</v>
      </c>
      <c r="D74" s="1231">
        <v>1224</v>
      </c>
      <c r="E74" s="1232">
        <v>0.24499599679743794</v>
      </c>
      <c r="F74" s="1230">
        <v>1390678</v>
      </c>
      <c r="G74" s="1231">
        <v>16635</v>
      </c>
      <c r="H74" s="1231">
        <v>4981</v>
      </c>
      <c r="I74" s="1232">
        <v>0.29942891493838292</v>
      </c>
      <c r="J74" s="1230">
        <v>1996873</v>
      </c>
      <c r="K74" s="1231">
        <v>54184</v>
      </c>
      <c r="L74" s="1231">
        <v>14132</v>
      </c>
      <c r="M74" s="1232">
        <v>0.26081500073822533</v>
      </c>
      <c r="N74" s="1230">
        <v>2175062</v>
      </c>
      <c r="O74" s="1231">
        <v>66197</v>
      </c>
      <c r="P74" s="1231">
        <v>18266</v>
      </c>
      <c r="Q74" s="1232">
        <v>0.27481719977131164</v>
      </c>
    </row>
    <row r="75" spans="1:17" x14ac:dyDescent="0.2">
      <c r="A75" s="1229">
        <v>65</v>
      </c>
      <c r="B75" s="1230">
        <v>966903</v>
      </c>
      <c r="C75" s="1231">
        <v>5076</v>
      </c>
      <c r="D75" s="1231">
        <v>1258</v>
      </c>
      <c r="E75" s="1232">
        <v>0.24783293932230102</v>
      </c>
      <c r="F75" s="1230">
        <v>1390370</v>
      </c>
      <c r="G75" s="1231">
        <v>16948</v>
      </c>
      <c r="H75" s="1231">
        <v>5074</v>
      </c>
      <c r="I75" s="1232">
        <v>0.29938635827236254</v>
      </c>
      <c r="J75" s="1230">
        <v>1995448</v>
      </c>
      <c r="K75" s="1231">
        <v>55364</v>
      </c>
      <c r="L75" s="1231">
        <v>14278</v>
      </c>
      <c r="M75" s="1232">
        <v>0.25789321580810637</v>
      </c>
      <c r="N75" s="1230">
        <v>2174239</v>
      </c>
      <c r="O75" s="1231">
        <v>67624</v>
      </c>
      <c r="P75" s="1231">
        <v>18433</v>
      </c>
      <c r="Q75" s="1232">
        <v>0.27030237264275447</v>
      </c>
    </row>
    <row r="76" spans="1:17" x14ac:dyDescent="0.2">
      <c r="A76" s="1229">
        <v>66</v>
      </c>
      <c r="B76" s="1230">
        <v>966736</v>
      </c>
      <c r="C76" s="1231">
        <v>5154</v>
      </c>
      <c r="D76" s="1231">
        <v>1274</v>
      </c>
      <c r="E76" s="1232">
        <v>0.24718665114474195</v>
      </c>
      <c r="F76" s="1230">
        <v>1390755</v>
      </c>
      <c r="G76" s="1231">
        <v>17257</v>
      </c>
      <c r="H76" s="1231">
        <v>5188</v>
      </c>
      <c r="I76" s="1232">
        <v>0.30063162774526281</v>
      </c>
      <c r="J76" s="1230">
        <v>1997187</v>
      </c>
      <c r="K76" s="1231">
        <v>56518</v>
      </c>
      <c r="L76" s="1231">
        <v>14802</v>
      </c>
      <c r="M76" s="1232">
        <v>0.26189886407870061</v>
      </c>
      <c r="N76" s="1230">
        <v>2174500</v>
      </c>
      <c r="O76" s="1231">
        <v>69098</v>
      </c>
      <c r="P76" s="1231">
        <v>18838</v>
      </c>
      <c r="Q76" s="1232">
        <v>0.27112838226827862</v>
      </c>
    </row>
    <row r="77" spans="1:17" x14ac:dyDescent="0.2">
      <c r="A77" s="1229">
        <v>67</v>
      </c>
      <c r="B77" s="1230">
        <v>965730</v>
      </c>
      <c r="C77" s="1231">
        <v>5233</v>
      </c>
      <c r="D77" s="1231">
        <v>1306</v>
      </c>
      <c r="E77" s="1232">
        <v>0.24957003630804508</v>
      </c>
      <c r="F77" s="1230">
        <v>1389690</v>
      </c>
      <c r="G77" s="1231">
        <v>17579</v>
      </c>
      <c r="H77" s="1231">
        <v>5331</v>
      </c>
      <c r="I77" s="1232">
        <v>0.30325957107912849</v>
      </c>
      <c r="J77" s="1230">
        <v>1995476</v>
      </c>
      <c r="K77" s="1231">
        <v>57726</v>
      </c>
      <c r="L77" s="1231">
        <v>15410</v>
      </c>
      <c r="M77" s="1232">
        <v>0.26695076741849427</v>
      </c>
      <c r="N77" s="1230">
        <v>2175227</v>
      </c>
      <c r="O77" s="1231">
        <v>70630</v>
      </c>
      <c r="P77" s="1231">
        <v>19729</v>
      </c>
      <c r="Q77" s="1232">
        <v>0.27792021186679439</v>
      </c>
    </row>
    <row r="78" spans="1:17" x14ac:dyDescent="0.2">
      <c r="A78" s="1229">
        <v>68</v>
      </c>
      <c r="B78" s="1230">
        <v>965940</v>
      </c>
      <c r="C78" s="1231">
        <v>5315</v>
      </c>
      <c r="D78" s="1231">
        <v>1314</v>
      </c>
      <c r="E78" s="1232">
        <v>0.24722483537158985</v>
      </c>
      <c r="F78" s="1230">
        <v>1389925</v>
      </c>
      <c r="G78" s="1231">
        <v>17887</v>
      </c>
      <c r="H78" s="1231">
        <v>5399</v>
      </c>
      <c r="I78" s="1232">
        <v>0.30183932464918656</v>
      </c>
      <c r="J78" s="1230">
        <v>1996568</v>
      </c>
      <c r="K78" s="1231">
        <v>58917</v>
      </c>
      <c r="L78" s="1231">
        <v>15433</v>
      </c>
      <c r="M78" s="1232">
        <v>0.26194476976085002</v>
      </c>
      <c r="N78" s="1230">
        <v>2174747</v>
      </c>
      <c r="O78" s="1231">
        <v>72241</v>
      </c>
      <c r="P78" s="1231">
        <v>20603</v>
      </c>
      <c r="Q78" s="1232">
        <v>0.28212080132550083</v>
      </c>
    </row>
    <row r="79" spans="1:17" x14ac:dyDescent="0.2">
      <c r="A79" s="1229">
        <v>69</v>
      </c>
      <c r="B79" s="1230">
        <v>966030</v>
      </c>
      <c r="C79" s="1231">
        <v>5402</v>
      </c>
      <c r="D79" s="1231">
        <v>1343</v>
      </c>
      <c r="E79" s="1232">
        <v>0.24861162532395409</v>
      </c>
      <c r="F79" s="1230">
        <v>1390919</v>
      </c>
      <c r="G79" s="1231">
        <v>18181</v>
      </c>
      <c r="H79" s="1231">
        <v>5552</v>
      </c>
      <c r="I79" s="1232">
        <v>0.30537374181838184</v>
      </c>
      <c r="J79" s="1230">
        <v>1995097</v>
      </c>
      <c r="K79" s="1231">
        <v>60174</v>
      </c>
      <c r="L79" s="1231">
        <v>16024</v>
      </c>
      <c r="M79" s="1232">
        <v>0.26629441286934558</v>
      </c>
      <c r="N79" s="1230">
        <v>2174508</v>
      </c>
      <c r="O79" s="1231">
        <v>73968</v>
      </c>
      <c r="P79" s="1231">
        <v>20938</v>
      </c>
      <c r="Q79" s="1232">
        <v>0.28095270043609527</v>
      </c>
    </row>
    <row r="80" spans="1:17" x14ac:dyDescent="0.2">
      <c r="A80" s="1229">
        <v>70</v>
      </c>
      <c r="B80" s="1230">
        <v>966223</v>
      </c>
      <c r="C80" s="1231">
        <v>5490</v>
      </c>
      <c r="D80" s="1231">
        <v>1373</v>
      </c>
      <c r="E80" s="1232">
        <v>0.25009107468123859</v>
      </c>
      <c r="F80" s="1230">
        <v>1390144</v>
      </c>
      <c r="G80" s="1231">
        <v>18485</v>
      </c>
      <c r="H80" s="1231">
        <v>5667</v>
      </c>
      <c r="I80" s="1232">
        <v>0.30657289694346768</v>
      </c>
      <c r="J80" s="1230">
        <v>1996157</v>
      </c>
      <c r="K80" s="1231">
        <v>61561</v>
      </c>
      <c r="L80" s="1231">
        <v>16436</v>
      </c>
      <c r="M80" s="1232">
        <v>0.26698721593216485</v>
      </c>
      <c r="N80" s="1230">
        <v>2175831</v>
      </c>
      <c r="O80" s="1231">
        <v>75753</v>
      </c>
      <c r="P80" s="1231">
        <v>21586</v>
      </c>
      <c r="Q80" s="1232">
        <v>0.28249489608961942</v>
      </c>
    </row>
    <row r="81" spans="1:17" x14ac:dyDescent="0.2">
      <c r="A81" s="1229">
        <v>71</v>
      </c>
      <c r="B81" s="1230">
        <v>966870</v>
      </c>
      <c r="C81" s="1231">
        <v>5576</v>
      </c>
      <c r="D81" s="1231">
        <v>1409</v>
      </c>
      <c r="E81" s="1232">
        <v>0.25269010043041606</v>
      </c>
      <c r="F81" s="1230">
        <v>1390519</v>
      </c>
      <c r="G81" s="1231">
        <v>18817</v>
      </c>
      <c r="H81" s="1231">
        <v>5703</v>
      </c>
      <c r="I81" s="1232">
        <v>0.30307700483605249</v>
      </c>
      <c r="J81" s="1230">
        <v>1995791</v>
      </c>
      <c r="K81" s="1231">
        <v>62978</v>
      </c>
      <c r="L81" s="1231">
        <v>16917</v>
      </c>
      <c r="M81" s="1232">
        <v>0.26861761249960303</v>
      </c>
      <c r="N81" s="1230">
        <v>2173818</v>
      </c>
      <c r="O81" s="1231">
        <v>77672</v>
      </c>
      <c r="P81" s="1231">
        <v>22356</v>
      </c>
      <c r="Q81" s="1232">
        <v>0.28565952390079352</v>
      </c>
    </row>
    <row r="82" spans="1:17" x14ac:dyDescent="0.2">
      <c r="A82" s="1229">
        <v>72</v>
      </c>
      <c r="B82" s="1230">
        <v>965896</v>
      </c>
      <c r="C82" s="1231">
        <v>5671</v>
      </c>
      <c r="D82" s="1231">
        <v>1405</v>
      </c>
      <c r="E82" s="1232">
        <v>0.24775171927349673</v>
      </c>
      <c r="F82" s="1230">
        <v>1389025</v>
      </c>
      <c r="G82" s="1231">
        <v>19144</v>
      </c>
      <c r="H82" s="1231">
        <v>5934</v>
      </c>
      <c r="I82" s="1232">
        <v>0.30996656916005016</v>
      </c>
      <c r="J82" s="1230">
        <v>1997336</v>
      </c>
      <c r="K82" s="1231">
        <v>64546</v>
      </c>
      <c r="L82" s="1231">
        <v>17202</v>
      </c>
      <c r="M82" s="1232">
        <v>0.26650760697796921</v>
      </c>
      <c r="N82" s="1230">
        <v>2175606</v>
      </c>
      <c r="O82" s="1231">
        <v>79698</v>
      </c>
      <c r="P82" s="1231">
        <v>22821</v>
      </c>
      <c r="Q82" s="1232">
        <v>0.28424631940811601</v>
      </c>
    </row>
    <row r="83" spans="1:17" x14ac:dyDescent="0.2">
      <c r="A83" s="1229">
        <v>73</v>
      </c>
      <c r="B83" s="1230">
        <v>965777</v>
      </c>
      <c r="C83" s="1231">
        <v>5764</v>
      </c>
      <c r="D83" s="1231">
        <v>1419</v>
      </c>
      <c r="E83" s="1232">
        <v>0.24618320610687022</v>
      </c>
      <c r="F83" s="1230">
        <v>1391062</v>
      </c>
      <c r="G83" s="1231">
        <v>19490</v>
      </c>
      <c r="H83" s="1231">
        <v>6024</v>
      </c>
      <c r="I83" s="1232">
        <v>0.30908158029758853</v>
      </c>
      <c r="J83" s="1230">
        <v>1996126</v>
      </c>
      <c r="K83" s="1231">
        <v>66187</v>
      </c>
      <c r="L83" s="1231">
        <v>17895</v>
      </c>
      <c r="M83" s="1232">
        <v>0.27037031441219572</v>
      </c>
      <c r="N83" s="1230">
        <v>2174644</v>
      </c>
      <c r="O83" s="1231">
        <v>81937</v>
      </c>
      <c r="P83" s="1231">
        <v>23301</v>
      </c>
      <c r="Q83" s="1232">
        <v>0.2827482435170916</v>
      </c>
    </row>
    <row r="84" spans="1:17" x14ac:dyDescent="0.2">
      <c r="A84" s="1229">
        <v>74</v>
      </c>
      <c r="B84" s="1230">
        <v>967474</v>
      </c>
      <c r="C84" s="1231">
        <v>5863</v>
      </c>
      <c r="D84" s="1231">
        <v>1476</v>
      </c>
      <c r="E84" s="1232">
        <v>0.25174825174825177</v>
      </c>
      <c r="F84" s="1230">
        <v>1390456</v>
      </c>
      <c r="G84" s="1231">
        <v>19850</v>
      </c>
      <c r="H84" s="1231">
        <v>6128</v>
      </c>
      <c r="I84" s="1232">
        <v>0.30871536523929471</v>
      </c>
      <c r="J84" s="1230">
        <v>1994852</v>
      </c>
      <c r="K84" s="1231">
        <v>67856</v>
      </c>
      <c r="L84" s="1231">
        <v>18284</v>
      </c>
      <c r="M84" s="1232">
        <v>0.26945295920773404</v>
      </c>
      <c r="N84" s="1230">
        <v>2174952</v>
      </c>
      <c r="O84" s="1231">
        <v>84273</v>
      </c>
      <c r="P84" s="1231">
        <v>23965</v>
      </c>
      <c r="Q84" s="1232">
        <v>0.28280289352261595</v>
      </c>
    </row>
    <row r="85" spans="1:17" x14ac:dyDescent="0.2">
      <c r="A85" s="1229">
        <v>75</v>
      </c>
      <c r="B85" s="1230">
        <v>965260</v>
      </c>
      <c r="C85" s="1231">
        <v>5967</v>
      </c>
      <c r="D85" s="1231">
        <v>1512</v>
      </c>
      <c r="E85" s="1232">
        <v>0.25339366515837103</v>
      </c>
      <c r="F85" s="1230">
        <v>1388908</v>
      </c>
      <c r="G85" s="1231">
        <v>20215</v>
      </c>
      <c r="H85" s="1231">
        <v>6192</v>
      </c>
      <c r="I85" s="1232">
        <v>0.30630719762552561</v>
      </c>
      <c r="J85" s="1230">
        <v>1996607</v>
      </c>
      <c r="K85" s="1231">
        <v>69652</v>
      </c>
      <c r="L85" s="1231">
        <v>18993</v>
      </c>
      <c r="M85" s="1232">
        <v>0.27268420145868028</v>
      </c>
      <c r="N85" s="1230">
        <v>2174693</v>
      </c>
      <c r="O85" s="1231">
        <v>86619</v>
      </c>
      <c r="P85" s="1231">
        <v>25064</v>
      </c>
      <c r="Q85" s="1232">
        <v>0.28713483789666627</v>
      </c>
    </row>
    <row r="86" spans="1:17" x14ac:dyDescent="0.2">
      <c r="A86" s="1229">
        <v>76</v>
      </c>
      <c r="B86" s="1230">
        <v>966196</v>
      </c>
      <c r="C86" s="1231">
        <v>6077</v>
      </c>
      <c r="D86" s="1231">
        <v>1539</v>
      </c>
      <c r="E86" s="1232">
        <v>0.25324995886128021</v>
      </c>
      <c r="F86" s="1230">
        <v>1391120</v>
      </c>
      <c r="G86" s="1231">
        <v>20606</v>
      </c>
      <c r="H86" s="1231">
        <v>6401</v>
      </c>
      <c r="I86" s="1232">
        <v>0.31063767834611278</v>
      </c>
      <c r="J86" s="1230">
        <v>1996229</v>
      </c>
      <c r="K86" s="1231">
        <v>71504</v>
      </c>
      <c r="L86" s="1231">
        <v>19608</v>
      </c>
      <c r="M86" s="1232">
        <v>0.27422242112329381</v>
      </c>
      <c r="N86" s="1230">
        <v>2174594</v>
      </c>
      <c r="O86" s="1231">
        <v>89099</v>
      </c>
      <c r="P86" s="1231">
        <v>25789</v>
      </c>
      <c r="Q86" s="1232">
        <v>0.28593128069805862</v>
      </c>
    </row>
    <row r="87" spans="1:17" x14ac:dyDescent="0.2">
      <c r="A87" s="1229">
        <v>77</v>
      </c>
      <c r="B87" s="1230">
        <v>967137</v>
      </c>
      <c r="C87" s="1231">
        <v>6191</v>
      </c>
      <c r="D87" s="1231">
        <v>1566</v>
      </c>
      <c r="E87" s="1232">
        <v>0.25294782749151995</v>
      </c>
      <c r="F87" s="1230">
        <v>1389980</v>
      </c>
      <c r="G87" s="1231">
        <v>21043</v>
      </c>
      <c r="H87" s="1231">
        <v>6601</v>
      </c>
      <c r="I87" s="1232">
        <v>0.31369101363873975</v>
      </c>
      <c r="J87" s="1230">
        <v>1995428</v>
      </c>
      <c r="K87" s="1231">
        <v>73548</v>
      </c>
      <c r="L87" s="1231">
        <v>20569</v>
      </c>
      <c r="M87" s="1232">
        <v>0.27966770000543861</v>
      </c>
      <c r="N87" s="1230">
        <v>2174457</v>
      </c>
      <c r="O87" s="1231">
        <v>91505</v>
      </c>
      <c r="P87" s="1231">
        <v>26436</v>
      </c>
      <c r="Q87" s="1232">
        <v>0.28730722832643213</v>
      </c>
    </row>
    <row r="88" spans="1:17" x14ac:dyDescent="0.2">
      <c r="A88" s="1229">
        <v>78</v>
      </c>
      <c r="B88" s="1230">
        <v>965724</v>
      </c>
      <c r="C88" s="1231">
        <v>6310</v>
      </c>
      <c r="D88" s="1231">
        <v>1615</v>
      </c>
      <c r="E88" s="1232">
        <v>0.25594294770206022</v>
      </c>
      <c r="F88" s="1230">
        <v>1390349</v>
      </c>
      <c r="G88" s="1231">
        <v>21486</v>
      </c>
      <c r="H88" s="1231">
        <v>6794</v>
      </c>
      <c r="I88" s="1232">
        <v>0.31620590151726707</v>
      </c>
      <c r="J88" s="1230">
        <v>1997147</v>
      </c>
      <c r="K88" s="1231">
        <v>75536</v>
      </c>
      <c r="L88" s="1231">
        <v>21257</v>
      </c>
      <c r="M88" s="1232">
        <v>0.2814154840076255</v>
      </c>
      <c r="N88" s="1230">
        <v>2174835</v>
      </c>
      <c r="O88" s="1231">
        <v>94115</v>
      </c>
      <c r="P88" s="1231">
        <v>27551</v>
      </c>
      <c r="Q88" s="1232">
        <v>0.29008991934634742</v>
      </c>
    </row>
    <row r="89" spans="1:17" x14ac:dyDescent="0.2">
      <c r="A89" s="1229">
        <v>79</v>
      </c>
      <c r="B89" s="1230">
        <v>966986</v>
      </c>
      <c r="C89" s="1231">
        <v>6440</v>
      </c>
      <c r="D89" s="1231">
        <v>1617</v>
      </c>
      <c r="E89" s="1232">
        <v>0.25108695652173912</v>
      </c>
      <c r="F89" s="1230">
        <v>1390520</v>
      </c>
      <c r="G89" s="1231">
        <v>21916</v>
      </c>
      <c r="H89" s="1231">
        <v>6826</v>
      </c>
      <c r="I89" s="1232">
        <v>0.31146194561051288</v>
      </c>
      <c r="J89" s="1230">
        <v>1994906</v>
      </c>
      <c r="K89" s="1231">
        <v>77691</v>
      </c>
      <c r="L89" s="1231">
        <v>21851</v>
      </c>
      <c r="M89" s="1232">
        <v>0.28125522904840972</v>
      </c>
      <c r="N89" s="1230">
        <v>2175250</v>
      </c>
      <c r="O89" s="1231">
        <v>96767</v>
      </c>
      <c r="P89" s="1231">
        <v>28652</v>
      </c>
      <c r="Q89" s="1232">
        <v>0.29421670911032616</v>
      </c>
    </row>
    <row r="90" spans="1:17" x14ac:dyDescent="0.2">
      <c r="A90" s="1229">
        <v>80</v>
      </c>
      <c r="B90" s="1230">
        <v>965511</v>
      </c>
      <c r="C90" s="1231">
        <v>6568</v>
      </c>
      <c r="D90" s="1231">
        <v>1656</v>
      </c>
      <c r="E90" s="1232">
        <v>0.25213154689403167</v>
      </c>
      <c r="F90" s="1230">
        <v>1389455</v>
      </c>
      <c r="G90" s="1231">
        <v>22384</v>
      </c>
      <c r="H90" s="1231">
        <v>7006</v>
      </c>
      <c r="I90" s="1232">
        <v>0.31299142244460326</v>
      </c>
      <c r="J90" s="1230">
        <v>1996766</v>
      </c>
      <c r="K90" s="1231">
        <v>79856</v>
      </c>
      <c r="L90" s="1231">
        <v>22223</v>
      </c>
      <c r="M90" s="1232">
        <v>0.27828841915447805</v>
      </c>
      <c r="N90" s="1230">
        <v>2174716</v>
      </c>
      <c r="O90" s="1231">
        <v>99644</v>
      </c>
      <c r="P90" s="1231">
        <v>29348</v>
      </c>
      <c r="Q90" s="1232">
        <v>0.29210418926854514</v>
      </c>
    </row>
    <row r="91" spans="1:17" x14ac:dyDescent="0.2">
      <c r="A91" s="1229">
        <v>81</v>
      </c>
      <c r="B91" s="1230">
        <v>965921</v>
      </c>
      <c r="C91" s="1231">
        <v>6713</v>
      </c>
      <c r="D91" s="1231">
        <v>1702</v>
      </c>
      <c r="E91" s="1232">
        <v>0.25353791151497096</v>
      </c>
      <c r="F91" s="1230">
        <v>1390090</v>
      </c>
      <c r="G91" s="1231">
        <v>22876</v>
      </c>
      <c r="H91" s="1231">
        <v>7242</v>
      </c>
      <c r="I91" s="1232">
        <v>0.31657632453226087</v>
      </c>
      <c r="J91" s="1230">
        <v>1996053</v>
      </c>
      <c r="K91" s="1231">
        <v>82106</v>
      </c>
      <c r="L91" s="1231">
        <v>23461</v>
      </c>
      <c r="M91" s="1232">
        <v>0.28574038438116584</v>
      </c>
      <c r="N91" s="1230">
        <v>2174207</v>
      </c>
      <c r="O91" s="1231">
        <v>102615</v>
      </c>
      <c r="P91" s="1231">
        <v>30285</v>
      </c>
      <c r="Q91" s="1232">
        <v>0.29192049660703268</v>
      </c>
    </row>
    <row r="92" spans="1:17" x14ac:dyDescent="0.2">
      <c r="A92" s="1229">
        <v>82</v>
      </c>
      <c r="B92" s="1230">
        <v>966911</v>
      </c>
      <c r="C92" s="1231">
        <v>6864</v>
      </c>
      <c r="D92" s="1231">
        <v>1767</v>
      </c>
      <c r="E92" s="1232">
        <v>0.25743006993006995</v>
      </c>
      <c r="F92" s="1230">
        <v>1391150</v>
      </c>
      <c r="G92" s="1231">
        <v>23397</v>
      </c>
      <c r="H92" s="1231">
        <v>7301</v>
      </c>
      <c r="I92" s="1232">
        <v>0.31204855323332054</v>
      </c>
      <c r="J92" s="1230">
        <v>1996294</v>
      </c>
      <c r="K92" s="1231">
        <v>84469</v>
      </c>
      <c r="L92" s="1231">
        <v>23638</v>
      </c>
      <c r="M92" s="1232">
        <v>0.2798423090127739</v>
      </c>
      <c r="N92" s="1230">
        <v>2175442</v>
      </c>
      <c r="O92" s="1231">
        <v>105816</v>
      </c>
      <c r="P92" s="1231">
        <v>31569</v>
      </c>
      <c r="Q92" s="1232">
        <v>0.29547922126544368</v>
      </c>
    </row>
    <row r="93" spans="1:17" x14ac:dyDescent="0.2">
      <c r="A93" s="1229">
        <v>83</v>
      </c>
      <c r="B93" s="1230">
        <v>966534</v>
      </c>
      <c r="C93" s="1231">
        <v>7032</v>
      </c>
      <c r="D93" s="1231">
        <v>1767</v>
      </c>
      <c r="E93" s="1232">
        <v>0.25127986348122866</v>
      </c>
      <c r="F93" s="1230">
        <v>1389750</v>
      </c>
      <c r="G93" s="1231">
        <v>23968</v>
      </c>
      <c r="H93" s="1231">
        <v>7601</v>
      </c>
      <c r="I93" s="1232">
        <v>0.31713117489986647</v>
      </c>
      <c r="J93" s="1230">
        <v>1996324</v>
      </c>
      <c r="K93" s="1231">
        <v>87173</v>
      </c>
      <c r="L93" s="1231">
        <v>24638</v>
      </c>
      <c r="M93" s="1232">
        <v>0.28263338419005885</v>
      </c>
      <c r="N93" s="1230">
        <v>2174451</v>
      </c>
      <c r="O93" s="1231">
        <v>109263</v>
      </c>
      <c r="P93" s="1231">
        <v>32214</v>
      </c>
      <c r="Q93" s="1232">
        <v>0.29182784204661782</v>
      </c>
    </row>
    <row r="94" spans="1:17" x14ac:dyDescent="0.2">
      <c r="A94" s="1229">
        <v>84</v>
      </c>
      <c r="B94" s="1230">
        <v>966247</v>
      </c>
      <c r="C94" s="1231">
        <v>7216</v>
      </c>
      <c r="D94" s="1231">
        <v>1853</v>
      </c>
      <c r="E94" s="1232">
        <v>0.25679046563192903</v>
      </c>
      <c r="F94" s="1230">
        <v>1390859</v>
      </c>
      <c r="G94" s="1231">
        <v>24607</v>
      </c>
      <c r="H94" s="1231">
        <v>7793</v>
      </c>
      <c r="I94" s="1232">
        <v>0.31669850042670783</v>
      </c>
      <c r="J94" s="1230">
        <v>1995563</v>
      </c>
      <c r="K94" s="1231">
        <v>90139</v>
      </c>
      <c r="L94" s="1231">
        <v>25312</v>
      </c>
      <c r="M94" s="1232">
        <v>0.28081074784499493</v>
      </c>
      <c r="N94" s="1230">
        <v>2174547</v>
      </c>
      <c r="O94" s="1231">
        <v>113173</v>
      </c>
      <c r="P94" s="1231">
        <v>33579</v>
      </c>
      <c r="Q94" s="1232">
        <v>0.29380009099499527</v>
      </c>
    </row>
    <row r="95" spans="1:17" x14ac:dyDescent="0.2">
      <c r="A95" s="1229">
        <v>85</v>
      </c>
      <c r="B95" s="1230">
        <v>966230</v>
      </c>
      <c r="C95" s="1231">
        <v>7420</v>
      </c>
      <c r="D95" s="1231">
        <v>1916</v>
      </c>
      <c r="E95" s="1232">
        <v>0.25822102425876009</v>
      </c>
      <c r="F95" s="1230">
        <v>1389969</v>
      </c>
      <c r="G95" s="1231">
        <v>25296</v>
      </c>
      <c r="H95" s="1231">
        <v>7926</v>
      </c>
      <c r="I95" s="1232">
        <v>0.31333017077798864</v>
      </c>
      <c r="J95" s="1230">
        <v>1996120</v>
      </c>
      <c r="K95" s="1231">
        <v>93369</v>
      </c>
      <c r="L95" s="1231">
        <v>26765</v>
      </c>
      <c r="M95" s="1232">
        <v>0.286658312716212</v>
      </c>
      <c r="N95" s="1230">
        <v>2175633</v>
      </c>
      <c r="O95" s="1231">
        <v>117521</v>
      </c>
      <c r="P95" s="1231">
        <v>34496</v>
      </c>
      <c r="Q95" s="1232">
        <v>0.29116937049479208</v>
      </c>
    </row>
    <row r="96" spans="1:17" x14ac:dyDescent="0.2">
      <c r="A96" s="1229">
        <v>86</v>
      </c>
      <c r="B96" s="1230">
        <v>965095</v>
      </c>
      <c r="C96" s="1231">
        <v>7636</v>
      </c>
      <c r="D96" s="1231">
        <v>1998</v>
      </c>
      <c r="E96" s="1232">
        <v>0.26165531691985333</v>
      </c>
      <c r="F96" s="1230">
        <v>1390107</v>
      </c>
      <c r="G96" s="1231">
        <v>26028</v>
      </c>
      <c r="H96" s="1231">
        <v>8327</v>
      </c>
      <c r="I96" s="1232">
        <v>0.31992469648071309</v>
      </c>
      <c r="J96" s="1230">
        <v>1996541</v>
      </c>
      <c r="K96" s="1231">
        <v>96861</v>
      </c>
      <c r="L96" s="1231">
        <v>27957</v>
      </c>
      <c r="M96" s="1232">
        <v>0.28863009880137519</v>
      </c>
      <c r="N96" s="1230">
        <v>2174569</v>
      </c>
      <c r="O96" s="1231">
        <v>122355</v>
      </c>
      <c r="P96" s="1231">
        <v>35220</v>
      </c>
      <c r="Q96" s="1232">
        <v>0.28422021013896287</v>
      </c>
    </row>
    <row r="97" spans="1:17" x14ac:dyDescent="0.2">
      <c r="A97" s="1229">
        <v>87</v>
      </c>
      <c r="B97" s="1230">
        <v>966978</v>
      </c>
      <c r="C97" s="1231">
        <v>7867</v>
      </c>
      <c r="D97" s="1231">
        <v>2056</v>
      </c>
      <c r="E97" s="1232">
        <v>0.26134485826871745</v>
      </c>
      <c r="F97" s="1230">
        <v>1390487</v>
      </c>
      <c r="G97" s="1231">
        <v>26853</v>
      </c>
      <c r="H97" s="1231">
        <v>8399</v>
      </c>
      <c r="I97" s="1232">
        <v>0.31277697091572637</v>
      </c>
      <c r="J97" s="1230">
        <v>1996135</v>
      </c>
      <c r="K97" s="1231">
        <v>100433</v>
      </c>
      <c r="L97" s="1231">
        <v>28829</v>
      </c>
      <c r="M97" s="1232">
        <v>0.28704708611711288</v>
      </c>
      <c r="N97" s="1230">
        <v>2174590</v>
      </c>
      <c r="O97" s="1231">
        <v>127683</v>
      </c>
      <c r="P97" s="1231">
        <v>37674</v>
      </c>
      <c r="Q97" s="1232">
        <v>0.29135989605889995</v>
      </c>
    </row>
    <row r="98" spans="1:17" x14ac:dyDescent="0.2">
      <c r="A98" s="1229">
        <v>88</v>
      </c>
      <c r="B98" s="1230">
        <v>965687</v>
      </c>
      <c r="C98" s="1231">
        <v>8135</v>
      </c>
      <c r="D98" s="1231">
        <v>2155</v>
      </c>
      <c r="E98" s="1232">
        <v>0.26490473263675474</v>
      </c>
      <c r="F98" s="1230">
        <v>1390227</v>
      </c>
      <c r="G98" s="1231">
        <v>27832</v>
      </c>
      <c r="H98" s="1231">
        <v>8758</v>
      </c>
      <c r="I98" s="1232">
        <v>0.31467375682667431</v>
      </c>
      <c r="J98" s="1230">
        <v>1995070</v>
      </c>
      <c r="K98" s="1231">
        <v>104696</v>
      </c>
      <c r="L98" s="1231">
        <v>30457</v>
      </c>
      <c r="M98" s="1232">
        <v>0.29090891724612211</v>
      </c>
      <c r="N98" s="1230">
        <v>2175085</v>
      </c>
      <c r="O98" s="1231">
        <v>133794</v>
      </c>
      <c r="P98" s="1231">
        <v>39580</v>
      </c>
      <c r="Q98" s="1232">
        <v>0.291894363444619</v>
      </c>
    </row>
    <row r="99" spans="1:17" x14ac:dyDescent="0.2">
      <c r="A99" s="1229">
        <v>89</v>
      </c>
      <c r="B99" s="1230">
        <v>967287</v>
      </c>
      <c r="C99" s="1231">
        <v>8457</v>
      </c>
      <c r="D99" s="1231">
        <v>2226</v>
      </c>
      <c r="E99" s="1232">
        <v>0.26321390564029795</v>
      </c>
      <c r="F99" s="1230">
        <v>1388706</v>
      </c>
      <c r="G99" s="1231">
        <v>28894</v>
      </c>
      <c r="H99" s="1231">
        <v>9065</v>
      </c>
      <c r="I99" s="1232">
        <v>0.31373295493874159</v>
      </c>
      <c r="J99" s="1230">
        <v>1996919</v>
      </c>
      <c r="K99" s="1231">
        <v>109767</v>
      </c>
      <c r="L99" s="1231">
        <v>31399</v>
      </c>
      <c r="M99" s="1232">
        <v>0.28605136334235243</v>
      </c>
      <c r="N99" s="1230">
        <v>2174980</v>
      </c>
      <c r="O99" s="1231">
        <v>140591</v>
      </c>
      <c r="P99" s="1231">
        <v>41171</v>
      </c>
      <c r="Q99" s="1232">
        <v>0.28902070902070903</v>
      </c>
    </row>
    <row r="100" spans="1:17" x14ac:dyDescent="0.2">
      <c r="A100" s="1229">
        <v>90</v>
      </c>
      <c r="B100" s="1230">
        <v>964911</v>
      </c>
      <c r="C100" s="1231">
        <v>8841</v>
      </c>
      <c r="D100" s="1231">
        <v>2266</v>
      </c>
      <c r="E100" s="1232">
        <v>0.25630584775477888</v>
      </c>
      <c r="F100" s="1230">
        <v>1391555</v>
      </c>
      <c r="G100" s="1231">
        <v>30146</v>
      </c>
      <c r="H100" s="1231">
        <v>9354</v>
      </c>
      <c r="I100" s="1232">
        <v>0.31028992237776154</v>
      </c>
      <c r="J100" s="1230">
        <v>1995905</v>
      </c>
      <c r="K100" s="1231">
        <v>115572</v>
      </c>
      <c r="L100" s="1231">
        <v>32750</v>
      </c>
      <c r="M100" s="1232">
        <v>0.28337313536150627</v>
      </c>
      <c r="N100" s="1230">
        <v>2173979</v>
      </c>
      <c r="O100" s="1231">
        <v>148528</v>
      </c>
      <c r="P100" s="1231">
        <v>43221</v>
      </c>
      <c r="Q100" s="1232">
        <v>0.28649931392890049</v>
      </c>
    </row>
    <row r="101" spans="1:17" x14ac:dyDescent="0.2">
      <c r="A101" s="1229">
        <v>91</v>
      </c>
      <c r="B101" s="1230">
        <v>966722</v>
      </c>
      <c r="C101" s="1231">
        <v>9295</v>
      </c>
      <c r="D101" s="1231">
        <v>2385</v>
      </c>
      <c r="E101" s="1232">
        <v>0.25658956428187196</v>
      </c>
      <c r="F101" s="1230">
        <v>1390389</v>
      </c>
      <c r="G101" s="1231">
        <v>31617</v>
      </c>
      <c r="H101" s="1231">
        <v>9771</v>
      </c>
      <c r="I101" s="1232">
        <v>0.30904260366258657</v>
      </c>
      <c r="J101" s="1230">
        <v>1995378</v>
      </c>
      <c r="K101" s="1231">
        <v>122302</v>
      </c>
      <c r="L101" s="1231">
        <v>34863</v>
      </c>
      <c r="M101" s="1232">
        <v>0.28505666301450505</v>
      </c>
      <c r="N101" s="1230">
        <v>2174576</v>
      </c>
      <c r="O101" s="1231">
        <v>157719</v>
      </c>
      <c r="P101" s="1231">
        <v>46508</v>
      </c>
      <c r="Q101" s="1232">
        <v>0.2899139758134896</v>
      </c>
    </row>
    <row r="102" spans="1:17" x14ac:dyDescent="0.2">
      <c r="A102" s="1229">
        <v>92</v>
      </c>
      <c r="B102" s="1230">
        <v>967163</v>
      </c>
      <c r="C102" s="1231">
        <v>9819</v>
      </c>
      <c r="D102" s="1231">
        <v>2535</v>
      </c>
      <c r="E102" s="1232">
        <v>0.25817293003360831</v>
      </c>
      <c r="F102" s="1230">
        <v>1389997</v>
      </c>
      <c r="G102" s="1231">
        <v>33395</v>
      </c>
      <c r="H102" s="1231">
        <v>10272</v>
      </c>
      <c r="I102" s="1232">
        <v>0.30759095673004944</v>
      </c>
      <c r="J102" s="1230">
        <v>1996460</v>
      </c>
      <c r="K102" s="1231">
        <v>130273</v>
      </c>
      <c r="L102" s="1231">
        <v>36925</v>
      </c>
      <c r="M102" s="1232">
        <v>0.28344323075387839</v>
      </c>
      <c r="N102" s="1230">
        <v>2175534</v>
      </c>
      <c r="O102" s="1231">
        <v>168659</v>
      </c>
      <c r="P102" s="1231">
        <v>47330</v>
      </c>
      <c r="Q102" s="1232">
        <v>0.27563594856503915</v>
      </c>
    </row>
    <row r="103" spans="1:17" x14ac:dyDescent="0.2">
      <c r="A103" s="1229">
        <v>93</v>
      </c>
      <c r="B103" s="1230">
        <v>966288</v>
      </c>
      <c r="C103" s="1231">
        <v>10465</v>
      </c>
      <c r="D103" s="1231">
        <v>2728</v>
      </c>
      <c r="E103" s="1232">
        <v>0.26067845198279982</v>
      </c>
      <c r="F103" s="1230">
        <v>1390133</v>
      </c>
      <c r="G103" s="1231">
        <v>35399</v>
      </c>
      <c r="H103" s="1231">
        <v>10731</v>
      </c>
      <c r="I103" s="1232">
        <v>0.30314415661459365</v>
      </c>
      <c r="J103" s="1230">
        <v>1995726</v>
      </c>
      <c r="K103" s="1231">
        <v>139962</v>
      </c>
      <c r="L103" s="1231">
        <v>39901</v>
      </c>
      <c r="M103" s="1232">
        <v>0.28508452294194137</v>
      </c>
      <c r="N103" s="1230">
        <v>2175167</v>
      </c>
      <c r="O103" s="1231">
        <v>182281</v>
      </c>
      <c r="P103" s="1231">
        <v>51643</v>
      </c>
      <c r="Q103" s="1232">
        <v>0.27913022798274723</v>
      </c>
    </row>
    <row r="104" spans="1:17" x14ac:dyDescent="0.2">
      <c r="A104" s="1229">
        <v>94</v>
      </c>
      <c r="B104" s="1230">
        <v>965506</v>
      </c>
      <c r="C104" s="1231">
        <v>11327</v>
      </c>
      <c r="D104" s="1231">
        <v>2963</v>
      </c>
      <c r="E104" s="1232">
        <v>0.26158735764103469</v>
      </c>
      <c r="F104" s="1230">
        <v>1390429</v>
      </c>
      <c r="G104" s="1231">
        <v>38009</v>
      </c>
      <c r="H104" s="1231">
        <v>11514</v>
      </c>
      <c r="I104" s="1232">
        <v>0.30292825383461813</v>
      </c>
      <c r="J104" s="1230">
        <v>1997030</v>
      </c>
      <c r="K104" s="1231">
        <v>152254</v>
      </c>
      <c r="L104" s="1231">
        <v>42725</v>
      </c>
      <c r="M104" s="1232">
        <v>0.28061660120587967</v>
      </c>
      <c r="N104" s="1230">
        <v>2173983</v>
      </c>
      <c r="O104" s="1231">
        <v>199233</v>
      </c>
      <c r="P104" s="1231">
        <v>56465</v>
      </c>
      <c r="Q104" s="1232">
        <v>0.27810065110964449</v>
      </c>
    </row>
    <row r="105" spans="1:17" x14ac:dyDescent="0.2">
      <c r="A105" s="1229">
        <v>95</v>
      </c>
      <c r="B105" s="1230">
        <v>966157</v>
      </c>
      <c r="C105" s="1231">
        <v>12598</v>
      </c>
      <c r="D105" s="1231">
        <v>3396</v>
      </c>
      <c r="E105" s="1232">
        <v>0.26956659787267823</v>
      </c>
      <c r="F105" s="1230">
        <v>1390030</v>
      </c>
      <c r="G105" s="1231">
        <v>41753</v>
      </c>
      <c r="H105" s="1231">
        <v>12845</v>
      </c>
      <c r="I105" s="1232">
        <v>0.30764256460613609</v>
      </c>
      <c r="J105" s="1230">
        <v>1995405</v>
      </c>
      <c r="K105" s="1231">
        <v>168830</v>
      </c>
      <c r="L105" s="1231">
        <v>47388</v>
      </c>
      <c r="M105" s="1232">
        <v>0.28068471243262455</v>
      </c>
      <c r="N105" s="1230">
        <v>2174658</v>
      </c>
      <c r="O105" s="1231">
        <v>221482</v>
      </c>
      <c r="P105" s="1231">
        <v>62677</v>
      </c>
      <c r="Q105" s="1232">
        <v>0.27623060277389699</v>
      </c>
    </row>
    <row r="106" spans="1:17" x14ac:dyDescent="0.2">
      <c r="A106" s="1229">
        <v>96</v>
      </c>
      <c r="B106" s="1230">
        <v>966998</v>
      </c>
      <c r="C106" s="1231">
        <v>14490</v>
      </c>
      <c r="D106" s="1231">
        <v>3933</v>
      </c>
      <c r="E106" s="1232">
        <v>0.27142857142857141</v>
      </c>
      <c r="F106" s="1230">
        <v>1390406</v>
      </c>
      <c r="G106" s="1231">
        <v>47003</v>
      </c>
      <c r="H106" s="1231">
        <v>14543</v>
      </c>
      <c r="I106" s="1232">
        <v>0.30940578260962065</v>
      </c>
      <c r="J106" s="1230">
        <v>1996041</v>
      </c>
      <c r="K106" s="1231">
        <v>192765</v>
      </c>
      <c r="L106" s="1231">
        <v>55511</v>
      </c>
      <c r="M106" s="1232">
        <v>0.2879724016289264</v>
      </c>
      <c r="N106" s="1230">
        <v>2175778</v>
      </c>
      <c r="O106" s="1231">
        <v>254973</v>
      </c>
      <c r="P106" s="1231">
        <v>70989</v>
      </c>
      <c r="Q106" s="1232">
        <v>0.27202185708592624</v>
      </c>
    </row>
    <row r="107" spans="1:17" x14ac:dyDescent="0.2">
      <c r="A107" s="1229">
        <v>97</v>
      </c>
      <c r="B107" s="1230">
        <v>965635</v>
      </c>
      <c r="C107" s="1231">
        <v>17742</v>
      </c>
      <c r="D107" s="1231">
        <v>5105</v>
      </c>
      <c r="E107" s="1232">
        <v>0.28773531732611879</v>
      </c>
      <c r="F107" s="1230">
        <v>1389911</v>
      </c>
      <c r="G107" s="1231">
        <v>55111</v>
      </c>
      <c r="H107" s="1231">
        <v>17342</v>
      </c>
      <c r="I107" s="1232">
        <v>0.31467402152020468</v>
      </c>
      <c r="J107" s="1230">
        <v>1997018</v>
      </c>
      <c r="K107" s="1231">
        <v>232763</v>
      </c>
      <c r="L107" s="1231">
        <v>66919</v>
      </c>
      <c r="M107" s="1232">
        <v>0.28749844262189439</v>
      </c>
      <c r="N107" s="1230">
        <v>2173376</v>
      </c>
      <c r="O107" s="1231">
        <v>310098</v>
      </c>
      <c r="P107" s="1231">
        <v>89024</v>
      </c>
      <c r="Q107" s="1232">
        <v>0.27879941875031317</v>
      </c>
    </row>
    <row r="108" spans="1:17" x14ac:dyDescent="0.2">
      <c r="A108" s="1229">
        <v>98</v>
      </c>
      <c r="B108" s="1230">
        <v>966875</v>
      </c>
      <c r="C108" s="1231">
        <v>24251</v>
      </c>
      <c r="D108" s="1231">
        <v>7445</v>
      </c>
      <c r="E108" s="1232">
        <v>0.30699764958146059</v>
      </c>
      <c r="F108" s="1230">
        <v>1390509</v>
      </c>
      <c r="G108" s="1231">
        <v>71112</v>
      </c>
      <c r="H108" s="1231">
        <v>23182</v>
      </c>
      <c r="I108" s="1232">
        <v>0.32599280008999887</v>
      </c>
      <c r="J108" s="1230">
        <v>1996030</v>
      </c>
      <c r="K108" s="1231">
        <v>313995</v>
      </c>
      <c r="L108" s="1231">
        <v>89201</v>
      </c>
      <c r="M108" s="1232">
        <v>0.28408414146722083</v>
      </c>
      <c r="N108" s="1230">
        <v>2176231</v>
      </c>
      <c r="O108" s="1231">
        <v>421648</v>
      </c>
      <c r="P108" s="1231">
        <v>122244</v>
      </c>
      <c r="Q108" s="1232">
        <v>0.2806046207347726</v>
      </c>
    </row>
    <row r="109" spans="1:17" x14ac:dyDescent="0.2">
      <c r="A109" s="1229">
        <v>99</v>
      </c>
      <c r="B109" s="1230">
        <v>96547</v>
      </c>
      <c r="C109" s="1231">
        <v>31130</v>
      </c>
      <c r="D109" s="1231">
        <v>10151</v>
      </c>
      <c r="E109" s="1232">
        <v>0.32608416318663669</v>
      </c>
      <c r="F109" s="1230">
        <v>139009</v>
      </c>
      <c r="G109" s="1231">
        <v>87131</v>
      </c>
      <c r="H109" s="1231">
        <v>29141</v>
      </c>
      <c r="I109" s="1232">
        <v>0.33445042522179247</v>
      </c>
      <c r="J109" s="1230">
        <v>199697</v>
      </c>
      <c r="K109" s="1231">
        <v>402738</v>
      </c>
      <c r="L109" s="1231">
        <v>116607</v>
      </c>
      <c r="M109" s="1232">
        <v>0.28953562862208188</v>
      </c>
      <c r="N109" s="1230">
        <v>217474</v>
      </c>
      <c r="O109" s="1231">
        <v>543440</v>
      </c>
      <c r="P109" s="1231">
        <v>159345</v>
      </c>
      <c r="Q109" s="1232">
        <v>0.28272460322388909</v>
      </c>
    </row>
    <row r="110" spans="1:17" x14ac:dyDescent="0.2">
      <c r="A110" s="1233">
        <v>99.099998474121094</v>
      </c>
      <c r="B110" s="1230">
        <v>96689</v>
      </c>
      <c r="C110" s="1231">
        <v>33366</v>
      </c>
      <c r="D110" s="1231">
        <v>11006</v>
      </c>
      <c r="E110" s="1232">
        <v>0.32985674039441348</v>
      </c>
      <c r="F110" s="1230">
        <v>138940</v>
      </c>
      <c r="G110" s="1231">
        <v>91778</v>
      </c>
      <c r="H110" s="1231">
        <v>31452</v>
      </c>
      <c r="I110" s="1232">
        <v>0.34269650678811914</v>
      </c>
      <c r="J110" s="1230">
        <v>199615</v>
      </c>
      <c r="K110" s="1231">
        <v>428419</v>
      </c>
      <c r="L110" s="1231">
        <v>124123</v>
      </c>
      <c r="M110" s="1232">
        <v>0.28972337828154215</v>
      </c>
      <c r="N110" s="1230">
        <v>217491</v>
      </c>
      <c r="O110" s="1231">
        <v>582533</v>
      </c>
      <c r="P110" s="1231">
        <v>175039</v>
      </c>
      <c r="Q110" s="1232">
        <v>0.28766315083666677</v>
      </c>
    </row>
    <row r="111" spans="1:17" x14ac:dyDescent="0.2">
      <c r="A111" s="1233">
        <v>99.199996948242188</v>
      </c>
      <c r="B111" s="1230">
        <v>96522</v>
      </c>
      <c r="C111" s="1231">
        <v>35781</v>
      </c>
      <c r="D111" s="1231">
        <v>12167</v>
      </c>
      <c r="E111" s="1232">
        <v>0.34004080377854168</v>
      </c>
      <c r="F111" s="1230">
        <v>138916</v>
      </c>
      <c r="G111" s="1231">
        <v>97671</v>
      </c>
      <c r="H111" s="1231">
        <v>34513</v>
      </c>
      <c r="I111" s="1232">
        <v>0.35335974854357999</v>
      </c>
      <c r="J111" s="1230">
        <v>199469</v>
      </c>
      <c r="K111" s="1231">
        <v>462211</v>
      </c>
      <c r="L111" s="1231">
        <v>132157</v>
      </c>
      <c r="M111" s="1232">
        <v>0.28592352843182012</v>
      </c>
      <c r="N111" s="1230">
        <v>217387</v>
      </c>
      <c r="O111" s="1231">
        <v>627856</v>
      </c>
      <c r="P111" s="1231">
        <v>189942</v>
      </c>
      <c r="Q111" s="1232">
        <v>0.29162534046140004</v>
      </c>
    </row>
    <row r="112" spans="1:17" x14ac:dyDescent="0.2">
      <c r="A112" s="1233">
        <v>99.300003051757812</v>
      </c>
      <c r="B112" s="1230">
        <v>96707</v>
      </c>
      <c r="C112" s="1231">
        <v>38637</v>
      </c>
      <c r="D112" s="1231">
        <v>13322</v>
      </c>
      <c r="E112" s="1232">
        <v>0.34479902683955793</v>
      </c>
      <c r="F112" s="1230">
        <v>139199</v>
      </c>
      <c r="G112" s="1231">
        <v>104682</v>
      </c>
      <c r="H112" s="1231">
        <v>37952</v>
      </c>
      <c r="I112" s="1232">
        <v>0.3625456143367532</v>
      </c>
      <c r="J112" s="1230">
        <v>199742</v>
      </c>
      <c r="K112" s="1231">
        <v>504132</v>
      </c>
      <c r="L112" s="1231">
        <v>144203</v>
      </c>
      <c r="M112" s="1232">
        <v>0.28604214769147762</v>
      </c>
      <c r="N112" s="1230">
        <v>217564</v>
      </c>
      <c r="O112" s="1231">
        <v>682706</v>
      </c>
      <c r="P112" s="1231">
        <v>205948</v>
      </c>
      <c r="Q112" s="1232">
        <v>0.28924062188390937</v>
      </c>
    </row>
    <row r="113" spans="1:17" x14ac:dyDescent="0.2">
      <c r="A113" s="1233">
        <v>99.400001525878906</v>
      </c>
      <c r="B113" s="1230">
        <v>96768</v>
      </c>
      <c r="C113" s="1231">
        <v>42141</v>
      </c>
      <c r="D113" s="1231">
        <v>15801</v>
      </c>
      <c r="E113" s="1232">
        <v>0.37495550651384635</v>
      </c>
      <c r="F113" s="1230">
        <v>138936</v>
      </c>
      <c r="G113" s="1231">
        <v>113125</v>
      </c>
      <c r="H113" s="1231">
        <v>41395</v>
      </c>
      <c r="I113" s="1232">
        <v>0.36592265193370166</v>
      </c>
      <c r="J113" s="1230">
        <v>199606</v>
      </c>
      <c r="K113" s="1231">
        <v>559394</v>
      </c>
      <c r="L113" s="1231">
        <v>161646</v>
      </c>
      <c r="M113" s="1232">
        <v>0.28896627421817178</v>
      </c>
      <c r="N113" s="1230">
        <v>217393</v>
      </c>
      <c r="O113" s="1231">
        <v>754431</v>
      </c>
      <c r="P113" s="1231">
        <v>232967</v>
      </c>
      <c r="Q113" s="1232">
        <v>0.29533083006057043</v>
      </c>
    </row>
    <row r="114" spans="1:17" x14ac:dyDescent="0.2">
      <c r="A114" s="1233">
        <v>99.5</v>
      </c>
      <c r="B114" s="1230">
        <v>96634</v>
      </c>
      <c r="C114" s="1231">
        <v>47072</v>
      </c>
      <c r="D114" s="1231">
        <v>17616</v>
      </c>
      <c r="E114" s="1232">
        <v>0.37423521414004079</v>
      </c>
      <c r="F114" s="1230">
        <v>139122</v>
      </c>
      <c r="G114" s="1231">
        <v>124777</v>
      </c>
      <c r="H114" s="1231">
        <v>46398</v>
      </c>
      <c r="I114" s="1232">
        <v>0.37184737571828141</v>
      </c>
      <c r="J114" s="1230">
        <v>199617</v>
      </c>
      <c r="K114" s="1231">
        <v>635944</v>
      </c>
      <c r="L114" s="1231">
        <v>185224</v>
      </c>
      <c r="M114" s="1232">
        <v>0.29125834979180559</v>
      </c>
      <c r="N114" s="1230">
        <v>217584</v>
      </c>
      <c r="O114" s="1231">
        <v>852665</v>
      </c>
      <c r="P114" s="1231">
        <v>264964</v>
      </c>
      <c r="Q114" s="1232">
        <v>0.29464310535978588</v>
      </c>
    </row>
    <row r="115" spans="1:17" x14ac:dyDescent="0.2">
      <c r="A115" s="1233">
        <v>99.599998474121094</v>
      </c>
      <c r="B115" s="1230">
        <v>96452</v>
      </c>
      <c r="C115" s="1231">
        <v>53489</v>
      </c>
      <c r="D115" s="1231">
        <v>20794</v>
      </c>
      <c r="E115" s="1232">
        <v>0.38875282768419678</v>
      </c>
      <c r="F115" s="1230">
        <v>139007</v>
      </c>
      <c r="G115" s="1231">
        <v>141958</v>
      </c>
      <c r="H115" s="1231">
        <v>54118</v>
      </c>
      <c r="I115" s="1232">
        <v>0.38122543287451216</v>
      </c>
      <c r="J115" s="1230">
        <v>199571</v>
      </c>
      <c r="K115" s="1231">
        <v>742484</v>
      </c>
      <c r="L115" s="1231">
        <v>220075</v>
      </c>
      <c r="M115" s="1232">
        <v>0.29640369354760504</v>
      </c>
      <c r="N115" s="1230">
        <v>217329</v>
      </c>
      <c r="O115" s="1231">
        <v>1006204</v>
      </c>
      <c r="P115" s="1231">
        <v>316293</v>
      </c>
      <c r="Q115" s="1232">
        <v>0.29875630372749951</v>
      </c>
    </row>
    <row r="116" spans="1:17" x14ac:dyDescent="0.2">
      <c r="A116" s="1233">
        <v>99.699996948242188</v>
      </c>
      <c r="B116" s="1230">
        <v>96800</v>
      </c>
      <c r="C116" s="1231">
        <v>63599</v>
      </c>
      <c r="D116" s="1231">
        <v>26136</v>
      </c>
      <c r="E116" s="1232">
        <v>0.41094985770216513</v>
      </c>
      <c r="F116" s="1230">
        <v>138946</v>
      </c>
      <c r="G116" s="1231">
        <v>167131</v>
      </c>
      <c r="H116" s="1231">
        <v>63996</v>
      </c>
      <c r="I116" s="1232">
        <v>0.3829092149272128</v>
      </c>
      <c r="J116" s="1230">
        <v>199639</v>
      </c>
      <c r="K116" s="1231">
        <v>918110</v>
      </c>
      <c r="L116" s="1231">
        <v>274041</v>
      </c>
      <c r="M116" s="1232">
        <v>0.29848384180544812</v>
      </c>
      <c r="N116" s="1230">
        <v>217611</v>
      </c>
      <c r="O116" s="1231">
        <v>1249929</v>
      </c>
      <c r="P116" s="1231">
        <v>405857</v>
      </c>
      <c r="Q116" s="1232">
        <v>0.30613527196804208</v>
      </c>
    </row>
    <row r="117" spans="1:17" x14ac:dyDescent="0.2">
      <c r="A117" s="1233">
        <v>99.800003051757812</v>
      </c>
      <c r="B117" s="1230">
        <v>96613</v>
      </c>
      <c r="C117" s="1231">
        <v>84382</v>
      </c>
      <c r="D117" s="1231">
        <v>36873</v>
      </c>
      <c r="E117" s="1232">
        <v>0.43697708041999478</v>
      </c>
      <c r="F117" s="1230">
        <v>139095</v>
      </c>
      <c r="G117" s="1231">
        <v>216288</v>
      </c>
      <c r="H117" s="1231">
        <v>87815</v>
      </c>
      <c r="I117" s="1232">
        <v>0.40600957981949992</v>
      </c>
      <c r="J117" s="1230">
        <v>199607</v>
      </c>
      <c r="K117" s="1231">
        <v>1307183</v>
      </c>
      <c r="L117" s="1231">
        <v>399470</v>
      </c>
      <c r="M117" s="1232">
        <v>0.30559607950837792</v>
      </c>
      <c r="N117" s="1230">
        <v>217477</v>
      </c>
      <c r="O117" s="1231">
        <v>1760043</v>
      </c>
      <c r="P117" s="1231">
        <v>591167</v>
      </c>
      <c r="Q117" s="1232">
        <v>0.31535752027240044</v>
      </c>
    </row>
    <row r="118" spans="1:17" x14ac:dyDescent="0.2">
      <c r="A118" s="1233">
        <v>99.900001525878906</v>
      </c>
      <c r="B118" s="1230">
        <v>9667</v>
      </c>
      <c r="C118" s="1231">
        <v>105620</v>
      </c>
      <c r="D118" s="1231">
        <v>49857</v>
      </c>
      <c r="E118" s="1232">
        <v>0.47204128006059459</v>
      </c>
      <c r="F118" s="1230">
        <v>13909</v>
      </c>
      <c r="G118" s="1231">
        <v>271681</v>
      </c>
      <c r="H118" s="1231">
        <v>112359</v>
      </c>
      <c r="I118" s="1232">
        <v>0.41356959080686539</v>
      </c>
      <c r="J118" s="1230">
        <v>19962</v>
      </c>
      <c r="K118" s="1231">
        <v>1729220</v>
      </c>
      <c r="L118" s="1231">
        <v>539358</v>
      </c>
      <c r="M118" s="1232">
        <v>0.31190825921513748</v>
      </c>
      <c r="N118" s="1230">
        <v>21755</v>
      </c>
      <c r="O118" s="1231">
        <v>2345451</v>
      </c>
      <c r="P118" s="1231">
        <v>845805</v>
      </c>
      <c r="Q118" s="1232">
        <v>0.33066524778831297</v>
      </c>
    </row>
    <row r="119" spans="1:17" x14ac:dyDescent="0.2">
      <c r="A119" s="1234">
        <v>99.910003662109375</v>
      </c>
      <c r="B119" s="1230">
        <v>9587</v>
      </c>
      <c r="C119" s="1231">
        <v>112011</v>
      </c>
      <c r="D119" s="1231">
        <v>52164</v>
      </c>
      <c r="E119" s="1232">
        <v>0.46570426118863328</v>
      </c>
      <c r="F119" s="1230">
        <v>13902</v>
      </c>
      <c r="G119" s="1231">
        <v>289647</v>
      </c>
      <c r="H119" s="1231">
        <v>117839</v>
      </c>
      <c r="I119" s="1232">
        <v>0.40683659765162422</v>
      </c>
      <c r="J119" s="1230">
        <v>19965</v>
      </c>
      <c r="K119" s="1231">
        <v>1867154</v>
      </c>
      <c r="L119" s="1231">
        <v>600267</v>
      </c>
      <c r="M119" s="1232">
        <v>0.32148767589604288</v>
      </c>
      <c r="N119" s="1230">
        <v>21745</v>
      </c>
      <c r="O119" s="1231">
        <v>2525049</v>
      </c>
      <c r="P119" s="1231">
        <v>892595</v>
      </c>
      <c r="Q119" s="1232">
        <v>0.32712059698560675</v>
      </c>
    </row>
    <row r="120" spans="1:17" x14ac:dyDescent="0.2">
      <c r="A120" s="1234">
        <v>99.919998168945312</v>
      </c>
      <c r="B120" s="1230">
        <v>9743</v>
      </c>
      <c r="C120" s="1231">
        <v>120035</v>
      </c>
      <c r="D120" s="1231">
        <v>57773</v>
      </c>
      <c r="E120" s="1232">
        <v>0.48130128712458864</v>
      </c>
      <c r="F120" s="1230">
        <v>13910</v>
      </c>
      <c r="G120" s="1231">
        <v>308576</v>
      </c>
      <c r="H120" s="1231">
        <v>128578</v>
      </c>
      <c r="I120" s="1232">
        <v>0.41668178989940891</v>
      </c>
      <c r="J120" s="1230">
        <v>19967</v>
      </c>
      <c r="K120" s="1231">
        <v>2034418</v>
      </c>
      <c r="L120" s="1231">
        <v>621729</v>
      </c>
      <c r="M120" s="1232">
        <v>0.30560533774278442</v>
      </c>
      <c r="N120" s="1230">
        <v>21750</v>
      </c>
      <c r="O120" s="1231">
        <v>2735716</v>
      </c>
      <c r="P120" s="1231">
        <v>935886</v>
      </c>
      <c r="Q120" s="1232">
        <v>0.32291807198568773</v>
      </c>
    </row>
    <row r="121" spans="1:17" x14ac:dyDescent="0.2">
      <c r="A121" s="1234">
        <v>99.930000305175781</v>
      </c>
      <c r="B121" s="1230">
        <v>9654</v>
      </c>
      <c r="C121" s="1231">
        <v>130395</v>
      </c>
      <c r="D121" s="1231">
        <v>63329</v>
      </c>
      <c r="E121" s="1232">
        <v>0.48567046282449483</v>
      </c>
      <c r="F121" s="1230">
        <v>13884</v>
      </c>
      <c r="G121" s="1231">
        <v>330569</v>
      </c>
      <c r="H121" s="1231">
        <v>140953</v>
      </c>
      <c r="I121" s="1232">
        <v>0.42639509451884477</v>
      </c>
      <c r="J121" s="1230">
        <v>19966</v>
      </c>
      <c r="K121" s="1231">
        <v>2236350</v>
      </c>
      <c r="L121" s="1231">
        <v>709143</v>
      </c>
      <c r="M121" s="1232">
        <v>0.31709839694144476</v>
      </c>
      <c r="N121" s="1230">
        <v>21748</v>
      </c>
      <c r="O121" s="1231">
        <v>2984579</v>
      </c>
      <c r="P121" s="1231">
        <v>1052977</v>
      </c>
      <c r="Q121" s="1232">
        <v>0.32747982751730348</v>
      </c>
    </row>
    <row r="122" spans="1:17" x14ac:dyDescent="0.2">
      <c r="A122" s="1234">
        <v>99.94000244140625</v>
      </c>
      <c r="B122" s="1230">
        <v>9667</v>
      </c>
      <c r="C122" s="1231">
        <v>143761</v>
      </c>
      <c r="D122" s="1231">
        <v>71146</v>
      </c>
      <c r="E122" s="1232">
        <v>0.49489082574550819</v>
      </c>
      <c r="F122" s="1230">
        <v>13922</v>
      </c>
      <c r="G122" s="1231">
        <v>359556</v>
      </c>
      <c r="H122" s="1231">
        <v>158076</v>
      </c>
      <c r="I122" s="1232">
        <v>0.43964222541134063</v>
      </c>
      <c r="J122" s="1230">
        <v>19958</v>
      </c>
      <c r="K122" s="1231">
        <v>2518745</v>
      </c>
      <c r="L122" s="1231">
        <v>784968</v>
      </c>
      <c r="M122" s="1232">
        <v>0.31165044496366245</v>
      </c>
      <c r="N122" s="1230">
        <v>21738</v>
      </c>
      <c r="O122" s="1231">
        <v>3334529</v>
      </c>
      <c r="P122" s="1231">
        <v>1220675</v>
      </c>
      <c r="Q122" s="1232">
        <v>0.33635369912604662</v>
      </c>
    </row>
    <row r="123" spans="1:17" x14ac:dyDescent="0.2">
      <c r="A123" s="1234">
        <v>99.949996948242188</v>
      </c>
      <c r="B123" s="1230">
        <v>9670</v>
      </c>
      <c r="C123" s="1231">
        <v>159032</v>
      </c>
      <c r="D123" s="1231">
        <v>80580</v>
      </c>
      <c r="E123" s="1232">
        <v>0.50669047738819861</v>
      </c>
      <c r="F123" s="1230">
        <v>13909</v>
      </c>
      <c r="G123" s="1231">
        <v>397177</v>
      </c>
      <c r="H123" s="1231">
        <v>176840</v>
      </c>
      <c r="I123" s="1232">
        <v>0.44524229751471006</v>
      </c>
      <c r="J123" s="1230">
        <v>19969</v>
      </c>
      <c r="K123" s="1231">
        <v>2901371</v>
      </c>
      <c r="L123" s="1231">
        <v>925554</v>
      </c>
      <c r="M123" s="1232">
        <v>0.31900573901097101</v>
      </c>
      <c r="N123" s="1230">
        <v>21771</v>
      </c>
      <c r="O123" s="1231">
        <v>3832287</v>
      </c>
      <c r="P123" s="1231">
        <v>1397748</v>
      </c>
      <c r="Q123" s="1232">
        <v>0.33659538130995331</v>
      </c>
    </row>
    <row r="124" spans="1:17" x14ac:dyDescent="0.2">
      <c r="A124" s="1234">
        <v>99.959999084472656</v>
      </c>
      <c r="B124" s="1230">
        <v>9660</v>
      </c>
      <c r="C124" s="1231">
        <v>179632</v>
      </c>
      <c r="D124" s="1231">
        <v>90137</v>
      </c>
      <c r="E124" s="1232">
        <v>0.50178698672842259</v>
      </c>
      <c r="F124" s="1230">
        <v>13895</v>
      </c>
      <c r="G124" s="1231">
        <v>454150</v>
      </c>
      <c r="H124" s="1231">
        <v>198356</v>
      </c>
      <c r="I124" s="1232">
        <v>0.43676318397005393</v>
      </c>
      <c r="J124" s="1230">
        <v>19946</v>
      </c>
      <c r="K124" s="1231">
        <v>3436807</v>
      </c>
      <c r="L124" s="1231">
        <v>1101738</v>
      </c>
      <c r="M124" s="1232">
        <v>0.32057022695775467</v>
      </c>
      <c r="N124" s="1230">
        <v>21723</v>
      </c>
      <c r="O124" s="1231">
        <v>4553892</v>
      </c>
      <c r="P124" s="1231">
        <v>1712252</v>
      </c>
      <c r="Q124" s="1232">
        <v>0.34296642728649523</v>
      </c>
    </row>
    <row r="125" spans="1:17" x14ac:dyDescent="0.2">
      <c r="A125" s="1234">
        <v>99.970001220703125</v>
      </c>
      <c r="B125" s="1230">
        <v>9659</v>
      </c>
      <c r="C125" s="1231">
        <v>214449</v>
      </c>
      <c r="D125" s="1231">
        <v>110346</v>
      </c>
      <c r="E125" s="1232">
        <v>0.51455590839780085</v>
      </c>
      <c r="F125" s="1230">
        <v>13904</v>
      </c>
      <c r="G125" s="1231">
        <v>544112</v>
      </c>
      <c r="H125" s="1231">
        <v>248380</v>
      </c>
      <c r="I125" s="1232">
        <v>0.4564868997559326</v>
      </c>
      <c r="J125" s="1230">
        <v>19965</v>
      </c>
      <c r="K125" s="1231">
        <v>4381205</v>
      </c>
      <c r="L125" s="1231">
        <v>1446916</v>
      </c>
      <c r="M125" s="1232">
        <v>0.33025526082436224</v>
      </c>
      <c r="N125" s="1230">
        <v>21757</v>
      </c>
      <c r="O125" s="1231">
        <v>5754408</v>
      </c>
      <c r="P125" s="1231">
        <v>2159733</v>
      </c>
      <c r="Q125" s="1232">
        <v>0.3475430016944816</v>
      </c>
    </row>
    <row r="126" spans="1:17" x14ac:dyDescent="0.2">
      <c r="A126" s="1234">
        <v>99.980003356933594</v>
      </c>
      <c r="B126" s="1230">
        <v>9667</v>
      </c>
      <c r="C126" s="1231">
        <v>281417</v>
      </c>
      <c r="D126" s="1231">
        <v>147394</v>
      </c>
      <c r="E126" s="1232">
        <v>0.52375656054893627</v>
      </c>
      <c r="F126" s="1230">
        <v>13900</v>
      </c>
      <c r="G126" s="1231">
        <v>724942</v>
      </c>
      <c r="H126" s="1231">
        <v>318449</v>
      </c>
      <c r="I126" s="1232">
        <v>0.43927514201136092</v>
      </c>
      <c r="J126" s="1230">
        <v>19959</v>
      </c>
      <c r="K126" s="1231">
        <v>6498524</v>
      </c>
      <c r="L126" s="1231">
        <v>2145184</v>
      </c>
      <c r="M126" s="1232">
        <v>0.33010326652636812</v>
      </c>
      <c r="N126" s="1230">
        <v>21765</v>
      </c>
      <c r="O126" s="1231">
        <v>8128405</v>
      </c>
      <c r="P126" s="1231">
        <v>3165841</v>
      </c>
      <c r="Q126" s="1232">
        <v>0.35714752275970896</v>
      </c>
    </row>
    <row r="127" spans="1:17" x14ac:dyDescent="0.2">
      <c r="A127" s="1234">
        <v>99.989997863769531</v>
      </c>
      <c r="B127" s="1230">
        <v>965</v>
      </c>
      <c r="C127" s="1231">
        <v>349847</v>
      </c>
      <c r="D127" s="1231">
        <v>192038</v>
      </c>
      <c r="E127" s="1232">
        <v>0.5489199564381001</v>
      </c>
      <c r="F127" s="1230">
        <v>1399</v>
      </c>
      <c r="G127" s="1231">
        <v>923112</v>
      </c>
      <c r="H127" s="1231">
        <v>397666</v>
      </c>
      <c r="I127" s="1232">
        <v>0.43078846337172522</v>
      </c>
      <c r="J127" s="1230">
        <v>1997</v>
      </c>
      <c r="K127" s="1231">
        <v>8939687</v>
      </c>
      <c r="L127" s="1231">
        <v>2913244</v>
      </c>
      <c r="M127" s="1232">
        <v>0.32587762860153829</v>
      </c>
      <c r="N127" s="1230">
        <v>2161</v>
      </c>
      <c r="O127" s="1231">
        <v>10833043</v>
      </c>
      <c r="P127" s="1231">
        <v>4481577</v>
      </c>
      <c r="Q127" s="1232">
        <v>0.36346164935194802</v>
      </c>
    </row>
    <row r="128" spans="1:17" x14ac:dyDescent="0.2">
      <c r="A128" s="1235">
        <v>99.990997314453125</v>
      </c>
      <c r="B128" s="1230">
        <v>964</v>
      </c>
      <c r="C128" s="1231">
        <v>371725</v>
      </c>
      <c r="D128" s="1231">
        <v>204731</v>
      </c>
      <c r="E128" s="1232">
        <v>0.55075929786804767</v>
      </c>
      <c r="F128" s="1230">
        <v>1384</v>
      </c>
      <c r="G128" s="1231">
        <v>988030</v>
      </c>
      <c r="H128" s="1231">
        <v>440818</v>
      </c>
      <c r="I128" s="1232">
        <v>0.44615851745392349</v>
      </c>
      <c r="J128" s="1230">
        <v>1992</v>
      </c>
      <c r="K128" s="1231">
        <v>9753395</v>
      </c>
      <c r="L128" s="1231">
        <v>3329990</v>
      </c>
      <c r="M128" s="1232">
        <v>0.34141855220669315</v>
      </c>
      <c r="N128" s="1230">
        <v>2184</v>
      </c>
      <c r="O128" s="1231">
        <v>11710000</v>
      </c>
      <c r="P128" s="1231">
        <v>4776607</v>
      </c>
      <c r="Q128" s="1232">
        <v>0.37088798370039538</v>
      </c>
    </row>
    <row r="129" spans="1:17" x14ac:dyDescent="0.2">
      <c r="A129" s="1235">
        <v>99.991996765136719</v>
      </c>
      <c r="B129" s="1230">
        <v>966</v>
      </c>
      <c r="C129" s="1231">
        <v>400223</v>
      </c>
      <c r="D129" s="1231">
        <v>217005</v>
      </c>
      <c r="E129" s="1232">
        <v>0.54221021780357448</v>
      </c>
      <c r="F129" s="1230">
        <v>1384</v>
      </c>
      <c r="G129" s="1231">
        <v>1064096</v>
      </c>
      <c r="H129" s="1231">
        <v>461192</v>
      </c>
      <c r="I129" s="1232">
        <v>0.43341202297537063</v>
      </c>
      <c r="J129" s="1230">
        <v>1995</v>
      </c>
      <c r="K129" s="1231">
        <v>10824130</v>
      </c>
      <c r="L129" s="1231">
        <v>3542271</v>
      </c>
      <c r="M129" s="1232">
        <v>0.32725687884384241</v>
      </c>
      <c r="N129" s="1230">
        <v>2178</v>
      </c>
      <c r="O129" s="1231">
        <v>12760106</v>
      </c>
      <c r="P129" s="1231">
        <v>5027439</v>
      </c>
      <c r="Q129" s="1232">
        <v>0.35506972622891458</v>
      </c>
    </row>
    <row r="130" spans="1:17" x14ac:dyDescent="0.2">
      <c r="A130" s="1235">
        <v>99.992996215820312</v>
      </c>
      <c r="B130" s="1230">
        <v>974</v>
      </c>
      <c r="C130" s="1231">
        <v>431955</v>
      </c>
      <c r="D130" s="1231">
        <v>243201</v>
      </c>
      <c r="E130" s="1232">
        <v>0.56302392610341356</v>
      </c>
      <c r="F130" s="1230">
        <v>1387</v>
      </c>
      <c r="G130" s="1231">
        <v>1156384</v>
      </c>
      <c r="H130" s="1231">
        <v>504402</v>
      </c>
      <c r="I130" s="1232">
        <v>0.43618901679718847</v>
      </c>
      <c r="J130" s="1230">
        <v>1990</v>
      </c>
      <c r="K130" s="1231">
        <v>12056148</v>
      </c>
      <c r="L130" s="1231">
        <v>3956634</v>
      </c>
      <c r="M130" s="1232">
        <v>0.32818392740367819</v>
      </c>
      <c r="N130" s="1230">
        <v>2156</v>
      </c>
      <c r="O130" s="1231">
        <v>14149049</v>
      </c>
      <c r="P130" s="1231">
        <v>5788988</v>
      </c>
      <c r="Q130" s="1232">
        <v>0.37934823657093647</v>
      </c>
    </row>
    <row r="131" spans="1:17" x14ac:dyDescent="0.2">
      <c r="A131" s="1235">
        <v>99.994003295898438</v>
      </c>
      <c r="B131" s="1230">
        <v>949</v>
      </c>
      <c r="C131" s="1231">
        <v>469968</v>
      </c>
      <c r="D131" s="1231">
        <v>258052</v>
      </c>
      <c r="E131" s="1232">
        <v>0.5490841929663296</v>
      </c>
      <c r="F131" s="1230">
        <v>1391</v>
      </c>
      <c r="G131" s="1231">
        <v>1282353</v>
      </c>
      <c r="H131" s="1231">
        <v>613437</v>
      </c>
      <c r="I131" s="1232">
        <v>0.47836828080879445</v>
      </c>
      <c r="J131" s="1230">
        <v>1987</v>
      </c>
      <c r="K131" s="1231">
        <v>13657446</v>
      </c>
      <c r="L131" s="1231">
        <v>4349879</v>
      </c>
      <c r="M131" s="1232">
        <v>0.31849871491346188</v>
      </c>
      <c r="N131" s="1230">
        <v>2187</v>
      </c>
      <c r="O131" s="1231">
        <v>15813660</v>
      </c>
      <c r="P131" s="1231">
        <v>5606227</v>
      </c>
      <c r="Q131" s="1232">
        <v>0.33399360826697816</v>
      </c>
    </row>
    <row r="132" spans="1:17" x14ac:dyDescent="0.2">
      <c r="A132" s="1235">
        <v>99.995002746582031</v>
      </c>
      <c r="B132" s="1230">
        <v>981</v>
      </c>
      <c r="C132" s="1231">
        <v>523639</v>
      </c>
      <c r="D132" s="1231">
        <v>294605</v>
      </c>
      <c r="E132" s="1232">
        <v>0.5626108826882642</v>
      </c>
      <c r="F132" s="1230">
        <v>1395</v>
      </c>
      <c r="G132" s="1231">
        <v>1455890</v>
      </c>
      <c r="H132" s="1231">
        <v>648614</v>
      </c>
      <c r="I132" s="1232">
        <v>0.44551030641051176</v>
      </c>
      <c r="J132" s="1230">
        <v>2016</v>
      </c>
      <c r="K132" s="1231">
        <v>16075352</v>
      </c>
      <c r="L132" s="1231">
        <v>5279878</v>
      </c>
      <c r="M132" s="1232">
        <v>0.32844556063220265</v>
      </c>
      <c r="N132" s="1230">
        <v>2153</v>
      </c>
      <c r="O132" s="1231">
        <v>18025156</v>
      </c>
      <c r="P132" s="1231">
        <v>6107574</v>
      </c>
      <c r="Q132" s="1232">
        <v>0.30984863842768545</v>
      </c>
    </row>
    <row r="133" spans="1:17" x14ac:dyDescent="0.2">
      <c r="A133" s="1235">
        <v>99.996002197265625</v>
      </c>
      <c r="B133" s="1230">
        <v>965</v>
      </c>
      <c r="C133" s="1231">
        <v>599539</v>
      </c>
      <c r="D133" s="1231">
        <v>334845</v>
      </c>
      <c r="E133" s="1232">
        <v>0.55850411733014871</v>
      </c>
      <c r="F133" s="1230">
        <v>1395</v>
      </c>
      <c r="G133" s="1231">
        <v>1691347</v>
      </c>
      <c r="H133" s="1231">
        <v>790643</v>
      </c>
      <c r="I133" s="1232">
        <v>0.46746350689716537</v>
      </c>
      <c r="J133" s="1230">
        <v>1993</v>
      </c>
      <c r="K133" s="1231">
        <v>19693394</v>
      </c>
      <c r="L133" s="1231">
        <v>6296894</v>
      </c>
      <c r="M133" s="1232">
        <v>0.31974650992104253</v>
      </c>
      <c r="N133" s="1230">
        <v>2190</v>
      </c>
      <c r="O133" s="1231">
        <v>22013272</v>
      </c>
      <c r="P133" s="1231">
        <v>9008983</v>
      </c>
      <c r="Q133" s="1232">
        <v>0.36975475884178916</v>
      </c>
    </row>
    <row r="134" spans="1:17" x14ac:dyDescent="0.2">
      <c r="A134" s="1235">
        <v>99.997001647949219</v>
      </c>
      <c r="B134" s="1230">
        <v>965</v>
      </c>
      <c r="C134" s="1231">
        <v>743962</v>
      </c>
      <c r="D134" s="1231">
        <v>412953</v>
      </c>
      <c r="E134" s="1232">
        <v>0.55507270532634734</v>
      </c>
      <c r="F134" s="1230">
        <v>1384</v>
      </c>
      <c r="G134" s="1231">
        <v>2038926</v>
      </c>
      <c r="H134" s="1231">
        <v>942423</v>
      </c>
      <c r="I134" s="1232">
        <v>0.46221540163792113</v>
      </c>
      <c r="J134" s="1230">
        <v>1988</v>
      </c>
      <c r="K134" s="1231">
        <v>25047724</v>
      </c>
      <c r="L134" s="1231">
        <v>7038044</v>
      </c>
      <c r="M134" s="1232">
        <v>0.28098537016776454</v>
      </c>
      <c r="N134" s="1230">
        <v>2180</v>
      </c>
      <c r="O134" s="1231">
        <v>28202282</v>
      </c>
      <c r="P134" s="1231">
        <v>11390472</v>
      </c>
      <c r="Q134" s="1232">
        <v>0.36100320376274625</v>
      </c>
    </row>
    <row r="135" spans="1:17" x14ac:dyDescent="0.2">
      <c r="A135" s="1235">
        <v>99.998001098632812</v>
      </c>
      <c r="B135" s="1230">
        <v>965</v>
      </c>
      <c r="C135" s="1231">
        <v>997196</v>
      </c>
      <c r="D135" s="1231">
        <v>548531</v>
      </c>
      <c r="E135" s="1232">
        <v>0.55007340582994713</v>
      </c>
      <c r="F135" s="1230">
        <v>1384</v>
      </c>
      <c r="G135" s="1231">
        <v>2672712</v>
      </c>
      <c r="H135" s="1231">
        <v>1216830</v>
      </c>
      <c r="I135" s="1232">
        <v>0.45527913220728611</v>
      </c>
      <c r="J135" s="1230">
        <v>1089</v>
      </c>
      <c r="K135" s="1231">
        <v>36165304</v>
      </c>
      <c r="L135" s="1231">
        <v>11603237</v>
      </c>
      <c r="M135" s="1232">
        <v>0.3208389178755417</v>
      </c>
      <c r="N135" s="1230">
        <v>2155</v>
      </c>
      <c r="O135" s="1231">
        <v>37476480</v>
      </c>
      <c r="P135" s="1231">
        <v>13457655</v>
      </c>
      <c r="Q135" s="1232">
        <v>0.33042571059799503</v>
      </c>
    </row>
    <row r="136" spans="1:17" ht="17" thickBot="1" x14ac:dyDescent="0.25">
      <c r="A136" s="1236">
        <v>99.999000549316406</v>
      </c>
      <c r="B136" s="1237">
        <v>972</v>
      </c>
      <c r="C136" s="1238">
        <v>2478039</v>
      </c>
      <c r="D136" s="1238">
        <v>1472661</v>
      </c>
      <c r="E136" s="1239">
        <v>0.59428483571081814</v>
      </c>
      <c r="F136" s="1237">
        <v>1399</v>
      </c>
      <c r="G136" s="1238">
        <v>5816870</v>
      </c>
      <c r="H136" s="1238">
        <v>2634467</v>
      </c>
      <c r="I136" s="1239">
        <v>0.45290113067680726</v>
      </c>
      <c r="J136" s="1237">
        <v>2917</v>
      </c>
      <c r="K136" s="1238">
        <v>51350456</v>
      </c>
      <c r="L136" s="1238">
        <v>12620048</v>
      </c>
      <c r="M136" s="1239">
        <v>0.24576311454760985</v>
      </c>
      <c r="N136" s="1237">
        <v>2196</v>
      </c>
      <c r="O136" s="1238">
        <v>142041664</v>
      </c>
      <c r="P136" s="1238">
        <v>45725640</v>
      </c>
      <c r="Q136" s="1239">
        <v>0.29400080859538957</v>
      </c>
    </row>
    <row r="137" spans="1:17" ht="17" thickTop="1" x14ac:dyDescent="0.2"/>
  </sheetData>
  <mergeCells count="6">
    <mergeCell ref="A4:Q4"/>
    <mergeCell ref="B7:Q7"/>
    <mergeCell ref="B8:E8"/>
    <mergeCell ref="F8:I8"/>
    <mergeCell ref="J8:M8"/>
    <mergeCell ref="N8:Q8"/>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tabColor theme="6" tint="0.39997558519241921"/>
  </sheetPr>
  <dimension ref="A1:AD72"/>
  <sheetViews>
    <sheetView workbookViewId="0">
      <pane xSplit="1" ySplit="9" topLeftCell="B57" activePane="bottomRight" state="frozen"/>
      <selection activeCell="D32" sqref="D32"/>
      <selection pane="topRight" activeCell="D32" sqref="D32"/>
      <selection pane="bottomLeft" activeCell="D32" sqref="D32"/>
      <selection pane="bottomRight" activeCell="F65" sqref="F65"/>
    </sheetView>
  </sheetViews>
  <sheetFormatPr baseColWidth="10" defaultColWidth="10.83203125" defaultRowHeight="16" x14ac:dyDescent="0.2"/>
  <cols>
    <col min="1" max="1" width="10.83203125" style="4"/>
    <col min="2" max="3" width="10.83203125" style="4" hidden="1" customWidth="1"/>
    <col min="4" max="4" width="10.83203125" style="4"/>
    <col min="5" max="5" width="10.83203125" style="4" customWidth="1"/>
    <col min="6" max="24" width="10.83203125" style="4"/>
    <col min="25" max="27" width="11" style="4" customWidth="1"/>
    <col min="28" max="16384" width="10.83203125" style="4"/>
  </cols>
  <sheetData>
    <row r="1" spans="1:30" x14ac:dyDescent="0.2">
      <c r="A1" s="52" t="s">
        <v>37</v>
      </c>
      <c r="B1" s="52"/>
      <c r="C1" s="52"/>
      <c r="D1" s="52"/>
      <c r="G1" s="198"/>
    </row>
    <row r="2" spans="1:30" x14ac:dyDescent="0.2">
      <c r="E2" s="51"/>
      <c r="F2" s="51"/>
      <c r="G2" s="199"/>
    </row>
    <row r="3" spans="1:30" ht="17" thickBot="1" x14ac:dyDescent="0.25">
      <c r="G3" s="198"/>
    </row>
    <row r="4" spans="1:30" ht="25" customHeight="1" thickTop="1" x14ac:dyDescent="0.2">
      <c r="A4" s="1365" t="s">
        <v>884</v>
      </c>
      <c r="B4" s="1366"/>
      <c r="C4" s="1366"/>
      <c r="D4" s="1366"/>
      <c r="E4" s="1366"/>
      <c r="F4" s="1366"/>
      <c r="G4" s="1366"/>
      <c r="H4" s="1366"/>
      <c r="I4" s="1366"/>
      <c r="J4" s="1366"/>
      <c r="K4" s="1366"/>
      <c r="L4" s="1366"/>
      <c r="M4" s="1366"/>
      <c r="N4" s="1366"/>
      <c r="O4" s="1366"/>
      <c r="P4" s="1366"/>
      <c r="Q4" s="1366"/>
      <c r="R4" s="1366"/>
      <c r="S4" s="1366"/>
      <c r="T4" s="1366"/>
      <c r="U4" s="1366"/>
      <c r="V4" s="1366"/>
      <c r="W4" s="1367"/>
      <c r="X4" s="496"/>
    </row>
    <row r="5" spans="1:30" x14ac:dyDescent="0.2">
      <c r="A5" s="49"/>
      <c r="B5" s="50"/>
      <c r="C5" s="50"/>
      <c r="D5" s="50"/>
      <c r="E5" s="50"/>
      <c r="F5" s="50"/>
      <c r="G5" s="50"/>
      <c r="H5" s="50"/>
      <c r="I5" s="50"/>
      <c r="J5" s="50"/>
      <c r="K5" s="50"/>
      <c r="L5" s="50"/>
      <c r="M5" s="50"/>
      <c r="N5" s="50"/>
      <c r="O5" s="50"/>
      <c r="P5" s="50"/>
      <c r="Q5" s="50"/>
      <c r="R5" s="50"/>
      <c r="S5" s="50"/>
      <c r="T5" s="50"/>
      <c r="U5" s="50"/>
      <c r="V5" s="50"/>
      <c r="W5" s="704"/>
      <c r="X5" s="495"/>
    </row>
    <row r="6" spans="1:30" x14ac:dyDescent="0.2">
      <c r="A6" s="49"/>
      <c r="B6" s="50"/>
      <c r="C6" s="50"/>
      <c r="D6" s="45" t="s">
        <v>36</v>
      </c>
      <c r="E6" s="45" t="s">
        <v>35</v>
      </c>
      <c r="F6" s="45" t="s">
        <v>34</v>
      </c>
      <c r="G6" s="45" t="s">
        <v>33</v>
      </c>
      <c r="H6" s="45" t="s">
        <v>32</v>
      </c>
      <c r="I6" s="45" t="s">
        <v>31</v>
      </c>
      <c r="J6" s="913" t="s">
        <v>30</v>
      </c>
      <c r="K6" s="48" t="s">
        <v>29</v>
      </c>
      <c r="L6" s="225" t="s">
        <v>28</v>
      </c>
      <c r="M6" s="45" t="s">
        <v>27</v>
      </c>
      <c r="N6" s="45" t="s">
        <v>26</v>
      </c>
      <c r="O6" s="47" t="s">
        <v>25</v>
      </c>
      <c r="P6" s="45" t="s">
        <v>24</v>
      </c>
      <c r="Q6" s="45" t="s">
        <v>23</v>
      </c>
      <c r="R6" s="914" t="s">
        <v>22</v>
      </c>
      <c r="S6" s="914" t="s">
        <v>21</v>
      </c>
      <c r="T6" s="915" t="s">
        <v>54</v>
      </c>
      <c r="U6" s="915" t="s">
        <v>53</v>
      </c>
      <c r="V6" s="915" t="s">
        <v>52</v>
      </c>
      <c r="W6" s="917" t="s">
        <v>51</v>
      </c>
      <c r="X6" s="46"/>
      <c r="Z6" s="480"/>
    </row>
    <row r="7" spans="1:30" ht="35" customHeight="1" x14ac:dyDescent="0.2">
      <c r="A7" s="43"/>
      <c r="B7" s="860"/>
      <c r="C7" s="860"/>
      <c r="D7" s="1457" t="s">
        <v>864</v>
      </c>
      <c r="E7" s="1458"/>
      <c r="F7" s="1458"/>
      <c r="G7" s="1458"/>
      <c r="H7" s="1458"/>
      <c r="I7" s="1458"/>
      <c r="J7" s="1458"/>
      <c r="K7" s="1458"/>
      <c r="L7" s="1458"/>
      <c r="M7" s="1458"/>
      <c r="N7" s="1458"/>
      <c r="O7" s="1458"/>
      <c r="P7" s="1458"/>
      <c r="Q7" s="1458"/>
      <c r="R7" s="1458"/>
      <c r="S7" s="1458"/>
      <c r="T7" s="1458"/>
      <c r="U7" s="1458"/>
      <c r="V7" s="1458"/>
      <c r="W7" s="1459"/>
      <c r="X7" s="50"/>
      <c r="Z7" s="1403"/>
      <c r="AA7" s="1403"/>
      <c r="AB7" s="1403"/>
      <c r="AC7" s="1403"/>
      <c r="AD7" s="1403"/>
    </row>
    <row r="8" spans="1:30" ht="21" customHeight="1" x14ac:dyDescent="0.2">
      <c r="A8" s="405"/>
      <c r="B8" s="495"/>
      <c r="C8" s="495"/>
      <c r="D8" s="1491" t="s">
        <v>1060</v>
      </c>
      <c r="E8" s="1492"/>
      <c r="F8" s="1492"/>
      <c r="G8" s="1492"/>
      <c r="H8" s="1492"/>
      <c r="I8" s="1492"/>
      <c r="J8" s="1492"/>
      <c r="K8" s="1492"/>
      <c r="L8" s="1492"/>
      <c r="M8" s="1492"/>
      <c r="N8" s="1493" t="s">
        <v>859</v>
      </c>
      <c r="O8" s="1492"/>
      <c r="P8" s="1492"/>
      <c r="Q8" s="1492"/>
      <c r="R8" s="1492"/>
      <c r="S8" s="1492"/>
      <c r="T8" s="1492"/>
      <c r="U8" s="1492"/>
      <c r="V8" s="1492"/>
      <c r="W8" s="1494"/>
      <c r="X8" s="497"/>
      <c r="Z8" s="1403"/>
      <c r="AA8" s="1403"/>
      <c r="AB8" s="1403"/>
      <c r="AC8" s="1403"/>
      <c r="AD8" s="1403"/>
    </row>
    <row r="9" spans="1:30" s="27" customFormat="1" ht="31" customHeight="1" x14ac:dyDescent="0.2">
      <c r="A9" s="42"/>
      <c r="B9" s="864" t="s">
        <v>860</v>
      </c>
      <c r="C9" s="1249" t="s">
        <v>1103</v>
      </c>
      <c r="D9" s="772" t="s">
        <v>38</v>
      </c>
      <c r="E9" s="292" t="s">
        <v>16</v>
      </c>
      <c r="F9" s="481" t="s">
        <v>15</v>
      </c>
      <c r="G9" s="481" t="s">
        <v>59</v>
      </c>
      <c r="H9" s="292" t="s">
        <v>14</v>
      </c>
      <c r="I9" s="41" t="s">
        <v>13</v>
      </c>
      <c r="J9" s="41" t="s">
        <v>12</v>
      </c>
      <c r="K9" s="41" t="s">
        <v>11</v>
      </c>
      <c r="L9" s="41" t="s">
        <v>10</v>
      </c>
      <c r="M9" s="41" t="s">
        <v>9</v>
      </c>
      <c r="N9" s="772" t="s">
        <v>38</v>
      </c>
      <c r="O9" s="292" t="s">
        <v>16</v>
      </c>
      <c r="P9" s="481" t="s">
        <v>15</v>
      </c>
      <c r="Q9" s="481" t="s">
        <v>59</v>
      </c>
      <c r="R9" s="292" t="s">
        <v>14</v>
      </c>
      <c r="S9" s="41" t="s">
        <v>13</v>
      </c>
      <c r="T9" s="41" t="s">
        <v>12</v>
      </c>
      <c r="U9" s="41" t="s">
        <v>11</v>
      </c>
      <c r="V9" s="41" t="s">
        <v>10</v>
      </c>
      <c r="W9" s="635" t="s">
        <v>9</v>
      </c>
      <c r="X9" s="498"/>
      <c r="Y9" s="918" t="s">
        <v>39</v>
      </c>
      <c r="Z9" s="1403"/>
      <c r="AA9" s="1403"/>
      <c r="AB9" s="1403"/>
      <c r="AC9" s="1403"/>
      <c r="AD9" s="1403"/>
    </row>
    <row r="10" spans="1:30" x14ac:dyDescent="0.2">
      <c r="A10" s="24">
        <v>1960</v>
      </c>
      <c r="B10" s="865">
        <v>111313.60000000001</v>
      </c>
      <c r="C10" s="865">
        <v>3342.273182253592</v>
      </c>
      <c r="D10" s="867">
        <v>585.97024328112752</v>
      </c>
      <c r="E10" s="887"/>
      <c r="G10" s="869"/>
      <c r="H10" s="870"/>
      <c r="I10" s="871"/>
      <c r="J10" s="871"/>
      <c r="K10" s="871"/>
      <c r="L10" s="871"/>
      <c r="M10" s="871"/>
      <c r="N10" s="888">
        <v>1.9515597234489947E-2</v>
      </c>
      <c r="O10" s="857"/>
      <c r="P10" s="22"/>
      <c r="Q10" s="22"/>
      <c r="R10" s="857"/>
      <c r="S10" s="22"/>
      <c r="T10" s="22"/>
      <c r="U10" s="22"/>
      <c r="V10" s="22"/>
      <c r="W10" s="21"/>
      <c r="X10" s="13"/>
      <c r="Y10" s="11"/>
      <c r="Z10" s="2"/>
      <c r="AA10" s="2"/>
      <c r="AB10" s="2"/>
      <c r="AC10" s="2"/>
      <c r="AD10" s="2"/>
    </row>
    <row r="11" spans="1:30" x14ac:dyDescent="0.2">
      <c r="A11" s="16">
        <v>1961</v>
      </c>
      <c r="B11" s="862">
        <v>112450.2</v>
      </c>
      <c r="C11" s="866">
        <v>3420.3009625801633</v>
      </c>
      <c r="D11" s="872">
        <v>624.33902853982613</v>
      </c>
      <c r="E11" s="873"/>
      <c r="F11" s="869"/>
      <c r="G11" s="869"/>
      <c r="H11" s="874"/>
      <c r="I11" s="875"/>
      <c r="J11" s="875"/>
      <c r="K11" s="875"/>
      <c r="L11" s="875"/>
      <c r="M11" s="875"/>
      <c r="N11" s="889">
        <v>2.0526570437867913E-2</v>
      </c>
      <c r="O11" s="858"/>
      <c r="P11" s="13"/>
      <c r="Q11" s="13"/>
      <c r="R11" s="858"/>
      <c r="S11" s="13"/>
      <c r="T11" s="13"/>
      <c r="U11" s="13"/>
      <c r="V11" s="13"/>
      <c r="W11" s="12"/>
      <c r="X11" s="13"/>
      <c r="Y11" s="11"/>
      <c r="Z11" s="2"/>
      <c r="AA11" s="2"/>
      <c r="AB11" s="2"/>
      <c r="AC11" s="2"/>
      <c r="AD11" s="2"/>
    </row>
    <row r="12" spans="1:30" x14ac:dyDescent="0.2">
      <c r="A12" s="16">
        <v>1962</v>
      </c>
      <c r="B12" s="862">
        <v>113753.9</v>
      </c>
      <c r="C12" s="866">
        <v>3633.9508392330381</v>
      </c>
      <c r="D12" s="872">
        <v>617.37720117827246</v>
      </c>
      <c r="E12" s="873">
        <v>541.62652959172692</v>
      </c>
      <c r="F12" s="877">
        <v>471.47554631900084</v>
      </c>
      <c r="G12" s="877">
        <f>(E12-F12*0.5)/0.4</f>
        <v>764.72189108056625</v>
      </c>
      <c r="H12" s="873">
        <v>1290.3991162167033</v>
      </c>
      <c r="I12" s="878">
        <v>1311.3458273396654</v>
      </c>
      <c r="J12" s="878">
        <v>424.99375454892504</v>
      </c>
      <c r="K12" s="878">
        <v>256.77313551458468</v>
      </c>
      <c r="L12" s="878">
        <v>160.61236533261942</v>
      </c>
      <c r="M12" s="878">
        <v>154.7070184700919</v>
      </c>
      <c r="N12" s="889">
        <v>1.9325815761430401E-2</v>
      </c>
      <c r="O12" s="858">
        <v>1.6954585466414252E-2</v>
      </c>
      <c r="P12" s="13">
        <v>1.475864273379557E-2</v>
      </c>
      <c r="Q12" s="13">
        <v>2.3938160248791172E-2</v>
      </c>
      <c r="R12" s="858">
        <v>4.0393483159277828E-2</v>
      </c>
      <c r="S12" s="13">
        <v>4.1049179999390617E-2</v>
      </c>
      <c r="T12" s="13">
        <v>1.3303618896998159E-2</v>
      </c>
      <c r="U12" s="13">
        <v>8.0377932647479611E-3</v>
      </c>
      <c r="V12" s="13">
        <v>5.0276637613144715E-3</v>
      </c>
      <c r="W12" s="12">
        <v>4.8428081410312185E-3</v>
      </c>
      <c r="X12" s="13"/>
      <c r="Y12" s="920">
        <f>O12*0.9+0.1*'TG4'!R12-N12</f>
        <v>-2.734052572979026E-5</v>
      </c>
      <c r="Z12" s="2"/>
      <c r="AA12" s="2"/>
      <c r="AB12" s="2"/>
      <c r="AC12" s="2"/>
      <c r="AD12" s="2"/>
    </row>
    <row r="13" spans="1:30" x14ac:dyDescent="0.2">
      <c r="A13" s="16">
        <v>1963</v>
      </c>
      <c r="B13" s="862">
        <v>115096.3</v>
      </c>
      <c r="C13" s="866">
        <v>3800.6690076484156</v>
      </c>
      <c r="D13" s="872">
        <v>636.39517199576073</v>
      </c>
      <c r="E13" s="873">
        <f>(E12+E14)/2</f>
        <v>574.43356853353657</v>
      </c>
      <c r="F13" s="877">
        <f t="shared" ref="F13:J13" si="0">(F12+F14)/2</f>
        <v>506.96747799655685</v>
      </c>
      <c r="G13" s="877">
        <f t="shared" si="0"/>
        <v>802.37457383814535</v>
      </c>
      <c r="H13" s="873">
        <f t="shared" si="0"/>
        <v>1116.2859892869676</v>
      </c>
      <c r="I13" s="878">
        <f t="shared" si="0"/>
        <v>980.08135077115162</v>
      </c>
      <c r="J13" s="878">
        <f t="shared" si="0"/>
        <v>341.04298745547567</v>
      </c>
      <c r="K13" s="878">
        <f t="shared" ref="K13" si="1">(K12+K14)/2</f>
        <v>191.56003958245773</v>
      </c>
      <c r="L13" s="878">
        <f t="shared" ref="L13" si="2">(L12+L14)/2</f>
        <v>162.62515122228069</v>
      </c>
      <c r="M13" s="878">
        <f t="shared" ref="M13" si="3">(M12+M14)/2</f>
        <v>157.16179319059484</v>
      </c>
      <c r="N13" s="889">
        <v>1.9272062230932221E-2</v>
      </c>
      <c r="O13" s="858">
        <v>1.7395668552288343E-2</v>
      </c>
      <c r="P13" s="13">
        <v>1.5352581564012069E-2</v>
      </c>
      <c r="Q13" s="13">
        <v>2.4298444425705772E-2</v>
      </c>
      <c r="R13" s="858">
        <v>3.3804676716182702E-2</v>
      </c>
      <c r="S13" s="13">
        <v>2.9679968696499741E-2</v>
      </c>
      <c r="T13" s="13">
        <v>1.032786225742886E-2</v>
      </c>
      <c r="U13" s="13">
        <v>5.8010449579865096E-3</v>
      </c>
      <c r="V13" s="13">
        <v>4.924804858028424E-3</v>
      </c>
      <c r="W13" s="12">
        <v>4.7593570661378613E-3</v>
      </c>
      <c r="X13" s="13"/>
      <c r="Y13" s="920">
        <f>O13*0.9+0.1*'TG4'!R13-N13</f>
        <v>-2.354928622544418E-4</v>
      </c>
      <c r="Z13" s="2"/>
      <c r="AA13" s="2"/>
      <c r="AB13" s="2"/>
      <c r="AC13" s="2"/>
      <c r="AD13" s="2"/>
    </row>
    <row r="14" spans="1:30" x14ac:dyDescent="0.2">
      <c r="A14" s="16">
        <v>1964</v>
      </c>
      <c r="B14" s="862">
        <v>116795.9</v>
      </c>
      <c r="C14" s="866">
        <v>4015.1727742937346</v>
      </c>
      <c r="D14" s="872">
        <v>642.31634557590291</v>
      </c>
      <c r="E14" s="873">
        <v>607.24060747534622</v>
      </c>
      <c r="F14" s="877">
        <v>542.45940967411286</v>
      </c>
      <c r="G14" s="877">
        <f t="shared" ref="G14:G63" si="4">(E14-F14*0.5)/0.4</f>
        <v>840.02725659572445</v>
      </c>
      <c r="H14" s="873">
        <v>942.17286235723191</v>
      </c>
      <c r="I14" s="878">
        <v>648.81687420263768</v>
      </c>
      <c r="J14" s="878">
        <v>257.0922203620263</v>
      </c>
      <c r="K14" s="878">
        <v>126.34694365033077</v>
      </c>
      <c r="L14" s="878">
        <v>164.63793711194199</v>
      </c>
      <c r="M14" s="878">
        <v>159.61656791109777</v>
      </c>
      <c r="N14" s="889">
        <v>1.8684106483921985E-2</v>
      </c>
      <c r="O14" s="858">
        <v>1.7663801099843113E-2</v>
      </c>
      <c r="P14" s="13">
        <v>1.5779404406202957E-2</v>
      </c>
      <c r="Q14" s="13">
        <v>2.4435247241854079E-2</v>
      </c>
      <c r="R14" s="858">
        <v>2.7406523604440732E-2</v>
      </c>
      <c r="S14" s="13">
        <v>1.8873197996072118E-2</v>
      </c>
      <c r="T14" s="13">
        <v>7.478462060817038E-3</v>
      </c>
      <c r="U14" s="13">
        <v>3.6752602753153943E-3</v>
      </c>
      <c r="V14" s="13">
        <v>4.7890930527927367E-3</v>
      </c>
      <c r="W14" s="12">
        <v>4.6430282710230308E-3</v>
      </c>
      <c r="X14" s="13"/>
      <c r="Y14" s="920">
        <f>O14*0.9+0.1*'TG4'!R14-N14</f>
        <v>-4.6033133619109712E-5</v>
      </c>
      <c r="Z14" s="2"/>
      <c r="AA14" s="2"/>
      <c r="AB14" s="2"/>
      <c r="AC14" s="2"/>
      <c r="AD14" s="2"/>
    </row>
    <row r="15" spans="1:30" x14ac:dyDescent="0.2">
      <c r="A15" s="16">
        <v>1964</v>
      </c>
      <c r="B15" s="862">
        <v>118275.3</v>
      </c>
      <c r="C15" s="866">
        <v>4275.9333842817796</v>
      </c>
      <c r="D15" s="872">
        <v>675.72487417602156</v>
      </c>
      <c r="E15" s="873">
        <f>(E14+E16)/2</f>
        <v>666.92802036659873</v>
      </c>
      <c r="F15" s="877">
        <f t="shared" ref="F15" si="5">(F14+F16)/2</f>
        <v>594.42065736822951</v>
      </c>
      <c r="G15" s="877">
        <f t="shared" ref="G15" si="6">(G14+G16)/2</f>
        <v>924.29422920621005</v>
      </c>
      <c r="H15" s="873">
        <f t="shared" ref="H15" si="7">(H14+H16)/2</f>
        <v>1036.6470304455077</v>
      </c>
      <c r="I15" s="878">
        <f t="shared" ref="I15:J15" si="8">(I14+I16)/2</f>
        <v>642.87989641879051</v>
      </c>
      <c r="J15" s="878">
        <f t="shared" si="8"/>
        <v>294.56434729890094</v>
      </c>
      <c r="K15" s="878">
        <f t="shared" ref="K15" si="9">(K14+K16)/2</f>
        <v>192.08105499417837</v>
      </c>
      <c r="L15" s="878">
        <f t="shared" ref="L15" si="10">(L14+L16)/2</f>
        <v>216.60220095891745</v>
      </c>
      <c r="M15" s="878">
        <f t="shared" ref="M15" si="11">(M14+M16)/2</f>
        <v>226.5934586630552</v>
      </c>
      <c r="N15" s="889">
        <v>1.8691021357914697E-2</v>
      </c>
      <c r="O15" s="858">
        <v>1.8447694245478777E-2</v>
      </c>
      <c r="P15" s="13">
        <v>1.6442090008900737E-2</v>
      </c>
      <c r="Q15" s="13">
        <v>2.5566623102571028E-2</v>
      </c>
      <c r="R15" s="858">
        <v>2.8674379954271922E-2</v>
      </c>
      <c r="S15" s="13">
        <v>1.7782506362800397E-2</v>
      </c>
      <c r="T15" s="13">
        <v>8.1478553136846068E-3</v>
      </c>
      <c r="U15" s="13">
        <v>5.3130959633902065E-3</v>
      </c>
      <c r="V15" s="13">
        <v>5.9913679650038269E-3</v>
      </c>
      <c r="W15" s="12">
        <v>6.2677331222998154E-3</v>
      </c>
      <c r="X15" s="13"/>
      <c r="Y15" s="920">
        <f>O15*0.9+0.1*'TG4'!R15-N15</f>
        <v>7.7934145844339719E-4</v>
      </c>
      <c r="Z15" s="2"/>
      <c r="AA15" s="2"/>
      <c r="AB15" s="2"/>
      <c r="AC15" s="2"/>
      <c r="AD15" s="2"/>
    </row>
    <row r="16" spans="1:30" x14ac:dyDescent="0.2">
      <c r="A16" s="16">
        <v>1966</v>
      </c>
      <c r="B16" s="862">
        <v>119724.2</v>
      </c>
      <c r="C16" s="866">
        <v>4529.7803271815901</v>
      </c>
      <c r="D16" s="872">
        <v>767.08631693030509</v>
      </c>
      <c r="E16" s="873">
        <v>726.61543325785135</v>
      </c>
      <c r="F16" s="877">
        <v>646.38190506234616</v>
      </c>
      <c r="G16" s="877">
        <f t="shared" si="4"/>
        <v>1008.5612018166956</v>
      </c>
      <c r="H16" s="873">
        <v>1131.1211985337834</v>
      </c>
      <c r="I16" s="878">
        <v>636.94291863494334</v>
      </c>
      <c r="J16" s="878">
        <v>332.03647423577559</v>
      </c>
      <c r="K16" s="878">
        <v>257.81516633802596</v>
      </c>
      <c r="L16" s="878">
        <v>268.56646480589291</v>
      </c>
      <c r="M16" s="878">
        <v>293.57034941501263</v>
      </c>
      <c r="N16" s="889">
        <v>2.0274447984670579E-2</v>
      </c>
      <c r="O16" s="858">
        <v>1.9204783713778147E-2</v>
      </c>
      <c r="P16" s="13">
        <v>1.7084174261981385E-2</v>
      </c>
      <c r="Q16" s="13">
        <v>2.6656741456968631E-2</v>
      </c>
      <c r="R16" s="858">
        <v>2.9896059149905341E-2</v>
      </c>
      <c r="S16" s="13">
        <v>1.6834697462400072E-2</v>
      </c>
      <c r="T16" s="13">
        <v>8.7758783820390835E-3</v>
      </c>
      <c r="U16" s="13">
        <v>6.8141747078698236E-3</v>
      </c>
      <c r="V16" s="13">
        <v>7.0983365247911934E-3</v>
      </c>
      <c r="W16" s="12">
        <v>7.7592008196347706E-3</v>
      </c>
      <c r="X16" s="13"/>
      <c r="Y16" s="920">
        <f>O16*0.9+0.1*'TG4'!R16-N16</f>
        <v>-5.3672727971104672E-7</v>
      </c>
      <c r="Z16" s="2"/>
      <c r="AA16" s="2"/>
      <c r="AB16" s="2"/>
      <c r="AC16" s="2"/>
      <c r="AD16" s="2"/>
    </row>
    <row r="17" spans="1:30" x14ac:dyDescent="0.2">
      <c r="A17" s="16">
        <v>1967</v>
      </c>
      <c r="B17" s="862">
        <v>121142.6</v>
      </c>
      <c r="C17" s="866">
        <v>4647.3937435954185</v>
      </c>
      <c r="D17" s="872">
        <v>1066.9695087488396</v>
      </c>
      <c r="E17" s="873">
        <v>1039.3583462360473</v>
      </c>
      <c r="F17" s="877">
        <v>1012.219017220969</v>
      </c>
      <c r="G17" s="877">
        <f t="shared" si="4"/>
        <v>1333.1220940639071</v>
      </c>
      <c r="H17" s="873">
        <v>1315.0340608332976</v>
      </c>
      <c r="I17" s="878">
        <v>997.36109858479358</v>
      </c>
      <c r="J17" s="878">
        <v>694.11831617860958</v>
      </c>
      <c r="K17" s="878">
        <v>620.89059864581009</v>
      </c>
      <c r="L17" s="878">
        <v>748.64064800582207</v>
      </c>
      <c r="M17" s="878">
        <v>849.01365550834578</v>
      </c>
      <c r="N17" s="889">
        <v>2.7812461681062498E-2</v>
      </c>
      <c r="O17" s="858">
        <v>2.7092727524594306E-2</v>
      </c>
      <c r="P17" s="13">
        <v>2.6385292549093716E-2</v>
      </c>
      <c r="Q17" s="13">
        <v>3.4750203125118624E-2</v>
      </c>
      <c r="R17" s="858">
        <v>3.4278706304462496E-2</v>
      </c>
      <c r="S17" s="13">
        <v>2.5997994421695918E-2</v>
      </c>
      <c r="T17" s="13">
        <v>1.8093430892396341E-2</v>
      </c>
      <c r="U17" s="13">
        <v>1.6184619936532304E-2</v>
      </c>
      <c r="V17" s="13">
        <v>1.9514652635166382E-2</v>
      </c>
      <c r="W17" s="12">
        <v>2.2131053949436812E-2</v>
      </c>
      <c r="X17" s="13"/>
      <c r="Y17" s="920">
        <f>O17*0.9+0.1*'TG4'!R17-N17</f>
        <v>-1.1362784813721827E-6</v>
      </c>
      <c r="Z17" s="2"/>
      <c r="AA17" s="2"/>
      <c r="AB17" s="2"/>
      <c r="AC17" s="2"/>
      <c r="AD17" s="2"/>
    </row>
    <row r="18" spans="1:30" x14ac:dyDescent="0.2">
      <c r="A18" s="16">
        <v>1968</v>
      </c>
      <c r="B18" s="862">
        <v>123507</v>
      </c>
      <c r="C18" s="866">
        <v>4876.6772975495915</v>
      </c>
      <c r="D18" s="876">
        <v>1187.1470269562001</v>
      </c>
      <c r="E18" s="873">
        <v>1169.0724956193471</v>
      </c>
      <c r="F18" s="877">
        <v>1153.2233195890099</v>
      </c>
      <c r="G18" s="877">
        <f t="shared" si="4"/>
        <v>1481.1520895621054</v>
      </c>
      <c r="H18" s="873">
        <v>1349.1602337955405</v>
      </c>
      <c r="I18" s="878">
        <v>1127.6385590610248</v>
      </c>
      <c r="J18" s="878">
        <v>695.98277875840677</v>
      </c>
      <c r="K18" s="878">
        <v>721.65473908201204</v>
      </c>
      <c r="L18" s="878">
        <v>908.57643803660073</v>
      </c>
      <c r="M18" s="878">
        <v>907.62623604800001</v>
      </c>
      <c r="N18" s="889">
        <v>3.006575151731955E-2</v>
      </c>
      <c r="O18" s="858">
        <v>2.9607994933150573E-2</v>
      </c>
      <c r="P18" s="13">
        <v>2.9206597821030307E-2</v>
      </c>
      <c r="Q18" s="13">
        <v>3.7511740056588541E-2</v>
      </c>
      <c r="R18" s="858">
        <v>3.4168906989009429E-2</v>
      </c>
      <c r="S18" s="13">
        <v>2.8558636755384725E-2</v>
      </c>
      <c r="T18" s="13">
        <v>1.7626498497103075E-2</v>
      </c>
      <c r="U18" s="13">
        <v>1.827666798961403E-2</v>
      </c>
      <c r="V18" s="13">
        <v>2.3010657315580833E-2</v>
      </c>
      <c r="W18" s="12">
        <v>2.2986592447260534E-2</v>
      </c>
      <c r="X18" s="13"/>
      <c r="Y18" s="920">
        <f>O18*0.9+0.1*'TG4'!R18-N18</f>
        <v>-1.6653785830898771E-6</v>
      </c>
      <c r="Z18" s="2"/>
      <c r="AA18" s="2"/>
      <c r="AB18" s="2"/>
      <c r="AC18" s="2"/>
      <c r="AD18" s="2"/>
    </row>
    <row r="19" spans="1:30" x14ac:dyDescent="0.2">
      <c r="A19" s="20">
        <v>1969</v>
      </c>
      <c r="B19" s="863">
        <v>125542.6</v>
      </c>
      <c r="C19" s="886">
        <v>5022.7439344892082</v>
      </c>
      <c r="D19" s="879">
        <v>1277.1006133886867</v>
      </c>
      <c r="E19" s="880">
        <v>1272.7918964687938</v>
      </c>
      <c r="F19" s="881">
        <v>1239.5550675474585</v>
      </c>
      <c r="G19" s="881">
        <f t="shared" si="4"/>
        <v>1632.5359067376612</v>
      </c>
      <c r="H19" s="880">
        <v>1314.8116792681105</v>
      </c>
      <c r="I19" s="882">
        <v>1216.4860967420905</v>
      </c>
      <c r="J19" s="882">
        <v>753.08005208199222</v>
      </c>
      <c r="K19" s="882">
        <v>695.51618237395451</v>
      </c>
      <c r="L19" s="882">
        <v>841.91014264452508</v>
      </c>
      <c r="M19" s="882">
        <v>1015.090048149986</v>
      </c>
      <c r="N19" s="890">
        <v>3.1920904899308884E-2</v>
      </c>
      <c r="O19" s="859">
        <v>3.1813209278779037E-2</v>
      </c>
      <c r="P19" s="18">
        <v>3.0982460593804724E-2</v>
      </c>
      <c r="Q19" s="18">
        <v>4.0804947454691688E-2</v>
      </c>
      <c r="R19" s="859">
        <v>3.2863486349015147E-2</v>
      </c>
      <c r="S19" s="18">
        <v>3.0405855731601147E-2</v>
      </c>
      <c r="T19" s="18">
        <v>1.8823103263798657E-2</v>
      </c>
      <c r="U19" s="18">
        <v>1.7384304479017839E-2</v>
      </c>
      <c r="V19" s="18">
        <v>2.1043395732001091E-2</v>
      </c>
      <c r="W19" s="17">
        <v>2.5371996968392988E-2</v>
      </c>
      <c r="X19" s="13"/>
      <c r="Y19" s="920">
        <f>O19*0.9+0.1*'TG4'!R19-N19</f>
        <v>-2.6679135062337989E-6</v>
      </c>
      <c r="Z19" s="2"/>
      <c r="AA19" s="2"/>
      <c r="AB19" s="2"/>
      <c r="AC19" s="2"/>
      <c r="AD19" s="2"/>
    </row>
    <row r="20" spans="1:30" x14ac:dyDescent="0.2">
      <c r="A20" s="24">
        <v>1970</v>
      </c>
      <c r="B20" s="861">
        <v>127673.60000000001</v>
      </c>
      <c r="C20" s="865">
        <v>4983.4374756647794</v>
      </c>
      <c r="D20" s="883">
        <v>1429.2063702635633</v>
      </c>
      <c r="E20" s="868">
        <v>1496.1904131752801</v>
      </c>
      <c r="F20" s="884">
        <v>1715.946503648682</v>
      </c>
      <c r="G20" s="884">
        <f t="shared" si="4"/>
        <v>1595.5429033773478</v>
      </c>
      <c r="H20" s="868">
        <v>825.08471092779155</v>
      </c>
      <c r="I20" s="885">
        <v>851.33480394961259</v>
      </c>
      <c r="J20" s="885">
        <v>852.71116982160561</v>
      </c>
      <c r="K20" s="885">
        <v>870.45108288852236</v>
      </c>
      <c r="L20" s="885">
        <v>978.10805455458933</v>
      </c>
      <c r="M20" s="885">
        <v>1169.066294093627</v>
      </c>
      <c r="N20" s="888">
        <v>3.6615674085514784E-2</v>
      </c>
      <c r="O20" s="857">
        <v>3.833177746653544E-2</v>
      </c>
      <c r="P20" s="22">
        <v>4.3961837305687361E-2</v>
      </c>
      <c r="Q20" s="22">
        <v>4.0877147034229393E-2</v>
      </c>
      <c r="R20" s="857">
        <v>2.113832788381842E-2</v>
      </c>
      <c r="S20" s="22">
        <v>2.181084437324898E-2</v>
      </c>
      <c r="T20" s="22">
        <v>2.1846106295697609E-2</v>
      </c>
      <c r="U20" s="22">
        <v>2.2300595506408168E-2</v>
      </c>
      <c r="V20" s="22">
        <v>2.5058722442850012E-2</v>
      </c>
      <c r="W20" s="21">
        <v>2.9950993292171543E-2</v>
      </c>
      <c r="X20" s="13"/>
      <c r="Y20" s="920">
        <f>O20*0.9+0.1*'TG4'!R20-N20</f>
        <v>-3.2415772510466234E-6</v>
      </c>
      <c r="Z20" s="2"/>
      <c r="AA20" s="2"/>
      <c r="AB20" s="2"/>
      <c r="AC20" s="2"/>
      <c r="AD20" s="2"/>
    </row>
    <row r="21" spans="1:30" x14ac:dyDescent="0.2">
      <c r="A21" s="16">
        <v>1971</v>
      </c>
      <c r="B21" s="862">
        <v>130774.16039999999</v>
      </c>
      <c r="C21" s="866">
        <v>5130.4151472953217</v>
      </c>
      <c r="D21" s="876">
        <v>1568.4302754069197</v>
      </c>
      <c r="E21" s="873">
        <v>1660.6903761443916</v>
      </c>
      <c r="F21" s="877">
        <v>1915.2398733621924</v>
      </c>
      <c r="G21" s="877">
        <f t="shared" si="4"/>
        <v>1757.6760986582385</v>
      </c>
      <c r="H21" s="873">
        <v>737.05286731385479</v>
      </c>
      <c r="I21" s="878">
        <v>769.62251320927101</v>
      </c>
      <c r="J21" s="878">
        <v>726.3579867786118</v>
      </c>
      <c r="K21" s="878">
        <v>796.56380999577584</v>
      </c>
      <c r="L21" s="878">
        <v>986.01639532888839</v>
      </c>
      <c r="M21" s="878">
        <v>1167.808867288705</v>
      </c>
      <c r="N21" s="889">
        <v>3.9979250513559647E-2</v>
      </c>
      <c r="O21" s="858">
        <v>4.2330958292748418E-2</v>
      </c>
      <c r="P21" s="13">
        <v>4.8819418938364834E-2</v>
      </c>
      <c r="Q21" s="13">
        <v>4.4803122058915006E-2</v>
      </c>
      <c r="R21" s="858">
        <v>1.8787460103339978E-2</v>
      </c>
      <c r="S21" s="13">
        <v>1.9617659604591605E-2</v>
      </c>
      <c r="T21" s="13">
        <v>1.8514847852202362E-2</v>
      </c>
      <c r="U21" s="13">
        <v>2.0304392620573708E-2</v>
      </c>
      <c r="V21" s="13">
        <v>2.5133534526489143E-2</v>
      </c>
      <c r="W21" s="12">
        <v>2.9767420324233743E-2</v>
      </c>
      <c r="X21" s="13"/>
      <c r="Y21" s="920">
        <f>O21*0.9+0.1*'TG4'!R21-N21</f>
        <v>-2.6420397520737771E-6</v>
      </c>
      <c r="Z21" s="2"/>
      <c r="AA21" s="2"/>
      <c r="AB21" s="2"/>
      <c r="AC21" s="2"/>
      <c r="AD21" s="2"/>
    </row>
    <row r="22" spans="1:30" x14ac:dyDescent="0.2">
      <c r="A22" s="16">
        <v>1972</v>
      </c>
      <c r="B22" s="862">
        <v>133501.5618</v>
      </c>
      <c r="C22" s="866">
        <v>5428.5702124529289</v>
      </c>
      <c r="D22" s="876">
        <v>1656.7784152977149</v>
      </c>
      <c r="E22" s="873">
        <v>1738.5336489666315</v>
      </c>
      <c r="F22" s="877">
        <v>1981.6047449614932</v>
      </c>
      <c r="G22" s="877">
        <f t="shared" si="4"/>
        <v>1869.3281912147122</v>
      </c>
      <c r="H22" s="873">
        <v>919.87160735856298</v>
      </c>
      <c r="I22" s="878">
        <v>934.50690832860676</v>
      </c>
      <c r="J22" s="878">
        <v>975.31129392296896</v>
      </c>
      <c r="K22" s="878">
        <v>1026.4586139632565</v>
      </c>
      <c r="L22" s="878">
        <v>1145.7037597044016</v>
      </c>
      <c r="M22" s="878">
        <v>1258.3802164151134</v>
      </c>
      <c r="N22" s="889">
        <v>4.0744154969459524E-2</v>
      </c>
      <c r="O22" s="858">
        <v>4.275471225304904E-2</v>
      </c>
      <c r="P22" s="13">
        <v>4.8732413502875722E-2</v>
      </c>
      <c r="Q22" s="13">
        <v>4.597126375402795E-2</v>
      </c>
      <c r="R22" s="858">
        <v>2.2621849111601477E-2</v>
      </c>
      <c r="S22" s="13">
        <v>2.298176626482018E-2</v>
      </c>
      <c r="T22" s="13">
        <v>2.3985243974777866E-2</v>
      </c>
      <c r="U22" s="13">
        <v>2.5243079250003578E-2</v>
      </c>
      <c r="V22" s="13">
        <v>2.8175603389968273E-2</v>
      </c>
      <c r="W22" s="12">
        <v>3.0946587711855322E-2</v>
      </c>
      <c r="X22" s="13"/>
      <c r="Y22" s="920">
        <f>O22*0.9+0.1*'TG4'!R22-N22</f>
        <v>-2.7290305552388205E-6</v>
      </c>
      <c r="Z22" s="2"/>
      <c r="AA22" s="2"/>
      <c r="AB22" s="2"/>
      <c r="AC22" s="2"/>
      <c r="AD22" s="2"/>
    </row>
    <row r="23" spans="1:30" x14ac:dyDescent="0.2">
      <c r="A23" s="16">
        <v>1973</v>
      </c>
      <c r="B23" s="862">
        <v>136006.38620000001</v>
      </c>
      <c r="C23" s="866">
        <v>5761.8743153699252</v>
      </c>
      <c r="D23" s="876">
        <v>1717.9967485241177</v>
      </c>
      <c r="E23" s="873">
        <v>1798.2511129126183</v>
      </c>
      <c r="F23" s="877">
        <v>1988.7015067709385</v>
      </c>
      <c r="G23" s="877">
        <f t="shared" si="4"/>
        <v>2009.7508988178724</v>
      </c>
      <c r="H23" s="873">
        <v>993.76118802182077</v>
      </c>
      <c r="I23" s="878">
        <v>942.86844277000989</v>
      </c>
      <c r="J23" s="878">
        <v>956.69310616636108</v>
      </c>
      <c r="K23" s="878">
        <v>1007.0342205221167</v>
      </c>
      <c r="L23" s="878">
        <v>1019.3666818024844</v>
      </c>
      <c r="M23" s="878">
        <v>1154.3076603502434</v>
      </c>
      <c r="N23" s="889">
        <v>4.0552521016785498E-2</v>
      </c>
      <c r="O23" s="858">
        <v>4.2446888279907093E-2</v>
      </c>
      <c r="P23" s="13">
        <v>4.6942382003180683E-2</v>
      </c>
      <c r="Q23" s="13">
        <v>4.7439243195791875E-2</v>
      </c>
      <c r="R23" s="858">
        <v>2.3457274583051912E-2</v>
      </c>
      <c r="S23" s="13">
        <v>2.2255974799918476E-2</v>
      </c>
      <c r="T23" s="13">
        <v>2.2582299604323449E-2</v>
      </c>
      <c r="U23" s="13">
        <v>2.3770578394533001E-2</v>
      </c>
      <c r="V23" s="13">
        <v>2.4061680456100021E-2</v>
      </c>
      <c r="W23" s="12">
        <v>2.724690002842145E-2</v>
      </c>
      <c r="X23" s="13"/>
      <c r="Y23" s="920">
        <f>O23*0.9+0.1*'TG4'!R23-N23</f>
        <v>-4.5941065639210077E-6</v>
      </c>
      <c r="Z23" s="2"/>
      <c r="AA23" s="2"/>
      <c r="AB23" s="2"/>
      <c r="AC23" s="2"/>
      <c r="AD23" s="2"/>
    </row>
    <row r="24" spans="1:30" x14ac:dyDescent="0.2">
      <c r="A24" s="16">
        <v>1974</v>
      </c>
      <c r="B24" s="862">
        <v>138443.58360000001</v>
      </c>
      <c r="C24" s="866">
        <v>5698.0471112809537</v>
      </c>
      <c r="D24" s="876">
        <v>1872.3323254147849</v>
      </c>
      <c r="E24" s="873">
        <v>1965.0335307109149</v>
      </c>
      <c r="F24" s="877">
        <v>2178.4550098495356</v>
      </c>
      <c r="G24" s="877">
        <f t="shared" si="4"/>
        <v>2189.5150644653677</v>
      </c>
      <c r="H24" s="873">
        <v>1034.3097102515244</v>
      </c>
      <c r="I24" s="878">
        <v>986.34092478442722</v>
      </c>
      <c r="J24" s="878">
        <v>931.16556059323796</v>
      </c>
      <c r="K24" s="878">
        <v>954.78924055488119</v>
      </c>
      <c r="L24" s="878">
        <v>986.42480203328444</v>
      </c>
      <c r="M24" s="878">
        <v>1216.2405269004303</v>
      </c>
      <c r="N24" s="889">
        <v>4.5491445008827201E-2</v>
      </c>
      <c r="O24" s="858">
        <v>4.7743775818768576E-2</v>
      </c>
      <c r="P24" s="13">
        <v>5.2929207566194229E-2</v>
      </c>
      <c r="Q24" s="13">
        <v>5.3197930089178648E-2</v>
      </c>
      <c r="R24" s="858">
        <v>2.5130284120677967E-2</v>
      </c>
      <c r="S24" s="13">
        <v>2.3964802257978587E-2</v>
      </c>
      <c r="T24" s="13">
        <v>2.2624224513378977E-2</v>
      </c>
      <c r="U24" s="13">
        <v>2.3198201324703401E-2</v>
      </c>
      <c r="V24" s="13">
        <v>2.3966840196010253E-2</v>
      </c>
      <c r="W24" s="12">
        <v>2.9550597560046292E-2</v>
      </c>
      <c r="X24" s="13"/>
      <c r="Y24" s="920">
        <f>O24*0.9+0.1*'TG4'!R24-N24</f>
        <v>-9.0183598676837895E-6</v>
      </c>
      <c r="Z24" s="2"/>
      <c r="AA24" s="2"/>
      <c r="AB24" s="2"/>
      <c r="AC24" s="2"/>
      <c r="AD24" s="2"/>
    </row>
    <row r="25" spans="1:30" x14ac:dyDescent="0.2">
      <c r="A25" s="16">
        <v>1975</v>
      </c>
      <c r="B25" s="862">
        <v>141054.91199999998</v>
      </c>
      <c r="C25" s="866">
        <v>5618.9640437894732</v>
      </c>
      <c r="D25" s="876">
        <v>2103.1653569843579</v>
      </c>
      <c r="E25" s="873">
        <v>2206.2441246580829</v>
      </c>
      <c r="F25" s="877">
        <v>2436.6368292302973</v>
      </c>
      <c r="G25" s="877">
        <f t="shared" si="4"/>
        <v>2469.8142751073356</v>
      </c>
      <c r="H25" s="873">
        <v>1172.9112653226957</v>
      </c>
      <c r="I25" s="878">
        <v>1208.9669870904497</v>
      </c>
      <c r="J25" s="878">
        <v>1132.5059615003706</v>
      </c>
      <c r="K25" s="878">
        <v>1105.7250313093948</v>
      </c>
      <c r="L25" s="878">
        <v>1197.9821160252773</v>
      </c>
      <c r="M25" s="878">
        <v>1368.2302180821273</v>
      </c>
      <c r="N25" s="889">
        <v>5.2796530114616311E-2</v>
      </c>
      <c r="O25" s="858">
        <v>5.5384154165949447E-2</v>
      </c>
      <c r="P25" s="13">
        <v>6.1167786596342921E-2</v>
      </c>
      <c r="Q25" s="13">
        <v>6.2000652169444948E-2</v>
      </c>
      <c r="R25" s="858">
        <v>2.9444021001836514E-2</v>
      </c>
      <c r="S25" s="13">
        <v>3.0349140988619183E-2</v>
      </c>
      <c r="T25" s="13">
        <v>2.8429711863964254E-2</v>
      </c>
      <c r="U25" s="13">
        <v>2.7757420366469887E-2</v>
      </c>
      <c r="V25" s="13">
        <v>3.0073383747719621E-2</v>
      </c>
      <c r="W25" s="12">
        <v>3.4347184196814602E-2</v>
      </c>
      <c r="X25" s="13"/>
      <c r="Y25" s="920">
        <f>O25*0.9+0.1*'TG4'!R25-N25</f>
        <v>-6.3892650781563476E-6</v>
      </c>
      <c r="Z25" s="2"/>
      <c r="AA25" s="2"/>
      <c r="AB25" s="2"/>
      <c r="AC25" s="2"/>
      <c r="AD25" s="2"/>
    </row>
    <row r="26" spans="1:30" x14ac:dyDescent="0.2">
      <c r="A26" s="16">
        <v>1976</v>
      </c>
      <c r="B26" s="862">
        <v>143608.93439999997</v>
      </c>
      <c r="C26" s="866">
        <v>5929.8813633217987</v>
      </c>
      <c r="D26" s="876">
        <v>2154.0931311598592</v>
      </c>
      <c r="E26" s="873">
        <v>2258.0894686125775</v>
      </c>
      <c r="F26" s="877">
        <v>2551.1665533386449</v>
      </c>
      <c r="G26" s="877">
        <f t="shared" si="4"/>
        <v>2456.2654798581375</v>
      </c>
      <c r="H26" s="873">
        <v>1217.6041022201766</v>
      </c>
      <c r="I26" s="878">
        <v>1179.5057983587917</v>
      </c>
      <c r="J26" s="878">
        <v>1134.0954050671892</v>
      </c>
      <c r="K26" s="878">
        <v>1194.5654657615596</v>
      </c>
      <c r="L26" s="878">
        <v>1368.7821868202006</v>
      </c>
      <c r="M26" s="878">
        <v>1558.9920643321282</v>
      </c>
      <c r="N26" s="889">
        <v>5.2167488725429895E-2</v>
      </c>
      <c r="O26" s="858">
        <v>5.468605567273245E-2</v>
      </c>
      <c r="P26" s="13">
        <v>6.1783750425092883E-2</v>
      </c>
      <c r="Q26" s="13">
        <v>5.9485451150465017E-2</v>
      </c>
      <c r="R26" s="858">
        <v>2.9487744682796801E-2</v>
      </c>
      <c r="S26" s="13">
        <v>2.8565085950731376E-2</v>
      </c>
      <c r="T26" s="13">
        <v>2.7465344186650142E-2</v>
      </c>
      <c r="U26" s="13">
        <v>2.8929798607801874E-2</v>
      </c>
      <c r="V26" s="13">
        <v>3.3148951763317669E-2</v>
      </c>
      <c r="W26" s="12">
        <v>3.7755424666940929E-2</v>
      </c>
      <c r="X26" s="13"/>
      <c r="Y26" s="920">
        <f>O26*0.9+0.1*'TG4'!R26-N26</f>
        <v>-1.2641516910077977E-6</v>
      </c>
      <c r="Z26" s="2"/>
      <c r="AA26" s="2"/>
      <c r="AB26" s="2"/>
      <c r="AC26" s="2"/>
      <c r="AD26" s="2"/>
    </row>
    <row r="27" spans="1:30" x14ac:dyDescent="0.2">
      <c r="A27" s="16">
        <v>1977</v>
      </c>
      <c r="B27" s="862">
        <v>146305.25279999999</v>
      </c>
      <c r="C27" s="866">
        <v>6228.9026810980395</v>
      </c>
      <c r="D27" s="876">
        <v>2135.8830176400811</v>
      </c>
      <c r="E27" s="873">
        <v>2228.8256284164622</v>
      </c>
      <c r="F27" s="877">
        <v>2562.1951957406859</v>
      </c>
      <c r="G27" s="877">
        <f t="shared" si="4"/>
        <v>2369.3200763652981</v>
      </c>
      <c r="H27" s="873">
        <v>1298.9349541805645</v>
      </c>
      <c r="I27" s="878">
        <v>1311.806191128866</v>
      </c>
      <c r="J27" s="878">
        <v>1271.9762449733287</v>
      </c>
      <c r="K27" s="878">
        <v>1174.050560679291</v>
      </c>
      <c r="L27" s="878">
        <v>1305.7711644337141</v>
      </c>
      <c r="M27" s="878">
        <v>1429.1821868752249</v>
      </c>
      <c r="N27" s="889">
        <v>5.016789005153835E-2</v>
      </c>
      <c r="O27" s="858">
        <v>5.2350937830851763E-2</v>
      </c>
      <c r="P27" s="13">
        <v>6.0181164328241714E-2</v>
      </c>
      <c r="Q27" s="13">
        <v>5.5650889166827269E-2</v>
      </c>
      <c r="R27" s="858">
        <v>3.0509548241752785E-2</v>
      </c>
      <c r="S27" s="13">
        <v>3.0811869480658057E-2</v>
      </c>
      <c r="T27" s="13">
        <v>2.9876338675371979E-2</v>
      </c>
      <c r="U27" s="13">
        <v>2.7576247835980894E-2</v>
      </c>
      <c r="V27" s="13">
        <v>3.0670118011499884E-2</v>
      </c>
      <c r="W27" s="12">
        <v>3.356881169175318E-2</v>
      </c>
      <c r="X27" s="13"/>
      <c r="Y27" s="920">
        <f>O27*0.9+0.1*'TG4'!R27-N27</f>
        <v>-1.0911795964851922E-6</v>
      </c>
      <c r="Z27" s="2"/>
      <c r="AA27" s="2"/>
      <c r="AB27" s="2"/>
      <c r="AC27" s="2"/>
      <c r="AD27" s="2"/>
    </row>
    <row r="28" spans="1:30" x14ac:dyDescent="0.2">
      <c r="A28" s="16">
        <v>1978</v>
      </c>
      <c r="B28" s="862">
        <v>149142.4302</v>
      </c>
      <c r="C28" s="866">
        <v>6575.2067920274749</v>
      </c>
      <c r="D28" s="876">
        <v>2162.2263224914445</v>
      </c>
      <c r="E28" s="873">
        <v>2259.9170946978516</v>
      </c>
      <c r="F28" s="877">
        <v>2613.8007877966015</v>
      </c>
      <c r="G28" s="877">
        <f t="shared" si="4"/>
        <v>2382.5417519988769</v>
      </c>
      <c r="H28" s="873">
        <v>1282.6568715719588</v>
      </c>
      <c r="I28" s="878">
        <v>1360.4272401866567</v>
      </c>
      <c r="J28" s="878">
        <v>1233.0183929849798</v>
      </c>
      <c r="K28" s="878">
        <v>1227.5181979622207</v>
      </c>
      <c r="L28" s="878">
        <v>1378.3024208905765</v>
      </c>
      <c r="M28" s="878">
        <v>1510.5238728149675</v>
      </c>
      <c r="N28" s="889">
        <v>4.9044797917199179E-2</v>
      </c>
      <c r="O28" s="858">
        <v>5.1260673346796959E-2</v>
      </c>
      <c r="P28" s="13">
        <v>5.9287656476954005E-2</v>
      </c>
      <c r="Q28" s="13">
        <v>5.4042112770799899E-2</v>
      </c>
      <c r="R28" s="858">
        <v>2.9093923429286402E-2</v>
      </c>
      <c r="S28" s="13">
        <v>3.0857953389045178E-2</v>
      </c>
      <c r="T28" s="13">
        <v>2.7967996357780574E-2</v>
      </c>
      <c r="U28" s="13">
        <v>2.7843237931435283E-2</v>
      </c>
      <c r="V28" s="13">
        <v>3.1263407996751091E-2</v>
      </c>
      <c r="W28" s="12">
        <v>3.426252715578449E-2</v>
      </c>
      <c r="X28" s="13"/>
      <c r="Y28" s="920">
        <f>O28*0.9+0.1*'TG4'!R28-N28</f>
        <v>-7.9956215327109392E-7</v>
      </c>
      <c r="Z28" s="2"/>
      <c r="AA28" s="2"/>
      <c r="AB28" s="2"/>
      <c r="AC28" s="2"/>
      <c r="AD28" s="2"/>
    </row>
    <row r="29" spans="1:30" x14ac:dyDescent="0.2">
      <c r="A29" s="20">
        <v>1979</v>
      </c>
      <c r="B29" s="863">
        <v>152105.4296</v>
      </c>
      <c r="C29" s="886">
        <v>6731.113400363547</v>
      </c>
      <c r="D29" s="879">
        <v>2198.9772841892968</v>
      </c>
      <c r="E29" s="880">
        <v>2292.9093391122387</v>
      </c>
      <c r="F29" s="881">
        <v>2709.7053297919033</v>
      </c>
      <c r="G29" s="881">
        <f t="shared" si="4"/>
        <v>2345.1416855407174</v>
      </c>
      <c r="H29" s="880">
        <v>1353.3238939290572</v>
      </c>
      <c r="I29" s="882">
        <v>1375.0444800325095</v>
      </c>
      <c r="J29" s="882">
        <v>1301.4053068305145</v>
      </c>
      <c r="K29" s="882">
        <v>1304.6259782914813</v>
      </c>
      <c r="L29" s="882">
        <v>1364.952442196864</v>
      </c>
      <c r="M29" s="882">
        <v>1368.5805423439303</v>
      </c>
      <c r="N29" s="890">
        <v>4.969109337456553E-2</v>
      </c>
      <c r="O29" s="859">
        <v>5.1813710350011699E-2</v>
      </c>
      <c r="P29" s="18">
        <v>6.1232201682287268E-2</v>
      </c>
      <c r="Q29" s="18">
        <v>5.2994023772170162E-2</v>
      </c>
      <c r="R29" s="859">
        <v>3.0581554644868447E-2</v>
      </c>
      <c r="S29" s="18">
        <v>3.1072382667503003E-2</v>
      </c>
      <c r="T29" s="18">
        <v>2.9408331356961526E-2</v>
      </c>
      <c r="U29" s="18">
        <v>2.9481110047058227E-2</v>
      </c>
      <c r="V29" s="18">
        <v>3.0844329200085948E-2</v>
      </c>
      <c r="W29" s="17">
        <v>3.0926314705109759E-2</v>
      </c>
      <c r="X29" s="13"/>
      <c r="Y29" s="920">
        <f>O29*0.9+0.1*'TG4'!R29-N29</f>
        <v>-5.9859506815196362E-7</v>
      </c>
      <c r="Z29" s="2"/>
      <c r="AA29" s="2"/>
      <c r="AB29" s="2"/>
      <c r="AC29" s="2"/>
      <c r="AD29" s="2"/>
    </row>
    <row r="30" spans="1:30" x14ac:dyDescent="0.2">
      <c r="A30" s="24">
        <v>1980</v>
      </c>
      <c r="B30" s="861">
        <v>155268</v>
      </c>
      <c r="C30" s="865">
        <v>6670.8559224945211</v>
      </c>
      <c r="D30" s="883">
        <v>2358.1716203829264</v>
      </c>
      <c r="E30" s="868">
        <v>2459.7123615706896</v>
      </c>
      <c r="F30" s="884">
        <v>2874.8880014599076</v>
      </c>
      <c r="G30" s="884">
        <f t="shared" si="4"/>
        <v>2555.6709021018391</v>
      </c>
      <c r="H30" s="868">
        <v>1443.9834630563555</v>
      </c>
      <c r="I30" s="885">
        <v>1447.1594080903042</v>
      </c>
      <c r="J30" s="885">
        <v>1443.9361073398368</v>
      </c>
      <c r="K30" s="885">
        <v>1355.2000353590006</v>
      </c>
      <c r="L30" s="885">
        <v>1351.5361915334927</v>
      </c>
      <c r="M30" s="885">
        <v>1437.6920178406203</v>
      </c>
      <c r="N30" s="888">
        <v>5.4887797819008724E-2</v>
      </c>
      <c r="O30" s="857">
        <v>5.7251216844381114E-2</v>
      </c>
      <c r="P30" s="22">
        <v>6.6914668132085353E-2</v>
      </c>
      <c r="Q30" s="22">
        <v>5.9484706945846087E-2</v>
      </c>
      <c r="R30" s="857">
        <v>3.3609543804686837E-2</v>
      </c>
      <c r="S30" s="22">
        <v>3.3683465748026713E-2</v>
      </c>
      <c r="T30" s="22">
        <v>3.3608441573207415E-2</v>
      </c>
      <c r="U30" s="22">
        <v>3.1543058572225391E-2</v>
      </c>
      <c r="V30" s="22">
        <v>3.1457780504506871E-2</v>
      </c>
      <c r="W30" s="21">
        <v>3.3463106806630449E-2</v>
      </c>
      <c r="X30" s="13"/>
      <c r="Y30" s="920">
        <f>O30*0.9+0.1*'TG4'!R30-N30</f>
        <v>-7.4827859703613386E-7</v>
      </c>
      <c r="Z30" s="2"/>
      <c r="AA30" s="2"/>
      <c r="AB30" s="2"/>
      <c r="AC30" s="2"/>
      <c r="AD30" s="2"/>
    </row>
    <row r="31" spans="1:30" x14ac:dyDescent="0.2">
      <c r="A31" s="16">
        <v>1981</v>
      </c>
      <c r="B31" s="862">
        <v>158033.20000000001</v>
      </c>
      <c r="C31" s="866">
        <v>6841.8747111515704</v>
      </c>
      <c r="D31" s="876">
        <v>2376.362338691054</v>
      </c>
      <c r="E31" s="873">
        <v>2464.1684741028816</v>
      </c>
      <c r="F31" s="877">
        <v>2867.2753545104711</v>
      </c>
      <c r="G31" s="877">
        <f t="shared" si="4"/>
        <v>2576.3269921191149</v>
      </c>
      <c r="H31" s="873">
        <v>1585.8538748544956</v>
      </c>
      <c r="I31" s="878">
        <v>1589.8995915461567</v>
      </c>
      <c r="J31" s="878">
        <v>1389.9648530004781</v>
      </c>
      <c r="K31" s="878">
        <v>1296.0141216231182</v>
      </c>
      <c r="L31" s="878">
        <v>1343.9034749948487</v>
      </c>
      <c r="M31" s="878">
        <v>1394.8408840477675</v>
      </c>
      <c r="N31" s="889">
        <v>5.4889070700276314E-2</v>
      </c>
      <c r="O31" s="858">
        <v>5.6917211399220638E-2</v>
      </c>
      <c r="P31" s="13">
        <v>6.622814925503917E-2</v>
      </c>
      <c r="Q31" s="13">
        <v>5.9507841929252618E-2</v>
      </c>
      <c r="R31" s="858">
        <v>3.6629954969384926E-2</v>
      </c>
      <c r="S31" s="13">
        <v>3.6723402683946915E-2</v>
      </c>
      <c r="T31" s="13">
        <v>3.210532242707842E-2</v>
      </c>
      <c r="U31" s="13">
        <v>2.9935254229584984E-2</v>
      </c>
      <c r="V31" s="13">
        <v>3.1041399559450511E-2</v>
      </c>
      <c r="W31" s="12">
        <v>3.221794869140427E-2</v>
      </c>
      <c r="X31" s="13"/>
      <c r="Y31" s="920">
        <f>O31*0.9+0.1*'TG4'!R31-N31</f>
        <v>-5.8494403924747029E-7</v>
      </c>
      <c r="Z31" s="2"/>
      <c r="AA31" s="2"/>
      <c r="AB31" s="2"/>
      <c r="AC31" s="2"/>
      <c r="AD31" s="2"/>
    </row>
    <row r="32" spans="1:30" x14ac:dyDescent="0.2">
      <c r="A32" s="16">
        <v>1982</v>
      </c>
      <c r="B32" s="862">
        <v>160665.4</v>
      </c>
      <c r="C32" s="866">
        <v>6727.2903730310099</v>
      </c>
      <c r="D32" s="876">
        <v>2349.0087201296069</v>
      </c>
      <c r="E32" s="873">
        <v>2412.435083602536</v>
      </c>
      <c r="F32" s="877">
        <v>2794.2040528318021</v>
      </c>
      <c r="G32" s="877">
        <f t="shared" si="4"/>
        <v>2538.3326429665872</v>
      </c>
      <c r="H32" s="873">
        <v>1777.9979380533089</v>
      </c>
      <c r="I32" s="878">
        <v>1821.3345588064401</v>
      </c>
      <c r="J32" s="878">
        <v>1664.7710464556246</v>
      </c>
      <c r="K32" s="878">
        <v>1614.2781494832439</v>
      </c>
      <c r="L32" s="878">
        <v>1467.0824801963465</v>
      </c>
      <c r="M32" s="878">
        <v>1467.8145592548462</v>
      </c>
      <c r="N32" s="889">
        <v>5.6100510710238624E-2</v>
      </c>
      <c r="O32" s="858">
        <v>5.7615299204990665E-2</v>
      </c>
      <c r="P32" s="13">
        <v>6.6732946987031028E-2</v>
      </c>
      <c r="Q32" s="13">
        <v>6.0622064278687861E-2</v>
      </c>
      <c r="R32" s="858">
        <v>4.246327036241837E-2</v>
      </c>
      <c r="S32" s="13">
        <v>4.3498262925822921E-2</v>
      </c>
      <c r="T32" s="13">
        <v>3.9759114183546274E-2</v>
      </c>
      <c r="U32" s="13">
        <v>3.8553210909064717E-2</v>
      </c>
      <c r="V32" s="13">
        <v>3.5037790914849154E-2</v>
      </c>
      <c r="W32" s="12">
        <v>3.5055274889561616E-2</v>
      </c>
      <c r="X32" s="13"/>
      <c r="Y32" s="920">
        <f>O32*0.9+0.1*'TG4'!R32-N32</f>
        <v>-4.1438950518918327E-7</v>
      </c>
      <c r="Z32" s="2"/>
      <c r="AA32" s="2"/>
      <c r="AB32" s="2"/>
      <c r="AC32" s="2"/>
      <c r="AD32" s="2"/>
    </row>
    <row r="33" spans="1:30" x14ac:dyDescent="0.2">
      <c r="A33" s="16">
        <v>1983</v>
      </c>
      <c r="B33" s="862">
        <v>163134.6</v>
      </c>
      <c r="C33" s="866">
        <v>6937.6588343495314</v>
      </c>
      <c r="D33" s="876">
        <v>2423.6596530998909</v>
      </c>
      <c r="E33" s="873">
        <v>2495.1262694548586</v>
      </c>
      <c r="F33" s="877">
        <v>2938.4511649832743</v>
      </c>
      <c r="G33" s="877">
        <f t="shared" si="4"/>
        <v>2564.7517174080535</v>
      </c>
      <c r="H33" s="873">
        <v>1780.2454986855787</v>
      </c>
      <c r="I33" s="878">
        <v>1880.7428928854958</v>
      </c>
      <c r="J33" s="878">
        <v>1664.5761774922898</v>
      </c>
      <c r="K33" s="878">
        <v>1607.8437815601246</v>
      </c>
      <c r="L33" s="878">
        <v>1604.9660886077979</v>
      </c>
      <c r="M33" s="878">
        <v>1609.0067138682966</v>
      </c>
      <c r="N33" s="889">
        <v>5.699080301945407E-2</v>
      </c>
      <c r="O33" s="858">
        <v>5.86712946883002E-2</v>
      </c>
      <c r="P33" s="13">
        <v>6.9095795406610705E-2</v>
      </c>
      <c r="Q33" s="13">
        <v>6.0308492462487116E-2</v>
      </c>
      <c r="R33" s="858">
        <v>4.1861331648647138E-2</v>
      </c>
      <c r="S33" s="13">
        <v>4.4224463447903872E-2</v>
      </c>
      <c r="T33" s="13">
        <v>3.9141441712331478E-2</v>
      </c>
      <c r="U33" s="13">
        <v>3.7807415791135668E-2</v>
      </c>
      <c r="V33" s="13">
        <v>3.7739748686149717E-2</v>
      </c>
      <c r="W33" s="12">
        <v>3.7834761398847221E-2</v>
      </c>
      <c r="X33" s="13"/>
      <c r="Y33" s="920">
        <f>O33*0.9+0.1*'TG4'!R33-N33</f>
        <v>-5.046351191778653E-7</v>
      </c>
      <c r="Z33" s="2"/>
      <c r="AA33" s="2"/>
      <c r="AB33" s="2"/>
      <c r="AC33" s="2"/>
      <c r="AD33" s="2"/>
    </row>
    <row r="34" spans="1:30" x14ac:dyDescent="0.2">
      <c r="A34" s="16">
        <v>1984</v>
      </c>
      <c r="B34" s="862">
        <v>165649.79999999999</v>
      </c>
      <c r="C34" s="866">
        <v>7514.1474711612564</v>
      </c>
      <c r="D34" s="876">
        <v>2451.398874544645</v>
      </c>
      <c r="E34" s="873">
        <v>2500.8563109335664</v>
      </c>
      <c r="F34" s="877">
        <v>2925.3900033143923</v>
      </c>
      <c r="G34" s="877">
        <f t="shared" si="4"/>
        <v>2595.4032731909256</v>
      </c>
      <c r="H34" s="873">
        <v>2006.1184003603894</v>
      </c>
      <c r="I34" s="878">
        <v>2068.8173243601859</v>
      </c>
      <c r="J34" s="878">
        <v>1713.8054950233779</v>
      </c>
      <c r="K34" s="878">
        <v>1514.4261786440522</v>
      </c>
      <c r="L34" s="878">
        <v>1442.2233543025077</v>
      </c>
      <c r="M34" s="878">
        <v>1381.2778574188544</v>
      </c>
      <c r="N34" s="889">
        <v>5.4041224882400367E-2</v>
      </c>
      <c r="O34" s="858">
        <v>5.5131516825402578E-2</v>
      </c>
      <c r="P34" s="13">
        <v>6.4490385746466927E-2</v>
      </c>
      <c r="Q34" s="13">
        <v>5.721580988042279E-2</v>
      </c>
      <c r="R34" s="858">
        <v>4.4224991999612946E-2</v>
      </c>
      <c r="S34" s="13">
        <v>4.5607193275358789E-2</v>
      </c>
      <c r="T34" s="13">
        <v>3.7780937701725754E-2</v>
      </c>
      <c r="U34" s="13">
        <v>3.3385609554503759E-2</v>
      </c>
      <c r="V34" s="13">
        <v>3.1793894265774725E-2</v>
      </c>
      <c r="W34" s="12">
        <v>3.0450347388577544E-2</v>
      </c>
      <c r="X34" s="13"/>
      <c r="Y34" s="920">
        <f>O34*0.9+0.1*'TG4'!R34-N34</f>
        <v>-3.6053957674919701E-7</v>
      </c>
      <c r="Z34" s="2"/>
      <c r="AA34" s="2"/>
      <c r="AB34" s="2"/>
      <c r="AC34" s="2"/>
      <c r="AD34" s="2"/>
    </row>
    <row r="35" spans="1:30" x14ac:dyDescent="0.2">
      <c r="A35" s="16">
        <v>1985</v>
      </c>
      <c r="B35" s="862">
        <v>168205</v>
      </c>
      <c r="C35" s="866">
        <v>7761.5039413337408</v>
      </c>
      <c r="D35" s="876">
        <v>2483.2222465642953</v>
      </c>
      <c r="E35" s="873">
        <v>2522.7658794258887</v>
      </c>
      <c r="F35" s="877">
        <v>2931.1342464181189</v>
      </c>
      <c r="G35" s="877">
        <f t="shared" si="4"/>
        <v>2642.9968905420728</v>
      </c>
      <c r="H35" s="873">
        <v>2127.2614156933496</v>
      </c>
      <c r="I35" s="878">
        <v>2222.8754119957234</v>
      </c>
      <c r="J35" s="878">
        <v>1888.5312330226006</v>
      </c>
      <c r="K35" s="878">
        <v>1589.7089270685135</v>
      </c>
      <c r="L35" s="878">
        <v>1534.2711332184963</v>
      </c>
      <c r="M35" s="878">
        <v>2279.622618206361</v>
      </c>
      <c r="N35" s="889">
        <v>5.3815652371049516E-2</v>
      </c>
      <c r="O35" s="858">
        <v>5.4672630195934997E-2</v>
      </c>
      <c r="P35" s="13">
        <v>6.3522667725919732E-2</v>
      </c>
      <c r="Q35" s="13">
        <v>5.7278240832437821E-2</v>
      </c>
      <c r="R35" s="858">
        <v>4.6101375343141626E-2</v>
      </c>
      <c r="S35" s="13">
        <v>4.8173493372019045E-2</v>
      </c>
      <c r="T35" s="13">
        <v>4.0927685980918227E-2</v>
      </c>
      <c r="U35" s="13">
        <v>3.4451698034132498E-2</v>
      </c>
      <c r="V35" s="13">
        <v>3.3250266689766043E-2</v>
      </c>
      <c r="W35" s="12">
        <v>4.9403301910777582E-2</v>
      </c>
      <c r="X35" s="13"/>
      <c r="Y35" s="920">
        <f>O35*0.9+0.1*'TG4'!R35-N35</f>
        <v>-1.476603938566079E-7</v>
      </c>
      <c r="Z35" s="2"/>
      <c r="AA35" s="2"/>
      <c r="AB35" s="2"/>
      <c r="AC35" s="2"/>
      <c r="AD35" s="2"/>
    </row>
    <row r="36" spans="1:30" x14ac:dyDescent="0.2">
      <c r="A36" s="16">
        <v>1986</v>
      </c>
      <c r="B36" s="862">
        <v>170555.8</v>
      </c>
      <c r="C36" s="866">
        <v>7939.7964474718347</v>
      </c>
      <c r="D36" s="876">
        <v>2574.0174406413475</v>
      </c>
      <c r="E36" s="873">
        <v>2629.1668307042742</v>
      </c>
      <c r="F36" s="877">
        <v>3051.331332655398</v>
      </c>
      <c r="G36" s="877">
        <f t="shared" si="4"/>
        <v>2758.7529109414377</v>
      </c>
      <c r="H36" s="873">
        <v>2077.5998819969927</v>
      </c>
      <c r="I36" s="878">
        <v>2140.6569042852771</v>
      </c>
      <c r="J36" s="878">
        <v>1811.6705154830561</v>
      </c>
      <c r="K36" s="878">
        <v>1663.6956755945071</v>
      </c>
      <c r="L36" s="878">
        <v>1479.3439232857872</v>
      </c>
      <c r="M36" s="878">
        <v>1261.5773131904898</v>
      </c>
      <c r="N36" s="889">
        <v>5.5292803374364451E-2</v>
      </c>
      <c r="O36" s="858">
        <v>5.6477474594076836E-2</v>
      </c>
      <c r="P36" s="13">
        <v>6.5546045159862856E-2</v>
      </c>
      <c r="Q36" s="13">
        <v>5.9261130035363513E-2</v>
      </c>
      <c r="R36" s="858">
        <v>4.4629193241689805E-2</v>
      </c>
      <c r="S36" s="13">
        <v>4.5983729337564234E-2</v>
      </c>
      <c r="T36" s="13">
        <v>3.8916729937454875E-2</v>
      </c>
      <c r="U36" s="13">
        <v>3.5738063158774473E-2</v>
      </c>
      <c r="V36" s="13">
        <v>3.1777979193847727E-2</v>
      </c>
      <c r="W36" s="12">
        <v>2.710010632345217E-2</v>
      </c>
      <c r="X36" s="13"/>
      <c r="Y36" s="920">
        <f>O36*0.9+0.1*'TG4'!R36-N36</f>
        <v>-1.5691552631563743E-7</v>
      </c>
      <c r="Z36" s="2"/>
      <c r="AA36" s="2"/>
      <c r="AB36" s="2"/>
      <c r="AC36" s="2"/>
      <c r="AD36" s="2"/>
    </row>
    <row r="37" spans="1:30" x14ac:dyDescent="0.2">
      <c r="A37" s="16">
        <v>1987</v>
      </c>
      <c r="B37" s="862">
        <v>172551.6</v>
      </c>
      <c r="C37" s="866">
        <v>8275.7500007657964</v>
      </c>
      <c r="D37" s="876">
        <v>2634.5428219495834</v>
      </c>
      <c r="E37" s="873">
        <v>2703.8537991826583</v>
      </c>
      <c r="F37" s="877">
        <v>3209.9339764495953</v>
      </c>
      <c r="G37" s="877">
        <f t="shared" si="4"/>
        <v>2747.2170273946517</v>
      </c>
      <c r="H37" s="873">
        <v>2010.6738561566419</v>
      </c>
      <c r="I37" s="878">
        <v>2067.6041805986238</v>
      </c>
      <c r="J37" s="878">
        <v>1725.4245117504299</v>
      </c>
      <c r="K37" s="878">
        <v>1508.0050943042133</v>
      </c>
      <c r="L37" s="878">
        <v>1436.2238017724721</v>
      </c>
      <c r="M37" s="878">
        <v>1612.3295022173982</v>
      </c>
      <c r="N37" s="889">
        <v>5.4930922170661249E-2</v>
      </c>
      <c r="O37" s="858">
        <v>5.6376074575944631E-2</v>
      </c>
      <c r="P37" s="13">
        <v>6.6927981570188422E-2</v>
      </c>
      <c r="Q37" s="13">
        <v>5.7280209477126059E-2</v>
      </c>
      <c r="R37" s="858">
        <v>4.1923087445354668E-2</v>
      </c>
      <c r="S37" s="13">
        <v>4.3110099930032675E-2</v>
      </c>
      <c r="T37" s="13">
        <v>3.597556235437338E-2</v>
      </c>
      <c r="U37" s="13">
        <v>3.1442309374529742E-2</v>
      </c>
      <c r="V37" s="13">
        <v>2.9945650234841633E-2</v>
      </c>
      <c r="W37" s="12">
        <v>3.361750117017448E-2</v>
      </c>
      <c r="X37" s="13"/>
      <c r="Y37" s="920">
        <f>O37*0.9+0.1*'TG4'!R37-N37</f>
        <v>-1.4630777561697172E-7</v>
      </c>
      <c r="Z37" s="2"/>
      <c r="AA37" s="2"/>
      <c r="AB37" s="2"/>
      <c r="AC37" s="2"/>
      <c r="AD37" s="2"/>
    </row>
    <row r="38" spans="1:30" x14ac:dyDescent="0.2">
      <c r="A38" s="16">
        <v>1988</v>
      </c>
      <c r="B38" s="862">
        <v>174344.4</v>
      </c>
      <c r="C38" s="866">
        <v>8713.1369853256838</v>
      </c>
      <c r="D38" s="876">
        <v>2706.0427041635389</v>
      </c>
      <c r="E38" s="873">
        <v>2800.5062614010735</v>
      </c>
      <c r="F38" s="877">
        <v>3355.9972119466688</v>
      </c>
      <c r="G38" s="877">
        <f t="shared" si="4"/>
        <v>2806.2691385693474</v>
      </c>
      <c r="H38" s="873">
        <v>1855.8099306310951</v>
      </c>
      <c r="I38" s="878">
        <v>1908.2920564456124</v>
      </c>
      <c r="J38" s="878">
        <v>1735.3924017959669</v>
      </c>
      <c r="K38" s="878">
        <v>1408.8783145312523</v>
      </c>
      <c r="L38" s="878">
        <v>1298.3019148065027</v>
      </c>
      <c r="M38" s="878">
        <v>1482.2818533396774</v>
      </c>
      <c r="N38" s="889">
        <v>5.4146215355770071E-2</v>
      </c>
      <c r="O38" s="858">
        <v>5.603637182136683E-2</v>
      </c>
      <c r="P38" s="13">
        <v>6.7151396942790598E-2</v>
      </c>
      <c r="Q38" s="13">
        <v>5.6151683374928832E-2</v>
      </c>
      <c r="R38" s="858">
        <v>3.7133591428073487E-2</v>
      </c>
      <c r="S38" s="13">
        <v>3.8183725811506981E-2</v>
      </c>
      <c r="T38" s="13">
        <v>3.4724112287598523E-2</v>
      </c>
      <c r="U38" s="13">
        <v>2.8190770423286438E-2</v>
      </c>
      <c r="V38" s="13">
        <v>2.5978206096954889E-2</v>
      </c>
      <c r="W38" s="12">
        <v>2.9659529143938324E-2</v>
      </c>
      <c r="X38" s="13"/>
      <c r="Y38" s="920">
        <f>O38*0.9+0.1*'TG4'!R38-N38</f>
        <v>-1.2157373257409843E-7</v>
      </c>
      <c r="Z38" s="2"/>
      <c r="AA38" s="2"/>
      <c r="AB38" s="2"/>
      <c r="AC38" s="2"/>
      <c r="AD38" s="2"/>
    </row>
    <row r="39" spans="1:30" x14ac:dyDescent="0.2">
      <c r="A39" s="20">
        <v>1989</v>
      </c>
      <c r="B39" s="863">
        <v>176060.2</v>
      </c>
      <c r="C39" s="886">
        <v>8904.9490228723935</v>
      </c>
      <c r="D39" s="879">
        <v>2888.782638223729</v>
      </c>
      <c r="E39" s="880">
        <v>2990.535074201774</v>
      </c>
      <c r="F39" s="881">
        <v>3593.0473823146108</v>
      </c>
      <c r="G39" s="881">
        <f t="shared" si="4"/>
        <v>2985.0284576111712</v>
      </c>
      <c r="H39" s="880">
        <v>1972.9686569168819</v>
      </c>
      <c r="I39" s="882">
        <v>1959.6420008716291</v>
      </c>
      <c r="J39" s="882">
        <v>1792.2928662274335</v>
      </c>
      <c r="K39" s="882">
        <v>1483.2598880461569</v>
      </c>
      <c r="L39" s="882">
        <v>1449.5465937720262</v>
      </c>
      <c r="M39" s="882">
        <v>1512.4524124116881</v>
      </c>
      <c r="N39" s="890">
        <v>5.7114268451830263E-2</v>
      </c>
      <c r="O39" s="859">
        <v>5.9126021038259244E-2</v>
      </c>
      <c r="P39" s="18">
        <v>7.1038322523236289E-2</v>
      </c>
      <c r="Q39" s="18">
        <v>5.9017149441602745E-2</v>
      </c>
      <c r="R39" s="859">
        <v>3.9007663652910196E-2</v>
      </c>
      <c r="S39" s="18">
        <v>3.8744181658501027E-2</v>
      </c>
      <c r="T39" s="18">
        <v>3.5435513406767427E-2</v>
      </c>
      <c r="U39" s="18">
        <v>2.9325606679009304E-2</v>
      </c>
      <c r="V39" s="18">
        <v>2.8659059423397085E-2</v>
      </c>
      <c r="W39" s="17">
        <v>2.9902773562850985E-2</v>
      </c>
      <c r="X39" s="13"/>
      <c r="Y39" s="920">
        <f>O39*0.9+0.1*'TG4'!R39-N39</f>
        <v>-8.3152105923023356E-8</v>
      </c>
      <c r="Z39" s="2"/>
      <c r="AA39" s="2"/>
      <c r="AB39" s="2"/>
      <c r="AC39" s="2"/>
      <c r="AD39" s="2"/>
    </row>
    <row r="40" spans="1:30" x14ac:dyDescent="0.2">
      <c r="A40" s="24">
        <v>1990</v>
      </c>
      <c r="B40" s="861">
        <v>178365</v>
      </c>
      <c r="C40" s="865">
        <v>9013.5505380756804</v>
      </c>
      <c r="D40" s="883">
        <v>3075.8564717959789</v>
      </c>
      <c r="E40" s="868">
        <v>3190.322688678385</v>
      </c>
      <c r="F40" s="884">
        <v>3740.9386905888</v>
      </c>
      <c r="G40" s="884">
        <f t="shared" si="4"/>
        <v>3299.6333584599624</v>
      </c>
      <c r="H40" s="868">
        <v>2045.6428754600736</v>
      </c>
      <c r="I40" s="885">
        <v>1975.8526959346584</v>
      </c>
      <c r="J40" s="885">
        <v>1698.2258172835714</v>
      </c>
      <c r="K40" s="885">
        <v>1596.7427245319809</v>
      </c>
      <c r="L40" s="885">
        <v>1295.1344154137876</v>
      </c>
      <c r="M40" s="885">
        <v>1368.0446735603305</v>
      </c>
      <c r="N40" s="888">
        <v>6.0866706995689267E-2</v>
      </c>
      <c r="O40" s="857">
        <v>6.3131826238986832E-2</v>
      </c>
      <c r="P40" s="22">
        <v>7.4027712689712644E-2</v>
      </c>
      <c r="Q40" s="22">
        <v>6.5294924735326276E-2</v>
      </c>
      <c r="R40" s="857">
        <v>4.0480284649220266E-2</v>
      </c>
      <c r="S40" s="22">
        <v>3.909923893161249E-2</v>
      </c>
      <c r="T40" s="22">
        <v>3.3605408503589722E-2</v>
      </c>
      <c r="U40" s="22">
        <v>3.1597206323752403E-2</v>
      </c>
      <c r="V40" s="22">
        <v>2.5628818413947482E-2</v>
      </c>
      <c r="W40" s="21">
        <v>2.7071605930295561E-2</v>
      </c>
      <c r="X40" s="13"/>
      <c r="Y40" s="920">
        <f>O40*0.9+0.1*'TG4'!R40-N40</f>
        <v>-3.4915679091029883E-8</v>
      </c>
      <c r="Z40" s="2"/>
      <c r="AA40" s="2"/>
      <c r="AB40" s="2"/>
      <c r="AC40" s="2"/>
      <c r="AD40" s="2"/>
    </row>
    <row r="41" spans="1:30" x14ac:dyDescent="0.2">
      <c r="A41" s="16">
        <v>1991</v>
      </c>
      <c r="B41" s="862">
        <v>180978</v>
      </c>
      <c r="C41" s="866">
        <v>8958.3920045111372</v>
      </c>
      <c r="D41" s="876">
        <v>3367.3218676752977</v>
      </c>
      <c r="E41" s="873">
        <v>3499.8638902374678</v>
      </c>
      <c r="F41" s="877">
        <v>3968.5488035937742</v>
      </c>
      <c r="G41" s="877">
        <f t="shared" si="4"/>
        <v>3788.9737211014517</v>
      </c>
      <c r="H41" s="873">
        <v>2174.3787013487122</v>
      </c>
      <c r="I41" s="878">
        <v>2168.9088000533307</v>
      </c>
      <c r="J41" s="878">
        <v>1859.1206563129804</v>
      </c>
      <c r="K41" s="878">
        <v>1752.0465263990391</v>
      </c>
      <c r="L41" s="878">
        <v>1537.2270462022725</v>
      </c>
      <c r="M41" s="878">
        <v>1573.8795527315053</v>
      </c>
      <c r="N41" s="889">
        <v>6.8026848642173912E-2</v>
      </c>
      <c r="O41" s="858">
        <v>7.0704470937243968E-2</v>
      </c>
      <c r="P41" s="13">
        <v>8.017287310212852E-2</v>
      </c>
      <c r="Q41" s="13">
        <v>7.6545085965449289E-2</v>
      </c>
      <c r="R41" s="858">
        <v>4.3926935594527101E-2</v>
      </c>
      <c r="S41" s="13">
        <v>4.3816432303742651E-2</v>
      </c>
      <c r="T41" s="13">
        <v>3.7558072695276223E-2</v>
      </c>
      <c r="U41" s="13">
        <v>3.5394954372947048E-2</v>
      </c>
      <c r="V41" s="13">
        <v>3.1055157692083672E-2</v>
      </c>
      <c r="W41" s="12">
        <v>3.1795613939511469E-2</v>
      </c>
      <c r="X41" s="13"/>
      <c r="Y41" s="920">
        <f>O41*0.9+0.1*'TG4'!R41-N41</f>
        <v>-1.3123920163116143E-7</v>
      </c>
      <c r="Z41" s="2"/>
      <c r="AA41" s="2"/>
      <c r="AB41" s="2"/>
      <c r="AC41" s="2"/>
      <c r="AD41" s="2"/>
    </row>
    <row r="42" spans="1:30" x14ac:dyDescent="0.2">
      <c r="A42" s="16">
        <v>1992</v>
      </c>
      <c r="B42" s="862">
        <v>183443</v>
      </c>
      <c r="C42" s="866">
        <v>9256.0940137998423</v>
      </c>
      <c r="D42" s="876">
        <v>3698.4047888613477</v>
      </c>
      <c r="E42" s="873">
        <v>3838.8261773514764</v>
      </c>
      <c r="F42" s="877">
        <v>4311.6430090476269</v>
      </c>
      <c r="G42" s="877">
        <f t="shared" si="4"/>
        <v>4207.5116820691574</v>
      </c>
      <c r="H42" s="873">
        <v>2434.5520098978886</v>
      </c>
      <c r="I42" s="878">
        <v>2390.7754655090944</v>
      </c>
      <c r="J42" s="878">
        <v>2099.642532094867</v>
      </c>
      <c r="K42" s="878">
        <v>1882.6472372444175</v>
      </c>
      <c r="L42" s="878">
        <v>1554.7065516770506</v>
      </c>
      <c r="M42" s="878">
        <v>1604.0850845729597</v>
      </c>
      <c r="N42" s="889">
        <v>7.3297275143446181E-2</v>
      </c>
      <c r="O42" s="858">
        <v>7.6080233130950442E-2</v>
      </c>
      <c r="P42" s="13">
        <v>8.5450809739995734E-2</v>
      </c>
      <c r="Q42" s="13">
        <v>8.3387070652381448E-2</v>
      </c>
      <c r="R42" s="858">
        <v>4.824945853897588E-2</v>
      </c>
      <c r="S42" s="13">
        <v>4.7381867887850149E-2</v>
      </c>
      <c r="T42" s="13">
        <v>4.1612015223790877E-2</v>
      </c>
      <c r="U42" s="13">
        <v>3.7311468166478783E-2</v>
      </c>
      <c r="V42" s="13">
        <v>3.0812136688984634E-2</v>
      </c>
      <c r="W42" s="12">
        <v>3.1790751015559053E-2</v>
      </c>
      <c r="X42" s="13"/>
      <c r="Y42" s="920">
        <f>O42*0.9+0.1*'TG4'!R42-N42</f>
        <v>-1.1947169319126427E-7</v>
      </c>
      <c r="Z42" s="2"/>
      <c r="AA42" s="2"/>
      <c r="AB42" s="2"/>
      <c r="AC42" s="2"/>
      <c r="AD42" s="2"/>
    </row>
    <row r="43" spans="1:30" x14ac:dyDescent="0.2">
      <c r="A43" s="16">
        <v>1993</v>
      </c>
      <c r="B43" s="862">
        <v>185685</v>
      </c>
      <c r="C43" s="866">
        <v>9448.9712646813587</v>
      </c>
      <c r="D43" s="876">
        <v>3883.8622056864838</v>
      </c>
      <c r="E43" s="873">
        <v>4029.7731525657946</v>
      </c>
      <c r="F43" s="877">
        <v>4497.9428656963837</v>
      </c>
      <c r="G43" s="877">
        <f t="shared" si="4"/>
        <v>4452.0042992940062</v>
      </c>
      <c r="H43" s="873">
        <v>2570.5418922667386</v>
      </c>
      <c r="I43" s="878">
        <v>2502.114738932079</v>
      </c>
      <c r="J43" s="878">
        <v>1958.8233291295676</v>
      </c>
      <c r="K43" s="878">
        <v>1808.1012156889938</v>
      </c>
      <c r="L43" s="878">
        <v>1638.6071739348922</v>
      </c>
      <c r="M43" s="878">
        <v>1635.7263126550893</v>
      </c>
      <c r="N43" s="889">
        <v>7.6323118513284466E-2</v>
      </c>
      <c r="O43" s="858">
        <v>7.9190464958982271E-2</v>
      </c>
      <c r="P43" s="13">
        <v>8.8390629796776921E-2</v>
      </c>
      <c r="Q43" s="13">
        <v>8.7487875151484526E-2</v>
      </c>
      <c r="R43" s="858">
        <v>5.0514607135028193E-2</v>
      </c>
      <c r="S43" s="13">
        <v>4.9169921495604278E-2</v>
      </c>
      <c r="T43" s="13">
        <v>3.8493514233550734E-2</v>
      </c>
      <c r="U43" s="13">
        <v>3.55316218909607E-2</v>
      </c>
      <c r="V43" s="13">
        <v>3.2200835897278068E-2</v>
      </c>
      <c r="W43" s="12">
        <v>3.2144223096608464E-2</v>
      </c>
      <c r="X43" s="13"/>
      <c r="Y43" s="920">
        <f>O43*0.9+0.1*'TG4'!R43-N43</f>
        <v>-2.3933669759945708E-7</v>
      </c>
      <c r="Z43" s="2"/>
      <c r="AA43" s="2"/>
      <c r="AB43" s="2"/>
      <c r="AC43" s="2"/>
      <c r="AD43" s="2"/>
    </row>
    <row r="44" spans="1:30" x14ac:dyDescent="0.2">
      <c r="A44" s="16">
        <v>1994</v>
      </c>
      <c r="B44" s="862">
        <v>187757</v>
      </c>
      <c r="C44" s="866">
        <v>9866.5365301317179</v>
      </c>
      <c r="D44" s="876">
        <v>4049.6409585984752</v>
      </c>
      <c r="E44" s="873">
        <v>4184.4955105546469</v>
      </c>
      <c r="F44" s="877">
        <v>4589.3698356237237</v>
      </c>
      <c r="G44" s="877">
        <f t="shared" si="4"/>
        <v>4724.5264818569622</v>
      </c>
      <c r="H44" s="873">
        <v>2835.8777302082849</v>
      </c>
      <c r="I44" s="878">
        <v>2716.2528263691092</v>
      </c>
      <c r="J44" s="878">
        <v>2176.0281832909536</v>
      </c>
      <c r="K44" s="878">
        <v>1971.3277589042807</v>
      </c>
      <c r="L44" s="878">
        <v>2089.7736686882458</v>
      </c>
      <c r="M44" s="878">
        <v>2078.74913712949</v>
      </c>
      <c r="N44" s="889">
        <v>7.7063358063036866E-2</v>
      </c>
      <c r="O44" s="858">
        <v>7.9629596583951454E-2</v>
      </c>
      <c r="P44" s="13">
        <v>8.7334224081132561E-2</v>
      </c>
      <c r="Q44" s="13">
        <v>8.990621135846294E-2</v>
      </c>
      <c r="R44" s="858">
        <v>5.3965836275438057E-2</v>
      </c>
      <c r="S44" s="13">
        <v>5.1689413033955134E-2</v>
      </c>
      <c r="T44" s="13">
        <v>4.1409112748169725E-2</v>
      </c>
      <c r="U44" s="13">
        <v>3.7513729858318363E-2</v>
      </c>
      <c r="V44" s="13">
        <v>3.97677172241373E-2</v>
      </c>
      <c r="W44" s="12">
        <v>3.9557923953159602E-2</v>
      </c>
      <c r="X44" s="13"/>
      <c r="Y44" s="920">
        <f>O44*0.9+0.1*'TG4'!R44-N44</f>
        <v>-1.3750993675676337E-7</v>
      </c>
      <c r="Z44" s="2"/>
      <c r="AA44" s="2"/>
      <c r="AB44" s="2"/>
      <c r="AC44" s="2"/>
      <c r="AD44" s="2"/>
    </row>
    <row r="45" spans="1:30" x14ac:dyDescent="0.2">
      <c r="A45" s="16">
        <v>1995</v>
      </c>
      <c r="B45" s="862">
        <v>189911</v>
      </c>
      <c r="C45" s="866">
        <v>10199.03539258646</v>
      </c>
      <c r="D45" s="876">
        <v>4217.1739514780038</v>
      </c>
      <c r="E45" s="873">
        <v>4350.9290960238641</v>
      </c>
      <c r="F45" s="877">
        <v>4748.9094639377381</v>
      </c>
      <c r="G45" s="877">
        <f t="shared" si="4"/>
        <v>4941.1859101374876</v>
      </c>
      <c r="H45" s="873">
        <v>3013.3063825932859</v>
      </c>
      <c r="I45" s="878">
        <v>2798.976441564369</v>
      </c>
      <c r="J45" s="878">
        <v>2167.6637050890745</v>
      </c>
      <c r="K45" s="878">
        <v>2091.902118143616</v>
      </c>
      <c r="L45" s="878">
        <v>2065.5451340367349</v>
      </c>
      <c r="M45" s="878">
        <v>2225.8784371058423</v>
      </c>
      <c r="N45" s="889">
        <v>7.8525830284037798E-2</v>
      </c>
      <c r="O45" s="858">
        <v>8.1016416136334465E-2</v>
      </c>
      <c r="P45" s="13">
        <v>8.8427004171535373E-2</v>
      </c>
      <c r="Q45" s="13">
        <v>9.2007285126416968E-2</v>
      </c>
      <c r="R45" s="858">
        <v>5.6109230569063577E-2</v>
      </c>
      <c r="S45" s="13">
        <v>5.2118302813255461E-2</v>
      </c>
      <c r="T45" s="13">
        <v>4.0362952578476545E-2</v>
      </c>
      <c r="U45" s="13">
        <v>3.8952234977784883E-2</v>
      </c>
      <c r="V45" s="13">
        <v>3.846145511321452E-2</v>
      </c>
      <c r="W45" s="12">
        <v>4.1446939205297413E-2</v>
      </c>
      <c r="X45" s="13"/>
      <c r="Y45" s="920">
        <f>O45*0.9+0.1*'TG4'!R45-N45</f>
        <v>-1.3270443041668578E-7</v>
      </c>
      <c r="Z45" s="2"/>
      <c r="AA45" s="2"/>
      <c r="AB45" s="2"/>
      <c r="AC45" s="2"/>
      <c r="AD45" s="2"/>
    </row>
    <row r="46" spans="1:30" x14ac:dyDescent="0.2">
      <c r="A46" s="16">
        <v>1996</v>
      </c>
      <c r="B46" s="862">
        <v>192043</v>
      </c>
      <c r="C46" s="866">
        <v>10638.968181436841</v>
      </c>
      <c r="D46" s="876">
        <v>4304.6899890877194</v>
      </c>
      <c r="E46" s="873">
        <v>4420.3640662086773</v>
      </c>
      <c r="F46" s="877">
        <v>4736.1377844191466</v>
      </c>
      <c r="G46" s="877">
        <f t="shared" si="4"/>
        <v>5130.73793499776</v>
      </c>
      <c r="H46" s="873">
        <v>3263.5723601345121</v>
      </c>
      <c r="I46" s="878">
        <v>3122.2284257940328</v>
      </c>
      <c r="J46" s="878">
        <v>2547.5649924562313</v>
      </c>
      <c r="K46" s="878">
        <v>2523.1216580486325</v>
      </c>
      <c r="L46" s="878">
        <v>2608.9198007419541</v>
      </c>
      <c r="M46" s="878">
        <v>2290.1364667923754</v>
      </c>
      <c r="N46" s="889">
        <v>7.7703548452827995E-2</v>
      </c>
      <c r="O46" s="858">
        <v>7.979157018705034E-2</v>
      </c>
      <c r="P46" s="13">
        <v>8.5491571458987892E-2</v>
      </c>
      <c r="Q46" s="13">
        <v>9.2614461143890978E-2</v>
      </c>
      <c r="R46" s="858">
        <v>5.8910433424443909E-2</v>
      </c>
      <c r="S46" s="13">
        <v>5.6359047545697649E-2</v>
      </c>
      <c r="T46" s="13">
        <v>4.5985852716423636E-2</v>
      </c>
      <c r="U46" s="13">
        <v>4.5544628418203718E-2</v>
      </c>
      <c r="V46" s="13">
        <v>4.7093362509353927E-2</v>
      </c>
      <c r="W46" s="12">
        <v>4.1339034950738096E-2</v>
      </c>
      <c r="X46" s="13"/>
      <c r="Y46" s="920">
        <f>O46*0.9+0.1*'TG4'!R46-N46</f>
        <v>-9.1942038302206264E-8</v>
      </c>
      <c r="Z46" s="2"/>
      <c r="AA46" s="2"/>
      <c r="AB46" s="2"/>
      <c r="AC46" s="2"/>
      <c r="AD46" s="2"/>
    </row>
    <row r="47" spans="1:30" x14ac:dyDescent="0.2">
      <c r="A47" s="16">
        <v>1997</v>
      </c>
      <c r="B47" s="862">
        <v>194426</v>
      </c>
      <c r="C47" s="866">
        <v>11162.2452735426</v>
      </c>
      <c r="D47" s="876">
        <v>4300.6927124736194</v>
      </c>
      <c r="E47" s="873">
        <v>4421.8923309893271</v>
      </c>
      <c r="F47" s="877">
        <v>4672.6524039092574</v>
      </c>
      <c r="G47" s="877">
        <f t="shared" si="4"/>
        <v>5213.9153225867458</v>
      </c>
      <c r="H47" s="873">
        <v>3209.8499125367916</v>
      </c>
      <c r="I47" s="878">
        <v>2869.4907596672142</v>
      </c>
      <c r="J47" s="878">
        <v>2413.6529502561962</v>
      </c>
      <c r="K47" s="878">
        <v>2228.3306323435881</v>
      </c>
      <c r="L47" s="878">
        <v>2245.4120432268032</v>
      </c>
      <c r="M47" s="878">
        <v>2149.1065075822667</v>
      </c>
      <c r="N47" s="889">
        <v>7.4910240800506886E-2</v>
      </c>
      <c r="O47" s="858">
        <v>7.7021317600206723E-2</v>
      </c>
      <c r="P47" s="13">
        <v>8.138910174602644E-2</v>
      </c>
      <c r="Q47" s="13">
        <v>9.0816916817983762E-2</v>
      </c>
      <c r="R47" s="858">
        <v>5.5909744303335167E-2</v>
      </c>
      <c r="S47" s="13">
        <v>4.9981307234077114E-2</v>
      </c>
      <c r="T47" s="13">
        <v>4.2041442111903637E-2</v>
      </c>
      <c r="U47" s="13">
        <v>3.8813464576964447E-2</v>
      </c>
      <c r="V47" s="13">
        <v>3.9110991670393558E-2</v>
      </c>
      <c r="W47" s="12">
        <v>3.7433524492924697E-2</v>
      </c>
      <c r="X47" s="13"/>
      <c r="Y47" s="920">
        <f>O47*0.9+0.1*'TG4'!R47-N47</f>
        <v>-8.0529987317445872E-8</v>
      </c>
      <c r="Z47" s="2"/>
      <c r="AA47" s="2"/>
      <c r="AB47" s="2"/>
      <c r="AC47" s="2"/>
      <c r="AD47" s="2"/>
    </row>
    <row r="48" spans="1:30" x14ac:dyDescent="0.2">
      <c r="A48" s="16">
        <v>1998</v>
      </c>
      <c r="B48" s="862">
        <v>196795</v>
      </c>
      <c r="C48" s="866">
        <v>11730.697493793905</v>
      </c>
      <c r="D48" s="876">
        <v>4271.0691823105581</v>
      </c>
      <c r="E48" s="873">
        <v>4415.86152191581</v>
      </c>
      <c r="F48" s="877">
        <v>4616.0399869719404</v>
      </c>
      <c r="G48" s="877">
        <f t="shared" si="4"/>
        <v>5269.6038210745992</v>
      </c>
      <c r="H48" s="873">
        <v>2967.9161556316872</v>
      </c>
      <c r="I48" s="878">
        <v>2738.9962547329728</v>
      </c>
      <c r="J48" s="878">
        <v>2393.6963250895492</v>
      </c>
      <c r="K48" s="878">
        <v>2357.1701230435106</v>
      </c>
      <c r="L48" s="878">
        <v>2260.3319042924568</v>
      </c>
      <c r="M48" s="878">
        <v>2021.2448497762819</v>
      </c>
      <c r="N48" s="889">
        <v>7.1651754738154647E-2</v>
      </c>
      <c r="O48" s="858">
        <v>7.4080801134389002E-2</v>
      </c>
      <c r="P48" s="13">
        <v>7.7439009037334472E-2</v>
      </c>
      <c r="Q48" s="13">
        <v>8.8403241539304428E-2</v>
      </c>
      <c r="R48" s="858">
        <v>4.9789968597906402E-2</v>
      </c>
      <c r="S48" s="13">
        <v>4.594959236101203E-2</v>
      </c>
      <c r="T48" s="13">
        <v>4.0156816638159398E-2</v>
      </c>
      <c r="U48" s="13">
        <v>3.9544050522977152E-2</v>
      </c>
      <c r="V48" s="13">
        <v>3.7919485805559809E-2</v>
      </c>
      <c r="W48" s="12">
        <v>3.390854468987569E-2</v>
      </c>
      <c r="X48" s="13"/>
      <c r="Y48" s="920">
        <f>O48*0.9+0.1*'TG4'!R48-N48</f>
        <v>-3.6857413898694347E-8</v>
      </c>
      <c r="Z48" s="2"/>
      <c r="AA48" s="2"/>
      <c r="AB48" s="2"/>
      <c r="AC48" s="2"/>
      <c r="AD48" s="2"/>
    </row>
    <row r="49" spans="1:30" x14ac:dyDescent="0.2">
      <c r="A49" s="20">
        <v>1999</v>
      </c>
      <c r="B49" s="863">
        <v>199255</v>
      </c>
      <c r="C49" s="886">
        <v>12232.834002771411</v>
      </c>
      <c r="D49" s="879">
        <v>4321.5489134429145</v>
      </c>
      <c r="E49" s="880">
        <v>4479.1825752533805</v>
      </c>
      <c r="F49" s="881">
        <v>4630.1795050035662</v>
      </c>
      <c r="G49" s="881">
        <f t="shared" si="4"/>
        <v>5410.2320568789928</v>
      </c>
      <c r="H49" s="880">
        <v>2902.8157538093583</v>
      </c>
      <c r="I49" s="882">
        <v>2643.4926011264338</v>
      </c>
      <c r="J49" s="882">
        <v>2110.7472545308988</v>
      </c>
      <c r="K49" s="882">
        <v>2160.0860052884132</v>
      </c>
      <c r="L49" s="882">
        <v>1962.1920545232269</v>
      </c>
      <c r="M49" s="882">
        <v>1731.1827082412076</v>
      </c>
      <c r="N49" s="890">
        <v>7.0391720230404783E-2</v>
      </c>
      <c r="O49" s="859">
        <v>7.2959342359253138E-2</v>
      </c>
      <c r="P49" s="18">
        <v>7.5418861815705895E-2</v>
      </c>
      <c r="Q49" s="18">
        <v>8.8124778628500447E-2</v>
      </c>
      <c r="R49" s="859">
        <v>4.7282629102483043E-2</v>
      </c>
      <c r="S49" s="18">
        <v>4.305863368358586E-2</v>
      </c>
      <c r="T49" s="18">
        <v>3.4380990055637994E-2</v>
      </c>
      <c r="U49" s="18">
        <v>3.518464624683304E-2</v>
      </c>
      <c r="V49" s="18">
        <v>3.1961242810574213E-2</v>
      </c>
      <c r="W49" s="17">
        <v>2.8198437945978202E-2</v>
      </c>
      <c r="X49" s="13"/>
      <c r="Y49" s="920">
        <f>O49*0.9+0.1*'TG4'!R49-N49</f>
        <v>-4.9196828652564584E-8</v>
      </c>
      <c r="Z49" s="2"/>
      <c r="AA49" s="2"/>
      <c r="AB49" s="2"/>
      <c r="AC49" s="2"/>
      <c r="AD49" s="2"/>
    </row>
    <row r="50" spans="1:30" x14ac:dyDescent="0.2">
      <c r="A50" s="24">
        <v>2000</v>
      </c>
      <c r="B50" s="861">
        <v>201646.4407831867</v>
      </c>
      <c r="C50" s="865">
        <v>12792.542522966358</v>
      </c>
      <c r="D50" s="883">
        <v>4391.467428607938</v>
      </c>
      <c r="E50" s="868">
        <v>4536.2791351918431</v>
      </c>
      <c r="F50" s="884">
        <v>4652.1740495086178</v>
      </c>
      <c r="G50" s="884">
        <f t="shared" si="4"/>
        <v>5525.4802760938355</v>
      </c>
      <c r="H50" s="868">
        <v>3088.1325425407599</v>
      </c>
      <c r="I50" s="885">
        <v>2891.881667288761</v>
      </c>
      <c r="J50" s="885">
        <v>2267.4522652976684</v>
      </c>
      <c r="K50" s="885">
        <v>2156.0181642348598</v>
      </c>
      <c r="L50" s="885">
        <v>2047.8383933370469</v>
      </c>
      <c r="M50" s="885">
        <v>1984.5317926712612</v>
      </c>
      <c r="N50" s="888">
        <v>6.9221874791841373E-2</v>
      </c>
      <c r="O50" s="857">
        <v>7.1504514475388234E-2</v>
      </c>
      <c r="P50" s="22">
        <v>7.3331344203324988E-2</v>
      </c>
      <c r="Q50" s="22">
        <v>8.7097105934314342E-2</v>
      </c>
      <c r="R50" s="857">
        <v>4.8677652214337279E-2</v>
      </c>
      <c r="S50" s="22">
        <v>4.5584186593714555E-2</v>
      </c>
      <c r="T50" s="22">
        <v>3.5741423420887486E-2</v>
      </c>
      <c r="U50" s="22">
        <v>3.3984908652939787E-2</v>
      </c>
      <c r="V50" s="22">
        <v>3.2279691279057943E-2</v>
      </c>
      <c r="W50" s="21">
        <v>3.1281801244342773E-2</v>
      </c>
      <c r="X50" s="13"/>
      <c r="Y50" s="920">
        <f>O50*0.9+0.1*'TG4'!R50-N50</f>
        <v>-4.6542558237994136E-8</v>
      </c>
      <c r="Z50" s="2"/>
      <c r="AA50" s="2"/>
      <c r="AB50" s="2"/>
      <c r="AC50" s="2"/>
      <c r="AD50" s="2"/>
    </row>
    <row r="51" spans="1:30" x14ac:dyDescent="0.2">
      <c r="A51" s="16">
        <v>2001</v>
      </c>
      <c r="B51" s="862">
        <v>203775.64568079551</v>
      </c>
      <c r="C51" s="866">
        <v>12864.456516984681</v>
      </c>
      <c r="D51" s="876">
        <v>4694.4796522466004</v>
      </c>
      <c r="E51" s="873">
        <v>4842.1377139884398</v>
      </c>
      <c r="F51" s="877">
        <v>4880.7031511055575</v>
      </c>
      <c r="G51" s="877">
        <f t="shared" si="4"/>
        <v>6004.4653460891523</v>
      </c>
      <c r="H51" s="873">
        <v>3365.5408903862835</v>
      </c>
      <c r="I51" s="878">
        <v>3224.1610669812521</v>
      </c>
      <c r="J51" s="878">
        <v>3000.2582478975269</v>
      </c>
      <c r="K51" s="878">
        <v>2991.7287346828825</v>
      </c>
      <c r="L51" s="878">
        <v>2625.2973702768159</v>
      </c>
      <c r="M51" s="878">
        <v>2670.5503732998236</v>
      </c>
      <c r="N51" s="889">
        <v>7.4361526350444782E-2</v>
      </c>
      <c r="O51" s="858">
        <v>7.670046051619768E-2</v>
      </c>
      <c r="P51" s="13">
        <v>7.7311344997724518E-2</v>
      </c>
      <c r="Q51" s="13">
        <v>9.5111970043338545E-2</v>
      </c>
      <c r="R51" s="858">
        <v>5.3310862149373847E-2</v>
      </c>
      <c r="S51" s="13">
        <v>5.107137657432758E-2</v>
      </c>
      <c r="T51" s="13">
        <v>4.7524709719937157E-2</v>
      </c>
      <c r="U51" s="13">
        <v>4.7389600470637568E-2</v>
      </c>
      <c r="V51" s="13">
        <v>4.1585252049003422E-2</v>
      </c>
      <c r="W51" s="12">
        <v>4.2302068954391807E-2</v>
      </c>
      <c r="X51" s="13"/>
      <c r="Y51" s="920">
        <f>O51*0.9+0.1*'TG4'!R51-N51</f>
        <v>-2.5670929479360005E-8</v>
      </c>
      <c r="Z51" s="2"/>
      <c r="AA51" s="2"/>
      <c r="AB51" s="2"/>
      <c r="AC51" s="2"/>
      <c r="AD51" s="2"/>
    </row>
    <row r="52" spans="1:30" x14ac:dyDescent="0.2">
      <c r="A52" s="16">
        <v>2002</v>
      </c>
      <c r="B52" s="862">
        <v>206200.68043331249</v>
      </c>
      <c r="C52" s="866">
        <v>12988.294013629897</v>
      </c>
      <c r="D52" s="876">
        <v>4963.293320957453</v>
      </c>
      <c r="E52" s="873">
        <v>5121.2375464983616</v>
      </c>
      <c r="F52" s="877">
        <v>5309.6989406067814</v>
      </c>
      <c r="G52" s="877">
        <f t="shared" si="4"/>
        <v>6165.9701904874264</v>
      </c>
      <c r="H52" s="873">
        <v>3541.7362797432484</v>
      </c>
      <c r="I52" s="878">
        <v>3353.3105099806453</v>
      </c>
      <c r="J52" s="878">
        <v>2797.9298965688836</v>
      </c>
      <c r="K52" s="878">
        <v>2621.3407183759746</v>
      </c>
      <c r="L52" s="878">
        <v>2639.0678525186013</v>
      </c>
      <c r="M52" s="878">
        <v>2860.1503114399052</v>
      </c>
      <c r="N52" s="889">
        <v>7.8796680988092158E-2</v>
      </c>
      <c r="O52" s="858">
        <v>8.130418557205607E-2</v>
      </c>
      <c r="P52" s="13">
        <v>8.4296177257783711E-2</v>
      </c>
      <c r="Q52" s="13">
        <v>9.7890242357910509E-2</v>
      </c>
      <c r="R52" s="858">
        <v>5.6228202874990516E-2</v>
      </c>
      <c r="S52" s="13">
        <v>5.3236776757330517E-2</v>
      </c>
      <c r="T52" s="13">
        <v>4.4419617223923069E-2</v>
      </c>
      <c r="U52" s="13">
        <v>4.1616107489517169E-2</v>
      </c>
      <c r="V52" s="13">
        <v>4.1897541457558418E-2</v>
      </c>
      <c r="W52" s="12">
        <v>4.5407421462861919E-2</v>
      </c>
      <c r="X52" s="13"/>
      <c r="Y52" s="920">
        <f>O52*0.9+0.1*'TG4'!R52-N52</f>
        <v>-9.3685742635907232E-8</v>
      </c>
      <c r="Z52" s="2"/>
      <c r="AA52" s="2"/>
      <c r="AB52" s="2"/>
      <c r="AC52" s="2"/>
      <c r="AD52" s="2"/>
    </row>
    <row r="53" spans="1:30" x14ac:dyDescent="0.2">
      <c r="A53" s="16">
        <v>2003</v>
      </c>
      <c r="B53" s="862">
        <v>208605.71414694539</v>
      </c>
      <c r="C53" s="866">
        <v>13277.602009336428</v>
      </c>
      <c r="D53" s="876">
        <v>5144.5450453402073</v>
      </c>
      <c r="E53" s="873">
        <v>5331.2596677328747</v>
      </c>
      <c r="F53" s="877">
        <v>5579.6553692911257</v>
      </c>
      <c r="G53" s="877">
        <f t="shared" si="4"/>
        <v>6353.5799577182797</v>
      </c>
      <c r="H53" s="873">
        <v>3464.0549462803274</v>
      </c>
      <c r="I53" s="878">
        <v>3255.4319935331482</v>
      </c>
      <c r="J53" s="878">
        <v>2671.3357339189583</v>
      </c>
      <c r="K53" s="878">
        <v>2662.9204646297653</v>
      </c>
      <c r="L53" s="878">
        <v>2642.2734562734172</v>
      </c>
      <c r="M53" s="878">
        <v>2799.4209276992601</v>
      </c>
      <c r="N53" s="889">
        <v>8.0826454384586396E-2</v>
      </c>
      <c r="O53" s="858">
        <v>8.3759946224341145E-2</v>
      </c>
      <c r="P53" s="13">
        <v>8.7662515579722808E-2</v>
      </c>
      <c r="Q53" s="13">
        <v>9.9821721086199341E-2</v>
      </c>
      <c r="R53" s="858">
        <v>5.4424108766397687E-2</v>
      </c>
      <c r="S53" s="13">
        <v>5.114641298860078E-2</v>
      </c>
      <c r="T53" s="13">
        <v>4.1969619070414403E-2</v>
      </c>
      <c r="U53" s="13">
        <v>4.1837405944988852E-2</v>
      </c>
      <c r="V53" s="13">
        <v>4.1513018761207825E-2</v>
      </c>
      <c r="W53" s="12">
        <v>4.3981978177232151E-2</v>
      </c>
      <c r="X53" s="13"/>
      <c r="Y53" s="920">
        <f>O53*0.9+0.1*'TG4'!R53-N53</f>
        <v>-9.1906039598188549E-8</v>
      </c>
      <c r="Z53" s="2"/>
      <c r="AA53" s="2"/>
      <c r="AB53" s="2"/>
      <c r="AC53" s="2"/>
      <c r="AD53" s="2"/>
    </row>
    <row r="54" spans="1:30" x14ac:dyDescent="0.2">
      <c r="A54" s="16">
        <v>2004</v>
      </c>
      <c r="B54" s="862">
        <v>210950.91872463207</v>
      </c>
      <c r="C54" s="866">
        <v>13820.676011751411</v>
      </c>
      <c r="D54" s="876">
        <v>5435.9831299973575</v>
      </c>
      <c r="E54" s="873">
        <v>5628.4191961828246</v>
      </c>
      <c r="F54" s="877">
        <v>5803.8750777203786</v>
      </c>
      <c r="G54" s="877">
        <f t="shared" si="4"/>
        <v>6816.2041433065879</v>
      </c>
      <c r="H54" s="873">
        <v>3703.9789095915344</v>
      </c>
      <c r="I54" s="878">
        <v>3524.7900970938172</v>
      </c>
      <c r="J54" s="878">
        <v>2720.6814316347759</v>
      </c>
      <c r="K54" s="878">
        <v>2636.4081373679646</v>
      </c>
      <c r="L54" s="878">
        <v>2752.4488063802692</v>
      </c>
      <c r="M54" s="878">
        <v>2752.9717454967968</v>
      </c>
      <c r="N54" s="889">
        <v>8.2971747146775479E-2</v>
      </c>
      <c r="O54" s="858">
        <v>8.5908981542767521E-2</v>
      </c>
      <c r="P54" s="13">
        <v>8.8587040081620202E-2</v>
      </c>
      <c r="Q54" s="13">
        <v>0.10403865375489356</v>
      </c>
      <c r="R54" s="858">
        <v>5.6535422236265724E-2</v>
      </c>
      <c r="S54" s="13">
        <v>5.3800386367583997E-2</v>
      </c>
      <c r="T54" s="13">
        <v>4.1526930164081925E-2</v>
      </c>
      <c r="U54" s="13">
        <v>4.0240630649179814E-2</v>
      </c>
      <c r="V54" s="13">
        <v>4.2011809259889794E-2</v>
      </c>
      <c r="W54" s="12">
        <v>4.2019791104408448E-2</v>
      </c>
      <c r="X54" s="13"/>
      <c r="Y54" s="920">
        <f>O54*0.9+0.1*'TG4'!R54-N54</f>
        <v>-1.2153465812902997E-7</v>
      </c>
      <c r="Z54" s="2"/>
      <c r="AA54" s="2"/>
      <c r="AB54" s="2"/>
      <c r="AC54" s="2"/>
      <c r="AD54" s="2"/>
    </row>
    <row r="55" spans="1:30" x14ac:dyDescent="0.2">
      <c r="A55" s="16">
        <v>2005</v>
      </c>
      <c r="B55" s="862">
        <v>213348.60569152678</v>
      </c>
      <c r="C55" s="866">
        <v>14326.383459167168</v>
      </c>
      <c r="D55" s="876">
        <v>5600.3196028883167</v>
      </c>
      <c r="E55" s="873">
        <v>5776.6624276802613</v>
      </c>
      <c r="F55" s="877">
        <v>5858.0480626446106</v>
      </c>
      <c r="G55" s="877">
        <f t="shared" si="4"/>
        <v>7119.0959908948898</v>
      </c>
      <c r="H55" s="873">
        <v>4013.1020752712088</v>
      </c>
      <c r="I55" s="878">
        <v>3828.3493677054962</v>
      </c>
      <c r="J55" s="878">
        <v>2949.4181648532594</v>
      </c>
      <c r="K55" s="878">
        <v>2835.3087296466842</v>
      </c>
      <c r="L55" s="878">
        <v>2914.4267317186768</v>
      </c>
      <c r="M55" s="878">
        <v>2830.0201417962849</v>
      </c>
      <c r="N55" s="889">
        <v>8.3399999874958358E-2</v>
      </c>
      <c r="O55" s="858">
        <v>8.6026098492261019E-2</v>
      </c>
      <c r="P55" s="13">
        <v>8.7238093954510973E-2</v>
      </c>
      <c r="Q55" s="13">
        <v>0.10601762878751382</v>
      </c>
      <c r="R55" s="858">
        <v>5.9763145018223433E-2</v>
      </c>
      <c r="S55" s="13">
        <v>5.7011806366062956E-2</v>
      </c>
      <c r="T55" s="13">
        <v>4.3922756560732523E-2</v>
      </c>
      <c r="U55" s="13">
        <v>4.2223438029509452E-2</v>
      </c>
      <c r="V55" s="13">
        <v>4.3401663886388768E-2</v>
      </c>
      <c r="W55" s="12">
        <v>4.2144680341138496E-2</v>
      </c>
      <c r="X55" s="13"/>
      <c r="Y55" s="920">
        <f>O55*0.9+0.1*'TG4'!R55-N55</f>
        <v>-1.9673010109855227E-7</v>
      </c>
      <c r="Z55" s="2"/>
      <c r="AA55" s="2"/>
      <c r="AB55" s="2"/>
      <c r="AC55" s="2"/>
      <c r="AD55" s="2"/>
    </row>
    <row r="56" spans="1:30" x14ac:dyDescent="0.2">
      <c r="A56" s="16">
        <v>2006</v>
      </c>
      <c r="B56" s="862">
        <v>215896.60788327493</v>
      </c>
      <c r="C56" s="866">
        <v>14846.234326952852</v>
      </c>
      <c r="D56" s="876">
        <v>5824.6724976150645</v>
      </c>
      <c r="E56" s="873">
        <v>5980.1710193198569</v>
      </c>
      <c r="F56" s="877">
        <v>5886.5131857129327</v>
      </c>
      <c r="G56" s="877">
        <f t="shared" si="4"/>
        <v>7592.2860661584764</v>
      </c>
      <c r="H56" s="873">
        <v>4424.9784189168804</v>
      </c>
      <c r="I56" s="878">
        <v>4115.728699847934</v>
      </c>
      <c r="J56" s="878">
        <v>3425.5814869552205</v>
      </c>
      <c r="K56" s="878">
        <v>3248.9640034620752</v>
      </c>
      <c r="L56" s="878">
        <v>3314.516892083363</v>
      </c>
      <c r="M56" s="878">
        <v>2931.5001353457915</v>
      </c>
      <c r="N56" s="889">
        <v>8.4703434323618085E-2</v>
      </c>
      <c r="O56" s="858">
        <v>8.6964721773862649E-2</v>
      </c>
      <c r="P56" s="13">
        <v>8.5602732724510133E-2</v>
      </c>
      <c r="Q56" s="13">
        <v>0.11040838852901895</v>
      </c>
      <c r="R56" s="858">
        <v>6.4348831465395037E-2</v>
      </c>
      <c r="S56" s="13">
        <v>5.9851666469512559E-2</v>
      </c>
      <c r="T56" s="13">
        <v>4.9815421660071031E-2</v>
      </c>
      <c r="U56" s="13">
        <v>4.7247018471807692E-2</v>
      </c>
      <c r="V56" s="13">
        <v>4.8200300359901867E-2</v>
      </c>
      <c r="W56" s="12">
        <v>4.2630401844157E-2</v>
      </c>
      <c r="X56" s="13"/>
      <c r="Y56" s="920">
        <f>O56*0.9+0.1*'TG4'!R56-N56</f>
        <v>-3.0158060219942495E-7</v>
      </c>
      <c r="Z56" s="2"/>
      <c r="AA56" s="2"/>
      <c r="AB56" s="2"/>
      <c r="AC56" s="2"/>
      <c r="AD56" s="2"/>
    </row>
    <row r="57" spans="1:30" x14ac:dyDescent="0.2">
      <c r="A57" s="16">
        <v>2007</v>
      </c>
      <c r="B57" s="862">
        <v>218456.65775859603</v>
      </c>
      <c r="C57" s="866">
        <v>14854.357364210802</v>
      </c>
      <c r="D57" s="876">
        <v>5952.2777893889697</v>
      </c>
      <c r="E57" s="873">
        <v>6091.6152300212971</v>
      </c>
      <c r="F57" s="877">
        <v>5826.1516639455667</v>
      </c>
      <c r="G57" s="877">
        <f t="shared" si="4"/>
        <v>7946.348495121284</v>
      </c>
      <c r="H57" s="873">
        <v>4698.0403672720759</v>
      </c>
      <c r="I57" s="878">
        <v>4431.760896781906</v>
      </c>
      <c r="J57" s="878">
        <v>3427.0496263095151</v>
      </c>
      <c r="K57" s="878">
        <v>3289.0606242704516</v>
      </c>
      <c r="L57" s="878">
        <v>3237.9016670263759</v>
      </c>
      <c r="M57" s="878">
        <v>3087.5012513063853</v>
      </c>
      <c r="N57" s="889">
        <v>8.7537594527888424E-2</v>
      </c>
      <c r="O57" s="858">
        <v>8.9586770458885842E-2</v>
      </c>
      <c r="P57" s="13">
        <v>8.5682711738627404E-2</v>
      </c>
      <c r="Q57" s="13">
        <v>0.11686353647393034</v>
      </c>
      <c r="R57" s="858">
        <v>6.9092063122297986E-2</v>
      </c>
      <c r="S57" s="13">
        <v>6.5176005246030386E-2</v>
      </c>
      <c r="T57" s="13">
        <v>5.0400147847540211E-2</v>
      </c>
      <c r="U57" s="13">
        <v>4.8370802824138082E-2</v>
      </c>
      <c r="V57" s="13">
        <v>4.7618429999118909E-2</v>
      </c>
      <c r="W57" s="12">
        <v>4.5406555642113482E-2</v>
      </c>
      <c r="X57" s="13"/>
      <c r="Y57" s="920">
        <f>O57*0.9+0.1*'TG4'!R57-N57</f>
        <v>-2.9480266136583388E-7</v>
      </c>
      <c r="Z57" s="2"/>
      <c r="AA57" s="2"/>
      <c r="AB57" s="2"/>
      <c r="AC57" s="2"/>
      <c r="AD57" s="2"/>
    </row>
    <row r="58" spans="1:30" x14ac:dyDescent="0.2">
      <c r="A58" s="16">
        <v>2008</v>
      </c>
      <c r="B58" s="862">
        <v>220883.80606717154</v>
      </c>
      <c r="C58" s="866">
        <v>14604.951517589659</v>
      </c>
      <c r="D58" s="876">
        <v>6710.2879074693856</v>
      </c>
      <c r="E58" s="873">
        <v>6912.552166105761</v>
      </c>
      <c r="F58" s="877">
        <v>6372.6033987958281</v>
      </c>
      <c r="G58" s="877">
        <f t="shared" si="4"/>
        <v>9315.6261667696162</v>
      </c>
      <c r="H58" s="873">
        <v>4889.6134324388349</v>
      </c>
      <c r="I58" s="878">
        <v>4563.7424504721803</v>
      </c>
      <c r="J58" s="878">
        <v>3668.8134872080332</v>
      </c>
      <c r="K58" s="878">
        <v>3555.0185652150344</v>
      </c>
      <c r="L58" s="878">
        <v>3375.9004235852562</v>
      </c>
      <c r="M58" s="878">
        <v>3597.0799443650671</v>
      </c>
      <c r="N58" s="889">
        <v>0.10148571400755799</v>
      </c>
      <c r="O58" s="858">
        <v>0.10454473814914109</v>
      </c>
      <c r="P58" s="13">
        <v>9.637860773364082E-2</v>
      </c>
      <c r="Q58" s="13">
        <v>0.14088858570580165</v>
      </c>
      <c r="R58" s="858">
        <v>7.3950017831521123E-2</v>
      </c>
      <c r="S58" s="13">
        <v>6.9021578137835604E-2</v>
      </c>
      <c r="T58" s="13">
        <v>5.5486763227463598E-2</v>
      </c>
      <c r="U58" s="13">
        <v>5.3765740364042365E-2</v>
      </c>
      <c r="V58" s="13">
        <v>5.1056775749458445E-2</v>
      </c>
      <c r="W58" s="12">
        <v>5.4401872398024423E-2</v>
      </c>
      <c r="X58" s="13"/>
      <c r="Y58" s="920">
        <f>O58*0.9+0.1*'TG4'!R58-N58</f>
        <v>-4.4789017888957616E-7</v>
      </c>
      <c r="Z58" s="2"/>
      <c r="AA58" s="2"/>
      <c r="AB58" s="2"/>
      <c r="AC58" s="2"/>
      <c r="AD58" s="2"/>
    </row>
    <row r="59" spans="1:30" x14ac:dyDescent="0.2">
      <c r="A59" s="20">
        <v>2009</v>
      </c>
      <c r="B59" s="863">
        <v>223261.82783409781</v>
      </c>
      <c r="C59" s="886">
        <v>14088.925090824487</v>
      </c>
      <c r="D59" s="879">
        <v>6813.8728711053045</v>
      </c>
      <c r="E59" s="880">
        <v>6994.8825008906115</v>
      </c>
      <c r="F59" s="881">
        <v>6870.2744867700776</v>
      </c>
      <c r="G59" s="881">
        <f t="shared" si="4"/>
        <v>8899.3631437639306</v>
      </c>
      <c r="H59" s="880">
        <v>5184.4063985973044</v>
      </c>
      <c r="I59" s="882">
        <v>4944.8564116128819</v>
      </c>
      <c r="J59" s="882">
        <v>4149.3051021781503</v>
      </c>
      <c r="K59" s="882">
        <v>3960.2199631008807</v>
      </c>
      <c r="L59" s="882">
        <v>3741.1681951131936</v>
      </c>
      <c r="M59" s="882">
        <v>3716.9982869385226</v>
      </c>
      <c r="N59" s="890">
        <v>0.10797684720624183</v>
      </c>
      <c r="O59" s="859">
        <v>0.11084523784221448</v>
      </c>
      <c r="P59" s="18">
        <v>0.10887062211986631</v>
      </c>
      <c r="Q59" s="18">
        <v>0.14102481695570326</v>
      </c>
      <c r="R59" s="859">
        <v>8.2155312866234467E-2</v>
      </c>
      <c r="S59" s="18">
        <v>7.8359255494433455E-2</v>
      </c>
      <c r="T59" s="18">
        <v>6.575245701014866E-2</v>
      </c>
      <c r="U59" s="18">
        <v>6.275609685530982E-2</v>
      </c>
      <c r="V59" s="18">
        <v>5.9284866949838026E-2</v>
      </c>
      <c r="W59" s="17">
        <v>5.8901855624071686E-2</v>
      </c>
      <c r="X59" s="13"/>
      <c r="Y59" s="920">
        <f>O59*0.9+0.1*'TG4'!R59-N59</f>
        <v>-6.018616253572473E-7</v>
      </c>
      <c r="Z59" s="2"/>
      <c r="AA59" s="2"/>
      <c r="AB59" s="2"/>
      <c r="AC59" s="2"/>
      <c r="AD59" s="2"/>
    </row>
    <row r="60" spans="1:30" x14ac:dyDescent="0.2">
      <c r="A60" s="16">
        <v>2010</v>
      </c>
      <c r="B60" s="862">
        <v>225678.51719646383</v>
      </c>
      <c r="C60" s="866">
        <v>14703.888015344683</v>
      </c>
      <c r="D60" s="876">
        <v>7359.8050584289749</v>
      </c>
      <c r="E60" s="873">
        <v>7546.0926190978007</v>
      </c>
      <c r="F60" s="877">
        <v>7077.8496745611183</v>
      </c>
      <c r="G60" s="877">
        <f t="shared" si="4"/>
        <v>10017.919454543104</v>
      </c>
      <c r="H60" s="873">
        <v>5682.6773924711115</v>
      </c>
      <c r="I60" s="878">
        <v>5316.7207009765953</v>
      </c>
      <c r="J60" s="878">
        <v>4269.593456087624</v>
      </c>
      <c r="K60" s="878">
        <v>4204.3521769319095</v>
      </c>
      <c r="L60" s="878">
        <v>4000.609875694598</v>
      </c>
      <c r="M60" s="878">
        <v>3566.9683659831185</v>
      </c>
      <c r="N60" s="889">
        <v>0.11295991173953113</v>
      </c>
      <c r="O60" s="858">
        <v>0.11581909431899676</v>
      </c>
      <c r="P60" s="13">
        <v>0.10863239830359818</v>
      </c>
      <c r="Q60" s="13">
        <v>0.15375723791799417</v>
      </c>
      <c r="R60" s="858">
        <v>8.7218986318475786E-2</v>
      </c>
      <c r="S60" s="13">
        <v>8.16022022809193E-2</v>
      </c>
      <c r="T60" s="13">
        <v>6.5530662311630308E-2</v>
      </c>
      <c r="U60" s="13">
        <v>6.4529324765771889E-2</v>
      </c>
      <c r="V60" s="13">
        <v>6.1402242977237613E-2</v>
      </c>
      <c r="W60" s="12">
        <v>5.4746617417222865E-2</v>
      </c>
      <c r="X60" s="13"/>
      <c r="Y60" s="920">
        <f>O60*0.9+0.1*'TG4'!R60-N60</f>
        <v>-8.2822058646014884E-7</v>
      </c>
      <c r="Z60" s="2"/>
      <c r="AA60" s="2"/>
      <c r="AB60" s="2"/>
      <c r="AC60" s="2"/>
      <c r="AD60" s="2"/>
    </row>
    <row r="61" spans="1:30" x14ac:dyDescent="0.2">
      <c r="A61" s="16">
        <v>2011</v>
      </c>
      <c r="B61" s="862">
        <v>227764.16748138887</v>
      </c>
      <c r="C61" s="866">
        <v>15093.587978619662</v>
      </c>
      <c r="D61" s="876">
        <v>7321.2715181586591</v>
      </c>
      <c r="E61" s="873">
        <v>7515.0608111605279</v>
      </c>
      <c r="F61" s="877">
        <v>7043.2474847509075</v>
      </c>
      <c r="G61" s="877">
        <f t="shared" si="4"/>
        <v>9983.5926719626841</v>
      </c>
      <c r="H61" s="873">
        <v>5576.6204297007216</v>
      </c>
      <c r="I61" s="878">
        <v>5253.5321444193351</v>
      </c>
      <c r="J61" s="878">
        <v>4287.0827166804884</v>
      </c>
      <c r="K61" s="878">
        <v>4041.5502824758655</v>
      </c>
      <c r="L61" s="878">
        <v>4077.3556210687352</v>
      </c>
      <c r="M61" s="878">
        <v>3753.7476995203351</v>
      </c>
      <c r="N61" s="889">
        <v>0.11047892089016129</v>
      </c>
      <c r="O61" s="858">
        <v>0.1134032260354919</v>
      </c>
      <c r="P61" s="13">
        <v>0.10628350276965649</v>
      </c>
      <c r="Q61" s="13">
        <v>0.15065368662665909</v>
      </c>
      <c r="R61" s="858">
        <v>8.4151913470122963E-2</v>
      </c>
      <c r="S61" s="13">
        <v>7.9276470041804728E-2</v>
      </c>
      <c r="T61" s="13">
        <v>6.4692624926010481E-2</v>
      </c>
      <c r="U61" s="13">
        <v>6.0987509181131827E-2</v>
      </c>
      <c r="V61" s="13">
        <v>6.1527816306750076E-2</v>
      </c>
      <c r="W61" s="12">
        <v>5.6644531500893429E-2</v>
      </c>
      <c r="X61" s="13"/>
      <c r="Y61" s="920">
        <f>O61*0.9+0.1*'TG4'!R61-N61</f>
        <v>-8.2611120627573698E-7</v>
      </c>
      <c r="Z61" s="2"/>
      <c r="AA61" s="2"/>
      <c r="AB61" s="2"/>
      <c r="AC61" s="2"/>
      <c r="AD61" s="2"/>
    </row>
    <row r="62" spans="1:30" x14ac:dyDescent="0.2">
      <c r="A62" s="16">
        <v>2012</v>
      </c>
      <c r="B62" s="862">
        <v>229832.41759697485</v>
      </c>
      <c r="C62" s="866">
        <v>15607.292564880001</v>
      </c>
      <c r="D62" s="876">
        <v>7049.0033438230021</v>
      </c>
      <c r="E62" s="873">
        <v>7213.8276772301997</v>
      </c>
      <c r="F62" s="877">
        <v>6706.3484006674107</v>
      </c>
      <c r="G62" s="877">
        <f t="shared" si="4"/>
        <v>9651.6336922412356</v>
      </c>
      <c r="H62" s="873">
        <v>5565.0983843230824</v>
      </c>
      <c r="I62" s="878">
        <v>5268.3513562468752</v>
      </c>
      <c r="J62" s="878">
        <v>3958.7259356396871</v>
      </c>
      <c r="K62" s="878">
        <v>3803.3436024848438</v>
      </c>
      <c r="L62" s="878">
        <v>3888.0193661433223</v>
      </c>
      <c r="M62" s="878">
        <v>3817.6849042777785</v>
      </c>
      <c r="N62" s="889">
        <v>0.10380336457622218</v>
      </c>
      <c r="O62" s="858">
        <v>0.10623056166170702</v>
      </c>
      <c r="P62" s="13">
        <v>9.8757440457120538E-2</v>
      </c>
      <c r="Q62" s="13">
        <v>0.14212960358286686</v>
      </c>
      <c r="R62" s="858">
        <v>8.1951434594884645E-2</v>
      </c>
      <c r="S62" s="13">
        <v>7.7581548748639761E-2</v>
      </c>
      <c r="T62" s="13">
        <v>5.8296052861805954E-2</v>
      </c>
      <c r="U62" s="13">
        <v>5.6007898325560752E-2</v>
      </c>
      <c r="V62" s="13">
        <v>5.7254830513997483E-2</v>
      </c>
      <c r="W62" s="12">
        <v>5.6219087809505901E-2</v>
      </c>
      <c r="X62" s="13"/>
      <c r="Y62" s="920">
        <f>O62*0.9+0.1*'TG4'!R62-N62</f>
        <v>-7.1562119738355356E-7</v>
      </c>
      <c r="Z62" s="2"/>
      <c r="AA62" s="2"/>
      <c r="AB62" s="2"/>
      <c r="AC62" s="2"/>
      <c r="AD62" s="2"/>
    </row>
    <row r="63" spans="1:30" x14ac:dyDescent="0.2">
      <c r="A63" s="16">
        <v>2013</v>
      </c>
      <c r="B63" s="862">
        <v>231866.28194840721</v>
      </c>
      <c r="C63" s="866">
        <v>15752.11329414998</v>
      </c>
      <c r="D63" s="876">
        <v>7083.8638809216573</v>
      </c>
      <c r="E63" s="873">
        <v>7249.9697856815073</v>
      </c>
      <c r="F63" s="877">
        <v>6777.0620327123161</v>
      </c>
      <c r="G63" s="877">
        <f t="shared" si="4"/>
        <v>9653.5969233133728</v>
      </c>
      <c r="H63" s="873">
        <v>5588.4522186458016</v>
      </c>
      <c r="I63" s="878">
        <v>5440.9253980136546</v>
      </c>
      <c r="J63" s="878">
        <v>4785.8081891994843</v>
      </c>
      <c r="K63" s="878">
        <v>4588.8010191564108</v>
      </c>
      <c r="L63" s="878">
        <v>4818.4761253574052</v>
      </c>
      <c r="M63" s="878">
        <v>5795.6039032059034</v>
      </c>
      <c r="N63" s="889">
        <v>0.10427230614878284</v>
      </c>
      <c r="O63" s="858">
        <v>0.10671733417944373</v>
      </c>
      <c r="P63" s="13">
        <v>9.9756276933476329E-2</v>
      </c>
      <c r="Q63" s="13">
        <v>0.14209798928176393</v>
      </c>
      <c r="R63" s="858">
        <v>8.2260304607189028E-2</v>
      </c>
      <c r="S63" s="13">
        <v>8.0088755003089304E-2</v>
      </c>
      <c r="T63" s="13">
        <v>7.0445630387894184E-2</v>
      </c>
      <c r="U63" s="13">
        <v>6.7545745199026883E-2</v>
      </c>
      <c r="V63" s="13">
        <v>7.0926492400147353E-2</v>
      </c>
      <c r="W63" s="12">
        <v>8.5309513941922419E-2</v>
      </c>
      <c r="X63" s="13"/>
      <c r="Y63" s="920">
        <f>O63*0.9+0.1*'TG4'!R63-N63</f>
        <v>-6.7492656458112421E-7</v>
      </c>
      <c r="Z63" s="2"/>
      <c r="AA63" s="2"/>
      <c r="AB63" s="2"/>
      <c r="AC63" s="2"/>
      <c r="AD63" s="2"/>
    </row>
    <row r="64" spans="1:30" x14ac:dyDescent="0.2">
      <c r="A64" s="16">
        <v>2014</v>
      </c>
      <c r="B64" s="862">
        <v>234002.12821494328</v>
      </c>
      <c r="C64" s="866">
        <v>16276.386118581957</v>
      </c>
      <c r="D64" s="876">
        <v>7362.6508751002566</v>
      </c>
      <c r="E64" s="873">
        <v>7514.68509847736</v>
      </c>
      <c r="F64" s="877">
        <v>6924.3939417700512</v>
      </c>
      <c r="G64" s="877">
        <f t="shared" ref="G64:G65" si="12">(E64-F64*0.5)/0.4</f>
        <v>10131.220318980835</v>
      </c>
      <c r="H64" s="873">
        <v>5993.8779628218235</v>
      </c>
      <c r="I64" s="878">
        <v>5600.2214334103119</v>
      </c>
      <c r="J64" s="878">
        <v>4940.6740204362968</v>
      </c>
      <c r="K64" s="878">
        <v>4670.6734212833544</v>
      </c>
      <c r="L64" s="878">
        <v>4903.5960630172976</v>
      </c>
      <c r="M64" s="878">
        <v>5483.0763917337272</v>
      </c>
      <c r="N64" s="889">
        <v>0.10585125970378345</v>
      </c>
      <c r="O64" s="858">
        <v>0.10803702327393692</v>
      </c>
      <c r="P64" s="13">
        <v>9.9550533341243877E-2</v>
      </c>
      <c r="Q64" s="13">
        <v>0.14565439150828746</v>
      </c>
      <c r="R64" s="858">
        <v>8.6172703777265269E-2</v>
      </c>
      <c r="S64" s="13">
        <v>8.0513187899668992E-2</v>
      </c>
      <c r="T64" s="13">
        <v>7.1031015556854996E-2</v>
      </c>
      <c r="U64" s="13">
        <v>6.714927458801867E-2</v>
      </c>
      <c r="V64" s="13">
        <v>7.0497953679193856E-2</v>
      </c>
      <c r="W64" s="12">
        <v>7.8829018645976134E-2</v>
      </c>
      <c r="X64" s="13"/>
      <c r="Y64" s="920">
        <f>O64*0.9+0.1*'TG4'!R64-N64</f>
        <v>-6.6837951369358439E-7</v>
      </c>
      <c r="Z64" s="2"/>
      <c r="AA64" s="2"/>
      <c r="AB64" s="2"/>
      <c r="AC64" s="2"/>
      <c r="AD64" s="2"/>
    </row>
    <row r="65" spans="1:30" x14ac:dyDescent="0.2">
      <c r="A65" s="16">
        <v>2015</v>
      </c>
      <c r="B65" s="862">
        <v>236155.18690962804</v>
      </c>
      <c r="C65" s="866">
        <v>16692.157818549887</v>
      </c>
      <c r="D65" s="876">
        <v>7678.3253518635402</v>
      </c>
      <c r="E65" s="873">
        <v>7832.5323376133274</v>
      </c>
      <c r="F65" s="877">
        <v>6979.870528571083</v>
      </c>
      <c r="G65" s="877">
        <f t="shared" si="12"/>
        <v>10856.492683319466</v>
      </c>
      <c r="H65" s="873">
        <v>6290.0221594376717</v>
      </c>
      <c r="I65" s="878">
        <v>5933.2533898710617</v>
      </c>
      <c r="J65" s="878">
        <v>5176.7924296306746</v>
      </c>
      <c r="K65" s="878">
        <v>5062.2872614731732</v>
      </c>
      <c r="L65" s="878">
        <v>5136.2103562929797</v>
      </c>
      <c r="M65" s="878">
        <v>5719.7606207821882</v>
      </c>
      <c r="N65" s="889">
        <v>0.10863043462284952</v>
      </c>
      <c r="O65" s="858">
        <v>0.1108121045985576</v>
      </c>
      <c r="P65" s="13">
        <v>9.8748924327082932E-2</v>
      </c>
      <c r="Q65" s="13">
        <v>0.15359410608754037</v>
      </c>
      <c r="R65" s="858">
        <v>8.8989175328606493E-2</v>
      </c>
      <c r="S65" s="13">
        <v>8.3941727516503306E-2</v>
      </c>
      <c r="T65" s="13">
        <v>7.3239565375615712E-2</v>
      </c>
      <c r="U65" s="13">
        <v>7.1619583724213967E-2</v>
      </c>
      <c r="V65" s="13">
        <v>7.2665423481055313E-2</v>
      </c>
      <c r="W65" s="12">
        <v>8.0921301677250312E-2</v>
      </c>
      <c r="X65" s="13"/>
      <c r="Y65" s="920">
        <f>O65*0.9+0.1*'TG4'!R65-N65</f>
        <v>-6.2295128702705149E-7</v>
      </c>
      <c r="Z65" s="2"/>
      <c r="AA65" s="2"/>
      <c r="AB65" s="2"/>
      <c r="AC65" s="2"/>
      <c r="AD65" s="2"/>
    </row>
    <row r="66" spans="1:30" x14ac:dyDescent="0.2">
      <c r="A66" s="16">
        <v>2016</v>
      </c>
      <c r="B66" s="862">
        <v>238301.94251728215</v>
      </c>
      <c r="C66" s="866">
        <v>16797.575680546255</v>
      </c>
      <c r="D66" s="876">
        <v>7775.219299103318</v>
      </c>
      <c r="E66" s="873">
        <v>7909.3405341026846</v>
      </c>
      <c r="F66" s="877">
        <v>7050.1706608033946</v>
      </c>
      <c r="G66" s="877">
        <f t="shared" ref="G66:G69" si="13">(E66-F66*0.5)/0.4</f>
        <v>10960.638009252467</v>
      </c>
      <c r="H66" s="873">
        <v>6567.7002285191429</v>
      </c>
      <c r="I66" s="878">
        <v>6240.713115298503</v>
      </c>
      <c r="J66" s="878">
        <v>5613.088842657432</v>
      </c>
      <c r="K66" s="878">
        <v>5569.3245817858269</v>
      </c>
      <c r="L66" s="878">
        <v>5551.3157299458226</v>
      </c>
      <c r="M66" s="878">
        <v>6268.0058164123793</v>
      </c>
      <c r="N66" s="889">
        <v>0.11030459976554946</v>
      </c>
      <c r="O66" s="858">
        <v>0.11220733569846038</v>
      </c>
      <c r="P66" s="13">
        <v>0.10001856193412097</v>
      </c>
      <c r="Q66" s="13">
        <v>0.15549513682849972</v>
      </c>
      <c r="R66" s="858">
        <v>9.3173905097501133E-2</v>
      </c>
      <c r="S66" s="13">
        <v>8.8535041386421667E-2</v>
      </c>
      <c r="T66" s="13">
        <v>7.9631132501845073E-2</v>
      </c>
      <c r="U66" s="13">
        <v>7.9010262646761475E-2</v>
      </c>
      <c r="V66" s="13">
        <v>7.8754776708933605E-2</v>
      </c>
      <c r="W66" s="12">
        <v>8.8922234384725143E-2</v>
      </c>
      <c r="X66" s="13"/>
      <c r="Y66" s="920">
        <f>O66*0.9+0.1*'TG4'!R66-N66</f>
        <v>-6.0712718501221286E-7</v>
      </c>
      <c r="Z66" s="2"/>
      <c r="AA66" s="2"/>
      <c r="AB66" s="2"/>
      <c r="AC66" s="2"/>
      <c r="AD66" s="2"/>
    </row>
    <row r="67" spans="1:30" x14ac:dyDescent="0.2">
      <c r="A67" s="16">
        <v>2017</v>
      </c>
      <c r="B67" s="862">
        <v>240283.48363860522</v>
      </c>
      <c r="C67" s="866">
        <v>17266.561880607234</v>
      </c>
      <c r="D67" s="876">
        <v>7829.3347144240697</v>
      </c>
      <c r="E67" s="873">
        <v>7929.4347111732959</v>
      </c>
      <c r="F67" s="877">
        <v>6716.4347198849664</v>
      </c>
      <c r="G67" s="877">
        <f t="shared" si="13"/>
        <v>11428.043378077031</v>
      </c>
      <c r="H67" s="873">
        <v>6928.0329682204174</v>
      </c>
      <c r="I67" s="878">
        <v>6455.1177904680935</v>
      </c>
      <c r="J67" s="878">
        <v>4917.3920370450451</v>
      </c>
      <c r="K67" s="878">
        <v>4632.6869721209096</v>
      </c>
      <c r="L67" s="878">
        <v>4408.9440262818625</v>
      </c>
      <c r="M67" s="878">
        <v>4195.0138772975261</v>
      </c>
      <c r="N67" s="889">
        <v>0.10895393262206982</v>
      </c>
      <c r="O67" s="858">
        <v>0.11034693582082078</v>
      </c>
      <c r="P67" s="13">
        <v>9.3466686841566116E-2</v>
      </c>
      <c r="Q67" s="13">
        <v>0.15903398100009428</v>
      </c>
      <c r="R67" s="858">
        <v>9.6411312679265365E-2</v>
      </c>
      <c r="S67" s="13">
        <v>8.983017005448346E-2</v>
      </c>
      <c r="T67" s="13">
        <v>6.8430999596102979E-2</v>
      </c>
      <c r="U67" s="13">
        <v>6.4469010794709888E-2</v>
      </c>
      <c r="V67" s="13">
        <v>6.1355377933836067E-2</v>
      </c>
      <c r="W67" s="12">
        <v>5.8378301095451939E-2</v>
      </c>
      <c r="X67" s="13"/>
      <c r="Y67" s="920">
        <f>O67*0.9+0.1*'TG4'!R67-N67</f>
        <v>-5.5911540457198594E-7</v>
      </c>
      <c r="Z67" s="2"/>
      <c r="AA67" s="2"/>
      <c r="AB67" s="2"/>
      <c r="AC67" s="2"/>
      <c r="AD67" s="2"/>
    </row>
    <row r="68" spans="1:30" x14ac:dyDescent="0.2">
      <c r="A68" s="16">
        <v>2018</v>
      </c>
      <c r="B68" s="862">
        <v>242046.22785917282</v>
      </c>
      <c r="C68" s="866">
        <v>17689.559000000001</v>
      </c>
      <c r="D68" s="876">
        <v>7884.0022291538544</v>
      </c>
      <c r="E68" s="873">
        <v>7950.3595992481705</v>
      </c>
      <c r="F68" s="877">
        <v>6735.0997922160659</v>
      </c>
      <c r="G68" s="877">
        <f t="shared" si="13"/>
        <v>11457.024257850344</v>
      </c>
      <c r="H68" s="873">
        <v>7286.3974990068937</v>
      </c>
      <c r="I68" s="878">
        <v>6627.3879530773111</v>
      </c>
      <c r="J68" s="878">
        <v>5082.9529957319764</v>
      </c>
      <c r="K68" s="878">
        <v>4809.290883227507</v>
      </c>
      <c r="L68" s="878">
        <v>4549.7292952777725</v>
      </c>
      <c r="M68" s="878">
        <v>4418.0958164927215</v>
      </c>
      <c r="N68" s="889">
        <v>0.10787679896372772</v>
      </c>
      <c r="O68" s="858">
        <v>0.10878476682895173</v>
      </c>
      <c r="P68" s="13">
        <v>9.2156367434654385E-2</v>
      </c>
      <c r="Q68" s="13">
        <v>0.15676645777906137</v>
      </c>
      <c r="R68" s="858">
        <v>9.969977370928973E-2</v>
      </c>
      <c r="S68" s="13">
        <v>9.0682546388052288E-2</v>
      </c>
      <c r="T68" s="13">
        <v>6.9550043559729616E-2</v>
      </c>
      <c r="U68" s="13">
        <v>6.5805524997131229E-2</v>
      </c>
      <c r="V68" s="13">
        <v>6.2253943905687954E-2</v>
      </c>
      <c r="W68" s="12">
        <v>6.0452803074539929E-2</v>
      </c>
      <c r="X68" s="13"/>
      <c r="Y68" s="920">
        <f>O68*0.9+0.1*'TG4'!R68-N68</f>
        <v>-5.3144674218297272E-7</v>
      </c>
      <c r="Z68" s="2"/>
      <c r="AA68" s="2"/>
      <c r="AB68" s="2"/>
      <c r="AC68" s="2"/>
      <c r="AD68" s="2"/>
    </row>
    <row r="69" spans="1:30" x14ac:dyDescent="0.2">
      <c r="A69" s="16">
        <v>2019</v>
      </c>
      <c r="B69" s="862">
        <v>243703.07243300247</v>
      </c>
      <c r="C69" s="866">
        <v>17938.633891119309</v>
      </c>
      <c r="D69" s="876">
        <v>8075.7020047986271</v>
      </c>
      <c r="E69" s="873">
        <v>8127.6379571958523</v>
      </c>
      <c r="F69" s="877">
        <v>6784.7160697924064</v>
      </c>
      <c r="G69" s="877">
        <f t="shared" si="13"/>
        <v>11838.199805749122</v>
      </c>
      <c r="H69" s="873">
        <v>7607.8798594319587</v>
      </c>
      <c r="I69" s="878">
        <v>6967.0142865753069</v>
      </c>
      <c r="J69" s="878">
        <v>5272.887219150738</v>
      </c>
      <c r="K69" s="878">
        <v>4949.4360051068152</v>
      </c>
      <c r="L69" s="878">
        <v>4767.7830374228306</v>
      </c>
      <c r="M69" s="878">
        <v>5018.6642731230068</v>
      </c>
      <c r="N69" s="889">
        <v>0.10971144193968396</v>
      </c>
      <c r="O69" s="858">
        <v>0.11041701134066292</v>
      </c>
      <c r="P69" s="13">
        <v>9.2172913602553308E-2</v>
      </c>
      <c r="Q69" s="13">
        <v>0.16082638634846569</v>
      </c>
      <c r="R69" s="858">
        <v>0.10335590255635906</v>
      </c>
      <c r="S69" s="13">
        <v>9.4649503280379563E-2</v>
      </c>
      <c r="T69" s="13">
        <v>7.1634151390753686E-2</v>
      </c>
      <c r="U69" s="13">
        <v>6.7239945281016844E-2</v>
      </c>
      <c r="V69" s="13">
        <v>6.4772121554312889E-2</v>
      </c>
      <c r="W69" s="12">
        <v>6.8180437278186901E-2</v>
      </c>
      <c r="X69" s="13"/>
      <c r="Y69" s="920">
        <f>O69*0.9+0.1*'TG4'!R69-N69</f>
        <v>-5.4147745141841508E-7</v>
      </c>
      <c r="Z69" s="2"/>
      <c r="AA69" s="2"/>
      <c r="AB69" s="2"/>
      <c r="AC69" s="2"/>
      <c r="AD69" s="2"/>
    </row>
    <row r="70" spans="1:30" ht="17" thickBot="1" x14ac:dyDescent="0.25">
      <c r="A70" s="10"/>
      <c r="B70" s="1241"/>
      <c r="C70" s="1242"/>
      <c r="D70" s="1243"/>
      <c r="E70" s="1244"/>
      <c r="F70" s="1245"/>
      <c r="G70" s="1245"/>
      <c r="H70" s="1244"/>
      <c r="I70" s="1246"/>
      <c r="J70" s="1246"/>
      <c r="K70" s="1246"/>
      <c r="L70" s="1246"/>
      <c r="M70" s="1246"/>
      <c r="N70" s="1247"/>
      <c r="O70" s="1248"/>
      <c r="P70" s="1090"/>
      <c r="Q70" s="1090"/>
      <c r="R70" s="1248"/>
      <c r="S70" s="1090"/>
      <c r="T70" s="1090"/>
      <c r="U70" s="1090"/>
      <c r="V70" s="1090"/>
      <c r="W70" s="6"/>
      <c r="X70" s="13"/>
      <c r="Y70" s="920"/>
    </row>
    <row r="71" spans="1:30" ht="17" thickTop="1" x14ac:dyDescent="0.2">
      <c r="E71" s="5"/>
      <c r="F71" s="5"/>
      <c r="G71" s="5"/>
      <c r="H71" s="5"/>
      <c r="I71" s="5"/>
      <c r="J71" s="5"/>
      <c r="K71" s="5"/>
    </row>
    <row r="72" spans="1:30" x14ac:dyDescent="0.2">
      <c r="E72" s="5"/>
      <c r="F72" s="5"/>
      <c r="G72" s="5"/>
      <c r="H72" s="5"/>
      <c r="I72" s="5"/>
      <c r="J72" s="5"/>
      <c r="K72" s="5"/>
    </row>
  </sheetData>
  <mergeCells count="9">
    <mergeCell ref="AD7:AD9"/>
    <mergeCell ref="D8:M8"/>
    <mergeCell ref="N8:W8"/>
    <mergeCell ref="A4:W4"/>
    <mergeCell ref="D7:W7"/>
    <mergeCell ref="Z7:Z9"/>
    <mergeCell ref="AA7:AA9"/>
    <mergeCell ref="AB7:AB9"/>
    <mergeCell ref="AC7:AC9"/>
  </mergeCells>
  <hyperlinks>
    <hyperlink ref="A1" location="Index!A1" display="Back to index" xr:uid="{00000000-0004-0000-6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tabColor theme="6" tint="0.39997558519241921"/>
  </sheetPr>
  <dimension ref="A1:AD72"/>
  <sheetViews>
    <sheetView workbookViewId="0">
      <pane xSplit="1" ySplit="9" topLeftCell="B42"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4"/>
    <col min="2" max="3" width="0" style="4" hidden="1" customWidth="1"/>
    <col min="4" max="4" width="10.83203125" style="4"/>
    <col min="5" max="5" width="10.83203125" style="4" customWidth="1"/>
    <col min="6" max="24" width="10.83203125" style="4"/>
    <col min="25" max="27" width="11" style="4" customWidth="1"/>
    <col min="28" max="16384" width="10.83203125" style="4"/>
  </cols>
  <sheetData>
    <row r="1" spans="1:30" x14ac:dyDescent="0.2">
      <c r="A1" s="52" t="s">
        <v>37</v>
      </c>
      <c r="B1" s="52"/>
      <c r="C1" s="52"/>
      <c r="D1" s="52"/>
      <c r="G1" s="198"/>
    </row>
    <row r="2" spans="1:30" x14ac:dyDescent="0.2">
      <c r="E2" s="51"/>
      <c r="F2" s="51"/>
      <c r="G2" s="199"/>
    </row>
    <row r="3" spans="1:30" ht="17" thickBot="1" x14ac:dyDescent="0.25">
      <c r="G3" s="198"/>
    </row>
    <row r="4" spans="1:30" ht="25" customHeight="1" thickTop="1" x14ac:dyDescent="0.2">
      <c r="A4" s="1365" t="s">
        <v>885</v>
      </c>
      <c r="B4" s="1366"/>
      <c r="C4" s="1366"/>
      <c r="D4" s="1366"/>
      <c r="E4" s="1366"/>
      <c r="F4" s="1366"/>
      <c r="G4" s="1366"/>
      <c r="H4" s="1366"/>
      <c r="I4" s="1366"/>
      <c r="J4" s="1366"/>
      <c r="K4" s="1366"/>
      <c r="L4" s="1366"/>
      <c r="M4" s="1366"/>
      <c r="N4" s="1366"/>
      <c r="O4" s="1366"/>
      <c r="P4" s="1366"/>
      <c r="Q4" s="1366"/>
      <c r="R4" s="1366"/>
      <c r="S4" s="1366"/>
      <c r="T4" s="1366"/>
      <c r="U4" s="1366"/>
      <c r="V4" s="1366"/>
      <c r="W4" s="1367"/>
      <c r="X4" s="496"/>
    </row>
    <row r="5" spans="1:30" x14ac:dyDescent="0.2">
      <c r="A5" s="49"/>
      <c r="B5" s="50"/>
      <c r="C5" s="50"/>
      <c r="D5" s="50"/>
      <c r="E5" s="50"/>
      <c r="F5" s="50"/>
      <c r="G5" s="50"/>
      <c r="H5" s="50"/>
      <c r="I5" s="50"/>
      <c r="J5" s="50"/>
      <c r="K5" s="50"/>
      <c r="L5" s="50"/>
      <c r="M5" s="50"/>
      <c r="N5" s="50"/>
      <c r="O5" s="50"/>
      <c r="P5" s="50"/>
      <c r="Q5" s="50"/>
      <c r="R5" s="50"/>
      <c r="S5" s="50"/>
      <c r="T5" s="50"/>
      <c r="U5" s="50"/>
      <c r="V5" s="50"/>
      <c r="W5" s="704"/>
      <c r="X5" s="495"/>
    </row>
    <row r="6" spans="1:30" x14ac:dyDescent="0.2">
      <c r="A6" s="49"/>
      <c r="B6" s="50"/>
      <c r="C6" s="50"/>
      <c r="D6" s="45" t="s">
        <v>36</v>
      </c>
      <c r="E6" s="45" t="s">
        <v>35</v>
      </c>
      <c r="F6" s="45" t="s">
        <v>34</v>
      </c>
      <c r="G6" s="45" t="s">
        <v>33</v>
      </c>
      <c r="H6" s="45" t="s">
        <v>32</v>
      </c>
      <c r="I6" s="45" t="s">
        <v>31</v>
      </c>
      <c r="J6" s="913" t="s">
        <v>30</v>
      </c>
      <c r="K6" s="48" t="s">
        <v>29</v>
      </c>
      <c r="L6" s="225" t="s">
        <v>28</v>
      </c>
      <c r="M6" s="45" t="s">
        <v>27</v>
      </c>
      <c r="N6" s="45" t="s">
        <v>26</v>
      </c>
      <c r="O6" s="47" t="s">
        <v>25</v>
      </c>
      <c r="P6" s="45" t="s">
        <v>24</v>
      </c>
      <c r="Q6" s="45" t="s">
        <v>23</v>
      </c>
      <c r="R6" s="914" t="s">
        <v>22</v>
      </c>
      <c r="S6" s="914" t="s">
        <v>21</v>
      </c>
      <c r="T6" s="915" t="s">
        <v>54</v>
      </c>
      <c r="U6" s="915" t="s">
        <v>53</v>
      </c>
      <c r="V6" s="915" t="s">
        <v>52</v>
      </c>
      <c r="W6" s="917" t="s">
        <v>51</v>
      </c>
      <c r="X6" s="46"/>
      <c r="Z6" s="480"/>
    </row>
    <row r="7" spans="1:30" ht="35" customHeight="1" x14ac:dyDescent="0.2">
      <c r="A7" s="43"/>
      <c r="B7" s="860"/>
      <c r="C7" s="860"/>
      <c r="D7" s="1457" t="s">
        <v>864</v>
      </c>
      <c r="E7" s="1458"/>
      <c r="F7" s="1458"/>
      <c r="G7" s="1458"/>
      <c r="H7" s="1458"/>
      <c r="I7" s="1458"/>
      <c r="J7" s="1458"/>
      <c r="K7" s="1458"/>
      <c r="L7" s="1458"/>
      <c r="M7" s="1458"/>
      <c r="N7" s="1458"/>
      <c r="O7" s="1458"/>
      <c r="P7" s="1458"/>
      <c r="Q7" s="1458"/>
      <c r="R7" s="1458"/>
      <c r="S7" s="1458"/>
      <c r="T7" s="1458"/>
      <c r="U7" s="1458"/>
      <c r="V7" s="1458"/>
      <c r="W7" s="1459"/>
      <c r="X7" s="50"/>
      <c r="Z7" s="1403"/>
      <c r="AA7" s="1403"/>
      <c r="AB7" s="1403"/>
      <c r="AC7" s="1403"/>
      <c r="AD7" s="1403"/>
    </row>
    <row r="8" spans="1:30" ht="21" customHeight="1" x14ac:dyDescent="0.2">
      <c r="A8" s="405"/>
      <c r="B8" s="495"/>
      <c r="C8" s="495"/>
      <c r="D8" s="1491" t="s">
        <v>1060</v>
      </c>
      <c r="E8" s="1492"/>
      <c r="F8" s="1492"/>
      <c r="G8" s="1492"/>
      <c r="H8" s="1492"/>
      <c r="I8" s="1492"/>
      <c r="J8" s="1492"/>
      <c r="K8" s="1492"/>
      <c r="L8" s="1492"/>
      <c r="M8" s="1492"/>
      <c r="N8" s="1493" t="s">
        <v>859</v>
      </c>
      <c r="O8" s="1492"/>
      <c r="P8" s="1492"/>
      <c r="Q8" s="1492"/>
      <c r="R8" s="1492"/>
      <c r="S8" s="1492"/>
      <c r="T8" s="1492"/>
      <c r="U8" s="1492"/>
      <c r="V8" s="1492"/>
      <c r="W8" s="1494"/>
      <c r="X8" s="497"/>
      <c r="Z8" s="1403"/>
      <c r="AA8" s="1403"/>
      <c r="AB8" s="1403"/>
      <c r="AC8" s="1403"/>
      <c r="AD8" s="1403"/>
    </row>
    <row r="9" spans="1:30" s="27" customFormat="1" ht="31" customHeight="1" x14ac:dyDescent="0.2">
      <c r="A9" s="42"/>
      <c r="B9" s="864" t="s">
        <v>860</v>
      </c>
      <c r="C9" s="864" t="s">
        <v>861</v>
      </c>
      <c r="D9" s="772" t="s">
        <v>38</v>
      </c>
      <c r="E9" s="292" t="s">
        <v>16</v>
      </c>
      <c r="F9" s="481" t="s">
        <v>15</v>
      </c>
      <c r="G9" s="481" t="s">
        <v>59</v>
      </c>
      <c r="H9" s="292" t="s">
        <v>14</v>
      </c>
      <c r="I9" s="41" t="s">
        <v>13</v>
      </c>
      <c r="J9" s="41" t="s">
        <v>12</v>
      </c>
      <c r="K9" s="41" t="s">
        <v>11</v>
      </c>
      <c r="L9" s="41" t="s">
        <v>10</v>
      </c>
      <c r="M9" s="41" t="s">
        <v>9</v>
      </c>
      <c r="N9" s="772" t="s">
        <v>38</v>
      </c>
      <c r="O9" s="292" t="s">
        <v>16</v>
      </c>
      <c r="P9" s="481" t="s">
        <v>15</v>
      </c>
      <c r="Q9" s="481" t="s">
        <v>59</v>
      </c>
      <c r="R9" s="292" t="s">
        <v>14</v>
      </c>
      <c r="S9" s="41" t="s">
        <v>13</v>
      </c>
      <c r="T9" s="41" t="s">
        <v>12</v>
      </c>
      <c r="U9" s="41" t="s">
        <v>11</v>
      </c>
      <c r="V9" s="41" t="s">
        <v>10</v>
      </c>
      <c r="W9" s="635" t="s">
        <v>9</v>
      </c>
      <c r="X9" s="498"/>
      <c r="Y9" s="918" t="s">
        <v>39</v>
      </c>
      <c r="Z9" s="1403"/>
      <c r="AA9" s="1403"/>
      <c r="AB9" s="1403"/>
      <c r="AC9" s="1403"/>
      <c r="AD9" s="1403"/>
    </row>
    <row r="10" spans="1:30" x14ac:dyDescent="0.2">
      <c r="A10" s="24">
        <v>1960</v>
      </c>
      <c r="B10" s="865">
        <v>111313.60000000001</v>
      </c>
      <c r="C10" s="865">
        <v>3342.273182253592</v>
      </c>
      <c r="D10" s="867">
        <v>1552.2004400717817</v>
      </c>
      <c r="E10" s="887"/>
      <c r="G10" s="869"/>
      <c r="H10" s="870"/>
      <c r="I10" s="871"/>
      <c r="J10" s="871"/>
      <c r="K10" s="871"/>
      <c r="L10" s="871"/>
      <c r="M10" s="871"/>
      <c r="N10" s="888">
        <v>5.1695660254041043E-2</v>
      </c>
      <c r="O10" s="857"/>
      <c r="P10" s="22"/>
      <c r="Q10" s="22"/>
      <c r="R10" s="857"/>
      <c r="S10" s="22"/>
      <c r="T10" s="22"/>
      <c r="U10" s="22"/>
      <c r="V10" s="22"/>
      <c r="W10" s="21"/>
      <c r="X10" s="13"/>
      <c r="Y10" s="11"/>
      <c r="Z10" s="2"/>
      <c r="AA10" s="2"/>
      <c r="AB10" s="2"/>
      <c r="AC10" s="2"/>
      <c r="AD10" s="2"/>
    </row>
    <row r="11" spans="1:30" x14ac:dyDescent="0.2">
      <c r="A11" s="16">
        <v>1961</v>
      </c>
      <c r="B11" s="862">
        <v>112450.2</v>
      </c>
      <c r="C11" s="866">
        <v>3420.3009625801633</v>
      </c>
      <c r="D11" s="872">
        <v>1746.7021770757694</v>
      </c>
      <c r="E11" s="873"/>
      <c r="F11" s="869"/>
      <c r="G11" s="869"/>
      <c r="H11" s="874"/>
      <c r="I11" s="875"/>
      <c r="J11" s="875"/>
      <c r="K11" s="875"/>
      <c r="L11" s="875"/>
      <c r="M11" s="875"/>
      <c r="N11" s="889">
        <v>5.7426820417708239E-2</v>
      </c>
      <c r="O11" s="858"/>
      <c r="P11" s="13"/>
      <c r="Q11" s="13"/>
      <c r="R11" s="858"/>
      <c r="S11" s="13"/>
      <c r="T11" s="13"/>
      <c r="U11" s="13"/>
      <c r="V11" s="13"/>
      <c r="W11" s="12"/>
      <c r="X11" s="13"/>
      <c r="Y11" s="11"/>
      <c r="Z11" s="2"/>
      <c r="AA11" s="2"/>
      <c r="AB11" s="2"/>
      <c r="AC11" s="2"/>
      <c r="AD11" s="2"/>
    </row>
    <row r="12" spans="1:30" x14ac:dyDescent="0.2">
      <c r="A12" s="16">
        <v>1962</v>
      </c>
      <c r="B12" s="862">
        <v>113753.9</v>
      </c>
      <c r="C12" s="866">
        <v>3633.9508392330381</v>
      </c>
      <c r="D12" s="872">
        <v>1746.2339733298033</v>
      </c>
      <c r="E12" s="873">
        <v>1722.1693382581684</v>
      </c>
      <c r="F12" s="877">
        <v>2186.7425579890942</v>
      </c>
      <c r="G12" s="877">
        <f>(E12-F12*0.5)/0.4</f>
        <v>1571.9951481590533</v>
      </c>
      <c r="H12" s="873">
        <v>1953.4265733971056</v>
      </c>
      <c r="I12" s="878">
        <v>2154.8782710950054</v>
      </c>
      <c r="J12" s="878">
        <v>1773.4244397252196</v>
      </c>
      <c r="K12" s="878">
        <v>1796.3771058134114</v>
      </c>
      <c r="L12" s="878">
        <v>2202.8934489835201</v>
      </c>
      <c r="M12" s="878">
        <v>2865.390668401843</v>
      </c>
      <c r="N12" s="889">
        <v>5.4662523948916485E-2</v>
      </c>
      <c r="O12" s="858">
        <v>5.3909226446396334E-2</v>
      </c>
      <c r="P12" s="13">
        <v>6.8451805011136457E-2</v>
      </c>
      <c r="Q12" s="13">
        <v>4.9208309852070267E-2</v>
      </c>
      <c r="R12" s="858">
        <v>6.1148293116275461E-2</v>
      </c>
      <c r="S12" s="13">
        <v>6.7454354284564033E-2</v>
      </c>
      <c r="T12" s="13">
        <v>5.5513669639140062E-2</v>
      </c>
      <c r="U12" s="13">
        <v>5.6232159073488219E-2</v>
      </c>
      <c r="V12" s="13">
        <v>6.8957377849176993E-2</v>
      </c>
      <c r="W12" s="12">
        <v>8.9695589724353431E-2</v>
      </c>
      <c r="X12" s="13"/>
      <c r="Y12" s="919">
        <f>O12*0.9+R12*0.1-N12</f>
        <v>-2.9390835532237813E-5</v>
      </c>
      <c r="Z12" s="2"/>
      <c r="AA12" s="2"/>
      <c r="AB12" s="2"/>
      <c r="AC12" s="2"/>
      <c r="AD12" s="2"/>
    </row>
    <row r="13" spans="1:30" x14ac:dyDescent="0.2">
      <c r="A13" s="16">
        <v>1963</v>
      </c>
      <c r="B13" s="862">
        <v>115096.3</v>
      </c>
      <c r="C13" s="866">
        <v>3800.6690076484156</v>
      </c>
      <c r="D13" s="872">
        <v>1792.080861081675</v>
      </c>
      <c r="E13" s="873">
        <f>(E12+E14)/2</f>
        <v>1647.6391435461196</v>
      </c>
      <c r="F13" s="877">
        <f t="shared" ref="F13:M13" si="0">(F12+F14)/2</f>
        <v>1944.9530571908231</v>
      </c>
      <c r="G13" s="877">
        <f t="shared" si="0"/>
        <v>1687.9065373767698</v>
      </c>
      <c r="H13" s="873">
        <f t="shared" si="0"/>
        <v>2862.2768962986775</v>
      </c>
      <c r="I13" s="878">
        <f t="shared" si="0"/>
        <v>3399.4600694828619</v>
      </c>
      <c r="J13" s="878">
        <f t="shared" si="0"/>
        <v>4377.7718029698735</v>
      </c>
      <c r="K13" s="878">
        <f t="shared" si="0"/>
        <v>5209.4010054129858</v>
      </c>
      <c r="L13" s="878">
        <f t="shared" si="0"/>
        <v>6267.9495012309417</v>
      </c>
      <c r="M13" s="878">
        <f t="shared" si="0"/>
        <v>7287.3860204880748</v>
      </c>
      <c r="N13" s="889">
        <v>5.4269886695272898E-2</v>
      </c>
      <c r="O13" s="858">
        <v>4.9895733823625249E-2</v>
      </c>
      <c r="P13" s="13">
        <v>5.8899341170163856E-2</v>
      </c>
      <c r="Q13" s="13">
        <v>5.111515809635829E-2</v>
      </c>
      <c r="R13" s="858">
        <v>8.6678813565850096E-2</v>
      </c>
      <c r="S13" s="13">
        <v>0.10294642211880153</v>
      </c>
      <c r="T13" s="13">
        <v>0.1325728011968918</v>
      </c>
      <c r="U13" s="13">
        <v>0.15775716847026727</v>
      </c>
      <c r="V13" s="13">
        <v>0.18981337094252493</v>
      </c>
      <c r="W13" s="12">
        <v>0.22068513883792826</v>
      </c>
      <c r="X13" s="13"/>
      <c r="Y13" s="919">
        <f t="shared" ref="Y13:Y64" si="1">O13*0.9+R13*0.1-N13</f>
        <v>-6.9584489742516298E-4</v>
      </c>
      <c r="Z13" s="2"/>
      <c r="AA13" s="2"/>
      <c r="AB13" s="2"/>
      <c r="AC13" s="2"/>
      <c r="AD13" s="2"/>
    </row>
    <row r="14" spans="1:30" x14ac:dyDescent="0.2">
      <c r="A14" s="16">
        <v>1964</v>
      </c>
      <c r="B14" s="862">
        <v>116795.9</v>
      </c>
      <c r="C14" s="866">
        <v>4015.1727742937346</v>
      </c>
      <c r="D14" s="872">
        <v>1794.487572056395</v>
      </c>
      <c r="E14" s="873">
        <v>1573.1089488340706</v>
      </c>
      <c r="F14" s="877">
        <v>1703.1635563925522</v>
      </c>
      <c r="G14" s="877">
        <f t="shared" ref="G14:G64" si="2">(E14-F14*0.5)/0.4</f>
        <v>1803.8179265944862</v>
      </c>
      <c r="H14" s="873">
        <v>3771.1272192002489</v>
      </c>
      <c r="I14" s="878">
        <v>4644.0418678707183</v>
      </c>
      <c r="J14" s="878">
        <v>6982.1191662145275</v>
      </c>
      <c r="K14" s="878">
        <v>8622.42490501256</v>
      </c>
      <c r="L14" s="878">
        <v>10333.005553478364</v>
      </c>
      <c r="M14" s="878">
        <v>11709.381372574308</v>
      </c>
      <c r="N14" s="889">
        <v>5.2199196099103846E-2</v>
      </c>
      <c r="O14" s="858">
        <v>4.5759593871884538E-2</v>
      </c>
      <c r="P14" s="13">
        <v>4.9542705033672974E-2</v>
      </c>
      <c r="Q14" s="13">
        <v>5.2470603387620128E-2</v>
      </c>
      <c r="R14" s="858">
        <v>0.10969694763844016</v>
      </c>
      <c r="S14" s="13">
        <v>0.13508884426300938</v>
      </c>
      <c r="T14" s="13">
        <v>0.20310032413703991</v>
      </c>
      <c r="U14" s="13">
        <v>0.25081458098412668</v>
      </c>
      <c r="V14" s="13">
        <v>0.30057303911057426</v>
      </c>
      <c r="W14" s="12">
        <v>0.34060993454848587</v>
      </c>
      <c r="X14" s="13"/>
      <c r="Y14" s="919">
        <f t="shared" si="1"/>
        <v>-4.5866850563743011E-5</v>
      </c>
      <c r="Z14" s="2"/>
      <c r="AA14" s="2"/>
      <c r="AB14" s="2"/>
      <c r="AC14" s="2"/>
      <c r="AD14" s="2"/>
    </row>
    <row r="15" spans="1:30" x14ac:dyDescent="0.2">
      <c r="A15" s="16">
        <v>1964</v>
      </c>
      <c r="B15" s="862">
        <v>118275.3</v>
      </c>
      <c r="C15" s="866">
        <v>4275.9333842817796</v>
      </c>
      <c r="D15" s="872">
        <v>1887.1348402560809</v>
      </c>
      <c r="E15" s="873">
        <f>(E14+E16)/2</f>
        <v>1664.4678252271037</v>
      </c>
      <c r="F15" s="877">
        <f t="shared" ref="F15:M15" si="3">(F14+F16)/2</f>
        <v>1772.4402945324098</v>
      </c>
      <c r="G15" s="877">
        <f t="shared" si="3"/>
        <v>1945.6191949022468</v>
      </c>
      <c r="H15" s="873">
        <f t="shared" si="3"/>
        <v>3992.7134467302517</v>
      </c>
      <c r="I15" s="878">
        <f t="shared" si="3"/>
        <v>4779.3411890790157</v>
      </c>
      <c r="J15" s="878">
        <f t="shared" si="3"/>
        <v>7209.1938939071879</v>
      </c>
      <c r="K15" s="878">
        <f t="shared" si="3"/>
        <v>7984.5780715603169</v>
      </c>
      <c r="L15" s="878">
        <f t="shared" si="3"/>
        <v>8864.3161334652832</v>
      </c>
      <c r="M15" s="878">
        <f t="shared" si="3"/>
        <v>10541.394655322327</v>
      </c>
      <c r="N15" s="889">
        <v>5.2199466014185993E-2</v>
      </c>
      <c r="O15" s="858">
        <v>4.6040341061616044E-2</v>
      </c>
      <c r="P15" s="13">
        <v>4.9026934876610875E-2</v>
      </c>
      <c r="Q15" s="13">
        <v>5.3817184058276513E-2</v>
      </c>
      <c r="R15" s="858">
        <v>0.11044123897299109</v>
      </c>
      <c r="S15" s="13">
        <v>0.1321999110226143</v>
      </c>
      <c r="T15" s="13">
        <v>0.19941133173272346</v>
      </c>
      <c r="U15" s="13">
        <v>0.22085899894014449</v>
      </c>
      <c r="V15" s="13">
        <v>0.24519316737591065</v>
      </c>
      <c r="W15" s="12">
        <v>0.29158232910264698</v>
      </c>
      <c r="X15" s="13"/>
      <c r="Y15" s="919">
        <f t="shared" si="1"/>
        <v>2.8096483856756421E-4</v>
      </c>
      <c r="Z15" s="2"/>
      <c r="AA15" s="2"/>
      <c r="AB15" s="2"/>
      <c r="AC15" s="2"/>
      <c r="AD15" s="2"/>
    </row>
    <row r="16" spans="1:30" x14ac:dyDescent="0.2">
      <c r="A16" s="16">
        <v>1966</v>
      </c>
      <c r="B16" s="862">
        <v>119724.2</v>
      </c>
      <c r="C16" s="866">
        <v>4529.7803271815901</v>
      </c>
      <c r="D16" s="872">
        <v>2001.7269972399304</v>
      </c>
      <c r="E16" s="873">
        <v>1755.8267016201369</v>
      </c>
      <c r="F16" s="877">
        <v>1841.7170326722674</v>
      </c>
      <c r="G16" s="877">
        <f t="shared" si="2"/>
        <v>2087.4204632100077</v>
      </c>
      <c r="H16" s="873">
        <v>4214.2996742602545</v>
      </c>
      <c r="I16" s="878">
        <v>4914.6405102873123</v>
      </c>
      <c r="J16" s="878">
        <v>7436.2686215998483</v>
      </c>
      <c r="K16" s="878">
        <v>7346.7312381080737</v>
      </c>
      <c r="L16" s="878">
        <v>7395.6267134522022</v>
      </c>
      <c r="M16" s="878">
        <v>9373.4079380703461</v>
      </c>
      <c r="N16" s="889">
        <v>5.2906575165437494E-2</v>
      </c>
      <c r="O16" s="858">
        <v>4.6407316030025771E-2</v>
      </c>
      <c r="P16" s="13">
        <v>4.8677437411242863E-2</v>
      </c>
      <c r="Q16" s="13">
        <v>5.5171493311010837E-2</v>
      </c>
      <c r="R16" s="858">
        <v>0.11138589967231384</v>
      </c>
      <c r="S16" s="13">
        <v>0.12989623356588709</v>
      </c>
      <c r="T16" s="13">
        <v>0.19654403688491581</v>
      </c>
      <c r="U16" s="13">
        <v>0.19417752221215778</v>
      </c>
      <c r="V16" s="13">
        <v>0.19546985235763259</v>
      </c>
      <c r="W16" s="12">
        <v>0.24774352961998147</v>
      </c>
      <c r="X16" s="13"/>
      <c r="Y16" s="919">
        <f t="shared" si="1"/>
        <v>-1.4007711829147618E-6</v>
      </c>
      <c r="Z16" s="2"/>
      <c r="AA16" s="2"/>
      <c r="AB16" s="2"/>
      <c r="AC16" s="2"/>
      <c r="AD16" s="2"/>
    </row>
    <row r="17" spans="1:30" x14ac:dyDescent="0.2">
      <c r="A17" s="16">
        <v>1967</v>
      </c>
      <c r="B17" s="862">
        <v>121142.6</v>
      </c>
      <c r="C17" s="866">
        <v>4647.3937435954185</v>
      </c>
      <c r="D17" s="872">
        <v>2344.0552277632851</v>
      </c>
      <c r="E17" s="873">
        <v>2345.2778296537858</v>
      </c>
      <c r="F17" s="877">
        <v>2737.4637239961071</v>
      </c>
      <c r="G17" s="877">
        <f t="shared" si="2"/>
        <v>2441.3649191393306</v>
      </c>
      <c r="H17" s="873">
        <v>2332.0940112743415</v>
      </c>
      <c r="I17" s="878">
        <v>2118.6988228063287</v>
      </c>
      <c r="J17" s="878">
        <v>1812.4260771026175</v>
      </c>
      <c r="K17" s="878">
        <v>1889.1480363236037</v>
      </c>
      <c r="L17" s="878">
        <v>2286.6155701388561</v>
      </c>
      <c r="M17" s="878">
        <v>2800.9721362358473</v>
      </c>
      <c r="N17" s="889">
        <v>6.1101976828662107E-2</v>
      </c>
      <c r="O17" s="858">
        <v>6.1133846125724423E-2</v>
      </c>
      <c r="P17" s="13">
        <v>7.1356870372255771E-2</v>
      </c>
      <c r="Q17" s="13">
        <v>6.3638527348991336E-2</v>
      </c>
      <c r="R17" s="858">
        <v>6.0790186404915382E-2</v>
      </c>
      <c r="S17" s="13">
        <v>5.5227660528098785E-2</v>
      </c>
      <c r="T17" s="13">
        <v>4.7244115605782344E-2</v>
      </c>
      <c r="U17" s="13">
        <v>4.9244010198301588E-2</v>
      </c>
      <c r="V17" s="13">
        <v>5.9604709790050947E-2</v>
      </c>
      <c r="W17" s="12">
        <v>7.3012330314980986E-2</v>
      </c>
      <c r="X17" s="13"/>
      <c r="Y17" s="919">
        <f t="shared" si="1"/>
        <v>-2.4966750185873021E-6</v>
      </c>
      <c r="Z17" s="2"/>
      <c r="AA17" s="2"/>
      <c r="AB17" s="2"/>
      <c r="AC17" s="2"/>
      <c r="AD17" s="2"/>
    </row>
    <row r="18" spans="1:30" x14ac:dyDescent="0.2">
      <c r="A18" s="16">
        <v>1968</v>
      </c>
      <c r="B18" s="862">
        <v>123507</v>
      </c>
      <c r="C18" s="866">
        <v>4876.6772975495915</v>
      </c>
      <c r="D18" s="876">
        <v>2563.9084756924808</v>
      </c>
      <c r="E18" s="873">
        <v>2572.778885919397</v>
      </c>
      <c r="F18" s="877">
        <v>2984.9700349330224</v>
      </c>
      <c r="G18" s="877">
        <f t="shared" si="2"/>
        <v>2700.7346711322143</v>
      </c>
      <c r="H18" s="873">
        <v>2482.654472704648</v>
      </c>
      <c r="I18" s="878">
        <v>2343.7224065277924</v>
      </c>
      <c r="J18" s="878">
        <v>1946.3714242122755</v>
      </c>
      <c r="K18" s="878">
        <v>2239.7301220588006</v>
      </c>
      <c r="L18" s="878">
        <v>2776.7885147508241</v>
      </c>
      <c r="M18" s="878">
        <v>2783.4624874977303</v>
      </c>
      <c r="N18" s="889">
        <v>6.4933688408389326E-2</v>
      </c>
      <c r="O18" s="858">
        <v>6.5158340910297999E-2</v>
      </c>
      <c r="P18" s="13">
        <v>7.559751683584183E-2</v>
      </c>
      <c r="Q18" s="13">
        <v>6.8398956230942706E-2</v>
      </c>
      <c r="R18" s="858">
        <v>6.2875845017345014E-2</v>
      </c>
      <c r="S18" s="13">
        <v>5.9357243795581389E-2</v>
      </c>
      <c r="T18" s="13">
        <v>4.9293910755787713E-2</v>
      </c>
      <c r="U18" s="13">
        <v>5.6723529425273256E-2</v>
      </c>
      <c r="V18" s="13">
        <v>7.0325100097079485E-2</v>
      </c>
      <c r="W18" s="12">
        <v>7.0494125501419105E-2</v>
      </c>
      <c r="X18" s="13"/>
      <c r="Y18" s="919">
        <f t="shared" si="1"/>
        <v>-3.5970873866197905E-6</v>
      </c>
      <c r="Z18" s="2"/>
      <c r="AA18" s="2"/>
      <c r="AB18" s="2"/>
      <c r="AC18" s="2"/>
      <c r="AD18" s="2"/>
    </row>
    <row r="19" spans="1:30" x14ac:dyDescent="0.2">
      <c r="A19" s="20">
        <v>1969</v>
      </c>
      <c r="B19" s="863">
        <v>125542.6</v>
      </c>
      <c r="C19" s="886">
        <v>5022.7439344892082</v>
      </c>
      <c r="D19" s="879">
        <v>2659.0321873610405</v>
      </c>
      <c r="E19" s="880">
        <v>2684.4352454874293</v>
      </c>
      <c r="F19" s="881">
        <v>3045.608874759464</v>
      </c>
      <c r="G19" s="881">
        <f t="shared" si="2"/>
        <v>2904.0770202692429</v>
      </c>
      <c r="H19" s="880">
        <v>2428.1826871789854</v>
      </c>
      <c r="I19" s="882">
        <v>2365.3157987979043</v>
      </c>
      <c r="J19" s="882">
        <v>1898.2981756241522</v>
      </c>
      <c r="K19" s="882">
        <v>1823.0261973956844</v>
      </c>
      <c r="L19" s="882">
        <v>2314.5485786642394</v>
      </c>
      <c r="M19" s="882">
        <v>2789.5822055483768</v>
      </c>
      <c r="N19" s="890">
        <v>6.6462041194807683E-2</v>
      </c>
      <c r="O19" s="859">
        <v>6.7096986158503569E-2</v>
      </c>
      <c r="P19" s="18">
        <v>7.6124457409605384E-2</v>
      </c>
      <c r="Q19" s="18">
        <v>7.2586893634252192E-2</v>
      </c>
      <c r="R19" s="859">
        <v>6.0691998596666963E-2</v>
      </c>
      <c r="S19" s="18">
        <v>5.9120651794160033E-2</v>
      </c>
      <c r="T19" s="18">
        <v>4.7447628557506505E-2</v>
      </c>
      <c r="U19" s="18">
        <v>4.5566218719139691E-2</v>
      </c>
      <c r="V19" s="18">
        <v>5.785173406841481E-2</v>
      </c>
      <c r="W19" s="17">
        <v>6.9725115905971968E-2</v>
      </c>
      <c r="X19" s="13"/>
      <c r="Y19" s="919">
        <f t="shared" si="1"/>
        <v>-5.553792487775211E-6</v>
      </c>
      <c r="Z19" s="2"/>
      <c r="AA19" s="2"/>
      <c r="AB19" s="2"/>
      <c r="AC19" s="2"/>
      <c r="AD19" s="2"/>
    </row>
    <row r="20" spans="1:30" x14ac:dyDescent="0.2">
      <c r="A20" s="24">
        <v>1970</v>
      </c>
      <c r="B20" s="861">
        <v>127673.60000000001</v>
      </c>
      <c r="C20" s="865">
        <v>4983.4374756647794</v>
      </c>
      <c r="D20" s="883">
        <v>3020.1185649883155</v>
      </c>
      <c r="E20" s="868">
        <v>3111.3553798466846</v>
      </c>
      <c r="F20" s="884">
        <v>3723.5960554831672</v>
      </c>
      <c r="G20" s="884">
        <f t="shared" si="2"/>
        <v>3123.8933802627525</v>
      </c>
      <c r="H20" s="868">
        <v>2196.3140147907261</v>
      </c>
      <c r="I20" s="885">
        <v>2377.3980851021511</v>
      </c>
      <c r="J20" s="885">
        <v>2319.5545806103046</v>
      </c>
      <c r="K20" s="885">
        <v>2454.7600014108962</v>
      </c>
      <c r="L20" s="885">
        <v>3090.2980947224182</v>
      </c>
      <c r="M20" s="885">
        <v>3669.8008235775919</v>
      </c>
      <c r="N20" s="888">
        <v>7.737418428580875E-2</v>
      </c>
      <c r="O20" s="857">
        <v>7.9711633619202388E-2</v>
      </c>
      <c r="P20" s="22">
        <v>9.5396985649131225E-2</v>
      </c>
      <c r="Q20" s="22">
        <v>8.0032851986591921E-2</v>
      </c>
      <c r="R20" s="857">
        <v>5.6268653588631409E-2</v>
      </c>
      <c r="S20" s="22">
        <v>6.0907952320121694E-2</v>
      </c>
      <c r="T20" s="22">
        <v>5.9426025740094708E-2</v>
      </c>
      <c r="U20" s="22">
        <v>6.2889932510756794E-2</v>
      </c>
      <c r="V20" s="22">
        <v>7.9172154713091913E-2</v>
      </c>
      <c r="W20" s="21">
        <v>9.4018774132731409E-2</v>
      </c>
      <c r="X20" s="13"/>
      <c r="Y20" s="919">
        <f t="shared" si="1"/>
        <v>-6.8486696634534328E-6</v>
      </c>
      <c r="Z20" s="2"/>
      <c r="AA20" s="2"/>
      <c r="AB20" s="2"/>
      <c r="AC20" s="2"/>
      <c r="AD20" s="2"/>
    </row>
    <row r="21" spans="1:30" x14ac:dyDescent="0.2">
      <c r="A21" s="16">
        <v>1971</v>
      </c>
      <c r="B21" s="862">
        <v>130774.16039999999</v>
      </c>
      <c r="C21" s="866">
        <v>5130.4151472953217</v>
      </c>
      <c r="D21" s="876">
        <v>3338.5097921720585</v>
      </c>
      <c r="E21" s="873">
        <v>3467.7111945821862</v>
      </c>
      <c r="F21" s="877">
        <v>4164.3723194481163</v>
      </c>
      <c r="G21" s="877">
        <f t="shared" si="2"/>
        <v>3463.8125871453199</v>
      </c>
      <c r="H21" s="873">
        <v>2173.4917621049131</v>
      </c>
      <c r="I21" s="878">
        <v>2293.0547449588175</v>
      </c>
      <c r="J21" s="878">
        <v>2342.0335762572067</v>
      </c>
      <c r="K21" s="878">
        <v>2397.5813997591886</v>
      </c>
      <c r="L21" s="878">
        <v>3028.5335953180584</v>
      </c>
      <c r="M21" s="878">
        <v>3456.5504894587957</v>
      </c>
      <c r="N21" s="889">
        <v>8.5098535405783604E-2</v>
      </c>
      <c r="O21" s="858">
        <v>8.8391876088280696E-2</v>
      </c>
      <c r="P21" s="13">
        <v>0.10614975163480267</v>
      </c>
      <c r="Q21" s="13">
        <v>8.8292500677198377E-2</v>
      </c>
      <c r="R21" s="858">
        <v>5.5402253456122708E-2</v>
      </c>
      <c r="S21" s="13">
        <v>5.8449911052775853E-2</v>
      </c>
      <c r="T21" s="13">
        <v>5.9698380300687845E-2</v>
      </c>
      <c r="U21" s="13">
        <v>6.1114293004038693E-2</v>
      </c>
      <c r="V21" s="13">
        <v>7.7197249501281817E-2</v>
      </c>
      <c r="W21" s="12">
        <v>8.8107389979441564E-2</v>
      </c>
      <c r="X21" s="13"/>
      <c r="Y21" s="919">
        <f t="shared" si="1"/>
        <v>-5.6215807187065536E-6</v>
      </c>
      <c r="Z21" s="2"/>
      <c r="AA21" s="2"/>
      <c r="AB21" s="2"/>
      <c r="AC21" s="2"/>
      <c r="AD21" s="2"/>
    </row>
    <row r="22" spans="1:30" x14ac:dyDescent="0.2">
      <c r="A22" s="16">
        <v>1972</v>
      </c>
      <c r="B22" s="862">
        <v>133501.5618</v>
      </c>
      <c r="C22" s="866">
        <v>5428.5702124529289</v>
      </c>
      <c r="D22" s="876">
        <v>3481.2578356472691</v>
      </c>
      <c r="E22" s="873">
        <v>3581.5512829824788</v>
      </c>
      <c r="F22" s="877">
        <v>4236.7079523798939</v>
      </c>
      <c r="G22" s="877">
        <f t="shared" si="2"/>
        <v>3657.9932669813297</v>
      </c>
      <c r="H22" s="873">
        <v>2576.284260494147</v>
      </c>
      <c r="I22" s="878">
        <v>2691.556969361312</v>
      </c>
      <c r="J22" s="878">
        <v>2678.9443125326825</v>
      </c>
      <c r="K22" s="878">
        <v>2812.1589152227421</v>
      </c>
      <c r="L22" s="878">
        <v>3589.5287936875043</v>
      </c>
      <c r="M22" s="878">
        <v>3999.952688993927</v>
      </c>
      <c r="N22" s="889">
        <v>8.5612479879374509E-2</v>
      </c>
      <c r="O22" s="858">
        <v>8.8078936300411845E-2</v>
      </c>
      <c r="P22" s="13">
        <v>0.10419081017607824</v>
      </c>
      <c r="Q22" s="13">
        <v>8.9958828030931789E-2</v>
      </c>
      <c r="R22" s="858">
        <v>6.3357009112223764E-2</v>
      </c>
      <c r="S22" s="13">
        <v>6.6191841501677118E-2</v>
      </c>
      <c r="T22" s="13">
        <v>6.5881666019151922E-2</v>
      </c>
      <c r="U22" s="13">
        <v>6.9157732610847247E-2</v>
      </c>
      <c r="V22" s="13">
        <v>8.8275122422487598E-2</v>
      </c>
      <c r="W22" s="12">
        <v>9.8368430398454443E-2</v>
      </c>
      <c r="X22" s="13"/>
      <c r="Y22" s="919">
        <f t="shared" si="1"/>
        <v>-5.7362977814723326E-6</v>
      </c>
      <c r="Z22" s="2"/>
      <c r="AA22" s="2"/>
      <c r="AB22" s="2"/>
      <c r="AC22" s="2"/>
      <c r="AD22" s="2"/>
    </row>
    <row r="23" spans="1:30" x14ac:dyDescent="0.2">
      <c r="A23" s="16">
        <v>1973</v>
      </c>
      <c r="B23" s="862">
        <v>136006.38620000001</v>
      </c>
      <c r="C23" s="866">
        <v>5761.8743153699252</v>
      </c>
      <c r="D23" s="876">
        <v>3716.2130025189531</v>
      </c>
      <c r="E23" s="873">
        <v>3813.7071697151564</v>
      </c>
      <c r="F23" s="877">
        <v>4482.3056741407063</v>
      </c>
      <c r="G23" s="877">
        <f t="shared" si="2"/>
        <v>3931.3858316120081</v>
      </c>
      <c r="H23" s="873">
        <v>2834.554540883742</v>
      </c>
      <c r="I23" s="878">
        <v>2962.6256021721142</v>
      </c>
      <c r="J23" s="878">
        <v>3287.4949517472305</v>
      </c>
      <c r="K23" s="878">
        <v>3186.5161245125387</v>
      </c>
      <c r="L23" s="878">
        <v>3636.2581117559503</v>
      </c>
      <c r="M23" s="878">
        <v>3989.0678801292961</v>
      </c>
      <c r="N23" s="889">
        <v>8.771949424058284E-2</v>
      </c>
      <c r="O23" s="858">
        <v>9.0020799099066698E-2</v>
      </c>
      <c r="P23" s="13">
        <v>0.10580275848042221</v>
      </c>
      <c r="Q23" s="13">
        <v>9.2798549647138989E-2</v>
      </c>
      <c r="R23" s="858">
        <v>6.690835281915497E-2</v>
      </c>
      <c r="S23" s="13">
        <v>6.9931411162542645E-2</v>
      </c>
      <c r="T23" s="13">
        <v>7.7599802349936908E-2</v>
      </c>
      <c r="U23" s="13">
        <v>7.521624369815072E-2</v>
      </c>
      <c r="V23" s="13">
        <v>8.5832195914292697E-2</v>
      </c>
      <c r="W23" s="12">
        <v>9.4160107803054047E-2</v>
      </c>
      <c r="X23" s="13"/>
      <c r="Y23" s="919">
        <f t="shared" si="1"/>
        <v>-9.9397695073194514E-6</v>
      </c>
      <c r="Z23" s="2"/>
      <c r="AA23" s="2"/>
      <c r="AB23" s="2"/>
      <c r="AC23" s="2"/>
      <c r="AD23" s="2"/>
    </row>
    <row r="24" spans="1:30" x14ac:dyDescent="0.2">
      <c r="A24" s="16">
        <v>1974</v>
      </c>
      <c r="B24" s="862">
        <v>138443.58360000001</v>
      </c>
      <c r="C24" s="866">
        <v>5698.0471112809537</v>
      </c>
      <c r="D24" s="876">
        <v>3978.3011563503064</v>
      </c>
      <c r="E24" s="873">
        <v>4081.8581233119353</v>
      </c>
      <c r="F24" s="877">
        <v>4734.3779274626531</v>
      </c>
      <c r="G24" s="877">
        <f t="shared" si="2"/>
        <v>4286.6728989515213</v>
      </c>
      <c r="H24" s="873">
        <v>3038.4005573537088</v>
      </c>
      <c r="I24" s="878">
        <v>3156.3337725061469</v>
      </c>
      <c r="J24" s="878">
        <v>3430.8514100810207</v>
      </c>
      <c r="K24" s="878">
        <v>3567.9991679940913</v>
      </c>
      <c r="L24" s="878">
        <v>3479.8562142603118</v>
      </c>
      <c r="M24" s="878">
        <v>4689.1433016759529</v>
      </c>
      <c r="N24" s="889">
        <v>9.665947963728648E-2</v>
      </c>
      <c r="O24" s="858">
        <v>9.9175569331338115E-2</v>
      </c>
      <c r="P24" s="13">
        <v>0.11502962920349091</v>
      </c>
      <c r="Q24" s="13">
        <v>0.10415188682398163</v>
      </c>
      <c r="R24" s="858">
        <v>7.3823022758006104E-2</v>
      </c>
      <c r="S24" s="13">
        <v>7.6688407443725723E-2</v>
      </c>
      <c r="T24" s="13">
        <v>8.3358272533473596E-2</v>
      </c>
      <c r="U24" s="13">
        <v>8.6690506668674061E-2</v>
      </c>
      <c r="V24" s="13">
        <v>8.4548926203353872E-2</v>
      </c>
      <c r="W24" s="12">
        <v>0.11393057832265185</v>
      </c>
      <c r="X24" s="13"/>
      <c r="Y24" s="919">
        <f t="shared" si="1"/>
        <v>-1.9164963281567693E-5</v>
      </c>
      <c r="Z24" s="2"/>
      <c r="AA24" s="2"/>
      <c r="AB24" s="2"/>
      <c r="AC24" s="2"/>
      <c r="AD24" s="2"/>
    </row>
    <row r="25" spans="1:30" x14ac:dyDescent="0.2">
      <c r="A25" s="16">
        <v>1975</v>
      </c>
      <c r="B25" s="862">
        <v>141054.91199999998</v>
      </c>
      <c r="C25" s="866">
        <v>5618.9640437894732</v>
      </c>
      <c r="D25" s="876">
        <v>4553.3780663812713</v>
      </c>
      <c r="E25" s="873">
        <v>4690.3038482416805</v>
      </c>
      <c r="F25" s="877">
        <v>5159.6381414196385</v>
      </c>
      <c r="G25" s="877">
        <f t="shared" si="2"/>
        <v>5276.2119438296531</v>
      </c>
      <c r="H25" s="873">
        <v>3315.5364937302352</v>
      </c>
      <c r="I25" s="878">
        <v>3628.7099703133645</v>
      </c>
      <c r="J25" s="878">
        <v>3302.5617789314156</v>
      </c>
      <c r="K25" s="878">
        <v>3329.1276248061408</v>
      </c>
      <c r="L25" s="878">
        <v>3518.7778783440172</v>
      </c>
      <c r="M25" s="878">
        <v>3801.6899450163883</v>
      </c>
      <c r="N25" s="889">
        <v>0.11430511700213411</v>
      </c>
      <c r="O25" s="858">
        <v>0.11774241504503556</v>
      </c>
      <c r="P25" s="13">
        <v>0.12952428567223254</v>
      </c>
      <c r="Q25" s="13">
        <v>0.13245068052229825</v>
      </c>
      <c r="R25" s="858">
        <v>8.3231126718601445E-2</v>
      </c>
      <c r="S25" s="13">
        <v>9.1092835182280382E-2</v>
      </c>
      <c r="T25" s="13">
        <v>8.2905417701795145E-2</v>
      </c>
      <c r="U25" s="13">
        <v>8.3572309858936933E-2</v>
      </c>
      <c r="V25" s="13">
        <v>8.8333169621535049E-2</v>
      </c>
      <c r="W25" s="12">
        <v>9.5435214830796866E-2</v>
      </c>
      <c r="X25" s="13"/>
      <c r="Y25" s="919">
        <f t="shared" si="1"/>
        <v>-1.3830789741958727E-5</v>
      </c>
      <c r="Z25" s="2"/>
      <c r="AA25" s="2"/>
      <c r="AB25" s="2"/>
      <c r="AC25" s="2"/>
      <c r="AD25" s="2"/>
    </row>
    <row r="26" spans="1:30" x14ac:dyDescent="0.2">
      <c r="A26" s="16">
        <v>1976</v>
      </c>
      <c r="B26" s="862">
        <v>143608.93439999997</v>
      </c>
      <c r="C26" s="866">
        <v>5929.8813633217987</v>
      </c>
      <c r="D26" s="876">
        <v>4622.5113924439429</v>
      </c>
      <c r="E26" s="873">
        <v>4756.451071487897</v>
      </c>
      <c r="F26" s="877">
        <v>5318.2591797059749</v>
      </c>
      <c r="G26" s="877">
        <f t="shared" si="2"/>
        <v>5243.3037040872732</v>
      </c>
      <c r="H26" s="873">
        <v>3415.9345931132466</v>
      </c>
      <c r="I26" s="878">
        <v>3547.3536346490851</v>
      </c>
      <c r="J26" s="878">
        <v>3343.6625134539668</v>
      </c>
      <c r="K26" s="878">
        <v>3332.7326679990442</v>
      </c>
      <c r="L26" s="878">
        <v>3856.9385020430786</v>
      </c>
      <c r="M26" s="878">
        <v>4325.0938756756514</v>
      </c>
      <c r="N26" s="889">
        <v>0.11194725402547827</v>
      </c>
      <c r="O26" s="858">
        <v>0.11519098411093233</v>
      </c>
      <c r="P26" s="13">
        <v>0.12879676453303548</v>
      </c>
      <c r="Q26" s="13">
        <v>0.12698150461103647</v>
      </c>
      <c r="R26" s="858">
        <v>8.2726566830046977E-2</v>
      </c>
      <c r="S26" s="13">
        <v>8.590925251269256E-2</v>
      </c>
      <c r="T26" s="13">
        <v>8.0976292969436883E-2</v>
      </c>
      <c r="U26" s="13">
        <v>8.0711595690896587E-2</v>
      </c>
      <c r="V26" s="13">
        <v>9.3406730149903097E-2</v>
      </c>
      <c r="W26" s="12">
        <v>0.10474444337243981</v>
      </c>
      <c r="X26" s="13"/>
      <c r="Y26" s="919">
        <f t="shared" si="1"/>
        <v>-2.7116426344758748E-6</v>
      </c>
      <c r="Z26" s="2"/>
      <c r="AA26" s="2"/>
      <c r="AB26" s="2"/>
      <c r="AC26" s="2"/>
      <c r="AD26" s="2"/>
    </row>
    <row r="27" spans="1:30" x14ac:dyDescent="0.2">
      <c r="A27" s="16">
        <v>1977</v>
      </c>
      <c r="B27" s="862">
        <v>146305.25279999999</v>
      </c>
      <c r="C27" s="866">
        <v>6228.9026810980395</v>
      </c>
      <c r="D27" s="876">
        <v>4561.7178007914899</v>
      </c>
      <c r="E27" s="873">
        <v>4653.1260951187714</v>
      </c>
      <c r="F27" s="877">
        <v>5289.5704280833297</v>
      </c>
      <c r="G27" s="877">
        <f t="shared" si="2"/>
        <v>5020.8522026927658</v>
      </c>
      <c r="H27" s="873">
        <v>3738.0510236843065</v>
      </c>
      <c r="I27" s="878">
        <v>3997.8584094073844</v>
      </c>
      <c r="J27" s="878">
        <v>3738.673447989107</v>
      </c>
      <c r="K27" s="878">
        <v>3511.3593319225906</v>
      </c>
      <c r="L27" s="878">
        <v>3820.4895843970326</v>
      </c>
      <c r="M27" s="878">
        <v>4081.1682065805039</v>
      </c>
      <c r="N27" s="889">
        <v>0.10714620378840277</v>
      </c>
      <c r="O27" s="858">
        <v>0.10929321334919627</v>
      </c>
      <c r="P27" s="13">
        <v>0.12424209821620025</v>
      </c>
      <c r="Q27" s="13">
        <v>0.11793041060274033</v>
      </c>
      <c r="R27" s="858">
        <v>8.7799814509708085E-2</v>
      </c>
      <c r="S27" s="13">
        <v>9.3902203195739276E-2</v>
      </c>
      <c r="T27" s="13">
        <v>8.7814434090383031E-2</v>
      </c>
      <c r="U27" s="13">
        <v>8.2475251425506713E-2</v>
      </c>
      <c r="V27" s="13">
        <v>8.9736141834606556E-2</v>
      </c>
      <c r="W27" s="12">
        <v>9.5858994232644879E-2</v>
      </c>
      <c r="X27" s="13"/>
      <c r="Y27" s="919">
        <f t="shared" si="1"/>
        <v>-2.3303231553167825E-6</v>
      </c>
      <c r="Z27" s="2"/>
      <c r="AA27" s="2"/>
      <c r="AB27" s="2"/>
      <c r="AC27" s="2"/>
      <c r="AD27" s="2"/>
    </row>
    <row r="28" spans="1:30" x14ac:dyDescent="0.2">
      <c r="A28" s="16">
        <v>1978</v>
      </c>
      <c r="B28" s="862">
        <v>149142.4302</v>
      </c>
      <c r="C28" s="866">
        <v>6575.2067920274749</v>
      </c>
      <c r="D28" s="876">
        <v>4494.3993051623802</v>
      </c>
      <c r="E28" s="873">
        <v>4591.3611734966953</v>
      </c>
      <c r="F28" s="877">
        <v>5241.1308267286067</v>
      </c>
      <c r="G28" s="877">
        <f t="shared" si="2"/>
        <v>4926.9894003309792</v>
      </c>
      <c r="H28" s="873">
        <v>3621.0092177725587</v>
      </c>
      <c r="I28" s="878">
        <v>3946.2078739739868</v>
      </c>
      <c r="J28" s="878">
        <v>3635.9255924466765</v>
      </c>
      <c r="K28" s="878">
        <v>3759.2646791304751</v>
      </c>
      <c r="L28" s="878">
        <v>4199.6226071832953</v>
      </c>
      <c r="M28" s="878">
        <v>4510.8444832993155</v>
      </c>
      <c r="N28" s="889">
        <v>0.10194441876320351</v>
      </c>
      <c r="O28" s="858">
        <v>0.10414376079722842</v>
      </c>
      <c r="P28" s="13">
        <v>0.11888219081447458</v>
      </c>
      <c r="Q28" s="13">
        <v>0.11175666347497781</v>
      </c>
      <c r="R28" s="858">
        <v>8.2133707972502634E-2</v>
      </c>
      <c r="S28" s="13">
        <v>8.9510041435119092E-2</v>
      </c>
      <c r="T28" s="13">
        <v>8.2472049326476338E-2</v>
      </c>
      <c r="U28" s="13">
        <v>8.5269693827783044E-2</v>
      </c>
      <c r="V28" s="13">
        <v>9.5258132765896356E-2</v>
      </c>
      <c r="W28" s="12">
        <v>0.10231743727197319</v>
      </c>
      <c r="X28" s="13"/>
      <c r="Y28" s="919">
        <f t="shared" si="1"/>
        <v>-1.6632484476641896E-6</v>
      </c>
      <c r="Z28" s="2"/>
      <c r="AA28" s="2"/>
      <c r="AB28" s="2"/>
      <c r="AC28" s="2"/>
      <c r="AD28" s="2"/>
    </row>
    <row r="29" spans="1:30" x14ac:dyDescent="0.2">
      <c r="A29" s="20">
        <v>1979</v>
      </c>
      <c r="B29" s="863">
        <v>152105.4296</v>
      </c>
      <c r="C29" s="886">
        <v>6731.113400363547</v>
      </c>
      <c r="D29" s="879">
        <v>4551.2572048504508</v>
      </c>
      <c r="E29" s="880">
        <v>4627.7238494433423</v>
      </c>
      <c r="F29" s="881">
        <v>5299.4914570978553</v>
      </c>
      <c r="G29" s="881">
        <f t="shared" si="2"/>
        <v>4944.9453022360358</v>
      </c>
      <c r="H29" s="880">
        <v>3862.5089561131499</v>
      </c>
      <c r="I29" s="882">
        <v>3988.5372611626622</v>
      </c>
      <c r="J29" s="882">
        <v>3779.7483549581598</v>
      </c>
      <c r="K29" s="882">
        <v>3864.5045416025619</v>
      </c>
      <c r="L29" s="882">
        <v>4159.7536679436635</v>
      </c>
      <c r="M29" s="882">
        <v>4182.930697807974</v>
      </c>
      <c r="N29" s="890">
        <v>0.10284642245463931</v>
      </c>
      <c r="O29" s="859">
        <v>0.10457436716958707</v>
      </c>
      <c r="P29" s="18">
        <v>0.11975454531784635</v>
      </c>
      <c r="Q29" s="18">
        <v>0.11174273627665972</v>
      </c>
      <c r="R29" s="859">
        <v>8.7282526553735806E-2</v>
      </c>
      <c r="S29" s="18">
        <v>9.0130434223851807E-2</v>
      </c>
      <c r="T29" s="18">
        <v>8.5412355002034701E-2</v>
      </c>
      <c r="U29" s="18">
        <v>8.7327621528388022E-2</v>
      </c>
      <c r="V29" s="18">
        <v>9.3999473944172962E-2</v>
      </c>
      <c r="W29" s="17">
        <v>9.4523213758773705E-2</v>
      </c>
      <c r="X29" s="13"/>
      <c r="Y29" s="919">
        <f t="shared" si="1"/>
        <v>-1.2393466373578077E-6</v>
      </c>
      <c r="Z29" s="2"/>
      <c r="AA29" s="2"/>
      <c r="AB29" s="2"/>
      <c r="AC29" s="2"/>
      <c r="AD29" s="2"/>
    </row>
    <row r="30" spans="1:30" x14ac:dyDescent="0.2">
      <c r="A30" s="24">
        <v>1980</v>
      </c>
      <c r="B30" s="861">
        <v>155268</v>
      </c>
      <c r="C30" s="865">
        <v>6670.8559224945211</v>
      </c>
      <c r="D30" s="883">
        <v>4886.1455240983614</v>
      </c>
      <c r="E30" s="868">
        <v>4956.6493031904383</v>
      </c>
      <c r="F30" s="884">
        <v>5534.2762013234269</v>
      </c>
      <c r="G30" s="884">
        <f t="shared" si="2"/>
        <v>5473.7780063218115</v>
      </c>
      <c r="H30" s="868">
        <v>4250.944499025667</v>
      </c>
      <c r="I30" s="885">
        <v>4341.9248918954936</v>
      </c>
      <c r="J30" s="885">
        <v>4189.1930422952018</v>
      </c>
      <c r="K30" s="885">
        <v>4009.3364056404571</v>
      </c>
      <c r="L30" s="885">
        <v>3915.4150873084022</v>
      </c>
      <c r="M30" s="885">
        <v>4056.7041194368048</v>
      </c>
      <c r="N30" s="888">
        <v>0.11372784123210503</v>
      </c>
      <c r="O30" s="857">
        <v>0.11536885715258904</v>
      </c>
      <c r="P30" s="22">
        <v>0.12881345470668748</v>
      </c>
      <c r="Q30" s="22">
        <v>0.12740532449811323</v>
      </c>
      <c r="R30" s="857">
        <v>9.8943172831695847E-2</v>
      </c>
      <c r="S30" s="22">
        <v>0.1010607936893848</v>
      </c>
      <c r="T30" s="22">
        <v>9.7505872237135791E-2</v>
      </c>
      <c r="U30" s="22">
        <v>9.3319605799280211E-2</v>
      </c>
      <c r="V30" s="22">
        <v>9.1133533213660911E-2</v>
      </c>
      <c r="W30" s="21">
        <v>9.4422116522219213E-2</v>
      </c>
      <c r="X30" s="13"/>
      <c r="Y30" s="919">
        <f t="shared" si="1"/>
        <v>-1.5525116053016763E-6</v>
      </c>
      <c r="Z30" s="2"/>
      <c r="AA30" s="2"/>
      <c r="AB30" s="2"/>
      <c r="AC30" s="2"/>
      <c r="AD30" s="2"/>
    </row>
    <row r="31" spans="1:30" x14ac:dyDescent="0.2">
      <c r="A31" s="16">
        <v>1981</v>
      </c>
      <c r="B31" s="862">
        <v>158033.20000000001</v>
      </c>
      <c r="C31" s="866">
        <v>6841.8747111515704</v>
      </c>
      <c r="D31" s="876">
        <v>4977.7379067139573</v>
      </c>
      <c r="E31" s="873">
        <v>5014.09298796654</v>
      </c>
      <c r="F31" s="877">
        <v>5504.057320974156</v>
      </c>
      <c r="G31" s="877">
        <f t="shared" si="2"/>
        <v>5655.160818698655</v>
      </c>
      <c r="H31" s="873">
        <v>4650.0107031004272</v>
      </c>
      <c r="I31" s="878">
        <v>4767.2905561359639</v>
      </c>
      <c r="J31" s="878">
        <v>4312.747702098417</v>
      </c>
      <c r="K31" s="878">
        <v>3925.3300851241152</v>
      </c>
      <c r="L31" s="878">
        <v>4099.3854096978157</v>
      </c>
      <c r="M31" s="878">
        <v>4456.1882237594309</v>
      </c>
      <c r="N31" s="889">
        <v>0.11497548309049727</v>
      </c>
      <c r="O31" s="858">
        <v>0.11581521051450891</v>
      </c>
      <c r="P31" s="13">
        <v>0.12713237645220943</v>
      </c>
      <c r="Q31" s="13">
        <v>0.13062255572101047</v>
      </c>
      <c r="R31" s="858">
        <v>0.1074056603590634</v>
      </c>
      <c r="S31" s="13">
        <v>0.1101145831694339</v>
      </c>
      <c r="T31" s="13">
        <v>9.9615580367817827E-2</v>
      </c>
      <c r="U31" s="13">
        <v>9.0667032150903992E-2</v>
      </c>
      <c r="V31" s="13">
        <v>9.4687351300359865E-2</v>
      </c>
      <c r="W31" s="12">
        <v>0.10292876068823677</v>
      </c>
      <c r="X31" s="13"/>
      <c r="Y31" s="919">
        <f t="shared" si="1"/>
        <v>-1.227591532898531E-6</v>
      </c>
      <c r="Z31" s="2"/>
      <c r="AA31" s="2"/>
      <c r="AB31" s="2"/>
      <c r="AC31" s="2"/>
      <c r="AD31" s="2"/>
    </row>
    <row r="32" spans="1:30" x14ac:dyDescent="0.2">
      <c r="A32" s="16">
        <v>1982</v>
      </c>
      <c r="B32" s="862">
        <v>160665.4</v>
      </c>
      <c r="C32" s="866">
        <v>6727.2903730310099</v>
      </c>
      <c r="D32" s="876">
        <v>5128.9211503649931</v>
      </c>
      <c r="E32" s="873">
        <v>5122.6297007913299</v>
      </c>
      <c r="F32" s="877">
        <v>5418.276085968504</v>
      </c>
      <c r="G32" s="877">
        <f t="shared" si="2"/>
        <v>6033.7291445176943</v>
      </c>
      <c r="H32" s="873">
        <v>5185.1644049997503</v>
      </c>
      <c r="I32" s="878">
        <v>5406.8834584025553</v>
      </c>
      <c r="J32" s="878">
        <v>5121.5163473624616</v>
      </c>
      <c r="K32" s="878">
        <v>4865.0088305933814</v>
      </c>
      <c r="L32" s="878">
        <v>4442.1044989463653</v>
      </c>
      <c r="M32" s="878">
        <v>4120.9537007378331</v>
      </c>
      <c r="N32" s="889">
        <v>0.12249213613483088</v>
      </c>
      <c r="O32" s="858">
        <v>0.12234187976023099</v>
      </c>
      <c r="P32" s="13">
        <v>0.12940269356477074</v>
      </c>
      <c r="Q32" s="13">
        <v>0.14410133244461404</v>
      </c>
      <c r="R32" s="858">
        <v>0.12383537308494395</v>
      </c>
      <c r="S32" s="13">
        <v>0.12913060763366957</v>
      </c>
      <c r="T32" s="13">
        <v>0.12231528995005904</v>
      </c>
      <c r="U32" s="13">
        <v>0.11618921533464999</v>
      </c>
      <c r="V32" s="13">
        <v>0.10608914683185589</v>
      </c>
      <c r="W32" s="12">
        <v>9.8419220517786954E-2</v>
      </c>
      <c r="X32" s="13"/>
      <c r="Y32" s="919">
        <f t="shared" si="1"/>
        <v>-9.0704212860059918E-7</v>
      </c>
      <c r="Z32" s="2"/>
      <c r="AA32" s="2"/>
      <c r="AB32" s="2"/>
      <c r="AC32" s="2"/>
      <c r="AD32" s="2"/>
    </row>
    <row r="33" spans="1:30" x14ac:dyDescent="0.2">
      <c r="A33" s="16">
        <v>1983</v>
      </c>
      <c r="B33" s="862">
        <v>163134.6</v>
      </c>
      <c r="C33" s="866">
        <v>6937.6588343495314</v>
      </c>
      <c r="D33" s="876">
        <v>5214.1781223012222</v>
      </c>
      <c r="E33" s="873">
        <v>5190.2969512665841</v>
      </c>
      <c r="F33" s="877">
        <v>5414.5618962886247</v>
      </c>
      <c r="G33" s="877">
        <f t="shared" si="2"/>
        <v>6207.5400078056791</v>
      </c>
      <c r="H33" s="873">
        <v>5428.6481712199366</v>
      </c>
      <c r="I33" s="878">
        <v>5732.4230020535906</v>
      </c>
      <c r="J33" s="878">
        <v>5111.3359756091504</v>
      </c>
      <c r="K33" s="878">
        <v>5004.470601987111</v>
      </c>
      <c r="L33" s="878">
        <v>4894.6679790824082</v>
      </c>
      <c r="M33" s="878">
        <v>4995.0942319996329</v>
      </c>
      <c r="N33" s="889">
        <v>0.12260805591921467</v>
      </c>
      <c r="O33" s="858">
        <v>0.12204650549171624</v>
      </c>
      <c r="P33" s="13">
        <v>0.12731995190551973</v>
      </c>
      <c r="Q33" s="13">
        <v>0.14596632384739094</v>
      </c>
      <c r="R33" s="858">
        <v>0.12765118163031275</v>
      </c>
      <c r="S33" s="13">
        <v>0.13479425203797749</v>
      </c>
      <c r="T33" s="13">
        <v>0.1201897887682435</v>
      </c>
      <c r="U33" s="13">
        <v>0.11767691801516379</v>
      </c>
      <c r="V33" s="13">
        <v>0.11509497972816975</v>
      </c>
      <c r="W33" s="12">
        <v>0.11745643868577016</v>
      </c>
      <c r="X33" s="13"/>
      <c r="Y33" s="919">
        <f t="shared" si="1"/>
        <v>-1.0828136387808218E-6</v>
      </c>
      <c r="Z33" s="2"/>
      <c r="AA33" s="2"/>
      <c r="AB33" s="2"/>
      <c r="AC33" s="2"/>
      <c r="AD33" s="2"/>
    </row>
    <row r="34" spans="1:30" x14ac:dyDescent="0.2">
      <c r="A34" s="16">
        <v>1984</v>
      </c>
      <c r="B34" s="862">
        <v>165649.79999999999</v>
      </c>
      <c r="C34" s="866">
        <v>7514.1474711612564</v>
      </c>
      <c r="D34" s="876">
        <v>5080.4453040268691</v>
      </c>
      <c r="E34" s="873">
        <v>4885.5469702188857</v>
      </c>
      <c r="F34" s="877">
        <v>5105.9688423608532</v>
      </c>
      <c r="G34" s="877">
        <f t="shared" si="2"/>
        <v>5831.4063725961478</v>
      </c>
      <c r="H34" s="873">
        <v>6834.1905657678717</v>
      </c>
      <c r="I34" s="878">
        <v>7423.5363929622599</v>
      </c>
      <c r="J34" s="878">
        <v>6605.958891809837</v>
      </c>
      <c r="K34" s="878">
        <v>6351.16507186321</v>
      </c>
      <c r="L34" s="878">
        <v>5330.6984801598728</v>
      </c>
      <c r="M34" s="878">
        <v>6353.7189082904833</v>
      </c>
      <c r="N34" s="889">
        <v>0.11199870001924926</v>
      </c>
      <c r="O34" s="858">
        <v>0.10770215538267769</v>
      </c>
      <c r="P34" s="13">
        <v>0.11256136784504632</v>
      </c>
      <c r="Q34" s="13">
        <v>0.12855367865038633</v>
      </c>
      <c r="R34" s="858">
        <v>0.15066011210535632</v>
      </c>
      <c r="S34" s="13">
        <v>0.16365227372851618</v>
      </c>
      <c r="T34" s="13">
        <v>0.14562873212646821</v>
      </c>
      <c r="U34" s="13">
        <v>0.1400117881581231</v>
      </c>
      <c r="V34" s="13">
        <v>0.11751554524153106</v>
      </c>
      <c r="W34" s="12">
        <v>0.14006808762456746</v>
      </c>
      <c r="X34" s="13"/>
      <c r="Y34" s="919">
        <f t="shared" si="1"/>
        <v>-7.4896430370119393E-7</v>
      </c>
      <c r="Z34" s="2"/>
      <c r="AA34" s="2"/>
      <c r="AB34" s="2"/>
      <c r="AC34" s="2"/>
      <c r="AD34" s="2"/>
    </row>
    <row r="35" spans="1:30" x14ac:dyDescent="0.2">
      <c r="A35" s="16">
        <v>1985</v>
      </c>
      <c r="B35" s="862">
        <v>168205</v>
      </c>
      <c r="C35" s="866">
        <v>7761.5039413337408</v>
      </c>
      <c r="D35" s="876">
        <v>5119.234957636183</v>
      </c>
      <c r="E35" s="873">
        <v>4913.5334326567954</v>
      </c>
      <c r="F35" s="877">
        <v>5068.7892631501709</v>
      </c>
      <c r="G35" s="877">
        <f t="shared" si="2"/>
        <v>5947.8470027042749</v>
      </c>
      <c r="H35" s="873">
        <v>6970.4091078550618</v>
      </c>
      <c r="I35" s="878">
        <v>7564.1594714766552</v>
      </c>
      <c r="J35" s="878">
        <v>6969.8570341133554</v>
      </c>
      <c r="K35" s="878">
        <v>6269.7046833724426</v>
      </c>
      <c r="L35" s="878">
        <v>5714.2145205384631</v>
      </c>
      <c r="M35" s="878">
        <v>12076.836640480735</v>
      </c>
      <c r="N35" s="889">
        <v>0.11094253414773446</v>
      </c>
      <c r="O35" s="858">
        <v>0.10648463201037985</v>
      </c>
      <c r="P35" s="13">
        <v>0.10984929009282497</v>
      </c>
      <c r="Q35" s="13">
        <v>0.12889996740991841</v>
      </c>
      <c r="R35" s="858">
        <v>0.15106062856489189</v>
      </c>
      <c r="S35" s="13">
        <v>0.1639282094703276</v>
      </c>
      <c r="T35" s="13">
        <v>0.15104866418731433</v>
      </c>
      <c r="U35" s="13">
        <v>0.13587517113151648</v>
      </c>
      <c r="V35" s="13">
        <v>0.12383675389360248</v>
      </c>
      <c r="W35" s="12">
        <v>0.26172560401521716</v>
      </c>
      <c r="X35" s="13"/>
      <c r="Y35" s="919">
        <f t="shared" si="1"/>
        <v>-3.0248190341364278E-7</v>
      </c>
      <c r="Z35" s="2"/>
      <c r="AA35" s="2"/>
      <c r="AB35" s="2"/>
      <c r="AC35" s="2"/>
      <c r="AD35" s="2"/>
    </row>
    <row r="36" spans="1:30" x14ac:dyDescent="0.2">
      <c r="A36" s="16">
        <v>1986</v>
      </c>
      <c r="B36" s="862">
        <v>170555.8</v>
      </c>
      <c r="C36" s="866">
        <v>7939.7964474718347</v>
      </c>
      <c r="D36" s="876">
        <v>5261.4865468947992</v>
      </c>
      <c r="E36" s="873">
        <v>5073.5879568051851</v>
      </c>
      <c r="F36" s="877">
        <v>5219.0813000208018</v>
      </c>
      <c r="G36" s="877">
        <f t="shared" si="2"/>
        <v>6160.1182669869604</v>
      </c>
      <c r="H36" s="873">
        <v>6952.42297910241</v>
      </c>
      <c r="I36" s="878">
        <v>7337.7778330595938</v>
      </c>
      <c r="J36" s="878">
        <v>6627.1011847167301</v>
      </c>
      <c r="K36" s="878">
        <v>6391.1880838578472</v>
      </c>
      <c r="L36" s="878">
        <v>5119.1429717300107</v>
      </c>
      <c r="M36" s="878">
        <v>5525.769125396997</v>
      </c>
      <c r="N36" s="889">
        <v>0.11302267673129329</v>
      </c>
      <c r="O36" s="858">
        <v>0.10898640268275511</v>
      </c>
      <c r="P36" s="13">
        <v>0.11211176410870394</v>
      </c>
      <c r="Q36" s="13">
        <v>0.13232630157100783</v>
      </c>
      <c r="R36" s="858">
        <v>0.14934590212533294</v>
      </c>
      <c r="S36" s="13">
        <v>0.15762375985573843</v>
      </c>
      <c r="T36" s="13">
        <v>0.14235762235443875</v>
      </c>
      <c r="U36" s="13">
        <v>0.13728994235613357</v>
      </c>
      <c r="V36" s="13">
        <v>0.10996497588244836</v>
      </c>
      <c r="W36" s="12">
        <v>0.11869976516809544</v>
      </c>
      <c r="X36" s="13"/>
      <c r="Y36" s="919">
        <f t="shared" si="1"/>
        <v>-3.241042803997507E-7</v>
      </c>
      <c r="Z36" s="2"/>
      <c r="AA36" s="2"/>
      <c r="AB36" s="2"/>
      <c r="AC36" s="2"/>
      <c r="AD36" s="2"/>
    </row>
    <row r="37" spans="1:30" x14ac:dyDescent="0.2">
      <c r="A37" s="16">
        <v>1987</v>
      </c>
      <c r="B37" s="862">
        <v>172551.6</v>
      </c>
      <c r="C37" s="866">
        <v>8275.7500007657964</v>
      </c>
      <c r="D37" s="876">
        <v>5291.7526308763299</v>
      </c>
      <c r="E37" s="873">
        <v>5174.9559124876669</v>
      </c>
      <c r="F37" s="877">
        <v>5514.0977877705463</v>
      </c>
      <c r="G37" s="877">
        <f t="shared" si="2"/>
        <v>6044.7675465059838</v>
      </c>
      <c r="H37" s="873">
        <v>6342.7811771095176</v>
      </c>
      <c r="I37" s="878">
        <v>6772.589518810305</v>
      </c>
      <c r="J37" s="878">
        <v>6411.8549931158122</v>
      </c>
      <c r="K37" s="878">
        <v>6228.6645914724122</v>
      </c>
      <c r="L37" s="878">
        <v>6032.1873377499342</v>
      </c>
      <c r="M37" s="878">
        <v>7134.2555620062712</v>
      </c>
      <c r="N37" s="889">
        <v>0.11033445707971197</v>
      </c>
      <c r="O37" s="858">
        <v>0.10789921427623818</v>
      </c>
      <c r="P37" s="13">
        <v>0.1149704130439204</v>
      </c>
      <c r="Q37" s="13">
        <v>0.12603501938569492</v>
      </c>
      <c r="R37" s="858">
        <v>0.13224868325636407</v>
      </c>
      <c r="S37" s="13">
        <v>0.14121030208812613</v>
      </c>
      <c r="T37" s="13">
        <v>0.13368889078666513</v>
      </c>
      <c r="U37" s="13">
        <v>0.12986932193728154</v>
      </c>
      <c r="V37" s="13">
        <v>0.12577271866986983</v>
      </c>
      <c r="W37" s="12">
        <v>0.14875113577852983</v>
      </c>
      <c r="X37" s="13"/>
      <c r="Y37" s="919">
        <f t="shared" si="1"/>
        <v>-2.95905461203394E-7</v>
      </c>
      <c r="Z37" s="2"/>
      <c r="AA37" s="2"/>
      <c r="AB37" s="2"/>
      <c r="AC37" s="2"/>
      <c r="AD37" s="2"/>
    </row>
    <row r="38" spans="1:30" x14ac:dyDescent="0.2">
      <c r="A38" s="16">
        <v>1988</v>
      </c>
      <c r="B38" s="862">
        <v>174344.4</v>
      </c>
      <c r="C38" s="866">
        <v>8713.1369853256838</v>
      </c>
      <c r="D38" s="876">
        <v>5380.970164281186</v>
      </c>
      <c r="E38" s="873">
        <v>5307.7671083581381</v>
      </c>
      <c r="F38" s="877">
        <v>5736.061198876072</v>
      </c>
      <c r="G38" s="877">
        <f t="shared" si="2"/>
        <v>6099.3412723002548</v>
      </c>
      <c r="H38" s="873">
        <v>6039.6772664481678</v>
      </c>
      <c r="I38" s="878">
        <v>6394.272043266591</v>
      </c>
      <c r="J38" s="878">
        <v>6291.5377150644645</v>
      </c>
      <c r="K38" s="878">
        <v>5463.6240909815479</v>
      </c>
      <c r="L38" s="878">
        <v>5286.3794284961523</v>
      </c>
      <c r="M38" s="878">
        <v>6002.577823926169</v>
      </c>
      <c r="N38" s="889">
        <v>0.10766983421579231</v>
      </c>
      <c r="O38" s="858">
        <v>0.10620508703179136</v>
      </c>
      <c r="P38" s="13">
        <v>0.11477498285239562</v>
      </c>
      <c r="Q38" s="13">
        <v>0.12204398901398389</v>
      </c>
      <c r="R38" s="858">
        <v>0.1208501497205816</v>
      </c>
      <c r="S38" s="13">
        <v>0.1279453685506837</v>
      </c>
      <c r="T38" s="13">
        <v>0.12588971915139524</v>
      </c>
      <c r="U38" s="13">
        <v>0.10932368738973962</v>
      </c>
      <c r="V38" s="13">
        <v>0.10577713298731692</v>
      </c>
      <c r="W38" s="12">
        <v>0.12010781317087216</v>
      </c>
      <c r="X38" s="13"/>
      <c r="Y38" s="919">
        <f t="shared" si="1"/>
        <v>-2.4091512192125908E-7</v>
      </c>
      <c r="Z38" s="2"/>
      <c r="AA38" s="2"/>
      <c r="AB38" s="2"/>
      <c r="AC38" s="2"/>
      <c r="AD38" s="2"/>
    </row>
    <row r="39" spans="1:30" x14ac:dyDescent="0.2">
      <c r="A39" s="20">
        <v>1989</v>
      </c>
      <c r="B39" s="863">
        <v>176060.2</v>
      </c>
      <c r="C39" s="886">
        <v>8904.9490228723935</v>
      </c>
      <c r="D39" s="879">
        <v>5591.3203952987315</v>
      </c>
      <c r="E39" s="880">
        <v>5524.8819268350426</v>
      </c>
      <c r="F39" s="881">
        <v>5967.8819014081746</v>
      </c>
      <c r="G39" s="881">
        <f t="shared" si="2"/>
        <v>6352.3524403273877</v>
      </c>
      <c r="H39" s="880">
        <v>6189.1843174114565</v>
      </c>
      <c r="I39" s="882">
        <v>6463.5842989441508</v>
      </c>
      <c r="J39" s="882">
        <v>6743.8275198687261</v>
      </c>
      <c r="K39" s="882">
        <v>5740.1155258817407</v>
      </c>
      <c r="L39" s="882">
        <v>6070.829873223166</v>
      </c>
      <c r="M39" s="882">
        <v>6389.5547189741374</v>
      </c>
      <c r="N39" s="890">
        <v>0.11054627988682651</v>
      </c>
      <c r="O39" s="859">
        <v>0.10923272154804585</v>
      </c>
      <c r="P39" s="18">
        <v>0.11799129657447339</v>
      </c>
      <c r="Q39" s="18">
        <v>0.12559268315202285</v>
      </c>
      <c r="R39" s="859">
        <v>0.12236667789579771</v>
      </c>
      <c r="S39" s="18">
        <v>0.12779185388552608</v>
      </c>
      <c r="T39" s="18">
        <v>0.13333255685843426</v>
      </c>
      <c r="U39" s="18">
        <v>0.11348811598068667</v>
      </c>
      <c r="V39" s="18">
        <v>0.12002668616073464</v>
      </c>
      <c r="W39" s="17">
        <v>0.12632821129510141</v>
      </c>
      <c r="X39" s="13"/>
      <c r="Y39" s="919">
        <f t="shared" si="1"/>
        <v>-1.6270400547691022E-7</v>
      </c>
      <c r="Z39" s="2"/>
      <c r="AA39" s="2"/>
      <c r="AB39" s="2"/>
      <c r="AC39" s="2"/>
      <c r="AD39" s="2"/>
    </row>
    <row r="40" spans="1:30" x14ac:dyDescent="0.2">
      <c r="A40" s="24">
        <v>1990</v>
      </c>
      <c r="B40" s="861">
        <v>178365</v>
      </c>
      <c r="C40" s="865">
        <v>9013.5505380756804</v>
      </c>
      <c r="D40" s="883">
        <v>5854.4493277088013</v>
      </c>
      <c r="E40" s="868">
        <v>5792.2321269560025</v>
      </c>
      <c r="F40" s="884">
        <v>6148.5008092815769</v>
      </c>
      <c r="G40" s="884">
        <f t="shared" si="2"/>
        <v>6794.9543057880346</v>
      </c>
      <c r="H40" s="868">
        <v>6414.3693747780744</v>
      </c>
      <c r="I40" s="885">
        <v>6586.3493670543039</v>
      </c>
      <c r="J40" s="885">
        <v>6361.8507386377032</v>
      </c>
      <c r="K40" s="885">
        <v>6002.6710473302819</v>
      </c>
      <c r="L40" s="885">
        <v>5733.0026890450472</v>
      </c>
      <c r="M40" s="885">
        <v>5863.7767063196779</v>
      </c>
      <c r="N40" s="888">
        <v>0.11585100121485697</v>
      </c>
      <c r="O40" s="857">
        <v>0.11461981368610294</v>
      </c>
      <c r="P40" s="22">
        <v>0.12166985054500401</v>
      </c>
      <c r="Q40" s="22">
        <v>0.13446222103400232</v>
      </c>
      <c r="R40" s="857">
        <v>0.12693100112983302</v>
      </c>
      <c r="S40" s="22">
        <v>0.13033423398383093</v>
      </c>
      <c r="T40" s="22">
        <v>0.12589173402908216</v>
      </c>
      <c r="U40" s="22">
        <v>0.11878409255423604</v>
      </c>
      <c r="V40" s="22">
        <v>0.11344774962007698</v>
      </c>
      <c r="W40" s="21">
        <v>0.11603557641404193</v>
      </c>
      <c r="X40" s="13"/>
      <c r="Y40" s="919">
        <f t="shared" si="1"/>
        <v>-6.8784381024311614E-8</v>
      </c>
      <c r="Z40" s="2"/>
      <c r="AA40" s="2"/>
      <c r="AB40" s="2"/>
      <c r="AC40" s="2"/>
      <c r="AD40" s="2"/>
    </row>
    <row r="41" spans="1:30" x14ac:dyDescent="0.2">
      <c r="A41" s="16">
        <v>1991</v>
      </c>
      <c r="B41" s="862">
        <v>180978</v>
      </c>
      <c r="C41" s="866">
        <v>8958.3920045111372</v>
      </c>
      <c r="D41" s="876">
        <v>6295.2907337124634</v>
      </c>
      <c r="E41" s="873">
        <v>6242.8543782613478</v>
      </c>
      <c r="F41" s="877">
        <v>6411.749642699072</v>
      </c>
      <c r="G41" s="877">
        <f t="shared" si="2"/>
        <v>7592.448892279529</v>
      </c>
      <c r="H41" s="873">
        <v>6767.0962226245847</v>
      </c>
      <c r="I41" s="878">
        <v>7070.2037558972543</v>
      </c>
      <c r="J41" s="878">
        <v>7034.886955968751</v>
      </c>
      <c r="K41" s="878">
        <v>6950.1910980123803</v>
      </c>
      <c r="L41" s="878">
        <v>6876.3273158347083</v>
      </c>
      <c r="M41" s="878">
        <v>7084.0816145938661</v>
      </c>
      <c r="N41" s="889">
        <v>0.12717786024903771</v>
      </c>
      <c r="O41" s="858">
        <v>0.12611853769069764</v>
      </c>
      <c r="P41" s="13">
        <v>0.12953057046979666</v>
      </c>
      <c r="Q41" s="13">
        <v>0.15338313113949828</v>
      </c>
      <c r="R41" s="858">
        <v>0.13670930447801768</v>
      </c>
      <c r="S41" s="13">
        <v>0.14283270197267942</v>
      </c>
      <c r="T41" s="13">
        <v>0.14211922975420069</v>
      </c>
      <c r="U41" s="13">
        <v>0.14040819869265422</v>
      </c>
      <c r="V41" s="13">
        <v>0.13891599790882836</v>
      </c>
      <c r="W41" s="12">
        <v>0.14311306334890972</v>
      </c>
      <c r="X41" s="13"/>
      <c r="Y41" s="919">
        <f t="shared" si="1"/>
        <v>-2.4587960806288223E-7</v>
      </c>
      <c r="Z41" s="2"/>
      <c r="AA41" s="2"/>
      <c r="AB41" s="2"/>
      <c r="AC41" s="2"/>
      <c r="AD41" s="2"/>
    </row>
    <row r="42" spans="1:30" x14ac:dyDescent="0.2">
      <c r="A42" s="16">
        <v>1992</v>
      </c>
      <c r="B42" s="862">
        <v>183443</v>
      </c>
      <c r="C42" s="866">
        <v>9256.0940137998423</v>
      </c>
      <c r="D42" s="876">
        <v>6801.0287370570468</v>
      </c>
      <c r="E42" s="873">
        <v>6756.810033590853</v>
      </c>
      <c r="F42" s="877">
        <v>7005.097164634305</v>
      </c>
      <c r="G42" s="877">
        <f t="shared" si="2"/>
        <v>8135.6536281842509</v>
      </c>
      <c r="H42" s="873">
        <v>7198.8851249933277</v>
      </c>
      <c r="I42" s="878">
        <v>7460.3813986336045</v>
      </c>
      <c r="J42" s="878">
        <v>7105.4589964860543</v>
      </c>
      <c r="K42" s="878">
        <v>6576.611902241174</v>
      </c>
      <c r="L42" s="878">
        <v>6484.633234526731</v>
      </c>
      <c r="M42" s="878">
        <v>6828.4816090177492</v>
      </c>
      <c r="N42" s="889">
        <v>0.13478699684250359</v>
      </c>
      <c r="O42" s="858">
        <v>0.13391064320911833</v>
      </c>
      <c r="P42" s="13">
        <v>0.13883135124342513</v>
      </c>
      <c r="Q42" s="13">
        <v>0.1612374189685144</v>
      </c>
      <c r="R42" s="858">
        <v>0.14267196098217028</v>
      </c>
      <c r="S42" s="13">
        <v>0.14785445597993885</v>
      </c>
      <c r="T42" s="13">
        <v>0.14082038414358067</v>
      </c>
      <c r="U42" s="13">
        <v>0.13033936511277489</v>
      </c>
      <c r="V42" s="13">
        <v>0.12851647494804827</v>
      </c>
      <c r="W42" s="12">
        <v>0.13533107485030893</v>
      </c>
      <c r="X42" s="13"/>
      <c r="Y42" s="919">
        <f t="shared" si="1"/>
        <v>-2.2185608006264346E-7</v>
      </c>
      <c r="Z42" s="2"/>
      <c r="AA42" s="2"/>
      <c r="AB42" s="2"/>
      <c r="AC42" s="2"/>
      <c r="AD42" s="2"/>
    </row>
    <row r="43" spans="1:30" x14ac:dyDescent="0.2">
      <c r="A43" s="16">
        <v>1993</v>
      </c>
      <c r="B43" s="862">
        <v>185685</v>
      </c>
      <c r="C43" s="866">
        <v>9448.9712646813587</v>
      </c>
      <c r="D43" s="876">
        <v>6972.4221204158775</v>
      </c>
      <c r="E43" s="873">
        <v>6922.288059826612</v>
      </c>
      <c r="F43" s="877">
        <v>7150.4287837788952</v>
      </c>
      <c r="G43" s="877">
        <f t="shared" si="2"/>
        <v>8367.6841698429107</v>
      </c>
      <c r="H43" s="873">
        <v>7423.4106596469455</v>
      </c>
      <c r="I43" s="878">
        <v>7598.7017547776004</v>
      </c>
      <c r="J43" s="878">
        <v>7251.3483819257308</v>
      </c>
      <c r="K43" s="878">
        <v>6987.8390978509642</v>
      </c>
      <c r="L43" s="878">
        <v>7074.459813580962</v>
      </c>
      <c r="M43" s="878">
        <v>6889.214286390441</v>
      </c>
      <c r="N43" s="889">
        <v>0.13701747684096505</v>
      </c>
      <c r="O43" s="858">
        <v>0.13603227508939303</v>
      </c>
      <c r="P43" s="13">
        <v>0.14051554730394855</v>
      </c>
      <c r="Q43" s="13">
        <v>0.16443625359354683</v>
      </c>
      <c r="R43" s="858">
        <v>0.14588000849244051</v>
      </c>
      <c r="S43" s="13">
        <v>0.14932471438555694</v>
      </c>
      <c r="T43" s="13">
        <v>0.14249875320615502</v>
      </c>
      <c r="U43" s="13">
        <v>0.13732044119283415</v>
      </c>
      <c r="V43" s="13">
        <v>0.13902265481480214</v>
      </c>
      <c r="W43" s="12">
        <v>0.13538233093690621</v>
      </c>
      <c r="X43" s="13"/>
      <c r="Y43" s="919">
        <f t="shared" si="1"/>
        <v>-4.2841126726700374E-7</v>
      </c>
      <c r="Z43" s="2"/>
      <c r="AA43" s="2"/>
      <c r="AB43" s="2"/>
      <c r="AC43" s="2"/>
      <c r="AD43" s="2"/>
    </row>
    <row r="44" spans="1:30" x14ac:dyDescent="0.2">
      <c r="A44" s="16">
        <v>1994</v>
      </c>
      <c r="B44" s="862">
        <v>187757</v>
      </c>
      <c r="C44" s="866">
        <v>9866.5365301317179</v>
      </c>
      <c r="D44" s="876">
        <v>7068.9939240714757</v>
      </c>
      <c r="E44" s="873">
        <v>7020.592770145603</v>
      </c>
      <c r="F44" s="877">
        <v>7195.8828758043737</v>
      </c>
      <c r="G44" s="877">
        <f t="shared" si="2"/>
        <v>8556.6283306085406</v>
      </c>
      <c r="H44" s="873">
        <v>7504.4784241344087</v>
      </c>
      <c r="I44" s="878">
        <v>7503.2905960458647</v>
      </c>
      <c r="J44" s="878">
        <v>7169.8822343438896</v>
      </c>
      <c r="K44" s="878">
        <v>6793.6712311977544</v>
      </c>
      <c r="L44" s="878">
        <v>7732.3727582284937</v>
      </c>
      <c r="M44" s="878">
        <v>7908.3039415149969</v>
      </c>
      <c r="N44" s="889">
        <v>0.13452066874212135</v>
      </c>
      <c r="O44" s="858">
        <v>0.13359961043256083</v>
      </c>
      <c r="P44" s="13">
        <v>0.13693532446632162</v>
      </c>
      <c r="Q44" s="13">
        <v>0.16282987049850006</v>
      </c>
      <c r="R44" s="858">
        <v>0.14280779797218204</v>
      </c>
      <c r="S44" s="13">
        <v>0.14278519398772005</v>
      </c>
      <c r="T44" s="13">
        <v>0.13644054066617176</v>
      </c>
      <c r="U44" s="13">
        <v>0.12928136691741091</v>
      </c>
      <c r="V44" s="13">
        <v>0.1471445534644289</v>
      </c>
      <c r="W44" s="12">
        <v>0.15049246699816443</v>
      </c>
      <c r="X44" s="13"/>
      <c r="Y44" s="919">
        <f t="shared" si="1"/>
        <v>-2.3955559838584328E-7</v>
      </c>
      <c r="Z44" s="2"/>
      <c r="AA44" s="2"/>
      <c r="AB44" s="2"/>
      <c r="AC44" s="2"/>
      <c r="AD44" s="2"/>
    </row>
    <row r="45" spans="1:30" x14ac:dyDescent="0.2">
      <c r="A45" s="16">
        <v>1995</v>
      </c>
      <c r="B45" s="862">
        <v>189911</v>
      </c>
      <c r="C45" s="866">
        <v>10199.03539258646</v>
      </c>
      <c r="D45" s="876">
        <v>7253.9839918558446</v>
      </c>
      <c r="E45" s="873">
        <v>7184.5138778319406</v>
      </c>
      <c r="F45" s="877">
        <v>7333.8981001154971</v>
      </c>
      <c r="G45" s="877">
        <f t="shared" si="2"/>
        <v>8793.9120694354788</v>
      </c>
      <c r="H45" s="873">
        <v>7879.0926385328039</v>
      </c>
      <c r="I45" s="878">
        <v>7661.9803064500766</v>
      </c>
      <c r="J45" s="878">
        <v>6714.2303567447279</v>
      </c>
      <c r="K45" s="878">
        <v>6840.4956559067832</v>
      </c>
      <c r="L45" s="878">
        <v>7315.3783331790783</v>
      </c>
      <c r="M45" s="878">
        <v>7883.8842470422687</v>
      </c>
      <c r="N45" s="889">
        <v>0.13507271039364196</v>
      </c>
      <c r="O45" s="858">
        <v>0.13377914307903263</v>
      </c>
      <c r="P45" s="13">
        <v>0.13656074996106327</v>
      </c>
      <c r="Q45" s="13">
        <v>0.16374692024625245</v>
      </c>
      <c r="R45" s="858">
        <v>0.14671253745859755</v>
      </c>
      <c r="S45" s="13">
        <v>0.14266980022796361</v>
      </c>
      <c r="T45" s="13">
        <v>0.12502223516221989</v>
      </c>
      <c r="U45" s="13">
        <v>0.1273733564502777</v>
      </c>
      <c r="V45" s="13">
        <v>0.13621590289236707</v>
      </c>
      <c r="W45" s="12">
        <v>0.14680175953976637</v>
      </c>
      <c r="X45" s="13"/>
      <c r="Y45" s="919">
        <f t="shared" si="1"/>
        <v>-2.2787665285295411E-7</v>
      </c>
      <c r="Z45" s="2"/>
      <c r="AA45" s="2"/>
      <c r="AB45" s="2"/>
      <c r="AC45" s="2"/>
      <c r="AD45" s="2"/>
    </row>
    <row r="46" spans="1:30" x14ac:dyDescent="0.2">
      <c r="A46" s="16">
        <v>1996</v>
      </c>
      <c r="B46" s="862">
        <v>192043</v>
      </c>
      <c r="C46" s="866">
        <v>10638.968181436841</v>
      </c>
      <c r="D46" s="876">
        <v>7369.012911827167</v>
      </c>
      <c r="E46" s="873">
        <v>7276.3269328473625</v>
      </c>
      <c r="F46" s="877">
        <v>7250.4642566193234</v>
      </c>
      <c r="G46" s="877">
        <f t="shared" si="2"/>
        <v>9127.7370113442521</v>
      </c>
      <c r="H46" s="873">
        <v>8203.0999822621725</v>
      </c>
      <c r="I46" s="878">
        <v>8179.5735421516047</v>
      </c>
      <c r="J46" s="878">
        <v>7298.601856289768</v>
      </c>
      <c r="K46" s="878">
        <v>7274.4855003321554</v>
      </c>
      <c r="L46" s="878">
        <v>7953.475274157483</v>
      </c>
      <c r="M46" s="878">
        <v>7579.5686417950483</v>
      </c>
      <c r="N46" s="889">
        <v>0.13301734928536085</v>
      </c>
      <c r="O46" s="858">
        <v>0.13134428351829935</v>
      </c>
      <c r="P46" s="13">
        <v>0.13087743881624192</v>
      </c>
      <c r="Q46" s="13">
        <v>0.16476391027544596</v>
      </c>
      <c r="R46" s="858">
        <v>0.1480733754465291</v>
      </c>
      <c r="S46" s="13">
        <v>0.14764870191982027</v>
      </c>
      <c r="T46" s="13">
        <v>0.13174636603698886</v>
      </c>
      <c r="U46" s="13">
        <v>0.13131104399558557</v>
      </c>
      <c r="V46" s="13">
        <v>0.14356742364735053</v>
      </c>
      <c r="W46" s="12">
        <v>0.13681807068621768</v>
      </c>
      <c r="X46" s="13"/>
      <c r="Y46" s="919">
        <f t="shared" si="1"/>
        <v>-1.5657423851900276E-7</v>
      </c>
      <c r="Z46" s="2"/>
      <c r="AA46" s="2"/>
      <c r="AB46" s="2"/>
      <c r="AC46" s="2"/>
      <c r="AD46" s="2"/>
    </row>
    <row r="47" spans="1:30" x14ac:dyDescent="0.2">
      <c r="A47" s="16">
        <v>1997</v>
      </c>
      <c r="B47" s="862">
        <v>194426</v>
      </c>
      <c r="C47" s="866">
        <v>11162.2452735426</v>
      </c>
      <c r="D47" s="876">
        <v>7368.0488057160528</v>
      </c>
      <c r="E47" s="873">
        <v>7286.0060689591646</v>
      </c>
      <c r="F47" s="877">
        <v>7233.3953338490683</v>
      </c>
      <c r="G47" s="877">
        <f t="shared" si="2"/>
        <v>9173.2710050865753</v>
      </c>
      <c r="H47" s="873">
        <v>8106.3541355370398</v>
      </c>
      <c r="I47" s="878">
        <v>7639.1828618323862</v>
      </c>
      <c r="J47" s="878">
        <v>7161.9821462651826</v>
      </c>
      <c r="K47" s="878">
        <v>6751.6085755904969</v>
      </c>
      <c r="L47" s="878">
        <v>7128.7429842752426</v>
      </c>
      <c r="M47" s="878">
        <v>7326.8802047083627</v>
      </c>
      <c r="N47" s="889">
        <v>0.12833800207702292</v>
      </c>
      <c r="O47" s="858">
        <v>0.12690896690123232</v>
      </c>
      <c r="P47" s="13">
        <v>0.12599258363479748</v>
      </c>
      <c r="Q47" s="13">
        <v>0.1597816877095839</v>
      </c>
      <c r="R47" s="858">
        <v>0.14119793738018416</v>
      </c>
      <c r="S47" s="13">
        <v>0.13306066393425908</v>
      </c>
      <c r="T47" s="13">
        <v>0.12474869586231729</v>
      </c>
      <c r="U47" s="13">
        <v>0.11760073504469282</v>
      </c>
      <c r="V47" s="13">
        <v>0.12416973014792164</v>
      </c>
      <c r="W47" s="12">
        <v>0.12762091996465497</v>
      </c>
      <c r="X47" s="13"/>
      <c r="Y47" s="919">
        <f t="shared" si="1"/>
        <v>-1.3812789542710924E-7</v>
      </c>
      <c r="Z47" s="2"/>
      <c r="AA47" s="2"/>
      <c r="AB47" s="2"/>
      <c r="AC47" s="2"/>
      <c r="AD47" s="2"/>
    </row>
    <row r="48" spans="1:30" x14ac:dyDescent="0.2">
      <c r="A48" s="16">
        <v>1998</v>
      </c>
      <c r="B48" s="862">
        <v>196795</v>
      </c>
      <c r="C48" s="866">
        <v>11730.697493793905</v>
      </c>
      <c r="D48" s="876">
        <v>7359.0398539304897</v>
      </c>
      <c r="E48" s="873">
        <v>7318.4032469192816</v>
      </c>
      <c r="F48" s="877">
        <v>7169.54354255007</v>
      </c>
      <c r="G48" s="877">
        <f t="shared" si="2"/>
        <v>9334.0786891106163</v>
      </c>
      <c r="H48" s="873">
        <v>7724.730781301665</v>
      </c>
      <c r="I48" s="878">
        <v>7522.5180096318518</v>
      </c>
      <c r="J48" s="878">
        <v>7014.8858609126073</v>
      </c>
      <c r="K48" s="878">
        <v>7002.9406351363887</v>
      </c>
      <c r="L48" s="878">
        <v>7012.7940716157218</v>
      </c>
      <c r="M48" s="878">
        <v>6919.7045971394273</v>
      </c>
      <c r="N48" s="889">
        <v>0.12345576627650903</v>
      </c>
      <c r="O48" s="858">
        <v>0.12277404372071032</v>
      </c>
      <c r="P48" s="13">
        <v>0.12027676292927936</v>
      </c>
      <c r="Q48" s="13">
        <v>0.15658915564017664</v>
      </c>
      <c r="R48" s="858">
        <v>0.1295906228006061</v>
      </c>
      <c r="S48" s="13">
        <v>0.12619828722790771</v>
      </c>
      <c r="T48" s="13">
        <v>0.11768221486647691</v>
      </c>
      <c r="U48" s="13">
        <v>0.11748182092503612</v>
      </c>
      <c r="V48" s="13">
        <v>0.11764712286321807</v>
      </c>
      <c r="W48" s="12">
        <v>0.11608544734142968</v>
      </c>
      <c r="X48" s="13"/>
      <c r="Y48" s="919">
        <f t="shared" si="1"/>
        <v>-6.4647809133733247E-8</v>
      </c>
      <c r="Z48" s="2"/>
      <c r="AA48" s="2"/>
      <c r="AB48" s="2"/>
      <c r="AC48" s="2"/>
      <c r="AD48" s="2"/>
    </row>
    <row r="49" spans="1:30" x14ac:dyDescent="0.2">
      <c r="A49" s="20">
        <v>1999</v>
      </c>
      <c r="B49" s="863">
        <v>199255</v>
      </c>
      <c r="C49" s="886">
        <v>12232.834002771411</v>
      </c>
      <c r="D49" s="879">
        <v>7412.3864681661071</v>
      </c>
      <c r="E49" s="880">
        <v>7400.2240691117631</v>
      </c>
      <c r="F49" s="881">
        <v>7194.0862370454561</v>
      </c>
      <c r="G49" s="881">
        <f t="shared" si="2"/>
        <v>9507.9523764725873</v>
      </c>
      <c r="H49" s="880">
        <v>7521.7957296396853</v>
      </c>
      <c r="I49" s="882">
        <v>7262.0529010433647</v>
      </c>
      <c r="J49" s="882">
        <v>6173.2590536409025</v>
      </c>
      <c r="K49" s="882">
        <v>6444.830923505132</v>
      </c>
      <c r="L49" s="882">
        <v>6448.5517794367024</v>
      </c>
      <c r="M49" s="882">
        <v>6530.5118191494039</v>
      </c>
      <c r="N49" s="890">
        <v>0.12073694986622281</v>
      </c>
      <c r="O49" s="859">
        <v>0.12053884214866331</v>
      </c>
      <c r="P49" s="18">
        <v>0.11718115792609751</v>
      </c>
      <c r="Q49" s="18">
        <v>0.15487065796403637</v>
      </c>
      <c r="R49" s="859">
        <v>0.1225190669447329</v>
      </c>
      <c r="S49" s="18">
        <v>0.11828823561813806</v>
      </c>
      <c r="T49" s="18">
        <v>0.1005533740141118</v>
      </c>
      <c r="U49" s="18">
        <v>0.1049768831467901</v>
      </c>
      <c r="V49" s="18">
        <v>0.10503749045565058</v>
      </c>
      <c r="W49" s="17">
        <v>0.10637249980093022</v>
      </c>
      <c r="X49" s="13"/>
      <c r="Y49" s="919">
        <f t="shared" si="1"/>
        <v>-8.5237952543448792E-8</v>
      </c>
      <c r="Z49" s="2"/>
      <c r="AA49" s="2"/>
      <c r="AB49" s="2"/>
      <c r="AC49" s="2"/>
      <c r="AD49" s="2"/>
    </row>
    <row r="50" spans="1:30" x14ac:dyDescent="0.2">
      <c r="A50" s="24">
        <v>2000</v>
      </c>
      <c r="B50" s="861">
        <v>201646.4407831867</v>
      </c>
      <c r="C50" s="865">
        <v>12792.542522966358</v>
      </c>
      <c r="D50" s="883">
        <v>7534.8387813955014</v>
      </c>
      <c r="E50" s="868">
        <v>7507.0198931200339</v>
      </c>
      <c r="F50" s="884">
        <v>7184.9389484357316</v>
      </c>
      <c r="G50" s="884">
        <f t="shared" si="2"/>
        <v>9786.3760472554204</v>
      </c>
      <c r="H50" s="868">
        <v>7785.1588922902965</v>
      </c>
      <c r="I50" s="885">
        <v>7752.57619118614</v>
      </c>
      <c r="J50" s="885">
        <v>6752.2777518415487</v>
      </c>
      <c r="K50" s="885">
        <v>6643.2184394335991</v>
      </c>
      <c r="L50" s="885">
        <v>6731.6349620320661</v>
      </c>
      <c r="M50" s="885">
        <v>7049.6151553688751</v>
      </c>
      <c r="N50" s="888">
        <v>0.11877024597853059</v>
      </c>
      <c r="O50" s="857">
        <v>0.11833174207696276</v>
      </c>
      <c r="P50" s="22">
        <v>0.1132548407476861</v>
      </c>
      <c r="Q50" s="22">
        <v>0.15426080425779926</v>
      </c>
      <c r="R50" s="857">
        <v>0.12271599478708593</v>
      </c>
      <c r="S50" s="22">
        <v>0.12220239980024417</v>
      </c>
      <c r="T50" s="22">
        <v>0.10643488371400167</v>
      </c>
      <c r="U50" s="22">
        <v>0.10471580229278743</v>
      </c>
      <c r="V50" s="22">
        <v>0.10610949530232006</v>
      </c>
      <c r="W50" s="21">
        <v>0.11112175725969121</v>
      </c>
      <c r="X50" s="13"/>
      <c r="Y50" s="919">
        <f t="shared" si="1"/>
        <v>-7.8630555511161049E-8</v>
      </c>
      <c r="Z50" s="2"/>
      <c r="AA50" s="2"/>
      <c r="AB50" s="2"/>
      <c r="AC50" s="2"/>
      <c r="AD50" s="2"/>
    </row>
    <row r="51" spans="1:30" x14ac:dyDescent="0.2">
      <c r="A51" s="16">
        <v>2001</v>
      </c>
      <c r="B51" s="862">
        <v>203775.64568079551</v>
      </c>
      <c r="C51" s="866">
        <v>12864.456516984681</v>
      </c>
      <c r="D51" s="876">
        <v>7978.397879282441</v>
      </c>
      <c r="E51" s="873">
        <v>7936.3697552540889</v>
      </c>
      <c r="F51" s="877">
        <v>7512.0347318200529</v>
      </c>
      <c r="G51" s="877">
        <f t="shared" si="2"/>
        <v>10450.880973360156</v>
      </c>
      <c r="H51" s="873">
        <v>8356.6228732374602</v>
      </c>
      <c r="I51" s="878">
        <v>8501.2776490891538</v>
      </c>
      <c r="J51" s="878">
        <v>7936.6379421607271</v>
      </c>
      <c r="K51" s="878">
        <v>8062.8552038443459</v>
      </c>
      <c r="L51" s="878">
        <v>7801.582748542678</v>
      </c>
      <c r="M51" s="878">
        <v>8727.2726862876698</v>
      </c>
      <c r="N51" s="889">
        <v>0.12637946867032851</v>
      </c>
      <c r="O51" s="858">
        <v>0.12571373451363696</v>
      </c>
      <c r="P51" s="13">
        <v>0.11899218018515968</v>
      </c>
      <c r="Q51" s="13">
        <v>0.1655441110526428</v>
      </c>
      <c r="R51" s="858">
        <v>0.13237063061751542</v>
      </c>
      <c r="S51" s="13">
        <v>0.13466199211507043</v>
      </c>
      <c r="T51" s="13">
        <v>0.12571798264957579</v>
      </c>
      <c r="U51" s="13">
        <v>0.12771729011831212</v>
      </c>
      <c r="V51" s="13">
        <v>0.12357868051537933</v>
      </c>
      <c r="W51" s="12">
        <v>0.1382418001361074</v>
      </c>
      <c r="X51" s="13"/>
      <c r="Y51" s="919">
        <f t="shared" si="1"/>
        <v>-4.4546303701320511E-8</v>
      </c>
      <c r="Z51" s="2"/>
      <c r="AA51" s="2"/>
      <c r="AB51" s="2"/>
      <c r="AC51" s="2"/>
      <c r="AD51" s="2"/>
    </row>
    <row r="52" spans="1:30" x14ac:dyDescent="0.2">
      <c r="A52" s="16">
        <v>2002</v>
      </c>
      <c r="B52" s="862">
        <v>206200.68043331249</v>
      </c>
      <c r="C52" s="866">
        <v>12988.294013629897</v>
      </c>
      <c r="D52" s="876">
        <v>8452.7002347469552</v>
      </c>
      <c r="E52" s="873">
        <v>8418.0159466612895</v>
      </c>
      <c r="F52" s="877">
        <v>8197.5845403548083</v>
      </c>
      <c r="G52" s="877">
        <f t="shared" si="2"/>
        <v>10798.059191209713</v>
      </c>
      <c r="H52" s="873">
        <v>8764.7580621596135</v>
      </c>
      <c r="I52" s="878">
        <v>8924.401636127508</v>
      </c>
      <c r="J52" s="878">
        <v>8064.1242096037395</v>
      </c>
      <c r="K52" s="878">
        <v>7898.2362102621855</v>
      </c>
      <c r="L52" s="878">
        <v>8107.3585130190149</v>
      </c>
      <c r="M52" s="878">
        <v>9405.2082527255425</v>
      </c>
      <c r="N52" s="889">
        <v>0.13419410879324034</v>
      </c>
      <c r="O52" s="858">
        <v>0.13364346497534524</v>
      </c>
      <c r="P52" s="13">
        <v>0.13014392100740224</v>
      </c>
      <c r="Q52" s="13">
        <v>0.17142876117911027</v>
      </c>
      <c r="R52" s="858">
        <v>0.13914830341491322</v>
      </c>
      <c r="S52" s="13">
        <v>0.14168278666147668</v>
      </c>
      <c r="T52" s="13">
        <v>0.1280251199560212</v>
      </c>
      <c r="U52" s="13">
        <v>0.1253915009215234</v>
      </c>
      <c r="V52" s="13">
        <v>0.12871150284610167</v>
      </c>
      <c r="W52" s="12">
        <v>0.14931601789225368</v>
      </c>
      <c r="X52" s="13"/>
      <c r="Y52" s="919">
        <f t="shared" si="1"/>
        <v>-1.5997393831845841E-7</v>
      </c>
      <c r="Z52" s="2"/>
      <c r="AA52" s="2"/>
      <c r="AB52" s="2"/>
      <c r="AC52" s="2"/>
      <c r="AD52" s="2"/>
    </row>
    <row r="53" spans="1:30" x14ac:dyDescent="0.2">
      <c r="A53" s="16">
        <v>2003</v>
      </c>
      <c r="B53" s="862">
        <v>208605.71414694539</v>
      </c>
      <c r="C53" s="866">
        <v>13277.602009336428</v>
      </c>
      <c r="D53" s="876">
        <v>8637.311647733206</v>
      </c>
      <c r="E53" s="873">
        <v>8646.6446120956589</v>
      </c>
      <c r="F53" s="877">
        <v>8572.3357831349113</v>
      </c>
      <c r="G53" s="877">
        <f t="shared" si="2"/>
        <v>10901.191801320507</v>
      </c>
      <c r="H53" s="873">
        <v>8553.21746724886</v>
      </c>
      <c r="I53" s="878">
        <v>8590.1992927253141</v>
      </c>
      <c r="J53" s="878">
        <v>7778.3477512502213</v>
      </c>
      <c r="K53" s="878">
        <v>7846.1073113171669</v>
      </c>
      <c r="L53" s="878">
        <v>8513.5500258405427</v>
      </c>
      <c r="M53" s="878">
        <v>9232.9692848414979</v>
      </c>
      <c r="N53" s="889">
        <v>0.13570165481072158</v>
      </c>
      <c r="O53" s="858">
        <v>0.13584828593391449</v>
      </c>
      <c r="P53" s="13">
        <v>0.13468081259634343</v>
      </c>
      <c r="Q53" s="13">
        <v>0.17126969908935688</v>
      </c>
      <c r="R53" s="858">
        <v>0.13438044285067008</v>
      </c>
      <c r="S53" s="13">
        <v>0.13496146795660025</v>
      </c>
      <c r="T53" s="13">
        <v>0.12220638835174213</v>
      </c>
      <c r="U53" s="13">
        <v>0.12327096548006009</v>
      </c>
      <c r="V53" s="13">
        <v>0.13375722376807175</v>
      </c>
      <c r="W53" s="12">
        <v>0.1450600906705013</v>
      </c>
      <c r="X53" s="13"/>
      <c r="Y53" s="919">
        <f t="shared" si="1"/>
        <v>-1.5318513152395852E-7</v>
      </c>
      <c r="Z53" s="2"/>
      <c r="AA53" s="2"/>
      <c r="AB53" s="2"/>
      <c r="AC53" s="2"/>
      <c r="AD53" s="2"/>
    </row>
    <row r="54" spans="1:30" x14ac:dyDescent="0.2">
      <c r="A54" s="16">
        <v>2004</v>
      </c>
      <c r="B54" s="862">
        <v>210950.91872463207</v>
      </c>
      <c r="C54" s="866">
        <v>13820.676011751411</v>
      </c>
      <c r="D54" s="876">
        <v>8838.6528722684197</v>
      </c>
      <c r="E54" s="873">
        <v>8860.3469756498416</v>
      </c>
      <c r="F54" s="877">
        <v>8642.1763921844413</v>
      </c>
      <c r="G54" s="877">
        <f t="shared" si="2"/>
        <v>11348.146948894051</v>
      </c>
      <c r="H54" s="873">
        <v>8643.2771555798809</v>
      </c>
      <c r="I54" s="878">
        <v>8643.0973151136823</v>
      </c>
      <c r="J54" s="878">
        <v>7354.2663060796658</v>
      </c>
      <c r="K54" s="878">
        <v>7418.6092346475289</v>
      </c>
      <c r="L54" s="878">
        <v>8109.1689455555761</v>
      </c>
      <c r="M54" s="878">
        <v>8581.2850054431819</v>
      </c>
      <c r="N54" s="889">
        <v>0.13490815804579817</v>
      </c>
      <c r="O54" s="858">
        <v>0.13523928447082448</v>
      </c>
      <c r="P54" s="13">
        <v>0.13190925307571888</v>
      </c>
      <c r="Q54" s="13">
        <v>0.17321164483241261</v>
      </c>
      <c r="R54" s="858">
        <v>0.13192605450058181</v>
      </c>
      <c r="S54" s="13">
        <v>0.13192330951824258</v>
      </c>
      <c r="T54" s="13">
        <v>0.11225132782897161</v>
      </c>
      <c r="U54" s="13">
        <v>0.11323342160522996</v>
      </c>
      <c r="V54" s="13">
        <v>0.12377373130689762</v>
      </c>
      <c r="W54" s="12">
        <v>0.13097984166599017</v>
      </c>
      <c r="X54" s="13"/>
      <c r="Y54" s="919">
        <f t="shared" si="1"/>
        <v>-1.9657199795686253E-7</v>
      </c>
      <c r="Z54" s="2"/>
      <c r="AA54" s="2"/>
      <c r="AB54" s="2"/>
      <c r="AC54" s="2"/>
      <c r="AD54" s="2"/>
    </row>
    <row r="55" spans="1:30" x14ac:dyDescent="0.2">
      <c r="A55" s="16">
        <v>2005</v>
      </c>
      <c r="B55" s="862">
        <v>213348.60569152678</v>
      </c>
      <c r="C55" s="866">
        <v>14326.383459167168</v>
      </c>
      <c r="D55" s="876">
        <v>9011.4520946938319</v>
      </c>
      <c r="E55" s="873">
        <v>8989.5042110390623</v>
      </c>
      <c r="F55" s="877">
        <v>8601.7140345447278</v>
      </c>
      <c r="G55" s="877">
        <f t="shared" si="2"/>
        <v>11721.617984416745</v>
      </c>
      <c r="H55" s="873">
        <v>9208.771033971454</v>
      </c>
      <c r="I55" s="878">
        <v>9257.3344682340648</v>
      </c>
      <c r="J55" s="878">
        <v>7767.3775131982038</v>
      </c>
      <c r="K55" s="878">
        <v>7774.9756571384378</v>
      </c>
      <c r="L55" s="878">
        <v>8513.0476825179576</v>
      </c>
      <c r="M55" s="878">
        <v>8830.5520545504041</v>
      </c>
      <c r="N55" s="889">
        <v>0.13419860951918722</v>
      </c>
      <c r="O55" s="858">
        <v>0.13387176147767199</v>
      </c>
      <c r="P55" s="13">
        <v>0.12809678737539798</v>
      </c>
      <c r="Q55" s="13">
        <v>0.1745584194749325</v>
      </c>
      <c r="R55" s="858">
        <v>0.13713708458453766</v>
      </c>
      <c r="S55" s="13">
        <v>0.13786029159746249</v>
      </c>
      <c r="T55" s="13">
        <v>0.11567184188834288</v>
      </c>
      <c r="U55" s="13">
        <v>0.11578499350264336</v>
      </c>
      <c r="V55" s="13">
        <v>0.12677636742219889</v>
      </c>
      <c r="W55" s="12">
        <v>0.13150464481803681</v>
      </c>
      <c r="X55" s="13"/>
      <c r="Y55" s="919">
        <f t="shared" si="1"/>
        <v>-3.1573082864833069E-7</v>
      </c>
      <c r="Z55" s="2"/>
      <c r="AA55" s="2"/>
      <c r="AB55" s="2"/>
      <c r="AC55" s="2"/>
      <c r="AD55" s="2"/>
    </row>
    <row r="56" spans="1:30" x14ac:dyDescent="0.2">
      <c r="A56" s="16">
        <v>2006</v>
      </c>
      <c r="B56" s="862">
        <v>215896.60788327493</v>
      </c>
      <c r="C56" s="866">
        <v>14846.234326952852</v>
      </c>
      <c r="D56" s="876">
        <v>9240.0386767647051</v>
      </c>
      <c r="E56" s="873">
        <v>9202.9362463771304</v>
      </c>
      <c r="F56" s="877">
        <v>8414.9093693165505</v>
      </c>
      <c r="G56" s="877">
        <f t="shared" si="2"/>
        <v>12488.703904297137</v>
      </c>
      <c r="H56" s="873">
        <v>9573.6312824876604</v>
      </c>
      <c r="I56" s="878">
        <v>9383.8819914054675</v>
      </c>
      <c r="J56" s="878">
        <v>8293.4765984200894</v>
      </c>
      <c r="K56" s="878">
        <v>8028.9919301623904</v>
      </c>
      <c r="L56" s="878">
        <v>8631.831773649852</v>
      </c>
      <c r="M56" s="878">
        <v>8106.7693607527426</v>
      </c>
      <c r="N56" s="889">
        <v>0.13437030314159204</v>
      </c>
      <c r="O56" s="858">
        <v>0.1338307529305085</v>
      </c>
      <c r="P56" s="13">
        <v>0.12237112445291133</v>
      </c>
      <c r="Q56" s="13">
        <v>0.18161297676013211</v>
      </c>
      <c r="R56" s="858">
        <v>0.13922146677032285</v>
      </c>
      <c r="S56" s="13">
        <v>0.13646209847593127</v>
      </c>
      <c r="T56" s="13">
        <v>0.12060522727352917</v>
      </c>
      <c r="U56" s="13">
        <v>0.11675904369212732</v>
      </c>
      <c r="V56" s="13">
        <v>0.12552564904400043</v>
      </c>
      <c r="W56" s="12">
        <v>0.11789009706664187</v>
      </c>
      <c r="X56" s="13"/>
      <c r="Y56" s="919">
        <f t="shared" si="1"/>
        <v>-4.7882710210722657E-7</v>
      </c>
      <c r="Z56" s="2"/>
      <c r="AA56" s="2"/>
      <c r="AB56" s="2"/>
      <c r="AC56" s="2"/>
      <c r="AD56" s="2"/>
    </row>
    <row r="57" spans="1:30" x14ac:dyDescent="0.2">
      <c r="A57" s="16">
        <v>2007</v>
      </c>
      <c r="B57" s="862">
        <v>218456.65775859603</v>
      </c>
      <c r="C57" s="866">
        <v>14854.357364210802</v>
      </c>
      <c r="D57" s="876">
        <v>9464.076153589469</v>
      </c>
      <c r="E57" s="873">
        <v>9363.5540956913537</v>
      </c>
      <c r="F57" s="877">
        <v>8286.2251300313092</v>
      </c>
      <c r="G57" s="877">
        <f t="shared" si="2"/>
        <v>13051.103826689246</v>
      </c>
      <c r="H57" s="873">
        <v>10368.453203743458</v>
      </c>
      <c r="I57" s="878">
        <v>10101.201664254477</v>
      </c>
      <c r="J57" s="878">
        <v>8353.8234251518716</v>
      </c>
      <c r="K57" s="878">
        <v>8232.2325463578218</v>
      </c>
      <c r="L57" s="878">
        <v>8465.7058607055369</v>
      </c>
      <c r="M57" s="878">
        <v>9037.7324755927657</v>
      </c>
      <c r="N57" s="889">
        <v>0.13918410568654233</v>
      </c>
      <c r="O57" s="858">
        <v>0.13770577092853073</v>
      </c>
      <c r="P57" s="13">
        <v>0.12186195625690742</v>
      </c>
      <c r="Q57" s="13">
        <v>0.19193698200019249</v>
      </c>
      <c r="R57" s="858">
        <v>0.15248439077367945</v>
      </c>
      <c r="S57" s="13">
        <v>0.14855403709589152</v>
      </c>
      <c r="T57" s="13">
        <v>0.12285609536775154</v>
      </c>
      <c r="U57" s="13">
        <v>0.12106791050428001</v>
      </c>
      <c r="V57" s="13">
        <v>0.12450150232368173</v>
      </c>
      <c r="W57" s="12">
        <v>0.13291405221549368</v>
      </c>
      <c r="X57" s="13"/>
      <c r="Y57" s="919">
        <f t="shared" si="1"/>
        <v>-4.7277349671248636E-7</v>
      </c>
      <c r="Z57" s="2"/>
      <c r="AA57" s="2"/>
      <c r="AB57" s="2"/>
      <c r="AC57" s="2"/>
      <c r="AD57" s="2"/>
    </row>
    <row r="58" spans="1:30" x14ac:dyDescent="0.2">
      <c r="A58" s="16">
        <v>2008</v>
      </c>
      <c r="B58" s="862">
        <v>220883.80606717154</v>
      </c>
      <c r="C58" s="866">
        <v>14604.951517589659</v>
      </c>
      <c r="D58" s="876">
        <v>10379.084375150776</v>
      </c>
      <c r="E58" s="873">
        <v>10365.117122944896</v>
      </c>
      <c r="F58" s="877">
        <v>9016.7136497161973</v>
      </c>
      <c r="G58" s="877">
        <f t="shared" si="2"/>
        <v>14641.900745216992</v>
      </c>
      <c r="H58" s="873">
        <v>10504.332176047086</v>
      </c>
      <c r="I58" s="878">
        <v>10332.462978464289</v>
      </c>
      <c r="J58" s="878">
        <v>8901.0068078015229</v>
      </c>
      <c r="K58" s="878">
        <v>8751.6362364830875</v>
      </c>
      <c r="L58" s="878">
        <v>8674.1358661671529</v>
      </c>
      <c r="M58" s="878">
        <v>9028.8377294490347</v>
      </c>
      <c r="N58" s="889">
        <v>0.15697221983342613</v>
      </c>
      <c r="O58" s="858">
        <v>0.15676098052709778</v>
      </c>
      <c r="P58" s="13">
        <v>0.13636786310235038</v>
      </c>
      <c r="Q58" s="13">
        <v>0.22144262243980642</v>
      </c>
      <c r="R58" s="858">
        <v>0.15886645487626083</v>
      </c>
      <c r="S58" s="13">
        <v>0.15626712255652822</v>
      </c>
      <c r="T58" s="13">
        <v>0.13461792455586874</v>
      </c>
      <c r="U58" s="13">
        <v>0.13235885917879386</v>
      </c>
      <c r="V58" s="13">
        <v>0.13118675143530825</v>
      </c>
      <c r="W58" s="12">
        <v>0.13655122645506168</v>
      </c>
      <c r="X58" s="13"/>
      <c r="Y58" s="919">
        <f t="shared" si="1"/>
        <v>-6.9187141205073743E-7</v>
      </c>
      <c r="Z58" s="2"/>
      <c r="AA58" s="2"/>
      <c r="AB58" s="2"/>
      <c r="AC58" s="2"/>
      <c r="AD58" s="2"/>
    </row>
    <row r="59" spans="1:30" x14ac:dyDescent="0.2">
      <c r="A59" s="20">
        <v>2009</v>
      </c>
      <c r="B59" s="863">
        <v>223261.82783409781</v>
      </c>
      <c r="C59" s="886">
        <v>14088.925090824487</v>
      </c>
      <c r="D59" s="879">
        <v>11141.093026186667</v>
      </c>
      <c r="E59" s="880">
        <v>11110.535960256246</v>
      </c>
      <c r="F59" s="881">
        <v>10141.461740485242</v>
      </c>
      <c r="G59" s="881">
        <f t="shared" si="2"/>
        <v>15099.512725034061</v>
      </c>
      <c r="H59" s="880">
        <v>11415.48506577312</v>
      </c>
      <c r="I59" s="882">
        <v>11180.976460204001</v>
      </c>
      <c r="J59" s="882">
        <v>9927.0610686990894</v>
      </c>
      <c r="K59" s="882">
        <v>9566.3225638379172</v>
      </c>
      <c r="L59" s="882">
        <v>9514.0054831698235</v>
      </c>
      <c r="M59" s="882">
        <v>10174.293311106148</v>
      </c>
      <c r="N59" s="890">
        <v>0.17654865627159025</v>
      </c>
      <c r="O59" s="859">
        <v>0.17606443009046618</v>
      </c>
      <c r="P59" s="18">
        <v>0.16070788016077134</v>
      </c>
      <c r="Q59" s="18">
        <v>0.23927622502520127</v>
      </c>
      <c r="R59" s="859">
        <v>0.18089684237565964</v>
      </c>
      <c r="S59" s="18">
        <v>0.17718067385430916</v>
      </c>
      <c r="T59" s="18">
        <v>0.1573103544046717</v>
      </c>
      <c r="U59" s="18">
        <v>0.15159386876462122</v>
      </c>
      <c r="V59" s="18">
        <v>0.15076481992082338</v>
      </c>
      <c r="W59" s="17">
        <v>0.16122814955110701</v>
      </c>
      <c r="X59" s="13"/>
      <c r="Y59" s="919">
        <f t="shared" si="1"/>
        <v>-9.8495260472675206E-7</v>
      </c>
      <c r="Z59" s="2"/>
      <c r="AA59" s="2"/>
      <c r="AB59" s="2"/>
      <c r="AC59" s="2"/>
      <c r="AD59" s="2"/>
    </row>
    <row r="60" spans="1:30" x14ac:dyDescent="0.2">
      <c r="A60" s="16">
        <v>2010</v>
      </c>
      <c r="B60" s="862">
        <v>225678.51719646383</v>
      </c>
      <c r="C60" s="866">
        <v>14703.888015344683</v>
      </c>
      <c r="D60" s="876">
        <v>11755.155878753518</v>
      </c>
      <c r="E60" s="873">
        <v>11686.75838322729</v>
      </c>
      <c r="F60" s="877">
        <v>10376.746331442118</v>
      </c>
      <c r="G60" s="877">
        <f t="shared" si="2"/>
        <v>16245.963043765578</v>
      </c>
      <c r="H60" s="873">
        <v>12369.872383399055</v>
      </c>
      <c r="I60" s="878">
        <v>12106.096353452778</v>
      </c>
      <c r="J60" s="878">
        <v>10409.175550025246</v>
      </c>
      <c r="K60" s="878">
        <v>10229.076672712399</v>
      </c>
      <c r="L60" s="878">
        <v>10255.340924270417</v>
      </c>
      <c r="M60" s="878">
        <v>10299.577375100902</v>
      </c>
      <c r="N60" s="889">
        <v>0.18042072582176155</v>
      </c>
      <c r="O60" s="858">
        <v>0.17937094597073153</v>
      </c>
      <c r="P60" s="13">
        <v>0.15926459198817608</v>
      </c>
      <c r="Q60" s="13">
        <v>0.24934662494160872</v>
      </c>
      <c r="R60" s="858">
        <v>0.1898555303523608</v>
      </c>
      <c r="S60" s="13">
        <v>0.18580703765110226</v>
      </c>
      <c r="T60" s="13">
        <v>0.15976232278944733</v>
      </c>
      <c r="U60" s="13">
        <v>0.15699812548746195</v>
      </c>
      <c r="V60" s="13">
        <v>0.15740123501473138</v>
      </c>
      <c r="W60" s="12">
        <v>0.1580801858214187</v>
      </c>
      <c r="X60" s="13"/>
      <c r="Y60" s="919">
        <f t="shared" si="1"/>
        <v>-1.3214128671001912E-6</v>
      </c>
      <c r="Z60" s="2"/>
      <c r="AA60" s="2"/>
      <c r="AB60" s="2"/>
      <c r="AC60" s="2"/>
      <c r="AD60" s="2"/>
    </row>
    <row r="61" spans="1:30" x14ac:dyDescent="0.2">
      <c r="A61" s="16">
        <v>2011</v>
      </c>
      <c r="B61" s="862">
        <v>227764.16748138887</v>
      </c>
      <c r="C61" s="866">
        <v>15093.587978619662</v>
      </c>
      <c r="D61" s="876">
        <v>11542.726328156517</v>
      </c>
      <c r="E61" s="873">
        <v>11490.268350380189</v>
      </c>
      <c r="F61" s="877">
        <v>10153.165629562651</v>
      </c>
      <c r="G61" s="877">
        <f t="shared" si="2"/>
        <v>16034.213838997159</v>
      </c>
      <c r="H61" s="873">
        <v>12013.98554254567</v>
      </c>
      <c r="I61" s="878">
        <v>11847.954934209494</v>
      </c>
      <c r="J61" s="878">
        <v>10297.119493380029</v>
      </c>
      <c r="K61" s="878">
        <v>9834.5977535359198</v>
      </c>
      <c r="L61" s="878">
        <v>10367.229437978986</v>
      </c>
      <c r="M61" s="878">
        <v>10676.829158956611</v>
      </c>
      <c r="N61" s="889">
        <v>0.1741812123348094</v>
      </c>
      <c r="O61" s="858">
        <v>0.17338961476020306</v>
      </c>
      <c r="P61" s="13">
        <v>0.15321256418246776</v>
      </c>
      <c r="Q61" s="13">
        <v>0.24195833167242298</v>
      </c>
      <c r="R61" s="858">
        <v>0.18129257397959009</v>
      </c>
      <c r="S61" s="13">
        <v>0.17878715092592753</v>
      </c>
      <c r="T61" s="13">
        <v>0.15538484634589628</v>
      </c>
      <c r="U61" s="13">
        <v>0.14840533430628969</v>
      </c>
      <c r="V61" s="13">
        <v>0.15644281435100993</v>
      </c>
      <c r="W61" s="12">
        <v>0.16111471362378893</v>
      </c>
      <c r="X61" s="13"/>
      <c r="Y61" s="919">
        <f t="shared" si="1"/>
        <v>-1.3016526676234985E-6</v>
      </c>
      <c r="Z61" s="2"/>
      <c r="AA61" s="2"/>
      <c r="AB61" s="2"/>
      <c r="AC61" s="2"/>
      <c r="AD61" s="2"/>
    </row>
    <row r="62" spans="1:30" x14ac:dyDescent="0.2">
      <c r="A62" s="16">
        <v>2012</v>
      </c>
      <c r="B62" s="862">
        <v>229832.41759697485</v>
      </c>
      <c r="C62" s="866">
        <v>15607.292564880001</v>
      </c>
      <c r="D62" s="876">
        <v>11278.254050242036</v>
      </c>
      <c r="E62" s="873">
        <v>11205.196284221023</v>
      </c>
      <c r="F62" s="877">
        <v>9670.5181261963662</v>
      </c>
      <c r="G62" s="877">
        <f t="shared" si="2"/>
        <v>15924.8430528071</v>
      </c>
      <c r="H62" s="873">
        <v>11934.997017984861</v>
      </c>
      <c r="I62" s="878">
        <v>11865.181853008437</v>
      </c>
      <c r="J62" s="878">
        <v>9778.6274459008255</v>
      </c>
      <c r="K62" s="878">
        <v>9544.7222844632834</v>
      </c>
      <c r="L62" s="878">
        <v>10110.83986674719</v>
      </c>
      <c r="M62" s="878">
        <v>10928.908046539284</v>
      </c>
      <c r="N62" s="889">
        <v>0.16608315528555165</v>
      </c>
      <c r="O62" s="858">
        <v>0.16500730930399893</v>
      </c>
      <c r="P62" s="13">
        <v>0.14240769506432116</v>
      </c>
      <c r="Q62" s="13">
        <v>0.2345086544295959</v>
      </c>
      <c r="R62" s="858">
        <v>0.17575432812918737</v>
      </c>
      <c r="S62" s="13">
        <v>0.17472623257162925</v>
      </c>
      <c r="T62" s="13">
        <v>0.1439997089391909</v>
      </c>
      <c r="U62" s="13">
        <v>0.14055523011506921</v>
      </c>
      <c r="V62" s="13">
        <v>0.14889185685795778</v>
      </c>
      <c r="W62" s="12">
        <v>0.16093869885436263</v>
      </c>
      <c r="X62" s="13"/>
      <c r="Y62" s="919">
        <f t="shared" si="1"/>
        <v>-1.144099033872914E-6</v>
      </c>
      <c r="Z62" s="2"/>
      <c r="AA62" s="2"/>
      <c r="AB62" s="2"/>
      <c r="AC62" s="2"/>
      <c r="AD62" s="2"/>
    </row>
    <row r="63" spans="1:30" x14ac:dyDescent="0.2">
      <c r="A63" s="16">
        <v>2013</v>
      </c>
      <c r="B63" s="862">
        <v>231866.28194840721</v>
      </c>
      <c r="C63" s="866">
        <v>15752.11329414998</v>
      </c>
      <c r="D63" s="876">
        <v>11274.178721428196</v>
      </c>
      <c r="E63" s="873">
        <v>11189.189632656016</v>
      </c>
      <c r="F63" s="877">
        <v>9973.905451022234</v>
      </c>
      <c r="G63" s="877">
        <f t="shared" si="2"/>
        <v>15505.592267862248</v>
      </c>
      <c r="H63" s="873">
        <v>12038.350224440781</v>
      </c>
      <c r="I63" s="878">
        <v>12060.199200997762</v>
      </c>
      <c r="J63" s="878">
        <v>11009.36162750224</v>
      </c>
      <c r="K63" s="878">
        <v>10681.16107063382</v>
      </c>
      <c r="L63" s="878">
        <v>11334.062230684945</v>
      </c>
      <c r="M63" s="878">
        <v>13158.462754565084</v>
      </c>
      <c r="N63" s="889">
        <v>0.16595245687638802</v>
      </c>
      <c r="O63" s="858">
        <v>0.16470144352650901</v>
      </c>
      <c r="P63" s="13">
        <v>0.14681283268146217</v>
      </c>
      <c r="Q63" s="13">
        <v>0.2282375679644448</v>
      </c>
      <c r="R63" s="858">
        <v>0.17720082729283604</v>
      </c>
      <c r="S63" s="13">
        <v>0.17752243753420768</v>
      </c>
      <c r="T63" s="13">
        <v>0.16205443038188602</v>
      </c>
      <c r="U63" s="13">
        <v>0.1572234187307231</v>
      </c>
      <c r="V63" s="13">
        <v>0.16683392378702419</v>
      </c>
      <c r="W63" s="12">
        <v>0.19368854058399163</v>
      </c>
      <c r="X63" s="13"/>
      <c r="Y63" s="919">
        <f t="shared" si="1"/>
        <v>-1.0749732463066763E-6</v>
      </c>
      <c r="Z63" s="2"/>
      <c r="AA63" s="2"/>
      <c r="AB63" s="2"/>
      <c r="AC63" s="2"/>
      <c r="AD63" s="2"/>
    </row>
    <row r="64" spans="1:30" x14ac:dyDescent="0.2">
      <c r="A64" s="16">
        <v>2014</v>
      </c>
      <c r="B64" s="862">
        <v>234002.12821494328</v>
      </c>
      <c r="C64" s="866">
        <v>16276.386118581957</v>
      </c>
      <c r="D64" s="876">
        <v>11493.467133051616</v>
      </c>
      <c r="E64" s="873">
        <v>11376.322548614397</v>
      </c>
      <c r="F64" s="877">
        <v>10062.46941396112</v>
      </c>
      <c r="G64" s="877">
        <f t="shared" si="2"/>
        <v>15862.71960408459</v>
      </c>
      <c r="H64" s="873">
        <v>12547.043866253744</v>
      </c>
      <c r="I64" s="878">
        <v>12177.588997893641</v>
      </c>
      <c r="J64" s="878">
        <v>11265.783561514721</v>
      </c>
      <c r="K64" s="878">
        <v>10879.677258711916</v>
      </c>
      <c r="L64" s="878">
        <v>11237.381111700688</v>
      </c>
      <c r="M64" s="878">
        <v>12898.458697976494</v>
      </c>
      <c r="N64" s="889">
        <v>0.16523912311419758</v>
      </c>
      <c r="O64" s="858">
        <v>0.16355496043413748</v>
      </c>
      <c r="P64" s="13">
        <v>0.14466597442515192</v>
      </c>
      <c r="Q64" s="13">
        <v>0.22805493305390376</v>
      </c>
      <c r="R64" s="858">
        <v>0.18038617086858721</v>
      </c>
      <c r="S64" s="13">
        <v>0.17507459710486728</v>
      </c>
      <c r="T64" s="13">
        <v>0.16196576501670276</v>
      </c>
      <c r="U64" s="13">
        <v>0.15641479713508488</v>
      </c>
      <c r="V64" s="13">
        <v>0.16155742905965551</v>
      </c>
      <c r="W64" s="12">
        <v>0.18543838687712363</v>
      </c>
      <c r="X64" s="13"/>
      <c r="Y64" s="919">
        <f t="shared" si="1"/>
        <v>-1.0416366151289047E-6</v>
      </c>
      <c r="Z64" s="2"/>
      <c r="AA64" s="2"/>
      <c r="AB64" s="2"/>
      <c r="AC64" s="2"/>
      <c r="AD64" s="2"/>
    </row>
    <row r="65" spans="1:30" x14ac:dyDescent="0.2">
      <c r="A65" s="16">
        <v>2015</v>
      </c>
      <c r="B65" s="862">
        <v>236155.18690962804</v>
      </c>
      <c r="C65" s="866">
        <v>16692.157818549887</v>
      </c>
      <c r="D65" s="876">
        <v>11891.852573304572</v>
      </c>
      <c r="E65" s="873">
        <v>11765.221437982515</v>
      </c>
      <c r="F65" s="877">
        <v>10102.799792383468</v>
      </c>
      <c r="G65" s="877">
        <f t="shared" ref="G65:G69" si="4">(E65-F65*0.5)/0.4</f>
        <v>16784.553854476952</v>
      </c>
      <c r="H65" s="873">
        <v>13030.852298353504</v>
      </c>
      <c r="I65" s="878">
        <v>12798.296316702292</v>
      </c>
      <c r="J65" s="878">
        <v>11667.225917570548</v>
      </c>
      <c r="K65" s="878">
        <v>11501.125467084628</v>
      </c>
      <c r="L65" s="878">
        <v>11659.505108096759</v>
      </c>
      <c r="M65" s="878">
        <v>13383.595563926474</v>
      </c>
      <c r="N65" s="889">
        <v>0.16824203902683041</v>
      </c>
      <c r="O65" s="858">
        <v>0.16645050315977036</v>
      </c>
      <c r="P65" s="13">
        <v>0.14293110568542033</v>
      </c>
      <c r="Q65" s="13">
        <v>0.2374623757926505</v>
      </c>
      <c r="R65" s="858">
        <v>0.18435623444020166</v>
      </c>
      <c r="S65" s="13">
        <v>0.18106610850736615</v>
      </c>
      <c r="T65" s="13">
        <v>0.16506409460248506</v>
      </c>
      <c r="U65" s="13">
        <v>0.16271415977939799</v>
      </c>
      <c r="V65" s="13">
        <v>0.16495486311640661</v>
      </c>
      <c r="W65" s="12">
        <v>0.18934673073900396</v>
      </c>
      <c r="X65" s="13"/>
      <c r="Y65" s="919">
        <f t="shared" ref="Y65:Y69" si="5">O65*0.9+R65*0.1-N65</f>
        <v>-9.6273901692423003E-7</v>
      </c>
      <c r="Z65" s="2"/>
      <c r="AA65" s="2"/>
      <c r="AB65" s="2"/>
      <c r="AC65" s="2"/>
      <c r="AD65" s="2"/>
    </row>
    <row r="66" spans="1:30" x14ac:dyDescent="0.2">
      <c r="A66" s="16">
        <v>2016</v>
      </c>
      <c r="B66" s="862">
        <v>238301.94251728215</v>
      </c>
      <c r="C66" s="866">
        <v>16797.575680546255</v>
      </c>
      <c r="D66" s="876">
        <v>12000.860904770458</v>
      </c>
      <c r="E66" s="873">
        <v>11843.175610923123</v>
      </c>
      <c r="F66" s="877">
        <v>10097.454009423205</v>
      </c>
      <c r="G66" s="877">
        <f t="shared" si="4"/>
        <v>16986.121515528801</v>
      </c>
      <c r="H66" s="873">
        <v>13419.368616273596</v>
      </c>
      <c r="I66" s="878">
        <v>13255.24871605511</v>
      </c>
      <c r="J66" s="878">
        <v>12473.340824172314</v>
      </c>
      <c r="K66" s="878">
        <v>12522.055222028001</v>
      </c>
      <c r="L66" s="878">
        <v>12452.26135340134</v>
      </c>
      <c r="M66" s="878">
        <v>14511.131270226584</v>
      </c>
      <c r="N66" s="889">
        <v>0.17025245308455769</v>
      </c>
      <c r="O66" s="858">
        <v>0.16801542123276808</v>
      </c>
      <c r="P66" s="13">
        <v>0.14324941590894016</v>
      </c>
      <c r="Q66" s="13">
        <v>0.24097678319574503</v>
      </c>
      <c r="R66" s="858">
        <v>0.19037637748624547</v>
      </c>
      <c r="S66" s="13">
        <v>0.18804805989020679</v>
      </c>
      <c r="T66" s="13">
        <v>0.17695537764552682</v>
      </c>
      <c r="U66" s="13">
        <v>0.17764647354283622</v>
      </c>
      <c r="V66" s="13">
        <v>0.17665632979912974</v>
      </c>
      <c r="W66" s="12">
        <v>0.20586487214480087</v>
      </c>
      <c r="X66" s="13"/>
      <c r="Y66" s="919">
        <f t="shared" si="5"/>
        <v>-9.3622644187218995E-7</v>
      </c>
      <c r="Z66" s="2"/>
      <c r="AA66" s="2"/>
      <c r="AB66" s="2"/>
      <c r="AC66" s="2"/>
      <c r="AD66" s="2"/>
    </row>
    <row r="67" spans="1:30" x14ac:dyDescent="0.2">
      <c r="A67" s="16">
        <v>2017</v>
      </c>
      <c r="B67" s="862">
        <v>240283.48363860522</v>
      </c>
      <c r="C67" s="866">
        <v>17266.561880607234</v>
      </c>
      <c r="D67" s="876">
        <v>12058.204025740433</v>
      </c>
      <c r="E67" s="873">
        <v>11793.209730899271</v>
      </c>
      <c r="F67" s="877">
        <v>9469.4579900326335</v>
      </c>
      <c r="G67" s="877">
        <f t="shared" si="4"/>
        <v>17646.201839707384</v>
      </c>
      <c r="H67" s="873">
        <v>14442.532666006378</v>
      </c>
      <c r="I67" s="878">
        <v>14235.012756766717</v>
      </c>
      <c r="J67" s="878">
        <v>11524.143070755101</v>
      </c>
      <c r="K67" s="878">
        <v>11027.189702179425</v>
      </c>
      <c r="L67" s="878">
        <v>10569.004980656644</v>
      </c>
      <c r="M67" s="878">
        <v>11207.390118486839</v>
      </c>
      <c r="N67" s="889">
        <v>0.16780336987551275</v>
      </c>
      <c r="O67" s="858">
        <v>0.16411567844342143</v>
      </c>
      <c r="P67" s="13">
        <v>0.131778078910429</v>
      </c>
      <c r="Q67" s="13">
        <v>0.24556659747051729</v>
      </c>
      <c r="R67" s="858">
        <v>0.20098396458706697</v>
      </c>
      <c r="S67" s="13">
        <v>0.19809609339063169</v>
      </c>
      <c r="T67" s="13">
        <v>0.16037131550206138</v>
      </c>
      <c r="U67" s="13">
        <v>0.1534556546175736</v>
      </c>
      <c r="V67" s="13">
        <v>0.14707950273518122</v>
      </c>
      <c r="W67" s="12">
        <v>0.15596334457246286</v>
      </c>
      <c r="X67" s="13"/>
      <c r="Y67" s="919">
        <f t="shared" si="5"/>
        <v>-8.6281772676555235E-7</v>
      </c>
      <c r="Z67" s="2"/>
      <c r="AA67" s="2"/>
      <c r="AB67" s="2"/>
      <c r="AC67" s="2"/>
      <c r="AD67" s="2"/>
    </row>
    <row r="68" spans="1:30" x14ac:dyDescent="0.2">
      <c r="A68" s="16">
        <v>2018</v>
      </c>
      <c r="B68" s="862">
        <v>242046.22785917282</v>
      </c>
      <c r="C68" s="866">
        <v>17689.559000000001</v>
      </c>
      <c r="D68" s="876">
        <v>12170.431351295125</v>
      </c>
      <c r="E68" s="873">
        <v>11818.300506757485</v>
      </c>
      <c r="F68" s="877">
        <v>9508.6532448804519</v>
      </c>
      <c r="G68" s="877">
        <f t="shared" si="4"/>
        <v>17659.934710793146</v>
      </c>
      <c r="H68" s="873">
        <v>15339.009013041103</v>
      </c>
      <c r="I68" s="878">
        <v>14864.537199098822</v>
      </c>
      <c r="J68" s="878">
        <v>12377.224375419117</v>
      </c>
      <c r="K68" s="878">
        <v>11639.035080258845</v>
      </c>
      <c r="L68" s="878">
        <v>11085.609556269459</v>
      </c>
      <c r="M68" s="878">
        <v>11817.930534112849</v>
      </c>
      <c r="N68" s="889">
        <v>0.16652800671853948</v>
      </c>
      <c r="O68" s="858">
        <v>0.16170980053074246</v>
      </c>
      <c r="P68" s="13">
        <v>0.13010689808288589</v>
      </c>
      <c r="Q68" s="13">
        <v>0.24164087872324874</v>
      </c>
      <c r="R68" s="858">
        <v>0.20988365344237539</v>
      </c>
      <c r="S68" s="13">
        <v>0.20339145582511267</v>
      </c>
      <c r="T68" s="13">
        <v>0.16935755557483392</v>
      </c>
      <c r="U68" s="13">
        <v>0.15925691178040324</v>
      </c>
      <c r="V68" s="13">
        <v>0.15168439058399485</v>
      </c>
      <c r="W68" s="12">
        <v>0.16170473819521192</v>
      </c>
      <c r="X68" s="13"/>
      <c r="Y68" s="919">
        <f t="shared" si="5"/>
        <v>-8.2089663372419963E-7</v>
      </c>
      <c r="Z68" s="2"/>
      <c r="AA68" s="2"/>
      <c r="AB68" s="2"/>
      <c r="AC68" s="2"/>
      <c r="AD68" s="2"/>
    </row>
    <row r="69" spans="1:30" x14ac:dyDescent="0.2">
      <c r="A69" s="16">
        <v>2019</v>
      </c>
      <c r="B69" s="862">
        <v>243703.07243300247</v>
      </c>
      <c r="C69" s="866">
        <v>17938.633891119309</v>
      </c>
      <c r="D69" s="876">
        <v>12498.897365622459</v>
      </c>
      <c r="E69" s="873">
        <v>12109.610485666655</v>
      </c>
      <c r="F69" s="877">
        <v>9595.2941482592832</v>
      </c>
      <c r="G69" s="877">
        <f t="shared" si="4"/>
        <v>18279.908528842534</v>
      </c>
      <c r="H69" s="873">
        <v>16001.861644422108</v>
      </c>
      <c r="I69" s="878">
        <v>15508.889576388483</v>
      </c>
      <c r="J69" s="878">
        <v>12759.638995094432</v>
      </c>
      <c r="K69" s="878">
        <v>11970.550066655402</v>
      </c>
      <c r="L69" s="878">
        <v>11589.742420687515</v>
      </c>
      <c r="M69" s="878">
        <v>12494.752606925036</v>
      </c>
      <c r="N69" s="889">
        <v>0.16980221060952222</v>
      </c>
      <c r="O69" s="858">
        <v>0.16451360227519118</v>
      </c>
      <c r="P69" s="13">
        <v>0.13035567139741033</v>
      </c>
      <c r="Q69" s="13">
        <v>0.24833941644121504</v>
      </c>
      <c r="R69" s="858">
        <v>0.21739129473644422</v>
      </c>
      <c r="S69" s="13">
        <v>0.21069408421681143</v>
      </c>
      <c r="T69" s="13">
        <v>0.17334448348265138</v>
      </c>
      <c r="U69" s="13">
        <v>0.16262441430399119</v>
      </c>
      <c r="V69" s="13">
        <v>0.15745099954500574</v>
      </c>
      <c r="W69" s="12">
        <v>0.16974590250740107</v>
      </c>
      <c r="X69" s="13"/>
      <c r="Y69" s="919">
        <f t="shared" si="5"/>
        <v>-8.3908820572298204E-7</v>
      </c>
      <c r="Z69" s="2"/>
      <c r="AA69" s="2"/>
      <c r="AB69" s="2"/>
      <c r="AC69" s="2"/>
      <c r="AD69" s="2"/>
    </row>
    <row r="70" spans="1:30" ht="17" thickBot="1" x14ac:dyDescent="0.25">
      <c r="A70" s="10"/>
      <c r="B70" s="1241"/>
      <c r="C70" s="1242"/>
      <c r="D70" s="1243"/>
      <c r="E70" s="1244"/>
      <c r="F70" s="1245"/>
      <c r="G70" s="1245"/>
      <c r="H70" s="1244"/>
      <c r="I70" s="1246"/>
      <c r="J70" s="1246"/>
      <c r="K70" s="1246"/>
      <c r="L70" s="1246"/>
      <c r="M70" s="1246"/>
      <c r="N70" s="1247"/>
      <c r="O70" s="1248"/>
      <c r="P70" s="1090"/>
      <c r="Q70" s="1090"/>
      <c r="R70" s="1248"/>
      <c r="S70" s="1090"/>
      <c r="T70" s="1090"/>
      <c r="U70" s="1090"/>
      <c r="V70" s="1090"/>
      <c r="W70" s="6"/>
      <c r="X70" s="13"/>
      <c r="Y70" s="919"/>
    </row>
    <row r="71" spans="1:30" ht="17" thickTop="1" x14ac:dyDescent="0.2">
      <c r="E71" s="5"/>
      <c r="F71" s="5"/>
      <c r="G71" s="5"/>
      <c r="H71" s="5"/>
      <c r="I71" s="5"/>
      <c r="J71" s="5"/>
      <c r="K71" s="5"/>
    </row>
    <row r="72" spans="1:30" x14ac:dyDescent="0.2">
      <c r="E72" s="5"/>
      <c r="F72" s="5"/>
      <c r="G72" s="5"/>
      <c r="H72" s="5"/>
      <c r="I72" s="5"/>
      <c r="J72" s="5"/>
      <c r="K72" s="5"/>
    </row>
  </sheetData>
  <mergeCells count="9">
    <mergeCell ref="AD7:AD9"/>
    <mergeCell ref="D8:M8"/>
    <mergeCell ref="N8:W8"/>
    <mergeCell ref="A4:W4"/>
    <mergeCell ref="D7:W7"/>
    <mergeCell ref="Z7:Z9"/>
    <mergeCell ref="AA7:AA9"/>
    <mergeCell ref="AB7:AB9"/>
    <mergeCell ref="AC7:AC9"/>
  </mergeCells>
  <hyperlinks>
    <hyperlink ref="A1" location="Index!A1" display="Back to index" xr:uid="{00000000-0004-0000-6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tabColor theme="6" tint="0.39997558519241921"/>
  </sheetPr>
  <dimension ref="A1:AD72"/>
  <sheetViews>
    <sheetView workbookViewId="0">
      <pane xSplit="1" ySplit="9" topLeftCell="B48"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4"/>
    <col min="2" max="3" width="0" style="4" hidden="1" customWidth="1"/>
    <col min="4" max="4" width="10.83203125" style="4"/>
    <col min="5" max="5" width="10.83203125" style="4" customWidth="1"/>
    <col min="6" max="24" width="10.83203125" style="4"/>
    <col min="25" max="27" width="11" style="4" customWidth="1"/>
    <col min="28" max="16384" width="10.83203125" style="4"/>
  </cols>
  <sheetData>
    <row r="1" spans="1:30" x14ac:dyDescent="0.2">
      <c r="A1" s="52" t="s">
        <v>37</v>
      </c>
      <c r="B1" s="52"/>
      <c r="C1" s="52"/>
      <c r="D1" s="52"/>
      <c r="G1" s="198"/>
    </row>
    <row r="2" spans="1:30" x14ac:dyDescent="0.2">
      <c r="E2" s="51"/>
      <c r="F2" s="51"/>
      <c r="G2" s="199"/>
    </row>
    <row r="3" spans="1:30" ht="17" thickBot="1" x14ac:dyDescent="0.25">
      <c r="G3" s="198"/>
    </row>
    <row r="4" spans="1:30" ht="25" customHeight="1" thickTop="1" x14ac:dyDescent="0.2">
      <c r="A4" s="1365" t="s">
        <v>885</v>
      </c>
      <c r="B4" s="1366"/>
      <c r="C4" s="1366"/>
      <c r="D4" s="1366"/>
      <c r="E4" s="1366"/>
      <c r="F4" s="1366"/>
      <c r="G4" s="1366"/>
      <c r="H4" s="1366"/>
      <c r="I4" s="1366"/>
      <c r="J4" s="1366"/>
      <c r="K4" s="1366"/>
      <c r="L4" s="1366"/>
      <c r="M4" s="1366"/>
      <c r="N4" s="1366"/>
      <c r="O4" s="1366"/>
      <c r="P4" s="1366"/>
      <c r="Q4" s="1366"/>
      <c r="R4" s="1366"/>
      <c r="S4" s="1366"/>
      <c r="T4" s="1366"/>
      <c r="U4" s="1366"/>
      <c r="V4" s="1366"/>
      <c r="W4" s="1367"/>
      <c r="X4" s="496"/>
    </row>
    <row r="5" spans="1:30" x14ac:dyDescent="0.2">
      <c r="A5" s="49"/>
      <c r="B5" s="50"/>
      <c r="C5" s="50"/>
      <c r="D5" s="50"/>
      <c r="E5" s="50"/>
      <c r="F5" s="50"/>
      <c r="G5" s="50"/>
      <c r="H5" s="50"/>
      <c r="I5" s="50"/>
      <c r="J5" s="50"/>
      <c r="K5" s="50"/>
      <c r="L5" s="50"/>
      <c r="M5" s="50"/>
      <c r="N5" s="50"/>
      <c r="O5" s="50"/>
      <c r="P5" s="50"/>
      <c r="Q5" s="50"/>
      <c r="R5" s="50"/>
      <c r="S5" s="50"/>
      <c r="T5" s="50"/>
      <c r="U5" s="50"/>
      <c r="V5" s="50"/>
      <c r="W5" s="704"/>
      <c r="X5" s="495"/>
    </row>
    <row r="6" spans="1:30" x14ac:dyDescent="0.2">
      <c r="A6" s="49"/>
      <c r="B6" s="50"/>
      <c r="C6" s="50"/>
      <c r="D6" s="45" t="s">
        <v>36</v>
      </c>
      <c r="E6" s="45" t="s">
        <v>35</v>
      </c>
      <c r="F6" s="45" t="s">
        <v>34</v>
      </c>
      <c r="G6" s="45" t="s">
        <v>33</v>
      </c>
      <c r="H6" s="45" t="s">
        <v>32</v>
      </c>
      <c r="I6" s="45" t="s">
        <v>31</v>
      </c>
      <c r="J6" s="913" t="s">
        <v>30</v>
      </c>
      <c r="K6" s="48" t="s">
        <v>29</v>
      </c>
      <c r="L6" s="225" t="s">
        <v>28</v>
      </c>
      <c r="M6" s="45" t="s">
        <v>27</v>
      </c>
      <c r="N6" s="45" t="s">
        <v>26</v>
      </c>
      <c r="O6" s="47" t="s">
        <v>25</v>
      </c>
      <c r="P6" s="45" t="s">
        <v>24</v>
      </c>
      <c r="Q6" s="45" t="s">
        <v>23</v>
      </c>
      <c r="R6" s="914" t="s">
        <v>22</v>
      </c>
      <c r="S6" s="914" t="s">
        <v>21</v>
      </c>
      <c r="T6" s="915" t="s">
        <v>54</v>
      </c>
      <c r="U6" s="915" t="s">
        <v>53</v>
      </c>
      <c r="V6" s="915" t="s">
        <v>52</v>
      </c>
      <c r="W6" s="917" t="s">
        <v>51</v>
      </c>
      <c r="X6" s="46"/>
      <c r="Z6" s="480"/>
    </row>
    <row r="7" spans="1:30" ht="35" customHeight="1" x14ac:dyDescent="0.2">
      <c r="A7" s="43"/>
      <c r="B7" s="860"/>
      <c r="C7" s="860"/>
      <c r="D7" s="1457" t="s">
        <v>886</v>
      </c>
      <c r="E7" s="1458"/>
      <c r="F7" s="1458"/>
      <c r="G7" s="1458"/>
      <c r="H7" s="1458"/>
      <c r="I7" s="1458"/>
      <c r="J7" s="1458"/>
      <c r="K7" s="1458"/>
      <c r="L7" s="1458"/>
      <c r="M7" s="1458"/>
      <c r="N7" s="1458"/>
      <c r="O7" s="1458"/>
      <c r="P7" s="1458"/>
      <c r="Q7" s="1458"/>
      <c r="R7" s="1458"/>
      <c r="S7" s="1458"/>
      <c r="T7" s="1458"/>
      <c r="U7" s="1458"/>
      <c r="V7" s="1458"/>
      <c r="W7" s="1459"/>
      <c r="X7" s="50"/>
      <c r="Z7" s="1403"/>
      <c r="AA7" s="1403"/>
      <c r="AB7" s="1403"/>
      <c r="AC7" s="1403"/>
      <c r="AD7" s="1403"/>
    </row>
    <row r="8" spans="1:30" ht="21" customHeight="1" x14ac:dyDescent="0.2">
      <c r="A8" s="405"/>
      <c r="B8" s="495"/>
      <c r="C8" s="495"/>
      <c r="D8" s="1491" t="s">
        <v>1060</v>
      </c>
      <c r="E8" s="1492"/>
      <c r="F8" s="1492"/>
      <c r="G8" s="1492"/>
      <c r="H8" s="1492"/>
      <c r="I8" s="1492"/>
      <c r="J8" s="1492"/>
      <c r="K8" s="1492"/>
      <c r="L8" s="1492"/>
      <c r="M8" s="1492"/>
      <c r="N8" s="1493" t="s">
        <v>859</v>
      </c>
      <c r="O8" s="1492"/>
      <c r="P8" s="1492"/>
      <c r="Q8" s="1492"/>
      <c r="R8" s="1492"/>
      <c r="S8" s="1492"/>
      <c r="T8" s="1492"/>
      <c r="U8" s="1492"/>
      <c r="V8" s="1492"/>
      <c r="W8" s="1494"/>
      <c r="X8" s="497"/>
      <c r="Z8" s="1403"/>
      <c r="AA8" s="1403"/>
      <c r="AB8" s="1403"/>
      <c r="AC8" s="1403"/>
      <c r="AD8" s="1403"/>
    </row>
    <row r="9" spans="1:30" s="27" customFormat="1" ht="31" customHeight="1" x14ac:dyDescent="0.2">
      <c r="A9" s="42"/>
      <c r="B9" s="864" t="s">
        <v>860</v>
      </c>
      <c r="C9" s="864" t="s">
        <v>861</v>
      </c>
      <c r="D9" s="772" t="s">
        <v>38</v>
      </c>
      <c r="E9" s="292" t="s">
        <v>16</v>
      </c>
      <c r="F9" s="481" t="s">
        <v>15</v>
      </c>
      <c r="G9" s="481" t="s">
        <v>59</v>
      </c>
      <c r="H9" s="292" t="s">
        <v>14</v>
      </c>
      <c r="I9" s="41" t="s">
        <v>13</v>
      </c>
      <c r="J9" s="41" t="s">
        <v>12</v>
      </c>
      <c r="K9" s="41" t="s">
        <v>11</v>
      </c>
      <c r="L9" s="41" t="s">
        <v>10</v>
      </c>
      <c r="M9" s="41" t="s">
        <v>9</v>
      </c>
      <c r="N9" s="772" t="s">
        <v>38</v>
      </c>
      <c r="O9" s="292" t="s">
        <v>16</v>
      </c>
      <c r="P9" s="481" t="s">
        <v>15</v>
      </c>
      <c r="Q9" s="481" t="s">
        <v>59</v>
      </c>
      <c r="R9" s="292" t="s">
        <v>14</v>
      </c>
      <c r="S9" s="41" t="s">
        <v>13</v>
      </c>
      <c r="T9" s="41" t="s">
        <v>12</v>
      </c>
      <c r="U9" s="41" t="s">
        <v>11</v>
      </c>
      <c r="V9" s="41" t="s">
        <v>10</v>
      </c>
      <c r="W9" s="635" t="s">
        <v>9</v>
      </c>
      <c r="X9" s="498"/>
      <c r="Y9" s="918" t="s">
        <v>39</v>
      </c>
      <c r="Z9" s="1403"/>
      <c r="AA9" s="1403"/>
      <c r="AB9" s="1403"/>
      <c r="AC9" s="1403"/>
      <c r="AD9" s="1403"/>
    </row>
    <row r="10" spans="1:30" x14ac:dyDescent="0.2">
      <c r="A10" s="24">
        <v>1960</v>
      </c>
      <c r="B10" s="865">
        <v>111313.60000000001</v>
      </c>
      <c r="C10" s="865">
        <v>3342.273182253592</v>
      </c>
      <c r="D10" s="867"/>
      <c r="E10" s="887"/>
      <c r="G10" s="869"/>
      <c r="H10" s="870"/>
      <c r="I10" s="871"/>
      <c r="J10" s="871"/>
      <c r="K10" s="871"/>
      <c r="L10" s="871"/>
      <c r="M10" s="871"/>
      <c r="N10" s="888"/>
      <c r="O10" s="857"/>
      <c r="P10" s="22"/>
      <c r="Q10" s="22"/>
      <c r="R10" s="857"/>
      <c r="S10" s="22"/>
      <c r="T10" s="22"/>
      <c r="U10" s="22"/>
      <c r="V10" s="22"/>
      <c r="W10" s="21"/>
      <c r="X10" s="13"/>
      <c r="Y10" s="11"/>
      <c r="Z10" s="2"/>
      <c r="AA10" s="2"/>
      <c r="AB10" s="2"/>
      <c r="AC10" s="2"/>
      <c r="AD10" s="2"/>
    </row>
    <row r="11" spans="1:30" x14ac:dyDescent="0.2">
      <c r="A11" s="16">
        <v>1961</v>
      </c>
      <c r="B11" s="862">
        <v>112450.2</v>
      </c>
      <c r="C11" s="866">
        <v>3420.3009625801633</v>
      </c>
      <c r="D11" s="872"/>
      <c r="E11" s="873"/>
      <c r="F11" s="869"/>
      <c r="G11" s="869"/>
      <c r="H11" s="874"/>
      <c r="I11" s="875"/>
      <c r="J11" s="875"/>
      <c r="K11" s="875"/>
      <c r="L11" s="875"/>
      <c r="M11" s="875"/>
      <c r="N11" s="889"/>
      <c r="O11" s="858"/>
      <c r="P11" s="13"/>
      <c r="Q11" s="13"/>
      <c r="R11" s="858"/>
      <c r="S11" s="13"/>
      <c r="T11" s="13"/>
      <c r="U11" s="13"/>
      <c r="V11" s="13"/>
      <c r="W11" s="12"/>
      <c r="X11" s="13"/>
      <c r="Y11" s="11"/>
      <c r="Z11" s="2"/>
      <c r="AA11" s="2"/>
      <c r="AB11" s="2"/>
      <c r="AC11" s="2"/>
      <c r="AD11" s="2"/>
    </row>
    <row r="12" spans="1:30" x14ac:dyDescent="0.2">
      <c r="A12" s="16">
        <v>1962</v>
      </c>
      <c r="B12" s="862">
        <v>113753.9</v>
      </c>
      <c r="C12" s="866">
        <v>3633.9508392330381</v>
      </c>
      <c r="D12" s="872">
        <v>911.1678681741945</v>
      </c>
      <c r="E12" s="873">
        <v>836.74276817029852</v>
      </c>
      <c r="F12" s="877">
        <v>749.86357179616232</v>
      </c>
      <c r="G12" s="877">
        <f>(E12-F12*0.5)/0.4</f>
        <v>1154.5274556805434</v>
      </c>
      <c r="H12" s="873">
        <v>1580.9939541578538</v>
      </c>
      <c r="I12" s="878">
        <v>1612.5140597334087</v>
      </c>
      <c r="J12" s="878">
        <v>497.03086645008614</v>
      </c>
      <c r="K12" s="878">
        <v>506.2944583424794</v>
      </c>
      <c r="L12" s="878">
        <v>536.16150961566484</v>
      </c>
      <c r="M12" s="878">
        <v>549.51604298198583</v>
      </c>
      <c r="N12" s="889">
        <v>2.8522372245788574E-2</v>
      </c>
      <c r="O12" s="858">
        <v>2.6192636440909054E-2</v>
      </c>
      <c r="P12" s="13">
        <v>2.3473048902815208E-2</v>
      </c>
      <c r="Q12" s="13">
        <v>3.6140279973753631E-2</v>
      </c>
      <c r="R12" s="858">
        <v>4.9490000310470357E-2</v>
      </c>
      <c r="S12" s="13">
        <v>5.0476677097321954E-2</v>
      </c>
      <c r="T12" s="13">
        <v>1.5558603288923223E-2</v>
      </c>
      <c r="U12" s="13">
        <v>1.5848582364696995E-2</v>
      </c>
      <c r="V12" s="13">
        <v>1.6783513439477815E-2</v>
      </c>
      <c r="W12" s="12">
        <v>1.7201551635454004E-2</v>
      </c>
      <c r="X12" s="13"/>
      <c r="Y12" s="919">
        <f>O12*0.9+R12*0.1-N12</f>
        <v>5.8207660913467407E-10</v>
      </c>
      <c r="Z12" s="2"/>
      <c r="AA12" s="2"/>
      <c r="AB12" s="2"/>
      <c r="AC12" s="2"/>
      <c r="AD12" s="2"/>
    </row>
    <row r="13" spans="1:30" x14ac:dyDescent="0.2">
      <c r="A13" s="16">
        <v>1963</v>
      </c>
      <c r="B13" s="862">
        <v>115096.3</v>
      </c>
      <c r="C13" s="866">
        <v>3800.6690076484156</v>
      </c>
      <c r="D13" s="872">
        <v>923.49018065950804</v>
      </c>
      <c r="E13" s="873">
        <f>(E12+E14)/2</f>
        <v>858.38203408386016</v>
      </c>
      <c r="F13" s="877">
        <f t="shared" ref="F13:N13" si="0">(F12+F14)/2</f>
        <v>750.57960322045915</v>
      </c>
      <c r="G13" s="877">
        <f t="shared" si="0"/>
        <v>1207.7305811840765</v>
      </c>
      <c r="H13" s="873">
        <f t="shared" si="0"/>
        <v>1541.8724726668163</v>
      </c>
      <c r="I13" s="878">
        <f t="shared" si="0"/>
        <v>1471.4936952829337</v>
      </c>
      <c r="J13" s="878">
        <f t="shared" si="0"/>
        <v>715.89780922989507</v>
      </c>
      <c r="K13" s="878">
        <f t="shared" si="0"/>
        <v>754.50026404859341</v>
      </c>
      <c r="L13" s="878">
        <f t="shared" si="0"/>
        <v>828.67259658661328</v>
      </c>
      <c r="M13" s="878">
        <f t="shared" si="0"/>
        <v>995.01983650177431</v>
      </c>
      <c r="N13" s="889">
        <f t="shared" si="0"/>
        <v>2.7966208755970001E-2</v>
      </c>
      <c r="O13" s="858">
        <v>2.5994527782006074E-2</v>
      </c>
      <c r="P13" s="13">
        <v>2.2729928602647321E-2</v>
      </c>
      <c r="Q13" s="13">
        <v>3.6573908701706036E-2</v>
      </c>
      <c r="R13" s="858">
        <v>4.669278390690583E-2</v>
      </c>
      <c r="S13" s="13">
        <v>4.4561491532035105E-2</v>
      </c>
      <c r="T13" s="13">
        <v>2.1679653991087299E-2</v>
      </c>
      <c r="U13" s="13">
        <v>2.2848658635166622E-2</v>
      </c>
      <c r="V13" s="13">
        <v>2.5094831880012734E-2</v>
      </c>
      <c r="W13" s="12">
        <v>3.013235337712766E-2</v>
      </c>
      <c r="X13" s="13"/>
      <c r="Y13" s="919">
        <f t="shared" ref="Y13:Y64" si="1">O13*0.9+R13*0.1-N13</f>
        <v>9.8144638526049405E-5</v>
      </c>
      <c r="Z13" s="2"/>
      <c r="AA13" s="2"/>
      <c r="AB13" s="2"/>
      <c r="AC13" s="2"/>
      <c r="AD13" s="2"/>
    </row>
    <row r="14" spans="1:30" x14ac:dyDescent="0.2">
      <c r="A14" s="16">
        <v>1964</v>
      </c>
      <c r="B14" s="862">
        <v>116795.9</v>
      </c>
      <c r="C14" s="866">
        <v>4015.1727742937346</v>
      </c>
      <c r="D14" s="872">
        <v>942.29392893766033</v>
      </c>
      <c r="E14" s="873">
        <v>880.02129999742169</v>
      </c>
      <c r="F14" s="877">
        <v>751.29563464475586</v>
      </c>
      <c r="G14" s="877">
        <f t="shared" ref="G14:G64" si="2">(E14-F14*0.5)/0.4</f>
        <v>1260.9337066876094</v>
      </c>
      <c r="H14" s="873">
        <v>1502.7509911757788</v>
      </c>
      <c r="I14" s="878">
        <v>1330.4733308324587</v>
      </c>
      <c r="J14" s="878">
        <v>934.76475200970401</v>
      </c>
      <c r="K14" s="878">
        <v>1002.7060697547074</v>
      </c>
      <c r="L14" s="878">
        <v>1121.1836835575618</v>
      </c>
      <c r="M14" s="878">
        <v>1440.5236300215627</v>
      </c>
      <c r="N14" s="889">
        <v>2.7410045266151428E-2</v>
      </c>
      <c r="O14" s="858">
        <v>2.5598619419421691E-2</v>
      </c>
      <c r="P14" s="13">
        <v>2.1854165373952128E-2</v>
      </c>
      <c r="Q14" s="13">
        <v>3.6678841831114063E-2</v>
      </c>
      <c r="R14" s="858">
        <v>4.3712976839742616E-2</v>
      </c>
      <c r="S14" s="13">
        <v>3.8701654657415929E-2</v>
      </c>
      <c r="T14" s="13">
        <v>2.7191031777817898E-2</v>
      </c>
      <c r="U14" s="13">
        <v>2.9167352050762926E-2</v>
      </c>
      <c r="V14" s="13">
        <v>3.2613704253225954E-2</v>
      </c>
      <c r="W14" s="12">
        <v>4.1902867771170811E-2</v>
      </c>
      <c r="X14" s="13"/>
      <c r="Y14" s="919">
        <f t="shared" si="1"/>
        <v>9.8953023552894592E-9</v>
      </c>
      <c r="Z14" s="2"/>
      <c r="AA14" s="2"/>
      <c r="AB14" s="2"/>
      <c r="AC14" s="2"/>
      <c r="AD14" s="2"/>
    </row>
    <row r="15" spans="1:30" x14ac:dyDescent="0.2">
      <c r="A15" s="16">
        <v>1964</v>
      </c>
      <c r="B15" s="862">
        <v>118275.3</v>
      </c>
      <c r="C15" s="866">
        <v>4275.9333842817796</v>
      </c>
      <c r="D15" s="872">
        <v>957.03311187424356</v>
      </c>
      <c r="E15" s="873">
        <f>(E14+E16)/2</f>
        <v>881.68311998271611</v>
      </c>
      <c r="F15" s="877">
        <f t="shared" ref="F15:N15" si="3">(F14+F16)/2</f>
        <v>731.7733443894906</v>
      </c>
      <c r="G15" s="877">
        <f t="shared" si="3"/>
        <v>1289.4911194699271</v>
      </c>
      <c r="H15" s="873">
        <f t="shared" si="3"/>
        <v>1606.8020988510591</v>
      </c>
      <c r="I15" s="878">
        <f t="shared" si="3"/>
        <v>1353.3605305358813</v>
      </c>
      <c r="J15" s="878">
        <f t="shared" si="3"/>
        <v>974.2588634888466</v>
      </c>
      <c r="K15" s="878">
        <f t="shared" si="3"/>
        <v>993.99538185926701</v>
      </c>
      <c r="L15" s="878">
        <f t="shared" si="3"/>
        <v>1160.8943988262652</v>
      </c>
      <c r="M15" s="878">
        <f t="shared" si="3"/>
        <v>1448.5114090731488</v>
      </c>
      <c r="N15" s="889">
        <f t="shared" si="3"/>
        <v>2.6472203433513641E-2</v>
      </c>
      <c r="O15" s="858">
        <v>2.4387970098932607E-2</v>
      </c>
      <c r="P15" s="13">
        <v>2.0241361139494946E-2</v>
      </c>
      <c r="Q15" s="13">
        <v>3.5668223822962836E-2</v>
      </c>
      <c r="R15" s="858">
        <v>4.4445266846494656E-2</v>
      </c>
      <c r="S15" s="13">
        <v>3.7434896283861784E-2</v>
      </c>
      <c r="T15" s="13">
        <v>2.6948679738647865E-2</v>
      </c>
      <c r="U15" s="13">
        <v>2.7494605603582516E-2</v>
      </c>
      <c r="V15" s="13">
        <v>3.2111148829920104E-2</v>
      </c>
      <c r="W15" s="12">
        <v>4.0066835954771597E-2</v>
      </c>
      <c r="X15" s="13"/>
      <c r="Y15" s="919">
        <f t="shared" si="1"/>
        <v>-7.8503659824827321E-5</v>
      </c>
      <c r="Z15" s="2"/>
      <c r="AA15" s="2"/>
      <c r="AB15" s="2"/>
      <c r="AC15" s="2"/>
      <c r="AD15" s="2"/>
    </row>
    <row r="16" spans="1:30" x14ac:dyDescent="0.2">
      <c r="A16" s="16">
        <v>1966</v>
      </c>
      <c r="B16" s="862">
        <v>119724.2</v>
      </c>
      <c r="C16" s="866">
        <v>4529.7803271815901</v>
      </c>
      <c r="D16" s="872">
        <v>966.09581727661134</v>
      </c>
      <c r="E16" s="873">
        <v>883.34493996801064</v>
      </c>
      <c r="F16" s="877">
        <v>712.25105413422546</v>
      </c>
      <c r="G16" s="877">
        <f t="shared" si="2"/>
        <v>1318.0485322522445</v>
      </c>
      <c r="H16" s="873">
        <v>1710.8532065263394</v>
      </c>
      <c r="I16" s="878">
        <v>1376.2477302393038</v>
      </c>
      <c r="J16" s="878">
        <v>1013.7529749679891</v>
      </c>
      <c r="K16" s="878">
        <v>985.28469396382661</v>
      </c>
      <c r="L16" s="878">
        <v>1200.6051140949685</v>
      </c>
      <c r="M16" s="878">
        <v>1456.4991881247349</v>
      </c>
      <c r="N16" s="889">
        <v>2.5534361600875854E-2</v>
      </c>
      <c r="O16" s="858">
        <v>2.3347217441672303E-2</v>
      </c>
      <c r="P16" s="13">
        <v>1.8825126495357836E-2</v>
      </c>
      <c r="Q16" s="13">
        <v>3.4836635484983461E-2</v>
      </c>
      <c r="R16" s="858">
        <v>4.5218645645945799E-2</v>
      </c>
      <c r="S16" s="13">
        <v>3.6374867345330131E-2</v>
      </c>
      <c r="T16" s="13">
        <v>2.6793962435078807E-2</v>
      </c>
      <c r="U16" s="13">
        <v>2.6041532532872225E-2</v>
      </c>
      <c r="V16" s="13">
        <v>3.1732551342145136E-2</v>
      </c>
      <c r="W16" s="12">
        <v>3.8495950687167373E-2</v>
      </c>
      <c r="X16" s="13"/>
      <c r="Y16" s="919">
        <f t="shared" si="1"/>
        <v>-1.3387762010097504E-9</v>
      </c>
      <c r="Z16" s="2"/>
      <c r="AA16" s="2"/>
      <c r="AB16" s="2"/>
      <c r="AC16" s="2"/>
      <c r="AD16" s="2"/>
    </row>
    <row r="17" spans="1:30" x14ac:dyDescent="0.2">
      <c r="A17" s="16">
        <v>1967</v>
      </c>
      <c r="B17" s="862">
        <v>121142.6</v>
      </c>
      <c r="C17" s="866">
        <v>4647.3937435954185</v>
      </c>
      <c r="D17" s="872">
        <v>1330.2548782034867</v>
      </c>
      <c r="E17" s="873">
        <v>1315.7598790907955</v>
      </c>
      <c r="F17" s="877">
        <v>1274.6565006450842</v>
      </c>
      <c r="G17" s="877">
        <f t="shared" si="2"/>
        <v>1696.0790719206334</v>
      </c>
      <c r="H17" s="873">
        <v>1460.7120697429773</v>
      </c>
      <c r="I17" s="878">
        <v>1176.1886282592072</v>
      </c>
      <c r="J17" s="878">
        <v>472.67548123508556</v>
      </c>
      <c r="K17" s="878">
        <v>519.71051732573039</v>
      </c>
      <c r="L17" s="878">
        <v>542.5067774231776</v>
      </c>
      <c r="M17" s="878">
        <v>555.70163015326136</v>
      </c>
      <c r="N17" s="889">
        <v>3.4675464034080505E-2</v>
      </c>
      <c r="O17" s="858">
        <v>3.4297626050817522E-2</v>
      </c>
      <c r="P17" s="13">
        <v>3.3226193241716828E-2</v>
      </c>
      <c r="Q17" s="13">
        <v>4.4211323574897765E-2</v>
      </c>
      <c r="R17" s="858">
        <v>3.8076063217993276E-2</v>
      </c>
      <c r="S17" s="13">
        <v>3.0659452669383736E-2</v>
      </c>
      <c r="T17" s="13">
        <v>1.2321128768566499E-2</v>
      </c>
      <c r="U17" s="13">
        <v>1.3547180804929225E-2</v>
      </c>
      <c r="V17" s="13">
        <v>1.4141405949352757E-2</v>
      </c>
      <c r="W17" s="12">
        <v>1.4485353300175415E-2</v>
      </c>
      <c r="X17" s="13"/>
      <c r="Y17" s="919">
        <f t="shared" si="1"/>
        <v>5.7334545930376457E-9</v>
      </c>
      <c r="Z17" s="2"/>
      <c r="AA17" s="2"/>
      <c r="AB17" s="2"/>
      <c r="AC17" s="2"/>
      <c r="AD17" s="2"/>
    </row>
    <row r="18" spans="1:30" x14ac:dyDescent="0.2">
      <c r="A18" s="16">
        <v>1968</v>
      </c>
      <c r="B18" s="862">
        <v>123507</v>
      </c>
      <c r="C18" s="866">
        <v>4876.6772975495915</v>
      </c>
      <c r="D18" s="876">
        <v>1428.2601662068762</v>
      </c>
      <c r="E18" s="873">
        <v>1421.10199426596</v>
      </c>
      <c r="F18" s="877">
        <v>1376.6532513420495</v>
      </c>
      <c r="G18" s="877">
        <f t="shared" si="2"/>
        <v>1831.938421487338</v>
      </c>
      <c r="H18" s="873">
        <v>1492.6839435082325</v>
      </c>
      <c r="I18" s="878">
        <v>1183.6503987671024</v>
      </c>
      <c r="J18" s="878">
        <v>626.20962650615149</v>
      </c>
      <c r="K18" s="878">
        <v>563.30997460214053</v>
      </c>
      <c r="L18" s="878">
        <v>655.00233523978898</v>
      </c>
      <c r="M18" s="878">
        <v>643.2747815011877</v>
      </c>
      <c r="N18" s="889">
        <v>3.6172196269035339E-2</v>
      </c>
      <c r="O18" s="858">
        <v>3.5990908009024582E-2</v>
      </c>
      <c r="P18" s="13">
        <v>3.4865196677856154E-2</v>
      </c>
      <c r="Q18" s="13">
        <v>4.6395774175241267E-2</v>
      </c>
      <c r="R18" s="858">
        <v>3.7803796429898291E-2</v>
      </c>
      <c r="S18" s="13">
        <v>2.9977195717663115E-2</v>
      </c>
      <c r="T18" s="13">
        <v>1.5859419769226338E-2</v>
      </c>
      <c r="U18" s="13">
        <v>1.4266419692798852E-2</v>
      </c>
      <c r="V18" s="13">
        <v>1.6588625509239566E-2</v>
      </c>
      <c r="W18" s="12">
        <v>1.6291612832119998E-2</v>
      </c>
      <c r="X18" s="13"/>
      <c r="Y18" s="919">
        <f t="shared" si="1"/>
        <v>5.8207661607356798E-10</v>
      </c>
      <c r="Z18" s="2"/>
      <c r="AA18" s="2"/>
      <c r="AB18" s="2"/>
      <c r="AC18" s="2"/>
      <c r="AD18" s="2"/>
    </row>
    <row r="19" spans="1:30" x14ac:dyDescent="0.2">
      <c r="A19" s="20">
        <v>1969</v>
      </c>
      <c r="B19" s="863">
        <v>125542.6</v>
      </c>
      <c r="C19" s="886">
        <v>5022.7439344892082</v>
      </c>
      <c r="D19" s="879">
        <v>1501.4288081858792</v>
      </c>
      <c r="E19" s="880">
        <v>1509.3761057360675</v>
      </c>
      <c r="F19" s="881">
        <v>1441.7344937444818</v>
      </c>
      <c r="G19" s="881">
        <f t="shared" si="2"/>
        <v>1971.2721471595664</v>
      </c>
      <c r="H19" s="880">
        <v>1429.9026295446363</v>
      </c>
      <c r="I19" s="882">
        <v>1336.286975365206</v>
      </c>
      <c r="J19" s="882">
        <v>577.06418758913537</v>
      </c>
      <c r="K19" s="882">
        <v>556.48401188953505</v>
      </c>
      <c r="L19" s="882">
        <v>594.31361866443785</v>
      </c>
      <c r="M19" s="882">
        <v>592.37942516457133</v>
      </c>
      <c r="N19" s="890">
        <v>3.7527948617935181E-2</v>
      </c>
      <c r="O19" s="859">
        <v>3.7726589920465715E-2</v>
      </c>
      <c r="P19" s="18">
        <v>3.6035899742273614E-2</v>
      </c>
      <c r="Q19" s="18">
        <v>4.9271600123322261E-2</v>
      </c>
      <c r="R19" s="859">
        <v>3.5740164380513313E-2</v>
      </c>
      <c r="S19" s="18">
        <v>3.3400257592575144E-2</v>
      </c>
      <c r="T19" s="18">
        <v>1.4423617732006731E-2</v>
      </c>
      <c r="U19" s="18">
        <v>1.3909219865126943E-2</v>
      </c>
      <c r="V19" s="18">
        <v>1.4854764223637405E-2</v>
      </c>
      <c r="W19" s="17">
        <v>1.4806419397772608E-2</v>
      </c>
      <c r="X19" s="13"/>
      <c r="Y19" s="919">
        <f t="shared" si="1"/>
        <v>-1.2514647027006554E-9</v>
      </c>
      <c r="Z19" s="2"/>
      <c r="AA19" s="2"/>
      <c r="AB19" s="2"/>
      <c r="AC19" s="2"/>
      <c r="AD19" s="2"/>
    </row>
    <row r="20" spans="1:30" x14ac:dyDescent="0.2">
      <c r="A20" s="24">
        <v>1970</v>
      </c>
      <c r="B20" s="861">
        <v>127673.60000000001</v>
      </c>
      <c r="C20" s="865">
        <v>4983.4374756647794</v>
      </c>
      <c r="D20" s="883">
        <v>1719.2280920714566</v>
      </c>
      <c r="E20" s="868">
        <v>1819.5938523804125</v>
      </c>
      <c r="F20" s="884">
        <v>2076.833554864399</v>
      </c>
      <c r="G20" s="884">
        <f t="shared" si="2"/>
        <v>1952.9426873705324</v>
      </c>
      <c r="H20" s="868">
        <v>815.935749451162</v>
      </c>
      <c r="I20" s="885">
        <v>809.43562328658174</v>
      </c>
      <c r="J20" s="885">
        <v>701.32041881523389</v>
      </c>
      <c r="K20" s="885">
        <v>642.75890297469459</v>
      </c>
      <c r="L20" s="885">
        <v>807.90938395588</v>
      </c>
      <c r="M20" s="885">
        <v>720.55702194785374</v>
      </c>
      <c r="N20" s="888">
        <v>4.4045910239219666E-2</v>
      </c>
      <c r="O20" s="857">
        <v>4.6617239366545007E-2</v>
      </c>
      <c r="P20" s="22">
        <v>5.3207613789709285E-2</v>
      </c>
      <c r="Q20" s="22">
        <v>5.0033581179225912E-2</v>
      </c>
      <c r="R20" s="857">
        <v>2.0903935287606146E-2</v>
      </c>
      <c r="S20" s="22">
        <v>2.0737404752821931E-2</v>
      </c>
      <c r="T20" s="22">
        <v>1.7967538082075404E-2</v>
      </c>
      <c r="U20" s="22">
        <v>1.6467216349269616E-2</v>
      </c>
      <c r="V20" s="22">
        <v>2.0698303134558668E-2</v>
      </c>
      <c r="W20" s="21">
        <v>1.8460371871142904E-2</v>
      </c>
      <c r="X20" s="13"/>
      <c r="Y20" s="919">
        <f t="shared" si="1"/>
        <v>-1.280568540096283E-9</v>
      </c>
      <c r="Z20" s="2"/>
      <c r="AA20" s="2"/>
      <c r="AB20" s="2"/>
      <c r="AC20" s="2"/>
      <c r="AD20" s="2"/>
    </row>
    <row r="21" spans="1:30" x14ac:dyDescent="0.2">
      <c r="A21" s="16">
        <v>1971</v>
      </c>
      <c r="B21" s="862">
        <v>130774.16039999999</v>
      </c>
      <c r="C21" s="866">
        <v>5130.4151472953217</v>
      </c>
      <c r="D21" s="876">
        <v>2072.68096202078</v>
      </c>
      <c r="E21" s="873">
        <v>2200.4322749267517</v>
      </c>
      <c r="F21" s="877">
        <v>2572.7730416976174</v>
      </c>
      <c r="G21" s="877">
        <f t="shared" si="2"/>
        <v>2285.1143851948573</v>
      </c>
      <c r="H21" s="873">
        <v>922.92371296904253</v>
      </c>
      <c r="I21" s="878">
        <v>866.84824044218749</v>
      </c>
      <c r="J21" s="878">
        <v>705.02514662883937</v>
      </c>
      <c r="K21" s="878">
        <v>751.89137562559642</v>
      </c>
      <c r="L21" s="878">
        <v>818.19405152698209</v>
      </c>
      <c r="M21" s="878">
        <v>820.71963524299952</v>
      </c>
      <c r="N21" s="889">
        <v>5.283258855342865E-2</v>
      </c>
      <c r="O21" s="858">
        <v>5.6088966488864071E-2</v>
      </c>
      <c r="P21" s="13">
        <v>6.5579923801124096E-2</v>
      </c>
      <c r="Q21" s="13">
        <v>5.8247511470755034E-2</v>
      </c>
      <c r="R21" s="858">
        <v>2.3525303549831733E-2</v>
      </c>
      <c r="S21" s="13">
        <v>2.2095941085353843E-2</v>
      </c>
      <c r="T21" s="13">
        <v>1.7971074262845829E-2</v>
      </c>
      <c r="U21" s="13">
        <v>1.9165693328204721E-2</v>
      </c>
      <c r="V21" s="13">
        <v>2.0855746964087984E-2</v>
      </c>
      <c r="W21" s="12">
        <v>2.0920124033096954E-2</v>
      </c>
      <c r="X21" s="13"/>
      <c r="Y21" s="919">
        <f t="shared" si="1"/>
        <v>1.1641532189632375E-8</v>
      </c>
      <c r="Z21" s="2"/>
      <c r="AA21" s="2"/>
      <c r="AB21" s="2"/>
      <c r="AC21" s="2"/>
      <c r="AD21" s="2"/>
    </row>
    <row r="22" spans="1:30" x14ac:dyDescent="0.2">
      <c r="A22" s="16">
        <v>1972</v>
      </c>
      <c r="B22" s="862">
        <v>133501.5618</v>
      </c>
      <c r="C22" s="866">
        <v>5428.5702124529289</v>
      </c>
      <c r="D22" s="876">
        <v>2088.6809230782046</v>
      </c>
      <c r="E22" s="873">
        <v>2207.2124004412144</v>
      </c>
      <c r="F22" s="877">
        <v>2469.5510268874032</v>
      </c>
      <c r="G22" s="877">
        <f t="shared" si="2"/>
        <v>2431.0922174937818</v>
      </c>
      <c r="H22" s="873">
        <v>1021.8900527424436</v>
      </c>
      <c r="I22" s="878">
        <v>971.90373465270341</v>
      </c>
      <c r="J22" s="878">
        <v>792.54300078850599</v>
      </c>
      <c r="K22" s="878">
        <v>771.20886350327294</v>
      </c>
      <c r="L22" s="878">
        <v>808.02949026457907</v>
      </c>
      <c r="M22" s="878">
        <v>852.1889022523053</v>
      </c>
      <c r="N22" s="889">
        <v>5.1365673542022705E-2</v>
      </c>
      <c r="O22" s="858">
        <v>5.4280646864855155E-2</v>
      </c>
      <c r="P22" s="13">
        <v>6.0732182901119813E-2</v>
      </c>
      <c r="Q22" s="13">
        <v>5.9786388535738109E-2</v>
      </c>
      <c r="R22" s="858">
        <v>2.5130727372015826E-2</v>
      </c>
      <c r="S22" s="13">
        <v>2.3901443919385201E-2</v>
      </c>
      <c r="T22" s="13">
        <v>1.9490533281896209E-2</v>
      </c>
      <c r="U22" s="13">
        <v>1.8965875676713043E-2</v>
      </c>
      <c r="V22" s="13">
        <v>1.9871383202030302E-2</v>
      </c>
      <c r="W22" s="12">
        <v>2.095736905793899E-2</v>
      </c>
      <c r="X22" s="13"/>
      <c r="Y22" s="919">
        <f t="shared" si="1"/>
        <v>-1.8626451485370676E-8</v>
      </c>
      <c r="Z22" s="2"/>
      <c r="AA22" s="2"/>
      <c r="AB22" s="2"/>
      <c r="AC22" s="2"/>
      <c r="AD22" s="2"/>
    </row>
    <row r="23" spans="1:30" x14ac:dyDescent="0.2">
      <c r="A23" s="16">
        <v>1973</v>
      </c>
      <c r="B23" s="862">
        <v>136006.38620000001</v>
      </c>
      <c r="C23" s="866">
        <v>5761.8743153699252</v>
      </c>
      <c r="D23" s="876">
        <v>2164.5626771058455</v>
      </c>
      <c r="E23" s="873">
        <v>2287.3867764034389</v>
      </c>
      <c r="F23" s="877">
        <v>2582.1537644507434</v>
      </c>
      <c r="G23" s="877">
        <f t="shared" si="2"/>
        <v>2490.7747354451681</v>
      </c>
      <c r="H23" s="873">
        <v>1059.1477068700967</v>
      </c>
      <c r="I23" s="878">
        <v>965.78651560505932</v>
      </c>
      <c r="J23" s="878">
        <v>863.44559247312043</v>
      </c>
      <c r="K23" s="878">
        <v>975.42084701325678</v>
      </c>
      <c r="L23" s="878">
        <v>931.7079752472082</v>
      </c>
      <c r="M23" s="878">
        <v>827.54201067860583</v>
      </c>
      <c r="N23" s="889">
        <v>5.1093503832817078E-2</v>
      </c>
      <c r="O23" s="858">
        <v>5.3992710057981529E-2</v>
      </c>
      <c r="P23" s="13">
        <v>6.0950548882829025E-2</v>
      </c>
      <c r="Q23" s="13">
        <v>5.8793589041417529E-2</v>
      </c>
      <c r="R23" s="858">
        <v>2.5000693208312441E-2</v>
      </c>
      <c r="S23" s="13">
        <v>2.2796945340815E-2</v>
      </c>
      <c r="T23" s="13">
        <v>2.0381235043487322E-2</v>
      </c>
      <c r="U23" s="13">
        <v>2.3024359290957364E-2</v>
      </c>
      <c r="V23" s="13">
        <v>2.1992537110548941E-2</v>
      </c>
      <c r="W23" s="12">
        <v>1.9533747551703229E-2</v>
      </c>
      <c r="X23" s="13"/>
      <c r="Y23" s="919">
        <f t="shared" si="1"/>
        <v>4.5401975443115639E-9</v>
      </c>
      <c r="Z23" s="2"/>
      <c r="AA23" s="2"/>
      <c r="AB23" s="2"/>
      <c r="AC23" s="2"/>
      <c r="AD23" s="2"/>
    </row>
    <row r="24" spans="1:30" x14ac:dyDescent="0.2">
      <c r="A24" s="16">
        <v>1974</v>
      </c>
      <c r="B24" s="862">
        <v>138443.58360000001</v>
      </c>
      <c r="C24" s="866">
        <v>5698.0471112809537</v>
      </c>
      <c r="D24" s="876">
        <v>2355.7877865682235</v>
      </c>
      <c r="E24" s="873">
        <v>2492.8427710226606</v>
      </c>
      <c r="F24" s="877">
        <v>2787.0629617200343</v>
      </c>
      <c r="G24" s="877">
        <f t="shared" si="2"/>
        <v>2748.2782254066083</v>
      </c>
      <c r="H24" s="873">
        <v>1122.2939326744136</v>
      </c>
      <c r="I24" s="878">
        <v>983.41924885169533</v>
      </c>
      <c r="J24" s="878">
        <v>831.49472074563187</v>
      </c>
      <c r="K24" s="878">
        <v>847.30156543630699</v>
      </c>
      <c r="L24" s="878">
        <v>868.36205455310437</v>
      </c>
      <c r="M24" s="878">
        <v>891.59769564131375</v>
      </c>
      <c r="N24" s="889">
        <v>5.7237803936004639E-2</v>
      </c>
      <c r="O24" s="858">
        <v>6.056778398487949E-2</v>
      </c>
      <c r="P24" s="13">
        <v>6.7716355551965535E-2</v>
      </c>
      <c r="Q24" s="13">
        <v>6.6774015522241797E-2</v>
      </c>
      <c r="R24" s="858">
        <v>2.726800794334849E-2</v>
      </c>
      <c r="S24" s="13">
        <v>2.3893815255178193E-2</v>
      </c>
      <c r="T24" s="13">
        <v>2.0202554776460598E-2</v>
      </c>
      <c r="U24" s="13">
        <v>2.058660850252636E-2</v>
      </c>
      <c r="V24" s="13">
        <v>2.1098308305766977E-2</v>
      </c>
      <c r="W24" s="12">
        <v>2.1662857063731167E-2</v>
      </c>
      <c r="X24" s="13"/>
      <c r="Y24" s="919">
        <f t="shared" si="1"/>
        <v>2.4447217514267372E-9</v>
      </c>
      <c r="Z24" s="2"/>
      <c r="AA24" s="2"/>
      <c r="AB24" s="2"/>
      <c r="AC24" s="2"/>
      <c r="AD24" s="2"/>
    </row>
    <row r="25" spans="1:30" x14ac:dyDescent="0.2">
      <c r="A25" s="16">
        <v>1975</v>
      </c>
      <c r="B25" s="862">
        <v>141054.91199999998</v>
      </c>
      <c r="C25" s="866">
        <v>5618.9640437894732</v>
      </c>
      <c r="D25" s="876">
        <v>2959.4569657119014</v>
      </c>
      <c r="E25" s="873">
        <v>3134.4315014067965</v>
      </c>
      <c r="F25" s="877">
        <v>3471.0096008621836</v>
      </c>
      <c r="G25" s="877">
        <f t="shared" si="2"/>
        <v>3497.3167524392616</v>
      </c>
      <c r="H25" s="873">
        <v>1384.6816461423073</v>
      </c>
      <c r="I25" s="878">
        <v>1320.2305441269623</v>
      </c>
      <c r="J25" s="878">
        <v>1100.1664956152235</v>
      </c>
      <c r="K25" s="878">
        <v>1014.7233349317064</v>
      </c>
      <c r="L25" s="878">
        <v>1064.3239224066865</v>
      </c>
      <c r="M25" s="878">
        <v>1125.7976374863913</v>
      </c>
      <c r="N25" s="889">
        <v>7.429233193397522E-2</v>
      </c>
      <c r="O25" s="858">
        <v>7.8684781777459037E-2</v>
      </c>
      <c r="P25" s="13">
        <v>8.7134025059640408E-2</v>
      </c>
      <c r="Q25" s="13">
        <v>8.779442311909709E-2</v>
      </c>
      <c r="R25" s="858">
        <v>3.4760170419758644E-2</v>
      </c>
      <c r="S25" s="13">
        <v>3.3142230804514845E-2</v>
      </c>
      <c r="T25" s="13">
        <v>2.7617882409458613E-2</v>
      </c>
      <c r="U25" s="13">
        <v>2.5472971458384563E-2</v>
      </c>
      <c r="V25" s="13">
        <v>2.6718113169010849E-2</v>
      </c>
      <c r="W25" s="12">
        <v>2.8261310349719793E-2</v>
      </c>
      <c r="X25" s="13"/>
      <c r="Y25" s="919">
        <f t="shared" si="1"/>
        <v>-1.1292286217212677E-8</v>
      </c>
      <c r="Z25" s="2"/>
      <c r="AA25" s="2"/>
      <c r="AB25" s="2"/>
      <c r="AC25" s="2"/>
      <c r="AD25" s="2"/>
    </row>
    <row r="26" spans="1:30" x14ac:dyDescent="0.2">
      <c r="A26" s="16">
        <v>1976</v>
      </c>
      <c r="B26" s="862">
        <v>143608.93439999997</v>
      </c>
      <c r="C26" s="866">
        <v>5929.8813633217987</v>
      </c>
      <c r="D26" s="876">
        <v>2932.8362026545274</v>
      </c>
      <c r="E26" s="873">
        <v>3116.2608947501776</v>
      </c>
      <c r="F26" s="877">
        <v>3540.3885076278939</v>
      </c>
      <c r="G26" s="877">
        <f t="shared" si="2"/>
        <v>3365.1666023405764</v>
      </c>
      <c r="H26" s="873">
        <v>1282.0212323731396</v>
      </c>
      <c r="I26" s="878">
        <v>1173.7528724645574</v>
      </c>
      <c r="J26" s="878">
        <v>1022.0663265000073</v>
      </c>
      <c r="K26" s="878">
        <v>1030.2314816687951</v>
      </c>
      <c r="L26" s="878">
        <v>1111.6355669545005</v>
      </c>
      <c r="M26" s="878">
        <v>1128.6108756261306</v>
      </c>
      <c r="N26" s="889">
        <v>7.1026965975761414E-2</v>
      </c>
      <c r="O26" s="858">
        <v>7.5469116325924318E-2</v>
      </c>
      <c r="P26" s="13">
        <v>8.5740572161739706E-2</v>
      </c>
      <c r="Q26" s="13">
        <v>8.1497075612636166E-2</v>
      </c>
      <c r="R26" s="858">
        <v>3.1047788611431315E-2</v>
      </c>
      <c r="S26" s="13">
        <v>2.8425762496055995E-2</v>
      </c>
      <c r="T26" s="13">
        <v>2.4752241578163137E-2</v>
      </c>
      <c r="U26" s="13">
        <v>2.4949984022093481E-2</v>
      </c>
      <c r="V26" s="13">
        <v>2.6921415358982518E-2</v>
      </c>
      <c r="W26" s="12">
        <v>2.7332520715073194E-2</v>
      </c>
      <c r="X26" s="13"/>
      <c r="Y26" s="919">
        <f t="shared" si="1"/>
        <v>1.7578713609744945E-8</v>
      </c>
      <c r="Z26" s="2"/>
      <c r="AA26" s="2"/>
      <c r="AB26" s="2"/>
      <c r="AC26" s="2"/>
      <c r="AD26" s="2"/>
    </row>
    <row r="27" spans="1:30" x14ac:dyDescent="0.2">
      <c r="A27" s="16">
        <v>1977</v>
      </c>
      <c r="B27" s="862">
        <v>146305.25279999999</v>
      </c>
      <c r="C27" s="866">
        <v>6228.9026810980395</v>
      </c>
      <c r="D27" s="876">
        <v>2795.7055835400079</v>
      </c>
      <c r="E27" s="873">
        <v>2970.1830012733762</v>
      </c>
      <c r="F27" s="877">
        <v>3457.9011566099643</v>
      </c>
      <c r="G27" s="877">
        <f t="shared" si="2"/>
        <v>3103.081057420985</v>
      </c>
      <c r="H27" s="873">
        <v>1225.4127394544166</v>
      </c>
      <c r="I27" s="878">
        <v>1149.330251857888</v>
      </c>
      <c r="J27" s="878">
        <v>935.68081050461331</v>
      </c>
      <c r="K27" s="878">
        <v>939.69605104359334</v>
      </c>
      <c r="L27" s="878">
        <v>1001.6339000163074</v>
      </c>
      <c r="M27" s="878">
        <v>988.07878530405128</v>
      </c>
      <c r="N27" s="889">
        <v>6.5665885806083679E-2</v>
      </c>
      <c r="O27" s="858">
        <v>6.9764033427948874E-2</v>
      </c>
      <c r="P27" s="13">
        <v>8.1219619052717462E-2</v>
      </c>
      <c r="Q27" s="13">
        <v>7.2885559753975357E-2</v>
      </c>
      <c r="R27" s="858">
        <v>2.8782649177401254E-2</v>
      </c>
      <c r="S27" s="13">
        <v>2.6995614100542298E-2</v>
      </c>
      <c r="T27" s="13">
        <v>2.1977389040994662E-2</v>
      </c>
      <c r="U27" s="13">
        <v>2.2071699517844934E-2</v>
      </c>
      <c r="V27" s="13">
        <v>2.3526503536430713E-2</v>
      </c>
      <c r="W27" s="12">
        <v>2.3208119290241136E-2</v>
      </c>
      <c r="X27" s="13"/>
      <c r="Y27" s="919">
        <f t="shared" si="1"/>
        <v>9.1968104382056381E-9</v>
      </c>
      <c r="Z27" s="2"/>
      <c r="AA27" s="2"/>
      <c r="AB27" s="2"/>
      <c r="AC27" s="2"/>
      <c r="AD27" s="2"/>
    </row>
    <row r="28" spans="1:30" x14ac:dyDescent="0.2">
      <c r="A28" s="16">
        <v>1978</v>
      </c>
      <c r="B28" s="862">
        <v>149142.4302</v>
      </c>
      <c r="C28" s="866">
        <v>6575.2067920274749</v>
      </c>
      <c r="D28" s="876">
        <v>2628.2671694679075</v>
      </c>
      <c r="E28" s="873">
        <v>2791.8668439807821</v>
      </c>
      <c r="F28" s="877">
        <v>3262.2142914395076</v>
      </c>
      <c r="G28" s="877">
        <f t="shared" si="2"/>
        <v>2901.8992456525702</v>
      </c>
      <c r="H28" s="873">
        <v>1155.8732809242638</v>
      </c>
      <c r="I28" s="878">
        <v>1089.8846900332526</v>
      </c>
      <c r="J28" s="878">
        <v>929.3214687080814</v>
      </c>
      <c r="K28" s="878">
        <v>896.31397035275279</v>
      </c>
      <c r="L28" s="878">
        <v>921.36862552952448</v>
      </c>
      <c r="M28" s="878">
        <v>1077.0494305209399</v>
      </c>
      <c r="N28" s="889">
        <v>5.9615790843963623E-2</v>
      </c>
      <c r="O28" s="858">
        <v>6.3326647978732983E-2</v>
      </c>
      <c r="P28" s="13">
        <v>7.3995325568830608E-2</v>
      </c>
      <c r="Q28" s="13">
        <v>6.5822462985794208E-2</v>
      </c>
      <c r="R28" s="858">
        <v>2.6218148808538899E-2</v>
      </c>
      <c r="S28" s="13">
        <v>2.472135956338661E-2</v>
      </c>
      <c r="T28" s="13">
        <v>2.1079376917576553E-2</v>
      </c>
      <c r="U28" s="13">
        <v>2.0330682819391654E-2</v>
      </c>
      <c r="V28" s="13">
        <v>2.0898986186734803E-2</v>
      </c>
      <c r="W28" s="12">
        <v>2.443022319970067E-2</v>
      </c>
      <c r="X28" s="13"/>
      <c r="Y28" s="919">
        <f t="shared" si="1"/>
        <v>7.2177499532699585E-9</v>
      </c>
      <c r="Z28" s="2"/>
      <c r="AA28" s="2"/>
      <c r="AB28" s="2"/>
      <c r="AC28" s="2"/>
      <c r="AD28" s="2"/>
    </row>
    <row r="29" spans="1:30" x14ac:dyDescent="0.2">
      <c r="A29" s="20">
        <v>1979</v>
      </c>
      <c r="B29" s="863">
        <v>152105.4296</v>
      </c>
      <c r="C29" s="886">
        <v>6731.113400363547</v>
      </c>
      <c r="D29" s="879">
        <v>2629.8439313812141</v>
      </c>
      <c r="E29" s="880">
        <v>2787.3199089026875</v>
      </c>
      <c r="F29" s="881">
        <v>3308.7775229600543</v>
      </c>
      <c r="G29" s="881">
        <f t="shared" si="2"/>
        <v>2832.3278685566506</v>
      </c>
      <c r="H29" s="880">
        <v>1212.5656717880029</v>
      </c>
      <c r="I29" s="882">
        <v>1097.5740599110368</v>
      </c>
      <c r="J29" s="882">
        <v>846.36919856029635</v>
      </c>
      <c r="K29" s="882">
        <v>815.02768297643479</v>
      </c>
      <c r="L29" s="882">
        <v>847.44586888546075</v>
      </c>
      <c r="M29" s="882">
        <v>841.05163694666919</v>
      </c>
      <c r="N29" s="890">
        <v>5.9427544474601746E-2</v>
      </c>
      <c r="O29" s="859">
        <v>6.2986086693083754E-2</v>
      </c>
      <c r="P29" s="18">
        <v>7.476965498062782E-2</v>
      </c>
      <c r="Q29" s="18">
        <v>6.4003148006924609E-2</v>
      </c>
      <c r="R29" s="859">
        <v>2.7400789654734581E-2</v>
      </c>
      <c r="S29" s="18">
        <v>2.480228217393687E-2</v>
      </c>
      <c r="T29" s="18">
        <v>1.9125714111467573E-2</v>
      </c>
      <c r="U29" s="18">
        <v>1.8417478429100246E-2</v>
      </c>
      <c r="V29" s="18">
        <v>1.915004402430753E-2</v>
      </c>
      <c r="W29" s="17">
        <v>1.9005551228218343E-2</v>
      </c>
      <c r="X29" s="13"/>
      <c r="Y29" s="919">
        <f t="shared" si="1"/>
        <v>1.2514647089456599E-8</v>
      </c>
      <c r="Z29" s="2"/>
      <c r="AA29" s="2"/>
      <c r="AB29" s="2"/>
      <c r="AC29" s="2"/>
      <c r="AD29" s="2"/>
    </row>
    <row r="30" spans="1:30" x14ac:dyDescent="0.2">
      <c r="A30" s="24">
        <v>1980</v>
      </c>
      <c r="B30" s="861">
        <v>155268</v>
      </c>
      <c r="C30" s="865">
        <v>6670.8559224945211</v>
      </c>
      <c r="D30" s="883">
        <v>2916.5081987201124</v>
      </c>
      <c r="E30" s="868">
        <v>3100.346496583199</v>
      </c>
      <c r="F30" s="884">
        <v>3641.2359255806209</v>
      </c>
      <c r="G30" s="884">
        <f t="shared" si="2"/>
        <v>3199.3213344822211</v>
      </c>
      <c r="H30" s="868">
        <v>1261.969869995866</v>
      </c>
      <c r="I30" s="885">
        <v>1037.9847255559853</v>
      </c>
      <c r="J30" s="885">
        <v>891.73409145495259</v>
      </c>
      <c r="K30" s="885">
        <v>849.69390424024584</v>
      </c>
      <c r="L30" s="885">
        <v>846.86625719885501</v>
      </c>
      <c r="M30" s="885">
        <v>881.08861638432222</v>
      </c>
      <c r="N30" s="888">
        <v>6.7883402109146118E-2</v>
      </c>
      <c r="O30" s="857">
        <v>7.2162343996701045E-2</v>
      </c>
      <c r="P30" s="22">
        <v>8.4751855873037144E-2</v>
      </c>
      <c r="Q30" s="22">
        <v>7.44660401504562E-2</v>
      </c>
      <c r="R30" s="857">
        <v>2.9373072968610359E-2</v>
      </c>
      <c r="S30" s="22">
        <v>2.4159690186706936E-2</v>
      </c>
      <c r="T30" s="22">
        <v>2.0755622744772495E-2</v>
      </c>
      <c r="U30" s="22">
        <v>1.9777113260488477E-2</v>
      </c>
      <c r="V30" s="22">
        <v>1.9711298152813587E-2</v>
      </c>
      <c r="W30" s="21">
        <v>2.0507843203065867E-2</v>
      </c>
      <c r="X30" s="13"/>
      <c r="Y30" s="919">
        <f t="shared" si="1"/>
        <v>1.4784745858142934E-8</v>
      </c>
      <c r="Z30" s="2"/>
      <c r="AA30" s="2"/>
      <c r="AB30" s="2"/>
      <c r="AC30" s="2"/>
      <c r="AD30" s="2"/>
    </row>
    <row r="31" spans="1:30" x14ac:dyDescent="0.2">
      <c r="A31" s="16">
        <v>1981</v>
      </c>
      <c r="B31" s="862">
        <v>158033.20000000001</v>
      </c>
      <c r="C31" s="866">
        <v>6841.8747111515704</v>
      </c>
      <c r="D31" s="876">
        <v>2918.1806767490202</v>
      </c>
      <c r="E31" s="873">
        <v>3098.8526691622124</v>
      </c>
      <c r="F31" s="877">
        <v>3656.5879065982976</v>
      </c>
      <c r="G31" s="877">
        <f t="shared" si="2"/>
        <v>3176.3967896576587</v>
      </c>
      <c r="H31" s="873">
        <v>1292.1340302492063</v>
      </c>
      <c r="I31" s="878">
        <v>1235.1218684988758</v>
      </c>
      <c r="J31" s="878">
        <v>968.02836587156651</v>
      </c>
      <c r="K31" s="878">
        <v>818.52070671211072</v>
      </c>
      <c r="L31" s="878">
        <v>870.04782329748468</v>
      </c>
      <c r="M31" s="878">
        <v>1046.7034382185323</v>
      </c>
      <c r="N31" s="889">
        <v>6.740395724773407E-2</v>
      </c>
      <c r="O31" s="858">
        <v>7.1577107782761454E-2</v>
      </c>
      <c r="P31" s="13">
        <v>8.4459641890134662E-2</v>
      </c>
      <c r="Q31" s="13">
        <v>7.3368217094235286E-2</v>
      </c>
      <c r="R31" s="858">
        <v>2.9845632118394864E-2</v>
      </c>
      <c r="S31" s="13">
        <v>2.8528768723390389E-2</v>
      </c>
      <c r="T31" s="13">
        <v>2.2359459476817278E-2</v>
      </c>
      <c r="U31" s="13">
        <v>1.8906140788743645E-2</v>
      </c>
      <c r="V31" s="13">
        <v>2.009631094890274E-2</v>
      </c>
      <c r="W31" s="12">
        <v>2.4176691444388613E-2</v>
      </c>
      <c r="X31" s="13"/>
      <c r="Y31" s="919">
        <f t="shared" si="1"/>
        <v>2.9685907204646256E-9</v>
      </c>
      <c r="Z31" s="2"/>
      <c r="AA31" s="2"/>
      <c r="AB31" s="2"/>
      <c r="AC31" s="2"/>
      <c r="AD31" s="2"/>
    </row>
    <row r="32" spans="1:30" x14ac:dyDescent="0.2">
      <c r="A32" s="16">
        <v>1982</v>
      </c>
      <c r="B32" s="862">
        <v>160665.4</v>
      </c>
      <c r="C32" s="866">
        <v>6727.2903730310099</v>
      </c>
      <c r="D32" s="876">
        <v>2985.1573222026891</v>
      </c>
      <c r="E32" s="873">
        <v>3165.6018271919966</v>
      </c>
      <c r="F32" s="877">
        <v>3720.1562142022308</v>
      </c>
      <c r="G32" s="877">
        <f t="shared" si="2"/>
        <v>3263.8093002272026</v>
      </c>
      <c r="H32" s="873">
        <v>1361.1619198713499</v>
      </c>
      <c r="I32" s="878">
        <v>1291.8587850012075</v>
      </c>
      <c r="J32" s="878">
        <v>1109.1835055530671</v>
      </c>
      <c r="K32" s="878">
        <v>1019.3061342536447</v>
      </c>
      <c r="L32" s="878">
        <v>1120.5742789652757</v>
      </c>
      <c r="M32" s="878">
        <v>919.06063631769723</v>
      </c>
      <c r="N32" s="889">
        <v>7.1293413639068604E-2</v>
      </c>
      <c r="O32" s="858">
        <v>7.5602903339131444E-2</v>
      </c>
      <c r="P32" s="13">
        <v>8.8847121660364806E-2</v>
      </c>
      <c r="Q32" s="13">
        <v>7.7948356272372607E-2</v>
      </c>
      <c r="R32" s="858">
        <v>3.2508129156667565E-2</v>
      </c>
      <c r="S32" s="13">
        <v>3.0852987893581481E-2</v>
      </c>
      <c r="T32" s="13">
        <v>2.6490221428154829E-2</v>
      </c>
      <c r="U32" s="13">
        <v>2.4343713248775597E-2</v>
      </c>
      <c r="V32" s="13">
        <v>2.6762263077184656E-2</v>
      </c>
      <c r="W32" s="12">
        <v>2.1949586916925057E-2</v>
      </c>
      <c r="X32" s="13"/>
      <c r="Y32" s="919">
        <f t="shared" si="1"/>
        <v>1.2281816452741623E-8</v>
      </c>
      <c r="Z32" s="2"/>
      <c r="AA32" s="2"/>
      <c r="AB32" s="2"/>
      <c r="AC32" s="2"/>
      <c r="AD32" s="2"/>
    </row>
    <row r="33" spans="1:30" x14ac:dyDescent="0.2">
      <c r="A33" s="16">
        <v>1983</v>
      </c>
      <c r="B33" s="862">
        <v>163134.6</v>
      </c>
      <c r="C33" s="866">
        <v>6937.6588343495314</v>
      </c>
      <c r="D33" s="876">
        <v>2984.5124156903726</v>
      </c>
      <c r="E33" s="873">
        <v>3161.3901435723374</v>
      </c>
      <c r="F33" s="877">
        <v>3742.5622030482587</v>
      </c>
      <c r="G33" s="877">
        <f t="shared" si="2"/>
        <v>3225.27260512052</v>
      </c>
      <c r="H33" s="873">
        <v>1392.6098695075366</v>
      </c>
      <c r="I33" s="878">
        <v>1319.7571314288996</v>
      </c>
      <c r="J33" s="878">
        <v>1040.1748014570051</v>
      </c>
      <c r="K33" s="878">
        <v>886.83850237490969</v>
      </c>
      <c r="L33" s="878">
        <v>944.04114429062224</v>
      </c>
      <c r="M33" s="878">
        <v>923.071784438176</v>
      </c>
      <c r="N33" s="889">
        <v>7.0178896188735962E-2</v>
      </c>
      <c r="O33" s="858">
        <v>7.4338062569773281E-2</v>
      </c>
      <c r="P33" s="13">
        <v>8.8003950979327783E-2</v>
      </c>
      <c r="Q33" s="13">
        <v>7.584021770027348E-2</v>
      </c>
      <c r="R33" s="858">
        <v>3.2746328328130403E-2</v>
      </c>
      <c r="S33" s="13">
        <v>3.1033242895546209E-2</v>
      </c>
      <c r="T33" s="13">
        <v>2.4459043636682054E-2</v>
      </c>
      <c r="U33" s="13">
        <v>2.0853438862289408E-2</v>
      </c>
      <c r="V33" s="13">
        <v>2.2198522316330131E-2</v>
      </c>
      <c r="W33" s="12">
        <v>2.1705441262120925E-2</v>
      </c>
      <c r="X33" s="13"/>
      <c r="Y33" s="919">
        <f t="shared" si="1"/>
        <v>-7.0431269705295563E-9</v>
      </c>
      <c r="Z33" s="2"/>
      <c r="AA33" s="2"/>
      <c r="AB33" s="2"/>
      <c r="AC33" s="2"/>
      <c r="AD33" s="2"/>
    </row>
    <row r="34" spans="1:30" x14ac:dyDescent="0.2">
      <c r="A34" s="16">
        <v>1984</v>
      </c>
      <c r="B34" s="862">
        <v>165649.79999999999</v>
      </c>
      <c r="C34" s="866">
        <v>7514.1474711612564</v>
      </c>
      <c r="D34" s="876">
        <v>2747.8536943372992</v>
      </c>
      <c r="E34" s="873">
        <v>2876.833036768418</v>
      </c>
      <c r="F34" s="877">
        <v>3509.5350001103202</v>
      </c>
      <c r="G34" s="877">
        <f t="shared" si="2"/>
        <v>2805.1638417831446</v>
      </c>
      <c r="H34" s="873">
        <v>1587.035704672229</v>
      </c>
      <c r="I34" s="878">
        <v>1572.6189006482546</v>
      </c>
      <c r="J34" s="878">
        <v>1557.0061136661673</v>
      </c>
      <c r="K34" s="878">
        <v>2023.8421321652756</v>
      </c>
      <c r="L34" s="878">
        <v>2555.4543655332986</v>
      </c>
      <c r="M34" s="878">
        <v>2371.6287172482698</v>
      </c>
      <c r="N34" s="889">
        <v>6.0576587915420532E-2</v>
      </c>
      <c r="O34" s="858">
        <v>6.3419944711363807E-2</v>
      </c>
      <c r="P34" s="13">
        <v>7.7367894773487919E-2</v>
      </c>
      <c r="Q34" s="13">
        <v>6.1839993311549608E-2</v>
      </c>
      <c r="R34" s="858">
        <v>3.4986290604592796E-2</v>
      </c>
      <c r="S34" s="13">
        <v>3.4668471355985275E-2</v>
      </c>
      <c r="T34" s="13">
        <v>3.4324286596376652E-2</v>
      </c>
      <c r="U34" s="13">
        <v>4.4615712655549089E-2</v>
      </c>
      <c r="V34" s="13">
        <v>5.6335133983509408E-2</v>
      </c>
      <c r="W34" s="12">
        <v>5.2282687316718153E-2</v>
      </c>
      <c r="X34" s="13"/>
      <c r="Y34" s="919">
        <f t="shared" si="1"/>
        <v>-8.6147338221320702E-9</v>
      </c>
      <c r="Z34" s="2"/>
      <c r="AA34" s="2"/>
      <c r="AB34" s="2"/>
      <c r="AC34" s="2"/>
      <c r="AD34" s="2"/>
    </row>
    <row r="35" spans="1:30" x14ac:dyDescent="0.2">
      <c r="A35" s="16">
        <v>1985</v>
      </c>
      <c r="B35" s="862">
        <v>168205</v>
      </c>
      <c r="C35" s="866">
        <v>7761.5039413337408</v>
      </c>
      <c r="D35" s="876">
        <v>2753.5678366351622</v>
      </c>
      <c r="E35" s="873">
        <v>2883.8668068771267</v>
      </c>
      <c r="F35" s="877">
        <v>3475.7833852498547</v>
      </c>
      <c r="G35" s="877">
        <f t="shared" si="2"/>
        <v>2864.9377856304982</v>
      </c>
      <c r="H35" s="873">
        <v>1580.8810527058333</v>
      </c>
      <c r="I35" s="878">
        <v>1693.2105539073916</v>
      </c>
      <c r="J35" s="878">
        <v>1691.3532245553729</v>
      </c>
      <c r="K35" s="878">
        <v>1899.3321301855362</v>
      </c>
      <c r="L35" s="878">
        <v>1939.4462152959056</v>
      </c>
      <c r="M35" s="878">
        <v>2438.5597567732907</v>
      </c>
      <c r="N35" s="889">
        <v>5.9674501419067383E-2</v>
      </c>
      <c r="O35" s="858">
        <v>6.2498301864858746E-2</v>
      </c>
      <c r="P35" s="13">
        <v>7.5326141522964463E-2</v>
      </c>
      <c r="Q35" s="13">
        <v>6.2088077758441301E-2</v>
      </c>
      <c r="R35" s="858">
        <v>3.4260382972206571E-2</v>
      </c>
      <c r="S35" s="13">
        <v>3.6694754440986792E-2</v>
      </c>
      <c r="T35" s="13">
        <v>3.6654502952870871E-2</v>
      </c>
      <c r="U35" s="13">
        <v>4.1161759804886344E-2</v>
      </c>
      <c r="V35" s="13">
        <v>4.2031100300876638E-2</v>
      </c>
      <c r="W35" s="12">
        <v>5.2847740204531306E-2</v>
      </c>
      <c r="X35" s="13"/>
      <c r="Y35" s="919">
        <f t="shared" si="1"/>
        <v>8.556526147340815E-9</v>
      </c>
      <c r="Z35" s="2"/>
      <c r="AA35" s="2"/>
      <c r="AB35" s="2"/>
      <c r="AC35" s="2"/>
      <c r="AD35" s="2"/>
    </row>
    <row r="36" spans="1:30" x14ac:dyDescent="0.2">
      <c r="A36" s="16">
        <v>1986</v>
      </c>
      <c r="B36" s="862">
        <v>170555.8</v>
      </c>
      <c r="C36" s="866">
        <v>7939.7964474718347</v>
      </c>
      <c r="D36" s="876">
        <v>2779.5030625830286</v>
      </c>
      <c r="E36" s="873">
        <v>2918.6695060343577</v>
      </c>
      <c r="F36" s="877">
        <v>3566.2592483350704</v>
      </c>
      <c r="G36" s="877">
        <f t="shared" si="2"/>
        <v>2838.8497046670559</v>
      </c>
      <c r="H36" s="873">
        <v>1527.0097322245151</v>
      </c>
      <c r="I36" s="878">
        <v>1619.2231333124378</v>
      </c>
      <c r="J36" s="878">
        <v>1579.0199441645202</v>
      </c>
      <c r="K36" s="878">
        <v>1558.5978764570245</v>
      </c>
      <c r="L36" s="878">
        <v>1780.9086231991512</v>
      </c>
      <c r="M36" s="878">
        <v>2211.5818725908098</v>
      </c>
      <c r="N36" s="889">
        <v>5.970686674118042E-2</v>
      </c>
      <c r="O36" s="858">
        <v>6.2696319210526028E-2</v>
      </c>
      <c r="P36" s="13">
        <v>7.6607278679148322E-2</v>
      </c>
      <c r="Q36" s="13">
        <v>6.0981699677379674E-2</v>
      </c>
      <c r="R36" s="858">
        <v>3.2801894634246771E-2</v>
      </c>
      <c r="S36" s="13">
        <v>3.4782742694687847E-2</v>
      </c>
      <c r="T36" s="13">
        <v>3.3919132760473758E-2</v>
      </c>
      <c r="U36" s="13">
        <v>3.3480443668310045E-2</v>
      </c>
      <c r="V36" s="13">
        <v>3.8255929728947535E-2</v>
      </c>
      <c r="W36" s="12">
        <v>4.7507277805003412E-2</v>
      </c>
      <c r="X36" s="13"/>
      <c r="Y36" s="919">
        <f t="shared" si="1"/>
        <v>1.0011717684055288E-8</v>
      </c>
      <c r="Z36" s="2"/>
      <c r="AA36" s="2"/>
      <c r="AB36" s="2"/>
      <c r="AC36" s="2"/>
      <c r="AD36" s="2"/>
    </row>
    <row r="37" spans="1:30" x14ac:dyDescent="0.2">
      <c r="A37" s="16">
        <v>1987</v>
      </c>
      <c r="B37" s="862">
        <v>172551.6</v>
      </c>
      <c r="C37" s="866">
        <v>8275.7500007657964</v>
      </c>
      <c r="D37" s="876">
        <v>2704.2959530815051</v>
      </c>
      <c r="E37" s="873">
        <v>2837.7059372667572</v>
      </c>
      <c r="F37" s="877">
        <v>3570.3722056015295</v>
      </c>
      <c r="G37" s="877">
        <f t="shared" si="2"/>
        <v>2631.2995861649811</v>
      </c>
      <c r="H37" s="873">
        <v>1503.6010703568661</v>
      </c>
      <c r="I37" s="878">
        <v>1603.2556007249711</v>
      </c>
      <c r="J37" s="878">
        <v>1666.4050228802009</v>
      </c>
      <c r="K37" s="878">
        <v>1884.0472417545989</v>
      </c>
      <c r="L37" s="878">
        <v>2260.7987534101285</v>
      </c>
      <c r="M37" s="878">
        <v>3075.5107085846817</v>
      </c>
      <c r="N37" s="889">
        <v>5.638529360294342E-2</v>
      </c>
      <c r="O37" s="858">
        <v>5.9166927439756975E-2</v>
      </c>
      <c r="P37" s="13">
        <v>7.4443215009523556E-2</v>
      </c>
      <c r="Q37" s="13">
        <v>5.4863299837487986E-2</v>
      </c>
      <c r="R37" s="858">
        <v>3.1350484297831827E-2</v>
      </c>
      <c r="S37" s="13">
        <v>3.3428307898191179E-2</v>
      </c>
      <c r="T37" s="13">
        <v>3.4744990232837829E-2</v>
      </c>
      <c r="U37" s="13">
        <v>3.9282888682024002E-2</v>
      </c>
      <c r="V37" s="13">
        <v>4.7138258422840806E-2</v>
      </c>
      <c r="W37" s="12">
        <v>6.4125220497757138E-2</v>
      </c>
      <c r="X37" s="13"/>
      <c r="Y37" s="919">
        <f t="shared" si="1"/>
        <v>-1.0477378957485239E-8</v>
      </c>
      <c r="Z37" s="2"/>
      <c r="AA37" s="2"/>
      <c r="AB37" s="2"/>
      <c r="AC37" s="2"/>
      <c r="AD37" s="2"/>
    </row>
    <row r="38" spans="1:30" x14ac:dyDescent="0.2">
      <c r="A38" s="16">
        <v>1988</v>
      </c>
      <c r="B38" s="862">
        <v>174344.4</v>
      </c>
      <c r="C38" s="866">
        <v>8713.1369853256838</v>
      </c>
      <c r="D38" s="876">
        <v>2724.7475604632987</v>
      </c>
      <c r="E38" s="873">
        <v>2867.349175560902</v>
      </c>
      <c r="F38" s="877">
        <v>3631.922757028155</v>
      </c>
      <c r="G38" s="877">
        <f t="shared" si="2"/>
        <v>2628.469492617061</v>
      </c>
      <c r="H38" s="873">
        <v>1441.3335482084417</v>
      </c>
      <c r="I38" s="878">
        <v>1584.3379707772219</v>
      </c>
      <c r="J38" s="878">
        <v>1936.152238337605</v>
      </c>
      <c r="K38" s="878">
        <v>1946.3146319698967</v>
      </c>
      <c r="L38" s="878">
        <v>2252.2699114866841</v>
      </c>
      <c r="M38" s="878">
        <v>2400.5190514140813</v>
      </c>
      <c r="N38" s="889">
        <v>5.4520487785339355E-2</v>
      </c>
      <c r="O38" s="858">
        <v>5.7373856562290049E-2</v>
      </c>
      <c r="P38" s="13">
        <v>7.2672493843128905E-2</v>
      </c>
      <c r="Q38" s="13">
        <v>5.2594024101813991E-2</v>
      </c>
      <c r="R38" s="858">
        <v>2.8840179270162025E-2</v>
      </c>
      <c r="S38" s="13">
        <v>3.1701607971683643E-2</v>
      </c>
      <c r="T38" s="13">
        <v>3.8741190557445293E-2</v>
      </c>
      <c r="U38" s="13">
        <v>3.8944533672946591E-2</v>
      </c>
      <c r="V38" s="13">
        <v>4.5066506703328457E-2</v>
      </c>
      <c r="W38" s="12">
        <v>4.8032878905979189E-2</v>
      </c>
      <c r="X38" s="13"/>
      <c r="Y38" s="919">
        <f t="shared" si="1"/>
        <v>1.0477378895035194E-9</v>
      </c>
      <c r="Z38" s="2"/>
      <c r="AA38" s="2"/>
      <c r="AB38" s="2"/>
      <c r="AC38" s="2"/>
      <c r="AD38" s="2"/>
    </row>
    <row r="39" spans="1:30" x14ac:dyDescent="0.2">
      <c r="A39" s="20">
        <v>1989</v>
      </c>
      <c r="B39" s="863">
        <v>176060.2</v>
      </c>
      <c r="C39" s="886">
        <v>8904.9490228723935</v>
      </c>
      <c r="D39" s="879">
        <v>2858.133495310205</v>
      </c>
      <c r="E39" s="880">
        <v>3005.8737939644225</v>
      </c>
      <c r="F39" s="881">
        <v>3835.259807508095</v>
      </c>
      <c r="G39" s="881">
        <f t="shared" si="2"/>
        <v>2720.6097255259374</v>
      </c>
      <c r="H39" s="880">
        <v>1528.4730449271051</v>
      </c>
      <c r="I39" s="882">
        <v>1624.607120312239</v>
      </c>
      <c r="J39" s="882">
        <v>1900.4197824770988</v>
      </c>
      <c r="K39" s="882">
        <v>2088.7243947913107</v>
      </c>
      <c r="L39" s="882">
        <v>2507.5453409472402</v>
      </c>
      <c r="M39" s="882">
        <v>2685.7911895810639</v>
      </c>
      <c r="N39" s="890">
        <v>5.6508302688598633E-2</v>
      </c>
      <c r="O39" s="859">
        <v>5.9429283646750264E-2</v>
      </c>
      <c r="P39" s="18">
        <v>7.5827116699656472E-2</v>
      </c>
      <c r="Q39" s="18">
        <v>5.3789313242305077E-2</v>
      </c>
      <c r="R39" s="859">
        <v>3.0219518303056248E-2</v>
      </c>
      <c r="S39" s="18">
        <v>3.2120189996476263E-2</v>
      </c>
      <c r="T39" s="18">
        <v>3.757329616682626E-2</v>
      </c>
      <c r="U39" s="18">
        <v>4.129627623328247E-2</v>
      </c>
      <c r="V39" s="18">
        <v>4.9576806459228365E-2</v>
      </c>
      <c r="W39" s="17">
        <v>5.3100914197412592E-2</v>
      </c>
      <c r="X39" s="13"/>
      <c r="Y39" s="919">
        <f t="shared" si="1"/>
        <v>4.4237822294235229E-9</v>
      </c>
      <c r="Z39" s="2"/>
      <c r="AA39" s="2"/>
      <c r="AB39" s="2"/>
      <c r="AC39" s="2"/>
      <c r="AD39" s="2"/>
    </row>
    <row r="40" spans="1:30" x14ac:dyDescent="0.2">
      <c r="A40" s="24">
        <v>1990</v>
      </c>
      <c r="B40" s="861">
        <v>178365</v>
      </c>
      <c r="C40" s="865">
        <v>9013.5505380756804</v>
      </c>
      <c r="D40" s="883">
        <v>3092.1160043512091</v>
      </c>
      <c r="E40" s="868">
        <v>3264.1691735003888</v>
      </c>
      <c r="F40" s="884">
        <v>4035.3270976361364</v>
      </c>
      <c r="G40" s="884">
        <f t="shared" si="2"/>
        <v>3116.2640617058014</v>
      </c>
      <c r="H40" s="868">
        <v>1543.637834986602</v>
      </c>
      <c r="I40" s="885">
        <v>1624.3961880222309</v>
      </c>
      <c r="J40" s="885">
        <v>1908.2481491459903</v>
      </c>
      <c r="K40" s="885">
        <v>2108.2886746294475</v>
      </c>
      <c r="L40" s="885">
        <v>2696.5775963602664</v>
      </c>
      <c r="M40" s="885">
        <v>2421.2774673122267</v>
      </c>
      <c r="N40" s="888">
        <v>6.1188459396362305E-2</v>
      </c>
      <c r="O40" s="857">
        <v>6.4593140313794109E-2</v>
      </c>
      <c r="P40" s="22">
        <v>7.9853229282889515E-2</v>
      </c>
      <c r="Q40" s="22">
        <v>6.1666314180873386E-2</v>
      </c>
      <c r="R40" s="857">
        <v>3.0546338124395337E-2</v>
      </c>
      <c r="S40" s="22">
        <v>3.2144427975708822E-2</v>
      </c>
      <c r="T40" s="22">
        <v>3.7761443693540286E-2</v>
      </c>
      <c r="U40" s="22">
        <v>4.1719953514629531E-2</v>
      </c>
      <c r="V40" s="22">
        <v>5.3361332023715839E-2</v>
      </c>
      <c r="W40" s="21">
        <v>4.7913544571898108E-2</v>
      </c>
      <c r="X40" s="13"/>
      <c r="Y40" s="919">
        <f t="shared" si="1"/>
        <v>6.9849193096160889E-10</v>
      </c>
      <c r="Z40" s="2"/>
      <c r="AA40" s="2"/>
      <c r="AB40" s="2"/>
      <c r="AC40" s="2"/>
      <c r="AD40" s="2"/>
    </row>
    <row r="41" spans="1:30" x14ac:dyDescent="0.2">
      <c r="A41" s="16">
        <v>1991</v>
      </c>
      <c r="B41" s="862">
        <v>180978</v>
      </c>
      <c r="C41" s="866">
        <v>8958.3920045111372</v>
      </c>
      <c r="D41" s="876">
        <v>3464.0171837147514</v>
      </c>
      <c r="E41" s="873">
        <v>3650.5965445437978</v>
      </c>
      <c r="F41" s="877">
        <v>4333.832193827614</v>
      </c>
      <c r="G41" s="877">
        <f t="shared" si="2"/>
        <v>3709.2011190749768</v>
      </c>
      <c r="H41" s="873">
        <v>1784.806393781058</v>
      </c>
      <c r="I41" s="878">
        <v>1979.8219111979167</v>
      </c>
      <c r="J41" s="878">
        <v>2249.8446122863106</v>
      </c>
      <c r="K41" s="878">
        <v>2642.1862645140659</v>
      </c>
      <c r="L41" s="878">
        <v>3161.9148856439501</v>
      </c>
      <c r="M41" s="878">
        <v>3211.2701570372633</v>
      </c>
      <c r="N41" s="889">
        <v>6.998029351234436E-2</v>
      </c>
      <c r="O41" s="858">
        <v>7.3749581521522278E-2</v>
      </c>
      <c r="P41" s="13">
        <v>8.7552351178601398E-2</v>
      </c>
      <c r="Q41" s="13">
        <v>7.4933514830553952E-2</v>
      </c>
      <c r="R41" s="858">
        <v>3.6056771278936139E-2</v>
      </c>
      <c r="S41" s="13">
        <v>3.9996487055304897E-2</v>
      </c>
      <c r="T41" s="13">
        <v>4.5451502684557006E-2</v>
      </c>
      <c r="U41" s="13">
        <v>5.337761347554705E-2</v>
      </c>
      <c r="V41" s="13">
        <v>6.3877203842599428E-2</v>
      </c>
      <c r="W41" s="12">
        <v>6.4874282146576423E-2</v>
      </c>
      <c r="X41" s="13"/>
      <c r="Y41" s="919">
        <f t="shared" si="1"/>
        <v>6.9849193096160889E-9</v>
      </c>
      <c r="Z41" s="2"/>
      <c r="AA41" s="2"/>
      <c r="AB41" s="2"/>
      <c r="AC41" s="2"/>
      <c r="AD41" s="2"/>
    </row>
    <row r="42" spans="1:30" x14ac:dyDescent="0.2">
      <c r="A42" s="16">
        <v>1992</v>
      </c>
      <c r="B42" s="862">
        <v>183443</v>
      </c>
      <c r="C42" s="866">
        <v>9256.0940137998423</v>
      </c>
      <c r="D42" s="876">
        <v>3910.319879685549</v>
      </c>
      <c r="E42" s="873">
        <v>4131.8250437128227</v>
      </c>
      <c r="F42" s="877">
        <v>4782.0485442380805</v>
      </c>
      <c r="G42" s="877">
        <f t="shared" si="2"/>
        <v>4352.0019289844558</v>
      </c>
      <c r="H42" s="873">
        <v>1916.7777502282449</v>
      </c>
      <c r="I42" s="878">
        <v>1943.0669238920138</v>
      </c>
      <c r="J42" s="878">
        <v>2186.3597592678721</v>
      </c>
      <c r="K42" s="878">
        <v>2449.6544547729309</v>
      </c>
      <c r="L42" s="878">
        <v>3066.9776908877193</v>
      </c>
      <c r="M42" s="878">
        <v>3170.1774924815368</v>
      </c>
      <c r="N42" s="889">
        <v>7.7497139573097229E-2</v>
      </c>
      <c r="O42" s="858">
        <v>8.1887066009029577E-2</v>
      </c>
      <c r="P42" s="13">
        <v>9.4773597782477736E-2</v>
      </c>
      <c r="Q42" s="13">
        <v>8.6250667794476793E-2</v>
      </c>
      <c r="R42" s="858">
        <v>3.7987887797044095E-2</v>
      </c>
      <c r="S42" s="13">
        <v>3.8508902911758014E-2</v>
      </c>
      <c r="T42" s="13">
        <v>4.3330630903426474E-2</v>
      </c>
      <c r="U42" s="13">
        <v>4.854876813880081E-2</v>
      </c>
      <c r="V42" s="13">
        <v>6.0783262109342928E-2</v>
      </c>
      <c r="W42" s="12">
        <v>6.2828539650339174E-2</v>
      </c>
      <c r="X42" s="13"/>
      <c r="Y42" s="919">
        <f t="shared" si="1"/>
        <v>8.6147338013153885E-9</v>
      </c>
      <c r="Z42" s="2"/>
      <c r="AA42" s="2"/>
      <c r="AB42" s="2"/>
      <c r="AC42" s="2"/>
      <c r="AD42" s="2"/>
    </row>
    <row r="43" spans="1:30" x14ac:dyDescent="0.2">
      <c r="A43" s="16">
        <v>1993</v>
      </c>
      <c r="B43" s="862">
        <v>185685</v>
      </c>
      <c r="C43" s="866">
        <v>9448.9712646813587</v>
      </c>
      <c r="D43" s="876">
        <v>3933.1716016983009</v>
      </c>
      <c r="E43" s="873">
        <v>4164.38650161237</v>
      </c>
      <c r="F43" s="877">
        <v>4780.4739935543021</v>
      </c>
      <c r="G43" s="877">
        <f t="shared" si="2"/>
        <v>4435.3737620880474</v>
      </c>
      <c r="H43" s="873">
        <v>1852.2340665295269</v>
      </c>
      <c r="I43" s="878">
        <v>1806.8251587561531</v>
      </c>
      <c r="J43" s="878">
        <v>2198.6435497509119</v>
      </c>
      <c r="K43" s="878">
        <v>2647.157348931235</v>
      </c>
      <c r="L43" s="878">
        <v>3216.4846838771573</v>
      </c>
      <c r="M43" s="878">
        <v>3228.2429167825621</v>
      </c>
      <c r="N43" s="889">
        <v>7.7292114496231079E-2</v>
      </c>
      <c r="O43" s="858">
        <v>8.1835798405083746E-2</v>
      </c>
      <c r="P43" s="13">
        <v>9.3942746636457741E-2</v>
      </c>
      <c r="Q43" s="13">
        <v>8.7161062717137194E-2</v>
      </c>
      <c r="R43" s="858">
        <v>3.6398891795670352E-2</v>
      </c>
      <c r="S43" s="13">
        <v>3.5506545655152877E-2</v>
      </c>
      <c r="T43" s="13">
        <v>4.3206304273724065E-2</v>
      </c>
      <c r="U43" s="13">
        <v>5.2020203953162529E-2</v>
      </c>
      <c r="V43" s="13">
        <v>6.3208252178537094E-2</v>
      </c>
      <c r="W43" s="12">
        <v>6.3439317277147467E-2</v>
      </c>
      <c r="X43" s="13"/>
      <c r="Y43" s="919">
        <f t="shared" si="1"/>
        <v>-6.7520886659622192E-9</v>
      </c>
      <c r="Z43" s="2"/>
      <c r="AA43" s="2"/>
      <c r="AB43" s="2"/>
      <c r="AC43" s="2"/>
      <c r="AD43" s="2"/>
    </row>
    <row r="44" spans="1:30" x14ac:dyDescent="0.2">
      <c r="A44" s="16">
        <v>1994</v>
      </c>
      <c r="B44" s="862">
        <v>187757</v>
      </c>
      <c r="C44" s="866">
        <v>9866.5365301317179</v>
      </c>
      <c r="D44" s="876">
        <v>3870.485383607795</v>
      </c>
      <c r="E44" s="873">
        <v>4084.6235412068809</v>
      </c>
      <c r="F44" s="877">
        <v>4670.3169161696942</v>
      </c>
      <c r="G44" s="877">
        <f t="shared" si="2"/>
        <v>4373.6627078050842</v>
      </c>
      <c r="H44" s="873">
        <v>1943.2429440267395</v>
      </c>
      <c r="I44" s="878">
        <v>1956.5840034645948</v>
      </c>
      <c r="J44" s="878">
        <v>2359.8713156350937</v>
      </c>
      <c r="K44" s="878">
        <v>2707.467516724359</v>
      </c>
      <c r="L44" s="878">
        <v>3269.0422627389185</v>
      </c>
      <c r="M44" s="878">
        <v>3687.9234546938865</v>
      </c>
      <c r="N44" s="889">
        <v>7.3654085397720337E-2</v>
      </c>
      <c r="O44" s="858">
        <v>7.7729065299081412E-2</v>
      </c>
      <c r="P44" s="13">
        <v>8.8874620851129307E-2</v>
      </c>
      <c r="Q44" s="13">
        <v>8.3229387183791886E-2</v>
      </c>
      <c r="R44" s="858">
        <v>3.697928491192215E-2</v>
      </c>
      <c r="S44" s="13">
        <v>3.7233160959431189E-2</v>
      </c>
      <c r="T44" s="13">
        <v>4.4907588114284636E-2</v>
      </c>
      <c r="U44" s="13">
        <v>5.1522231431988537E-2</v>
      </c>
      <c r="V44" s="13">
        <v>6.2208817273479163E-2</v>
      </c>
      <c r="W44" s="12">
        <v>7.0179990918628476E-2</v>
      </c>
      <c r="X44" s="13"/>
      <c r="Y44" s="919">
        <f t="shared" si="1"/>
        <v>1.862645149230957E-9</v>
      </c>
      <c r="Z44" s="2"/>
      <c r="AA44" s="2"/>
      <c r="AB44" s="2"/>
      <c r="AC44" s="2"/>
      <c r="AD44" s="2"/>
    </row>
    <row r="45" spans="1:30" x14ac:dyDescent="0.2">
      <c r="A45" s="16">
        <v>1995</v>
      </c>
      <c r="B45" s="862">
        <v>189911</v>
      </c>
      <c r="C45" s="866">
        <v>10199.03539258646</v>
      </c>
      <c r="D45" s="876">
        <v>3973.5141080046415</v>
      </c>
      <c r="E45" s="873">
        <v>4184.0138735219125</v>
      </c>
      <c r="F45" s="877">
        <v>4810.7541883068116</v>
      </c>
      <c r="G45" s="877">
        <f t="shared" si="2"/>
        <v>4446.5919484212664</v>
      </c>
      <c r="H45" s="873">
        <v>2079.0154681089466</v>
      </c>
      <c r="I45" s="878">
        <v>2057.577566419398</v>
      </c>
      <c r="J45" s="878">
        <v>2463.9844734608423</v>
      </c>
      <c r="K45" s="878">
        <v>2849.8648781308648</v>
      </c>
      <c r="L45" s="878">
        <v>3348.1066504655691</v>
      </c>
      <c r="M45" s="878">
        <v>3417.0797078069199</v>
      </c>
      <c r="N45" s="889">
        <v>7.3988765478134155E-2</v>
      </c>
      <c r="O45" s="858">
        <v>7.790837350285075E-2</v>
      </c>
      <c r="P45" s="13">
        <v>8.9578583021648228E-2</v>
      </c>
      <c r="Q45" s="13">
        <v>8.2797704980066569E-2</v>
      </c>
      <c r="R45" s="858">
        <v>3.8712279285846307E-2</v>
      </c>
      <c r="S45" s="13">
        <v>3.8313095128614805E-2</v>
      </c>
      <c r="T45" s="13">
        <v>4.5880589421187772E-2</v>
      </c>
      <c r="U45" s="13">
        <v>5.3065870255153406E-2</v>
      </c>
      <c r="V45" s="13">
        <v>6.2343374409579148E-2</v>
      </c>
      <c r="W45" s="12">
        <v>6.3627686286982232E-2</v>
      </c>
      <c r="X45" s="13"/>
      <c r="Y45" s="919">
        <f t="shared" si="1"/>
        <v>-1.39698384804543E-9</v>
      </c>
      <c r="Z45" s="2"/>
      <c r="AA45" s="2"/>
      <c r="AB45" s="2"/>
      <c r="AC45" s="2"/>
      <c r="AD45" s="2"/>
    </row>
    <row r="46" spans="1:30" x14ac:dyDescent="0.2">
      <c r="A46" s="16">
        <v>1996</v>
      </c>
      <c r="B46" s="862">
        <v>192043</v>
      </c>
      <c r="C46" s="866">
        <v>10638.968181436841</v>
      </c>
      <c r="D46" s="876">
        <v>4032.8792994820515</v>
      </c>
      <c r="E46" s="873">
        <v>4278.9841024729958</v>
      </c>
      <c r="F46" s="877">
        <v>4832.6032247053145</v>
      </c>
      <c r="G46" s="877">
        <f t="shared" si="2"/>
        <v>4656.7062253008462</v>
      </c>
      <c r="H46" s="873">
        <v>1817.9356856068055</v>
      </c>
      <c r="I46" s="878">
        <v>1643.4410467701643</v>
      </c>
      <c r="J46" s="878">
        <v>1568.5413329593403</v>
      </c>
      <c r="K46" s="878">
        <v>1445.656439729737</v>
      </c>
      <c r="L46" s="878">
        <v>1464.0214552582017</v>
      </c>
      <c r="M46" s="878">
        <v>1437.544806388338</v>
      </c>
      <c r="N46" s="889">
        <v>7.2797119617462158E-2</v>
      </c>
      <c r="O46" s="858">
        <v>7.7239533945127434E-2</v>
      </c>
      <c r="P46" s="13">
        <v>8.7232859921641662E-2</v>
      </c>
      <c r="Q46" s="13">
        <v>8.405775996076649E-2</v>
      </c>
      <c r="R46" s="858">
        <v>3.2815383683555417E-2</v>
      </c>
      <c r="S46" s="13">
        <v>2.9665597599546342E-2</v>
      </c>
      <c r="T46" s="13">
        <v>2.8313590008766099E-2</v>
      </c>
      <c r="U46" s="13">
        <v>2.6095406520665328E-2</v>
      </c>
      <c r="V46" s="13">
        <v>2.6426911664489964E-2</v>
      </c>
      <c r="W46" s="12">
        <v>2.5948984200829806E-2</v>
      </c>
      <c r="X46" s="13"/>
      <c r="Y46" s="919">
        <f t="shared" si="1"/>
        <v>-6.9849193096160889E-10</v>
      </c>
      <c r="Z46" s="2"/>
      <c r="AA46" s="2"/>
      <c r="AB46" s="2"/>
      <c r="AC46" s="2"/>
      <c r="AD46" s="2"/>
    </row>
    <row r="47" spans="1:30" x14ac:dyDescent="0.2">
      <c r="A47" s="16">
        <v>1997</v>
      </c>
      <c r="B47" s="862">
        <v>194426</v>
      </c>
      <c r="C47" s="866">
        <v>11162.2452735426</v>
      </c>
      <c r="D47" s="876">
        <v>3979.3507922133908</v>
      </c>
      <c r="E47" s="873">
        <v>4229.5868952375677</v>
      </c>
      <c r="F47" s="877">
        <v>4772.4169564381218</v>
      </c>
      <c r="G47" s="877">
        <f t="shared" si="2"/>
        <v>4608.4460425462667</v>
      </c>
      <c r="H47" s="873">
        <v>1727.2241272721578</v>
      </c>
      <c r="I47" s="878">
        <v>1581.1932655376836</v>
      </c>
      <c r="J47" s="878">
        <v>1522.1115870307294</v>
      </c>
      <c r="K47" s="878">
        <v>1392.8293378949095</v>
      </c>
      <c r="L47" s="878">
        <v>1399.3449882960881</v>
      </c>
      <c r="M47" s="878">
        <v>1483.1346097087194</v>
      </c>
      <c r="N47" s="889">
        <v>6.931304931640625E-2</v>
      </c>
      <c r="O47" s="858">
        <v>7.3671706860144098E-2</v>
      </c>
      <c r="P47" s="13">
        <v>8.3126818703021854E-2</v>
      </c>
      <c r="Q47" s="13">
        <v>8.0270743771582914E-2</v>
      </c>
      <c r="R47" s="858">
        <v>3.0085101154782017E-2</v>
      </c>
      <c r="S47" s="13">
        <v>2.7541509285242675E-2</v>
      </c>
      <c r="T47" s="13">
        <v>2.6512413960431972E-2</v>
      </c>
      <c r="U47" s="13">
        <v>2.426055244381942E-2</v>
      </c>
      <c r="V47" s="13">
        <v>2.4374043216854324E-2</v>
      </c>
      <c r="W47" s="12">
        <v>2.5833505944428126E-2</v>
      </c>
      <c r="X47" s="13"/>
      <c r="Y47" s="919">
        <f t="shared" si="1"/>
        <v>-3.0267983536225174E-9</v>
      </c>
      <c r="Z47" s="2"/>
      <c r="AA47" s="2"/>
      <c r="AB47" s="2"/>
      <c r="AC47" s="2"/>
      <c r="AD47" s="2"/>
    </row>
    <row r="48" spans="1:30" x14ac:dyDescent="0.2">
      <c r="A48" s="16">
        <v>1998</v>
      </c>
      <c r="B48" s="862">
        <v>196795</v>
      </c>
      <c r="C48" s="866">
        <v>11730.697493793905</v>
      </c>
      <c r="D48" s="876">
        <v>3934.5910072402876</v>
      </c>
      <c r="E48" s="873">
        <v>4180.6552616938725</v>
      </c>
      <c r="F48" s="877">
        <v>4590.9863321816574</v>
      </c>
      <c r="G48" s="877">
        <f t="shared" si="2"/>
        <v>4712.9052390076095</v>
      </c>
      <c r="H48" s="873">
        <v>1720.0089698993036</v>
      </c>
      <c r="I48" s="878">
        <v>1529.4515344829988</v>
      </c>
      <c r="J48" s="878">
        <v>1289.1355297896471</v>
      </c>
      <c r="K48" s="878">
        <v>1296.0530196282641</v>
      </c>
      <c r="L48" s="878">
        <v>1294.3932358064824</v>
      </c>
      <c r="M48" s="878">
        <v>1247.8455324401225</v>
      </c>
      <c r="N48" s="889">
        <v>6.6006973385810852E-2</v>
      </c>
      <c r="O48" s="858">
        <v>7.0134964494678168E-2</v>
      </c>
      <c r="P48" s="13">
        <v>7.7018707175739096E-2</v>
      </c>
      <c r="Q48" s="13">
        <v>7.9064027267021539E-2</v>
      </c>
      <c r="R48" s="858">
        <v>2.8854990541731237E-2</v>
      </c>
      <c r="S48" s="13">
        <v>2.5658185703605337E-2</v>
      </c>
      <c r="T48" s="13">
        <v>2.1626627633963835E-2</v>
      </c>
      <c r="U48" s="13">
        <v>2.1742675926361695E-2</v>
      </c>
      <c r="V48" s="13">
        <v>2.1714831277108715E-2</v>
      </c>
      <c r="W48" s="12">
        <v>2.0933943756240577E-2</v>
      </c>
      <c r="X48" s="13"/>
      <c r="Y48" s="919">
        <f t="shared" si="1"/>
        <v>-6.28642737865448E-9</v>
      </c>
      <c r="Z48" s="2"/>
      <c r="AA48" s="2"/>
      <c r="AB48" s="2"/>
      <c r="AC48" s="2"/>
      <c r="AD48" s="2"/>
    </row>
    <row r="49" spans="1:30" x14ac:dyDescent="0.2">
      <c r="A49" s="20">
        <v>1999</v>
      </c>
      <c r="B49" s="863">
        <v>199255</v>
      </c>
      <c r="C49" s="886">
        <v>12232.834002771411</v>
      </c>
      <c r="D49" s="879">
        <v>3976.8032141078265</v>
      </c>
      <c r="E49" s="880">
        <v>4227.2170711805484</v>
      </c>
      <c r="F49" s="881">
        <v>4615.5165631902573</v>
      </c>
      <c r="G49" s="881">
        <f t="shared" si="2"/>
        <v>4798.6469739635486</v>
      </c>
      <c r="H49" s="880">
        <v>1723.083360460495</v>
      </c>
      <c r="I49" s="882">
        <v>1661.9420160902453</v>
      </c>
      <c r="J49" s="882">
        <v>1319.8041835193665</v>
      </c>
      <c r="K49" s="882">
        <v>1289.2530518162439</v>
      </c>
      <c r="L49" s="882">
        <v>1355.9341811767201</v>
      </c>
      <c r="M49" s="882">
        <v>1197.9937400099946</v>
      </c>
      <c r="N49" s="890">
        <v>6.4776316285133362E-2</v>
      </c>
      <c r="O49" s="859">
        <v>6.8855192290458125E-2</v>
      </c>
      <c r="P49" s="18">
        <v>7.5180023908615112E-2</v>
      </c>
      <c r="Q49" s="18">
        <v>7.8162950840376416E-2</v>
      </c>
      <c r="R49" s="859">
        <v>2.8066511399629231E-2</v>
      </c>
      <c r="S49" s="18">
        <v>2.707060819602702E-2</v>
      </c>
      <c r="T49" s="18">
        <v>2.1497682591586909E-2</v>
      </c>
      <c r="U49" s="18">
        <v>2.1000049275698984E-2</v>
      </c>
      <c r="V49" s="18">
        <v>2.2086187486003443E-2</v>
      </c>
      <c r="W49" s="17">
        <v>1.9513568369489143E-2</v>
      </c>
      <c r="X49" s="13"/>
      <c r="Y49" s="919">
        <f t="shared" si="1"/>
        <v>7.9162418842315674E-9</v>
      </c>
      <c r="Z49" s="2"/>
      <c r="AA49" s="2"/>
      <c r="AB49" s="2"/>
      <c r="AC49" s="2"/>
      <c r="AD49" s="2"/>
    </row>
    <row r="50" spans="1:30" x14ac:dyDescent="0.2">
      <c r="A50" s="24">
        <v>2000</v>
      </c>
      <c r="B50" s="861">
        <v>201646.4407831867</v>
      </c>
      <c r="C50" s="865">
        <v>12792.542522966358</v>
      </c>
      <c r="D50" s="883">
        <v>4154.2188057503554</v>
      </c>
      <c r="E50" s="868">
        <v>4418.266147198452</v>
      </c>
      <c r="F50" s="884">
        <v>4766.870460880662</v>
      </c>
      <c r="G50" s="884">
        <f t="shared" si="2"/>
        <v>5087.0772918953026</v>
      </c>
      <c r="H50" s="868">
        <v>1777.7882275982911</v>
      </c>
      <c r="I50" s="885">
        <v>1688.8496515663376</v>
      </c>
      <c r="J50" s="885">
        <v>1394.9399962452894</v>
      </c>
      <c r="K50" s="885">
        <v>1405.1621553226987</v>
      </c>
      <c r="L50" s="885">
        <v>1408.1328497641691</v>
      </c>
      <c r="M50" s="885">
        <v>1414.4578908103547</v>
      </c>
      <c r="N50" s="888">
        <v>6.5482169389724731E-2</v>
      </c>
      <c r="O50" s="857">
        <v>6.9644297950617343E-2</v>
      </c>
      <c r="P50" s="22">
        <v>7.5139282154850662E-2</v>
      </c>
      <c r="Q50" s="22">
        <v>8.0186642182980022E-2</v>
      </c>
      <c r="R50" s="857">
        <v>2.8022941328345038E-2</v>
      </c>
      <c r="S50" s="22">
        <v>2.662101928876837E-2</v>
      </c>
      <c r="T50" s="22">
        <v>2.19881766930996E-2</v>
      </c>
      <c r="U50" s="22">
        <v>2.2149306663266092E-2</v>
      </c>
      <c r="V50" s="22">
        <v>2.2196133160790058E-2</v>
      </c>
      <c r="W50" s="21">
        <v>2.2295833592700376E-2</v>
      </c>
      <c r="X50" s="13"/>
      <c r="Y50" s="919">
        <f t="shared" si="1"/>
        <v>-7.1013346175652359E-9</v>
      </c>
      <c r="Z50" s="2"/>
      <c r="AA50" s="2"/>
      <c r="AB50" s="2"/>
      <c r="AC50" s="2"/>
      <c r="AD50" s="2"/>
    </row>
    <row r="51" spans="1:30" x14ac:dyDescent="0.2">
      <c r="A51" s="16">
        <v>2001</v>
      </c>
      <c r="B51" s="862">
        <v>203775.64568079551</v>
      </c>
      <c r="C51" s="866">
        <v>12864.456516984681</v>
      </c>
      <c r="D51" s="876">
        <v>4552.2586148773235</v>
      </c>
      <c r="E51" s="873">
        <v>4822.7740072959068</v>
      </c>
      <c r="F51" s="877">
        <v>5127.2462134194102</v>
      </c>
      <c r="G51" s="877">
        <f t="shared" si="2"/>
        <v>5647.8772514655038</v>
      </c>
      <c r="H51" s="873">
        <v>2117.6240517625315</v>
      </c>
      <c r="I51" s="878">
        <v>1841.8630466191375</v>
      </c>
      <c r="J51" s="878">
        <v>1724.2773433895966</v>
      </c>
      <c r="K51" s="878">
        <v>1729.5709301371965</v>
      </c>
      <c r="L51" s="878">
        <v>1717.8502373779741</v>
      </c>
      <c r="M51" s="878">
        <v>2056.3866285452868</v>
      </c>
      <c r="N51" s="889">
        <v>7.2108715772628784E-2</v>
      </c>
      <c r="O51" s="858">
        <v>7.6393735406681026E-2</v>
      </c>
      <c r="P51" s="13">
        <v>8.1216637976467609E-2</v>
      </c>
      <c r="Q51" s="13">
        <v>8.9463541046118034E-2</v>
      </c>
      <c r="R51" s="858">
        <v>3.3543601930432494E-2</v>
      </c>
      <c r="S51" s="13">
        <v>2.9175490708439607E-2</v>
      </c>
      <c r="T51" s="13">
        <v>2.7312908906651497E-2</v>
      </c>
      <c r="U51" s="13">
        <v>2.7396760413012089E-2</v>
      </c>
      <c r="V51" s="13">
        <v>2.7211102221258443E-2</v>
      </c>
      <c r="W51" s="12">
        <v>3.2573588510942379E-2</v>
      </c>
      <c r="X51" s="13"/>
      <c r="Y51" s="919">
        <f t="shared" si="1"/>
        <v>6.2864273925322678E-9</v>
      </c>
      <c r="Z51" s="2"/>
      <c r="AA51" s="2"/>
      <c r="AB51" s="2"/>
      <c r="AC51" s="2"/>
      <c r="AD51" s="2"/>
    </row>
    <row r="52" spans="1:30" x14ac:dyDescent="0.2">
      <c r="A52" s="16">
        <v>2002</v>
      </c>
      <c r="B52" s="862">
        <v>206200.68043331249</v>
      </c>
      <c r="C52" s="866">
        <v>12988.294013629897</v>
      </c>
      <c r="D52" s="876">
        <v>5012.4538498479187</v>
      </c>
      <c r="E52" s="873">
        <v>5311.2531180599717</v>
      </c>
      <c r="F52" s="877">
        <v>5724.6267251040263</v>
      </c>
      <c r="G52" s="877">
        <f t="shared" si="2"/>
        <v>6122.349388769896</v>
      </c>
      <c r="H52" s="873">
        <v>2323.2680620921883</v>
      </c>
      <c r="I52" s="878">
        <v>2065.6888413842171</v>
      </c>
      <c r="J52" s="878">
        <v>1926.1588958918226</v>
      </c>
      <c r="K52" s="878">
        <v>1687.6024858280314</v>
      </c>
      <c r="L52" s="878">
        <v>1688.8197177518409</v>
      </c>
      <c r="M52" s="878">
        <v>1896.8893885358236</v>
      </c>
      <c r="N52" s="889">
        <v>7.9577147960662842E-2</v>
      </c>
      <c r="O52" s="858">
        <v>8.4320851202493136E-2</v>
      </c>
      <c r="P52" s="13">
        <v>9.0883523633237942E-2</v>
      </c>
      <c r="Q52" s="13">
        <v>9.7197723464685401E-2</v>
      </c>
      <c r="R52" s="858">
        <v>3.6883939856124925E-2</v>
      </c>
      <c r="S52" s="13">
        <v>3.2794641406326264E-2</v>
      </c>
      <c r="T52" s="13">
        <v>3.0579479840753265E-2</v>
      </c>
      <c r="U52" s="13">
        <v>2.6792185371959935E-2</v>
      </c>
      <c r="V52" s="13">
        <v>2.6811510007718201E-2</v>
      </c>
      <c r="W52" s="12">
        <v>3.0114800466662928E-2</v>
      </c>
      <c r="X52" s="13"/>
      <c r="Y52" s="919">
        <f t="shared" si="1"/>
        <v>1.2107193470001221E-8</v>
      </c>
      <c r="Z52" s="2"/>
      <c r="AA52" s="2"/>
      <c r="AB52" s="2"/>
      <c r="AC52" s="2"/>
      <c r="AD52" s="2"/>
    </row>
    <row r="53" spans="1:30" x14ac:dyDescent="0.2">
      <c r="A53" s="16">
        <v>2003</v>
      </c>
      <c r="B53" s="862">
        <v>208605.71414694539</v>
      </c>
      <c r="C53" s="866">
        <v>13277.602009336428</v>
      </c>
      <c r="D53" s="876">
        <v>5182.3250185976585</v>
      </c>
      <c r="E53" s="873">
        <v>5505.5702318755275</v>
      </c>
      <c r="F53" s="877">
        <v>6025.6371456693096</v>
      </c>
      <c r="G53" s="877">
        <f t="shared" si="2"/>
        <v>6231.8791476021815</v>
      </c>
      <c r="H53" s="873">
        <v>2273.1160243666659</v>
      </c>
      <c r="I53" s="878">
        <v>2077.9131064984972</v>
      </c>
      <c r="J53" s="878">
        <v>1760.0386170730305</v>
      </c>
      <c r="K53" s="878">
        <v>1753.2806904584174</v>
      </c>
      <c r="L53" s="878">
        <v>2221.3803442436738</v>
      </c>
      <c r="M53" s="878">
        <v>2050.3756699264095</v>
      </c>
      <c r="N53" s="889">
        <v>8.1420019268989563E-2</v>
      </c>
      <c r="O53" s="858">
        <v>8.6498556682070349E-2</v>
      </c>
      <c r="P53" s="13">
        <v>9.4669379235710935E-2</v>
      </c>
      <c r="Q53" s="13">
        <v>9.7909667660537186E-2</v>
      </c>
      <c r="R53" s="858">
        <v>3.5713149954972323E-2</v>
      </c>
      <c r="S53" s="13">
        <v>3.2646297668179614E-2</v>
      </c>
      <c r="T53" s="13">
        <v>2.7652140227019114E-2</v>
      </c>
      <c r="U53" s="13">
        <v>2.7545965775743749E-2</v>
      </c>
      <c r="V53" s="13">
        <v>3.4900325584175107E-2</v>
      </c>
      <c r="W53" s="12">
        <v>3.2213654287405191E-2</v>
      </c>
      <c r="X53" s="13"/>
      <c r="Y53" s="919">
        <f t="shared" si="1"/>
        <v>-3.2596290111541748E-9</v>
      </c>
      <c r="Z53" s="2"/>
      <c r="AA53" s="2"/>
      <c r="AB53" s="2"/>
      <c r="AC53" s="2"/>
      <c r="AD53" s="2"/>
    </row>
    <row r="54" spans="1:30" x14ac:dyDescent="0.2">
      <c r="A54" s="16">
        <v>2004</v>
      </c>
      <c r="B54" s="862">
        <v>210950.91872463207</v>
      </c>
      <c r="C54" s="866">
        <v>13820.676011751411</v>
      </c>
      <c r="D54" s="876">
        <v>5271.8868513349453</v>
      </c>
      <c r="E54" s="873">
        <v>5608.4964334054912</v>
      </c>
      <c r="F54" s="877">
        <v>6033.996064289302</v>
      </c>
      <c r="G54" s="877">
        <f t="shared" si="2"/>
        <v>6478.7460031521005</v>
      </c>
      <c r="H54" s="873">
        <v>2242.3954262891352</v>
      </c>
      <c r="I54" s="878">
        <v>1976.9241170195062</v>
      </c>
      <c r="J54" s="878">
        <v>1711.7996389977197</v>
      </c>
      <c r="K54" s="878">
        <v>1603.6261319166599</v>
      </c>
      <c r="L54" s="878">
        <v>1723.8018780721095</v>
      </c>
      <c r="M54" s="878">
        <v>1917.9211430094397</v>
      </c>
      <c r="N54" s="889">
        <v>8.0467075109481812E-2</v>
      </c>
      <c r="O54" s="858">
        <v>8.5604891850784445E-2</v>
      </c>
      <c r="P54" s="13">
        <v>9.2099475616123513E-2</v>
      </c>
      <c r="Q54" s="13">
        <v>9.8887885106806739E-2</v>
      </c>
      <c r="R54" s="858">
        <v>3.4226645275339251E-2</v>
      </c>
      <c r="S54" s="13">
        <v>3.0174642570273132E-2</v>
      </c>
      <c r="T54" s="13">
        <v>2.6127933699626731E-2</v>
      </c>
      <c r="U54" s="13">
        <v>2.4476834963138565E-2</v>
      </c>
      <c r="V54" s="13">
        <v>2.631112903372923E-2</v>
      </c>
      <c r="W54" s="12">
        <v>2.9274054815786599E-2</v>
      </c>
      <c r="X54" s="13"/>
      <c r="Y54" s="919">
        <f t="shared" si="1"/>
        <v>-7.9162418842315674E-9</v>
      </c>
      <c r="Z54" s="2"/>
      <c r="AA54" s="2"/>
      <c r="AB54" s="2"/>
      <c r="AC54" s="2"/>
      <c r="AD54" s="2"/>
    </row>
    <row r="55" spans="1:30" x14ac:dyDescent="0.2">
      <c r="A55" s="16">
        <v>2005</v>
      </c>
      <c r="B55" s="862">
        <v>213348.60569152678</v>
      </c>
      <c r="C55" s="866">
        <v>14326.383459167168</v>
      </c>
      <c r="D55" s="876">
        <v>5380.5953740512687</v>
      </c>
      <c r="E55" s="873">
        <v>5731.168681293334</v>
      </c>
      <c r="F55" s="877">
        <v>6051.409655935694</v>
      </c>
      <c r="G55" s="877">
        <f t="shared" si="2"/>
        <v>6763.6596333137168</v>
      </c>
      <c r="H55" s="873">
        <v>2225.4415500224</v>
      </c>
      <c r="I55" s="878">
        <v>2077.292564590653</v>
      </c>
      <c r="J55" s="878">
        <v>1701.845056461442</v>
      </c>
      <c r="K55" s="878">
        <v>1673.4852315989474</v>
      </c>
      <c r="L55" s="878">
        <v>1832.155060306093</v>
      </c>
      <c r="M55" s="878">
        <v>2424.8713527439299</v>
      </c>
      <c r="N55" s="889">
        <v>8.0127865076065063E-2</v>
      </c>
      <c r="O55" s="858">
        <v>8.5348605293297103E-2</v>
      </c>
      <c r="P55" s="13">
        <v>9.0117636194918305E-2</v>
      </c>
      <c r="Q55" s="13">
        <v>0.10072446798959486</v>
      </c>
      <c r="R55" s="858">
        <v>3.3141291596621159E-2</v>
      </c>
      <c r="S55" s="13">
        <v>3.0935055838199332E-2</v>
      </c>
      <c r="T55" s="13">
        <v>2.5343888842144221E-2</v>
      </c>
      <c r="U55" s="13">
        <v>2.4921554125967298E-2</v>
      </c>
      <c r="V55" s="13">
        <v>2.728446635824611E-2</v>
      </c>
      <c r="W55" s="12">
        <v>3.6111201655586456E-2</v>
      </c>
      <c r="X55" s="13"/>
      <c r="Y55" s="919">
        <f t="shared" si="1"/>
        <v>8.8475644449692581E-9</v>
      </c>
      <c r="Z55" s="2"/>
      <c r="AA55" s="2"/>
      <c r="AB55" s="2"/>
      <c r="AC55" s="2"/>
      <c r="AD55" s="2"/>
    </row>
    <row r="56" spans="1:30" x14ac:dyDescent="0.2">
      <c r="A56" s="16">
        <v>2006</v>
      </c>
      <c r="B56" s="862">
        <v>215896.60788327493</v>
      </c>
      <c r="C56" s="866">
        <v>14846.234326952852</v>
      </c>
      <c r="D56" s="876">
        <v>5378.0015660758836</v>
      </c>
      <c r="E56" s="873">
        <v>5710.0397198397577</v>
      </c>
      <c r="F56" s="877">
        <v>6075.5803631360295</v>
      </c>
      <c r="G56" s="877">
        <f t="shared" si="2"/>
        <v>6680.6238456793571</v>
      </c>
      <c r="H56" s="873">
        <v>2389.659142843705</v>
      </c>
      <c r="I56" s="878">
        <v>2130.138356784129</v>
      </c>
      <c r="J56" s="878">
        <v>1838.977781677766</v>
      </c>
      <c r="K56" s="878">
        <v>1773.374525094247</v>
      </c>
      <c r="L56" s="878">
        <v>1806.854334689677</v>
      </c>
      <c r="M56" s="878">
        <v>1429.9960002961466</v>
      </c>
      <c r="N56" s="889">
        <v>7.8207865357398987E-2</v>
      </c>
      <c r="O56" s="858">
        <v>8.3036423866360565E-2</v>
      </c>
      <c r="P56" s="13">
        <v>8.8352181599475457E-2</v>
      </c>
      <c r="Q56" s="13">
        <v>9.7150832666557094E-2</v>
      </c>
      <c r="R56" s="858">
        <v>3.4750852746583398E-2</v>
      </c>
      <c r="S56" s="13">
        <v>3.0976854832260873E-2</v>
      </c>
      <c r="T56" s="13">
        <v>2.6742745419028324E-2</v>
      </c>
      <c r="U56" s="13">
        <v>2.5788731070974794E-2</v>
      </c>
      <c r="V56" s="13">
        <v>2.6275600479408467E-2</v>
      </c>
      <c r="W56" s="12">
        <v>2.0795258848238515E-2</v>
      </c>
      <c r="X56" s="13"/>
      <c r="Y56" s="919">
        <f t="shared" si="1"/>
        <v>1.3969838619232178E-9</v>
      </c>
      <c r="Z56" s="2"/>
      <c r="AA56" s="2"/>
      <c r="AB56" s="2"/>
      <c r="AC56" s="2"/>
      <c r="AD56" s="2"/>
    </row>
    <row r="57" spans="1:30" x14ac:dyDescent="0.2">
      <c r="A57" s="16">
        <v>2007</v>
      </c>
      <c r="B57" s="862">
        <v>218456.65775859603</v>
      </c>
      <c r="C57" s="866">
        <v>14854.357364210802</v>
      </c>
      <c r="D57" s="876">
        <v>5516.4549652653777</v>
      </c>
      <c r="E57" s="873">
        <v>5854.1277327577536</v>
      </c>
      <c r="F57" s="877">
        <v>6041.5261447834991</v>
      </c>
      <c r="G57" s="877">
        <f t="shared" si="2"/>
        <v>7083.4116509150099</v>
      </c>
      <c r="H57" s="873">
        <v>2477.3876299160088</v>
      </c>
      <c r="I57" s="878">
        <v>2329.9413385071985</v>
      </c>
      <c r="J57" s="878">
        <v>1843.7374850641772</v>
      </c>
      <c r="K57" s="878">
        <v>1904.0013350499576</v>
      </c>
      <c r="L57" s="878">
        <v>1892.1012114609744</v>
      </c>
      <c r="M57" s="878">
        <v>2492.2135087554825</v>
      </c>
      <c r="N57" s="889">
        <v>8.1128135323524475E-2</v>
      </c>
      <c r="O57" s="858">
        <v>8.6094143774365264E-2</v>
      </c>
      <c r="P57" s="13">
        <v>8.885013178223744E-2</v>
      </c>
      <c r="Q57" s="13">
        <v>0.10417269470811635</v>
      </c>
      <c r="R57" s="858">
        <v>3.6433876493902055E-2</v>
      </c>
      <c r="S57" s="13">
        <v>3.4265447175130241E-2</v>
      </c>
      <c r="T57" s="13">
        <v>2.7115055797821693E-2</v>
      </c>
      <c r="U57" s="13">
        <v>2.8001330372262594E-2</v>
      </c>
      <c r="V57" s="13">
        <v>2.7826320362578368E-2</v>
      </c>
      <c r="W57" s="12">
        <v>3.6651914330221295E-2</v>
      </c>
      <c r="X57" s="13"/>
      <c r="Y57" s="919">
        <f t="shared" si="1"/>
        <v>-1.8277205526828766E-8</v>
      </c>
      <c r="Z57" s="2"/>
      <c r="AA57" s="2"/>
      <c r="AB57" s="2"/>
      <c r="AC57" s="2"/>
      <c r="AD57" s="2"/>
    </row>
    <row r="58" spans="1:30" x14ac:dyDescent="0.2">
      <c r="A58" s="16">
        <v>2008</v>
      </c>
      <c r="B58" s="862">
        <v>220883.80606717154</v>
      </c>
      <c r="C58" s="866">
        <v>14604.951517589659</v>
      </c>
      <c r="D58" s="876">
        <v>6506.7257058516398</v>
      </c>
      <c r="E58" s="873">
        <v>6937.4471082118989</v>
      </c>
      <c r="F58" s="877">
        <v>6820.3946760875551</v>
      </c>
      <c r="G58" s="877">
        <f t="shared" si="2"/>
        <v>8818.1244254203029</v>
      </c>
      <c r="H58" s="873">
        <v>2630.2407820506041</v>
      </c>
      <c r="I58" s="878">
        <v>2437.6620546396948</v>
      </c>
      <c r="J58" s="878">
        <v>1963.676377389806</v>
      </c>
      <c r="K58" s="878">
        <v>1950.777865960519</v>
      </c>
      <c r="L58" s="878">
        <v>1909.8816848847609</v>
      </c>
      <c r="M58" s="878">
        <v>1376.3108455935785</v>
      </c>
      <c r="N58" s="889">
        <v>9.8407059907913208E-2</v>
      </c>
      <c r="O58" s="858">
        <v>0.10492124672964565</v>
      </c>
      <c r="P58" s="13">
        <v>0.1031509576132521</v>
      </c>
      <c r="Q58" s="13">
        <v>0.13336441980754898</v>
      </c>
      <c r="R58" s="858">
        <v>3.9779494927643107E-2</v>
      </c>
      <c r="S58" s="13">
        <v>3.6866953778371681E-2</v>
      </c>
      <c r="T58" s="13">
        <v>2.9698442449443974E-2</v>
      </c>
      <c r="U58" s="13">
        <v>2.9503366670269319E-2</v>
      </c>
      <c r="V58" s="13">
        <v>2.8884856973832033E-2</v>
      </c>
      <c r="W58" s="12">
        <v>2.0815185695077787E-2</v>
      </c>
      <c r="X58" s="13"/>
      <c r="Y58" s="919">
        <f t="shared" si="1"/>
        <v>1.1641532182693481E-8</v>
      </c>
      <c r="Z58" s="2"/>
      <c r="AA58" s="2"/>
      <c r="AB58" s="2"/>
      <c r="AC58" s="2"/>
      <c r="AD58" s="2"/>
    </row>
    <row r="59" spans="1:30" x14ac:dyDescent="0.2">
      <c r="A59" s="20">
        <v>2009</v>
      </c>
      <c r="B59" s="863">
        <v>223261.82783409781</v>
      </c>
      <c r="C59" s="886">
        <v>14088.925090824487</v>
      </c>
      <c r="D59" s="879">
        <v>7154.2968899429079</v>
      </c>
      <c r="E59" s="880">
        <v>7571.2917847049848</v>
      </c>
      <c r="F59" s="881">
        <v>7880.0791699832325</v>
      </c>
      <c r="G59" s="881">
        <f t="shared" si="2"/>
        <v>9078.1304992834212</v>
      </c>
      <c r="H59" s="880">
        <v>3401.3379884718756</v>
      </c>
      <c r="I59" s="882">
        <v>3167.996380990262</v>
      </c>
      <c r="J59" s="882">
        <v>2622.5338621155938</v>
      </c>
      <c r="K59" s="882">
        <v>2345.8084863036652</v>
      </c>
      <c r="L59" s="882">
        <v>2223.8436089112993</v>
      </c>
      <c r="M59" s="882">
        <v>2417.5517682825403</v>
      </c>
      <c r="N59" s="890">
        <v>0.11337141692638397</v>
      </c>
      <c r="O59" s="859">
        <v>0.11997937614271198</v>
      </c>
      <c r="P59" s="18">
        <v>0.12487261218484491</v>
      </c>
      <c r="Q59" s="18">
        <v>0.14385767512572381</v>
      </c>
      <c r="R59" s="859">
        <v>5.3899707145319553E-2</v>
      </c>
      <c r="S59" s="18">
        <v>5.0202031598018948E-2</v>
      </c>
      <c r="T59" s="18">
        <v>4.1558294890364778E-2</v>
      </c>
      <c r="U59" s="18">
        <v>3.7173133296164458E-2</v>
      </c>
      <c r="V59" s="18">
        <v>3.5240402354475009E-2</v>
      </c>
      <c r="W59" s="17">
        <v>3.8310021750476153E-2</v>
      </c>
      <c r="X59" s="13"/>
      <c r="Y59" s="919">
        <f t="shared" si="1"/>
        <v>-7.6834112266999099E-9</v>
      </c>
      <c r="Z59" s="2"/>
      <c r="AA59" s="2"/>
      <c r="AB59" s="2"/>
      <c r="AC59" s="2"/>
      <c r="AD59" s="2"/>
    </row>
    <row r="60" spans="1:30" x14ac:dyDescent="0.2">
      <c r="A60" s="16">
        <v>2010</v>
      </c>
      <c r="B60" s="862">
        <v>225678.51719646383</v>
      </c>
      <c r="C60" s="866">
        <v>14703.888015344683</v>
      </c>
      <c r="D60" s="876">
        <v>7908.5989808280574</v>
      </c>
      <c r="E60" s="873">
        <v>8395.2242020416252</v>
      </c>
      <c r="F60" s="877">
        <v>8375.91114936146</v>
      </c>
      <c r="G60" s="877">
        <f t="shared" si="2"/>
        <v>10518.171568402237</v>
      </c>
      <c r="H60" s="873">
        <v>3528.9786646525367</v>
      </c>
      <c r="I60" s="878">
        <v>3245.3575014308644</v>
      </c>
      <c r="J60" s="878">
        <v>2585.1830823703203</v>
      </c>
      <c r="K60" s="878">
        <v>2566.1563584165024</v>
      </c>
      <c r="L60" s="878">
        <v>2541.787130057387</v>
      </c>
      <c r="M60" s="878">
        <v>2966.5121150415816</v>
      </c>
      <c r="N60" s="889">
        <v>0.12138292193412781</v>
      </c>
      <c r="O60" s="858">
        <v>0.12885175318741757</v>
      </c>
      <c r="P60" s="13">
        <v>0.12855533219408244</v>
      </c>
      <c r="Q60" s="13">
        <v>0.16143521772594085</v>
      </c>
      <c r="R60" s="858">
        <v>5.4163543100003146E-2</v>
      </c>
      <c r="S60" s="13">
        <v>4.9810462915047538E-2</v>
      </c>
      <c r="T60" s="13">
        <v>3.9677960285189336E-2</v>
      </c>
      <c r="U60" s="13">
        <v>3.9385933928315353E-2</v>
      </c>
      <c r="V60" s="13">
        <v>3.9011909635178199E-2</v>
      </c>
      <c r="W60" s="12">
        <v>4.5530682406536016E-2</v>
      </c>
      <c r="X60" s="13"/>
      <c r="Y60" s="919">
        <f t="shared" si="1"/>
        <v>1.0244548320770264E-8</v>
      </c>
      <c r="Z60" s="2"/>
      <c r="AA60" s="2"/>
      <c r="AB60" s="2"/>
      <c r="AC60" s="2"/>
      <c r="AD60" s="2"/>
    </row>
    <row r="61" spans="1:30" x14ac:dyDescent="0.2">
      <c r="A61" s="16">
        <v>2011</v>
      </c>
      <c r="B61" s="862">
        <v>227764.16748138887</v>
      </c>
      <c r="C61" s="866">
        <v>15093.587978619662</v>
      </c>
      <c r="D61" s="876">
        <v>7573.6461981691436</v>
      </c>
      <c r="E61" s="873">
        <v>8040.0776315419653</v>
      </c>
      <c r="F61" s="877">
        <v>8075.6479829545024</v>
      </c>
      <c r="G61" s="877">
        <f t="shared" si="2"/>
        <v>10005.634100161784</v>
      </c>
      <c r="H61" s="873">
        <v>3375.7632206670705</v>
      </c>
      <c r="I61" s="878">
        <v>3145.1800205422487</v>
      </c>
      <c r="J61" s="878">
        <v>2577.7185880375155</v>
      </c>
      <c r="K61" s="878">
        <v>2524.6684070606771</v>
      </c>
      <c r="L61" s="878">
        <v>2646.7274312396926</v>
      </c>
      <c r="M61" s="878">
        <v>3038.936082326612</v>
      </c>
      <c r="N61" s="889">
        <v>0.11428728699684143</v>
      </c>
      <c r="O61" s="858">
        <v>0.12132579681039916</v>
      </c>
      <c r="P61" s="13">
        <v>0.12186255794949831</v>
      </c>
      <c r="Q61" s="13">
        <v>0.15098629458912502</v>
      </c>
      <c r="R61" s="858">
        <v>5.0940697510668549E-2</v>
      </c>
      <c r="S61" s="13">
        <v>4.7461167614528676E-2</v>
      </c>
      <c r="T61" s="13">
        <v>3.8898102229723015E-2</v>
      </c>
      <c r="U61" s="13">
        <v>3.8097568233297359E-2</v>
      </c>
      <c r="V61" s="13">
        <v>3.9939454474335896E-2</v>
      </c>
      <c r="W61" s="12">
        <v>4.5857933037574128E-2</v>
      </c>
      <c r="X61" s="13"/>
      <c r="Y61" s="919">
        <f t="shared" si="1"/>
        <v>-1.1641532182693481E-10</v>
      </c>
      <c r="Z61" s="2"/>
      <c r="AA61" s="2"/>
      <c r="AB61" s="2"/>
      <c r="AC61" s="2"/>
      <c r="AD61" s="2"/>
    </row>
    <row r="62" spans="1:30" x14ac:dyDescent="0.2">
      <c r="A62" s="16">
        <v>2012</v>
      </c>
      <c r="B62" s="862">
        <v>229832.41759697485</v>
      </c>
      <c r="C62" s="866">
        <v>15607.292564880001</v>
      </c>
      <c r="D62" s="876">
        <v>7333.2706931421071</v>
      </c>
      <c r="E62" s="873">
        <v>7771.3486614783778</v>
      </c>
      <c r="F62" s="877">
        <v>7862.0968872883113</v>
      </c>
      <c r="G62" s="877">
        <f t="shared" si="2"/>
        <v>9600.750544585555</v>
      </c>
      <c r="H62" s="873">
        <v>3390.5754605821785</v>
      </c>
      <c r="I62" s="878">
        <v>3078.7879348934166</v>
      </c>
      <c r="J62" s="878">
        <v>2561.8292076363136</v>
      </c>
      <c r="K62" s="878">
        <v>2448.2370214663874</v>
      </c>
      <c r="L62" s="878">
        <v>2637.6408417987041</v>
      </c>
      <c r="M62" s="878">
        <v>2986.3919111223959</v>
      </c>
      <c r="N62" s="889">
        <v>0.10798947513103485</v>
      </c>
      <c r="O62" s="858">
        <v>0.11444059521737573</v>
      </c>
      <c r="P62" s="13">
        <v>0.1157769502606243</v>
      </c>
      <c r="Q62" s="13">
        <v>0.14138030021765896</v>
      </c>
      <c r="R62" s="858">
        <v>4.9929489814530818E-2</v>
      </c>
      <c r="S62" s="13">
        <v>4.5338118152358227E-2</v>
      </c>
      <c r="T62" s="13">
        <v>3.7725402904698065E-2</v>
      </c>
      <c r="U62" s="13">
        <v>3.6052648539453003E-2</v>
      </c>
      <c r="V62" s="13">
        <v>3.8841802247446822E-2</v>
      </c>
      <c r="W62" s="12">
        <v>4.3977497696801045E-2</v>
      </c>
      <c r="X62" s="13"/>
      <c r="Y62" s="919">
        <f t="shared" si="1"/>
        <v>9.5460563898086548E-9</v>
      </c>
      <c r="Z62" s="2"/>
      <c r="AA62" s="2"/>
      <c r="AB62" s="2"/>
      <c r="AC62" s="2"/>
      <c r="AD62" s="2"/>
    </row>
    <row r="63" spans="1:30" x14ac:dyDescent="0.2">
      <c r="A63" s="16">
        <v>2013</v>
      </c>
      <c r="B63" s="862">
        <v>231866.28194840721</v>
      </c>
      <c r="C63" s="866">
        <v>15752.11329414998</v>
      </c>
      <c r="D63" s="876">
        <v>6979.4412007521823</v>
      </c>
      <c r="E63" s="873">
        <v>7352.0142863163774</v>
      </c>
      <c r="F63" s="877">
        <v>7146.4620061604892</v>
      </c>
      <c r="G63" s="877">
        <f t="shared" si="2"/>
        <v>9446.958208090331</v>
      </c>
      <c r="H63" s="873">
        <v>3626.2772617993583</v>
      </c>
      <c r="I63" s="878">
        <v>3264.5489810825475</v>
      </c>
      <c r="J63" s="878">
        <v>2892.970392094981</v>
      </c>
      <c r="K63" s="878">
        <v>2905.7257758764408</v>
      </c>
      <c r="L63" s="878">
        <v>2958.0113035833529</v>
      </c>
      <c r="M63" s="878">
        <v>3957.2541538590026</v>
      </c>
      <c r="N63" s="889">
        <v>0.102735236287117</v>
      </c>
      <c r="O63" s="858">
        <v>0.10821939796692781</v>
      </c>
      <c r="P63" s="13">
        <v>0.10519373137503862</v>
      </c>
      <c r="Q63" s="13">
        <v>0.13905633069852122</v>
      </c>
      <c r="R63" s="858">
        <v>5.3377690364868599E-2</v>
      </c>
      <c r="S63" s="13">
        <v>4.8053160890049164E-2</v>
      </c>
      <c r="T63" s="13">
        <v>4.2583637895177155E-2</v>
      </c>
      <c r="U63" s="13">
        <v>4.2771393236762371E-2</v>
      </c>
      <c r="V63" s="13">
        <v>4.3541020186665939E-2</v>
      </c>
      <c r="W63" s="12">
        <v>5.8249568819501711E-2</v>
      </c>
      <c r="X63" s="13"/>
      <c r="Y63" s="919">
        <f t="shared" si="1"/>
        <v>-9.0803951163787033E-9</v>
      </c>
      <c r="Z63" s="2"/>
      <c r="AA63" s="2"/>
      <c r="AB63" s="2"/>
      <c r="AC63" s="2"/>
      <c r="AD63" s="2"/>
    </row>
    <row r="64" spans="1:30" x14ac:dyDescent="0.2">
      <c r="A64" s="16">
        <v>2014</v>
      </c>
      <c r="B64" s="862">
        <v>234002.12821494328</v>
      </c>
      <c r="C64" s="866">
        <v>16276.386118581957</v>
      </c>
      <c r="D64" s="876">
        <v>7136.8428563194529</v>
      </c>
      <c r="E64" s="873">
        <v>7488.7504797612964</v>
      </c>
      <c r="F64" s="877">
        <v>7153.4668176139376</v>
      </c>
      <c r="G64" s="877">
        <f t="shared" si="2"/>
        <v>9780.042677385818</v>
      </c>
      <c r="H64" s="873">
        <v>3969.6625040391523</v>
      </c>
      <c r="I64" s="878">
        <v>3658.0223651979691</v>
      </c>
      <c r="J64" s="878">
        <v>3258.9672649994004</v>
      </c>
      <c r="K64" s="878">
        <v>3015.9125233316204</v>
      </c>
      <c r="L64" s="878">
        <v>3155.6399233391999</v>
      </c>
      <c r="M64" s="878">
        <v>3456.212165217552</v>
      </c>
      <c r="N64" s="889">
        <v>0.10260486602783203</v>
      </c>
      <c r="O64" s="858">
        <v>0.10766416679770272</v>
      </c>
      <c r="P64" s="13">
        <v>0.10284386517014354</v>
      </c>
      <c r="Q64" s="13">
        <v>0.14060558553157734</v>
      </c>
      <c r="R64" s="858">
        <v>5.70709902967792E-2</v>
      </c>
      <c r="S64" s="13">
        <v>5.2590606555895647E-2</v>
      </c>
      <c r="T64" s="13">
        <v>4.6853476578689872E-2</v>
      </c>
      <c r="U64" s="13">
        <v>4.335913044997141E-2</v>
      </c>
      <c r="V64" s="13">
        <v>4.5367961448050664E-2</v>
      </c>
      <c r="W64" s="12">
        <v>4.9689224397297956E-2</v>
      </c>
      <c r="X64" s="13"/>
      <c r="Y64" s="919">
        <f t="shared" si="1"/>
        <v>-1.6880221664905548E-8</v>
      </c>
      <c r="Z64" s="2"/>
      <c r="AA64" s="2"/>
      <c r="AB64" s="2"/>
      <c r="AC64" s="2"/>
      <c r="AD64" s="2"/>
    </row>
    <row r="65" spans="1:30" x14ac:dyDescent="0.2">
      <c r="A65" s="16">
        <v>2015</v>
      </c>
      <c r="B65" s="862">
        <v>236155.18690962804</v>
      </c>
      <c r="C65" s="866">
        <v>16692.157818549887</v>
      </c>
      <c r="D65" s="876">
        <v>7480.7528884936792</v>
      </c>
      <c r="E65" s="873">
        <v>7853.8557916382651</v>
      </c>
      <c r="F65" s="877">
        <v>7282.2165049546784</v>
      </c>
      <c r="G65" s="877">
        <f t="shared" ref="G65:G69" si="4">(E65-F65*0.5)/0.4</f>
        <v>10531.868847902315</v>
      </c>
      <c r="H65" s="873">
        <v>4122.837786495721</v>
      </c>
      <c r="I65" s="878">
        <v>3593.9142093717924</v>
      </c>
      <c r="J65" s="878">
        <v>3437.1877590399981</v>
      </c>
      <c r="K65" s="878">
        <v>3324.501530347402</v>
      </c>
      <c r="L65" s="878">
        <v>3317.4714119087557</v>
      </c>
      <c r="M65" s="878">
        <v>3576.2787439754852</v>
      </c>
      <c r="N65" s="889">
        <v>0.10583524405956268</v>
      </c>
      <c r="O65" s="858">
        <v>0.1111137818487704</v>
      </c>
      <c r="P65" s="13">
        <v>0.103026416269131</v>
      </c>
      <c r="Q65" s="13">
        <v>0.14900143428551224</v>
      </c>
      <c r="R65" s="858">
        <v>5.8328559953224619E-2</v>
      </c>
      <c r="S65" s="13">
        <v>5.0845522255258395E-2</v>
      </c>
      <c r="T65" s="13">
        <v>4.8628207719048078E-2</v>
      </c>
      <c r="U65" s="13">
        <v>4.7033959828013401E-2</v>
      </c>
      <c r="V65" s="13">
        <v>4.6934500012696397E-2</v>
      </c>
      <c r="W65" s="12">
        <v>5.0596021461402074E-2</v>
      </c>
      <c r="X65" s="13"/>
      <c r="Y65" s="919">
        <f t="shared" ref="Y65:Y70" si="5">O65*0.9+R65*0.1-N65</f>
        <v>1.5599653138687053E-8</v>
      </c>
      <c r="Z65" s="2"/>
      <c r="AA65" s="2"/>
      <c r="AB65" s="2"/>
      <c r="AC65" s="2"/>
      <c r="AD65" s="2"/>
    </row>
    <row r="66" spans="1:30" x14ac:dyDescent="0.2">
      <c r="A66" s="16">
        <v>2016</v>
      </c>
      <c r="B66" s="862">
        <v>238301.94251728215</v>
      </c>
      <c r="C66" s="866">
        <v>16797.575680546255</v>
      </c>
      <c r="D66" s="876">
        <v>7559.4282575940433</v>
      </c>
      <c r="E66" s="873">
        <v>7918.554341697728</v>
      </c>
      <c r="F66" s="877">
        <v>7349.454165181839</v>
      </c>
      <c r="G66" s="877">
        <f t="shared" si="4"/>
        <v>10609.568147767022</v>
      </c>
      <c r="H66" s="873">
        <v>4327.2820123229385</v>
      </c>
      <c r="I66" s="878">
        <v>3918.9440003003019</v>
      </c>
      <c r="J66" s="878">
        <v>3698.1660403030528</v>
      </c>
      <c r="K66" s="878">
        <v>3593.297608974543</v>
      </c>
      <c r="L66" s="878">
        <v>3541.4881444101106</v>
      </c>
      <c r="M66" s="878">
        <v>3896.2707004408626</v>
      </c>
      <c r="N66" s="889">
        <v>0.10724323987960815</v>
      </c>
      <c r="O66" s="858">
        <v>0.1123380490995866</v>
      </c>
      <c r="P66" s="13">
        <v>0.1042644032277167</v>
      </c>
      <c r="Q66" s="13">
        <v>0.15051461871432065</v>
      </c>
      <c r="R66" s="858">
        <v>6.1389793918351643E-2</v>
      </c>
      <c r="S66" s="13">
        <v>5.5596830497961498E-2</v>
      </c>
      <c r="T66" s="13">
        <v>5.2464722762124445E-2</v>
      </c>
      <c r="U66" s="13">
        <v>5.0976987188278144E-2</v>
      </c>
      <c r="V66" s="13">
        <v>5.0241982549437132E-2</v>
      </c>
      <c r="W66" s="12">
        <v>5.5275171497726198E-2</v>
      </c>
      <c r="X66" s="13"/>
      <c r="Y66" s="919">
        <f t="shared" si="5"/>
        <v>-1.6298145055770874E-8</v>
      </c>
      <c r="Z66" s="2"/>
      <c r="AA66" s="2"/>
      <c r="AB66" s="2"/>
      <c r="AC66" s="2"/>
      <c r="AD66" s="2"/>
    </row>
    <row r="67" spans="1:30" x14ac:dyDescent="0.2">
      <c r="A67" s="16">
        <v>2017</v>
      </c>
      <c r="B67" s="862">
        <v>240283.48363860522</v>
      </c>
      <c r="C67" s="866">
        <v>17266.561880607234</v>
      </c>
      <c r="D67" s="876">
        <v>7632.3364498234105</v>
      </c>
      <c r="E67" s="873">
        <v>7992.3020642017746</v>
      </c>
      <c r="F67" s="877">
        <v>7590.151013525724</v>
      </c>
      <c r="G67" s="877">
        <f t="shared" si="4"/>
        <v>10493.066393597283</v>
      </c>
      <c r="H67" s="873">
        <v>4392.6616475649726</v>
      </c>
      <c r="I67" s="878">
        <v>4000.0782458898252</v>
      </c>
      <c r="J67" s="878">
        <v>3314.8067218823303</v>
      </c>
      <c r="K67" s="878">
        <v>2984.6215772556925</v>
      </c>
      <c r="L67" s="878">
        <v>2965.839813006899</v>
      </c>
      <c r="M67" s="878">
        <v>3599.3687421446857</v>
      </c>
      <c r="N67" s="889">
        <v>0.10621248185634613</v>
      </c>
      <c r="O67" s="858">
        <v>0.11122180521851986</v>
      </c>
      <c r="P67" s="13">
        <v>0.10562542441766709</v>
      </c>
      <c r="Q67" s="13">
        <v>0.1460227325242158</v>
      </c>
      <c r="R67" s="858">
        <v>6.1128790457587449E-2</v>
      </c>
      <c r="S67" s="13">
        <v>5.5665554173174307E-2</v>
      </c>
      <c r="T67" s="13">
        <v>4.6129235931857686E-2</v>
      </c>
      <c r="U67" s="13">
        <v>4.1534341050919465E-2</v>
      </c>
      <c r="V67" s="13">
        <v>4.1272971834871434E-2</v>
      </c>
      <c r="W67" s="12">
        <v>5.0089234107097973E-2</v>
      </c>
      <c r="X67" s="13"/>
      <c r="Y67" s="919">
        <f t="shared" si="5"/>
        <v>2.1886080489585957E-8</v>
      </c>
      <c r="Z67" s="2"/>
      <c r="AA67" s="2"/>
      <c r="AB67" s="2"/>
      <c r="AC67" s="2"/>
      <c r="AD67" s="2"/>
    </row>
    <row r="68" spans="1:30" x14ac:dyDescent="0.2">
      <c r="A68" s="16">
        <v>2018</v>
      </c>
      <c r="B68" s="862">
        <v>242046.22785917282</v>
      </c>
      <c r="C68" s="866">
        <v>17689.559000000001</v>
      </c>
      <c r="D68" s="876">
        <v>7623.6436278435231</v>
      </c>
      <c r="E68" s="873">
        <v>7962.0376107145075</v>
      </c>
      <c r="F68" s="877">
        <v>7560.5739256972083</v>
      </c>
      <c r="G68" s="877">
        <f t="shared" si="4"/>
        <v>10454.376619664758</v>
      </c>
      <c r="H68" s="873">
        <v>4578.0954848375222</v>
      </c>
      <c r="I68" s="878">
        <v>4161.7710257687013</v>
      </c>
      <c r="J68" s="878">
        <v>3287.2536720360267</v>
      </c>
      <c r="K68" s="878">
        <v>3003.2773970725962</v>
      </c>
      <c r="L68" s="878">
        <v>3171.4752082082287</v>
      </c>
      <c r="M68" s="878">
        <v>3644.938317991332</v>
      </c>
      <c r="N68" s="889">
        <v>0.10431431233882904</v>
      </c>
      <c r="O68" s="858">
        <v>0.10894455705460536</v>
      </c>
      <c r="P68" s="13">
        <v>0.10345132963266225</v>
      </c>
      <c r="Q68" s="13">
        <v>0.14304723059568555</v>
      </c>
      <c r="R68" s="858">
        <v>6.2642078464705264E-2</v>
      </c>
      <c r="S68" s="13">
        <v>5.6945511078083662E-2</v>
      </c>
      <c r="T68" s="13">
        <v>4.4979490519381223E-2</v>
      </c>
      <c r="U68" s="13">
        <v>4.1093843276485131E-2</v>
      </c>
      <c r="V68" s="13">
        <v>4.3395293850778671E-2</v>
      </c>
      <c r="W68" s="12">
        <v>4.9873689369484005E-2</v>
      </c>
      <c r="X68" s="13"/>
      <c r="Y68" s="919">
        <f t="shared" si="5"/>
        <v>-3.14321368932724E-9</v>
      </c>
      <c r="Z68" s="2"/>
      <c r="AA68" s="2"/>
      <c r="AB68" s="2"/>
      <c r="AC68" s="2"/>
      <c r="AD68" s="2"/>
    </row>
    <row r="69" spans="1:30" x14ac:dyDescent="0.2">
      <c r="A69" s="16">
        <v>2019</v>
      </c>
      <c r="B69" s="862">
        <v>243703.07243300247</v>
      </c>
      <c r="C69" s="866">
        <v>17938.633891119309</v>
      </c>
      <c r="D69" s="876">
        <v>7738.2932732022764</v>
      </c>
      <c r="E69" s="873">
        <v>8062.6650441335642</v>
      </c>
      <c r="F69" s="877">
        <v>7647.3059478341829</v>
      </c>
      <c r="G69" s="877">
        <f t="shared" si="4"/>
        <v>10597.530175541182</v>
      </c>
      <c r="H69" s="873">
        <v>4818.9424503966429</v>
      </c>
      <c r="I69" s="878">
        <v>4342.664577887881</v>
      </c>
      <c r="J69" s="878">
        <v>3466.1623601870533</v>
      </c>
      <c r="K69" s="878">
        <v>3102.0012658770402</v>
      </c>
      <c r="L69" s="878">
        <v>3330.9148962141389</v>
      </c>
      <c r="M69" s="878">
        <v>4346.1029516602321</v>
      </c>
      <c r="N69" s="889">
        <v>0.10512761771678925</v>
      </c>
      <c r="O69" s="858">
        <v>0.1095343299372568</v>
      </c>
      <c r="P69" s="13">
        <v>0.10389152076095344</v>
      </c>
      <c r="Q69" s="13">
        <v>0.1439714238919502</v>
      </c>
      <c r="R69" s="858">
        <v>6.5467141375847859E-2</v>
      </c>
      <c r="S69" s="13">
        <v>5.8996727766498211E-2</v>
      </c>
      <c r="T69" s="13">
        <v>4.7089116253573586E-2</v>
      </c>
      <c r="U69" s="13">
        <v>4.2141851145061075E-2</v>
      </c>
      <c r="V69" s="13">
        <v>4.525172870728511E-2</v>
      </c>
      <c r="W69" s="12">
        <v>5.9043439364359067E-2</v>
      </c>
      <c r="X69" s="13"/>
      <c r="Y69" s="919">
        <f t="shared" si="5"/>
        <v>-6.6356733441352844E-9</v>
      </c>
      <c r="Z69" s="2"/>
      <c r="AA69" s="2"/>
      <c r="AB69" s="2"/>
      <c r="AC69" s="2"/>
      <c r="AD69" s="2"/>
    </row>
    <row r="70" spans="1:30" ht="17" thickBot="1" x14ac:dyDescent="0.25">
      <c r="A70" s="10"/>
      <c r="B70" s="1241"/>
      <c r="C70" s="1242"/>
      <c r="D70" s="1243"/>
      <c r="E70" s="1244"/>
      <c r="F70" s="1245"/>
      <c r="G70" s="1245"/>
      <c r="H70" s="1244"/>
      <c r="I70" s="1246"/>
      <c r="J70" s="1246"/>
      <c r="K70" s="1246"/>
      <c r="L70" s="1246"/>
      <c r="M70" s="1246"/>
      <c r="N70" s="1247"/>
      <c r="O70" s="1248"/>
      <c r="P70" s="1090"/>
      <c r="Q70" s="1090"/>
      <c r="R70" s="1248"/>
      <c r="S70" s="1090"/>
      <c r="T70" s="1090"/>
      <c r="U70" s="1090"/>
      <c r="V70" s="1090"/>
      <c r="W70" s="6"/>
      <c r="X70" s="13"/>
      <c r="Y70" s="919">
        <f t="shared" si="5"/>
        <v>0</v>
      </c>
    </row>
    <row r="71" spans="1:30" ht="17" thickTop="1" x14ac:dyDescent="0.2">
      <c r="E71" s="5"/>
      <c r="F71" s="5"/>
      <c r="G71" s="5"/>
      <c r="H71" s="5"/>
      <c r="I71" s="5"/>
      <c r="J71" s="5"/>
      <c r="K71" s="5"/>
    </row>
    <row r="72" spans="1:30" x14ac:dyDescent="0.2">
      <c r="E72" s="5"/>
      <c r="F72" s="5"/>
      <c r="G72" s="5"/>
      <c r="H72" s="5"/>
      <c r="I72" s="5"/>
      <c r="J72" s="5"/>
      <c r="K72" s="5"/>
    </row>
  </sheetData>
  <mergeCells count="9">
    <mergeCell ref="AD7:AD9"/>
    <mergeCell ref="D8:M8"/>
    <mergeCell ref="N8:W8"/>
    <mergeCell ref="A4:W4"/>
    <mergeCell ref="D7:W7"/>
    <mergeCell ref="Z7:Z9"/>
    <mergeCell ref="AA7:AA9"/>
    <mergeCell ref="AB7:AB9"/>
    <mergeCell ref="AC7:AC9"/>
  </mergeCells>
  <hyperlinks>
    <hyperlink ref="A1" location="Index!A1" display="Back to index" xr:uid="{00000000-0004-0000-6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tabColor theme="6" tint="0.39997558519241921"/>
  </sheetPr>
  <dimension ref="A1:AD72"/>
  <sheetViews>
    <sheetView workbookViewId="0">
      <pane xSplit="1" ySplit="9" topLeftCell="B51"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x14ac:dyDescent="0.2"/>
  <cols>
    <col min="1" max="1" width="10.83203125" style="4"/>
    <col min="2" max="3" width="10.83203125" style="4" hidden="1" customWidth="1"/>
    <col min="4" max="4" width="10.83203125" style="4"/>
    <col min="5" max="5" width="10.83203125" style="4" customWidth="1"/>
    <col min="6" max="24" width="10.83203125" style="4"/>
    <col min="25" max="27" width="11" style="4" customWidth="1"/>
    <col min="28" max="16384" width="10.83203125" style="4"/>
  </cols>
  <sheetData>
    <row r="1" spans="1:30" x14ac:dyDescent="0.2">
      <c r="A1" s="52" t="s">
        <v>37</v>
      </c>
      <c r="B1" s="52"/>
      <c r="C1" s="52"/>
      <c r="D1" s="52"/>
      <c r="G1" s="198"/>
    </row>
    <row r="2" spans="1:30" x14ac:dyDescent="0.2">
      <c r="E2" s="51"/>
      <c r="F2" s="51"/>
      <c r="G2" s="199"/>
    </row>
    <row r="3" spans="1:30" ht="17" thickBot="1" x14ac:dyDescent="0.25">
      <c r="G3" s="198"/>
    </row>
    <row r="4" spans="1:30" ht="25" customHeight="1" thickTop="1" x14ac:dyDescent="0.2">
      <c r="A4" s="1365" t="s">
        <v>1031</v>
      </c>
      <c r="B4" s="1366"/>
      <c r="C4" s="1366"/>
      <c r="D4" s="1366"/>
      <c r="E4" s="1366"/>
      <c r="F4" s="1366"/>
      <c r="G4" s="1366"/>
      <c r="H4" s="1366"/>
      <c r="I4" s="1366"/>
      <c r="J4" s="1366"/>
      <c r="K4" s="1366"/>
      <c r="L4" s="1366"/>
      <c r="M4" s="1366"/>
      <c r="N4" s="1366"/>
      <c r="O4" s="1366"/>
      <c r="P4" s="1366"/>
      <c r="Q4" s="1366"/>
      <c r="R4" s="1366"/>
      <c r="S4" s="1366"/>
      <c r="T4" s="1366"/>
      <c r="U4" s="1366"/>
      <c r="V4" s="1366"/>
      <c r="W4" s="1367"/>
      <c r="X4" s="496"/>
    </row>
    <row r="5" spans="1:30" x14ac:dyDescent="0.2">
      <c r="A5" s="49"/>
      <c r="B5" s="50"/>
      <c r="C5" s="50"/>
      <c r="D5" s="50"/>
      <c r="E5" s="50"/>
      <c r="F5" s="50"/>
      <c r="G5" s="50"/>
      <c r="H5" s="50"/>
      <c r="I5" s="50"/>
      <c r="J5" s="50"/>
      <c r="K5" s="50"/>
      <c r="L5" s="50"/>
      <c r="M5" s="50"/>
      <c r="N5" s="50"/>
      <c r="O5" s="50"/>
      <c r="P5" s="50"/>
      <c r="Q5" s="50"/>
      <c r="R5" s="50"/>
      <c r="S5" s="50"/>
      <c r="T5" s="50"/>
      <c r="U5" s="50"/>
      <c r="V5" s="50"/>
      <c r="W5" s="704"/>
      <c r="X5" s="495"/>
    </row>
    <row r="6" spans="1:30" x14ac:dyDescent="0.2">
      <c r="A6" s="49"/>
      <c r="B6" s="50"/>
      <c r="C6" s="50"/>
      <c r="D6" s="45" t="s">
        <v>36</v>
      </c>
      <c r="E6" s="45" t="s">
        <v>35</v>
      </c>
      <c r="F6" s="45" t="s">
        <v>34</v>
      </c>
      <c r="G6" s="45" t="s">
        <v>33</v>
      </c>
      <c r="H6" s="45" t="s">
        <v>32</v>
      </c>
      <c r="I6" s="45" t="s">
        <v>31</v>
      </c>
      <c r="J6" s="913" t="s">
        <v>30</v>
      </c>
      <c r="K6" s="48" t="s">
        <v>29</v>
      </c>
      <c r="L6" s="225" t="s">
        <v>28</v>
      </c>
      <c r="M6" s="45" t="s">
        <v>27</v>
      </c>
      <c r="N6" s="45" t="s">
        <v>26</v>
      </c>
      <c r="O6" s="47" t="s">
        <v>25</v>
      </c>
      <c r="P6" s="45" t="s">
        <v>24</v>
      </c>
      <c r="Q6" s="45" t="s">
        <v>23</v>
      </c>
      <c r="R6" s="914" t="s">
        <v>22</v>
      </c>
      <c r="S6" s="914" t="s">
        <v>21</v>
      </c>
      <c r="T6" s="915" t="s">
        <v>54</v>
      </c>
      <c r="U6" s="915" t="s">
        <v>53</v>
      </c>
      <c r="V6" s="915" t="s">
        <v>52</v>
      </c>
      <c r="W6" s="917" t="s">
        <v>51</v>
      </c>
      <c r="X6" s="46"/>
      <c r="Z6" s="480"/>
    </row>
    <row r="7" spans="1:30" ht="35" customHeight="1" x14ac:dyDescent="0.2">
      <c r="A7" s="43"/>
      <c r="B7" s="860"/>
      <c r="C7" s="860"/>
      <c r="D7" s="1457" t="s">
        <v>864</v>
      </c>
      <c r="E7" s="1458"/>
      <c r="F7" s="1458"/>
      <c r="G7" s="1458"/>
      <c r="H7" s="1458"/>
      <c r="I7" s="1458"/>
      <c r="J7" s="1458"/>
      <c r="K7" s="1458"/>
      <c r="L7" s="1458"/>
      <c r="M7" s="1458"/>
      <c r="N7" s="1458"/>
      <c r="O7" s="1458"/>
      <c r="P7" s="1458"/>
      <c r="Q7" s="1458"/>
      <c r="R7" s="1458"/>
      <c r="S7" s="1458"/>
      <c r="T7" s="1458"/>
      <c r="U7" s="1458"/>
      <c r="V7" s="1458"/>
      <c r="W7" s="1459"/>
      <c r="X7" s="50"/>
      <c r="Z7" s="1403"/>
      <c r="AA7" s="1403"/>
      <c r="AB7" s="1403"/>
      <c r="AC7" s="1403"/>
      <c r="AD7" s="1403"/>
    </row>
    <row r="8" spans="1:30" ht="21" customHeight="1" x14ac:dyDescent="0.2">
      <c r="A8" s="405"/>
      <c r="B8" s="495"/>
      <c r="C8" s="495"/>
      <c r="D8" s="1491" t="s">
        <v>1060</v>
      </c>
      <c r="E8" s="1492"/>
      <c r="F8" s="1492"/>
      <c r="G8" s="1492"/>
      <c r="H8" s="1492"/>
      <c r="I8" s="1492"/>
      <c r="J8" s="1492"/>
      <c r="K8" s="1492"/>
      <c r="L8" s="1492"/>
      <c r="M8" s="1492"/>
      <c r="N8" s="1493" t="s">
        <v>859</v>
      </c>
      <c r="O8" s="1492"/>
      <c r="P8" s="1492"/>
      <c r="Q8" s="1492"/>
      <c r="R8" s="1492"/>
      <c r="S8" s="1492"/>
      <c r="T8" s="1492"/>
      <c r="U8" s="1492"/>
      <c r="V8" s="1492"/>
      <c r="W8" s="1494"/>
      <c r="X8" s="497"/>
      <c r="Z8" s="1403"/>
      <c r="AA8" s="1403"/>
      <c r="AB8" s="1403"/>
      <c r="AC8" s="1403"/>
      <c r="AD8" s="1403"/>
    </row>
    <row r="9" spans="1:30" s="27" customFormat="1" ht="31" customHeight="1" x14ac:dyDescent="0.2">
      <c r="A9" s="42"/>
      <c r="B9" s="864" t="s">
        <v>860</v>
      </c>
      <c r="C9" s="864" t="s">
        <v>861</v>
      </c>
      <c r="D9" s="772" t="s">
        <v>38</v>
      </c>
      <c r="E9" s="292" t="s">
        <v>16</v>
      </c>
      <c r="F9" s="481" t="s">
        <v>15</v>
      </c>
      <c r="G9" s="481" t="s">
        <v>59</v>
      </c>
      <c r="H9" s="292" t="s">
        <v>14</v>
      </c>
      <c r="I9" s="41" t="s">
        <v>13</v>
      </c>
      <c r="J9" s="41" t="s">
        <v>12</v>
      </c>
      <c r="K9" s="41" t="s">
        <v>11</v>
      </c>
      <c r="L9" s="41" t="s">
        <v>10</v>
      </c>
      <c r="M9" s="41" t="s">
        <v>9</v>
      </c>
      <c r="N9" s="772" t="s">
        <v>38</v>
      </c>
      <c r="O9" s="292" t="s">
        <v>16</v>
      </c>
      <c r="P9" s="481" t="s">
        <v>15</v>
      </c>
      <c r="Q9" s="481" t="s">
        <v>59</v>
      </c>
      <c r="R9" s="292" t="s">
        <v>14</v>
      </c>
      <c r="S9" s="41" t="s">
        <v>13</v>
      </c>
      <c r="T9" s="41" t="s">
        <v>12</v>
      </c>
      <c r="U9" s="41" t="s">
        <v>11</v>
      </c>
      <c r="V9" s="41" t="s">
        <v>10</v>
      </c>
      <c r="W9" s="635" t="s">
        <v>9</v>
      </c>
      <c r="X9" s="498"/>
      <c r="Y9" s="918" t="s">
        <v>39</v>
      </c>
      <c r="Z9" s="1403"/>
      <c r="AA9" s="1403"/>
      <c r="AB9" s="1403"/>
      <c r="AC9" s="1403"/>
      <c r="AD9" s="1403"/>
    </row>
    <row r="10" spans="1:30" x14ac:dyDescent="0.2">
      <c r="A10" s="24">
        <v>1960</v>
      </c>
      <c r="B10" s="865">
        <v>111313.60000000001</v>
      </c>
      <c r="C10" s="865">
        <v>3342.273182253592</v>
      </c>
      <c r="D10" s="867">
        <v>585.97024328112752</v>
      </c>
      <c r="E10" s="887"/>
      <c r="G10" s="869"/>
      <c r="H10" s="870"/>
      <c r="I10" s="871"/>
      <c r="J10" s="871"/>
      <c r="K10" s="871"/>
      <c r="L10" s="871"/>
      <c r="M10" s="871"/>
      <c r="N10" s="888">
        <v>1.9515597234489947E-2</v>
      </c>
      <c r="O10" s="857"/>
      <c r="P10" s="22"/>
      <c r="Q10" s="22"/>
      <c r="R10" s="857"/>
      <c r="S10" s="22"/>
      <c r="T10" s="22"/>
      <c r="U10" s="22"/>
      <c r="V10" s="22"/>
      <c r="W10" s="21"/>
      <c r="X10" s="13"/>
      <c r="Y10" s="11"/>
      <c r="Z10" s="2"/>
      <c r="AA10" s="2"/>
      <c r="AB10" s="2"/>
      <c r="AC10" s="2"/>
      <c r="AD10" s="2"/>
    </row>
    <row r="11" spans="1:30" x14ac:dyDescent="0.2">
      <c r="A11" s="16">
        <v>1961</v>
      </c>
      <c r="B11" s="862">
        <v>112450.2</v>
      </c>
      <c r="C11" s="866">
        <v>3420.3009625801633</v>
      </c>
      <c r="D11" s="872">
        <v>624.33902853982613</v>
      </c>
      <c r="E11" s="873"/>
      <c r="F11" s="869"/>
      <c r="G11" s="869"/>
      <c r="H11" s="874"/>
      <c r="I11" s="875"/>
      <c r="J11" s="875"/>
      <c r="K11" s="875"/>
      <c r="L11" s="875"/>
      <c r="M11" s="875"/>
      <c r="N11" s="889">
        <v>2.0526570437867913E-2</v>
      </c>
      <c r="O11" s="858"/>
      <c r="P11" s="13"/>
      <c r="Q11" s="13"/>
      <c r="R11" s="858"/>
      <c r="S11" s="13"/>
      <c r="T11" s="13"/>
      <c r="U11" s="13"/>
      <c r="V11" s="13"/>
      <c r="W11" s="12"/>
      <c r="X11" s="13"/>
      <c r="Y11" s="11"/>
      <c r="Z11" s="2"/>
      <c r="AA11" s="2"/>
      <c r="AB11" s="2"/>
      <c r="AC11" s="2"/>
      <c r="AD11" s="2"/>
    </row>
    <row r="12" spans="1:30" x14ac:dyDescent="0.2">
      <c r="A12" s="16">
        <v>1962</v>
      </c>
      <c r="B12" s="862">
        <v>113753.9</v>
      </c>
      <c r="C12" s="866">
        <v>3633.9508392330381</v>
      </c>
      <c r="D12" s="872">
        <v>617.37720117827246</v>
      </c>
      <c r="E12" s="873">
        <v>661.70881034131162</v>
      </c>
      <c r="F12" s="877">
        <v>940.84003265578554</v>
      </c>
      <c r="G12" s="877">
        <f>(E12-F12*0.5)/0.4</f>
        <v>478.22198503354713</v>
      </c>
      <c r="H12" s="873">
        <v>210.01657770455097</v>
      </c>
      <c r="I12" s="878">
        <v>188.99193872162977</v>
      </c>
      <c r="J12" s="878">
        <v>173.06049903917031</v>
      </c>
      <c r="K12" s="878">
        <v>175.76547640068821</v>
      </c>
      <c r="L12" s="878">
        <v>143.10392357047087</v>
      </c>
      <c r="M12" s="878">
        <v>139.29290467388654</v>
      </c>
      <c r="N12" s="889">
        <v>1.9325815761430401E-2</v>
      </c>
      <c r="O12" s="858">
        <v>2.0713532232750572E-2</v>
      </c>
      <c r="P12" s="13">
        <v>2.9451202761265453E-2</v>
      </c>
      <c r="Q12" s="13">
        <v>1.4969827130294613E-2</v>
      </c>
      <c r="R12" s="858">
        <v>6.5741684011300103E-3</v>
      </c>
      <c r="S12" s="13">
        <v>5.9160321779927463E-3</v>
      </c>
      <c r="T12" s="13">
        <v>5.4173288447145751E-3</v>
      </c>
      <c r="U12" s="13">
        <v>5.5020030018226862E-3</v>
      </c>
      <c r="V12" s="13">
        <v>4.4795953857423854E-3</v>
      </c>
      <c r="W12" s="12">
        <v>4.3602987079283126E-3</v>
      </c>
      <c r="X12" s="13"/>
      <c r="Y12" s="920">
        <f>O12*0.9+0.1*TG4d!R12-N12</f>
        <v>-2.6219911841884186E-5</v>
      </c>
      <c r="Z12" s="2"/>
      <c r="AA12" s="2"/>
      <c r="AB12" s="2"/>
      <c r="AC12" s="2"/>
      <c r="AD12" s="2"/>
    </row>
    <row r="13" spans="1:30" x14ac:dyDescent="0.2">
      <c r="A13" s="16">
        <v>1963</v>
      </c>
      <c r="B13" s="862">
        <v>115096.3</v>
      </c>
      <c r="C13" s="866">
        <v>3800.6690076484156</v>
      </c>
      <c r="D13" s="872">
        <v>636.39517199576073</v>
      </c>
      <c r="E13" s="873">
        <f>(E12+E14)/2</f>
        <v>676.38840226524462</v>
      </c>
      <c r="F13" s="877">
        <f t="shared" ref="F13:M13" si="0">(F12+F14)/2</f>
        <v>968.87123444822942</v>
      </c>
      <c r="G13" s="877">
        <f t="shared" si="0"/>
        <v>479.88196260282479</v>
      </c>
      <c r="H13" s="873">
        <f t="shared" si="0"/>
        <v>198.8503487867379</v>
      </c>
      <c r="I13" s="878">
        <f t="shared" si="0"/>
        <v>173.70097520443062</v>
      </c>
      <c r="J13" s="878">
        <f t="shared" si="0"/>
        <v>138.98473051264182</v>
      </c>
      <c r="K13" s="878">
        <f t="shared" si="0"/>
        <v>142.49839098576399</v>
      </c>
      <c r="L13" s="878">
        <f t="shared" si="0"/>
        <v>151.21315334113368</v>
      </c>
      <c r="M13" s="878">
        <f t="shared" si="0"/>
        <v>169.43875806952181</v>
      </c>
      <c r="N13" s="889">
        <v>1.9272062230932221E-2</v>
      </c>
      <c r="O13" s="858">
        <v>2.0483183962343835E-2</v>
      </c>
      <c r="P13" s="13">
        <v>2.9340490854903568E-2</v>
      </c>
      <c r="Q13" s="13">
        <v>1.4532346337230126E-2</v>
      </c>
      <c r="R13" s="858">
        <v>6.0218186200917921E-3</v>
      </c>
      <c r="S13" s="13">
        <v>5.2602159020397176E-3</v>
      </c>
      <c r="T13" s="13">
        <v>4.2088980140893026E-3</v>
      </c>
      <c r="U13" s="13">
        <v>4.3153027862751422E-3</v>
      </c>
      <c r="V13" s="13">
        <v>4.579213403185965E-3</v>
      </c>
      <c r="W13" s="12">
        <v>5.1311424623275521E-3</v>
      </c>
      <c r="X13" s="13"/>
      <c r="Y13" s="920">
        <f>O13*0.9+0.1*TG4d!R13-N13</f>
        <v>-2.3501480281358858E-4</v>
      </c>
      <c r="Z13" s="2"/>
      <c r="AA13" s="2"/>
      <c r="AB13" s="2"/>
      <c r="AC13" s="2"/>
      <c r="AD13" s="2"/>
    </row>
    <row r="14" spans="1:30" x14ac:dyDescent="0.2">
      <c r="A14" s="16">
        <v>1964</v>
      </c>
      <c r="B14" s="862">
        <v>116795.9</v>
      </c>
      <c r="C14" s="866">
        <v>4015.1727742937346</v>
      </c>
      <c r="D14" s="872">
        <v>642.31634557590291</v>
      </c>
      <c r="E14" s="873">
        <v>691.06799418917763</v>
      </c>
      <c r="F14" s="877">
        <v>996.9024362406733</v>
      </c>
      <c r="G14" s="877">
        <f t="shared" ref="G14:G64" si="1">(E14-F14*0.5)/0.4</f>
        <v>481.54194017210244</v>
      </c>
      <c r="H14" s="873">
        <v>187.68411986892482</v>
      </c>
      <c r="I14" s="878">
        <v>158.41001168723145</v>
      </c>
      <c r="J14" s="878">
        <v>104.90896198611333</v>
      </c>
      <c r="K14" s="878">
        <v>109.23130557083975</v>
      </c>
      <c r="L14" s="878">
        <v>159.32238311179648</v>
      </c>
      <c r="M14" s="878">
        <v>199.58461146515708</v>
      </c>
      <c r="N14" s="889">
        <v>1.8684106483921985E-2</v>
      </c>
      <c r="O14" s="858">
        <v>2.0102225453229039E-2</v>
      </c>
      <c r="P14" s="13">
        <v>2.8998532266996332E-2</v>
      </c>
      <c r="Q14" s="13">
        <v>1.400739829932718E-2</v>
      </c>
      <c r="R14" s="858">
        <v>5.4594750781689072E-3</v>
      </c>
      <c r="S14" s="13">
        <v>4.6079311960056657E-3</v>
      </c>
      <c r="T14" s="13">
        <v>3.0516586264184293E-3</v>
      </c>
      <c r="U14" s="13">
        <v>3.1773897063658292E-3</v>
      </c>
      <c r="V14" s="13">
        <v>4.6344708364287604E-3</v>
      </c>
      <c r="W14" s="12">
        <v>5.8056441484821697E-3</v>
      </c>
      <c r="X14" s="13"/>
      <c r="Y14" s="920">
        <f>O14*0.9+0.1*TG4d!R14-N14</f>
        <v>-4.6156068198958955E-5</v>
      </c>
      <c r="Z14" s="2"/>
      <c r="AA14" s="2"/>
      <c r="AB14" s="2"/>
      <c r="AC14" s="2"/>
      <c r="AD14" s="2"/>
    </row>
    <row r="15" spans="1:30" x14ac:dyDescent="0.2">
      <c r="A15" s="16">
        <v>1964</v>
      </c>
      <c r="B15" s="862">
        <v>118275.3</v>
      </c>
      <c r="C15" s="866">
        <v>4275.9333842817796</v>
      </c>
      <c r="D15" s="872">
        <v>675.72487417602156</v>
      </c>
      <c r="E15" s="873">
        <f>(E14+E16)/2</f>
        <v>756.67434807176119</v>
      </c>
      <c r="F15" s="877">
        <f t="shared" ref="F15:M15" si="2">(F14+F16)/2</f>
        <v>1082.3938683317938</v>
      </c>
      <c r="G15" s="877">
        <f t="shared" si="2"/>
        <v>538.69353476466074</v>
      </c>
      <c r="H15" s="873">
        <f t="shared" si="2"/>
        <v>229.03713598041284</v>
      </c>
      <c r="I15" s="878">
        <f t="shared" si="2"/>
        <v>201.26945247878962</v>
      </c>
      <c r="J15" s="878">
        <f t="shared" si="2"/>
        <v>170.47530405882674</v>
      </c>
      <c r="K15" s="878">
        <f t="shared" si="2"/>
        <v>177.04045571017772</v>
      </c>
      <c r="L15" s="878">
        <f t="shared" si="2"/>
        <v>213.62571754307663</v>
      </c>
      <c r="M15" s="878">
        <f t="shared" si="2"/>
        <v>243.63379960412919</v>
      </c>
      <c r="N15" s="889">
        <v>1.8691021357914697E-2</v>
      </c>
      <c r="O15" s="858">
        <v>2.0930140270537547E-2</v>
      </c>
      <c r="P15" s="13">
        <v>2.9939769399987218E-2</v>
      </c>
      <c r="Q15" s="13">
        <v>1.4900638926359847E-2</v>
      </c>
      <c r="R15" s="858">
        <v>6.335326941435568E-3</v>
      </c>
      <c r="S15" s="13">
        <v>5.5672534469951998E-3</v>
      </c>
      <c r="T15" s="13">
        <v>4.7154658218642237E-3</v>
      </c>
      <c r="U15" s="13">
        <v>4.8970624959292141E-3</v>
      </c>
      <c r="V15" s="13">
        <v>5.9090363575359213E-3</v>
      </c>
      <c r="W15" s="12">
        <v>6.7390808388747636E-3</v>
      </c>
      <c r="X15" s="13"/>
      <c r="Y15" s="920">
        <f>O15*0.9+0.1*TG4d!R15-N15</f>
        <v>7.7963757971265257E-4</v>
      </c>
      <c r="Z15" s="2"/>
      <c r="AA15" s="2"/>
      <c r="AB15" s="2"/>
      <c r="AC15" s="2"/>
      <c r="AD15" s="2"/>
    </row>
    <row r="16" spans="1:30" x14ac:dyDescent="0.2">
      <c r="A16" s="16">
        <v>1966</v>
      </c>
      <c r="B16" s="862">
        <v>119724.2</v>
      </c>
      <c r="C16" s="866">
        <v>4529.7803271815901</v>
      </c>
      <c r="D16" s="872">
        <v>767.08631693030509</v>
      </c>
      <c r="E16" s="873">
        <v>822.28070195434486</v>
      </c>
      <c r="F16" s="877">
        <v>1167.8853004229145</v>
      </c>
      <c r="G16" s="877">
        <f t="shared" si="1"/>
        <v>595.84512935721898</v>
      </c>
      <c r="H16" s="873">
        <v>270.39015209190086</v>
      </c>
      <c r="I16" s="878">
        <v>244.12889327034779</v>
      </c>
      <c r="J16" s="878">
        <v>236.04164613154012</v>
      </c>
      <c r="K16" s="878">
        <v>244.84960584951568</v>
      </c>
      <c r="L16" s="878">
        <v>267.92905197435681</v>
      </c>
      <c r="M16" s="878">
        <v>287.68298774310131</v>
      </c>
      <c r="N16" s="889">
        <v>2.0274447984670579E-2</v>
      </c>
      <c r="O16" s="858">
        <v>2.1733261241428811E-2</v>
      </c>
      <c r="P16" s="13">
        <v>3.0867751454934474E-2</v>
      </c>
      <c r="Q16" s="13">
        <v>1.5748463784903931E-2</v>
      </c>
      <c r="R16" s="858">
        <v>7.1465374276158391E-3</v>
      </c>
      <c r="S16" s="13">
        <v>6.452440147768356E-3</v>
      </c>
      <c r="T16" s="13">
        <v>6.23869044602543E-3</v>
      </c>
      <c r="U16" s="13">
        <v>6.4714889163042244E-3</v>
      </c>
      <c r="V16" s="13">
        <v>7.0814894073123469E-3</v>
      </c>
      <c r="W16" s="12">
        <v>7.6035951135366986E-3</v>
      </c>
      <c r="X16" s="13"/>
      <c r="Y16" s="920">
        <f>O16*0.9+0.1*TG4d!R16-N16</f>
        <v>1.408753769367721E-7</v>
      </c>
      <c r="Z16" s="2"/>
      <c r="AA16" s="2"/>
      <c r="AB16" s="2"/>
      <c r="AC16" s="2"/>
      <c r="AD16" s="2"/>
    </row>
    <row r="17" spans="1:30" x14ac:dyDescent="0.2">
      <c r="A17" s="16">
        <v>1967</v>
      </c>
      <c r="B17" s="862">
        <v>121142.6</v>
      </c>
      <c r="C17" s="866">
        <v>4647.3937435954185</v>
      </c>
      <c r="D17" s="872">
        <v>1066.9695087488396</v>
      </c>
      <c r="E17" s="873">
        <v>1131.3166381328563</v>
      </c>
      <c r="F17" s="877">
        <v>1593.0418089025918</v>
      </c>
      <c r="G17" s="877">
        <f t="shared" si="1"/>
        <v>836.98933420390085</v>
      </c>
      <c r="H17" s="873">
        <v>487.90148542981439</v>
      </c>
      <c r="I17" s="878">
        <v>576.61074939802791</v>
      </c>
      <c r="J17" s="878">
        <v>555.29241650749054</v>
      </c>
      <c r="K17" s="878">
        <v>609.47396208635564</v>
      </c>
      <c r="L17" s="878">
        <v>774.71499230962741</v>
      </c>
      <c r="M17" s="878">
        <v>841.94779672342952</v>
      </c>
      <c r="N17" s="889">
        <v>2.7812461681062498E-2</v>
      </c>
      <c r="O17" s="858">
        <v>2.9489784280822572E-2</v>
      </c>
      <c r="P17" s="13">
        <v>4.1525473692672669E-2</v>
      </c>
      <c r="Q17" s="13">
        <v>2.1817618586215594E-2</v>
      </c>
      <c r="R17" s="858">
        <v>1.2718021702009526E-2</v>
      </c>
      <c r="S17" s="13">
        <v>1.5030386755219281E-2</v>
      </c>
      <c r="T17" s="13">
        <v>1.4474686417242918E-2</v>
      </c>
      <c r="U17" s="13">
        <v>1.5887024959138074E-2</v>
      </c>
      <c r="V17" s="13">
        <v>2.0194326886269206E-2</v>
      </c>
      <c r="W17" s="12">
        <v>2.1946869748212802E-2</v>
      </c>
      <c r="X17" s="13"/>
      <c r="Y17" s="920">
        <f>O17*0.9+0.1*TG4d!R17-N17</f>
        <v>1.463418787713E-7</v>
      </c>
      <c r="Z17" s="2"/>
      <c r="AA17" s="2"/>
      <c r="AB17" s="2"/>
      <c r="AC17" s="2"/>
      <c r="AD17" s="2"/>
    </row>
    <row r="18" spans="1:30" x14ac:dyDescent="0.2">
      <c r="A18" s="16">
        <v>1968</v>
      </c>
      <c r="B18" s="862">
        <v>123507</v>
      </c>
      <c r="C18" s="866">
        <v>4876.6772975495915</v>
      </c>
      <c r="D18" s="876">
        <v>1187.1470269562001</v>
      </c>
      <c r="E18" s="873">
        <v>1255.2880443956667</v>
      </c>
      <c r="F18" s="877">
        <v>1792.3536094309218</v>
      </c>
      <c r="G18" s="877">
        <f t="shared" si="1"/>
        <v>897.77809920051448</v>
      </c>
      <c r="H18" s="873">
        <v>573.90659371104141</v>
      </c>
      <c r="I18" s="878">
        <v>591.72328128482604</v>
      </c>
      <c r="J18" s="878">
        <v>671.84080674480094</v>
      </c>
      <c r="K18" s="878">
        <v>738.14994870432281</v>
      </c>
      <c r="L18" s="878">
        <v>913.17993742445231</v>
      </c>
      <c r="M18" s="878">
        <v>912.51023276015076</v>
      </c>
      <c r="N18" s="889">
        <v>3.006575151731955E-2</v>
      </c>
      <c r="O18" s="858">
        <v>3.1791494708308415E-2</v>
      </c>
      <c r="P18" s="13">
        <v>4.5393247027277546E-2</v>
      </c>
      <c r="Q18" s="13">
        <v>2.2737177986674111E-2</v>
      </c>
      <c r="R18" s="858">
        <v>1.453479025669502E-2</v>
      </c>
      <c r="S18" s="13">
        <v>1.498601667540456E-2</v>
      </c>
      <c r="T18" s="13">
        <v>1.7015077573478983E-2</v>
      </c>
      <c r="U18" s="13">
        <v>1.8694426584353611E-2</v>
      </c>
      <c r="V18" s="13">
        <v>2.3127245796672469E-2</v>
      </c>
      <c r="W18" s="12">
        <v>2.3110284819161112E-2</v>
      </c>
      <c r="X18" s="13"/>
      <c r="Y18" s="920">
        <f>O18*0.9+0.1*TG4d!R18-N18</f>
        <v>7.2745827525005913E-8</v>
      </c>
      <c r="Z18" s="2"/>
      <c r="AA18" s="2"/>
      <c r="AB18" s="2"/>
      <c r="AC18" s="2"/>
      <c r="AD18" s="2"/>
    </row>
    <row r="19" spans="1:30" x14ac:dyDescent="0.2">
      <c r="A19" s="20">
        <v>1969</v>
      </c>
      <c r="B19" s="863">
        <v>125542.6</v>
      </c>
      <c r="C19" s="886">
        <v>5022.7439344892082</v>
      </c>
      <c r="D19" s="879">
        <v>1277.1006133886867</v>
      </c>
      <c r="E19" s="880">
        <v>1350.6497016111932</v>
      </c>
      <c r="F19" s="881">
        <v>1954.5616417988051</v>
      </c>
      <c r="G19" s="881">
        <f t="shared" si="1"/>
        <v>933.42220177947661</v>
      </c>
      <c r="H19" s="880">
        <v>615.15884488563199</v>
      </c>
      <c r="I19" s="882">
        <v>634.31942405862696</v>
      </c>
      <c r="J19" s="882">
        <v>668.79638309659322</v>
      </c>
      <c r="K19" s="882">
        <v>719.72147835993462</v>
      </c>
      <c r="L19" s="882">
        <v>850.06124546417038</v>
      </c>
      <c r="M19" s="882">
        <v>1067.7693206704321</v>
      </c>
      <c r="N19" s="890">
        <v>3.1920904899308884E-2</v>
      </c>
      <c r="O19" s="859">
        <v>3.3759251405424746E-2</v>
      </c>
      <c r="P19" s="18">
        <v>4.8853923985006986E-2</v>
      </c>
      <c r="Q19" s="18">
        <v>2.3330723532303119E-2</v>
      </c>
      <c r="R19" s="859">
        <v>1.5375786981621785E-2</v>
      </c>
      <c r="S19" s="18">
        <v>1.5854702283348843E-2</v>
      </c>
      <c r="T19" s="18">
        <v>1.6716447802167522E-2</v>
      </c>
      <c r="U19" s="18">
        <v>1.7989311588972878E-2</v>
      </c>
      <c r="V19" s="18">
        <v>2.1247131111346018E-2</v>
      </c>
      <c r="W19" s="17">
        <v>2.6688706106781087E-2</v>
      </c>
      <c r="X19" s="13"/>
      <c r="Y19" s="920">
        <f>O19*0.9+0.1*TG4d!R19-N19</f>
        <v>6.373556543648462E-11</v>
      </c>
      <c r="Z19" s="2"/>
      <c r="AA19" s="2"/>
      <c r="AB19" s="2"/>
      <c r="AC19" s="2"/>
      <c r="AD19" s="2"/>
    </row>
    <row r="20" spans="1:30" x14ac:dyDescent="0.2">
      <c r="A20" s="24">
        <v>1970</v>
      </c>
      <c r="B20" s="861">
        <v>127673.60000000001</v>
      </c>
      <c r="C20" s="865">
        <v>4983.4374756647794</v>
      </c>
      <c r="D20" s="883">
        <v>1429.2063702635633</v>
      </c>
      <c r="E20" s="868">
        <v>1513.6203528328895</v>
      </c>
      <c r="F20" s="884">
        <v>2223.3965700827362</v>
      </c>
      <c r="G20" s="884">
        <f t="shared" si="1"/>
        <v>1004.8051694788035</v>
      </c>
      <c r="H20" s="868">
        <v>669.46496683195369</v>
      </c>
      <c r="I20" s="885">
        <v>750.64967321314577</v>
      </c>
      <c r="J20" s="885">
        <v>797.7852563641668</v>
      </c>
      <c r="K20" s="885">
        <v>821.59220357521372</v>
      </c>
      <c r="L20" s="885">
        <v>960.39265692652475</v>
      </c>
      <c r="M20" s="885">
        <v>1139.7022242288904</v>
      </c>
      <c r="N20" s="888">
        <v>3.6615674085514784E-2</v>
      </c>
      <c r="O20" s="857">
        <v>3.8778325287138503E-2</v>
      </c>
      <c r="P20" s="22">
        <v>5.6962497415952378E-2</v>
      </c>
      <c r="Q20" s="22">
        <v>2.5742691447905797E-2</v>
      </c>
      <c r="R20" s="857">
        <v>1.7151414622276207E-2</v>
      </c>
      <c r="S20" s="22">
        <v>1.9231333108109538E-2</v>
      </c>
      <c r="T20" s="22">
        <v>2.0438927187171885E-2</v>
      </c>
      <c r="U20" s="22">
        <v>2.1048851294835913E-2</v>
      </c>
      <c r="V20" s="22">
        <v>2.4604861307508941E-2</v>
      </c>
      <c r="W20" s="21">
        <v>2.9198698008325863E-2</v>
      </c>
      <c r="X20" s="13"/>
      <c r="Y20" s="920">
        <f>O20*0.9+0.1*TG4d!R20-N20</f>
        <v>-3.986486250828758E-8</v>
      </c>
      <c r="Z20" s="2"/>
      <c r="AA20" s="2"/>
      <c r="AB20" s="2"/>
      <c r="AC20" s="2"/>
      <c r="AD20" s="2"/>
    </row>
    <row r="21" spans="1:30" x14ac:dyDescent="0.2">
      <c r="A21" s="16">
        <v>1971</v>
      </c>
      <c r="B21" s="862">
        <v>130774.16039999999</v>
      </c>
      <c r="C21" s="866">
        <v>5130.4151472953217</v>
      </c>
      <c r="D21" s="876">
        <v>1568.4302754069197</v>
      </c>
      <c r="E21" s="873">
        <v>1674.1218278876613</v>
      </c>
      <c r="F21" s="877">
        <v>2426.978248410961</v>
      </c>
      <c r="G21" s="877">
        <f t="shared" si="1"/>
        <v>1151.581759205452</v>
      </c>
      <c r="H21" s="873">
        <v>617.20635109602688</v>
      </c>
      <c r="I21" s="878">
        <v>690.60750562029932</v>
      </c>
      <c r="J21" s="878">
        <v>755.0396594487429</v>
      </c>
      <c r="K21" s="878">
        <v>823.64592097371019</v>
      </c>
      <c r="L21" s="878">
        <v>1031.284856539492</v>
      </c>
      <c r="M21" s="878">
        <v>1148.2470847310547</v>
      </c>
      <c r="N21" s="889">
        <v>3.9979250513559647E-2</v>
      </c>
      <c r="O21" s="858">
        <v>4.2673325679061243E-2</v>
      </c>
      <c r="P21" s="13">
        <v>6.1863617978815462E-2</v>
      </c>
      <c r="Q21" s="13">
        <v>2.9353791724133771E-2</v>
      </c>
      <c r="R21" s="858">
        <v>1.5732575247966452E-2</v>
      </c>
      <c r="S21" s="13">
        <v>1.7603568935555813E-2</v>
      </c>
      <c r="T21" s="13">
        <v>1.9245943008172617E-2</v>
      </c>
      <c r="U21" s="13">
        <v>2.0994714986954936E-2</v>
      </c>
      <c r="V21" s="13">
        <v>2.6287426528881497E-2</v>
      </c>
      <c r="W21" s="12">
        <v>2.926879095088708E-2</v>
      </c>
      <c r="X21" s="13"/>
      <c r="Y21" s="920">
        <f>O21*0.9+0.1*TG4d!R21-N21</f>
        <v>1.2239211727438359E-10</v>
      </c>
      <c r="Z21" s="2"/>
      <c r="AA21" s="2"/>
      <c r="AB21" s="2"/>
      <c r="AC21" s="2"/>
      <c r="AD21" s="2"/>
    </row>
    <row r="22" spans="1:30" x14ac:dyDescent="0.2">
      <c r="A22" s="16">
        <v>1972</v>
      </c>
      <c r="B22" s="862">
        <v>133501.5618</v>
      </c>
      <c r="C22" s="866">
        <v>5428.5702124529289</v>
      </c>
      <c r="D22" s="876">
        <v>1656.7784152977149</v>
      </c>
      <c r="E22" s="873">
        <v>1756.5088840048702</v>
      </c>
      <c r="F22" s="877">
        <v>2589.5699626125211</v>
      </c>
      <c r="G22" s="877">
        <f t="shared" si="1"/>
        <v>1154.309756746524</v>
      </c>
      <c r="H22" s="873">
        <v>759.13024590577743</v>
      </c>
      <c r="I22" s="878">
        <v>834.00237198911134</v>
      </c>
      <c r="J22" s="878">
        <v>964.14358310852572</v>
      </c>
      <c r="K22" s="878">
        <v>1047.8699769085165</v>
      </c>
      <c r="L22" s="878">
        <v>1191.3391746238758</v>
      </c>
      <c r="M22" s="878">
        <v>1351.1336749095053</v>
      </c>
      <c r="N22" s="889">
        <v>4.0744154969459524E-2</v>
      </c>
      <c r="O22" s="858">
        <v>4.319676639574431E-2</v>
      </c>
      <c r="P22" s="13">
        <v>6.3683736392704318E-2</v>
      </c>
      <c r="Q22" s="13">
        <v>2.8387245498480373E-2</v>
      </c>
      <c r="R22" s="858">
        <v>1.8668833499759788E-2</v>
      </c>
      <c r="S22" s="13">
        <v>2.0510118658876308E-2</v>
      </c>
      <c r="T22" s="13">
        <v>2.3710603180404636E-2</v>
      </c>
      <c r="U22" s="13">
        <v>2.5769636019390418E-2</v>
      </c>
      <c r="V22" s="13">
        <v>2.9297887698120924E-2</v>
      </c>
      <c r="W22" s="12">
        <v>3.3227617722841878E-2</v>
      </c>
      <c r="X22" s="13"/>
      <c r="Y22" s="920">
        <f>O22*0.9+0.1*TG4d!R22-N22</f>
        <v>-1.818633136654868E-7</v>
      </c>
      <c r="Z22" s="2"/>
      <c r="AA22" s="2"/>
      <c r="AB22" s="2"/>
      <c r="AC22" s="2"/>
      <c r="AD22" s="2"/>
    </row>
    <row r="23" spans="1:30" x14ac:dyDescent="0.2">
      <c r="A23" s="16">
        <v>1973</v>
      </c>
      <c r="B23" s="862">
        <v>136006.38620000001</v>
      </c>
      <c r="C23" s="866">
        <v>5761.8743153699252</v>
      </c>
      <c r="D23" s="876">
        <v>1717.9967485241177</v>
      </c>
      <c r="E23" s="873">
        <v>1821.6504376525472</v>
      </c>
      <c r="F23" s="877">
        <v>2664.4785051465033</v>
      </c>
      <c r="G23" s="877">
        <f t="shared" si="1"/>
        <v>1223.527962698239</v>
      </c>
      <c r="H23" s="873">
        <v>785.09993061931641</v>
      </c>
      <c r="I23" s="878">
        <v>858.61842935632478</v>
      </c>
      <c r="J23" s="878">
        <v>983.74592062801173</v>
      </c>
      <c r="K23" s="878">
        <v>980.35322888429107</v>
      </c>
      <c r="L23" s="878">
        <v>1071.147984221185</v>
      </c>
      <c r="M23" s="878">
        <v>1258.1454165118828</v>
      </c>
      <c r="N23" s="889">
        <v>4.0552521016785498E-2</v>
      </c>
      <c r="O23" s="858">
        <v>4.299921855009517E-2</v>
      </c>
      <c r="P23" s="13">
        <v>6.2893786423956044E-2</v>
      </c>
      <c r="Q23" s="13">
        <v>2.8880813345292859E-2</v>
      </c>
      <c r="R23" s="858">
        <v>1.8531921823523589E-2</v>
      </c>
      <c r="S23" s="13">
        <v>2.0267292084099608E-2</v>
      </c>
      <c r="T23" s="13">
        <v>2.3220868814632922E-2</v>
      </c>
      <c r="U23" s="13">
        <v>2.31407858905186E-2</v>
      </c>
      <c r="V23" s="13">
        <v>2.5283954221411168E-2</v>
      </c>
      <c r="W23" s="12">
        <v>2.9697942379169891E-2</v>
      </c>
      <c r="X23" s="13"/>
      <c r="Y23" s="920">
        <f>O23*0.9+0.1*TG4d!R23-N23</f>
        <v>-3.2139347481974223E-8</v>
      </c>
      <c r="Z23" s="2"/>
      <c r="AA23" s="2"/>
      <c r="AB23" s="2"/>
      <c r="AC23" s="2"/>
      <c r="AD23" s="2"/>
    </row>
    <row r="24" spans="1:30" x14ac:dyDescent="0.2">
      <c r="A24" s="16">
        <v>1974</v>
      </c>
      <c r="B24" s="862">
        <v>138443.58360000001</v>
      </c>
      <c r="C24" s="866">
        <v>5698.0471112809537</v>
      </c>
      <c r="D24" s="876">
        <v>1872.3323254147849</v>
      </c>
      <c r="E24" s="873">
        <v>1989.3805574309361</v>
      </c>
      <c r="F24" s="877">
        <v>2945.4247381931618</v>
      </c>
      <c r="G24" s="877">
        <f t="shared" si="1"/>
        <v>1291.6704708358877</v>
      </c>
      <c r="H24" s="873">
        <v>818.8701058756717</v>
      </c>
      <c r="I24" s="878">
        <v>858.73747796454643</v>
      </c>
      <c r="J24" s="878">
        <v>944.25447941104392</v>
      </c>
      <c r="K24" s="878">
        <v>975.49666605967047</v>
      </c>
      <c r="L24" s="878">
        <v>1056.4608495375619</v>
      </c>
      <c r="M24" s="878">
        <v>1349.5302928142742</v>
      </c>
      <c r="N24" s="889">
        <v>4.5491445008827201E-2</v>
      </c>
      <c r="O24" s="858">
        <v>4.8335327549264347E-2</v>
      </c>
      <c r="P24" s="13">
        <v>7.1564019744982929E-2</v>
      </c>
      <c r="Q24" s="13">
        <v>3.1383294191932198E-2</v>
      </c>
      <c r="R24" s="858">
        <v>1.9895818645636609E-2</v>
      </c>
      <c r="S24" s="13">
        <v>2.0864463122052257E-2</v>
      </c>
      <c r="T24" s="13">
        <v>2.2942241685086628E-2</v>
      </c>
      <c r="U24" s="13">
        <v>2.3701322857050403E-2</v>
      </c>
      <c r="V24" s="13">
        <v>2.5668483093710389E-2</v>
      </c>
      <c r="W24" s="12">
        <v>3.2789095327778739E-2</v>
      </c>
      <c r="X24" s="13"/>
      <c r="Y24" s="920">
        <f>O24*0.9+0.1*TG4d!R24-N24</f>
        <v>-6.8349925629040964E-8</v>
      </c>
      <c r="Z24" s="2"/>
      <c r="AA24" s="2"/>
      <c r="AB24" s="2"/>
      <c r="AC24" s="2"/>
      <c r="AD24" s="2"/>
    </row>
    <row r="25" spans="1:30" x14ac:dyDescent="0.2">
      <c r="A25" s="16">
        <v>1975</v>
      </c>
      <c r="B25" s="862">
        <v>141054.91199999998</v>
      </c>
      <c r="C25" s="866">
        <v>5618.9640437894732</v>
      </c>
      <c r="D25" s="876">
        <v>2103.1653569843579</v>
      </c>
      <c r="E25" s="873">
        <v>2233.3468264365702</v>
      </c>
      <c r="F25" s="877">
        <v>3267.3559685697824</v>
      </c>
      <c r="G25" s="877">
        <f t="shared" si="1"/>
        <v>1499.1721053791973</v>
      </c>
      <c r="H25" s="873">
        <v>931.44553381659102</v>
      </c>
      <c r="I25" s="878">
        <v>1045.763310515892</v>
      </c>
      <c r="J25" s="878">
        <v>1060.3020846182465</v>
      </c>
      <c r="K25" s="878">
        <v>1127.7381591469305</v>
      </c>
      <c r="L25" s="878">
        <v>1239.7588640858417</v>
      </c>
      <c r="M25" s="878">
        <v>1440.1258878772271</v>
      </c>
      <c r="N25" s="889">
        <v>5.2796530114616311E-2</v>
      </c>
      <c r="O25" s="858">
        <v>5.6064523213434664E-2</v>
      </c>
      <c r="P25" s="13">
        <v>8.2021633352269432E-2</v>
      </c>
      <c r="Q25" s="13">
        <v>3.7634266343249873E-2</v>
      </c>
      <c r="R25" s="858">
        <v>2.3382418321489244E-2</v>
      </c>
      <c r="S25" s="13">
        <v>2.6252179332004744E-2</v>
      </c>
      <c r="T25" s="13">
        <v>2.6617151502250636E-2</v>
      </c>
      <c r="U25" s="13">
        <v>2.8310023975564039E-2</v>
      </c>
      <c r="V25" s="13">
        <v>3.1122120752513641E-2</v>
      </c>
      <c r="W25" s="12">
        <v>3.6152007523160272E-2</v>
      </c>
      <c r="X25" s="13"/>
      <c r="Y25" s="920">
        <f>O25*0.9+0.1*TG4d!R25-N25</f>
        <v>-2.1739037618651036E-7</v>
      </c>
      <c r="Z25" s="2"/>
      <c r="AA25" s="2"/>
      <c r="AB25" s="2"/>
      <c r="AC25" s="2"/>
      <c r="AD25" s="2"/>
    </row>
    <row r="26" spans="1:30" x14ac:dyDescent="0.2">
      <c r="A26" s="16">
        <v>1976</v>
      </c>
      <c r="B26" s="862">
        <v>143608.93439999997</v>
      </c>
      <c r="C26" s="866">
        <v>5929.8813633217987</v>
      </c>
      <c r="D26" s="876">
        <v>2154.0931311598592</v>
      </c>
      <c r="E26" s="873">
        <v>2286.3319138336469</v>
      </c>
      <c r="F26" s="877">
        <v>3367.537918290931</v>
      </c>
      <c r="G26" s="877">
        <f t="shared" si="1"/>
        <v>1506.4073867204536</v>
      </c>
      <c r="H26" s="873">
        <v>963.85066387406448</v>
      </c>
      <c r="I26" s="878">
        <v>1022.9183315596918</v>
      </c>
      <c r="J26" s="878">
        <v>1106.412240604772</v>
      </c>
      <c r="K26" s="878">
        <v>1232.7083256412245</v>
      </c>
      <c r="L26" s="878">
        <v>1423.1761448198533</v>
      </c>
      <c r="M26" s="878">
        <v>1593.0807470589689</v>
      </c>
      <c r="N26" s="889">
        <v>5.2167488725429895E-2</v>
      </c>
      <c r="O26" s="858">
        <v>5.5370026770052365E-2</v>
      </c>
      <c r="P26" s="13">
        <v>8.1554503769439193E-2</v>
      </c>
      <c r="Q26" s="13">
        <v>3.6481937213331934E-2</v>
      </c>
      <c r="R26" s="858">
        <v>2.3342383814934919E-2</v>
      </c>
      <c r="S26" s="13">
        <v>2.4772875302723207E-2</v>
      </c>
      <c r="T26" s="13">
        <v>2.679491766279796E-2</v>
      </c>
      <c r="U26" s="13">
        <v>2.9853536390511699E-2</v>
      </c>
      <c r="V26" s="13">
        <v>3.4466256084858538E-2</v>
      </c>
      <c r="W26" s="12">
        <v>3.8580979024871453E-2</v>
      </c>
      <c r="X26" s="13"/>
      <c r="Y26" s="920">
        <f>O26*0.9+0.1*TG4d!R26-N26</f>
        <v>-2.2625088927363812E-7</v>
      </c>
      <c r="Z26" s="2"/>
      <c r="AA26" s="2"/>
      <c r="AB26" s="2"/>
      <c r="AC26" s="2"/>
      <c r="AD26" s="2"/>
    </row>
    <row r="27" spans="1:30" x14ac:dyDescent="0.2">
      <c r="A27" s="16">
        <v>1977</v>
      </c>
      <c r="B27" s="862">
        <v>146305.25279999999</v>
      </c>
      <c r="C27" s="866">
        <v>6228.9026810980395</v>
      </c>
      <c r="D27" s="876">
        <v>2135.8830176400811</v>
      </c>
      <c r="E27" s="873">
        <v>2258.4542838961283</v>
      </c>
      <c r="F27" s="877">
        <v>3337.6208350294646</v>
      </c>
      <c r="G27" s="877">
        <f t="shared" si="1"/>
        <v>1474.1096659534901</v>
      </c>
      <c r="H27" s="873">
        <v>1032.6937845822308</v>
      </c>
      <c r="I27" s="878">
        <v>1149.9928049294167</v>
      </c>
      <c r="J27" s="878">
        <v>1184.4014653739127</v>
      </c>
      <c r="K27" s="878">
        <v>1204.4581304947853</v>
      </c>
      <c r="L27" s="878">
        <v>1380.2706248480854</v>
      </c>
      <c r="M27" s="878">
        <v>1511.8522309151517</v>
      </c>
      <c r="N27" s="889">
        <v>5.016789005153835E-2</v>
      </c>
      <c r="O27" s="858">
        <v>5.3046859432457606E-2</v>
      </c>
      <c r="P27" s="13">
        <v>7.8394459669652874E-2</v>
      </c>
      <c r="Q27" s="13">
        <v>3.4624073994077929E-2</v>
      </c>
      <c r="R27" s="858">
        <v>2.4256042027559488E-2</v>
      </c>
      <c r="S27" s="13">
        <v>2.7011176230757879E-2</v>
      </c>
      <c r="T27" s="13">
        <v>2.7819371192627777E-2</v>
      </c>
      <c r="U27" s="13">
        <v>2.8290464675873039E-2</v>
      </c>
      <c r="V27" s="13">
        <v>3.2419970745989353E-2</v>
      </c>
      <c r="W27" s="12">
        <v>3.5510576126274174E-2</v>
      </c>
      <c r="X27" s="13"/>
      <c r="Y27" s="920">
        <f>O27*0.9+0.1*TG4d!R27-N27</f>
        <v>-1.1235957055738544E-7</v>
      </c>
      <c r="Z27" s="2"/>
      <c r="AA27" s="2"/>
      <c r="AB27" s="2"/>
      <c r="AC27" s="2"/>
      <c r="AD27" s="2"/>
    </row>
    <row r="28" spans="1:30" x14ac:dyDescent="0.2">
      <c r="A28" s="16">
        <v>1978</v>
      </c>
      <c r="B28" s="862">
        <v>149142.4302</v>
      </c>
      <c r="C28" s="866">
        <v>6575.2067920274749</v>
      </c>
      <c r="D28" s="876">
        <v>2162.2263224914445</v>
      </c>
      <c r="E28" s="873">
        <v>2285.4344880127037</v>
      </c>
      <c r="F28" s="877">
        <v>3373.361886890104</v>
      </c>
      <c r="G28" s="877">
        <f t="shared" si="1"/>
        <v>1496.8838614191293</v>
      </c>
      <c r="H28" s="873">
        <v>1053.3206945584143</v>
      </c>
      <c r="I28" s="878">
        <v>1154.6125429101171</v>
      </c>
      <c r="J28" s="878">
        <v>1178.4516672567788</v>
      </c>
      <c r="K28" s="878">
        <v>1252.3649226106234</v>
      </c>
      <c r="L28" s="878">
        <v>1480.6206719599695</v>
      </c>
      <c r="M28" s="878">
        <v>1621.7314601144446</v>
      </c>
      <c r="N28" s="889">
        <v>4.9044797917199179E-2</v>
      </c>
      <c r="O28" s="858">
        <v>5.1839472793220577E-2</v>
      </c>
      <c r="P28" s="13">
        <v>7.6516436010024336E-2</v>
      </c>
      <c r="Q28" s="13">
        <v>3.395313697052102E-2</v>
      </c>
      <c r="R28" s="858">
        <v>2.3891995055862481E-2</v>
      </c>
      <c r="S28" s="13">
        <v>2.6189552060600363E-2</v>
      </c>
      <c r="T28" s="13">
        <v>2.6730284094034218E-2</v>
      </c>
      <c r="U28" s="13">
        <v>2.8406824905014002E-2</v>
      </c>
      <c r="V28" s="13">
        <v>3.3584246428297604E-2</v>
      </c>
      <c r="W28" s="12">
        <v>3.6784998364847166E-2</v>
      </c>
      <c r="X28" s="13"/>
      <c r="Y28" s="920">
        <f>O28*0.9+0.1*TG4d!R28-N28</f>
        <v>-7.2897714413489023E-8</v>
      </c>
      <c r="Z28" s="2"/>
      <c r="AA28" s="2"/>
      <c r="AB28" s="2"/>
      <c r="AC28" s="2"/>
      <c r="AD28" s="2"/>
    </row>
    <row r="29" spans="1:30" x14ac:dyDescent="0.2">
      <c r="A29" s="20">
        <v>1979</v>
      </c>
      <c r="B29" s="863">
        <v>152105.4296</v>
      </c>
      <c r="C29" s="886">
        <v>6731.113400363547</v>
      </c>
      <c r="D29" s="879">
        <v>2198.9772841892968</v>
      </c>
      <c r="E29" s="880">
        <v>2324.6261751408406</v>
      </c>
      <c r="F29" s="881">
        <v>3443.1077907033332</v>
      </c>
      <c r="G29" s="881">
        <f t="shared" si="1"/>
        <v>1507.680699472935</v>
      </c>
      <c r="H29" s="880">
        <v>1068.1270063603554</v>
      </c>
      <c r="I29" s="882">
        <v>1163.5766150535837</v>
      </c>
      <c r="J29" s="882">
        <v>1270.2344631577851</v>
      </c>
      <c r="K29" s="882">
        <v>1301.1743854812125</v>
      </c>
      <c r="L29" s="882">
        <v>1447.7489726687493</v>
      </c>
      <c r="M29" s="882">
        <v>1563.1739563933565</v>
      </c>
      <c r="N29" s="890">
        <v>4.969109337456553E-2</v>
      </c>
      <c r="O29" s="859">
        <v>5.2530427285641203E-2</v>
      </c>
      <c r="P29" s="18">
        <v>7.7805165135941934E-2</v>
      </c>
      <c r="Q29" s="18">
        <v>3.4069611794175593E-2</v>
      </c>
      <c r="R29" s="859">
        <v>2.4136856342522606E-2</v>
      </c>
      <c r="S29" s="18">
        <v>2.6293766035152544E-2</v>
      </c>
      <c r="T29" s="18">
        <v>2.8703952410147338E-2</v>
      </c>
      <c r="U29" s="18">
        <v>2.9403113142834055E-2</v>
      </c>
      <c r="V29" s="18">
        <v>3.2715312659692408E-2</v>
      </c>
      <c r="W29" s="17">
        <v>3.532361320252031E-2</v>
      </c>
      <c r="X29" s="13"/>
      <c r="Y29" s="920">
        <f>O29*0.9+0.1*TG4d!R29-N29</f>
        <v>-2.3183236184942668E-8</v>
      </c>
      <c r="Z29" s="2"/>
      <c r="AA29" s="2"/>
      <c r="AB29" s="2"/>
      <c r="AC29" s="2"/>
      <c r="AD29" s="2"/>
    </row>
    <row r="30" spans="1:30" x14ac:dyDescent="0.2">
      <c r="A30" s="24">
        <v>1980</v>
      </c>
      <c r="B30" s="861">
        <v>155268</v>
      </c>
      <c r="C30" s="865">
        <v>6670.8559224945211</v>
      </c>
      <c r="D30" s="883">
        <v>2358.1716203829264</v>
      </c>
      <c r="E30" s="868">
        <v>2497.8814358906407</v>
      </c>
      <c r="F30" s="884">
        <v>3706.9576863155908</v>
      </c>
      <c r="G30" s="884">
        <f t="shared" si="1"/>
        <v>1611.0064818321132</v>
      </c>
      <c r="H30" s="868">
        <v>1100.6952692887835</v>
      </c>
      <c r="I30" s="885">
        <v>1194.4071114581102</v>
      </c>
      <c r="J30" s="885">
        <v>1337.8499898779999</v>
      </c>
      <c r="K30" s="885">
        <v>1376.4680283980942</v>
      </c>
      <c r="L30" s="885">
        <v>1478.4345262244935</v>
      </c>
      <c r="M30" s="885">
        <v>1620.4259214427595</v>
      </c>
      <c r="N30" s="888">
        <v>5.4887797819008724E-2</v>
      </c>
      <c r="O30" s="857">
        <v>5.8139623954408158E-2</v>
      </c>
      <c r="P30" s="22">
        <v>8.6281567571859355E-2</v>
      </c>
      <c r="Q30" s="22">
        <v>3.7497100421196215E-2</v>
      </c>
      <c r="R30" s="857">
        <v>2.5619314081666289E-2</v>
      </c>
      <c r="S30" s="22">
        <v>2.7800510989379738E-2</v>
      </c>
      <c r="T30" s="22">
        <v>3.1139226306464707E-2</v>
      </c>
      <c r="U30" s="22">
        <v>3.2038083315910626E-2</v>
      </c>
      <c r="V30" s="22">
        <v>3.4411412071388987E-2</v>
      </c>
      <c r="W30" s="21">
        <v>3.7716343283950009E-2</v>
      </c>
      <c r="X30" s="13"/>
      <c r="Y30" s="920">
        <f>O30*0.9+0.1*TG4d!R30-N30</f>
        <v>-2.0485187475494104E-7</v>
      </c>
      <c r="Z30" s="2"/>
      <c r="AA30" s="2"/>
      <c r="AB30" s="2"/>
      <c r="AC30" s="2"/>
      <c r="AD30" s="2"/>
    </row>
    <row r="31" spans="1:30" x14ac:dyDescent="0.2">
      <c r="A31" s="16">
        <v>1981</v>
      </c>
      <c r="B31" s="862">
        <v>158033.20000000001</v>
      </c>
      <c r="C31" s="866">
        <v>6841.8747111515704</v>
      </c>
      <c r="D31" s="876">
        <v>2376.362338691054</v>
      </c>
      <c r="E31" s="873">
        <v>2510.0259852358708</v>
      </c>
      <c r="F31" s="877">
        <v>3694.7124288570844</v>
      </c>
      <c r="G31" s="877">
        <f t="shared" si="1"/>
        <v>1656.6744270183215</v>
      </c>
      <c r="H31" s="873">
        <v>1173.3287046886944</v>
      </c>
      <c r="I31" s="878">
        <v>1288.9381217399355</v>
      </c>
      <c r="J31" s="878">
        <v>1340.4208083716696</v>
      </c>
      <c r="K31" s="878">
        <v>1320.036351253149</v>
      </c>
      <c r="L31" s="878">
        <v>1488.2081127879767</v>
      </c>
      <c r="M31" s="878">
        <v>1556.3685954921432</v>
      </c>
      <c r="N31" s="889">
        <v>5.4889070700276314E-2</v>
      </c>
      <c r="O31" s="858">
        <v>5.7976425362400934E-2</v>
      </c>
      <c r="P31" s="13">
        <v>8.5340239753350033E-2</v>
      </c>
      <c r="Q31" s="13">
        <v>3.8265763714314803E-2</v>
      </c>
      <c r="R31" s="858">
        <v>2.710147403774954E-2</v>
      </c>
      <c r="S31" s="13">
        <v>2.9771813220804692E-2</v>
      </c>
      <c r="T31" s="13">
        <v>3.0960957140635518E-2</v>
      </c>
      <c r="U31" s="13">
        <v>3.049011820763781E-2</v>
      </c>
      <c r="V31" s="13">
        <v>3.4374539180981323E-2</v>
      </c>
      <c r="W31" s="12">
        <v>3.5948905805632814E-2</v>
      </c>
      <c r="X31" s="13"/>
      <c r="Y31" s="920">
        <f>O31*0.9+0.1*TG4d!R31-N31</f>
        <v>-1.4047034051917207E-7</v>
      </c>
      <c r="Z31" s="2"/>
      <c r="AA31" s="2"/>
      <c r="AB31" s="2"/>
      <c r="AC31" s="2"/>
      <c r="AD31" s="2"/>
    </row>
    <row r="32" spans="1:30" x14ac:dyDescent="0.2">
      <c r="A32" s="16">
        <v>1982</v>
      </c>
      <c r="B32" s="862">
        <v>160665.4</v>
      </c>
      <c r="C32" s="866">
        <v>6727.2903730310099</v>
      </c>
      <c r="D32" s="876">
        <v>2349.0087201296069</v>
      </c>
      <c r="E32" s="873">
        <v>2465.8207385209707</v>
      </c>
      <c r="F32" s="877">
        <v>3567.2602167215173</v>
      </c>
      <c r="G32" s="877">
        <f t="shared" si="1"/>
        <v>1705.4765754005302</v>
      </c>
      <c r="H32" s="873">
        <v>1297.692337276462</v>
      </c>
      <c r="I32" s="878">
        <v>1442.4837916308657</v>
      </c>
      <c r="J32" s="878">
        <v>1541.7723722760043</v>
      </c>
      <c r="K32" s="878">
        <v>1519.3052571163903</v>
      </c>
      <c r="L32" s="878">
        <v>1533.7921255692277</v>
      </c>
      <c r="M32" s="878">
        <v>1628.3922506612205</v>
      </c>
      <c r="N32" s="889">
        <v>5.6100510710238624E-2</v>
      </c>
      <c r="O32" s="858">
        <v>5.8890289152818319E-2</v>
      </c>
      <c r="P32" s="13">
        <v>8.5195562825902016E-2</v>
      </c>
      <c r="Q32" s="13">
        <v>4.073126934966826E-2</v>
      </c>
      <c r="R32" s="858">
        <v>3.0992308475532575E-2</v>
      </c>
      <c r="S32" s="13">
        <v>3.4450309489386655E-2</v>
      </c>
      <c r="T32" s="13">
        <v>3.6821582117774199E-2</v>
      </c>
      <c r="U32" s="13">
        <v>3.6285008275438464E-2</v>
      </c>
      <c r="V32" s="13">
        <v>3.6630992822805908E-2</v>
      </c>
      <c r="W32" s="12">
        <v>3.8890292792803649E-2</v>
      </c>
      <c r="X32" s="13"/>
      <c r="Y32" s="920">
        <f>O32*0.9+0.1*TG4d!R32-N32</f>
        <v>-1.962514888098621E-8</v>
      </c>
      <c r="Z32" s="2"/>
      <c r="AA32" s="2"/>
      <c r="AB32" s="2"/>
      <c r="AC32" s="2"/>
      <c r="AD32" s="2"/>
    </row>
    <row r="33" spans="1:30" x14ac:dyDescent="0.2">
      <c r="A33" s="16">
        <v>1983</v>
      </c>
      <c r="B33" s="862">
        <v>163134.6</v>
      </c>
      <c r="C33" s="866">
        <v>6937.6588343495314</v>
      </c>
      <c r="D33" s="876">
        <v>2423.6596530998909</v>
      </c>
      <c r="E33" s="873">
        <v>2542.2769816795058</v>
      </c>
      <c r="F33" s="877">
        <v>3686.1775509057252</v>
      </c>
      <c r="G33" s="877">
        <f t="shared" si="1"/>
        <v>1747.9705155666079</v>
      </c>
      <c r="H33" s="873">
        <v>1356.0474900997483</v>
      </c>
      <c r="I33" s="878">
        <v>1456.3421637800179</v>
      </c>
      <c r="J33" s="878">
        <v>1484.6857091908121</v>
      </c>
      <c r="K33" s="878">
        <v>1521.5648345621678</v>
      </c>
      <c r="L33" s="878">
        <v>1637.7553799121754</v>
      </c>
      <c r="M33" s="878">
        <v>1684.6622555324282</v>
      </c>
      <c r="N33" s="889">
        <v>5.699080301945407E-2</v>
      </c>
      <c r="O33" s="858">
        <v>5.9780013459595056E-2</v>
      </c>
      <c r="P33" s="13">
        <v>8.6678102030418813E-2</v>
      </c>
      <c r="Q33" s="13">
        <v>4.1102406110964121E-2</v>
      </c>
      <c r="R33" s="858">
        <v>3.1886587415215217E-2</v>
      </c>
      <c r="S33" s="13">
        <v>3.4244952371409454E-2</v>
      </c>
      <c r="T33" s="13">
        <v>3.4911432671691514E-2</v>
      </c>
      <c r="U33" s="13">
        <v>3.5778621662885257E-2</v>
      </c>
      <c r="V33" s="13">
        <v>3.851076785110763E-2</v>
      </c>
      <c r="W33" s="12">
        <v>3.9613752960965254E-2</v>
      </c>
      <c r="X33" s="13"/>
      <c r="Y33" s="920">
        <f>O33*0.9+0.1*TG4d!R33-N33</f>
        <v>-1.3216429699952625E-7</v>
      </c>
      <c r="Z33" s="2"/>
      <c r="AA33" s="2"/>
      <c r="AB33" s="2"/>
      <c r="AC33" s="2"/>
      <c r="AD33" s="2"/>
    </row>
    <row r="34" spans="1:30" x14ac:dyDescent="0.2">
      <c r="A34" s="16">
        <v>1984</v>
      </c>
      <c r="B34" s="862">
        <v>165649.79999999999</v>
      </c>
      <c r="C34" s="866">
        <v>7514.1474711612564</v>
      </c>
      <c r="D34" s="876">
        <v>2451.398874544645</v>
      </c>
      <c r="E34" s="873">
        <v>2551.9625449391624</v>
      </c>
      <c r="F34" s="877">
        <v>3666.1997042908547</v>
      </c>
      <c r="G34" s="877">
        <f t="shared" si="1"/>
        <v>1797.1567319843375</v>
      </c>
      <c r="H34" s="873">
        <v>1546.2335057704042</v>
      </c>
      <c r="I34" s="878">
        <v>1717.6725453316014</v>
      </c>
      <c r="J34" s="878">
        <v>1630.5235584210889</v>
      </c>
      <c r="K34" s="878">
        <v>1438.3705783491764</v>
      </c>
      <c r="L34" s="878">
        <v>1470.5030971171509</v>
      </c>
      <c r="M34" s="878">
        <v>1414.8559576259779</v>
      </c>
      <c r="N34" s="889">
        <v>5.4041224882400367E-2</v>
      </c>
      <c r="O34" s="858">
        <v>5.6258156603803393E-2</v>
      </c>
      <c r="P34" s="13">
        <v>8.082157691296743E-2</v>
      </c>
      <c r="Q34" s="13">
        <v>3.9618420368299205E-2</v>
      </c>
      <c r="R34" s="858">
        <v>3.4086803854620484E-2</v>
      </c>
      <c r="S34" s="13">
        <v>3.7866187041402093E-2</v>
      </c>
      <c r="T34" s="13">
        <v>3.5944982765423461E-2</v>
      </c>
      <c r="U34" s="13">
        <v>3.1708959605047937E-2</v>
      </c>
      <c r="V34" s="13">
        <v>3.241732277303732E-2</v>
      </c>
      <c r="W34" s="12">
        <v>3.1190578480000397E-2</v>
      </c>
      <c r="X34" s="13"/>
      <c r="Y34" s="920">
        <f>O34*0.9+0.1*TG4d!R34-N34</f>
        <v>-2.0355351526557541E-7</v>
      </c>
      <c r="Z34" s="2"/>
      <c r="AA34" s="2"/>
      <c r="AB34" s="2"/>
      <c r="AC34" s="2"/>
      <c r="AD34" s="2"/>
    </row>
    <row r="35" spans="1:30" x14ac:dyDescent="0.2">
      <c r="A35" s="16">
        <v>1985</v>
      </c>
      <c r="B35" s="862">
        <v>168205</v>
      </c>
      <c r="C35" s="866">
        <v>7761.5039413337408</v>
      </c>
      <c r="D35" s="876">
        <v>2483.2222465642953</v>
      </c>
      <c r="E35" s="873">
        <v>2578.5441370421822</v>
      </c>
      <c r="F35" s="877">
        <v>3696.8048704085468</v>
      </c>
      <c r="G35" s="877">
        <f t="shared" si="1"/>
        <v>1825.3542545947721</v>
      </c>
      <c r="H35" s="873">
        <v>1625.3391777383738</v>
      </c>
      <c r="I35" s="878">
        <v>1817.9998971094915</v>
      </c>
      <c r="J35" s="878">
        <v>1728.0050180681076</v>
      </c>
      <c r="K35" s="878">
        <v>1590.2817292419572</v>
      </c>
      <c r="L35" s="878">
        <v>1573.1993212263085</v>
      </c>
      <c r="M35" s="878">
        <v>2318.7510618501906</v>
      </c>
      <c r="N35" s="889">
        <v>5.3815652371049516E-2</v>
      </c>
      <c r="O35" s="858">
        <v>5.5881439969564566E-2</v>
      </c>
      <c r="P35" s="13">
        <v>8.0116053271012774E-2</v>
      </c>
      <c r="Q35" s="13">
        <v>3.9558533335145453E-2</v>
      </c>
      <c r="R35" s="858">
        <v>3.5223866206592902E-2</v>
      </c>
      <c r="S35" s="13">
        <v>3.9399151891785777E-2</v>
      </c>
      <c r="T35" s="13">
        <v>3.7448809697337992E-2</v>
      </c>
      <c r="U35" s="13">
        <v>3.4464111632104284E-2</v>
      </c>
      <c r="V35" s="13">
        <v>3.4093906777221676E-2</v>
      </c>
      <c r="W35" s="12">
        <v>5.0251281878688207E-2</v>
      </c>
      <c r="X35" s="13"/>
      <c r="Y35" s="920">
        <f>O35*0.9+0.1*TG4d!R35-N35</f>
        <v>3.0222217881070712E-8</v>
      </c>
      <c r="Z35" s="2"/>
      <c r="AA35" s="2"/>
      <c r="AB35" s="2"/>
      <c r="AC35" s="2"/>
      <c r="AD35" s="2"/>
    </row>
    <row r="36" spans="1:30" x14ac:dyDescent="0.2">
      <c r="A36" s="16">
        <v>1986</v>
      </c>
      <c r="B36" s="862">
        <v>170555.8</v>
      </c>
      <c r="C36" s="866">
        <v>7939.7964474718347</v>
      </c>
      <c r="D36" s="876">
        <v>2574.0174406413475</v>
      </c>
      <c r="E36" s="873">
        <v>2682.6163693442195</v>
      </c>
      <c r="F36" s="877">
        <v>3814.7456892565997</v>
      </c>
      <c r="G36" s="877">
        <f t="shared" si="1"/>
        <v>1938.1088117897991</v>
      </c>
      <c r="H36" s="873">
        <v>1596.6339707209752</v>
      </c>
      <c r="I36" s="878">
        <v>1742.7503747228864</v>
      </c>
      <c r="J36" s="878">
        <v>1616.9377999904575</v>
      </c>
      <c r="K36" s="878">
        <v>1589.0356694566412</v>
      </c>
      <c r="L36" s="878">
        <v>1526.020150917032</v>
      </c>
      <c r="M36" s="878">
        <v>1321.8659147964556</v>
      </c>
      <c r="N36" s="889">
        <v>5.5292803374364451E-2</v>
      </c>
      <c r="O36" s="858">
        <v>5.7625631084319041E-2</v>
      </c>
      <c r="P36" s="13">
        <v>8.1945048230409157E-2</v>
      </c>
      <c r="Q36" s="13">
        <v>4.1632767422786154E-2</v>
      </c>
      <c r="R36" s="858">
        <v>3.4297501955506966E-2</v>
      </c>
      <c r="S36" s="13">
        <v>3.7436247431230647E-2</v>
      </c>
      <c r="T36" s="13">
        <v>3.4733651152407681E-2</v>
      </c>
      <c r="U36" s="13">
        <v>3.4134281857944877E-2</v>
      </c>
      <c r="V36" s="13">
        <v>3.2780637309492988E-2</v>
      </c>
      <c r="W36" s="12">
        <v>2.8395173614637063E-2</v>
      </c>
      <c r="X36" s="13"/>
      <c r="Y36" s="920">
        <f>O36*0.9+0.1*TG4d!R36-N36</f>
        <v>1.4797073386030313E-8</v>
      </c>
      <c r="Z36" s="2"/>
      <c r="AA36" s="2"/>
      <c r="AB36" s="2"/>
      <c r="AC36" s="2"/>
      <c r="AD36" s="2"/>
    </row>
    <row r="37" spans="1:30" x14ac:dyDescent="0.2">
      <c r="A37" s="16">
        <v>1987</v>
      </c>
      <c r="B37" s="862">
        <v>172551.6</v>
      </c>
      <c r="C37" s="866">
        <v>8275.7500007657964</v>
      </c>
      <c r="D37" s="876">
        <v>2634.5428219495834</v>
      </c>
      <c r="E37" s="873">
        <v>2754.8521923111448</v>
      </c>
      <c r="F37" s="877">
        <v>3957.1269839633974</v>
      </c>
      <c r="G37" s="877">
        <f t="shared" si="1"/>
        <v>1940.7217508236151</v>
      </c>
      <c r="H37" s="873">
        <v>1551.7640707401572</v>
      </c>
      <c r="I37" s="878">
        <v>1643.1178710440599</v>
      </c>
      <c r="J37" s="878">
        <v>1603.849040411583</v>
      </c>
      <c r="K37" s="878">
        <v>1351.3423522975945</v>
      </c>
      <c r="L37" s="878">
        <v>1300.8304191909899</v>
      </c>
      <c r="M37" s="878">
        <v>1445.1071941447888</v>
      </c>
      <c r="N37" s="889">
        <v>5.4930922170661249E-2</v>
      </c>
      <c r="O37" s="858">
        <v>5.7439404706861472E-2</v>
      </c>
      <c r="P37" s="13">
        <v>8.2507155535495258E-2</v>
      </c>
      <c r="Q37" s="13">
        <v>4.0464567347784607E-2</v>
      </c>
      <c r="R37" s="858">
        <v>3.2354695731982019E-2</v>
      </c>
      <c r="S37" s="13">
        <v>3.4259446891340417E-2</v>
      </c>
      <c r="T37" s="13">
        <v>3.3440681274310428E-2</v>
      </c>
      <c r="U37" s="13">
        <v>2.8175849320621893E-2</v>
      </c>
      <c r="V37" s="13">
        <v>2.712266201121416E-2</v>
      </c>
      <c r="W37" s="12">
        <v>3.0130871340738885E-2</v>
      </c>
      <c r="X37" s="13"/>
      <c r="Y37" s="920">
        <f>O37*0.9+0.1*TG4d!R37-N37</f>
        <v>1.1638712278660979E-8</v>
      </c>
      <c r="Z37" s="2"/>
      <c r="AA37" s="2"/>
      <c r="AB37" s="2"/>
      <c r="AC37" s="2"/>
      <c r="AD37" s="2"/>
    </row>
    <row r="38" spans="1:30" x14ac:dyDescent="0.2">
      <c r="A38" s="16">
        <v>1988</v>
      </c>
      <c r="B38" s="862">
        <v>174344.4</v>
      </c>
      <c r="C38" s="866">
        <v>8713.1369853256838</v>
      </c>
      <c r="D38" s="876">
        <v>2706.0427041635389</v>
      </c>
      <c r="E38" s="873">
        <v>2840.2627003430875</v>
      </c>
      <c r="F38" s="877">
        <v>4094.7803091049091</v>
      </c>
      <c r="G38" s="877">
        <f t="shared" si="1"/>
        <v>1982.1813644765825</v>
      </c>
      <c r="H38" s="873">
        <v>1498.0745311084258</v>
      </c>
      <c r="I38" s="878">
        <v>1599.9271428765421</v>
      </c>
      <c r="J38" s="878">
        <v>1592.78157217537</v>
      </c>
      <c r="K38" s="878">
        <v>1381.1951763500074</v>
      </c>
      <c r="L38" s="878">
        <v>1290.1575480425813</v>
      </c>
      <c r="M38" s="878">
        <v>1390.080522110512</v>
      </c>
      <c r="N38" s="889">
        <v>5.4146215355770071E-2</v>
      </c>
      <c r="O38" s="858">
        <v>5.6831873201082947E-2</v>
      </c>
      <c r="P38" s="13">
        <v>8.1933982826740248E-2</v>
      </c>
      <c r="Q38" s="13">
        <v>3.966220446928205E-2</v>
      </c>
      <c r="R38" s="858">
        <v>2.9975530709691611E-2</v>
      </c>
      <c r="S38" s="13">
        <v>3.2013537516775159E-2</v>
      </c>
      <c r="T38" s="13">
        <v>3.1870559133828635E-2</v>
      </c>
      <c r="U38" s="13">
        <v>2.7636848210832454E-2</v>
      </c>
      <c r="V38" s="13">
        <v>2.5815242431947993E-2</v>
      </c>
      <c r="W38" s="12">
        <v>2.7814638400291965E-2</v>
      </c>
      <c r="X38" s="13"/>
      <c r="Y38" s="920">
        <f>O38*0.9+0.1*TG4d!R38-N38</f>
        <v>2.3596173744089288E-8</v>
      </c>
      <c r="Z38" s="2"/>
      <c r="AA38" s="2"/>
      <c r="AB38" s="2"/>
      <c r="AC38" s="2"/>
      <c r="AD38" s="2"/>
    </row>
    <row r="39" spans="1:30" x14ac:dyDescent="0.2">
      <c r="A39" s="20">
        <v>1989</v>
      </c>
      <c r="B39" s="863">
        <v>176060.2</v>
      </c>
      <c r="C39" s="886">
        <v>8904.9490228723935</v>
      </c>
      <c r="D39" s="879">
        <v>2888.782638223729</v>
      </c>
      <c r="E39" s="880">
        <v>3037.7315642225135</v>
      </c>
      <c r="F39" s="881">
        <v>4373.4413137530928</v>
      </c>
      <c r="G39" s="881">
        <f t="shared" si="1"/>
        <v>2127.5272683649177</v>
      </c>
      <c r="H39" s="880">
        <v>1548.2726123477994</v>
      </c>
      <c r="I39" s="882">
        <v>1612.9413524428574</v>
      </c>
      <c r="J39" s="882">
        <v>1669.6777113414314</v>
      </c>
      <c r="K39" s="882">
        <v>1453.4343490510571</v>
      </c>
      <c r="L39" s="882">
        <v>1443.7367237249186</v>
      </c>
      <c r="M39" s="882">
        <v>1480.1727706182485</v>
      </c>
      <c r="N39" s="890">
        <v>5.7114268451830263E-2</v>
      </c>
      <c r="O39" s="859">
        <v>6.0059145242677102E-2</v>
      </c>
      <c r="P39" s="18">
        <v>8.646753062930658E-2</v>
      </c>
      <c r="Q39" s="18">
        <v>4.2063449820059537E-2</v>
      </c>
      <c r="R39" s="859">
        <v>3.0610976557454709E-2</v>
      </c>
      <c r="S39" s="18">
        <v>3.1889545506658123E-2</v>
      </c>
      <c r="T39" s="18">
        <v>3.3011282943817832E-2</v>
      </c>
      <c r="U39" s="18">
        <v>2.873592443073392E-2</v>
      </c>
      <c r="V39" s="18">
        <v>2.8544192187229814E-2</v>
      </c>
      <c r="W39" s="17">
        <v>2.9264571123344133E-2</v>
      </c>
      <c r="X39" s="13"/>
      <c r="Y39" s="920">
        <f>O39*0.9+0.1*TG4d!R39-N39</f>
        <v>5.9922324602279531E-8</v>
      </c>
      <c r="Z39" s="2"/>
      <c r="AA39" s="2"/>
      <c r="AB39" s="2"/>
      <c r="AC39" s="2"/>
      <c r="AD39" s="2"/>
    </row>
    <row r="40" spans="1:30" x14ac:dyDescent="0.2">
      <c r="A40" s="24">
        <v>1990</v>
      </c>
      <c r="B40" s="861">
        <v>178365</v>
      </c>
      <c r="C40" s="865">
        <v>9013.5505380756804</v>
      </c>
      <c r="D40" s="883">
        <v>3075.8564717959789</v>
      </c>
      <c r="E40" s="868">
        <v>3239.9657593431675</v>
      </c>
      <c r="F40" s="884">
        <v>4665.6974394759864</v>
      </c>
      <c r="G40" s="884">
        <f t="shared" si="1"/>
        <v>2267.7925990129356</v>
      </c>
      <c r="H40" s="868">
        <v>1598.9219523213976</v>
      </c>
      <c r="I40" s="885">
        <v>1655.2491729041942</v>
      </c>
      <c r="J40" s="885">
        <v>1578.3577410873706</v>
      </c>
      <c r="K40" s="885">
        <v>1475.8821604234558</v>
      </c>
      <c r="L40" s="885">
        <v>1244.874935576752</v>
      </c>
      <c r="M40" s="885">
        <v>1315.1210515520752</v>
      </c>
      <c r="N40" s="888">
        <v>6.0866706995689267E-2</v>
      </c>
      <c r="O40" s="857">
        <v>6.4114190099012883E-2</v>
      </c>
      <c r="P40" s="22">
        <v>9.232733763201395E-2</v>
      </c>
      <c r="Q40" s="22">
        <v>4.4876303207514782E-2</v>
      </c>
      <c r="R40" s="857">
        <v>3.1640330058735344E-2</v>
      </c>
      <c r="S40" s="22">
        <v>3.2754963482801706E-2</v>
      </c>
      <c r="T40" s="22">
        <v>3.1233394354401867E-2</v>
      </c>
      <c r="U40" s="22">
        <v>2.9205552288402714E-2</v>
      </c>
      <c r="V40" s="22">
        <v>2.463425671672681E-2</v>
      </c>
      <c r="W40" s="21">
        <v>2.602432475073968E-2</v>
      </c>
      <c r="X40" s="13"/>
      <c r="Y40" s="920">
        <f>O40*0.9+0.1*TG4d!R40-N40</f>
        <v>9.7099295860714196E-8</v>
      </c>
      <c r="Z40" s="2"/>
      <c r="AA40" s="2"/>
      <c r="AB40" s="2"/>
      <c r="AC40" s="2"/>
      <c r="AD40" s="2"/>
    </row>
    <row r="41" spans="1:30" x14ac:dyDescent="0.2">
      <c r="A41" s="16">
        <v>1991</v>
      </c>
      <c r="B41" s="862">
        <v>180978</v>
      </c>
      <c r="C41" s="866">
        <v>8958.3920045111372</v>
      </c>
      <c r="D41" s="876">
        <v>3367.3218676752977</v>
      </c>
      <c r="E41" s="873">
        <v>3556.0790484486861</v>
      </c>
      <c r="F41" s="877">
        <v>5158.4391810969864</v>
      </c>
      <c r="G41" s="877">
        <f t="shared" si="1"/>
        <v>2442.1486447504822</v>
      </c>
      <c r="H41" s="873">
        <v>1668.5274478807487</v>
      </c>
      <c r="I41" s="878">
        <v>1770.5547356091163</v>
      </c>
      <c r="J41" s="878">
        <v>1648.3966034773105</v>
      </c>
      <c r="K41" s="878">
        <v>1569.1583718789029</v>
      </c>
      <c r="L41" s="878">
        <v>1470.2594448115735</v>
      </c>
      <c r="M41" s="878">
        <v>1456.3209738920659</v>
      </c>
      <c r="N41" s="889">
        <v>6.8026848642173912E-2</v>
      </c>
      <c r="O41" s="858">
        <v>7.1840133107154244E-2</v>
      </c>
      <c r="P41" s="13">
        <v>0.10421111351752188</v>
      </c>
      <c r="Q41" s="13">
        <v>4.9336440870983246E-2</v>
      </c>
      <c r="R41" s="858">
        <v>3.3707696683791255E-2</v>
      </c>
      <c r="S41" s="13">
        <v>3.5768858382141396E-2</v>
      </c>
      <c r="T41" s="13">
        <v>3.3301012096131906E-2</v>
      </c>
      <c r="U41" s="13">
        <v>3.1700236346310362E-2</v>
      </c>
      <c r="V41" s="13">
        <v>2.9702273987242123E-2</v>
      </c>
      <c r="W41" s="12">
        <v>2.9420688119063954E-2</v>
      </c>
      <c r="X41" s="13"/>
      <c r="Y41" s="920">
        <f>O41*0.9+0.1*TG4d!R41-N41</f>
        <v>4.0822644029048227E-8</v>
      </c>
      <c r="Z41" s="2"/>
      <c r="AA41" s="2"/>
      <c r="AB41" s="2"/>
      <c r="AC41" s="2"/>
      <c r="AD41" s="2"/>
    </row>
    <row r="42" spans="1:30" x14ac:dyDescent="0.2">
      <c r="A42" s="16">
        <v>1992</v>
      </c>
      <c r="B42" s="862">
        <v>183443</v>
      </c>
      <c r="C42" s="866">
        <v>9256.0940137998423</v>
      </c>
      <c r="D42" s="876">
        <v>3698.4047888613477</v>
      </c>
      <c r="E42" s="873">
        <v>3904.211976809022</v>
      </c>
      <c r="F42" s="877">
        <v>5641.7390469763559</v>
      </c>
      <c r="G42" s="877">
        <f t="shared" si="1"/>
        <v>2708.3561333021098</v>
      </c>
      <c r="H42" s="873">
        <v>1846.1741518311878</v>
      </c>
      <c r="I42" s="878">
        <v>1941.8957968040854</v>
      </c>
      <c r="J42" s="878">
        <v>1873.1264301308724</v>
      </c>
      <c r="K42" s="878">
        <v>1648.9112198505766</v>
      </c>
      <c r="L42" s="878">
        <v>1499.4542299861216</v>
      </c>
      <c r="M42" s="878">
        <v>1536.5411080179535</v>
      </c>
      <c r="N42" s="889">
        <v>7.3297275143446181E-2</v>
      </c>
      <c r="O42" s="858">
        <v>7.7376089373552115E-2</v>
      </c>
      <c r="P42" s="13">
        <v>0.11181147625029551</v>
      </c>
      <c r="Q42" s="13">
        <v>5.3675878121010899E-2</v>
      </c>
      <c r="R42" s="858">
        <v>3.6588621985629288E-2</v>
      </c>
      <c r="S42" s="13">
        <v>3.8485692790288788E-2</v>
      </c>
      <c r="T42" s="13">
        <v>3.7122778918430292E-2</v>
      </c>
      <c r="U42" s="13">
        <v>3.2679143108538256E-2</v>
      </c>
      <c r="V42" s="13">
        <v>2.9717111980631639E-2</v>
      </c>
      <c r="W42" s="12">
        <v>3.0452122683488621E-2</v>
      </c>
      <c r="X42" s="13"/>
      <c r="Y42" s="920">
        <f>O42*0.9+0.1*TG4d!R42-N42</f>
        <v>6.7491313648915252E-8</v>
      </c>
      <c r="Z42" s="2"/>
      <c r="AA42" s="2"/>
      <c r="AB42" s="2"/>
      <c r="AC42" s="2"/>
      <c r="AD42" s="2"/>
    </row>
    <row r="43" spans="1:30" x14ac:dyDescent="0.2">
      <c r="A43" s="16">
        <v>1993</v>
      </c>
      <c r="B43" s="862">
        <v>185685</v>
      </c>
      <c r="C43" s="866">
        <v>9448.9712646813587</v>
      </c>
      <c r="D43" s="876">
        <v>3883.8622056864838</v>
      </c>
      <c r="E43" s="873">
        <v>4096.4268109106042</v>
      </c>
      <c r="F43" s="877">
        <v>5907.2264321148505</v>
      </c>
      <c r="G43" s="877">
        <f t="shared" si="1"/>
        <v>2857.0339871329475</v>
      </c>
      <c r="H43" s="873">
        <v>1970.7473538131942</v>
      </c>
      <c r="I43" s="878">
        <v>1938.8066673978205</v>
      </c>
      <c r="J43" s="878">
        <v>1693.1441762377117</v>
      </c>
      <c r="K43" s="878">
        <v>1662.791465575513</v>
      </c>
      <c r="L43" s="878">
        <v>1493.532468628388</v>
      </c>
      <c r="M43" s="878">
        <v>1477.0795189610967</v>
      </c>
      <c r="N43" s="889">
        <v>7.6323118513284466E-2</v>
      </c>
      <c r="O43" s="858">
        <v>8.0500299035419512E-2</v>
      </c>
      <c r="P43" s="13">
        <v>0.11608494822576175</v>
      </c>
      <c r="Q43" s="13">
        <v>5.6144562306346617E-2</v>
      </c>
      <c r="R43" s="858">
        <v>3.8727837363694562E-2</v>
      </c>
      <c r="S43" s="13">
        <v>3.8100159895861914E-2</v>
      </c>
      <c r="T43" s="13">
        <v>3.3272561378172583E-2</v>
      </c>
      <c r="U43" s="13">
        <v>3.2676089770689032E-2</v>
      </c>
      <c r="V43" s="13">
        <v>2.9349922723742594E-2</v>
      </c>
      <c r="W43" s="12">
        <v>2.9026600123494006E-2</v>
      </c>
      <c r="X43" s="13"/>
      <c r="Y43" s="920">
        <f>O43*0.9+0.1*TG4d!R43-N43</f>
        <v>-6.5645037447548127E-8</v>
      </c>
      <c r="Z43" s="2"/>
      <c r="AA43" s="2"/>
      <c r="AB43" s="2"/>
      <c r="AC43" s="2"/>
      <c r="AD43" s="2"/>
    </row>
    <row r="44" spans="1:30" x14ac:dyDescent="0.2">
      <c r="A44" s="16">
        <v>1994</v>
      </c>
      <c r="B44" s="862">
        <v>187757</v>
      </c>
      <c r="C44" s="866">
        <v>9866.5365301317179</v>
      </c>
      <c r="D44" s="876">
        <v>4049.6409585984752</v>
      </c>
      <c r="E44" s="873">
        <v>4255.3188104059918</v>
      </c>
      <c r="F44" s="877">
        <v>5992.9542295409092</v>
      </c>
      <c r="G44" s="877">
        <f t="shared" si="1"/>
        <v>3147.1042390888429</v>
      </c>
      <c r="H44" s="873">
        <v>2198.5474375657163</v>
      </c>
      <c r="I44" s="878">
        <v>2268.2283641755375</v>
      </c>
      <c r="J44" s="878">
        <v>1927.3852770583603</v>
      </c>
      <c r="K44" s="878">
        <v>1796.425831067364</v>
      </c>
      <c r="L44" s="878">
        <v>1816.631916700964</v>
      </c>
      <c r="M44" s="878">
        <v>1867.5050364754227</v>
      </c>
      <c r="N44" s="889">
        <v>7.7063358063036866E-2</v>
      </c>
      <c r="O44" s="858">
        <v>8.0977341080673185E-2</v>
      </c>
      <c r="P44" s="13">
        <v>0.11404398127342573</v>
      </c>
      <c r="Q44" s="13">
        <v>5.9888376109900797E-2</v>
      </c>
      <c r="R44" s="858">
        <v>4.1837646875819701E-2</v>
      </c>
      <c r="S44" s="13">
        <v>4.3163652379121231E-2</v>
      </c>
      <c r="T44" s="13">
        <v>3.6677518636807349E-2</v>
      </c>
      <c r="U44" s="13">
        <v>3.4185402722997089E-2</v>
      </c>
      <c r="V44" s="13">
        <v>3.4569917999327515E-2</v>
      </c>
      <c r="W44" s="12">
        <v>3.5538017019720591E-2</v>
      </c>
      <c r="X44" s="13"/>
      <c r="Y44" s="920">
        <f>O44*0.9+0.1*TG4d!R44-N44</f>
        <v>1.3597150974598016E-8</v>
      </c>
      <c r="Z44" s="2"/>
      <c r="AA44" s="2"/>
      <c r="AB44" s="2"/>
      <c r="AC44" s="2"/>
      <c r="AD44" s="2"/>
    </row>
    <row r="45" spans="1:30" x14ac:dyDescent="0.2">
      <c r="A45" s="16">
        <v>1995</v>
      </c>
      <c r="B45" s="862">
        <v>189911</v>
      </c>
      <c r="C45" s="866">
        <v>10199.03539258646</v>
      </c>
      <c r="D45" s="876">
        <v>4217.1739514780038</v>
      </c>
      <c r="E45" s="873">
        <v>4426.3229364194631</v>
      </c>
      <c r="F45" s="877">
        <v>6196.2226967737843</v>
      </c>
      <c r="G45" s="877">
        <f t="shared" si="1"/>
        <v>3320.5289700814274</v>
      </c>
      <c r="H45" s="873">
        <v>2334.8396564601285</v>
      </c>
      <c r="I45" s="878">
        <v>2343.4866718153212</v>
      </c>
      <c r="J45" s="878">
        <v>1900.4062894984972</v>
      </c>
      <c r="K45" s="878">
        <v>1916.0957545375934</v>
      </c>
      <c r="L45" s="878">
        <v>1910.5392924152502</v>
      </c>
      <c r="M45" s="878">
        <v>2027.8674495993043</v>
      </c>
      <c r="N45" s="889">
        <v>7.8525830284037798E-2</v>
      </c>
      <c r="O45" s="858">
        <v>8.2420286117389371E-2</v>
      </c>
      <c r="P45" s="13">
        <v>0.11537668056553228</v>
      </c>
      <c r="Q45" s="13">
        <v>6.1829864586558071E-2</v>
      </c>
      <c r="R45" s="858">
        <v>4.3475850110326064E-2</v>
      </c>
      <c r="S45" s="13">
        <v>4.3636861742299971E-2</v>
      </c>
      <c r="T45" s="13">
        <v>3.538648950147661E-2</v>
      </c>
      <c r="U45" s="13">
        <v>3.5678634972136081E-2</v>
      </c>
      <c r="V45" s="13">
        <v>3.5575170944657231E-2</v>
      </c>
      <c r="W45" s="12">
        <v>3.775987830190175E-2</v>
      </c>
      <c r="X45" s="13"/>
      <c r="Y45" s="920">
        <f>O45*0.9+0.1*TG4d!R45-N45</f>
        <v>1.2232645243970275E-8</v>
      </c>
      <c r="Z45" s="2"/>
      <c r="AA45" s="2"/>
      <c r="AB45" s="2"/>
      <c r="AC45" s="2"/>
      <c r="AD45" s="2"/>
    </row>
    <row r="46" spans="1:30" x14ac:dyDescent="0.2">
      <c r="A46" s="16">
        <v>1996</v>
      </c>
      <c r="B46" s="862">
        <v>192043</v>
      </c>
      <c r="C46" s="866">
        <v>10638.968181436841</v>
      </c>
      <c r="D46" s="876">
        <v>4304.6899890877194</v>
      </c>
      <c r="E46" s="873">
        <v>4494.9882197822044</v>
      </c>
      <c r="F46" s="877">
        <v>6241.1364826840854</v>
      </c>
      <c r="G46" s="877">
        <f t="shared" si="1"/>
        <v>3436.0499461004042</v>
      </c>
      <c r="H46" s="873">
        <v>2592.0176004727477</v>
      </c>
      <c r="I46" s="878">
        <v>2618.3453353421078</v>
      </c>
      <c r="J46" s="878">
        <v>2392.170825212233</v>
      </c>
      <c r="K46" s="878">
        <v>2346.9118685277508</v>
      </c>
      <c r="L46" s="878">
        <v>2378.8876681257334</v>
      </c>
      <c r="M46" s="878">
        <v>2053.4105390441732</v>
      </c>
      <c r="N46" s="889">
        <v>7.7703548452827995E-2</v>
      </c>
      <c r="O46" s="858">
        <v>8.1138603666267434E-2</v>
      </c>
      <c r="P46" s="13">
        <v>0.11265815942897461</v>
      </c>
      <c r="Q46" s="13">
        <v>6.2023809879450317E-2</v>
      </c>
      <c r="R46" s="858">
        <v>4.6788262504264821E-2</v>
      </c>
      <c r="S46" s="13">
        <v>4.7263501935503882E-2</v>
      </c>
      <c r="T46" s="13">
        <v>4.3180847423512907E-2</v>
      </c>
      <c r="U46" s="13">
        <v>4.2363882312768102E-2</v>
      </c>
      <c r="V46" s="13">
        <v>4.2941074421765091E-2</v>
      </c>
      <c r="W46" s="12">
        <v>3.7065917805612074E-2</v>
      </c>
      <c r="X46" s="13"/>
      <c r="Y46" s="920">
        <f>O46*0.9+0.1*TG4d!R46-N46</f>
        <v>2.1097239177869653E-8</v>
      </c>
      <c r="Z46" s="2"/>
      <c r="AA46" s="2"/>
      <c r="AB46" s="2"/>
      <c r="AC46" s="2"/>
      <c r="AD46" s="2"/>
    </row>
    <row r="47" spans="1:30" x14ac:dyDescent="0.2">
      <c r="A47" s="16">
        <v>1997</v>
      </c>
      <c r="B47" s="862">
        <v>194426</v>
      </c>
      <c r="C47" s="866">
        <v>11162.2452735426</v>
      </c>
      <c r="D47" s="876">
        <v>4300.6927124736194</v>
      </c>
      <c r="E47" s="873">
        <v>4499.0793651575668</v>
      </c>
      <c r="F47" s="877">
        <v>6218.9471871776041</v>
      </c>
      <c r="G47" s="877">
        <f t="shared" si="1"/>
        <v>3474.014428921912</v>
      </c>
      <c r="H47" s="873">
        <v>2515.2193382517535</v>
      </c>
      <c r="I47" s="878">
        <v>2455.0528390674513</v>
      </c>
      <c r="J47" s="878">
        <v>2254.6972775553913</v>
      </c>
      <c r="K47" s="878">
        <v>2137.7102291044525</v>
      </c>
      <c r="L47" s="878">
        <v>2115.037801474135</v>
      </c>
      <c r="M47" s="878">
        <v>2011.2375366316976</v>
      </c>
      <c r="N47" s="889">
        <v>7.4910240800506886E-2</v>
      </c>
      <c r="O47" s="858">
        <v>7.8365775273141494E-2</v>
      </c>
      <c r="P47" s="13">
        <v>0.10832274297717961</v>
      </c>
      <c r="Q47" s="13">
        <v>6.0511009461379217E-2</v>
      </c>
      <c r="R47" s="858">
        <v>4.3810543763811438E-2</v>
      </c>
      <c r="S47" s="13">
        <v>4.2762552836920209E-2</v>
      </c>
      <c r="T47" s="13">
        <v>3.9272723555451583E-2</v>
      </c>
      <c r="U47" s="13">
        <v>3.7235022060391754E-2</v>
      </c>
      <c r="V47" s="13">
        <v>3.6840109629565632E-2</v>
      </c>
      <c r="W47" s="12">
        <v>3.5032097908116455E-2</v>
      </c>
      <c r="X47" s="13"/>
      <c r="Y47" s="920">
        <f>O47*0.9+0.1*TG4d!R47-N47</f>
        <v>1.1321701604005696E-8</v>
      </c>
      <c r="Z47" s="2"/>
      <c r="AA47" s="2"/>
      <c r="AB47" s="2"/>
      <c r="AC47" s="2"/>
      <c r="AD47" s="2"/>
    </row>
    <row r="48" spans="1:30" x14ac:dyDescent="0.2">
      <c r="A48" s="16">
        <v>1998</v>
      </c>
      <c r="B48" s="862">
        <v>196795</v>
      </c>
      <c r="C48" s="866">
        <v>11730.697493793905</v>
      </c>
      <c r="D48" s="876">
        <v>4271.0691823105581</v>
      </c>
      <c r="E48" s="873">
        <v>4483.3022389068065</v>
      </c>
      <c r="F48" s="877">
        <v>6188.5150092152817</v>
      </c>
      <c r="G48" s="877">
        <f t="shared" si="1"/>
        <v>3472.611835747914</v>
      </c>
      <c r="H48" s="873">
        <v>2360.9944616362777</v>
      </c>
      <c r="I48" s="878">
        <v>2368.3495590326538</v>
      </c>
      <c r="J48" s="878">
        <v>2160.3469619511088</v>
      </c>
      <c r="K48" s="878">
        <v>2174.8721314060172</v>
      </c>
      <c r="L48" s="878">
        <v>2138.5298530223281</v>
      </c>
      <c r="M48" s="878">
        <v>1861.1414215033776</v>
      </c>
      <c r="N48" s="889">
        <v>7.1651754738154647E-2</v>
      </c>
      <c r="O48" s="858">
        <v>7.5212191310230186E-2</v>
      </c>
      <c r="P48" s="13">
        <v>0.1038189597747987</v>
      </c>
      <c r="Q48" s="13">
        <v>5.8256778557077088E-2</v>
      </c>
      <c r="R48" s="858">
        <v>3.9608207894161758E-2</v>
      </c>
      <c r="S48" s="13">
        <v>3.9731597521495132E-2</v>
      </c>
      <c r="T48" s="13">
        <v>3.6242131433539271E-2</v>
      </c>
      <c r="U48" s="13">
        <v>3.6485806690222937E-2</v>
      </c>
      <c r="V48" s="13">
        <v>3.5876126091238796E-2</v>
      </c>
      <c r="W48" s="12">
        <v>3.1222638401384731E-2</v>
      </c>
      <c r="X48" s="13"/>
      <c r="Y48" s="920">
        <f>O48*0.9+0.1*TG4d!R48-N48</f>
        <v>3.8230468693556396E-8</v>
      </c>
      <c r="Z48" s="2"/>
      <c r="AA48" s="2"/>
      <c r="AB48" s="2"/>
      <c r="AC48" s="2"/>
      <c r="AD48" s="2"/>
    </row>
    <row r="49" spans="1:30" x14ac:dyDescent="0.2">
      <c r="A49" s="20">
        <v>1999</v>
      </c>
      <c r="B49" s="863">
        <v>199255</v>
      </c>
      <c r="C49" s="886">
        <v>12232.834002771411</v>
      </c>
      <c r="D49" s="879">
        <v>4321.5489134429145</v>
      </c>
      <c r="E49" s="880">
        <v>4545.1525273719235</v>
      </c>
      <c r="F49" s="881">
        <v>6236.2582739407626</v>
      </c>
      <c r="G49" s="881">
        <f t="shared" si="1"/>
        <v>3567.5584760038555</v>
      </c>
      <c r="H49" s="880">
        <v>2309.1328551054589</v>
      </c>
      <c r="I49" s="882">
        <v>2290.3060406091931</v>
      </c>
      <c r="J49" s="882">
        <v>2020.4328711343876</v>
      </c>
      <c r="K49" s="882">
        <v>2105.1379131025219</v>
      </c>
      <c r="L49" s="882">
        <v>1835.6244364429447</v>
      </c>
      <c r="M49" s="882">
        <v>1556.9010984993558</v>
      </c>
      <c r="N49" s="890">
        <v>7.0391720230404783E-2</v>
      </c>
      <c r="O49" s="859">
        <v>7.4033896530952201E-2</v>
      </c>
      <c r="P49" s="18">
        <v>0.10157953930320218</v>
      </c>
      <c r="Q49" s="18">
        <v>5.8110317198377795E-2</v>
      </c>
      <c r="R49" s="859">
        <v>3.7612401749242963E-2</v>
      </c>
      <c r="S49" s="18">
        <v>3.7305740437432178E-2</v>
      </c>
      <c r="T49" s="18">
        <v>3.2909900653166346E-2</v>
      </c>
      <c r="U49" s="18">
        <v>3.4289622076144603E-2</v>
      </c>
      <c r="V49" s="18">
        <v>2.989964116251187E-2</v>
      </c>
      <c r="W49" s="17">
        <v>2.5359645059452873E-2</v>
      </c>
      <c r="X49" s="13"/>
      <c r="Y49" s="920">
        <f>O49*0.9+0.1*TG4d!R49-N49</f>
        <v>2.682237650042385E-8</v>
      </c>
      <c r="Z49" s="2"/>
      <c r="AA49" s="2"/>
      <c r="AB49" s="2"/>
      <c r="AC49" s="2"/>
      <c r="AD49" s="2"/>
    </row>
    <row r="50" spans="1:30" x14ac:dyDescent="0.2">
      <c r="A50" s="24">
        <v>2000</v>
      </c>
      <c r="B50" s="861">
        <v>201646.4407831867</v>
      </c>
      <c r="C50" s="865">
        <v>12792.542522966358</v>
      </c>
      <c r="D50" s="883">
        <v>4391.467428607938</v>
      </c>
      <c r="E50" s="868">
        <v>4608.5416531698502</v>
      </c>
      <c r="F50" s="884">
        <v>6285.9337392843699</v>
      </c>
      <c r="G50" s="884">
        <f t="shared" si="1"/>
        <v>3663.936958819163</v>
      </c>
      <c r="H50" s="868">
        <v>2437.8141195321791</v>
      </c>
      <c r="I50" s="885">
        <v>2414.8911766811989</v>
      </c>
      <c r="J50" s="885">
        <v>2180.7091685290602</v>
      </c>
      <c r="K50" s="885">
        <v>2104.293051319185</v>
      </c>
      <c r="L50" s="885">
        <v>1969.1561928382114</v>
      </c>
      <c r="M50" s="885">
        <v>1853.8481133629036</v>
      </c>
      <c r="N50" s="888">
        <v>6.9221874791841373E-2</v>
      </c>
      <c r="O50" s="857">
        <v>7.2643574949577475E-2</v>
      </c>
      <c r="P50" s="22">
        <v>9.9083990789949908E-2</v>
      </c>
      <c r="Q50" s="22">
        <v>5.7753948886506312E-2</v>
      </c>
      <c r="R50" s="857">
        <v>3.842680527441189E-2</v>
      </c>
      <c r="S50" s="22">
        <v>3.8065475239363877E-2</v>
      </c>
      <c r="T50" s="22">
        <v>3.4374108307844153E-2</v>
      </c>
      <c r="U50" s="22">
        <v>3.3169575430491705E-2</v>
      </c>
      <c r="V50" s="22">
        <v>3.1039438557201034E-2</v>
      </c>
      <c r="W50" s="21">
        <v>2.9221858996453243E-2</v>
      </c>
      <c r="X50" s="13"/>
      <c r="Y50" s="920">
        <f>O50*0.9+0.1*TG4d!R50-N50</f>
        <v>2.3190219550217606E-8</v>
      </c>
      <c r="Z50" s="2"/>
      <c r="AA50" s="2"/>
      <c r="AB50" s="2"/>
      <c r="AC50" s="2"/>
      <c r="AD50" s="2"/>
    </row>
    <row r="51" spans="1:30" x14ac:dyDescent="0.2">
      <c r="A51" s="16">
        <v>2001</v>
      </c>
      <c r="B51" s="862">
        <v>203775.64568079551</v>
      </c>
      <c r="C51" s="866">
        <v>12864.456516984681</v>
      </c>
      <c r="D51" s="876">
        <v>4694.4796522466004</v>
      </c>
      <c r="E51" s="873">
        <v>4927.6062884817684</v>
      </c>
      <c r="F51" s="877">
        <v>6647.0787211897659</v>
      </c>
      <c r="G51" s="877">
        <f t="shared" si="1"/>
        <v>4010.1673197172136</v>
      </c>
      <c r="H51" s="873">
        <v>2596.3760473638845</v>
      </c>
      <c r="I51" s="878">
        <v>2672.2399593689947</v>
      </c>
      <c r="J51" s="878">
        <v>2613.9674284072335</v>
      </c>
      <c r="K51" s="878">
        <v>2609.7376154237736</v>
      </c>
      <c r="L51" s="878">
        <v>2327.2820076302437</v>
      </c>
      <c r="M51" s="878">
        <v>2373.5481740349351</v>
      </c>
      <c r="N51" s="889">
        <v>7.4361526350444782E-2</v>
      </c>
      <c r="O51" s="858">
        <v>7.8054300371756341E-2</v>
      </c>
      <c r="P51" s="13">
        <v>0.10529109850176611</v>
      </c>
      <c r="Q51" s="13">
        <v>6.3521877802183213E-2</v>
      </c>
      <c r="R51" s="858">
        <v>4.112713232643727E-2</v>
      </c>
      <c r="S51" s="13">
        <v>4.2328832346356642E-2</v>
      </c>
      <c r="T51" s="13">
        <v>4.1405783431969212E-2</v>
      </c>
      <c r="U51" s="13">
        <v>4.133878232153166E-2</v>
      </c>
      <c r="V51" s="13">
        <v>3.6864627212196417E-2</v>
      </c>
      <c r="W51" s="12">
        <v>3.7597492834606783E-2</v>
      </c>
      <c r="X51" s="13"/>
      <c r="Y51" s="920">
        <f>O51*0.9+0.1*TG4d!R51-N51</f>
        <v>5.7216779661417583E-8</v>
      </c>
      <c r="Z51" s="2"/>
      <c r="AA51" s="2"/>
      <c r="AB51" s="2"/>
      <c r="AC51" s="2"/>
      <c r="AD51" s="2"/>
    </row>
    <row r="52" spans="1:30" x14ac:dyDescent="0.2">
      <c r="A52" s="16">
        <v>2002</v>
      </c>
      <c r="B52" s="862">
        <v>206200.68043331249</v>
      </c>
      <c r="C52" s="866">
        <v>12988.294013629897</v>
      </c>
      <c r="D52" s="876">
        <v>4963.293320957453</v>
      </c>
      <c r="E52" s="873">
        <v>5216.6854212632188</v>
      </c>
      <c r="F52" s="877">
        <v>7013.4945834232949</v>
      </c>
      <c r="G52" s="877">
        <f t="shared" si="1"/>
        <v>4274.845323878928</v>
      </c>
      <c r="H52" s="873">
        <v>2682.7698625158837</v>
      </c>
      <c r="I52" s="878">
        <v>2803.906237030174</v>
      </c>
      <c r="J52" s="878">
        <v>2559.5176909229504</v>
      </c>
      <c r="K52" s="878">
        <v>2439.1835019102114</v>
      </c>
      <c r="L52" s="878">
        <v>2600.6446717015142</v>
      </c>
      <c r="M52" s="878">
        <v>2637.7785974922672</v>
      </c>
      <c r="N52" s="889">
        <v>7.8796680988092158E-2</v>
      </c>
      <c r="O52" s="858">
        <v>8.2819505189996159E-2</v>
      </c>
      <c r="P52" s="13">
        <v>0.1113454433507286</v>
      </c>
      <c r="Q52" s="13">
        <v>6.7866958786579626E-2</v>
      </c>
      <c r="R52" s="858">
        <v>4.259134960420851E-2</v>
      </c>
      <c r="S52" s="13">
        <v>4.4514496926240099E-2</v>
      </c>
      <c r="T52" s="13">
        <v>4.0634612128087617E-2</v>
      </c>
      <c r="U52" s="13">
        <v>3.8724200211959228E-2</v>
      </c>
      <c r="V52" s="13">
        <v>4.1287539403356277E-2</v>
      </c>
      <c r="W52" s="12">
        <v>4.1877073391205499E-2</v>
      </c>
      <c r="X52" s="13"/>
      <c r="Y52" s="920">
        <f>O52*0.9+0.1*TG4d!R52-N52</f>
        <v>8.643325236090682E-9</v>
      </c>
      <c r="Z52" s="2"/>
      <c r="AA52" s="2"/>
      <c r="AB52" s="2"/>
      <c r="AC52" s="2"/>
      <c r="AD52" s="2"/>
    </row>
    <row r="53" spans="1:30" x14ac:dyDescent="0.2">
      <c r="A53" s="16">
        <v>2003</v>
      </c>
      <c r="B53" s="862">
        <v>208605.71414694539</v>
      </c>
      <c r="C53" s="866">
        <v>13277.602009336428</v>
      </c>
      <c r="D53" s="876">
        <v>5144.5450453402073</v>
      </c>
      <c r="E53" s="873">
        <v>5419.8095980069656</v>
      </c>
      <c r="F53" s="877">
        <v>7274.0178010185546</v>
      </c>
      <c r="G53" s="877">
        <f t="shared" si="1"/>
        <v>4457.0017437442202</v>
      </c>
      <c r="H53" s="873">
        <v>2667.1683344009034</v>
      </c>
      <c r="I53" s="878">
        <v>2698.2173242577601</v>
      </c>
      <c r="J53" s="878">
        <v>2544.7525544525656</v>
      </c>
      <c r="K53" s="878">
        <v>2514.2327004020094</v>
      </c>
      <c r="L53" s="878">
        <v>2548.7765626202181</v>
      </c>
      <c r="M53" s="878">
        <v>2609.4803961195512</v>
      </c>
      <c r="N53" s="889">
        <v>8.0826454384586396E-2</v>
      </c>
      <c r="O53" s="858">
        <v>8.5151162908611383E-2</v>
      </c>
      <c r="P53" s="13">
        <v>0.11428281078406143</v>
      </c>
      <c r="Q53" s="13">
        <v>7.0024393791451672E-2</v>
      </c>
      <c r="R53" s="858">
        <v>4.1904144645741319E-2</v>
      </c>
      <c r="S53" s="13">
        <v>4.2391958386360784E-2</v>
      </c>
      <c r="T53" s="13">
        <v>3.9980858258559231E-2</v>
      </c>
      <c r="U53" s="13">
        <v>3.9501357822757648E-2</v>
      </c>
      <c r="V53" s="13">
        <v>4.0044079847589842E-2</v>
      </c>
      <c r="W53" s="12">
        <v>4.0997803760212115E-2</v>
      </c>
      <c r="X53" s="13"/>
      <c r="Y53" s="920">
        <f>O53*0.9+0.1*TG4d!R53-N53</f>
        <v>6.6977379892252387E-9</v>
      </c>
      <c r="Z53" s="2"/>
      <c r="AA53" s="2"/>
      <c r="AB53" s="2"/>
      <c r="AC53" s="2"/>
      <c r="AD53" s="2"/>
    </row>
    <row r="54" spans="1:30" x14ac:dyDescent="0.2">
      <c r="A54" s="16">
        <v>2004</v>
      </c>
      <c r="B54" s="862">
        <v>210950.91872463207</v>
      </c>
      <c r="C54" s="866">
        <v>13820.676011751411</v>
      </c>
      <c r="D54" s="876">
        <v>5435.9831299973575</v>
      </c>
      <c r="E54" s="873">
        <v>5716.6357743402259</v>
      </c>
      <c r="F54" s="877">
        <v>7605.5910170764882</v>
      </c>
      <c r="G54" s="877">
        <f t="shared" si="1"/>
        <v>4784.6006645049538</v>
      </c>
      <c r="H54" s="873">
        <v>2910.0993413682559</v>
      </c>
      <c r="I54" s="878">
        <v>2911.9915688826009</v>
      </c>
      <c r="J54" s="878">
        <v>2614.7672825447062</v>
      </c>
      <c r="K54" s="878">
        <v>2581.9247726768472</v>
      </c>
      <c r="L54" s="878">
        <v>2682.252951352551</v>
      </c>
      <c r="M54" s="878">
        <v>2682.9296486599214</v>
      </c>
      <c r="N54" s="889">
        <v>8.2971747146775479E-2</v>
      </c>
      <c r="O54" s="858">
        <v>8.7255469094695087E-2</v>
      </c>
      <c r="P54" s="13">
        <v>0.11608740492374635</v>
      </c>
      <c r="Q54" s="13">
        <v>7.3029416582054765E-2</v>
      </c>
      <c r="R54" s="858">
        <v>4.4418097140805912E-2</v>
      </c>
      <c r="S54" s="13">
        <v>4.4446979022723099E-2</v>
      </c>
      <c r="T54" s="13">
        <v>3.9910316979785414E-2</v>
      </c>
      <c r="U54" s="13">
        <v>3.9409027634462739E-2</v>
      </c>
      <c r="V54" s="13">
        <v>4.094037975121978E-2</v>
      </c>
      <c r="W54" s="12">
        <v>4.0950708473097563E-2</v>
      </c>
      <c r="X54" s="13"/>
      <c r="Y54" s="920">
        <f>O54*0.9+0.1*TG4d!R54-N54</f>
        <v>-1.5247469301038485E-8</v>
      </c>
      <c r="Z54" s="2"/>
      <c r="AA54" s="2"/>
      <c r="AB54" s="2"/>
      <c r="AC54" s="2"/>
      <c r="AD54" s="2"/>
    </row>
    <row r="55" spans="1:30" x14ac:dyDescent="0.2">
      <c r="A55" s="16">
        <v>2005</v>
      </c>
      <c r="B55" s="862">
        <v>213348.60569152678</v>
      </c>
      <c r="C55" s="866">
        <v>14326.383459167168</v>
      </c>
      <c r="D55" s="876">
        <v>5600.3196028883167</v>
      </c>
      <c r="E55" s="873">
        <v>5863.887467186466</v>
      </c>
      <c r="F55" s="877">
        <v>7756.9797569079774</v>
      </c>
      <c r="G55" s="877">
        <f t="shared" si="1"/>
        <v>4963.4939718311925</v>
      </c>
      <c r="H55" s="873">
        <v>3228.2019528978526</v>
      </c>
      <c r="I55" s="878">
        <v>3290.1956956899512</v>
      </c>
      <c r="J55" s="878">
        <v>2761.793676499939</v>
      </c>
      <c r="K55" s="878">
        <v>2796.8396010659126</v>
      </c>
      <c r="L55" s="878">
        <v>2870.3828345758498</v>
      </c>
      <c r="M55" s="878">
        <v>2696.2441730214182</v>
      </c>
      <c r="N55" s="889">
        <v>8.3399999874958358E-2</v>
      </c>
      <c r="O55" s="858">
        <v>8.7325054409019581E-2</v>
      </c>
      <c r="P55" s="13">
        <v>0.11551699842675589</v>
      </c>
      <c r="Q55" s="13">
        <v>7.3916387989104063E-2</v>
      </c>
      <c r="R55" s="858">
        <v>4.8074406740852275E-2</v>
      </c>
      <c r="S55" s="13">
        <v>4.8997618005159886E-2</v>
      </c>
      <c r="T55" s="13">
        <v>4.1128651328392607E-2</v>
      </c>
      <c r="U55" s="13">
        <v>4.1650555489525225E-2</v>
      </c>
      <c r="V55" s="13">
        <v>4.2745761852813757E-2</v>
      </c>
      <c r="W55" s="12">
        <v>4.0152487650324524E-2</v>
      </c>
      <c r="X55" s="13"/>
      <c r="Y55" s="920">
        <f>O55*0.9+0.1*TG4d!R55-N55</f>
        <v>-1.023275550404712E-8</v>
      </c>
      <c r="Z55" s="2"/>
      <c r="AA55" s="2"/>
      <c r="AB55" s="2"/>
      <c r="AC55" s="2"/>
      <c r="AD55" s="2"/>
    </row>
    <row r="56" spans="1:30" x14ac:dyDescent="0.2">
      <c r="A56" s="16">
        <v>2006</v>
      </c>
      <c r="B56" s="862">
        <v>215896.60788327493</v>
      </c>
      <c r="C56" s="866">
        <v>14846.234326952852</v>
      </c>
      <c r="D56" s="876">
        <v>5824.6724976150645</v>
      </c>
      <c r="E56" s="873">
        <v>6076.5536504498295</v>
      </c>
      <c r="F56" s="877">
        <v>7808.5529016745131</v>
      </c>
      <c r="G56" s="877">
        <f t="shared" si="1"/>
        <v>5430.692999031432</v>
      </c>
      <c r="H56" s="873">
        <v>3557.7371141399817</v>
      </c>
      <c r="I56" s="878">
        <v>3588.6479474941743</v>
      </c>
      <c r="J56" s="878">
        <v>3264.5435335835073</v>
      </c>
      <c r="K56" s="878">
        <v>3261.5338124074328</v>
      </c>
      <c r="L56" s="878">
        <v>3226.5075648657112</v>
      </c>
      <c r="M56" s="878">
        <v>2951.2318579600678</v>
      </c>
      <c r="N56" s="889">
        <v>8.4703434323618085E-2</v>
      </c>
      <c r="O56" s="858">
        <v>8.8366335318520811E-2</v>
      </c>
      <c r="P56" s="13">
        <v>0.11355337972054258</v>
      </c>
      <c r="Q56" s="13">
        <v>7.8974113645623789E-2</v>
      </c>
      <c r="R56" s="858">
        <v>5.1737252542807255E-2</v>
      </c>
      <c r="S56" s="13">
        <v>5.2186763437021E-2</v>
      </c>
      <c r="T56" s="13">
        <v>4.7473578798928891E-2</v>
      </c>
      <c r="U56" s="13">
        <v>4.7429810892651858E-2</v>
      </c>
      <c r="V56" s="13">
        <v>4.6920452905663268E-2</v>
      </c>
      <c r="W56" s="12">
        <v>4.2917344100779076E-2</v>
      </c>
      <c r="X56" s="13"/>
      <c r="Y56" s="920">
        <f>O56*0.9+0.1*TG4d!R56-N56</f>
        <v>-7.282668620933741E-9</v>
      </c>
      <c r="Z56" s="2"/>
      <c r="AA56" s="2"/>
      <c r="AB56" s="2"/>
      <c r="AC56" s="2"/>
      <c r="AD56" s="2"/>
    </row>
    <row r="57" spans="1:30" x14ac:dyDescent="0.2">
      <c r="A57" s="16">
        <v>2007</v>
      </c>
      <c r="B57" s="862">
        <v>218456.65775859603</v>
      </c>
      <c r="C57" s="866">
        <v>14854.357364210802</v>
      </c>
      <c r="D57" s="876">
        <v>5952.2777893889697</v>
      </c>
      <c r="E57" s="873">
        <v>6196.8197759239738</v>
      </c>
      <c r="F57" s="877">
        <v>7933.3431974362966</v>
      </c>
      <c r="G57" s="877">
        <f t="shared" si="1"/>
        <v>5575.3704430145635</v>
      </c>
      <c r="H57" s="873">
        <v>3751.4104912775251</v>
      </c>
      <c r="I57" s="878">
        <v>3739.4857351435389</v>
      </c>
      <c r="J57" s="878">
        <v>3267.8858049144242</v>
      </c>
      <c r="K57" s="878">
        <v>3171.222992283469</v>
      </c>
      <c r="L57" s="878">
        <v>3169.1600730226669</v>
      </c>
      <c r="M57" s="878">
        <v>2966.1075373255999</v>
      </c>
      <c r="N57" s="889">
        <v>8.7537594527888424E-2</v>
      </c>
      <c r="O57" s="858">
        <v>9.1133968558096953E-2</v>
      </c>
      <c r="P57" s="13">
        <v>0.1166722731431946</v>
      </c>
      <c r="Q57" s="13">
        <v>8.1994579966249134E-2</v>
      </c>
      <c r="R57" s="858">
        <v>5.5170383861877767E-2</v>
      </c>
      <c r="S57" s="13">
        <v>5.4995011591927309E-2</v>
      </c>
      <c r="T57" s="13">
        <v>4.805939384482371E-2</v>
      </c>
      <c r="U57" s="13">
        <v>4.6637815350436533E-2</v>
      </c>
      <c r="V57" s="13">
        <v>4.6607476882343228E-2</v>
      </c>
      <c r="W57" s="12">
        <v>4.3621270396920764E-2</v>
      </c>
      <c r="X57" s="13"/>
      <c r="Y57" s="920">
        <f>O57*0.9+0.1*TG4d!R57-N57</f>
        <v>1.5560586610896543E-8</v>
      </c>
      <c r="Z57" s="2"/>
      <c r="AA57" s="2"/>
      <c r="AB57" s="2"/>
      <c r="AC57" s="2"/>
      <c r="AD57" s="2"/>
    </row>
    <row r="58" spans="1:30" x14ac:dyDescent="0.2">
      <c r="A58" s="16">
        <v>2008</v>
      </c>
      <c r="B58" s="862">
        <v>220883.80606717154</v>
      </c>
      <c r="C58" s="866">
        <v>14604.951517589659</v>
      </c>
      <c r="D58" s="876">
        <v>6710.2879074693856</v>
      </c>
      <c r="E58" s="873">
        <v>7044.1433150665644</v>
      </c>
      <c r="F58" s="877">
        <v>9197.484344616847</v>
      </c>
      <c r="G58" s="877">
        <f t="shared" si="1"/>
        <v>6113.5028568953521</v>
      </c>
      <c r="H58" s="873">
        <v>3705.5842090215438</v>
      </c>
      <c r="I58" s="878">
        <v>3605.3837940341109</v>
      </c>
      <c r="J58" s="878">
        <v>3355.0142355530838</v>
      </c>
      <c r="K58" s="878">
        <v>3327.9609079629431</v>
      </c>
      <c r="L58" s="878">
        <v>3218.3757388857866</v>
      </c>
      <c r="M58" s="878">
        <v>3419.2198871947749</v>
      </c>
      <c r="N58" s="889">
        <v>0.10148571400755799</v>
      </c>
      <c r="O58" s="858">
        <v>0.10653490934499942</v>
      </c>
      <c r="P58" s="13">
        <v>0.13910182076506317</v>
      </c>
      <c r="Q58" s="13">
        <v>9.2459997406169572E-2</v>
      </c>
      <c r="R58" s="858">
        <v>5.6042879896267564E-2</v>
      </c>
      <c r="S58" s="13">
        <v>5.4527458978554932E-2</v>
      </c>
      <c r="T58" s="13">
        <v>5.0740895159151478E-2</v>
      </c>
      <c r="U58" s="13">
        <v>5.0331743375409133E-2</v>
      </c>
      <c r="V58" s="13">
        <v>4.86743883882923E-2</v>
      </c>
      <c r="W58" s="12">
        <v>5.1711934925258163E-2</v>
      </c>
      <c r="X58" s="13"/>
      <c r="Y58" s="920">
        <f>O58*0.9+0.1*TG4d!R58-N58</f>
        <v>-7.6074317539864822E-9</v>
      </c>
      <c r="Z58" s="2"/>
      <c r="AA58" s="2"/>
      <c r="AB58" s="2"/>
      <c r="AC58" s="2"/>
      <c r="AD58" s="2"/>
    </row>
    <row r="59" spans="1:30" x14ac:dyDescent="0.2">
      <c r="A59" s="20">
        <v>2009</v>
      </c>
      <c r="B59" s="863">
        <v>223261.82783409781</v>
      </c>
      <c r="C59" s="886">
        <v>14088.925090824487</v>
      </c>
      <c r="D59" s="879">
        <v>6813.8728711053045</v>
      </c>
      <c r="E59" s="880">
        <v>7147.0826159536755</v>
      </c>
      <c r="F59" s="881">
        <v>9216.2265464082338</v>
      </c>
      <c r="G59" s="881">
        <f t="shared" si="1"/>
        <v>6347.4233568738964</v>
      </c>
      <c r="H59" s="880">
        <v>3814.9717271169034</v>
      </c>
      <c r="I59" s="882">
        <v>3830.8407193462049</v>
      </c>
      <c r="J59" s="882">
        <v>3615.2286228423445</v>
      </c>
      <c r="K59" s="882">
        <v>3600.7506806635051</v>
      </c>
      <c r="L59" s="882">
        <v>3505.9834791187527</v>
      </c>
      <c r="M59" s="882">
        <v>3406.2794249628505</v>
      </c>
      <c r="N59" s="890">
        <v>0.10797684720624183</v>
      </c>
      <c r="O59" s="859">
        <v>0.11325709507521728</v>
      </c>
      <c r="P59" s="18">
        <v>0.14604603056795898</v>
      </c>
      <c r="Q59" s="18">
        <v>0.10058519947809447</v>
      </c>
      <c r="R59" s="859">
        <v>6.0454403401308816E-2</v>
      </c>
      <c r="S59" s="18">
        <v>6.0705873274855542E-2</v>
      </c>
      <c r="T59" s="18">
        <v>5.7289150532824358E-2</v>
      </c>
      <c r="U59" s="18">
        <v>5.7059724099417515E-2</v>
      </c>
      <c r="V59" s="18">
        <v>5.5557984364185124E-2</v>
      </c>
      <c r="W59" s="17">
        <v>5.3978012206634673E-2</v>
      </c>
      <c r="X59" s="13"/>
      <c r="Y59" s="920">
        <f>O59*0.9+0.1*TG4d!R59-N59</f>
        <v>-2.1298415392445591E-8</v>
      </c>
      <c r="Z59" s="2"/>
      <c r="AA59" s="2"/>
      <c r="AB59" s="2"/>
      <c r="AC59" s="2"/>
      <c r="AD59" s="2"/>
    </row>
    <row r="60" spans="1:30" x14ac:dyDescent="0.2">
      <c r="A60" s="16">
        <v>2010</v>
      </c>
      <c r="B60" s="862">
        <v>225678.51719646383</v>
      </c>
      <c r="C60" s="866">
        <v>14703.888015344683</v>
      </c>
      <c r="D60" s="876">
        <v>7359.8050584289749</v>
      </c>
      <c r="E60" s="873">
        <v>7700.3088383920294</v>
      </c>
      <c r="F60" s="877">
        <v>9860.4019485280078</v>
      </c>
      <c r="G60" s="877">
        <f t="shared" si="1"/>
        <v>6925.2696603200638</v>
      </c>
      <c r="H60" s="873">
        <v>4295.2574343638826</v>
      </c>
      <c r="I60" s="878">
        <v>4210.5331829333836</v>
      </c>
      <c r="J60" s="878">
        <v>3885.9305673134231</v>
      </c>
      <c r="K60" s="878">
        <v>3807.0129270581465</v>
      </c>
      <c r="L60" s="878">
        <v>3769.9828407911396</v>
      </c>
      <c r="M60" s="878">
        <v>3345.8592008965497</v>
      </c>
      <c r="N60" s="889">
        <v>0.11295991173953113</v>
      </c>
      <c r="O60" s="858">
        <v>0.11818603887554167</v>
      </c>
      <c r="P60" s="13">
        <v>0.15133962448453531</v>
      </c>
      <c r="Q60" s="13">
        <v>0.10629056658318506</v>
      </c>
      <c r="R60" s="858">
        <v>6.5924558712140438E-2</v>
      </c>
      <c r="S60" s="13">
        <v>6.4624192209521425E-2</v>
      </c>
      <c r="T60" s="13">
        <v>5.9642119651925903E-2</v>
      </c>
      <c r="U60" s="13">
        <v>5.8430874298665003E-2</v>
      </c>
      <c r="V60" s="13">
        <v>5.7862528365149039E-2</v>
      </c>
      <c r="W60" s="12">
        <v>5.135298517089381E-2</v>
      </c>
      <c r="X60" s="13"/>
      <c r="Y60" s="920">
        <f>O60*0.9+0.1*TG4d!R60-N60</f>
        <v>-2.0880329576478118E-8</v>
      </c>
      <c r="Z60" s="2"/>
      <c r="AA60" s="2"/>
      <c r="AB60" s="2"/>
      <c r="AC60" s="2"/>
      <c r="AD60" s="2"/>
    </row>
    <row r="61" spans="1:30" x14ac:dyDescent="0.2">
      <c r="A61" s="16">
        <v>2011</v>
      </c>
      <c r="B61" s="862">
        <v>227764.16748138887</v>
      </c>
      <c r="C61" s="866">
        <v>15093.587978619662</v>
      </c>
      <c r="D61" s="876">
        <v>7321.2715181586591</v>
      </c>
      <c r="E61" s="873">
        <v>7668.1943442155834</v>
      </c>
      <c r="F61" s="877">
        <v>9824.8479405211874</v>
      </c>
      <c r="G61" s="877">
        <f t="shared" si="1"/>
        <v>6889.4259348874739</v>
      </c>
      <c r="H61" s="873">
        <v>4198.9775598915094</v>
      </c>
      <c r="I61" s="878">
        <v>4101.3944688002048</v>
      </c>
      <c r="J61" s="878">
        <v>3750.561104872666</v>
      </c>
      <c r="K61" s="878">
        <v>3725.7731451311301</v>
      </c>
      <c r="L61" s="878">
        <v>3835.3855369254202</v>
      </c>
      <c r="M61" s="878">
        <v>3522.9254631688568</v>
      </c>
      <c r="N61" s="889">
        <v>0.11047892089016129</v>
      </c>
      <c r="O61" s="858">
        <v>0.11571403057839939</v>
      </c>
      <c r="P61" s="13">
        <v>0.14825820838450454</v>
      </c>
      <c r="Q61" s="13">
        <v>0.10396231596536783</v>
      </c>
      <c r="R61" s="858">
        <v>6.3363106874021469E-2</v>
      </c>
      <c r="S61" s="13">
        <v>6.1890565584690208E-2</v>
      </c>
      <c r="T61" s="13">
        <v>5.6596445381273952E-2</v>
      </c>
      <c r="U61" s="13">
        <v>5.6222391907567733E-2</v>
      </c>
      <c r="V61" s="13">
        <v>5.7876456878602774E-2</v>
      </c>
      <c r="W61" s="12">
        <v>5.316139451760904E-2</v>
      </c>
      <c r="X61" s="13"/>
      <c r="Y61" s="920">
        <f>O61*0.9+0.1*TG4d!R61-N61</f>
        <v>1.7317800318772392E-8</v>
      </c>
      <c r="Z61" s="2"/>
      <c r="AA61" s="2"/>
      <c r="AB61" s="2"/>
      <c r="AC61" s="2"/>
      <c r="AD61" s="2"/>
    </row>
    <row r="62" spans="1:30" x14ac:dyDescent="0.2">
      <c r="A62" s="16">
        <v>2012</v>
      </c>
      <c r="B62" s="862">
        <v>229832.41759697485</v>
      </c>
      <c r="C62" s="866">
        <v>15607.292564880001</v>
      </c>
      <c r="D62" s="876">
        <v>7049.0033438230021</v>
      </c>
      <c r="E62" s="873">
        <v>7345.5804658341294</v>
      </c>
      <c r="F62" s="877">
        <v>9135.7635365811093</v>
      </c>
      <c r="G62" s="877">
        <f t="shared" si="1"/>
        <v>6944.2467438589365</v>
      </c>
      <c r="H62" s="873">
        <v>4379.7931076004988</v>
      </c>
      <c r="I62" s="878">
        <v>4289.9591102235891</v>
      </c>
      <c r="J62" s="878">
        <v>3645.104570063947</v>
      </c>
      <c r="K62" s="878">
        <v>3526.9961315520395</v>
      </c>
      <c r="L62" s="878">
        <v>3724.6718295066321</v>
      </c>
      <c r="M62" s="878">
        <v>3667.5319693224187</v>
      </c>
      <c r="N62" s="889">
        <v>0.10380336457622218</v>
      </c>
      <c r="O62" s="858">
        <v>0.10817074839198743</v>
      </c>
      <c r="P62" s="13">
        <v>0.13453291860059838</v>
      </c>
      <c r="Q62" s="13">
        <v>0.1022607227292206</v>
      </c>
      <c r="R62" s="858">
        <v>6.4496672584937201E-2</v>
      </c>
      <c r="S62" s="13">
        <v>6.3173780436045504E-2</v>
      </c>
      <c r="T62" s="13">
        <v>5.3677676140750925E-2</v>
      </c>
      <c r="U62" s="13">
        <v>5.1938415609242845E-2</v>
      </c>
      <c r="V62" s="13">
        <v>5.4849380683563709E-2</v>
      </c>
      <c r="W62" s="12">
        <v>5.4007941199252237E-2</v>
      </c>
      <c r="X62" s="13"/>
      <c r="Y62" s="920">
        <f>O62*0.9+0.1*TG4d!R62-N62</f>
        <v>-2.3764939766079962E-8</v>
      </c>
      <c r="Z62" s="2"/>
      <c r="AA62" s="2"/>
      <c r="AB62" s="2"/>
      <c r="AC62" s="2"/>
      <c r="AD62" s="2"/>
    </row>
    <row r="63" spans="1:30" x14ac:dyDescent="0.2">
      <c r="A63" s="16">
        <v>2013</v>
      </c>
      <c r="B63" s="862">
        <v>231866.28194840721</v>
      </c>
      <c r="C63" s="866">
        <v>15752.11329414998</v>
      </c>
      <c r="D63" s="876">
        <v>7083.8638809216573</v>
      </c>
      <c r="E63" s="873">
        <v>7395.7435182755289</v>
      </c>
      <c r="F63" s="877">
        <v>9534.6986554507675</v>
      </c>
      <c r="G63" s="877">
        <f t="shared" si="1"/>
        <v>6570.9854763753629</v>
      </c>
      <c r="H63" s="873">
        <v>4276.9508954884413</v>
      </c>
      <c r="I63" s="878">
        <v>4430.4931839743067</v>
      </c>
      <c r="J63" s="878">
        <v>4205.0569462235699</v>
      </c>
      <c r="K63" s="878">
        <v>3947.9016322623961</v>
      </c>
      <c r="L63" s="878">
        <v>4417.1224795674989</v>
      </c>
      <c r="M63" s="878">
        <v>5298.115324936568</v>
      </c>
      <c r="N63" s="889">
        <v>0.10427230614878284</v>
      </c>
      <c r="O63" s="858">
        <v>0.10886307886468985</v>
      </c>
      <c r="P63" s="13">
        <v>0.14034784320392643</v>
      </c>
      <c r="Q63" s="13">
        <v>9.6722893156816578E-2</v>
      </c>
      <c r="R63" s="858">
        <v>6.2955406915534695E-2</v>
      </c>
      <c r="S63" s="13">
        <v>6.5215502363571431E-2</v>
      </c>
      <c r="T63" s="13">
        <v>6.1897150007439443E-2</v>
      </c>
      <c r="U63" s="13">
        <v>5.8111902566793085E-2</v>
      </c>
      <c r="V63" s="13">
        <v>6.5018689690887754E-2</v>
      </c>
      <c r="W63" s="12">
        <v>7.7986634478000014E-2</v>
      </c>
      <c r="X63" s="13"/>
      <c r="Y63" s="920">
        <f>O63*0.9+0.1*TG4d!R63-N63</f>
        <v>5.5209914973097796E-9</v>
      </c>
      <c r="Z63" s="2"/>
      <c r="AA63" s="2"/>
      <c r="AB63" s="2"/>
      <c r="AC63" s="2"/>
      <c r="AD63" s="2"/>
    </row>
    <row r="64" spans="1:30" x14ac:dyDescent="0.2">
      <c r="A64" s="16">
        <v>2014</v>
      </c>
      <c r="B64" s="862">
        <v>234002.12821494328</v>
      </c>
      <c r="C64" s="866">
        <v>16276.386118581957</v>
      </c>
      <c r="D64" s="876">
        <v>7362.6508751002566</v>
      </c>
      <c r="E64" s="873">
        <v>7667.013238558925</v>
      </c>
      <c r="F64" s="877">
        <v>9874.2557082019339</v>
      </c>
      <c r="G64" s="877">
        <f t="shared" si="1"/>
        <v>6824.7134611448946</v>
      </c>
      <c r="H64" s="873">
        <v>4623.3879572499372</v>
      </c>
      <c r="I64" s="878">
        <v>4613.2359179167288</v>
      </c>
      <c r="J64" s="878">
        <v>4413.9755033530591</v>
      </c>
      <c r="K64" s="878">
        <v>4162.783913669401</v>
      </c>
      <c r="L64" s="878">
        <v>4502.2460708512326</v>
      </c>
      <c r="M64" s="878">
        <v>5053.782971403054</v>
      </c>
      <c r="N64" s="889">
        <v>0.10585125970378345</v>
      </c>
      <c r="O64" s="858">
        <v>0.11022701242179918</v>
      </c>
      <c r="P64" s="13">
        <v>0.14196006616111845</v>
      </c>
      <c r="Q64" s="13">
        <v>9.8117448353099879E-2</v>
      </c>
      <c r="R64" s="858">
        <v>6.6469461567066901E-2</v>
      </c>
      <c r="S64" s="13">
        <v>6.6323507865035922E-2</v>
      </c>
      <c r="T64" s="13">
        <v>6.3458783426995069E-2</v>
      </c>
      <c r="U64" s="13">
        <v>5.9847455571571118E-2</v>
      </c>
      <c r="V64" s="13">
        <v>6.4727830530131314E-2</v>
      </c>
      <c r="W64" s="12">
        <v>7.2657158796118892E-2</v>
      </c>
      <c r="X64" s="13"/>
      <c r="Y64" s="920">
        <f>O64*0.9+0.1*TG4d!R64-N64</f>
        <v>-2.3674574939347437E-9</v>
      </c>
      <c r="Z64" s="2"/>
      <c r="AA64" s="2"/>
      <c r="AB64" s="2"/>
      <c r="AC64" s="2"/>
      <c r="AD64" s="2"/>
    </row>
    <row r="65" spans="1:30" x14ac:dyDescent="0.2">
      <c r="A65" s="16">
        <v>2015</v>
      </c>
      <c r="B65" s="862">
        <v>236155.18690962804</v>
      </c>
      <c r="C65" s="866">
        <v>16692.157818549887</v>
      </c>
      <c r="D65" s="876">
        <v>7678.3253518635402</v>
      </c>
      <c r="E65" s="873">
        <v>8001.1918435933394</v>
      </c>
      <c r="F65" s="877">
        <v>10199.163491289819</v>
      </c>
      <c r="G65" s="877">
        <f t="shared" ref="G65:G69" si="3">(E65-F65*0.5)/0.4</f>
        <v>7254.0252448710744</v>
      </c>
      <c r="H65" s="873">
        <v>4772.527657749908</v>
      </c>
      <c r="I65" s="878">
        <v>4713.9517711042618</v>
      </c>
      <c r="J65" s="878">
        <v>4629.7132585768086</v>
      </c>
      <c r="K65" s="878">
        <v>4539.907888336199</v>
      </c>
      <c r="L65" s="878">
        <v>4667.6453721559401</v>
      </c>
      <c r="M65" s="878">
        <v>5177.0645250885627</v>
      </c>
      <c r="N65" s="889">
        <v>0.10863043462284952</v>
      </c>
      <c r="O65" s="858">
        <v>0.11319824410141641</v>
      </c>
      <c r="P65" s="13">
        <v>0.14429442776599899</v>
      </c>
      <c r="Q65" s="13">
        <v>0.10262757554604229</v>
      </c>
      <c r="R65" s="858">
        <v>6.7520159664127277E-2</v>
      </c>
      <c r="S65" s="13">
        <v>6.6691447186713049E-2</v>
      </c>
      <c r="T65" s="13">
        <v>6.5499668275492695E-2</v>
      </c>
      <c r="U65" s="13">
        <v>6.4229131282900212E-2</v>
      </c>
      <c r="V65" s="13">
        <v>6.6036319406492794E-2</v>
      </c>
      <c r="W65" s="12">
        <v>7.3243414893120487E-2</v>
      </c>
      <c r="X65" s="13"/>
      <c r="Y65" s="920">
        <f>O65*0.9+0.1*TG4d!R65-N65</f>
        <v>1.0348379791969009E-9</v>
      </c>
      <c r="Z65" s="2"/>
      <c r="AA65" s="2"/>
      <c r="AB65" s="2"/>
      <c r="AC65" s="2"/>
      <c r="AD65" s="2"/>
    </row>
    <row r="66" spans="1:30" x14ac:dyDescent="0.2">
      <c r="A66" s="16">
        <v>2016</v>
      </c>
      <c r="B66" s="862">
        <v>238301.94251728215</v>
      </c>
      <c r="C66" s="866">
        <v>16797.575680546255</v>
      </c>
      <c r="D66" s="876">
        <v>7775.219299103318</v>
      </c>
      <c r="E66" s="873">
        <v>8077.0082494843482</v>
      </c>
      <c r="F66" s="877">
        <v>10244.519245390564</v>
      </c>
      <c r="G66" s="877">
        <f t="shared" si="3"/>
        <v>7386.8715669726653</v>
      </c>
      <c r="H66" s="873">
        <v>5059.1219309955823</v>
      </c>
      <c r="I66" s="878">
        <v>5031.0761993850665</v>
      </c>
      <c r="J66" s="878">
        <v>4919.8945891384137</v>
      </c>
      <c r="K66" s="878">
        <v>4835.2189187739123</v>
      </c>
      <c r="L66" s="878">
        <v>5032.6303023221772</v>
      </c>
      <c r="M66" s="878">
        <v>5548.2432870566372</v>
      </c>
      <c r="N66" s="889">
        <v>0.11030459976554946</v>
      </c>
      <c r="O66" s="858">
        <v>0.11458598503648115</v>
      </c>
      <c r="P66" s="13">
        <v>0.14533578432747163</v>
      </c>
      <c r="Q66" s="13">
        <v>0.10479523218186335</v>
      </c>
      <c r="R66" s="858">
        <v>7.1772177516322685E-2</v>
      </c>
      <c r="S66" s="13">
        <v>7.1374301510331875E-2</v>
      </c>
      <c r="T66" s="13">
        <v>6.9797002845461975E-2</v>
      </c>
      <c r="U66" s="13">
        <v>6.8595735643839362E-2</v>
      </c>
      <c r="V66" s="13">
        <v>7.1396349081709345E-2</v>
      </c>
      <c r="W66" s="12">
        <v>7.8711188924440734E-2</v>
      </c>
      <c r="X66" s="13"/>
      <c r="Y66" s="920">
        <f>O66*0.9+0.1*TG4d!R66-N66</f>
        <v>4.5189158526248718E-9</v>
      </c>
      <c r="Z66" s="2"/>
      <c r="AA66" s="2"/>
      <c r="AB66" s="2"/>
      <c r="AC66" s="2"/>
      <c r="AD66" s="2"/>
    </row>
    <row r="67" spans="1:30" x14ac:dyDescent="0.2">
      <c r="A67" s="16">
        <v>2017</v>
      </c>
      <c r="B67" s="862">
        <v>240283.48363860522</v>
      </c>
      <c r="C67" s="866">
        <v>17266.561880607234</v>
      </c>
      <c r="D67" s="876">
        <v>7829.3347144240697</v>
      </c>
      <c r="E67" s="873">
        <v>8120.2873307028003</v>
      </c>
      <c r="F67" s="877">
        <v>9928.2095236298319</v>
      </c>
      <c r="G67" s="877">
        <f t="shared" si="3"/>
        <v>7890.4564222197105</v>
      </c>
      <c r="H67" s="873">
        <v>5210.7717281295254</v>
      </c>
      <c r="I67" s="878">
        <v>5063.2259193118352</v>
      </c>
      <c r="J67" s="878">
        <v>4330.0789508494381</v>
      </c>
      <c r="K67" s="878">
        <v>4199.513606434386</v>
      </c>
      <c r="L67" s="878">
        <v>4168.610324263097</v>
      </c>
      <c r="M67" s="878">
        <v>3687.4633909226704</v>
      </c>
      <c r="N67" s="889">
        <v>0.10895393262206982</v>
      </c>
      <c r="O67" s="858">
        <v>0.11300286307485091</v>
      </c>
      <c r="P67" s="13">
        <v>0.13816211861558259</v>
      </c>
      <c r="Q67" s="13">
        <v>0.10980450941764906</v>
      </c>
      <c r="R67" s="858">
        <v>7.2513705504206882E-2</v>
      </c>
      <c r="S67" s="13">
        <v>7.0460440865645069E-2</v>
      </c>
      <c r="T67" s="13">
        <v>6.025788237025153E-2</v>
      </c>
      <c r="U67" s="13">
        <v>5.8440919849545025E-2</v>
      </c>
      <c r="V67" s="13">
        <v>5.8010866180069343E-2</v>
      </c>
      <c r="W67" s="12">
        <v>5.1315169486976224E-2</v>
      </c>
      <c r="X67" s="13"/>
      <c r="Y67" s="920">
        <f>O67*0.9+0.1*TG4d!R67-N67</f>
        <v>1.4695716699097972E-8</v>
      </c>
      <c r="Z67" s="2"/>
      <c r="AA67" s="2"/>
      <c r="AB67" s="2"/>
      <c r="AC67" s="2"/>
      <c r="AD67" s="2"/>
    </row>
    <row r="68" spans="1:30" x14ac:dyDescent="0.2">
      <c r="A68" s="16">
        <v>2018</v>
      </c>
      <c r="B68" s="862">
        <v>242046.22785917282</v>
      </c>
      <c r="C68" s="866">
        <v>17689.559000000001</v>
      </c>
      <c r="D68" s="876">
        <v>7884.0022291538544</v>
      </c>
      <c r="E68" s="873">
        <v>8153.5998295854934</v>
      </c>
      <c r="F68" s="877">
        <v>9961.9843092984611</v>
      </c>
      <c r="G68" s="877">
        <f t="shared" si="3"/>
        <v>7931.5191873406566</v>
      </c>
      <c r="H68" s="873">
        <v>5457.6391318251026</v>
      </c>
      <c r="I68" s="878">
        <v>5297.6576552287943</v>
      </c>
      <c r="J68" s="878">
        <v>4495.319740550508</v>
      </c>
      <c r="K68" s="878">
        <v>4292.7565058683458</v>
      </c>
      <c r="L68" s="878">
        <v>4322.3926275376825</v>
      </c>
      <c r="M68" s="878">
        <v>4014.6241525049704</v>
      </c>
      <c r="N68" s="889">
        <v>0.10787679896372772</v>
      </c>
      <c r="O68" s="858">
        <v>0.11156570280945743</v>
      </c>
      <c r="P68" s="13">
        <v>0.1363098268338945</v>
      </c>
      <c r="Q68" s="13">
        <v>0.10852697348127548</v>
      </c>
      <c r="R68" s="858">
        <v>7.4676873791759135E-2</v>
      </c>
      <c r="S68" s="13">
        <v>7.2487847319280263E-2</v>
      </c>
      <c r="T68" s="13">
        <v>6.1509457992769967E-2</v>
      </c>
      <c r="U68" s="13">
        <v>5.8737785343510047E-2</v>
      </c>
      <c r="V68" s="13">
        <v>5.914329638301298E-2</v>
      </c>
      <c r="W68" s="12">
        <v>5.4932100477245178E-2</v>
      </c>
      <c r="X68" s="13"/>
      <c r="Y68" s="920">
        <f>O68*0.9+0.1*TG4d!R68-N68</f>
        <v>2.0943959885832975E-8</v>
      </c>
      <c r="Z68" s="2"/>
      <c r="AA68" s="2"/>
      <c r="AB68" s="2"/>
      <c r="AC68" s="2"/>
      <c r="AD68" s="2"/>
    </row>
    <row r="69" spans="1:30" x14ac:dyDescent="0.2">
      <c r="A69" s="16">
        <v>2019</v>
      </c>
      <c r="B69" s="862">
        <v>243703.07243300247</v>
      </c>
      <c r="C69" s="866">
        <v>17938.633891119309</v>
      </c>
      <c r="D69" s="876">
        <v>8075.7020047986271</v>
      </c>
      <c r="E69" s="873">
        <v>8350.4575314099056</v>
      </c>
      <c r="F69" s="877">
        <v>10117.593962298175</v>
      </c>
      <c r="G69" s="877">
        <f t="shared" si="3"/>
        <v>8229.1513756520453</v>
      </c>
      <c r="H69" s="873">
        <v>5602.9156112668152</v>
      </c>
      <c r="I69" s="878">
        <v>5477.7399516479618</v>
      </c>
      <c r="J69" s="878">
        <v>4640.8309807161886</v>
      </c>
      <c r="K69" s="878">
        <v>4453.6753510320532</v>
      </c>
      <c r="L69" s="878">
        <v>4509.9684149576287</v>
      </c>
      <c r="M69" s="878">
        <v>4186.0354321567766</v>
      </c>
      <c r="N69" s="889">
        <v>0.10971144193968396</v>
      </c>
      <c r="O69" s="858">
        <v>0.11344409886381378</v>
      </c>
      <c r="P69" s="13">
        <v>0.13745131035102531</v>
      </c>
      <c r="Q69" s="13">
        <v>0.11179610922075282</v>
      </c>
      <c r="R69" s="858">
        <v>7.6117710932521732E-2</v>
      </c>
      <c r="S69" s="13">
        <v>7.4417152627574978E-2</v>
      </c>
      <c r="T69" s="13">
        <v>6.3047430228380094E-2</v>
      </c>
      <c r="U69" s="13">
        <v>6.0504850773668281E-2</v>
      </c>
      <c r="V69" s="13">
        <v>6.126961316965663E-2</v>
      </c>
      <c r="W69" s="12">
        <v>5.6868862050585278E-2</v>
      </c>
      <c r="X69" s="13"/>
      <c r="Y69" s="920">
        <f>O69*0.9+0.1*TG4d!R69-N69</f>
        <v>1.8131000617538362E-8</v>
      </c>
      <c r="Z69" s="2"/>
      <c r="AA69" s="2"/>
      <c r="AB69" s="2"/>
      <c r="AC69" s="2"/>
      <c r="AD69" s="2"/>
    </row>
    <row r="70" spans="1:30" ht="17" thickBot="1" x14ac:dyDescent="0.25">
      <c r="A70" s="10"/>
      <c r="B70" s="1241"/>
      <c r="C70" s="1242"/>
      <c r="D70" s="1243"/>
      <c r="E70" s="1244"/>
      <c r="F70" s="1245"/>
      <c r="G70" s="1245"/>
      <c r="H70" s="1244"/>
      <c r="I70" s="1246"/>
      <c r="J70" s="1246"/>
      <c r="K70" s="1246"/>
      <c r="L70" s="1246"/>
      <c r="M70" s="1246"/>
      <c r="N70" s="1247"/>
      <c r="O70" s="1248"/>
      <c r="P70" s="1090"/>
      <c r="Q70" s="1090"/>
      <c r="R70" s="1248"/>
      <c r="S70" s="1090"/>
      <c r="T70" s="1090"/>
      <c r="U70" s="1090"/>
      <c r="V70" s="1090"/>
      <c r="W70" s="6"/>
      <c r="X70" s="13"/>
      <c r="Y70" s="920"/>
    </row>
    <row r="71" spans="1:30" ht="17" thickTop="1" x14ac:dyDescent="0.2">
      <c r="E71" s="5"/>
      <c r="F71" s="5"/>
      <c r="G71" s="5"/>
      <c r="H71" s="5"/>
      <c r="I71" s="5"/>
      <c r="J71" s="5"/>
      <c r="K71" s="5"/>
    </row>
    <row r="72" spans="1:30" x14ac:dyDescent="0.2">
      <c r="E72" s="5"/>
      <c r="F72" s="5"/>
      <c r="G72" s="5"/>
      <c r="H72" s="5"/>
      <c r="I72" s="5"/>
      <c r="J72" s="5"/>
      <c r="K72" s="5"/>
    </row>
  </sheetData>
  <mergeCells count="9">
    <mergeCell ref="AD7:AD9"/>
    <mergeCell ref="D8:M8"/>
    <mergeCell ref="N8:W8"/>
    <mergeCell ref="A4:W4"/>
    <mergeCell ref="D7:W7"/>
    <mergeCell ref="Z7:Z9"/>
    <mergeCell ref="AA7:AA9"/>
    <mergeCell ref="AB7:AB9"/>
    <mergeCell ref="AC7:AC9"/>
  </mergeCells>
  <hyperlinks>
    <hyperlink ref="A1" location="Index!A1" display="Back to index" xr:uid="{00000000-0004-0000-6D00-000000000000}"/>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tabColor theme="1" tint="4.88906521805475E-2"/>
  </sheetPr>
  <dimension ref="A1"/>
  <sheetViews>
    <sheetView workbookViewId="0">
      <selection activeCell="D32" sqref="D32"/>
    </sheetView>
  </sheetViews>
  <sheetFormatPr baseColWidth="10" defaultRowHeight="15" x14ac:dyDescent="0.2"/>
  <cols>
    <col min="1" max="16384" width="10.83203125" style="1"/>
  </cols>
  <sheetData>
    <row r="1" spans="1:1" x14ac:dyDescent="0.2">
      <c r="A1" s="1" t="s">
        <v>56</v>
      </c>
    </row>
  </sheetData>
  <pageMargins left="0.75" right="0.75" top="1" bottom="1" header="0.5" footer="0.5"/>
  <extLst>
    <ext xmlns:mx="http://schemas.microsoft.com/office/mac/excel/2008/main" uri="{64002731-A6B0-56B0-2670-7721B7C09600}">
      <mx:PLV Mode="0" OnePage="0" WScale="0"/>
    </ext>
  </extLs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tabColor theme="9" tint="0.39997558519241921"/>
  </sheetPr>
  <dimension ref="A1:CK108"/>
  <sheetViews>
    <sheetView workbookViewId="0">
      <pane xSplit="1" ySplit="1" topLeftCell="G16" activePane="bottomRight" state="frozen"/>
      <selection activeCell="D32" sqref="D32"/>
      <selection pane="topRight" activeCell="D32" sqref="D32"/>
      <selection pane="bottomLeft" activeCell="D32" sqref="D32"/>
      <selection pane="bottomRight" activeCell="Y51" sqref="S51:Y51"/>
    </sheetView>
  </sheetViews>
  <sheetFormatPr baseColWidth="10" defaultColWidth="8.83203125" defaultRowHeight="16" x14ac:dyDescent="0.2"/>
  <sheetData>
    <row r="1" spans="1:89" x14ac:dyDescent="0.2">
      <c r="A1" t="s">
        <v>1</v>
      </c>
      <c r="B1" t="s">
        <v>60</v>
      </c>
      <c r="C1" t="s">
        <v>1134</v>
      </c>
      <c r="D1" t="s">
        <v>1135</v>
      </c>
      <c r="E1" t="s">
        <v>1136</v>
      </c>
      <c r="F1" t="s">
        <v>1137</v>
      </c>
      <c r="G1" t="s">
        <v>1138</v>
      </c>
      <c r="H1" t="s">
        <v>1139</v>
      </c>
      <c r="I1" t="s">
        <v>1140</v>
      </c>
      <c r="J1" t="s">
        <v>61</v>
      </c>
      <c r="K1" t="s">
        <v>1141</v>
      </c>
      <c r="L1" t="s">
        <v>1142</v>
      </c>
      <c r="M1" t="s">
        <v>1143</v>
      </c>
      <c r="N1" t="s">
        <v>1144</v>
      </c>
      <c r="O1" t="s">
        <v>1145</v>
      </c>
      <c r="P1" t="s">
        <v>1146</v>
      </c>
      <c r="Q1" t="s">
        <v>1147</v>
      </c>
      <c r="R1" t="s">
        <v>62</v>
      </c>
      <c r="S1" t="s">
        <v>1148</v>
      </c>
      <c r="T1" t="s">
        <v>1149</v>
      </c>
      <c r="U1" t="s">
        <v>1150</v>
      </c>
      <c r="V1" t="s">
        <v>1151</v>
      </c>
      <c r="W1" t="s">
        <v>1152</v>
      </c>
      <c r="X1" t="s">
        <v>1153</v>
      </c>
      <c r="Y1" t="s">
        <v>1154</v>
      </c>
      <c r="Z1" t="s">
        <v>63</v>
      </c>
      <c r="AA1" t="s">
        <v>1155</v>
      </c>
      <c r="AB1" t="s">
        <v>1156</v>
      </c>
      <c r="AC1" t="s">
        <v>1157</v>
      </c>
      <c r="AD1" t="s">
        <v>1158</v>
      </c>
      <c r="AE1" t="s">
        <v>1159</v>
      </c>
      <c r="AF1" t="s">
        <v>1160</v>
      </c>
      <c r="AG1" t="s">
        <v>1161</v>
      </c>
      <c r="AH1" t="s">
        <v>64</v>
      </c>
      <c r="AI1" t="s">
        <v>1162</v>
      </c>
      <c r="AJ1" t="s">
        <v>1163</v>
      </c>
      <c r="AK1" t="s">
        <v>1164</v>
      </c>
      <c r="AL1" t="s">
        <v>1165</v>
      </c>
      <c r="AM1" t="s">
        <v>1166</v>
      </c>
      <c r="AN1" t="s">
        <v>1167</v>
      </c>
      <c r="AO1" t="s">
        <v>1168</v>
      </c>
      <c r="AP1" t="s">
        <v>65</v>
      </c>
      <c r="AQ1" t="s">
        <v>1169</v>
      </c>
      <c r="AR1" t="s">
        <v>1170</v>
      </c>
      <c r="AS1" t="s">
        <v>1171</v>
      </c>
      <c r="AT1" t="s">
        <v>1172</v>
      </c>
      <c r="AU1" t="s">
        <v>1173</v>
      </c>
      <c r="AV1" t="s">
        <v>1174</v>
      </c>
      <c r="AW1" t="s">
        <v>1175</v>
      </c>
      <c r="AX1" t="s">
        <v>66</v>
      </c>
      <c r="AY1" t="s">
        <v>1176</v>
      </c>
      <c r="AZ1" t="s">
        <v>1177</v>
      </c>
      <c r="BA1" t="s">
        <v>1178</v>
      </c>
      <c r="BB1" t="s">
        <v>1179</v>
      </c>
      <c r="BC1" t="s">
        <v>1180</v>
      </c>
      <c r="BD1" t="s">
        <v>1181</v>
      </c>
      <c r="BE1" t="s">
        <v>1182</v>
      </c>
      <c r="BF1" t="s">
        <v>67</v>
      </c>
      <c r="BG1" t="s">
        <v>1183</v>
      </c>
      <c r="BH1" t="s">
        <v>1184</v>
      </c>
      <c r="BI1" t="s">
        <v>1185</v>
      </c>
      <c r="BJ1" t="s">
        <v>1186</v>
      </c>
      <c r="BK1" t="s">
        <v>1187</v>
      </c>
      <c r="BL1" t="s">
        <v>1188</v>
      </c>
      <c r="BM1" t="s">
        <v>1189</v>
      </c>
      <c r="BN1" t="s">
        <v>141</v>
      </c>
      <c r="BO1" t="s">
        <v>1190</v>
      </c>
      <c r="BP1" t="s">
        <v>1191</v>
      </c>
      <c r="BQ1" t="s">
        <v>1192</v>
      </c>
      <c r="BR1" t="s">
        <v>1193</v>
      </c>
      <c r="BS1" t="s">
        <v>1194</v>
      </c>
      <c r="BT1" t="s">
        <v>1195</v>
      </c>
      <c r="BU1" t="s">
        <v>1196</v>
      </c>
      <c r="BV1" t="s">
        <v>142</v>
      </c>
      <c r="BW1" t="s">
        <v>1197</v>
      </c>
      <c r="BX1" t="s">
        <v>1198</v>
      </c>
      <c r="BY1" t="s">
        <v>1199</v>
      </c>
      <c r="BZ1" t="s">
        <v>1200</v>
      </c>
      <c r="CA1" t="s">
        <v>1201</v>
      </c>
      <c r="CB1" t="s">
        <v>1202</v>
      </c>
      <c r="CC1" t="s">
        <v>1203</v>
      </c>
      <c r="CD1" t="s">
        <v>143</v>
      </c>
      <c r="CE1" t="s">
        <v>1204</v>
      </c>
      <c r="CF1" t="s">
        <v>1205</v>
      </c>
      <c r="CG1" t="s">
        <v>1206</v>
      </c>
      <c r="CH1" t="s">
        <v>1207</v>
      </c>
      <c r="CI1" t="s">
        <v>1208</v>
      </c>
      <c r="CJ1" t="s">
        <v>1209</v>
      </c>
      <c r="CK1" t="s">
        <v>1210</v>
      </c>
    </row>
    <row r="2" spans="1:89" x14ac:dyDescent="0.2">
      <c r="A2">
        <v>1913</v>
      </c>
      <c r="B2">
        <v>0.99999988079071045</v>
      </c>
      <c r="C2">
        <v>6.8472540762848366E-2</v>
      </c>
      <c r="D2">
        <v>3.9685112748739093E-2</v>
      </c>
      <c r="E2">
        <v>8.9332006257323543E-2</v>
      </c>
      <c r="F2">
        <v>7.4255521212438308E-2</v>
      </c>
      <c r="G2">
        <v>6.8299126292294199E-3</v>
      </c>
      <c r="H2">
        <v>0.54858040386079343</v>
      </c>
      <c r="I2">
        <v>0.17284450252862779</v>
      </c>
      <c r="R2">
        <v>0.43333709302896362</v>
      </c>
      <c r="S2">
        <v>6.5048913724705948E-2</v>
      </c>
      <c r="T2">
        <v>3.8347680230621503E-2</v>
      </c>
      <c r="U2">
        <v>4.6885636819520765E-2</v>
      </c>
      <c r="V2">
        <v>5.3229373479320774E-2</v>
      </c>
      <c r="W2">
        <v>3.3693283025208955E-3</v>
      </c>
      <c r="X2">
        <v>0.11062372620239665</v>
      </c>
      <c r="Y2">
        <v>0.11583243426987712</v>
      </c>
      <c r="Z2">
        <v>0.33050218280461985</v>
      </c>
      <c r="AA2">
        <v>6.5048913724705948E-2</v>
      </c>
      <c r="AB2">
        <v>2.965218364174679E-2</v>
      </c>
      <c r="AC2">
        <v>3.4167039412969349E-2</v>
      </c>
      <c r="AD2">
        <v>4.8120843390289242E-2</v>
      </c>
      <c r="AE2">
        <v>2.0904379635487695E-3</v>
      </c>
      <c r="AF2">
        <v>4.8129440175693573E-2</v>
      </c>
      <c r="AG2">
        <v>0.10329332449566615</v>
      </c>
      <c r="AH2">
        <v>0.20531190937076579</v>
      </c>
      <c r="AI2">
        <v>6.5048913724705948E-2</v>
      </c>
      <c r="AJ2">
        <v>2.0539894794422444E-2</v>
      </c>
      <c r="AK2">
        <v>1.6714257193503307E-2</v>
      </c>
      <c r="AL2">
        <v>2.7978031153083595E-2</v>
      </c>
      <c r="AM2">
        <v>7.3811811154097129E-4</v>
      </c>
      <c r="AN2">
        <v>1.8096321176155991E-2</v>
      </c>
      <c r="AO2">
        <v>5.6196373217353532E-2</v>
      </c>
      <c r="AP2">
        <v>0.17443471005955993</v>
      </c>
      <c r="AQ2">
        <v>6.5048913724705948E-2</v>
      </c>
      <c r="AR2">
        <v>1.725355914296595E-2</v>
      </c>
      <c r="AS2">
        <v>1.2288578185776581E-2</v>
      </c>
      <c r="AT2">
        <v>2.2156865120824844E-2</v>
      </c>
      <c r="AU2">
        <v>5.1840938522700476E-4</v>
      </c>
      <c r="AV2">
        <v>1.3249126514132764E-2</v>
      </c>
      <c r="AW2">
        <v>4.3919257985926823E-2</v>
      </c>
      <c r="AX2">
        <v>9.2348580425979918E-2</v>
      </c>
      <c r="AY2">
        <v>3.8001815627064346E-2</v>
      </c>
      <c r="AZ2">
        <v>1.018257845488086E-2</v>
      </c>
      <c r="BA2">
        <v>5.4166048400560961E-3</v>
      </c>
      <c r="BB2">
        <v>1.1546448906910471E-2</v>
      </c>
      <c r="BC2">
        <v>1.9648486901416629E-4</v>
      </c>
      <c r="BD2">
        <v>5.1354359022617469E-3</v>
      </c>
      <c r="BE2">
        <v>2.1869211825792219E-2</v>
      </c>
      <c r="BF2">
        <v>3.1725282420153884E-2</v>
      </c>
      <c r="BG2">
        <v>1.6802726819123481E-2</v>
      </c>
      <c r="BH2">
        <v>3.1210737419389355E-3</v>
      </c>
      <c r="BI2">
        <v>1.2927138941459782E-3</v>
      </c>
      <c r="BJ2">
        <v>3.4362517921370005E-3</v>
      </c>
      <c r="BK2">
        <v>3.3573104765023187E-5</v>
      </c>
      <c r="BL2">
        <v>8.6371449048773291E-4</v>
      </c>
      <c r="BM2">
        <v>6.1752285775557234E-3</v>
      </c>
      <c r="BV2">
        <v>0.56666278776174683</v>
      </c>
      <c r="BW2">
        <v>3.4236270381424183E-3</v>
      </c>
      <c r="BX2">
        <v>1.3374325181175891E-3</v>
      </c>
      <c r="BY2">
        <v>4.2446369437802778E-2</v>
      </c>
      <c r="BZ2">
        <v>2.1026147733117534E-2</v>
      </c>
      <c r="CA2">
        <v>3.4605843267085244E-3</v>
      </c>
      <c r="CB2">
        <v>0.4379566776583968</v>
      </c>
      <c r="CC2">
        <v>5.7012068258750673E-2</v>
      </c>
    </row>
    <row r="3" spans="1:89" x14ac:dyDescent="0.2">
      <c r="A3">
        <v>1914</v>
      </c>
      <c r="B3">
        <v>0.99999994039535522</v>
      </c>
      <c r="C3">
        <v>6.771881485621821E-2</v>
      </c>
      <c r="D3">
        <v>3.8824292096737462E-2</v>
      </c>
      <c r="E3">
        <v>9.4775706876743734E-2</v>
      </c>
      <c r="F3">
        <v>7.8657982397470447E-2</v>
      </c>
      <c r="G3">
        <v>6.9302573841054146E-3</v>
      </c>
      <c r="H3">
        <v>0.53725486365578834</v>
      </c>
      <c r="I3">
        <v>0.17583808273293622</v>
      </c>
      <c r="R3">
        <v>0.43944409107543519</v>
      </c>
      <c r="S3">
        <v>6.4332874113407296E-2</v>
      </c>
      <c r="T3">
        <v>4.0308537802023439E-2</v>
      </c>
      <c r="U3">
        <v>4.9651722812267499E-2</v>
      </c>
      <c r="V3">
        <v>5.6529478736330484E-2</v>
      </c>
      <c r="W3">
        <v>3.3842398868623451E-3</v>
      </c>
      <c r="X3">
        <v>0.10702302868305963</v>
      </c>
      <c r="Y3">
        <v>0.11821420904148448</v>
      </c>
      <c r="Z3">
        <v>0.33735216450251709</v>
      </c>
      <c r="AA3">
        <v>6.4332874113407296E-2</v>
      </c>
      <c r="AB3">
        <v>3.1334636755860193E-2</v>
      </c>
      <c r="AC3">
        <v>3.6212911364327527E-2</v>
      </c>
      <c r="AD3">
        <v>5.1170863803235406E-2</v>
      </c>
      <c r="AE3">
        <v>2.108722130360615E-3</v>
      </c>
      <c r="AF3">
        <v>4.6606264542566098E-2</v>
      </c>
      <c r="AG3">
        <v>0.10558589179275994</v>
      </c>
      <c r="AH3">
        <v>0.21020998474314617</v>
      </c>
      <c r="AI3">
        <v>6.4332874113407296E-2</v>
      </c>
      <c r="AJ3">
        <v>2.2017688674092609E-2</v>
      </c>
      <c r="AK3">
        <v>1.7770072240266686E-2</v>
      </c>
      <c r="AL3">
        <v>2.9891378663890789E-2</v>
      </c>
      <c r="AM3">
        <v>7.4749867315630054E-4</v>
      </c>
      <c r="AN3">
        <v>1.7664514996038268E-2</v>
      </c>
      <c r="AO3">
        <v>5.7785957382294181E-2</v>
      </c>
      <c r="AP3">
        <v>0.17967483874181997</v>
      </c>
      <c r="AQ3">
        <v>6.4332874113407296E-2</v>
      </c>
      <c r="AR3">
        <v>1.873975007455508E-2</v>
      </c>
      <c r="AS3">
        <v>1.3213423111142762E-2</v>
      </c>
      <c r="AT3">
        <v>2.3921926520150568E-2</v>
      </c>
      <c r="AU3">
        <v>5.3128134680996929E-4</v>
      </c>
      <c r="AV3">
        <v>1.3182812138664516E-2</v>
      </c>
      <c r="AW3">
        <v>4.5752771437089765E-2</v>
      </c>
      <c r="AX3">
        <v>9.3656246924046699E-2</v>
      </c>
      <c r="AY3">
        <v>3.7583502641771384E-2</v>
      </c>
      <c r="AZ3">
        <v>1.0826184286163113E-2</v>
      </c>
      <c r="BA3">
        <v>5.6937795277696539E-3</v>
      </c>
      <c r="BB3">
        <v>1.2215373453487171E-2</v>
      </c>
      <c r="BC3">
        <v>1.9679316891853561E-4</v>
      </c>
      <c r="BD3">
        <v>4.9288034728243628E-3</v>
      </c>
      <c r="BE3">
        <v>2.221181037311248E-2</v>
      </c>
      <c r="BF3">
        <v>3.4604318701858164E-2</v>
      </c>
      <c r="BG3">
        <v>1.9273109375242729E-2</v>
      </c>
      <c r="BH3">
        <v>3.2990711139461058E-3</v>
      </c>
      <c r="BI3">
        <v>1.3442830450005785E-3</v>
      </c>
      <c r="BJ3">
        <v>3.6134410658204773E-3</v>
      </c>
      <c r="BK3">
        <v>3.3369643881202105E-5</v>
      </c>
      <c r="BL3">
        <v>8.1884802482330048E-4</v>
      </c>
      <c r="BM3">
        <v>6.2221964331437649E-3</v>
      </c>
      <c r="BV3">
        <v>0.56055584931992009</v>
      </c>
      <c r="BW3">
        <v>3.385940742810914E-3</v>
      </c>
      <c r="BX3">
        <v>-1.4842457052859749E-3</v>
      </c>
      <c r="BY3">
        <v>4.5123984064476236E-2</v>
      </c>
      <c r="BZ3">
        <v>2.2128503661139963E-2</v>
      </c>
      <c r="CA3">
        <v>3.5460174972430695E-3</v>
      </c>
      <c r="CB3">
        <v>0.43023183497272871</v>
      </c>
      <c r="CC3">
        <v>5.7623873691451735E-2</v>
      </c>
    </row>
    <row r="4" spans="1:89" x14ac:dyDescent="0.2">
      <c r="A4">
        <v>1915</v>
      </c>
      <c r="B4">
        <v>1.0000001192092896</v>
      </c>
      <c r="C4">
        <v>6.8089779584602717E-2</v>
      </c>
      <c r="D4">
        <v>4.0306623775006635E-2</v>
      </c>
      <c r="E4">
        <v>9.5409368064811206E-2</v>
      </c>
      <c r="F4">
        <v>7.6788214174377326E-2</v>
      </c>
      <c r="G4">
        <v>7.0350940558262156E-3</v>
      </c>
      <c r="H4">
        <v>0.54146098632104966</v>
      </c>
      <c r="I4">
        <v>0.17090993402432611</v>
      </c>
      <c r="R4">
        <v>0.43218280480131777</v>
      </c>
      <c r="S4">
        <v>6.4685290605372578E-2</v>
      </c>
      <c r="T4">
        <v>3.9496743789060013E-2</v>
      </c>
      <c r="U4">
        <v>4.9724722223188952E-2</v>
      </c>
      <c r="V4">
        <v>5.4772876308881141E-2</v>
      </c>
      <c r="W4">
        <v>3.3935789232939456E-3</v>
      </c>
      <c r="X4">
        <v>0.10627892215345085</v>
      </c>
      <c r="Y4">
        <v>0.11383067079807026</v>
      </c>
      <c r="Z4">
        <v>0.32983513166265027</v>
      </c>
      <c r="AA4">
        <v>6.4685290605372578E-2</v>
      </c>
      <c r="AB4">
        <v>3.0512828060789806E-2</v>
      </c>
      <c r="AC4">
        <v>3.6127819453906418E-2</v>
      </c>
      <c r="AD4">
        <v>4.9390546540052586E-2</v>
      </c>
      <c r="AE4">
        <v>2.1132606017838112E-3</v>
      </c>
      <c r="AF4">
        <v>4.5813762419945711E-2</v>
      </c>
      <c r="AG4">
        <v>0.10119162398079941</v>
      </c>
      <c r="AH4">
        <v>0.20378358256978329</v>
      </c>
      <c r="AI4">
        <v>6.4685290605372578E-2</v>
      </c>
      <c r="AJ4">
        <v>2.0992204749146627E-2</v>
      </c>
      <c r="AK4">
        <v>1.7479071749216771E-2</v>
      </c>
      <c r="AL4">
        <v>2.8452162735993682E-2</v>
      </c>
      <c r="AM4">
        <v>7.3911738736388843E-4</v>
      </c>
      <c r="AN4">
        <v>1.7025572170567702E-2</v>
      </c>
      <c r="AO4">
        <v>5.4410163172122022E-2</v>
      </c>
      <c r="AP4">
        <v>0.1744432798781439</v>
      </c>
      <c r="AQ4">
        <v>6.4685290605372578E-2</v>
      </c>
      <c r="AR4">
        <v>1.7824946887165054E-2</v>
      </c>
      <c r="AS4">
        <v>1.297561922715481E-2</v>
      </c>
      <c r="AT4">
        <v>2.27271110073031E-2</v>
      </c>
      <c r="AU4">
        <v>5.2477501825096357E-4</v>
      </c>
      <c r="AV4">
        <v>1.271672679533241E-2</v>
      </c>
      <c r="AW4">
        <v>4.2988810337565013E-2</v>
      </c>
      <c r="AX4">
        <v>9.6805844475111008E-2</v>
      </c>
      <c r="AY4">
        <v>3.7789385657870316E-2</v>
      </c>
      <c r="AZ4">
        <v>1.1313114994324731E-2</v>
      </c>
      <c r="BA4">
        <v>6.142156016978326E-3</v>
      </c>
      <c r="BB4">
        <v>1.2633400892445168E-2</v>
      </c>
      <c r="BC4">
        <v>2.1337247088388422E-4</v>
      </c>
      <c r="BD4">
        <v>5.4943349222563486E-3</v>
      </c>
      <c r="BE4">
        <v>2.3220079520352231E-2</v>
      </c>
      <c r="BF4">
        <v>4.2836943957755579E-2</v>
      </c>
      <c r="BG4">
        <v>1.9035852833107776E-2</v>
      </c>
      <c r="BH4">
        <v>5.0736856005524555E-3</v>
      </c>
      <c r="BI4">
        <v>2.2259049726183039E-3</v>
      </c>
      <c r="BJ4">
        <v>5.1650477385808352E-3</v>
      </c>
      <c r="BK4">
        <v>5.2712410123164006E-5</v>
      </c>
      <c r="BL4">
        <v>1.5509805539311295E-3</v>
      </c>
      <c r="BM4">
        <v>9.7327598488419192E-3</v>
      </c>
      <c r="BV4">
        <v>0.56781731440797178</v>
      </c>
      <c r="BW4">
        <v>3.4044889792301386E-3</v>
      </c>
      <c r="BX4">
        <v>8.0987998594662242E-4</v>
      </c>
      <c r="BY4">
        <v>4.5684645841622254E-2</v>
      </c>
      <c r="BZ4">
        <v>2.2015337865496185E-2</v>
      </c>
      <c r="CA4">
        <v>3.64151513253227E-3</v>
      </c>
      <c r="CB4">
        <v>0.4351820641675988</v>
      </c>
      <c r="CC4">
        <v>5.7079263226255852E-2</v>
      </c>
    </row>
    <row r="5" spans="1:89" x14ac:dyDescent="0.2">
      <c r="A5">
        <v>1916</v>
      </c>
      <c r="B5">
        <v>1.0000001192092896</v>
      </c>
      <c r="C5">
        <v>9.8031627415275949E-2</v>
      </c>
      <c r="D5">
        <v>3.6757469321225832E-2</v>
      </c>
      <c r="E5">
        <v>8.6446595118142677E-2</v>
      </c>
      <c r="F5">
        <v>6.9046636677628545E-2</v>
      </c>
      <c r="G5">
        <v>6.2660905435605188E-3</v>
      </c>
      <c r="H5">
        <v>0.54543599923614305</v>
      </c>
      <c r="I5">
        <v>0.15801558168802321</v>
      </c>
      <c r="R5">
        <v>0.44600244617030854</v>
      </c>
      <c r="S5">
        <v>8.3506014975015905E-2</v>
      </c>
      <c r="T5">
        <v>3.7892931885981279E-2</v>
      </c>
      <c r="U5">
        <v>4.8525696007453455E-2</v>
      </c>
      <c r="V5">
        <v>4.9887650456530562E-2</v>
      </c>
      <c r="W5">
        <v>3.2322011157505065E-3</v>
      </c>
      <c r="X5">
        <v>0.11601758175363305</v>
      </c>
      <c r="Y5">
        <v>0.10694036997594382</v>
      </c>
      <c r="Z5">
        <v>0.34995769751522432</v>
      </c>
      <c r="AA5">
        <v>9.0204642813747363E-2</v>
      </c>
      <c r="AB5">
        <v>2.9516364626730168E-2</v>
      </c>
      <c r="AC5">
        <v>3.5875745097535862E-2</v>
      </c>
      <c r="AD5">
        <v>4.5281017368612293E-2</v>
      </c>
      <c r="AE5">
        <v>1.9890237521556506E-3</v>
      </c>
      <c r="AF5">
        <v>5.1257659327747875E-2</v>
      </c>
      <c r="AG5">
        <v>9.5833244528695127E-2</v>
      </c>
      <c r="AH5">
        <v>0.21458873536390913</v>
      </c>
      <c r="AI5">
        <v>7.5399069261768065E-2</v>
      </c>
      <c r="AJ5">
        <v>2.0902460130988097E-2</v>
      </c>
      <c r="AK5">
        <v>1.8186851771699854E-2</v>
      </c>
      <c r="AL5">
        <v>2.6707683843402691E-2</v>
      </c>
      <c r="AM5">
        <v>7.1294377933365117E-4</v>
      </c>
      <c r="AN5">
        <v>1.9589068122587081E-2</v>
      </c>
      <c r="AO5">
        <v>5.3090658454129691E-2</v>
      </c>
      <c r="AP5">
        <v>0.18069004829824295</v>
      </c>
      <c r="AQ5">
        <v>6.9601934971119481E-2</v>
      </c>
      <c r="AR5">
        <v>1.7979261444735068E-2</v>
      </c>
      <c r="AS5">
        <v>1.3689850235066692E-2</v>
      </c>
      <c r="AT5">
        <v>2.1585060659575914E-2</v>
      </c>
      <c r="AU5">
        <v>5.1191797914752063E-4</v>
      </c>
      <c r="AV5">
        <v>1.47804291262546E-2</v>
      </c>
      <c r="AW5">
        <v>4.2541593882343701E-2</v>
      </c>
      <c r="AX5">
        <v>0.11401526060016769</v>
      </c>
      <c r="AY5">
        <v>5.4406916833407315E-2</v>
      </c>
      <c r="AZ5">
        <v>1.1436970412794014E-2</v>
      </c>
      <c r="BA5">
        <v>6.5770124983341822E-3</v>
      </c>
      <c r="BB5">
        <v>1.2030008233210019E-2</v>
      </c>
      <c r="BC5">
        <v>2.0756248493485576E-4</v>
      </c>
      <c r="BD5">
        <v>6.3019937531372536E-3</v>
      </c>
      <c r="BE5">
        <v>2.3054796384350085E-2</v>
      </c>
      <c r="BF5">
        <v>4.9534017795241241E-2</v>
      </c>
      <c r="BG5">
        <v>2.6913098806072264E-2</v>
      </c>
      <c r="BH5">
        <v>4.8714341591135392E-3</v>
      </c>
      <c r="BI5">
        <v>2.2832858434257853E-3</v>
      </c>
      <c r="BJ5">
        <v>4.6845673318709966E-3</v>
      </c>
      <c r="BK5">
        <v>4.8761607472520193E-5</v>
      </c>
      <c r="BL5">
        <v>1.6412791642513793E-3</v>
      </c>
      <c r="BM5">
        <v>9.0915908830347565E-3</v>
      </c>
      <c r="BV5">
        <v>0.55399767303898106</v>
      </c>
      <c r="BW5">
        <v>1.4525612440260044E-2</v>
      </c>
      <c r="BX5">
        <v>-1.1354625647554484E-3</v>
      </c>
      <c r="BY5">
        <v>3.7920899110689243E-2</v>
      </c>
      <c r="BZ5">
        <v>1.9158986221097983E-2</v>
      </c>
      <c r="CA5">
        <v>3.0338894278100124E-3</v>
      </c>
      <c r="CB5">
        <v>0.42941841748250997</v>
      </c>
      <c r="CC5">
        <v>5.1075211712079391E-2</v>
      </c>
    </row>
    <row r="6" spans="1:89" x14ac:dyDescent="0.2">
      <c r="A6">
        <v>1917</v>
      </c>
      <c r="B6">
        <v>1</v>
      </c>
      <c r="C6">
        <v>0.11045413521583558</v>
      </c>
      <c r="D6">
        <v>3.3577447868524901E-2</v>
      </c>
      <c r="E6">
        <v>7.8703594584482839E-2</v>
      </c>
      <c r="F6">
        <v>7.0688682903109645E-2</v>
      </c>
      <c r="G6">
        <v>5.816065288620666E-3</v>
      </c>
      <c r="H6">
        <v>0.53629416364817895</v>
      </c>
      <c r="I6">
        <v>0.16446591049124712</v>
      </c>
      <c r="R6">
        <v>0.45175931340208664</v>
      </c>
      <c r="S6">
        <v>9.7491034932283713E-2</v>
      </c>
      <c r="T6">
        <v>3.7024651433320191E-2</v>
      </c>
      <c r="U6">
        <v>4.6880961648249404E-2</v>
      </c>
      <c r="V6">
        <v>5.0436347993126691E-2</v>
      </c>
      <c r="W6">
        <v>2.8547785654283726E-3</v>
      </c>
      <c r="X6">
        <v>0.10749412919365901</v>
      </c>
      <c r="Y6">
        <v>0.10957740963601934</v>
      </c>
      <c r="Z6">
        <v>0.35979439054738571</v>
      </c>
      <c r="AA6">
        <v>0.1049314284550438</v>
      </c>
      <c r="AB6">
        <v>2.8732125459285277E-2</v>
      </c>
      <c r="AC6">
        <v>3.4951193901784056E-2</v>
      </c>
      <c r="AD6">
        <v>4.5486770729941992E-2</v>
      </c>
      <c r="AE6">
        <v>1.7691600723358956E-3</v>
      </c>
      <c r="AF6">
        <v>4.649564212954195E-2</v>
      </c>
      <c r="AG6">
        <v>9.7428069799452746E-2</v>
      </c>
      <c r="AH6">
        <v>0.21409418184116796</v>
      </c>
      <c r="AI6">
        <v>9.515323907082969E-2</v>
      </c>
      <c r="AJ6">
        <v>2.4282854163105008E-2</v>
      </c>
      <c r="AK6">
        <v>1.4153167693010362E-2</v>
      </c>
      <c r="AL6">
        <v>1.9664509373431522E-2</v>
      </c>
      <c r="AM6">
        <v>7.6538275217397404E-4</v>
      </c>
      <c r="AN6">
        <v>2.4162393199493856E-2</v>
      </c>
      <c r="AO6">
        <v>3.591263558912354E-2</v>
      </c>
      <c r="AP6">
        <v>0.1746333395481833</v>
      </c>
      <c r="AQ6">
        <v>8.6754190009676505E-2</v>
      </c>
      <c r="AR6">
        <v>2.0812335269317628E-2</v>
      </c>
      <c r="AS6">
        <v>9.9210022308882373E-3</v>
      </c>
      <c r="AT6">
        <v>1.4004766124287277E-2</v>
      </c>
      <c r="AU6">
        <v>5.5604441137190486E-4</v>
      </c>
      <c r="AV6">
        <v>1.832634341446154E-2</v>
      </c>
      <c r="AW6">
        <v>2.4258658088180205E-2</v>
      </c>
      <c r="AX6">
        <v>0.10264821619205595</v>
      </c>
      <c r="AY6">
        <v>5.9294072926139287E-2</v>
      </c>
      <c r="AZ6">
        <v>1.3150138196167387E-2</v>
      </c>
      <c r="BA6">
        <v>3.9914983341577739E-3</v>
      </c>
      <c r="BB6">
        <v>6.8598362334698583E-3</v>
      </c>
      <c r="BC6">
        <v>2.3690407056964195E-4</v>
      </c>
      <c r="BD6">
        <v>8.2500199280669002E-3</v>
      </c>
      <c r="BE6">
        <v>1.0865746503485109E-2</v>
      </c>
      <c r="BF6">
        <v>3.9519603612360316E-2</v>
      </c>
      <c r="BG6">
        <v>2.4388165505126118E-2</v>
      </c>
      <c r="BH6">
        <v>5.7176168804368285E-3</v>
      </c>
      <c r="BI6">
        <v>1.0546799895801025E-3</v>
      </c>
      <c r="BJ6">
        <v>2.4770327119936807E-3</v>
      </c>
      <c r="BK6">
        <v>4.9826305664124396E-5</v>
      </c>
      <c r="BL6">
        <v>1.8245440882754128E-3</v>
      </c>
      <c r="BM6">
        <v>4.0077381312840464E-3</v>
      </c>
      <c r="BV6">
        <v>0.54824068659791336</v>
      </c>
      <c r="BW6">
        <v>1.2963100283551868E-2</v>
      </c>
      <c r="BX6">
        <v>-3.4472035647952898E-3</v>
      </c>
      <c r="BY6">
        <v>3.1822632936233435E-2</v>
      </c>
      <c r="BZ6">
        <v>2.0252334909982954E-2</v>
      </c>
      <c r="CA6">
        <v>2.9612867231922934E-3</v>
      </c>
      <c r="CB6">
        <v>0.42880003445451992</v>
      </c>
      <c r="CC6">
        <v>5.4888500855227784E-2</v>
      </c>
    </row>
    <row r="7" spans="1:89" x14ac:dyDescent="0.2">
      <c r="A7">
        <v>1918</v>
      </c>
      <c r="B7">
        <v>1</v>
      </c>
      <c r="C7">
        <v>0.11367483469161087</v>
      </c>
      <c r="D7">
        <v>3.158644149072224E-2</v>
      </c>
      <c r="E7">
        <v>7.1745619236021352E-2</v>
      </c>
      <c r="F7">
        <v>6.4848300360079034E-2</v>
      </c>
      <c r="G7">
        <v>5.4577717880185291E-3</v>
      </c>
      <c r="H7">
        <v>0.56190507556047964</v>
      </c>
      <c r="I7">
        <v>0.15078195687306842</v>
      </c>
      <c r="R7">
        <v>0.4424875981543171</v>
      </c>
      <c r="S7">
        <v>0.10467998065328728</v>
      </c>
      <c r="T7">
        <v>3.8343666590332906E-2</v>
      </c>
      <c r="U7">
        <v>4.2597989807146172E-2</v>
      </c>
      <c r="V7">
        <v>4.6038902575290634E-2</v>
      </c>
      <c r="W7">
        <v>2.5952053052287188E-3</v>
      </c>
      <c r="X7">
        <v>0.10839540858876258</v>
      </c>
      <c r="Y7">
        <v>9.9836444634268814E-2</v>
      </c>
      <c r="Z7">
        <v>0.34627628012680278</v>
      </c>
      <c r="AA7">
        <v>9.9803061206644755E-2</v>
      </c>
      <c r="AB7">
        <v>3.360362027115206E-2</v>
      </c>
      <c r="AC7">
        <v>3.0412405748732656E-2</v>
      </c>
      <c r="AD7">
        <v>3.8426383898918982E-2</v>
      </c>
      <c r="AE7">
        <v>1.8878602749641859E-3</v>
      </c>
      <c r="AF7">
        <v>6.1599553915629046E-2</v>
      </c>
      <c r="AG7">
        <v>8.0543394810761129E-2</v>
      </c>
      <c r="AH7">
        <v>0.19795290086106343</v>
      </c>
      <c r="AI7">
        <v>8.1473947383639597E-2</v>
      </c>
      <c r="AJ7">
        <v>2.2781836132374847E-2</v>
      </c>
      <c r="AK7">
        <v>1.2647968054357993E-2</v>
      </c>
      <c r="AL7">
        <v>1.9127810993935776E-2</v>
      </c>
      <c r="AM7">
        <v>7.2237211572738979E-4</v>
      </c>
      <c r="AN7">
        <v>2.5534896351843413E-2</v>
      </c>
      <c r="AO7">
        <v>3.5664069829184381E-2</v>
      </c>
      <c r="AP7">
        <v>0.15520084152498473</v>
      </c>
      <c r="AQ7">
        <v>6.9705336477307089E-2</v>
      </c>
      <c r="AR7">
        <v>1.8640237729287096E-2</v>
      </c>
      <c r="AS7">
        <v>8.396506021555809E-3</v>
      </c>
      <c r="AT7">
        <v>1.37874374836574E-2</v>
      </c>
      <c r="AU7">
        <v>5.2899905992960083E-4</v>
      </c>
      <c r="AV7">
        <v>1.9579023511264976E-2</v>
      </c>
      <c r="AW7">
        <v>2.4563301241982784E-2</v>
      </c>
      <c r="AX7">
        <v>8.413233542754292E-2</v>
      </c>
      <c r="AY7">
        <v>4.2687784034565412E-2</v>
      </c>
      <c r="AZ7">
        <v>1.1251912183808327E-2</v>
      </c>
      <c r="BA7">
        <v>3.0599865708380281E-3</v>
      </c>
      <c r="BB7">
        <v>6.9204505699335265E-3</v>
      </c>
      <c r="BC7">
        <v>2.1995086383697971E-4</v>
      </c>
      <c r="BD7">
        <v>8.521760864739528E-3</v>
      </c>
      <c r="BE7">
        <v>1.147049033982111E-2</v>
      </c>
      <c r="BF7">
        <v>2.8891620637716935E-2</v>
      </c>
      <c r="BG7">
        <v>1.4562511024973496E-2</v>
      </c>
      <c r="BH7">
        <v>4.6125356269315371E-3</v>
      </c>
      <c r="BI7">
        <v>7.4329223433313839E-4</v>
      </c>
      <c r="BJ7">
        <v>2.6780289171026359E-3</v>
      </c>
      <c r="BK7">
        <v>4.1215581488256429E-5</v>
      </c>
      <c r="BL7">
        <v>1.6261195335476408E-3</v>
      </c>
      <c r="BM7">
        <v>4.627917719340225E-3</v>
      </c>
      <c r="BV7">
        <v>0.55751240184568296</v>
      </c>
      <c r="BW7">
        <v>8.9948540383235909E-3</v>
      </c>
      <c r="BX7">
        <v>-6.7572250996106673E-3</v>
      </c>
      <c r="BY7">
        <v>2.9147629428875176E-2</v>
      </c>
      <c r="BZ7">
        <v>1.8809397784788399E-2</v>
      </c>
      <c r="CA7">
        <v>2.8625664827898103E-3</v>
      </c>
      <c r="CB7">
        <v>0.45350966697171707</v>
      </c>
      <c r="CC7">
        <v>5.0945512238799603E-2</v>
      </c>
    </row>
    <row r="8" spans="1:89" x14ac:dyDescent="0.2">
      <c r="A8">
        <v>1919</v>
      </c>
      <c r="B8">
        <v>1</v>
      </c>
      <c r="C8">
        <v>0.12055644435811882</v>
      </c>
      <c r="D8">
        <v>3.5521190398196623E-2</v>
      </c>
      <c r="E8">
        <v>6.9511956719144258E-2</v>
      </c>
      <c r="F8">
        <v>6.564017201216174E-2</v>
      </c>
      <c r="G8">
        <v>5.9129208769715452E-3</v>
      </c>
      <c r="H8">
        <v>0.54743415571199272</v>
      </c>
      <c r="I8">
        <v>0.15542315992341429</v>
      </c>
      <c r="R8">
        <v>0.46174147736577387</v>
      </c>
      <c r="S8">
        <v>0.1121049467233607</v>
      </c>
      <c r="T8">
        <v>4.4439226843566486E-2</v>
      </c>
      <c r="U8">
        <v>4.1263333488717108E-2</v>
      </c>
      <c r="V8">
        <v>4.8687461506693674E-2</v>
      </c>
      <c r="W8">
        <v>2.772180042460601E-3</v>
      </c>
      <c r="X8">
        <v>0.10381019250842016</v>
      </c>
      <c r="Y8">
        <v>0.10866413625255515</v>
      </c>
      <c r="Z8">
        <v>0.37121978460858546</v>
      </c>
      <c r="AA8">
        <v>0.10662484983485088</v>
      </c>
      <c r="AB8">
        <v>4.0620859468532999E-2</v>
      </c>
      <c r="AC8">
        <v>3.0187171741727716E-2</v>
      </c>
      <c r="AD8">
        <v>4.1574333397715046E-2</v>
      </c>
      <c r="AE8">
        <v>2.042983341785474E-3</v>
      </c>
      <c r="AF8">
        <v>5.9895395323337278E-2</v>
      </c>
      <c r="AG8">
        <v>9.0274191500636106E-2</v>
      </c>
      <c r="AH8">
        <v>0.21729537708762206</v>
      </c>
      <c r="AI8">
        <v>8.4913433168852082E-2</v>
      </c>
      <c r="AJ8">
        <v>2.8540737116989283E-2</v>
      </c>
      <c r="AK8">
        <v>1.2580596131404241E-2</v>
      </c>
      <c r="AL8">
        <v>2.1986502303299175E-2</v>
      </c>
      <c r="AM8">
        <v>7.8511829528075277E-4</v>
      </c>
      <c r="AN8">
        <v>2.4996201377750864E-2</v>
      </c>
      <c r="AO8">
        <v>4.3492788694045673E-2</v>
      </c>
      <c r="AP8">
        <v>0.16923527732921148</v>
      </c>
      <c r="AQ8">
        <v>7.0377851480238396E-2</v>
      </c>
      <c r="AR8">
        <v>2.3456816759044711E-2</v>
      </c>
      <c r="AS8">
        <v>8.7292761149257211E-3</v>
      </c>
      <c r="AT8">
        <v>1.641668119543525E-2</v>
      </c>
      <c r="AU8">
        <v>5.5424582713625248E-4</v>
      </c>
      <c r="AV8">
        <v>1.8186304396174212E-2</v>
      </c>
      <c r="AW8">
        <v>3.1514101556256932E-2</v>
      </c>
      <c r="AX8">
        <v>8.9345021281755838E-2</v>
      </c>
      <c r="AY8">
        <v>4.0377884063780241E-2</v>
      </c>
      <c r="AZ8">
        <v>1.3535430587458803E-2</v>
      </c>
      <c r="BA8">
        <v>3.3735304006181311E-3</v>
      </c>
      <c r="BB8">
        <v>8.6180740821083287E-3</v>
      </c>
      <c r="BC8">
        <v>2.1991896370594129E-4</v>
      </c>
      <c r="BD8">
        <v>7.4460437545618595E-3</v>
      </c>
      <c r="BE8">
        <v>1.5774139429522546E-2</v>
      </c>
      <c r="BF8">
        <v>2.8954701472137231E-2</v>
      </c>
      <c r="BG8">
        <v>1.2660378472361351E-2</v>
      </c>
      <c r="BH8">
        <v>5.0956890304264457E-3</v>
      </c>
      <c r="BI8">
        <v>8.0507677149448608E-4</v>
      </c>
      <c r="BJ8">
        <v>3.1688125829632736E-3</v>
      </c>
      <c r="BK8">
        <v>3.8924878374302183E-5</v>
      </c>
      <c r="BL8">
        <v>1.3188046851469691E-3</v>
      </c>
      <c r="BM8">
        <v>5.8670150513704007E-3</v>
      </c>
      <c r="BV8">
        <v>0.53825852263422613</v>
      </c>
      <c r="BW8">
        <v>8.4514976347581233E-3</v>
      </c>
      <c r="BX8">
        <v>-8.9180364453698563E-3</v>
      </c>
      <c r="BY8">
        <v>2.8248623230427147E-2</v>
      </c>
      <c r="BZ8">
        <v>1.6952710505468066E-2</v>
      </c>
      <c r="CA8">
        <v>3.1407408345109442E-3</v>
      </c>
      <c r="CB8">
        <v>0.44362396320357256</v>
      </c>
      <c r="CC8">
        <v>4.6759023670859143E-2</v>
      </c>
    </row>
    <row r="9" spans="1:89" x14ac:dyDescent="0.2">
      <c r="A9">
        <v>1920</v>
      </c>
      <c r="B9">
        <v>0.99999994039535522</v>
      </c>
      <c r="C9">
        <v>0.11440105839556385</v>
      </c>
      <c r="D9">
        <v>3.4767359907883967E-2</v>
      </c>
      <c r="E9">
        <v>6.5099040274072748E-2</v>
      </c>
      <c r="F9">
        <v>6.4095595964349272E-2</v>
      </c>
      <c r="G9">
        <v>5.780204498103199E-3</v>
      </c>
      <c r="H9">
        <v>0.56224722227935042</v>
      </c>
      <c r="I9">
        <v>0.15360951868067663</v>
      </c>
      <c r="R9">
        <v>0.44390238989498693</v>
      </c>
      <c r="S9">
        <v>0.10757263024032196</v>
      </c>
      <c r="T9">
        <v>4.3158696335480348E-2</v>
      </c>
      <c r="U9">
        <v>3.7245594694007567E-2</v>
      </c>
      <c r="V9">
        <v>4.4017938735022216E-2</v>
      </c>
      <c r="W9">
        <v>2.8128917888947899E-3</v>
      </c>
      <c r="X9">
        <v>0.11153610309385688</v>
      </c>
      <c r="Y9">
        <v>9.7558535007403149E-2</v>
      </c>
      <c r="Z9">
        <v>0.34531643027406284</v>
      </c>
      <c r="AA9">
        <v>9.8201503945565621E-2</v>
      </c>
      <c r="AB9">
        <v>3.656027835142002E-2</v>
      </c>
      <c r="AC9">
        <v>2.7063787497065384E-2</v>
      </c>
      <c r="AD9">
        <v>3.6952865303445576E-2</v>
      </c>
      <c r="AE9">
        <v>2.0666524793472663E-3</v>
      </c>
      <c r="AF9">
        <v>6.5232888052707577E-2</v>
      </c>
      <c r="AG9">
        <v>7.9238454644511333E-2</v>
      </c>
      <c r="AH9">
        <v>0.19222663322478162</v>
      </c>
      <c r="AI9">
        <v>7.4715586604009079E-2</v>
      </c>
      <c r="AJ9">
        <v>2.3260830936906667E-2</v>
      </c>
      <c r="AK9">
        <v>1.1692205071112623E-2</v>
      </c>
      <c r="AL9">
        <v>1.9195317803908894E-2</v>
      </c>
      <c r="AM9">
        <v>7.6432027565247933E-4</v>
      </c>
      <c r="AN9">
        <v>2.5514127605396168E-2</v>
      </c>
      <c r="AO9">
        <v>3.708424492779569E-2</v>
      </c>
      <c r="AP9">
        <v>0.14496081158323199</v>
      </c>
      <c r="AQ9">
        <v>5.8878780848646901E-2</v>
      </c>
      <c r="AR9">
        <v>1.8584859868214607E-2</v>
      </c>
      <c r="AS9">
        <v>8.1108933635540021E-3</v>
      </c>
      <c r="AT9">
        <v>1.4278703776975789E-2</v>
      </c>
      <c r="AU9">
        <v>5.2603495011927914E-4</v>
      </c>
      <c r="AV9">
        <v>1.7898194982463825E-2</v>
      </c>
      <c r="AW9">
        <v>2.66833437932576E-2</v>
      </c>
      <c r="AX9">
        <v>6.9070875340110846E-2</v>
      </c>
      <c r="AY9">
        <v>3.0337372796946507E-2</v>
      </c>
      <c r="AZ9">
        <v>9.7193358426167845E-3</v>
      </c>
      <c r="BA9">
        <v>3.2338513670186961E-3</v>
      </c>
      <c r="BB9">
        <v>6.9337169297974252E-3</v>
      </c>
      <c r="BC9">
        <v>1.9629774270694898E-4</v>
      </c>
      <c r="BD9">
        <v>6.7327111084672384E-3</v>
      </c>
      <c r="BE9">
        <v>1.1917589552557261E-2</v>
      </c>
      <c r="BF9">
        <v>1.9042044155120889E-2</v>
      </c>
      <c r="BG9">
        <v>7.8450337789727834E-3</v>
      </c>
      <c r="BH9">
        <v>3.0761699015285759E-3</v>
      </c>
      <c r="BI9">
        <v>7.8001616387596826E-4</v>
      </c>
      <c r="BJ9">
        <v>2.3103739103054089E-3</v>
      </c>
      <c r="BK9">
        <v>3.2793248795784385E-5</v>
      </c>
      <c r="BL9">
        <v>1.0984904365935507E-3</v>
      </c>
      <c r="BM9">
        <v>3.8991667150488174E-3</v>
      </c>
      <c r="BV9">
        <v>0.55609755050036824</v>
      </c>
      <c r="BW9">
        <v>6.8284281552418863E-3</v>
      </c>
      <c r="BX9">
        <v>-8.3913364275963777E-3</v>
      </c>
      <c r="BY9">
        <v>2.7853445580065184E-2</v>
      </c>
      <c r="BZ9">
        <v>2.0077657229327056E-2</v>
      </c>
      <c r="CA9">
        <v>2.9673127092084092E-3</v>
      </c>
      <c r="CB9">
        <v>0.45071111918549356</v>
      </c>
      <c r="CC9">
        <v>5.6050983673273477E-2</v>
      </c>
    </row>
    <row r="10" spans="1:89" x14ac:dyDescent="0.2">
      <c r="A10">
        <v>1921</v>
      </c>
      <c r="B10">
        <v>0.99999994039535522</v>
      </c>
      <c r="C10">
        <v>8.3757482163761568E-2</v>
      </c>
      <c r="D10">
        <v>4.579488422106201E-2</v>
      </c>
      <c r="E10">
        <v>8.4335351007178386E-2</v>
      </c>
      <c r="F10">
        <v>6.6515609220808083E-2</v>
      </c>
      <c r="G10">
        <v>7.4544512474627586E-3</v>
      </c>
      <c r="H10">
        <v>0.56205327613036193</v>
      </c>
      <c r="I10">
        <v>0.15008894600936526</v>
      </c>
      <c r="R10">
        <v>0.47566661765257329</v>
      </c>
      <c r="S10">
        <v>7.9098037281747205E-2</v>
      </c>
      <c r="T10">
        <v>5.3094464153166418E-2</v>
      </c>
      <c r="U10">
        <v>4.6230001409504846E-2</v>
      </c>
      <c r="V10">
        <v>4.5188109982191096E-2</v>
      </c>
      <c r="W10">
        <v>4.7558350143194986E-3</v>
      </c>
      <c r="X10">
        <v>0.15327022227036646</v>
      </c>
      <c r="Y10">
        <v>9.4029947541277747E-2</v>
      </c>
      <c r="Z10">
        <v>0.36049806873684015</v>
      </c>
      <c r="AA10">
        <v>7.6335640351870099E-2</v>
      </c>
      <c r="AB10">
        <v>4.5967178169801649E-2</v>
      </c>
      <c r="AC10">
        <v>3.3237520643002796E-2</v>
      </c>
      <c r="AD10">
        <v>3.8234229230842201E-2</v>
      </c>
      <c r="AE10">
        <v>3.1770364597063457E-3</v>
      </c>
      <c r="AF10">
        <v>8.64177574123665E-2</v>
      </c>
      <c r="AG10">
        <v>7.7128706469250588E-2</v>
      </c>
      <c r="AH10">
        <v>0.19270040254221368</v>
      </c>
      <c r="AI10">
        <v>6.0365542557254348E-2</v>
      </c>
      <c r="AJ10">
        <v>2.84499772727584E-2</v>
      </c>
      <c r="AK10">
        <v>1.4366585595254049E-2</v>
      </c>
      <c r="AL10">
        <v>1.9949582724982873E-2</v>
      </c>
      <c r="AM10">
        <v>1.1563883188767294E-3</v>
      </c>
      <c r="AN10">
        <v>3.2105881600981982E-2</v>
      </c>
      <c r="AO10">
        <v>3.6306444472105327E-2</v>
      </c>
      <c r="AP10">
        <v>0.14552220760260637</v>
      </c>
      <c r="AQ10">
        <v>4.9698405392492317E-2</v>
      </c>
      <c r="AR10">
        <v>2.2436470181227932E-2</v>
      </c>
      <c r="AS10">
        <v>1.0039347212619967E-2</v>
      </c>
      <c r="AT10">
        <v>1.4806814805992639E-2</v>
      </c>
      <c r="AU10">
        <v>7.7816245391910217E-4</v>
      </c>
      <c r="AV10">
        <v>2.1717606763356E-2</v>
      </c>
      <c r="AW10">
        <v>2.6045400792998379E-2</v>
      </c>
      <c r="AX10">
        <v>6.9554295837518237E-2</v>
      </c>
      <c r="AY10">
        <v>2.774349534912111E-2</v>
      </c>
      <c r="AZ10">
        <v>1.1261561054541838E-2</v>
      </c>
      <c r="BA10">
        <v>3.8315196830002599E-3</v>
      </c>
      <c r="BB10">
        <v>7.0981525959418861E-3</v>
      </c>
      <c r="BC10">
        <v>2.8444652057406855E-4</v>
      </c>
      <c r="BD10">
        <v>7.9178845550333648E-3</v>
      </c>
      <c r="BE10">
        <v>1.1417236079305719E-2</v>
      </c>
      <c r="BF10">
        <v>1.9111033705035762E-2</v>
      </c>
      <c r="BG10">
        <v>7.8890685676565545E-3</v>
      </c>
      <c r="BH10">
        <v>3.0969072410647167E-3</v>
      </c>
      <c r="BI10">
        <v>8.4283700810887331E-4</v>
      </c>
      <c r="BJ10">
        <v>2.2963972914435155E-3</v>
      </c>
      <c r="BK10">
        <v>4.9171459762438232E-5</v>
      </c>
      <c r="BL10">
        <v>1.3577463541802311E-3</v>
      </c>
      <c r="BM10">
        <v>3.5789057828194324E-3</v>
      </c>
      <c r="BV10">
        <v>0.52433332274278199</v>
      </c>
      <c r="BW10">
        <v>4.659444882014363E-3</v>
      </c>
      <c r="BX10">
        <v>-7.299579932104408E-3</v>
      </c>
      <c r="BY10">
        <v>3.8105349597673546E-2</v>
      </c>
      <c r="BZ10">
        <v>2.1327499238616987E-2</v>
      </c>
      <c r="CA10">
        <v>2.6986162331432599E-3</v>
      </c>
      <c r="CB10">
        <v>0.40878305385999547</v>
      </c>
      <c r="CC10">
        <v>5.6058998468087512E-2</v>
      </c>
    </row>
    <row r="11" spans="1:89" x14ac:dyDescent="0.2">
      <c r="A11">
        <v>1922</v>
      </c>
      <c r="B11">
        <v>0.99999982118606567</v>
      </c>
      <c r="C11">
        <v>6.4580933018775044E-2</v>
      </c>
      <c r="D11">
        <v>4.5433849224431964E-2</v>
      </c>
      <c r="E11">
        <v>8.9320681381948819E-2</v>
      </c>
      <c r="F11">
        <v>6.7136343408839977E-2</v>
      </c>
      <c r="G11">
        <v>7.3313890599849482E-3</v>
      </c>
      <c r="H11">
        <v>0.57135940481894987</v>
      </c>
      <c r="I11">
        <v>0.15483739908706926</v>
      </c>
      <c r="R11">
        <v>0.46308411384592552</v>
      </c>
      <c r="S11">
        <v>5.9612490274673288E-2</v>
      </c>
      <c r="T11">
        <v>5.5742488540800016E-2</v>
      </c>
      <c r="U11">
        <v>5.1111658988492903E-2</v>
      </c>
      <c r="V11">
        <v>4.6572437465167663E-2</v>
      </c>
      <c r="W11">
        <v>4.4218882210221057E-3</v>
      </c>
      <c r="X11">
        <v>0.14603216067808486</v>
      </c>
      <c r="Y11">
        <v>9.9590989677684552E-2</v>
      </c>
      <c r="Z11">
        <v>0.35091086660438997</v>
      </c>
      <c r="AA11">
        <v>5.7101249754497693E-2</v>
      </c>
      <c r="AB11">
        <v>4.8588964519368734E-2</v>
      </c>
      <c r="AC11">
        <v>3.8079452824324345E-2</v>
      </c>
      <c r="AD11">
        <v>3.9211812434767207E-2</v>
      </c>
      <c r="AE11">
        <v>3.0276376338335682E-3</v>
      </c>
      <c r="AF11">
        <v>8.369601020906707E-2</v>
      </c>
      <c r="AG11">
        <v>8.1205739228531373E-2</v>
      </c>
      <c r="AH11">
        <v>0.18673080701063857</v>
      </c>
      <c r="AI11">
        <v>4.6545484043998067E-2</v>
      </c>
      <c r="AJ11">
        <v>3.1411769466695591E-2</v>
      </c>
      <c r="AK11">
        <v>1.9177118877237241E-2</v>
      </c>
      <c r="AL11">
        <v>2.008732536663457E-2</v>
      </c>
      <c r="AM11">
        <v>1.0982518359474813E-3</v>
      </c>
      <c r="AN11">
        <v>3.1076716675546474E-2</v>
      </c>
      <c r="AO11">
        <v>3.7334140744579164E-2</v>
      </c>
      <c r="AP11">
        <v>0.14142220081320744</v>
      </c>
      <c r="AQ11">
        <v>3.9215345543985793E-2</v>
      </c>
      <c r="AR11">
        <v>2.4917603963201009E-2</v>
      </c>
      <c r="AS11">
        <v>1.4114960596974266E-2</v>
      </c>
      <c r="AT11">
        <v>1.4821202152170226E-2</v>
      </c>
      <c r="AU11">
        <v>7.3934692809487969E-4</v>
      </c>
      <c r="AV11">
        <v>2.1047853143268808E-2</v>
      </c>
      <c r="AW11">
        <v>2.6565888485512466E-2</v>
      </c>
      <c r="AX11">
        <v>6.8805015947006165E-2</v>
      </c>
      <c r="AY11">
        <v>2.3317116381193805E-2</v>
      </c>
      <c r="AZ11">
        <v>1.2737459627625999E-2</v>
      </c>
      <c r="BA11">
        <v>6.2080304207380995E-3</v>
      </c>
      <c r="BB11">
        <v>7.0354300232517491E-3</v>
      </c>
      <c r="BC11">
        <v>2.7247758243299688E-4</v>
      </c>
      <c r="BD11">
        <v>7.7636858617938058E-3</v>
      </c>
      <c r="BE11">
        <v>1.1470816049969726E-2</v>
      </c>
      <c r="BF11">
        <v>2.1019016937781181E-2</v>
      </c>
      <c r="BG11">
        <v>8.0897655660535795E-3</v>
      </c>
      <c r="BH11">
        <v>3.7955244612177981E-3</v>
      </c>
      <c r="BI11">
        <v>1.8586973592685002E-3</v>
      </c>
      <c r="BJ11">
        <v>2.2700148656883174E-3</v>
      </c>
      <c r="BK11">
        <v>4.8254359118322308E-5</v>
      </c>
      <c r="BL11">
        <v>1.3761174604423566E-3</v>
      </c>
      <c r="BM11">
        <v>3.5806428659923032E-3</v>
      </c>
      <c r="BV11">
        <v>0.53691570734014016</v>
      </c>
      <c r="BW11">
        <v>4.9684427441017559E-3</v>
      </c>
      <c r="BX11">
        <v>-1.0308639316368049E-2</v>
      </c>
      <c r="BY11">
        <v>3.8209022393455916E-2</v>
      </c>
      <c r="BZ11">
        <v>2.0563905943672314E-2</v>
      </c>
      <c r="CA11">
        <v>2.9095008389628425E-3</v>
      </c>
      <c r="CB11">
        <v>0.42532724414086498</v>
      </c>
      <c r="CC11">
        <v>5.5246409409384703E-2</v>
      </c>
    </row>
    <row r="12" spans="1:89" x14ac:dyDescent="0.2">
      <c r="A12">
        <v>1923</v>
      </c>
      <c r="B12">
        <v>1</v>
      </c>
      <c r="C12">
        <v>0.10374977181466445</v>
      </c>
      <c r="D12">
        <v>4.0679837578078755E-2</v>
      </c>
      <c r="E12">
        <v>8.0858973297192521E-2</v>
      </c>
      <c r="F12">
        <v>6.0020053665902601E-2</v>
      </c>
      <c r="G12">
        <v>7.0906925446628409E-3</v>
      </c>
      <c r="H12">
        <v>0.56905197840074939</v>
      </c>
      <c r="I12">
        <v>0.13854869269874942</v>
      </c>
      <c r="R12">
        <v>0.43934640564984612</v>
      </c>
      <c r="S12">
        <v>9.6292518412331482E-2</v>
      </c>
      <c r="T12">
        <v>4.7530186746374277E-2</v>
      </c>
      <c r="U12">
        <v>4.4360468135198436E-2</v>
      </c>
      <c r="V12">
        <v>4.3083370245150368E-2</v>
      </c>
      <c r="W12">
        <v>3.4193717695145736E-3</v>
      </c>
      <c r="X12">
        <v>0.11165406908216237</v>
      </c>
      <c r="Y12">
        <v>9.3006421259114652E-2</v>
      </c>
      <c r="Z12">
        <v>0.33234538450737816</v>
      </c>
      <c r="AA12">
        <v>8.8265979039851825E-2</v>
      </c>
      <c r="AB12">
        <v>3.9208225784721211E-2</v>
      </c>
      <c r="AC12">
        <v>3.1126971178330316E-2</v>
      </c>
      <c r="AD12">
        <v>3.4534674243681208E-2</v>
      </c>
      <c r="AE12">
        <v>2.5210903909068843E-3</v>
      </c>
      <c r="AF12">
        <v>6.5399877092616479E-2</v>
      </c>
      <c r="AG12">
        <v>7.1288566777270246E-2</v>
      </c>
      <c r="AH12">
        <v>0.17792167965034539</v>
      </c>
      <c r="AI12">
        <v>6.9947827849541427E-2</v>
      </c>
      <c r="AJ12">
        <v>2.2733270641944192E-2</v>
      </c>
      <c r="AK12">
        <v>1.3536098453477094E-2</v>
      </c>
      <c r="AL12">
        <v>1.4986257288144931E-2</v>
      </c>
      <c r="AM12">
        <v>1.0320004108039414E-3</v>
      </c>
      <c r="AN12">
        <v>2.9708338073041664E-2</v>
      </c>
      <c r="AO12">
        <v>2.5977886933392178E-2</v>
      </c>
      <c r="AP12">
        <v>0.1353732496693261</v>
      </c>
      <c r="AQ12">
        <v>5.8143876238095374E-2</v>
      </c>
      <c r="AR12">
        <v>1.7748522758058993E-2</v>
      </c>
      <c r="AS12">
        <v>9.6955625591324847E-3</v>
      </c>
      <c r="AT12">
        <v>1.0976106174077451E-2</v>
      </c>
      <c r="AU12">
        <v>6.8974589027646764E-4</v>
      </c>
      <c r="AV12">
        <v>1.9929057151198228E-2</v>
      </c>
      <c r="AW12">
        <v>1.8190378898487094E-2</v>
      </c>
      <c r="AX12">
        <v>6.5762595107445615E-2</v>
      </c>
      <c r="AY12">
        <v>3.3817095736255388E-2</v>
      </c>
      <c r="AZ12">
        <v>8.7960085047300747E-3</v>
      </c>
      <c r="BA12">
        <v>3.963692544645913E-3</v>
      </c>
      <c r="BB12">
        <v>4.874552281781774E-3</v>
      </c>
      <c r="BC12">
        <v>2.4976214073431217E-4</v>
      </c>
      <c r="BD12">
        <v>7.176116928333756E-3</v>
      </c>
      <c r="BE12">
        <v>6.8853669709643813E-3</v>
      </c>
      <c r="BF12">
        <v>1.9715680963728246E-2</v>
      </c>
      <c r="BG12">
        <v>1.1448031878718378E-2</v>
      </c>
      <c r="BH12">
        <v>2.5750951065933898E-3</v>
      </c>
      <c r="BI12">
        <v>1.0509366704636682E-3</v>
      </c>
      <c r="BJ12">
        <v>1.4279107201175245E-3</v>
      </c>
      <c r="BK12">
        <v>4.6580964766635495E-5</v>
      </c>
      <c r="BL12">
        <v>1.3669785682356749E-3</v>
      </c>
      <c r="BM12">
        <v>1.8001470548329737E-3</v>
      </c>
      <c r="BV12">
        <v>0.56065359435015383</v>
      </c>
      <c r="BW12">
        <v>7.4572534023329695E-3</v>
      </c>
      <c r="BX12">
        <v>-6.850349168295522E-3</v>
      </c>
      <c r="BY12">
        <v>3.6498505161994092E-2</v>
      </c>
      <c r="BZ12">
        <v>1.6936683420752233E-2</v>
      </c>
      <c r="CA12">
        <v>3.6713207751482672E-3</v>
      </c>
      <c r="CB12">
        <v>0.45739790931858704</v>
      </c>
      <c r="CC12">
        <v>4.5542271439634768E-2</v>
      </c>
    </row>
    <row r="13" spans="1:89" x14ac:dyDescent="0.2">
      <c r="A13">
        <v>1924</v>
      </c>
      <c r="B13">
        <v>1</v>
      </c>
      <c r="C13">
        <v>9.5633411512158734E-2</v>
      </c>
      <c r="D13">
        <v>4.0855745031851756E-2</v>
      </c>
      <c r="E13">
        <v>8.697768992902731E-2</v>
      </c>
      <c r="F13">
        <v>6.2489286439876418E-2</v>
      </c>
      <c r="G13">
        <v>7.9244709585865776E-3</v>
      </c>
      <c r="H13">
        <v>0.56142264525714469</v>
      </c>
      <c r="I13">
        <v>0.14469675087135464</v>
      </c>
      <c r="R13">
        <v>0.4594546666155635</v>
      </c>
      <c r="S13">
        <v>8.7812007270321901E-2</v>
      </c>
      <c r="T13">
        <v>5.093056307962722E-2</v>
      </c>
      <c r="U13">
        <v>4.984545413347799E-2</v>
      </c>
      <c r="V13">
        <v>4.6501338726158789E-2</v>
      </c>
      <c r="W13">
        <v>4.0677292516331908E-3</v>
      </c>
      <c r="X13">
        <v>0.11872553429530333</v>
      </c>
      <c r="Y13">
        <v>0.10157203985904108</v>
      </c>
      <c r="Z13">
        <v>0.34591502925200113</v>
      </c>
      <c r="AA13">
        <v>8.0417796058799923E-2</v>
      </c>
      <c r="AB13">
        <v>4.1421571263502696E-2</v>
      </c>
      <c r="AC13">
        <v>3.4573715247320655E-2</v>
      </c>
      <c r="AD13">
        <v>3.700179280805202E-2</v>
      </c>
      <c r="AE13">
        <v>3.0162883882001918E-3</v>
      </c>
      <c r="AF13">
        <v>7.226179926440672E-2</v>
      </c>
      <c r="AG13">
        <v>7.7222066221718941E-2</v>
      </c>
      <c r="AH13">
        <v>0.18560435918565799</v>
      </c>
      <c r="AI13">
        <v>6.601222720952829E-2</v>
      </c>
      <c r="AJ13">
        <v>2.4165534221660439E-2</v>
      </c>
      <c r="AK13">
        <v>1.4111399061411593E-2</v>
      </c>
      <c r="AL13">
        <v>1.6970593147957243E-2</v>
      </c>
      <c r="AM13">
        <v>1.2422933593007363E-3</v>
      </c>
      <c r="AN13">
        <v>3.2541959150381605E-2</v>
      </c>
      <c r="AO13">
        <v>3.056035303541808E-2</v>
      </c>
      <c r="AP13">
        <v>0.14143931020055417</v>
      </c>
      <c r="AQ13">
        <v>5.6069178242493599E-2</v>
      </c>
      <c r="AR13">
        <v>1.9307756805861429E-2</v>
      </c>
      <c r="AS13">
        <v>1.0128905826063496E-2</v>
      </c>
      <c r="AT13">
        <v>1.2177303535440397E-2</v>
      </c>
      <c r="AU13">
        <v>8.3783226423271399E-4</v>
      </c>
      <c r="AV13">
        <v>2.2075364142892413E-2</v>
      </c>
      <c r="AW13">
        <v>2.084296938357013E-2</v>
      </c>
      <c r="AX13">
        <v>6.893935733952164E-2</v>
      </c>
      <c r="AY13">
        <v>3.3572769750185194E-2</v>
      </c>
      <c r="AZ13">
        <v>9.733374831660405E-3</v>
      </c>
      <c r="BA13">
        <v>4.1055485271371652E-3</v>
      </c>
      <c r="BB13">
        <v>5.2813761045540294E-3</v>
      </c>
      <c r="BC13">
        <v>3.1192767738959823E-4</v>
      </c>
      <c r="BD13">
        <v>8.2494109877207494E-3</v>
      </c>
      <c r="BE13">
        <v>7.6849494608745E-3</v>
      </c>
      <c r="BF13">
        <v>2.0793949106690343E-2</v>
      </c>
      <c r="BG13">
        <v>1.1356389980875776E-2</v>
      </c>
      <c r="BH13">
        <v>2.8819335997427652E-3</v>
      </c>
      <c r="BI13">
        <v>1.1099042410216773E-3</v>
      </c>
      <c r="BJ13">
        <v>1.5889069279368829E-3</v>
      </c>
      <c r="BK13">
        <v>6.1292387824116255E-5</v>
      </c>
      <c r="BL13">
        <v>1.6761064724641116E-3</v>
      </c>
      <c r="BM13">
        <v>2.1194154968250107E-3</v>
      </c>
      <c r="BV13">
        <v>0.54054533338443655</v>
      </c>
      <c r="BW13">
        <v>7.8214042418368324E-3</v>
      </c>
      <c r="BX13">
        <v>-1.0074818047775463E-2</v>
      </c>
      <c r="BY13">
        <v>3.7132235795549313E-2</v>
      </c>
      <c r="BZ13">
        <v>1.5987947713717629E-2</v>
      </c>
      <c r="CA13">
        <v>3.8567417069533868E-3</v>
      </c>
      <c r="CB13">
        <v>0.44269711096184139</v>
      </c>
      <c r="CC13">
        <v>4.3124711012313563E-2</v>
      </c>
    </row>
    <row r="14" spans="1:89" x14ac:dyDescent="0.2">
      <c r="A14">
        <v>1925</v>
      </c>
      <c r="B14">
        <v>1</v>
      </c>
      <c r="C14">
        <v>0.11434014392819274</v>
      </c>
      <c r="D14">
        <v>3.9525621786578362E-2</v>
      </c>
      <c r="E14">
        <v>8.2284143044972544E-2</v>
      </c>
      <c r="F14">
        <v>6.0814724417764053E-2</v>
      </c>
      <c r="G14">
        <v>8.4008631312444803E-3</v>
      </c>
      <c r="H14">
        <v>0.55259486654108103</v>
      </c>
      <c r="I14">
        <v>0.14203963715016671</v>
      </c>
      <c r="R14">
        <v>0.47455297791918422</v>
      </c>
      <c r="S14">
        <v>0.10128474190561135</v>
      </c>
      <c r="T14">
        <v>5.1038460389101016E-2</v>
      </c>
      <c r="U14">
        <v>4.9804231675482202E-2</v>
      </c>
      <c r="V14">
        <v>4.779446167716779E-2</v>
      </c>
      <c r="W14">
        <v>4.2175210940104072E-3</v>
      </c>
      <c r="X14">
        <v>0.113798187064728</v>
      </c>
      <c r="Y14">
        <v>0.10661537411308353</v>
      </c>
      <c r="Z14">
        <v>0.36920357097714712</v>
      </c>
      <c r="AA14">
        <v>9.3573089178664831E-2</v>
      </c>
      <c r="AB14">
        <v>4.2159268912310935E-2</v>
      </c>
      <c r="AC14">
        <v>3.4911855643748761E-2</v>
      </c>
      <c r="AD14">
        <v>3.8404746675423374E-2</v>
      </c>
      <c r="AE14">
        <v>3.295414513174195E-3</v>
      </c>
      <c r="AF14">
        <v>7.4661098132764253E-2</v>
      </c>
      <c r="AG14">
        <v>8.2198097921060656E-2</v>
      </c>
      <c r="AH14">
        <v>0.2076695170033527</v>
      </c>
      <c r="AI14">
        <v>7.7267857546008414E-2</v>
      </c>
      <c r="AJ14">
        <v>2.6384046593773827E-2</v>
      </c>
      <c r="AK14">
        <v>1.5468344946334995E-2</v>
      </c>
      <c r="AL14">
        <v>1.8885639916731888E-2</v>
      </c>
      <c r="AM14">
        <v>1.3262881961425843E-3</v>
      </c>
      <c r="AN14">
        <v>3.2344450161010001E-2</v>
      </c>
      <c r="AO14">
        <v>3.5992889643351011E-2</v>
      </c>
      <c r="AP14">
        <v>0.15914984934733878</v>
      </c>
      <c r="AQ14">
        <v>6.550286898003066E-2</v>
      </c>
      <c r="AR14">
        <v>2.0944881594256597E-2</v>
      </c>
      <c r="AS14">
        <v>1.1111386227912022E-2</v>
      </c>
      <c r="AT14">
        <v>1.3746324314590545E-2</v>
      </c>
      <c r="AU14">
        <v>8.8998428553278635E-4</v>
      </c>
      <c r="AV14">
        <v>2.1787949425187459E-2</v>
      </c>
      <c r="AW14">
        <v>2.5166454519828692E-2</v>
      </c>
      <c r="AX14">
        <v>8.0543999158858362E-2</v>
      </c>
      <c r="AY14">
        <v>4.0131209871789454E-2</v>
      </c>
      <c r="AZ14">
        <v>1.0400804841967974E-2</v>
      </c>
      <c r="BA14">
        <v>4.4924285288735271E-3</v>
      </c>
      <c r="BB14">
        <v>6.4032071073844878E-3</v>
      </c>
      <c r="BC14">
        <v>3.3273788259692615E-4</v>
      </c>
      <c r="BD14">
        <v>8.1878404385076261E-3</v>
      </c>
      <c r="BE14">
        <v>1.0595770487738359E-2</v>
      </c>
      <c r="BF14">
        <v>2.7406313267351125E-2</v>
      </c>
      <c r="BG14">
        <v>1.5532396054506901E-2</v>
      </c>
      <c r="BH14">
        <v>3.1776375019205915E-3</v>
      </c>
      <c r="BI14">
        <v>1.0671788368695619E-3</v>
      </c>
      <c r="BJ14">
        <v>2.2297298644583714E-3</v>
      </c>
      <c r="BK14">
        <v>6.4692026804828495E-5</v>
      </c>
      <c r="BL14">
        <v>1.6403662702915709E-3</v>
      </c>
      <c r="BM14">
        <v>3.6943127124992995E-3</v>
      </c>
      <c r="BV14">
        <v>0.52544702208081584</v>
      </c>
      <c r="BW14">
        <v>1.3055402022581389E-2</v>
      </c>
      <c r="BX14">
        <v>-1.1512838602522658E-2</v>
      </c>
      <c r="BY14">
        <v>3.2479911369490334E-2</v>
      </c>
      <c r="BZ14">
        <v>1.3020262740596263E-2</v>
      </c>
      <c r="CA14">
        <v>4.1833420372340731E-3</v>
      </c>
      <c r="CB14">
        <v>0.43879667947635304</v>
      </c>
      <c r="CC14">
        <v>3.5424263037083181E-2</v>
      </c>
    </row>
    <row r="15" spans="1:89" x14ac:dyDescent="0.2">
      <c r="A15">
        <v>1926</v>
      </c>
      <c r="B15">
        <v>1</v>
      </c>
      <c r="C15">
        <v>0.1407165631339018</v>
      </c>
      <c r="D15">
        <v>3.6992761486476677E-2</v>
      </c>
      <c r="E15">
        <v>7.3028681945609616E-2</v>
      </c>
      <c r="F15">
        <v>5.528661689069652E-2</v>
      </c>
      <c r="G15">
        <v>8.6264064671017528E-3</v>
      </c>
      <c r="H15">
        <v>0.55339306406601796</v>
      </c>
      <c r="I15">
        <v>0.13195590601019583</v>
      </c>
      <c r="R15">
        <v>0.47836235140554673</v>
      </c>
      <c r="S15">
        <v>0.12666474390535548</v>
      </c>
      <c r="T15">
        <v>4.8669799523694213E-2</v>
      </c>
      <c r="U15">
        <v>4.4927778164267428E-2</v>
      </c>
      <c r="V15">
        <v>4.2860936609454774E-2</v>
      </c>
      <c r="W15">
        <v>4.3165002100403055E-3</v>
      </c>
      <c r="X15">
        <v>0.11351360084692337</v>
      </c>
      <c r="Y15">
        <v>9.7408992145811085E-2</v>
      </c>
      <c r="Z15">
        <v>0.37812277433820085</v>
      </c>
      <c r="AA15">
        <v>0.11652816304714098</v>
      </c>
      <c r="AB15">
        <v>4.0450168751531401E-2</v>
      </c>
      <c r="AC15">
        <v>3.158654767527843E-2</v>
      </c>
      <c r="AD15">
        <v>3.4799609436314188E-2</v>
      </c>
      <c r="AE15">
        <v>3.3991734651402129E-3</v>
      </c>
      <c r="AF15">
        <v>7.5307846902902015E-2</v>
      </c>
      <c r="AG15">
        <v>7.6051265059893625E-2</v>
      </c>
      <c r="AH15">
        <v>0.21985939631778872</v>
      </c>
      <c r="AI15">
        <v>9.6088905207830491E-2</v>
      </c>
      <c r="AJ15">
        <v>2.5766369618393025E-2</v>
      </c>
      <c r="AK15">
        <v>1.4195971657573718E-2</v>
      </c>
      <c r="AL15">
        <v>1.6892631093779732E-2</v>
      </c>
      <c r="AM15">
        <v>1.3748408764713681E-3</v>
      </c>
      <c r="AN15">
        <v>3.2817099729075622E-2</v>
      </c>
      <c r="AO15">
        <v>3.2723578134664789E-2</v>
      </c>
      <c r="AP15">
        <v>0.1699015064208933</v>
      </c>
      <c r="AQ15">
        <v>8.1753228341138073E-2</v>
      </c>
      <c r="AR15">
        <v>2.0362475035572605E-2</v>
      </c>
      <c r="AS15">
        <v>1.0273917554988543E-2</v>
      </c>
      <c r="AT15">
        <v>1.2061274127367469E-2</v>
      </c>
      <c r="AU15">
        <v>9.270380577569078E-4</v>
      </c>
      <c r="AV15">
        <v>2.2248789783451996E-2</v>
      </c>
      <c r="AW15">
        <v>2.2274783520617715E-2</v>
      </c>
      <c r="AX15">
        <v>8.9597841218095761E-2</v>
      </c>
      <c r="AY15">
        <v>5.2334317928647567E-2</v>
      </c>
      <c r="AZ15">
        <v>1.025048202786173E-2</v>
      </c>
      <c r="BA15">
        <v>4.1818494757909219E-3</v>
      </c>
      <c r="BB15">
        <v>5.3763478388228966E-3</v>
      </c>
      <c r="BC15">
        <v>3.4671810500507645E-4</v>
      </c>
      <c r="BD15">
        <v>8.3626310197338922E-3</v>
      </c>
      <c r="BE15">
        <v>8.7454948222336869E-3</v>
      </c>
      <c r="BF15">
        <v>3.2101491175555427E-2</v>
      </c>
      <c r="BG15">
        <v>2.1653674479917378E-2</v>
      </c>
      <c r="BH15">
        <v>3.0111096833299864E-3</v>
      </c>
      <c r="BI15">
        <v>9.6781245557183814E-4</v>
      </c>
      <c r="BJ15">
        <v>1.7311289151766801E-3</v>
      </c>
      <c r="BK15">
        <v>7.5811190609332635E-5</v>
      </c>
      <c r="BL15">
        <v>1.9440040955259052E-3</v>
      </c>
      <c r="BM15">
        <v>2.7179503554243048E-3</v>
      </c>
      <c r="BV15">
        <v>0.52163764859445327</v>
      </c>
      <c r="BW15">
        <v>1.4051819228546314E-2</v>
      </c>
      <c r="BX15">
        <v>-1.1677038037217534E-2</v>
      </c>
      <c r="BY15">
        <v>2.8100903781342189E-2</v>
      </c>
      <c r="BZ15">
        <v>1.2425680281241747E-2</v>
      </c>
      <c r="CA15">
        <v>4.3099062570614473E-3</v>
      </c>
      <c r="CB15">
        <v>0.4398794632190946</v>
      </c>
      <c r="CC15">
        <v>3.4546913864384743E-2</v>
      </c>
    </row>
    <row r="16" spans="1:89" x14ac:dyDescent="0.2">
      <c r="A16">
        <v>1927</v>
      </c>
      <c r="B16">
        <v>0.99999988079071045</v>
      </c>
      <c r="C16">
        <v>0.11842868776398435</v>
      </c>
      <c r="D16">
        <v>3.9101269602532795E-2</v>
      </c>
      <c r="E16">
        <v>7.3816677194318669E-2</v>
      </c>
      <c r="F16">
        <v>5.5823871329899112E-2</v>
      </c>
      <c r="G16">
        <v>9.4739262333872806E-3</v>
      </c>
      <c r="H16">
        <v>0.56769146112162372</v>
      </c>
      <c r="I16">
        <v>0.13566410675425414</v>
      </c>
      <c r="R16">
        <v>0.47324638473139069</v>
      </c>
      <c r="S16">
        <v>0.10595765413205471</v>
      </c>
      <c r="T16">
        <v>5.1697472033283141E-2</v>
      </c>
      <c r="U16">
        <v>4.5937390172700106E-2</v>
      </c>
      <c r="V16">
        <v>4.2982243758426034E-2</v>
      </c>
      <c r="W16">
        <v>4.9434966036813093E-3</v>
      </c>
      <c r="X16">
        <v>0.12241744712447501</v>
      </c>
      <c r="Y16">
        <v>9.9310680906770407E-2</v>
      </c>
      <c r="Z16">
        <v>0.37214268108784765</v>
      </c>
      <c r="AA16">
        <v>9.7751267703694161E-2</v>
      </c>
      <c r="AB16">
        <v>4.3747211800646418E-2</v>
      </c>
      <c r="AC16">
        <v>3.2925727795239841E-2</v>
      </c>
      <c r="AD16">
        <v>3.4933747109287393E-2</v>
      </c>
      <c r="AE16">
        <v>3.8562115778605177E-3</v>
      </c>
      <c r="AF16">
        <v>8.1306967218399556E-2</v>
      </c>
      <c r="AG16">
        <v>7.762154788271973E-2</v>
      </c>
      <c r="AH16">
        <v>0.21316444028906048</v>
      </c>
      <c r="AI16">
        <v>8.0786799912496113E-2</v>
      </c>
      <c r="AJ16">
        <v>2.7982672466484181E-2</v>
      </c>
      <c r="AK16">
        <v>1.5752028896360782E-2</v>
      </c>
      <c r="AL16">
        <v>1.7457118865189539E-2</v>
      </c>
      <c r="AM16">
        <v>1.5513280902188522E-3</v>
      </c>
      <c r="AN16">
        <v>3.4937794090297521E-2</v>
      </c>
      <c r="AO16">
        <v>3.4696697968013508E-2</v>
      </c>
      <c r="AP16">
        <v>0.16403335981513822</v>
      </c>
      <c r="AQ16">
        <v>6.9181093567050128E-2</v>
      </c>
      <c r="AR16">
        <v>2.2104297534921838E-2</v>
      </c>
      <c r="AS16">
        <v>1.143654713409809E-2</v>
      </c>
      <c r="AT16">
        <v>1.2635307691363389E-2</v>
      </c>
      <c r="AU16">
        <v>1.0420504410702126E-3</v>
      </c>
      <c r="AV16">
        <v>2.3553048829831436E-2</v>
      </c>
      <c r="AW16">
        <v>2.4081014616803148E-2</v>
      </c>
      <c r="AX16">
        <v>8.5913679217644937E-2</v>
      </c>
      <c r="AY16">
        <v>4.4784453737239174E-2</v>
      </c>
      <c r="AZ16">
        <v>1.1023533354011071E-2</v>
      </c>
      <c r="BA16">
        <v>4.6976163236185182E-3</v>
      </c>
      <c r="BB16">
        <v>5.9350315305627269E-3</v>
      </c>
      <c r="BC16">
        <v>3.887835131849028E-4</v>
      </c>
      <c r="BD16">
        <v>8.8200254093856126E-3</v>
      </c>
      <c r="BE16">
        <v>1.0264235349642929E-2</v>
      </c>
      <c r="BF16">
        <v>3.0808612893504849E-2</v>
      </c>
      <c r="BG16">
        <v>1.8312098989832184E-2</v>
      </c>
      <c r="BH16">
        <v>3.3904265105237259E-3</v>
      </c>
      <c r="BI16">
        <v>1.0562961547062235E-3</v>
      </c>
      <c r="BJ16">
        <v>2.1797735452550124E-3</v>
      </c>
      <c r="BK16">
        <v>8.1232099157731638E-5</v>
      </c>
      <c r="BL16">
        <v>1.9334269559713436E-3</v>
      </c>
      <c r="BM16">
        <v>3.8553586380586295E-3</v>
      </c>
      <c r="BV16">
        <v>0.52675349605931976</v>
      </c>
      <c r="BW16">
        <v>1.247103363192964E-2</v>
      </c>
      <c r="BX16">
        <v>-1.2596202430750349E-2</v>
      </c>
      <c r="BY16">
        <v>2.7879287021618557E-2</v>
      </c>
      <c r="BZ16">
        <v>1.2841627571473078E-2</v>
      </c>
      <c r="CA16">
        <v>4.5304296297059713E-3</v>
      </c>
      <c r="CB16">
        <v>0.44527401399714872</v>
      </c>
      <c r="CC16">
        <v>3.6353425847483731E-2</v>
      </c>
    </row>
    <row r="17" spans="1:81" x14ac:dyDescent="0.2">
      <c r="A17">
        <v>1928</v>
      </c>
      <c r="B17">
        <v>1</v>
      </c>
      <c r="C17">
        <v>0.12223491339510362</v>
      </c>
      <c r="D17">
        <v>4.0798315541713481E-2</v>
      </c>
      <c r="E17">
        <v>7.2914175723540323E-2</v>
      </c>
      <c r="F17">
        <v>5.4929815344809091E-2</v>
      </c>
      <c r="G17">
        <v>1.0048812694755827E-2</v>
      </c>
      <c r="H17">
        <v>0.56468554848271901</v>
      </c>
      <c r="I17">
        <v>0.13438841881735869</v>
      </c>
      <c r="R17">
        <v>0.4844466945524048</v>
      </c>
      <c r="S17">
        <v>0.10727201842549705</v>
      </c>
      <c r="T17">
        <v>5.3812893061500902E-2</v>
      </c>
      <c r="U17">
        <v>4.5795321483907858E-2</v>
      </c>
      <c r="V17">
        <v>4.1422622440025106E-2</v>
      </c>
      <c r="W17">
        <v>5.7063821656539266E-3</v>
      </c>
      <c r="X17">
        <v>0.13454357265483002</v>
      </c>
      <c r="Y17">
        <v>9.5893884320989942E-2</v>
      </c>
      <c r="Z17">
        <v>0.3821950806670717</v>
      </c>
      <c r="AA17">
        <v>9.9890709424266103E-2</v>
      </c>
      <c r="AB17">
        <v>4.5752632570684321E-2</v>
      </c>
      <c r="AC17">
        <v>3.3550262231732637E-2</v>
      </c>
      <c r="AD17">
        <v>3.3980276407407146E-2</v>
      </c>
      <c r="AE17">
        <v>4.3494255338304613E-3</v>
      </c>
      <c r="AF17">
        <v>8.8882151824110509E-2</v>
      </c>
      <c r="AG17">
        <v>7.5789622675040566E-2</v>
      </c>
      <c r="AH17">
        <v>0.22360850823174955</v>
      </c>
      <c r="AI17">
        <v>8.2988416199354459E-2</v>
      </c>
      <c r="AJ17">
        <v>3.0194447157215695E-2</v>
      </c>
      <c r="AK17">
        <v>1.6777086726633878E-2</v>
      </c>
      <c r="AL17">
        <v>1.8272909516203917E-2</v>
      </c>
      <c r="AM17">
        <v>1.7026345839172246E-3</v>
      </c>
      <c r="AN17">
        <v>3.640056940626455E-2</v>
      </c>
      <c r="AO17">
        <v>3.7272444642159806E-2</v>
      </c>
      <c r="AP17">
        <v>0.17422464829923259</v>
      </c>
      <c r="AQ17">
        <v>7.1886802979999692E-2</v>
      </c>
      <c r="AR17">
        <v>2.4210919278994936E-2</v>
      </c>
      <c r="AS17">
        <v>1.2198529111460632E-2</v>
      </c>
      <c r="AT17">
        <v>1.3557208395021296E-2</v>
      </c>
      <c r="AU17">
        <v>1.1410768942854916E-3</v>
      </c>
      <c r="AV17">
        <v>2.4451341978069498E-2</v>
      </c>
      <c r="AW17">
        <v>2.6778769661401018E-2</v>
      </c>
      <c r="AX17">
        <v>9.5692784841233461E-2</v>
      </c>
      <c r="AY17">
        <v>4.7614275579842477E-2</v>
      </c>
      <c r="AZ17">
        <v>1.2555377920417254E-2</v>
      </c>
      <c r="BA17">
        <v>4.894682385453937E-3</v>
      </c>
      <c r="BB17">
        <v>7.2471496885163043E-3</v>
      </c>
      <c r="BC17">
        <v>4.2832464676818529E-4</v>
      </c>
      <c r="BD17">
        <v>9.224441526429563E-3</v>
      </c>
      <c r="BE17">
        <v>1.3728533093805732E-2</v>
      </c>
      <c r="BF17">
        <v>3.7029972033828157E-2</v>
      </c>
      <c r="BG17">
        <v>1.940770834131425E-2</v>
      </c>
      <c r="BH17">
        <v>4.4132782130212669E-3</v>
      </c>
      <c r="BI17">
        <v>1.0038018111947909E-3</v>
      </c>
      <c r="BJ17">
        <v>3.310990934092985E-3</v>
      </c>
      <c r="BK17">
        <v>9.2382001996473134E-5</v>
      </c>
      <c r="BL17">
        <v>2.0981611048803222E-3</v>
      </c>
      <c r="BM17">
        <v>6.7036496273280739E-3</v>
      </c>
      <c r="BV17">
        <v>0.51555330544759514</v>
      </c>
      <c r="BW17">
        <v>1.4962894969606566E-2</v>
      </c>
      <c r="BX17">
        <v>-1.3014577519787419E-2</v>
      </c>
      <c r="BY17">
        <v>2.7118854239632468E-2</v>
      </c>
      <c r="BZ17">
        <v>1.3507192904783985E-2</v>
      </c>
      <c r="CA17">
        <v>4.3424305291018999E-3</v>
      </c>
      <c r="CB17">
        <v>0.43014197582788899</v>
      </c>
      <c r="CC17">
        <v>3.8494534496368749E-2</v>
      </c>
    </row>
    <row r="18" spans="1:81" x14ac:dyDescent="0.2">
      <c r="A18">
        <v>1929</v>
      </c>
      <c r="B18">
        <v>0.99999994039535522</v>
      </c>
      <c r="C18">
        <v>0.13715919815573022</v>
      </c>
      <c r="D18">
        <v>4.2695977000788837E-2</v>
      </c>
      <c r="E18">
        <v>6.6025122843215059E-2</v>
      </c>
      <c r="F18">
        <v>5.2564148769938007E-2</v>
      </c>
      <c r="G18">
        <v>1.0410571786333356E-2</v>
      </c>
      <c r="H18">
        <v>0.55998110625535957</v>
      </c>
      <c r="I18">
        <v>0.13116387518863498</v>
      </c>
      <c r="R18">
        <v>0.4716386088576755</v>
      </c>
      <c r="S18">
        <v>0.12084729363202111</v>
      </c>
      <c r="T18">
        <v>5.4183498654243906E-2</v>
      </c>
      <c r="U18">
        <v>4.2107050685376818E-2</v>
      </c>
      <c r="V18">
        <v>3.839358891344171E-2</v>
      </c>
      <c r="W18">
        <v>5.4302793385778642E-3</v>
      </c>
      <c r="X18">
        <v>0.12070303052171974</v>
      </c>
      <c r="Y18">
        <v>8.9973867112294395E-2</v>
      </c>
      <c r="Z18">
        <v>0.37587725859331922</v>
      </c>
      <c r="AA18">
        <v>0.11231147279005466</v>
      </c>
      <c r="AB18">
        <v>4.6028808933219353E-2</v>
      </c>
      <c r="AC18">
        <v>3.0628258524154052E-2</v>
      </c>
      <c r="AD18">
        <v>3.1424090353277902E-2</v>
      </c>
      <c r="AE18">
        <v>4.2437047559310955E-3</v>
      </c>
      <c r="AF18">
        <v>8.038732267066262E-2</v>
      </c>
      <c r="AG18">
        <v>7.0853600566019609E-2</v>
      </c>
      <c r="AH18">
        <v>0.22247903913499339</v>
      </c>
      <c r="AI18">
        <v>9.2773464114111179E-2</v>
      </c>
      <c r="AJ18">
        <v>3.0324707825483303E-2</v>
      </c>
      <c r="AK18">
        <v>1.530956671672876E-2</v>
      </c>
      <c r="AL18">
        <v>1.6437867314304321E-2</v>
      </c>
      <c r="AM18">
        <v>1.6319237368557678E-3</v>
      </c>
      <c r="AN18">
        <v>3.2455436679763069E-2</v>
      </c>
      <c r="AO18">
        <v>3.3546072747746965E-2</v>
      </c>
      <c r="AP18">
        <v>0.17441228277621723</v>
      </c>
      <c r="AQ18">
        <v>8.0405333458933539E-2</v>
      </c>
      <c r="AR18">
        <v>2.446075931524774E-2</v>
      </c>
      <c r="AS18">
        <v>1.1342721207489838E-2</v>
      </c>
      <c r="AT18">
        <v>1.1988566603783222E-2</v>
      </c>
      <c r="AU18">
        <v>1.0855785182067544E-3</v>
      </c>
      <c r="AV18">
        <v>2.1605522121921024E-2</v>
      </c>
      <c r="AW18">
        <v>2.3523801550635121E-2</v>
      </c>
      <c r="AX18">
        <v>9.8761577051796196E-2</v>
      </c>
      <c r="AY18">
        <v>5.5342360463445678E-2</v>
      </c>
      <c r="AZ18">
        <v>1.3125829305255805E-2</v>
      </c>
      <c r="BA18">
        <v>4.7257595711618569E-3</v>
      </c>
      <c r="BB18">
        <v>6.0881463388989558E-3</v>
      </c>
      <c r="BC18">
        <v>3.9653940153184462E-4</v>
      </c>
      <c r="BD18">
        <v>7.8695626201922154E-3</v>
      </c>
      <c r="BE18">
        <v>1.1213379351309819E-2</v>
      </c>
      <c r="BF18">
        <v>4.0555221408547372E-2</v>
      </c>
      <c r="BG18">
        <v>2.4795108742865658E-2</v>
      </c>
      <c r="BH18">
        <v>4.8539355864411961E-3</v>
      </c>
      <c r="BI18">
        <v>1.0328875545545133E-3</v>
      </c>
      <c r="BJ18">
        <v>2.6918220952978581E-3</v>
      </c>
      <c r="BK18">
        <v>8.3697678402091497E-5</v>
      </c>
      <c r="BL18">
        <v>1.7573228936179084E-3</v>
      </c>
      <c r="BM18">
        <v>5.3404468573681552E-3</v>
      </c>
      <c r="BV18">
        <v>0.52836133153767972</v>
      </c>
      <c r="BW18">
        <v>1.6311904523709106E-2</v>
      </c>
      <c r="BX18">
        <v>-1.1487521653455065E-2</v>
      </c>
      <c r="BY18">
        <v>2.3918072157838255E-2</v>
      </c>
      <c r="BZ18">
        <v>1.4170559856496297E-2</v>
      </c>
      <c r="CA18">
        <v>4.9802924477554923E-3</v>
      </c>
      <c r="CB18">
        <v>0.43927807573363986</v>
      </c>
      <c r="CC18">
        <v>4.1190008076340587E-2</v>
      </c>
    </row>
    <row r="19" spans="1:81" x14ac:dyDescent="0.2">
      <c r="A19">
        <v>1930</v>
      </c>
      <c r="B19">
        <v>1.0000001192092896</v>
      </c>
      <c r="C19">
        <v>0.12170379683077182</v>
      </c>
      <c r="D19">
        <v>4.3520965211556142E-2</v>
      </c>
      <c r="E19">
        <v>7.0609748963420399E-2</v>
      </c>
      <c r="F19">
        <v>5.0151239936355042E-2</v>
      </c>
      <c r="G19">
        <v>1.1900741541299848E-2</v>
      </c>
      <c r="H19">
        <v>0.58416468030861113</v>
      </c>
      <c r="I19">
        <v>0.11794882720798565</v>
      </c>
      <c r="R19">
        <v>0.46543049997336239</v>
      </c>
      <c r="S19">
        <v>0.11279747444976838</v>
      </c>
      <c r="T19">
        <v>5.6744420028143679E-2</v>
      </c>
      <c r="U19">
        <v>4.6121747316267808E-2</v>
      </c>
      <c r="V19">
        <v>3.4904844528626293E-2</v>
      </c>
      <c r="W19">
        <v>6.4688448869860936E-3</v>
      </c>
      <c r="X19">
        <v>0.13221385299681665</v>
      </c>
      <c r="Y19">
        <v>7.6179315766753464E-2</v>
      </c>
      <c r="Z19">
        <v>0.35547374888551692</v>
      </c>
      <c r="AA19">
        <v>0.10374964830027833</v>
      </c>
      <c r="AB19">
        <v>4.571537927003242E-2</v>
      </c>
      <c r="AC19">
        <v>3.2998199652570566E-2</v>
      </c>
      <c r="AD19">
        <v>2.7334707889595255E-2</v>
      </c>
      <c r="AE19">
        <v>4.8642999737063871E-3</v>
      </c>
      <c r="AF19">
        <v>8.4213751700676576E-2</v>
      </c>
      <c r="AG19">
        <v>5.6597762098657391E-2</v>
      </c>
      <c r="AH19">
        <v>0.1943886397955992</v>
      </c>
      <c r="AI19">
        <v>7.8766067103868534E-2</v>
      </c>
      <c r="AJ19">
        <v>2.6963542384607717E-2</v>
      </c>
      <c r="AK19">
        <v>1.5644390234734278E-2</v>
      </c>
      <c r="AL19">
        <v>1.3458020668926155E-2</v>
      </c>
      <c r="AM19">
        <v>1.8401175576119677E-3</v>
      </c>
      <c r="AN19">
        <v>3.3217593823935604E-2</v>
      </c>
      <c r="AO19">
        <v>2.4498908021914952E-2</v>
      </c>
      <c r="AP19">
        <v>0.14702220614991623</v>
      </c>
      <c r="AQ19">
        <v>6.5671811805000091E-2</v>
      </c>
      <c r="AR19">
        <v>2.1279399616140341E-2</v>
      </c>
      <c r="AS19">
        <v>1.1573598340569018E-2</v>
      </c>
      <c r="AT19">
        <v>9.4369894279263851E-3</v>
      </c>
      <c r="AU19">
        <v>1.2074971728372251E-3</v>
      </c>
      <c r="AV19">
        <v>2.1702967180953821E-2</v>
      </c>
      <c r="AW19">
        <v>1.6149942606489377E-2</v>
      </c>
      <c r="AX19">
        <v>7.5346802768996718E-2</v>
      </c>
      <c r="AY19">
        <v>4.1646635705168258E-2</v>
      </c>
      <c r="AZ19">
        <v>1.0708227827710802E-2</v>
      </c>
      <c r="BA19">
        <v>4.9541828996089018E-3</v>
      </c>
      <c r="BB19">
        <v>3.9879896184307744E-3</v>
      </c>
      <c r="BC19">
        <v>4.4288789470676635E-4</v>
      </c>
      <c r="BD19">
        <v>7.9521700014240915E-3</v>
      </c>
      <c r="BE19">
        <v>5.6547088219471115E-3</v>
      </c>
      <c r="BF19">
        <v>2.6694694530916902E-2</v>
      </c>
      <c r="BG19">
        <v>1.7909784762039728E-2</v>
      </c>
      <c r="BH19">
        <v>3.1296155716241804E-3</v>
      </c>
      <c r="BI19">
        <v>1.0081183000753271E-3</v>
      </c>
      <c r="BJ19">
        <v>1.1471958002222465E-3</v>
      </c>
      <c r="BK19">
        <v>1.0145874763530759E-4</v>
      </c>
      <c r="BL19">
        <v>1.9752425395540766E-3</v>
      </c>
      <c r="BM19">
        <v>1.4232788097660347E-3</v>
      </c>
      <c r="BV19">
        <v>0.53456961923592716</v>
      </c>
      <c r="BW19">
        <v>8.9063223810034314E-3</v>
      </c>
      <c r="BX19">
        <v>-1.3223454816587529E-2</v>
      </c>
      <c r="BY19">
        <v>2.4488001647152598E-2</v>
      </c>
      <c r="BZ19">
        <v>1.5246395407728749E-2</v>
      </c>
      <c r="CA19">
        <v>5.4318966543137545E-3</v>
      </c>
      <c r="CB19">
        <v>0.45195082731179448</v>
      </c>
      <c r="CC19">
        <v>4.1769511441232185E-2</v>
      </c>
    </row>
    <row r="20" spans="1:81" x14ac:dyDescent="0.2">
      <c r="A20">
        <v>1931</v>
      </c>
      <c r="B20">
        <v>1</v>
      </c>
      <c r="C20">
        <v>7.9147660761502439E-2</v>
      </c>
      <c r="D20">
        <v>5.0963953821366786E-2</v>
      </c>
      <c r="E20">
        <v>8.0475617955611797E-2</v>
      </c>
      <c r="F20">
        <v>5.0621502356953473E-2</v>
      </c>
      <c r="G20">
        <v>1.5939552837312809E-2</v>
      </c>
      <c r="H20">
        <v>0.61263517263665579</v>
      </c>
      <c r="I20">
        <v>0.11021653963059697</v>
      </c>
      <c r="R20">
        <v>0.46607805516441536</v>
      </c>
      <c r="S20">
        <v>7.4861580855373741E-2</v>
      </c>
      <c r="T20">
        <v>6.7853994620679078E-2</v>
      </c>
      <c r="U20">
        <v>5.4477240515748815E-2</v>
      </c>
      <c r="V20">
        <v>3.5682996124387176E-2</v>
      </c>
      <c r="W20">
        <v>9.3460714514729867E-3</v>
      </c>
      <c r="X20">
        <v>0.15152741371957559</v>
      </c>
      <c r="Y20">
        <v>7.2328757877177949E-2</v>
      </c>
      <c r="Z20">
        <v>0.33912111483611695</v>
      </c>
      <c r="AA20">
        <v>6.7646521589810063E-2</v>
      </c>
      <c r="AB20">
        <v>5.3876970166766666E-2</v>
      </c>
      <c r="AC20">
        <v>3.7914732199294282E-2</v>
      </c>
      <c r="AD20">
        <v>2.7369230828077715E-2</v>
      </c>
      <c r="AE20">
        <v>6.7476813304993962E-3</v>
      </c>
      <c r="AF20">
        <v>9.3230655158028586E-2</v>
      </c>
      <c r="AG20">
        <v>5.2335323563640214E-2</v>
      </c>
      <c r="AH20">
        <v>0.1681896525423322</v>
      </c>
      <c r="AI20">
        <v>4.7443327339089458E-2</v>
      </c>
      <c r="AJ20">
        <v>2.9351648151298506E-2</v>
      </c>
      <c r="AK20">
        <v>1.6766735298858939E-2</v>
      </c>
      <c r="AL20">
        <v>1.3218234185969043E-2</v>
      </c>
      <c r="AM20">
        <v>2.5649585838780826E-3</v>
      </c>
      <c r="AN20">
        <v>3.6814780082543797E-2</v>
      </c>
      <c r="AO20">
        <v>2.2029968900694374E-2</v>
      </c>
      <c r="AP20">
        <v>0.12306758746091831</v>
      </c>
      <c r="AQ20">
        <v>3.8646079333740445E-2</v>
      </c>
      <c r="AR20">
        <v>2.2950939041406382E-2</v>
      </c>
      <c r="AS20">
        <v>1.2523069870042074E-2</v>
      </c>
      <c r="AT20">
        <v>9.3103947141129958E-3</v>
      </c>
      <c r="AU20">
        <v>1.6496909981658545E-3</v>
      </c>
      <c r="AV20">
        <v>2.3394058704699679E-2</v>
      </c>
      <c r="AW20">
        <v>1.4593354798750862E-2</v>
      </c>
      <c r="AX20">
        <v>5.8358846997189608E-2</v>
      </c>
      <c r="AY20">
        <v>2.3678143275194477E-2</v>
      </c>
      <c r="AZ20">
        <v>1.1340765685892703E-2</v>
      </c>
      <c r="BA20">
        <v>5.5124908188285771E-3</v>
      </c>
      <c r="BB20">
        <v>3.9104496617166935E-3</v>
      </c>
      <c r="BC20">
        <v>5.9117229627794808E-4</v>
      </c>
      <c r="BD20">
        <v>8.3006467681221077E-3</v>
      </c>
      <c r="BE20">
        <v>5.0251784911570993E-3</v>
      </c>
      <c r="BF20">
        <v>1.8542345710439619E-2</v>
      </c>
      <c r="BG20">
        <v>9.9221125856300361E-3</v>
      </c>
      <c r="BH20">
        <v>3.2030010833558969E-3</v>
      </c>
      <c r="BI20">
        <v>1.0974356452211071E-3</v>
      </c>
      <c r="BJ20">
        <v>1.1210195532855502E-3</v>
      </c>
      <c r="BK20">
        <v>1.2317794407188775E-4</v>
      </c>
      <c r="BL20">
        <v>1.8269282287849153E-3</v>
      </c>
      <c r="BM20">
        <v>1.2486706700902282E-3</v>
      </c>
      <c r="BV20">
        <v>0.53392194483558464</v>
      </c>
      <c r="BW20">
        <v>4.286079906128698E-3</v>
      </c>
      <c r="BX20">
        <v>-1.6890040799312302E-2</v>
      </c>
      <c r="BY20">
        <v>2.5998377439862976E-2</v>
      </c>
      <c r="BZ20">
        <v>1.4938506232566297E-2</v>
      </c>
      <c r="CA20">
        <v>6.5934813858398219E-3</v>
      </c>
      <c r="CB20">
        <v>0.46110775891708022</v>
      </c>
      <c r="CC20">
        <v>3.7887781753419017E-2</v>
      </c>
    </row>
    <row r="21" spans="1:81" x14ac:dyDescent="0.2">
      <c r="A21">
        <v>1932</v>
      </c>
      <c r="B21">
        <v>1</v>
      </c>
      <c r="C21">
        <v>3.9094808810728264E-2</v>
      </c>
      <c r="D21">
        <v>6.0750765607271814E-2</v>
      </c>
      <c r="E21">
        <v>9.5116167340689256E-2</v>
      </c>
      <c r="F21">
        <v>5.1746577709234833E-2</v>
      </c>
      <c r="G21">
        <v>2.1452599602073085E-2</v>
      </c>
      <c r="H21">
        <v>0.6398545082479159</v>
      </c>
      <c r="I21">
        <v>9.1984572682086943E-2</v>
      </c>
      <c r="R21">
        <v>0.48581307810500413</v>
      </c>
      <c r="S21">
        <v>3.7140068370191848E-2</v>
      </c>
      <c r="T21">
        <v>8.274558815694591E-2</v>
      </c>
      <c r="U21">
        <v>6.677294592767373E-2</v>
      </c>
      <c r="V21">
        <v>3.7165877251659263E-2</v>
      </c>
      <c r="W21">
        <v>1.4454855508592032E-2</v>
      </c>
      <c r="X21">
        <v>0.18574117940979606</v>
      </c>
      <c r="Y21">
        <v>6.17925634801453E-2</v>
      </c>
      <c r="Z21">
        <v>0.35448931308989567</v>
      </c>
      <c r="AA21">
        <v>3.415344741009449E-2</v>
      </c>
      <c r="AB21">
        <v>7.0278345306481624E-2</v>
      </c>
      <c r="AC21">
        <v>4.9731997824728431E-2</v>
      </c>
      <c r="AD21">
        <v>2.8982252647306375E-2</v>
      </c>
      <c r="AE21">
        <v>1.0183644515482692E-2</v>
      </c>
      <c r="AF21">
        <v>0.11543963658900763</v>
      </c>
      <c r="AG21">
        <v>4.5719988796794439E-2</v>
      </c>
      <c r="AH21">
        <v>0.16556335606238484</v>
      </c>
      <c r="AI21">
        <v>2.3999160897661923E-2</v>
      </c>
      <c r="AJ21">
        <v>3.6804155815579893E-2</v>
      </c>
      <c r="AK21">
        <v>2.1782915698366295E-2</v>
      </c>
      <c r="AL21">
        <v>1.4134830160364056E-2</v>
      </c>
      <c r="AM21">
        <v>3.9033933621297188E-3</v>
      </c>
      <c r="AN21">
        <v>4.5354239208350418E-2</v>
      </c>
      <c r="AO21">
        <v>1.9584660919932471E-2</v>
      </c>
      <c r="AP21">
        <v>0.12298133406888259</v>
      </c>
      <c r="AQ21">
        <v>1.9872070121546657E-2</v>
      </c>
      <c r="AR21">
        <v>3.0255171422003093E-2</v>
      </c>
      <c r="AS21">
        <v>1.7176885766294572E-2</v>
      </c>
      <c r="AT21">
        <v>1.0515470040972478E-2</v>
      </c>
      <c r="AU21">
        <v>2.4950061344528912E-3</v>
      </c>
      <c r="AV21">
        <v>2.8601089266613765E-2</v>
      </c>
      <c r="AW21">
        <v>1.4065641316999163E-2</v>
      </c>
      <c r="AX21">
        <v>5.8526588856064703E-2</v>
      </c>
      <c r="AY21">
        <v>1.2713124163844812E-2</v>
      </c>
      <c r="AZ21">
        <v>1.5918280582246702E-2</v>
      </c>
      <c r="BA21">
        <v>8.196461510222311E-3</v>
      </c>
      <c r="BB21">
        <v>4.7328025697784375E-3</v>
      </c>
      <c r="BC21">
        <v>9.1771823494657585E-4</v>
      </c>
      <c r="BD21">
        <v>1.0502118116859133E-2</v>
      </c>
      <c r="BE21">
        <v>5.5460836781667331E-3</v>
      </c>
      <c r="BF21">
        <v>1.4986581245008991E-2</v>
      </c>
      <c r="BG21">
        <v>4.8808347882707071E-3</v>
      </c>
      <c r="BH21">
        <v>3.7787246615626695E-3</v>
      </c>
      <c r="BI21">
        <v>1.5101107365733584E-3</v>
      </c>
      <c r="BJ21">
        <v>1.2732031030147199E-3</v>
      </c>
      <c r="BK21">
        <v>1.7827299089770565E-4</v>
      </c>
      <c r="BL21">
        <v>2.0945841461043335E-3</v>
      </c>
      <c r="BM21">
        <v>1.2708508185854978E-3</v>
      </c>
      <c r="BV21">
        <v>0.51418692189499593</v>
      </c>
      <c r="BW21">
        <v>1.9547404405364163E-3</v>
      </c>
      <c r="BX21">
        <v>-2.1994822549674081E-2</v>
      </c>
      <c r="BY21">
        <v>2.8343221413015512E-2</v>
      </c>
      <c r="BZ21">
        <v>1.458070045757557E-2</v>
      </c>
      <c r="CA21">
        <v>6.9977440934810529E-3</v>
      </c>
      <c r="CB21">
        <v>0.45411332883811983</v>
      </c>
      <c r="CC21">
        <v>3.0192009201941643E-2</v>
      </c>
    </row>
    <row r="22" spans="1:81" x14ac:dyDescent="0.2">
      <c r="A22">
        <v>1933</v>
      </c>
      <c r="B22">
        <v>1.0000001192092896</v>
      </c>
      <c r="C22">
        <v>3.6469555020202084E-2</v>
      </c>
      <c r="D22">
        <v>5.679982465654039E-2</v>
      </c>
      <c r="E22">
        <v>8.2093152069939751E-2</v>
      </c>
      <c r="F22">
        <v>5.2476707317000396E-2</v>
      </c>
      <c r="G22">
        <v>2.1946513189310065E-2</v>
      </c>
      <c r="H22">
        <v>0.64967749037373301</v>
      </c>
      <c r="I22">
        <v>0.10053675737327433</v>
      </c>
      <c r="R22">
        <v>0.48274508017968654</v>
      </c>
      <c r="S22">
        <v>3.3875516389484626E-2</v>
      </c>
      <c r="T22">
        <v>7.962776150416935E-2</v>
      </c>
      <c r="U22">
        <v>5.9169391577576863E-2</v>
      </c>
      <c r="V22">
        <v>4.0555331616646206E-2</v>
      </c>
      <c r="W22">
        <v>1.4285965782951712E-2</v>
      </c>
      <c r="X22">
        <v>0.1812994584258581</v>
      </c>
      <c r="Y22">
        <v>7.3931654882999798E-2</v>
      </c>
      <c r="Z22">
        <v>0.36240258289017985</v>
      </c>
      <c r="AA22">
        <v>3.1879178498613728E-2</v>
      </c>
      <c r="AB22">
        <v>6.8646032822331088E-2</v>
      </c>
      <c r="AC22">
        <v>4.7451120850466835E-2</v>
      </c>
      <c r="AD22">
        <v>3.2193784885688671E-2</v>
      </c>
      <c r="AE22">
        <v>1.033084399452297E-2</v>
      </c>
      <c r="AF22">
        <v>0.11579210568549093</v>
      </c>
      <c r="AG22">
        <v>5.61095161530656E-2</v>
      </c>
      <c r="AH22">
        <v>0.17516075673748618</v>
      </c>
      <c r="AI22">
        <v>2.3945603627869409E-2</v>
      </c>
      <c r="AJ22">
        <v>3.7757096908684375E-2</v>
      </c>
      <c r="AK22">
        <v>2.0679981130226139E-2</v>
      </c>
      <c r="AL22">
        <v>1.6104115392002977E-2</v>
      </c>
      <c r="AM22">
        <v>4.0892195786688531E-3</v>
      </c>
      <c r="AN22">
        <v>4.7507445472148087E-2</v>
      </c>
      <c r="AO22">
        <v>2.5077294627886357E-2</v>
      </c>
      <c r="AP22">
        <v>0.13120478590178128</v>
      </c>
      <c r="AQ22">
        <v>2.0391917282467413E-2</v>
      </c>
      <c r="AR22">
        <v>3.0412203028612129E-2</v>
      </c>
      <c r="AS22">
        <v>1.5788709741229843E-2</v>
      </c>
      <c r="AT22">
        <v>1.2487541017479883E-2</v>
      </c>
      <c r="AU22">
        <v>2.6423817103357634E-3</v>
      </c>
      <c r="AV22">
        <v>3.0394184429854587E-2</v>
      </c>
      <c r="AW22">
        <v>1.9087848691801662E-2</v>
      </c>
      <c r="AX22">
        <v>6.4657697981534104E-2</v>
      </c>
      <c r="AY22">
        <v>1.3754256785573255E-2</v>
      </c>
      <c r="AZ22">
        <v>1.6046527516115551E-2</v>
      </c>
      <c r="BA22">
        <v>7.3480584441680463E-3</v>
      </c>
      <c r="BB22">
        <v>6.1940998252286517E-3</v>
      </c>
      <c r="BC22">
        <v>9.9466590600970459E-4</v>
      </c>
      <c r="BD22">
        <v>1.1495042612805071E-2</v>
      </c>
      <c r="BE22">
        <v>8.825046891633815E-3</v>
      </c>
      <c r="BF22">
        <v>1.8596843914193376E-2</v>
      </c>
      <c r="BG22">
        <v>5.8725861660067352E-3</v>
      </c>
      <c r="BH22">
        <v>4.2248336209201902E-3</v>
      </c>
      <c r="BI22">
        <v>1.3450809558617177E-3</v>
      </c>
      <c r="BJ22">
        <v>1.9865641740219055E-3</v>
      </c>
      <c r="BK22">
        <v>1.9013177560477944E-4</v>
      </c>
      <c r="BL22">
        <v>2.2416386031941641E-3</v>
      </c>
      <c r="BM22">
        <v>2.7360086185838853E-3</v>
      </c>
      <c r="BV22">
        <v>0.51725503902960301</v>
      </c>
      <c r="BW22">
        <v>2.5940386307174573E-3</v>
      </c>
      <c r="BX22">
        <v>-2.2827936847628967E-2</v>
      </c>
      <c r="BY22">
        <v>2.2923760492362871E-2</v>
      </c>
      <c r="BZ22">
        <v>1.1921375700354189E-2</v>
      </c>
      <c r="CA22">
        <v>7.6605474063583534E-3</v>
      </c>
      <c r="CB22">
        <v>0.46837803194787492</v>
      </c>
      <c r="CC22">
        <v>2.6605102490274535E-2</v>
      </c>
    </row>
    <row r="23" spans="1:81" x14ac:dyDescent="0.2">
      <c r="A23">
        <v>1934</v>
      </c>
      <c r="B23">
        <v>1</v>
      </c>
      <c r="C23">
        <v>7.5832331093286867E-2</v>
      </c>
      <c r="D23">
        <v>4.9166831996568627E-2</v>
      </c>
      <c r="E23">
        <v>6.0563952852506264E-2</v>
      </c>
      <c r="F23">
        <v>4.949396879456789E-2</v>
      </c>
      <c r="G23">
        <v>2.0089485133826347E-2</v>
      </c>
      <c r="H23">
        <v>0.63515410181834653</v>
      </c>
      <c r="I23">
        <v>0.10969932831089742</v>
      </c>
      <c r="R23">
        <v>0.4932814140210911</v>
      </c>
      <c r="S23">
        <v>7.1555103847436199E-2</v>
      </c>
      <c r="T23">
        <v>6.7869602976937046E-2</v>
      </c>
      <c r="U23">
        <v>4.3875099423245641E-2</v>
      </c>
      <c r="V23">
        <v>3.6345364034265998E-2</v>
      </c>
      <c r="W23">
        <v>1.353466554395745E-2</v>
      </c>
      <c r="X23">
        <v>0.18435004902480956</v>
      </c>
      <c r="Y23">
        <v>7.5751529170439258E-2</v>
      </c>
      <c r="Z23">
        <v>0.38141535503128599</v>
      </c>
      <c r="AA23">
        <v>6.9864483713285047E-2</v>
      </c>
      <c r="AB23">
        <v>6.2039150961876351E-2</v>
      </c>
      <c r="AC23">
        <v>3.6297704988150492E-2</v>
      </c>
      <c r="AD23">
        <v>2.985247899960794E-2</v>
      </c>
      <c r="AE23">
        <v>9.4988131452464365E-3</v>
      </c>
      <c r="AF23">
        <v>0.11393557151154338</v>
      </c>
      <c r="AG23">
        <v>5.9927151711576351E-2</v>
      </c>
      <c r="AH23">
        <v>0.19111313793391929</v>
      </c>
      <c r="AI23">
        <v>5.346820322930193E-2</v>
      </c>
      <c r="AJ23">
        <v>3.2487236505235273E-2</v>
      </c>
      <c r="AK23">
        <v>1.5707241234166721E-2</v>
      </c>
      <c r="AL23">
        <v>1.4699454494957628E-2</v>
      </c>
      <c r="AM23">
        <v>3.6487604013495803E-3</v>
      </c>
      <c r="AN23">
        <v>4.4913903108229077E-2</v>
      </c>
      <c r="AO23">
        <v>2.6188338960679087E-2</v>
      </c>
      <c r="AP23">
        <v>0.14553173695831109</v>
      </c>
      <c r="AQ23">
        <v>4.579936447366087E-2</v>
      </c>
      <c r="AR23">
        <v>2.7530248047765774E-2</v>
      </c>
      <c r="AS23">
        <v>1.1903896585280302E-2</v>
      </c>
      <c r="AT23">
        <v>1.0868779010729303E-2</v>
      </c>
      <c r="AU23">
        <v>2.3374317326165816E-3</v>
      </c>
      <c r="AV23">
        <v>2.8406423884457712E-2</v>
      </c>
      <c r="AW23">
        <v>1.8685593223800544E-2</v>
      </c>
      <c r="AX23">
        <v>7.1357798074510884E-2</v>
      </c>
      <c r="AY23">
        <v>3.0096353418007822E-2</v>
      </c>
      <c r="AZ23">
        <v>1.347361694272612E-2</v>
      </c>
      <c r="BA23">
        <v>5.2670905217897992E-3</v>
      </c>
      <c r="BB23">
        <v>4.5914190978632924E-3</v>
      </c>
      <c r="BC23">
        <v>8.5246345268668439E-4</v>
      </c>
      <c r="BD23">
        <v>1.0314493562502171E-2</v>
      </c>
      <c r="BE23">
        <v>6.7623610789350032E-3</v>
      </c>
      <c r="BF23">
        <v>2.1355706835445624E-2</v>
      </c>
      <c r="BG23">
        <v>1.2138902715177192E-2</v>
      </c>
      <c r="BH23">
        <v>3.1567987725259323E-3</v>
      </c>
      <c r="BI23">
        <v>9.925513302995318E-4</v>
      </c>
      <c r="BJ23">
        <v>1.2547701213570059E-3</v>
      </c>
      <c r="BK23">
        <v>1.6504641652668951E-4</v>
      </c>
      <c r="BL23">
        <v>2.0491455922839671E-3</v>
      </c>
      <c r="BM23">
        <v>1.5984918872753017E-3</v>
      </c>
      <c r="BV23">
        <v>0.50671858597890895</v>
      </c>
      <c r="BW23">
        <v>4.2772272458506677E-3</v>
      </c>
      <c r="BX23">
        <v>-1.8702770980368419E-2</v>
      </c>
      <c r="BY23">
        <v>1.6688853429260624E-2</v>
      </c>
      <c r="BZ23">
        <v>1.3148604760301892E-2</v>
      </c>
      <c r="CA23">
        <v>6.5548195898688967E-3</v>
      </c>
      <c r="CB23">
        <v>0.45080405279353697</v>
      </c>
      <c r="CC23">
        <v>3.394779914045816E-2</v>
      </c>
    </row>
    <row r="24" spans="1:81" x14ac:dyDescent="0.2">
      <c r="A24">
        <v>1935</v>
      </c>
      <c r="B24">
        <v>0.99999994039535522</v>
      </c>
      <c r="C24">
        <v>8.9041586885238472E-2</v>
      </c>
      <c r="D24">
        <v>4.2869573509012125E-2</v>
      </c>
      <c r="E24">
        <v>5.4562138239457318E-2</v>
      </c>
      <c r="F24">
        <v>5.5452983040546786E-2</v>
      </c>
      <c r="G24">
        <v>1.8453617394440437E-2</v>
      </c>
      <c r="H24">
        <v>0.60544546483781103</v>
      </c>
      <c r="I24">
        <v>0.1341746360934937</v>
      </c>
      <c r="R24">
        <v>0.4831617308750964</v>
      </c>
      <c r="S24">
        <v>8.2267357539751354E-2</v>
      </c>
      <c r="T24">
        <v>5.8565212836977132E-2</v>
      </c>
      <c r="U24">
        <v>3.8819817817913826E-2</v>
      </c>
      <c r="V24">
        <v>3.7935906488086903E-2</v>
      </c>
      <c r="W24">
        <v>1.2000785245448734E-2</v>
      </c>
      <c r="X24">
        <v>0.16877077481561928</v>
      </c>
      <c r="Y24">
        <v>8.4801876131299164E-2</v>
      </c>
      <c r="Z24">
        <v>0.36798026010449653</v>
      </c>
      <c r="AA24">
        <v>7.9071679023745803E-2</v>
      </c>
      <c r="AB24">
        <v>5.1024138917128856E-2</v>
      </c>
      <c r="AC24">
        <v>3.1339477320528407E-2</v>
      </c>
      <c r="AD24">
        <v>3.1088775226311104E-2</v>
      </c>
      <c r="AE24">
        <v>8.2708121238690997E-3</v>
      </c>
      <c r="AF24">
        <v>0.10041049784121399</v>
      </c>
      <c r="AG24">
        <v>6.6774879651699315E-2</v>
      </c>
      <c r="AH24">
        <v>0.19389062179276462</v>
      </c>
      <c r="AI24">
        <v>6.2080319095025385E-2</v>
      </c>
      <c r="AJ24">
        <v>2.7295733181940517E-2</v>
      </c>
      <c r="AK24">
        <v>1.4058190513563319E-2</v>
      </c>
      <c r="AL24">
        <v>1.5673073431635012E-2</v>
      </c>
      <c r="AM24">
        <v>3.277231824884555E-3</v>
      </c>
      <c r="AN24">
        <v>4.1560892551491715E-2</v>
      </c>
      <c r="AO24">
        <v>2.9945181194224107E-2</v>
      </c>
      <c r="AP24">
        <v>0.14836174248639508</v>
      </c>
      <c r="AQ24">
        <v>5.3498433513011839E-2</v>
      </c>
      <c r="AR24">
        <v>2.3393965167772496E-2</v>
      </c>
      <c r="AS24">
        <v>1.069407226604103E-2</v>
      </c>
      <c r="AT24">
        <v>1.1336651418246871E-2</v>
      </c>
      <c r="AU24">
        <v>2.1200601050852244E-3</v>
      </c>
      <c r="AV24">
        <v>2.6626589472247903E-2</v>
      </c>
      <c r="AW24">
        <v>2.0691970543989722E-2</v>
      </c>
      <c r="AX24">
        <v>7.3750242483454007E-2</v>
      </c>
      <c r="AY24">
        <v>3.4456163806098554E-2</v>
      </c>
      <c r="AZ24">
        <v>1.1326902813765206E-2</v>
      </c>
      <c r="BA24">
        <v>4.7286527237326804E-3</v>
      </c>
      <c r="BB24">
        <v>4.9882010079881E-3</v>
      </c>
      <c r="BC24">
        <v>7.6903390207341273E-4</v>
      </c>
      <c r="BD24">
        <v>9.6006155289692693E-3</v>
      </c>
      <c r="BE24">
        <v>7.8806727008267855E-3</v>
      </c>
      <c r="BF24">
        <v>2.2642994766675112E-2</v>
      </c>
      <c r="BG24">
        <v>1.3508372402583901E-2</v>
      </c>
      <c r="BH24">
        <v>2.58365497488872E-3</v>
      </c>
      <c r="BI24">
        <v>9.4975353546269069E-4</v>
      </c>
      <c r="BJ24">
        <v>1.4931835211824409E-3</v>
      </c>
      <c r="BK24">
        <v>1.4209721931789218E-4</v>
      </c>
      <c r="BL24">
        <v>1.7971297508670339E-3</v>
      </c>
      <c r="BM24">
        <v>2.1688033623724363E-3</v>
      </c>
      <c r="BV24">
        <v>0.51683820952025883</v>
      </c>
      <c r="BW24">
        <v>6.7742293454871177E-3</v>
      </c>
      <c r="BX24">
        <v>-1.5695639327965E-2</v>
      </c>
      <c r="BY24">
        <v>1.5742320421543492E-2</v>
      </c>
      <c r="BZ24">
        <v>1.7517076552459883E-2</v>
      </c>
      <c r="CA24">
        <v>6.452832148991703E-3</v>
      </c>
      <c r="CB24">
        <v>0.43667469002219172</v>
      </c>
      <c r="CC24">
        <v>4.9372759962194535E-2</v>
      </c>
    </row>
    <row r="25" spans="1:81" x14ac:dyDescent="0.2">
      <c r="A25">
        <v>1936</v>
      </c>
      <c r="B25">
        <v>1.0000001192092896</v>
      </c>
      <c r="C25">
        <v>0.11209135337868331</v>
      </c>
      <c r="D25">
        <v>3.6024871948086533E-2</v>
      </c>
      <c r="E25">
        <v>4.9666132566578272E-2</v>
      </c>
      <c r="F25">
        <v>5.12091070733156E-2</v>
      </c>
      <c r="G25">
        <v>1.6133694840865857E-2</v>
      </c>
      <c r="H25">
        <v>0.61374022258198169</v>
      </c>
      <c r="I25">
        <v>0.12113461761048884</v>
      </c>
      <c r="R25">
        <v>0.48604671078575495</v>
      </c>
      <c r="S25">
        <v>0.10318272249720178</v>
      </c>
      <c r="T25">
        <v>4.9503543990428479E-2</v>
      </c>
      <c r="U25">
        <v>3.5129213038854808E-2</v>
      </c>
      <c r="V25">
        <v>3.7191688484339409E-2</v>
      </c>
      <c r="W25">
        <v>1.0337368733370971E-2</v>
      </c>
      <c r="X25">
        <v>0.16819263508087576</v>
      </c>
      <c r="Y25">
        <v>8.2509538960683762E-2</v>
      </c>
      <c r="Z25">
        <v>0.37314070436551766</v>
      </c>
      <c r="AA25">
        <v>9.9940795948831498E-2</v>
      </c>
      <c r="AB25">
        <v>4.1779193561159458E-2</v>
      </c>
      <c r="AC25">
        <v>2.7960849633600619E-2</v>
      </c>
      <c r="AD25">
        <v>3.088345037536936E-2</v>
      </c>
      <c r="AE25">
        <v>7.1121099348117108E-3</v>
      </c>
      <c r="AF25">
        <v>9.9299742753092571E-2</v>
      </c>
      <c r="AG25">
        <v>6.6164562158652393E-2</v>
      </c>
      <c r="AH25">
        <v>0.2097519492890455</v>
      </c>
      <c r="AI25">
        <v>8.1659603836814851E-2</v>
      </c>
      <c r="AJ25">
        <v>2.2586370164022086E-2</v>
      </c>
      <c r="AK25">
        <v>1.2672412062785679E-2</v>
      </c>
      <c r="AL25">
        <v>1.6351890618094347E-2</v>
      </c>
      <c r="AM25">
        <v>2.8476744920306199E-3</v>
      </c>
      <c r="AN25">
        <v>4.1787758745526114E-2</v>
      </c>
      <c r="AO25">
        <v>3.1846239369771809E-2</v>
      </c>
      <c r="AP25">
        <v>0.16155256388871156</v>
      </c>
      <c r="AQ25">
        <v>6.9846071889826999E-2</v>
      </c>
      <c r="AR25">
        <v>1.9599613457366844E-2</v>
      </c>
      <c r="AS25">
        <v>9.5106268645964859E-3</v>
      </c>
      <c r="AT25">
        <v>1.1763481600577273E-2</v>
      </c>
      <c r="AU25">
        <v>1.8560701161366956E-3</v>
      </c>
      <c r="AV25">
        <v>2.7040453140980344E-2</v>
      </c>
      <c r="AW25">
        <v>2.1936246819226884E-2</v>
      </c>
      <c r="AX25">
        <v>7.9288426839601717E-2</v>
      </c>
      <c r="AY25">
        <v>4.2677878062218413E-2</v>
      </c>
      <c r="AZ25">
        <v>9.0529153155252551E-3</v>
      </c>
      <c r="BA25">
        <v>4.1073857082553978E-3</v>
      </c>
      <c r="BB25">
        <v>5.069465421453017E-3</v>
      </c>
      <c r="BC25">
        <v>6.5888648351041261E-4</v>
      </c>
      <c r="BD25">
        <v>9.4742869081048432E-3</v>
      </c>
      <c r="BE25">
        <v>8.2476089405343761E-3</v>
      </c>
      <c r="BF25">
        <v>2.3086475133545323E-2</v>
      </c>
      <c r="BG25">
        <v>1.4761731040907965E-2</v>
      </c>
      <c r="BH25">
        <v>2.0402311648400713E-3</v>
      </c>
      <c r="BI25">
        <v>8.3342427953976127E-4</v>
      </c>
      <c r="BJ25">
        <v>1.5088856103182191E-3</v>
      </c>
      <c r="BK25">
        <v>1.1062789044314124E-4</v>
      </c>
      <c r="BL25">
        <v>1.5626910318456335E-3</v>
      </c>
      <c r="BM25">
        <v>2.2688841156505322E-3</v>
      </c>
      <c r="BV25">
        <v>0.51395340842353465</v>
      </c>
      <c r="BW25">
        <v>8.9086308814815274E-3</v>
      </c>
      <c r="BX25">
        <v>-1.3478672042341948E-2</v>
      </c>
      <c r="BY25">
        <v>1.4536919527723464E-2</v>
      </c>
      <c r="BZ25">
        <v>1.4017418588976191E-2</v>
      </c>
      <c r="CA25">
        <v>5.7963261074948855E-3</v>
      </c>
      <c r="CB25">
        <v>0.4455475875011059</v>
      </c>
      <c r="CC25">
        <v>3.8625078649805078E-2</v>
      </c>
    </row>
    <row r="26" spans="1:81" x14ac:dyDescent="0.2">
      <c r="A26">
        <v>1937</v>
      </c>
      <c r="B26">
        <v>1</v>
      </c>
      <c r="C26">
        <v>0.10908326486141359</v>
      </c>
      <c r="D26">
        <v>3.066965706196071E-2</v>
      </c>
      <c r="E26">
        <v>4.8011705364874147E-2</v>
      </c>
      <c r="F26">
        <v>5.3255755937713235E-2</v>
      </c>
      <c r="G26">
        <v>1.5894002563888874E-2</v>
      </c>
      <c r="H26">
        <v>0.61375653037484901</v>
      </c>
      <c r="I26">
        <v>0.12932908383530056</v>
      </c>
      <c r="R26">
        <v>0.47724399025383396</v>
      </c>
      <c r="S26">
        <v>0.10362910161834291</v>
      </c>
      <c r="T26">
        <v>4.4074155446677053E-2</v>
      </c>
      <c r="U26">
        <v>3.0173038654681603E-2</v>
      </c>
      <c r="V26">
        <v>3.6306436571742741E-2</v>
      </c>
      <c r="W26">
        <v>1.034901203133945E-2</v>
      </c>
      <c r="X26">
        <v>0.17133024336724367</v>
      </c>
      <c r="Y26">
        <v>8.1382002563806496E-2</v>
      </c>
      <c r="Z26">
        <v>0.36505657481500964</v>
      </c>
      <c r="AA26">
        <v>9.8508494581186185E-2</v>
      </c>
      <c r="AB26">
        <v>3.5921244893103742E-2</v>
      </c>
      <c r="AC26">
        <v>2.1879239592592161E-2</v>
      </c>
      <c r="AD26">
        <v>2.945252626927828E-2</v>
      </c>
      <c r="AE26">
        <v>7.4449857348633554E-3</v>
      </c>
      <c r="AF26">
        <v>0.10860952410515537</v>
      </c>
      <c r="AG26">
        <v>6.3240559638830476E-2</v>
      </c>
      <c r="AH26">
        <v>0.20709786927093704</v>
      </c>
      <c r="AI26">
        <v>8.4312034507519562E-2</v>
      </c>
      <c r="AJ26">
        <v>2.435083418990748E-2</v>
      </c>
      <c r="AK26">
        <v>1.2000381994440432E-2</v>
      </c>
      <c r="AL26">
        <v>1.5577466917792096E-2</v>
      </c>
      <c r="AM26">
        <v>2.6139549675309641E-3</v>
      </c>
      <c r="AN26">
        <v>3.7997759673033253E-2</v>
      </c>
      <c r="AO26">
        <v>3.0245437020713271E-2</v>
      </c>
      <c r="AP26">
        <v>0.15882844296540372</v>
      </c>
      <c r="AQ26">
        <v>7.2425055086828907E-2</v>
      </c>
      <c r="AR26">
        <v>1.9003569622080482E-2</v>
      </c>
      <c r="AS26">
        <v>9.0050144032121776E-3</v>
      </c>
      <c r="AT26">
        <v>1.102431041818909E-2</v>
      </c>
      <c r="AU26">
        <v>1.7414212286133524E-3</v>
      </c>
      <c r="AV26">
        <v>2.5331044123300676E-2</v>
      </c>
      <c r="AW26">
        <v>2.029802808317906E-2</v>
      </c>
      <c r="AX26">
        <v>7.8577612185950066E-2</v>
      </c>
      <c r="AY26">
        <v>4.5103656230868573E-2</v>
      </c>
      <c r="AZ26">
        <v>8.6204682601774517E-3</v>
      </c>
      <c r="BA26">
        <v>3.9275624001114786E-3</v>
      </c>
      <c r="BB26">
        <v>4.4126056093868413E-3</v>
      </c>
      <c r="BC26">
        <v>6.3651832497759711E-4</v>
      </c>
      <c r="BD26">
        <v>9.2300412649668224E-3</v>
      </c>
      <c r="BE26">
        <v>6.6467600954612802E-3</v>
      </c>
      <c r="BF26">
        <v>2.3716679181061538E-2</v>
      </c>
      <c r="BG26">
        <v>1.6753713812988003E-2</v>
      </c>
      <c r="BH26">
        <v>1.9313396000447004E-3</v>
      </c>
      <c r="BI26">
        <v>8.3978125605917435E-4</v>
      </c>
      <c r="BJ26">
        <v>1.1226586211946204E-3</v>
      </c>
      <c r="BK26">
        <v>1.1250035449713957E-4</v>
      </c>
      <c r="BL26">
        <v>1.6306925205860196E-3</v>
      </c>
      <c r="BM26">
        <v>1.3259930156918813E-3</v>
      </c>
      <c r="BV26">
        <v>0.52275600974616609</v>
      </c>
      <c r="BW26">
        <v>5.4541632430706866E-3</v>
      </c>
      <c r="BX26">
        <v>-1.3404498384716343E-2</v>
      </c>
      <c r="BY26">
        <v>1.7838666710192554E-2</v>
      </c>
      <c r="BZ26">
        <v>1.6949319365970494E-2</v>
      </c>
      <c r="CA26">
        <v>5.5449905325494243E-3</v>
      </c>
      <c r="CB26">
        <v>0.44242628700760533</v>
      </c>
      <c r="CC26">
        <v>4.7947081271494066E-2</v>
      </c>
    </row>
    <row r="27" spans="1:81" x14ac:dyDescent="0.2">
      <c r="A27">
        <v>1938</v>
      </c>
      <c r="B27">
        <v>0.99999994039535522</v>
      </c>
      <c r="C27">
        <v>8.9800455787010527E-2</v>
      </c>
      <c r="D27">
        <v>3.1508069132227867E-2</v>
      </c>
      <c r="E27">
        <v>5.8691602639051738E-2</v>
      </c>
      <c r="F27">
        <v>5.155718686726473E-2</v>
      </c>
      <c r="G27">
        <v>1.8102426646627985E-2</v>
      </c>
      <c r="H27">
        <v>0.6291355241282669</v>
      </c>
      <c r="I27">
        <v>0.12120473479955027</v>
      </c>
      <c r="R27">
        <v>0.47330159391328108</v>
      </c>
      <c r="S27">
        <v>8.3237619582933173E-2</v>
      </c>
      <c r="T27">
        <v>4.5834775539730949E-2</v>
      </c>
      <c r="U27">
        <v>3.654575412788294E-2</v>
      </c>
      <c r="V27">
        <v>3.6261130784540435E-2</v>
      </c>
      <c r="W27">
        <v>1.2046862131540111E-2</v>
      </c>
      <c r="X27">
        <v>0.1800587632477732</v>
      </c>
      <c r="Y27">
        <v>7.9316688498880225E-2</v>
      </c>
      <c r="Z27">
        <v>0.35082547006830606</v>
      </c>
      <c r="AA27">
        <v>7.8255949435789743E-2</v>
      </c>
      <c r="AB27">
        <v>3.6518341570861305E-2</v>
      </c>
      <c r="AC27">
        <v>2.5806430901051846E-2</v>
      </c>
      <c r="AD27">
        <v>2.8812598141158687E-2</v>
      </c>
      <c r="AE27">
        <v>8.5565081083330535E-3</v>
      </c>
      <c r="AF27">
        <v>0.11280296005866203</v>
      </c>
      <c r="AG27">
        <v>6.0072681852449426E-2</v>
      </c>
      <c r="AH27">
        <v>0.18686311104121139</v>
      </c>
      <c r="AI27">
        <v>6.4039120901441829E-2</v>
      </c>
      <c r="AJ27">
        <v>2.3579663011035319E-2</v>
      </c>
      <c r="AK27">
        <v>1.323853887440409E-2</v>
      </c>
      <c r="AL27">
        <v>1.5069585779260861E-2</v>
      </c>
      <c r="AM27">
        <v>3.0139066978306637E-3</v>
      </c>
      <c r="AN27">
        <v>3.9604969395647192E-2</v>
      </c>
      <c r="AO27">
        <v>2.8317326381591429E-2</v>
      </c>
      <c r="AP27">
        <v>0.14042681207784116</v>
      </c>
      <c r="AQ27">
        <v>5.4191280645805175E-2</v>
      </c>
      <c r="AR27">
        <v>1.8160412771371117E-2</v>
      </c>
      <c r="AS27">
        <v>9.6916108104848128E-3</v>
      </c>
      <c r="AT27">
        <v>1.0759406628975969E-2</v>
      </c>
      <c r="AU27">
        <v>2.0066948344684742E-3</v>
      </c>
      <c r="AV27">
        <v>2.6377767056097273E-2</v>
      </c>
      <c r="AW27">
        <v>1.9239639330638329E-2</v>
      </c>
      <c r="AX27">
        <v>6.8887564657880318E-2</v>
      </c>
      <c r="AY27">
        <v>3.4809082739819787E-2</v>
      </c>
      <c r="AZ27">
        <v>8.0633965637895502E-3</v>
      </c>
      <c r="BA27">
        <v>3.9603271467259383E-3</v>
      </c>
      <c r="BB27">
        <v>4.4727587650757392E-3</v>
      </c>
      <c r="BC27">
        <v>7.6162504439647861E-4</v>
      </c>
      <c r="BD27">
        <v>1.010268589617129E-2</v>
      </c>
      <c r="BE27">
        <v>6.7176885019015198E-3</v>
      </c>
      <c r="BF27">
        <v>2.3469044739112523E-2</v>
      </c>
      <c r="BG27">
        <v>1.6067078817105739E-2</v>
      </c>
      <c r="BH27">
        <v>1.751478120068804E-3</v>
      </c>
      <c r="BI27">
        <v>8.2184657545712465E-4</v>
      </c>
      <c r="BJ27">
        <v>1.1495784487178717E-3</v>
      </c>
      <c r="BK27">
        <v>1.5463729036371837E-4</v>
      </c>
      <c r="BL27">
        <v>2.1326367063416916E-3</v>
      </c>
      <c r="BM27">
        <v>1.3917887810575764E-3</v>
      </c>
      <c r="BV27">
        <v>0.52669834648207414</v>
      </c>
      <c r="BW27">
        <v>6.5628362040773547E-3</v>
      </c>
      <c r="BX27">
        <v>-1.4326706407503087E-2</v>
      </c>
      <c r="BY27">
        <v>2.2145848511168791E-2</v>
      </c>
      <c r="BZ27">
        <v>1.5296056082724295E-2</v>
      </c>
      <c r="CA27">
        <v>6.0555645150878745E-3</v>
      </c>
      <c r="CB27">
        <v>0.4490767608804937</v>
      </c>
      <c r="CC27">
        <v>4.1888046300670043E-2</v>
      </c>
    </row>
    <row r="28" spans="1:81" x14ac:dyDescent="0.2">
      <c r="A28">
        <v>1939</v>
      </c>
      <c r="B28">
        <v>0.99999988079071045</v>
      </c>
      <c r="C28">
        <v>0.10088243248479771</v>
      </c>
      <c r="D28">
        <v>2.9148408814983217E-2</v>
      </c>
      <c r="E28">
        <v>5.6353593116128919E-2</v>
      </c>
      <c r="F28">
        <v>4.8796351673738386E-2</v>
      </c>
      <c r="G28">
        <v>1.7808790256995905E-2</v>
      </c>
      <c r="H28">
        <v>0.62725208134550936</v>
      </c>
      <c r="I28">
        <v>0.11975834230784649</v>
      </c>
      <c r="R28">
        <v>0.48824070236757477</v>
      </c>
      <c r="S28">
        <v>9.5445410151019788E-2</v>
      </c>
      <c r="T28">
        <v>4.241703607488205E-2</v>
      </c>
      <c r="U28">
        <v>3.403718045701877E-2</v>
      </c>
      <c r="V28">
        <v>3.5292975412833223E-2</v>
      </c>
      <c r="W28">
        <v>1.2317299481780647E-2</v>
      </c>
      <c r="X28">
        <v>0.18757723628695094</v>
      </c>
      <c r="Y28">
        <v>8.1153564503089456E-2</v>
      </c>
      <c r="Z28">
        <v>0.36342982492339121</v>
      </c>
      <c r="AA28">
        <v>8.8532940582998584E-2</v>
      </c>
      <c r="AB28">
        <v>3.485456936595957E-2</v>
      </c>
      <c r="AC28">
        <v>2.491694415838169E-2</v>
      </c>
      <c r="AD28">
        <v>2.8801867308650843E-2</v>
      </c>
      <c r="AE28">
        <v>8.5054247028297676E-3</v>
      </c>
      <c r="AF28">
        <v>0.11416313263528119</v>
      </c>
      <c r="AG28">
        <v>6.3654946169289489E-2</v>
      </c>
      <c r="AH28">
        <v>0.19606838402797822</v>
      </c>
      <c r="AI28">
        <v>7.2100894305546739E-2</v>
      </c>
      <c r="AJ28">
        <v>2.285498525072421E-2</v>
      </c>
      <c r="AK28">
        <v>1.3079001793384337E-2</v>
      </c>
      <c r="AL28">
        <v>1.5402969893964977E-2</v>
      </c>
      <c r="AM28">
        <v>2.9214341094388756E-3</v>
      </c>
      <c r="AN28">
        <v>3.8699045181602026E-2</v>
      </c>
      <c r="AO28">
        <v>3.1010053493317053E-2</v>
      </c>
      <c r="AP28">
        <v>0.14757563711697991</v>
      </c>
      <c r="AQ28">
        <v>6.0786088584802257E-2</v>
      </c>
      <c r="AR28">
        <v>1.7650913116705393E-2</v>
      </c>
      <c r="AS28">
        <v>9.6402322474004702E-3</v>
      </c>
      <c r="AT28">
        <v>1.0949282198919469E-2</v>
      </c>
      <c r="AU28">
        <v>1.9354120419720578E-3</v>
      </c>
      <c r="AV28">
        <v>2.560495721384819E-2</v>
      </c>
      <c r="AW28">
        <v>2.1008751713332052E-2</v>
      </c>
      <c r="AX28">
        <v>7.1339744655078211E-2</v>
      </c>
      <c r="AY28">
        <v>3.7802897898698992E-2</v>
      </c>
      <c r="AZ28">
        <v>7.828471983515212E-3</v>
      </c>
      <c r="BA28">
        <v>4.0721795718070821E-3</v>
      </c>
      <c r="BB28">
        <v>4.3534715312472357E-3</v>
      </c>
      <c r="BC28">
        <v>7.2355040020571915E-4</v>
      </c>
      <c r="BD28">
        <v>9.6164673197205609E-3</v>
      </c>
      <c r="BE28">
        <v>6.9427059498834058E-3</v>
      </c>
      <c r="BF28">
        <v>2.1579823726581297E-2</v>
      </c>
      <c r="BG28">
        <v>1.4781560368009058E-2</v>
      </c>
      <c r="BH28">
        <v>1.664510777628241E-3</v>
      </c>
      <c r="BI28">
        <v>8.4782082699123753E-4</v>
      </c>
      <c r="BJ28">
        <v>1.0295341187752591E-3</v>
      </c>
      <c r="BK28">
        <v>1.386001784189844E-4</v>
      </c>
      <c r="BL28">
        <v>1.8877432662750707E-3</v>
      </c>
      <c r="BM28">
        <v>1.2300541904834447E-3</v>
      </c>
      <c r="BV28">
        <v>0.51175917842313567</v>
      </c>
      <c r="BW28">
        <v>5.4370223337779217E-3</v>
      </c>
      <c r="BX28">
        <v>-1.3268627259898833E-2</v>
      </c>
      <c r="BY28">
        <v>2.2316412659110149E-2</v>
      </c>
      <c r="BZ28">
        <v>1.3503376260905163E-2</v>
      </c>
      <c r="CA28">
        <v>5.4914907752152582E-3</v>
      </c>
      <c r="CB28">
        <v>0.43967484505855842</v>
      </c>
      <c r="CC28">
        <v>3.8604777804757032E-2</v>
      </c>
    </row>
    <row r="29" spans="1:81" x14ac:dyDescent="0.2">
      <c r="A29">
        <v>1940</v>
      </c>
      <c r="B29">
        <v>0.99999988079071045</v>
      </c>
      <c r="C29">
        <v>0.12827008256299766</v>
      </c>
      <c r="D29">
        <v>2.3642006867284751E-2</v>
      </c>
      <c r="E29">
        <v>5.1843075011455637E-2</v>
      </c>
      <c r="F29">
        <v>4.8194183421087916E-2</v>
      </c>
      <c r="G29">
        <v>1.6979389926922217E-2</v>
      </c>
      <c r="H29">
        <v>0.61332757608811983</v>
      </c>
      <c r="I29">
        <v>0.11774368612213208</v>
      </c>
      <c r="R29">
        <v>0.49110921877393571</v>
      </c>
      <c r="S29">
        <v>0.11958841778161824</v>
      </c>
      <c r="T29">
        <v>2.9441789870452626E-2</v>
      </c>
      <c r="U29">
        <v>2.6940414347729869E-2</v>
      </c>
      <c r="V29">
        <v>3.4441667067238266E-2</v>
      </c>
      <c r="W29">
        <v>1.2113744775917437E-2</v>
      </c>
      <c r="X29">
        <v>0.18997811230339173</v>
      </c>
      <c r="Y29">
        <v>7.8605072627587536E-2</v>
      </c>
      <c r="Z29">
        <v>0.37135692848810598</v>
      </c>
      <c r="AA29">
        <v>0.11285849323774391</v>
      </c>
      <c r="AB29">
        <v>2.5924170171181826E-2</v>
      </c>
      <c r="AC29">
        <v>2.0101128534353509E-2</v>
      </c>
      <c r="AD29">
        <v>2.9179072374974545E-2</v>
      </c>
      <c r="AE29">
        <v>8.0577753850477E-3</v>
      </c>
      <c r="AF29">
        <v>0.11060579278959821</v>
      </c>
      <c r="AG29">
        <v>6.4630495995206191E-2</v>
      </c>
      <c r="AH29">
        <v>0.20894574951576539</v>
      </c>
      <c r="AI29">
        <v>9.2016500931165007E-2</v>
      </c>
      <c r="AJ29">
        <v>1.6363521133081035E-2</v>
      </c>
      <c r="AK29">
        <v>1.0210967364485941E-2</v>
      </c>
      <c r="AL29">
        <v>1.5854681977124842E-2</v>
      </c>
      <c r="AM29">
        <v>2.8718429182116867E-3</v>
      </c>
      <c r="AN29">
        <v>3.9441930503187152E-2</v>
      </c>
      <c r="AO29">
        <v>3.218630468850972E-2</v>
      </c>
      <c r="AP29">
        <v>0.159425474683178</v>
      </c>
      <c r="AQ29">
        <v>7.7488468820502449E-2</v>
      </c>
      <c r="AR29">
        <v>1.2564028172454002E-2</v>
      </c>
      <c r="AS29">
        <v>7.5155277963262247E-3</v>
      </c>
      <c r="AT29">
        <v>1.1322691453147264E-2</v>
      </c>
      <c r="AU29">
        <v>1.9318340995758115E-3</v>
      </c>
      <c r="AV29">
        <v>2.6626779149523185E-2</v>
      </c>
      <c r="AW29">
        <v>2.1976145191649039E-2</v>
      </c>
      <c r="AX29">
        <v>7.9664867030599121E-2</v>
      </c>
      <c r="AY29">
        <v>4.8189530910126323E-2</v>
      </c>
      <c r="AZ29">
        <v>5.506415581209843E-3</v>
      </c>
      <c r="BA29">
        <v>3.1183753232101766E-3</v>
      </c>
      <c r="BB29">
        <v>4.5466576243821067E-3</v>
      </c>
      <c r="BC29">
        <v>7.2953803450195073E-4</v>
      </c>
      <c r="BD29">
        <v>1.0124516866984512E-2</v>
      </c>
      <c r="BE29">
        <v>7.4498326901842292E-3</v>
      </c>
      <c r="BF29">
        <v>2.6027085463741578E-2</v>
      </c>
      <c r="BG29">
        <v>1.9617245082494565E-2</v>
      </c>
      <c r="BH29">
        <v>1.1991161971584932E-3</v>
      </c>
      <c r="BI29">
        <v>6.2976541334401409E-4</v>
      </c>
      <c r="BJ29">
        <v>1.102445393738204E-3</v>
      </c>
      <c r="BK29">
        <v>1.3632156738011464E-4</v>
      </c>
      <c r="BL29">
        <v>1.9213471142818682E-3</v>
      </c>
      <c r="BM29">
        <v>1.4208446953443215E-3</v>
      </c>
      <c r="BV29">
        <v>0.5088906620167748</v>
      </c>
      <c r="BW29">
        <v>8.6816647813794112E-3</v>
      </c>
      <c r="BX29">
        <v>-5.7997830031678759E-3</v>
      </c>
      <c r="BY29">
        <v>2.4902660663725762E-2</v>
      </c>
      <c r="BZ29">
        <v>1.375251635384965E-2</v>
      </c>
      <c r="CA29">
        <v>4.8656451510047799E-3</v>
      </c>
      <c r="CB29">
        <v>0.4233494637847281</v>
      </c>
      <c r="CC29">
        <v>3.9138613494544547E-2</v>
      </c>
    </row>
    <row r="30" spans="1:81" x14ac:dyDescent="0.2">
      <c r="A30">
        <v>1941</v>
      </c>
      <c r="B30">
        <v>0.99999994039535522</v>
      </c>
      <c r="C30">
        <v>0.14976077592012665</v>
      </c>
      <c r="D30">
        <v>1.9102825888425976E-2</v>
      </c>
      <c r="E30">
        <v>4.3520461253006487E-2</v>
      </c>
      <c r="F30">
        <v>5.0807700613595595E-2</v>
      </c>
      <c r="G30">
        <v>1.4316473197904536E-2</v>
      </c>
      <c r="H30">
        <v>0.59852635412611255</v>
      </c>
      <c r="I30">
        <v>0.12396540900082814</v>
      </c>
      <c r="R30">
        <v>0.47151209797567734</v>
      </c>
      <c r="S30">
        <v>0.13504387653855296</v>
      </c>
      <c r="T30">
        <v>2.1310257774049188E-2</v>
      </c>
      <c r="U30">
        <v>1.9925337780051532E-2</v>
      </c>
      <c r="V30">
        <v>3.872560351236938E-2</v>
      </c>
      <c r="W30">
        <v>8.8796977372136311E-3</v>
      </c>
      <c r="X30">
        <v>0.15800138370032116</v>
      </c>
      <c r="Y30">
        <v>8.9625940933119527E-2</v>
      </c>
      <c r="Z30">
        <v>0.36618884432857968</v>
      </c>
      <c r="AA30">
        <v>0.1285772576998872</v>
      </c>
      <c r="AB30">
        <v>1.9282328510479087E-2</v>
      </c>
      <c r="AC30">
        <v>1.4917860828777241E-2</v>
      </c>
      <c r="AD30">
        <v>3.3249484446465728E-2</v>
      </c>
      <c r="AE30">
        <v>5.9784872189916271E-3</v>
      </c>
      <c r="AF30">
        <v>8.9197239255430619E-2</v>
      </c>
      <c r="AG30">
        <v>7.4986186368548105E-2</v>
      </c>
      <c r="AH30">
        <v>0.2159735646528021</v>
      </c>
      <c r="AI30">
        <v>0.10092934485768841</v>
      </c>
      <c r="AJ30">
        <v>1.142869992793751E-2</v>
      </c>
      <c r="AK30">
        <v>6.8820619521284664E-3</v>
      </c>
      <c r="AL30">
        <v>1.9255903750633113E-2</v>
      </c>
      <c r="AM30">
        <v>2.2416169802039862E-3</v>
      </c>
      <c r="AN30">
        <v>3.4634085020518721E-2</v>
      </c>
      <c r="AO30">
        <v>4.0601852163691936E-2</v>
      </c>
      <c r="AP30">
        <v>0.16523869700524907</v>
      </c>
      <c r="AQ30">
        <v>8.2882738438128808E-2</v>
      </c>
      <c r="AR30">
        <v>8.5532196657373029E-3</v>
      </c>
      <c r="AS30">
        <v>5.0021231571923137E-3</v>
      </c>
      <c r="AT30">
        <v>1.4162631417667682E-2</v>
      </c>
      <c r="AU30">
        <v>1.5441309838898174E-3</v>
      </c>
      <c r="AV30">
        <v>2.4182608243133907E-2</v>
      </c>
      <c r="AW30">
        <v>2.8911245099499255E-2</v>
      </c>
      <c r="AX30">
        <v>8.3976725640385483E-2</v>
      </c>
      <c r="AY30">
        <v>5.0489802197883883E-2</v>
      </c>
      <c r="AZ30">
        <v>3.6581006590163056E-3</v>
      </c>
      <c r="BA30">
        <v>2.0137110667943106E-3</v>
      </c>
      <c r="BB30">
        <v>6.2293371765748916E-3</v>
      </c>
      <c r="BC30">
        <v>5.9801027167520268E-4</v>
      </c>
      <c r="BD30">
        <v>9.5200895767290974E-3</v>
      </c>
      <c r="BE30">
        <v>1.1467674691711784E-2</v>
      </c>
      <c r="BF30">
        <v>2.8362516216303934E-2</v>
      </c>
      <c r="BG30">
        <v>2.0747930786222321E-2</v>
      </c>
      <c r="BH30">
        <v>8.2754899563208903E-4</v>
      </c>
      <c r="BI30">
        <v>4.0520396027872652E-4</v>
      </c>
      <c r="BJ30">
        <v>1.7059728473593934E-3</v>
      </c>
      <c r="BK30">
        <v>1.0803982718471584E-4</v>
      </c>
      <c r="BL30">
        <v>1.7305462975028356E-3</v>
      </c>
      <c r="BM30">
        <v>2.8372735021238485E-3</v>
      </c>
      <c r="BV30">
        <v>0.52848784241967794</v>
      </c>
      <c r="BW30">
        <v>1.4716899381573695E-2</v>
      </c>
      <c r="BX30">
        <v>-2.2074318856232138E-3</v>
      </c>
      <c r="BY30">
        <v>2.3595123472954952E-2</v>
      </c>
      <c r="BZ30">
        <v>1.2082097101226215E-2</v>
      </c>
      <c r="CA30">
        <v>5.4367754606909052E-3</v>
      </c>
      <c r="CB30">
        <v>0.44052497042579142</v>
      </c>
      <c r="CC30">
        <v>3.4339468067708614E-2</v>
      </c>
    </row>
    <row r="31" spans="1:81" x14ac:dyDescent="0.2">
      <c r="A31">
        <v>1942</v>
      </c>
      <c r="B31">
        <v>1</v>
      </c>
      <c r="C31">
        <v>0.14948965568162742</v>
      </c>
      <c r="D31">
        <v>1.2960491631437534E-2</v>
      </c>
      <c r="E31">
        <v>3.7932035894536406E-2</v>
      </c>
      <c r="F31">
        <v>5.1112432675104402E-2</v>
      </c>
      <c r="G31">
        <v>1.0957278932538842E-2</v>
      </c>
      <c r="H31">
        <v>0.6065930815597198</v>
      </c>
      <c r="I31">
        <v>0.13095502362503569</v>
      </c>
      <c r="R31">
        <v>0.42546704574048483</v>
      </c>
      <c r="S31">
        <v>0.13535972410367855</v>
      </c>
      <c r="T31">
        <v>1.4697333999247121E-2</v>
      </c>
      <c r="U31">
        <v>1.6990368793326618E-2</v>
      </c>
      <c r="V31">
        <v>3.8040507987917298E-2</v>
      </c>
      <c r="W31">
        <v>5.4306261364964106E-3</v>
      </c>
      <c r="X31">
        <v>0.12300700599510804</v>
      </c>
      <c r="Y31">
        <v>9.194147872471084E-2</v>
      </c>
      <c r="Z31">
        <v>0.33683006383810937</v>
      </c>
      <c r="AA31">
        <v>0.12759001859133218</v>
      </c>
      <c r="AB31">
        <v>1.3609836547444505E-2</v>
      </c>
      <c r="AC31">
        <v>1.1828712024079112E-2</v>
      </c>
      <c r="AD31">
        <v>3.2563410655242472E-2</v>
      </c>
      <c r="AE31">
        <v>3.9279120260626611E-3</v>
      </c>
      <c r="AF31">
        <v>7.0689834666775864E-2</v>
      </c>
      <c r="AG31">
        <v>7.6620339327172576E-2</v>
      </c>
      <c r="AH31">
        <v>0.20627929630672642</v>
      </c>
      <c r="AI31">
        <v>0.10192332822452019</v>
      </c>
      <c r="AJ31">
        <v>8.7791686581307968E-3</v>
      </c>
      <c r="AK31">
        <v>5.3833296115862687E-3</v>
      </c>
      <c r="AL31">
        <v>1.9766425627386664E-2</v>
      </c>
      <c r="AM31">
        <v>1.362630848091151E-3</v>
      </c>
      <c r="AN31">
        <v>2.5077293179634901E-2</v>
      </c>
      <c r="AO31">
        <v>4.3987120157376415E-2</v>
      </c>
      <c r="AP31">
        <v>0.15931921214066064</v>
      </c>
      <c r="AQ31">
        <v>8.281402212237067E-2</v>
      </c>
      <c r="AR31">
        <v>6.5903745057251471E-3</v>
      </c>
      <c r="AS31">
        <v>3.8370020898855772E-3</v>
      </c>
      <c r="AT31">
        <v>1.4965171644108681E-2</v>
      </c>
      <c r="AU31">
        <v>9.3920411590828385E-4</v>
      </c>
      <c r="AV31">
        <v>1.7677461543714142E-2</v>
      </c>
      <c r="AW31">
        <v>3.2495976118948132E-2</v>
      </c>
      <c r="AX31">
        <v>8.033325086590512E-2</v>
      </c>
      <c r="AY31">
        <v>4.6944981305635389E-2</v>
      </c>
      <c r="AZ31">
        <v>2.7437640996013494E-3</v>
      </c>
      <c r="BA31">
        <v>1.4143231124121958E-3</v>
      </c>
      <c r="BB31">
        <v>7.30858476293664E-3</v>
      </c>
      <c r="BC31">
        <v>3.5168976652190262E-4</v>
      </c>
      <c r="BD31">
        <v>6.6946578159443135E-3</v>
      </c>
      <c r="BE31">
        <v>1.4875250002853311E-2</v>
      </c>
      <c r="BF31">
        <v>2.5239144392629091E-2</v>
      </c>
      <c r="BG31">
        <v>1.6105153593829795E-2</v>
      </c>
      <c r="BH31">
        <v>5.5605850019000021E-4</v>
      </c>
      <c r="BI31">
        <v>2.3231002362234136E-4</v>
      </c>
      <c r="BJ31">
        <v>2.448210775584902E-3</v>
      </c>
      <c r="BK31">
        <v>5.3688584305966599E-5</v>
      </c>
      <c r="BL31">
        <v>9.502591407932428E-4</v>
      </c>
      <c r="BM31">
        <v>4.893463774302843E-3</v>
      </c>
      <c r="BV31">
        <v>0.57453295425951523</v>
      </c>
      <c r="BW31">
        <v>1.4129931577948868E-2</v>
      </c>
      <c r="BX31">
        <v>-1.7368423678095855E-3</v>
      </c>
      <c r="BY31">
        <v>2.0941667101209791E-2</v>
      </c>
      <c r="BZ31">
        <v>1.3071924687187104E-2</v>
      </c>
      <c r="CA31">
        <v>5.5266527960424316E-3</v>
      </c>
      <c r="CB31">
        <v>0.48358607556461175</v>
      </c>
      <c r="CC31">
        <v>3.9013544900324854E-2</v>
      </c>
    </row>
    <row r="32" spans="1:81" x14ac:dyDescent="0.2">
      <c r="A32">
        <v>1943</v>
      </c>
      <c r="B32">
        <v>1.0000001192092896</v>
      </c>
      <c r="C32">
        <v>0.14515328152172077</v>
      </c>
      <c r="D32">
        <v>8.1118692977949838E-3</v>
      </c>
      <c r="E32">
        <v>3.3284104464391319E-2</v>
      </c>
      <c r="F32">
        <v>4.8569505340859694E-2</v>
      </c>
      <c r="G32">
        <v>8.5759952183163922E-3</v>
      </c>
      <c r="H32">
        <v>0.62892130674765745</v>
      </c>
      <c r="I32">
        <v>0.12738393740925938</v>
      </c>
      <c r="R32">
        <v>0.39160213755331802</v>
      </c>
      <c r="S32">
        <v>0.12934107351627963</v>
      </c>
      <c r="T32">
        <v>1.2078574973011867E-2</v>
      </c>
      <c r="U32">
        <v>1.5049176029014222E-2</v>
      </c>
      <c r="V32">
        <v>3.7502476917750757E-2</v>
      </c>
      <c r="W32">
        <v>3.5013075550231424E-3</v>
      </c>
      <c r="X32">
        <v>0.1005569230158482</v>
      </c>
      <c r="Y32">
        <v>9.3572605546390158E-2</v>
      </c>
      <c r="Z32">
        <v>0.3109284975869282</v>
      </c>
      <c r="AA32">
        <v>0.12082368167569776</v>
      </c>
      <c r="AB32">
        <v>1.1368481230564303E-2</v>
      </c>
      <c r="AC32">
        <v>1.022731039841189E-2</v>
      </c>
      <c r="AD32">
        <v>3.2583489950175584E-2</v>
      </c>
      <c r="AE32">
        <v>2.5927486582750909E-3</v>
      </c>
      <c r="AF32">
        <v>5.3883738205327353E-2</v>
      </c>
      <c r="AG32">
        <v>7.9449047468476253E-2</v>
      </c>
      <c r="AH32">
        <v>0.18658044112866959</v>
      </c>
      <c r="AI32">
        <v>9.2016843356748673E-2</v>
      </c>
      <c r="AJ32">
        <v>7.5080959382525878E-3</v>
      </c>
      <c r="AK32">
        <v>4.3849736777819837E-3</v>
      </c>
      <c r="AL32">
        <v>1.99201993198732E-2</v>
      </c>
      <c r="AM32">
        <v>7.9887546975001037E-4</v>
      </c>
      <c r="AN32">
        <v>1.5934132424456366E-2</v>
      </c>
      <c r="AO32">
        <v>4.6017320941806744E-2</v>
      </c>
      <c r="AP32">
        <v>0.14108140833456037</v>
      </c>
      <c r="AQ32">
        <v>7.2051306650976657E-2</v>
      </c>
      <c r="AR32">
        <v>5.6451709964907889E-3</v>
      </c>
      <c r="AS32">
        <v>3.0239314020881619E-3</v>
      </c>
      <c r="AT32">
        <v>1.4958999114555931E-2</v>
      </c>
      <c r="AU32">
        <v>5.4370387553053987E-4</v>
      </c>
      <c r="AV32">
        <v>1.1189694545854509E-2</v>
      </c>
      <c r="AW32">
        <v>3.3668601749063796E-2</v>
      </c>
      <c r="AX32">
        <v>6.8221088403669722E-2</v>
      </c>
      <c r="AY32">
        <v>3.9216172130437849E-2</v>
      </c>
      <c r="AZ32">
        <v>2.4296465758786522E-3</v>
      </c>
      <c r="BA32">
        <v>1.1146100558672527E-3</v>
      </c>
      <c r="BB32">
        <v>6.8612005455238522E-3</v>
      </c>
      <c r="BC32">
        <v>1.998406407254223E-4</v>
      </c>
      <c r="BD32">
        <v>4.157252177648338E-3</v>
      </c>
      <c r="BE32">
        <v>1.4242366277588363E-2</v>
      </c>
      <c r="BF32">
        <v>1.8565043699623144E-2</v>
      </c>
      <c r="BG32">
        <v>1.1876892754807212E-2</v>
      </c>
      <c r="BH32">
        <v>5.2572388021081056E-4</v>
      </c>
      <c r="BI32">
        <v>1.708182705977238E-4</v>
      </c>
      <c r="BJ32">
        <v>1.8944509314095476E-3</v>
      </c>
      <c r="BK32">
        <v>2.7575474027750249E-5</v>
      </c>
      <c r="BL32">
        <v>4.5499275506663485E-4</v>
      </c>
      <c r="BM32">
        <v>3.6145896335034663E-3</v>
      </c>
      <c r="BV32">
        <v>0.60839798165597148</v>
      </c>
      <c r="BW32">
        <v>1.5812208005441142E-2</v>
      </c>
      <c r="BX32">
        <v>-3.9667056752168825E-3</v>
      </c>
      <c r="BY32">
        <v>1.8234928435377096E-2</v>
      </c>
      <c r="BZ32">
        <v>1.1067028423108936E-2</v>
      </c>
      <c r="CA32">
        <v>5.0746876632932498E-3</v>
      </c>
      <c r="CB32">
        <v>0.52836438373180927</v>
      </c>
      <c r="CC32">
        <v>3.3811331862869221E-2</v>
      </c>
    </row>
    <row r="33" spans="1:81" x14ac:dyDescent="0.2">
      <c r="A33">
        <v>1944</v>
      </c>
      <c r="B33">
        <v>0.99999994039535522</v>
      </c>
      <c r="C33">
        <v>0.13610304762397052</v>
      </c>
      <c r="D33">
        <v>5.7543910271503559E-3</v>
      </c>
      <c r="E33">
        <v>3.2874886605416917E-2</v>
      </c>
      <c r="F33">
        <v>4.5609942558020818E-2</v>
      </c>
      <c r="G33">
        <v>7.5188823873393673E-3</v>
      </c>
      <c r="H33">
        <v>0.64849668935949467</v>
      </c>
      <c r="I33">
        <v>0.12364216043860732</v>
      </c>
      <c r="R33">
        <v>0.36311407110803429</v>
      </c>
      <c r="S33">
        <v>0.11334816667732658</v>
      </c>
      <c r="T33">
        <v>1.2526958185326939E-2</v>
      </c>
      <c r="U33">
        <v>1.3123801408854698E-2</v>
      </c>
      <c r="V33">
        <v>3.0055978522634415E-2</v>
      </c>
      <c r="W33">
        <v>3.3644311346317868E-3</v>
      </c>
      <c r="X33">
        <v>0.11616918819181284</v>
      </c>
      <c r="Y33">
        <v>7.4525546987446997E-2</v>
      </c>
      <c r="Z33">
        <v>0.27554703493833738</v>
      </c>
      <c r="AA33">
        <v>0.10509028368112396</v>
      </c>
      <c r="AB33">
        <v>1.1690578778569731E-2</v>
      </c>
      <c r="AC33">
        <v>9.3193116495876825E-3</v>
      </c>
      <c r="AD33">
        <v>2.651790720536636E-2</v>
      </c>
      <c r="AE33">
        <v>2.2860731028370843E-3</v>
      </c>
      <c r="AF33">
        <v>5.6173205202326847E-2</v>
      </c>
      <c r="AG33">
        <v>6.4469675318525765E-2</v>
      </c>
      <c r="AH33">
        <v>0.1541485110538536</v>
      </c>
      <c r="AI33">
        <v>7.6454178260019032E-2</v>
      </c>
      <c r="AJ33">
        <v>7.5529260203454534E-3</v>
      </c>
      <c r="AK33">
        <v>3.9293760270337199E-3</v>
      </c>
      <c r="AL33">
        <v>1.5236323937711108E-2</v>
      </c>
      <c r="AM33">
        <v>6.8638935510396785E-4</v>
      </c>
      <c r="AN33">
        <v>1.5810174439226381E-2</v>
      </c>
      <c r="AO33">
        <v>3.4479143014413988E-2</v>
      </c>
      <c r="AP33">
        <v>0.11397215980292856</v>
      </c>
      <c r="AQ33">
        <v>5.8608082236979414E-2</v>
      </c>
      <c r="AR33">
        <v>5.6596937596963843E-3</v>
      </c>
      <c r="AS33">
        <v>2.7347604485743588E-3</v>
      </c>
      <c r="AT33">
        <v>1.1197319891686016E-2</v>
      </c>
      <c r="AU33">
        <v>4.6090751088819691E-4</v>
      </c>
      <c r="AV33">
        <v>1.0845890249370105E-2</v>
      </c>
      <c r="AW33">
        <v>2.4465505705734081E-2</v>
      </c>
      <c r="AX33">
        <v>5.3374910300894259E-2</v>
      </c>
      <c r="AY33">
        <v>3.1181980726110052E-2</v>
      </c>
      <c r="AZ33">
        <v>2.485909954876569E-3</v>
      </c>
      <c r="BA33">
        <v>9.9642227664841734E-4</v>
      </c>
      <c r="BB33">
        <v>4.947173714548417E-3</v>
      </c>
      <c r="BC33">
        <v>1.6782124256211643E-4</v>
      </c>
      <c r="BD33">
        <v>3.9659989108725181E-3</v>
      </c>
      <c r="BE33">
        <v>9.6296034752761661E-3</v>
      </c>
      <c r="BF33">
        <v>1.6313292190522473E-2</v>
      </c>
      <c r="BG33">
        <v>1.1132685297973512E-2</v>
      </c>
      <c r="BH33">
        <v>6.2626560691702595E-4</v>
      </c>
      <c r="BI33">
        <v>1.8114800872511122E-4</v>
      </c>
      <c r="BJ33">
        <v>1.3841005381753893E-3</v>
      </c>
      <c r="BK33">
        <v>2.5755302209439439E-5</v>
      </c>
      <c r="BL33">
        <v>5.3731724791620096E-4</v>
      </c>
      <c r="BM33">
        <v>2.4260201886057938E-3</v>
      </c>
      <c r="BV33">
        <v>0.63688586928732094</v>
      </c>
      <c r="BW33">
        <v>2.2754880946643935E-2</v>
      </c>
      <c r="BX33">
        <v>-6.7725671581765848E-3</v>
      </c>
      <c r="BY33">
        <v>1.9751085196562219E-2</v>
      </c>
      <c r="BZ33">
        <v>1.5553964035386402E-2</v>
      </c>
      <c r="CA33">
        <v>4.1544512527075805E-3</v>
      </c>
      <c r="CB33">
        <v>0.53232750116768179</v>
      </c>
      <c r="CC33">
        <v>4.9116613451160321E-2</v>
      </c>
    </row>
    <row r="34" spans="1:81" x14ac:dyDescent="0.2">
      <c r="A34">
        <v>1945</v>
      </c>
      <c r="B34">
        <v>0.99999994039535522</v>
      </c>
      <c r="C34">
        <v>0.11196473533319914</v>
      </c>
      <c r="D34">
        <v>6.9156205041501148E-3</v>
      </c>
      <c r="E34">
        <v>3.3875778425760408E-2</v>
      </c>
      <c r="F34">
        <v>4.7592279614929289E-2</v>
      </c>
      <c r="G34">
        <v>7.2612503501738833E-3</v>
      </c>
      <c r="H34">
        <v>0.66181886633671061</v>
      </c>
      <c r="I34">
        <v>0.13057146943507655</v>
      </c>
      <c r="R34">
        <v>0.35577126651351837</v>
      </c>
      <c r="S34">
        <v>9.0985819949178717E-2</v>
      </c>
      <c r="T34">
        <v>1.437661283008518E-2</v>
      </c>
      <c r="U34">
        <v>1.3552165279351968E-2</v>
      </c>
      <c r="V34">
        <v>3.3538947145423582E-2</v>
      </c>
      <c r="W34">
        <v>3.1585521131000075E-3</v>
      </c>
      <c r="X34">
        <v>0.11450062784713841</v>
      </c>
      <c r="Y34">
        <v>8.5658541349240475E-2</v>
      </c>
      <c r="Z34">
        <v>0.26863490547776792</v>
      </c>
      <c r="AA34">
        <v>8.3639722523772414E-2</v>
      </c>
      <c r="AB34">
        <v>1.3606591688081485E-2</v>
      </c>
      <c r="AC34">
        <v>9.6129109164957184E-3</v>
      </c>
      <c r="AD34">
        <v>2.9743308847848458E-2</v>
      </c>
      <c r="AE34">
        <v>2.1668894947261741E-3</v>
      </c>
      <c r="AF34">
        <v>5.5280791477775211E-2</v>
      </c>
      <c r="AG34">
        <v>7.4584690529068395E-2</v>
      </c>
      <c r="AH34">
        <v>0.14328750629287154</v>
      </c>
      <c r="AI34">
        <v>5.772842486514608E-2</v>
      </c>
      <c r="AJ34">
        <v>8.7845421534603826E-3</v>
      </c>
      <c r="AK34">
        <v>3.9928668231825181E-3</v>
      </c>
      <c r="AL34">
        <v>1.6691136109540646E-2</v>
      </c>
      <c r="AM34">
        <v>6.7389666240676627E-4</v>
      </c>
      <c r="AN34">
        <v>1.6650415909580833E-2</v>
      </c>
      <c r="AO34">
        <v>3.8766223769554305E-2</v>
      </c>
      <c r="AP34">
        <v>0.10312648358319186</v>
      </c>
      <c r="AQ34">
        <v>4.3148607919066828E-2</v>
      </c>
      <c r="AR34">
        <v>6.6099500618865617E-3</v>
      </c>
      <c r="AS34">
        <v>2.7663878514045072E-3</v>
      </c>
      <c r="AT34">
        <v>1.2023487204684543E-2</v>
      </c>
      <c r="AU34">
        <v>4.5012721433422629E-4</v>
      </c>
      <c r="AV34">
        <v>1.1301060448843705E-2</v>
      </c>
      <c r="AW34">
        <v>2.6826862882971491E-2</v>
      </c>
      <c r="AX34">
        <v>4.5501659023855841E-2</v>
      </c>
      <c r="AY34">
        <v>2.2455510653758334E-2</v>
      </c>
      <c r="AZ34">
        <v>3.0077188514898122E-3</v>
      </c>
      <c r="BA34">
        <v>1.0076218056024886E-3</v>
      </c>
      <c r="BB34">
        <v>5.0474905351794875E-3</v>
      </c>
      <c r="BC34">
        <v>1.6057713728273766E-4</v>
      </c>
      <c r="BD34">
        <v>3.9789457239148337E-3</v>
      </c>
      <c r="BE34">
        <v>9.8437943166281468E-3</v>
      </c>
      <c r="BF34">
        <v>1.2138674100002288E-2</v>
      </c>
      <c r="BG34">
        <v>7.3592012358224788E-3</v>
      </c>
      <c r="BH34">
        <v>7.9079760353142708E-4</v>
      </c>
      <c r="BI34">
        <v>1.845429268466901E-4</v>
      </c>
      <c r="BJ34">
        <v>1.2434502830472669E-3</v>
      </c>
      <c r="BK34">
        <v>2.4497189483929208E-5</v>
      </c>
      <c r="BL34">
        <v>5.3121941202557358E-4</v>
      </c>
      <c r="BM34">
        <v>2.004965449244926E-3</v>
      </c>
      <c r="BV34">
        <v>0.6442286738818368</v>
      </c>
      <c r="BW34">
        <v>2.0978915384020427E-2</v>
      </c>
      <c r="BX34">
        <v>-7.4609923259350624E-3</v>
      </c>
      <c r="BY34">
        <v>2.0323613146408438E-2</v>
      </c>
      <c r="BZ34">
        <v>1.4053332469505707E-2</v>
      </c>
      <c r="CA34">
        <v>4.1026982370738763E-3</v>
      </c>
      <c r="CB34">
        <v>0.54731823848957217</v>
      </c>
      <c r="CC34">
        <v>4.4912928085836079E-2</v>
      </c>
    </row>
    <row r="35" spans="1:81" x14ac:dyDescent="0.2">
      <c r="A35">
        <v>1946</v>
      </c>
      <c r="B35">
        <v>1</v>
      </c>
      <c r="C35">
        <v>9.8791895940883584E-2</v>
      </c>
      <c r="D35">
        <v>5.1688542944216542E-3</v>
      </c>
      <c r="E35">
        <v>3.5349100057865596E-2</v>
      </c>
      <c r="F35">
        <v>5.4727699210944288E-2</v>
      </c>
      <c r="G35">
        <v>8.0529477938428642E-3</v>
      </c>
      <c r="H35">
        <v>0.6471157173118689</v>
      </c>
      <c r="I35">
        <v>0.15079378539017313</v>
      </c>
      <c r="R35">
        <v>0.37222102133044177</v>
      </c>
      <c r="S35">
        <v>8.215572435333289E-2</v>
      </c>
      <c r="T35">
        <v>1.2836468213970682E-2</v>
      </c>
      <c r="U35">
        <v>1.4735709919319882E-2</v>
      </c>
      <c r="V35">
        <v>4.016694557932593E-2</v>
      </c>
      <c r="W35">
        <v>3.5723145986145842E-3</v>
      </c>
      <c r="X35">
        <v>0.11469487143843295</v>
      </c>
      <c r="Y35">
        <v>0.10405898722744487</v>
      </c>
      <c r="Z35">
        <v>0.2823527610500069</v>
      </c>
      <c r="AA35">
        <v>7.4236467146928345E-2</v>
      </c>
      <c r="AB35">
        <v>1.2355099724227794E-2</v>
      </c>
      <c r="AC35">
        <v>1.0542355117428277E-2</v>
      </c>
      <c r="AD35">
        <v>3.5043513576555455E-2</v>
      </c>
      <c r="AE35">
        <v>2.5124061607382704E-3</v>
      </c>
      <c r="AF35">
        <v>5.8878062096461056E-2</v>
      </c>
      <c r="AG35">
        <v>8.8784857227667671E-2</v>
      </c>
      <c r="AH35">
        <v>0.14325523261360212</v>
      </c>
      <c r="AI35">
        <v>4.9425997885500408E-2</v>
      </c>
      <c r="AJ35">
        <v>7.7488992331874243E-3</v>
      </c>
      <c r="AK35">
        <v>4.425381875176106E-3</v>
      </c>
      <c r="AL35">
        <v>1.8264866734406748E-2</v>
      </c>
      <c r="AM35">
        <v>8.5072616290223619E-4</v>
      </c>
      <c r="AN35">
        <v>2.0540294925506186E-2</v>
      </c>
      <c r="AO35">
        <v>4.1999065796923016E-2</v>
      </c>
      <c r="AP35">
        <v>0.10097920362167735</v>
      </c>
      <c r="AQ35">
        <v>3.6460133788139844E-2</v>
      </c>
      <c r="AR35">
        <v>5.8692660291642853E-3</v>
      </c>
      <c r="AS35">
        <v>3.0801010326222673E-3</v>
      </c>
      <c r="AT35">
        <v>1.2917144442961478E-2</v>
      </c>
      <c r="AU35">
        <v>5.6570574766607608E-4</v>
      </c>
      <c r="AV35">
        <v>1.3767886138898611E-2</v>
      </c>
      <c r="AW35">
        <v>2.8318966442224786E-2</v>
      </c>
      <c r="AX35">
        <v>4.3130461121381039E-2</v>
      </c>
      <c r="AY35">
        <v>1.973028698383883E-2</v>
      </c>
      <c r="AZ35">
        <v>2.7925080219709303E-3</v>
      </c>
      <c r="BA35">
        <v>1.1674663179327535E-3</v>
      </c>
      <c r="BB35">
        <v>5.0801578236078651E-3</v>
      </c>
      <c r="BC35">
        <v>2.0188968181863954E-4</v>
      </c>
      <c r="BD35">
        <v>4.8533671270161432E-3</v>
      </c>
      <c r="BE35">
        <v>9.3047851651958842E-3</v>
      </c>
      <c r="BF35">
        <v>1.2558065542460143E-2</v>
      </c>
      <c r="BG35">
        <v>7.8611002171533571E-3</v>
      </c>
      <c r="BH35">
        <v>8.5499883666802017E-4</v>
      </c>
      <c r="BI35">
        <v>2.3715618179809749E-4</v>
      </c>
      <c r="BJ35">
        <v>1.1838658759059995E-3</v>
      </c>
      <c r="BK35">
        <v>3.3092621003601028E-5</v>
      </c>
      <c r="BL35">
        <v>7.577138180884386E-4</v>
      </c>
      <c r="BM35">
        <v>1.6301379918426298E-3</v>
      </c>
      <c r="BV35">
        <v>0.62777897866955823</v>
      </c>
      <c r="BW35">
        <v>1.6636171587550694E-2</v>
      </c>
      <c r="BX35">
        <v>-7.6676139195490283E-3</v>
      </c>
      <c r="BY35">
        <v>2.0613390138545715E-2</v>
      </c>
      <c r="BZ35">
        <v>1.4560753631618358E-2</v>
      </c>
      <c r="CA35">
        <v>4.4806331952282801E-3</v>
      </c>
      <c r="CB35">
        <v>0.53242084587343597</v>
      </c>
      <c r="CC35">
        <v>4.6734798162728255E-2</v>
      </c>
    </row>
    <row r="36" spans="1:81" x14ac:dyDescent="0.2">
      <c r="A36">
        <v>1947</v>
      </c>
      <c r="B36">
        <v>1</v>
      </c>
      <c r="C36">
        <v>0.12110197360960891</v>
      </c>
      <c r="D36">
        <v>6.4743956607921753E-3</v>
      </c>
      <c r="E36">
        <v>3.2524679893484273E-2</v>
      </c>
      <c r="F36">
        <v>5.2878567732100264E-2</v>
      </c>
      <c r="G36">
        <v>9.1604184222148326E-3</v>
      </c>
      <c r="H36">
        <v>0.64281155209894358</v>
      </c>
      <c r="I36">
        <v>0.13504841258285596</v>
      </c>
      <c r="R36">
        <v>0.371338570373687</v>
      </c>
      <c r="S36">
        <v>0.10206923304709251</v>
      </c>
      <c r="T36">
        <v>1.3029404790105281E-2</v>
      </c>
      <c r="U36">
        <v>1.3706138458447719E-2</v>
      </c>
      <c r="V36">
        <v>3.8389887678427277E-2</v>
      </c>
      <c r="W36">
        <v>3.9001423993470668E-3</v>
      </c>
      <c r="X36">
        <v>0.10829948176017683</v>
      </c>
      <c r="Y36">
        <v>9.1944282240090353E-2</v>
      </c>
      <c r="Z36">
        <v>0.2858498290712661</v>
      </c>
      <c r="AA36">
        <v>9.3988378508302592E-2</v>
      </c>
      <c r="AB36">
        <v>1.2438088563498456E-2</v>
      </c>
      <c r="AC36">
        <v>9.9120817718158071E-3</v>
      </c>
      <c r="AD36">
        <v>3.3258832615680398E-2</v>
      </c>
      <c r="AE36">
        <v>2.7858318854990937E-3</v>
      </c>
      <c r="AF36">
        <v>5.5706176607784069E-2</v>
      </c>
      <c r="AG36">
        <v>7.7760439118685687E-2</v>
      </c>
      <c r="AH36">
        <v>0.15024052383653858</v>
      </c>
      <c r="AI36">
        <v>6.600601059647504E-2</v>
      </c>
      <c r="AJ36">
        <v>7.6598335949274281E-3</v>
      </c>
      <c r="AK36">
        <v>4.242537631234845E-3</v>
      </c>
      <c r="AL36">
        <v>1.6621006972319205E-2</v>
      </c>
      <c r="AM36">
        <v>9.5597803454588548E-4</v>
      </c>
      <c r="AN36">
        <v>1.9981022922339772E-2</v>
      </c>
      <c r="AO36">
        <v>3.4774134084696415E-2</v>
      </c>
      <c r="AP36">
        <v>0.10802985708339374</v>
      </c>
      <c r="AQ36">
        <v>5.075318042179261E-2</v>
      </c>
      <c r="AR36">
        <v>5.7390495823613236E-3</v>
      </c>
      <c r="AS36">
        <v>3.0017323724676132E-3</v>
      </c>
      <c r="AT36">
        <v>1.1587984229249122E-2</v>
      </c>
      <c r="AU36">
        <v>6.3505349692472674E-4</v>
      </c>
      <c r="AV36">
        <v>1.3374726037110872E-2</v>
      </c>
      <c r="AW36">
        <v>2.2938130943487473E-2</v>
      </c>
      <c r="AX36">
        <v>4.9672613218915647E-2</v>
      </c>
      <c r="AY36">
        <v>2.9431739136862391E-2</v>
      </c>
      <c r="AZ36">
        <v>2.7008062694688197E-3</v>
      </c>
      <c r="BA36">
        <v>1.1904753086868667E-3</v>
      </c>
      <c r="BB36">
        <v>4.4040937241543818E-3</v>
      </c>
      <c r="BC36">
        <v>2.2673545109818156E-4</v>
      </c>
      <c r="BD36">
        <v>4.7179923330925039E-3</v>
      </c>
      <c r="BE36">
        <v>7.0007709955525006E-3</v>
      </c>
      <c r="BF36">
        <v>1.6137173455335076E-2</v>
      </c>
      <c r="BG36">
        <v>1.2222416209178239E-2</v>
      </c>
      <c r="BH36">
        <v>7.8297459529061962E-4</v>
      </c>
      <c r="BI36">
        <v>2.6016706613927277E-4</v>
      </c>
      <c r="BJ36">
        <v>1.0145198734099947E-3</v>
      </c>
      <c r="BK36">
        <v>3.6006175298401318E-5</v>
      </c>
      <c r="BL36">
        <v>6.9515935155010933E-4</v>
      </c>
      <c r="BM36">
        <v>1.125930184468441E-3</v>
      </c>
      <c r="BV36">
        <v>0.628661429626313</v>
      </c>
      <c r="BW36">
        <v>1.9032740562516401E-2</v>
      </c>
      <c r="BX36">
        <v>-6.5550091293131059E-3</v>
      </c>
      <c r="BY36">
        <v>1.8818541435036557E-2</v>
      </c>
      <c r="BZ36">
        <v>1.4488680053672987E-2</v>
      </c>
      <c r="CA36">
        <v>5.2602760228677662E-3</v>
      </c>
      <c r="CB36">
        <v>0.5345120703387668</v>
      </c>
      <c r="CC36">
        <v>4.3104130342765612E-2</v>
      </c>
    </row>
    <row r="37" spans="1:81" x14ac:dyDescent="0.2">
      <c r="A37">
        <v>1948</v>
      </c>
      <c r="B37">
        <v>1</v>
      </c>
      <c r="C37">
        <v>0.13887446478139093</v>
      </c>
      <c r="D37">
        <v>5.6885363763363728E-3</v>
      </c>
      <c r="E37">
        <v>3.1761920676976634E-2</v>
      </c>
      <c r="F37">
        <v>5.3300647216108825E-2</v>
      </c>
      <c r="G37">
        <v>9.4570717001193905E-3</v>
      </c>
      <c r="H37">
        <v>0.62483881528043694</v>
      </c>
      <c r="I37">
        <v>0.13607854396863092</v>
      </c>
      <c r="R37">
        <v>0.39067620308458489</v>
      </c>
      <c r="S37">
        <v>0.11817965830433455</v>
      </c>
      <c r="T37">
        <v>1.1851856570754899E-2</v>
      </c>
      <c r="U37">
        <v>1.3264363396371194E-2</v>
      </c>
      <c r="V37">
        <v>3.6600387366172243E-2</v>
      </c>
      <c r="W37">
        <v>4.4770121022760633E-3</v>
      </c>
      <c r="X37">
        <v>0.11989055066989061</v>
      </c>
      <c r="Y37">
        <v>8.6412374674785367E-2</v>
      </c>
      <c r="Z37">
        <v>0.30160482213215595</v>
      </c>
      <c r="AA37">
        <v>0.10974009651153098</v>
      </c>
      <c r="AB37">
        <v>1.1180987337409198E-2</v>
      </c>
      <c r="AC37">
        <v>9.5786057301738507E-3</v>
      </c>
      <c r="AD37">
        <v>3.1794604508246949E-2</v>
      </c>
      <c r="AE37">
        <v>3.1167461161510862E-3</v>
      </c>
      <c r="AF37">
        <v>6.2889005460579891E-2</v>
      </c>
      <c r="AG37">
        <v>7.330477646806402E-2</v>
      </c>
      <c r="AH37">
        <v>0.16352614704559207</v>
      </c>
      <c r="AI37">
        <v>7.9546473554373595E-2</v>
      </c>
      <c r="AJ37">
        <v>7.1155586858208161E-3</v>
      </c>
      <c r="AK37">
        <v>4.235378172593251E-3</v>
      </c>
      <c r="AL37">
        <v>1.6367148293007793E-2</v>
      </c>
      <c r="AM37">
        <v>1.0408670216143674E-3</v>
      </c>
      <c r="AN37">
        <v>2.1249946064278293E-2</v>
      </c>
      <c r="AO37">
        <v>3.3970775253903955E-2</v>
      </c>
      <c r="AP37">
        <v>0.12029753892241797</v>
      </c>
      <c r="AQ37">
        <v>6.2948097403515035E-2</v>
      </c>
      <c r="AR37">
        <v>5.4002326993321985E-3</v>
      </c>
      <c r="AS37">
        <v>3.0412511715780929E-3</v>
      </c>
      <c r="AT37">
        <v>1.1442434995934371E-2</v>
      </c>
      <c r="AU37">
        <v>6.9440485376441477E-4</v>
      </c>
      <c r="AV37">
        <v>1.4304119840886639E-2</v>
      </c>
      <c r="AW37">
        <v>2.2466997957407222E-2</v>
      </c>
      <c r="AX37">
        <v>5.6837668916744681E-2</v>
      </c>
      <c r="AY37">
        <v>3.6401052196620515E-2</v>
      </c>
      <c r="AZ37">
        <v>2.4552942704651345E-3</v>
      </c>
      <c r="BA37">
        <v>1.2094833380282292E-3</v>
      </c>
      <c r="BB37">
        <v>4.400324305036455E-3</v>
      </c>
      <c r="BC37">
        <v>2.5159250115147332E-4</v>
      </c>
      <c r="BD37">
        <v>5.1685315247998196E-3</v>
      </c>
      <c r="BE37">
        <v>6.9513907806430563E-3</v>
      </c>
      <c r="BF37">
        <v>1.8054555237295145E-2</v>
      </c>
      <c r="BG37">
        <v>1.4073738528312906E-2</v>
      </c>
      <c r="BH37">
        <v>6.5979419074840482E-4</v>
      </c>
      <c r="BI37">
        <v>2.5545297909517384E-4</v>
      </c>
      <c r="BJ37">
        <v>1.043271570670673E-3</v>
      </c>
      <c r="BK37">
        <v>4.0740355782445923E-5</v>
      </c>
      <c r="BL37">
        <v>7.9372596017853359E-4</v>
      </c>
      <c r="BM37">
        <v>1.1878316525070023E-3</v>
      </c>
      <c r="BV37">
        <v>0.60932379691541505</v>
      </c>
      <c r="BW37">
        <v>2.0694806477056377E-2</v>
      </c>
      <c r="BX37">
        <v>-6.1633201944185281E-3</v>
      </c>
      <c r="BY37">
        <v>1.8497557280605439E-2</v>
      </c>
      <c r="BZ37">
        <v>1.6700259849936581E-2</v>
      </c>
      <c r="CA37">
        <v>4.9800595978433271E-3</v>
      </c>
      <c r="CB37">
        <v>0.50494826461054632</v>
      </c>
      <c r="CC37">
        <v>4.9666169293845555E-2</v>
      </c>
    </row>
    <row r="38" spans="1:81" x14ac:dyDescent="0.2">
      <c r="A38">
        <v>1949</v>
      </c>
      <c r="B38">
        <v>0.99999994039535522</v>
      </c>
      <c r="C38">
        <v>0.13285191717103972</v>
      </c>
      <c r="D38">
        <v>5.9419555923009917E-3</v>
      </c>
      <c r="E38">
        <v>3.6453297414817974E-2</v>
      </c>
      <c r="F38">
        <v>5.0176876495187296E-2</v>
      </c>
      <c r="G38">
        <v>1.0898141109068241E-2</v>
      </c>
      <c r="H38">
        <v>0.64056739328608425</v>
      </c>
      <c r="I38">
        <v>0.12311041893150149</v>
      </c>
      <c r="R38">
        <v>0.38536249843951192</v>
      </c>
      <c r="S38">
        <v>0.11353235588815144</v>
      </c>
      <c r="T38">
        <v>1.2266328672267648E-2</v>
      </c>
      <c r="U38">
        <v>1.49857007009886E-2</v>
      </c>
      <c r="V38">
        <v>3.2987379945676895E-2</v>
      </c>
      <c r="W38">
        <v>5.4787059155679526E-3</v>
      </c>
      <c r="X38">
        <v>0.13213023323414386</v>
      </c>
      <c r="Y38">
        <v>7.3981794082715546E-2</v>
      </c>
      <c r="Z38">
        <v>0.29248295332963764</v>
      </c>
      <c r="AA38">
        <v>0.10550324284944536</v>
      </c>
      <c r="AB38">
        <v>1.1124426465345503E-2</v>
      </c>
      <c r="AC38">
        <v>1.0726032109669598E-2</v>
      </c>
      <c r="AD38">
        <v>2.8351994324133399E-2</v>
      </c>
      <c r="AE38">
        <v>3.7965918293277633E-3</v>
      </c>
      <c r="AF38">
        <v>7.1091697087552197E-2</v>
      </c>
      <c r="AG38">
        <v>6.1888968664163893E-2</v>
      </c>
      <c r="AH38">
        <v>0.15731889226938917</v>
      </c>
      <c r="AI38">
        <v>7.8474883206075777E-2</v>
      </c>
      <c r="AJ38">
        <v>7.1086756816267152E-3</v>
      </c>
      <c r="AK38">
        <v>4.6824929298248108E-3</v>
      </c>
      <c r="AL38">
        <v>1.452684653957584E-2</v>
      </c>
      <c r="AM38">
        <v>1.2363699324936079E-3</v>
      </c>
      <c r="AN38">
        <v>2.2897145741874354E-2</v>
      </c>
      <c r="AO38">
        <v>2.8392478237918052E-2</v>
      </c>
      <c r="AP38">
        <v>0.1159369292590888</v>
      </c>
      <c r="AQ38">
        <v>6.2423391524711262E-2</v>
      </c>
      <c r="AR38">
        <v>5.3511846413587666E-3</v>
      </c>
      <c r="AS38">
        <v>3.3445057772258958E-3</v>
      </c>
      <c r="AT38">
        <v>1.0141354246199627E-2</v>
      </c>
      <c r="AU38">
        <v>8.1739667558238405E-4</v>
      </c>
      <c r="AV38">
        <v>1.5177722672923373E-2</v>
      </c>
      <c r="AW38">
        <v>1.8681373721087496E-2</v>
      </c>
      <c r="AX38">
        <v>5.5204476900304902E-2</v>
      </c>
      <c r="AY38">
        <v>3.6362062340996121E-2</v>
      </c>
      <c r="AZ38">
        <v>2.4148492188459715E-3</v>
      </c>
      <c r="BA38">
        <v>1.3067066231058112E-3</v>
      </c>
      <c r="BB38">
        <v>3.8132126911191253E-3</v>
      </c>
      <c r="BC38">
        <v>2.9861491083716442E-4</v>
      </c>
      <c r="BD38">
        <v>5.5555693293065115E-3</v>
      </c>
      <c r="BE38">
        <v>5.4534617860941955E-3</v>
      </c>
      <c r="BF38">
        <v>1.7962393047216814E-2</v>
      </c>
      <c r="BG38">
        <v>1.4332620248067298E-2</v>
      </c>
      <c r="BH38">
        <v>5.8750446024662031E-4</v>
      </c>
      <c r="BI38">
        <v>2.6730061912091815E-4</v>
      </c>
      <c r="BJ38">
        <v>9.1124547840949061E-4</v>
      </c>
      <c r="BK38">
        <v>5.0376109049303543E-5</v>
      </c>
      <c r="BL38">
        <v>9.1455172904165766E-4</v>
      </c>
      <c r="BM38">
        <v>8.9879440328152608E-4</v>
      </c>
      <c r="BV38">
        <v>0.61463744195584336</v>
      </c>
      <c r="BW38">
        <v>1.9319561282888281E-2</v>
      </c>
      <c r="BX38">
        <v>-6.3243730799666491E-3</v>
      </c>
      <c r="BY38">
        <v>2.1467596713829373E-2</v>
      </c>
      <c r="BZ38">
        <v>1.7189496549510401E-2</v>
      </c>
      <c r="CA38">
        <v>5.4194351935002881E-3</v>
      </c>
      <c r="CB38">
        <v>0.5084371600519404</v>
      </c>
      <c r="CC38">
        <v>4.912862484878594E-2</v>
      </c>
    </row>
    <row r="39" spans="1:81" x14ac:dyDescent="0.2">
      <c r="A39">
        <v>1950</v>
      </c>
      <c r="B39">
        <v>0.99999988079071045</v>
      </c>
      <c r="C39">
        <v>0.14648271060429899</v>
      </c>
      <c r="D39">
        <v>5.5954500910700977E-3</v>
      </c>
      <c r="E39">
        <v>3.6970514217087636E-2</v>
      </c>
      <c r="F39">
        <v>4.8267947278699923E-2</v>
      </c>
      <c r="G39">
        <v>1.167618882640589E-2</v>
      </c>
      <c r="H39">
        <v>0.63140979107562734</v>
      </c>
      <c r="I39">
        <v>0.11959739790681011</v>
      </c>
      <c r="R39">
        <v>0.39224618984756338</v>
      </c>
      <c r="S39">
        <v>0.12246174761351956</v>
      </c>
      <c r="T39">
        <v>1.2758427085383096E-2</v>
      </c>
      <c r="U39">
        <v>1.5107393846474611E-2</v>
      </c>
      <c r="V39">
        <v>3.2241612384548167E-2</v>
      </c>
      <c r="W39">
        <v>5.8780277340009148E-3</v>
      </c>
      <c r="X39">
        <v>0.13045857437307287</v>
      </c>
      <c r="Y39">
        <v>7.3340406810564168E-2</v>
      </c>
      <c r="Z39">
        <v>0.3009262704861308</v>
      </c>
      <c r="AA39">
        <v>0.1121971033850772</v>
      </c>
      <c r="AB39">
        <v>1.2058768263338702E-2</v>
      </c>
      <c r="AC39">
        <v>1.089380770365618E-2</v>
      </c>
      <c r="AD39">
        <v>2.8188820629076464E-2</v>
      </c>
      <c r="AE39">
        <v>4.0913545580133076E-3</v>
      </c>
      <c r="AF39">
        <v>7.0780151199936955E-2</v>
      </c>
      <c r="AG39">
        <v>6.2716264747032041E-2</v>
      </c>
      <c r="AH39">
        <v>0.16741588014688435</v>
      </c>
      <c r="AI39">
        <v>8.5443076579935551E-2</v>
      </c>
      <c r="AJ39">
        <v>7.9113306204807356E-3</v>
      </c>
      <c r="AK39">
        <v>4.8919736129637249E-3</v>
      </c>
      <c r="AL39">
        <v>1.5095280582016663E-2</v>
      </c>
      <c r="AM39">
        <v>1.3103502198149014E-3</v>
      </c>
      <c r="AN39">
        <v>2.2173529026925293E-2</v>
      </c>
      <c r="AO39">
        <v>3.0590339504747467E-2</v>
      </c>
      <c r="AP39">
        <v>0.12297722582681163</v>
      </c>
      <c r="AQ39">
        <v>6.6651040789322727E-2</v>
      </c>
      <c r="AR39">
        <v>5.9956136296874969E-3</v>
      </c>
      <c r="AS39">
        <v>3.5123902324092865E-3</v>
      </c>
      <c r="AT39">
        <v>1.0674503308036726E-2</v>
      </c>
      <c r="AU39">
        <v>8.6656651393590429E-4</v>
      </c>
      <c r="AV39">
        <v>1.4708085074239617E-2</v>
      </c>
      <c r="AW39">
        <v>2.0569026279179864E-2</v>
      </c>
      <c r="AX39">
        <v>5.9582736485770747E-2</v>
      </c>
      <c r="AY39">
        <v>3.9575969615954755E-2</v>
      </c>
      <c r="AZ39">
        <v>2.738061430984175E-3</v>
      </c>
      <c r="BA39">
        <v>1.4147996598907265E-3</v>
      </c>
      <c r="BB39">
        <v>4.0929949121849335E-3</v>
      </c>
      <c r="BC39">
        <v>3.0498559429038635E-4</v>
      </c>
      <c r="BD39">
        <v>5.0692778221333229E-3</v>
      </c>
      <c r="BE39">
        <v>6.3866474503324368E-3</v>
      </c>
      <c r="BF39">
        <v>1.5154590521384197E-2</v>
      </c>
      <c r="BG39">
        <v>1.223299833504202E-2</v>
      </c>
      <c r="BH39">
        <v>5.289613762063947E-4</v>
      </c>
      <c r="BI39">
        <v>2.5006561286204995E-4</v>
      </c>
      <c r="BJ39">
        <v>8.7295485417520269E-4</v>
      </c>
      <c r="BK39">
        <v>3.4380239355642057E-5</v>
      </c>
      <c r="BL39">
        <v>3.7116006649836258E-4</v>
      </c>
      <c r="BM39">
        <v>8.6407003724452516E-4</v>
      </c>
      <c r="BV39">
        <v>0.60775369094314713</v>
      </c>
      <c r="BW39">
        <v>2.4020962990779424E-2</v>
      </c>
      <c r="BX39">
        <v>-7.162976994312998E-3</v>
      </c>
      <c r="BY39">
        <v>2.1863120370613023E-2</v>
      </c>
      <c r="BZ39">
        <v>1.6026334894151756E-2</v>
      </c>
      <c r="CA39">
        <v>5.7981610924049756E-3</v>
      </c>
      <c r="CB39">
        <v>0.50095121670255449</v>
      </c>
      <c r="CC39">
        <v>4.6256991096245939E-2</v>
      </c>
    </row>
    <row r="40" spans="1:81" x14ac:dyDescent="0.2">
      <c r="A40">
        <v>1951</v>
      </c>
      <c r="B40">
        <v>1.0000002384185791</v>
      </c>
      <c r="C40">
        <v>0.1443727999860426</v>
      </c>
      <c r="D40">
        <v>5.9146669619795193E-3</v>
      </c>
      <c r="E40">
        <v>3.5592025909124775E-2</v>
      </c>
      <c r="F40">
        <v>4.6333582422282006E-2</v>
      </c>
      <c r="G40">
        <v>1.1353803062982339E-2</v>
      </c>
      <c r="H40">
        <v>0.6394106879514162</v>
      </c>
      <c r="I40">
        <v>0.11702243370617259</v>
      </c>
      <c r="R40">
        <v>0.38110053430342417</v>
      </c>
      <c r="S40">
        <v>0.12098221870421778</v>
      </c>
      <c r="T40">
        <v>1.1830996479061742E-2</v>
      </c>
      <c r="U40">
        <v>1.4449767912654791E-2</v>
      </c>
      <c r="V40">
        <v>3.1353167022751947E-2</v>
      </c>
      <c r="W40">
        <v>5.4263688575032672E-3</v>
      </c>
      <c r="X40">
        <v>0.12410906398332847</v>
      </c>
      <c r="Y40">
        <v>7.2948951343906193E-2</v>
      </c>
      <c r="Z40">
        <v>0.29208471061214714</v>
      </c>
      <c r="AA40">
        <v>0.11252249735462451</v>
      </c>
      <c r="AB40">
        <v>1.1148584183837374E-2</v>
      </c>
      <c r="AC40">
        <v>1.0301413312055866E-2</v>
      </c>
      <c r="AD40">
        <v>2.7358037442445787E-2</v>
      </c>
      <c r="AE40">
        <v>3.7552312079405753E-3</v>
      </c>
      <c r="AF40">
        <v>6.476988476422918E-2</v>
      </c>
      <c r="AG40">
        <v>6.2229062347013815E-2</v>
      </c>
      <c r="AH40">
        <v>0.1604361145209276</v>
      </c>
      <c r="AI40">
        <v>8.345977852991808E-2</v>
      </c>
      <c r="AJ40">
        <v>6.8690691983442015E-3</v>
      </c>
      <c r="AK40">
        <v>4.4847456208501509E-3</v>
      </c>
      <c r="AL40">
        <v>1.4480736257149112E-2</v>
      </c>
      <c r="AM40">
        <v>1.1907717880755655E-3</v>
      </c>
      <c r="AN40">
        <v>2.0045527327941848E-2</v>
      </c>
      <c r="AO40">
        <v>2.9905485798648691E-2</v>
      </c>
      <c r="AP40">
        <v>0.11701732064348837</v>
      </c>
      <c r="AQ40">
        <v>6.4751073467614065E-2</v>
      </c>
      <c r="AR40">
        <v>5.0891041178786449E-3</v>
      </c>
      <c r="AS40">
        <v>3.1636408966562047E-3</v>
      </c>
      <c r="AT40">
        <v>1.018856680814898E-2</v>
      </c>
      <c r="AU40">
        <v>7.7914434674445602E-4</v>
      </c>
      <c r="AV40">
        <v>1.3075758600877741E-2</v>
      </c>
      <c r="AW40">
        <v>1.9970032405568276E-2</v>
      </c>
      <c r="AX40">
        <v>5.5023396121215436E-2</v>
      </c>
      <c r="AY40">
        <v>3.6874372833712428E-2</v>
      </c>
      <c r="AZ40">
        <v>2.16569163520503E-3</v>
      </c>
      <c r="BA40">
        <v>1.2236120561937031E-3</v>
      </c>
      <c r="BB40">
        <v>3.8309047409242959E-3</v>
      </c>
      <c r="BC40">
        <v>2.7972299390457327E-4</v>
      </c>
      <c r="BD40">
        <v>4.6561150551082267E-3</v>
      </c>
      <c r="BE40">
        <v>5.9929768061671813E-3</v>
      </c>
      <c r="BF40">
        <v>1.7818928222273961E-2</v>
      </c>
      <c r="BG40">
        <v>1.4525303788991091E-2</v>
      </c>
      <c r="BH40">
        <v>4.8697836447488837E-4</v>
      </c>
      <c r="BI40">
        <v>2.6081219272746986E-4</v>
      </c>
      <c r="BJ40">
        <v>8.8813329045921293E-4</v>
      </c>
      <c r="BK40">
        <v>4.284709630620767E-5</v>
      </c>
      <c r="BL40">
        <v>6.4129261908920168E-4</v>
      </c>
      <c r="BM40">
        <v>9.735608702258901E-4</v>
      </c>
      <c r="BV40">
        <v>0.61889970411515494</v>
      </c>
      <c r="BW40">
        <v>2.3390581281824821E-2</v>
      </c>
      <c r="BX40">
        <v>-5.9163295170822153E-3</v>
      </c>
      <c r="BY40">
        <v>2.1142257996469981E-2</v>
      </c>
      <c r="BZ40">
        <v>1.4980415399530059E-2</v>
      </c>
      <c r="CA40">
        <v>5.9274342054790718E-3</v>
      </c>
      <c r="CB40">
        <v>0.51530162396808776</v>
      </c>
      <c r="CC40">
        <v>4.4073482362266395E-2</v>
      </c>
    </row>
    <row r="41" spans="1:81" x14ac:dyDescent="0.2">
      <c r="A41">
        <v>1952</v>
      </c>
      <c r="B41">
        <v>1.0000001192092896</v>
      </c>
      <c r="C41">
        <v>0.13192126789864947</v>
      </c>
      <c r="D41">
        <v>6.0594788866788901E-3</v>
      </c>
      <c r="E41">
        <v>3.8474203964550986E-2</v>
      </c>
      <c r="F41">
        <v>4.4959905525756988E-2</v>
      </c>
      <c r="G41">
        <v>1.2256462801160224E-2</v>
      </c>
      <c r="H41">
        <v>0.6546540243806741</v>
      </c>
      <c r="I41">
        <v>0.11167465654252949</v>
      </c>
      <c r="R41">
        <v>0.3685849987301768</v>
      </c>
      <c r="S41">
        <v>0.11088503610346093</v>
      </c>
      <c r="T41">
        <v>1.1602265419632328E-2</v>
      </c>
      <c r="U41">
        <v>1.5262062430501124E-2</v>
      </c>
      <c r="V41">
        <v>3.0680359792143834E-2</v>
      </c>
      <c r="W41">
        <v>5.742891830993282E-3</v>
      </c>
      <c r="X41">
        <v>0.1240542615712765</v>
      </c>
      <c r="Y41">
        <v>7.0358121582168809E-2</v>
      </c>
      <c r="Z41">
        <v>0.27864058914994605</v>
      </c>
      <c r="AA41">
        <v>0.10214565025191868</v>
      </c>
      <c r="AB41">
        <v>1.0920423115857048E-2</v>
      </c>
      <c r="AC41">
        <v>1.0726456053751368E-2</v>
      </c>
      <c r="AD41">
        <v>2.6536760189339214E-2</v>
      </c>
      <c r="AE41">
        <v>4.0072404619272313E-3</v>
      </c>
      <c r="AF41">
        <v>6.4947691611264388E-2</v>
      </c>
      <c r="AG41">
        <v>5.9356367465888238E-2</v>
      </c>
      <c r="AH41">
        <v>0.14991142053823281</v>
      </c>
      <c r="AI41">
        <v>7.6428236482613265E-2</v>
      </c>
      <c r="AJ41">
        <v>6.8109798626305998E-3</v>
      </c>
      <c r="AK41">
        <v>4.6806922675856483E-3</v>
      </c>
      <c r="AL41">
        <v>1.4096423389814004E-2</v>
      </c>
      <c r="AM41">
        <v>1.1948055774885415E-3</v>
      </c>
      <c r="AN41">
        <v>1.8040387200784814E-2</v>
      </c>
      <c r="AO41">
        <v>2.8659895757315933E-2</v>
      </c>
      <c r="AP41">
        <v>0.10918328493951851</v>
      </c>
      <c r="AQ41">
        <v>5.9992339526592713E-2</v>
      </c>
      <c r="AR41">
        <v>4.9409429778321315E-3</v>
      </c>
      <c r="AS41">
        <v>3.2654741251635757E-3</v>
      </c>
      <c r="AT41">
        <v>9.7298087000357789E-3</v>
      </c>
      <c r="AU41">
        <v>7.8366078873923944E-4</v>
      </c>
      <c r="AV41">
        <v>1.1827403580726743E-2</v>
      </c>
      <c r="AW41">
        <v>1.8643655240428329E-2</v>
      </c>
      <c r="AX41">
        <v>5.1300715668545022E-2</v>
      </c>
      <c r="AY41">
        <v>3.5371602046297718E-2</v>
      </c>
      <c r="AZ41">
        <v>2.0843592846072827E-3</v>
      </c>
      <c r="BA41">
        <v>1.2735467534017821E-3</v>
      </c>
      <c r="BB41">
        <v>3.3991193549059704E-3</v>
      </c>
      <c r="BC41">
        <v>2.7332245429594027E-4</v>
      </c>
      <c r="BD41">
        <v>3.9971639838697996E-3</v>
      </c>
      <c r="BE41">
        <v>4.9016017911665309E-3</v>
      </c>
      <c r="BF41">
        <v>1.6229176980619889E-2</v>
      </c>
      <c r="BG41">
        <v>1.3500914972182129E-2</v>
      </c>
      <c r="BH41">
        <v>4.9050086590765292E-4</v>
      </c>
      <c r="BI41">
        <v>2.6877962993984586E-4</v>
      </c>
      <c r="BJ41">
        <v>7.4682666132704361E-4</v>
      </c>
      <c r="BK41">
        <v>4.1890669716876398E-5</v>
      </c>
      <c r="BL41">
        <v>5.3993744901601306E-4</v>
      </c>
      <c r="BM41">
        <v>6.4032673253032826E-4</v>
      </c>
      <c r="BV41">
        <v>0.63141512047911275</v>
      </c>
      <c r="BW41">
        <v>2.1036231795188542E-2</v>
      </c>
      <c r="BX41">
        <v>-5.5427865329534393E-3</v>
      </c>
      <c r="BY41">
        <v>2.3212141534049865E-2</v>
      </c>
      <c r="BZ41">
        <v>1.4279545733613154E-2</v>
      </c>
      <c r="CA41">
        <v>6.5135709701669422E-3</v>
      </c>
      <c r="CB41">
        <v>0.53059976280939758</v>
      </c>
      <c r="CC41">
        <v>4.1316534960360682E-2</v>
      </c>
    </row>
    <row r="42" spans="1:81" x14ac:dyDescent="0.2">
      <c r="A42">
        <v>1953</v>
      </c>
      <c r="B42">
        <v>1.0000001192092896</v>
      </c>
      <c r="C42">
        <v>0.12635115734853539</v>
      </c>
      <c r="D42">
        <v>6.6118798750014769E-3</v>
      </c>
      <c r="E42">
        <v>4.1960764752700871E-2</v>
      </c>
      <c r="F42">
        <v>4.2820941623035715E-2</v>
      </c>
      <c r="G42">
        <v>1.3845589993732383E-2</v>
      </c>
      <c r="H42">
        <v>0.66524754230347438</v>
      </c>
      <c r="I42">
        <v>0.10316212410351974</v>
      </c>
      <c r="R42">
        <v>0.35884125259677718</v>
      </c>
      <c r="S42">
        <v>0.10593407562634127</v>
      </c>
      <c r="T42">
        <v>1.1811277357627189E-2</v>
      </c>
      <c r="U42">
        <v>1.6309793973849025E-2</v>
      </c>
      <c r="V42">
        <v>2.8600699648476429E-2</v>
      </c>
      <c r="W42">
        <v>6.5029969750675792E-3</v>
      </c>
      <c r="X42">
        <v>0.12642749008341336</v>
      </c>
      <c r="Y42">
        <v>6.3254918932002288E-2</v>
      </c>
      <c r="Z42">
        <v>0.26746904811822148</v>
      </c>
      <c r="AA42">
        <v>9.7751152086706594E-2</v>
      </c>
      <c r="AB42">
        <v>1.0852527665782388E-2</v>
      </c>
      <c r="AC42">
        <v>1.1423362144424827E-2</v>
      </c>
      <c r="AD42">
        <v>2.4714280579080514E-2</v>
      </c>
      <c r="AE42">
        <v>4.4871369843846988E-3</v>
      </c>
      <c r="AF42">
        <v>6.4951172952433231E-2</v>
      </c>
      <c r="AG42">
        <v>5.3289415705409182E-2</v>
      </c>
      <c r="AH42">
        <v>0.14057939480822931</v>
      </c>
      <c r="AI42">
        <v>7.2149675317979514E-2</v>
      </c>
      <c r="AJ42">
        <v>6.630165079273052E-3</v>
      </c>
      <c r="AK42">
        <v>4.7893197452498803E-3</v>
      </c>
      <c r="AL42">
        <v>1.2836876913169691E-2</v>
      </c>
      <c r="AM42">
        <v>1.3322660424803273E-3</v>
      </c>
      <c r="AN42">
        <v>1.7902195115225013E-2</v>
      </c>
      <c r="AO42">
        <v>2.4938896594851875E-2</v>
      </c>
      <c r="AP42">
        <v>0.10208160531225327</v>
      </c>
      <c r="AQ42">
        <v>5.6697172590960798E-2</v>
      </c>
      <c r="AR42">
        <v>4.8586289765809171E-3</v>
      </c>
      <c r="AS42">
        <v>3.3338799856541166E-3</v>
      </c>
      <c r="AT42">
        <v>8.76242815882162E-3</v>
      </c>
      <c r="AU42">
        <v>8.6934641994549419E-4</v>
      </c>
      <c r="AV42">
        <v>1.1629732706202617E-2</v>
      </c>
      <c r="AW42">
        <v>1.5930416474087689E-2</v>
      </c>
      <c r="AX42">
        <v>4.7539711702111437E-2</v>
      </c>
      <c r="AY42">
        <v>3.2605172128704112E-2</v>
      </c>
      <c r="AZ42">
        <v>2.0650373931990103E-3</v>
      </c>
      <c r="BA42">
        <v>1.276617357433949E-3</v>
      </c>
      <c r="BB42">
        <v>3.1410966220806608E-3</v>
      </c>
      <c r="BC42">
        <v>3.0054864240084051E-4</v>
      </c>
      <c r="BD42">
        <v>3.8632529161950415E-3</v>
      </c>
      <c r="BE42">
        <v>4.2879866420978286E-3</v>
      </c>
      <c r="BF42">
        <v>1.5524579530656139E-2</v>
      </c>
      <c r="BG42">
        <v>1.2980528576500124E-2</v>
      </c>
      <c r="BH42">
        <v>4.8637937912959138E-4</v>
      </c>
      <c r="BI42">
        <v>2.803494570365025E-4</v>
      </c>
      <c r="BJ42">
        <v>6.9524440877148175E-4</v>
      </c>
      <c r="BK42">
        <v>4.4673866095143809E-5</v>
      </c>
      <c r="BL42">
        <v>4.8498629014135194E-4</v>
      </c>
      <c r="BM42">
        <v>5.5241755298194076E-4</v>
      </c>
      <c r="BV42">
        <v>0.64115886661251231</v>
      </c>
      <c r="BW42">
        <v>2.0417081722194114E-2</v>
      </c>
      <c r="BX42">
        <v>-5.1993974826257134E-3</v>
      </c>
      <c r="BY42">
        <v>2.5650970778851846E-2</v>
      </c>
      <c r="BZ42">
        <v>1.4220241974559285E-2</v>
      </c>
      <c r="CA42">
        <v>7.3425930186648038E-3</v>
      </c>
      <c r="CB42">
        <v>0.53882005222006102</v>
      </c>
      <c r="CC42">
        <v>3.9907205171517454E-2</v>
      </c>
    </row>
    <row r="43" spans="1:81" x14ac:dyDescent="0.2">
      <c r="A43">
        <v>1954</v>
      </c>
      <c r="B43">
        <v>1.0000001192092896</v>
      </c>
      <c r="C43">
        <v>0.12387107818108846</v>
      </c>
      <c r="D43">
        <v>7.9453795121535008E-3</v>
      </c>
      <c r="E43">
        <v>4.6090965836032526E-2</v>
      </c>
      <c r="F43">
        <v>4.3035597951537476E-2</v>
      </c>
      <c r="G43">
        <v>1.5232550102886598E-2</v>
      </c>
      <c r="H43">
        <v>0.66043544986918001</v>
      </c>
      <c r="I43">
        <v>0.10338897854712152</v>
      </c>
      <c r="R43">
        <v>0.3615750350899139</v>
      </c>
      <c r="S43">
        <v>0.10171442887675465</v>
      </c>
      <c r="T43">
        <v>1.1675871377211919E-2</v>
      </c>
      <c r="U43">
        <v>2.0041446478449187E-2</v>
      </c>
      <c r="V43">
        <v>2.9015530709157331E-2</v>
      </c>
      <c r="W43">
        <v>7.2579014066694036E-3</v>
      </c>
      <c r="X43">
        <v>0.12771615842962819</v>
      </c>
      <c r="Y43">
        <v>6.4153697812043151E-2</v>
      </c>
      <c r="Z43">
        <v>0.26873551523303507</v>
      </c>
      <c r="AA43">
        <v>9.4571872311942362E-2</v>
      </c>
      <c r="AB43">
        <v>1.0238843687372818E-2</v>
      </c>
      <c r="AC43">
        <v>1.39932104813171E-2</v>
      </c>
      <c r="AD43">
        <v>2.4388865189926206E-2</v>
      </c>
      <c r="AE43">
        <v>5.095807883367943E-3</v>
      </c>
      <c r="AF43">
        <v>6.8274410322204049E-2</v>
      </c>
      <c r="AG43">
        <v>5.2172505356904576E-2</v>
      </c>
      <c r="AH43">
        <v>0.13935989499040718</v>
      </c>
      <c r="AI43">
        <v>6.8426050671648253E-2</v>
      </c>
      <c r="AJ43">
        <v>7.2852492796163116E-3</v>
      </c>
      <c r="AK43">
        <v>5.993499838831913E-3</v>
      </c>
      <c r="AL43">
        <v>1.2927130609260172E-2</v>
      </c>
      <c r="AM43">
        <v>1.484159860087467E-3</v>
      </c>
      <c r="AN43">
        <v>1.81826775804791E-2</v>
      </c>
      <c r="AO43">
        <v>2.5061127150483999E-2</v>
      </c>
      <c r="AP43">
        <v>9.9991406539629041E-2</v>
      </c>
      <c r="AQ43">
        <v>5.2967576433226284E-2</v>
      </c>
      <c r="AR43">
        <v>5.3541898754976419E-3</v>
      </c>
      <c r="AS43">
        <v>4.1967786585684888E-3</v>
      </c>
      <c r="AT43">
        <v>8.8152949436981209E-3</v>
      </c>
      <c r="AU43">
        <v>9.636869652496395E-4</v>
      </c>
      <c r="AV43">
        <v>1.1705594255522429E-2</v>
      </c>
      <c r="AW43">
        <v>1.598828540786644E-2</v>
      </c>
      <c r="AX43">
        <v>4.6618947840972584E-2</v>
      </c>
      <c r="AY43">
        <v>3.1669460228708902E-2</v>
      </c>
      <c r="AZ43">
        <v>2.1873425785150259E-3</v>
      </c>
      <c r="BA43">
        <v>1.64448798948398E-3</v>
      </c>
      <c r="BB43">
        <v>3.0039977724424243E-3</v>
      </c>
      <c r="BC43">
        <v>3.319732402111633E-4</v>
      </c>
      <c r="BD43">
        <v>3.8640620040931791E-3</v>
      </c>
      <c r="BE43">
        <v>3.9176240275179035E-3</v>
      </c>
      <c r="BF43">
        <v>1.4565880364063854E-2</v>
      </c>
      <c r="BG43">
        <v>1.1732546687985927E-2</v>
      </c>
      <c r="BH43">
        <v>5.0725821816651015E-4</v>
      </c>
      <c r="BI43">
        <v>4.0035833194081247E-4</v>
      </c>
      <c r="BJ43">
        <v>7.0617123912887719E-4</v>
      </c>
      <c r="BK43">
        <v>5.4312053863793401E-5</v>
      </c>
      <c r="BL43">
        <v>5.9352589514100615E-4</v>
      </c>
      <c r="BM43">
        <v>5.7170793783692798E-4</v>
      </c>
      <c r="BV43">
        <v>0.63842508411937571</v>
      </c>
      <c r="BW43">
        <v>2.2156649304333809E-2</v>
      </c>
      <c r="BX43">
        <v>-3.7304918650584206E-3</v>
      </c>
      <c r="BY43">
        <v>2.6049519357583335E-2</v>
      </c>
      <c r="BZ43">
        <v>1.4020067242380144E-2</v>
      </c>
      <c r="CA43">
        <v>7.9746486962171941E-3</v>
      </c>
      <c r="CB43">
        <v>0.53271929143955177</v>
      </c>
      <c r="CC43">
        <v>3.9235280735078371E-2</v>
      </c>
    </row>
    <row r="44" spans="1:81" x14ac:dyDescent="0.2">
      <c r="A44">
        <v>1955</v>
      </c>
      <c r="B44">
        <v>1</v>
      </c>
      <c r="C44">
        <v>0.14322533436047907</v>
      </c>
      <c r="D44">
        <v>8.1191217215810345E-3</v>
      </c>
      <c r="E44">
        <v>4.4521222690773611E-2</v>
      </c>
      <c r="F44">
        <v>4.063963899145627E-2</v>
      </c>
      <c r="G44">
        <v>1.6589900385710746E-2</v>
      </c>
      <c r="H44">
        <v>0.64852158432208007</v>
      </c>
      <c r="I44">
        <v>9.8383197527919283E-2</v>
      </c>
      <c r="R44">
        <v>0.36877119320117069</v>
      </c>
      <c r="S44">
        <v>0.11866792112823434</v>
      </c>
      <c r="T44">
        <v>1.1369239986352368E-2</v>
      </c>
      <c r="U44">
        <v>1.8136893904432478E-2</v>
      </c>
      <c r="V44">
        <v>2.7328734903954814E-2</v>
      </c>
      <c r="W44">
        <v>7.8603421028104054E-3</v>
      </c>
      <c r="X44">
        <v>0.12456180750849179</v>
      </c>
      <c r="Y44">
        <v>6.0846253666894425E-2</v>
      </c>
      <c r="Z44">
        <v>0.27505015147362855</v>
      </c>
      <c r="AA44">
        <v>0.10687579192556104</v>
      </c>
      <c r="AB44">
        <v>9.7247203926259223E-3</v>
      </c>
      <c r="AC44">
        <v>1.2321873484863643E-2</v>
      </c>
      <c r="AD44">
        <v>2.2745120784645745E-2</v>
      </c>
      <c r="AE44">
        <v>5.6359411873567163E-3</v>
      </c>
      <c r="AF44">
        <v>6.8891600868283401E-2</v>
      </c>
      <c r="AG44">
        <v>4.8855102830292096E-2</v>
      </c>
      <c r="AH44">
        <v>0.14618088790016723</v>
      </c>
      <c r="AI44">
        <v>7.9917219156133479E-2</v>
      </c>
      <c r="AJ44">
        <v>7.0593342969269904E-3</v>
      </c>
      <c r="AK44">
        <v>4.7273124885865367E-3</v>
      </c>
      <c r="AL44">
        <v>1.2187987373215067E-2</v>
      </c>
      <c r="AM44">
        <v>1.5699107727333648E-3</v>
      </c>
      <c r="AN44">
        <v>1.692234179919468E-2</v>
      </c>
      <c r="AO44">
        <v>2.379678201337709E-2</v>
      </c>
      <c r="AP44">
        <v>0.10563377390723626</v>
      </c>
      <c r="AQ44">
        <v>6.2526414676424363E-2</v>
      </c>
      <c r="AR44">
        <v>5.1136839987815774E-3</v>
      </c>
      <c r="AS44">
        <v>3.0039739488727478E-3</v>
      </c>
      <c r="AT44">
        <v>8.1313502446359476E-3</v>
      </c>
      <c r="AU44">
        <v>1.0302759783302371E-3</v>
      </c>
      <c r="AV44">
        <v>1.111103500393342E-2</v>
      </c>
      <c r="AW44">
        <v>1.4717040056257973E-2</v>
      </c>
      <c r="AX44">
        <v>5.1580583634953089E-2</v>
      </c>
      <c r="AY44">
        <v>3.8719560856320896E-2</v>
      </c>
      <c r="AZ44">
        <v>1.9779178823400483E-3</v>
      </c>
      <c r="BA44">
        <v>1.380949212208233E-3</v>
      </c>
      <c r="BB44">
        <v>2.5879780187827123E-3</v>
      </c>
      <c r="BC44">
        <v>3.4478341477473223E-4</v>
      </c>
      <c r="BD44">
        <v>3.4643627452504155E-3</v>
      </c>
      <c r="BE44">
        <v>3.1050315052760557E-3</v>
      </c>
      <c r="BF44">
        <v>1.7247396010715597E-2</v>
      </c>
      <c r="BG44">
        <v>1.484853044852604E-2</v>
      </c>
      <c r="BH44">
        <v>4.5851870577717069E-4</v>
      </c>
      <c r="BI44">
        <v>2.8193525649147208E-4</v>
      </c>
      <c r="BJ44">
        <v>6.2496714610729904E-4</v>
      </c>
      <c r="BK44">
        <v>5.6719402251661332E-5</v>
      </c>
      <c r="BL44">
        <v>5.3522636884268315E-4</v>
      </c>
      <c r="BM44">
        <v>4.414986827192703E-4</v>
      </c>
      <c r="BV44">
        <v>0.63122880679882931</v>
      </c>
      <c r="BW44">
        <v>2.4557413232244737E-2</v>
      </c>
      <c r="BX44">
        <v>-3.2501182647713348E-3</v>
      </c>
      <c r="BY44">
        <v>2.6384328786341137E-2</v>
      </c>
      <c r="BZ44">
        <v>1.3310904087501456E-2</v>
      </c>
      <c r="CA44">
        <v>8.7295582829003404E-3</v>
      </c>
      <c r="CB44">
        <v>0.5239597768135883</v>
      </c>
      <c r="CC44">
        <v>3.7536943861024859E-2</v>
      </c>
    </row>
    <row r="45" spans="1:81" x14ac:dyDescent="0.2">
      <c r="A45">
        <v>1956</v>
      </c>
      <c r="B45">
        <v>1</v>
      </c>
      <c r="C45">
        <v>0.13377992038427783</v>
      </c>
      <c r="D45">
        <v>8.5458192849000008E-3</v>
      </c>
      <c r="E45">
        <v>4.3886442618056382E-2</v>
      </c>
      <c r="F45">
        <v>3.9045801815808821E-2</v>
      </c>
      <c r="G45">
        <v>1.7448995421559251E-2</v>
      </c>
      <c r="H45">
        <v>0.66138114641276891</v>
      </c>
      <c r="I45">
        <v>9.5911874062628757E-2</v>
      </c>
      <c r="R45">
        <v>0.35868906049442772</v>
      </c>
      <c r="S45">
        <v>0.10803548245802586</v>
      </c>
      <c r="T45">
        <v>1.1809270602559077E-2</v>
      </c>
      <c r="U45">
        <v>1.8652227106418423E-2</v>
      </c>
      <c r="V45">
        <v>2.6306977173142957E-2</v>
      </c>
      <c r="W45">
        <v>8.222769194936197E-3</v>
      </c>
      <c r="X45">
        <v>0.1262013095036251</v>
      </c>
      <c r="Y45">
        <v>5.9461024455720053E-2</v>
      </c>
      <c r="Z45">
        <v>0.26547532403340701</v>
      </c>
      <c r="AA45">
        <v>9.7962189321090826E-2</v>
      </c>
      <c r="AB45">
        <v>1.0971868638082498E-2</v>
      </c>
      <c r="AC45">
        <v>1.2718676763011175E-2</v>
      </c>
      <c r="AD45">
        <v>2.2031610304104051E-2</v>
      </c>
      <c r="AE45">
        <v>5.8121952754834009E-3</v>
      </c>
      <c r="AF45">
        <v>6.7849519612110637E-2</v>
      </c>
      <c r="AG45">
        <v>4.8129264119524465E-2</v>
      </c>
      <c r="AH45">
        <v>0.13793056699885958</v>
      </c>
      <c r="AI45">
        <v>7.3534077703989467E-2</v>
      </c>
      <c r="AJ45">
        <v>7.2459254527082592E-3</v>
      </c>
      <c r="AK45">
        <v>5.3445314263525102E-3</v>
      </c>
      <c r="AL45">
        <v>1.1176577670816914E-2</v>
      </c>
      <c r="AM45">
        <v>1.648281700222493E-3</v>
      </c>
      <c r="AN45">
        <v>1.7201018155327437E-2</v>
      </c>
      <c r="AO45">
        <v>2.1780154889442498E-2</v>
      </c>
      <c r="AP45">
        <v>0.10163441530377354</v>
      </c>
      <c r="AQ45">
        <v>6.1234860713313848E-2</v>
      </c>
      <c r="AR45">
        <v>5.1311593304842378E-3</v>
      </c>
      <c r="AS45">
        <v>3.648190757660816E-3</v>
      </c>
      <c r="AT45">
        <v>7.158755909018562E-3</v>
      </c>
      <c r="AU45">
        <v>1.0543446705146987E-3</v>
      </c>
      <c r="AV45">
        <v>1.0766836001728128E-2</v>
      </c>
      <c r="AW45">
        <v>1.2640267921053256E-2</v>
      </c>
      <c r="AX45">
        <v>4.8058709084383512E-2</v>
      </c>
      <c r="AY45">
        <v>3.6173284273414014E-2</v>
      </c>
      <c r="AZ45">
        <v>2.0340820077664485E-3</v>
      </c>
      <c r="BA45">
        <v>1.3186161760044479E-3</v>
      </c>
      <c r="BB45">
        <v>2.2692483042401029E-3</v>
      </c>
      <c r="BC45">
        <v>3.5729170960293872E-4</v>
      </c>
      <c r="BD45">
        <v>3.4310653157548273E-3</v>
      </c>
      <c r="BE45">
        <v>2.475121297600733E-3</v>
      </c>
      <c r="BF45">
        <v>1.5445235723158061E-2</v>
      </c>
      <c r="BG45">
        <v>1.3299934118828056E-2</v>
      </c>
      <c r="BH45">
        <v>4.8006738069801259E-4</v>
      </c>
      <c r="BI45">
        <v>2.7129914797168993E-4</v>
      </c>
      <c r="BJ45">
        <v>5.3546971813965148E-4</v>
      </c>
      <c r="BK45">
        <v>5.8853469012177505E-5</v>
      </c>
      <c r="BL45">
        <v>5.3060267328257534E-4</v>
      </c>
      <c r="BM45">
        <v>2.6900921522589821E-4</v>
      </c>
      <c r="BV45">
        <v>0.64131093950557228</v>
      </c>
      <c r="BW45">
        <v>2.5744437926251973E-2</v>
      </c>
      <c r="BX45">
        <v>-3.2634513176590749E-3</v>
      </c>
      <c r="BY45">
        <v>2.5234215511637959E-2</v>
      </c>
      <c r="BZ45">
        <v>1.2738824642665864E-2</v>
      </c>
      <c r="CA45">
        <v>9.2262262266230542E-3</v>
      </c>
      <c r="CB45">
        <v>0.53517983690914384</v>
      </c>
      <c r="CC45">
        <v>3.6450849606908704E-2</v>
      </c>
    </row>
    <row r="46" spans="1:81" x14ac:dyDescent="0.2">
      <c r="A46">
        <v>1957</v>
      </c>
      <c r="B46">
        <v>1</v>
      </c>
      <c r="C46">
        <v>0.12674599249099777</v>
      </c>
      <c r="D46">
        <v>9.9175884421514541E-3</v>
      </c>
      <c r="E46">
        <v>4.4948688869670642E-2</v>
      </c>
      <c r="F46">
        <v>3.8823889400680302E-2</v>
      </c>
      <c r="G46">
        <v>1.843010098098178E-2</v>
      </c>
      <c r="H46">
        <v>0.66622259549974339</v>
      </c>
      <c r="I46">
        <v>9.4911144315774854E-2</v>
      </c>
      <c r="R46">
        <v>0.35829719719193409</v>
      </c>
      <c r="S46">
        <v>0.10482193508157563</v>
      </c>
      <c r="T46">
        <v>1.4500647144257552E-2</v>
      </c>
      <c r="U46">
        <v>1.8192482283184014E-2</v>
      </c>
      <c r="V46">
        <v>2.5992219899890638E-2</v>
      </c>
      <c r="W46">
        <v>8.7176216017003129E-3</v>
      </c>
      <c r="X46">
        <v>0.12770224531644297</v>
      </c>
      <c r="Y46">
        <v>5.8370045864883008E-2</v>
      </c>
      <c r="Z46">
        <v>0.26524269462225797</v>
      </c>
      <c r="AA46">
        <v>9.6787125742225019E-2</v>
      </c>
      <c r="AB46">
        <v>1.3225002979964342E-2</v>
      </c>
      <c r="AC46">
        <v>1.3047478763306711E-2</v>
      </c>
      <c r="AD46">
        <v>2.2449259589243205E-2</v>
      </c>
      <c r="AE46">
        <v>5.9523061804296826E-3</v>
      </c>
      <c r="AF46">
        <v>6.4637138134003638E-2</v>
      </c>
      <c r="AG46">
        <v>4.9144383233085377E-2</v>
      </c>
      <c r="AH46">
        <v>0.13498826360487806</v>
      </c>
      <c r="AI46">
        <v>6.9441672016811201E-2</v>
      </c>
      <c r="AJ46">
        <v>7.3731806217207816E-3</v>
      </c>
      <c r="AK46">
        <v>5.4680170661929092E-3</v>
      </c>
      <c r="AL46">
        <v>1.1361006597362446E-2</v>
      </c>
      <c r="AM46">
        <v>1.7443986413153069E-3</v>
      </c>
      <c r="AN46">
        <v>1.7390692982981099E-2</v>
      </c>
      <c r="AO46">
        <v>2.2209295678494303E-2</v>
      </c>
      <c r="AP46">
        <v>9.8690052296929245E-2</v>
      </c>
      <c r="AQ46">
        <v>5.7308866967014774E-2</v>
      </c>
      <c r="AR46">
        <v>5.3330139084411836E-3</v>
      </c>
      <c r="AS46">
        <v>3.6785506191259016E-3</v>
      </c>
      <c r="AT46">
        <v>7.4080721508887476E-3</v>
      </c>
      <c r="AU46">
        <v>1.1002243096377474E-3</v>
      </c>
      <c r="AV46">
        <v>1.0599233304662257E-2</v>
      </c>
      <c r="AW46">
        <v>1.3262091037158655E-2</v>
      </c>
      <c r="AX46">
        <v>4.583485171581804E-2</v>
      </c>
      <c r="AY46">
        <v>3.3424983810059275E-2</v>
      </c>
      <c r="AZ46">
        <v>2.1795435716839414E-3</v>
      </c>
      <c r="BA46">
        <v>1.3539342630156076E-3</v>
      </c>
      <c r="BB46">
        <v>2.4202054312747511E-3</v>
      </c>
      <c r="BC46">
        <v>3.6482651635941839E-4</v>
      </c>
      <c r="BD46">
        <v>3.227752947704372E-3</v>
      </c>
      <c r="BE46">
        <v>2.8636051757206711E-3</v>
      </c>
      <c r="BF46">
        <v>1.417018937765255E-2</v>
      </c>
      <c r="BG46">
        <v>1.1917605741917737E-2</v>
      </c>
      <c r="BH46">
        <v>5.2290341020800343E-4</v>
      </c>
      <c r="BI46">
        <v>3.2034178679047801E-4</v>
      </c>
      <c r="BJ46">
        <v>5.4810823784010477E-4</v>
      </c>
      <c r="BK46">
        <v>6.0047685135177998E-5</v>
      </c>
      <c r="BL46">
        <v>4.9621942001719507E-4</v>
      </c>
      <c r="BM46">
        <v>3.0496309574385203E-4</v>
      </c>
      <c r="BV46">
        <v>0.64170280280806591</v>
      </c>
      <c r="BW46">
        <v>2.1924057409422146E-2</v>
      </c>
      <c r="BX46">
        <v>-4.5830587021060973E-3</v>
      </c>
      <c r="BY46">
        <v>2.6756206586486631E-2</v>
      </c>
      <c r="BZ46">
        <v>1.2831669500789664E-2</v>
      </c>
      <c r="CA46">
        <v>9.7124793792814669E-3</v>
      </c>
      <c r="CB46">
        <v>0.53852035018330047</v>
      </c>
      <c r="CC46">
        <v>3.6541098450891846E-2</v>
      </c>
    </row>
    <row r="47" spans="1:81" x14ac:dyDescent="0.2">
      <c r="A47">
        <v>1958</v>
      </c>
      <c r="B47">
        <v>1.0000001192092896</v>
      </c>
      <c r="C47">
        <v>0.11277896473627573</v>
      </c>
      <c r="D47">
        <v>1.2750490315151953E-2</v>
      </c>
      <c r="E47">
        <v>4.7995079836799265E-2</v>
      </c>
      <c r="F47">
        <v>4.031017583713175E-2</v>
      </c>
      <c r="G47">
        <v>1.9540734728712369E-2</v>
      </c>
      <c r="H47">
        <v>0.66780166586855438</v>
      </c>
      <c r="I47">
        <v>9.8822888677374598E-2</v>
      </c>
      <c r="R47">
        <v>0.35647459041761065</v>
      </c>
      <c r="S47">
        <v>9.1651823347517258E-2</v>
      </c>
      <c r="T47">
        <v>1.5884793572321629E-2</v>
      </c>
      <c r="U47">
        <v>1.9609276024946734E-2</v>
      </c>
      <c r="V47">
        <v>2.6358277152861931E-2</v>
      </c>
      <c r="W47">
        <v>9.6221585477868059E-3</v>
      </c>
      <c r="X47">
        <v>0.13436877668192956</v>
      </c>
      <c r="Y47">
        <v>5.8979485090246725E-2</v>
      </c>
      <c r="Z47">
        <v>0.25925212605592074</v>
      </c>
      <c r="AA47">
        <v>8.496281963738353E-2</v>
      </c>
      <c r="AB47">
        <v>1.4217799812541737E-2</v>
      </c>
      <c r="AC47">
        <v>1.4162188382852971E-2</v>
      </c>
      <c r="AD47">
        <v>2.2623900721319899E-2</v>
      </c>
      <c r="AE47">
        <v>6.4592946003765306E-3</v>
      </c>
      <c r="AF47">
        <v>6.7575611669609847E-2</v>
      </c>
      <c r="AG47">
        <v>4.9250511231836241E-2</v>
      </c>
      <c r="AH47">
        <v>0.12618341781035317</v>
      </c>
      <c r="AI47">
        <v>5.957205525085929E-2</v>
      </c>
      <c r="AJ47">
        <v>7.8459288734235317E-3</v>
      </c>
      <c r="AK47">
        <v>6.0053722739251587E-3</v>
      </c>
      <c r="AL47">
        <v>1.1369921173566918E-2</v>
      </c>
      <c r="AM47">
        <v>1.8557277917496773E-3</v>
      </c>
      <c r="AN47">
        <v>1.7540732859732597E-2</v>
      </c>
      <c r="AO47">
        <v>2.1993679587095978E-2</v>
      </c>
      <c r="AP47">
        <v>9.0783875024238209E-2</v>
      </c>
      <c r="AQ47">
        <v>4.9057991802038743E-2</v>
      </c>
      <c r="AR47">
        <v>5.6139788641616636E-3</v>
      </c>
      <c r="AS47">
        <v>4.0646353758835557E-3</v>
      </c>
      <c r="AT47">
        <v>7.3568145269353041E-3</v>
      </c>
      <c r="AU47">
        <v>1.1645477293512822E-3</v>
      </c>
      <c r="AV47">
        <v>1.0589970951993925E-2</v>
      </c>
      <c r="AW47">
        <v>1.2935935773873737E-2</v>
      </c>
      <c r="AX47">
        <v>4.0734175498506504E-2</v>
      </c>
      <c r="AY47">
        <v>2.8138498409637863E-2</v>
      </c>
      <c r="AZ47">
        <v>2.3483961045110678E-3</v>
      </c>
      <c r="BA47">
        <v>1.511172278850893E-3</v>
      </c>
      <c r="BB47">
        <v>2.3855533861638135E-3</v>
      </c>
      <c r="BC47">
        <v>3.9063079383679414E-4</v>
      </c>
      <c r="BD47">
        <v>3.3010970638641347E-3</v>
      </c>
      <c r="BE47">
        <v>2.6588274616419316E-3</v>
      </c>
      <c r="BF47">
        <v>1.2337888042199303E-2</v>
      </c>
      <c r="BG47">
        <v>9.9812476779121834E-3</v>
      </c>
      <c r="BH47">
        <v>5.7899224352006703E-4</v>
      </c>
      <c r="BI47">
        <v>3.5312561291764283E-4</v>
      </c>
      <c r="BJ47">
        <v>5.6249119061742726E-4</v>
      </c>
      <c r="BK47">
        <v>6.3655066892382597E-5</v>
      </c>
      <c r="BL47">
        <v>4.9720381865450182E-4</v>
      </c>
      <c r="BM47">
        <v>3.0117243168509695E-4</v>
      </c>
      <c r="BV47">
        <v>0.6435255287916789</v>
      </c>
      <c r="BW47">
        <v>2.1127141388758472E-2</v>
      </c>
      <c r="BX47">
        <v>-3.1343032571696768E-3</v>
      </c>
      <c r="BY47">
        <v>2.8385803811852524E-2</v>
      </c>
      <c r="BZ47">
        <v>1.3951898684269819E-2</v>
      </c>
      <c r="CA47">
        <v>9.9185761809255629E-3</v>
      </c>
      <c r="CB47">
        <v>0.53343288918662479</v>
      </c>
      <c r="CC47">
        <v>3.9843403587127874E-2</v>
      </c>
    </row>
    <row r="48" spans="1:81" x14ac:dyDescent="0.2">
      <c r="A48">
        <v>1959</v>
      </c>
      <c r="B48">
        <v>1</v>
      </c>
      <c r="C48">
        <v>0.12872665021640115</v>
      </c>
      <c r="D48">
        <v>1.2066983634281023E-2</v>
      </c>
      <c r="E48">
        <v>4.8392827789766224E-2</v>
      </c>
      <c r="F48">
        <v>3.724998537484913E-2</v>
      </c>
      <c r="G48">
        <v>2.1191251642243683E-2</v>
      </c>
      <c r="H48">
        <v>0.66246072562817515</v>
      </c>
      <c r="I48">
        <v>8.9911575714283778E-2</v>
      </c>
      <c r="R48">
        <v>0.36074141973300566</v>
      </c>
      <c r="S48">
        <v>0.10472243942269913</v>
      </c>
      <c r="T48">
        <v>1.5149710790932611E-2</v>
      </c>
      <c r="U48">
        <v>1.9808121374828333E-2</v>
      </c>
      <c r="V48">
        <v>2.5056182221773284E-2</v>
      </c>
      <c r="W48">
        <v>1.0230009918397027E-2</v>
      </c>
      <c r="X48">
        <v>0.13014875867503101</v>
      </c>
      <c r="Y48">
        <v>5.5626197329344262E-2</v>
      </c>
      <c r="Z48">
        <v>0.26450229917696183</v>
      </c>
      <c r="AA48">
        <v>9.7810442412402304E-2</v>
      </c>
      <c r="AB48">
        <v>1.3506010492503415E-2</v>
      </c>
      <c r="AC48">
        <v>1.434114820869003E-2</v>
      </c>
      <c r="AD48">
        <v>2.1737483517308875E-2</v>
      </c>
      <c r="AE48">
        <v>6.7829082460788039E-3</v>
      </c>
      <c r="AF48">
        <v>6.3221413702761353E-2</v>
      </c>
      <c r="AG48">
        <v>4.7102892597217054E-2</v>
      </c>
      <c r="AH48">
        <v>0.13146015040562908</v>
      </c>
      <c r="AI48">
        <v>6.7183816854027148E-2</v>
      </c>
      <c r="AJ48">
        <v>7.3266756716212165E-3</v>
      </c>
      <c r="AK48">
        <v>6.0300217404732591E-3</v>
      </c>
      <c r="AL48">
        <v>1.0978632249668867E-2</v>
      </c>
      <c r="AM48">
        <v>1.9704565159534516E-3</v>
      </c>
      <c r="AN48">
        <v>1.6726767349179224E-2</v>
      </c>
      <c r="AO48">
        <v>2.1243780024705925E-2</v>
      </c>
      <c r="AP48">
        <v>9.5737179192103547E-2</v>
      </c>
      <c r="AQ48">
        <v>5.5120180529148993E-2</v>
      </c>
      <c r="AR48">
        <v>5.2716072270122651E-3</v>
      </c>
      <c r="AS48">
        <v>4.1452517897581E-3</v>
      </c>
      <c r="AT48">
        <v>7.1987389660498309E-3</v>
      </c>
      <c r="AU48">
        <v>1.2295519945168796E-3</v>
      </c>
      <c r="AV48">
        <v>9.9748737975378608E-3</v>
      </c>
      <c r="AW48">
        <v>1.2796974888079609E-2</v>
      </c>
      <c r="AX48">
        <v>4.3326350347148136E-2</v>
      </c>
      <c r="AY48">
        <v>3.1621829753301793E-2</v>
      </c>
      <c r="AZ48">
        <v>2.1191383324058706E-3</v>
      </c>
      <c r="BA48">
        <v>1.4341685782007692E-3</v>
      </c>
      <c r="BB48">
        <v>2.2902957076893094E-3</v>
      </c>
      <c r="BC48">
        <v>3.9549325822377219E-4</v>
      </c>
      <c r="BD48">
        <v>2.8320426634811154E-3</v>
      </c>
      <c r="BE48">
        <v>2.6333820538454998E-3</v>
      </c>
      <c r="BF48">
        <v>1.3254278274851041E-2</v>
      </c>
      <c r="BG48">
        <v>1.1076697403868976E-2</v>
      </c>
      <c r="BH48">
        <v>4.9184851259009149E-4</v>
      </c>
      <c r="BI48">
        <v>3.138765307712685E-4</v>
      </c>
      <c r="BJ48">
        <v>5.4293132477770557E-4</v>
      </c>
      <c r="BK48">
        <v>6.5197732506185082E-5</v>
      </c>
      <c r="BL48">
        <v>4.3323531787329943E-4</v>
      </c>
      <c r="BM48">
        <v>3.3049145246351374E-4</v>
      </c>
      <c r="BV48">
        <v>0.63925858026699434</v>
      </c>
      <c r="BW48">
        <v>2.4004210793702019E-2</v>
      </c>
      <c r="BX48">
        <v>-3.0827271566515879E-3</v>
      </c>
      <c r="BY48">
        <v>2.8584706414937891E-2</v>
      </c>
      <c r="BZ48">
        <v>1.2193803153075847E-2</v>
      </c>
      <c r="CA48">
        <v>1.0961241723846656E-2</v>
      </c>
      <c r="CB48">
        <v>0.5323119669531442</v>
      </c>
      <c r="CC48">
        <v>3.4285378384939516E-2</v>
      </c>
    </row>
    <row r="49" spans="1:89" x14ac:dyDescent="0.2">
      <c r="A49">
        <v>1960</v>
      </c>
      <c r="B49">
        <v>0.99999988079071045</v>
      </c>
      <c r="C49">
        <v>0.12175376997511628</v>
      </c>
      <c r="D49">
        <v>1.2636760681877031E-2</v>
      </c>
      <c r="E49">
        <v>5.0093658784840282E-2</v>
      </c>
      <c r="F49">
        <v>3.8594116487633126E-2</v>
      </c>
      <c r="G49">
        <v>2.2651922921636022E-2</v>
      </c>
      <c r="H49">
        <v>0.67021092084100109</v>
      </c>
      <c r="I49">
        <v>8.4058850307896324E-2</v>
      </c>
      <c r="R49">
        <v>0.35623134129217576</v>
      </c>
      <c r="S49">
        <v>0.10018387935428069</v>
      </c>
      <c r="T49">
        <v>1.5520176921417569E-2</v>
      </c>
      <c r="U49">
        <v>2.1560207666549293E-2</v>
      </c>
      <c r="V49">
        <v>2.5340500893632618E-2</v>
      </c>
      <c r="W49">
        <v>1.0972964626720573E-2</v>
      </c>
      <c r="X49">
        <v>0.13222089847288701</v>
      </c>
      <c r="Y49">
        <v>5.0432713356688079E-2</v>
      </c>
      <c r="Z49">
        <v>0.2574691124622569</v>
      </c>
      <c r="AA49">
        <v>9.2807438189960054E-2</v>
      </c>
      <c r="AB49">
        <v>1.3764128970909154E-2</v>
      </c>
      <c r="AC49">
        <v>1.5974217918025984E-2</v>
      </c>
      <c r="AD49">
        <v>2.1895014758288478E-2</v>
      </c>
      <c r="AE49">
        <v>7.2122620409606677E-3</v>
      </c>
      <c r="AF49">
        <v>6.3340215030081665E-2</v>
      </c>
      <c r="AG49">
        <v>4.2475835554030908E-2</v>
      </c>
      <c r="AH49">
        <v>0.12614389777089227</v>
      </c>
      <c r="AI49">
        <v>6.3834450343437377E-2</v>
      </c>
      <c r="AJ49">
        <v>7.2306041177898957E-3</v>
      </c>
      <c r="AK49">
        <v>7.0140122217244739E-3</v>
      </c>
      <c r="AL49">
        <v>1.0799786720132515E-2</v>
      </c>
      <c r="AM49">
        <v>2.0896793568648776E-3</v>
      </c>
      <c r="AN49">
        <v>1.6670592229191823E-2</v>
      </c>
      <c r="AO49">
        <v>1.8504772781751333E-2</v>
      </c>
      <c r="AP49">
        <v>9.1147570222978355E-2</v>
      </c>
      <c r="AQ49">
        <v>5.2877439772703545E-2</v>
      </c>
      <c r="AR49">
        <v>5.1667828790296407E-3</v>
      </c>
      <c r="AS49">
        <v>4.821933533599645E-3</v>
      </c>
      <c r="AT49">
        <v>6.8711513903377446E-3</v>
      </c>
      <c r="AU49">
        <v>1.276942166800825E-3</v>
      </c>
      <c r="AV49">
        <v>9.5293645991939256E-3</v>
      </c>
      <c r="AW49">
        <v>1.0603955881313024E-2</v>
      </c>
      <c r="AX49">
        <v>4.2785265375161113E-2</v>
      </c>
      <c r="AY49">
        <v>3.1380747020684746E-2</v>
      </c>
      <c r="AZ49">
        <v>2.1333806119341126E-3</v>
      </c>
      <c r="BA49">
        <v>1.8374548779588804E-3</v>
      </c>
      <c r="BB49">
        <v>2.1684230433597416E-3</v>
      </c>
      <c r="BC49">
        <v>4.2124919221958287E-4</v>
      </c>
      <c r="BD49">
        <v>2.842767569230578E-3</v>
      </c>
      <c r="BE49">
        <v>2.0012430597734607E-3</v>
      </c>
      <c r="BF49">
        <v>1.4580346857498696E-2</v>
      </c>
      <c r="BG49">
        <v>1.2539873929164605E-2</v>
      </c>
      <c r="BH49">
        <v>5.1715683935117998E-4</v>
      </c>
      <c r="BI49">
        <v>3.6083182737366599E-4</v>
      </c>
      <c r="BJ49">
        <v>5.0143090975372578E-4</v>
      </c>
      <c r="BK49">
        <v>6.8338720945248496E-5</v>
      </c>
      <c r="BL49">
        <v>4.1826685329297137E-4</v>
      </c>
      <c r="BM49">
        <v>1.7444777761730016E-4</v>
      </c>
      <c r="BV49">
        <v>0.64376853949853463</v>
      </c>
      <c r="BW49">
        <v>2.1569890620835586E-2</v>
      </c>
      <c r="BX49">
        <v>-2.8834162395405373E-3</v>
      </c>
      <c r="BY49">
        <v>2.8533451118290996E-2</v>
      </c>
      <c r="BZ49">
        <v>1.3253615594000508E-2</v>
      </c>
      <c r="CA49">
        <v>1.1678958294915449E-2</v>
      </c>
      <c r="CB49">
        <v>0.53799002236811411</v>
      </c>
      <c r="CC49">
        <v>3.3626136951208245E-2</v>
      </c>
    </row>
    <row r="50" spans="1:89" x14ac:dyDescent="0.2">
      <c r="A50">
        <v>1961</v>
      </c>
      <c r="B50">
        <v>1.0000001192092896</v>
      </c>
      <c r="C50">
        <v>0.11963944869132792</v>
      </c>
      <c r="D50">
        <v>1.4922991104458973E-2</v>
      </c>
      <c r="E50">
        <v>5.1643934889051835E-2</v>
      </c>
      <c r="F50">
        <v>3.7971256776029617E-2</v>
      </c>
      <c r="G50">
        <v>2.3878157950261582E-2</v>
      </c>
      <c r="H50">
        <v>0.6666208855085195</v>
      </c>
      <c r="I50">
        <v>8.5323325080350315E-2</v>
      </c>
      <c r="R50">
        <v>0.35698590361090909</v>
      </c>
      <c r="S50">
        <v>9.6206505874144865E-2</v>
      </c>
      <c r="T50">
        <v>1.651721911952217E-2</v>
      </c>
      <c r="U50">
        <v>2.2124668530355343E-2</v>
      </c>
      <c r="V50">
        <v>2.463151068806755E-2</v>
      </c>
      <c r="W50">
        <v>1.1840286143800137E-2</v>
      </c>
      <c r="X50">
        <v>0.13525968606124494</v>
      </c>
      <c r="Y50">
        <v>5.0406027193774086E-2</v>
      </c>
      <c r="Z50">
        <v>0.25738283641849258</v>
      </c>
      <c r="AA50">
        <v>8.715128401608456E-2</v>
      </c>
      <c r="AB50">
        <v>1.4173101968252264E-2</v>
      </c>
      <c r="AC50">
        <v>1.5969197310045133E-2</v>
      </c>
      <c r="AD50">
        <v>2.1059882377374307E-2</v>
      </c>
      <c r="AE50">
        <v>8.0033787499349616E-3</v>
      </c>
      <c r="AF50">
        <v>6.9148909618815479E-2</v>
      </c>
      <c r="AG50">
        <v>4.1877082377985833E-2</v>
      </c>
      <c r="AH50">
        <v>0.12441481694735662</v>
      </c>
      <c r="AI50">
        <v>6.2353109114553197E-2</v>
      </c>
      <c r="AJ50">
        <v>7.338166190783894E-3</v>
      </c>
      <c r="AK50">
        <v>6.8702271356527464E-3</v>
      </c>
      <c r="AL50">
        <v>1.0614856029565552E-2</v>
      </c>
      <c r="AM50">
        <v>2.183029225874582E-3</v>
      </c>
      <c r="AN50">
        <v>1.6298174451505384E-2</v>
      </c>
      <c r="AO50">
        <v>1.8757254799421301E-2</v>
      </c>
      <c r="AP50">
        <v>8.9405514435415334E-2</v>
      </c>
      <c r="AQ50">
        <v>5.208526489363538E-2</v>
      </c>
      <c r="AR50">
        <v>5.0921201405243737E-3</v>
      </c>
      <c r="AS50">
        <v>4.588180823917154E-3</v>
      </c>
      <c r="AT50">
        <v>6.6964264370396624E-3</v>
      </c>
      <c r="AU50">
        <v>1.3137075635956869E-3</v>
      </c>
      <c r="AV50">
        <v>9.0188375297172597E-3</v>
      </c>
      <c r="AW50">
        <v>1.0610977046985841E-2</v>
      </c>
      <c r="AX50">
        <v>4.2458566441218211E-2</v>
      </c>
      <c r="AY50">
        <v>3.1262550755365229E-2</v>
      </c>
      <c r="AZ50">
        <v>2.1017694929315487E-3</v>
      </c>
      <c r="BA50">
        <v>1.6446913860769232E-3</v>
      </c>
      <c r="BB50">
        <v>2.1934875482943705E-3</v>
      </c>
      <c r="BC50">
        <v>4.3166507770731798E-4</v>
      </c>
      <c r="BD50">
        <v>2.6534671796544372E-3</v>
      </c>
      <c r="BE50">
        <v>2.1709350011883868E-3</v>
      </c>
      <c r="BF50">
        <v>1.4752680330612869E-2</v>
      </c>
      <c r="BG50">
        <v>1.2670484660510902E-2</v>
      </c>
      <c r="BH50">
        <v>5.1839082224459357E-4</v>
      </c>
      <c r="BI50">
        <v>3.463757871055569E-4</v>
      </c>
      <c r="BJ50">
        <v>5.3247116633657078E-4</v>
      </c>
      <c r="BK50">
        <v>6.7424497108984615E-5</v>
      </c>
      <c r="BL50">
        <v>3.5155566531987854E-4</v>
      </c>
      <c r="BM50">
        <v>2.6597773198638321E-4</v>
      </c>
      <c r="BV50">
        <v>0.64301421559838046</v>
      </c>
      <c r="BW50">
        <v>2.3432942817183056E-2</v>
      </c>
      <c r="BX50">
        <v>-1.5942280150631968E-3</v>
      </c>
      <c r="BY50">
        <v>2.9519266358696492E-2</v>
      </c>
      <c r="BZ50">
        <v>1.3339746087962068E-2</v>
      </c>
      <c r="CA50">
        <v>1.2037871806461445E-2</v>
      </c>
      <c r="CB50">
        <v>0.53136119944727456</v>
      </c>
      <c r="CC50">
        <v>3.4917297886576229E-2</v>
      </c>
    </row>
    <row r="51" spans="1:89" x14ac:dyDescent="0.2">
      <c r="A51">
        <v>1962</v>
      </c>
      <c r="B51">
        <v>1</v>
      </c>
      <c r="C51">
        <v>0.12670175731182098</v>
      </c>
      <c r="D51">
        <v>1.595569378696382E-2</v>
      </c>
      <c r="E51">
        <v>5.1004733890295029E-2</v>
      </c>
      <c r="F51">
        <v>3.6463100463151932E-2</v>
      </c>
      <c r="G51">
        <v>2.5226660072803497E-2</v>
      </c>
      <c r="H51">
        <v>0.6624901294708252</v>
      </c>
      <c r="I51">
        <v>8.2157909870147705E-2</v>
      </c>
      <c r="J51">
        <v>0.82588303089141846</v>
      </c>
      <c r="K51">
        <v>0.12041974067687988</v>
      </c>
      <c r="L51">
        <v>1.6885129502043128E-2</v>
      </c>
      <c r="M51">
        <v>4.2439988814294338E-2</v>
      </c>
      <c r="N51">
        <v>3.2413281500339508E-2</v>
      </c>
      <c r="O51">
        <v>2.3728469386696815E-2</v>
      </c>
      <c r="P51">
        <v>0.51910895109176636</v>
      </c>
      <c r="Q51">
        <v>7.0887498557567596E-2</v>
      </c>
      <c r="R51">
        <v>0.36134806275367737</v>
      </c>
      <c r="S51">
        <v>0.10167759656906128</v>
      </c>
      <c r="T51">
        <v>1.6042282746639103E-2</v>
      </c>
      <c r="U51">
        <v>2.2048334125429392E-2</v>
      </c>
      <c r="V51">
        <v>2.3835828527808189E-2</v>
      </c>
      <c r="W51">
        <v>1.2745335698127747E-2</v>
      </c>
      <c r="X51">
        <v>0.13625898957252502</v>
      </c>
      <c r="Y51">
        <v>4.873969778418541E-2</v>
      </c>
      <c r="Z51">
        <v>0.26048180460929871</v>
      </c>
      <c r="AA51">
        <v>9.1992780566215515E-2</v>
      </c>
      <c r="AB51">
        <v>1.3452802784740925E-2</v>
      </c>
      <c r="AC51">
        <v>1.6062800539657474E-2</v>
      </c>
      <c r="AD51">
        <v>2.0405001938343048E-2</v>
      </c>
      <c r="AE51">
        <v>8.4993969649076462E-3</v>
      </c>
      <c r="AF51">
        <v>6.9417744874954224E-2</v>
      </c>
      <c r="AG51">
        <v>4.0651284158229828E-2</v>
      </c>
      <c r="AH51">
        <v>0.12616467475891113</v>
      </c>
      <c r="AI51">
        <v>6.5756238996982574E-2</v>
      </c>
      <c r="AJ51">
        <v>6.8514149752445519E-3</v>
      </c>
      <c r="AK51">
        <v>7.0257537881843746E-3</v>
      </c>
      <c r="AL51">
        <v>1.0103077627718449E-2</v>
      </c>
      <c r="AM51">
        <v>2.2893664427101612E-3</v>
      </c>
      <c r="AN51">
        <v>1.6228443011641502E-2</v>
      </c>
      <c r="AO51">
        <v>1.7910376191139221E-2</v>
      </c>
      <c r="AP51">
        <v>9.110201895236969E-2</v>
      </c>
      <c r="AQ51">
        <v>5.4800760000944138E-2</v>
      </c>
      <c r="AR51">
        <v>4.7602981067029759E-3</v>
      </c>
      <c r="AS51">
        <v>4.803956369869411E-3</v>
      </c>
      <c r="AT51">
        <v>6.3288719393312931E-3</v>
      </c>
      <c r="AU51">
        <v>1.4163411688059568E-3</v>
      </c>
      <c r="AV51">
        <v>8.9810620993375778E-3</v>
      </c>
      <c r="AW51">
        <v>1.0010732337832451E-2</v>
      </c>
      <c r="AX51">
        <v>4.2669601738452911E-2</v>
      </c>
      <c r="AY51">
        <v>3.2389715313911438E-2</v>
      </c>
      <c r="AZ51">
        <v>1.9137885610689409E-3</v>
      </c>
      <c r="BA51">
        <v>1.7887521826196462E-3</v>
      </c>
      <c r="BB51">
        <v>1.9792262464761734E-3</v>
      </c>
      <c r="BC51">
        <v>4.4308247743174434E-4</v>
      </c>
      <c r="BD51">
        <v>2.3399826604872942E-3</v>
      </c>
      <c r="BE51">
        <v>1.8150557298213243E-3</v>
      </c>
      <c r="BF51">
        <v>1.44227035343647E-2</v>
      </c>
      <c r="BG51">
        <v>1.254343893378973E-2</v>
      </c>
      <c r="BH51">
        <v>4.6426409699051874E-4</v>
      </c>
      <c r="BI51">
        <v>4.2229521841363749E-4</v>
      </c>
      <c r="BJ51">
        <v>4.5461967238225043E-4</v>
      </c>
      <c r="BK51">
        <v>7.0664907980244607E-5</v>
      </c>
      <c r="BL51">
        <v>3.2147232559509575E-4</v>
      </c>
      <c r="BM51">
        <v>1.4594827371183783E-4</v>
      </c>
      <c r="BN51">
        <v>0.17411696910858154</v>
      </c>
      <c r="BO51">
        <v>6.2820166349411011E-3</v>
      </c>
      <c r="BP51">
        <v>-9.2943571507930756E-4</v>
      </c>
      <c r="BQ51">
        <v>8.5647450760006905E-3</v>
      </c>
      <c r="BR51">
        <v>4.0498189628124237E-3</v>
      </c>
      <c r="BS51">
        <v>1.4981906861066818E-3</v>
      </c>
      <c r="BT51">
        <v>0.14338117837905884</v>
      </c>
      <c r="BU51">
        <v>1.1270411312580109E-2</v>
      </c>
      <c r="BV51">
        <v>0.63865193724632263</v>
      </c>
      <c r="BW51">
        <v>2.5024160742759705E-2</v>
      </c>
      <c r="BX51">
        <v>-8.658895967528224E-5</v>
      </c>
      <c r="BY51">
        <v>2.8956399764865637E-2</v>
      </c>
      <c r="BZ51">
        <v>1.2627271935343742E-2</v>
      </c>
      <c r="CA51">
        <v>1.2481324374675751E-2</v>
      </c>
      <c r="CB51">
        <v>0.52623113989830017</v>
      </c>
      <c r="CC51">
        <v>3.3418212085962296E-2</v>
      </c>
      <c r="CD51">
        <v>0.46453496813774109</v>
      </c>
      <c r="CE51">
        <v>1.8742144107818604E-2</v>
      </c>
      <c r="CF51">
        <v>8.4284675540402532E-4</v>
      </c>
      <c r="CG51">
        <v>2.0391654688864946E-2</v>
      </c>
      <c r="CH51">
        <v>8.5774529725313187E-3</v>
      </c>
      <c r="CI51">
        <v>1.0983133688569069E-2</v>
      </c>
      <c r="CJ51">
        <v>0.38284996151924133</v>
      </c>
      <c r="CK51">
        <v>2.2147800773382187E-2</v>
      </c>
    </row>
    <row r="52" spans="1:89" x14ac:dyDescent="0.2">
      <c r="A52">
        <v>1963</v>
      </c>
      <c r="B52">
        <v>1</v>
      </c>
      <c r="C52">
        <v>0.13114925052313092</v>
      </c>
      <c r="D52">
        <v>1.6005956536922147E-2</v>
      </c>
      <c r="E52">
        <v>5.0887534108958715E-2</v>
      </c>
      <c r="F52">
        <v>3.5576472556475211E-2</v>
      </c>
      <c r="G52">
        <v>2.6912204497511957E-2</v>
      </c>
      <c r="H52">
        <v>0.66029860363655501</v>
      </c>
      <c r="I52">
        <v>7.9169978140446171E-2</v>
      </c>
      <c r="J52">
        <v>0.82455286383628845</v>
      </c>
      <c r="K52">
        <v>0.1236056312918663</v>
      </c>
      <c r="L52">
        <v>1.7662946949712932E-2</v>
      </c>
      <c r="M52">
        <v>4.1565750725567341E-2</v>
      </c>
      <c r="N52">
        <v>3.1632763333618641E-2</v>
      </c>
      <c r="O52">
        <v>2.5132969953119755E-2</v>
      </c>
      <c r="P52">
        <v>0.51584786176681519</v>
      </c>
      <c r="Q52">
        <v>6.9104954600334167E-2</v>
      </c>
      <c r="R52">
        <v>0.36244459450244904</v>
      </c>
      <c r="S52">
        <v>0.10455810651183128</v>
      </c>
      <c r="T52">
        <v>1.6181928513105959E-2</v>
      </c>
      <c r="U52">
        <v>2.1778684109449387E-2</v>
      </c>
      <c r="V52">
        <v>2.3443392477929592E-2</v>
      </c>
      <c r="W52">
        <v>1.3342479709535837E-2</v>
      </c>
      <c r="X52">
        <v>0.13515641540288925</v>
      </c>
      <c r="Y52">
        <v>4.7983588650822639E-2</v>
      </c>
      <c r="Z52">
        <v>0.26158976554870605</v>
      </c>
      <c r="AA52">
        <v>9.4604555517435074E-2</v>
      </c>
      <c r="AB52">
        <v>1.3520721084205434E-2</v>
      </c>
      <c r="AC52">
        <v>1.5665655955672264E-2</v>
      </c>
      <c r="AD52">
        <v>2.0096913911402225E-2</v>
      </c>
      <c r="AE52">
        <v>9.0430276468396187E-3</v>
      </c>
      <c r="AF52">
        <v>6.8737760186195374E-2</v>
      </c>
      <c r="AG52">
        <v>3.9921136572957039E-2</v>
      </c>
      <c r="AH52">
        <v>0.12664194405078888</v>
      </c>
      <c r="AI52">
        <v>6.7338235676288605E-2</v>
      </c>
      <c r="AJ52">
        <v>6.4659985509933904E-3</v>
      </c>
      <c r="AK52">
        <v>6.5525593527127057E-3</v>
      </c>
      <c r="AL52">
        <v>1.0186358354985714E-2</v>
      </c>
      <c r="AM52">
        <v>2.4482496082782745E-3</v>
      </c>
      <c r="AN52">
        <v>1.5731854364275932E-2</v>
      </c>
      <c r="AO52">
        <v>1.791868545114994E-2</v>
      </c>
      <c r="AP52">
        <v>9.1737020760774612E-2</v>
      </c>
      <c r="AQ52">
        <v>5.5974140763282776E-2</v>
      </c>
      <c r="AR52">
        <v>4.4946115594939329E-3</v>
      </c>
      <c r="AS52">
        <v>4.3968992249574512E-3</v>
      </c>
      <c r="AT52">
        <v>6.4250119030475616E-3</v>
      </c>
      <c r="AU52">
        <v>1.4438675134442747E-3</v>
      </c>
      <c r="AV52">
        <v>8.835123386234045E-3</v>
      </c>
      <c r="AW52">
        <v>1.0167369619011879E-2</v>
      </c>
      <c r="AX52">
        <v>4.3418791145086288E-2</v>
      </c>
      <c r="AY52">
        <v>3.33285853266716E-2</v>
      </c>
      <c r="AZ52">
        <v>1.7870075389510021E-3</v>
      </c>
      <c r="BA52">
        <v>1.5226429986796575E-3</v>
      </c>
      <c r="BB52">
        <v>2.0349831320345402E-3</v>
      </c>
      <c r="BC52">
        <v>4.5338005293160677E-4</v>
      </c>
      <c r="BD52">
        <v>2.344427746720612E-3</v>
      </c>
      <c r="BE52">
        <v>1.9477646565064788E-3</v>
      </c>
      <c r="BF52">
        <v>1.4974779449403286E-2</v>
      </c>
      <c r="BG52">
        <v>1.3198770117014647E-2</v>
      </c>
      <c r="BH52">
        <v>4.18884457758395E-4</v>
      </c>
      <c r="BI52">
        <v>3.5379209407437884E-4</v>
      </c>
      <c r="BJ52">
        <v>4.6407272748183459E-4</v>
      </c>
      <c r="BK52">
        <v>7.1814829425420612E-5</v>
      </c>
      <c r="BL52">
        <v>3.1730538466945291E-4</v>
      </c>
      <c r="BM52">
        <v>1.5013958181953058E-4</v>
      </c>
      <c r="BN52">
        <v>0.17544713616371155</v>
      </c>
      <c r="BO52">
        <v>6.0436278581619263E-3</v>
      </c>
      <c r="BP52">
        <v>-5.1056209485977888E-4</v>
      </c>
      <c r="BQ52">
        <v>8.4600197151303291E-3</v>
      </c>
      <c r="BR52">
        <v>3.7511857226490974E-3</v>
      </c>
      <c r="BS52">
        <v>1.8376437947154045E-3</v>
      </c>
      <c r="BT52">
        <v>0.1453283429145813</v>
      </c>
      <c r="BU52">
        <v>1.0536856949329376E-2</v>
      </c>
      <c r="BV52">
        <v>0.63755540549755096</v>
      </c>
      <c r="BW52">
        <v>2.6591144011299639E-2</v>
      </c>
      <c r="BX52">
        <v>-1.7597197618380786E-4</v>
      </c>
      <c r="BY52">
        <v>2.9108849999509325E-2</v>
      </c>
      <c r="BZ52">
        <v>1.2133080078545619E-2</v>
      </c>
      <c r="CA52">
        <v>1.356972478797612E-2</v>
      </c>
      <c r="CB52">
        <v>0.52514218823366576</v>
      </c>
      <c r="CC52">
        <v>3.1186389489623531E-2</v>
      </c>
      <c r="CD52">
        <v>0.46210826933383942</v>
      </c>
      <c r="CE52">
        <v>1.9047524780035019E-2</v>
      </c>
      <c r="CF52">
        <v>1.4810184366069734E-3</v>
      </c>
      <c r="CG52">
        <v>1.9787066616117954E-2</v>
      </c>
      <c r="CH52">
        <v>8.1893708556890488E-3</v>
      </c>
      <c r="CI52">
        <v>1.1790490243583918E-2</v>
      </c>
      <c r="CJ52">
        <v>0.38069144636392593</v>
      </c>
      <c r="CK52">
        <v>2.1121365949511528E-2</v>
      </c>
    </row>
    <row r="53" spans="1:89" x14ac:dyDescent="0.2">
      <c r="A53">
        <v>1964</v>
      </c>
      <c r="B53">
        <v>1</v>
      </c>
      <c r="C53">
        <v>0.13259676098823547</v>
      </c>
      <c r="D53">
        <v>1.8349075922742486E-2</v>
      </c>
      <c r="E53">
        <v>4.9046806991100311E-2</v>
      </c>
      <c r="F53">
        <v>3.4304797649383545E-2</v>
      </c>
      <c r="G53">
        <v>2.8714567422866821E-2</v>
      </c>
      <c r="H53">
        <v>0.65986227989196777</v>
      </c>
      <c r="I53">
        <v>7.7125713229179382E-2</v>
      </c>
      <c r="J53">
        <v>0.82322269678115845</v>
      </c>
      <c r="K53">
        <v>0.12679152190685272</v>
      </c>
      <c r="L53">
        <v>1.8440764397382736E-2</v>
      </c>
      <c r="M53">
        <v>4.0691512636840343E-2</v>
      </c>
      <c r="N53">
        <v>3.0852245166897774E-2</v>
      </c>
      <c r="O53">
        <v>2.6537470519542694E-2</v>
      </c>
      <c r="P53">
        <v>0.51258677244186401</v>
      </c>
      <c r="Q53">
        <v>6.7322410643100739E-2</v>
      </c>
      <c r="R53">
        <v>0.3635411262512207</v>
      </c>
      <c r="S53">
        <v>0.10743861645460129</v>
      </c>
      <c r="T53">
        <v>1.6321574279572815E-2</v>
      </c>
      <c r="U53">
        <v>2.1509034093469381E-2</v>
      </c>
      <c r="V53">
        <v>2.3050956428050995E-2</v>
      </c>
      <c r="W53">
        <v>1.3939623720943928E-2</v>
      </c>
      <c r="X53">
        <v>0.13405384123325348</v>
      </c>
      <c r="Y53">
        <v>4.7227479517459869E-2</v>
      </c>
      <c r="Z53">
        <v>0.2626977264881134</v>
      </c>
      <c r="AA53">
        <v>9.7216330468654633E-2</v>
      </c>
      <c r="AB53">
        <v>1.3588639383669943E-2</v>
      </c>
      <c r="AC53">
        <v>1.5268511371687055E-2</v>
      </c>
      <c r="AD53">
        <v>1.9788825884461403E-2</v>
      </c>
      <c r="AE53">
        <v>9.5866583287715912E-3</v>
      </c>
      <c r="AF53">
        <v>6.8057775497436523E-2</v>
      </c>
      <c r="AG53">
        <v>3.919098898768425E-2</v>
      </c>
      <c r="AH53">
        <v>0.12711921334266663</v>
      </c>
      <c r="AI53">
        <v>6.8920232355594635E-2</v>
      </c>
      <c r="AJ53">
        <v>6.0805821267422289E-3</v>
      </c>
      <c r="AK53">
        <v>6.0793649172410369E-3</v>
      </c>
      <c r="AL53">
        <v>1.0269639082252979E-2</v>
      </c>
      <c r="AM53">
        <v>2.6071327738463879E-3</v>
      </c>
      <c r="AN53">
        <v>1.5235265716910362E-2</v>
      </c>
      <c r="AO53">
        <v>1.792699471116066E-2</v>
      </c>
      <c r="AP53">
        <v>9.2372022569179535E-2</v>
      </c>
      <c r="AQ53">
        <v>5.7147521525621414E-2</v>
      </c>
      <c r="AR53">
        <v>4.2289250122848898E-3</v>
      </c>
      <c r="AS53">
        <v>3.9898420800454915E-3</v>
      </c>
      <c r="AT53">
        <v>6.5211518667638302E-3</v>
      </c>
      <c r="AU53">
        <v>1.4713938580825925E-3</v>
      </c>
      <c r="AV53">
        <v>8.6891846731305122E-3</v>
      </c>
      <c r="AW53">
        <v>1.0324006900191307E-2</v>
      </c>
      <c r="AX53">
        <v>4.4167980551719666E-2</v>
      </c>
      <c r="AY53">
        <v>3.4267455339431763E-2</v>
      </c>
      <c r="AZ53">
        <v>1.6602265168330632E-3</v>
      </c>
      <c r="BA53">
        <v>1.2565338147396687E-3</v>
      </c>
      <c r="BB53">
        <v>2.090740017592907E-3</v>
      </c>
      <c r="BC53">
        <v>4.636776284314692E-4</v>
      </c>
      <c r="BD53">
        <v>2.3488728329539299E-3</v>
      </c>
      <c r="BE53">
        <v>2.0804735831916332E-3</v>
      </c>
      <c r="BF53">
        <v>1.5526855364441872E-2</v>
      </c>
      <c r="BG53">
        <v>1.3854101300239563E-2</v>
      </c>
      <c r="BH53">
        <v>3.7350481852627127E-4</v>
      </c>
      <c r="BI53">
        <v>2.8528896973512019E-4</v>
      </c>
      <c r="BJ53">
        <v>4.7352578258141875E-4</v>
      </c>
      <c r="BK53">
        <v>7.2964750870596617E-5</v>
      </c>
      <c r="BL53">
        <v>3.1313844374381006E-4</v>
      </c>
      <c r="BM53">
        <v>1.5433088992722332E-4</v>
      </c>
      <c r="BN53">
        <v>0.17677730321884155</v>
      </c>
      <c r="BO53">
        <v>5.8052390813827515E-3</v>
      </c>
      <c r="BP53">
        <v>-9.1688474640250206E-5</v>
      </c>
      <c r="BQ53">
        <v>8.3552943542599678E-3</v>
      </c>
      <c r="BR53">
        <v>3.4525524824857712E-3</v>
      </c>
      <c r="BS53">
        <v>2.1770969033241272E-3</v>
      </c>
      <c r="BT53">
        <v>0.14727550745010376</v>
      </c>
      <c r="BU53">
        <v>9.8033025860786438E-3</v>
      </c>
      <c r="BV53">
        <v>0.6364588737487793</v>
      </c>
      <c r="BW53">
        <v>2.5158144533634186E-2</v>
      </c>
      <c r="BX53">
        <v>2.0275016431696713E-3</v>
      </c>
      <c r="BY53">
        <v>2.753777289763093E-2</v>
      </c>
      <c r="BZ53">
        <v>1.125384122133255E-2</v>
      </c>
      <c r="CA53">
        <v>1.4774943701922894E-2</v>
      </c>
      <c r="CB53">
        <v>0.52580843865871429</v>
      </c>
      <c r="CC53">
        <v>2.9898233711719513E-2</v>
      </c>
      <c r="CD53">
        <v>0.45968157052993774</v>
      </c>
      <c r="CE53">
        <v>1.9352905452251434E-2</v>
      </c>
      <c r="CF53">
        <v>2.1191901178099215E-3</v>
      </c>
      <c r="CG53">
        <v>1.9182478543370962E-2</v>
      </c>
      <c r="CH53">
        <v>7.8012887388467789E-3</v>
      </c>
      <c r="CI53">
        <v>1.2597846798598766E-2</v>
      </c>
      <c r="CJ53">
        <v>0.37853293120861053</v>
      </c>
      <c r="CK53">
        <v>2.0094931125640869E-2</v>
      </c>
    </row>
    <row r="54" spans="1:89" x14ac:dyDescent="0.2">
      <c r="A54">
        <v>1965</v>
      </c>
      <c r="B54">
        <v>1</v>
      </c>
      <c r="C54">
        <v>0.13986536268294195</v>
      </c>
      <c r="D54">
        <v>1.8641556584419967E-2</v>
      </c>
      <c r="E54">
        <v>4.7255213606750966E-2</v>
      </c>
      <c r="F54">
        <v>3.3189878167713752E-2</v>
      </c>
      <c r="G54">
        <v>3.0064543357694134E-2</v>
      </c>
      <c r="H54">
        <v>0.65423288999424423</v>
      </c>
      <c r="I54">
        <v>7.6750555606235102E-2</v>
      </c>
      <c r="J54">
        <v>0.81836205720901489</v>
      </c>
      <c r="K54">
        <v>0.12743615359067917</v>
      </c>
      <c r="L54">
        <v>1.8701901542954147E-2</v>
      </c>
      <c r="M54">
        <v>3.8774912245571613E-2</v>
      </c>
      <c r="N54">
        <v>2.9814824461936951E-2</v>
      </c>
      <c r="O54">
        <v>2.7026740834116936E-2</v>
      </c>
      <c r="P54">
        <v>0.51015558838844299</v>
      </c>
      <c r="Q54">
        <v>6.6451914608478546E-2</v>
      </c>
      <c r="R54">
        <v>0.35994492471218109</v>
      </c>
      <c r="S54">
        <v>0.10739278793334961</v>
      </c>
      <c r="T54">
        <v>1.6166529792826623E-2</v>
      </c>
      <c r="U54">
        <v>2.0122039597481489E-2</v>
      </c>
      <c r="V54">
        <v>2.2304982878267765E-2</v>
      </c>
      <c r="W54">
        <v>1.3519155792891979E-2</v>
      </c>
      <c r="X54">
        <v>0.13387700915336609</v>
      </c>
      <c r="Y54">
        <v>4.6562414616346359E-2</v>
      </c>
      <c r="Z54">
        <v>0.26010790467262268</v>
      </c>
      <c r="AA54">
        <v>9.7440827637910843E-2</v>
      </c>
      <c r="AB54">
        <v>1.3413957669399679E-2</v>
      </c>
      <c r="AC54">
        <v>1.4360403991304338E-2</v>
      </c>
      <c r="AD54">
        <v>1.9084764644503593E-2</v>
      </c>
      <c r="AE54">
        <v>8.9893918484449387E-3</v>
      </c>
      <c r="AF54">
        <v>6.8362154066562653E-2</v>
      </c>
      <c r="AG54">
        <v>3.845641016960144E-2</v>
      </c>
      <c r="AH54">
        <v>0.12634506076574326</v>
      </c>
      <c r="AI54">
        <v>6.934887170791626E-2</v>
      </c>
      <c r="AJ54">
        <v>6.2148304568836465E-3</v>
      </c>
      <c r="AK54">
        <v>5.7451704051345587E-3</v>
      </c>
      <c r="AL54">
        <v>9.8512214608490467E-3</v>
      </c>
      <c r="AM54">
        <v>2.4460855638608336E-3</v>
      </c>
      <c r="AN54">
        <v>1.5311612281948328E-2</v>
      </c>
      <c r="AO54">
        <v>1.7427265644073486E-2</v>
      </c>
      <c r="AP54">
        <v>9.2129398137331009E-2</v>
      </c>
      <c r="AQ54">
        <v>5.7196784764528275E-2</v>
      </c>
      <c r="AR54">
        <v>4.3444335460662842E-3</v>
      </c>
      <c r="AS54">
        <v>3.8096030330052599E-3</v>
      </c>
      <c r="AT54">
        <v>6.3867275603115559E-3</v>
      </c>
      <c r="AU54">
        <v>1.4117358368821442E-3</v>
      </c>
      <c r="AV54">
        <v>8.7919458746910095E-3</v>
      </c>
      <c r="AW54">
        <v>1.0188169311732054E-2</v>
      </c>
      <c r="AX54">
        <v>4.4486470520496368E-2</v>
      </c>
      <c r="AY54">
        <v>3.4361029043793678E-2</v>
      </c>
      <c r="AZ54">
        <v>1.8046848963422235E-3</v>
      </c>
      <c r="BA54">
        <v>1.3802046469209017E-3</v>
      </c>
      <c r="BB54">
        <v>2.1459305426105857E-3</v>
      </c>
      <c r="BC54">
        <v>4.2978035344276577E-4</v>
      </c>
      <c r="BD54">
        <v>2.3594620870426297E-3</v>
      </c>
      <c r="BE54">
        <v>2.0053796470165253E-3</v>
      </c>
      <c r="BF54">
        <v>1.5703238546848297E-2</v>
      </c>
      <c r="BG54">
        <v>1.3861758168786764E-2</v>
      </c>
      <c r="BH54">
        <v>4.6177545573300449E-4</v>
      </c>
      <c r="BI54">
        <v>3.1428043189407617E-4</v>
      </c>
      <c r="BJ54">
        <v>5.2104625501669943E-4</v>
      </c>
      <c r="BK54">
        <v>6.246984594326932E-5</v>
      </c>
      <c r="BL54">
        <v>3.2239379652310163E-4</v>
      </c>
      <c r="BM54">
        <v>1.5951482055243105E-4</v>
      </c>
      <c r="BN54">
        <v>0.18163794279098511</v>
      </c>
      <c r="BO54">
        <v>6.2774866819381714E-3</v>
      </c>
      <c r="BP54">
        <v>3.0797231011092663E-4</v>
      </c>
      <c r="BQ54">
        <v>8.4178540855646133E-3</v>
      </c>
      <c r="BR54">
        <v>3.3138636499643326E-3</v>
      </c>
      <c r="BS54">
        <v>2.7840733528137207E-3</v>
      </c>
      <c r="BT54">
        <v>0.15095788240432739</v>
      </c>
      <c r="BU54">
        <v>9.5788240432739258E-3</v>
      </c>
      <c r="BV54">
        <v>0.64005507528781891</v>
      </c>
      <c r="BW54">
        <v>3.2472574749592337E-2</v>
      </c>
      <c r="BX54">
        <v>2.4750267915933447E-3</v>
      </c>
      <c r="BY54">
        <v>2.7133174009269477E-2</v>
      </c>
      <c r="BZ54">
        <v>1.0884895289445987E-2</v>
      </c>
      <c r="CA54">
        <v>1.6545387564802155E-2</v>
      </c>
      <c r="CB54">
        <v>0.52035588084087814</v>
      </c>
      <c r="CC54">
        <v>3.0188140989888743E-2</v>
      </c>
      <c r="CD54">
        <v>0.4584171324968338</v>
      </c>
      <c r="CE54">
        <v>2.0043365657329559E-2</v>
      </c>
      <c r="CF54">
        <v>2.5353717501275241E-3</v>
      </c>
      <c r="CG54">
        <v>1.8652872648090124E-2</v>
      </c>
      <c r="CH54">
        <v>7.5098415836691856E-3</v>
      </c>
      <c r="CI54">
        <v>1.3507585041224957E-2</v>
      </c>
      <c r="CJ54">
        <v>0.3762785792350769</v>
      </c>
      <c r="CK54">
        <v>1.9889499992132187E-2</v>
      </c>
    </row>
    <row r="55" spans="1:89" x14ac:dyDescent="0.2">
      <c r="A55">
        <v>1966</v>
      </c>
      <c r="B55">
        <v>1</v>
      </c>
      <c r="C55">
        <v>0.13483051955699921</v>
      </c>
      <c r="D55">
        <v>1.9670671783387661E-2</v>
      </c>
      <c r="E55">
        <v>4.5338725671172142E-2</v>
      </c>
      <c r="F55">
        <v>3.1952578574419022E-2</v>
      </c>
      <c r="G55">
        <v>3.0907060950994492E-2</v>
      </c>
      <c r="H55">
        <v>0.662364661693573</v>
      </c>
      <c r="I55">
        <v>7.4935764074325562E-2</v>
      </c>
      <c r="J55">
        <v>0.81350141763687134</v>
      </c>
      <c r="K55">
        <v>0.12808078527450562</v>
      </c>
      <c r="L55">
        <v>1.8963038688525558E-2</v>
      </c>
      <c r="M55">
        <v>3.6858311854302883E-2</v>
      </c>
      <c r="N55">
        <v>2.8777403756976128E-2</v>
      </c>
      <c r="O55">
        <v>2.7516011148691177E-2</v>
      </c>
      <c r="P55">
        <v>0.50772440433502197</v>
      </c>
      <c r="Q55">
        <v>6.5581418573856354E-2</v>
      </c>
      <c r="R55">
        <v>0.35634872317314148</v>
      </c>
      <c r="S55">
        <v>0.10734695941209793</v>
      </c>
      <c r="T55">
        <v>1.6011485306080431E-2</v>
      </c>
      <c r="U55">
        <v>1.8735045101493597E-2</v>
      </c>
      <c r="V55">
        <v>2.1559009328484535E-2</v>
      </c>
      <c r="W55">
        <v>1.3098687864840031E-2</v>
      </c>
      <c r="X55">
        <v>0.1337001770734787</v>
      </c>
      <c r="Y55">
        <v>4.5897349715232849E-2</v>
      </c>
      <c r="Z55">
        <v>0.25751808285713196</v>
      </c>
      <c r="AA55">
        <v>9.7665324807167053E-2</v>
      </c>
      <c r="AB55">
        <v>1.3239275955129415E-2</v>
      </c>
      <c r="AC55">
        <v>1.3452296610921621E-2</v>
      </c>
      <c r="AD55">
        <v>1.8380703404545784E-2</v>
      </c>
      <c r="AE55">
        <v>8.3921253681182861E-3</v>
      </c>
      <c r="AF55">
        <v>6.8666532635688782E-2</v>
      </c>
      <c r="AG55">
        <v>3.7721831351518631E-2</v>
      </c>
      <c r="AH55">
        <v>0.12557090818881989</v>
      </c>
      <c r="AI55">
        <v>6.9777511060237885E-2</v>
      </c>
      <c r="AJ55">
        <v>6.3490787870250642E-3</v>
      </c>
      <c r="AK55">
        <v>5.4109758930280805E-3</v>
      </c>
      <c r="AL55">
        <v>9.4328038394451141E-3</v>
      </c>
      <c r="AM55">
        <v>2.2850383538752794E-3</v>
      </c>
      <c r="AN55">
        <v>1.5387958846986294E-2</v>
      </c>
      <c r="AO55">
        <v>1.6927536576986313E-2</v>
      </c>
      <c r="AP55">
        <v>9.1886773705482483E-2</v>
      </c>
      <c r="AQ55">
        <v>5.7246048003435135E-2</v>
      </c>
      <c r="AR55">
        <v>4.4599420798476785E-3</v>
      </c>
      <c r="AS55">
        <v>3.6293639859650284E-3</v>
      </c>
      <c r="AT55">
        <v>6.2523032538592815E-3</v>
      </c>
      <c r="AU55">
        <v>1.3520778156816959E-3</v>
      </c>
      <c r="AV55">
        <v>8.8947070762515068E-3</v>
      </c>
      <c r="AW55">
        <v>1.00523317232728E-2</v>
      </c>
      <c r="AX55">
        <v>4.4804960489273071E-2</v>
      </c>
      <c r="AY55">
        <v>3.4454602748155594E-2</v>
      </c>
      <c r="AZ55">
        <v>1.9491432758513838E-3</v>
      </c>
      <c r="BA55">
        <v>1.5038754791021347E-3</v>
      </c>
      <c r="BB55">
        <v>2.2011210676282644E-3</v>
      </c>
      <c r="BC55">
        <v>3.9588307845406234E-4</v>
      </c>
      <c r="BD55">
        <v>2.3700513411313295E-3</v>
      </c>
      <c r="BE55">
        <v>1.9302857108414173E-3</v>
      </c>
      <c r="BF55">
        <v>1.5879621729254723E-2</v>
      </c>
      <c r="BG55">
        <v>1.3869415037333965E-2</v>
      </c>
      <c r="BH55">
        <v>5.5004609293973772E-4</v>
      </c>
      <c r="BI55">
        <v>3.4327189405303216E-4</v>
      </c>
      <c r="BJ55">
        <v>5.6856672745198011E-4</v>
      </c>
      <c r="BK55">
        <v>5.1974941015942022E-5</v>
      </c>
      <c r="BL55">
        <v>3.316491493023932E-4</v>
      </c>
      <c r="BM55">
        <v>1.6469875117763877E-4</v>
      </c>
      <c r="BN55">
        <v>0.18649858236312866</v>
      </c>
      <c r="BO55">
        <v>6.7497342824935913E-3</v>
      </c>
      <c r="BP55">
        <v>7.0763309486210346E-4</v>
      </c>
      <c r="BQ55">
        <v>8.4804138168692589E-3</v>
      </c>
      <c r="BR55">
        <v>3.175174817442894E-3</v>
      </c>
      <c r="BS55">
        <v>3.3910498023033142E-3</v>
      </c>
      <c r="BT55">
        <v>0.15464025735855103</v>
      </c>
      <c r="BU55">
        <v>9.3543455004692078E-3</v>
      </c>
      <c r="BV55">
        <v>0.64365127682685852</v>
      </c>
      <c r="BW55">
        <v>2.7483560144901276E-2</v>
      </c>
      <c r="BX55">
        <v>3.6591864773072302E-3</v>
      </c>
      <c r="BY55">
        <v>2.6603680569678545E-2</v>
      </c>
      <c r="BZ55">
        <v>1.0393569245934486E-2</v>
      </c>
      <c r="CA55">
        <v>1.7808373086154461E-2</v>
      </c>
      <c r="CB55">
        <v>0.5286644846200943</v>
      </c>
      <c r="CC55">
        <v>2.9038414359092712E-2</v>
      </c>
      <c r="CD55">
        <v>0.45715269446372986</v>
      </c>
      <c r="CE55">
        <v>2.0733825862407684E-2</v>
      </c>
      <c r="CF55">
        <v>2.9515533824451268E-3</v>
      </c>
      <c r="CG55">
        <v>1.8123266752809286E-2</v>
      </c>
      <c r="CH55">
        <v>7.2183944284915924E-3</v>
      </c>
      <c r="CI55">
        <v>1.4417323283851147E-2</v>
      </c>
      <c r="CJ55">
        <v>0.37402422726154327</v>
      </c>
      <c r="CK55">
        <v>1.9684068858623505E-2</v>
      </c>
    </row>
    <row r="56" spans="1:89" x14ac:dyDescent="0.2">
      <c r="A56">
        <v>1967</v>
      </c>
      <c r="B56">
        <v>1</v>
      </c>
      <c r="C56">
        <v>0.12696812860667706</v>
      </c>
      <c r="D56">
        <v>2.1730493986979127E-2</v>
      </c>
      <c r="E56">
        <v>4.5253218617290258E-2</v>
      </c>
      <c r="F56">
        <v>3.1192533206194639E-2</v>
      </c>
      <c r="G56">
        <v>3.1054122373461723E-2</v>
      </c>
      <c r="H56">
        <v>0.67155502736568451</v>
      </c>
      <c r="I56">
        <v>7.2246469557285309E-2</v>
      </c>
      <c r="J56">
        <v>0.80935509502887726</v>
      </c>
      <c r="K56">
        <v>0.12021076679229736</v>
      </c>
      <c r="L56">
        <v>2.0396877720486373E-2</v>
      </c>
      <c r="M56">
        <v>3.7044914206489921E-2</v>
      </c>
      <c r="N56">
        <v>2.8171238955110312E-2</v>
      </c>
      <c r="O56">
        <v>2.7389132417738438E-2</v>
      </c>
      <c r="P56">
        <v>0.51268768310546875</v>
      </c>
      <c r="Q56">
        <v>6.3454468734562397E-2</v>
      </c>
      <c r="R56">
        <v>0.35223548859357834</v>
      </c>
      <c r="S56">
        <v>0.10075629875063896</v>
      </c>
      <c r="T56">
        <v>1.6858107541338541E-2</v>
      </c>
      <c r="U56">
        <v>1.8605178105644882E-2</v>
      </c>
      <c r="V56">
        <v>2.1156844682991505E-2</v>
      </c>
      <c r="W56">
        <v>1.2695265002548695E-2</v>
      </c>
      <c r="X56">
        <v>0.13745730742812157</v>
      </c>
      <c r="Y56">
        <v>4.4706482440233231E-2</v>
      </c>
      <c r="Z56">
        <v>0.25368969887495041</v>
      </c>
      <c r="AA56">
        <v>9.1567689552903175E-2</v>
      </c>
      <c r="AB56">
        <v>1.3815044760121964E-2</v>
      </c>
      <c r="AC56">
        <v>1.3419602648355067E-2</v>
      </c>
      <c r="AD56">
        <v>1.8100036308169365E-2</v>
      </c>
      <c r="AE56">
        <v>8.3736327942460775E-3</v>
      </c>
      <c r="AF56">
        <v>7.1451365947723389E-2</v>
      </c>
      <c r="AG56">
        <v>3.696232195943594E-2</v>
      </c>
      <c r="AH56">
        <v>0.12263309769332409</v>
      </c>
      <c r="AI56">
        <v>6.4976796507835388E-2</v>
      </c>
      <c r="AJ56">
        <v>6.8228280579205602E-3</v>
      </c>
      <c r="AK56">
        <v>5.5690635781502351E-3</v>
      </c>
      <c r="AL56">
        <v>9.6571666654199362E-3</v>
      </c>
      <c r="AM56">
        <v>2.3502717376686633E-3</v>
      </c>
      <c r="AN56">
        <v>1.6223527723923326E-2</v>
      </c>
      <c r="AO56">
        <v>1.7033439129590988E-2</v>
      </c>
      <c r="AP56">
        <v>8.9163893833756447E-2</v>
      </c>
      <c r="AQ56">
        <v>5.3332498297095299E-2</v>
      </c>
      <c r="AR56">
        <v>4.8114249366335571E-3</v>
      </c>
      <c r="AS56">
        <v>3.8278826032183133E-3</v>
      </c>
      <c r="AT56">
        <v>6.428405293263495E-3</v>
      </c>
      <c r="AU56">
        <v>1.449413102818653E-3</v>
      </c>
      <c r="AV56">
        <v>9.3063805252313614E-3</v>
      </c>
      <c r="AW56">
        <v>1.000788901001215E-2</v>
      </c>
      <c r="AX56">
        <v>4.2467599734663963E-2</v>
      </c>
      <c r="AY56">
        <v>3.1711679417639971E-2</v>
      </c>
      <c r="AZ56">
        <v>2.1032811609984492E-3</v>
      </c>
      <c r="BA56">
        <v>1.4465510121226544E-3</v>
      </c>
      <c r="BB56">
        <v>2.4085178156383336E-3</v>
      </c>
      <c r="BC56">
        <v>4.3363203440094367E-4</v>
      </c>
      <c r="BD56">
        <v>2.3839765344746411E-3</v>
      </c>
      <c r="BE56">
        <v>1.979963737539947E-3</v>
      </c>
      <c r="BF56">
        <v>1.4503099024295807E-2</v>
      </c>
      <c r="BG56">
        <v>1.2186619685962796E-2</v>
      </c>
      <c r="BH56">
        <v>6.0511355161452229E-4</v>
      </c>
      <c r="BI56">
        <v>3.5327871773915831E-4</v>
      </c>
      <c r="BJ56">
        <v>7.5210639624856412E-4</v>
      </c>
      <c r="BK56">
        <v>9.8402167168387678E-5</v>
      </c>
      <c r="BL56">
        <v>3.4362482983851805E-4</v>
      </c>
      <c r="BM56">
        <v>1.6395416605519131E-4</v>
      </c>
      <c r="BN56">
        <v>0.19064490497112274</v>
      </c>
      <c r="BO56">
        <v>6.7573618143796921E-3</v>
      </c>
      <c r="BP56">
        <v>1.3336162664927542E-3</v>
      </c>
      <c r="BQ56">
        <v>8.2083044108003378E-3</v>
      </c>
      <c r="BR56">
        <v>3.0212942510843277E-3</v>
      </c>
      <c r="BS56">
        <v>3.6649899557232857E-3</v>
      </c>
      <c r="BT56">
        <v>0.15886734426021576</v>
      </c>
      <c r="BU56">
        <v>8.7920008227229118E-3</v>
      </c>
      <c r="BV56">
        <v>0.64776451140642166</v>
      </c>
      <c r="BW56">
        <v>2.6211829856038094E-2</v>
      </c>
      <c r="BX56">
        <v>4.8723864456405863E-3</v>
      </c>
      <c r="BY56">
        <v>2.6648040511645377E-2</v>
      </c>
      <c r="BZ56">
        <v>1.0035688523203135E-2</v>
      </c>
      <c r="CA56">
        <v>1.8358857370913029E-2</v>
      </c>
      <c r="CB56">
        <v>0.53409771993756294</v>
      </c>
      <c r="CC56">
        <v>2.7539987117052078E-2</v>
      </c>
      <c r="CD56">
        <v>0.45711960643529892</v>
      </c>
      <c r="CE56">
        <v>1.9454468041658401E-2</v>
      </c>
      <c r="CF56">
        <v>3.5387701791478321E-3</v>
      </c>
      <c r="CG56">
        <v>1.8439736100845039E-2</v>
      </c>
      <c r="CH56">
        <v>7.0143942721188068E-3</v>
      </c>
      <c r="CI56">
        <v>1.4693867415189743E-2</v>
      </c>
      <c r="CJ56">
        <v>0.37523037567734718</v>
      </c>
      <c r="CK56">
        <v>1.8747986294329166E-2</v>
      </c>
    </row>
    <row r="57" spans="1:89" x14ac:dyDescent="0.2">
      <c r="A57">
        <v>1968</v>
      </c>
      <c r="B57">
        <v>1</v>
      </c>
      <c r="C57">
        <v>0.1213310300372541</v>
      </c>
      <c r="D57">
        <v>2.3116492142435163E-2</v>
      </c>
      <c r="E57">
        <v>4.3962538591586053E-2</v>
      </c>
      <c r="F57">
        <v>3.0205761431716383E-2</v>
      </c>
      <c r="G57">
        <v>3.1289724167436361E-2</v>
      </c>
      <c r="H57">
        <v>0.68012569472193718</v>
      </c>
      <c r="I57">
        <v>6.9968739524483681E-2</v>
      </c>
      <c r="J57">
        <v>0.80781150236725807</v>
      </c>
      <c r="K57">
        <v>0.11462547816336155</v>
      </c>
      <c r="L57">
        <v>2.1268818571115844E-2</v>
      </c>
      <c r="M57">
        <v>3.5767152614425868E-2</v>
      </c>
      <c r="N57">
        <v>2.7327475021593273E-2</v>
      </c>
      <c r="O57">
        <v>2.6944950921460986E-2</v>
      </c>
      <c r="P57">
        <v>0.52027566730976105</v>
      </c>
      <c r="Q57">
        <v>6.1601939843967557E-2</v>
      </c>
      <c r="R57">
        <v>0.34883273206651211</v>
      </c>
      <c r="S57">
        <v>9.6494407393038273E-2</v>
      </c>
      <c r="T57">
        <v>1.7317427718808176E-2</v>
      </c>
      <c r="U57">
        <v>1.8099864682881162E-2</v>
      </c>
      <c r="V57">
        <v>2.0708773052319884E-2</v>
      </c>
      <c r="W57">
        <v>1.2345021590590477E-2</v>
      </c>
      <c r="X57">
        <v>0.14003380294889212</v>
      </c>
      <c r="Y57">
        <v>4.3833428062498569E-2</v>
      </c>
      <c r="Z57">
        <v>0.25016280449926853</v>
      </c>
      <c r="AA57">
        <v>8.7717093992978334E-2</v>
      </c>
      <c r="AB57">
        <v>1.4235208898753626E-2</v>
      </c>
      <c r="AC57">
        <v>1.2894806946860626E-2</v>
      </c>
      <c r="AD57">
        <v>1.7732617445290089E-2</v>
      </c>
      <c r="AE57">
        <v>8.3376118564046919E-3</v>
      </c>
      <c r="AF57">
        <v>7.2991678491234779E-2</v>
      </c>
      <c r="AG57">
        <v>3.6253778962418437E-2</v>
      </c>
      <c r="AH57">
        <v>0.1201499211601913</v>
      </c>
      <c r="AI57">
        <v>6.1770860105752945E-2</v>
      </c>
      <c r="AJ57">
        <v>7.102152390871197E-3</v>
      </c>
      <c r="AK57">
        <v>5.6008991050475743E-3</v>
      </c>
      <c r="AL57">
        <v>9.5102560590021312E-3</v>
      </c>
      <c r="AM57">
        <v>2.596637888927944E-3</v>
      </c>
      <c r="AN57">
        <v>1.6712456068489701E-2</v>
      </c>
      <c r="AO57">
        <v>1.6856657341122627E-2</v>
      </c>
      <c r="AP57">
        <v>8.7180790025740862E-2</v>
      </c>
      <c r="AQ57">
        <v>5.096397316083312E-2</v>
      </c>
      <c r="AR57">
        <v>5.1007227448280901E-3</v>
      </c>
      <c r="AS57">
        <v>3.8633103158645099E-3</v>
      </c>
      <c r="AT57">
        <v>6.3844427058938891E-3</v>
      </c>
      <c r="AU57">
        <v>1.5217458349070512E-3</v>
      </c>
      <c r="AV57">
        <v>9.3662035651504993E-3</v>
      </c>
      <c r="AW57">
        <v>9.9803905468434095E-3</v>
      </c>
      <c r="AX57">
        <v>4.131708899512887E-2</v>
      </c>
      <c r="AY57">
        <v>3.0300105572678149E-2</v>
      </c>
      <c r="AZ57">
        <v>2.2466442962922883E-3</v>
      </c>
      <c r="BA57">
        <v>1.529183703041781E-3</v>
      </c>
      <c r="BB57">
        <v>2.3916521022329107E-3</v>
      </c>
      <c r="BC57">
        <v>4.6588533768954221E-4</v>
      </c>
      <c r="BD57">
        <v>2.4300707882503048E-3</v>
      </c>
      <c r="BE57">
        <v>1.9535483152139932E-3</v>
      </c>
      <c r="BF57">
        <v>1.4028760138899088E-2</v>
      </c>
      <c r="BG57">
        <v>1.1495815648231655E-2</v>
      </c>
      <c r="BH57">
        <v>6.7601164610664455E-4</v>
      </c>
      <c r="BI57">
        <v>3.9045640892254596E-4</v>
      </c>
      <c r="BJ57">
        <v>7.7587026316905394E-4</v>
      </c>
      <c r="BK57">
        <v>1.5910175147837435E-4</v>
      </c>
      <c r="BL57">
        <v>3.6665047991846222E-4</v>
      </c>
      <c r="BM57">
        <v>1.6485438572999556E-4</v>
      </c>
      <c r="BN57">
        <v>0.19218849763274193</v>
      </c>
      <c r="BO57">
        <v>6.7055518738925457E-3</v>
      </c>
      <c r="BP57">
        <v>1.8476735713193193E-3</v>
      </c>
      <c r="BQ57">
        <v>8.1953859771601856E-3</v>
      </c>
      <c r="BR57">
        <v>2.8782864101231098E-3</v>
      </c>
      <c r="BS57">
        <v>4.3447732459753752E-3</v>
      </c>
      <c r="BT57">
        <v>0.15985002741217613</v>
      </c>
      <c r="BU57">
        <v>8.3667996805161238E-3</v>
      </c>
      <c r="BV57">
        <v>0.65116726793348789</v>
      </c>
      <c r="BW57">
        <v>2.4836622644215822E-2</v>
      </c>
      <c r="BX57">
        <v>5.7990644236269873E-3</v>
      </c>
      <c r="BY57">
        <v>2.5862673908704892E-2</v>
      </c>
      <c r="BZ57">
        <v>9.4969883793964982E-3</v>
      </c>
      <c r="CA57">
        <v>1.8944702576845884E-2</v>
      </c>
      <c r="CB57">
        <v>0.54009189177304506</v>
      </c>
      <c r="CC57">
        <v>2.6135311461985111E-2</v>
      </c>
      <c r="CD57">
        <v>0.45897877030074596</v>
      </c>
      <c r="CE57">
        <v>1.8131070770323277E-2</v>
      </c>
      <c r="CF57">
        <v>3.951390852307668E-3</v>
      </c>
      <c r="CG57">
        <v>1.7667287931544706E-2</v>
      </c>
      <c r="CH57">
        <v>6.6187019692733884E-3</v>
      </c>
      <c r="CI57">
        <v>1.4599929330870509E-2</v>
      </c>
      <c r="CJ57">
        <v>0.38024186436086893</v>
      </c>
      <c r="CK57">
        <v>1.7768511781468987E-2</v>
      </c>
    </row>
    <row r="58" spans="1:89" x14ac:dyDescent="0.2">
      <c r="A58">
        <v>1969</v>
      </c>
      <c r="B58">
        <v>1</v>
      </c>
      <c r="C58">
        <v>0.10852048953529447</v>
      </c>
      <c r="D58">
        <v>2.5865246760076843E-2</v>
      </c>
      <c r="E58">
        <v>4.3341456534108147E-2</v>
      </c>
      <c r="F58">
        <v>2.9337701707845554E-2</v>
      </c>
      <c r="G58">
        <v>3.2496037310920656E-2</v>
      </c>
      <c r="H58">
        <v>0.69256615173071623</v>
      </c>
      <c r="I58">
        <v>6.7872895393520594E-2</v>
      </c>
      <c r="J58">
        <v>0.80504134390503168</v>
      </c>
      <c r="K58">
        <v>0.10202221060171723</v>
      </c>
      <c r="L58">
        <v>2.3492883552535204E-2</v>
      </c>
      <c r="M58">
        <v>3.515895914460998E-2</v>
      </c>
      <c r="N58">
        <v>2.6367263140855357E-2</v>
      </c>
      <c r="O58">
        <v>2.7601869020145386E-2</v>
      </c>
      <c r="P58">
        <v>0.53096868470311165</v>
      </c>
      <c r="Q58">
        <v>5.9429460961837322E-2</v>
      </c>
      <c r="R58">
        <v>0.33996806433424354</v>
      </c>
      <c r="S58">
        <v>8.4687577793374658E-2</v>
      </c>
      <c r="T58">
        <v>1.8770277788462408E-2</v>
      </c>
      <c r="U58">
        <v>1.7752362233295571E-2</v>
      </c>
      <c r="V58">
        <v>1.9887833797838539E-2</v>
      </c>
      <c r="W58">
        <v>1.2219305615872145E-2</v>
      </c>
      <c r="X58">
        <v>0.14436014159582555</v>
      </c>
      <c r="Y58">
        <v>4.2290565790608525E-2</v>
      </c>
      <c r="Z58">
        <v>0.24042397970333695</v>
      </c>
      <c r="AA58">
        <v>7.6838461798615754E-2</v>
      </c>
      <c r="AB58">
        <v>1.5361927212325099E-2</v>
      </c>
      <c r="AC58">
        <v>1.2544727600470651E-2</v>
      </c>
      <c r="AD58">
        <v>1.7133171437308192E-2</v>
      </c>
      <c r="AE58">
        <v>7.8733441332587972E-3</v>
      </c>
      <c r="AF58">
        <v>7.5370716396719217E-2</v>
      </c>
      <c r="AG58">
        <v>3.5301625437568873E-2</v>
      </c>
      <c r="AH58">
        <v>0.11252387135755271</v>
      </c>
      <c r="AI58">
        <v>5.3699572570621967E-2</v>
      </c>
      <c r="AJ58">
        <v>7.7484134526457638E-3</v>
      </c>
      <c r="AK58">
        <v>5.4930655160205788E-3</v>
      </c>
      <c r="AL58">
        <v>9.2261530662653968E-3</v>
      </c>
      <c r="AM58">
        <v>2.2361309274856467E-3</v>
      </c>
      <c r="AN58">
        <v>1.7375952811562456E-2</v>
      </c>
      <c r="AO58">
        <v>1.6744581051170826E-2</v>
      </c>
      <c r="AP58">
        <v>8.0911618773825467E-2</v>
      </c>
      <c r="AQ58">
        <v>4.4387058704160154E-2</v>
      </c>
      <c r="AR58">
        <v>5.6393110171484295E-3</v>
      </c>
      <c r="AS58">
        <v>3.7745490094494016E-3</v>
      </c>
      <c r="AT58">
        <v>6.2063337900326587E-3</v>
      </c>
      <c r="AU58">
        <v>1.2811201795557281E-3</v>
      </c>
      <c r="AV58">
        <v>9.5185890095308423E-3</v>
      </c>
      <c r="AW58">
        <v>1.0104655229952186E-2</v>
      </c>
      <c r="AX58">
        <v>3.7743847467936575E-2</v>
      </c>
      <c r="AY58">
        <v>2.6360003888839856E-2</v>
      </c>
      <c r="AZ58">
        <v>2.5892734182093591E-3</v>
      </c>
      <c r="BA58">
        <v>1.5006784775550841E-3</v>
      </c>
      <c r="BB58">
        <v>2.2094726773502771E-3</v>
      </c>
      <c r="BC58">
        <v>4.0127210604623542E-4</v>
      </c>
      <c r="BD58">
        <v>2.5789355604501907E-3</v>
      </c>
      <c r="BE58">
        <v>2.1042116059106775E-3</v>
      </c>
      <c r="BF58">
        <v>1.2949850526638329E-2</v>
      </c>
      <c r="BG58">
        <v>1.0437338161864318E-2</v>
      </c>
      <c r="BH58">
        <v>8.0576815830823989E-4</v>
      </c>
      <c r="BI58">
        <v>3.6168310106177159E-4</v>
      </c>
      <c r="BJ58">
        <v>6.8553345954569522E-4</v>
      </c>
      <c r="BK58">
        <v>8.3681453759254509E-5</v>
      </c>
      <c r="BL58">
        <v>3.9748243989379262E-4</v>
      </c>
      <c r="BM58">
        <v>1.7836386223279987E-4</v>
      </c>
      <c r="BN58">
        <v>0.19495865609496832</v>
      </c>
      <c r="BO58">
        <v>6.4982789335772395E-3</v>
      </c>
      <c r="BP58">
        <v>2.372363207541639E-3</v>
      </c>
      <c r="BQ58">
        <v>8.1824973894981667E-3</v>
      </c>
      <c r="BR58">
        <v>2.9704385669901967E-3</v>
      </c>
      <c r="BS58">
        <v>4.8941682907752693E-3</v>
      </c>
      <c r="BT58">
        <v>0.16159746702760458</v>
      </c>
      <c r="BU58">
        <v>8.4434344316832721E-3</v>
      </c>
      <c r="BV58">
        <v>0.66003193566575646</v>
      </c>
      <c r="BW58">
        <v>2.3832911741919816E-2</v>
      </c>
      <c r="BX58">
        <v>7.0949689716144348E-3</v>
      </c>
      <c r="BY58">
        <v>2.5589094300812576E-2</v>
      </c>
      <c r="BZ58">
        <v>9.4498679100070149E-3</v>
      </c>
      <c r="CA58">
        <v>2.0276731695048511E-2</v>
      </c>
      <c r="CB58">
        <v>0.54820601013489068</v>
      </c>
      <c r="CC58">
        <v>2.5582329602912068E-2</v>
      </c>
      <c r="CD58">
        <v>0.46507327957078815</v>
      </c>
      <c r="CE58">
        <v>1.7334632808342576E-2</v>
      </c>
      <c r="CF58">
        <v>4.7226057640727959E-3</v>
      </c>
      <c r="CG58">
        <v>1.7406596911314409E-2</v>
      </c>
      <c r="CH58">
        <v>6.4794293430168182E-3</v>
      </c>
      <c r="CI58">
        <v>1.5382563404273242E-2</v>
      </c>
      <c r="CJ58">
        <v>0.3866085431072861</v>
      </c>
      <c r="CK58">
        <v>1.7138895171228796E-2</v>
      </c>
    </row>
    <row r="59" spans="1:89" x14ac:dyDescent="0.2">
      <c r="A59">
        <v>1970</v>
      </c>
      <c r="B59">
        <v>1</v>
      </c>
      <c r="C59">
        <v>9.7009734337916598E-2</v>
      </c>
      <c r="D59">
        <v>2.8836347042670241E-2</v>
      </c>
      <c r="E59">
        <v>4.3391243227233645E-2</v>
      </c>
      <c r="F59">
        <v>2.9164706204028334E-2</v>
      </c>
      <c r="G59">
        <v>3.4595670731505379E-2</v>
      </c>
      <c r="H59">
        <v>0.70063963416032493</v>
      </c>
      <c r="I59">
        <v>6.6362652578391135E-2</v>
      </c>
      <c r="J59">
        <v>0.8086529450956732</v>
      </c>
      <c r="K59">
        <v>9.1262043104507029E-2</v>
      </c>
      <c r="L59">
        <v>2.6465043282769329E-2</v>
      </c>
      <c r="M59">
        <v>3.5627360903163208E-2</v>
      </c>
      <c r="N59">
        <v>2.63468053235556E-2</v>
      </c>
      <c r="O59">
        <v>2.9724841282586567E-2</v>
      </c>
      <c r="P59">
        <v>0.54075050819665194</v>
      </c>
      <c r="Q59">
        <v>5.8476335791056044E-2</v>
      </c>
      <c r="R59">
        <v>0.33707336557563394</v>
      </c>
      <c r="S59">
        <v>7.4752016516868025E-2</v>
      </c>
      <c r="T59">
        <v>2.1153638735313507E-2</v>
      </c>
      <c r="U59">
        <v>1.8242397882204386E-2</v>
      </c>
      <c r="V59">
        <v>1.9899456048733555E-2</v>
      </c>
      <c r="W59">
        <v>1.3144533964805305E-2</v>
      </c>
      <c r="X59">
        <v>0.14813424687599763</v>
      </c>
      <c r="Y59">
        <v>4.1747070208657533E-2</v>
      </c>
      <c r="Z59">
        <v>0.23579012660775334</v>
      </c>
      <c r="AA59">
        <v>6.7378401319729164E-2</v>
      </c>
      <c r="AB59">
        <v>1.7218736872337104E-2</v>
      </c>
      <c r="AC59">
        <v>1.2996342777114478E-2</v>
      </c>
      <c r="AD59">
        <v>1.7315988603513688E-2</v>
      </c>
      <c r="AE59">
        <v>8.1523279404791538E-3</v>
      </c>
      <c r="AF59">
        <v>7.7453416422940791E-2</v>
      </c>
      <c r="AG59">
        <v>3.5274907873827033E-2</v>
      </c>
      <c r="AH59">
        <v>0.10735416479292326</v>
      </c>
      <c r="AI59">
        <v>4.6081518055871129E-2</v>
      </c>
      <c r="AJ59">
        <v>8.6566829704679549E-3</v>
      </c>
      <c r="AK59">
        <v>5.6827727091786073E-3</v>
      </c>
      <c r="AL59">
        <v>9.6701233233034145E-3</v>
      </c>
      <c r="AM59">
        <v>2.2205846153156017E-3</v>
      </c>
      <c r="AN59">
        <v>1.7506656997284153E-2</v>
      </c>
      <c r="AO59">
        <v>1.7535825027152896E-2</v>
      </c>
      <c r="AP59">
        <v>7.6276543812127784E-2</v>
      </c>
      <c r="AQ59">
        <v>3.7994793005054817E-2</v>
      </c>
      <c r="AR59">
        <v>6.2506517397196149E-3</v>
      </c>
      <c r="AS59">
        <v>3.9189078119079568E-3</v>
      </c>
      <c r="AT59">
        <v>6.5885333260666812E-3</v>
      </c>
      <c r="AU59">
        <v>1.1966469623985176E-3</v>
      </c>
      <c r="AV59">
        <v>9.5299319655168802E-3</v>
      </c>
      <c r="AW59">
        <v>1.0797077542520128E-2</v>
      </c>
      <c r="AX59">
        <v>3.475407967926003E-2</v>
      </c>
      <c r="AY59">
        <v>2.2593590583710466E-2</v>
      </c>
      <c r="AZ59">
        <v>2.9470880123909637E-3</v>
      </c>
      <c r="BA59">
        <v>1.5393932616518669E-3</v>
      </c>
      <c r="BB59">
        <v>2.3794015223757015E-3</v>
      </c>
      <c r="BC59">
        <v>3.6520668493267294E-4</v>
      </c>
      <c r="BD59">
        <v>2.5416575308554457E-3</v>
      </c>
      <c r="BE59">
        <v>2.387741757047479E-3</v>
      </c>
      <c r="BF59">
        <v>1.17321589787025E-2</v>
      </c>
      <c r="BG59">
        <v>9.0302358184999321E-3</v>
      </c>
      <c r="BH59">
        <v>9.1988608491000434E-4</v>
      </c>
      <c r="BI59">
        <v>3.7199738157767115E-4</v>
      </c>
      <c r="BJ59">
        <v>7.8260529198814766E-4</v>
      </c>
      <c r="BK59">
        <v>6.0941753744714333E-5</v>
      </c>
      <c r="BL59">
        <v>3.5557708645228558E-4</v>
      </c>
      <c r="BM59">
        <v>2.1091587143473589E-4</v>
      </c>
      <c r="BN59">
        <v>0.1913470549043268</v>
      </c>
      <c r="BO59">
        <v>5.7476912334095687E-3</v>
      </c>
      <c r="BP59">
        <v>2.3713037599009112E-3</v>
      </c>
      <c r="BQ59">
        <v>7.7638823240704369E-3</v>
      </c>
      <c r="BR59">
        <v>2.8179008804727346E-3</v>
      </c>
      <c r="BS59">
        <v>4.870829448918812E-3</v>
      </c>
      <c r="BT59">
        <v>0.159889125963673</v>
      </c>
      <c r="BU59">
        <v>7.8863167873350903E-3</v>
      </c>
      <c r="BV59">
        <v>0.66292663442436606</v>
      </c>
      <c r="BW59">
        <v>2.2257717821048573E-2</v>
      </c>
      <c r="BX59">
        <v>7.6827083073567337E-3</v>
      </c>
      <c r="BY59">
        <v>2.5148845345029258E-2</v>
      </c>
      <c r="BZ59">
        <v>9.2652501552947797E-3</v>
      </c>
      <c r="CA59">
        <v>2.1451136766700074E-2</v>
      </c>
      <c r="CB59">
        <v>0.5525053872843273</v>
      </c>
      <c r="CC59">
        <v>2.4615582369733602E-2</v>
      </c>
      <c r="CD59">
        <v>0.47157957952003926</v>
      </c>
      <c r="CE59">
        <v>1.6510026587639004E-2</v>
      </c>
      <c r="CF59">
        <v>5.3114045474558225E-3</v>
      </c>
      <c r="CG59">
        <v>1.7384963020958821E-2</v>
      </c>
      <c r="CH59">
        <v>6.4473492748220451E-3</v>
      </c>
      <c r="CI59">
        <v>1.6580307317781262E-2</v>
      </c>
      <c r="CJ59">
        <v>0.3926162613206543</v>
      </c>
      <c r="CK59">
        <v>1.6729265582398511E-2</v>
      </c>
    </row>
    <row r="60" spans="1:89" x14ac:dyDescent="0.2">
      <c r="A60">
        <v>1971</v>
      </c>
      <c r="B60">
        <v>1</v>
      </c>
      <c r="C60">
        <v>9.754158209398156E-2</v>
      </c>
      <c r="D60">
        <v>3.0086726211266068E-2</v>
      </c>
      <c r="E60">
        <v>4.2259260231730877E-2</v>
      </c>
      <c r="F60">
        <v>2.9219178677521995E-2</v>
      </c>
      <c r="G60">
        <v>3.7038525239040609E-2</v>
      </c>
      <c r="H60">
        <v>0.69718512118561193</v>
      </c>
      <c r="I60">
        <v>6.6669600928435102E-2</v>
      </c>
      <c r="J60">
        <v>0.81463314784923568</v>
      </c>
      <c r="K60">
        <v>9.1719374206149951E-2</v>
      </c>
      <c r="L60">
        <v>2.8026247768821122E-2</v>
      </c>
      <c r="M60">
        <v>3.4938454972689215E-2</v>
      </c>
      <c r="N60">
        <v>2.6586746984321508E-2</v>
      </c>
      <c r="O60">
        <v>3.244993586486089E-2</v>
      </c>
      <c r="P60">
        <v>0.54156901058740914</v>
      </c>
      <c r="Q60">
        <v>5.934338352017221E-2</v>
      </c>
      <c r="R60">
        <v>0.34030344578786753</v>
      </c>
      <c r="S60">
        <v>7.5036577545688488E-2</v>
      </c>
      <c r="T60">
        <v>2.1659961337547884E-2</v>
      </c>
      <c r="U60">
        <v>1.8001925334374391E-2</v>
      </c>
      <c r="V60">
        <v>2.0052545292855939E-2</v>
      </c>
      <c r="W60">
        <v>1.4189815352438018E-2</v>
      </c>
      <c r="X60">
        <v>0.14915534119063523</v>
      </c>
      <c r="Y60">
        <v>4.2207266975310631E-2</v>
      </c>
      <c r="Z60">
        <v>0.23809333718963899</v>
      </c>
      <c r="AA60">
        <v>6.7575666944321711E-2</v>
      </c>
      <c r="AB60">
        <v>1.7663270060154446E-2</v>
      </c>
      <c r="AC60">
        <v>1.2699838215212367E-2</v>
      </c>
      <c r="AD60">
        <v>1.7524353970657103E-2</v>
      </c>
      <c r="AE60">
        <v>8.5779066366740153E-3</v>
      </c>
      <c r="AF60">
        <v>7.8231747407699004E-2</v>
      </c>
      <c r="AG60">
        <v>3.5820549335767282E-2</v>
      </c>
      <c r="AH60">
        <v>0.10811225155339343</v>
      </c>
      <c r="AI60">
        <v>4.6001215756405145E-2</v>
      </c>
      <c r="AJ60">
        <v>8.8757485937094316E-3</v>
      </c>
      <c r="AK60">
        <v>5.5720781637660366E-3</v>
      </c>
      <c r="AL60">
        <v>9.8482754210635903E-3</v>
      </c>
      <c r="AM60">
        <v>2.1739383403200918E-3</v>
      </c>
      <c r="AN60">
        <v>1.7772040287127311E-2</v>
      </c>
      <c r="AO60">
        <v>1.7868953931611031E-2</v>
      </c>
      <c r="AP60">
        <v>7.6792758722149301E-2</v>
      </c>
      <c r="AQ60">
        <v>3.7989673750416841E-2</v>
      </c>
      <c r="AR60">
        <v>6.2966912294086796E-3</v>
      </c>
      <c r="AS60">
        <v>3.8084778724112311E-3</v>
      </c>
      <c r="AT60">
        <v>6.7660384324881306E-3</v>
      </c>
      <c r="AU60">
        <v>1.1525492922146441E-3</v>
      </c>
      <c r="AV60">
        <v>9.7238855742034502E-3</v>
      </c>
      <c r="AW60">
        <v>1.1055443141231081E-2</v>
      </c>
      <c r="AX60">
        <v>3.4980511503817979E-2</v>
      </c>
      <c r="AY60">
        <v>2.2446643366492935E-2</v>
      </c>
      <c r="AZ60">
        <v>2.9543979612078886E-3</v>
      </c>
      <c r="BA60">
        <v>1.4791076843962969E-3</v>
      </c>
      <c r="BB60">
        <v>2.5868851064387854E-3</v>
      </c>
      <c r="BC60">
        <v>3.6195907264868765E-4</v>
      </c>
      <c r="BD60">
        <v>2.5435544650918018E-3</v>
      </c>
      <c r="BE60">
        <v>2.6079634412781161E-3</v>
      </c>
      <c r="BF60">
        <v>1.1719083362550009E-2</v>
      </c>
      <c r="BG60">
        <v>8.8890047927634441E-3</v>
      </c>
      <c r="BH60">
        <v>9.1027578914415486E-4</v>
      </c>
      <c r="BI60">
        <v>3.5346073844877424E-4</v>
      </c>
      <c r="BJ60">
        <v>8.9427439581868384E-4</v>
      </c>
      <c r="BK60">
        <v>5.5293643267617654E-5</v>
      </c>
      <c r="BL60">
        <v>3.6478264271977423E-4</v>
      </c>
      <c r="BM60">
        <v>2.5199174822887471E-4</v>
      </c>
      <c r="BN60">
        <v>0.18536685215076432</v>
      </c>
      <c r="BO60">
        <v>5.8222078878316097E-3</v>
      </c>
      <c r="BP60">
        <v>2.0604784424449463E-3</v>
      </c>
      <c r="BQ60">
        <v>7.3208052590416628E-3</v>
      </c>
      <c r="BR60">
        <v>2.6324316932004876E-3</v>
      </c>
      <c r="BS60">
        <v>4.588589374179719E-3</v>
      </c>
      <c r="BT60">
        <v>0.15561611059820279</v>
      </c>
      <c r="BU60">
        <v>7.3262174082628917E-3</v>
      </c>
      <c r="BV60">
        <v>0.65969655421213247</v>
      </c>
      <c r="BW60">
        <v>2.2505004548293073E-2</v>
      </c>
      <c r="BX60">
        <v>8.4267648737181844E-3</v>
      </c>
      <c r="BY60">
        <v>2.4257334897356486E-2</v>
      </c>
      <c r="BZ60">
        <v>9.1666333846660564E-3</v>
      </c>
      <c r="CA60">
        <v>2.2848709886602592E-2</v>
      </c>
      <c r="CB60">
        <v>0.54802977999497671</v>
      </c>
      <c r="CC60">
        <v>2.4462333953124471E-2</v>
      </c>
      <c r="CD60">
        <v>0.47432970206136815</v>
      </c>
      <c r="CE60">
        <v>1.6682796660461463E-2</v>
      </c>
      <c r="CF60">
        <v>6.3662864312732381E-3</v>
      </c>
      <c r="CG60">
        <v>1.6936529638314823E-2</v>
      </c>
      <c r="CH60">
        <v>6.5342016914655687E-3</v>
      </c>
      <c r="CI60">
        <v>1.8260120512422873E-2</v>
      </c>
      <c r="CJ60">
        <v>0.39241366939677391</v>
      </c>
      <c r="CK60">
        <v>1.7136116544861579E-2</v>
      </c>
    </row>
    <row r="61" spans="1:89" x14ac:dyDescent="0.2">
      <c r="A61">
        <v>1972</v>
      </c>
      <c r="B61">
        <v>1</v>
      </c>
      <c r="C61">
        <v>9.9374261748380377E-2</v>
      </c>
      <c r="D61">
        <v>3.040872724500332E-2</v>
      </c>
      <c r="E61">
        <v>3.9439519905045017E-2</v>
      </c>
      <c r="F61">
        <v>2.956355554260881E-2</v>
      </c>
      <c r="G61">
        <v>3.8939936470342218E-2</v>
      </c>
      <c r="H61">
        <v>0.69298017576511484</v>
      </c>
      <c r="I61">
        <v>6.9293812593969051E-2</v>
      </c>
      <c r="J61">
        <v>0.81670286181906704</v>
      </c>
      <c r="K61">
        <v>9.3433752692362759E-2</v>
      </c>
      <c r="L61">
        <v>2.8489510039605648E-2</v>
      </c>
      <c r="M61">
        <v>3.2853813695282952E-2</v>
      </c>
      <c r="N61">
        <v>2.6990411849965312E-2</v>
      </c>
      <c r="O61">
        <v>3.4401705796881288E-2</v>
      </c>
      <c r="P61">
        <v>0.53847699268953875</v>
      </c>
      <c r="Q61">
        <v>6.2056705556642555E-2</v>
      </c>
      <c r="R61">
        <v>0.34247162812243914</v>
      </c>
      <c r="S61">
        <v>7.6072117230069125E-2</v>
      </c>
      <c r="T61">
        <v>2.1795562967739102E-2</v>
      </c>
      <c r="U61">
        <v>1.7511252929466536E-2</v>
      </c>
      <c r="V61">
        <v>2.0448994952857902E-2</v>
      </c>
      <c r="W61">
        <v>1.5199169567495119E-2</v>
      </c>
      <c r="X61">
        <v>0.14702752793891705</v>
      </c>
      <c r="Y61">
        <v>4.4416988228476839E-2</v>
      </c>
      <c r="Z61">
        <v>0.23956300834106514</v>
      </c>
      <c r="AA61">
        <v>6.8378579775526305E-2</v>
      </c>
      <c r="AB61">
        <v>1.774532742267354E-2</v>
      </c>
      <c r="AC61">
        <v>1.2510206771480625E-2</v>
      </c>
      <c r="AD61">
        <v>1.7802292433771072E-2</v>
      </c>
      <c r="AE61">
        <v>9.1529300245838385E-3</v>
      </c>
      <c r="AF61">
        <v>7.6541469235962722E-2</v>
      </c>
      <c r="AG61">
        <v>3.7432199805152777E-2</v>
      </c>
      <c r="AH61">
        <v>0.10792422811027791</v>
      </c>
      <c r="AI61">
        <v>4.6032525904593058E-2</v>
      </c>
      <c r="AJ61">
        <v>8.5765314397576731E-3</v>
      </c>
      <c r="AK61">
        <v>5.4496322982089396E-3</v>
      </c>
      <c r="AL61">
        <v>9.7146679679553927E-3</v>
      </c>
      <c r="AM61">
        <v>2.0530823429112388E-3</v>
      </c>
      <c r="AN61">
        <v>1.8139693176863148E-2</v>
      </c>
      <c r="AO61">
        <v>1.7958095573703758E-2</v>
      </c>
      <c r="AP61">
        <v>7.630695701118384E-2</v>
      </c>
      <c r="AQ61">
        <v>3.7660641033653519E-2</v>
      </c>
      <c r="AR61">
        <v>6.0411561733531016E-3</v>
      </c>
      <c r="AS61">
        <v>3.766193267630058E-3</v>
      </c>
      <c r="AT61">
        <v>6.6336070764236865E-3</v>
      </c>
      <c r="AU61">
        <v>1.1685494983737499E-3</v>
      </c>
      <c r="AV61">
        <v>9.9860871287091868E-3</v>
      </c>
      <c r="AW61">
        <v>1.1050724117922073E-2</v>
      </c>
      <c r="AX61">
        <v>3.4588514414281235E-2</v>
      </c>
      <c r="AY61">
        <v>2.1885155651489185E-2</v>
      </c>
      <c r="AZ61">
        <v>2.8240869704463378E-3</v>
      </c>
      <c r="BA61">
        <v>1.4751821021778966E-3</v>
      </c>
      <c r="BB61">
        <v>2.5960497983419373E-3</v>
      </c>
      <c r="BC61">
        <v>3.4952291779433153E-4</v>
      </c>
      <c r="BD61">
        <v>2.6534982749240044E-3</v>
      </c>
      <c r="BE61">
        <v>2.8050183719869892E-3</v>
      </c>
      <c r="BF61">
        <v>1.14936956542806E-2</v>
      </c>
      <c r="BG61">
        <v>8.6074357898269227E-3</v>
      </c>
      <c r="BH61">
        <v>8.6240516478641727E-4</v>
      </c>
      <c r="BI61">
        <v>3.4517102560283064E-4</v>
      </c>
      <c r="BJ61">
        <v>8.7574750264707291E-4</v>
      </c>
      <c r="BK61">
        <v>5.5588924559479835E-5</v>
      </c>
      <c r="BL61">
        <v>4.143630515685004E-4</v>
      </c>
      <c r="BM61">
        <v>3.3298446607687993E-4</v>
      </c>
      <c r="BN61">
        <v>0.18329713818093296</v>
      </c>
      <c r="BO61">
        <v>5.9405090560176177E-3</v>
      </c>
      <c r="BP61">
        <v>1.9192172053976719E-3</v>
      </c>
      <c r="BQ61">
        <v>6.5857062097620656E-3</v>
      </c>
      <c r="BR61">
        <v>2.5731436926434981E-3</v>
      </c>
      <c r="BS61">
        <v>4.5382306734609301E-3</v>
      </c>
      <c r="BT61">
        <v>0.15450318307557609</v>
      </c>
      <c r="BU61">
        <v>7.2371070373264956E-3</v>
      </c>
      <c r="BV61">
        <v>0.65752837187756086</v>
      </c>
      <c r="BW61">
        <v>2.3302144518311252E-2</v>
      </c>
      <c r="BX61">
        <v>8.6131642772642181E-3</v>
      </c>
      <c r="BY61">
        <v>2.1928266975578481E-2</v>
      </c>
      <c r="BZ61">
        <v>9.1145605897509085E-3</v>
      </c>
      <c r="CA61">
        <v>2.3740766902847099E-2</v>
      </c>
      <c r="CB61">
        <v>0.54595264782619779</v>
      </c>
      <c r="CC61">
        <v>2.4876824365492212E-2</v>
      </c>
      <c r="CD61">
        <v>0.4742312336966279</v>
      </c>
      <c r="CE61">
        <v>1.7361635462293634E-2</v>
      </c>
      <c r="CF61">
        <v>6.6939470718665461E-3</v>
      </c>
      <c r="CG61">
        <v>1.5342560765816415E-2</v>
      </c>
      <c r="CH61">
        <v>6.5414168971074105E-3</v>
      </c>
      <c r="CI61">
        <v>1.9202536229386169E-2</v>
      </c>
      <c r="CJ61">
        <v>0.3914494647506217</v>
      </c>
      <c r="CK61">
        <v>1.7639717328165716E-2</v>
      </c>
    </row>
    <row r="62" spans="1:89" x14ac:dyDescent="0.2">
      <c r="A62">
        <v>1973</v>
      </c>
      <c r="B62">
        <v>1</v>
      </c>
      <c r="C62">
        <v>9.5943761306898523E-2</v>
      </c>
      <c r="D62">
        <v>3.2769543469783002E-2</v>
      </c>
      <c r="E62">
        <v>3.6006896067533489E-2</v>
      </c>
      <c r="F62">
        <v>3.0897011526917595E-2</v>
      </c>
      <c r="G62">
        <v>4.1638495030838385E-2</v>
      </c>
      <c r="H62">
        <v>0.69146207112862612</v>
      </c>
      <c r="I62">
        <v>7.1282211860307143E-2</v>
      </c>
      <c r="J62">
        <v>0.81624030054445029</v>
      </c>
      <c r="K62">
        <v>8.9814640590702766E-2</v>
      </c>
      <c r="L62">
        <v>3.0378672346657254E-2</v>
      </c>
      <c r="M62">
        <v>3.002570775396407E-2</v>
      </c>
      <c r="N62">
        <v>2.8309136640814359E-2</v>
      </c>
      <c r="O62">
        <v>3.6453318393569134E-2</v>
      </c>
      <c r="P62">
        <v>0.53689594294701237</v>
      </c>
      <c r="Q62">
        <v>6.4362906901124006E-2</v>
      </c>
      <c r="R62">
        <v>0.3419868421387946</v>
      </c>
      <c r="S62">
        <v>7.2106297572645417E-2</v>
      </c>
      <c r="T62">
        <v>2.269312762040343E-2</v>
      </c>
      <c r="U62">
        <v>1.6211271090668333E-2</v>
      </c>
      <c r="V62">
        <v>2.1566448532894356E-2</v>
      </c>
      <c r="W62">
        <v>1.5697250621087733E-2</v>
      </c>
      <c r="X62">
        <v>0.14690934261943767</v>
      </c>
      <c r="Y62">
        <v>4.6803097696283658E-2</v>
      </c>
      <c r="Z62">
        <v>0.23884044344049471</v>
      </c>
      <c r="AA62">
        <v>6.4491821678984707E-2</v>
      </c>
      <c r="AB62">
        <v>1.866449851875629E-2</v>
      </c>
      <c r="AC62">
        <v>1.1751742506731944E-2</v>
      </c>
      <c r="AD62">
        <v>1.8665138154574379E-2</v>
      </c>
      <c r="AE62">
        <v>9.4602696549941356E-3</v>
      </c>
      <c r="AF62">
        <v>7.6458312754766666E-2</v>
      </c>
      <c r="AG62">
        <v>3.934865409860322E-2</v>
      </c>
      <c r="AH62">
        <v>0.10593338626085824</v>
      </c>
      <c r="AI62">
        <v>4.2762233020766871E-2</v>
      </c>
      <c r="AJ62">
        <v>8.9604490303827333E-3</v>
      </c>
      <c r="AK62">
        <v>5.0466540558282702E-3</v>
      </c>
      <c r="AL62">
        <v>9.9637255313496098E-3</v>
      </c>
      <c r="AM62">
        <v>2.0979487755568016E-3</v>
      </c>
      <c r="AN62">
        <v>1.8551183221518386E-2</v>
      </c>
      <c r="AO62">
        <v>1.8551194178144215E-2</v>
      </c>
      <c r="AP62">
        <v>7.4285282568325783E-2</v>
      </c>
      <c r="AQ62">
        <v>3.4532552910150116E-2</v>
      </c>
      <c r="AR62">
        <v>6.432610415188833E-3</v>
      </c>
      <c r="AS62">
        <v>3.4703135120732753E-3</v>
      </c>
      <c r="AT62">
        <v>6.7819330985514625E-3</v>
      </c>
      <c r="AU62">
        <v>1.2207491893363454E-3</v>
      </c>
      <c r="AV62">
        <v>1.0313093524473516E-2</v>
      </c>
      <c r="AW62">
        <v>1.1534031869587125E-2</v>
      </c>
      <c r="AX62">
        <v>3.3275898209922161E-2</v>
      </c>
      <c r="AY62">
        <v>1.9870777835080844E-2</v>
      </c>
      <c r="AZ62">
        <v>3.0234455975588492E-3</v>
      </c>
      <c r="BA62">
        <v>1.3284340171666464E-3</v>
      </c>
      <c r="BB62">
        <v>2.6713999676672984E-3</v>
      </c>
      <c r="BC62">
        <v>3.6813896447007721E-4</v>
      </c>
      <c r="BD62">
        <v>2.8960882517736763E-3</v>
      </c>
      <c r="BE62">
        <v>3.1176135044290731E-3</v>
      </c>
      <c r="BF62">
        <v>1.0769262150006398E-2</v>
      </c>
      <c r="BG62">
        <v>7.6944612210922969E-3</v>
      </c>
      <c r="BH62">
        <v>9.3876968652165105E-4</v>
      </c>
      <c r="BI62">
        <v>3.0756369556494967E-4</v>
      </c>
      <c r="BJ62">
        <v>8.8202962846395394E-4</v>
      </c>
      <c r="BK62">
        <v>5.6881893426341534E-5</v>
      </c>
      <c r="BL62">
        <v>4.4169700443497106E-4</v>
      </c>
      <c r="BM62">
        <v>4.4785896268884073E-4</v>
      </c>
      <c r="BN62">
        <v>0.18375969945554971</v>
      </c>
      <c r="BO62">
        <v>6.1291207161957573E-3</v>
      </c>
      <c r="BP62">
        <v>2.3908711231257485E-3</v>
      </c>
      <c r="BQ62">
        <v>5.9811883135694188E-3</v>
      </c>
      <c r="BR62">
        <v>2.5878748861032363E-3</v>
      </c>
      <c r="BS62">
        <v>5.1851766372692509E-3</v>
      </c>
      <c r="BT62">
        <v>0.15456612818161375</v>
      </c>
      <c r="BU62">
        <v>6.9193049591831368E-3</v>
      </c>
      <c r="BV62">
        <v>0.6580131578612054</v>
      </c>
      <c r="BW62">
        <v>2.3837463734253106E-2</v>
      </c>
      <c r="BX62">
        <v>1.0076415849379572E-2</v>
      </c>
      <c r="BY62">
        <v>1.9795624976865156E-2</v>
      </c>
      <c r="BZ62">
        <v>9.3305629940232393E-3</v>
      </c>
      <c r="CA62">
        <v>2.5941244409750652E-2</v>
      </c>
      <c r="CB62">
        <v>0.54455272850918846</v>
      </c>
      <c r="CC62">
        <v>2.4479114164023486E-2</v>
      </c>
      <c r="CD62">
        <v>0.47425345840565569</v>
      </c>
      <c r="CE62">
        <v>1.7708343018057349E-2</v>
      </c>
      <c r="CF62">
        <v>7.6855447262538235E-3</v>
      </c>
      <c r="CG62">
        <v>1.3814436663295737E-2</v>
      </c>
      <c r="CH62">
        <v>6.7426881079200029E-3</v>
      </c>
      <c r="CI62">
        <v>2.0756067772481401E-2</v>
      </c>
      <c r="CJ62">
        <v>0.38998660032757471</v>
      </c>
      <c r="CK62">
        <v>1.7559809204840349E-2</v>
      </c>
    </row>
    <row r="63" spans="1:89" x14ac:dyDescent="0.2">
      <c r="A63">
        <v>1974</v>
      </c>
      <c r="B63">
        <v>1</v>
      </c>
      <c r="C63">
        <v>8.7151265998159033E-2</v>
      </c>
      <c r="D63">
        <v>3.7166006659830941E-2</v>
      </c>
      <c r="E63">
        <v>3.3564928746812939E-2</v>
      </c>
      <c r="F63">
        <v>3.1855159791433607E-2</v>
      </c>
      <c r="G63">
        <v>4.6142057888914678E-2</v>
      </c>
      <c r="H63">
        <v>0.69540939514536149</v>
      </c>
      <c r="I63">
        <v>6.871119611469112E-2</v>
      </c>
      <c r="J63">
        <v>0.81665560350029409</v>
      </c>
      <c r="K63">
        <v>8.1180967392810999E-2</v>
      </c>
      <c r="L63">
        <v>3.4260041268122876E-2</v>
      </c>
      <c r="M63">
        <v>2.8087810662256629E-2</v>
      </c>
      <c r="N63">
        <v>2.9257598335988177E-2</v>
      </c>
      <c r="O63">
        <v>4.0363839031840598E-2</v>
      </c>
      <c r="P63">
        <v>0.54122166640081559</v>
      </c>
      <c r="Q63">
        <v>6.22836856762774E-2</v>
      </c>
      <c r="R63">
        <v>0.33891696661294191</v>
      </c>
      <c r="S63">
        <v>6.3599491370268879E-2</v>
      </c>
      <c r="T63">
        <v>2.4384724105684263E-2</v>
      </c>
      <c r="U63">
        <v>1.5445652601833615E-2</v>
      </c>
      <c r="V63">
        <v>2.2277077144224222E-2</v>
      </c>
      <c r="W63">
        <v>1.6604770560206816E-2</v>
      </c>
      <c r="X63">
        <v>0.15110682731187808</v>
      </c>
      <c r="Y63">
        <v>4.5498427816028197E-2</v>
      </c>
      <c r="Z63">
        <v>0.23495093672181611</v>
      </c>
      <c r="AA63">
        <v>5.6267120466259257E-2</v>
      </c>
      <c r="AB63">
        <v>2.003923147185116E-2</v>
      </c>
      <c r="AC63">
        <v>1.1231279451017429E-2</v>
      </c>
      <c r="AD63">
        <v>1.9195720434026953E-2</v>
      </c>
      <c r="AE63">
        <v>9.9027592676890208E-3</v>
      </c>
      <c r="AF63">
        <v>7.9943889797959855E-2</v>
      </c>
      <c r="AG63">
        <v>3.8370935158752673E-2</v>
      </c>
      <c r="AH63">
        <v>0.10324409124120848</v>
      </c>
      <c r="AI63">
        <v>3.731296073692647E-2</v>
      </c>
      <c r="AJ63">
        <v>9.7484550667559233E-3</v>
      </c>
      <c r="AK63">
        <v>4.9180837885947071E-3</v>
      </c>
      <c r="AL63">
        <v>1.0383019416096317E-2</v>
      </c>
      <c r="AM63">
        <v>2.4094084731594023E-3</v>
      </c>
      <c r="AN63">
        <v>1.9921006008431164E-2</v>
      </c>
      <c r="AO63">
        <v>1.8551157106230676E-2</v>
      </c>
      <c r="AP63">
        <v>7.2225751076189226E-2</v>
      </c>
      <c r="AQ63">
        <v>3.0176758847460405E-2</v>
      </c>
      <c r="AR63">
        <v>7.0182864429746417E-3</v>
      </c>
      <c r="AS63">
        <v>3.3938281436696194E-3</v>
      </c>
      <c r="AT63">
        <v>7.1489700850762006E-3</v>
      </c>
      <c r="AU63">
        <v>1.3929381876263136E-3</v>
      </c>
      <c r="AV63">
        <v>1.1279509834025703E-2</v>
      </c>
      <c r="AW63">
        <v>1.1815459099068448E-2</v>
      </c>
      <c r="AX63">
        <v>3.2106272792248092E-2</v>
      </c>
      <c r="AY63">
        <v>1.7565627870368417E-2</v>
      </c>
      <c r="AZ63">
        <v>3.2914190347728689E-3</v>
      </c>
      <c r="BA63">
        <v>1.2877055470671417E-3</v>
      </c>
      <c r="BB63">
        <v>2.8386864284790647E-3</v>
      </c>
      <c r="BC63">
        <v>4.9159460833658741E-4</v>
      </c>
      <c r="BD63">
        <v>3.2474695080715321E-3</v>
      </c>
      <c r="BE63">
        <v>3.3837700054917264E-3</v>
      </c>
      <c r="BF63">
        <v>1.0359582534078982E-2</v>
      </c>
      <c r="BG63">
        <v>6.8899119101075712E-3</v>
      </c>
      <c r="BH63">
        <v>1.0357275098463528E-3</v>
      </c>
      <c r="BI63">
        <v>2.9751170303721208E-4</v>
      </c>
      <c r="BJ63">
        <v>9.7100901815316831E-4</v>
      </c>
      <c r="BK63">
        <v>6.5314348656142496E-5</v>
      </c>
      <c r="BL63">
        <v>5.1157832429682415E-4</v>
      </c>
      <c r="BM63">
        <v>5.885293560550231E-4</v>
      </c>
      <c r="BN63">
        <v>0.18334439649970591</v>
      </c>
      <c r="BO63">
        <v>5.9702986053480345E-3</v>
      </c>
      <c r="BP63">
        <v>2.9059653917080652E-3</v>
      </c>
      <c r="BQ63">
        <v>5.4771180845563094E-3</v>
      </c>
      <c r="BR63">
        <v>2.5975614554454296E-3</v>
      </c>
      <c r="BS63">
        <v>5.77821885707408E-3</v>
      </c>
      <c r="BT63">
        <v>0.15418772874454589</v>
      </c>
      <c r="BU63">
        <v>6.4275104384137194E-3</v>
      </c>
      <c r="BV63">
        <v>0.66108303338705809</v>
      </c>
      <c r="BW63">
        <v>2.3551774627890154E-2</v>
      </c>
      <c r="BX63">
        <v>1.2781282554146678E-2</v>
      </c>
      <c r="BY63">
        <v>1.8119276144979324E-2</v>
      </c>
      <c r="BZ63">
        <v>9.578082647209385E-3</v>
      </c>
      <c r="CA63">
        <v>2.9537287328707862E-2</v>
      </c>
      <c r="CB63">
        <v>0.54430256783348341</v>
      </c>
      <c r="CC63">
        <v>2.3212768298662922E-2</v>
      </c>
      <c r="CD63">
        <v>0.47773863688735219</v>
      </c>
      <c r="CE63">
        <v>1.758147602254212E-2</v>
      </c>
      <c r="CF63">
        <v>9.8753171624386127E-3</v>
      </c>
      <c r="CG63">
        <v>1.2642158060423014E-2</v>
      </c>
      <c r="CH63">
        <v>6.9805211917639554E-3</v>
      </c>
      <c r="CI63">
        <v>2.3759068471633782E-2</v>
      </c>
      <c r="CJ63">
        <v>0.39011483908893752</v>
      </c>
      <c r="CK63">
        <v>1.6785257860249203E-2</v>
      </c>
    </row>
    <row r="64" spans="1:89" x14ac:dyDescent="0.2">
      <c r="A64">
        <v>1975</v>
      </c>
      <c r="B64">
        <v>1</v>
      </c>
      <c r="C64">
        <v>8.6920445625850107E-2</v>
      </c>
      <c r="D64">
        <v>3.8257763088150654E-2</v>
      </c>
      <c r="E64">
        <v>3.1342141985668093E-2</v>
      </c>
      <c r="F64">
        <v>3.2182367839446613E-2</v>
      </c>
      <c r="G64">
        <v>5.1392105734151983E-2</v>
      </c>
      <c r="H64">
        <v>0.69273192630384983</v>
      </c>
      <c r="I64">
        <v>6.7173249331631268E-2</v>
      </c>
      <c r="J64">
        <v>0.82103096630476102</v>
      </c>
      <c r="K64">
        <v>8.0986095592948004E-2</v>
      </c>
      <c r="L64">
        <v>3.5351359681587091E-2</v>
      </c>
      <c r="M64">
        <v>2.6311532839354612E-2</v>
      </c>
      <c r="N64">
        <v>2.9714465374858889E-2</v>
      </c>
      <c r="O64">
        <v>4.5133975834048101E-2</v>
      </c>
      <c r="P64">
        <v>0.54242130817601719</v>
      </c>
      <c r="Q64">
        <v>6.1112195780381739E-2</v>
      </c>
      <c r="R64">
        <v>0.34064290158346466</v>
      </c>
      <c r="S64">
        <v>6.3043527740376248E-2</v>
      </c>
      <c r="T64">
        <v>2.5114455772907052E-2</v>
      </c>
      <c r="U64">
        <v>1.5054342848612734E-2</v>
      </c>
      <c r="V64">
        <v>2.274415815394093E-2</v>
      </c>
      <c r="W64">
        <v>1.8560316094294649E-2</v>
      </c>
      <c r="X64">
        <v>0.15135378213057038</v>
      </c>
      <c r="Y64">
        <v>4.4772329943327804E-2</v>
      </c>
      <c r="Z64">
        <v>0.23518016732907654</v>
      </c>
      <c r="AA64">
        <v>5.5205474738187377E-2</v>
      </c>
      <c r="AB64">
        <v>2.0081419952247215E-2</v>
      </c>
      <c r="AC64">
        <v>1.1043266505838645E-2</v>
      </c>
      <c r="AD64">
        <v>1.966498928885585E-2</v>
      </c>
      <c r="AE64">
        <v>1.0907872998789259E-2</v>
      </c>
      <c r="AF64">
        <v>8.046930331022395E-2</v>
      </c>
      <c r="AG64">
        <v>3.7807842229014454E-2</v>
      </c>
      <c r="AH64">
        <v>0.10308504170890842</v>
      </c>
      <c r="AI64">
        <v>3.642327769671283E-2</v>
      </c>
      <c r="AJ64">
        <v>9.6749858027465052E-3</v>
      </c>
      <c r="AK64">
        <v>4.9187580607250592E-3</v>
      </c>
      <c r="AL64">
        <v>1.0709017796084908E-2</v>
      </c>
      <c r="AM64">
        <v>2.6133855918262228E-3</v>
      </c>
      <c r="AN64">
        <v>2.0330001443486623E-2</v>
      </c>
      <c r="AO64">
        <v>1.8415616189258799E-2</v>
      </c>
      <c r="AP64">
        <v>7.1933342539779233E-2</v>
      </c>
      <c r="AQ64">
        <v>2.9211035018619214E-2</v>
      </c>
      <c r="AR64">
        <v>6.7936616285608764E-3</v>
      </c>
      <c r="AS64">
        <v>3.4213151308536416E-3</v>
      </c>
      <c r="AT64">
        <v>7.4457986463958292E-3</v>
      </c>
      <c r="AU64">
        <v>1.6025983473055838E-3</v>
      </c>
      <c r="AV64">
        <v>1.1607149956518015E-2</v>
      </c>
      <c r="AW64">
        <v>1.1851784913901042E-2</v>
      </c>
      <c r="AX64">
        <v>3.201727846399649E-2</v>
      </c>
      <c r="AY64">
        <v>1.6978073704343899E-2</v>
      </c>
      <c r="AZ64">
        <v>3.1204834660038677E-3</v>
      </c>
      <c r="BA64">
        <v>1.2879608307575785E-3</v>
      </c>
      <c r="BB64">
        <v>3.0613423077108237E-3</v>
      </c>
      <c r="BC64">
        <v>6.3371448141380515E-4</v>
      </c>
      <c r="BD64">
        <v>3.3651196474631107E-3</v>
      </c>
      <c r="BE64">
        <v>3.5705848428637665E-3</v>
      </c>
      <c r="BF64">
        <v>1.0571379923732138E-2</v>
      </c>
      <c r="BG64">
        <v>6.8383049409739272E-3</v>
      </c>
      <c r="BH64">
        <v>1.0156779794177843E-3</v>
      </c>
      <c r="BI64">
        <v>3.1276733873002172E-4</v>
      </c>
      <c r="BJ64">
        <v>1.1092507616319303E-3</v>
      </c>
      <c r="BK64">
        <v>6.8207712913145868E-5</v>
      </c>
      <c r="BL64">
        <v>5.5511368102145742E-4</v>
      </c>
      <c r="BM64">
        <v>6.7205698502903477E-4</v>
      </c>
      <c r="BN64">
        <v>0.17896903369523898</v>
      </c>
      <c r="BO64">
        <v>5.9343500329021026E-3</v>
      </c>
      <c r="BP64">
        <v>2.9064034065635624E-3</v>
      </c>
      <c r="BQ64">
        <v>5.0306091463134806E-3</v>
      </c>
      <c r="BR64">
        <v>2.4679024645877234E-3</v>
      </c>
      <c r="BS64">
        <v>6.2581299001038815E-3</v>
      </c>
      <c r="BT64">
        <v>0.15031061812783264</v>
      </c>
      <c r="BU64">
        <v>6.0610535512495289E-3</v>
      </c>
      <c r="BV64">
        <v>0.65935709841653534</v>
      </c>
      <c r="BW64">
        <v>2.3876917885473858E-2</v>
      </c>
      <c r="BX64">
        <v>1.3143307315243602E-2</v>
      </c>
      <c r="BY64">
        <v>1.6287799137055359E-2</v>
      </c>
      <c r="BZ64">
        <v>9.438209685505683E-3</v>
      </c>
      <c r="CA64">
        <v>3.2831789639857334E-2</v>
      </c>
      <c r="CB64">
        <v>0.54137814417327945</v>
      </c>
      <c r="CC64">
        <v>2.2400919388303464E-2</v>
      </c>
      <c r="CD64">
        <v>0.48038806472129636</v>
      </c>
      <c r="CE64">
        <v>1.7942567852571756E-2</v>
      </c>
      <c r="CF64">
        <v>1.023690390868004E-2</v>
      </c>
      <c r="CG64">
        <v>1.1257189990741878E-2</v>
      </c>
      <c r="CH64">
        <v>6.9703072209179595E-3</v>
      </c>
      <c r="CI64">
        <v>2.6573659739753452E-2</v>
      </c>
      <c r="CJ64">
        <v>0.39106752604544681</v>
      </c>
      <c r="CK64">
        <v>1.6339865837053935E-2</v>
      </c>
    </row>
    <row r="65" spans="1:89" x14ac:dyDescent="0.2">
      <c r="A65">
        <v>1976</v>
      </c>
      <c r="B65">
        <v>1</v>
      </c>
      <c r="C65">
        <v>9.2092940078394747E-2</v>
      </c>
      <c r="D65">
        <v>3.7488499032433786E-2</v>
      </c>
      <c r="E65">
        <v>2.8619137989300825E-2</v>
      </c>
      <c r="F65">
        <v>3.1627263488379853E-2</v>
      </c>
      <c r="G65">
        <v>5.4689060279677904E-2</v>
      </c>
      <c r="H65">
        <v>0.68934515353583947</v>
      </c>
      <c r="I65">
        <v>6.6137950695434711E-2</v>
      </c>
      <c r="J65">
        <v>0.82164995170211341</v>
      </c>
      <c r="K65">
        <v>8.5848861839764368E-2</v>
      </c>
      <c r="L65">
        <v>3.4635463421090362E-2</v>
      </c>
      <c r="M65">
        <v>2.4155686670719767E-2</v>
      </c>
      <c r="N65">
        <v>2.9160962498464116E-2</v>
      </c>
      <c r="O65">
        <v>4.766282102475472E-2</v>
      </c>
      <c r="P65">
        <v>0.54012925103711495</v>
      </c>
      <c r="Q65">
        <v>6.0056872797634497E-2</v>
      </c>
      <c r="R65">
        <v>0.34127971587676598</v>
      </c>
      <c r="S65">
        <v>6.636208306703395E-2</v>
      </c>
      <c r="T65">
        <v>2.422093802023878E-2</v>
      </c>
      <c r="U65">
        <v>1.4462224102902876E-2</v>
      </c>
      <c r="V65">
        <v>2.2264419556957904E-2</v>
      </c>
      <c r="W65">
        <v>1.9221396571282412E-2</v>
      </c>
      <c r="X65">
        <v>0.15093380727203964</v>
      </c>
      <c r="Y65">
        <v>4.3814851720370029E-2</v>
      </c>
      <c r="Z65">
        <v>0.23547194475227684</v>
      </c>
      <c r="AA65">
        <v>5.7775390134231941E-2</v>
      </c>
      <c r="AB65">
        <v>1.9168332565584201E-2</v>
      </c>
      <c r="AC65">
        <v>1.0772955049969557E-2</v>
      </c>
      <c r="AD65">
        <v>1.9216717096966818E-2</v>
      </c>
      <c r="AE65">
        <v>1.115019676500939E-2</v>
      </c>
      <c r="AF65">
        <v>8.0530453592615459E-2</v>
      </c>
      <c r="AG65">
        <v>3.6857900553496137E-2</v>
      </c>
      <c r="AH65">
        <v>0.10306414978384026</v>
      </c>
      <c r="AI65">
        <v>3.7809918781306351E-2</v>
      </c>
      <c r="AJ65">
        <v>9.1017610094894508E-3</v>
      </c>
      <c r="AK65">
        <v>4.8207475633680885E-3</v>
      </c>
      <c r="AL65">
        <v>1.032600209620238E-2</v>
      </c>
      <c r="AM65">
        <v>2.645479203710055E-3</v>
      </c>
      <c r="AN65">
        <v>2.0564713243360622E-2</v>
      </c>
      <c r="AO65">
        <v>1.7795526263569172E-2</v>
      </c>
      <c r="AP65">
        <v>7.2072440391657722E-2</v>
      </c>
      <c r="AQ65">
        <v>3.0426345305009761E-2</v>
      </c>
      <c r="AR65">
        <v>6.2863535139918714E-3</v>
      </c>
      <c r="AS65">
        <v>3.3120573990935431E-3</v>
      </c>
      <c r="AT65">
        <v>7.1156712760491736E-3</v>
      </c>
      <c r="AU65">
        <v>1.5476667898649543E-3</v>
      </c>
      <c r="AV65">
        <v>1.1906048368139466E-2</v>
      </c>
      <c r="AW65">
        <v>1.1478299775884437E-2</v>
      </c>
      <c r="AX65">
        <v>3.2221073046663662E-2</v>
      </c>
      <c r="AY65">
        <v>1.7736690078701045E-2</v>
      </c>
      <c r="AZ65">
        <v>2.842951979608644E-3</v>
      </c>
      <c r="BA65">
        <v>1.3079209360371338E-3</v>
      </c>
      <c r="BB65">
        <v>2.849262737056657E-3</v>
      </c>
      <c r="BC65">
        <v>5.0617191141202889E-4</v>
      </c>
      <c r="BD65">
        <v>3.4868006962922582E-3</v>
      </c>
      <c r="BE65">
        <v>3.4912751363411765E-3</v>
      </c>
      <c r="BF65">
        <v>1.0732540805243218E-2</v>
      </c>
      <c r="BG65">
        <v>7.1506805299756948E-3</v>
      </c>
      <c r="BH65">
        <v>9.4886934356188399E-4</v>
      </c>
      <c r="BI65">
        <v>3.2212846547786597E-4</v>
      </c>
      <c r="BJ65">
        <v>9.9100268528984348E-4</v>
      </c>
      <c r="BK65">
        <v>7.1376292328752949E-5</v>
      </c>
      <c r="BL65">
        <v>5.8008068913764643E-4</v>
      </c>
      <c r="BM65">
        <v>6.6840226772171829E-4</v>
      </c>
      <c r="BN65">
        <v>0.17835004829788659</v>
      </c>
      <c r="BO65">
        <v>6.2440782386303795E-3</v>
      </c>
      <c r="BP65">
        <v>2.8530356113434241E-3</v>
      </c>
      <c r="BQ65">
        <v>4.4634513185810576E-3</v>
      </c>
      <c r="BR65">
        <v>2.4663009899157373E-3</v>
      </c>
      <c r="BS65">
        <v>7.0262392549231834E-3</v>
      </c>
      <c r="BT65">
        <v>0.14921590249872452</v>
      </c>
      <c r="BU65">
        <v>6.0810778978002133E-3</v>
      </c>
      <c r="BV65">
        <v>0.65872028412323402</v>
      </c>
      <c r="BW65">
        <v>2.5730857011360797E-2</v>
      </c>
      <c r="BX65">
        <v>1.3267561012195006E-2</v>
      </c>
      <c r="BY65">
        <v>1.4156913886397948E-2</v>
      </c>
      <c r="BZ65">
        <v>9.3628439314219492E-3</v>
      </c>
      <c r="CA65">
        <v>3.5467663708395492E-2</v>
      </c>
      <c r="CB65">
        <v>0.53841134626379983</v>
      </c>
      <c r="CC65">
        <v>2.2323098975064681E-2</v>
      </c>
      <c r="CD65">
        <v>0.48037023582534744</v>
      </c>
      <c r="CE65">
        <v>1.9486778772730418E-2</v>
      </c>
      <c r="CF65">
        <v>1.0414525400851582E-2</v>
      </c>
      <c r="CG65">
        <v>9.6934625678168906E-3</v>
      </c>
      <c r="CH65">
        <v>6.8965429415062118E-3</v>
      </c>
      <c r="CI65">
        <v>2.8441424453472308E-2</v>
      </c>
      <c r="CJ65">
        <v>0.38919544376507531</v>
      </c>
      <c r="CK65">
        <v>1.6242021077264468E-2</v>
      </c>
    </row>
    <row r="66" spans="1:89" x14ac:dyDescent="0.2">
      <c r="A66">
        <v>1977</v>
      </c>
      <c r="B66">
        <v>1</v>
      </c>
      <c r="C66">
        <v>9.3772067096386635E-2</v>
      </c>
      <c r="D66">
        <v>3.8018987881976107E-2</v>
      </c>
      <c r="E66">
        <v>2.5533559831310892E-2</v>
      </c>
      <c r="F66">
        <v>3.0863253303370808E-2</v>
      </c>
      <c r="G66">
        <v>5.8678294377761731E-2</v>
      </c>
      <c r="H66">
        <v>0.6875344595227233</v>
      </c>
      <c r="I66">
        <v>6.559938467464832E-2</v>
      </c>
      <c r="J66">
        <v>0.82224109345817453</v>
      </c>
      <c r="K66">
        <v>8.7512154481409254E-2</v>
      </c>
      <c r="L66">
        <v>3.5298431156865984E-2</v>
      </c>
      <c r="M66">
        <v>2.1714486895546115E-2</v>
      </c>
      <c r="N66">
        <v>2.8468069402197482E-2</v>
      </c>
      <c r="O66">
        <v>5.1167110070610811E-2</v>
      </c>
      <c r="P66">
        <v>0.53846019674193712</v>
      </c>
      <c r="Q66">
        <v>5.9620625372386549E-2</v>
      </c>
      <c r="R66">
        <v>0.34193260237102407</v>
      </c>
      <c r="S66">
        <v>6.750766376891093E-2</v>
      </c>
      <c r="T66">
        <v>2.4514321160698807E-2</v>
      </c>
      <c r="U66">
        <v>1.3982420760986325E-2</v>
      </c>
      <c r="V66">
        <v>2.168729679318826E-2</v>
      </c>
      <c r="W66">
        <v>2.0244553548813826E-2</v>
      </c>
      <c r="X66">
        <v>0.15060839185573727</v>
      </c>
      <c r="Y66">
        <v>4.3387951051006013E-2</v>
      </c>
      <c r="Z66">
        <v>0.23617885901106916</v>
      </c>
      <c r="AA66">
        <v>5.877971294919071E-2</v>
      </c>
      <c r="AB66">
        <v>1.9349535577234109E-2</v>
      </c>
      <c r="AC66">
        <v>1.0504097190039308E-2</v>
      </c>
      <c r="AD66">
        <v>1.8717752505789775E-2</v>
      </c>
      <c r="AE66">
        <v>1.1972151373610851E-2</v>
      </c>
      <c r="AF66">
        <v>8.0403282336909854E-2</v>
      </c>
      <c r="AG66">
        <v>3.6452327242382232E-2</v>
      </c>
      <c r="AH66">
        <v>0.10347408991724016</v>
      </c>
      <c r="AI66">
        <v>3.81404261937206E-2</v>
      </c>
      <c r="AJ66">
        <v>8.9683292970157424E-3</v>
      </c>
      <c r="AK66">
        <v>4.8401288878485577E-3</v>
      </c>
      <c r="AL66">
        <v>1.008758119433284E-2</v>
      </c>
      <c r="AM66">
        <v>2.8788976873144745E-3</v>
      </c>
      <c r="AN66">
        <v>2.0986837965427663E-2</v>
      </c>
      <c r="AO66">
        <v>1.7571888125800683E-2</v>
      </c>
      <c r="AP66">
        <v>7.2549393774538729E-2</v>
      </c>
      <c r="AQ66">
        <v>3.071661747653387E-2</v>
      </c>
      <c r="AR66">
        <v>6.2603915068722427E-3</v>
      </c>
      <c r="AS66">
        <v>3.3283023054002311E-3</v>
      </c>
      <c r="AT66">
        <v>6.9502024806405993E-3</v>
      </c>
      <c r="AU66">
        <v>1.6466151135726415E-3</v>
      </c>
      <c r="AV66">
        <v>1.2315626975949456E-2</v>
      </c>
      <c r="AW66">
        <v>1.1331639377814007E-2</v>
      </c>
      <c r="AX66">
        <v>3.2541151564652537E-2</v>
      </c>
      <c r="AY66">
        <v>1.7956246611854798E-2</v>
      </c>
      <c r="AZ66">
        <v>2.898701657338393E-3</v>
      </c>
      <c r="BA66">
        <v>1.3709155658453934E-3</v>
      </c>
      <c r="BB66">
        <v>2.761605386236321E-3</v>
      </c>
      <c r="BC66">
        <v>5.0724730277832558E-4</v>
      </c>
      <c r="BD66">
        <v>3.5537403867489936E-3</v>
      </c>
      <c r="BE66">
        <v>3.4926953685890938E-3</v>
      </c>
      <c r="BF66">
        <v>1.0880721020599893E-2</v>
      </c>
      <c r="BG66">
        <v>7.2502181295066581E-3</v>
      </c>
      <c r="BH66">
        <v>9.6789801090982818E-4</v>
      </c>
      <c r="BI66">
        <v>3.4017882522461001E-4</v>
      </c>
      <c r="BJ66">
        <v>9.4869692830648611E-4</v>
      </c>
      <c r="BK66">
        <v>7.5220144791047182E-5</v>
      </c>
      <c r="BL66">
        <v>5.9802280674265546E-4</v>
      </c>
      <c r="BM66">
        <v>7.0048578377097243E-4</v>
      </c>
      <c r="BN66">
        <v>0.17775890654182547</v>
      </c>
      <c r="BO66">
        <v>6.2599126149773809E-3</v>
      </c>
      <c r="BP66">
        <v>2.7205567251101237E-3</v>
      </c>
      <c r="BQ66">
        <v>3.8190729357647779E-3</v>
      </c>
      <c r="BR66">
        <v>2.3951839011733256E-3</v>
      </c>
      <c r="BS66">
        <v>7.5111843071509199E-3</v>
      </c>
      <c r="BT66">
        <v>0.14907426278078617</v>
      </c>
      <c r="BU66">
        <v>5.9787593022617713E-3</v>
      </c>
      <c r="BV66">
        <v>0.65806739762897593</v>
      </c>
      <c r="BW66">
        <v>2.6264403327475705E-2</v>
      </c>
      <c r="BX66">
        <v>1.35046667212773E-2</v>
      </c>
      <c r="BY66">
        <v>1.1551139070324568E-2</v>
      </c>
      <c r="BZ66">
        <v>9.175956510182548E-3</v>
      </c>
      <c r="CA66">
        <v>3.8433740828947904E-2</v>
      </c>
      <c r="CB66">
        <v>0.53692606766698603</v>
      </c>
      <c r="CC66">
        <v>2.2211433623642307E-2</v>
      </c>
      <c r="CD66">
        <v>0.48030849108715046</v>
      </c>
      <c r="CE66">
        <v>2.0004490712498324E-2</v>
      </c>
      <c r="CF66">
        <v>1.0784109996167177E-2</v>
      </c>
      <c r="CG66">
        <v>7.7320661345597896E-3</v>
      </c>
      <c r="CH66">
        <v>6.7807726090092224E-3</v>
      </c>
      <c r="CI66">
        <v>3.0922556521796984E-2</v>
      </c>
      <c r="CJ66">
        <v>0.38785180488619986</v>
      </c>
      <c r="CK66">
        <v>1.6232674321380536E-2</v>
      </c>
    </row>
    <row r="67" spans="1:89" x14ac:dyDescent="0.2">
      <c r="A67">
        <v>1978</v>
      </c>
      <c r="B67">
        <v>1</v>
      </c>
      <c r="C67">
        <v>9.067227094534891E-2</v>
      </c>
      <c r="D67">
        <v>3.8837669742067094E-2</v>
      </c>
      <c r="E67">
        <v>2.2511411250216162E-2</v>
      </c>
      <c r="F67">
        <v>3.0323530057569825E-2</v>
      </c>
      <c r="G67">
        <v>6.2729059447158786E-2</v>
      </c>
      <c r="H67">
        <v>0.68919694624626615</v>
      </c>
      <c r="I67">
        <v>6.5729108395482072E-2</v>
      </c>
      <c r="J67">
        <v>0.82167398078775378</v>
      </c>
      <c r="K67">
        <v>8.4489892324208782E-2</v>
      </c>
      <c r="L67">
        <v>3.5781222303563662E-2</v>
      </c>
      <c r="M67">
        <v>1.9119155306007662E-2</v>
      </c>
      <c r="N67">
        <v>2.8043250265921027E-2</v>
      </c>
      <c r="O67">
        <v>5.4831101115799141E-2</v>
      </c>
      <c r="P67">
        <v>0.53952546459647976</v>
      </c>
      <c r="Q67">
        <v>5.988390628140583E-2</v>
      </c>
      <c r="R67">
        <v>0.34092576246590589</v>
      </c>
      <c r="S67">
        <v>6.4868133056259047E-2</v>
      </c>
      <c r="T67">
        <v>2.5007883969743395E-2</v>
      </c>
      <c r="U67">
        <v>1.2555419693663E-2</v>
      </c>
      <c r="V67">
        <v>2.1240855943492454E-2</v>
      </c>
      <c r="W67">
        <v>2.1895737353146316E-2</v>
      </c>
      <c r="X67">
        <v>0.15210818904006995</v>
      </c>
      <c r="Y67">
        <v>4.3249546946289463E-2</v>
      </c>
      <c r="Z67">
        <v>0.23543794799241802</v>
      </c>
      <c r="AA67">
        <v>5.6496378080048704E-2</v>
      </c>
      <c r="AB67">
        <v>1.972825828107359E-2</v>
      </c>
      <c r="AC67">
        <v>9.3663250972298162E-3</v>
      </c>
      <c r="AD67">
        <v>1.8279848554345612E-2</v>
      </c>
      <c r="AE67">
        <v>1.3251816307451814E-2</v>
      </c>
      <c r="AF67">
        <v>8.2144917694856545E-2</v>
      </c>
      <c r="AG67">
        <v>3.6170400758804844E-2</v>
      </c>
      <c r="AH67">
        <v>0.10344810086406708</v>
      </c>
      <c r="AI67">
        <v>3.7012861759723847E-2</v>
      </c>
      <c r="AJ67">
        <v>9.3712493052846568E-3</v>
      </c>
      <c r="AK67">
        <v>4.411043470127881E-3</v>
      </c>
      <c r="AL67">
        <v>9.9851900784650449E-3</v>
      </c>
      <c r="AM67">
        <v>3.1926773613985687E-3</v>
      </c>
      <c r="AN67">
        <v>2.1933841443851299E-2</v>
      </c>
      <c r="AO67">
        <v>1.7541239319211144E-2</v>
      </c>
      <c r="AP67">
        <v>7.2976056114204102E-2</v>
      </c>
      <c r="AQ67">
        <v>3.0031303613531346E-2</v>
      </c>
      <c r="AR67">
        <v>6.6785937943305146E-3</v>
      </c>
      <c r="AS67">
        <v>3.0825248571866772E-3</v>
      </c>
      <c r="AT67">
        <v>6.9939891315839164E-3</v>
      </c>
      <c r="AU67">
        <v>1.8211529859047046E-3</v>
      </c>
      <c r="AV67">
        <v>1.3060862378417415E-2</v>
      </c>
      <c r="AW67">
        <v>1.1307629555101562E-2</v>
      </c>
      <c r="AX67">
        <v>3.3259174655212664E-2</v>
      </c>
      <c r="AY67">
        <v>1.7808488800471367E-2</v>
      </c>
      <c r="AZ67">
        <v>3.2111068962188088E-3</v>
      </c>
      <c r="BA67">
        <v>1.2885148256250715E-3</v>
      </c>
      <c r="BB67">
        <v>2.9750575089328019E-3</v>
      </c>
      <c r="BC67">
        <v>5.3238317640597922E-4</v>
      </c>
      <c r="BD67">
        <v>3.8117712095590145E-3</v>
      </c>
      <c r="BE67">
        <v>3.6318536372262067E-3</v>
      </c>
      <c r="BF67">
        <v>1.1327964541291369E-2</v>
      </c>
      <c r="BG67">
        <v>7.2379961932949599E-3</v>
      </c>
      <c r="BH67">
        <v>1.0972108879051617E-3</v>
      </c>
      <c r="BI67">
        <v>3.1582090056363958E-4</v>
      </c>
      <c r="BJ67">
        <v>1.1444034625829672E-3</v>
      </c>
      <c r="BK67">
        <v>8.9862935019653081E-5</v>
      </c>
      <c r="BL67">
        <v>6.6161463603038768E-4</v>
      </c>
      <c r="BM67">
        <v>7.8105514884281753E-4</v>
      </c>
      <c r="BN67">
        <v>0.17832601921224622</v>
      </c>
      <c r="BO67">
        <v>6.1823786211401277E-3</v>
      </c>
      <c r="BP67">
        <v>3.0564474385034318E-3</v>
      </c>
      <c r="BQ67">
        <v>3.3922559442084999E-3</v>
      </c>
      <c r="BR67">
        <v>2.2802797916487982E-3</v>
      </c>
      <c r="BS67">
        <v>7.8979583313596446E-3</v>
      </c>
      <c r="BT67">
        <v>0.14967148164978639</v>
      </c>
      <c r="BU67">
        <v>5.8452021140762422E-3</v>
      </c>
      <c r="BV67">
        <v>0.65907423753409411</v>
      </c>
      <c r="BW67">
        <v>2.5804137889089862E-2</v>
      </c>
      <c r="BX67">
        <v>1.3829785772323699E-2</v>
      </c>
      <c r="BY67">
        <v>9.955991556553162E-3</v>
      </c>
      <c r="BZ67">
        <v>9.0826741140773715E-3</v>
      </c>
      <c r="CA67">
        <v>4.083332209401247E-2</v>
      </c>
      <c r="CB67">
        <v>0.5370887572061962</v>
      </c>
      <c r="CC67">
        <v>2.2479561449192609E-2</v>
      </c>
      <c r="CD67">
        <v>0.48074821832184789</v>
      </c>
      <c r="CE67">
        <v>1.9621759267949734E-2</v>
      </c>
      <c r="CF67">
        <v>1.0773338333820267E-2</v>
      </c>
      <c r="CG67">
        <v>6.5637356123446622E-3</v>
      </c>
      <c r="CH67">
        <v>6.8023943224285732E-3</v>
      </c>
      <c r="CI67">
        <v>3.2935363762652825E-2</v>
      </c>
      <c r="CJ67">
        <v>0.38741727555640981</v>
      </c>
      <c r="CK67">
        <v>1.6634359335116367E-2</v>
      </c>
    </row>
    <row r="68" spans="1:89" x14ac:dyDescent="0.2">
      <c r="A68">
        <v>1979</v>
      </c>
      <c r="B68">
        <v>1</v>
      </c>
      <c r="C68">
        <v>8.4631644189357758E-2</v>
      </c>
      <c r="D68">
        <v>4.1865612845867872E-2</v>
      </c>
      <c r="E68">
        <v>1.9352400675415993E-2</v>
      </c>
      <c r="F68">
        <v>2.9684308916330338E-2</v>
      </c>
      <c r="G68">
        <v>6.4860343933105469E-2</v>
      </c>
      <c r="H68">
        <v>0.69492971897125244</v>
      </c>
      <c r="I68">
        <v>6.4676001667976379E-2</v>
      </c>
      <c r="J68">
        <v>0.82122808694839478</v>
      </c>
      <c r="K68">
        <v>7.9239793121814728E-2</v>
      </c>
      <c r="L68">
        <v>3.8429941283538938E-2</v>
      </c>
      <c r="M68">
        <v>1.6447817906737328E-2</v>
      </c>
      <c r="N68">
        <v>2.754569984972477E-2</v>
      </c>
      <c r="O68">
        <v>5.6618638336658478E-2</v>
      </c>
      <c r="P68">
        <v>0.54388976097106934</v>
      </c>
      <c r="Q68">
        <v>5.9056442230939865E-2</v>
      </c>
      <c r="R68">
        <v>0.34251639246940613</v>
      </c>
      <c r="S68">
        <v>6.2275368720293045E-2</v>
      </c>
      <c r="T68">
        <v>2.7042157831601799E-2</v>
      </c>
      <c r="U68">
        <v>1.135187316685915E-2</v>
      </c>
      <c r="V68">
        <v>2.1045401692390442E-2</v>
      </c>
      <c r="W68">
        <v>2.3215547204017639E-2</v>
      </c>
      <c r="X68">
        <v>0.15477927029132843</v>
      </c>
      <c r="Y68">
        <v>4.2806785553693771E-2</v>
      </c>
      <c r="Z68">
        <v>0.23807156085968018</v>
      </c>
      <c r="AA68">
        <v>5.4785590618848801E-2</v>
      </c>
      <c r="AB68">
        <v>2.1689873421564698E-2</v>
      </c>
      <c r="AC68">
        <v>8.6861499585211277E-3</v>
      </c>
      <c r="AD68">
        <v>1.8304066732525826E-2</v>
      </c>
      <c r="AE68">
        <v>1.4035722240805626E-2</v>
      </c>
      <c r="AF68">
        <v>8.4522314369678497E-2</v>
      </c>
      <c r="AG68">
        <v>3.6047834903001785E-2</v>
      </c>
      <c r="AH68">
        <v>0.10671211034059525</v>
      </c>
      <c r="AI68">
        <v>3.7225570529699326E-2</v>
      </c>
      <c r="AJ68">
        <v>1.0851303377421573E-2</v>
      </c>
      <c r="AK68">
        <v>4.3392648221924901E-3</v>
      </c>
      <c r="AL68">
        <v>1.0321159847080708E-2</v>
      </c>
      <c r="AM68">
        <v>3.448577132076025E-3</v>
      </c>
      <c r="AN68">
        <v>2.2896865382790565E-2</v>
      </c>
      <c r="AO68">
        <v>1.7629371955990791E-2</v>
      </c>
      <c r="AP68">
        <v>7.6235704123973846E-2</v>
      </c>
      <c r="AQ68">
        <v>3.060099296271801E-2</v>
      </c>
      <c r="AR68">
        <v>7.8426971303997561E-3</v>
      </c>
      <c r="AS68">
        <v>3.0507271294482052E-3</v>
      </c>
      <c r="AT68">
        <v>7.4732811190187931E-3</v>
      </c>
      <c r="AU68">
        <v>2.0323912613093853E-3</v>
      </c>
      <c r="AV68">
        <v>1.3733345083892345E-2</v>
      </c>
      <c r="AW68">
        <v>1.150226965546608E-2</v>
      </c>
      <c r="AX68">
        <v>3.6026574671268463E-2</v>
      </c>
      <c r="AY68">
        <v>1.856449618935585E-2</v>
      </c>
      <c r="AZ68">
        <v>3.792253446590621E-3</v>
      </c>
      <c r="BA68">
        <v>1.273554633371532E-3</v>
      </c>
      <c r="BB68">
        <v>3.6413678899407387E-3</v>
      </c>
      <c r="BC68">
        <v>6.0213118558749557E-4</v>
      </c>
      <c r="BD68">
        <v>4.1505731642246246E-3</v>
      </c>
      <c r="BE68">
        <v>4.0022004395723343E-3</v>
      </c>
      <c r="BF68">
        <v>1.2822536751627922E-2</v>
      </c>
      <c r="BG68">
        <v>7.780593354254961E-3</v>
      </c>
      <c r="BH68">
        <v>1.2899410494355834E-3</v>
      </c>
      <c r="BI68">
        <v>3.1601719820173457E-4</v>
      </c>
      <c r="BJ68">
        <v>1.6594232292845845E-3</v>
      </c>
      <c r="BK68">
        <v>1.1421023373259231E-4</v>
      </c>
      <c r="BL68">
        <v>7.3776103090494871E-4</v>
      </c>
      <c r="BM68">
        <v>9.2459056759253144E-4</v>
      </c>
      <c r="BN68">
        <v>0.17877191305160522</v>
      </c>
      <c r="BO68">
        <v>5.3918510675430298E-3</v>
      </c>
      <c r="BP68">
        <v>3.4356715623289347E-3</v>
      </c>
      <c r="BQ68">
        <v>2.9045827686786652E-3</v>
      </c>
      <c r="BR68">
        <v>2.1386090666055679E-3</v>
      </c>
      <c r="BS68">
        <v>8.241705596446991E-3</v>
      </c>
      <c r="BT68">
        <v>0.15103995800018311</v>
      </c>
      <c r="BU68">
        <v>5.6195594370365143E-3</v>
      </c>
      <c r="BV68">
        <v>0.65748360753059387</v>
      </c>
      <c r="BW68">
        <v>2.2356275469064713E-2</v>
      </c>
      <c r="BX68">
        <v>1.4823455014266074E-2</v>
      </c>
      <c r="BY68">
        <v>8.0005275085568428E-3</v>
      </c>
      <c r="BZ68">
        <v>8.6389072239398956E-3</v>
      </c>
      <c r="CA68">
        <v>4.164479672908783E-2</v>
      </c>
      <c r="CB68">
        <v>0.54015044867992401</v>
      </c>
      <c r="CC68">
        <v>2.1869216114282608E-2</v>
      </c>
      <c r="CD68">
        <v>0.47871169447898865</v>
      </c>
      <c r="CE68">
        <v>1.6964424401521683E-2</v>
      </c>
      <c r="CF68">
        <v>1.1387783451937139E-2</v>
      </c>
      <c r="CG68">
        <v>5.0959447398781776E-3</v>
      </c>
      <c r="CH68">
        <v>6.5002981573343277E-3</v>
      </c>
      <c r="CI68">
        <v>3.3403091132640839E-2</v>
      </c>
      <c r="CJ68">
        <v>0.38911049067974091</v>
      </c>
      <c r="CK68">
        <v>1.6249656677246094E-2</v>
      </c>
    </row>
    <row r="69" spans="1:89" x14ac:dyDescent="0.2">
      <c r="A69">
        <v>1980</v>
      </c>
      <c r="B69">
        <v>1</v>
      </c>
      <c r="C69">
        <v>7.220950722694397E-2</v>
      </c>
      <c r="D69">
        <v>5.1724120276048779E-2</v>
      </c>
      <c r="E69">
        <v>1.9705385901033878E-2</v>
      </c>
      <c r="F69">
        <v>2.7199519798159599E-2</v>
      </c>
      <c r="G69">
        <v>6.3514694571495056E-2</v>
      </c>
      <c r="H69">
        <v>0.70842492580413818</v>
      </c>
      <c r="I69">
        <v>5.722186341881752E-2</v>
      </c>
      <c r="J69">
        <v>0.82668375968933105</v>
      </c>
      <c r="K69">
        <v>6.7569002509117126E-2</v>
      </c>
      <c r="L69">
        <v>4.7219589352607727E-2</v>
      </c>
      <c r="M69">
        <v>1.6862913034856319E-2</v>
      </c>
      <c r="N69">
        <v>2.4968035519123077E-2</v>
      </c>
      <c r="O69">
        <v>5.5141985416412354E-2</v>
      </c>
      <c r="P69">
        <v>0.56336349248886108</v>
      </c>
      <c r="Q69">
        <v>5.1558747887611389E-2</v>
      </c>
      <c r="R69">
        <v>0.34017330408096313</v>
      </c>
      <c r="S69">
        <v>5.256585031747818E-2</v>
      </c>
      <c r="T69">
        <v>3.2239137683063745E-2</v>
      </c>
      <c r="U69">
        <v>1.1687415651977062E-2</v>
      </c>
      <c r="V69">
        <v>1.8533999100327492E-2</v>
      </c>
      <c r="W69">
        <v>2.217036671936512E-2</v>
      </c>
      <c r="X69">
        <v>0.16700269281864166</v>
      </c>
      <c r="Y69">
        <v>3.5973839461803436E-2</v>
      </c>
      <c r="Z69">
        <v>0.23378486931324005</v>
      </c>
      <c r="AA69">
        <v>4.6061549335718155E-2</v>
      </c>
      <c r="AB69">
        <v>2.5394824799150229E-2</v>
      </c>
      <c r="AC69">
        <v>8.9975167065858841E-3</v>
      </c>
      <c r="AD69">
        <v>1.6015985980629921E-2</v>
      </c>
      <c r="AE69">
        <v>1.3795176520943642E-2</v>
      </c>
      <c r="AF69">
        <v>9.3474365770816803E-2</v>
      </c>
      <c r="AG69">
        <v>3.0045446008443832E-2</v>
      </c>
      <c r="AH69">
        <v>0.10279034078121185</v>
      </c>
      <c r="AI69">
        <v>3.0761562287807465E-2</v>
      </c>
      <c r="AJ69">
        <v>1.2641962588531896E-2</v>
      </c>
      <c r="AK69">
        <v>4.6390224015340209E-3</v>
      </c>
      <c r="AL69">
        <v>9.3364845961332321E-3</v>
      </c>
      <c r="AM69">
        <v>3.8050566799938679E-3</v>
      </c>
      <c r="AN69">
        <v>2.638336643576622E-2</v>
      </c>
      <c r="AO69">
        <v>1.5222884714603424E-2</v>
      </c>
      <c r="AP69">
        <v>7.2896979749202728E-2</v>
      </c>
      <c r="AQ69">
        <v>2.5145875290036201E-2</v>
      </c>
      <c r="AR69">
        <v>9.3006107199471444E-3</v>
      </c>
      <c r="AS69">
        <v>3.3411717740818858E-3</v>
      </c>
      <c r="AT69">
        <v>6.7973467521369457E-3</v>
      </c>
      <c r="AU69">
        <v>2.1862990688532591E-3</v>
      </c>
      <c r="AV69">
        <v>1.6018472611904144E-2</v>
      </c>
      <c r="AW69">
        <v>1.0107202455401421E-2</v>
      </c>
      <c r="AX69">
        <v>3.3711720257997513E-2</v>
      </c>
      <c r="AY69">
        <v>1.487002894282341E-2</v>
      </c>
      <c r="AZ69">
        <v>4.5591441485157702E-3</v>
      </c>
      <c r="BA69">
        <v>1.4491992042167112E-3</v>
      </c>
      <c r="BB69">
        <v>3.3645180519670248E-3</v>
      </c>
      <c r="BC69">
        <v>6.8833748809993267E-4</v>
      </c>
      <c r="BD69">
        <v>4.9708625301718712E-3</v>
      </c>
      <c r="BE69">
        <v>3.8096292410045862E-3</v>
      </c>
      <c r="BF69">
        <v>1.1546904221177101E-2</v>
      </c>
      <c r="BG69">
        <v>5.9617506340146065E-3</v>
      </c>
      <c r="BH69">
        <v>1.5891382763584261E-3</v>
      </c>
      <c r="BI69">
        <v>3.6750901745108422E-4</v>
      </c>
      <c r="BJ69">
        <v>1.5271769370883703E-3</v>
      </c>
      <c r="BK69">
        <v>1.3971106091048568E-4</v>
      </c>
      <c r="BL69">
        <v>9.3749194638803601E-4</v>
      </c>
      <c r="BM69">
        <v>1.0241267737001181E-3</v>
      </c>
      <c r="BN69">
        <v>0.17331624031066895</v>
      </c>
      <c r="BO69">
        <v>4.6405047178268433E-3</v>
      </c>
      <c r="BP69">
        <v>4.5045309234410524E-3</v>
      </c>
      <c r="BQ69">
        <v>2.8424728661775589E-3</v>
      </c>
      <c r="BR69">
        <v>2.2314842790365219E-3</v>
      </c>
      <c r="BS69">
        <v>8.3727091550827026E-3</v>
      </c>
      <c r="BT69">
        <v>0.1450614333152771</v>
      </c>
      <c r="BU69">
        <v>5.663115531206131E-3</v>
      </c>
      <c r="BV69">
        <v>0.65982669591903687</v>
      </c>
      <c r="BW69">
        <v>1.964365690946579E-2</v>
      </c>
      <c r="BX69">
        <v>1.9484982592985034E-2</v>
      </c>
      <c r="BY69">
        <v>8.0179702490568161E-3</v>
      </c>
      <c r="BZ69">
        <v>8.6655206978321075E-3</v>
      </c>
      <c r="CA69">
        <v>4.1344327852129936E-2</v>
      </c>
      <c r="CB69">
        <v>0.54142223298549652</v>
      </c>
      <c r="CC69">
        <v>2.1248023957014084E-2</v>
      </c>
      <c r="CD69">
        <v>0.48651045560836792</v>
      </c>
      <c r="CE69">
        <v>1.5003152191638947E-2</v>
      </c>
      <c r="CF69">
        <v>1.4980451669543982E-2</v>
      </c>
      <c r="CG69">
        <v>5.1754973828792572E-3</v>
      </c>
      <c r="CH69">
        <v>6.4340364187955856E-3</v>
      </c>
      <c r="CI69">
        <v>3.2971618697047234E-2</v>
      </c>
      <c r="CJ69">
        <v>0.39636079967021942</v>
      </c>
      <c r="CK69">
        <v>1.5584908425807953E-2</v>
      </c>
    </row>
    <row r="70" spans="1:89" x14ac:dyDescent="0.2">
      <c r="A70">
        <v>1981</v>
      </c>
      <c r="B70">
        <v>1</v>
      </c>
      <c r="C70">
        <v>7.0860184729099274E-2</v>
      </c>
      <c r="D70">
        <v>5.8561962563544512E-2</v>
      </c>
      <c r="E70">
        <v>2.0379616878926754E-2</v>
      </c>
      <c r="F70">
        <v>2.6609402149915695E-2</v>
      </c>
      <c r="G70">
        <v>7.0040933787822723E-2</v>
      </c>
      <c r="H70">
        <v>0.70037299394607544</v>
      </c>
      <c r="I70">
        <v>5.3174912929534912E-2</v>
      </c>
      <c r="J70">
        <v>0.83056789636611938</v>
      </c>
      <c r="K70">
        <v>6.6281110048294067E-2</v>
      </c>
      <c r="L70">
        <v>5.3117702249437571E-2</v>
      </c>
      <c r="M70">
        <v>1.7323659732937813E-2</v>
      </c>
      <c r="N70">
        <v>2.4401310831308365E-2</v>
      </c>
      <c r="O70">
        <v>6.1621103435754776E-2</v>
      </c>
      <c r="P70">
        <v>0.56008470058441162</v>
      </c>
      <c r="Q70">
        <v>4.7738317400217056E-2</v>
      </c>
      <c r="R70">
        <v>0.34415394067764282</v>
      </c>
      <c r="S70">
        <v>5.1769793033599854E-2</v>
      </c>
      <c r="T70">
        <v>3.6598143400624394E-2</v>
      </c>
      <c r="U70">
        <v>1.2599342502653599E-2</v>
      </c>
      <c r="V70">
        <v>1.8100779503583908E-2</v>
      </c>
      <c r="W70">
        <v>2.558145672082901E-2</v>
      </c>
      <c r="X70">
        <v>0.16658122837543488</v>
      </c>
      <c r="Y70">
        <v>3.292321041226387E-2</v>
      </c>
      <c r="Z70">
        <v>0.23689508438110352</v>
      </c>
      <c r="AA70">
        <v>4.5712564140558243E-2</v>
      </c>
      <c r="AB70">
        <v>3.0050566943828017E-2</v>
      </c>
      <c r="AC70">
        <v>1.0211984161287546E-2</v>
      </c>
      <c r="AD70">
        <v>1.5659390017390251E-2</v>
      </c>
      <c r="AE70">
        <v>1.6064830124378204E-2</v>
      </c>
      <c r="AF70">
        <v>9.1632433235645294E-2</v>
      </c>
      <c r="AG70">
        <v>2.7563309296965599E-2</v>
      </c>
      <c r="AH70">
        <v>0.10490753501653671</v>
      </c>
      <c r="AI70">
        <v>3.0227795243263245E-2</v>
      </c>
      <c r="AJ70">
        <v>1.5027612244011834E-2</v>
      </c>
      <c r="AK70">
        <v>5.607995786704123E-3</v>
      </c>
      <c r="AL70">
        <v>9.2270858585834503E-3</v>
      </c>
      <c r="AM70">
        <v>4.3802461586892605E-3</v>
      </c>
      <c r="AN70">
        <v>2.6430247351527214E-2</v>
      </c>
      <c r="AO70">
        <v>1.4006554149091244E-2</v>
      </c>
      <c r="AP70">
        <v>7.4751116335391998E-2</v>
      </c>
      <c r="AQ70">
        <v>2.4714058265089989E-2</v>
      </c>
      <c r="AR70">
        <v>1.0925694165052846E-2</v>
      </c>
      <c r="AS70">
        <v>4.2554872343316674E-3</v>
      </c>
      <c r="AT70">
        <v>6.7198947072029114E-3</v>
      </c>
      <c r="AU70">
        <v>2.7455624658614397E-3</v>
      </c>
      <c r="AV70">
        <v>1.5997393056750298E-2</v>
      </c>
      <c r="AW70">
        <v>9.3930298462510109E-3</v>
      </c>
      <c r="AX70">
        <v>3.492133691906929E-2</v>
      </c>
      <c r="AY70">
        <v>1.4617002569139004E-2</v>
      </c>
      <c r="AZ70">
        <v>5.5989680295169819E-3</v>
      </c>
      <c r="BA70">
        <v>1.9988613639725372E-3</v>
      </c>
      <c r="BB70">
        <v>3.4121931530535221E-3</v>
      </c>
      <c r="BC70">
        <v>7.9847796587273479E-4</v>
      </c>
      <c r="BD70">
        <v>4.8874584026634693E-3</v>
      </c>
      <c r="BE70">
        <v>3.60837671905756E-3</v>
      </c>
      <c r="BF70">
        <v>1.2082545086741447E-2</v>
      </c>
      <c r="BG70">
        <v>5.8481702581048012E-3</v>
      </c>
      <c r="BH70">
        <v>2.0082910373275809E-3</v>
      </c>
      <c r="BI70">
        <v>5.936750239925459E-4</v>
      </c>
      <c r="BJ70">
        <v>1.5610243426635861E-3</v>
      </c>
      <c r="BK70">
        <v>1.566270220791921E-4</v>
      </c>
      <c r="BL70">
        <v>9.1313425218686461E-4</v>
      </c>
      <c r="BM70">
        <v>1.0016232263296843E-3</v>
      </c>
      <c r="BN70">
        <v>0.16943210363388062</v>
      </c>
      <c r="BO70">
        <v>4.5790746808052063E-3</v>
      </c>
      <c r="BP70">
        <v>5.4442603141069412E-3</v>
      </c>
      <c r="BQ70">
        <v>3.0559571459889412E-3</v>
      </c>
      <c r="BR70">
        <v>2.2080913186073303E-3</v>
      </c>
      <c r="BS70">
        <v>8.4198303520679474E-3</v>
      </c>
      <c r="BT70">
        <v>0.14028829336166382</v>
      </c>
      <c r="BU70">
        <v>5.4365955293178558E-3</v>
      </c>
      <c r="BV70">
        <v>0.65584605932235718</v>
      </c>
      <c r="BW70">
        <v>1.909039169549942E-2</v>
      </c>
      <c r="BX70">
        <v>2.1963819162920117E-2</v>
      </c>
      <c r="BY70">
        <v>7.7802743762731552E-3</v>
      </c>
      <c r="BZ70">
        <v>8.5086226463317871E-3</v>
      </c>
      <c r="CA70">
        <v>4.4459477066993713E-2</v>
      </c>
      <c r="CB70">
        <v>0.53379176557064056</v>
      </c>
      <c r="CC70">
        <v>2.0251702517271042E-2</v>
      </c>
      <c r="CD70">
        <v>0.48641395568847656</v>
      </c>
      <c r="CE70">
        <v>1.4511317014694214E-2</v>
      </c>
      <c r="CF70">
        <v>1.6519558848813176E-2</v>
      </c>
      <c r="CG70">
        <v>4.724317230284214E-3</v>
      </c>
      <c r="CH70">
        <v>6.3005313277244568E-3</v>
      </c>
      <c r="CI70">
        <v>3.6039646714925766E-2</v>
      </c>
      <c r="CJ70">
        <v>0.39350347220897675</v>
      </c>
      <c r="CK70">
        <v>1.4815106987953186E-2</v>
      </c>
    </row>
    <row r="71" spans="1:89" x14ac:dyDescent="0.2">
      <c r="A71">
        <v>1982</v>
      </c>
      <c r="B71">
        <v>1</v>
      </c>
      <c r="C71">
        <v>5.9786897152662277E-2</v>
      </c>
      <c r="D71">
        <v>6.3486521597951651E-2</v>
      </c>
      <c r="E71">
        <v>2.1137615665793419E-2</v>
      </c>
      <c r="F71">
        <v>2.4423699826002121E-2</v>
      </c>
      <c r="G71">
        <v>7.7008329331874847E-2</v>
      </c>
      <c r="H71">
        <v>0.7060168981552124</v>
      </c>
      <c r="I71">
        <v>4.8140063881874084E-2</v>
      </c>
      <c r="J71">
        <v>0.83874356746673584</v>
      </c>
      <c r="K71">
        <v>5.592631921172142E-2</v>
      </c>
      <c r="L71">
        <v>5.7082810904830694E-2</v>
      </c>
      <c r="M71">
        <v>1.820576936006546E-2</v>
      </c>
      <c r="N71">
        <v>2.2082069888710976E-2</v>
      </c>
      <c r="O71">
        <v>6.8103544414043427E-2</v>
      </c>
      <c r="P71">
        <v>0.57461088895797729</v>
      </c>
      <c r="Q71">
        <v>4.2732130736112595E-2</v>
      </c>
      <c r="R71">
        <v>0.34853440523147583</v>
      </c>
      <c r="S71">
        <v>4.4639334082603455E-2</v>
      </c>
      <c r="T71">
        <v>3.8840519264340401E-2</v>
      </c>
      <c r="U71">
        <v>1.3305877335369587E-2</v>
      </c>
      <c r="V71">
        <v>1.5855692327022552E-2</v>
      </c>
      <c r="W71">
        <v>2.9713105410337448E-2</v>
      </c>
      <c r="X71">
        <v>0.17788384854793549</v>
      </c>
      <c r="Y71">
        <v>2.8296023607254028E-2</v>
      </c>
      <c r="Z71">
        <v>0.239737868309021</v>
      </c>
      <c r="AA71">
        <v>3.9991363883018494E-2</v>
      </c>
      <c r="AB71">
        <v>3.1833040702622384E-2</v>
      </c>
      <c r="AC71">
        <v>1.1058109812438488E-2</v>
      </c>
      <c r="AD71">
        <v>1.3751068152487278E-2</v>
      </c>
      <c r="AE71">
        <v>1.8924925476312637E-2</v>
      </c>
      <c r="AF71">
        <v>0.10055390000343323</v>
      </c>
      <c r="AG71">
        <v>2.3625452071428299E-2</v>
      </c>
      <c r="AH71">
        <v>0.10762018710374832</v>
      </c>
      <c r="AI71">
        <v>2.855721116065979E-2</v>
      </c>
      <c r="AJ71">
        <v>1.7125305399531499E-2</v>
      </c>
      <c r="AK71">
        <v>6.3709674868732691E-3</v>
      </c>
      <c r="AL71">
        <v>8.3289965987205505E-3</v>
      </c>
      <c r="AM71">
        <v>5.8049815706908703E-3</v>
      </c>
      <c r="AN71">
        <v>2.9077628627419472E-2</v>
      </c>
      <c r="AO71">
        <v>1.2355092912912369E-2</v>
      </c>
      <c r="AP71">
        <v>7.7952533960342407E-2</v>
      </c>
      <c r="AQ71">
        <v>2.4176700040698051E-2</v>
      </c>
      <c r="AR71">
        <v>1.2565380282467231E-2</v>
      </c>
      <c r="AS71">
        <v>4.8066709423437715E-3</v>
      </c>
      <c r="AT71">
        <v>6.3059832900762558E-3</v>
      </c>
      <c r="AU71">
        <v>3.9222263731062412E-3</v>
      </c>
      <c r="AV71">
        <v>1.7701353877782822E-2</v>
      </c>
      <c r="AW71">
        <v>8.4742158651351929E-3</v>
      </c>
      <c r="AX71">
        <v>3.8890648633241653E-2</v>
      </c>
      <c r="AY71">
        <v>1.6158310696482658E-2</v>
      </c>
      <c r="AZ71">
        <v>6.471818018326303E-3</v>
      </c>
      <c r="BA71">
        <v>2.2530107526108623E-3</v>
      </c>
      <c r="BB71">
        <v>3.3276088070124388E-3</v>
      </c>
      <c r="BC71">
        <v>1.5340741956606507E-3</v>
      </c>
      <c r="BD71">
        <v>5.7989582419395447E-3</v>
      </c>
      <c r="BE71">
        <v>3.346866462379694E-3</v>
      </c>
      <c r="BF71">
        <v>1.5278237871825695E-2</v>
      </c>
      <c r="BG71">
        <v>8.3005577325820923E-3</v>
      </c>
      <c r="BH71">
        <v>2.3526891886831436E-3</v>
      </c>
      <c r="BI71">
        <v>6.5864633143064566E-4</v>
      </c>
      <c r="BJ71">
        <v>1.6861980548128486E-3</v>
      </c>
      <c r="BK71">
        <v>1.7542736895848066E-4</v>
      </c>
      <c r="BL71">
        <v>1.0872256243601441E-3</v>
      </c>
      <c r="BM71">
        <v>1.0174942435696721E-3</v>
      </c>
      <c r="BN71">
        <v>0.16125643253326416</v>
      </c>
      <c r="BO71">
        <v>3.8605779409408569E-3</v>
      </c>
      <c r="BP71">
        <v>6.4037106931209564E-3</v>
      </c>
      <c r="BQ71">
        <v>2.9318463057279587E-3</v>
      </c>
      <c r="BR71">
        <v>2.3416299372911453E-3</v>
      </c>
      <c r="BS71">
        <v>8.9047849178314209E-3</v>
      </c>
      <c r="BT71">
        <v>0.13140600919723511</v>
      </c>
      <c r="BU71">
        <v>5.4079331457614899E-3</v>
      </c>
      <c r="BV71">
        <v>0.65146559476852417</v>
      </c>
      <c r="BW71">
        <v>1.5147563070058823E-2</v>
      </c>
      <c r="BX71">
        <v>2.464600233361125E-2</v>
      </c>
      <c r="BY71">
        <v>7.8317383304238319E-3</v>
      </c>
      <c r="BZ71">
        <v>8.5680074989795685E-3</v>
      </c>
      <c r="CA71">
        <v>4.7295223921537399E-2</v>
      </c>
      <c r="CB71">
        <v>0.52813304960727692</v>
      </c>
      <c r="CC71">
        <v>1.9844040274620056E-2</v>
      </c>
      <c r="CD71">
        <v>0.49020916223526001</v>
      </c>
      <c r="CE71">
        <v>1.1286985129117966E-2</v>
      </c>
      <c r="CF71">
        <v>1.8242291640490294E-2</v>
      </c>
      <c r="CG71">
        <v>4.8998920246958733E-3</v>
      </c>
      <c r="CH71">
        <v>6.2263775616884232E-3</v>
      </c>
      <c r="CI71">
        <v>3.8390439003705978E-2</v>
      </c>
      <c r="CJ71">
        <v>0.39672704041004181</v>
      </c>
      <c r="CK71">
        <v>1.4436107128858566E-2</v>
      </c>
    </row>
    <row r="72" spans="1:89" x14ac:dyDescent="0.2">
      <c r="A72">
        <v>1983</v>
      </c>
      <c r="B72">
        <v>1</v>
      </c>
      <c r="C72">
        <v>6.3103079795837402E-2</v>
      </c>
      <c r="D72">
        <v>5.8744625654071569E-2</v>
      </c>
      <c r="E72">
        <v>2.0859725773334503E-2</v>
      </c>
      <c r="F72">
        <v>2.3127241060137749E-2</v>
      </c>
      <c r="G72">
        <v>8.7217211723327637E-2</v>
      </c>
      <c r="H72">
        <v>0.69840109348297119</v>
      </c>
      <c r="I72">
        <v>4.8547051846981049E-2</v>
      </c>
      <c r="J72">
        <v>0.84498405456542969</v>
      </c>
      <c r="K72">
        <v>5.9402905404567719E-2</v>
      </c>
      <c r="L72">
        <v>5.3761363727971911E-2</v>
      </c>
      <c r="M72">
        <v>1.7843689769506454E-2</v>
      </c>
      <c r="N72">
        <v>2.0768888294696808E-2</v>
      </c>
      <c r="O72">
        <v>7.7921114861965179E-2</v>
      </c>
      <c r="P72">
        <v>0.57271689176559448</v>
      </c>
      <c r="Q72">
        <v>4.2569201439619064E-2</v>
      </c>
      <c r="R72">
        <v>0.35451397299766541</v>
      </c>
      <c r="S72">
        <v>4.6938110142946243E-2</v>
      </c>
      <c r="T72">
        <v>3.6753879277966917E-2</v>
      </c>
      <c r="U72">
        <v>1.3081523589789867E-2</v>
      </c>
      <c r="V72">
        <v>1.4710661023855209E-2</v>
      </c>
      <c r="W72">
        <v>3.3423781394958496E-2</v>
      </c>
      <c r="X72">
        <v>0.18198423087596893</v>
      </c>
      <c r="Y72">
        <v>2.7621768414974213E-2</v>
      </c>
      <c r="Z72">
        <v>0.24417616426944733</v>
      </c>
      <c r="AA72">
        <v>4.1896257549524307E-2</v>
      </c>
      <c r="AB72">
        <v>3.029966278700158E-2</v>
      </c>
      <c r="AC72">
        <v>1.0875805281102657E-2</v>
      </c>
      <c r="AD72">
        <v>1.255736593157053E-2</v>
      </c>
      <c r="AE72">
        <v>2.1943828091025352E-2</v>
      </c>
      <c r="AF72">
        <v>0.10403377562761307</v>
      </c>
      <c r="AG72">
        <v>2.2569470107555389E-2</v>
      </c>
      <c r="AH72">
        <v>0.1110137552022934</v>
      </c>
      <c r="AI72">
        <v>3.0269471928477287E-2</v>
      </c>
      <c r="AJ72">
        <v>1.5964257996529341E-2</v>
      </c>
      <c r="AK72">
        <v>6.1787622980773449E-3</v>
      </c>
      <c r="AL72">
        <v>7.6176975853741169E-3</v>
      </c>
      <c r="AM72">
        <v>7.8859701752662659E-3</v>
      </c>
      <c r="AN72">
        <v>3.1439855694770813E-2</v>
      </c>
      <c r="AO72">
        <v>1.1657738126814365E-2</v>
      </c>
      <c r="AP72">
        <v>8.09154212474823E-2</v>
      </c>
      <c r="AQ72">
        <v>2.5819428265094757E-2</v>
      </c>
      <c r="AR72">
        <v>1.1921927274670452E-2</v>
      </c>
      <c r="AS72">
        <v>4.7033771406859159E-3</v>
      </c>
      <c r="AT72">
        <v>5.7680322788655758E-3</v>
      </c>
      <c r="AU72">
        <v>5.3136115893721581E-3</v>
      </c>
      <c r="AV72">
        <v>1.9455593079328537E-2</v>
      </c>
      <c r="AW72">
        <v>7.9334555193781853E-3</v>
      </c>
      <c r="AX72">
        <v>4.0909655392169952E-2</v>
      </c>
      <c r="AY72">
        <v>1.7592361196875572E-2</v>
      </c>
      <c r="AZ72">
        <v>6.2653824243170675E-3</v>
      </c>
      <c r="BA72">
        <v>2.3648510104976594E-3</v>
      </c>
      <c r="BB72">
        <v>3.130804281681776E-3</v>
      </c>
      <c r="BC72">
        <v>1.9128788262605667E-3</v>
      </c>
      <c r="BD72">
        <v>6.4568277448415756E-3</v>
      </c>
      <c r="BE72">
        <v>3.1865490600466728E-3</v>
      </c>
      <c r="BF72">
        <v>1.7221469432115555E-2</v>
      </c>
      <c r="BG72">
        <v>9.9478568881750107E-3</v>
      </c>
      <c r="BH72">
        <v>2.2596981189053622E-3</v>
      </c>
      <c r="BI72">
        <v>7.1763671439839527E-4</v>
      </c>
      <c r="BJ72">
        <v>1.6641371184960008E-3</v>
      </c>
      <c r="BK72">
        <v>3.2204220769926906E-4</v>
      </c>
      <c r="BL72">
        <v>1.3346187770366669E-3</v>
      </c>
      <c r="BM72">
        <v>9.754789643920958E-4</v>
      </c>
      <c r="BN72">
        <v>0.15501594543457031</v>
      </c>
      <c r="BO72">
        <v>3.7001743912696838E-3</v>
      </c>
      <c r="BP72">
        <v>4.983261926099658E-3</v>
      </c>
      <c r="BQ72">
        <v>3.0160360038280487E-3</v>
      </c>
      <c r="BR72">
        <v>2.3583527654409409E-3</v>
      </c>
      <c r="BS72">
        <v>9.2960968613624573E-3</v>
      </c>
      <c r="BT72">
        <v>0.12568420171737671</v>
      </c>
      <c r="BU72">
        <v>5.9778504073619843E-3</v>
      </c>
      <c r="BV72">
        <v>0.64548602700233459</v>
      </c>
      <c r="BW72">
        <v>1.6164969652891159E-2</v>
      </c>
      <c r="BX72">
        <v>2.1990746376104653E-2</v>
      </c>
      <c r="BY72">
        <v>7.7782021835446358E-3</v>
      </c>
      <c r="BZ72">
        <v>8.4165800362825394E-3</v>
      </c>
      <c r="CA72">
        <v>5.3793430328369141E-2</v>
      </c>
      <c r="CB72">
        <v>0.51641686260700226</v>
      </c>
      <c r="CC72">
        <v>2.0925283432006836E-2</v>
      </c>
      <c r="CD72">
        <v>0.49047008156776428</v>
      </c>
      <c r="CE72">
        <v>1.2464795261621475E-2</v>
      </c>
      <c r="CF72">
        <v>1.7007484450004995E-2</v>
      </c>
      <c r="CG72">
        <v>4.7621661797165871E-3</v>
      </c>
      <c r="CH72">
        <v>6.0582272708415985E-3</v>
      </c>
      <c r="CI72">
        <v>4.4497333467006683E-2</v>
      </c>
      <c r="CJ72">
        <v>0.39073266088962555</v>
      </c>
      <c r="CK72">
        <v>1.4947433024644852E-2</v>
      </c>
    </row>
    <row r="73" spans="1:89" x14ac:dyDescent="0.2">
      <c r="A73">
        <v>1984</v>
      </c>
      <c r="B73">
        <v>1</v>
      </c>
      <c r="C73">
        <v>6.3834071159362793E-2</v>
      </c>
      <c r="D73">
        <v>5.816910695284605E-2</v>
      </c>
      <c r="E73">
        <v>1.8786771222949028E-2</v>
      </c>
      <c r="F73">
        <v>2.4436015635728836E-2</v>
      </c>
      <c r="G73">
        <v>9.8350115120410919E-2</v>
      </c>
      <c r="H73">
        <v>0.68289881944656372</v>
      </c>
      <c r="I73">
        <v>5.3525086492300034E-2</v>
      </c>
      <c r="J73">
        <v>0.8430558443069458</v>
      </c>
      <c r="K73">
        <v>5.9982597827911377E-2</v>
      </c>
      <c r="L73">
        <v>5.4725980386137962E-2</v>
      </c>
      <c r="M73">
        <v>1.5956835821270943E-2</v>
      </c>
      <c r="N73">
        <v>2.2267879918217659E-2</v>
      </c>
      <c r="O73">
        <v>8.8358201086521149E-2</v>
      </c>
      <c r="P73">
        <v>0.55390995740890503</v>
      </c>
      <c r="Q73">
        <v>4.785434901714325E-2</v>
      </c>
      <c r="R73">
        <v>0.35968410968780518</v>
      </c>
      <c r="S73">
        <v>4.7580569982528687E-2</v>
      </c>
      <c r="T73">
        <v>3.8524761097505689E-2</v>
      </c>
      <c r="U73">
        <v>1.1916059069335461E-2</v>
      </c>
      <c r="V73">
        <v>1.6133720055222511E-2</v>
      </c>
      <c r="W73">
        <v>4.1958685964345932E-2</v>
      </c>
      <c r="X73">
        <v>0.17149791121482849</v>
      </c>
      <c r="Y73">
        <v>3.2072421163320541E-2</v>
      </c>
      <c r="Z73">
        <v>0.25014573335647583</v>
      </c>
      <c r="AA73">
        <v>4.2397025972604752E-2</v>
      </c>
      <c r="AB73">
        <v>3.1546791840810329E-2</v>
      </c>
      <c r="AC73">
        <v>1.0024162940680981E-2</v>
      </c>
      <c r="AD73">
        <v>1.3960895128548145E-2</v>
      </c>
      <c r="AE73">
        <v>2.760951966047287E-2</v>
      </c>
      <c r="AF73">
        <v>9.8018229007720947E-2</v>
      </c>
      <c r="AG73">
        <v>2.6589119806885719E-2</v>
      </c>
      <c r="AH73">
        <v>0.1154283732175827</v>
      </c>
      <c r="AI73">
        <v>3.0581111088395119E-2</v>
      </c>
      <c r="AJ73">
        <v>1.6811783571029082E-2</v>
      </c>
      <c r="AK73">
        <v>5.908201914280653E-3</v>
      </c>
      <c r="AL73">
        <v>8.4556527435779572E-3</v>
      </c>
      <c r="AM73">
        <v>9.775310754776001E-3</v>
      </c>
      <c r="AN73">
        <v>3.0174629762768745E-2</v>
      </c>
      <c r="AO73">
        <v>1.3721681199967861E-2</v>
      </c>
      <c r="AP73">
        <v>8.510243147611618E-2</v>
      </c>
      <c r="AQ73">
        <v>2.6096491143107414E-2</v>
      </c>
      <c r="AR73">
        <v>1.2824527191696689E-2</v>
      </c>
      <c r="AS73">
        <v>4.4537492794916034E-3</v>
      </c>
      <c r="AT73">
        <v>6.4374473877251148E-3</v>
      </c>
      <c r="AU73">
        <v>6.4824898727238178E-3</v>
      </c>
      <c r="AV73">
        <v>1.9448600709438324E-2</v>
      </c>
      <c r="AW73">
        <v>9.3591278418898582E-3</v>
      </c>
      <c r="AX73">
        <v>4.3629992753267288E-2</v>
      </c>
      <c r="AY73">
        <v>1.7977695912122726E-2</v>
      </c>
      <c r="AZ73">
        <v>6.9676574566983618E-3</v>
      </c>
      <c r="BA73">
        <v>2.2591587330680341E-3</v>
      </c>
      <c r="BB73">
        <v>3.5344862844794989E-3</v>
      </c>
      <c r="BC73">
        <v>2.0565271843224764E-3</v>
      </c>
      <c r="BD73">
        <v>7.1381391026079655E-3</v>
      </c>
      <c r="BE73">
        <v>3.69632663205266E-3</v>
      </c>
      <c r="BF73">
        <v>1.80630162358284E-2</v>
      </c>
      <c r="BG73">
        <v>1.0157492011785507E-2</v>
      </c>
      <c r="BH73">
        <v>2.3611474712197378E-3</v>
      </c>
      <c r="BI73">
        <v>6.5468619141029194E-4</v>
      </c>
      <c r="BJ73">
        <v>1.9542230293154716E-3</v>
      </c>
      <c r="BK73">
        <v>4.2096560355275869E-4</v>
      </c>
      <c r="BL73">
        <v>1.434570993296802E-3</v>
      </c>
      <c r="BM73">
        <v>1.0799312731251121E-3</v>
      </c>
      <c r="BN73">
        <v>0.1569441556930542</v>
      </c>
      <c r="BO73">
        <v>3.851473331451416E-3</v>
      </c>
      <c r="BP73">
        <v>3.4431265667080879E-3</v>
      </c>
      <c r="BQ73">
        <v>2.8299354016780853E-3</v>
      </c>
      <c r="BR73">
        <v>2.1681357175111771E-3</v>
      </c>
      <c r="BS73">
        <v>9.9919140338897705E-3</v>
      </c>
      <c r="BT73">
        <v>0.12898886203765869</v>
      </c>
      <c r="BU73">
        <v>5.6707374751567841E-3</v>
      </c>
      <c r="BV73">
        <v>0.64031589031219482</v>
      </c>
      <c r="BW73">
        <v>1.6253501176834106E-2</v>
      </c>
      <c r="BX73">
        <v>1.9644345855340362E-2</v>
      </c>
      <c r="BY73">
        <v>6.8707121536135674E-3</v>
      </c>
      <c r="BZ73">
        <v>8.3022955805063248E-3</v>
      </c>
      <c r="CA73">
        <v>5.6391429156064987E-2</v>
      </c>
      <c r="CB73">
        <v>0.51140090823173523</v>
      </c>
      <c r="CC73">
        <v>2.1452665328979492E-2</v>
      </c>
      <c r="CD73">
        <v>0.48337173461914062</v>
      </c>
      <c r="CE73">
        <v>1.240202784538269E-2</v>
      </c>
      <c r="CF73">
        <v>1.6201219288632274E-2</v>
      </c>
      <c r="CG73">
        <v>4.040776751935482E-3</v>
      </c>
      <c r="CH73">
        <v>6.1341598629951477E-3</v>
      </c>
      <c r="CI73">
        <v>4.6399515122175217E-2</v>
      </c>
      <c r="CJ73">
        <v>0.38241204619407654</v>
      </c>
      <c r="CK73">
        <v>1.5781927853822708E-2</v>
      </c>
    </row>
    <row r="74" spans="1:89" x14ac:dyDescent="0.2">
      <c r="A74">
        <v>1985</v>
      </c>
      <c r="B74">
        <v>1</v>
      </c>
      <c r="C74">
        <v>5.7932712137699127E-2</v>
      </c>
      <c r="D74">
        <v>5.4390413220971823E-2</v>
      </c>
      <c r="E74">
        <v>1.8672255799174309E-2</v>
      </c>
      <c r="F74">
        <v>2.4238351732492447E-2</v>
      </c>
      <c r="G74">
        <v>0.10339623689651489</v>
      </c>
      <c r="H74">
        <v>0.68843740224838257</v>
      </c>
      <c r="I74">
        <v>5.2932605147361755E-2</v>
      </c>
      <c r="J74">
        <v>0.84343719482421875</v>
      </c>
      <c r="K74">
        <v>5.466778576374054E-2</v>
      </c>
      <c r="L74">
        <v>5.1997008034959435E-2</v>
      </c>
      <c r="M74">
        <v>1.6408737748861313E-2</v>
      </c>
      <c r="N74">
        <v>2.1891023963689804E-2</v>
      </c>
      <c r="O74">
        <v>9.2557035386562347E-2</v>
      </c>
      <c r="P74">
        <v>0.55914318561553955</v>
      </c>
      <c r="Q74">
        <v>4.6772442758083344E-2</v>
      </c>
      <c r="R74">
        <v>0.36111071705818176</v>
      </c>
      <c r="S74">
        <v>4.3198492377996445E-2</v>
      </c>
      <c r="T74">
        <v>3.9168527931906283E-2</v>
      </c>
      <c r="U74">
        <v>1.3333788141608238E-2</v>
      </c>
      <c r="V74">
        <v>1.5847630798816681E-2</v>
      </c>
      <c r="W74">
        <v>4.2084313929080963E-2</v>
      </c>
      <c r="X74">
        <v>0.17640145123004913</v>
      </c>
      <c r="Y74">
        <v>3.107650950551033E-2</v>
      </c>
      <c r="Z74">
        <v>0.25122430920600891</v>
      </c>
      <c r="AA74">
        <v>3.8618925958871841E-2</v>
      </c>
      <c r="AB74">
        <v>3.2484682567883283E-2</v>
      </c>
      <c r="AC74">
        <v>1.1371864937245846E-2</v>
      </c>
      <c r="AD74">
        <v>1.3724084012210369E-2</v>
      </c>
      <c r="AE74">
        <v>2.7704194188117981E-2</v>
      </c>
      <c r="AF74">
        <v>0.10147345066070557</v>
      </c>
      <c r="AG74">
        <v>2.5847110897302628E-2</v>
      </c>
      <c r="AH74">
        <v>0.11735387891530991</v>
      </c>
      <c r="AI74">
        <v>2.8551492840051651E-2</v>
      </c>
      <c r="AJ74">
        <v>1.8702184897847474E-2</v>
      </c>
      <c r="AK74">
        <v>7.2114598006010056E-3</v>
      </c>
      <c r="AL74">
        <v>8.4066316485404968E-3</v>
      </c>
      <c r="AM74">
        <v>9.8628103733062744E-3</v>
      </c>
      <c r="AN74">
        <v>3.1174065545201302E-2</v>
      </c>
      <c r="AO74">
        <v>1.3445230200886726E-2</v>
      </c>
      <c r="AP74">
        <v>8.6715288460254669E-2</v>
      </c>
      <c r="AQ74">
        <v>2.4757791310548782E-2</v>
      </c>
      <c r="AR74">
        <v>1.4687769376905635E-2</v>
      </c>
      <c r="AS74">
        <v>5.5626046378165483E-3</v>
      </c>
      <c r="AT74">
        <v>6.3947560265660286E-3</v>
      </c>
      <c r="AU74">
        <v>6.3918000087141991E-3</v>
      </c>
      <c r="AV74">
        <v>1.9673904404044151E-2</v>
      </c>
      <c r="AW74">
        <v>9.2466631904244423E-3</v>
      </c>
      <c r="AX74">
        <v>4.4879551976919174E-2</v>
      </c>
      <c r="AY74">
        <v>1.7067255452275276E-2</v>
      </c>
      <c r="AZ74">
        <v>8.3524917063186876E-3</v>
      </c>
      <c r="BA74">
        <v>3.0450208287220448E-3</v>
      </c>
      <c r="BB74">
        <v>3.5870333667844534E-3</v>
      </c>
      <c r="BC74">
        <v>2.3100457619875669E-3</v>
      </c>
      <c r="BD74">
        <v>6.8752379156649113E-3</v>
      </c>
      <c r="BE74">
        <v>3.6424668505787849E-3</v>
      </c>
      <c r="BF74">
        <v>1.8316132947802544E-2</v>
      </c>
      <c r="BG74">
        <v>9.2381611466407776E-3</v>
      </c>
      <c r="BH74">
        <v>3.6032411003361631E-3</v>
      </c>
      <c r="BI74">
        <v>9.4530915521318093E-4</v>
      </c>
      <c r="BJ74">
        <v>1.847999868914485E-3</v>
      </c>
      <c r="BK74">
        <v>4.6804166049696505E-4</v>
      </c>
      <c r="BL74">
        <v>1.3167914003133774E-3</v>
      </c>
      <c r="BM74">
        <v>8.9658878277987242E-4</v>
      </c>
      <c r="BN74">
        <v>0.15656280517578125</v>
      </c>
      <c r="BO74">
        <v>3.2649263739585876E-3</v>
      </c>
      <c r="BP74">
        <v>2.3934051860123873E-3</v>
      </c>
      <c r="BQ74">
        <v>2.2635180503129959E-3</v>
      </c>
      <c r="BR74">
        <v>2.3473277688026428E-3</v>
      </c>
      <c r="BS74">
        <v>1.0839201509952545E-2</v>
      </c>
      <c r="BT74">
        <v>0.12929421663284302</v>
      </c>
      <c r="BU74">
        <v>6.1601623892784119E-3</v>
      </c>
      <c r="BV74">
        <v>0.63888928294181824</v>
      </c>
      <c r="BW74">
        <v>1.4734219759702682E-2</v>
      </c>
      <c r="BX74">
        <v>1.522188528906554E-2</v>
      </c>
      <c r="BY74">
        <v>5.3384676575660706E-3</v>
      </c>
      <c r="BZ74">
        <v>8.390720933675766E-3</v>
      </c>
      <c r="CA74">
        <v>6.1311922967433929E-2</v>
      </c>
      <c r="CB74">
        <v>0.51203595101833344</v>
      </c>
      <c r="CC74">
        <v>2.1856095641851425E-2</v>
      </c>
      <c r="CD74">
        <v>0.48232647776603699</v>
      </c>
      <c r="CE74">
        <v>1.1469293385744095E-2</v>
      </c>
      <c r="CF74">
        <v>1.2828480103053153E-2</v>
      </c>
      <c r="CG74">
        <v>3.0749496072530746E-3</v>
      </c>
      <c r="CH74">
        <v>6.0433931648731232E-3</v>
      </c>
      <c r="CI74">
        <v>5.0472721457481384E-2</v>
      </c>
      <c r="CJ74">
        <v>0.38274173438549042</v>
      </c>
      <c r="CK74">
        <v>1.5695933252573013E-2</v>
      </c>
    </row>
    <row r="75" spans="1:89" x14ac:dyDescent="0.2">
      <c r="A75">
        <v>1986</v>
      </c>
      <c r="B75">
        <v>1</v>
      </c>
      <c r="C75">
        <v>5.2541334182024002E-2</v>
      </c>
      <c r="D75">
        <v>5.17754633910954E-2</v>
      </c>
      <c r="E75">
        <v>1.7948966473340988E-2</v>
      </c>
      <c r="F75">
        <v>2.2949317470192909E-2</v>
      </c>
      <c r="G75">
        <v>9.8389312624931335E-2</v>
      </c>
      <c r="H75">
        <v>0.70185166597366333</v>
      </c>
      <c r="I75">
        <v>5.4543968290090561E-2</v>
      </c>
      <c r="J75">
        <v>0.84660446643829346</v>
      </c>
      <c r="K75">
        <v>4.9231760203838348E-2</v>
      </c>
      <c r="L75">
        <v>4.976947046816349E-2</v>
      </c>
      <c r="M75">
        <v>1.5856770798563957E-2</v>
      </c>
      <c r="N75">
        <v>2.0613377913832664E-2</v>
      </c>
      <c r="O75">
        <v>8.5999414324760437E-2</v>
      </c>
      <c r="P75">
        <v>0.57706773281097412</v>
      </c>
      <c r="Q75">
        <v>4.8065945506095886E-2</v>
      </c>
      <c r="R75">
        <v>0.35978639125823975</v>
      </c>
      <c r="S75">
        <v>3.8428749889135361E-2</v>
      </c>
      <c r="T75">
        <v>3.7505156011320651E-2</v>
      </c>
      <c r="U75">
        <v>1.4279888011515141E-2</v>
      </c>
      <c r="V75">
        <v>1.4501829631626606E-2</v>
      </c>
      <c r="W75">
        <v>3.8119539618492126E-2</v>
      </c>
      <c r="X75">
        <v>0.18583230674266815</v>
      </c>
      <c r="Y75">
        <v>3.1118927523493767E-2</v>
      </c>
      <c r="Z75">
        <v>0.24859008193016052</v>
      </c>
      <c r="AA75">
        <v>3.431243821978569E-2</v>
      </c>
      <c r="AB75">
        <v>3.1829491490498185E-2</v>
      </c>
      <c r="AC75">
        <v>1.2205375358462334E-2</v>
      </c>
      <c r="AD75">
        <v>1.2418000027537346E-2</v>
      </c>
      <c r="AE75">
        <v>2.5160163640975952E-2</v>
      </c>
      <c r="AF75">
        <v>0.10693827271461487</v>
      </c>
      <c r="AG75">
        <v>2.5726340711116791E-2</v>
      </c>
      <c r="AH75">
        <v>0.11371186375617981</v>
      </c>
      <c r="AI75">
        <v>2.458464726805687E-2</v>
      </c>
      <c r="AJ75">
        <v>1.8463844666257501E-2</v>
      </c>
      <c r="AK75">
        <v>8.2033341750502586E-3</v>
      </c>
      <c r="AL75">
        <v>7.3841698467731476E-3</v>
      </c>
      <c r="AM75">
        <v>8.7713943794369698E-3</v>
      </c>
      <c r="AN75">
        <v>3.3120200037956238E-2</v>
      </c>
      <c r="AO75">
        <v>1.3184274546802044E-2</v>
      </c>
      <c r="AP75">
        <v>8.3280667662620544E-2</v>
      </c>
      <c r="AQ75">
        <v>2.1230064332485199E-2</v>
      </c>
      <c r="AR75">
        <v>1.4478667610092089E-2</v>
      </c>
      <c r="AS75">
        <v>6.0497488593682647E-3</v>
      </c>
      <c r="AT75">
        <v>5.5256867781281471E-3</v>
      </c>
      <c r="AU75">
        <v>5.9592216275632381E-3</v>
      </c>
      <c r="AV75">
        <v>2.1195089444518089E-2</v>
      </c>
      <c r="AW75">
        <v>8.8421916589140892E-3</v>
      </c>
      <c r="AX75">
        <v>4.140244796872139E-2</v>
      </c>
      <c r="AY75">
        <v>1.5140696428716183E-2</v>
      </c>
      <c r="AZ75">
        <v>7.588870452309493E-3</v>
      </c>
      <c r="BA75">
        <v>2.8143577510491014E-3</v>
      </c>
      <c r="BB75">
        <v>2.9507537838071585E-3</v>
      </c>
      <c r="BC75">
        <v>2.1349242888391018E-3</v>
      </c>
      <c r="BD75">
        <v>7.5985761359333992E-3</v>
      </c>
      <c r="BE75">
        <v>3.1742705032229424E-3</v>
      </c>
      <c r="BF75">
        <v>1.6852833330631256E-2</v>
      </c>
      <c r="BG75">
        <v>8.5319774225354195E-3</v>
      </c>
      <c r="BH75">
        <v>2.7464699446682062E-3</v>
      </c>
      <c r="BI75">
        <v>8.7676243856549263E-4</v>
      </c>
      <c r="BJ75">
        <v>1.6020253533497453E-3</v>
      </c>
      <c r="BK75">
        <v>4.3764989823102951E-4</v>
      </c>
      <c r="BL75">
        <v>1.8335538916289806E-3</v>
      </c>
      <c r="BM75">
        <v>8.2439469406381249E-4</v>
      </c>
      <c r="BN75">
        <v>0.15339553356170654</v>
      </c>
      <c r="BO75">
        <v>3.3095739781856537E-3</v>
      </c>
      <c r="BP75">
        <v>2.0059929229319096E-3</v>
      </c>
      <c r="BQ75">
        <v>2.0921956747770309E-3</v>
      </c>
      <c r="BR75">
        <v>2.3359395563602448E-3</v>
      </c>
      <c r="BS75">
        <v>1.2389898300170898E-2</v>
      </c>
      <c r="BT75">
        <v>0.12478393316268921</v>
      </c>
      <c r="BU75">
        <v>6.4780227839946747E-3</v>
      </c>
      <c r="BV75">
        <v>0.64021360874176025</v>
      </c>
      <c r="BW75">
        <v>1.4112584292888641E-2</v>
      </c>
      <c r="BX75">
        <v>1.4270307379774749E-2</v>
      </c>
      <c r="BY75">
        <v>3.6690784618258476E-3</v>
      </c>
      <c r="BZ75">
        <v>8.4474878385663033E-3</v>
      </c>
      <c r="CA75">
        <v>6.0269773006439209E-2</v>
      </c>
      <c r="CB75">
        <v>0.51601935923099518</v>
      </c>
      <c r="CC75">
        <v>2.3425040766596794E-2</v>
      </c>
      <c r="CD75">
        <v>0.48681807518005371</v>
      </c>
      <c r="CE75">
        <v>1.0803010314702988E-2</v>
      </c>
      <c r="CF75">
        <v>1.226431445684284E-2</v>
      </c>
      <c r="CG75">
        <v>1.5768827870488167E-3</v>
      </c>
      <c r="CH75">
        <v>6.1115482822060585E-3</v>
      </c>
      <c r="CI75">
        <v>4.7879874706268311E-2</v>
      </c>
      <c r="CJ75">
        <v>0.39123542606830597</v>
      </c>
      <c r="CK75">
        <v>1.6947017982602119E-2</v>
      </c>
    </row>
    <row r="76" spans="1:89" x14ac:dyDescent="0.2">
      <c r="A76">
        <v>1987</v>
      </c>
      <c r="B76">
        <v>1</v>
      </c>
      <c r="C76">
        <v>5.4322324693202972E-2</v>
      </c>
      <c r="D76">
        <v>4.5836465433239937E-2</v>
      </c>
      <c r="E76">
        <v>1.766379177570343E-2</v>
      </c>
      <c r="F76">
        <v>2.3124510422348976E-2</v>
      </c>
      <c r="G76">
        <v>9.9212951958179474E-2</v>
      </c>
      <c r="H76">
        <v>0.7024957537651062</v>
      </c>
      <c r="I76">
        <v>5.7344183325767517E-2</v>
      </c>
      <c r="J76">
        <v>0.84929060935974121</v>
      </c>
      <c r="K76">
        <v>5.0766292959451675E-2</v>
      </c>
      <c r="L76">
        <v>4.4096680358052254E-2</v>
      </c>
      <c r="M76">
        <v>1.5559213235974312E-2</v>
      </c>
      <c r="N76">
        <v>2.0933117717504501E-2</v>
      </c>
      <c r="O76">
        <v>8.5594892501831055E-2</v>
      </c>
      <c r="P76">
        <v>0.58167320489883423</v>
      </c>
      <c r="Q76">
        <v>5.0667189061641693E-2</v>
      </c>
      <c r="R76">
        <v>0.37005525827407837</v>
      </c>
      <c r="S76">
        <v>3.9205532521009445E-2</v>
      </c>
      <c r="T76">
        <v>3.6564097972586751E-2</v>
      </c>
      <c r="U76">
        <v>1.3678574003279209E-2</v>
      </c>
      <c r="V76">
        <v>1.5097431838512421E-2</v>
      </c>
      <c r="W76">
        <v>3.7883993238210678E-2</v>
      </c>
      <c r="X76">
        <v>0.19435809552669525</v>
      </c>
      <c r="Y76">
        <v>3.326752781867981E-2</v>
      </c>
      <c r="Z76">
        <v>0.26068967580795288</v>
      </c>
      <c r="AA76">
        <v>3.4970283508300781E-2</v>
      </c>
      <c r="AB76">
        <v>3.2376936404034495E-2</v>
      </c>
      <c r="AC76">
        <v>1.1972480453550816E-2</v>
      </c>
      <c r="AD76">
        <v>1.3034374453127384E-2</v>
      </c>
      <c r="AE76">
        <v>2.6074955239892006E-2</v>
      </c>
      <c r="AF76">
        <v>0.11495887488126755</v>
      </c>
      <c r="AG76">
        <v>2.7301792055368423E-2</v>
      </c>
      <c r="AH76">
        <v>0.12465806305408478</v>
      </c>
      <c r="AI76">
        <v>2.5877695530653E-2</v>
      </c>
      <c r="AJ76">
        <v>2.0826783613301814E-2</v>
      </c>
      <c r="AK76">
        <v>7.9577183350920677E-3</v>
      </c>
      <c r="AL76">
        <v>7.865014486014843E-3</v>
      </c>
      <c r="AM76">
        <v>9.8495585843920708E-3</v>
      </c>
      <c r="AN76">
        <v>3.8718968629837036E-2</v>
      </c>
      <c r="AO76">
        <v>1.356232725083828E-2</v>
      </c>
      <c r="AP76">
        <v>9.2576071619987488E-2</v>
      </c>
      <c r="AQ76">
        <v>2.2391889244318008E-2</v>
      </c>
      <c r="AR76">
        <v>1.665020443033427E-2</v>
      </c>
      <c r="AS76">
        <v>5.8345440775156021E-3</v>
      </c>
      <c r="AT76">
        <v>5.976326297968626E-3</v>
      </c>
      <c r="AU76">
        <v>6.5805194899439812E-3</v>
      </c>
      <c r="AV76">
        <v>2.6078706607222557E-2</v>
      </c>
      <c r="AW76">
        <v>9.0638846158981323E-3</v>
      </c>
      <c r="AX76">
        <v>4.7684911638498306E-2</v>
      </c>
      <c r="AY76">
        <v>1.5774451196193695E-2</v>
      </c>
      <c r="AZ76">
        <v>9.7905756265390664E-3</v>
      </c>
      <c r="BA76">
        <v>2.6076106005348265E-3</v>
      </c>
      <c r="BB76">
        <v>3.2529146410524845E-3</v>
      </c>
      <c r="BC76">
        <v>2.7987130451947451E-3</v>
      </c>
      <c r="BD76">
        <v>9.9449092522263527E-3</v>
      </c>
      <c r="BE76">
        <v>3.5157355014234781E-3</v>
      </c>
      <c r="BF76">
        <v>2.0408134907484055E-2</v>
      </c>
      <c r="BG76">
        <v>1.0013461112976074E-2</v>
      </c>
      <c r="BH76">
        <v>4.3518361558199103E-3</v>
      </c>
      <c r="BI76">
        <v>8.8114051322918385E-4</v>
      </c>
      <c r="BJ76">
        <v>1.5490928199142218E-3</v>
      </c>
      <c r="BK76">
        <v>3.9022069540806115E-4</v>
      </c>
      <c r="BL76">
        <v>2.2462233901023865E-3</v>
      </c>
      <c r="BM76">
        <v>9.7616063430905342E-4</v>
      </c>
      <c r="BN76">
        <v>0.15070939064025879</v>
      </c>
      <c r="BO76">
        <v>3.556031733751297E-3</v>
      </c>
      <c r="BP76">
        <v>1.7397850751876831E-3</v>
      </c>
      <c r="BQ76">
        <v>2.1045785397291183E-3</v>
      </c>
      <c r="BR76">
        <v>2.1913927048444748E-3</v>
      </c>
      <c r="BS76">
        <v>1.3618059456348419E-2</v>
      </c>
      <c r="BT76">
        <v>0.12082254886627197</v>
      </c>
      <c r="BU76">
        <v>6.676994264125824E-3</v>
      </c>
      <c r="BV76">
        <v>0.62994474172592163</v>
      </c>
      <c r="BW76">
        <v>1.5116792172193527E-2</v>
      </c>
      <c r="BX76">
        <v>9.2723674606531858E-3</v>
      </c>
      <c r="BY76">
        <v>3.985217772424221E-3</v>
      </c>
      <c r="BZ76">
        <v>8.0270785838365555E-3</v>
      </c>
      <c r="CA76">
        <v>6.1328958719968796E-2</v>
      </c>
      <c r="CB76">
        <v>0.50813765823841095</v>
      </c>
      <c r="CC76">
        <v>2.4076655507087708E-2</v>
      </c>
      <c r="CD76">
        <v>0.47923535108566284</v>
      </c>
      <c r="CE76">
        <v>1.156076043844223E-2</v>
      </c>
      <c r="CF76">
        <v>7.5325823854655027E-3</v>
      </c>
      <c r="CG76">
        <v>1.8806392326951027E-3</v>
      </c>
      <c r="CH76">
        <v>5.8356858789920807E-3</v>
      </c>
      <c r="CI76">
        <v>4.7710899263620377E-2</v>
      </c>
      <c r="CJ76">
        <v>0.38731510937213898</v>
      </c>
      <c r="CK76">
        <v>1.7399661242961884E-2</v>
      </c>
    </row>
    <row r="77" spans="1:89" x14ac:dyDescent="0.2">
      <c r="A77">
        <v>1988</v>
      </c>
      <c r="B77">
        <v>1</v>
      </c>
      <c r="C77">
        <v>5.7311080396175385E-2</v>
      </c>
      <c r="D77">
        <v>4.3121699709445238E-2</v>
      </c>
      <c r="E77">
        <v>1.8324414268136024E-2</v>
      </c>
      <c r="F77">
        <v>2.4395076557993889E-2</v>
      </c>
      <c r="G77">
        <v>0.10095810890197754</v>
      </c>
      <c r="H77">
        <v>0.69711011648178101</v>
      </c>
      <c r="I77">
        <v>5.8779489248991013E-2</v>
      </c>
      <c r="J77">
        <v>0.8526310920715332</v>
      </c>
      <c r="K77">
        <v>5.3709566593170166E-2</v>
      </c>
      <c r="L77">
        <v>4.179090796969831E-2</v>
      </c>
      <c r="M77">
        <v>1.5938490629196167E-2</v>
      </c>
      <c r="N77">
        <v>2.2052405402064323E-2</v>
      </c>
      <c r="O77">
        <v>8.6507841944694519E-2</v>
      </c>
      <c r="P77">
        <v>0.5809740424156189</v>
      </c>
      <c r="Q77">
        <v>5.1657825708389282E-2</v>
      </c>
      <c r="R77">
        <v>0.38562566041946411</v>
      </c>
      <c r="S77">
        <v>4.338734969496727E-2</v>
      </c>
      <c r="T77">
        <v>3.6229807417839766E-2</v>
      </c>
      <c r="U77">
        <v>1.3921498320996761E-2</v>
      </c>
      <c r="V77">
        <v>1.6331573948264122E-2</v>
      </c>
      <c r="W77">
        <v>4.0171340107917786E-2</v>
      </c>
      <c r="X77">
        <v>0.20086368918418884</v>
      </c>
      <c r="Y77">
        <v>3.4720394760370255E-2</v>
      </c>
      <c r="Z77">
        <v>0.27786746621131897</v>
      </c>
      <c r="AA77">
        <v>3.9471037685871124E-2</v>
      </c>
      <c r="AB77">
        <v>3.2497516949661076E-2</v>
      </c>
      <c r="AC77">
        <v>1.2008705176413059E-2</v>
      </c>
      <c r="AD77">
        <v>1.4349496923387051E-2</v>
      </c>
      <c r="AE77">
        <v>2.8368743136525154E-2</v>
      </c>
      <c r="AF77">
        <v>0.12203426659107208</v>
      </c>
      <c r="AG77">
        <v>2.9137700796127319E-2</v>
      </c>
      <c r="AH77">
        <v>0.14139774441719055</v>
      </c>
      <c r="AI77">
        <v>3.0237322673201561E-2</v>
      </c>
      <c r="AJ77">
        <v>2.1018393861595541E-2</v>
      </c>
      <c r="AK77">
        <v>7.8306880313903093E-3</v>
      </c>
      <c r="AL77">
        <v>9.0679740533232689E-3</v>
      </c>
      <c r="AM77">
        <v>1.1889834888279438E-2</v>
      </c>
      <c r="AN77">
        <v>4.6265847980976105E-2</v>
      </c>
      <c r="AO77">
        <v>1.5087690204381943E-2</v>
      </c>
      <c r="AP77">
        <v>0.10789698362350464</v>
      </c>
      <c r="AQ77">
        <v>2.6534894481301308E-2</v>
      </c>
      <c r="AR77">
        <v>1.7097773641580716E-2</v>
      </c>
      <c r="AS77">
        <v>5.6295895483344793E-3</v>
      </c>
      <c r="AT77">
        <v>7.0893061347305775E-3</v>
      </c>
      <c r="AU77">
        <v>8.8304951786994934E-3</v>
      </c>
      <c r="AV77">
        <v>3.244401142001152E-2</v>
      </c>
      <c r="AW77">
        <v>1.0270913131535053E-2</v>
      </c>
      <c r="AX77">
        <v>5.7988949120044708E-2</v>
      </c>
      <c r="AY77">
        <v>1.8800787627696991E-2</v>
      </c>
      <c r="AZ77">
        <v>1.0378108789154794E-2</v>
      </c>
      <c r="BA77">
        <v>2.6848760899156332E-3</v>
      </c>
      <c r="BB77">
        <v>4.0266928263008595E-3</v>
      </c>
      <c r="BC77">
        <v>4.1572661139070988E-3</v>
      </c>
      <c r="BD77">
        <v>1.366326492279768E-2</v>
      </c>
      <c r="BE77">
        <v>4.2779534123837948E-3</v>
      </c>
      <c r="BF77">
        <v>2.410266175866127E-2</v>
      </c>
      <c r="BG77">
        <v>1.0457376949489117E-2</v>
      </c>
      <c r="BH77">
        <v>4.3755330411840987E-3</v>
      </c>
      <c r="BI77">
        <v>8.5809536540182307E-4</v>
      </c>
      <c r="BJ77">
        <v>1.9982228986918926E-3</v>
      </c>
      <c r="BK77">
        <v>1.0476637398824096E-3</v>
      </c>
      <c r="BL77">
        <v>4.152282141149044E-3</v>
      </c>
      <c r="BM77">
        <v>1.2134875869378448E-3</v>
      </c>
      <c r="BN77">
        <v>0.1473689079284668</v>
      </c>
      <c r="BO77">
        <v>3.6015138030052185E-3</v>
      </c>
      <c r="BP77">
        <v>1.3307917397469282E-3</v>
      </c>
      <c r="BQ77">
        <v>2.3859236389398575E-3</v>
      </c>
      <c r="BR77">
        <v>2.3426711559295654E-3</v>
      </c>
      <c r="BS77">
        <v>1.445026695728302E-2</v>
      </c>
      <c r="BT77">
        <v>0.11613607406616211</v>
      </c>
      <c r="BU77">
        <v>7.1216635406017303E-3</v>
      </c>
      <c r="BV77">
        <v>0.61437433958053589</v>
      </c>
      <c r="BW77">
        <v>1.3923730701208115E-2</v>
      </c>
      <c r="BX77">
        <v>6.8918922916054726E-3</v>
      </c>
      <c r="BY77">
        <v>4.4029159471392632E-3</v>
      </c>
      <c r="BZ77">
        <v>8.0635026097297668E-3</v>
      </c>
      <c r="CA77">
        <v>6.0786768794059753E-2</v>
      </c>
      <c r="CB77">
        <v>0.49624642729759216</v>
      </c>
      <c r="CC77">
        <v>2.4059094488620758E-2</v>
      </c>
      <c r="CD77">
        <v>0.46700543165206909</v>
      </c>
      <c r="CE77">
        <v>1.0322216898202896E-2</v>
      </c>
      <c r="CF77">
        <v>5.5611005518585443E-3</v>
      </c>
      <c r="CG77">
        <v>2.0169923081994057E-3</v>
      </c>
      <c r="CH77">
        <v>5.7208314538002014E-3</v>
      </c>
      <c r="CI77">
        <v>4.6336501836776733E-2</v>
      </c>
      <c r="CJ77">
        <v>0.38011035323143005</v>
      </c>
      <c r="CK77">
        <v>1.6937430948019028E-2</v>
      </c>
    </row>
    <row r="78" spans="1:89" x14ac:dyDescent="0.2">
      <c r="A78">
        <v>1989</v>
      </c>
      <c r="B78">
        <v>1</v>
      </c>
      <c r="C78">
        <v>5.7749375700950623E-2</v>
      </c>
      <c r="D78">
        <v>4.5772545970976353E-2</v>
      </c>
      <c r="E78">
        <v>1.7740881070494652E-2</v>
      </c>
      <c r="F78">
        <v>2.4121327325701714E-2</v>
      </c>
      <c r="G78">
        <v>9.9793680012226105E-2</v>
      </c>
      <c r="H78">
        <v>0.69699901342391968</v>
      </c>
      <c r="I78">
        <v>5.7823166251182556E-2</v>
      </c>
      <c r="J78">
        <v>0.85176998376846313</v>
      </c>
      <c r="K78">
        <v>5.4088171571493149E-2</v>
      </c>
      <c r="L78">
        <v>4.5259820763021708E-2</v>
      </c>
      <c r="M78">
        <v>1.5090484172105789E-2</v>
      </c>
      <c r="N78">
        <v>2.1699707955121994E-2</v>
      </c>
      <c r="O78">
        <v>8.5368305444717407E-2</v>
      </c>
      <c r="P78">
        <v>0.57977139949798584</v>
      </c>
      <c r="Q78">
        <v>5.0492092967033386E-2</v>
      </c>
      <c r="R78">
        <v>0.38205870985984802</v>
      </c>
      <c r="S78">
        <v>4.3322112411260605E-2</v>
      </c>
      <c r="T78">
        <v>3.8811019388958812E-2</v>
      </c>
      <c r="U78">
        <v>1.3387166894972324E-2</v>
      </c>
      <c r="V78">
        <v>1.5796177089214325E-2</v>
      </c>
      <c r="W78">
        <v>3.8688946515321732E-2</v>
      </c>
      <c r="X78">
        <v>0.19882394373416901</v>
      </c>
      <c r="Y78">
        <v>3.3229336142539978E-2</v>
      </c>
      <c r="Z78">
        <v>0.2738112211227417</v>
      </c>
      <c r="AA78">
        <v>3.9260517805814743E-2</v>
      </c>
      <c r="AB78">
        <v>3.4760603215545416E-2</v>
      </c>
      <c r="AC78">
        <v>1.172943226993084E-2</v>
      </c>
      <c r="AD78">
        <v>1.3915243558585644E-2</v>
      </c>
      <c r="AE78">
        <v>2.7020717039704323E-2</v>
      </c>
      <c r="AF78">
        <v>0.11909051239490509</v>
      </c>
      <c r="AG78">
        <v>2.8034202754497528E-2</v>
      </c>
      <c r="AH78">
        <v>0.13705763220787048</v>
      </c>
      <c r="AI78">
        <v>3.0460983514785767E-2</v>
      </c>
      <c r="AJ78">
        <v>2.3153235553763807E-2</v>
      </c>
      <c r="AK78">
        <v>7.3411653283983469E-3</v>
      </c>
      <c r="AL78">
        <v>8.6704753339290619E-3</v>
      </c>
      <c r="AM78">
        <v>1.161530427634716E-2</v>
      </c>
      <c r="AN78">
        <v>4.1491955518722534E-2</v>
      </c>
      <c r="AO78">
        <v>1.4324513264000416E-2</v>
      </c>
      <c r="AP78">
        <v>0.10355993360280991</v>
      </c>
      <c r="AQ78">
        <v>2.6567336171865463E-2</v>
      </c>
      <c r="AR78">
        <v>1.8638471665326506E-2</v>
      </c>
      <c r="AS78">
        <v>5.6527468841522932E-3</v>
      </c>
      <c r="AT78">
        <v>6.7041828297078609E-3</v>
      </c>
      <c r="AU78">
        <v>8.2164881750941277E-3</v>
      </c>
      <c r="AV78">
        <v>2.7876982465386391E-2</v>
      </c>
      <c r="AW78">
        <v>9.9037252366542816E-3</v>
      </c>
      <c r="AX78">
        <v>5.4499983787536621E-2</v>
      </c>
      <c r="AY78">
        <v>1.8908435478806496E-2</v>
      </c>
      <c r="AZ78">
        <v>1.0991549883328844E-2</v>
      </c>
      <c r="BA78">
        <v>2.5914249999914318E-3</v>
      </c>
      <c r="BB78">
        <v>3.7032298278063536E-3</v>
      </c>
      <c r="BC78">
        <v>3.40040004812181E-3</v>
      </c>
      <c r="BD78">
        <v>1.1073813773691654E-2</v>
      </c>
      <c r="BE78">
        <v>3.8311313837766647E-3</v>
      </c>
      <c r="BF78">
        <v>2.2860072553157806E-2</v>
      </c>
      <c r="BG78">
        <v>1.1166040785610676E-2</v>
      </c>
      <c r="BH78">
        <v>4.5821852440894872E-3</v>
      </c>
      <c r="BI78">
        <v>8.5087728075450286E-4</v>
      </c>
      <c r="BJ78">
        <v>1.7312699928879738E-3</v>
      </c>
      <c r="BK78">
        <v>6.3430616864934564E-4</v>
      </c>
      <c r="BL78">
        <v>2.8189732693135738E-3</v>
      </c>
      <c r="BM78">
        <v>1.0764198377728462E-3</v>
      </c>
      <c r="BN78">
        <v>0.14823001623153687</v>
      </c>
      <c r="BO78">
        <v>3.6612041294574738E-3</v>
      </c>
      <c r="BP78">
        <v>5.1272520795464516E-4</v>
      </c>
      <c r="BQ78">
        <v>2.6503968983888626E-3</v>
      </c>
      <c r="BR78">
        <v>2.4216193705797195E-3</v>
      </c>
      <c r="BS78">
        <v>1.4425374567508698E-2</v>
      </c>
      <c r="BT78">
        <v>0.11722761392593384</v>
      </c>
      <c r="BU78">
        <v>7.3310732841491699E-3</v>
      </c>
      <c r="BV78">
        <v>0.61794129014015198</v>
      </c>
      <c r="BW78">
        <v>1.4427263289690018E-2</v>
      </c>
      <c r="BX78">
        <v>6.9615265820175409E-3</v>
      </c>
      <c r="BY78">
        <v>4.3537141755223274E-3</v>
      </c>
      <c r="BZ78">
        <v>8.3251502364873886E-3</v>
      </c>
      <c r="CA78">
        <v>6.1104733496904373E-2</v>
      </c>
      <c r="CB78">
        <v>0.49817506968975067</v>
      </c>
      <c r="CC78">
        <v>2.4593830108642578E-2</v>
      </c>
      <c r="CD78">
        <v>0.46971127390861511</v>
      </c>
      <c r="CE78">
        <v>1.0766059160232544E-2</v>
      </c>
      <c r="CF78">
        <v>6.4488013740628958E-3</v>
      </c>
      <c r="CG78">
        <v>1.7033172771334648E-3</v>
      </c>
      <c r="CH78">
        <v>5.9035308659076691E-3</v>
      </c>
      <c r="CI78">
        <v>4.6679358929395676E-2</v>
      </c>
      <c r="CJ78">
        <v>0.38094745576381683</v>
      </c>
      <c r="CK78">
        <v>1.7262756824493408E-2</v>
      </c>
    </row>
    <row r="79" spans="1:89" x14ac:dyDescent="0.2">
      <c r="A79">
        <v>1990</v>
      </c>
      <c r="B79">
        <v>1</v>
      </c>
      <c r="C79">
        <v>5.4638415575027466E-2</v>
      </c>
      <c r="D79">
        <v>4.117810120806098E-2</v>
      </c>
      <c r="E79">
        <v>1.9101746380329132E-2</v>
      </c>
      <c r="F79">
        <v>2.3979462683200836E-2</v>
      </c>
      <c r="G79">
        <v>0.10058164596557617</v>
      </c>
      <c r="H79">
        <v>0.70365428924560547</v>
      </c>
      <c r="I79">
        <v>5.6866317987442017E-2</v>
      </c>
      <c r="J79">
        <v>0.85351043939590454</v>
      </c>
      <c r="K79">
        <v>5.1017537713050842E-2</v>
      </c>
      <c r="L79">
        <v>4.2392959352582693E-2</v>
      </c>
      <c r="M79">
        <v>1.6772132366895676E-2</v>
      </c>
      <c r="N79">
        <v>2.1523933857679367E-2</v>
      </c>
      <c r="O79">
        <v>8.5334643721580505E-2</v>
      </c>
      <c r="P79">
        <v>0.58675187826156616</v>
      </c>
      <c r="Q79">
        <v>4.9717351794242859E-2</v>
      </c>
      <c r="R79">
        <v>0.38322412967681885</v>
      </c>
      <c r="S79">
        <v>4.0589112788438797E-2</v>
      </c>
      <c r="T79">
        <v>3.6702665267512202E-2</v>
      </c>
      <c r="U79">
        <v>1.3802697882056236E-2</v>
      </c>
      <c r="V79">
        <v>1.5830200165510178E-2</v>
      </c>
      <c r="W79">
        <v>3.8076475262641907E-2</v>
      </c>
      <c r="X79">
        <v>0.20487359166145325</v>
      </c>
      <c r="Y79">
        <v>3.3349394798278809E-2</v>
      </c>
      <c r="Z79">
        <v>0.27429956197738647</v>
      </c>
      <c r="AA79">
        <v>3.6889389157295227E-2</v>
      </c>
      <c r="AB79">
        <v>3.3116426900960505E-2</v>
      </c>
      <c r="AC79">
        <v>1.1777360923588276E-2</v>
      </c>
      <c r="AD79">
        <v>1.3905682601034641E-2</v>
      </c>
      <c r="AE79">
        <v>2.6887884363532066E-2</v>
      </c>
      <c r="AF79">
        <v>0.12360362708568573</v>
      </c>
      <c r="AG79">
        <v>2.8119197115302086E-2</v>
      </c>
      <c r="AH79">
        <v>0.1376732736825943</v>
      </c>
      <c r="AI79">
        <v>2.8180057182908058E-2</v>
      </c>
      <c r="AJ79">
        <v>2.2003378777299076E-2</v>
      </c>
      <c r="AK79">
        <v>7.2246128693223E-3</v>
      </c>
      <c r="AL79">
        <v>8.8114505633711815E-3</v>
      </c>
      <c r="AM79">
        <v>1.1967860162258148E-2</v>
      </c>
      <c r="AN79">
        <v>4.4404648244380951E-2</v>
      </c>
      <c r="AO79">
        <v>1.5081265941262245E-2</v>
      </c>
      <c r="AP79">
        <v>0.10388897359371185</v>
      </c>
      <c r="AQ79">
        <v>2.469208650290966E-2</v>
      </c>
      <c r="AR79">
        <v>1.8004665616899729E-2</v>
      </c>
      <c r="AS79">
        <v>5.5371993221342564E-3</v>
      </c>
      <c r="AT79">
        <v>6.7659025080502033E-3</v>
      </c>
      <c r="AU79">
        <v>8.4956148639321327E-3</v>
      </c>
      <c r="AV79">
        <v>3.0089765787124634E-2</v>
      </c>
      <c r="AW79">
        <v>1.0303737595677376E-2</v>
      </c>
      <c r="AX79">
        <v>5.4306313395500183E-2</v>
      </c>
      <c r="AY79">
        <v>1.7418093979358673E-2</v>
      </c>
      <c r="AZ79">
        <v>1.0814419707458001E-2</v>
      </c>
      <c r="BA79">
        <v>2.6257375138811767E-3</v>
      </c>
      <c r="BB79">
        <v>3.6302972584962845E-3</v>
      </c>
      <c r="BC79">
        <v>3.6504114978015423E-3</v>
      </c>
      <c r="BD79">
        <v>1.2210948392748833E-2</v>
      </c>
      <c r="BE79">
        <v>3.9564059115946293E-3</v>
      </c>
      <c r="BF79">
        <v>2.2627739235758781E-2</v>
      </c>
      <c r="BG79">
        <v>1.0156037285923958E-2</v>
      </c>
      <c r="BH79">
        <v>4.7249710823962232E-3</v>
      </c>
      <c r="BI79">
        <v>7.2450574953109026E-4</v>
      </c>
      <c r="BJ79">
        <v>1.7322584753856063E-3</v>
      </c>
      <c r="BK79">
        <v>7.428831304423511E-4</v>
      </c>
      <c r="BL79">
        <v>3.3698840998113155E-3</v>
      </c>
      <c r="BM79">
        <v>1.1771990684792399E-3</v>
      </c>
      <c r="BN79">
        <v>0.14648956060409546</v>
      </c>
      <c r="BO79">
        <v>3.6208778619766235E-3</v>
      </c>
      <c r="BP79">
        <v>-1.2148581445217133E-3</v>
      </c>
      <c r="BQ79">
        <v>2.3296140134334564E-3</v>
      </c>
      <c r="BR79">
        <v>2.4555288255214691E-3</v>
      </c>
      <c r="BS79">
        <v>1.5247002243995667E-2</v>
      </c>
      <c r="BT79">
        <v>0.11690241098403931</v>
      </c>
      <c r="BU79">
        <v>7.1489661931991577E-3</v>
      </c>
      <c r="BV79">
        <v>0.61677587032318115</v>
      </c>
      <c r="BW79">
        <v>1.4049302786588669E-2</v>
      </c>
      <c r="BX79">
        <v>4.4754359405487776E-3</v>
      </c>
      <c r="BY79">
        <v>5.2990484982728958E-3</v>
      </c>
      <c r="BZ79">
        <v>8.1492625176906586E-3</v>
      </c>
      <c r="CA79">
        <v>6.2505170702934265E-2</v>
      </c>
      <c r="CB79">
        <v>0.49878069758415222</v>
      </c>
      <c r="CC79">
        <v>2.3516923189163208E-2</v>
      </c>
      <c r="CD79">
        <v>0.47028630971908569</v>
      </c>
      <c r="CE79">
        <v>1.0428424924612045E-2</v>
      </c>
      <c r="CF79">
        <v>5.6902940850704908E-3</v>
      </c>
      <c r="CG79">
        <v>2.9694344848394394E-3</v>
      </c>
      <c r="CH79">
        <v>5.6937336921691895E-3</v>
      </c>
      <c r="CI79">
        <v>4.7258168458938599E-2</v>
      </c>
      <c r="CJ79">
        <v>0.38187828660011292</v>
      </c>
      <c r="CK79">
        <v>1.636795699596405E-2</v>
      </c>
    </row>
    <row r="80" spans="1:89" x14ac:dyDescent="0.2">
      <c r="A80">
        <v>1991</v>
      </c>
      <c r="B80">
        <v>1</v>
      </c>
      <c r="C80">
        <v>5.7589024305343628E-2</v>
      </c>
      <c r="D80">
        <v>3.2420442439615726E-2</v>
      </c>
      <c r="E80">
        <v>2.2033520042896271E-2</v>
      </c>
      <c r="F80">
        <v>2.3557210341095924E-2</v>
      </c>
      <c r="G80">
        <v>0.10163057595491409</v>
      </c>
      <c r="H80">
        <v>0.7076423168182373</v>
      </c>
      <c r="I80">
        <v>5.5126942694187164E-2</v>
      </c>
      <c r="J80">
        <v>0.857197105884552</v>
      </c>
      <c r="K80">
        <v>5.3560350090265274E-2</v>
      </c>
      <c r="L80">
        <v>3.5789455287158489E-2</v>
      </c>
      <c r="M80">
        <v>1.9081119447946548E-2</v>
      </c>
      <c r="N80">
        <v>2.1242648363113403E-2</v>
      </c>
      <c r="O80">
        <v>8.5754349827766418E-2</v>
      </c>
      <c r="P80">
        <v>0.59347158670425415</v>
      </c>
      <c r="Q80">
        <v>4.8297617584466934E-2</v>
      </c>
      <c r="R80">
        <v>0.38293781876564026</v>
      </c>
      <c r="S80">
        <v>4.1633505374193192E-2</v>
      </c>
      <c r="T80">
        <v>3.2511520432308316E-2</v>
      </c>
      <c r="U80">
        <v>1.5332858078181744E-2</v>
      </c>
      <c r="V80">
        <v>1.5721432864665985E-2</v>
      </c>
      <c r="W80">
        <v>3.7883196026086807E-2</v>
      </c>
      <c r="X80">
        <v>0.20743009448051453</v>
      </c>
      <c r="Y80">
        <v>3.2425224781036377E-2</v>
      </c>
      <c r="Z80">
        <v>0.2717449963092804</v>
      </c>
      <c r="AA80">
        <v>3.7281617522239685E-2</v>
      </c>
      <c r="AB80">
        <v>2.9735538875684142E-2</v>
      </c>
      <c r="AC80">
        <v>1.3024735264480114E-2</v>
      </c>
      <c r="AD80">
        <v>1.3750392012298107E-2</v>
      </c>
      <c r="AE80">
        <v>2.6204274967312813E-2</v>
      </c>
      <c r="AF80">
        <v>0.1245381087064743</v>
      </c>
      <c r="AG80">
        <v>2.7210341766476631E-2</v>
      </c>
      <c r="AH80">
        <v>0.13163711130619049</v>
      </c>
      <c r="AI80">
        <v>2.7879828587174416E-2</v>
      </c>
      <c r="AJ80">
        <v>2.0403152506332844E-2</v>
      </c>
      <c r="AK80">
        <v>7.7460235916078091E-3</v>
      </c>
      <c r="AL80">
        <v>8.6415382102131844E-3</v>
      </c>
      <c r="AM80">
        <v>1.0420961305499077E-2</v>
      </c>
      <c r="AN80">
        <v>4.2281202971935272E-2</v>
      </c>
      <c r="AO80">
        <v>1.4264402911067009E-2</v>
      </c>
      <c r="AP80">
        <v>9.8038099706172943E-2</v>
      </c>
      <c r="AQ80">
        <v>2.4109352380037308E-2</v>
      </c>
      <c r="AR80">
        <v>1.6928017081227154E-2</v>
      </c>
      <c r="AS80">
        <v>6.0685956850647926E-3</v>
      </c>
      <c r="AT80">
        <v>6.5446551889181137E-3</v>
      </c>
      <c r="AU80">
        <v>7.0009073242545128E-3</v>
      </c>
      <c r="AV80">
        <v>2.7984371408820152E-2</v>
      </c>
      <c r="AW80">
        <v>9.402196854352951E-3</v>
      </c>
      <c r="AX80">
        <v>5.03418929874897E-2</v>
      </c>
      <c r="AY80">
        <v>1.6482433304190636E-2</v>
      </c>
      <c r="AZ80">
        <v>1.0355028509366093E-2</v>
      </c>
      <c r="BA80">
        <v>2.8298922698013484E-3</v>
      </c>
      <c r="BB80">
        <v>3.6286336835473776E-3</v>
      </c>
      <c r="BC80">
        <v>2.5997338816523552E-3</v>
      </c>
      <c r="BD80">
        <v>1.0825837031006813E-2</v>
      </c>
      <c r="BE80">
        <v>3.6203335039317608E-3</v>
      </c>
      <c r="BF80">
        <v>2.0730955526232719E-2</v>
      </c>
      <c r="BG80">
        <v>9.220450185239315E-3</v>
      </c>
      <c r="BH80">
        <v>4.5607580427713401E-3</v>
      </c>
      <c r="BI80">
        <v>8.2286589895375073E-4</v>
      </c>
      <c r="BJ80">
        <v>1.8398147076368332E-3</v>
      </c>
      <c r="BK80">
        <v>4.5399268856272101E-4</v>
      </c>
      <c r="BL80">
        <v>2.8154056053608656E-3</v>
      </c>
      <c r="BM80">
        <v>1.0176687501370907E-3</v>
      </c>
      <c r="BN80">
        <v>0.142802894115448</v>
      </c>
      <c r="BO80">
        <v>4.0286742150783539E-3</v>
      </c>
      <c r="BP80">
        <v>-3.3690128475427628E-3</v>
      </c>
      <c r="BQ80">
        <v>2.9524005949497223E-3</v>
      </c>
      <c r="BR80">
        <v>2.3145619779825211E-3</v>
      </c>
      <c r="BS80">
        <v>1.5876226127147675E-2</v>
      </c>
      <c r="BT80">
        <v>0.11417073011398315</v>
      </c>
      <c r="BU80">
        <v>6.8293251097202301E-3</v>
      </c>
      <c r="BV80">
        <v>0.61706218123435974</v>
      </c>
      <c r="BW80">
        <v>1.5955518931150436E-2</v>
      </c>
      <c r="BX80">
        <v>-9.107799269258976E-5</v>
      </c>
      <c r="BY80">
        <v>6.7006619647145271E-3</v>
      </c>
      <c r="BZ80">
        <v>7.8357774764299393E-3</v>
      </c>
      <c r="CA80">
        <v>6.3747379928827286E-2</v>
      </c>
      <c r="CB80">
        <v>0.50021222233772278</v>
      </c>
      <c r="CC80">
        <v>2.2701717913150787E-2</v>
      </c>
      <c r="CD80">
        <v>0.47425928711891174</v>
      </c>
      <c r="CE80">
        <v>1.1926844716072083E-2</v>
      </c>
      <c r="CF80">
        <v>3.277934854850173E-3</v>
      </c>
      <c r="CG80">
        <v>3.7482613697648048E-3</v>
      </c>
      <c r="CH80">
        <v>5.5212154984474182E-3</v>
      </c>
      <c r="CI80">
        <v>4.7871153801679611E-2</v>
      </c>
      <c r="CJ80">
        <v>0.38604149222373962</v>
      </c>
      <c r="CK80">
        <v>1.5872392803430557E-2</v>
      </c>
    </row>
    <row r="81" spans="1:89" x14ac:dyDescent="0.2">
      <c r="A81">
        <v>1992</v>
      </c>
      <c r="B81">
        <v>1</v>
      </c>
      <c r="C81">
        <v>5.9917602688074112E-2</v>
      </c>
      <c r="D81">
        <v>2.4620530195534229E-2</v>
      </c>
      <c r="E81">
        <v>2.6109661906957626E-2</v>
      </c>
      <c r="F81">
        <v>2.4407003074884415E-2</v>
      </c>
      <c r="G81">
        <v>9.7391784191131592E-2</v>
      </c>
      <c r="H81">
        <v>0.70989656448364258</v>
      </c>
      <c r="I81">
        <v>5.7656873017549515E-2</v>
      </c>
      <c r="J81">
        <v>0.86617511510848999</v>
      </c>
      <c r="K81">
        <v>5.6070204824209213E-2</v>
      </c>
      <c r="L81">
        <v>3.0399215407669544E-2</v>
      </c>
      <c r="M81">
        <v>2.2424992173910141E-2</v>
      </c>
      <c r="N81">
        <v>2.2234991192817688E-2</v>
      </c>
      <c r="O81">
        <v>8.2355193793773651E-2</v>
      </c>
      <c r="P81">
        <v>0.60175144672393799</v>
      </c>
      <c r="Q81">
        <v>5.0939034670591354E-2</v>
      </c>
      <c r="R81">
        <v>0.39443722367286682</v>
      </c>
      <c r="S81">
        <v>4.4261518865823746E-2</v>
      </c>
      <c r="T81">
        <v>2.8574877418577671E-2</v>
      </c>
      <c r="U81">
        <v>1.744623389095068E-2</v>
      </c>
      <c r="V81">
        <v>1.6745312139391899E-2</v>
      </c>
      <c r="W81">
        <v>3.656972199678421E-2</v>
      </c>
      <c r="X81">
        <v>0.21628321707248688</v>
      </c>
      <c r="Y81">
        <v>3.4556366503238678E-2</v>
      </c>
      <c r="Z81">
        <v>0.28306907415390015</v>
      </c>
      <c r="AA81">
        <v>3.9446011185646057E-2</v>
      </c>
      <c r="AB81">
        <v>2.5899585802108049E-2</v>
      </c>
      <c r="AC81">
        <v>1.4578861184418201E-2</v>
      </c>
      <c r="AD81">
        <v>1.5035511925816536E-2</v>
      </c>
      <c r="AE81">
        <v>2.5985948741436005E-2</v>
      </c>
      <c r="AF81">
        <v>0.13237729668617249</v>
      </c>
      <c r="AG81">
        <v>2.9745860025286674E-2</v>
      </c>
      <c r="AH81">
        <v>0.14131388068199158</v>
      </c>
      <c r="AI81">
        <v>2.9442222788929939E-2</v>
      </c>
      <c r="AJ81">
        <v>1.7386655090376735E-2</v>
      </c>
      <c r="AK81">
        <v>8.6554274894297123E-3</v>
      </c>
      <c r="AL81">
        <v>9.7986450418829918E-3</v>
      </c>
      <c r="AM81">
        <v>1.0562041774392128E-2</v>
      </c>
      <c r="AN81">
        <v>4.920974001288414E-2</v>
      </c>
      <c r="AO81">
        <v>1.6259144991636276E-2</v>
      </c>
      <c r="AP81">
        <v>0.10640859603881836</v>
      </c>
      <c r="AQ81">
        <v>2.559727244079113E-2</v>
      </c>
      <c r="AR81">
        <v>1.4648507698439062E-2</v>
      </c>
      <c r="AS81">
        <v>6.540992995724082E-3</v>
      </c>
      <c r="AT81">
        <v>7.6230466365814209E-3</v>
      </c>
      <c r="AU81">
        <v>7.0323646068572998E-3</v>
      </c>
      <c r="AV81">
        <v>3.3804118633270264E-2</v>
      </c>
      <c r="AW81">
        <v>1.1162293143570423E-2</v>
      </c>
      <c r="AX81">
        <v>5.635153129696846E-2</v>
      </c>
      <c r="AY81">
        <v>1.7795410007238388E-2</v>
      </c>
      <c r="AZ81">
        <v>9.0464212516963016E-3</v>
      </c>
      <c r="BA81">
        <v>3.0979806324467063E-3</v>
      </c>
      <c r="BB81">
        <v>4.1525280103087425E-3</v>
      </c>
      <c r="BC81">
        <v>2.7884053997695446E-3</v>
      </c>
      <c r="BD81">
        <v>1.5159948728978634E-2</v>
      </c>
      <c r="BE81">
        <v>4.3108393438160419E-3</v>
      </c>
      <c r="BF81">
        <v>2.3699348792433739E-2</v>
      </c>
      <c r="BG81">
        <v>9.7989533096551895E-3</v>
      </c>
      <c r="BH81">
        <v>3.9409991040884051E-3</v>
      </c>
      <c r="BI81">
        <v>8.2615073188208044E-4</v>
      </c>
      <c r="BJ81">
        <v>2.0824095699936152E-3</v>
      </c>
      <c r="BK81">
        <v>6.9265085039660335E-4</v>
      </c>
      <c r="BL81">
        <v>5.055123008787632E-3</v>
      </c>
      <c r="BM81">
        <v>1.303061144426465E-3</v>
      </c>
      <c r="BN81">
        <v>0.13382488489151001</v>
      </c>
      <c r="BO81">
        <v>3.8473978638648987E-3</v>
      </c>
      <c r="BP81">
        <v>-5.7786852121353149E-3</v>
      </c>
      <c r="BQ81">
        <v>3.6846697330474854E-3</v>
      </c>
      <c r="BR81">
        <v>2.1720118820667267E-3</v>
      </c>
      <c r="BS81">
        <v>1.5036590397357941E-2</v>
      </c>
      <c r="BT81">
        <v>0.10814511775970459</v>
      </c>
      <c r="BU81">
        <v>6.7178383469581604E-3</v>
      </c>
      <c r="BV81">
        <v>0.60556277632713318</v>
      </c>
      <c r="BW81">
        <v>1.5656083822250366E-2</v>
      </c>
      <c r="BX81">
        <v>-3.9543472230434418E-3</v>
      </c>
      <c r="BY81">
        <v>8.6634280160069466E-3</v>
      </c>
      <c r="BZ81">
        <v>7.6616909354925156E-3</v>
      </c>
      <c r="CA81">
        <v>6.0822062194347382E-2</v>
      </c>
      <c r="CB81">
        <v>0.4936133474111557</v>
      </c>
      <c r="CC81">
        <v>2.3100506514310837E-2</v>
      </c>
      <c r="CD81">
        <v>0.47173789143562317</v>
      </c>
      <c r="CE81">
        <v>1.1808685958385468E-2</v>
      </c>
      <c r="CF81">
        <v>1.8243379890918732E-3</v>
      </c>
      <c r="CG81">
        <v>4.9787582829594612E-3</v>
      </c>
      <c r="CH81">
        <v>5.4896790534257889E-3</v>
      </c>
      <c r="CI81">
        <v>4.5785471796989441E-2</v>
      </c>
      <c r="CJ81">
        <v>0.38546822965145111</v>
      </c>
      <c r="CK81">
        <v>1.6382668167352676E-2</v>
      </c>
    </row>
    <row r="82" spans="1:89" x14ac:dyDescent="0.2">
      <c r="A82">
        <v>1993</v>
      </c>
      <c r="B82">
        <v>1</v>
      </c>
      <c r="C82">
        <v>6.2240812927484512E-2</v>
      </c>
      <c r="D82">
        <v>2.0570071414113045E-2</v>
      </c>
      <c r="E82">
        <v>3.1164363026618958E-2</v>
      </c>
      <c r="F82">
        <v>2.4173835292458534E-2</v>
      </c>
      <c r="G82">
        <v>9.726773202419281E-2</v>
      </c>
      <c r="H82">
        <v>0.70629662275314331</v>
      </c>
      <c r="I82">
        <v>5.8286562561988831E-2</v>
      </c>
      <c r="J82">
        <v>0.86484712362289429</v>
      </c>
      <c r="K82">
        <v>5.8097422122955322E-2</v>
      </c>
      <c r="L82">
        <v>2.6526237372308969E-2</v>
      </c>
      <c r="M82">
        <v>2.6526628062129021E-2</v>
      </c>
      <c r="N82">
        <v>2.1956373006105423E-2</v>
      </c>
      <c r="O82">
        <v>8.1908427178859711E-2</v>
      </c>
      <c r="P82">
        <v>0.59861093759536743</v>
      </c>
      <c r="Q82">
        <v>5.1221106201410294E-2</v>
      </c>
      <c r="R82">
        <v>0.39157909154891968</v>
      </c>
      <c r="S82">
        <v>4.5421101152896881E-2</v>
      </c>
      <c r="T82">
        <v>2.6102400966919959E-2</v>
      </c>
      <c r="U82">
        <v>1.900327205657959E-2</v>
      </c>
      <c r="V82">
        <v>1.6716077923774719E-2</v>
      </c>
      <c r="W82">
        <v>3.5603791475296021E-2</v>
      </c>
      <c r="X82">
        <v>0.21344368159770966</v>
      </c>
      <c r="Y82">
        <v>3.5288769751787186E-2</v>
      </c>
      <c r="Z82">
        <v>0.27935025095939636</v>
      </c>
      <c r="AA82">
        <v>4.035273939371109E-2</v>
      </c>
      <c r="AB82">
        <v>2.3946280707605183E-2</v>
      </c>
      <c r="AC82">
        <v>1.5493575483560562E-2</v>
      </c>
      <c r="AD82">
        <v>1.479699183255434E-2</v>
      </c>
      <c r="AE82">
        <v>2.5044731795787811E-2</v>
      </c>
      <c r="AF82">
        <v>0.12985287606716156</v>
      </c>
      <c r="AG82">
        <v>2.9863066971302032E-2</v>
      </c>
      <c r="AH82">
        <v>0.13616245985031128</v>
      </c>
      <c r="AI82">
        <v>3.0030976980924606E-2</v>
      </c>
      <c r="AJ82">
        <v>1.6378707339754328E-2</v>
      </c>
      <c r="AK82">
        <v>8.8610232342034578E-3</v>
      </c>
      <c r="AL82">
        <v>9.6630789339542389E-3</v>
      </c>
      <c r="AM82">
        <v>1.0206593200564384E-2</v>
      </c>
      <c r="AN82">
        <v>4.5106079429388046E-2</v>
      </c>
      <c r="AO82">
        <v>1.5915999189019203E-2</v>
      </c>
      <c r="AP82">
        <v>0.10160878300666809</v>
      </c>
      <c r="AQ82">
        <v>2.5876140221953392E-2</v>
      </c>
      <c r="AR82">
        <v>1.3726053148275241E-2</v>
      </c>
      <c r="AS82">
        <v>6.6873264731839299E-3</v>
      </c>
      <c r="AT82">
        <v>7.5393244624137878E-3</v>
      </c>
      <c r="AU82">
        <v>6.7619029432535172E-3</v>
      </c>
      <c r="AV82">
        <v>3.0231431126594543E-2</v>
      </c>
      <c r="AW82">
        <v>1.0786602273583412E-2</v>
      </c>
      <c r="AX82">
        <v>5.3119566291570663E-2</v>
      </c>
      <c r="AY82">
        <v>1.8060598522424698E-2</v>
      </c>
      <c r="AZ82">
        <v>8.4023496565350797E-3</v>
      </c>
      <c r="BA82">
        <v>3.193044918589294E-3</v>
      </c>
      <c r="BB82">
        <v>4.2140437290072441E-3</v>
      </c>
      <c r="BC82">
        <v>2.6090438477694988E-3</v>
      </c>
      <c r="BD82">
        <v>1.2628733180463314E-2</v>
      </c>
      <c r="BE82">
        <v>4.0117539465427399E-3</v>
      </c>
      <c r="BF82">
        <v>2.2112870588898659E-2</v>
      </c>
      <c r="BG82">
        <v>9.8324092105031013E-3</v>
      </c>
      <c r="BH82">
        <v>3.5974193156107503E-3</v>
      </c>
      <c r="BI82">
        <v>9.0709228243213147E-4</v>
      </c>
      <c r="BJ82">
        <v>2.1986663341522217E-3</v>
      </c>
      <c r="BK82">
        <v>7.5859931530430913E-4</v>
      </c>
      <c r="BL82">
        <v>3.6677934695035219E-3</v>
      </c>
      <c r="BM82">
        <v>1.1508913012221456E-3</v>
      </c>
      <c r="BN82">
        <v>0.13515287637710571</v>
      </c>
      <c r="BO82">
        <v>4.1433908045291901E-3</v>
      </c>
      <c r="BP82">
        <v>-5.9561659581959248E-3</v>
      </c>
      <c r="BQ82">
        <v>4.6377349644899368E-3</v>
      </c>
      <c r="BR82">
        <v>2.2174622863531113E-3</v>
      </c>
      <c r="BS82">
        <v>1.5359304845333099E-2</v>
      </c>
      <c r="BT82">
        <v>0.10768568515777588</v>
      </c>
      <c r="BU82">
        <v>7.065456360578537E-3</v>
      </c>
      <c r="BV82">
        <v>0.60842090845108032</v>
      </c>
      <c r="BW82">
        <v>1.6819711774587631E-2</v>
      </c>
      <c r="BX82">
        <v>-5.5323295528069139E-3</v>
      </c>
      <c r="BY82">
        <v>1.2161090970039368E-2</v>
      </c>
      <c r="BZ82">
        <v>7.457757368683815E-3</v>
      </c>
      <c r="CA82">
        <v>6.166394054889679E-2</v>
      </c>
      <c r="CB82">
        <v>0.49285294115543365</v>
      </c>
      <c r="CC82">
        <v>2.2997792810201645E-2</v>
      </c>
      <c r="CD82">
        <v>0.47326803207397461</v>
      </c>
      <c r="CE82">
        <v>1.2676320970058441E-2</v>
      </c>
      <c r="CF82">
        <v>4.2383640538901091E-4</v>
      </c>
      <c r="CG82">
        <v>7.5233560055494308E-3</v>
      </c>
      <c r="CH82">
        <v>5.2402950823307037E-3</v>
      </c>
      <c r="CI82">
        <v>4.630463570356369E-2</v>
      </c>
      <c r="CJ82">
        <v>0.38516725599765778</v>
      </c>
      <c r="CK82">
        <v>1.5932336449623108E-2</v>
      </c>
    </row>
    <row r="83" spans="1:89" x14ac:dyDescent="0.2">
      <c r="A83">
        <v>1994</v>
      </c>
      <c r="B83">
        <v>1</v>
      </c>
      <c r="C83">
        <v>6.6451326012611389E-2</v>
      </c>
      <c r="D83">
        <v>1.7760214395821095E-2</v>
      </c>
      <c r="E83">
        <v>3.444628044962883E-2</v>
      </c>
      <c r="F83">
        <v>2.3865990340709686E-2</v>
      </c>
      <c r="G83">
        <v>0.10298129916191101</v>
      </c>
      <c r="H83">
        <v>0.69588226079940796</v>
      </c>
      <c r="I83">
        <v>5.8612599968910217E-2</v>
      </c>
      <c r="J83">
        <v>0.86307531595230103</v>
      </c>
      <c r="K83">
        <v>6.230539083480835E-2</v>
      </c>
      <c r="L83">
        <v>2.3984431754797697E-2</v>
      </c>
      <c r="M83">
        <v>2.9023263603448868E-2</v>
      </c>
      <c r="N83">
        <v>2.1646304056048393E-2</v>
      </c>
      <c r="O83">
        <v>8.7367512285709381E-2</v>
      </c>
      <c r="P83">
        <v>0.58715397119522095</v>
      </c>
      <c r="Q83">
        <v>5.1594480872154236E-2</v>
      </c>
      <c r="R83">
        <v>0.39061462879180908</v>
      </c>
      <c r="S83">
        <v>4.9461428076028824E-2</v>
      </c>
      <c r="T83">
        <v>2.4428431526757777E-2</v>
      </c>
      <c r="U83">
        <v>1.9448216073215008E-2</v>
      </c>
      <c r="V83">
        <v>1.6300508752465248E-2</v>
      </c>
      <c r="W83">
        <v>3.8243964314460754E-2</v>
      </c>
      <c r="X83">
        <v>0.20740492641925812</v>
      </c>
      <c r="Y83">
        <v>3.5327132791280746E-2</v>
      </c>
      <c r="Z83">
        <v>0.27814739942550659</v>
      </c>
      <c r="AA83">
        <v>4.4342424720525742E-2</v>
      </c>
      <c r="AB83">
        <v>2.2181715699844062E-2</v>
      </c>
      <c r="AC83">
        <v>1.5474582090973854E-2</v>
      </c>
      <c r="AD83">
        <v>1.4241221360862255E-2</v>
      </c>
      <c r="AE83">
        <v>2.65311598777771E-2</v>
      </c>
      <c r="AF83">
        <v>0.12586627900600433</v>
      </c>
      <c r="AG83">
        <v>2.9510017484426498E-2</v>
      </c>
      <c r="AH83">
        <v>0.13479709625244141</v>
      </c>
      <c r="AI83">
        <v>3.3597148954868317E-2</v>
      </c>
      <c r="AJ83">
        <v>1.5792694612173364E-2</v>
      </c>
      <c r="AK83">
        <v>7.890632376074791E-3</v>
      </c>
      <c r="AL83">
        <v>9.0223709121346474E-3</v>
      </c>
      <c r="AM83">
        <v>1.0117050260305405E-2</v>
      </c>
      <c r="AN83">
        <v>4.2991038411855698E-2</v>
      </c>
      <c r="AO83">
        <v>1.538616418838501E-2</v>
      </c>
      <c r="AP83">
        <v>0.10022524744272232</v>
      </c>
      <c r="AQ83">
        <v>2.9177088290452957E-2</v>
      </c>
      <c r="AR83">
        <v>1.3361961959162727E-2</v>
      </c>
      <c r="AS83">
        <v>5.8906292542815208E-3</v>
      </c>
      <c r="AT83">
        <v>6.9206706248223782E-3</v>
      </c>
      <c r="AU83">
        <v>6.288167554885149E-3</v>
      </c>
      <c r="AV83">
        <v>2.8161289170384407E-2</v>
      </c>
      <c r="AW83">
        <v>1.0425440967082977E-2</v>
      </c>
      <c r="AX83">
        <v>5.1967091858386993E-2</v>
      </c>
      <c r="AY83">
        <v>2.0214974880218506E-2</v>
      </c>
      <c r="AZ83">
        <v>8.4208539155952167E-3</v>
      </c>
      <c r="BA83">
        <v>2.4657745962031186E-3</v>
      </c>
      <c r="BB83">
        <v>3.743746317923069E-3</v>
      </c>
      <c r="BC83">
        <v>2.2075297310948372E-3</v>
      </c>
      <c r="BD83">
        <v>1.1166723445057869E-2</v>
      </c>
      <c r="BE83">
        <v>3.7474893033504486E-3</v>
      </c>
      <c r="BF83">
        <v>2.1497350186109543E-2</v>
      </c>
      <c r="BG83">
        <v>1.111522875726223E-2</v>
      </c>
      <c r="BH83">
        <v>3.785972980040242E-3</v>
      </c>
      <c r="BI83">
        <v>4.637252859538421E-4</v>
      </c>
      <c r="BJ83">
        <v>1.7363179940730333E-3</v>
      </c>
      <c r="BK83">
        <v>4.1991780744865537E-4</v>
      </c>
      <c r="BL83">
        <v>2.9844834934920073E-3</v>
      </c>
      <c r="BM83">
        <v>9.9170347675681114E-4</v>
      </c>
      <c r="BN83">
        <v>0.13692468404769897</v>
      </c>
      <c r="BO83">
        <v>4.1459351778030396E-3</v>
      </c>
      <c r="BP83">
        <v>-6.2242173589766026E-3</v>
      </c>
      <c r="BQ83">
        <v>5.4230168461799622E-3</v>
      </c>
      <c r="BR83">
        <v>2.219686284661293E-3</v>
      </c>
      <c r="BS83">
        <v>1.561378687620163E-2</v>
      </c>
      <c r="BT83">
        <v>0.10872828960418701</v>
      </c>
      <c r="BU83">
        <v>7.0181190967559814E-3</v>
      </c>
      <c r="BV83">
        <v>0.60938537120819092</v>
      </c>
      <c r="BW83">
        <v>1.6989897936582565E-2</v>
      </c>
      <c r="BX83">
        <v>-6.6682171309366822E-3</v>
      </c>
      <c r="BY83">
        <v>1.4998064376413822E-2</v>
      </c>
      <c r="BZ83">
        <v>7.5654815882444382E-3</v>
      </c>
      <c r="CA83">
        <v>6.4737334847450256E-2</v>
      </c>
      <c r="CB83">
        <v>0.48847733438014984</v>
      </c>
      <c r="CC83">
        <v>2.3285467177629471E-2</v>
      </c>
      <c r="CD83">
        <v>0.47246068716049194</v>
      </c>
      <c r="CE83">
        <v>1.2843962758779526E-2</v>
      </c>
      <c r="CF83">
        <v>-4.4399977196007967E-4</v>
      </c>
      <c r="CG83">
        <v>9.57504753023386E-3</v>
      </c>
      <c r="CH83">
        <v>5.3457953035831451E-3</v>
      </c>
      <c r="CI83">
        <v>4.9123547971248627E-2</v>
      </c>
      <c r="CJ83">
        <v>0.37974904477596283</v>
      </c>
      <c r="CK83">
        <v>1.6267348080873489E-2</v>
      </c>
    </row>
    <row r="84" spans="1:89" x14ac:dyDescent="0.2">
      <c r="A84">
        <v>1995</v>
      </c>
      <c r="B84">
        <v>1</v>
      </c>
      <c r="C84">
        <v>6.9436199963092804E-2</v>
      </c>
      <c r="D84">
        <v>1.548825902864337E-2</v>
      </c>
      <c r="E84">
        <v>3.4828249365091324E-2</v>
      </c>
      <c r="F84">
        <v>2.3631758987903595E-2</v>
      </c>
      <c r="G84">
        <v>0.10883982479572296</v>
      </c>
      <c r="H84">
        <v>0.69021904468536377</v>
      </c>
      <c r="I84">
        <v>5.7556666433811188E-2</v>
      </c>
      <c r="J84">
        <v>0.86527019739151001</v>
      </c>
      <c r="K84">
        <v>6.5381444990634918E-2</v>
      </c>
      <c r="L84">
        <v>2.3048800881952047E-2</v>
      </c>
      <c r="M84">
        <v>2.9620997607707977E-2</v>
      </c>
      <c r="N84">
        <v>2.1477948874235153E-2</v>
      </c>
      <c r="O84">
        <v>9.3642197549343109E-2</v>
      </c>
      <c r="P84">
        <v>0.58141732215881348</v>
      </c>
      <c r="Q84">
        <v>5.0681520253419876E-2</v>
      </c>
      <c r="R84">
        <v>0.39793187379837036</v>
      </c>
      <c r="S84">
        <v>5.2199210971593857E-2</v>
      </c>
      <c r="T84">
        <v>2.3832286009564996E-2</v>
      </c>
      <c r="U84">
        <v>1.9800246693193913E-2</v>
      </c>
      <c r="V84">
        <v>1.6165658831596375E-2</v>
      </c>
      <c r="W84">
        <v>4.1142009198665619E-2</v>
      </c>
      <c r="X84">
        <v>0.21042788028717041</v>
      </c>
      <c r="Y84">
        <v>3.4364569932222366E-2</v>
      </c>
      <c r="Z84">
        <v>0.28507867455482483</v>
      </c>
      <c r="AA84">
        <v>4.7151051461696625E-2</v>
      </c>
      <c r="AB84">
        <v>2.2085522883571684E-2</v>
      </c>
      <c r="AC84">
        <v>1.5496665611863136E-2</v>
      </c>
      <c r="AD84">
        <v>1.4277884736657143E-2</v>
      </c>
      <c r="AE84">
        <v>2.8089305385947227E-2</v>
      </c>
      <c r="AF84">
        <v>0.12887316942214966</v>
      </c>
      <c r="AG84">
        <v>2.9105082154273987E-2</v>
      </c>
      <c r="AH84">
        <v>0.14027577638626099</v>
      </c>
      <c r="AI84">
        <v>3.541908785700798E-2</v>
      </c>
      <c r="AJ84">
        <v>1.566104800440371E-2</v>
      </c>
      <c r="AK84">
        <v>7.8586905729025602E-3</v>
      </c>
      <c r="AL84">
        <v>9.1630704700946808E-3</v>
      </c>
      <c r="AM84">
        <v>1.0761148296296597E-2</v>
      </c>
      <c r="AN84">
        <v>4.5926958322525024E-2</v>
      </c>
      <c r="AO84">
        <v>1.5485766343772411E-2</v>
      </c>
      <c r="AP84">
        <v>0.10501958429813385</v>
      </c>
      <c r="AQ84">
        <v>3.0753035098314285E-2</v>
      </c>
      <c r="AR84">
        <v>1.2996788980672136E-2</v>
      </c>
      <c r="AS84">
        <v>5.8447751216590405E-3</v>
      </c>
      <c r="AT84">
        <v>7.0828264579176903E-3</v>
      </c>
      <c r="AU84">
        <v>7.1156891062855721E-3</v>
      </c>
      <c r="AV84">
        <v>3.0690582469105721E-2</v>
      </c>
      <c r="AW84">
        <v>1.0535883717238903E-2</v>
      </c>
      <c r="AX84">
        <v>5.5049099028110504E-2</v>
      </c>
      <c r="AY84">
        <v>2.139643207192421E-2</v>
      </c>
      <c r="AZ84">
        <v>8.246152923675254E-3</v>
      </c>
      <c r="BA84">
        <v>2.5649868766777217E-3</v>
      </c>
      <c r="BB84">
        <v>3.8528996519744396E-3</v>
      </c>
      <c r="BC84">
        <v>2.5623140390962362E-3</v>
      </c>
      <c r="BD84">
        <v>1.260750275105238E-2</v>
      </c>
      <c r="BE84">
        <v>3.8188109174370766E-3</v>
      </c>
      <c r="BF84">
        <v>2.2789407521486282E-2</v>
      </c>
      <c r="BG84">
        <v>1.170838251709938E-2</v>
      </c>
      <c r="BH84">
        <v>3.687171155888791E-3</v>
      </c>
      <c r="BI84">
        <v>6.2042247736826539E-4</v>
      </c>
      <c r="BJ84">
        <v>1.8943182658404112E-3</v>
      </c>
      <c r="BK84">
        <v>5.0808704691007733E-4</v>
      </c>
      <c r="BL84">
        <v>3.3701949287205935E-3</v>
      </c>
      <c r="BM84">
        <v>1.0008317185565829E-3</v>
      </c>
      <c r="BN84">
        <v>0.13472980260848999</v>
      </c>
      <c r="BO84">
        <v>4.0547549724578857E-3</v>
      </c>
      <c r="BP84">
        <v>-7.5605418533086777E-3</v>
      </c>
      <c r="BQ84">
        <v>5.2072517573833466E-3</v>
      </c>
      <c r="BR84">
        <v>2.1538101136684418E-3</v>
      </c>
      <c r="BS84">
        <v>1.5197627246379852E-2</v>
      </c>
      <c r="BT84">
        <v>0.10880172252655029</v>
      </c>
      <c r="BU84">
        <v>6.8751461803913116E-3</v>
      </c>
      <c r="BV84">
        <v>0.60206812620162964</v>
      </c>
      <c r="BW84">
        <v>1.7236988991498947E-2</v>
      </c>
      <c r="BX84">
        <v>-8.3440269809216261E-3</v>
      </c>
      <c r="BY84">
        <v>1.5028002671897411E-2</v>
      </c>
      <c r="BZ84">
        <v>7.4661001563072205E-3</v>
      </c>
      <c r="CA84">
        <v>6.7697815597057343E-2</v>
      </c>
      <c r="CB84">
        <v>0.47979116439819336</v>
      </c>
      <c r="CC84">
        <v>2.3192096501588821E-2</v>
      </c>
      <c r="CD84">
        <v>0.46733832359313965</v>
      </c>
      <c r="CE84">
        <v>1.3182234019041061E-2</v>
      </c>
      <c r="CF84">
        <v>-7.8348512761294842E-4</v>
      </c>
      <c r="CG84">
        <v>9.8207509145140648E-3</v>
      </c>
      <c r="CH84">
        <v>5.3122900426387787E-3</v>
      </c>
      <c r="CI84">
        <v>5.250018835067749E-2</v>
      </c>
      <c r="CJ84">
        <v>0.37098944187164307</v>
      </c>
      <c r="CK84">
        <v>1.631695032119751E-2</v>
      </c>
    </row>
    <row r="85" spans="1:89" x14ac:dyDescent="0.2">
      <c r="A85">
        <v>1996</v>
      </c>
      <c r="B85">
        <v>1</v>
      </c>
      <c r="C85">
        <v>7.3937796056270599E-2</v>
      </c>
      <c r="D85">
        <v>1.2875277549028397E-2</v>
      </c>
      <c r="E85">
        <v>3.5398369655013084E-2</v>
      </c>
      <c r="F85">
        <v>2.5232657790184021E-2</v>
      </c>
      <c r="G85">
        <v>0.11067703366279602</v>
      </c>
      <c r="H85">
        <v>0.68101567029953003</v>
      </c>
      <c r="I85">
        <v>6.0863170772790909E-2</v>
      </c>
      <c r="J85">
        <v>0.86647987365722656</v>
      </c>
      <c r="K85">
        <v>7.0121325552463531E-2</v>
      </c>
      <c r="L85">
        <v>2.0849204156547785E-2</v>
      </c>
      <c r="M85">
        <v>2.9856156557798386E-2</v>
      </c>
      <c r="N85">
        <v>2.3130219429731369E-2</v>
      </c>
      <c r="O85">
        <v>9.5618084073066711E-2</v>
      </c>
      <c r="P85">
        <v>0.57295596599578857</v>
      </c>
      <c r="Q85">
        <v>5.3948909044265747E-2</v>
      </c>
      <c r="R85">
        <v>0.40617430210113525</v>
      </c>
      <c r="S85">
        <v>5.6832332164049149E-2</v>
      </c>
      <c r="T85">
        <v>2.2627921076491475E-2</v>
      </c>
      <c r="U85">
        <v>1.9359439611434937E-2</v>
      </c>
      <c r="V85">
        <v>1.773596927523613E-2</v>
      </c>
      <c r="W85">
        <v>4.2262274771928787E-2</v>
      </c>
      <c r="X85">
        <v>0.21038730442523956</v>
      </c>
      <c r="Y85">
        <v>3.6969047039747238E-2</v>
      </c>
      <c r="Z85">
        <v>0.294411301612854</v>
      </c>
      <c r="AA85">
        <v>5.1607724279165268E-2</v>
      </c>
      <c r="AB85">
        <v>2.1052064257673919E-2</v>
      </c>
      <c r="AC85">
        <v>1.496470719575882E-2</v>
      </c>
      <c r="AD85">
        <v>1.5845954418182373E-2</v>
      </c>
      <c r="AE85">
        <v>2.9319390654563904E-2</v>
      </c>
      <c r="AF85">
        <v>0.13003775477409363</v>
      </c>
      <c r="AG85">
        <v>3.1583700329065323E-2</v>
      </c>
      <c r="AH85">
        <v>0.14756453037261963</v>
      </c>
      <c r="AI85">
        <v>3.8861092180013657E-2</v>
      </c>
      <c r="AJ85">
        <v>1.472690945956856E-2</v>
      </c>
      <c r="AK85">
        <v>7.5489592272788286E-3</v>
      </c>
      <c r="AL85">
        <v>1.0476255789399147E-2</v>
      </c>
      <c r="AM85">
        <v>1.1092721484601498E-2</v>
      </c>
      <c r="AN85">
        <v>4.7696679830551147E-2</v>
      </c>
      <c r="AO85">
        <v>1.7161915078759193E-2</v>
      </c>
      <c r="AP85">
        <v>0.11132635921239853</v>
      </c>
      <c r="AQ85">
        <v>3.3850777894258499E-2</v>
      </c>
      <c r="AR85">
        <v>1.2340322253294289E-2</v>
      </c>
      <c r="AS85">
        <v>5.5167237296700478E-3</v>
      </c>
      <c r="AT85">
        <v>8.1027587875723839E-3</v>
      </c>
      <c r="AU85">
        <v>7.1933967992663383E-3</v>
      </c>
      <c r="AV85">
        <v>3.2756928354501724E-2</v>
      </c>
      <c r="AW85">
        <v>1.156544778496027E-2</v>
      </c>
      <c r="AX85">
        <v>5.9777475893497467E-2</v>
      </c>
      <c r="AY85">
        <v>2.3763170465826988E-2</v>
      </c>
      <c r="AZ85">
        <v>7.9459115622739773E-3</v>
      </c>
      <c r="BA85">
        <v>2.3478999501094222E-3</v>
      </c>
      <c r="BB85">
        <v>4.6453271061182022E-3</v>
      </c>
      <c r="BC85">
        <v>2.6551010087132454E-3</v>
      </c>
      <c r="BD85">
        <v>1.396487932652235E-2</v>
      </c>
      <c r="BE85">
        <v>4.4551882892847061E-3</v>
      </c>
      <c r="BF85">
        <v>2.556254155933857E-2</v>
      </c>
      <c r="BG85">
        <v>1.3050000183284283E-2</v>
      </c>
      <c r="BH85">
        <v>3.5481465388329525E-3</v>
      </c>
      <c r="BI85">
        <v>5.9963823878206313E-4</v>
      </c>
      <c r="BJ85">
        <v>2.3840302601456642E-3</v>
      </c>
      <c r="BK85">
        <v>5.8436713879927993E-4</v>
      </c>
      <c r="BL85">
        <v>4.2448886670172215E-3</v>
      </c>
      <c r="BM85">
        <v>1.1514705838635564E-3</v>
      </c>
      <c r="BN85">
        <v>0.13352012634277344</v>
      </c>
      <c r="BO85">
        <v>3.8164705038070679E-3</v>
      </c>
      <c r="BP85">
        <v>-7.9739266075193882E-3</v>
      </c>
      <c r="BQ85">
        <v>5.5422130972146988E-3</v>
      </c>
      <c r="BR85">
        <v>2.102438360452652E-3</v>
      </c>
      <c r="BS85">
        <v>1.5058949589729309E-2</v>
      </c>
      <c r="BT85">
        <v>0.10805970430374146</v>
      </c>
      <c r="BU85">
        <v>6.9142617285251617E-3</v>
      </c>
      <c r="BV85">
        <v>0.59382569789886475</v>
      </c>
      <c r="BW85">
        <v>1.7105463892221451E-2</v>
      </c>
      <c r="BX85">
        <v>-9.7526435274630785E-3</v>
      </c>
      <c r="BY85">
        <v>1.6038930043578148E-2</v>
      </c>
      <c r="BZ85">
        <v>7.4966885149478912E-3</v>
      </c>
      <c r="CA85">
        <v>6.8414758890867233E-2</v>
      </c>
      <c r="CB85">
        <v>0.47062836587429047</v>
      </c>
      <c r="CC85">
        <v>2.3894123733043671E-2</v>
      </c>
      <c r="CD85">
        <v>0.46030557155609131</v>
      </c>
      <c r="CE85">
        <v>1.3288993388414383E-2</v>
      </c>
      <c r="CF85">
        <v>-1.7787169199436903E-3</v>
      </c>
      <c r="CG85">
        <v>1.0496716946363449E-2</v>
      </c>
      <c r="CH85">
        <v>5.3942501544952393E-3</v>
      </c>
      <c r="CI85">
        <v>5.3355809301137924E-2</v>
      </c>
      <c r="CJ85">
        <v>0.36256866157054901</v>
      </c>
      <c r="CK85">
        <v>1.6979862004518509E-2</v>
      </c>
    </row>
    <row r="86" spans="1:89" x14ac:dyDescent="0.2">
      <c r="A86">
        <v>1997</v>
      </c>
      <c r="B86">
        <v>1</v>
      </c>
      <c r="C86">
        <v>7.5791530311107635E-2</v>
      </c>
      <c r="D86">
        <v>1.3346756808459759E-2</v>
      </c>
      <c r="E86">
        <v>3.4955296665430069E-2</v>
      </c>
      <c r="F86">
        <v>2.5834808126091957E-2</v>
      </c>
      <c r="G86">
        <v>0.11123582720756531</v>
      </c>
      <c r="H86">
        <v>0.67807942628860474</v>
      </c>
      <c r="I86">
        <v>6.0756336897611618E-2</v>
      </c>
      <c r="J86">
        <v>0.86715173721313477</v>
      </c>
      <c r="K86">
        <v>7.194557785987854E-2</v>
      </c>
      <c r="L86">
        <v>2.0992058329284191E-2</v>
      </c>
      <c r="M86">
        <v>2.9606889933347702E-2</v>
      </c>
      <c r="N86">
        <v>2.3746110498905182E-2</v>
      </c>
      <c r="O86">
        <v>9.62071493268013E-2</v>
      </c>
      <c r="P86">
        <v>0.57089036703109741</v>
      </c>
      <c r="Q86">
        <v>5.3763575851917267E-2</v>
      </c>
      <c r="R86">
        <v>0.41280952095985413</v>
      </c>
      <c r="S86">
        <v>5.8333341032266617E-2</v>
      </c>
      <c r="T86">
        <v>2.2641750751063228E-2</v>
      </c>
      <c r="U86">
        <v>1.8851600587368011E-2</v>
      </c>
      <c r="V86">
        <v>1.8448032438755035E-2</v>
      </c>
      <c r="W86">
        <v>4.3543767184019089E-2</v>
      </c>
      <c r="X86">
        <v>0.21379932761192322</v>
      </c>
      <c r="Y86">
        <v>3.7191677838563919E-2</v>
      </c>
      <c r="Z86">
        <v>0.30175837874412537</v>
      </c>
      <c r="AA86">
        <v>5.3088437765836716E-2</v>
      </c>
      <c r="AB86">
        <v>2.129315328784287E-2</v>
      </c>
      <c r="AC86">
        <v>1.4557952061295509E-2</v>
      </c>
      <c r="AD86">
        <v>1.654520072042942E-2</v>
      </c>
      <c r="AE86">
        <v>3.0139029026031494E-2</v>
      </c>
      <c r="AF86">
        <v>0.13441736996173859</v>
      </c>
      <c r="AG86">
        <v>3.1717248260974884E-2</v>
      </c>
      <c r="AH86">
        <v>0.15446168184280396</v>
      </c>
      <c r="AI86">
        <v>4.0285062044858932E-2</v>
      </c>
      <c r="AJ86">
        <v>1.4812687295489013E-2</v>
      </c>
      <c r="AK86">
        <v>7.3506811168044806E-3</v>
      </c>
      <c r="AL86">
        <v>1.1171584017574787E-2</v>
      </c>
      <c r="AM86">
        <v>1.1938491836190224E-2</v>
      </c>
      <c r="AN86">
        <v>5.1658235490322113E-2</v>
      </c>
      <c r="AO86">
        <v>1.7244938760995865E-2</v>
      </c>
      <c r="AP86">
        <v>0.11775055527687073</v>
      </c>
      <c r="AQ86">
        <v>3.5089116543531418E-2</v>
      </c>
      <c r="AR86">
        <v>1.2524303543614224E-2</v>
      </c>
      <c r="AS86">
        <v>5.2560472395271063E-3</v>
      </c>
      <c r="AT86">
        <v>8.866412565112114E-3</v>
      </c>
      <c r="AU86">
        <v>8.1979213282465935E-3</v>
      </c>
      <c r="AV86">
        <v>3.5708680748939514E-2</v>
      </c>
      <c r="AW86">
        <v>1.2108075432479382E-2</v>
      </c>
      <c r="AX86">
        <v>6.4297035336494446E-2</v>
      </c>
      <c r="AY86">
        <v>2.4606898427009583E-2</v>
      </c>
      <c r="AZ86">
        <v>8.0143003651755862E-3</v>
      </c>
      <c r="BA86">
        <v>2.2201979300007224E-3</v>
      </c>
      <c r="BB86">
        <v>5.144764669239521E-3</v>
      </c>
      <c r="BC86">
        <v>3.420861903578043E-3</v>
      </c>
      <c r="BD86">
        <v>1.6192575916647911E-2</v>
      </c>
      <c r="BE86">
        <v>4.6974369324743748E-3</v>
      </c>
      <c r="BF86">
        <v>2.7791647240519524E-2</v>
      </c>
      <c r="BG86">
        <v>1.3666051439940929E-2</v>
      </c>
      <c r="BH86">
        <v>3.6816438619098335E-3</v>
      </c>
      <c r="BI86">
        <v>5.0693772209342569E-4</v>
      </c>
      <c r="BJ86">
        <v>2.6605615857988596E-3</v>
      </c>
      <c r="BK86">
        <v>7.8035442857071757E-4</v>
      </c>
      <c r="BL86">
        <v>5.2226432599127293E-3</v>
      </c>
      <c r="BM86">
        <v>1.2734559131786227E-3</v>
      </c>
      <c r="BN86">
        <v>0.13284826278686523</v>
      </c>
      <c r="BO86">
        <v>3.8459524512290955E-3</v>
      </c>
      <c r="BP86">
        <v>-7.6453015208244324E-3</v>
      </c>
      <c r="BQ86">
        <v>5.3484067320823669E-3</v>
      </c>
      <c r="BR86">
        <v>2.0886976271867752E-3</v>
      </c>
      <c r="BS86">
        <v>1.5028677880764008E-2</v>
      </c>
      <c r="BT86">
        <v>0.10718905925750732</v>
      </c>
      <c r="BU86">
        <v>6.9927610456943512E-3</v>
      </c>
      <c r="BV86">
        <v>0.58719047904014587</v>
      </c>
      <c r="BW86">
        <v>1.7458189278841019E-2</v>
      </c>
      <c r="BX86">
        <v>-9.2949939426034689E-3</v>
      </c>
      <c r="BY86">
        <v>1.6103696078062057E-2</v>
      </c>
      <c r="BZ86">
        <v>7.3867756873369217E-3</v>
      </c>
      <c r="CA86">
        <v>6.7692060023546219E-2</v>
      </c>
      <c r="CB86">
        <v>0.46428009867668152</v>
      </c>
      <c r="CC86">
        <v>2.3564659059047699E-2</v>
      </c>
      <c r="CD86">
        <v>0.45434221625328064</v>
      </c>
      <c r="CE86">
        <v>1.3612236827611923E-2</v>
      </c>
      <c r="CF86">
        <v>-1.6496924217790365E-3</v>
      </c>
      <c r="CG86">
        <v>1.0755289345979691E-2</v>
      </c>
      <c r="CH86">
        <v>5.2980780601501465E-3</v>
      </c>
      <c r="CI86">
        <v>5.2663382142782211E-2</v>
      </c>
      <c r="CJ86">
        <v>0.35709103941917419</v>
      </c>
      <c r="CK86">
        <v>1.6571898013353348E-2</v>
      </c>
    </row>
    <row r="87" spans="1:89" x14ac:dyDescent="0.2">
      <c r="A87">
        <v>1998</v>
      </c>
      <c r="B87">
        <v>1</v>
      </c>
      <c r="C87">
        <v>7.0913299918174744E-2</v>
      </c>
      <c r="D87">
        <v>1.5653611626476049E-2</v>
      </c>
      <c r="E87">
        <v>3.5298135131597519E-2</v>
      </c>
      <c r="F87">
        <v>2.6668410748243332E-2</v>
      </c>
      <c r="G87">
        <v>0.10441561788320541</v>
      </c>
      <c r="H87">
        <v>0.6852145791053772</v>
      </c>
      <c r="I87">
        <v>6.1836350709199905E-2</v>
      </c>
      <c r="J87">
        <v>0.86675798892974854</v>
      </c>
      <c r="K87">
        <v>6.7620739340782166E-2</v>
      </c>
      <c r="L87">
        <v>2.2346656769514084E-2</v>
      </c>
      <c r="M87">
        <v>2.9460161924362183E-2</v>
      </c>
      <c r="N87">
        <v>2.4605428799986839E-2</v>
      </c>
      <c r="O87">
        <v>8.8803119957447052E-2</v>
      </c>
      <c r="P87">
        <v>0.57909107208251953</v>
      </c>
      <c r="Q87">
        <v>5.4830800741910934E-2</v>
      </c>
      <c r="R87">
        <v>0.41667792201042175</v>
      </c>
      <c r="S87">
        <v>5.5958021432161331E-2</v>
      </c>
      <c r="T87">
        <v>2.4048140738159418E-2</v>
      </c>
      <c r="U87">
        <v>1.8905212171375751E-2</v>
      </c>
      <c r="V87">
        <v>1.9399199634790421E-2</v>
      </c>
      <c r="W87">
        <v>4.0691729635000229E-2</v>
      </c>
      <c r="X87">
        <v>0.21904532611370087</v>
      </c>
      <c r="Y87">
        <v>3.8630295544862747E-2</v>
      </c>
      <c r="Z87">
        <v>0.30597728490829468</v>
      </c>
      <c r="AA87">
        <v>5.1124799996614456E-2</v>
      </c>
      <c r="AB87">
        <v>2.2576080402359366E-2</v>
      </c>
      <c r="AC87">
        <v>1.4369926415383816E-2</v>
      </c>
      <c r="AD87">
        <v>1.7556933686137199E-2</v>
      </c>
      <c r="AE87">
        <v>2.8330964967608452E-2</v>
      </c>
      <c r="AF87">
        <v>0.13873910903930664</v>
      </c>
      <c r="AG87">
        <v>3.327946737408638E-2</v>
      </c>
      <c r="AH87">
        <v>0.15869180858135223</v>
      </c>
      <c r="AI87">
        <v>3.9189808070659637E-2</v>
      </c>
      <c r="AJ87">
        <v>1.6221672587562352E-2</v>
      </c>
      <c r="AK87">
        <v>7.0227833930402994E-3</v>
      </c>
      <c r="AL87">
        <v>1.1836323887109756E-2</v>
      </c>
      <c r="AM87">
        <v>1.0849776677787304E-2</v>
      </c>
      <c r="AN87">
        <v>5.5383354425430298E-2</v>
      </c>
      <c r="AO87">
        <v>1.8188087269663811E-2</v>
      </c>
      <c r="AP87">
        <v>0.12165737152099609</v>
      </c>
      <c r="AQ87">
        <v>3.4439466893672943E-2</v>
      </c>
      <c r="AR87">
        <v>1.3708868180401623E-2</v>
      </c>
      <c r="AS87">
        <v>5.0400360487401485E-3</v>
      </c>
      <c r="AT87">
        <v>9.39930509775877E-3</v>
      </c>
      <c r="AU87">
        <v>7.1578621864318848E-3</v>
      </c>
      <c r="AV87">
        <v>3.9232362061738968E-2</v>
      </c>
      <c r="AW87">
        <v>1.267947256565094E-2</v>
      </c>
      <c r="AX87">
        <v>6.7148439586162567E-2</v>
      </c>
      <c r="AY87">
        <v>2.3740885779261589E-2</v>
      </c>
      <c r="AZ87">
        <v>8.8948182674357668E-3</v>
      </c>
      <c r="BA87">
        <v>2.1431444911286235E-3</v>
      </c>
      <c r="BB87">
        <v>5.4632262326776981E-3</v>
      </c>
      <c r="BC87">
        <v>2.8574091847985983E-3</v>
      </c>
      <c r="BD87">
        <v>1.8963374197483063E-2</v>
      </c>
      <c r="BE87">
        <v>5.0855805166065693E-3</v>
      </c>
      <c r="BF87">
        <v>2.8658784925937653E-2</v>
      </c>
      <c r="BG87">
        <v>1.2430356815457344E-2</v>
      </c>
      <c r="BH87">
        <v>4.006137132364529E-3</v>
      </c>
      <c r="BI87">
        <v>5.0643454596865922E-4</v>
      </c>
      <c r="BJ87">
        <v>2.6817014440894127E-3</v>
      </c>
      <c r="BK87">
        <v>8.1973930355161428E-4</v>
      </c>
      <c r="BL87">
        <v>6.8759219720959663E-3</v>
      </c>
      <c r="BM87">
        <v>1.3384933117777109E-3</v>
      </c>
      <c r="BN87">
        <v>0.13324201107025146</v>
      </c>
      <c r="BO87">
        <v>3.2925605773925781E-3</v>
      </c>
      <c r="BP87">
        <v>-6.6930451430380344E-3</v>
      </c>
      <c r="BQ87">
        <v>5.8379732072353363E-3</v>
      </c>
      <c r="BR87">
        <v>2.0629819482564926E-3</v>
      </c>
      <c r="BS87">
        <v>1.5612497925758362E-2</v>
      </c>
      <c r="BT87">
        <v>0.10612350702285767</v>
      </c>
      <c r="BU87">
        <v>7.0055499672889709E-3</v>
      </c>
      <c r="BV87">
        <v>0.58332207798957825</v>
      </c>
      <c r="BW87">
        <v>1.4955278486013412E-2</v>
      </c>
      <c r="BX87">
        <v>-8.3945291116833687E-3</v>
      </c>
      <c r="BY87">
        <v>1.6392922960221767E-2</v>
      </c>
      <c r="BZ87">
        <v>7.2692111134529114E-3</v>
      </c>
      <c r="CA87">
        <v>6.3723888248205185E-2</v>
      </c>
      <c r="CB87">
        <v>0.46616925299167633</v>
      </c>
      <c r="CC87">
        <v>2.3206055164337158E-2</v>
      </c>
      <c r="CD87">
        <v>0.45008006691932678</v>
      </c>
      <c r="CE87">
        <v>1.1662717908620834E-2</v>
      </c>
      <c r="CF87">
        <v>-1.7014839686453342E-3</v>
      </c>
      <c r="CG87">
        <v>1.0554949752986431E-2</v>
      </c>
      <c r="CH87">
        <v>5.2062291651964188E-3</v>
      </c>
      <c r="CI87">
        <v>4.8111390322446823E-2</v>
      </c>
      <c r="CJ87">
        <v>0.36004574596881866</v>
      </c>
      <c r="CK87">
        <v>1.6200505197048187E-2</v>
      </c>
    </row>
    <row r="88" spans="1:89" x14ac:dyDescent="0.2">
      <c r="A88">
        <v>1999</v>
      </c>
      <c r="B88">
        <v>1</v>
      </c>
      <c r="C88">
        <v>6.9479197263717651E-2</v>
      </c>
      <c r="D88">
        <v>1.4345687348395586E-2</v>
      </c>
      <c r="E88">
        <v>3.5595035180449486E-2</v>
      </c>
      <c r="F88">
        <v>2.7636487036943436E-2</v>
      </c>
      <c r="G88">
        <v>0.10090810805559158</v>
      </c>
      <c r="H88">
        <v>0.68895995616912842</v>
      </c>
      <c r="I88">
        <v>6.3075512647628784E-2</v>
      </c>
      <c r="J88">
        <v>0.86814820766448975</v>
      </c>
      <c r="K88">
        <v>6.5975025296211243E-2</v>
      </c>
      <c r="L88">
        <v>2.0542538724839687E-2</v>
      </c>
      <c r="M88">
        <v>2.939305454492569E-2</v>
      </c>
      <c r="N88">
        <v>2.5633571669459343E-2</v>
      </c>
      <c r="O88">
        <v>8.4943018853664398E-2</v>
      </c>
      <c r="P88">
        <v>0.58550101518630981</v>
      </c>
      <c r="Q88">
        <v>5.6160010397434235E-2</v>
      </c>
      <c r="R88">
        <v>0.42069509625434875</v>
      </c>
      <c r="S88">
        <v>5.4089933633804321E-2</v>
      </c>
      <c r="T88">
        <v>2.2042691591195762E-2</v>
      </c>
      <c r="U88">
        <v>1.8030869774520397E-2</v>
      </c>
      <c r="V88">
        <v>2.0560989156365395E-2</v>
      </c>
      <c r="W88">
        <v>3.9072252810001373E-2</v>
      </c>
      <c r="X88">
        <v>0.22675111889839172</v>
      </c>
      <c r="Y88">
        <v>4.0147233754396439E-2</v>
      </c>
      <c r="Z88">
        <v>0.30987966060638428</v>
      </c>
      <c r="AA88">
        <v>4.9380067735910416E-2</v>
      </c>
      <c r="AB88">
        <v>2.0925047108903527E-2</v>
      </c>
      <c r="AC88">
        <v>1.3624951243400574E-2</v>
      </c>
      <c r="AD88">
        <v>1.852593757212162E-2</v>
      </c>
      <c r="AE88">
        <v>2.7291661128401756E-2</v>
      </c>
      <c r="AF88">
        <v>0.14591893553733826</v>
      </c>
      <c r="AG88">
        <v>3.421306237578392E-2</v>
      </c>
      <c r="AH88">
        <v>0.16238927841186523</v>
      </c>
      <c r="AI88">
        <v>3.7702951580286026E-2</v>
      </c>
      <c r="AJ88">
        <v>1.5265408088453114E-2</v>
      </c>
      <c r="AK88">
        <v>6.4775415230542421E-3</v>
      </c>
      <c r="AL88">
        <v>1.271351519972086E-2</v>
      </c>
      <c r="AM88">
        <v>1.0866807773709297E-2</v>
      </c>
      <c r="AN88">
        <v>6.0010433197021484E-2</v>
      </c>
      <c r="AO88">
        <v>1.93526241928339E-2</v>
      </c>
      <c r="AP88">
        <v>0.12524726986885071</v>
      </c>
      <c r="AQ88">
        <v>3.3001258969306946E-2</v>
      </c>
      <c r="AR88">
        <v>1.2935750419273973E-2</v>
      </c>
      <c r="AS88">
        <v>4.5610691886395216E-3</v>
      </c>
      <c r="AT88">
        <v>1.0266217403113842E-2</v>
      </c>
      <c r="AU88">
        <v>7.2149732150137424E-3</v>
      </c>
      <c r="AV88">
        <v>4.3404340744018555E-2</v>
      </c>
      <c r="AW88">
        <v>1.3863665051758289E-2</v>
      </c>
      <c r="AX88">
        <v>7.0126965641975403E-2</v>
      </c>
      <c r="AY88">
        <v>2.2726386785507202E-2</v>
      </c>
      <c r="AZ88">
        <v>8.3428147736412939E-3</v>
      </c>
      <c r="BA88">
        <v>1.8834937363862991E-3</v>
      </c>
      <c r="BB88">
        <v>6.0427025891840458E-3</v>
      </c>
      <c r="BC88">
        <v>3.0906712636351585E-3</v>
      </c>
      <c r="BD88">
        <v>2.2266516461968422E-2</v>
      </c>
      <c r="BE88">
        <v>5.7743769139051437E-3</v>
      </c>
      <c r="BF88">
        <v>3.0472220852971077E-2</v>
      </c>
      <c r="BG88">
        <v>1.2049458920955658E-2</v>
      </c>
      <c r="BH88">
        <v>3.6451611495067482E-3</v>
      </c>
      <c r="BI88">
        <v>3.9177379221655428E-4</v>
      </c>
      <c r="BJ88">
        <v>3.0322063248604536E-3</v>
      </c>
      <c r="BK88">
        <v>1.0273063089698553E-3</v>
      </c>
      <c r="BL88">
        <v>8.6772367358207703E-3</v>
      </c>
      <c r="BM88">
        <v>1.6490773996338248E-3</v>
      </c>
      <c r="BN88">
        <v>0.13185179233551025</v>
      </c>
      <c r="BO88">
        <v>3.5041719675064087E-3</v>
      </c>
      <c r="BP88">
        <v>-6.1968513764441013E-3</v>
      </c>
      <c r="BQ88">
        <v>6.2019806355237961E-3</v>
      </c>
      <c r="BR88">
        <v>2.0029153674840927E-3</v>
      </c>
      <c r="BS88">
        <v>1.5965089201927185E-2</v>
      </c>
      <c r="BT88">
        <v>0.1034589409828186</v>
      </c>
      <c r="BU88">
        <v>6.9155022501945496E-3</v>
      </c>
      <c r="BV88">
        <v>0.57930490374565125</v>
      </c>
      <c r="BW88">
        <v>1.538926362991333E-2</v>
      </c>
      <c r="BX88">
        <v>-7.6970042428001761E-3</v>
      </c>
      <c r="BY88">
        <v>1.7564165405929089E-2</v>
      </c>
      <c r="BZ88">
        <v>7.0754978805780411E-3</v>
      </c>
      <c r="CA88">
        <v>6.183585524559021E-2</v>
      </c>
      <c r="CB88">
        <v>0.46220883727073669</v>
      </c>
      <c r="CC88">
        <v>2.2928278893232346E-2</v>
      </c>
      <c r="CD88">
        <v>0.44745311141014099</v>
      </c>
      <c r="CE88">
        <v>1.1885091662406921E-2</v>
      </c>
      <c r="CF88">
        <v>-1.5001528663560748E-3</v>
      </c>
      <c r="CG88">
        <v>1.1362184770405293E-2</v>
      </c>
      <c r="CH88">
        <v>5.0725825130939484E-3</v>
      </c>
      <c r="CI88">
        <v>4.5870766043663025E-2</v>
      </c>
      <c r="CJ88">
        <v>0.35874989628791809</v>
      </c>
      <c r="CK88">
        <v>1.6012776643037796E-2</v>
      </c>
    </row>
    <row r="89" spans="1:89" x14ac:dyDescent="0.2">
      <c r="A89">
        <v>2000</v>
      </c>
      <c r="B89">
        <v>1</v>
      </c>
      <c r="C89">
        <v>6.370805948972702E-2</v>
      </c>
      <c r="D89">
        <v>1.6311284620314837E-2</v>
      </c>
      <c r="E89">
        <v>3.4023929387331009E-2</v>
      </c>
      <c r="F89">
        <v>2.8482969850301743E-2</v>
      </c>
      <c r="G89">
        <v>9.8292805254459381E-2</v>
      </c>
      <c r="H89">
        <v>0.69577348232269287</v>
      </c>
      <c r="I89">
        <v>6.3407443463802338E-2</v>
      </c>
      <c r="J89">
        <v>0.8682669997215271</v>
      </c>
      <c r="K89">
        <v>6.0699291527271271E-2</v>
      </c>
      <c r="L89">
        <v>2.2452505305409431E-2</v>
      </c>
      <c r="M89">
        <v>2.7819524519145489E-2</v>
      </c>
      <c r="N89">
        <v>2.6507999747991562E-2</v>
      </c>
      <c r="O89">
        <v>8.2052081823348999E-2</v>
      </c>
      <c r="P89">
        <v>0.59207075834274292</v>
      </c>
      <c r="Q89">
        <v>5.6664839386940002E-2</v>
      </c>
      <c r="R89">
        <v>0.4265722930431366</v>
      </c>
      <c r="S89">
        <v>5.090394988656044E-2</v>
      </c>
      <c r="T89">
        <v>2.4036514107137918E-2</v>
      </c>
      <c r="U89">
        <v>1.6755486838519573E-2</v>
      </c>
      <c r="V89">
        <v>2.1407295018434525E-2</v>
      </c>
      <c r="W89">
        <v>3.7837088108062744E-2</v>
      </c>
      <c r="X89">
        <v>0.23512908816337585</v>
      </c>
      <c r="Y89">
        <v>4.0502864867448807E-2</v>
      </c>
      <c r="Z89">
        <v>0.31624433398246765</v>
      </c>
      <c r="AA89">
        <v>4.6700607985258102E-2</v>
      </c>
      <c r="AB89">
        <v>2.2458012565039098E-2</v>
      </c>
      <c r="AC89">
        <v>1.2391606345772743E-2</v>
      </c>
      <c r="AD89">
        <v>1.9460152834653854E-2</v>
      </c>
      <c r="AE89">
        <v>2.6297813281416893E-2</v>
      </c>
      <c r="AF89">
        <v>0.15378959476947784</v>
      </c>
      <c r="AG89">
        <v>3.5146564245223999E-2</v>
      </c>
      <c r="AH89">
        <v>0.16952753067016602</v>
      </c>
      <c r="AI89">
        <v>3.6369618028402328E-2</v>
      </c>
      <c r="AJ89">
        <v>1.6605134296696633E-2</v>
      </c>
      <c r="AK89">
        <v>5.8225588873028755E-3</v>
      </c>
      <c r="AL89">
        <v>1.3555226847529411E-2</v>
      </c>
      <c r="AM89">
        <v>1.0715757496654987E-2</v>
      </c>
      <c r="AN89">
        <v>6.613565981388092E-2</v>
      </c>
      <c r="AO89">
        <v>2.0323574542999268E-2</v>
      </c>
      <c r="AP89">
        <v>0.13209471106529236</v>
      </c>
      <c r="AQ89">
        <v>3.2107807695865631E-2</v>
      </c>
      <c r="AR89">
        <v>1.4210244116839021E-2</v>
      </c>
      <c r="AS89">
        <v>4.016372375190258E-3</v>
      </c>
      <c r="AT89">
        <v>1.0951783508062363E-2</v>
      </c>
      <c r="AU89">
        <v>7.321641780436039E-3</v>
      </c>
      <c r="AV89">
        <v>4.879390075802803E-2</v>
      </c>
      <c r="AW89">
        <v>1.4692964963614941E-2</v>
      </c>
      <c r="AX89">
        <v>7.5819358229637146E-2</v>
      </c>
      <c r="AY89">
        <v>2.2655263543128967E-2</v>
      </c>
      <c r="AZ89">
        <v>9.1722618708445225E-3</v>
      </c>
      <c r="BA89">
        <v>1.5806026058271527E-3</v>
      </c>
      <c r="BB89">
        <v>6.4088134095072746E-3</v>
      </c>
      <c r="BC89">
        <v>3.3150541130453348E-3</v>
      </c>
      <c r="BD89">
        <v>2.6432592421770096E-2</v>
      </c>
      <c r="BE89">
        <v>6.2547740526497364E-3</v>
      </c>
      <c r="BF89">
        <v>3.3833157271146774E-2</v>
      </c>
      <c r="BG89">
        <v>1.2644889764487743E-2</v>
      </c>
      <c r="BH89">
        <v>4.0574266822659411E-3</v>
      </c>
      <c r="BI89">
        <v>2.8035391005687416E-4</v>
      </c>
      <c r="BJ89">
        <v>3.1303241848945618E-3</v>
      </c>
      <c r="BK89">
        <v>1.0905195958912373E-3</v>
      </c>
      <c r="BL89">
        <v>1.0746374726295471E-2</v>
      </c>
      <c r="BM89">
        <v>1.8832685891538858E-3</v>
      </c>
      <c r="BN89">
        <v>0.1317330002784729</v>
      </c>
      <c r="BO89">
        <v>3.0087679624557495E-3</v>
      </c>
      <c r="BP89">
        <v>-6.141220685094595E-3</v>
      </c>
      <c r="BQ89">
        <v>6.2044048681855202E-3</v>
      </c>
      <c r="BR89">
        <v>1.9749701023101807E-3</v>
      </c>
      <c r="BS89">
        <v>1.6240723431110382E-2</v>
      </c>
      <c r="BT89">
        <v>0.10370272397994995</v>
      </c>
      <c r="BU89">
        <v>6.7426040768623352E-3</v>
      </c>
      <c r="BV89">
        <v>0.5734277069568634</v>
      </c>
      <c r="BW89">
        <v>1.280410960316658E-2</v>
      </c>
      <c r="BX89">
        <v>-7.725229486823082E-3</v>
      </c>
      <c r="BY89">
        <v>1.7268442548811436E-2</v>
      </c>
      <c r="BZ89">
        <v>7.075674831867218E-3</v>
      </c>
      <c r="CA89">
        <v>6.0455717146396637E-2</v>
      </c>
      <c r="CB89">
        <v>0.46064439415931702</v>
      </c>
      <c r="CC89">
        <v>2.2904578596353531E-2</v>
      </c>
      <c r="CD89">
        <v>0.4416947066783905</v>
      </c>
      <c r="CE89">
        <v>9.7953416407108307E-3</v>
      </c>
      <c r="CF89">
        <v>-1.584008801728487E-3</v>
      </c>
      <c r="CG89">
        <v>1.1064037680625916E-2</v>
      </c>
      <c r="CH89">
        <v>5.1007047295570374E-3</v>
      </c>
      <c r="CI89">
        <v>4.4214993715286255E-2</v>
      </c>
      <c r="CJ89">
        <v>0.35694167017936707</v>
      </c>
      <c r="CK89">
        <v>1.6161974519491196E-2</v>
      </c>
    </row>
    <row r="90" spans="1:89" x14ac:dyDescent="0.2">
      <c r="A90">
        <v>2001</v>
      </c>
      <c r="B90">
        <v>1</v>
      </c>
      <c r="C90">
        <v>5.8993954211473465E-2</v>
      </c>
      <c r="D90">
        <v>1.7011269461363554E-2</v>
      </c>
      <c r="E90">
        <v>3.548283688724041E-2</v>
      </c>
      <c r="F90">
        <v>3.1331706792116165E-2</v>
      </c>
      <c r="G90">
        <v>9.406726062297821E-2</v>
      </c>
      <c r="H90">
        <v>0.69605356454849243</v>
      </c>
      <c r="I90">
        <v>6.7059427499771118E-2</v>
      </c>
      <c r="J90">
        <v>0.86762571334838867</v>
      </c>
      <c r="K90">
        <v>5.6294884532690048E-2</v>
      </c>
      <c r="L90">
        <v>2.3061472689732909E-2</v>
      </c>
      <c r="M90">
        <v>2.9229787178337574E-2</v>
      </c>
      <c r="N90">
        <v>2.9261678457260132E-2</v>
      </c>
      <c r="O90">
        <v>7.7807284891605377E-2</v>
      </c>
      <c r="P90">
        <v>0.59201633930206299</v>
      </c>
      <c r="Q90">
        <v>5.9954270720481873E-2</v>
      </c>
      <c r="R90">
        <v>0.42028915882110596</v>
      </c>
      <c r="S90">
        <v>4.7062572091817856E-2</v>
      </c>
      <c r="T90">
        <v>2.4623055825941265E-2</v>
      </c>
      <c r="U90">
        <v>1.7521187663078308E-2</v>
      </c>
      <c r="V90">
        <v>2.4039573967456818E-2</v>
      </c>
      <c r="W90">
        <v>3.4280829131603241E-2</v>
      </c>
      <c r="X90">
        <v>0.22935251891613007</v>
      </c>
      <c r="Y90">
        <v>4.3409429490566254E-2</v>
      </c>
      <c r="Z90">
        <v>0.30909040570259094</v>
      </c>
      <c r="AA90">
        <v>4.3358940631151199E-2</v>
      </c>
      <c r="AB90">
        <v>2.3287807358428836E-2</v>
      </c>
      <c r="AC90">
        <v>1.3238786719739437E-2</v>
      </c>
      <c r="AD90">
        <v>2.193441241979599E-2</v>
      </c>
      <c r="AE90">
        <v>2.3754481226205826E-2</v>
      </c>
      <c r="AF90">
        <v>0.14621767401695251</v>
      </c>
      <c r="AG90">
        <v>3.7298284471035004E-2</v>
      </c>
      <c r="AH90">
        <v>0.16248239576816559</v>
      </c>
      <c r="AI90">
        <v>3.3784706145524979E-2</v>
      </c>
      <c r="AJ90">
        <v>1.7471864586696029E-2</v>
      </c>
      <c r="AK90">
        <v>6.5228005405515432E-3</v>
      </c>
      <c r="AL90">
        <v>1.5991998836398125E-2</v>
      </c>
      <c r="AM90">
        <v>8.8774459436535835E-3</v>
      </c>
      <c r="AN90">
        <v>5.7410642504692078E-2</v>
      </c>
      <c r="AO90">
        <v>2.2422930225729942E-2</v>
      </c>
      <c r="AP90">
        <v>0.12557515501976013</v>
      </c>
      <c r="AQ90">
        <v>2.9819896444678307E-2</v>
      </c>
      <c r="AR90">
        <v>1.5019245649455115E-2</v>
      </c>
      <c r="AS90">
        <v>4.6710250899195671E-3</v>
      </c>
      <c r="AT90">
        <v>1.321073342114687E-2</v>
      </c>
      <c r="AU90">
        <v>6.1355368234217167E-3</v>
      </c>
      <c r="AV90">
        <v>4.0655661374330521E-2</v>
      </c>
      <c r="AW90">
        <v>1.6063051298260689E-2</v>
      </c>
      <c r="AX90">
        <v>7.0329934358596802E-2</v>
      </c>
      <c r="AY90">
        <v>2.0819934085011482E-2</v>
      </c>
      <c r="AZ90">
        <v>9.9584577583300415E-3</v>
      </c>
      <c r="BA90">
        <v>2.0697370637208223E-3</v>
      </c>
      <c r="BB90">
        <v>8.3652492612600327E-3</v>
      </c>
      <c r="BC90">
        <v>2.4130675010383129E-3</v>
      </c>
      <c r="BD90">
        <v>1.9612330943346024E-2</v>
      </c>
      <c r="BE90">
        <v>7.091159000992775E-3</v>
      </c>
      <c r="BF90">
        <v>3.0439907684922218E-2</v>
      </c>
      <c r="BG90">
        <v>1.1166823096573353E-2</v>
      </c>
      <c r="BH90">
        <v>4.7208600171870785E-3</v>
      </c>
      <c r="BI90">
        <v>5.3507443226408213E-4</v>
      </c>
      <c r="BJ90">
        <v>4.1584670543670654E-3</v>
      </c>
      <c r="BK90">
        <v>7.3421437991783023E-4</v>
      </c>
      <c r="BL90">
        <v>7.1155047044157982E-3</v>
      </c>
      <c r="BM90">
        <v>2.0089638419449329E-3</v>
      </c>
      <c r="BN90">
        <v>0.13237428665161133</v>
      </c>
      <c r="BO90">
        <v>2.6990696787834167E-3</v>
      </c>
      <c r="BP90">
        <v>-6.0502032283693552E-3</v>
      </c>
      <c r="BQ90">
        <v>6.2530497089028358E-3</v>
      </c>
      <c r="BR90">
        <v>2.0700283348560333E-3</v>
      </c>
      <c r="BS90">
        <v>1.6259975731372833E-2</v>
      </c>
      <c r="BT90">
        <v>0.10403722524642944</v>
      </c>
      <c r="BU90">
        <v>7.1051567792892456E-3</v>
      </c>
      <c r="BV90">
        <v>0.57971084117889404</v>
      </c>
      <c r="BW90">
        <v>1.1931382119655609E-2</v>
      </c>
      <c r="BX90">
        <v>-7.6117863645777106E-3</v>
      </c>
      <c r="BY90">
        <v>1.7961649224162102E-2</v>
      </c>
      <c r="BZ90">
        <v>7.2921328246593475E-3</v>
      </c>
      <c r="CA90">
        <v>5.9786431491374969E-2</v>
      </c>
      <c r="CB90">
        <v>0.46670104563236237</v>
      </c>
      <c r="CC90">
        <v>2.3649998009204865E-2</v>
      </c>
      <c r="CD90">
        <v>0.44733655452728271</v>
      </c>
      <c r="CE90">
        <v>9.2323124408721924E-3</v>
      </c>
      <c r="CF90">
        <v>-1.5615831362083554E-3</v>
      </c>
      <c r="CG90">
        <v>1.1708599515259266E-2</v>
      </c>
      <c r="CH90">
        <v>5.2221044898033142E-3</v>
      </c>
      <c r="CI90">
        <v>4.3526455760002136E-2</v>
      </c>
      <c r="CJ90">
        <v>0.36266382038593292</v>
      </c>
      <c r="CK90">
        <v>1.6544841229915619E-2</v>
      </c>
    </row>
    <row r="91" spans="1:89" x14ac:dyDescent="0.2">
      <c r="A91">
        <v>2002</v>
      </c>
      <c r="B91">
        <v>1</v>
      </c>
      <c r="C91">
        <v>6.3124082982540131E-2</v>
      </c>
      <c r="D91">
        <v>1.3356083072721958E-2</v>
      </c>
      <c r="E91">
        <v>3.7237066775560379E-2</v>
      </c>
      <c r="F91">
        <v>3.2618612051010132E-2</v>
      </c>
      <c r="G91">
        <v>9.7411014139652252E-2</v>
      </c>
      <c r="H91">
        <v>0.68837428092956543</v>
      </c>
      <c r="I91">
        <v>6.7878834903240204E-2</v>
      </c>
      <c r="J91">
        <v>0.86877083778381348</v>
      </c>
      <c r="K91">
        <v>5.9961710125207901E-2</v>
      </c>
      <c r="L91">
        <v>1.9427874591201544E-2</v>
      </c>
      <c r="M91">
        <v>3.0819750390946865E-2</v>
      </c>
      <c r="N91">
        <v>3.0498320236802101E-2</v>
      </c>
      <c r="O91">
        <v>8.0810621380805969E-2</v>
      </c>
      <c r="P91">
        <v>0.5865553617477417</v>
      </c>
      <c r="Q91">
        <v>6.0697231441736221E-2</v>
      </c>
      <c r="R91">
        <v>0.41701054573059082</v>
      </c>
      <c r="S91">
        <v>4.9734458327293396E-2</v>
      </c>
      <c r="T91">
        <v>2.1942525519989431E-2</v>
      </c>
      <c r="U91">
        <v>1.8381219357252121E-2</v>
      </c>
      <c r="V91">
        <v>2.4990580976009369E-2</v>
      </c>
      <c r="W91">
        <v>3.4878604114055634E-2</v>
      </c>
      <c r="X91">
        <v>0.22314554452896118</v>
      </c>
      <c r="Y91">
        <v>4.3937630951404572E-2</v>
      </c>
      <c r="Z91">
        <v>0.30482247471809387</v>
      </c>
      <c r="AA91">
        <v>4.5689567923545837E-2</v>
      </c>
      <c r="AB91">
        <v>2.1000781795009971E-2</v>
      </c>
      <c r="AC91">
        <v>1.3924252241849899E-2</v>
      </c>
      <c r="AD91">
        <v>2.3017909377813339E-2</v>
      </c>
      <c r="AE91">
        <v>2.3406442254781723E-2</v>
      </c>
      <c r="AF91">
        <v>0.1394529789686203</v>
      </c>
      <c r="AG91">
        <v>3.8330536335706711E-2</v>
      </c>
      <c r="AH91">
        <v>0.1579015702009201</v>
      </c>
      <c r="AI91">
        <v>3.5387333482503891E-2</v>
      </c>
      <c r="AJ91">
        <v>1.5918494813377038E-2</v>
      </c>
      <c r="AK91">
        <v>6.7512209061533213E-3</v>
      </c>
      <c r="AL91">
        <v>1.7026277258992195E-2</v>
      </c>
      <c r="AM91">
        <v>8.5006002336740494E-3</v>
      </c>
      <c r="AN91">
        <v>5.0983928143978119E-2</v>
      </c>
      <c r="AO91">
        <v>2.333371713757515E-2</v>
      </c>
      <c r="AP91">
        <v>0.12102356553077698</v>
      </c>
      <c r="AQ91">
        <v>3.120148554444313E-2</v>
      </c>
      <c r="AR91">
        <v>1.3636097253765911E-2</v>
      </c>
      <c r="AS91">
        <v>4.8201594036072493E-3</v>
      </c>
      <c r="AT91">
        <v>1.4154913835227489E-2</v>
      </c>
      <c r="AU91">
        <v>5.511096678674221E-3</v>
      </c>
      <c r="AV91">
        <v>3.4697320312261581E-2</v>
      </c>
      <c r="AW91">
        <v>1.7002496868371964E-2</v>
      </c>
      <c r="AX91">
        <v>6.7181326448917389E-2</v>
      </c>
      <c r="AY91">
        <v>2.212836965918541E-2</v>
      </c>
      <c r="AZ91">
        <v>9.0107954601990059E-3</v>
      </c>
      <c r="BA91">
        <v>2.1903207525610924E-3</v>
      </c>
      <c r="BB91">
        <v>8.8989408686757088E-3</v>
      </c>
      <c r="BC91">
        <v>2.1669573616236448E-3</v>
      </c>
      <c r="BD91">
        <v>1.5516828745603561E-2</v>
      </c>
      <c r="BE91">
        <v>7.2691161185503006E-3</v>
      </c>
      <c r="BF91">
        <v>2.9467748478055E-2</v>
      </c>
      <c r="BG91">
        <v>1.2548593804240227E-2</v>
      </c>
      <c r="BH91">
        <v>4.244428359925223E-3</v>
      </c>
      <c r="BI91">
        <v>6.1356376681942493E-4</v>
      </c>
      <c r="BJ91">
        <v>4.613037221133709E-3</v>
      </c>
      <c r="BK91">
        <v>5.6160322856158018E-4</v>
      </c>
      <c r="BL91">
        <v>5.0173201598227024E-3</v>
      </c>
      <c r="BM91">
        <v>1.86920166015625E-3</v>
      </c>
      <c r="BN91">
        <v>0.13122916221618652</v>
      </c>
      <c r="BO91">
        <v>3.1623728573322296E-3</v>
      </c>
      <c r="BP91">
        <v>-6.0717915184795856E-3</v>
      </c>
      <c r="BQ91">
        <v>6.4173163846135139E-3</v>
      </c>
      <c r="BR91">
        <v>2.1202918142080307E-3</v>
      </c>
      <c r="BS91">
        <v>1.6600392758846283E-2</v>
      </c>
      <c r="BT91">
        <v>0.10181891918182373</v>
      </c>
      <c r="BU91">
        <v>7.1816034615039825E-3</v>
      </c>
      <c r="BV91">
        <v>0.58298945426940918</v>
      </c>
      <c r="BW91">
        <v>1.3389624655246735E-2</v>
      </c>
      <c r="BX91">
        <v>-8.5864424472674727E-3</v>
      </c>
      <c r="BY91">
        <v>1.8855847418308258E-2</v>
      </c>
      <c r="BZ91">
        <v>7.6280310750007629E-3</v>
      </c>
      <c r="CA91">
        <v>6.2532410025596619E-2</v>
      </c>
      <c r="CB91">
        <v>0.46522873640060425</v>
      </c>
      <c r="CC91">
        <v>2.3941203951835632E-2</v>
      </c>
      <c r="CD91">
        <v>0.45176029205322266</v>
      </c>
      <c r="CE91">
        <v>1.0227251797914505E-2</v>
      </c>
      <c r="CF91">
        <v>-2.5146509287878871E-3</v>
      </c>
      <c r="CG91">
        <v>1.2438531033694744E-2</v>
      </c>
      <c r="CH91">
        <v>5.5077392607927322E-3</v>
      </c>
      <c r="CI91">
        <v>4.5932017266750336E-2</v>
      </c>
      <c r="CJ91">
        <v>0.36340981721878052</v>
      </c>
      <c r="CK91">
        <v>1.675960049033165E-2</v>
      </c>
    </row>
    <row r="92" spans="1:89" x14ac:dyDescent="0.2">
      <c r="A92">
        <v>2003</v>
      </c>
      <c r="B92">
        <v>1</v>
      </c>
      <c r="C92">
        <v>6.5228573977947235E-2</v>
      </c>
      <c r="D92">
        <v>1.2692903634160757E-2</v>
      </c>
      <c r="E92">
        <v>3.7954767234623432E-2</v>
      </c>
      <c r="F92">
        <v>3.3346258103847504E-2</v>
      </c>
      <c r="G92">
        <v>0.10034275054931641</v>
      </c>
      <c r="H92">
        <v>0.68313109874725342</v>
      </c>
      <c r="I92">
        <v>6.7303664982318878E-2</v>
      </c>
      <c r="J92">
        <v>0.87193077802658081</v>
      </c>
      <c r="K92">
        <v>6.2630489468574524E-2</v>
      </c>
      <c r="L92">
        <v>1.8405064474791288E-2</v>
      </c>
      <c r="M92">
        <v>3.1750294379889965E-2</v>
      </c>
      <c r="N92">
        <v>3.1113911420106888E-2</v>
      </c>
      <c r="O92">
        <v>8.379913866519928E-2</v>
      </c>
      <c r="P92">
        <v>0.58438301086425781</v>
      </c>
      <c r="Q92">
        <v>5.9848882257938385E-2</v>
      </c>
      <c r="R92">
        <v>0.41929477453231812</v>
      </c>
      <c r="S92">
        <v>5.2646953612565994E-2</v>
      </c>
      <c r="T92">
        <v>2.0411559729836881E-2</v>
      </c>
      <c r="U92">
        <v>1.8815947696566582E-2</v>
      </c>
      <c r="V92">
        <v>2.5786701589822769E-2</v>
      </c>
      <c r="W92">
        <v>3.4926451742649078E-2</v>
      </c>
      <c r="X92">
        <v>0.22314886748790741</v>
      </c>
      <c r="Y92">
        <v>4.3558288365602493E-2</v>
      </c>
      <c r="Z92">
        <v>0.30679523944854736</v>
      </c>
      <c r="AA92">
        <v>4.8542551696300507E-2</v>
      </c>
      <c r="AB92">
        <v>1.9418477604631335E-2</v>
      </c>
      <c r="AC92">
        <v>1.4012805186212063E-2</v>
      </c>
      <c r="AD92">
        <v>2.3576261475682259E-2</v>
      </c>
      <c r="AE92">
        <v>2.3394372314214706E-2</v>
      </c>
      <c r="AF92">
        <v>0.14037129282951355</v>
      </c>
      <c r="AG92">
        <v>3.747948631644249E-2</v>
      </c>
      <c r="AH92">
        <v>0.15999495983123779</v>
      </c>
      <c r="AI92">
        <v>3.8108475506305695E-2</v>
      </c>
      <c r="AJ92">
        <v>1.5307417779695243E-2</v>
      </c>
      <c r="AK92">
        <v>6.7095109261572361E-3</v>
      </c>
      <c r="AL92">
        <v>1.769726350903511E-2</v>
      </c>
      <c r="AM92">
        <v>8.687824010848999E-3</v>
      </c>
      <c r="AN92">
        <v>5.0499323755502701E-2</v>
      </c>
      <c r="AO92">
        <v>2.2985143586993217E-2</v>
      </c>
      <c r="AP92">
        <v>0.12324619293212891</v>
      </c>
      <c r="AQ92">
        <v>3.3669102936983109E-2</v>
      </c>
      <c r="AR92">
        <v>1.3129763683537021E-2</v>
      </c>
      <c r="AS92">
        <v>4.7881732461974025E-3</v>
      </c>
      <c r="AT92">
        <v>1.4787976630032063E-2</v>
      </c>
      <c r="AU92">
        <v>5.7972227223217487E-3</v>
      </c>
      <c r="AV92">
        <v>3.4163579344749451E-2</v>
      </c>
      <c r="AW92">
        <v>1.6910377889871597E-2</v>
      </c>
      <c r="AX92">
        <v>6.9317452609539032E-2</v>
      </c>
      <c r="AY92">
        <v>2.4072308093309402E-2</v>
      </c>
      <c r="AZ92">
        <v>8.7626732674834784E-3</v>
      </c>
      <c r="BA92">
        <v>2.0109298056922853E-3</v>
      </c>
      <c r="BB92">
        <v>9.7084948793053627E-3</v>
      </c>
      <c r="BC92">
        <v>2.0925248973071575E-3</v>
      </c>
      <c r="BD92">
        <v>1.5177651308476925E-2</v>
      </c>
      <c r="BE92">
        <v>7.4928714893758297E-3</v>
      </c>
      <c r="BF92">
        <v>3.1288053840398788E-2</v>
      </c>
      <c r="BG92">
        <v>1.4034939929842949E-2</v>
      </c>
      <c r="BH92">
        <v>4.2541567445368855E-3</v>
      </c>
      <c r="BI92">
        <v>5.1731511484831572E-4</v>
      </c>
      <c r="BJ92">
        <v>5.0308168865740299E-3</v>
      </c>
      <c r="BK92">
        <v>5.9377850266173482E-4</v>
      </c>
      <c r="BL92">
        <v>5.0446223467588425E-3</v>
      </c>
      <c r="BM92">
        <v>1.8124252092093229E-3</v>
      </c>
      <c r="BN92">
        <v>0.12806922197341919</v>
      </c>
      <c r="BO92">
        <v>2.5980845093727112E-3</v>
      </c>
      <c r="BP92">
        <v>-5.7121608406305313E-3</v>
      </c>
      <c r="BQ92">
        <v>6.2044728547334671E-3</v>
      </c>
      <c r="BR92">
        <v>2.2323466837406158E-3</v>
      </c>
      <c r="BS92">
        <v>1.6543611884117126E-2</v>
      </c>
      <c r="BT92">
        <v>9.8748087882995605E-2</v>
      </c>
      <c r="BU92">
        <v>7.4547827243804932E-3</v>
      </c>
      <c r="BV92">
        <v>0.58070522546768188</v>
      </c>
      <c r="BW92">
        <v>1.2581620365381241E-2</v>
      </c>
      <c r="BX92">
        <v>-7.7186560956761241E-3</v>
      </c>
      <c r="BY92">
        <v>1.913881953805685E-2</v>
      </c>
      <c r="BZ92">
        <v>7.5595565140247345E-3</v>
      </c>
      <c r="CA92">
        <v>6.5416298806667328E-2</v>
      </c>
      <c r="CB92">
        <v>0.45998223125934601</v>
      </c>
      <c r="CC92">
        <v>2.3745376616716385E-2</v>
      </c>
      <c r="CD92">
        <v>0.4526360034942627</v>
      </c>
      <c r="CE92">
        <v>9.9835358560085297E-3</v>
      </c>
      <c r="CF92">
        <v>-2.0064952550455928E-3</v>
      </c>
      <c r="CG92">
        <v>1.2934346683323383E-2</v>
      </c>
      <c r="CH92">
        <v>5.3272098302841187E-3</v>
      </c>
      <c r="CI92">
        <v>4.8872686922550201E-2</v>
      </c>
      <c r="CJ92">
        <v>0.3612341433763504</v>
      </c>
      <c r="CK92">
        <v>1.6290593892335892E-2</v>
      </c>
    </row>
    <row r="93" spans="1:89" x14ac:dyDescent="0.2">
      <c r="A93">
        <v>2004</v>
      </c>
      <c r="B93">
        <v>1</v>
      </c>
      <c r="C93">
        <v>7.4493348598480225E-2</v>
      </c>
      <c r="D93">
        <v>8.0502666532993317E-3</v>
      </c>
      <c r="E93">
        <v>3.7774579599499702E-2</v>
      </c>
      <c r="F93">
        <v>3.3833853900432587E-2</v>
      </c>
      <c r="G93">
        <v>0.10260923206806183</v>
      </c>
      <c r="H93">
        <v>0.67581862211227417</v>
      </c>
      <c r="I93">
        <v>6.7420080304145813E-2</v>
      </c>
      <c r="J93">
        <v>0.87296575307846069</v>
      </c>
      <c r="K93">
        <v>7.1382410824298859E-2</v>
      </c>
      <c r="L93">
        <v>1.4444427099078894E-2</v>
      </c>
      <c r="M93">
        <v>3.1670922413468361E-2</v>
      </c>
      <c r="N93">
        <v>3.1653013080358505E-2</v>
      </c>
      <c r="O93">
        <v>8.6287744343280792E-2</v>
      </c>
      <c r="P93">
        <v>0.5774872899055481</v>
      </c>
      <c r="Q93">
        <v>6.0039974749088287E-2</v>
      </c>
      <c r="R93">
        <v>0.42517346143722534</v>
      </c>
      <c r="S93">
        <v>6.0036260634660721E-2</v>
      </c>
      <c r="T93">
        <v>1.8261020770296454E-2</v>
      </c>
      <c r="U93">
        <v>1.8536586314439774E-2</v>
      </c>
      <c r="V93">
        <v>2.6013277471065521E-2</v>
      </c>
      <c r="W93">
        <v>3.6658074706792831E-2</v>
      </c>
      <c r="X93">
        <v>0.22239236533641815</v>
      </c>
      <c r="Y93">
        <v>4.3275866657495499E-2</v>
      </c>
      <c r="Z93">
        <v>0.31364020705223083</v>
      </c>
      <c r="AA93">
        <v>5.5352400988340378E-2</v>
      </c>
      <c r="AB93">
        <v>1.7481510527431965E-2</v>
      </c>
      <c r="AC93">
        <v>1.3609533663839102E-2</v>
      </c>
      <c r="AD93">
        <v>2.3738658055663109E-2</v>
      </c>
      <c r="AE93">
        <v>2.484017051756382E-2</v>
      </c>
      <c r="AF93">
        <v>0.14120678603649139</v>
      </c>
      <c r="AG93">
        <v>3.7411138415336609E-2</v>
      </c>
      <c r="AH93">
        <v>0.16668035089969635</v>
      </c>
      <c r="AI93">
        <v>4.3112266808748245E-2</v>
      </c>
      <c r="AJ93">
        <v>1.3769028679234907E-2</v>
      </c>
      <c r="AK93">
        <v>6.4093838445842266E-3</v>
      </c>
      <c r="AL93">
        <v>1.7491718754172325E-2</v>
      </c>
      <c r="AM93">
        <v>9.2330696061253548E-3</v>
      </c>
      <c r="AN93">
        <v>5.3857851773500443E-2</v>
      </c>
      <c r="AO93">
        <v>2.2807035595178604E-2</v>
      </c>
      <c r="AP93">
        <v>0.12925297021865845</v>
      </c>
      <c r="AQ93">
        <v>3.806580975651741E-2</v>
      </c>
      <c r="AR93">
        <v>1.2067233416019008E-2</v>
      </c>
      <c r="AS93">
        <v>4.5252245618030429E-3</v>
      </c>
      <c r="AT93">
        <v>1.4538533054292202E-2</v>
      </c>
      <c r="AU93">
        <v>6.0177943669259548E-3</v>
      </c>
      <c r="AV93">
        <v>3.7123769521713257E-2</v>
      </c>
      <c r="AW93">
        <v>1.6914607957005501E-2</v>
      </c>
      <c r="AX93">
        <v>7.3287524282932281E-2</v>
      </c>
      <c r="AY93">
        <v>2.6868725195527077E-2</v>
      </c>
      <c r="AZ93">
        <v>8.1743598420871422E-3</v>
      </c>
      <c r="BA93">
        <v>1.9086224492639303E-3</v>
      </c>
      <c r="BB93">
        <v>8.9562227949500084E-3</v>
      </c>
      <c r="BC93">
        <v>2.4098129943013191E-3</v>
      </c>
      <c r="BD93">
        <v>1.7678704112768173E-2</v>
      </c>
      <c r="BE93">
        <v>7.2910799644887447E-3</v>
      </c>
      <c r="BF93">
        <v>3.2576188445091248E-2</v>
      </c>
      <c r="BG93">
        <v>1.4610755257308483E-2</v>
      </c>
      <c r="BH93">
        <v>4.0394624861619377E-3</v>
      </c>
      <c r="BI93">
        <v>4.7846560482867062E-4</v>
      </c>
      <c r="BJ93">
        <v>4.5726140961050987E-3</v>
      </c>
      <c r="BK93">
        <v>7.3785200947895646E-4</v>
      </c>
      <c r="BL93">
        <v>6.3951238989830017E-3</v>
      </c>
      <c r="BM93">
        <v>1.7419164068996906E-3</v>
      </c>
      <c r="BN93">
        <v>0.12703424692153931</v>
      </c>
      <c r="BO93">
        <v>3.110937774181366E-3</v>
      </c>
      <c r="BP93">
        <v>-6.394160445779562E-3</v>
      </c>
      <c r="BQ93">
        <v>6.1036571860313416E-3</v>
      </c>
      <c r="BR93">
        <v>2.1808408200740814E-3</v>
      </c>
      <c r="BS93">
        <v>1.6321487724781036E-2</v>
      </c>
      <c r="BT93">
        <v>9.8331332206726074E-2</v>
      </c>
      <c r="BU93">
        <v>7.3801055550575256E-3</v>
      </c>
      <c r="BV93">
        <v>0.57482653856277466</v>
      </c>
      <c r="BW93">
        <v>1.4457087963819504E-2</v>
      </c>
      <c r="BX93">
        <v>-1.0210754116997123E-2</v>
      </c>
      <c r="BY93">
        <v>1.9237993285059929E-2</v>
      </c>
      <c r="BZ93">
        <v>7.8205764293670654E-3</v>
      </c>
      <c r="CA93">
        <v>6.5951157361268997E-2</v>
      </c>
      <c r="CB93">
        <v>0.45342625677585602</v>
      </c>
      <c r="CC93">
        <v>2.4144213646650314E-2</v>
      </c>
      <c r="CD93">
        <v>0.44779229164123535</v>
      </c>
      <c r="CE93">
        <v>1.1346150189638138E-2</v>
      </c>
      <c r="CF93">
        <v>-3.8165936712175608E-3</v>
      </c>
      <c r="CG93">
        <v>1.3134336099028587E-2</v>
      </c>
      <c r="CH93">
        <v>5.639735609292984E-3</v>
      </c>
      <c r="CI93">
        <v>4.9629669636487961E-2</v>
      </c>
      <c r="CJ93">
        <v>0.35509492456912994</v>
      </c>
      <c r="CK93">
        <v>1.6764108091592789E-2</v>
      </c>
    </row>
    <row r="94" spans="1:89" x14ac:dyDescent="0.2">
      <c r="A94">
        <v>2005</v>
      </c>
      <c r="B94">
        <v>1</v>
      </c>
      <c r="C94">
        <v>8.0171041190624237E-2</v>
      </c>
      <c r="D94">
        <v>1.2509797234088182E-2</v>
      </c>
      <c r="E94">
        <v>3.4391018562018871E-2</v>
      </c>
      <c r="F94">
        <v>3.3075232058763504E-2</v>
      </c>
      <c r="G94">
        <v>0.10881445556879044</v>
      </c>
      <c r="H94">
        <v>0.66647624969482422</v>
      </c>
      <c r="I94">
        <v>6.4562201499938965E-2</v>
      </c>
      <c r="J94">
        <v>0.87512034177780151</v>
      </c>
      <c r="K94">
        <v>7.7103182673454285E-2</v>
      </c>
      <c r="L94">
        <v>1.9692053319886327E-2</v>
      </c>
      <c r="M94">
        <v>2.8685913421213627E-2</v>
      </c>
      <c r="N94">
        <v>3.0848978087306023E-2</v>
      </c>
      <c r="O94">
        <v>9.2920415103435516E-2</v>
      </c>
      <c r="P94">
        <v>0.56882244348526001</v>
      </c>
      <c r="Q94">
        <v>5.7047344744205475E-2</v>
      </c>
      <c r="R94">
        <v>0.4342811107635498</v>
      </c>
      <c r="S94">
        <v>6.5284982323646545E-2</v>
      </c>
      <c r="T94">
        <v>2.3397512966766953E-2</v>
      </c>
      <c r="U94">
        <v>1.7267526127398014E-2</v>
      </c>
      <c r="V94">
        <v>2.5511983782052994E-2</v>
      </c>
      <c r="W94">
        <v>3.9973694831132889E-2</v>
      </c>
      <c r="X94">
        <v>0.22166843712329865</v>
      </c>
      <c r="Y94">
        <v>4.1176974773406982E-2</v>
      </c>
      <c r="Z94">
        <v>0.32338571548461914</v>
      </c>
      <c r="AA94">
        <v>5.9962216764688492E-2</v>
      </c>
      <c r="AB94">
        <v>2.2330995299853384E-2</v>
      </c>
      <c r="AC94">
        <v>1.2861933093518019E-2</v>
      </c>
      <c r="AD94">
        <v>2.3300353437662125E-2</v>
      </c>
      <c r="AE94">
        <v>2.7159830555319786E-2</v>
      </c>
      <c r="AF94">
        <v>0.14235396683216095</v>
      </c>
      <c r="AG94">
        <v>3.5416420549154282E-2</v>
      </c>
      <c r="AH94">
        <v>0.17488057911396027</v>
      </c>
      <c r="AI94">
        <v>4.6508483588695526E-2</v>
      </c>
      <c r="AJ94">
        <v>1.763968393788673E-2</v>
      </c>
      <c r="AK94">
        <v>6.066642701625824E-3</v>
      </c>
      <c r="AL94">
        <v>1.7160952091217041E-2</v>
      </c>
      <c r="AM94">
        <v>1.0381613858044147E-2</v>
      </c>
      <c r="AN94">
        <v>5.6126702576875687E-2</v>
      </c>
      <c r="AO94">
        <v>2.0996494218707085E-2</v>
      </c>
      <c r="AP94">
        <v>0.1366005539894104</v>
      </c>
      <c r="AQ94">
        <v>4.0815606713294983E-2</v>
      </c>
      <c r="AR94">
        <v>1.5431564053869806E-2</v>
      </c>
      <c r="AS94">
        <v>4.256753483787179E-3</v>
      </c>
      <c r="AT94">
        <v>1.437792181968689E-2</v>
      </c>
      <c r="AU94">
        <v>6.8267607130110264E-3</v>
      </c>
      <c r="AV94">
        <v>3.9367955178022385E-2</v>
      </c>
      <c r="AW94">
        <v>1.5523996204137802E-2</v>
      </c>
      <c r="AX94">
        <v>7.8547872602939606E-2</v>
      </c>
      <c r="AY94">
        <v>2.8178531676530838E-2</v>
      </c>
      <c r="AZ94">
        <v>1.0606430696498137E-2</v>
      </c>
      <c r="BA94">
        <v>1.7252479447051883E-3</v>
      </c>
      <c r="BB94">
        <v>9.2352507635951042E-3</v>
      </c>
      <c r="BC94">
        <v>2.7457838878035545E-3</v>
      </c>
      <c r="BD94">
        <v>1.9139321520924568E-2</v>
      </c>
      <c r="BE94">
        <v>6.917308084666729E-3</v>
      </c>
      <c r="BF94">
        <v>3.4309174865484238E-2</v>
      </c>
      <c r="BG94">
        <v>1.4325833879411221E-2</v>
      </c>
      <c r="BH94">
        <v>5.3582873940740683E-3</v>
      </c>
      <c r="BI94">
        <v>4.4193223584443331E-4</v>
      </c>
      <c r="BJ94">
        <v>5.0011873245239258E-3</v>
      </c>
      <c r="BK94">
        <v>8.2446279702708125E-4</v>
      </c>
      <c r="BL94">
        <v>6.6236639395356178E-3</v>
      </c>
      <c r="BM94">
        <v>1.7338081961497664E-3</v>
      </c>
      <c r="BN94">
        <v>0.12487965822219849</v>
      </c>
      <c r="BO94">
        <v>3.0678585171699524E-3</v>
      </c>
      <c r="BP94">
        <v>-7.1822560857981443E-3</v>
      </c>
      <c r="BQ94">
        <v>5.7051051408052444E-3</v>
      </c>
      <c r="BR94">
        <v>2.2262539714574814E-3</v>
      </c>
      <c r="BS94">
        <v>1.5894040465354919E-2</v>
      </c>
      <c r="BT94">
        <v>9.7653806209564209E-2</v>
      </c>
      <c r="BU94">
        <v>7.51485675573349E-3</v>
      </c>
      <c r="BV94">
        <v>0.5657188892364502</v>
      </c>
      <c r="BW94">
        <v>1.4886058866977692E-2</v>
      </c>
      <c r="BX94">
        <v>-1.0887715732678771E-2</v>
      </c>
      <c r="BY94">
        <v>1.7123492434620857E-2</v>
      </c>
      <c r="BZ94">
        <v>7.5632482767105103E-3</v>
      </c>
      <c r="CA94">
        <v>6.8840760737657547E-2</v>
      </c>
      <c r="CB94">
        <v>0.44480781257152557</v>
      </c>
      <c r="CC94">
        <v>2.3385226726531982E-2</v>
      </c>
      <c r="CD94">
        <v>0.44083923101425171</v>
      </c>
      <c r="CE94">
        <v>1.1818200349807739E-2</v>
      </c>
      <c r="CF94">
        <v>-3.7054596468806267E-3</v>
      </c>
      <c r="CG94">
        <v>1.1418387293815613E-2</v>
      </c>
      <c r="CH94">
        <v>5.3369943052530289E-3</v>
      </c>
      <c r="CI94">
        <v>5.2946720272302628E-2</v>
      </c>
      <c r="CJ94">
        <v>0.34715400636196136</v>
      </c>
      <c r="CK94">
        <v>1.5870369970798492E-2</v>
      </c>
    </row>
    <row r="95" spans="1:89" x14ac:dyDescent="0.2">
      <c r="A95">
        <v>2006</v>
      </c>
      <c r="B95">
        <v>1</v>
      </c>
      <c r="C95">
        <v>8.6310409009456635E-2</v>
      </c>
      <c r="D95">
        <v>1.5076960436999798E-2</v>
      </c>
      <c r="E95">
        <v>3.020818904042244E-2</v>
      </c>
      <c r="F95">
        <v>3.3443108201026917E-2</v>
      </c>
      <c r="G95">
        <v>0.10961760580539703</v>
      </c>
      <c r="H95">
        <v>0.66050088405609131</v>
      </c>
      <c r="I95">
        <v>6.4842849969863892E-2</v>
      </c>
      <c r="J95">
        <v>0.87680339813232422</v>
      </c>
      <c r="K95">
        <v>8.3248205482959747E-2</v>
      </c>
      <c r="L95">
        <v>2.2130643483251333E-2</v>
      </c>
      <c r="M95">
        <v>2.510958444327116E-2</v>
      </c>
      <c r="N95">
        <v>3.1133320182561874E-2</v>
      </c>
      <c r="O95">
        <v>9.3848615884780884E-2</v>
      </c>
      <c r="P95">
        <v>0.56433463096618652</v>
      </c>
      <c r="Q95">
        <v>5.6998446583747864E-2</v>
      </c>
      <c r="R95">
        <v>0.44213101267814636</v>
      </c>
      <c r="S95">
        <v>7.1082457900047302E-2</v>
      </c>
      <c r="T95">
        <v>2.5324266287498176E-2</v>
      </c>
      <c r="U95">
        <v>1.5827667899429798E-2</v>
      </c>
      <c r="V95">
        <v>2.5801980867981911E-2</v>
      </c>
      <c r="W95">
        <v>4.1261423379182816E-2</v>
      </c>
      <c r="X95">
        <v>0.22177915275096893</v>
      </c>
      <c r="Y95">
        <v>4.1054055094718933E-2</v>
      </c>
      <c r="Z95">
        <v>0.33087995648384094</v>
      </c>
      <c r="AA95">
        <v>6.5482772886753082E-2</v>
      </c>
      <c r="AB95">
        <v>2.3706957581453025E-2</v>
      </c>
      <c r="AC95">
        <v>1.1777815874665976E-2</v>
      </c>
      <c r="AD95">
        <v>2.3741697892546654E-2</v>
      </c>
      <c r="AE95">
        <v>2.7391700074076653E-2</v>
      </c>
      <c r="AF95">
        <v>0.14309722185134888</v>
      </c>
      <c r="AG95">
        <v>3.5681780427694321E-2</v>
      </c>
      <c r="AH95">
        <v>0.18105265498161316</v>
      </c>
      <c r="AI95">
        <v>5.1222968846559525E-2</v>
      </c>
      <c r="AJ95">
        <v>1.8454045988619328E-2</v>
      </c>
      <c r="AK95">
        <v>5.5555123835802078E-3</v>
      </c>
      <c r="AL95">
        <v>1.7736881971359253E-2</v>
      </c>
      <c r="AM95">
        <v>1.0352873243391514E-2</v>
      </c>
      <c r="AN95">
        <v>5.6088104844093323E-2</v>
      </c>
      <c r="AO95">
        <v>2.1642263978719711E-2</v>
      </c>
      <c r="AP95">
        <v>0.1421319842338562</v>
      </c>
      <c r="AQ95">
        <v>4.4848792254924774E-2</v>
      </c>
      <c r="AR95">
        <v>1.6009960978408344E-2</v>
      </c>
      <c r="AS95">
        <v>3.9643396157771349E-3</v>
      </c>
      <c r="AT95">
        <v>1.4946763403713703E-2</v>
      </c>
      <c r="AU95">
        <v>6.8551134318113327E-3</v>
      </c>
      <c r="AV95">
        <v>3.9448872208595276E-2</v>
      </c>
      <c r="AW95">
        <v>1.6058141365647316E-2</v>
      </c>
      <c r="AX95">
        <v>8.2094520330429077E-2</v>
      </c>
      <c r="AY95">
        <v>3.056764043867588E-2</v>
      </c>
      <c r="AZ95">
        <v>1.0913435613474576E-2</v>
      </c>
      <c r="BA95">
        <v>1.6088839620351791E-3</v>
      </c>
      <c r="BB95">
        <v>9.8546436056494713E-3</v>
      </c>
      <c r="BC95">
        <v>2.7478989213705063E-3</v>
      </c>
      <c r="BD95">
        <v>1.8666727468371391E-2</v>
      </c>
      <c r="BE95">
        <v>7.7352924272418022E-3</v>
      </c>
      <c r="BF95">
        <v>3.580692782998085E-2</v>
      </c>
      <c r="BG95">
        <v>1.503562368452549E-2</v>
      </c>
      <c r="BH95">
        <v>5.4102900448924629E-3</v>
      </c>
      <c r="BI95">
        <v>2.7871999191120267E-4</v>
      </c>
      <c r="BJ95">
        <v>5.5501223541796207E-3</v>
      </c>
      <c r="BK95">
        <v>8.076063240878284E-4</v>
      </c>
      <c r="BL95">
        <v>6.3533736392855644E-3</v>
      </c>
      <c r="BM95">
        <v>2.3711929097771645E-3</v>
      </c>
      <c r="BN95">
        <v>0.12319660186767578</v>
      </c>
      <c r="BO95">
        <v>3.0622035264968872E-3</v>
      </c>
      <c r="BP95">
        <v>-7.0536830462515354E-3</v>
      </c>
      <c r="BQ95">
        <v>5.0986045971512794E-3</v>
      </c>
      <c r="BR95">
        <v>2.3097880184650421E-3</v>
      </c>
      <c r="BS95">
        <v>1.576898992061615E-2</v>
      </c>
      <c r="BT95">
        <v>9.6166253089904785E-2</v>
      </c>
      <c r="BU95">
        <v>7.8444033861160278E-3</v>
      </c>
      <c r="BV95">
        <v>0.55786898732185364</v>
      </c>
      <c r="BW95">
        <v>1.5227951109409332E-2</v>
      </c>
      <c r="BX95">
        <v>-1.0247305850498378E-2</v>
      </c>
      <c r="BY95">
        <v>1.4380521140992641E-2</v>
      </c>
      <c r="BZ95">
        <v>7.6411273330450058E-3</v>
      </c>
      <c r="CA95">
        <v>6.8356182426214218E-2</v>
      </c>
      <c r="CB95">
        <v>0.43872173130512238</v>
      </c>
      <c r="CC95">
        <v>2.3788794875144958E-2</v>
      </c>
      <c r="CD95">
        <v>0.43467238545417786</v>
      </c>
      <c r="CE95">
        <v>1.2165747582912445E-2</v>
      </c>
      <c r="CF95">
        <v>-3.1936228042468429E-3</v>
      </c>
      <c r="CG95">
        <v>9.281916543841362E-3</v>
      </c>
      <c r="CH95">
        <v>5.3313393145799637E-3</v>
      </c>
      <c r="CI95">
        <v>5.2587192505598068E-2</v>
      </c>
      <c r="CJ95">
        <v>0.34255547821521759</v>
      </c>
      <c r="CK95">
        <v>1.5944391489028931E-2</v>
      </c>
    </row>
    <row r="96" spans="1:89" x14ac:dyDescent="0.2">
      <c r="A96">
        <v>2007</v>
      </c>
      <c r="B96">
        <v>1</v>
      </c>
      <c r="C96">
        <v>8.2959629595279694E-2</v>
      </c>
      <c r="D96">
        <v>1.6832296270877123E-2</v>
      </c>
      <c r="E96">
        <v>2.8378616087138653E-2</v>
      </c>
      <c r="F96">
        <v>3.2397177070379257E-2</v>
      </c>
      <c r="G96">
        <v>0.10573771595954895</v>
      </c>
      <c r="H96">
        <v>0.67555868625640869</v>
      </c>
      <c r="I96">
        <v>5.813588947057724E-2</v>
      </c>
      <c r="J96">
        <v>0.8743249773979187</v>
      </c>
      <c r="K96">
        <v>8.0154478549957275E-2</v>
      </c>
      <c r="L96">
        <v>2.460132259875536E-2</v>
      </c>
      <c r="M96">
        <v>2.3301428183913231E-2</v>
      </c>
      <c r="N96">
        <v>2.9966183006763458E-2</v>
      </c>
      <c r="O96">
        <v>8.9363522827625275E-2</v>
      </c>
      <c r="P96">
        <v>0.57693272829055786</v>
      </c>
      <c r="Q96">
        <v>5.0005339086055756E-2</v>
      </c>
      <c r="R96">
        <v>0.44217750430107117</v>
      </c>
      <c r="S96">
        <v>6.8860769271850586E-2</v>
      </c>
      <c r="T96">
        <v>2.7871034457348287E-2</v>
      </c>
      <c r="U96">
        <v>1.5168565325438976E-2</v>
      </c>
      <c r="V96">
        <v>2.5161508470773697E-2</v>
      </c>
      <c r="W96">
        <v>3.8880914449691772E-2</v>
      </c>
      <c r="X96">
        <v>0.23019000887870789</v>
      </c>
      <c r="Y96">
        <v>3.6044679582118988E-2</v>
      </c>
      <c r="Z96">
        <v>0.33164909482002258</v>
      </c>
      <c r="AA96">
        <v>6.3834100961685181E-2</v>
      </c>
      <c r="AB96">
        <v>2.6029450003989041E-2</v>
      </c>
      <c r="AC96">
        <v>1.1260290164500475E-2</v>
      </c>
      <c r="AD96">
        <v>2.3299846798181534E-2</v>
      </c>
      <c r="AE96">
        <v>2.5858940556645393E-2</v>
      </c>
      <c r="AF96">
        <v>0.14987215399742126</v>
      </c>
      <c r="AG96">
        <v>3.1494315713644028E-2</v>
      </c>
      <c r="AH96">
        <v>0.18277721107006073</v>
      </c>
      <c r="AI96">
        <v>5.0165019929409027E-2</v>
      </c>
      <c r="AJ96">
        <v>2.0316646783612669E-2</v>
      </c>
      <c r="AK96">
        <v>5.2244330290704966E-3</v>
      </c>
      <c r="AL96">
        <v>1.7581090331077576E-2</v>
      </c>
      <c r="AM96">
        <v>9.7917644307017326E-3</v>
      </c>
      <c r="AN96">
        <v>6.0603499412536621E-2</v>
      </c>
      <c r="AO96">
        <v>1.9094765186309814E-2</v>
      </c>
      <c r="AP96">
        <v>0.14408007264137268</v>
      </c>
      <c r="AQ96">
        <v>4.4098276644945145E-2</v>
      </c>
      <c r="AR96">
        <v>1.76694097899599E-2</v>
      </c>
      <c r="AS96">
        <v>3.628364996984601E-3</v>
      </c>
      <c r="AT96">
        <v>1.492364052683115E-2</v>
      </c>
      <c r="AU96">
        <v>6.6077136434614658E-3</v>
      </c>
      <c r="AV96">
        <v>4.3118242174386978E-2</v>
      </c>
      <c r="AW96">
        <v>1.4034432359039783E-2</v>
      </c>
      <c r="AX96">
        <v>8.4207035601139069E-2</v>
      </c>
      <c r="AY96">
        <v>3.0519871041178703E-2</v>
      </c>
      <c r="AZ96">
        <v>1.2126830239139963E-2</v>
      </c>
      <c r="BA96">
        <v>1.4267273945733905E-3</v>
      </c>
      <c r="BB96">
        <v>9.9518699571490288E-3</v>
      </c>
      <c r="BC96">
        <v>2.7066883631050587E-3</v>
      </c>
      <c r="BD96">
        <v>2.1211488172411919E-2</v>
      </c>
      <c r="BE96">
        <v>6.2635610811412334E-3</v>
      </c>
      <c r="BF96">
        <v>3.8380324840545654E-2</v>
      </c>
      <c r="BG96">
        <v>1.5739353373646736E-2</v>
      </c>
      <c r="BH96">
        <v>6.2643765479606373E-3</v>
      </c>
      <c r="BI96">
        <v>1.6435775614809245E-4</v>
      </c>
      <c r="BJ96">
        <v>5.9350412338972092E-3</v>
      </c>
      <c r="BK96">
        <v>8.8617485016584396E-4</v>
      </c>
      <c r="BL96">
        <v>7.7312327921390533E-3</v>
      </c>
      <c r="BM96">
        <v>1.6597864450886846E-3</v>
      </c>
      <c r="BN96">
        <v>0.1256750226020813</v>
      </c>
      <c r="BO96">
        <v>2.8051510453224182E-3</v>
      </c>
      <c r="BP96">
        <v>-7.7690263278782368E-3</v>
      </c>
      <c r="BQ96">
        <v>5.0771879032254219E-3</v>
      </c>
      <c r="BR96">
        <v>2.430994063615799E-3</v>
      </c>
      <c r="BS96">
        <v>1.6374193131923676E-2</v>
      </c>
      <c r="BT96">
        <v>9.862595796585083E-2</v>
      </c>
      <c r="BU96">
        <v>8.1305503845214844E-3</v>
      </c>
      <c r="BV96">
        <v>0.55782249569892883</v>
      </c>
      <c r="BW96">
        <v>1.4098860323429108E-2</v>
      </c>
      <c r="BX96">
        <v>-1.1038738186471164E-2</v>
      </c>
      <c r="BY96">
        <v>1.3210050761699677E-2</v>
      </c>
      <c r="BZ96">
        <v>7.2356685996055603E-3</v>
      </c>
      <c r="CA96">
        <v>6.6856801509857178E-2</v>
      </c>
      <c r="CB96">
        <v>0.44536867737770081</v>
      </c>
      <c r="CC96">
        <v>2.2091209888458252E-2</v>
      </c>
      <c r="CD96">
        <v>0.43214747309684753</v>
      </c>
      <c r="CE96">
        <v>1.1293709278106689E-2</v>
      </c>
      <c r="CF96">
        <v>-3.2697118585929275E-3</v>
      </c>
      <c r="CG96">
        <v>8.1328628584742546E-3</v>
      </c>
      <c r="CH96">
        <v>4.8046745359897614E-3</v>
      </c>
      <c r="CI96">
        <v>5.0482608377933502E-2</v>
      </c>
      <c r="CJ96">
        <v>0.34674271941184998</v>
      </c>
      <c r="CK96">
        <v>1.3960659503936768E-2</v>
      </c>
    </row>
    <row r="97" spans="1:89" x14ac:dyDescent="0.2">
      <c r="A97">
        <v>2008</v>
      </c>
      <c r="B97">
        <v>1</v>
      </c>
      <c r="C97">
        <v>7.3165059089660645E-2</v>
      </c>
      <c r="D97">
        <v>1.827503670938313E-2</v>
      </c>
      <c r="E97">
        <v>3.3610034734010696E-2</v>
      </c>
      <c r="F97">
        <v>3.357464075088501E-2</v>
      </c>
      <c r="G97">
        <v>9.7904399037361145E-2</v>
      </c>
      <c r="H97">
        <v>0.68854618072509766</v>
      </c>
      <c r="I97">
        <v>5.4924633353948593E-2</v>
      </c>
      <c r="J97">
        <v>0.87886011600494385</v>
      </c>
      <c r="K97">
        <v>7.0832975208759308E-2</v>
      </c>
      <c r="L97">
        <v>2.5807464262470603E-2</v>
      </c>
      <c r="M97">
        <v>2.7614853344857693E-2</v>
      </c>
      <c r="N97">
        <v>3.1251925975084305E-2</v>
      </c>
      <c r="O97">
        <v>8.1929653882980347E-2</v>
      </c>
      <c r="P97">
        <v>0.5939716100692749</v>
      </c>
      <c r="Q97">
        <v>4.7451619058847427E-2</v>
      </c>
      <c r="R97">
        <v>0.44174054265022278</v>
      </c>
      <c r="S97">
        <v>6.1172623187303543E-2</v>
      </c>
      <c r="T97">
        <v>2.7601770241744816E-2</v>
      </c>
      <c r="U97">
        <v>1.7447498627007008E-2</v>
      </c>
      <c r="V97">
        <v>2.6687968522310257E-2</v>
      </c>
      <c r="W97">
        <v>3.5128466784954071E-2</v>
      </c>
      <c r="X97">
        <v>0.23894578218460083</v>
      </c>
      <c r="Y97">
        <v>3.475642204284668E-2</v>
      </c>
      <c r="Z97">
        <v>0.32903647422790527</v>
      </c>
      <c r="AA97">
        <v>5.6873612105846405E-2</v>
      </c>
      <c r="AB97">
        <v>2.5895207771100104E-2</v>
      </c>
      <c r="AC97">
        <v>1.3290760107338428E-2</v>
      </c>
      <c r="AD97">
        <v>2.4871919304132462E-2</v>
      </c>
      <c r="AE97">
        <v>2.3767055943608284E-2</v>
      </c>
      <c r="AF97">
        <v>0.15391844511032104</v>
      </c>
      <c r="AG97">
        <v>3.0419468879699707E-2</v>
      </c>
      <c r="AH97">
        <v>0.17873281240463257</v>
      </c>
      <c r="AI97">
        <v>4.5178994536399841E-2</v>
      </c>
      <c r="AJ97">
        <v>2.0364738709758967E-2</v>
      </c>
      <c r="AK97">
        <v>6.4333935733884573E-3</v>
      </c>
      <c r="AL97">
        <v>1.9320899620652199E-2</v>
      </c>
      <c r="AM97">
        <v>9.1143986210227013E-3</v>
      </c>
      <c r="AN97">
        <v>5.9386882930994034E-2</v>
      </c>
      <c r="AO97">
        <v>1.8933499231934547E-2</v>
      </c>
      <c r="AP97">
        <v>0.14052580296993256</v>
      </c>
      <c r="AQ97">
        <v>3.9994869381189346E-2</v>
      </c>
      <c r="AR97">
        <v>1.7958624113816768E-2</v>
      </c>
      <c r="AS97">
        <v>4.6348136384040117E-3</v>
      </c>
      <c r="AT97">
        <v>1.66902095079422E-2</v>
      </c>
      <c r="AU97">
        <v>5.9799076989293098E-3</v>
      </c>
      <c r="AV97">
        <v>4.1185267269611359E-2</v>
      </c>
      <c r="AW97">
        <v>1.4082117937505245E-2</v>
      </c>
      <c r="AX97">
        <v>8.2612216472625732E-2</v>
      </c>
      <c r="AY97">
        <v>2.8151609003543854E-2</v>
      </c>
      <c r="AZ97">
        <v>1.2327183489105664E-2</v>
      </c>
      <c r="BA97">
        <v>2.0351074635982513E-3</v>
      </c>
      <c r="BB97">
        <v>1.1725300922989845E-2</v>
      </c>
      <c r="BC97">
        <v>2.4551381357014179E-3</v>
      </c>
      <c r="BD97">
        <v>1.9308552145957947E-2</v>
      </c>
      <c r="BE97">
        <v>6.6093225032091141E-3</v>
      </c>
      <c r="BF97">
        <v>3.8597572594881058E-2</v>
      </c>
      <c r="BG97">
        <v>1.5016461722552776E-2</v>
      </c>
      <c r="BH97">
        <v>6.4787831204284885E-3</v>
      </c>
      <c r="BI97">
        <v>4.1905560647137463E-4</v>
      </c>
      <c r="BJ97">
        <v>7.4311732314527035E-3</v>
      </c>
      <c r="BK97">
        <v>7.392300758510828E-4</v>
      </c>
      <c r="BL97">
        <v>6.7938179709017277E-3</v>
      </c>
      <c r="BM97">
        <v>1.7190516227856278E-3</v>
      </c>
      <c r="BN97">
        <v>0.12113988399505615</v>
      </c>
      <c r="BO97">
        <v>2.3320838809013367E-3</v>
      </c>
      <c r="BP97">
        <v>-7.5324275530874729E-3</v>
      </c>
      <c r="BQ97">
        <v>5.9951813891530037E-3</v>
      </c>
      <c r="BR97">
        <v>2.322714775800705E-3</v>
      </c>
      <c r="BS97">
        <v>1.5974745154380798E-2</v>
      </c>
      <c r="BT97">
        <v>9.4574570655822754E-2</v>
      </c>
      <c r="BU97">
        <v>7.4730142951011658E-3</v>
      </c>
      <c r="BV97">
        <v>0.55825945734977722</v>
      </c>
      <c r="BW97">
        <v>1.1992435902357101E-2</v>
      </c>
      <c r="BX97">
        <v>-9.3267335323616862E-3</v>
      </c>
      <c r="BY97">
        <v>1.6162536107003689E-2</v>
      </c>
      <c r="BZ97">
        <v>6.8866722285747528E-3</v>
      </c>
      <c r="CA97">
        <v>6.2775932252407074E-2</v>
      </c>
      <c r="CB97">
        <v>0.44960039854049683</v>
      </c>
      <c r="CC97">
        <v>2.0168211311101913E-2</v>
      </c>
      <c r="CD97">
        <v>0.43711957335472107</v>
      </c>
      <c r="CE97">
        <v>9.6603520214557648E-3</v>
      </c>
      <c r="CF97">
        <v>-1.7943059792742133E-3</v>
      </c>
      <c r="CG97">
        <v>1.0167354717850685E-2</v>
      </c>
      <c r="CH97">
        <v>4.5639574527740479E-3</v>
      </c>
      <c r="CI97">
        <v>4.6801187098026276E-2</v>
      </c>
      <c r="CJ97">
        <v>0.35502582788467407</v>
      </c>
      <c r="CK97">
        <v>1.2695197016000748E-2</v>
      </c>
    </row>
    <row r="98" spans="1:89" x14ac:dyDescent="0.2">
      <c r="A98">
        <v>2009</v>
      </c>
      <c r="B98">
        <v>1</v>
      </c>
      <c r="C98">
        <v>7.2426415979862213E-2</v>
      </c>
      <c r="D98">
        <v>1.6878989757969975E-2</v>
      </c>
      <c r="E98">
        <v>4.3663628399372101E-2</v>
      </c>
      <c r="F98">
        <v>3.267061710357666E-2</v>
      </c>
      <c r="G98">
        <v>0.10223563760519028</v>
      </c>
      <c r="H98">
        <v>0.67779356241226196</v>
      </c>
      <c r="I98">
        <v>5.4331123828887939E-2</v>
      </c>
      <c r="J98">
        <v>0.88384437561035156</v>
      </c>
      <c r="K98">
        <v>6.9486029446125031E-2</v>
      </c>
      <c r="L98">
        <v>2.3961942410096526E-2</v>
      </c>
      <c r="M98">
        <v>3.6316892132163048E-2</v>
      </c>
      <c r="N98">
        <v>3.0289594084024429E-2</v>
      </c>
      <c r="O98">
        <v>8.6253941059112549E-2</v>
      </c>
      <c r="P98">
        <v>0.59080040454864502</v>
      </c>
      <c r="Q98">
        <v>4.6735554933547974E-2</v>
      </c>
      <c r="R98">
        <v>0.43580400943756104</v>
      </c>
      <c r="S98">
        <v>5.7971477508544922E-2</v>
      </c>
      <c r="T98">
        <v>2.4939266848377883E-2</v>
      </c>
      <c r="U98">
        <v>2.1489113569259644E-2</v>
      </c>
      <c r="V98">
        <v>2.565946988761425E-2</v>
      </c>
      <c r="W98">
        <v>3.56593057513237E-2</v>
      </c>
      <c r="X98">
        <v>0.23615463078022003</v>
      </c>
      <c r="Y98">
        <v>3.3930733799934387E-2</v>
      </c>
      <c r="Z98">
        <v>0.31897714734077454</v>
      </c>
      <c r="AA98">
        <v>5.3007360547780991E-2</v>
      </c>
      <c r="AB98">
        <v>2.3393402865622193E-2</v>
      </c>
      <c r="AC98">
        <v>1.5833315439522266E-2</v>
      </c>
      <c r="AD98">
        <v>2.3755446076393127E-2</v>
      </c>
      <c r="AE98">
        <v>2.3964937776327133E-2</v>
      </c>
      <c r="AF98">
        <v>0.14945872128009796</v>
      </c>
      <c r="AG98">
        <v>2.9563972726464272E-2</v>
      </c>
      <c r="AH98">
        <v>0.16689455509185791</v>
      </c>
      <c r="AI98">
        <v>4.197363555431366E-2</v>
      </c>
      <c r="AJ98">
        <v>1.8085533025441691E-2</v>
      </c>
      <c r="AK98">
        <v>7.7021759934723377E-3</v>
      </c>
      <c r="AL98">
        <v>1.8693573772907257E-2</v>
      </c>
      <c r="AM98">
        <v>8.9309094473719597E-3</v>
      </c>
      <c r="AN98">
        <v>5.2956823259592056E-2</v>
      </c>
      <c r="AO98">
        <v>1.855190098285675E-2</v>
      </c>
      <c r="AP98">
        <v>0.1294684112071991</v>
      </c>
      <c r="AQ98">
        <v>3.6819372326135635E-2</v>
      </c>
      <c r="AR98">
        <v>1.5622118255123496E-2</v>
      </c>
      <c r="AS98">
        <v>5.5390498600900173E-3</v>
      </c>
      <c r="AT98">
        <v>1.6192587092518806E-2</v>
      </c>
      <c r="AU98">
        <v>5.8042434975504875E-3</v>
      </c>
      <c r="AV98">
        <v>3.518136590719223E-2</v>
      </c>
      <c r="AW98">
        <v>1.4309673570096493E-2</v>
      </c>
      <c r="AX98">
        <v>7.4076764285564423E-2</v>
      </c>
      <c r="AY98">
        <v>2.5360299274325371E-2</v>
      </c>
      <c r="AZ98">
        <v>1.0838458543730667E-2</v>
      </c>
      <c r="BA98">
        <v>2.5348192430101335E-3</v>
      </c>
      <c r="BB98">
        <v>1.1024059727787971E-2</v>
      </c>
      <c r="BC98">
        <v>2.3450788576155901E-3</v>
      </c>
      <c r="BD98">
        <v>1.5381867997348309E-2</v>
      </c>
      <c r="BE98">
        <v>6.5921810455620289E-3</v>
      </c>
      <c r="BF98">
        <v>3.3372625708580017E-2</v>
      </c>
      <c r="BG98">
        <v>1.2955090962350368E-2</v>
      </c>
      <c r="BH98">
        <v>5.6354141761403298E-3</v>
      </c>
      <c r="BI98">
        <v>6.9457711651921272E-4</v>
      </c>
      <c r="BJ98">
        <v>6.7536379210650921E-3</v>
      </c>
      <c r="BK98">
        <v>8.0338085535913706E-4</v>
      </c>
      <c r="BL98">
        <v>4.767910111695528E-3</v>
      </c>
      <c r="BM98">
        <v>1.7626144690439105E-3</v>
      </c>
      <c r="BN98">
        <v>0.11615562438964844</v>
      </c>
      <c r="BO98">
        <v>2.9403865337371826E-3</v>
      </c>
      <c r="BP98">
        <v>-7.0829526521265507E-3</v>
      </c>
      <c r="BQ98">
        <v>7.346736267209053E-3</v>
      </c>
      <c r="BR98">
        <v>2.3810230195522308E-3</v>
      </c>
      <c r="BS98">
        <v>1.5981696546077728E-2</v>
      </c>
      <c r="BT98">
        <v>8.6993157863616943E-2</v>
      </c>
      <c r="BU98">
        <v>7.5955688953399658E-3</v>
      </c>
      <c r="BV98">
        <v>0.56419599056243896</v>
      </c>
      <c r="BW98">
        <v>1.4454938471317291E-2</v>
      </c>
      <c r="BX98">
        <v>-8.060277090407908E-3</v>
      </c>
      <c r="BY98">
        <v>2.2174514830112457E-2</v>
      </c>
      <c r="BZ98">
        <v>7.01114721596241E-3</v>
      </c>
      <c r="CA98">
        <v>6.6576331853866577E-2</v>
      </c>
      <c r="CB98">
        <v>0.44163893163204193</v>
      </c>
      <c r="CC98">
        <v>2.0400390028953552E-2</v>
      </c>
      <c r="CD98">
        <v>0.44804036617279053</v>
      </c>
      <c r="CE98">
        <v>1.1514551937580109E-2</v>
      </c>
      <c r="CF98">
        <v>-9.7732443828135729E-4</v>
      </c>
      <c r="CG98">
        <v>1.4827778562903404E-2</v>
      </c>
      <c r="CH98">
        <v>4.6301241964101791E-3</v>
      </c>
      <c r="CI98">
        <v>5.0594635307788849E-2</v>
      </c>
      <c r="CJ98">
        <v>0.35464577376842499</v>
      </c>
      <c r="CK98">
        <v>1.2804821133613586E-2</v>
      </c>
    </row>
    <row r="99" spans="1:89" x14ac:dyDescent="0.2">
      <c r="A99">
        <v>2010</v>
      </c>
      <c r="B99">
        <v>1</v>
      </c>
      <c r="C99">
        <v>8.1897146999835968E-2</v>
      </c>
      <c r="D99">
        <v>1.3722981559112668E-2</v>
      </c>
      <c r="E99">
        <v>4.6695837751030922E-2</v>
      </c>
      <c r="F99">
        <v>3.4341458231210709E-2</v>
      </c>
      <c r="G99">
        <v>0.1084374412894249</v>
      </c>
      <c r="H99">
        <v>0.653839111328125</v>
      </c>
      <c r="I99">
        <v>6.1066042631864548E-2</v>
      </c>
      <c r="J99">
        <v>0.88601422309875488</v>
      </c>
      <c r="K99">
        <v>7.9068586230278015E-2</v>
      </c>
      <c r="L99">
        <v>2.1006691735237837E-2</v>
      </c>
      <c r="M99">
        <v>3.9021221920847893E-2</v>
      </c>
      <c r="N99">
        <v>3.2060351222753525E-2</v>
      </c>
      <c r="O99">
        <v>9.2591941356658936E-2</v>
      </c>
      <c r="P99">
        <v>0.56901043653488159</v>
      </c>
      <c r="Q99">
        <v>5.3254995495080948E-2</v>
      </c>
      <c r="R99">
        <v>0.44624033570289612</v>
      </c>
      <c r="S99">
        <v>6.6326826810836792E-2</v>
      </c>
      <c r="T99">
        <v>2.2803418454714119E-2</v>
      </c>
      <c r="U99">
        <v>2.2298578172922134E-2</v>
      </c>
      <c r="V99">
        <v>2.688235230743885E-2</v>
      </c>
      <c r="W99">
        <v>3.9819277822971344E-2</v>
      </c>
      <c r="X99">
        <v>0.23012359440326691</v>
      </c>
      <c r="Y99">
        <v>3.7986278533935547E-2</v>
      </c>
      <c r="Z99">
        <v>0.3305499255657196</v>
      </c>
      <c r="AA99">
        <v>6.0904759913682938E-2</v>
      </c>
      <c r="AB99">
        <v>2.1685040323063731E-2</v>
      </c>
      <c r="AC99">
        <v>1.6346641816198826E-2</v>
      </c>
      <c r="AD99">
        <v>2.5090951472520828E-2</v>
      </c>
      <c r="AE99">
        <v>2.7194568887352943E-2</v>
      </c>
      <c r="AF99">
        <v>0.1458231657743454</v>
      </c>
      <c r="AG99">
        <v>3.3504791557788849E-2</v>
      </c>
      <c r="AH99">
        <v>0.17690008878707886</v>
      </c>
      <c r="AI99">
        <v>4.8510599881410599E-2</v>
      </c>
      <c r="AJ99">
        <v>1.7321073246421292E-2</v>
      </c>
      <c r="AK99">
        <v>7.7086405362933874E-3</v>
      </c>
      <c r="AL99">
        <v>1.9101409241557121E-2</v>
      </c>
      <c r="AM99">
        <v>1.0565159842371941E-2</v>
      </c>
      <c r="AN99">
        <v>5.3034774959087372E-2</v>
      </c>
      <c r="AO99">
        <v>2.0658431574702263E-2</v>
      </c>
      <c r="AP99">
        <v>0.13815964758396149</v>
      </c>
      <c r="AQ99">
        <v>4.2723596096038818E-2</v>
      </c>
      <c r="AR99">
        <v>1.5255203834385611E-2</v>
      </c>
      <c r="AS99">
        <v>5.4009886225685477E-3</v>
      </c>
      <c r="AT99">
        <v>1.6369568184018135E-2</v>
      </c>
      <c r="AU99">
        <v>7.0177512243390083E-3</v>
      </c>
      <c r="AV99">
        <v>3.5793591290712357E-2</v>
      </c>
      <c r="AW99">
        <v>1.5598947182297707E-2</v>
      </c>
      <c r="AX99">
        <v>7.9525209963321686E-2</v>
      </c>
      <c r="AY99">
        <v>2.9631035402417183E-2</v>
      </c>
      <c r="AZ99">
        <v>1.0801730793900788E-2</v>
      </c>
      <c r="BA99">
        <v>2.3115401854738593E-3</v>
      </c>
      <c r="BB99">
        <v>1.0960626415908337E-2</v>
      </c>
      <c r="BC99">
        <v>2.878628671169281E-3</v>
      </c>
      <c r="BD99">
        <v>1.5768241137266159E-2</v>
      </c>
      <c r="BE99">
        <v>7.1734068915247917E-3</v>
      </c>
      <c r="BF99">
        <v>3.4821365028619766E-2</v>
      </c>
      <c r="BG99">
        <v>1.4334984123706818E-2</v>
      </c>
      <c r="BH99">
        <v>5.8921949089381087E-3</v>
      </c>
      <c r="BI99">
        <v>5.4655669373460114E-4</v>
      </c>
      <c r="BJ99">
        <v>6.5526310354471207E-3</v>
      </c>
      <c r="BK99">
        <v>8.0567353870719671E-4</v>
      </c>
      <c r="BL99">
        <v>4.6312613412737846E-3</v>
      </c>
      <c r="BM99">
        <v>2.0580615382641554E-3</v>
      </c>
      <c r="BN99">
        <v>0.11398577690124512</v>
      </c>
      <c r="BO99">
        <v>2.8285607695579529E-3</v>
      </c>
      <c r="BP99">
        <v>-7.2837101761251688E-3</v>
      </c>
      <c r="BQ99">
        <v>7.6746158301830292E-3</v>
      </c>
      <c r="BR99">
        <v>2.2811070084571838E-3</v>
      </c>
      <c r="BS99">
        <v>1.5845499932765961E-2</v>
      </c>
      <c r="BT99">
        <v>8.4828674793243408E-2</v>
      </c>
      <c r="BU99">
        <v>7.8110471367835999E-3</v>
      </c>
      <c r="BV99">
        <v>0.55375966429710388</v>
      </c>
      <c r="BW99">
        <v>1.5570320188999176E-2</v>
      </c>
      <c r="BX99">
        <v>-9.0804368956014514E-3</v>
      </c>
      <c r="BY99">
        <v>2.4397259578108788E-2</v>
      </c>
      <c r="BZ99">
        <v>7.4591059237718582E-3</v>
      </c>
      <c r="CA99">
        <v>6.8618163466453552E-2</v>
      </c>
      <c r="CB99">
        <v>0.42371551692485809</v>
      </c>
      <c r="CC99">
        <v>2.3079764097929001E-2</v>
      </c>
      <c r="CD99">
        <v>0.43977388739585876</v>
      </c>
      <c r="CE99">
        <v>1.2741759419441223E-2</v>
      </c>
      <c r="CF99">
        <v>-1.7967267194762826E-3</v>
      </c>
      <c r="CG99">
        <v>1.6722643747925758E-2</v>
      </c>
      <c r="CH99">
        <v>5.1779989153146744E-3</v>
      </c>
      <c r="CI99">
        <v>5.2772663533687592E-2</v>
      </c>
      <c r="CJ99">
        <v>0.33888684213161469</v>
      </c>
      <c r="CK99">
        <v>1.5268716961145401E-2</v>
      </c>
    </row>
    <row r="100" spans="1:89" x14ac:dyDescent="0.2">
      <c r="A100">
        <v>2011</v>
      </c>
      <c r="B100">
        <v>1</v>
      </c>
      <c r="C100">
        <v>8.2630440592765808E-2</v>
      </c>
      <c r="D100">
        <v>1.1533694807440042E-2</v>
      </c>
      <c r="E100">
        <v>5.1099611446261406E-2</v>
      </c>
      <c r="F100">
        <v>3.6482729017734528E-2</v>
      </c>
      <c r="G100">
        <v>0.10722589492797852</v>
      </c>
      <c r="H100">
        <v>0.64736604690551758</v>
      </c>
      <c r="I100">
        <v>6.3661597669124603E-2</v>
      </c>
      <c r="J100">
        <v>0.88875395059585571</v>
      </c>
      <c r="K100">
        <v>7.9688616096973419E-2</v>
      </c>
      <c r="L100">
        <v>1.9201209535822272E-2</v>
      </c>
      <c r="M100">
        <v>4.3222900480031967E-2</v>
      </c>
      <c r="N100">
        <v>3.4242033958435059E-2</v>
      </c>
      <c r="O100">
        <v>9.1166757047176361E-2</v>
      </c>
      <c r="P100">
        <v>0.5652768611907959</v>
      </c>
      <c r="Q100">
        <v>5.595557764172554E-2</v>
      </c>
      <c r="R100">
        <v>0.45288512110710144</v>
      </c>
      <c r="S100">
        <v>6.7320927977561951E-2</v>
      </c>
      <c r="T100">
        <v>2.2085050004534423E-2</v>
      </c>
      <c r="U100">
        <v>2.510514110326767E-2</v>
      </c>
      <c r="V100">
        <v>2.893887460231781E-2</v>
      </c>
      <c r="W100">
        <v>3.9068128913640976E-2</v>
      </c>
      <c r="X100">
        <v>0.22996415197849274</v>
      </c>
      <c r="Y100">
        <v>4.0402859449386597E-2</v>
      </c>
      <c r="Z100">
        <v>0.3373202383518219</v>
      </c>
      <c r="AA100">
        <v>6.2117613852024078E-2</v>
      </c>
      <c r="AB100">
        <v>2.0932631392497569E-2</v>
      </c>
      <c r="AC100">
        <v>1.8986537586897612E-2</v>
      </c>
      <c r="AD100">
        <v>2.6794847100973129E-2</v>
      </c>
      <c r="AE100">
        <v>2.6792434975504875E-2</v>
      </c>
      <c r="AF100">
        <v>0.14640988409519196</v>
      </c>
      <c r="AG100">
        <v>3.528628870844841E-2</v>
      </c>
      <c r="AH100">
        <v>0.18234340846538544</v>
      </c>
      <c r="AI100">
        <v>4.9828119575977325E-2</v>
      </c>
      <c r="AJ100">
        <v>1.6764127241913229E-2</v>
      </c>
      <c r="AK100">
        <v>9.4243194907903671E-3</v>
      </c>
      <c r="AL100">
        <v>2.0407620817422867E-2</v>
      </c>
      <c r="AM100">
        <v>1.0600246489048004E-2</v>
      </c>
      <c r="AN100">
        <v>5.328034982085228E-2</v>
      </c>
      <c r="AO100">
        <v>2.203863300383091E-2</v>
      </c>
      <c r="AP100">
        <v>0.14287328720092773</v>
      </c>
      <c r="AQ100">
        <v>4.4400874525308609E-2</v>
      </c>
      <c r="AR100">
        <v>1.4861475778161548E-2</v>
      </c>
      <c r="AS100">
        <v>7.0197760360315442E-3</v>
      </c>
      <c r="AT100">
        <v>1.7377948388457298E-2</v>
      </c>
      <c r="AU100">
        <v>7.0554455742239952E-3</v>
      </c>
      <c r="AV100">
        <v>3.549252450466156E-2</v>
      </c>
      <c r="AW100">
        <v>1.666523702442646E-2</v>
      </c>
      <c r="AX100">
        <v>8.2974769175052643E-2</v>
      </c>
      <c r="AY100">
        <v>3.1892206519842148E-2</v>
      </c>
      <c r="AZ100">
        <v>1.0531685655223555E-2</v>
      </c>
      <c r="BA100">
        <v>3.3220162731595337E-3</v>
      </c>
      <c r="BB100">
        <v>1.1186745017766953E-2</v>
      </c>
      <c r="BC100">
        <v>2.7952261734753847E-3</v>
      </c>
      <c r="BD100">
        <v>1.5461763367056847E-2</v>
      </c>
      <c r="BE100">
        <v>7.7851219102740288E-3</v>
      </c>
      <c r="BF100">
        <v>3.7959977984428406E-2</v>
      </c>
      <c r="BG100">
        <v>1.8292946740984917E-2</v>
      </c>
      <c r="BH100">
        <v>5.555708426527417E-3</v>
      </c>
      <c r="BI100">
        <v>1.0779264266602695E-3</v>
      </c>
      <c r="BJ100">
        <v>5.9338551945984364E-3</v>
      </c>
      <c r="BK100">
        <v>6.8576575722545385E-4</v>
      </c>
      <c r="BL100">
        <v>4.3558152392506599E-3</v>
      </c>
      <c r="BM100">
        <v>2.0579604897648096E-3</v>
      </c>
      <c r="BN100">
        <v>0.11124604940414429</v>
      </c>
      <c r="BO100">
        <v>2.9418244957923889E-3</v>
      </c>
      <c r="BP100">
        <v>-7.6675147283822298E-3</v>
      </c>
      <c r="BQ100">
        <v>7.8767109662294388E-3</v>
      </c>
      <c r="BR100">
        <v>2.240695059299469E-3</v>
      </c>
      <c r="BS100">
        <v>1.6059137880802155E-2</v>
      </c>
      <c r="BT100">
        <v>8.208918571472168E-2</v>
      </c>
      <c r="BU100">
        <v>7.7060200273990631E-3</v>
      </c>
      <c r="BV100">
        <v>0.54711487889289856</v>
      </c>
      <c r="BW100">
        <v>1.5309512615203857E-2</v>
      </c>
      <c r="BX100">
        <v>-1.0551355197094381E-2</v>
      </c>
      <c r="BY100">
        <v>2.5994470342993736E-2</v>
      </c>
      <c r="BZ100">
        <v>7.5438544154167175E-3</v>
      </c>
      <c r="CA100">
        <v>6.815776601433754E-2</v>
      </c>
      <c r="CB100">
        <v>0.41740189492702484</v>
      </c>
      <c r="CC100">
        <v>2.3258738219738007E-2</v>
      </c>
      <c r="CD100">
        <v>0.43586882948875427</v>
      </c>
      <c r="CE100">
        <v>1.2367688119411469E-2</v>
      </c>
      <c r="CF100">
        <v>-2.8838404687121511E-3</v>
      </c>
      <c r="CG100">
        <v>1.8117759376764297E-2</v>
      </c>
      <c r="CH100">
        <v>5.3031593561172485E-3</v>
      </c>
      <c r="CI100">
        <v>5.2098628133535385E-2</v>
      </c>
      <c r="CJ100">
        <v>0.33531270921230316</v>
      </c>
      <c r="CK100">
        <v>1.5552718192338943E-2</v>
      </c>
    </row>
    <row r="101" spans="1:89" x14ac:dyDescent="0.2">
      <c r="A101">
        <v>2012</v>
      </c>
      <c r="B101">
        <v>1</v>
      </c>
      <c r="C101">
        <v>8.4178909659385681E-2</v>
      </c>
      <c r="D101">
        <v>1.4344518538564444E-2</v>
      </c>
      <c r="E101">
        <v>5.2907098084688187E-2</v>
      </c>
      <c r="F101">
        <v>3.8532901555299759E-2</v>
      </c>
      <c r="G101">
        <v>0.10607113689184189</v>
      </c>
      <c r="H101">
        <v>0.63903021812438965</v>
      </c>
      <c r="I101">
        <v>6.4935222268104553E-2</v>
      </c>
      <c r="J101">
        <v>0.8902430534362793</v>
      </c>
      <c r="K101">
        <v>8.1593751907348633E-2</v>
      </c>
      <c r="L101">
        <v>2.1246367366984487E-2</v>
      </c>
      <c r="M101">
        <v>4.5058079063892365E-2</v>
      </c>
      <c r="N101">
        <v>3.6275457590818405E-2</v>
      </c>
      <c r="O101">
        <v>9.0832844376564026E-2</v>
      </c>
      <c r="P101">
        <v>0.55801886320114136</v>
      </c>
      <c r="Q101">
        <v>5.7217691093683243E-2</v>
      </c>
      <c r="R101">
        <v>0.46244555711746216</v>
      </c>
      <c r="S101">
        <v>7.0790611207485199E-2</v>
      </c>
      <c r="T101">
        <v>2.3943455540575087E-2</v>
      </c>
      <c r="U101">
        <v>2.5845613330602646E-2</v>
      </c>
      <c r="V101">
        <v>3.1012300401926041E-2</v>
      </c>
      <c r="W101">
        <v>3.9687357842922211E-2</v>
      </c>
      <c r="X101">
        <v>0.22930124402046204</v>
      </c>
      <c r="Y101">
        <v>4.1864983737468719E-2</v>
      </c>
      <c r="Z101">
        <v>0.34806683659553528</v>
      </c>
      <c r="AA101">
        <v>6.5879277884960175E-2</v>
      </c>
      <c r="AB101">
        <v>2.2774969693273306E-2</v>
      </c>
      <c r="AC101">
        <v>1.9258109387010336E-2</v>
      </c>
      <c r="AD101">
        <v>2.8872337192296982E-2</v>
      </c>
      <c r="AE101">
        <v>2.7230814099311829E-2</v>
      </c>
      <c r="AF101">
        <v>0.14746569097042084</v>
      </c>
      <c r="AG101">
        <v>3.6585647612810135E-2</v>
      </c>
      <c r="AH101">
        <v>0.19275078177452087</v>
      </c>
      <c r="AI101">
        <v>5.3366303443908691E-2</v>
      </c>
      <c r="AJ101">
        <v>1.7986149730859324E-2</v>
      </c>
      <c r="AK101">
        <v>9.5117131713777781E-3</v>
      </c>
      <c r="AL101">
        <v>2.2351726889610291E-2</v>
      </c>
      <c r="AM101">
        <v>1.1035101488232613E-2</v>
      </c>
      <c r="AN101">
        <v>5.5187348276376724E-2</v>
      </c>
      <c r="AO101">
        <v>2.3312442004680634E-2</v>
      </c>
      <c r="AP101">
        <v>0.15219533443450928</v>
      </c>
      <c r="AQ101">
        <v>4.7324337065219879E-2</v>
      </c>
      <c r="AR101">
        <v>1.5933586866594851E-2</v>
      </c>
      <c r="AS101">
        <v>6.959551596082747E-3</v>
      </c>
      <c r="AT101">
        <v>1.9066506996750832E-2</v>
      </c>
      <c r="AU101">
        <v>7.6189609244465828E-3</v>
      </c>
      <c r="AV101">
        <v>3.7634212523698807E-2</v>
      </c>
      <c r="AW101">
        <v>1.7658185213804245E-2</v>
      </c>
      <c r="AX101">
        <v>8.9475661516189575E-2</v>
      </c>
      <c r="AY101">
        <v>3.3330332487821579E-2</v>
      </c>
      <c r="AZ101">
        <v>1.1340635592205217E-2</v>
      </c>
      <c r="BA101">
        <v>3.2362767960876226E-3</v>
      </c>
      <c r="BB101">
        <v>1.288377121090889E-2</v>
      </c>
      <c r="BC101">
        <v>3.1934611033648252E-3</v>
      </c>
      <c r="BD101">
        <v>1.6975326463580132E-2</v>
      </c>
      <c r="BE101">
        <v>8.5158590227365494E-3</v>
      </c>
      <c r="BF101">
        <v>4.083092138171196E-2</v>
      </c>
      <c r="BG101">
        <v>1.7448790371417999E-2</v>
      </c>
      <c r="BH101">
        <v>6.1642996051887167E-3</v>
      </c>
      <c r="BI101">
        <v>9.2906580539420247E-4</v>
      </c>
      <c r="BJ101">
        <v>7.3663219809532166E-3</v>
      </c>
      <c r="BK101">
        <v>9.3030539574101567E-4</v>
      </c>
      <c r="BL101">
        <v>5.4758819751441479E-3</v>
      </c>
      <c r="BM101">
        <v>2.5162575766444206E-3</v>
      </c>
      <c r="BN101">
        <v>0.1097569465637207</v>
      </c>
      <c r="BO101">
        <v>2.5851577520370483E-3</v>
      </c>
      <c r="BP101">
        <v>-6.901848828420043E-3</v>
      </c>
      <c r="BQ101">
        <v>7.8490190207958221E-3</v>
      </c>
      <c r="BR101">
        <v>2.2574439644813538E-3</v>
      </c>
      <c r="BS101">
        <v>1.5238292515277863E-2</v>
      </c>
      <c r="BT101">
        <v>8.1011354923248291E-2</v>
      </c>
      <c r="BU101">
        <v>7.7175311744213104E-3</v>
      </c>
      <c r="BV101">
        <v>0.53755444288253784</v>
      </c>
      <c r="BW101">
        <v>1.3388298451900482E-2</v>
      </c>
      <c r="BX101">
        <v>-9.5989370020106435E-3</v>
      </c>
      <c r="BY101">
        <v>2.7061484754085541E-2</v>
      </c>
      <c r="BZ101">
        <v>7.5206011533737183E-3</v>
      </c>
      <c r="CA101">
        <v>6.6383779048919678E-2</v>
      </c>
      <c r="CB101">
        <v>0.40972897410392761</v>
      </c>
      <c r="CC101">
        <v>2.3070238530635834E-2</v>
      </c>
      <c r="CD101">
        <v>0.42779749631881714</v>
      </c>
      <c r="CE101">
        <v>1.0803140699863434E-2</v>
      </c>
      <c r="CF101">
        <v>-2.6970881735906005E-3</v>
      </c>
      <c r="CG101">
        <v>1.9212465733289719E-2</v>
      </c>
      <c r="CH101">
        <v>5.2631571888923645E-3</v>
      </c>
      <c r="CI101">
        <v>5.1145486533641815E-2</v>
      </c>
      <c r="CJ101">
        <v>0.32871761918067932</v>
      </c>
      <c r="CK101">
        <v>1.5352707356214523E-2</v>
      </c>
    </row>
    <row r="102" spans="1:89" x14ac:dyDescent="0.2">
      <c r="A102">
        <v>2013</v>
      </c>
      <c r="B102">
        <v>1</v>
      </c>
      <c r="C102">
        <v>8.0993637442588806E-2</v>
      </c>
      <c r="D102">
        <v>1.90700339153409E-2</v>
      </c>
      <c r="E102">
        <v>5.4794628173112869E-2</v>
      </c>
      <c r="F102">
        <v>3.8828808814287186E-2</v>
      </c>
      <c r="G102">
        <v>9.7829557955265045E-2</v>
      </c>
      <c r="H102">
        <v>0.64216214418411255</v>
      </c>
      <c r="I102">
        <v>6.6321179270744324E-2</v>
      </c>
      <c r="J102">
        <v>0.88898617029190063</v>
      </c>
      <c r="K102">
        <v>7.8504346311092377E-2</v>
      </c>
      <c r="L102">
        <v>2.3630180628970265E-2</v>
      </c>
      <c r="M102">
        <v>4.7083579003810883E-2</v>
      </c>
      <c r="N102">
        <v>3.6621000617742538E-2</v>
      </c>
      <c r="O102">
        <v>8.470628410577774E-2</v>
      </c>
      <c r="P102">
        <v>0.55984944105148315</v>
      </c>
      <c r="Q102">
        <v>5.8591350913047791E-2</v>
      </c>
      <c r="R102">
        <v>0.45634415745735168</v>
      </c>
      <c r="S102">
        <v>6.720365583896637E-2</v>
      </c>
      <c r="T102">
        <v>2.3479278082959354E-2</v>
      </c>
      <c r="U102">
        <v>2.7807543985545635E-2</v>
      </c>
      <c r="V102">
        <v>3.1601648777723312E-2</v>
      </c>
      <c r="W102">
        <v>3.5231780260801315E-2</v>
      </c>
      <c r="X102">
        <v>0.22734548151493073</v>
      </c>
      <c r="Y102">
        <v>4.3674774467945099E-2</v>
      </c>
      <c r="Z102">
        <v>0.3403918445110321</v>
      </c>
      <c r="AA102">
        <v>6.165768951177597E-2</v>
      </c>
      <c r="AB102">
        <v>2.1707628620788455E-2</v>
      </c>
      <c r="AC102">
        <v>2.1209046710282564E-2</v>
      </c>
      <c r="AD102">
        <v>2.9546678066253662E-2</v>
      </c>
      <c r="AE102">
        <v>2.3370472714304924E-2</v>
      </c>
      <c r="AF102">
        <v>0.14444917440414429</v>
      </c>
      <c r="AG102">
        <v>3.8451153784990311E-2</v>
      </c>
      <c r="AH102">
        <v>0.18340858817100525</v>
      </c>
      <c r="AI102">
        <v>4.8368591815233231E-2</v>
      </c>
      <c r="AJ102">
        <v>1.6696301609044895E-2</v>
      </c>
      <c r="AK102">
        <v>1.1135834967717528E-2</v>
      </c>
      <c r="AL102">
        <v>2.2481195628643036E-2</v>
      </c>
      <c r="AM102">
        <v>8.3949975669384003E-3</v>
      </c>
      <c r="AN102">
        <v>5.2887223660945892E-2</v>
      </c>
      <c r="AO102">
        <v>2.3444447666406631E-2</v>
      </c>
      <c r="AP102">
        <v>0.14329005777835846</v>
      </c>
      <c r="AQ102">
        <v>4.3054580688476562E-2</v>
      </c>
      <c r="AR102">
        <v>1.4403208740986884E-2</v>
      </c>
      <c r="AS102">
        <v>8.2293609157204628E-3</v>
      </c>
      <c r="AT102">
        <v>1.8886588513851166E-2</v>
      </c>
      <c r="AU102">
        <v>5.3524347022175789E-3</v>
      </c>
      <c r="AV102">
        <v>3.586326539516449E-2</v>
      </c>
      <c r="AW102">
        <v>1.7500612884759903E-2</v>
      </c>
      <c r="AX102">
        <v>8.3586238324642181E-2</v>
      </c>
      <c r="AY102">
        <v>3.107096254825592E-2</v>
      </c>
      <c r="AZ102">
        <v>1.0217395800282247E-2</v>
      </c>
      <c r="BA102">
        <v>3.7812277441844344E-3</v>
      </c>
      <c r="BB102">
        <v>1.2088502757251263E-2</v>
      </c>
      <c r="BC102">
        <v>2.0609647035598755E-3</v>
      </c>
      <c r="BD102">
        <v>1.6180504113435745E-2</v>
      </c>
      <c r="BE102">
        <v>8.1866830587387085E-3</v>
      </c>
      <c r="BF102">
        <v>3.8079064339399338E-2</v>
      </c>
      <c r="BG102">
        <v>1.7636271193623543E-2</v>
      </c>
      <c r="BH102">
        <v>5.5346553472190863E-3</v>
      </c>
      <c r="BI102">
        <v>1.0503168450668454E-3</v>
      </c>
      <c r="BJ102">
        <v>6.04218989610672E-3</v>
      </c>
      <c r="BK102">
        <v>6.0463330009952188E-4</v>
      </c>
      <c r="BL102">
        <v>5.2087106741964817E-3</v>
      </c>
      <c r="BM102">
        <v>2.0022874232381582E-3</v>
      </c>
      <c r="BN102">
        <v>0.11101382970809937</v>
      </c>
      <c r="BO102">
        <v>2.4892911314964294E-3</v>
      </c>
      <c r="BP102">
        <v>-4.560146713629365E-3</v>
      </c>
      <c r="BQ102">
        <v>7.7110491693019867E-3</v>
      </c>
      <c r="BR102">
        <v>2.2078081965446472E-3</v>
      </c>
      <c r="BS102">
        <v>1.3123273849487305E-2</v>
      </c>
      <c r="BT102">
        <v>8.2312703132629395E-2</v>
      </c>
      <c r="BU102">
        <v>7.7298283576965332E-3</v>
      </c>
      <c r="BV102">
        <v>0.54365584254264832</v>
      </c>
      <c r="BW102">
        <v>1.3789981603622437E-2</v>
      </c>
      <c r="BX102">
        <v>-4.4092441676184535E-3</v>
      </c>
      <c r="BY102">
        <v>2.6987084187567234E-2</v>
      </c>
      <c r="BZ102">
        <v>7.2271600365638733E-3</v>
      </c>
      <c r="CA102">
        <v>6.259777769446373E-2</v>
      </c>
      <c r="CB102">
        <v>0.41481666266918182</v>
      </c>
      <c r="CC102">
        <v>2.2646404802799225E-2</v>
      </c>
      <c r="CD102">
        <v>0.43264201283454895</v>
      </c>
      <c r="CE102">
        <v>1.1300690472126007E-2</v>
      </c>
      <c r="CF102">
        <v>1.5090254601091146E-4</v>
      </c>
      <c r="CG102">
        <v>1.9276035018265247E-2</v>
      </c>
      <c r="CH102">
        <v>5.0193518400192261E-3</v>
      </c>
      <c r="CI102">
        <v>4.9474503844976425E-2</v>
      </c>
      <c r="CJ102">
        <v>0.33250395953655243</v>
      </c>
      <c r="CK102">
        <v>1.4916576445102692E-2</v>
      </c>
    </row>
    <row r="103" spans="1:89" x14ac:dyDescent="0.2">
      <c r="A103">
        <v>2014</v>
      </c>
      <c r="B103">
        <v>1</v>
      </c>
      <c r="C103">
        <v>8.750518411397934E-2</v>
      </c>
      <c r="D103">
        <v>1.3745085336267948E-2</v>
      </c>
      <c r="E103">
        <v>5.5755086243152618E-2</v>
      </c>
      <c r="F103">
        <v>3.848663717508316E-2</v>
      </c>
      <c r="G103">
        <v>0.1007530689239502</v>
      </c>
      <c r="H103">
        <v>0.63920241594314575</v>
      </c>
      <c r="I103">
        <v>6.4552545547485352E-2</v>
      </c>
      <c r="J103">
        <v>0.89034700393676758</v>
      </c>
      <c r="K103">
        <v>8.4993042051792145E-2</v>
      </c>
      <c r="L103">
        <v>1.9777713809162378E-2</v>
      </c>
      <c r="M103">
        <v>4.826592281460762E-2</v>
      </c>
      <c r="N103">
        <v>3.6284230649471283E-2</v>
      </c>
      <c r="O103">
        <v>8.7647877633571625E-2</v>
      </c>
      <c r="P103">
        <v>0.55655401945114136</v>
      </c>
      <c r="Q103">
        <v>5.6824170053005219E-2</v>
      </c>
      <c r="R103">
        <v>0.46132200956344604</v>
      </c>
      <c r="S103">
        <v>7.2991162538528442E-2</v>
      </c>
      <c r="T103">
        <v>2.1754987887106836E-2</v>
      </c>
      <c r="U103">
        <v>2.9017140157520771E-2</v>
      </c>
      <c r="V103">
        <v>3.1328883022069931E-2</v>
      </c>
      <c r="W103">
        <v>3.6870524287223816E-2</v>
      </c>
      <c r="X103">
        <v>0.22756576538085938</v>
      </c>
      <c r="Y103">
        <v>4.1793555021286011E-2</v>
      </c>
      <c r="Z103">
        <v>0.34587982296943665</v>
      </c>
      <c r="AA103">
        <v>6.75472691655159E-2</v>
      </c>
      <c r="AB103">
        <v>2.0569724030792713E-2</v>
      </c>
      <c r="AC103">
        <v>2.2407735697925091E-2</v>
      </c>
      <c r="AD103">
        <v>2.9221927747130394E-2</v>
      </c>
      <c r="AE103">
        <v>2.470114454627037E-2</v>
      </c>
      <c r="AF103">
        <v>0.14480777084827423</v>
      </c>
      <c r="AG103">
        <v>3.6624256521463394E-2</v>
      </c>
      <c r="AH103">
        <v>0.1883997917175293</v>
      </c>
      <c r="AI103">
        <v>5.289609357714653E-2</v>
      </c>
      <c r="AJ103">
        <v>1.6046934702899307E-2</v>
      </c>
      <c r="AK103">
        <v>1.2720647035166621E-2</v>
      </c>
      <c r="AL103">
        <v>2.2245224565267563E-2</v>
      </c>
      <c r="AM103">
        <v>8.8788056746125221E-3</v>
      </c>
      <c r="AN103">
        <v>5.3794737905263901E-2</v>
      </c>
      <c r="AO103">
        <v>2.1817348897457123E-2</v>
      </c>
      <c r="AP103">
        <v>0.14745393395423889</v>
      </c>
      <c r="AQ103">
        <v>4.6679820865392685E-2</v>
      </c>
      <c r="AR103">
        <v>1.391123041685205E-2</v>
      </c>
      <c r="AS103">
        <v>9.3718766001984477E-3</v>
      </c>
      <c r="AT103">
        <v>1.8566003069281578E-2</v>
      </c>
      <c r="AU103">
        <v>5.6533836759626865E-3</v>
      </c>
      <c r="AV103">
        <v>3.7006564438343048E-2</v>
      </c>
      <c r="AW103">
        <v>1.6265055164694786E-2</v>
      </c>
      <c r="AX103">
        <v>8.5748903453350067E-2</v>
      </c>
      <c r="AY103">
        <v>3.3003728836774826E-2</v>
      </c>
      <c r="AZ103">
        <v>9.8244328673899872E-3</v>
      </c>
      <c r="BA103">
        <v>3.9789644069969654E-3</v>
      </c>
      <c r="BB103">
        <v>1.2283023446798325E-2</v>
      </c>
      <c r="BC103">
        <v>2.1811989136040211E-3</v>
      </c>
      <c r="BD103">
        <v>1.6803720965981483E-2</v>
      </c>
      <c r="BE103">
        <v>7.6738339848816395E-3</v>
      </c>
      <c r="BF103">
        <v>3.9022766053676605E-2</v>
      </c>
      <c r="BG103">
        <v>1.8258132040500641E-2</v>
      </c>
      <c r="BH103">
        <v>5.2177714401295816E-3</v>
      </c>
      <c r="BI103">
        <v>9.9465399398468435E-4</v>
      </c>
      <c r="BJ103">
        <v>6.5650292672216892E-3</v>
      </c>
      <c r="BK103">
        <v>6.4336491050198674E-4</v>
      </c>
      <c r="BL103">
        <v>5.4541407153010368E-3</v>
      </c>
      <c r="BM103">
        <v>1.8896711990237236E-3</v>
      </c>
      <c r="BN103">
        <v>0.10965299606323242</v>
      </c>
      <c r="BO103">
        <v>2.5121420621871948E-3</v>
      </c>
      <c r="BP103">
        <v>-6.0326284728944302E-3</v>
      </c>
      <c r="BQ103">
        <v>7.4891634285449982E-3</v>
      </c>
      <c r="BR103">
        <v>2.2024065256118774E-3</v>
      </c>
      <c r="BS103">
        <v>1.3105191290378571E-2</v>
      </c>
      <c r="BT103">
        <v>8.2648396492004395E-2</v>
      </c>
      <c r="BU103">
        <v>7.7283754944801331E-3</v>
      </c>
      <c r="BV103">
        <v>0.53867799043655396</v>
      </c>
      <c r="BW103">
        <v>1.4514021575450897E-2</v>
      </c>
      <c r="BX103">
        <v>-8.0099025508388877E-3</v>
      </c>
      <c r="BY103">
        <v>2.6737946085631847E-2</v>
      </c>
      <c r="BZ103">
        <v>7.1577541530132294E-3</v>
      </c>
      <c r="CA103">
        <v>6.3882544636726379E-2</v>
      </c>
      <c r="CB103">
        <v>0.41163665056228638</v>
      </c>
      <c r="CC103">
        <v>2.2758990526199341E-2</v>
      </c>
      <c r="CD103">
        <v>0.42902499437332153</v>
      </c>
      <c r="CE103">
        <v>1.2001879513263702E-2</v>
      </c>
      <c r="CF103">
        <v>-1.9772740779444575E-3</v>
      </c>
      <c r="CG103">
        <v>1.9248782657086849E-2</v>
      </c>
      <c r="CH103">
        <v>4.9553476274013519E-3</v>
      </c>
      <c r="CI103">
        <v>5.0777353346347809E-2</v>
      </c>
      <c r="CJ103">
        <v>0.32898825407028198</v>
      </c>
      <c r="CK103">
        <v>1.5030615031719208E-2</v>
      </c>
    </row>
    <row r="104" spans="1:89" x14ac:dyDescent="0.2">
      <c r="A104">
        <v>2015</v>
      </c>
      <c r="B104">
        <v>1</v>
      </c>
      <c r="C104">
        <v>8.7310679256916046E-2</v>
      </c>
      <c r="D104">
        <v>1.4566618483513594E-2</v>
      </c>
      <c r="E104">
        <v>5.9088880196213722E-2</v>
      </c>
      <c r="F104">
        <v>3.5167105495929718E-2</v>
      </c>
      <c r="G104">
        <v>9.6302337944507599E-2</v>
      </c>
      <c r="H104">
        <v>0.64709842205047607</v>
      </c>
      <c r="I104">
        <v>6.0465935617685318E-2</v>
      </c>
      <c r="J104">
        <v>0.89034140110015869</v>
      </c>
      <c r="K104">
        <v>8.4919661283493042E-2</v>
      </c>
      <c r="L104">
        <v>2.0777346100658178E-2</v>
      </c>
      <c r="M104">
        <v>5.130709707736969E-2</v>
      </c>
      <c r="N104">
        <v>3.284073993563652E-2</v>
      </c>
      <c r="O104">
        <v>8.3137832581996918E-2</v>
      </c>
      <c r="P104">
        <v>0.56501525640487671</v>
      </c>
      <c r="Q104">
        <v>5.2343439310789108E-2</v>
      </c>
      <c r="R104">
        <v>0.4629940390586853</v>
      </c>
      <c r="S104">
        <v>7.3618024587631226E-2</v>
      </c>
      <c r="T104">
        <v>2.2646722034551203E-2</v>
      </c>
      <c r="U104">
        <v>3.1883527524769306E-2</v>
      </c>
      <c r="V104">
        <v>2.8294268995523453E-2</v>
      </c>
      <c r="W104">
        <v>3.4878510981798172E-2</v>
      </c>
      <c r="X104">
        <v>0.2328493744134903</v>
      </c>
      <c r="Y104">
        <v>3.8823612034320831E-2</v>
      </c>
      <c r="Z104">
        <v>0.34676918387413025</v>
      </c>
      <c r="AA104">
        <v>6.8321414291858673E-2</v>
      </c>
      <c r="AB104">
        <v>2.1311325835995376E-2</v>
      </c>
      <c r="AC104">
        <v>2.4980204179883003E-2</v>
      </c>
      <c r="AD104">
        <v>2.6284102350473404E-2</v>
      </c>
      <c r="AE104">
        <v>2.3220691829919815E-2</v>
      </c>
      <c r="AF104">
        <v>0.14868131279945374</v>
      </c>
      <c r="AG104">
        <v>3.3970125019550323E-2</v>
      </c>
      <c r="AH104">
        <v>0.18819054961204529</v>
      </c>
      <c r="AI104">
        <v>5.3898114711046219E-2</v>
      </c>
      <c r="AJ104">
        <v>1.6605394979706034E-2</v>
      </c>
      <c r="AK104">
        <v>1.4055027277208865E-2</v>
      </c>
      <c r="AL104">
        <v>1.9543850794434547E-2</v>
      </c>
      <c r="AM104">
        <v>8.3769503980875015E-3</v>
      </c>
      <c r="AN104">
        <v>5.5666975677013397E-2</v>
      </c>
      <c r="AO104">
        <v>2.0044229924678802E-2</v>
      </c>
      <c r="AP104">
        <v>0.1473640650510788</v>
      </c>
      <c r="AQ104">
        <v>4.7726109623908997E-2</v>
      </c>
      <c r="AR104">
        <v>1.4460085556493141E-2</v>
      </c>
      <c r="AS104">
        <v>1.108157483395189E-2</v>
      </c>
      <c r="AT104">
        <v>1.6138574108481407E-2</v>
      </c>
      <c r="AU104">
        <v>5.3061968646943569E-3</v>
      </c>
      <c r="AV104">
        <v>3.7818189710378647E-2</v>
      </c>
      <c r="AW104">
        <v>1.483333483338356E-2</v>
      </c>
      <c r="AX104">
        <v>8.5485585033893585E-2</v>
      </c>
      <c r="AY104">
        <v>3.3788755536079407E-2</v>
      </c>
      <c r="AZ104">
        <v>1.0190188322667382E-2</v>
      </c>
      <c r="BA104">
        <v>4.8713888972997665E-3</v>
      </c>
      <c r="BB104">
        <v>1.0218564420938492E-2</v>
      </c>
      <c r="BC104">
        <v>2.0840840879827738E-3</v>
      </c>
      <c r="BD104">
        <v>1.7391543835401535E-2</v>
      </c>
      <c r="BE104">
        <v>6.9410600699484348E-3</v>
      </c>
      <c r="BF104">
        <v>3.8743730634450912E-2</v>
      </c>
      <c r="BG104">
        <v>1.8997868523001671E-2</v>
      </c>
      <c r="BH104">
        <v>5.4604294350610871E-3</v>
      </c>
      <c r="BI104">
        <v>1.1507950403029099E-3</v>
      </c>
      <c r="BJ104">
        <v>4.8665939830243587E-3</v>
      </c>
      <c r="BK104">
        <v>6.5692100906744599E-4</v>
      </c>
      <c r="BL104">
        <v>5.9148678556084633E-3</v>
      </c>
      <c r="BM104">
        <v>1.6962533118203282E-3</v>
      </c>
      <c r="BN104">
        <v>0.10965859889984131</v>
      </c>
      <c r="BO104">
        <v>2.3910179734230042E-3</v>
      </c>
      <c r="BP104">
        <v>-6.2107276171445847E-3</v>
      </c>
      <c r="BQ104">
        <v>7.7817831188440323E-3</v>
      </c>
      <c r="BR104">
        <v>2.3263655602931976E-3</v>
      </c>
      <c r="BS104">
        <v>1.3164505362510681E-2</v>
      </c>
      <c r="BT104">
        <v>8.2083165645599365E-2</v>
      </c>
      <c r="BU104">
        <v>8.1224963068962097E-3</v>
      </c>
      <c r="BV104">
        <v>0.5370059609413147</v>
      </c>
      <c r="BW104">
        <v>1.3692654669284821E-2</v>
      </c>
      <c r="BX104">
        <v>-8.0801035510376096E-3</v>
      </c>
      <c r="BY104">
        <v>2.7205352671444416E-2</v>
      </c>
      <c r="BZ104">
        <v>6.8728365004062653E-3</v>
      </c>
      <c r="CA104">
        <v>6.1423826962709427E-2</v>
      </c>
      <c r="CB104">
        <v>0.41424904763698578</v>
      </c>
      <c r="CC104">
        <v>2.1642323583364487E-2</v>
      </c>
      <c r="CD104">
        <v>0.42734736204147339</v>
      </c>
      <c r="CE104">
        <v>1.1301636695861816E-2</v>
      </c>
      <c r="CF104">
        <v>-1.8693759338930249E-3</v>
      </c>
      <c r="CG104">
        <v>1.9423569552600384E-2</v>
      </c>
      <c r="CH104">
        <v>4.5464709401130676E-3</v>
      </c>
      <c r="CI104">
        <v>4.8259321600198746E-2</v>
      </c>
      <c r="CJ104">
        <v>0.33216588199138641</v>
      </c>
      <c r="CK104">
        <v>1.3519827276468277E-2</v>
      </c>
    </row>
    <row r="105" spans="1:89" x14ac:dyDescent="0.2">
      <c r="A105">
        <v>2016</v>
      </c>
      <c r="B105">
        <v>1</v>
      </c>
      <c r="C105">
        <v>8.7171472609043121E-2</v>
      </c>
      <c r="D105">
        <v>1.1421837843954563E-2</v>
      </c>
      <c r="E105">
        <v>6.1444936320185661E-2</v>
      </c>
      <c r="F105">
        <v>3.4689538180828094E-2</v>
      </c>
      <c r="G105">
        <v>9.4874754548072815E-2</v>
      </c>
      <c r="H105">
        <v>0.65238434076309204</v>
      </c>
      <c r="I105">
        <v>5.8013122528791428E-2</v>
      </c>
      <c r="J105">
        <v>0.89177525043487549</v>
      </c>
      <c r="K105">
        <v>8.4845051169395447E-2</v>
      </c>
      <c r="L105">
        <v>1.8490304006263614E-2</v>
      </c>
      <c r="M105">
        <v>5.359250120818615E-2</v>
      </c>
      <c r="N105">
        <v>3.242005780339241E-2</v>
      </c>
      <c r="O105">
        <v>8.1375040113925934E-2</v>
      </c>
      <c r="P105">
        <v>0.5709725022315979</v>
      </c>
      <c r="Q105">
        <v>5.0079789012670517E-2</v>
      </c>
      <c r="R105">
        <v>0.46170642971992493</v>
      </c>
      <c r="S105">
        <v>7.3426000773906708E-2</v>
      </c>
      <c r="T105">
        <v>2.1512056118808687E-2</v>
      </c>
      <c r="U105">
        <v>3.3141497522592545E-2</v>
      </c>
      <c r="V105">
        <v>2.7915921062231064E-2</v>
      </c>
      <c r="W105">
        <v>3.3620815724134445E-2</v>
      </c>
      <c r="X105">
        <v>0.23516559600830078</v>
      </c>
      <c r="Y105">
        <v>3.6924552172422409E-2</v>
      </c>
      <c r="Z105">
        <v>0.34458595514297485</v>
      </c>
      <c r="AA105">
        <v>6.7814871668815613E-2</v>
      </c>
      <c r="AB105">
        <v>2.0440178108401597E-2</v>
      </c>
      <c r="AC105">
        <v>2.6191954035311937E-2</v>
      </c>
      <c r="AD105">
        <v>2.5719763711094856E-2</v>
      </c>
      <c r="AE105">
        <v>2.2422030568122864E-2</v>
      </c>
      <c r="AF105">
        <v>0.15003819763660431</v>
      </c>
      <c r="AG105">
        <v>3.195895254611969E-2</v>
      </c>
      <c r="AH105">
        <v>0.18583822250366211</v>
      </c>
      <c r="AI105">
        <v>5.3474869579076767E-2</v>
      </c>
      <c r="AJ105">
        <v>1.6214422619668767E-2</v>
      </c>
      <c r="AK105">
        <v>1.498407602775842E-2</v>
      </c>
      <c r="AL105">
        <v>1.9221080467104912E-2</v>
      </c>
      <c r="AM105">
        <v>8.1551307812333107E-3</v>
      </c>
      <c r="AN105">
        <v>5.4888069629669189E-2</v>
      </c>
      <c r="AO105">
        <v>1.8900569528341293E-2</v>
      </c>
      <c r="AP105">
        <v>0.14506126940250397</v>
      </c>
      <c r="AQ105">
        <v>4.7422092407941818E-2</v>
      </c>
      <c r="AR105">
        <v>1.4079219617997296E-2</v>
      </c>
      <c r="AS105">
        <v>1.1369259445928037E-2</v>
      </c>
      <c r="AT105">
        <v>1.609347015619278E-2</v>
      </c>
      <c r="AU105">
        <v>5.1248413510620594E-3</v>
      </c>
      <c r="AV105">
        <v>3.6661367863416672E-2</v>
      </c>
      <c r="AW105">
        <v>1.4311021193861961E-2</v>
      </c>
      <c r="AX105">
        <v>8.3812281489372253E-2</v>
      </c>
      <c r="AY105">
        <v>3.3432595431804657E-2</v>
      </c>
      <c r="AZ105">
        <v>9.9872404989582719E-3</v>
      </c>
      <c r="BA105">
        <v>5.3223735303618014E-3</v>
      </c>
      <c r="BB105">
        <v>1.0202353820204735E-2</v>
      </c>
      <c r="BC105">
        <v>1.9281253917142749E-3</v>
      </c>
      <c r="BD105">
        <v>1.6029372811317444E-2</v>
      </c>
      <c r="BE105">
        <v>6.910223513841629E-3</v>
      </c>
      <c r="BF105">
        <v>3.7332672625780106E-2</v>
      </c>
      <c r="BG105">
        <v>1.8526550382375717E-2</v>
      </c>
      <c r="BH105">
        <v>5.4642029936076142E-3</v>
      </c>
      <c r="BI105">
        <v>1.3504632515832782E-3</v>
      </c>
      <c r="BJ105">
        <v>4.565434530377388E-3</v>
      </c>
      <c r="BK105">
        <v>5.7244719937443733E-4</v>
      </c>
      <c r="BL105">
        <v>5.2576754242181778E-3</v>
      </c>
      <c r="BM105">
        <v>1.5958989970386028E-3</v>
      </c>
      <c r="BN105">
        <v>0.10822474956512451</v>
      </c>
      <c r="BO105">
        <v>2.3264214396476746E-3</v>
      </c>
      <c r="BP105">
        <v>-7.0684661623090506E-3</v>
      </c>
      <c r="BQ105">
        <v>7.8524351119995117E-3</v>
      </c>
      <c r="BR105">
        <v>2.2694803774356842E-3</v>
      </c>
      <c r="BS105">
        <v>1.3499714434146881E-2</v>
      </c>
      <c r="BT105">
        <v>8.1411838531494141E-2</v>
      </c>
      <c r="BU105">
        <v>7.9333335161209106E-3</v>
      </c>
      <c r="BV105">
        <v>0.53829357028007507</v>
      </c>
      <c r="BW105">
        <v>1.3745471835136414E-2</v>
      </c>
      <c r="BX105">
        <v>-1.0090218274854124E-2</v>
      </c>
      <c r="BY105">
        <v>2.8303438797593117E-2</v>
      </c>
      <c r="BZ105">
        <v>6.7736171185970306E-3</v>
      </c>
      <c r="CA105">
        <v>6.125393882393837E-2</v>
      </c>
      <c r="CB105">
        <v>0.41721874475479126</v>
      </c>
      <c r="CC105">
        <v>2.1088570356369019E-2</v>
      </c>
      <c r="CD105">
        <v>0.43006882071495056</v>
      </c>
      <c r="CE105">
        <v>1.1419050395488739E-2</v>
      </c>
      <c r="CF105">
        <v>-3.021752112545073E-3</v>
      </c>
      <c r="CG105">
        <v>2.0451003685593605E-2</v>
      </c>
      <c r="CH105">
        <v>4.5041367411613464E-3</v>
      </c>
      <c r="CI105">
        <v>4.7754224389791489E-2</v>
      </c>
      <c r="CJ105">
        <v>0.33580690622329712</v>
      </c>
      <c r="CK105">
        <v>1.3155236840248108E-2</v>
      </c>
    </row>
    <row r="106" spans="1:89" x14ac:dyDescent="0.2">
      <c r="A106">
        <v>2017</v>
      </c>
      <c r="B106">
        <v>1</v>
      </c>
      <c r="C106">
        <v>8.7130896747112274E-2</v>
      </c>
      <c r="D106">
        <v>1.0523273842409253E-2</v>
      </c>
      <c r="E106">
        <v>6.1483949422836304E-2</v>
      </c>
      <c r="F106">
        <v>3.6223098635673523E-2</v>
      </c>
      <c r="G106">
        <v>9.5897406339645386E-2</v>
      </c>
      <c r="H106">
        <v>0.65068924427032471</v>
      </c>
      <c r="I106">
        <v>5.8052130043506622E-2</v>
      </c>
      <c r="J106">
        <v>0.88613402843475342</v>
      </c>
      <c r="K106">
        <v>8.4273144602775574E-2</v>
      </c>
      <c r="L106">
        <v>1.7948501510545611E-2</v>
      </c>
      <c r="M106">
        <v>5.2668174728751183E-2</v>
      </c>
      <c r="N106">
        <v>3.3845730125904083E-2</v>
      </c>
      <c r="O106">
        <v>8.0418124794960022E-2</v>
      </c>
      <c r="P106">
        <v>0.56713324785232544</v>
      </c>
      <c r="Q106">
        <v>4.9847099930047989E-2</v>
      </c>
      <c r="R106">
        <v>0.45900717377662659</v>
      </c>
      <c r="S106">
        <v>7.2957463562488556E-2</v>
      </c>
      <c r="T106">
        <v>2.2741595632396638E-2</v>
      </c>
      <c r="U106">
        <v>3.0791592784225941E-2</v>
      </c>
      <c r="V106">
        <v>2.9044846072793007E-2</v>
      </c>
      <c r="W106">
        <v>3.459152951836586E-2</v>
      </c>
      <c r="X106">
        <v>0.23284155130386353</v>
      </c>
      <c r="Y106">
        <v>3.6038603633642197E-2</v>
      </c>
      <c r="Z106">
        <v>0.34394878149032593</v>
      </c>
      <c r="AA106">
        <v>6.698908656835556E-2</v>
      </c>
      <c r="AB106">
        <v>2.1832566941156983E-2</v>
      </c>
      <c r="AC106">
        <v>2.2930935956537724E-2</v>
      </c>
      <c r="AD106">
        <v>2.6972344145178795E-2</v>
      </c>
      <c r="AE106">
        <v>2.3574704304337502E-2</v>
      </c>
      <c r="AF106">
        <v>0.15062423050403595</v>
      </c>
      <c r="AG106">
        <v>3.1024917960166931E-2</v>
      </c>
      <c r="AH106">
        <v>0.18650735914707184</v>
      </c>
      <c r="AI106">
        <v>5.2774649113416672E-2</v>
      </c>
      <c r="AJ106">
        <v>1.7924401763593778E-2</v>
      </c>
      <c r="AK106">
        <v>1.1333866510540247E-2</v>
      </c>
      <c r="AL106">
        <v>2.0737167447805405E-2</v>
      </c>
      <c r="AM106">
        <v>9.2394240200519562E-3</v>
      </c>
      <c r="AN106">
        <v>5.545579269528389E-2</v>
      </c>
      <c r="AO106">
        <v>1.9042061641812325E-2</v>
      </c>
      <c r="AP106">
        <v>0.14628919959068298</v>
      </c>
      <c r="AQ106">
        <v>4.630172997713089E-2</v>
      </c>
      <c r="AR106">
        <v>1.5998965449398383E-2</v>
      </c>
      <c r="AS106">
        <v>8.2580031594261527E-3</v>
      </c>
      <c r="AT106">
        <v>1.7750371247529984E-2</v>
      </c>
      <c r="AU106">
        <v>6.1744293197989464E-3</v>
      </c>
      <c r="AV106">
        <v>3.7366453558206558E-2</v>
      </c>
      <c r="AW106">
        <v>1.4439241029322147E-2</v>
      </c>
      <c r="AX106">
        <v>8.5598215460777283E-2</v>
      </c>
      <c r="AY106">
        <v>3.1704079359769821E-2</v>
      </c>
      <c r="AZ106">
        <v>1.1544568716999493E-2</v>
      </c>
      <c r="BA106">
        <v>3.7947430391795933E-3</v>
      </c>
      <c r="BB106">
        <v>1.1919804848730564E-2</v>
      </c>
      <c r="BC106">
        <v>2.3703626357018948E-3</v>
      </c>
      <c r="BD106">
        <v>1.716524176299572E-2</v>
      </c>
      <c r="BE106">
        <v>7.0994165726006031E-3</v>
      </c>
      <c r="BF106">
        <v>4.0241021662950516E-2</v>
      </c>
      <c r="BG106">
        <v>1.7275257036089897E-2</v>
      </c>
      <c r="BH106">
        <v>6.459530622805687E-3</v>
      </c>
      <c r="BI106">
        <v>1.1366151447873563E-3</v>
      </c>
      <c r="BJ106">
        <v>6.9225076586008072E-3</v>
      </c>
      <c r="BK106">
        <v>6.7051907535642385E-4</v>
      </c>
      <c r="BL106">
        <v>5.7157622650265694E-3</v>
      </c>
      <c r="BM106">
        <v>2.0608280319720507E-3</v>
      </c>
      <c r="BN106">
        <v>0.11386597156524658</v>
      </c>
      <c r="BO106">
        <v>2.8577521443367004E-3</v>
      </c>
      <c r="BP106">
        <v>-7.4252276681363583E-3</v>
      </c>
      <c r="BQ106">
        <v>8.8157746940851212E-3</v>
      </c>
      <c r="BR106">
        <v>2.3773685097694397E-3</v>
      </c>
      <c r="BS106">
        <v>1.5479281544685364E-2</v>
      </c>
      <c r="BT106">
        <v>8.3555996417999268E-2</v>
      </c>
      <c r="BU106">
        <v>8.2050301134586334E-3</v>
      </c>
      <c r="BV106">
        <v>0.54099282622337341</v>
      </c>
      <c r="BW106">
        <v>1.4173433184623718E-2</v>
      </c>
      <c r="BX106">
        <v>-1.2218321789987385E-2</v>
      </c>
      <c r="BY106">
        <v>3.0692356638610363E-2</v>
      </c>
      <c r="BZ106">
        <v>7.1782525628805161E-3</v>
      </c>
      <c r="CA106">
        <v>6.1305876821279526E-2</v>
      </c>
      <c r="CB106">
        <v>0.41784769296646118</v>
      </c>
      <c r="CC106">
        <v>2.2013526409864426E-2</v>
      </c>
      <c r="CD106">
        <v>0.42712685465812683</v>
      </c>
      <c r="CE106">
        <v>1.1315681040287018E-2</v>
      </c>
      <c r="CF106">
        <v>-4.793094121851027E-3</v>
      </c>
      <c r="CG106">
        <v>2.1876581944525242E-2</v>
      </c>
      <c r="CH106">
        <v>4.8008840531110764E-3</v>
      </c>
      <c r="CI106">
        <v>4.5826595276594162E-2</v>
      </c>
      <c r="CJ106">
        <v>0.33429169654846191</v>
      </c>
      <c r="CK106">
        <v>1.3808496296405792E-2</v>
      </c>
    </row>
    <row r="107" spans="1:89" x14ac:dyDescent="0.2">
      <c r="A107">
        <v>2018</v>
      </c>
      <c r="B107">
        <v>1</v>
      </c>
      <c r="C107">
        <v>8.9479357004165649E-2</v>
      </c>
      <c r="D107">
        <v>5.2828358020633459E-3</v>
      </c>
      <c r="E107">
        <v>6.0508901253342628E-2</v>
      </c>
      <c r="F107">
        <v>3.7360213696956635E-2</v>
      </c>
      <c r="G107">
        <v>9.7782820463180542E-2</v>
      </c>
      <c r="H107">
        <v>0.65219700336456299</v>
      </c>
      <c r="I107">
        <v>5.7388857007026672E-2</v>
      </c>
      <c r="J107">
        <v>0.88643461465835571</v>
      </c>
      <c r="K107">
        <v>8.6693480610847473E-2</v>
      </c>
      <c r="L107">
        <v>1.4229582855477929E-2</v>
      </c>
      <c r="M107">
        <v>5.1615163683891296E-2</v>
      </c>
      <c r="N107">
        <v>3.4954067319631577E-2</v>
      </c>
      <c r="O107">
        <v>8.2149535417556763E-2</v>
      </c>
      <c r="P107">
        <v>0.5676531195640564</v>
      </c>
      <c r="Q107">
        <v>4.913967102766037E-2</v>
      </c>
      <c r="R107">
        <v>0.45943921804428101</v>
      </c>
      <c r="S107">
        <v>7.555805891752243E-2</v>
      </c>
      <c r="T107">
        <v>2.1186525817029178E-2</v>
      </c>
      <c r="U107">
        <v>2.9554074630141258E-2</v>
      </c>
      <c r="V107">
        <v>3.0338363721966743E-2</v>
      </c>
      <c r="W107">
        <v>3.5994317382574081E-2</v>
      </c>
      <c r="X107">
        <v>0.23076137900352478</v>
      </c>
      <c r="Y107">
        <v>3.6046501249074936E-2</v>
      </c>
      <c r="Z107">
        <v>0.34489372372627258</v>
      </c>
      <c r="AA107">
        <v>6.9978579878807068E-2</v>
      </c>
      <c r="AB107">
        <v>2.0953204424586147E-2</v>
      </c>
      <c r="AC107">
        <v>2.2122317925095558E-2</v>
      </c>
      <c r="AD107">
        <v>2.8231361880898476E-2</v>
      </c>
      <c r="AE107">
        <v>2.4606307968497276E-2</v>
      </c>
      <c r="AF107">
        <v>0.14793725311756134</v>
      </c>
      <c r="AG107">
        <v>3.10647152364254E-2</v>
      </c>
      <c r="AH107">
        <v>0.18776266276836395</v>
      </c>
      <c r="AI107">
        <v>5.5104270577430725E-2</v>
      </c>
      <c r="AJ107">
        <v>1.7352360358927399E-2</v>
      </c>
      <c r="AK107">
        <v>1.0789139894768596E-2</v>
      </c>
      <c r="AL107">
        <v>2.1811189129948616E-2</v>
      </c>
      <c r="AM107">
        <v>9.4382455572485924E-3</v>
      </c>
      <c r="AN107">
        <v>5.3944800049066544E-2</v>
      </c>
      <c r="AO107">
        <v>1.9322667270898819E-2</v>
      </c>
      <c r="AP107">
        <v>0.14717838168144226</v>
      </c>
      <c r="AQ107">
        <v>4.8315003514289856E-2</v>
      </c>
      <c r="AR107">
        <v>1.5600002850987948E-2</v>
      </c>
      <c r="AS107">
        <v>7.7887796796858311E-3</v>
      </c>
      <c r="AT107">
        <v>1.8388047814369202E-2</v>
      </c>
      <c r="AU107">
        <v>6.1318832449615002E-3</v>
      </c>
      <c r="AV107">
        <v>3.6208305507898331E-2</v>
      </c>
      <c r="AW107">
        <v>1.4746364206075668E-2</v>
      </c>
      <c r="AX107">
        <v>8.6040705442428589E-2</v>
      </c>
      <c r="AY107">
        <v>3.3357460051774979E-2</v>
      </c>
      <c r="AZ107">
        <v>1.1259535749559291E-2</v>
      </c>
      <c r="BA107">
        <v>3.5494008916430175E-3</v>
      </c>
      <c r="BB107">
        <v>1.1995029635727406E-2</v>
      </c>
      <c r="BC107">
        <v>2.2533491719514132E-3</v>
      </c>
      <c r="BD107">
        <v>1.6450086608529091E-2</v>
      </c>
      <c r="BE107">
        <v>7.1758390404284E-3</v>
      </c>
      <c r="BF107">
        <v>4.011772945523262E-2</v>
      </c>
      <c r="BG107">
        <v>1.8302634358406067E-2</v>
      </c>
      <c r="BH107">
        <v>6.3469439990058163E-3</v>
      </c>
      <c r="BI107">
        <v>9.705325064714998E-4</v>
      </c>
      <c r="BJ107">
        <v>6.2939133495092392E-3</v>
      </c>
      <c r="BK107">
        <v>6.5467832610011101E-4</v>
      </c>
      <c r="BL107">
        <v>5.656953901052475E-3</v>
      </c>
      <c r="BM107">
        <v>1.8920729635283351E-3</v>
      </c>
      <c r="BN107">
        <v>0.11356538534164429</v>
      </c>
      <c r="BO107">
        <v>2.7858763933181763E-3</v>
      </c>
      <c r="BP107">
        <v>-8.9467470534145832E-3</v>
      </c>
      <c r="BQ107">
        <v>8.8937375694513321E-3</v>
      </c>
      <c r="BR107">
        <v>2.406146377325058E-3</v>
      </c>
      <c r="BS107">
        <v>1.5633285045623779E-2</v>
      </c>
      <c r="BT107">
        <v>8.4543883800506592E-2</v>
      </c>
      <c r="BU107">
        <v>8.2491859793663025E-3</v>
      </c>
      <c r="BV107">
        <v>0.54056078195571899</v>
      </c>
      <c r="BW107">
        <v>1.3921298086643219E-2</v>
      </c>
      <c r="BX107">
        <v>-1.5903690014965832E-2</v>
      </c>
      <c r="BY107">
        <v>3.095482662320137E-2</v>
      </c>
      <c r="BZ107">
        <v>7.0218499749898911E-3</v>
      </c>
      <c r="CA107">
        <v>6.1788503080606461E-2</v>
      </c>
      <c r="CB107">
        <v>0.42143562436103821</v>
      </c>
      <c r="CC107">
        <v>2.1342355757951736E-2</v>
      </c>
      <c r="CD107">
        <v>0.42699539661407471</v>
      </c>
      <c r="CE107">
        <v>1.1135421693325043E-2</v>
      </c>
      <c r="CF107">
        <v>-6.956942961551249E-3</v>
      </c>
      <c r="CG107">
        <v>2.2061089053750038E-2</v>
      </c>
      <c r="CH107">
        <v>4.6157035976648331E-3</v>
      </c>
      <c r="CI107">
        <v>4.6155218034982681E-2</v>
      </c>
      <c r="CJ107">
        <v>0.33689174056053162</v>
      </c>
      <c r="CK107">
        <v>1.3093169778585434E-2</v>
      </c>
    </row>
    <row r="108" spans="1:89" x14ac:dyDescent="0.2">
      <c r="A108">
        <v>2019</v>
      </c>
      <c r="B108">
        <v>1</v>
      </c>
      <c r="C108">
        <v>8.8043913245201111E-2</v>
      </c>
      <c r="D108">
        <v>1.6368161886930466E-3</v>
      </c>
      <c r="E108">
        <v>6.1422381550073624E-2</v>
      </c>
      <c r="F108">
        <v>3.7235785275697708E-2</v>
      </c>
      <c r="G108">
        <v>9.4451174139976501E-2</v>
      </c>
      <c r="H108">
        <v>0.65927243232727051</v>
      </c>
      <c r="I108">
        <v>5.7937499135732651E-2</v>
      </c>
      <c r="J108">
        <v>0.88672715425491333</v>
      </c>
      <c r="K108">
        <v>8.5175246000289917E-2</v>
      </c>
      <c r="L108">
        <v>1.1500174645334482E-2</v>
      </c>
      <c r="M108">
        <v>5.2395716309547424E-2</v>
      </c>
      <c r="N108">
        <v>3.4819312393665314E-2</v>
      </c>
      <c r="O108">
        <v>7.8837476670742035E-2</v>
      </c>
      <c r="P108">
        <v>0.57440656423568726</v>
      </c>
      <c r="Q108">
        <v>4.9592647701501846E-2</v>
      </c>
      <c r="R108">
        <v>0.45841449499130249</v>
      </c>
      <c r="S108">
        <v>7.3935002088546753E-2</v>
      </c>
      <c r="T108">
        <v>1.9908665330149233E-2</v>
      </c>
      <c r="U108">
        <v>3.0039354227483273E-2</v>
      </c>
      <c r="V108">
        <v>3.0184024944901466E-2</v>
      </c>
      <c r="W108">
        <v>3.4560259431600571E-2</v>
      </c>
      <c r="X108">
        <v>0.23347905278205872</v>
      </c>
      <c r="Y108">
        <v>3.630814328789711E-2</v>
      </c>
      <c r="Z108">
        <v>0.34345924854278564</v>
      </c>
      <c r="AA108">
        <v>6.8260155618190765E-2</v>
      </c>
      <c r="AB108">
        <v>1.9868145871441811E-2</v>
      </c>
      <c r="AC108">
        <v>2.2559487260878086E-2</v>
      </c>
      <c r="AD108">
        <v>2.8054889291524887E-2</v>
      </c>
      <c r="AE108">
        <v>2.3624788969755173E-2</v>
      </c>
      <c r="AF108">
        <v>0.14979419112205505</v>
      </c>
      <c r="AG108">
        <v>3.1297590583562851E-2</v>
      </c>
      <c r="AH108">
        <v>0.1860017329454422</v>
      </c>
      <c r="AI108">
        <v>5.3336713463068008E-2</v>
      </c>
      <c r="AJ108">
        <v>1.6809099877718836E-2</v>
      </c>
      <c r="AK108">
        <v>1.0970079340040684E-2</v>
      </c>
      <c r="AL108">
        <v>2.1603269502520561E-2</v>
      </c>
      <c r="AM108">
        <v>9.0798446908593178E-3</v>
      </c>
      <c r="AN108">
        <v>5.4799556732177734E-2</v>
      </c>
      <c r="AO108">
        <v>1.940317265689373E-2</v>
      </c>
      <c r="AP108">
        <v>0.14537772536277771</v>
      </c>
      <c r="AQ108">
        <v>4.6554829925298691E-2</v>
      </c>
      <c r="AR108">
        <v>1.5119006944587454E-2</v>
      </c>
      <c r="AS108">
        <v>7.9777424689382315E-3</v>
      </c>
      <c r="AT108">
        <v>1.8249381333589554E-2</v>
      </c>
      <c r="AU108">
        <v>5.9113958850502968E-3</v>
      </c>
      <c r="AV108">
        <v>3.6782965064048767E-2</v>
      </c>
      <c r="AW108">
        <v>1.4782408252358437E-2</v>
      </c>
      <c r="AX108">
        <v>8.4289334714412689E-2</v>
      </c>
      <c r="AY108">
        <v>3.168042004108429E-2</v>
      </c>
      <c r="AZ108">
        <v>1.1012970186129678E-2</v>
      </c>
      <c r="BA108">
        <v>3.6464970908127725E-3</v>
      </c>
      <c r="BB108">
        <v>1.1910084635019302E-2</v>
      </c>
      <c r="BC108">
        <v>2.1625454537570477E-3</v>
      </c>
      <c r="BD108">
        <v>1.6698805615305901E-2</v>
      </c>
      <c r="BE108">
        <v>7.1780141443014145E-3</v>
      </c>
      <c r="BF108">
        <v>3.8391042500734329E-2</v>
      </c>
      <c r="BG108">
        <v>1.6615048050880432E-2</v>
      </c>
      <c r="BH108">
        <v>6.2103094621761556E-3</v>
      </c>
      <c r="BI108">
        <v>1.0189382883254439E-3</v>
      </c>
      <c r="BJ108">
        <v>6.2627699226140976E-3</v>
      </c>
      <c r="BK108">
        <v>6.41007034573704E-4</v>
      </c>
      <c r="BL108">
        <v>5.7625486515462399E-3</v>
      </c>
      <c r="BM108">
        <v>1.88042176887393E-3</v>
      </c>
      <c r="BN108">
        <v>0.11327284574508667</v>
      </c>
      <c r="BO108">
        <v>2.8686672449111938E-3</v>
      </c>
      <c r="BP108">
        <v>-9.8633584566414356E-3</v>
      </c>
      <c r="BQ108">
        <v>9.0266652405261993E-3</v>
      </c>
      <c r="BR108">
        <v>2.4164728820323944E-3</v>
      </c>
      <c r="BS108">
        <v>1.5613697469234467E-2</v>
      </c>
      <c r="BT108">
        <v>8.4865868091583252E-2</v>
      </c>
      <c r="BU108">
        <v>8.3448514342308044E-3</v>
      </c>
      <c r="BV108">
        <v>0.54158550500869751</v>
      </c>
      <c r="BW108">
        <v>1.4108911156654358E-2</v>
      </c>
      <c r="BX108">
        <v>-1.8271849141456187E-2</v>
      </c>
      <c r="BY108">
        <v>3.1383027322590351E-2</v>
      </c>
      <c r="BZ108">
        <v>7.0517603307962418E-3</v>
      </c>
      <c r="CA108">
        <v>5.9890914708375931E-2</v>
      </c>
      <c r="CB108">
        <v>0.42579337954521179</v>
      </c>
      <c r="CC108">
        <v>2.1629355847835541E-2</v>
      </c>
      <c r="CD108">
        <v>0.42831265926361084</v>
      </c>
      <c r="CE108">
        <v>1.1240243911743164E-2</v>
      </c>
      <c r="CF108">
        <v>-8.4084906848147511E-3</v>
      </c>
      <c r="CG108">
        <v>2.2356362082064152E-2</v>
      </c>
      <c r="CH108">
        <v>4.6352874487638474E-3</v>
      </c>
      <c r="CI108">
        <v>4.4277217239141464E-2</v>
      </c>
      <c r="CJ108">
        <v>0.34092751145362854</v>
      </c>
      <c r="CK108">
        <v>1.3284504413604736E-2</v>
      </c>
    </row>
  </sheetData>
  <pageMargins left="0.75" right="0.75" top="1" bottom="1" header="0.5" footer="0.5"/>
  <extLst>
    <ext xmlns:mx="http://schemas.microsoft.com/office/mac/excel/2008/main" uri="{64002731-A6B0-56B0-2670-7721B7C09600}">
      <mx:PLV Mode="0" OnePage="0" WScale="0"/>
    </ext>
  </extLs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tabColor theme="9" tint="0.39997558519241921"/>
  </sheetPr>
  <dimension ref="A1:BN108"/>
  <sheetViews>
    <sheetView workbookViewId="0">
      <pane xSplit="1" ySplit="1" topLeftCell="AY27" activePane="bottomRight" state="frozen"/>
      <selection activeCell="D32" sqref="D32"/>
      <selection pane="topRight" activeCell="D32" sqref="D32"/>
      <selection pane="bottomLeft" activeCell="D32" sqref="D32"/>
      <selection pane="bottomRight" activeCell="D32" sqref="D32"/>
    </sheetView>
  </sheetViews>
  <sheetFormatPr baseColWidth="10" defaultColWidth="8.83203125" defaultRowHeight="16" x14ac:dyDescent="0.2"/>
  <sheetData>
    <row r="1" spans="1:66" x14ac:dyDescent="0.2">
      <c r="A1" t="s">
        <v>1</v>
      </c>
      <c r="B1" t="s">
        <v>144</v>
      </c>
      <c r="C1" t="s">
        <v>145</v>
      </c>
      <c r="D1" t="s">
        <v>146</v>
      </c>
      <c r="E1" t="s">
        <v>147</v>
      </c>
      <c r="F1" t="s">
        <v>148</v>
      </c>
      <c r="G1" t="s">
        <v>150</v>
      </c>
      <c r="H1" t="s">
        <v>149</v>
      </c>
      <c r="I1" t="s">
        <v>151</v>
      </c>
      <c r="J1" t="s">
        <v>152</v>
      </c>
      <c r="K1" t="s">
        <v>153</v>
      </c>
      <c r="L1" t="s">
        <v>154</v>
      </c>
      <c r="M1" t="s">
        <v>156</v>
      </c>
      <c r="N1" t="s">
        <v>155</v>
      </c>
      <c r="O1" t="s">
        <v>157</v>
      </c>
      <c r="P1" t="s">
        <v>158</v>
      </c>
      <c r="Q1" t="s">
        <v>159</v>
      </c>
      <c r="R1" t="s">
        <v>160</v>
      </c>
      <c r="S1" t="s">
        <v>162</v>
      </c>
      <c r="T1" t="s">
        <v>161</v>
      </c>
      <c r="U1" t="s">
        <v>163</v>
      </c>
      <c r="V1" t="s">
        <v>164</v>
      </c>
      <c r="W1" t="s">
        <v>165</v>
      </c>
      <c r="X1" t="s">
        <v>166</v>
      </c>
      <c r="Y1" t="s">
        <v>168</v>
      </c>
      <c r="Z1" t="s">
        <v>167</v>
      </c>
      <c r="AA1" t="s">
        <v>169</v>
      </c>
      <c r="AB1" t="s">
        <v>170</v>
      </c>
      <c r="AC1" t="s">
        <v>171</v>
      </c>
      <c r="AD1" t="s">
        <v>172</v>
      </c>
      <c r="AE1" t="s">
        <v>174</v>
      </c>
      <c r="AF1" t="s">
        <v>173</v>
      </c>
      <c r="AG1" t="s">
        <v>175</v>
      </c>
      <c r="AH1" t="s">
        <v>176</v>
      </c>
      <c r="AI1" t="s">
        <v>177</v>
      </c>
      <c r="AJ1" t="s">
        <v>178</v>
      </c>
      <c r="AK1" t="s">
        <v>180</v>
      </c>
      <c r="AL1" t="s">
        <v>179</v>
      </c>
      <c r="AM1" t="s">
        <v>181</v>
      </c>
      <c r="AN1" t="s">
        <v>182</v>
      </c>
      <c r="AO1" t="s">
        <v>183</v>
      </c>
      <c r="AP1" t="s">
        <v>184</v>
      </c>
      <c r="AQ1" t="s">
        <v>186</v>
      </c>
      <c r="AR1" t="s">
        <v>185</v>
      </c>
      <c r="AS1" t="s">
        <v>187</v>
      </c>
      <c r="AT1" t="s">
        <v>188</v>
      </c>
      <c r="AU1" t="s">
        <v>189</v>
      </c>
      <c r="AV1" t="s">
        <v>190</v>
      </c>
      <c r="AW1" t="s">
        <v>192</v>
      </c>
      <c r="AX1" t="s">
        <v>191</v>
      </c>
      <c r="AY1" t="s">
        <v>193</v>
      </c>
      <c r="AZ1" t="s">
        <v>194</v>
      </c>
      <c r="BA1" t="s">
        <v>195</v>
      </c>
      <c r="BB1" t="s">
        <v>196</v>
      </c>
      <c r="BC1" t="s">
        <v>198</v>
      </c>
      <c r="BD1" t="s">
        <v>197</v>
      </c>
      <c r="BE1" t="s">
        <v>199</v>
      </c>
      <c r="BF1" t="s">
        <v>200</v>
      </c>
      <c r="BG1" t="s">
        <v>201</v>
      </c>
      <c r="BH1" t="s">
        <v>202</v>
      </c>
      <c r="BI1" t="s">
        <v>204</v>
      </c>
      <c r="BJ1" t="s">
        <v>203</v>
      </c>
      <c r="BK1" t="s">
        <v>205</v>
      </c>
      <c r="BL1" t="s">
        <v>206</v>
      </c>
      <c r="BM1" t="s">
        <v>207</v>
      </c>
      <c r="BN1" t="s">
        <v>208</v>
      </c>
    </row>
    <row r="2" spans="1:66" x14ac:dyDescent="0.2">
      <c r="A2">
        <v>1913</v>
      </c>
      <c r="B2">
        <v>12463.267687355152</v>
      </c>
      <c r="F2">
        <v>18739.903969658</v>
      </c>
      <c r="M2">
        <v>54007.968331054479</v>
      </c>
      <c r="N2">
        <v>60677.923155856661</v>
      </c>
      <c r="R2">
        <v>86589.012817721814</v>
      </c>
      <c r="S2">
        <v>82382.75333177275</v>
      </c>
      <c r="T2">
        <v>90549.01385686615</v>
      </c>
      <c r="X2">
        <v>131307.76786532003</v>
      </c>
      <c r="Y2">
        <v>255885.75909294497</v>
      </c>
      <c r="Z2">
        <v>277034.2157998702</v>
      </c>
      <c r="AD2">
        <v>406176.3489510669</v>
      </c>
      <c r="AE2">
        <v>434805.34892053227</v>
      </c>
      <c r="AF2">
        <v>466151.02194019919</v>
      </c>
      <c r="AJ2">
        <v>685362.79084876529</v>
      </c>
      <c r="AK2">
        <v>1150965.2156019793</v>
      </c>
      <c r="AL2">
        <v>1191673.5469736953</v>
      </c>
      <c r="AP2">
        <v>1780811.8571711842</v>
      </c>
      <c r="AQ2">
        <v>3954007.343947609</v>
      </c>
      <c r="AR2">
        <v>3975077.2020449829</v>
      </c>
      <c r="AV2">
        <v>6019763.4386779862</v>
      </c>
      <c r="BC2">
        <v>7847.1898380552229</v>
      </c>
      <c r="BD2">
        <v>7106.083746410538</v>
      </c>
      <c r="BH2">
        <v>11201.114097650914</v>
      </c>
    </row>
    <row r="3" spans="1:66" x14ac:dyDescent="0.2">
      <c r="A3">
        <v>1914</v>
      </c>
      <c r="B3">
        <v>11260.378476930131</v>
      </c>
      <c r="F3">
        <v>16953.737265563792</v>
      </c>
      <c r="M3">
        <v>49483.070799020403</v>
      </c>
      <c r="N3">
        <v>55367.315409759576</v>
      </c>
      <c r="R3">
        <v>79357.212648804285</v>
      </c>
      <c r="S3">
        <v>75974.265574617835</v>
      </c>
      <c r="T3">
        <v>83127.583987770267</v>
      </c>
      <c r="X3">
        <v>121111.73939599872</v>
      </c>
      <c r="Y3">
        <v>236704.41289243588</v>
      </c>
      <c r="Z3">
        <v>255640.35541971502</v>
      </c>
      <c r="AD3">
        <v>376092.72737875924</v>
      </c>
      <c r="AE3">
        <v>404641.36152136099</v>
      </c>
      <c r="AF3">
        <v>432818.98088009312</v>
      </c>
      <c r="AJ3">
        <v>638182.78585717059</v>
      </c>
      <c r="AK3">
        <v>1054604.8499529366</v>
      </c>
      <c r="AL3">
        <v>1091742.8520881408</v>
      </c>
      <c r="AP3">
        <v>1634313.4141191312</v>
      </c>
      <c r="AQ3">
        <v>3896577.4874464609</v>
      </c>
      <c r="AR3">
        <v>3915979.9908639723</v>
      </c>
      <c r="AV3">
        <v>5935793.4871336231</v>
      </c>
      <c r="BC3">
        <v>7013.4126633645446</v>
      </c>
      <c r="BD3">
        <v>6359.6077066157477</v>
      </c>
      <c r="BH3">
        <v>10020.017778537067</v>
      </c>
    </row>
    <row r="4" spans="1:66" x14ac:dyDescent="0.2">
      <c r="A4">
        <v>1915</v>
      </c>
      <c r="B4">
        <v>11484.016574041711</v>
      </c>
      <c r="F4">
        <v>17312.99954549635</v>
      </c>
      <c r="M4">
        <v>49631.939016953482</v>
      </c>
      <c r="N4">
        <v>55631.978879887072</v>
      </c>
      <c r="R4">
        <v>79795.728577062371</v>
      </c>
      <c r="S4">
        <v>75756.633343407666</v>
      </c>
      <c r="T4">
        <v>83032.570954920579</v>
      </c>
      <c r="X4">
        <v>121089.54060850952</v>
      </c>
      <c r="Y4">
        <v>234025.37607690005</v>
      </c>
      <c r="Z4">
        <v>253135.92222039032</v>
      </c>
      <c r="AD4">
        <v>372805.08061847871</v>
      </c>
      <c r="AE4">
        <v>400661.85570754507</v>
      </c>
      <c r="AF4">
        <v>428988.97986994404</v>
      </c>
      <c r="AJ4">
        <v>633243.06468652666</v>
      </c>
      <c r="AK4">
        <v>1111719.7898889524</v>
      </c>
      <c r="AL4">
        <v>1148239.6559732999</v>
      </c>
      <c r="AP4">
        <v>1722327.6762961522</v>
      </c>
      <c r="AQ4">
        <v>4919401.1574832927</v>
      </c>
      <c r="AR4">
        <v>4938488.3985764701</v>
      </c>
      <c r="AV4">
        <v>7484904.7955794921</v>
      </c>
      <c r="BC4">
        <v>7245.3585248292929</v>
      </c>
      <c r="BD4">
        <v>6578.6874289477819</v>
      </c>
      <c r="BH4">
        <v>10370.474097544569</v>
      </c>
    </row>
    <row r="5" spans="1:66" x14ac:dyDescent="0.2">
      <c r="A5">
        <v>1916</v>
      </c>
      <c r="B5">
        <v>13095.380899084952</v>
      </c>
      <c r="F5">
        <v>19767.497351432692</v>
      </c>
      <c r="M5">
        <v>58405.71218273478</v>
      </c>
      <c r="N5">
        <v>64781.12136943201</v>
      </c>
      <c r="R5">
        <v>93452.25180037439</v>
      </c>
      <c r="S5">
        <v>91656.576024257054</v>
      </c>
      <c r="T5">
        <v>99781.925069394158</v>
      </c>
      <c r="X5">
        <v>145757.52569952662</v>
      </c>
      <c r="Y5">
        <v>281012.08912508166</v>
      </c>
      <c r="Z5">
        <v>300014.60662964761</v>
      </c>
      <c r="AD5">
        <v>444895.83103307086</v>
      </c>
      <c r="AE5">
        <v>473240.94501319289</v>
      </c>
      <c r="AF5">
        <v>500389.84381994314</v>
      </c>
      <c r="AJ5">
        <v>744162.342210075</v>
      </c>
      <c r="AK5">
        <v>1493073.0878794473</v>
      </c>
      <c r="AL5">
        <v>1529424.9890389689</v>
      </c>
      <c r="AP5">
        <v>2302938.1121806167</v>
      </c>
      <c r="AQ5">
        <v>6486667.5316363359</v>
      </c>
      <c r="AR5">
        <v>6504901.8160814336</v>
      </c>
      <c r="AV5">
        <v>9867831.4992637485</v>
      </c>
      <c r="BC5">
        <v>8060.8996453460832</v>
      </c>
      <c r="BD5">
        <v>7352.5208468241681</v>
      </c>
      <c r="BH5">
        <v>11580.302412661393</v>
      </c>
    </row>
    <row r="6" spans="1:66" x14ac:dyDescent="0.2">
      <c r="A6">
        <v>1917</v>
      </c>
      <c r="B6">
        <v>12890.512628166964</v>
      </c>
      <c r="F6">
        <v>19442.091712401994</v>
      </c>
      <c r="M6">
        <v>58234.091343016349</v>
      </c>
      <c r="N6">
        <v>64768.557732939291</v>
      </c>
      <c r="R6">
        <v>93109.329081659045</v>
      </c>
      <c r="S6">
        <v>92758.682697894226</v>
      </c>
      <c r="T6">
        <v>101342.64250462694</v>
      </c>
      <c r="X6">
        <v>147374.36042992468</v>
      </c>
      <c r="Y6">
        <v>275978.37546406506</v>
      </c>
      <c r="Z6">
        <v>298126.16228031175</v>
      </c>
      <c r="AD6">
        <v>439700.1431213633</v>
      </c>
      <c r="AE6">
        <v>450222.65374896524</v>
      </c>
      <c r="AF6">
        <v>482190.74003569689</v>
      </c>
      <c r="AJ6">
        <v>713232.63550264644</v>
      </c>
      <c r="AK6">
        <v>1323188.1270825099</v>
      </c>
      <c r="AL6">
        <v>1362300.1176263758</v>
      </c>
      <c r="AP6">
        <v>2047985.4832984386</v>
      </c>
      <c r="AQ6">
        <v>5094279.4942528335</v>
      </c>
      <c r="AR6">
        <v>5111481.3228966007</v>
      </c>
      <c r="AV6">
        <v>7762586.1158111189</v>
      </c>
      <c r="BC6">
        <v>7852.3372154059216</v>
      </c>
      <c r="BD6">
        <v>7126.2853943033724</v>
      </c>
      <c r="BH6">
        <v>11256.843115817877</v>
      </c>
    </row>
    <row r="7" spans="1:66" x14ac:dyDescent="0.2">
      <c r="A7">
        <v>1918</v>
      </c>
      <c r="B7">
        <v>13638.735670175382</v>
      </c>
      <c r="F7">
        <v>20390.839166943759</v>
      </c>
      <c r="M7">
        <v>60349.713885575147</v>
      </c>
      <c r="N7">
        <v>67970.48093085851</v>
      </c>
      <c r="R7">
        <v>95947.217024796031</v>
      </c>
      <c r="S7">
        <v>94455.413070021343</v>
      </c>
      <c r="T7">
        <v>103271.09530556726</v>
      </c>
      <c r="X7">
        <v>149102.69127135718</v>
      </c>
      <c r="Y7">
        <v>269982.72899884771</v>
      </c>
      <c r="Z7">
        <v>290805.92586597247</v>
      </c>
      <c r="AD7">
        <v>426244.07274039922</v>
      </c>
      <c r="AE7">
        <v>423348.6506696092</v>
      </c>
      <c r="AF7">
        <v>452463.05096153449</v>
      </c>
      <c r="AJ7">
        <v>665401.10468594357</v>
      </c>
      <c r="AK7">
        <v>1147458.6842107896</v>
      </c>
      <c r="AL7">
        <v>1181781.7002324611</v>
      </c>
      <c r="AP7">
        <v>1767413.8197452121</v>
      </c>
      <c r="AQ7">
        <v>3940451.7696080515</v>
      </c>
      <c r="AR7">
        <v>3956320.2087770831</v>
      </c>
      <c r="AV7">
        <v>5972229.0143172946</v>
      </c>
      <c r="BC7">
        <v>8448.6269795754069</v>
      </c>
      <c r="BD7">
        <v>7601.875085655035</v>
      </c>
      <c r="BH7">
        <v>11995.686071626833</v>
      </c>
    </row>
    <row r="8" spans="1:66" x14ac:dyDescent="0.2">
      <c r="A8">
        <v>1919</v>
      </c>
      <c r="B8">
        <v>12923.55049729956</v>
      </c>
      <c r="F8">
        <v>19441.665878234126</v>
      </c>
      <c r="M8">
        <v>59673.392994342801</v>
      </c>
      <c r="N8">
        <v>66717.743922805443</v>
      </c>
      <c r="R8">
        <v>95013.777957247774</v>
      </c>
      <c r="S8">
        <v>95949.552639714413</v>
      </c>
      <c r="T8">
        <v>104037.96116697299</v>
      </c>
      <c r="X8">
        <v>151495.63463610824</v>
      </c>
      <c r="Y8">
        <v>280822.77786216332</v>
      </c>
      <c r="Z8">
        <v>299632.99145279074</v>
      </c>
      <c r="AD8">
        <v>443229.66863634897</v>
      </c>
      <c r="AE8">
        <v>437424.13049771194</v>
      </c>
      <c r="AF8">
        <v>463565.8697062438</v>
      </c>
      <c r="AJ8">
        <v>688008.97681194625</v>
      </c>
      <c r="AK8">
        <v>1154654.8942170753</v>
      </c>
      <c r="AL8">
        <v>1184928.131599732</v>
      </c>
      <c r="AP8">
        <v>1786296.9216965488</v>
      </c>
      <c r="AQ8">
        <v>3741975.4660939933</v>
      </c>
      <c r="AR8">
        <v>3755866.7734141937</v>
      </c>
      <c r="AV8">
        <v>5708023.2153598322</v>
      </c>
      <c r="BC8">
        <v>7729.1235531836428</v>
      </c>
      <c r="BD8">
        <v>6946.4178944655732</v>
      </c>
      <c r="BH8">
        <v>11044.764536121498</v>
      </c>
    </row>
    <row r="9" spans="1:66" x14ac:dyDescent="0.2">
      <c r="A9">
        <v>1920</v>
      </c>
      <c r="B9">
        <v>12643.01733079033</v>
      </c>
      <c r="F9">
        <v>19041.031500852474</v>
      </c>
      <c r="M9">
        <v>56122.659431386834</v>
      </c>
      <c r="N9">
        <v>63161.232430439697</v>
      </c>
      <c r="R9">
        <v>89904.532542024433</v>
      </c>
      <c r="S9">
        <v>87316.837455721616</v>
      </c>
      <c r="T9">
        <v>95361.667983893625</v>
      </c>
      <c r="X9">
        <v>138873.04610664843</v>
      </c>
      <c r="Y9">
        <v>243032.48001590362</v>
      </c>
      <c r="Z9">
        <v>261868.66283744716</v>
      </c>
      <c r="AD9">
        <v>386952.91602176864</v>
      </c>
      <c r="AE9">
        <v>366548.43247443577</v>
      </c>
      <c r="AF9">
        <v>392353.04403980158</v>
      </c>
      <c r="AJ9">
        <v>581923.38149091252</v>
      </c>
      <c r="AK9">
        <v>873264.32602848974</v>
      </c>
      <c r="AL9">
        <v>902965.29467203596</v>
      </c>
      <c r="AP9">
        <v>1364066.8904600604</v>
      </c>
      <c r="AQ9">
        <v>2407489.0861662128</v>
      </c>
      <c r="AR9">
        <v>2421551.1254475717</v>
      </c>
      <c r="AV9">
        <v>3702641.2869558209</v>
      </c>
      <c r="BC9">
        <v>7811.9459862796057</v>
      </c>
      <c r="BD9">
        <v>7029.8823197181773</v>
      </c>
      <c r="BH9">
        <v>11167.309162944479</v>
      </c>
    </row>
    <row r="10" spans="1:66" x14ac:dyDescent="0.2">
      <c r="A10">
        <v>1921</v>
      </c>
      <c r="B10">
        <v>11398.809818986929</v>
      </c>
      <c r="F10">
        <v>17126.743590389167</v>
      </c>
      <c r="M10">
        <v>54220.336350408419</v>
      </c>
      <c r="N10">
        <v>59774.920063636753</v>
      </c>
      <c r="R10">
        <v>86051.674214842395</v>
      </c>
      <c r="S10">
        <v>82184.983411473106</v>
      </c>
      <c r="T10">
        <v>89049.218617740509</v>
      </c>
      <c r="X10">
        <v>130086.41164333781</v>
      </c>
      <c r="Y10">
        <v>219655.53715458218</v>
      </c>
      <c r="Z10">
        <v>236723.17611023178</v>
      </c>
      <c r="AD10">
        <v>349048.94056814502</v>
      </c>
      <c r="AE10">
        <v>331756.01355444809</v>
      </c>
      <c r="AF10">
        <v>355829.48322276131</v>
      </c>
      <c r="AJ10">
        <v>525651.11393351236</v>
      </c>
      <c r="AK10">
        <v>792836.23760214692</v>
      </c>
      <c r="AL10">
        <v>822652.94287986215</v>
      </c>
      <c r="AP10">
        <v>1235597.4850966549</v>
      </c>
      <c r="AQ10">
        <v>2178430.516324095</v>
      </c>
      <c r="AR10">
        <v>2193692.7273659199</v>
      </c>
      <c r="AV10">
        <v>3340749.1986352433</v>
      </c>
      <c r="BC10">
        <v>6640.8624266067645</v>
      </c>
      <c r="BD10">
        <v>6023.6864584702844</v>
      </c>
      <c r="BH10">
        <v>9468.4179654499167</v>
      </c>
    </row>
    <row r="11" spans="1:66" x14ac:dyDescent="0.2">
      <c r="A11">
        <v>1922</v>
      </c>
      <c r="B11">
        <v>12372.12340081597</v>
      </c>
      <c r="F11">
        <v>18536.260187044114</v>
      </c>
      <c r="M11">
        <v>57293.34825944202</v>
      </c>
      <c r="N11">
        <v>63660.364810769934</v>
      </c>
      <c r="R11">
        <v>90953.203961184481</v>
      </c>
      <c r="S11">
        <v>86830.266412797238</v>
      </c>
      <c r="T11">
        <v>94630.54630261501</v>
      </c>
      <c r="X11">
        <v>137388.6291820489</v>
      </c>
      <c r="Y11">
        <v>231025.70001757157</v>
      </c>
      <c r="Z11">
        <v>250763.05017654356</v>
      </c>
      <c r="AD11">
        <v>367254.49750216602</v>
      </c>
      <c r="AE11">
        <v>349938.64658910193</v>
      </c>
      <c r="AF11">
        <v>378181.2779599324</v>
      </c>
      <c r="AJ11">
        <v>554872.86187274707</v>
      </c>
      <c r="AK11">
        <v>851264.30010938947</v>
      </c>
      <c r="AL11">
        <v>887666.18127668253</v>
      </c>
      <c r="AP11">
        <v>1324046.2182399908</v>
      </c>
      <c r="AQ11">
        <v>2600499.1781861871</v>
      </c>
      <c r="AR11">
        <v>2619735.9481479712</v>
      </c>
      <c r="AV11">
        <v>3967501.8509537694</v>
      </c>
      <c r="BC11">
        <v>7380.8761943019608</v>
      </c>
      <c r="BD11">
        <v>6673.4299108210835</v>
      </c>
      <c r="BH11">
        <v>10489.93310102852</v>
      </c>
    </row>
    <row r="12" spans="1:66" x14ac:dyDescent="0.2">
      <c r="A12">
        <v>1923</v>
      </c>
      <c r="B12">
        <v>13922.968159446869</v>
      </c>
      <c r="F12">
        <v>20848.390217089254</v>
      </c>
      <c r="M12">
        <v>61170.060168302356</v>
      </c>
      <c r="N12">
        <v>68679.757636726543</v>
      </c>
      <c r="R12">
        <v>97338.50618082119</v>
      </c>
      <c r="S12">
        <v>92544.684128707071</v>
      </c>
      <c r="T12">
        <v>100984.9220085642</v>
      </c>
      <c r="X12">
        <v>146511.19016767025</v>
      </c>
      <c r="Y12">
        <v>247719.78806470652</v>
      </c>
      <c r="Z12">
        <v>267842.94926657766</v>
      </c>
      <c r="AD12">
        <v>393754.29134559573</v>
      </c>
      <c r="AE12">
        <v>376959.48895737575</v>
      </c>
      <c r="AF12">
        <v>404555.95072707464</v>
      </c>
      <c r="AJ12">
        <v>596314.0628415955</v>
      </c>
      <c r="AK12">
        <v>915610.51776356192</v>
      </c>
      <c r="AL12">
        <v>947780.22169914667</v>
      </c>
      <c r="AP12">
        <v>1423196.9811920519</v>
      </c>
      <c r="AQ12">
        <v>2745007.9829980112</v>
      </c>
      <c r="AR12">
        <v>2760939.314389016</v>
      </c>
      <c r="AV12">
        <v>4191128.2363608009</v>
      </c>
      <c r="BC12">
        <v>8673.2912695740379</v>
      </c>
      <c r="BD12">
        <v>7838.8804397491285</v>
      </c>
      <c r="BH12">
        <v>12349.488443341264</v>
      </c>
    </row>
    <row r="13" spans="1:66" x14ac:dyDescent="0.2">
      <c r="A13">
        <v>1924</v>
      </c>
      <c r="B13">
        <v>13744.596353117728</v>
      </c>
      <c r="F13">
        <v>20577.126207963993</v>
      </c>
      <c r="M13">
        <v>63150.189351871944</v>
      </c>
      <c r="N13">
        <v>70347.474799533229</v>
      </c>
      <c r="R13">
        <v>100048.02206211063</v>
      </c>
      <c r="S13">
        <v>95089.248990913329</v>
      </c>
      <c r="T13">
        <v>103177.05922310032</v>
      </c>
      <c r="X13">
        <v>150096.41286887365</v>
      </c>
      <c r="Y13">
        <v>255105.69983859474</v>
      </c>
      <c r="Z13">
        <v>275244.91034418746</v>
      </c>
      <c r="AD13">
        <v>404687.80789465643</v>
      </c>
      <c r="AE13">
        <v>388805.2454340047</v>
      </c>
      <c r="AF13">
        <v>417151.01925572351</v>
      </c>
      <c r="AJ13">
        <v>614284.95251911099</v>
      </c>
      <c r="AK13">
        <v>947543.63947506901</v>
      </c>
      <c r="AL13">
        <v>981945.11516460753</v>
      </c>
      <c r="AP13">
        <v>1471338.6945945234</v>
      </c>
      <c r="AQ13">
        <v>2858044.3705873168</v>
      </c>
      <c r="AR13">
        <v>2875095.0860375487</v>
      </c>
      <c r="AV13">
        <v>4359084.1079335753</v>
      </c>
      <c r="BC13">
        <v>8255.0860199228118</v>
      </c>
      <c r="BD13">
        <v>7455.3876368493366</v>
      </c>
      <c r="BH13">
        <v>11747.026668614368</v>
      </c>
    </row>
    <row r="14" spans="1:66" x14ac:dyDescent="0.2">
      <c r="A14">
        <v>1925</v>
      </c>
      <c r="B14">
        <v>13992.494449672693</v>
      </c>
      <c r="F14">
        <v>20943.90111048556</v>
      </c>
      <c r="M14">
        <v>66401.79909609833</v>
      </c>
      <c r="N14">
        <v>73590.893696508094</v>
      </c>
      <c r="R14">
        <v>104694.82196139471</v>
      </c>
      <c r="S14">
        <v>103321.57835394138</v>
      </c>
      <c r="T14">
        <v>111081.16655731171</v>
      </c>
      <c r="X14">
        <v>161984.48226038658</v>
      </c>
      <c r="Y14">
        <v>290581.45640356216</v>
      </c>
      <c r="Z14">
        <v>309441.97894781985</v>
      </c>
      <c r="AD14">
        <v>456610.71677702415</v>
      </c>
      <c r="AE14">
        <v>445380.67673177662</v>
      </c>
      <c r="AF14">
        <v>471711.66625461035</v>
      </c>
      <c r="AJ14">
        <v>697459.41453684529</v>
      </c>
      <c r="AK14">
        <v>1127011.4611847675</v>
      </c>
      <c r="AL14">
        <v>1157973.7817414699</v>
      </c>
      <c r="AP14">
        <v>1738994.4363115146</v>
      </c>
      <c r="AQ14">
        <v>3834826.8627940165</v>
      </c>
      <c r="AR14">
        <v>3849793.8459386481</v>
      </c>
      <c r="AV14">
        <v>5821912.8339182772</v>
      </c>
      <c r="BC14">
        <v>8169.2383778476224</v>
      </c>
      <c r="BD14">
        <v>7370.4500889132041</v>
      </c>
      <c r="BH14">
        <v>11638.243238162322</v>
      </c>
    </row>
    <row r="15" spans="1:66" x14ac:dyDescent="0.2">
      <c r="A15">
        <v>1926</v>
      </c>
      <c r="B15">
        <v>14646.662723962299</v>
      </c>
      <c r="F15">
        <v>21950.546951043543</v>
      </c>
      <c r="M15">
        <v>70064.120208785753</v>
      </c>
      <c r="N15">
        <v>77611.591227810553</v>
      </c>
      <c r="R15">
        <v>110475.45254993287</v>
      </c>
      <c r="S15">
        <v>110764.73487961068</v>
      </c>
      <c r="T15">
        <v>118760.21170416044</v>
      </c>
      <c r="X15">
        <v>173381.94807556344</v>
      </c>
      <c r="Y15">
        <v>322020.64245606103</v>
      </c>
      <c r="Z15">
        <v>340381.64780042588</v>
      </c>
      <c r="AD15">
        <v>503934.03428822424</v>
      </c>
      <c r="AE15">
        <v>497698.01216798782</v>
      </c>
      <c r="AF15">
        <v>522674.59084607201</v>
      </c>
      <c r="AJ15">
        <v>776010.43139815936</v>
      </c>
      <c r="AK15">
        <v>1312309.361116576</v>
      </c>
      <c r="AL15">
        <v>1339625.3747711363</v>
      </c>
      <c r="AP15">
        <v>2018801.3427894844</v>
      </c>
      <c r="AQ15">
        <v>4701797.1418461222</v>
      </c>
      <c r="AR15">
        <v>4713971.7583712991</v>
      </c>
      <c r="AV15">
        <v>7131563.121409934</v>
      </c>
      <c r="BC15">
        <v>8489.1674478708028</v>
      </c>
      <c r="BD15">
        <v>7650.5595568680483</v>
      </c>
      <c r="BH15">
        <v>12114.44632894473</v>
      </c>
    </row>
    <row r="16" spans="1:66" x14ac:dyDescent="0.2">
      <c r="A16">
        <v>1927</v>
      </c>
      <c r="B16">
        <v>14377.27675173731</v>
      </c>
      <c r="F16">
        <v>21575.153712623574</v>
      </c>
      <c r="M16">
        <v>68039.950561417689</v>
      </c>
      <c r="N16">
        <v>75635.422553965225</v>
      </c>
      <c r="R16">
        <v>107588.90270075743</v>
      </c>
      <c r="S16">
        <v>107007.97909901521</v>
      </c>
      <c r="T16">
        <v>115257.20343682988</v>
      </c>
      <c r="X16">
        <v>168031.07615546626</v>
      </c>
      <c r="Y16">
        <v>306472.45170086372</v>
      </c>
      <c r="Z16">
        <v>325603.4046025977</v>
      </c>
      <c r="AD16">
        <v>481231.78063082794</v>
      </c>
      <c r="AE16">
        <v>471670.65834343358</v>
      </c>
      <c r="AF16">
        <v>498079.46047430666</v>
      </c>
      <c r="AJ16">
        <v>738197.15589673107</v>
      </c>
      <c r="AK16">
        <v>1235204.8901199608</v>
      </c>
      <c r="AL16">
        <v>1265875.513954509</v>
      </c>
      <c r="AP16">
        <v>1905203.8534028307</v>
      </c>
      <c r="AQ16">
        <v>4429440.0671010194</v>
      </c>
      <c r="AR16">
        <v>4444306.5892037833</v>
      </c>
      <c r="AV16">
        <v>6728535.7733730692</v>
      </c>
      <c r="BC16">
        <v>8414.7574395505981</v>
      </c>
      <c r="BD16">
        <v>7570.8161070453179</v>
      </c>
      <c r="BH16">
        <v>12018.070491719811</v>
      </c>
    </row>
    <row r="17" spans="1:60" x14ac:dyDescent="0.2">
      <c r="A17">
        <v>1928</v>
      </c>
      <c r="B17">
        <v>14532.727061487092</v>
      </c>
      <c r="F17">
        <v>21863.489956958067</v>
      </c>
      <c r="M17">
        <v>70403.315877697038</v>
      </c>
      <c r="N17">
        <v>77722.46901342491</v>
      </c>
      <c r="R17">
        <v>111328.90286762652</v>
      </c>
      <c r="S17">
        <v>111086.73583155189</v>
      </c>
      <c r="T17">
        <v>119161.24967082625</v>
      </c>
      <c r="X17">
        <v>174543.57037153505</v>
      </c>
      <c r="Y17">
        <v>324964.1418758306</v>
      </c>
      <c r="Z17">
        <v>343578.29427418596</v>
      </c>
      <c r="AD17">
        <v>509779.15261376073</v>
      </c>
      <c r="AE17">
        <v>506391.85222326568</v>
      </c>
      <c r="AF17">
        <v>532037.64207460196</v>
      </c>
      <c r="AJ17">
        <v>791597.64298868366</v>
      </c>
      <c r="AK17">
        <v>1390677.1238512553</v>
      </c>
      <c r="AL17">
        <v>1419977.3699075943</v>
      </c>
      <c r="AP17">
        <v>2143118.0148986103</v>
      </c>
      <c r="AQ17">
        <v>5381464.7666212469</v>
      </c>
      <c r="AR17">
        <v>5395608.1728079887</v>
      </c>
      <c r="AV17">
        <v>8177658.5650128629</v>
      </c>
      <c r="BC17">
        <v>8324.8838596859841</v>
      </c>
      <c r="BD17">
        <v>7511.6446223828916</v>
      </c>
      <c r="BH17">
        <v>11922.888522439343</v>
      </c>
    </row>
    <row r="18" spans="1:60" x14ac:dyDescent="0.2">
      <c r="A18">
        <v>1929</v>
      </c>
      <c r="B18">
        <v>15257.207887025856</v>
      </c>
      <c r="F18">
        <v>23036.540532812367</v>
      </c>
      <c r="M18">
        <v>71958.887317976201</v>
      </c>
      <c r="N18">
        <v>79826.024500028885</v>
      </c>
      <c r="R18">
        <v>114463.93002400032</v>
      </c>
      <c r="S18">
        <v>114696.75632373235</v>
      </c>
      <c r="T18">
        <v>123223.49846464946</v>
      </c>
      <c r="X18">
        <v>181021.60944746935</v>
      </c>
      <c r="Y18">
        <v>339440.91529109067</v>
      </c>
      <c r="Z18">
        <v>358702.89506749273</v>
      </c>
      <c r="AD18">
        <v>534384.92710618861</v>
      </c>
      <c r="AE18">
        <v>532208.92299562087</v>
      </c>
      <c r="AF18">
        <v>558427.53607196687</v>
      </c>
      <c r="AJ18">
        <v>834581.99970578367</v>
      </c>
      <c r="AK18">
        <v>1506826.0021436051</v>
      </c>
      <c r="AL18">
        <v>1535879.0070302773</v>
      </c>
      <c r="AP18">
        <v>2328321.4952329779</v>
      </c>
      <c r="AQ18">
        <v>6187594.8081550784</v>
      </c>
      <c r="AR18">
        <v>6200882.7164473673</v>
      </c>
      <c r="AV18">
        <v>9428654.7668314166</v>
      </c>
      <c r="BC18">
        <v>8957.0212835869261</v>
      </c>
      <c r="BD18">
        <v>8082.8949300255172</v>
      </c>
      <c r="BH18">
        <v>12877.94170045815</v>
      </c>
    </row>
    <row r="19" spans="1:60" x14ac:dyDescent="0.2">
      <c r="A19">
        <v>1930</v>
      </c>
      <c r="B19">
        <v>13739.619821526418</v>
      </c>
      <c r="F19">
        <v>20852.379351525742</v>
      </c>
      <c r="M19">
        <v>63948.373606529407</v>
      </c>
      <c r="N19">
        <v>71499.135764193168</v>
      </c>
      <c r="R19">
        <v>102555.16880227391</v>
      </c>
      <c r="S19">
        <v>97681.471679856186</v>
      </c>
      <c r="T19">
        <v>105834.89542638432</v>
      </c>
      <c r="X19">
        <v>155692.20341850875</v>
      </c>
      <c r="Y19">
        <v>267082.56900279404</v>
      </c>
      <c r="Z19">
        <v>283977.36527199659</v>
      </c>
      <c r="AD19">
        <v>425069.13706410339</v>
      </c>
      <c r="AE19">
        <v>404005.79540314258</v>
      </c>
      <c r="AF19">
        <v>426477.81136993674</v>
      </c>
      <c r="AJ19">
        <v>640526.57062438352</v>
      </c>
      <c r="AK19">
        <v>1035236.3014037649</v>
      </c>
      <c r="AL19">
        <v>1059894.4961838638</v>
      </c>
      <c r="AP19">
        <v>1618866.4085050684</v>
      </c>
      <c r="AQ19">
        <v>3667749.1038360219</v>
      </c>
      <c r="AR19">
        <v>3680381.0233571236</v>
      </c>
      <c r="AV19">
        <v>5643339.6481863745</v>
      </c>
      <c r="BC19">
        <v>8160.8694009705268</v>
      </c>
      <c r="BD19">
        <v>7321.8958278967775</v>
      </c>
      <c r="BH19">
        <v>11774.291634775944</v>
      </c>
    </row>
    <row r="20" spans="1:60" x14ac:dyDescent="0.2">
      <c r="A20">
        <v>1931</v>
      </c>
      <c r="B20">
        <v>12283.214421284252</v>
      </c>
      <c r="F20">
        <v>18650.517982242593</v>
      </c>
      <c r="M20">
        <v>57249.366886396638</v>
      </c>
      <c r="N20">
        <v>64172.164848622611</v>
      </c>
      <c r="R20">
        <v>91895.683722793023</v>
      </c>
      <c r="S20">
        <v>83309.947366339678</v>
      </c>
      <c r="T20">
        <v>90762.418169348224</v>
      </c>
      <c r="X20">
        <v>133272.90661985235</v>
      </c>
      <c r="Y20">
        <v>206590.95656187623</v>
      </c>
      <c r="Z20">
        <v>221620.75706179516</v>
      </c>
      <c r="AD20">
        <v>331285.75074956939</v>
      </c>
      <c r="AE20">
        <v>302333.11301852256</v>
      </c>
      <c r="AF20">
        <v>322582.00178398448</v>
      </c>
      <c r="AJ20">
        <v>483221.74207374692</v>
      </c>
      <c r="AK20">
        <v>716834.23104540061</v>
      </c>
      <c r="AL20">
        <v>741289.39490300743</v>
      </c>
      <c r="AP20">
        <v>1130907.4480207816</v>
      </c>
      <c r="AQ20">
        <v>2277596.0823491006</v>
      </c>
      <c r="AR20">
        <v>2292374.9426749893</v>
      </c>
      <c r="AV20">
        <v>3524028.4183982117</v>
      </c>
      <c r="BC20">
        <v>7286.9752584939879</v>
      </c>
      <c r="BD20">
        <v>6517.7754849133244</v>
      </c>
      <c r="BH20">
        <v>10512.166233292541</v>
      </c>
    </row>
    <row r="21" spans="1:60" x14ac:dyDescent="0.2">
      <c r="A21">
        <v>1932</v>
      </c>
      <c r="B21">
        <v>10380.209084385537</v>
      </c>
      <c r="F21">
        <v>15774.714907334977</v>
      </c>
      <c r="M21">
        <v>50428.413266588635</v>
      </c>
      <c r="N21">
        <v>56134.320431205357</v>
      </c>
      <c r="R21">
        <v>80705.707718579477</v>
      </c>
      <c r="S21">
        <v>73593.463761066479</v>
      </c>
      <c r="T21">
        <v>79768.666198529143</v>
      </c>
      <c r="X21">
        <v>117374.36475391944</v>
      </c>
      <c r="Y21">
        <v>171858.22526401246</v>
      </c>
      <c r="Z21">
        <v>183546.53873083385</v>
      </c>
      <c r="AD21">
        <v>275168.70075852575</v>
      </c>
      <c r="AE21">
        <v>255314.39222233352</v>
      </c>
      <c r="AF21">
        <v>271148.5399934419</v>
      </c>
      <c r="AJ21">
        <v>406878.06202050677</v>
      </c>
      <c r="AK21">
        <v>607518.22932182008</v>
      </c>
      <c r="AL21">
        <v>628468.76904942654</v>
      </c>
      <c r="AP21">
        <v>957497.89605042629</v>
      </c>
      <c r="AQ21">
        <v>1555638.4678332426</v>
      </c>
      <c r="AR21">
        <v>1570306.7523180919</v>
      </c>
      <c r="AV21">
        <v>2417255.4686135575</v>
      </c>
      <c r="BC21">
        <v>5930.4086196963035</v>
      </c>
      <c r="BD21">
        <v>5296.4189347388892</v>
      </c>
      <c r="BH21">
        <v>8560.1601505300332</v>
      </c>
    </row>
    <row r="22" spans="1:60" x14ac:dyDescent="0.2">
      <c r="A22">
        <v>1933</v>
      </c>
      <c r="B22">
        <v>10056.971670447738</v>
      </c>
      <c r="F22">
        <v>15304.726470397365</v>
      </c>
      <c r="M22">
        <v>48549.530166596283</v>
      </c>
      <c r="N22">
        <v>54216.881682970372</v>
      </c>
      <c r="R22">
        <v>77770.46570780882</v>
      </c>
      <c r="S22">
        <v>72893.441498897155</v>
      </c>
      <c r="T22">
        <v>79226.005439318338</v>
      </c>
      <c r="X22">
        <v>116203.42347132959</v>
      </c>
      <c r="Y22">
        <v>176158.65582856041</v>
      </c>
      <c r="Z22">
        <v>188355.36504260614</v>
      </c>
      <c r="AD22">
        <v>281700.97438791086</v>
      </c>
      <c r="AE22">
        <v>263904.53150840331</v>
      </c>
      <c r="AF22">
        <v>280490.52349539031</v>
      </c>
      <c r="AJ22">
        <v>420326.93111661653</v>
      </c>
      <c r="AK22">
        <v>650260.55935955513</v>
      </c>
      <c r="AL22">
        <v>672506.45218210528</v>
      </c>
      <c r="AP22">
        <v>1022903.2003610111</v>
      </c>
      <c r="AQ22">
        <v>1870279.1010931691</v>
      </c>
      <c r="AR22">
        <v>1885473.2552118625</v>
      </c>
      <c r="AV22">
        <v>2897214.0837108712</v>
      </c>
      <c r="BC22">
        <v>5780.0207264312312</v>
      </c>
      <c r="BD22">
        <v>5150.3150023896651</v>
      </c>
      <c r="BH22">
        <v>8364.0887773516497</v>
      </c>
    </row>
    <row r="23" spans="1:60" x14ac:dyDescent="0.2">
      <c r="A23">
        <v>1934</v>
      </c>
      <c r="B23">
        <v>11290.137565679468</v>
      </c>
      <c r="F23">
        <v>17208.76969091377</v>
      </c>
      <c r="M23">
        <v>55692.150228910075</v>
      </c>
      <c r="N23">
        <v>61923.850070998131</v>
      </c>
      <c r="R23">
        <v>89191.236222177584</v>
      </c>
      <c r="S23">
        <v>86124.636559313847</v>
      </c>
      <c r="T23">
        <v>93527.706441692324</v>
      </c>
      <c r="X23">
        <v>137175.5828179399</v>
      </c>
      <c r="Y23">
        <v>215769.36178826241</v>
      </c>
      <c r="Z23">
        <v>230205.63563024966</v>
      </c>
      <c r="AD23">
        <v>344362.49300362327</v>
      </c>
      <c r="AE23">
        <v>328614.66608632228</v>
      </c>
      <c r="AF23">
        <v>348177.40583376895</v>
      </c>
      <c r="AJ23">
        <v>522670.9558994777</v>
      </c>
      <c r="AK23">
        <v>805639.35664520529</v>
      </c>
      <c r="AL23">
        <v>829880.3591369458</v>
      </c>
      <c r="AP23">
        <v>1265945.9505151084</v>
      </c>
      <c r="AQ23">
        <v>2411088.6798450239</v>
      </c>
      <c r="AR23">
        <v>2425540.7165599195</v>
      </c>
      <c r="AV23">
        <v>3734227.4695614576</v>
      </c>
      <c r="BC23">
        <v>6356.5806030982903</v>
      </c>
      <c r="BD23">
        <v>5664.1695095329496</v>
      </c>
      <c r="BH23">
        <v>9210.7178541066824</v>
      </c>
    </row>
    <row r="24" spans="1:60" x14ac:dyDescent="0.2">
      <c r="A24">
        <v>1935</v>
      </c>
      <c r="B24">
        <v>12387.9918784742</v>
      </c>
      <c r="F24">
        <v>18895.108359190977</v>
      </c>
      <c r="M24">
        <v>59854.039548281078</v>
      </c>
      <c r="N24">
        <v>66555.819755280303</v>
      </c>
      <c r="R24">
        <v>96200.967041740209</v>
      </c>
      <c r="S24">
        <v>91170.734906465805</v>
      </c>
      <c r="T24">
        <v>99239.354088613982</v>
      </c>
      <c r="X24">
        <v>145978.39213665519</v>
      </c>
      <c r="Y24">
        <v>240191.55912464065</v>
      </c>
      <c r="Z24">
        <v>258112.06073185266</v>
      </c>
      <c r="AD24">
        <v>385512.86888410314</v>
      </c>
      <c r="AE24">
        <v>367580.83410907368</v>
      </c>
      <c r="AF24">
        <v>392590.04028705892</v>
      </c>
      <c r="AJ24">
        <v>588218.84276722185</v>
      </c>
      <c r="AK24">
        <v>913617.45937637519</v>
      </c>
      <c r="AL24">
        <v>944184.57349186111</v>
      </c>
      <c r="AP24">
        <v>1439063.4717792172</v>
      </c>
      <c r="AQ24">
        <v>2805012.5199308256</v>
      </c>
      <c r="AR24">
        <v>2821186.0961546395</v>
      </c>
      <c r="AV24">
        <v>4347823.4605910974</v>
      </c>
      <c r="BC24">
        <v>7113.98658182899</v>
      </c>
      <c r="BD24">
        <v>6369.3443366068559</v>
      </c>
      <c r="BH24">
        <v>10305.568505574396</v>
      </c>
    </row>
    <row r="25" spans="1:60" x14ac:dyDescent="0.2">
      <c r="A25">
        <v>1936</v>
      </c>
      <c r="B25">
        <v>13685.452224856061</v>
      </c>
      <c r="F25">
        <v>20881.325824936655</v>
      </c>
      <c r="M25">
        <v>66517.682465543126</v>
      </c>
      <c r="N25">
        <v>73945.948846151601</v>
      </c>
      <c r="R25">
        <v>106724.70837196632</v>
      </c>
      <c r="S25">
        <v>102131.9734797886</v>
      </c>
      <c r="T25">
        <v>110964.73332803066</v>
      </c>
      <c r="X25">
        <v>163053.22607490723</v>
      </c>
      <c r="Y25">
        <v>287054.99388694443</v>
      </c>
      <c r="Z25">
        <v>305048.13376708294</v>
      </c>
      <c r="AD25">
        <v>457071.26977518317</v>
      </c>
      <c r="AE25">
        <v>442183.92626796191</v>
      </c>
      <c r="AF25">
        <v>466651.64844237798</v>
      </c>
      <c r="AJ25">
        <v>702121.36149293557</v>
      </c>
      <c r="AK25">
        <v>1085097.8481436206</v>
      </c>
      <c r="AL25">
        <v>1113180.8382068328</v>
      </c>
      <c r="AP25">
        <v>1702760.6871132404</v>
      </c>
      <c r="AQ25">
        <v>3159488.1481642821</v>
      </c>
      <c r="AR25">
        <v>3173891.7897783108</v>
      </c>
      <c r="AV25">
        <v>4896813.2053108681</v>
      </c>
      <c r="BC25">
        <v>7815.2044203352752</v>
      </c>
      <c r="BD25">
        <v>6989.8414891565553</v>
      </c>
      <c r="BH25">
        <v>11343.172208600025</v>
      </c>
    </row>
    <row r="26" spans="1:60" x14ac:dyDescent="0.2">
      <c r="A26">
        <v>1937</v>
      </c>
      <c r="B26">
        <v>14584.475317492328</v>
      </c>
      <c r="F26">
        <v>22252.974861595838</v>
      </c>
      <c r="M26">
        <v>69603.531962785899</v>
      </c>
      <c r="N26">
        <v>77719.832471990885</v>
      </c>
      <c r="R26">
        <v>112095.52738571962</v>
      </c>
      <c r="S26">
        <v>106483.17209755599</v>
      </c>
      <c r="T26">
        <v>115897.22457708469</v>
      </c>
      <c r="X26">
        <v>170562.54753946332</v>
      </c>
      <c r="Y26">
        <v>302041.3762687234</v>
      </c>
      <c r="Z26">
        <v>323485.88523066475</v>
      </c>
      <c r="AD26">
        <v>482692.58060694096</v>
      </c>
      <c r="AE26">
        <v>463285.9012289336</v>
      </c>
      <c r="AF26">
        <v>492506.43507103832</v>
      </c>
      <c r="AJ26">
        <v>738415.74324945046</v>
      </c>
      <c r="AK26">
        <v>1146013.2454334728</v>
      </c>
      <c r="AL26">
        <v>1180198.0305039603</v>
      </c>
      <c r="AP26">
        <v>1800676.6033703305</v>
      </c>
      <c r="AQ26">
        <v>3458953.2212907611</v>
      </c>
      <c r="AR26">
        <v>3475961.3166368534</v>
      </c>
      <c r="AV26">
        <v>5359392.7921943143</v>
      </c>
      <c r="BC26">
        <v>8471.2468013485959</v>
      </c>
      <c r="BD26">
        <v>7569.4356336591527</v>
      </c>
      <c r="BH26">
        <v>12270.469025582084</v>
      </c>
    </row>
    <row r="27" spans="1:60" x14ac:dyDescent="0.2">
      <c r="A27">
        <v>1938</v>
      </c>
      <c r="B27">
        <v>13544.86227053774</v>
      </c>
      <c r="F27">
        <v>20642.851938782962</v>
      </c>
      <c r="M27">
        <v>64108.052840951481</v>
      </c>
      <c r="N27">
        <v>71486.49558264279</v>
      </c>
      <c r="R27">
        <v>103052.69978915744</v>
      </c>
      <c r="S27">
        <v>95037.659126123224</v>
      </c>
      <c r="T27">
        <v>103622.14467169561</v>
      </c>
      <c r="X27">
        <v>152296.62907557329</v>
      </c>
      <c r="Y27">
        <v>253103.52533588652</v>
      </c>
      <c r="Z27">
        <v>272043.95390875218</v>
      </c>
      <c r="AD27">
        <v>405485.58805819298</v>
      </c>
      <c r="AE27">
        <v>380412.3884113541</v>
      </c>
      <c r="AF27">
        <v>406047.47990879446</v>
      </c>
      <c r="AJ27">
        <v>607744.58940813132</v>
      </c>
      <c r="AK27">
        <v>933072.63105921494</v>
      </c>
      <c r="AL27">
        <v>964361.37322948338</v>
      </c>
      <c r="AP27">
        <v>1469265.2352925388</v>
      </c>
      <c r="AQ27">
        <v>3178849.9755978975</v>
      </c>
      <c r="AR27">
        <v>3196380.3235625136</v>
      </c>
      <c r="AV27">
        <v>4917259.5291079795</v>
      </c>
      <c r="BC27">
        <v>7926.7299849362144</v>
      </c>
      <c r="BD27">
        <v>7106.9030136371794</v>
      </c>
      <c r="BH27">
        <v>11486.202177630241</v>
      </c>
    </row>
    <row r="28" spans="1:60" x14ac:dyDescent="0.2">
      <c r="A28">
        <v>1939</v>
      </c>
      <c r="B28">
        <v>14496.367073544592</v>
      </c>
      <c r="F28">
        <v>22057.759862475254</v>
      </c>
      <c r="M28">
        <v>70777.172854952427</v>
      </c>
      <c r="N28">
        <v>78497.985817752415</v>
      </c>
      <c r="R28">
        <v>113217.01435593466</v>
      </c>
      <c r="S28">
        <v>105368.25551214533</v>
      </c>
      <c r="T28">
        <v>114535.82216724106</v>
      </c>
      <c r="X28">
        <v>168011.01501463915</v>
      </c>
      <c r="Y28">
        <v>284227.96052124118</v>
      </c>
      <c r="Z28">
        <v>303922.48809738492</v>
      </c>
      <c r="AD28">
        <v>452687.9179033222</v>
      </c>
      <c r="AE28">
        <v>427862.17235713621</v>
      </c>
      <c r="AF28">
        <v>454301.91713852109</v>
      </c>
      <c r="AJ28">
        <v>679785.44510495744</v>
      </c>
      <c r="AK28">
        <v>1034167.2487352972</v>
      </c>
      <c r="AL28">
        <v>1065687.9679846663</v>
      </c>
      <c r="AP28">
        <v>1623070.7608320266</v>
      </c>
      <c r="AQ28">
        <v>3128290.8341504219</v>
      </c>
      <c r="AR28">
        <v>3145353.3406719784</v>
      </c>
      <c r="AV28">
        <v>4837504.7140457863</v>
      </c>
      <c r="BC28">
        <v>8242.944208943718</v>
      </c>
      <c r="BD28">
        <v>7385.0761019659431</v>
      </c>
      <c r="BH28">
        <v>11928.953807646431</v>
      </c>
    </row>
    <row r="29" spans="1:60" x14ac:dyDescent="0.2">
      <c r="A29">
        <v>1940</v>
      </c>
      <c r="B29">
        <v>15731.60715304726</v>
      </c>
      <c r="F29">
        <v>23916.863027147789</v>
      </c>
      <c r="M29">
        <v>77259.382199951055</v>
      </c>
      <c r="N29">
        <v>84883.15146019806</v>
      </c>
      <c r="R29">
        <v>123155.7567563692</v>
      </c>
      <c r="S29">
        <v>116840.8401792565</v>
      </c>
      <c r="T29">
        <v>126181.0002428341</v>
      </c>
      <c r="X29">
        <v>185626.08007182943</v>
      </c>
      <c r="Y29">
        <v>328705.28395282698</v>
      </c>
      <c r="Z29">
        <v>348520.87608794146</v>
      </c>
      <c r="AD29">
        <v>520819.58293306467</v>
      </c>
      <c r="AE29">
        <v>501603.8473766059</v>
      </c>
      <c r="AF29">
        <v>527807.622979115</v>
      </c>
      <c r="AJ29">
        <v>792409.72409992595</v>
      </c>
      <c r="AK29">
        <v>1253256.5414249541</v>
      </c>
      <c r="AL29">
        <v>1282668.6706004445</v>
      </c>
      <c r="AP29">
        <v>1958091.5393255732</v>
      </c>
      <c r="AQ29">
        <v>4094479.3266436658</v>
      </c>
      <c r="AR29">
        <v>4109372.3177921469</v>
      </c>
      <c r="AV29">
        <v>6311093.018447238</v>
      </c>
      <c r="BC29">
        <v>8895.187703391286</v>
      </c>
      <c r="BD29">
        <v>8048.1022300305049</v>
      </c>
      <c r="BH29">
        <v>12890.319279456515</v>
      </c>
    </row>
    <row r="30" spans="1:60" x14ac:dyDescent="0.2">
      <c r="A30">
        <v>1941</v>
      </c>
      <c r="B30">
        <v>18658.269716849529</v>
      </c>
      <c r="F30">
        <v>28665.130914576846</v>
      </c>
      <c r="M30">
        <v>87976.004231656145</v>
      </c>
      <c r="N30">
        <v>97054.618961188156</v>
      </c>
      <c r="R30">
        <v>141946.33313922083</v>
      </c>
      <c r="S30">
        <v>136649.0126405971</v>
      </c>
      <c r="T30">
        <v>147584.79929884663</v>
      </c>
      <c r="X30">
        <v>219277.42775968829</v>
      </c>
      <c r="Y30">
        <v>402969.32611898566</v>
      </c>
      <c r="Z30">
        <v>424742.95026117819</v>
      </c>
      <c r="AD30">
        <v>643576.32680500136</v>
      </c>
      <c r="AE30">
        <v>616613.67202998151</v>
      </c>
      <c r="AF30">
        <v>645048.18778077897</v>
      </c>
      <c r="AJ30">
        <v>982111.72732107202</v>
      </c>
      <c r="AK30">
        <v>1566860.4903283485</v>
      </c>
      <c r="AL30">
        <v>1597751.3998211429</v>
      </c>
      <c r="AP30">
        <v>2470723.8687114948</v>
      </c>
      <c r="AQ30">
        <v>5291955.0895482758</v>
      </c>
      <c r="AR30">
        <v>5306714.517126957</v>
      </c>
      <c r="AV30">
        <v>8237926.7506847093</v>
      </c>
      <c r="BC30">
        <v>10956.299215204344</v>
      </c>
      <c r="BD30">
        <v>9947.5642452563425</v>
      </c>
      <c r="BH30">
        <v>16078.330667394184</v>
      </c>
    </row>
    <row r="31" spans="1:60" x14ac:dyDescent="0.2">
      <c r="A31">
        <v>1942</v>
      </c>
      <c r="B31">
        <v>22065.934778919494</v>
      </c>
      <c r="F31">
        <v>34228.627900491461</v>
      </c>
      <c r="M31">
        <v>93883.28081889094</v>
      </c>
      <c r="N31">
        <v>106144.70027330106</v>
      </c>
      <c r="R31">
        <v>154620.59472444767</v>
      </c>
      <c r="S31">
        <v>148649.4044046202</v>
      </c>
      <c r="T31">
        <v>162855.14920984863</v>
      </c>
      <c r="X31">
        <v>242499.74078243997</v>
      </c>
      <c r="Y31">
        <v>455174.54985456332</v>
      </c>
      <c r="Z31">
        <v>483110.13821196696</v>
      </c>
      <c r="AD31">
        <v>736124.76797509904</v>
      </c>
      <c r="AE31">
        <v>703105.46882493107</v>
      </c>
      <c r="AF31">
        <v>739246.31690908549</v>
      </c>
      <c r="AJ31">
        <v>1133387.4478376762</v>
      </c>
      <c r="AK31">
        <v>1772628.27418564</v>
      </c>
      <c r="AL31">
        <v>1811035.7978081545</v>
      </c>
      <c r="AP31">
        <v>2825671.5908365538</v>
      </c>
      <c r="AQ31">
        <v>5569253.14043485</v>
      </c>
      <c r="AR31">
        <v>5587163.3112527952</v>
      </c>
      <c r="AV31">
        <v>8767594.9003383406</v>
      </c>
      <c r="BC31">
        <v>14086.22966336711</v>
      </c>
      <c r="BD31">
        <v>12723.849723988205</v>
      </c>
      <c r="BH31">
        <v>20851.742697829653</v>
      </c>
    </row>
    <row r="32" spans="1:60" x14ac:dyDescent="0.2">
      <c r="A32">
        <v>1943</v>
      </c>
      <c r="B32">
        <v>25450.422349925011</v>
      </c>
      <c r="F32">
        <v>39759.133022984766</v>
      </c>
      <c r="M32">
        <v>99664.386057733078</v>
      </c>
      <c r="N32">
        <v>115314.57354624034</v>
      </c>
      <c r="R32">
        <v>166706.29578450936</v>
      </c>
      <c r="S32">
        <v>158265.21281761565</v>
      </c>
      <c r="T32">
        <v>175949.47492063974</v>
      </c>
      <c r="X32">
        <v>261263.08676552158</v>
      </c>
      <c r="Y32">
        <v>474855.04628886323</v>
      </c>
      <c r="Z32">
        <v>506501.101211812</v>
      </c>
      <c r="AD32">
        <v>775425.14750379696</v>
      </c>
      <c r="AE32">
        <v>718116.19996123633</v>
      </c>
      <c r="AF32">
        <v>758379.96850282687</v>
      </c>
      <c r="AJ32">
        <v>1169809.2696624412</v>
      </c>
      <c r="AK32">
        <v>1736255.3060672043</v>
      </c>
      <c r="AL32">
        <v>1779758.4420888256</v>
      </c>
      <c r="AP32">
        <v>2798834.8797227959</v>
      </c>
      <c r="AQ32">
        <v>4724881.4677524706</v>
      </c>
      <c r="AR32">
        <v>4746240.1427560095</v>
      </c>
      <c r="AV32">
        <v>7527577.9488088833</v>
      </c>
      <c r="BC32">
        <v>17204.426382390775</v>
      </c>
      <c r="BD32">
        <v>15465.516661445527</v>
      </c>
      <c r="BH32">
        <v>25653.892716148708</v>
      </c>
    </row>
    <row r="33" spans="1:60" x14ac:dyDescent="0.2">
      <c r="A33">
        <v>1944</v>
      </c>
      <c r="B33">
        <v>26267.020576138286</v>
      </c>
      <c r="F33">
        <v>41367.144705126353</v>
      </c>
      <c r="M33">
        <v>95379.253457847284</v>
      </c>
      <c r="N33">
        <v>111501.90670933874</v>
      </c>
      <c r="R33">
        <v>162310.61241750105</v>
      </c>
      <c r="S33">
        <v>144756.00135651408</v>
      </c>
      <c r="T33">
        <v>163586.96943656722</v>
      </c>
      <c r="X33">
        <v>243640.16053177402</v>
      </c>
      <c r="Y33">
        <v>404902.23529731913</v>
      </c>
      <c r="Z33">
        <v>439450.44247956644</v>
      </c>
      <c r="AD33">
        <v>674851.4502534772</v>
      </c>
      <c r="AE33">
        <v>598741.84901788423</v>
      </c>
      <c r="AF33">
        <v>642500.0049252907</v>
      </c>
      <c r="AJ33">
        <v>995101.62881322962</v>
      </c>
      <c r="AK33">
        <v>1401999.9506888338</v>
      </c>
      <c r="AL33">
        <v>1448839.5252603861</v>
      </c>
      <c r="AP33">
        <v>2297989.6755945059</v>
      </c>
      <c r="AQ33">
        <v>4285016.0717369588</v>
      </c>
      <c r="AR33">
        <v>4309295.4506978411</v>
      </c>
      <c r="AV33">
        <v>6895050.7711338419</v>
      </c>
      <c r="BC33">
        <v>18587.88358928173</v>
      </c>
      <c r="BD33">
        <v>16796.477672449346</v>
      </c>
      <c r="BH33">
        <v>27928.981625973611</v>
      </c>
    </row>
    <row r="34" spans="1:60" x14ac:dyDescent="0.2">
      <c r="A34">
        <v>1945</v>
      </c>
      <c r="B34">
        <v>25232.136867391157</v>
      </c>
      <c r="F34">
        <v>40072.353681069137</v>
      </c>
      <c r="M34">
        <v>89768.698252173272</v>
      </c>
      <c r="N34">
        <v>105842.96704778005</v>
      </c>
      <c r="R34">
        <v>154451.68791118846</v>
      </c>
      <c r="S34">
        <v>135564.66212775806</v>
      </c>
      <c r="T34">
        <v>154351.81705396296</v>
      </c>
      <c r="X34">
        <v>230596.13856614745</v>
      </c>
      <c r="Y34">
        <v>361545.01856665296</v>
      </c>
      <c r="Z34">
        <v>396724.21801575378</v>
      </c>
      <c r="AD34">
        <v>611218.58147160045</v>
      </c>
      <c r="AE34">
        <v>520420.34070424229</v>
      </c>
      <c r="AF34">
        <v>566715.13162337802</v>
      </c>
      <c r="AJ34">
        <v>879760.09372942755</v>
      </c>
      <c r="AK34">
        <v>1148104.1566156347</v>
      </c>
      <c r="AL34">
        <v>1202605.6360992002</v>
      </c>
      <c r="AP34">
        <v>1913205.5444144241</v>
      </c>
      <c r="AQ34">
        <v>3062847.0453590485</v>
      </c>
      <c r="AR34">
        <v>3092436.368385605</v>
      </c>
      <c r="AV34">
        <v>5004024.3126111031</v>
      </c>
      <c r="BC34">
        <v>18061.407824637583</v>
      </c>
      <c r="BD34">
        <v>16275.377958459052</v>
      </c>
      <c r="BH34">
        <v>27363.538766611437</v>
      </c>
    </row>
    <row r="35" spans="1:60" x14ac:dyDescent="0.2">
      <c r="A35">
        <v>1946</v>
      </c>
      <c r="B35">
        <v>22041.290961848092</v>
      </c>
      <c r="F35">
        <v>35287.419420610291</v>
      </c>
      <c r="M35">
        <v>82042.318332605311</v>
      </c>
      <c r="N35">
        <v>95812.145329449078</v>
      </c>
      <c r="R35">
        <v>141670.41553418143</v>
      </c>
      <c r="S35">
        <v>124468.38720368742</v>
      </c>
      <c r="T35">
        <v>140633.37202815156</v>
      </c>
      <c r="X35">
        <v>212857.50012040761</v>
      </c>
      <c r="Y35">
        <v>315753.02638436336</v>
      </c>
      <c r="Z35">
        <v>349905.59257220547</v>
      </c>
      <c r="AD35">
        <v>541859.86630382075</v>
      </c>
      <c r="AE35">
        <v>445142.40162421897</v>
      </c>
      <c r="AF35">
        <v>492103.38084535644</v>
      </c>
      <c r="AJ35">
        <v>765967.5582615356</v>
      </c>
      <c r="AK35">
        <v>950651.04289503628</v>
      </c>
      <c r="AL35">
        <v>1009482.9437988851</v>
      </c>
      <c r="AP35">
        <v>1608757.7905374577</v>
      </c>
      <c r="AQ35">
        <v>2767959.7653932264</v>
      </c>
      <c r="AR35">
        <v>2798967.0590126859</v>
      </c>
      <c r="AV35">
        <v>4559597.8986374401</v>
      </c>
      <c r="BC35">
        <v>15374.510142875064</v>
      </c>
      <c r="BD35">
        <v>13844.529365447977</v>
      </c>
      <c r="BH35">
        <v>23467.086519102384</v>
      </c>
    </row>
    <row r="36" spans="1:60" x14ac:dyDescent="0.2">
      <c r="A36">
        <v>1947</v>
      </c>
      <c r="B36">
        <v>21347.486924324818</v>
      </c>
      <c r="F36">
        <v>34153.7305892925</v>
      </c>
      <c r="M36">
        <v>79271.452755497536</v>
      </c>
      <c r="N36">
        <v>92355.614428174173</v>
      </c>
      <c r="R36">
        <v>136652.74689732719</v>
      </c>
      <c r="S36">
        <v>122043.50976838675</v>
      </c>
      <c r="T36">
        <v>137152.52929115211</v>
      </c>
      <c r="X36">
        <v>208045.73544363782</v>
      </c>
      <c r="Y36">
        <v>320725.76181042183</v>
      </c>
      <c r="Z36">
        <v>350905.18477411685</v>
      </c>
      <c r="AD36">
        <v>546614.56806038017</v>
      </c>
      <c r="AE36">
        <v>461233.19230488531</v>
      </c>
      <c r="AF36">
        <v>501605.45609501563</v>
      </c>
      <c r="AJ36">
        <v>786339.81310942781</v>
      </c>
      <c r="AK36">
        <v>1060385.4611878458</v>
      </c>
      <c r="AL36">
        <v>1107835.0724490085</v>
      </c>
      <c r="AP36">
        <v>1776827.6213909534</v>
      </c>
      <c r="AQ36">
        <v>3444880.9933332708</v>
      </c>
      <c r="AR36">
        <v>3469228.9114287086</v>
      </c>
      <c r="AV36">
        <v>5636883.6735063456</v>
      </c>
      <c r="BC36">
        <v>14911.490720861177</v>
      </c>
      <c r="BD36">
        <v>13457.694979452663</v>
      </c>
      <c r="BH36">
        <v>22764.950999510864</v>
      </c>
    </row>
    <row r="37" spans="1:60" x14ac:dyDescent="0.2">
      <c r="A37">
        <v>1948</v>
      </c>
      <c r="B37">
        <v>22349.535904415046</v>
      </c>
      <c r="F37">
        <v>35844.082153988667</v>
      </c>
      <c r="M37">
        <v>87314.318278394741</v>
      </c>
      <c r="N37">
        <v>100177.2138744504</v>
      </c>
      <c r="R37">
        <v>150090.25940056538</v>
      </c>
      <c r="S37">
        <v>134814.55602374664</v>
      </c>
      <c r="T37">
        <v>149893.92875168106</v>
      </c>
      <c r="X37">
        <v>229553.9822542404</v>
      </c>
      <c r="Y37">
        <v>365473.34947061143</v>
      </c>
      <c r="Z37">
        <v>396352.19046024478</v>
      </c>
      <c r="AD37">
        <v>621360.58838253061</v>
      </c>
      <c r="AE37">
        <v>537718.83307186933</v>
      </c>
      <c r="AF37">
        <v>578841.40906047518</v>
      </c>
      <c r="AJ37">
        <v>913090.27897220443</v>
      </c>
      <c r="AK37">
        <v>1270295.5221780404</v>
      </c>
      <c r="AL37">
        <v>1316339.1266094097</v>
      </c>
      <c r="AP37">
        <v>2121981.4443022511</v>
      </c>
      <c r="AQ37">
        <v>4035109.3051417251</v>
      </c>
      <c r="AR37">
        <v>4057029.3209791756</v>
      </c>
      <c r="AV37">
        <v>6607135.2299289992</v>
      </c>
      <c r="BC37">
        <v>15131.226751750635</v>
      </c>
      <c r="BD37">
        <v>13702.016129966674</v>
      </c>
      <c r="BH37">
        <v>23150.062459924586</v>
      </c>
    </row>
    <row r="38" spans="1:60" x14ac:dyDescent="0.2">
      <c r="A38">
        <v>1949</v>
      </c>
      <c r="B38">
        <v>21646.080414953838</v>
      </c>
      <c r="F38">
        <v>34803.396542856965</v>
      </c>
      <c r="M38">
        <v>83415.881273265943</v>
      </c>
      <c r="N38">
        <v>95860.942497087293</v>
      </c>
      <c r="R38">
        <v>143973.77899259562</v>
      </c>
      <c r="S38">
        <v>126622.19810280169</v>
      </c>
      <c r="T38">
        <v>141227.98076610389</v>
      </c>
      <c r="X38">
        <v>216645.96907108929</v>
      </c>
      <c r="Y38">
        <v>340533.75958285952</v>
      </c>
      <c r="Z38">
        <v>369608.57479228597</v>
      </c>
      <c r="AD38">
        <v>580591.11626050191</v>
      </c>
      <c r="AE38">
        <v>501916.04867753794</v>
      </c>
      <c r="AF38">
        <v>539894.04454049258</v>
      </c>
      <c r="AJ38">
        <v>853891.19702836743</v>
      </c>
      <c r="AK38">
        <v>1194960.6174746645</v>
      </c>
      <c r="AL38">
        <v>1236879.0272986724</v>
      </c>
      <c r="AP38">
        <v>2000075.3373880286</v>
      </c>
      <c r="AQ38">
        <v>3888154.2752026832</v>
      </c>
      <c r="AR38">
        <v>3909170.2032925556</v>
      </c>
      <c r="AV38">
        <v>6378609.336703389</v>
      </c>
      <c r="BC38">
        <v>14782.769208474714</v>
      </c>
      <c r="BD38">
        <v>13399.984628050121</v>
      </c>
      <c r="BH38">
        <v>22673.354048441557</v>
      </c>
    </row>
    <row r="39" spans="1:60" x14ac:dyDescent="0.2">
      <c r="A39">
        <v>1950</v>
      </c>
      <c r="B39">
        <v>23563.890269477339</v>
      </c>
      <c r="F39">
        <v>37819.35333517113</v>
      </c>
      <c r="M39">
        <v>92428.472780218144</v>
      </c>
      <c r="N39">
        <v>105414.6874598041</v>
      </c>
      <c r="R39">
        <v>158706.13319228205</v>
      </c>
      <c r="S39">
        <v>141819.8892450131</v>
      </c>
      <c r="T39">
        <v>156777.04340325631</v>
      </c>
      <c r="X39">
        <v>241177.2414565809</v>
      </c>
      <c r="Y39">
        <v>394496.98994262109</v>
      </c>
      <c r="Z39">
        <v>423727.00021495135</v>
      </c>
      <c r="AD39">
        <v>667254.57387105131</v>
      </c>
      <c r="AE39">
        <v>579564.44009500986</v>
      </c>
      <c r="AF39">
        <v>616833.26418164687</v>
      </c>
      <c r="AJ39">
        <v>978253.09214898548</v>
      </c>
      <c r="AK39">
        <v>1404001.2318758748</v>
      </c>
      <c r="AL39">
        <v>1443683.1555240275</v>
      </c>
      <c r="AP39">
        <v>2337040.918535932</v>
      </c>
      <c r="AQ39">
        <v>3571011.5069453297</v>
      </c>
      <c r="AR39">
        <v>3589718.4443589337</v>
      </c>
      <c r="AV39">
        <v>5871322.2638946567</v>
      </c>
      <c r="BC39">
        <v>15912.269990506136</v>
      </c>
      <c r="BD39">
        <v>14469.357248329918</v>
      </c>
      <c r="BH39">
        <v>24387.488906603259</v>
      </c>
    </row>
    <row r="40" spans="1:60" x14ac:dyDescent="0.2">
      <c r="A40">
        <v>1951</v>
      </c>
      <c r="B40">
        <v>25220.665237985333</v>
      </c>
      <c r="F40">
        <v>40575.425630119593</v>
      </c>
      <c r="M40">
        <v>96116.067060983944</v>
      </c>
      <c r="N40">
        <v>110577.59750899917</v>
      </c>
      <c r="R40">
        <v>165947.73325393337</v>
      </c>
      <c r="S40">
        <v>147331.37902311768</v>
      </c>
      <c r="T40">
        <v>164115.89871850944</v>
      </c>
      <c r="X40">
        <v>251743.8987457593</v>
      </c>
      <c r="Y40">
        <v>404630.45717012062</v>
      </c>
      <c r="Z40">
        <v>436057.42711175891</v>
      </c>
      <c r="AD40">
        <v>687117.10695606994</v>
      </c>
      <c r="AE40">
        <v>590250.79347232671</v>
      </c>
      <c r="AF40">
        <v>630085.75591459661</v>
      </c>
      <c r="AJ40">
        <v>1000543.1109649774</v>
      </c>
      <c r="AK40">
        <v>1387726.3229704972</v>
      </c>
      <c r="AL40">
        <v>1429551.1743369973</v>
      </c>
      <c r="AP40">
        <v>2321162.864144674</v>
      </c>
      <c r="AQ40">
        <v>4494051.1644713143</v>
      </c>
      <c r="AR40">
        <v>4514923.7276016893</v>
      </c>
      <c r="AV40">
        <v>7376439.9107827414</v>
      </c>
      <c r="BC40">
        <v>17343.398368763264</v>
      </c>
      <c r="BD40">
        <v>15736.56165231713</v>
      </c>
      <c r="BH40">
        <v>26645.16922747362</v>
      </c>
    </row>
    <row r="41" spans="1:60" x14ac:dyDescent="0.2">
      <c r="A41">
        <v>1952</v>
      </c>
      <c r="B41">
        <v>25870.329320911722</v>
      </c>
      <c r="F41">
        <v>41689.476831837179</v>
      </c>
      <c r="M41">
        <v>95354.141631875536</v>
      </c>
      <c r="N41">
        <v>110730.8437264539</v>
      </c>
      <c r="R41">
        <v>165557.65634630268</v>
      </c>
      <c r="S41">
        <v>144170.45888318133</v>
      </c>
      <c r="T41">
        <v>161888.15470135456</v>
      </c>
      <c r="X41">
        <v>247657.39951816417</v>
      </c>
      <c r="Y41">
        <v>387825.73559654679</v>
      </c>
      <c r="Z41">
        <v>420418.98032234242</v>
      </c>
      <c r="AD41">
        <v>661585.26152532815</v>
      </c>
      <c r="AE41">
        <v>564921.44020097342</v>
      </c>
      <c r="AF41">
        <v>606539.70124448428</v>
      </c>
      <c r="AJ41">
        <v>962184.5007674417</v>
      </c>
      <c r="AK41">
        <v>1327166.2505331698</v>
      </c>
      <c r="AL41">
        <v>1372766.6891427971</v>
      </c>
      <c r="AP41">
        <v>2228165.7922906615</v>
      </c>
      <c r="AQ41">
        <v>4198541.0304548694</v>
      </c>
      <c r="AR41">
        <v>4222280.7901076982</v>
      </c>
      <c r="AV41">
        <v>6911539.7255535265</v>
      </c>
      <c r="BC41">
        <v>18149.905730804629</v>
      </c>
      <c r="BD41">
        <v>16441.383275851476</v>
      </c>
      <c r="BH41">
        <v>27926.345774674355</v>
      </c>
    </row>
    <row r="42" spans="1:60" x14ac:dyDescent="0.2">
      <c r="A42">
        <v>1953</v>
      </c>
      <c r="B42">
        <v>26667.717372922325</v>
      </c>
      <c r="F42">
        <v>42989.389839107222</v>
      </c>
      <c r="M42">
        <v>95694.759652258494</v>
      </c>
      <c r="N42">
        <v>111690.22083356255</v>
      </c>
      <c r="R42">
        <v>166691.36304990586</v>
      </c>
      <c r="S42">
        <v>142655.76261853368</v>
      </c>
      <c r="T42">
        <v>161083.68610245278</v>
      </c>
      <c r="X42">
        <v>245877.72287193089</v>
      </c>
      <c r="Y42">
        <v>374893.11222949077</v>
      </c>
      <c r="Z42">
        <v>407599.31132325024</v>
      </c>
      <c r="AD42">
        <v>641220.90315691335</v>
      </c>
      <c r="AE42">
        <v>544456.61498398904</v>
      </c>
      <c r="AF42">
        <v>585750.89450219122</v>
      </c>
      <c r="AJ42">
        <v>929396.35230579099</v>
      </c>
      <c r="AK42">
        <v>1267775.4445315057</v>
      </c>
      <c r="AL42">
        <v>1312111.3044541464</v>
      </c>
      <c r="AP42">
        <v>2133107.8115168288</v>
      </c>
      <c r="AQ42">
        <v>4140050.4990374506</v>
      </c>
      <c r="AR42">
        <v>4164571.318394166</v>
      </c>
      <c r="AV42">
        <v>6819993.5457680225</v>
      </c>
      <c r="BC42">
        <v>18998.046008551632</v>
      </c>
      <c r="BD42">
        <v>17220.772543962292</v>
      </c>
      <c r="BH42">
        <v>29244.726149018486</v>
      </c>
    </row>
    <row r="43" spans="1:60" x14ac:dyDescent="0.2">
      <c r="A43">
        <v>1954</v>
      </c>
      <c r="B43">
        <v>26117.221251734161</v>
      </c>
      <c r="F43">
        <v>42084.385659056526</v>
      </c>
      <c r="M43">
        <v>94433.340648136786</v>
      </c>
      <c r="N43">
        <v>109629.32974511501</v>
      </c>
      <c r="R43">
        <v>164152.112496702</v>
      </c>
      <c r="S43">
        <v>140372.48145709524</v>
      </c>
      <c r="T43">
        <v>157924.29000383121</v>
      </c>
      <c r="X43">
        <v>241734.10573458215</v>
      </c>
      <c r="Y43">
        <v>363969.27771977137</v>
      </c>
      <c r="Z43">
        <v>395457.76663493813</v>
      </c>
      <c r="AD43">
        <v>622613.80231767707</v>
      </c>
      <c r="AE43">
        <v>522299.47531056858</v>
      </c>
      <c r="AF43">
        <v>562106.52635404363</v>
      </c>
      <c r="AJ43">
        <v>892299.0051417154</v>
      </c>
      <c r="AK43">
        <v>1217557.2301416032</v>
      </c>
      <c r="AL43">
        <v>1261312.3740173141</v>
      </c>
      <c r="AP43">
        <v>2050085.383290679</v>
      </c>
      <c r="AQ43">
        <v>3804202.7484491509</v>
      </c>
      <c r="AR43">
        <v>3828202.5050196573</v>
      </c>
      <c r="AV43">
        <v>6273159.0694437828</v>
      </c>
      <c r="BC43">
        <v>18526.541318800537</v>
      </c>
      <c r="BD43">
        <v>16838.098085802954</v>
      </c>
      <c r="BH43">
        <v>28521.304899318136</v>
      </c>
    </row>
    <row r="44" spans="1:60" x14ac:dyDescent="0.2">
      <c r="A44">
        <v>1955</v>
      </c>
      <c r="B44">
        <v>27978.748834558341</v>
      </c>
      <c r="F44">
        <v>45047.357756731813</v>
      </c>
      <c r="M44">
        <v>103177.56591995941</v>
      </c>
      <c r="N44">
        <v>118863.52449812439</v>
      </c>
      <c r="R44">
        <v>178596.22725694897</v>
      </c>
      <c r="S44">
        <v>153911.18209975757</v>
      </c>
      <c r="T44">
        <v>171390.63978806761</v>
      </c>
      <c r="X44">
        <v>263801.59965886333</v>
      </c>
      <c r="Y44">
        <v>408995.83469715068</v>
      </c>
      <c r="Z44">
        <v>439961.47968959896</v>
      </c>
      <c r="AD44">
        <v>695534.36497329804</v>
      </c>
      <c r="AE44">
        <v>591100.16571941716</v>
      </c>
      <c r="AF44">
        <v>629231.91616220784</v>
      </c>
      <c r="AJ44">
        <v>1003101.4253340809</v>
      </c>
      <c r="AK44">
        <v>1443160.1942622825</v>
      </c>
      <c r="AL44">
        <v>1482177.5302424917</v>
      </c>
      <c r="AP44">
        <v>2415787.8028546828</v>
      </c>
      <c r="AQ44">
        <v>4825605.6103397505</v>
      </c>
      <c r="AR44">
        <v>4845818.4565500915</v>
      </c>
      <c r="AV44">
        <v>7924155.8417055579</v>
      </c>
      <c r="BC44">
        <v>19623.32471395822</v>
      </c>
      <c r="BD44">
        <v>17880.440427495447</v>
      </c>
      <c r="BH44">
        <v>30208.594478929906</v>
      </c>
    </row>
    <row r="45" spans="1:60" x14ac:dyDescent="0.2">
      <c r="A45">
        <v>1956</v>
      </c>
      <c r="B45">
        <v>28513.485801952113</v>
      </c>
      <c r="F45">
        <v>45912.215491943498</v>
      </c>
      <c r="M45">
        <v>102274.75433723407</v>
      </c>
      <c r="N45">
        <v>118547.18690260884</v>
      </c>
      <c r="R45">
        <v>177508.00802190468</v>
      </c>
      <c r="S45">
        <v>151392.53765190372</v>
      </c>
      <c r="T45">
        <v>169773.19609498995</v>
      </c>
      <c r="X45">
        <v>260179.16941718958</v>
      </c>
      <c r="Y45">
        <v>393288.1263777187</v>
      </c>
      <c r="Z45">
        <v>425776.12551517645</v>
      </c>
      <c r="AD45">
        <v>671042.4821251739</v>
      </c>
      <c r="AE45">
        <v>579590.29155077029</v>
      </c>
      <c r="AF45">
        <v>620937.86407737108</v>
      </c>
      <c r="AJ45">
        <v>986270.62281024002</v>
      </c>
      <c r="AK45">
        <v>1370321.3191377162</v>
      </c>
      <c r="AL45">
        <v>1412424.6298791273</v>
      </c>
      <c r="AP45">
        <v>2299431.1249170243</v>
      </c>
      <c r="AQ45">
        <v>4403975.0950007103</v>
      </c>
      <c r="AR45">
        <v>4426624.7472184617</v>
      </c>
      <c r="AV45">
        <v>7244855.016322067</v>
      </c>
      <c r="BC45">
        <v>20317.789298031894</v>
      </c>
      <c r="BD45">
        <v>18509.741235212474</v>
      </c>
      <c r="BH45">
        <v>31290.460766392258</v>
      </c>
    </row>
    <row r="46" spans="1:60" x14ac:dyDescent="0.2">
      <c r="A46">
        <v>1957</v>
      </c>
      <c r="B46">
        <v>28567.481918713183</v>
      </c>
      <c r="F46">
        <v>45977.735194275927</v>
      </c>
      <c r="M46">
        <v>102356.48702306188</v>
      </c>
      <c r="N46">
        <v>119043.4484419596</v>
      </c>
      <c r="R46">
        <v>177769.47171620833</v>
      </c>
      <c r="S46">
        <v>151546.31765384233</v>
      </c>
      <c r="T46">
        <v>170718.37945455121</v>
      </c>
      <c r="X46">
        <v>260475.38747800404</v>
      </c>
      <c r="Y46">
        <v>385627.47797708429</v>
      </c>
      <c r="Z46">
        <v>418260.62315772841</v>
      </c>
      <c r="AD46">
        <v>658232.46690323832</v>
      </c>
      <c r="AE46">
        <v>563865.25690987706</v>
      </c>
      <c r="AF46">
        <v>605320.15887018573</v>
      </c>
      <c r="AJ46">
        <v>960170.77517397853</v>
      </c>
      <c r="AK46">
        <v>1309386.2976385318</v>
      </c>
      <c r="AL46">
        <v>1352533.1845949462</v>
      </c>
      <c r="AP46">
        <v>2200107.2556785839</v>
      </c>
      <c r="AQ46">
        <v>4048066.2883083089</v>
      </c>
      <c r="AR46">
        <v>4072119.5511522153</v>
      </c>
      <c r="AV46">
        <v>6667356.1480311453</v>
      </c>
      <c r="BC46">
        <v>20368.703573785551</v>
      </c>
      <c r="BD46">
        <v>18514.596749463584</v>
      </c>
      <c r="BH46">
        <v>31334.208914061212</v>
      </c>
    </row>
    <row r="47" spans="1:60" x14ac:dyDescent="0.2">
      <c r="A47">
        <v>1958</v>
      </c>
      <c r="B47">
        <v>27771.656487915363</v>
      </c>
      <c r="F47">
        <v>44696.380067300786</v>
      </c>
      <c r="M47">
        <v>98998.886915895113</v>
      </c>
      <c r="N47">
        <v>115044.50084973592</v>
      </c>
      <c r="R47">
        <v>172098.24955032361</v>
      </c>
      <c r="S47">
        <v>143997.202605931</v>
      </c>
      <c r="T47">
        <v>162758.80486015382</v>
      </c>
      <c r="X47">
        <v>248246.90064101957</v>
      </c>
      <c r="Y47">
        <v>350432.21161524794</v>
      </c>
      <c r="Z47">
        <v>383782.25362225028</v>
      </c>
      <c r="AD47">
        <v>602057.55879835144</v>
      </c>
      <c r="AE47">
        <v>504243.65825246822</v>
      </c>
      <c r="AF47">
        <v>547469.53659597633</v>
      </c>
      <c r="AJ47">
        <v>865148.42363932729</v>
      </c>
      <c r="AK47">
        <v>1131255.3944068293</v>
      </c>
      <c r="AL47">
        <v>1178656.7133244365</v>
      </c>
      <c r="AP47">
        <v>1913262.2750806964</v>
      </c>
      <c r="AQ47">
        <v>3426435.4764802381</v>
      </c>
      <c r="AR47">
        <v>3453494.9779466717</v>
      </c>
      <c r="AV47">
        <v>5661836.9087059665</v>
      </c>
      <c r="BC47">
        <v>19857.519773695392</v>
      </c>
      <c r="BD47">
        <v>18074.673781046411</v>
      </c>
      <c r="BH47">
        <v>30540.616791409353</v>
      </c>
    </row>
    <row r="48" spans="1:60" x14ac:dyDescent="0.2">
      <c r="A48">
        <v>1959</v>
      </c>
      <c r="B48">
        <v>29479.621430288847</v>
      </c>
      <c r="F48">
        <v>47683.342493830358</v>
      </c>
      <c r="M48">
        <v>106345.20487953936</v>
      </c>
      <c r="N48">
        <v>122865.80086231082</v>
      </c>
      <c r="R48">
        <v>185204.49426509987</v>
      </c>
      <c r="S48">
        <v>155948.55294355669</v>
      </c>
      <c r="T48">
        <v>175070.64362043701</v>
      </c>
      <c r="X48">
        <v>269071.60161538376</v>
      </c>
      <c r="Y48">
        <v>387539.54671267781</v>
      </c>
      <c r="Z48">
        <v>418790.20568696846</v>
      </c>
      <c r="AD48">
        <v>664523.907684793</v>
      </c>
      <c r="AE48">
        <v>564459.15987738769</v>
      </c>
      <c r="AF48">
        <v>603514.56104621396</v>
      </c>
      <c r="AJ48">
        <v>965122.58455336932</v>
      </c>
      <c r="AK48">
        <v>1277244.4061899905</v>
      </c>
      <c r="AL48">
        <v>1316721.650125619</v>
      </c>
      <c r="AP48">
        <v>2160559.0500139222</v>
      </c>
      <c r="AQ48">
        <v>3907311.0587431057</v>
      </c>
      <c r="AR48">
        <v>3930082.8531995188</v>
      </c>
      <c r="AV48">
        <v>6477073.8390459307</v>
      </c>
      <c r="BC48">
        <v>20939.001047038786</v>
      </c>
      <c r="BD48">
        <v>19103.379271175294</v>
      </c>
      <c r="BH48">
        <v>32403.214519244862</v>
      </c>
    </row>
    <row r="49" spans="1:66" x14ac:dyDescent="0.2">
      <c r="A49">
        <v>1960</v>
      </c>
      <c r="B49">
        <v>30025.861547705696</v>
      </c>
      <c r="F49">
        <v>48663.920763772992</v>
      </c>
      <c r="M49">
        <v>106961.54207673309</v>
      </c>
      <c r="N49">
        <v>123980.58278255058</v>
      </c>
      <c r="R49">
        <v>187022.41811708786</v>
      </c>
      <c r="S49">
        <v>154614.65690355122</v>
      </c>
      <c r="T49">
        <v>174222.43741416032</v>
      </c>
      <c r="X49">
        <v>267974.31850467762</v>
      </c>
      <c r="Y49">
        <v>378757.96610714321</v>
      </c>
      <c r="Z49">
        <v>410144.56463847187</v>
      </c>
      <c r="AD49">
        <v>652248.94335433736</v>
      </c>
      <c r="AE49">
        <v>547356.93003501673</v>
      </c>
      <c r="AF49">
        <v>586719.92678208218</v>
      </c>
      <c r="AJ49">
        <v>940410.40240186267</v>
      </c>
      <c r="AK49">
        <v>1284664.6075803891</v>
      </c>
      <c r="AL49">
        <v>1325109.3158542982</v>
      </c>
      <c r="AP49">
        <v>2177641.3789795828</v>
      </c>
      <c r="AQ49">
        <v>4377875.2824912192</v>
      </c>
      <c r="AR49">
        <v>4402496.6301556053</v>
      </c>
      <c r="AV49">
        <v>7254345.8868382992</v>
      </c>
      <c r="BC49">
        <v>21477.452600035987</v>
      </c>
      <c r="BD49">
        <v>19586.448077167377</v>
      </c>
      <c r="BH49">
        <v>33290.754391182447</v>
      </c>
    </row>
    <row r="50" spans="1:66" x14ac:dyDescent="0.2">
      <c r="A50">
        <v>1961</v>
      </c>
      <c r="B50">
        <v>30416.0817419532</v>
      </c>
      <c r="F50">
        <v>48863.250048201531</v>
      </c>
      <c r="M50">
        <v>108581.11130566723</v>
      </c>
      <c r="N50">
        <v>125385.19304579767</v>
      </c>
      <c r="R50">
        <v>188032.24489558773</v>
      </c>
      <c r="S50">
        <v>156571.52916483203</v>
      </c>
      <c r="T50">
        <v>175648.06004815668</v>
      </c>
      <c r="X50">
        <v>268846.6234201591</v>
      </c>
      <c r="Y50">
        <v>378421.07910678635</v>
      </c>
      <c r="Z50">
        <v>410450.08123751165</v>
      </c>
      <c r="AD50">
        <v>646646.2107081468</v>
      </c>
      <c r="AE50">
        <v>543873.0222150773</v>
      </c>
      <c r="AF50">
        <v>584382.16572186386</v>
      </c>
      <c r="AJ50">
        <v>927565.96870250336</v>
      </c>
      <c r="AK50">
        <v>1291423.073572617</v>
      </c>
      <c r="AL50">
        <v>1333459.8702127326</v>
      </c>
      <c r="AP50">
        <v>2170960.1182882655</v>
      </c>
      <c r="AQ50">
        <v>4487186.7735739145</v>
      </c>
      <c r="AR50">
        <v>4512701.0835170532</v>
      </c>
      <c r="AV50">
        <v>7367173.6495760251</v>
      </c>
      <c r="BC50">
        <v>21731.078457096086</v>
      </c>
      <c r="BD50">
        <v>19863.958263748256</v>
      </c>
      <c r="BH50">
        <v>33400.028398491952</v>
      </c>
    </row>
    <row r="51" spans="1:66" x14ac:dyDescent="0.2">
      <c r="A51">
        <v>1962</v>
      </c>
      <c r="B51">
        <v>31945.725670054369</v>
      </c>
      <c r="C51">
        <v>33557.695566067341</v>
      </c>
      <c r="D51">
        <v>46120.691770550067</v>
      </c>
      <c r="E51">
        <v>18575.321624917571</v>
      </c>
      <c r="F51">
        <v>49318.138338893332</v>
      </c>
      <c r="G51">
        <v>52766.86548082059</v>
      </c>
      <c r="H51">
        <v>58904.269275013379</v>
      </c>
      <c r="I51">
        <v>52553.022907033461</v>
      </c>
      <c r="J51">
        <v>77480.093218171271</v>
      </c>
      <c r="K51">
        <v>35334.120423031636</v>
      </c>
      <c r="L51">
        <v>85938.117492432502</v>
      </c>
      <c r="M51">
        <v>115435.26084134566</v>
      </c>
      <c r="N51">
        <v>132442.08974775061</v>
      </c>
      <c r="O51">
        <v>108725.05377123701</v>
      </c>
      <c r="P51">
        <v>158796.86892270841</v>
      </c>
      <c r="Q51">
        <v>91709.069472173287</v>
      </c>
      <c r="R51">
        <v>191707.47126578333</v>
      </c>
      <c r="S51">
        <v>166425.60544178719</v>
      </c>
      <c r="T51">
        <v>185644.83349621907</v>
      </c>
      <c r="U51">
        <v>153117.2910223683</v>
      </c>
      <c r="V51">
        <v>221383.4802967133</v>
      </c>
      <c r="W51">
        <v>133823.24446727295</v>
      </c>
      <c r="X51">
        <v>274059.80912332505</v>
      </c>
      <c r="Y51">
        <v>403042.20890998078</v>
      </c>
      <c r="Z51">
        <v>433950.2097883505</v>
      </c>
      <c r="AA51">
        <v>352787.83445975551</v>
      </c>
      <c r="AB51">
        <v>492592.34263214521</v>
      </c>
      <c r="AC51">
        <v>348393.4585925758</v>
      </c>
      <c r="AD51">
        <v>659297.37101698213</v>
      </c>
      <c r="AE51">
        <v>582064.02108809922</v>
      </c>
      <c r="AF51">
        <v>620526.83081029914</v>
      </c>
      <c r="AG51">
        <v>498314.51227685466</v>
      </c>
      <c r="AH51">
        <v>682403.02565443714</v>
      </c>
      <c r="AI51">
        <v>529087.48092351167</v>
      </c>
      <c r="AJ51">
        <v>949855.12993981631</v>
      </c>
      <c r="AK51">
        <v>1363111.3915870916</v>
      </c>
      <c r="AL51">
        <v>1400835.6908376415</v>
      </c>
      <c r="AM51">
        <v>1105987.5599325462</v>
      </c>
      <c r="AN51">
        <v>1447184.2174152674</v>
      </c>
      <c r="AO51">
        <v>1336371.8363339757</v>
      </c>
      <c r="AP51">
        <v>2195825.8650911846</v>
      </c>
      <c r="AQ51">
        <v>4607437.3052933831</v>
      </c>
      <c r="AR51">
        <v>4631170.594110731</v>
      </c>
      <c r="AS51">
        <v>3524201.4870143705</v>
      </c>
      <c r="AT51">
        <v>4521097.115403004</v>
      </c>
      <c r="AU51">
        <v>4739087.3529910846</v>
      </c>
      <c r="AV51">
        <v>7251597.2352698706</v>
      </c>
      <c r="AW51">
        <v>11124.585859288154</v>
      </c>
      <c r="AX51">
        <v>4987.1820650953623</v>
      </c>
      <c r="AY51">
        <v>14562.368225101214</v>
      </c>
      <c r="AZ51">
        <v>14761.290322928864</v>
      </c>
      <c r="BA51">
        <v>1816.5228268035064</v>
      </c>
      <c r="BB51">
        <v>12698.159185354165</v>
      </c>
      <c r="BC51">
        <v>22669.110651022005</v>
      </c>
      <c r="BD51">
        <v>20779.462994754787</v>
      </c>
      <c r="BE51">
        <v>25205.766876604044</v>
      </c>
      <c r="BF51">
        <v>33601.116531421358</v>
      </c>
      <c r="BG51">
        <v>10449.349641889159</v>
      </c>
      <c r="BH51">
        <v>33497.101347016658</v>
      </c>
      <c r="BI51">
        <v>37099.766640689304</v>
      </c>
      <c r="BJ51">
        <v>40519.814156829059</v>
      </c>
      <c r="BK51">
        <v>38510.015190982573</v>
      </c>
      <c r="BL51">
        <v>57150.899292036978</v>
      </c>
      <c r="BM51">
        <v>21240.383160746223</v>
      </c>
      <c r="BN51">
        <v>59495.779049094781</v>
      </c>
    </row>
    <row r="52" spans="1:66" x14ac:dyDescent="0.2">
      <c r="A52">
        <v>1963</v>
      </c>
      <c r="B52">
        <v>33021.468462472767</v>
      </c>
      <c r="C52">
        <v>34733.587584617184</v>
      </c>
      <c r="D52">
        <v>47789.237500572402</v>
      </c>
      <c r="E52">
        <v>19316.725706196503</v>
      </c>
      <c r="F52">
        <v>50966.848830618859</v>
      </c>
      <c r="G52">
        <v>54455.892777623201</v>
      </c>
      <c r="H52">
        <v>60790.774357438451</v>
      </c>
      <c r="I52">
        <v>54287.013229188437</v>
      </c>
      <c r="J52">
        <v>80098.245606994271</v>
      </c>
      <c r="K52">
        <v>36743.67179777399</v>
      </c>
      <c r="L52">
        <v>88776.19342948038</v>
      </c>
      <c r="M52">
        <v>119684.52746756352</v>
      </c>
      <c r="N52">
        <v>137185.67550878972</v>
      </c>
      <c r="O52">
        <v>112647.22080282735</v>
      </c>
      <c r="P52">
        <v>164972.89512541262</v>
      </c>
      <c r="Q52">
        <v>95742.960754912725</v>
      </c>
      <c r="R52">
        <v>198288.63259382546</v>
      </c>
      <c r="S52">
        <v>172761.56386344484</v>
      </c>
      <c r="T52">
        <v>192357.8121743399</v>
      </c>
      <c r="U52">
        <v>158766.8580179963</v>
      </c>
      <c r="V52">
        <v>230112.88454417116</v>
      </c>
      <c r="W52">
        <v>140043.36074870153</v>
      </c>
      <c r="X52">
        <v>283831.27977335191</v>
      </c>
      <c r="Y52">
        <v>418190.29614993662</v>
      </c>
      <c r="Z52">
        <v>450372.42940729513</v>
      </c>
      <c r="AA52">
        <v>364988.05406066595</v>
      </c>
      <c r="AB52">
        <v>514206.61274141946</v>
      </c>
      <c r="AC52">
        <v>362897.90778691927</v>
      </c>
      <c r="AD52">
        <v>684520.7833684464</v>
      </c>
      <c r="AE52">
        <v>605858.22757862578</v>
      </c>
      <c r="AF52">
        <v>645479.7891309429</v>
      </c>
      <c r="AG52">
        <v>516703.78162471007</v>
      </c>
      <c r="AH52">
        <v>714549.42727993336</v>
      </c>
      <c r="AI52">
        <v>550950.94549641246</v>
      </c>
      <c r="AJ52">
        <v>988869.14543845993</v>
      </c>
      <c r="AK52">
        <v>1433752.2424761588</v>
      </c>
      <c r="AL52">
        <v>1471856.9853458884</v>
      </c>
      <c r="AM52">
        <v>1164316.399149023</v>
      </c>
      <c r="AN52">
        <v>1536901.2963950965</v>
      </c>
      <c r="AO52">
        <v>1402875.328979447</v>
      </c>
      <c r="AP52">
        <v>2315283.0110552283</v>
      </c>
      <c r="AQ52">
        <v>4944892.0732095595</v>
      </c>
      <c r="AR52">
        <v>4967662.5288490346</v>
      </c>
      <c r="AS52">
        <v>3820681.3890246414</v>
      </c>
      <c r="AT52">
        <v>4872958.7297935151</v>
      </c>
      <c r="AU52">
        <v>5113051.5785596892</v>
      </c>
      <c r="AV52">
        <v>7820800.3971985616</v>
      </c>
      <c r="AW52">
        <v>11639.497641104783</v>
      </c>
      <c r="AX52">
        <v>5278.045819193745</v>
      </c>
      <c r="AY52">
        <v>15180.161940045935</v>
      </c>
      <c r="AZ52">
        <v>15480.229394150536</v>
      </c>
      <c r="BA52">
        <v>1889.7796146190167</v>
      </c>
      <c r="BB52">
        <v>13240.932533381803</v>
      </c>
      <c r="BC52">
        <v>23392.239684129356</v>
      </c>
      <c r="BD52">
        <v>21447.667679548664</v>
      </c>
      <c r="BE52">
        <v>26076.517227038283</v>
      </c>
      <c r="BF52">
        <v>34768.831097812377</v>
      </c>
      <c r="BG52">
        <v>10824.921811894699</v>
      </c>
      <c r="BH52">
        <v>34597.761745818119</v>
      </c>
      <c r="BI52">
        <v>38303.401980046983</v>
      </c>
      <c r="BJ52">
        <v>41862.066249360854</v>
      </c>
      <c r="BK52">
        <v>39696.961335778709</v>
      </c>
      <c r="BL52">
        <v>58879.583227389681</v>
      </c>
      <c r="BM52">
        <v>21993.849558489303</v>
      </c>
      <c r="BN52">
        <v>61777.775288833902</v>
      </c>
    </row>
    <row r="53" spans="1:66" x14ac:dyDescent="0.2">
      <c r="A53">
        <v>1964</v>
      </c>
      <c r="B53">
        <v>34377.743074502207</v>
      </c>
      <c r="C53">
        <v>35909.479603167034</v>
      </c>
      <c r="D53">
        <v>49457.783230594738</v>
      </c>
      <c r="E53">
        <v>20058.129787475435</v>
      </c>
      <c r="F53">
        <v>53251.477867602451</v>
      </c>
      <c r="G53">
        <v>56601.076726082996</v>
      </c>
      <c r="H53">
        <v>63186.576575712279</v>
      </c>
      <c r="I53">
        <v>56021.00355134342</v>
      </c>
      <c r="J53">
        <v>82716.397995817271</v>
      </c>
      <c r="K53">
        <v>38153.223172516344</v>
      </c>
      <c r="L53">
        <v>92719.249853795467</v>
      </c>
      <c r="M53">
        <v>124977.23435279632</v>
      </c>
      <c r="N53">
        <v>143115.60951099082</v>
      </c>
      <c r="O53">
        <v>116569.38783441768</v>
      </c>
      <c r="P53">
        <v>171148.92132811682</v>
      </c>
      <c r="Q53">
        <v>99776.852037652177</v>
      </c>
      <c r="R53">
        <v>207357.16315468523</v>
      </c>
      <c r="S53">
        <v>180619.09894928429</v>
      </c>
      <c r="T53">
        <v>200738.94834792928</v>
      </c>
      <c r="U53">
        <v>164416.42501362428</v>
      </c>
      <c r="V53">
        <v>238842.28879162899</v>
      </c>
      <c r="W53">
        <v>146263.4770301301</v>
      </c>
      <c r="X53">
        <v>297191.18941754202</v>
      </c>
      <c r="Y53">
        <v>437007.16561270261</v>
      </c>
      <c r="Z53">
        <v>470754.01750162605</v>
      </c>
      <c r="AA53">
        <v>377188.27366157639</v>
      </c>
      <c r="AB53">
        <v>535820.88285069366</v>
      </c>
      <c r="AC53">
        <v>377402.3569812628</v>
      </c>
      <c r="AD53">
        <v>718530.67986338469</v>
      </c>
      <c r="AE53">
        <v>635108.33183107455</v>
      </c>
      <c r="AF53">
        <v>676215.1983914267</v>
      </c>
      <c r="AG53">
        <v>535093.05097256543</v>
      </c>
      <c r="AH53">
        <v>746695.82890542969</v>
      </c>
      <c r="AI53">
        <v>572814.41006931325</v>
      </c>
      <c r="AJ53">
        <v>1040781.6883171467</v>
      </c>
      <c r="AK53">
        <v>1518395.4875266289</v>
      </c>
      <c r="AL53">
        <v>1557138.8506458092</v>
      </c>
      <c r="AM53">
        <v>1222645.2383655</v>
      </c>
      <c r="AN53">
        <v>1626618.3753749256</v>
      </c>
      <c r="AO53">
        <v>1469378.8216249184</v>
      </c>
      <c r="AP53">
        <v>2467182.0978682907</v>
      </c>
      <c r="AQ53">
        <v>5337782.4447373897</v>
      </c>
      <c r="AR53">
        <v>5359653.7394230785</v>
      </c>
      <c r="AS53">
        <v>4117161.2910349122</v>
      </c>
      <c r="AT53">
        <v>5224820.3441840252</v>
      </c>
      <c r="AU53">
        <v>5487015.8041282939</v>
      </c>
      <c r="AV53">
        <v>8512803.6693018638</v>
      </c>
      <c r="AW53">
        <v>12154.409422921413</v>
      </c>
      <c r="AX53">
        <v>5568.9095732921278</v>
      </c>
      <c r="AY53">
        <v>15797.955654990656</v>
      </c>
      <c r="AZ53">
        <v>16199.168465372208</v>
      </c>
      <c r="BA53">
        <v>1963.036402434527</v>
      </c>
      <c r="BB53">
        <v>13783.705881409442</v>
      </c>
      <c r="BC53">
        <v>24311.132932469522</v>
      </c>
      <c r="BD53">
        <v>22295.757914892358</v>
      </c>
      <c r="BE53">
        <v>26947.267577472521</v>
      </c>
      <c r="BF53">
        <v>35936.545664203404</v>
      </c>
      <c r="BG53">
        <v>11200.493981900239</v>
      </c>
      <c r="BH53">
        <v>36128.623946815474</v>
      </c>
      <c r="BI53">
        <v>39507.037319404655</v>
      </c>
      <c r="BJ53">
        <v>43204.318341892649</v>
      </c>
      <c r="BK53">
        <v>40883.907480574846</v>
      </c>
      <c r="BL53">
        <v>60608.267162742392</v>
      </c>
      <c r="BM53">
        <v>22747.315956232378</v>
      </c>
      <c r="BN53">
        <v>64059.771528573023</v>
      </c>
    </row>
    <row r="54" spans="1:66" x14ac:dyDescent="0.2">
      <c r="A54">
        <v>1965</v>
      </c>
      <c r="B54">
        <v>36152.597756965159</v>
      </c>
      <c r="C54">
        <v>37752.306386407654</v>
      </c>
      <c r="D54">
        <v>51990.615993501808</v>
      </c>
      <c r="E54">
        <v>21024.346179553882</v>
      </c>
      <c r="F54">
        <v>55835.407889028749</v>
      </c>
      <c r="G54">
        <v>59171.828547680052</v>
      </c>
      <c r="H54">
        <v>66214.348822600266</v>
      </c>
      <c r="I54">
        <v>58512.017063706109</v>
      </c>
      <c r="J54">
        <v>86449.612291531084</v>
      </c>
      <c r="K54">
        <v>39879.153799786945</v>
      </c>
      <c r="L54">
        <v>96900.60194061925</v>
      </c>
      <c r="M54">
        <v>130129.44077780592</v>
      </c>
      <c r="N54">
        <v>149024.6349071333</v>
      </c>
      <c r="O54">
        <v>121288.07191356254</v>
      </c>
      <c r="P54">
        <v>177817.06380923928</v>
      </c>
      <c r="Q54">
        <v>103518.9158015069</v>
      </c>
      <c r="R54">
        <v>215694.60879372057</v>
      </c>
      <c r="S54">
        <v>188071.52902072735</v>
      </c>
      <c r="T54">
        <v>209209.84907518383</v>
      </c>
      <c r="U54">
        <v>171016.83228018292</v>
      </c>
      <c r="V54">
        <v>248177.24303316072</v>
      </c>
      <c r="W54">
        <v>152002.73252628534</v>
      </c>
      <c r="X54">
        <v>308930.98480161512</v>
      </c>
      <c r="Y54">
        <v>456770.21604432369</v>
      </c>
      <c r="Z54">
        <v>491143.13205229677</v>
      </c>
      <c r="AA54">
        <v>395690.60248083103</v>
      </c>
      <c r="AB54">
        <v>557976.32099246199</v>
      </c>
      <c r="AC54">
        <v>394782.74747978442</v>
      </c>
      <c r="AD54">
        <v>748309.55166681961</v>
      </c>
      <c r="AE54">
        <v>666143.4144900447</v>
      </c>
      <c r="AF54">
        <v>708154.34924793732</v>
      </c>
      <c r="AG54">
        <v>565037.77359986817</v>
      </c>
      <c r="AH54">
        <v>781994.34982979554</v>
      </c>
      <c r="AI54">
        <v>600131.13951109466</v>
      </c>
      <c r="AJ54">
        <v>1086654.2220283719</v>
      </c>
      <c r="AK54">
        <v>1608301.4743545938</v>
      </c>
      <c r="AL54">
        <v>1648096.200116646</v>
      </c>
      <c r="AM54">
        <v>1309685.4156533626</v>
      </c>
      <c r="AN54">
        <v>1717774.9593435354</v>
      </c>
      <c r="AO54">
        <v>1552912.7517892881</v>
      </c>
      <c r="AP54">
        <v>2606492.7117855856</v>
      </c>
      <c r="AQ54">
        <v>5677128.6666587656</v>
      </c>
      <c r="AR54">
        <v>5702995.1003582049</v>
      </c>
      <c r="AS54">
        <v>4425473.1177099152</v>
      </c>
      <c r="AT54">
        <v>5529029.6451436216</v>
      </c>
      <c r="AU54">
        <v>5863922.7562605366</v>
      </c>
      <c r="AV54">
        <v>9007003.4207393769</v>
      </c>
      <c r="AW54">
        <v>13133.353306843555</v>
      </c>
      <c r="AX54">
        <v>6094.2558250147849</v>
      </c>
      <c r="AY54">
        <v>16992.595709109213</v>
      </c>
      <c r="AZ54">
        <v>17531.619695472538</v>
      </c>
      <c r="BA54">
        <v>2169.538559320818</v>
      </c>
      <c r="BB54">
        <v>14769.397105576114</v>
      </c>
      <c r="BC54">
        <v>25710.726310205078</v>
      </c>
      <c r="BD54">
        <v>23611.260295835371</v>
      </c>
      <c r="BE54">
        <v>28470.554661168222</v>
      </c>
      <c r="BF54">
        <v>38009.899569530979</v>
      </c>
      <c r="BG54">
        <v>11858.282888225767</v>
      </c>
      <c r="BH54">
        <v>38073.274455174098</v>
      </c>
      <c r="BI54">
        <v>41373.90648009703</v>
      </c>
      <c r="BJ54">
        <v>45457.175847904102</v>
      </c>
      <c r="BK54">
        <v>42818.00335124199</v>
      </c>
      <c r="BL54">
        <v>63607.749412104022</v>
      </c>
      <c r="BM54">
        <v>23969.213299356954</v>
      </c>
      <c r="BN54">
        <v>67134.517728959254</v>
      </c>
    </row>
    <row r="55" spans="1:66" x14ac:dyDescent="0.2">
      <c r="A55">
        <v>1966</v>
      </c>
      <c r="B55">
        <v>37834.864511966771</v>
      </c>
      <c r="C55">
        <v>39595.133169648281</v>
      </c>
      <c r="D55">
        <v>54523.448756408878</v>
      </c>
      <c r="E55">
        <v>21990.562571632334</v>
      </c>
      <c r="F55">
        <v>58304.482533388582</v>
      </c>
      <c r="G55">
        <v>61557.431833167851</v>
      </c>
      <c r="H55">
        <v>69050.126947196099</v>
      </c>
      <c r="I55">
        <v>61003.030576068792</v>
      </c>
      <c r="J55">
        <v>90182.826587244883</v>
      </c>
      <c r="K55">
        <v>41605.084427057554</v>
      </c>
      <c r="L55">
        <v>100853.87673703438</v>
      </c>
      <c r="M55">
        <v>134824.05660268161</v>
      </c>
      <c r="N55">
        <v>154410.50132031832</v>
      </c>
      <c r="O55">
        <v>126006.75599270742</v>
      </c>
      <c r="P55">
        <v>184485.20629036173</v>
      </c>
      <c r="Q55">
        <v>107260.97956536163</v>
      </c>
      <c r="R55">
        <v>223432.32796778998</v>
      </c>
      <c r="S55">
        <v>194863.23548562042</v>
      </c>
      <c r="T55">
        <v>216963.95127141508</v>
      </c>
      <c r="U55">
        <v>177617.23954674153</v>
      </c>
      <c r="V55">
        <v>257512.19727469244</v>
      </c>
      <c r="W55">
        <v>157741.98802244058</v>
      </c>
      <c r="X55">
        <v>319792.68531541212</v>
      </c>
      <c r="Y55">
        <v>475095.82979686192</v>
      </c>
      <c r="Z55">
        <v>509900.04048021662</v>
      </c>
      <c r="AA55">
        <v>414192.93130008568</v>
      </c>
      <c r="AB55">
        <v>580131.75913423032</v>
      </c>
      <c r="AC55">
        <v>412163.1379783061</v>
      </c>
      <c r="AD55">
        <v>776088.80480471964</v>
      </c>
      <c r="AE55">
        <v>695304.72671773622</v>
      </c>
      <c r="AF55">
        <v>737995.647212949</v>
      </c>
      <c r="AG55">
        <v>594982.49622717104</v>
      </c>
      <c r="AH55">
        <v>817292.8707541615</v>
      </c>
      <c r="AI55">
        <v>627447.86895287619</v>
      </c>
      <c r="AJ55">
        <v>1129872.5102063611</v>
      </c>
      <c r="AK55">
        <v>1695189.6095756711</v>
      </c>
      <c r="AL55">
        <v>1735843.044998822</v>
      </c>
      <c r="AM55">
        <v>1396725.5929412253</v>
      </c>
      <c r="AN55">
        <v>1808931.5433121449</v>
      </c>
      <c r="AO55">
        <v>1636446.6819536577</v>
      </c>
      <c r="AP55">
        <v>2742215.0046860566</v>
      </c>
      <c r="AQ55">
        <v>6008033.3662763592</v>
      </c>
      <c r="AR55">
        <v>6038102.7547068615</v>
      </c>
      <c r="AS55">
        <v>4733784.9443849185</v>
      </c>
      <c r="AT55">
        <v>5833238.946103218</v>
      </c>
      <c r="AU55">
        <v>6240829.7083927793</v>
      </c>
      <c r="AV55">
        <v>9490017.7185087893</v>
      </c>
      <c r="AW55">
        <v>14112.297190765697</v>
      </c>
      <c r="AX55">
        <v>6619.6020767374421</v>
      </c>
      <c r="AY55">
        <v>18187.235763227771</v>
      </c>
      <c r="AZ55">
        <v>18864.070925572869</v>
      </c>
      <c r="BA55">
        <v>2376.0407162071087</v>
      </c>
      <c r="BB55">
        <v>15755.088329742788</v>
      </c>
      <c r="BC55">
        <v>27058.287612998454</v>
      </c>
      <c r="BD55">
        <v>24882.015977705491</v>
      </c>
      <c r="BE55">
        <v>29993.841744863927</v>
      </c>
      <c r="BF55">
        <v>40083.253474858553</v>
      </c>
      <c r="BG55">
        <v>12516.071794551297</v>
      </c>
      <c r="BH55">
        <v>39956.944151788433</v>
      </c>
      <c r="BI55">
        <v>43240.775640789405</v>
      </c>
      <c r="BJ55">
        <v>47710.033353915554</v>
      </c>
      <c r="BK55">
        <v>44752.099221909128</v>
      </c>
      <c r="BL55">
        <v>66607.231661465645</v>
      </c>
      <c r="BM55">
        <v>25191.11064248153</v>
      </c>
      <c r="BN55">
        <v>70209.263929345485</v>
      </c>
    </row>
    <row r="56" spans="1:66" x14ac:dyDescent="0.2">
      <c r="A56">
        <v>1967</v>
      </c>
      <c r="B56">
        <v>38362.798836678987</v>
      </c>
      <c r="C56">
        <v>40378.270283573154</v>
      </c>
      <c r="D56">
        <v>54417.980031800609</v>
      </c>
      <c r="E56">
        <v>23047.231346057273</v>
      </c>
      <c r="F56">
        <v>60139.438134166827</v>
      </c>
      <c r="G56">
        <v>62098.253396068052</v>
      </c>
      <c r="H56">
        <v>69446.183962504059</v>
      </c>
      <c r="I56">
        <v>61937.301896064586</v>
      </c>
      <c r="J56">
        <v>89887.501387113123</v>
      </c>
      <c r="K56">
        <v>43249.83945972714</v>
      </c>
      <c r="L56">
        <v>103065.43207103285</v>
      </c>
      <c r="M56">
        <v>135127.39192054782</v>
      </c>
      <c r="N56">
        <v>154767.76532250858</v>
      </c>
      <c r="O56">
        <v>127461.54670282386</v>
      </c>
      <c r="P56">
        <v>184734.81246402595</v>
      </c>
      <c r="Q56">
        <v>108749.98388970894</v>
      </c>
      <c r="R56">
        <v>227239.84880950602</v>
      </c>
      <c r="S56">
        <v>194644.93769754781</v>
      </c>
      <c r="T56">
        <v>217461.33414491019</v>
      </c>
      <c r="U56">
        <v>179236.35461449792</v>
      </c>
      <c r="V56">
        <v>257856.9207664034</v>
      </c>
      <c r="W56">
        <v>158845.19290719664</v>
      </c>
      <c r="X56">
        <v>324560.9165050232</v>
      </c>
      <c r="Y56">
        <v>470454.88575277937</v>
      </c>
      <c r="Z56">
        <v>507987.3903273691</v>
      </c>
      <c r="AA56">
        <v>411921.71394386911</v>
      </c>
      <c r="AB56">
        <v>575063.52820182138</v>
      </c>
      <c r="AC56">
        <v>412393.4763222803</v>
      </c>
      <c r="AD56">
        <v>779635.02873541042</v>
      </c>
      <c r="AE56">
        <v>684115.30452788016</v>
      </c>
      <c r="AF56">
        <v>730739.32752190775</v>
      </c>
      <c r="AG56">
        <v>585979.47074249806</v>
      </c>
      <c r="AH56">
        <v>803174.89593046927</v>
      </c>
      <c r="AI56">
        <v>626562.2454327757</v>
      </c>
      <c r="AJ56">
        <v>1126760.3916772122</v>
      </c>
      <c r="AK56">
        <v>1629175.9856975155</v>
      </c>
      <c r="AL56">
        <v>1674612.498191762</v>
      </c>
      <c r="AM56">
        <v>1334511.0354949881</v>
      </c>
      <c r="AN56">
        <v>1734751.6798410791</v>
      </c>
      <c r="AO56">
        <v>1599677.8052608925</v>
      </c>
      <c r="AP56">
        <v>2658600.5067301998</v>
      </c>
      <c r="AQ56">
        <v>5563794.7037749533</v>
      </c>
      <c r="AR56">
        <v>5597530.4645974282</v>
      </c>
      <c r="AS56">
        <v>4417788.32052969</v>
      </c>
      <c r="AT56">
        <v>5439066.8256878853</v>
      </c>
      <c r="AU56">
        <v>5786423.0894862181</v>
      </c>
      <c r="AV56">
        <v>8880284.2175045833</v>
      </c>
      <c r="AW56">
        <v>14627.344277289929</v>
      </c>
      <c r="AX56">
        <v>7279.4137108539153</v>
      </c>
      <c r="AY56">
        <v>18819.238671081723</v>
      </c>
      <c r="AZ56">
        <v>18948.458676488088</v>
      </c>
      <c r="BA56">
        <v>2844.6232323874028</v>
      </c>
      <c r="BB56">
        <v>17213.444197300803</v>
      </c>
      <c r="BC56">
        <v>27611.177382915783</v>
      </c>
      <c r="BD56">
        <v>25428.913671586812</v>
      </c>
      <c r="BE56">
        <v>30702.350681434182</v>
      </c>
      <c r="BF56">
        <v>39938.331983775577</v>
      </c>
      <c r="BG56">
        <v>13524.703285651527</v>
      </c>
      <c r="BH56">
        <v>41572.725836906917</v>
      </c>
      <c r="BI56">
        <v>43840.968764948106</v>
      </c>
      <c r="BJ56">
        <v>48115.788622502929</v>
      </c>
      <c r="BK56">
        <v>45556.240694374756</v>
      </c>
      <c r="BL56">
        <v>66175.673617884924</v>
      </c>
      <c r="BM56">
        <v>26874.803352231684</v>
      </c>
      <c r="BN56">
        <v>72021.827886414554</v>
      </c>
    </row>
    <row r="57" spans="1:66" x14ac:dyDescent="0.2">
      <c r="A57">
        <v>1968</v>
      </c>
      <c r="B57">
        <v>39484.931223313957</v>
      </c>
      <c r="C57">
        <v>41491.403169465622</v>
      </c>
      <c r="D57">
        <v>55779.591033428915</v>
      </c>
      <c r="E57">
        <v>23731.08842675525</v>
      </c>
      <c r="F57">
        <v>61481.084728719092</v>
      </c>
      <c r="G57">
        <v>63792.76322474621</v>
      </c>
      <c r="H57">
        <v>71270.985710536435</v>
      </c>
      <c r="I57">
        <v>63601.266693412079</v>
      </c>
      <c r="J57">
        <v>92143.412362553354</v>
      </c>
      <c r="K57">
        <v>44431.453213363551</v>
      </c>
      <c r="L57">
        <v>105123.94657654826</v>
      </c>
      <c r="M57">
        <v>137736.36434086936</v>
      </c>
      <c r="N57">
        <v>158218.38578992069</v>
      </c>
      <c r="O57">
        <v>130109.06542568917</v>
      </c>
      <c r="P57">
        <v>189027.8919840226</v>
      </c>
      <c r="Q57">
        <v>110224.17164286593</v>
      </c>
      <c r="R57">
        <v>230408.4496409506</v>
      </c>
      <c r="S57">
        <v>197553.22260569909</v>
      </c>
      <c r="T57">
        <v>221457.34185744642</v>
      </c>
      <c r="U57">
        <v>182276.12952792694</v>
      </c>
      <c r="V57">
        <v>263273.12364786584</v>
      </c>
      <c r="W57">
        <v>159915.76109757301</v>
      </c>
      <c r="X57">
        <v>327779.5153128854</v>
      </c>
      <c r="Y57">
        <v>474411.13734967477</v>
      </c>
      <c r="Z57">
        <v>513846.80813991599</v>
      </c>
      <c r="AA57">
        <v>415722.09562775365</v>
      </c>
      <c r="AB57">
        <v>583179.40768920071</v>
      </c>
      <c r="AC57">
        <v>410214.74431536888</v>
      </c>
      <c r="AD57">
        <v>781399.72613598302</v>
      </c>
      <c r="AE57">
        <v>688465.49963211059</v>
      </c>
      <c r="AF57">
        <v>736783.30300523667</v>
      </c>
      <c r="AG57">
        <v>590288.4153351289</v>
      </c>
      <c r="AH57">
        <v>812760.03036582901</v>
      </c>
      <c r="AI57">
        <v>622931.33602241834</v>
      </c>
      <c r="AJ57">
        <v>1128526.9155557894</v>
      </c>
      <c r="AK57">
        <v>1631402.4173202054</v>
      </c>
      <c r="AL57">
        <v>1680318.2578558899</v>
      </c>
      <c r="AM57">
        <v>1340080.4352589224</v>
      </c>
      <c r="AN57">
        <v>1744392.3159609085</v>
      </c>
      <c r="AO57">
        <v>1590110.742854666</v>
      </c>
      <c r="AP57">
        <v>2643167.2963042078</v>
      </c>
      <c r="AQ57">
        <v>5539246.292327988</v>
      </c>
      <c r="AR57">
        <v>5572168.7477115467</v>
      </c>
      <c r="AS57">
        <v>4413796.3379279403</v>
      </c>
      <c r="AT57">
        <v>5457699.2452203734</v>
      </c>
      <c r="AU57">
        <v>5687597.7957271365</v>
      </c>
      <c r="AV57">
        <v>8765528.9181164056</v>
      </c>
      <c r="AW57">
        <v>15177.099221881705</v>
      </c>
      <c r="AX57">
        <v>7698.8767360914799</v>
      </c>
      <c r="AY57">
        <v>19381.539645519173</v>
      </c>
      <c r="AZ57">
        <v>19415.769704304486</v>
      </c>
      <c r="BA57">
        <v>3030.7236401469431</v>
      </c>
      <c r="BB57">
        <v>17838.222880889902</v>
      </c>
      <c r="BC57">
        <v>28568.105321363357</v>
      </c>
      <c r="BD57">
        <v>26292.325160357657</v>
      </c>
      <c r="BE57">
        <v>31644.996252107456</v>
      </c>
      <c r="BF57">
        <v>40974.224261140727</v>
      </c>
      <c r="BG57">
        <v>14120.745847187396</v>
      </c>
      <c r="BH57">
        <v>42711.377516248918</v>
      </c>
      <c r="BI57">
        <v>45306.862945715424</v>
      </c>
      <c r="BJ57">
        <v>49534.135690690382</v>
      </c>
      <c r="BK57">
        <v>46974.317010342806</v>
      </c>
      <c r="BL57">
        <v>67922.29245718602</v>
      </c>
      <c r="BM57">
        <v>27983.273605987957</v>
      </c>
      <c r="BN57">
        <v>73802.820810447665</v>
      </c>
    </row>
    <row r="58" spans="1:66" x14ac:dyDescent="0.2">
      <c r="A58">
        <v>1969</v>
      </c>
      <c r="B58">
        <v>40008.282709659332</v>
      </c>
      <c r="C58">
        <v>42240.345313834114</v>
      </c>
      <c r="D58">
        <v>56917.281390591248</v>
      </c>
      <c r="E58">
        <v>23817.061388889775</v>
      </c>
      <c r="F58">
        <v>62554.091752503598</v>
      </c>
      <c r="G58">
        <v>64416.643359833179</v>
      </c>
      <c r="H58">
        <v>72019.336437254184</v>
      </c>
      <c r="I58">
        <v>64581.053849921009</v>
      </c>
      <c r="J58">
        <v>93841.770801764404</v>
      </c>
      <c r="K58">
        <v>44443.858443674617</v>
      </c>
      <c r="L58">
        <v>106642.04005585544</v>
      </c>
      <c r="M58">
        <v>136015.38430140066</v>
      </c>
      <c r="N58">
        <v>157607.20326062178</v>
      </c>
      <c r="O58">
        <v>129627.43155576213</v>
      </c>
      <c r="P58">
        <v>189882.14880669559</v>
      </c>
      <c r="Q58">
        <v>107621.6136265824</v>
      </c>
      <c r="R58">
        <v>229199.6886474666</v>
      </c>
      <c r="S58">
        <v>192379.01100305002</v>
      </c>
      <c r="T58">
        <v>217911.36692597496</v>
      </c>
      <c r="U58">
        <v>179399.10332486979</v>
      </c>
      <c r="V58">
        <v>261375.44661606904</v>
      </c>
      <c r="W58">
        <v>153779.06296233906</v>
      </c>
      <c r="X58">
        <v>321801.74794742628</v>
      </c>
      <c r="Y58">
        <v>450188.6856858306</v>
      </c>
      <c r="Z58">
        <v>492306.6696826478</v>
      </c>
      <c r="AA58">
        <v>399452.57231638912</v>
      </c>
      <c r="AB58">
        <v>565867.7889301494</v>
      </c>
      <c r="AC58">
        <v>381658.98933745647</v>
      </c>
      <c r="AD58">
        <v>748108.69008193701</v>
      </c>
      <c r="AE58">
        <v>647426.98367987759</v>
      </c>
      <c r="AF58">
        <v>698814.48275915324</v>
      </c>
      <c r="AG58">
        <v>562021.1385834713</v>
      </c>
      <c r="AH58">
        <v>780564.98186888476</v>
      </c>
      <c r="AI58">
        <v>575476.56450416846</v>
      </c>
      <c r="AJ58">
        <v>1070622.1782247075</v>
      </c>
      <c r="AK58">
        <v>1510066.520047466</v>
      </c>
      <c r="AL58">
        <v>1566989.7064792209</v>
      </c>
      <c r="AM58">
        <v>1246328.2664474556</v>
      </c>
      <c r="AN58">
        <v>1642132.8104123189</v>
      </c>
      <c r="AO58">
        <v>1459363.1781309026</v>
      </c>
      <c r="AP58">
        <v>2459923.8022926147</v>
      </c>
      <c r="AQ58">
        <v>5181012.8091757698</v>
      </c>
      <c r="AR58">
        <v>5216532.0860377913</v>
      </c>
      <c r="AS58">
        <v>4119443.4476173497</v>
      </c>
      <c r="AT58">
        <v>5115067.5842278022</v>
      </c>
      <c r="AU58">
        <v>5320880.9810545165</v>
      </c>
      <c r="AV58">
        <v>8268053.8725077799</v>
      </c>
      <c r="AW58">
        <v>15599.922059485481</v>
      </c>
      <c r="AX58">
        <v>7997.2289820644728</v>
      </c>
      <c r="AY58">
        <v>19899.636777747219</v>
      </c>
      <c r="AZ58">
        <v>19992.791979418093</v>
      </c>
      <c r="BA58">
        <v>3190.2643341049393</v>
      </c>
      <c r="BB58">
        <v>18466.143449151768</v>
      </c>
      <c r="BC58">
        <v>29340.826977243625</v>
      </c>
      <c r="BD58">
        <v>26941.735981774611</v>
      </c>
      <c r="BE58">
        <v>32530.669064730995</v>
      </c>
      <c r="BF58">
        <v>42143.407233246311</v>
      </c>
      <c r="BG58">
        <v>14505.444473590594</v>
      </c>
      <c r="BH58">
        <v>44037.914319729927</v>
      </c>
      <c r="BI58">
        <v>46516.958124441313</v>
      </c>
      <c r="BJ58">
        <v>50622.369731412291</v>
      </c>
      <c r="BK58">
        <v>48319.459423460721</v>
      </c>
      <c r="BL58">
        <v>69831.676300531573</v>
      </c>
      <c r="BM58">
        <v>28649.419647947663</v>
      </c>
      <c r="BN58">
        <v>76002.627907952599</v>
      </c>
    </row>
    <row r="59" spans="1:66" x14ac:dyDescent="0.2">
      <c r="A59">
        <v>1970</v>
      </c>
      <c r="B59">
        <v>39032.680372042589</v>
      </c>
      <c r="C59">
        <v>41357.188583610587</v>
      </c>
      <c r="D59">
        <v>55629.923405057081</v>
      </c>
      <c r="E59">
        <v>22922.529162012648</v>
      </c>
      <c r="F59">
        <v>60589.593948686175</v>
      </c>
      <c r="G59">
        <v>63127.783875660643</v>
      </c>
      <c r="H59">
        <v>70414.710415071866</v>
      </c>
      <c r="I59">
        <v>63542.680501189956</v>
      </c>
      <c r="J59">
        <v>92096.868924964001</v>
      </c>
      <c r="K59">
        <v>42877.398161491583</v>
      </c>
      <c r="L59">
        <v>103789.660888703</v>
      </c>
      <c r="M59">
        <v>131568.7694044238</v>
      </c>
      <c r="N59">
        <v>153033.86754838502</v>
      </c>
      <c r="O59">
        <v>126136.2997486971</v>
      </c>
      <c r="P59">
        <v>185394.1519497956</v>
      </c>
      <c r="Q59">
        <v>102385.62954131064</v>
      </c>
      <c r="R59">
        <v>221436.65856013499</v>
      </c>
      <c r="S59">
        <v>184070.4129352778</v>
      </c>
      <c r="T59">
        <v>209797.69416498599</v>
      </c>
      <c r="U59">
        <v>172911.98439716347</v>
      </c>
      <c r="V59">
        <v>253317.73376346068</v>
      </c>
      <c r="W59">
        <v>144071.70884240867</v>
      </c>
      <c r="X59">
        <v>307776.31521355995</v>
      </c>
      <c r="Y59">
        <v>419032.08009697607</v>
      </c>
      <c r="Z59">
        <v>462581.76993088849</v>
      </c>
      <c r="AA59">
        <v>375005.15107043425</v>
      </c>
      <c r="AB59">
        <v>537396.39884814201</v>
      </c>
      <c r="AC59">
        <v>345528.09394026396</v>
      </c>
      <c r="AD59">
        <v>696171.3741994584</v>
      </c>
      <c r="AE59">
        <v>595455.59090057737</v>
      </c>
      <c r="AF59">
        <v>650311.30254036584</v>
      </c>
      <c r="AG59">
        <v>521048.31495748577</v>
      </c>
      <c r="AH59">
        <v>733074.54221040709</v>
      </c>
      <c r="AI59">
        <v>515973.66814162518</v>
      </c>
      <c r="AJ59">
        <v>984720.79754404782</v>
      </c>
      <c r="AK59">
        <v>1356544.8837450573</v>
      </c>
      <c r="AL59">
        <v>1420178.541430909</v>
      </c>
      <c r="AM59">
        <v>1125938.1459751553</v>
      </c>
      <c r="AN59">
        <v>1501486.0154426957</v>
      </c>
      <c r="AO59">
        <v>1292323.5052989868</v>
      </c>
      <c r="AP59">
        <v>2207132.8491099873</v>
      </c>
      <c r="AQ59">
        <v>4579376.1148968423</v>
      </c>
      <c r="AR59">
        <v>4622617.9828992672</v>
      </c>
      <c r="AS59">
        <v>3646522.8237068867</v>
      </c>
      <c r="AT59">
        <v>4539478.6470226869</v>
      </c>
      <c r="AU59">
        <v>4678412.8252930231</v>
      </c>
      <c r="AV59">
        <v>7278503.5577667234</v>
      </c>
      <c r="AW59">
        <v>14937.576868424547</v>
      </c>
      <c r="AX59">
        <v>7650.6503290133132</v>
      </c>
      <c r="AY59">
        <v>19171.696666031221</v>
      </c>
      <c r="AZ59">
        <v>19162.977885150154</v>
      </c>
      <c r="BA59">
        <v>2967.6601625337162</v>
      </c>
      <c r="BB59">
        <v>17389.527008669345</v>
      </c>
      <c r="BC59">
        <v>28750.892701778012</v>
      </c>
      <c r="BD59">
        <v>26365.881796893427</v>
      </c>
      <c r="BE59">
        <v>31937.287343045424</v>
      </c>
      <c r="BF59">
        <v>41211.675788975015</v>
      </c>
      <c r="BG59">
        <v>14093.295786535091</v>
      </c>
      <c r="BH59">
        <v>42717.697880747415</v>
      </c>
      <c r="BI59">
        <v>46017.537493469834</v>
      </c>
      <c r="BJ59">
        <v>49759.921131743562</v>
      </c>
      <c r="BK59">
        <v>47894.275689313174</v>
      </c>
      <c r="BL59">
        <v>68772.548168756111</v>
      </c>
      <c r="BM59">
        <v>28000.340316536804</v>
      </c>
      <c r="BN59">
        <v>74377.911470844992</v>
      </c>
    </row>
    <row r="60" spans="1:66" x14ac:dyDescent="0.2">
      <c r="A60">
        <v>1971</v>
      </c>
      <c r="B60">
        <v>39231.109239534635</v>
      </c>
      <c r="C60">
        <v>41641.787393682505</v>
      </c>
      <c r="D60">
        <v>55711.277067456031</v>
      </c>
      <c r="E60">
        <v>23247.608772860829</v>
      </c>
      <c r="F60">
        <v>60856.586070684141</v>
      </c>
      <c r="G60">
        <v>63917.924026838664</v>
      </c>
      <c r="H60">
        <v>70955.690337599823</v>
      </c>
      <c r="I60">
        <v>64474.971862093487</v>
      </c>
      <c r="J60">
        <v>92889.97728069454</v>
      </c>
      <c r="K60">
        <v>43567.746179491471</v>
      </c>
      <c r="L60">
        <v>105037.88076716026</v>
      </c>
      <c r="M60">
        <v>133504.81656293882</v>
      </c>
      <c r="N60">
        <v>154973.19739990987</v>
      </c>
      <c r="O60">
        <v>128129.55614096587</v>
      </c>
      <c r="P60">
        <v>187576.19947235892</v>
      </c>
      <c r="Q60">
        <v>103846.8105180186</v>
      </c>
      <c r="R60">
        <v>225254.44161917584</v>
      </c>
      <c r="S60">
        <v>186813.31440984161</v>
      </c>
      <c r="T60">
        <v>212548.12119602686</v>
      </c>
      <c r="U60">
        <v>175504.64664807566</v>
      </c>
      <c r="V60">
        <v>256566.75480572565</v>
      </c>
      <c r="W60">
        <v>145970.89020675514</v>
      </c>
      <c r="X60">
        <v>312497.60716700729</v>
      </c>
      <c r="Y60">
        <v>424136.35508232249</v>
      </c>
      <c r="Z60">
        <v>468184.53677222505</v>
      </c>
      <c r="AA60">
        <v>380014.35401588236</v>
      </c>
      <c r="AB60">
        <v>545230.27698888676</v>
      </c>
      <c r="AC60">
        <v>350019.13280737156</v>
      </c>
      <c r="AD60">
        <v>706628.1126997025</v>
      </c>
      <c r="AE60">
        <v>602533.02124677296</v>
      </c>
      <c r="AF60">
        <v>658541.28708576667</v>
      </c>
      <c r="AG60">
        <v>528115.59492766624</v>
      </c>
      <c r="AH60">
        <v>743858.69190144818</v>
      </c>
      <c r="AI60">
        <v>520286.18133940216</v>
      </c>
      <c r="AJ60">
        <v>999979.41109479801</v>
      </c>
      <c r="AK60">
        <v>1372324.2680610807</v>
      </c>
      <c r="AL60">
        <v>1438196.8341612702</v>
      </c>
      <c r="AM60">
        <v>1142281.5664898276</v>
      </c>
      <c r="AN60">
        <v>1527477.6059485816</v>
      </c>
      <c r="AO60">
        <v>1304399.2109824438</v>
      </c>
      <c r="AP60">
        <v>2233205.5583100957</v>
      </c>
      <c r="AQ60">
        <v>4597526.3958341228</v>
      </c>
      <c r="AR60">
        <v>4648483.1215393031</v>
      </c>
      <c r="AS60">
        <v>3686282.2359070368</v>
      </c>
      <c r="AT60">
        <v>4612208.791585749</v>
      </c>
      <c r="AU60">
        <v>4665843.1414455837</v>
      </c>
      <c r="AV60">
        <v>7329455.0095814653</v>
      </c>
      <c r="AW60">
        <v>14544.294452230601</v>
      </c>
      <c r="AX60">
        <v>7506.5281414694418</v>
      </c>
      <c r="AY60">
        <v>18808.602925271531</v>
      </c>
      <c r="AZ60">
        <v>18532.576854217521</v>
      </c>
      <c r="BA60">
        <v>2927.4713662301924</v>
      </c>
      <c r="BB60">
        <v>16675.291374208027</v>
      </c>
      <c r="BC60">
        <v>28756.252870267497</v>
      </c>
      <c r="BD60">
        <v>26370.877221715156</v>
      </c>
      <c r="BE60">
        <v>32032.035310651023</v>
      </c>
      <c r="BF60">
        <v>41059.619022466817</v>
      </c>
      <c r="BG60">
        <v>14292.141912287743</v>
      </c>
      <c r="BH60">
        <v>42590.157676407282</v>
      </c>
      <c r="BI60">
        <v>46521.200892813627</v>
      </c>
      <c r="BJ60">
        <v>49951.313572022307</v>
      </c>
      <c r="BK60">
        <v>48561.32579237537</v>
      </c>
      <c r="BL60">
        <v>69218.421732778443</v>
      </c>
      <c r="BM60">
        <v>28497.980094859682</v>
      </c>
      <c r="BN60">
        <v>74983.740554156349</v>
      </c>
    </row>
    <row r="61" spans="1:66" x14ac:dyDescent="0.2">
      <c r="A61">
        <v>1972</v>
      </c>
      <c r="B61">
        <v>40663.154831590691</v>
      </c>
      <c r="C61">
        <v>42959.797404356825</v>
      </c>
      <c r="D61">
        <v>57599.467856984615</v>
      </c>
      <c r="E61">
        <v>24423.262825327103</v>
      </c>
      <c r="F61">
        <v>62006.580358087675</v>
      </c>
      <c r="G61">
        <v>66419.429843103891</v>
      </c>
      <c r="H61">
        <v>73485.729976369301</v>
      </c>
      <c r="I61">
        <v>66701.198924387209</v>
      </c>
      <c r="J61">
        <v>96107.972882590911</v>
      </c>
      <c r="K61">
        <v>45678.572623974185</v>
      </c>
      <c r="L61">
        <v>107385.58886751028</v>
      </c>
      <c r="M61">
        <v>139259.76839769693</v>
      </c>
      <c r="N61">
        <v>160945.62790360537</v>
      </c>
      <c r="O61">
        <v>133163.621555135</v>
      </c>
      <c r="P61">
        <v>194832.00113432118</v>
      </c>
      <c r="Q61">
        <v>108910.14478422298</v>
      </c>
      <c r="R61">
        <v>231508.274685173</v>
      </c>
      <c r="S61">
        <v>194827.75400188772</v>
      </c>
      <c r="T61">
        <v>220786.44699383853</v>
      </c>
      <c r="U61">
        <v>182556.39039917852</v>
      </c>
      <c r="V61">
        <v>267067.25196679548</v>
      </c>
      <c r="W61">
        <v>153003.15866302498</v>
      </c>
      <c r="X61">
        <v>321507.18583839759</v>
      </c>
      <c r="Y61">
        <v>438853.95977281436</v>
      </c>
      <c r="Z61">
        <v>484628.78690074023</v>
      </c>
      <c r="AA61">
        <v>393514.19440181064</v>
      </c>
      <c r="AB61">
        <v>565702.78976389102</v>
      </c>
      <c r="AC61">
        <v>362567.22730913089</v>
      </c>
      <c r="AD61">
        <v>721876.50222142471</v>
      </c>
      <c r="AE61">
        <v>620576.32153466076</v>
      </c>
      <c r="AF61">
        <v>678773.77689897164</v>
      </c>
      <c r="AG61">
        <v>545177.63475457602</v>
      </c>
      <c r="AH61">
        <v>769930.90330528026</v>
      </c>
      <c r="AI61">
        <v>535038.78105838539</v>
      </c>
      <c r="AJ61">
        <v>1018824.3284639609</v>
      </c>
      <c r="AK61">
        <v>1406478.1170226247</v>
      </c>
      <c r="AL61">
        <v>1475490.626873455</v>
      </c>
      <c r="AM61">
        <v>1179806.8366617414</v>
      </c>
      <c r="AN61">
        <v>1583073.4935285586</v>
      </c>
      <c r="AO61">
        <v>1327688.654766723</v>
      </c>
      <c r="AP61">
        <v>2258190.8637851928</v>
      </c>
      <c r="AQ61">
        <v>4673699.2597719328</v>
      </c>
      <c r="AR61">
        <v>4741030.2679844163</v>
      </c>
      <c r="AS61">
        <v>3764424.4253533413</v>
      </c>
      <c r="AT61">
        <v>4783568.9900974995</v>
      </c>
      <c r="AU61">
        <v>4696129.9521851931</v>
      </c>
      <c r="AV61">
        <v>7378090.9098281348</v>
      </c>
      <c r="AW61">
        <v>14906.879820077502</v>
      </c>
      <c r="AX61">
        <v>7840.5796868120815</v>
      </c>
      <c r="AY61">
        <v>19218.395884326448</v>
      </c>
      <c r="AZ61">
        <v>19090.962831378318</v>
      </c>
      <c r="BA61">
        <v>3167.9530266800234</v>
      </c>
      <c r="BB61">
        <v>16627.571848665066</v>
      </c>
      <c r="BC61">
        <v>29707.975546467784</v>
      </c>
      <c r="BD61">
        <v>27298.43560136684</v>
      </c>
      <c r="BE61">
        <v>32937.15027649259</v>
      </c>
      <c r="BF61">
        <v>42351.408603947217</v>
      </c>
      <c r="BG61">
        <v>15035.831496560893</v>
      </c>
      <c r="BH61">
        <v>43173.058766189301</v>
      </c>
      <c r="BI61">
        <v>48209.345204455625</v>
      </c>
      <c r="BJ61">
        <v>51620.75549456029</v>
      </c>
      <c r="BK61">
        <v>50085.593266700256</v>
      </c>
      <c r="BL61">
        <v>71426.965819658333</v>
      </c>
      <c r="BM61">
        <v>29870.67958391198</v>
      </c>
      <c r="BN61">
        <v>76354.91741309459</v>
      </c>
    </row>
    <row r="62" spans="1:66" x14ac:dyDescent="0.2">
      <c r="A62">
        <v>1973</v>
      </c>
      <c r="B62">
        <v>42364.765124679667</v>
      </c>
      <c r="C62">
        <v>45004.756226357502</v>
      </c>
      <c r="D62">
        <v>60393.09128496483</v>
      </c>
      <c r="E62">
        <v>25236.083086806859</v>
      </c>
      <c r="F62">
        <v>64601.063417077858</v>
      </c>
      <c r="G62">
        <v>69159.657235727151</v>
      </c>
      <c r="H62">
        <v>76328.692020383809</v>
      </c>
      <c r="I62">
        <v>69771.149529760034</v>
      </c>
      <c r="J62">
        <v>100678.9606191082</v>
      </c>
      <c r="K62">
        <v>46966.431456358849</v>
      </c>
      <c r="L62">
        <v>111840.07840303276</v>
      </c>
      <c r="M62">
        <v>144881.92242940934</v>
      </c>
      <c r="N62">
        <v>167441.32483328544</v>
      </c>
      <c r="O62">
        <v>139584.70859004662</v>
      </c>
      <c r="P62">
        <v>204908.94608450579</v>
      </c>
      <c r="Q62">
        <v>111116.9877055289</v>
      </c>
      <c r="R62">
        <v>241425.25470753567</v>
      </c>
      <c r="S62">
        <v>202368.38577261791</v>
      </c>
      <c r="T62">
        <v>229561.88692203094</v>
      </c>
      <c r="U62">
        <v>191400.03783726718</v>
      </c>
      <c r="V62">
        <v>280853.84753388911</v>
      </c>
      <c r="W62">
        <v>155433.36363183605</v>
      </c>
      <c r="X62">
        <v>334984.71396997193</v>
      </c>
      <c r="Y62">
        <v>448784.30278032267</v>
      </c>
      <c r="Z62">
        <v>497944.69389898429</v>
      </c>
      <c r="AA62">
        <v>408812.73368566646</v>
      </c>
      <c r="AB62">
        <v>588249.65902182471</v>
      </c>
      <c r="AC62">
        <v>362754.68630798021</v>
      </c>
      <c r="AD62">
        <v>740185.4465872196</v>
      </c>
      <c r="AE62">
        <v>629415.70964551636</v>
      </c>
      <c r="AF62">
        <v>691934.65269038791</v>
      </c>
      <c r="AG62">
        <v>563804.63215274131</v>
      </c>
      <c r="AH62">
        <v>797535.27399351995</v>
      </c>
      <c r="AI62">
        <v>528730.56336593034</v>
      </c>
      <c r="AJ62">
        <v>1039025.2140051887</v>
      </c>
      <c r="AK62">
        <v>1409725.6119761006</v>
      </c>
      <c r="AL62">
        <v>1487546.306036914</v>
      </c>
      <c r="AM62">
        <v>1210582.9840449733</v>
      </c>
      <c r="AN62">
        <v>1625782.4934875644</v>
      </c>
      <c r="AO62">
        <v>1291106.8082526308</v>
      </c>
      <c r="AP62">
        <v>2280855.0858264402</v>
      </c>
      <c r="AQ62">
        <v>4562372.6155112376</v>
      </c>
      <c r="AR62">
        <v>4646794.3195120273</v>
      </c>
      <c r="AS62">
        <v>3741541.7694104621</v>
      </c>
      <c r="AT62">
        <v>4772331.1457302691</v>
      </c>
      <c r="AU62">
        <v>4499811.0581749249</v>
      </c>
      <c r="AV62">
        <v>7232094.6531167328</v>
      </c>
      <c r="AW62">
        <v>15569.873013632179</v>
      </c>
      <c r="AX62">
        <v>8400.8382289755318</v>
      </c>
      <c r="AY62">
        <v>20238.362922954966</v>
      </c>
      <c r="AZ62">
        <v>20107.221950821458</v>
      </c>
      <c r="BA62">
        <v>3505.7347172548634</v>
      </c>
      <c r="BB62">
        <v>17362.048431122948</v>
      </c>
      <c r="BC62">
        <v>30973.96986859859</v>
      </c>
      <c r="BD62">
        <v>28467.369601501247</v>
      </c>
      <c r="BE62">
        <v>34495.872630392041</v>
      </c>
      <c r="BF62">
        <v>44335.774085015844</v>
      </c>
      <c r="BG62">
        <v>15693.760351393294</v>
      </c>
      <c r="BH62">
        <v>44953.931051471431</v>
      </c>
      <c r="BI62">
        <v>50229.090937306595</v>
      </c>
      <c r="BJ62">
        <v>53550.533817158379</v>
      </c>
      <c r="BK62">
        <v>52317.759764688381</v>
      </c>
      <c r="BL62">
        <v>74621.464252758815</v>
      </c>
      <c r="BM62">
        <v>30928.792394066335</v>
      </c>
      <c r="BN62">
        <v>79443.784326907044</v>
      </c>
    </row>
    <row r="63" spans="1:66" x14ac:dyDescent="0.2">
      <c r="A63">
        <v>1974</v>
      </c>
      <c r="B63">
        <v>41157.959332781626</v>
      </c>
      <c r="C63">
        <v>44045.797742807757</v>
      </c>
      <c r="D63">
        <v>58671.292445856423</v>
      </c>
      <c r="E63">
        <v>24543.809836223147</v>
      </c>
      <c r="F63">
        <v>62574.188455911011</v>
      </c>
      <c r="G63">
        <v>67223.756235506677</v>
      </c>
      <c r="H63">
        <v>73966.557212817221</v>
      </c>
      <c r="I63">
        <v>68468.832755222364</v>
      </c>
      <c r="J63">
        <v>98119.616066878618</v>
      </c>
      <c r="K63">
        <v>45462.904755988828</v>
      </c>
      <c r="L63">
        <v>108306.55535855793</v>
      </c>
      <c r="M63">
        <v>139491.30729045172</v>
      </c>
      <c r="N63">
        <v>161505.45872188741</v>
      </c>
      <c r="O63">
        <v>136088.95389137507</v>
      </c>
      <c r="P63">
        <v>199611.89503451335</v>
      </c>
      <c r="Q63">
        <v>105151.50923771177</v>
      </c>
      <c r="R63">
        <v>232794.07932563964</v>
      </c>
      <c r="S63">
        <v>193402.02197590916</v>
      </c>
      <c r="T63">
        <v>220463.04107852478</v>
      </c>
      <c r="U63">
        <v>185566.93504152278</v>
      </c>
      <c r="V63">
        <v>272731.11217075598</v>
      </c>
      <c r="W63">
        <v>145467.27451084997</v>
      </c>
      <c r="X63">
        <v>320882.7826073835</v>
      </c>
      <c r="Y63">
        <v>424931.61086556542</v>
      </c>
      <c r="Z63">
        <v>474231.30295419833</v>
      </c>
      <c r="AA63">
        <v>394527.19001663342</v>
      </c>
      <c r="AB63">
        <v>569846.51217131806</v>
      </c>
      <c r="AC63">
        <v>331493.06617533677</v>
      </c>
      <c r="AD63">
        <v>702918.54557012708</v>
      </c>
      <c r="AE63">
        <v>594532.90511468111</v>
      </c>
      <c r="AF63">
        <v>657399.64664490486</v>
      </c>
      <c r="AG63">
        <v>543264.98546459503</v>
      </c>
      <c r="AH63">
        <v>772793.18895249406</v>
      </c>
      <c r="AI63">
        <v>480563.64942627406</v>
      </c>
      <c r="AJ63">
        <v>984161.57168529846</v>
      </c>
      <c r="AK63">
        <v>1321428.6699105403</v>
      </c>
      <c r="AL63">
        <v>1405957.7200289664</v>
      </c>
      <c r="AM63">
        <v>1155142.6931531483</v>
      </c>
      <c r="AN63">
        <v>1565345.3137123731</v>
      </c>
      <c r="AO63">
        <v>1169759.0720588833</v>
      </c>
      <c r="AP63">
        <v>2150867.8253584183</v>
      </c>
      <c r="AQ63">
        <v>4263792.7664221758</v>
      </c>
      <c r="AR63">
        <v>4362736.5999589534</v>
      </c>
      <c r="AS63">
        <v>3543042.4300645897</v>
      </c>
      <c r="AT63">
        <v>4570025.3270598892</v>
      </c>
      <c r="AU63">
        <v>4109513.4282340221</v>
      </c>
      <c r="AV63">
        <v>6770744.2559191762</v>
      </c>
      <c r="AW63">
        <v>15092.162430056571</v>
      </c>
      <c r="AX63">
        <v>8349.3614527460231</v>
      </c>
      <c r="AY63">
        <v>19622.762730393151</v>
      </c>
      <c r="AZ63">
        <v>19222.968824834235</v>
      </c>
      <c r="BA63">
        <v>3624.7149164574635</v>
      </c>
      <c r="BB63">
        <v>16841.82155326409</v>
      </c>
      <c r="BC63">
        <v>30232.031781929392</v>
      </c>
      <c r="BD63">
        <v>27786.01495621432</v>
      </c>
      <c r="BE63">
        <v>33818.780392966954</v>
      </c>
      <c r="BF63">
        <v>43011.225491561214</v>
      </c>
      <c r="BG63">
        <v>15587.398791613299</v>
      </c>
      <c r="BH63">
        <v>43660.867248163377</v>
      </c>
      <c r="BI63">
        <v>49156.868471770431</v>
      </c>
      <c r="BJ63">
        <v>52081.831835549696</v>
      </c>
      <c r="BK63">
        <v>51563.802471184201</v>
      </c>
      <c r="BL63">
        <v>72746.546324969924</v>
      </c>
      <c r="BM63">
        <v>30540.753635558092</v>
      </c>
      <c r="BN63">
        <v>77184.674366787483</v>
      </c>
    </row>
    <row r="64" spans="1:66" x14ac:dyDescent="0.2">
      <c r="A64">
        <v>1975</v>
      </c>
      <c r="B64">
        <v>39835.459142063359</v>
      </c>
      <c r="C64">
        <v>42156.954295114971</v>
      </c>
      <c r="D64">
        <v>55605.943637666795</v>
      </c>
      <c r="E64">
        <v>24672.141091193225</v>
      </c>
      <c r="F64">
        <v>60229.360752086701</v>
      </c>
      <c r="G64">
        <v>65412.29102520422</v>
      </c>
      <c r="H64">
        <v>71563.180859285989</v>
      </c>
      <c r="I64">
        <v>66277.46820792467</v>
      </c>
      <c r="J64">
        <v>93803.833081259203</v>
      </c>
      <c r="K64">
        <v>45527.262930127887</v>
      </c>
      <c r="L64">
        <v>104607.55191890929</v>
      </c>
      <c r="M64">
        <v>135696.66388062018</v>
      </c>
      <c r="N64">
        <v>156482.23169996313</v>
      </c>
      <c r="O64">
        <v>131722.22255310256</v>
      </c>
      <c r="P64">
        <v>191125.45013176597</v>
      </c>
      <c r="Q64">
        <v>104619.30229652479</v>
      </c>
      <c r="R64">
        <v>225712.69138984932</v>
      </c>
      <c r="S64">
        <v>187370.19893322105</v>
      </c>
      <c r="T64">
        <v>213032.17564184472</v>
      </c>
      <c r="U64">
        <v>178907.05939874062</v>
      </c>
      <c r="V64">
        <v>260708.84878179489</v>
      </c>
      <c r="W64">
        <v>143978.05385036161</v>
      </c>
      <c r="X64">
        <v>310042.27912805084</v>
      </c>
      <c r="Y64">
        <v>410643.99671531195</v>
      </c>
      <c r="Z64">
        <v>457699.56417004438</v>
      </c>
      <c r="AA64">
        <v>378470.66416583315</v>
      </c>
      <c r="AB64">
        <v>545152.98479417339</v>
      </c>
      <c r="AC64">
        <v>324718.17666131223</v>
      </c>
      <c r="AD64">
        <v>677396.29437978193</v>
      </c>
      <c r="AE64">
        <v>573099.54553908482</v>
      </c>
      <c r="AF64">
        <v>634156.73949585715</v>
      </c>
      <c r="AG64">
        <v>520164.77425740048</v>
      </c>
      <c r="AH64">
        <v>739877.19090559799</v>
      </c>
      <c r="AI64">
        <v>471553.99551514396</v>
      </c>
      <c r="AJ64">
        <v>946897.81246450462</v>
      </c>
      <c r="AK64">
        <v>1275422.9880925973</v>
      </c>
      <c r="AL64">
        <v>1360979.0436943378</v>
      </c>
      <c r="AM64">
        <v>1106264.1337661066</v>
      </c>
      <c r="AN64">
        <v>1509156.8611505835</v>
      </c>
      <c r="AO64">
        <v>1140238.9336426337</v>
      </c>
      <c r="AP64">
        <v>2066088.0727070619</v>
      </c>
      <c r="AQ64">
        <v>4211157.7302706055</v>
      </c>
      <c r="AR64">
        <v>4311151.3181161797</v>
      </c>
      <c r="AS64">
        <v>3489249.8517472916</v>
      </c>
      <c r="AT64">
        <v>4520901.1730810329</v>
      </c>
      <c r="AU64">
        <v>4060103.5261628795</v>
      </c>
      <c r="AV64">
        <v>6680719.6119699934</v>
      </c>
      <c r="AW64">
        <v>14258.627258922506</v>
      </c>
      <c r="AX64">
        <v>8107.7374248407377</v>
      </c>
      <c r="AY64">
        <v>18036.440382305274</v>
      </c>
      <c r="AZ64">
        <v>17408.05419407439</v>
      </c>
      <c r="BA64">
        <v>3817.0192522585608</v>
      </c>
      <c r="BB64">
        <v>15851.169585264119</v>
      </c>
      <c r="BC64">
        <v>29184.214171112606</v>
      </c>
      <c r="BD64">
        <v>26874.706635630057</v>
      </c>
      <c r="BE64">
        <v>32205.257822005235</v>
      </c>
      <c r="BF64">
        <v>40548.220693877985</v>
      </c>
      <c r="BG64">
        <v>15789.123179489718</v>
      </c>
      <c r="BH64">
        <v>41842.324014557511</v>
      </c>
      <c r="BI64">
        <v>47841.197811350226</v>
      </c>
      <c r="BJ64">
        <v>50333.418149116704</v>
      </c>
      <c r="BK64">
        <v>49916.279621630187</v>
      </c>
      <c r="BL64">
        <v>69473.428818632485</v>
      </c>
      <c r="BM64">
        <v>30754.253088528665</v>
      </c>
      <c r="BN64">
        <v>74331.267051174262</v>
      </c>
    </row>
    <row r="65" spans="1:66" x14ac:dyDescent="0.2">
      <c r="A65">
        <v>1976</v>
      </c>
      <c r="B65">
        <v>41292.049543260786</v>
      </c>
      <c r="C65">
        <v>43741.197821647307</v>
      </c>
      <c r="D65">
        <v>57399.173237498886</v>
      </c>
      <c r="E65">
        <v>25945.682781919309</v>
      </c>
      <c r="F65">
        <v>62147.490290273905</v>
      </c>
      <c r="G65">
        <v>67855.221025802995</v>
      </c>
      <c r="H65">
        <v>73977.536052701165</v>
      </c>
      <c r="I65">
        <v>68909.620998535145</v>
      </c>
      <c r="J65">
        <v>96996.305586617804</v>
      </c>
      <c r="K65">
        <v>47658.999870444546</v>
      </c>
      <c r="L65">
        <v>108027.1893869531</v>
      </c>
      <c r="M65">
        <v>140921.38936093386</v>
      </c>
      <c r="N65">
        <v>161846.94299145276</v>
      </c>
      <c r="O65">
        <v>137000.62613098693</v>
      </c>
      <c r="P65">
        <v>197913.3656919502</v>
      </c>
      <c r="Q65">
        <v>108762.41024676934</v>
      </c>
      <c r="R65">
        <v>233740.1747052258</v>
      </c>
      <c r="S65">
        <v>194462.38417517961</v>
      </c>
      <c r="T65">
        <v>220374.08323053794</v>
      </c>
      <c r="U65">
        <v>185913.27991789076</v>
      </c>
      <c r="V65">
        <v>269872.52241045574</v>
      </c>
      <c r="W65">
        <v>149744.16740781913</v>
      </c>
      <c r="X65">
        <v>321098.90628641332</v>
      </c>
      <c r="Y65">
        <v>425572.99790083821</v>
      </c>
      <c r="Z65">
        <v>473188.09169318998</v>
      </c>
      <c r="AA65">
        <v>392356.46747903014</v>
      </c>
      <c r="AB65">
        <v>564417.46474606788</v>
      </c>
      <c r="AC65">
        <v>337401.34116909525</v>
      </c>
      <c r="AD65">
        <v>700382.11948407267</v>
      </c>
      <c r="AE65">
        <v>595203.75587120804</v>
      </c>
      <c r="AF65">
        <v>657081.94713644846</v>
      </c>
      <c r="AG65">
        <v>539374.23057613557</v>
      </c>
      <c r="AH65">
        <v>766787.81193565577</v>
      </c>
      <c r="AI65">
        <v>489908.6463630239</v>
      </c>
      <c r="AJ65">
        <v>978083.25295629422</v>
      </c>
      <c r="AK65">
        <v>1330474.1445798606</v>
      </c>
      <c r="AL65">
        <v>1416687.6216990948</v>
      </c>
      <c r="AM65">
        <v>1151261.9555877836</v>
      </c>
      <c r="AN65">
        <v>1573744.455780043</v>
      </c>
      <c r="AO65">
        <v>1190415.7885353479</v>
      </c>
      <c r="AP65">
        <v>2145919.5547645842</v>
      </c>
      <c r="AQ65">
        <v>4431686.0665517086</v>
      </c>
      <c r="AR65">
        <v>4534845.0583654093</v>
      </c>
      <c r="AS65">
        <v>3661505.3862753427</v>
      </c>
      <c r="AT65">
        <v>4732409.7562900856</v>
      </c>
      <c r="AU65">
        <v>4294645.0641433327</v>
      </c>
      <c r="AV65">
        <v>7002530.832658927</v>
      </c>
      <c r="AW65">
        <v>14728.878060718574</v>
      </c>
      <c r="AX65">
        <v>8606.5630338204101</v>
      </c>
      <c r="AY65">
        <v>18572.774644759473</v>
      </c>
      <c r="AZ65">
        <v>17802.040888379968</v>
      </c>
      <c r="BA65">
        <v>4232.3656933940692</v>
      </c>
      <c r="BB65">
        <v>16267.791193594694</v>
      </c>
      <c r="BC65">
        <v>30222.122896852663</v>
      </c>
      <c r="BD65">
        <v>27897.061382350563</v>
      </c>
      <c r="BE65">
        <v>33379.039120609566</v>
      </c>
      <c r="BF65">
        <v>41786.485187004291</v>
      </c>
      <c r="BG65">
        <v>16743.824174713747</v>
      </c>
      <c r="BH65">
        <v>43081.636466390359</v>
      </c>
      <c r="BI65">
        <v>49588.678942020277</v>
      </c>
      <c r="BJ65">
        <v>52010.184318013256</v>
      </c>
      <c r="BK65">
        <v>51886.869715422188</v>
      </c>
      <c r="BL65">
        <v>71767.040560284717</v>
      </c>
      <c r="BM65">
        <v>32383.147276363343</v>
      </c>
      <c r="BN65">
        <v>76598.943057384924</v>
      </c>
    </row>
    <row r="66" spans="1:66" x14ac:dyDescent="0.2">
      <c r="A66">
        <v>1977</v>
      </c>
      <c r="B66">
        <v>42574.798170491435</v>
      </c>
      <c r="C66">
        <v>44883.67695454794</v>
      </c>
      <c r="D66">
        <v>58864.660252975409</v>
      </c>
      <c r="E66">
        <v>27072.127998762531</v>
      </c>
      <c r="F66">
        <v>63359.748894454387</v>
      </c>
      <c r="G66">
        <v>70013.497202931932</v>
      </c>
      <c r="H66">
        <v>76090.939416353533</v>
      </c>
      <c r="I66">
        <v>70797.129362069623</v>
      </c>
      <c r="J66">
        <v>99530.580261455645</v>
      </c>
      <c r="K66">
        <v>49517.11332335294</v>
      </c>
      <c r="L66">
        <v>110301.54920683958</v>
      </c>
      <c r="M66">
        <v>145577.1153385725</v>
      </c>
      <c r="N66">
        <v>166481.15731493334</v>
      </c>
      <c r="O66">
        <v>140780.27378057528</v>
      </c>
      <c r="P66">
        <v>203520.77840827242</v>
      </c>
      <c r="Q66">
        <v>112588.03890041834</v>
      </c>
      <c r="R66">
        <v>239483.63392146552</v>
      </c>
      <c r="S66">
        <v>201105.34509066446</v>
      </c>
      <c r="T66">
        <v>226940.01205866426</v>
      </c>
      <c r="U66">
        <v>191270.97529336475</v>
      </c>
      <c r="V66">
        <v>278127.09638092434</v>
      </c>
      <c r="W66">
        <v>155003.58848723877</v>
      </c>
      <c r="X66">
        <v>329304.21084686893</v>
      </c>
      <c r="Y66">
        <v>440538.84941017831</v>
      </c>
      <c r="Z66">
        <v>489414.27028889023</v>
      </c>
      <c r="AA66">
        <v>404174.75080061663</v>
      </c>
      <c r="AB66">
        <v>584025.79353427398</v>
      </c>
      <c r="AC66">
        <v>348981.08157254412</v>
      </c>
      <c r="AD66">
        <v>719646.26810818177</v>
      </c>
      <c r="AE66">
        <v>617755.1594684989</v>
      </c>
      <c r="AF66">
        <v>680885.36812033947</v>
      </c>
      <c r="AG66">
        <v>557064.52217671706</v>
      </c>
      <c r="AH66">
        <v>794548.29316245869</v>
      </c>
      <c r="AI66">
        <v>506792.11094555992</v>
      </c>
      <c r="AJ66">
        <v>1005108.5282393489</v>
      </c>
      <c r="AK66">
        <v>1385432.9601004533</v>
      </c>
      <c r="AL66">
        <v>1471840.9753583493</v>
      </c>
      <c r="AM66">
        <v>1197299.0841537581</v>
      </c>
      <c r="AN66">
        <v>1641040.3913512151</v>
      </c>
      <c r="AO66">
        <v>1235174.2425970293</v>
      </c>
      <c r="AP66">
        <v>2217237.2606658414</v>
      </c>
      <c r="AQ66">
        <v>4632445.0140146408</v>
      </c>
      <c r="AR66">
        <v>4742077.538837132</v>
      </c>
      <c r="AS66">
        <v>3823304.5552669354</v>
      </c>
      <c r="AT66">
        <v>4986063.5298737902</v>
      </c>
      <c r="AU66">
        <v>4455309.0485993316</v>
      </c>
      <c r="AV66">
        <v>7244151.795612013</v>
      </c>
      <c r="AW66">
        <v>15136.099138050939</v>
      </c>
      <c r="AX66">
        <v>9058.6569246293493</v>
      </c>
      <c r="AY66">
        <v>18970.224547026261</v>
      </c>
      <c r="AZ66">
        <v>18198.740244495173</v>
      </c>
      <c r="BA66">
        <v>4627.1426741721216</v>
      </c>
      <c r="BB66">
        <v>16417.948582069184</v>
      </c>
      <c r="BC66">
        <v>31130.096262926872</v>
      </c>
      <c r="BD66">
        <v>28807.424932220114</v>
      </c>
      <c r="BE66">
        <v>34228.499529433793</v>
      </c>
      <c r="BF66">
        <v>42791.758235720175</v>
      </c>
      <c r="BG66">
        <v>17570.360120800775</v>
      </c>
      <c r="BH66">
        <v>43790.428335897595</v>
      </c>
      <c r="BI66">
        <v>51122.592669021789</v>
      </c>
      <c r="BJ66">
        <v>53493.384941708558</v>
      </c>
      <c r="BK66">
        <v>53301.343257443201</v>
      </c>
      <c r="BL66">
        <v>73533.030724751428</v>
      </c>
      <c r="BM66">
        <v>33749.381929086579</v>
      </c>
      <c r="BN66">
        <v>78006.028028183093</v>
      </c>
    </row>
    <row r="67" spans="1:66" x14ac:dyDescent="0.2">
      <c r="A67">
        <v>1978</v>
      </c>
      <c r="B67">
        <v>44086.828551028637</v>
      </c>
      <c r="C67">
        <v>46741.355064011521</v>
      </c>
      <c r="D67">
        <v>60690.062324430066</v>
      </c>
      <c r="E67">
        <v>28260.187127065543</v>
      </c>
      <c r="F67">
        <v>65199.03910433421</v>
      </c>
      <c r="G67">
        <v>72449.9998316618</v>
      </c>
      <c r="H67">
        <v>78505.334718626895</v>
      </c>
      <c r="I67">
        <v>73629.638476749271</v>
      </c>
      <c r="J67">
        <v>102518.18358592389</v>
      </c>
      <c r="K67">
        <v>51401.360019268534</v>
      </c>
      <c r="L67">
        <v>113517.54134205557</v>
      </c>
      <c r="M67">
        <v>150303.3563846311</v>
      </c>
      <c r="N67">
        <v>171554.90800483635</v>
      </c>
      <c r="O67">
        <v>146207.5270604307</v>
      </c>
      <c r="P67">
        <v>209941.26873108989</v>
      </c>
      <c r="Q67">
        <v>115912.89835335733</v>
      </c>
      <c r="R67">
        <v>246328.52683129255</v>
      </c>
      <c r="S67">
        <v>207594.24895095461</v>
      </c>
      <c r="T67">
        <v>234015.78919790924</v>
      </c>
      <c r="U67">
        <v>198630.72049341645</v>
      </c>
      <c r="V67">
        <v>287406.24978491472</v>
      </c>
      <c r="W67">
        <v>159211.71407579421</v>
      </c>
      <c r="X67">
        <v>338380.26874068688</v>
      </c>
      <c r="Y67">
        <v>456069.86867236433</v>
      </c>
      <c r="Z67">
        <v>507368.23878368363</v>
      </c>
      <c r="AA67">
        <v>420335.305157742</v>
      </c>
      <c r="AB67">
        <v>607201.53754622268</v>
      </c>
      <c r="AC67">
        <v>358668.22816786083</v>
      </c>
      <c r="AD67">
        <v>741450.12315938412</v>
      </c>
      <c r="AE67">
        <v>643456.57484743244</v>
      </c>
      <c r="AF67">
        <v>709036.77560235688</v>
      </c>
      <c r="AG67">
        <v>582687.94712065579</v>
      </c>
      <c r="AH67">
        <v>830698.68410268694</v>
      </c>
      <c r="AI67">
        <v>522581.87741710962</v>
      </c>
      <c r="AJ67">
        <v>1039874.8240860294</v>
      </c>
      <c r="AK67">
        <v>1466291.5307730779</v>
      </c>
      <c r="AL67">
        <v>1556421.7602229556</v>
      </c>
      <c r="AM67">
        <v>1277984.3835025046</v>
      </c>
      <c r="AN67">
        <v>1752563.2614659434</v>
      </c>
      <c r="AO67">
        <v>1289011.6279176127</v>
      </c>
      <c r="AP67">
        <v>2336210.4720521756</v>
      </c>
      <c r="AQ67">
        <v>4994140.3056404442</v>
      </c>
      <c r="AR67">
        <v>5121293.4994290061</v>
      </c>
      <c r="AS67">
        <v>4183248.5194620318</v>
      </c>
      <c r="AT67">
        <v>5478659.8222536305</v>
      </c>
      <c r="AU67">
        <v>4702766.8532883581</v>
      </c>
      <c r="AV67">
        <v>7787116.0080867289</v>
      </c>
      <c r="AW67">
        <v>15723.657270395477</v>
      </c>
      <c r="AX67">
        <v>9668.322383430379</v>
      </c>
      <c r="AY67">
        <v>19853.071651273774</v>
      </c>
      <c r="AZ67">
        <v>18861.941062936239</v>
      </c>
      <c r="BA67">
        <v>5119.0142348625586</v>
      </c>
      <c r="BB67">
        <v>16880.536866612856</v>
      </c>
      <c r="BC67">
        <v>32284.992125072808</v>
      </c>
      <c r="BD67">
        <v>29923.708611716669</v>
      </c>
      <c r="BE67">
        <v>35689.558175520506</v>
      </c>
      <c r="BF67">
        <v>44106.594945912308</v>
      </c>
      <c r="BG67">
        <v>18520.996990810901</v>
      </c>
      <c r="BH67">
        <v>45073.540468005493</v>
      </c>
      <c r="BI67">
        <v>52986.660693419479</v>
      </c>
      <c r="BJ67">
        <v>55242.941397074537</v>
      </c>
      <c r="BK67">
        <v>55485.166330828906</v>
      </c>
      <c r="BL67">
        <v>75662.4122996324</v>
      </c>
      <c r="BM67">
        <v>35273.475435746332</v>
      </c>
      <c r="BN67">
        <v>80314.79496974629</v>
      </c>
    </row>
    <row r="68" spans="1:66" x14ac:dyDescent="0.2">
      <c r="A68">
        <v>1979</v>
      </c>
      <c r="B68">
        <v>44252.967930414634</v>
      </c>
      <c r="C68">
        <v>46934.036129463573</v>
      </c>
      <c r="D68">
        <v>60838.615310444322</v>
      </c>
      <c r="E68">
        <v>28577.386667574214</v>
      </c>
      <c r="F68">
        <v>65162.196615264249</v>
      </c>
      <c r="G68">
        <v>72683.560390566156</v>
      </c>
      <c r="H68">
        <v>78626.607087884171</v>
      </c>
      <c r="I68">
        <v>73803.564351978814</v>
      </c>
      <c r="J68">
        <v>102786.38209117878</v>
      </c>
      <c r="K68">
        <v>51828.13423120424</v>
      </c>
      <c r="L68">
        <v>113293.83912018611</v>
      </c>
      <c r="M68">
        <v>151573.6693158994</v>
      </c>
      <c r="N68">
        <v>172854.80771327933</v>
      </c>
      <c r="O68">
        <v>147151.41534725256</v>
      </c>
      <c r="P68">
        <v>212376.01630577308</v>
      </c>
      <c r="Q68">
        <v>116414.92535369552</v>
      </c>
      <c r="R68">
        <v>247459.83947652028</v>
      </c>
      <c r="S68">
        <v>210707.46295734361</v>
      </c>
      <c r="T68">
        <v>236974.53332876647</v>
      </c>
      <c r="U68">
        <v>201049.59562481166</v>
      </c>
      <c r="V68">
        <v>292133.73599543766</v>
      </c>
      <c r="W68">
        <v>160595.79349900677</v>
      </c>
      <c r="X68">
        <v>341614.31154988828</v>
      </c>
      <c r="Y68">
        <v>472232.75966892292</v>
      </c>
      <c r="Z68">
        <v>523240.16365967208</v>
      </c>
      <c r="AA68">
        <v>433637.58605079417</v>
      </c>
      <c r="AB68">
        <v>629593.64223831438</v>
      </c>
      <c r="AC68">
        <v>367986.85973747959</v>
      </c>
      <c r="AD68">
        <v>762469.05979492876</v>
      </c>
      <c r="AE68">
        <v>674731.2339501587</v>
      </c>
      <c r="AF68">
        <v>739263.32164892601</v>
      </c>
      <c r="AG68">
        <v>608870.2902938975</v>
      </c>
      <c r="AH68">
        <v>872524.27842936025</v>
      </c>
      <c r="AI68">
        <v>542549.0174894972</v>
      </c>
      <c r="AJ68">
        <v>1083166.6803974109</v>
      </c>
      <c r="AK68">
        <v>1594282.8535703316</v>
      </c>
      <c r="AL68">
        <v>1684796.7396911059</v>
      </c>
      <c r="AM68">
        <v>1392311.5044185894</v>
      </c>
      <c r="AN68">
        <v>1914194.1931615223</v>
      </c>
      <c r="AO68">
        <v>1381000.7829667607</v>
      </c>
      <c r="AP68">
        <v>2528353.7475210894</v>
      </c>
      <c r="AQ68">
        <v>5674353.0765635334</v>
      </c>
      <c r="AR68">
        <v>5818461.2077798955</v>
      </c>
      <c r="AS68">
        <v>4786463.6466010967</v>
      </c>
      <c r="AT68">
        <v>6248246.1772780148</v>
      </c>
      <c r="AU68">
        <v>5305574.1559422109</v>
      </c>
      <c r="AV68">
        <v>8859900.2196967509</v>
      </c>
      <c r="AW68">
        <v>15822.375470263119</v>
      </c>
      <c r="AX68">
        <v>9879.3287729451022</v>
      </c>
      <c r="AY68">
        <v>20064.507906948329</v>
      </c>
      <c r="AZ68">
        <v>18890.848529709863</v>
      </c>
      <c r="BA68">
        <v>5326.6391039441851</v>
      </c>
      <c r="BB68">
        <v>17030.554110342404</v>
      </c>
      <c r="BC68">
        <v>32328.445554249658</v>
      </c>
      <c r="BD68">
        <v>29963.874621207444</v>
      </c>
      <c r="BE68">
        <v>35798.771771931453</v>
      </c>
      <c r="BF68">
        <v>44001.126310963336</v>
      </c>
      <c r="BG68">
        <v>18817.660146894068</v>
      </c>
      <c r="BH68">
        <v>44906.902964013578</v>
      </c>
      <c r="BI68">
        <v>52961.033159232822</v>
      </c>
      <c r="BJ68">
        <v>55069.556931535364</v>
      </c>
      <c r="BK68">
        <v>55466.601603160372</v>
      </c>
      <c r="BL68">
        <v>75388.973537530197</v>
      </c>
      <c r="BM68">
        <v>35681.436450581423</v>
      </c>
      <c r="BN68">
        <v>79752.339031102543</v>
      </c>
    </row>
    <row r="69" spans="1:66" x14ac:dyDescent="0.2">
      <c r="A69">
        <v>1980</v>
      </c>
      <c r="B69">
        <v>42963.653262778142</v>
      </c>
      <c r="C69">
        <v>45541.765323536594</v>
      </c>
      <c r="D69">
        <v>58679.408265978622</v>
      </c>
      <c r="E69">
        <v>28197.98575535911</v>
      </c>
      <c r="F69">
        <v>62917.634969915984</v>
      </c>
      <c r="G69">
        <v>71034.708818524465</v>
      </c>
      <c r="H69">
        <v>76557.581152184342</v>
      </c>
      <c r="I69">
        <v>72232.110181364347</v>
      </c>
      <c r="J69">
        <v>99757.193321215076</v>
      </c>
      <c r="K69">
        <v>51329.176198458765</v>
      </c>
      <c r="L69">
        <v>109930.11260800238</v>
      </c>
      <c r="M69">
        <v>146150.87885788092</v>
      </c>
      <c r="N69">
        <v>166919.64658106296</v>
      </c>
      <c r="O69">
        <v>142165.2445341484</v>
      </c>
      <c r="P69">
        <v>204525.39389506221</v>
      </c>
      <c r="Q69">
        <v>113234.78368610976</v>
      </c>
      <c r="R69">
        <v>238289.66466692754</v>
      </c>
      <c r="S69">
        <v>200885.04126515894</v>
      </c>
      <c r="T69">
        <v>226733.69557516047</v>
      </c>
      <c r="U69">
        <v>192005.32406465881</v>
      </c>
      <c r="V69">
        <v>279200.79108111886</v>
      </c>
      <c r="W69">
        <v>154355.89103059977</v>
      </c>
      <c r="X69">
        <v>325515.57140359638</v>
      </c>
      <c r="Y69">
        <v>441624.85600867897</v>
      </c>
      <c r="Z69">
        <v>491184.82274111384</v>
      </c>
      <c r="AA69">
        <v>406689.04639346863</v>
      </c>
      <c r="AB69">
        <v>594960.60030796798</v>
      </c>
      <c r="AC69">
        <v>344180.72996746999</v>
      </c>
      <c r="AD69">
        <v>711058.09525094961</v>
      </c>
      <c r="AE69">
        <v>626384.11236970115</v>
      </c>
      <c r="AF69">
        <v>689669.60136471957</v>
      </c>
      <c r="AG69">
        <v>568676.50508085242</v>
      </c>
      <c r="AH69">
        <v>823512.32656447124</v>
      </c>
      <c r="AI69">
        <v>501278.50240061159</v>
      </c>
      <c r="AJ69">
        <v>1004218.9228830348</v>
      </c>
      <c r="AK69">
        <v>1448378.6600563787</v>
      </c>
      <c r="AL69">
        <v>1544420.9520617316</v>
      </c>
      <c r="AM69">
        <v>1275371.0200995684</v>
      </c>
      <c r="AN69">
        <v>1788628.2179792782</v>
      </c>
      <c r="AO69">
        <v>1222866.7311522204</v>
      </c>
      <c r="AP69">
        <v>2296499.9710845728</v>
      </c>
      <c r="AQ69">
        <v>4960971.8921716223</v>
      </c>
      <c r="AR69">
        <v>5123163.8691767072</v>
      </c>
      <c r="AS69">
        <v>4250248.6271181619</v>
      </c>
      <c r="AT69">
        <v>5721408.0118322214</v>
      </c>
      <c r="AU69">
        <v>4428390.3646523189</v>
      </c>
      <c r="AV69">
        <v>7768979.888214903</v>
      </c>
      <c r="AW69">
        <v>14892.597707031824</v>
      </c>
      <c r="AX69">
        <v>9369.7253733719535</v>
      </c>
      <c r="AY69">
        <v>18851.420465708841</v>
      </c>
      <c r="AZ69">
        <v>17601.623210742178</v>
      </c>
      <c r="BA69">
        <v>5066.7953122594517</v>
      </c>
      <c r="BB69">
        <v>15905.157331829585</v>
      </c>
      <c r="BC69">
        <v>31498.405974433394</v>
      </c>
      <c r="BD69">
        <v>29190.765116302056</v>
      </c>
      <c r="BE69">
        <v>34805.823189024173</v>
      </c>
      <c r="BF69">
        <v>42474.298751635994</v>
      </c>
      <c r="BG69">
        <v>18749.452651942371</v>
      </c>
      <c r="BH69">
        <v>43431.853892470252</v>
      </c>
      <c r="BI69">
        <v>52255.666308685344</v>
      </c>
      <c r="BJ69">
        <v>53967.064794964681</v>
      </c>
      <c r="BK69">
        <v>54748.826593168335</v>
      </c>
      <c r="BL69">
        <v>73565.143177753271</v>
      </c>
      <c r="BM69">
        <v>35852.774326546023</v>
      </c>
      <c r="BN69">
        <v>77840.22459327105</v>
      </c>
    </row>
    <row r="70" spans="1:66" x14ac:dyDescent="0.2">
      <c r="A70">
        <v>1981</v>
      </c>
      <c r="B70">
        <v>43294.018081512288</v>
      </c>
      <c r="C70">
        <v>45678.480143534667</v>
      </c>
      <c r="D70">
        <v>58605.174021511732</v>
      </c>
      <c r="E70">
        <v>28941.588790974241</v>
      </c>
      <c r="F70">
        <v>63141.444878287242</v>
      </c>
      <c r="G70">
        <v>71917.24304639679</v>
      </c>
      <c r="H70">
        <v>77237.097665647132</v>
      </c>
      <c r="I70">
        <v>73029.809455258845</v>
      </c>
      <c r="J70">
        <v>100114.2543499851</v>
      </c>
      <c r="K70">
        <v>52592.939931007553</v>
      </c>
      <c r="L70">
        <v>110627.2872965319</v>
      </c>
      <c r="M70">
        <v>148998.06930521576</v>
      </c>
      <c r="N70">
        <v>169442.09456360876</v>
      </c>
      <c r="O70">
        <v>144602.80535293091</v>
      </c>
      <c r="P70">
        <v>206208.75139960111</v>
      </c>
      <c r="Q70">
        <v>117549.7944308882</v>
      </c>
      <c r="R70">
        <v>241491.25815929746</v>
      </c>
      <c r="S70">
        <v>205122.80133233752</v>
      </c>
      <c r="T70">
        <v>230272.90344132794</v>
      </c>
      <c r="U70">
        <v>195737.70396303211</v>
      </c>
      <c r="V70">
        <v>280860.02995990595</v>
      </c>
      <c r="W70">
        <v>161029.43053825162</v>
      </c>
      <c r="X70">
        <v>330439.12272409874</v>
      </c>
      <c r="Y70">
        <v>454186.87178928242</v>
      </c>
      <c r="Z70">
        <v>500293.39456632803</v>
      </c>
      <c r="AA70">
        <v>419660.46018642024</v>
      </c>
      <c r="AB70">
        <v>602949.51085175166</v>
      </c>
      <c r="AC70">
        <v>360056.36462395469</v>
      </c>
      <c r="AD70">
        <v>726181.48262608203</v>
      </c>
      <c r="AE70">
        <v>647255.2364475379</v>
      </c>
      <c r="AF70">
        <v>706583.10910860798</v>
      </c>
      <c r="AG70">
        <v>590555.96743365342</v>
      </c>
      <c r="AH70">
        <v>840208.94605431799</v>
      </c>
      <c r="AI70">
        <v>524128.32309999439</v>
      </c>
      <c r="AJ70">
        <v>1032933.3372432261</v>
      </c>
      <c r="AK70">
        <v>1511884.9920047685</v>
      </c>
      <c r="AL70">
        <v>1602616.3971212136</v>
      </c>
      <c r="AM70">
        <v>1336316.9997508202</v>
      </c>
      <c r="AN70">
        <v>1843667.1535743142</v>
      </c>
      <c r="AO70">
        <v>1290015.854379727</v>
      </c>
      <c r="AP70">
        <v>2383436.3066551299</v>
      </c>
      <c r="AQ70">
        <v>5231019.2545607165</v>
      </c>
      <c r="AR70">
        <v>5387177.2795906598</v>
      </c>
      <c r="AS70">
        <v>4523528.2820135197</v>
      </c>
      <c r="AT70">
        <v>5913026.2695108717</v>
      </c>
      <c r="AU70">
        <v>4755896.5174229667</v>
      </c>
      <c r="AV70">
        <v>8157947.9693174344</v>
      </c>
      <c r="AW70">
        <v>14670.793116627781</v>
      </c>
      <c r="AX70">
        <v>9350.938497377434</v>
      </c>
      <c r="AY70">
        <v>18327.150831810497</v>
      </c>
      <c r="AZ70">
        <v>17096.093693038372</v>
      </c>
      <c r="BA70">
        <v>5290.2376509409314</v>
      </c>
      <c r="BB70">
        <v>15655.602460042603</v>
      </c>
      <c r="BC70">
        <v>31549.123501100792</v>
      </c>
      <c r="BD70">
        <v>29277.565139057126</v>
      </c>
      <c r="BE70">
        <v>34686.88845360175</v>
      </c>
      <c r="BF70">
        <v>42204.776535057339</v>
      </c>
      <c r="BG70">
        <v>19096.23260876158</v>
      </c>
      <c r="BH70">
        <v>43324.798958175001</v>
      </c>
      <c r="BI70">
        <v>52647.036481692048</v>
      </c>
      <c r="BJ70">
        <v>54185.848441156733</v>
      </c>
      <c r="BK70">
        <v>55136.560480840817</v>
      </c>
      <c r="BL70">
        <v>73590.630087581056</v>
      </c>
      <c r="BM70">
        <v>36353.726306037388</v>
      </c>
      <c r="BN70">
        <v>77911.294580840477</v>
      </c>
    </row>
    <row r="71" spans="1:66" x14ac:dyDescent="0.2">
      <c r="A71">
        <v>1982</v>
      </c>
      <c r="B71">
        <v>41871.44541138583</v>
      </c>
      <c r="C71">
        <v>44089.79897671326</v>
      </c>
      <c r="D71">
        <v>56596.271508879719</v>
      </c>
      <c r="E71">
        <v>28423.147175657879</v>
      </c>
      <c r="F71">
        <v>60926.590458892962</v>
      </c>
      <c r="G71">
        <v>70238.81099866888</v>
      </c>
      <c r="H71">
        <v>75146.429625187768</v>
      </c>
      <c r="I71">
        <v>71474.853860900999</v>
      </c>
      <c r="J71">
        <v>97816.663776116635</v>
      </c>
      <c r="K71">
        <v>51800.473912904097</v>
      </c>
      <c r="L71">
        <v>107525.04517612862</v>
      </c>
      <c r="M71">
        <v>145936.39322639568</v>
      </c>
      <c r="N71">
        <v>166534.3110334232</v>
      </c>
      <c r="O71">
        <v>141973.97363921854</v>
      </c>
      <c r="P71">
        <v>203290.48489204218</v>
      </c>
      <c r="Q71">
        <v>116215.81742233642</v>
      </c>
      <c r="R71">
        <v>236438.24763529032</v>
      </c>
      <c r="S71">
        <v>200763.42131886355</v>
      </c>
      <c r="T71">
        <v>226690.21495875655</v>
      </c>
      <c r="U71">
        <v>192078.82148304008</v>
      </c>
      <c r="V71">
        <v>276908.93275232229</v>
      </c>
      <c r="W71">
        <v>158973.18798439106</v>
      </c>
      <c r="X71">
        <v>322895.33283251186</v>
      </c>
      <c r="Y71">
        <v>450621.27894777269</v>
      </c>
      <c r="Z71">
        <v>497036.38405691611</v>
      </c>
      <c r="AA71">
        <v>417726.74273571413</v>
      </c>
      <c r="AB71">
        <v>600939.19574146275</v>
      </c>
      <c r="AC71">
        <v>360348.83871407929</v>
      </c>
      <c r="AD71">
        <v>714586.7661703832</v>
      </c>
      <c r="AE71">
        <v>652797.05407993542</v>
      </c>
      <c r="AF71">
        <v>711178.85398658598</v>
      </c>
      <c r="AG71">
        <v>598604.87067623693</v>
      </c>
      <c r="AH71">
        <v>851054.67448944214</v>
      </c>
      <c r="AI71">
        <v>530145.73250165069</v>
      </c>
      <c r="AJ71">
        <v>1032224.8559750544</v>
      </c>
      <c r="AK71">
        <v>1628407.6712601646</v>
      </c>
      <c r="AL71">
        <v>1714934.7215414958</v>
      </c>
      <c r="AM71">
        <v>1456553.4364627339</v>
      </c>
      <c r="AN71">
        <v>1987655.9500198301</v>
      </c>
      <c r="AO71">
        <v>1381901.0287200569</v>
      </c>
      <c r="AP71">
        <v>2549903.5894292919</v>
      </c>
      <c r="AQ71">
        <v>6397219.030323172</v>
      </c>
      <c r="AR71">
        <v>6543828.8938801019</v>
      </c>
      <c r="AS71">
        <v>5530528.1181910336</v>
      </c>
      <c r="AT71">
        <v>7254171.3187720422</v>
      </c>
      <c r="AU71">
        <v>5766317.5918221567</v>
      </c>
      <c r="AV71">
        <v>9867384.2795256991</v>
      </c>
      <c r="AW71">
        <v>13504.079824102784</v>
      </c>
      <c r="AX71">
        <v>8596.4611975838961</v>
      </c>
      <c r="AY71">
        <v>16704.744092525521</v>
      </c>
      <c r="AZ71">
        <v>15375.879241642804</v>
      </c>
      <c r="BA71">
        <v>5045.8204384116661</v>
      </c>
      <c r="BB71">
        <v>14328.135741657314</v>
      </c>
      <c r="BC71">
        <v>30308.673431940293</v>
      </c>
      <c r="BD71">
        <v>28020.015897826121</v>
      </c>
      <c r="BE71">
        <v>33213.779569768223</v>
      </c>
      <c r="BF71">
        <v>40296.914466306109</v>
      </c>
      <c r="BG71">
        <v>18668.40603713804</v>
      </c>
      <c r="BH71">
        <v>41425.295217071034</v>
      </c>
      <c r="BI71">
        <v>51314.415441737176</v>
      </c>
      <c r="BJ71">
        <v>52299.459273128901</v>
      </c>
      <c r="BK71">
        <v>53850.073916321599</v>
      </c>
      <c r="BL71">
        <v>71448.208497135231</v>
      </c>
      <c r="BM71">
        <v>35696.638035546013</v>
      </c>
      <c r="BN71">
        <v>75296.744561338171</v>
      </c>
    </row>
    <row r="72" spans="1:66" x14ac:dyDescent="0.2">
      <c r="A72">
        <v>1983</v>
      </c>
      <c r="B72">
        <v>42527.304711972152</v>
      </c>
      <c r="C72">
        <v>44555.966529600621</v>
      </c>
      <c r="D72">
        <v>56624.870066757547</v>
      </c>
      <c r="E72">
        <v>29652.619545459962</v>
      </c>
      <c r="F72">
        <v>61587.042840435315</v>
      </c>
      <c r="G72">
        <v>71869.788730523462</v>
      </c>
      <c r="H72">
        <v>76458.992871630457</v>
      </c>
      <c r="I72">
        <v>72927.460797615451</v>
      </c>
      <c r="J72">
        <v>98603.545084971105</v>
      </c>
      <c r="K72">
        <v>54048.498436824681</v>
      </c>
      <c r="L72">
        <v>109358.32627079044</v>
      </c>
      <c r="M72">
        <v>150765.23754323579</v>
      </c>
      <c r="N72">
        <v>171055.94045698363</v>
      </c>
      <c r="O72">
        <v>146408.67047592046</v>
      </c>
      <c r="P72">
        <v>208804.6842610109</v>
      </c>
      <c r="Q72">
        <v>121155.2842362388</v>
      </c>
      <c r="R72">
        <v>243157.34138964399</v>
      </c>
      <c r="S72">
        <v>207683.08282574706</v>
      </c>
      <c r="T72">
        <v>233494.02599327386</v>
      </c>
      <c r="U72">
        <v>198362.88245838412</v>
      </c>
      <c r="V72">
        <v>285745.45708319376</v>
      </c>
      <c r="W72">
        <v>165315.21118543379</v>
      </c>
      <c r="X72">
        <v>333029.49111971498</v>
      </c>
      <c r="Y72">
        <v>472111.57947082142</v>
      </c>
      <c r="Z72">
        <v>518019.98317656032</v>
      </c>
      <c r="AA72">
        <v>435551.73848444154</v>
      </c>
      <c r="AB72">
        <v>629396.92862811475</v>
      </c>
      <c r="AC72">
        <v>373671.74927061307</v>
      </c>
      <c r="AD72">
        <v>746807.29441498604</v>
      </c>
      <c r="AE72">
        <v>688222.95505785313</v>
      </c>
      <c r="AF72">
        <v>747733.54597972671</v>
      </c>
      <c r="AG72">
        <v>626327.73544035212</v>
      </c>
      <c r="AH72">
        <v>894797.19210483425</v>
      </c>
      <c r="AI72">
        <v>554251.96852071141</v>
      </c>
      <c r="AJ72">
        <v>1086928.2070948679</v>
      </c>
      <c r="AK72">
        <v>1739777.3805245857</v>
      </c>
      <c r="AL72">
        <v>1832073.8401759898</v>
      </c>
      <c r="AM72">
        <v>1538951.3571293384</v>
      </c>
      <c r="AN72">
        <v>2117090.2562543983</v>
      </c>
      <c r="AO72">
        <v>1480585.8574668395</v>
      </c>
      <c r="AP72">
        <v>2705830.9121375056</v>
      </c>
      <c r="AQ72">
        <v>7323826.7812749222</v>
      </c>
      <c r="AR72">
        <v>7501600.3879157603</v>
      </c>
      <c r="AS72">
        <v>6350439.4060883308</v>
      </c>
      <c r="AT72">
        <v>8210985.6227648761</v>
      </c>
      <c r="AU72">
        <v>6700319.0977961281</v>
      </c>
      <c r="AV72">
        <v>11159051.442996264</v>
      </c>
      <c r="AW72">
        <v>13184.820693420839</v>
      </c>
      <c r="AX72">
        <v>8595.6165523138443</v>
      </c>
      <c r="AY72">
        <v>16184.472261585797</v>
      </c>
      <c r="AZ72">
        <v>14646.195048543985</v>
      </c>
      <c r="BA72">
        <v>5256.7406540952325</v>
      </c>
      <c r="BB72">
        <v>13815.759410080183</v>
      </c>
      <c r="BC72">
        <v>30500.867730720631</v>
      </c>
      <c r="BD72">
        <v>28246.345184748647</v>
      </c>
      <c r="BE72">
        <v>33238.999424453978</v>
      </c>
      <c r="BF72">
        <v>39716.001822951614</v>
      </c>
      <c r="BG72">
        <v>19485.656802040088</v>
      </c>
      <c r="BH72">
        <v>41412.56522385656</v>
      </c>
      <c r="BI72">
        <v>52145.926527345357</v>
      </c>
      <c r="BJ72">
        <v>52809.755975292144</v>
      </c>
      <c r="BK72">
        <v>54557.158378039203</v>
      </c>
      <c r="BL72">
        <v>71053.260290961145</v>
      </c>
      <c r="BM72">
        <v>37271.801986971157</v>
      </c>
      <c r="BN72">
        <v>75908.572491077022</v>
      </c>
    </row>
    <row r="73" spans="1:66" x14ac:dyDescent="0.2">
      <c r="A73">
        <v>1984</v>
      </c>
      <c r="B73">
        <v>45361.818250210134</v>
      </c>
      <c r="C73">
        <v>47297.691418950795</v>
      </c>
      <c r="D73">
        <v>60048.722602292539</v>
      </c>
      <c r="E73">
        <v>31850.595602708552</v>
      </c>
      <c r="F73">
        <v>65648.964581315886</v>
      </c>
      <c r="G73">
        <v>76485.091968458248</v>
      </c>
      <c r="H73">
        <v>81310.578806748439</v>
      </c>
      <c r="I73">
        <v>77452.802392605692</v>
      </c>
      <c r="J73">
        <v>103944.14950011605</v>
      </c>
      <c r="K73">
        <v>57986.398052951008</v>
      </c>
      <c r="L73">
        <v>116413.59057277246</v>
      </c>
      <c r="M73">
        <v>163159.25211146864</v>
      </c>
      <c r="N73">
        <v>182931.24264803622</v>
      </c>
      <c r="O73">
        <v>159751.54144808769</v>
      </c>
      <c r="P73">
        <v>221706.21373262745</v>
      </c>
      <c r="Q73">
        <v>132869.98683717038</v>
      </c>
      <c r="R73">
        <v>262249.58278874669</v>
      </c>
      <c r="S73">
        <v>226941.30585163966</v>
      </c>
      <c r="T73">
        <v>252407.94686962914</v>
      </c>
      <c r="U73">
        <v>220119.23201471881</v>
      </c>
      <c r="V73">
        <v>307270.58677146287</v>
      </c>
      <c r="W73">
        <v>183648.29891160221</v>
      </c>
      <c r="X73">
        <v>362553.03799819027</v>
      </c>
      <c r="Y73">
        <v>523604.08868134092</v>
      </c>
      <c r="Z73">
        <v>572537.28015209071</v>
      </c>
      <c r="AA73">
        <v>503943.19676877558</v>
      </c>
      <c r="AB73">
        <v>693625.44510666269</v>
      </c>
      <c r="AC73">
        <v>422709.31407777604</v>
      </c>
      <c r="AD73">
        <v>826788.79909391992</v>
      </c>
      <c r="AE73">
        <v>772080.20585410879</v>
      </c>
      <c r="AF73">
        <v>834881.53278449166</v>
      </c>
      <c r="AG73">
        <v>740118.78325414623</v>
      </c>
      <c r="AH73">
        <v>1001016.6234939382</v>
      </c>
      <c r="AI73">
        <v>626854.44232113287</v>
      </c>
      <c r="AJ73">
        <v>1210024.4185561589</v>
      </c>
      <c r="AK73">
        <v>1979135.801531696</v>
      </c>
      <c r="AL73">
        <v>2083613.556649223</v>
      </c>
      <c r="AM73">
        <v>1879632.4541129312</v>
      </c>
      <c r="AN73">
        <v>2458390.7732519968</v>
      </c>
      <c r="AO73">
        <v>1655349.0598837256</v>
      </c>
      <c r="AP73">
        <v>3075056.4992280197</v>
      </c>
      <c r="AQ73">
        <v>8193712.5954024252</v>
      </c>
      <c r="AR73">
        <v>8416084.5754728112</v>
      </c>
      <c r="AS73">
        <v>7685247.310096995</v>
      </c>
      <c r="AT73">
        <v>9535134.1883016452</v>
      </c>
      <c r="AU73">
        <v>7149797.2391106123</v>
      </c>
      <c r="AV73">
        <v>12599077.155124178</v>
      </c>
      <c r="AW73">
        <v>14238.544531962012</v>
      </c>
      <c r="AX73">
        <v>9413.0576936718262</v>
      </c>
      <c r="AY73">
        <v>17142.58044529588</v>
      </c>
      <c r="AZ73">
        <v>16153.295704469019</v>
      </c>
      <c r="BA73">
        <v>5714.7931524660962</v>
      </c>
      <c r="BB73">
        <v>14884.338589859313</v>
      </c>
      <c r="BC73">
        <v>32273.214487848076</v>
      </c>
      <c r="BD73">
        <v>30076.326650451676</v>
      </c>
      <c r="BE73">
        <v>34802.819193491137</v>
      </c>
      <c r="BF73">
        <v>42086.779143366432</v>
      </c>
      <c r="BG73">
        <v>20626.218798879461</v>
      </c>
      <c r="BH73">
        <v>43804.451447156898</v>
      </c>
      <c r="BI73">
        <v>54816.551932705654</v>
      </c>
      <c r="BJ73">
        <v>55905.412846426487</v>
      </c>
      <c r="BK73">
        <v>56878.117628735221</v>
      </c>
      <c r="BL73">
        <v>74503.633441988204</v>
      </c>
      <c r="BM73">
        <v>39265.500856896164</v>
      </c>
      <c r="BN73">
        <v>79954.592518778896</v>
      </c>
    </row>
    <row r="74" spans="1:66" x14ac:dyDescent="0.2">
      <c r="A74">
        <v>1985</v>
      </c>
      <c r="B74">
        <v>46143.096977301655</v>
      </c>
      <c r="C74">
        <v>48052.240058555843</v>
      </c>
      <c r="D74">
        <v>60979.279535123271</v>
      </c>
      <c r="E74">
        <v>32592.812223347264</v>
      </c>
      <c r="F74">
        <v>66485.555028944102</v>
      </c>
      <c r="G74">
        <v>77837.608550074394</v>
      </c>
      <c r="H74">
        <v>82731.645723353067</v>
      </c>
      <c r="I74">
        <v>78795.138713858556</v>
      </c>
      <c r="J74">
        <v>105584.62842421858</v>
      </c>
      <c r="K74">
        <v>59402.404815071743</v>
      </c>
      <c r="L74">
        <v>117927.6005193953</v>
      </c>
      <c r="M74">
        <v>166627.66836758622</v>
      </c>
      <c r="N74">
        <v>186827.28679296107</v>
      </c>
      <c r="O74">
        <v>162817.86536173403</v>
      </c>
      <c r="P74">
        <v>226207.02535742498</v>
      </c>
      <c r="Q74">
        <v>136138.91151958946</v>
      </c>
      <c r="R74">
        <v>266819.16268824553</v>
      </c>
      <c r="S74">
        <v>231845.3532549697</v>
      </c>
      <c r="T74">
        <v>258245.26221321488</v>
      </c>
      <c r="U74">
        <v>223928.2889165224</v>
      </c>
      <c r="V74">
        <v>313060.79910201277</v>
      </c>
      <c r="W74">
        <v>188803.70705744924</v>
      </c>
      <c r="X74">
        <v>369517.73294516839</v>
      </c>
      <c r="Y74">
        <v>541507.14154516603</v>
      </c>
      <c r="Z74">
        <v>589616.58655560284</v>
      </c>
      <c r="AA74">
        <v>512302.72535507526</v>
      </c>
      <c r="AB74">
        <v>702493.87314731034</v>
      </c>
      <c r="AC74">
        <v>444966.19758153422</v>
      </c>
      <c r="AD74">
        <v>849639.44214645179</v>
      </c>
      <c r="AE74">
        <v>800262.39296724345</v>
      </c>
      <c r="AF74">
        <v>863226.88693381613</v>
      </c>
      <c r="AG74">
        <v>751319.33652617631</v>
      </c>
      <c r="AH74">
        <v>1009563.9086296157</v>
      </c>
      <c r="AI74">
        <v>671346.90126477578</v>
      </c>
      <c r="AJ74">
        <v>1250653.1966245084</v>
      </c>
      <c r="AK74">
        <v>2070881.5191688316</v>
      </c>
      <c r="AL74">
        <v>2162403.6486122566</v>
      </c>
      <c r="AM74">
        <v>1879662.386418507</v>
      </c>
      <c r="AN74">
        <v>2420602.6174063357</v>
      </c>
      <c r="AO74">
        <v>1846592.9157554617</v>
      </c>
      <c r="AP74">
        <v>3170069.2719297111</v>
      </c>
      <c r="AQ74">
        <v>8451630.9885960277</v>
      </c>
      <c r="AR74">
        <v>8647207.8725114465</v>
      </c>
      <c r="AS74">
        <v>7730279.8903549751</v>
      </c>
      <c r="AT74">
        <v>9393409.4747964703</v>
      </c>
      <c r="AU74">
        <v>7965080.4143683901</v>
      </c>
      <c r="AV74">
        <v>13505077.250682758</v>
      </c>
      <c r="AW74">
        <v>14448.585404528918</v>
      </c>
      <c r="AX74">
        <v>9554.5482312502354</v>
      </c>
      <c r="AY74">
        <v>17309.341403253129</v>
      </c>
      <c r="AZ74">
        <v>16373.930646027969</v>
      </c>
      <c r="BA74">
        <v>5783.2196316227819</v>
      </c>
      <c r="BB74">
        <v>15043.509538492905</v>
      </c>
      <c r="BC74">
        <v>32755.922378381147</v>
      </c>
      <c r="BD74">
        <v>30511.520331117274</v>
      </c>
      <c r="BE74">
        <v>35300.503913758272</v>
      </c>
      <c r="BF74">
        <v>42620.641110423072</v>
      </c>
      <c r="BG74">
        <v>21087.690079320349</v>
      </c>
      <c r="BH74">
        <v>44226.265289021714</v>
      </c>
      <c r="BI74">
        <v>55640.093595696439</v>
      </c>
      <c r="BJ74">
        <v>56707.735455951071</v>
      </c>
      <c r="BK74">
        <v>57789.457051889694</v>
      </c>
      <c r="BL74">
        <v>75429.029190916932</v>
      </c>
      <c r="BM74">
        <v>40218.278138942318</v>
      </c>
      <c r="BN74">
        <v>80704.709977182734</v>
      </c>
    </row>
    <row r="75" spans="1:66" x14ac:dyDescent="0.2">
      <c r="A75">
        <v>1986</v>
      </c>
      <c r="B75">
        <v>46552.473209978154</v>
      </c>
      <c r="C75">
        <v>48872.036973746668</v>
      </c>
      <c r="D75">
        <v>61754.943643634702</v>
      </c>
      <c r="E75">
        <v>32789.894839648892</v>
      </c>
      <c r="F75">
        <v>66563.679921647927</v>
      </c>
      <c r="G75">
        <v>78823.063486633007</v>
      </c>
      <c r="H75">
        <v>83618.575207979113</v>
      </c>
      <c r="I75">
        <v>80471.193364270424</v>
      </c>
      <c r="J75">
        <v>107270.79523109221</v>
      </c>
      <c r="K75">
        <v>59830.05587072231</v>
      </c>
      <c r="L75">
        <v>118539.44886971411</v>
      </c>
      <c r="M75">
        <v>167489.46340363927</v>
      </c>
      <c r="N75">
        <v>188289.82956530896</v>
      </c>
      <c r="O75">
        <v>165466.04040178636</v>
      </c>
      <c r="P75">
        <v>230200.78172663349</v>
      </c>
      <c r="Q75">
        <v>135008.54787290876</v>
      </c>
      <c r="R75">
        <v>267336.26537988917</v>
      </c>
      <c r="S75">
        <v>231449.66258640145</v>
      </c>
      <c r="T75">
        <v>258452.35768731829</v>
      </c>
      <c r="U75">
        <v>226536.00148118916</v>
      </c>
      <c r="V75">
        <v>316901.00025936856</v>
      </c>
      <c r="W75">
        <v>184725.57361295822</v>
      </c>
      <c r="X75">
        <v>367881.14124749397</v>
      </c>
      <c r="Y75">
        <v>529356.84911662468</v>
      </c>
      <c r="Z75">
        <v>579586.05602932547</v>
      </c>
      <c r="AA75">
        <v>511994.55840449868</v>
      </c>
      <c r="AB75">
        <v>705677.38607495406</v>
      </c>
      <c r="AC75">
        <v>420094.7682451515</v>
      </c>
      <c r="AD75">
        <v>828712.70011771959</v>
      </c>
      <c r="AE75">
        <v>775384.21005464741</v>
      </c>
      <c r="AF75">
        <v>841392.93309018097</v>
      </c>
      <c r="AG75">
        <v>744337.94661965081</v>
      </c>
      <c r="AH75">
        <v>1007196.2863062907</v>
      </c>
      <c r="AI75">
        <v>624550.08829329582</v>
      </c>
      <c r="AJ75">
        <v>1204168.8588380532</v>
      </c>
      <c r="AK75">
        <v>1927386.349891417</v>
      </c>
      <c r="AL75">
        <v>2038171.2842911596</v>
      </c>
      <c r="AM75">
        <v>1882458.7833538139</v>
      </c>
      <c r="AN75">
        <v>2385345.0904578161</v>
      </c>
      <c r="AO75">
        <v>1654210.7695067523</v>
      </c>
      <c r="AP75">
        <v>2937340.4662973923</v>
      </c>
      <c r="AQ75">
        <v>7845410.7213643854</v>
      </c>
      <c r="AR75">
        <v>8112521.4168193722</v>
      </c>
      <c r="AS75">
        <v>7357146.1883522961</v>
      </c>
      <c r="AT75">
        <v>9132220.3632505052</v>
      </c>
      <c r="AU75">
        <v>6927817.4489859361</v>
      </c>
      <c r="AV75">
        <v>11967147.857804138</v>
      </c>
      <c r="AW75">
        <v>14281.882933323297</v>
      </c>
      <c r="AX75">
        <v>9486.3712119771953</v>
      </c>
      <c r="AY75">
        <v>17272.880583222905</v>
      </c>
      <c r="AZ75">
        <v>16239.092056177196</v>
      </c>
      <c r="BA75">
        <v>5749.7338085754745</v>
      </c>
      <c r="BB75">
        <v>14587.910973581751</v>
      </c>
      <c r="BC75">
        <v>33115.029855126922</v>
      </c>
      <c r="BD75">
        <v>30803.878059385846</v>
      </c>
      <c r="BE75">
        <v>35917.147703964474</v>
      </c>
      <c r="BF75">
        <v>43038.739412190385</v>
      </c>
      <c r="BG75">
        <v>21432.26672484224</v>
      </c>
      <c r="BH75">
        <v>44255.614870732235</v>
      </c>
      <c r="BI75">
        <v>56656.463507381457</v>
      </c>
      <c r="BJ75">
        <v>57450.761618646662</v>
      </c>
      <c r="BK75">
        <v>59222.481604891436</v>
      </c>
      <c r="BL75">
        <v>76538.298607206845</v>
      </c>
      <c r="BM75">
        <v>41035.432870175697</v>
      </c>
      <c r="BN75">
        <v>81340.244742170325</v>
      </c>
    </row>
    <row r="76" spans="1:66" x14ac:dyDescent="0.2">
      <c r="A76">
        <v>1987</v>
      </c>
      <c r="B76">
        <v>47961.002569495133</v>
      </c>
      <c r="C76">
        <v>51048.836812788017</v>
      </c>
      <c r="D76">
        <v>63386.868009413643</v>
      </c>
      <c r="E76">
        <v>33793.698847529624</v>
      </c>
      <c r="F76">
        <v>68045.744077510928</v>
      </c>
      <c r="G76">
        <v>81465.658195501266</v>
      </c>
      <c r="H76">
        <v>86027.763687173734</v>
      </c>
      <c r="I76">
        <v>84198.600244786823</v>
      </c>
      <c r="J76">
        <v>110508.46780918066</v>
      </c>
      <c r="K76">
        <v>61435.488822255043</v>
      </c>
      <c r="L76">
        <v>121371.54631223316</v>
      </c>
      <c r="M76">
        <v>177482.21192938258</v>
      </c>
      <c r="N76">
        <v>198076.49047868635</v>
      </c>
      <c r="O76">
        <v>178032.38996571014</v>
      </c>
      <c r="P76">
        <v>245553.47343318703</v>
      </c>
      <c r="Q76">
        <v>139418.11100132385</v>
      </c>
      <c r="R76">
        <v>280936.76586454408</v>
      </c>
      <c r="S76">
        <v>250058.76422532165</v>
      </c>
      <c r="T76">
        <v>276900.62833831739</v>
      </c>
      <c r="U76">
        <v>249124.13809400168</v>
      </c>
      <c r="V76">
        <v>346772.67131675826</v>
      </c>
      <c r="W76">
        <v>192291.96959162518</v>
      </c>
      <c r="X76">
        <v>393557.36982364458</v>
      </c>
      <c r="Y76">
        <v>597872.56824452465</v>
      </c>
      <c r="Z76">
        <v>653003.49830339442</v>
      </c>
      <c r="AA76">
        <v>590559.50078095763</v>
      </c>
      <c r="AB76">
        <v>820475.24099867314</v>
      </c>
      <c r="AC76">
        <v>448940.44746809226</v>
      </c>
      <c r="AD76">
        <v>932231.52355903457</v>
      </c>
      <c r="AE76">
        <v>888008.24176799704</v>
      </c>
      <c r="AF76">
        <v>963794.19771974662</v>
      </c>
      <c r="AG76">
        <v>874206.54113398201</v>
      </c>
      <c r="AH76">
        <v>1203338.7824810944</v>
      </c>
      <c r="AI76">
        <v>670234.15577170055</v>
      </c>
      <c r="AJ76">
        <v>1377695.949776879</v>
      </c>
      <c r="AK76">
        <v>2287016.1696201656</v>
      </c>
      <c r="AL76">
        <v>2444171.6914753243</v>
      </c>
      <c r="AM76">
        <v>2224142.5145843145</v>
      </c>
      <c r="AN76">
        <v>3003346.1000911524</v>
      </c>
      <c r="AO76">
        <v>1776534.8841355669</v>
      </c>
      <c r="AP76">
        <v>3536005.3367588134</v>
      </c>
      <c r="AQ76">
        <v>9787946.1073644608</v>
      </c>
      <c r="AR76">
        <v>10132465.733023206</v>
      </c>
      <c r="AS76">
        <v>9323447.0339442771</v>
      </c>
      <c r="AT76">
        <v>12084224.745698214</v>
      </c>
      <c r="AU76">
        <v>7956772.5812693844</v>
      </c>
      <c r="AV76">
        <v>14826391.736019917</v>
      </c>
      <c r="AW76">
        <v>14456.346943488994</v>
      </c>
      <c r="AX76">
        <v>9894.2414518165351</v>
      </c>
      <c r="AY76">
        <v>17899.073380789207</v>
      </c>
      <c r="AZ76">
        <v>16265.268209646614</v>
      </c>
      <c r="BA76">
        <v>6151.9088728042034</v>
      </c>
      <c r="BB76">
        <v>14719.941842788683</v>
      </c>
      <c r="BC76">
        <v>33569.757085063189</v>
      </c>
      <c r="BD76">
        <v>31281.503912918331</v>
      </c>
      <c r="BE76">
        <v>36939.553129130007</v>
      </c>
      <c r="BF76">
        <v>43146.134073438807</v>
      </c>
      <c r="BG76">
        <v>22057.653052663598</v>
      </c>
      <c r="BH76">
        <v>44391.186101173909</v>
      </c>
      <c r="BI76">
        <v>57461.519762030955</v>
      </c>
      <c r="BJ76">
        <v>58015.581989295584</v>
      </c>
      <c r="BK76">
        <v>60740.152814555986</v>
      </c>
      <c r="BL76">
        <v>76747.21640317906</v>
      </c>
      <c r="BM76">
        <v>41939.833277487836</v>
      </c>
      <c r="BN76">
        <v>81480.241424155436</v>
      </c>
    </row>
    <row r="77" spans="1:66" x14ac:dyDescent="0.2">
      <c r="A77">
        <v>1988</v>
      </c>
      <c r="B77">
        <v>49976.556642880489</v>
      </c>
      <c r="C77">
        <v>53398.888274636563</v>
      </c>
      <c r="D77">
        <v>66020.575898988012</v>
      </c>
      <c r="E77">
        <v>35140.473582688202</v>
      </c>
      <c r="F77">
        <v>70720.545963268145</v>
      </c>
      <c r="G77">
        <v>85223.132136788059</v>
      </c>
      <c r="H77">
        <v>89709.906890926417</v>
      </c>
      <c r="I77">
        <v>88484.997745948596</v>
      </c>
      <c r="J77">
        <v>115365.16796028163</v>
      </c>
      <c r="K77">
        <v>63884.030651460089</v>
      </c>
      <c r="L77">
        <v>126395.23129603486</v>
      </c>
      <c r="M77">
        <v>192722.42660901544</v>
      </c>
      <c r="N77">
        <v>212795.00773823177</v>
      </c>
      <c r="O77">
        <v>195177.41016344659</v>
      </c>
      <c r="P77">
        <v>267168.33718787576</v>
      </c>
      <c r="Q77">
        <v>147774.61773880114</v>
      </c>
      <c r="R77">
        <v>302842.47533302923</v>
      </c>
      <c r="S77">
        <v>277737.18328647321</v>
      </c>
      <c r="T77">
        <v>304457.30260311504</v>
      </c>
      <c r="U77">
        <v>280177.14805243979</v>
      </c>
      <c r="V77">
        <v>386820.73808049411</v>
      </c>
      <c r="W77">
        <v>207331.31930979303</v>
      </c>
      <c r="X77">
        <v>433613.29069776757</v>
      </c>
      <c r="Y77">
        <v>706657.23830412631</v>
      </c>
      <c r="Z77">
        <v>763644.73311992991</v>
      </c>
      <c r="AA77">
        <v>712156.68865077244</v>
      </c>
      <c r="AB77">
        <v>980064.73967738484</v>
      </c>
      <c r="AC77">
        <v>508829.68475756707</v>
      </c>
      <c r="AD77">
        <v>1092023.9090456583</v>
      </c>
      <c r="AE77">
        <v>1078463.9427312056</v>
      </c>
      <c r="AF77">
        <v>1160780.992047102</v>
      </c>
      <c r="AG77">
        <v>1085513.7766438168</v>
      </c>
      <c r="AH77">
        <v>1477027.0754405139</v>
      </c>
      <c r="AI77">
        <v>779720.66658164479</v>
      </c>
      <c r="AJ77">
        <v>1662837.4235117198</v>
      </c>
      <c r="AK77">
        <v>2898088.000359029</v>
      </c>
      <c r="AL77">
        <v>3079506.865563638</v>
      </c>
      <c r="AM77">
        <v>2890737.7941264198</v>
      </c>
      <c r="AN77">
        <v>3827603.0063443324</v>
      </c>
      <c r="AO77">
        <v>2177734.5820867862</v>
      </c>
      <c r="AP77">
        <v>4452881.1108070845</v>
      </c>
      <c r="AQ77">
        <v>12045680.406259246</v>
      </c>
      <c r="AR77">
        <v>12568042.379138289</v>
      </c>
      <c r="AS77">
        <v>11855722.638891416</v>
      </c>
      <c r="AT77">
        <v>15049649.209104568</v>
      </c>
      <c r="AU77">
        <v>9675539.5805084407</v>
      </c>
      <c r="AV77">
        <v>18334136.363396324</v>
      </c>
      <c r="AW77">
        <v>14729.981148972922</v>
      </c>
      <c r="AX77">
        <v>10243.20639483456</v>
      </c>
      <c r="AY77">
        <v>18312.778803324531</v>
      </c>
      <c r="AZ77">
        <v>16675.983837694388</v>
      </c>
      <c r="BA77">
        <v>6396.916513916306</v>
      </c>
      <c r="BB77">
        <v>15045.860630501418</v>
      </c>
      <c r="BC77">
        <v>34115.904424421053</v>
      </c>
      <c r="BD77">
        <v>31885.617632285906</v>
      </c>
      <c r="BE77">
        <v>37645.719175879887</v>
      </c>
      <c r="BF77">
        <v>43670.824644667162</v>
      </c>
      <c r="BG77">
        <v>22625.568676453429</v>
      </c>
      <c r="BH77">
        <v>44929.220477739138</v>
      </c>
      <c r="BI77">
        <v>58348.30851873121</v>
      </c>
      <c r="BJ77">
        <v>58938.631679100086</v>
      </c>
      <c r="BK77">
        <v>61811.894641574087</v>
      </c>
      <c r="BL77">
        <v>77414.375653383104</v>
      </c>
      <c r="BM77">
        <v>42911.383879624838</v>
      </c>
      <c r="BN77">
        <v>82283.420286786291</v>
      </c>
    </row>
    <row r="78" spans="1:66" x14ac:dyDescent="0.2">
      <c r="A78">
        <v>1989</v>
      </c>
      <c r="B78">
        <v>50578.94899242359</v>
      </c>
      <c r="C78">
        <v>54005.891845136633</v>
      </c>
      <c r="D78">
        <v>66174.943415787508</v>
      </c>
      <c r="E78">
        <v>36247.601201438287</v>
      </c>
      <c r="F78">
        <v>71240.160880267984</v>
      </c>
      <c r="G78">
        <v>86163.261124605124</v>
      </c>
      <c r="H78">
        <v>90578.052831548819</v>
      </c>
      <c r="I78">
        <v>89370.414352782464</v>
      </c>
      <c r="J78">
        <v>115489.96527589453</v>
      </c>
      <c r="K78">
        <v>65684.578204720339</v>
      </c>
      <c r="L78">
        <v>127082.87026838079</v>
      </c>
      <c r="M78">
        <v>193241.27998112413</v>
      </c>
      <c r="N78">
        <v>213732.89178098188</v>
      </c>
      <c r="O78">
        <v>194894.04147675022</v>
      </c>
      <c r="P78">
        <v>266056.45100684755</v>
      </c>
      <c r="Q78">
        <v>151810.60229192828</v>
      </c>
      <c r="R78">
        <v>303028.73651086044</v>
      </c>
      <c r="S78">
        <v>276981.67573440733</v>
      </c>
      <c r="T78">
        <v>304536.19093313412</v>
      </c>
      <c r="U78">
        <v>277709.77266565239</v>
      </c>
      <c r="V78">
        <v>382794.49822288024</v>
      </c>
      <c r="W78">
        <v>212654.68107070489</v>
      </c>
      <c r="X78">
        <v>431294.36421002779</v>
      </c>
      <c r="Y78">
        <v>693223.09884642344</v>
      </c>
      <c r="Z78">
        <v>749236.37044580153</v>
      </c>
      <c r="AA78">
        <v>692390.83264429471</v>
      </c>
      <c r="AB78">
        <v>946963.59426671825</v>
      </c>
      <c r="AC78">
        <v>517704.12257123605</v>
      </c>
      <c r="AD78">
        <v>1066909.9026155367</v>
      </c>
      <c r="AE78">
        <v>1047590.5198710592</v>
      </c>
      <c r="AF78">
        <v>1125691.5876630771</v>
      </c>
      <c r="AG78">
        <v>1045214.2143203355</v>
      </c>
      <c r="AH78">
        <v>1415556.1921961666</v>
      </c>
      <c r="AI78">
        <v>784879.60793558916</v>
      </c>
      <c r="AJ78">
        <v>1609673.3649228478</v>
      </c>
      <c r="AK78">
        <v>2756551.9000777272</v>
      </c>
      <c r="AL78">
        <v>2923127.4178338209</v>
      </c>
      <c r="AM78">
        <v>2727757.7492382205</v>
      </c>
      <c r="AN78">
        <v>3603017.7091073599</v>
      </c>
      <c r="AO78">
        <v>2115412.6781241139</v>
      </c>
      <c r="AP78">
        <v>4237580.551923031</v>
      </c>
      <c r="AQ78">
        <v>11562384.436292714</v>
      </c>
      <c r="AR78">
        <v>11955097.695671083</v>
      </c>
      <c r="AS78">
        <v>11329074.336709717</v>
      </c>
      <c r="AT78">
        <v>14318265.206227263</v>
      </c>
      <c r="AU78">
        <v>9312453.8646281827</v>
      </c>
      <c r="AV78">
        <v>17469416.041690014</v>
      </c>
      <c r="AW78">
        <v>14994.636860242048</v>
      </c>
      <c r="AX78">
        <v>10579.845153298351</v>
      </c>
      <c r="AY78">
        <v>18641.3693374908</v>
      </c>
      <c r="AZ78">
        <v>16859.921555680488</v>
      </c>
      <c r="BA78">
        <v>6810.6241981562325</v>
      </c>
      <c r="BB78">
        <v>15397.451492155176</v>
      </c>
      <c r="BC78">
        <v>34727.57888256797</v>
      </c>
      <c r="BD78">
        <v>32450.733127028219</v>
      </c>
      <c r="BE78">
        <v>38351.652997179561</v>
      </c>
      <c r="BF78">
        <v>43965.887016780827</v>
      </c>
      <c r="BG78">
        <v>23407.267746939393</v>
      </c>
      <c r="BH78">
        <v>45485.874699091051</v>
      </c>
      <c r="BI78">
        <v>59393.756410475369</v>
      </c>
      <c r="BJ78">
        <v>59789.343094190554</v>
      </c>
      <c r="BK78">
        <v>62989.507571790506</v>
      </c>
      <c r="BL78">
        <v>77848.343843156239</v>
      </c>
      <c r="BM78">
        <v>44153.072182918353</v>
      </c>
      <c r="BN78">
        <v>83096.403707760881</v>
      </c>
    </row>
    <row r="79" spans="1:66" x14ac:dyDescent="0.2">
      <c r="A79">
        <v>1990</v>
      </c>
      <c r="B79">
        <v>50534.218475478607</v>
      </c>
      <c r="C79">
        <v>54121.111940422183</v>
      </c>
      <c r="D79">
        <v>66034.221025235413</v>
      </c>
      <c r="E79">
        <v>36265.012867099162</v>
      </c>
      <c r="F79">
        <v>70967.370942939786</v>
      </c>
      <c r="G79">
        <v>86262.966031068776</v>
      </c>
      <c r="H79">
        <v>90560.394618886523</v>
      </c>
      <c r="I79">
        <v>89816.93386483434</v>
      </c>
      <c r="J79">
        <v>115535.22415472621</v>
      </c>
      <c r="K79">
        <v>65681.021918550716</v>
      </c>
      <c r="L79">
        <v>126867.96700338922</v>
      </c>
      <c r="M79">
        <v>193659.31894163505</v>
      </c>
      <c r="N79">
        <v>213831.40537103228</v>
      </c>
      <c r="O79">
        <v>196624.15866378756</v>
      </c>
      <c r="P79">
        <v>267683.74635389273</v>
      </c>
      <c r="Q79">
        <v>150408.61482827106</v>
      </c>
      <c r="R79">
        <v>302979.29094574373</v>
      </c>
      <c r="S79">
        <v>277230.27985386661</v>
      </c>
      <c r="T79">
        <v>304807.50537837279</v>
      </c>
      <c r="U79">
        <v>280362.2024647604</v>
      </c>
      <c r="V79">
        <v>386907.25918356277</v>
      </c>
      <c r="W79">
        <v>209940.46495907902</v>
      </c>
      <c r="X79">
        <v>431292.94413059118</v>
      </c>
      <c r="Y79">
        <v>695721.12905105785</v>
      </c>
      <c r="Z79">
        <v>753456.03907723504</v>
      </c>
      <c r="AA79">
        <v>702460.93986138212</v>
      </c>
      <c r="AB79">
        <v>964997.59894446179</v>
      </c>
      <c r="AC79">
        <v>504202.28944605996</v>
      </c>
      <c r="AD79">
        <v>1068012.2937233397</v>
      </c>
      <c r="AE79">
        <v>1049989.6177555723</v>
      </c>
      <c r="AF79">
        <v>1133179.2651418946</v>
      </c>
      <c r="AG79">
        <v>1058243.9586619106</v>
      </c>
      <c r="AH79">
        <v>1438257.0597033948</v>
      </c>
      <c r="AI79">
        <v>763976.74038772925</v>
      </c>
      <c r="AJ79">
        <v>1610601.1328943511</v>
      </c>
      <c r="AK79">
        <v>2744327.1057260167</v>
      </c>
      <c r="AL79">
        <v>2920871.7365651275</v>
      </c>
      <c r="AM79">
        <v>2745153.1775274235</v>
      </c>
      <c r="AN79">
        <v>3630142.6944459048</v>
      </c>
      <c r="AO79">
        <v>2055723.3479361583</v>
      </c>
      <c r="AP79">
        <v>4184091.7141374564</v>
      </c>
      <c r="AQ79">
        <v>11434751.181459935</v>
      </c>
      <c r="AR79">
        <v>11877387.713065306</v>
      </c>
      <c r="AS79">
        <v>11367786.222937319</v>
      </c>
      <c r="AT79">
        <v>14438469.152201811</v>
      </c>
      <c r="AU79">
        <v>8997852.0350779574</v>
      </c>
      <c r="AV79">
        <v>17175440.08599738</v>
      </c>
      <c r="AW79">
        <v>14805.470919888447</v>
      </c>
      <c r="AX79">
        <v>10508.04233207069</v>
      </c>
      <c r="AY79">
        <v>18425.290016010029</v>
      </c>
      <c r="AZ79">
        <v>16533.21789574463</v>
      </c>
      <c r="BA79">
        <v>6849.0038156476085</v>
      </c>
      <c r="BB79">
        <v>15066.774882490356</v>
      </c>
      <c r="BC79">
        <v>34631.429534794559</v>
      </c>
      <c r="BD79">
        <v>32390.086598194863</v>
      </c>
      <c r="BE79">
        <v>38287.440082270477</v>
      </c>
      <c r="BF79">
        <v>43628.718210940155</v>
      </c>
      <c r="BG79">
        <v>23582.390426968948</v>
      </c>
      <c r="BH79">
        <v>45188.268720406006</v>
      </c>
      <c r="BI79">
        <v>59413.877803427175</v>
      </c>
      <c r="BJ79">
        <v>59742.64193085007</v>
      </c>
      <c r="BK79">
        <v>63115.127665096028</v>
      </c>
      <c r="BL79">
        <v>77498.093604934562</v>
      </c>
      <c r="BM79">
        <v>44499.123691120629</v>
      </c>
      <c r="BN79">
        <v>82840.136017800571</v>
      </c>
    </row>
    <row r="80" spans="1:66" x14ac:dyDescent="0.2">
      <c r="A80">
        <v>1991</v>
      </c>
      <c r="B80">
        <v>49499.867153150662</v>
      </c>
      <c r="C80">
        <v>53108.854121750141</v>
      </c>
      <c r="D80">
        <v>64092.881160750796</v>
      </c>
      <c r="E80">
        <v>36053.996987688835</v>
      </c>
      <c r="F80">
        <v>69299.507849278336</v>
      </c>
      <c r="G80">
        <v>84862.285730701085</v>
      </c>
      <c r="H80">
        <v>88898.079469231976</v>
      </c>
      <c r="I80">
        <v>88576.318071934249</v>
      </c>
      <c r="J80">
        <v>112751.93528292626</v>
      </c>
      <c r="K80">
        <v>65380.577102284071</v>
      </c>
      <c r="L80">
        <v>124277.32107446963</v>
      </c>
      <c r="M80">
        <v>189553.71156816476</v>
      </c>
      <c r="N80">
        <v>209145.42826631881</v>
      </c>
      <c r="O80">
        <v>192299.12305254271</v>
      </c>
      <c r="P80">
        <v>260934.52986018092</v>
      </c>
      <c r="Q80">
        <v>148802.19417086651</v>
      </c>
      <c r="R80">
        <v>296250.87968764035</v>
      </c>
      <c r="S80">
        <v>269026.82433685591</v>
      </c>
      <c r="T80">
        <v>296123.29343779816</v>
      </c>
      <c r="U80">
        <v>271464.29473765212</v>
      </c>
      <c r="V80">
        <v>374070.95253508107</v>
      </c>
      <c r="W80">
        <v>205674.90686762476</v>
      </c>
      <c r="X80">
        <v>418592.96556456556</v>
      </c>
      <c r="Y80">
        <v>651601.9522080936</v>
      </c>
      <c r="Z80">
        <v>710162.73939228454</v>
      </c>
      <c r="AA80">
        <v>652876.03479308623</v>
      </c>
      <c r="AB80">
        <v>897079.9126027443</v>
      </c>
      <c r="AC80">
        <v>480906.46314000903</v>
      </c>
      <c r="AD80">
        <v>1004309.1649272663</v>
      </c>
      <c r="AE80">
        <v>970574.58228057984</v>
      </c>
      <c r="AF80">
        <v>1050967.7546451564</v>
      </c>
      <c r="AG80">
        <v>969045.0982159616</v>
      </c>
      <c r="AH80">
        <v>1316454.8221853646</v>
      </c>
      <c r="AI80">
        <v>721316.66127170785</v>
      </c>
      <c r="AJ80">
        <v>1490516.4845279404</v>
      </c>
      <c r="AK80">
        <v>2491917.0151188667</v>
      </c>
      <c r="AL80">
        <v>2652842.6197663294</v>
      </c>
      <c r="AM80">
        <v>2470602.8403444225</v>
      </c>
      <c r="AN80">
        <v>3262197.3547631805</v>
      </c>
      <c r="AO80">
        <v>1910051.515868993</v>
      </c>
      <c r="AP80">
        <v>3804878.7101446046</v>
      </c>
      <c r="AQ80">
        <v>10261795.445063939</v>
      </c>
      <c r="AR80">
        <v>10634575.732481688</v>
      </c>
      <c r="AS80">
        <v>10094311.441682814</v>
      </c>
      <c r="AT80">
        <v>12749471.504638279</v>
      </c>
      <c r="AU80">
        <v>8242381.5347689334</v>
      </c>
      <c r="AV80">
        <v>15378390.085153187</v>
      </c>
      <c r="AW80">
        <v>14137.448575600232</v>
      </c>
      <c r="AX80">
        <v>10101.654837069347</v>
      </c>
      <c r="AY80">
        <v>17641.390171566036</v>
      </c>
      <c r="AZ80">
        <v>15433.827038575337</v>
      </c>
      <c r="BA80">
        <v>6727.4168730935926</v>
      </c>
      <c r="BB80">
        <v>14321.694624087066</v>
      </c>
      <c r="BC80">
        <v>33938.328884815761</v>
      </c>
      <c r="BD80">
        <v>31761.471473909751</v>
      </c>
      <c r="BE80">
        <v>37643.268684995412</v>
      </c>
      <c r="BF80">
        <v>42221.586860814125</v>
      </c>
      <c r="BG80">
        <v>23526.419522891316</v>
      </c>
      <c r="BH80">
        <v>44082.68875612699</v>
      </c>
      <c r="BI80">
        <v>58689.429271335161</v>
      </c>
      <c r="BJ80">
        <v>58836.242269960247</v>
      </c>
      <c r="BK80">
        <v>62645.616826782127</v>
      </c>
      <c r="BL80">
        <v>75706.286638612612</v>
      </c>
      <c r="BM80">
        <v>44525.172835138474</v>
      </c>
      <c r="BN80">
        <v>81283.931421176894</v>
      </c>
    </row>
    <row r="81" spans="1:66" x14ac:dyDescent="0.2">
      <c r="A81">
        <v>1992</v>
      </c>
      <c r="B81">
        <v>50457.558511453113</v>
      </c>
      <c r="C81">
        <v>54267.276665674988</v>
      </c>
      <c r="D81">
        <v>65350.249183367712</v>
      </c>
      <c r="E81">
        <v>36858.922601419479</v>
      </c>
      <c r="F81">
        <v>70283.042284369061</v>
      </c>
      <c r="G81">
        <v>87410.163103502535</v>
      </c>
      <c r="H81">
        <v>91280.767712049448</v>
      </c>
      <c r="I81">
        <v>91433.455479012395</v>
      </c>
      <c r="J81">
        <v>115978.20422577424</v>
      </c>
      <c r="K81">
        <v>67286.65347708654</v>
      </c>
      <c r="L81">
        <v>127043.14278792408</v>
      </c>
      <c r="M81">
        <v>199023.39292568792</v>
      </c>
      <c r="N81">
        <v>218696.05358401957</v>
      </c>
      <c r="O81">
        <v>202755.26084144539</v>
      </c>
      <c r="P81">
        <v>276448.56164094695</v>
      </c>
      <c r="Q81">
        <v>154616.8725685793</v>
      </c>
      <c r="R81">
        <v>308971.68326997181</v>
      </c>
      <c r="S81">
        <v>285659.48743806552</v>
      </c>
      <c r="T81">
        <v>313229.85583593365</v>
      </c>
      <c r="U81">
        <v>290113.80964108038</v>
      </c>
      <c r="V81">
        <v>402256.20178810641</v>
      </c>
      <c r="W81">
        <v>214069.41527044575</v>
      </c>
      <c r="X81">
        <v>441104.00770004268</v>
      </c>
      <c r="Y81">
        <v>713035.34029920935</v>
      </c>
      <c r="Z81">
        <v>773816.48703080823</v>
      </c>
      <c r="AA81">
        <v>722877.83355266589</v>
      </c>
      <c r="AB81">
        <v>1008500.4418226049</v>
      </c>
      <c r="AC81">
        <v>499135.54594674124</v>
      </c>
      <c r="AD81">
        <v>1092135.4856704257</v>
      </c>
      <c r="AE81">
        <v>1073823.5921500511</v>
      </c>
      <c r="AF81">
        <v>1163590.5443252136</v>
      </c>
      <c r="AG81">
        <v>1085032.2802440578</v>
      </c>
      <c r="AH81">
        <v>1509988.3969796614</v>
      </c>
      <c r="AI81">
        <v>749566.03882364312</v>
      </c>
      <c r="AJ81">
        <v>1644916.2052658226</v>
      </c>
      <c r="AK81">
        <v>2843360.687626767</v>
      </c>
      <c r="AL81">
        <v>3037091.932159612</v>
      </c>
      <c r="AM81">
        <v>2847029.9320559232</v>
      </c>
      <c r="AN81">
        <v>3905645.4632338965</v>
      </c>
      <c r="AO81">
        <v>2015232.1323983276</v>
      </c>
      <c r="AP81">
        <v>4307919.4099628376</v>
      </c>
      <c r="AQ81">
        <v>11958112.783775609</v>
      </c>
      <c r="AR81">
        <v>12525597.934323773</v>
      </c>
      <c r="AS81">
        <v>11838939.155110067</v>
      </c>
      <c r="AT81">
        <v>15993978.591581857</v>
      </c>
      <c r="AU81">
        <v>8674815.4618848357</v>
      </c>
      <c r="AV81">
        <v>17901446.783063501</v>
      </c>
      <c r="AW81">
        <v>13504.953919403688</v>
      </c>
      <c r="AX81">
        <v>9634.3493108567782</v>
      </c>
      <c r="AY81">
        <v>17101.097852337582</v>
      </c>
      <c r="AZ81">
        <v>14722.294140961189</v>
      </c>
      <c r="BA81">
        <v>6431.1917257524292</v>
      </c>
      <c r="BB81">
        <v>13522.941780814059</v>
      </c>
      <c r="BC81">
        <v>33950.243576538123</v>
      </c>
      <c r="BD81">
        <v>31764.392392279056</v>
      </c>
      <c r="BE81">
        <v>37768.611757256047</v>
      </c>
      <c r="BF81">
        <v>41894.881132525581</v>
      </c>
      <c r="BG81">
        <v>23774.705938401727</v>
      </c>
      <c r="BH81">
        <v>43762.082174857642</v>
      </c>
      <c r="BI81">
        <v>59506.855647956174</v>
      </c>
      <c r="BJ81">
        <v>59426.946244056904</v>
      </c>
      <c r="BK81">
        <v>63603.004138404132</v>
      </c>
      <c r="BL81">
        <v>75860.614871981074</v>
      </c>
      <c r="BM81">
        <v>45454.098704213349</v>
      </c>
      <c r="BN81">
        <v>81561.007667412123</v>
      </c>
    </row>
    <row r="82" spans="1:66" x14ac:dyDescent="0.2">
      <c r="A82">
        <v>1993</v>
      </c>
      <c r="B82">
        <v>50887.145615995469</v>
      </c>
      <c r="C82">
        <v>54943.812580335936</v>
      </c>
      <c r="D82">
        <v>66363.959499024437</v>
      </c>
      <c r="E82">
        <v>36878.562078356423</v>
      </c>
      <c r="F82">
        <v>70796.165041956017</v>
      </c>
      <c r="G82">
        <v>88019.20303074611</v>
      </c>
      <c r="H82">
        <v>91967.942521270699</v>
      </c>
      <c r="I82">
        <v>92203.811611344179</v>
      </c>
      <c r="J82">
        <v>117379.33568890709</v>
      </c>
      <c r="K82">
        <v>67321.222000011316</v>
      </c>
      <c r="L82">
        <v>127901.88596887709</v>
      </c>
      <c r="M82">
        <v>199263.42251829093</v>
      </c>
      <c r="N82">
        <v>220989.97029240185</v>
      </c>
      <c r="O82">
        <v>203320.40435873589</v>
      </c>
      <c r="P82">
        <v>278495.49789391935</v>
      </c>
      <c r="Q82">
        <v>155777.62818186541</v>
      </c>
      <c r="R82">
        <v>309703.02953073441</v>
      </c>
      <c r="S82">
        <v>284306.73796871363</v>
      </c>
      <c r="T82">
        <v>314946.21666736854</v>
      </c>
      <c r="U82">
        <v>288876.48340486636</v>
      </c>
      <c r="V82">
        <v>399044.63009500026</v>
      </c>
      <c r="W82">
        <v>216750.72169765757</v>
      </c>
      <c r="X82">
        <v>440363.94709209248</v>
      </c>
      <c r="Y82">
        <v>692891.89218349266</v>
      </c>
      <c r="Z82">
        <v>757686.33050558972</v>
      </c>
      <c r="AA82">
        <v>700328.67002970912</v>
      </c>
      <c r="AB82">
        <v>965079.13669085642</v>
      </c>
      <c r="AC82">
        <v>509633.97622250434</v>
      </c>
      <c r="AD82">
        <v>1067558.8343758832</v>
      </c>
      <c r="AE82">
        <v>1034116.1873448809</v>
      </c>
      <c r="AF82">
        <v>1124841.7466808644</v>
      </c>
      <c r="AG82">
        <v>1042057.0507587836</v>
      </c>
      <c r="AH82">
        <v>1421312.134029523</v>
      </c>
      <c r="AI82">
        <v>763852.35760317685</v>
      </c>
      <c r="AJ82">
        <v>1591056.0184773814</v>
      </c>
      <c r="AK82">
        <v>2703103.104937681</v>
      </c>
      <c r="AL82">
        <v>2889559.9550049328</v>
      </c>
      <c r="AM82">
        <v>2697978.8556892811</v>
      </c>
      <c r="AN82">
        <v>3590398.6987492205</v>
      </c>
      <c r="AO82">
        <v>2062528.9452022864</v>
      </c>
      <c r="AP82">
        <v>4112417.9818246011</v>
      </c>
      <c r="AQ82">
        <v>11252608.656449493</v>
      </c>
      <c r="AR82">
        <v>11719146.507718997</v>
      </c>
      <c r="AS82">
        <v>11078515.174836311</v>
      </c>
      <c r="AT82">
        <v>13993304.185362296</v>
      </c>
      <c r="AU82">
        <v>9108889.7566641998</v>
      </c>
      <c r="AV82">
        <v>16870871.404717386</v>
      </c>
      <c r="AW82">
        <v>13755.088201244824</v>
      </c>
      <c r="AX82">
        <v>9806.3487107202382</v>
      </c>
      <c r="AY82">
        <v>17683.813549327693</v>
      </c>
      <c r="AZ82">
        <v>15348.583309141792</v>
      </c>
      <c r="BA82">
        <v>6435.9021567015225</v>
      </c>
      <c r="BB82">
        <v>13690.444115034938</v>
      </c>
      <c r="BC82">
        <v>34400.892626851521</v>
      </c>
      <c r="BD82">
        <v>31986.831763061422</v>
      </c>
      <c r="BE82">
        <v>38457.524604958169</v>
      </c>
      <c r="BF82">
        <v>42793.788566258336</v>
      </c>
      <c r="BG82">
        <v>23667.554733522087</v>
      </c>
      <c r="BH82">
        <v>44250.957876536195</v>
      </c>
      <c r="BI82">
        <v>60208.148158859898</v>
      </c>
      <c r="BJ82">
        <v>59712.435578487915</v>
      </c>
      <c r="BK82">
        <v>64424.663424496255</v>
      </c>
      <c r="BL82">
        <v>77100.29513765403</v>
      </c>
      <c r="BM82">
        <v>45207.120454547789</v>
      </c>
      <c r="BN82">
        <v>82451.600078412768</v>
      </c>
    </row>
    <row r="83" spans="1:66" x14ac:dyDescent="0.2">
      <c r="A83">
        <v>1994</v>
      </c>
      <c r="B83">
        <v>52549.490659116163</v>
      </c>
      <c r="C83">
        <v>56674.913367406894</v>
      </c>
      <c r="D83">
        <v>68332.008638053099</v>
      </c>
      <c r="E83">
        <v>38111.125322342581</v>
      </c>
      <c r="F83">
        <v>72918.538295194827</v>
      </c>
      <c r="G83">
        <v>90708.336507498359</v>
      </c>
      <c r="H83">
        <v>94615.842143830814</v>
      </c>
      <c r="I83">
        <v>94884.0217206745</v>
      </c>
      <c r="J83">
        <v>120492.16471688531</v>
      </c>
      <c r="K83">
        <v>69232.74616472148</v>
      </c>
      <c r="L83">
        <v>131526.53806943051</v>
      </c>
      <c r="M83">
        <v>205265.99787009298</v>
      </c>
      <c r="N83">
        <v>227668.46534613089</v>
      </c>
      <c r="O83">
        <v>209019.67281676366</v>
      </c>
      <c r="P83">
        <v>286028.11021953746</v>
      </c>
      <c r="Q83">
        <v>160375.0797101052</v>
      </c>
      <c r="R83">
        <v>319002.21955240855</v>
      </c>
      <c r="S83">
        <v>292330.08335936221</v>
      </c>
      <c r="T83">
        <v>323867.29627264664</v>
      </c>
      <c r="U83">
        <v>296200.79568308219</v>
      </c>
      <c r="V83">
        <v>409463.03847628442</v>
      </c>
      <c r="W83">
        <v>223123.67063657922</v>
      </c>
      <c r="X83">
        <v>453203.8951607903</v>
      </c>
      <c r="Y83">
        <v>708351.87503936514</v>
      </c>
      <c r="Z83">
        <v>774756.88774026802</v>
      </c>
      <c r="AA83">
        <v>710039.1509816394</v>
      </c>
      <c r="AB83">
        <v>980083.51913797297</v>
      </c>
      <c r="AC83">
        <v>523009.5126412813</v>
      </c>
      <c r="AD83">
        <v>1090998.2349177068</v>
      </c>
      <c r="AE83">
        <v>1053357.1408597885</v>
      </c>
      <c r="AF83">
        <v>1146529.176381248</v>
      </c>
      <c r="AG83">
        <v>1048875.6577214876</v>
      </c>
      <c r="AH83">
        <v>1435134.1363975776</v>
      </c>
      <c r="AI83">
        <v>786022.18549455993</v>
      </c>
      <c r="AJ83">
        <v>1617561.8987357013</v>
      </c>
      <c r="AK83">
        <v>2730844.2081937389</v>
      </c>
      <c r="AL83">
        <v>2907501.1087923334</v>
      </c>
      <c r="AM83">
        <v>2675261.6527204351</v>
      </c>
      <c r="AN83">
        <v>3566289.9275627309</v>
      </c>
      <c r="AO83">
        <v>2106954.2285852744</v>
      </c>
      <c r="AP83">
        <v>4134166.734219206</v>
      </c>
      <c r="AQ83">
        <v>11296748.028007125</v>
      </c>
      <c r="AR83">
        <v>11710228.921494454</v>
      </c>
      <c r="AS83">
        <v>10706568.306977274</v>
      </c>
      <c r="AT83">
        <v>13726811.514280265</v>
      </c>
      <c r="AU83">
        <v>9332558.0314735174</v>
      </c>
      <c r="AV83">
        <v>16833619.427622955</v>
      </c>
      <c r="AW83">
        <v>14390.64481073398</v>
      </c>
      <c r="AX83">
        <v>10483.139174401516</v>
      </c>
      <c r="AY83">
        <v>18465.805014139289</v>
      </c>
      <c r="AZ83">
        <v>16171.852559220897</v>
      </c>
      <c r="BA83">
        <v>6989.5044799636889</v>
      </c>
      <c r="BB83">
        <v>14310.538520959148</v>
      </c>
      <c r="BC83">
        <v>35580.989857896515</v>
      </c>
      <c r="BD83">
        <v>33091.826805003409</v>
      </c>
      <c r="BE83">
        <v>39747.717873033907</v>
      </c>
      <c r="BF83">
        <v>44143.552906777055</v>
      </c>
      <c r="BG83">
        <v>24526.241501480064</v>
      </c>
      <c r="BH83">
        <v>45575.907044393301</v>
      </c>
      <c r="BI83">
        <v>62068.921166849686</v>
      </c>
      <c r="BJ83">
        <v>61352.68634325578</v>
      </c>
      <c r="BK83">
        <v>66350.108946652181</v>
      </c>
      <c r="BL83">
        <v>79108.178341222272</v>
      </c>
      <c r="BM83">
        <v>46447.162778375539</v>
      </c>
      <c r="BN83">
        <v>84657.617698685994</v>
      </c>
    </row>
    <row r="84" spans="1:66" x14ac:dyDescent="0.2">
      <c r="A84">
        <v>1995</v>
      </c>
      <c r="B84">
        <v>53704.282819150096</v>
      </c>
      <c r="C84">
        <v>57813.816090265915</v>
      </c>
      <c r="D84">
        <v>69447.780518405023</v>
      </c>
      <c r="E84">
        <v>39470.236890340275</v>
      </c>
      <c r="F84">
        <v>74428.185168446435</v>
      </c>
      <c r="G84">
        <v>92937.430791390958</v>
      </c>
      <c r="H84">
        <v>96600.945942499849</v>
      </c>
      <c r="I84">
        <v>97253.537331654501</v>
      </c>
      <c r="J84">
        <v>122291.17766287994</v>
      </c>
      <c r="K84">
        <v>71717.901604253682</v>
      </c>
      <c r="L84">
        <v>134560.06101335344</v>
      </c>
      <c r="M84">
        <v>213706.4589322203</v>
      </c>
      <c r="N84">
        <v>233395.27364377826</v>
      </c>
      <c r="O84">
        <v>218499.5028898138</v>
      </c>
      <c r="P84">
        <v>293734.56166741683</v>
      </c>
      <c r="Q84">
        <v>166817.9721107354</v>
      </c>
      <c r="R84">
        <v>331641.63666644337</v>
      </c>
      <c r="S84">
        <v>306198.91528001521</v>
      </c>
      <c r="T84">
        <v>334755.32065235439</v>
      </c>
      <c r="U84">
        <v>312241.20883398521</v>
      </c>
      <c r="V84">
        <v>426648.43889133533</v>
      </c>
      <c r="W84">
        <v>232535.87032790238</v>
      </c>
      <c r="X84">
        <v>474498.70315547398</v>
      </c>
      <c r="Y84">
        <v>753340.99677236157</v>
      </c>
      <c r="Z84">
        <v>821388.53990369127</v>
      </c>
      <c r="AA84">
        <v>762695.08109448582</v>
      </c>
      <c r="AB84">
        <v>1049329.021204992</v>
      </c>
      <c r="AC84">
        <v>551072.06132254028</v>
      </c>
      <c r="AD84">
        <v>1156581.3393278208</v>
      </c>
      <c r="AE84">
        <v>1128000.2913393108</v>
      </c>
      <c r="AF84">
        <v>1224695.4850520634</v>
      </c>
      <c r="AG84">
        <v>1137501.6499446523</v>
      </c>
      <c r="AH84">
        <v>1550579.9406220086</v>
      </c>
      <c r="AI84">
        <v>830134.71236317151</v>
      </c>
      <c r="AJ84">
        <v>1726977.5081064713</v>
      </c>
      <c r="AK84">
        <v>2956372.3831450474</v>
      </c>
      <c r="AL84">
        <v>3154711.6747957235</v>
      </c>
      <c r="AM84">
        <v>2959866.7965499503</v>
      </c>
      <c r="AN84">
        <v>3933786.893162562</v>
      </c>
      <c r="AO84">
        <v>2236277.1758983918</v>
      </c>
      <c r="AP84">
        <v>4473845.9754164852</v>
      </c>
      <c r="AQ84">
        <v>12238887.868147658</v>
      </c>
      <c r="AR84">
        <v>12729652.97008221</v>
      </c>
      <c r="AS84">
        <v>12189219.126639182</v>
      </c>
      <c r="AT84">
        <v>15274343.762526929</v>
      </c>
      <c r="AU84">
        <v>9825989.4958489127</v>
      </c>
      <c r="AV84">
        <v>18168760.170195643</v>
      </c>
      <c r="AW84">
        <v>14471.134846909226</v>
      </c>
      <c r="AX84">
        <v>10807.619695800331</v>
      </c>
      <c r="AY84">
        <v>18374.094848877332</v>
      </c>
      <c r="AZ84">
        <v>16604.38337393009</v>
      </c>
      <c r="BA84">
        <v>7222.5721764268756</v>
      </c>
      <c r="BB84">
        <v>14296.309323539466</v>
      </c>
      <c r="BC84">
        <v>35926.263251031189</v>
      </c>
      <c r="BD84">
        <v>33738.617171969185</v>
      </c>
      <c r="BE84">
        <v>39959.850890316142</v>
      </c>
      <c r="BF84">
        <v>44527.027057403713</v>
      </c>
      <c r="BG84">
        <v>25320.488532518597</v>
      </c>
      <c r="BH84">
        <v>45848.912779780112</v>
      </c>
      <c r="BI84">
        <v>62745.173756183642</v>
      </c>
      <c r="BJ84">
        <v>62402.364017180269</v>
      </c>
      <c r="BK84">
        <v>66942.045942114652</v>
      </c>
      <c r="BL84">
        <v>79430.331661745746</v>
      </c>
      <c r="BM84">
        <v>47942.883977633261</v>
      </c>
      <c r="BN84">
        <v>85289.667100080915</v>
      </c>
    </row>
    <row r="85" spans="1:66" x14ac:dyDescent="0.2">
      <c r="A85">
        <v>1996</v>
      </c>
      <c r="B85">
        <v>55398.869654491828</v>
      </c>
      <c r="C85">
        <v>59019.432679700949</v>
      </c>
      <c r="D85">
        <v>70819.843567194461</v>
      </c>
      <c r="E85">
        <v>41165.926760607486</v>
      </c>
      <c r="F85">
        <v>76262.988994667583</v>
      </c>
      <c r="G85">
        <v>96004.01115795449</v>
      </c>
      <c r="H85">
        <v>99668.70305371625</v>
      </c>
      <c r="I85">
        <v>99675.527366543509</v>
      </c>
      <c r="J85">
        <v>125188.04868853264</v>
      </c>
      <c r="K85">
        <v>74634.015112218098</v>
      </c>
      <c r="L85">
        <v>138036.58755697627</v>
      </c>
      <c r="M85">
        <v>225015.97219104975</v>
      </c>
      <c r="N85">
        <v>244656.13262126059</v>
      </c>
      <c r="O85">
        <v>228048.17643190871</v>
      </c>
      <c r="P85">
        <v>307347.24121349782</v>
      </c>
      <c r="Q85">
        <v>175664.36862952288</v>
      </c>
      <c r="R85">
        <v>346150.14573947282</v>
      </c>
      <c r="S85">
        <v>326201.06645719556</v>
      </c>
      <c r="T85">
        <v>354752.23349295679</v>
      </c>
      <c r="U85">
        <v>329207.75413001032</v>
      </c>
      <c r="V85">
        <v>451740.14992699615</v>
      </c>
      <c r="W85">
        <v>247248.91288394286</v>
      </c>
      <c r="X85">
        <v>500478.13809169026</v>
      </c>
      <c r="Y85">
        <v>817490.81837390538</v>
      </c>
      <c r="Z85">
        <v>890458.91103489744</v>
      </c>
      <c r="AA85">
        <v>818458.25188508653</v>
      </c>
      <c r="AB85">
        <v>1140958.9683587579</v>
      </c>
      <c r="AC85">
        <v>595849.18202893878</v>
      </c>
      <c r="AD85">
        <v>1247821.3525726795</v>
      </c>
      <c r="AE85">
        <v>1233470.8926233603</v>
      </c>
      <c r="AF85">
        <v>1338648.718950324</v>
      </c>
      <c r="AG85">
        <v>1232152.6943097608</v>
      </c>
      <c r="AH85">
        <v>1703481.2952769834</v>
      </c>
      <c r="AI85">
        <v>898587.58735941071</v>
      </c>
      <c r="AJ85">
        <v>1877293.4915272146</v>
      </c>
      <c r="AK85">
        <v>3311604.5952983932</v>
      </c>
      <c r="AL85">
        <v>3529699.5457414296</v>
      </c>
      <c r="AM85">
        <v>3301909.7507150052</v>
      </c>
      <c r="AN85">
        <v>4453236.8539481452</v>
      </c>
      <c r="AO85">
        <v>2445681.4431767408</v>
      </c>
      <c r="AP85">
        <v>4981104.1118708691</v>
      </c>
      <c r="AQ85">
        <v>14161359.078833275</v>
      </c>
      <c r="AR85">
        <v>14753076.653978303</v>
      </c>
      <c r="AS85">
        <v>14189770.295789151</v>
      </c>
      <c r="AT85">
        <v>18278685.733624373</v>
      </c>
      <c r="AU85">
        <v>10766537.380219128</v>
      </c>
      <c r="AV85">
        <v>20997605.497183993</v>
      </c>
      <c r="AW85">
        <v>14793.72815102917</v>
      </c>
      <c r="AX85">
        <v>11129.036255267403</v>
      </c>
      <c r="AY85">
        <v>18363.337992858404</v>
      </c>
      <c r="AZ85">
        <v>16451.638445856282</v>
      </c>
      <c r="BA85">
        <v>7697.8384089968786</v>
      </c>
      <c r="BB85">
        <v>14489.390432358903</v>
      </c>
      <c r="BC85">
        <v>36552.524928207604</v>
      </c>
      <c r="BD85">
        <v>34370.284880406405</v>
      </c>
      <c r="BE85">
        <v>40238.461151677868</v>
      </c>
      <c r="BF85">
        <v>44539.021606494083</v>
      </c>
      <c r="BG85">
        <v>26221.65544183911</v>
      </c>
      <c r="BH85">
        <v>46275.527134133663</v>
      </c>
      <c r="BI85">
        <v>63751.020899680654</v>
      </c>
      <c r="BJ85">
        <v>63421.84566183015</v>
      </c>
      <c r="BK85">
        <v>67582.365100202209</v>
      </c>
      <c r="BL85">
        <v>79648.250557291351</v>
      </c>
      <c r="BM85">
        <v>49376.426732891894</v>
      </c>
      <c r="BN85">
        <v>86008.198011352113</v>
      </c>
    </row>
    <row r="86" spans="1:66" x14ac:dyDescent="0.2">
      <c r="A86">
        <v>1997</v>
      </c>
      <c r="B86">
        <v>57411.272408026176</v>
      </c>
      <c r="C86">
        <v>61192.183690865051</v>
      </c>
      <c r="D86">
        <v>73893.300109777585</v>
      </c>
      <c r="E86">
        <v>42435.847166560096</v>
      </c>
      <c r="F86">
        <v>78961.433766419315</v>
      </c>
      <c r="G86">
        <v>99568.569208472822</v>
      </c>
      <c r="H86">
        <v>103438.51891162744</v>
      </c>
      <c r="I86">
        <v>103509.89463971632</v>
      </c>
      <c r="J86">
        <v>130983.71706673616</v>
      </c>
      <c r="K86">
        <v>76907.263458669229</v>
      </c>
      <c r="L86">
        <v>142899.35035777296</v>
      </c>
      <c r="M86">
        <v>236999.19860452975</v>
      </c>
      <c r="N86">
        <v>257343.8360389141</v>
      </c>
      <c r="O86">
        <v>241158.82173057008</v>
      </c>
      <c r="P86">
        <v>325829.6045564817</v>
      </c>
      <c r="Q86">
        <v>182966.31136578694</v>
      </c>
      <c r="R86">
        <v>363081.78438572312</v>
      </c>
      <c r="S86">
        <v>346486.64966966637</v>
      </c>
      <c r="T86">
        <v>375839.18353289523</v>
      </c>
      <c r="U86">
        <v>351325.0906623567</v>
      </c>
      <c r="V86">
        <v>482208.37819742318</v>
      </c>
      <c r="W86">
        <v>259928.69999260971</v>
      </c>
      <c r="X86">
        <v>529086.47205516743</v>
      </c>
      <c r="Y86">
        <v>886784.16928790906</v>
      </c>
      <c r="Z86">
        <v>961152.31699533726</v>
      </c>
      <c r="AA86">
        <v>894206.82426268619</v>
      </c>
      <c r="AB86">
        <v>1240905.9860000971</v>
      </c>
      <c r="AC86">
        <v>637794.5152977024</v>
      </c>
      <c r="AD86">
        <v>1346616.9199901186</v>
      </c>
      <c r="AE86">
        <v>1352041.8410393542</v>
      </c>
      <c r="AF86">
        <v>1460223.9270767574</v>
      </c>
      <c r="AG86">
        <v>1361688.0070614307</v>
      </c>
      <c r="AH86">
        <v>1874363.5280804511</v>
      </c>
      <c r="AI86">
        <v>971965.61672682688</v>
      </c>
      <c r="AJ86">
        <v>2046431.2088227989</v>
      </c>
      <c r="AK86">
        <v>3691374.6107319682</v>
      </c>
      <c r="AL86">
        <v>3936462.2714726115</v>
      </c>
      <c r="AM86">
        <v>3726317.6090714666</v>
      </c>
      <c r="AN86">
        <v>4976579.43925496</v>
      </c>
      <c r="AO86">
        <v>2714863.6279174862</v>
      </c>
      <c r="AP86">
        <v>5550573.8724831259</v>
      </c>
      <c r="AQ86">
        <v>15955538.303932358</v>
      </c>
      <c r="AR86">
        <v>16729621.921224663</v>
      </c>
      <c r="AS86">
        <v>16283480.612621738</v>
      </c>
      <c r="AT86">
        <v>20295050.056785502</v>
      </c>
      <c r="AU86">
        <v>12576152.227785535</v>
      </c>
      <c r="AV86">
        <v>23744599.827770352</v>
      </c>
      <c r="AW86">
        <v>15253.975607579534</v>
      </c>
      <c r="AX86">
        <v>11384.025904424916</v>
      </c>
      <c r="AY86">
        <v>18874.472742013771</v>
      </c>
      <c r="AZ86">
        <v>16802.883152819002</v>
      </c>
      <c r="BA86">
        <v>7964.4308744509481</v>
      </c>
      <c r="BB86">
        <v>15023.517175065703</v>
      </c>
      <c r="BC86">
        <v>37457.058386192439</v>
      </c>
      <c r="BD86">
        <v>35196.543115705295</v>
      </c>
      <c r="BE86">
        <v>41195.890575342266</v>
      </c>
      <c r="BF86">
        <v>45900.377393477116</v>
      </c>
      <c r="BG86">
        <v>26821.351144423781</v>
      </c>
      <c r="BH86">
        <v>47392.505919830015</v>
      </c>
      <c r="BI86">
        <v>65210.911859458574</v>
      </c>
      <c r="BJ86">
        <v>64962.189629805769</v>
      </c>
      <c r="BK86">
        <v>69097.662867002902</v>
      </c>
      <c r="BL86">
        <v>82272.245194299758</v>
      </c>
      <c r="BM86">
        <v>50392.501481889813</v>
      </c>
      <c r="BN86">
        <v>87853.741850785373</v>
      </c>
    </row>
    <row r="87" spans="1:66" x14ac:dyDescent="0.2">
      <c r="A87">
        <v>1998</v>
      </c>
      <c r="B87">
        <v>59608.687248021008</v>
      </c>
      <c r="C87">
        <v>63798.7843765574</v>
      </c>
      <c r="D87">
        <v>76635.55625054425</v>
      </c>
      <c r="E87">
        <v>44078.349838515685</v>
      </c>
      <c r="F87">
        <v>81733.534142290897</v>
      </c>
      <c r="G87">
        <v>103332.61176367407</v>
      </c>
      <c r="H87">
        <v>107234.50206672848</v>
      </c>
      <c r="I87">
        <v>107879.29424372692</v>
      </c>
      <c r="J87">
        <v>135735.94264843749</v>
      </c>
      <c r="K87">
        <v>79758.033852351058</v>
      </c>
      <c r="L87">
        <v>147780.73574589237</v>
      </c>
      <c r="M87">
        <v>248376.23936274517</v>
      </c>
      <c r="N87">
        <v>269091.3149722573</v>
      </c>
      <c r="O87">
        <v>253821.56664048691</v>
      </c>
      <c r="P87">
        <v>342518.75010744098</v>
      </c>
      <c r="Q87">
        <v>190574.86474939558</v>
      </c>
      <c r="R87">
        <v>379179.13493952953</v>
      </c>
      <c r="S87">
        <v>364778.08562194306</v>
      </c>
      <c r="T87">
        <v>395522.0507330338</v>
      </c>
      <c r="U87">
        <v>371608.58908908465</v>
      </c>
      <c r="V87">
        <v>511437.79484384507</v>
      </c>
      <c r="W87">
        <v>270820.44190926163</v>
      </c>
      <c r="X87">
        <v>555482.24151328416</v>
      </c>
      <c r="Y87">
        <v>945941.03865486418</v>
      </c>
      <c r="Z87">
        <v>1025651.7534029911</v>
      </c>
      <c r="AA87">
        <v>958208.08060905954</v>
      </c>
      <c r="AB87">
        <v>1338653.7534532677</v>
      </c>
      <c r="AC87">
        <v>668436.73183969059</v>
      </c>
      <c r="AD87">
        <v>1431449.275431277</v>
      </c>
      <c r="AE87">
        <v>1450367.2420822706</v>
      </c>
      <c r="AF87">
        <v>1568354.2923434922</v>
      </c>
      <c r="AG87">
        <v>1466264.5297747361</v>
      </c>
      <c r="AH87">
        <v>2037285.2908222335</v>
      </c>
      <c r="AI87">
        <v>1021301.4223615013</v>
      </c>
      <c r="AJ87">
        <v>2186021.6267932039</v>
      </c>
      <c r="AK87">
        <v>4002630.3344841972</v>
      </c>
      <c r="AL87">
        <v>4280149.8440738274</v>
      </c>
      <c r="AM87">
        <v>4042664.0014457167</v>
      </c>
      <c r="AN87">
        <v>5522325.3637016853</v>
      </c>
      <c r="AO87">
        <v>2854079.1001930968</v>
      </c>
      <c r="AP87">
        <v>5992039.6748503856</v>
      </c>
      <c r="AQ87">
        <v>17083125.475585163</v>
      </c>
      <c r="AR87">
        <v>18093037.284686465</v>
      </c>
      <c r="AS87">
        <v>17278948.109845128</v>
      </c>
      <c r="AT87">
        <v>22525573.672983814</v>
      </c>
      <c r="AU87">
        <v>12824952.05801079</v>
      </c>
      <c r="AV87">
        <v>25413460.648860116</v>
      </c>
      <c r="AW87">
        <v>15884.762732367944</v>
      </c>
      <c r="AX87">
        <v>11982.872429313544</v>
      </c>
      <c r="AY87">
        <v>19718.274509387873</v>
      </c>
      <c r="AZ87">
        <v>17535.169852651019</v>
      </c>
      <c r="BA87">
        <v>8398.6658246802999</v>
      </c>
      <c r="BB87">
        <v>15686.332538689438</v>
      </c>
      <c r="BC87">
        <v>38634.514790829431</v>
      </c>
      <c r="BD87">
        <v>36332.839723105863</v>
      </c>
      <c r="BE87">
        <v>42685.141902787451</v>
      </c>
      <c r="BF87">
        <v>47092.979155333509</v>
      </c>
      <c r="BG87">
        <v>27800.959292862361</v>
      </c>
      <c r="BH87">
        <v>48684.022942597709</v>
      </c>
      <c r="BI87">
        <v>67071.70486390627</v>
      </c>
      <c r="BJ87">
        <v>66770.298840346251</v>
      </c>
      <c r="BK87">
        <v>71393.726144536922</v>
      </c>
      <c r="BL87">
        <v>84040.240783686619</v>
      </c>
      <c r="BM87">
        <v>52053.826128089917</v>
      </c>
      <c r="BN87">
        <v>89931.135947483039</v>
      </c>
    </row>
    <row r="88" spans="1:66" x14ac:dyDescent="0.2">
      <c r="A88">
        <v>1999</v>
      </c>
      <c r="B88">
        <v>61392.834690777556</v>
      </c>
      <c r="C88">
        <v>65882.117135637964</v>
      </c>
      <c r="D88">
        <v>79181.049517935389</v>
      </c>
      <c r="E88">
        <v>45201.206893493363</v>
      </c>
      <c r="F88">
        <v>83823.359656356537</v>
      </c>
      <c r="G88">
        <v>106596.15880048167</v>
      </c>
      <c r="H88">
        <v>110520.58768877061</v>
      </c>
      <c r="I88">
        <v>111842.24432915827</v>
      </c>
      <c r="J88">
        <v>140573.79107952278</v>
      </c>
      <c r="K88">
        <v>81626.390631328119</v>
      </c>
      <c r="L88">
        <v>151719.55671992723</v>
      </c>
      <c r="M88">
        <v>258276.64499563983</v>
      </c>
      <c r="N88">
        <v>279605.02866029303</v>
      </c>
      <c r="O88">
        <v>266169.71171890077</v>
      </c>
      <c r="P88">
        <v>357298.85929224297</v>
      </c>
      <c r="Q88">
        <v>196196.53619017324</v>
      </c>
      <c r="R88">
        <v>392317.80047676183</v>
      </c>
      <c r="S88">
        <v>380487.81555284007</v>
      </c>
      <c r="T88">
        <v>411696.5053583337</v>
      </c>
      <c r="U88">
        <v>391382.9595300518</v>
      </c>
      <c r="V88">
        <v>536539.16584231693</v>
      </c>
      <c r="W88">
        <v>279411.4740515615</v>
      </c>
      <c r="X88">
        <v>577380.07869833289</v>
      </c>
      <c r="Y88">
        <v>996953.81250942941</v>
      </c>
      <c r="Z88">
        <v>1081924.8185690641</v>
      </c>
      <c r="AA88">
        <v>1021868.3721096115</v>
      </c>
      <c r="AB88">
        <v>1436042.3128176434</v>
      </c>
      <c r="AC88">
        <v>688092.35737030499</v>
      </c>
      <c r="AD88">
        <v>1502068.4609689447</v>
      </c>
      <c r="AE88">
        <v>1537856.9869059112</v>
      </c>
      <c r="AF88">
        <v>1663070.3005166925</v>
      </c>
      <c r="AG88">
        <v>1576958.411534735</v>
      </c>
      <c r="AH88">
        <v>2208913.7631700854</v>
      </c>
      <c r="AI88">
        <v>1045246.8048513259</v>
      </c>
      <c r="AJ88">
        <v>2308154.1869905517</v>
      </c>
      <c r="AK88">
        <v>4305293.209023633</v>
      </c>
      <c r="AL88">
        <v>4616091.1193216126</v>
      </c>
      <c r="AM88">
        <v>4440629.506296617</v>
      </c>
      <c r="AN88">
        <v>6136293.6370847281</v>
      </c>
      <c r="AO88">
        <v>2888876.1520203822</v>
      </c>
      <c r="AP88">
        <v>6419035.7436619969</v>
      </c>
      <c r="AQ88">
        <v>18707760.174873181</v>
      </c>
      <c r="AR88">
        <v>19980602.42247935</v>
      </c>
      <c r="AS88">
        <v>19521748.569182232</v>
      </c>
      <c r="AT88">
        <v>25895057.3122277</v>
      </c>
      <c r="AU88">
        <v>12987704.103662813</v>
      </c>
      <c r="AV88">
        <v>27747341.337462336</v>
      </c>
      <c r="AW88">
        <v>16189.510581073424</v>
      </c>
      <c r="AX88">
        <v>12265.081692784499</v>
      </c>
      <c r="AY88">
        <v>19921.989942117656</v>
      </c>
      <c r="AZ88">
        <v>17788.307956347977</v>
      </c>
      <c r="BA88">
        <v>8776.0231556586059</v>
      </c>
      <c r="BB88">
        <v>15927.162592785826</v>
      </c>
      <c r="BC88">
        <v>39516.855768015077</v>
      </c>
      <c r="BD88">
        <v>37147.035360831389</v>
      </c>
      <c r="BE88">
        <v>43627.939959719872</v>
      </c>
      <c r="BF88">
        <v>48279.070654123418</v>
      </c>
      <c r="BG88">
        <v>28423.948082751151</v>
      </c>
      <c r="BH88">
        <v>49546.199565200404</v>
      </c>
      <c r="BI88">
        <v>68676.037251692134</v>
      </c>
      <c r="BJ88">
        <v>68249.477445889992</v>
      </c>
      <c r="BK88">
        <v>73260.377481722622</v>
      </c>
      <c r="BL88">
        <v>86392.524026342697</v>
      </c>
      <c r="BM88">
        <v>52983.854241616835</v>
      </c>
      <c r="BN88">
        <v>91569.995780718615</v>
      </c>
    </row>
    <row r="89" spans="1:66" x14ac:dyDescent="0.2">
      <c r="A89">
        <v>2000</v>
      </c>
      <c r="B89">
        <v>63440.437065899976</v>
      </c>
      <c r="C89">
        <v>67638.983434170208</v>
      </c>
      <c r="D89">
        <v>81580.8315773387</v>
      </c>
      <c r="E89">
        <v>46798.993548891041</v>
      </c>
      <c r="F89">
        <v>86476.225180571812</v>
      </c>
      <c r="G89">
        <v>110166.47590446267</v>
      </c>
      <c r="H89">
        <v>114124.09934812805</v>
      </c>
      <c r="I89">
        <v>115011.85151841851</v>
      </c>
      <c r="J89">
        <v>145066.7065283517</v>
      </c>
      <c r="K89">
        <v>84275.045782076893</v>
      </c>
      <c r="L89">
        <v>156419.57593127451</v>
      </c>
      <c r="M89">
        <v>270619.3271085975</v>
      </c>
      <c r="N89">
        <v>292794.89084680489</v>
      </c>
      <c r="O89">
        <v>276637.11892684689</v>
      </c>
      <c r="P89">
        <v>375826.8731393615</v>
      </c>
      <c r="Q89">
        <v>204120.19096719674</v>
      </c>
      <c r="R89">
        <v>409604.85354806011</v>
      </c>
      <c r="S89">
        <v>401253.57534924382</v>
      </c>
      <c r="T89">
        <v>434842.95795130514</v>
      </c>
      <c r="U89">
        <v>408616.56569749146</v>
      </c>
      <c r="V89">
        <v>568636.02047776454</v>
      </c>
      <c r="W89">
        <v>292353.28940254124</v>
      </c>
      <c r="X89">
        <v>607006.93694270053</v>
      </c>
      <c r="Y89">
        <v>1075490.0640418094</v>
      </c>
      <c r="Z89">
        <v>1165143.1003099568</v>
      </c>
      <c r="AA89">
        <v>1087320.4564184844</v>
      </c>
      <c r="AB89">
        <v>1554549.1210130441</v>
      </c>
      <c r="AC89">
        <v>734897.99100055941</v>
      </c>
      <c r="AD89">
        <v>1613232.4618929368</v>
      </c>
      <c r="AE89">
        <v>1676029.2408151838</v>
      </c>
      <c r="AF89">
        <v>1811178.4713665573</v>
      </c>
      <c r="AG89">
        <v>1690530.6061706955</v>
      </c>
      <c r="AH89">
        <v>2417907.6251191897</v>
      </c>
      <c r="AI89">
        <v>1124547.4561672399</v>
      </c>
      <c r="AJ89">
        <v>2506062.6062290538</v>
      </c>
      <c r="AK89">
        <v>4810013.2241442204</v>
      </c>
      <c r="AL89">
        <v>5164369.1821384272</v>
      </c>
      <c r="AM89">
        <v>4838253.2311229743</v>
      </c>
      <c r="AN89">
        <v>6883512.2525343206</v>
      </c>
      <c r="AO89">
        <v>3204932.1046534064</v>
      </c>
      <c r="AP89">
        <v>7151210.7058039485</v>
      </c>
      <c r="AQ89">
        <v>21463902.84600883</v>
      </c>
      <c r="AR89">
        <v>23094907.898894928</v>
      </c>
      <c r="AS89">
        <v>21501817.646603655</v>
      </c>
      <c r="AT89">
        <v>29679766.353975993</v>
      </c>
      <c r="AU89">
        <v>15143084.988293741</v>
      </c>
      <c r="AV89">
        <v>31866274.577255413</v>
      </c>
      <c r="AW89">
        <v>16714.398227337286</v>
      </c>
      <c r="AX89">
        <v>12756.774783671897</v>
      </c>
      <c r="AY89">
        <v>20266.115349921911</v>
      </c>
      <c r="AZ89">
        <v>18094.956626325722</v>
      </c>
      <c r="BA89">
        <v>9322.9413157051858</v>
      </c>
      <c r="BB89">
        <v>16532.874429869091</v>
      </c>
      <c r="BC89">
        <v>40420.560394489141</v>
      </c>
      <c r="BD89">
        <v>37956.608868021649</v>
      </c>
      <c r="BE89">
        <v>44416.968379428348</v>
      </c>
      <c r="BF89">
        <v>48886.826959336155</v>
      </c>
      <c r="BG89">
        <v>29318.860502412626</v>
      </c>
      <c r="BH89">
        <v>50573.044250850871</v>
      </c>
      <c r="BI89">
        <v>70053.263103428966</v>
      </c>
      <c r="BJ89">
        <v>69456.401473458842</v>
      </c>
      <c r="BK89">
        <v>74605.534666311403</v>
      </c>
      <c r="BL89">
        <v>87376.664875599192</v>
      </c>
      <c r="BM89">
        <v>54313.759485796916</v>
      </c>
      <c r="BN89">
        <v>93123.256527078076</v>
      </c>
    </row>
    <row r="90" spans="1:66" x14ac:dyDescent="0.2">
      <c r="A90">
        <v>2001</v>
      </c>
      <c r="B90">
        <v>63130.441088180094</v>
      </c>
      <c r="C90">
        <v>67294.801580380867</v>
      </c>
      <c r="D90">
        <v>81066.974870327831</v>
      </c>
      <c r="E90">
        <v>46680.664955396744</v>
      </c>
      <c r="F90">
        <v>86251.414683871568</v>
      </c>
      <c r="G90">
        <v>109547.18796626136</v>
      </c>
      <c r="H90">
        <v>113592.76724401621</v>
      </c>
      <c r="I90">
        <v>114302.07610742001</v>
      </c>
      <c r="J90">
        <v>144038.61523871039</v>
      </c>
      <c r="K90">
        <v>84241.296929466873</v>
      </c>
      <c r="L90">
        <v>155822.23542261359</v>
      </c>
      <c r="M90">
        <v>265330.39980956598</v>
      </c>
      <c r="N90">
        <v>288235.44473530859</v>
      </c>
      <c r="O90">
        <v>270134.00846885203</v>
      </c>
      <c r="P90">
        <v>366986.53824978694</v>
      </c>
      <c r="Q90">
        <v>202785.53499158344</v>
      </c>
      <c r="R90">
        <v>402638.57265497459</v>
      </c>
      <c r="S90">
        <v>390260.27296258201</v>
      </c>
      <c r="T90">
        <v>424106.73946372425</v>
      </c>
      <c r="U90">
        <v>395215.63279535563</v>
      </c>
      <c r="V90">
        <v>548742.2315955183</v>
      </c>
      <c r="W90">
        <v>289392.21763330832</v>
      </c>
      <c r="X90">
        <v>591461.06283861352</v>
      </c>
      <c r="Y90">
        <v>1025758.5313908539</v>
      </c>
      <c r="Z90">
        <v>1113813.3000511297</v>
      </c>
      <c r="AA90">
        <v>1027361.2302782524</v>
      </c>
      <c r="AB90">
        <v>1461731.7586454761</v>
      </c>
      <c r="AC90">
        <v>719249.71984434151</v>
      </c>
      <c r="AD90">
        <v>1543990.4628147329</v>
      </c>
      <c r="AE90">
        <v>1585522.9852228099</v>
      </c>
      <c r="AF90">
        <v>1715939.6460149861</v>
      </c>
      <c r="AG90">
        <v>1582428.2974411475</v>
      </c>
      <c r="AH90">
        <v>2249358.0440901541</v>
      </c>
      <c r="AI90">
        <v>1103758.4177601847</v>
      </c>
      <c r="AJ90">
        <v>2379086.657395686</v>
      </c>
      <c r="AK90">
        <v>4439959.7777609695</v>
      </c>
      <c r="AL90">
        <v>4763245.129286251</v>
      </c>
      <c r="AM90">
        <v>4402706.3112397166</v>
      </c>
      <c r="AN90">
        <v>6179115.5495541394</v>
      </c>
      <c r="AO90">
        <v>3113424.5553540052</v>
      </c>
      <c r="AP90">
        <v>6615820.4093904058</v>
      </c>
      <c r="AQ90">
        <v>19216847.988326225</v>
      </c>
      <c r="AR90">
        <v>20352924.717355847</v>
      </c>
      <c r="AS90">
        <v>18994976.196070801</v>
      </c>
      <c r="AT90">
        <v>25490595.453948997</v>
      </c>
      <c r="AU90">
        <v>14306886.083241777</v>
      </c>
      <c r="AV90">
        <v>28479719.876100458</v>
      </c>
      <c r="AW90">
        <v>16713.694210098827</v>
      </c>
      <c r="AX90">
        <v>12668.114932343969</v>
      </c>
      <c r="AY90">
        <v>20287.527053341739</v>
      </c>
      <c r="AZ90">
        <v>18095.334501945264</v>
      </c>
      <c r="BA90">
        <v>9120.0329813266108</v>
      </c>
      <c r="BB90">
        <v>16680.593945129523</v>
      </c>
      <c r="BC90">
        <v>40663.779008026111</v>
      </c>
      <c r="BD90">
        <v>38118.774016276926</v>
      </c>
      <c r="BE90">
        <v>44757.111926106292</v>
      </c>
      <c r="BF90">
        <v>49298.134494832368</v>
      </c>
      <c r="BG90">
        <v>29335.67939582044</v>
      </c>
      <c r="BH90">
        <v>51097.286020415668</v>
      </c>
      <c r="BI90">
        <v>70601.385005435208</v>
      </c>
      <c r="BJ90">
        <v>69932.097871193109</v>
      </c>
      <c r="BK90">
        <v>75344.093017061983</v>
      </c>
      <c r="BL90">
        <v>88301.634485941249</v>
      </c>
      <c r="BM90">
        <v>54605.237413937721</v>
      </c>
      <c r="BN90">
        <v>94118.151114523338</v>
      </c>
    </row>
    <row r="91" spans="1:66" x14ac:dyDescent="0.2">
      <c r="A91">
        <v>2002</v>
      </c>
      <c r="B91">
        <v>62988.601225774073</v>
      </c>
      <c r="C91">
        <v>67054.109261437407</v>
      </c>
      <c r="D91">
        <v>80099.176801657333</v>
      </c>
      <c r="E91">
        <v>47280.364512958367</v>
      </c>
      <c r="F91">
        <v>85870.947326550944</v>
      </c>
      <c r="G91">
        <v>109445.31971549256</v>
      </c>
      <c r="H91">
        <v>113492.00647532196</v>
      </c>
      <c r="I91">
        <v>113933.96432331088</v>
      </c>
      <c r="J91">
        <v>142408.06706605971</v>
      </c>
      <c r="K91">
        <v>85503.909523753202</v>
      </c>
      <c r="L91">
        <v>155274.63146245436</v>
      </c>
      <c r="M91">
        <v>262669.10971966607</v>
      </c>
      <c r="N91">
        <v>286251.8179912584</v>
      </c>
      <c r="O91">
        <v>266320.1694912563</v>
      </c>
      <c r="P91">
        <v>359977.23662751558</v>
      </c>
      <c r="Q91">
        <v>206168.64928196181</v>
      </c>
      <c r="R91">
        <v>398636.7802441133</v>
      </c>
      <c r="S91">
        <v>384006.82609343226</v>
      </c>
      <c r="T91">
        <v>418716.11332739255</v>
      </c>
      <c r="U91">
        <v>386903.06446111982</v>
      </c>
      <c r="V91">
        <v>532726.47836582048</v>
      </c>
      <c r="W91">
        <v>293711.46974090213</v>
      </c>
      <c r="X91">
        <v>582206.94490077719</v>
      </c>
      <c r="Y91">
        <v>994599.9038309328</v>
      </c>
      <c r="Z91">
        <v>1081049.3037772507</v>
      </c>
      <c r="AA91">
        <v>987188.98572273203</v>
      </c>
      <c r="AB91">
        <v>1392252.7699455107</v>
      </c>
      <c r="AC91">
        <v>727986.49608702294</v>
      </c>
      <c r="AD91">
        <v>1497154.408361407</v>
      </c>
      <c r="AE91">
        <v>1524621.0216278897</v>
      </c>
      <c r="AF91">
        <v>1651915.5275304324</v>
      </c>
      <c r="AG91">
        <v>1504936.7056521538</v>
      </c>
      <c r="AH91">
        <v>2117166.0522177857</v>
      </c>
      <c r="AI91">
        <v>1110144.1376441245</v>
      </c>
      <c r="AJ91">
        <v>2288535.9526129011</v>
      </c>
      <c r="AK91">
        <v>4231657.7815094059</v>
      </c>
      <c r="AL91">
        <v>4527121.1836936837</v>
      </c>
      <c r="AM91">
        <v>4137942.05815621</v>
      </c>
      <c r="AN91">
        <v>5705154.7719556978</v>
      </c>
      <c r="AO91">
        <v>3136584.99144518</v>
      </c>
      <c r="AP91">
        <v>6300278.6592566827</v>
      </c>
      <c r="AQ91">
        <v>18561322.57905617</v>
      </c>
      <c r="AR91">
        <v>19447892.058839351</v>
      </c>
      <c r="AS91">
        <v>18115674.685030274</v>
      </c>
      <c r="AT91">
        <v>23288295.912842408</v>
      </c>
      <c r="AU91">
        <v>14887404.034849754</v>
      </c>
      <c r="AV91">
        <v>27377000.484434638</v>
      </c>
      <c r="AW91">
        <v>16531.882736055581</v>
      </c>
      <c r="AX91">
        <v>12485.195976226172</v>
      </c>
      <c r="AY91">
        <v>20174.254199563915</v>
      </c>
      <c r="AZ91">
        <v>17790.286537254982</v>
      </c>
      <c r="BA91">
        <v>9056.819502163542</v>
      </c>
      <c r="BB91">
        <v>16467.263190647533</v>
      </c>
      <c r="BC91">
        <v>40801.878059786068</v>
      </c>
      <c r="BD91">
        <v>38181.577140720256</v>
      </c>
      <c r="BE91">
        <v>44913.435902568635</v>
      </c>
      <c r="BF91">
        <v>49001.614598784188</v>
      </c>
      <c r="BG91">
        <v>29626.110649735761</v>
      </c>
      <c r="BH91">
        <v>51119.188113488461</v>
      </c>
      <c r="BI91">
        <v>71139.372214449177</v>
      </c>
      <c r="BJ91">
        <v>70302.05359633785</v>
      </c>
      <c r="BK91">
        <v>75837.413031324526</v>
      </c>
      <c r="BL91">
        <v>88015.774675695677</v>
      </c>
      <c r="BM91">
        <v>55337.724584201038</v>
      </c>
      <c r="BN91">
        <v>94434.094267039633</v>
      </c>
    </row>
    <row r="92" spans="1:66" x14ac:dyDescent="0.2">
      <c r="A92">
        <v>2003</v>
      </c>
      <c r="B92">
        <v>63649.266705153808</v>
      </c>
      <c r="C92">
        <v>67814.783607272984</v>
      </c>
      <c r="D92">
        <v>80150.422428007048</v>
      </c>
      <c r="E92">
        <v>48486.865486986513</v>
      </c>
      <c r="F92">
        <v>86810.689567606198</v>
      </c>
      <c r="G92">
        <v>110995.50927809223</v>
      </c>
      <c r="H92">
        <v>114970.97831831498</v>
      </c>
      <c r="I92">
        <v>115753.60390040609</v>
      </c>
      <c r="J92">
        <v>143055.22036055199</v>
      </c>
      <c r="K92">
        <v>87863.479236976098</v>
      </c>
      <c r="L92">
        <v>157380.35706475243</v>
      </c>
      <c r="M92">
        <v>266878.0493228485</v>
      </c>
      <c r="N92">
        <v>290209.85073676379</v>
      </c>
      <c r="O92">
        <v>270822.81656791025</v>
      </c>
      <c r="P92">
        <v>362346.52303935005</v>
      </c>
      <c r="Q92">
        <v>212680.87858579078</v>
      </c>
      <c r="R92">
        <v>405806.7814986062</v>
      </c>
      <c r="S92">
        <v>390545.84039064229</v>
      </c>
      <c r="T92">
        <v>424976.13350565941</v>
      </c>
      <c r="U92">
        <v>393634.26527212391</v>
      </c>
      <c r="V92">
        <v>537291.13975541701</v>
      </c>
      <c r="W92">
        <v>303303.27321290737</v>
      </c>
      <c r="X92">
        <v>593038.06152169569</v>
      </c>
      <c r="Y92">
        <v>1018356.1869778825</v>
      </c>
      <c r="Z92">
        <v>1103151.3252987196</v>
      </c>
      <c r="AA92">
        <v>1010871.9961522074</v>
      </c>
      <c r="AB92">
        <v>1411502.8093609349</v>
      </c>
      <c r="AC92">
        <v>755421.24516762712</v>
      </c>
      <c r="AD92">
        <v>1532151.9478992347</v>
      </c>
      <c r="AE92">
        <v>1568905.9608663833</v>
      </c>
      <c r="AF92">
        <v>1692176.6936705555</v>
      </c>
      <c r="AG92">
        <v>1550022.1929843107</v>
      </c>
      <c r="AH92">
        <v>2156531.4522478809</v>
      </c>
      <c r="AI92">
        <v>1158720.1586024677</v>
      </c>
      <c r="AJ92">
        <v>2351477.1109201922</v>
      </c>
      <c r="AK92">
        <v>4412005.02846641</v>
      </c>
      <c r="AL92">
        <v>4698895.8423933908</v>
      </c>
      <c r="AM92">
        <v>4325198.2543805195</v>
      </c>
      <c r="AN92">
        <v>5905843.0974462563</v>
      </c>
      <c r="AO92">
        <v>3304886.6651660483</v>
      </c>
      <c r="AP92">
        <v>6560531.0752479462</v>
      </c>
      <c r="AQ92">
        <v>19914616.835727543</v>
      </c>
      <c r="AR92">
        <v>20766332.608980615</v>
      </c>
      <c r="AS92">
        <v>19463326.460975915</v>
      </c>
      <c r="AT92">
        <v>24918208.49798223</v>
      </c>
      <c r="AU92">
        <v>15940673.662742132</v>
      </c>
      <c r="AV92">
        <v>29364477.990891267</v>
      </c>
      <c r="AW92">
        <v>16303.024132215405</v>
      </c>
      <c r="AX92">
        <v>12327.555091992628</v>
      </c>
      <c r="AY92">
        <v>19875.963314139892</v>
      </c>
      <c r="AZ92">
        <v>17245.624495462118</v>
      </c>
      <c r="BA92">
        <v>9110.2517369969337</v>
      </c>
      <c r="BB92">
        <v>16241.022070459936</v>
      </c>
      <c r="BC92">
        <v>41068.29085874329</v>
      </c>
      <c r="BD92">
        <v>38475.868479419376</v>
      </c>
      <c r="BE92">
        <v>45258.335500535512</v>
      </c>
      <c r="BF92">
        <v>48795.300137857819</v>
      </c>
      <c r="BG92">
        <v>30243.086253786045</v>
      </c>
      <c r="BH92">
        <v>51366.679353050626</v>
      </c>
      <c r="BI92">
        <v>72024.874266903149</v>
      </c>
      <c r="BJ92">
        <v>71161.260213702786</v>
      </c>
      <c r="BK92">
        <v>76986.30073353005</v>
      </c>
      <c r="BL92">
        <v>88232.394690852438</v>
      </c>
      <c r="BM92">
        <v>56659.12939977245</v>
      </c>
      <c r="BN92">
        <v>95273.750956289005</v>
      </c>
    </row>
    <row r="93" spans="1:66" x14ac:dyDescent="0.2">
      <c r="A93">
        <v>2004</v>
      </c>
      <c r="B93">
        <v>65516.088477506244</v>
      </c>
      <c r="C93">
        <v>69729.83235603846</v>
      </c>
      <c r="D93">
        <v>82561.538116130265</v>
      </c>
      <c r="E93">
        <v>49907.9369333707</v>
      </c>
      <c r="F93">
        <v>89285.558961837043</v>
      </c>
      <c r="G93">
        <v>114386.6030330426</v>
      </c>
      <c r="H93">
        <v>118457.84227241212</v>
      </c>
      <c r="I93">
        <v>119252.23026766417</v>
      </c>
      <c r="J93">
        <v>147518.43894809028</v>
      </c>
      <c r="K93">
        <v>90507.980516480966</v>
      </c>
      <c r="L93">
        <v>161953.05255899072</v>
      </c>
      <c r="M93">
        <v>278557.02117808844</v>
      </c>
      <c r="N93">
        <v>301449.22398047888</v>
      </c>
      <c r="O93">
        <v>283367.63396137214</v>
      </c>
      <c r="P93">
        <v>378346.01226114773</v>
      </c>
      <c r="Q93">
        <v>220542.97250138861</v>
      </c>
      <c r="R93">
        <v>422885.09205638163</v>
      </c>
      <c r="S93">
        <v>410969.59110674664</v>
      </c>
      <c r="T93">
        <v>444717.57667195256</v>
      </c>
      <c r="U93">
        <v>415826.05146651919</v>
      </c>
      <c r="V93">
        <v>566839.69188550976</v>
      </c>
      <c r="W93">
        <v>315297.19306251116</v>
      </c>
      <c r="X93">
        <v>622324.04187129822</v>
      </c>
      <c r="Y93">
        <v>1092024.4617006294</v>
      </c>
      <c r="Z93">
        <v>1178472.5049852936</v>
      </c>
      <c r="AA93">
        <v>1090948.4998655308</v>
      </c>
      <c r="AB93">
        <v>1524524.4230624288</v>
      </c>
      <c r="AC93">
        <v>794335.78069431393</v>
      </c>
      <c r="AD93">
        <v>1637919.7505366146</v>
      </c>
      <c r="AE93">
        <v>1693629.8065652214</v>
      </c>
      <c r="AF93">
        <v>1821781.8744623908</v>
      </c>
      <c r="AG93">
        <v>1684185.8958749084</v>
      </c>
      <c r="AH93">
        <v>2350411.8891418991</v>
      </c>
      <c r="AI93">
        <v>1224566.1380445207</v>
      </c>
      <c r="AJ93">
        <v>2533314.6000419082</v>
      </c>
      <c r="AK93">
        <v>4801511.9252179787</v>
      </c>
      <c r="AL93">
        <v>5115477.0524206841</v>
      </c>
      <c r="AM93">
        <v>4753094.8350294214</v>
      </c>
      <c r="AN93">
        <v>6518406.516495375</v>
      </c>
      <c r="AO93">
        <v>3505727.1406163173</v>
      </c>
      <c r="AP93">
        <v>7138879.1257136976</v>
      </c>
      <c r="AQ93">
        <v>21342644.444285147</v>
      </c>
      <c r="AR93">
        <v>22404379.869183574</v>
      </c>
      <c r="AS93">
        <v>21229472.265850354</v>
      </c>
      <c r="AT93">
        <v>27406188.89546258</v>
      </c>
      <c r="AU93">
        <v>16565489.547715792</v>
      </c>
      <c r="AV93">
        <v>31597963.779639632</v>
      </c>
      <c r="AW93">
        <v>16645.573921969888</v>
      </c>
      <c r="AX93">
        <v>12574.334682600376</v>
      </c>
      <c r="AY93">
        <v>20207.434444412771</v>
      </c>
      <c r="AZ93">
        <v>17604.637284170272</v>
      </c>
      <c r="BA93">
        <v>9307.8933502604232</v>
      </c>
      <c r="BB93">
        <v>16618.065364683367</v>
      </c>
      <c r="BC93">
        <v>41844.873732997119</v>
      </c>
      <c r="BD93">
        <v>39301.295643842619</v>
      </c>
      <c r="BE93">
        <v>45992.298844334728</v>
      </c>
      <c r="BF93">
        <v>49696.59654446166</v>
      </c>
      <c r="BG93">
        <v>30948.488536924262</v>
      </c>
      <c r="BH93">
        <v>52218.944173554301</v>
      </c>
      <c r="BI93">
        <v>73343.998496781132</v>
      </c>
      <c r="BJ93">
        <v>72709.996845395421</v>
      </c>
      <c r="BK93">
        <v>78223.379344237139</v>
      </c>
      <c r="BL93">
        <v>89811.54561982592</v>
      </c>
      <c r="BM93">
        <v>57999.232520254067</v>
      </c>
      <c r="BN93">
        <v>96720.042684642991</v>
      </c>
    </row>
    <row r="94" spans="1:66" x14ac:dyDescent="0.2">
      <c r="A94">
        <v>2005</v>
      </c>
      <c r="B94">
        <v>67150.122309826693</v>
      </c>
      <c r="C94">
        <v>71061.831555683602</v>
      </c>
      <c r="D94">
        <v>84688.736470740871</v>
      </c>
      <c r="E94">
        <v>51020.107318286435</v>
      </c>
      <c r="F94">
        <v>91104.830541178118</v>
      </c>
      <c r="G94">
        <v>117528.87597239341</v>
      </c>
      <c r="H94">
        <v>121523.24218681874</v>
      </c>
      <c r="I94">
        <v>122095.14989160062</v>
      </c>
      <c r="J94">
        <v>151756.95049286089</v>
      </c>
      <c r="K94">
        <v>92465.800621664966</v>
      </c>
      <c r="L94">
        <v>165637.78792755603</v>
      </c>
      <c r="M94">
        <v>291620.29704619758</v>
      </c>
      <c r="N94">
        <v>314468.51542528678</v>
      </c>
      <c r="O94">
        <v>296304.85632495134</v>
      </c>
      <c r="P94">
        <v>395189.39602588466</v>
      </c>
      <c r="Q94">
        <v>228234.06863757365</v>
      </c>
      <c r="R94">
        <v>439895.69683345774</v>
      </c>
      <c r="S94">
        <v>434307.80696085974</v>
      </c>
      <c r="T94">
        <v>468392.86947028642</v>
      </c>
      <c r="U94">
        <v>439122.36827349337</v>
      </c>
      <c r="V94">
        <v>596203.75463818409</v>
      </c>
      <c r="W94">
        <v>331404.24991083867</v>
      </c>
      <c r="X94">
        <v>652794.33390114666</v>
      </c>
      <c r="Y94">
        <v>1174325.2277115753</v>
      </c>
      <c r="Z94">
        <v>1259370.48112965</v>
      </c>
      <c r="AA94">
        <v>1175887.7931467455</v>
      </c>
      <c r="AB94">
        <v>1630451.4690296864</v>
      </c>
      <c r="AC94">
        <v>854628.86118257861</v>
      </c>
      <c r="AD94">
        <v>1751137.1139028789</v>
      </c>
      <c r="AE94">
        <v>1834548.7815957982</v>
      </c>
      <c r="AF94">
        <v>1961576.0295482394</v>
      </c>
      <c r="AG94">
        <v>1832730.8013162604</v>
      </c>
      <c r="AH94">
        <v>2536863.4415414683</v>
      </c>
      <c r="AI94">
        <v>1321528.1451220876</v>
      </c>
      <c r="AJ94">
        <v>2727874.9467753568</v>
      </c>
      <c r="AK94">
        <v>5274499.2524640784</v>
      </c>
      <c r="AL94">
        <v>5589769.9607718997</v>
      </c>
      <c r="AM94">
        <v>5282372.348139328</v>
      </c>
      <c r="AN94">
        <v>7170709.5056261243</v>
      </c>
      <c r="AO94">
        <v>3800667.3829696816</v>
      </c>
      <c r="AP94">
        <v>7798114.9644085038</v>
      </c>
      <c r="AQ94">
        <v>23038652.885664977</v>
      </c>
      <c r="AR94">
        <v>24220454.006707326</v>
      </c>
      <c r="AS94">
        <v>23363635.061123233</v>
      </c>
      <c r="AT94">
        <v>29784684.771892816</v>
      </c>
      <c r="AU94">
        <v>17636883.782237038</v>
      </c>
      <c r="AV94">
        <v>34196724.740909256</v>
      </c>
      <c r="AW94">
        <v>16771.368647259966</v>
      </c>
      <c r="AX94">
        <v>12777.002432834626</v>
      </c>
      <c r="AY94">
        <v>20028.51321976657</v>
      </c>
      <c r="AZ94">
        <v>17620.522448620857</v>
      </c>
      <c r="BA94">
        <v>9574.4140149078921</v>
      </c>
      <c r="BB94">
        <v>16571.873154800218</v>
      </c>
      <c r="BC94">
        <v>42208.991783563251</v>
      </c>
      <c r="BD94">
        <v>39670.300852553337</v>
      </c>
      <c r="BE94">
        <v>46034.828803542732</v>
      </c>
      <c r="BF94">
        <v>50188.663186836005</v>
      </c>
      <c r="BG94">
        <v>31329.667171698973</v>
      </c>
      <c r="BH94">
        <v>52350.289842035934</v>
      </c>
      <c r="BI94">
        <v>74006.020703942355</v>
      </c>
      <c r="BJ94">
        <v>73286.923877201727</v>
      </c>
      <c r="BK94">
        <v>78542.723283262938</v>
      </c>
      <c r="BL94">
        <v>90898.839109604931</v>
      </c>
      <c r="BM94">
        <v>58523.733617687816</v>
      </c>
      <c r="BN94">
        <v>97073.310701080598</v>
      </c>
    </row>
    <row r="95" spans="1:66" x14ac:dyDescent="0.2">
      <c r="A95">
        <v>2006</v>
      </c>
      <c r="B95">
        <v>68765.488323082784</v>
      </c>
      <c r="C95">
        <v>72382.666489653988</v>
      </c>
      <c r="D95">
        <v>86058.698359972957</v>
      </c>
      <c r="E95">
        <v>52927.956313476869</v>
      </c>
      <c r="F95">
        <v>93292.957990803261</v>
      </c>
      <c r="G95">
        <v>120587.62767181529</v>
      </c>
      <c r="H95">
        <v>124549.20985695488</v>
      </c>
      <c r="I95">
        <v>125005.46026892457</v>
      </c>
      <c r="J95">
        <v>154600.44780469089</v>
      </c>
      <c r="K95">
        <v>95968.717845910185</v>
      </c>
      <c r="L95">
        <v>169670.78644868496</v>
      </c>
      <c r="M95">
        <v>304033.5498959184</v>
      </c>
      <c r="N95">
        <v>326804.11387857713</v>
      </c>
      <c r="O95">
        <v>308225.02103331906</v>
      </c>
      <c r="P95">
        <v>410400.7080990239</v>
      </c>
      <c r="Q95">
        <v>239460.61718857518</v>
      </c>
      <c r="R95">
        <v>456767.60756207467</v>
      </c>
      <c r="S95">
        <v>455062.43567863409</v>
      </c>
      <c r="T95">
        <v>489274.31146265601</v>
      </c>
      <c r="U95">
        <v>458782.28631277918</v>
      </c>
      <c r="V95">
        <v>622649.21060423227</v>
      </c>
      <c r="W95">
        <v>348632.68842863513</v>
      </c>
      <c r="X95">
        <v>682883.64927056013</v>
      </c>
      <c r="Y95">
        <v>1245017.4232001256</v>
      </c>
      <c r="Z95">
        <v>1332724.7745527169</v>
      </c>
      <c r="AA95">
        <v>1241241.154696937</v>
      </c>
      <c r="AB95">
        <v>1714009.8792619277</v>
      </c>
      <c r="AC95">
        <v>911016.20037479082</v>
      </c>
      <c r="AD95">
        <v>1853901.8891087691</v>
      </c>
      <c r="AE95">
        <v>1954755.0604339647</v>
      </c>
      <c r="AF95">
        <v>2083353.5163807413</v>
      </c>
      <c r="AG95">
        <v>1942559.3090791875</v>
      </c>
      <c r="AH95">
        <v>2667611.9250022587</v>
      </c>
      <c r="AI95">
        <v>1428264.1386519012</v>
      </c>
      <c r="AJ95">
        <v>2900698.8488275935</v>
      </c>
      <c r="AK95">
        <v>5645269.7791712033</v>
      </c>
      <c r="AL95">
        <v>5971345.7514438909</v>
      </c>
      <c r="AM95">
        <v>5615849.9356461326</v>
      </c>
      <c r="AN95">
        <v>7509231.9909424121</v>
      </c>
      <c r="AO95">
        <v>4216385.2460469427</v>
      </c>
      <c r="AP95">
        <v>8327607.1860157633</v>
      </c>
      <c r="AQ95">
        <v>24622808.775780156</v>
      </c>
      <c r="AR95">
        <v>25669102.459995937</v>
      </c>
      <c r="AS95">
        <v>24839293.940069564</v>
      </c>
      <c r="AT95">
        <v>31250835.882478934</v>
      </c>
      <c r="AU95">
        <v>19525925.629614092</v>
      </c>
      <c r="AV95">
        <v>36149659.129533783</v>
      </c>
      <c r="AW95">
        <v>16943.348974350276</v>
      </c>
      <c r="AX95">
        <v>12981.766789210669</v>
      </c>
      <c r="AY95">
        <v>19759.872710383403</v>
      </c>
      <c r="AZ95">
        <v>17516.948915255041</v>
      </c>
      <c r="BA95">
        <v>9887.1947810435631</v>
      </c>
      <c r="BB95">
        <v>16915.129532921575</v>
      </c>
      <c r="BC95">
        <v>42624.592592767709</v>
      </c>
      <c r="BD95">
        <v>40094.529928027849</v>
      </c>
      <c r="BE95">
        <v>46177.960429246748</v>
      </c>
      <c r="BF95">
        <v>50020.69727785619</v>
      </c>
      <c r="BG95">
        <v>32202.10510513261</v>
      </c>
      <c r="BH95">
        <v>52906.88581621756</v>
      </c>
      <c r="BI95">
        <v>74726.147115789514</v>
      </c>
      <c r="BJ95">
        <v>73985.483851549317</v>
      </c>
      <c r="BK95">
        <v>79200.57007782592</v>
      </c>
      <c r="BL95">
        <v>90650.382731107617</v>
      </c>
      <c r="BM95">
        <v>60095.743010243918</v>
      </c>
      <c r="BN95">
        <v>97896.581170337522</v>
      </c>
    </row>
    <row r="96" spans="1:66" x14ac:dyDescent="0.2">
      <c r="A96">
        <v>2007</v>
      </c>
      <c r="B96">
        <v>67996.803596637576</v>
      </c>
      <c r="C96">
        <v>71878.836761147963</v>
      </c>
      <c r="D96">
        <v>85481.141203185922</v>
      </c>
      <c r="E96">
        <v>52023.152864894117</v>
      </c>
      <c r="F96">
        <v>92056.456836983925</v>
      </c>
      <c r="G96">
        <v>118902.60753552173</v>
      </c>
      <c r="H96">
        <v>122874.40140062069</v>
      </c>
      <c r="I96">
        <v>123909.25044359436</v>
      </c>
      <c r="J96">
        <v>152940.47911824859</v>
      </c>
      <c r="K96">
        <v>94182.040443793332</v>
      </c>
      <c r="L96">
        <v>166904.80561243353</v>
      </c>
      <c r="M96">
        <v>300666.56914811302</v>
      </c>
      <c r="N96">
        <v>323135.17656063242</v>
      </c>
      <c r="O96">
        <v>307917.67603762017</v>
      </c>
      <c r="P96">
        <v>406387.99467556371</v>
      </c>
      <c r="Q96">
        <v>236511.92310899822</v>
      </c>
      <c r="R96">
        <v>451624.44116756652</v>
      </c>
      <c r="S96">
        <v>451021.56726959418</v>
      </c>
      <c r="T96">
        <v>484558.67321335868</v>
      </c>
      <c r="U96">
        <v>460524.35288898193</v>
      </c>
      <c r="V96">
        <v>618000.05897946504</v>
      </c>
      <c r="W96">
        <v>344602.54665984533</v>
      </c>
      <c r="X96">
        <v>676291.07375870738</v>
      </c>
      <c r="Y96">
        <v>1242826.6123072088</v>
      </c>
      <c r="Z96">
        <v>1330177.7919735482</v>
      </c>
      <c r="AA96">
        <v>1265162.8460951415</v>
      </c>
      <c r="AB96">
        <v>1722961.4960471145</v>
      </c>
      <c r="AC96">
        <v>906920.68893907743</v>
      </c>
      <c r="AD96">
        <v>1847581.0441988211</v>
      </c>
      <c r="AE96">
        <v>1959396.8803169383</v>
      </c>
      <c r="AF96">
        <v>2089235.7880654791</v>
      </c>
      <c r="AG96">
        <v>1996200.0203925308</v>
      </c>
      <c r="AH96">
        <v>2702632.844825475</v>
      </c>
      <c r="AI96">
        <v>1418222.7507720364</v>
      </c>
      <c r="AJ96">
        <v>2899696.3378805085</v>
      </c>
      <c r="AK96">
        <v>5725809.2612257218</v>
      </c>
      <c r="AL96">
        <v>6068572.755131647</v>
      </c>
      <c r="AM96">
        <v>5890298.866502366</v>
      </c>
      <c r="AN96">
        <v>7762760.3236643737</v>
      </c>
      <c r="AO96">
        <v>4170141.7949690456</v>
      </c>
      <c r="AP96">
        <v>8431066.9928351659</v>
      </c>
      <c r="AQ96">
        <v>26097394.101577334</v>
      </c>
      <c r="AR96">
        <v>27350776.45656839</v>
      </c>
      <c r="AS96">
        <v>27812959.004642107</v>
      </c>
      <c r="AT96">
        <v>33438865.752184294</v>
      </c>
      <c r="AU96">
        <v>20224614.344315771</v>
      </c>
      <c r="AV96">
        <v>38306364.1108891</v>
      </c>
      <c r="AW96">
        <v>17090.999657753422</v>
      </c>
      <c r="AX96">
        <v>13119.205792654462</v>
      </c>
      <c r="AY96">
        <v>19848.423078701551</v>
      </c>
      <c r="AZ96">
        <v>18021.803288123232</v>
      </c>
      <c r="BA96">
        <v>9864.2652859948957</v>
      </c>
      <c r="BB96">
        <v>17208.108061534338</v>
      </c>
      <c r="BC96">
        <v>42144.607424251415</v>
      </c>
      <c r="BD96">
        <v>39648.095489527033</v>
      </c>
      <c r="BE96">
        <v>45652.299063762155</v>
      </c>
      <c r="BF96">
        <v>49824.824150699504</v>
      </c>
      <c r="BG96">
        <v>31524.400615549217</v>
      </c>
      <c r="BH96">
        <v>52104.458578030288</v>
      </c>
      <c r="BI96">
        <v>73461.617132373911</v>
      </c>
      <c r="BJ96">
        <v>72809.207610617741</v>
      </c>
      <c r="BK96">
        <v>77907.144045087902</v>
      </c>
      <c r="BL96">
        <v>89578.600228919837</v>
      </c>
      <c r="BM96">
        <v>58599.569777492114</v>
      </c>
      <c r="BN96">
        <v>95724.89672365025</v>
      </c>
    </row>
    <row r="97" spans="1:66" x14ac:dyDescent="0.2">
      <c r="A97">
        <v>2008</v>
      </c>
      <c r="B97">
        <v>66120.523174392089</v>
      </c>
      <c r="C97">
        <v>70039.270955379514</v>
      </c>
      <c r="D97">
        <v>82498.898937200909</v>
      </c>
      <c r="E97">
        <v>51018.826674850796</v>
      </c>
      <c r="F97">
        <v>89224.797349266155</v>
      </c>
      <c r="G97">
        <v>116221.38133470762</v>
      </c>
      <c r="H97">
        <v>119921.38725528278</v>
      </c>
      <c r="I97">
        <v>121391.71887776048</v>
      </c>
      <c r="J97">
        <v>148737.23181803463</v>
      </c>
      <c r="K97">
        <v>92438.543795721125</v>
      </c>
      <c r="L97">
        <v>162457.82588641884</v>
      </c>
      <c r="M97">
        <v>292081.15787372587</v>
      </c>
      <c r="N97">
        <v>314509.19335299096</v>
      </c>
      <c r="O97">
        <v>298326.25663651113</v>
      </c>
      <c r="P97">
        <v>393567.91148246086</v>
      </c>
      <c r="Q97">
        <v>231212.29605273376</v>
      </c>
      <c r="R97">
        <v>438527.0001758851</v>
      </c>
      <c r="S97">
        <v>435121.27638812945</v>
      </c>
      <c r="T97">
        <v>468874.98069511767</v>
      </c>
      <c r="U97">
        <v>441838.0771524852</v>
      </c>
      <c r="V97">
        <v>595002.40801798098</v>
      </c>
      <c r="W97">
        <v>335131.23263111542</v>
      </c>
      <c r="X97">
        <v>652237.63508820441</v>
      </c>
      <c r="Y97">
        <v>1181790.706462478</v>
      </c>
      <c r="Z97">
        <v>1269366.0680427596</v>
      </c>
      <c r="AA97">
        <v>1186235.4803825645</v>
      </c>
      <c r="AB97">
        <v>1628948.8488958126</v>
      </c>
      <c r="AC97">
        <v>872471.67528240359</v>
      </c>
      <c r="AD97">
        <v>1754610.5451796632</v>
      </c>
      <c r="AE97">
        <v>1858327.9223746962</v>
      </c>
      <c r="AF97">
        <v>1987138.5176148021</v>
      </c>
      <c r="AG97">
        <v>1858457.0854618922</v>
      </c>
      <c r="AH97">
        <v>2539005.0472521726</v>
      </c>
      <c r="AI97">
        <v>1364837.3068269799</v>
      </c>
      <c r="AJ97">
        <v>2746142.177544361</v>
      </c>
      <c r="AK97">
        <v>5462362.9737661453</v>
      </c>
      <c r="AL97">
        <v>5779863.6122975433</v>
      </c>
      <c r="AM97">
        <v>5439475.341428346</v>
      </c>
      <c r="AN97">
        <v>7241342.6519841105</v>
      </c>
      <c r="AO97">
        <v>4097264.2925087796</v>
      </c>
      <c r="AP97">
        <v>8003807.2129068729</v>
      </c>
      <c r="AQ97">
        <v>25520916.932351138</v>
      </c>
      <c r="AR97">
        <v>26534075.18342115</v>
      </c>
      <c r="AS97">
        <v>25478585.886113707</v>
      </c>
      <c r="AT97">
        <v>31255598.356115375</v>
      </c>
      <c r="AU97">
        <v>20894971.240246374</v>
      </c>
      <c r="AV97">
        <v>37189049.078346565</v>
      </c>
      <c r="AW97">
        <v>16019.66501407656</v>
      </c>
      <c r="AX97">
        <v>12319.659093501406</v>
      </c>
      <c r="AY97">
        <v>18686.823032998553</v>
      </c>
      <c r="AZ97">
        <v>16260.56605636717</v>
      </c>
      <c r="BA97">
        <v>9599.1095539804737</v>
      </c>
      <c r="BB97">
        <v>15991.768812113465</v>
      </c>
      <c r="BC97">
        <v>41013.785985577219</v>
      </c>
      <c r="BD97">
        <v>38521.782043436651</v>
      </c>
      <c r="BE97">
        <v>44674.050324142663</v>
      </c>
      <c r="BF97">
        <v>47935.675321060909</v>
      </c>
      <c r="BG97">
        <v>30997.330077308248</v>
      </c>
      <c r="BH97">
        <v>50413.441479641828</v>
      </c>
      <c r="BI97">
        <v>72256.437199953027</v>
      </c>
      <c r="BJ97">
        <v>71274.435730855708</v>
      </c>
      <c r="BK97">
        <v>77158.084438072823</v>
      </c>
      <c r="BL97">
        <v>87529.561901928071</v>
      </c>
      <c r="BM97">
        <v>57745.105731467964</v>
      </c>
      <c r="BN97">
        <v>93440.532314052281</v>
      </c>
    </row>
    <row r="98" spans="1:66" x14ac:dyDescent="0.2">
      <c r="A98">
        <v>2009</v>
      </c>
      <c r="B98">
        <v>63104.954901223464</v>
      </c>
      <c r="C98">
        <v>67070.238352521075</v>
      </c>
      <c r="D98">
        <v>77440.872671921767</v>
      </c>
      <c r="E98">
        <v>49919.502777207781</v>
      </c>
      <c r="F98">
        <v>85255.535994709004</v>
      </c>
      <c r="G98">
        <v>111549.91892518249</v>
      </c>
      <c r="H98">
        <v>114948.0414513705</v>
      </c>
      <c r="I98">
        <v>116776.18077645583</v>
      </c>
      <c r="J98">
        <v>140388.70436847079</v>
      </c>
      <c r="K98">
        <v>90840.530730524202</v>
      </c>
      <c r="L98">
        <v>155913.49168711275</v>
      </c>
      <c r="M98">
        <v>275013.92361329653</v>
      </c>
      <c r="N98">
        <v>296547.36121926684</v>
      </c>
      <c r="O98">
        <v>281067.41370719508</v>
      </c>
      <c r="P98">
        <v>365816.56550408626</v>
      </c>
      <c r="Q98">
        <v>224344.1406967107</v>
      </c>
      <c r="R98">
        <v>415035.87840011256</v>
      </c>
      <c r="S98">
        <v>402580.76994920976</v>
      </c>
      <c r="T98">
        <v>434860.92538793938</v>
      </c>
      <c r="U98">
        <v>409616.02276024822</v>
      </c>
      <c r="V98">
        <v>544932.26992689294</v>
      </c>
      <c r="W98">
        <v>319838.5897630821</v>
      </c>
      <c r="X98">
        <v>608253.90624125267</v>
      </c>
      <c r="Y98">
        <v>1053187.3372331448</v>
      </c>
      <c r="Z98">
        <v>1131227.0419910499</v>
      </c>
      <c r="AA98">
        <v>1064821.271061884</v>
      </c>
      <c r="AB98">
        <v>1443787.2507006172</v>
      </c>
      <c r="AC98">
        <v>789311.43967519444</v>
      </c>
      <c r="AD98">
        <v>1572213.9040780908</v>
      </c>
      <c r="AE98">
        <v>1634019.6500726708</v>
      </c>
      <c r="AF98">
        <v>1747241.1272812968</v>
      </c>
      <c r="AG98">
        <v>1651081.8444961153</v>
      </c>
      <c r="AH98">
        <v>2221744.3549610078</v>
      </c>
      <c r="AI98">
        <v>1208906.4309875877</v>
      </c>
      <c r="AJ98">
        <v>2426824.9849821795</v>
      </c>
      <c r="AK98">
        <v>4674610.8694691034</v>
      </c>
      <c r="AL98">
        <v>4930465.3117252579</v>
      </c>
      <c r="AM98">
        <v>4749914.0317885596</v>
      </c>
      <c r="AN98">
        <v>6190485.3615686679</v>
      </c>
      <c r="AO98">
        <v>3496338.6660350277</v>
      </c>
      <c r="AP98">
        <v>6861508.6167402137</v>
      </c>
      <c r="AQ98">
        <v>21059780.402753524</v>
      </c>
      <c r="AR98">
        <v>21782838.514674064</v>
      </c>
      <c r="AS98">
        <v>22018861.871193323</v>
      </c>
      <c r="AT98">
        <v>26006019.372309476</v>
      </c>
      <c r="AU98">
        <v>16880549.615789965</v>
      </c>
      <c r="AV98">
        <v>30890479.946014687</v>
      </c>
      <c r="AW98">
        <v>14659.990877264432</v>
      </c>
      <c r="AX98">
        <v>11261.868351076409</v>
      </c>
      <c r="AY98">
        <v>17364.295928586329</v>
      </c>
      <c r="AZ98">
        <v>14493.040975372725</v>
      </c>
      <c r="BA98">
        <v>8998.474823891358</v>
      </c>
      <c r="BB98">
        <v>14597.580302305279</v>
      </c>
      <c r="BC98">
        <v>39559.513933215341</v>
      </c>
      <c r="BD98">
        <v>37166.909754774191</v>
      </c>
      <c r="BE98">
        <v>43292.774424223971</v>
      </c>
      <c r="BF98">
        <v>45399.129023903464</v>
      </c>
      <c r="BG98">
        <v>30538.987452818565</v>
      </c>
      <c r="BH98">
        <v>48613.275727441935</v>
      </c>
      <c r="BI98">
        <v>70683.917753153975</v>
      </c>
      <c r="BJ98">
        <v>69548.211509396424</v>
      </c>
      <c r="BK98">
        <v>75703.372543771038</v>
      </c>
      <c r="BL98">
        <v>84031.739084566885</v>
      </c>
      <c r="BM98">
        <v>57464.628238977566</v>
      </c>
      <c r="BN98">
        <v>91132.895008862746</v>
      </c>
    </row>
    <row r="99" spans="1:66" x14ac:dyDescent="0.2">
      <c r="A99">
        <v>2010</v>
      </c>
      <c r="B99">
        <v>65154.144081160237</v>
      </c>
      <c r="C99">
        <v>68441.162300717828</v>
      </c>
      <c r="D99">
        <v>79362.749854837733</v>
      </c>
      <c r="E99">
        <v>51877.030708199534</v>
      </c>
      <c r="F99">
        <v>87574.603564295743</v>
      </c>
      <c r="G99">
        <v>115454.99669946707</v>
      </c>
      <c r="H99">
        <v>118792.21913006149</v>
      </c>
      <c r="I99">
        <v>120019.88273111534</v>
      </c>
      <c r="J99">
        <v>144333.61432378346</v>
      </c>
      <c r="K99">
        <v>94340.528445426913</v>
      </c>
      <c r="L99">
        <v>160492.70513667786</v>
      </c>
      <c r="M99">
        <v>290744.07127211808</v>
      </c>
      <c r="N99">
        <v>312157.90484579344</v>
      </c>
      <c r="O99">
        <v>295917.71205089724</v>
      </c>
      <c r="P99">
        <v>383807.23858107853</v>
      </c>
      <c r="Q99">
        <v>236748.17273494235</v>
      </c>
      <c r="R99">
        <v>435289.52980921883</v>
      </c>
      <c r="S99">
        <v>430733.94952651375</v>
      </c>
      <c r="T99">
        <v>462935.1852092687</v>
      </c>
      <c r="U99">
        <v>436135.68141650152</v>
      </c>
      <c r="V99">
        <v>576439.2785728398</v>
      </c>
      <c r="W99">
        <v>342126.20518288115</v>
      </c>
      <c r="X99">
        <v>645214.927952111</v>
      </c>
      <c r="Y99">
        <v>1152577.3872803375</v>
      </c>
      <c r="Z99">
        <v>1233400.3789441453</v>
      </c>
      <c r="AA99">
        <v>1157284.9924081478</v>
      </c>
      <c r="AB99">
        <v>1558326.8028332649</v>
      </c>
      <c r="AC99">
        <v>874805.79053875699</v>
      </c>
      <c r="AD99">
        <v>1710059.3826155376</v>
      </c>
      <c r="AE99">
        <v>1800334.7169775497</v>
      </c>
      <c r="AF99">
        <v>1916806.3957238994</v>
      </c>
      <c r="AG99">
        <v>1804980.9562511593</v>
      </c>
      <c r="AH99">
        <v>2412614.2729208572</v>
      </c>
      <c r="AI99">
        <v>1354530.5771847896</v>
      </c>
      <c r="AJ99">
        <v>2659535.5306245433</v>
      </c>
      <c r="AK99">
        <v>5181396.9880347811</v>
      </c>
      <c r="AL99">
        <v>5454936.8896394726</v>
      </c>
      <c r="AM99">
        <v>5222066.4730450977</v>
      </c>
      <c r="AN99">
        <v>6764276.4108340256</v>
      </c>
      <c r="AO99">
        <v>3960435.3970299112</v>
      </c>
      <c r="AP99">
        <v>7595435.7035801085</v>
      </c>
      <c r="AQ99">
        <v>22687562.341773666</v>
      </c>
      <c r="AR99">
        <v>23430498.17666585</v>
      </c>
      <c r="AS99">
        <v>23446958.75365179</v>
      </c>
      <c r="AT99">
        <v>27910025.439844731</v>
      </c>
      <c r="AU99">
        <v>18381171.797946408</v>
      </c>
      <c r="AV99">
        <v>33629311.634831361</v>
      </c>
      <c r="AW99">
        <v>14853.291462853422</v>
      </c>
      <c r="AX99">
        <v>11516.069032258982</v>
      </c>
      <c r="AY99">
        <v>16862.441870320294</v>
      </c>
      <c r="AZ99">
        <v>14391.885385892012</v>
      </c>
      <c r="BA99">
        <v>9413.5329709721445</v>
      </c>
      <c r="BB99">
        <v>14656.501991913618</v>
      </c>
      <c r="BC99">
        <v>40088.59661549826</v>
      </c>
      <c r="BD99">
        <v>37709.281773978772</v>
      </c>
      <c r="BE99">
        <v>43165.990106253441</v>
      </c>
      <c r="BF99">
        <v>45535.58444081097</v>
      </c>
      <c r="BG99">
        <v>31335.792705228105</v>
      </c>
      <c r="BH99">
        <v>48939.611759304295</v>
      </c>
      <c r="BI99">
        <v>71632.728056304302</v>
      </c>
      <c r="BJ99">
        <v>70450.797701128511</v>
      </c>
      <c r="BK99">
        <v>76045.425401169865</v>
      </c>
      <c r="BL99">
        <v>84465.208259459643</v>
      </c>
      <c r="BM99">
        <v>58738.617373048059</v>
      </c>
      <c r="BN99">
        <v>91793.498968542626</v>
      </c>
    </row>
    <row r="100" spans="1:66" x14ac:dyDescent="0.2">
      <c r="A100">
        <v>2011</v>
      </c>
      <c r="B100">
        <v>66268.484510326016</v>
      </c>
      <c r="C100">
        <v>69929.503681712304</v>
      </c>
      <c r="D100">
        <v>82182.524672609405</v>
      </c>
      <c r="E100">
        <v>51544.477950797438</v>
      </c>
      <c r="F100">
        <v>88750.413276735431</v>
      </c>
      <c r="G100">
        <v>117792.75481710503</v>
      </c>
      <c r="H100">
        <v>121200.87101254429</v>
      </c>
      <c r="I100">
        <v>122981.60952054996</v>
      </c>
      <c r="J100">
        <v>149706.93626077625</v>
      </c>
      <c r="K100">
        <v>94011.616142615865</v>
      </c>
      <c r="L100">
        <v>163042.30765659711</v>
      </c>
      <c r="M100">
        <v>300120.10633043072</v>
      </c>
      <c r="N100">
        <v>323160.56030719617</v>
      </c>
      <c r="O100">
        <v>306936.19701235951</v>
      </c>
      <c r="P100">
        <v>402027.13497856114</v>
      </c>
      <c r="Q100">
        <v>239806.00628844323</v>
      </c>
      <c r="R100">
        <v>447709.99714010622</v>
      </c>
      <c r="S100">
        <v>447074.0198047437</v>
      </c>
      <c r="T100">
        <v>482043.71389644669</v>
      </c>
      <c r="U100">
        <v>455437.82038982009</v>
      </c>
      <c r="V100">
        <v>606578.4806323098</v>
      </c>
      <c r="W100">
        <v>349131.38276070839</v>
      </c>
      <c r="X100">
        <v>667788.98588224349</v>
      </c>
      <c r="Y100">
        <v>1208362.1339448446</v>
      </c>
      <c r="Z100">
        <v>1293788.011220918</v>
      </c>
      <c r="AA100">
        <v>1224884.2884417148</v>
      </c>
      <c r="AB100">
        <v>1641245.2515297651</v>
      </c>
      <c r="AC100">
        <v>909188.93577596184</v>
      </c>
      <c r="AD100">
        <v>1790999.2421095059</v>
      </c>
      <c r="AE100">
        <v>1893599.2439628083</v>
      </c>
      <c r="AF100">
        <v>2016917.1953577481</v>
      </c>
      <c r="AG100">
        <v>1919838.1832374476</v>
      </c>
      <c r="AH100">
        <v>2544111.5543442671</v>
      </c>
      <c r="AI100">
        <v>1417018.9362492154</v>
      </c>
      <c r="AJ100">
        <v>2792590.7289309273</v>
      </c>
      <c r="AK100">
        <v>5498612.2058248529</v>
      </c>
      <c r="AL100">
        <v>5790533.2283055205</v>
      </c>
      <c r="AM100">
        <v>5630356.0816753358</v>
      </c>
      <c r="AN100">
        <v>7168984.6601371747</v>
      </c>
      <c r="AO100">
        <v>4211020.8721822342</v>
      </c>
      <c r="AP100">
        <v>8017745.6967244642</v>
      </c>
      <c r="AQ100">
        <v>25155502.130734101</v>
      </c>
      <c r="AR100">
        <v>25981489.920137279</v>
      </c>
      <c r="AS100">
        <v>26813401.25057612</v>
      </c>
      <c r="AT100">
        <v>30655837.467766076</v>
      </c>
      <c r="AU100">
        <v>20658552.331009325</v>
      </c>
      <c r="AV100">
        <v>36621161.648997717</v>
      </c>
      <c r="AW100">
        <v>14744.214203546997</v>
      </c>
      <c r="AX100">
        <v>11336.09800810774</v>
      </c>
      <c r="AY100">
        <v>16877.397842874656</v>
      </c>
      <c r="AZ100">
        <v>14658.113084442555</v>
      </c>
      <c r="BA100">
        <v>9077.3397589790166</v>
      </c>
      <c r="BB100">
        <v>14458.518896873748</v>
      </c>
      <c r="BC100">
        <v>40284.97097475882</v>
      </c>
      <c r="BD100">
        <v>37724.920532895994</v>
      </c>
      <c r="BE100">
        <v>43595.426644973733</v>
      </c>
      <c r="BF100">
        <v>46644.234638614762</v>
      </c>
      <c r="BG100">
        <v>30626.530357725689</v>
      </c>
      <c r="BH100">
        <v>48866.015069694229</v>
      </c>
      <c r="BI100">
        <v>72210.916938773604</v>
      </c>
      <c r="BJ100">
        <v>70710.948688881297</v>
      </c>
      <c r="BK100">
        <v>76992.962647597567</v>
      </c>
      <c r="BL100">
        <v>86626.886581330007</v>
      </c>
      <c r="BM100">
        <v>57563.018606159036</v>
      </c>
      <c r="BN100">
        <v>91875.385285719851</v>
      </c>
    </row>
    <row r="101" spans="1:66" x14ac:dyDescent="0.2">
      <c r="A101">
        <v>2012</v>
      </c>
      <c r="B101">
        <v>67907.288195388741</v>
      </c>
      <c r="C101">
        <v>70948.260912940983</v>
      </c>
      <c r="D101">
        <v>83830.028120276824</v>
      </c>
      <c r="E101">
        <v>53145.158412559009</v>
      </c>
      <c r="F101">
        <v>90778.498620628612</v>
      </c>
      <c r="G101">
        <v>120907.98318728055</v>
      </c>
      <c r="H101">
        <v>124208.66313859769</v>
      </c>
      <c r="I101">
        <v>125626.4855250509</v>
      </c>
      <c r="J101">
        <v>153001.4275457772</v>
      </c>
      <c r="K101">
        <v>96786.981213910738</v>
      </c>
      <c r="L101">
        <v>167006.37116046809</v>
      </c>
      <c r="M101">
        <v>314034.23721852608</v>
      </c>
      <c r="N101">
        <v>336184.0044949748</v>
      </c>
      <c r="O101">
        <v>320816.17075550789</v>
      </c>
      <c r="P101">
        <v>417875.86762776476</v>
      </c>
      <c r="Q101">
        <v>250556.01756647145</v>
      </c>
      <c r="R101">
        <v>466580.27119639318</v>
      </c>
      <c r="S101">
        <v>472725.49967900582</v>
      </c>
      <c r="T101">
        <v>506539.67192769749</v>
      </c>
      <c r="U101">
        <v>481661.31792802009</v>
      </c>
      <c r="V101">
        <v>636497.76388360164</v>
      </c>
      <c r="W101">
        <v>368652.38709369855</v>
      </c>
      <c r="X101">
        <v>702299.2428036941</v>
      </c>
      <c r="Y101">
        <v>1308918.2887848872</v>
      </c>
      <c r="Z101">
        <v>1396438.6144976546</v>
      </c>
      <c r="AA101">
        <v>1326714.0235427672</v>
      </c>
      <c r="AB101">
        <v>1766619.6472918983</v>
      </c>
      <c r="AC101">
        <v>989272.49233472475</v>
      </c>
      <c r="AD101">
        <v>1928924.7881054827</v>
      </c>
      <c r="AE101">
        <v>2067034.4874875587</v>
      </c>
      <c r="AF101">
        <v>2194324.7102565723</v>
      </c>
      <c r="AG101">
        <v>2093335.3816629662</v>
      </c>
      <c r="AH101">
        <v>2761534.2853013473</v>
      </c>
      <c r="AI101">
        <v>1558959.2718224924</v>
      </c>
      <c r="AJ101">
        <v>3033912.6071539349</v>
      </c>
      <c r="AK101">
        <v>6076049.5330529381</v>
      </c>
      <c r="AL101">
        <v>6384165.2225761358</v>
      </c>
      <c r="AM101">
        <v>6196291.5946038906</v>
      </c>
      <c r="AN101">
        <v>7889970.7216502447</v>
      </c>
      <c r="AO101">
        <v>4677292.229596097</v>
      </c>
      <c r="AP101">
        <v>8851435.5802956652</v>
      </c>
      <c r="AQ101">
        <v>27727171.455511741</v>
      </c>
      <c r="AR101">
        <v>28594198.075313792</v>
      </c>
      <c r="AS101">
        <v>29248606.436052132</v>
      </c>
      <c r="AT101">
        <v>33726889.570204772</v>
      </c>
      <c r="AU101">
        <v>22834949.037424207</v>
      </c>
      <c r="AV101">
        <v>40469691.712837882</v>
      </c>
      <c r="AW101">
        <v>14906.593203496926</v>
      </c>
      <c r="AX101">
        <v>11605.913252179778</v>
      </c>
      <c r="AY101">
        <v>16270.03630083106</v>
      </c>
      <c r="AZ101">
        <v>14658.62869477644</v>
      </c>
      <c r="BA101">
        <v>9503.3356112072688</v>
      </c>
      <c r="BB101">
        <v>14550.626080789156</v>
      </c>
      <c r="BC101">
        <v>40559.849415040146</v>
      </c>
      <c r="BD101">
        <v>38098.764162101397</v>
      </c>
      <c r="BE101">
        <v>43185.159819322427</v>
      </c>
      <c r="BF101">
        <v>46713.823730555938</v>
      </c>
      <c r="BG101">
        <v>31210.618506568739</v>
      </c>
      <c r="BH101">
        <v>49022.74611221032</v>
      </c>
      <c r="BI101">
        <v>72626.419679469152</v>
      </c>
      <c r="BJ101">
        <v>71214.8277995034</v>
      </c>
      <c r="BK101">
        <v>76829.064217436637</v>
      </c>
      <c r="BL101">
        <v>86782.817525280305</v>
      </c>
      <c r="BM101">
        <v>58344.722125770568</v>
      </c>
      <c r="BN101">
        <v>92112.896151486799</v>
      </c>
    </row>
    <row r="102" spans="1:66" x14ac:dyDescent="0.2">
      <c r="A102">
        <v>2013</v>
      </c>
      <c r="B102">
        <v>67936.19027255199</v>
      </c>
      <c r="C102">
        <v>72033.823609435451</v>
      </c>
      <c r="D102">
        <v>84375.636304770946</v>
      </c>
      <c r="E102">
        <v>52855.118405492336</v>
      </c>
      <c r="F102">
        <v>90900.995382571404</v>
      </c>
      <c r="G102">
        <v>120788.66722923573</v>
      </c>
      <c r="H102">
        <v>124147.15890864632</v>
      </c>
      <c r="I102">
        <v>125381.72057525879</v>
      </c>
      <c r="J102">
        <v>153112.70600339689</v>
      </c>
      <c r="K102">
        <v>96635.057046184171</v>
      </c>
      <c r="L102">
        <v>166923.16800682715</v>
      </c>
      <c r="M102">
        <v>310022.83510790067</v>
      </c>
      <c r="N102">
        <v>331746.60699324438</v>
      </c>
      <c r="O102">
        <v>309982.51506192656</v>
      </c>
      <c r="P102">
        <v>412279.36317150149</v>
      </c>
      <c r="Q102">
        <v>248164.42394245259</v>
      </c>
      <c r="R102">
        <v>461600.44051856536</v>
      </c>
      <c r="S102">
        <v>462498.50231852813</v>
      </c>
      <c r="T102">
        <v>497170.65951582004</v>
      </c>
      <c r="U102">
        <v>456970.99167385633</v>
      </c>
      <c r="V102">
        <v>624833.90193240775</v>
      </c>
      <c r="W102">
        <v>362983.68852926348</v>
      </c>
      <c r="X102">
        <v>689653.56479488686</v>
      </c>
      <c r="Y102">
        <v>1246008.0743605539</v>
      </c>
      <c r="Z102">
        <v>1334214.1470666716</v>
      </c>
      <c r="AA102">
        <v>1201639.0823182354</v>
      </c>
      <c r="AB102">
        <v>1687321.1394898084</v>
      </c>
      <c r="AC102">
        <v>949494.91310602671</v>
      </c>
      <c r="AD102">
        <v>1842940.042950847</v>
      </c>
      <c r="AE102">
        <v>1946916.1258791056</v>
      </c>
      <c r="AF102">
        <v>2075537.6779041428</v>
      </c>
      <c r="AG102">
        <v>1857799.7518721398</v>
      </c>
      <c r="AH102">
        <v>2619511.1790176486</v>
      </c>
      <c r="AI102">
        <v>1475953.7992455966</v>
      </c>
      <c r="AJ102">
        <v>2870730.2020286242</v>
      </c>
      <c r="AK102">
        <v>5678530.5909897685</v>
      </c>
      <c r="AL102">
        <v>5983761.6924108602</v>
      </c>
      <c r="AM102">
        <v>5291853.0111754211</v>
      </c>
      <c r="AN102">
        <v>7435356.3435249925</v>
      </c>
      <c r="AO102">
        <v>4349621.4241122855</v>
      </c>
      <c r="AP102">
        <v>8257626.9716509953</v>
      </c>
      <c r="AQ102">
        <v>25869465.603621826</v>
      </c>
      <c r="AR102">
        <v>26772652.100100037</v>
      </c>
      <c r="AS102">
        <v>23739918.032244962</v>
      </c>
      <c r="AT102">
        <v>31573370.135032851</v>
      </c>
      <c r="AU102">
        <v>21238894.448174432</v>
      </c>
      <c r="AV102">
        <v>37623767.830285013</v>
      </c>
      <c r="AW102">
        <v>15083.713315868246</v>
      </c>
      <c r="AX102">
        <v>11725.221636457665</v>
      </c>
      <c r="AY102">
        <v>18685.926643612096</v>
      </c>
      <c r="AZ102">
        <v>15638.566606144987</v>
      </c>
      <c r="BA102">
        <v>9075.1797648004886</v>
      </c>
      <c r="BB102">
        <v>14878.822758315668</v>
      </c>
      <c r="BC102">
        <v>41037.674179735463</v>
      </c>
      <c r="BD102">
        <v>38623.921748030611</v>
      </c>
      <c r="BE102">
        <v>45595.080114714212</v>
      </c>
      <c r="BF102">
        <v>47941.888875134209</v>
      </c>
      <c r="BG102">
        <v>31154.0844569412</v>
      </c>
      <c r="BH102">
        <v>49712.168145238735</v>
      </c>
      <c r="BI102">
        <v>73480.125259569482</v>
      </c>
      <c r="BJ102">
        <v>72247.296887496792</v>
      </c>
      <c r="BK102">
        <v>79231.521953591859</v>
      </c>
      <c r="BL102">
        <v>88321.041711370737</v>
      </c>
      <c r="BM102">
        <v>58752.715322117067</v>
      </c>
      <c r="BN102">
        <v>93253.849878892579</v>
      </c>
    </row>
    <row r="103" spans="1:66" x14ac:dyDescent="0.2">
      <c r="A103">
        <v>2014</v>
      </c>
      <c r="B103">
        <v>69556.575175452454</v>
      </c>
      <c r="C103">
        <v>73883.02540847109</v>
      </c>
      <c r="D103">
        <v>86499.727855263176</v>
      </c>
      <c r="E103">
        <v>54052.795096679591</v>
      </c>
      <c r="F103">
        <v>92747.875973735325</v>
      </c>
      <c r="G103">
        <v>123858.97662313326</v>
      </c>
      <c r="H103">
        <v>127226.52125938357</v>
      </c>
      <c r="I103">
        <v>128615.8806002107</v>
      </c>
      <c r="J103">
        <v>157082.07115689339</v>
      </c>
      <c r="K103">
        <v>98918.737289472221</v>
      </c>
      <c r="L103">
        <v>170575.93592655161</v>
      </c>
      <c r="M103">
        <v>320879.79038290627</v>
      </c>
      <c r="N103">
        <v>343117.7075790072</v>
      </c>
      <c r="O103">
        <v>321008.56262179289</v>
      </c>
      <c r="P103">
        <v>426463.45716166135</v>
      </c>
      <c r="Q103">
        <v>257078.30143661628</v>
      </c>
      <c r="R103">
        <v>476033.94016576692</v>
      </c>
      <c r="S103">
        <v>481164.3181609161</v>
      </c>
      <c r="T103">
        <v>516543.76880892547</v>
      </c>
      <c r="U103">
        <v>475723.6679581505</v>
      </c>
      <c r="V103">
        <v>648499.9656294235</v>
      </c>
      <c r="W103">
        <v>378100.73243717453</v>
      </c>
      <c r="X103">
        <v>714991.00901406608</v>
      </c>
      <c r="Y103">
        <v>1310444.4275639909</v>
      </c>
      <c r="Z103">
        <v>1400407.6532584955</v>
      </c>
      <c r="AA103">
        <v>1265287.7695986438</v>
      </c>
      <c r="AB103">
        <v>1762953.199814507</v>
      </c>
      <c r="AC103">
        <v>1004315.275437345</v>
      </c>
      <c r="AD103">
        <v>1931666.3557895834</v>
      </c>
      <c r="AE103">
        <v>2051278.1284008436</v>
      </c>
      <c r="AF103">
        <v>2180096.4743200373</v>
      </c>
      <c r="AG103">
        <v>1960572.9367364268</v>
      </c>
      <c r="AH103">
        <v>2735730.4481431399</v>
      </c>
      <c r="AI103">
        <v>1567051.7702979764</v>
      </c>
      <c r="AJ103">
        <v>3012892.2967680958</v>
      </c>
      <c r="AK103">
        <v>5964400.0492655579</v>
      </c>
      <c r="AL103">
        <v>6277465.387353871</v>
      </c>
      <c r="AM103">
        <v>5569423.3736956678</v>
      </c>
      <c r="AN103">
        <v>7753356.6724769073</v>
      </c>
      <c r="AO103">
        <v>4621654.232061442</v>
      </c>
      <c r="AP103">
        <v>8673961.772238804</v>
      </c>
      <c r="AQ103">
        <v>27142899.605666507</v>
      </c>
      <c r="AR103">
        <v>28166946.024319917</v>
      </c>
      <c r="AS103">
        <v>24850388.906342536</v>
      </c>
      <c r="AT103">
        <v>32827991.880990244</v>
      </c>
      <c r="AU103">
        <v>22729297.143507782</v>
      </c>
      <c r="AV103">
        <v>39428202.720946983</v>
      </c>
      <c r="AW103">
        <v>15254.173727771635</v>
      </c>
      <c r="AX103">
        <v>11886.629091521318</v>
      </c>
      <c r="AY103">
        <v>19150.170216731483</v>
      </c>
      <c r="AZ103">
        <v>15917.384553632977</v>
      </c>
      <c r="BA103">
        <v>9186.8529038869601</v>
      </c>
      <c r="BB103">
        <v>14919.816020919052</v>
      </c>
      <c r="BC103">
        <v>41631.77348573535</v>
      </c>
      <c r="BD103">
        <v>39160.893797279699</v>
      </c>
      <c r="BE103">
        <v>46424.632384768665</v>
      </c>
      <c r="BF103">
        <v>48725.980154552271</v>
      </c>
      <c r="BG103">
        <v>31494.40550335329</v>
      </c>
      <c r="BH103">
        <v>50160.535507954039</v>
      </c>
      <c r="BI103">
        <v>74603.773183190016</v>
      </c>
      <c r="BJ103">
        <v>73253.724679477687</v>
      </c>
      <c r="BK103">
        <v>80517.710094815149</v>
      </c>
      <c r="BL103">
        <v>89736.724655701386</v>
      </c>
      <c r="BM103">
        <v>59378.846252686206</v>
      </c>
      <c r="BN103">
        <v>94211.434866747746</v>
      </c>
    </row>
    <row r="104" spans="1:66" x14ac:dyDescent="0.2">
      <c r="A104">
        <v>2015</v>
      </c>
      <c r="B104">
        <v>70683.004646897825</v>
      </c>
      <c r="C104">
        <v>74793.777752605616</v>
      </c>
      <c r="D104">
        <v>87602.539047486658</v>
      </c>
      <c r="E104">
        <v>55185.295951438246</v>
      </c>
      <c r="F104">
        <v>94109.884908922861</v>
      </c>
      <c r="G104">
        <v>125864.01078257605</v>
      </c>
      <c r="H104">
        <v>129230.90013976231</v>
      </c>
      <c r="I104">
        <v>130435.82479272626</v>
      </c>
      <c r="J104">
        <v>159126.54058026877</v>
      </c>
      <c r="K104">
        <v>100894.17134112427</v>
      </c>
      <c r="L104">
        <v>172979.91997654681</v>
      </c>
      <c r="M104">
        <v>327258.0981427104</v>
      </c>
      <c r="N104">
        <v>349314.24417865038</v>
      </c>
      <c r="O104">
        <v>326396.23169218964</v>
      </c>
      <c r="P104">
        <v>434318.26223510096</v>
      </c>
      <c r="Q104">
        <v>262315.55387239042</v>
      </c>
      <c r="R104">
        <v>484358.83601456159</v>
      </c>
      <c r="S104">
        <v>490213.75670352223</v>
      </c>
      <c r="T104">
        <v>525690.54801921046</v>
      </c>
      <c r="U104">
        <v>482708.19933646079</v>
      </c>
      <c r="V104">
        <v>661177.51218281349</v>
      </c>
      <c r="W104">
        <v>384968.48393381224</v>
      </c>
      <c r="X104">
        <v>728288.10206560232</v>
      </c>
      <c r="Y104">
        <v>1330187.3492730451</v>
      </c>
      <c r="Z104">
        <v>1423023.1638397251</v>
      </c>
      <c r="AA104">
        <v>1275173.6921456009</v>
      </c>
      <c r="AB104">
        <v>1796689.5663316261</v>
      </c>
      <c r="AC104">
        <v>1013420.1610955187</v>
      </c>
      <c r="AD104">
        <v>1960566.0409577726</v>
      </c>
      <c r="AE104">
        <v>2083226.9789582307</v>
      </c>
      <c r="AF104">
        <v>2213950.9367075996</v>
      </c>
      <c r="AG104">
        <v>1975214.622728186</v>
      </c>
      <c r="AH104">
        <v>2791788.6252561682</v>
      </c>
      <c r="AI104">
        <v>1578942.7604990236</v>
      </c>
      <c r="AJ104">
        <v>3060907.456729495</v>
      </c>
      <c r="AK104">
        <v>6042378.0041934783</v>
      </c>
      <c r="AL104">
        <v>6366701.6810611328</v>
      </c>
      <c r="AM104">
        <v>5578439.7243957706</v>
      </c>
      <c r="AN104">
        <v>7900300.007960422</v>
      </c>
      <c r="AO104">
        <v>4647859.3783571171</v>
      </c>
      <c r="AP104">
        <v>8792271.2231457233</v>
      </c>
      <c r="AQ104">
        <v>27385232.92473051</v>
      </c>
      <c r="AR104">
        <v>28405393.111406729</v>
      </c>
      <c r="AS104">
        <v>24629146.417302527</v>
      </c>
      <c r="AT104">
        <v>33494734.010390349</v>
      </c>
      <c r="AU104">
        <v>22564595.683578037</v>
      </c>
      <c r="AV104">
        <v>39709623.635816336</v>
      </c>
      <c r="AW104">
        <v>15501.998511219574</v>
      </c>
      <c r="AX104">
        <v>12135.109154033324</v>
      </c>
      <c r="AY104">
        <v>19151.730712484965</v>
      </c>
      <c r="AZ104">
        <v>16078.53751470452</v>
      </c>
      <c r="BA104">
        <v>9476.4205617522202</v>
      </c>
      <c r="BB104">
        <v>15239.849841298892</v>
      </c>
      <c r="BC104">
        <v>42174.660925140859</v>
      </c>
      <c r="BD104">
        <v>39723.978032258638</v>
      </c>
      <c r="BE104">
        <v>46837.949537096269</v>
      </c>
      <c r="BF104">
        <v>49078.569804418403</v>
      </c>
      <c r="BG104">
        <v>32170.822849110224</v>
      </c>
      <c r="BH104">
        <v>50748.890341629667</v>
      </c>
      <c r="BI104">
        <v>75515.488942542477</v>
      </c>
      <c r="BJ104">
        <v>74210.064130040279</v>
      </c>
      <c r="BK104">
        <v>81445.723067860425</v>
      </c>
      <c r="BL104">
        <v>90328.610166560771</v>
      </c>
      <c r="BM104">
        <v>60538.825708307733</v>
      </c>
      <c r="BN104">
        <v>95135.190967043134</v>
      </c>
    </row>
    <row r="105" spans="1:66" x14ac:dyDescent="0.2">
      <c r="A105">
        <v>2016</v>
      </c>
      <c r="B105">
        <v>70488.618646539937</v>
      </c>
      <c r="C105">
        <v>74321.447536854757</v>
      </c>
      <c r="D105">
        <v>87121.331972144544</v>
      </c>
      <c r="E105">
        <v>55328.294617699285</v>
      </c>
      <c r="F105">
        <v>93485.258499263378</v>
      </c>
      <c r="G105">
        <v>125720.01109265316</v>
      </c>
      <c r="H105">
        <v>128997.14137125845</v>
      </c>
      <c r="I105">
        <v>129928.57290827189</v>
      </c>
      <c r="J105">
        <v>158575.62834172579</v>
      </c>
      <c r="K105">
        <v>101130.02182951245</v>
      </c>
      <c r="L105">
        <v>172072.11077334109</v>
      </c>
      <c r="M105">
        <v>325450.48451183276</v>
      </c>
      <c r="N105">
        <v>348030.458319803</v>
      </c>
      <c r="O105">
        <v>323076.69263571122</v>
      </c>
      <c r="P105">
        <v>431015.46580028674</v>
      </c>
      <c r="Q105">
        <v>262984.74140359316</v>
      </c>
      <c r="R105">
        <v>480759.56936104677</v>
      </c>
      <c r="S105">
        <v>485787.75966053735</v>
      </c>
      <c r="T105">
        <v>522212.55853334611</v>
      </c>
      <c r="U105">
        <v>475545.62003641552</v>
      </c>
      <c r="V105">
        <v>653373.06872680725</v>
      </c>
      <c r="W105">
        <v>385566.66549298883</v>
      </c>
      <c r="X105">
        <v>720228.91953406937</v>
      </c>
      <c r="Y105">
        <v>1309947.9596011473</v>
      </c>
      <c r="Z105">
        <v>1401233.2638015128</v>
      </c>
      <c r="AA105">
        <v>1245382.1984027519</v>
      </c>
      <c r="AB105">
        <v>1761825.8026605307</v>
      </c>
      <c r="AC105">
        <v>1011558.0091461373</v>
      </c>
      <c r="AD105">
        <v>1925416.5849078724</v>
      </c>
      <c r="AE105">
        <v>2045033.6998592187</v>
      </c>
      <c r="AF105">
        <v>2174017.5562485019</v>
      </c>
      <c r="AG105">
        <v>1921125.9877975218</v>
      </c>
      <c r="AH105">
        <v>2731032.6899877768</v>
      </c>
      <c r="AI105">
        <v>1568165.7878430558</v>
      </c>
      <c r="AJ105">
        <v>2999340.0886884462</v>
      </c>
      <c r="AK105">
        <v>5907811.9478008179</v>
      </c>
      <c r="AL105">
        <v>6219243.3101329301</v>
      </c>
      <c r="AM105">
        <v>5401984.3333204361</v>
      </c>
      <c r="AN105">
        <v>7685151.9844435602</v>
      </c>
      <c r="AO105">
        <v>4584084.1045616893</v>
      </c>
      <c r="AP105">
        <v>8576974.6745943688</v>
      </c>
      <c r="AQ105">
        <v>26315285.237747349</v>
      </c>
      <c r="AR105">
        <v>27211483.210436035</v>
      </c>
      <c r="AS105">
        <v>23433015.48280504</v>
      </c>
      <c r="AT105">
        <v>31985799.39110795</v>
      </c>
      <c r="AU105">
        <v>21796666.606019005</v>
      </c>
      <c r="AV105">
        <v>38132970.399701871</v>
      </c>
      <c r="AW105">
        <v>15257.2262004267</v>
      </c>
      <c r="AX105">
        <v>11980.095921821408</v>
      </c>
      <c r="AY105">
        <v>18714.32216543761</v>
      </c>
      <c r="AZ105">
        <v>15667.035602563308</v>
      </c>
      <c r="BA105">
        <v>9526.5674058861186</v>
      </c>
      <c r="BB105">
        <v>14898.406225185661</v>
      </c>
      <c r="BC105">
        <v>42159.522439285174</v>
      </c>
      <c r="BD105">
        <v>39650.636460621812</v>
      </c>
      <c r="BE105">
        <v>46681.975859204045</v>
      </c>
      <c r="BF105">
        <v>48910.872657906526</v>
      </c>
      <c r="BG105">
        <v>32255.356085933301</v>
      </c>
      <c r="BH105">
        <v>50454.779514620765</v>
      </c>
      <c r="BI105">
        <v>75787.392737858245</v>
      </c>
      <c r="BJ105">
        <v>74238.812134122316</v>
      </c>
      <c r="BK105">
        <v>81641.542976412064</v>
      </c>
      <c r="BL105">
        <v>90465.668977085545</v>
      </c>
      <c r="BM105">
        <v>60666.341935992277</v>
      </c>
      <c r="BN105">
        <v>94900.24612641464</v>
      </c>
    </row>
    <row r="106" spans="1:66" x14ac:dyDescent="0.2">
      <c r="A106">
        <v>2017</v>
      </c>
      <c r="B106">
        <v>71859.12662583818</v>
      </c>
      <c r="C106">
        <v>75533.304674078754</v>
      </c>
      <c r="D106">
        <v>88575.778041078462</v>
      </c>
      <c r="E106">
        <v>56343.52008632206</v>
      </c>
      <c r="F106">
        <v>96426.480350409707</v>
      </c>
      <c r="G106">
        <v>127353.63471351407</v>
      </c>
      <c r="H106">
        <v>131025.90276252815</v>
      </c>
      <c r="I106">
        <v>132841.45041133487</v>
      </c>
      <c r="J106">
        <v>161106.12082598067</v>
      </c>
      <c r="K106">
        <v>102288.29684668065</v>
      </c>
      <c r="L106">
        <v>176489.6947920518</v>
      </c>
      <c r="M106">
        <v>329838.54622582719</v>
      </c>
      <c r="N106">
        <v>352989.09832418209</v>
      </c>
      <c r="O106">
        <v>338464.06339239987</v>
      </c>
      <c r="P106">
        <v>438745.41591366165</v>
      </c>
      <c r="Q106">
        <v>263121.43889165082</v>
      </c>
      <c r="R106">
        <v>491538.93468341778</v>
      </c>
      <c r="S106">
        <v>494317.18083832151</v>
      </c>
      <c r="T106">
        <v>530491.27704974543</v>
      </c>
      <c r="U106">
        <v>505911.66231138381</v>
      </c>
      <c r="V106">
        <v>665966.18152060558</v>
      </c>
      <c r="W106">
        <v>386374.34995642293</v>
      </c>
      <c r="X106">
        <v>738317.48464974808</v>
      </c>
      <c r="Y106">
        <v>1340225.5937600115</v>
      </c>
      <c r="Z106">
        <v>1433976.197037953</v>
      </c>
      <c r="AA106">
        <v>1368278.0802219843</v>
      </c>
      <c r="AB106">
        <v>1809601.5727134962</v>
      </c>
      <c r="AC106">
        <v>1016968.8053176395</v>
      </c>
      <c r="AD106">
        <v>1985377.9667086543</v>
      </c>
      <c r="AE106">
        <v>2102442.8234758805</v>
      </c>
      <c r="AF106">
        <v>2234209.0580264139</v>
      </c>
      <c r="AG106">
        <v>2147248.8706064434</v>
      </c>
      <c r="AH106">
        <v>2813748.3553160941</v>
      </c>
      <c r="AI106">
        <v>1586927.5393065275</v>
      </c>
      <c r="AJ106">
        <v>3097921.3034909423</v>
      </c>
      <c r="AK106">
        <v>6151013.0037417747</v>
      </c>
      <c r="AL106">
        <v>6483196.5678673321</v>
      </c>
      <c r="AM106">
        <v>6340894.155348802</v>
      </c>
      <c r="AN106">
        <v>8041067.9467897834</v>
      </c>
      <c r="AO106">
        <v>4707434.7028743662</v>
      </c>
      <c r="AP106">
        <v>8977276.9591768868</v>
      </c>
      <c r="AQ106">
        <v>28916846.712310582</v>
      </c>
      <c r="AR106">
        <v>29901566.842922337</v>
      </c>
      <c r="AS106">
        <v>30813363.039075229</v>
      </c>
      <c r="AT106">
        <v>35242049.063068815</v>
      </c>
      <c r="AU106">
        <v>23755433.837485638</v>
      </c>
      <c r="AV106">
        <v>42076800.647871211</v>
      </c>
      <c r="AW106">
        <v>16364.618538162287</v>
      </c>
      <c r="AX106">
        <v>12692.350489148201</v>
      </c>
      <c r="AY106">
        <v>18225.15893682263</v>
      </c>
      <c r="AZ106">
        <v>16045.435256176284</v>
      </c>
      <c r="BA106">
        <v>10398.743325963464</v>
      </c>
      <c r="BB106">
        <v>16363.265908767607</v>
      </c>
      <c r="BC106">
        <v>43194.746670283843</v>
      </c>
      <c r="BD106">
        <v>40622.463103799964</v>
      </c>
      <c r="BE106">
        <v>46318.77592759861</v>
      </c>
      <c r="BF106">
        <v>49668.040499680326</v>
      </c>
      <c r="BG106">
        <v>33368.195774618856</v>
      </c>
      <c r="BH106">
        <v>52525.096535631041</v>
      </c>
      <c r="BI106">
        <v>76732.406835435788</v>
      </c>
      <c r="BJ106">
        <v>75535.103872114661</v>
      </c>
      <c r="BK106">
        <v>81435.797166068587</v>
      </c>
      <c r="BL106">
        <v>91696.297054060371</v>
      </c>
      <c r="BM106">
        <v>62080.011335438103</v>
      </c>
      <c r="BN106">
        <v>97727.384819210318</v>
      </c>
    </row>
    <row r="107" spans="1:66" x14ac:dyDescent="0.2">
      <c r="A107">
        <v>2018</v>
      </c>
      <c r="B107">
        <v>73083.376254622315</v>
      </c>
      <c r="C107">
        <v>76867.118101448999</v>
      </c>
      <c r="D107">
        <v>90082.643153452242</v>
      </c>
      <c r="E107">
        <v>57306.853893312262</v>
      </c>
      <c r="F107">
        <v>98039.75433847931</v>
      </c>
      <c r="G107">
        <v>129567.26893639551</v>
      </c>
      <c r="H107">
        <v>133339.45867283302</v>
      </c>
      <c r="I107">
        <v>135126.02639274829</v>
      </c>
      <c r="J107">
        <v>163850.80319542717</v>
      </c>
      <c r="K107">
        <v>104161.98353509896</v>
      </c>
      <c r="L107">
        <v>179449.70972962712</v>
      </c>
      <c r="M107">
        <v>335773.69238459645</v>
      </c>
      <c r="N107">
        <v>359099.56534226943</v>
      </c>
      <c r="O107">
        <v>344250.68568044232</v>
      </c>
      <c r="P107">
        <v>446070.73200454575</v>
      </c>
      <c r="Q107">
        <v>268006.10601889266</v>
      </c>
      <c r="R107">
        <v>500101.26128941315</v>
      </c>
      <c r="S107">
        <v>504119.95557889866</v>
      </c>
      <c r="T107">
        <v>540478.8265371006</v>
      </c>
      <c r="U107">
        <v>515591.66367424483</v>
      </c>
      <c r="V107">
        <v>677682.29604727181</v>
      </c>
      <c r="W107">
        <v>394172.00881769083</v>
      </c>
      <c r="X107">
        <v>752630.40692761575</v>
      </c>
      <c r="Y107">
        <v>1372232.9329670104</v>
      </c>
      <c r="Z107">
        <v>1466013.0919900818</v>
      </c>
      <c r="AA107">
        <v>1400914.0556404304</v>
      </c>
      <c r="AB107">
        <v>1847139.5556180261</v>
      </c>
      <c r="AC107">
        <v>1045057.3142201938</v>
      </c>
      <c r="AD107">
        <v>2032689.5232370433</v>
      </c>
      <c r="AE107">
        <v>2151258.6089942511</v>
      </c>
      <c r="AF107">
        <v>2285771.7601655619</v>
      </c>
      <c r="AG107">
        <v>2197991.4564494179</v>
      </c>
      <c r="AH107">
        <v>2870569.9358135024</v>
      </c>
      <c r="AI107">
        <v>1631196.0334509013</v>
      </c>
      <c r="AJ107">
        <v>3171450.8453982254</v>
      </c>
      <c r="AK107">
        <v>6288145.2490621377</v>
      </c>
      <c r="AL107">
        <v>6622117.211335334</v>
      </c>
      <c r="AM107">
        <v>6484870.008398436</v>
      </c>
      <c r="AN107">
        <v>8179283.3838032968</v>
      </c>
      <c r="AO107">
        <v>4845193.7735890076</v>
      </c>
      <c r="AP107">
        <v>9180591.5722216293</v>
      </c>
      <c r="AQ107">
        <v>29319391.162579093</v>
      </c>
      <c r="AR107">
        <v>30325900.021488834</v>
      </c>
      <c r="AS107">
        <v>31318242.581857063</v>
      </c>
      <c r="AT107">
        <v>35511015.279189408</v>
      </c>
      <c r="AU107">
        <v>24333492.55524775</v>
      </c>
      <c r="AV107">
        <v>42583041.256157629</v>
      </c>
      <c r="AW107">
        <v>16599.48357284912</v>
      </c>
      <c r="AX107">
        <v>12827.293836411607</v>
      </c>
      <c r="AY107">
        <v>18608.20981014971</v>
      </c>
      <c r="AZ107">
        <v>16314.483111477313</v>
      </c>
      <c r="BA107">
        <v>10451.724251525562</v>
      </c>
      <c r="BB107">
        <v>16629.798947331496</v>
      </c>
      <c r="BC107">
        <v>43895.563351291843</v>
      </c>
      <c r="BD107">
        <v>41303.799689328182</v>
      </c>
      <c r="BE107">
        <v>47157.83281489418</v>
      </c>
      <c r="BF107">
        <v>50528.411058886304</v>
      </c>
      <c r="BG107">
        <v>33895.825879358883</v>
      </c>
      <c r="BH107">
        <v>53366.253566153326</v>
      </c>
      <c r="BI107">
        <v>78015.663074345241</v>
      </c>
      <c r="BJ107">
        <v>76899.432005473893</v>
      </c>
      <c r="BK107">
        <v>82844.861570824767</v>
      </c>
      <c r="BL107">
        <v>93295.820993147528</v>
      </c>
      <c r="BM107">
        <v>63200.952914150519</v>
      </c>
      <c r="BN107">
        <v>99286.821839680619</v>
      </c>
    </row>
    <row r="108" spans="1:66" x14ac:dyDescent="0.2">
      <c r="A108">
        <v>2019</v>
      </c>
      <c r="B108">
        <v>73451.35590443539</v>
      </c>
      <c r="C108">
        <v>77382.353767758672</v>
      </c>
      <c r="D108">
        <v>90660.111491689779</v>
      </c>
      <c r="E108">
        <v>57480.412253420451</v>
      </c>
      <c r="F108">
        <v>98533.390195506479</v>
      </c>
      <c r="G108">
        <v>130262.62359460964</v>
      </c>
      <c r="H108">
        <v>134101.39587301092</v>
      </c>
      <c r="I108">
        <v>136001.85232772847</v>
      </c>
      <c r="J108">
        <v>164960.83621202185</v>
      </c>
      <c r="K108">
        <v>104580.72272297167</v>
      </c>
      <c r="L108">
        <v>180386.63184340642</v>
      </c>
      <c r="M108">
        <v>336711.66223358165</v>
      </c>
      <c r="N108">
        <v>360479.78944394994</v>
      </c>
      <c r="O108">
        <v>345286.62222954858</v>
      </c>
      <c r="P108">
        <v>448248.8759442186</v>
      </c>
      <c r="Q108">
        <v>268456.36456240772</v>
      </c>
      <c r="R108">
        <v>501788.49885415542</v>
      </c>
      <c r="S108">
        <v>504550.95006772154</v>
      </c>
      <c r="T108">
        <v>541553.06634644803</v>
      </c>
      <c r="U108">
        <v>516066.5909936828</v>
      </c>
      <c r="V108">
        <v>679954.45670937956</v>
      </c>
      <c r="W108">
        <v>393878.86285739689</v>
      </c>
      <c r="X108">
        <v>753852.95303966594</v>
      </c>
      <c r="Y108">
        <v>1366207.9485417421</v>
      </c>
      <c r="Z108">
        <v>1461320.9104910821</v>
      </c>
      <c r="AA108">
        <v>1393771.914423357</v>
      </c>
      <c r="AB108">
        <v>1845091.0825336776</v>
      </c>
      <c r="AC108">
        <v>1036464.4935731781</v>
      </c>
      <c r="AD108">
        <v>2025826.1760363725</v>
      </c>
      <c r="AE108">
        <v>2135638.2092397301</v>
      </c>
      <c r="AF108">
        <v>2272399.0467116418</v>
      </c>
      <c r="AG108">
        <v>2179641.4744870011</v>
      </c>
      <c r="AH108">
        <v>2860073.5414440413</v>
      </c>
      <c r="AI108">
        <v>1613297.0040872784</v>
      </c>
      <c r="AJ108">
        <v>3151670.0431172368</v>
      </c>
      <c r="AK108">
        <v>6191165.9230564069</v>
      </c>
      <c r="AL108">
        <v>6526746.6713767117</v>
      </c>
      <c r="AM108">
        <v>6373260.7705774177</v>
      </c>
      <c r="AN108">
        <v>8091264.8448841209</v>
      </c>
      <c r="AO108">
        <v>4740560.7631225307</v>
      </c>
      <c r="AP108">
        <v>9052234.9015493058</v>
      </c>
      <c r="AQ108">
        <v>28198741.262637425</v>
      </c>
      <c r="AR108">
        <v>29220346.41285485</v>
      </c>
      <c r="AS108">
        <v>30025169.956462011</v>
      </c>
      <c r="AT108">
        <v>34415054.833697364</v>
      </c>
      <c r="AU108">
        <v>23205167.138031937</v>
      </c>
      <c r="AV108">
        <v>41085470.613924973</v>
      </c>
      <c r="AW108">
        <v>16640.088214261141</v>
      </c>
      <c r="AX108">
        <v>12801.315935859848</v>
      </c>
      <c r="AY108">
        <v>18762.855207788893</v>
      </c>
      <c r="AZ108">
        <v>16359.386771357691</v>
      </c>
      <c r="BA108">
        <v>10380.101783869237</v>
      </c>
      <c r="BB108">
        <v>16680.148547606557</v>
      </c>
      <c r="BC108">
        <v>44200.210756752458</v>
      </c>
      <c r="BD108">
        <v>41559.307733378213</v>
      </c>
      <c r="BE108">
        <v>47615.212827559793</v>
      </c>
      <c r="BF108">
        <v>50928.026552519899</v>
      </c>
      <c r="BG108">
        <v>34038.639774644093</v>
      </c>
      <c r="BH108">
        <v>53727.267011212156</v>
      </c>
      <c r="BI108">
        <v>78650.363934866604</v>
      </c>
      <c r="BJ108">
        <v>77506.79748027616</v>
      </c>
      <c r="BK108">
        <v>83680.659852273428</v>
      </c>
      <c r="BL108">
        <v>94138.826278972672</v>
      </c>
      <c r="BM108">
        <v>63611.812263112653</v>
      </c>
      <c r="BN108">
        <v>100036.16509071917</v>
      </c>
    </row>
  </sheetData>
  <pageMargins left="0.75" right="0.75" top="1" bottom="1" header="0.5" footer="0.5"/>
  <extLst>
    <ext xmlns:mx="http://schemas.microsoft.com/office/mac/excel/2008/main" uri="{64002731-A6B0-56B0-2670-7721B7C09600}">
      <mx:PLV Mode="0" OnePage="0" WScale="0"/>
    </ext>
  </extLs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tabColor theme="9" tint="0.39997558519241921"/>
  </sheetPr>
  <dimension ref="A1:G108"/>
  <sheetViews>
    <sheetView workbookViewId="0">
      <pane xSplit="1" ySplit="1" topLeftCell="B77" activePane="bottomRight" state="frozen"/>
      <selection activeCell="D32" sqref="D32"/>
      <selection pane="topRight" activeCell="D32" sqref="D32"/>
      <selection pane="bottomLeft" activeCell="D32" sqref="D32"/>
      <selection pane="bottomRight" activeCell="D32" sqref="D32"/>
    </sheetView>
  </sheetViews>
  <sheetFormatPr baseColWidth="10" defaultColWidth="8.83203125" defaultRowHeight="16" x14ac:dyDescent="0.2"/>
  <sheetData>
    <row r="1" spans="1:7" x14ac:dyDescent="0.2">
      <c r="A1" t="s">
        <v>1</v>
      </c>
      <c r="B1" t="s">
        <v>211</v>
      </c>
      <c r="C1" t="s">
        <v>210</v>
      </c>
      <c r="D1" t="s">
        <v>212</v>
      </c>
      <c r="E1" t="s">
        <v>213</v>
      </c>
      <c r="F1" t="s">
        <v>214</v>
      </c>
      <c r="G1" t="s">
        <v>215</v>
      </c>
    </row>
    <row r="2" spans="1:7" x14ac:dyDescent="0.2">
      <c r="A2">
        <v>1913</v>
      </c>
    </row>
    <row r="3" spans="1:7" x14ac:dyDescent="0.2">
      <c r="A3">
        <v>1914</v>
      </c>
    </row>
    <row r="4" spans="1:7" x14ac:dyDescent="0.2">
      <c r="A4">
        <v>1915</v>
      </c>
    </row>
    <row r="5" spans="1:7" x14ac:dyDescent="0.2">
      <c r="A5">
        <v>1916</v>
      </c>
    </row>
    <row r="6" spans="1:7" x14ac:dyDescent="0.2">
      <c r="A6">
        <v>1917</v>
      </c>
    </row>
    <row r="7" spans="1:7" x14ac:dyDescent="0.2">
      <c r="A7">
        <v>1918</v>
      </c>
    </row>
    <row r="8" spans="1:7" x14ac:dyDescent="0.2">
      <c r="A8">
        <v>1919</v>
      </c>
    </row>
    <row r="9" spans="1:7" x14ac:dyDescent="0.2">
      <c r="A9">
        <v>1920</v>
      </c>
    </row>
    <row r="10" spans="1:7" x14ac:dyDescent="0.2">
      <c r="A10">
        <v>1921</v>
      </c>
    </row>
    <row r="11" spans="1:7" x14ac:dyDescent="0.2">
      <c r="A11">
        <v>1922</v>
      </c>
    </row>
    <row r="12" spans="1:7" x14ac:dyDescent="0.2">
      <c r="A12">
        <v>1923</v>
      </c>
    </row>
    <row r="13" spans="1:7" x14ac:dyDescent="0.2">
      <c r="A13">
        <v>1924</v>
      </c>
    </row>
    <row r="14" spans="1:7" x14ac:dyDescent="0.2">
      <c r="A14">
        <v>1925</v>
      </c>
    </row>
    <row r="15" spans="1:7" x14ac:dyDescent="0.2">
      <c r="A15">
        <v>1926</v>
      </c>
    </row>
    <row r="16" spans="1:7" x14ac:dyDescent="0.2">
      <c r="A16">
        <v>1927</v>
      </c>
    </row>
    <row r="17" spans="1:1" x14ac:dyDescent="0.2">
      <c r="A17">
        <v>1928</v>
      </c>
    </row>
    <row r="18" spans="1:1" x14ac:dyDescent="0.2">
      <c r="A18">
        <v>1929</v>
      </c>
    </row>
    <row r="19" spans="1:1" x14ac:dyDescent="0.2">
      <c r="A19">
        <v>1930</v>
      </c>
    </row>
    <row r="20" spans="1:1" x14ac:dyDescent="0.2">
      <c r="A20">
        <v>1931</v>
      </c>
    </row>
    <row r="21" spans="1:1" x14ac:dyDescent="0.2">
      <c r="A21">
        <v>1932</v>
      </c>
    </row>
    <row r="22" spans="1:1" x14ac:dyDescent="0.2">
      <c r="A22">
        <v>1933</v>
      </c>
    </row>
    <row r="23" spans="1:1" x14ac:dyDescent="0.2">
      <c r="A23">
        <v>1934</v>
      </c>
    </row>
    <row r="24" spans="1:1" x14ac:dyDescent="0.2">
      <c r="A24">
        <v>1935</v>
      </c>
    </row>
    <row r="25" spans="1:1" x14ac:dyDescent="0.2">
      <c r="A25">
        <v>1936</v>
      </c>
    </row>
    <row r="26" spans="1:1" x14ac:dyDescent="0.2">
      <c r="A26">
        <v>1937</v>
      </c>
    </row>
    <row r="27" spans="1:1" x14ac:dyDescent="0.2">
      <c r="A27">
        <v>1938</v>
      </c>
    </row>
    <row r="28" spans="1:1" x14ac:dyDescent="0.2">
      <c r="A28">
        <v>1939</v>
      </c>
    </row>
    <row r="29" spans="1:1" x14ac:dyDescent="0.2">
      <c r="A29">
        <v>1940</v>
      </c>
    </row>
    <row r="30" spans="1:1" x14ac:dyDescent="0.2">
      <c r="A30">
        <v>1941</v>
      </c>
    </row>
    <row r="31" spans="1:1" x14ac:dyDescent="0.2">
      <c r="A31">
        <v>1942</v>
      </c>
    </row>
    <row r="32" spans="1:1" x14ac:dyDescent="0.2">
      <c r="A32">
        <v>1943</v>
      </c>
    </row>
    <row r="33" spans="1:1" x14ac:dyDescent="0.2">
      <c r="A33">
        <v>1944</v>
      </c>
    </row>
    <row r="34" spans="1:1" x14ac:dyDescent="0.2">
      <c r="A34">
        <v>1945</v>
      </c>
    </row>
    <row r="35" spans="1:1" x14ac:dyDescent="0.2">
      <c r="A35">
        <v>1946</v>
      </c>
    </row>
    <row r="36" spans="1:1" x14ac:dyDescent="0.2">
      <c r="A36">
        <v>1947</v>
      </c>
    </row>
    <row r="37" spans="1:1" x14ac:dyDescent="0.2">
      <c r="A37">
        <v>1948</v>
      </c>
    </row>
    <row r="38" spans="1:1" x14ac:dyDescent="0.2">
      <c r="A38">
        <v>1949</v>
      </c>
    </row>
    <row r="39" spans="1:1" x14ac:dyDescent="0.2">
      <c r="A39">
        <v>1950</v>
      </c>
    </row>
    <row r="40" spans="1:1" x14ac:dyDescent="0.2">
      <c r="A40">
        <v>1951</v>
      </c>
    </row>
    <row r="41" spans="1:1" x14ac:dyDescent="0.2">
      <c r="A41">
        <v>1952</v>
      </c>
    </row>
    <row r="42" spans="1:1" x14ac:dyDescent="0.2">
      <c r="A42">
        <v>1953</v>
      </c>
    </row>
    <row r="43" spans="1:1" x14ac:dyDescent="0.2">
      <c r="A43">
        <v>1954</v>
      </c>
    </row>
    <row r="44" spans="1:1" x14ac:dyDescent="0.2">
      <c r="A44">
        <v>1955</v>
      </c>
    </row>
    <row r="45" spans="1:1" x14ac:dyDescent="0.2">
      <c r="A45">
        <v>1956</v>
      </c>
    </row>
    <row r="46" spans="1:1" x14ac:dyDescent="0.2">
      <c r="A46">
        <v>1957</v>
      </c>
    </row>
    <row r="47" spans="1:1" x14ac:dyDescent="0.2">
      <c r="A47">
        <v>1958</v>
      </c>
    </row>
    <row r="48" spans="1:1" x14ac:dyDescent="0.2">
      <c r="A48">
        <v>1959</v>
      </c>
    </row>
    <row r="49" spans="1:7" x14ac:dyDescent="0.2">
      <c r="A49">
        <v>1960</v>
      </c>
    </row>
    <row r="50" spans="1:7" x14ac:dyDescent="0.2">
      <c r="A50">
        <v>1961</v>
      </c>
    </row>
    <row r="51" spans="1:7" x14ac:dyDescent="0.2">
      <c r="A51">
        <v>1962</v>
      </c>
      <c r="B51">
        <v>25181.465093411996</v>
      </c>
      <c r="C51">
        <v>18035.37364798427</v>
      </c>
      <c r="D51">
        <v>27223.205506391347</v>
      </c>
      <c r="E51">
        <v>38112.48770894789</v>
      </c>
      <c r="F51">
        <v>7146.09130859375</v>
      </c>
      <c r="G51">
        <v>34709.587020648971</v>
      </c>
    </row>
    <row r="52" spans="1:7" x14ac:dyDescent="0.2">
      <c r="A52">
        <v>1963</v>
      </c>
      <c r="B52">
        <v>25984.783792002541</v>
      </c>
      <c r="C52">
        <v>18939.20626495254</v>
      </c>
      <c r="D52">
        <v>28163.164599937598</v>
      </c>
      <c r="E52">
        <v>39395.358708442771</v>
      </c>
      <c r="F52">
        <v>7541.6533203125</v>
      </c>
      <c r="G52">
        <v>36205.680448149251</v>
      </c>
    </row>
    <row r="53" spans="1:7" x14ac:dyDescent="0.2">
      <c r="A53">
        <v>1964</v>
      </c>
      <c r="B53">
        <v>26788.102490593086</v>
      </c>
      <c r="C53">
        <v>19843.038881920806</v>
      </c>
      <c r="D53">
        <v>29103.123693483845</v>
      </c>
      <c r="E53">
        <v>40678.229707937651</v>
      </c>
      <c r="F53">
        <v>7937.21533203125</v>
      </c>
      <c r="G53">
        <v>37701.773875649531</v>
      </c>
    </row>
    <row r="54" spans="1:7" x14ac:dyDescent="0.2">
      <c r="A54">
        <v>1965</v>
      </c>
      <c r="B54">
        <v>28375.652976898273</v>
      </c>
      <c r="C54">
        <v>21275.996542805926</v>
      </c>
      <c r="D54">
        <v>30637.071074356412</v>
      </c>
      <c r="E54">
        <v>43048.069057659872</v>
      </c>
      <c r="F54">
        <v>8541.9384765625</v>
      </c>
      <c r="G54">
        <v>39825.129362067193</v>
      </c>
    </row>
    <row r="55" spans="1:7" x14ac:dyDescent="0.2">
      <c r="A55">
        <v>1966</v>
      </c>
      <c r="B55">
        <v>29963.203463203463</v>
      </c>
      <c r="C55">
        <v>22708.954203691046</v>
      </c>
      <c r="D55">
        <v>32171.018455228979</v>
      </c>
      <c r="E55">
        <v>45417.908407382092</v>
      </c>
      <c r="F55">
        <v>9146.662109375</v>
      </c>
      <c r="G55">
        <v>41948.484848484848</v>
      </c>
    </row>
    <row r="56" spans="1:7" x14ac:dyDescent="0.2">
      <c r="A56">
        <v>1967</v>
      </c>
      <c r="B56">
        <v>30331.588557516738</v>
      </c>
      <c r="C56">
        <v>24203.994909533558</v>
      </c>
      <c r="D56">
        <v>32782.626016710012</v>
      </c>
      <c r="E56">
        <v>45037.813312676364</v>
      </c>
      <c r="F56">
        <v>11336.0478515625</v>
      </c>
      <c r="G56">
        <v>44118.67426547889</v>
      </c>
    </row>
    <row r="57" spans="1:7" x14ac:dyDescent="0.2">
      <c r="A57">
        <v>1968</v>
      </c>
      <c r="B57">
        <v>31130.964251617694</v>
      </c>
      <c r="C57">
        <v>24669.820727697039</v>
      </c>
      <c r="D57">
        <v>33480.470987588837</v>
      </c>
      <c r="E57">
        <v>45521.693009440969</v>
      </c>
      <c r="F57">
        <v>11453.845703125</v>
      </c>
      <c r="G57">
        <v>44346.939641455392</v>
      </c>
    </row>
    <row r="58" spans="1:7" x14ac:dyDescent="0.2">
      <c r="A58">
        <v>1969</v>
      </c>
      <c r="B58">
        <v>32188.141333468127</v>
      </c>
      <c r="C58">
        <v>25470.616185613912</v>
      </c>
      <c r="D58">
        <v>34707.213263913458</v>
      </c>
      <c r="E58">
        <v>47302.572916140118</v>
      </c>
      <c r="F58">
        <v>12035.5654296875</v>
      </c>
      <c r="G58">
        <v>45903.088510337155</v>
      </c>
    </row>
    <row r="59" spans="1:7" x14ac:dyDescent="0.2">
      <c r="A59">
        <v>1970</v>
      </c>
      <c r="B59">
        <v>31627.474320821733</v>
      </c>
      <c r="C59">
        <v>25248.824037630795</v>
      </c>
      <c r="D59">
        <v>34285.245272151289</v>
      </c>
      <c r="E59">
        <v>45713.660362868388</v>
      </c>
      <c r="F59">
        <v>11694.1923828125</v>
      </c>
      <c r="G59">
        <v>44650.551982336568</v>
      </c>
    </row>
    <row r="60" spans="1:7" x14ac:dyDescent="0.2">
      <c r="A60">
        <v>1971</v>
      </c>
      <c r="B60">
        <v>31116.392543859649</v>
      </c>
      <c r="C60">
        <v>24285.964912280702</v>
      </c>
      <c r="D60">
        <v>34152.138157894733</v>
      </c>
      <c r="E60">
        <v>45030.226608187135</v>
      </c>
      <c r="F60">
        <v>11384.0458984375</v>
      </c>
      <c r="G60">
        <v>43765.332602339178</v>
      </c>
    </row>
    <row r="61" spans="1:7" x14ac:dyDescent="0.2">
      <c r="A61">
        <v>1972</v>
      </c>
      <c r="B61">
        <v>32246.589018302824</v>
      </c>
      <c r="C61">
        <v>25942.744548559418</v>
      </c>
      <c r="D61">
        <v>35156.055696645941</v>
      </c>
      <c r="E61">
        <v>46793.922410018386</v>
      </c>
      <c r="F61">
        <v>12122.77734375</v>
      </c>
      <c r="G61">
        <v>43884.455731675276</v>
      </c>
    </row>
    <row r="62" spans="1:7" x14ac:dyDescent="0.2">
      <c r="A62">
        <v>1973</v>
      </c>
      <c r="B62">
        <v>33564.361039608077</v>
      </c>
      <c r="C62">
        <v>26667.574524620115</v>
      </c>
      <c r="D62">
        <v>36782.861413269122</v>
      </c>
      <c r="E62">
        <v>48277.505604915728</v>
      </c>
      <c r="F62">
        <v>13103.89453125</v>
      </c>
      <c r="G62">
        <v>44829.112347421746</v>
      </c>
    </row>
    <row r="63" spans="1:7" x14ac:dyDescent="0.2">
      <c r="A63">
        <v>1974</v>
      </c>
      <c r="B63">
        <v>33009.905227759096</v>
      </c>
      <c r="C63">
        <v>26450.244573524917</v>
      </c>
      <c r="D63">
        <v>36183.934576582084</v>
      </c>
      <c r="E63">
        <v>46552.430449403852</v>
      </c>
      <c r="F63">
        <v>13965.7294921875</v>
      </c>
      <c r="G63">
        <v>44436.410883521858</v>
      </c>
    </row>
    <row r="64" spans="1:7" x14ac:dyDescent="0.2">
      <c r="A64">
        <v>1975</v>
      </c>
      <c r="B64">
        <v>31086.035087719298</v>
      </c>
      <c r="C64">
        <v>25063.115789473686</v>
      </c>
      <c r="D64">
        <v>34194.638596491226</v>
      </c>
      <c r="E64">
        <v>43131.873684210528</v>
      </c>
      <c r="F64">
        <v>13794.427734375</v>
      </c>
      <c r="G64">
        <v>40800.42105263158</v>
      </c>
    </row>
    <row r="65" spans="1:7" x14ac:dyDescent="0.2">
      <c r="A65">
        <v>1976</v>
      </c>
      <c r="B65">
        <v>32424.381155177001</v>
      </c>
      <c r="C65">
        <v>26344.809688581314</v>
      </c>
      <c r="D65">
        <v>35556.281607665689</v>
      </c>
      <c r="E65">
        <v>44215.065211605004</v>
      </c>
      <c r="F65">
        <v>15106.8134765625</v>
      </c>
      <c r="G65">
        <v>41635.853074261373</v>
      </c>
    </row>
    <row r="66" spans="1:7" x14ac:dyDescent="0.2">
      <c r="A66">
        <v>1977</v>
      </c>
      <c r="B66">
        <v>33179.770980392161</v>
      </c>
      <c r="C66">
        <v>27099.708235294118</v>
      </c>
      <c r="D66">
        <v>36480.376470588235</v>
      </c>
      <c r="E66">
        <v>45166.180392156864</v>
      </c>
      <c r="F66">
        <v>15981.87890625</v>
      </c>
      <c r="G66">
        <v>42386.723137254907</v>
      </c>
    </row>
    <row r="67" spans="1:7" x14ac:dyDescent="0.2">
      <c r="A67">
        <v>1978</v>
      </c>
      <c r="B67">
        <v>34133.090674259547</v>
      </c>
      <c r="C67">
        <v>28444.242228549621</v>
      </c>
      <c r="D67">
        <v>37708.938268705781</v>
      </c>
      <c r="E67">
        <v>46811.095781841665</v>
      </c>
      <c r="F67">
        <v>17716.69921875</v>
      </c>
      <c r="G67">
        <v>43235.248187395424</v>
      </c>
    </row>
    <row r="68" spans="1:7" x14ac:dyDescent="0.2">
      <c r="A68">
        <v>1979</v>
      </c>
      <c r="B68">
        <v>34552.103963753761</v>
      </c>
      <c r="C68">
        <v>28693.268943812905</v>
      </c>
      <c r="D68">
        <v>37857.087821156296</v>
      </c>
      <c r="E68">
        <v>46269.774003635473</v>
      </c>
      <c r="F68">
        <v>18177.412109375</v>
      </c>
      <c r="G68">
        <v>42964.790146232939</v>
      </c>
    </row>
    <row r="69" spans="1:7" x14ac:dyDescent="0.2">
      <c r="A69">
        <v>1980</v>
      </c>
      <c r="B69">
        <v>33373.241681609885</v>
      </c>
      <c r="C69">
        <v>27857.003387128912</v>
      </c>
      <c r="D69">
        <v>36958.796573022519</v>
      </c>
      <c r="E69">
        <v>44129.906355847779</v>
      </c>
      <c r="F69">
        <v>17789.869140625</v>
      </c>
      <c r="G69">
        <v>41371.787208607297</v>
      </c>
    </row>
    <row r="70" spans="1:7" x14ac:dyDescent="0.2">
      <c r="A70">
        <v>1981</v>
      </c>
      <c r="B70">
        <v>33016.531634046427</v>
      </c>
      <c r="C70">
        <v>27471.770596267637</v>
      </c>
      <c r="D70">
        <v>36545.015930814749</v>
      </c>
      <c r="E70">
        <v>43601.984524351392</v>
      </c>
      <c r="F70">
        <v>18020.47265625</v>
      </c>
      <c r="G70">
        <v>40577.569412835684</v>
      </c>
    </row>
    <row r="71" spans="1:7" x14ac:dyDescent="0.2">
      <c r="A71">
        <v>1982</v>
      </c>
      <c r="B71">
        <v>31328.535607895239</v>
      </c>
      <c r="C71">
        <v>26107.113006579366</v>
      </c>
      <c r="D71">
        <v>34888.596472428791</v>
      </c>
      <c r="E71">
        <v>40822.031246651371</v>
      </c>
      <c r="F71">
        <v>17562.966796875</v>
      </c>
      <c r="G71">
        <v>38211.31994599344</v>
      </c>
    </row>
    <row r="72" spans="1:7" x14ac:dyDescent="0.2">
      <c r="A72">
        <v>1983</v>
      </c>
      <c r="B72">
        <v>31374.170105315025</v>
      </c>
      <c r="C72">
        <v>26145.141754429187</v>
      </c>
      <c r="D72">
        <v>34784.405986327525</v>
      </c>
      <c r="E72">
        <v>39331.387161010862</v>
      </c>
      <c r="F72">
        <v>18301.599609375</v>
      </c>
      <c r="G72">
        <v>37739.943749871694</v>
      </c>
    </row>
    <row r="73" spans="1:7" x14ac:dyDescent="0.2">
      <c r="A73">
        <v>1984</v>
      </c>
      <c r="B73">
        <v>33479.879072892174</v>
      </c>
      <c r="C73">
        <v>28009.310596929401</v>
      </c>
      <c r="D73">
        <v>36543.397419431327</v>
      </c>
      <c r="E73">
        <v>42013.965895394103</v>
      </c>
      <c r="F73">
        <v>19365.8125</v>
      </c>
      <c r="G73">
        <v>40482.206722124523</v>
      </c>
    </row>
    <row r="74" spans="1:7" x14ac:dyDescent="0.2">
      <c r="A74">
        <v>1985</v>
      </c>
      <c r="B74">
        <v>33838.209456878772</v>
      </c>
      <c r="C74">
        <v>28550.989229241462</v>
      </c>
      <c r="D74">
        <v>36799.052784355663</v>
      </c>
      <c r="E74">
        <v>42720.739439309451</v>
      </c>
      <c r="F74">
        <v>19668.458984375</v>
      </c>
      <c r="G74">
        <v>40605.851348254524</v>
      </c>
    </row>
    <row r="75" spans="1:7" x14ac:dyDescent="0.2">
      <c r="A75">
        <v>1986</v>
      </c>
      <c r="B75">
        <v>33987.080354803693</v>
      </c>
      <c r="C75">
        <v>28598.884688798229</v>
      </c>
      <c r="D75">
        <v>37717.369662038247</v>
      </c>
      <c r="E75">
        <v>42691.088738350976</v>
      </c>
      <c r="F75">
        <v>20102.115234375</v>
      </c>
      <c r="G75">
        <v>40411.467495040975</v>
      </c>
    </row>
    <row r="76" spans="1:7" x14ac:dyDescent="0.2">
      <c r="A76">
        <v>1987</v>
      </c>
      <c r="B76">
        <v>34528.62430485915</v>
      </c>
      <c r="C76">
        <v>29076.736256723496</v>
      </c>
      <c r="D76">
        <v>38365.13811651017</v>
      </c>
      <c r="E76">
        <v>42201.651928161184</v>
      </c>
      <c r="F76">
        <v>20999.865234375</v>
      </c>
      <c r="G76">
        <v>40182.434132555391</v>
      </c>
    </row>
    <row r="77" spans="1:7" x14ac:dyDescent="0.2">
      <c r="A77">
        <v>1988</v>
      </c>
      <c r="B77">
        <v>35073.934616602739</v>
      </c>
      <c r="C77">
        <v>30007.699616426784</v>
      </c>
      <c r="D77">
        <v>39165.89365520639</v>
      </c>
      <c r="E77">
        <v>42868.142309181123</v>
      </c>
      <c r="F77">
        <v>21628.92578125</v>
      </c>
      <c r="G77">
        <v>40919.590386036529</v>
      </c>
    </row>
    <row r="78" spans="1:7" x14ac:dyDescent="0.2">
      <c r="A78">
        <v>1989</v>
      </c>
      <c r="B78">
        <v>35544.038649954389</v>
      </c>
      <c r="C78">
        <v>30493.043683908239</v>
      </c>
      <c r="D78">
        <v>39846.738065475183</v>
      </c>
      <c r="E78">
        <v>43214.068042839288</v>
      </c>
      <c r="F78">
        <v>22261.79296875</v>
      </c>
      <c r="G78">
        <v>41343.329166525895</v>
      </c>
    </row>
    <row r="79" spans="1:7" x14ac:dyDescent="0.2">
      <c r="A79">
        <v>1990</v>
      </c>
      <c r="B79">
        <v>35236.155257219849</v>
      </c>
      <c r="C79">
        <v>30561.971396568239</v>
      </c>
      <c r="D79">
        <v>39910.339117871466</v>
      </c>
      <c r="E79">
        <v>42786.759955195535</v>
      </c>
      <c r="F79">
        <v>22292.26171875</v>
      </c>
      <c r="G79">
        <v>40988.996931867994</v>
      </c>
    </row>
    <row r="80" spans="1:7" x14ac:dyDescent="0.2">
      <c r="A80">
        <v>1991</v>
      </c>
      <c r="B80">
        <v>34172.751480216786</v>
      </c>
      <c r="C80">
        <v>29489.176404247988</v>
      </c>
      <c r="D80">
        <v>38682.860812631181</v>
      </c>
      <c r="E80">
        <v>40417.518248175184</v>
      </c>
      <c r="F80">
        <v>22377.080078125</v>
      </c>
      <c r="G80">
        <v>39203.25804329438</v>
      </c>
    </row>
    <row r="81" spans="1:7" x14ac:dyDescent="0.2">
      <c r="A81">
        <v>1992</v>
      </c>
      <c r="B81">
        <v>34148.940587409175</v>
      </c>
      <c r="C81">
        <v>29246.369909018747</v>
      </c>
      <c r="D81">
        <v>39051.5112657996</v>
      </c>
      <c r="E81">
        <v>40065.836233742448</v>
      </c>
      <c r="F81">
        <v>22146.095703125</v>
      </c>
      <c r="G81">
        <v>38882.45710447579</v>
      </c>
    </row>
    <row r="82" spans="1:7" x14ac:dyDescent="0.2">
      <c r="A82">
        <v>1993</v>
      </c>
      <c r="B82">
        <v>34463.216200119117</v>
      </c>
      <c r="C82">
        <v>29681.238832638475</v>
      </c>
      <c r="D82">
        <v>39739.880881477067</v>
      </c>
      <c r="E82">
        <v>41388.83859440143</v>
      </c>
      <c r="F82">
        <v>22096.033203125</v>
      </c>
      <c r="G82">
        <v>39410.089338892198</v>
      </c>
    </row>
    <row r="83" spans="1:7" x14ac:dyDescent="0.2">
      <c r="A83">
        <v>1994</v>
      </c>
      <c r="B83">
        <v>35660.368341298519</v>
      </c>
      <c r="C83">
        <v>30658.235225550761</v>
      </c>
      <c r="D83">
        <v>41146.578855344444</v>
      </c>
      <c r="E83">
        <v>42760.170183005008</v>
      </c>
      <c r="F83">
        <v>22912.99609375</v>
      </c>
      <c r="G83">
        <v>40662.501457046274</v>
      </c>
    </row>
    <row r="84" spans="1:7" x14ac:dyDescent="0.2">
      <c r="A84">
        <v>1995</v>
      </c>
      <c r="B84">
        <v>35881.429040407638</v>
      </c>
      <c r="C84">
        <v>31455.525898859563</v>
      </c>
      <c r="D84">
        <v>40939.604059319732</v>
      </c>
      <c r="E84">
        <v>43310.623599434773</v>
      </c>
      <c r="F84">
        <v>24026.33203125</v>
      </c>
      <c r="G84">
        <v>40939.604059319732</v>
      </c>
    </row>
    <row r="85" spans="1:7" x14ac:dyDescent="0.2">
      <c r="A85">
        <v>1996</v>
      </c>
      <c r="B85">
        <v>36389.21670069074</v>
      </c>
      <c r="C85">
        <v>31898.63251209486</v>
      </c>
      <c r="D85">
        <v>40879.800889286613</v>
      </c>
      <c r="E85">
        <v>43202.516848905172</v>
      </c>
      <c r="F85">
        <v>24620.7890625</v>
      </c>
      <c r="G85">
        <v>40879.800889286613</v>
      </c>
    </row>
    <row r="86" spans="1:7" x14ac:dyDescent="0.2">
      <c r="A86">
        <v>1997</v>
      </c>
      <c r="B86">
        <v>37663.378176382656</v>
      </c>
      <c r="C86">
        <v>32955.455904334827</v>
      </c>
      <c r="D86">
        <v>41763.826606875933</v>
      </c>
      <c r="E86">
        <v>44497.458893871444</v>
      </c>
      <c r="F86">
        <v>25665.76953125</v>
      </c>
      <c r="G86">
        <v>42067.563527653212</v>
      </c>
    </row>
    <row r="87" spans="1:7" x14ac:dyDescent="0.2">
      <c r="A87">
        <v>1998</v>
      </c>
      <c r="B87">
        <v>38823.882294021299</v>
      </c>
      <c r="C87">
        <v>34326.907510930032</v>
      </c>
      <c r="D87">
        <v>43320.857077112574</v>
      </c>
      <c r="E87">
        <v>45569.344468658208</v>
      </c>
      <c r="F87">
        <v>26682.05078125</v>
      </c>
      <c r="G87">
        <v>43021.058758239822</v>
      </c>
    </row>
    <row r="88" spans="1:7" x14ac:dyDescent="0.2">
      <c r="A88">
        <v>1999</v>
      </c>
      <c r="B88">
        <v>39397.548366465911</v>
      </c>
      <c r="C88">
        <v>34380.632095080742</v>
      </c>
      <c r="D88">
        <v>44119.351916004896</v>
      </c>
      <c r="E88">
        <v>46037.584608005112</v>
      </c>
      <c r="F88">
        <v>26855.2578125</v>
      </c>
      <c r="G88">
        <v>43234.013750466336</v>
      </c>
    </row>
    <row r="89" spans="1:7" x14ac:dyDescent="0.2">
      <c r="A89">
        <v>2000</v>
      </c>
      <c r="B89">
        <v>40082.845536923232</v>
      </c>
      <c r="C89">
        <v>35468.992813248617</v>
      </c>
      <c r="D89">
        <v>44696.698260597856</v>
      </c>
      <c r="E89">
        <v>47003.624622435163</v>
      </c>
      <c r="F89">
        <v>28115.6640625</v>
      </c>
      <c r="G89">
        <v>44119.966670138529</v>
      </c>
    </row>
    <row r="90" spans="1:7" x14ac:dyDescent="0.2">
      <c r="A90">
        <v>2001</v>
      </c>
      <c r="B90">
        <v>39954.389085088544</v>
      </c>
      <c r="C90">
        <v>35030.432683757208</v>
      </c>
      <c r="D90">
        <v>44878.345486419879</v>
      </c>
      <c r="E90">
        <v>46566.559109733476</v>
      </c>
      <c r="F90">
        <v>27714.83984375</v>
      </c>
      <c r="G90">
        <v>44596.976549200946</v>
      </c>
    </row>
    <row r="91" spans="1:7" x14ac:dyDescent="0.2">
      <c r="A91">
        <v>2002</v>
      </c>
      <c r="B91">
        <v>40223.799895154647</v>
      </c>
      <c r="C91">
        <v>35109.433585461447</v>
      </c>
      <c r="D91">
        <v>44923.487855413267</v>
      </c>
      <c r="E91">
        <v>46582.201253151601</v>
      </c>
      <c r="F91">
        <v>27506.998046875</v>
      </c>
      <c r="G91">
        <v>44370.583389500491</v>
      </c>
    </row>
    <row r="92" spans="1:7" x14ac:dyDescent="0.2">
      <c r="A92">
        <v>2003</v>
      </c>
      <c r="B92">
        <v>39788.263473053892</v>
      </c>
      <c r="C92">
        <v>35051.565440547478</v>
      </c>
      <c r="D92">
        <v>44930.964194060856</v>
      </c>
      <c r="E92">
        <v>46284.306489062692</v>
      </c>
      <c r="F92">
        <v>27878.8515625</v>
      </c>
      <c r="G92">
        <v>44660.295735060492</v>
      </c>
    </row>
    <row r="93" spans="1:7" x14ac:dyDescent="0.2">
      <c r="A93">
        <v>2004</v>
      </c>
      <c r="B93">
        <v>40833.351174546537</v>
      </c>
      <c r="C93">
        <v>35827.972643473091</v>
      </c>
      <c r="D93">
        <v>45575.28873030033</v>
      </c>
      <c r="E93">
        <v>47024.214094558432</v>
      </c>
      <c r="F93">
        <v>28451.625</v>
      </c>
      <c r="G93">
        <v>45311.84775498067</v>
      </c>
    </row>
    <row r="94" spans="1:7" x14ac:dyDescent="0.2">
      <c r="A94">
        <v>2005</v>
      </c>
      <c r="B94">
        <v>40818.200305033046</v>
      </c>
      <c r="C94">
        <v>36083.80089661228</v>
      </c>
      <c r="D94">
        <v>45168.729491149417</v>
      </c>
      <c r="E94">
        <v>46960.123861903223</v>
      </c>
      <c r="F94">
        <v>29046.1796875</v>
      </c>
      <c r="G94">
        <v>44912.816009613161</v>
      </c>
    </row>
    <row r="95" spans="1:7" x14ac:dyDescent="0.2">
      <c r="A95">
        <v>2006</v>
      </c>
      <c r="B95">
        <v>41004.330947198345</v>
      </c>
      <c r="C95">
        <v>36531.131207503982</v>
      </c>
      <c r="D95">
        <v>45229.019590243021</v>
      </c>
      <c r="E95">
        <v>46595.830621816298</v>
      </c>
      <c r="F95">
        <v>30069.841796875</v>
      </c>
      <c r="G95">
        <v>45229.019590243021</v>
      </c>
    </row>
    <row r="96" spans="1:7" x14ac:dyDescent="0.2">
      <c r="A96">
        <v>2007</v>
      </c>
      <c r="B96">
        <v>40608.510220340278</v>
      </c>
      <c r="C96">
        <v>36378.45707238817</v>
      </c>
      <c r="D96">
        <v>44596.846045552273</v>
      </c>
      <c r="E96">
        <v>46893.160611583422</v>
      </c>
      <c r="F96">
        <v>29126.9375</v>
      </c>
      <c r="G96">
        <v>44717.704706922334</v>
      </c>
    </row>
    <row r="97" spans="1:7" x14ac:dyDescent="0.2">
      <c r="A97">
        <v>2008</v>
      </c>
      <c r="B97">
        <v>38864.195840109562</v>
      </c>
      <c r="C97">
        <v>34361.636565950532</v>
      </c>
      <c r="D97">
        <v>43485.243516220151</v>
      </c>
      <c r="E97">
        <v>43603.731918171703</v>
      </c>
      <c r="F97">
        <v>28437.216796875</v>
      </c>
      <c r="G97">
        <v>42181.871094753064</v>
      </c>
    </row>
    <row r="98" spans="1:7" x14ac:dyDescent="0.2">
      <c r="A98">
        <v>2009</v>
      </c>
      <c r="B98">
        <v>36892.80426413977</v>
      </c>
      <c r="C98">
        <v>32793.60379034646</v>
      </c>
      <c r="D98">
        <v>41577.604805617833</v>
      </c>
      <c r="E98">
        <v>40640.644697322219</v>
      </c>
      <c r="F98">
        <v>27288.962890625</v>
      </c>
      <c r="G98">
        <v>40406.404670248317</v>
      </c>
    </row>
    <row r="99" spans="1:7" x14ac:dyDescent="0.2">
      <c r="A99">
        <v>2010</v>
      </c>
      <c r="B99">
        <v>37288.319486286739</v>
      </c>
      <c r="C99">
        <v>33132.345797412672</v>
      </c>
      <c r="D99">
        <v>40982.51832084146</v>
      </c>
      <c r="E99">
        <v>40289.85603936245</v>
      </c>
      <c r="F99">
        <v>28168.265625</v>
      </c>
      <c r="G99">
        <v>40405.299752942286</v>
      </c>
    </row>
    <row r="100" spans="1:7" x14ac:dyDescent="0.2">
      <c r="A100">
        <v>2011</v>
      </c>
      <c r="B100">
        <v>37278.413611604134</v>
      </c>
      <c r="C100">
        <v>32759.818022318785</v>
      </c>
      <c r="D100">
        <v>41345.149641960954</v>
      </c>
      <c r="E100">
        <v>41458.114531693085</v>
      </c>
      <c r="F100">
        <v>26998.609375</v>
      </c>
      <c r="G100">
        <v>40215.500744639612</v>
      </c>
    </row>
    <row r="101" spans="1:7" x14ac:dyDescent="0.2">
      <c r="A101">
        <v>2012</v>
      </c>
      <c r="B101">
        <v>37099.24</v>
      </c>
      <c r="C101">
        <v>32669.48</v>
      </c>
      <c r="D101">
        <v>40310.815999999999</v>
      </c>
      <c r="E101">
        <v>40864.536</v>
      </c>
      <c r="F101">
        <v>27243.0234375</v>
      </c>
      <c r="G101">
        <v>39646.351999999999</v>
      </c>
    </row>
    <row r="102" spans="1:7" x14ac:dyDescent="0.2">
      <c r="A102">
        <v>2013</v>
      </c>
      <c r="B102">
        <v>38479.952885747938</v>
      </c>
      <c r="C102">
        <v>34240.636042402824</v>
      </c>
      <c r="D102">
        <v>43806.274047899489</v>
      </c>
      <c r="E102">
        <v>43262.771888496267</v>
      </c>
      <c r="F102">
        <v>27718.609375</v>
      </c>
      <c r="G102">
        <v>41088.763250883392</v>
      </c>
    </row>
    <row r="103" spans="1:7" x14ac:dyDescent="0.2">
      <c r="A103">
        <v>2014</v>
      </c>
      <c r="B103">
        <v>38875.53138139876</v>
      </c>
      <c r="C103">
        <v>34817.096786637354</v>
      </c>
      <c r="D103">
        <v>44322.377811210128</v>
      </c>
      <c r="E103">
        <v>44108.775990433212</v>
      </c>
      <c r="F103">
        <v>28302.2421875</v>
      </c>
      <c r="G103">
        <v>41438.753230721755</v>
      </c>
    </row>
    <row r="104" spans="1:7" x14ac:dyDescent="0.2">
      <c r="A104">
        <v>2015</v>
      </c>
      <c r="B104">
        <v>39233.047181612441</v>
      </c>
      <c r="C104">
        <v>35003.069048824036</v>
      </c>
      <c r="D104">
        <v>44732.018754237368</v>
      </c>
      <c r="E104">
        <v>44414.770394278239</v>
      </c>
      <c r="F104">
        <v>28658.1015625</v>
      </c>
      <c r="G104">
        <v>41982.532967924904</v>
      </c>
    </row>
    <row r="105" spans="1:7" x14ac:dyDescent="0.2">
      <c r="A105">
        <v>2016</v>
      </c>
      <c r="B105">
        <v>38957.957578444039</v>
      </c>
      <c r="C105">
        <v>34989.050372061</v>
      </c>
      <c r="D105">
        <v>44389.093755599773</v>
      </c>
      <c r="E105">
        <v>44180.203902632245</v>
      </c>
      <c r="F105">
        <v>28722.35546875</v>
      </c>
      <c r="G105">
        <v>41464.635814054382</v>
      </c>
    </row>
    <row r="106" spans="1:7" x14ac:dyDescent="0.2">
      <c r="A106">
        <v>2017</v>
      </c>
      <c r="B106">
        <v>40159.900829810271</v>
      </c>
      <c r="C106">
        <v>35549.708132510619</v>
      </c>
      <c r="D106">
        <v>44052.952440863301</v>
      </c>
      <c r="E106">
        <v>44462.747347289936</v>
      </c>
      <c r="F106">
        <v>29505.232421875</v>
      </c>
      <c r="G106">
        <v>43848.054987649986</v>
      </c>
    </row>
    <row r="107" spans="1:7" x14ac:dyDescent="0.2">
      <c r="A107">
        <v>2018</v>
      </c>
      <c r="B107">
        <v>41000</v>
      </c>
      <c r="C107">
        <v>36500</v>
      </c>
      <c r="D107">
        <v>45100</v>
      </c>
      <c r="E107">
        <v>45600</v>
      </c>
      <c r="F107">
        <v>30000</v>
      </c>
      <c r="G107">
        <v>45100</v>
      </c>
    </row>
    <row r="108" spans="1:7" x14ac:dyDescent="0.2">
      <c r="A108">
        <v>2019</v>
      </c>
      <c r="B108">
        <v>41240.317775571006</v>
      </c>
      <c r="C108">
        <v>36625.329834019009</v>
      </c>
      <c r="D108">
        <v>45658.923251525041</v>
      </c>
      <c r="E108">
        <v>45855.305717122996</v>
      </c>
      <c r="F108">
        <v>30144.708984375</v>
      </c>
      <c r="G108">
        <v>45364.349553128101</v>
      </c>
    </row>
  </sheetData>
  <pageMargins left="0.75" right="0.75" top="1" bottom="1" header="0.5" footer="0.5"/>
  <extLst>
    <ext xmlns:mx="http://schemas.microsoft.com/office/mac/excel/2008/main" uri="{64002731-A6B0-56B0-2670-7721B7C09600}">
      <mx:PLV Mode="0" OnePage="0" WScale="0"/>
    </ext>
  </extLs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tabColor theme="6" tint="0.39997558519241921"/>
  </sheetPr>
  <dimension ref="A1:CK108"/>
  <sheetViews>
    <sheetView workbookViewId="0">
      <pane xSplit="1" ySplit="1" topLeftCell="B2" activePane="bottomRight" state="frozen"/>
      <selection activeCell="D32" sqref="D32"/>
      <selection pane="topRight" activeCell="D32" sqref="D32"/>
      <selection pane="bottomLeft" activeCell="D32" sqref="D32"/>
      <selection pane="bottomRight" activeCell="F2" sqref="F2"/>
    </sheetView>
  </sheetViews>
  <sheetFormatPr baseColWidth="10" defaultColWidth="8.83203125" defaultRowHeight="16" x14ac:dyDescent="0.2"/>
  <sheetData>
    <row r="1" spans="1:89" x14ac:dyDescent="0.2">
      <c r="A1" t="s">
        <v>1</v>
      </c>
      <c r="B1" t="s">
        <v>276</v>
      </c>
      <c r="C1" t="s">
        <v>1211</v>
      </c>
      <c r="D1" t="s">
        <v>1212</v>
      </c>
      <c r="E1" t="s">
        <v>1213</v>
      </c>
      <c r="F1" t="s">
        <v>1214</v>
      </c>
      <c r="G1" t="s">
        <v>1215</v>
      </c>
      <c r="H1" t="s">
        <v>1216</v>
      </c>
      <c r="I1" t="s">
        <v>1217</v>
      </c>
      <c r="J1" t="s">
        <v>277</v>
      </c>
      <c r="K1" t="s">
        <v>1218</v>
      </c>
      <c r="L1" t="s">
        <v>1219</v>
      </c>
      <c r="M1" t="s">
        <v>1220</v>
      </c>
      <c r="N1" t="s">
        <v>1221</v>
      </c>
      <c r="O1" t="s">
        <v>1222</v>
      </c>
      <c r="P1" t="s">
        <v>1223</v>
      </c>
      <c r="Q1" t="s">
        <v>1224</v>
      </c>
      <c r="R1" t="s">
        <v>278</v>
      </c>
      <c r="S1" t="s">
        <v>1225</v>
      </c>
      <c r="T1" t="s">
        <v>1226</v>
      </c>
      <c r="U1" t="s">
        <v>1227</v>
      </c>
      <c r="V1" t="s">
        <v>1228</v>
      </c>
      <c r="W1" t="s">
        <v>1229</v>
      </c>
      <c r="X1" t="s">
        <v>1230</v>
      </c>
      <c r="Y1" t="s">
        <v>1231</v>
      </c>
      <c r="Z1" t="s">
        <v>279</v>
      </c>
      <c r="AA1" t="s">
        <v>1232</v>
      </c>
      <c r="AB1" t="s">
        <v>1233</v>
      </c>
      <c r="AC1" t="s">
        <v>1234</v>
      </c>
      <c r="AD1" t="s">
        <v>1235</v>
      </c>
      <c r="AE1" t="s">
        <v>1236</v>
      </c>
      <c r="AF1" t="s">
        <v>1237</v>
      </c>
      <c r="AG1" t="s">
        <v>1238</v>
      </c>
      <c r="AH1" t="s">
        <v>280</v>
      </c>
      <c r="AI1" t="s">
        <v>1239</v>
      </c>
      <c r="AJ1" t="s">
        <v>1240</v>
      </c>
      <c r="AK1" t="s">
        <v>1241</v>
      </c>
      <c r="AL1" t="s">
        <v>1242</v>
      </c>
      <c r="AM1" t="s">
        <v>1243</v>
      </c>
      <c r="AN1" t="s">
        <v>1244</v>
      </c>
      <c r="AO1" t="s">
        <v>1245</v>
      </c>
      <c r="AP1" t="s">
        <v>281</v>
      </c>
      <c r="AQ1" t="s">
        <v>1246</v>
      </c>
      <c r="AR1" t="s">
        <v>1247</v>
      </c>
      <c r="AS1" t="s">
        <v>1248</v>
      </c>
      <c r="AT1" t="s">
        <v>1249</v>
      </c>
      <c r="AU1" t="s">
        <v>1250</v>
      </c>
      <c r="AV1" t="s">
        <v>1251</v>
      </c>
      <c r="AW1" t="s">
        <v>1252</v>
      </c>
      <c r="AX1" t="s">
        <v>282</v>
      </c>
      <c r="AY1" t="s">
        <v>1253</v>
      </c>
      <c r="AZ1" t="s">
        <v>1254</v>
      </c>
      <c r="BA1" t="s">
        <v>1255</v>
      </c>
      <c r="BB1" t="s">
        <v>1256</v>
      </c>
      <c r="BC1" t="s">
        <v>1257</v>
      </c>
      <c r="BD1" t="s">
        <v>1258</v>
      </c>
      <c r="BE1" t="s">
        <v>1259</v>
      </c>
      <c r="BF1" t="s">
        <v>283</v>
      </c>
      <c r="BG1" t="s">
        <v>1260</v>
      </c>
      <c r="BH1" t="s">
        <v>1261</v>
      </c>
      <c r="BI1" t="s">
        <v>1262</v>
      </c>
      <c r="BJ1" t="s">
        <v>1263</v>
      </c>
      <c r="BK1" t="s">
        <v>1264</v>
      </c>
      <c r="BL1" t="s">
        <v>1265</v>
      </c>
      <c r="BM1" t="s">
        <v>1266</v>
      </c>
      <c r="BN1" t="s">
        <v>284</v>
      </c>
      <c r="BO1" t="s">
        <v>1267</v>
      </c>
      <c r="BP1" t="s">
        <v>1268</v>
      </c>
      <c r="BQ1" t="s">
        <v>1269</v>
      </c>
      <c r="BR1" t="s">
        <v>1270</v>
      </c>
      <c r="BS1" t="s">
        <v>1271</v>
      </c>
      <c r="BT1" t="s">
        <v>1272</v>
      </c>
      <c r="BU1" t="s">
        <v>1273</v>
      </c>
      <c r="BV1" t="s">
        <v>285</v>
      </c>
      <c r="BW1" t="s">
        <v>1274</v>
      </c>
      <c r="BX1" t="s">
        <v>1275</v>
      </c>
      <c r="BY1" t="s">
        <v>1276</v>
      </c>
      <c r="BZ1" t="s">
        <v>1277</v>
      </c>
      <c r="CA1" t="s">
        <v>1278</v>
      </c>
      <c r="CB1" t="s">
        <v>1279</v>
      </c>
      <c r="CC1" t="s">
        <v>1280</v>
      </c>
      <c r="CD1" t="s">
        <v>286</v>
      </c>
      <c r="CE1" t="s">
        <v>1281</v>
      </c>
      <c r="CF1" t="s">
        <v>1282</v>
      </c>
      <c r="CG1" t="s">
        <v>1283</v>
      </c>
      <c r="CH1" t="s">
        <v>1284</v>
      </c>
      <c r="CI1" t="s">
        <v>1285</v>
      </c>
      <c r="CJ1" t="s">
        <v>1286</v>
      </c>
      <c r="CK1" t="s">
        <v>1287</v>
      </c>
    </row>
    <row r="2" spans="1:89" x14ac:dyDescent="0.2">
      <c r="A2">
        <v>1913</v>
      </c>
      <c r="B2">
        <v>0.99999988079071045</v>
      </c>
      <c r="C2">
        <v>6.8472540762848366E-2</v>
      </c>
      <c r="D2">
        <v>3.9685112748739093E-2</v>
      </c>
      <c r="E2">
        <v>8.9332006257323543E-2</v>
      </c>
      <c r="F2">
        <v>7.4255521212438308E-2</v>
      </c>
      <c r="G2">
        <v>1.1648930668312386E-2</v>
      </c>
      <c r="H2">
        <v>0.5449159630594308</v>
      </c>
      <c r="I2">
        <v>0.1716899252909074</v>
      </c>
      <c r="R2">
        <v>0.43118288615825545</v>
      </c>
      <c r="S2">
        <v>6.5048913724705948E-2</v>
      </c>
      <c r="T2">
        <v>3.875850604741253E-2</v>
      </c>
      <c r="U2">
        <v>4.7346510259211376E-2</v>
      </c>
      <c r="V2">
        <v>5.3608498640901357E-2</v>
      </c>
      <c r="W2">
        <v>4.6110921986965408E-3</v>
      </c>
      <c r="X2">
        <v>0.10533740569188013</v>
      </c>
      <c r="Y2">
        <v>0.11647195959544761</v>
      </c>
      <c r="Z2">
        <v>0.32868423401783603</v>
      </c>
      <c r="AA2">
        <v>6.5048913724705948E-2</v>
      </c>
      <c r="AB2">
        <v>2.9942154810388193E-2</v>
      </c>
      <c r="AC2">
        <v>3.4436232051199646E-2</v>
      </c>
      <c r="AD2">
        <v>4.817520121205842E-2</v>
      </c>
      <c r="AE2">
        <v>2.8978891721583703E-3</v>
      </c>
      <c r="AF2">
        <v>4.5012391459695426E-2</v>
      </c>
      <c r="AG2">
        <v>0.10317145158763004</v>
      </c>
      <c r="AH2">
        <v>0.20430686397266487</v>
      </c>
      <c r="AI2">
        <v>6.5048913724705948E-2</v>
      </c>
      <c r="AJ2">
        <v>2.0607369867591138E-2</v>
      </c>
      <c r="AK2">
        <v>1.6707197627138064E-2</v>
      </c>
      <c r="AL2">
        <v>2.769241096289041E-2</v>
      </c>
      <c r="AM2">
        <v>9.2119104440207503E-4</v>
      </c>
      <c r="AN2">
        <v>1.7781842771320461E-2</v>
      </c>
      <c r="AO2">
        <v>5.5547937974616789E-2</v>
      </c>
      <c r="AP2">
        <v>0.17405682786462587</v>
      </c>
      <c r="AQ2">
        <v>6.5048913724705948E-2</v>
      </c>
      <c r="AR2">
        <v>1.7288106627272724E-2</v>
      </c>
      <c r="AS2">
        <v>1.2269821756283154E-2</v>
      </c>
      <c r="AT2">
        <v>2.2065584601491713E-2</v>
      </c>
      <c r="AU2">
        <v>5.7079063724188659E-4</v>
      </c>
      <c r="AV2">
        <v>1.3133295770354705E-2</v>
      </c>
      <c r="AW2">
        <v>4.3680314747275698E-2</v>
      </c>
      <c r="AX2">
        <v>9.228303270579899E-2</v>
      </c>
      <c r="AY2">
        <v>3.8007373640249198E-2</v>
      </c>
      <c r="AZ2">
        <v>1.0182812589834184E-2</v>
      </c>
      <c r="BA2">
        <v>5.4131977493405009E-3</v>
      </c>
      <c r="BB2">
        <v>1.153005911521872E-2</v>
      </c>
      <c r="BC2">
        <v>1.8983398937858295E-4</v>
      </c>
      <c r="BD2">
        <v>5.1335467215336446E-3</v>
      </c>
      <c r="BE2">
        <v>2.1826208900244157E-2</v>
      </c>
      <c r="BF2">
        <v>3.1715115488629771E-2</v>
      </c>
      <c r="BG2">
        <v>1.6798614713249588E-2</v>
      </c>
      <c r="BH2">
        <v>3.1197091498664183E-3</v>
      </c>
      <c r="BI2">
        <v>1.2927237431874944E-3</v>
      </c>
      <c r="BJ2">
        <v>3.4361198384074364E-3</v>
      </c>
      <c r="BK2">
        <v>2.8088229776142536E-5</v>
      </c>
      <c r="BL2">
        <v>8.6529615210923752E-4</v>
      </c>
      <c r="BM2">
        <v>6.1745636620334481E-3</v>
      </c>
      <c r="BV2">
        <v>0.56881699463245505</v>
      </c>
      <c r="BW2">
        <v>3.4236270381424183E-3</v>
      </c>
      <c r="BX2">
        <v>9.2660670132656579E-4</v>
      </c>
      <c r="BY2">
        <v>4.198549599811216E-2</v>
      </c>
      <c r="BZ2">
        <v>2.0647022571536951E-2</v>
      </c>
      <c r="CA2">
        <v>7.0378384696158465E-3</v>
      </c>
      <c r="CB2">
        <v>0.43928706717737848</v>
      </c>
      <c r="CC2">
        <v>5.5509455885632032E-2</v>
      </c>
    </row>
    <row r="3" spans="1:89" x14ac:dyDescent="0.2">
      <c r="A3">
        <v>1914</v>
      </c>
      <c r="B3">
        <v>0.99999982118606567</v>
      </c>
      <c r="C3">
        <v>6.771881485621821E-2</v>
      </c>
      <c r="D3">
        <v>3.8824292096737462E-2</v>
      </c>
      <c r="E3">
        <v>9.4775706876743734E-2</v>
      </c>
      <c r="F3">
        <v>7.8657982397470447E-2</v>
      </c>
      <c r="G3">
        <v>1.1694152394764571E-2</v>
      </c>
      <c r="H3">
        <v>0.53366567408746668</v>
      </c>
      <c r="I3">
        <v>0.17466337729059872</v>
      </c>
      <c r="R3">
        <v>0.43741671546230881</v>
      </c>
      <c r="S3">
        <v>6.4332874113407296E-2</v>
      </c>
      <c r="T3">
        <v>4.0665917887150384E-2</v>
      </c>
      <c r="U3">
        <v>5.0163995153412425E-2</v>
      </c>
      <c r="V3">
        <v>5.6928480618774806E-2</v>
      </c>
      <c r="W3">
        <v>4.6281083434431087E-3</v>
      </c>
      <c r="X3">
        <v>0.1018380445021756</v>
      </c>
      <c r="Y3">
        <v>0.11885929484394515</v>
      </c>
      <c r="Z3">
        <v>0.33561804126553141</v>
      </c>
      <c r="AA3">
        <v>6.4332874113407296E-2</v>
      </c>
      <c r="AB3">
        <v>3.1610195724252645E-2</v>
      </c>
      <c r="AC3">
        <v>3.6510587094354494E-2</v>
      </c>
      <c r="AD3">
        <v>5.1228034582368853E-2</v>
      </c>
      <c r="AE3">
        <v>2.9190020276085608E-3</v>
      </c>
      <c r="AF3">
        <v>4.3553315276421291E-2</v>
      </c>
      <c r="AG3">
        <v>0.10546403244711826</v>
      </c>
      <c r="AH3">
        <v>0.20918811398278123</v>
      </c>
      <c r="AI3">
        <v>6.4332874113407296E-2</v>
      </c>
      <c r="AJ3">
        <v>2.2082808156104139E-2</v>
      </c>
      <c r="AK3">
        <v>1.7763199048213069E-2</v>
      </c>
      <c r="AL3">
        <v>2.9590395904981526E-2</v>
      </c>
      <c r="AM3">
        <v>9.31795539490336E-4</v>
      </c>
      <c r="AN3">
        <v>1.735687562499794E-2</v>
      </c>
      <c r="AO3">
        <v>5.7130165595586931E-2</v>
      </c>
      <c r="AP3">
        <v>0.17929103092270871</v>
      </c>
      <c r="AQ3">
        <v>6.4332874113407296E-2</v>
      </c>
      <c r="AR3">
        <v>1.8773207645189388E-2</v>
      </c>
      <c r="AS3">
        <v>1.3193536433590947E-2</v>
      </c>
      <c r="AT3">
        <v>2.3826025090410364E-2</v>
      </c>
      <c r="AU3">
        <v>5.8394363696102241E-4</v>
      </c>
      <c r="AV3">
        <v>1.3069566057330425E-2</v>
      </c>
      <c r="AW3">
        <v>4.5511877945819255E-2</v>
      </c>
      <c r="AX3">
        <v>9.3588954750575437E-2</v>
      </c>
      <c r="AY3">
        <v>3.7588999473956081E-2</v>
      </c>
      <c r="AZ3">
        <v>1.0826396369343032E-2</v>
      </c>
      <c r="BA3">
        <v>5.6901357642545163E-3</v>
      </c>
      <c r="BB3">
        <v>1.2198007855815077E-2</v>
      </c>
      <c r="BC3">
        <v>1.9029765434205561E-4</v>
      </c>
      <c r="BD3">
        <v>4.9269878385293517E-3</v>
      </c>
      <c r="BE3">
        <v>2.2168129794335318E-2</v>
      </c>
      <c r="BF3">
        <v>3.4594472884288539E-2</v>
      </c>
      <c r="BG3">
        <v>1.9269253857777727E-2</v>
      </c>
      <c r="BH3">
        <v>3.2976901542777527E-3</v>
      </c>
      <c r="BI3">
        <v>1.3442886746442072E-3</v>
      </c>
      <c r="BJ3">
        <v>3.61330123936938E-3</v>
      </c>
      <c r="BK3">
        <v>2.801021775000338E-5</v>
      </c>
      <c r="BL3">
        <v>8.2039964476785139E-4</v>
      </c>
      <c r="BM3">
        <v>6.2215290957016193E-3</v>
      </c>
      <c r="BV3">
        <v>0.56258310572375692</v>
      </c>
      <c r="BW3">
        <v>3.385940742810914E-3</v>
      </c>
      <c r="BX3">
        <v>-1.8416257904129152E-3</v>
      </c>
      <c r="BY3">
        <v>4.461171172333131E-2</v>
      </c>
      <c r="BZ3">
        <v>2.1729501778695641E-2</v>
      </c>
      <c r="CA3">
        <v>7.0660440513214606E-3</v>
      </c>
      <c r="CB3">
        <v>0.43152797719110714</v>
      </c>
      <c r="CC3">
        <v>5.610373484083752E-2</v>
      </c>
    </row>
    <row r="4" spans="1:89" x14ac:dyDescent="0.2">
      <c r="A4">
        <v>1915</v>
      </c>
      <c r="B4">
        <v>0.99999988079071045</v>
      </c>
      <c r="C4">
        <v>6.8089779584602717E-2</v>
      </c>
      <c r="D4">
        <v>4.0306623775006635E-2</v>
      </c>
      <c r="E4">
        <v>9.5409368064811206E-2</v>
      </c>
      <c r="F4">
        <v>7.6788214174377326E-2</v>
      </c>
      <c r="G4">
        <v>1.1846419137457225E-2</v>
      </c>
      <c r="H4">
        <v>0.53780398018869924</v>
      </c>
      <c r="I4">
        <v>0.1697556150750455</v>
      </c>
      <c r="R4">
        <v>0.43022230318775773</v>
      </c>
      <c r="S4">
        <v>6.4685290605372578E-2</v>
      </c>
      <c r="T4">
        <v>3.9961495915800734E-2</v>
      </c>
      <c r="U4">
        <v>5.02515725675119E-2</v>
      </c>
      <c r="V4">
        <v>5.5169837684376513E-2</v>
      </c>
      <c r="W4">
        <v>4.6576837493092459E-3</v>
      </c>
      <c r="X4">
        <v>0.10102907569818176</v>
      </c>
      <c r="Y4">
        <v>0.11446734696720501</v>
      </c>
      <c r="Z4">
        <v>0.32812944680617812</v>
      </c>
      <c r="AA4">
        <v>6.4685290605372578E-2</v>
      </c>
      <c r="AB4">
        <v>3.082923244714094E-2</v>
      </c>
      <c r="AC4">
        <v>3.6434941733660076E-2</v>
      </c>
      <c r="AD4">
        <v>4.9447531269089337E-2</v>
      </c>
      <c r="AE4">
        <v>2.9362375801332678E-3</v>
      </c>
      <c r="AF4">
        <v>4.2728065316953848E-2</v>
      </c>
      <c r="AG4">
        <v>0.10106814785382807</v>
      </c>
      <c r="AH4">
        <v>0.20277927965118467</v>
      </c>
      <c r="AI4">
        <v>6.4685290605372578E-2</v>
      </c>
      <c r="AJ4">
        <v>2.1064469069000044E-2</v>
      </c>
      <c r="AK4">
        <v>1.7472247851962049E-2</v>
      </c>
      <c r="AL4">
        <v>2.8153837304184144E-2</v>
      </c>
      <c r="AM4">
        <v>9.2631617538726097E-4</v>
      </c>
      <c r="AN4">
        <v>1.6714835917641294E-2</v>
      </c>
      <c r="AO4">
        <v>5.3762282727637292E-2</v>
      </c>
      <c r="AP4">
        <v>0.17406674018159135</v>
      </c>
      <c r="AQ4">
        <v>6.4685290605372578E-2</v>
      </c>
      <c r="AR4">
        <v>1.7861562821399946E-2</v>
      </c>
      <c r="AS4">
        <v>1.2955407742088237E-2</v>
      </c>
      <c r="AT4">
        <v>2.2632392142307136E-2</v>
      </c>
      <c r="AU4">
        <v>5.7822421548399719E-4</v>
      </c>
      <c r="AV4">
        <v>1.2602347487280561E-2</v>
      </c>
      <c r="AW4">
        <v>4.2751515167658877E-2</v>
      </c>
      <c r="AX4">
        <v>9.6740589301638771E-2</v>
      </c>
      <c r="AY4">
        <v>3.7794912601787807E-2</v>
      </c>
      <c r="AZ4">
        <v>1.1313335501365717E-2</v>
      </c>
      <c r="BA4">
        <v>6.1384982133715774E-3</v>
      </c>
      <c r="BB4">
        <v>1.2616633238466951E-2</v>
      </c>
      <c r="BC4">
        <v>2.0682184934158376E-4</v>
      </c>
      <c r="BD4">
        <v>5.4924538154728217E-3</v>
      </c>
      <c r="BE4">
        <v>2.3177934081832309E-2</v>
      </c>
      <c r="BF4">
        <v>4.28270227087727E-2</v>
      </c>
      <c r="BG4">
        <v>1.9031948910779892E-2</v>
      </c>
      <c r="BH4">
        <v>5.0722963360833821E-3</v>
      </c>
      <c r="BI4">
        <v>2.2259152406277774E-3</v>
      </c>
      <c r="BJ4">
        <v>5.1649142869932664E-3</v>
      </c>
      <c r="BK4">
        <v>4.7305543405356088E-5</v>
      </c>
      <c r="BL4">
        <v>1.5525317982876881E-3</v>
      </c>
      <c r="BM4">
        <v>9.7321105925953309E-3</v>
      </c>
      <c r="BV4">
        <v>0.56977757760295278</v>
      </c>
      <c r="BW4">
        <v>3.4044889792301386E-3</v>
      </c>
      <c r="BX4">
        <v>3.4512785920590063E-4</v>
      </c>
      <c r="BY4">
        <v>4.515779549729932E-2</v>
      </c>
      <c r="BZ4">
        <v>2.1618376490000812E-2</v>
      </c>
      <c r="CA4">
        <v>7.188735388147979E-3</v>
      </c>
      <c r="CB4">
        <v>0.43649006954512171</v>
      </c>
      <c r="CC4">
        <v>5.5573103053236289E-2</v>
      </c>
    </row>
    <row r="5" spans="1:89" x14ac:dyDescent="0.2">
      <c r="A5">
        <v>1916</v>
      </c>
      <c r="B5">
        <v>1</v>
      </c>
      <c r="C5">
        <v>9.8031627415275949E-2</v>
      </c>
      <c r="D5">
        <v>3.6757469321225832E-2</v>
      </c>
      <c r="E5">
        <v>8.6446595118142677E-2</v>
      </c>
      <c r="F5">
        <v>6.9046636677628545E-2</v>
      </c>
      <c r="G5">
        <v>1.107189332751647E-2</v>
      </c>
      <c r="H5">
        <v>0.5417097188286768</v>
      </c>
      <c r="I5">
        <v>0.15693605931153348</v>
      </c>
      <c r="R5">
        <v>0.44434518486874863</v>
      </c>
      <c r="S5">
        <v>8.4270926004488184E-2</v>
      </c>
      <c r="T5">
        <v>3.8230629421570864E-2</v>
      </c>
      <c r="U5">
        <v>4.8894555472655914E-2</v>
      </c>
      <c r="V5">
        <v>5.0233108589850591E-2</v>
      </c>
      <c r="W5">
        <v>4.4161349481553844E-3</v>
      </c>
      <c r="X5">
        <v>0.11080266483444871</v>
      </c>
      <c r="Y5">
        <v>0.10749716559757905</v>
      </c>
      <c r="Z5">
        <v>0.34821969357636479</v>
      </c>
      <c r="AA5">
        <v>9.0384370239052533E-2</v>
      </c>
      <c r="AB5">
        <v>2.9775052573512418E-2</v>
      </c>
      <c r="AC5">
        <v>3.6097041164437169E-2</v>
      </c>
      <c r="AD5">
        <v>4.5330447757899087E-2</v>
      </c>
      <c r="AE5">
        <v>2.7544726279499689E-3</v>
      </c>
      <c r="AF5">
        <v>4.8168053433328049E-2</v>
      </c>
      <c r="AG5">
        <v>9.5710255780185591E-2</v>
      </c>
      <c r="AH5">
        <v>0.21372245572669954</v>
      </c>
      <c r="AI5">
        <v>7.5466775388301197E-2</v>
      </c>
      <c r="AJ5">
        <v>2.0963399610040494E-2</v>
      </c>
      <c r="AK5">
        <v>1.8180464083260992E-2</v>
      </c>
      <c r="AL5">
        <v>2.6446371923815395E-2</v>
      </c>
      <c r="AM5">
        <v>8.8473429462766718E-4</v>
      </c>
      <c r="AN5">
        <v>1.9275878450399048E-2</v>
      </c>
      <c r="AO5">
        <v>5.2504831976254759E-2</v>
      </c>
      <c r="AP5">
        <v>0.18037432661037864</v>
      </c>
      <c r="AQ5">
        <v>6.9637057700500132E-2</v>
      </c>
      <c r="AR5">
        <v>1.8010420682187549E-2</v>
      </c>
      <c r="AS5">
        <v>1.3672625769608746E-2</v>
      </c>
      <c r="AT5">
        <v>2.1501904631526392E-2</v>
      </c>
      <c r="AU5">
        <v>5.611785767506755E-4</v>
      </c>
      <c r="AV5">
        <v>1.466490126222489E-2</v>
      </c>
      <c r="AW5">
        <v>4.2326237987580263E-2</v>
      </c>
      <c r="AX5">
        <v>0.11395761067356429</v>
      </c>
      <c r="AY5">
        <v>5.4414874199551988E-2</v>
      </c>
      <c r="AZ5">
        <v>1.1437163909368166E-2</v>
      </c>
      <c r="BA5">
        <v>6.5737499002179742E-3</v>
      </c>
      <c r="BB5">
        <v>1.2015106232130868E-2</v>
      </c>
      <c r="BC5">
        <v>2.0067892393580499E-4</v>
      </c>
      <c r="BD5">
        <v>6.29998840088636E-3</v>
      </c>
      <c r="BE5">
        <v>2.3016049107473121E-2</v>
      </c>
      <c r="BF5">
        <v>4.9522267616946461E-2</v>
      </c>
      <c r="BG5">
        <v>2.6907438887893431E-2</v>
      </c>
      <c r="BH5">
        <v>4.8701856943112144E-3</v>
      </c>
      <c r="BI5">
        <v>2.2832991773773072E-3</v>
      </c>
      <c r="BJ5">
        <v>4.6844474094944674E-3</v>
      </c>
      <c r="BK5">
        <v>4.3094674718850077E-5</v>
      </c>
      <c r="BL5">
        <v>1.6428346261578421E-3</v>
      </c>
      <c r="BM5">
        <v>9.0909671469933482E-3</v>
      </c>
      <c r="BV5">
        <v>0.55565481513125137</v>
      </c>
      <c r="BW5">
        <v>1.3760701410787765E-2</v>
      </c>
      <c r="BX5">
        <v>-1.473160100345026E-3</v>
      </c>
      <c r="BY5">
        <v>3.7552039645486771E-2</v>
      </c>
      <c r="BZ5">
        <v>1.8813528087777955E-2</v>
      </c>
      <c r="CA5">
        <v>6.6557583793610854E-3</v>
      </c>
      <c r="CB5">
        <v>0.4306278472055482</v>
      </c>
      <c r="CC5">
        <v>4.9718100502634303E-2</v>
      </c>
    </row>
    <row r="6" spans="1:89" x14ac:dyDescent="0.2">
      <c r="A6">
        <v>1917</v>
      </c>
      <c r="B6">
        <v>1.0000001192092896</v>
      </c>
      <c r="C6">
        <v>0.11045413521583558</v>
      </c>
      <c r="D6">
        <v>3.3577447868524901E-2</v>
      </c>
      <c r="E6">
        <v>7.8703594584482839E-2</v>
      </c>
      <c r="F6">
        <v>7.0688682903109645E-2</v>
      </c>
      <c r="G6">
        <v>1.0518082183781884E-2</v>
      </c>
      <c r="H6">
        <v>0.53269569348512513</v>
      </c>
      <c r="I6">
        <v>0.16336236375913971</v>
      </c>
      <c r="R6">
        <v>0.44984557372964784</v>
      </c>
      <c r="S6">
        <v>9.8173664902195437E-2</v>
      </c>
      <c r="T6">
        <v>3.7258368870820388E-2</v>
      </c>
      <c r="U6">
        <v>4.7092419652380445E-2</v>
      </c>
      <c r="V6">
        <v>5.0801520436628438E-2</v>
      </c>
      <c r="W6">
        <v>4.0122202387641625E-3</v>
      </c>
      <c r="X6">
        <v>0.10231458265943999</v>
      </c>
      <c r="Y6">
        <v>0.11019279696941905</v>
      </c>
      <c r="Z6">
        <v>0.35779507150113293</v>
      </c>
      <c r="AA6">
        <v>0.1049314284550438</v>
      </c>
      <c r="AB6">
        <v>2.8950775750165237E-2</v>
      </c>
      <c r="AC6">
        <v>3.5114775588238063E-2</v>
      </c>
      <c r="AD6">
        <v>4.5539188481539081E-2</v>
      </c>
      <c r="AE6">
        <v>2.5058789002747168E-3</v>
      </c>
      <c r="AF6">
        <v>4.3443617603678507E-2</v>
      </c>
      <c r="AG6">
        <v>9.7309406722193514E-2</v>
      </c>
      <c r="AH6">
        <v>0.21301084224604105</v>
      </c>
      <c r="AI6">
        <v>9.5199012261974844E-2</v>
      </c>
      <c r="AJ6">
        <v>2.4327690140761467E-2</v>
      </c>
      <c r="AK6">
        <v>1.4147207860709837E-2</v>
      </c>
      <c r="AL6">
        <v>1.9349593112214573E-2</v>
      </c>
      <c r="AM6">
        <v>9.2556219983777393E-4</v>
      </c>
      <c r="AN6">
        <v>2.3850281447392541E-2</v>
      </c>
      <c r="AO6">
        <v>3.5211495223149994E-2</v>
      </c>
      <c r="AP6">
        <v>0.17424705909047411</v>
      </c>
      <c r="AQ6">
        <v>8.6783469494969817E-2</v>
      </c>
      <c r="AR6">
        <v>2.0836742553413175E-2</v>
      </c>
      <c r="AS6">
        <v>9.9039488247170682E-3</v>
      </c>
      <c r="AT6">
        <v>1.3905451904889598E-2</v>
      </c>
      <c r="AU6">
        <v>6.0220209725924594E-4</v>
      </c>
      <c r="AV6">
        <v>1.8209180788594594E-2</v>
      </c>
      <c r="AW6">
        <v>2.4006063426630628E-2</v>
      </c>
      <c r="AX6">
        <v>0.1025856740558214</v>
      </c>
      <c r="AY6">
        <v>5.9303404778252321E-2</v>
      </c>
      <c r="AZ6">
        <v>1.3150298238751334E-2</v>
      </c>
      <c r="BA6">
        <v>3.9884548231524253E-3</v>
      </c>
      <c r="BB6">
        <v>6.8431537748976342E-3</v>
      </c>
      <c r="BC6">
        <v>2.3001207822906042E-4</v>
      </c>
      <c r="BD6">
        <v>8.2469610898351486E-3</v>
      </c>
      <c r="BE6">
        <v>1.0823389272703463E-2</v>
      </c>
      <c r="BF6">
        <v>3.9506751492006748E-2</v>
      </c>
      <c r="BG6">
        <v>2.4381316005339351E-2</v>
      </c>
      <c r="BH6">
        <v>5.716493613187117E-3</v>
      </c>
      <c r="BI6">
        <v>1.0546859767655464E-3</v>
      </c>
      <c r="BJ6">
        <v>2.4769056169005473E-3</v>
      </c>
      <c r="BK6">
        <v>4.4170320874928853E-5</v>
      </c>
      <c r="BL6">
        <v>1.8259973272258317E-3</v>
      </c>
      <c r="BM6">
        <v>4.0071826317134192E-3</v>
      </c>
      <c r="BV6">
        <v>0.55015454547964171</v>
      </c>
      <c r="BW6">
        <v>1.2280470313640143E-2</v>
      </c>
      <c r="BX6">
        <v>-3.680921002295486E-3</v>
      </c>
      <c r="BY6">
        <v>3.1611174932102394E-2</v>
      </c>
      <c r="BZ6">
        <v>1.9887162466481208E-2</v>
      </c>
      <c r="CA6">
        <v>6.5058619450177203E-3</v>
      </c>
      <c r="CB6">
        <v>0.43010813378736779</v>
      </c>
      <c r="CC6">
        <v>5.344254382803805E-2</v>
      </c>
    </row>
    <row r="7" spans="1:89" x14ac:dyDescent="0.2">
      <c r="A7">
        <v>1918</v>
      </c>
      <c r="B7">
        <v>0.99999994039535522</v>
      </c>
      <c r="C7">
        <v>0.11367483469161087</v>
      </c>
      <c r="D7">
        <v>3.158644149072224E-2</v>
      </c>
      <c r="E7">
        <v>7.1745619236021352E-2</v>
      </c>
      <c r="F7">
        <v>6.4848300360079034E-2</v>
      </c>
      <c r="G7">
        <v>1.0354821402377271E-2</v>
      </c>
      <c r="H7">
        <v>0.5580440862224475</v>
      </c>
      <c r="I7">
        <v>0.14974589659674178</v>
      </c>
      <c r="R7">
        <v>0.43976233897405731</v>
      </c>
      <c r="S7">
        <v>0.10515364488539476</v>
      </c>
      <c r="T7">
        <v>3.8385176424553573E-2</v>
      </c>
      <c r="U7">
        <v>4.278753925653038E-2</v>
      </c>
      <c r="V7">
        <v>4.6378057234760635E-2</v>
      </c>
      <c r="W7">
        <v>3.7717545455433106E-3</v>
      </c>
      <c r="X7">
        <v>0.10290368272815568</v>
      </c>
      <c r="Y7">
        <v>0.10038248389911895</v>
      </c>
      <c r="Z7">
        <v>0.3444158753290758</v>
      </c>
      <c r="AA7">
        <v>0.10012159232172864</v>
      </c>
      <c r="AB7">
        <v>3.3733353078460725E-2</v>
      </c>
      <c r="AC7">
        <v>3.058103898786392E-2</v>
      </c>
      <c r="AD7">
        <v>3.8481339151689643E-2</v>
      </c>
      <c r="AE7">
        <v>2.5980457835644696E-3</v>
      </c>
      <c r="AF7">
        <v>5.844094118106663E-2</v>
      </c>
      <c r="AG7">
        <v>8.0459564824701763E-2</v>
      </c>
      <c r="AH7">
        <v>0.1970044529094373</v>
      </c>
      <c r="AI7">
        <v>8.1570277517235862E-2</v>
      </c>
      <c r="AJ7">
        <v>2.2828062579157531E-2</v>
      </c>
      <c r="AK7">
        <v>1.2642305759377973E-2</v>
      </c>
      <c r="AL7">
        <v>1.8845628558117965E-2</v>
      </c>
      <c r="AM7">
        <v>8.7835662920050534E-4</v>
      </c>
      <c r="AN7">
        <v>2.5207344070299589E-2</v>
      </c>
      <c r="AO7">
        <v>3.5032477796047894E-2</v>
      </c>
      <c r="AP7">
        <v>0.15486872616835731</v>
      </c>
      <c r="AQ7">
        <v>6.9759657458436861E-2</v>
      </c>
      <c r="AR7">
        <v>1.8666114825437244E-2</v>
      </c>
      <c r="AS7">
        <v>8.3806390532293572E-3</v>
      </c>
      <c r="AT7">
        <v>1.3697975251219746E-2</v>
      </c>
      <c r="AU7">
        <v>5.7404245079591772E-4</v>
      </c>
      <c r="AV7">
        <v>1.9456071546611532E-2</v>
      </c>
      <c r="AW7">
        <v>2.4334225582626663E-2</v>
      </c>
      <c r="AX7">
        <v>8.4078115501628164E-2</v>
      </c>
      <c r="AY7">
        <v>4.2700732428860182E-2</v>
      </c>
      <c r="AZ7">
        <v>1.1252099449479655E-2</v>
      </c>
      <c r="BA7">
        <v>3.0572000797978896E-3</v>
      </c>
      <c r="BB7">
        <v>6.9053104098848262E-3</v>
      </c>
      <c r="BC7">
        <v>2.125148490040783E-4</v>
      </c>
      <c r="BD7">
        <v>8.5185980516658474E-3</v>
      </c>
      <c r="BE7">
        <v>1.1431660232935693E-2</v>
      </c>
      <c r="BF7">
        <v>2.88773730001806E-2</v>
      </c>
      <c r="BG7">
        <v>1.4554623240264821E-2</v>
      </c>
      <c r="BH7">
        <v>4.6114076917729953E-3</v>
      </c>
      <c r="BI7">
        <v>7.432979729260922E-4</v>
      </c>
      <c r="BJ7">
        <v>2.6779130785850617E-3</v>
      </c>
      <c r="BK7">
        <v>3.5117876826224423E-5</v>
      </c>
      <c r="BL7">
        <v>1.6276700504554509E-3</v>
      </c>
      <c r="BM7">
        <v>4.627343089349957E-3</v>
      </c>
      <c r="BV7">
        <v>0.56023760142129797</v>
      </c>
      <c r="BW7">
        <v>8.5211898062161062E-3</v>
      </c>
      <c r="BX7">
        <v>-6.7987349338313316E-3</v>
      </c>
      <c r="BY7">
        <v>2.8958079979490972E-2</v>
      </c>
      <c r="BZ7">
        <v>1.8470243125318399E-2</v>
      </c>
      <c r="CA7">
        <v>6.58306685683396E-3</v>
      </c>
      <c r="CB7">
        <v>0.45489967656861025</v>
      </c>
      <c r="CC7">
        <v>4.9604139623304386E-2</v>
      </c>
    </row>
    <row r="8" spans="1:89" x14ac:dyDescent="0.2">
      <c r="A8">
        <v>1919</v>
      </c>
      <c r="B8">
        <v>0.99999994039535522</v>
      </c>
      <c r="C8">
        <v>0.12055644435811882</v>
      </c>
      <c r="D8">
        <v>3.5521190398196623E-2</v>
      </c>
      <c r="E8">
        <v>6.9511956719144258E-2</v>
      </c>
      <c r="F8">
        <v>6.564017201216174E-2</v>
      </c>
      <c r="G8">
        <v>1.0678776444158983E-2</v>
      </c>
      <c r="H8">
        <v>0.54372217596783945</v>
      </c>
      <c r="I8">
        <v>0.15436928410038012</v>
      </c>
      <c r="R8">
        <v>0.45901694706151852</v>
      </c>
      <c r="S8">
        <v>0.11254999809609784</v>
      </c>
      <c r="T8">
        <v>4.4479741875075959E-2</v>
      </c>
      <c r="U8">
        <v>4.144678538430896E-2</v>
      </c>
      <c r="V8">
        <v>4.899313800013385E-2</v>
      </c>
      <c r="W8">
        <v>3.9635013237623775E-3</v>
      </c>
      <c r="X8">
        <v>9.8464790790103729E-2</v>
      </c>
      <c r="Y8">
        <v>0.10911899159203581</v>
      </c>
      <c r="Z8">
        <v>0.36942991121921259</v>
      </c>
      <c r="AA8">
        <v>0.10694475459275386</v>
      </c>
      <c r="AB8">
        <v>4.0748244859413384E-2</v>
      </c>
      <c r="AC8">
        <v>3.0338561365512742E-2</v>
      </c>
      <c r="AD8">
        <v>4.162438821664307E-2</v>
      </c>
      <c r="AE8">
        <v>2.7691724521904468E-3</v>
      </c>
      <c r="AF8">
        <v>5.6829152025671632E-2</v>
      </c>
      <c r="AG8">
        <v>9.0175637707027467E-2</v>
      </c>
      <c r="AH8">
        <v>0.21640649918603846</v>
      </c>
      <c r="AI8">
        <v>8.5020060542091741E-2</v>
      </c>
      <c r="AJ8">
        <v>2.8590769413218538E-2</v>
      </c>
      <c r="AK8">
        <v>1.2575111767919976E-2</v>
      </c>
      <c r="AL8">
        <v>2.1717076078391906E-2</v>
      </c>
      <c r="AM8">
        <v>9.4764902326982222E-4</v>
      </c>
      <c r="AN8">
        <v>2.4679972495606398E-2</v>
      </c>
      <c r="AO8">
        <v>4.2875859865540052E-2</v>
      </c>
      <c r="AP8">
        <v>0.16892702971576457</v>
      </c>
      <c r="AQ8">
        <v>7.0439843327030738E-2</v>
      </c>
      <c r="AR8">
        <v>2.3485651371195522E-2</v>
      </c>
      <c r="AS8">
        <v>8.7142265449629171E-3</v>
      </c>
      <c r="AT8">
        <v>1.6330438168412842E-2</v>
      </c>
      <c r="AU8">
        <v>6.0118035473146934E-4</v>
      </c>
      <c r="AV8">
        <v>1.8068344725248604E-2</v>
      </c>
      <c r="AW8">
        <v>3.1287345224182479E-2</v>
      </c>
      <c r="AX8">
        <v>8.9293418378540532E-2</v>
      </c>
      <c r="AY8">
        <v>4.0392509035561269E-2</v>
      </c>
      <c r="AZ8">
        <v>1.3535675242673561E-2</v>
      </c>
      <c r="BA8">
        <v>3.3708465331158681E-3</v>
      </c>
      <c r="BB8">
        <v>8.6031706515114544E-3</v>
      </c>
      <c r="BC8">
        <v>2.1295056905150492E-4</v>
      </c>
      <c r="BD8">
        <v>7.4435037314096123E-3</v>
      </c>
      <c r="BE8">
        <v>1.5734762615217272E-2</v>
      </c>
      <c r="BF8">
        <v>2.8939891435741074E-2</v>
      </c>
      <c r="BG8">
        <v>1.2651791639693788E-2</v>
      </c>
      <c r="BH8">
        <v>5.0943566391467941E-3</v>
      </c>
      <c r="BI8">
        <v>8.0508296362047154E-4</v>
      </c>
      <c r="BJ8">
        <v>3.1686961834446721E-3</v>
      </c>
      <c r="BK8">
        <v>3.320246828581005E-5</v>
      </c>
      <c r="BL8">
        <v>1.3203529752675743E-3</v>
      </c>
      <c r="BM8">
        <v>5.8664085662819606E-3</v>
      </c>
      <c r="BV8">
        <v>0.5409829933338367</v>
      </c>
      <c r="BW8">
        <v>8.0064462620209886E-3</v>
      </c>
      <c r="BX8">
        <v>-8.9585514768793263E-3</v>
      </c>
      <c r="BY8">
        <v>2.8065171334835295E-2</v>
      </c>
      <c r="BZ8">
        <v>1.6647034012027891E-2</v>
      </c>
      <c r="CA8">
        <v>6.7152751203966056E-3</v>
      </c>
      <c r="CB8">
        <v>0.44498015790275014</v>
      </c>
      <c r="CC8">
        <v>4.5527519783329896E-2</v>
      </c>
    </row>
    <row r="9" spans="1:89" x14ac:dyDescent="0.2">
      <c r="A9">
        <v>1920</v>
      </c>
      <c r="B9">
        <v>0.99999994039535522</v>
      </c>
      <c r="C9">
        <v>0.11440105839556385</v>
      </c>
      <c r="D9">
        <v>3.4767359907883967E-2</v>
      </c>
      <c r="E9">
        <v>6.5099040274072748E-2</v>
      </c>
      <c r="F9">
        <v>6.4095595964349272E-2</v>
      </c>
      <c r="G9">
        <v>1.066033055019641E-2</v>
      </c>
      <c r="H9">
        <v>0.55841428035093776</v>
      </c>
      <c r="I9">
        <v>0.15256233455699603</v>
      </c>
      <c r="R9">
        <v>0.4413964734328773</v>
      </c>
      <c r="S9">
        <v>0.10793221163707097</v>
      </c>
      <c r="T9">
        <v>4.3313608542807767E-2</v>
      </c>
      <c r="U9">
        <v>3.7493266190739005E-2</v>
      </c>
      <c r="V9">
        <v>4.4379961542901511E-2</v>
      </c>
      <c r="W9">
        <v>4.0003297756468952E-3</v>
      </c>
      <c r="X9">
        <v>0.10606687125271094</v>
      </c>
      <c r="Y9">
        <v>9.8210224491000281E-2</v>
      </c>
      <c r="Z9">
        <v>0.34358489150973814</v>
      </c>
      <c r="AA9">
        <v>9.8573486817720532E-2</v>
      </c>
      <c r="AB9">
        <v>3.673305306337863E-2</v>
      </c>
      <c r="AC9">
        <v>2.7223979682026445E-2</v>
      </c>
      <c r="AD9">
        <v>3.700931978609253E-2</v>
      </c>
      <c r="AE9">
        <v>2.7881929766579751E-3</v>
      </c>
      <c r="AF9">
        <v>6.2088068950321582E-2</v>
      </c>
      <c r="AG9">
        <v>7.9168790233540384E-2</v>
      </c>
      <c r="AH9">
        <v>0.19131878206434608</v>
      </c>
      <c r="AI9">
        <v>7.4834307146177656E-2</v>
      </c>
      <c r="AJ9">
        <v>2.332150960050319E-2</v>
      </c>
      <c r="AK9">
        <v>1.168699885211587E-2</v>
      </c>
      <c r="AL9">
        <v>1.8918197632277648E-2</v>
      </c>
      <c r="AM9">
        <v>9.2589695911157819E-4</v>
      </c>
      <c r="AN9">
        <v>2.5186974576504019E-2</v>
      </c>
      <c r="AO9">
        <v>3.6444897297656098E-2</v>
      </c>
      <c r="AP9">
        <v>0.14465450995724025</v>
      </c>
      <c r="AQ9">
        <v>5.8947374412671852E-2</v>
      </c>
      <c r="AR9">
        <v>1.8618146569365529E-2</v>
      </c>
      <c r="AS9">
        <v>8.0967732969237666E-3</v>
      </c>
      <c r="AT9">
        <v>1.4191421068906898E-2</v>
      </c>
      <c r="AU9">
        <v>5.7281040750120909E-4</v>
      </c>
      <c r="AV9">
        <v>1.777597570922506E-2</v>
      </c>
      <c r="AW9">
        <v>2.645200849264592E-2</v>
      </c>
      <c r="AX9">
        <v>6.9019203576421342E-2</v>
      </c>
      <c r="AY9">
        <v>3.0352706435080881E-2</v>
      </c>
      <c r="AZ9">
        <v>9.7196148508396207E-3</v>
      </c>
      <c r="BA9">
        <v>3.2313435706407341E-3</v>
      </c>
      <c r="BB9">
        <v>6.918776965679942E-3</v>
      </c>
      <c r="BC9">
        <v>1.8905157240584004E-4</v>
      </c>
      <c r="BD9">
        <v>6.7298939825412435E-3</v>
      </c>
      <c r="BE9">
        <v>1.1877816199233084E-2</v>
      </c>
      <c r="BF9">
        <v>1.902711068029463E-2</v>
      </c>
      <c r="BG9">
        <v>7.8365535925489973E-3</v>
      </c>
      <c r="BH9">
        <v>3.0748038402588014E-3</v>
      </c>
      <c r="BI9">
        <v>7.8002262441183529E-4</v>
      </c>
      <c r="BJ9">
        <v>2.3102587892296195E-3</v>
      </c>
      <c r="BK9">
        <v>2.6839572054955751E-5</v>
      </c>
      <c r="BL9">
        <v>1.1000637663652138E-3</v>
      </c>
      <c r="BM9">
        <v>3.8985684954252046E-3</v>
      </c>
      <c r="BV9">
        <v>0.55860346696247798</v>
      </c>
      <c r="BW9">
        <v>6.4688467584928799E-3</v>
      </c>
      <c r="BX9">
        <v>-8.5462486349237986E-3</v>
      </c>
      <c r="BY9">
        <v>2.7605774083333742E-2</v>
      </c>
      <c r="BZ9">
        <v>1.9715634421447761E-2</v>
      </c>
      <c r="CA9">
        <v>6.6600007745495141E-3</v>
      </c>
      <c r="CB9">
        <v>0.4521209095624325</v>
      </c>
      <c r="CC9">
        <v>5.4578609601790083E-2</v>
      </c>
    </row>
    <row r="10" spans="1:89" x14ac:dyDescent="0.2">
      <c r="A10">
        <v>1921</v>
      </c>
      <c r="B10">
        <v>1</v>
      </c>
      <c r="C10">
        <v>8.3757482163761568E-2</v>
      </c>
      <c r="D10">
        <v>4.579488422106201E-2</v>
      </c>
      <c r="E10">
        <v>8.4335351007178386E-2</v>
      </c>
      <c r="F10">
        <v>6.6515609220808083E-2</v>
      </c>
      <c r="G10">
        <v>1.2392821712065023E-2</v>
      </c>
      <c r="H10">
        <v>0.55815570172445828</v>
      </c>
      <c r="I10">
        <v>0.14904814995066659</v>
      </c>
      <c r="R10">
        <v>0.4738163542421826</v>
      </c>
      <c r="S10">
        <v>7.9343401172332129E-2</v>
      </c>
      <c r="T10">
        <v>5.3429259654420046E-2</v>
      </c>
      <c r="U10">
        <v>4.6609330634729509E-2</v>
      </c>
      <c r="V10">
        <v>4.5572668851346892E-2</v>
      </c>
      <c r="W10">
        <v>5.9177734879631901E-3</v>
      </c>
      <c r="X10">
        <v>0.1481940385741522</v>
      </c>
      <c r="Y10">
        <v>9.4749881867238733E-2</v>
      </c>
      <c r="Z10">
        <v>0.35890223050042147</v>
      </c>
      <c r="AA10">
        <v>7.6506064670785079E-2</v>
      </c>
      <c r="AB10">
        <v>4.6220225358759234E-2</v>
      </c>
      <c r="AC10">
        <v>3.3475526943907374E-2</v>
      </c>
      <c r="AD10">
        <v>3.8293052003533057E-2</v>
      </c>
      <c r="AE10">
        <v>3.9531855455745002E-3</v>
      </c>
      <c r="AF10">
        <v>8.3371699793142337E-2</v>
      </c>
      <c r="AG10">
        <v>7.7082476184719806E-2</v>
      </c>
      <c r="AH10">
        <v>0.19179998241246404</v>
      </c>
      <c r="AI10">
        <v>6.0435520401213104E-2</v>
      </c>
      <c r="AJ10">
        <v>2.8533954602944434E-2</v>
      </c>
      <c r="AK10">
        <v>1.4359848021471311E-2</v>
      </c>
      <c r="AL10">
        <v>1.9662181715826597E-2</v>
      </c>
      <c r="AM10">
        <v>1.3451395216909573E-3</v>
      </c>
      <c r="AN10">
        <v>3.1778919792224976E-2</v>
      </c>
      <c r="AO10">
        <v>3.5684418357092663E-2</v>
      </c>
      <c r="AP10">
        <v>0.14520733671017219</v>
      </c>
      <c r="AQ10">
        <v>4.974048279937042E-2</v>
      </c>
      <c r="AR10">
        <v>2.2481987076007234E-2</v>
      </c>
      <c r="AS10">
        <v>1.0020795556038792E-2</v>
      </c>
      <c r="AT10">
        <v>1.4716217351809282E-2</v>
      </c>
      <c r="AU10">
        <v>8.3299026639449851E-4</v>
      </c>
      <c r="AV10">
        <v>2.1594670383483186E-2</v>
      </c>
      <c r="AW10">
        <v>2.5820193277068807E-2</v>
      </c>
      <c r="AX10">
        <v>6.949757353481735E-2</v>
      </c>
      <c r="AY10">
        <v>2.7753712581427344E-2</v>
      </c>
      <c r="AZ10">
        <v>1.1261936838312361E-2</v>
      </c>
      <c r="BA10">
        <v>3.8282555836030986E-3</v>
      </c>
      <c r="BB10">
        <v>7.0826231087220788E-3</v>
      </c>
      <c r="BC10">
        <v>2.7779871637981311E-4</v>
      </c>
      <c r="BD10">
        <v>7.9147902319151846E-3</v>
      </c>
      <c r="BE10">
        <v>1.1378456474457449E-2</v>
      </c>
      <c r="BF10">
        <v>1.9098577890854153E-2</v>
      </c>
      <c r="BG10">
        <v>7.8830306332151462E-3</v>
      </c>
      <c r="BH10">
        <v>3.0950953050981663E-3</v>
      </c>
      <c r="BI10">
        <v>8.4284400453883115E-4</v>
      </c>
      <c r="BJ10">
        <v>2.2962776352455148E-3</v>
      </c>
      <c r="BK10">
        <v>4.3705718071050079E-5</v>
      </c>
      <c r="BL10">
        <v>1.3592895261178707E-3</v>
      </c>
      <c r="BM10">
        <v>3.5783350685675746E-3</v>
      </c>
      <c r="BV10">
        <v>0.5261836457578174</v>
      </c>
      <c r="BW10">
        <v>4.4140809914294393E-3</v>
      </c>
      <c r="BX10">
        <v>-7.6343754333580306E-3</v>
      </c>
      <c r="BY10">
        <v>3.7726020372448876E-2</v>
      </c>
      <c r="BZ10">
        <v>2.0942940369461191E-2</v>
      </c>
      <c r="CA10">
        <v>6.4750482241018315E-3</v>
      </c>
      <c r="CB10">
        <v>0.40971912027429919</v>
      </c>
      <c r="CC10">
        <v>5.4540810959434763E-2</v>
      </c>
    </row>
    <row r="11" spans="1:89" x14ac:dyDescent="0.2">
      <c r="A11">
        <v>1922</v>
      </c>
      <c r="B11">
        <v>0.99999982118606567</v>
      </c>
      <c r="C11">
        <v>6.4580933018775044E-2</v>
      </c>
      <c r="D11">
        <v>4.5433849224431964E-2</v>
      </c>
      <c r="E11">
        <v>8.9320681381948819E-2</v>
      </c>
      <c r="F11">
        <v>6.7136343408839977E-2</v>
      </c>
      <c r="G11">
        <v>1.2360368165075139E-2</v>
      </c>
      <c r="H11">
        <v>0.56740268882560441</v>
      </c>
      <c r="I11">
        <v>0.15376513597532449</v>
      </c>
      <c r="R11">
        <v>0.4609219042929284</v>
      </c>
      <c r="S11">
        <v>5.987412582841637E-2</v>
      </c>
      <c r="T11">
        <v>5.5979707340589144E-2</v>
      </c>
      <c r="U11">
        <v>5.1447074168076375E-2</v>
      </c>
      <c r="V11">
        <v>4.6943227885865739E-2</v>
      </c>
      <c r="W11">
        <v>5.6261967616554939E-3</v>
      </c>
      <c r="X11">
        <v>0.14078248953189923</v>
      </c>
      <c r="Y11">
        <v>0.10026908277642606</v>
      </c>
      <c r="Z11">
        <v>0.349176281779634</v>
      </c>
      <c r="AA11">
        <v>5.727300225991646E-2</v>
      </c>
      <c r="AB11">
        <v>4.8806710376264731E-2</v>
      </c>
      <c r="AC11">
        <v>3.8281534576489688E-2</v>
      </c>
      <c r="AD11">
        <v>3.9269892993020354E-2</v>
      </c>
      <c r="AE11">
        <v>3.8134108279390751E-3</v>
      </c>
      <c r="AF11">
        <v>8.0581830651507577E-2</v>
      </c>
      <c r="AG11">
        <v>8.1149900094496158E-2</v>
      </c>
      <c r="AH11">
        <v>0.18577782585487698</v>
      </c>
      <c r="AI11">
        <v>4.659943775007433E-2</v>
      </c>
      <c r="AJ11">
        <v>3.1489115036488359E-2</v>
      </c>
      <c r="AK11">
        <v>1.9169995077240435E-2</v>
      </c>
      <c r="AL11">
        <v>1.9796943380395001E-2</v>
      </c>
      <c r="AM11">
        <v>1.2867384894125738E-3</v>
      </c>
      <c r="AN11">
        <v>3.074424956954366E-2</v>
      </c>
      <c r="AO11">
        <v>3.6691346551722646E-2</v>
      </c>
      <c r="AP11">
        <v>0.14108398654034621</v>
      </c>
      <c r="AQ11">
        <v>3.9246682804007449E-2</v>
      </c>
      <c r="AR11">
        <v>2.4960620574489126E-2</v>
      </c>
      <c r="AS11">
        <v>1.4097219892021033E-2</v>
      </c>
      <c r="AT11">
        <v>1.4729542335561948E-2</v>
      </c>
      <c r="AU11">
        <v>7.9404099582018703E-4</v>
      </c>
      <c r="AV11">
        <v>2.0922989950145427E-2</v>
      </c>
      <c r="AW11">
        <v>2.6332889988301054E-2</v>
      </c>
      <c r="AX11">
        <v>6.8743753037564581E-2</v>
      </c>
      <c r="AY11">
        <v>2.3324643108434687E-2</v>
      </c>
      <c r="AZ11">
        <v>1.2737820514153928E-2</v>
      </c>
      <c r="BA11">
        <v>6.2046612172697822E-3</v>
      </c>
      <c r="BB11">
        <v>7.0197219061538894E-3</v>
      </c>
      <c r="BC11">
        <v>2.655984387932729E-4</v>
      </c>
      <c r="BD11">
        <v>7.7605674982795039E-3</v>
      </c>
      <c r="BE11">
        <v>1.1430740354479531E-2</v>
      </c>
      <c r="BF11">
        <v>2.1007943905792179E-2</v>
      </c>
      <c r="BG11">
        <v>8.0852697561449426E-3</v>
      </c>
      <c r="BH11">
        <v>3.7937257840159606E-3</v>
      </c>
      <c r="BI11">
        <v>1.858712097070481E-3</v>
      </c>
      <c r="BJ11">
        <v>2.269894003752789E-3</v>
      </c>
      <c r="BK11">
        <v>4.259758100996241E-5</v>
      </c>
      <c r="BL11">
        <v>1.3776846345942607E-3</v>
      </c>
      <c r="BM11">
        <v>3.5800600492037846E-3</v>
      </c>
      <c r="BV11">
        <v>0.53907791689313722</v>
      </c>
      <c r="BW11">
        <v>4.7068071903586736E-3</v>
      </c>
      <c r="BX11">
        <v>-1.0545858116157179E-2</v>
      </c>
      <c r="BY11">
        <v>3.7873607213872451E-2</v>
      </c>
      <c r="BZ11">
        <v>2.0193115522974238E-2</v>
      </c>
      <c r="CA11">
        <v>6.7341714034196464E-3</v>
      </c>
      <c r="CB11">
        <v>0.42635876531174094</v>
      </c>
      <c r="CC11">
        <v>5.3757487180862762E-2</v>
      </c>
    </row>
    <row r="12" spans="1:89" x14ac:dyDescent="0.2">
      <c r="A12">
        <v>1923</v>
      </c>
      <c r="B12">
        <v>1</v>
      </c>
      <c r="C12">
        <v>0.10374977181466445</v>
      </c>
      <c r="D12">
        <v>4.0679837578078755E-2</v>
      </c>
      <c r="E12">
        <v>8.0858973297192521E-2</v>
      </c>
      <c r="F12">
        <v>6.0020053665902601E-2</v>
      </c>
      <c r="G12">
        <v>1.2081577717643826E-2</v>
      </c>
      <c r="H12">
        <v>0.56503831193934995</v>
      </c>
      <c r="I12">
        <v>0.13757147398716787</v>
      </c>
      <c r="R12">
        <v>0.43692282468710814</v>
      </c>
      <c r="S12">
        <v>9.6685213412316756E-2</v>
      </c>
      <c r="T12">
        <v>4.7838947798086458E-2</v>
      </c>
      <c r="U12">
        <v>4.4736609338759038E-2</v>
      </c>
      <c r="V12">
        <v>4.3388757752174212E-2</v>
      </c>
      <c r="W12">
        <v>4.7168129426442698E-3</v>
      </c>
      <c r="X12">
        <v>0.10609043817305613</v>
      </c>
      <c r="Y12">
        <v>9.346604527007131E-2</v>
      </c>
      <c r="Z12">
        <v>0.33079172631999082</v>
      </c>
      <c r="AA12">
        <v>8.8621526207893042E-2</v>
      </c>
      <c r="AB12">
        <v>3.9466331510073789E-2</v>
      </c>
      <c r="AC12">
        <v>3.1374677318404411E-2</v>
      </c>
      <c r="AD12">
        <v>3.4587681582121742E-2</v>
      </c>
      <c r="AE12">
        <v>3.3273344632185177E-3</v>
      </c>
      <c r="AF12">
        <v>6.2202155028311008E-2</v>
      </c>
      <c r="AG12">
        <v>7.1212020209968308E-2</v>
      </c>
      <c r="AH12">
        <v>0.17705646037321343</v>
      </c>
      <c r="AI12">
        <v>7.0048947602759148E-2</v>
      </c>
      <c r="AJ12">
        <v>2.2815109242385213E-2</v>
      </c>
      <c r="AK12">
        <v>1.3530026822818354E-2</v>
      </c>
      <c r="AL12">
        <v>1.4708313054997478E-2</v>
      </c>
      <c r="AM12">
        <v>1.2164314513140823E-3</v>
      </c>
      <c r="AN12">
        <v>2.9372147775585555E-2</v>
      </c>
      <c r="AO12">
        <v>2.5365484423353568E-2</v>
      </c>
      <c r="AP12">
        <v>0.13507873609793966</v>
      </c>
      <c r="AQ12">
        <v>5.8200218864089111E-2</v>
      </c>
      <c r="AR12">
        <v>1.7791861644881304E-2</v>
      </c>
      <c r="AS12">
        <v>9.6777599533553922E-3</v>
      </c>
      <c r="AT12">
        <v>1.0890177719621197E-2</v>
      </c>
      <c r="AU12">
        <v>7.4324746879879475E-4</v>
      </c>
      <c r="AV12">
        <v>1.9802351353892033E-2</v>
      </c>
      <c r="AW12">
        <v>1.797311909330181E-2</v>
      </c>
      <c r="AX12">
        <v>6.5711094417425397E-2</v>
      </c>
      <c r="AY12">
        <v>3.3829851807335526E-2</v>
      </c>
      <c r="AZ12">
        <v>8.7963430501770828E-3</v>
      </c>
      <c r="BA12">
        <v>3.960556267501779E-3</v>
      </c>
      <c r="BB12">
        <v>4.8601393229036807E-3</v>
      </c>
      <c r="BC12">
        <v>2.4286095745994804E-4</v>
      </c>
      <c r="BD12">
        <v>7.1724449821666137E-3</v>
      </c>
      <c r="BE12">
        <v>6.8488980298807749E-3</v>
      </c>
      <c r="BF12">
        <v>1.9701921219280483E-2</v>
      </c>
      <c r="BG12">
        <v>1.1440686109535334E-2</v>
      </c>
      <c r="BH12">
        <v>2.5734616089527237E-3</v>
      </c>
      <c r="BI12">
        <v>1.0509418807561986E-3</v>
      </c>
      <c r="BJ12">
        <v>1.4278015485340238E-3</v>
      </c>
      <c r="BK12">
        <v>4.0902369361539641E-5</v>
      </c>
      <c r="BL12">
        <v>1.3684623629764494E-3</v>
      </c>
      <c r="BM12">
        <v>1.7996653391642093E-3</v>
      </c>
      <c r="BV12">
        <v>0.56307717531289181</v>
      </c>
      <c r="BW12">
        <v>7.0645584023476954E-3</v>
      </c>
      <c r="BX12">
        <v>-7.1591102200077045E-3</v>
      </c>
      <c r="BY12">
        <v>3.612236395843349E-2</v>
      </c>
      <c r="BZ12">
        <v>1.6631295913728389E-2</v>
      </c>
      <c r="CA12">
        <v>7.3647647749995552E-3</v>
      </c>
      <c r="CB12">
        <v>0.4587180440024709</v>
      </c>
      <c r="CC12">
        <v>4.4335258480919459E-2</v>
      </c>
    </row>
    <row r="13" spans="1:89" x14ac:dyDescent="0.2">
      <c r="A13">
        <v>1924</v>
      </c>
      <c r="B13">
        <v>1</v>
      </c>
      <c r="C13">
        <v>9.5633411512158734E-2</v>
      </c>
      <c r="D13">
        <v>4.0855745031851756E-2</v>
      </c>
      <c r="E13">
        <v>8.697768992902731E-2</v>
      </c>
      <c r="F13">
        <v>6.2489286439876418E-2</v>
      </c>
      <c r="G13">
        <v>1.2867208173516786E-2</v>
      </c>
      <c r="H13">
        <v>0.55749276510198742</v>
      </c>
      <c r="I13">
        <v>0.14368389381158173</v>
      </c>
      <c r="R13">
        <v>0.45706616624738139</v>
      </c>
      <c r="S13">
        <v>8.8223878259937494E-2</v>
      </c>
      <c r="T13">
        <v>5.1147987317751595E-2</v>
      </c>
      <c r="U13">
        <v>5.0201360435288153E-2</v>
      </c>
      <c r="V13">
        <v>4.6789619458190268E-2</v>
      </c>
      <c r="W13">
        <v>5.3814624036852884E-3</v>
      </c>
      <c r="X13">
        <v>0.11333527524223598</v>
      </c>
      <c r="Y13">
        <v>0.1019865831302926</v>
      </c>
      <c r="Z13">
        <v>0.34446291871893864</v>
      </c>
      <c r="AA13">
        <v>8.0767185195113222E-2</v>
      </c>
      <c r="AB13">
        <v>4.1662985376614475E-2</v>
      </c>
      <c r="AC13">
        <v>3.4828684850963472E-2</v>
      </c>
      <c r="AD13">
        <v>3.7054804543861813E-2</v>
      </c>
      <c r="AE13">
        <v>3.84863320081816E-3</v>
      </c>
      <c r="AF13">
        <v>6.9150656951744952E-2</v>
      </c>
      <c r="AG13">
        <v>7.7149968599822469E-2</v>
      </c>
      <c r="AH13">
        <v>0.18473251488057832</v>
      </c>
      <c r="AI13">
        <v>6.610084006711392E-2</v>
      </c>
      <c r="AJ13">
        <v>2.4245767469534368E-2</v>
      </c>
      <c r="AK13">
        <v>1.4105183593477085E-2</v>
      </c>
      <c r="AL13">
        <v>1.6689656177980954E-2</v>
      </c>
      <c r="AM13">
        <v>1.4390300777416991E-3</v>
      </c>
      <c r="AN13">
        <v>3.2213001722652082E-2</v>
      </c>
      <c r="AO13">
        <v>2.9939035772078213E-2</v>
      </c>
      <c r="AP13">
        <v>0.14113256816247002</v>
      </c>
      <c r="AQ13">
        <v>5.6118056852806138E-2</v>
      </c>
      <c r="AR13">
        <v>1.9350179784673866E-2</v>
      </c>
      <c r="AS13">
        <v>1.0109548373078533E-2</v>
      </c>
      <c r="AT13">
        <v>1.2089153393522714E-2</v>
      </c>
      <c r="AU13">
        <v>8.9493816947294302E-4</v>
      </c>
      <c r="AV13">
        <v>2.1951026702461175E-2</v>
      </c>
      <c r="AW13">
        <v>2.0619664886454656E-2</v>
      </c>
      <c r="AX13">
        <v>6.8884734145046589E-2</v>
      </c>
      <c r="AY13">
        <v>3.3584089922699512E-2</v>
      </c>
      <c r="AZ13">
        <v>9.733685011780617E-3</v>
      </c>
      <c r="BA13">
        <v>4.1021542100329409E-3</v>
      </c>
      <c r="BB13">
        <v>5.2664241095867334E-3</v>
      </c>
      <c r="BC13">
        <v>3.0547059855802911E-4</v>
      </c>
      <c r="BD13">
        <v>8.2457413159926652E-3</v>
      </c>
      <c r="BE13">
        <v>7.6471689763960788E-3</v>
      </c>
      <c r="BF13">
        <v>2.0781142066245373E-2</v>
      </c>
      <c r="BG13">
        <v>1.1349682853274146E-2</v>
      </c>
      <c r="BH13">
        <v>2.8802812448957458E-3</v>
      </c>
      <c r="BI13">
        <v>1.1099071749534977E-3</v>
      </c>
      <c r="BJ13">
        <v>1.5887934555405328E-3</v>
      </c>
      <c r="BK13">
        <v>5.5980565859329597E-5</v>
      </c>
      <c r="BL13">
        <v>1.6775636266347007E-3</v>
      </c>
      <c r="BM13">
        <v>2.1189331450874181E-3</v>
      </c>
      <c r="BV13">
        <v>0.54293383375261861</v>
      </c>
      <c r="BW13">
        <v>7.4095332522212398E-3</v>
      </c>
      <c r="BX13">
        <v>-1.0292242285899839E-2</v>
      </c>
      <c r="BY13">
        <v>3.677632949373915E-2</v>
      </c>
      <c r="BZ13">
        <v>1.569966698168615E-2</v>
      </c>
      <c r="CA13">
        <v>7.4857457698314957E-3</v>
      </c>
      <c r="CB13">
        <v>0.44388182292172751</v>
      </c>
      <c r="CC13">
        <v>4.1972977619313033E-2</v>
      </c>
    </row>
    <row r="14" spans="1:89" x14ac:dyDescent="0.2">
      <c r="A14">
        <v>1925</v>
      </c>
      <c r="B14">
        <v>0.99999994039535522</v>
      </c>
      <c r="C14">
        <v>0.11434014392819274</v>
      </c>
      <c r="D14">
        <v>3.9525621786578362E-2</v>
      </c>
      <c r="E14">
        <v>8.2284143044972544E-2</v>
      </c>
      <c r="F14">
        <v>6.0814724417764053E-2</v>
      </c>
      <c r="G14">
        <v>1.3272617671799665E-2</v>
      </c>
      <c r="H14">
        <v>0.5487192937962011</v>
      </c>
      <c r="I14">
        <v>0.14104345535449145</v>
      </c>
      <c r="R14">
        <v>0.47206139606642633</v>
      </c>
      <c r="S14">
        <v>0.10197223243603393</v>
      </c>
      <c r="T14">
        <v>5.110268041696292E-2</v>
      </c>
      <c r="U14">
        <v>5.0043673526904746E-2</v>
      </c>
      <c r="V14">
        <v>4.8029231701520625E-2</v>
      </c>
      <c r="W14">
        <v>5.5622182721597538E-3</v>
      </c>
      <c r="X14">
        <v>0.10847563200264275</v>
      </c>
      <c r="Y14">
        <v>0.10687572771020168</v>
      </c>
      <c r="Z14">
        <v>0.36788685529576487</v>
      </c>
      <c r="AA14">
        <v>9.4049953446492196E-2</v>
      </c>
      <c r="AB14">
        <v>4.2377609906514159E-2</v>
      </c>
      <c r="AC14">
        <v>3.5132646767332153E-2</v>
      </c>
      <c r="AD14">
        <v>3.845135744997584E-2</v>
      </c>
      <c r="AE14">
        <v>4.1395111668164498E-3</v>
      </c>
      <c r="AF14">
        <v>7.1622284676582451E-2</v>
      </c>
      <c r="AG14">
        <v>8.2113491882051609E-2</v>
      </c>
      <c r="AH14">
        <v>0.20689066849684279</v>
      </c>
      <c r="AI14">
        <v>7.7378760648328548E-2</v>
      </c>
      <c r="AJ14">
        <v>2.645644683311622E-2</v>
      </c>
      <c r="AK14">
        <v>1.5463388696389184E-2</v>
      </c>
      <c r="AL14">
        <v>1.8626857664832516E-2</v>
      </c>
      <c r="AM14">
        <v>1.5302863370802969E-3</v>
      </c>
      <c r="AN14">
        <v>3.2023141949141701E-2</v>
      </c>
      <c r="AO14">
        <v>3.54117863679543E-2</v>
      </c>
      <c r="AP14">
        <v>0.15887509312905684</v>
      </c>
      <c r="AQ14">
        <v>6.5563203730224034E-2</v>
      </c>
      <c r="AR14">
        <v>2.0984314262393642E-2</v>
      </c>
      <c r="AS14">
        <v>1.1093790030059034E-2</v>
      </c>
      <c r="AT14">
        <v>1.366385715846963E-2</v>
      </c>
      <c r="AU14">
        <v>9.4916986121950796E-4</v>
      </c>
      <c r="AV14">
        <v>2.1666888295827663E-2</v>
      </c>
      <c r="AW14">
        <v>2.495386979086334E-2</v>
      </c>
      <c r="AX14">
        <v>8.049433107005248E-2</v>
      </c>
      <c r="AY14">
        <v>4.0144745953785581E-2</v>
      </c>
      <c r="AZ14">
        <v>1.0401084036413499E-2</v>
      </c>
      <c r="BA14">
        <v>4.4892037208386516E-3</v>
      </c>
      <c r="BB14">
        <v>6.3889859843226796E-3</v>
      </c>
      <c r="BC14">
        <v>3.2662814860890234E-4</v>
      </c>
      <c r="BD14">
        <v>8.1846536934891655E-3</v>
      </c>
      <c r="BE14">
        <v>1.0559029532593999E-2</v>
      </c>
      <c r="BF14">
        <v>2.7392653038331188E-2</v>
      </c>
      <c r="BG14">
        <v>1.5524532509248913E-2</v>
      </c>
      <c r="BH14">
        <v>3.1760211291577004E-3</v>
      </c>
      <c r="BI14">
        <v>1.0671754679515404E-3</v>
      </c>
      <c r="BJ14">
        <v>2.229620706194087E-3</v>
      </c>
      <c r="BK14">
        <v>5.9662571069766737E-5</v>
      </c>
      <c r="BL14">
        <v>1.6418661659625415E-3</v>
      </c>
      <c r="BM14">
        <v>3.6937744887466407E-3</v>
      </c>
      <c r="BV14">
        <v>0.52793854432892884</v>
      </c>
      <c r="BW14">
        <v>1.2367911492158809E-2</v>
      </c>
      <c r="BX14">
        <v>-1.1577058630384562E-2</v>
      </c>
      <c r="BY14">
        <v>3.2240469518067798E-2</v>
      </c>
      <c r="BZ14">
        <v>1.2785492716243428E-2</v>
      </c>
      <c r="CA14">
        <v>7.710399399639912E-3</v>
      </c>
      <c r="CB14">
        <v>0.43993594689371368</v>
      </c>
      <c r="CC14">
        <v>3.4475442544134483E-2</v>
      </c>
    </row>
    <row r="15" spans="1:89" x14ac:dyDescent="0.2">
      <c r="A15">
        <v>1926</v>
      </c>
      <c r="B15">
        <v>1</v>
      </c>
      <c r="C15">
        <v>0.1407165631339018</v>
      </c>
      <c r="D15">
        <v>3.6992761486476677E-2</v>
      </c>
      <c r="E15">
        <v>7.3028681945609616E-2</v>
      </c>
      <c r="F15">
        <v>5.528661689069652E-2</v>
      </c>
      <c r="G15">
        <v>1.3479031685876216E-2</v>
      </c>
      <c r="H15">
        <v>0.54947475491866049</v>
      </c>
      <c r="I15">
        <v>0.1310215899387788</v>
      </c>
      <c r="R15">
        <v>0.47589510369441634</v>
      </c>
      <c r="S15">
        <v>0.12740470523616138</v>
      </c>
      <c r="T15">
        <v>4.8738511200175368E-2</v>
      </c>
      <c r="U15">
        <v>4.5157144333570168E-2</v>
      </c>
      <c r="V15">
        <v>4.3084985641363475E-2</v>
      </c>
      <c r="W15">
        <v>5.674570563274947E-3</v>
      </c>
      <c r="X15">
        <v>0.10816333459620271</v>
      </c>
      <c r="Y15">
        <v>9.7671852123668218E-2</v>
      </c>
      <c r="Z15">
        <v>0.37686021942285491</v>
      </c>
      <c r="AA15">
        <v>0.11708359008464857</v>
      </c>
      <c r="AB15">
        <v>4.0658316537895652E-2</v>
      </c>
      <c r="AC15">
        <v>3.1794050525445039E-2</v>
      </c>
      <c r="AD15">
        <v>3.484222060249606E-2</v>
      </c>
      <c r="AE15">
        <v>4.2525125762074567E-3</v>
      </c>
      <c r="AF15">
        <v>7.226129307947439E-2</v>
      </c>
      <c r="AG15">
        <v>7.5968236016687743E-2</v>
      </c>
      <c r="AH15">
        <v>0.21916091037069696</v>
      </c>
      <c r="AI15">
        <v>9.622241048080607E-2</v>
      </c>
      <c r="AJ15">
        <v>2.5834011612579623E-2</v>
      </c>
      <c r="AK15">
        <v>1.4192736225791635E-2</v>
      </c>
      <c r="AL15">
        <v>1.665566712897687E-2</v>
      </c>
      <c r="AM15">
        <v>1.5822673837026693E-3</v>
      </c>
      <c r="AN15">
        <v>3.2494229542877499E-2</v>
      </c>
      <c r="AO15">
        <v>3.2179587995962586E-2</v>
      </c>
      <c r="AP15">
        <v>0.16965900846396281</v>
      </c>
      <c r="AQ15">
        <v>8.1826073070477817E-2</v>
      </c>
      <c r="AR15">
        <v>2.0399648422017903E-2</v>
      </c>
      <c r="AS15">
        <v>1.0258370517300277E-2</v>
      </c>
      <c r="AT15">
        <v>1.198554027870828E-2</v>
      </c>
      <c r="AU15">
        <v>9.8719291451833369E-4</v>
      </c>
      <c r="AV15">
        <v>2.2126775886222375E-2</v>
      </c>
      <c r="AW15">
        <v>2.2075407374717831E-2</v>
      </c>
      <c r="AX15">
        <v>8.9554490374134516E-2</v>
      </c>
      <c r="AY15">
        <v>5.2350439293727277E-2</v>
      </c>
      <c r="AZ15">
        <v>1.0250726682746973E-2</v>
      </c>
      <c r="BA15">
        <v>4.178944399274835E-3</v>
      </c>
      <c r="BB15">
        <v>5.3633031726691089E-3</v>
      </c>
      <c r="BC15">
        <v>3.4074199611714063E-4</v>
      </c>
      <c r="BD15">
        <v>8.3591765074625003E-3</v>
      </c>
      <c r="BE15">
        <v>8.7111583221366681E-3</v>
      </c>
      <c r="BF15">
        <v>3.2086411763091217E-2</v>
      </c>
      <c r="BG15">
        <v>2.1644198943498172E-2</v>
      </c>
      <c r="BH15">
        <v>3.0095617450064953E-3</v>
      </c>
      <c r="BI15">
        <v>9.6780096036873961E-4</v>
      </c>
      <c r="BJ15">
        <v>1.7310291281210516E-3</v>
      </c>
      <c r="BK15">
        <v>7.0888415461353339E-5</v>
      </c>
      <c r="BL15">
        <v>1.9454524683668647E-3</v>
      </c>
      <c r="BM15">
        <v>2.7174801022685387E-3</v>
      </c>
      <c r="BV15">
        <v>0.52410489630558366</v>
      </c>
      <c r="BW15">
        <v>1.331185789774042E-2</v>
      </c>
      <c r="BX15">
        <v>-1.1745749713698697E-2</v>
      </c>
      <c r="BY15">
        <v>2.7871537612039449E-2</v>
      </c>
      <c r="BZ15">
        <v>1.2201631249333045E-2</v>
      </c>
      <c r="CA15">
        <v>7.8044611226012698E-3</v>
      </c>
      <c r="CB15">
        <v>0.44103828871953882</v>
      </c>
      <c r="CC15">
        <v>3.3622869418029569E-2</v>
      </c>
    </row>
    <row r="16" spans="1:89" x14ac:dyDescent="0.2">
      <c r="A16">
        <v>1927</v>
      </c>
      <c r="B16">
        <v>0.99999988079071045</v>
      </c>
      <c r="C16">
        <v>0.11842868776398435</v>
      </c>
      <c r="D16">
        <v>3.9101269602532795E-2</v>
      </c>
      <c r="E16">
        <v>7.3816677194318669E-2</v>
      </c>
      <c r="F16">
        <v>5.5823871329899112E-2</v>
      </c>
      <c r="G16">
        <v>1.4458580086725551E-2</v>
      </c>
      <c r="H16">
        <v>0.56366825357421935</v>
      </c>
      <c r="I16">
        <v>0.13470266044832027</v>
      </c>
      <c r="R16">
        <v>0.47072945826869955</v>
      </c>
      <c r="S16">
        <v>0.10661437213366841</v>
      </c>
      <c r="T16">
        <v>5.177584426529877E-2</v>
      </c>
      <c r="U16">
        <v>4.6181423949900123E-2</v>
      </c>
      <c r="V16">
        <v>4.3213792789175212E-2</v>
      </c>
      <c r="W16">
        <v>6.3519873624108764E-3</v>
      </c>
      <c r="X16">
        <v>0.11698357765049348</v>
      </c>
      <c r="Y16">
        <v>9.9608460117752678E-2</v>
      </c>
      <c r="Z16">
        <v>0.37079460667669017</v>
      </c>
      <c r="AA16">
        <v>9.8226073731632876E-2</v>
      </c>
      <c r="AB16">
        <v>4.3958768598800685E-2</v>
      </c>
      <c r="AC16">
        <v>3.3134654530427889E-2</v>
      </c>
      <c r="AD16">
        <v>3.4977196722741501E-2</v>
      </c>
      <c r="AE16">
        <v>4.7547475366981748E-3</v>
      </c>
      <c r="AF16">
        <v>7.8200686162772412E-2</v>
      </c>
      <c r="AG16">
        <v>7.7542479393616595E-2</v>
      </c>
      <c r="AH16">
        <v>0.21244659181777953</v>
      </c>
      <c r="AI16">
        <v>8.0899406998470799E-2</v>
      </c>
      <c r="AJ16">
        <v>2.8052825091300301E-2</v>
      </c>
      <c r="AK16">
        <v>1.5749648732956058E-2</v>
      </c>
      <c r="AL16">
        <v>1.7220322981877582E-2</v>
      </c>
      <c r="AM16">
        <v>1.7741828632265415E-3</v>
      </c>
      <c r="AN16">
        <v>3.4607216372646112E-2</v>
      </c>
      <c r="AO16">
        <v>3.4142988777302125E-2</v>
      </c>
      <c r="AP16">
        <v>0.16377877277898406</v>
      </c>
      <c r="AQ16">
        <v>6.9241935235563587E-2</v>
      </c>
      <c r="AR16">
        <v>2.2143115890821498E-2</v>
      </c>
      <c r="AS16">
        <v>1.1421290778639256E-2</v>
      </c>
      <c r="AT16">
        <v>1.2559638282324407E-2</v>
      </c>
      <c r="AU16">
        <v>1.1067252794956229E-3</v>
      </c>
      <c r="AV16">
        <v>2.3428156645293109E-2</v>
      </c>
      <c r="AW16">
        <v>2.3877910666846559E-2</v>
      </c>
      <c r="AX16">
        <v>8.5866965262251335E-2</v>
      </c>
      <c r="AY16">
        <v>4.4797886815115887E-2</v>
      </c>
      <c r="AZ16">
        <v>1.1023776338167314E-2</v>
      </c>
      <c r="BA16">
        <v>4.6946611300336567E-3</v>
      </c>
      <c r="BB16">
        <v>5.9219924652091516E-3</v>
      </c>
      <c r="BC16">
        <v>3.8290630890737496E-4</v>
      </c>
      <c r="BD16">
        <v>8.8166215208153372E-3</v>
      </c>
      <c r="BE16">
        <v>1.0229120684002635E-2</v>
      </c>
      <c r="BF16">
        <v>3.0795050620688443E-2</v>
      </c>
      <c r="BG16">
        <v>1.8304131281389864E-2</v>
      </c>
      <c r="BH16">
        <v>3.3887876199258172E-3</v>
      </c>
      <c r="BI16">
        <v>1.0562787786223948E-3</v>
      </c>
      <c r="BJ16">
        <v>2.1796735930974961E-3</v>
      </c>
      <c r="BK16">
        <v>7.6389750058040014E-5</v>
      </c>
      <c r="BL16">
        <v>1.9349543943848681E-3</v>
      </c>
      <c r="BM16">
        <v>3.8548352032099619E-3</v>
      </c>
      <c r="BV16">
        <v>0.52927042252201084</v>
      </c>
      <c r="BW16">
        <v>1.1814315630315944E-2</v>
      </c>
      <c r="BX16">
        <v>-1.2674574662765978E-2</v>
      </c>
      <c r="BY16">
        <v>2.7635253244418536E-2</v>
      </c>
      <c r="BZ16">
        <v>1.26100785407239E-2</v>
      </c>
      <c r="CA16">
        <v>8.1065927243146735E-3</v>
      </c>
      <c r="CB16">
        <v>0.44640143005071103</v>
      </c>
      <c r="CC16">
        <v>3.5377446203582359E-2</v>
      </c>
    </row>
    <row r="17" spans="1:81" x14ac:dyDescent="0.2">
      <c r="A17">
        <v>1928</v>
      </c>
      <c r="B17">
        <v>1</v>
      </c>
      <c r="C17">
        <v>0.12223491339510362</v>
      </c>
      <c r="D17">
        <v>4.0798315541713481E-2</v>
      </c>
      <c r="E17">
        <v>7.2914175723540323E-2</v>
      </c>
      <c r="F17">
        <v>5.4929815344809091E-2</v>
      </c>
      <c r="G17">
        <v>1.5027848209322354E-2</v>
      </c>
      <c r="H17">
        <v>0.56066367163996278</v>
      </c>
      <c r="I17">
        <v>0.13343126014554843</v>
      </c>
      <c r="R17">
        <v>0.48227086888433429</v>
      </c>
      <c r="S17">
        <v>0.10805995652051086</v>
      </c>
      <c r="T17">
        <v>5.3897663005855967E-2</v>
      </c>
      <c r="U17">
        <v>4.6046119022486537E-2</v>
      </c>
      <c r="V17">
        <v>4.1666172364506066E-2</v>
      </c>
      <c r="W17">
        <v>7.0894268528267773E-3</v>
      </c>
      <c r="X17">
        <v>0.12925336714718841</v>
      </c>
      <c r="Y17">
        <v>9.6258163970959723E-2</v>
      </c>
      <c r="Z17">
        <v>0.38095629638851819</v>
      </c>
      <c r="AA17">
        <v>0.10040378903980382</v>
      </c>
      <c r="AB17">
        <v>4.5970200191459282E-2</v>
      </c>
      <c r="AC17">
        <v>3.3752256212077413E-2</v>
      </c>
      <c r="AD17">
        <v>3.402384959822493E-2</v>
      </c>
      <c r="AE17">
        <v>5.2547400923686404E-3</v>
      </c>
      <c r="AF17">
        <v>8.5829441639754284E-2</v>
      </c>
      <c r="AG17">
        <v>7.5722019614829814E-2</v>
      </c>
      <c r="AH17">
        <v>0.2229381323325248</v>
      </c>
      <c r="AI17">
        <v>8.3105823532944198E-2</v>
      </c>
      <c r="AJ17">
        <v>3.0264611216281784E-2</v>
      </c>
      <c r="AK17">
        <v>1.6775451713320275E-2</v>
      </c>
      <c r="AL17">
        <v>1.8046666640861471E-2</v>
      </c>
      <c r="AM17">
        <v>1.9341713776496266E-3</v>
      </c>
      <c r="AN17">
        <v>3.6073000312986797E-2</v>
      </c>
      <c r="AO17">
        <v>3.6738407538480643E-2</v>
      </c>
      <c r="AP17">
        <v>0.17398546837041459</v>
      </c>
      <c r="AQ17">
        <v>7.19490042528559E-2</v>
      </c>
      <c r="AR17">
        <v>2.4249830585200617E-2</v>
      </c>
      <c r="AS17">
        <v>1.2183858785322884E-2</v>
      </c>
      <c r="AT17">
        <v>1.3484720670157506E-2</v>
      </c>
      <c r="AU17">
        <v>1.2083545245788164E-3</v>
      </c>
      <c r="AV17">
        <v>2.4327729495564929E-2</v>
      </c>
      <c r="AW17">
        <v>2.6581970056733923E-2</v>
      </c>
      <c r="AX17">
        <v>9.5648314919138833E-2</v>
      </c>
      <c r="AY17">
        <v>4.7627886758670378E-2</v>
      </c>
      <c r="AZ17">
        <v>1.2555610529632402E-2</v>
      </c>
      <c r="BA17">
        <v>4.8917437642121021E-3</v>
      </c>
      <c r="BB17">
        <v>7.2346872340630433E-3</v>
      </c>
      <c r="BC17">
        <v>4.2269997348927889E-4</v>
      </c>
      <c r="BD17">
        <v>9.2213688980374974E-3</v>
      </c>
      <c r="BE17">
        <v>1.3694317761034115E-2</v>
      </c>
      <c r="BF17">
        <v>3.7016358320053712E-2</v>
      </c>
      <c r="BG17">
        <v>1.9399524910377993E-2</v>
      </c>
      <c r="BH17">
        <v>4.4116004270146449E-3</v>
      </c>
      <c r="BI17">
        <v>1.003779406937982E-3</v>
      </c>
      <c r="BJ17">
        <v>3.3108947555182495E-3</v>
      </c>
      <c r="BK17">
        <v>8.7747116605569505E-5</v>
      </c>
      <c r="BL17">
        <v>2.0997272809565202E-3</v>
      </c>
      <c r="BM17">
        <v>6.7030844226427548E-3</v>
      </c>
      <c r="BV17">
        <v>0.51772913111566576</v>
      </c>
      <c r="BW17">
        <v>1.4174956874592762E-2</v>
      </c>
      <c r="BX17">
        <v>-1.3099347464142484E-2</v>
      </c>
      <c r="BY17">
        <v>2.6868056701053793E-2</v>
      </c>
      <c r="BZ17">
        <v>1.3263642980303025E-2</v>
      </c>
      <c r="CA17">
        <v>7.9384213564955772E-3</v>
      </c>
      <c r="CB17">
        <v>0.4311310201584842</v>
      </c>
      <c r="CC17">
        <v>3.7452380508878835E-2</v>
      </c>
    </row>
    <row r="18" spans="1:81" x14ac:dyDescent="0.2">
      <c r="A18">
        <v>1929</v>
      </c>
      <c r="B18">
        <v>1</v>
      </c>
      <c r="C18">
        <v>0.13715919815573022</v>
      </c>
      <c r="D18">
        <v>4.2695977000788837E-2</v>
      </c>
      <c r="E18">
        <v>6.6025122843215059E-2</v>
      </c>
      <c r="F18">
        <v>5.2564148769938007E-2</v>
      </c>
      <c r="G18">
        <v>1.587722210977863E-2</v>
      </c>
      <c r="H18">
        <v>0.55555190402164245</v>
      </c>
      <c r="I18">
        <v>0.13012642709890682</v>
      </c>
      <c r="R18">
        <v>0.46957064985250724</v>
      </c>
      <c r="S18">
        <v>0.12170626985303754</v>
      </c>
      <c r="T18">
        <v>5.4270753418086085E-2</v>
      </c>
      <c r="U18">
        <v>4.234898695943258E-2</v>
      </c>
      <c r="V18">
        <v>3.8649100092354408E-2</v>
      </c>
      <c r="W18">
        <v>6.976503389031951E-3</v>
      </c>
      <c r="X18">
        <v>0.11527609194053173</v>
      </c>
      <c r="Y18">
        <v>9.034294420003304E-2</v>
      </c>
      <c r="Z18">
        <v>0.37471624303408457</v>
      </c>
      <c r="AA18">
        <v>0.11288203960882551</v>
      </c>
      <c r="AB18">
        <v>4.624460451957E-2</v>
      </c>
      <c r="AC18">
        <v>3.082591193100338E-2</v>
      </c>
      <c r="AD18">
        <v>3.1468059807786691E-2</v>
      </c>
      <c r="AE18">
        <v>5.2296516321593874E-3</v>
      </c>
      <c r="AF18">
        <v>7.7296955799697822E-2</v>
      </c>
      <c r="AG18">
        <v>7.0769019735041863E-2</v>
      </c>
      <c r="AH18">
        <v>0.22183474060982478</v>
      </c>
      <c r="AI18">
        <v>9.2906245662927059E-2</v>
      </c>
      <c r="AJ18">
        <v>3.0393980995466145E-2</v>
      </c>
      <c r="AK18">
        <v>1.5309096475327542E-2</v>
      </c>
      <c r="AL18">
        <v>1.6214899401241267E-2</v>
      </c>
      <c r="AM18">
        <v>1.8781858758779185E-3</v>
      </c>
      <c r="AN18">
        <v>3.2125762963646318E-2</v>
      </c>
      <c r="AO18">
        <v>3.3006569235338547E-2</v>
      </c>
      <c r="AP18">
        <v>0.17418494990056682</v>
      </c>
      <c r="AQ18">
        <v>8.0475448555499124E-2</v>
      </c>
      <c r="AR18">
        <v>2.4498997159189111E-2</v>
      </c>
      <c r="AS18">
        <v>1.1329462672138458E-2</v>
      </c>
      <c r="AT18">
        <v>1.1917475322544455E-2</v>
      </c>
      <c r="AU18">
        <v>1.1569359863762968E-3</v>
      </c>
      <c r="AV18">
        <v>2.1480997806502145E-2</v>
      </c>
      <c r="AW18">
        <v>2.3325632398317277E-2</v>
      </c>
      <c r="AX18">
        <v>9.8717826623548693E-2</v>
      </c>
      <c r="AY18">
        <v>5.5357284265245922E-2</v>
      </c>
      <c r="AZ18">
        <v>1.3126041539413734E-2</v>
      </c>
      <c r="BA18">
        <v>4.7230653227155603E-3</v>
      </c>
      <c r="BB18">
        <v>6.0759992608047601E-3</v>
      </c>
      <c r="BC18">
        <v>3.9011660738113034E-4</v>
      </c>
      <c r="BD18">
        <v>7.866223156398509E-3</v>
      </c>
      <c r="BE18">
        <v>1.1179096471589078E-2</v>
      </c>
      <c r="BF18">
        <v>4.0540143851308011E-2</v>
      </c>
      <c r="BG18">
        <v>2.4786166325681945E-2</v>
      </c>
      <c r="BH18">
        <v>4.8522805685848793E-3</v>
      </c>
      <c r="BI18">
        <v>1.0328604442990583E-3</v>
      </c>
      <c r="BJ18">
        <v>2.6917291708782607E-3</v>
      </c>
      <c r="BK18">
        <v>7.8396218137731375E-5</v>
      </c>
      <c r="BL18">
        <v>1.7588591639399746E-3</v>
      </c>
      <c r="BM18">
        <v>5.3398519597861677E-3</v>
      </c>
      <c r="BV18">
        <v>0.53042935014749282</v>
      </c>
      <c r="BW18">
        <v>1.5452928302692681E-2</v>
      </c>
      <c r="BX18">
        <v>-1.1574776417297244E-2</v>
      </c>
      <c r="BY18">
        <v>2.3676135883782479E-2</v>
      </c>
      <c r="BZ18">
        <v>1.39150486775836E-2</v>
      </c>
      <c r="CA18">
        <v>8.9007187207466795E-3</v>
      </c>
      <c r="CB18">
        <v>0.44000975242054002</v>
      </c>
      <c r="CC18">
        <v>4.0049542559444457E-2</v>
      </c>
    </row>
    <row r="19" spans="1:81" x14ac:dyDescent="0.2">
      <c r="A19">
        <v>1930</v>
      </c>
      <c r="B19">
        <v>1</v>
      </c>
      <c r="C19">
        <v>0.12170379683077182</v>
      </c>
      <c r="D19">
        <v>4.3520965211556142E-2</v>
      </c>
      <c r="E19">
        <v>7.0609748963420399E-2</v>
      </c>
      <c r="F19">
        <v>5.0151239936355042E-2</v>
      </c>
      <c r="G19">
        <v>1.8000074803783597E-2</v>
      </c>
      <c r="H19">
        <v>0.57908998080884355</v>
      </c>
      <c r="I19">
        <v>0.11692419344526943</v>
      </c>
      <c r="R19">
        <v>0.46295945660629151</v>
      </c>
      <c r="S19">
        <v>0.11326647665186371</v>
      </c>
      <c r="T19">
        <v>5.68430128768177E-2</v>
      </c>
      <c r="U19">
        <v>4.6390756210542998E-2</v>
      </c>
      <c r="V19">
        <v>3.5179754236093645E-2</v>
      </c>
      <c r="W19">
        <v>8.1782427948282298E-3</v>
      </c>
      <c r="X19">
        <v>0.12652558368268269</v>
      </c>
      <c r="Y19">
        <v>7.6575630153462568E-2</v>
      </c>
      <c r="Z19">
        <v>0.35421597160406254</v>
      </c>
      <c r="AA19">
        <v>0.1041619211043288</v>
      </c>
      <c r="AB19">
        <v>4.5981985236904097E-2</v>
      </c>
      <c r="AC19">
        <v>3.3232938136423786E-2</v>
      </c>
      <c r="AD19">
        <v>2.7382164261195802E-2</v>
      </c>
      <c r="AE19">
        <v>5.9862163926980875E-3</v>
      </c>
      <c r="AF19">
        <v>8.094834586638236E-2</v>
      </c>
      <c r="AG19">
        <v>5.6522400606129584E-2</v>
      </c>
      <c r="AH19">
        <v>0.19379339773372309</v>
      </c>
      <c r="AI19">
        <v>7.8894516894750202E-2</v>
      </c>
      <c r="AJ19">
        <v>2.7047959934016819E-2</v>
      </c>
      <c r="AK19">
        <v>1.5644853807553503E-2</v>
      </c>
      <c r="AL19">
        <v>1.3231553670553486E-2</v>
      </c>
      <c r="AM19">
        <v>2.1257644997422645E-3</v>
      </c>
      <c r="AN19">
        <v>3.2865439036812459E-2</v>
      </c>
      <c r="AO19">
        <v>2.398330989029436E-2</v>
      </c>
      <c r="AP19">
        <v>0.14681410623822755</v>
      </c>
      <c r="AQ19">
        <v>6.5741035073967447E-2</v>
      </c>
      <c r="AR19">
        <v>2.1324395616210429E-2</v>
      </c>
      <c r="AS19">
        <v>1.1558636800545512E-2</v>
      </c>
      <c r="AT19">
        <v>9.3656551899734299E-3</v>
      </c>
      <c r="AU19">
        <v>1.2925714852672205E-3</v>
      </c>
      <c r="AV19">
        <v>2.1568764029185356E-2</v>
      </c>
      <c r="AW19">
        <v>1.596304804307817E-2</v>
      </c>
      <c r="AX19">
        <v>7.5304937835281652E-2</v>
      </c>
      <c r="AY19">
        <v>4.1661238533131653E-2</v>
      </c>
      <c r="AZ19">
        <v>1.0708462493506505E-2</v>
      </c>
      <c r="BA19">
        <v>4.9512605190704427E-3</v>
      </c>
      <c r="BB19">
        <v>3.9759242819697475E-3</v>
      </c>
      <c r="BC19">
        <v>4.3754467522769927E-4</v>
      </c>
      <c r="BD19">
        <v>7.9473825216782937E-3</v>
      </c>
      <c r="BE19">
        <v>5.6231248106973098E-3</v>
      </c>
      <c r="BF19">
        <v>2.6680190471745874E-2</v>
      </c>
      <c r="BG19">
        <v>1.7901524388445823E-2</v>
      </c>
      <c r="BH19">
        <v>3.1278133305133724E-3</v>
      </c>
      <c r="BI19">
        <v>1.0080729121536257E-3</v>
      </c>
      <c r="BJ19">
        <v>1.1471044936267288E-3</v>
      </c>
      <c r="BK19">
        <v>9.6191314456770493E-5</v>
      </c>
      <c r="BL19">
        <v>1.9766295248509788E-3</v>
      </c>
      <c r="BM19">
        <v>1.4228545076985751E-3</v>
      </c>
      <c r="BV19">
        <v>0.53704054339370844</v>
      </c>
      <c r="BW19">
        <v>8.4373201789081087E-3</v>
      </c>
      <c r="BX19">
        <v>-1.3322047665261554E-2</v>
      </c>
      <c r="BY19">
        <v>2.4218992752877415E-2</v>
      </c>
      <c r="BZ19">
        <v>1.4971485700261397E-2</v>
      </c>
      <c r="CA19">
        <v>9.8218320089553651E-3</v>
      </c>
      <c r="CB19">
        <v>0.45233319100272207</v>
      </c>
      <c r="CC19">
        <v>4.0579769415245652E-2</v>
      </c>
    </row>
    <row r="20" spans="1:81" x14ac:dyDescent="0.2">
      <c r="A20">
        <v>1931</v>
      </c>
      <c r="B20">
        <v>0.99999994039535522</v>
      </c>
      <c r="C20">
        <v>7.9147660761502439E-2</v>
      </c>
      <c r="D20">
        <v>5.0963953821366786E-2</v>
      </c>
      <c r="E20">
        <v>8.0475617955611797E-2</v>
      </c>
      <c r="F20">
        <v>5.0621502356953473E-2</v>
      </c>
      <c r="G20">
        <v>2.3505210868683728E-2</v>
      </c>
      <c r="H20">
        <v>0.60622308543329151</v>
      </c>
      <c r="I20">
        <v>0.10906296880259035</v>
      </c>
      <c r="R20">
        <v>0.46339779272700343</v>
      </c>
      <c r="S20">
        <v>7.5087283544804623E-2</v>
      </c>
      <c r="T20">
        <v>6.7963352618803846E-2</v>
      </c>
      <c r="U20">
        <v>5.4794290531648873E-2</v>
      </c>
      <c r="V20">
        <v>3.5952354242720648E-2</v>
      </c>
      <c r="W20">
        <v>1.1448153959815693E-2</v>
      </c>
      <c r="X20">
        <v>0.14553420541346118</v>
      </c>
      <c r="Y20">
        <v>7.2618152415748455E-2</v>
      </c>
      <c r="Z20">
        <v>0.33794630724044289</v>
      </c>
      <c r="AA20">
        <v>6.7910616926218526E-2</v>
      </c>
      <c r="AB20">
        <v>5.4208068323073441E-2</v>
      </c>
      <c r="AC20">
        <v>3.8222767492840523E-2</v>
      </c>
      <c r="AD20">
        <v>2.7417593499318452E-2</v>
      </c>
      <c r="AE20">
        <v>8.1893118308906006E-3</v>
      </c>
      <c r="AF20">
        <v>8.9763397480161142E-2</v>
      </c>
      <c r="AG20">
        <v>5.2234551687940139E-2</v>
      </c>
      <c r="AH20">
        <v>0.16767304851132686</v>
      </c>
      <c r="AI20">
        <v>4.7538172013553003E-2</v>
      </c>
      <c r="AJ20">
        <v>2.9461045541153794E-2</v>
      </c>
      <c r="AK20">
        <v>1.6768607662647962E-2</v>
      </c>
      <c r="AL20">
        <v>1.2987384834477827E-2</v>
      </c>
      <c r="AM20">
        <v>2.9437416034095937E-3</v>
      </c>
      <c r="AN20">
        <v>3.6434912972642071E-2</v>
      </c>
      <c r="AO20">
        <v>2.1539183883442593E-2</v>
      </c>
      <c r="AP20">
        <v>0.12287578698527196</v>
      </c>
      <c r="AQ20">
        <v>3.8696115966629453E-2</v>
      </c>
      <c r="AR20">
        <v>2.3008349074361185E-2</v>
      </c>
      <c r="AS20">
        <v>1.2504688333942863E-2</v>
      </c>
      <c r="AT20">
        <v>9.2380147403717475E-3</v>
      </c>
      <c r="AU20">
        <v>1.7651556305509808E-3</v>
      </c>
      <c r="AV20">
        <v>2.3248122223614557E-2</v>
      </c>
      <c r="AW20">
        <v>1.4415341015801187E-2</v>
      </c>
      <c r="AX20">
        <v>5.8313301801985802E-2</v>
      </c>
      <c r="AY20">
        <v>2.3688261193562762E-2</v>
      </c>
      <c r="AZ20">
        <v>1.1341094041336732E-2</v>
      </c>
      <c r="BA20">
        <v>5.5091088788528902E-3</v>
      </c>
      <c r="BB20">
        <v>3.8982411503286217E-3</v>
      </c>
      <c r="BC20">
        <v>5.8693407473610142E-4</v>
      </c>
      <c r="BD20">
        <v>8.2945803675736809E-3</v>
      </c>
      <c r="BE20">
        <v>4.9950820955950099E-3</v>
      </c>
      <c r="BF20">
        <v>1.8529876515161466E-2</v>
      </c>
      <c r="BG20">
        <v>9.9166033189702421E-3</v>
      </c>
      <c r="BH20">
        <v>3.2008122238358526E-3</v>
      </c>
      <c r="BI20">
        <v>1.0973545208289291E-3</v>
      </c>
      <c r="BJ20">
        <v>1.1209273217026093E-3</v>
      </c>
      <c r="BK20">
        <v>1.1766887336755068E-4</v>
      </c>
      <c r="BL20">
        <v>1.8283051873652556E-3</v>
      </c>
      <c r="BM20">
        <v>1.2482050690910257E-3</v>
      </c>
      <c r="BV20">
        <v>0.53660214766835179</v>
      </c>
      <c r="BW20">
        <v>4.0603772166978164E-3</v>
      </c>
      <c r="BX20">
        <v>-1.6999398797437067E-2</v>
      </c>
      <c r="BY20">
        <v>2.5681327423962928E-2</v>
      </c>
      <c r="BZ20">
        <v>1.4669148114232824E-2</v>
      </c>
      <c r="CA20">
        <v>1.2057056908868033E-2</v>
      </c>
      <c r="CB20">
        <v>0.46041172149923959</v>
      </c>
      <c r="CC20">
        <v>3.672197490743262E-2</v>
      </c>
    </row>
    <row r="21" spans="1:81" x14ac:dyDescent="0.2">
      <c r="A21">
        <v>1932</v>
      </c>
      <c r="B21">
        <v>1</v>
      </c>
      <c r="C21">
        <v>3.9094808810728264E-2</v>
      </c>
      <c r="D21">
        <v>6.0750765607271814E-2</v>
      </c>
      <c r="E21">
        <v>9.5116167340689256E-2</v>
      </c>
      <c r="F21">
        <v>5.1746577709234833E-2</v>
      </c>
      <c r="G21">
        <v>3.0649462297366297E-2</v>
      </c>
      <c r="H21">
        <v>0.63181359568850137</v>
      </c>
      <c r="I21">
        <v>9.0828622546208257E-2</v>
      </c>
      <c r="R21">
        <v>0.48298671762887407</v>
      </c>
      <c r="S21">
        <v>3.7140068370191848E-2</v>
      </c>
      <c r="T21">
        <v>8.287518976096836E-2</v>
      </c>
      <c r="U21">
        <v>6.7161243796273057E-2</v>
      </c>
      <c r="V21">
        <v>3.7428783728256955E-2</v>
      </c>
      <c r="W21">
        <v>1.6879021108908102E-2</v>
      </c>
      <c r="X21">
        <v>0.17953642073090292</v>
      </c>
      <c r="Y21">
        <v>6.1965990133372811E-2</v>
      </c>
      <c r="Z21">
        <v>0.3533841676479626</v>
      </c>
      <c r="AA21">
        <v>3.4266913605219593E-2</v>
      </c>
      <c r="AB21">
        <v>7.0618998844869427E-2</v>
      </c>
      <c r="AC21">
        <v>5.0072913669344833E-2</v>
      </c>
      <c r="AD21">
        <v>2.9029600432989165E-2</v>
      </c>
      <c r="AE21">
        <v>1.1969866772422417E-2</v>
      </c>
      <c r="AF21">
        <v>0.11181773015529678</v>
      </c>
      <c r="AG21">
        <v>4.5608144167820344E-2</v>
      </c>
      <c r="AH21">
        <v>0.16520002018841512</v>
      </c>
      <c r="AI21">
        <v>2.4044320081204919E-2</v>
      </c>
      <c r="AJ21">
        <v>3.6936672099105235E-2</v>
      </c>
      <c r="AK21">
        <v>2.178698151229666E-2</v>
      </c>
      <c r="AL21">
        <v>1.3902694094327889E-2</v>
      </c>
      <c r="AM21">
        <v>4.4074440615610557E-3</v>
      </c>
      <c r="AN21">
        <v>4.4945066403145661E-2</v>
      </c>
      <c r="AO21">
        <v>1.9176841936773697E-2</v>
      </c>
      <c r="AP21">
        <v>0.12283371721304499</v>
      </c>
      <c r="AQ21">
        <v>1.989581835766498E-2</v>
      </c>
      <c r="AR21">
        <v>3.0323549599126014E-2</v>
      </c>
      <c r="AS21">
        <v>1.7155246632939172E-2</v>
      </c>
      <c r="AT21">
        <v>1.0443230232828078E-2</v>
      </c>
      <c r="AU21">
        <v>2.6562568747021125E-3</v>
      </c>
      <c r="AV21">
        <v>2.8442574487908497E-2</v>
      </c>
      <c r="AW21">
        <v>1.3917041027876147E-2</v>
      </c>
      <c r="AX21">
        <v>5.8483412792576212E-2</v>
      </c>
      <c r="AY21">
        <v>1.271793631552327E-2</v>
      </c>
      <c r="AZ21">
        <v>1.5918684701527984E-2</v>
      </c>
      <c r="BA21">
        <v>8.192468156304809E-3</v>
      </c>
      <c r="BB21">
        <v>4.7205149381352209E-3</v>
      </c>
      <c r="BC21">
        <v>9.1873662102092313E-4</v>
      </c>
      <c r="BD21">
        <v>1.0494612311822431E-2</v>
      </c>
      <c r="BE21">
        <v>5.5204597482415548E-3</v>
      </c>
      <c r="BF21">
        <v>1.497754577580199E-2</v>
      </c>
      <c r="BG21">
        <v>4.8781118931640914E-3</v>
      </c>
      <c r="BH21">
        <v>3.7760313500205915E-3</v>
      </c>
      <c r="BI21">
        <v>1.5099800063933331E-3</v>
      </c>
      <c r="BJ21">
        <v>1.2731090586948926E-3</v>
      </c>
      <c r="BK21">
        <v>1.7402478784664046E-4</v>
      </c>
      <c r="BL21">
        <v>2.0959177995263224E-3</v>
      </c>
      <c r="BM21">
        <v>1.2703708801561167E-3</v>
      </c>
      <c r="BV21">
        <v>0.51701328237112598</v>
      </c>
      <c r="BW21">
        <v>1.9547404405364163E-3</v>
      </c>
      <c r="BX21">
        <v>-2.2124424153696542E-2</v>
      </c>
      <c r="BY21">
        <v>2.7954923544416185E-2</v>
      </c>
      <c r="BZ21">
        <v>1.4317793980977878E-2</v>
      </c>
      <c r="CA21">
        <v>1.3770441188458195E-2</v>
      </c>
      <c r="CB21">
        <v>0.45197083771106994</v>
      </c>
      <c r="CC21">
        <v>2.9168969659363955E-2</v>
      </c>
    </row>
    <row r="22" spans="1:81" x14ac:dyDescent="0.2">
      <c r="A22">
        <v>1933</v>
      </c>
      <c r="B22">
        <v>1.0000001192092896</v>
      </c>
      <c r="C22">
        <v>3.6469555020202084E-2</v>
      </c>
      <c r="D22">
        <v>5.679982465654039E-2</v>
      </c>
      <c r="E22">
        <v>8.2093152069939751E-2</v>
      </c>
      <c r="F22">
        <v>5.2476707317000396E-2</v>
      </c>
      <c r="G22">
        <v>3.0761713501827586E-2</v>
      </c>
      <c r="H22">
        <v>0.64204362147111327</v>
      </c>
      <c r="I22">
        <v>9.9355425963376542E-2</v>
      </c>
      <c r="R22">
        <v>0.47984379291272139</v>
      </c>
      <c r="S22">
        <v>3.4012117084820083E-2</v>
      </c>
      <c r="T22">
        <v>7.9748802360085344E-2</v>
      </c>
      <c r="U22">
        <v>5.9540939595344997E-2</v>
      </c>
      <c r="V22">
        <v>4.0770287468094961E-2</v>
      </c>
      <c r="W22">
        <v>1.6736152115034122E-2</v>
      </c>
      <c r="X22">
        <v>0.17503850348445671</v>
      </c>
      <c r="Y22">
        <v>7.3996990804885074E-2</v>
      </c>
      <c r="Z22">
        <v>0.3611870544906528</v>
      </c>
      <c r="AA22">
        <v>3.1984585190386855E-2</v>
      </c>
      <c r="AB22">
        <v>6.8962769076715683E-2</v>
      </c>
      <c r="AC22">
        <v>4.7717119485882288E-2</v>
      </c>
      <c r="AD22">
        <v>3.2235971573046453E-2</v>
      </c>
      <c r="AE22">
        <v>1.2151688711124339E-2</v>
      </c>
      <c r="AF22">
        <v>0.11215956510324523</v>
      </c>
      <c r="AG22">
        <v>5.597535535025195E-2</v>
      </c>
      <c r="AH22">
        <v>0.17479944114352206</v>
      </c>
      <c r="AI22">
        <v>2.3983069487093663E-2</v>
      </c>
      <c r="AJ22">
        <v>3.7880801438019814E-2</v>
      </c>
      <c r="AK22">
        <v>2.0686029667082818E-2</v>
      </c>
      <c r="AL22">
        <v>1.5879627274559438E-2</v>
      </c>
      <c r="AM22">
        <v>4.6182589955295512E-3</v>
      </c>
      <c r="AN22">
        <v>4.7101199580451197E-2</v>
      </c>
      <c r="AO22">
        <v>2.4650454700785543E-2</v>
      </c>
      <c r="AP22">
        <v>0.13106711825081688</v>
      </c>
      <c r="AQ22">
        <v>2.0411779984832266E-2</v>
      </c>
      <c r="AR22">
        <v>3.0477548598011838E-2</v>
      </c>
      <c r="AS22">
        <v>1.5770240955873042E-2</v>
      </c>
      <c r="AT22">
        <v>1.2417477178191968E-2</v>
      </c>
      <c r="AU22">
        <v>2.820756743108097E-3</v>
      </c>
      <c r="AV22">
        <v>3.0238059921393123E-2</v>
      </c>
      <c r="AW22">
        <v>1.8931254869406559E-2</v>
      </c>
      <c r="AX22">
        <v>6.4621765589921665E-2</v>
      </c>
      <c r="AY22">
        <v>1.3758400169970025E-2</v>
      </c>
      <c r="AZ22">
        <v>1.604693371062239E-2</v>
      </c>
      <c r="BA22">
        <v>7.3445137635353977E-3</v>
      </c>
      <c r="BB22">
        <v>6.1820032932939275E-3</v>
      </c>
      <c r="BC22">
        <v>1.0039167364319435E-3</v>
      </c>
      <c r="BD22">
        <v>1.1488630171739496E-2</v>
      </c>
      <c r="BE22">
        <v>8.7973677443284864E-3</v>
      </c>
      <c r="BF22">
        <v>1.8591404942440836E-2</v>
      </c>
      <c r="BG22">
        <v>5.8701511277175333E-3</v>
      </c>
      <c r="BH22">
        <v>4.2222348150665126E-3</v>
      </c>
      <c r="BI22">
        <v>1.344950198936621E-3</v>
      </c>
      <c r="BJ22">
        <v>1.9864700984581671E-3</v>
      </c>
      <c r="BK22">
        <v>1.8904041415545789E-4</v>
      </c>
      <c r="BL22">
        <v>2.2431782111592621E-3</v>
      </c>
      <c r="BM22">
        <v>2.7353800769472831E-3</v>
      </c>
      <c r="BV22">
        <v>0.52015632629656816</v>
      </c>
      <c r="BW22">
        <v>2.4574379353820008E-3</v>
      </c>
      <c r="BX22">
        <v>-2.2948977703544964E-2</v>
      </c>
      <c r="BY22">
        <v>2.2552212474594747E-2</v>
      </c>
      <c r="BZ22">
        <v>1.1706419848905435E-2</v>
      </c>
      <c r="CA22">
        <v>1.4025561386793464E-2</v>
      </c>
      <c r="CB22">
        <v>0.4666342547314235</v>
      </c>
      <c r="CC22">
        <v>2.5729298413724563E-2</v>
      </c>
    </row>
    <row r="23" spans="1:81" x14ac:dyDescent="0.2">
      <c r="A23">
        <v>1934</v>
      </c>
      <c r="B23">
        <v>1</v>
      </c>
      <c r="C23">
        <v>7.5832331093286867E-2</v>
      </c>
      <c r="D23">
        <v>4.9166831996568627E-2</v>
      </c>
      <c r="E23">
        <v>6.0563952852506264E-2</v>
      </c>
      <c r="F23">
        <v>4.949396879456789E-2</v>
      </c>
      <c r="G23">
        <v>2.8644646427323946E-2</v>
      </c>
      <c r="H23">
        <v>0.62785891384245218</v>
      </c>
      <c r="I23">
        <v>0.10843935499329421</v>
      </c>
      <c r="R23">
        <v>0.49057027195377018</v>
      </c>
      <c r="S23">
        <v>7.1780340360482794E-2</v>
      </c>
      <c r="T23">
        <v>6.7964102619630012E-2</v>
      </c>
      <c r="U23">
        <v>4.4165352728172229E-2</v>
      </c>
      <c r="V23">
        <v>3.6582448210006717E-2</v>
      </c>
      <c r="W23">
        <v>1.5797506013335457E-2</v>
      </c>
      <c r="X23">
        <v>0.17831817472133871</v>
      </c>
      <c r="Y23">
        <v>7.5962347300804159E-2</v>
      </c>
      <c r="Z23">
        <v>0.38003255119544499</v>
      </c>
      <c r="AA23">
        <v>7.000152063092667E-2</v>
      </c>
      <c r="AB23">
        <v>6.2254340563498024E-2</v>
      </c>
      <c r="AC23">
        <v>3.6482959906328556E-2</v>
      </c>
      <c r="AD23">
        <v>2.9893331563730637E-2</v>
      </c>
      <c r="AE23">
        <v>1.1200640375534454E-2</v>
      </c>
      <c r="AF23">
        <v>0.11040283847641243</v>
      </c>
      <c r="AG23">
        <v>5.9796919679014203E-2</v>
      </c>
      <c r="AH23">
        <v>0.19070173984679706</v>
      </c>
      <c r="AI23">
        <v>5.353510633679389E-2</v>
      </c>
      <c r="AJ23">
        <v>3.2591950046937344E-2</v>
      </c>
      <c r="AK23">
        <v>1.5712596770605162E-2</v>
      </c>
      <c r="AL23">
        <v>1.4484706119901252E-2</v>
      </c>
      <c r="AM23">
        <v>4.1405440576327583E-3</v>
      </c>
      <c r="AN23">
        <v>4.4518461971804389E-2</v>
      </c>
      <c r="AO23">
        <v>2.5718374543122258E-2</v>
      </c>
      <c r="AP23">
        <v>0.145382139250613</v>
      </c>
      <c r="AQ23">
        <v>4.5836467926719714E-2</v>
      </c>
      <c r="AR23">
        <v>2.758423049660105E-2</v>
      </c>
      <c r="AS23">
        <v>1.1890544903877177E-2</v>
      </c>
      <c r="AT23">
        <v>1.0801104954480913E-2</v>
      </c>
      <c r="AU23">
        <v>2.5027820758243007E-3</v>
      </c>
      <c r="AV23">
        <v>2.8254224518896202E-2</v>
      </c>
      <c r="AW23">
        <v>1.8512784374213661E-2</v>
      </c>
      <c r="AX23">
        <v>7.132288841255284E-2</v>
      </c>
      <c r="AY23">
        <v>3.0104695889865925E-2</v>
      </c>
      <c r="AZ23">
        <v>1.3473986999069043E-2</v>
      </c>
      <c r="BA23">
        <v>5.2644263906991571E-3</v>
      </c>
      <c r="BB23">
        <v>4.5796832611031549E-3</v>
      </c>
      <c r="BC23">
        <v>8.5991856427767059E-4</v>
      </c>
      <c r="BD23">
        <v>1.0307907500302051E-2</v>
      </c>
      <c r="BE23">
        <v>6.7322698072358432E-3</v>
      </c>
      <c r="BF23">
        <v>2.1347297247094284E-2</v>
      </c>
      <c r="BG23">
        <v>1.2133833718388326E-2</v>
      </c>
      <c r="BH23">
        <v>3.1545771808362067E-3</v>
      </c>
      <c r="BI23">
        <v>9.9245425566578112E-4</v>
      </c>
      <c r="BJ23">
        <v>1.2546802398568408E-3</v>
      </c>
      <c r="BK23">
        <v>1.6323476662831967E-4</v>
      </c>
      <c r="BL23">
        <v>2.0505578880803703E-3</v>
      </c>
      <c r="BM23">
        <v>1.5979591976384418E-3</v>
      </c>
      <c r="BV23">
        <v>0.50942972804622988</v>
      </c>
      <c r="BW23">
        <v>4.0519907328040727E-3</v>
      </c>
      <c r="BX23">
        <v>-1.8797270623061392E-2</v>
      </c>
      <c r="BY23">
        <v>1.6398600124334035E-2</v>
      </c>
      <c r="BZ23">
        <v>1.2911520584561173E-2</v>
      </c>
      <c r="CA23">
        <v>1.2847140413988489E-2</v>
      </c>
      <c r="CB23">
        <v>0.44918325641715628</v>
      </c>
      <c r="CC23">
        <v>3.283449039644714E-2</v>
      </c>
    </row>
    <row r="24" spans="1:81" x14ac:dyDescent="0.2">
      <c r="A24">
        <v>1935</v>
      </c>
      <c r="B24">
        <v>0.99999994039535522</v>
      </c>
      <c r="C24">
        <v>8.9041586885238472E-2</v>
      </c>
      <c r="D24">
        <v>4.2869573509012125E-2</v>
      </c>
      <c r="E24">
        <v>5.4562138239457318E-2</v>
      </c>
      <c r="F24">
        <v>5.5452983040546786E-2</v>
      </c>
      <c r="G24">
        <v>2.6185249097274661E-2</v>
      </c>
      <c r="H24">
        <v>0.59911643004767623</v>
      </c>
      <c r="I24">
        <v>0.13277203918079425</v>
      </c>
      <c r="R24">
        <v>0.4810364829331164</v>
      </c>
      <c r="S24">
        <v>8.2624084855990099E-2</v>
      </c>
      <c r="T24">
        <v>5.8647636523263637E-2</v>
      </c>
      <c r="U24">
        <v>3.9070057317989217E-2</v>
      </c>
      <c r="V24">
        <v>3.8251759137971526E-2</v>
      </c>
      <c r="W24">
        <v>1.4115338395529411E-2</v>
      </c>
      <c r="X24">
        <v>0.16304705805489242</v>
      </c>
      <c r="Y24">
        <v>8.5280548647480109E-2</v>
      </c>
      <c r="Z24">
        <v>0.36677398448585097</v>
      </c>
      <c r="AA24">
        <v>7.9300613404187245E-2</v>
      </c>
      <c r="AB24">
        <v>5.1245021496492529E-2</v>
      </c>
      <c r="AC24">
        <v>3.150936533563399E-2</v>
      </c>
      <c r="AD24">
        <v>3.1139450626824022E-2</v>
      </c>
      <c r="AE24">
        <v>9.8714954480229235E-3</v>
      </c>
      <c r="AF24">
        <v>9.7043935345129881E-2</v>
      </c>
      <c r="AG24">
        <v>6.6664102829560382E-2</v>
      </c>
      <c r="AH24">
        <v>0.19332875169424676</v>
      </c>
      <c r="AI24">
        <v>6.2160974714956484E-2</v>
      </c>
      <c r="AJ24">
        <v>2.7387387484392504E-2</v>
      </c>
      <c r="AK24">
        <v>1.4062144498150627E-2</v>
      </c>
      <c r="AL24">
        <v>1.5427555679185762E-2</v>
      </c>
      <c r="AM24">
        <v>3.7339506121565622E-3</v>
      </c>
      <c r="AN24">
        <v>4.1190474237785747E-2</v>
      </c>
      <c r="AO24">
        <v>2.9366264467619051E-2</v>
      </c>
      <c r="AP24">
        <v>0.14816534554938104</v>
      </c>
      <c r="AQ24">
        <v>5.354234438400278E-2</v>
      </c>
      <c r="AR24">
        <v>2.3440690896775786E-2</v>
      </c>
      <c r="AS24">
        <v>1.0682262976103406E-2</v>
      </c>
      <c r="AT24">
        <v>1.1259356494276573E-2</v>
      </c>
      <c r="AU24">
        <v>2.2751823352932707E-3</v>
      </c>
      <c r="AV24">
        <v>2.6484451983519577E-2</v>
      </c>
      <c r="AW24">
        <v>2.0481056479409634E-2</v>
      </c>
      <c r="AX24">
        <v>7.3711872402428477E-2</v>
      </c>
      <c r="AY24">
        <v>3.4466120461210066E-2</v>
      </c>
      <c r="AZ24">
        <v>1.1327218772227565E-2</v>
      </c>
      <c r="BA24">
        <v>4.7262878420814705E-3</v>
      </c>
      <c r="BB24">
        <v>4.9750114130080736E-3</v>
      </c>
      <c r="BC24">
        <v>7.7769867010224144E-4</v>
      </c>
      <c r="BD24">
        <v>9.5950648111217101E-3</v>
      </c>
      <c r="BE24">
        <v>7.8444704326773394E-3</v>
      </c>
      <c r="BF24">
        <v>2.2634782565167263E-2</v>
      </c>
      <c r="BG24">
        <v>1.3502361144728662E-2</v>
      </c>
      <c r="BH24">
        <v>2.5817402374768987E-3</v>
      </c>
      <c r="BI24">
        <v>9.4967581171629377E-4</v>
      </c>
      <c r="BJ24">
        <v>1.4930829807948938E-3</v>
      </c>
      <c r="BK24">
        <v>1.4114909446582603E-4</v>
      </c>
      <c r="BL24">
        <v>1.798585163913473E-3</v>
      </c>
      <c r="BM24">
        <v>2.1681881320712196E-3</v>
      </c>
      <c r="BV24">
        <v>0.51896345746223882</v>
      </c>
      <c r="BW24">
        <v>6.4175020292483731E-3</v>
      </c>
      <c r="BX24">
        <v>-1.5778063014251505E-2</v>
      </c>
      <c r="BY24">
        <v>1.5492080921468105E-2</v>
      </c>
      <c r="BZ24">
        <v>1.7201223902575259E-2</v>
      </c>
      <c r="CA24">
        <v>1.2069910701745248E-2</v>
      </c>
      <c r="CB24">
        <v>0.43573778557188791</v>
      </c>
      <c r="CC24">
        <v>4.7823076954210113E-2</v>
      </c>
    </row>
    <row r="25" spans="1:81" x14ac:dyDescent="0.2">
      <c r="A25">
        <v>1936</v>
      </c>
      <c r="B25">
        <v>1</v>
      </c>
      <c r="C25">
        <v>0.11209135337868331</v>
      </c>
      <c r="D25">
        <v>3.6024871948086533E-2</v>
      </c>
      <c r="E25">
        <v>4.9666132566578272E-2</v>
      </c>
      <c r="F25">
        <v>5.12091070733156E-2</v>
      </c>
      <c r="G25">
        <v>2.6109977069535072E-2</v>
      </c>
      <c r="H25">
        <v>0.60540840151438269</v>
      </c>
      <c r="I25">
        <v>0.11949015644941868</v>
      </c>
      <c r="R25">
        <v>0.48354823775419198</v>
      </c>
      <c r="S25">
        <v>0.10365184626370512</v>
      </c>
      <c r="T25">
        <v>4.9576157770327221E-2</v>
      </c>
      <c r="U25">
        <v>3.5347595141430613E-2</v>
      </c>
      <c r="V25">
        <v>3.7444438353452042E-2</v>
      </c>
      <c r="W25">
        <v>1.2732273796515535E-2</v>
      </c>
      <c r="X25">
        <v>0.16212129963127944</v>
      </c>
      <c r="Y25">
        <v>8.2674626797482012E-2</v>
      </c>
      <c r="Z25">
        <v>0.37175532540303446</v>
      </c>
      <c r="AA25">
        <v>0.10021980357617027</v>
      </c>
      <c r="AB25">
        <v>4.1986565667539048E-2</v>
      </c>
      <c r="AC25">
        <v>2.8117169216273302E-2</v>
      </c>
      <c r="AD25">
        <v>3.0925725946227639E-2</v>
      </c>
      <c r="AE25">
        <v>8.7562843628043799E-3</v>
      </c>
      <c r="AF25">
        <v>9.5782337227559494E-2</v>
      </c>
      <c r="AG25">
        <v>6.5967439406460368E-2</v>
      </c>
      <c r="AH25">
        <v>0.20923003414404112</v>
      </c>
      <c r="AI25">
        <v>8.1750641529997017E-2</v>
      </c>
      <c r="AJ25">
        <v>2.2664956922913475E-2</v>
      </c>
      <c r="AK25">
        <v>1.267546114392672E-2</v>
      </c>
      <c r="AL25">
        <v>1.6136755251401472E-2</v>
      </c>
      <c r="AM25">
        <v>3.2690479467109399E-3</v>
      </c>
      <c r="AN25">
        <v>4.1399886135161088E-2</v>
      </c>
      <c r="AO25">
        <v>3.1333285213930424E-2</v>
      </c>
      <c r="AP25">
        <v>0.16135749097034549</v>
      </c>
      <c r="AQ25">
        <v>6.9898262731928326E-2</v>
      </c>
      <c r="AR25">
        <v>1.9639266640761485E-2</v>
      </c>
      <c r="AS25">
        <v>9.4997235703123024E-3</v>
      </c>
      <c r="AT25">
        <v>1.1694370083146957E-2</v>
      </c>
      <c r="AU25">
        <v>1.9915811765282313E-3</v>
      </c>
      <c r="AV25">
        <v>2.6890507780158217E-2</v>
      </c>
      <c r="AW25">
        <v>2.1743778987510003E-2</v>
      </c>
      <c r="AX25">
        <v>7.9242392209772361E-2</v>
      </c>
      <c r="AY25">
        <v>4.269053942847393E-2</v>
      </c>
      <c r="AZ25">
        <v>9.0531791516642417E-3</v>
      </c>
      <c r="BA25">
        <v>4.1052516824265726E-3</v>
      </c>
      <c r="BB25">
        <v>5.057406255408888E-3</v>
      </c>
      <c r="BC25">
        <v>6.5484398915990861E-4</v>
      </c>
      <c r="BD25">
        <v>9.4675565323663925E-3</v>
      </c>
      <c r="BE25">
        <v>8.2136151702724286E-3</v>
      </c>
      <c r="BF25">
        <v>2.3069835980722622E-2</v>
      </c>
      <c r="BG25">
        <v>1.4753985131233214E-2</v>
      </c>
      <c r="BH25">
        <v>2.0386070321420885E-3</v>
      </c>
      <c r="BI25">
        <v>8.3335494538931036E-4</v>
      </c>
      <c r="BJ25">
        <v>1.5087930065729941E-3</v>
      </c>
      <c r="BK25">
        <v>1.0286258540563963E-4</v>
      </c>
      <c r="BL25">
        <v>1.5641148953793814E-3</v>
      </c>
      <c r="BM25">
        <v>2.2681183845999937E-3</v>
      </c>
      <c r="BV25">
        <v>0.51645176224580802</v>
      </c>
      <c r="BW25">
        <v>8.4395071149781925E-3</v>
      </c>
      <c r="BX25">
        <v>-1.3551285822240692E-2</v>
      </c>
      <c r="BY25">
        <v>1.4318537425147663E-2</v>
      </c>
      <c r="BZ25">
        <v>1.3764668719863558E-2</v>
      </c>
      <c r="CA25">
        <v>1.3377703273019539E-2</v>
      </c>
      <c r="CB25">
        <v>0.4428375062556722</v>
      </c>
      <c r="CC25">
        <v>3.726512527936765E-2</v>
      </c>
    </row>
    <row r="26" spans="1:81" x14ac:dyDescent="0.2">
      <c r="A26">
        <v>1937</v>
      </c>
      <c r="B26">
        <v>1</v>
      </c>
      <c r="C26">
        <v>0.10908326486141359</v>
      </c>
      <c r="D26">
        <v>3.066965706196071E-2</v>
      </c>
      <c r="E26">
        <v>4.8011705364874147E-2</v>
      </c>
      <c r="F26">
        <v>5.3255755937713235E-2</v>
      </c>
      <c r="G26">
        <v>3.3538311174624288E-2</v>
      </c>
      <c r="H26">
        <v>0.59918309573058004</v>
      </c>
      <c r="I26">
        <v>0.12625820986883407</v>
      </c>
      <c r="R26">
        <v>0.47462515388871845</v>
      </c>
      <c r="S26">
        <v>0.10362910161834291</v>
      </c>
      <c r="T26">
        <v>4.4139079518855595E-2</v>
      </c>
      <c r="U26">
        <v>3.0510898793678395E-2</v>
      </c>
      <c r="V26">
        <v>3.6612051919112487E-2</v>
      </c>
      <c r="W26">
        <v>1.3963999310301303E-2</v>
      </c>
      <c r="X26">
        <v>0.16445138148348307</v>
      </c>
      <c r="Y26">
        <v>8.1318641244944756E-2</v>
      </c>
      <c r="Z26">
        <v>0.36373276980984859</v>
      </c>
      <c r="AA26">
        <v>9.8751318137436386E-2</v>
      </c>
      <c r="AB26">
        <v>3.6128011472524882E-2</v>
      </c>
      <c r="AC26">
        <v>2.2106844218118257E-2</v>
      </c>
      <c r="AD26">
        <v>2.9502034884791077E-2</v>
      </c>
      <c r="AE26">
        <v>9.579892647281216E-3</v>
      </c>
      <c r="AF26">
        <v>0.10478386814120901</v>
      </c>
      <c r="AG26">
        <v>6.2880800308487791E-2</v>
      </c>
      <c r="AH26">
        <v>0.20642565371469937</v>
      </c>
      <c r="AI26">
        <v>8.4386138550259518E-2</v>
      </c>
      <c r="AJ26">
        <v>2.4411943740200392E-2</v>
      </c>
      <c r="AK26">
        <v>1.2002532541447246E-2</v>
      </c>
      <c r="AL26">
        <v>1.5344920164236086E-2</v>
      </c>
      <c r="AM26">
        <v>3.0756839600664348E-3</v>
      </c>
      <c r="AN26">
        <v>3.7561513279444084E-2</v>
      </c>
      <c r="AO26">
        <v>2.9642921479045597E-2</v>
      </c>
      <c r="AP26">
        <v>0.15854914767872233</v>
      </c>
      <c r="AQ26">
        <v>7.2470343525457656E-2</v>
      </c>
      <c r="AR26">
        <v>1.9037838833078358E-2</v>
      </c>
      <c r="AS26">
        <v>8.9941826215488227E-3</v>
      </c>
      <c r="AT26">
        <v>1.095031794758808E-2</v>
      </c>
      <c r="AU26">
        <v>1.8679315116867288E-3</v>
      </c>
      <c r="AV26">
        <v>2.5157727269403553E-2</v>
      </c>
      <c r="AW26">
        <v>2.0070805969959103E-2</v>
      </c>
      <c r="AX26">
        <v>7.8487878944998146E-2</v>
      </c>
      <c r="AY26">
        <v>4.511532643257022E-2</v>
      </c>
      <c r="AZ26">
        <v>8.6207075255260099E-3</v>
      </c>
      <c r="BA26">
        <v>3.9255381423078132E-3</v>
      </c>
      <c r="BB26">
        <v>4.3998398479105855E-3</v>
      </c>
      <c r="BC26">
        <v>6.011239225544346E-4</v>
      </c>
      <c r="BD26">
        <v>9.2180228451258072E-3</v>
      </c>
      <c r="BE26">
        <v>6.6073202290032693E-3</v>
      </c>
      <c r="BF26">
        <v>2.368202876265205E-2</v>
      </c>
      <c r="BG26">
        <v>1.6746365830477093E-2</v>
      </c>
      <c r="BH26">
        <v>1.9298782054058639E-3</v>
      </c>
      <c r="BI26">
        <v>8.3971338428893831E-4</v>
      </c>
      <c r="BJ26">
        <v>1.1225614844028789E-3</v>
      </c>
      <c r="BK26">
        <v>8.6952901426065225E-5</v>
      </c>
      <c r="BL26">
        <v>1.6315447938830626E-3</v>
      </c>
      <c r="BM26">
        <v>1.3250121627681453E-3</v>
      </c>
      <c r="BV26">
        <v>0.52537484611128149</v>
      </c>
      <c r="BW26">
        <v>5.4541632430706866E-3</v>
      </c>
      <c r="BX26">
        <v>-1.3469422456894885E-2</v>
      </c>
      <c r="BY26">
        <v>1.7500806571195762E-2</v>
      </c>
      <c r="BZ26">
        <v>1.6643704018600748E-2</v>
      </c>
      <c r="CA26">
        <v>1.9574311864322985E-2</v>
      </c>
      <c r="CB26">
        <v>0.43401420571987681</v>
      </c>
      <c r="CC26">
        <v>4.5657077151109525E-2</v>
      </c>
    </row>
    <row r="27" spans="1:81" x14ac:dyDescent="0.2">
      <c r="A27">
        <v>1938</v>
      </c>
      <c r="B27">
        <v>1</v>
      </c>
      <c r="C27">
        <v>8.9800455787010527E-2</v>
      </c>
      <c r="D27">
        <v>3.1508069132227867E-2</v>
      </c>
      <c r="E27">
        <v>5.8691602639051738E-2</v>
      </c>
      <c r="F27">
        <v>5.155718686726473E-2</v>
      </c>
      <c r="G27">
        <v>4.0273205657464749E-2</v>
      </c>
      <c r="H27">
        <v>0.61054605820617169</v>
      </c>
      <c r="I27">
        <v>0.11762342171080872</v>
      </c>
      <c r="R27">
        <v>0.4709607393342361</v>
      </c>
      <c r="S27">
        <v>8.3583215048719198E-2</v>
      </c>
      <c r="T27">
        <v>4.5905325779854955E-2</v>
      </c>
      <c r="U27">
        <v>3.6935198554931693E-2</v>
      </c>
      <c r="V27">
        <v>3.6536935929996274E-2</v>
      </c>
      <c r="W27">
        <v>1.6486552710062906E-2</v>
      </c>
      <c r="X27">
        <v>0.17255359511027329</v>
      </c>
      <c r="Y27">
        <v>7.8959916200397717E-2</v>
      </c>
      <c r="Z27">
        <v>0.34991268134716169</v>
      </c>
      <c r="AA27">
        <v>7.8521040592672661E-2</v>
      </c>
      <c r="AB27">
        <v>3.6747134306247049E-2</v>
      </c>
      <c r="AC27">
        <v>2.6085543198324602E-2</v>
      </c>
      <c r="AD27">
        <v>2.8859904877006005E-2</v>
      </c>
      <c r="AE27">
        <v>1.1406516391894385E-2</v>
      </c>
      <c r="AF27">
        <v>0.10867591477315419</v>
      </c>
      <c r="AG27">
        <v>5.9616627207862802E-2</v>
      </c>
      <c r="AH27">
        <v>0.18644219035728662</v>
      </c>
      <c r="AI27">
        <v>6.4116186878146478E-2</v>
      </c>
      <c r="AJ27">
        <v>2.3647458947130943E-2</v>
      </c>
      <c r="AK27">
        <v>1.323979747676466E-2</v>
      </c>
      <c r="AL27">
        <v>1.4844387836393127E-2</v>
      </c>
      <c r="AM27">
        <v>3.7363548877178496E-3</v>
      </c>
      <c r="AN27">
        <v>3.912650459931756E-2</v>
      </c>
      <c r="AO27">
        <v>2.7731499731816003E-2</v>
      </c>
      <c r="AP27">
        <v>0.14028220839354341</v>
      </c>
      <c r="AQ27">
        <v>5.42352730816857E-2</v>
      </c>
      <c r="AR27">
        <v>1.8197837692894604E-2</v>
      </c>
      <c r="AS27">
        <v>9.6774318771798186E-3</v>
      </c>
      <c r="AT27">
        <v>1.0687926041045997E-2</v>
      </c>
      <c r="AU27">
        <v>2.2820440676650086E-3</v>
      </c>
      <c r="AV27">
        <v>2.6185288283587956E-2</v>
      </c>
      <c r="AW27">
        <v>1.901640734948434E-2</v>
      </c>
      <c r="AX27">
        <v>6.8838679659085453E-2</v>
      </c>
      <c r="AY27">
        <v>3.4819113442242769E-2</v>
      </c>
      <c r="AZ27">
        <v>8.0636464718927756E-3</v>
      </c>
      <c r="BA27">
        <v>3.957886352711595E-3</v>
      </c>
      <c r="BB27">
        <v>4.4604526674068079E-3</v>
      </c>
      <c r="BC27">
        <v>7.714306411430458E-4</v>
      </c>
      <c r="BD27">
        <v>1.0087363450567214E-2</v>
      </c>
      <c r="BE27">
        <v>6.6787866331212246E-3</v>
      </c>
      <c r="BF27">
        <v>2.3446064017464397E-2</v>
      </c>
      <c r="BG27">
        <v>1.6061210798055576E-2</v>
      </c>
      <c r="BH27">
        <v>1.7499471189942795E-3</v>
      </c>
      <c r="BI27">
        <v>8.2176269082583314E-4</v>
      </c>
      <c r="BJ27">
        <v>1.1494845269366433E-3</v>
      </c>
      <c r="BK27">
        <v>1.3976225547325538E-4</v>
      </c>
      <c r="BL27">
        <v>2.1331619489021055E-3</v>
      </c>
      <c r="BM27">
        <v>1.390734678276705E-3</v>
      </c>
      <c r="BV27">
        <v>0.5290392606657639</v>
      </c>
      <c r="BW27">
        <v>6.2172407382913297E-3</v>
      </c>
      <c r="BX27">
        <v>-1.439725664762709E-2</v>
      </c>
      <c r="BY27">
        <v>2.1756404084120037E-2</v>
      </c>
      <c r="BZ27">
        <v>1.5020250937268456E-2</v>
      </c>
      <c r="CA27">
        <v>2.3786652947401843E-2</v>
      </c>
      <c r="CB27">
        <v>0.43708151962924557</v>
      </c>
      <c r="CC27">
        <v>3.9574448977063817E-2</v>
      </c>
    </row>
    <row r="28" spans="1:81" x14ac:dyDescent="0.2">
      <c r="A28">
        <v>1939</v>
      </c>
      <c r="B28">
        <v>1</v>
      </c>
      <c r="C28">
        <v>0.10088243248479771</v>
      </c>
      <c r="D28">
        <v>2.9148408814983217E-2</v>
      </c>
      <c r="E28">
        <v>5.6353593116128919E-2</v>
      </c>
      <c r="F28">
        <v>4.8796351673738386E-2</v>
      </c>
      <c r="G28">
        <v>3.9401699988099115E-2</v>
      </c>
      <c r="H28">
        <v>0.60912087843015983</v>
      </c>
      <c r="I28">
        <v>0.11629663549209278</v>
      </c>
      <c r="R28">
        <v>0.48580504173530681</v>
      </c>
      <c r="S28">
        <v>9.5731720856864239E-2</v>
      </c>
      <c r="T28">
        <v>4.2511491694170365E-2</v>
      </c>
      <c r="U28">
        <v>3.4428138630023988E-2</v>
      </c>
      <c r="V28">
        <v>3.553645651891979E-2</v>
      </c>
      <c r="W28">
        <v>1.6589649956322387E-2</v>
      </c>
      <c r="X28">
        <v>0.18022629735628387</v>
      </c>
      <c r="Y28">
        <v>8.0781286722722084E-2</v>
      </c>
      <c r="Z28">
        <v>0.36247908567938836</v>
      </c>
      <c r="AA28">
        <v>8.881651625055563E-2</v>
      </c>
      <c r="AB28">
        <v>3.5051673706009936E-2</v>
      </c>
      <c r="AC28">
        <v>2.5176464353357558E-2</v>
      </c>
      <c r="AD28">
        <v>2.8843454070304472E-2</v>
      </c>
      <c r="AE28">
        <v>1.1303806521947811E-2</v>
      </c>
      <c r="AF28">
        <v>0.1100981462072558</v>
      </c>
      <c r="AG28">
        <v>6.3189024569957133E-2</v>
      </c>
      <c r="AH28">
        <v>0.19569612061922045</v>
      </c>
      <c r="AI28">
        <v>7.2186995331005976E-2</v>
      </c>
      <c r="AJ28">
        <v>2.2915349287748743E-2</v>
      </c>
      <c r="AK28">
        <v>1.3079785890675768E-2</v>
      </c>
      <c r="AL28">
        <v>1.5196869173227979E-2</v>
      </c>
      <c r="AM28">
        <v>3.643796389823152E-3</v>
      </c>
      <c r="AN28">
        <v>3.8231670016350312E-2</v>
      </c>
      <c r="AO28">
        <v>3.0441654530388527E-2</v>
      </c>
      <c r="AP28">
        <v>0.14745208884825264</v>
      </c>
      <c r="AQ28">
        <v>6.083562457745216E-2</v>
      </c>
      <c r="AR28">
        <v>1.7684663505897476E-2</v>
      </c>
      <c r="AS28">
        <v>9.6267771697146464E-3</v>
      </c>
      <c r="AT28">
        <v>1.0882971464323482E-2</v>
      </c>
      <c r="AU28">
        <v>2.215266982435586E-3</v>
      </c>
      <c r="AV28">
        <v>2.5417876343732562E-2</v>
      </c>
      <c r="AW28">
        <v>2.0788908804696752E-2</v>
      </c>
      <c r="AX28">
        <v>7.1298660698554769E-2</v>
      </c>
      <c r="AY28">
        <v>3.781440392237783E-2</v>
      </c>
      <c r="AZ28">
        <v>7.8286992964939489E-3</v>
      </c>
      <c r="BA28">
        <v>4.0698670895130242E-3</v>
      </c>
      <c r="BB28">
        <v>4.3418558348107192E-3</v>
      </c>
      <c r="BC28">
        <v>7.3783438959997081E-4</v>
      </c>
      <c r="BD28">
        <v>9.6019805656811317E-3</v>
      </c>
      <c r="BE28">
        <v>6.9040196000781529E-3</v>
      </c>
      <c r="BF28">
        <v>2.1558000809547184E-2</v>
      </c>
      <c r="BG28">
        <v>1.4774708090538798E-2</v>
      </c>
      <c r="BH28">
        <v>1.6630939629631489E-3</v>
      </c>
      <c r="BI28">
        <v>8.4774205643874426E-4</v>
      </c>
      <c r="BJ28">
        <v>1.0294451174373824E-3</v>
      </c>
      <c r="BK28">
        <v>1.2568776723963969E-4</v>
      </c>
      <c r="BL28">
        <v>1.8882980092845691E-3</v>
      </c>
      <c r="BM28">
        <v>1.2290258056449025E-3</v>
      </c>
      <c r="BV28">
        <v>0.51419495826469319</v>
      </c>
      <c r="BW28">
        <v>5.1507116279334714E-3</v>
      </c>
      <c r="BX28">
        <v>-1.3363082879187145E-2</v>
      </c>
      <c r="BY28">
        <v>2.1925454486104935E-2</v>
      </c>
      <c r="BZ28">
        <v>1.3259895154818596E-2</v>
      </c>
      <c r="CA28">
        <v>2.2812050031776727E-2</v>
      </c>
      <c r="CB28">
        <v>0.42793688134542035</v>
      </c>
      <c r="CC28">
        <v>3.6473048497826385E-2</v>
      </c>
    </row>
    <row r="29" spans="1:81" x14ac:dyDescent="0.2">
      <c r="A29">
        <v>1940</v>
      </c>
      <c r="B29">
        <v>1</v>
      </c>
      <c r="C29">
        <v>0.12827008256299766</v>
      </c>
      <c r="D29">
        <v>2.3642006867284751E-2</v>
      </c>
      <c r="E29">
        <v>5.1843075011455637E-2</v>
      </c>
      <c r="F29">
        <v>4.8194183421087916E-2</v>
      </c>
      <c r="G29">
        <v>3.7553349870556058E-2</v>
      </c>
      <c r="H29">
        <v>0.59606718351761556</v>
      </c>
      <c r="I29">
        <v>0.11443011874900251</v>
      </c>
      <c r="R29">
        <v>0.48939919055009196</v>
      </c>
      <c r="S29">
        <v>0.12004558963394252</v>
      </c>
      <c r="T29">
        <v>2.9885470041138985E-2</v>
      </c>
      <c r="U29">
        <v>2.7420589948491857E-2</v>
      </c>
      <c r="V29">
        <v>3.4689640450236071E-2</v>
      </c>
      <c r="W29">
        <v>1.6139750847800467E-2</v>
      </c>
      <c r="X29">
        <v>0.18289225012763288</v>
      </c>
      <c r="Y29">
        <v>7.83258995008492E-2</v>
      </c>
      <c r="Z29">
        <v>0.37059667705495658</v>
      </c>
      <c r="AA29">
        <v>0.11321238243138657</v>
      </c>
      <c r="AB29">
        <v>2.6167042276890543E-2</v>
      </c>
      <c r="AC29">
        <v>2.0384240331343447E-2</v>
      </c>
      <c r="AD29">
        <v>2.9218622126618694E-2</v>
      </c>
      <c r="AE29">
        <v>1.0779127892927814E-2</v>
      </c>
      <c r="AF29">
        <v>0.10666534102741899</v>
      </c>
      <c r="AG29">
        <v>6.4169920968370459E-2</v>
      </c>
      <c r="AH29">
        <v>0.20863856073344064</v>
      </c>
      <c r="AI29">
        <v>9.212495484824304E-2</v>
      </c>
      <c r="AJ29">
        <v>1.6426394891737285E-2</v>
      </c>
      <c r="AK29">
        <v>1.0211519499865554E-2</v>
      </c>
      <c r="AL29">
        <v>1.565508570383236E-2</v>
      </c>
      <c r="AM29">
        <v>3.5919157075671587E-3</v>
      </c>
      <c r="AN29">
        <v>3.8990221927478155E-2</v>
      </c>
      <c r="AO29">
        <v>3.1638468154717075E-2</v>
      </c>
      <c r="AP29">
        <v>0.15934078700571178</v>
      </c>
      <c r="AQ29">
        <v>7.7551205653849986E-2</v>
      </c>
      <c r="AR29">
        <v>1.2597466577856266E-2</v>
      </c>
      <c r="AS29">
        <v>7.5024269989706844E-3</v>
      </c>
      <c r="AT29">
        <v>1.1258089999138498E-2</v>
      </c>
      <c r="AU29">
        <v>2.2220055681727497E-3</v>
      </c>
      <c r="AV29">
        <v>2.6445935523897651E-2</v>
      </c>
      <c r="AW29">
        <v>2.176365668382594E-2</v>
      </c>
      <c r="AX29">
        <v>7.9638826032333243E-2</v>
      </c>
      <c r="AY29">
        <v>4.8204138004639276E-2</v>
      </c>
      <c r="AZ29">
        <v>5.5066358767265778E-3</v>
      </c>
      <c r="BA29">
        <v>3.116228266965922E-3</v>
      </c>
      <c r="BB29">
        <v>4.5352498036415482E-3</v>
      </c>
      <c r="BC29">
        <v>7.5363347379795939E-4</v>
      </c>
      <c r="BD29">
        <v>1.0110793307263603E-2</v>
      </c>
      <c r="BE29">
        <v>7.4121472992983561E-3</v>
      </c>
      <c r="BF29">
        <v>2.6007705625013179E-2</v>
      </c>
      <c r="BG29">
        <v>1.9608598022690837E-2</v>
      </c>
      <c r="BH29">
        <v>1.1978461212930561E-3</v>
      </c>
      <c r="BI29">
        <v>6.296926146386058E-4</v>
      </c>
      <c r="BJ29">
        <v>1.102357650239639E-3</v>
      </c>
      <c r="BK29">
        <v>1.2742893945804688E-4</v>
      </c>
      <c r="BL29">
        <v>1.9219858023512588E-3</v>
      </c>
      <c r="BM29">
        <v>1.4197964743417333E-3</v>
      </c>
      <c r="BV29">
        <v>0.51060080944990804</v>
      </c>
      <c r="BW29">
        <v>8.2244929290551383E-3</v>
      </c>
      <c r="BX29">
        <v>-6.2434631738542395E-3</v>
      </c>
      <c r="BY29">
        <v>2.4422485062963781E-2</v>
      </c>
      <c r="BZ29">
        <v>1.3504542970851845E-2</v>
      </c>
      <c r="CA29">
        <v>2.1413599022755588E-2</v>
      </c>
      <c r="CB29">
        <v>0.41228079578246601</v>
      </c>
      <c r="CC29">
        <v>3.6998356855669941E-2</v>
      </c>
    </row>
    <row r="30" spans="1:81" x14ac:dyDescent="0.2">
      <c r="A30">
        <v>1941</v>
      </c>
      <c r="B30">
        <v>1.0000001192092896</v>
      </c>
      <c r="C30">
        <v>0.14976077592012665</v>
      </c>
      <c r="D30">
        <v>1.9102825888425976E-2</v>
      </c>
      <c r="E30">
        <v>4.3520461253006487E-2</v>
      </c>
      <c r="F30">
        <v>5.0807700613595595E-2</v>
      </c>
      <c r="G30">
        <v>3.3350758781519496E-2</v>
      </c>
      <c r="H30">
        <v>0.5827579784363337</v>
      </c>
      <c r="I30">
        <v>0.120699499106992</v>
      </c>
      <c r="R30">
        <v>0.469848293295207</v>
      </c>
      <c r="S30">
        <v>0.13581886063666909</v>
      </c>
      <c r="T30">
        <v>2.1745353199617491E-2</v>
      </c>
      <c r="U30">
        <v>2.0390955499973929E-2</v>
      </c>
      <c r="V30">
        <v>3.8943457351973104E-2</v>
      </c>
      <c r="W30">
        <v>1.2718992092672989E-2</v>
      </c>
      <c r="X30">
        <v>0.15111676531917961</v>
      </c>
      <c r="Y30">
        <v>8.9113909195120869E-2</v>
      </c>
      <c r="Z30">
        <v>0.36525222466561924</v>
      </c>
      <c r="AA30">
        <v>0.1290636850256654</v>
      </c>
      <c r="AB30">
        <v>1.9494796794892539E-2</v>
      </c>
      <c r="AC30">
        <v>1.5178524523265775E-2</v>
      </c>
      <c r="AD30">
        <v>3.3286003985428199E-2</v>
      </c>
      <c r="AE30">
        <v>8.3840035103686737E-3</v>
      </c>
      <c r="AF30">
        <v>8.5407354797919069E-2</v>
      </c>
      <c r="AG30">
        <v>7.4437856028079619E-2</v>
      </c>
      <c r="AH30">
        <v>0.2155795168032886</v>
      </c>
      <c r="AI30">
        <v>0.10107542587194597</v>
      </c>
      <c r="AJ30">
        <v>1.1482576676127943E-2</v>
      </c>
      <c r="AK30">
        <v>6.8821695762273892E-3</v>
      </c>
      <c r="AL30">
        <v>1.9061169113785314E-2</v>
      </c>
      <c r="AM30">
        <v>2.8076572348171964E-3</v>
      </c>
      <c r="AN30">
        <v>3.4216653075407159E-2</v>
      </c>
      <c r="AO30">
        <v>4.0053865254977596E-2</v>
      </c>
      <c r="AP30">
        <v>0.16509724357774808</v>
      </c>
      <c r="AQ30">
        <v>8.2965361182521957E-2</v>
      </c>
      <c r="AR30">
        <v>8.5814287297521098E-3</v>
      </c>
      <c r="AS30">
        <v>4.9906015038341436E-3</v>
      </c>
      <c r="AT30">
        <v>1.4098426672322218E-2</v>
      </c>
      <c r="AU30">
        <v>1.7489111293852232E-3</v>
      </c>
      <c r="AV30">
        <v>2.4018293868866607E-2</v>
      </c>
      <c r="AW30">
        <v>2.8694220491065826E-2</v>
      </c>
      <c r="AX30">
        <v>8.3927809270143469E-2</v>
      </c>
      <c r="AY30">
        <v>5.0507909721691162E-2</v>
      </c>
      <c r="AZ30">
        <v>3.6582868041845312E-3</v>
      </c>
      <c r="BA30">
        <v>2.0118955420346469E-3</v>
      </c>
      <c r="BB30">
        <v>6.2176860699035604E-3</v>
      </c>
      <c r="BC30">
        <v>5.9456940134947891E-4</v>
      </c>
      <c r="BD30">
        <v>9.5098455475735345E-3</v>
      </c>
      <c r="BE30">
        <v>1.1427616183406561E-2</v>
      </c>
      <c r="BF30">
        <v>2.8333910962444482E-2</v>
      </c>
      <c r="BG30">
        <v>2.0737663389500879E-2</v>
      </c>
      <c r="BH30">
        <v>8.2653539743726635E-4</v>
      </c>
      <c r="BI30">
        <v>4.0514764767510427E-4</v>
      </c>
      <c r="BJ30">
        <v>1.7058813587552352E-3</v>
      </c>
      <c r="BK30">
        <v>9.1168257574924882E-5</v>
      </c>
      <c r="BL30">
        <v>1.7316068908163071E-3</v>
      </c>
      <c r="BM30">
        <v>2.8359080206847645E-3</v>
      </c>
      <c r="BV30">
        <v>0.5301518259140825</v>
      </c>
      <c r="BW30">
        <v>1.3941915283457562E-2</v>
      </c>
      <c r="BX30">
        <v>-2.6425273111915174E-3</v>
      </c>
      <c r="BY30">
        <v>2.3129505753032555E-2</v>
      </c>
      <c r="BZ30">
        <v>1.1864243261622491E-2</v>
      </c>
      <c r="CA30">
        <v>2.0631766688846507E-2</v>
      </c>
      <c r="CB30">
        <v>0.4306414960225442</v>
      </c>
      <c r="CC30">
        <v>3.2585307006481067E-2</v>
      </c>
    </row>
    <row r="31" spans="1:81" x14ac:dyDescent="0.2">
      <c r="A31">
        <v>1942</v>
      </c>
      <c r="B31">
        <v>1.0000001192092896</v>
      </c>
      <c r="C31">
        <v>0.14948965568162742</v>
      </c>
      <c r="D31">
        <v>1.2960491631437534E-2</v>
      </c>
      <c r="E31">
        <v>3.7932035894536406E-2</v>
      </c>
      <c r="F31">
        <v>5.1112432675104402E-2</v>
      </c>
      <c r="G31">
        <v>2.7546321632713665E-2</v>
      </c>
      <c r="H31">
        <v>0.59294949890946802</v>
      </c>
      <c r="I31">
        <v>0.12800956357511267</v>
      </c>
      <c r="R31">
        <v>0.42324333398601305</v>
      </c>
      <c r="S31">
        <v>0.13610379878928047</v>
      </c>
      <c r="T31">
        <v>1.505395355163496E-2</v>
      </c>
      <c r="U31">
        <v>1.7380252044663445E-2</v>
      </c>
      <c r="V31">
        <v>3.8276209535442959E-2</v>
      </c>
      <c r="W31">
        <v>8.8782776233633197E-3</v>
      </c>
      <c r="X31">
        <v>0.11607595179656299</v>
      </c>
      <c r="Y31">
        <v>9.1474890645064838E-2</v>
      </c>
      <c r="Z31">
        <v>0.33550826503734316</v>
      </c>
      <c r="AA31">
        <v>0.12809288982332456</v>
      </c>
      <c r="AB31">
        <v>1.377617769702095E-2</v>
      </c>
      <c r="AC31">
        <v>1.2059254891631281E-2</v>
      </c>
      <c r="AD31">
        <v>3.2601990982874966E-2</v>
      </c>
      <c r="AE31">
        <v>5.9830266396541151E-3</v>
      </c>
      <c r="AF31">
        <v>6.6911256802046917E-2</v>
      </c>
      <c r="AG31">
        <v>7.6083668200790433E-2</v>
      </c>
      <c r="AH31">
        <v>0.20576026974308481</v>
      </c>
      <c r="AI31">
        <v>0.10206562463501362</v>
      </c>
      <c r="AJ31">
        <v>8.8186319015267564E-3</v>
      </c>
      <c r="AK31">
        <v>5.382693179705236E-3</v>
      </c>
      <c r="AL31">
        <v>1.9572961105363475E-2</v>
      </c>
      <c r="AM31">
        <v>1.8231612610979636E-3</v>
      </c>
      <c r="AN31">
        <v>2.4680296580704683E-2</v>
      </c>
      <c r="AO31">
        <v>4.3416901079673095E-2</v>
      </c>
      <c r="AP31">
        <v>0.1591345096955385</v>
      </c>
      <c r="AQ31">
        <v>8.2896394812064206E-2</v>
      </c>
      <c r="AR31">
        <v>6.6112002594387563E-3</v>
      </c>
      <c r="AS31">
        <v>3.8268768356605888E-3</v>
      </c>
      <c r="AT31">
        <v>1.4901839093772311E-2</v>
      </c>
      <c r="AU31">
        <v>1.1017830663526565E-3</v>
      </c>
      <c r="AV31">
        <v>1.752533538282763E-2</v>
      </c>
      <c r="AW31">
        <v>3.2271080245422336E-2</v>
      </c>
      <c r="AX31">
        <v>8.0282576021160443E-2</v>
      </c>
      <c r="AY31">
        <v>4.696368596887128E-2</v>
      </c>
      <c r="AZ31">
        <v>2.7439065564581677E-3</v>
      </c>
      <c r="BA31">
        <v>1.4127568465098438E-3</v>
      </c>
      <c r="BB31">
        <v>7.2971360854776667E-3</v>
      </c>
      <c r="BC31">
        <v>3.438049504426951E-4</v>
      </c>
      <c r="BD31">
        <v>6.6881345739117576E-3</v>
      </c>
      <c r="BE31">
        <v>1.4833151039489021E-2</v>
      </c>
      <c r="BF31">
        <v>2.5210985767456711E-2</v>
      </c>
      <c r="BG31">
        <v>1.6094538281858306E-2</v>
      </c>
      <c r="BH31">
        <v>5.5529972479096486E-4</v>
      </c>
      <c r="BI31">
        <v>2.3226800190925706E-4</v>
      </c>
      <c r="BJ31">
        <v>2.4481201021618513E-3</v>
      </c>
      <c r="BK31">
        <v>3.7075525377242043E-5</v>
      </c>
      <c r="BL31">
        <v>9.5180159524164293E-4</v>
      </c>
      <c r="BM31">
        <v>4.8918825361174466E-3</v>
      </c>
      <c r="BV31">
        <v>0.57675678522327645</v>
      </c>
      <c r="BW31">
        <v>1.3385856892346948E-2</v>
      </c>
      <c r="BX31">
        <v>-2.0934619201974257E-3</v>
      </c>
      <c r="BY31">
        <v>2.0551783849872964E-2</v>
      </c>
      <c r="BZ31">
        <v>1.2836223139661443E-2</v>
      </c>
      <c r="CA31">
        <v>1.8668044009350342E-2</v>
      </c>
      <c r="CB31">
        <v>0.47612244378628149</v>
      </c>
      <c r="CC31">
        <v>3.7285776256671364E-2</v>
      </c>
    </row>
    <row r="32" spans="1:81" x14ac:dyDescent="0.2">
      <c r="A32">
        <v>1943</v>
      </c>
      <c r="B32">
        <v>1</v>
      </c>
      <c r="C32">
        <v>0.14515328152172077</v>
      </c>
      <c r="D32">
        <v>8.1118692977949838E-3</v>
      </c>
      <c r="E32">
        <v>3.3284104464391319E-2</v>
      </c>
      <c r="F32">
        <v>4.8569505340859694E-2</v>
      </c>
      <c r="G32">
        <v>2.5561810952286837E-2</v>
      </c>
      <c r="H32">
        <v>0.6147963994960991</v>
      </c>
      <c r="I32">
        <v>0.12452302892684725</v>
      </c>
      <c r="R32">
        <v>0.38858515219850676</v>
      </c>
      <c r="S32">
        <v>0.1301737359842764</v>
      </c>
      <c r="T32">
        <v>1.2340466067198028E-2</v>
      </c>
      <c r="U32">
        <v>1.5351427681950523E-2</v>
      </c>
      <c r="V32">
        <v>3.7702027924068453E-2</v>
      </c>
      <c r="W32">
        <v>6.948253555950923E-3</v>
      </c>
      <c r="X32">
        <v>9.3247321679681375E-2</v>
      </c>
      <c r="Y32">
        <v>9.2821919305380918E-2</v>
      </c>
      <c r="Z32">
        <v>0.30912158786703603</v>
      </c>
      <c r="AA32">
        <v>0.12138235101793418</v>
      </c>
      <c r="AB32">
        <v>1.1494837886428487E-2</v>
      </c>
      <c r="AC32">
        <v>1.0407341399798152E-2</v>
      </c>
      <c r="AD32">
        <v>3.2616739450372967E-2</v>
      </c>
      <c r="AE32">
        <v>4.4773614142177261E-3</v>
      </c>
      <c r="AF32">
        <v>4.9952925714329292E-2</v>
      </c>
      <c r="AG32">
        <v>7.8790030983955192E-2</v>
      </c>
      <c r="AH32">
        <v>0.18598669342847449</v>
      </c>
      <c r="AI32">
        <v>9.217580295740524E-2</v>
      </c>
      <c r="AJ32">
        <v>7.5394474128812634E-3</v>
      </c>
      <c r="AK32">
        <v>4.3837345814525565E-3</v>
      </c>
      <c r="AL32">
        <v>1.9743378575616723E-2</v>
      </c>
      <c r="AM32">
        <v>1.1531654951234616E-3</v>
      </c>
      <c r="AN32">
        <v>1.5537859707765287E-2</v>
      </c>
      <c r="AO32">
        <v>4.5453304698229946E-2</v>
      </c>
      <c r="AP32">
        <v>0.14084461143964253</v>
      </c>
      <c r="AQ32">
        <v>7.2141618598093912E-2</v>
      </c>
      <c r="AR32">
        <v>5.6619981992169638E-3</v>
      </c>
      <c r="AS32">
        <v>3.0154447502965076E-3</v>
      </c>
      <c r="AT32">
        <v>1.4900111137522676E-2</v>
      </c>
      <c r="AU32">
        <v>6.4414129536037416E-4</v>
      </c>
      <c r="AV32">
        <v>1.104034243105193E-2</v>
      </c>
      <c r="AW32">
        <v>3.3440955028100149E-2</v>
      </c>
      <c r="AX32">
        <v>6.8147179045160072E-2</v>
      </c>
      <c r="AY32">
        <v>3.923549559084577E-2</v>
      </c>
      <c r="AZ32">
        <v>2.4297708481125849E-3</v>
      </c>
      <c r="BA32">
        <v>1.1132507174654244E-3</v>
      </c>
      <c r="BB32">
        <v>6.8502995641781068E-3</v>
      </c>
      <c r="BC32">
        <v>1.6707704345844069E-4</v>
      </c>
      <c r="BD32">
        <v>4.1520932516678401E-3</v>
      </c>
      <c r="BE32">
        <v>1.4199192029431882E-2</v>
      </c>
      <c r="BF32">
        <v>1.8528119208498738E-2</v>
      </c>
      <c r="BG32">
        <v>1.1866286046958462E-2</v>
      </c>
      <c r="BH32">
        <v>5.2510270745813878E-4</v>
      </c>
      <c r="BI32">
        <v>1.7079795175122648E-4</v>
      </c>
      <c r="BJ32">
        <v>1.894363964295123E-3</v>
      </c>
      <c r="BK32">
        <v>1.9932769540788309E-6</v>
      </c>
      <c r="BL32">
        <v>4.5668388439586003E-4</v>
      </c>
      <c r="BM32">
        <v>3.6128913766858527E-3</v>
      </c>
      <c r="BV32">
        <v>0.61141484780149324</v>
      </c>
      <c r="BW32">
        <v>1.4979545537444378E-2</v>
      </c>
      <c r="BX32">
        <v>-4.2285967694030433E-3</v>
      </c>
      <c r="BY32">
        <v>1.7932676782440798E-2</v>
      </c>
      <c r="BZ32">
        <v>1.0867477416791241E-2</v>
      </c>
      <c r="CA32">
        <v>1.8613557396335911E-2</v>
      </c>
      <c r="CB32">
        <v>0.52089374292801083</v>
      </c>
      <c r="CC32">
        <v>3.2356444509873183E-2</v>
      </c>
    </row>
    <row r="33" spans="1:81" x14ac:dyDescent="0.2">
      <c r="A33">
        <v>1944</v>
      </c>
      <c r="B33">
        <v>0.99999988079071045</v>
      </c>
      <c r="C33">
        <v>0.13610304762397052</v>
      </c>
      <c r="D33">
        <v>5.7543910271503559E-3</v>
      </c>
      <c r="E33">
        <v>3.2874886605416917E-2</v>
      </c>
      <c r="F33">
        <v>4.5609942558020818E-2</v>
      </c>
      <c r="G33">
        <v>2.6469277468943897E-2</v>
      </c>
      <c r="H33">
        <v>0.63258081040108149</v>
      </c>
      <c r="I33">
        <v>0.120607644315416</v>
      </c>
      <c r="R33">
        <v>0.36060402577670103</v>
      </c>
      <c r="S33">
        <v>0.11454642661176999</v>
      </c>
      <c r="T33">
        <v>1.2716064759796329E-2</v>
      </c>
      <c r="U33">
        <v>1.3439185696054979E-2</v>
      </c>
      <c r="V33">
        <v>3.0336434039402539E-2</v>
      </c>
      <c r="W33">
        <v>7.0125425870828303E-3</v>
      </c>
      <c r="X33">
        <v>0.10837149602841026</v>
      </c>
      <c r="Y33">
        <v>7.4181876054184068E-2</v>
      </c>
      <c r="Z33">
        <v>0.27371559611008733</v>
      </c>
      <c r="AA33">
        <v>0.10580241542774269</v>
      </c>
      <c r="AB33">
        <v>1.1794025447724069E-2</v>
      </c>
      <c r="AC33">
        <v>9.4869208626160544E-3</v>
      </c>
      <c r="AD33">
        <v>2.6557616952774494E-2</v>
      </c>
      <c r="AE33">
        <v>4.2465214166785056E-3</v>
      </c>
      <c r="AF33">
        <v>5.2001922744351357E-2</v>
      </c>
      <c r="AG33">
        <v>6.3826173258200211E-2</v>
      </c>
      <c r="AH33">
        <v>0.15348033626307556</v>
      </c>
      <c r="AI33">
        <v>7.66326200370962E-2</v>
      </c>
      <c r="AJ33">
        <v>7.5818582836356414E-3</v>
      </c>
      <c r="AK33">
        <v>3.9275943969332913E-3</v>
      </c>
      <c r="AL33">
        <v>1.5048860902960058E-2</v>
      </c>
      <c r="AM33">
        <v>1.0339191999299089E-3</v>
      </c>
      <c r="AN33">
        <v>1.5385116821980651E-2</v>
      </c>
      <c r="AO33">
        <v>3.3870366620539799E-2</v>
      </c>
      <c r="AP33">
        <v>0.11370927825361582</v>
      </c>
      <c r="AQ33">
        <v>5.8703821390788301E-2</v>
      </c>
      <c r="AR33">
        <v>5.6755412469593263E-3</v>
      </c>
      <c r="AS33">
        <v>2.7268306497426147E-3</v>
      </c>
      <c r="AT33">
        <v>1.1137026550086679E-2</v>
      </c>
      <c r="AU33">
        <v>5.5555066725863184E-4</v>
      </c>
      <c r="AV33">
        <v>1.0683969915255002E-2</v>
      </c>
      <c r="AW33">
        <v>2.4226537833525241E-2</v>
      </c>
      <c r="AX33">
        <v>5.3291034346437845E-2</v>
      </c>
      <c r="AY33">
        <v>3.1201118855268075E-2</v>
      </c>
      <c r="AZ33">
        <v>2.4860360466423485E-3</v>
      </c>
      <c r="BA33">
        <v>9.950895109157149E-4</v>
      </c>
      <c r="BB33">
        <v>4.9365459969558639E-3</v>
      </c>
      <c r="BC33">
        <v>1.2733633240812029E-4</v>
      </c>
      <c r="BD33">
        <v>3.9589903051747682E-3</v>
      </c>
      <c r="BE33">
        <v>9.5859172990729446E-3</v>
      </c>
      <c r="BF33">
        <v>1.6272280891532247E-2</v>
      </c>
      <c r="BG33">
        <v>1.1122739619408786E-2</v>
      </c>
      <c r="BH33">
        <v>6.2567387777890228E-4</v>
      </c>
      <c r="BI33">
        <v>1.8114435542759732E-4</v>
      </c>
      <c r="BJ33">
        <v>1.3840181345464689E-3</v>
      </c>
      <c r="BK33">
        <v>-4.4893082595362887E-6</v>
      </c>
      <c r="BL33">
        <v>5.3891141889539427E-4</v>
      </c>
      <c r="BM33">
        <v>2.4242827937346347E-3</v>
      </c>
      <c r="BV33">
        <v>0.63939585501400942</v>
      </c>
      <c r="BW33">
        <v>2.155662101220053E-2</v>
      </c>
      <c r="BX33">
        <v>-6.9616737326459732E-3</v>
      </c>
      <c r="BY33">
        <v>1.943570090936194E-2</v>
      </c>
      <c r="BZ33">
        <v>1.5273508518618278E-2</v>
      </c>
      <c r="CA33">
        <v>1.9456734881861067E-2</v>
      </c>
      <c r="CB33">
        <v>0.52372802076350167</v>
      </c>
      <c r="CC33">
        <v>4.690706187040148E-2</v>
      </c>
    </row>
    <row r="34" spans="1:81" x14ac:dyDescent="0.2">
      <c r="A34">
        <v>1945</v>
      </c>
      <c r="B34">
        <v>1.0000001192092896</v>
      </c>
      <c r="C34">
        <v>0.11196473533319914</v>
      </c>
      <c r="D34">
        <v>6.9156205041501148E-3</v>
      </c>
      <c r="E34">
        <v>3.3875778425760408E-2</v>
      </c>
      <c r="F34">
        <v>4.7592279614929289E-2</v>
      </c>
      <c r="G34">
        <v>2.6916730428365065E-2</v>
      </c>
      <c r="H34">
        <v>0.64540225074285418</v>
      </c>
      <c r="I34">
        <v>0.12733260495074183</v>
      </c>
      <c r="R34">
        <v>0.35287272453790941</v>
      </c>
      <c r="S34">
        <v>9.20905584811752E-2</v>
      </c>
      <c r="T34">
        <v>1.4560726812679683E-2</v>
      </c>
      <c r="U34">
        <v>1.384654599720846E-2</v>
      </c>
      <c r="V34">
        <v>3.3792344582313796E-2</v>
      </c>
      <c r="W34">
        <v>6.9246438142817881E-3</v>
      </c>
      <c r="X34">
        <v>0.10658634814478132</v>
      </c>
      <c r="Y34">
        <v>8.5071556705469148E-2</v>
      </c>
      <c r="Z34">
        <v>0.26676974863301806</v>
      </c>
      <c r="AA34">
        <v>8.4290136684927117E-2</v>
      </c>
      <c r="AB34">
        <v>1.3708156416109844E-2</v>
      </c>
      <c r="AC34">
        <v>9.7630649585288502E-3</v>
      </c>
      <c r="AD34">
        <v>2.978043313070065E-2</v>
      </c>
      <c r="AE34">
        <v>4.3183486521556329E-3</v>
      </c>
      <c r="AF34">
        <v>5.1057625492223577E-2</v>
      </c>
      <c r="AG34">
        <v>7.3851983298372378E-2</v>
      </c>
      <c r="AH34">
        <v>0.14267346515483076</v>
      </c>
      <c r="AI34">
        <v>5.7890674774075251E-2</v>
      </c>
      <c r="AJ34">
        <v>8.8149073278763271E-3</v>
      </c>
      <c r="AK34">
        <v>3.9906289207669093E-3</v>
      </c>
      <c r="AL34">
        <v>1.6500417242249526E-2</v>
      </c>
      <c r="AM34">
        <v>1.1226902980776365E-3</v>
      </c>
      <c r="AN34">
        <v>1.621886102381187E-2</v>
      </c>
      <c r="AO34">
        <v>3.8135285567973271E-2</v>
      </c>
      <c r="AP34">
        <v>0.10290968081310979</v>
      </c>
      <c r="AQ34">
        <v>4.3233625026618684E-2</v>
      </c>
      <c r="AR34">
        <v>6.6269706637032549E-3</v>
      </c>
      <c r="AS34">
        <v>2.7588419947353698E-3</v>
      </c>
      <c r="AT34">
        <v>1.1961168172163816E-2</v>
      </c>
      <c r="AU34">
        <v>6.1621920741099126E-4</v>
      </c>
      <c r="AV34">
        <v>1.1136474594015556E-2</v>
      </c>
      <c r="AW34">
        <v>2.6576381154462106E-2</v>
      </c>
      <c r="AX34">
        <v>4.5441236858721597E-2</v>
      </c>
      <c r="AY34">
        <v>2.2471837585549978E-2</v>
      </c>
      <c r="AZ34">
        <v>3.00787097394016E-3</v>
      </c>
      <c r="BA34">
        <v>1.0062537456077022E-3</v>
      </c>
      <c r="BB34">
        <v>5.0363709283195871E-3</v>
      </c>
      <c r="BC34">
        <v>1.4936271666255726E-4</v>
      </c>
      <c r="BD34">
        <v>3.9717749993193928E-3</v>
      </c>
      <c r="BE34">
        <v>9.7977659093222182E-3</v>
      </c>
      <c r="BF34">
        <v>1.2107959863329389E-2</v>
      </c>
      <c r="BG34">
        <v>7.3508762778175503E-3</v>
      </c>
      <c r="BH34">
        <v>7.901567832728502E-4</v>
      </c>
      <c r="BI34">
        <v>1.8455640345309355E-4</v>
      </c>
      <c r="BJ34">
        <v>1.2433639237704531E-3</v>
      </c>
      <c r="BK34">
        <v>3.0065386271819371E-6</v>
      </c>
      <c r="BL34">
        <v>5.3278463957439997E-4</v>
      </c>
      <c r="BM34">
        <v>2.0032152968138578E-3</v>
      </c>
      <c r="BV34">
        <v>0.64712739467138014</v>
      </c>
      <c r="BW34">
        <v>1.9874176852023945E-2</v>
      </c>
      <c r="BX34">
        <v>-7.6451063085295704E-3</v>
      </c>
      <c r="BY34">
        <v>2.0029232428551952E-2</v>
      </c>
      <c r="BZ34">
        <v>1.3799935032615493E-2</v>
      </c>
      <c r="CA34">
        <v>1.9992086614083276E-2</v>
      </c>
      <c r="CB34">
        <v>0.53820602038182197</v>
      </c>
      <c r="CC34">
        <v>4.2870930461523613E-2</v>
      </c>
    </row>
    <row r="35" spans="1:81" x14ac:dyDescent="0.2">
      <c r="A35">
        <v>1946</v>
      </c>
      <c r="B35">
        <v>1</v>
      </c>
      <c r="C35">
        <v>9.8791895940883584E-2</v>
      </c>
      <c r="D35">
        <v>5.1688542944216542E-3</v>
      </c>
      <c r="E35">
        <v>3.5349100057865596E-2</v>
      </c>
      <c r="F35">
        <v>5.4727699210944288E-2</v>
      </c>
      <c r="G35">
        <v>2.9234977816905906E-2</v>
      </c>
      <c r="H35">
        <v>0.62993679601054609</v>
      </c>
      <c r="I35">
        <v>0.14679067666843287</v>
      </c>
      <c r="R35">
        <v>0.36949948458828397</v>
      </c>
      <c r="S35">
        <v>8.303177630555493E-2</v>
      </c>
      <c r="T35">
        <v>1.3125657253909597E-2</v>
      </c>
      <c r="U35">
        <v>1.5034319355542398E-2</v>
      </c>
      <c r="V35">
        <v>4.0429492392151156E-2</v>
      </c>
      <c r="W35">
        <v>7.6722837040627684E-3</v>
      </c>
      <c r="X35">
        <v>0.10697235760001629</v>
      </c>
      <c r="Y35">
        <v>0.10323359797704681</v>
      </c>
      <c r="Z35">
        <v>0.28117761443468192</v>
      </c>
      <c r="AA35">
        <v>7.480032209478911E-2</v>
      </c>
      <c r="AB35">
        <v>1.2497728319682044E-2</v>
      </c>
      <c r="AC35">
        <v>1.0698959435868859E-2</v>
      </c>
      <c r="AD35">
        <v>3.5084454944253454E-2</v>
      </c>
      <c r="AE35">
        <v>5.3774134592905901E-3</v>
      </c>
      <c r="AF35">
        <v>5.4758467367896385E-2</v>
      </c>
      <c r="AG35">
        <v>8.7960268812901449E-2</v>
      </c>
      <c r="AH35">
        <v>0.14290391408984349</v>
      </c>
      <c r="AI35">
        <v>4.9573677777339849E-2</v>
      </c>
      <c r="AJ35">
        <v>7.7865864113875931E-3</v>
      </c>
      <c r="AK35">
        <v>4.4229970923317583E-3</v>
      </c>
      <c r="AL35">
        <v>1.8039821661012034E-2</v>
      </c>
      <c r="AM35">
        <v>1.6988266288100427E-3</v>
      </c>
      <c r="AN35">
        <v>2.0107448463537941E-2</v>
      </c>
      <c r="AO35">
        <v>4.1274556055424294E-2</v>
      </c>
      <c r="AP35">
        <v>0.10098313163383707</v>
      </c>
      <c r="AQ35">
        <v>3.6537139954077445E-2</v>
      </c>
      <c r="AR35">
        <v>5.8895238106213971E-3</v>
      </c>
      <c r="AS35">
        <v>3.0719628091168795E-3</v>
      </c>
      <c r="AT35">
        <v>1.284388940263728E-2</v>
      </c>
      <c r="AU35">
        <v>1.0053126132244549E-3</v>
      </c>
      <c r="AV35">
        <v>1.3600851968934567E-2</v>
      </c>
      <c r="AW35">
        <v>2.8034451075225026E-2</v>
      </c>
      <c r="AX35">
        <v>4.3172436836326801E-2</v>
      </c>
      <c r="AY35">
        <v>1.9744708218090417E-2</v>
      </c>
      <c r="AZ35">
        <v>2.7926882512936306E-3</v>
      </c>
      <c r="BA35">
        <v>1.1660530893061035E-3</v>
      </c>
      <c r="BB35">
        <v>5.0671818245788692E-3</v>
      </c>
      <c r="BC35">
        <v>3.0380050505295249E-4</v>
      </c>
      <c r="BD35">
        <v>4.8444983914853459E-3</v>
      </c>
      <c r="BE35">
        <v>9.2535065565194832E-3</v>
      </c>
      <c r="BF35">
        <v>1.2563510041567137E-2</v>
      </c>
      <c r="BG35">
        <v>7.8538635536031312E-3</v>
      </c>
      <c r="BH35">
        <v>8.5429237220285804E-4</v>
      </c>
      <c r="BI35">
        <v>2.3716203707412078E-4</v>
      </c>
      <c r="BJ35">
        <v>1.1837661105658342E-3</v>
      </c>
      <c r="BK35">
        <v>4.6987290793817509E-5</v>
      </c>
      <c r="BL35">
        <v>7.5897159498975733E-4</v>
      </c>
      <c r="BM35">
        <v>1.6284670823376191E-3</v>
      </c>
      <c r="BV35">
        <v>0.63050051541171603</v>
      </c>
      <c r="BW35">
        <v>1.5760119635328654E-2</v>
      </c>
      <c r="BX35">
        <v>-7.9568029594879429E-3</v>
      </c>
      <c r="BY35">
        <v>2.0314780702323197E-2</v>
      </c>
      <c r="BZ35">
        <v>1.4298206818793131E-2</v>
      </c>
      <c r="CA35">
        <v>2.1562694112843138E-2</v>
      </c>
      <c r="CB35">
        <v>0.52204071548175635</v>
      </c>
      <c r="CC35">
        <v>4.4480801620159459E-2</v>
      </c>
    </row>
    <row r="36" spans="1:81" x14ac:dyDescent="0.2">
      <c r="A36">
        <v>1947</v>
      </c>
      <c r="B36">
        <v>0.99999988079071045</v>
      </c>
      <c r="C36">
        <v>0.12110197360960891</v>
      </c>
      <c r="D36">
        <v>6.4743956607921753E-3</v>
      </c>
      <c r="E36">
        <v>3.2524679893484273E-2</v>
      </c>
      <c r="F36">
        <v>5.2878567732100264E-2</v>
      </c>
      <c r="G36">
        <v>3.2755308077243833E-2</v>
      </c>
      <c r="H36">
        <v>0.62331309694068526</v>
      </c>
      <c r="I36">
        <v>0.13095197808608533</v>
      </c>
      <c r="R36">
        <v>0.36877613860196723</v>
      </c>
      <c r="S36">
        <v>0.10307148704755049</v>
      </c>
      <c r="T36">
        <v>1.3369120530660233E-2</v>
      </c>
      <c r="U36">
        <v>1.3990525210298305E-2</v>
      </c>
      <c r="V36">
        <v>3.865113492334158E-2</v>
      </c>
      <c r="W36">
        <v>8.4793328055338124E-3</v>
      </c>
      <c r="X36">
        <v>0.10029478394839847</v>
      </c>
      <c r="Y36">
        <v>9.0919754136184305E-2</v>
      </c>
      <c r="Z36">
        <v>0.28454699327397343</v>
      </c>
      <c r="AA36">
        <v>9.4610975445234433E-2</v>
      </c>
      <c r="AB36">
        <v>1.2600340589454081E-2</v>
      </c>
      <c r="AC36">
        <v>1.006061201749908E-2</v>
      </c>
      <c r="AD36">
        <v>3.3299639931993016E-2</v>
      </c>
      <c r="AE36">
        <v>5.6257588992927052E-3</v>
      </c>
      <c r="AF36">
        <v>5.1498076805113792E-2</v>
      </c>
      <c r="AG36">
        <v>7.685158958538621E-2</v>
      </c>
      <c r="AH36">
        <v>0.14978438458811016</v>
      </c>
      <c r="AI36">
        <v>6.6170832187473758E-2</v>
      </c>
      <c r="AJ36">
        <v>7.7003944697465916E-3</v>
      </c>
      <c r="AK36">
        <v>4.240740425250601E-3</v>
      </c>
      <c r="AL36">
        <v>1.6397228816095358E-2</v>
      </c>
      <c r="AM36">
        <v>1.6574944832476982E-3</v>
      </c>
      <c r="AN36">
        <v>1.9532007224385136E-2</v>
      </c>
      <c r="AO36">
        <v>3.4085686981911036E-2</v>
      </c>
      <c r="AP36">
        <v>0.10792605428877018</v>
      </c>
      <c r="AQ36">
        <v>5.0840091021696024E-2</v>
      </c>
      <c r="AR36">
        <v>5.760579602282519E-3</v>
      </c>
      <c r="AS36">
        <v>2.9942581556553485E-3</v>
      </c>
      <c r="AT36">
        <v>1.1515640215248443E-2</v>
      </c>
      <c r="AU36">
        <v>9.4868165908802541E-4</v>
      </c>
      <c r="AV36">
        <v>1.3199051148229625E-2</v>
      </c>
      <c r="AW36">
        <v>2.2667752486570197E-2</v>
      </c>
      <c r="AX36">
        <v>4.9652221522498818E-2</v>
      </c>
      <c r="AY36">
        <v>2.9448460247685566E-2</v>
      </c>
      <c r="AZ36">
        <v>2.7009757070902973E-3</v>
      </c>
      <c r="BA36">
        <v>1.1891626874015254E-3</v>
      </c>
      <c r="BB36">
        <v>4.3914243207945928E-3</v>
      </c>
      <c r="BC36">
        <v>2.6270410021802485E-4</v>
      </c>
      <c r="BD36">
        <v>4.7067243390373327E-3</v>
      </c>
      <c r="BE36">
        <v>6.9527701202714834E-3</v>
      </c>
      <c r="BF36">
        <v>1.6117364399470004E-2</v>
      </c>
      <c r="BG36">
        <v>1.221375110602883E-2</v>
      </c>
      <c r="BH36">
        <v>7.82230299725385E-4</v>
      </c>
      <c r="BI36">
        <v>2.6016918489689584E-4</v>
      </c>
      <c r="BJ36">
        <v>1.014423237923615E-3</v>
      </c>
      <c r="BK36">
        <v>2.6348449516603508E-5</v>
      </c>
      <c r="BL36">
        <v>6.9617348929976544E-4</v>
      </c>
      <c r="BM36">
        <v>1.1242686320789136E-3</v>
      </c>
      <c r="BV36">
        <v>0.63122374218874322</v>
      </c>
      <c r="BW36">
        <v>1.8030486562058412E-2</v>
      </c>
      <c r="BX36">
        <v>-6.8947248698680583E-3</v>
      </c>
      <c r="BY36">
        <v>1.853415468318597E-2</v>
      </c>
      <c r="BZ36">
        <v>1.4227432808758683E-2</v>
      </c>
      <c r="CA36">
        <v>2.4275975271710021E-2</v>
      </c>
      <c r="CB36">
        <v>0.52217527198073088</v>
      </c>
      <c r="CC36">
        <v>4.0875264961456936E-2</v>
      </c>
    </row>
    <row r="37" spans="1:81" x14ac:dyDescent="0.2">
      <c r="A37">
        <v>1948</v>
      </c>
      <c r="B37">
        <v>0.99999994039535522</v>
      </c>
      <c r="C37">
        <v>0.13887446478139093</v>
      </c>
      <c r="D37">
        <v>5.6885363763363728E-3</v>
      </c>
      <c r="E37">
        <v>3.1761920676976634E-2</v>
      </c>
      <c r="F37">
        <v>5.3300647216108825E-2</v>
      </c>
      <c r="G37">
        <v>3.2895362668280005E-2</v>
      </c>
      <c r="H37">
        <v>0.60559210762850924</v>
      </c>
      <c r="I37">
        <v>0.13188696065239799</v>
      </c>
      <c r="R37">
        <v>0.3886547096369668</v>
      </c>
      <c r="S37">
        <v>0.11926943581231901</v>
      </c>
      <c r="T37">
        <v>1.2189173154842227E-2</v>
      </c>
      <c r="U37">
        <v>1.3554984859013687E-2</v>
      </c>
      <c r="V37">
        <v>3.6901511889523349E-2</v>
      </c>
      <c r="W37">
        <v>8.9879072973112761E-3</v>
      </c>
      <c r="X37">
        <v>0.11207065347098011</v>
      </c>
      <c r="Y37">
        <v>8.5681043152977129E-2</v>
      </c>
      <c r="Z37">
        <v>0.30041315849948919</v>
      </c>
      <c r="AA37">
        <v>0.11040909552757755</v>
      </c>
      <c r="AB37">
        <v>1.1341413666886117E-2</v>
      </c>
      <c r="AC37">
        <v>9.7312293830154831E-3</v>
      </c>
      <c r="AD37">
        <v>3.1839335177759297E-2</v>
      </c>
      <c r="AE37">
        <v>5.843451185668245E-3</v>
      </c>
      <c r="AF37">
        <v>5.8759349506482796E-2</v>
      </c>
      <c r="AG37">
        <v>7.2489284052099853E-2</v>
      </c>
      <c r="AH37">
        <v>0.16301620903597316</v>
      </c>
      <c r="AI37">
        <v>7.9723955412753386E-2</v>
      </c>
      <c r="AJ37">
        <v>7.1531717310415422E-3</v>
      </c>
      <c r="AK37">
        <v>4.2338545446812892E-3</v>
      </c>
      <c r="AL37">
        <v>1.613919831185311E-2</v>
      </c>
      <c r="AM37">
        <v>1.6796604633365073E-3</v>
      </c>
      <c r="AN37">
        <v>2.0807211809902516E-2</v>
      </c>
      <c r="AO37">
        <v>3.3279156762404782E-2</v>
      </c>
      <c r="AP37">
        <v>0.12015419481464958</v>
      </c>
      <c r="AQ37">
        <v>6.3041898673419985E-2</v>
      </c>
      <c r="AR37">
        <v>5.4200640343502176E-3</v>
      </c>
      <c r="AS37">
        <v>3.0339134969318594E-3</v>
      </c>
      <c r="AT37">
        <v>1.1369096456393253E-2</v>
      </c>
      <c r="AU37">
        <v>9.619912074780336E-4</v>
      </c>
      <c r="AV37">
        <v>1.4130001813519992E-2</v>
      </c>
      <c r="AW37">
        <v>2.2197229132556236E-2</v>
      </c>
      <c r="AX37">
        <v>5.6798972390827374E-2</v>
      </c>
      <c r="AY37">
        <v>3.6419743861348039E-2</v>
      </c>
      <c r="AZ37">
        <v>2.4554283022154874E-3</v>
      </c>
      <c r="BA37">
        <v>1.2081945595193231E-3</v>
      </c>
      <c r="BB37">
        <v>4.3875436007985288E-3</v>
      </c>
      <c r="BC37">
        <v>2.6748774282260953E-4</v>
      </c>
      <c r="BD37">
        <v>5.1567620985343322E-3</v>
      </c>
      <c r="BE37">
        <v>6.9038122255890523E-3</v>
      </c>
      <c r="BF37">
        <v>1.8027182565511363E-2</v>
      </c>
      <c r="BG37">
        <v>1.4063806350115957E-2</v>
      </c>
      <c r="BH37">
        <v>6.5909635599887845E-4</v>
      </c>
      <c r="BI37">
        <v>2.5545173111822501E-4</v>
      </c>
      <c r="BJ37">
        <v>1.0431742023178185E-3</v>
      </c>
      <c r="BK37">
        <v>2.4783474105593932E-5</v>
      </c>
      <c r="BL37">
        <v>7.9464767448885604E-4</v>
      </c>
      <c r="BM37">
        <v>1.1862227773660316E-3</v>
      </c>
      <c r="BV37">
        <v>0.61134523075838842</v>
      </c>
      <c r="BW37">
        <v>1.9605028969071917E-2</v>
      </c>
      <c r="BX37">
        <v>-6.500636778505855E-3</v>
      </c>
      <c r="BY37">
        <v>1.8206935817962948E-2</v>
      </c>
      <c r="BZ37">
        <v>1.6399135326585476E-2</v>
      </c>
      <c r="CA37">
        <v>2.3907455370968729E-2</v>
      </c>
      <c r="CB37">
        <v>0.49268729185582283</v>
      </c>
      <c r="CC37">
        <v>4.7040079801127212E-2</v>
      </c>
    </row>
    <row r="38" spans="1:81" x14ac:dyDescent="0.2">
      <c r="A38">
        <v>1949</v>
      </c>
      <c r="B38">
        <v>0.99999988079071045</v>
      </c>
      <c r="C38">
        <v>0.13285191717103972</v>
      </c>
      <c r="D38">
        <v>5.9419555923009917E-3</v>
      </c>
      <c r="E38">
        <v>3.6453297414817974E-2</v>
      </c>
      <c r="F38">
        <v>5.0176876495187296E-2</v>
      </c>
      <c r="G38">
        <v>3.5905314839361893E-2</v>
      </c>
      <c r="H38">
        <v>0.61959155788325815</v>
      </c>
      <c r="I38">
        <v>0.11907908060403397</v>
      </c>
      <c r="R38">
        <v>0.38342288906645194</v>
      </c>
      <c r="S38">
        <v>0.11454971371527396</v>
      </c>
      <c r="T38">
        <v>1.2672861952204253E-2</v>
      </c>
      <c r="U38">
        <v>1.5326207295760959E-2</v>
      </c>
      <c r="V38">
        <v>3.3297325958590966E-2</v>
      </c>
      <c r="W38">
        <v>1.0319277826139707E-2</v>
      </c>
      <c r="X38">
        <v>0.12387875184581876</v>
      </c>
      <c r="Y38">
        <v>7.3378750472663345E-2</v>
      </c>
      <c r="Z38">
        <v>0.29158954678837057</v>
      </c>
      <c r="AA38">
        <v>0.10613123780172488</v>
      </c>
      <c r="AB38">
        <v>1.1319903100455202E-2</v>
      </c>
      <c r="AC38">
        <v>1.0905482964051035E-2</v>
      </c>
      <c r="AD38">
        <v>2.8397388151570675E-2</v>
      </c>
      <c r="AE38">
        <v>6.9595455623161235E-3</v>
      </c>
      <c r="AF38">
        <v>6.6734801668610746E-2</v>
      </c>
      <c r="AG38">
        <v>6.1141187539641928E-2</v>
      </c>
      <c r="AH38">
        <v>0.15702686803191013</v>
      </c>
      <c r="AI38">
        <v>7.8637554094499337E-2</v>
      </c>
      <c r="AJ38">
        <v>7.151576388898467E-3</v>
      </c>
      <c r="AK38">
        <v>4.6807602803199131E-3</v>
      </c>
      <c r="AL38">
        <v>1.430681800468221E-2</v>
      </c>
      <c r="AM38">
        <v>2.0816994188015765E-3</v>
      </c>
      <c r="AN38">
        <v>2.242254508973299E-2</v>
      </c>
      <c r="AO38">
        <v>2.7745914754975658E-2</v>
      </c>
      <c r="AP38">
        <v>0.11592477429114845</v>
      </c>
      <c r="AQ38">
        <v>6.2510400628021587E-2</v>
      </c>
      <c r="AR38">
        <v>5.3735150524260649E-3</v>
      </c>
      <c r="AS38">
        <v>3.336022930656967E-3</v>
      </c>
      <c r="AT38">
        <v>1.0071209188019344E-2</v>
      </c>
      <c r="AU38">
        <v>1.2142615105240244E-3</v>
      </c>
      <c r="AV38">
        <v>1.4989312871118831E-2</v>
      </c>
      <c r="AW38">
        <v>1.8430052110381588E-2</v>
      </c>
      <c r="AX38">
        <v>5.5214872873463709E-2</v>
      </c>
      <c r="AY38">
        <v>3.637966257476017E-2</v>
      </c>
      <c r="AZ38">
        <v>2.4149824108877387E-3</v>
      </c>
      <c r="BA38">
        <v>1.3052229726640354E-3</v>
      </c>
      <c r="BB38">
        <v>3.8010949741145955E-3</v>
      </c>
      <c r="BC38">
        <v>3.629835863447779E-4</v>
      </c>
      <c r="BD38">
        <v>5.5409550735350532E-3</v>
      </c>
      <c r="BE38">
        <v>5.4099712811573461E-3</v>
      </c>
      <c r="BF38">
        <v>1.7949847246817426E-2</v>
      </c>
      <c r="BG38">
        <v>1.4323187973014451E-2</v>
      </c>
      <c r="BH38">
        <v>5.8673133400453351E-4</v>
      </c>
      <c r="BI38">
        <v>2.6729933755723388E-4</v>
      </c>
      <c r="BJ38">
        <v>9.1115368441323133E-4</v>
      </c>
      <c r="BK38">
        <v>4.890927822369252E-5</v>
      </c>
      <c r="BL38">
        <v>9.1519500830919919E-4</v>
      </c>
      <c r="BM38">
        <v>8.9737063129508E-4</v>
      </c>
      <c r="BV38">
        <v>0.61657699172425851</v>
      </c>
      <c r="BW38">
        <v>1.8302203455765761E-2</v>
      </c>
      <c r="BX38">
        <v>-6.7309063599032609E-3</v>
      </c>
      <c r="BY38">
        <v>2.1127090119057015E-2</v>
      </c>
      <c r="BZ38">
        <v>1.687955053659633E-2</v>
      </c>
      <c r="CA38">
        <v>2.5586037013222179E-2</v>
      </c>
      <c r="CB38">
        <v>0.49498587753658585</v>
      </c>
      <c r="CC38">
        <v>4.6427258632224133E-2</v>
      </c>
    </row>
    <row r="39" spans="1:81" x14ac:dyDescent="0.2">
      <c r="A39">
        <v>1950</v>
      </c>
      <c r="B39">
        <v>0.99999988079071045</v>
      </c>
      <c r="C39">
        <v>0.14648271060429899</v>
      </c>
      <c r="D39">
        <v>5.5954500910700977E-3</v>
      </c>
      <c r="E39">
        <v>3.6970514217087636E-2</v>
      </c>
      <c r="F39">
        <v>4.8267947278699923E-2</v>
      </c>
      <c r="G39">
        <v>3.975751132879405E-2</v>
      </c>
      <c r="H39">
        <v>0.60780040060043861</v>
      </c>
      <c r="I39">
        <v>0.11512546587961067</v>
      </c>
      <c r="R39">
        <v>0.39059738304394398</v>
      </c>
      <c r="S39">
        <v>0.12372667875537394</v>
      </c>
      <c r="T39">
        <v>1.3151536006068248E-2</v>
      </c>
      <c r="U39">
        <v>1.5449871322577245E-2</v>
      </c>
      <c r="V39">
        <v>3.2530585280744442E-2</v>
      </c>
      <c r="W39">
        <v>1.1261277963292201E-2</v>
      </c>
      <c r="X39">
        <v>0.1219817906247415</v>
      </c>
      <c r="Y39">
        <v>7.2495643091146478E-2</v>
      </c>
      <c r="Z39">
        <v>0.30011567002627093</v>
      </c>
      <c r="AA39">
        <v>0.11298438791727511</v>
      </c>
      <c r="AB39">
        <v>1.2242375554322596E-2</v>
      </c>
      <c r="AC39">
        <v>1.1070261457662985E-2</v>
      </c>
      <c r="AD39">
        <v>2.8230583439206688E-2</v>
      </c>
      <c r="AE39">
        <v>7.3690540328207634E-3</v>
      </c>
      <c r="AF39">
        <v>6.637083995518335E-2</v>
      </c>
      <c r="AG39">
        <v>6.1848167669799385E-2</v>
      </c>
      <c r="AH39">
        <v>0.16709096893550016</v>
      </c>
      <c r="AI39">
        <v>8.5625678880424924E-2</v>
      </c>
      <c r="AJ39">
        <v>7.9517380012691929E-3</v>
      </c>
      <c r="AK39">
        <v>4.8902494369286488E-3</v>
      </c>
      <c r="AL39">
        <v>1.4890542093413034E-2</v>
      </c>
      <c r="AM39">
        <v>2.0894489429073753E-3</v>
      </c>
      <c r="AN39">
        <v>2.1696863440875701E-2</v>
      </c>
      <c r="AO39">
        <v>2.9946448139681312E-2</v>
      </c>
      <c r="AP39">
        <v>0.12290572911513754</v>
      </c>
      <c r="AQ39">
        <v>6.6749666764275642E-2</v>
      </c>
      <c r="AR39">
        <v>6.0169031557827666E-3</v>
      </c>
      <c r="AS39">
        <v>3.5040809735818264E-3</v>
      </c>
      <c r="AT39">
        <v>1.0608636943209028E-2</v>
      </c>
      <c r="AU39">
        <v>1.194561785137871E-3</v>
      </c>
      <c r="AV39">
        <v>1.4518840990756643E-2</v>
      </c>
      <c r="AW39">
        <v>2.0313038502393785E-2</v>
      </c>
      <c r="AX39">
        <v>5.9550739081893997E-2</v>
      </c>
      <c r="AY39">
        <v>3.9595469942032155E-2</v>
      </c>
      <c r="AZ39">
        <v>2.7381655058099251E-3</v>
      </c>
      <c r="BA39">
        <v>1.4132926496381213E-3</v>
      </c>
      <c r="BB39">
        <v>4.081449241986646E-3</v>
      </c>
      <c r="BC39">
        <v>3.2667679871156154E-4</v>
      </c>
      <c r="BD39">
        <v>5.0548889135480501E-3</v>
      </c>
      <c r="BE39">
        <v>6.3407960301675361E-3</v>
      </c>
      <c r="BF39">
        <v>1.5123756003381308E-2</v>
      </c>
      <c r="BG39">
        <v>1.2222314165925551E-2</v>
      </c>
      <c r="BH39">
        <v>5.2818880657009627E-4</v>
      </c>
      <c r="BI39">
        <v>2.500694951493195E-4</v>
      </c>
      <c r="BJ39">
        <v>8.728665456390638E-4</v>
      </c>
      <c r="BK39">
        <v>1.6198306720827356E-5</v>
      </c>
      <c r="BL39">
        <v>3.721969019226726E-4</v>
      </c>
      <c r="BM39">
        <v>8.6192178145377786E-4</v>
      </c>
      <c r="BV39">
        <v>0.60940249774676647</v>
      </c>
      <c r="BW39">
        <v>2.2756031848925051E-2</v>
      </c>
      <c r="BX39">
        <v>-7.5560859149981507E-3</v>
      </c>
      <c r="BY39">
        <v>2.1520642894510389E-2</v>
      </c>
      <c r="BZ39">
        <v>1.573736199795548E-2</v>
      </c>
      <c r="CA39">
        <v>2.849623336550185E-2</v>
      </c>
      <c r="CB39">
        <v>0.48497864972048937</v>
      </c>
      <c r="CC39">
        <v>4.3469783043671932E-2</v>
      </c>
    </row>
    <row r="40" spans="1:81" x14ac:dyDescent="0.2">
      <c r="A40">
        <v>1951</v>
      </c>
      <c r="B40">
        <v>1</v>
      </c>
      <c r="C40">
        <v>0.1443727999860426</v>
      </c>
      <c r="D40">
        <v>5.9146669619795193E-3</v>
      </c>
      <c r="E40">
        <v>3.5592025909124775E-2</v>
      </c>
      <c r="F40">
        <v>4.6333582422282006E-2</v>
      </c>
      <c r="G40">
        <v>4.1434978970805038E-2</v>
      </c>
      <c r="H40">
        <v>0.613983158628718</v>
      </c>
      <c r="I40">
        <v>0.1123687871210481</v>
      </c>
      <c r="R40">
        <v>0.37917726704855159</v>
      </c>
      <c r="S40">
        <v>0.12221395428038155</v>
      </c>
      <c r="T40">
        <v>1.2205345002164464E-2</v>
      </c>
      <c r="U40">
        <v>1.4771844087819544E-2</v>
      </c>
      <c r="V40">
        <v>3.1623280810640225E-2</v>
      </c>
      <c r="W40">
        <v>1.1151718950464008E-2</v>
      </c>
      <c r="X40">
        <v>0.11532266353248634</v>
      </c>
      <c r="Y40">
        <v>7.1888460384595482E-2</v>
      </c>
      <c r="Z40">
        <v>0.29107983717489444</v>
      </c>
      <c r="AA40">
        <v>0.11325386111456048</v>
      </c>
      <c r="AB40">
        <v>1.1321785615150244E-2</v>
      </c>
      <c r="AC40">
        <v>1.0464368248177118E-2</v>
      </c>
      <c r="AD40">
        <v>2.7397504900166375E-2</v>
      </c>
      <c r="AE40">
        <v>7.1509096642864475E-3</v>
      </c>
      <c r="AF40">
        <v>6.024906605618871E-2</v>
      </c>
      <c r="AG40">
        <v>6.1242341576365059E-2</v>
      </c>
      <c r="AH40">
        <v>0.16008934314702056</v>
      </c>
      <c r="AI40">
        <v>8.3642002064272955E-2</v>
      </c>
      <c r="AJ40">
        <v>6.9077204759663618E-3</v>
      </c>
      <c r="AK40">
        <v>4.4831188351757536E-3</v>
      </c>
      <c r="AL40">
        <v>1.4284143573142036E-2</v>
      </c>
      <c r="AM40">
        <v>1.9598984396373502E-3</v>
      </c>
      <c r="AN40">
        <v>1.9560270922387706E-2</v>
      </c>
      <c r="AO40">
        <v>2.9252188836438396E-2</v>
      </c>
      <c r="AP40">
        <v>0.11692316404197237</v>
      </c>
      <c r="AQ40">
        <v>6.4849440073542708E-2</v>
      </c>
      <c r="AR40">
        <v>5.1093449361976325E-3</v>
      </c>
      <c r="AS40">
        <v>3.1559499125902377E-3</v>
      </c>
      <c r="AT40">
        <v>1.0125238191941293E-2</v>
      </c>
      <c r="AU40">
        <v>1.0919596901575561E-3</v>
      </c>
      <c r="AV40">
        <v>1.2883540069071563E-2</v>
      </c>
      <c r="AW40">
        <v>1.9707691168471375E-2</v>
      </c>
      <c r="AX40">
        <v>5.4976957756992705E-2</v>
      </c>
      <c r="AY40">
        <v>3.6893981086315558E-2</v>
      </c>
      <c r="AZ40">
        <v>2.1657867597219367E-3</v>
      </c>
      <c r="BA40">
        <v>1.2221457962752569E-3</v>
      </c>
      <c r="BB40">
        <v>3.8197961403992398E-3</v>
      </c>
      <c r="BC40">
        <v>2.8799201599674407E-4</v>
      </c>
      <c r="BD40">
        <v>4.6409302621819677E-3</v>
      </c>
      <c r="BE40">
        <v>5.9463256961020013E-3</v>
      </c>
      <c r="BF40">
        <v>1.7781939418915139E-2</v>
      </c>
      <c r="BG40">
        <v>1.4514969967150659E-2</v>
      </c>
      <c r="BH40">
        <v>4.862618241494416E-4</v>
      </c>
      <c r="BI40">
        <v>2.6082598538043129E-4</v>
      </c>
      <c r="BJ40">
        <v>8.8804861440206103E-4</v>
      </c>
      <c r="BK40">
        <v>1.8265675043449282E-5</v>
      </c>
      <c r="BL40">
        <v>6.4199962047402977E-4</v>
      </c>
      <c r="BM40">
        <v>9.7156773231506406E-4</v>
      </c>
      <c r="BV40">
        <v>0.62082273295144841</v>
      </c>
      <c r="BW40">
        <v>2.2158845705661054E-2</v>
      </c>
      <c r="BX40">
        <v>-6.2906780401849431E-3</v>
      </c>
      <c r="BY40">
        <v>2.0820181821305229E-2</v>
      </c>
      <c r="BZ40">
        <v>1.4710301611641781E-2</v>
      </c>
      <c r="CA40">
        <v>3.0283260020341034E-2</v>
      </c>
      <c r="CB40">
        <v>0.49781102459783433</v>
      </c>
      <c r="CC40">
        <v>4.1329797234850023E-2</v>
      </c>
    </row>
    <row r="41" spans="1:81" x14ac:dyDescent="0.2">
      <c r="A41">
        <v>1952</v>
      </c>
      <c r="B41">
        <v>1</v>
      </c>
      <c r="C41">
        <v>0.13192126789864947</v>
      </c>
      <c r="D41">
        <v>6.0594788866788901E-3</v>
      </c>
      <c r="E41">
        <v>3.8474203964550986E-2</v>
      </c>
      <c r="F41">
        <v>4.4959905525756988E-2</v>
      </c>
      <c r="G41">
        <v>4.2873434095197678E-2</v>
      </c>
      <c r="H41">
        <v>0.62849876754252132</v>
      </c>
      <c r="I41">
        <v>0.10721294208664478</v>
      </c>
      <c r="R41">
        <v>0.36642935949872391</v>
      </c>
      <c r="S41">
        <v>0.11199279288720082</v>
      </c>
      <c r="T41">
        <v>1.2001797388743974E-2</v>
      </c>
      <c r="U41">
        <v>1.5603937830402292E-2</v>
      </c>
      <c r="V41">
        <v>3.0937836109359393E-2</v>
      </c>
      <c r="W41">
        <v>1.1636786561268809E-2</v>
      </c>
      <c r="X41">
        <v>0.11500228736998314</v>
      </c>
      <c r="Y41">
        <v>6.9253921351765488E-2</v>
      </c>
      <c r="Z41">
        <v>0.27763846040189444</v>
      </c>
      <c r="AA41">
        <v>0.10282937398065488</v>
      </c>
      <c r="AB41">
        <v>1.1102873653871585E-2</v>
      </c>
      <c r="AC41">
        <v>1.0896110770636085E-2</v>
      </c>
      <c r="AD41">
        <v>2.6575078704587026E-2</v>
      </c>
      <c r="AE41">
        <v>7.5714783467184278E-3</v>
      </c>
      <c r="AF41">
        <v>6.0290763227023682E-2</v>
      </c>
      <c r="AG41">
        <v>5.8372781718402766E-2</v>
      </c>
      <c r="AH41">
        <v>0.14963091711307697</v>
      </c>
      <c r="AI41">
        <v>7.6594245918280138E-2</v>
      </c>
      <c r="AJ41">
        <v>6.8503629157505089E-3</v>
      </c>
      <c r="AK41">
        <v>4.678775693802836E-3</v>
      </c>
      <c r="AL41">
        <v>1.3905936964850469E-2</v>
      </c>
      <c r="AM41">
        <v>2.0342047233765132E-3</v>
      </c>
      <c r="AN41">
        <v>1.7548235799683877E-2</v>
      </c>
      <c r="AO41">
        <v>2.8019155097332691E-2</v>
      </c>
      <c r="AP41">
        <v>0.10912135716507644</v>
      </c>
      <c r="AQ41">
        <v>6.0081202263705127E-2</v>
      </c>
      <c r="AR41">
        <v>4.9615807483772865E-3</v>
      </c>
      <c r="AS41">
        <v>3.2575124282400391E-3</v>
      </c>
      <c r="AT41">
        <v>9.6680830860630604E-3</v>
      </c>
      <c r="AU41">
        <v>1.1358990721006053E-3</v>
      </c>
      <c r="AV41">
        <v>1.163194446220641E-2</v>
      </c>
      <c r="AW41">
        <v>1.8385135104383922E-2</v>
      </c>
      <c r="AX41">
        <v>5.1266483595642211E-2</v>
      </c>
      <c r="AY41">
        <v>3.538921318989241E-2</v>
      </c>
      <c r="AZ41">
        <v>2.0844455738889302E-3</v>
      </c>
      <c r="BA41">
        <v>1.2719585129167168E-3</v>
      </c>
      <c r="BB41">
        <v>3.3882569293773837E-3</v>
      </c>
      <c r="BC41">
        <v>2.9518550193227656E-4</v>
      </c>
      <c r="BD41">
        <v>3.9813023985613479E-3</v>
      </c>
      <c r="BE41">
        <v>4.8561214890731411E-3</v>
      </c>
      <c r="BF41">
        <v>1.6197171556242115E-2</v>
      </c>
      <c r="BG41">
        <v>1.3491490571517778E-2</v>
      </c>
      <c r="BH41">
        <v>4.8977473939912884E-4</v>
      </c>
      <c r="BI41">
        <v>2.6880545521680934E-4</v>
      </c>
      <c r="BJ41">
        <v>7.467442814790248E-4</v>
      </c>
      <c r="BK41">
        <v>2.1379346579761045E-5</v>
      </c>
      <c r="BL41">
        <v>5.4048191095961166E-4</v>
      </c>
      <c r="BM41">
        <v>6.3849525108999796E-4</v>
      </c>
      <c r="BV41">
        <v>0.63357064050127609</v>
      </c>
      <c r="BW41">
        <v>1.9928475011448649E-2</v>
      </c>
      <c r="BX41">
        <v>-5.9423185020650859E-3</v>
      </c>
      <c r="BY41">
        <v>2.2870266134148696E-2</v>
      </c>
      <c r="BZ41">
        <v>1.4022069416397595E-2</v>
      </c>
      <c r="CA41">
        <v>3.1236647533928873E-2</v>
      </c>
      <c r="CB41">
        <v>0.51270251278545054</v>
      </c>
      <c r="CC41">
        <v>3.8752988121966959E-2</v>
      </c>
    </row>
    <row r="42" spans="1:81" x14ac:dyDescent="0.2">
      <c r="A42">
        <v>1953</v>
      </c>
      <c r="B42">
        <v>1</v>
      </c>
      <c r="C42">
        <v>0.12635115734853539</v>
      </c>
      <c r="D42">
        <v>6.6118798750014769E-3</v>
      </c>
      <c r="E42">
        <v>4.1960764752700871E-2</v>
      </c>
      <c r="F42">
        <v>4.2820941623035715E-2</v>
      </c>
      <c r="G42">
        <v>4.4761491760853922E-2</v>
      </c>
      <c r="H42">
        <v>0.63848222613450789</v>
      </c>
      <c r="I42">
        <v>9.9011538505364663E-2</v>
      </c>
      <c r="R42">
        <v>0.3567269947460126</v>
      </c>
      <c r="S42">
        <v>0.10700922829636965</v>
      </c>
      <c r="T42">
        <v>1.226407509785392E-2</v>
      </c>
      <c r="U42">
        <v>1.6676625291268864E-2</v>
      </c>
      <c r="V42">
        <v>2.8857106652020317E-2</v>
      </c>
      <c r="W42">
        <v>1.2560374499222168E-2</v>
      </c>
      <c r="X42">
        <v>0.11710881037873616</v>
      </c>
      <c r="Y42">
        <v>6.225077453054155E-2</v>
      </c>
      <c r="Z42">
        <v>0.26660757900932075</v>
      </c>
      <c r="AA42">
        <v>9.8407880772287334E-2</v>
      </c>
      <c r="AB42">
        <v>1.1059167182772891E-2</v>
      </c>
      <c r="AC42">
        <v>1.1602351698159026E-2</v>
      </c>
      <c r="AD42">
        <v>2.4751940834950522E-2</v>
      </c>
      <c r="AE42">
        <v>8.2752940408408939E-3</v>
      </c>
      <c r="AF42">
        <v>6.0161109630193978E-2</v>
      </c>
      <c r="AG42">
        <v>5.2349834850116114E-2</v>
      </c>
      <c r="AH42">
        <v>0.1404204313777197</v>
      </c>
      <c r="AI42">
        <v>7.2311821036362481E-2</v>
      </c>
      <c r="AJ42">
        <v>6.6729434500659686E-3</v>
      </c>
      <c r="AK42">
        <v>4.7869152588357975E-3</v>
      </c>
      <c r="AL42">
        <v>1.2651818167455248E-2</v>
      </c>
      <c r="AM42">
        <v>2.2731575763422266E-3</v>
      </c>
      <c r="AN42">
        <v>1.7391835645243804E-2</v>
      </c>
      <c r="AO42">
        <v>2.4331940243414198E-2</v>
      </c>
      <c r="AP42">
        <v>0.10208386531401221</v>
      </c>
      <c r="AQ42">
        <v>5.678322480773134E-2</v>
      </c>
      <c r="AR42">
        <v>4.8806701499263042E-3</v>
      </c>
      <c r="AS42">
        <v>3.3253112906832293E-3</v>
      </c>
      <c r="AT42">
        <v>8.70275524151525E-3</v>
      </c>
      <c r="AU42">
        <v>1.2796936343870283E-3</v>
      </c>
      <c r="AV42">
        <v>1.142582373411034E-2</v>
      </c>
      <c r="AW42">
        <v>1.5686386455658737E-2</v>
      </c>
      <c r="AX42">
        <v>4.7528469240476719E-2</v>
      </c>
      <c r="AY42">
        <v>3.2622271866880909E-2</v>
      </c>
      <c r="AZ42">
        <v>2.065108060807095E-3</v>
      </c>
      <c r="BA42">
        <v>1.2748903736419927E-3</v>
      </c>
      <c r="BB42">
        <v>3.1307258037920728E-3</v>
      </c>
      <c r="BC42">
        <v>3.4388239136734353E-4</v>
      </c>
      <c r="BD42">
        <v>3.8464060068551542E-3</v>
      </c>
      <c r="BE42">
        <v>4.2451847371321643E-3</v>
      </c>
      <c r="BF42">
        <v>1.5499964617172138E-2</v>
      </c>
      <c r="BG42">
        <v>1.2971506054588028E-2</v>
      </c>
      <c r="BH42">
        <v>4.8561004204490904E-4</v>
      </c>
      <c r="BI42">
        <v>2.803844948349895E-4</v>
      </c>
      <c r="BJ42">
        <v>6.9516591822923763E-4</v>
      </c>
      <c r="BK42">
        <v>3.1167466756572989E-5</v>
      </c>
      <c r="BL42">
        <v>4.8551717528867028E-4</v>
      </c>
      <c r="BM42">
        <v>5.5061346542972767E-4</v>
      </c>
      <c r="BV42">
        <v>0.64327300525398745</v>
      </c>
      <c r="BW42">
        <v>1.9341929052165738E-2</v>
      </c>
      <c r="BX42">
        <v>-5.6521952228524418E-3</v>
      </c>
      <c r="BY42">
        <v>2.5284139461432015E-2</v>
      </c>
      <c r="BZ42">
        <v>1.3963834971015398E-2</v>
      </c>
      <c r="CA42">
        <v>3.2201117261631752E-2</v>
      </c>
      <c r="CB42">
        <v>0.52069921760234206</v>
      </c>
      <c r="CC42">
        <v>3.7434962128252869E-2</v>
      </c>
    </row>
    <row r="43" spans="1:81" x14ac:dyDescent="0.2">
      <c r="A43">
        <v>1954</v>
      </c>
      <c r="B43">
        <v>1</v>
      </c>
      <c r="C43">
        <v>0.12387107818108846</v>
      </c>
      <c r="D43">
        <v>7.9453795121535008E-3</v>
      </c>
      <c r="E43">
        <v>4.6090965836032526E-2</v>
      </c>
      <c r="F43">
        <v>4.3035597951537476E-2</v>
      </c>
      <c r="G43">
        <v>4.9195791257898608E-2</v>
      </c>
      <c r="H43">
        <v>0.6310693709422035</v>
      </c>
      <c r="I43">
        <v>9.8791816319085984E-2</v>
      </c>
      <c r="R43">
        <v>0.35977037298972231</v>
      </c>
      <c r="S43">
        <v>0.10288118625092639</v>
      </c>
      <c r="T43">
        <v>1.2219336533787546E-2</v>
      </c>
      <c r="U43">
        <v>2.0378844562617883E-2</v>
      </c>
      <c r="V43">
        <v>2.926832833647857E-2</v>
      </c>
      <c r="W43">
        <v>1.3913373111233879E-2</v>
      </c>
      <c r="X43">
        <v>0.11814669329743401</v>
      </c>
      <c r="Y43">
        <v>6.2962610897244017E-2</v>
      </c>
      <c r="Z43">
        <v>0.26832532463262732</v>
      </c>
      <c r="AA43">
        <v>9.5244656417499324E-2</v>
      </c>
      <c r="AB43">
        <v>1.0487280198736671E-2</v>
      </c>
      <c r="AC43">
        <v>1.4160219302567074E-2</v>
      </c>
      <c r="AD43">
        <v>2.4427648747272154E-2</v>
      </c>
      <c r="AE43">
        <v>9.453804777080764E-3</v>
      </c>
      <c r="AF43">
        <v>6.3372680345782972E-2</v>
      </c>
      <c r="AG43">
        <v>5.1179034843688465E-2</v>
      </c>
      <c r="AH43">
        <v>0.13940878728583114</v>
      </c>
      <c r="AI43">
        <v>6.8591916501870603E-2</v>
      </c>
      <c r="AJ43">
        <v>7.3317322251945849E-3</v>
      </c>
      <c r="AK43">
        <v>5.9909733564220812E-3</v>
      </c>
      <c r="AL43">
        <v>1.2741304062537415E-2</v>
      </c>
      <c r="AM43">
        <v>2.657685794967776E-3</v>
      </c>
      <c r="AN43">
        <v>1.7660169432773123E-2</v>
      </c>
      <c r="AO43">
        <v>2.4435005912065533E-2</v>
      </c>
      <c r="AP43">
        <v>0.10012177901295649</v>
      </c>
      <c r="AQ43">
        <v>5.305517233349577E-2</v>
      </c>
      <c r="AR43">
        <v>5.3781367695469821E-3</v>
      </c>
      <c r="AS43">
        <v>4.1879498394353518E-3</v>
      </c>
      <c r="AT43">
        <v>8.7553385597023466E-3</v>
      </c>
      <c r="AU43">
        <v>1.5148430073265318E-3</v>
      </c>
      <c r="AV43">
        <v>1.1495677472481947E-2</v>
      </c>
      <c r="AW43">
        <v>1.5734661030967545E-2</v>
      </c>
      <c r="AX43">
        <v>4.6652011461934539E-2</v>
      </c>
      <c r="AY43">
        <v>3.1686278266545562E-2</v>
      </c>
      <c r="AZ43">
        <v>2.1874240887241906E-3</v>
      </c>
      <c r="BA43">
        <v>1.6425906129168152E-3</v>
      </c>
      <c r="BB43">
        <v>2.9935350185871959E-3</v>
      </c>
      <c r="BC43">
        <v>4.2355645502005458E-4</v>
      </c>
      <c r="BD43">
        <v>3.8448428681096048E-3</v>
      </c>
      <c r="BE43">
        <v>3.8737841520311155E-3</v>
      </c>
      <c r="BF43">
        <v>1.4553932058138586E-2</v>
      </c>
      <c r="BG43">
        <v>1.1723622221670926E-2</v>
      </c>
      <c r="BH43">
        <v>5.0642162640141355E-4</v>
      </c>
      <c r="BI43">
        <v>4.004040164631403E-4</v>
      </c>
      <c r="BJ43">
        <v>7.0609236898843688E-4</v>
      </c>
      <c r="BK43">
        <v>5.3753624266698073E-5</v>
      </c>
      <c r="BL43">
        <v>5.9375523705912706E-4</v>
      </c>
      <c r="BM43">
        <v>5.6988296328884535E-4</v>
      </c>
      <c r="BV43">
        <v>0.64022962701027764</v>
      </c>
      <c r="BW43">
        <v>2.0989891930162069E-2</v>
      </c>
      <c r="BX43">
        <v>-4.2739570216340488E-3</v>
      </c>
      <c r="BY43">
        <v>2.5712121273414643E-2</v>
      </c>
      <c r="BZ43">
        <v>1.3767269615058905E-2</v>
      </c>
      <c r="CA43">
        <v>3.5282418146664732E-2</v>
      </c>
      <c r="CB43">
        <v>0.51213780644949813</v>
      </c>
      <c r="CC43">
        <v>3.6614076617113356E-2</v>
      </c>
    </row>
    <row r="44" spans="1:81" x14ac:dyDescent="0.2">
      <c r="A44">
        <v>1955</v>
      </c>
      <c r="B44">
        <v>0.99999994039535522</v>
      </c>
      <c r="C44">
        <v>0.14322533436047907</v>
      </c>
      <c r="D44">
        <v>8.1191217215810345E-3</v>
      </c>
      <c r="E44">
        <v>4.4521222690773611E-2</v>
      </c>
      <c r="F44">
        <v>4.063963899145627E-2</v>
      </c>
      <c r="G44">
        <v>5.2426003035345295E-2</v>
      </c>
      <c r="H44">
        <v>0.6174058562788004</v>
      </c>
      <c r="I44">
        <v>9.3662822921564373E-2</v>
      </c>
      <c r="R44">
        <v>0.36728773753275029</v>
      </c>
      <c r="S44">
        <v>0.11996110145463414</v>
      </c>
      <c r="T44">
        <v>1.1926061920045604E-2</v>
      </c>
      <c r="U44">
        <v>1.850081890390599E-2</v>
      </c>
      <c r="V44">
        <v>2.7568745519642109E-2</v>
      </c>
      <c r="W44">
        <v>1.4919956429387211E-2</v>
      </c>
      <c r="X44">
        <v>0.11485671735159385</v>
      </c>
      <c r="Y44">
        <v>5.9554335953541336E-2</v>
      </c>
      <c r="Z44">
        <v>0.27495930088926945</v>
      </c>
      <c r="AA44">
        <v>0.10771046964698809</v>
      </c>
      <c r="AB44">
        <v>9.9799561728363059E-3</v>
      </c>
      <c r="AC44">
        <v>1.2502619804203533E-2</v>
      </c>
      <c r="AD44">
        <v>2.2782339802150019E-2</v>
      </c>
      <c r="AE44">
        <v>1.0193043717677625E-2</v>
      </c>
      <c r="AF44">
        <v>6.3943747394734823E-2</v>
      </c>
      <c r="AG44">
        <v>4.7847124350679095E-2</v>
      </c>
      <c r="AH44">
        <v>0.14630096669782269</v>
      </c>
      <c r="AI44">
        <v>8.0106607701145804E-2</v>
      </c>
      <c r="AJ44">
        <v>7.1055940203364337E-3</v>
      </c>
      <c r="AK44">
        <v>4.7250910069996412E-3</v>
      </c>
      <c r="AL44">
        <v>1.2012386532804547E-2</v>
      </c>
      <c r="AM44">
        <v>2.7759208641591876E-3</v>
      </c>
      <c r="AN44">
        <v>1.6399248790228204E-2</v>
      </c>
      <c r="AO44">
        <v>2.3176117782148901E-2</v>
      </c>
      <c r="AP44">
        <v>0.1057801013129952</v>
      </c>
      <c r="AQ44">
        <v>6.2626112072832751E-2</v>
      </c>
      <c r="AR44">
        <v>5.1374893644061115E-3</v>
      </c>
      <c r="AS44">
        <v>2.9950432632161778E-3</v>
      </c>
      <c r="AT44">
        <v>8.0743934303522374E-3</v>
      </c>
      <c r="AU44">
        <v>1.5838884876428997E-3</v>
      </c>
      <c r="AV44">
        <v>1.0897767294043566E-2</v>
      </c>
      <c r="AW44">
        <v>1.4465407400501453E-2</v>
      </c>
      <c r="AX44">
        <v>5.1607346049330233E-2</v>
      </c>
      <c r="AY44">
        <v>3.8738623233879721E-2</v>
      </c>
      <c r="AZ44">
        <v>1.9779843811667413E-3</v>
      </c>
      <c r="BA44">
        <v>1.3790930156251551E-3</v>
      </c>
      <c r="BB44">
        <v>2.5780327465288249E-3</v>
      </c>
      <c r="BC44">
        <v>4.2818637256552221E-4</v>
      </c>
      <c r="BD44">
        <v>3.4429685979625105E-3</v>
      </c>
      <c r="BE44">
        <v>3.0624577016017483E-3</v>
      </c>
      <c r="BF44">
        <v>1.7229728980786365E-2</v>
      </c>
      <c r="BG44">
        <v>1.4838313670698787E-2</v>
      </c>
      <c r="BH44">
        <v>4.5768834068406845E-4</v>
      </c>
      <c r="BI44">
        <v>2.8198149221883231E-4</v>
      </c>
      <c r="BJ44">
        <v>6.2489258892490151E-4</v>
      </c>
      <c r="BK44">
        <v>5.1940936182637103E-5</v>
      </c>
      <c r="BL44">
        <v>5.3518389782395651E-4</v>
      </c>
      <c r="BM44">
        <v>4.3972805425318128E-4</v>
      </c>
      <c r="BV44">
        <v>0.63271220286260488</v>
      </c>
      <c r="BW44">
        <v>2.3264232905844937E-2</v>
      </c>
      <c r="BX44">
        <v>-3.8069401984645729E-3</v>
      </c>
      <c r="BY44">
        <v>2.6020403786867617E-2</v>
      </c>
      <c r="BZ44">
        <v>1.3070893471814161E-2</v>
      </c>
      <c r="CA44">
        <v>3.7506046605958084E-2</v>
      </c>
      <c r="CB44">
        <v>0.50176420512249642</v>
      </c>
      <c r="CC44">
        <v>3.4893420772733184E-2</v>
      </c>
    </row>
    <row r="45" spans="1:81" x14ac:dyDescent="0.2">
      <c r="A45">
        <v>1956</v>
      </c>
      <c r="B45">
        <v>1.0000001192092896</v>
      </c>
      <c r="C45">
        <v>0.13377992038427783</v>
      </c>
      <c r="D45">
        <v>8.5458192849000008E-3</v>
      </c>
      <c r="E45">
        <v>4.3886442618056382E-2</v>
      </c>
      <c r="F45">
        <v>3.9045801815808821E-2</v>
      </c>
      <c r="G45">
        <v>5.571775264996999E-2</v>
      </c>
      <c r="H45">
        <v>0.62795916331878832</v>
      </c>
      <c r="I45">
        <v>9.1065099928198598E-2</v>
      </c>
      <c r="R45">
        <v>0.35720296236475635</v>
      </c>
      <c r="S45">
        <v>0.10939117087380476</v>
      </c>
      <c r="T45">
        <v>1.2400564484955259E-2</v>
      </c>
      <c r="U45">
        <v>1.9001201780975988E-2</v>
      </c>
      <c r="V45">
        <v>2.6536672551121802E-2</v>
      </c>
      <c r="W45">
        <v>1.5748170004270298E-2</v>
      </c>
      <c r="X45">
        <v>0.11606108179231461</v>
      </c>
      <c r="Y45">
        <v>5.8064100877313687E-2</v>
      </c>
      <c r="Z45">
        <v>0.26539465244450938</v>
      </c>
      <c r="AA45">
        <v>9.8784655304095581E-2</v>
      </c>
      <c r="AB45">
        <v>1.1229165787863239E-2</v>
      </c>
      <c r="AC45">
        <v>1.2892233397315118E-2</v>
      </c>
      <c r="AD45">
        <v>2.2066998319829122E-2</v>
      </c>
      <c r="AE45">
        <v>1.0658334733976236E-2</v>
      </c>
      <c r="AF45">
        <v>6.2720555268377567E-2</v>
      </c>
      <c r="AG45">
        <v>4.7042709633052578E-2</v>
      </c>
      <c r="AH45">
        <v>0.13808343755473879</v>
      </c>
      <c r="AI45">
        <v>7.3714305348603959E-2</v>
      </c>
      <c r="AJ45">
        <v>7.2946643027537363E-3</v>
      </c>
      <c r="AK45">
        <v>5.3428931938661987E-3</v>
      </c>
      <c r="AL45">
        <v>1.1004571516407508E-2</v>
      </c>
      <c r="AM45">
        <v>2.9212418495128817E-3</v>
      </c>
      <c r="AN45">
        <v>1.6648649105292266E-2</v>
      </c>
      <c r="AO45">
        <v>2.1157112238302231E-2</v>
      </c>
      <c r="AP45">
        <v>0.10178783934655347</v>
      </c>
      <c r="AQ45">
        <v>6.1324484633928929E-2</v>
      </c>
      <c r="AR45">
        <v>5.1562787905614907E-3</v>
      </c>
      <c r="AS45">
        <v>3.639890905960121E-3</v>
      </c>
      <c r="AT45">
        <v>7.1028875559989999E-3</v>
      </c>
      <c r="AU45">
        <v>1.6371597451105755E-3</v>
      </c>
      <c r="AV45">
        <v>1.0539111684765E-2</v>
      </c>
      <c r="AW45">
        <v>1.2388026030228348E-2</v>
      </c>
      <c r="AX45">
        <v>4.8084793563117109E-2</v>
      </c>
      <c r="AY45">
        <v>3.6191088213688348E-2</v>
      </c>
      <c r="AZ45">
        <v>2.0341442471986373E-3</v>
      </c>
      <c r="BA45">
        <v>1.3167580497084996E-3</v>
      </c>
      <c r="BB45">
        <v>2.2596362970929034E-3</v>
      </c>
      <c r="BC45">
        <v>4.4310219998367986E-4</v>
      </c>
      <c r="BD45">
        <v>3.4060574573526953E-3</v>
      </c>
      <c r="BE45">
        <v>2.4340070980923469E-3</v>
      </c>
      <c r="BF45">
        <v>1.542652017613678E-2</v>
      </c>
      <c r="BG45">
        <v>1.3290345803690155E-2</v>
      </c>
      <c r="BH45">
        <v>4.7919720607278427E-4</v>
      </c>
      <c r="BI45">
        <v>2.7134553070792242E-4</v>
      </c>
      <c r="BJ45">
        <v>5.3539796391246597E-4</v>
      </c>
      <c r="BK45">
        <v>5.263842380668432E-5</v>
      </c>
      <c r="BL45">
        <v>5.3001795087941159E-4</v>
      </c>
      <c r="BM45">
        <v>2.6757729706735337E-4</v>
      </c>
      <c r="BV45">
        <v>0.6427971568445332</v>
      </c>
      <c r="BW45">
        <v>2.4388749510473068E-2</v>
      </c>
      <c r="BX45">
        <v>-3.8547452000552585E-3</v>
      </c>
      <c r="BY45">
        <v>2.4885240837080394E-2</v>
      </c>
      <c r="BZ45">
        <v>1.250912926468702E-2</v>
      </c>
      <c r="CA45">
        <v>3.9969582645699692E-2</v>
      </c>
      <c r="CB45">
        <v>0.51110789635585374</v>
      </c>
      <c r="CC45">
        <v>3.37911842215049E-2</v>
      </c>
    </row>
    <row r="46" spans="1:81" x14ac:dyDescent="0.2">
      <c r="A46">
        <v>1957</v>
      </c>
      <c r="B46">
        <v>1.0000001192092896</v>
      </c>
      <c r="C46">
        <v>0.12674599249099777</v>
      </c>
      <c r="D46">
        <v>9.9175884421514541E-3</v>
      </c>
      <c r="E46">
        <v>4.4948688869670642E-2</v>
      </c>
      <c r="F46">
        <v>3.8823889400680302E-2</v>
      </c>
      <c r="G46">
        <v>6.0540570305593573E-2</v>
      </c>
      <c r="H46">
        <v>0.62936317815482967</v>
      </c>
      <c r="I46">
        <v>8.966009233607683E-2</v>
      </c>
      <c r="R46">
        <v>0.35668062153144581</v>
      </c>
      <c r="S46">
        <v>0.10597644429020422</v>
      </c>
      <c r="T46">
        <v>1.5059806168196042E-2</v>
      </c>
      <c r="U46">
        <v>1.8596642916072055E-2</v>
      </c>
      <c r="V46">
        <v>2.6223589375392469E-2</v>
      </c>
      <c r="W46">
        <v>1.6947390775433287E-2</v>
      </c>
      <c r="X46">
        <v>0.11706371527020411</v>
      </c>
      <c r="Y46">
        <v>5.6813032735943486E-2</v>
      </c>
      <c r="Z46">
        <v>0.26527055488672324</v>
      </c>
      <c r="AA46">
        <v>9.7475057335289064E-2</v>
      </c>
      <c r="AB46">
        <v>1.3477415424855203E-2</v>
      </c>
      <c r="AC46">
        <v>1.3236454506334244E-2</v>
      </c>
      <c r="AD46">
        <v>2.2483317373115021E-2</v>
      </c>
      <c r="AE46">
        <v>1.1357484528113764E-2</v>
      </c>
      <c r="AF46">
        <v>5.9357207155622926E-2</v>
      </c>
      <c r="AG46">
        <v>4.7883618563393023E-2</v>
      </c>
      <c r="AH46">
        <v>0.13528324023695987</v>
      </c>
      <c r="AI46">
        <v>6.9613099990025948E-2</v>
      </c>
      <c r="AJ46">
        <v>7.4261858108110364E-3</v>
      </c>
      <c r="AK46">
        <v>5.4669695080066215E-3</v>
      </c>
      <c r="AL46">
        <v>1.1191508342390619E-2</v>
      </c>
      <c r="AM46">
        <v>3.1985282630315414E-3</v>
      </c>
      <c r="AN46">
        <v>1.6818039577149176E-2</v>
      </c>
      <c r="AO46">
        <v>2.1568908745544908E-2</v>
      </c>
      <c r="AP46">
        <v>9.8926441784379204E-2</v>
      </c>
      <c r="AQ46">
        <v>5.7394651270645199E-2</v>
      </c>
      <c r="AR46">
        <v>5.3600111736275633E-3</v>
      </c>
      <c r="AS46">
        <v>3.6699428780280464E-3</v>
      </c>
      <c r="AT46">
        <v>7.3530294237060569E-3</v>
      </c>
      <c r="AU46">
        <v>1.7862913490125272E-3</v>
      </c>
      <c r="AV46">
        <v>1.036464023769495E-2</v>
      </c>
      <c r="AW46">
        <v>1.2997875451664854E-2</v>
      </c>
      <c r="AX46">
        <v>4.588603917939945E-2</v>
      </c>
      <c r="AY46">
        <v>3.3442006030382582E-2</v>
      </c>
      <c r="AZ46">
        <v>2.1796179880416364E-3</v>
      </c>
      <c r="BA46">
        <v>1.3520033479024938E-3</v>
      </c>
      <c r="BB46">
        <v>2.4106908781943944E-3</v>
      </c>
      <c r="BC46">
        <v>4.8025171228595939E-4</v>
      </c>
      <c r="BD46">
        <v>3.202652911076246E-3</v>
      </c>
      <c r="BE46">
        <v>2.8188163115161393E-3</v>
      </c>
      <c r="BF46">
        <v>1.4157525813106871E-2</v>
      </c>
      <c r="BG46">
        <v>1.1908467205360301E-2</v>
      </c>
      <c r="BH46">
        <v>5.2197707162515814E-4</v>
      </c>
      <c r="BI46">
        <v>3.2038500400766086E-4</v>
      </c>
      <c r="BJ46">
        <v>5.4803692063903691E-4</v>
      </c>
      <c r="BK46">
        <v>5.9865156077115855E-5</v>
      </c>
      <c r="BL46">
        <v>4.9557916862328721E-4</v>
      </c>
      <c r="BM46">
        <v>3.0321528677431135E-4</v>
      </c>
      <c r="BV46">
        <v>0.6433194976778438</v>
      </c>
      <c r="BW46">
        <v>2.0769548200793547E-2</v>
      </c>
      <c r="BX46">
        <v>-5.1422177260445831E-3</v>
      </c>
      <c r="BY46">
        <v>2.6352045953598587E-2</v>
      </c>
      <c r="BZ46">
        <v>1.2600300025287833E-2</v>
      </c>
      <c r="CA46">
        <v>4.3593179530160286E-2</v>
      </c>
      <c r="CB46">
        <v>0.51145869867656701</v>
      </c>
      <c r="CC46">
        <v>3.3687823808191866E-2</v>
      </c>
    </row>
    <row r="47" spans="1:81" x14ac:dyDescent="0.2">
      <c r="A47">
        <v>1958</v>
      </c>
      <c r="B47">
        <v>1.0000001192092896</v>
      </c>
      <c r="C47">
        <v>0.11277896473627573</v>
      </c>
      <c r="D47">
        <v>1.2750490315151953E-2</v>
      </c>
      <c r="E47">
        <v>4.7995079836799265E-2</v>
      </c>
      <c r="F47">
        <v>4.031017583713175E-2</v>
      </c>
      <c r="G47">
        <v>6.2038924703549644E-2</v>
      </c>
      <c r="H47">
        <v>0.63078176884946624</v>
      </c>
      <c r="I47">
        <v>9.3344595721625498E-2</v>
      </c>
      <c r="R47">
        <v>0.35509054934097251</v>
      </c>
      <c r="S47">
        <v>9.2764367382128191E-2</v>
      </c>
      <c r="T47">
        <v>1.6485945449402219E-2</v>
      </c>
      <c r="U47">
        <v>2.0054068474254731E-2</v>
      </c>
      <c r="V47">
        <v>2.6609845624184822E-2</v>
      </c>
      <c r="W47">
        <v>1.7968539861900869E-2</v>
      </c>
      <c r="X47">
        <v>0.12368112859194777</v>
      </c>
      <c r="Y47">
        <v>5.7526653957153964E-2</v>
      </c>
      <c r="Z47">
        <v>0.2597654947621198</v>
      </c>
      <c r="AA47">
        <v>8.5601548904790326E-2</v>
      </c>
      <c r="AB47">
        <v>1.4490413102592099E-2</v>
      </c>
      <c r="AC47">
        <v>1.4370251196931728E-2</v>
      </c>
      <c r="AD47">
        <v>2.2660686611586014E-2</v>
      </c>
      <c r="AE47">
        <v>1.237017447241179E-2</v>
      </c>
      <c r="AF47">
        <v>6.2255149559930549E-2</v>
      </c>
      <c r="AG47">
        <v>4.801727091387735E-2</v>
      </c>
      <c r="AH47">
        <v>0.12674181943428869</v>
      </c>
      <c r="AI47">
        <v>5.9731225669051667E-2</v>
      </c>
      <c r="AJ47">
        <v>7.9031262124882144E-3</v>
      </c>
      <c r="AK47">
        <v>6.0048217719761952E-3</v>
      </c>
      <c r="AL47">
        <v>1.119130472244468E-2</v>
      </c>
      <c r="AM47">
        <v>3.616581118390744E-3</v>
      </c>
      <c r="AN47">
        <v>1.6963116904434389E-2</v>
      </c>
      <c r="AO47">
        <v>2.1331643035502761E-2</v>
      </c>
      <c r="AP47">
        <v>9.1211464374239007E-2</v>
      </c>
      <c r="AQ47">
        <v>4.913671423256228E-2</v>
      </c>
      <c r="AR47">
        <v>5.6430833783407694E-3</v>
      </c>
      <c r="AS47">
        <v>4.0554608338628289E-3</v>
      </c>
      <c r="AT47">
        <v>7.2990779141352061E-3</v>
      </c>
      <c r="AU47">
        <v>2.0596342502272216E-3</v>
      </c>
      <c r="AV47">
        <v>1.0352735161395822E-2</v>
      </c>
      <c r="AW47">
        <v>1.2664758603714882E-2</v>
      </c>
      <c r="AX47">
        <v>4.0869970896324152E-2</v>
      </c>
      <c r="AY47">
        <v>2.8153937255471658E-2</v>
      </c>
      <c r="AZ47">
        <v>2.3484843159826928E-3</v>
      </c>
      <c r="BA47">
        <v>1.5090879239513574E-3</v>
      </c>
      <c r="BB47">
        <v>2.3756413169989049E-3</v>
      </c>
      <c r="BC47">
        <v>5.9426090321572584E-4</v>
      </c>
      <c r="BD47">
        <v>3.2746702092528797E-3</v>
      </c>
      <c r="BE47">
        <v>2.6138889714509297E-3</v>
      </c>
      <c r="BF47">
        <v>1.2354558084821438E-2</v>
      </c>
      <c r="BG47">
        <v>9.9730665937573376E-3</v>
      </c>
      <c r="BH47">
        <v>5.780034727432663E-4</v>
      </c>
      <c r="BI47">
        <v>3.5316801308680855E-4</v>
      </c>
      <c r="BJ47">
        <v>5.6241713089789393E-4</v>
      </c>
      <c r="BK47">
        <v>9.1954669324501186E-5</v>
      </c>
      <c r="BL47">
        <v>4.9652940432807482E-4</v>
      </c>
      <c r="BM47">
        <v>2.9941880068355605E-4</v>
      </c>
      <c r="BV47">
        <v>0.64490956986831705</v>
      </c>
      <c r="BW47">
        <v>2.001459735414754E-2</v>
      </c>
      <c r="BX47">
        <v>-3.7354551342502693E-3</v>
      </c>
      <c r="BY47">
        <v>2.7941011362544534E-2</v>
      </c>
      <c r="BZ47">
        <v>1.3700330212946928E-2</v>
      </c>
      <c r="CA47">
        <v>4.4070384841648769E-2</v>
      </c>
      <c r="CB47">
        <v>0.50621609452759198</v>
      </c>
      <c r="CC47">
        <v>3.6702487494398084E-2</v>
      </c>
    </row>
    <row r="48" spans="1:81" x14ac:dyDescent="0.2">
      <c r="A48">
        <v>1959</v>
      </c>
      <c r="B48">
        <v>1</v>
      </c>
      <c r="C48">
        <v>0.12872665021640115</v>
      </c>
      <c r="D48">
        <v>1.2066983634281023E-2</v>
      </c>
      <c r="E48">
        <v>4.8392827789766224E-2</v>
      </c>
      <c r="F48">
        <v>3.724998537484913E-2</v>
      </c>
      <c r="G48">
        <v>6.7674865980045157E-2</v>
      </c>
      <c r="H48">
        <v>0.62153209384694774</v>
      </c>
      <c r="I48">
        <v>8.4356593157709769E-2</v>
      </c>
      <c r="R48">
        <v>0.35955795932110363</v>
      </c>
      <c r="S48">
        <v>0.10598648840276068</v>
      </c>
      <c r="T48">
        <v>1.5770789950091405E-2</v>
      </c>
      <c r="U48">
        <v>2.0267394594039232E-2</v>
      </c>
      <c r="V48">
        <v>2.5276050247498707E-2</v>
      </c>
      <c r="W48">
        <v>1.9358351772283313E-2</v>
      </c>
      <c r="X48">
        <v>0.11899017053713555</v>
      </c>
      <c r="Y48">
        <v>5.3908713817294757E-2</v>
      </c>
      <c r="Z48">
        <v>0.26512409929560743</v>
      </c>
      <c r="AA48">
        <v>9.8520356985088042E-2</v>
      </c>
      <c r="AB48">
        <v>1.3786613552138977E-2</v>
      </c>
      <c r="AC48">
        <v>1.4557294610180817E-2</v>
      </c>
      <c r="AD48">
        <v>2.1769748151175973E-2</v>
      </c>
      <c r="AE48">
        <v>1.3008429565842675E-2</v>
      </c>
      <c r="AF48">
        <v>5.7767712989103125E-2</v>
      </c>
      <c r="AG48">
        <v>4.5713943442077805E-2</v>
      </c>
      <c r="AH48">
        <v>0.13205876396981084</v>
      </c>
      <c r="AI48">
        <v>6.7367924493763623E-2</v>
      </c>
      <c r="AJ48">
        <v>7.3848569980314747E-3</v>
      </c>
      <c r="AK48">
        <v>6.0297489588691851E-3</v>
      </c>
      <c r="AL48">
        <v>1.0816488000561529E-2</v>
      </c>
      <c r="AM48">
        <v>3.7277560471792055E-3</v>
      </c>
      <c r="AN48">
        <v>1.6134134547400994E-2</v>
      </c>
      <c r="AO48">
        <v>2.0597854924004819E-2</v>
      </c>
      <c r="AP48">
        <v>9.6140755683726792E-2</v>
      </c>
      <c r="AQ48">
        <v>5.5211115741359555E-2</v>
      </c>
      <c r="AR48">
        <v>5.3009956423039906E-3</v>
      </c>
      <c r="AS48">
        <v>4.1359056278090214E-3</v>
      </c>
      <c r="AT48">
        <v>7.1460870632065127E-3</v>
      </c>
      <c r="AU48">
        <v>2.0886792136747857E-3</v>
      </c>
      <c r="AV48">
        <v>9.7321289873989209E-3</v>
      </c>
      <c r="AW48">
        <v>1.2525843407973997E-2</v>
      </c>
      <c r="AX48">
        <v>4.3429981032282981E-2</v>
      </c>
      <c r="AY48">
        <v>3.1639542159883564E-2</v>
      </c>
      <c r="AZ48">
        <v>2.1192276285837515E-3</v>
      </c>
      <c r="BA48">
        <v>1.4320527250659557E-3</v>
      </c>
      <c r="BB48">
        <v>2.2811585603805216E-3</v>
      </c>
      <c r="BC48">
        <v>5.659170892087621E-4</v>
      </c>
      <c r="BD48">
        <v>2.8050369855575504E-3</v>
      </c>
      <c r="BE48">
        <v>2.5870458836028693E-3</v>
      </c>
      <c r="BF48">
        <v>1.3254996784472922E-2</v>
      </c>
      <c r="BG48">
        <v>1.1067334314956934E-2</v>
      </c>
      <c r="BH48">
        <v>4.908587322387933E-4</v>
      </c>
      <c r="BI48">
        <v>3.1391490646024979E-4</v>
      </c>
      <c r="BJ48">
        <v>5.4286293050135736E-4</v>
      </c>
      <c r="BK48">
        <v>7.9132204072222026E-5</v>
      </c>
      <c r="BL48">
        <v>4.3255378561963566E-4</v>
      </c>
      <c r="BM48">
        <v>3.2833991062372988E-4</v>
      </c>
      <c r="BV48">
        <v>0.64044204067889643</v>
      </c>
      <c r="BW48">
        <v>2.2740161813640469E-2</v>
      </c>
      <c r="BX48">
        <v>-3.7038063158103783E-3</v>
      </c>
      <c r="BY48">
        <v>2.8125433195726992E-2</v>
      </c>
      <c r="BZ48">
        <v>1.1973935127350423E-2</v>
      </c>
      <c r="CA48">
        <v>4.8316514207761847E-2</v>
      </c>
      <c r="CB48">
        <v>0.50162756649418305</v>
      </c>
      <c r="CC48">
        <v>3.1362236156044124E-2</v>
      </c>
    </row>
    <row r="49" spans="1:89" x14ac:dyDescent="0.2">
      <c r="A49">
        <v>1960</v>
      </c>
      <c r="B49">
        <v>1</v>
      </c>
      <c r="C49">
        <v>0.12175376997511628</v>
      </c>
      <c r="D49">
        <v>1.2636760681877031E-2</v>
      </c>
      <c r="E49">
        <v>5.0093658784840282E-2</v>
      </c>
      <c r="F49">
        <v>3.8594116487633126E-2</v>
      </c>
      <c r="G49">
        <v>7.3708514224596233E-2</v>
      </c>
      <c r="H49">
        <v>0.62484428097150457</v>
      </c>
      <c r="I49">
        <v>7.8368898874432671E-2</v>
      </c>
      <c r="R49">
        <v>0.35501895488206414</v>
      </c>
      <c r="S49">
        <v>0.10131973832809291</v>
      </c>
      <c r="T49">
        <v>1.6210219037707307E-2</v>
      </c>
      <c r="U49">
        <v>2.2001943413605968E-2</v>
      </c>
      <c r="V49">
        <v>2.5579478533159422E-2</v>
      </c>
      <c r="W49">
        <v>2.0946964700083281E-2</v>
      </c>
      <c r="X49">
        <v>0.12029209861459149</v>
      </c>
      <c r="Y49">
        <v>4.8668512254823826E-2</v>
      </c>
      <c r="Z49">
        <v>0.25818064833636029</v>
      </c>
      <c r="AA49">
        <v>9.3472119411226171E-2</v>
      </c>
      <c r="AB49">
        <v>1.4074049970545758E-2</v>
      </c>
      <c r="AC49">
        <v>1.6174421954472877E-2</v>
      </c>
      <c r="AD49">
        <v>2.1929747415093598E-2</v>
      </c>
      <c r="AE49">
        <v>1.3930238267954897E-2</v>
      </c>
      <c r="AF49">
        <v>5.756600301707844E-2</v>
      </c>
      <c r="AG49">
        <v>4.1034068299988562E-2</v>
      </c>
      <c r="AH49">
        <v>0.12679322096721754</v>
      </c>
      <c r="AI49">
        <v>6.4007718109153386E-2</v>
      </c>
      <c r="AJ49">
        <v>7.2941350433941617E-3</v>
      </c>
      <c r="AK49">
        <v>7.0138965853161752E-3</v>
      </c>
      <c r="AL49">
        <v>1.0628242806573165E-2</v>
      </c>
      <c r="AM49">
        <v>3.9511431394065573E-3</v>
      </c>
      <c r="AN49">
        <v>1.6032316113709311E-2</v>
      </c>
      <c r="AO49">
        <v>1.7865769169664814E-2</v>
      </c>
      <c r="AP49">
        <v>9.1565461808217327E-2</v>
      </c>
      <c r="AQ49">
        <v>5.296253125623554E-2</v>
      </c>
      <c r="AR49">
        <v>5.1986131588194389E-3</v>
      </c>
      <c r="AS49">
        <v>4.8128345951610812E-3</v>
      </c>
      <c r="AT49">
        <v>6.8155705184669646E-3</v>
      </c>
      <c r="AU49">
        <v>2.17641830249511E-3</v>
      </c>
      <c r="AV49">
        <v>9.2645385214553243E-3</v>
      </c>
      <c r="AW49">
        <v>1.0334955455583859E-2</v>
      </c>
      <c r="AX49">
        <v>4.2882096131751569E-2</v>
      </c>
      <c r="AY49">
        <v>3.13972315136168E-2</v>
      </c>
      <c r="AZ49">
        <v>2.1334679983231091E-3</v>
      </c>
      <c r="BA49">
        <v>1.8352661567499499E-3</v>
      </c>
      <c r="BB49">
        <v>2.1589027378308991E-3</v>
      </c>
      <c r="BC49">
        <v>5.9012845455008647E-4</v>
      </c>
      <c r="BD49">
        <v>2.809419658314989E-3</v>
      </c>
      <c r="BE49">
        <v>1.9576796123657344E-3</v>
      </c>
      <c r="BF49">
        <v>1.4576540804618853E-2</v>
      </c>
      <c r="BG49">
        <v>1.2531182217908778E-2</v>
      </c>
      <c r="BH49">
        <v>5.1609785824750895E-4</v>
      </c>
      <c r="BI49">
        <v>3.6087804442708606E-4</v>
      </c>
      <c r="BJ49">
        <v>5.0135993370479918E-4</v>
      </c>
      <c r="BK49">
        <v>7.757104739523931E-5</v>
      </c>
      <c r="BL49">
        <v>4.1663392433570083E-4</v>
      </c>
      <c r="BM49">
        <v>1.7281777859974311E-4</v>
      </c>
      <c r="BV49">
        <v>0.64498104511793586</v>
      </c>
      <c r="BW49">
        <v>2.0434031647023371E-2</v>
      </c>
      <c r="BX49">
        <v>-3.5734583558302765E-3</v>
      </c>
      <c r="BY49">
        <v>2.8091715371234314E-2</v>
      </c>
      <c r="BZ49">
        <v>1.3014637954473704E-2</v>
      </c>
      <c r="CA49">
        <v>5.2761549524512952E-2</v>
      </c>
      <c r="CB49">
        <v>0.50369271102823554</v>
      </c>
      <c r="CC49">
        <v>3.0559857948286407E-2</v>
      </c>
    </row>
    <row r="50" spans="1:89" x14ac:dyDescent="0.2">
      <c r="A50">
        <v>1961</v>
      </c>
      <c r="B50">
        <v>0.99999994039535522</v>
      </c>
      <c r="C50">
        <v>0.11963944869132792</v>
      </c>
      <c r="D50">
        <v>1.4922991104458973E-2</v>
      </c>
      <c r="E50">
        <v>5.1643934889051835E-2</v>
      </c>
      <c r="F50">
        <v>3.7971256776029617E-2</v>
      </c>
      <c r="G50">
        <v>7.5236810670797877E-2</v>
      </c>
      <c r="H50">
        <v>0.62108991383140977</v>
      </c>
      <c r="I50">
        <v>7.9495644036923718E-2</v>
      </c>
      <c r="R50">
        <v>0.35607373826070887</v>
      </c>
      <c r="S50">
        <v>9.7440472186241758E-2</v>
      </c>
      <c r="T50">
        <v>1.7225741206999177E-2</v>
      </c>
      <c r="U50">
        <v>2.2587842940544878E-2</v>
      </c>
      <c r="V50">
        <v>2.4872041357557551E-2</v>
      </c>
      <c r="W50">
        <v>2.1925708593540396E-2</v>
      </c>
      <c r="X50">
        <v>0.12332895539150447</v>
      </c>
      <c r="Y50">
        <v>4.8692976584320667E-2</v>
      </c>
      <c r="Z50">
        <v>0.25854921367861189</v>
      </c>
      <c r="AA50">
        <v>8.7897294706948986E-2</v>
      </c>
      <c r="AB50">
        <v>1.4496479464780897E-2</v>
      </c>
      <c r="AC50">
        <v>1.618532283581841E-2</v>
      </c>
      <c r="AD50">
        <v>2.1095056542584596E-2</v>
      </c>
      <c r="AE50">
        <v>1.5026822858361672E-2</v>
      </c>
      <c r="AF50">
        <v>6.3323955678159863E-2</v>
      </c>
      <c r="AG50">
        <v>4.0524281591957444E-2</v>
      </c>
      <c r="AH50">
        <v>0.12525005030168021</v>
      </c>
      <c r="AI50">
        <v>6.2524483297254851E-2</v>
      </c>
      <c r="AJ50">
        <v>7.4041765706909634E-3</v>
      </c>
      <c r="AK50">
        <v>6.870325786199818E-3</v>
      </c>
      <c r="AL50">
        <v>1.0446014971543943E-2</v>
      </c>
      <c r="AM50">
        <v>4.2336835136171647E-3</v>
      </c>
      <c r="AN50">
        <v>1.5665308075152162E-2</v>
      </c>
      <c r="AO50">
        <v>1.8106058087221301E-2</v>
      </c>
      <c r="AP50">
        <v>8.9944287383680849E-2</v>
      </c>
      <c r="AQ50">
        <v>5.2168722965533897E-2</v>
      </c>
      <c r="AR50">
        <v>5.1252421564370598E-3</v>
      </c>
      <c r="AS50">
        <v>4.5786732706970899E-3</v>
      </c>
      <c r="AT50">
        <v>6.641630728866723E-3</v>
      </c>
      <c r="AU50">
        <v>2.3371526786820033E-3</v>
      </c>
      <c r="AV50">
        <v>8.7577295677347886E-3</v>
      </c>
      <c r="AW50">
        <v>1.03351360157293E-2</v>
      </c>
      <c r="AX50">
        <v>4.2605457844502405E-2</v>
      </c>
      <c r="AY50">
        <v>3.1278671145076188E-2</v>
      </c>
      <c r="AZ50">
        <v>2.1018638126111197E-3</v>
      </c>
      <c r="BA50">
        <v>1.6424131148436401E-3</v>
      </c>
      <c r="BB50">
        <v>2.1841365857736537E-3</v>
      </c>
      <c r="BC50">
        <v>6.5148181852196449E-4</v>
      </c>
      <c r="BD50">
        <v>2.6219689256929894E-3</v>
      </c>
      <c r="BE50">
        <v>2.1249224419828388E-3</v>
      </c>
      <c r="BF50">
        <v>1.4765474179704833E-2</v>
      </c>
      <c r="BG50">
        <v>1.2661971610593689E-2</v>
      </c>
      <c r="BH50">
        <v>5.1730069957116526E-4</v>
      </c>
      <c r="BI50">
        <v>3.4642415405396898E-4</v>
      </c>
      <c r="BJ50">
        <v>5.324014086642312E-4</v>
      </c>
      <c r="BK50">
        <v>9.3148544300386782E-5</v>
      </c>
      <c r="BL50">
        <v>3.5059533264103954E-4</v>
      </c>
      <c r="BM50">
        <v>2.6363242988035204E-4</v>
      </c>
      <c r="BV50">
        <v>0.64392620213464635</v>
      </c>
      <c r="BW50">
        <v>2.2198976505086163E-2</v>
      </c>
      <c r="BX50">
        <v>-2.3027501025402065E-3</v>
      </c>
      <c r="BY50">
        <v>2.9056091948506956E-2</v>
      </c>
      <c r="BZ50">
        <v>1.3099215418472067E-2</v>
      </c>
      <c r="CA50">
        <v>5.3311102077257477E-2</v>
      </c>
      <c r="CB50">
        <v>0.49686968809146975</v>
      </c>
      <c r="CC50">
        <v>3.1693937801038678E-2</v>
      </c>
    </row>
    <row r="51" spans="1:89" x14ac:dyDescent="0.2">
      <c r="A51">
        <v>1962</v>
      </c>
      <c r="B51">
        <v>1</v>
      </c>
      <c r="C51">
        <v>0.12670175731182098</v>
      </c>
      <c r="D51">
        <v>1.595569378696382E-2</v>
      </c>
      <c r="E51">
        <v>5.1004733890295029E-2</v>
      </c>
      <c r="F51">
        <v>3.6463100463151932E-2</v>
      </c>
      <c r="G51">
        <v>7.8133350238204002E-2</v>
      </c>
      <c r="H51">
        <v>0.61542069944239863</v>
      </c>
      <c r="I51">
        <v>7.6320651595818953E-2</v>
      </c>
      <c r="J51">
        <v>0.80460333824157715</v>
      </c>
      <c r="K51">
        <v>0.12095288932323456</v>
      </c>
      <c r="L51">
        <v>1.7346442909911275E-2</v>
      </c>
      <c r="M51">
        <v>4.2853563092648983E-2</v>
      </c>
      <c r="N51">
        <v>3.2620403915643692E-2</v>
      </c>
      <c r="O51">
        <v>4.4816076755523682E-2</v>
      </c>
      <c r="P51">
        <v>0.47952494760115294</v>
      </c>
      <c r="Q51">
        <v>6.648901115100235E-2</v>
      </c>
      <c r="R51">
        <v>0.35908210277557373</v>
      </c>
      <c r="S51">
        <v>0.10298610478639603</v>
      </c>
      <c r="T51">
        <v>1.6765155713073909E-2</v>
      </c>
      <c r="U51">
        <v>2.2482459433376789E-2</v>
      </c>
      <c r="V51">
        <v>2.4079766124486923E-2</v>
      </c>
      <c r="W51">
        <v>2.1314130048267543E-2</v>
      </c>
      <c r="X51">
        <v>0.12447330333433032</v>
      </c>
      <c r="Y51">
        <v>4.6981189622069597E-2</v>
      </c>
      <c r="Z51">
        <v>0.2605900764465332</v>
      </c>
      <c r="AA51">
        <v>9.2701353132724762E-2</v>
      </c>
      <c r="AB51">
        <v>1.3737253844738007E-2</v>
      </c>
      <c r="AC51">
        <v>1.6196840209886432E-2</v>
      </c>
      <c r="AD51">
        <v>2.0492188632488251E-2</v>
      </c>
      <c r="AE51">
        <v>1.4311615377664566E-2</v>
      </c>
      <c r="AF51">
        <v>6.3805646496391491E-2</v>
      </c>
      <c r="AG51">
        <v>3.934517269904296E-2</v>
      </c>
      <c r="AH51">
        <v>0.12657356262207031</v>
      </c>
      <c r="AI51">
        <v>6.5939918160438538E-2</v>
      </c>
      <c r="AJ51">
        <v>6.8972173321526498E-3</v>
      </c>
      <c r="AK51">
        <v>7.00669753132388E-3</v>
      </c>
      <c r="AL51">
        <v>9.9560031667351723E-3</v>
      </c>
      <c r="AM51">
        <v>3.8910240909899585E-3</v>
      </c>
      <c r="AN51">
        <v>1.5584805313417905E-2</v>
      </c>
      <c r="AO51">
        <v>1.7297898445823943E-2</v>
      </c>
      <c r="AP51">
        <v>9.1309346258640289E-2</v>
      </c>
      <c r="AQ51">
        <v>5.4821517318487167E-2</v>
      </c>
      <c r="AR51">
        <v>4.774534041644074E-3</v>
      </c>
      <c r="AS51">
        <v>4.7828759124968201E-3</v>
      </c>
      <c r="AT51">
        <v>6.3228392973542213E-3</v>
      </c>
      <c r="AU51">
        <v>2.0266112987883389E-3</v>
      </c>
      <c r="AV51">
        <v>8.7454555770437557E-3</v>
      </c>
      <c r="AW51">
        <v>9.8355111102518301E-3</v>
      </c>
      <c r="AX51">
        <v>4.2700227349996567E-2</v>
      </c>
      <c r="AY51">
        <v>3.2411012798547745E-2</v>
      </c>
      <c r="AZ51">
        <v>1.9152865825162735E-3</v>
      </c>
      <c r="BA51">
        <v>1.7870126539492048E-3</v>
      </c>
      <c r="BB51">
        <v>1.9705474842339754E-3</v>
      </c>
      <c r="BC51">
        <v>5.3783947078045458E-4</v>
      </c>
      <c r="BD51">
        <v>2.3105068925535154E-3</v>
      </c>
      <c r="BE51">
        <v>1.7680250253586717E-3</v>
      </c>
      <c r="BF51">
        <v>1.4403657056391239E-2</v>
      </c>
      <c r="BG51">
        <v>1.2537076137959957E-2</v>
      </c>
      <c r="BH51">
        <v>4.6234285036916845E-4</v>
      </c>
      <c r="BI51">
        <v>4.2232394298480358E-4</v>
      </c>
      <c r="BJ51">
        <v>4.5464199502021074E-4</v>
      </c>
      <c r="BK51">
        <v>6.2970793806016445E-5</v>
      </c>
      <c r="BL51">
        <v>3.1999461874382927E-4</v>
      </c>
      <c r="BM51">
        <v>1.4430683528681741E-4</v>
      </c>
      <c r="BN51">
        <v>0.19539666175842285</v>
      </c>
      <c r="BO51">
        <v>5.7488679885864258E-3</v>
      </c>
      <c r="BP51">
        <v>-1.3907491229474545E-3</v>
      </c>
      <c r="BQ51">
        <v>8.1511707976460457E-3</v>
      </c>
      <c r="BR51">
        <v>3.8426965475082397E-3</v>
      </c>
      <c r="BS51">
        <v>3.3317273482680321E-2</v>
      </c>
      <c r="BT51">
        <v>0.13584649970311874</v>
      </c>
      <c r="BU51">
        <v>9.880892582943503E-3</v>
      </c>
      <c r="BV51">
        <v>0.64091789722442627</v>
      </c>
      <c r="BW51">
        <v>2.3715652525424957E-2</v>
      </c>
      <c r="BX51">
        <v>-8.0946192611008883E-4</v>
      </c>
      <c r="BY51">
        <v>2.852227445691824E-2</v>
      </c>
      <c r="BZ51">
        <v>1.2383334338665009E-2</v>
      </c>
      <c r="CA51">
        <v>5.6819220189936459E-2</v>
      </c>
      <c r="CB51">
        <v>0.49008022808127572</v>
      </c>
      <c r="CC51">
        <v>3.0206630000541926E-2</v>
      </c>
      <c r="CD51">
        <v>0.44552123546600342</v>
      </c>
      <c r="CE51">
        <v>1.7966784536838531E-2</v>
      </c>
      <c r="CF51">
        <v>5.8128719683736563E-4</v>
      </c>
      <c r="CG51">
        <v>2.0371103659272194E-2</v>
      </c>
      <c r="CH51">
        <v>8.5406377911567688E-3</v>
      </c>
      <c r="CI51">
        <v>2.3501946707256138E-2</v>
      </c>
      <c r="CJ51">
        <v>0.35423088095959332</v>
      </c>
      <c r="CK51">
        <v>2.0328584836162046E-2</v>
      </c>
    </row>
    <row r="52" spans="1:89" x14ac:dyDescent="0.2">
      <c r="A52">
        <v>1963</v>
      </c>
      <c r="B52">
        <v>1</v>
      </c>
      <c r="C52">
        <v>0.13114925052313092</v>
      </c>
      <c r="D52">
        <v>1.6005956536922147E-2</v>
      </c>
      <c r="E52">
        <v>5.0887534108958715E-2</v>
      </c>
      <c r="F52">
        <v>3.5576472556475211E-2</v>
      </c>
      <c r="G52">
        <v>8.2864634766197154E-2</v>
      </c>
      <c r="H52">
        <v>0.61033662758112606</v>
      </c>
      <c r="I52">
        <v>7.3179523927189946E-2</v>
      </c>
      <c r="J52">
        <v>0.80893132090568542</v>
      </c>
      <c r="K52">
        <v>0.12430582195520401</v>
      </c>
      <c r="L52">
        <v>1.8440029001794755E-2</v>
      </c>
      <c r="M52">
        <v>4.2277830187231302E-2</v>
      </c>
      <c r="N52">
        <v>3.181750699877739E-2</v>
      </c>
      <c r="O52">
        <v>5.3112727124243975E-2</v>
      </c>
      <c r="P52">
        <v>0.47433242038742107</v>
      </c>
      <c r="Q52">
        <v>6.4644984668936284E-2</v>
      </c>
      <c r="R52">
        <v>0.36361029744148254</v>
      </c>
      <c r="S52">
        <v>0.10596795752644539</v>
      </c>
      <c r="T52">
        <v>1.7039136320818216E-2</v>
      </c>
      <c r="U52">
        <v>2.2288145031780005E-2</v>
      </c>
      <c r="V52">
        <v>2.3646307177841663E-2</v>
      </c>
      <c r="W52">
        <v>2.622088702628389E-2</v>
      </c>
      <c r="X52">
        <v>0.12234284572024677</v>
      </c>
      <c r="Y52">
        <v>4.6105024575248024E-2</v>
      </c>
      <c r="Z52">
        <v>0.26423317193984985</v>
      </c>
      <c r="AA52">
        <v>9.5535252243280411E-2</v>
      </c>
      <c r="AB52">
        <v>1.3955698086647317E-2</v>
      </c>
      <c r="AC52">
        <v>1.5969847328960896E-2</v>
      </c>
      <c r="AD52">
        <v>2.0076630637049675E-2</v>
      </c>
      <c r="AE52">
        <v>1.7848145158495754E-2</v>
      </c>
      <c r="AF52">
        <v>6.2430662848133193E-2</v>
      </c>
      <c r="AG52">
        <v>3.8416928448636485E-2</v>
      </c>
      <c r="AH52">
        <v>0.12798559665679932</v>
      </c>
      <c r="AI52">
        <v>6.752772256731987E-2</v>
      </c>
      <c r="AJ52">
        <v>6.5645468275761232E-3</v>
      </c>
      <c r="AK52">
        <v>6.5733937954064459E-3</v>
      </c>
      <c r="AL52">
        <v>1.0014415718615055E-2</v>
      </c>
      <c r="AM52">
        <v>4.9870786715473514E-3</v>
      </c>
      <c r="AN52">
        <v>1.5076688944471797E-2</v>
      </c>
      <c r="AO52">
        <v>1.7241749342421273E-2</v>
      </c>
      <c r="AP52">
        <v>9.259464219212532E-2</v>
      </c>
      <c r="AQ52">
        <v>5.6137474253773689E-2</v>
      </c>
      <c r="AR52">
        <v>4.5521123465732671E-3</v>
      </c>
      <c r="AS52">
        <v>4.399751138407737E-3</v>
      </c>
      <c r="AT52">
        <v>6.328308954834938E-3</v>
      </c>
      <c r="AU52">
        <v>2.8502818386186846E-3</v>
      </c>
      <c r="AV52">
        <v>8.5303223109627121E-3</v>
      </c>
      <c r="AW52">
        <v>9.7963909997083268E-3</v>
      </c>
      <c r="AX52">
        <v>4.3639170005917549E-2</v>
      </c>
      <c r="AY52">
        <v>3.3342190086841583E-2</v>
      </c>
      <c r="AZ52">
        <v>1.7856671202025609E-3</v>
      </c>
      <c r="BA52">
        <v>1.5198207565845223E-3</v>
      </c>
      <c r="BB52">
        <v>2.0258907461538911E-3</v>
      </c>
      <c r="BC52">
        <v>7.5627881960826926E-4</v>
      </c>
      <c r="BD52">
        <v>2.3067631183969445E-3</v>
      </c>
      <c r="BE52">
        <v>1.9025623867471348E-3</v>
      </c>
      <c r="BF52">
        <v>1.4999070670455694E-2</v>
      </c>
      <c r="BG52">
        <v>1.3186565134674311E-2</v>
      </c>
      <c r="BH52">
        <v>4.1854461323964642E-4</v>
      </c>
      <c r="BI52">
        <v>3.538615997058514E-4</v>
      </c>
      <c r="BJ52">
        <v>4.6392006333917379E-4</v>
      </c>
      <c r="BK52">
        <v>1.1285743812550209E-4</v>
      </c>
      <c r="BL52">
        <v>3.1522851803543949E-4</v>
      </c>
      <c r="BM52">
        <v>1.4809329833354945E-4</v>
      </c>
      <c r="BN52">
        <v>0.19106867909431458</v>
      </c>
      <c r="BO52">
        <v>5.3434371948242188E-3</v>
      </c>
      <c r="BP52">
        <v>-1.2876441469416022E-3</v>
      </c>
      <c r="BQ52">
        <v>7.7479402534663677E-3</v>
      </c>
      <c r="BR52">
        <v>3.5664420574903488E-3</v>
      </c>
      <c r="BS52">
        <v>2.8258750215172768E-2</v>
      </c>
      <c r="BT52">
        <v>0.13822549805575529</v>
      </c>
      <c r="BU52">
        <v>9.2142499930270485E-3</v>
      </c>
      <c r="BV52">
        <v>0.63638970255851746</v>
      </c>
      <c r="BW52">
        <v>2.5181292996685534E-2</v>
      </c>
      <c r="BX52">
        <v>-1.0331797838960648E-3</v>
      </c>
      <c r="BY52">
        <v>2.8599389077178707E-2</v>
      </c>
      <c r="BZ52">
        <v>1.1930165378633548E-2</v>
      </c>
      <c r="CA52">
        <v>5.6643747739913257E-2</v>
      </c>
      <c r="CB52">
        <v>0.48699057291720216</v>
      </c>
      <c r="CC52">
        <v>2.8077708295619022E-2</v>
      </c>
      <c r="CD52">
        <v>0.44532102346420288</v>
      </c>
      <c r="CE52">
        <v>1.8337864428758621E-2</v>
      </c>
      <c r="CF52">
        <v>1.4008926809765399E-3</v>
      </c>
      <c r="CG52">
        <v>1.9989685155451298E-2</v>
      </c>
      <c r="CH52">
        <v>8.1711998209357262E-3</v>
      </c>
      <c r="CI52">
        <v>2.6891840097960085E-2</v>
      </c>
      <c r="CJ52">
        <v>0.35114141366137552</v>
      </c>
      <c r="CK52">
        <v>1.9388121099487045E-2</v>
      </c>
    </row>
    <row r="53" spans="1:89" x14ac:dyDescent="0.2">
      <c r="A53">
        <v>1964</v>
      </c>
      <c r="B53">
        <v>1</v>
      </c>
      <c r="C53">
        <v>0.13259676098823547</v>
      </c>
      <c r="D53">
        <v>1.8349075922742486E-2</v>
      </c>
      <c r="E53">
        <v>4.9046806991100311E-2</v>
      </c>
      <c r="F53">
        <v>3.4304797649383545E-2</v>
      </c>
      <c r="G53">
        <v>8.4609604440629482E-2</v>
      </c>
      <c r="H53">
        <v>0.60981665157781895</v>
      </c>
      <c r="I53">
        <v>7.1276303594243029E-2</v>
      </c>
      <c r="J53">
        <v>0.8132593035697937</v>
      </c>
      <c r="K53">
        <v>0.12765875458717346</v>
      </c>
      <c r="L53">
        <v>1.9533615093678236E-2</v>
      </c>
      <c r="M53">
        <v>4.1702097281813622E-2</v>
      </c>
      <c r="N53">
        <v>3.1014610081911087E-2</v>
      </c>
      <c r="O53">
        <v>6.1409377492964268E-2</v>
      </c>
      <c r="P53">
        <v>0.46913562026534134</v>
      </c>
      <c r="Q53">
        <v>6.28052310952181E-2</v>
      </c>
      <c r="R53">
        <v>0.36813849210739136</v>
      </c>
      <c r="S53">
        <v>0.10894981026649475</v>
      </c>
      <c r="T53">
        <v>1.7313116928562522E-2</v>
      </c>
      <c r="U53">
        <v>2.209383063018322E-2</v>
      </c>
      <c r="V53">
        <v>2.3212848231196404E-2</v>
      </c>
      <c r="W53">
        <v>3.1127644004300237E-2</v>
      </c>
      <c r="X53">
        <v>0.12021226539930435</v>
      </c>
      <c r="Y53">
        <v>4.522898223528532E-2</v>
      </c>
      <c r="Z53">
        <v>0.2678762674331665</v>
      </c>
      <c r="AA53">
        <v>9.836915135383606E-2</v>
      </c>
      <c r="AB53">
        <v>1.4174142328556627E-2</v>
      </c>
      <c r="AC53">
        <v>1.5742854448035359E-2</v>
      </c>
      <c r="AD53">
        <v>1.9661072641611099E-2</v>
      </c>
      <c r="AE53">
        <v>2.1384674939326942E-2</v>
      </c>
      <c r="AF53">
        <v>6.1055601655231669E-2</v>
      </c>
      <c r="AG53">
        <v>3.7488761742873238E-2</v>
      </c>
      <c r="AH53">
        <v>0.12939763069152832</v>
      </c>
      <c r="AI53">
        <v>6.9115526974201202E-2</v>
      </c>
      <c r="AJ53">
        <v>6.2318763229995966E-3</v>
      </c>
      <c r="AK53">
        <v>6.1400900594890118E-3</v>
      </c>
      <c r="AL53">
        <v>1.0072828270494938E-2</v>
      </c>
      <c r="AM53">
        <v>6.0831332521047443E-3</v>
      </c>
      <c r="AN53">
        <v>1.4568724059317584E-2</v>
      </c>
      <c r="AO53">
        <v>1.7185448755226707E-2</v>
      </c>
      <c r="AP53">
        <v>9.3879938125610352E-2</v>
      </c>
      <c r="AQ53">
        <v>5.7453431189060211E-2</v>
      </c>
      <c r="AR53">
        <v>4.3296906515024602E-3</v>
      </c>
      <c r="AS53">
        <v>4.0166263643186539E-3</v>
      </c>
      <c r="AT53">
        <v>6.3337786123156548E-3</v>
      </c>
      <c r="AU53">
        <v>3.6739523784490302E-3</v>
      </c>
      <c r="AV53">
        <v>8.3152999160770753E-3</v>
      </c>
      <c r="AW53">
        <v>9.7571600179694167E-3</v>
      </c>
      <c r="AX53">
        <v>4.4578112661838531E-2</v>
      </c>
      <c r="AY53">
        <v>3.4273367375135422E-2</v>
      </c>
      <c r="AZ53">
        <v>1.6560476578888483E-3</v>
      </c>
      <c r="BA53">
        <v>1.2526288592198398E-3</v>
      </c>
      <c r="BB53">
        <v>2.0812340080738068E-3</v>
      </c>
      <c r="BC53">
        <v>9.7471816843608394E-4</v>
      </c>
      <c r="BD53">
        <v>2.3030523403209375E-3</v>
      </c>
      <c r="BE53">
        <v>2.0370667520550338E-3</v>
      </c>
      <c r="BF53">
        <v>1.5594484284520149E-2</v>
      </c>
      <c r="BG53">
        <v>1.3836054131388664E-2</v>
      </c>
      <c r="BH53">
        <v>3.747463761101244E-4</v>
      </c>
      <c r="BI53">
        <v>2.8539925642689923E-4</v>
      </c>
      <c r="BJ53">
        <v>4.7319813165813684E-4</v>
      </c>
      <c r="BK53">
        <v>1.6274408244498773E-4</v>
      </c>
      <c r="BL53">
        <v>3.1046747618339716E-4</v>
      </c>
      <c r="BM53">
        <v>1.5187470252393405E-4</v>
      </c>
      <c r="BN53">
        <v>0.1867406964302063</v>
      </c>
      <c r="BO53">
        <v>4.9380064010620117E-3</v>
      </c>
      <c r="BP53">
        <v>-1.18453917093575E-3</v>
      </c>
      <c r="BQ53">
        <v>7.3447097092866898E-3</v>
      </c>
      <c r="BR53">
        <v>3.2901875674724579E-3</v>
      </c>
      <c r="BS53">
        <v>2.3200226947665215E-2</v>
      </c>
      <c r="BT53">
        <v>0.14059831468173833</v>
      </c>
      <c r="BU53">
        <v>8.5537891297641118E-3</v>
      </c>
      <c r="BV53">
        <v>0.63186150789260864</v>
      </c>
      <c r="BW53">
        <v>2.3646950721740723E-2</v>
      </c>
      <c r="BX53">
        <v>1.0359589941799641E-3</v>
      </c>
      <c r="BY53">
        <v>2.6952976360917091E-2</v>
      </c>
      <c r="BZ53">
        <v>1.1091949418187141E-2</v>
      </c>
      <c r="CA53">
        <v>5.3481960436329246E-2</v>
      </c>
      <c r="CB53">
        <v>0.48864586800002224</v>
      </c>
      <c r="CC53">
        <v>2.7005839537450005E-2</v>
      </c>
      <c r="CD53">
        <v>0.44512081146240234</v>
      </c>
      <c r="CE53">
        <v>1.8708944320678711E-2</v>
      </c>
      <c r="CF53">
        <v>2.2204981651157141E-3</v>
      </c>
      <c r="CG53">
        <v>1.9608266651630402E-2</v>
      </c>
      <c r="CH53">
        <v>7.8017618507146835E-3</v>
      </c>
      <c r="CI53">
        <v>3.0281733488664031E-2</v>
      </c>
      <c r="CJ53">
        <v>0.34804830234623507</v>
      </c>
      <c r="CK53">
        <v>1.8451301379734747E-2</v>
      </c>
    </row>
    <row r="54" spans="1:89" x14ac:dyDescent="0.2">
      <c r="A54">
        <v>1965</v>
      </c>
      <c r="B54">
        <v>1</v>
      </c>
      <c r="C54">
        <v>0.13986536268294195</v>
      </c>
      <c r="D54">
        <v>1.8641556584419967E-2</v>
      </c>
      <c r="E54">
        <v>4.7255213606750966E-2</v>
      </c>
      <c r="F54">
        <v>3.3189878167713752E-2</v>
      </c>
      <c r="G54">
        <v>8.5027073426268571E-2</v>
      </c>
      <c r="H54">
        <v>0.60504122210548594</v>
      </c>
      <c r="I54">
        <v>7.0979693426418966E-2</v>
      </c>
      <c r="J54">
        <v>0.80864384770393372</v>
      </c>
      <c r="K54">
        <v>0.12853725254535675</v>
      </c>
      <c r="L54">
        <v>2.0063878037035465E-2</v>
      </c>
      <c r="M54">
        <v>3.9886050391942263E-2</v>
      </c>
      <c r="N54">
        <v>3.0014094896614552E-2</v>
      </c>
      <c r="O54">
        <v>6.4600145909935236E-2</v>
      </c>
      <c r="P54">
        <v>0.46370185367784045</v>
      </c>
      <c r="Q54">
        <v>6.1840558275370369E-2</v>
      </c>
      <c r="R54">
        <v>0.36479727923870087</v>
      </c>
      <c r="S54">
        <v>0.10904435813426971</v>
      </c>
      <c r="T54">
        <v>1.7378893739078194E-2</v>
      </c>
      <c r="U54">
        <v>2.0744164008647203E-2</v>
      </c>
      <c r="V54">
        <v>2.245942410081625E-2</v>
      </c>
      <c r="W54">
        <v>3.1745285843499005E-2</v>
      </c>
      <c r="X54">
        <v>0.1189659147187512</v>
      </c>
      <c r="Y54">
        <v>4.4459240265246142E-2</v>
      </c>
      <c r="Z54">
        <v>0.26558132469654083</v>
      </c>
      <c r="AA54">
        <v>9.8548352718353271E-2</v>
      </c>
      <c r="AB54">
        <v>1.406470246729441E-2</v>
      </c>
      <c r="AC54">
        <v>1.4702955726534128E-2</v>
      </c>
      <c r="AD54">
        <v>1.8981752917170525E-2</v>
      </c>
      <c r="AE54">
        <v>2.1550362755078822E-2</v>
      </c>
      <c r="AF54">
        <v>6.1019768548066303E-2</v>
      </c>
      <c r="AG54">
        <v>3.6713422666435555E-2</v>
      </c>
      <c r="AH54">
        <v>0.12879593670368195</v>
      </c>
      <c r="AI54">
        <v>6.9859813898801804E-2</v>
      </c>
      <c r="AJ54">
        <v>6.3929108873708174E-3</v>
      </c>
      <c r="AK54">
        <v>5.7928443129640073E-3</v>
      </c>
      <c r="AL54">
        <v>9.6484990790486336E-3</v>
      </c>
      <c r="AM54">
        <v>6.0754535224987194E-3</v>
      </c>
      <c r="AN54">
        <v>1.4399959447578603E-2</v>
      </c>
      <c r="AO54">
        <v>1.6626453314424416E-2</v>
      </c>
      <c r="AP54">
        <v>9.3676712363958359E-2</v>
      </c>
      <c r="AQ54">
        <v>5.7511806488037109E-2</v>
      </c>
      <c r="AR54">
        <v>4.4350374664645642E-3</v>
      </c>
      <c r="AS54">
        <v>3.8181926793185994E-3</v>
      </c>
      <c r="AT54">
        <v>6.212656619027257E-3</v>
      </c>
      <c r="AU54">
        <v>3.6609076560125686E-3</v>
      </c>
      <c r="AV54">
        <v>8.4182838761072271E-3</v>
      </c>
      <c r="AW54">
        <v>9.6198266403925009E-3</v>
      </c>
      <c r="AX54">
        <v>4.4957540929317474E-2</v>
      </c>
      <c r="AY54">
        <v>3.4357935190200806E-2</v>
      </c>
      <c r="AZ54">
        <v>1.8021530340774916E-3</v>
      </c>
      <c r="BA54">
        <v>1.3896941145503661E-3</v>
      </c>
      <c r="BB54">
        <v>2.1307703573256731E-3</v>
      </c>
      <c r="BC54">
        <v>1.0071395554405171E-3</v>
      </c>
      <c r="BD54">
        <v>2.3144784301913942E-3</v>
      </c>
      <c r="BE54">
        <v>1.9553710678954475E-3</v>
      </c>
      <c r="BF54">
        <v>1.5801701694726944E-2</v>
      </c>
      <c r="BG54">
        <v>1.3850115705281496E-2</v>
      </c>
      <c r="BH54">
        <v>4.623072254617E-4</v>
      </c>
      <c r="BI54">
        <v>3.1457997192774201E-4</v>
      </c>
      <c r="BJ54">
        <v>5.1982607692480087E-4</v>
      </c>
      <c r="BK54">
        <v>1.7824123415266513E-4</v>
      </c>
      <c r="BL54">
        <v>3.1958308502263489E-4</v>
      </c>
      <c r="BM54">
        <v>1.5704833365551792E-4</v>
      </c>
      <c r="BN54">
        <v>0.19135615229606628</v>
      </c>
      <c r="BO54">
        <v>5.1763877272605896E-3</v>
      </c>
      <c r="BP54">
        <v>-1.0540041839703918E-3</v>
      </c>
      <c r="BQ54">
        <v>7.306715939193964E-3</v>
      </c>
      <c r="BR54">
        <v>3.1145932152867317E-3</v>
      </c>
      <c r="BS54">
        <v>2.3496934212744236E-2</v>
      </c>
      <c r="BT54">
        <v>0.14505959150029382</v>
      </c>
      <c r="BU54">
        <v>8.2559395896081005E-3</v>
      </c>
      <c r="BV54">
        <v>0.63520272076129913</v>
      </c>
      <c r="BW54">
        <v>3.0821004548672232E-2</v>
      </c>
      <c r="BX54">
        <v>1.2626628453417735E-3</v>
      </c>
      <c r="BY54">
        <v>2.6511049598103763E-2</v>
      </c>
      <c r="BZ54">
        <v>1.0730454066897502E-2</v>
      </c>
      <c r="CA54">
        <v>5.3281787582769566E-2</v>
      </c>
      <c r="CB54">
        <v>0.48526078981564957</v>
      </c>
      <c r="CC54">
        <v>2.7334970732257925E-2</v>
      </c>
      <c r="CD54">
        <v>0.44384656846523285</v>
      </c>
      <c r="CE54">
        <v>1.9492894411087036E-2</v>
      </c>
      <c r="CF54">
        <v>2.6849842979572713E-3</v>
      </c>
      <c r="CG54">
        <v>1.9141886383295059E-2</v>
      </c>
      <c r="CH54">
        <v>7.5546707957983017E-3</v>
      </c>
      <c r="CI54">
        <v>3.2854860066436231E-2</v>
      </c>
      <c r="CJ54">
        <v>0.34384392249687973</v>
      </c>
      <c r="CK54">
        <v>1.8273334472333758E-2</v>
      </c>
    </row>
    <row r="55" spans="1:89" x14ac:dyDescent="0.2">
      <c r="A55">
        <v>1966</v>
      </c>
      <c r="B55">
        <v>1</v>
      </c>
      <c r="C55">
        <v>0.13483051955699921</v>
      </c>
      <c r="D55">
        <v>1.9670671783387661E-2</v>
      </c>
      <c r="E55">
        <v>4.5338725671172142E-2</v>
      </c>
      <c r="F55">
        <v>3.1952578574419022E-2</v>
      </c>
      <c r="G55">
        <v>9.1584555804729462E-2</v>
      </c>
      <c r="H55">
        <v>0.60785414339385935</v>
      </c>
      <c r="I55">
        <v>6.8768787520304214E-2</v>
      </c>
      <c r="J55">
        <v>0.80402839183807373</v>
      </c>
      <c r="K55">
        <v>0.12941575050354004</v>
      </c>
      <c r="L55">
        <v>2.0594140980392694E-2</v>
      </c>
      <c r="M55">
        <v>3.8070003502070904E-2</v>
      </c>
      <c r="N55">
        <v>2.9013579711318016E-2</v>
      </c>
      <c r="O55">
        <v>6.7790914326906204E-2</v>
      </c>
      <c r="P55">
        <v>0.45826648895638544</v>
      </c>
      <c r="Q55">
        <v>6.0877483589476755E-2</v>
      </c>
      <c r="R55">
        <v>0.36145606637001038</v>
      </c>
      <c r="S55">
        <v>0.10913890600204468</v>
      </c>
      <c r="T55">
        <v>1.7444670549593866E-2</v>
      </c>
      <c r="U55">
        <v>1.9394497387111187E-2</v>
      </c>
      <c r="V55">
        <v>2.1705999970436096E-2</v>
      </c>
      <c r="W55">
        <v>3.2362927682697773E-2</v>
      </c>
      <c r="X55">
        <v>0.11771831156250691</v>
      </c>
      <c r="Y55">
        <v>4.3690750770898117E-2</v>
      </c>
      <c r="Z55">
        <v>0.26328638195991516</v>
      </c>
      <c r="AA55">
        <v>9.8727554082870483E-2</v>
      </c>
      <c r="AB55">
        <v>1.3955262606032193E-2</v>
      </c>
      <c r="AC55">
        <v>1.3663057005032897E-2</v>
      </c>
      <c r="AD55">
        <v>1.830243319272995E-2</v>
      </c>
      <c r="AE55">
        <v>2.1716050570830703E-2</v>
      </c>
      <c r="AF55">
        <v>6.0981731694855455E-2</v>
      </c>
      <c r="AG55">
        <v>3.5940287336043354E-2</v>
      </c>
      <c r="AH55">
        <v>0.12819424271583557</v>
      </c>
      <c r="AI55">
        <v>7.0604100823402405E-2</v>
      </c>
      <c r="AJ55">
        <v>6.5539454517420381E-3</v>
      </c>
      <c r="AK55">
        <v>5.4455985664390028E-3</v>
      </c>
      <c r="AL55">
        <v>9.2241698876023293E-3</v>
      </c>
      <c r="AM55">
        <v>6.0677737928926945E-3</v>
      </c>
      <c r="AN55">
        <v>1.4230762512583534E-2</v>
      </c>
      <c r="AO55">
        <v>1.6067890196878216E-2</v>
      </c>
      <c r="AP55">
        <v>9.3473486602306366E-2</v>
      </c>
      <c r="AQ55">
        <v>5.7570181787014008E-2</v>
      </c>
      <c r="AR55">
        <v>4.5403842814266682E-3</v>
      </c>
      <c r="AS55">
        <v>3.6197589943185449E-3</v>
      </c>
      <c r="AT55">
        <v>6.0915346257388592E-3</v>
      </c>
      <c r="AU55">
        <v>3.647862933576107E-3</v>
      </c>
      <c r="AV55">
        <v>8.5209878895119683E-3</v>
      </c>
      <c r="AW55">
        <v>9.4827732094409957E-3</v>
      </c>
      <c r="AX55">
        <v>4.5336969196796417E-2</v>
      </c>
      <c r="AY55">
        <v>3.444250300526619E-2</v>
      </c>
      <c r="AZ55">
        <v>1.9482584102661349E-3</v>
      </c>
      <c r="BA55">
        <v>1.5267593698808923E-3</v>
      </c>
      <c r="BB55">
        <v>2.1803067065775394E-3</v>
      </c>
      <c r="BC55">
        <v>1.0395609424449503E-3</v>
      </c>
      <c r="BD55">
        <v>2.3258343456559233E-3</v>
      </c>
      <c r="BE55">
        <v>1.8737455581417889E-3</v>
      </c>
      <c r="BF55">
        <v>1.6008919104933739E-2</v>
      </c>
      <c r="BG55">
        <v>1.3864177279174328E-2</v>
      </c>
      <c r="BH55">
        <v>5.498680748132756E-4</v>
      </c>
      <c r="BI55">
        <v>3.4376068742858479E-4</v>
      </c>
      <c r="BJ55">
        <v>5.664540221914649E-4</v>
      </c>
      <c r="BK55">
        <v>1.9373838586034253E-4</v>
      </c>
      <c r="BL55">
        <v>3.2869927018206293E-4</v>
      </c>
      <c r="BM55">
        <v>1.6222138846691157E-4</v>
      </c>
      <c r="BN55">
        <v>0.19597160816192627</v>
      </c>
      <c r="BO55">
        <v>5.4147690534591675E-3</v>
      </c>
      <c r="BP55">
        <v>-9.2346919700503349E-4</v>
      </c>
      <c r="BQ55">
        <v>7.2687221691012383E-3</v>
      </c>
      <c r="BR55">
        <v>2.9389988631010056E-3</v>
      </c>
      <c r="BS55">
        <v>2.3793641477823257E-2</v>
      </c>
      <c r="BT55">
        <v>0.14951853824986472</v>
      </c>
      <c r="BU55">
        <v>7.9604201184366678E-3</v>
      </c>
      <c r="BV55">
        <v>0.63854393362998962</v>
      </c>
      <c r="BW55">
        <v>2.5691613554954529E-2</v>
      </c>
      <c r="BX55">
        <v>2.2260012337937951E-3</v>
      </c>
      <c r="BY55">
        <v>2.5944228284060955E-2</v>
      </c>
      <c r="BZ55">
        <v>1.0246578603982925E-2</v>
      </c>
      <c r="CA55">
        <v>5.9221628122031689E-2</v>
      </c>
      <c r="CB55">
        <v>0.48915843139249399</v>
      </c>
      <c r="CC55">
        <v>2.6055437188264609E-2</v>
      </c>
      <c r="CD55">
        <v>0.44257232546806335</v>
      </c>
      <c r="CE55">
        <v>2.0276844501495361E-2</v>
      </c>
      <c r="CF55">
        <v>3.1494704307988286E-3</v>
      </c>
      <c r="CG55">
        <v>1.8675506114959717E-2</v>
      </c>
      <c r="CH55">
        <v>7.3075797408819199E-3</v>
      </c>
      <c r="CI55">
        <v>3.5427986644208431E-2</v>
      </c>
      <c r="CJ55">
        <v>0.33963990367456454</v>
      </c>
      <c r="CK55">
        <v>1.8095006537892627E-2</v>
      </c>
    </row>
    <row r="56" spans="1:89" x14ac:dyDescent="0.2">
      <c r="A56">
        <v>1967</v>
      </c>
      <c r="B56">
        <v>1</v>
      </c>
      <c r="C56">
        <v>0.12696812860667706</v>
      </c>
      <c r="D56">
        <v>2.1730493986979127E-2</v>
      </c>
      <c r="E56">
        <v>4.5253218617290258E-2</v>
      </c>
      <c r="F56">
        <v>3.1192533206194639E-2</v>
      </c>
      <c r="G56">
        <v>9.3082526233047247E-2</v>
      </c>
      <c r="H56">
        <v>0.61555152870242424</v>
      </c>
      <c r="I56">
        <v>6.622156482662131E-2</v>
      </c>
      <c r="J56">
        <v>0.79479961097240448</v>
      </c>
      <c r="K56">
        <v>0.12163015455007553</v>
      </c>
      <c r="L56">
        <v>2.2033937217202038E-2</v>
      </c>
      <c r="M56">
        <v>3.8182700285688043E-2</v>
      </c>
      <c r="N56">
        <v>2.8330601286143064E-2</v>
      </c>
      <c r="O56">
        <v>6.3513095723465085E-2</v>
      </c>
      <c r="P56">
        <v>0.4624451333899503</v>
      </c>
      <c r="Q56">
        <v>5.8663974491834123E-2</v>
      </c>
      <c r="R56">
        <v>0.353791244328022</v>
      </c>
      <c r="S56">
        <v>0.10222361981868744</v>
      </c>
      <c r="T56">
        <v>1.7935324140125886E-2</v>
      </c>
      <c r="U56">
        <v>1.9035732839256525E-2</v>
      </c>
      <c r="V56">
        <v>2.1290725097060204E-2</v>
      </c>
      <c r="W56">
        <v>2.900927746668458E-2</v>
      </c>
      <c r="X56">
        <v>0.12186694753151946</v>
      </c>
      <c r="Y56">
        <v>4.2429619442852208E-2</v>
      </c>
      <c r="Z56">
        <v>0.25669292360544205</v>
      </c>
      <c r="AA56">
        <v>9.2647796496748924E-2</v>
      </c>
      <c r="AB56">
        <v>1.4467800647253171E-2</v>
      </c>
      <c r="AC56">
        <v>1.3540256186388433E-2</v>
      </c>
      <c r="AD56">
        <v>1.8073029350489378E-2</v>
      </c>
      <c r="AE56">
        <v>1.8811608082614839E-2</v>
      </c>
      <c r="AF56">
        <v>6.3880527281888866E-2</v>
      </c>
      <c r="AG56">
        <v>3.5271906986146129E-2</v>
      </c>
      <c r="AH56">
        <v>0.12431029230356216</v>
      </c>
      <c r="AI56">
        <v>6.528010219335556E-2</v>
      </c>
      <c r="AJ56">
        <v>6.9232606256264262E-3</v>
      </c>
      <c r="AK56">
        <v>5.562246311455965E-3</v>
      </c>
      <c r="AL56">
        <v>9.5163320656865835E-3</v>
      </c>
      <c r="AM56">
        <v>5.372907588025555E-3</v>
      </c>
      <c r="AN56">
        <v>1.5338378297650595E-2</v>
      </c>
      <c r="AO56">
        <v>1.6317065054414454E-2</v>
      </c>
      <c r="AP56">
        <v>9.0286878868937492E-2</v>
      </c>
      <c r="AQ56">
        <v>5.3470221348106861E-2</v>
      </c>
      <c r="AR56">
        <v>4.843180846364703E-3</v>
      </c>
      <c r="AS56">
        <v>3.8159713221830316E-3</v>
      </c>
      <c r="AT56">
        <v>6.3180512515828013E-3</v>
      </c>
      <c r="AU56">
        <v>3.2903085884754546E-3</v>
      </c>
      <c r="AV56">
        <v>8.9723849126557287E-3</v>
      </c>
      <c r="AW56">
        <v>9.5767598210414473E-3</v>
      </c>
      <c r="AX56">
        <v>4.2901080101728439E-2</v>
      </c>
      <c r="AY56">
        <v>3.1700602732598782E-2</v>
      </c>
      <c r="AZ56">
        <v>2.1051734729553573E-3</v>
      </c>
      <c r="BA56">
        <v>1.4523891823046142E-3</v>
      </c>
      <c r="BB56">
        <v>2.3932424373924732E-3</v>
      </c>
      <c r="BC56">
        <v>9.897882591758389E-4</v>
      </c>
      <c r="BD56">
        <v>2.3407618267074271E-3</v>
      </c>
      <c r="BE56">
        <v>1.9191219668582503E-3</v>
      </c>
      <c r="BF56">
        <v>1.4627489726990461E-2</v>
      </c>
      <c r="BG56">
        <v>1.2183263199403882E-2</v>
      </c>
      <c r="BH56">
        <v>6.0479616206521314E-4</v>
      </c>
      <c r="BI56">
        <v>3.5301928687658801E-4</v>
      </c>
      <c r="BJ56">
        <v>7.4897818558383733E-4</v>
      </c>
      <c r="BK56">
        <v>2.3593849982717074E-4</v>
      </c>
      <c r="BL56">
        <v>3.4050319731054819E-4</v>
      </c>
      <c r="BM56">
        <v>1.609912425348254E-4</v>
      </c>
      <c r="BN56">
        <v>0.20520038902759552</v>
      </c>
      <c r="BO56">
        <v>5.3379740566015244E-3</v>
      </c>
      <c r="BP56">
        <v>-3.0344323022291064E-4</v>
      </c>
      <c r="BQ56">
        <v>7.0705183316022158E-3</v>
      </c>
      <c r="BR56">
        <v>2.8619319200515747E-3</v>
      </c>
      <c r="BS56">
        <v>2.9569430509582162E-2</v>
      </c>
      <c r="BT56">
        <v>0.1530390858480955</v>
      </c>
      <c r="BU56">
        <v>7.6248997991656365E-3</v>
      </c>
      <c r="BV56">
        <v>0.646208755671978</v>
      </c>
      <c r="BW56">
        <v>2.4744508787989616E-2</v>
      </c>
      <c r="BX56">
        <v>3.7951698468532413E-3</v>
      </c>
      <c r="BY56">
        <v>2.6217485778033733E-2</v>
      </c>
      <c r="BZ56">
        <v>9.9018081091344357E-3</v>
      </c>
      <c r="CA56">
        <v>6.4073248766362667E-2</v>
      </c>
      <c r="CB56">
        <v>0.4927684815995651</v>
      </c>
      <c r="CC56">
        <v>2.47080449551088E-2</v>
      </c>
      <c r="CD56">
        <v>0.44100836664438248</v>
      </c>
      <c r="CE56">
        <v>1.9406534731388092E-2</v>
      </c>
      <c r="CF56">
        <v>4.098613077076152E-3</v>
      </c>
      <c r="CG56">
        <v>1.9146967446431518E-2</v>
      </c>
      <c r="CH56">
        <v>7.0398761890828609E-3</v>
      </c>
      <c r="CI56">
        <v>3.4503818256780505E-2</v>
      </c>
      <c r="CJ56">
        <v>0.33972952737357343</v>
      </c>
      <c r="CK56">
        <v>1.7083013533839321E-2</v>
      </c>
    </row>
    <row r="57" spans="1:89" x14ac:dyDescent="0.2">
      <c r="A57">
        <v>1968</v>
      </c>
      <c r="B57">
        <v>1</v>
      </c>
      <c r="C57">
        <v>0.1213310300372541</v>
      </c>
      <c r="D57">
        <v>2.3116492142435163E-2</v>
      </c>
      <c r="E57">
        <v>4.3962538591586053E-2</v>
      </c>
      <c r="F57">
        <v>3.0205761431716383E-2</v>
      </c>
      <c r="G57">
        <v>9.4662137213163078E-2</v>
      </c>
      <c r="H57">
        <v>0.62266465588230069</v>
      </c>
      <c r="I57">
        <v>6.4057366831792667E-2</v>
      </c>
      <c r="J57">
        <v>0.79190213605761528</v>
      </c>
      <c r="K57">
        <v>0.11611774004995823</v>
      </c>
      <c r="L57">
        <v>2.313849404163193E-2</v>
      </c>
      <c r="M57">
        <v>3.6914848780725151E-2</v>
      </c>
      <c r="N57">
        <v>2.7484109974466264E-2</v>
      </c>
      <c r="O57">
        <v>6.356600095750764E-2</v>
      </c>
      <c r="P57">
        <v>0.46781194461719378</v>
      </c>
      <c r="Q57">
        <v>5.6869006993013768E-2</v>
      </c>
      <c r="R57">
        <v>0.34952784515917301</v>
      </c>
      <c r="S57">
        <v>9.8019586876034737E-2</v>
      </c>
      <c r="T57">
        <v>1.8462150830600876E-2</v>
      </c>
      <c r="U57">
        <v>1.8547405488789082E-2</v>
      </c>
      <c r="V57">
        <v>2.0848227199167013E-2</v>
      </c>
      <c r="W57">
        <v>2.8336435672827065E-2</v>
      </c>
      <c r="X57">
        <v>0.12376329268402014</v>
      </c>
      <c r="Y57">
        <v>4.1550739895752038E-2</v>
      </c>
      <c r="Z57">
        <v>0.25258154235780239</v>
      </c>
      <c r="AA57">
        <v>8.8698105420917273E-2</v>
      </c>
      <c r="AB57">
        <v>1.4901274371368345E-2</v>
      </c>
      <c r="AC57">
        <v>1.3087861560052261E-2</v>
      </c>
      <c r="AD57">
        <v>1.7744669574312866E-2</v>
      </c>
      <c r="AE57">
        <v>1.8120238004485145E-2</v>
      </c>
      <c r="AF57">
        <v>6.5387314470888122E-2</v>
      </c>
      <c r="AG57">
        <v>3.4642080869355232E-2</v>
      </c>
      <c r="AH57">
        <v>0.12180415168404579</v>
      </c>
      <c r="AI57">
        <v>6.1919072642922401E-2</v>
      </c>
      <c r="AJ57">
        <v>7.1807067852205364E-3</v>
      </c>
      <c r="AK57">
        <v>5.5975556460907683E-3</v>
      </c>
      <c r="AL57">
        <v>9.3451919383369386E-3</v>
      </c>
      <c r="AM57">
        <v>5.9487858598004095E-3</v>
      </c>
      <c r="AN57">
        <v>1.5706767075854538E-2</v>
      </c>
      <c r="AO57">
        <v>1.6106069307469346E-2</v>
      </c>
      <c r="AP57">
        <v>8.8270658161491156E-2</v>
      </c>
      <c r="AQ57">
        <v>5.0990603165701032E-2</v>
      </c>
      <c r="AR57">
        <v>5.1041644783254014E-3</v>
      </c>
      <c r="AS57">
        <v>3.848881207886734E-3</v>
      </c>
      <c r="AT57">
        <v>6.2611497414764017E-3</v>
      </c>
      <c r="AU57">
        <v>3.511447635901277E-3</v>
      </c>
      <c r="AV57">
        <v>9.0280668881227138E-3</v>
      </c>
      <c r="AW57">
        <v>9.5263469631114168E-3</v>
      </c>
      <c r="AX57">
        <v>4.172358475625515E-2</v>
      </c>
      <c r="AY57">
        <v>3.0250017764046788E-2</v>
      </c>
      <c r="AZ57">
        <v>2.2448640884249471E-3</v>
      </c>
      <c r="BA57">
        <v>1.5331583822444372E-3</v>
      </c>
      <c r="BB57">
        <v>2.3742284975014627E-3</v>
      </c>
      <c r="BC57">
        <v>1.0433049183120602E-3</v>
      </c>
      <c r="BD57">
        <v>2.3920622993544804E-3</v>
      </c>
      <c r="BE57">
        <v>1.885947386194997E-3</v>
      </c>
      <c r="BF57">
        <v>1.4171037240885198E-2</v>
      </c>
      <c r="BG57">
        <v>1.1488137592095882E-2</v>
      </c>
      <c r="BH57">
        <v>6.7569060595928931E-4</v>
      </c>
      <c r="BI57">
        <v>3.900470475741713E-4</v>
      </c>
      <c r="BJ57">
        <v>7.7184492329251952E-4</v>
      </c>
      <c r="BK57">
        <v>3.1987275860956288E-4</v>
      </c>
      <c r="BL57">
        <v>3.6366160238953451E-4</v>
      </c>
      <c r="BM57">
        <v>1.617829647701041E-4</v>
      </c>
      <c r="BN57">
        <v>0.20809786394238472</v>
      </c>
      <c r="BO57">
        <v>5.213289987295866E-3</v>
      </c>
      <c r="BP57">
        <v>-2.2001899196766317E-5</v>
      </c>
      <c r="BQ57">
        <v>7.0476898108609021E-3</v>
      </c>
      <c r="BR57">
        <v>2.7216514572501183E-3</v>
      </c>
      <c r="BS57">
        <v>3.1096136255655438E-2</v>
      </c>
      <c r="BT57">
        <v>0.15479242859235479</v>
      </c>
      <c r="BU57">
        <v>7.2486425115309968E-3</v>
      </c>
      <c r="BV57">
        <v>0.65047215484082699</v>
      </c>
      <c r="BW57">
        <v>2.3311443161219358E-2</v>
      </c>
      <c r="BX57">
        <v>4.6543413118342869E-3</v>
      </c>
      <c r="BY57">
        <v>2.5415133102796972E-2</v>
      </c>
      <c r="BZ57">
        <v>9.3575342325493693E-3</v>
      </c>
      <c r="CA57">
        <v>6.6325701540336013E-2</v>
      </c>
      <c r="CB57">
        <v>0.49800457470025611</v>
      </c>
      <c r="CC57">
        <v>2.3403415434065045E-2</v>
      </c>
      <c r="CD57">
        <v>0.44237429089844227</v>
      </c>
      <c r="CE57">
        <v>1.8098153173923492E-2</v>
      </c>
      <c r="CF57">
        <v>4.6763432110310532E-3</v>
      </c>
      <c r="CG57">
        <v>1.836744329193607E-2</v>
      </c>
      <c r="CH57">
        <v>6.6358827752992511E-3</v>
      </c>
      <c r="CI57">
        <v>3.5229565284680575E-2</v>
      </c>
      <c r="CJ57">
        <v>0.34321223393293349</v>
      </c>
      <c r="CK57">
        <v>1.6154685097501911E-2</v>
      </c>
    </row>
    <row r="58" spans="1:89" x14ac:dyDescent="0.2">
      <c r="A58">
        <v>1969</v>
      </c>
      <c r="B58">
        <v>1</v>
      </c>
      <c r="C58">
        <v>0.10852048953529447</v>
      </c>
      <c r="D58">
        <v>2.5865246760076843E-2</v>
      </c>
      <c r="E58">
        <v>4.3341456534108147E-2</v>
      </c>
      <c r="F58">
        <v>2.9337701707845554E-2</v>
      </c>
      <c r="G58">
        <v>9.8609412991208956E-2</v>
      </c>
      <c r="H58">
        <v>0.63235371776385352</v>
      </c>
      <c r="I58">
        <v>6.1971954058444821E-2</v>
      </c>
      <c r="J58">
        <v>0.78807488363236189</v>
      </c>
      <c r="K58">
        <v>0.10341426776722074</v>
      </c>
      <c r="L58">
        <v>2.5679387163108913E-2</v>
      </c>
      <c r="M58">
        <v>3.6393774222233333E-2</v>
      </c>
      <c r="N58">
        <v>2.6527214417001233E-2</v>
      </c>
      <c r="O58">
        <v>6.589184953190852E-2</v>
      </c>
      <c r="P58">
        <v>0.47540837644609235</v>
      </c>
      <c r="Q58">
        <v>5.4760016715055496E-2</v>
      </c>
      <c r="R58">
        <v>0.3400351875461638</v>
      </c>
      <c r="S58">
        <v>8.6095551494508982E-2</v>
      </c>
      <c r="T58">
        <v>2.0074397632924956E-2</v>
      </c>
      <c r="U58">
        <v>1.823831454385072E-2</v>
      </c>
      <c r="V58">
        <v>2.002432884182781E-2</v>
      </c>
      <c r="W58">
        <v>2.8115921100834385E-2</v>
      </c>
      <c r="X58">
        <v>0.12750042569622108</v>
      </c>
      <c r="Y58">
        <v>3.9986241907731729E-2</v>
      </c>
      <c r="Z58">
        <v>0.24228384857997298</v>
      </c>
      <c r="AA58">
        <v>7.7693131170235574E-2</v>
      </c>
      <c r="AB58">
        <v>1.604783892071282E-2</v>
      </c>
      <c r="AC58">
        <v>1.2743509163556155E-2</v>
      </c>
      <c r="AD58">
        <v>1.7159109440399334E-2</v>
      </c>
      <c r="AE58">
        <v>1.7971785047848243E-2</v>
      </c>
      <c r="AF58">
        <v>6.700343391609502E-2</v>
      </c>
      <c r="AG58">
        <v>3.3665037135808887E-2</v>
      </c>
      <c r="AH58">
        <v>0.11377002205699682</v>
      </c>
      <c r="AI58">
        <v>5.3882912266999483E-2</v>
      </c>
      <c r="AJ58">
        <v>7.8635439599565871E-3</v>
      </c>
      <c r="AK58">
        <v>5.4973522310319822E-3</v>
      </c>
      <c r="AL58">
        <v>9.103576754569076E-3</v>
      </c>
      <c r="AM58">
        <v>5.0277456666663056E-3</v>
      </c>
      <c r="AN58">
        <v>1.6322179803159354E-2</v>
      </c>
      <c r="AO58">
        <v>1.6072708431943927E-2</v>
      </c>
      <c r="AP58">
        <v>8.1729628494940698E-2</v>
      </c>
      <c r="AQ58">
        <v>4.4458899472374469E-2</v>
      </c>
      <c r="AR58">
        <v>5.6621561275278509E-3</v>
      </c>
      <c r="AS58">
        <v>3.7702530121350719E-3</v>
      </c>
      <c r="AT58">
        <v>6.105190455855336E-3</v>
      </c>
      <c r="AU58">
        <v>2.8665696158896026E-3</v>
      </c>
      <c r="AV58">
        <v>9.1827177132881369E-3</v>
      </c>
      <c r="AW58">
        <v>9.6838421956409113E-3</v>
      </c>
      <c r="AX58">
        <v>3.8094896357506514E-2</v>
      </c>
      <c r="AY58">
        <v>2.6346012309659272E-2</v>
      </c>
      <c r="AZ58">
        <v>2.5859722099994542E-3</v>
      </c>
      <c r="BA58">
        <v>1.5073850964881785E-3</v>
      </c>
      <c r="BB58">
        <v>2.1878071565879509E-3</v>
      </c>
      <c r="BC58">
        <v>9.1574338352984341E-4</v>
      </c>
      <c r="BD58">
        <v>2.529827638051727E-3</v>
      </c>
      <c r="BE58">
        <v>2.02214690574968E-3</v>
      </c>
      <c r="BF58">
        <v>1.304325633100234E-2</v>
      </c>
      <c r="BG58">
        <v>1.0423103769426234E-2</v>
      </c>
      <c r="BH58">
        <v>8.0572495711095371E-4</v>
      </c>
      <c r="BI58">
        <v>3.6161458278627379E-4</v>
      </c>
      <c r="BJ58">
        <v>6.8247025501477765E-4</v>
      </c>
      <c r="BK58">
        <v>2.0000262776420641E-4</v>
      </c>
      <c r="BL58">
        <v>3.9519062232280062E-4</v>
      </c>
      <c r="BM58">
        <v>1.7514985907290294E-4</v>
      </c>
      <c r="BN58">
        <v>0.21192511636763811</v>
      </c>
      <c r="BO58">
        <v>5.1062217680737376E-3</v>
      </c>
      <c r="BP58">
        <v>1.8585959696792997E-4</v>
      </c>
      <c r="BQ58">
        <v>6.9476823118748143E-3</v>
      </c>
      <c r="BR58">
        <v>2.8104872908443213E-3</v>
      </c>
      <c r="BS58">
        <v>3.2717563459300436E-2</v>
      </c>
      <c r="BT58">
        <v>0.15688190803591637</v>
      </c>
      <c r="BU58">
        <v>7.2753706252341134E-3</v>
      </c>
      <c r="BV58">
        <v>0.6599648124538362</v>
      </c>
      <c r="BW58">
        <v>2.2424938040785491E-2</v>
      </c>
      <c r="BX58">
        <v>5.7908491271518869E-3</v>
      </c>
      <c r="BY58">
        <v>2.5103141990257427E-2</v>
      </c>
      <c r="BZ58">
        <v>9.3133728660177439E-3</v>
      </c>
      <c r="CA58">
        <v>7.0493491890374571E-2</v>
      </c>
      <c r="CB58">
        <v>0.50397942644622418</v>
      </c>
      <c r="CC58">
        <v>2.2859577772121314E-2</v>
      </c>
      <c r="CD58">
        <v>0.44803969608619809</v>
      </c>
      <c r="CE58">
        <v>1.7318716272711754E-2</v>
      </c>
      <c r="CF58">
        <v>5.604989530183957E-3</v>
      </c>
      <c r="CG58">
        <v>1.8155459678382613E-2</v>
      </c>
      <c r="CH58">
        <v>6.5028855751734227E-3</v>
      </c>
      <c r="CI58">
        <v>3.7775928431074135E-2</v>
      </c>
      <c r="CJ58">
        <v>0.34709709290883095</v>
      </c>
      <c r="CK58">
        <v>1.5584632648364054E-2</v>
      </c>
    </row>
    <row r="59" spans="1:89" x14ac:dyDescent="0.2">
      <c r="A59">
        <v>1970</v>
      </c>
      <c r="B59">
        <v>1</v>
      </c>
      <c r="C59">
        <v>9.7009734337916598E-2</v>
      </c>
      <c r="D59">
        <v>2.8836347042670241E-2</v>
      </c>
      <c r="E59">
        <v>4.3391243227233645E-2</v>
      </c>
      <c r="F59">
        <v>2.9164706204028334E-2</v>
      </c>
      <c r="G59">
        <v>0.10355587722006021</v>
      </c>
      <c r="H59">
        <v>0.63764600808770489</v>
      </c>
      <c r="I59">
        <v>6.0396070161568033E-2</v>
      </c>
      <c r="J59">
        <v>0.7894428304862231</v>
      </c>
      <c r="K59">
        <v>9.2571744811721146E-2</v>
      </c>
      <c r="L59">
        <v>2.9005190069256059E-2</v>
      </c>
      <c r="M59">
        <v>3.696238261545659E-2</v>
      </c>
      <c r="N59">
        <v>2.6502415443246718E-2</v>
      </c>
      <c r="O59">
        <v>6.850565613785875E-2</v>
      </c>
      <c r="P59">
        <v>0.48217917492095042</v>
      </c>
      <c r="Q59">
        <v>5.3716268018413019E-2</v>
      </c>
      <c r="R59">
        <v>0.33629097475204617</v>
      </c>
      <c r="S59">
        <v>7.6117409975267947E-2</v>
      </c>
      <c r="T59">
        <v>2.2618404055265273E-2</v>
      </c>
      <c r="U59">
        <v>1.8769052374409512E-2</v>
      </c>
      <c r="V59">
        <v>2.002280842862092E-2</v>
      </c>
      <c r="W59">
        <v>2.9090629985148553E-2</v>
      </c>
      <c r="X59">
        <v>0.13029982164590892</v>
      </c>
      <c r="Y59">
        <v>3.9372843067380189E-2</v>
      </c>
      <c r="Z59">
        <v>0.23696648271288723</v>
      </c>
      <c r="AA59">
        <v>6.8132587795844302E-2</v>
      </c>
      <c r="AB59">
        <v>1.8040770829884423E-2</v>
      </c>
      <c r="AC59">
        <v>1.3221310282460763E-2</v>
      </c>
      <c r="AD59">
        <v>1.7329946036625188E-2</v>
      </c>
      <c r="AE59">
        <v>1.8724044786722516E-2</v>
      </c>
      <c r="AF59">
        <v>6.8002627477095554E-2</v>
      </c>
      <c r="AG59">
        <v>3.3515191327400065E-2</v>
      </c>
      <c r="AH59">
        <v>0.10811400576494634</v>
      </c>
      <c r="AI59">
        <v>4.629180405754596E-2</v>
      </c>
      <c r="AJ59">
        <v>8.7829826305778624E-3</v>
      </c>
      <c r="AK59">
        <v>5.6633258382134954E-3</v>
      </c>
      <c r="AL59">
        <v>9.5689483241585549E-3</v>
      </c>
      <c r="AM59">
        <v>4.4142648780507443E-3</v>
      </c>
      <c r="AN59">
        <v>1.6512458867669843E-2</v>
      </c>
      <c r="AO59">
        <v>1.6880219323478819E-2</v>
      </c>
      <c r="AP59">
        <v>7.6731918466975912E-2</v>
      </c>
      <c r="AQ59">
        <v>3.8087337234173901E-2</v>
      </c>
      <c r="AR59">
        <v>6.3032909175717577E-3</v>
      </c>
      <c r="AS59">
        <v>3.9029749683550108E-3</v>
      </c>
      <c r="AT59">
        <v>6.4760309960547602E-3</v>
      </c>
      <c r="AU59">
        <v>2.5132861939027862E-3</v>
      </c>
      <c r="AV59">
        <v>9.1211363659772816E-3</v>
      </c>
      <c r="AW59">
        <v>1.0327860434770127E-2</v>
      </c>
      <c r="AX59">
        <v>3.4936017240397632E-2</v>
      </c>
      <c r="AY59">
        <v>2.2624134857323952E-2</v>
      </c>
      <c r="AZ59">
        <v>2.9481538008440111E-3</v>
      </c>
      <c r="BA59">
        <v>1.5435672214891838E-3</v>
      </c>
      <c r="BB59">
        <v>2.3558408829558175E-3</v>
      </c>
      <c r="BC59">
        <v>6.7302873736707625E-4</v>
      </c>
      <c r="BD59">
        <v>2.4908476965861009E-3</v>
      </c>
      <c r="BE59">
        <v>2.3004428291160512E-3</v>
      </c>
      <c r="BF59">
        <v>1.1757901134842541E-2</v>
      </c>
      <c r="BG59">
        <v>9.0245319188397843E-3</v>
      </c>
      <c r="BH59">
        <v>9.1970112899453227E-4</v>
      </c>
      <c r="BI59">
        <v>3.7194645836891027E-4</v>
      </c>
      <c r="BJ59">
        <v>7.7991142029532057E-4</v>
      </c>
      <c r="BK59">
        <v>1.0139141620868486E-4</v>
      </c>
      <c r="BL59">
        <v>3.5371761687539449E-4</v>
      </c>
      <c r="BM59">
        <v>2.0670148984915782E-4</v>
      </c>
      <c r="BN59">
        <v>0.2105571695137769</v>
      </c>
      <c r="BO59">
        <v>4.4379895261954516E-3</v>
      </c>
      <c r="BP59">
        <v>-1.6884302658581873E-4</v>
      </c>
      <c r="BQ59">
        <v>6.4288606117770541E-3</v>
      </c>
      <c r="BR59">
        <v>2.662290760781616E-3</v>
      </c>
      <c r="BS59">
        <v>3.505022108220146E-2</v>
      </c>
      <c r="BT59">
        <v>0.15539848934870937</v>
      </c>
      <c r="BU59">
        <v>6.748145961200107E-3</v>
      </c>
      <c r="BV59">
        <v>0.66370902524795383</v>
      </c>
      <c r="BW59">
        <v>2.0892324362648651E-2</v>
      </c>
      <c r="BX59">
        <v>6.2179429874049674E-3</v>
      </c>
      <c r="BY59">
        <v>2.4622190852824133E-2</v>
      </c>
      <c r="BZ59">
        <v>9.1418977754074149E-3</v>
      </c>
      <c r="CA59">
        <v>7.4465247234911658E-2</v>
      </c>
      <c r="CB59">
        <v>0.50645567742051001</v>
      </c>
      <c r="CC59">
        <v>2.1913736115473748E-2</v>
      </c>
      <c r="CD59">
        <v>0.45315185573417693</v>
      </c>
      <c r="CE59">
        <v>1.6454334836453199E-2</v>
      </c>
      <c r="CF59">
        <v>6.3867860139907862E-3</v>
      </c>
      <c r="CG59">
        <v>1.8193330241047079E-2</v>
      </c>
      <c r="CH59">
        <v>6.4796070146257989E-3</v>
      </c>
      <c r="CI59">
        <v>3.9415026152710197E-2</v>
      </c>
      <c r="CJ59">
        <v>0.35105713318440024</v>
      </c>
      <c r="CK59">
        <v>1.5165645041674057E-2</v>
      </c>
    </row>
    <row r="60" spans="1:89" x14ac:dyDescent="0.2">
      <c r="A60">
        <v>1971</v>
      </c>
      <c r="B60">
        <v>1</v>
      </c>
      <c r="C60">
        <v>9.754158209398156E-2</v>
      </c>
      <c r="D60">
        <v>3.0086726211266068E-2</v>
      </c>
      <c r="E60">
        <v>4.2259260231730877E-2</v>
      </c>
      <c r="F60">
        <v>2.9219178677521995E-2</v>
      </c>
      <c r="G60">
        <v>0.10956124833137437</v>
      </c>
      <c r="H60">
        <v>0.63099221388694637</v>
      </c>
      <c r="I60">
        <v>6.0339783237560944E-2</v>
      </c>
      <c r="J60">
        <v>0.79367038438795134</v>
      </c>
      <c r="K60">
        <v>9.318985280697234E-2</v>
      </c>
      <c r="L60">
        <v>3.0552486584156213E-2</v>
      </c>
      <c r="M60">
        <v>3.619428959882498E-2</v>
      </c>
      <c r="N60">
        <v>2.6722884247647016E-2</v>
      </c>
      <c r="O60">
        <v>7.2509738657572598E-2</v>
      </c>
      <c r="P60">
        <v>0.48032296630164012</v>
      </c>
      <c r="Q60">
        <v>5.4178175188541788E-2</v>
      </c>
      <c r="R60">
        <v>0.33892966542043723</v>
      </c>
      <c r="S60">
        <v>7.6485870085889474E-2</v>
      </c>
      <c r="T60">
        <v>2.3418579146095908E-2</v>
      </c>
      <c r="U60">
        <v>1.8325849559914786E-2</v>
      </c>
      <c r="V60">
        <v>2.0203996180498507E-2</v>
      </c>
      <c r="W60">
        <v>3.0955257325331331E-2</v>
      </c>
      <c r="X60">
        <v>0.12981614129215058</v>
      </c>
      <c r="Y60">
        <v>3.9723965606998098E-2</v>
      </c>
      <c r="Z60">
        <v>0.23890508883050643</v>
      </c>
      <c r="AA60">
        <v>6.8410916508582886E-2</v>
      </c>
      <c r="AB60">
        <v>1.8576127605570036E-2</v>
      </c>
      <c r="AC60">
        <v>1.2982608591755707E-2</v>
      </c>
      <c r="AD60">
        <v>1.752607707567222E-2</v>
      </c>
      <c r="AE60">
        <v>1.9357748737547809E-2</v>
      </c>
      <c r="AF60">
        <v>6.8094813390860751E-2</v>
      </c>
      <c r="AG60">
        <v>3.3956791248794374E-2</v>
      </c>
      <c r="AH60">
        <v>0.10861077945446596</v>
      </c>
      <c r="AI60">
        <v>4.6204481768654659E-2</v>
      </c>
      <c r="AJ60">
        <v>9.027091970182255E-3</v>
      </c>
      <c r="AK60">
        <v>5.5643300445353816E-3</v>
      </c>
      <c r="AL60">
        <v>9.7225611161775305E-3</v>
      </c>
      <c r="AM60">
        <v>4.2195563459017649E-3</v>
      </c>
      <c r="AN60">
        <v>1.6742069481427663E-2</v>
      </c>
      <c r="AO60">
        <v>1.7130688193514359E-2</v>
      </c>
      <c r="AP60">
        <v>7.7050080079061445E-2</v>
      </c>
      <c r="AQ60">
        <v>3.805113186899689E-2</v>
      </c>
      <c r="AR60">
        <v>6.3512398649265833E-3</v>
      </c>
      <c r="AS60">
        <v>3.7772279667080966E-3</v>
      </c>
      <c r="AT60">
        <v>6.6765341521204391E-3</v>
      </c>
      <c r="AU60">
        <v>2.2488905674720172E-3</v>
      </c>
      <c r="AV60">
        <v>9.3130176208349857E-3</v>
      </c>
      <c r="AW60">
        <v>1.0632035425223106E-2</v>
      </c>
      <c r="AX60">
        <v>3.5093439480988309E-2</v>
      </c>
      <c r="AY60">
        <v>2.2479791154182749E-2</v>
      </c>
      <c r="AZ60">
        <v>2.961460368283042E-3</v>
      </c>
      <c r="BA60">
        <v>1.4815633904348147E-3</v>
      </c>
      <c r="BB60">
        <v>2.568769533354498E-3</v>
      </c>
      <c r="BC60">
        <v>5.7285204424317726E-4</v>
      </c>
      <c r="BD60">
        <v>2.4988204443778948E-3</v>
      </c>
      <c r="BE60">
        <v>2.530181404788653E-3</v>
      </c>
      <c r="BF60">
        <v>1.1715678780092276E-2</v>
      </c>
      <c r="BG60">
        <v>8.8867671702246298E-3</v>
      </c>
      <c r="BH60">
        <v>9.099924007860416E-4</v>
      </c>
      <c r="BI60">
        <v>3.5272023225996207E-4</v>
      </c>
      <c r="BJ60">
        <v>8.9075796387305672E-4</v>
      </c>
      <c r="BK60">
        <v>6.5974342550845222E-5</v>
      </c>
      <c r="BL60">
        <v>3.6332992348355961E-4</v>
      </c>
      <c r="BM60">
        <v>2.461367575767626E-4</v>
      </c>
      <c r="BN60">
        <v>0.20632961561204866</v>
      </c>
      <c r="BO60">
        <v>4.3517292870092206E-3</v>
      </c>
      <c r="BP60">
        <v>-4.6576037289014494E-4</v>
      </c>
      <c r="BQ60">
        <v>6.0649706329058972E-3</v>
      </c>
      <c r="BR60">
        <v>2.496294429874979E-3</v>
      </c>
      <c r="BS60">
        <v>3.7051509673801775E-2</v>
      </c>
      <c r="BT60">
        <v>0.15059824342641065</v>
      </c>
      <c r="BU60">
        <v>6.232612207914775E-3</v>
      </c>
      <c r="BV60">
        <v>0.66107033457956277</v>
      </c>
      <c r="BW60">
        <v>2.1055712008092087E-2</v>
      </c>
      <c r="BX60">
        <v>6.6681470651701602E-3</v>
      </c>
      <c r="BY60">
        <v>2.3933410671816091E-2</v>
      </c>
      <c r="BZ60">
        <v>9.0151824970234884E-3</v>
      </c>
      <c r="CA60">
        <v>7.8605991006043041E-2</v>
      </c>
      <c r="CB60">
        <v>0.50021506092745649</v>
      </c>
      <c r="CC60">
        <v>2.1576829297902108E-2</v>
      </c>
      <c r="CD60">
        <v>0.45474071896751411</v>
      </c>
      <c r="CE60">
        <v>1.6703982721082866E-2</v>
      </c>
      <c r="CF60">
        <v>7.1339074380603051E-3</v>
      </c>
      <c r="CG60">
        <v>1.7868440038910194E-2</v>
      </c>
      <c r="CH60">
        <v>6.5188880671485094E-3</v>
      </c>
      <c r="CI60">
        <v>4.1554481332241267E-2</v>
      </c>
      <c r="CJ60">
        <v>0.34961760290995925</v>
      </c>
      <c r="CK60">
        <v>1.5343431681074013E-2</v>
      </c>
    </row>
    <row r="61" spans="1:89" x14ac:dyDescent="0.2">
      <c r="A61">
        <v>1972</v>
      </c>
      <c r="B61">
        <v>1</v>
      </c>
      <c r="C61">
        <v>9.9374261748380377E-2</v>
      </c>
      <c r="D61">
        <v>3.040872724500332E-2</v>
      </c>
      <c r="E61">
        <v>3.9439519905045017E-2</v>
      </c>
      <c r="F61">
        <v>2.956355554260881E-2</v>
      </c>
      <c r="G61">
        <v>0.11516148006148796</v>
      </c>
      <c r="H61">
        <v>0.62368747988990381</v>
      </c>
      <c r="I61">
        <v>6.2364963472410273E-2</v>
      </c>
      <c r="J61">
        <v>0.79527551638602745</v>
      </c>
      <c r="K61">
        <v>9.4927160658698995E-2</v>
      </c>
      <c r="L61">
        <v>3.0937704763516649E-2</v>
      </c>
      <c r="M61">
        <v>3.4098106793180705E-2</v>
      </c>
      <c r="N61">
        <v>2.7174219133939914E-2</v>
      </c>
      <c r="O61">
        <v>7.6870867061415993E-2</v>
      </c>
      <c r="P61">
        <v>0.47483111478877299</v>
      </c>
      <c r="Q61">
        <v>5.6436354632663541E-2</v>
      </c>
      <c r="R61">
        <v>0.34174447812983999</v>
      </c>
      <c r="S61">
        <v>7.7716282954497728E-2</v>
      </c>
      <c r="T61">
        <v>2.3791105969650062E-2</v>
      </c>
      <c r="U61">
        <v>1.801264556888782E-2</v>
      </c>
      <c r="V61">
        <v>2.0615584615370608E-2</v>
      </c>
      <c r="W61">
        <v>3.3337091960220278E-2</v>
      </c>
      <c r="X61">
        <v>0.12656477740739672</v>
      </c>
      <c r="Y61">
        <v>4.1706984125254275E-2</v>
      </c>
      <c r="Z61">
        <v>0.24111191226256778</v>
      </c>
      <c r="AA61">
        <v>6.9469440326429321E-2</v>
      </c>
      <c r="AB61">
        <v>1.8785386771327239E-2</v>
      </c>
      <c r="AC61">
        <v>1.2855460478363057E-2</v>
      </c>
      <c r="AD61">
        <v>1.7757060929852742E-2</v>
      </c>
      <c r="AE61">
        <v>2.1025552749165399E-2</v>
      </c>
      <c r="AF61">
        <v>6.5898202531198102E-2</v>
      </c>
      <c r="AG61">
        <v>3.5320801630436882E-2</v>
      </c>
      <c r="AH61">
        <v>0.10845667692774441</v>
      </c>
      <c r="AI61">
        <v>4.6364147339772899E-2</v>
      </c>
      <c r="AJ61">
        <v>8.7055742574690953E-3</v>
      </c>
      <c r="AK61">
        <v>5.4800910040171402E-3</v>
      </c>
      <c r="AL61">
        <v>9.5255017529325414E-3</v>
      </c>
      <c r="AM61">
        <v>4.3733610515062082E-3</v>
      </c>
      <c r="AN61">
        <v>1.6976108171549393E-2</v>
      </c>
      <c r="AO61">
        <v>1.7031894286544818E-2</v>
      </c>
      <c r="AP61">
        <v>7.6637828145976528E-2</v>
      </c>
      <c r="AQ61">
        <v>3.7778572118440934E-2</v>
      </c>
      <c r="AR61">
        <v>6.0795149407297799E-3</v>
      </c>
      <c r="AS61">
        <v>3.7402225621363527E-3</v>
      </c>
      <c r="AT61">
        <v>6.5679221783057073E-3</v>
      </c>
      <c r="AU61">
        <v>2.2679732611621262E-3</v>
      </c>
      <c r="AV61">
        <v>9.5476515742940107E-3</v>
      </c>
      <c r="AW61">
        <v>1.0655969366141474E-2</v>
      </c>
      <c r="AX61">
        <v>3.4715684530965518E-2</v>
      </c>
      <c r="AY61">
        <v>2.1903937206843693E-2</v>
      </c>
      <c r="AZ61">
        <v>2.8279874327665766E-3</v>
      </c>
      <c r="BA61">
        <v>1.479279135098821E-3</v>
      </c>
      <c r="BB61">
        <v>2.574551800307745E-3</v>
      </c>
      <c r="BC61">
        <v>6.1604624071165404E-4</v>
      </c>
      <c r="BD61">
        <v>2.6000309546113059E-3</v>
      </c>
      <c r="BE61">
        <v>2.7138512733870285E-3</v>
      </c>
      <c r="BF61">
        <v>1.1507508648264775E-2</v>
      </c>
      <c r="BG61">
        <v>8.6036571512977389E-3</v>
      </c>
      <c r="BH61">
        <v>8.6142898848085014E-4</v>
      </c>
      <c r="BI61">
        <v>3.4375800890340535E-4</v>
      </c>
      <c r="BJ61">
        <v>8.732799075943376E-4</v>
      </c>
      <c r="BK61">
        <v>8.6004672714246055E-5</v>
      </c>
      <c r="BL61">
        <v>4.1338292280079455E-4</v>
      </c>
      <c r="BM61">
        <v>3.2599662863364357E-4</v>
      </c>
      <c r="BN61">
        <v>0.20472448361397255</v>
      </c>
      <c r="BO61">
        <v>4.4471010896813823E-3</v>
      </c>
      <c r="BP61">
        <v>-5.2897751851332941E-4</v>
      </c>
      <c r="BQ61">
        <v>5.3414131118643127E-3</v>
      </c>
      <c r="BR61">
        <v>2.3893364086688962E-3</v>
      </c>
      <c r="BS61">
        <v>3.8290613000071971E-2</v>
      </c>
      <c r="BT61">
        <v>0.1487823808421368</v>
      </c>
      <c r="BU61">
        <v>6.0025930987407505E-3</v>
      </c>
      <c r="BV61">
        <v>0.65825552187016001</v>
      </c>
      <c r="BW61">
        <v>2.1657978793882648E-2</v>
      </c>
      <c r="BX61">
        <v>6.6176212753532582E-3</v>
      </c>
      <c r="BY61">
        <v>2.1426874336157198E-2</v>
      </c>
      <c r="BZ61">
        <v>8.9479709272382024E-3</v>
      </c>
      <c r="CA61">
        <v>8.1824388101267687E-2</v>
      </c>
      <c r="CB61">
        <v>0.49601087213970851</v>
      </c>
      <c r="CC61">
        <v>2.1769809689954591E-2</v>
      </c>
      <c r="CD61">
        <v>0.45353103825618746</v>
      </c>
      <c r="CE61">
        <v>1.7210877704201266E-2</v>
      </c>
      <c r="CF61">
        <v>7.1465987938665876E-3</v>
      </c>
      <c r="CG61">
        <v>1.6085461224292885E-2</v>
      </c>
      <c r="CH61">
        <v>6.5586345185693062E-3</v>
      </c>
      <c r="CI61">
        <v>4.3533775101195715E-2</v>
      </c>
      <c r="CJ61">
        <v>0.34723087513484852</v>
      </c>
      <c r="CK61">
        <v>1.5764832753937048E-2</v>
      </c>
    </row>
    <row r="62" spans="1:89" x14ac:dyDescent="0.2">
      <c r="A62">
        <v>1973</v>
      </c>
      <c r="B62">
        <v>1</v>
      </c>
      <c r="C62">
        <v>9.5943761306898523E-2</v>
      </c>
      <c r="D62">
        <v>3.2769543469783002E-2</v>
      </c>
      <c r="E62">
        <v>3.6006896067533489E-2</v>
      </c>
      <c r="F62">
        <v>3.0897011526917595E-2</v>
      </c>
      <c r="G62">
        <v>0.12228849103109951</v>
      </c>
      <c r="H62">
        <v>0.61834921520352337</v>
      </c>
      <c r="I62">
        <v>6.3745072365065311E-2</v>
      </c>
      <c r="J62">
        <v>0.79360270675897482</v>
      </c>
      <c r="K62">
        <v>9.1381743231977453E-2</v>
      </c>
      <c r="L62">
        <v>3.3096476642683115E-2</v>
      </c>
      <c r="M62">
        <v>3.1405329327810705E-2</v>
      </c>
      <c r="N62">
        <v>2.8527759392432017E-2</v>
      </c>
      <c r="O62">
        <v>8.2028724022904953E-2</v>
      </c>
      <c r="P62">
        <v>0.46896560127587361</v>
      </c>
      <c r="Q62">
        <v>5.8197057158589492E-2</v>
      </c>
      <c r="R62">
        <v>0.34136049339758756</v>
      </c>
      <c r="S62">
        <v>7.3852140320013859E-2</v>
      </c>
      <c r="T62">
        <v>2.5006855100237146E-2</v>
      </c>
      <c r="U62">
        <v>1.6856583745266107E-2</v>
      </c>
      <c r="V62">
        <v>2.1740277164553845E-2</v>
      </c>
      <c r="W62">
        <v>3.5390950722671732E-2</v>
      </c>
      <c r="X62">
        <v>0.12475974702597271</v>
      </c>
      <c r="Y62">
        <v>4.3753937310999177E-2</v>
      </c>
      <c r="Z62">
        <v>0.24056270543042046</v>
      </c>
      <c r="AA62">
        <v>6.5461587991649139E-2</v>
      </c>
      <c r="AB62">
        <v>1.9640320538051981E-2</v>
      </c>
      <c r="AC62">
        <v>1.1944423681683247E-2</v>
      </c>
      <c r="AD62">
        <v>1.8618941537965839E-2</v>
      </c>
      <c r="AE62">
        <v>2.2352171214180316E-2</v>
      </c>
      <c r="AF62">
        <v>6.5541595435484337E-2</v>
      </c>
      <c r="AG62">
        <v>3.7003658765207385E-2</v>
      </c>
      <c r="AH62">
        <v>0.10661583908586181</v>
      </c>
      <c r="AI62">
        <v>4.3289568306136061E-2</v>
      </c>
      <c r="AJ62">
        <v>9.1767519794654362E-3</v>
      </c>
      <c r="AK62">
        <v>5.0905110338561599E-3</v>
      </c>
      <c r="AL62">
        <v>9.7076004898895007E-3</v>
      </c>
      <c r="AM62">
        <v>4.83657960662498E-3</v>
      </c>
      <c r="AN62">
        <v>1.7074831703547951E-2</v>
      </c>
      <c r="AO62">
        <v>1.743999632040694E-2</v>
      </c>
      <c r="AP62">
        <v>7.4706241809963103E-2</v>
      </c>
      <c r="AQ62">
        <v>3.4710976512769776E-2</v>
      </c>
      <c r="AR62">
        <v>6.480978967504214E-3</v>
      </c>
      <c r="AS62">
        <v>3.4568164313757421E-3</v>
      </c>
      <c r="AT62">
        <v>6.7055014054346884E-3</v>
      </c>
      <c r="AU62">
        <v>2.4592837644679122E-3</v>
      </c>
      <c r="AV62">
        <v>9.8042330143725126E-3</v>
      </c>
      <c r="AW62">
        <v>1.1088451694439713E-2</v>
      </c>
      <c r="AX62">
        <v>3.3419793106077123E-2</v>
      </c>
      <c r="AY62">
        <v>1.9879789904052814E-2</v>
      </c>
      <c r="AZ62">
        <v>3.0224678488437462E-3</v>
      </c>
      <c r="BA62">
        <v>1.3308231504578494E-3</v>
      </c>
      <c r="BB62">
        <v>2.6509699402481601E-3</v>
      </c>
      <c r="BC62">
        <v>6.803983808163494E-4</v>
      </c>
      <c r="BD62">
        <v>2.8368061411713609E-3</v>
      </c>
      <c r="BE62">
        <v>3.0185367673901285E-3</v>
      </c>
      <c r="BF62">
        <v>1.0793875745889636E-2</v>
      </c>
      <c r="BG62">
        <v>7.6898795139754839E-3</v>
      </c>
      <c r="BH62">
        <v>9.383118984574168E-4</v>
      </c>
      <c r="BI62">
        <v>3.0632758033116714E-4</v>
      </c>
      <c r="BJ62">
        <v>8.7930174156625185E-4</v>
      </c>
      <c r="BK62">
        <v>1.0060929359778648E-4</v>
      </c>
      <c r="BL62">
        <v>4.3965776867877513E-4</v>
      </c>
      <c r="BM62">
        <v>4.397878948394717E-4</v>
      </c>
      <c r="BN62">
        <v>0.20639729324102518</v>
      </c>
      <c r="BO62">
        <v>4.5620180749210704E-3</v>
      </c>
      <c r="BP62">
        <v>-3.2693317290011237E-4</v>
      </c>
      <c r="BQ62">
        <v>4.6015667397227844E-3</v>
      </c>
      <c r="BR62">
        <v>2.3692521344855777E-3</v>
      </c>
      <c r="BS62">
        <v>4.0259767008194558E-2</v>
      </c>
      <c r="BT62">
        <v>0.14930633488768658</v>
      </c>
      <c r="BU62">
        <v>5.6252942464390413E-3</v>
      </c>
      <c r="BV62">
        <v>0.65863950660241244</v>
      </c>
      <c r="BW62">
        <v>2.2091620986884664E-2</v>
      </c>
      <c r="BX62">
        <v>7.7626883695458559E-3</v>
      </c>
      <c r="BY62">
        <v>1.9150312322267382E-2</v>
      </c>
      <c r="BZ62">
        <v>9.1567343623637498E-3</v>
      </c>
      <c r="CA62">
        <v>8.6897540308427779E-2</v>
      </c>
      <c r="CB62">
        <v>0.49232573461695361</v>
      </c>
      <c r="CC62">
        <v>2.1254868614663195E-2</v>
      </c>
      <c r="CD62">
        <v>0.45224221336138726</v>
      </c>
      <c r="CE62">
        <v>1.7529602911963593E-2</v>
      </c>
      <c r="CF62">
        <v>8.0896215424459683E-3</v>
      </c>
      <c r="CG62">
        <v>1.4548745582544598E-2</v>
      </c>
      <c r="CH62">
        <v>6.7874822278781721E-3</v>
      </c>
      <c r="CI62">
        <v>4.6637773300233221E-2</v>
      </c>
      <c r="CJ62">
        <v>0.34302444870733284</v>
      </c>
      <c r="CK62">
        <v>1.562452539015834E-2</v>
      </c>
    </row>
    <row r="63" spans="1:89" x14ac:dyDescent="0.2">
      <c r="A63">
        <v>1974</v>
      </c>
      <c r="B63">
        <v>1</v>
      </c>
      <c r="C63">
        <v>8.7151265998159033E-2</v>
      </c>
      <c r="D63">
        <v>3.7166006659830941E-2</v>
      </c>
      <c r="E63">
        <v>3.3564928746812939E-2</v>
      </c>
      <c r="F63">
        <v>3.1855159791433607E-2</v>
      </c>
      <c r="G63">
        <v>0.13209762177754669</v>
      </c>
      <c r="H63">
        <v>0.61718311922089097</v>
      </c>
      <c r="I63">
        <v>6.0981905967202266E-2</v>
      </c>
      <c r="J63">
        <v>0.79223963662207098</v>
      </c>
      <c r="K63">
        <v>8.2685604611924646E-2</v>
      </c>
      <c r="L63">
        <v>3.7266799469545475E-2</v>
      </c>
      <c r="M63">
        <v>2.9489493136239275E-2</v>
      </c>
      <c r="N63">
        <v>2.9474479240519713E-2</v>
      </c>
      <c r="O63">
        <v>8.9339839004153987E-2</v>
      </c>
      <c r="P63">
        <v>0.46816512038624425</v>
      </c>
      <c r="Q63">
        <v>5.5818289803640779E-2</v>
      </c>
      <c r="R63">
        <v>0.33723176615831107</v>
      </c>
      <c r="S63">
        <v>6.5365927259790624E-2</v>
      </c>
      <c r="T63">
        <v>2.6867015932298344E-2</v>
      </c>
      <c r="U63">
        <v>1.6099411523214258E-2</v>
      </c>
      <c r="V63">
        <v>2.2494536092722228E-2</v>
      </c>
      <c r="W63">
        <v>3.8100949688129049E-2</v>
      </c>
      <c r="X63">
        <v>0.12601898479131113</v>
      </c>
      <c r="Y63">
        <v>4.228494792132121E-2</v>
      </c>
      <c r="Z63">
        <v>0.23588312373385634</v>
      </c>
      <c r="AA63">
        <v>5.7298785283251163E-2</v>
      </c>
      <c r="AB63">
        <v>2.1121031453011696E-2</v>
      </c>
      <c r="AC63">
        <v>1.1382974514411615E-2</v>
      </c>
      <c r="AD63">
        <v>1.9154313078132645E-2</v>
      </c>
      <c r="AE63">
        <v>2.3719249095854877E-2</v>
      </c>
      <c r="AF63">
        <v>6.7344842770227953E-2</v>
      </c>
      <c r="AG63">
        <v>3.5861922436301437E-2</v>
      </c>
      <c r="AH63">
        <v>0.10374394932932773</v>
      </c>
      <c r="AI63">
        <v>3.7765578374546749E-2</v>
      </c>
      <c r="AJ63">
        <v>1.0007429839478998E-2</v>
      </c>
      <c r="AK63">
        <v>4.9364979734143333E-3</v>
      </c>
      <c r="AL63">
        <v>1.0166274303728073E-2</v>
      </c>
      <c r="AM63">
        <v>5.0609270538526374E-3</v>
      </c>
      <c r="AN63">
        <v>1.832567157683886E-2</v>
      </c>
      <c r="AO63">
        <v>1.7481570783473548E-2</v>
      </c>
      <c r="AP63">
        <v>7.2508461853772133E-2</v>
      </c>
      <c r="AQ63">
        <v>3.0292126171673317E-2</v>
      </c>
      <c r="AR63">
        <v>7.1045902127804261E-3</v>
      </c>
      <c r="AS63">
        <v>3.3924631146384776E-3</v>
      </c>
      <c r="AT63">
        <v>7.035611385923346E-3</v>
      </c>
      <c r="AU63">
        <v>2.7166999768799549E-3</v>
      </c>
      <c r="AV63">
        <v>1.0694177331751948E-2</v>
      </c>
      <c r="AW63">
        <v>1.1272793822572052E-2</v>
      </c>
      <c r="AX63">
        <v>3.2200334036588174E-2</v>
      </c>
      <c r="AY63">
        <v>1.7568515583946009E-2</v>
      </c>
      <c r="AZ63">
        <v>3.2869063244067576E-3</v>
      </c>
      <c r="BA63">
        <v>1.2898112782845361E-3</v>
      </c>
      <c r="BB63">
        <v>2.8191962160661888E-3</v>
      </c>
      <c r="BC63">
        <v>7.6221644013174661E-4</v>
      </c>
      <c r="BD63">
        <v>3.1913609474492574E-3</v>
      </c>
      <c r="BE63">
        <v>3.2823253904953934E-3</v>
      </c>
      <c r="BF63">
        <v>1.0355179391666525E-2</v>
      </c>
      <c r="BG63">
        <v>6.8142068934804456E-3</v>
      </c>
      <c r="BH63">
        <v>1.0241198908339591E-3</v>
      </c>
      <c r="BI63">
        <v>2.9166989099453644E-4</v>
      </c>
      <c r="BJ63">
        <v>9.5783734131504872E-4</v>
      </c>
      <c r="BK63">
        <v>1.9785798171439994E-4</v>
      </c>
      <c r="BL63">
        <v>4.9910890351718539E-4</v>
      </c>
      <c r="BM63">
        <v>5.7037829725704609E-4</v>
      </c>
      <c r="BN63">
        <v>0.20776036337792902</v>
      </c>
      <c r="BO63">
        <v>4.4656613862343875E-3</v>
      </c>
      <c r="BP63">
        <v>-1.0079280971453386E-4</v>
      </c>
      <c r="BQ63">
        <v>4.0754356105736633E-3</v>
      </c>
      <c r="BR63">
        <v>2.380680550913894E-3</v>
      </c>
      <c r="BS63">
        <v>4.2757782773392705E-2</v>
      </c>
      <c r="BT63">
        <v>0.14897234231296091</v>
      </c>
      <c r="BU63">
        <v>5.2092726852473502E-3</v>
      </c>
      <c r="BV63">
        <v>0.66276823384168893</v>
      </c>
      <c r="BW63">
        <v>2.1785338738368409E-2</v>
      </c>
      <c r="BX63">
        <v>1.0298990727532598E-2</v>
      </c>
      <c r="BY63">
        <v>1.7465517223598681E-2</v>
      </c>
      <c r="BZ63">
        <v>9.3606236987113789E-3</v>
      </c>
      <c r="CA63">
        <v>9.3996672089417643E-2</v>
      </c>
      <c r="CB63">
        <v>0.48992845496384757</v>
      </c>
      <c r="CC63">
        <v>1.9932637511613401E-2</v>
      </c>
      <c r="CD63">
        <v>0.4550078704637599</v>
      </c>
      <c r="CE63">
        <v>1.7319677352134022E-2</v>
      </c>
      <c r="CF63">
        <v>1.0399783537247131E-2</v>
      </c>
      <c r="CG63">
        <v>1.3390081613025018E-2</v>
      </c>
      <c r="CH63">
        <v>6.9799431477974849E-3</v>
      </c>
      <c r="CI63">
        <v>5.1238889316024938E-2</v>
      </c>
      <c r="CJ63">
        <v>0.34096461410071238</v>
      </c>
      <c r="CK63">
        <v>1.4714863376540327E-2</v>
      </c>
    </row>
    <row r="64" spans="1:89" x14ac:dyDescent="0.2">
      <c r="A64">
        <v>1975</v>
      </c>
      <c r="B64">
        <v>1</v>
      </c>
      <c r="C64">
        <v>8.6920445625850107E-2</v>
      </c>
      <c r="D64">
        <v>3.8257763088150654E-2</v>
      </c>
      <c r="E64">
        <v>3.1342141985668093E-2</v>
      </c>
      <c r="F64">
        <v>3.2182367839446613E-2</v>
      </c>
      <c r="G64">
        <v>0.14139751376432486</v>
      </c>
      <c r="H64">
        <v>0.61068271365202942</v>
      </c>
      <c r="I64">
        <v>5.9217051544801849E-2</v>
      </c>
      <c r="J64">
        <v>0.79448225360169999</v>
      </c>
      <c r="K64">
        <v>8.2334445769561171E-2</v>
      </c>
      <c r="L64">
        <v>3.8463817382480947E-2</v>
      </c>
      <c r="M64">
        <v>2.7678214048254546E-2</v>
      </c>
      <c r="N64">
        <v>2.9903221666153001E-2</v>
      </c>
      <c r="O64">
        <v>9.6729058699725812E-2</v>
      </c>
      <c r="P64">
        <v>0.46508378774843456</v>
      </c>
      <c r="Q64">
        <v>5.4289691225554673E-2</v>
      </c>
      <c r="R64">
        <v>0.3378646251991313</v>
      </c>
      <c r="S64">
        <v>6.4689733545151284E-2</v>
      </c>
      <c r="T64">
        <v>2.7614305422777097E-2</v>
      </c>
      <c r="U64">
        <v>1.5631122746100345E-2</v>
      </c>
      <c r="V64">
        <v>2.2938440138062788E-2</v>
      </c>
      <c r="W64">
        <v>4.0569066818399335E-2</v>
      </c>
      <c r="X64">
        <v>0.12512532568603479</v>
      </c>
      <c r="Y64">
        <v>4.1296629229180253E-2</v>
      </c>
      <c r="Z64">
        <v>0.23530405190047077</v>
      </c>
      <c r="AA64">
        <v>5.634450964234361E-2</v>
      </c>
      <c r="AB64">
        <v>2.1419230024823488E-2</v>
      </c>
      <c r="AC64">
        <v>1.1121059026953262E-2</v>
      </c>
      <c r="AD64">
        <v>1.9563758993051295E-2</v>
      </c>
      <c r="AE64">
        <v>2.5354456791093938E-2</v>
      </c>
      <c r="AF64">
        <v>6.6437999838541748E-2</v>
      </c>
      <c r="AG64">
        <v>3.5063039116516828E-2</v>
      </c>
      <c r="AH64">
        <v>0.1030382386832116</v>
      </c>
      <c r="AI64">
        <v>3.6658516388456519E-2</v>
      </c>
      <c r="AJ64">
        <v>9.8105394501225573E-3</v>
      </c>
      <c r="AK64">
        <v>4.9142065605023433E-3</v>
      </c>
      <c r="AL64">
        <v>1.0514425093813173E-2</v>
      </c>
      <c r="AM64">
        <v>5.0355925157048453E-3</v>
      </c>
      <c r="AN64">
        <v>1.8737829888087119E-2</v>
      </c>
      <c r="AO64">
        <v>1.7367125670897401E-2</v>
      </c>
      <c r="AP64">
        <v>7.1840815266199343E-2</v>
      </c>
      <c r="AQ64">
        <v>2.9315300008377676E-2</v>
      </c>
      <c r="AR64">
        <v>6.8752731343774132E-3</v>
      </c>
      <c r="AS64">
        <v>3.4114841040141508E-3</v>
      </c>
      <c r="AT64">
        <v>7.3457331635236045E-3</v>
      </c>
      <c r="AU64">
        <v>2.4998528164720257E-3</v>
      </c>
      <c r="AV64">
        <v>1.1053189875671497E-2</v>
      </c>
      <c r="AW64">
        <v>1.1339983994260396E-2</v>
      </c>
      <c r="AX64">
        <v>3.1993874675094958E-2</v>
      </c>
      <c r="AY64">
        <v>1.6973427955079501E-2</v>
      </c>
      <c r="AZ64">
        <v>3.1223981002530543E-3</v>
      </c>
      <c r="BA64">
        <v>1.2876636833676625E-3</v>
      </c>
      <c r="BB64">
        <v>3.0379644332576561E-3</v>
      </c>
      <c r="BC64">
        <v>8.0339536334733674E-4</v>
      </c>
      <c r="BD64">
        <v>3.3056431995847975E-3</v>
      </c>
      <c r="BE64">
        <v>3.4633807004538979E-3</v>
      </c>
      <c r="BF64">
        <v>1.0502293521504669E-2</v>
      </c>
      <c r="BG64">
        <v>6.6691557734550599E-3</v>
      </c>
      <c r="BH64">
        <v>9.8824760657603879E-4</v>
      </c>
      <c r="BI64">
        <v>3.0100357903862715E-4</v>
      </c>
      <c r="BJ64">
        <v>1.0845854299745827E-3</v>
      </c>
      <c r="BK64">
        <v>2.8663548335845779E-4</v>
      </c>
      <c r="BL64">
        <v>5.3008186445179027E-4</v>
      </c>
      <c r="BM64">
        <v>6.4258371991335783E-4</v>
      </c>
      <c r="BN64">
        <v>0.20551774639830001</v>
      </c>
      <c r="BO64">
        <v>4.5859998562889359E-3</v>
      </c>
      <c r="BP64">
        <v>-2.0605429433029343E-4</v>
      </c>
      <c r="BQ64">
        <v>3.6639279374135469E-3</v>
      </c>
      <c r="BR64">
        <v>2.2791461732936114E-3</v>
      </c>
      <c r="BS64">
        <v>4.4668455064599044E-2</v>
      </c>
      <c r="BT64">
        <v>0.14558009080247303</v>
      </c>
      <c r="BU64">
        <v>4.9461954203690039E-3</v>
      </c>
      <c r="BV64">
        <v>0.6621353748008687</v>
      </c>
      <c r="BW64">
        <v>2.2230712080698822E-2</v>
      </c>
      <c r="BX64">
        <v>1.0643457665373557E-2</v>
      </c>
      <c r="BY64">
        <v>1.5711019239567747E-2</v>
      </c>
      <c r="BZ64">
        <v>9.243927701383825E-3</v>
      </c>
      <c r="CA64">
        <v>0.10082844694592552</v>
      </c>
      <c r="CB64">
        <v>0.48432021877513076</v>
      </c>
      <c r="CC64">
        <v>1.9157591506485463E-2</v>
      </c>
      <c r="CD64">
        <v>0.4566176284025687</v>
      </c>
      <c r="CE64">
        <v>1.7644712224409886E-2</v>
      </c>
      <c r="CF64">
        <v>1.084951195970385E-2</v>
      </c>
      <c r="CG64">
        <v>1.20470913021542E-2</v>
      </c>
      <c r="CH64">
        <v>6.9647815280902137E-3</v>
      </c>
      <c r="CI64">
        <v>5.6159991881326476E-2</v>
      </c>
      <c r="CJ64">
        <v>0.33875104491405356</v>
      </c>
      <c r="CK64">
        <v>1.4200479144720609E-2</v>
      </c>
    </row>
    <row r="65" spans="1:89" x14ac:dyDescent="0.2">
      <c r="A65">
        <v>1976</v>
      </c>
      <c r="B65">
        <v>1</v>
      </c>
      <c r="C65">
        <v>9.2092940078394747E-2</v>
      </c>
      <c r="D65">
        <v>3.7488499032433786E-2</v>
      </c>
      <c r="E65">
        <v>2.8619137989300825E-2</v>
      </c>
      <c r="F65">
        <v>3.1627263488379853E-2</v>
      </c>
      <c r="G65">
        <v>0.1479165037950434</v>
      </c>
      <c r="H65">
        <v>0.60427920383823785</v>
      </c>
      <c r="I65">
        <v>5.7976454878567694E-2</v>
      </c>
      <c r="J65">
        <v>0.79520719314876942</v>
      </c>
      <c r="K65">
        <v>8.7259248359742969E-2</v>
      </c>
      <c r="L65">
        <v>3.7909022284268401E-2</v>
      </c>
      <c r="M65">
        <v>2.5505970939350142E-2</v>
      </c>
      <c r="N65">
        <v>2.9353815544231665E-2</v>
      </c>
      <c r="O65">
        <v>0.10274328941526978</v>
      </c>
      <c r="P65">
        <v>0.45937760774106778</v>
      </c>
      <c r="Q65">
        <v>5.305820724185422E-2</v>
      </c>
      <c r="R65">
        <v>0.33867335760183437</v>
      </c>
      <c r="S65">
        <v>6.8242451290331019E-2</v>
      </c>
      <c r="T65">
        <v>2.678596427388158E-2</v>
      </c>
      <c r="U65">
        <v>1.4994332624731044E-2</v>
      </c>
      <c r="V65">
        <v>2.2446407599737483E-2</v>
      </c>
      <c r="W65">
        <v>4.2471302452861792E-2</v>
      </c>
      <c r="X65">
        <v>0.12350951939805981</v>
      </c>
      <c r="Y65">
        <v>4.0223378423825909E-2</v>
      </c>
      <c r="Z65">
        <v>0.23569485402717305</v>
      </c>
      <c r="AA65">
        <v>5.901757640665295E-2</v>
      </c>
      <c r="AB65">
        <v>2.0497045244679213E-2</v>
      </c>
      <c r="AC65">
        <v>1.0888336972429524E-2</v>
      </c>
      <c r="AD65">
        <v>1.9101774381821812E-2</v>
      </c>
      <c r="AE65">
        <v>2.5929762733028827E-2</v>
      </c>
      <c r="AF65">
        <v>6.6203437525720707E-2</v>
      </c>
      <c r="AG65">
        <v>3.4056924551201531E-2</v>
      </c>
      <c r="AH65">
        <v>0.10303337554108793</v>
      </c>
      <c r="AI65">
        <v>3.8068812864850088E-2</v>
      </c>
      <c r="AJ65">
        <v>9.2366723675161022E-3</v>
      </c>
      <c r="AK65">
        <v>4.8217036798099411E-3</v>
      </c>
      <c r="AL65">
        <v>1.0136729566972313E-2</v>
      </c>
      <c r="AM65">
        <v>5.0841476394815066E-3</v>
      </c>
      <c r="AN65">
        <v>1.8919604702531005E-2</v>
      </c>
      <c r="AO65">
        <v>1.6765702198428219E-2</v>
      </c>
      <c r="AP65">
        <v>7.1973985066072999E-2</v>
      </c>
      <c r="AQ65">
        <v>3.0589934369107397E-2</v>
      </c>
      <c r="AR65">
        <v>6.3778873198734598E-3</v>
      </c>
      <c r="AS65">
        <v>3.2949760153170582E-3</v>
      </c>
      <c r="AT65">
        <v>7.0179018484473055E-3</v>
      </c>
      <c r="AU65">
        <v>2.474628314175692E-3</v>
      </c>
      <c r="AV65">
        <v>1.1273211422201787E-2</v>
      </c>
      <c r="AW65">
        <v>1.0945446973084352E-2</v>
      </c>
      <c r="AX65">
        <v>3.2147660234585373E-2</v>
      </c>
      <c r="AY65">
        <v>1.7741463028830395E-2</v>
      </c>
      <c r="AZ65">
        <v>2.8451607753990915E-3</v>
      </c>
      <c r="BA65">
        <v>1.3037489681045414E-3</v>
      </c>
      <c r="BB65">
        <v>2.8272377610703003E-3</v>
      </c>
      <c r="BC65">
        <v>6.1736641321243069E-4</v>
      </c>
      <c r="BD65">
        <v>3.4253874559881676E-3</v>
      </c>
      <c r="BE65">
        <v>3.3872960559160736E-3</v>
      </c>
      <c r="BF65">
        <v>1.0666308412785597E-2</v>
      </c>
      <c r="BG65">
        <v>7.1005445170984061E-3</v>
      </c>
      <c r="BH65">
        <v>9.4157754621213745E-4</v>
      </c>
      <c r="BI65">
        <v>3.1866558291657448E-4</v>
      </c>
      <c r="BJ65">
        <v>9.8412134402076079E-4</v>
      </c>
      <c r="BK65">
        <v>9.1950575298555687E-5</v>
      </c>
      <c r="BL65">
        <v>5.7515560243458143E-4</v>
      </c>
      <c r="BM65">
        <v>6.5429347247865919E-4</v>
      </c>
      <c r="BN65">
        <v>0.20479280685123058</v>
      </c>
      <c r="BO65">
        <v>4.833691718651778E-3</v>
      </c>
      <c r="BP65">
        <v>-4.205232518346147E-4</v>
      </c>
      <c r="BQ65">
        <v>3.1131670499506825E-3</v>
      </c>
      <c r="BR65">
        <v>2.2734479441481881E-3</v>
      </c>
      <c r="BS65">
        <v>4.5173214379773619E-2</v>
      </c>
      <c r="BT65">
        <v>0.14489350019644043</v>
      </c>
      <c r="BU65">
        <v>4.9263435374431418E-3</v>
      </c>
      <c r="BV65">
        <v>0.66132664239816563</v>
      </c>
      <c r="BW65">
        <v>2.3850488788063728E-2</v>
      </c>
      <c r="BX65">
        <v>1.0702534758552207E-2</v>
      </c>
      <c r="BY65">
        <v>1.3624805364569781E-2</v>
      </c>
      <c r="BZ65">
        <v>9.1808558886423697E-3</v>
      </c>
      <c r="CA65">
        <v>0.1054452013421816</v>
      </c>
      <c r="CB65">
        <v>0.47952949999121636</v>
      </c>
      <c r="CC65">
        <v>1.8993260903703495E-2</v>
      </c>
      <c r="CD65">
        <v>0.45653383554693505</v>
      </c>
      <c r="CE65">
        <v>1.901679706941195E-2</v>
      </c>
      <c r="CF65">
        <v>1.1123058010386822E-2</v>
      </c>
      <c r="CG65">
        <v>1.0511638314619098E-2</v>
      </c>
      <c r="CH65">
        <v>6.9074079444941816E-3</v>
      </c>
      <c r="CI65">
        <v>6.0271986962407986E-2</v>
      </c>
      <c r="CJ65">
        <v>0.33464833133347421</v>
      </c>
      <c r="CK65">
        <v>1.4054585827562072E-2</v>
      </c>
    </row>
    <row r="66" spans="1:89" x14ac:dyDescent="0.2">
      <c r="A66">
        <v>1977</v>
      </c>
      <c r="B66">
        <v>1</v>
      </c>
      <c r="C66">
        <v>9.3772067096386635E-2</v>
      </c>
      <c r="D66">
        <v>3.8018987881976107E-2</v>
      </c>
      <c r="E66">
        <v>2.5533559831310892E-2</v>
      </c>
      <c r="F66">
        <v>3.0863253303370808E-2</v>
      </c>
      <c r="G66">
        <v>0.15412109964168463</v>
      </c>
      <c r="H66">
        <v>0.60040490338672026</v>
      </c>
      <c r="I66">
        <v>5.7286135512613953E-2</v>
      </c>
      <c r="J66">
        <v>0.79687540000990964</v>
      </c>
      <c r="K66">
        <v>8.8919174041286908E-2</v>
      </c>
      <c r="L66">
        <v>3.8674192790306872E-2</v>
      </c>
      <c r="M66">
        <v>2.2977576069372896E-2</v>
      </c>
      <c r="N66">
        <v>2.8628330548252645E-2</v>
      </c>
      <c r="O66">
        <v>0.1091727309349253</v>
      </c>
      <c r="P66">
        <v>0.45608004590484885</v>
      </c>
      <c r="Q66">
        <v>5.2423345191214402E-2</v>
      </c>
      <c r="R66">
        <v>0.34020473918216254</v>
      </c>
      <c r="S66">
        <v>6.9428398768117461E-2</v>
      </c>
      <c r="T66">
        <v>2.7253234543496846E-2</v>
      </c>
      <c r="U66">
        <v>1.4551498475983138E-2</v>
      </c>
      <c r="V66">
        <v>2.1845947168392499E-2</v>
      </c>
      <c r="W66">
        <v>4.529879050408292E-2</v>
      </c>
      <c r="X66">
        <v>0.12214563779009964</v>
      </c>
      <c r="Y66">
        <v>3.9681238284925355E-2</v>
      </c>
      <c r="Z66">
        <v>0.23707466909441877</v>
      </c>
      <c r="AA66">
        <v>6.0066857407553798E-2</v>
      </c>
      <c r="AB66">
        <v>2.0783340019437574E-2</v>
      </c>
      <c r="AC66">
        <v>1.0671862005512955E-2</v>
      </c>
      <c r="AD66">
        <v>1.8589196742133662E-2</v>
      </c>
      <c r="AE66">
        <v>2.7575758281827345E-2</v>
      </c>
      <c r="AF66">
        <v>6.5806119423136911E-2</v>
      </c>
      <c r="AG66">
        <v>3.3581536554808604E-2</v>
      </c>
      <c r="AH66">
        <v>0.10375467794629856</v>
      </c>
      <c r="AI66">
        <v>3.842520261253668E-2</v>
      </c>
      <c r="AJ66">
        <v>9.1613791878538062E-3</v>
      </c>
      <c r="AK66">
        <v>4.854016536601502E-3</v>
      </c>
      <c r="AL66">
        <v>9.8843289293897296E-3</v>
      </c>
      <c r="AM66">
        <v>5.6516721649449708E-3</v>
      </c>
      <c r="AN66">
        <v>1.9265881741334128E-2</v>
      </c>
      <c r="AO66">
        <v>1.6512195146456857E-2</v>
      </c>
      <c r="AP66">
        <v>7.267300179353775E-2</v>
      </c>
      <c r="AQ66">
        <v>3.0898565874790229E-2</v>
      </c>
      <c r="AR66">
        <v>6.3725151423673146E-3</v>
      </c>
      <c r="AS66">
        <v>3.3210445822269632E-3</v>
      </c>
      <c r="AT66">
        <v>6.8306325076624708E-3</v>
      </c>
      <c r="AU66">
        <v>2.9031774642726063E-3</v>
      </c>
      <c r="AV66">
        <v>1.1601599529388903E-2</v>
      </c>
      <c r="AW66">
        <v>1.0745467744924389E-2</v>
      </c>
      <c r="AX66">
        <v>3.2555578122291706E-2</v>
      </c>
      <c r="AY66">
        <v>1.7962886689464774E-2</v>
      </c>
      <c r="AZ66">
        <v>2.8993475942669378E-3</v>
      </c>
      <c r="BA66">
        <v>1.3667948510674034E-3</v>
      </c>
      <c r="BB66">
        <v>2.7414278430988315E-3</v>
      </c>
      <c r="BC66">
        <v>7.0991951495794417E-4</v>
      </c>
      <c r="BD66">
        <v>3.4888206796706914E-3</v>
      </c>
      <c r="BE66">
        <v>3.3863810894225431E-3</v>
      </c>
      <c r="BF66">
        <v>1.0847922286598699E-2</v>
      </c>
      <c r="BG66">
        <v>7.2334257702302285E-3</v>
      </c>
      <c r="BH66">
        <v>9.6630316227516201E-4</v>
      </c>
      <c r="BI66">
        <v>3.3884825593049543E-4</v>
      </c>
      <c r="BJ66">
        <v>9.4574820761712808E-4</v>
      </c>
      <c r="BK66">
        <v>7.8696210885358282E-5</v>
      </c>
      <c r="BL66">
        <v>5.9640240935693236E-4</v>
      </c>
      <c r="BM66">
        <v>6.8849849979853357E-4</v>
      </c>
      <c r="BN66">
        <v>0.20312459999009036</v>
      </c>
      <c r="BO66">
        <v>4.8528930550997273E-3</v>
      </c>
      <c r="BP66">
        <v>-6.5520490833076428E-4</v>
      </c>
      <c r="BQ66">
        <v>2.5559837619379966E-3</v>
      </c>
      <c r="BR66">
        <v>2.2349227551181627E-3</v>
      </c>
      <c r="BS66">
        <v>4.4948368706759334E-2</v>
      </c>
      <c r="BT66">
        <v>0.14432475368300399</v>
      </c>
      <c r="BU66">
        <v>4.8628941202669921E-3</v>
      </c>
      <c r="BV66">
        <v>0.65979526081783746</v>
      </c>
      <c r="BW66">
        <v>2.4343668328269175E-2</v>
      </c>
      <c r="BX66">
        <v>1.0765753338479261E-2</v>
      </c>
      <c r="BY66">
        <v>1.0982061355327755E-2</v>
      </c>
      <c r="BZ66">
        <v>9.017306134978309E-3</v>
      </c>
      <c r="CA66">
        <v>0.10882230913760171</v>
      </c>
      <c r="CB66">
        <v>0.4770087304981932</v>
      </c>
      <c r="CC66">
        <v>1.8855432326116046E-2</v>
      </c>
      <c r="CD66">
        <v>0.4566706608277471</v>
      </c>
      <c r="CE66">
        <v>1.9490775273169447E-2</v>
      </c>
      <c r="CF66">
        <v>1.1420958246810026E-2</v>
      </c>
      <c r="CG66">
        <v>8.426077593389758E-3</v>
      </c>
      <c r="CH66">
        <v>6.7823833798601463E-3</v>
      </c>
      <c r="CI66">
        <v>6.387394043084238E-2</v>
      </c>
      <c r="CJ66">
        <v>0.33269782746767451</v>
      </c>
      <c r="CK66">
        <v>1.3978687553363732E-2</v>
      </c>
    </row>
    <row r="67" spans="1:89" x14ac:dyDescent="0.2">
      <c r="A67">
        <v>1978</v>
      </c>
      <c r="B67">
        <v>1</v>
      </c>
      <c r="C67">
        <v>9.067227094534891E-2</v>
      </c>
      <c r="D67">
        <v>3.8837669742067094E-2</v>
      </c>
      <c r="E67">
        <v>2.2511411250216162E-2</v>
      </c>
      <c r="F67">
        <v>3.0323530057569825E-2</v>
      </c>
      <c r="G67">
        <v>0.16018197374561527</v>
      </c>
      <c r="H67">
        <v>0.60022895902146334</v>
      </c>
      <c r="I67">
        <v>5.7244180381977233E-2</v>
      </c>
      <c r="J67">
        <v>0.79717242287177825</v>
      </c>
      <c r="K67">
        <v>8.5947095445279231E-2</v>
      </c>
      <c r="L67">
        <v>3.9506887564992474E-2</v>
      </c>
      <c r="M67">
        <v>2.0451623583172263E-2</v>
      </c>
      <c r="N67">
        <v>2.8181088124624387E-2</v>
      </c>
      <c r="O67">
        <v>0.11556085973166114</v>
      </c>
      <c r="P67">
        <v>0.45506620815072241</v>
      </c>
      <c r="Q67">
        <v>5.2458679569789876E-2</v>
      </c>
      <c r="R67">
        <v>0.34000313123289949</v>
      </c>
      <c r="S67">
        <v>6.6751111189526924E-2</v>
      </c>
      <c r="T67">
        <v>2.7967840655738048E-2</v>
      </c>
      <c r="U67">
        <v>1.3091955570395886E-2</v>
      </c>
      <c r="V67">
        <v>2.1413263669143756E-2</v>
      </c>
      <c r="W67">
        <v>4.8349386300157726E-2</v>
      </c>
      <c r="X67">
        <v>0.12293880165729307</v>
      </c>
      <c r="Y67">
        <v>3.9490769282336108E-2</v>
      </c>
      <c r="Z67">
        <v>0.23695061253794414</v>
      </c>
      <c r="AA67">
        <v>5.7739156539257319E-2</v>
      </c>
      <c r="AB67">
        <v>2.1262604826777963E-2</v>
      </c>
      <c r="AC67">
        <v>9.5533412125138051E-3</v>
      </c>
      <c r="AD67">
        <v>1.8169291321326386E-2</v>
      </c>
      <c r="AE67">
        <v>2.9747047285948042E-2</v>
      </c>
      <c r="AF67">
        <v>6.7198522162796523E-2</v>
      </c>
      <c r="AG67">
        <v>3.3280654573836707E-2</v>
      </c>
      <c r="AH67">
        <v>0.10412353862696122</v>
      </c>
      <c r="AI67">
        <v>3.7289287694905582E-2</v>
      </c>
      <c r="AJ67">
        <v>9.584784405776715E-3</v>
      </c>
      <c r="AK67">
        <v>4.4387471151390717E-3</v>
      </c>
      <c r="AL67">
        <v>9.7840049708399213E-3</v>
      </c>
      <c r="AM67">
        <v>6.4630091723608882E-3</v>
      </c>
      <c r="AN67">
        <v>2.0125600979229549E-2</v>
      </c>
      <c r="AO67">
        <v>1.6438102557689988E-2</v>
      </c>
      <c r="AP67">
        <v>7.3371447972335968E-2</v>
      </c>
      <c r="AQ67">
        <v>3.0223897770368824E-2</v>
      </c>
      <c r="AR67">
        <v>6.8145867738193134E-3</v>
      </c>
      <c r="AS67">
        <v>3.0729177157175023E-3</v>
      </c>
      <c r="AT67">
        <v>6.8606155244287093E-3</v>
      </c>
      <c r="AU67">
        <v>3.4507756216646552E-3</v>
      </c>
      <c r="AV67">
        <v>1.2270983259427885E-2</v>
      </c>
      <c r="AW67">
        <v>1.0677671784573611E-2</v>
      </c>
      <c r="AX67">
        <v>3.3396788368561303E-2</v>
      </c>
      <c r="AY67">
        <v>1.7814137208799652E-2</v>
      </c>
      <c r="AZ67">
        <v>3.211004928030177E-3</v>
      </c>
      <c r="BA67">
        <v>1.2874739767387328E-3</v>
      </c>
      <c r="BB67">
        <v>2.94928450198223E-3</v>
      </c>
      <c r="BC67">
        <v>8.7530274174272508E-4</v>
      </c>
      <c r="BD67">
        <v>3.7442130064249813E-3</v>
      </c>
      <c r="BE67">
        <v>3.5153726045533697E-3</v>
      </c>
      <c r="BF67">
        <v>1.13462456182164E-2</v>
      </c>
      <c r="BG67">
        <v>7.2254000185745793E-3</v>
      </c>
      <c r="BH67">
        <v>1.0958074340983921E-3</v>
      </c>
      <c r="BI67">
        <v>3.1494861274204542E-4</v>
      </c>
      <c r="BJ67">
        <v>1.1422702007674486E-3</v>
      </c>
      <c r="BK67">
        <v>1.3493098070520401E-4</v>
      </c>
      <c r="BL67">
        <v>6.6300528631604654E-4</v>
      </c>
      <c r="BM67">
        <v>7.6988317865256969E-4</v>
      </c>
      <c r="BN67">
        <v>0.20282757712822175</v>
      </c>
      <c r="BO67">
        <v>4.7251755000696782E-3</v>
      </c>
      <c r="BP67">
        <v>-6.6921782292538035E-4</v>
      </c>
      <c r="BQ67">
        <v>2.0597876670438997E-3</v>
      </c>
      <c r="BR67">
        <v>2.1424419329454381E-3</v>
      </c>
      <c r="BS67">
        <v>4.4621114013954133E-2</v>
      </c>
      <c r="BT67">
        <v>0.14516957978312672</v>
      </c>
      <c r="BU67">
        <v>4.7786718998015371E-3</v>
      </c>
      <c r="BV67">
        <v>0.65999686876710051</v>
      </c>
      <c r="BW67">
        <v>2.3921159755821986E-2</v>
      </c>
      <c r="BX67">
        <v>1.0869829086329046E-2</v>
      </c>
      <c r="BY67">
        <v>9.4194556798202767E-3</v>
      </c>
      <c r="BZ67">
        <v>8.9102663884260691E-3</v>
      </c>
      <c r="CA67">
        <v>0.11183258744545754</v>
      </c>
      <c r="CB67">
        <v>0.47603576525049818</v>
      </c>
      <c r="CC67">
        <v>1.9007803213313197E-2</v>
      </c>
      <c r="CD67">
        <v>0.45716929163887876</v>
      </c>
      <c r="CE67">
        <v>1.9195984255752307E-2</v>
      </c>
      <c r="CF67">
        <v>1.1539046909254426E-2</v>
      </c>
      <c r="CG67">
        <v>7.3596680127763769E-3</v>
      </c>
      <c r="CH67">
        <v>6.7678244554806311E-3</v>
      </c>
      <c r="CI67">
        <v>6.721147343150341E-2</v>
      </c>
      <c r="CJ67">
        <v>0.33088413411827367</v>
      </c>
      <c r="CK67">
        <v>1.4211182662609472E-2</v>
      </c>
    </row>
    <row r="68" spans="1:89" x14ac:dyDescent="0.2">
      <c r="A68">
        <v>1979</v>
      </c>
      <c r="B68">
        <v>1</v>
      </c>
      <c r="C68">
        <v>8.4631644189357758E-2</v>
      </c>
      <c r="D68">
        <v>4.1865612845867872E-2</v>
      </c>
      <c r="E68">
        <v>1.9352400675415993E-2</v>
      </c>
      <c r="F68">
        <v>2.9684308916330338E-2</v>
      </c>
      <c r="G68">
        <v>0.16613104194402695</v>
      </c>
      <c r="H68">
        <v>0.60228163089533737</v>
      </c>
      <c r="I68">
        <v>5.6053391732970005E-2</v>
      </c>
      <c r="J68">
        <v>0.79642850160598755</v>
      </c>
      <c r="K68">
        <v>8.0581590533256531E-2</v>
      </c>
      <c r="L68">
        <v>4.2236138833686709E-2</v>
      </c>
      <c r="M68">
        <v>1.7849190160632133E-2</v>
      </c>
      <c r="N68">
        <v>2.7676679193973541E-2</v>
      </c>
      <c r="O68">
        <v>0.12103836797177792</v>
      </c>
      <c r="P68">
        <v>0.45562184153680357</v>
      </c>
      <c r="Q68">
        <v>5.1424697799639367E-2</v>
      </c>
      <c r="R68">
        <v>0.34207335114479065</v>
      </c>
      <c r="S68">
        <v>6.4201876521110535E-2</v>
      </c>
      <c r="T68">
        <v>3.0244409863371402E-2</v>
      </c>
      <c r="U68">
        <v>1.1972163338214159E-2</v>
      </c>
      <c r="V68">
        <v>2.1258052438497543E-2</v>
      </c>
      <c r="W68">
        <v>5.1416927948594093E-2</v>
      </c>
      <c r="X68">
        <v>0.1239270007514273</v>
      </c>
      <c r="Y68">
        <v>3.9052916849323618E-2</v>
      </c>
      <c r="Z68">
        <v>0.24003416299819946</v>
      </c>
      <c r="AA68">
        <v>5.5939923971891403E-2</v>
      </c>
      <c r="AB68">
        <v>2.3364686931017786E-2</v>
      </c>
      <c r="AC68">
        <v>8.9069199748337269E-3</v>
      </c>
      <c r="AD68">
        <v>1.8184667453169823E-2</v>
      </c>
      <c r="AE68">
        <v>3.1995101133361459E-2</v>
      </c>
      <c r="AF68">
        <v>6.86372834640884E-2</v>
      </c>
      <c r="AG68">
        <v>3.3005586880133185E-2</v>
      </c>
      <c r="AH68">
        <v>0.10768252611160278</v>
      </c>
      <c r="AI68">
        <v>3.7439975887537003E-2</v>
      </c>
      <c r="AJ68">
        <v>1.1092928529251367E-2</v>
      </c>
      <c r="AK68">
        <v>4.3654994806274772E-3</v>
      </c>
      <c r="AL68">
        <v>1.0120926424860954E-2</v>
      </c>
      <c r="AM68">
        <v>7.2442136006429791E-3</v>
      </c>
      <c r="AN68">
        <v>2.0928213741975475E-2</v>
      </c>
      <c r="AO68">
        <v>1.6490768388499867E-2</v>
      </c>
      <c r="AP68">
        <v>7.6905004680156708E-2</v>
      </c>
      <c r="AQ68">
        <v>3.0806010589003563E-2</v>
      </c>
      <c r="AR68">
        <v>7.9921097058104351E-3</v>
      </c>
      <c r="AS68">
        <v>3.0511089134961367E-3</v>
      </c>
      <c r="AT68">
        <v>7.3684253729879856E-3</v>
      </c>
      <c r="AU68">
        <v>3.8707649218849838E-3</v>
      </c>
      <c r="AV68">
        <v>1.29136479218947E-2</v>
      </c>
      <c r="AW68">
        <v>1.0902937386046141E-2</v>
      </c>
      <c r="AX68">
        <v>3.6284063011407852E-2</v>
      </c>
      <c r="AY68">
        <v>1.8567407503724098E-2</v>
      </c>
      <c r="AZ68">
        <v>3.7919742499070708E-3</v>
      </c>
      <c r="BA68">
        <v>1.2734351766994223E-3</v>
      </c>
      <c r="BB68">
        <v>3.6054595839232206E-3</v>
      </c>
      <c r="BC68">
        <v>1.1075741931563243E-3</v>
      </c>
      <c r="BD68">
        <v>4.0773103278725058E-3</v>
      </c>
      <c r="BE68">
        <v>3.8609026491512898E-3</v>
      </c>
      <c r="BF68">
        <v>1.2885304167866707E-2</v>
      </c>
      <c r="BG68">
        <v>7.7644791454076767E-3</v>
      </c>
      <c r="BH68">
        <v>1.2863715996900282E-3</v>
      </c>
      <c r="BI68">
        <v>3.1463761297345627E-4</v>
      </c>
      <c r="BJ68">
        <v>1.6563800163567066E-3</v>
      </c>
      <c r="BK68">
        <v>2.0246989879524335E-4</v>
      </c>
      <c r="BL68">
        <v>7.4824257052348076E-4</v>
      </c>
      <c r="BM68">
        <v>9.127229853333385E-4</v>
      </c>
      <c r="BN68">
        <v>0.20357149839401245</v>
      </c>
      <c r="BO68">
        <v>4.0500536561012268E-3</v>
      </c>
      <c r="BP68">
        <v>-3.7052598781883717E-4</v>
      </c>
      <c r="BQ68">
        <v>1.5032105147838593E-3</v>
      </c>
      <c r="BR68">
        <v>2.0076297223567963E-3</v>
      </c>
      <c r="BS68">
        <v>4.5092673972249031E-2</v>
      </c>
      <c r="BT68">
        <v>0.14669611142529365</v>
      </c>
      <c r="BU68">
        <v>4.5923718665707332E-3</v>
      </c>
      <c r="BV68">
        <v>0.65792664885520935</v>
      </c>
      <c r="BW68">
        <v>2.0429767668247223E-2</v>
      </c>
      <c r="BX68">
        <v>1.162120298249647E-2</v>
      </c>
      <c r="BY68">
        <v>7.3802373372018337E-3</v>
      </c>
      <c r="BZ68">
        <v>8.4262564778327942E-3</v>
      </c>
      <c r="CA68">
        <v>0.11471411399543285</v>
      </c>
      <c r="CB68">
        <v>0.47709737989453987</v>
      </c>
      <c r="CC68">
        <v>1.8257725133016531E-2</v>
      </c>
      <c r="CD68">
        <v>0.4543551504611969</v>
      </c>
      <c r="CE68">
        <v>1.6379714012145996E-2</v>
      </c>
      <c r="CF68">
        <v>1.1991728970315307E-2</v>
      </c>
      <c r="CG68">
        <v>5.8770268224179745E-3</v>
      </c>
      <c r="CH68">
        <v>6.4186267554759979E-3</v>
      </c>
      <c r="CI68">
        <v>6.9621440023183823E-2</v>
      </c>
      <c r="CJ68">
        <v>0.33042335246651944</v>
      </c>
      <c r="CK68">
        <v>1.3643269269172573E-2</v>
      </c>
    </row>
    <row r="69" spans="1:89" x14ac:dyDescent="0.2">
      <c r="A69">
        <v>1980</v>
      </c>
      <c r="B69">
        <v>1</v>
      </c>
      <c r="C69">
        <v>7.220950722694397E-2</v>
      </c>
      <c r="D69">
        <v>5.1724120276048779E-2</v>
      </c>
      <c r="E69">
        <v>1.9705385901033878E-2</v>
      </c>
      <c r="F69">
        <v>2.7199519798159599E-2</v>
      </c>
      <c r="G69">
        <v>0.16952849552035332</v>
      </c>
      <c r="H69">
        <v>0.61033424288160953</v>
      </c>
      <c r="I69">
        <v>4.9298749117778221E-2</v>
      </c>
      <c r="J69">
        <v>0.79929965734481812</v>
      </c>
      <c r="K69">
        <v>6.8823225796222687E-2</v>
      </c>
      <c r="L69">
        <v>5.18357721157372E-2</v>
      </c>
      <c r="M69">
        <v>1.8397835083305836E-2</v>
      </c>
      <c r="N69">
        <v>2.5057550519704819E-2</v>
      </c>
      <c r="O69">
        <v>0.1229366846382618</v>
      </c>
      <c r="P69">
        <v>0.46773588807695676</v>
      </c>
      <c r="Q69">
        <v>4.4512683885161421E-2</v>
      </c>
      <c r="R69">
        <v>0.33773797750473022</v>
      </c>
      <c r="S69">
        <v>5.4537214338779449E-2</v>
      </c>
      <c r="T69">
        <v>3.6402455298230052E-2</v>
      </c>
      <c r="U69">
        <v>1.2575708329677582E-2</v>
      </c>
      <c r="V69">
        <v>1.8691936507821083E-2</v>
      </c>
      <c r="W69">
        <v>5.1322436891496181E-2</v>
      </c>
      <c r="X69">
        <v>0.13183165816773951</v>
      </c>
      <c r="Y69">
        <v>3.2376569600800875E-2</v>
      </c>
      <c r="Z69">
        <v>0.23449720442295074</v>
      </c>
      <c r="AA69">
        <v>4.7198280692100525E-2</v>
      </c>
      <c r="AB69">
        <v>2.7414119453169405E-2</v>
      </c>
      <c r="AC69">
        <v>9.2786205932497978E-3</v>
      </c>
      <c r="AD69">
        <v>1.5908882021903992E-2</v>
      </c>
      <c r="AE69">
        <v>3.200628818012774E-2</v>
      </c>
      <c r="AF69">
        <v>7.5458216920629859E-2</v>
      </c>
      <c r="AG69">
        <v>2.7232801101966981E-2</v>
      </c>
      <c r="AH69">
        <v>0.10348955541849136</v>
      </c>
      <c r="AI69">
        <v>3.1068848446011543E-2</v>
      </c>
      <c r="AJ69">
        <v>1.3045992440311238E-2</v>
      </c>
      <c r="AK69">
        <v>4.6419916907325387E-3</v>
      </c>
      <c r="AL69">
        <v>9.1542908921837807E-3</v>
      </c>
      <c r="AM69">
        <v>7.64500442892313E-3</v>
      </c>
      <c r="AN69">
        <v>2.3783625503896209E-2</v>
      </c>
      <c r="AO69">
        <v>1.4149801172421839E-2</v>
      </c>
      <c r="AP69">
        <v>7.3389366269111633E-2</v>
      </c>
      <c r="AQ69">
        <v>2.5323828682303429E-2</v>
      </c>
      <c r="AR69">
        <v>9.3948022986296564E-3</v>
      </c>
      <c r="AS69">
        <v>3.3562788157723844E-3</v>
      </c>
      <c r="AT69">
        <v>6.7119081504642963E-3</v>
      </c>
      <c r="AU69">
        <v>4.068184265634045E-3</v>
      </c>
      <c r="AV69">
        <v>1.4981475136065093E-2</v>
      </c>
      <c r="AW69">
        <v>9.5528911903415056E-3</v>
      </c>
      <c r="AX69">
        <v>3.386211022734642E-2</v>
      </c>
      <c r="AY69">
        <v>1.4833938330411911E-2</v>
      </c>
      <c r="AZ69">
        <v>4.5501273816626053E-3</v>
      </c>
      <c r="BA69">
        <v>1.4510003529721871E-3</v>
      </c>
      <c r="BB69">
        <v>3.3420675899833441E-3</v>
      </c>
      <c r="BC69">
        <v>1.1260694227530621E-3</v>
      </c>
      <c r="BD69">
        <v>4.8719570762711471E-3</v>
      </c>
      <c r="BE69">
        <v>3.6869491747113978E-3</v>
      </c>
      <c r="BF69">
        <v>1.1570385657250881E-2</v>
      </c>
      <c r="BG69">
        <v>5.9301345609128475E-3</v>
      </c>
      <c r="BH69">
        <v>1.5817985554349434E-3</v>
      </c>
      <c r="BI69">
        <v>3.6418280251382384E-4</v>
      </c>
      <c r="BJ69">
        <v>1.5136041911318898E-3</v>
      </c>
      <c r="BK69">
        <v>2.4574716962888488E-4</v>
      </c>
      <c r="BL69">
        <v>9.4024645953225084E-4</v>
      </c>
      <c r="BM69">
        <v>9.9467170982195418E-4</v>
      </c>
      <c r="BN69">
        <v>0.20070034265518188</v>
      </c>
      <c r="BO69">
        <v>3.386281430721283E-3</v>
      </c>
      <c r="BP69">
        <v>-1.116518396884203E-4</v>
      </c>
      <c r="BQ69">
        <v>1.3075508177280426E-3</v>
      </c>
      <c r="BR69">
        <v>2.1419692784547806E-3</v>
      </c>
      <c r="BS69">
        <v>4.6591810882091522E-2</v>
      </c>
      <c r="BT69">
        <v>0.14265066638974214</v>
      </c>
      <c r="BU69">
        <v>4.7337536475274564E-3</v>
      </c>
      <c r="BV69">
        <v>0.66226202249526978</v>
      </c>
      <c r="BW69">
        <v>1.767229288816452E-2</v>
      </c>
      <c r="BX69">
        <v>1.5321664977818727E-2</v>
      </c>
      <c r="BY69">
        <v>7.1296775713562965E-3</v>
      </c>
      <c r="BZ69">
        <v>8.5075832903385162E-3</v>
      </c>
      <c r="CA69">
        <v>0.11820605862885714</v>
      </c>
      <c r="CB69">
        <v>0.47760921366696596</v>
      </c>
      <c r="CC69">
        <v>1.7815550563881372E-2</v>
      </c>
      <c r="CD69">
        <v>0.46156167984008789</v>
      </c>
      <c r="CE69">
        <v>1.4286011457443237E-2</v>
      </c>
      <c r="CF69">
        <v>1.5433316817507148E-2</v>
      </c>
      <c r="CG69">
        <v>5.8221267536282539E-3</v>
      </c>
      <c r="CH69">
        <v>6.3656140118837357E-3</v>
      </c>
      <c r="CI69">
        <v>7.1614247746765614E-2</v>
      </c>
      <c r="CJ69">
        <v>0.33497252435945024</v>
      </c>
      <c r="CK69">
        <v>1.3067819834127537E-2</v>
      </c>
    </row>
    <row r="70" spans="1:89" x14ac:dyDescent="0.2">
      <c r="A70">
        <v>1981</v>
      </c>
      <c r="B70">
        <v>1</v>
      </c>
      <c r="C70">
        <v>7.0860184729099274E-2</v>
      </c>
      <c r="D70">
        <v>5.8561962563544512E-2</v>
      </c>
      <c r="E70">
        <v>2.0379616878926754E-2</v>
      </c>
      <c r="F70">
        <v>2.6609402149915695E-2</v>
      </c>
      <c r="G70">
        <v>0.17691677436232567</v>
      </c>
      <c r="H70">
        <v>0.6010389577557036</v>
      </c>
      <c r="I70">
        <v>4.5633104820113464E-2</v>
      </c>
      <c r="J70">
        <v>0.80347543954849243</v>
      </c>
      <c r="K70">
        <v>6.7510358989238739E-2</v>
      </c>
      <c r="L70">
        <v>5.8268527733162045E-2</v>
      </c>
      <c r="M70">
        <v>1.8962848000228405E-2</v>
      </c>
      <c r="N70">
        <v>2.4496808648109436E-2</v>
      </c>
      <c r="O70">
        <v>0.13088178634643555</v>
      </c>
      <c r="P70">
        <v>0.46228399979004614</v>
      </c>
      <c r="Q70">
        <v>4.1071108411457634E-2</v>
      </c>
      <c r="R70">
        <v>0.34249213337898254</v>
      </c>
      <c r="S70">
        <v>5.3841445595026016E-2</v>
      </c>
      <c r="T70">
        <v>4.1395055130124092E-2</v>
      </c>
      <c r="U70">
        <v>1.3410449959337711E-2</v>
      </c>
      <c r="V70">
        <v>1.8286021426320076E-2</v>
      </c>
      <c r="W70">
        <v>5.6270508095622063E-2</v>
      </c>
      <c r="X70">
        <v>0.12974301751886638</v>
      </c>
      <c r="Y70">
        <v>2.9545640310299083E-2</v>
      </c>
      <c r="Z70">
        <v>0.2385181188583374</v>
      </c>
      <c r="AA70">
        <v>4.6678703278303146E-2</v>
      </c>
      <c r="AB70">
        <v>3.2017304038163275E-2</v>
      </c>
      <c r="AC70">
        <v>1.0516956448554993E-2</v>
      </c>
      <c r="AD70">
        <v>1.5574569813907146E-2</v>
      </c>
      <c r="AE70">
        <v>3.5765385255217552E-2</v>
      </c>
      <c r="AF70">
        <v>7.3038671030296751E-2</v>
      </c>
      <c r="AG70">
        <v>2.4926531263993319E-2</v>
      </c>
      <c r="AH70">
        <v>0.10568525642156601</v>
      </c>
      <c r="AI70">
        <v>3.044242225587368E-2</v>
      </c>
      <c r="AJ70">
        <v>1.5488883916987106E-2</v>
      </c>
      <c r="AK70">
        <v>5.6861904449760914E-3</v>
      </c>
      <c r="AL70">
        <v>9.0682404115796089E-3</v>
      </c>
      <c r="AM70">
        <v>8.5072641959413886E-3</v>
      </c>
      <c r="AN70">
        <v>2.3488391131087367E-2</v>
      </c>
      <c r="AO70">
        <v>1.3003862522617751E-2</v>
      </c>
      <c r="AP70">
        <v>7.5322091579437256E-2</v>
      </c>
      <c r="AQ70">
        <v>2.4716990068554878E-2</v>
      </c>
      <c r="AR70">
        <v>1.1048666827264242E-2</v>
      </c>
      <c r="AS70">
        <v>4.2824576376006007E-3</v>
      </c>
      <c r="AT70">
        <v>6.659255363047123E-3</v>
      </c>
      <c r="AU70">
        <v>4.8430407478008419E-3</v>
      </c>
      <c r="AV70">
        <v>1.4869886915277301E-2</v>
      </c>
      <c r="AW70">
        <v>8.9017954896357075E-3</v>
      </c>
      <c r="AX70">
        <v>3.517116978764534E-2</v>
      </c>
      <c r="AY70">
        <v>1.4486842788755894E-2</v>
      </c>
      <c r="AZ70">
        <v>5.5612428986933082E-3</v>
      </c>
      <c r="BA70">
        <v>1.9655200303532183E-3</v>
      </c>
      <c r="BB70">
        <v>3.3578283619135618E-3</v>
      </c>
      <c r="BC70">
        <v>1.5651423673261888E-3</v>
      </c>
      <c r="BD70">
        <v>4.7788889100551608E-3</v>
      </c>
      <c r="BE70">
        <v>3.4557058930154883E-3</v>
      </c>
      <c r="BF70">
        <v>1.2112721800804138E-2</v>
      </c>
      <c r="BG70">
        <v>5.8303549885749817E-3</v>
      </c>
      <c r="BH70">
        <v>1.9994821423097164E-3</v>
      </c>
      <c r="BI70">
        <v>5.905689722567331E-4</v>
      </c>
      <c r="BJ70">
        <v>1.5533014666289091E-3</v>
      </c>
      <c r="BK70">
        <v>2.3544239866168937E-4</v>
      </c>
      <c r="BL70">
        <v>9.1829834765156564E-4</v>
      </c>
      <c r="BM70">
        <v>9.8527365934352558E-4</v>
      </c>
      <c r="BN70">
        <v>0.19652456045150757</v>
      </c>
      <c r="BO70">
        <v>3.3498257398605347E-3</v>
      </c>
      <c r="BP70">
        <v>2.9343483038246632E-4</v>
      </c>
      <c r="BQ70">
        <v>1.416768878698349E-3</v>
      </c>
      <c r="BR70">
        <v>2.1125935018062592E-3</v>
      </c>
      <c r="BS70">
        <v>4.6034988015890121E-2</v>
      </c>
      <c r="BT70">
        <v>0.13881443408759067</v>
      </c>
      <c r="BU70">
        <v>4.5025202867226832E-3</v>
      </c>
      <c r="BV70">
        <v>0.65750786662101746</v>
      </c>
      <c r="BW70">
        <v>1.7018739134073257E-2</v>
      </c>
      <c r="BX70">
        <v>1.716690743342042E-2</v>
      </c>
      <c r="BY70">
        <v>6.9691669195890427E-3</v>
      </c>
      <c r="BZ70">
        <v>8.3233807235956192E-3</v>
      </c>
      <c r="CA70">
        <v>0.12064626626670361</v>
      </c>
      <c r="CB70">
        <v>0.47050397688000722</v>
      </c>
      <c r="CC70">
        <v>1.6879427866644422E-2</v>
      </c>
      <c r="CD70">
        <v>0.46098330616950989</v>
      </c>
      <c r="CE70">
        <v>1.3668913394212723E-2</v>
      </c>
      <c r="CF70">
        <v>1.6873472603037953E-2</v>
      </c>
      <c r="CG70">
        <v>5.5523980408906937E-3</v>
      </c>
      <c r="CH70">
        <v>6.21078722178936E-3</v>
      </c>
      <c r="CI70">
        <v>7.4611278250813484E-2</v>
      </c>
      <c r="CJ70">
        <v>0.33170174787498596</v>
      </c>
      <c r="CK70">
        <v>1.2364702497352324E-2</v>
      </c>
    </row>
    <row r="71" spans="1:89" x14ac:dyDescent="0.2">
      <c r="A71">
        <v>1982</v>
      </c>
      <c r="B71">
        <v>1</v>
      </c>
      <c r="C71">
        <v>5.9786897152662277E-2</v>
      </c>
      <c r="D71">
        <v>6.3486521597951651E-2</v>
      </c>
      <c r="E71">
        <v>2.1137615665793419E-2</v>
      </c>
      <c r="F71">
        <v>2.4423699826002121E-2</v>
      </c>
      <c r="G71">
        <v>0.19577170722186565</v>
      </c>
      <c r="H71">
        <v>0.59483453532069386</v>
      </c>
      <c r="I71">
        <v>4.0559046963756694E-2</v>
      </c>
      <c r="J71">
        <v>0.80917292833328247</v>
      </c>
      <c r="K71">
        <v>5.7009682059288025E-2</v>
      </c>
      <c r="L71">
        <v>6.3882050337269902E-2</v>
      </c>
      <c r="M71">
        <v>2.0097836852073669E-2</v>
      </c>
      <c r="N71">
        <v>2.2023869678378105E-2</v>
      </c>
      <c r="O71">
        <v>0.14754281938076019</v>
      </c>
      <c r="P71">
        <v>0.46286542255722124</v>
      </c>
      <c r="Q71">
        <v>3.575122814334792E-2</v>
      </c>
      <c r="R71">
        <v>0.34516596794128418</v>
      </c>
      <c r="S71">
        <v>4.6226918697357178E-2</v>
      </c>
      <c r="T71">
        <v>4.455070139374584E-2</v>
      </c>
      <c r="U71">
        <v>1.4218121767044067E-2</v>
      </c>
      <c r="V71">
        <v>1.6038419678807259E-2</v>
      </c>
      <c r="W71">
        <v>6.3549742568284273E-2</v>
      </c>
      <c r="X71">
        <v>0.1355860649700702</v>
      </c>
      <c r="Y71">
        <v>2.4996002474850353E-2</v>
      </c>
      <c r="Z71">
        <v>0.24090114235877991</v>
      </c>
      <c r="AA71">
        <v>4.1042406111955643E-2</v>
      </c>
      <c r="AB71">
        <v>3.4639213525224477E-2</v>
      </c>
      <c r="AC71">
        <v>1.1467070784419775E-2</v>
      </c>
      <c r="AD71">
        <v>1.3668976724147797E-2</v>
      </c>
      <c r="AE71">
        <v>4.1966120945289731E-2</v>
      </c>
      <c r="AF71">
        <v>7.7145998334572349E-2</v>
      </c>
      <c r="AG71">
        <v>2.0971354128732651E-2</v>
      </c>
      <c r="AH71">
        <v>0.10874622315168381</v>
      </c>
      <c r="AI71">
        <v>2.8734158724546432E-2</v>
      </c>
      <c r="AJ71">
        <v>1.7776401742594317E-2</v>
      </c>
      <c r="AK71">
        <v>6.2696095556020737E-3</v>
      </c>
      <c r="AL71">
        <v>8.0404477193951607E-3</v>
      </c>
      <c r="AM71">
        <v>1.1655613256152719E-2</v>
      </c>
      <c r="AN71">
        <v>2.5213853474752666E-2</v>
      </c>
      <c r="AO71">
        <v>1.1056138649536609E-2</v>
      </c>
      <c r="AP71">
        <v>7.8787550330162048E-2</v>
      </c>
      <c r="AQ71">
        <v>2.4260450154542923E-2</v>
      </c>
      <c r="AR71">
        <v>1.2816839152947068E-2</v>
      </c>
      <c r="AS71">
        <v>4.7671726206317544E-3</v>
      </c>
      <c r="AT71">
        <v>6.2030460685491562E-3</v>
      </c>
      <c r="AU71">
        <v>6.4814346260391176E-3</v>
      </c>
      <c r="AV71">
        <v>1.6359627852424671E-2</v>
      </c>
      <c r="AW71">
        <v>7.8989777013439028E-3</v>
      </c>
      <c r="AX71">
        <v>3.9250228554010391E-2</v>
      </c>
      <c r="AY71">
        <v>1.6108578070998192E-2</v>
      </c>
      <c r="AZ71">
        <v>6.4295146839867812E-3</v>
      </c>
      <c r="BA71">
        <v>2.2400970919989049E-3</v>
      </c>
      <c r="BB71">
        <v>3.3042551949620247E-3</v>
      </c>
      <c r="BC71">
        <v>2.3112677936296677E-3</v>
      </c>
      <c r="BD71">
        <v>5.6465552053422182E-3</v>
      </c>
      <c r="BE71">
        <v>3.2099617663763022E-3</v>
      </c>
      <c r="BF71">
        <v>1.5451263636350632E-2</v>
      </c>
      <c r="BG71">
        <v>8.2024093717336655E-3</v>
      </c>
      <c r="BH71">
        <v>2.3195840449261595E-3</v>
      </c>
      <c r="BI71">
        <v>6.3751652851351537E-4</v>
      </c>
      <c r="BJ71">
        <v>1.6540229553356767E-3</v>
      </c>
      <c r="BK71">
        <v>5.8515352429822087E-4</v>
      </c>
      <c r="BL71">
        <v>1.0782586814668191E-3</v>
      </c>
      <c r="BM71">
        <v>9.7431823630978593E-4</v>
      </c>
      <c r="BN71">
        <v>0.19082707166671753</v>
      </c>
      <c r="BO71">
        <v>2.7772150933742523E-3</v>
      </c>
      <c r="BP71">
        <v>-3.9552873931825161E-4</v>
      </c>
      <c r="BQ71">
        <v>1.0397788137197495E-3</v>
      </c>
      <c r="BR71">
        <v>2.3998301476240158E-3</v>
      </c>
      <c r="BS71">
        <v>4.8228887841105461E-2</v>
      </c>
      <c r="BT71">
        <v>0.13204298433138897</v>
      </c>
      <c r="BU71">
        <v>4.7339472524924129E-3</v>
      </c>
      <c r="BV71">
        <v>0.65483403205871582</v>
      </c>
      <c r="BW71">
        <v>1.3559978455305099E-2</v>
      </c>
      <c r="BX71">
        <v>1.8935820204205811E-2</v>
      </c>
      <c r="BY71">
        <v>6.9194938987493515E-3</v>
      </c>
      <c r="BZ71">
        <v>8.3852801471948624E-3</v>
      </c>
      <c r="CA71">
        <v>0.13222196465358138</v>
      </c>
      <c r="CB71">
        <v>0.45865212322611482</v>
      </c>
      <c r="CC71">
        <v>1.6159391613415171E-2</v>
      </c>
      <c r="CD71">
        <v>0.46400696039199829</v>
      </c>
      <c r="CE71">
        <v>1.0782763361930847E-2</v>
      </c>
      <c r="CF71">
        <v>1.9331348943524063E-2</v>
      </c>
      <c r="CG71">
        <v>5.8797150850296021E-3</v>
      </c>
      <c r="CH71">
        <v>5.9854499995708466E-3</v>
      </c>
      <c r="CI71">
        <v>8.399307681247592E-2</v>
      </c>
      <c r="CJ71">
        <v>0.32660643307458459</v>
      </c>
      <c r="CK71">
        <v>1.1428150181064019E-2</v>
      </c>
    </row>
    <row r="72" spans="1:89" x14ac:dyDescent="0.2">
      <c r="A72">
        <v>1983</v>
      </c>
      <c r="B72">
        <v>1</v>
      </c>
      <c r="C72">
        <v>6.3103079795837402E-2</v>
      </c>
      <c r="D72">
        <v>5.8744625654071569E-2</v>
      </c>
      <c r="E72">
        <v>2.0859725773334503E-2</v>
      </c>
      <c r="F72">
        <v>2.3127241060137749E-2</v>
      </c>
      <c r="G72">
        <v>0.20846118405461311</v>
      </c>
      <c r="H72">
        <v>0.58503723283809195</v>
      </c>
      <c r="I72">
        <v>4.066693643528449E-2</v>
      </c>
      <c r="J72">
        <v>0.81716769933700562</v>
      </c>
      <c r="K72">
        <v>6.0368489474058151E-2</v>
      </c>
      <c r="L72">
        <v>6.0427338350564241E-2</v>
      </c>
      <c r="M72">
        <v>1.9820798188447952E-2</v>
      </c>
      <c r="N72">
        <v>2.0758464932441711E-2</v>
      </c>
      <c r="O72">
        <v>0.16179788485169411</v>
      </c>
      <c r="P72">
        <v>0.45849809775318873</v>
      </c>
      <c r="Q72">
        <v>3.5496618801691401E-2</v>
      </c>
      <c r="R72">
        <v>0.35174483060836792</v>
      </c>
      <c r="S72">
        <v>4.8825684934854507E-2</v>
      </c>
      <c r="T72">
        <v>4.3052474153228104E-2</v>
      </c>
      <c r="U72">
        <v>1.4347722753882408E-2</v>
      </c>
      <c r="V72">
        <v>1.4836519025266171E-2</v>
      </c>
      <c r="W72">
        <v>7.0279122330248356E-2</v>
      </c>
      <c r="X72">
        <v>0.1362755394699442</v>
      </c>
      <c r="Y72">
        <v>2.4127755018843469E-2</v>
      </c>
      <c r="Z72">
        <v>0.24554772675037384</v>
      </c>
      <c r="AA72">
        <v>4.3121818453073502E-2</v>
      </c>
      <c r="AB72">
        <v>3.3152467629406601E-2</v>
      </c>
      <c r="AC72">
        <v>1.1369310319423676E-2</v>
      </c>
      <c r="AD72">
        <v>1.2565397657454014E-2</v>
      </c>
      <c r="AE72">
        <v>4.5672476757317781E-2</v>
      </c>
      <c r="AF72">
        <v>7.9630219813132425E-2</v>
      </c>
      <c r="AG72">
        <v>2.0036037575757362E-2</v>
      </c>
      <c r="AH72">
        <v>0.1127307116985321</v>
      </c>
      <c r="AI72">
        <v>3.0459437519311905E-2</v>
      </c>
      <c r="AJ72">
        <v>1.6414219193393365E-2</v>
      </c>
      <c r="AK72">
        <v>6.2106873374432325E-3</v>
      </c>
      <c r="AL72">
        <v>7.4957143515348434E-3</v>
      </c>
      <c r="AM72">
        <v>1.3947299332357943E-2</v>
      </c>
      <c r="AN72">
        <v>2.7496721218452504E-2</v>
      </c>
      <c r="AO72">
        <v>1.0706634172126004E-2</v>
      </c>
      <c r="AP72">
        <v>8.2285910844802856E-2</v>
      </c>
      <c r="AQ72">
        <v>2.5816351175308228E-2</v>
      </c>
      <c r="AR72">
        <v>1.2064255948644131E-2</v>
      </c>
      <c r="AS72">
        <v>4.6607733238488436E-3</v>
      </c>
      <c r="AT72">
        <v>5.6269895285367966E-3</v>
      </c>
      <c r="AU72">
        <v>9.0141940454486758E-3</v>
      </c>
      <c r="AV72">
        <v>1.7841416521991713E-2</v>
      </c>
      <c r="AW72">
        <v>7.2619288749367784E-3</v>
      </c>
      <c r="AX72">
        <v>4.1465781629085541E-2</v>
      </c>
      <c r="AY72">
        <v>1.7499146983027458E-2</v>
      </c>
      <c r="AZ72">
        <v>6.2191156284825411E-3</v>
      </c>
      <c r="BA72">
        <v>2.3608333722222596E-3</v>
      </c>
      <c r="BB72">
        <v>3.0902645085006952E-3</v>
      </c>
      <c r="BC72">
        <v>3.0674284680571873E-3</v>
      </c>
      <c r="BD72">
        <v>6.2162489922850022E-3</v>
      </c>
      <c r="BE72">
        <v>3.0127429052588901E-3</v>
      </c>
      <c r="BF72">
        <v>1.7251519486308098E-2</v>
      </c>
      <c r="BG72">
        <v>9.8939333111047745E-3</v>
      </c>
      <c r="BH72">
        <v>2.2350137392095348E-3</v>
      </c>
      <c r="BI72">
        <v>7.0729153230786324E-4</v>
      </c>
      <c r="BJ72">
        <v>1.6491126734763384E-3</v>
      </c>
      <c r="BK72">
        <v>4.6702211329829879E-4</v>
      </c>
      <c r="BL72">
        <v>1.3483205172038172E-3</v>
      </c>
      <c r="BM72">
        <v>9.5082603853866466E-4</v>
      </c>
      <c r="BN72">
        <v>0.18283230066299438</v>
      </c>
      <c r="BO72">
        <v>2.7345903217792511E-3</v>
      </c>
      <c r="BP72">
        <v>-1.682712696492672E-3</v>
      </c>
      <c r="BQ72">
        <v>1.0389275848865509E-3</v>
      </c>
      <c r="BR72">
        <v>2.3687761276960373E-3</v>
      </c>
      <c r="BS72">
        <v>4.6663299202919006E-2</v>
      </c>
      <c r="BT72">
        <v>0.12660497759135214</v>
      </c>
      <c r="BU72">
        <v>5.1044751271441657E-3</v>
      </c>
      <c r="BV72">
        <v>0.64825516939163208</v>
      </c>
      <c r="BW72">
        <v>1.4277394860982895E-2</v>
      </c>
      <c r="BX72">
        <v>1.5692151500843465E-2</v>
      </c>
      <c r="BY72">
        <v>6.512003019452095E-3</v>
      </c>
      <c r="BZ72">
        <v>8.2907220348715782E-3</v>
      </c>
      <c r="CA72">
        <v>0.13818206172436476</v>
      </c>
      <c r="CB72">
        <v>0.44819859620219982</v>
      </c>
      <c r="CC72">
        <v>1.7102278582389021E-2</v>
      </c>
      <c r="CD72">
        <v>0.4654228687286377</v>
      </c>
      <c r="CE72">
        <v>1.1542804539203644E-2</v>
      </c>
      <c r="CF72">
        <v>1.7374864197336137E-2</v>
      </c>
      <c r="CG72">
        <v>5.4730754345655441E-3</v>
      </c>
      <c r="CH72">
        <v>5.9219459071755409E-3</v>
      </c>
      <c r="CI72">
        <v>9.1518762521445751E-2</v>
      </c>
      <c r="CJ72">
        <v>0.32158434932062802</v>
      </c>
      <c r="CK72">
        <v>1.2007072745464467E-2</v>
      </c>
    </row>
    <row r="73" spans="1:89" x14ac:dyDescent="0.2">
      <c r="A73">
        <v>1984</v>
      </c>
      <c r="B73">
        <v>1</v>
      </c>
      <c r="C73">
        <v>6.3834071159362793E-2</v>
      </c>
      <c r="D73">
        <v>5.816910695284605E-2</v>
      </c>
      <c r="E73">
        <v>1.8786771222949028E-2</v>
      </c>
      <c r="F73">
        <v>2.4436015635728836E-2</v>
      </c>
      <c r="G73">
        <v>0.22086621075868607</v>
      </c>
      <c r="H73">
        <v>0.56928749260090028</v>
      </c>
      <c r="I73">
        <v>4.4620317699688369E-2</v>
      </c>
      <c r="J73">
        <v>0.820728600025177</v>
      </c>
      <c r="K73">
        <v>6.1247300356626511E-2</v>
      </c>
      <c r="L73">
        <v>6.1528930440545082E-2</v>
      </c>
      <c r="M73">
        <v>1.8156865611672401E-2</v>
      </c>
      <c r="N73">
        <v>2.2310961037874222E-2</v>
      </c>
      <c r="O73">
        <v>0.17823866941034794</v>
      </c>
      <c r="P73">
        <v>0.43939281616682357</v>
      </c>
      <c r="Q73">
        <v>3.9853107292706302E-2</v>
      </c>
      <c r="R73">
        <v>0.36403286457061768</v>
      </c>
      <c r="S73">
        <v>4.957372322678566E-2</v>
      </c>
      <c r="T73">
        <v>4.5192141551524401E-2</v>
      </c>
      <c r="U73">
        <v>1.3299526646733284E-2</v>
      </c>
      <c r="V73">
        <v>1.6247160732746124E-2</v>
      </c>
      <c r="W73">
        <v>8.6321127600967884E-2</v>
      </c>
      <c r="X73">
        <v>0.12534764357213987</v>
      </c>
      <c r="Y73">
        <v>2.8051546361994615E-2</v>
      </c>
      <c r="Z73">
        <v>0.25694432854652405</v>
      </c>
      <c r="AA73">
        <v>4.3848022818565369E-2</v>
      </c>
      <c r="AB73">
        <v>3.5060001828242093E-2</v>
      </c>
      <c r="AC73">
        <v>1.0702465195208788E-2</v>
      </c>
      <c r="AD73">
        <v>1.3750049285590649E-2</v>
      </c>
      <c r="AE73">
        <v>5.8352353982627392E-2</v>
      </c>
      <c r="AF73">
        <v>7.1961917675558887E-2</v>
      </c>
      <c r="AG73">
        <v>2.3269531555946511E-2</v>
      </c>
      <c r="AH73">
        <v>0.11906880140304565</v>
      </c>
      <c r="AI73">
        <v>3.0719593167304993E-2</v>
      </c>
      <c r="AJ73">
        <v>1.7161369032692164E-2</v>
      </c>
      <c r="AK73">
        <v>5.9527824632823467E-3</v>
      </c>
      <c r="AL73">
        <v>8.170166052877903E-3</v>
      </c>
      <c r="AM73">
        <v>1.8748761038295925E-2</v>
      </c>
      <c r="AN73">
        <v>2.6020079248341862E-2</v>
      </c>
      <c r="AO73">
        <v>1.2296047664490398E-2</v>
      </c>
      <c r="AP73">
        <v>8.7508931756019592E-2</v>
      </c>
      <c r="AQ73">
        <v>2.6039451360702515E-2</v>
      </c>
      <c r="AR73">
        <v>1.2879868212621659E-2</v>
      </c>
      <c r="AS73">
        <v>4.442669334821403E-3</v>
      </c>
      <c r="AT73">
        <v>6.2613603658974171E-3</v>
      </c>
      <c r="AU73">
        <v>1.1707121331710368E-2</v>
      </c>
      <c r="AV73">
        <v>1.7588962493795088E-2</v>
      </c>
      <c r="AW73">
        <v>8.5894980743945314E-3</v>
      </c>
      <c r="AX73">
        <v>4.4623810797929764E-2</v>
      </c>
      <c r="AY73">
        <v>1.7646299675107002E-2</v>
      </c>
      <c r="AZ73">
        <v>6.7674526981136296E-3</v>
      </c>
      <c r="BA73">
        <v>2.1562528272625059E-3</v>
      </c>
      <c r="BB73">
        <v>3.4209014847874641E-3</v>
      </c>
      <c r="BC73">
        <v>4.6315417566802353E-3</v>
      </c>
      <c r="BD73">
        <v>6.6155082416156363E-3</v>
      </c>
      <c r="BE73">
        <v>3.3858523717714417E-3</v>
      </c>
      <c r="BF73">
        <v>1.8256079405546188E-2</v>
      </c>
      <c r="BG73">
        <v>1.012674905359745E-2</v>
      </c>
      <c r="BH73">
        <v>2.3463056841137586E-3</v>
      </c>
      <c r="BI73">
        <v>6.4904394093900919E-4</v>
      </c>
      <c r="BJ73">
        <v>1.9352087983861566E-3</v>
      </c>
      <c r="BK73">
        <v>7.1366823249263689E-4</v>
      </c>
      <c r="BL73">
        <v>1.4367962136264672E-3</v>
      </c>
      <c r="BM73">
        <v>1.0483083937044009E-3</v>
      </c>
      <c r="BN73">
        <v>0.179271399974823</v>
      </c>
      <c r="BO73">
        <v>2.5867708027362823E-3</v>
      </c>
      <c r="BP73">
        <v>-3.3598234876990318E-3</v>
      </c>
      <c r="BQ73">
        <v>6.2990561127662659E-4</v>
      </c>
      <c r="BR73">
        <v>2.1250545978546143E-3</v>
      </c>
      <c r="BS73">
        <v>4.2627541348338127E-2</v>
      </c>
      <c r="BT73">
        <v>0.12997867935896795</v>
      </c>
      <c r="BU73">
        <v>4.6832074820907892E-3</v>
      </c>
      <c r="BV73">
        <v>0.63596713542938232</v>
      </c>
      <c r="BW73">
        <v>1.4260347932577133E-2</v>
      </c>
      <c r="BX73">
        <v>1.297696540132165E-2</v>
      </c>
      <c r="BY73">
        <v>5.487244576215744E-3</v>
      </c>
      <c r="BZ73">
        <v>8.1888549029827118E-3</v>
      </c>
      <c r="CA73">
        <v>0.13454508315771818</v>
      </c>
      <c r="CB73">
        <v>0.44306324219721693</v>
      </c>
      <c r="CC73">
        <v>1.7445378169237198E-2</v>
      </c>
      <c r="CD73">
        <v>0.45669573545455933</v>
      </c>
      <c r="CE73">
        <v>1.1673577129840851E-2</v>
      </c>
      <c r="CF73">
        <v>1.6336788889020681E-2</v>
      </c>
      <c r="CG73">
        <v>4.8573389649391174E-3</v>
      </c>
      <c r="CH73">
        <v>6.0638003051280975E-3</v>
      </c>
      <c r="CI73">
        <v>9.1917541809380054E-2</v>
      </c>
      <c r="CJ73">
        <v>0.31309958342456246</v>
      </c>
      <c r="CK73">
        <v>1.2747150100832941E-2</v>
      </c>
    </row>
    <row r="74" spans="1:89" x14ac:dyDescent="0.2">
      <c r="A74">
        <v>1985</v>
      </c>
      <c r="B74">
        <v>1</v>
      </c>
      <c r="C74">
        <v>5.7932712137699127E-2</v>
      </c>
      <c r="D74">
        <v>5.4390413220971823E-2</v>
      </c>
      <c r="E74">
        <v>1.8672255799174309E-2</v>
      </c>
      <c r="F74">
        <v>2.4238351732492447E-2</v>
      </c>
      <c r="G74">
        <v>0.22760851308703423</v>
      </c>
      <c r="H74">
        <v>0.57309367582360649</v>
      </c>
      <c r="I74">
        <v>4.4064051656328165E-2</v>
      </c>
      <c r="J74">
        <v>0.82203555107116699</v>
      </c>
      <c r="K74">
        <v>5.5687710642814636E-2</v>
      </c>
      <c r="L74">
        <v>5.8931857813149691E-2</v>
      </c>
      <c r="M74">
        <v>1.8554616719484329E-2</v>
      </c>
      <c r="N74">
        <v>2.1889733150601387E-2</v>
      </c>
      <c r="O74">
        <v>0.18551745638251305</v>
      </c>
      <c r="P74">
        <v>0.44268497295950104</v>
      </c>
      <c r="Q74">
        <v>3.8769187104957817E-2</v>
      </c>
      <c r="R74">
        <v>0.36497628688812256</v>
      </c>
      <c r="S74">
        <v>4.5142240822315216E-2</v>
      </c>
      <c r="T74">
        <v>4.5532792340964079E-2</v>
      </c>
      <c r="U74">
        <v>1.4792987145483494E-2</v>
      </c>
      <c r="V74">
        <v>1.587609201669693E-2</v>
      </c>
      <c r="W74">
        <v>8.8128369767218828E-2</v>
      </c>
      <c r="X74">
        <v>0.12863812366720306</v>
      </c>
      <c r="Y74">
        <v>2.686567460898294E-2</v>
      </c>
      <c r="Z74">
        <v>0.25753858685493469</v>
      </c>
      <c r="AA74">
        <v>3.9965294301509857E-2</v>
      </c>
      <c r="AB74">
        <v>3.6194834625348449E-2</v>
      </c>
      <c r="AC74">
        <v>1.2247526086866856E-2</v>
      </c>
      <c r="AD74">
        <v>1.3515923172235489E-2</v>
      </c>
      <c r="AE74">
        <v>5.9021675493568182E-2</v>
      </c>
      <c r="AF74">
        <v>7.4040133376793854E-2</v>
      </c>
      <c r="AG74">
        <v>2.2553191649539471E-2</v>
      </c>
      <c r="AH74">
        <v>0.12084019184112549</v>
      </c>
      <c r="AI74">
        <v>2.8840864077210426E-2</v>
      </c>
      <c r="AJ74">
        <v>1.9195213710190728E-2</v>
      </c>
      <c r="AK74">
        <v>7.3415657971054316E-3</v>
      </c>
      <c r="AL74">
        <v>8.1168161705136299E-3</v>
      </c>
      <c r="AM74">
        <v>1.8481182516552508E-2</v>
      </c>
      <c r="AN74">
        <v>2.6885335822580618E-2</v>
      </c>
      <c r="AO74">
        <v>1.1979209701539715E-2</v>
      </c>
      <c r="AP74">
        <v>8.9397981762886047E-2</v>
      </c>
      <c r="AQ74">
        <v>2.4750065058469772E-2</v>
      </c>
      <c r="AR74">
        <v>1.4818582043517381E-2</v>
      </c>
      <c r="AS74">
        <v>5.5569879477843642E-3</v>
      </c>
      <c r="AT74">
        <v>6.2176953069865704E-3</v>
      </c>
      <c r="AU74">
        <v>1.1812358861789107E-2</v>
      </c>
      <c r="AV74">
        <v>1.7801553426836481E-2</v>
      </c>
      <c r="AW74">
        <v>8.4407427845850109E-3</v>
      </c>
      <c r="AX74">
        <v>4.5618962496519089E-2</v>
      </c>
      <c r="AY74">
        <v>1.6724914312362671E-2</v>
      </c>
      <c r="AZ74">
        <v>8.2078685591113754E-3</v>
      </c>
      <c r="BA74">
        <v>2.9998164973221719E-3</v>
      </c>
      <c r="BB74">
        <v>3.5031961742788553E-3</v>
      </c>
      <c r="BC74">
        <v>4.1721657617017627E-3</v>
      </c>
      <c r="BD74">
        <v>6.5959749591326796E-3</v>
      </c>
      <c r="BE74">
        <v>3.4150245809671941E-3</v>
      </c>
      <c r="BF74">
        <v>1.8613133579492569E-2</v>
      </c>
      <c r="BG74">
        <v>9.1519420966506004E-3</v>
      </c>
      <c r="BH74">
        <v>3.5507782731656334E-3</v>
      </c>
      <c r="BI74">
        <v>9.2897954891668633E-4</v>
      </c>
      <c r="BJ74">
        <v>1.8240942154079676E-3</v>
      </c>
      <c r="BK74">
        <v>9.9716526892734692E-4</v>
      </c>
      <c r="BL74">
        <v>1.2997355943404579E-3</v>
      </c>
      <c r="BM74">
        <v>8.6043747704781372E-4</v>
      </c>
      <c r="BN74">
        <v>0.17796444892883301</v>
      </c>
      <c r="BO74">
        <v>2.245001494884491E-3</v>
      </c>
      <c r="BP74">
        <v>-4.5414445921778679E-3</v>
      </c>
      <c r="BQ74">
        <v>1.1763907968997955E-4</v>
      </c>
      <c r="BR74">
        <v>2.3486185818910599E-3</v>
      </c>
      <c r="BS74">
        <v>4.2091056704521179E-2</v>
      </c>
      <c r="BT74">
        <v>0.13049175687783895</v>
      </c>
      <c r="BU74">
        <v>5.211810537636888E-3</v>
      </c>
      <c r="BV74">
        <v>0.63502371311187744</v>
      </c>
      <c r="BW74">
        <v>1.2790471315383911E-2</v>
      </c>
      <c r="BX74">
        <v>8.8576208800077438E-3</v>
      </c>
      <c r="BY74">
        <v>3.879268653690815E-3</v>
      </c>
      <c r="BZ74">
        <v>8.362259715795517E-3</v>
      </c>
      <c r="CA74">
        <v>0.1394801433198154</v>
      </c>
      <c r="CB74">
        <v>0.44370761068102471</v>
      </c>
      <c r="CC74">
        <v>1.7946318522723992E-2</v>
      </c>
      <c r="CD74">
        <v>0.45705926418304443</v>
      </c>
      <c r="CE74">
        <v>1.054546982049942E-2</v>
      </c>
      <c r="CF74">
        <v>1.3399065472185612E-2</v>
      </c>
      <c r="CG74">
        <v>3.7616295740008354E-3</v>
      </c>
      <c r="CH74">
        <v>6.0136411339044571E-3</v>
      </c>
      <c r="CI74">
        <v>9.7389086615294218E-2</v>
      </c>
      <c r="CJ74">
        <v>0.31321819557486286</v>
      </c>
      <c r="CK74">
        <v>1.2732166213409984E-2</v>
      </c>
    </row>
    <row r="75" spans="1:89" x14ac:dyDescent="0.2">
      <c r="A75">
        <v>1986</v>
      </c>
      <c r="B75">
        <v>1</v>
      </c>
      <c r="C75">
        <v>5.2541334182024002E-2</v>
      </c>
      <c r="D75">
        <v>5.17754633910954E-2</v>
      </c>
      <c r="E75">
        <v>1.7948966473340988E-2</v>
      </c>
      <c r="F75">
        <v>2.2949317470192909E-2</v>
      </c>
      <c r="G75">
        <v>0.22316687926650047</v>
      </c>
      <c r="H75">
        <v>0.58607185916109983</v>
      </c>
      <c r="I75">
        <v>4.5546212186375265E-2</v>
      </c>
      <c r="J75">
        <v>0.82379943132400513</v>
      </c>
      <c r="K75">
        <v>5.0490643829107285E-2</v>
      </c>
      <c r="L75">
        <v>5.7145633967593312E-2</v>
      </c>
      <c r="M75">
        <v>1.8190164119005203E-2</v>
      </c>
      <c r="N75">
        <v>2.0590541884303093E-2</v>
      </c>
      <c r="O75">
        <v>0.18054873868823051</v>
      </c>
      <c r="P75">
        <v>0.45692003869914577</v>
      </c>
      <c r="Q75">
        <v>3.9913717866901885E-2</v>
      </c>
      <c r="R75">
        <v>0.3620029091835022</v>
      </c>
      <c r="S75">
        <v>4.0487606078386307E-2</v>
      </c>
      <c r="T75">
        <v>4.4156583375297487E-2</v>
      </c>
      <c r="U75">
        <v>1.5907869674265385E-2</v>
      </c>
      <c r="V75">
        <v>1.4565488323569298E-2</v>
      </c>
      <c r="W75">
        <v>8.4151951596140862E-2</v>
      </c>
      <c r="X75">
        <v>0.13564383569477795</v>
      </c>
      <c r="Y75">
        <v>2.7089579446923744E-2</v>
      </c>
      <c r="Z75">
        <v>0.25411322712898254</v>
      </c>
      <c r="AA75">
        <v>3.5632822662591934E-2</v>
      </c>
      <c r="AB75">
        <v>3.5455927718430758E-2</v>
      </c>
      <c r="AC75">
        <v>1.3108435086905956E-2</v>
      </c>
      <c r="AD75">
        <v>1.2268095277249813E-2</v>
      </c>
      <c r="AE75">
        <v>5.5698391515761614E-2</v>
      </c>
      <c r="AF75">
        <v>7.9420231284575094E-2</v>
      </c>
      <c r="AG75">
        <v>2.2529313338919051E-2</v>
      </c>
      <c r="AH75">
        <v>0.11707542091608047</v>
      </c>
      <c r="AI75">
        <v>2.4845825508236885E-2</v>
      </c>
      <c r="AJ75">
        <v>1.9087310531176627E-2</v>
      </c>
      <c r="AK75">
        <v>8.3333868533372879E-3</v>
      </c>
      <c r="AL75">
        <v>7.1121496148407459E-3</v>
      </c>
      <c r="AM75">
        <v>1.7787824850529432E-2</v>
      </c>
      <c r="AN75">
        <v>2.8142416379364037E-2</v>
      </c>
      <c r="AO75">
        <v>1.1766511951623657E-2</v>
      </c>
      <c r="AP75">
        <v>8.5475936532020569E-2</v>
      </c>
      <c r="AQ75">
        <v>2.1304352208971977E-2</v>
      </c>
      <c r="AR75">
        <v>1.4677264873171225E-2</v>
      </c>
      <c r="AS75">
        <v>6.0093409847468138E-3</v>
      </c>
      <c r="AT75">
        <v>5.4188775829970837E-3</v>
      </c>
      <c r="AU75">
        <v>1.1222693719901145E-2</v>
      </c>
      <c r="AV75">
        <v>1.8668077825725285E-2</v>
      </c>
      <c r="AW75">
        <v>8.1753266880584662E-3</v>
      </c>
      <c r="AX75">
        <v>4.2870882898569107E-2</v>
      </c>
      <c r="AY75">
        <v>1.5095716342329979E-2</v>
      </c>
      <c r="AZ75">
        <v>7.5215792821836658E-3</v>
      </c>
      <c r="BA75">
        <v>2.7652348799165338E-3</v>
      </c>
      <c r="BB75">
        <v>2.8814040124416351E-3</v>
      </c>
      <c r="BC75">
        <v>4.4008641270920634E-3</v>
      </c>
      <c r="BD75">
        <v>7.2706567289114237E-3</v>
      </c>
      <c r="BE75">
        <v>2.9354263106088846E-3</v>
      </c>
      <c r="BF75">
        <v>1.7115065827965736E-2</v>
      </c>
      <c r="BG75">
        <v>8.4523754194378853E-3</v>
      </c>
      <c r="BH75">
        <v>2.6900211896645487E-3</v>
      </c>
      <c r="BI75">
        <v>8.4745965432375669E-4</v>
      </c>
      <c r="BJ75">
        <v>1.5801384579390287E-3</v>
      </c>
      <c r="BK75">
        <v>9.5139135373756289E-4</v>
      </c>
      <c r="BL75">
        <v>1.8065415355118021E-3</v>
      </c>
      <c r="BM75">
        <v>7.8713835286586256E-4</v>
      </c>
      <c r="BN75">
        <v>0.17620056867599487</v>
      </c>
      <c r="BO75">
        <v>2.0506903529167175E-3</v>
      </c>
      <c r="BP75">
        <v>-5.3701705764979124E-3</v>
      </c>
      <c r="BQ75">
        <v>-2.4119764566421509E-4</v>
      </c>
      <c r="BR75">
        <v>2.3587755858898163E-3</v>
      </c>
      <c r="BS75">
        <v>4.2618140578269958E-2</v>
      </c>
      <c r="BT75">
        <v>0.12922818035479483</v>
      </c>
      <c r="BU75">
        <v>5.5561344266325547E-3</v>
      </c>
      <c r="BV75">
        <v>0.6379970908164978</v>
      </c>
      <c r="BW75">
        <v>1.2053728103637695E-2</v>
      </c>
      <c r="BX75">
        <v>7.6188800157979131E-3</v>
      </c>
      <c r="BY75">
        <v>2.0410967990756035E-3</v>
      </c>
      <c r="BZ75">
        <v>8.3838291466236115E-3</v>
      </c>
      <c r="CA75">
        <v>0.13901492767035961</v>
      </c>
      <c r="CB75">
        <v>0.44972403064354727</v>
      </c>
      <c r="CC75">
        <v>1.9160625562226082E-2</v>
      </c>
      <c r="CD75">
        <v>0.46179652214050293</v>
      </c>
      <c r="CE75">
        <v>1.0003037750720978E-2</v>
      </c>
      <c r="CF75">
        <v>1.2989050592295825E-2</v>
      </c>
      <c r="CG75">
        <v>2.2822944447398186E-3</v>
      </c>
      <c r="CH75">
        <v>6.0250535607337952E-3</v>
      </c>
      <c r="CI75">
        <v>9.6396787092089653E-2</v>
      </c>
      <c r="CJ75">
        <v>0.32049409879829877</v>
      </c>
      <c r="CK75">
        <v>1.360624262604721E-2</v>
      </c>
    </row>
    <row r="76" spans="1:89" x14ac:dyDescent="0.2">
      <c r="A76">
        <v>1987</v>
      </c>
      <c r="B76">
        <v>1</v>
      </c>
      <c r="C76">
        <v>5.4322324693202972E-2</v>
      </c>
      <c r="D76">
        <v>4.5836465433239937E-2</v>
      </c>
      <c r="E76">
        <v>1.766379177570343E-2</v>
      </c>
      <c r="F76">
        <v>2.3124510422348976E-2</v>
      </c>
      <c r="G76">
        <v>0.2151164598762989</v>
      </c>
      <c r="H76">
        <v>0.59533933726021515</v>
      </c>
      <c r="I76">
        <v>4.8597088187248845E-2</v>
      </c>
      <c r="J76">
        <v>0.82667535543441772</v>
      </c>
      <c r="K76">
        <v>5.1968548446893692E-2</v>
      </c>
      <c r="L76">
        <v>5.0507296808063984E-2</v>
      </c>
      <c r="M76">
        <v>1.7721075564622879E-2</v>
      </c>
      <c r="N76">
        <v>2.0803347229957581E-2</v>
      </c>
      <c r="O76">
        <v>0.17451329343020916</v>
      </c>
      <c r="P76">
        <v>0.46871120200304389</v>
      </c>
      <c r="Q76">
        <v>4.2450591020303949E-2</v>
      </c>
      <c r="R76">
        <v>0.37134385108947754</v>
      </c>
      <c r="S76">
        <v>4.1343152523040771E-2</v>
      </c>
      <c r="T76">
        <v>4.2225642595440149E-2</v>
      </c>
      <c r="U76">
        <v>1.4999354258179665E-2</v>
      </c>
      <c r="V76">
        <v>1.5146075747907162E-2</v>
      </c>
      <c r="W76">
        <v>8.1958269700407982E-2</v>
      </c>
      <c r="X76">
        <v>0.14649955462373129</v>
      </c>
      <c r="Y76">
        <v>2.9171806763044678E-2</v>
      </c>
      <c r="Z76">
        <v>0.26542326807975769</v>
      </c>
      <c r="AA76">
        <v>3.6426477134227753E-2</v>
      </c>
      <c r="AB76">
        <v>3.5558578791096807E-2</v>
      </c>
      <c r="AC76">
        <v>1.2641347013413906E-2</v>
      </c>
      <c r="AD76">
        <v>1.2950403615832329E-2</v>
      </c>
      <c r="AE76">
        <v>5.4425721988081932E-2</v>
      </c>
      <c r="AF76">
        <v>8.9112750719539835E-2</v>
      </c>
      <c r="AG76">
        <v>2.4307989981718351E-2</v>
      </c>
      <c r="AH76">
        <v>0.1284012496471405</v>
      </c>
      <c r="AI76">
        <v>2.6083610951900482E-2</v>
      </c>
      <c r="AJ76">
        <v>2.1226317330729216E-2</v>
      </c>
      <c r="AK76">
        <v>7.9479394480586052E-3</v>
      </c>
      <c r="AL76">
        <v>7.6581072062253952E-3</v>
      </c>
      <c r="AM76">
        <v>1.9065456814132631E-2</v>
      </c>
      <c r="AN76">
        <v>3.4105146709931269E-2</v>
      </c>
      <c r="AO76">
        <v>1.2314668450402837E-2</v>
      </c>
      <c r="AP76">
        <v>9.5237463712692261E-2</v>
      </c>
      <c r="AQ76">
        <v>2.2477028891444206E-2</v>
      </c>
      <c r="AR76">
        <v>1.6911952465306967E-2</v>
      </c>
      <c r="AS76">
        <v>5.7852244935929775E-3</v>
      </c>
      <c r="AT76">
        <v>5.8019203133881092E-3</v>
      </c>
      <c r="AU76">
        <v>1.2168615590780973E-2</v>
      </c>
      <c r="AV76">
        <v>2.3788790292849259E-2</v>
      </c>
      <c r="AW76">
        <v>8.3039341682591868E-3</v>
      </c>
      <c r="AX76">
        <v>4.9046222120523453E-2</v>
      </c>
      <c r="AY76">
        <v>1.5715083107352257E-2</v>
      </c>
      <c r="AZ76">
        <v>9.7526448516873643E-3</v>
      </c>
      <c r="BA76">
        <v>2.5687162997201085E-3</v>
      </c>
      <c r="BB76">
        <v>3.216535085812211E-3</v>
      </c>
      <c r="BC76">
        <v>4.9196879263035953E-3</v>
      </c>
      <c r="BD76">
        <v>9.5260556739039746E-3</v>
      </c>
      <c r="BE76">
        <v>3.3475010529410063E-3</v>
      </c>
      <c r="BF76">
        <v>2.0659592002630234E-2</v>
      </c>
      <c r="BG76">
        <v>9.9676148965954781E-3</v>
      </c>
      <c r="BH76">
        <v>4.3062718323199078E-3</v>
      </c>
      <c r="BI76">
        <v>8.6881323659326881E-4</v>
      </c>
      <c r="BJ76">
        <v>1.5358069213107228E-3</v>
      </c>
      <c r="BK76">
        <v>7.6828780584037304E-4</v>
      </c>
      <c r="BL76">
        <v>2.2573220362210621E-3</v>
      </c>
      <c r="BM76">
        <v>9.5547573577272943E-4</v>
      </c>
      <c r="BN76">
        <v>0.17332464456558228</v>
      </c>
      <c r="BO76">
        <v>2.3537762463092804E-3</v>
      </c>
      <c r="BP76">
        <v>-4.6708313748240471E-3</v>
      </c>
      <c r="BQ76">
        <v>-5.7283788919448853E-5</v>
      </c>
      <c r="BR76">
        <v>2.3211631923913956E-3</v>
      </c>
      <c r="BS76">
        <v>4.0603166446089745E-2</v>
      </c>
      <c r="BT76">
        <v>0.12668768570411038</v>
      </c>
      <c r="BU76">
        <v>6.0869467200057618E-3</v>
      </c>
      <c r="BV76">
        <v>0.62865614891052246</v>
      </c>
      <c r="BW76">
        <v>1.2979172170162201E-2</v>
      </c>
      <c r="BX76">
        <v>3.6108228377997875E-3</v>
      </c>
      <c r="BY76">
        <v>2.6644375175237656E-3</v>
      </c>
      <c r="BZ76">
        <v>7.9784346744418144E-3</v>
      </c>
      <c r="CA76">
        <v>0.13315819017589092</v>
      </c>
      <c r="CB76">
        <v>0.44812150189294092</v>
      </c>
      <c r="CC76">
        <v>2.0143562167747091E-2</v>
      </c>
      <c r="CD76">
        <v>0.45533150434494019</v>
      </c>
      <c r="CE76">
        <v>1.0625395923852921E-2</v>
      </c>
      <c r="CF76">
        <v>8.2816542126238346E-3</v>
      </c>
      <c r="CG76">
        <v>2.7217213064432144E-3</v>
      </c>
      <c r="CH76">
        <v>5.6572714820504189E-3</v>
      </c>
      <c r="CI76">
        <v>9.2555023729801178E-2</v>
      </c>
      <c r="CJ76">
        <v>0.32142124853137111</v>
      </c>
      <c r="CK76">
        <v>1.406918310520075E-2</v>
      </c>
    </row>
    <row r="77" spans="1:89" x14ac:dyDescent="0.2">
      <c r="A77">
        <v>1988</v>
      </c>
      <c r="B77">
        <v>1</v>
      </c>
      <c r="C77">
        <v>5.7311080396175385E-2</v>
      </c>
      <c r="D77">
        <v>4.3121699709445238E-2</v>
      </c>
      <c r="E77">
        <v>1.8324414268136024E-2</v>
      </c>
      <c r="F77">
        <v>2.4395076557993889E-2</v>
      </c>
      <c r="G77">
        <v>0.21344403550028801</v>
      </c>
      <c r="H77">
        <v>0.59337132420038385</v>
      </c>
      <c r="I77">
        <v>5.0032358657367965E-2</v>
      </c>
      <c r="J77">
        <v>0.83156150579452515</v>
      </c>
      <c r="K77">
        <v>5.4964393377304077E-2</v>
      </c>
      <c r="L77">
        <v>4.8273320775479078E-2</v>
      </c>
      <c r="M77">
        <v>1.7980283126235008E-2</v>
      </c>
      <c r="N77">
        <v>2.1971737965941429E-2</v>
      </c>
      <c r="O77">
        <v>0.17476626299321651</v>
      </c>
      <c r="P77">
        <v>0.46996287826320848</v>
      </c>
      <c r="Q77">
        <v>4.3642600887802002E-2</v>
      </c>
      <c r="R77">
        <v>0.38825160264968872</v>
      </c>
      <c r="S77">
        <v>4.5366160571575165E-2</v>
      </c>
      <c r="T77">
        <v>4.1295473580248654E-2</v>
      </c>
      <c r="U77">
        <v>1.5341779217123985E-2</v>
      </c>
      <c r="V77">
        <v>1.6413785517215729E-2</v>
      </c>
      <c r="W77">
        <v>8.4231921937316656E-2</v>
      </c>
      <c r="X77">
        <v>0.15477307656806122</v>
      </c>
      <c r="Y77">
        <v>3.0829407702869079E-2</v>
      </c>
      <c r="Z77">
        <v>0.2839190661907196</v>
      </c>
      <c r="AA77">
        <v>4.0667783468961716E-2</v>
      </c>
      <c r="AB77">
        <v>3.5289117717184126E-2</v>
      </c>
      <c r="AC77">
        <v>1.271109189838171E-2</v>
      </c>
      <c r="AD77">
        <v>1.4320245012640953E-2</v>
      </c>
      <c r="AE77">
        <v>5.6975861545652151E-2</v>
      </c>
      <c r="AF77">
        <v>9.7606422822523575E-2</v>
      </c>
      <c r="AG77">
        <v>2.6348556880306739E-2</v>
      </c>
      <c r="AH77">
        <v>0.14625449478626251</v>
      </c>
      <c r="AI77">
        <v>3.0447378754615784E-2</v>
      </c>
      <c r="AJ77">
        <v>2.1548936085309833E-2</v>
      </c>
      <c r="AK77">
        <v>7.7555698808282614E-3</v>
      </c>
      <c r="AL77">
        <v>8.8500026613473892E-3</v>
      </c>
      <c r="AM77">
        <v>2.2260523634031415E-2</v>
      </c>
      <c r="AN77">
        <v>4.1563883040371286E-2</v>
      </c>
      <c r="AO77">
        <v>1.3828193919462217E-2</v>
      </c>
      <c r="AP77">
        <v>0.11181019991636276</v>
      </c>
      <c r="AQ77">
        <v>2.6601476594805717E-2</v>
      </c>
      <c r="AR77">
        <v>1.7257000727113336E-2</v>
      </c>
      <c r="AS77">
        <v>5.6475161109119654E-3</v>
      </c>
      <c r="AT77">
        <v>7.0131742395460606E-3</v>
      </c>
      <c r="AU77">
        <v>1.5193403582088649E-2</v>
      </c>
      <c r="AV77">
        <v>3.0340254628600887E-2</v>
      </c>
      <c r="AW77">
        <v>9.7573709482901196E-3</v>
      </c>
      <c r="AX77">
        <v>6.0188595205545425E-2</v>
      </c>
      <c r="AY77">
        <v>1.8685763701796532E-2</v>
      </c>
      <c r="AZ77">
        <v>1.031890329613816E-2</v>
      </c>
      <c r="BA77">
        <v>2.6247228670399636E-3</v>
      </c>
      <c r="BB77">
        <v>3.9664767682552338E-3</v>
      </c>
      <c r="BC77">
        <v>7.3212856659665704E-3</v>
      </c>
      <c r="BD77">
        <v>1.319497372070964E-2</v>
      </c>
      <c r="BE77">
        <v>4.0764680942456839E-3</v>
      </c>
      <c r="BF77">
        <v>2.4779586121439934E-2</v>
      </c>
      <c r="BG77">
        <v>1.0332651436328888E-2</v>
      </c>
      <c r="BH77">
        <v>4.2899080763163511E-3</v>
      </c>
      <c r="BI77">
        <v>8.4305331256473437E-4</v>
      </c>
      <c r="BJ77">
        <v>1.9648855086416006E-3</v>
      </c>
      <c r="BK77">
        <v>2.0951704937033355E-3</v>
      </c>
      <c r="BL77">
        <v>4.0723014166280675E-3</v>
      </c>
      <c r="BM77">
        <v>1.1816165066272904E-3</v>
      </c>
      <c r="BN77">
        <v>0.16843849420547485</v>
      </c>
      <c r="BO77">
        <v>2.3466870188713074E-3</v>
      </c>
      <c r="BP77">
        <v>-5.1516210660338402E-3</v>
      </c>
      <c r="BQ77">
        <v>3.4413114190101624E-4</v>
      </c>
      <c r="BR77">
        <v>2.4233385920524597E-3</v>
      </c>
      <c r="BS77">
        <v>3.8677772507071495E-2</v>
      </c>
      <c r="BT77">
        <v>0.12343886378677224</v>
      </c>
      <c r="BU77">
        <v>6.3593399199690986E-3</v>
      </c>
      <c r="BV77">
        <v>0.61174839735031128</v>
      </c>
      <c r="BW77">
        <v>1.194491982460022E-2</v>
      </c>
      <c r="BX77">
        <v>1.8262261291965842E-3</v>
      </c>
      <c r="BY77">
        <v>2.9826350510120392E-3</v>
      </c>
      <c r="BZ77">
        <v>7.9812910407781601E-3</v>
      </c>
      <c r="CA77">
        <v>0.12921211356297135</v>
      </c>
      <c r="CB77">
        <v>0.43773668763366058</v>
      </c>
      <c r="CC77">
        <v>2.0064510953160961E-2</v>
      </c>
      <c r="CD77">
        <v>0.44330990314483643</v>
      </c>
      <c r="CE77">
        <v>9.5982328057289124E-3</v>
      </c>
      <c r="CF77">
        <v>6.9778471952304244E-3</v>
      </c>
      <c r="CG77">
        <v>2.6385039091110229E-3</v>
      </c>
      <c r="CH77">
        <v>5.5579524487257004E-3</v>
      </c>
      <c r="CI77">
        <v>9.0534341055899858E-2</v>
      </c>
      <c r="CJ77">
        <v>0.31427780527389537</v>
      </c>
      <c r="CK77">
        <v>1.3725189606184823E-2</v>
      </c>
    </row>
    <row r="78" spans="1:89" x14ac:dyDescent="0.2">
      <c r="A78">
        <v>1989</v>
      </c>
      <c r="B78">
        <v>1</v>
      </c>
      <c r="C78">
        <v>5.7749375700950623E-2</v>
      </c>
      <c r="D78">
        <v>4.5772545970976353E-2</v>
      </c>
      <c r="E78">
        <v>1.7740881070494652E-2</v>
      </c>
      <c r="F78">
        <v>2.4121327325701714E-2</v>
      </c>
      <c r="G78">
        <v>0.21118204668164253</v>
      </c>
      <c r="H78">
        <v>0.59414355108784178</v>
      </c>
      <c r="I78">
        <v>4.9290258192553761E-2</v>
      </c>
      <c r="J78">
        <v>0.83065426349639893</v>
      </c>
      <c r="K78">
        <v>5.5326312780380249E-2</v>
      </c>
      <c r="L78">
        <v>5.1629788242280483E-2</v>
      </c>
      <c r="M78">
        <v>1.7252355813980103E-2</v>
      </c>
      <c r="N78">
        <v>2.1605711430311203E-2</v>
      </c>
      <c r="O78">
        <v>0.17240963876247406</v>
      </c>
      <c r="P78">
        <v>0.46973847522155421</v>
      </c>
      <c r="Q78">
        <v>4.2691954237063956E-2</v>
      </c>
      <c r="R78">
        <v>0.384196937084198</v>
      </c>
      <c r="S78">
        <v>4.5228529721498489E-2</v>
      </c>
      <c r="T78">
        <v>4.425272170919925E-2</v>
      </c>
      <c r="U78">
        <v>1.4607511460781097E-2</v>
      </c>
      <c r="V78">
        <v>1.5893839299678802E-2</v>
      </c>
      <c r="W78">
        <v>8.1987010780721903E-2</v>
      </c>
      <c r="X78">
        <v>0.15272929451582801</v>
      </c>
      <c r="Y78">
        <v>2.9498024590631614E-2</v>
      </c>
      <c r="Z78">
        <v>0.27926096320152283</v>
      </c>
      <c r="AA78">
        <v>4.0506836026906967E-2</v>
      </c>
      <c r="AB78">
        <v>3.7767257308587432E-2</v>
      </c>
      <c r="AC78">
        <v>1.2364041991531849E-2</v>
      </c>
      <c r="AD78">
        <v>1.3830787502229214E-2</v>
      </c>
      <c r="AE78">
        <v>5.5032179225236177E-2</v>
      </c>
      <c r="AF78">
        <v>9.4683065117946677E-2</v>
      </c>
      <c r="AG78">
        <v>2.5076795330592577E-2</v>
      </c>
      <c r="AH78">
        <v>0.14189626276493073</v>
      </c>
      <c r="AI78">
        <v>3.071092814207077E-2</v>
      </c>
      <c r="AJ78">
        <v>2.3777356487698853E-2</v>
      </c>
      <c r="AK78">
        <v>7.4607874266803265E-3</v>
      </c>
      <c r="AL78">
        <v>8.412310853600502E-3</v>
      </c>
      <c r="AM78">
        <v>2.1565532544627786E-2</v>
      </c>
      <c r="AN78">
        <v>3.6926073688621427E-2</v>
      </c>
      <c r="AO78">
        <v>1.3043271409739949E-2</v>
      </c>
      <c r="AP78">
        <v>0.10733715444803238</v>
      </c>
      <c r="AQ78">
        <v>2.6645265519618988E-2</v>
      </c>
      <c r="AR78">
        <v>1.885301448055543E-2</v>
      </c>
      <c r="AS78">
        <v>5.6454861769452691E-3</v>
      </c>
      <c r="AT78">
        <v>6.6060610115528107E-3</v>
      </c>
      <c r="AU78">
        <v>1.4567922451533377E-2</v>
      </c>
      <c r="AV78">
        <v>2.5714077173456404E-2</v>
      </c>
      <c r="AW78">
        <v>9.3053318544255147E-3</v>
      </c>
      <c r="AX78">
        <v>5.6462813168764114E-2</v>
      </c>
      <c r="AY78">
        <v>1.8752031028270721E-2</v>
      </c>
      <c r="AZ78">
        <v>1.084461725622532E-2</v>
      </c>
      <c r="BA78">
        <v>2.5216412323061377E-3</v>
      </c>
      <c r="BB78">
        <v>3.6284485831856728E-3</v>
      </c>
      <c r="BC78">
        <v>6.5693397773429751E-3</v>
      </c>
      <c r="BD78">
        <v>1.0540290626802645E-2</v>
      </c>
      <c r="BE78">
        <v>3.6064475932035818E-3</v>
      </c>
      <c r="BF78">
        <v>2.3315452039241791E-2</v>
      </c>
      <c r="BG78">
        <v>1.1084417812526226E-2</v>
      </c>
      <c r="BH78">
        <v>4.5316327750697383E-3</v>
      </c>
      <c r="BI78">
        <v>8.4165121370460838E-4</v>
      </c>
      <c r="BJ78">
        <v>1.7151325009763241E-3</v>
      </c>
      <c r="BK78">
        <v>1.2969762901775539E-3</v>
      </c>
      <c r="BL78">
        <v>2.7922061842568361E-3</v>
      </c>
      <c r="BM78">
        <v>1.0534359437420356E-3</v>
      </c>
      <c r="BN78">
        <v>0.16934573650360107</v>
      </c>
      <c r="BO78">
        <v>2.4230629205703735E-3</v>
      </c>
      <c r="BP78">
        <v>-5.8572422713041306E-3</v>
      </c>
      <c r="BQ78">
        <v>4.8852525651454926E-4</v>
      </c>
      <c r="BR78">
        <v>2.5156158953905106E-3</v>
      </c>
      <c r="BS78">
        <v>3.8772407919168472E-2</v>
      </c>
      <c r="BT78">
        <v>0.12443984672675579</v>
      </c>
      <c r="BU78">
        <v>6.5635330950215591E-3</v>
      </c>
      <c r="BV78">
        <v>0.615803062915802</v>
      </c>
      <c r="BW78">
        <v>1.2520845979452133E-2</v>
      </c>
      <c r="BX78">
        <v>1.5198242617771029E-3</v>
      </c>
      <c r="BY78">
        <v>3.1333696097135544E-3</v>
      </c>
      <c r="BZ78">
        <v>8.2274880260229111E-3</v>
      </c>
      <c r="CA78">
        <v>0.12919503590092063</v>
      </c>
      <c r="CB78">
        <v>0.44067127517344246</v>
      </c>
      <c r="CC78">
        <v>2.0535215000493445E-2</v>
      </c>
      <c r="CD78">
        <v>0.44645732641220093</v>
      </c>
      <c r="CE78">
        <v>1.009778305888176E-2</v>
      </c>
      <c r="CF78">
        <v>7.3770665330812335E-3</v>
      </c>
      <c r="CG78">
        <v>2.6448443531990051E-3</v>
      </c>
      <c r="CH78">
        <v>5.7118721306324005E-3</v>
      </c>
      <c r="CI78">
        <v>9.0422627981752157E-2</v>
      </c>
      <c r="CJ78">
        <v>0.31620974857002954</v>
      </c>
      <c r="CK78">
        <v>1.3993361782128996E-2</v>
      </c>
    </row>
    <row r="79" spans="1:89" x14ac:dyDescent="0.2">
      <c r="A79">
        <v>1990</v>
      </c>
      <c r="B79">
        <v>1</v>
      </c>
      <c r="C79">
        <v>5.4638415575027466E-2</v>
      </c>
      <c r="D79">
        <v>4.117810120806098E-2</v>
      </c>
      <c r="E79">
        <v>1.9101746380329132E-2</v>
      </c>
      <c r="F79">
        <v>2.3979462683200836E-2</v>
      </c>
      <c r="G79">
        <v>0.21150524355471134</v>
      </c>
      <c r="H79">
        <v>0.60102477050651271</v>
      </c>
      <c r="I79">
        <v>4.8572241000044716E-2</v>
      </c>
      <c r="J79">
        <v>0.83192664384841919</v>
      </c>
      <c r="K79">
        <v>5.2230492234230042E-2</v>
      </c>
      <c r="L79">
        <v>4.8650254961103201E-2</v>
      </c>
      <c r="M79">
        <v>1.88477523624897E-2</v>
      </c>
      <c r="N79">
        <v>2.1467931568622589E-2</v>
      </c>
      <c r="O79">
        <v>0.17291433084756136</v>
      </c>
      <c r="P79">
        <v>0.47561202474623809</v>
      </c>
      <c r="Q79">
        <v>4.2203833379448545E-2</v>
      </c>
      <c r="R79">
        <v>0.38416644930839539</v>
      </c>
      <c r="S79">
        <v>4.2397219687700272E-2</v>
      </c>
      <c r="T79">
        <v>4.2129242676310241E-2</v>
      </c>
      <c r="U79">
        <v>1.5255197882652283E-2</v>
      </c>
      <c r="V79">
        <v>1.5881121158599854E-2</v>
      </c>
      <c r="W79">
        <v>8.2047017756849527E-2</v>
      </c>
      <c r="X79">
        <v>0.15687381723133259</v>
      </c>
      <c r="Y79">
        <v>2.9582820225680529E-2</v>
      </c>
      <c r="Z79">
        <v>0.27918174862861633</v>
      </c>
      <c r="AA79">
        <v>3.8007352501153946E-2</v>
      </c>
      <c r="AB79">
        <v>3.6240453482605517E-2</v>
      </c>
      <c r="AC79">
        <v>1.2490168213844299E-2</v>
      </c>
      <c r="AD79">
        <v>1.3840612024068832E-2</v>
      </c>
      <c r="AE79">
        <v>5.5032960837706923E-2</v>
      </c>
      <c r="AF79">
        <v>9.8290005805998254E-2</v>
      </c>
      <c r="AG79">
        <v>2.5280197975129679E-2</v>
      </c>
      <c r="AH79">
        <v>0.14236916601657867</v>
      </c>
      <c r="AI79">
        <v>2.8433330357074738E-2</v>
      </c>
      <c r="AJ79">
        <v>2.2687146672978997E-2</v>
      </c>
      <c r="AK79">
        <v>7.3563805781304836E-3</v>
      </c>
      <c r="AL79">
        <v>8.5820276290178299E-3</v>
      </c>
      <c r="AM79">
        <v>2.1681231213733554E-2</v>
      </c>
      <c r="AN79">
        <v>3.9860253061815766E-2</v>
      </c>
      <c r="AO79">
        <v>1.3768803255915974E-2</v>
      </c>
      <c r="AP79">
        <v>0.10766039788722992</v>
      </c>
      <c r="AQ79">
        <v>2.4783248081803322E-2</v>
      </c>
      <c r="AR79">
        <v>1.8224954837933183E-2</v>
      </c>
      <c r="AS79">
        <v>5.5684868711978197E-3</v>
      </c>
      <c r="AT79">
        <v>6.5959151834249496E-3</v>
      </c>
      <c r="AU79">
        <v>1.5175436274148524E-2</v>
      </c>
      <c r="AV79">
        <v>2.7757561923996605E-2</v>
      </c>
      <c r="AW79">
        <v>9.5547934341569784E-3</v>
      </c>
      <c r="AX79">
        <v>5.6232132017612457E-2</v>
      </c>
      <c r="AY79">
        <v>1.7305763438344002E-2</v>
      </c>
      <c r="AZ79">
        <v>1.0736302159784827E-2</v>
      </c>
      <c r="BA79">
        <v>2.5493885623291135E-3</v>
      </c>
      <c r="BB79">
        <v>3.5781108308583498E-3</v>
      </c>
      <c r="BC79">
        <v>6.565828574821353E-3</v>
      </c>
      <c r="BD79">
        <v>1.172720449458366E-2</v>
      </c>
      <c r="BE79">
        <v>3.7695328000138914E-3</v>
      </c>
      <c r="BF79">
        <v>2.3085396736860275E-2</v>
      </c>
      <c r="BG79">
        <v>1.0126226581633091E-2</v>
      </c>
      <c r="BH79">
        <v>4.6895224350009812E-3</v>
      </c>
      <c r="BI79">
        <v>7.2102647391147912E-4</v>
      </c>
      <c r="BJ79">
        <v>1.7171042272821069E-3</v>
      </c>
      <c r="BK79">
        <v>1.3456060696626082E-3</v>
      </c>
      <c r="BL79">
        <v>3.3362553848648065E-3</v>
      </c>
      <c r="BM79">
        <v>1.1496557045673865E-3</v>
      </c>
      <c r="BN79">
        <v>0.16807335615158081</v>
      </c>
      <c r="BO79">
        <v>2.4079233407974243E-3</v>
      </c>
      <c r="BP79">
        <v>-7.4721537530422211E-3</v>
      </c>
      <c r="BQ79">
        <v>2.5399401783943176E-4</v>
      </c>
      <c r="BR79">
        <v>2.5115311145782471E-3</v>
      </c>
      <c r="BS79">
        <v>3.8590912707149982E-2</v>
      </c>
      <c r="BT79">
        <v>0.12544731026208858</v>
      </c>
      <c r="BU79">
        <v>6.3338431187822458E-3</v>
      </c>
      <c r="BV79">
        <v>0.61583355069160461</v>
      </c>
      <c r="BW79">
        <v>1.2241195887327194E-2</v>
      </c>
      <c r="BX79">
        <v>-9.5114146824926138E-4</v>
      </c>
      <c r="BY79">
        <v>3.8465484976768494E-3</v>
      </c>
      <c r="BZ79">
        <v>8.0983415246009827E-3</v>
      </c>
      <c r="CA79">
        <v>0.12945822579786181</v>
      </c>
      <c r="CB79">
        <v>0.44342395556451464</v>
      </c>
      <c r="CC79">
        <v>1.9716418485029717E-2</v>
      </c>
      <c r="CD79">
        <v>0.4477601945400238</v>
      </c>
      <c r="CE79">
        <v>9.8332725465297699E-3</v>
      </c>
      <c r="CF79">
        <v>6.5210122847929597E-3</v>
      </c>
      <c r="CG79">
        <v>3.5925544798374176E-3</v>
      </c>
      <c r="CH79">
        <v>5.5868104100227356E-3</v>
      </c>
      <c r="CI79">
        <v>9.0867313090711832E-2</v>
      </c>
      <c r="CJ79">
        <v>0.31795549754753366</v>
      </c>
      <c r="CK79">
        <v>1.3403723121139863E-2</v>
      </c>
    </row>
    <row r="80" spans="1:89" x14ac:dyDescent="0.2">
      <c r="A80">
        <v>1991</v>
      </c>
      <c r="B80">
        <v>1</v>
      </c>
      <c r="C80">
        <v>5.7589024305343628E-2</v>
      </c>
      <c r="D80">
        <v>3.2420442439615726E-2</v>
      </c>
      <c r="E80">
        <v>2.2033520042896271E-2</v>
      </c>
      <c r="F80">
        <v>2.3557210341095924E-2</v>
      </c>
      <c r="G80">
        <v>0.21429955214262009</v>
      </c>
      <c r="H80">
        <v>0.60311616510366572</v>
      </c>
      <c r="I80">
        <v>4.6984118221052723E-2</v>
      </c>
      <c r="J80">
        <v>0.83399730920791626</v>
      </c>
      <c r="K80">
        <v>5.4900769144296646E-2</v>
      </c>
      <c r="L80">
        <v>4.1887786239385605E-2</v>
      </c>
      <c r="M80">
        <v>2.132064662873745E-2</v>
      </c>
      <c r="N80">
        <v>2.1099993959069252E-2</v>
      </c>
      <c r="O80">
        <v>0.17497815936803818</v>
      </c>
      <c r="P80">
        <v>0.47911001856928226</v>
      </c>
      <c r="Q80">
        <v>4.0699983727880744E-2</v>
      </c>
      <c r="R80">
        <v>0.38233852386474609</v>
      </c>
      <c r="S80">
        <v>4.3858859688043594E-2</v>
      </c>
      <c r="T80">
        <v>3.7694147322326899E-2</v>
      </c>
      <c r="U80">
        <v>1.6850220039486885E-2</v>
      </c>
      <c r="V80">
        <v>1.5791093930602074E-2</v>
      </c>
      <c r="W80">
        <v>8.2226930651813745E-2</v>
      </c>
      <c r="X80">
        <v>0.15728136264709411</v>
      </c>
      <c r="Y80">
        <v>2.8635908654056214E-2</v>
      </c>
      <c r="Z80">
        <v>0.27541810274124146</v>
      </c>
      <c r="AA80">
        <v>3.8926359266042709E-2</v>
      </c>
      <c r="AB80">
        <v>3.3056997461244464E-2</v>
      </c>
      <c r="AC80">
        <v>1.3979676179587841E-2</v>
      </c>
      <c r="AD80">
        <v>1.3719548471271992E-2</v>
      </c>
      <c r="AE80">
        <v>5.4854296846315265E-2</v>
      </c>
      <c r="AF80">
        <v>9.6536130187435162E-2</v>
      </c>
      <c r="AG80">
        <v>2.4345101314263332E-2</v>
      </c>
      <c r="AH80">
        <v>0.13528211414813995</v>
      </c>
      <c r="AI80">
        <v>2.8060663491487503E-2</v>
      </c>
      <c r="AJ80">
        <v>2.0979246764909476E-2</v>
      </c>
      <c r="AK80">
        <v>7.8510965686291456E-3</v>
      </c>
      <c r="AL80">
        <v>8.3866836503148079E-3</v>
      </c>
      <c r="AM80">
        <v>1.9822612754069269E-2</v>
      </c>
      <c r="AN80">
        <v>3.7266313205091911E-2</v>
      </c>
      <c r="AO80">
        <v>1.2915501497135797E-2</v>
      </c>
      <c r="AP80">
        <v>0.10075809806585312</v>
      </c>
      <c r="AQ80">
        <v>2.4122864007949829E-2</v>
      </c>
      <c r="AR80">
        <v>1.7089131462853402E-2</v>
      </c>
      <c r="AS80">
        <v>6.0771631542593241E-3</v>
      </c>
      <c r="AT80">
        <v>6.3861822709441185E-3</v>
      </c>
      <c r="AU80">
        <v>1.3067311490885913E-2</v>
      </c>
      <c r="AV80">
        <v>2.5364163390086489E-2</v>
      </c>
      <c r="AW80">
        <v>8.6512812993438069E-3</v>
      </c>
      <c r="AX80">
        <v>5.158059298992157E-2</v>
      </c>
      <c r="AY80">
        <v>1.6382895410060883E-2</v>
      </c>
      <c r="AZ80">
        <v>1.027094135133666E-2</v>
      </c>
      <c r="BA80">
        <v>2.7876974199898541E-3</v>
      </c>
      <c r="BB80">
        <v>3.5636581014841795E-3</v>
      </c>
      <c r="BC80">
        <v>4.8028731544036418E-3</v>
      </c>
      <c r="BD80">
        <v>1.034082093869468E-2</v>
      </c>
      <c r="BE80">
        <v>3.431705118742382E-3</v>
      </c>
      <c r="BF80">
        <v>2.0954418927431107E-2</v>
      </c>
      <c r="BG80">
        <v>9.1845644637942314E-3</v>
      </c>
      <c r="BH80">
        <v>4.514700461186294E-3</v>
      </c>
      <c r="BI80">
        <v>7.9993680992629379E-4</v>
      </c>
      <c r="BJ80">
        <v>1.8086693016812205E-3</v>
      </c>
      <c r="BK80">
        <v>8.7421503849327564E-4</v>
      </c>
      <c r="BL80">
        <v>2.7847400803595905E-3</v>
      </c>
      <c r="BM80">
        <v>9.8759348230556283E-4</v>
      </c>
      <c r="BN80">
        <v>0.16600269079208374</v>
      </c>
      <c r="BO80">
        <v>2.6882551610469818E-3</v>
      </c>
      <c r="BP80">
        <v>-9.4673437997698784E-3</v>
      </c>
      <c r="BQ80">
        <v>7.1287341415882111E-4</v>
      </c>
      <c r="BR80">
        <v>2.4572163820266724E-3</v>
      </c>
      <c r="BS80">
        <v>3.9321392774581909E-2</v>
      </c>
      <c r="BT80">
        <v>0.12404611521335286</v>
      </c>
      <c r="BU80">
        <v>6.2441658142026006E-3</v>
      </c>
      <c r="BV80">
        <v>0.61766147613525391</v>
      </c>
      <c r="BW80">
        <v>1.3730164617300034E-2</v>
      </c>
      <c r="BX80">
        <v>-5.2737048827111721E-3</v>
      </c>
      <c r="BY80">
        <v>5.1833000034093857E-3</v>
      </c>
      <c r="BZ80">
        <v>7.7661164104938507E-3</v>
      </c>
      <c r="CA80">
        <v>0.13207262149080634</v>
      </c>
      <c r="CB80">
        <v>0.44518569481219961</v>
      </c>
      <c r="CC80">
        <v>1.8997317211368572E-2</v>
      </c>
      <c r="CD80">
        <v>0.45165878534317017</v>
      </c>
      <c r="CE80">
        <v>1.1041909456253052E-2</v>
      </c>
      <c r="CF80">
        <v>4.1936389170587063E-3</v>
      </c>
      <c r="CG80">
        <v>4.4704265892505646E-3</v>
      </c>
      <c r="CH80">
        <v>5.3089000284671783E-3</v>
      </c>
      <c r="CI80">
        <v>9.2751228716224432E-2</v>
      </c>
      <c r="CJ80">
        <v>0.32111169121812044</v>
      </c>
      <c r="CK80">
        <v>1.2781039777892226E-2</v>
      </c>
    </row>
    <row r="81" spans="1:89" x14ac:dyDescent="0.2">
      <c r="A81">
        <v>1992</v>
      </c>
      <c r="B81">
        <v>1</v>
      </c>
      <c r="C81">
        <v>5.9917602688074112E-2</v>
      </c>
      <c r="D81">
        <v>2.4620530195534229E-2</v>
      </c>
      <c r="E81">
        <v>2.6109661906957626E-2</v>
      </c>
      <c r="F81">
        <v>2.4407003074884415E-2</v>
      </c>
      <c r="G81">
        <v>0.21021468564867973</v>
      </c>
      <c r="H81">
        <v>0.60554865999753127</v>
      </c>
      <c r="I81">
        <v>4.9181872320822335E-2</v>
      </c>
      <c r="J81">
        <v>0.84128350019454956</v>
      </c>
      <c r="K81">
        <v>5.7427056133747101E-2</v>
      </c>
      <c r="L81">
        <v>3.542314050719142E-2</v>
      </c>
      <c r="M81">
        <v>2.4536550045013428E-2</v>
      </c>
      <c r="N81">
        <v>2.2103294730186462E-2</v>
      </c>
      <c r="O81">
        <v>0.17063066735863686</v>
      </c>
      <c r="P81">
        <v>0.48818194783108942</v>
      </c>
      <c r="Q81">
        <v>4.2980861749475067E-2</v>
      </c>
      <c r="R81">
        <v>0.39293152093887329</v>
      </c>
      <c r="S81">
        <v>4.6491589397192001E-2</v>
      </c>
      <c r="T81">
        <v>3.2762104412540793E-2</v>
      </c>
      <c r="U81">
        <v>1.8880961462855339E-2</v>
      </c>
      <c r="V81">
        <v>1.6829097643494606E-2</v>
      </c>
      <c r="W81">
        <v>8.04334357380867E-2</v>
      </c>
      <c r="X81">
        <v>0.16685024408844801</v>
      </c>
      <c r="Y81">
        <v>3.068408610078005E-2</v>
      </c>
      <c r="Z81">
        <v>0.28637087345123291</v>
      </c>
      <c r="AA81">
        <v>4.1197199374437332E-2</v>
      </c>
      <c r="AB81">
        <v>2.8800692758522928E-2</v>
      </c>
      <c r="AC81">
        <v>1.5540669672191143E-2</v>
      </c>
      <c r="AD81">
        <v>1.4976595528423786E-2</v>
      </c>
      <c r="AE81">
        <v>5.4190391092561185E-2</v>
      </c>
      <c r="AF81">
        <v>0.10492485980925487</v>
      </c>
      <c r="AG81">
        <v>2.6740455669785272E-2</v>
      </c>
      <c r="AH81">
        <v>0.14468857645988464</v>
      </c>
      <c r="AI81">
        <v>2.9694421216845512E-2</v>
      </c>
      <c r="AJ81">
        <v>1.799746576580219E-2</v>
      </c>
      <c r="AK81">
        <v>8.7539737578481436E-3</v>
      </c>
      <c r="AL81">
        <v>9.4970641657710075E-3</v>
      </c>
      <c r="AM81">
        <v>1.9959465833380818E-2</v>
      </c>
      <c r="AN81">
        <v>4.4048040449945647E-2</v>
      </c>
      <c r="AO81">
        <v>1.4738151993276159E-2</v>
      </c>
      <c r="AP81">
        <v>0.10892057418823242</v>
      </c>
      <c r="AQ81">
        <v>2.5640606880187988E-2</v>
      </c>
      <c r="AR81">
        <v>1.4862814452499151E-2</v>
      </c>
      <c r="AS81">
        <v>6.538876099511981E-3</v>
      </c>
      <c r="AT81">
        <v>7.4114329181611538E-3</v>
      </c>
      <c r="AU81">
        <v>1.3129272207152098E-2</v>
      </c>
      <c r="AV81">
        <v>3.1128798573655487E-2</v>
      </c>
      <c r="AW81">
        <v>1.0208772416780292E-2</v>
      </c>
      <c r="AX81">
        <v>5.743003636598587E-2</v>
      </c>
      <c r="AY81">
        <v>1.7789861187338829E-2</v>
      </c>
      <c r="AZ81">
        <v>9.0531171663315035E-3</v>
      </c>
      <c r="BA81">
        <v>3.0534497345797718E-3</v>
      </c>
      <c r="BB81">
        <v>4.0694680064916611E-3</v>
      </c>
      <c r="BC81">
        <v>4.7009297122713178E-3</v>
      </c>
      <c r="BD81">
        <v>1.4678956930778728E-2</v>
      </c>
      <c r="BE81">
        <v>4.0842538683006592E-3</v>
      </c>
      <c r="BF81">
        <v>2.3950766772031784E-2</v>
      </c>
      <c r="BG81">
        <v>9.7589083015918732E-3</v>
      </c>
      <c r="BH81">
        <v>3.9020485187393206E-3</v>
      </c>
      <c r="BI81">
        <v>8.1865184620255604E-4</v>
      </c>
      <c r="BJ81">
        <v>2.063339576125145E-3</v>
      </c>
      <c r="BK81">
        <v>1.1316261152387597E-3</v>
      </c>
      <c r="BL81">
        <v>4.9967382303464829E-3</v>
      </c>
      <c r="BM81">
        <v>1.279453694934245E-3</v>
      </c>
      <c r="BN81">
        <v>0.15871649980545044</v>
      </c>
      <c r="BO81">
        <v>2.4905465543270111E-3</v>
      </c>
      <c r="BP81">
        <v>-1.080261031165719E-2</v>
      </c>
      <c r="BQ81">
        <v>1.5731118619441986E-3</v>
      </c>
      <c r="BR81">
        <v>2.3037083446979523E-3</v>
      </c>
      <c r="BS81">
        <v>3.9584018290042877E-2</v>
      </c>
      <c r="BT81">
        <v>0.11739982535879309</v>
      </c>
      <c r="BU81">
        <v>6.1678973789960709E-3</v>
      </c>
      <c r="BV81">
        <v>0.60706847906112671</v>
      </c>
      <c r="BW81">
        <v>1.3426013290882111E-2</v>
      </c>
      <c r="BX81">
        <v>-8.1415742170065641E-3</v>
      </c>
      <c r="BY81">
        <v>7.2287004441022873E-3</v>
      </c>
      <c r="BZ81">
        <v>7.5779054313898087E-3</v>
      </c>
      <c r="CA81">
        <v>0.12978124991059303</v>
      </c>
      <c r="CB81">
        <v>0.4379409092483395</v>
      </c>
      <c r="CC81">
        <v>1.9255292880786055E-2</v>
      </c>
      <c r="CD81">
        <v>0.44835197925567627</v>
      </c>
      <c r="CE81">
        <v>1.0935466736555099E-2</v>
      </c>
      <c r="CF81">
        <v>2.6610360946506262E-3</v>
      </c>
      <c r="CG81">
        <v>5.6555885821580887E-3</v>
      </c>
      <c r="CH81">
        <v>5.2741970866918564E-3</v>
      </c>
      <c r="CI81">
        <v>9.0197231620550156E-2</v>
      </c>
      <c r="CJ81">
        <v>0.32051104115912582</v>
      </c>
      <c r="CK81">
        <v>1.3117438232210636E-2</v>
      </c>
    </row>
    <row r="82" spans="1:89" x14ac:dyDescent="0.2">
      <c r="A82">
        <v>1993</v>
      </c>
      <c r="B82">
        <v>1</v>
      </c>
      <c r="C82">
        <v>6.2240812927484512E-2</v>
      </c>
      <c r="D82">
        <v>2.0570071414113045E-2</v>
      </c>
      <c r="E82">
        <v>3.1164363026618958E-2</v>
      </c>
      <c r="F82">
        <v>2.4173835292458534E-2</v>
      </c>
      <c r="G82">
        <v>0.21068451460450888</v>
      </c>
      <c r="H82">
        <v>0.60152595463443737</v>
      </c>
      <c r="I82">
        <v>4.9640447169056141E-2</v>
      </c>
      <c r="J82">
        <v>0.8399430513381958</v>
      </c>
      <c r="K82">
        <v>5.9683635830879211E-2</v>
      </c>
      <c r="L82">
        <v>3.1455615069717169E-2</v>
      </c>
      <c r="M82">
        <v>2.860979363322258E-2</v>
      </c>
      <c r="N82">
        <v>2.1806493401527405E-2</v>
      </c>
      <c r="O82">
        <v>0.17153089214116335</v>
      </c>
      <c r="P82">
        <v>0.48380627940283927</v>
      </c>
      <c r="Q82">
        <v>4.3050362813604727E-2</v>
      </c>
      <c r="R82">
        <v>0.38948529958724976</v>
      </c>
      <c r="S82">
        <v>4.7966722398996353E-2</v>
      </c>
      <c r="T82">
        <v>3.0217113089747727E-2</v>
      </c>
      <c r="U82">
        <v>2.052682638168335E-2</v>
      </c>
      <c r="V82">
        <v>1.6809750348329544E-2</v>
      </c>
      <c r="W82">
        <v>7.9910565633326769E-2</v>
      </c>
      <c r="X82">
        <v>0.16290035308168993</v>
      </c>
      <c r="Y82">
        <v>3.1153963647617255E-2</v>
      </c>
      <c r="Z82">
        <v>0.28183403611183167</v>
      </c>
      <c r="AA82">
        <v>4.2192921042442322E-2</v>
      </c>
      <c r="AB82">
        <v>2.6580047211609781E-2</v>
      </c>
      <c r="AC82">
        <v>1.6451322473585606E-2</v>
      </c>
      <c r="AD82">
        <v>1.4810942113399506E-2</v>
      </c>
      <c r="AE82">
        <v>5.2252239314839244E-2</v>
      </c>
      <c r="AF82">
        <v>0.10268713241221403</v>
      </c>
      <c r="AG82">
        <v>2.6859420484285607E-2</v>
      </c>
      <c r="AH82">
        <v>0.13960157334804535</v>
      </c>
      <c r="AI82">
        <v>3.0319724231958389E-2</v>
      </c>
      <c r="AJ82">
        <v>1.6840441676322371E-2</v>
      </c>
      <c r="AK82">
        <v>8.8899456895887852E-3</v>
      </c>
      <c r="AL82">
        <v>9.4368364661931992E-3</v>
      </c>
      <c r="AM82">
        <v>1.9627526053227484E-2</v>
      </c>
      <c r="AN82">
        <v>4.0020887607562942E-2</v>
      </c>
      <c r="AO82">
        <v>1.4466203648742631E-2</v>
      </c>
      <c r="AP82">
        <v>0.10435721278190613</v>
      </c>
      <c r="AQ82">
        <v>2.5946354493498802E-2</v>
      </c>
      <c r="AR82">
        <v>1.3905257932492532E-2</v>
      </c>
      <c r="AS82">
        <v>6.7107896320521832E-3</v>
      </c>
      <c r="AT82">
        <v>7.3348931036889553E-3</v>
      </c>
      <c r="AU82">
        <v>1.3064054364804178E-2</v>
      </c>
      <c r="AV82">
        <v>2.7520556700108726E-2</v>
      </c>
      <c r="AW82">
        <v>9.8753051146211433E-3</v>
      </c>
      <c r="AX82">
        <v>5.4277084767818451E-2</v>
      </c>
      <c r="AY82">
        <v>1.7976542934775352E-2</v>
      </c>
      <c r="AZ82">
        <v>8.3815158250217792E-3</v>
      </c>
      <c r="BA82">
        <v>3.1359698041342199E-3</v>
      </c>
      <c r="BB82">
        <v>4.1563650593161583E-3</v>
      </c>
      <c r="BC82">
        <v>4.7047034895513207E-3</v>
      </c>
      <c r="BD82">
        <v>1.2109148649361311E-2</v>
      </c>
      <c r="BE82">
        <v>3.8128412430152758E-3</v>
      </c>
      <c r="BF82">
        <v>2.2493470460176468E-2</v>
      </c>
      <c r="BG82">
        <v>9.8377484828233719E-3</v>
      </c>
      <c r="BH82">
        <v>3.5612691026472021E-3</v>
      </c>
      <c r="BI82">
        <v>8.9613326417747885E-4</v>
      </c>
      <c r="BJ82">
        <v>2.1808950696140528E-3</v>
      </c>
      <c r="BK82">
        <v>1.2841660063713789E-3</v>
      </c>
      <c r="BL82">
        <v>3.600087144311506E-3</v>
      </c>
      <c r="BM82">
        <v>1.1331711719527492E-3</v>
      </c>
      <c r="BN82">
        <v>0.1600569486618042</v>
      </c>
      <c r="BO82">
        <v>2.5571770966053009E-3</v>
      </c>
      <c r="BP82">
        <v>-1.0885543655604124E-2</v>
      </c>
      <c r="BQ82">
        <v>2.5545693933963776E-3</v>
      </c>
      <c r="BR82">
        <v>2.3673418909311295E-3</v>
      </c>
      <c r="BS82">
        <v>3.9153622463345528E-2</v>
      </c>
      <c r="BT82">
        <v>0.11775796634237173</v>
      </c>
      <c r="BU82">
        <v>6.5517932446777487E-3</v>
      </c>
      <c r="BV82">
        <v>0.61051470041275024</v>
      </c>
      <c r="BW82">
        <v>1.4274090528488159E-2</v>
      </c>
      <c r="BX82">
        <v>-9.6470416756346822E-3</v>
      </c>
      <c r="BY82">
        <v>1.0637536644935608E-2</v>
      </c>
      <c r="BZ82">
        <v>7.3640849441289902E-3</v>
      </c>
      <c r="CA82">
        <v>0.13077394897118211</v>
      </c>
      <c r="CB82">
        <v>0.43788249534224444</v>
      </c>
      <c r="CC82">
        <v>1.9229589731941919E-2</v>
      </c>
      <c r="CD82">
        <v>0.45045775175094604</v>
      </c>
      <c r="CE82">
        <v>1.1716913431882858E-2</v>
      </c>
      <c r="CF82">
        <v>1.2385019799694419E-3</v>
      </c>
      <c r="CG82">
        <v>8.0829672515392303E-3</v>
      </c>
      <c r="CH82">
        <v>4.9967430531978607E-3</v>
      </c>
      <c r="CI82">
        <v>9.162032650783658E-2</v>
      </c>
      <c r="CJ82">
        <v>0.3200813040501066</v>
      </c>
      <c r="CK82">
        <v>1.2721021437030262E-2</v>
      </c>
    </row>
    <row r="83" spans="1:89" x14ac:dyDescent="0.2">
      <c r="A83">
        <v>1994</v>
      </c>
      <c r="B83">
        <v>1</v>
      </c>
      <c r="C83">
        <v>6.6451326012611389E-2</v>
      </c>
      <c r="D83">
        <v>1.7760214395821095E-2</v>
      </c>
      <c r="E83">
        <v>3.444628044962883E-2</v>
      </c>
      <c r="F83">
        <v>2.3865990340709686E-2</v>
      </c>
      <c r="G83">
        <v>0.21466621197760105</v>
      </c>
      <c r="H83">
        <v>0.59287353594637338</v>
      </c>
      <c r="I83">
        <v>4.9936406418319298E-2</v>
      </c>
      <c r="J83">
        <v>0.83977919816970825</v>
      </c>
      <c r="K83">
        <v>6.3894003629684448E-2</v>
      </c>
      <c r="L83">
        <v>2.854857686907053E-2</v>
      </c>
      <c r="M83">
        <v>3.1080156564712524E-2</v>
      </c>
      <c r="N83">
        <v>2.14875228703022E-2</v>
      </c>
      <c r="O83">
        <v>0.17628348711878061</v>
      </c>
      <c r="P83">
        <v>0.47510425436307024</v>
      </c>
      <c r="Q83">
        <v>4.3381209792603709E-2</v>
      </c>
      <c r="R83">
        <v>0.38978013396263123</v>
      </c>
      <c r="S83">
        <v>5.1954269409179688E-2</v>
      </c>
      <c r="T83">
        <v>2.8230770491063595E-2</v>
      </c>
      <c r="U83">
        <v>2.0747892558574677E-2</v>
      </c>
      <c r="V83">
        <v>1.6387317329645157E-2</v>
      </c>
      <c r="W83">
        <v>8.2704428350552917E-2</v>
      </c>
      <c r="X83">
        <v>0.1585396334328717</v>
      </c>
      <c r="Y83">
        <v>3.1215832402461181E-2</v>
      </c>
      <c r="Z83">
        <v>0.28136187791824341</v>
      </c>
      <c r="AA83">
        <v>4.6160396188497543E-2</v>
      </c>
      <c r="AB83">
        <v>2.4834775016643107E-2</v>
      </c>
      <c r="AC83">
        <v>1.611020602285862E-2</v>
      </c>
      <c r="AD83">
        <v>1.4185435138642788E-2</v>
      </c>
      <c r="AE83">
        <v>5.4967706557363272E-2</v>
      </c>
      <c r="AF83">
        <v>9.8729764466763126E-2</v>
      </c>
      <c r="AG83">
        <v>2.6373598369180577E-2</v>
      </c>
      <c r="AH83">
        <v>0.13806027173995972</v>
      </c>
      <c r="AI83">
        <v>3.3808469772338867E-2</v>
      </c>
      <c r="AJ83">
        <v>1.6091570316348225E-2</v>
      </c>
      <c r="AK83">
        <v>7.8906414564698935E-3</v>
      </c>
      <c r="AL83">
        <v>8.8296700268983841E-3</v>
      </c>
      <c r="AM83">
        <v>1.9526007352396846E-2</v>
      </c>
      <c r="AN83">
        <v>3.7847248956312439E-2</v>
      </c>
      <c r="AO83">
        <v>1.4066663451741436E-2</v>
      </c>
      <c r="AP83">
        <v>0.10259812325239182</v>
      </c>
      <c r="AQ83">
        <v>2.9122984036803246E-2</v>
      </c>
      <c r="AR83">
        <v>1.3419495633570477E-2</v>
      </c>
      <c r="AS83">
        <v>5.8002991136163473E-3</v>
      </c>
      <c r="AT83">
        <v>6.7107127979397774E-3</v>
      </c>
      <c r="AU83">
        <v>1.2509332038462162E-2</v>
      </c>
      <c r="AV83">
        <v>2.5558847532205095E-2</v>
      </c>
      <c r="AW83">
        <v>9.4764499752150871E-3</v>
      </c>
      <c r="AX83">
        <v>5.2887044847011566E-2</v>
      </c>
      <c r="AY83">
        <v>2.0142899826169014E-2</v>
      </c>
      <c r="AZ83">
        <v>8.3986467616341542E-3</v>
      </c>
      <c r="BA83">
        <v>2.4447774048894644E-3</v>
      </c>
      <c r="BB83">
        <v>3.6787982098758221E-3</v>
      </c>
      <c r="BC83">
        <v>4.0561000641901046E-3</v>
      </c>
      <c r="BD83">
        <v>1.0626671153056594E-2</v>
      </c>
      <c r="BE83">
        <v>3.5391512343835355E-3</v>
      </c>
      <c r="BF83">
        <v>2.1676383912563324E-2</v>
      </c>
      <c r="BG83">
        <v>1.1097106151282787E-2</v>
      </c>
      <c r="BH83">
        <v>3.7779767285428534E-3</v>
      </c>
      <c r="BI83">
        <v>4.6281384129542857E-4</v>
      </c>
      <c r="BJ83">
        <v>1.7201516311615705E-3</v>
      </c>
      <c r="BK83">
        <v>7.0594971475657076E-4</v>
      </c>
      <c r="BL83">
        <v>2.9473958282347991E-3</v>
      </c>
      <c r="BM83">
        <v>9.6498968850697948E-4</v>
      </c>
      <c r="BN83">
        <v>0.16022080183029175</v>
      </c>
      <c r="BO83">
        <v>2.5573223829269409E-3</v>
      </c>
      <c r="BP83">
        <v>-1.0788362473249435E-2</v>
      </c>
      <c r="BQ83">
        <v>3.3661238849163055E-3</v>
      </c>
      <c r="BR83">
        <v>2.378467470407486E-3</v>
      </c>
      <c r="BS83">
        <v>3.8382724858820438E-2</v>
      </c>
      <c r="BT83">
        <v>0.11780848237568477</v>
      </c>
      <c r="BU83">
        <v>6.5159958333339358E-3</v>
      </c>
      <c r="BV83">
        <v>0.61021986603736877</v>
      </c>
      <c r="BW83">
        <v>1.4497056603431702E-2</v>
      </c>
      <c r="BX83">
        <v>-1.04705560952425E-2</v>
      </c>
      <c r="BY83">
        <v>1.3698387891054153E-2</v>
      </c>
      <c r="BZ83">
        <v>7.4786730110645294E-3</v>
      </c>
      <c r="CA83">
        <v>0.13196178362704813</v>
      </c>
      <c r="CB83">
        <v>0.4335935073412745</v>
      </c>
      <c r="CC83">
        <v>1.9460969188085341E-2</v>
      </c>
      <c r="CD83">
        <v>0.44999906420707703</v>
      </c>
      <c r="CE83">
        <v>1.1939734220504761E-2</v>
      </c>
      <c r="CF83">
        <v>3.1780637800693512E-4</v>
      </c>
      <c r="CG83">
        <v>1.0332264006137848E-2</v>
      </c>
      <c r="CH83">
        <v>5.1002055406570435E-3</v>
      </c>
      <c r="CI83">
        <v>9.3579058768227696E-2</v>
      </c>
      <c r="CJ83">
        <v>0.31574773008667262</v>
      </c>
      <c r="CK83">
        <v>1.2982268233668508E-2</v>
      </c>
    </row>
    <row r="84" spans="1:89" x14ac:dyDescent="0.2">
      <c r="A84">
        <v>1995</v>
      </c>
      <c r="B84">
        <v>1</v>
      </c>
      <c r="C84">
        <v>6.9436199963092804E-2</v>
      </c>
      <c r="D84">
        <v>1.548825902864337E-2</v>
      </c>
      <c r="E84">
        <v>3.4828249365091324E-2</v>
      </c>
      <c r="F84">
        <v>2.3631758987903595E-2</v>
      </c>
      <c r="G84">
        <v>0.21980691608041525</v>
      </c>
      <c r="H84">
        <v>0.58779314445624564</v>
      </c>
      <c r="I84">
        <v>4.9015474446914412E-2</v>
      </c>
      <c r="J84">
        <v>0.84364855289459229</v>
      </c>
      <c r="K84">
        <v>6.68841153383255E-2</v>
      </c>
      <c r="L84">
        <v>2.7502060402184725E-2</v>
      </c>
      <c r="M84">
        <v>3.1797744333744049E-2</v>
      </c>
      <c r="N84">
        <v>2.1343287080526352E-2</v>
      </c>
      <c r="O84">
        <v>0.18269430566579103</v>
      </c>
      <c r="P84">
        <v>0.47076296013262048</v>
      </c>
      <c r="Q84">
        <v>4.2664103690125799E-2</v>
      </c>
      <c r="R84">
        <v>0.39762535691261292</v>
      </c>
      <c r="S84">
        <v>5.4602049291133881E-2</v>
      </c>
      <c r="T84">
        <v>2.7903536567464471E-2</v>
      </c>
      <c r="U84">
        <v>2.0933357998728752E-2</v>
      </c>
      <c r="V84">
        <v>1.6170542687177658E-2</v>
      </c>
      <c r="W84">
        <v>8.7320597842335701E-2</v>
      </c>
      <c r="X84">
        <v>0.16049142153068327</v>
      </c>
      <c r="Y84">
        <v>3.0203847502629527E-2</v>
      </c>
      <c r="Z84">
        <v>0.28871837258338928</v>
      </c>
      <c r="AA84">
        <v>4.868004098534584E-2</v>
      </c>
      <c r="AB84">
        <v>2.4336159927770495E-2</v>
      </c>
      <c r="AC84">
        <v>1.6056099906563759E-2</v>
      </c>
      <c r="AD84">
        <v>1.4242318458855152E-2</v>
      </c>
      <c r="AE84">
        <v>5.7291690958663821E-2</v>
      </c>
      <c r="AF84">
        <v>0.10208463783178431</v>
      </c>
      <c r="AG84">
        <v>2.6027422186099457E-2</v>
      </c>
      <c r="AH84">
        <v>0.14332926273345947</v>
      </c>
      <c r="AI84">
        <v>3.5632383078336716E-2</v>
      </c>
      <c r="AJ84">
        <v>1.5809787553735077E-2</v>
      </c>
      <c r="AK84">
        <v>7.8743807971477509E-3</v>
      </c>
      <c r="AL84">
        <v>8.9796306565403938E-3</v>
      </c>
      <c r="AM84">
        <v>2.0019088871777058E-2</v>
      </c>
      <c r="AN84">
        <v>4.0873406347499711E-2</v>
      </c>
      <c r="AO84">
        <v>1.4140588804467103E-2</v>
      </c>
      <c r="AP84">
        <v>0.10736604034900665</v>
      </c>
      <c r="AQ84">
        <v>3.0793290585279465E-2</v>
      </c>
      <c r="AR84">
        <v>1.3169833982829005E-2</v>
      </c>
      <c r="AS84">
        <v>5.8173087891191244E-3</v>
      </c>
      <c r="AT84">
        <v>6.914057768881321E-3</v>
      </c>
      <c r="AU84">
        <v>1.2842340744100511E-2</v>
      </c>
      <c r="AV84">
        <v>2.8121379053243786E-2</v>
      </c>
      <c r="AW84">
        <v>9.707832510559471E-3</v>
      </c>
      <c r="AX84">
        <v>5.6012917309999466E-2</v>
      </c>
      <c r="AY84">
        <v>2.1314309909939766E-2</v>
      </c>
      <c r="AZ84">
        <v>8.2266850731684826E-3</v>
      </c>
      <c r="BA84">
        <v>2.5366006884723902E-3</v>
      </c>
      <c r="BB84">
        <v>3.8095777854323387E-3</v>
      </c>
      <c r="BC84">
        <v>4.4202893623150885E-3</v>
      </c>
      <c r="BD84">
        <v>1.2081762352068599E-2</v>
      </c>
      <c r="BE84">
        <v>3.6236955364750056E-3</v>
      </c>
      <c r="BF84">
        <v>2.2995254024863243E-2</v>
      </c>
      <c r="BG84">
        <v>1.1676844209432602E-2</v>
      </c>
      <c r="BH84">
        <v>3.6838819846707338E-3</v>
      </c>
      <c r="BI84">
        <v>6.1514961998909712E-4</v>
      </c>
      <c r="BJ84">
        <v>1.8858778057619929E-3</v>
      </c>
      <c r="BK84">
        <v>8.3988938422407955E-4</v>
      </c>
      <c r="BL84">
        <v>3.3125261328042443E-3</v>
      </c>
      <c r="BM84">
        <v>9.8108559147464512E-4</v>
      </c>
      <c r="BN84">
        <v>0.15635144710540771</v>
      </c>
      <c r="BO84">
        <v>2.5520846247673035E-3</v>
      </c>
      <c r="BP84">
        <v>-1.2013801373541355E-2</v>
      </c>
      <c r="BQ84">
        <v>3.0305050313472748E-3</v>
      </c>
      <c r="BR84">
        <v>2.288471907377243E-3</v>
      </c>
      <c r="BS84">
        <v>3.7112610414624214E-2</v>
      </c>
      <c r="BT84">
        <v>0.11706490956321704</v>
      </c>
      <c r="BU84">
        <v>6.3166455171967846E-3</v>
      </c>
      <c r="BV84">
        <v>0.60237464308738708</v>
      </c>
      <c r="BW84">
        <v>1.4834150671958923E-2</v>
      </c>
      <c r="BX84">
        <v>-1.2415277538821101E-2</v>
      </c>
      <c r="BY84">
        <v>1.3894891366362572E-2</v>
      </c>
      <c r="BZ84">
        <v>7.4612163007259369E-3</v>
      </c>
      <c r="CA84">
        <v>0.13248631823807955</v>
      </c>
      <c r="CB84">
        <v>0.42656947728131711</v>
      </c>
      <c r="CC84">
        <v>1.9543872588530173E-2</v>
      </c>
      <c r="CD84">
        <v>0.44602319598197937</v>
      </c>
      <c r="CE84">
        <v>1.228206604719162E-2</v>
      </c>
      <c r="CF84">
        <v>-4.0147616527974606E-4</v>
      </c>
      <c r="CG84">
        <v>1.0864386335015297E-2</v>
      </c>
      <c r="CH84">
        <v>5.1727443933486938E-3</v>
      </c>
      <c r="CI84">
        <v>9.5373707823455334E-2</v>
      </c>
      <c r="CJ84">
        <v>0.30947606577750308</v>
      </c>
      <c r="CK84">
        <v>1.3255729011930392E-2</v>
      </c>
    </row>
    <row r="85" spans="1:89" x14ac:dyDescent="0.2">
      <c r="A85">
        <v>1996</v>
      </c>
      <c r="B85">
        <v>1</v>
      </c>
      <c r="C85">
        <v>7.3937796056270599E-2</v>
      </c>
      <c r="D85">
        <v>1.2875277549028397E-2</v>
      </c>
      <c r="E85">
        <v>3.5398369655013084E-2</v>
      </c>
      <c r="F85">
        <v>2.5232657790184021E-2</v>
      </c>
      <c r="G85">
        <v>0.21936737280339003</v>
      </c>
      <c r="H85">
        <v>0.58124220573328111</v>
      </c>
      <c r="I85">
        <v>5.1946298992413598E-2</v>
      </c>
      <c r="J85">
        <v>0.84620392322540283</v>
      </c>
      <c r="K85">
        <v>7.1476206183433533E-2</v>
      </c>
      <c r="L85">
        <v>2.4852814618498087E-2</v>
      </c>
      <c r="M85">
        <v>3.1916890293359756E-2</v>
      </c>
      <c r="N85">
        <v>2.3090828210115433E-2</v>
      </c>
      <c r="O85">
        <v>0.1832064650952816</v>
      </c>
      <c r="P85">
        <v>0.46586098294893769</v>
      </c>
      <c r="Q85">
        <v>4.5799756830534687E-2</v>
      </c>
      <c r="R85">
        <v>0.40678486227989197</v>
      </c>
      <c r="S85">
        <v>5.9414517134428024E-2</v>
      </c>
      <c r="T85">
        <v>2.6643871096894145E-2</v>
      </c>
      <c r="U85">
        <v>2.0463217049837112E-2</v>
      </c>
      <c r="V85">
        <v>1.7805680632591248E-2</v>
      </c>
      <c r="W85">
        <v>8.8009600061923265E-2</v>
      </c>
      <c r="X85">
        <v>0.16158688990392492</v>
      </c>
      <c r="Y85">
        <v>3.2861081976511025E-2</v>
      </c>
      <c r="Z85">
        <v>0.2983209490776062</v>
      </c>
      <c r="AA85">
        <v>5.3064245730638504E-2</v>
      </c>
      <c r="AB85">
        <v>2.2915993118658662E-2</v>
      </c>
      <c r="AC85">
        <v>1.5449185855686665E-2</v>
      </c>
      <c r="AD85">
        <v>1.5732979401946068E-2</v>
      </c>
      <c r="AE85">
        <v>5.8526319218799472E-2</v>
      </c>
      <c r="AF85">
        <v>0.10438257701058024</v>
      </c>
      <c r="AG85">
        <v>2.8249649672619167E-2</v>
      </c>
      <c r="AH85">
        <v>0.15070828795433044</v>
      </c>
      <c r="AI85">
        <v>3.8995761424303055E-2</v>
      </c>
      <c r="AJ85">
        <v>1.5045846696011722E-2</v>
      </c>
      <c r="AK85">
        <v>7.5876903720200062E-3</v>
      </c>
      <c r="AL85">
        <v>1.0258806869387627E-2</v>
      </c>
      <c r="AM85">
        <v>2.0358041278086603E-2</v>
      </c>
      <c r="AN85">
        <v>4.2742377482287076E-2</v>
      </c>
      <c r="AO85">
        <v>1.571975731297633E-2</v>
      </c>
      <c r="AP85">
        <v>0.11369409412145615</v>
      </c>
      <c r="AQ85">
        <v>3.3889070153236389E-2</v>
      </c>
      <c r="AR85">
        <v>1.2545635749120265E-2</v>
      </c>
      <c r="AS85">
        <v>5.4732328280806541E-3</v>
      </c>
      <c r="AT85">
        <v>7.9711368307471275E-3</v>
      </c>
      <c r="AU85">
        <v>1.3117327878717333E-2</v>
      </c>
      <c r="AV85">
        <v>2.9899821059646961E-2</v>
      </c>
      <c r="AW85">
        <v>1.0797867526431621E-2</v>
      </c>
      <c r="AX85">
        <v>6.0700859874486923E-2</v>
      </c>
      <c r="AY85">
        <v>2.3699866607785225E-2</v>
      </c>
      <c r="AZ85">
        <v>7.9353948531206697E-3</v>
      </c>
      <c r="BA85">
        <v>2.3527485318481922E-3</v>
      </c>
      <c r="BB85">
        <v>4.6022143214941025E-3</v>
      </c>
      <c r="BC85">
        <v>4.4300832087174058E-3</v>
      </c>
      <c r="BD85">
        <v>1.343202988627964E-2</v>
      </c>
      <c r="BE85">
        <v>4.2485224943455187E-3</v>
      </c>
      <c r="BF85">
        <v>2.5760523974895477E-2</v>
      </c>
      <c r="BG85">
        <v>1.3029715046286583E-2</v>
      </c>
      <c r="BH85">
        <v>3.5406613851591828E-3</v>
      </c>
      <c r="BI85">
        <v>5.9804663760587573E-4</v>
      </c>
      <c r="BJ85">
        <v>2.3756730370223522E-3</v>
      </c>
      <c r="BK85">
        <v>8.7493556929985061E-4</v>
      </c>
      <c r="BL85">
        <v>4.207682401995037E-3</v>
      </c>
      <c r="BM85">
        <v>1.1338095837509243E-3</v>
      </c>
      <c r="BN85">
        <v>0.15379607677459717</v>
      </c>
      <c r="BO85">
        <v>2.4615898728370667E-3</v>
      </c>
      <c r="BP85">
        <v>-1.197753706946969E-2</v>
      </c>
      <c r="BQ85">
        <v>3.4814793616533279E-3</v>
      </c>
      <c r="BR85">
        <v>2.1418295800685883E-3</v>
      </c>
      <c r="BS85">
        <v>3.6160907708108425E-2</v>
      </c>
      <c r="BT85">
        <v>0.11540885743509871</v>
      </c>
      <c r="BU85">
        <v>6.1189075111235955E-3</v>
      </c>
      <c r="BV85">
        <v>0.59321513772010803</v>
      </c>
      <c r="BW85">
        <v>1.4523278921842575E-2</v>
      </c>
      <c r="BX85">
        <v>-1.3768593547865748E-2</v>
      </c>
      <c r="BY85">
        <v>1.4935152605175972E-2</v>
      </c>
      <c r="BZ85">
        <v>7.4269771575927734E-3</v>
      </c>
      <c r="CA85">
        <v>0.13135777274146676</v>
      </c>
      <c r="CB85">
        <v>0.41876768144758453</v>
      </c>
      <c r="CC85">
        <v>1.9972851397674182E-2</v>
      </c>
      <c r="CD85">
        <v>0.43941906094551086</v>
      </c>
      <c r="CE85">
        <v>1.2061689049005508E-2</v>
      </c>
      <c r="CF85">
        <v>-1.7910564783960581E-3</v>
      </c>
      <c r="CG85">
        <v>1.1453673243522644E-2</v>
      </c>
      <c r="CH85">
        <v>5.2851475775241852E-3</v>
      </c>
      <c r="CI85">
        <v>9.5196865033358335E-2</v>
      </c>
      <c r="CJ85">
        <v>0.303341256945386</v>
      </c>
      <c r="CK85">
        <v>1.3871510953650412E-2</v>
      </c>
    </row>
    <row r="86" spans="1:89" x14ac:dyDescent="0.2">
      <c r="A86">
        <v>1997</v>
      </c>
      <c r="B86">
        <v>1</v>
      </c>
      <c r="C86">
        <v>7.5791530311107635E-2</v>
      </c>
      <c r="D86">
        <v>1.3346756808459759E-2</v>
      </c>
      <c r="E86">
        <v>3.4955296665430069E-2</v>
      </c>
      <c r="F86">
        <v>2.5834808126091957E-2</v>
      </c>
      <c r="G86">
        <v>0.21850089076906443</v>
      </c>
      <c r="H86">
        <v>0.57963503471299715</v>
      </c>
      <c r="I86">
        <v>5.1935658392462093E-2</v>
      </c>
      <c r="J86">
        <v>0.84830039739608765</v>
      </c>
      <c r="K86">
        <v>7.3353789746761322E-2</v>
      </c>
      <c r="L86">
        <v>2.4889797903597355E-2</v>
      </c>
      <c r="M86">
        <v>3.1872326508164406E-2</v>
      </c>
      <c r="N86">
        <v>2.3715777322649956E-2</v>
      </c>
      <c r="O86">
        <v>0.18410413525998592</v>
      </c>
      <c r="P86">
        <v>0.46455556258516539</v>
      </c>
      <c r="Q86">
        <v>4.5808992237279494E-2</v>
      </c>
      <c r="R86">
        <v>0.41375744342803955</v>
      </c>
      <c r="S86">
        <v>6.0774877667427063E-2</v>
      </c>
      <c r="T86">
        <v>2.628387650474906E-2</v>
      </c>
      <c r="U86">
        <v>1.9912418909370899E-2</v>
      </c>
      <c r="V86">
        <v>1.849580742418766E-2</v>
      </c>
      <c r="W86">
        <v>8.9593429118394852E-2</v>
      </c>
      <c r="X86">
        <v>0.16569693465429947</v>
      </c>
      <c r="Y86">
        <v>3.3000107065852449E-2</v>
      </c>
      <c r="Z86">
        <v>0.30601665377616882</v>
      </c>
      <c r="AA86">
        <v>5.4464638233184814E-2</v>
      </c>
      <c r="AB86">
        <v>2.2947993827983737E-2</v>
      </c>
      <c r="AC86">
        <v>1.522634644061327E-2</v>
      </c>
      <c r="AD86">
        <v>1.6450760886073112E-2</v>
      </c>
      <c r="AE86">
        <v>5.9732984751462936E-2</v>
      </c>
      <c r="AF86">
        <v>0.10864241982361529</v>
      </c>
      <c r="AG86">
        <v>2.8551519824953336E-2</v>
      </c>
      <c r="AH86">
        <v>0.15793299674987793</v>
      </c>
      <c r="AI86">
        <v>4.0284164249897003E-2</v>
      </c>
      <c r="AJ86">
        <v>1.5054094488732517E-2</v>
      </c>
      <c r="AK86">
        <v>7.3210112750530243E-3</v>
      </c>
      <c r="AL86">
        <v>1.0966156609356403E-2</v>
      </c>
      <c r="AM86">
        <v>2.2239011828787625E-2</v>
      </c>
      <c r="AN86">
        <v>4.6144659197642303E-2</v>
      </c>
      <c r="AO86">
        <v>1.5923891882659101E-2</v>
      </c>
      <c r="AP86">
        <v>0.12051576375961304</v>
      </c>
      <c r="AQ86">
        <v>3.5126086324453354E-2</v>
      </c>
      <c r="AR86">
        <v>1.2576207693200558E-2</v>
      </c>
      <c r="AS86">
        <v>5.2361518610268831E-3</v>
      </c>
      <c r="AT86">
        <v>8.7229683995246887E-3</v>
      </c>
      <c r="AU86">
        <v>1.4406843984033912E-2</v>
      </c>
      <c r="AV86">
        <v>3.3117659040905502E-2</v>
      </c>
      <c r="AW86">
        <v>1.1329841217778658E-2</v>
      </c>
      <c r="AX86">
        <v>6.5660499036312103E-2</v>
      </c>
      <c r="AY86">
        <v>2.4505289271473885E-2</v>
      </c>
      <c r="AZ86">
        <v>7.9802399195614271E-3</v>
      </c>
      <c r="BA86">
        <v>2.1918736747466028E-3</v>
      </c>
      <c r="BB86">
        <v>5.0711189396679401E-3</v>
      </c>
      <c r="BC86">
        <v>5.7907799491658807E-3</v>
      </c>
      <c r="BD86">
        <v>1.5634381001072253E-2</v>
      </c>
      <c r="BE86">
        <v>4.4868138286264002E-3</v>
      </c>
      <c r="BF86">
        <v>2.8103508055210114E-2</v>
      </c>
      <c r="BG86">
        <v>1.364109106361866E-2</v>
      </c>
      <c r="BH86">
        <v>3.6699837687592662E-3</v>
      </c>
      <c r="BI86">
        <v>5.0070500583387911E-4</v>
      </c>
      <c r="BJ86">
        <v>2.6419046334922314E-3</v>
      </c>
      <c r="BK86">
        <v>1.2415995734045282E-3</v>
      </c>
      <c r="BL86">
        <v>5.157096373418958E-3</v>
      </c>
      <c r="BM86">
        <v>1.2511279418180629E-3</v>
      </c>
      <c r="BN86">
        <v>0.15169960260391235</v>
      </c>
      <c r="BO86">
        <v>2.4377405643463135E-3</v>
      </c>
      <c r="BP86">
        <v>-1.1543041095137596E-2</v>
      </c>
      <c r="BQ86">
        <v>3.0829701572656631E-3</v>
      </c>
      <c r="BR86">
        <v>2.1190308034420013E-3</v>
      </c>
      <c r="BS86">
        <v>3.4396755509078503E-2</v>
      </c>
      <c r="BT86">
        <v>0.11509497548497793</v>
      </c>
      <c r="BU86">
        <v>6.1111627980363617E-3</v>
      </c>
      <c r="BV86">
        <v>0.58624255657196045</v>
      </c>
      <c r="BW86">
        <v>1.5016652643680573E-2</v>
      </c>
      <c r="BX86">
        <v>-1.2937119696289301E-2</v>
      </c>
      <c r="BY86">
        <v>1.504287775605917E-2</v>
      </c>
      <c r="BZ86">
        <v>7.3390007019042969E-3</v>
      </c>
      <c r="CA86">
        <v>0.12890746165066957</v>
      </c>
      <c r="CB86">
        <v>0.41304982581635163</v>
      </c>
      <c r="CC86">
        <v>1.982382556895565E-2</v>
      </c>
      <c r="CD86">
        <v>0.4345429539680481</v>
      </c>
      <c r="CE86">
        <v>1.2578912079334259E-2</v>
      </c>
      <c r="CF86">
        <v>-1.3940786011517048E-3</v>
      </c>
      <c r="CG86">
        <v>1.1959907598793507E-2</v>
      </c>
      <c r="CH86">
        <v>5.2199698984622955E-3</v>
      </c>
      <c r="CI86">
        <v>9.4510706141591072E-2</v>
      </c>
      <c r="CJ86">
        <v>0.2979394257655269</v>
      </c>
      <c r="CK86">
        <v>1.3728087336766106E-2</v>
      </c>
    </row>
    <row r="87" spans="1:89" x14ac:dyDescent="0.2">
      <c r="A87">
        <v>1998</v>
      </c>
      <c r="B87">
        <v>1</v>
      </c>
      <c r="C87">
        <v>7.0913299918174744E-2</v>
      </c>
      <c r="D87">
        <v>1.5653611626476049E-2</v>
      </c>
      <c r="E87">
        <v>3.5298135131597519E-2</v>
      </c>
      <c r="F87">
        <v>2.6668410748243332E-2</v>
      </c>
      <c r="G87">
        <v>0.2116179745644331</v>
      </c>
      <c r="H87">
        <v>0.58688578242350176</v>
      </c>
      <c r="I87">
        <v>5.2962788847202527E-2</v>
      </c>
      <c r="J87">
        <v>0.84793251752853394</v>
      </c>
      <c r="K87">
        <v>6.8855144083499908E-2</v>
      </c>
      <c r="L87">
        <v>2.6667263824492693E-2</v>
      </c>
      <c r="M87">
        <v>3.2091422006487846E-2</v>
      </c>
      <c r="N87">
        <v>2.4555087089538574E-2</v>
      </c>
      <c r="O87">
        <v>0.17789577320218086</v>
      </c>
      <c r="P87">
        <v>0.47111314758245459</v>
      </c>
      <c r="Q87">
        <v>4.675466716702472E-2</v>
      </c>
      <c r="R87">
        <v>0.41795936226844788</v>
      </c>
      <c r="S87">
        <v>5.7980827987194061E-2</v>
      </c>
      <c r="T87">
        <v>2.7531607309356332E-2</v>
      </c>
      <c r="U87">
        <v>2.0128707401454449E-2</v>
      </c>
      <c r="V87">
        <v>1.9451087340712547E-2</v>
      </c>
      <c r="W87">
        <v>8.63180011510849E-2</v>
      </c>
      <c r="X87">
        <v>0.17204149620451423</v>
      </c>
      <c r="Y87">
        <v>3.4507632312994294E-2</v>
      </c>
      <c r="Z87">
        <v>0.31078881025314331</v>
      </c>
      <c r="AA87">
        <v>5.2291613072156906E-2</v>
      </c>
      <c r="AB87">
        <v>2.4484028341248631E-2</v>
      </c>
      <c r="AC87">
        <v>1.5014541335403919E-2</v>
      </c>
      <c r="AD87">
        <v>1.7470730468630791E-2</v>
      </c>
      <c r="AE87">
        <v>5.8072317857295275E-2</v>
      </c>
      <c r="AF87">
        <v>0.11332931681356437</v>
      </c>
      <c r="AG87">
        <v>3.0126256544077336E-2</v>
      </c>
      <c r="AH87">
        <v>0.16210399568080902</v>
      </c>
      <c r="AI87">
        <v>3.9375510066747665E-2</v>
      </c>
      <c r="AJ87">
        <v>1.6548366053029895E-2</v>
      </c>
      <c r="AK87">
        <v>7.0592996198683977E-3</v>
      </c>
      <c r="AL87">
        <v>1.1643422767519951E-2</v>
      </c>
      <c r="AM87">
        <v>2.0514478557743132E-2</v>
      </c>
      <c r="AN87">
        <v>5.0018892072635608E-2</v>
      </c>
      <c r="AO87">
        <v>1.6944023400050683E-2</v>
      </c>
      <c r="AP87">
        <v>0.12415523082017899</v>
      </c>
      <c r="AQ87">
        <v>3.4332595765590668E-2</v>
      </c>
      <c r="AR87">
        <v>1.3802481116726995E-2</v>
      </c>
      <c r="AS87">
        <v>5.0264447927474976E-3</v>
      </c>
      <c r="AT87">
        <v>9.2204241082072258E-3</v>
      </c>
      <c r="AU87">
        <v>1.3356057927012444E-2</v>
      </c>
      <c r="AV87">
        <v>3.6533364961508073E-2</v>
      </c>
      <c r="AW87">
        <v>1.1883861915555441E-2</v>
      </c>
      <c r="AX87">
        <v>6.8167738616466522E-2</v>
      </c>
      <c r="AY87">
        <v>2.3674976080656052E-2</v>
      </c>
      <c r="AZ87">
        <v>8.8993763492908329E-3</v>
      </c>
      <c r="BA87">
        <v>2.1252650767564774E-3</v>
      </c>
      <c r="BB87">
        <v>5.4064709693193436E-3</v>
      </c>
      <c r="BC87">
        <v>4.7437777393497527E-3</v>
      </c>
      <c r="BD87">
        <v>1.842985485123564E-2</v>
      </c>
      <c r="BE87">
        <v>4.8880217990176717E-3</v>
      </c>
      <c r="BF87">
        <v>2.8940694406628609E-2</v>
      </c>
      <c r="BG87">
        <v>1.2407826259732246E-2</v>
      </c>
      <c r="BH87">
        <v>4.015300906758057E-3</v>
      </c>
      <c r="BI87">
        <v>5.0901253416668624E-4</v>
      </c>
      <c r="BJ87">
        <v>2.6668603532016277E-3</v>
      </c>
      <c r="BK87">
        <v>1.2171843118267134E-3</v>
      </c>
      <c r="BL87">
        <v>6.8076100382852963E-3</v>
      </c>
      <c r="BM87">
        <v>1.3169002027468158E-3</v>
      </c>
      <c r="BN87">
        <v>0.15206748247146606</v>
      </c>
      <c r="BO87">
        <v>2.0581558346748352E-3</v>
      </c>
      <c r="BP87">
        <v>-1.1013652198016644E-2</v>
      </c>
      <c r="BQ87">
        <v>3.2067131251096725E-3</v>
      </c>
      <c r="BR87">
        <v>2.1133236587047577E-3</v>
      </c>
      <c r="BS87">
        <v>3.3722201362252235E-2</v>
      </c>
      <c r="BT87">
        <v>0.11577973859501688</v>
      </c>
      <c r="BU87">
        <v>6.2010179262080977E-3</v>
      </c>
      <c r="BV87">
        <v>0.58204063773155212</v>
      </c>
      <c r="BW87">
        <v>1.2932471930980682E-2</v>
      </c>
      <c r="BX87">
        <v>-1.1877995682880282E-2</v>
      </c>
      <c r="BY87">
        <v>1.516942773014307E-2</v>
      </c>
      <c r="BZ87">
        <v>7.2173234075307846E-3</v>
      </c>
      <c r="CA87">
        <v>0.1252999734133482</v>
      </c>
      <c r="CB87">
        <v>0.41387355465148529</v>
      </c>
      <c r="CC87">
        <v>1.9425888101710479E-2</v>
      </c>
      <c r="CD87">
        <v>0.42997315526008606</v>
      </c>
      <c r="CE87">
        <v>1.0874316096305847E-2</v>
      </c>
      <c r="CF87">
        <v>-8.6434348486363888E-4</v>
      </c>
      <c r="CG87">
        <v>1.1962714605033398E-2</v>
      </c>
      <c r="CH87">
        <v>5.1039997488260269E-3</v>
      </c>
      <c r="CI87">
        <v>9.1577772051095963E-2</v>
      </c>
      <c r="CJ87">
        <v>0.29807414358632262</v>
      </c>
      <c r="CK87">
        <v>1.3244542645648168E-2</v>
      </c>
    </row>
    <row r="88" spans="1:89" x14ac:dyDescent="0.2">
      <c r="A88">
        <v>1999</v>
      </c>
      <c r="B88">
        <v>1</v>
      </c>
      <c r="C88">
        <v>6.9479197263717651E-2</v>
      </c>
      <c r="D88">
        <v>1.4345687348395586E-2</v>
      </c>
      <c r="E88">
        <v>3.5595035180449486E-2</v>
      </c>
      <c r="F88">
        <v>2.7636487036943436E-2</v>
      </c>
      <c r="G88">
        <v>0.20799166429787874</v>
      </c>
      <c r="H88">
        <v>0.59085782242784213</v>
      </c>
      <c r="I88">
        <v>5.4094087352660178E-2</v>
      </c>
      <c r="J88">
        <v>0.84850108623504639</v>
      </c>
      <c r="K88">
        <v>6.7199625074863434E-2</v>
      </c>
      <c r="L88">
        <v>2.4709335993975401E-2</v>
      </c>
      <c r="M88">
        <v>3.1871199607849121E-2</v>
      </c>
      <c r="N88">
        <v>2.5607189163565636E-2</v>
      </c>
      <c r="O88">
        <v>0.17409623693674803</v>
      </c>
      <c r="P88">
        <v>0.47700534152533725</v>
      </c>
      <c r="Q88">
        <v>4.8012113694885263E-2</v>
      </c>
      <c r="R88">
        <v>0.42097225785255432</v>
      </c>
      <c r="S88">
        <v>5.6238889694213867E-2</v>
      </c>
      <c r="T88">
        <v>2.5583563838154078E-2</v>
      </c>
      <c r="U88">
        <v>1.9255492836236954E-2</v>
      </c>
      <c r="V88">
        <v>2.0675867795944214E-2</v>
      </c>
      <c r="W88">
        <v>8.3999154856428504E-2</v>
      </c>
      <c r="X88">
        <v>0.17920503583029335</v>
      </c>
      <c r="Y88">
        <v>3.6014236470307666E-2</v>
      </c>
      <c r="Z88">
        <v>0.31401240825653076</v>
      </c>
      <c r="AA88">
        <v>5.0566885620355606E-2</v>
      </c>
      <c r="AB88">
        <v>2.2700020228512585E-2</v>
      </c>
      <c r="AC88">
        <v>1.4161438681185246E-2</v>
      </c>
      <c r="AD88">
        <v>1.8442146480083466E-2</v>
      </c>
      <c r="AE88">
        <v>5.7167804334312677E-2</v>
      </c>
      <c r="AF88">
        <v>0.11994891911306521</v>
      </c>
      <c r="AG88">
        <v>3.1025177617286244E-2</v>
      </c>
      <c r="AH88">
        <v>0.16582681238651276</v>
      </c>
      <c r="AI88">
        <v>3.7802685052156448E-2</v>
      </c>
      <c r="AJ88">
        <v>1.5554146841168404E-2</v>
      </c>
      <c r="AK88">
        <v>6.5567535348236561E-3</v>
      </c>
      <c r="AL88">
        <v>1.2518362142145634E-2</v>
      </c>
      <c r="AM88">
        <v>2.0795072545297444E-2</v>
      </c>
      <c r="AN88">
        <v>5.4631520266798246E-2</v>
      </c>
      <c r="AO88">
        <v>1.7968270257893097E-2</v>
      </c>
      <c r="AP88">
        <v>0.12781225144863129</v>
      </c>
      <c r="AQ88">
        <v>3.2917182892560959E-2</v>
      </c>
      <c r="AR88">
        <v>1.3011387956794351E-2</v>
      </c>
      <c r="AS88">
        <v>4.5476115774363279E-3</v>
      </c>
      <c r="AT88">
        <v>1.0083010420203209E-2</v>
      </c>
      <c r="AU88">
        <v>1.3914420851506293E-2</v>
      </c>
      <c r="AV88">
        <v>4.0374224216243315E-2</v>
      </c>
      <c r="AW88">
        <v>1.2964406840005828E-2</v>
      </c>
      <c r="AX88">
        <v>7.1235455572605133E-2</v>
      </c>
      <c r="AY88">
        <v>2.2700214758515358E-2</v>
      </c>
      <c r="AZ88">
        <v>8.3406702397041954E-3</v>
      </c>
      <c r="BA88">
        <v>1.8802189733833075E-3</v>
      </c>
      <c r="BB88">
        <v>5.9786667115986347E-3</v>
      </c>
      <c r="BC88">
        <v>5.1122592994943261E-3</v>
      </c>
      <c r="BD88">
        <v>2.1669307950872935E-2</v>
      </c>
      <c r="BE88">
        <v>5.554115318005896E-3</v>
      </c>
      <c r="BF88">
        <v>3.0836878344416618E-2</v>
      </c>
      <c r="BG88">
        <v>1.2044926173985004E-2</v>
      </c>
      <c r="BH88">
        <v>3.6348008761706296E-3</v>
      </c>
      <c r="BI88">
        <v>3.9237667806446552E-4</v>
      </c>
      <c r="BJ88">
        <v>3.0212330166250467E-3</v>
      </c>
      <c r="BK88">
        <v>1.5105912752915174E-3</v>
      </c>
      <c r="BL88">
        <v>8.6141505724287859E-3</v>
      </c>
      <c r="BM88">
        <v>1.6187991952404106E-3</v>
      </c>
      <c r="BN88">
        <v>0.15149891376495361</v>
      </c>
      <c r="BO88">
        <v>2.2795721888542175E-3</v>
      </c>
      <c r="BP88">
        <v>-1.0363648645579815E-2</v>
      </c>
      <c r="BQ88">
        <v>3.7238355726003647E-3</v>
      </c>
      <c r="BR88">
        <v>2.0292978733778E-3</v>
      </c>
      <c r="BS88">
        <v>3.3895427361130714E-2</v>
      </c>
      <c r="BT88">
        <v>0.1138642941405156</v>
      </c>
      <c r="BU88">
        <v>6.0701604197642423E-3</v>
      </c>
      <c r="BV88">
        <v>0.57902774214744568</v>
      </c>
      <c r="BW88">
        <v>1.3240307569503784E-2</v>
      </c>
      <c r="BX88">
        <v>-1.1237876489758492E-2</v>
      </c>
      <c r="BY88">
        <v>1.6339542344212532E-2</v>
      </c>
      <c r="BZ88">
        <v>6.9606192409992218E-3</v>
      </c>
      <c r="CA88">
        <v>0.12399250944145024</v>
      </c>
      <c r="CB88">
        <v>0.41063780504220293</v>
      </c>
      <c r="CC88">
        <v>1.9094832437698397E-2</v>
      </c>
      <c r="CD88">
        <v>0.42752882838249207</v>
      </c>
      <c r="CE88">
        <v>1.0960735380649567E-2</v>
      </c>
      <c r="CF88">
        <v>-8.7422784417867661E-4</v>
      </c>
      <c r="CG88">
        <v>1.2615706771612167E-2</v>
      </c>
      <c r="CH88">
        <v>4.9313213676214218E-3</v>
      </c>
      <c r="CI88">
        <v>9.0097082080319524E-2</v>
      </c>
      <c r="CJ88">
        <v>0.29675187652139584</v>
      </c>
      <c r="CK88">
        <v>1.3046306398225627E-2</v>
      </c>
    </row>
    <row r="89" spans="1:89" x14ac:dyDescent="0.2">
      <c r="A89">
        <v>2000</v>
      </c>
      <c r="B89">
        <v>1</v>
      </c>
      <c r="C89">
        <v>6.370805948972702E-2</v>
      </c>
      <c r="D89">
        <v>1.6311284620314837E-2</v>
      </c>
      <c r="E89">
        <v>3.4023929387331009E-2</v>
      </c>
      <c r="F89">
        <v>2.8482969850301743E-2</v>
      </c>
      <c r="G89">
        <v>0.20467805955559015</v>
      </c>
      <c r="H89">
        <v>0.5982736167561149</v>
      </c>
      <c r="I89">
        <v>5.4522055660572055E-2</v>
      </c>
      <c r="J89">
        <v>0.84960019588470459</v>
      </c>
      <c r="K89">
        <v>6.1791218817234039E-2</v>
      </c>
      <c r="L89">
        <v>2.6742787566035986E-2</v>
      </c>
      <c r="M89">
        <v>3.031829372048378E-2</v>
      </c>
      <c r="N89">
        <v>2.6456523686647415E-2</v>
      </c>
      <c r="O89">
        <v>0.17183628678321838</v>
      </c>
      <c r="P89">
        <v>0.48394629436067349</v>
      </c>
      <c r="Q89">
        <v>4.850879607268567E-2</v>
      </c>
      <c r="R89">
        <v>0.42654019594192505</v>
      </c>
      <c r="S89">
        <v>5.2649952471256256E-2</v>
      </c>
      <c r="T89">
        <v>2.7502296841703355E-2</v>
      </c>
      <c r="U89">
        <v>1.8078502267599106E-2</v>
      </c>
      <c r="V89">
        <v>2.152496762573719E-2</v>
      </c>
      <c r="W89">
        <v>8.2439102930948138E-2</v>
      </c>
      <c r="X89">
        <v>0.18790367683930925</v>
      </c>
      <c r="Y89">
        <v>3.644169987575481E-2</v>
      </c>
      <c r="Z89">
        <v>0.32002332806587219</v>
      </c>
      <c r="AA89">
        <v>4.7685343772172928E-2</v>
      </c>
      <c r="AB89">
        <v>2.4512403877452016E-2</v>
      </c>
      <c r="AC89">
        <v>1.322979386895895E-2</v>
      </c>
      <c r="AD89">
        <v>1.9440107047557831E-2</v>
      </c>
      <c r="AE89">
        <v>5.5808612145483494E-2</v>
      </c>
      <c r="AF89">
        <v>0.12725724357147336</v>
      </c>
      <c r="AG89">
        <v>3.2089826809571981E-2</v>
      </c>
      <c r="AH89">
        <v>0.17282900214195251</v>
      </c>
      <c r="AI89">
        <v>3.6403615027666092E-2</v>
      </c>
      <c r="AJ89">
        <v>1.692149619339034E-2</v>
      </c>
      <c r="AK89">
        <v>5.9353429824113846E-3</v>
      </c>
      <c r="AL89">
        <v>1.3393254019320011E-2</v>
      </c>
      <c r="AM89">
        <v>2.0633051870390773E-2</v>
      </c>
      <c r="AN89">
        <v>6.044346946785837E-2</v>
      </c>
      <c r="AO89">
        <v>1.9098774152522393E-2</v>
      </c>
      <c r="AP89">
        <v>0.13452547788619995</v>
      </c>
      <c r="AQ89">
        <v>3.2078392803668976E-2</v>
      </c>
      <c r="AR89">
        <v>1.4334032050101086E-2</v>
      </c>
      <c r="AS89">
        <v>4.0387734770774841E-3</v>
      </c>
      <c r="AT89">
        <v>1.0762625373899937E-2</v>
      </c>
      <c r="AU89">
        <v>1.3581457431428134E-2</v>
      </c>
      <c r="AV89">
        <v>4.5900224444333733E-2</v>
      </c>
      <c r="AW89">
        <v>1.3829972625832732E-2</v>
      </c>
      <c r="AX89">
        <v>7.6905190944671631E-2</v>
      </c>
      <c r="AY89">
        <v>2.2651467472314835E-2</v>
      </c>
      <c r="AZ89">
        <v>9.2045262572355568E-3</v>
      </c>
      <c r="BA89">
        <v>1.5805506845936179E-3</v>
      </c>
      <c r="BB89">
        <v>6.3740476034581661E-3</v>
      </c>
      <c r="BC89">
        <v>5.1918422104790807E-3</v>
      </c>
      <c r="BD89">
        <v>2.5799104054706798E-2</v>
      </c>
      <c r="BE89">
        <v>6.1036492567354142E-3</v>
      </c>
      <c r="BF89">
        <v>3.4238971769809723E-2</v>
      </c>
      <c r="BG89">
        <v>1.2607681564986706E-2</v>
      </c>
      <c r="BH89">
        <v>4.0298815370078955E-3</v>
      </c>
      <c r="BI89">
        <v>2.7274139574728906E-4</v>
      </c>
      <c r="BJ89">
        <v>3.1103314831852913E-3</v>
      </c>
      <c r="BK89">
        <v>1.7667781503405422E-3</v>
      </c>
      <c r="BL89">
        <v>1.058340573107338E-2</v>
      </c>
      <c r="BM89">
        <v>1.868150423628014E-3</v>
      </c>
      <c r="BN89">
        <v>0.15039980411529541</v>
      </c>
      <c r="BO89">
        <v>1.916840672492981E-3</v>
      </c>
      <c r="BP89">
        <v>-1.0431502945721149E-2</v>
      </c>
      <c r="BQ89">
        <v>3.705635666847229E-3</v>
      </c>
      <c r="BR89">
        <v>2.0264461636543274E-3</v>
      </c>
      <c r="BS89">
        <v>3.2841772772371769E-2</v>
      </c>
      <c r="BT89">
        <v>0.11431666935048615</v>
      </c>
      <c r="BU89">
        <v>6.0239126328417193E-3</v>
      </c>
      <c r="BV89">
        <v>0.57345980405807495</v>
      </c>
      <c r="BW89">
        <v>1.1058107018470764E-2</v>
      </c>
      <c r="BX89">
        <v>-1.1191012221388519E-2</v>
      </c>
      <c r="BY89">
        <v>1.5945427119731903E-2</v>
      </c>
      <c r="BZ89">
        <v>6.9580022245645523E-3</v>
      </c>
      <c r="CA89">
        <v>0.12223895662464201</v>
      </c>
      <c r="CB89">
        <v>0.4093299178168065</v>
      </c>
      <c r="CC89">
        <v>1.9120377884816478E-2</v>
      </c>
      <c r="CD89">
        <v>0.42305999994277954</v>
      </c>
      <c r="CE89">
        <v>9.1412663459777832E-3</v>
      </c>
      <c r="CF89">
        <v>-7.5950927566736937E-4</v>
      </c>
      <c r="CG89">
        <v>1.2239791452884674E-2</v>
      </c>
      <c r="CH89">
        <v>4.9315560609102249E-3</v>
      </c>
      <c r="CI89">
        <v>8.9397183852270246E-2</v>
      </c>
      <c r="CJ89">
        <v>0.29499693780223812</v>
      </c>
      <c r="CK89">
        <v>1.3112775916056944E-2</v>
      </c>
    </row>
    <row r="90" spans="1:89" x14ac:dyDescent="0.2">
      <c r="A90">
        <v>2001</v>
      </c>
      <c r="B90">
        <v>1</v>
      </c>
      <c r="C90">
        <v>5.8993954211473465E-2</v>
      </c>
      <c r="D90">
        <v>1.7011269461363554E-2</v>
      </c>
      <c r="E90">
        <v>3.548283688724041E-2</v>
      </c>
      <c r="F90">
        <v>3.1331706792116165E-2</v>
      </c>
      <c r="G90">
        <v>0.20218916004523635</v>
      </c>
      <c r="H90">
        <v>0.59743300544722711</v>
      </c>
      <c r="I90">
        <v>5.7558092301052438E-2</v>
      </c>
      <c r="J90">
        <v>0.84712940454483032</v>
      </c>
      <c r="K90">
        <v>5.7251043617725372E-2</v>
      </c>
      <c r="L90">
        <v>2.7306981850415468E-2</v>
      </c>
      <c r="M90">
        <v>3.1577137298882008E-2</v>
      </c>
      <c r="N90">
        <v>2.9197376221418381E-2</v>
      </c>
      <c r="O90">
        <v>0.16816535126417875</v>
      </c>
      <c r="P90">
        <v>0.48245253091223333</v>
      </c>
      <c r="Q90">
        <v>5.117898012034798E-2</v>
      </c>
      <c r="R90">
        <v>0.41809582710266113</v>
      </c>
      <c r="S90">
        <v>4.8679020255804062E-2</v>
      </c>
      <c r="T90">
        <v>2.8152003418654203E-2</v>
      </c>
      <c r="U90">
        <v>1.8668520264327526E-2</v>
      </c>
      <c r="V90">
        <v>2.4168100208044052E-2</v>
      </c>
      <c r="W90">
        <v>7.7997779939323664E-2</v>
      </c>
      <c r="X90">
        <v>0.18155322288800332</v>
      </c>
      <c r="Y90">
        <v>3.8877171746601116E-2</v>
      </c>
      <c r="Z90">
        <v>0.31131958961486816</v>
      </c>
      <c r="AA90">
        <v>4.4379308819770813E-2</v>
      </c>
      <c r="AB90">
        <v>2.5472070439718664E-2</v>
      </c>
      <c r="AC90">
        <v>1.3947327621281147E-2</v>
      </c>
      <c r="AD90">
        <v>2.2003838792443275E-2</v>
      </c>
      <c r="AE90">
        <v>5.157227604649961E-2</v>
      </c>
      <c r="AF90">
        <v>0.11987808039907935</v>
      </c>
      <c r="AG90">
        <v>3.4066676436619737E-2</v>
      </c>
      <c r="AH90">
        <v>0.16502152383327484</v>
      </c>
      <c r="AI90">
        <v>3.3903840929269791E-2</v>
      </c>
      <c r="AJ90">
        <v>1.7819366359617561E-2</v>
      </c>
      <c r="AK90">
        <v>6.6052975598722696E-3</v>
      </c>
      <c r="AL90">
        <v>1.5847338363528252E-2</v>
      </c>
      <c r="AM90">
        <v>1.7985700396820903E-2</v>
      </c>
      <c r="AN90">
        <v>5.1851453674243951E-2</v>
      </c>
      <c r="AO90">
        <v>2.1008527423037028E-2</v>
      </c>
      <c r="AP90">
        <v>0.12759776413440704</v>
      </c>
      <c r="AQ90">
        <v>2.9827408492565155E-2</v>
      </c>
      <c r="AR90">
        <v>1.5182821196503937E-2</v>
      </c>
      <c r="AS90">
        <v>4.6892021782696247E-3</v>
      </c>
      <c r="AT90">
        <v>1.3122334145009518E-2</v>
      </c>
      <c r="AU90">
        <v>1.1506199662107974E-2</v>
      </c>
      <c r="AV90">
        <v>3.7956683591843975E-2</v>
      </c>
      <c r="AW90">
        <v>1.5313115857637097E-2</v>
      </c>
      <c r="AX90">
        <v>7.1168482303619385E-2</v>
      </c>
      <c r="AY90">
        <v>2.0724641159176826E-2</v>
      </c>
      <c r="AZ90">
        <v>9.9642290551855695E-3</v>
      </c>
      <c r="BA90">
        <v>2.0576867973431945E-3</v>
      </c>
      <c r="BB90">
        <v>8.288889192044735E-3</v>
      </c>
      <c r="BC90">
        <v>4.1845680389087647E-3</v>
      </c>
      <c r="BD90">
        <v>1.9088762316533281E-2</v>
      </c>
      <c r="BE90">
        <v>6.8597095970465713E-3</v>
      </c>
      <c r="BF90">
        <v>3.0692368745803833E-2</v>
      </c>
      <c r="BG90">
        <v>1.1158039793372154E-2</v>
      </c>
      <c r="BH90">
        <v>4.7237939479600755E-3</v>
      </c>
      <c r="BI90">
        <v>5.3568666044156998E-4</v>
      </c>
      <c r="BJ90">
        <v>4.1524916887283325E-3</v>
      </c>
      <c r="BK90">
        <v>1.0812384716700763E-3</v>
      </c>
      <c r="BL90">
        <v>7.0558916967969846E-3</v>
      </c>
      <c r="BM90">
        <v>1.9852271644081932E-3</v>
      </c>
      <c r="BN90">
        <v>0.15287059545516968</v>
      </c>
      <c r="BO90">
        <v>1.7429105937480927E-3</v>
      </c>
      <c r="BP90">
        <v>-1.0295712389051914E-2</v>
      </c>
      <c r="BQ90">
        <v>3.9056995883584023E-3</v>
      </c>
      <c r="BR90">
        <v>2.1343305706977844E-3</v>
      </c>
      <c r="BS90">
        <v>3.4023808781057596E-2</v>
      </c>
      <c r="BT90">
        <v>0.11499231137993486</v>
      </c>
      <c r="BU90">
        <v>6.3672753357633793E-3</v>
      </c>
      <c r="BV90">
        <v>0.58190417289733887</v>
      </c>
      <c r="BW90">
        <v>1.0314933955669403E-2</v>
      </c>
      <c r="BX90">
        <v>-1.1140733957290649E-2</v>
      </c>
      <c r="BY90">
        <v>1.6814316622912884E-2</v>
      </c>
      <c r="BZ90">
        <v>7.163606584072113E-3</v>
      </c>
      <c r="CA90">
        <v>0.12419138010591269</v>
      </c>
      <c r="CB90">
        <v>0.41480980640658449</v>
      </c>
      <c r="CC90">
        <v>1.9750896707090598E-2</v>
      </c>
      <c r="CD90">
        <v>0.42903357744216919</v>
      </c>
      <c r="CE90">
        <v>8.5720233619213104E-3</v>
      </c>
      <c r="CF90">
        <v>-8.450215682387352E-4</v>
      </c>
      <c r="CG90">
        <v>1.2908617034554482E-2</v>
      </c>
      <c r="CH90">
        <v>5.0292760133743286E-3</v>
      </c>
      <c r="CI90">
        <v>9.0167571324855089E-2</v>
      </c>
      <c r="CJ90">
        <v>0.29979327745256862</v>
      </c>
      <c r="CK90">
        <v>1.3407838945408271E-2</v>
      </c>
    </row>
    <row r="91" spans="1:89" x14ac:dyDescent="0.2">
      <c r="A91">
        <v>2002</v>
      </c>
      <c r="B91">
        <v>1</v>
      </c>
      <c r="C91">
        <v>6.3124082982540131E-2</v>
      </c>
      <c r="D91">
        <v>1.3356083072721958E-2</v>
      </c>
      <c r="E91">
        <v>3.7237066775560379E-2</v>
      </c>
      <c r="F91">
        <v>3.2618612051010132E-2</v>
      </c>
      <c r="G91">
        <v>0.2099926769733429</v>
      </c>
      <c r="H91">
        <v>0.58589758420395466</v>
      </c>
      <c r="I91">
        <v>5.7773868795160277E-2</v>
      </c>
      <c r="J91">
        <v>0.84648764133453369</v>
      </c>
      <c r="K91">
        <v>6.1073072254657745E-2</v>
      </c>
      <c r="L91">
        <v>2.2789063630625606E-2</v>
      </c>
      <c r="M91">
        <v>3.315237071365118E-2</v>
      </c>
      <c r="N91">
        <v>3.0407674610614777E-2</v>
      </c>
      <c r="O91">
        <v>0.17364497575908899</v>
      </c>
      <c r="P91">
        <v>0.47413954567739869</v>
      </c>
      <c r="Q91">
        <v>5.1280941249633803E-2</v>
      </c>
      <c r="R91">
        <v>0.41386851668357849</v>
      </c>
      <c r="S91">
        <v>5.1408752799034119E-2</v>
      </c>
      <c r="T91">
        <v>2.4728723336011171E-2</v>
      </c>
      <c r="U91">
        <v>1.9724645651876926E-2</v>
      </c>
      <c r="V91">
        <v>2.5191612541675568E-2</v>
      </c>
      <c r="W91">
        <v>8.0225697485730052E-2</v>
      </c>
      <c r="X91">
        <v>0.17350001357486908</v>
      </c>
      <c r="Y91">
        <v>3.9089069664567058E-2</v>
      </c>
      <c r="Z91">
        <v>0.3063315749168396</v>
      </c>
      <c r="AA91">
        <v>4.6834520995616913E-2</v>
      </c>
      <c r="AB91">
        <v>2.2981860092841089E-2</v>
      </c>
      <c r="AC91">
        <v>1.4687874354422092E-2</v>
      </c>
      <c r="AD91">
        <v>2.3091070353984833E-2</v>
      </c>
      <c r="AE91">
        <v>5.2943062968552113E-2</v>
      </c>
      <c r="AF91">
        <v>0.11106975913734342</v>
      </c>
      <c r="AG91">
        <v>3.4723414324809056E-2</v>
      </c>
      <c r="AH91">
        <v>0.15994501113891602</v>
      </c>
      <c r="AI91">
        <v>3.5467181354761124E-2</v>
      </c>
      <c r="AJ91">
        <v>1.6246393555775285E-2</v>
      </c>
      <c r="AK91">
        <v>6.8035293370485306E-3</v>
      </c>
      <c r="AL91">
        <v>1.6873907297849655E-2</v>
      </c>
      <c r="AM91">
        <v>1.7371365684084594E-2</v>
      </c>
      <c r="AN91">
        <v>4.5453094101448613E-2</v>
      </c>
      <c r="AO91">
        <v>2.1729546443621559E-2</v>
      </c>
      <c r="AP91">
        <v>0.12256457656621933</v>
      </c>
      <c r="AQ91">
        <v>3.1161956489086151E-2</v>
      </c>
      <c r="AR91">
        <v>1.3784769951598719E-2</v>
      </c>
      <c r="AS91">
        <v>4.8172455281019211E-3</v>
      </c>
      <c r="AT91">
        <v>1.4026873745024204E-2</v>
      </c>
      <c r="AU91">
        <v>1.0596190462820232E-2</v>
      </c>
      <c r="AV91">
        <v>3.2118775766008321E-2</v>
      </c>
      <c r="AW91">
        <v>1.6058770240619059E-2</v>
      </c>
      <c r="AX91">
        <v>6.7885681986808777E-2</v>
      </c>
      <c r="AY91">
        <v>2.204631082713604E-2</v>
      </c>
      <c r="AZ91">
        <v>9.0426281858526636E-3</v>
      </c>
      <c r="BA91">
        <v>2.192721061874181E-3</v>
      </c>
      <c r="BB91">
        <v>8.809470571577549E-3</v>
      </c>
      <c r="BC91">
        <v>3.7492522678803653E-3</v>
      </c>
      <c r="BD91">
        <v>1.5040065313227812E-2</v>
      </c>
      <c r="BE91">
        <v>7.0052363967948016E-3</v>
      </c>
      <c r="BF91">
        <v>2.9634511098265648E-2</v>
      </c>
      <c r="BG91">
        <v>1.254009734839201E-2</v>
      </c>
      <c r="BH91">
        <v>4.2392493110128271E-3</v>
      </c>
      <c r="BI91">
        <v>6.1470991931855679E-4</v>
      </c>
      <c r="BJ91">
        <v>4.6056117862462997E-3</v>
      </c>
      <c r="BK91">
        <v>8.1816457532113418E-4</v>
      </c>
      <c r="BL91">
        <v>4.9711969323939205E-3</v>
      </c>
      <c r="BM91">
        <v>1.8454817735514572E-3</v>
      </c>
      <c r="BN91">
        <v>0.15351235866546631</v>
      </c>
      <c r="BO91">
        <v>2.0510107278823853E-3</v>
      </c>
      <c r="BP91">
        <v>-9.4329805579036474E-3</v>
      </c>
      <c r="BQ91">
        <v>4.0846960619091988E-3</v>
      </c>
      <c r="BR91">
        <v>2.2109374403953552E-3</v>
      </c>
      <c r="BS91">
        <v>3.6347701214253902E-2</v>
      </c>
      <c r="BT91">
        <v>0.11179124813404667</v>
      </c>
      <c r="BU91">
        <v>6.4597179380358541E-3</v>
      </c>
      <c r="BV91">
        <v>0.58613148331642151</v>
      </c>
      <c r="BW91">
        <v>1.1715330183506012E-2</v>
      </c>
      <c r="BX91">
        <v>-1.1372640263289213E-2</v>
      </c>
      <c r="BY91">
        <v>1.7512421123683453E-2</v>
      </c>
      <c r="BZ91">
        <v>7.4269995093345642E-3</v>
      </c>
      <c r="CA91">
        <v>0.12976697948761284</v>
      </c>
      <c r="CB91">
        <v>0.41134648583232425</v>
      </c>
      <c r="CC91">
        <v>1.9735883927354567E-2</v>
      </c>
      <c r="CD91">
        <v>0.4326191246509552</v>
      </c>
      <c r="CE91">
        <v>9.6643194556236267E-3</v>
      </c>
      <c r="CF91">
        <v>-1.9396597053855658E-3</v>
      </c>
      <c r="CG91">
        <v>1.3427725061774254E-2</v>
      </c>
      <c r="CH91">
        <v>5.216062068939209E-3</v>
      </c>
      <c r="CI91">
        <v>9.3419278273358941E-2</v>
      </c>
      <c r="CJ91">
        <v>0.29952127946871854</v>
      </c>
      <c r="CK91">
        <v>1.331012421887777E-2</v>
      </c>
    </row>
    <row r="92" spans="1:89" x14ac:dyDescent="0.2">
      <c r="A92">
        <v>2003</v>
      </c>
      <c r="B92">
        <v>1</v>
      </c>
      <c r="C92">
        <v>6.5228573977947235E-2</v>
      </c>
      <c r="D92">
        <v>1.2692903634160757E-2</v>
      </c>
      <c r="E92">
        <v>3.7954767234623432E-2</v>
      </c>
      <c r="F92">
        <v>3.3346258103847504E-2</v>
      </c>
      <c r="G92">
        <v>0.21559807844460011</v>
      </c>
      <c r="H92">
        <v>0.57821258841885648</v>
      </c>
      <c r="I92">
        <v>5.6966849278077325E-2</v>
      </c>
      <c r="J92">
        <v>0.84923022985458374</v>
      </c>
      <c r="K92">
        <v>6.3416421413421631E-2</v>
      </c>
      <c r="L92">
        <v>2.1266540978103876E-2</v>
      </c>
      <c r="M92">
        <v>3.3789349719882011E-2</v>
      </c>
      <c r="N92">
        <v>3.1038101762533188E-2</v>
      </c>
      <c r="O92">
        <v>0.17887084931135178</v>
      </c>
      <c r="P92">
        <v>0.47055878107306487</v>
      </c>
      <c r="Q92">
        <v>5.0290159984855601E-2</v>
      </c>
      <c r="R92">
        <v>0.41474208235740662</v>
      </c>
      <c r="S92">
        <v>5.4345734417438507E-2</v>
      </c>
      <c r="T92">
        <v>2.2896112641319633E-2</v>
      </c>
      <c r="U92">
        <v>2.0137117244303226E-2</v>
      </c>
      <c r="V92">
        <v>2.5884177535772324E-2</v>
      </c>
      <c r="W92">
        <v>8.052593027241528E-2</v>
      </c>
      <c r="X92">
        <v>0.17261436142254455</v>
      </c>
      <c r="Y92">
        <v>3.8338659999483993E-2</v>
      </c>
      <c r="Z92">
        <v>0.30692562460899353</v>
      </c>
      <c r="AA92">
        <v>4.9727384001016617E-2</v>
      </c>
      <c r="AB92">
        <v>2.1101452352013439E-2</v>
      </c>
      <c r="AC92">
        <v>1.4853617176413536E-2</v>
      </c>
      <c r="AD92">
        <v>2.3637687787413597E-2</v>
      </c>
      <c r="AE92">
        <v>5.2581970347091556E-2</v>
      </c>
      <c r="AF92">
        <v>0.11133798445767919</v>
      </c>
      <c r="AG92">
        <v>3.3685529127649869E-2</v>
      </c>
      <c r="AH92">
        <v>0.16194610297679901</v>
      </c>
      <c r="AI92">
        <v>3.8296516984701157E-2</v>
      </c>
      <c r="AJ92">
        <v>1.5596023411490023E-2</v>
      </c>
      <c r="AK92">
        <v>6.755192531272769E-3</v>
      </c>
      <c r="AL92">
        <v>1.7561707645654678E-2</v>
      </c>
      <c r="AM92">
        <v>1.7340523365419358E-2</v>
      </c>
      <c r="AN92">
        <v>4.4970901048827464E-2</v>
      </c>
      <c r="AO92">
        <v>2.1425236417826721E-2</v>
      </c>
      <c r="AP92">
        <v>0.12485674023628235</v>
      </c>
      <c r="AQ92">
        <v>3.3700704574584961E-2</v>
      </c>
      <c r="AR92">
        <v>1.3264301436720416E-2</v>
      </c>
      <c r="AS92">
        <v>4.8059949185699224E-3</v>
      </c>
      <c r="AT92">
        <v>1.4673859812319279E-2</v>
      </c>
      <c r="AU92">
        <v>1.0650777199771255E-2</v>
      </c>
      <c r="AV92">
        <v>3.1746997108305718E-2</v>
      </c>
      <c r="AW92">
        <v>1.6014104167376732E-2</v>
      </c>
      <c r="AX92">
        <v>6.9981962442398071E-2</v>
      </c>
      <c r="AY92">
        <v>2.4049542844295502E-2</v>
      </c>
      <c r="AZ92">
        <v>8.7978770279732998E-3</v>
      </c>
      <c r="BA92">
        <v>2.0068970043212175E-3</v>
      </c>
      <c r="BB92">
        <v>9.6197957172989845E-3</v>
      </c>
      <c r="BC92">
        <v>3.6126903141848743E-3</v>
      </c>
      <c r="BD92">
        <v>1.4709097382494823E-2</v>
      </c>
      <c r="BE92">
        <v>7.1860621772952228E-3</v>
      </c>
      <c r="BF92">
        <v>3.1487219035625458E-2</v>
      </c>
      <c r="BG92">
        <v>1.4021088369190693E-2</v>
      </c>
      <c r="BH92">
        <v>4.2519432217886788E-3</v>
      </c>
      <c r="BI92">
        <v>5.1586922199930996E-4</v>
      </c>
      <c r="BJ92">
        <v>5.0131678581237793E-3</v>
      </c>
      <c r="BK92">
        <v>9.0197370445821434E-4</v>
      </c>
      <c r="BL92">
        <v>4.9985052487440864E-3</v>
      </c>
      <c r="BM92">
        <v>1.7846703135605908E-3</v>
      </c>
      <c r="BN92">
        <v>0.15076977014541626</v>
      </c>
      <c r="BO92">
        <v>1.8121525645256042E-3</v>
      </c>
      <c r="BP92">
        <v>-8.573637343943119E-3</v>
      </c>
      <c r="BQ92">
        <v>4.1654175147414207E-3</v>
      </c>
      <c r="BR92">
        <v>2.3081563413143158E-3</v>
      </c>
      <c r="BS92">
        <v>3.6727229133248329E-2</v>
      </c>
      <c r="BT92">
        <v>0.10769167732781101</v>
      </c>
      <c r="BU92">
        <v>6.6388193112022773E-3</v>
      </c>
      <c r="BV92">
        <v>0.58525791764259338</v>
      </c>
      <c r="BW92">
        <v>1.0882839560508728E-2</v>
      </c>
      <c r="BX92">
        <v>-1.0203209007158875E-2</v>
      </c>
      <c r="BY92">
        <v>1.7817649990320206E-2</v>
      </c>
      <c r="BZ92">
        <v>7.4620805680751801E-3</v>
      </c>
      <c r="CA92">
        <v>0.13507214817218482</v>
      </c>
      <c r="CB92">
        <v>0.40460853479602049</v>
      </c>
      <c r="CC92">
        <v>1.9617881478884706E-2</v>
      </c>
      <c r="CD92">
        <v>0.43448814749717712</v>
      </c>
      <c r="CE92">
        <v>9.0706869959831238E-3</v>
      </c>
      <c r="CF92">
        <v>-1.6295716632157564E-3</v>
      </c>
      <c r="CG92">
        <v>1.3652232475578785E-2</v>
      </c>
      <c r="CH92">
        <v>5.1539242267608643E-3</v>
      </c>
      <c r="CI92">
        <v>9.8344919038936496E-2</v>
      </c>
      <c r="CJ92">
        <v>0.29687031678083586</v>
      </c>
      <c r="CK92">
        <v>1.302560285505607E-2</v>
      </c>
    </row>
    <row r="93" spans="1:89" x14ac:dyDescent="0.2">
      <c r="A93">
        <v>2004</v>
      </c>
      <c r="B93">
        <v>1</v>
      </c>
      <c r="C93">
        <v>7.4493348598480225E-2</v>
      </c>
      <c r="D93">
        <v>8.0502666532993317E-3</v>
      </c>
      <c r="E93">
        <v>3.7774579599499702E-2</v>
      </c>
      <c r="F93">
        <v>3.3833853900432587E-2</v>
      </c>
      <c r="G93">
        <v>0.21426802780479193</v>
      </c>
      <c r="H93">
        <v>0.5742885297400947</v>
      </c>
      <c r="I93">
        <v>5.7291376008272638E-2</v>
      </c>
      <c r="J93">
        <v>0.85207420587539673</v>
      </c>
      <c r="K93">
        <v>7.2356544435024261E-2</v>
      </c>
      <c r="L93">
        <v>1.6985628521069884E-2</v>
      </c>
      <c r="M93">
        <v>3.3775351010262966E-2</v>
      </c>
      <c r="N93">
        <v>3.155454620718956E-2</v>
      </c>
      <c r="O93">
        <v>0.17928519984707236</v>
      </c>
      <c r="P93">
        <v>0.46746480967303283</v>
      </c>
      <c r="Q93">
        <v>5.0652137590446379E-2</v>
      </c>
      <c r="R93">
        <v>0.42228540778160095</v>
      </c>
      <c r="S93">
        <v>6.1952084302902222E-2</v>
      </c>
      <c r="T93">
        <v>2.0191512885503471E-2</v>
      </c>
      <c r="U93">
        <v>1.9902735948562622E-2</v>
      </c>
      <c r="V93">
        <v>2.6245849207043648E-2</v>
      </c>
      <c r="W93">
        <v>8.2454523770138621E-2</v>
      </c>
      <c r="X93">
        <v>0.17306917514772432</v>
      </c>
      <c r="Y93">
        <v>3.8469525239157511E-2</v>
      </c>
      <c r="Z93">
        <v>0.31504294276237488</v>
      </c>
      <c r="AA93">
        <v>5.6638903915882111E-2</v>
      </c>
      <c r="AB93">
        <v>1.8926081829704344E-2</v>
      </c>
      <c r="AC93">
        <v>1.4311874751001596E-2</v>
      </c>
      <c r="AD93">
        <v>2.3806244134902954E-2</v>
      </c>
      <c r="AE93">
        <v>5.4887466365471482E-2</v>
      </c>
      <c r="AF93">
        <v>0.11269373967862306</v>
      </c>
      <c r="AG93">
        <v>3.3778638955293316E-2</v>
      </c>
      <c r="AH93">
        <v>0.16875973343849182</v>
      </c>
      <c r="AI93">
        <v>4.32327501475811E-2</v>
      </c>
      <c r="AJ93">
        <v>1.3998449372593313E-2</v>
      </c>
      <c r="AK93">
        <v>6.437347736209631E-3</v>
      </c>
      <c r="AL93">
        <v>1.7352690920233727E-2</v>
      </c>
      <c r="AM93">
        <v>1.7742294119670987E-2</v>
      </c>
      <c r="AN93">
        <v>4.8646697475978051E-2</v>
      </c>
      <c r="AO93">
        <v>2.1349503724432669E-2</v>
      </c>
      <c r="AP93">
        <v>0.13092899322509766</v>
      </c>
      <c r="AQ93">
        <v>3.8001056760549545E-2</v>
      </c>
      <c r="AR93">
        <v>1.2137169542256743E-2</v>
      </c>
      <c r="AS93">
        <v>4.5582740567624569E-3</v>
      </c>
      <c r="AT93">
        <v>1.4408990740776062E-2</v>
      </c>
      <c r="AU93">
        <v>1.1170374054927379E-2</v>
      </c>
      <c r="AV93">
        <v>3.4651645395900404E-2</v>
      </c>
      <c r="AW93">
        <v>1.6001481859017813E-2</v>
      </c>
      <c r="AX93">
        <v>7.402503490447998E-2</v>
      </c>
      <c r="AY93">
        <v>2.6855479925870895E-2</v>
      </c>
      <c r="AZ93">
        <v>8.2032317586708814E-3</v>
      </c>
      <c r="BA93">
        <v>1.9124893588013947E-3</v>
      </c>
      <c r="BB93">
        <v>8.9068077504634857E-3</v>
      </c>
      <c r="BC93">
        <v>3.8482907693833113E-3</v>
      </c>
      <c r="BD93">
        <v>1.7237354858004518E-2</v>
      </c>
      <c r="BE93">
        <v>7.0613846742370798E-3</v>
      </c>
      <c r="BF93">
        <v>3.2823938876390457E-2</v>
      </c>
      <c r="BG93">
        <v>1.4602688141167164E-2</v>
      </c>
      <c r="BH93">
        <v>4.0363027987950773E-3</v>
      </c>
      <c r="BI93">
        <v>4.7791058022994548E-4</v>
      </c>
      <c r="BJ93">
        <v>4.5613506808876991E-3</v>
      </c>
      <c r="BK93">
        <v>1.0773241374408826E-3</v>
      </c>
      <c r="BL93">
        <v>6.3509967222722475E-3</v>
      </c>
      <c r="BM93">
        <v>1.717366983843386E-3</v>
      </c>
      <c r="BN93">
        <v>0.14792579412460327</v>
      </c>
      <c r="BO93">
        <v>2.1368041634559631E-3</v>
      </c>
      <c r="BP93">
        <v>-8.9353618677705526E-3</v>
      </c>
      <c r="BQ93">
        <v>3.9992285892367363E-3</v>
      </c>
      <c r="BR93">
        <v>2.2793076932430267E-3</v>
      </c>
      <c r="BS93">
        <v>3.4982827957719564E-2</v>
      </c>
      <c r="BT93">
        <v>0.10685311409516079</v>
      </c>
      <c r="BU93">
        <v>6.6098443897272844E-3</v>
      </c>
      <c r="BV93">
        <v>0.57771459221839905</v>
      </c>
      <c r="BW93">
        <v>1.2541264295578003E-2</v>
      </c>
      <c r="BX93">
        <v>-1.2141246232204139E-2</v>
      </c>
      <c r="BY93">
        <v>1.787184365093708E-2</v>
      </c>
      <c r="BZ93">
        <v>7.5880046933889389E-3</v>
      </c>
      <c r="CA93">
        <v>0.13181350403465331</v>
      </c>
      <c r="CB93">
        <v>0.40017698978261429</v>
      </c>
      <c r="CC93">
        <v>1.9864215578871223E-2</v>
      </c>
      <c r="CD93">
        <v>0.42978879809379578</v>
      </c>
      <c r="CE93">
        <v>1.040446013212204E-2</v>
      </c>
      <c r="CF93">
        <v>-3.2058843644335866E-3</v>
      </c>
      <c r="CG93">
        <v>1.3872615061700344E-2</v>
      </c>
      <c r="CH93">
        <v>5.3086970001459122E-3</v>
      </c>
      <c r="CI93">
        <v>9.6830676076933742E-2</v>
      </c>
      <c r="CJ93">
        <v>0.29328241377661179</v>
      </c>
      <c r="CK93">
        <v>1.3295833099985634E-2</v>
      </c>
    </row>
    <row r="94" spans="1:89" x14ac:dyDescent="0.2">
      <c r="A94">
        <v>2005</v>
      </c>
      <c r="B94">
        <v>1</v>
      </c>
      <c r="C94">
        <v>8.0171041190624237E-2</v>
      </c>
      <c r="D94">
        <v>1.2509797234088182E-2</v>
      </c>
      <c r="E94">
        <v>3.4391018562018871E-2</v>
      </c>
      <c r="F94">
        <v>3.3075232058763504E-2</v>
      </c>
      <c r="G94">
        <v>0.21912469156086445</v>
      </c>
      <c r="H94">
        <v>0.56590814547898616</v>
      </c>
      <c r="I94">
        <v>5.4820071586348114E-2</v>
      </c>
      <c r="J94">
        <v>0.85625934600830078</v>
      </c>
      <c r="K94">
        <v>7.8093744814395905E-2</v>
      </c>
      <c r="L94">
        <v>2.2366396151483059E-2</v>
      </c>
      <c r="M94">
        <v>3.0947915278375149E-2</v>
      </c>
      <c r="N94">
        <v>3.0786694958806038E-2</v>
      </c>
      <c r="O94">
        <v>0.18630477180704474</v>
      </c>
      <c r="P94">
        <v>0.45958897323942449</v>
      </c>
      <c r="Q94">
        <v>4.8170839979884368E-2</v>
      </c>
      <c r="R94">
        <v>0.43264585733413696</v>
      </c>
      <c r="S94">
        <v>6.7070744931697845E-2</v>
      </c>
      <c r="T94">
        <v>2.5394694297574461E-2</v>
      </c>
      <c r="U94">
        <v>1.8385620787739754E-2</v>
      </c>
      <c r="V94">
        <v>2.5600165128707886E-2</v>
      </c>
      <c r="W94">
        <v>8.847848535515368E-2</v>
      </c>
      <c r="X94">
        <v>0.17130417583049137</v>
      </c>
      <c r="Y94">
        <v>3.641196134030026E-2</v>
      </c>
      <c r="Z94">
        <v>0.32506519556045532</v>
      </c>
      <c r="AA94">
        <v>6.1251446604728699E-2</v>
      </c>
      <c r="AB94">
        <v>2.3733304464258254E-2</v>
      </c>
      <c r="AC94">
        <v>1.3468069024384022E-2</v>
      </c>
      <c r="AD94">
        <v>2.3348245769739151E-2</v>
      </c>
      <c r="AE94">
        <v>5.751239787787199E-2</v>
      </c>
      <c r="AF94">
        <v>0.1138189844899847</v>
      </c>
      <c r="AG94">
        <v>3.1932746980242545E-2</v>
      </c>
      <c r="AH94">
        <v>0.17718559503555298</v>
      </c>
      <c r="AI94">
        <v>4.6716280281543732E-2</v>
      </c>
      <c r="AJ94">
        <v>1.7856581194791943E-2</v>
      </c>
      <c r="AK94">
        <v>6.0956345405429602E-3</v>
      </c>
      <c r="AL94">
        <v>1.7033461481332779E-2</v>
      </c>
      <c r="AM94">
        <v>1.9208576297387481E-2</v>
      </c>
      <c r="AN94">
        <v>5.0610464259375536E-2</v>
      </c>
      <c r="AO94">
        <v>1.9664593080665267E-2</v>
      </c>
      <c r="AP94">
        <v>0.13842612504959106</v>
      </c>
      <c r="AQ94">
        <v>4.0723033249378204E-2</v>
      </c>
      <c r="AR94">
        <v>1.5527759227552451E-2</v>
      </c>
      <c r="AS94">
        <v>4.2710767593234777E-3</v>
      </c>
      <c r="AT94">
        <v>1.4245518483221531E-2</v>
      </c>
      <c r="AU94">
        <v>1.231815037317574E-2</v>
      </c>
      <c r="AV94">
        <v>3.6627030739303131E-2</v>
      </c>
      <c r="AW94">
        <v>1.471355285614411E-2</v>
      </c>
      <c r="AX94">
        <v>7.93619304895401E-2</v>
      </c>
      <c r="AY94">
        <v>2.8108218684792519E-2</v>
      </c>
      <c r="AZ94">
        <v>1.0586828917439561E-2</v>
      </c>
      <c r="BA94">
        <v>1.7210660153068602E-3</v>
      </c>
      <c r="BB94">
        <v>9.1771911829710007E-3</v>
      </c>
      <c r="BC94">
        <v>4.5800865045748651E-3</v>
      </c>
      <c r="BD94">
        <v>1.8506415069737152E-2</v>
      </c>
      <c r="BE94">
        <v>6.6821213716821218E-3</v>
      </c>
      <c r="BF94">
        <v>3.4559130668640137E-2</v>
      </c>
      <c r="BG94">
        <v>1.4330416917800903E-2</v>
      </c>
      <c r="BH94">
        <v>5.3577264040995942E-3</v>
      </c>
      <c r="BI94">
        <v>4.4081527448724955E-4</v>
      </c>
      <c r="BJ94">
        <v>4.9964739009737968E-3</v>
      </c>
      <c r="BK94">
        <v>1.1601785590755753E-3</v>
      </c>
      <c r="BL94">
        <v>6.5548908222835605E-3</v>
      </c>
      <c r="BM94">
        <v>1.7186299174655132E-3</v>
      </c>
      <c r="BN94">
        <v>0.14374065399169922</v>
      </c>
      <c r="BO94">
        <v>2.0772963762283325E-3</v>
      </c>
      <c r="BP94">
        <v>-9.8565989173948765E-3</v>
      </c>
      <c r="BQ94">
        <v>3.4431032836437225E-3</v>
      </c>
      <c r="BR94">
        <v>2.2885370999574661E-3</v>
      </c>
      <c r="BS94">
        <v>3.2819919753819704E-2</v>
      </c>
      <c r="BT94">
        <v>0.10634679242303441</v>
      </c>
      <c r="BU94">
        <v>6.6216114229910557E-3</v>
      </c>
      <c r="BV94">
        <v>0.56735414266586304</v>
      </c>
      <c r="BW94">
        <v>1.3100296258926392E-2</v>
      </c>
      <c r="BX94">
        <v>-1.2884897063486278E-2</v>
      </c>
      <c r="BY94">
        <v>1.6005397774279118E-2</v>
      </c>
      <c r="BZ94">
        <v>7.4750669300556183E-3</v>
      </c>
      <c r="CA94">
        <v>0.13064620620571077</v>
      </c>
      <c r="CB94">
        <v>0.39360892129833475</v>
      </c>
      <c r="CC94">
        <v>1.9403158596207965E-2</v>
      </c>
      <c r="CD94">
        <v>0.42361348867416382</v>
      </c>
      <c r="CE94">
        <v>1.1022999882698059E-2</v>
      </c>
      <c r="CF94">
        <v>-3.0282981460914016E-3</v>
      </c>
      <c r="CG94">
        <v>1.2562294490635395E-2</v>
      </c>
      <c r="CH94">
        <v>5.1865298300981522E-3</v>
      </c>
      <c r="CI94">
        <v>9.7826286451891065E-2</v>
      </c>
      <c r="CJ94">
        <v>0.28721723134172877</v>
      </c>
      <c r="CK94">
        <v>1.2826444706788467E-2</v>
      </c>
    </row>
    <row r="95" spans="1:89" x14ac:dyDescent="0.2">
      <c r="A95">
        <v>2006</v>
      </c>
      <c r="B95">
        <v>1</v>
      </c>
      <c r="C95">
        <v>8.6310409009456635E-2</v>
      </c>
      <c r="D95">
        <v>1.5076960436999798E-2</v>
      </c>
      <c r="E95">
        <v>3.020818904042244E-2</v>
      </c>
      <c r="F95">
        <v>3.3443108201026917E-2</v>
      </c>
      <c r="G95">
        <v>0.22006224654614925</v>
      </c>
      <c r="H95">
        <v>0.55992955400005384</v>
      </c>
      <c r="I95">
        <v>5.4969537422504003E-2</v>
      </c>
      <c r="J95">
        <v>0.85916924476623535</v>
      </c>
      <c r="K95">
        <v>8.4241136908531189E-2</v>
      </c>
      <c r="L95">
        <v>2.5103354128077626E-2</v>
      </c>
      <c r="M95">
        <v>2.7608062140643597E-2</v>
      </c>
      <c r="N95">
        <v>3.1045548617839813E-2</v>
      </c>
      <c r="O95">
        <v>0.18887013383209705</v>
      </c>
      <c r="P95">
        <v>0.45434044536692342</v>
      </c>
      <c r="Q95">
        <v>4.7960558417017837E-2</v>
      </c>
      <c r="R95">
        <v>0.44087877869606018</v>
      </c>
      <c r="S95">
        <v>7.3041759431362152E-2</v>
      </c>
      <c r="T95">
        <v>2.7527900296263397E-2</v>
      </c>
      <c r="U95">
        <v>1.6910849139094353E-2</v>
      </c>
      <c r="V95">
        <v>2.5893071666359901E-2</v>
      </c>
      <c r="W95">
        <v>8.8856965536251664E-2</v>
      </c>
      <c r="X95">
        <v>0.17239072296967825</v>
      </c>
      <c r="Y95">
        <v>3.6257509773465799E-2</v>
      </c>
      <c r="Z95">
        <v>0.33268538117408752</v>
      </c>
      <c r="AA95">
        <v>6.6763952374458313E-2</v>
      </c>
      <c r="AB95">
        <v>2.5174661073833704E-2</v>
      </c>
      <c r="AC95">
        <v>1.2382447253912687E-2</v>
      </c>
      <c r="AD95">
        <v>2.3692404851317406E-2</v>
      </c>
      <c r="AE95">
        <v>5.8036950649693608E-2</v>
      </c>
      <c r="AF95">
        <v>0.11464349515049724</v>
      </c>
      <c r="AG95">
        <v>3.1991486817011548E-2</v>
      </c>
      <c r="AH95">
        <v>0.18323659896850586</v>
      </c>
      <c r="AI95">
        <v>5.1364362239837646E-2</v>
      </c>
      <c r="AJ95">
        <v>1.869503891794011E-2</v>
      </c>
      <c r="AK95">
        <v>5.6137978099286556E-3</v>
      </c>
      <c r="AL95">
        <v>1.7582964152097702E-2</v>
      </c>
      <c r="AM95">
        <v>1.911798445507884E-2</v>
      </c>
      <c r="AN95">
        <v>5.0650623409564062E-2</v>
      </c>
      <c r="AO95">
        <v>2.0211830254157615E-2</v>
      </c>
      <c r="AP95">
        <v>0.14387547969818115</v>
      </c>
      <c r="AQ95">
        <v>4.4815201312303543E-2</v>
      </c>
      <c r="AR95">
        <v>1.6091534795123152E-2</v>
      </c>
      <c r="AS95">
        <v>3.9973268285393715E-3</v>
      </c>
      <c r="AT95">
        <v>1.4826315455138683E-2</v>
      </c>
      <c r="AU95">
        <v>1.207447680644691E-2</v>
      </c>
      <c r="AV95">
        <v>3.6854359347493128E-2</v>
      </c>
      <c r="AW95">
        <v>1.5216270202650952E-2</v>
      </c>
      <c r="AX95">
        <v>8.2928843796253204E-2</v>
      </c>
      <c r="AY95">
        <v>3.049783781170845E-2</v>
      </c>
      <c r="AZ95">
        <v>1.0906250052357791E-2</v>
      </c>
      <c r="BA95">
        <v>1.6101023647934198E-3</v>
      </c>
      <c r="BB95">
        <v>9.8126493394374847E-3</v>
      </c>
      <c r="BC95">
        <v>4.4220660929568112E-3</v>
      </c>
      <c r="BD95">
        <v>1.8150871549481428E-2</v>
      </c>
      <c r="BE95">
        <v>7.5290665964317547E-3</v>
      </c>
      <c r="BF95">
        <v>3.6075856536626816E-2</v>
      </c>
      <c r="BG95">
        <v>1.5004944987595081E-2</v>
      </c>
      <c r="BH95">
        <v>5.4089060699880065E-3</v>
      </c>
      <c r="BI95">
        <v>2.786333643598482E-4</v>
      </c>
      <c r="BJ95">
        <v>5.5363355204463005E-3</v>
      </c>
      <c r="BK95">
        <v>1.1951824926654808E-3</v>
      </c>
      <c r="BL95">
        <v>6.3088156472317063E-3</v>
      </c>
      <c r="BM95">
        <v>2.3430397762909411E-3</v>
      </c>
      <c r="BN95">
        <v>0.14083075523376465</v>
      </c>
      <c r="BO95">
        <v>2.0692721009254456E-3</v>
      </c>
      <c r="BP95">
        <v>-1.0026393691077828E-2</v>
      </c>
      <c r="BQ95">
        <v>2.6001268997788429E-3</v>
      </c>
      <c r="BR95">
        <v>2.3975595831871033E-3</v>
      </c>
      <c r="BS95">
        <v>3.11921127140522E-2</v>
      </c>
      <c r="BT95">
        <v>0.10561000000643614</v>
      </c>
      <c r="BU95">
        <v>6.9880876321804265E-3</v>
      </c>
      <c r="BV95">
        <v>0.55912122130393982</v>
      </c>
      <c r="BW95">
        <v>1.3268649578094482E-2</v>
      </c>
      <c r="BX95">
        <v>-1.2450939859263599E-2</v>
      </c>
      <c r="BY95">
        <v>1.3297339901328087E-2</v>
      </c>
      <c r="BZ95">
        <v>7.5500365346670151E-3</v>
      </c>
      <c r="CA95">
        <v>0.13120528100989759</v>
      </c>
      <c r="CB95">
        <v>0.38654652043109305</v>
      </c>
      <c r="CC95">
        <v>1.9704338248320765E-2</v>
      </c>
      <c r="CD95">
        <v>0.41829046607017517</v>
      </c>
      <c r="CE95">
        <v>1.1199377477169037E-2</v>
      </c>
      <c r="CF95">
        <v>-2.4245461681857705E-3</v>
      </c>
      <c r="CG95">
        <v>1.0697213001549244E-2</v>
      </c>
      <c r="CH95">
        <v>5.1524769514799118E-3</v>
      </c>
      <c r="CI95">
        <v>0.10001316829584539</v>
      </c>
      <c r="CJ95">
        <v>0.28088510581914933</v>
      </c>
      <c r="CK95">
        <v>1.2767665221647882E-2</v>
      </c>
    </row>
    <row r="96" spans="1:89" x14ac:dyDescent="0.2">
      <c r="A96">
        <v>2007</v>
      </c>
      <c r="B96">
        <v>1</v>
      </c>
      <c r="C96">
        <v>8.2959629595279694E-2</v>
      </c>
      <c r="D96">
        <v>1.6832296270877123E-2</v>
      </c>
      <c r="E96">
        <v>2.8378616087138653E-2</v>
      </c>
      <c r="F96">
        <v>3.2397177070379257E-2</v>
      </c>
      <c r="G96">
        <v>0.21854729065671563</v>
      </c>
      <c r="H96">
        <v>0.5716878228964144</v>
      </c>
      <c r="I96">
        <v>4.9197176736420954E-2</v>
      </c>
      <c r="J96">
        <v>0.85692274570465088</v>
      </c>
      <c r="K96">
        <v>8.1067107617855072E-2</v>
      </c>
      <c r="L96">
        <v>2.8142695548012853E-2</v>
      </c>
      <c r="M96">
        <v>2.6221866719424725E-2</v>
      </c>
      <c r="N96">
        <v>2.9883602634072304E-2</v>
      </c>
      <c r="O96">
        <v>0.18825520435348153</v>
      </c>
      <c r="P96">
        <v>0.46138378568443611</v>
      </c>
      <c r="Q96">
        <v>4.1968457768828148E-2</v>
      </c>
      <c r="R96">
        <v>0.4402582049369812</v>
      </c>
      <c r="S96">
        <v>7.064356654882431E-2</v>
      </c>
      <c r="T96">
        <v>3.0335872201249003E-2</v>
      </c>
      <c r="U96">
        <v>1.6222833655774593E-2</v>
      </c>
      <c r="V96">
        <v>2.5234287604689598E-2</v>
      </c>
      <c r="W96">
        <v>8.8547592284157872E-2</v>
      </c>
      <c r="X96">
        <v>0.17754185466879185</v>
      </c>
      <c r="Y96">
        <v>3.1732198904816558E-2</v>
      </c>
      <c r="Z96">
        <v>0.33273863792419434</v>
      </c>
      <c r="AA96">
        <v>6.4935497939586639E-2</v>
      </c>
      <c r="AB96">
        <v>2.7703030267730355E-2</v>
      </c>
      <c r="AC96">
        <v>1.1940879747271538E-2</v>
      </c>
      <c r="AD96">
        <v>2.3281563073396683E-2</v>
      </c>
      <c r="AE96">
        <v>5.6810906156897545E-2</v>
      </c>
      <c r="AF96">
        <v>0.11971626136478003</v>
      </c>
      <c r="AG96">
        <v>2.8350486568846145E-2</v>
      </c>
      <c r="AH96">
        <v>0.1844514012336731</v>
      </c>
      <c r="AI96">
        <v>5.0252679735422134E-2</v>
      </c>
      <c r="AJ96">
        <v>2.0613028871593997E-2</v>
      </c>
      <c r="AK96">
        <v>5.2964594215154648E-3</v>
      </c>
      <c r="AL96">
        <v>1.7439093440771103E-2</v>
      </c>
      <c r="AM96">
        <v>1.8089769873768091E-2</v>
      </c>
      <c r="AN96">
        <v>5.4873248997650718E-2</v>
      </c>
      <c r="AO96">
        <v>1.7887119699694538E-2</v>
      </c>
      <c r="AP96">
        <v>0.14540582895278931</v>
      </c>
      <c r="AQ96">
        <v>4.4109459966421127E-2</v>
      </c>
      <c r="AR96">
        <v>1.7826665702159517E-2</v>
      </c>
      <c r="AS96">
        <v>3.6806801799684763E-3</v>
      </c>
      <c r="AT96">
        <v>1.4836047776043415E-2</v>
      </c>
      <c r="AU96">
        <v>1.12682722392492E-2</v>
      </c>
      <c r="AV96">
        <v>4.0339397895301693E-2</v>
      </c>
      <c r="AW96">
        <v>1.3345311232690699E-2</v>
      </c>
      <c r="AX96">
        <v>8.4781751036643982E-2</v>
      </c>
      <c r="AY96">
        <v>3.0472254380583763E-2</v>
      </c>
      <c r="AZ96">
        <v>1.2138784801209113E-2</v>
      </c>
      <c r="BA96">
        <v>1.4298758469521999E-3</v>
      </c>
      <c r="BB96">
        <v>9.9160680547356606E-3</v>
      </c>
      <c r="BC96">
        <v>4.0733639907557517E-3</v>
      </c>
      <c r="BD96">
        <v>2.0660123743691115E-2</v>
      </c>
      <c r="BE96">
        <v>6.0912792837558268E-3</v>
      </c>
      <c r="BF96">
        <v>3.8588013499975204E-2</v>
      </c>
      <c r="BG96">
        <v>1.5740619972348213E-2</v>
      </c>
      <c r="BH96">
        <v>6.2673392483247881E-3</v>
      </c>
      <c r="BI96">
        <v>1.6524901730008423E-4</v>
      </c>
      <c r="BJ96">
        <v>5.9370421804487705E-3</v>
      </c>
      <c r="BK96">
        <v>1.1778929620049894E-3</v>
      </c>
      <c r="BL96">
        <v>7.6518969802249672E-3</v>
      </c>
      <c r="BM96">
        <v>1.6479728435102397E-3</v>
      </c>
      <c r="BN96">
        <v>0.14307725429534912</v>
      </c>
      <c r="BO96">
        <v>1.8925219774246216E-3</v>
      </c>
      <c r="BP96">
        <v>-1.131039927713573E-2</v>
      </c>
      <c r="BQ96">
        <v>2.1567493677139282E-3</v>
      </c>
      <c r="BR96">
        <v>2.5135744363069534E-3</v>
      </c>
      <c r="BS96">
        <v>3.02920863032341E-2</v>
      </c>
      <c r="BT96">
        <v>0.11031736352475938</v>
      </c>
      <c r="BU96">
        <v>7.2153926548117779E-3</v>
      </c>
      <c r="BV96">
        <v>0.5597417950630188</v>
      </c>
      <c r="BW96">
        <v>1.2316063046455383E-2</v>
      </c>
      <c r="BX96">
        <v>-1.3503575930371881E-2</v>
      </c>
      <c r="BY96">
        <v>1.2155782431364059E-2</v>
      </c>
      <c r="BZ96">
        <v>7.1628894656896591E-3</v>
      </c>
      <c r="CA96">
        <v>0.12999969837255776</v>
      </c>
      <c r="CB96">
        <v>0.3932961053106141</v>
      </c>
      <c r="CC96">
        <v>1.8314840748612879E-2</v>
      </c>
      <c r="CD96">
        <v>0.41666454076766968</v>
      </c>
      <c r="CE96">
        <v>1.0423541069030762E-2</v>
      </c>
      <c r="CF96">
        <v>-2.1931766532361507E-3</v>
      </c>
      <c r="CG96">
        <v>9.9990330636501312E-3</v>
      </c>
      <c r="CH96">
        <v>4.6493150293827057E-3</v>
      </c>
      <c r="CI96">
        <v>9.9707612069323659E-2</v>
      </c>
      <c r="CJ96">
        <v>0.28291276116910963</v>
      </c>
      <c r="CK96">
        <v>1.1165428710546228E-2</v>
      </c>
    </row>
    <row r="97" spans="1:89" x14ac:dyDescent="0.2">
      <c r="A97">
        <v>2008</v>
      </c>
      <c r="B97">
        <v>1</v>
      </c>
      <c r="C97">
        <v>7.3165059089660645E-2</v>
      </c>
      <c r="D97">
        <v>1.827503670938313E-2</v>
      </c>
      <c r="E97">
        <v>3.3610034734010696E-2</v>
      </c>
      <c r="F97">
        <v>3.357464075088501E-2</v>
      </c>
      <c r="G97">
        <v>0.21735151251778007</v>
      </c>
      <c r="H97">
        <v>0.57792334084190689</v>
      </c>
      <c r="I97">
        <v>4.6100361153704361E-2</v>
      </c>
      <c r="J97">
        <v>0.85740351676940918</v>
      </c>
      <c r="K97">
        <v>7.1554042398929596E-2</v>
      </c>
      <c r="L97">
        <v>2.9308101162314415E-2</v>
      </c>
      <c r="M97">
        <v>3.0435966327786446E-2</v>
      </c>
      <c r="N97">
        <v>3.1114397570490837E-2</v>
      </c>
      <c r="O97">
        <v>0.18448818195611238</v>
      </c>
      <c r="P97">
        <v>0.4711877963395989</v>
      </c>
      <c r="Q97">
        <v>3.9315011456402559E-2</v>
      </c>
      <c r="R97">
        <v>0.43630978465080261</v>
      </c>
      <c r="S97">
        <v>6.2820397317409515E-2</v>
      </c>
      <c r="T97">
        <v>3.0379375792108476E-2</v>
      </c>
      <c r="U97">
        <v>1.8923196941614151E-2</v>
      </c>
      <c r="V97">
        <v>2.6800496503710747E-2</v>
      </c>
      <c r="W97">
        <v>8.4189623827114701E-2</v>
      </c>
      <c r="X97">
        <v>0.18279513489427276</v>
      </c>
      <c r="Y97">
        <v>3.0401563681939157E-2</v>
      </c>
      <c r="Z97">
        <v>0.32851272821426392</v>
      </c>
      <c r="AA97">
        <v>5.8009237051010132E-2</v>
      </c>
      <c r="AB97">
        <v>2.7777058014180511E-2</v>
      </c>
      <c r="AC97">
        <v>1.4049245975911617E-2</v>
      </c>
      <c r="AD97">
        <v>2.4928852915763855E-2</v>
      </c>
      <c r="AE97">
        <v>5.5137373274192214E-2</v>
      </c>
      <c r="AF97">
        <v>0.12147074295216723</v>
      </c>
      <c r="AG97">
        <v>2.7140225190580656E-2</v>
      </c>
      <c r="AH97">
        <v>0.1804795116186142</v>
      </c>
      <c r="AI97">
        <v>4.5255586504936218E-2</v>
      </c>
      <c r="AJ97">
        <v>2.0808869041502476E-2</v>
      </c>
      <c r="AK97">
        <v>6.5380216110497713E-3</v>
      </c>
      <c r="AL97">
        <v>1.9188133999705315E-2</v>
      </c>
      <c r="AM97">
        <v>1.8280876451171935E-2</v>
      </c>
      <c r="AN97">
        <v>5.2834606303068583E-2</v>
      </c>
      <c r="AO97">
        <v>1.7573415728119428E-2</v>
      </c>
      <c r="AP97">
        <v>0.14191116392612457</v>
      </c>
      <c r="AQ97">
        <v>3.9872396737337112E-2</v>
      </c>
      <c r="AR97">
        <v>1.8026023986749351E-2</v>
      </c>
      <c r="AS97">
        <v>4.6808994375169277E-3</v>
      </c>
      <c r="AT97">
        <v>1.6557890921831131E-2</v>
      </c>
      <c r="AU97">
        <v>1.1483733309432864E-2</v>
      </c>
      <c r="AV97">
        <v>3.8062625655958165E-2</v>
      </c>
      <c r="AW97">
        <v>1.3227599115988503E-2</v>
      </c>
      <c r="AX97">
        <v>8.3230547606945038E-2</v>
      </c>
      <c r="AY97">
        <v>2.8101732954382896E-2</v>
      </c>
      <c r="AZ97">
        <v>1.2347170177235967E-2</v>
      </c>
      <c r="BA97">
        <v>2.0408503478392959E-3</v>
      </c>
      <c r="BB97">
        <v>1.1670338921248913E-2</v>
      </c>
      <c r="BC97">
        <v>3.8948236615397036E-3</v>
      </c>
      <c r="BD97">
        <v>1.8786522094466549E-2</v>
      </c>
      <c r="BE97">
        <v>6.389110756266107E-3</v>
      </c>
      <c r="BF97">
        <v>3.8774006068706512E-2</v>
      </c>
      <c r="BG97">
        <v>1.5003719367086887E-2</v>
      </c>
      <c r="BH97">
        <v>6.4770853446134424E-3</v>
      </c>
      <c r="BI97">
        <v>4.1676900582388043E-4</v>
      </c>
      <c r="BJ97">
        <v>7.4056298471987247E-3</v>
      </c>
      <c r="BK97">
        <v>1.0555832559475675E-3</v>
      </c>
      <c r="BL97">
        <v>6.7272672553752126E-3</v>
      </c>
      <c r="BM97">
        <v>1.6879532755030744E-3</v>
      </c>
      <c r="BN97">
        <v>0.14259648323059082</v>
      </c>
      <c r="BO97">
        <v>1.6110166907310486E-3</v>
      </c>
      <c r="BP97">
        <v>-1.1033064452931285E-2</v>
      </c>
      <c r="BQ97">
        <v>3.1740684062242508E-3</v>
      </c>
      <c r="BR97">
        <v>2.4602431803941727E-3</v>
      </c>
      <c r="BS97">
        <v>3.2863330561667681E-2</v>
      </c>
      <c r="BT97">
        <v>0.10675614183951743</v>
      </c>
      <c r="BU97">
        <v>6.7647523600923385E-3</v>
      </c>
      <c r="BV97">
        <v>0.56369021534919739</v>
      </c>
      <c r="BW97">
        <v>1.0344661772251129E-2</v>
      </c>
      <c r="BX97">
        <v>-1.2104339082725346E-2</v>
      </c>
      <c r="BY97">
        <v>1.4686837792396545E-2</v>
      </c>
      <c r="BZ97">
        <v>6.774144247174263E-3</v>
      </c>
      <c r="CA97">
        <v>0.13316188869066536</v>
      </c>
      <c r="CB97">
        <v>0.39438152234385959</v>
      </c>
      <c r="CC97">
        <v>1.6445481075539649E-2</v>
      </c>
      <c r="CD97">
        <v>0.42109373211860657</v>
      </c>
      <c r="CE97">
        <v>8.7336450815200806E-3</v>
      </c>
      <c r="CF97">
        <v>-1.0712746297940612E-3</v>
      </c>
      <c r="CG97">
        <v>1.1512769386172295E-2</v>
      </c>
      <c r="CH97">
        <v>4.3139010667800903E-3</v>
      </c>
      <c r="CI97">
        <v>0.10029855812899768</v>
      </c>
      <c r="CJ97">
        <v>0.28754144328175563</v>
      </c>
      <c r="CK97">
        <v>9.7646659380338681E-3</v>
      </c>
    </row>
    <row r="98" spans="1:89" x14ac:dyDescent="0.2">
      <c r="A98">
        <v>2009</v>
      </c>
      <c r="B98">
        <v>1</v>
      </c>
      <c r="C98">
        <v>7.2426415979862213E-2</v>
      </c>
      <c r="D98">
        <v>1.6878989757969975E-2</v>
      </c>
      <c r="E98">
        <v>4.3663628399372101E-2</v>
      </c>
      <c r="F98">
        <v>3.267061710357666E-2</v>
      </c>
      <c r="G98">
        <v>0.22364245797507465</v>
      </c>
      <c r="H98">
        <v>0.56539637129482734</v>
      </c>
      <c r="I98">
        <v>4.5321499000220422E-2</v>
      </c>
      <c r="J98">
        <v>0.85819882154464722</v>
      </c>
      <c r="K98">
        <v>7.0476830005645752E-2</v>
      </c>
      <c r="L98">
        <v>2.6865869760513306E-2</v>
      </c>
      <c r="M98">
        <v>3.924114815890789E-2</v>
      </c>
      <c r="N98">
        <v>3.0085001140832901E-2</v>
      </c>
      <c r="O98">
        <v>0.18880931823514402</v>
      </c>
      <c r="P98">
        <v>0.46448092493160797</v>
      </c>
      <c r="Q98">
        <v>3.8239721628584161E-2</v>
      </c>
      <c r="R98">
        <v>0.42444351315498352</v>
      </c>
      <c r="S98">
        <v>5.9965595602989197E-2</v>
      </c>
      <c r="T98">
        <v>2.7803171658888459E-2</v>
      </c>
      <c r="U98">
        <v>2.2766985930502415E-2</v>
      </c>
      <c r="V98">
        <v>2.5798562914133072E-2</v>
      </c>
      <c r="W98">
        <v>8.1432629842311144E-2</v>
      </c>
      <c r="X98">
        <v>0.17743827721684255</v>
      </c>
      <c r="Y98">
        <v>2.9238280443260302E-2</v>
      </c>
      <c r="Z98">
        <v>0.31414523720741272</v>
      </c>
      <c r="AA98">
        <v>5.4406452924013138E-2</v>
      </c>
      <c r="AB98">
        <v>2.5303068105131388E-2</v>
      </c>
      <c r="AC98">
        <v>1.6829056665301323E-2</v>
      </c>
      <c r="AD98">
        <v>2.3908309638500214E-2</v>
      </c>
      <c r="AE98">
        <v>5.2153925993479788E-2</v>
      </c>
      <c r="AF98">
        <v>0.11532847962495663</v>
      </c>
      <c r="AG98">
        <v>2.6215940647155263E-2</v>
      </c>
      <c r="AH98">
        <v>0.16656053066253662</v>
      </c>
      <c r="AI98">
        <v>4.2224712669849396E-2</v>
      </c>
      <c r="AJ98">
        <v>1.8367275188211352E-2</v>
      </c>
      <c r="AK98">
        <v>7.8104774001985788E-3</v>
      </c>
      <c r="AL98">
        <v>1.8630743026733398E-2</v>
      </c>
      <c r="AM98">
        <v>1.6123446519486606E-2</v>
      </c>
      <c r="AN98">
        <v>4.620820311263335E-2</v>
      </c>
      <c r="AO98">
        <v>1.7195674782692075E-2</v>
      </c>
      <c r="AP98">
        <v>0.12951529026031494</v>
      </c>
      <c r="AQ98">
        <v>3.6773279309272766E-2</v>
      </c>
      <c r="AR98">
        <v>1.5709054045146331E-2</v>
      </c>
      <c r="AS98">
        <v>5.5605049710720778E-3</v>
      </c>
      <c r="AT98">
        <v>1.6022002324461937E-2</v>
      </c>
      <c r="AU98">
        <v>9.9871013662777841E-3</v>
      </c>
      <c r="AV98">
        <v>3.2139907114912318E-2</v>
      </c>
      <c r="AW98">
        <v>1.332344395224328E-2</v>
      </c>
      <c r="AX98">
        <v>7.3983073234558105E-2</v>
      </c>
      <c r="AY98">
        <v>2.5276588276028633E-2</v>
      </c>
      <c r="AZ98">
        <v>1.0834925127710449E-2</v>
      </c>
      <c r="BA98">
        <v>2.528374781832099E-3</v>
      </c>
      <c r="BB98">
        <v>1.0974016040563583E-2</v>
      </c>
      <c r="BC98">
        <v>3.1676266808062792E-3</v>
      </c>
      <c r="BD98">
        <v>1.4847189865935173E-2</v>
      </c>
      <c r="BE98">
        <v>6.3543495112810761E-3</v>
      </c>
      <c r="BF98">
        <v>3.3323470503091812E-2</v>
      </c>
      <c r="BG98">
        <v>1.2953221797943115E-2</v>
      </c>
      <c r="BH98">
        <v>5.6402905065624509E-3</v>
      </c>
      <c r="BI98">
        <v>6.9123459979891777E-4</v>
      </c>
      <c r="BJ98">
        <v>6.7260526120662689E-3</v>
      </c>
      <c r="BK98">
        <v>8.7179429829120636E-4</v>
      </c>
      <c r="BL98">
        <v>4.7179901428805225E-3</v>
      </c>
      <c r="BM98">
        <v>1.7228856396926074E-3</v>
      </c>
      <c r="BN98">
        <v>0.14180117845535278</v>
      </c>
      <c r="BO98">
        <v>1.9495859742164612E-3</v>
      </c>
      <c r="BP98">
        <v>-9.9868800025433302E-3</v>
      </c>
      <c r="BQ98">
        <v>4.4224802404642105E-3</v>
      </c>
      <c r="BR98">
        <v>2.5856159627437592E-3</v>
      </c>
      <c r="BS98">
        <v>3.483313973993063E-2</v>
      </c>
      <c r="BT98">
        <v>0.1009353822508791</v>
      </c>
      <c r="BU98">
        <v>7.061841483976556E-3</v>
      </c>
      <c r="BV98">
        <v>0.57555648684501648</v>
      </c>
      <c r="BW98">
        <v>1.2460820376873016E-2</v>
      </c>
      <c r="BX98">
        <v>-1.0924181900918484E-2</v>
      </c>
      <c r="BY98">
        <v>2.0896642468869686E-2</v>
      </c>
      <c r="BZ98">
        <v>6.8720541894435883E-3</v>
      </c>
      <c r="CA98">
        <v>0.1422098281327635</v>
      </c>
      <c r="CB98">
        <v>0.38735279254526012</v>
      </c>
      <c r="CC98">
        <v>1.6688520089684831E-2</v>
      </c>
      <c r="CD98">
        <v>0.4337553083896637</v>
      </c>
      <c r="CE98">
        <v>1.0511234402656555E-2</v>
      </c>
      <c r="CF98">
        <v>-9.3730189837515354E-4</v>
      </c>
      <c r="CG98">
        <v>1.6474162228405476E-2</v>
      </c>
      <c r="CH98">
        <v>4.2864382266998291E-3</v>
      </c>
      <c r="CI98">
        <v>0.10737668839283288</v>
      </c>
      <c r="CJ98">
        <v>0.28630591354618468</v>
      </c>
      <c r="CK98">
        <v>9.738175353904574E-3</v>
      </c>
    </row>
    <row r="99" spans="1:89" x14ac:dyDescent="0.2">
      <c r="A99">
        <v>2010</v>
      </c>
      <c r="B99">
        <v>1</v>
      </c>
      <c r="C99">
        <v>8.1897146999835968E-2</v>
      </c>
      <c r="D99">
        <v>1.3722981559112668E-2</v>
      </c>
      <c r="E99">
        <v>4.6695837751030922E-2</v>
      </c>
      <c r="F99">
        <v>3.4341458231210709E-2</v>
      </c>
      <c r="G99">
        <v>0.22768162377178669</v>
      </c>
      <c r="H99">
        <v>0.54478057586286044</v>
      </c>
      <c r="I99">
        <v>5.0880397477412485E-2</v>
      </c>
      <c r="J99">
        <v>0.86235558986663818</v>
      </c>
      <c r="K99">
        <v>8.0061770975589752E-2</v>
      </c>
      <c r="L99">
        <v>2.3285196162760258E-2</v>
      </c>
      <c r="M99">
        <v>4.157632403075695E-2</v>
      </c>
      <c r="N99">
        <v>3.1819563359022141E-2</v>
      </c>
      <c r="O99">
        <v>0.19473907398059964</v>
      </c>
      <c r="P99">
        <v>0.44735957388273007</v>
      </c>
      <c r="Q99">
        <v>4.3514094460098698E-2</v>
      </c>
      <c r="R99">
        <v>0.43786311149597168</v>
      </c>
      <c r="S99">
        <v>6.8636611104011536E-2</v>
      </c>
      <c r="T99">
        <v>2.5468148989602923E-2</v>
      </c>
      <c r="U99">
        <v>2.3576145991683006E-2</v>
      </c>
      <c r="V99">
        <v>2.7083300054073334E-2</v>
      </c>
      <c r="W99">
        <v>8.9040661696344614E-2</v>
      </c>
      <c r="X99">
        <v>0.17109681948465472</v>
      </c>
      <c r="Y99">
        <v>3.2961406713303269E-2</v>
      </c>
      <c r="Z99">
        <v>0.32788780331611633</v>
      </c>
      <c r="AA99">
        <v>6.2542088329792023E-2</v>
      </c>
      <c r="AB99">
        <v>2.3255389707628638E-2</v>
      </c>
      <c r="AC99">
        <v>1.7140839714556932E-2</v>
      </c>
      <c r="AD99">
        <v>2.5130163878202438E-2</v>
      </c>
      <c r="AE99">
        <v>5.8072770945727825E-2</v>
      </c>
      <c r="AF99">
        <v>0.11199472792468068</v>
      </c>
      <c r="AG99">
        <v>2.9751834049606348E-2</v>
      </c>
      <c r="AH99">
        <v>0.17740826308727264</v>
      </c>
      <c r="AI99">
        <v>4.8662036657333374E-2</v>
      </c>
      <c r="AJ99">
        <v>1.7570364143466577E-2</v>
      </c>
      <c r="AK99">
        <v>7.7936579473316669E-3</v>
      </c>
      <c r="AL99">
        <v>1.9007638096809387E-2</v>
      </c>
      <c r="AM99">
        <v>1.8631981103681028E-2</v>
      </c>
      <c r="AN99">
        <v>4.663352190920083E-2</v>
      </c>
      <c r="AO99">
        <v>1.9109062501854016E-2</v>
      </c>
      <c r="AP99">
        <v>0.13860532641410828</v>
      </c>
      <c r="AQ99">
        <v>4.2656101286411285E-2</v>
      </c>
      <c r="AR99">
        <v>1.5306701534427702E-2</v>
      </c>
      <c r="AS99">
        <v>5.3898615296930075E-3</v>
      </c>
      <c r="AT99">
        <v>1.6199985519051552E-2</v>
      </c>
      <c r="AU99">
        <v>1.1777246952988207E-2</v>
      </c>
      <c r="AV99">
        <v>3.267771041847891E-2</v>
      </c>
      <c r="AW99">
        <v>1.4597718707396326E-2</v>
      </c>
      <c r="AX99">
        <v>7.9573623836040497E-2</v>
      </c>
      <c r="AY99">
        <v>2.9567647725343704E-2</v>
      </c>
      <c r="AZ99">
        <v>1.0808963696035789E-2</v>
      </c>
      <c r="BA99">
        <v>2.3036360507830977E-3</v>
      </c>
      <c r="BB99">
        <v>1.0891588404774666E-2</v>
      </c>
      <c r="BC99">
        <v>3.9484198787249625E-3</v>
      </c>
      <c r="BD99">
        <v>1.5137657797156843E-2</v>
      </c>
      <c r="BE99">
        <v>6.9157114655645476E-3</v>
      </c>
      <c r="BF99">
        <v>3.4697994589805603E-2</v>
      </c>
      <c r="BG99">
        <v>1.4309908263385296E-2</v>
      </c>
      <c r="BH99">
        <v>5.8723558136080101E-3</v>
      </c>
      <c r="BI99">
        <v>5.4602479212917387E-4</v>
      </c>
      <c r="BJ99">
        <v>6.539889145642519E-3</v>
      </c>
      <c r="BK99">
        <v>8.2472999929450452E-4</v>
      </c>
      <c r="BL99">
        <v>4.5686425380727282E-3</v>
      </c>
      <c r="BM99">
        <v>2.0364452559415249E-3</v>
      </c>
      <c r="BN99">
        <v>0.13764441013336182</v>
      </c>
      <c r="BO99">
        <v>1.8353760242462158E-3</v>
      </c>
      <c r="BP99">
        <v>-9.5622146036475897E-3</v>
      </c>
      <c r="BQ99">
        <v>5.1195137202739716E-3</v>
      </c>
      <c r="BR99">
        <v>2.5218948721885681E-3</v>
      </c>
      <c r="BS99">
        <v>3.2942549791187048E-2</v>
      </c>
      <c r="BT99">
        <v>9.7450537291194267E-2</v>
      </c>
      <c r="BU99">
        <v>7.3367677062498842E-3</v>
      </c>
      <c r="BV99">
        <v>0.56213688850402832</v>
      </c>
      <c r="BW99">
        <v>1.3260535895824432E-2</v>
      </c>
      <c r="BX99">
        <v>-1.1745167430490255E-2</v>
      </c>
      <c r="BY99">
        <v>2.3119691759347916E-2</v>
      </c>
      <c r="BZ99">
        <v>7.2581581771373749E-3</v>
      </c>
      <c r="CA99">
        <v>0.13864096207544208</v>
      </c>
      <c r="CB99">
        <v>0.372905016143107</v>
      </c>
      <c r="CC99">
        <v>1.8697730999207893E-2</v>
      </c>
      <c r="CD99">
        <v>0.4244924783706665</v>
      </c>
      <c r="CE99">
        <v>1.1425159871578217E-2</v>
      </c>
      <c r="CF99">
        <v>-2.1829528268426657E-3</v>
      </c>
      <c r="CG99">
        <v>1.8000178039073944E-2</v>
      </c>
      <c r="CH99">
        <v>4.7362633049488068E-3</v>
      </c>
      <c r="CI99">
        <v>0.10569841228425503</v>
      </c>
      <c r="CJ99">
        <v>0.27535355942150957</v>
      </c>
      <c r="CK99">
        <v>1.1461882723361178E-2</v>
      </c>
    </row>
    <row r="100" spans="1:89" x14ac:dyDescent="0.2">
      <c r="A100">
        <v>2011</v>
      </c>
      <c r="B100">
        <v>1</v>
      </c>
      <c r="C100">
        <v>8.2630440592765808E-2</v>
      </c>
      <c r="D100">
        <v>1.1533694807440042E-2</v>
      </c>
      <c r="E100">
        <v>5.1099611446261406E-2</v>
      </c>
      <c r="F100">
        <v>3.6482729017734528E-2</v>
      </c>
      <c r="G100">
        <v>0.21757083665579557</v>
      </c>
      <c r="H100">
        <v>0.54690080134341224</v>
      </c>
      <c r="I100">
        <v>5.3781904297380612E-2</v>
      </c>
      <c r="J100">
        <v>0.86627596616744995</v>
      </c>
      <c r="K100">
        <v>8.0610550940036774E-2</v>
      </c>
      <c r="L100">
        <v>2.1085956366732717E-2</v>
      </c>
      <c r="M100">
        <v>4.5677991583943367E-2</v>
      </c>
      <c r="N100">
        <v>3.4020580351352692E-2</v>
      </c>
      <c r="O100">
        <v>0.18717516679316759</v>
      </c>
      <c r="P100">
        <v>0.45130572793008855</v>
      </c>
      <c r="Q100">
        <v>4.6400011061410396E-2</v>
      </c>
      <c r="R100">
        <v>0.44399195909500122</v>
      </c>
      <c r="S100">
        <v>6.9328144192695618E-2</v>
      </c>
      <c r="T100">
        <v>2.4502518819645047E-2</v>
      </c>
      <c r="U100">
        <v>2.652432955801487E-2</v>
      </c>
      <c r="V100">
        <v>2.910245954990387E-2</v>
      </c>
      <c r="W100">
        <v>8.4791385103017092E-2</v>
      </c>
      <c r="X100">
        <v>0.17420572275963819</v>
      </c>
      <c r="Y100">
        <v>3.5537391428675298E-2</v>
      </c>
      <c r="Z100">
        <v>0.33381801843643188</v>
      </c>
      <c r="AA100">
        <v>6.3299275934696198E-2</v>
      </c>
      <c r="AB100">
        <v>2.2586866107303649E-2</v>
      </c>
      <c r="AC100">
        <v>1.9572529476135969E-2</v>
      </c>
      <c r="AD100">
        <v>2.6896249502897263E-2</v>
      </c>
      <c r="AE100">
        <v>5.5298864841461182E-2</v>
      </c>
      <c r="AF100">
        <v>0.11448431373879457</v>
      </c>
      <c r="AG100">
        <v>3.1679934027342552E-2</v>
      </c>
      <c r="AH100">
        <v>0.18236400187015533</v>
      </c>
      <c r="AI100">
        <v>5.015597864985466E-2</v>
      </c>
      <c r="AJ100">
        <v>1.7164493299787864E-2</v>
      </c>
      <c r="AK100">
        <v>9.4967205077409744E-3</v>
      </c>
      <c r="AL100">
        <v>2.0338147878646851E-2</v>
      </c>
      <c r="AM100">
        <v>1.7743936972692609E-2</v>
      </c>
      <c r="AN100">
        <v>4.6864822611744496E-2</v>
      </c>
      <c r="AO100">
        <v>2.0599907624934823E-2</v>
      </c>
      <c r="AP100">
        <v>0.14294277131557465</v>
      </c>
      <c r="AQ100">
        <v>4.4444900006055832E-2</v>
      </c>
      <c r="AR100">
        <v>1.4958964922698215E-2</v>
      </c>
      <c r="AS100">
        <v>7.0296842604875565E-3</v>
      </c>
      <c r="AT100">
        <v>1.7201416194438934E-2</v>
      </c>
      <c r="AU100">
        <v>1.1116295936517417E-2</v>
      </c>
      <c r="AV100">
        <v>3.2485707485516338E-2</v>
      </c>
      <c r="AW100">
        <v>1.570579660178277E-2</v>
      </c>
      <c r="AX100">
        <v>8.2697361707687378E-2</v>
      </c>
      <c r="AY100">
        <v>3.1873717904090881E-2</v>
      </c>
      <c r="AZ100">
        <v>1.0534036369790556E-2</v>
      </c>
      <c r="BA100">
        <v>3.3101909793913364E-3</v>
      </c>
      <c r="BB100">
        <v>1.1080504395067692E-2</v>
      </c>
      <c r="BC100">
        <v>3.5889082355424762E-3</v>
      </c>
      <c r="BD100">
        <v>1.4832959331616432E-2</v>
      </c>
      <c r="BE100">
        <v>7.4770480901490436E-3</v>
      </c>
      <c r="BF100">
        <v>3.7617489695549011E-2</v>
      </c>
      <c r="BG100">
        <v>1.8264995887875557E-2</v>
      </c>
      <c r="BH100">
        <v>5.5445915418204095E-3</v>
      </c>
      <c r="BI100">
        <v>1.0786126949824393E-3</v>
      </c>
      <c r="BJ100">
        <v>5.9214113280177116E-3</v>
      </c>
      <c r="BK100">
        <v>4.8999983118847013E-4</v>
      </c>
      <c r="BL100">
        <v>4.2915875426904294E-3</v>
      </c>
      <c r="BM100">
        <v>2.0262918726013978E-3</v>
      </c>
      <c r="BN100">
        <v>0.13372403383255005</v>
      </c>
      <c r="BO100">
        <v>2.0198896527290344E-3</v>
      </c>
      <c r="BP100">
        <v>-9.5522615592926741E-3</v>
      </c>
      <c r="BQ100">
        <v>5.4216198623180389E-3</v>
      </c>
      <c r="BR100">
        <v>2.4621486663818359E-3</v>
      </c>
      <c r="BS100">
        <v>3.0395669862627983E-2</v>
      </c>
      <c r="BT100">
        <v>9.5632015950319768E-2</v>
      </c>
      <c r="BU100">
        <v>7.3449506989741297E-3</v>
      </c>
      <c r="BV100">
        <v>0.55600804090499878</v>
      </c>
      <c r="BW100">
        <v>1.330229640007019E-2</v>
      </c>
      <c r="BX100">
        <v>-1.2968824012205005E-2</v>
      </c>
      <c r="BY100">
        <v>2.4575281888246536E-2</v>
      </c>
      <c r="BZ100">
        <v>7.380269467830658E-3</v>
      </c>
      <c r="CA100">
        <v>0.13277945155277848</v>
      </c>
      <c r="CB100">
        <v>0.37189999778368571</v>
      </c>
      <c r="CC100">
        <v>1.9039593668793646E-2</v>
      </c>
      <c r="CD100">
        <v>0.42228400707244873</v>
      </c>
      <c r="CE100">
        <v>1.1282406747341156E-2</v>
      </c>
      <c r="CF100">
        <v>-3.4165624529123306E-3</v>
      </c>
      <c r="CG100">
        <v>1.9153662025928497E-2</v>
      </c>
      <c r="CH100">
        <v>4.918120801448822E-3</v>
      </c>
      <c r="CI100">
        <v>0.1023837816901505</v>
      </c>
      <c r="CJ100">
        <v>0.27616582852019972</v>
      </c>
      <c r="CK100">
        <v>1.1796796282985765E-2</v>
      </c>
    </row>
    <row r="101" spans="1:89" x14ac:dyDescent="0.2">
      <c r="A101">
        <v>2012</v>
      </c>
      <c r="B101">
        <v>1</v>
      </c>
      <c r="C101">
        <v>8.4178909659385681E-2</v>
      </c>
      <c r="D101">
        <v>1.4344518538564444E-2</v>
      </c>
      <c r="E101">
        <v>5.2907098084688187E-2</v>
      </c>
      <c r="F101">
        <v>3.8532901555299759E-2</v>
      </c>
      <c r="G101">
        <v>0.21449261903762817</v>
      </c>
      <c r="H101">
        <v>0.54060975682111612</v>
      </c>
      <c r="I101">
        <v>5.4934201425591862E-2</v>
      </c>
      <c r="J101">
        <v>0.86865431070327759</v>
      </c>
      <c r="K101">
        <v>8.2500338554382324E-2</v>
      </c>
      <c r="L101">
        <v>2.3096020799130201E-2</v>
      </c>
      <c r="M101">
        <v>4.7191759571433067E-2</v>
      </c>
      <c r="N101">
        <v>3.6056064069271088E-2</v>
      </c>
      <c r="O101">
        <v>0.18518123868852854</v>
      </c>
      <c r="P101">
        <v>0.44708578716960046</v>
      </c>
      <c r="Q101">
        <v>4.7543078102206274E-2</v>
      </c>
      <c r="R101">
        <v>0.45462542772293091</v>
      </c>
      <c r="S101">
        <v>7.2576373815536499E-2</v>
      </c>
      <c r="T101">
        <v>2.5940201827324927E-2</v>
      </c>
      <c r="U101">
        <v>2.6998992078006268E-2</v>
      </c>
      <c r="V101">
        <v>3.124547190964222E-2</v>
      </c>
      <c r="W101">
        <v>8.5625065490603447E-2</v>
      </c>
      <c r="X101">
        <v>0.175252432345402</v>
      </c>
      <c r="Y101">
        <v>3.6986879662621257E-2</v>
      </c>
      <c r="Z101">
        <v>0.34517717361450195</v>
      </c>
      <c r="AA101">
        <v>6.7113220691680908E-2</v>
      </c>
      <c r="AB101">
        <v>2.4198479019105434E-2</v>
      </c>
      <c r="AC101">
        <v>1.9726766739040613E-2</v>
      </c>
      <c r="AD101">
        <v>2.9080169275403023E-2</v>
      </c>
      <c r="AE101">
        <v>5.6274665985256433E-2</v>
      </c>
      <c r="AF101">
        <v>0.11569594638813532</v>
      </c>
      <c r="AG101">
        <v>3.3087916202654465E-2</v>
      </c>
      <c r="AH101">
        <v>0.19292990863323212</v>
      </c>
      <c r="AI101">
        <v>5.359528586268425E-2</v>
      </c>
      <c r="AJ101">
        <v>1.8385751085588709E-2</v>
      </c>
      <c r="AK101">
        <v>9.573574410751462E-3</v>
      </c>
      <c r="AL101">
        <v>2.2191675379872322E-2</v>
      </c>
      <c r="AM101">
        <v>1.8314190674573183E-2</v>
      </c>
      <c r="AN101">
        <v>4.9017127361027535E-2</v>
      </c>
      <c r="AO101">
        <v>2.1852303072931234E-2</v>
      </c>
      <c r="AP101">
        <v>0.15245223045349121</v>
      </c>
      <c r="AQ101">
        <v>4.7283954918384552E-2</v>
      </c>
      <c r="AR101">
        <v>1.5993750901543535E-2</v>
      </c>
      <c r="AS101">
        <v>6.9195699179545045E-3</v>
      </c>
      <c r="AT101">
        <v>1.8930217251181602E-2</v>
      </c>
      <c r="AU101">
        <v>1.1796524515375495E-2</v>
      </c>
      <c r="AV101">
        <v>3.4754488377464324E-2</v>
      </c>
      <c r="AW101">
        <v>1.6773723538401217E-2</v>
      </c>
      <c r="AX101">
        <v>8.9371204376220703E-2</v>
      </c>
      <c r="AY101">
        <v>3.3223427832126617E-2</v>
      </c>
      <c r="AZ101">
        <v>1.1353315523592755E-2</v>
      </c>
      <c r="BA101">
        <v>3.2257639686577022E-3</v>
      </c>
      <c r="BB101">
        <v>1.2778475880622864E-2</v>
      </c>
      <c r="BC101">
        <v>4.2366145644336939E-3</v>
      </c>
      <c r="BD101">
        <v>1.6361869088677539E-2</v>
      </c>
      <c r="BE101">
        <v>8.1917356845682115E-3</v>
      </c>
      <c r="BF101">
        <v>4.0576398372650146E-2</v>
      </c>
      <c r="BG101">
        <v>1.7404999583959579E-2</v>
      </c>
      <c r="BH101">
        <v>6.1495769282373658E-3</v>
      </c>
      <c r="BI101">
        <v>9.2422371380962431E-4</v>
      </c>
      <c r="BJ101">
        <v>7.3503311723470688E-3</v>
      </c>
      <c r="BK101">
        <v>8.9082654449157417E-4</v>
      </c>
      <c r="BL101">
        <v>5.3708354292554732E-3</v>
      </c>
      <c r="BM101">
        <v>2.4856076730996415E-3</v>
      </c>
      <c r="BN101">
        <v>0.13134568929672241</v>
      </c>
      <c r="BO101">
        <v>1.6785711050033569E-3</v>
      </c>
      <c r="BP101">
        <v>-8.7515022605657578E-3</v>
      </c>
      <c r="BQ101">
        <v>5.7153385132551193E-3</v>
      </c>
      <c r="BR101">
        <v>2.4768374860286713E-3</v>
      </c>
      <c r="BS101">
        <v>2.9311380349099636E-2</v>
      </c>
      <c r="BT101">
        <v>9.3564700284317001E-2</v>
      </c>
      <c r="BU101">
        <v>7.3503926905841921E-3</v>
      </c>
      <c r="BV101">
        <v>0.54537457227706909</v>
      </c>
      <c r="BW101">
        <v>1.1602535843849182E-2</v>
      </c>
      <c r="BX101">
        <v>-1.1595683288760483E-2</v>
      </c>
      <c r="BY101">
        <v>2.5908106006681919E-2</v>
      </c>
      <c r="BZ101">
        <v>7.2874296456575394E-3</v>
      </c>
      <c r="CA101">
        <v>0.12886755354702473</v>
      </c>
      <c r="CB101">
        <v>0.36447912810932503</v>
      </c>
      <c r="CC101">
        <v>1.8825518129359637E-2</v>
      </c>
      <c r="CD101">
        <v>0.41402888298034668</v>
      </c>
      <c r="CE101">
        <v>9.9239647388458252E-3</v>
      </c>
      <c r="CF101">
        <v>-2.8441810281947255E-3</v>
      </c>
      <c r="CG101">
        <v>2.01927674934268E-2</v>
      </c>
      <c r="CH101">
        <v>4.8105921596288681E-3</v>
      </c>
      <c r="CI101">
        <v>9.9556173197925091E-2</v>
      </c>
      <c r="CJ101">
        <v>0.27080209042256959</v>
      </c>
      <c r="CK101">
        <v>1.1587462841213852E-2</v>
      </c>
    </row>
    <row r="102" spans="1:89" x14ac:dyDescent="0.2">
      <c r="A102">
        <v>2013</v>
      </c>
      <c r="B102">
        <v>1</v>
      </c>
      <c r="C102">
        <v>8.0993637442588806E-2</v>
      </c>
      <c r="D102">
        <v>1.90700339153409E-2</v>
      </c>
      <c r="E102">
        <v>5.4794628173112869E-2</v>
      </c>
      <c r="F102">
        <v>3.8828808814287186E-2</v>
      </c>
      <c r="G102">
        <v>0.21473701065406203</v>
      </c>
      <c r="H102">
        <v>0.53619841191058193</v>
      </c>
      <c r="I102">
        <v>5.5377463967752089E-2</v>
      </c>
      <c r="J102">
        <v>0.86638557910919189</v>
      </c>
      <c r="K102">
        <v>7.9457938671112061E-2</v>
      </c>
      <c r="L102">
        <v>2.5294173276051879E-2</v>
      </c>
      <c r="M102">
        <v>4.9266001209616661E-2</v>
      </c>
      <c r="N102">
        <v>3.643367812037468E-2</v>
      </c>
      <c r="O102">
        <v>0.18304148642346263</v>
      </c>
      <c r="P102">
        <v>0.44464298356805432</v>
      </c>
      <c r="Q102">
        <v>4.8249326455253518E-2</v>
      </c>
      <c r="R102">
        <v>0.44906166195869446</v>
      </c>
      <c r="S102">
        <v>6.9129757583141327E-2</v>
      </c>
      <c r="T102">
        <v>2.5397202116437256E-2</v>
      </c>
      <c r="U102">
        <v>2.8819416649639606E-2</v>
      </c>
      <c r="V102">
        <v>3.1769771128892899E-2</v>
      </c>
      <c r="W102">
        <v>8.5066406754776835E-2</v>
      </c>
      <c r="X102">
        <v>0.17070745652712216</v>
      </c>
      <c r="Y102">
        <v>3.8171649219623897E-2</v>
      </c>
      <c r="Z102">
        <v>0.33777323365211487</v>
      </c>
      <c r="AA102">
        <v>6.3160844147205353E-2</v>
      </c>
      <c r="AB102">
        <v>2.3185644997283816E-2</v>
      </c>
      <c r="AC102">
        <v>2.1913274191319942E-2</v>
      </c>
      <c r="AD102">
        <v>2.9624100774526596E-2</v>
      </c>
      <c r="AE102">
        <v>5.3563798777759075E-2</v>
      </c>
      <c r="AF102">
        <v>0.11185778434859389</v>
      </c>
      <c r="AG102">
        <v>3.4467798289789027E-2</v>
      </c>
      <c r="AH102">
        <v>0.18342787027359009</v>
      </c>
      <c r="AI102">
        <v>4.8659563064575195E-2</v>
      </c>
      <c r="AJ102">
        <v>1.7039221274899319E-2</v>
      </c>
      <c r="AK102">
        <v>1.1299741803668439E-2</v>
      </c>
      <c r="AL102">
        <v>2.2452326491475105E-2</v>
      </c>
      <c r="AM102">
        <v>1.5677032526582479E-2</v>
      </c>
      <c r="AN102">
        <v>4.6351047797679443E-2</v>
      </c>
      <c r="AO102">
        <v>2.1948939555705049E-2</v>
      </c>
      <c r="AP102">
        <v>0.14320212602615356</v>
      </c>
      <c r="AQ102">
        <v>4.3049685657024384E-2</v>
      </c>
      <c r="AR102">
        <v>1.4503719488857314E-2</v>
      </c>
      <c r="AS102">
        <v>8.2527572521939874E-3</v>
      </c>
      <c r="AT102">
        <v>1.8788130953907967E-2</v>
      </c>
      <c r="AU102">
        <v>9.0985148563049734E-3</v>
      </c>
      <c r="AV102">
        <v>3.28731683880054E-2</v>
      </c>
      <c r="AW102">
        <v>1.6636145500842428E-2</v>
      </c>
      <c r="AX102">
        <v>8.3280868828296661E-2</v>
      </c>
      <c r="AY102">
        <v>3.1005712226033211E-2</v>
      </c>
      <c r="AZ102">
        <v>1.0223941559161176E-2</v>
      </c>
      <c r="BA102">
        <v>3.790690447203815E-3</v>
      </c>
      <c r="BB102">
        <v>1.2025643140077591E-2</v>
      </c>
      <c r="BC102">
        <v>2.6461302186362445E-3</v>
      </c>
      <c r="BD102">
        <v>1.564778835621701E-2</v>
      </c>
      <c r="BE102">
        <v>7.9409610492452831E-3</v>
      </c>
      <c r="BF102">
        <v>3.7888646125793457E-2</v>
      </c>
      <c r="BG102">
        <v>1.7603486776351929E-2</v>
      </c>
      <c r="BH102">
        <v>5.5360484413995437E-3</v>
      </c>
      <c r="BI102">
        <v>1.049356535077095E-3</v>
      </c>
      <c r="BJ102">
        <v>6.0207489877939224E-3</v>
      </c>
      <c r="BK102">
        <v>5.5696078925393522E-4</v>
      </c>
      <c r="BL102">
        <v>5.1588399470112083E-3</v>
      </c>
      <c r="BM102">
        <v>1.9632050866001485E-3</v>
      </c>
      <c r="BN102">
        <v>0.13361442089080811</v>
      </c>
      <c r="BO102">
        <v>1.5356987714767456E-3</v>
      </c>
      <c r="BP102">
        <v>-6.2241393607109785E-3</v>
      </c>
      <c r="BQ102">
        <v>5.5286269634962082E-3</v>
      </c>
      <c r="BR102">
        <v>2.3951306939125061E-3</v>
      </c>
      <c r="BS102">
        <v>3.1695524230599403E-2</v>
      </c>
      <c r="BT102">
        <v>9.1585583306217383E-2</v>
      </c>
      <c r="BU102">
        <v>7.0979825488088639E-3</v>
      </c>
      <c r="BV102">
        <v>0.55093833804130554</v>
      </c>
      <c r="BW102">
        <v>1.1863879859447479E-2</v>
      </c>
      <c r="BX102">
        <v>-6.3271682010963559E-3</v>
      </c>
      <c r="BY102">
        <v>2.5975211523473263E-2</v>
      </c>
      <c r="BZ102">
        <v>7.0590376853942871E-3</v>
      </c>
      <c r="CA102">
        <v>0.1296706038992852</v>
      </c>
      <c r="CB102">
        <v>0.36443376575750697</v>
      </c>
      <c r="CC102">
        <v>1.8263004374081043E-2</v>
      </c>
      <c r="CD102">
        <v>0.41732391715049744</v>
      </c>
      <c r="CE102">
        <v>1.0328181087970734E-2</v>
      </c>
      <c r="CF102">
        <v>-1.0302884038537741E-4</v>
      </c>
      <c r="CG102">
        <v>2.0446584559977055E-2</v>
      </c>
      <c r="CH102">
        <v>4.663906991481781E-3</v>
      </c>
      <c r="CI102">
        <v>9.7975079668685794E-2</v>
      </c>
      <c r="CJ102">
        <v>0.27274763568596155</v>
      </c>
      <c r="CK102">
        <v>1.1265568590600194E-2</v>
      </c>
    </row>
    <row r="103" spans="1:89" x14ac:dyDescent="0.2">
      <c r="A103">
        <v>2014</v>
      </c>
      <c r="B103">
        <v>1</v>
      </c>
      <c r="C103">
        <v>8.750518411397934E-2</v>
      </c>
      <c r="D103">
        <v>1.3745085336267948E-2</v>
      </c>
      <c r="E103">
        <v>5.5755086243152618E-2</v>
      </c>
      <c r="F103">
        <v>3.848663717508316E-2</v>
      </c>
      <c r="G103">
        <v>0.21638958808034658</v>
      </c>
      <c r="H103">
        <v>0.53417275781502738</v>
      </c>
      <c r="I103">
        <v>5.3945683587884721E-2</v>
      </c>
      <c r="J103">
        <v>0.86927950382232666</v>
      </c>
      <c r="K103">
        <v>8.5940904915332794E-2</v>
      </c>
      <c r="L103">
        <v>2.1319176536053419E-2</v>
      </c>
      <c r="M103">
        <v>5.0359331071376801E-2</v>
      </c>
      <c r="N103">
        <v>3.6121286451816559E-2</v>
      </c>
      <c r="O103">
        <v>0.18601431790739298</v>
      </c>
      <c r="P103">
        <v>0.44266323521451889</v>
      </c>
      <c r="Q103">
        <v>4.6861285719109205E-2</v>
      </c>
      <c r="R103">
        <v>0.45545017719268799</v>
      </c>
      <c r="S103">
        <v>7.5195334851741791E-2</v>
      </c>
      <c r="T103">
        <v>2.3742709076032043E-2</v>
      </c>
      <c r="U103">
        <v>3.0033477116376162E-2</v>
      </c>
      <c r="V103">
        <v>3.1459137797355652E-2</v>
      </c>
      <c r="W103">
        <v>8.8023836724460125E-2</v>
      </c>
      <c r="X103">
        <v>0.17052246395222787</v>
      </c>
      <c r="Y103">
        <v>3.6473231877163614E-2</v>
      </c>
      <c r="Z103">
        <v>0.34419754147529602</v>
      </c>
      <c r="AA103">
        <v>6.8923458456993103E-2</v>
      </c>
      <c r="AB103">
        <v>2.1815261919982731E-2</v>
      </c>
      <c r="AC103">
        <v>2.3169682361185551E-2</v>
      </c>
      <c r="AD103">
        <v>2.933838963508606E-2</v>
      </c>
      <c r="AE103">
        <v>5.5683054844848812E-2</v>
      </c>
      <c r="AF103">
        <v>0.11233933257302629</v>
      </c>
      <c r="AG103">
        <v>3.2928370066076636E-2</v>
      </c>
      <c r="AH103">
        <v>0.18881380558013916</v>
      </c>
      <c r="AI103">
        <v>5.3104046732187271E-2</v>
      </c>
      <c r="AJ103">
        <v>1.635012446786277E-2</v>
      </c>
      <c r="AK103">
        <v>1.2863186653703451E-2</v>
      </c>
      <c r="AL103">
        <v>2.2034663707017899E-2</v>
      </c>
      <c r="AM103">
        <v>1.6694862570147961E-2</v>
      </c>
      <c r="AN103">
        <v>4.7380396810381344E-2</v>
      </c>
      <c r="AO103">
        <v>2.0386523387373751E-2</v>
      </c>
      <c r="AP103">
        <v>0.14757989346981049</v>
      </c>
      <c r="AQ103">
        <v>4.6712607145309448E-2</v>
      </c>
      <c r="AR103">
        <v>1.4028812598553486E-2</v>
      </c>
      <c r="AS103">
        <v>9.4212349504232407E-3</v>
      </c>
      <c r="AT103">
        <v>1.8480436876416206E-2</v>
      </c>
      <c r="AU103">
        <v>9.8200785578228533E-3</v>
      </c>
      <c r="AV103">
        <v>3.3718247185677452E-2</v>
      </c>
      <c r="AW103">
        <v>1.5398470698639585E-2</v>
      </c>
      <c r="AX103">
        <v>8.5524074733257294E-2</v>
      </c>
      <c r="AY103">
        <v>3.2944411039352417E-2</v>
      </c>
      <c r="AZ103">
        <v>9.8355455229466315E-3</v>
      </c>
      <c r="BA103">
        <v>3.9663554634898901E-3</v>
      </c>
      <c r="BB103">
        <v>1.2235484085977077E-2</v>
      </c>
      <c r="BC103">
        <v>2.8117040637880564E-3</v>
      </c>
      <c r="BD103">
        <v>1.6280488041625307E-2</v>
      </c>
      <c r="BE103">
        <v>7.4500824670075015E-3</v>
      </c>
      <c r="BF103">
        <v>3.8879789412021637E-2</v>
      </c>
      <c r="BG103">
        <v>1.8263153731822968E-2</v>
      </c>
      <c r="BH103">
        <v>5.2142075035135349E-3</v>
      </c>
      <c r="BI103">
        <v>9.9490667344070971E-4</v>
      </c>
      <c r="BJ103">
        <v>6.5368311479687691E-3</v>
      </c>
      <c r="BK103">
        <v>6.4197480969596654E-4</v>
      </c>
      <c r="BL103">
        <v>5.3871797775844948E-3</v>
      </c>
      <c r="BM103">
        <v>1.8415362734468747E-3</v>
      </c>
      <c r="BN103">
        <v>0.13072049617767334</v>
      </c>
      <c r="BO103">
        <v>1.5642791986465454E-3</v>
      </c>
      <c r="BP103">
        <v>-7.574091199785471E-3</v>
      </c>
      <c r="BQ103">
        <v>5.3957551717758179E-3</v>
      </c>
      <c r="BR103">
        <v>2.3653507232666016E-3</v>
      </c>
      <c r="BS103">
        <v>3.0375270172953606E-2</v>
      </c>
      <c r="BT103">
        <v>9.1536280565665457E-2</v>
      </c>
      <c r="BU103">
        <v>7.0576399036185984E-3</v>
      </c>
      <c r="BV103">
        <v>0.54454982280731201</v>
      </c>
      <c r="BW103">
        <v>1.2309849262237549E-2</v>
      </c>
      <c r="BX103">
        <v>-9.9976237397640944E-3</v>
      </c>
      <c r="BY103">
        <v>2.5721609126776457E-2</v>
      </c>
      <c r="BZ103">
        <v>7.0274993777275085E-3</v>
      </c>
      <c r="CA103">
        <v>0.12836575135588646</v>
      </c>
      <c r="CB103">
        <v>0.36263694090495813</v>
      </c>
      <c r="CC103">
        <v>1.8485804668562561E-2</v>
      </c>
      <c r="CD103">
        <v>0.41382932662963867</v>
      </c>
      <c r="CE103">
        <v>1.0745570063591003E-2</v>
      </c>
      <c r="CF103">
        <v>-2.4235325399786234E-3</v>
      </c>
      <c r="CG103">
        <v>2.0325853955000639E-2</v>
      </c>
      <c r="CH103">
        <v>4.662148654460907E-3</v>
      </c>
      <c r="CI103">
        <v>9.7990481182932854E-2</v>
      </c>
      <c r="CJ103">
        <v>0.27100529845927068</v>
      </c>
      <c r="CK103">
        <v>1.1523526644965899E-2</v>
      </c>
    </row>
    <row r="104" spans="1:89" x14ac:dyDescent="0.2">
      <c r="A104">
        <v>2015</v>
      </c>
      <c r="B104">
        <v>1</v>
      </c>
      <c r="C104">
        <v>8.7310679256916046E-2</v>
      </c>
      <c r="D104">
        <v>1.4566618483513594E-2</v>
      </c>
      <c r="E104">
        <v>5.9088880196213722E-2</v>
      </c>
      <c r="F104">
        <v>3.5167105495929718E-2</v>
      </c>
      <c r="G104">
        <v>0.21409232448786497</v>
      </c>
      <c r="H104">
        <v>0.53937434492195113</v>
      </c>
      <c r="I104">
        <v>5.0400021546239987E-2</v>
      </c>
      <c r="J104">
        <v>0.86883276700973511</v>
      </c>
      <c r="K104">
        <v>8.582054078578949E-2</v>
      </c>
      <c r="L104">
        <v>2.2438229061663151E-2</v>
      </c>
      <c r="M104">
        <v>5.3428530693054199E-2</v>
      </c>
      <c r="N104">
        <v>3.2692469656467438E-2</v>
      </c>
      <c r="O104">
        <v>0.18378354422748089</v>
      </c>
      <c r="P104">
        <v>0.44763706988917201</v>
      </c>
      <c r="Q104">
        <v>4.3032374314204765E-2</v>
      </c>
      <c r="R104">
        <v>0.45570677518844604</v>
      </c>
      <c r="S104">
        <v>7.5679957866668701E-2</v>
      </c>
      <c r="T104">
        <v>2.4737025378271937E-2</v>
      </c>
      <c r="U104">
        <v>3.3028675243258476E-2</v>
      </c>
      <c r="V104">
        <v>2.8399014845490456E-2</v>
      </c>
      <c r="W104">
        <v>8.5105679463595152E-2</v>
      </c>
      <c r="X104">
        <v>0.1749951517410899</v>
      </c>
      <c r="Y104">
        <v>3.3761280196127799E-2</v>
      </c>
      <c r="Z104">
        <v>0.34429466724395752</v>
      </c>
      <c r="AA104">
        <v>6.9647707045078278E-2</v>
      </c>
      <c r="AB104">
        <v>2.2668823250569403E-2</v>
      </c>
      <c r="AC104">
        <v>2.5718022137880325E-2</v>
      </c>
      <c r="AD104">
        <v>2.6397567242383957E-2</v>
      </c>
      <c r="AE104">
        <v>5.390619789250195E-2</v>
      </c>
      <c r="AF104">
        <v>0.11553401113882146</v>
      </c>
      <c r="AG104">
        <v>3.0422352390145443E-2</v>
      </c>
      <c r="AH104">
        <v>0.18838243186473846</v>
      </c>
      <c r="AI104">
        <v>5.415746197104454E-2</v>
      </c>
      <c r="AJ104">
        <v>1.7065934400307015E-2</v>
      </c>
      <c r="AK104">
        <v>1.4209275250323117E-2</v>
      </c>
      <c r="AL104">
        <v>1.9399456679821014E-2</v>
      </c>
      <c r="AM104">
        <v>1.6035887179896235E-2</v>
      </c>
      <c r="AN104">
        <v>4.8950024684416317E-2</v>
      </c>
      <c r="AO104">
        <v>1.8564394871247746E-2</v>
      </c>
      <c r="AP104">
        <v>0.14739415049552917</v>
      </c>
      <c r="AQ104">
        <v>4.7647878527641296E-2</v>
      </c>
      <c r="AR104">
        <v>1.4553433240507729E-2</v>
      </c>
      <c r="AS104">
        <v>1.1051603825762868E-2</v>
      </c>
      <c r="AT104">
        <v>1.6074353829026222E-2</v>
      </c>
      <c r="AU104">
        <v>9.3574772472493351E-3</v>
      </c>
      <c r="AV104">
        <v>3.4664688128351495E-2</v>
      </c>
      <c r="AW104">
        <v>1.4044719553247768E-2</v>
      </c>
      <c r="AX104">
        <v>8.5239522159099579E-2</v>
      </c>
      <c r="AY104">
        <v>3.3719994127750397E-2</v>
      </c>
      <c r="AZ104">
        <v>1.0212648507149424E-2</v>
      </c>
      <c r="BA104">
        <v>4.8497618990950286E-3</v>
      </c>
      <c r="BB104">
        <v>1.0187185369431973E-2</v>
      </c>
      <c r="BC104">
        <v>2.669070556294173E-3</v>
      </c>
      <c r="BD104">
        <v>1.6853080001584579E-2</v>
      </c>
      <c r="BE104">
        <v>6.7477807300916418E-3</v>
      </c>
      <c r="BF104">
        <v>3.8603276014328003E-2</v>
      </c>
      <c r="BG104">
        <v>1.8987448886036873E-2</v>
      </c>
      <c r="BH104">
        <v>5.4658274814300967E-3</v>
      </c>
      <c r="BI104">
        <v>1.1513607169035822E-3</v>
      </c>
      <c r="BJ104">
        <v>4.8612980172038078E-3</v>
      </c>
      <c r="BK104">
        <v>6.3634580874349922E-4</v>
      </c>
      <c r="BL104">
        <v>5.8268536027406065E-3</v>
      </c>
      <c r="BM104">
        <v>1.674141296860603E-3</v>
      </c>
      <c r="BN104">
        <v>0.13116723299026489</v>
      </c>
      <c r="BO104">
        <v>1.4901384711265564E-3</v>
      </c>
      <c r="BP104">
        <v>-7.8716105781495571E-3</v>
      </c>
      <c r="BQ104">
        <v>5.660349503159523E-3</v>
      </c>
      <c r="BR104">
        <v>2.4746358394622803E-3</v>
      </c>
      <c r="BS104">
        <v>3.0308780260384083E-2</v>
      </c>
      <c r="BT104">
        <v>9.1755078243606611E-2</v>
      </c>
      <c r="BU104">
        <v>7.3498440212077677E-3</v>
      </c>
      <c r="BV104">
        <v>0.54429322481155396</v>
      </c>
      <c r="BW104">
        <v>1.1630721390247345E-2</v>
      </c>
      <c r="BX104">
        <v>-1.0170406894758344E-2</v>
      </c>
      <c r="BY104">
        <v>2.6060204952955246E-2</v>
      </c>
      <c r="BZ104">
        <v>6.7680906504392624E-3</v>
      </c>
      <c r="CA104">
        <v>0.12898664502426982</v>
      </c>
      <c r="CB104">
        <v>0.36347677347776541</v>
      </c>
      <c r="CC104">
        <v>1.7541161053207997E-2</v>
      </c>
      <c r="CD104">
        <v>0.41312599182128906</v>
      </c>
      <c r="CE104">
        <v>1.0140582919120789E-2</v>
      </c>
      <c r="CF104">
        <v>-2.2987963166087866E-3</v>
      </c>
      <c r="CG104">
        <v>2.0399855449795723E-2</v>
      </c>
      <c r="CH104">
        <v>4.2934548109769821E-3</v>
      </c>
      <c r="CI104">
        <v>9.8677864763885736E-2</v>
      </c>
      <c r="CJ104">
        <v>0.27159856951837608</v>
      </c>
      <c r="CK104">
        <v>1.0314442747782999E-2</v>
      </c>
    </row>
    <row r="105" spans="1:89" x14ac:dyDescent="0.2">
      <c r="A105">
        <v>2016</v>
      </c>
      <c r="B105">
        <v>1</v>
      </c>
      <c r="C105">
        <v>8.7171472609043121E-2</v>
      </c>
      <c r="D105">
        <v>1.1421837843954563E-2</v>
      </c>
      <c r="E105">
        <v>6.1444936320185661E-2</v>
      </c>
      <c r="F105">
        <v>3.4689538180828094E-2</v>
      </c>
      <c r="G105">
        <v>0.21523351024370641</v>
      </c>
      <c r="H105">
        <v>0.54185442921636662</v>
      </c>
      <c r="I105">
        <v>4.8184276400822824E-2</v>
      </c>
      <c r="J105">
        <v>0.87007224559783936</v>
      </c>
      <c r="K105">
        <v>8.5730411112308502E-2</v>
      </c>
      <c r="L105">
        <v>2.01367714907974E-2</v>
      </c>
      <c r="M105">
        <v>5.5699687451124191E-2</v>
      </c>
      <c r="N105">
        <v>3.229784220457077E-2</v>
      </c>
      <c r="O105">
        <v>0.18475821788888425</v>
      </c>
      <c r="P105">
        <v>0.45035981196089675</v>
      </c>
      <c r="Q105">
        <v>4.1089514315882439E-2</v>
      </c>
      <c r="R105">
        <v>0.45347633957862854</v>
      </c>
      <c r="S105">
        <v>7.5575694441795349E-2</v>
      </c>
      <c r="T105">
        <v>2.3590262746438384E-2</v>
      </c>
      <c r="U105">
        <v>3.4470806829631329E-2</v>
      </c>
      <c r="V105">
        <v>2.8052324429154396E-2</v>
      </c>
      <c r="W105">
        <v>8.436648256611079E-2</v>
      </c>
      <c r="X105">
        <v>0.17533468821775369</v>
      </c>
      <c r="Y105">
        <v>3.2086081861143784E-2</v>
      </c>
      <c r="Z105">
        <v>0.34175479412078857</v>
      </c>
      <c r="AA105">
        <v>6.9341994822025299E-2</v>
      </c>
      <c r="AB105">
        <v>2.1861412795260549E-2</v>
      </c>
      <c r="AC105">
        <v>2.6889724656939507E-2</v>
      </c>
      <c r="AD105">
        <v>2.5838838890194893E-2</v>
      </c>
      <c r="AE105">
        <v>5.3595913981553167E-2</v>
      </c>
      <c r="AF105">
        <v>0.11577624420621212</v>
      </c>
      <c r="AG105">
        <v>2.8450662614919593E-2</v>
      </c>
      <c r="AH105">
        <v>0.18607375025749207</v>
      </c>
      <c r="AI105">
        <v>5.3764272481203079E-2</v>
      </c>
      <c r="AJ105">
        <v>1.6566214908380061E-2</v>
      </c>
      <c r="AK105">
        <v>1.5185102703981102E-2</v>
      </c>
      <c r="AL105">
        <v>1.9158104434609413E-2</v>
      </c>
      <c r="AM105">
        <v>1.6083147784229368E-2</v>
      </c>
      <c r="AN105">
        <v>4.7778245564952235E-2</v>
      </c>
      <c r="AO105">
        <v>1.7538664359197275E-2</v>
      </c>
      <c r="AP105">
        <v>0.145212322473526</v>
      </c>
      <c r="AQ105">
        <v>4.7370694577693939E-2</v>
      </c>
      <c r="AR105">
        <v>1.4270048588514328E-2</v>
      </c>
      <c r="AS105">
        <v>1.1376523762010038E-2</v>
      </c>
      <c r="AT105">
        <v>1.5977896749973297E-2</v>
      </c>
      <c r="AU105">
        <v>9.3566477880813181E-3</v>
      </c>
      <c r="AV105">
        <v>3.3351543978637196E-2</v>
      </c>
      <c r="AW105">
        <v>1.3508960683980843E-2</v>
      </c>
      <c r="AX105">
        <v>8.3654679358005524E-2</v>
      </c>
      <c r="AY105">
        <v>3.3336114138364792E-2</v>
      </c>
      <c r="AZ105">
        <v>9.9934151676279726E-3</v>
      </c>
      <c r="BA105">
        <v>5.3192576742731035E-3</v>
      </c>
      <c r="BB105">
        <v>1.0164558887481689E-2</v>
      </c>
      <c r="BC105">
        <v>2.6343721547164023E-3</v>
      </c>
      <c r="BD105">
        <v>1.5513445428844964E-2</v>
      </c>
      <c r="BE105">
        <v>6.6935183677892642E-3</v>
      </c>
      <c r="BF105">
        <v>3.7207011133432388E-2</v>
      </c>
      <c r="BG105">
        <v>1.8498899415135384E-2</v>
      </c>
      <c r="BH105">
        <v>5.4597748082869657E-3</v>
      </c>
      <c r="BI105">
        <v>1.3488716795109212E-3</v>
      </c>
      <c r="BJ105">
        <v>4.5592975802719593E-3</v>
      </c>
      <c r="BK105">
        <v>5.7678982557263225E-4</v>
      </c>
      <c r="BL105">
        <v>5.2002467995449185E-3</v>
      </c>
      <c r="BM105">
        <v>1.5631306965546471E-3</v>
      </c>
      <c r="BN105">
        <v>0.12992775440216064</v>
      </c>
      <c r="BO105">
        <v>1.4410614967346191E-3</v>
      </c>
      <c r="BP105">
        <v>-8.7149336468428373E-3</v>
      </c>
      <c r="BQ105">
        <v>5.74524886906147E-3</v>
      </c>
      <c r="BR105">
        <v>2.3916959762573242E-3</v>
      </c>
      <c r="BS105">
        <v>3.0475292354822159E-2</v>
      </c>
      <c r="BT105">
        <v>9.1512917295728885E-2</v>
      </c>
      <c r="BU105">
        <v>7.0764620446813562E-3</v>
      </c>
      <c r="BV105">
        <v>0.54652366042137146</v>
      </c>
      <c r="BW105">
        <v>1.1595778167247772E-2</v>
      </c>
      <c r="BX105">
        <v>-1.2168424902483821E-2</v>
      </c>
      <c r="BY105">
        <v>2.6974129490554333E-2</v>
      </c>
      <c r="BZ105">
        <v>6.6372137516736984E-3</v>
      </c>
      <c r="CA105">
        <v>0.13086702767759562</v>
      </c>
      <c r="CB105">
        <v>0.36568810198055368</v>
      </c>
      <c r="CC105">
        <v>1.6929833557738222E-2</v>
      </c>
      <c r="CD105">
        <v>0.41659590601921082</v>
      </c>
      <c r="CE105">
        <v>1.0154716670513153E-2</v>
      </c>
      <c r="CF105">
        <v>-3.4534912556409836E-3</v>
      </c>
      <c r="CG105">
        <v>2.1228880621492863E-2</v>
      </c>
      <c r="CH105">
        <v>4.2455177754163742E-3</v>
      </c>
      <c r="CI105">
        <v>0.10039173532277346</v>
      </c>
      <c r="CJ105">
        <v>0.27404987342577208</v>
      </c>
      <c r="CK105">
        <v>9.978682772109634E-3</v>
      </c>
    </row>
    <row r="106" spans="1:89" x14ac:dyDescent="0.2">
      <c r="A106">
        <v>2017</v>
      </c>
      <c r="B106">
        <v>1</v>
      </c>
      <c r="C106">
        <v>8.7130896747112274E-2</v>
      </c>
      <c r="D106">
        <v>1.0523273842409253E-2</v>
      </c>
      <c r="E106">
        <v>6.1483949422836304E-2</v>
      </c>
      <c r="F106">
        <v>3.6223098635673523E-2</v>
      </c>
      <c r="G106">
        <v>0.21857166534755379</v>
      </c>
      <c r="H106">
        <v>0.5380630844503137</v>
      </c>
      <c r="I106">
        <v>4.8004033300331025E-2</v>
      </c>
      <c r="J106">
        <v>0.86498010158538818</v>
      </c>
      <c r="K106">
        <v>8.5312522947788239E-2</v>
      </c>
      <c r="L106">
        <v>1.986667443998158E-2</v>
      </c>
      <c r="M106">
        <v>5.4986771196126938E-2</v>
      </c>
      <c r="N106">
        <v>3.37531678378582E-2</v>
      </c>
      <c r="O106">
        <v>0.18709975853562355</v>
      </c>
      <c r="P106">
        <v>0.44316563288995864</v>
      </c>
      <c r="Q106">
        <v>4.0795595391300912E-2</v>
      </c>
      <c r="R106">
        <v>0.45280036330223083</v>
      </c>
      <c r="S106">
        <v>7.4948512017726898E-2</v>
      </c>
      <c r="T106">
        <v>2.4639379582367837E-2</v>
      </c>
      <c r="U106">
        <v>3.1913190614432096E-2</v>
      </c>
      <c r="V106">
        <v>2.9268223792314529E-2</v>
      </c>
      <c r="W106">
        <v>8.7385859878850169E-2</v>
      </c>
      <c r="X106">
        <v>0.17353777263390452</v>
      </c>
      <c r="Y106">
        <v>3.1107447556382131E-2</v>
      </c>
      <c r="Z106">
        <v>0.34195071458816528</v>
      </c>
      <c r="AA106">
        <v>6.856391578912735E-2</v>
      </c>
      <c r="AB106">
        <v>2.3201654432341456E-2</v>
      </c>
      <c r="AC106">
        <v>2.3687297478318214E-2</v>
      </c>
      <c r="AD106">
        <v>2.7216596528887749E-2</v>
      </c>
      <c r="AE106">
        <v>5.6341513860388659E-2</v>
      </c>
      <c r="AF106">
        <v>0.11530721124407969</v>
      </c>
      <c r="AG106">
        <v>2.7632531410482303E-2</v>
      </c>
      <c r="AH106">
        <v>0.18783034384250641</v>
      </c>
      <c r="AI106">
        <v>5.3026564419269562E-2</v>
      </c>
      <c r="AJ106">
        <v>1.8273402180057019E-2</v>
      </c>
      <c r="AK106">
        <v>1.1484515154734254E-2</v>
      </c>
      <c r="AL106">
        <v>2.0626233890652657E-2</v>
      </c>
      <c r="AM106">
        <v>1.8095828796504065E-2</v>
      </c>
      <c r="AN106">
        <v>4.8653877719651246E-2</v>
      </c>
      <c r="AO106">
        <v>1.7669915307898732E-2</v>
      </c>
      <c r="AP106">
        <v>0.14750763773918152</v>
      </c>
      <c r="AQ106">
        <v>4.6209000051021576E-2</v>
      </c>
      <c r="AR106">
        <v>1.6087120209704153E-2</v>
      </c>
      <c r="AS106">
        <v>8.2706731045618653E-3</v>
      </c>
      <c r="AT106">
        <v>1.7674908041954041E-2</v>
      </c>
      <c r="AU106">
        <v>1.151280096382834E-2</v>
      </c>
      <c r="AV106">
        <v>3.4119026666972863E-2</v>
      </c>
      <c r="AW106">
        <v>1.3634110170882119E-2</v>
      </c>
      <c r="AX106">
        <v>8.5908383131027222E-2</v>
      </c>
      <c r="AY106">
        <v>3.1534895300865173E-2</v>
      </c>
      <c r="AZ106">
        <v>1.1525736432304257E-2</v>
      </c>
      <c r="BA106">
        <v>3.7754508084617555E-3</v>
      </c>
      <c r="BB106">
        <v>1.1837591417133808E-2</v>
      </c>
      <c r="BC106">
        <v>3.8095437193987891E-3</v>
      </c>
      <c r="BD106">
        <v>1.6594357755668764E-2</v>
      </c>
      <c r="BE106">
        <v>6.8308074589070629E-3</v>
      </c>
      <c r="BF106">
        <v>4.0213525295257568E-2</v>
      </c>
      <c r="BG106">
        <v>1.7242176458239555E-2</v>
      </c>
      <c r="BH106">
        <v>6.4568937455078412E-3</v>
      </c>
      <c r="BI106">
        <v>1.1344771191943437E-3</v>
      </c>
      <c r="BJ106">
        <v>6.899083498865366E-3</v>
      </c>
      <c r="BK106">
        <v>7.9904578160494566E-4</v>
      </c>
      <c r="BL106">
        <v>5.6529299540100265E-3</v>
      </c>
      <c r="BM106">
        <v>2.0289183526644838E-3</v>
      </c>
      <c r="BN106">
        <v>0.13501989841461182</v>
      </c>
      <c r="BO106">
        <v>1.8183737993240356E-3</v>
      </c>
      <c r="BP106">
        <v>-9.3434005975723267E-3</v>
      </c>
      <c r="BQ106">
        <v>6.4971782267093658E-3</v>
      </c>
      <c r="BR106">
        <v>2.4699307978153229E-3</v>
      </c>
      <c r="BS106">
        <v>3.1471906811930239E-2</v>
      </c>
      <c r="BT106">
        <v>9.4919101163403227E-2</v>
      </c>
      <c r="BU106">
        <v>7.186788305981919E-3</v>
      </c>
      <c r="BV106">
        <v>0.54719963669776917</v>
      </c>
      <c r="BW106">
        <v>1.2182384729385376E-2</v>
      </c>
      <c r="BX106">
        <v>-1.4116105739958584E-2</v>
      </c>
      <c r="BY106">
        <v>2.9570758808404207E-2</v>
      </c>
      <c r="BZ106">
        <v>6.9548748433589935E-3</v>
      </c>
      <c r="CA106">
        <v>0.13118580546870362</v>
      </c>
      <c r="CB106">
        <v>0.36376495768379835</v>
      </c>
      <c r="CC106">
        <v>1.7656939876559696E-2</v>
      </c>
      <c r="CD106">
        <v>0.41217973828315735</v>
      </c>
      <c r="CE106">
        <v>1.036401093006134E-2</v>
      </c>
      <c r="CF106">
        <v>-4.7727051423862576E-3</v>
      </c>
      <c r="CG106">
        <v>2.3073580581694841E-2</v>
      </c>
      <c r="CH106">
        <v>4.4849440455436707E-3</v>
      </c>
      <c r="CI106">
        <v>9.9713898656773381E-2</v>
      </c>
      <c r="CJ106">
        <v>0.26873477939063772</v>
      </c>
      <c r="CK106">
        <v>1.0581228700335168E-2</v>
      </c>
    </row>
    <row r="107" spans="1:89" x14ac:dyDescent="0.2">
      <c r="A107">
        <v>2018</v>
      </c>
      <c r="B107">
        <v>1</v>
      </c>
      <c r="C107">
        <v>8.9479357004165649E-2</v>
      </c>
      <c r="D107">
        <v>5.2828358020633459E-3</v>
      </c>
      <c r="E107">
        <v>6.0508901253342628E-2</v>
      </c>
      <c r="F107">
        <v>3.7360213696956635E-2</v>
      </c>
      <c r="G107">
        <v>0.21578306192532182</v>
      </c>
      <c r="H107">
        <v>0.54374020973801884</v>
      </c>
      <c r="I107">
        <v>4.7845404049155361E-2</v>
      </c>
      <c r="J107">
        <v>0.86600476503372192</v>
      </c>
      <c r="K107">
        <v>8.7735660374164581E-2</v>
      </c>
      <c r="L107">
        <v>1.6130641102790833E-2</v>
      </c>
      <c r="M107">
        <v>5.3947567939758301E-2</v>
      </c>
      <c r="N107">
        <v>3.4853752702474594E-2</v>
      </c>
      <c r="O107">
        <v>0.18543006107211113</v>
      </c>
      <c r="P107">
        <v>0.44739297023490027</v>
      </c>
      <c r="Q107">
        <v>4.0514115332812517E-2</v>
      </c>
      <c r="R107">
        <v>0.45551949739456177</v>
      </c>
      <c r="S107">
        <v>7.7745005488395691E-2</v>
      </c>
      <c r="T107">
        <v>2.3213006090372801E-2</v>
      </c>
      <c r="U107">
        <v>3.0754622537642717E-2</v>
      </c>
      <c r="V107">
        <v>3.0484983697533607E-2</v>
      </c>
      <c r="W107">
        <v>9.001588961109519E-2</v>
      </c>
      <c r="X107">
        <v>0.17195728951315797</v>
      </c>
      <c r="Y107">
        <v>3.1348685089541306E-2</v>
      </c>
      <c r="Z107">
        <v>0.34489825367927551</v>
      </c>
      <c r="AA107">
        <v>7.1338474750518799E-2</v>
      </c>
      <c r="AB107">
        <v>2.2192440694198012E-2</v>
      </c>
      <c r="AC107">
        <v>2.2634743712842464E-2</v>
      </c>
      <c r="AD107">
        <v>2.8355035930871964E-2</v>
      </c>
      <c r="AE107">
        <v>5.8853831025771797E-2</v>
      </c>
      <c r="AF107">
        <v>0.11380217636083803</v>
      </c>
      <c r="AG107">
        <v>2.7721561099536801E-2</v>
      </c>
      <c r="AH107">
        <v>0.18930986523628235</v>
      </c>
      <c r="AI107">
        <v>5.5201191455125809E-2</v>
      </c>
      <c r="AJ107">
        <v>1.7778275971068069E-2</v>
      </c>
      <c r="AK107">
        <v>1.0928432806394994E-2</v>
      </c>
      <c r="AL107">
        <v>2.1689627319574356E-2</v>
      </c>
      <c r="AM107">
        <v>1.8506600230466574E-2</v>
      </c>
      <c r="AN107">
        <v>4.7241307595591281E-2</v>
      </c>
      <c r="AO107">
        <v>1.7964437803406976E-2</v>
      </c>
      <c r="AP107">
        <v>0.14835532009601593</v>
      </c>
      <c r="AQ107">
        <v>4.8119071871042252E-2</v>
      </c>
      <c r="AR107">
        <v>1.5687062157667242E-2</v>
      </c>
      <c r="AS107">
        <v>7.7931007836014032E-3</v>
      </c>
      <c r="AT107">
        <v>1.8235212191939354E-2</v>
      </c>
      <c r="AU107">
        <v>1.1626459890976548E-2</v>
      </c>
      <c r="AV107">
        <v>3.3060713092321753E-2</v>
      </c>
      <c r="AW107">
        <v>1.3833699628254177E-2</v>
      </c>
      <c r="AX107">
        <v>8.6148247122764587E-2</v>
      </c>
      <c r="AY107">
        <v>3.3208057284355164E-2</v>
      </c>
      <c r="AZ107">
        <v>1.1233514527702937E-2</v>
      </c>
      <c r="BA107">
        <v>3.4979429910890758E-3</v>
      </c>
      <c r="BB107">
        <v>1.1901963502168655E-2</v>
      </c>
      <c r="BC107">
        <v>3.5201987193431705E-3</v>
      </c>
      <c r="BD107">
        <v>1.5881868276758498E-2</v>
      </c>
      <c r="BE107">
        <v>6.9047060450404801E-3</v>
      </c>
      <c r="BF107">
        <v>4.001796618103981E-2</v>
      </c>
      <c r="BG107">
        <v>1.8278956413269043E-2</v>
      </c>
      <c r="BH107">
        <v>6.3600125697576004E-3</v>
      </c>
      <c r="BI107">
        <v>9.6385387587361038E-4</v>
      </c>
      <c r="BJ107">
        <v>6.2801828607916832E-3</v>
      </c>
      <c r="BK107">
        <v>7.1280737756751478E-4</v>
      </c>
      <c r="BL107">
        <v>5.5609809573944988E-3</v>
      </c>
      <c r="BM107">
        <v>1.8611730915871121E-3</v>
      </c>
      <c r="BN107">
        <v>0.13399523496627808</v>
      </c>
      <c r="BO107">
        <v>1.7436966300010681E-3</v>
      </c>
      <c r="BP107">
        <v>-1.0847805300727487E-2</v>
      </c>
      <c r="BQ107">
        <v>6.5613333135843277E-3</v>
      </c>
      <c r="BR107">
        <v>2.5064609944820404E-3</v>
      </c>
      <c r="BS107">
        <v>3.0353000853210688E-2</v>
      </c>
      <c r="BT107">
        <v>9.6365045901043361E-2</v>
      </c>
      <c r="BU107">
        <v>7.3134823184180875E-3</v>
      </c>
      <c r="BV107">
        <v>0.54448050260543823</v>
      </c>
      <c r="BW107">
        <v>1.1734351515769958E-2</v>
      </c>
      <c r="BX107">
        <v>-1.7930170288309455E-2</v>
      </c>
      <c r="BY107">
        <v>2.9754278715699911E-2</v>
      </c>
      <c r="BZ107">
        <v>6.875229999423027E-3</v>
      </c>
      <c r="CA107">
        <v>0.12576717231422663</v>
      </c>
      <c r="CB107">
        <v>0.37097849564970115</v>
      </c>
      <c r="CC107">
        <v>1.7301143534773793E-2</v>
      </c>
      <c r="CD107">
        <v>0.41048526763916016</v>
      </c>
      <c r="CE107">
        <v>9.9906548857688904E-3</v>
      </c>
      <c r="CF107">
        <v>-7.0823649875819683E-3</v>
      </c>
      <c r="CG107">
        <v>2.3192945402115583E-2</v>
      </c>
      <c r="CH107">
        <v>4.3687690049409866E-3</v>
      </c>
      <c r="CI107">
        <v>9.541417146101594E-2</v>
      </c>
      <c r="CJ107">
        <v>0.27449707848632304</v>
      </c>
      <c r="CK107">
        <v>1.010403247869044E-2</v>
      </c>
    </row>
    <row r="108" spans="1:89" x14ac:dyDescent="0.2">
      <c r="A108">
        <v>2019</v>
      </c>
      <c r="B108">
        <v>1</v>
      </c>
      <c r="C108">
        <v>8.8043913245201111E-2</v>
      </c>
      <c r="D108">
        <v>1.6368161886930466E-3</v>
      </c>
      <c r="E108">
        <v>6.1422381550073624E-2</v>
      </c>
      <c r="F108">
        <v>3.7235785275697708E-2</v>
      </c>
      <c r="G108">
        <v>0.21333377994596958</v>
      </c>
      <c r="H108">
        <v>0.5499933705953487</v>
      </c>
      <c r="I108">
        <v>4.8333949473725955E-2</v>
      </c>
      <c r="J108">
        <v>0.86568701267242432</v>
      </c>
      <c r="K108">
        <v>8.6271606385707855E-2</v>
      </c>
      <c r="L108">
        <v>1.3423977885395288E-2</v>
      </c>
      <c r="M108">
        <v>5.4800555109977722E-2</v>
      </c>
      <c r="N108">
        <v>3.4709587693214417E-2</v>
      </c>
      <c r="O108">
        <v>0.18304481357336044</v>
      </c>
      <c r="P108">
        <v>0.45253854863234816</v>
      </c>
      <c r="Q108">
        <v>4.0897921995436556E-2</v>
      </c>
      <c r="R108">
        <v>0.45390507578849792</v>
      </c>
      <c r="S108">
        <v>7.6065301895141602E-2</v>
      </c>
      <c r="T108">
        <v>2.1834979415871203E-2</v>
      </c>
      <c r="U108">
        <v>3.1299923546612263E-2</v>
      </c>
      <c r="V108">
        <v>3.0349574983119965E-2</v>
      </c>
      <c r="W108">
        <v>8.8065937627106905E-2</v>
      </c>
      <c r="X108">
        <v>0.17463532610601662</v>
      </c>
      <c r="Y108">
        <v>3.1654021155173809E-2</v>
      </c>
      <c r="Z108">
        <v>0.34309351444244385</v>
      </c>
      <c r="AA108">
        <v>6.97484090924263E-2</v>
      </c>
      <c r="AB108">
        <v>2.1157020761165768E-2</v>
      </c>
      <c r="AC108">
        <v>2.309851860627532E-2</v>
      </c>
      <c r="AD108">
        <v>2.8180535882711411E-2</v>
      </c>
      <c r="AE108">
        <v>5.7500887662172318E-2</v>
      </c>
      <c r="AF108">
        <v>0.11546909759175193</v>
      </c>
      <c r="AG108">
        <v>2.7939053751712919E-2</v>
      </c>
      <c r="AH108">
        <v>0.18734192848205566</v>
      </c>
      <c r="AI108">
        <v>5.3478207439184189E-2</v>
      </c>
      <c r="AJ108">
        <v>1.7168079881230369E-2</v>
      </c>
      <c r="AK108">
        <v>1.1150376521982253E-2</v>
      </c>
      <c r="AL108">
        <v>2.155446819961071E-2</v>
      </c>
      <c r="AM108">
        <v>1.7980691394768655E-2</v>
      </c>
      <c r="AN108">
        <v>4.7921551202532393E-2</v>
      </c>
      <c r="AO108">
        <v>1.8088556549403324E-2</v>
      </c>
      <c r="AP108">
        <v>0.14642572402954102</v>
      </c>
      <c r="AQ108">
        <v>4.6438738703727722E-2</v>
      </c>
      <c r="AR108">
        <v>1.5198162160231732E-2</v>
      </c>
      <c r="AS108">
        <v>7.954987115226686E-3</v>
      </c>
      <c r="AT108">
        <v>1.8106907606124878E-2</v>
      </c>
      <c r="AU108">
        <v>1.1254556477069855E-2</v>
      </c>
      <c r="AV108">
        <v>3.354123294331416E-2</v>
      </c>
      <c r="AW108">
        <v>1.3931132024374758E-2</v>
      </c>
      <c r="AX108">
        <v>8.4302045404911041E-2</v>
      </c>
      <c r="AY108">
        <v>3.1525798141956329E-2</v>
      </c>
      <c r="AZ108">
        <v>1.0992482591973385E-2</v>
      </c>
      <c r="BA108">
        <v>3.6060092388652265E-3</v>
      </c>
      <c r="BB108">
        <v>1.1806096881628036E-2</v>
      </c>
      <c r="BC108">
        <v>3.3404291025362909E-3</v>
      </c>
      <c r="BD108">
        <v>1.611123105807449E-2</v>
      </c>
      <c r="BE108">
        <v>6.9199990265235746E-3</v>
      </c>
      <c r="BF108">
        <v>3.8262389600276947E-2</v>
      </c>
      <c r="BG108">
        <v>1.6592912375926971E-2</v>
      </c>
      <c r="BH108">
        <v>6.2125417862262111E-3</v>
      </c>
      <c r="BI108">
        <v>1.0092558804899454E-3</v>
      </c>
      <c r="BJ108">
        <v>6.252736784517765E-3</v>
      </c>
      <c r="BK108">
        <v>6.6525433794595301E-4</v>
      </c>
      <c r="BL108">
        <v>5.6683878953682288E-3</v>
      </c>
      <c r="BM108">
        <v>1.8613021950822299E-3</v>
      </c>
      <c r="BN108">
        <v>0.13431298732757568</v>
      </c>
      <c r="BO108">
        <v>1.7723068594932556E-3</v>
      </c>
      <c r="BP108">
        <v>-1.1787161696702242E-2</v>
      </c>
      <c r="BQ108">
        <v>6.6218264400959015E-3</v>
      </c>
      <c r="BR108">
        <v>2.5261975824832916E-3</v>
      </c>
      <c r="BS108">
        <v>3.0288966372609138E-2</v>
      </c>
      <c r="BT108">
        <v>9.7472048706982645E-2</v>
      </c>
      <c r="BU108">
        <v>7.4188007343072579E-3</v>
      </c>
      <c r="BV108">
        <v>0.54609492421150208</v>
      </c>
      <c r="BW108">
        <v>1.1978611350059509E-2</v>
      </c>
      <c r="BX108">
        <v>-2.0198163227178156E-2</v>
      </c>
      <c r="BY108">
        <v>3.0122458003461361E-2</v>
      </c>
      <c r="BZ108">
        <v>6.8862102925777435E-3</v>
      </c>
      <c r="CA108">
        <v>0.12526784231886268</v>
      </c>
      <c r="CB108">
        <v>0.37454832122121545</v>
      </c>
      <c r="CC108">
        <v>1.7489651586668778E-2</v>
      </c>
      <c r="CD108">
        <v>0.41178193688392639</v>
      </c>
      <c r="CE108">
        <v>1.0206304490566254E-2</v>
      </c>
      <c r="CF108">
        <v>-8.4110015304759145E-3</v>
      </c>
      <c r="CG108">
        <v>2.3500631563365459E-2</v>
      </c>
      <c r="CH108">
        <v>4.3600127100944519E-3</v>
      </c>
      <c r="CI108">
        <v>9.4978875946253538E-2</v>
      </c>
      <c r="CJ108">
        <v>0.27695839564282959</v>
      </c>
      <c r="CK108">
        <v>1.0188727723764737E-2</v>
      </c>
    </row>
  </sheetData>
  <pageMargins left="0.75" right="0.75" top="1" bottom="1" header="0.5" footer="0.5"/>
  <extLst>
    <ext xmlns:mx="http://schemas.microsoft.com/office/mac/excel/2008/main" uri="{64002731-A6B0-56B0-2670-7721B7C09600}">
      <mx:PLV Mode="0" OnePage="0" WScale="0"/>
    </ext>
  </extLs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tabColor theme="6" tint="0.39997558519241921"/>
  </sheetPr>
  <dimension ref="A1:DQ57"/>
  <sheetViews>
    <sheetView workbookViewId="0">
      <pane xSplit="1" ySplit="1" topLeftCell="BO4" activePane="bottomRight" state="frozen"/>
      <selection pane="topRight" activeCell="B1" sqref="B1"/>
      <selection pane="bottomLeft" activeCell="A2" sqref="A2"/>
      <selection pane="bottomRight" activeCell="CR1" sqref="CR1:CS1048576"/>
    </sheetView>
  </sheetViews>
  <sheetFormatPr baseColWidth="10" defaultColWidth="8.83203125" defaultRowHeight="15" x14ac:dyDescent="0.2"/>
  <cols>
    <col min="1" max="16384" width="8.83203125" style="1344"/>
  </cols>
  <sheetData>
    <row r="1" spans="1:121" x14ac:dyDescent="0.2">
      <c r="A1" s="1344" t="s">
        <v>1</v>
      </c>
      <c r="B1" s="1344" t="s">
        <v>276</v>
      </c>
      <c r="C1" s="1344" t="s">
        <v>1411</v>
      </c>
      <c r="D1" s="1344" t="s">
        <v>1410</v>
      </c>
      <c r="E1" s="1344" t="s">
        <v>1409</v>
      </c>
      <c r="F1" s="1344" t="s">
        <v>1408</v>
      </c>
      <c r="G1" s="1344" t="s">
        <v>1407</v>
      </c>
      <c r="H1" s="1344" t="s">
        <v>1406</v>
      </c>
      <c r="I1" s="1344" t="s">
        <v>1405</v>
      </c>
      <c r="J1" s="1344" t="s">
        <v>1404</v>
      </c>
      <c r="K1" s="1344" t="s">
        <v>1403</v>
      </c>
      <c r="L1" s="1344" t="s">
        <v>1402</v>
      </c>
      <c r="M1" s="1344" t="s">
        <v>1401</v>
      </c>
      <c r="N1" s="1344" t="s">
        <v>1400</v>
      </c>
      <c r="O1" s="1344" t="s">
        <v>1399</v>
      </c>
      <c r="P1" s="1344" t="s">
        <v>1398</v>
      </c>
      <c r="Q1" s="1344" t="s">
        <v>277</v>
      </c>
      <c r="R1" s="1344" t="s">
        <v>1397</v>
      </c>
      <c r="S1" s="1344" t="s">
        <v>1396</v>
      </c>
      <c r="T1" s="1344" t="s">
        <v>1395</v>
      </c>
      <c r="U1" s="1344" t="s">
        <v>1394</v>
      </c>
      <c r="V1" s="1344" t="s">
        <v>1393</v>
      </c>
      <c r="W1" s="1344" t="s">
        <v>1392</v>
      </c>
      <c r="X1" s="1344" t="s">
        <v>1391</v>
      </c>
      <c r="Y1" s="1344" t="s">
        <v>1390</v>
      </c>
      <c r="Z1" s="1344" t="s">
        <v>1389</v>
      </c>
      <c r="AA1" s="1344" t="s">
        <v>1388</v>
      </c>
      <c r="AB1" s="1344" t="s">
        <v>1387</v>
      </c>
      <c r="AC1" s="1344" t="s">
        <v>1386</v>
      </c>
      <c r="AD1" s="1344" t="s">
        <v>1385</v>
      </c>
      <c r="AE1" s="1344" t="s">
        <v>1384</v>
      </c>
      <c r="AF1" s="1344" t="s">
        <v>278</v>
      </c>
      <c r="AG1" s="1344" t="s">
        <v>1383</v>
      </c>
      <c r="AH1" s="1344" t="s">
        <v>1382</v>
      </c>
      <c r="AI1" s="1344" t="s">
        <v>1381</v>
      </c>
      <c r="AJ1" s="1344" t="s">
        <v>1380</v>
      </c>
      <c r="AK1" s="1344" t="s">
        <v>1379</v>
      </c>
      <c r="AL1" s="1344" t="s">
        <v>1378</v>
      </c>
      <c r="AM1" s="1344" t="s">
        <v>1377</v>
      </c>
      <c r="AN1" s="1344" t="s">
        <v>1376</v>
      </c>
      <c r="AO1" s="1344" t="s">
        <v>1375</v>
      </c>
      <c r="AP1" s="1344" t="s">
        <v>1374</v>
      </c>
      <c r="AQ1" s="1344" t="s">
        <v>1373</v>
      </c>
      <c r="AR1" s="1344" t="s">
        <v>1372</v>
      </c>
      <c r="AS1" s="1344" t="s">
        <v>1371</v>
      </c>
      <c r="AT1" s="1344" t="s">
        <v>1370</v>
      </c>
      <c r="AU1" s="1344" t="s">
        <v>279</v>
      </c>
      <c r="AV1" s="1344" t="s">
        <v>1369</v>
      </c>
      <c r="AW1" s="1344" t="s">
        <v>1368</v>
      </c>
      <c r="AX1" s="1344" t="s">
        <v>1367</v>
      </c>
      <c r="AY1" s="1344" t="s">
        <v>1366</v>
      </c>
      <c r="AZ1" s="1344" t="s">
        <v>1365</v>
      </c>
      <c r="BA1" s="1344" t="s">
        <v>1364</v>
      </c>
      <c r="BB1" s="1344" t="s">
        <v>1363</v>
      </c>
      <c r="BC1" s="1344" t="s">
        <v>1362</v>
      </c>
      <c r="BD1" s="1344" t="s">
        <v>1361</v>
      </c>
      <c r="BE1" s="1344" t="s">
        <v>1360</v>
      </c>
      <c r="BF1" s="1344" t="s">
        <v>1359</v>
      </c>
      <c r="BG1" s="1344" t="s">
        <v>1358</v>
      </c>
      <c r="BH1" s="1344" t="s">
        <v>1357</v>
      </c>
      <c r="BI1" s="1344" t="s">
        <v>1356</v>
      </c>
      <c r="BJ1" s="1344" t="s">
        <v>280</v>
      </c>
      <c r="BK1" s="1344" t="s">
        <v>1355</v>
      </c>
      <c r="BL1" s="1344" t="s">
        <v>1354</v>
      </c>
      <c r="BM1" s="1344" t="s">
        <v>1353</v>
      </c>
      <c r="BN1" s="1344" t="s">
        <v>1352</v>
      </c>
      <c r="BO1" s="1344" t="s">
        <v>1351</v>
      </c>
      <c r="BP1" s="1344" t="s">
        <v>1350</v>
      </c>
      <c r="BQ1" s="1344" t="s">
        <v>1349</v>
      </c>
      <c r="BR1" s="1344" t="s">
        <v>1348</v>
      </c>
      <c r="BS1" s="1344" t="s">
        <v>1347</v>
      </c>
      <c r="BT1" s="1344" t="s">
        <v>1346</v>
      </c>
      <c r="BU1" s="1344" t="s">
        <v>1345</v>
      </c>
      <c r="BV1" s="1344" t="s">
        <v>1344</v>
      </c>
      <c r="BW1" s="1344" t="s">
        <v>1343</v>
      </c>
      <c r="BX1" s="1344" t="s">
        <v>1342</v>
      </c>
      <c r="BY1" s="1344" t="s">
        <v>281</v>
      </c>
      <c r="BZ1" s="1344" t="s">
        <v>1341</v>
      </c>
      <c r="CA1" s="1344" t="s">
        <v>1340</v>
      </c>
      <c r="CB1" s="1344" t="s">
        <v>1339</v>
      </c>
      <c r="CC1" s="1344" t="s">
        <v>1338</v>
      </c>
      <c r="CD1" s="1344" t="s">
        <v>1337</v>
      </c>
      <c r="CE1" s="1344" t="s">
        <v>1336</v>
      </c>
      <c r="CF1" s="1344" t="s">
        <v>1335</v>
      </c>
      <c r="CG1" s="1344" t="s">
        <v>1334</v>
      </c>
      <c r="CH1" s="1344" t="s">
        <v>1333</v>
      </c>
      <c r="CI1" s="1344" t="s">
        <v>1332</v>
      </c>
      <c r="CJ1" s="1344" t="s">
        <v>1331</v>
      </c>
      <c r="CK1" s="1344" t="s">
        <v>1330</v>
      </c>
      <c r="CL1" s="1344" t="s">
        <v>1329</v>
      </c>
      <c r="CM1" s="1344" t="s">
        <v>1328</v>
      </c>
      <c r="CN1" s="1344" t="s">
        <v>282</v>
      </c>
      <c r="CO1" s="1344" t="s">
        <v>1327</v>
      </c>
      <c r="CP1" s="1344" t="s">
        <v>1326</v>
      </c>
      <c r="CQ1" s="1344" t="s">
        <v>1325</v>
      </c>
      <c r="CR1" s="1344" t="s">
        <v>1324</v>
      </c>
      <c r="CS1" s="1344" t="s">
        <v>1323</v>
      </c>
      <c r="CT1" s="1344" t="s">
        <v>1322</v>
      </c>
      <c r="CU1" s="1344" t="s">
        <v>1321</v>
      </c>
      <c r="CV1" s="1344" t="s">
        <v>1320</v>
      </c>
      <c r="CW1" s="1344" t="s">
        <v>1319</v>
      </c>
      <c r="CX1" s="1344" t="s">
        <v>1318</v>
      </c>
      <c r="CY1" s="1344" t="s">
        <v>1317</v>
      </c>
      <c r="CZ1" s="1344" t="s">
        <v>1316</v>
      </c>
      <c r="DA1" s="1344" t="s">
        <v>1315</v>
      </c>
      <c r="DB1" s="1344" t="s">
        <v>1314</v>
      </c>
      <c r="DC1" s="1344" t="s">
        <v>283</v>
      </c>
      <c r="DD1" s="1344" t="s">
        <v>1313</v>
      </c>
      <c r="DE1" s="1344" t="s">
        <v>1312</v>
      </c>
      <c r="DF1" s="1344" t="s">
        <v>1311</v>
      </c>
      <c r="DG1" s="1344" t="s">
        <v>1310</v>
      </c>
      <c r="DH1" s="1344" t="s">
        <v>1309</v>
      </c>
      <c r="DI1" s="1344" t="s">
        <v>1308</v>
      </c>
      <c r="DJ1" s="1344" t="s">
        <v>1307</v>
      </c>
      <c r="DK1" s="1344" t="s">
        <v>1306</v>
      </c>
      <c r="DL1" s="1344" t="s">
        <v>1305</v>
      </c>
      <c r="DM1" s="1344" t="s">
        <v>1304</v>
      </c>
      <c r="DN1" s="1344" t="s">
        <v>1303</v>
      </c>
      <c r="DO1" s="1344" t="s">
        <v>1302</v>
      </c>
      <c r="DP1" s="1344" t="s">
        <v>1301</v>
      </c>
      <c r="DQ1" s="1344" t="s">
        <v>1300</v>
      </c>
    </row>
    <row r="2" spans="1:121" ht="16" x14ac:dyDescent="0.2">
      <c r="A2">
        <v>1962</v>
      </c>
      <c r="B2">
        <v>1</v>
      </c>
      <c r="C2">
        <v>2.6033727452158928E-2</v>
      </c>
      <c r="D2">
        <v>0.1006680354475975</v>
      </c>
      <c r="E2">
        <v>0</v>
      </c>
      <c r="F2">
        <v>1.5955695882439613E-2</v>
      </c>
      <c r="G2">
        <v>5.1004733890295029E-2</v>
      </c>
      <c r="H2">
        <v>3.6463100463151932E-2</v>
      </c>
      <c r="I2">
        <v>2.5226660072803497E-2</v>
      </c>
      <c r="J2">
        <v>5.2906688302755356E-2</v>
      </c>
      <c r="K2">
        <v>0.61143338680267334</v>
      </c>
      <c r="L2">
        <v>8.0307960510253906E-2</v>
      </c>
      <c r="M2">
        <v>2.0558908581733704E-2</v>
      </c>
      <c r="N2">
        <v>1.5904191881418228E-2</v>
      </c>
      <c r="O2">
        <v>6.1583023518323898E-2</v>
      </c>
      <c r="P2">
        <v>1.8724936991930008E-2</v>
      </c>
      <c r="Q2">
        <v>0.80460333824157715</v>
      </c>
      <c r="R2">
        <v>2.4852491915225983E-2</v>
      </c>
      <c r="S2">
        <v>9.6100397408008575E-2</v>
      </c>
      <c r="T2">
        <v>0</v>
      </c>
      <c r="U2">
        <v>1.7346443608403206E-2</v>
      </c>
      <c r="V2">
        <v>4.2853564023971558E-2</v>
      </c>
      <c r="W2">
        <v>3.2620403915643692E-2</v>
      </c>
      <c r="X2">
        <v>2.4166382849216461E-2</v>
      </c>
      <c r="Y2">
        <v>2.064969390630722E-2</v>
      </c>
      <c r="Z2">
        <v>0.47601217031478882</v>
      </c>
      <c r="AA2">
        <v>7.0001833140850067E-2</v>
      </c>
      <c r="AB2">
        <v>1.7324572429060936E-2</v>
      </c>
      <c r="AC2">
        <v>1.529583428055048E-2</v>
      </c>
      <c r="AD2">
        <v>5.2003510296344757E-2</v>
      </c>
      <c r="AE2">
        <v>1.7998320981860161E-2</v>
      </c>
      <c r="AF2">
        <v>0.35908210277557373</v>
      </c>
      <c r="AG2">
        <v>2.1160811185836792E-2</v>
      </c>
      <c r="AH2">
        <v>8.1825293600559235E-2</v>
      </c>
      <c r="AI2">
        <v>0</v>
      </c>
      <c r="AJ2">
        <v>1.6765154898166656E-2</v>
      </c>
      <c r="AK2">
        <v>2.2482458502054214E-2</v>
      </c>
      <c r="AL2">
        <v>2.4079766124486923E-2</v>
      </c>
      <c r="AM2">
        <v>1.4238708652555943E-2</v>
      </c>
      <c r="AN2">
        <v>7.0754215121269226E-3</v>
      </c>
      <c r="AO2">
        <v>0.12274836003780365</v>
      </c>
      <c r="AP2">
        <v>4.8706132918596268E-2</v>
      </c>
      <c r="AQ2">
        <v>1.1106977239251137E-2</v>
      </c>
      <c r="AR2">
        <v>1.2972788885235786E-2</v>
      </c>
      <c r="AS2">
        <v>3.3577583730220795E-2</v>
      </c>
      <c r="AT2">
        <v>1.5128550119698048E-2</v>
      </c>
      <c r="AU2">
        <v>0.2605900764465332</v>
      </c>
      <c r="AV2">
        <v>1.9047578796744347E-2</v>
      </c>
      <c r="AW2">
        <v>7.3653772473335266E-2</v>
      </c>
      <c r="AX2">
        <v>0</v>
      </c>
      <c r="AY2">
        <v>1.3737252913415432E-2</v>
      </c>
      <c r="AZ2">
        <v>1.6196839511394501E-2</v>
      </c>
      <c r="BA2">
        <v>2.0492188632488251E-2</v>
      </c>
      <c r="BB2">
        <v>9.9353836849331856E-3</v>
      </c>
      <c r="BC2">
        <v>4.3762316927313805E-3</v>
      </c>
      <c r="BD2">
        <v>6.2793247401714325E-2</v>
      </c>
      <c r="BE2">
        <v>4.0357571095228195E-2</v>
      </c>
      <c r="BF2">
        <v>8.8800359517335892E-3</v>
      </c>
      <c r="BG2">
        <v>1.1612153612077236E-2</v>
      </c>
      <c r="BH2">
        <v>2.6914734393358231E-2</v>
      </c>
      <c r="BI2">
        <v>1.3442836701869965E-2</v>
      </c>
      <c r="BJ2">
        <v>0.12657356262207031</v>
      </c>
      <c r="BK2">
        <v>1.3548839837312698E-2</v>
      </c>
      <c r="BL2">
        <v>5.2391078323125839E-2</v>
      </c>
      <c r="BM2">
        <v>0</v>
      </c>
      <c r="BN2">
        <v>6.8972175940871239E-3</v>
      </c>
      <c r="BO2">
        <v>7.0066973567008972E-3</v>
      </c>
      <c r="BP2">
        <v>9.9560031667351723E-3</v>
      </c>
      <c r="BQ2">
        <v>2.8110882267355919E-3</v>
      </c>
      <c r="BR2">
        <v>1.0799358133226633E-3</v>
      </c>
      <c r="BS2">
        <v>1.5385111793875694E-2</v>
      </c>
      <c r="BT2">
        <v>1.749759167432785E-2</v>
      </c>
      <c r="BU2">
        <v>3.4452585969120264E-3</v>
      </c>
      <c r="BV2">
        <v>6.5107443369925022E-3</v>
      </c>
      <c r="BW2">
        <v>1.0491251945495605E-2</v>
      </c>
      <c r="BX2">
        <v>7.0063392631709576E-3</v>
      </c>
      <c r="BY2">
        <v>9.1309346258640289E-2</v>
      </c>
      <c r="BZ2">
        <v>1.1264313943684101E-2</v>
      </c>
      <c r="CA2">
        <v>4.3557200580835342E-2</v>
      </c>
      <c r="CB2">
        <v>0</v>
      </c>
      <c r="CC2">
        <v>4.7745341435074806E-3</v>
      </c>
      <c r="CD2">
        <v>4.7828759998083115E-3</v>
      </c>
      <c r="CE2">
        <v>6.3228392973542213E-3</v>
      </c>
      <c r="CF2">
        <v>1.5016734832897782E-3</v>
      </c>
      <c r="CG2">
        <v>5.2493781549856067E-4</v>
      </c>
      <c r="CH2">
        <v>8.6493678390979767E-3</v>
      </c>
      <c r="CI2">
        <v>9.9315997213125229E-3</v>
      </c>
      <c r="CJ2">
        <v>1.7765574157238007E-3</v>
      </c>
      <c r="CK2">
        <v>4.5462818816304207E-3</v>
      </c>
      <c r="CL2">
        <v>5.4149767383933067E-3</v>
      </c>
      <c r="CM2">
        <v>4.5166229829192162E-3</v>
      </c>
      <c r="CN2">
        <v>4.2700227349996567E-2</v>
      </c>
      <c r="CO2">
        <v>6.6595715470612049E-3</v>
      </c>
      <c r="CP2">
        <v>2.5751439854502678E-2</v>
      </c>
      <c r="CQ2">
        <v>0</v>
      </c>
      <c r="CR2">
        <v>1.9152865279465914E-3</v>
      </c>
      <c r="CS2">
        <v>1.7870126757770777E-3</v>
      </c>
      <c r="CT2">
        <v>1.9705474842339754E-3</v>
      </c>
      <c r="CU2">
        <v>4.500512732192874E-4</v>
      </c>
      <c r="CV2">
        <v>8.7788204837124795E-5</v>
      </c>
      <c r="CW2">
        <v>2.2954430896788836E-3</v>
      </c>
      <c r="CX2">
        <v>1.7830890137702227E-3</v>
      </c>
      <c r="CY2">
        <v>2.499359252396971E-4</v>
      </c>
      <c r="CZ2">
        <v>1.7206115880981088E-3</v>
      </c>
      <c r="DA2">
        <v>7.6232827268540859E-4</v>
      </c>
      <c r="DB2">
        <v>1.0207607410848141E-3</v>
      </c>
      <c r="DC2">
        <v>1.4403657056391239E-2</v>
      </c>
      <c r="DD2">
        <v>2.5760242715477943E-3</v>
      </c>
      <c r="DE2">
        <v>9.9610518664121628E-3</v>
      </c>
      <c r="DF2">
        <v>0</v>
      </c>
      <c r="DG2">
        <v>4.6234286855906248E-4</v>
      </c>
      <c r="DH2">
        <v>4.2232393752783537E-4</v>
      </c>
      <c r="DI2">
        <v>4.5464199502021074E-4</v>
      </c>
      <c r="DJ2">
        <v>7.6786520367022604E-5</v>
      </c>
      <c r="DK2">
        <v>-1.3815726561006159E-5</v>
      </c>
      <c r="DL2">
        <v>3.190538554918021E-4</v>
      </c>
      <c r="DM2">
        <v>1.4524761354550719E-4</v>
      </c>
      <c r="DN2">
        <v>2.2438274754676968E-5</v>
      </c>
      <c r="DO2">
        <v>4.3220372754149139E-4</v>
      </c>
      <c r="DP2">
        <v>6.8551868025679141E-5</v>
      </c>
      <c r="DQ2">
        <v>7.6695745519828051E-5</v>
      </c>
    </row>
    <row r="3" spans="1:121" ht="16" x14ac:dyDescent="0.2">
      <c r="A3">
        <v>1964</v>
      </c>
      <c r="B3">
        <v>1</v>
      </c>
      <c r="C3">
        <v>2.7371719479560852E-2</v>
      </c>
      <c r="D3">
        <v>0.10522504150867462</v>
      </c>
      <c r="E3">
        <v>0</v>
      </c>
      <c r="F3">
        <v>1.8349073827266693E-2</v>
      </c>
      <c r="G3">
        <v>4.9046806991100311E-2</v>
      </c>
      <c r="H3">
        <v>3.4304797649383545E-2</v>
      </c>
      <c r="I3">
        <v>2.8714567422866821E-2</v>
      </c>
      <c r="J3">
        <v>5.5895037949085236E-2</v>
      </c>
      <c r="K3">
        <v>0.6059080958366394</v>
      </c>
      <c r="L3">
        <v>7.5184866786003113E-2</v>
      </c>
      <c r="M3">
        <v>1.8980199471116066E-2</v>
      </c>
      <c r="N3">
        <v>1.5324598178267479E-2</v>
      </c>
      <c r="O3">
        <v>5.7200737297534943E-2</v>
      </c>
      <c r="P3">
        <v>1.7984127625823021E-2</v>
      </c>
      <c r="Q3">
        <v>0.8132593035697937</v>
      </c>
      <c r="R3">
        <v>2.6352377608418465E-2</v>
      </c>
      <c r="S3">
        <v>0.10130638629198074</v>
      </c>
      <c r="T3">
        <v>0</v>
      </c>
      <c r="U3">
        <v>1.9533613696694374E-2</v>
      </c>
      <c r="V3">
        <v>4.1702099144458771E-2</v>
      </c>
      <c r="W3">
        <v>3.1014610081911087E-2</v>
      </c>
      <c r="X3">
        <v>2.7436234056949615E-2</v>
      </c>
      <c r="Y3">
        <v>3.3973146229982376E-2</v>
      </c>
      <c r="Z3">
        <v>0.46565771102905273</v>
      </c>
      <c r="AA3">
        <v>6.6283151507377625E-2</v>
      </c>
      <c r="AB3">
        <v>1.6143959015607834E-2</v>
      </c>
      <c r="AC3">
        <v>1.4870651066303253E-2</v>
      </c>
      <c r="AD3">
        <v>4.8789858818054199E-2</v>
      </c>
      <c r="AE3">
        <v>1.7493290826678276E-2</v>
      </c>
      <c r="AF3">
        <v>0.36813849210739136</v>
      </c>
      <c r="AG3">
        <v>2.2490320727229118E-2</v>
      </c>
      <c r="AH3">
        <v>8.6459487676620483E-2</v>
      </c>
      <c r="AI3">
        <v>0</v>
      </c>
      <c r="AJ3">
        <v>1.7313117161393166E-2</v>
      </c>
      <c r="AK3">
        <v>2.209383063018322E-2</v>
      </c>
      <c r="AL3">
        <v>2.3212848231196404E-2</v>
      </c>
      <c r="AM3">
        <v>1.6274288296699524E-2</v>
      </c>
      <c r="AN3">
        <v>1.4853355474770069E-2</v>
      </c>
      <c r="AO3">
        <v>0.11849191784858704</v>
      </c>
      <c r="AP3">
        <v>4.6949326992034912E-2</v>
      </c>
      <c r="AQ3">
        <v>1.0537194088101387E-2</v>
      </c>
      <c r="AR3">
        <v>1.2675654143095016E-2</v>
      </c>
      <c r="AS3">
        <v>3.2101660966873169E-2</v>
      </c>
      <c r="AT3">
        <v>1.4847664162516594E-2</v>
      </c>
      <c r="AU3">
        <v>0.2678762674331665</v>
      </c>
      <c r="AV3">
        <v>2.0306171849370003E-2</v>
      </c>
      <c r="AW3">
        <v>7.8062973916530609E-2</v>
      </c>
      <c r="AX3">
        <v>0</v>
      </c>
      <c r="AY3">
        <v>1.4174141921103001E-2</v>
      </c>
      <c r="AZ3">
        <v>1.574285514652729E-2</v>
      </c>
      <c r="BA3">
        <v>1.9661072641611099E-2</v>
      </c>
      <c r="BB3">
        <v>1.1410613544285297E-2</v>
      </c>
      <c r="BC3">
        <v>9.9740615114569664E-3</v>
      </c>
      <c r="BD3">
        <v>6.0057703405618668E-2</v>
      </c>
      <c r="BE3">
        <v>3.8486659526824951E-2</v>
      </c>
      <c r="BF3">
        <v>8.240032009780407E-3</v>
      </c>
      <c r="BG3">
        <v>1.1421039700508118E-2</v>
      </c>
      <c r="BH3">
        <v>2.51808762550354E-2</v>
      </c>
      <c r="BI3">
        <v>1.3305784203112125E-2</v>
      </c>
      <c r="BJ3">
        <v>0.12939763069152832</v>
      </c>
      <c r="BK3">
        <v>1.4267398044466972E-2</v>
      </c>
      <c r="BL3">
        <v>5.4848127067089081E-2</v>
      </c>
      <c r="BM3">
        <v>0</v>
      </c>
      <c r="BN3">
        <v>6.2318765558302402E-3</v>
      </c>
      <c r="BO3">
        <v>6.1400900594890118E-3</v>
      </c>
      <c r="BP3">
        <v>1.0072828270494938E-2</v>
      </c>
      <c r="BQ3">
        <v>2.9936411883682013E-3</v>
      </c>
      <c r="BR3">
        <v>3.0894919764250517E-3</v>
      </c>
      <c r="BS3">
        <v>1.436697319149971E-2</v>
      </c>
      <c r="BT3">
        <v>1.7387200146913528E-2</v>
      </c>
      <c r="BU3">
        <v>3.1715179793536663E-3</v>
      </c>
      <c r="BV3">
        <v>6.9013098254799843E-3</v>
      </c>
      <c r="BW3">
        <v>9.7412280738353729E-3</v>
      </c>
      <c r="BX3">
        <v>7.6459725387394428E-3</v>
      </c>
      <c r="BY3">
        <v>9.3879938125610352E-2</v>
      </c>
      <c r="BZ3">
        <v>1.1860012076795101E-2</v>
      </c>
      <c r="CA3">
        <v>4.5593418180942535E-2</v>
      </c>
      <c r="CB3">
        <v>0</v>
      </c>
      <c r="CC3">
        <v>4.3296907097101212E-3</v>
      </c>
      <c r="CD3">
        <v>4.0166266262531281E-3</v>
      </c>
      <c r="CE3">
        <v>6.3337786123156548E-3</v>
      </c>
      <c r="CF3">
        <v>1.7648560460656881E-3</v>
      </c>
      <c r="CG3">
        <v>1.9090963760390878E-3</v>
      </c>
      <c r="CH3">
        <v>8.2130366936326027E-3</v>
      </c>
      <c r="CI3">
        <v>9.8594231531023979E-3</v>
      </c>
      <c r="CJ3">
        <v>1.6226101433858275E-3</v>
      </c>
      <c r="CK3">
        <v>4.7111683525145054E-3</v>
      </c>
      <c r="CL3">
        <v>4.9885977059602737E-3</v>
      </c>
      <c r="CM3">
        <v>4.8708254471421242E-3</v>
      </c>
      <c r="CN3">
        <v>4.4578112661838531E-2</v>
      </c>
      <c r="CO3">
        <v>7.0749917067587376E-3</v>
      </c>
      <c r="CP3">
        <v>2.7198374271392822E-2</v>
      </c>
      <c r="CQ3">
        <v>0</v>
      </c>
      <c r="CR3">
        <v>1.6560475341975689E-3</v>
      </c>
      <c r="CS3">
        <v>1.2526288628578186E-3</v>
      </c>
      <c r="CT3">
        <v>2.0812340080738068E-3</v>
      </c>
      <c r="CU3">
        <v>4.895247402600944E-4</v>
      </c>
      <c r="CV3">
        <v>4.8519342090003192E-4</v>
      </c>
      <c r="CW3">
        <v>2.2853217087686062E-3</v>
      </c>
      <c r="CX3">
        <v>2.0547972526401281E-3</v>
      </c>
      <c r="CY3">
        <v>2.9039592482149601E-4</v>
      </c>
      <c r="CZ3">
        <v>1.7908379668369889E-3</v>
      </c>
      <c r="DA3">
        <v>8.936993544921279E-4</v>
      </c>
      <c r="DB3">
        <v>1.1610978981480002E-3</v>
      </c>
      <c r="DC3">
        <v>1.5594484284520149E-2</v>
      </c>
      <c r="DD3">
        <v>2.8561525978147984E-3</v>
      </c>
      <c r="DE3">
        <v>1.0979901067912579E-2</v>
      </c>
      <c r="DF3">
        <v>0</v>
      </c>
      <c r="DG3">
        <v>3.7474639248102903E-4</v>
      </c>
      <c r="DH3">
        <v>2.8539926279336214E-4</v>
      </c>
      <c r="DI3">
        <v>4.7319813165813684E-4</v>
      </c>
      <c r="DJ3">
        <v>9.1541456640698016E-5</v>
      </c>
      <c r="DK3">
        <v>7.1202623075805604E-5</v>
      </c>
      <c r="DL3">
        <v>3.0929408967494965E-4</v>
      </c>
      <c r="DM3">
        <v>1.5304810949601233E-4</v>
      </c>
      <c r="DN3">
        <v>2.4242290237452835E-5</v>
      </c>
      <c r="DO3">
        <v>4.4895586324855685E-4</v>
      </c>
      <c r="DP3">
        <v>7.4711599154397845E-5</v>
      </c>
      <c r="DQ3">
        <v>7.8336503065656871E-5</v>
      </c>
    </row>
    <row r="4" spans="1:121" ht="16" x14ac:dyDescent="0.2">
      <c r="A4">
        <v>1966</v>
      </c>
      <c r="B4">
        <v>1</v>
      </c>
      <c r="C4">
        <v>2.6074158027768135E-2</v>
      </c>
      <c r="D4">
        <v>0.10863053053617477</v>
      </c>
      <c r="E4">
        <v>1.2583532952703536E-4</v>
      </c>
      <c r="F4">
        <v>1.9670674577355385E-2</v>
      </c>
      <c r="G4">
        <v>4.5338727533817291E-2</v>
      </c>
      <c r="H4">
        <v>3.1952578574419022E-2</v>
      </c>
      <c r="I4">
        <v>3.0907060950994492E-2</v>
      </c>
      <c r="J4">
        <v>6.067749485373497E-2</v>
      </c>
      <c r="K4">
        <v>0.60340553522109985</v>
      </c>
      <c r="L4">
        <v>7.3217406868934631E-2</v>
      </c>
      <c r="M4">
        <v>1.80532056838274E-2</v>
      </c>
      <c r="N4">
        <v>1.3899373821914196E-2</v>
      </c>
      <c r="O4">
        <v>5.6881394237279892E-2</v>
      </c>
      <c r="P4">
        <v>1.6336008906364441E-2</v>
      </c>
      <c r="Q4">
        <v>0.80402839183807373</v>
      </c>
      <c r="R4">
        <v>2.5027723982930183E-2</v>
      </c>
      <c r="S4">
        <v>0.10427086055278778</v>
      </c>
      <c r="T4">
        <v>1.1717162851709872E-4</v>
      </c>
      <c r="U4">
        <v>2.0594140514731407E-2</v>
      </c>
      <c r="V4">
        <v>3.8070004433393478E-2</v>
      </c>
      <c r="W4">
        <v>2.9013579711318016E-2</v>
      </c>
      <c r="X4">
        <v>2.9322957620024681E-2</v>
      </c>
      <c r="Y4">
        <v>3.8467958569526672E-2</v>
      </c>
      <c r="Z4">
        <v>0.45434269309043884</v>
      </c>
      <c r="AA4">
        <v>6.4801283180713654E-2</v>
      </c>
      <c r="AB4">
        <v>1.550825871527195E-2</v>
      </c>
      <c r="AC4">
        <v>1.3505320996046066E-2</v>
      </c>
      <c r="AD4">
        <v>4.8942923545837402E-2</v>
      </c>
      <c r="AE4">
        <v>1.5858357772231102E-2</v>
      </c>
      <c r="AF4">
        <v>0.36145606637001038</v>
      </c>
      <c r="AG4">
        <v>2.1108606830239296E-2</v>
      </c>
      <c r="AH4">
        <v>8.7942980229854584E-2</v>
      </c>
      <c r="AI4">
        <v>8.7318301666527987E-5</v>
      </c>
      <c r="AJ4">
        <v>1.74446702003479E-2</v>
      </c>
      <c r="AK4">
        <v>1.9394498318433762E-2</v>
      </c>
      <c r="AL4">
        <v>2.1705999970436096E-2</v>
      </c>
      <c r="AM4">
        <v>1.5781870111823082E-2</v>
      </c>
      <c r="AN4">
        <v>1.6581058502197266E-2</v>
      </c>
      <c r="AO4">
        <v>0.11582230031490326</v>
      </c>
      <c r="AP4">
        <v>4.5586768537759781E-2</v>
      </c>
      <c r="AQ4">
        <v>1.0134415701031685E-2</v>
      </c>
      <c r="AR4">
        <v>1.1571583338081837E-2</v>
      </c>
      <c r="AS4">
        <v>3.2186269760131836E-2</v>
      </c>
      <c r="AT4">
        <v>1.340049784630537E-2</v>
      </c>
      <c r="AU4">
        <v>0.26328638195991516</v>
      </c>
      <c r="AV4">
        <v>1.9095581024885178E-2</v>
      </c>
      <c r="AW4">
        <v>7.9556286334991455E-2</v>
      </c>
      <c r="AX4">
        <v>7.569102308480069E-5</v>
      </c>
      <c r="AY4">
        <v>1.3955261558294296E-2</v>
      </c>
      <c r="AZ4">
        <v>1.3663057237863541E-2</v>
      </c>
      <c r="BA4">
        <v>1.830243319272995E-2</v>
      </c>
      <c r="BB4">
        <v>1.0652096942067146E-2</v>
      </c>
      <c r="BC4">
        <v>1.10639538615942E-2</v>
      </c>
      <c r="BD4">
        <v>5.9881363064050674E-2</v>
      </c>
      <c r="BE4">
        <v>3.7040654569864273E-2</v>
      </c>
      <c r="BF4">
        <v>7.9014739021658897E-3</v>
      </c>
      <c r="BG4">
        <v>1.0400958359241486E-2</v>
      </c>
      <c r="BH4">
        <v>2.5163853541016579E-2</v>
      </c>
      <c r="BI4">
        <v>1.1876801960170269E-2</v>
      </c>
      <c r="BJ4">
        <v>0.12819424271583557</v>
      </c>
      <c r="BK4">
        <v>1.3660463504493237E-2</v>
      </c>
      <c r="BL4">
        <v>5.6912418454885483E-2</v>
      </c>
      <c r="BM4">
        <v>3.1216477509588003E-5</v>
      </c>
      <c r="BN4">
        <v>6.5539451315999031E-3</v>
      </c>
      <c r="BO4">
        <v>5.4455986246466637E-3</v>
      </c>
      <c r="BP4">
        <v>9.2241698876023293E-3</v>
      </c>
      <c r="BQ4">
        <v>2.5560702197253704E-3</v>
      </c>
      <c r="BR4">
        <v>3.5117035731673241E-3</v>
      </c>
      <c r="BS4">
        <v>1.4017959125339985E-2</v>
      </c>
      <c r="BT4">
        <v>1.6280693933367729E-2</v>
      </c>
      <c r="BU4">
        <v>3.1179981306195259E-3</v>
      </c>
      <c r="BV4">
        <v>6.1061717569828033E-3</v>
      </c>
      <c r="BW4">
        <v>9.9757127463817596E-3</v>
      </c>
      <c r="BX4">
        <v>6.3049816526472569E-3</v>
      </c>
      <c r="BY4">
        <v>9.3473486602306366E-2</v>
      </c>
      <c r="BZ4">
        <v>1.1139795184135437E-2</v>
      </c>
      <c r="CA4">
        <v>4.6410772949457169E-2</v>
      </c>
      <c r="CB4">
        <v>1.9615999917732552E-5</v>
      </c>
      <c r="CC4">
        <v>4.5403842814266682E-3</v>
      </c>
      <c r="CD4">
        <v>3.6197591107338667E-3</v>
      </c>
      <c r="CE4">
        <v>6.0915346257388592E-3</v>
      </c>
      <c r="CF4">
        <v>1.60057726316154E-3</v>
      </c>
      <c r="CG4">
        <v>2.047285670414567E-3</v>
      </c>
      <c r="CH4">
        <v>8.4091946482658386E-3</v>
      </c>
      <c r="CI4">
        <v>9.5945671200752258E-3</v>
      </c>
      <c r="CJ4">
        <v>1.73516187351197E-3</v>
      </c>
      <c r="CK4">
        <v>4.3563726358115673E-3</v>
      </c>
      <c r="CL4">
        <v>5.5571445263922215E-3</v>
      </c>
      <c r="CM4">
        <v>4.0374230593442917E-3</v>
      </c>
      <c r="CN4">
        <v>4.5336969196796417E-2</v>
      </c>
      <c r="CO4">
        <v>6.6653038375079632E-3</v>
      </c>
      <c r="CP4">
        <v>2.776908315718174E-2</v>
      </c>
      <c r="CQ4">
        <v>8.1145653894054703E-6</v>
      </c>
      <c r="CR4">
        <v>1.9482584903016686E-3</v>
      </c>
      <c r="CS4">
        <v>1.5267593553289771E-3</v>
      </c>
      <c r="CT4">
        <v>2.1803067065775394E-3</v>
      </c>
      <c r="CU4">
        <v>4.2907599708996713E-4</v>
      </c>
      <c r="CV4">
        <v>6.1048497445881367E-4</v>
      </c>
      <c r="CW4">
        <v>2.3068031296133995E-3</v>
      </c>
      <c r="CX4">
        <v>1.8927768105641007E-3</v>
      </c>
      <c r="CY4">
        <v>2.939104160759598E-4</v>
      </c>
      <c r="CZ4">
        <v>1.8863962031900883E-3</v>
      </c>
      <c r="DA4">
        <v>9.4308628467842937E-4</v>
      </c>
      <c r="DB4">
        <v>9.4969046767801046E-4</v>
      </c>
      <c r="DC4">
        <v>1.6008919104933739E-2</v>
      </c>
      <c r="DD4">
        <v>2.6831459254026413E-3</v>
      </c>
      <c r="DE4">
        <v>1.1178561486303806E-2</v>
      </c>
      <c r="DF4">
        <v>2.4705320811335696E-6</v>
      </c>
      <c r="DG4">
        <v>5.4986809846013784E-4</v>
      </c>
      <c r="DH4">
        <v>3.4376067924313247E-4</v>
      </c>
      <c r="DI4">
        <v>5.664540221914649E-4</v>
      </c>
      <c r="DJ4">
        <v>5.6669981859158725E-5</v>
      </c>
      <c r="DK4">
        <v>1.3706840400118381E-4</v>
      </c>
      <c r="DL4">
        <v>3.2720438321121037E-4</v>
      </c>
      <c r="DM4">
        <v>1.6371627862099558E-4</v>
      </c>
      <c r="DN4">
        <v>3.0034470910322852E-5</v>
      </c>
      <c r="DO4">
        <v>5.3641956765204668E-4</v>
      </c>
      <c r="DP4">
        <v>9.6552845207042992E-5</v>
      </c>
      <c r="DQ4">
        <v>6.7163426137994975E-5</v>
      </c>
    </row>
    <row r="5" spans="1:121" ht="16" x14ac:dyDescent="0.2">
      <c r="A5">
        <v>1967</v>
      </c>
      <c r="B5">
        <v>1</v>
      </c>
      <c r="C5">
        <v>2.5239132344722748E-2</v>
      </c>
      <c r="D5">
        <v>9.9218055605888367E-2</v>
      </c>
      <c r="E5">
        <v>1.3522134395316243E-4</v>
      </c>
      <c r="F5">
        <v>2.231011725962162E-2</v>
      </c>
      <c r="G5">
        <v>4.5902326703071594E-2</v>
      </c>
      <c r="H5">
        <v>3.1271155923604965E-2</v>
      </c>
      <c r="I5">
        <v>3.1184498220682144E-2</v>
      </c>
      <c r="J5">
        <v>6.2409147620201111E-2</v>
      </c>
      <c r="K5">
        <v>0.61255854368209839</v>
      </c>
      <c r="L5">
        <v>6.9771803915500641E-2</v>
      </c>
      <c r="M5">
        <v>1.7574597150087357E-2</v>
      </c>
      <c r="N5">
        <v>1.3696559704840183E-2</v>
      </c>
      <c r="O5">
        <v>5.3780339658260345E-2</v>
      </c>
      <c r="P5">
        <v>1.5991469845175743E-2</v>
      </c>
      <c r="Q5">
        <v>0.79097753763198853</v>
      </c>
      <c r="R5">
        <v>2.4132208898663521E-2</v>
      </c>
      <c r="S5">
        <v>9.486660361289978E-2</v>
      </c>
      <c r="T5">
        <v>1.2416446406859905E-4</v>
      </c>
      <c r="U5">
        <v>2.2393209859728813E-2</v>
      </c>
      <c r="V5">
        <v>3.8866773247718811E-2</v>
      </c>
      <c r="W5">
        <v>2.8293199837207794E-2</v>
      </c>
      <c r="X5">
        <v>2.9616905376315117E-2</v>
      </c>
      <c r="Y5">
        <v>3.2337624579668045E-2</v>
      </c>
      <c r="Z5">
        <v>0.45870882272720337</v>
      </c>
      <c r="AA5">
        <v>6.1638008803129196E-2</v>
      </c>
      <c r="AB5">
        <v>1.5066220425069332E-2</v>
      </c>
      <c r="AC5">
        <v>1.3226978480815887E-2</v>
      </c>
      <c r="AD5">
        <v>4.6234741806983948E-2</v>
      </c>
      <c r="AE5">
        <v>1.5403267927467823E-2</v>
      </c>
      <c r="AF5">
        <v>0.35045772790908813</v>
      </c>
      <c r="AG5">
        <v>2.0115872845053673E-2</v>
      </c>
      <c r="AH5">
        <v>7.9077906906604767E-2</v>
      </c>
      <c r="AI5">
        <v>9.9063654488418251E-5</v>
      </c>
      <c r="AJ5">
        <v>1.7984895035624504E-2</v>
      </c>
      <c r="AK5">
        <v>1.8961351364850998E-2</v>
      </c>
      <c r="AL5">
        <v>2.1124940365552902E-2</v>
      </c>
      <c r="AM5">
        <v>1.5591206029057503E-2</v>
      </c>
      <c r="AN5">
        <v>1.2071511708199978E-2</v>
      </c>
      <c r="AO5">
        <v>0.12173947691917419</v>
      </c>
      <c r="AP5">
        <v>4.3691519647836685E-2</v>
      </c>
      <c r="AQ5">
        <v>1.0011797770857811E-2</v>
      </c>
      <c r="AR5">
        <v>1.1113143526017666E-2</v>
      </c>
      <c r="AS5">
        <v>3.0993930995464325E-2</v>
      </c>
      <c r="AT5">
        <v>1.2697587721049786E-2</v>
      </c>
      <c r="AU5">
        <v>0.25373369455337524</v>
      </c>
      <c r="AV5">
        <v>1.8275318667292595E-2</v>
      </c>
      <c r="AW5">
        <v>7.1842469274997711E-2</v>
      </c>
      <c r="AX5">
        <v>8.5714418673887849E-5</v>
      </c>
      <c r="AY5">
        <v>1.4503348618745804E-2</v>
      </c>
      <c r="AZ5">
        <v>1.3567732647061348E-2</v>
      </c>
      <c r="BA5">
        <v>1.7977779731154442E-2</v>
      </c>
      <c r="BB5">
        <v>1.0178033262491226E-2</v>
      </c>
      <c r="BC5">
        <v>7.5087319128215313E-3</v>
      </c>
      <c r="BD5">
        <v>6.3672162592411041E-2</v>
      </c>
      <c r="BE5">
        <v>3.6122407764196396E-2</v>
      </c>
      <c r="BF5">
        <v>8.027566596865654E-3</v>
      </c>
      <c r="BG5">
        <v>9.9502140656113625E-3</v>
      </c>
      <c r="BH5">
        <v>2.4940023198723793E-2</v>
      </c>
      <c r="BI5">
        <v>1.1182385496795177E-2</v>
      </c>
      <c r="BJ5">
        <v>0.1223374679684639</v>
      </c>
      <c r="BK5">
        <v>1.2873141095042229E-2</v>
      </c>
      <c r="BL5">
        <v>5.0605859607458115E-2</v>
      </c>
      <c r="BM5">
        <v>3.741951150004752E-5</v>
      </c>
      <c r="BN5">
        <v>7.0382431149482727E-3</v>
      </c>
      <c r="BO5">
        <v>5.5132079869508743E-3</v>
      </c>
      <c r="BP5">
        <v>9.638369083404541E-3</v>
      </c>
      <c r="BQ5">
        <v>2.3487510625272989E-3</v>
      </c>
      <c r="BR5">
        <v>1.9973535090684891E-3</v>
      </c>
      <c r="BS5">
        <v>1.5603835694491863E-2</v>
      </c>
      <c r="BT5">
        <v>1.6681287437677383E-2</v>
      </c>
      <c r="BU5">
        <v>3.2741485629230738E-3</v>
      </c>
      <c r="BV5">
        <v>6.3642207533121109E-3</v>
      </c>
      <c r="BW5">
        <v>1.0240416973829269E-2</v>
      </c>
      <c r="BX5">
        <v>6.4408699981868267E-3</v>
      </c>
      <c r="BY5">
        <v>8.871663361787796E-2</v>
      </c>
      <c r="BZ5">
        <v>1.0541356168687344E-2</v>
      </c>
      <c r="CA5">
        <v>4.143933579325676E-2</v>
      </c>
      <c r="CB5">
        <v>2.5442544938414358E-5</v>
      </c>
      <c r="CC5">
        <v>4.9072788096964359E-3</v>
      </c>
      <c r="CD5">
        <v>3.8197492249310017E-3</v>
      </c>
      <c r="CE5">
        <v>6.3718180172145367E-3</v>
      </c>
      <c r="CF5">
        <v>1.4545781305059791E-3</v>
      </c>
      <c r="CG5">
        <v>1.2904285686090589E-3</v>
      </c>
      <c r="CH5">
        <v>9.1256313025951385E-3</v>
      </c>
      <c r="CI5">
        <v>9.7410138696432114E-3</v>
      </c>
      <c r="CJ5">
        <v>1.7817482585087419E-3</v>
      </c>
      <c r="CK5">
        <v>4.5900694094598293E-3</v>
      </c>
      <c r="CL5">
        <v>5.5829077027738094E-3</v>
      </c>
      <c r="CM5">
        <v>4.1581061668694019E-3</v>
      </c>
      <c r="CN5">
        <v>4.18131984770298E-2</v>
      </c>
      <c r="CO5">
        <v>6.2116235494613647E-3</v>
      </c>
      <c r="CP5">
        <v>2.4418637156486511E-2</v>
      </c>
      <c r="CQ5">
        <v>9.1661131591536105E-6</v>
      </c>
      <c r="CR5">
        <v>2.1476740948855877E-3</v>
      </c>
      <c r="CS5">
        <v>1.3295607641339302E-3</v>
      </c>
      <c r="CT5">
        <v>2.4338485673069954E-3</v>
      </c>
      <c r="CU5">
        <v>4.4622312998399138E-4</v>
      </c>
      <c r="CV5">
        <v>4.6620532521046698E-4</v>
      </c>
      <c r="CW5">
        <v>2.3481161333620548E-3</v>
      </c>
      <c r="CX5">
        <v>2.0021444652229548E-3</v>
      </c>
      <c r="CY5">
        <v>3.2785878283903003E-4</v>
      </c>
      <c r="CZ5">
        <v>2.1059897262603045E-3</v>
      </c>
      <c r="DA5">
        <v>1.0297007393091917E-3</v>
      </c>
      <c r="DB5">
        <v>9.7244378412142396E-4</v>
      </c>
      <c r="DC5">
        <v>1.4092073775827885E-2</v>
      </c>
      <c r="DD5">
        <v>2.3752204142510891E-3</v>
      </c>
      <c r="DE5">
        <v>9.3372762203216553E-3</v>
      </c>
      <c r="DF5">
        <v>1.9172607608197723E-6</v>
      </c>
      <c r="DG5">
        <v>6.085587665438652E-4</v>
      </c>
      <c r="DH5">
        <v>3.1524043879471719E-4</v>
      </c>
      <c r="DI5">
        <v>7.8269880032166839E-4</v>
      </c>
      <c r="DJ5">
        <v>5.6131964811356738E-5</v>
      </c>
      <c r="DK5">
        <v>1.0748401837190613E-4</v>
      </c>
      <c r="DL5">
        <v>3.4591867006383836E-4</v>
      </c>
      <c r="DM5">
        <v>1.6162730753421783E-4</v>
      </c>
      <c r="DN5">
        <v>2.8628881409531459E-5</v>
      </c>
      <c r="DO5">
        <v>7.5406994437798858E-4</v>
      </c>
      <c r="DP5">
        <v>9.0113157057203352E-5</v>
      </c>
      <c r="DQ5">
        <v>7.1514157752972096E-5</v>
      </c>
    </row>
    <row r="6" spans="1:121" ht="16" x14ac:dyDescent="0.2">
      <c r="A6">
        <v>1968</v>
      </c>
      <c r="B6">
        <v>1</v>
      </c>
      <c r="C6">
        <v>2.3959046229720116E-2</v>
      </c>
      <c r="D6">
        <v>0.1002320796251297</v>
      </c>
      <c r="E6">
        <v>0</v>
      </c>
      <c r="F6">
        <v>2.2631073370575905E-2</v>
      </c>
      <c r="G6">
        <v>4.3869495391845703E-2</v>
      </c>
      <c r="H6">
        <v>3.0275242403149605E-2</v>
      </c>
      <c r="I6">
        <v>3.0940432101488113E-2</v>
      </c>
      <c r="J6">
        <v>6.2617823481559753E-2</v>
      </c>
      <c r="K6">
        <v>0.61789470911026001</v>
      </c>
      <c r="L6">
        <v>6.7914023995399475E-2</v>
      </c>
      <c r="M6">
        <v>1.6683591529726982E-2</v>
      </c>
      <c r="N6">
        <v>1.3591649942100048E-2</v>
      </c>
      <c r="O6">
        <v>5.1908563822507858E-2</v>
      </c>
      <c r="P6">
        <v>1.6005462035536766E-2</v>
      </c>
      <c r="Q6">
        <v>0.79321497678756714</v>
      </c>
      <c r="R6">
        <v>2.2992176935076714E-2</v>
      </c>
      <c r="S6">
        <v>9.6187211573123932E-2</v>
      </c>
      <c r="T6">
        <v>0</v>
      </c>
      <c r="U6">
        <v>2.275519073009491E-2</v>
      </c>
      <c r="V6">
        <v>3.6927253007888794E-2</v>
      </c>
      <c r="W6">
        <v>2.7722425758838654E-2</v>
      </c>
      <c r="X6">
        <v>2.9085714370012283E-2</v>
      </c>
      <c r="Y6">
        <v>3.3266693353652954E-2</v>
      </c>
      <c r="Z6">
        <v>0.46395593881607056</v>
      </c>
      <c r="AA6">
        <v>6.0642838478088379E-2</v>
      </c>
      <c r="AB6">
        <v>1.4445846900343895E-2</v>
      </c>
      <c r="AC6">
        <v>1.3276578858494759E-2</v>
      </c>
      <c r="AD6">
        <v>4.5031085610389709E-2</v>
      </c>
      <c r="AE6">
        <v>1.561175100505352E-2</v>
      </c>
      <c r="AF6">
        <v>0.35279345512390137</v>
      </c>
      <c r="AG6">
        <v>1.9570395350456238E-2</v>
      </c>
      <c r="AH6">
        <v>8.1872269511222839E-2</v>
      </c>
      <c r="AI6">
        <v>0</v>
      </c>
      <c r="AJ6">
        <v>1.8326837569475174E-2</v>
      </c>
      <c r="AK6">
        <v>1.8825732171535492E-2</v>
      </c>
      <c r="AL6">
        <v>2.1207019686698914E-2</v>
      </c>
      <c r="AM6">
        <v>1.5548739582300186E-2</v>
      </c>
      <c r="AN6">
        <v>1.2800007127225399E-2</v>
      </c>
      <c r="AO6">
        <v>0.12108898162841797</v>
      </c>
      <c r="AP6">
        <v>4.382624477148056E-2</v>
      </c>
      <c r="AQ6">
        <v>9.7385095432400703E-3</v>
      </c>
      <c r="AR6">
        <v>1.1468510143458843E-2</v>
      </c>
      <c r="AS6">
        <v>3.0581174418330193E-2</v>
      </c>
      <c r="AT6">
        <v>1.3245069421827793E-2</v>
      </c>
      <c r="AU6">
        <v>0.25601792335510254</v>
      </c>
      <c r="AV6">
        <v>1.7691453918814659E-2</v>
      </c>
      <c r="AW6">
        <v>7.4011765420436859E-2</v>
      </c>
      <c r="AX6">
        <v>0</v>
      </c>
      <c r="AY6">
        <v>1.4909244142472744E-2</v>
      </c>
      <c r="AZ6">
        <v>1.3362503610551357E-2</v>
      </c>
      <c r="BA6">
        <v>1.8034124746918678E-2</v>
      </c>
      <c r="BB6">
        <v>1.0214299894869328E-2</v>
      </c>
      <c r="BC6">
        <v>7.9425517469644547E-3</v>
      </c>
      <c r="BD6">
        <v>6.4098961651325226E-2</v>
      </c>
      <c r="BE6">
        <v>3.5999618470668793E-2</v>
      </c>
      <c r="BF6">
        <v>7.7070165425539017E-3</v>
      </c>
      <c r="BG6">
        <v>1.0327108204364777E-2</v>
      </c>
      <c r="BH6">
        <v>2.4278063327074051E-2</v>
      </c>
      <c r="BI6">
        <v>1.1721555143594742E-2</v>
      </c>
      <c r="BJ6">
        <v>0.12437199056148529</v>
      </c>
      <c r="BK6">
        <v>1.2280299328267574E-2</v>
      </c>
      <c r="BL6">
        <v>5.1374331116676331E-2</v>
      </c>
      <c r="BM6">
        <v>0</v>
      </c>
      <c r="BN6">
        <v>7.0626107044517994E-3</v>
      </c>
      <c r="BO6">
        <v>5.7769711129367352E-3</v>
      </c>
      <c r="BP6">
        <v>9.5644202083349228E-3</v>
      </c>
      <c r="BQ6">
        <v>3.9148963987827301E-3</v>
      </c>
      <c r="BR6">
        <v>2.8167511336505413E-3</v>
      </c>
      <c r="BS6">
        <v>1.5293380245566368E-2</v>
      </c>
      <c r="BT6">
        <v>1.6459496691823006E-2</v>
      </c>
      <c r="BU6">
        <v>3.1424537301063538E-3</v>
      </c>
      <c r="BV6">
        <v>6.421966478228569E-3</v>
      </c>
      <c r="BW6">
        <v>9.9589023739099503E-3</v>
      </c>
      <c r="BX6">
        <v>6.5005947835743427E-3</v>
      </c>
      <c r="BY6">
        <v>9.0240761637687683E-2</v>
      </c>
      <c r="BZ6">
        <v>1.0116657242178917E-2</v>
      </c>
      <c r="CA6">
        <v>4.2322788387537003E-2</v>
      </c>
      <c r="CB6">
        <v>0</v>
      </c>
      <c r="CC6">
        <v>5.0177816301584244E-3</v>
      </c>
      <c r="CD6">
        <v>4.0046279318630695E-3</v>
      </c>
      <c r="CE6">
        <v>6.4370343461632729E-3</v>
      </c>
      <c r="CF6">
        <v>2.3232817184180021E-3</v>
      </c>
      <c r="CG6">
        <v>1.7000762745738029E-3</v>
      </c>
      <c r="CH6">
        <v>8.8064037263393402E-3</v>
      </c>
      <c r="CI6">
        <v>9.6531221643090248E-3</v>
      </c>
      <c r="CJ6">
        <v>1.7251471290364861E-3</v>
      </c>
      <c r="CK6">
        <v>4.7118873335421085E-3</v>
      </c>
      <c r="CL6">
        <v>5.4763411171734333E-3</v>
      </c>
      <c r="CM6">
        <v>4.1767810471355915E-3</v>
      </c>
      <c r="CN6">
        <v>4.2640954256057739E-2</v>
      </c>
      <c r="CO6">
        <v>6.0123475268483162E-3</v>
      </c>
      <c r="CP6">
        <v>2.5152510032057762E-2</v>
      </c>
      <c r="CQ6">
        <v>0</v>
      </c>
      <c r="CR6">
        <v>2.1770873572677374E-3</v>
      </c>
      <c r="CS6">
        <v>1.6236758092418313E-3</v>
      </c>
      <c r="CT6">
        <v>2.5249659083783627E-3</v>
      </c>
      <c r="CU6">
        <v>6.0477619990706444E-4</v>
      </c>
      <c r="CV6">
        <v>4.8995902761816978E-4</v>
      </c>
      <c r="CW6">
        <v>2.2870870307087898E-3</v>
      </c>
      <c r="CX6">
        <v>1.8523471662774682E-3</v>
      </c>
      <c r="CY6">
        <v>2.8273736825212836E-4</v>
      </c>
      <c r="CZ6">
        <v>2.2422284819185734E-3</v>
      </c>
      <c r="DA6">
        <v>8.9984625810757279E-4</v>
      </c>
      <c r="DB6">
        <v>9.5250090816989541E-4</v>
      </c>
      <c r="DC6">
        <v>1.4316892251372337E-2</v>
      </c>
      <c r="DD6">
        <v>2.2129733115434647E-3</v>
      </c>
      <c r="DE6">
        <v>9.2579200863838196E-3</v>
      </c>
      <c r="DF6">
        <v>0</v>
      </c>
      <c r="DG6">
        <v>6.5219908719882369E-4</v>
      </c>
      <c r="DH6">
        <v>4.3783555156551301E-4</v>
      </c>
      <c r="DI6">
        <v>8.6406111950054765E-4</v>
      </c>
      <c r="DJ6">
        <v>2.4532436509616673E-4</v>
      </c>
      <c r="DK6">
        <v>1.7745928198564798E-4</v>
      </c>
      <c r="DL6">
        <v>3.3810528111644089E-4</v>
      </c>
      <c r="DM6">
        <v>1.6185984713956714E-4</v>
      </c>
      <c r="DN6">
        <v>3.2321822800440714E-5</v>
      </c>
      <c r="DO6">
        <v>8.317392785102129E-4</v>
      </c>
      <c r="DP6">
        <v>1.0309032950317487E-4</v>
      </c>
      <c r="DQ6">
        <v>5.8769513998413458E-5</v>
      </c>
    </row>
    <row r="7" spans="1:121" ht="16" x14ac:dyDescent="0.2">
      <c r="A7">
        <v>1969</v>
      </c>
      <c r="B7">
        <v>1</v>
      </c>
      <c r="C7">
        <v>2.2201774641871452E-2</v>
      </c>
      <c r="D7">
        <v>8.6537323892116547E-2</v>
      </c>
      <c r="E7">
        <v>1.9025403307750821E-3</v>
      </c>
      <c r="F7">
        <v>2.5473330169916153E-2</v>
      </c>
      <c r="G7">
        <v>4.285794124007225E-2</v>
      </c>
      <c r="H7">
        <v>2.9080027714371681E-2</v>
      </c>
      <c r="I7">
        <v>3.2223910093307495E-2</v>
      </c>
      <c r="J7">
        <v>6.6225595772266388E-2</v>
      </c>
      <c r="K7">
        <v>0.62764823436737061</v>
      </c>
      <c r="L7">
        <v>6.5849348902702332E-2</v>
      </c>
      <c r="M7">
        <v>1.6690265387296677E-2</v>
      </c>
      <c r="N7">
        <v>1.238976139575243E-2</v>
      </c>
      <c r="O7">
        <v>5.140472948551178E-2</v>
      </c>
      <c r="P7">
        <v>1.4444616623222828E-2</v>
      </c>
      <c r="Q7">
        <v>0.78637897968292236</v>
      </c>
      <c r="R7">
        <v>2.109169214963913E-2</v>
      </c>
      <c r="S7">
        <v>8.2210473716259003E-2</v>
      </c>
      <c r="T7">
        <v>1.8208001274615526E-3</v>
      </c>
      <c r="U7">
        <v>2.5009656324982643E-2</v>
      </c>
      <c r="V7">
        <v>3.5622186958789825E-2</v>
      </c>
      <c r="W7">
        <v>2.6160987094044685E-2</v>
      </c>
      <c r="X7">
        <v>3.0129026621580124E-2</v>
      </c>
      <c r="Y7">
        <v>3.5917066037654877E-2</v>
      </c>
      <c r="Z7">
        <v>0.47044917941093445</v>
      </c>
      <c r="AA7">
        <v>5.79678975045681E-2</v>
      </c>
      <c r="AB7">
        <v>1.4312420040369034E-2</v>
      </c>
      <c r="AC7">
        <v>1.1848567984998226E-2</v>
      </c>
      <c r="AD7">
        <v>4.4188670814037323E-2</v>
      </c>
      <c r="AE7">
        <v>1.3779226690530777E-2</v>
      </c>
      <c r="AF7">
        <v>0.33873322606086731</v>
      </c>
      <c r="AG7">
        <v>1.7550965771079063E-2</v>
      </c>
      <c r="AH7">
        <v>6.8409554660320282E-2</v>
      </c>
      <c r="AI7">
        <v>1.5544396592304111E-3</v>
      </c>
      <c r="AJ7">
        <v>1.9259603694081306E-2</v>
      </c>
      <c r="AK7">
        <v>1.7502427101135254E-2</v>
      </c>
      <c r="AL7">
        <v>1.9688144326210022E-2</v>
      </c>
      <c r="AM7">
        <v>1.4754433184862137E-2</v>
      </c>
      <c r="AN7">
        <v>1.2884538620710373E-2</v>
      </c>
      <c r="AO7">
        <v>0.12566632032394409</v>
      </c>
      <c r="AP7">
        <v>4.1462793946266174E-2</v>
      </c>
      <c r="AQ7">
        <v>9.5888562500476837E-3</v>
      </c>
      <c r="AR7">
        <v>1.0099288076162338E-2</v>
      </c>
      <c r="AS7">
        <v>2.9828852042555809E-2</v>
      </c>
      <c r="AT7">
        <v>1.163394283503294E-2</v>
      </c>
      <c r="AU7">
        <v>0.24159739911556244</v>
      </c>
      <c r="AV7">
        <v>1.5891484916210175E-2</v>
      </c>
      <c r="AW7">
        <v>6.1941288411617279E-2</v>
      </c>
      <c r="AX7">
        <v>1.3985921395942569E-3</v>
      </c>
      <c r="AY7">
        <v>1.5318809077143669E-2</v>
      </c>
      <c r="AZ7">
        <v>1.2086182832717896E-2</v>
      </c>
      <c r="BA7">
        <v>1.6837399452924728E-2</v>
      </c>
      <c r="BB7">
        <v>9.4781080260872841E-3</v>
      </c>
      <c r="BC7">
        <v>7.8775323927402496E-3</v>
      </c>
      <c r="BD7">
        <v>6.6270992159843445E-2</v>
      </c>
      <c r="BE7">
        <v>3.4497000277042389E-2</v>
      </c>
      <c r="BF7">
        <v>7.7201374806463718E-3</v>
      </c>
      <c r="BG7">
        <v>9.1172615066170692E-3</v>
      </c>
      <c r="BH7">
        <v>2.4091197177767754E-2</v>
      </c>
      <c r="BI7">
        <v>1.0405803099274635E-2</v>
      </c>
      <c r="BJ7">
        <v>0.11416233330965042</v>
      </c>
      <c r="BK7">
        <v>1.1165287345647812E-2</v>
      </c>
      <c r="BL7">
        <v>4.3519675731658936E-2</v>
      </c>
      <c r="BM7">
        <v>7.443042122758925E-4</v>
      </c>
      <c r="BN7">
        <v>7.6743452809751034E-3</v>
      </c>
      <c r="BO7">
        <v>5.2740341052412987E-3</v>
      </c>
      <c r="BP7">
        <v>8.7355952709913254E-3</v>
      </c>
      <c r="BQ7">
        <v>2.6020221412181854E-3</v>
      </c>
      <c r="BR7">
        <v>2.3569189943373203E-3</v>
      </c>
      <c r="BS7">
        <v>1.6263823956251144E-2</v>
      </c>
      <c r="BT7">
        <v>1.5826324000954628E-2</v>
      </c>
      <c r="BU7">
        <v>3.1949973199516535E-3</v>
      </c>
      <c r="BV7">
        <v>5.5405981838703156E-3</v>
      </c>
      <c r="BW7">
        <v>1.00321089848876E-2</v>
      </c>
      <c r="BX7">
        <v>5.7942145504057407E-3</v>
      </c>
      <c r="BY7">
        <v>8.2314230501651764E-2</v>
      </c>
      <c r="BZ7">
        <v>9.2678535729646683E-3</v>
      </c>
      <c r="CA7">
        <v>3.612392395734787E-2</v>
      </c>
      <c r="CB7">
        <v>5.0353759434074163E-4</v>
      </c>
      <c r="CC7">
        <v>5.5379127152264118E-3</v>
      </c>
      <c r="CD7">
        <v>3.5702975001186132E-3</v>
      </c>
      <c r="CE7">
        <v>5.8524790219962597E-3</v>
      </c>
      <c r="CF7">
        <v>1.3495991006493568E-3</v>
      </c>
      <c r="CG7">
        <v>1.3591668102890253E-3</v>
      </c>
      <c r="CH7">
        <v>9.2134280130267143E-3</v>
      </c>
      <c r="CI7">
        <v>9.5360307022929192E-3</v>
      </c>
      <c r="CJ7">
        <v>1.8104818882420659E-3</v>
      </c>
      <c r="CK7">
        <v>4.0419972501695156E-3</v>
      </c>
      <c r="CL7">
        <v>5.6939474307000637E-3</v>
      </c>
      <c r="CM7">
        <v>3.8420835044234991E-3</v>
      </c>
      <c r="CN7">
        <v>3.8711350411176682E-2</v>
      </c>
      <c r="CO7">
        <v>5.4977843537926674E-3</v>
      </c>
      <c r="CP7">
        <v>2.1429076790809631E-2</v>
      </c>
      <c r="CQ7">
        <v>2.1049912902526557E-4</v>
      </c>
      <c r="CR7">
        <v>2.5201081298291683E-3</v>
      </c>
      <c r="CS7">
        <v>1.4328926336020231E-3</v>
      </c>
      <c r="CT7">
        <v>2.0537397358566523E-3</v>
      </c>
      <c r="CU7">
        <v>4.6973620192147791E-4</v>
      </c>
      <c r="CV7">
        <v>5.242248298600316E-4</v>
      </c>
      <c r="CW7">
        <v>2.5987229309976101E-3</v>
      </c>
      <c r="CX7">
        <v>1.974564278498292E-3</v>
      </c>
      <c r="CY7">
        <v>3.2975207432173193E-4</v>
      </c>
      <c r="CZ7">
        <v>1.7239877488464117E-3</v>
      </c>
      <c r="DA7">
        <v>1.0396946454420686E-3</v>
      </c>
      <c r="DB7">
        <v>9.3486963305622339E-4</v>
      </c>
      <c r="DC7">
        <v>1.3422874733805656E-2</v>
      </c>
      <c r="DD7">
        <v>2.2119830828160048E-3</v>
      </c>
      <c r="DE7">
        <v>8.621792308986187E-3</v>
      </c>
      <c r="DF7">
        <v>5.5415752285625786E-5</v>
      </c>
      <c r="DG7">
        <v>7.9356814967468381E-4</v>
      </c>
      <c r="DH7">
        <v>3.3149775117635727E-4</v>
      </c>
      <c r="DI7">
        <v>6.1027926858514547E-4</v>
      </c>
      <c r="DJ7">
        <v>7.0370020694099367E-5</v>
      </c>
      <c r="DK7">
        <v>1.2761523248627782E-4</v>
      </c>
      <c r="DL7">
        <v>4.351905663497746E-4</v>
      </c>
      <c r="DM7">
        <v>1.6516298637725413E-4</v>
      </c>
      <c r="DN7">
        <v>3.3223008358618245E-5</v>
      </c>
      <c r="DO7">
        <v>5.7705625658854842E-4</v>
      </c>
      <c r="DP7">
        <v>1.0495055903447792E-4</v>
      </c>
      <c r="DQ7">
        <v>6.0212430980755016E-5</v>
      </c>
    </row>
    <row r="8" spans="1:121" ht="16" x14ac:dyDescent="0.2">
      <c r="A8">
        <v>1970</v>
      </c>
      <c r="B8">
        <v>1</v>
      </c>
      <c r="C8">
        <v>2.0797578617930412E-2</v>
      </c>
      <c r="D8">
        <v>6.8791978061199188E-2</v>
      </c>
      <c r="E8">
        <v>1.8781032413244247E-3</v>
      </c>
      <c r="F8">
        <v>2.9397841542959213E-2</v>
      </c>
      <c r="G8">
        <v>4.3687395751476288E-2</v>
      </c>
      <c r="H8">
        <v>2.898498997092247E-2</v>
      </c>
      <c r="I8">
        <v>3.4246604889631271E-2</v>
      </c>
      <c r="J8">
        <v>6.8629898130893707E-2</v>
      </c>
      <c r="K8">
        <v>0.63981956243515015</v>
      </c>
      <c r="L8">
        <v>6.3766054809093475E-2</v>
      </c>
      <c r="M8">
        <v>1.7115850001573563E-2</v>
      </c>
      <c r="N8">
        <v>1.1869139969348907E-2</v>
      </c>
      <c r="O8">
        <v>5.05044125020504E-2</v>
      </c>
      <c r="P8">
        <v>1.3261641375720501E-2</v>
      </c>
      <c r="Q8">
        <v>0.78763943910598755</v>
      </c>
      <c r="R8">
        <v>1.9859399646520615E-2</v>
      </c>
      <c r="S8">
        <v>6.5688766539096832E-2</v>
      </c>
      <c r="T8">
        <v>1.7452256288379431E-3</v>
      </c>
      <c r="U8">
        <v>2.9559742659330368E-2</v>
      </c>
      <c r="V8">
        <v>3.7415876984596252E-2</v>
      </c>
      <c r="W8">
        <v>2.6302773505449295E-2</v>
      </c>
      <c r="X8">
        <v>3.223307803273201E-2</v>
      </c>
      <c r="Y8">
        <v>3.5676136612892151E-2</v>
      </c>
      <c r="Z8">
        <v>0.48256033658981323</v>
      </c>
      <c r="AA8">
        <v>5.6598097085952759E-2</v>
      </c>
      <c r="AB8">
        <v>1.478441059589386E-2</v>
      </c>
      <c r="AC8">
        <v>1.1518361978232861E-2</v>
      </c>
      <c r="AD8">
        <v>4.3734446167945862E-2</v>
      </c>
      <c r="AE8">
        <v>1.2863650918006897E-2</v>
      </c>
      <c r="AF8">
        <v>0.33314645290374756</v>
      </c>
      <c r="AG8">
        <v>1.6216641291975975E-2</v>
      </c>
      <c r="AH8">
        <v>5.3639646619558334E-2</v>
      </c>
      <c r="AI8">
        <v>1.4764152001589537E-3</v>
      </c>
      <c r="AJ8">
        <v>2.3316232487559319E-2</v>
      </c>
      <c r="AK8">
        <v>1.9400998950004578E-2</v>
      </c>
      <c r="AL8">
        <v>1.9872799515724182E-2</v>
      </c>
      <c r="AM8">
        <v>1.6162356361746788E-2</v>
      </c>
      <c r="AN8">
        <v>1.2686948291957378E-2</v>
      </c>
      <c r="AO8">
        <v>0.12952996790409088</v>
      </c>
      <c r="AP8">
        <v>4.0844447910785675E-2</v>
      </c>
      <c r="AQ8">
        <v>1.0068615898489952E-2</v>
      </c>
      <c r="AR8">
        <v>9.80418361723423E-3</v>
      </c>
      <c r="AS8">
        <v>3.0034534633159637E-2</v>
      </c>
      <c r="AT8">
        <v>1.0809914208948612E-2</v>
      </c>
      <c r="AU8">
        <v>0.23335905373096466</v>
      </c>
      <c r="AV8">
        <v>1.4462902210652828E-2</v>
      </c>
      <c r="AW8">
        <v>4.7838818281888962E-2</v>
      </c>
      <c r="AX8">
        <v>1.309964107349515E-3</v>
      </c>
      <c r="AY8">
        <v>1.8652463331818581E-2</v>
      </c>
      <c r="AZ8">
        <v>1.3713807798922062E-2</v>
      </c>
      <c r="BA8">
        <v>1.7216969281435013E-2</v>
      </c>
      <c r="BB8">
        <v>1.1041875928640366E-2</v>
      </c>
      <c r="BC8">
        <v>8.0137457698583603E-3</v>
      </c>
      <c r="BD8">
        <v>6.6775590181350708E-2</v>
      </c>
      <c r="BE8">
        <v>3.4332908689975739E-2</v>
      </c>
      <c r="BF8">
        <v>8.156605064868927E-3</v>
      </c>
      <c r="BG8">
        <v>9.0603651478886604E-3</v>
      </c>
      <c r="BH8">
        <v>2.4407394230365753E-2</v>
      </c>
      <c r="BI8">
        <v>9.92551539093256E-3</v>
      </c>
      <c r="BJ8">
        <v>0.10495126992464066</v>
      </c>
      <c r="BK8">
        <v>9.7499806433916092E-3</v>
      </c>
      <c r="BL8">
        <v>3.2249927520751953E-2</v>
      </c>
      <c r="BM8">
        <v>7.5414055027067661E-4</v>
      </c>
      <c r="BN8">
        <v>8.9247776195406914E-3</v>
      </c>
      <c r="BO8">
        <v>5.8437851257622242E-3</v>
      </c>
      <c r="BP8">
        <v>9.5979245379567146E-3</v>
      </c>
      <c r="BQ8">
        <v>2.5341371074318886E-3</v>
      </c>
      <c r="BR8">
        <v>1.7101776320487261E-3</v>
      </c>
      <c r="BS8">
        <v>1.6361147165298462E-2</v>
      </c>
      <c r="BT8">
        <v>1.7225272953510284E-2</v>
      </c>
      <c r="BU8">
        <v>3.7563897203654051E-3</v>
      </c>
      <c r="BV8">
        <v>5.8415341190993786E-3</v>
      </c>
      <c r="BW8">
        <v>1.1308643035590649E-2</v>
      </c>
      <c r="BX8">
        <v>5.9166299179196358E-3</v>
      </c>
      <c r="BY8">
        <v>7.4019394814968109E-2</v>
      </c>
      <c r="BZ8">
        <v>8.0167017877101898E-3</v>
      </c>
      <c r="CA8">
        <v>2.6516774669289589E-2</v>
      </c>
      <c r="CB8">
        <v>5.2088673692196608E-4</v>
      </c>
      <c r="CC8">
        <v>6.4686336554586887E-3</v>
      </c>
      <c r="CD8">
        <v>4.0915356948971748E-3</v>
      </c>
      <c r="CE8">
        <v>6.4546540379524231E-3</v>
      </c>
      <c r="CF8">
        <v>1.533016562461853E-3</v>
      </c>
      <c r="CG8">
        <v>1.0042825015261769E-3</v>
      </c>
      <c r="CH8">
        <v>8.9375562965869904E-3</v>
      </c>
      <c r="CI8">
        <v>1.0475350543856621E-2</v>
      </c>
      <c r="CJ8">
        <v>2.1691725123673677E-3</v>
      </c>
      <c r="CK8">
        <v>4.2854812927544117E-3</v>
      </c>
      <c r="CL8">
        <v>6.542569026350975E-3</v>
      </c>
      <c r="CM8">
        <v>3.9327810518443584E-3</v>
      </c>
      <c r="CN8">
        <v>3.3233299851417542E-2</v>
      </c>
      <c r="CO8">
        <v>4.7935070469975471E-3</v>
      </c>
      <c r="CP8">
        <v>1.5855442732572556E-2</v>
      </c>
      <c r="CQ8">
        <v>2.1036216639913619E-4</v>
      </c>
      <c r="CR8">
        <v>3.0588083900511265E-3</v>
      </c>
      <c r="CS8">
        <v>1.6305967001244426E-3</v>
      </c>
      <c r="CT8">
        <v>2.2695206571370363E-3</v>
      </c>
      <c r="CU8">
        <v>3.8962715188972652E-4</v>
      </c>
      <c r="CV8">
        <v>2.421194949420169E-4</v>
      </c>
      <c r="CW8">
        <v>2.4667459074407816E-3</v>
      </c>
      <c r="CX8">
        <v>2.3165685124695301E-3</v>
      </c>
      <c r="CY8">
        <v>4.3968777754344046E-4</v>
      </c>
      <c r="CZ8">
        <v>1.8298327922821045E-3</v>
      </c>
      <c r="DA8">
        <v>1.329779508523643E-3</v>
      </c>
      <c r="DB8">
        <v>9.8678912036120892E-4</v>
      </c>
      <c r="DC8">
        <v>1.1156238615512848E-2</v>
      </c>
      <c r="DD8">
        <v>1.9440344767645001E-3</v>
      </c>
      <c r="DE8">
        <v>6.4302664250135422E-3</v>
      </c>
      <c r="DF8">
        <v>5.1594350225059316E-5</v>
      </c>
      <c r="DG8">
        <v>9.6007290994748473E-4</v>
      </c>
      <c r="DH8">
        <v>3.9341577212326229E-4</v>
      </c>
      <c r="DI8">
        <v>7.3747755959630013E-4</v>
      </c>
      <c r="DJ8">
        <v>5.7063687563640997E-5</v>
      </c>
      <c r="DK8">
        <v>2.7103540560347028E-5</v>
      </c>
      <c r="DL8">
        <v>3.4313034848310053E-4</v>
      </c>
      <c r="DM8">
        <v>2.1207994723226875E-4</v>
      </c>
      <c r="DN8">
        <v>4.8415557102998719E-5</v>
      </c>
      <c r="DO8">
        <v>6.890619988553226E-4</v>
      </c>
      <c r="DP8">
        <v>1.4681249740533531E-4</v>
      </c>
      <c r="DQ8">
        <v>6.5267449826933444E-5</v>
      </c>
    </row>
    <row r="9" spans="1:121" ht="16" x14ac:dyDescent="0.2">
      <c r="A9">
        <v>1971</v>
      </c>
      <c r="B9">
        <v>1</v>
      </c>
      <c r="C9">
        <v>1.9380658864974976E-2</v>
      </c>
      <c r="D9">
        <v>7.5256422162055969E-2</v>
      </c>
      <c r="E9">
        <v>1.9460546318441629E-3</v>
      </c>
      <c r="F9">
        <v>3.0684461817145348E-2</v>
      </c>
      <c r="G9">
        <v>4.2848717421293259E-2</v>
      </c>
      <c r="H9">
        <v>2.9351143166422844E-2</v>
      </c>
      <c r="I9">
        <v>3.7393435835838318E-2</v>
      </c>
      <c r="J9">
        <v>7.2467662394046783E-2</v>
      </c>
      <c r="K9">
        <v>0.62667191028594971</v>
      </c>
      <c r="L9">
        <v>6.3999556005001068E-2</v>
      </c>
      <c r="M9">
        <v>1.749889925122261E-2</v>
      </c>
      <c r="N9">
        <v>1.1852243915200233E-2</v>
      </c>
      <c r="O9">
        <v>5.0887227058410645E-2</v>
      </c>
      <c r="P9">
        <v>1.3112328015267849E-2</v>
      </c>
      <c r="Q9">
        <v>0.79441756010055542</v>
      </c>
      <c r="R9">
        <v>1.8531911075115204E-2</v>
      </c>
      <c r="S9">
        <v>7.1960680186748505E-2</v>
      </c>
      <c r="T9">
        <v>1.7933285562321544E-3</v>
      </c>
      <c r="U9">
        <v>3.1221888959407806E-2</v>
      </c>
      <c r="V9">
        <v>3.6624003201723099E-2</v>
      </c>
      <c r="W9">
        <v>2.6876900345087051E-2</v>
      </c>
      <c r="X9">
        <v>3.5533484071493149E-2</v>
      </c>
      <c r="Y9">
        <v>3.6778859794139862E-2</v>
      </c>
      <c r="Z9">
        <v>0.47750446200370789</v>
      </c>
      <c r="AA9">
        <v>5.7592038065195084E-2</v>
      </c>
      <c r="AB9">
        <v>1.542222872376442E-2</v>
      </c>
      <c r="AC9">
        <v>1.1454671621322632E-2</v>
      </c>
      <c r="AD9">
        <v>4.4945418834686279E-2</v>
      </c>
      <c r="AE9">
        <v>1.2646621093153954E-2</v>
      </c>
      <c r="AF9">
        <v>0.33883580565452576</v>
      </c>
      <c r="AG9">
        <v>1.5185154043138027E-2</v>
      </c>
      <c r="AH9">
        <v>5.8964993804693222E-2</v>
      </c>
      <c r="AI9">
        <v>1.5585422515869141E-3</v>
      </c>
      <c r="AJ9">
        <v>2.3766754195094109E-2</v>
      </c>
      <c r="AK9">
        <v>1.8035894259810448E-2</v>
      </c>
      <c r="AL9">
        <v>2.0321305841207504E-2</v>
      </c>
      <c r="AM9">
        <v>1.8058842048048973E-2</v>
      </c>
      <c r="AN9">
        <v>1.2489146552979946E-2</v>
      </c>
      <c r="AO9">
        <v>0.12902598083019257</v>
      </c>
      <c r="AP9">
        <v>4.1429176926612854E-2</v>
      </c>
      <c r="AQ9">
        <v>1.048034243285656E-2</v>
      </c>
      <c r="AR9">
        <v>9.8409634083509445E-3</v>
      </c>
      <c r="AS9">
        <v>3.0790502205491066E-2</v>
      </c>
      <c r="AT9">
        <v>1.0638675652444363E-2</v>
      </c>
      <c r="AU9">
        <v>0.23886397480964661</v>
      </c>
      <c r="AV9">
        <v>1.3562561944127083E-2</v>
      </c>
      <c r="AW9">
        <v>5.2664358168840408E-2</v>
      </c>
      <c r="AX9">
        <v>1.3869300018996E-3</v>
      </c>
      <c r="AY9">
        <v>1.8810316920280457E-2</v>
      </c>
      <c r="AZ9">
        <v>1.2714114971458912E-2</v>
      </c>
      <c r="BA9">
        <v>1.7726736143231392E-2</v>
      </c>
      <c r="BB9">
        <v>1.153968833386898E-2</v>
      </c>
      <c r="BC9">
        <v>7.2734621353447437E-3</v>
      </c>
      <c r="BD9">
        <v>6.7948311567306519E-2</v>
      </c>
      <c r="BE9">
        <v>3.5237494856119156E-2</v>
      </c>
      <c r="BF9">
        <v>8.6604254320263863E-3</v>
      </c>
      <c r="BG9">
        <v>9.066309779882431E-3</v>
      </c>
      <c r="BH9">
        <v>2.5516610592603683E-2</v>
      </c>
      <c r="BI9">
        <v>9.7208842635154724E-3</v>
      </c>
      <c r="BJ9">
        <v>0.10878346115350723</v>
      </c>
      <c r="BK9">
        <v>9.2154080048203468E-3</v>
      </c>
      <c r="BL9">
        <v>3.5784058272838593E-2</v>
      </c>
      <c r="BM9">
        <v>7.7674636850133538E-4</v>
      </c>
      <c r="BN9">
        <v>9.4188312068581581E-3</v>
      </c>
      <c r="BO9">
        <v>5.4683806374669075E-3</v>
      </c>
      <c r="BP9">
        <v>9.9763674661517143E-3</v>
      </c>
      <c r="BQ9">
        <v>2.6980175171047449E-3</v>
      </c>
      <c r="BR9">
        <v>1.4426667476072907E-3</v>
      </c>
      <c r="BS9">
        <v>1.6247168183326721E-2</v>
      </c>
      <c r="BT9">
        <v>1.7755817621946335E-2</v>
      </c>
      <c r="BU9">
        <v>3.9965263567864895E-3</v>
      </c>
      <c r="BV9">
        <v>5.9798411093652248E-3</v>
      </c>
      <c r="BW9">
        <v>1.1843732558190823E-2</v>
      </c>
      <c r="BX9">
        <v>5.9120859950780869E-3</v>
      </c>
      <c r="BY9">
        <v>7.7159255743026733E-2</v>
      </c>
      <c r="BZ9">
        <v>7.6254843734204769E-3</v>
      </c>
      <c r="CA9">
        <v>2.9610278084874153E-2</v>
      </c>
      <c r="CB9">
        <v>5.4596154950559139E-4</v>
      </c>
      <c r="CC9">
        <v>6.6137397661805153E-3</v>
      </c>
      <c r="CD9">
        <v>3.6585757043212652E-3</v>
      </c>
      <c r="CE9">
        <v>6.8896254524588585E-3</v>
      </c>
      <c r="CF9">
        <v>1.4418931677937508E-3</v>
      </c>
      <c r="CG9">
        <v>6.7008397309109569E-4</v>
      </c>
      <c r="CH9">
        <v>9.0526137501001358E-3</v>
      </c>
      <c r="CI9">
        <v>1.1050998233258724E-2</v>
      </c>
      <c r="CJ9">
        <v>2.3573907092213631E-3</v>
      </c>
      <c r="CK9">
        <v>4.5322347432374954E-3</v>
      </c>
      <c r="CL9">
        <v>7.0004961453378201E-3</v>
      </c>
      <c r="CM9">
        <v>4.0505020879209042E-3</v>
      </c>
      <c r="CN9">
        <v>3.5182572901248932E-2</v>
      </c>
      <c r="CO9">
        <v>4.5469980686903E-3</v>
      </c>
      <c r="CP9">
        <v>1.7656303942203522E-2</v>
      </c>
      <c r="CQ9">
        <v>2.2860121680423617E-4</v>
      </c>
      <c r="CR9">
        <v>3.0890265479683876E-3</v>
      </c>
      <c r="CS9">
        <v>1.4056903310120106E-3</v>
      </c>
      <c r="CT9">
        <v>2.6965150609612465E-3</v>
      </c>
      <c r="CU9">
        <v>4.0054094279184937E-4</v>
      </c>
      <c r="CV9">
        <v>1.1233734403504059E-4</v>
      </c>
      <c r="CW9">
        <v>2.4269949644804001E-3</v>
      </c>
      <c r="CX9">
        <v>2.619563601911068E-3</v>
      </c>
      <c r="CY9">
        <v>4.9676204798743129E-4</v>
      </c>
      <c r="CZ9">
        <v>2.1997531875967979E-3</v>
      </c>
      <c r="DA9">
        <v>1.4788280241191387E-3</v>
      </c>
      <c r="DB9">
        <v>1.1407355777919292E-3</v>
      </c>
      <c r="DC9">
        <v>1.1675870977342129E-2</v>
      </c>
      <c r="DD9">
        <v>1.7954191425815225E-3</v>
      </c>
      <c r="DE9">
        <v>6.9717355072498322E-3</v>
      </c>
      <c r="DF9">
        <v>5.6079279602272436E-5</v>
      </c>
      <c r="DG9">
        <v>9.5293362392112613E-4</v>
      </c>
      <c r="DH9">
        <v>3.393396909814328E-4</v>
      </c>
      <c r="DI9">
        <v>9.6222030697390437E-4</v>
      </c>
      <c r="DJ9">
        <v>5.6080854847095907E-5</v>
      </c>
      <c r="DK9">
        <v>-1.8852275388780981E-5</v>
      </c>
      <c r="DL9">
        <v>3.2824408845044672E-4</v>
      </c>
      <c r="DM9">
        <v>2.3267132928594947E-4</v>
      </c>
      <c r="DN9">
        <v>5.338148184819147E-5</v>
      </c>
      <c r="DO9">
        <v>9.0883881784975529E-4</v>
      </c>
      <c r="DP9">
        <v>1.5929597429931164E-4</v>
      </c>
      <c r="DQ9">
        <v>7.3375347710680217E-5</v>
      </c>
    </row>
    <row r="10" spans="1:121" ht="16" x14ac:dyDescent="0.2">
      <c r="A10">
        <v>1972</v>
      </c>
      <c r="B10">
        <v>1</v>
      </c>
      <c r="C10">
        <v>1.8494777381420135E-2</v>
      </c>
      <c r="D10">
        <v>7.9503223299980164E-2</v>
      </c>
      <c r="E10">
        <v>1.9923252984881401E-3</v>
      </c>
      <c r="F10">
        <v>3.014163114130497E-2</v>
      </c>
      <c r="G10">
        <v>3.9948355406522751E-2</v>
      </c>
      <c r="H10">
        <v>2.9009722173213959E-2</v>
      </c>
      <c r="I10">
        <v>3.8771558552980423E-2</v>
      </c>
      <c r="J10">
        <v>7.6195366680622101E-2</v>
      </c>
      <c r="K10">
        <v>0.6196398138999939</v>
      </c>
      <c r="L10">
        <v>6.6303208470344543E-2</v>
      </c>
      <c r="M10">
        <v>1.7345326021313667E-2</v>
      </c>
      <c r="N10">
        <v>1.1664396151900291E-2</v>
      </c>
      <c r="O10">
        <v>5.32073974609375E-2</v>
      </c>
      <c r="P10">
        <v>1.309580821543932E-2</v>
      </c>
      <c r="Q10">
        <v>0.79640358686447144</v>
      </c>
      <c r="R10">
        <v>1.7685908824205399E-2</v>
      </c>
      <c r="S10">
        <v>7.6026156544685364E-2</v>
      </c>
      <c r="T10">
        <v>1.9037580350413918E-3</v>
      </c>
      <c r="U10">
        <v>3.0760981142520905E-2</v>
      </c>
      <c r="V10">
        <v>3.4566774964332581E-2</v>
      </c>
      <c r="W10">
        <v>2.6635320857167244E-2</v>
      </c>
      <c r="X10">
        <v>3.6718077957630157E-2</v>
      </c>
      <c r="Y10">
        <v>4.0190532803535461E-2</v>
      </c>
      <c r="Z10">
        <v>0.47206950187683105</v>
      </c>
      <c r="AA10">
        <v>5.9846580028533936E-2</v>
      </c>
      <c r="AB10">
        <v>1.5365518629550934E-2</v>
      </c>
      <c r="AC10">
        <v>1.126980222761631E-2</v>
      </c>
      <c r="AD10">
        <v>4.7225099056959152E-2</v>
      </c>
      <c r="AE10">
        <v>1.2621481902897358E-2</v>
      </c>
      <c r="AF10">
        <v>0.34175607562065125</v>
      </c>
      <c r="AG10">
        <v>1.4501395635306835E-2</v>
      </c>
      <c r="AH10">
        <v>6.2336932867765427E-2</v>
      </c>
      <c r="AI10">
        <v>1.5703681856393814E-3</v>
      </c>
      <c r="AJ10">
        <v>2.3522404953837395E-2</v>
      </c>
      <c r="AK10">
        <v>1.846255362033844E-2</v>
      </c>
      <c r="AL10">
        <v>2.0150564610958099E-2</v>
      </c>
      <c r="AM10">
        <v>1.9147308543324471E-2</v>
      </c>
      <c r="AN10">
        <v>1.4487113803625107E-2</v>
      </c>
      <c r="AO10">
        <v>0.12469152361154556</v>
      </c>
      <c r="AP10">
        <v>4.2885910719633102E-2</v>
      </c>
      <c r="AQ10">
        <v>1.0359501466155052E-2</v>
      </c>
      <c r="AR10">
        <v>9.7910631448030472E-3</v>
      </c>
      <c r="AS10">
        <v>3.2095544040203094E-2</v>
      </c>
      <c r="AT10">
        <v>1.0790364816784859E-2</v>
      </c>
      <c r="AU10">
        <v>0.24092592298984528</v>
      </c>
      <c r="AV10">
        <v>1.3007631525397301E-2</v>
      </c>
      <c r="AW10">
        <v>5.5915709584951401E-2</v>
      </c>
      <c r="AX10">
        <v>1.3600416714325547E-3</v>
      </c>
      <c r="AY10">
        <v>1.8643105402588844E-2</v>
      </c>
      <c r="AZ10">
        <v>1.3280893675982952E-2</v>
      </c>
      <c r="BA10">
        <v>1.7320889979600906E-2</v>
      </c>
      <c r="BB10">
        <v>1.238676905632019E-2</v>
      </c>
      <c r="BC10">
        <v>8.6938804015517235E-3</v>
      </c>
      <c r="BD10">
        <v>6.464260071516037E-2</v>
      </c>
      <c r="BE10">
        <v>3.5674396902322769E-2</v>
      </c>
      <c r="BF10">
        <v>8.3262277767062187E-3</v>
      </c>
      <c r="BG10">
        <v>8.9946622028946877E-3</v>
      </c>
      <c r="BH10">
        <v>2.5877600535750389E-2</v>
      </c>
      <c r="BI10">
        <v>9.7967954352498055E-3</v>
      </c>
      <c r="BJ10">
        <v>0.10876218974590302</v>
      </c>
      <c r="BK10">
        <v>8.7248627096414566E-3</v>
      </c>
      <c r="BL10">
        <v>3.7505436688661575E-2</v>
      </c>
      <c r="BM10">
        <v>7.4340222636237741E-4</v>
      </c>
      <c r="BN10">
        <v>8.4877237677574158E-3</v>
      </c>
      <c r="BO10">
        <v>5.6572337634861469E-3</v>
      </c>
      <c r="BP10">
        <v>9.3685612082481384E-3</v>
      </c>
      <c r="BQ10">
        <v>2.4874233640730381E-3</v>
      </c>
      <c r="BR10">
        <v>1.695168437436223E-3</v>
      </c>
      <c r="BS10">
        <v>1.7147768288850784E-2</v>
      </c>
      <c r="BT10">
        <v>1.6944611445069313E-2</v>
      </c>
      <c r="BU10">
        <v>3.5390497650951147E-3</v>
      </c>
      <c r="BV10">
        <v>5.8295112103223801E-3</v>
      </c>
      <c r="BW10">
        <v>1.106379646807909E-2</v>
      </c>
      <c r="BX10">
        <v>5.8808149769902229E-3</v>
      </c>
      <c r="BY10">
        <v>7.71498903632164E-2</v>
      </c>
      <c r="BZ10">
        <v>7.1720271371304989E-3</v>
      </c>
      <c r="CA10">
        <v>3.083028644323349E-2</v>
      </c>
      <c r="CB10">
        <v>5.5143184727057815E-4</v>
      </c>
      <c r="CC10">
        <v>5.8741895481944084E-3</v>
      </c>
      <c r="CD10">
        <v>3.8887856062501669E-3</v>
      </c>
      <c r="CE10">
        <v>6.4508547075092793E-3</v>
      </c>
      <c r="CF10">
        <v>1.3684785226359963E-3</v>
      </c>
      <c r="CG10">
        <v>8.8984321337193251E-4</v>
      </c>
      <c r="CH10">
        <v>9.6178287640213966E-3</v>
      </c>
      <c r="CI10">
        <v>1.0506162419915199E-2</v>
      </c>
      <c r="CJ10">
        <v>2.0438884384930134E-3</v>
      </c>
      <c r="CK10">
        <v>4.4069658033549786E-3</v>
      </c>
      <c r="CL10">
        <v>6.4007937908172607E-3</v>
      </c>
      <c r="CM10">
        <v>4.1053686290979385E-3</v>
      </c>
      <c r="CN10">
        <v>3.5072594881057739E-2</v>
      </c>
      <c r="CO10">
        <v>4.1877254843711853E-3</v>
      </c>
      <c r="CP10">
        <v>1.800171285867691E-2</v>
      </c>
      <c r="CQ10">
        <v>2.4178657622542232E-4</v>
      </c>
      <c r="CR10">
        <v>2.7196351438760757E-3</v>
      </c>
      <c r="CS10">
        <v>1.5713054453954101E-3</v>
      </c>
      <c r="CT10">
        <v>2.5262071285396814E-3</v>
      </c>
      <c r="CU10">
        <v>3.7382545997388661E-4</v>
      </c>
      <c r="CV10">
        <v>2.1879740233998746E-4</v>
      </c>
      <c r="CW10">
        <v>2.570014214143157E-3</v>
      </c>
      <c r="CX10">
        <v>2.6615855749696493E-3</v>
      </c>
      <c r="CY10">
        <v>4.8968021292239428E-4</v>
      </c>
      <c r="CZ10">
        <v>2.036527032032609E-3</v>
      </c>
      <c r="DA10">
        <v>1.538784708827734E-3</v>
      </c>
      <c r="DB10">
        <v>1.1228007497265935E-3</v>
      </c>
      <c r="DC10">
        <v>1.1753072030842304E-2</v>
      </c>
      <c r="DD10">
        <v>1.6601246315985918E-3</v>
      </c>
      <c r="DE10">
        <v>7.1363532915711403E-3</v>
      </c>
      <c r="DF10">
        <v>7.9592049587517977E-5</v>
      </c>
      <c r="DG10">
        <v>8.1440125359222293E-4</v>
      </c>
      <c r="DH10">
        <v>3.6025504232384264E-4</v>
      </c>
      <c r="DI10">
        <v>8.5867982124909759E-4</v>
      </c>
      <c r="DJ10">
        <v>6.3923362176865339E-5</v>
      </c>
      <c r="DK10">
        <v>2.4125429263222031E-5</v>
      </c>
      <c r="DL10">
        <v>4.370510287117213E-4</v>
      </c>
      <c r="DM10">
        <v>3.1856572604738176E-4</v>
      </c>
      <c r="DN10">
        <v>7.5754942372441292E-5</v>
      </c>
      <c r="DO10">
        <v>7.8292487887665629E-4</v>
      </c>
      <c r="DP10">
        <v>2.3873556347098202E-4</v>
      </c>
      <c r="DQ10">
        <v>7.9830169852357358E-5</v>
      </c>
    </row>
    <row r="11" spans="1:121" ht="16" x14ac:dyDescent="0.2">
      <c r="A11">
        <v>1973</v>
      </c>
      <c r="B11">
        <v>1</v>
      </c>
      <c r="C11">
        <v>1.8213270232081413E-2</v>
      </c>
      <c r="D11">
        <v>7.9672791063785553E-2</v>
      </c>
      <c r="E11">
        <v>2.0887639839202166E-3</v>
      </c>
      <c r="F11">
        <v>3.126491978764534E-2</v>
      </c>
      <c r="G11">
        <v>3.5602111369371414E-2</v>
      </c>
      <c r="H11">
        <v>3.1015599146485329E-2</v>
      </c>
      <c r="I11">
        <v>4.1178103536367416E-2</v>
      </c>
      <c r="J11">
        <v>7.9972721636295319E-2</v>
      </c>
      <c r="K11">
        <v>0.60938775539398193</v>
      </c>
      <c r="L11">
        <v>7.1603946387767792E-2</v>
      </c>
      <c r="M11">
        <v>1.9600097090005875E-2</v>
      </c>
      <c r="N11">
        <v>1.1415502056479454E-2</v>
      </c>
      <c r="O11">
        <v>5.9279948472976685E-2</v>
      </c>
      <c r="P11">
        <v>1.2323995120823383E-2</v>
      </c>
      <c r="Q11">
        <v>0.79462450742721558</v>
      </c>
      <c r="R11">
        <v>1.7359962686896324E-2</v>
      </c>
      <c r="S11">
        <v>7.5940050184726715E-2</v>
      </c>
      <c r="T11">
        <v>1.9871327094733715E-3</v>
      </c>
      <c r="U11">
        <v>3.167637437582016E-2</v>
      </c>
      <c r="V11">
        <v>3.1064588576555252E-2</v>
      </c>
      <c r="W11">
        <v>2.8703350573778152E-2</v>
      </c>
      <c r="X11">
        <v>3.9186887443065643E-2</v>
      </c>
      <c r="Y11">
        <v>4.1969619691371918E-2</v>
      </c>
      <c r="Z11">
        <v>0.4612012505531311</v>
      </c>
      <c r="AA11">
        <v>6.5535269677639008E-2</v>
      </c>
      <c r="AB11">
        <v>1.7741220071911812E-2</v>
      </c>
      <c r="AC11">
        <v>1.0962130501866341E-2</v>
      </c>
      <c r="AD11">
        <v>5.3730472922325134E-2</v>
      </c>
      <c r="AE11">
        <v>1.1804795823991299E-2</v>
      </c>
      <c r="AF11">
        <v>0.34453609585762024</v>
      </c>
      <c r="AG11">
        <v>1.4120385050773621E-2</v>
      </c>
      <c r="AH11">
        <v>6.1768721789121628E-2</v>
      </c>
      <c r="AI11">
        <v>1.672765240073204E-3</v>
      </c>
      <c r="AJ11">
        <v>2.4701036512851715E-2</v>
      </c>
      <c r="AK11">
        <v>1.6799625009298325E-2</v>
      </c>
      <c r="AL11">
        <v>2.1957213059067726E-2</v>
      </c>
      <c r="AM11">
        <v>1.982005313038826E-2</v>
      </c>
      <c r="AN11">
        <v>1.5304213389754295E-2</v>
      </c>
      <c r="AO11">
        <v>0.12020090967416763</v>
      </c>
      <c r="AP11">
        <v>4.8191163688898087E-2</v>
      </c>
      <c r="AQ11">
        <v>1.2528194114565849E-2</v>
      </c>
      <c r="AR11">
        <v>9.4290180131793022E-3</v>
      </c>
      <c r="AS11">
        <v>3.8202110677957535E-2</v>
      </c>
      <c r="AT11">
        <v>9.9890539422631264E-3</v>
      </c>
      <c r="AU11">
        <v>0.24369071424007416</v>
      </c>
      <c r="AV11">
        <v>1.2555737048387527E-2</v>
      </c>
      <c r="AW11">
        <v>5.4924272000789642E-2</v>
      </c>
      <c r="AX11">
        <v>1.4200671575963497E-3</v>
      </c>
      <c r="AY11">
        <v>1.9279208034276962E-2</v>
      </c>
      <c r="AZ11">
        <v>1.1877445504069328E-2</v>
      </c>
      <c r="BA11">
        <v>1.8860386684536934E-2</v>
      </c>
      <c r="BB11">
        <v>1.310377661138773E-2</v>
      </c>
      <c r="BC11">
        <v>9.4793867319822311E-3</v>
      </c>
      <c r="BD11">
        <v>6.2184792011976242E-2</v>
      </c>
      <c r="BE11">
        <v>4.0005635470151901E-2</v>
      </c>
      <c r="BF11">
        <v>1.0052278637886047E-2</v>
      </c>
      <c r="BG11">
        <v>8.8081080466508865E-3</v>
      </c>
      <c r="BH11">
        <v>3.0756929889321327E-2</v>
      </c>
      <c r="BI11">
        <v>9.2487083747982979E-3</v>
      </c>
      <c r="BJ11">
        <v>0.10769154876470566</v>
      </c>
      <c r="BK11">
        <v>8.2898382097482681E-3</v>
      </c>
      <c r="BL11">
        <v>3.6263369023799896E-2</v>
      </c>
      <c r="BM11">
        <v>7.5149722397327423E-4</v>
      </c>
      <c r="BN11">
        <v>8.8197570294141769E-3</v>
      </c>
      <c r="BO11">
        <v>5.0415666773915291E-3</v>
      </c>
      <c r="BP11">
        <v>9.6423234790563583E-3</v>
      </c>
      <c r="BQ11">
        <v>2.7970187366008759E-3</v>
      </c>
      <c r="BR11">
        <v>2.1116854622960091E-3</v>
      </c>
      <c r="BS11">
        <v>1.6005853191018105E-2</v>
      </c>
      <c r="BT11">
        <v>1.7968637868762016E-2</v>
      </c>
      <c r="BU11">
        <v>4.1125817224383354E-3</v>
      </c>
      <c r="BV11">
        <v>5.5297412909567356E-3</v>
      </c>
      <c r="BW11">
        <v>1.2659557163715363E-2</v>
      </c>
      <c r="BX11">
        <v>5.3090807050466537E-3</v>
      </c>
      <c r="BY11">
        <v>7.5201451778411865E-2</v>
      </c>
      <c r="BZ11">
        <v>6.5769385546445847E-3</v>
      </c>
      <c r="CA11">
        <v>2.877039834856987E-2</v>
      </c>
      <c r="CB11">
        <v>6.0833094175904989E-4</v>
      </c>
      <c r="CC11">
        <v>6.2184412963688374E-3</v>
      </c>
      <c r="CD11">
        <v>3.4060906618833542E-3</v>
      </c>
      <c r="CE11">
        <v>6.6934451460838318E-3</v>
      </c>
      <c r="CF11">
        <v>1.2942422181367874E-3</v>
      </c>
      <c r="CG11">
        <v>1.0121166706085205E-3</v>
      </c>
      <c r="CH11">
        <v>9.2092091217637062E-3</v>
      </c>
      <c r="CI11">
        <v>1.1412240564823151E-2</v>
      </c>
      <c r="CJ11">
        <v>2.4890096392482519E-3</v>
      </c>
      <c r="CK11">
        <v>4.2044352740049362E-3</v>
      </c>
      <c r="CL11">
        <v>7.6754759065806866E-3</v>
      </c>
      <c r="CM11">
        <v>3.7367648910731077E-3</v>
      </c>
      <c r="CN11">
        <v>3.3624108880758286E-2</v>
      </c>
      <c r="CO11">
        <v>3.720917971804738E-3</v>
      </c>
      <c r="CP11">
        <v>1.6276918351650238E-2</v>
      </c>
      <c r="CQ11">
        <v>2.7567220968194306E-4</v>
      </c>
      <c r="CR11">
        <v>2.9112193733453751E-3</v>
      </c>
      <c r="CS11">
        <v>1.2929420918226242E-3</v>
      </c>
      <c r="CT11">
        <v>2.6770234107971191E-3</v>
      </c>
      <c r="CU11">
        <v>4.161486285738647E-4</v>
      </c>
      <c r="CV11">
        <v>2.8993855812586844E-4</v>
      </c>
      <c r="CW11">
        <v>2.6764918584376574E-3</v>
      </c>
      <c r="CX11">
        <v>3.0868358444422483E-3</v>
      </c>
      <c r="CY11">
        <v>6.4312823815271258E-4</v>
      </c>
      <c r="CZ11">
        <v>2.0338951144367456E-3</v>
      </c>
      <c r="DA11">
        <v>1.9890426192432642E-3</v>
      </c>
      <c r="DB11">
        <v>1.0977932251989841E-3</v>
      </c>
      <c r="DC11">
        <v>1.0808211751282215E-2</v>
      </c>
      <c r="DD11">
        <v>1.4318067114800215E-3</v>
      </c>
      <c r="DE11">
        <v>6.2633468769490719E-3</v>
      </c>
      <c r="DF11">
        <v>8.0568992416374385E-5</v>
      </c>
      <c r="DG11">
        <v>9.0692099183797836E-4</v>
      </c>
      <c r="DH11">
        <v>3.0180171597748995E-4</v>
      </c>
      <c r="DI11">
        <v>8.8500202400609851E-4</v>
      </c>
      <c r="DJ11">
        <v>6.1060025473125279E-5</v>
      </c>
      <c r="DK11">
        <v>4.0886741771828383E-5</v>
      </c>
      <c r="DL11">
        <v>4.0866623749025166E-4</v>
      </c>
      <c r="DM11">
        <v>4.2815171764232218E-4</v>
      </c>
      <c r="DN11">
        <v>1.0215552902081981E-4</v>
      </c>
      <c r="DO11">
        <v>7.8284647315740585E-4</v>
      </c>
      <c r="DP11">
        <v>3.1682441476732492E-4</v>
      </c>
      <c r="DQ11">
        <v>1.1132731015095487E-4</v>
      </c>
    </row>
    <row r="12" spans="1:121" ht="16" x14ac:dyDescent="0.2">
      <c r="A12">
        <v>1974</v>
      </c>
      <c r="B12">
        <v>1</v>
      </c>
      <c r="C12">
        <v>1.8187223002314568E-2</v>
      </c>
      <c r="D12">
        <v>6.4073123037815094E-2</v>
      </c>
      <c r="E12">
        <v>2.1908031776547432E-3</v>
      </c>
      <c r="F12">
        <v>3.8139607757329941E-2</v>
      </c>
      <c r="G12">
        <v>3.3383850008249283E-2</v>
      </c>
      <c r="H12">
        <v>3.1993292272090912E-2</v>
      </c>
      <c r="I12">
        <v>4.5257836580276489E-2</v>
      </c>
      <c r="J12">
        <v>8.6432993412017822E-2</v>
      </c>
      <c r="K12">
        <v>0.61437821388244629</v>
      </c>
      <c r="L12">
        <v>6.5963059663772583E-2</v>
      </c>
      <c r="M12">
        <v>2.0758165046572685E-2</v>
      </c>
      <c r="N12">
        <v>1.123513001948595E-2</v>
      </c>
      <c r="O12">
        <v>5.506594106554985E-2</v>
      </c>
      <c r="P12">
        <v>1.0897115804255009E-2</v>
      </c>
      <c r="Q12">
        <v>0.78988629579544067</v>
      </c>
      <c r="R12">
        <v>1.7223821952939034E-2</v>
      </c>
      <c r="S12">
        <v>6.0679081827402115E-2</v>
      </c>
      <c r="T12">
        <v>2.12260358966887E-3</v>
      </c>
      <c r="U12">
        <v>3.809545561671257E-2</v>
      </c>
      <c r="V12">
        <v>2.9394038021564484E-2</v>
      </c>
      <c r="W12">
        <v>2.953011728823185E-2</v>
      </c>
      <c r="X12">
        <v>4.2580142617225647E-2</v>
      </c>
      <c r="Y12">
        <v>4.6350870281457901E-2</v>
      </c>
      <c r="Z12">
        <v>0.46353214979171753</v>
      </c>
      <c r="AA12">
        <v>6.0377996414899826E-2</v>
      </c>
      <c r="AB12">
        <v>1.8835742026567459E-2</v>
      </c>
      <c r="AC12">
        <v>1.0694375261664391E-2</v>
      </c>
      <c r="AD12">
        <v>5.0035115331411362E-2</v>
      </c>
      <c r="AE12">
        <v>1.0342882014811039E-2</v>
      </c>
      <c r="AF12">
        <v>0.33462530374526978</v>
      </c>
      <c r="AG12">
        <v>1.3445131480693817E-2</v>
      </c>
      <c r="AH12">
        <v>4.7366853803396225E-2</v>
      </c>
      <c r="AI12">
        <v>1.7565533053129911E-3</v>
      </c>
      <c r="AJ12">
        <v>2.6834238320589066E-2</v>
      </c>
      <c r="AK12">
        <v>1.5814438462257385E-2</v>
      </c>
      <c r="AL12">
        <v>2.243109792470932E-2</v>
      </c>
      <c r="AM12">
        <v>2.1075870841741562E-2</v>
      </c>
      <c r="AN12">
        <v>1.690230704843998E-2</v>
      </c>
      <c r="AO12">
        <v>0.12446986883878708</v>
      </c>
      <c r="AP12">
        <v>4.4528953731060028E-2</v>
      </c>
      <c r="AQ12">
        <v>1.3417616486549377E-2</v>
      </c>
      <c r="AR12">
        <v>9.0134814381599426E-3</v>
      </c>
      <c r="AS12">
        <v>3.5915359854698181E-2</v>
      </c>
      <c r="AT12">
        <v>8.6135966703295708E-3</v>
      </c>
      <c r="AU12">
        <v>0.23375748097896576</v>
      </c>
      <c r="AV12">
        <v>1.1727554723620415E-2</v>
      </c>
      <c r="AW12">
        <v>4.1315875947475433E-2</v>
      </c>
      <c r="AX12">
        <v>1.5333248302340508E-3</v>
      </c>
      <c r="AY12">
        <v>2.1217478439211845E-2</v>
      </c>
      <c r="AZ12">
        <v>1.1167343705892563E-2</v>
      </c>
      <c r="BA12">
        <v>1.8997931852936745E-2</v>
      </c>
      <c r="BB12">
        <v>1.3213963247835636E-2</v>
      </c>
      <c r="BC12">
        <v>1.0002841241657734E-2</v>
      </c>
      <c r="BD12">
        <v>6.7469172179698944E-2</v>
      </c>
      <c r="BE12">
        <v>3.711199015378952E-2</v>
      </c>
      <c r="BF12">
        <v>1.1017082259058952E-2</v>
      </c>
      <c r="BG12">
        <v>7.9808495938777924E-3</v>
      </c>
      <c r="BH12">
        <v>2.9599156230688095E-2</v>
      </c>
      <c r="BI12">
        <v>7.5128339231014252E-3</v>
      </c>
      <c r="BJ12">
        <v>0.1026235818862915</v>
      </c>
      <c r="BK12">
        <v>7.7847456559538841E-3</v>
      </c>
      <c r="BL12">
        <v>2.7425460517406464E-2</v>
      </c>
      <c r="BM12">
        <v>9.745116694830358E-4</v>
      </c>
      <c r="BN12">
        <v>1.0361918248236179E-2</v>
      </c>
      <c r="BO12">
        <v>4.7988202422857285E-3</v>
      </c>
      <c r="BP12">
        <v>1.0020253248512745E-2</v>
      </c>
      <c r="BQ12">
        <v>2.9463712126016617E-3</v>
      </c>
      <c r="BR12">
        <v>2.2091779392212629E-3</v>
      </c>
      <c r="BS12">
        <v>1.8370630219578743E-2</v>
      </c>
      <c r="BT12">
        <v>1.7731696367263794E-2</v>
      </c>
      <c r="BU12">
        <v>4.9121500924229622E-3</v>
      </c>
      <c r="BV12">
        <v>5.1081031560897827E-3</v>
      </c>
      <c r="BW12">
        <v>1.3296423479914665E-2</v>
      </c>
      <c r="BX12">
        <v>4.4352724216878414E-3</v>
      </c>
      <c r="BY12">
        <v>7.1784235537052155E-2</v>
      </c>
      <c r="BZ12">
        <v>6.2772068195044994E-3</v>
      </c>
      <c r="CA12">
        <v>2.2114438936114311E-2</v>
      </c>
      <c r="CB12">
        <v>7.6235324377194047E-4</v>
      </c>
      <c r="CC12">
        <v>7.4075176380574703E-3</v>
      </c>
      <c r="CD12">
        <v>3.2748619560152292E-3</v>
      </c>
      <c r="CE12">
        <v>6.8671931512653828E-3</v>
      </c>
      <c r="CF12">
        <v>1.7099877586588264E-3</v>
      </c>
      <c r="CG12">
        <v>1.246456173248589E-3</v>
      </c>
      <c r="CH12">
        <v>1.0770506225526333E-2</v>
      </c>
      <c r="CI12">
        <v>1.1353712528944016E-2</v>
      </c>
      <c r="CJ12">
        <v>3.0563944019377232E-3</v>
      </c>
      <c r="CK12">
        <v>3.8107987493276596E-3</v>
      </c>
      <c r="CL12">
        <v>8.2919364795088768E-3</v>
      </c>
      <c r="CM12">
        <v>3.0617760494351387E-3</v>
      </c>
      <c r="CN12">
        <v>3.1715270131826401E-2</v>
      </c>
      <c r="CO12">
        <v>3.6884204018861055E-3</v>
      </c>
      <c r="CP12">
        <v>1.2994211167097092E-2</v>
      </c>
      <c r="CQ12">
        <v>3.8557458901777864E-4</v>
      </c>
      <c r="CR12">
        <v>3.4394452814012766E-3</v>
      </c>
      <c r="CS12">
        <v>1.2581292539834976E-3</v>
      </c>
      <c r="CT12">
        <v>2.6752811390906572E-3</v>
      </c>
      <c r="CU12">
        <v>4.2063827277161181E-4</v>
      </c>
      <c r="CV12">
        <v>2.727346436586231E-4</v>
      </c>
      <c r="CW12">
        <v>3.2933522015810013E-3</v>
      </c>
      <c r="CX12">
        <v>3.2874816097319126E-3</v>
      </c>
      <c r="CY12">
        <v>8.5544714238494635E-4</v>
      </c>
      <c r="CZ12">
        <v>1.8198339967057109E-3</v>
      </c>
      <c r="DA12">
        <v>2.3299593012779951E-3</v>
      </c>
      <c r="DB12">
        <v>9.5752236666157842E-4</v>
      </c>
      <c r="DC12">
        <v>1.005157083272934E-2</v>
      </c>
      <c r="DD12">
        <v>1.4348977711051702E-3</v>
      </c>
      <c r="DE12">
        <v>5.0551081076264381E-3</v>
      </c>
      <c r="DF12">
        <v>1.1441013339208439E-4</v>
      </c>
      <c r="DG12">
        <v>1.0779766598716378E-3</v>
      </c>
      <c r="DH12">
        <v>2.7794891502708197E-4</v>
      </c>
      <c r="DI12">
        <v>8.7392301065847278E-4</v>
      </c>
      <c r="DJ12">
        <v>7.2266499046236277E-5</v>
      </c>
      <c r="DK12">
        <v>4.0272469050250947E-5</v>
      </c>
      <c r="DL12">
        <v>5.1834125770255923E-4</v>
      </c>
      <c r="DM12">
        <v>5.8642588555812836E-4</v>
      </c>
      <c r="DN12">
        <v>1.768487854860723E-4</v>
      </c>
      <c r="DO12">
        <v>6.9707422517240047E-4</v>
      </c>
      <c r="DP12">
        <v>4.8334125312976539E-4</v>
      </c>
      <c r="DQ12">
        <v>1.0308463242836297E-4</v>
      </c>
    </row>
    <row r="13" spans="1:121" ht="16" x14ac:dyDescent="0.2">
      <c r="A13">
        <v>1975</v>
      </c>
      <c r="B13">
        <v>1</v>
      </c>
      <c r="C13">
        <v>1.6005052253603935E-2</v>
      </c>
      <c r="D13">
        <v>6.5795056521892548E-2</v>
      </c>
      <c r="E13">
        <v>1.9589033909142017E-3</v>
      </c>
      <c r="F13">
        <v>3.9615262299776077E-2</v>
      </c>
      <c r="G13">
        <v>3.1485125422477722E-2</v>
      </c>
      <c r="H13">
        <v>3.253704309463501E-2</v>
      </c>
      <c r="I13">
        <v>5.2414063364267349E-2</v>
      </c>
      <c r="J13">
        <v>9.0306282043457031E-2</v>
      </c>
      <c r="K13">
        <v>0.60538160800933838</v>
      </c>
      <c r="L13">
        <v>6.4501598477363586E-2</v>
      </c>
      <c r="M13">
        <v>2.0549720153212547E-2</v>
      </c>
      <c r="N13">
        <v>1.1987323872745037E-2</v>
      </c>
      <c r="O13">
        <v>5.244830995798111E-2</v>
      </c>
      <c r="P13">
        <v>1.2053289450705051E-2</v>
      </c>
      <c r="Q13">
        <v>0.79558324813842773</v>
      </c>
      <c r="R13">
        <v>1.5146294608712196E-2</v>
      </c>
      <c r="S13">
        <v>6.226479634642601E-2</v>
      </c>
      <c r="T13">
        <v>1.8985631177201867E-3</v>
      </c>
      <c r="U13">
        <v>3.977980837225914E-2</v>
      </c>
      <c r="V13">
        <v>2.7764573693275452E-2</v>
      </c>
      <c r="W13">
        <v>3.0309922993183136E-2</v>
      </c>
      <c r="X13">
        <v>4.961053654551506E-2</v>
      </c>
      <c r="Y13">
        <v>4.7858070582151413E-2</v>
      </c>
      <c r="Z13">
        <v>0.46162953972816467</v>
      </c>
      <c r="AA13">
        <v>5.9321150183677673E-2</v>
      </c>
      <c r="AB13">
        <v>1.8609009683132172E-2</v>
      </c>
      <c r="AC13">
        <v>1.1700913310050964E-2</v>
      </c>
      <c r="AD13">
        <v>4.755164310336113E-2</v>
      </c>
      <c r="AE13">
        <v>1.1769508942961693E-2</v>
      </c>
      <c r="AF13">
        <v>0.33831596374511719</v>
      </c>
      <c r="AG13">
        <v>1.1914635077118874E-2</v>
      </c>
      <c r="AH13">
        <v>4.8979789018630981E-2</v>
      </c>
      <c r="AI13">
        <v>1.5800674445927143E-3</v>
      </c>
      <c r="AJ13">
        <v>2.8792727738618851E-2</v>
      </c>
      <c r="AK13">
        <v>1.5912186354398727E-2</v>
      </c>
      <c r="AL13">
        <v>2.3375671356916428E-2</v>
      </c>
      <c r="AM13">
        <v>2.5075217708945274E-2</v>
      </c>
      <c r="AN13">
        <v>1.5981273725628853E-2</v>
      </c>
      <c r="AO13">
        <v>0.12257818132638931</v>
      </c>
      <c r="AP13">
        <v>4.4126216322183609E-2</v>
      </c>
      <c r="AQ13">
        <v>1.3217334635555744E-2</v>
      </c>
      <c r="AR13">
        <v>1.0158336721360683E-2</v>
      </c>
      <c r="AS13">
        <v>3.4028530120849609E-2</v>
      </c>
      <c r="AT13">
        <v>1.0097686201334E-2</v>
      </c>
      <c r="AU13">
        <v>0.23545482754707336</v>
      </c>
      <c r="AV13">
        <v>1.041480153799057E-2</v>
      </c>
      <c r="AW13">
        <v>4.2814135551452637E-2</v>
      </c>
      <c r="AX13">
        <v>1.3511079596355557E-3</v>
      </c>
      <c r="AY13">
        <v>2.2408846765756607E-2</v>
      </c>
      <c r="AZ13">
        <v>1.1252785101532936E-2</v>
      </c>
      <c r="BA13">
        <v>2.0002447068691254E-2</v>
      </c>
      <c r="BB13">
        <v>1.6481544822454453E-2</v>
      </c>
      <c r="BC13">
        <v>9.6096713095903397E-3</v>
      </c>
      <c r="BD13">
        <v>6.4208105206489563E-2</v>
      </c>
      <c r="BE13">
        <v>3.6911386996507645E-2</v>
      </c>
      <c r="BF13">
        <v>1.0759018361568451E-2</v>
      </c>
      <c r="BG13">
        <v>9.2434296384453773E-3</v>
      </c>
      <c r="BH13">
        <v>2.7807466685771942E-2</v>
      </c>
      <c r="BI13">
        <v>9.1039212420582771E-3</v>
      </c>
      <c r="BJ13">
        <v>0.10311279445886612</v>
      </c>
      <c r="BK13">
        <v>6.7589040845632553E-3</v>
      </c>
      <c r="BL13">
        <v>2.7785131707787514E-2</v>
      </c>
      <c r="BM13">
        <v>8.5927703185006976E-4</v>
      </c>
      <c r="BN13">
        <v>1.0129130445420742E-2</v>
      </c>
      <c r="BO13">
        <v>5.05784060806036E-3</v>
      </c>
      <c r="BP13">
        <v>1.0916990227997303E-2</v>
      </c>
      <c r="BQ13">
        <v>3.7039720918983221E-3</v>
      </c>
      <c r="BR13">
        <v>1.3920580968260765E-3</v>
      </c>
      <c r="BS13">
        <v>1.8474224954843521E-2</v>
      </c>
      <c r="BT13">
        <v>1.8035262823104858E-2</v>
      </c>
      <c r="BU13">
        <v>4.7425166703760624E-3</v>
      </c>
      <c r="BV13">
        <v>6.1744735576212406E-3</v>
      </c>
      <c r="BW13">
        <v>1.2360649183392525E-2</v>
      </c>
      <c r="BX13">
        <v>5.674614105373621E-3</v>
      </c>
      <c r="BY13">
        <v>7.1759134531021118E-2</v>
      </c>
      <c r="BZ13">
        <v>5.3785704076290131E-3</v>
      </c>
      <c r="CA13">
        <v>2.2110726684331894E-2</v>
      </c>
      <c r="CB13">
        <v>6.6023244289681315E-4</v>
      </c>
      <c r="CC13">
        <v>7.1223462000489235E-3</v>
      </c>
      <c r="CD13">
        <v>3.5633121151477098E-3</v>
      </c>
      <c r="CE13">
        <v>7.7025578357279301E-3</v>
      </c>
      <c r="CF13">
        <v>1.9803510513156652E-3</v>
      </c>
      <c r="CG13">
        <v>5.1427719881758094E-4</v>
      </c>
      <c r="CH13">
        <v>1.0925767943263054E-2</v>
      </c>
      <c r="CI13">
        <v>1.1800996027886868E-2</v>
      </c>
      <c r="CJ13">
        <v>2.9606157913804054E-3</v>
      </c>
      <c r="CK13">
        <v>4.7419420443475246E-3</v>
      </c>
      <c r="CL13">
        <v>7.7347890473902225E-3</v>
      </c>
      <c r="CM13">
        <v>4.0662065148353577E-3</v>
      </c>
      <c r="CN13">
        <v>3.1951002776622772E-2</v>
      </c>
      <c r="CO13">
        <v>3.1100513879209757E-3</v>
      </c>
      <c r="CP13">
        <v>1.2785088270902634E-2</v>
      </c>
      <c r="CQ13">
        <v>3.6272249417379498E-4</v>
      </c>
      <c r="CR13">
        <v>3.2462668605148792E-3</v>
      </c>
      <c r="CS13">
        <v>1.3121633091941476E-3</v>
      </c>
      <c r="CT13">
        <v>3.2752526458352804E-3</v>
      </c>
      <c r="CU13">
        <v>8.5986143676564097E-4</v>
      </c>
      <c r="CV13">
        <v>1.2186011008452624E-4</v>
      </c>
      <c r="CW13">
        <v>3.2331000547856092E-3</v>
      </c>
      <c r="CX13">
        <v>3.6446342710405588E-3</v>
      </c>
      <c r="CY13">
        <v>8.5048674372956157E-4</v>
      </c>
      <c r="CZ13">
        <v>2.4247658438980579E-3</v>
      </c>
      <c r="DA13">
        <v>2.2312167566269636E-3</v>
      </c>
      <c r="DB13">
        <v>1.4134175144135952E-3</v>
      </c>
      <c r="DC13">
        <v>1.0523700155317783E-2</v>
      </c>
      <c r="DD13">
        <v>1.2182316277176142E-3</v>
      </c>
      <c r="DE13">
        <v>5.0080199725925922E-3</v>
      </c>
      <c r="DF13">
        <v>1.3186511932872236E-4</v>
      </c>
      <c r="DG13">
        <v>1.0022142669185996E-3</v>
      </c>
      <c r="DH13">
        <v>3.0445415177382529E-4</v>
      </c>
      <c r="DI13">
        <v>1.2042016023769975E-3</v>
      </c>
      <c r="DJ13">
        <v>3.8810272235423326E-4</v>
      </c>
      <c r="DK13">
        <v>7.7641976531594992E-5</v>
      </c>
      <c r="DL13">
        <v>5.0895760068669915E-4</v>
      </c>
      <c r="DM13">
        <v>6.8001111503690481E-4</v>
      </c>
      <c r="DN13">
        <v>1.9370901281945407E-4</v>
      </c>
      <c r="DO13">
        <v>1.0104925604537129E-3</v>
      </c>
      <c r="DP13">
        <v>5.1003345288336277E-4</v>
      </c>
      <c r="DQ13">
        <v>1.6997763304971159E-4</v>
      </c>
    </row>
    <row r="14" spans="1:121" ht="16" x14ac:dyDescent="0.2">
      <c r="A14">
        <v>1976</v>
      </c>
      <c r="B14">
        <v>1</v>
      </c>
      <c r="C14">
        <v>1.7279213294386864E-2</v>
      </c>
      <c r="D14">
        <v>7.3976688086986542E-2</v>
      </c>
      <c r="E14">
        <v>1.7565925372764468E-3</v>
      </c>
      <c r="F14">
        <v>3.6634515970945358E-2</v>
      </c>
      <c r="G14">
        <v>2.8833391144871712E-2</v>
      </c>
      <c r="H14">
        <v>3.1800225377082825E-2</v>
      </c>
      <c r="I14">
        <v>5.4598238319158554E-2</v>
      </c>
      <c r="J14">
        <v>9.3453511595726013E-2</v>
      </c>
      <c r="K14">
        <v>0.59780234098434448</v>
      </c>
      <c r="L14">
        <v>6.3865296542644501E-2</v>
      </c>
      <c r="M14">
        <v>1.9672034308314323E-2</v>
      </c>
      <c r="N14">
        <v>1.2128189206123352E-2</v>
      </c>
      <c r="O14">
        <v>5.1647227257490158E-2</v>
      </c>
      <c r="P14">
        <v>1.2218072079122066E-2</v>
      </c>
      <c r="Q14">
        <v>0.79452288150787354</v>
      </c>
      <c r="R14">
        <v>1.6352172940969467E-2</v>
      </c>
      <c r="S14">
        <v>7.0007793605327606E-2</v>
      </c>
      <c r="T14">
        <v>1.6728945774957538E-3</v>
      </c>
      <c r="U14">
        <v>3.7028852850198746E-2</v>
      </c>
      <c r="V14">
        <v>2.5694219395518303E-2</v>
      </c>
      <c r="W14">
        <v>2.9518561437726021E-2</v>
      </c>
      <c r="X14">
        <v>5.1554463803768158E-2</v>
      </c>
      <c r="Y14">
        <v>5.1084719598293304E-2</v>
      </c>
      <c r="Z14">
        <v>0.45313692092895508</v>
      </c>
      <c r="AA14">
        <v>5.8472249656915665E-2</v>
      </c>
      <c r="AB14">
        <v>1.7738357186317444E-2</v>
      </c>
      <c r="AC14">
        <v>1.1780204251408577E-2</v>
      </c>
      <c r="AD14">
        <v>4.6623062342405319E-2</v>
      </c>
      <c r="AE14">
        <v>1.1849185451865196E-2</v>
      </c>
      <c r="AF14">
        <v>0.33759480714797974</v>
      </c>
      <c r="AG14">
        <v>1.2693028897047043E-2</v>
      </c>
      <c r="AH14">
        <v>5.4342072457075119E-2</v>
      </c>
      <c r="AI14">
        <v>1.4089160831645131E-3</v>
      </c>
      <c r="AJ14">
        <v>2.6004744693636894E-2</v>
      </c>
      <c r="AK14">
        <v>1.4600709080696106E-2</v>
      </c>
      <c r="AL14">
        <v>2.2507881745696068E-2</v>
      </c>
      <c r="AM14">
        <v>2.5105055421590805E-2</v>
      </c>
      <c r="AN14">
        <v>1.6957279294729233E-2</v>
      </c>
      <c r="AO14">
        <v>0.12108775973320007</v>
      </c>
      <c r="AP14">
        <v>4.288734495639801E-2</v>
      </c>
      <c r="AQ14">
        <v>1.2366420589387417E-2</v>
      </c>
      <c r="AR14">
        <v>1.0141461156308651E-2</v>
      </c>
      <c r="AS14">
        <v>3.2760851085186005E-2</v>
      </c>
      <c r="AT14">
        <v>1.0126492939889431E-2</v>
      </c>
      <c r="AU14">
        <v>0.23442342877388</v>
      </c>
      <c r="AV14">
        <v>1.0922719724476337E-2</v>
      </c>
      <c r="AW14">
        <v>4.676293209195137E-2</v>
      </c>
      <c r="AX14">
        <v>1.2335127685219049E-3</v>
      </c>
      <c r="AY14">
        <v>1.9738195464015007E-2</v>
      </c>
      <c r="AZ14">
        <v>1.0595689527690411E-2</v>
      </c>
      <c r="BA14">
        <v>1.9095828756690025E-2</v>
      </c>
      <c r="BB14">
        <v>1.5761565417051315E-2</v>
      </c>
      <c r="BC14">
        <v>9.7545795142650604E-3</v>
      </c>
      <c r="BD14">
        <v>6.5036438405513763E-2</v>
      </c>
      <c r="BE14">
        <v>3.5521972924470901E-2</v>
      </c>
      <c r="BF14">
        <v>9.9354730919003487E-3</v>
      </c>
      <c r="BG14">
        <v>9.1603556647896767E-3</v>
      </c>
      <c r="BH14">
        <v>2.642369456589222E-2</v>
      </c>
      <c r="BI14">
        <v>9.0982764959335327E-3</v>
      </c>
      <c r="BJ14">
        <v>0.10218341648578644</v>
      </c>
      <c r="BK14">
        <v>7.0610870607197285E-3</v>
      </c>
      <c r="BL14">
        <v>3.0230304226279259E-2</v>
      </c>
      <c r="BM14">
        <v>7.7047391096130013E-4</v>
      </c>
      <c r="BN14">
        <v>8.9764678850769997E-3</v>
      </c>
      <c r="BO14">
        <v>4.6046478673815727E-3</v>
      </c>
      <c r="BP14">
        <v>1.0057445615530014E-2</v>
      </c>
      <c r="BQ14">
        <v>3.3753833267837763E-3</v>
      </c>
      <c r="BR14">
        <v>1.5139991883188486E-3</v>
      </c>
      <c r="BS14">
        <v>1.8598275259137154E-2</v>
      </c>
      <c r="BT14">
        <v>1.6995331272482872E-2</v>
      </c>
      <c r="BU14">
        <v>4.3536657467484474E-3</v>
      </c>
      <c r="BV14">
        <v>5.7037798687815666E-3</v>
      </c>
      <c r="BW14">
        <v>1.1671965941786766E-2</v>
      </c>
      <c r="BX14">
        <v>5.3233648650348186E-3</v>
      </c>
      <c r="BY14">
        <v>7.1336530148983002E-2</v>
      </c>
      <c r="BZ14">
        <v>5.6907879188656807E-3</v>
      </c>
      <c r="CA14">
        <v>2.4363705888390541E-2</v>
      </c>
      <c r="CB14">
        <v>6.1552098486572504E-4</v>
      </c>
      <c r="CC14">
        <v>6.1518098227679729E-3</v>
      </c>
      <c r="CD14">
        <v>3.1268491875380278E-3</v>
      </c>
      <c r="CE14">
        <v>6.9422055967152119E-3</v>
      </c>
      <c r="CF14">
        <v>1.7157231923192739E-3</v>
      </c>
      <c r="CG14">
        <v>5.777316982857883E-4</v>
      </c>
      <c r="CH14">
        <v>1.1119619011878967E-2</v>
      </c>
      <c r="CI14">
        <v>1.1032579466700554E-2</v>
      </c>
      <c r="CJ14">
        <v>2.7262826915830374E-3</v>
      </c>
      <c r="CK14">
        <v>4.2159231379628181E-3</v>
      </c>
      <c r="CL14">
        <v>7.3285698890686035E-3</v>
      </c>
      <c r="CM14">
        <v>3.7040093448013067E-3</v>
      </c>
      <c r="CN14">
        <v>3.1873159110546112E-2</v>
      </c>
      <c r="CO14">
        <v>3.308598417788744E-3</v>
      </c>
      <c r="CP14">
        <v>1.4164948835968971E-2</v>
      </c>
      <c r="CQ14">
        <v>3.3592621912248433E-4</v>
      </c>
      <c r="CR14">
        <v>2.7101521845906973E-3</v>
      </c>
      <c r="CS14">
        <v>1.2365167494863272E-3</v>
      </c>
      <c r="CT14">
        <v>2.7821562252938747E-3</v>
      </c>
      <c r="CU14">
        <v>4.7436592285521328E-4</v>
      </c>
      <c r="CV14">
        <v>1.3555968507716898E-5</v>
      </c>
      <c r="CW14">
        <v>3.4519315231591463E-3</v>
      </c>
      <c r="CX14">
        <v>3.395008621737361E-3</v>
      </c>
      <c r="CY14">
        <v>7.7288382453843951E-4</v>
      </c>
      <c r="CZ14">
        <v>2.0092723425477743E-3</v>
      </c>
      <c r="DA14">
        <v>2.0869704894721508E-3</v>
      </c>
      <c r="DB14">
        <v>1.3080381322652102E-3</v>
      </c>
      <c r="DC14">
        <v>1.0606594383716583E-2</v>
      </c>
      <c r="DD14">
        <v>1.3259259285405278E-3</v>
      </c>
      <c r="DE14">
        <v>5.6766252964735031E-3</v>
      </c>
      <c r="DF14">
        <v>1.4363203081302345E-4</v>
      </c>
      <c r="DG14">
        <v>9.2444190522655845E-4</v>
      </c>
      <c r="DH14">
        <v>3.0343609978444874E-4</v>
      </c>
      <c r="DI14">
        <v>9.7210117382928729E-4</v>
      </c>
      <c r="DJ14">
        <v>7.6886230090167373E-5</v>
      </c>
      <c r="DK14">
        <v>-5.9691661590477452E-5</v>
      </c>
      <c r="DL14">
        <v>5.9170339955016971E-4</v>
      </c>
      <c r="DM14">
        <v>6.5153423929587007E-4</v>
      </c>
      <c r="DN14">
        <v>1.8902198644354939E-4</v>
      </c>
      <c r="DO14">
        <v>7.830791873857379E-4</v>
      </c>
      <c r="DP14">
        <v>5.1235349383205175E-4</v>
      </c>
      <c r="DQ14">
        <v>1.3918073091190308E-4</v>
      </c>
    </row>
    <row r="15" spans="1:121" ht="16" x14ac:dyDescent="0.2">
      <c r="A15">
        <v>1977</v>
      </c>
      <c r="B15">
        <v>1</v>
      </c>
      <c r="C15">
        <v>1.7703507095575333E-2</v>
      </c>
      <c r="D15">
        <v>7.6009549200534821E-2</v>
      </c>
      <c r="E15">
        <v>1.7132607754319906E-3</v>
      </c>
      <c r="F15">
        <v>3.8427211344242096E-2</v>
      </c>
      <c r="G15">
        <v>2.5467628613114357E-2</v>
      </c>
      <c r="H15">
        <v>3.072623535990715E-2</v>
      </c>
      <c r="I15">
        <v>5.8167658746242523E-2</v>
      </c>
      <c r="J15">
        <v>9.5997348427772522E-2</v>
      </c>
      <c r="K15">
        <v>0.59316927194595337</v>
      </c>
      <c r="L15">
        <v>6.2618322670459747E-2</v>
      </c>
      <c r="M15">
        <v>1.8985787406563759E-2</v>
      </c>
      <c r="N15">
        <v>1.1740447953343391E-2</v>
      </c>
      <c r="O15">
        <v>5.0222795456647873E-2</v>
      </c>
      <c r="P15">
        <v>1.23955262824893E-2</v>
      </c>
      <c r="Q15">
        <v>0.79730075597763062</v>
      </c>
      <c r="R15">
        <v>1.6812143847346306E-2</v>
      </c>
      <c r="S15">
        <v>7.2182506322860718E-2</v>
      </c>
      <c r="T15">
        <v>1.6421667532995343E-3</v>
      </c>
      <c r="U15">
        <v>3.9114568382501602E-2</v>
      </c>
      <c r="V15">
        <v>2.295723557472229E-2</v>
      </c>
      <c r="W15">
        <v>2.8474917635321617E-2</v>
      </c>
      <c r="X15">
        <v>5.477847158908844E-2</v>
      </c>
      <c r="Y15">
        <v>5.4187260568141937E-2</v>
      </c>
      <c r="Z15">
        <v>0.44980931282043457</v>
      </c>
      <c r="AA15">
        <v>5.7342145591974258E-2</v>
      </c>
      <c r="AB15">
        <v>1.714044064283371E-2</v>
      </c>
      <c r="AC15">
        <v>1.1334476992487907E-2</v>
      </c>
      <c r="AD15">
        <v>4.538988322019577E-2</v>
      </c>
      <c r="AE15">
        <v>1.1952261440455914E-2</v>
      </c>
      <c r="AF15">
        <v>0.3416391909122467</v>
      </c>
      <c r="AG15">
        <v>1.3227307237684727E-2</v>
      </c>
      <c r="AH15">
        <v>5.6791104376316071E-2</v>
      </c>
      <c r="AI15">
        <v>1.3736169785261154E-3</v>
      </c>
      <c r="AJ15">
        <v>2.7520056813955307E-2</v>
      </c>
      <c r="AK15">
        <v>1.5144790522754192E-2</v>
      </c>
      <c r="AL15">
        <v>2.183142676949501E-2</v>
      </c>
      <c r="AM15">
        <v>2.6340575888752937E-2</v>
      </c>
      <c r="AN15">
        <v>1.8850898370146751E-2</v>
      </c>
      <c r="AO15">
        <v>0.11823584884405136</v>
      </c>
      <c r="AP15">
        <v>4.2323578149080276E-2</v>
      </c>
      <c r="AQ15">
        <v>1.2007051147520542E-2</v>
      </c>
      <c r="AR15">
        <v>9.8243756219744682E-3</v>
      </c>
      <c r="AS15">
        <v>3.2042354345321655E-2</v>
      </c>
      <c r="AT15">
        <v>1.0281224735081196E-2</v>
      </c>
      <c r="AU15">
        <v>0.23862850666046143</v>
      </c>
      <c r="AV15">
        <v>1.1470131576061249E-2</v>
      </c>
      <c r="AW15">
        <v>4.9246713519096375E-2</v>
      </c>
      <c r="AX15">
        <v>1.1706195073202252E-3</v>
      </c>
      <c r="AY15">
        <v>2.1092560142278671E-2</v>
      </c>
      <c r="AZ15">
        <v>1.1240909807384014E-2</v>
      </c>
      <c r="BA15">
        <v>1.8651681020855904E-2</v>
      </c>
      <c r="BB15">
        <v>1.6353696584701538E-2</v>
      </c>
      <c r="BC15">
        <v>1.0978606529533863E-2</v>
      </c>
      <c r="BD15">
        <v>6.3192501664161682E-2</v>
      </c>
      <c r="BE15">
        <v>3.5231087356805801E-2</v>
      </c>
      <c r="BF15">
        <v>9.6628908067941666E-3</v>
      </c>
      <c r="BG15">
        <v>8.9887902140617371E-3</v>
      </c>
      <c r="BH15">
        <v>2.5888102129101753E-2</v>
      </c>
      <c r="BI15">
        <v>9.3429842963814735E-3</v>
      </c>
      <c r="BJ15">
        <v>0.10472843050956726</v>
      </c>
      <c r="BK15">
        <v>7.3213712312281132E-3</v>
      </c>
      <c r="BL15">
        <v>3.1434118747711182E-2</v>
      </c>
      <c r="BM15">
        <v>7.3751370655372739E-4</v>
      </c>
      <c r="BN15">
        <v>9.1832149773836136E-3</v>
      </c>
      <c r="BO15">
        <v>5.1633128896355629E-3</v>
      </c>
      <c r="BP15">
        <v>9.9176019430160522E-3</v>
      </c>
      <c r="BQ15">
        <v>3.5730106756091118E-3</v>
      </c>
      <c r="BR15">
        <v>1.949222176335752E-3</v>
      </c>
      <c r="BS15">
        <v>1.861017569899559E-2</v>
      </c>
      <c r="BT15">
        <v>1.6838885843753815E-2</v>
      </c>
      <c r="BU15">
        <v>4.1194451041519642E-3</v>
      </c>
      <c r="BV15">
        <v>5.7981563732028008E-3</v>
      </c>
      <c r="BW15">
        <v>1.1131362989544868E-2</v>
      </c>
      <c r="BX15">
        <v>5.7075214572250843E-3</v>
      </c>
      <c r="BY15">
        <v>7.3382064700126648E-2</v>
      </c>
      <c r="BZ15">
        <v>5.8831167407333851E-3</v>
      </c>
      <c r="CA15">
        <v>2.5259010493755341E-2</v>
      </c>
      <c r="CB15">
        <v>5.6228355970233679E-4</v>
      </c>
      <c r="CC15">
        <v>6.3326563686132431E-3</v>
      </c>
      <c r="CD15">
        <v>3.5147219896316528E-3</v>
      </c>
      <c r="CE15">
        <v>6.8414630368351936E-3</v>
      </c>
      <c r="CF15">
        <v>1.9043466309085488E-3</v>
      </c>
      <c r="CG15">
        <v>9.0740411542356014E-4</v>
      </c>
      <c r="CH15">
        <v>1.1229146271944046E-2</v>
      </c>
      <c r="CI15">
        <v>1.0947917588055134E-2</v>
      </c>
      <c r="CJ15">
        <v>2.5714375078678131E-3</v>
      </c>
      <c r="CK15">
        <v>4.2700255289673805E-3</v>
      </c>
      <c r="CL15">
        <v>6.9662351161241531E-3</v>
      </c>
      <c r="CM15">
        <v>3.9816824719309807E-3</v>
      </c>
      <c r="CN15">
        <v>3.2850448042154312E-2</v>
      </c>
      <c r="CO15">
        <v>3.4152194857597351E-3</v>
      </c>
      <c r="CP15">
        <v>1.4663157053291798E-2</v>
      </c>
      <c r="CQ15">
        <v>2.9510250897146761E-4</v>
      </c>
      <c r="CR15">
        <v>2.837940352037549E-3</v>
      </c>
      <c r="CS15">
        <v>1.4542987337335944E-3</v>
      </c>
      <c r="CT15">
        <v>2.7066741604357958E-3</v>
      </c>
      <c r="CU15">
        <v>5.4284062935039401E-4</v>
      </c>
      <c r="CV15">
        <v>1.4738587196916342E-4</v>
      </c>
      <c r="CW15">
        <v>3.3720373176038265E-3</v>
      </c>
      <c r="CX15">
        <v>3.4157924819737673E-3</v>
      </c>
      <c r="CY15">
        <v>7.7468511881306767E-4</v>
      </c>
      <c r="CZ15">
        <v>1.9319889834150672E-3</v>
      </c>
      <c r="DA15">
        <v>2.1083878818899393E-3</v>
      </c>
      <c r="DB15">
        <v>1.3074047164991498E-3</v>
      </c>
      <c r="DC15">
        <v>1.0949751362204552E-2</v>
      </c>
      <c r="DD15">
        <v>1.3844942441210151E-3</v>
      </c>
      <c r="DE15">
        <v>5.9442901983857155E-3</v>
      </c>
      <c r="DF15">
        <v>1.1187125346623361E-4</v>
      </c>
      <c r="DG15">
        <v>9.2917884467169642E-4</v>
      </c>
      <c r="DH15">
        <v>3.6678658216260374E-4</v>
      </c>
      <c r="DI15">
        <v>9.0769759844988585E-4</v>
      </c>
      <c r="DJ15">
        <v>7.4819494329858571E-5</v>
      </c>
      <c r="DK15">
        <v>-2.8041811674484052E-5</v>
      </c>
      <c r="DL15">
        <v>5.7380145881325006E-4</v>
      </c>
      <c r="DM15">
        <v>6.848539924249053E-4</v>
      </c>
      <c r="DN15">
        <v>1.9672620692290366E-4</v>
      </c>
      <c r="DO15">
        <v>7.1097136242315173E-4</v>
      </c>
      <c r="DP15">
        <v>5.3740339353680611E-4</v>
      </c>
      <c r="DQ15">
        <v>1.4745061344001442E-4</v>
      </c>
    </row>
    <row r="16" spans="1:121" ht="16" x14ac:dyDescent="0.2">
      <c r="A16">
        <v>1978</v>
      </c>
      <c r="B16">
        <v>1</v>
      </c>
      <c r="C16">
        <v>1.7027892172336578E-2</v>
      </c>
      <c r="D16">
        <v>7.3417603969573975E-2</v>
      </c>
      <c r="E16">
        <v>1.6971946461126208E-3</v>
      </c>
      <c r="F16">
        <v>3.7733040750026703E-2</v>
      </c>
      <c r="G16">
        <v>2.2579843178391457E-2</v>
      </c>
      <c r="H16">
        <v>3.0373279005289078E-2</v>
      </c>
      <c r="I16">
        <v>6.3688799738883972E-2</v>
      </c>
      <c r="J16">
        <v>9.6549078822135925E-2</v>
      </c>
      <c r="K16">
        <v>0.59298169612884521</v>
      </c>
      <c r="L16">
        <v>6.3951589167118073E-2</v>
      </c>
      <c r="M16">
        <v>1.8843621015548706E-2</v>
      </c>
      <c r="N16">
        <v>1.1529658921062946E-2</v>
      </c>
      <c r="O16">
        <v>5.1599081605672836E-2</v>
      </c>
      <c r="P16">
        <v>1.2352512218058109E-2</v>
      </c>
      <c r="Q16">
        <v>0.79769289493560791</v>
      </c>
      <c r="R16">
        <v>1.6101548448204994E-2</v>
      </c>
      <c r="S16">
        <v>6.9423571228981018E-2</v>
      </c>
      <c r="T16">
        <v>1.6186847351491451E-3</v>
      </c>
      <c r="U16">
        <v>3.8558609783649445E-2</v>
      </c>
      <c r="V16">
        <v>2.048986591398716E-2</v>
      </c>
      <c r="W16">
        <v>2.8209671378135681E-2</v>
      </c>
      <c r="X16">
        <v>6.0083784162998199E-2</v>
      </c>
      <c r="Y16">
        <v>5.5932383984327316E-2</v>
      </c>
      <c r="Z16">
        <v>0.44858852028846741</v>
      </c>
      <c r="AA16">
        <v>5.8686289936304092E-2</v>
      </c>
      <c r="AB16">
        <v>1.7053226009011269E-2</v>
      </c>
      <c r="AC16">
        <v>1.1156444437801838E-2</v>
      </c>
      <c r="AD16">
        <v>4.674801230430603E-2</v>
      </c>
      <c r="AE16">
        <v>1.1938277631998062E-2</v>
      </c>
      <c r="AF16">
        <v>0.33886721730232239</v>
      </c>
      <c r="AG16">
        <v>1.23166274279356E-2</v>
      </c>
      <c r="AH16">
        <v>5.3104475140571594E-2</v>
      </c>
      <c r="AI16">
        <v>1.2659829808399081E-3</v>
      </c>
      <c r="AJ16">
        <v>2.7186861261725426E-2</v>
      </c>
      <c r="AK16">
        <v>1.2922080233693123E-2</v>
      </c>
      <c r="AL16">
        <v>2.1274527534842491E-2</v>
      </c>
      <c r="AM16">
        <v>2.8679544106125832E-2</v>
      </c>
      <c r="AN16">
        <v>1.9661370664834976E-2</v>
      </c>
      <c r="AO16">
        <v>0.11991869658231735</v>
      </c>
      <c r="AP16">
        <v>4.2537037283182144E-2</v>
      </c>
      <c r="AQ16">
        <v>1.1744072660803795E-2</v>
      </c>
      <c r="AR16">
        <v>9.5304548740386963E-3</v>
      </c>
      <c r="AS16">
        <v>3.2443195581436157E-2</v>
      </c>
      <c r="AT16">
        <v>1.0093841701745987E-2</v>
      </c>
      <c r="AU16">
        <v>0.23534680902957916</v>
      </c>
      <c r="AV16">
        <v>1.0611235164105892E-2</v>
      </c>
      <c r="AW16">
        <v>4.575149342417717E-2</v>
      </c>
      <c r="AX16">
        <v>1.1121947318315506E-3</v>
      </c>
      <c r="AY16">
        <v>2.0451195538043976E-2</v>
      </c>
      <c r="AZ16">
        <v>9.3172919005155563E-3</v>
      </c>
      <c r="BA16">
        <v>1.795165054500103E-2</v>
      </c>
      <c r="BB16">
        <v>1.8001362681388855E-2</v>
      </c>
      <c r="BC16">
        <v>1.1707302182912827E-2</v>
      </c>
      <c r="BD16">
        <v>6.5417662262916565E-2</v>
      </c>
      <c r="BE16">
        <v>3.5025428980588913E-2</v>
      </c>
      <c r="BF16">
        <v>9.3744341284036636E-3</v>
      </c>
      <c r="BG16">
        <v>8.5772173479199409E-3</v>
      </c>
      <c r="BH16">
        <v>2.6000954210758209E-2</v>
      </c>
      <c r="BI16">
        <v>9.0244729071855545E-3</v>
      </c>
      <c r="BJ16">
        <v>0.10252847522497177</v>
      </c>
      <c r="BK16">
        <v>6.7670913413167E-3</v>
      </c>
      <c r="BL16">
        <v>2.9177047312259674E-2</v>
      </c>
      <c r="BM16">
        <v>7.0184777723625302E-4</v>
      </c>
      <c r="BN16">
        <v>9.0424148365855217E-3</v>
      </c>
      <c r="BO16">
        <v>4.2677363380789757E-3</v>
      </c>
      <c r="BP16">
        <v>9.5653822645545006E-3</v>
      </c>
      <c r="BQ16">
        <v>4.0168440900743008E-3</v>
      </c>
      <c r="BR16">
        <v>2.4612313136458397E-3</v>
      </c>
      <c r="BS16">
        <v>1.975717581808567E-2</v>
      </c>
      <c r="BT16">
        <v>1.6771702095866203E-2</v>
      </c>
      <c r="BU16">
        <v>4.0323361754417419E-3</v>
      </c>
      <c r="BV16">
        <v>5.5330465547740459E-3</v>
      </c>
      <c r="BW16">
        <v>1.127802487462759E-2</v>
      </c>
      <c r="BX16">
        <v>5.4936758242547512E-3</v>
      </c>
      <c r="BY16">
        <v>7.1953892707824707E-2</v>
      </c>
      <c r="BZ16">
        <v>5.4693217389285564E-3</v>
      </c>
      <c r="CA16">
        <v>2.3581575602293015E-2</v>
      </c>
      <c r="CB16">
        <v>5.4461002582684159E-4</v>
      </c>
      <c r="CC16">
        <v>6.4468611963093281E-3</v>
      </c>
      <c r="CD16">
        <v>2.9597587417811155E-3</v>
      </c>
      <c r="CE16">
        <v>6.6217021085321903E-3</v>
      </c>
      <c r="CF16">
        <v>2.1972672548145056E-3</v>
      </c>
      <c r="CG16">
        <v>1.3173128245398402E-3</v>
      </c>
      <c r="CH16">
        <v>1.2082911096513271E-2</v>
      </c>
      <c r="CI16">
        <v>1.0732573457062244E-2</v>
      </c>
      <c r="CJ16">
        <v>2.4352609179913998E-3</v>
      </c>
      <c r="CK16">
        <v>4.1864411905407906E-3</v>
      </c>
      <c r="CL16">
        <v>6.8270931951701641E-3</v>
      </c>
      <c r="CM16">
        <v>3.9054807275533676E-3</v>
      </c>
      <c r="CN16">
        <v>3.2373756170272827E-2</v>
      </c>
      <c r="CO16">
        <v>3.213812131434679E-3</v>
      </c>
      <c r="CP16">
        <v>1.3856698758900166E-2</v>
      </c>
      <c r="CQ16">
        <v>2.9261596500873566E-4</v>
      </c>
      <c r="CR16">
        <v>3.0763489194214344E-3</v>
      </c>
      <c r="CS16">
        <v>1.254832954145968E-3</v>
      </c>
      <c r="CT16">
        <v>2.725125290453434E-3</v>
      </c>
      <c r="CU16">
        <v>5.4435140918940306E-4</v>
      </c>
      <c r="CV16">
        <v>2.9750721296295524E-4</v>
      </c>
      <c r="CW16">
        <v>3.6645312793552876E-3</v>
      </c>
      <c r="CX16">
        <v>3.4479326568543911E-3</v>
      </c>
      <c r="CY16">
        <v>7.500401115976274E-4</v>
      </c>
      <c r="CZ16">
        <v>1.9750851206481457E-3</v>
      </c>
      <c r="DA16">
        <v>2.1119641605764627E-3</v>
      </c>
      <c r="DB16">
        <v>1.3359682634472847E-3</v>
      </c>
      <c r="DC16">
        <v>1.0825878009200096E-2</v>
      </c>
      <c r="DD16">
        <v>1.2867398327216506E-3</v>
      </c>
      <c r="DE16">
        <v>5.5479183793067932E-3</v>
      </c>
      <c r="DF16">
        <v>1.1718942550942302E-4</v>
      </c>
      <c r="DG16">
        <v>1.0652774944901466E-3</v>
      </c>
      <c r="DH16">
        <v>3.0315428739413619E-4</v>
      </c>
      <c r="DI16">
        <v>9.8347628954797983E-4</v>
      </c>
      <c r="DJ16">
        <v>9.107554069487378E-5</v>
      </c>
      <c r="DK16">
        <v>3.8203364965738729E-5</v>
      </c>
      <c r="DL16">
        <v>6.4924795879051089E-4</v>
      </c>
      <c r="DM16">
        <v>7.4359576683491468E-4</v>
      </c>
      <c r="DN16">
        <v>2.0239004516042769E-4</v>
      </c>
      <c r="DO16">
        <v>7.810862734913826E-4</v>
      </c>
      <c r="DP16">
        <v>5.7204253971576691E-4</v>
      </c>
      <c r="DQ16">
        <v>1.7155319801531732E-4</v>
      </c>
    </row>
    <row r="17" spans="1:121" ht="16" x14ac:dyDescent="0.2">
      <c r="A17">
        <v>1979</v>
      </c>
      <c r="B17">
        <v>1</v>
      </c>
      <c r="C17">
        <v>1.7032947391271591E-2</v>
      </c>
      <c r="D17">
        <v>6.5934762358665466E-2</v>
      </c>
      <c r="E17">
        <v>1.6639352543279529E-3</v>
      </c>
      <c r="F17">
        <v>4.1865617036819458E-2</v>
      </c>
      <c r="G17">
        <v>1.9352396950125694E-2</v>
      </c>
      <c r="H17">
        <v>2.9684308916330338E-2</v>
      </c>
      <c r="I17">
        <v>6.4860343933105469E-2</v>
      </c>
      <c r="J17">
        <v>0.10127069801092148</v>
      </c>
      <c r="K17">
        <v>0.59611213207244873</v>
      </c>
      <c r="L17">
        <v>6.2222845852375031E-2</v>
      </c>
      <c r="M17">
        <v>1.8368767574429512E-2</v>
      </c>
      <c r="N17">
        <v>1.13155422732234E-2</v>
      </c>
      <c r="O17">
        <v>5.0224103033542633E-2</v>
      </c>
      <c r="P17">
        <v>1.1998741887509823E-2</v>
      </c>
      <c r="Q17">
        <v>0.79642850160598755</v>
      </c>
      <c r="R17">
        <v>1.6219213604927063E-2</v>
      </c>
      <c r="S17">
        <v>6.2784783542156219E-2</v>
      </c>
      <c r="T17">
        <v>1.577596296556294E-3</v>
      </c>
      <c r="U17">
        <v>4.2236138135194778E-2</v>
      </c>
      <c r="V17">
        <v>1.7849190160632133E-2</v>
      </c>
      <c r="W17">
        <v>2.7676679193973541E-2</v>
      </c>
      <c r="X17">
        <v>6.1359278857707977E-2</v>
      </c>
      <c r="Y17">
        <v>5.9679090976715088E-2</v>
      </c>
      <c r="Z17">
        <v>0.44984722137451172</v>
      </c>
      <c r="AA17">
        <v>5.7199325412511826E-2</v>
      </c>
      <c r="AB17">
        <v>1.6630381345748901E-2</v>
      </c>
      <c r="AC17">
        <v>1.104629784822464E-2</v>
      </c>
      <c r="AD17">
        <v>4.550822451710701E-2</v>
      </c>
      <c r="AE17">
        <v>1.1691099032759666E-2</v>
      </c>
      <c r="AF17">
        <v>0.34207335114479065</v>
      </c>
      <c r="AG17">
        <v>1.2917044572532177E-2</v>
      </c>
      <c r="AH17">
        <v>5.0002045929431915E-2</v>
      </c>
      <c r="AI17">
        <v>1.2827856699004769E-3</v>
      </c>
      <c r="AJ17">
        <v>3.0244410037994385E-2</v>
      </c>
      <c r="AK17">
        <v>1.1972163803875446E-2</v>
      </c>
      <c r="AL17">
        <v>2.1258052438497543E-2</v>
      </c>
      <c r="AM17">
        <v>3.0048169195652008E-2</v>
      </c>
      <c r="AN17">
        <v>2.1368758752942085E-2</v>
      </c>
      <c r="AO17">
        <v>0.1209380179643631</v>
      </c>
      <c r="AP17">
        <v>4.2041905224323273E-2</v>
      </c>
      <c r="AQ17">
        <v>1.1614663526415825E-2</v>
      </c>
      <c r="AR17">
        <v>9.6433879807591438E-3</v>
      </c>
      <c r="AS17">
        <v>3.2015915960073471E-2</v>
      </c>
      <c r="AT17">
        <v>1.0025991126894951E-2</v>
      </c>
      <c r="AU17">
        <v>0.24003416299819946</v>
      </c>
      <c r="AV17">
        <v>1.1258373036980629E-2</v>
      </c>
      <c r="AW17">
        <v>4.3581306934356689E-2</v>
      </c>
      <c r="AX17">
        <v>1.1002427199855447E-3</v>
      </c>
      <c r="AY17">
        <v>2.3364687338471413E-2</v>
      </c>
      <c r="AZ17">
        <v>8.9069195091724396E-3</v>
      </c>
      <c r="BA17">
        <v>1.8184667453169823E-2</v>
      </c>
      <c r="BB17">
        <v>1.9125713035464287E-2</v>
      </c>
      <c r="BC17">
        <v>1.2869388796389103E-2</v>
      </c>
      <c r="BD17">
        <v>6.6841229796409607E-2</v>
      </c>
      <c r="BE17">
        <v>3.480163961648941E-2</v>
      </c>
      <c r="BF17">
        <v>9.2583000659942627E-3</v>
      </c>
      <c r="BG17">
        <v>8.92636738717556E-3</v>
      </c>
      <c r="BH17">
        <v>2.5626856833696365E-2</v>
      </c>
      <c r="BI17">
        <v>9.1747837141156197E-3</v>
      </c>
      <c r="BJ17">
        <v>0.10768252611160278</v>
      </c>
      <c r="BK17">
        <v>7.5468611903488636E-3</v>
      </c>
      <c r="BL17">
        <v>2.9213996604084969E-2</v>
      </c>
      <c r="BM17">
        <v>6.7911791848018765E-4</v>
      </c>
      <c r="BN17">
        <v>1.1092928238213062E-2</v>
      </c>
      <c r="BO17">
        <v>4.3654991313815117E-3</v>
      </c>
      <c r="BP17">
        <v>1.0120926424860954E-2</v>
      </c>
      <c r="BQ17">
        <v>4.3511949479579926E-3</v>
      </c>
      <c r="BR17">
        <v>2.8930187691003084E-3</v>
      </c>
      <c r="BS17">
        <v>2.0531894639134407E-2</v>
      </c>
      <c r="BT17">
        <v>1.6887089237570763E-2</v>
      </c>
      <c r="BU17">
        <v>3.9617600850760937E-3</v>
      </c>
      <c r="BV17">
        <v>6.1591668054461479E-3</v>
      </c>
      <c r="BW17">
        <v>1.1067558079957962E-2</v>
      </c>
      <c r="BX17">
        <v>5.819530226290226E-3</v>
      </c>
      <c r="BY17">
        <v>7.6905004680156708E-2</v>
      </c>
      <c r="BZ17">
        <v>6.2100528739392757E-3</v>
      </c>
      <c r="CA17">
        <v>2.4039195850491524E-2</v>
      </c>
      <c r="CB17">
        <v>5.5676262127235532E-4</v>
      </c>
      <c r="CC17">
        <v>7.9921102151274681E-3</v>
      </c>
      <c r="CD17">
        <v>3.0511091463267803E-3</v>
      </c>
      <c r="CE17">
        <v>7.3684253729879856E-3</v>
      </c>
      <c r="CF17">
        <v>2.3173498921096325E-3</v>
      </c>
      <c r="CG17">
        <v>1.5534149715676904E-3</v>
      </c>
      <c r="CH17">
        <v>1.2714250944554806E-2</v>
      </c>
      <c r="CI17">
        <v>1.1102334596216679E-2</v>
      </c>
      <c r="CJ17">
        <v>2.4240929633378983E-3</v>
      </c>
      <c r="CK17">
        <v>4.9443324096500874E-3</v>
      </c>
      <c r="CL17">
        <v>6.7927897907793522E-3</v>
      </c>
      <c r="CM17">
        <v>4.3095448054373264E-3</v>
      </c>
      <c r="CN17">
        <v>3.6284063011407852E-2</v>
      </c>
      <c r="CO17">
        <v>3.7480646278709173E-3</v>
      </c>
      <c r="CP17">
        <v>1.4508806169033051E-2</v>
      </c>
      <c r="CQ17">
        <v>3.1053621205501258E-4</v>
      </c>
      <c r="CR17">
        <v>3.7919741589576006E-3</v>
      </c>
      <c r="CS17">
        <v>1.2734351912513375E-3</v>
      </c>
      <c r="CT17">
        <v>3.6054595839232206E-3</v>
      </c>
      <c r="CU17">
        <v>6.6978117683902383E-4</v>
      </c>
      <c r="CV17">
        <v>4.3779300176538527E-4</v>
      </c>
      <c r="CW17">
        <v>4.0369103662669659E-3</v>
      </c>
      <c r="CX17">
        <v>3.9013025816529989E-3</v>
      </c>
      <c r="CY17">
        <v>7.8229326754808426E-4</v>
      </c>
      <c r="CZ17">
        <v>2.8231663163751364E-3</v>
      </c>
      <c r="DA17">
        <v>2.2040875628590584E-3</v>
      </c>
      <c r="DB17">
        <v>1.6972150187939405E-3</v>
      </c>
      <c r="DC17">
        <v>1.2885304167866707E-2</v>
      </c>
      <c r="DD17">
        <v>1.5688068233430386E-3</v>
      </c>
      <c r="DE17">
        <v>6.0728713870048523E-3</v>
      </c>
      <c r="DF17">
        <v>1.2280080409254879E-4</v>
      </c>
      <c r="DG17">
        <v>1.286371611058712E-3</v>
      </c>
      <c r="DH17">
        <v>3.1463761115446687E-4</v>
      </c>
      <c r="DI17">
        <v>1.6563800163567066E-3</v>
      </c>
      <c r="DJ17">
        <v>1.2282683746889234E-4</v>
      </c>
      <c r="DK17">
        <v>7.9643061326351017E-5</v>
      </c>
      <c r="DL17">
        <v>7.4442988261580467E-4</v>
      </c>
      <c r="DM17">
        <v>9.16535675060004E-4</v>
      </c>
      <c r="DN17">
        <v>2.3395892640110105E-4</v>
      </c>
      <c r="DO17">
        <v>1.4224210754036903E-3</v>
      </c>
      <c r="DP17">
        <v>6.6175870597362518E-4</v>
      </c>
      <c r="DQ17">
        <v>2.5477696908637881E-4</v>
      </c>
    </row>
    <row r="18" spans="1:121" ht="16" x14ac:dyDescent="0.2">
      <c r="A18">
        <v>1980</v>
      </c>
      <c r="B18">
        <v>1</v>
      </c>
      <c r="C18">
        <v>1.8020069226622581E-2</v>
      </c>
      <c r="D18">
        <v>5.2869983017444611E-2</v>
      </c>
      <c r="E18">
        <v>1.3194514904171228E-3</v>
      </c>
      <c r="F18">
        <v>5.172412097454071E-2</v>
      </c>
      <c r="G18">
        <v>1.9705384969711304E-2</v>
      </c>
      <c r="H18">
        <v>2.7199519798159599E-2</v>
      </c>
      <c r="I18">
        <v>6.3514694571495056E-2</v>
      </c>
      <c r="J18">
        <v>0.10601379722356796</v>
      </c>
      <c r="K18">
        <v>0.60487544536590576</v>
      </c>
      <c r="L18">
        <v>5.4757554084062576E-2</v>
      </c>
      <c r="M18">
        <v>1.6413476318120956E-2</v>
      </c>
      <c r="N18">
        <v>1.0786044411361217E-2</v>
      </c>
      <c r="O18">
        <v>4.4077552855014801E-2</v>
      </c>
      <c r="P18">
        <v>1.0680001229047775E-2</v>
      </c>
      <c r="Q18">
        <v>0.79929965734481812</v>
      </c>
      <c r="R18">
        <v>1.718461699783802E-2</v>
      </c>
      <c r="S18">
        <v>5.0418805330991745E-2</v>
      </c>
      <c r="T18">
        <v>1.2198063777759671E-3</v>
      </c>
      <c r="U18">
        <v>5.1835767924785614E-2</v>
      </c>
      <c r="V18">
        <v>1.839783601462841E-2</v>
      </c>
      <c r="W18">
        <v>2.5057550519704819E-2</v>
      </c>
      <c r="X18">
        <v>6.0110840946435928E-2</v>
      </c>
      <c r="Y18">
        <v>6.2825843691825867E-2</v>
      </c>
      <c r="Z18">
        <v>0.46265947818756104</v>
      </c>
      <c r="AA18">
        <v>4.9589116126298904E-2</v>
      </c>
      <c r="AB18">
        <v>1.4604727737605572E-2</v>
      </c>
      <c r="AC18">
        <v>1.0452822782099247E-2</v>
      </c>
      <c r="AD18">
        <v>3.9251942187547684E-2</v>
      </c>
      <c r="AE18">
        <v>1.033717580139637E-2</v>
      </c>
      <c r="AF18">
        <v>0.33773797750473022</v>
      </c>
      <c r="AG18">
        <v>1.3607445172965527E-2</v>
      </c>
      <c r="AH18">
        <v>3.9923563599586487E-2</v>
      </c>
      <c r="AI18">
        <v>1.0062030050903559E-3</v>
      </c>
      <c r="AJ18">
        <v>3.640245646238327E-2</v>
      </c>
      <c r="AK18">
        <v>1.2575708329677582E-2</v>
      </c>
      <c r="AL18">
        <v>1.8691936507821083E-2</v>
      </c>
      <c r="AM18">
        <v>2.9280837625265121E-2</v>
      </c>
      <c r="AN18">
        <v>2.2041598334908485E-2</v>
      </c>
      <c r="AO18">
        <v>0.12913595139980316</v>
      </c>
      <c r="AP18">
        <v>3.507227823138237E-2</v>
      </c>
      <c r="AQ18">
        <v>9.7256321460008621E-3</v>
      </c>
      <c r="AR18">
        <v>8.9663043618202209E-3</v>
      </c>
      <c r="AS18">
        <v>2.6359062641859055E-2</v>
      </c>
      <c r="AT18">
        <v>8.7132155895233154E-3</v>
      </c>
      <c r="AU18">
        <v>0.23449720442295074</v>
      </c>
      <c r="AV18">
        <v>1.1773547157645226E-2</v>
      </c>
      <c r="AW18">
        <v>3.4543000161647797E-2</v>
      </c>
      <c r="AX18">
        <v>8.8173238327726722E-4</v>
      </c>
      <c r="AY18">
        <v>2.7414120733737946E-2</v>
      </c>
      <c r="AZ18">
        <v>9.2786205932497978E-3</v>
      </c>
      <c r="BA18">
        <v>1.5908882021903992E-2</v>
      </c>
      <c r="BB18">
        <v>1.8800128251314163E-2</v>
      </c>
      <c r="BC18">
        <v>1.3206159695982933E-2</v>
      </c>
      <c r="BD18">
        <v>7.3770806193351746E-2</v>
      </c>
      <c r="BE18">
        <v>2.8920210897922516E-2</v>
      </c>
      <c r="BF18">
        <v>7.7395942062139511E-3</v>
      </c>
      <c r="BG18">
        <v>8.1692878156900406E-3</v>
      </c>
      <c r="BH18">
        <v>2.1066911518573761E-2</v>
      </c>
      <c r="BI18">
        <v>7.8532984480261803E-3</v>
      </c>
      <c r="BJ18">
        <v>0.10348955541849136</v>
      </c>
      <c r="BK18">
        <v>7.7654952183365822E-3</v>
      </c>
      <c r="BL18">
        <v>2.278357557952404E-2</v>
      </c>
      <c r="BM18">
        <v>5.1977776456624269E-4</v>
      </c>
      <c r="BN18">
        <v>1.3045991770923138E-2</v>
      </c>
      <c r="BO18">
        <v>4.6419915743172169E-3</v>
      </c>
      <c r="BP18">
        <v>9.1542908921837807E-3</v>
      </c>
      <c r="BQ18">
        <v>4.7085033729672432E-3</v>
      </c>
      <c r="BR18">
        <v>2.9365010559558868E-3</v>
      </c>
      <c r="BS18">
        <v>2.3392407223582268E-2</v>
      </c>
      <c r="BT18">
        <v>1.4541018754243851E-2</v>
      </c>
      <c r="BU18">
        <v>3.3938330598175526E-3</v>
      </c>
      <c r="BV18">
        <v>5.7604578323662281E-3</v>
      </c>
      <c r="BW18">
        <v>9.3363672494888306E-3</v>
      </c>
      <c r="BX18">
        <v>5.2046515047550201E-3</v>
      </c>
      <c r="BY18">
        <v>7.3389366269111633E-2</v>
      </c>
      <c r="BZ18">
        <v>6.3289054669439793E-3</v>
      </c>
      <c r="CA18">
        <v>1.8568692728877068E-2</v>
      </c>
      <c r="CB18">
        <v>4.2623060289770365E-4</v>
      </c>
      <c r="CC18">
        <v>9.3948021531105042E-3</v>
      </c>
      <c r="CD18">
        <v>3.3562786411494017E-3</v>
      </c>
      <c r="CE18">
        <v>6.7119081504642963E-3</v>
      </c>
      <c r="CF18">
        <v>2.5709811598062515E-3</v>
      </c>
      <c r="CG18">
        <v>1.4972031349316239E-3</v>
      </c>
      <c r="CH18">
        <v>1.4781402423977852E-2</v>
      </c>
      <c r="CI18">
        <v>9.7529636695981026E-3</v>
      </c>
      <c r="CJ18">
        <v>2.1368213929235935E-3</v>
      </c>
      <c r="CK18">
        <v>4.5750867575407028E-3</v>
      </c>
      <c r="CL18">
        <v>5.9002190828323364E-3</v>
      </c>
      <c r="CM18">
        <v>3.8527450524270535E-3</v>
      </c>
      <c r="CN18">
        <v>3.386211022734642E-2</v>
      </c>
      <c r="CO18">
        <v>3.7051721010357141E-3</v>
      </c>
      <c r="CP18">
        <v>1.0870790109038353E-2</v>
      </c>
      <c r="CQ18">
        <v>2.5797614944167435E-4</v>
      </c>
      <c r="CR18">
        <v>4.5501277782022953E-3</v>
      </c>
      <c r="CS18">
        <v>1.4510003384202719E-3</v>
      </c>
      <c r="CT18">
        <v>3.3420675899833441E-3</v>
      </c>
      <c r="CU18">
        <v>7.6839228859171271E-4</v>
      </c>
      <c r="CV18">
        <v>3.57677141437307E-4</v>
      </c>
      <c r="CW18">
        <v>4.8309392295777798E-3</v>
      </c>
      <c r="CX18">
        <v>3.7279673852026463E-3</v>
      </c>
      <c r="CY18">
        <v>7.7470071846619248E-4</v>
      </c>
      <c r="CZ18">
        <v>2.5673669297248125E-3</v>
      </c>
      <c r="DA18">
        <v>2.1523532923310995E-3</v>
      </c>
      <c r="DB18">
        <v>1.5756140928715467E-3</v>
      </c>
      <c r="DC18">
        <v>1.1570385657250881E-2</v>
      </c>
      <c r="DD18">
        <v>1.4812294393777847E-3</v>
      </c>
      <c r="DE18">
        <v>4.3458533473312855E-3</v>
      </c>
      <c r="DF18">
        <v>1.0305194882676005E-4</v>
      </c>
      <c r="DG18">
        <v>1.5817985404282808E-3</v>
      </c>
      <c r="DH18">
        <v>3.6418280797079206E-4</v>
      </c>
      <c r="DI18">
        <v>1.5136041911318898E-3</v>
      </c>
      <c r="DJ18">
        <v>1.8538636504672468E-4</v>
      </c>
      <c r="DK18">
        <v>6.0360805946402252E-5</v>
      </c>
      <c r="DL18">
        <v>9.3569076852872968E-4</v>
      </c>
      <c r="DM18">
        <v>9.9922739900648594E-4</v>
      </c>
      <c r="DN18">
        <v>2.6027843705378473E-4</v>
      </c>
      <c r="DO18">
        <v>1.2533257249742746E-3</v>
      </c>
      <c r="DP18">
        <v>7.2641583392396569E-4</v>
      </c>
      <c r="DQ18">
        <v>2.7281162329018116E-4</v>
      </c>
    </row>
    <row r="19" spans="1:121" ht="16" x14ac:dyDescent="0.2">
      <c r="A19">
        <v>1981</v>
      </c>
      <c r="B19">
        <v>1</v>
      </c>
      <c r="C19">
        <v>1.8523436039686203E-2</v>
      </c>
      <c r="D19">
        <v>5.1221318542957306E-2</v>
      </c>
      <c r="E19">
        <v>1.1154303792864084E-3</v>
      </c>
      <c r="F19">
        <v>5.8561965823173523E-2</v>
      </c>
      <c r="G19">
        <v>2.0379617810249329E-2</v>
      </c>
      <c r="H19">
        <v>2.6609402149915695E-2</v>
      </c>
      <c r="I19">
        <v>7.0040933787822723E-2</v>
      </c>
      <c r="J19">
        <v>0.10687584429979324</v>
      </c>
      <c r="K19">
        <v>0.5958104133605957</v>
      </c>
      <c r="L19">
        <v>5.0861615687608719E-2</v>
      </c>
      <c r="M19">
        <v>1.5660004690289497E-2</v>
      </c>
      <c r="N19">
        <v>1.0949398390948772E-2</v>
      </c>
      <c r="O19">
        <v>4.1099544614553452E-2</v>
      </c>
      <c r="P19">
        <v>9.7620701417326927E-3</v>
      </c>
      <c r="Q19">
        <v>0.80347543954849243</v>
      </c>
      <c r="R19">
        <v>1.7657151445746422E-2</v>
      </c>
      <c r="S19">
        <v>4.8825860023498535E-2</v>
      </c>
      <c r="T19">
        <v>1.0273498483002186E-3</v>
      </c>
      <c r="U19">
        <v>5.8268528431653976E-2</v>
      </c>
      <c r="V19">
        <v>1.896284893155098E-2</v>
      </c>
      <c r="W19">
        <v>2.4496808648109436E-2</v>
      </c>
      <c r="X19">
        <v>6.6456303000450134E-2</v>
      </c>
      <c r="Y19">
        <v>6.4425483345985413E-2</v>
      </c>
      <c r="Z19">
        <v>0.45743018388748169</v>
      </c>
      <c r="AA19">
        <v>4.5924894511699677E-2</v>
      </c>
      <c r="AB19">
        <v>1.3903126120567322E-2</v>
      </c>
      <c r="AC19">
        <v>1.0593682527542114E-2</v>
      </c>
      <c r="AD19">
        <v>3.6511071026325226E-2</v>
      </c>
      <c r="AE19">
        <v>9.4138216227293015E-3</v>
      </c>
      <c r="AF19">
        <v>0.34249213337898254</v>
      </c>
      <c r="AG19">
        <v>1.4073067344725132E-2</v>
      </c>
      <c r="AH19">
        <v>3.8915086537599564E-2</v>
      </c>
      <c r="AI19">
        <v>8.5329287685453892E-4</v>
      </c>
      <c r="AJ19">
        <v>4.1395056992769241E-2</v>
      </c>
      <c r="AK19">
        <v>1.3410449959337711E-2</v>
      </c>
      <c r="AL19">
        <v>1.8286021426320076E-2</v>
      </c>
      <c r="AM19">
        <v>3.2927624881267548E-2</v>
      </c>
      <c r="AN19">
        <v>2.3342883214354515E-2</v>
      </c>
      <c r="AO19">
        <v>0.1271856278181076</v>
      </c>
      <c r="AP19">
        <v>3.2103031873703003E-2</v>
      </c>
      <c r="AQ19">
        <v>9.0894969180226326E-3</v>
      </c>
      <c r="AR19">
        <v>9.1965245082974434E-3</v>
      </c>
      <c r="AS19">
        <v>2.4047596380114555E-2</v>
      </c>
      <c r="AT19">
        <v>8.0554336309432983E-3</v>
      </c>
      <c r="AU19">
        <v>0.2385181188583374</v>
      </c>
      <c r="AV19">
        <v>1.2202365323901176E-2</v>
      </c>
      <c r="AW19">
        <v>3.3742189407348633E-2</v>
      </c>
      <c r="AX19">
        <v>7.3414953658357263E-4</v>
      </c>
      <c r="AY19">
        <v>3.2017301768064499E-2</v>
      </c>
      <c r="AZ19">
        <v>1.0516956448554993E-2</v>
      </c>
      <c r="BA19">
        <v>1.5574569813907146E-2</v>
      </c>
      <c r="BB19">
        <v>2.1533537656068802E-2</v>
      </c>
      <c r="BC19">
        <v>1.423184759914875E-2</v>
      </c>
      <c r="BD19">
        <v>7.14525505900383E-2</v>
      </c>
      <c r="BE19">
        <v>2.6512648910284042E-2</v>
      </c>
      <c r="BF19">
        <v>7.2844591923058033E-3</v>
      </c>
      <c r="BG19">
        <v>8.2901101559400558E-3</v>
      </c>
      <c r="BH19">
        <v>1.9356206059455872E-2</v>
      </c>
      <c r="BI19">
        <v>7.1564419195055962E-3</v>
      </c>
      <c r="BJ19">
        <v>0.10568525642156601</v>
      </c>
      <c r="BK19">
        <v>7.9564405605196953E-3</v>
      </c>
      <c r="BL19">
        <v>2.200128510594368E-2</v>
      </c>
      <c r="BM19">
        <v>4.8469542525708675E-4</v>
      </c>
      <c r="BN19">
        <v>1.5488883480429649E-2</v>
      </c>
      <c r="BO19">
        <v>5.6861904449760914E-3</v>
      </c>
      <c r="BP19">
        <v>9.0682404115796089E-3</v>
      </c>
      <c r="BQ19">
        <v>5.3623458370566368E-3</v>
      </c>
      <c r="BR19">
        <v>3.1449184753000736E-3</v>
      </c>
      <c r="BS19">
        <v>2.3109408095479012E-2</v>
      </c>
      <c r="BT19">
        <v>1.3382844626903534E-2</v>
      </c>
      <c r="BU19">
        <v>3.2328041270375252E-3</v>
      </c>
      <c r="BV19">
        <v>5.8354362845420837E-3</v>
      </c>
      <c r="BW19">
        <v>8.6799105629324913E-3</v>
      </c>
      <c r="BX19">
        <v>4.7029340639710426E-3</v>
      </c>
      <c r="BY19">
        <v>7.5322091579437256E-2</v>
      </c>
      <c r="BZ19">
        <v>6.4568179659545422E-3</v>
      </c>
      <c r="CA19">
        <v>1.785450242459774E-2</v>
      </c>
      <c r="CB19">
        <v>4.0566941606812179E-4</v>
      </c>
      <c r="CC19">
        <v>1.1048666201531887E-2</v>
      </c>
      <c r="CD19">
        <v>4.2824577540159225E-3</v>
      </c>
      <c r="CE19">
        <v>6.659255363047123E-3</v>
      </c>
      <c r="CF19">
        <v>3.1422837637364864E-3</v>
      </c>
      <c r="CG19">
        <v>1.7007570713758469E-3</v>
      </c>
      <c r="CH19">
        <v>1.4674096368253231E-2</v>
      </c>
      <c r="CI19">
        <v>9.0975863859057426E-3</v>
      </c>
      <c r="CJ19">
        <v>2.124246908351779E-3</v>
      </c>
      <c r="CK19">
        <v>4.5350086875259876E-3</v>
      </c>
      <c r="CL19">
        <v>5.7252561673521996E-3</v>
      </c>
      <c r="CM19">
        <v>3.3723302185535431E-3</v>
      </c>
      <c r="CN19">
        <v>3.517116978764534E-2</v>
      </c>
      <c r="CO19">
        <v>3.7873506080359221E-3</v>
      </c>
      <c r="CP19">
        <v>1.0472847148776054E-2</v>
      </c>
      <c r="CQ19">
        <v>2.2664543939754367E-4</v>
      </c>
      <c r="CR19">
        <v>5.5612428113818169E-3</v>
      </c>
      <c r="CS19">
        <v>1.9655199721455574E-3</v>
      </c>
      <c r="CT19">
        <v>3.3578283619135618E-3</v>
      </c>
      <c r="CU19">
        <v>1.0710733477026224E-3</v>
      </c>
      <c r="CV19">
        <v>4.940690123476088E-4</v>
      </c>
      <c r="CW19">
        <v>4.7367303632199764E-3</v>
      </c>
      <c r="CX19">
        <v>3.4978643525391817E-3</v>
      </c>
      <c r="CY19">
        <v>7.6394039206206799E-4</v>
      </c>
      <c r="CZ19">
        <v>2.5938879698514938E-3</v>
      </c>
      <c r="DA19">
        <v>2.0732369739562273E-3</v>
      </c>
      <c r="DB19">
        <v>1.4246274949982762E-3</v>
      </c>
      <c r="DC19">
        <v>1.2112721800804138E-2</v>
      </c>
      <c r="DD19">
        <v>1.526871114037931E-3</v>
      </c>
      <c r="DE19">
        <v>4.222129937261343E-3</v>
      </c>
      <c r="DF19">
        <v>8.1354133726563305E-5</v>
      </c>
      <c r="DG19">
        <v>1.9994820468127728E-3</v>
      </c>
      <c r="DH19">
        <v>5.9056899044662714E-4</v>
      </c>
      <c r="DI19">
        <v>1.5533014666289091E-3</v>
      </c>
      <c r="DJ19">
        <v>1.8225521489512175E-4</v>
      </c>
      <c r="DK19">
        <v>5.3187184676062316E-5</v>
      </c>
      <c r="DL19">
        <v>9.1321708168834448E-4</v>
      </c>
      <c r="DM19">
        <v>9.9035492166876793E-4</v>
      </c>
      <c r="DN19">
        <v>2.7441006386652589E-4</v>
      </c>
      <c r="DO19">
        <v>1.2788914609700441E-3</v>
      </c>
      <c r="DP19">
        <v>7.4837834108620882E-4</v>
      </c>
      <c r="DQ19">
        <v>2.4197650782298297E-4</v>
      </c>
    </row>
    <row r="20" spans="1:121" ht="16" x14ac:dyDescent="0.2">
      <c r="A20">
        <v>1982</v>
      </c>
      <c r="B20">
        <v>1</v>
      </c>
      <c r="C20">
        <v>1.7295219004154205E-2</v>
      </c>
      <c r="D20">
        <v>4.1076157242059708E-2</v>
      </c>
      <c r="E20">
        <v>1.4155191602185369E-3</v>
      </c>
      <c r="F20">
        <v>6.3486523926258087E-2</v>
      </c>
      <c r="G20">
        <v>2.1137615665793419E-2</v>
      </c>
      <c r="H20">
        <v>2.4423699826002121E-2</v>
      </c>
      <c r="I20">
        <v>7.7008329331874847E-2</v>
      </c>
      <c r="J20">
        <v>0.11876337975263596</v>
      </c>
      <c r="K20">
        <v>0.58973008394241333</v>
      </c>
      <c r="L20">
        <v>4.566347599029541E-2</v>
      </c>
      <c r="M20">
        <v>1.522543653845787E-2</v>
      </c>
      <c r="N20">
        <v>9.1982632875442505E-3</v>
      </c>
      <c r="O20">
        <v>3.8686543703079224E-2</v>
      </c>
      <c r="P20">
        <v>6.9769327528774738E-3</v>
      </c>
      <c r="Q20">
        <v>0.80917292833328247</v>
      </c>
      <c r="R20">
        <v>1.6512405127286911E-2</v>
      </c>
      <c r="S20">
        <v>3.9216972887516022E-2</v>
      </c>
      <c r="T20">
        <v>1.2803015997633338E-3</v>
      </c>
      <c r="U20">
        <v>6.3882045447826385E-2</v>
      </c>
      <c r="V20">
        <v>2.009783498942852E-2</v>
      </c>
      <c r="W20">
        <v>2.2023869678378105E-2</v>
      </c>
      <c r="X20">
        <v>7.3226265609264374E-2</v>
      </c>
      <c r="Y20">
        <v>7.4316553771495819E-2</v>
      </c>
      <c r="Z20">
        <v>0.45815578103065491</v>
      </c>
      <c r="AA20">
        <v>4.0460884571075439E-2</v>
      </c>
      <c r="AB20">
        <v>1.333885919302702E-2</v>
      </c>
      <c r="AC20">
        <v>8.6850114166736603E-3</v>
      </c>
      <c r="AD20">
        <v>3.3912163227796555E-2</v>
      </c>
      <c r="AE20">
        <v>6.5487204119563103E-3</v>
      </c>
      <c r="AF20">
        <v>0.34516596794128418</v>
      </c>
      <c r="AG20">
        <v>1.3381358236074448E-2</v>
      </c>
      <c r="AH20">
        <v>3.1780734658241272E-2</v>
      </c>
      <c r="AI20">
        <v>1.0648251045495272E-3</v>
      </c>
      <c r="AJ20">
        <v>4.4550701975822449E-2</v>
      </c>
      <c r="AK20">
        <v>1.4218120835721493E-2</v>
      </c>
      <c r="AL20">
        <v>1.6038419678807259E-2</v>
      </c>
      <c r="AM20">
        <v>3.7052042782306671E-2</v>
      </c>
      <c r="AN20">
        <v>2.6497699320316315E-2</v>
      </c>
      <c r="AO20">
        <v>0.13303916156291962</v>
      </c>
      <c r="AP20">
        <v>2.754291333258152E-2</v>
      </c>
      <c r="AQ20">
        <v>8.6137605831027031E-3</v>
      </c>
      <c r="AR20">
        <v>7.4246595613658428E-3</v>
      </c>
      <c r="AS20">
        <v>2.2080693393945694E-2</v>
      </c>
      <c r="AT20">
        <v>5.4622194729745388E-3</v>
      </c>
      <c r="AU20">
        <v>0.24090114235877991</v>
      </c>
      <c r="AV20">
        <v>1.188290398567915E-2</v>
      </c>
      <c r="AW20">
        <v>2.822190523147583E-2</v>
      </c>
      <c r="AX20">
        <v>9.3759747687727213E-4</v>
      </c>
      <c r="AY20">
        <v>3.4639213234186172E-2</v>
      </c>
      <c r="AZ20">
        <v>1.1467071250081062E-2</v>
      </c>
      <c r="BA20">
        <v>1.3668976724147797E-2</v>
      </c>
      <c r="BB20">
        <v>2.5329306721687317E-2</v>
      </c>
      <c r="BC20">
        <v>1.6636814922094345E-2</v>
      </c>
      <c r="BD20">
        <v>7.5514897704124451E-2</v>
      </c>
      <c r="BE20">
        <v>2.2602459415793419E-2</v>
      </c>
      <c r="BF20">
        <v>6.8509434349834919E-3</v>
      </c>
      <c r="BG20">
        <v>6.818033754825592E-3</v>
      </c>
      <c r="BH20">
        <v>1.7649378627538681E-2</v>
      </c>
      <c r="BI20">
        <v>4.9530798569321632E-3</v>
      </c>
      <c r="BJ20">
        <v>0.10874622315168381</v>
      </c>
      <c r="BK20">
        <v>8.314821869134903E-3</v>
      </c>
      <c r="BL20">
        <v>1.974770799279213E-2</v>
      </c>
      <c r="BM20">
        <v>6.7162979394197464E-4</v>
      </c>
      <c r="BN20">
        <v>1.7776401713490486E-2</v>
      </c>
      <c r="BO20">
        <v>6.2696095556020737E-3</v>
      </c>
      <c r="BP20">
        <v>8.0404477193951607E-3</v>
      </c>
      <c r="BQ20">
        <v>7.4660433456301689E-3</v>
      </c>
      <c r="BR20">
        <v>4.1895699687302113E-3</v>
      </c>
      <c r="BS20">
        <v>2.4826858192682266E-2</v>
      </c>
      <c r="BT20">
        <v>1.144313532859087E-2</v>
      </c>
      <c r="BU20">
        <v>3.1549443956464529E-3</v>
      </c>
      <c r="BV20">
        <v>4.8855030909180641E-3</v>
      </c>
      <c r="BW20">
        <v>8.2281874492764473E-3</v>
      </c>
      <c r="BX20">
        <v>3.2149474136531353E-3</v>
      </c>
      <c r="BY20">
        <v>7.8787550330162048E-2</v>
      </c>
      <c r="BZ20">
        <v>7.0054936222732067E-3</v>
      </c>
      <c r="CA20">
        <v>1.6638051718473434E-2</v>
      </c>
      <c r="CB20">
        <v>6.1690330039709806E-4</v>
      </c>
      <c r="CC20">
        <v>1.2816838920116425E-2</v>
      </c>
      <c r="CD20">
        <v>4.7671729698777199E-3</v>
      </c>
      <c r="CE20">
        <v>6.2030460685491562E-3</v>
      </c>
      <c r="CF20">
        <v>4.3056691065430641E-3</v>
      </c>
      <c r="CG20">
        <v>2.1757653448730707E-3</v>
      </c>
      <c r="CH20">
        <v>1.6150068491697311E-2</v>
      </c>
      <c r="CI20">
        <v>8.1085367128252983E-3</v>
      </c>
      <c r="CJ20">
        <v>2.1576415747404099E-3</v>
      </c>
      <c r="CK20">
        <v>4.0454044938087463E-3</v>
      </c>
      <c r="CL20">
        <v>5.6549748405814171E-3</v>
      </c>
      <c r="CM20">
        <v>2.4535618722438812E-3</v>
      </c>
      <c r="CN20">
        <v>3.9250228554010391E-2</v>
      </c>
      <c r="CO20">
        <v>4.646694753319025E-3</v>
      </c>
      <c r="CP20">
        <v>1.1035902425646782E-2</v>
      </c>
      <c r="CQ20">
        <v>4.2598001891747117E-4</v>
      </c>
      <c r="CR20">
        <v>6.4295143820345402E-3</v>
      </c>
      <c r="CS20">
        <v>2.2400971502065659E-3</v>
      </c>
      <c r="CT20">
        <v>3.3042551949620247E-3</v>
      </c>
      <c r="CU20">
        <v>1.6503083752468228E-3</v>
      </c>
      <c r="CV20">
        <v>6.6095939837396145E-4</v>
      </c>
      <c r="CW20">
        <v>5.6005748920142651E-3</v>
      </c>
      <c r="CX20">
        <v>3.2559419050812721E-3</v>
      </c>
      <c r="CY20">
        <v>8.4039702778682113E-4</v>
      </c>
      <c r="CZ20">
        <v>2.4638581089675426E-3</v>
      </c>
      <c r="DA20">
        <v>2.219359390437603E-3</v>
      </c>
      <c r="DB20">
        <v>1.036582631058991E-3</v>
      </c>
      <c r="DC20">
        <v>1.5451263636350632E-2</v>
      </c>
      <c r="DD20">
        <v>2.364784013479948E-3</v>
      </c>
      <c r="DE20">
        <v>5.6163636036217213E-3</v>
      </c>
      <c r="DF20">
        <v>2.2126236581243575E-4</v>
      </c>
      <c r="DG20">
        <v>2.3195839021354914E-3</v>
      </c>
      <c r="DH20">
        <v>6.3751655397936702E-4</v>
      </c>
      <c r="DI20">
        <v>1.6540229553356767E-3</v>
      </c>
      <c r="DJ20">
        <v>4.586281138472259E-4</v>
      </c>
      <c r="DK20">
        <v>1.2652541045099497E-4</v>
      </c>
      <c r="DL20">
        <v>1.0739057324826717E-3</v>
      </c>
      <c r="DM20">
        <v>9.786712471395731E-4</v>
      </c>
      <c r="DN20">
        <v>3.0282343504950404E-4</v>
      </c>
      <c r="DO20">
        <v>1.3511995784938335E-3</v>
      </c>
      <c r="DP20">
        <v>8.0452935071662068E-4</v>
      </c>
      <c r="DQ20">
        <v>1.7414186731912196E-4</v>
      </c>
    </row>
    <row r="21" spans="1:121" ht="16" x14ac:dyDescent="0.2">
      <c r="A21">
        <v>1983</v>
      </c>
      <c r="B21">
        <v>1</v>
      </c>
      <c r="C21">
        <v>1.560830045491457E-2</v>
      </c>
      <c r="D21">
        <v>4.534168541431427E-2</v>
      </c>
      <c r="E21">
        <v>2.153090899810195E-3</v>
      </c>
      <c r="F21">
        <v>5.8744620531797409E-2</v>
      </c>
      <c r="G21">
        <v>2.0859727635979652E-2</v>
      </c>
      <c r="H21">
        <v>2.3127241060137749E-2</v>
      </c>
      <c r="I21">
        <v>8.7217211723327637E-2</v>
      </c>
      <c r="J21">
        <v>0.12124397605657578</v>
      </c>
      <c r="K21">
        <v>0.57966476678848267</v>
      </c>
      <c r="L21">
        <v>4.6039387583732605E-2</v>
      </c>
      <c r="M21">
        <v>1.409872155636549E-2</v>
      </c>
      <c r="N21">
        <v>9.0285204350948334E-3</v>
      </c>
      <c r="O21">
        <v>3.838740661740303E-2</v>
      </c>
      <c r="P21">
        <v>7.6519823633134365E-3</v>
      </c>
      <c r="Q21">
        <v>0.81716769933700562</v>
      </c>
      <c r="R21">
        <v>1.4936342835426331E-2</v>
      </c>
      <c r="S21">
        <v>4.3389670550823212E-2</v>
      </c>
      <c r="T21">
        <v>2.0424770191311836E-3</v>
      </c>
      <c r="U21">
        <v>6.0427337884902954E-2</v>
      </c>
      <c r="V21">
        <v>1.9820800051093102E-2</v>
      </c>
      <c r="W21">
        <v>2.0758464932441711E-2</v>
      </c>
      <c r="X21">
        <v>8.3061479032039642E-2</v>
      </c>
      <c r="Y21">
        <v>7.8736409544944763E-2</v>
      </c>
      <c r="Z21">
        <v>0.45360615849494934</v>
      </c>
      <c r="AA21">
        <v>4.0388546884059906E-2</v>
      </c>
      <c r="AB21">
        <v>1.2172674760222435E-2</v>
      </c>
      <c r="AC21">
        <v>8.5857901722192764E-3</v>
      </c>
      <c r="AD21">
        <v>3.3161357045173645E-2</v>
      </c>
      <c r="AE21">
        <v>7.2271893732249737E-3</v>
      </c>
      <c r="AF21">
        <v>0.35174483060836792</v>
      </c>
      <c r="AG21">
        <v>1.2056739069521427E-2</v>
      </c>
      <c r="AH21">
        <v>3.5024497658014297E-2</v>
      </c>
      <c r="AI21">
        <v>1.7444476252421737E-3</v>
      </c>
      <c r="AJ21">
        <v>4.3052475899457932E-2</v>
      </c>
      <c r="AK21">
        <v>1.4347722753882408E-2</v>
      </c>
      <c r="AL21">
        <v>1.4836519025266171E-2</v>
      </c>
      <c r="AM21">
        <v>4.1805904358625412E-2</v>
      </c>
      <c r="AN21">
        <v>2.8473217040300369E-2</v>
      </c>
      <c r="AO21">
        <v>0.13367065787315369</v>
      </c>
      <c r="AP21">
        <v>2.6732642203569412E-2</v>
      </c>
      <c r="AQ21">
        <v>7.5548216700553894E-3</v>
      </c>
      <c r="AR21">
        <v>7.2816973552107811E-3</v>
      </c>
      <c r="AS21">
        <v>2.0769389346241951E-2</v>
      </c>
      <c r="AT21">
        <v>5.9632533229887486E-3</v>
      </c>
      <c r="AU21">
        <v>0.24554772675037384</v>
      </c>
      <c r="AV21">
        <v>1.0644181631505489E-2</v>
      </c>
      <c r="AW21">
        <v>3.0921058729290962E-2</v>
      </c>
      <c r="AX21">
        <v>1.5565778594464064E-3</v>
      </c>
      <c r="AY21">
        <v>3.3152468502521515E-2</v>
      </c>
      <c r="AZ21">
        <v>1.1369309388101101E-2</v>
      </c>
      <c r="BA21">
        <v>1.2565397657454014E-2</v>
      </c>
      <c r="BB21">
        <v>2.8110990300774574E-2</v>
      </c>
      <c r="BC21">
        <v>1.756148599088192E-2</v>
      </c>
      <c r="BD21">
        <v>7.79581218957901E-2</v>
      </c>
      <c r="BE21">
        <v>2.1708136424422264E-2</v>
      </c>
      <c r="BF21">
        <v>5.9150285087525845E-3</v>
      </c>
      <c r="BG21">
        <v>6.6503696143627167E-3</v>
      </c>
      <c r="BH21">
        <v>1.6341274604201317E-2</v>
      </c>
      <c r="BI21">
        <v>5.3668622858822346E-3</v>
      </c>
      <c r="BJ21">
        <v>0.1127307116985321</v>
      </c>
      <c r="BK21">
        <v>7.4769752100110054E-3</v>
      </c>
      <c r="BL21">
        <v>2.1720409393310547E-2</v>
      </c>
      <c r="BM21">
        <v>1.262051984667778E-3</v>
      </c>
      <c r="BN21">
        <v>1.64142195135355E-2</v>
      </c>
      <c r="BO21">
        <v>6.2106875702738762E-3</v>
      </c>
      <c r="BP21">
        <v>7.4957143515348434E-3</v>
      </c>
      <c r="BQ21">
        <v>9.1148903593420982E-3</v>
      </c>
      <c r="BR21">
        <v>4.832408856600523E-3</v>
      </c>
      <c r="BS21">
        <v>2.7070038020610809E-2</v>
      </c>
      <c r="BT21">
        <v>1.1133318766951561E-2</v>
      </c>
      <c r="BU21">
        <v>2.7228603139519691E-3</v>
      </c>
      <c r="BV21">
        <v>4.7728540375828743E-3</v>
      </c>
      <c r="BW21">
        <v>7.6174605637788773E-3</v>
      </c>
      <c r="BX21">
        <v>3.5158582031726837E-3</v>
      </c>
      <c r="BY21">
        <v>8.2285910844802856E-2</v>
      </c>
      <c r="BZ21">
        <v>6.3179582357406616E-3</v>
      </c>
      <c r="CA21">
        <v>1.8353497609496117E-2</v>
      </c>
      <c r="CB21">
        <v>1.1448963778093457E-3</v>
      </c>
      <c r="CC21">
        <v>1.2064255774021149E-2</v>
      </c>
      <c r="CD21">
        <v>4.6607730910181999E-3</v>
      </c>
      <c r="CE21">
        <v>5.6269895285367966E-3</v>
      </c>
      <c r="CF21">
        <v>6.0451691970229149E-3</v>
      </c>
      <c r="CG21">
        <v>2.9690249357372522E-3</v>
      </c>
      <c r="CH21">
        <v>1.7618753015995026E-2</v>
      </c>
      <c r="CI21">
        <v>7.4845920316874981E-3</v>
      </c>
      <c r="CJ21">
        <v>1.7264265334233642E-3</v>
      </c>
      <c r="CK21">
        <v>3.9005631115287542E-3</v>
      </c>
      <c r="CL21">
        <v>4.8549412749707699E-3</v>
      </c>
      <c r="CM21">
        <v>2.6296505238860846E-3</v>
      </c>
      <c r="CN21">
        <v>4.1465781629085541E-2</v>
      </c>
      <c r="CO21">
        <v>4.2638662271201611E-3</v>
      </c>
      <c r="CP21">
        <v>1.2386416085064411E-2</v>
      </c>
      <c r="CQ21">
        <v>8.4886513650417328E-4</v>
      </c>
      <c r="CR21">
        <v>6.219115573912859E-3</v>
      </c>
      <c r="CS21">
        <v>2.3608333431184292E-3</v>
      </c>
      <c r="CT21">
        <v>3.0902645085006952E-3</v>
      </c>
      <c r="CU21">
        <v>2.1719567012041807E-3</v>
      </c>
      <c r="CV21">
        <v>8.9547171955928206E-4</v>
      </c>
      <c r="CW21">
        <v>6.1672278679907322E-3</v>
      </c>
      <c r="CX21">
        <v>3.061764407902956E-3</v>
      </c>
      <c r="CY21">
        <v>6.9075403735041618E-4</v>
      </c>
      <c r="CZ21">
        <v>2.399510471150279E-3</v>
      </c>
      <c r="DA21">
        <v>1.9567885901778936E-3</v>
      </c>
      <c r="DB21">
        <v>1.104976050555706E-3</v>
      </c>
      <c r="DC21">
        <v>1.7251519486308098E-2</v>
      </c>
      <c r="DD21">
        <v>2.4270126596093178E-3</v>
      </c>
      <c r="DE21">
        <v>7.0504057221114635E-3</v>
      </c>
      <c r="DF21">
        <v>4.1651440551504493E-4</v>
      </c>
      <c r="DG21">
        <v>2.2350137587636709E-3</v>
      </c>
      <c r="DH21">
        <v>7.0729153230786324E-4</v>
      </c>
      <c r="DI21">
        <v>1.6491126734763384E-3</v>
      </c>
      <c r="DJ21">
        <v>3.9258840843103826E-4</v>
      </c>
      <c r="DK21">
        <v>7.4433708505239338E-5</v>
      </c>
      <c r="DL21">
        <v>1.3424368808045983E-3</v>
      </c>
      <c r="DM21">
        <v>9.5670967129990458E-4</v>
      </c>
      <c r="DN21">
        <v>2.5833427207544446E-4</v>
      </c>
      <c r="DO21">
        <v>1.3907784596085548E-3</v>
      </c>
      <c r="DP21">
        <v>7.3638127651065588E-4</v>
      </c>
      <c r="DQ21">
        <v>2.2032842389307916E-4</v>
      </c>
    </row>
    <row r="22" spans="1:121" ht="16" x14ac:dyDescent="0.2">
      <c r="A22">
        <v>1984</v>
      </c>
      <c r="B22">
        <v>1</v>
      </c>
      <c r="C22">
        <v>1.3321965001523495E-2</v>
      </c>
      <c r="D22">
        <v>4.7273114323616028E-2</v>
      </c>
      <c r="E22">
        <v>3.2389899715781212E-3</v>
      </c>
      <c r="F22">
        <v>5.8169104158878326E-2</v>
      </c>
      <c r="G22">
        <v>1.8786769360303879E-2</v>
      </c>
      <c r="H22">
        <v>2.4436015635728836E-2</v>
      </c>
      <c r="I22">
        <v>9.8350115120410919E-2</v>
      </c>
      <c r="J22">
        <v>0.12251609563827515</v>
      </c>
      <c r="K22">
        <v>0.56301289796829224</v>
      </c>
      <c r="L22">
        <v>5.0894923508167267E-2</v>
      </c>
      <c r="M22">
        <v>1.5273859724402428E-2</v>
      </c>
      <c r="N22">
        <v>9.162156842648983E-3</v>
      </c>
      <c r="O22">
        <v>4.3085485696792603E-2</v>
      </c>
      <c r="P22">
        <v>7.8094368800520897E-3</v>
      </c>
      <c r="Q22">
        <v>0.820728600025177</v>
      </c>
      <c r="R22">
        <v>1.279440987855196E-2</v>
      </c>
      <c r="S22">
        <v>4.5401077717542648E-2</v>
      </c>
      <c r="T22">
        <v>3.0518097337335348E-3</v>
      </c>
      <c r="U22">
        <v>6.1528932303190231E-2</v>
      </c>
      <c r="V22">
        <v>1.8156863749027252E-2</v>
      </c>
      <c r="W22">
        <v>2.2310961037874222E-2</v>
      </c>
      <c r="X22">
        <v>9.4320505857467651E-2</v>
      </c>
      <c r="Y22">
        <v>8.3918161690235138E-2</v>
      </c>
      <c r="Z22">
        <v>0.43357640504837036</v>
      </c>
      <c r="AA22">
        <v>4.5669510960578918E-2</v>
      </c>
      <c r="AB22">
        <v>1.3552522286772728E-2</v>
      </c>
      <c r="AC22">
        <v>8.7584387511014938E-3</v>
      </c>
      <c r="AD22">
        <v>3.8255594670772552E-2</v>
      </c>
      <c r="AE22">
        <v>7.4139144271612167E-3</v>
      </c>
      <c r="AF22">
        <v>0.36403286457061768</v>
      </c>
      <c r="AG22">
        <v>1.031333114951849E-2</v>
      </c>
      <c r="AH22">
        <v>3.659694641828537E-2</v>
      </c>
      <c r="AI22">
        <v>2.6634444948285818E-3</v>
      </c>
      <c r="AJ22">
        <v>4.5192141085863113E-2</v>
      </c>
      <c r="AK22">
        <v>1.3299525715410709E-2</v>
      </c>
      <c r="AL22">
        <v>1.6247160732746124E-2</v>
      </c>
      <c r="AM22">
        <v>5.1828686147928238E-2</v>
      </c>
      <c r="AN22">
        <v>3.4492440521717072E-2</v>
      </c>
      <c r="AO22">
        <v>0.12238079309463501</v>
      </c>
      <c r="AP22">
        <v>3.1018396839499474E-2</v>
      </c>
      <c r="AQ22">
        <v>8.700130507349968E-3</v>
      </c>
      <c r="AR22">
        <v>7.5470302253961563E-3</v>
      </c>
      <c r="AS22">
        <v>2.4762736633419991E-2</v>
      </c>
      <c r="AT22">
        <v>6.2556606717407703E-3</v>
      </c>
      <c r="AU22">
        <v>0.25694432854652405</v>
      </c>
      <c r="AV22">
        <v>9.0967528522014618E-3</v>
      </c>
      <c r="AW22">
        <v>3.2279912382364273E-2</v>
      </c>
      <c r="AX22">
        <v>2.4713575839996338E-3</v>
      </c>
      <c r="AY22">
        <v>3.505999967455864E-2</v>
      </c>
      <c r="AZ22">
        <v>1.0702465660870075E-2</v>
      </c>
      <c r="BA22">
        <v>1.3750049285590649E-2</v>
      </c>
      <c r="BB22">
        <v>3.6018621176481247E-2</v>
      </c>
      <c r="BC22">
        <v>2.233373187482357E-2</v>
      </c>
      <c r="BD22">
        <v>7.0150181651115417E-2</v>
      </c>
      <c r="BE22">
        <v>2.5081267580389977E-2</v>
      </c>
      <c r="BF22">
        <v>6.7772152833640575E-3</v>
      </c>
      <c r="BG22">
        <v>6.9728335365653038E-3</v>
      </c>
      <c r="BH22">
        <v>1.9397998228669167E-2</v>
      </c>
      <c r="BI22">
        <v>5.6832688860595226E-3</v>
      </c>
      <c r="BJ22">
        <v>0.11906880140304565</v>
      </c>
      <c r="BK22">
        <v>6.3106021843850613E-3</v>
      </c>
      <c r="BL22">
        <v>2.2393228486180305E-2</v>
      </c>
      <c r="BM22">
        <v>2.0157622639089823E-3</v>
      </c>
      <c r="BN22">
        <v>1.716136746108532E-2</v>
      </c>
      <c r="BO22">
        <v>5.9527824632823467E-3</v>
      </c>
      <c r="BP22">
        <v>8.170166052877903E-3</v>
      </c>
      <c r="BQ22">
        <v>1.202551182359457E-2</v>
      </c>
      <c r="BR22">
        <v>6.7232493311166763E-3</v>
      </c>
      <c r="BS22">
        <v>2.5595778599381447E-2</v>
      </c>
      <c r="BT22">
        <v>1.2720348313450813E-2</v>
      </c>
      <c r="BU22">
        <v>3.0969688668847084E-3</v>
      </c>
      <c r="BV22">
        <v>5.0731976516544819E-3</v>
      </c>
      <c r="BW22">
        <v>8.9662503451108932E-3</v>
      </c>
      <c r="BX22">
        <v>3.7540972698479891E-3</v>
      </c>
      <c r="BY22">
        <v>8.7508931756019592E-2</v>
      </c>
      <c r="BZ22">
        <v>5.3159981034696102E-3</v>
      </c>
      <c r="CA22">
        <v>1.8863867968320847E-2</v>
      </c>
      <c r="CB22">
        <v>1.8595855217427015E-3</v>
      </c>
      <c r="CC22">
        <v>1.2879868037998676E-2</v>
      </c>
      <c r="CD22">
        <v>4.4426694512367249E-3</v>
      </c>
      <c r="CE22">
        <v>6.2613603658974171E-3</v>
      </c>
      <c r="CF22">
        <v>7.6227183453738689E-3</v>
      </c>
      <c r="CG22">
        <v>4.0844031609594822E-3</v>
      </c>
      <c r="CH22">
        <v>1.7367230728268623E-2</v>
      </c>
      <c r="CI22">
        <v>8.8112307712435722E-3</v>
      </c>
      <c r="CJ22">
        <v>2.0629747305065393E-3</v>
      </c>
      <c r="CK22">
        <v>4.1983858682215214E-3</v>
      </c>
      <c r="CL22">
        <v>5.9983697719871998E-3</v>
      </c>
      <c r="CM22">
        <v>2.8128607664257288E-3</v>
      </c>
      <c r="CN22">
        <v>4.4623810797929764E-2</v>
      </c>
      <c r="CO22">
        <v>3.5670015495270491E-3</v>
      </c>
      <c r="CP22">
        <v>1.2657537125051022E-2</v>
      </c>
      <c r="CQ22">
        <v>1.4217603020370007E-3</v>
      </c>
      <c r="CR22">
        <v>6.7674526944756508E-3</v>
      </c>
      <c r="CS22">
        <v>2.1562527399510145E-3</v>
      </c>
      <c r="CT22">
        <v>3.4209014847874641E-3</v>
      </c>
      <c r="CU22">
        <v>3.1123603694140911E-3</v>
      </c>
      <c r="CV22">
        <v>1.5191812999546528E-3</v>
      </c>
      <c r="CW22">
        <v>6.5674413926899433E-3</v>
      </c>
      <c r="CX22">
        <v>3.433919744566083E-3</v>
      </c>
      <c r="CY22">
        <v>7.7644467819482088E-4</v>
      </c>
      <c r="CZ22">
        <v>2.6444566901773214E-3</v>
      </c>
      <c r="DA22">
        <v>2.2750927601009607E-3</v>
      </c>
      <c r="DB22">
        <v>1.1588269844651222E-3</v>
      </c>
      <c r="DC22">
        <v>1.8256079405546188E-2</v>
      </c>
      <c r="DD22">
        <v>2.0630089566111565E-3</v>
      </c>
      <c r="DE22">
        <v>7.3206056840717793E-3</v>
      </c>
      <c r="DF22">
        <v>7.4313406366854906E-4</v>
      </c>
      <c r="DG22">
        <v>2.3463056422770023E-3</v>
      </c>
      <c r="DH22">
        <v>6.4904394093900919E-4</v>
      </c>
      <c r="DI22">
        <v>1.9352087983861566E-3</v>
      </c>
      <c r="DJ22">
        <v>4.7756324056535959E-4</v>
      </c>
      <c r="DK22">
        <v>2.3610498465131968E-4</v>
      </c>
      <c r="DL22">
        <v>1.4314103173092008E-3</v>
      </c>
      <c r="DM22">
        <v>1.0536942863836884E-3</v>
      </c>
      <c r="DN22">
        <v>2.7401707484386861E-4</v>
      </c>
      <c r="DO22">
        <v>1.6611916944384575E-3</v>
      </c>
      <c r="DP22">
        <v>8.0720538971945643E-4</v>
      </c>
      <c r="DQ22">
        <v>2.4648886756040156E-4</v>
      </c>
    </row>
    <row r="23" spans="1:121" ht="16" x14ac:dyDescent="0.2">
      <c r="A23">
        <v>1985</v>
      </c>
      <c r="B23">
        <v>1</v>
      </c>
      <c r="C23">
        <v>1.2352862395346165E-2</v>
      </c>
      <c r="D23">
        <v>4.2171534150838852E-2</v>
      </c>
      <c r="E23">
        <v>3.4083165228366852E-3</v>
      </c>
      <c r="F23">
        <v>5.4390411823987961E-2</v>
      </c>
      <c r="G23">
        <v>1.8672257661819458E-2</v>
      </c>
      <c r="H23">
        <v>2.4238351732492447E-2</v>
      </c>
      <c r="I23">
        <v>0.10339623689651489</v>
      </c>
      <c r="J23">
        <v>0.12421227991580963</v>
      </c>
      <c r="K23">
        <v>0.56725060939788818</v>
      </c>
      <c r="L23">
        <v>4.99071404337883E-2</v>
      </c>
      <c r="M23">
        <v>1.5027057379484177E-2</v>
      </c>
      <c r="N23">
        <v>9.2112943530082703E-3</v>
      </c>
      <c r="O23">
        <v>4.2189586907625198E-2</v>
      </c>
      <c r="P23">
        <v>7.7175525948405266E-3</v>
      </c>
      <c r="Q23">
        <v>0.82203555107116699</v>
      </c>
      <c r="R23">
        <v>1.1874603107571602E-2</v>
      </c>
      <c r="S23">
        <v>4.0538802742958069E-2</v>
      </c>
      <c r="T23">
        <v>3.2743061892688274E-3</v>
      </c>
      <c r="U23">
        <v>5.8931853622198105E-2</v>
      </c>
      <c r="V23">
        <v>1.8554612994194031E-2</v>
      </c>
      <c r="W23">
        <v>2.1889733150601387E-2</v>
      </c>
      <c r="X23">
        <v>9.9139958620071411E-2</v>
      </c>
      <c r="Y23">
        <v>8.6377494037151337E-2</v>
      </c>
      <c r="Z23">
        <v>0.43730407953262329</v>
      </c>
      <c r="AA23">
        <v>4.4150110334157944E-2</v>
      </c>
      <c r="AB23">
        <v>1.3109792955219746E-2</v>
      </c>
      <c r="AC23">
        <v>8.779941126704216E-3</v>
      </c>
      <c r="AD23">
        <v>3.6836292594671249E-2</v>
      </c>
      <c r="AE23">
        <v>7.3138168081641197E-3</v>
      </c>
      <c r="AF23">
        <v>0.36497628688812256</v>
      </c>
      <c r="AG23">
        <v>9.5885992050170898E-3</v>
      </c>
      <c r="AH23">
        <v>3.2734595239162445E-2</v>
      </c>
      <c r="AI23">
        <v>2.8190482407808304E-3</v>
      </c>
      <c r="AJ23">
        <v>4.5532792806625366E-2</v>
      </c>
      <c r="AK23">
        <v>1.4792987145483494E-2</v>
      </c>
      <c r="AL23">
        <v>1.587609201669693E-2</v>
      </c>
      <c r="AM23">
        <v>5.2753664553165436E-2</v>
      </c>
      <c r="AN23">
        <v>3.5374704748392105E-2</v>
      </c>
      <c r="AO23">
        <v>0.12579914927482605</v>
      </c>
      <c r="AP23">
        <v>2.9704635962843895E-2</v>
      </c>
      <c r="AQ23">
        <v>8.2650147378444672E-3</v>
      </c>
      <c r="AR23">
        <v>7.6110782101750374E-3</v>
      </c>
      <c r="AS23">
        <v>2.3490594699978828E-2</v>
      </c>
      <c r="AT23">
        <v>6.2140412628650665E-3</v>
      </c>
      <c r="AU23">
        <v>0.25753858685493469</v>
      </c>
      <c r="AV23">
        <v>8.4676360711455345E-3</v>
      </c>
      <c r="AW23">
        <v>2.8907729312777519E-2</v>
      </c>
      <c r="AX23">
        <v>2.5899293832480907E-3</v>
      </c>
      <c r="AY23">
        <v>3.6194834858179092E-2</v>
      </c>
      <c r="AZ23">
        <v>1.2247526086866856E-2</v>
      </c>
      <c r="BA23">
        <v>1.3515923172235489E-2</v>
      </c>
      <c r="BB23">
        <v>3.6163333803415298E-2</v>
      </c>
      <c r="BC23">
        <v>2.2858342155814171E-2</v>
      </c>
      <c r="BD23">
        <v>7.2291672229766846E-2</v>
      </c>
      <c r="BE23">
        <v>2.430165559053421E-2</v>
      </c>
      <c r="BF23">
        <v>6.5525202080607414E-3</v>
      </c>
      <c r="BG23">
        <v>6.9634029641747475E-3</v>
      </c>
      <c r="BH23">
        <v>1.8729913979768753E-2</v>
      </c>
      <c r="BI23">
        <v>5.5717416107654572E-3</v>
      </c>
      <c r="BJ23">
        <v>0.12084019184112549</v>
      </c>
      <c r="BK23">
        <v>6.0447417199611664E-3</v>
      </c>
      <c r="BL23">
        <v>2.0636191591620445E-2</v>
      </c>
      <c r="BM23">
        <v>2.159931231290102E-3</v>
      </c>
      <c r="BN23">
        <v>1.9195213913917542E-2</v>
      </c>
      <c r="BO23">
        <v>7.3415655642747879E-3</v>
      </c>
      <c r="BP23">
        <v>8.1168161705136299E-3</v>
      </c>
      <c r="BQ23">
        <v>1.1690706014633179E-2</v>
      </c>
      <c r="BR23">
        <v>6.7904763855040073E-3</v>
      </c>
      <c r="BS23">
        <v>2.6443375274538994E-2</v>
      </c>
      <c r="BT23">
        <v>1.2421171180903912E-2</v>
      </c>
      <c r="BU23">
        <v>3.0109093058854342E-3</v>
      </c>
      <c r="BV23">
        <v>5.1059070974588394E-3</v>
      </c>
      <c r="BW23">
        <v>8.721156045794487E-3</v>
      </c>
      <c r="BX23">
        <v>3.7000144366174936E-3</v>
      </c>
      <c r="BY23">
        <v>8.9397981762886047E-2</v>
      </c>
      <c r="BZ23">
        <v>5.1618167199194431E-3</v>
      </c>
      <c r="CA23">
        <v>1.7621967941522598E-2</v>
      </c>
      <c r="CB23">
        <v>1.9662796985358E-3</v>
      </c>
      <c r="CC23">
        <v>1.4818581752479076E-2</v>
      </c>
      <c r="CD23">
        <v>5.5569880641996861E-3</v>
      </c>
      <c r="CE23">
        <v>6.2176953069865704E-3</v>
      </c>
      <c r="CF23">
        <v>7.5695710256695747E-3</v>
      </c>
      <c r="CG23">
        <v>4.2427876032888889E-3</v>
      </c>
      <c r="CH23">
        <v>1.7576752230525017E-2</v>
      </c>
      <c r="CI23">
        <v>8.6655449122190475E-3</v>
      </c>
      <c r="CJ23">
        <v>2.0451531745493412E-3</v>
      </c>
      <c r="CK23">
        <v>4.1725421324372292E-3</v>
      </c>
      <c r="CL23">
        <v>5.9516150504350662E-3</v>
      </c>
      <c r="CM23">
        <v>2.713929396122694E-3</v>
      </c>
      <c r="CN23">
        <v>4.5618962496519089E-2</v>
      </c>
      <c r="CO23">
        <v>3.4529885742813349E-3</v>
      </c>
      <c r="CP23">
        <v>1.1788184754550457E-2</v>
      </c>
      <c r="CQ23">
        <v>1.4837415656074882E-3</v>
      </c>
      <c r="CR23">
        <v>8.2078687846660614E-3</v>
      </c>
      <c r="CS23">
        <v>2.9998163226991892E-3</v>
      </c>
      <c r="CT23">
        <v>3.5031961742788553E-3</v>
      </c>
      <c r="CU23">
        <v>2.7334177866578102E-3</v>
      </c>
      <c r="CV23">
        <v>1.4387479750439525E-3</v>
      </c>
      <c r="CW23">
        <v>6.5510175190865993E-3</v>
      </c>
      <c r="CX23">
        <v>3.4599823411554098E-3</v>
      </c>
      <c r="CY23">
        <v>7.7634619083255529E-4</v>
      </c>
      <c r="CZ23">
        <v>2.7268500998616219E-3</v>
      </c>
      <c r="DA23">
        <v>2.2791665978729725E-3</v>
      </c>
      <c r="DB23">
        <v>1.1808156268671155E-3</v>
      </c>
      <c r="DC23">
        <v>1.8613133579492569E-2</v>
      </c>
      <c r="DD23">
        <v>1.9175970228388906E-3</v>
      </c>
      <c r="DE23">
        <v>6.5464996732771397E-3</v>
      </c>
      <c r="DF23">
        <v>6.8784569157287478E-4</v>
      </c>
      <c r="DG23">
        <v>3.5507781431078911E-3</v>
      </c>
      <c r="DH23">
        <v>9.2897954164072871E-4</v>
      </c>
      <c r="DI23">
        <v>1.8240942154079676E-3</v>
      </c>
      <c r="DJ23">
        <v>6.4247508998960257E-4</v>
      </c>
      <c r="DK23">
        <v>3.5469018621370196E-4</v>
      </c>
      <c r="DL23">
        <v>1.2953587574884295E-3</v>
      </c>
      <c r="DM23">
        <v>8.6481432663276792E-4</v>
      </c>
      <c r="DN23">
        <v>2.227653021691367E-4</v>
      </c>
      <c r="DO23">
        <v>1.6013289568945765E-3</v>
      </c>
      <c r="DP23">
        <v>6.5891508711501956E-4</v>
      </c>
      <c r="DQ23">
        <v>2.0589922496583313E-4</v>
      </c>
    </row>
    <row r="24" spans="1:121" ht="16" x14ac:dyDescent="0.2">
      <c r="A24">
        <v>1986</v>
      </c>
      <c r="B24">
        <v>1</v>
      </c>
      <c r="C24">
        <v>1.2892869301140308E-2</v>
      </c>
      <c r="D24">
        <v>3.5949975252151489E-2</v>
      </c>
      <c r="E24">
        <v>3.6984879989176989E-3</v>
      </c>
      <c r="F24">
        <v>5.1775462925434113E-2</v>
      </c>
      <c r="G24">
        <v>1.7948966473340988E-2</v>
      </c>
      <c r="H24">
        <v>2.2949317470192909E-2</v>
      </c>
      <c r="I24">
        <v>9.8389312624931335E-2</v>
      </c>
      <c r="J24">
        <v>0.12477756291627884</v>
      </c>
      <c r="K24">
        <v>0.58024251461029053</v>
      </c>
      <c r="L24">
        <v>5.1375523209571838E-2</v>
      </c>
      <c r="M24">
        <v>1.4981422573328018E-2</v>
      </c>
      <c r="N24">
        <v>7.9678948968648911E-3</v>
      </c>
      <c r="O24">
        <v>4.4290974736213684E-2</v>
      </c>
      <c r="P24">
        <v>7.084548007696867E-3</v>
      </c>
      <c r="Q24">
        <v>0.82379943132400513</v>
      </c>
      <c r="R24">
        <v>1.2388942763209343E-2</v>
      </c>
      <c r="S24">
        <v>3.4544851630926132E-2</v>
      </c>
      <c r="T24">
        <v>3.5568515304476023E-3</v>
      </c>
      <c r="U24">
        <v>5.7145636528730392E-2</v>
      </c>
      <c r="V24">
        <v>1.8190162256360054E-2</v>
      </c>
      <c r="W24">
        <v>2.0590541884303093E-2</v>
      </c>
      <c r="X24">
        <v>9.3600191175937653E-2</v>
      </c>
      <c r="Y24">
        <v>8.6948543787002563E-2</v>
      </c>
      <c r="Z24">
        <v>0.45156428217887878</v>
      </c>
      <c r="AA24">
        <v>4.5269444584846497E-2</v>
      </c>
      <c r="AB24">
        <v>1.304266694933176E-2</v>
      </c>
      <c r="AC24">
        <v>7.5478754006326199E-3</v>
      </c>
      <c r="AD24">
        <v>3.8600582629442215E-2</v>
      </c>
      <c r="AE24">
        <v>6.6688614897429943E-3</v>
      </c>
      <c r="AF24">
        <v>0.3620029091835022</v>
      </c>
      <c r="AG24">
        <v>9.8810736089944839E-3</v>
      </c>
      <c r="AH24">
        <v>2.7552004903554916E-2</v>
      </c>
      <c r="AI24">
        <v>3.0545271001756191E-3</v>
      </c>
      <c r="AJ24">
        <v>4.4156584888696671E-2</v>
      </c>
      <c r="AK24">
        <v>1.590786874294281E-2</v>
      </c>
      <c r="AL24">
        <v>1.4565488323569298E-2</v>
      </c>
      <c r="AM24">
        <v>4.8582155257463455E-2</v>
      </c>
      <c r="AN24">
        <v>3.5569794476032257E-2</v>
      </c>
      <c r="AO24">
        <v>0.13283802568912506</v>
      </c>
      <c r="AP24">
        <v>2.9895395040512085E-2</v>
      </c>
      <c r="AQ24">
        <v>8.1275617703795433E-3</v>
      </c>
      <c r="AR24">
        <v>6.4379260875284672E-3</v>
      </c>
      <c r="AS24">
        <v>2.4338774383068085E-2</v>
      </c>
      <c r="AT24">
        <v>5.5566211231052876E-3</v>
      </c>
      <c r="AU24">
        <v>0.25411322712898254</v>
      </c>
      <c r="AV24">
        <v>8.6511923000216484E-3</v>
      </c>
      <c r="AW24">
        <v>2.4122649803757668E-2</v>
      </c>
      <c r="AX24">
        <v>2.8589810244739056E-3</v>
      </c>
      <c r="AY24">
        <v>3.545592725276947E-2</v>
      </c>
      <c r="AZ24">
        <v>1.3108435086905956E-2</v>
      </c>
      <c r="BA24">
        <v>1.2268095277249813E-2</v>
      </c>
      <c r="BB24">
        <v>3.2978937029838562E-2</v>
      </c>
      <c r="BC24">
        <v>2.2719454020261765E-2</v>
      </c>
      <c r="BD24">
        <v>7.7668718993663788E-2</v>
      </c>
      <c r="BE24">
        <v>2.428082749247551E-2</v>
      </c>
      <c r="BF24">
        <v>6.4186109229922295E-3</v>
      </c>
      <c r="BG24">
        <v>5.8494848199188709E-3</v>
      </c>
      <c r="BH24">
        <v>1.9323406741023064E-2</v>
      </c>
      <c r="BI24">
        <v>4.9574202857911587E-3</v>
      </c>
      <c r="BJ24">
        <v>0.11707542091608047</v>
      </c>
      <c r="BK24">
        <v>5.9384116902947426E-3</v>
      </c>
      <c r="BL24">
        <v>1.6558436676859856E-2</v>
      </c>
      <c r="BM24">
        <v>2.3489773739129305E-3</v>
      </c>
      <c r="BN24">
        <v>1.9087309017777443E-2</v>
      </c>
      <c r="BO24">
        <v>8.3333868533372879E-3</v>
      </c>
      <c r="BP24">
        <v>7.1121496148407459E-3</v>
      </c>
      <c r="BQ24">
        <v>1.0913815349340439E-2</v>
      </c>
      <c r="BR24">
        <v>6.8740095011889935E-3</v>
      </c>
      <c r="BS24">
        <v>2.7725113555788994E-2</v>
      </c>
      <c r="BT24">
        <v>1.2183814309537411E-2</v>
      </c>
      <c r="BU24">
        <v>2.9694102704524994E-3</v>
      </c>
      <c r="BV24">
        <v>4.1427393443882465E-3</v>
      </c>
      <c r="BW24">
        <v>9.0608531609177589E-3</v>
      </c>
      <c r="BX24">
        <v>3.1229611486196518E-3</v>
      </c>
      <c r="BY24">
        <v>8.5475936532020569E-2</v>
      </c>
      <c r="BZ24">
        <v>5.0500673241913319E-3</v>
      </c>
      <c r="CA24">
        <v>1.4081411994993687E-2</v>
      </c>
      <c r="CB24">
        <v>2.1728735882788897E-3</v>
      </c>
      <c r="CC24">
        <v>1.4677264727652073E-2</v>
      </c>
      <c r="CD24">
        <v>6.0093412175774574E-3</v>
      </c>
      <c r="CE24">
        <v>5.4188775829970837E-3</v>
      </c>
      <c r="CF24">
        <v>6.9601424038410187E-3</v>
      </c>
      <c r="CG24">
        <v>4.262551199644804E-3</v>
      </c>
      <c r="CH24">
        <v>1.8447289243340492E-2</v>
      </c>
      <c r="CI24">
        <v>8.3961142227053642E-3</v>
      </c>
      <c r="CJ24">
        <v>1.9690636545419693E-3</v>
      </c>
      <c r="CK24">
        <v>3.4498139284551144E-3</v>
      </c>
      <c r="CL24">
        <v>6.0385442338883877E-3</v>
      </c>
      <c r="CM24">
        <v>2.3575702216476202E-3</v>
      </c>
      <c r="CN24">
        <v>4.2870882898569107E-2</v>
      </c>
      <c r="CO24">
        <v>3.5504219122231007E-3</v>
      </c>
      <c r="CP24">
        <v>9.8998593166470528E-3</v>
      </c>
      <c r="CQ24">
        <v>1.6454353462904692E-3</v>
      </c>
      <c r="CR24">
        <v>7.5215790420770645E-3</v>
      </c>
      <c r="CS24">
        <v>2.7652347926050425E-3</v>
      </c>
      <c r="CT24">
        <v>2.8814040124416351E-3</v>
      </c>
      <c r="CU24">
        <v>2.8000720776617527E-3</v>
      </c>
      <c r="CV24">
        <v>1.6007919330149889E-3</v>
      </c>
      <c r="CW24">
        <v>7.2256075218319893E-3</v>
      </c>
      <c r="CX24">
        <v>2.9804757796227932E-3</v>
      </c>
      <c r="CY24">
        <v>6.3420512014999986E-4</v>
      </c>
      <c r="CZ24">
        <v>2.2471989504992962E-3</v>
      </c>
      <c r="DA24">
        <v>1.9624268170446157E-3</v>
      </c>
      <c r="DB24">
        <v>1.0180489625781775E-3</v>
      </c>
      <c r="DC24">
        <v>1.7115065827965736E-2</v>
      </c>
      <c r="DD24">
        <v>2.0001728553324938E-3</v>
      </c>
      <c r="DE24">
        <v>5.5772047489881516E-3</v>
      </c>
      <c r="DF24">
        <v>8.749975822865963E-4</v>
      </c>
      <c r="DG24">
        <v>2.6900214143097401E-3</v>
      </c>
      <c r="DH24">
        <v>8.4745965432375669E-4</v>
      </c>
      <c r="DI24">
        <v>1.5801384579390287E-3</v>
      </c>
      <c r="DJ24">
        <v>5.9882062487304211E-4</v>
      </c>
      <c r="DK24">
        <v>3.5257072886452079E-4</v>
      </c>
      <c r="DL24">
        <v>1.800734899006784E-3</v>
      </c>
      <c r="DM24">
        <v>7.9294503666460514E-4</v>
      </c>
      <c r="DN24">
        <v>1.8234139133710414E-4</v>
      </c>
      <c r="DO24">
        <v>1.3977970229461789E-3</v>
      </c>
      <c r="DP24">
        <v>5.677303415723145E-4</v>
      </c>
      <c r="DQ24">
        <v>2.2521468054037541E-4</v>
      </c>
    </row>
    <row r="25" spans="1:121" ht="16" x14ac:dyDescent="0.2">
      <c r="A25">
        <v>1987</v>
      </c>
      <c r="B25">
        <v>1</v>
      </c>
      <c r="C25">
        <v>1.1400282382965088E-2</v>
      </c>
      <c r="D25">
        <v>3.7139903753995895E-2</v>
      </c>
      <c r="E25">
        <v>5.7821357622742653E-3</v>
      </c>
      <c r="F25">
        <v>4.5836463570594788E-2</v>
      </c>
      <c r="G25">
        <v>1.7663789913058281E-2</v>
      </c>
      <c r="H25">
        <v>2.3124510422348976E-2</v>
      </c>
      <c r="I25">
        <v>9.9212951958179474E-2</v>
      </c>
      <c r="J25">
        <v>0.11590351164340973</v>
      </c>
      <c r="K25">
        <v>0.58987748622894287</v>
      </c>
      <c r="L25">
        <v>5.4058980196714401E-2</v>
      </c>
      <c r="M25">
        <v>1.5037843026220798E-2</v>
      </c>
      <c r="N25">
        <v>8.086666464805603E-3</v>
      </c>
      <c r="O25">
        <v>4.6093042939901352E-2</v>
      </c>
      <c r="P25">
        <v>7.9659372568130493E-3</v>
      </c>
      <c r="Q25">
        <v>0.82667535543441772</v>
      </c>
      <c r="R25">
        <v>1.0886364616453648E-2</v>
      </c>
      <c r="S25">
        <v>3.5465657711029053E-2</v>
      </c>
      <c r="T25">
        <v>5.6165247224271297E-3</v>
      </c>
      <c r="U25">
        <v>5.0507292151451111E-2</v>
      </c>
      <c r="V25">
        <v>1.7721077427268028E-2</v>
      </c>
      <c r="W25">
        <v>2.0803347229957581E-2</v>
      </c>
      <c r="X25">
        <v>9.4129286706447601E-2</v>
      </c>
      <c r="Y25">
        <v>8.0384008586406708E-2</v>
      </c>
      <c r="Z25">
        <v>0.46369609236717224</v>
      </c>
      <c r="AA25">
        <v>4.746568575501442E-2</v>
      </c>
      <c r="AB25">
        <v>1.2992070056498051E-2</v>
      </c>
      <c r="AC25">
        <v>7.8112781047821045E-3</v>
      </c>
      <c r="AD25">
        <v>3.9872325956821442E-2</v>
      </c>
      <c r="AE25">
        <v>7.5933570042252541E-3</v>
      </c>
      <c r="AF25">
        <v>0.37134385108947754</v>
      </c>
      <c r="AG25">
        <v>8.5388021543622017E-3</v>
      </c>
      <c r="AH25">
        <v>2.7817755937576294E-2</v>
      </c>
      <c r="AI25">
        <v>4.9865962937474251E-3</v>
      </c>
      <c r="AJ25">
        <v>4.2225643992424011E-2</v>
      </c>
      <c r="AK25">
        <v>1.499935332685709E-2</v>
      </c>
      <c r="AL25">
        <v>1.5146075747907162E-2</v>
      </c>
      <c r="AM25">
        <v>4.847639799118042E-2</v>
      </c>
      <c r="AN25">
        <v>3.3481873571872711E-2</v>
      </c>
      <c r="AO25">
        <v>0.14388273656368256</v>
      </c>
      <c r="AP25">
        <v>3.1788624823093414E-2</v>
      </c>
      <c r="AQ25">
        <v>8.1789270043373108E-3</v>
      </c>
      <c r="AR25">
        <v>6.9671487435698509E-3</v>
      </c>
      <c r="AS25">
        <v>2.5382561609148979E-2</v>
      </c>
      <c r="AT25">
        <v>6.406064610928297E-3</v>
      </c>
      <c r="AU25">
        <v>0.26542326807975769</v>
      </c>
      <c r="AV25">
        <v>7.4519277550280094E-3</v>
      </c>
      <c r="AW25">
        <v>2.4276930838823318E-2</v>
      </c>
      <c r="AX25">
        <v>4.6976199373602867E-3</v>
      </c>
      <c r="AY25">
        <v>3.5558577626943588E-2</v>
      </c>
      <c r="AZ25">
        <v>1.2641347013413906E-2</v>
      </c>
      <c r="BA25">
        <v>1.2950403615832329E-2</v>
      </c>
      <c r="BB25">
        <v>3.2762639224529266E-2</v>
      </c>
      <c r="BC25">
        <v>2.1663082763552666E-2</v>
      </c>
      <c r="BD25">
        <v>8.746674656867981E-2</v>
      </c>
      <c r="BE25">
        <v>2.5953998789191246E-2</v>
      </c>
      <c r="BF25">
        <v>6.45814323797822E-3</v>
      </c>
      <c r="BG25">
        <v>6.4922603778541088E-3</v>
      </c>
      <c r="BH25">
        <v>2.0160933956503868E-2</v>
      </c>
      <c r="BI25">
        <v>5.7930652983486652E-3</v>
      </c>
      <c r="BJ25">
        <v>0.1284012496471405</v>
      </c>
      <c r="BK25">
        <v>5.1998062990605831E-3</v>
      </c>
      <c r="BL25">
        <v>1.6939958557486534E-2</v>
      </c>
      <c r="BM25">
        <v>3.9438465610146523E-3</v>
      </c>
      <c r="BN25">
        <v>2.1226318553090096E-2</v>
      </c>
      <c r="BO25">
        <v>7.9479394480586052E-3</v>
      </c>
      <c r="BP25">
        <v>7.6581072062253952E-3</v>
      </c>
      <c r="BQ25">
        <v>1.1864759027957916E-2</v>
      </c>
      <c r="BR25">
        <v>7.2006974369287491E-3</v>
      </c>
      <c r="BS25">
        <v>3.3732995390892029E-2</v>
      </c>
      <c r="BT25">
        <v>1.2686819769442081E-2</v>
      </c>
      <c r="BU25">
        <v>2.8649643063545227E-3</v>
      </c>
      <c r="BV25">
        <v>4.7931424342095852E-3</v>
      </c>
      <c r="BW25">
        <v>9.0755065903067589E-3</v>
      </c>
      <c r="BX25">
        <v>3.6113131791353226E-3</v>
      </c>
      <c r="BY25">
        <v>9.5237463712692261E-2</v>
      </c>
      <c r="BZ25">
        <v>4.4342372566461563E-3</v>
      </c>
      <c r="CA25">
        <v>1.444588229060173E-2</v>
      </c>
      <c r="CB25">
        <v>3.5969088785350323E-3</v>
      </c>
      <c r="CC25">
        <v>1.6911953687667847E-2</v>
      </c>
      <c r="CD25">
        <v>5.7852244935929775E-3</v>
      </c>
      <c r="CE25">
        <v>5.8019203133881092E-3</v>
      </c>
      <c r="CF25">
        <v>7.6688476838171482E-3</v>
      </c>
      <c r="CG25">
        <v>4.4997679069638252E-3</v>
      </c>
      <c r="CH25">
        <v>2.3595448583364487E-2</v>
      </c>
      <c r="CI25">
        <v>8.4972754120826721E-3</v>
      </c>
      <c r="CJ25">
        <v>1.8483682069927454E-3</v>
      </c>
      <c r="CK25">
        <v>3.9535518735647202E-3</v>
      </c>
      <c r="CL25">
        <v>5.8864778839051723E-3</v>
      </c>
      <c r="CM25">
        <v>2.6107977610081434E-3</v>
      </c>
      <c r="CN25">
        <v>4.9046222120523453E-2</v>
      </c>
      <c r="CO25">
        <v>3.0897669494152069E-3</v>
      </c>
      <c r="CP25">
        <v>1.0065860114991665E-2</v>
      </c>
      <c r="CQ25">
        <v>2.5594551116228104E-3</v>
      </c>
      <c r="CR25">
        <v>9.7526442259550095E-3</v>
      </c>
      <c r="CS25">
        <v>2.5687161833047867E-3</v>
      </c>
      <c r="CT25">
        <v>3.216535085812211E-3</v>
      </c>
      <c r="CU25">
        <v>3.1454702839255333E-3</v>
      </c>
      <c r="CV25">
        <v>1.7742175841704011E-3</v>
      </c>
      <c r="CW25">
        <v>9.4900233671069145E-3</v>
      </c>
      <c r="CX25">
        <v>3.3835333306342363E-3</v>
      </c>
      <c r="CY25">
        <v>6.5039796754717827E-4</v>
      </c>
      <c r="CZ25">
        <v>2.5661373510956764E-3</v>
      </c>
      <c r="DA25">
        <v>2.0881087984889746E-3</v>
      </c>
      <c r="DB25">
        <v>1.2954246485605836E-3</v>
      </c>
      <c r="DC25">
        <v>2.0659592002630234E-2</v>
      </c>
      <c r="DD25">
        <v>2.0681312307715416E-3</v>
      </c>
      <c r="DE25">
        <v>6.7375698126852512E-3</v>
      </c>
      <c r="DF25">
        <v>1.1619135038927197E-3</v>
      </c>
      <c r="DG25">
        <v>4.3062716722488403E-3</v>
      </c>
      <c r="DH25">
        <v>8.6881325114518404E-4</v>
      </c>
      <c r="DI25">
        <v>1.5358069213107228E-3</v>
      </c>
      <c r="DJ25">
        <v>4.6825347817502916E-4</v>
      </c>
      <c r="DK25">
        <v>3.0003432766534388E-4</v>
      </c>
      <c r="DL25">
        <v>2.2547473199665546E-3</v>
      </c>
      <c r="DM25">
        <v>9.5805054297670722E-4</v>
      </c>
      <c r="DN25">
        <v>1.7238102736882865E-4</v>
      </c>
      <c r="DO25">
        <v>1.3634258648380637E-3</v>
      </c>
      <c r="DP25">
        <v>5.5676768533885479E-4</v>
      </c>
      <c r="DQ25">
        <v>4.0128282853402197E-4</v>
      </c>
    </row>
    <row r="26" spans="1:121" ht="16" x14ac:dyDescent="0.2">
      <c r="A26">
        <v>1988</v>
      </c>
      <c r="B26">
        <v>1</v>
      </c>
      <c r="C26">
        <v>1.0820535942912102E-2</v>
      </c>
      <c r="D26">
        <v>3.7986248731613159E-2</v>
      </c>
      <c r="E26">
        <v>8.5042994469404221E-3</v>
      </c>
      <c r="F26">
        <v>4.3121695518493652E-2</v>
      </c>
      <c r="G26">
        <v>1.8324414268136024E-2</v>
      </c>
      <c r="H26">
        <v>2.4395076557993889E-2</v>
      </c>
      <c r="I26">
        <v>0.10095810890197754</v>
      </c>
      <c r="J26">
        <v>0.11248592287302017</v>
      </c>
      <c r="K26">
        <v>0.58798003196716309</v>
      </c>
      <c r="L26">
        <v>5.5423647165298462E-2</v>
      </c>
      <c r="M26">
        <v>1.5173912048339844E-2</v>
      </c>
      <c r="N26">
        <v>9.2211645096540451E-3</v>
      </c>
      <c r="O26">
        <v>4.6007841825485229E-2</v>
      </c>
      <c r="P26">
        <v>9.4158044084906578E-3</v>
      </c>
      <c r="Q26">
        <v>0.83156150579452515</v>
      </c>
      <c r="R26">
        <v>1.0351290926337242E-2</v>
      </c>
      <c r="S26">
        <v>3.6338929086923599E-2</v>
      </c>
      <c r="T26">
        <v>8.2741715013980865E-3</v>
      </c>
      <c r="U26">
        <v>4.8273321241140366E-2</v>
      </c>
      <c r="V26">
        <v>1.7980283126235008E-2</v>
      </c>
      <c r="W26">
        <v>2.1971737965941429E-2</v>
      </c>
      <c r="X26">
        <v>9.5838464796543121E-2</v>
      </c>
      <c r="Y26">
        <v>7.8927800059318542E-2</v>
      </c>
      <c r="Z26">
        <v>0.46505120396614075</v>
      </c>
      <c r="AA26">
        <v>4.8554282635450363E-2</v>
      </c>
      <c r="AB26">
        <v>1.3017158955335617E-2</v>
      </c>
      <c r="AC26">
        <v>8.9545790106058121E-3</v>
      </c>
      <c r="AD26">
        <v>3.954300656914711E-2</v>
      </c>
      <c r="AE26">
        <v>9.0112779289484024E-3</v>
      </c>
      <c r="AF26">
        <v>0.38825160264968872</v>
      </c>
      <c r="AG26">
        <v>8.3752507343888283E-3</v>
      </c>
      <c r="AH26">
        <v>2.9401905834674835E-2</v>
      </c>
      <c r="AI26">
        <v>7.589003536850214E-3</v>
      </c>
      <c r="AJ26">
        <v>4.1295472532510757E-2</v>
      </c>
      <c r="AK26">
        <v>1.534178014844656E-2</v>
      </c>
      <c r="AL26">
        <v>1.6413785517215729E-2</v>
      </c>
      <c r="AM26">
        <v>5.018499493598938E-2</v>
      </c>
      <c r="AN26">
        <v>3.4046925604343414E-2</v>
      </c>
      <c r="AO26">
        <v>0.15225787460803986</v>
      </c>
      <c r="AP26">
        <v>3.3344615250825882E-2</v>
      </c>
      <c r="AQ26">
        <v>8.3127869293093681E-3</v>
      </c>
      <c r="AR26">
        <v>8.100997656583786E-3</v>
      </c>
      <c r="AS26">
        <v>2.5561032816767693E-2</v>
      </c>
      <c r="AT26">
        <v>7.7835828997194767E-3</v>
      </c>
      <c r="AU26">
        <v>0.2839190661907196</v>
      </c>
      <c r="AV26">
        <v>7.41189019754529E-3</v>
      </c>
      <c r="AW26">
        <v>2.6019958779215813E-2</v>
      </c>
      <c r="AX26">
        <v>7.235934492200613E-3</v>
      </c>
      <c r="AY26">
        <v>3.5289116203784943E-2</v>
      </c>
      <c r="AZ26">
        <v>1.271109189838171E-2</v>
      </c>
      <c r="BA26">
        <v>1.4320245012640953E-2</v>
      </c>
      <c r="BB26">
        <v>3.4493230283260345E-2</v>
      </c>
      <c r="BC26">
        <v>2.2482631728053093E-2</v>
      </c>
      <c r="BD26">
        <v>9.6045121550559998E-2</v>
      </c>
      <c r="BE26">
        <v>2.7909858152270317E-2</v>
      </c>
      <c r="BF26">
        <v>6.678710225969553E-3</v>
      </c>
      <c r="BG26">
        <v>7.6415347866714001E-3</v>
      </c>
      <c r="BH26">
        <v>2.0663406699895859E-2</v>
      </c>
      <c r="BI26">
        <v>7.2464514523744583E-3</v>
      </c>
      <c r="BJ26">
        <v>0.14625449478626251</v>
      </c>
      <c r="BK26">
        <v>5.3702220320701599E-3</v>
      </c>
      <c r="BL26">
        <v>1.8852539360523224E-2</v>
      </c>
      <c r="BM26">
        <v>6.2246168963611126E-3</v>
      </c>
      <c r="BN26">
        <v>2.1548936143517494E-2</v>
      </c>
      <c r="BO26">
        <v>7.755570113658905E-3</v>
      </c>
      <c r="BP26">
        <v>8.8500026613473892E-3</v>
      </c>
      <c r="BQ26">
        <v>1.3914139941334724E-2</v>
      </c>
      <c r="BR26">
        <v>8.3463834598660469E-3</v>
      </c>
      <c r="BS26">
        <v>4.1221167892217636E-2</v>
      </c>
      <c r="BT26">
        <v>1.4170910231769085E-2</v>
      </c>
      <c r="BU26">
        <v>2.9389737173914909E-3</v>
      </c>
      <c r="BV26">
        <v>5.9110289439558983E-3</v>
      </c>
      <c r="BW26">
        <v>9.2434994876384735E-3</v>
      </c>
      <c r="BX26">
        <v>4.9274112097918987E-3</v>
      </c>
      <c r="BY26">
        <v>0.11181019991636276</v>
      </c>
      <c r="BZ26">
        <v>4.6507562510669231E-3</v>
      </c>
      <c r="CA26">
        <v>1.6326805576682091E-2</v>
      </c>
      <c r="CB26">
        <v>5.6239143013954163E-3</v>
      </c>
      <c r="CC26">
        <v>1.7257001250982285E-2</v>
      </c>
      <c r="CD26">
        <v>5.6475158780813217E-3</v>
      </c>
      <c r="CE26">
        <v>7.0131742395460606E-3</v>
      </c>
      <c r="CF26">
        <v>9.6144555136561394E-3</v>
      </c>
      <c r="CG26">
        <v>5.5789477191865444E-3</v>
      </c>
      <c r="CH26">
        <v>3.0165258795022964E-2</v>
      </c>
      <c r="CI26">
        <v>9.932367131114006E-3</v>
      </c>
      <c r="CJ26">
        <v>1.9499898189678788E-3</v>
      </c>
      <c r="CK26">
        <v>5.0631845369935036E-3</v>
      </c>
      <c r="CL26">
        <v>6.1641419306397438E-3</v>
      </c>
      <c r="CM26">
        <v>3.7682252004742622E-3</v>
      </c>
      <c r="CN26">
        <v>6.0188595205545425E-2</v>
      </c>
      <c r="CO26">
        <v>3.2646215986460447E-3</v>
      </c>
      <c r="CP26">
        <v>1.14606823772192E-2</v>
      </c>
      <c r="CQ26">
        <v>3.9604599587619305E-3</v>
      </c>
      <c r="CR26">
        <v>1.0318903252482414E-2</v>
      </c>
      <c r="CS26">
        <v>2.6247228961437941E-3</v>
      </c>
      <c r="CT26">
        <v>3.9664767682552338E-3</v>
      </c>
      <c r="CU26">
        <v>4.6556955203413963E-3</v>
      </c>
      <c r="CV26">
        <v>2.6655900292098522E-3</v>
      </c>
      <c r="CW26">
        <v>1.3163957744836807E-2</v>
      </c>
      <c r="CX26">
        <v>4.1074845939874649E-3</v>
      </c>
      <c r="CY26">
        <v>7.4076885357499123E-4</v>
      </c>
      <c r="CZ26">
        <v>3.2257079146802425E-3</v>
      </c>
      <c r="DA26">
        <v>2.3590768687427044E-3</v>
      </c>
      <c r="DB26">
        <v>1.7484077252447605E-3</v>
      </c>
      <c r="DC26">
        <v>2.4779586121439934E-2</v>
      </c>
      <c r="DD26">
        <v>1.944218878634274E-3</v>
      </c>
      <c r="DE26">
        <v>6.8253162316977978E-3</v>
      </c>
      <c r="DF26">
        <v>1.5631158603355289E-3</v>
      </c>
      <c r="DG26">
        <v>4.2899078689515591E-3</v>
      </c>
      <c r="DH26">
        <v>8.430532761849463E-4</v>
      </c>
      <c r="DI26">
        <v>1.9648855086416006E-3</v>
      </c>
      <c r="DJ26">
        <v>1.3097279006615281E-3</v>
      </c>
      <c r="DK26">
        <v>7.8544259304180741E-4</v>
      </c>
      <c r="DL26">
        <v>4.0713385678827763E-3</v>
      </c>
      <c r="DM26">
        <v>1.1825793189927936E-3</v>
      </c>
      <c r="DN26">
        <v>2.2244038700591773E-4</v>
      </c>
      <c r="DO26">
        <v>1.7424451652914286E-3</v>
      </c>
      <c r="DP26">
        <v>7.1219803066924214E-4</v>
      </c>
      <c r="DQ26">
        <v>4.703812301158905E-4</v>
      </c>
    </row>
    <row r="27" spans="1:121" ht="16" x14ac:dyDescent="0.2">
      <c r="A27">
        <v>1989</v>
      </c>
      <c r="B27">
        <v>1</v>
      </c>
      <c r="C27">
        <v>1.3468086719512939E-2</v>
      </c>
      <c r="D27">
        <v>3.5280071198940277E-2</v>
      </c>
      <c r="E27">
        <v>9.0012187138199806E-3</v>
      </c>
      <c r="F27">
        <v>4.5772545039653778E-2</v>
      </c>
      <c r="G27">
        <v>1.7740881070494652E-2</v>
      </c>
      <c r="H27">
        <v>2.4121327325701714E-2</v>
      </c>
      <c r="I27">
        <v>9.9793680012226105E-2</v>
      </c>
      <c r="J27">
        <v>0.11138837039470673</v>
      </c>
      <c r="K27">
        <v>0.58907496929168701</v>
      </c>
      <c r="L27">
        <v>5.4358869791030884E-2</v>
      </c>
      <c r="M27">
        <v>1.5239216387271881E-2</v>
      </c>
      <c r="N27">
        <v>8.8821109384298325E-3</v>
      </c>
      <c r="O27">
        <v>4.5767582952976227E-2</v>
      </c>
      <c r="P27">
        <v>8.5912887006998062E-3</v>
      </c>
      <c r="Q27">
        <v>0.83065426349639893</v>
      </c>
      <c r="R27">
        <v>1.287195086479187E-2</v>
      </c>
      <c r="S27">
        <v>3.3718474209308624E-2</v>
      </c>
      <c r="T27">
        <v>8.7358858436346054E-3</v>
      </c>
      <c r="U27">
        <v>5.1629792898893356E-2</v>
      </c>
      <c r="V27">
        <v>1.7252359539270401E-2</v>
      </c>
      <c r="W27">
        <v>2.1605711430311203E-2</v>
      </c>
      <c r="X27">
        <v>9.4423361122608185E-2</v>
      </c>
      <c r="Y27">
        <v>7.7986277639865875E-2</v>
      </c>
      <c r="Z27">
        <v>0.46512266993522644</v>
      </c>
      <c r="AA27">
        <v>4.7307748347520828E-2</v>
      </c>
      <c r="AB27">
        <v>1.2974538840353489E-2</v>
      </c>
      <c r="AC27">
        <v>8.6311725899577141E-3</v>
      </c>
      <c r="AD27">
        <v>3.9046000689268112E-2</v>
      </c>
      <c r="AE27">
        <v>8.2617448642849922E-3</v>
      </c>
      <c r="AF27">
        <v>0.384196937084198</v>
      </c>
      <c r="AG27">
        <v>1.0327728465199471E-2</v>
      </c>
      <c r="AH27">
        <v>2.7053805068135262E-2</v>
      </c>
      <c r="AI27">
        <v>7.8469961881637573E-3</v>
      </c>
      <c r="AJ27">
        <v>4.4252719730138779E-2</v>
      </c>
      <c r="AK27">
        <v>1.4607512392103672E-2</v>
      </c>
      <c r="AL27">
        <v>1.5893839299678802E-2</v>
      </c>
      <c r="AM27">
        <v>4.867837205529213E-2</v>
      </c>
      <c r="AN27">
        <v>3.3308636397123337E-2</v>
      </c>
      <c r="AO27">
        <v>0.1503356546163559</v>
      </c>
      <c r="AP27">
        <v>3.1891666352748871E-2</v>
      </c>
      <c r="AQ27">
        <v>8.1675620749592781E-3</v>
      </c>
      <c r="AR27">
        <v>7.7262767590582371E-3</v>
      </c>
      <c r="AS27">
        <v>2.4892766028642654E-2</v>
      </c>
      <c r="AT27">
        <v>6.9988989271223545E-3</v>
      </c>
      <c r="AU27">
        <v>0.27926096320152283</v>
      </c>
      <c r="AV27">
        <v>9.1334432363510132E-3</v>
      </c>
      <c r="AW27">
        <v>2.3925336077809334E-2</v>
      </c>
      <c r="AX27">
        <v>7.4480557814240456E-3</v>
      </c>
      <c r="AY27">
        <v>3.7767257541418076E-2</v>
      </c>
      <c r="AZ27">
        <v>1.2364041991531849E-2</v>
      </c>
      <c r="BA27">
        <v>1.3830787502229214E-2</v>
      </c>
      <c r="BB27">
        <v>3.3185124397277832E-2</v>
      </c>
      <c r="BC27">
        <v>2.1847054362297058E-2</v>
      </c>
      <c r="BD27">
        <v>9.3156814575195312E-2</v>
      </c>
      <c r="BE27">
        <v>2.660304494202137E-2</v>
      </c>
      <c r="BF27">
        <v>6.5576722845435143E-3</v>
      </c>
      <c r="BG27">
        <v>7.2731147520244122E-3</v>
      </c>
      <c r="BH27">
        <v>2.0115640014410019E-2</v>
      </c>
      <c r="BI27">
        <v>6.4874044619500637E-3</v>
      </c>
      <c r="BJ27">
        <v>0.14189626276493073</v>
      </c>
      <c r="BK27">
        <v>6.7568556405603886E-3</v>
      </c>
      <c r="BL27">
        <v>1.7699792981147766E-2</v>
      </c>
      <c r="BM27">
        <v>6.2542790547013283E-3</v>
      </c>
      <c r="BN27">
        <v>2.3777356371283531E-2</v>
      </c>
      <c r="BO27">
        <v>7.4607874266803265E-3</v>
      </c>
      <c r="BP27">
        <v>8.412310853600502E-3</v>
      </c>
      <c r="BQ27">
        <v>1.3341847807168961E-2</v>
      </c>
      <c r="BR27">
        <v>8.2236845046281815E-3</v>
      </c>
      <c r="BS27">
        <v>3.657400980591774E-2</v>
      </c>
      <c r="BT27">
        <v>1.3395333662629128E-2</v>
      </c>
      <c r="BU27">
        <v>2.9105700086802244E-3</v>
      </c>
      <c r="BV27">
        <v>5.5017410777509212E-3</v>
      </c>
      <c r="BW27">
        <v>9.0780993923544884E-3</v>
      </c>
      <c r="BX27">
        <v>4.3172333389520645E-3</v>
      </c>
      <c r="BY27">
        <v>0.10733715444803238</v>
      </c>
      <c r="BZ27">
        <v>5.799492821097374E-3</v>
      </c>
      <c r="CA27">
        <v>1.5191951766610146E-2</v>
      </c>
      <c r="CB27">
        <v>5.6538204662501812E-3</v>
      </c>
      <c r="CC27">
        <v>1.8853014335036278E-2</v>
      </c>
      <c r="CD27">
        <v>5.6454860605299473E-3</v>
      </c>
      <c r="CE27">
        <v>6.6060610115528107E-3</v>
      </c>
      <c r="CF27">
        <v>9.1169439256191254E-3</v>
      </c>
      <c r="CG27">
        <v>5.4509788751602173E-3</v>
      </c>
      <c r="CH27">
        <v>2.5528561323881149E-2</v>
      </c>
      <c r="CI27">
        <v>9.4908475875854492E-3</v>
      </c>
      <c r="CJ27">
        <v>2.0052040927112103E-3</v>
      </c>
      <c r="CK27">
        <v>4.6008564531803131E-3</v>
      </c>
      <c r="CL27">
        <v>6.2872818671166897E-3</v>
      </c>
      <c r="CM27">
        <v>3.2035654876381159E-3</v>
      </c>
      <c r="CN27">
        <v>5.6462813168764114E-2</v>
      </c>
      <c r="CO27">
        <v>4.0824036113917828E-3</v>
      </c>
      <c r="CP27">
        <v>1.0693983174860477E-2</v>
      </c>
      <c r="CQ27">
        <v>3.9756433106958866E-3</v>
      </c>
      <c r="CR27">
        <v>1.0844617150723934E-2</v>
      </c>
      <c r="CS27">
        <v>2.5216413196176291E-3</v>
      </c>
      <c r="CT27">
        <v>3.6284485831856728E-3</v>
      </c>
      <c r="CU27">
        <v>4.1263271123170853E-3</v>
      </c>
      <c r="CV27">
        <v>2.4430127814412117E-3</v>
      </c>
      <c r="CW27">
        <v>1.050559151917696E-2</v>
      </c>
      <c r="CX27">
        <v>3.6411462351679802E-3</v>
      </c>
      <c r="CY27">
        <v>6.9911335594952106E-4</v>
      </c>
      <c r="CZ27">
        <v>2.9293352272361517E-3</v>
      </c>
      <c r="DA27">
        <v>2.2095199674367905E-3</v>
      </c>
      <c r="DB27">
        <v>1.4316262677311897E-3</v>
      </c>
      <c r="DC27">
        <v>2.3315452039241791E-2</v>
      </c>
      <c r="DD27">
        <v>2.5775195099413395E-3</v>
      </c>
      <c r="DE27">
        <v>6.7518926225602627E-3</v>
      </c>
      <c r="DF27">
        <v>1.7550052143633366E-3</v>
      </c>
      <c r="DG27">
        <v>4.5316326431930065E-3</v>
      </c>
      <c r="DH27">
        <v>8.4165122825652361E-4</v>
      </c>
      <c r="DI27">
        <v>1.7151325009763241E-3</v>
      </c>
      <c r="DJ27">
        <v>7.7565875835716724E-4</v>
      </c>
      <c r="DK27">
        <v>5.2131753182038665E-4</v>
      </c>
      <c r="DL27">
        <v>2.7897015679627657E-3</v>
      </c>
      <c r="DM27">
        <v>1.0559405200183392E-3</v>
      </c>
      <c r="DN27">
        <v>2.1134063717909157E-4</v>
      </c>
      <c r="DO27">
        <v>1.5037917764857411E-3</v>
      </c>
      <c r="DP27">
        <v>6.7167810630053282E-4</v>
      </c>
      <c r="DQ27">
        <v>3.8426238461397588E-4</v>
      </c>
    </row>
    <row r="28" spans="1:121" ht="16" x14ac:dyDescent="0.2">
      <c r="A28">
        <v>1990</v>
      </c>
      <c r="B28">
        <v>1</v>
      </c>
      <c r="C28">
        <v>1.3194069266319275E-2</v>
      </c>
      <c r="D28">
        <v>3.2399110496044159E-2</v>
      </c>
      <c r="E28">
        <v>9.045235812664032E-3</v>
      </c>
      <c r="F28">
        <v>4.1178099811077118E-2</v>
      </c>
      <c r="G28">
        <v>1.9101746380329132E-2</v>
      </c>
      <c r="H28">
        <v>2.3979462683200836E-2</v>
      </c>
      <c r="I28">
        <v>0.10058164596557617</v>
      </c>
      <c r="J28">
        <v>0.11092359572649002</v>
      </c>
      <c r="K28">
        <v>0.59623318910598755</v>
      </c>
      <c r="L28">
        <v>5.3363818675279617E-2</v>
      </c>
      <c r="M28">
        <v>1.5333851799368858E-2</v>
      </c>
      <c r="N28">
        <v>8.6456099525094032E-3</v>
      </c>
      <c r="O28">
        <v>4.5491550117731094E-2</v>
      </c>
      <c r="P28">
        <v>7.8722694888710976E-3</v>
      </c>
      <c r="Q28">
        <v>0.83192664384841919</v>
      </c>
      <c r="R28">
        <v>1.2571743689477444E-2</v>
      </c>
      <c r="S28">
        <v>3.0870938673615456E-2</v>
      </c>
      <c r="T28">
        <v>8.787808008491993E-3</v>
      </c>
      <c r="U28">
        <v>4.8650253564119339E-2</v>
      </c>
      <c r="V28">
        <v>1.8847750499844551E-2</v>
      </c>
      <c r="W28">
        <v>2.1467931568622589E-2</v>
      </c>
      <c r="X28">
        <v>9.519553929567337E-2</v>
      </c>
      <c r="Y28">
        <v>7.7718794345855713E-2</v>
      </c>
      <c r="Z28">
        <v>0.47121462225914001</v>
      </c>
      <c r="AA28">
        <v>4.6601265668869019E-2</v>
      </c>
      <c r="AB28">
        <v>1.3145563192665577E-2</v>
      </c>
      <c r="AC28">
        <v>8.3223674446344376E-3</v>
      </c>
      <c r="AD28">
        <v>3.9083622395992279E-2</v>
      </c>
      <c r="AE28">
        <v>7.5176414102315903E-3</v>
      </c>
      <c r="AF28">
        <v>0.38416644930839539</v>
      </c>
      <c r="AG28">
        <v>9.9994949996471405E-3</v>
      </c>
      <c r="AH28">
        <v>2.4554572999477386E-2</v>
      </c>
      <c r="AI28">
        <v>7.8431516885757446E-3</v>
      </c>
      <c r="AJ28">
        <v>4.2129244655370712E-2</v>
      </c>
      <c r="AK28">
        <v>1.5255197882652283E-2</v>
      </c>
      <c r="AL28">
        <v>1.5881121158599854E-2</v>
      </c>
      <c r="AM28">
        <v>4.8807177692651749E-2</v>
      </c>
      <c r="AN28">
        <v>3.3239837735891342E-2</v>
      </c>
      <c r="AO28">
        <v>0.15454874932765961</v>
      </c>
      <c r="AP28">
        <v>3.1907882541418076E-2</v>
      </c>
      <c r="AQ28">
        <v>8.4170196205377579E-3</v>
      </c>
      <c r="AR28">
        <v>7.4641015380620956E-3</v>
      </c>
      <c r="AS28">
        <v>2.5338830426335335E-2</v>
      </c>
      <c r="AT28">
        <v>6.5690511837601662E-3</v>
      </c>
      <c r="AU28">
        <v>0.27918174862861633</v>
      </c>
      <c r="AV28">
        <v>8.8453646749258041E-3</v>
      </c>
      <c r="AW28">
        <v>2.1720511838793755E-2</v>
      </c>
      <c r="AX28">
        <v>7.4414759874343872E-3</v>
      </c>
      <c r="AY28">
        <v>3.6240454763174057E-2</v>
      </c>
      <c r="AZ28">
        <v>1.2490168213844299E-2</v>
      </c>
      <c r="BA28">
        <v>1.3840612024068832E-2</v>
      </c>
      <c r="BB28">
        <v>3.326905146241188E-2</v>
      </c>
      <c r="BC28">
        <v>2.1763909608125687E-2</v>
      </c>
      <c r="BD28">
        <v>9.682890772819519E-2</v>
      </c>
      <c r="BE28">
        <v>2.674129419028759E-2</v>
      </c>
      <c r="BF28">
        <v>6.821079645305872E-3</v>
      </c>
      <c r="BG28">
        <v>7.0195319131016731E-3</v>
      </c>
      <c r="BH28">
        <v>2.0661341026425362E-2</v>
      </c>
      <c r="BI28">
        <v>6.0799526982009411E-3</v>
      </c>
      <c r="BJ28">
        <v>0.14236916601657867</v>
      </c>
      <c r="BK28">
        <v>6.4442339353263378E-3</v>
      </c>
      <c r="BL28">
        <v>1.5824340283870697E-2</v>
      </c>
      <c r="BM28">
        <v>6.1647556722164154E-3</v>
      </c>
      <c r="BN28">
        <v>2.2687146440148354E-2</v>
      </c>
      <c r="BO28">
        <v>7.3563805781304836E-3</v>
      </c>
      <c r="BP28">
        <v>8.5820276290178299E-3</v>
      </c>
      <c r="BQ28">
        <v>1.3527469709515572E-2</v>
      </c>
      <c r="BR28">
        <v>8.1537617370486259E-3</v>
      </c>
      <c r="BS28">
        <v>3.9522867649793625E-2</v>
      </c>
      <c r="BT28">
        <v>1.4106188900768757E-2</v>
      </c>
      <c r="BU28">
        <v>3.2299717422574759E-3</v>
      </c>
      <c r="BV28">
        <v>5.3520561195909977E-3</v>
      </c>
      <c r="BW28">
        <v>9.9561410024762154E-3</v>
      </c>
      <c r="BX28">
        <v>4.1500478982925415E-3</v>
      </c>
      <c r="BY28">
        <v>0.10766039788722992</v>
      </c>
      <c r="BZ28">
        <v>5.5955923162400723E-3</v>
      </c>
      <c r="CA28">
        <v>1.3740432448685169E-2</v>
      </c>
      <c r="CB28">
        <v>5.447224248200655E-3</v>
      </c>
      <c r="CC28">
        <v>1.8224954605102539E-2</v>
      </c>
      <c r="CD28">
        <v>5.5684871040284634E-3</v>
      </c>
      <c r="CE28">
        <v>6.5959151834249496E-3</v>
      </c>
      <c r="CF28">
        <v>9.5660034567117691E-3</v>
      </c>
      <c r="CG28">
        <v>5.6094331666827202E-3</v>
      </c>
      <c r="CH28">
        <v>2.7582183480262756E-2</v>
      </c>
      <c r="CI28">
        <v>9.7301704809069633E-3</v>
      </c>
      <c r="CJ28">
        <v>2.1594853606075048E-3</v>
      </c>
      <c r="CK28">
        <v>4.4364295899868011E-3</v>
      </c>
      <c r="CL28">
        <v>6.6971066407859325E-3</v>
      </c>
      <c r="CM28">
        <v>3.0330636072903872E-3</v>
      </c>
      <c r="CN28">
        <v>5.6232132017612457E-2</v>
      </c>
      <c r="CO28">
        <v>3.9064479060471058E-3</v>
      </c>
      <c r="CP28">
        <v>9.5926010981202126E-3</v>
      </c>
      <c r="CQ28">
        <v>3.8067144341766834E-3</v>
      </c>
      <c r="CR28">
        <v>1.0736302472651005E-2</v>
      </c>
      <c r="CS28">
        <v>2.5493886787444353E-3</v>
      </c>
      <c r="CT28">
        <v>3.5781108308583498E-3</v>
      </c>
      <c r="CU28">
        <v>4.1634147055447102E-3</v>
      </c>
      <c r="CV28">
        <v>2.4024138692766428E-3</v>
      </c>
      <c r="CW28">
        <v>1.1693869717419147E-2</v>
      </c>
      <c r="CX28">
        <v>3.8028683047741652E-3</v>
      </c>
      <c r="CY28">
        <v>7.9653080319985747E-4</v>
      </c>
      <c r="CZ28">
        <v>2.7815799694508314E-3</v>
      </c>
      <c r="DA28">
        <v>2.4913859087973833E-3</v>
      </c>
      <c r="DB28">
        <v>1.31148227956146E-3</v>
      </c>
      <c r="DC28">
        <v>2.3085396736860275E-2</v>
      </c>
      <c r="DD28">
        <v>2.4268110282719135E-3</v>
      </c>
      <c r="DE28">
        <v>5.9592318721115589E-3</v>
      </c>
      <c r="DF28">
        <v>1.7401837976649404E-3</v>
      </c>
      <c r="DG28">
        <v>4.6895225532352924E-3</v>
      </c>
      <c r="DH28">
        <v>7.2102650301530957E-4</v>
      </c>
      <c r="DI28">
        <v>1.7171042272821069E-3</v>
      </c>
      <c r="DJ28">
        <v>8.2943390589207411E-4</v>
      </c>
      <c r="DK28">
        <v>5.1617214921861887E-4</v>
      </c>
      <c r="DL28">
        <v>3.3340435475111008E-3</v>
      </c>
      <c r="DM28">
        <v>1.1518676765263081E-3</v>
      </c>
      <c r="DN28">
        <v>2.536857791710645E-4</v>
      </c>
      <c r="DO28">
        <v>1.463418360799551E-3</v>
      </c>
      <c r="DP28">
        <v>7.9781439853832126E-4</v>
      </c>
      <c r="DQ28">
        <v>3.5405330709181726E-4</v>
      </c>
    </row>
    <row r="29" spans="1:121" ht="16" x14ac:dyDescent="0.2">
      <c r="A29">
        <v>1991</v>
      </c>
      <c r="B29">
        <v>1</v>
      </c>
      <c r="C29">
        <v>1.4279010705649853E-2</v>
      </c>
      <c r="D29">
        <v>3.4737419337034225E-2</v>
      </c>
      <c r="E29">
        <v>8.5725933313369751E-3</v>
      </c>
      <c r="F29">
        <v>3.242044523358345E-2</v>
      </c>
      <c r="G29">
        <v>2.2033518180251122E-2</v>
      </c>
      <c r="H29">
        <v>2.3557210341095924E-2</v>
      </c>
      <c r="I29">
        <v>0.10163057595491409</v>
      </c>
      <c r="J29">
        <v>0.11266897618770599</v>
      </c>
      <c r="K29">
        <v>0.5985562801361084</v>
      </c>
      <c r="L29">
        <v>5.1543988287448883E-2</v>
      </c>
      <c r="M29">
        <v>1.4929184690117836E-2</v>
      </c>
      <c r="N29">
        <v>8.6280247196555138E-3</v>
      </c>
      <c r="O29">
        <v>4.4065505266189575E-2</v>
      </c>
      <c r="P29">
        <v>7.4784825555980206E-3</v>
      </c>
      <c r="Q29">
        <v>0.83399730920791626</v>
      </c>
      <c r="R29">
        <v>1.3565388508141041E-2</v>
      </c>
      <c r="S29">
        <v>3.3001348376274109E-2</v>
      </c>
      <c r="T29">
        <v>8.3340322598814964E-3</v>
      </c>
      <c r="U29">
        <v>4.1887786239385605E-2</v>
      </c>
      <c r="V29">
        <v>2.132064662873745E-2</v>
      </c>
      <c r="W29">
        <v>2.1099993959069252E-2</v>
      </c>
      <c r="X29">
        <v>9.6156373620033264E-2</v>
      </c>
      <c r="Y29">
        <v>7.8821785748004913E-2</v>
      </c>
      <c r="Z29">
        <v>0.47493380308151245</v>
      </c>
      <c r="AA29">
        <v>4.4876184314489365E-2</v>
      </c>
      <c r="AB29">
        <v>1.2738648802042007E-2</v>
      </c>
      <c r="AC29">
        <v>8.3613460883498192E-3</v>
      </c>
      <c r="AD29">
        <v>3.7670712918043137E-2</v>
      </c>
      <c r="AE29">
        <v>7.2054723277688026E-3</v>
      </c>
      <c r="AF29">
        <v>0.38233852386474609</v>
      </c>
      <c r="AG29">
        <v>1.0620957240462303E-2</v>
      </c>
      <c r="AH29">
        <v>2.5838248431682587E-2</v>
      </c>
      <c r="AI29">
        <v>7.3996535502374172E-3</v>
      </c>
      <c r="AJ29">
        <v>3.769414871931076E-2</v>
      </c>
      <c r="AK29">
        <v>1.6850220039486885E-2</v>
      </c>
      <c r="AL29">
        <v>1.5791093930602074E-2</v>
      </c>
      <c r="AM29">
        <v>4.8845384269952774E-2</v>
      </c>
      <c r="AN29">
        <v>3.3381547778844833E-2</v>
      </c>
      <c r="AO29">
        <v>0.15504801273345947</v>
      </c>
      <c r="AP29">
        <v>3.0869267880916595E-2</v>
      </c>
      <c r="AQ29">
        <v>8.2169529050588608E-3</v>
      </c>
      <c r="AR29">
        <v>7.5741405598819256E-3</v>
      </c>
      <c r="AS29">
        <v>2.4576427415013313E-2</v>
      </c>
      <c r="AT29">
        <v>6.2928404659032822E-3</v>
      </c>
      <c r="AU29">
        <v>0.27541810274124146</v>
      </c>
      <c r="AV29">
        <v>9.3115931376814842E-3</v>
      </c>
      <c r="AW29">
        <v>2.2652881219983101E-2</v>
      </c>
      <c r="AX29">
        <v>6.9618872366845608E-3</v>
      </c>
      <c r="AY29">
        <v>3.3057000488042831E-2</v>
      </c>
      <c r="AZ29">
        <v>1.3979676179587841E-2</v>
      </c>
      <c r="BA29">
        <v>1.3719548471271992E-2</v>
      </c>
      <c r="BB29">
        <v>3.3048424869775772E-2</v>
      </c>
      <c r="BC29">
        <v>2.1805871278047562E-2</v>
      </c>
      <c r="BD29">
        <v>9.5121897757053375E-2</v>
      </c>
      <c r="BE29">
        <v>2.575933001935482E-2</v>
      </c>
      <c r="BF29">
        <v>6.6469861194491386E-3</v>
      </c>
      <c r="BG29">
        <v>7.0725623518228531E-3</v>
      </c>
      <c r="BH29">
        <v>2.0009739324450493E-2</v>
      </c>
      <c r="BI29">
        <v>5.7495911605656147E-3</v>
      </c>
      <c r="BJ29">
        <v>0.13528211414813995</v>
      </c>
      <c r="BK29">
        <v>6.5408074297010899E-3</v>
      </c>
      <c r="BL29">
        <v>1.5912221744656563E-2</v>
      </c>
      <c r="BM29">
        <v>5.6076347827911377E-3</v>
      </c>
      <c r="BN29">
        <v>2.0979246124625206E-2</v>
      </c>
      <c r="BO29">
        <v>7.8510958701372147E-3</v>
      </c>
      <c r="BP29">
        <v>8.3866836503148079E-3</v>
      </c>
      <c r="BQ29">
        <v>1.2399482540786266E-2</v>
      </c>
      <c r="BR29">
        <v>7.4231303296983242E-3</v>
      </c>
      <c r="BS29">
        <v>3.6939084529876709E-2</v>
      </c>
      <c r="BT29">
        <v>1.3242729939520359E-2</v>
      </c>
      <c r="BU29">
        <v>3.0899946577847004E-3</v>
      </c>
      <c r="BV29">
        <v>5.2966894581913948E-3</v>
      </c>
      <c r="BW29">
        <v>9.4614485278725624E-3</v>
      </c>
      <c r="BX29">
        <v>3.781281178817153E-3</v>
      </c>
      <c r="BY29">
        <v>0.10075809806585312</v>
      </c>
      <c r="BZ29">
        <v>5.5803363211452961E-3</v>
      </c>
      <c r="CA29">
        <v>1.3575623743236065E-2</v>
      </c>
      <c r="CB29">
        <v>4.9669048748910427E-3</v>
      </c>
      <c r="CC29">
        <v>1.7089132219552994E-2</v>
      </c>
      <c r="CD29">
        <v>6.0771633870899677E-3</v>
      </c>
      <c r="CE29">
        <v>6.3861822709441185E-3</v>
      </c>
      <c r="CF29">
        <v>8.2808295264840126E-3</v>
      </c>
      <c r="CG29">
        <v>4.7864820808172226E-3</v>
      </c>
      <c r="CH29">
        <v>2.5203241035342216E-2</v>
      </c>
      <c r="CI29">
        <v>8.8122040033340454E-3</v>
      </c>
      <c r="CJ29">
        <v>1.964709023013711E-3</v>
      </c>
      <c r="CK29">
        <v>4.4214730150997639E-3</v>
      </c>
      <c r="CL29">
        <v>6.0548409819602966E-3</v>
      </c>
      <c r="CM29">
        <v>2.7573630213737488E-3</v>
      </c>
      <c r="CN29">
        <v>5.158059298992157E-2</v>
      </c>
      <c r="CO29">
        <v>3.7682689726352692E-3</v>
      </c>
      <c r="CP29">
        <v>9.1672977432608604E-3</v>
      </c>
      <c r="CQ29">
        <v>3.4473296254873276E-3</v>
      </c>
      <c r="CR29">
        <v>1.0270942002534866E-2</v>
      </c>
      <c r="CS29">
        <v>2.7876973617821932E-3</v>
      </c>
      <c r="CT29">
        <v>3.5636581014841795E-3</v>
      </c>
      <c r="CU29">
        <v>3.100166330114007E-3</v>
      </c>
      <c r="CV29">
        <v>1.7027067951858044E-3</v>
      </c>
      <c r="CW29">
        <v>1.0310194455087185E-2</v>
      </c>
      <c r="CX29">
        <v>3.4623323008418083E-3</v>
      </c>
      <c r="CY29">
        <v>7.2997552342712879E-4</v>
      </c>
      <c r="CZ29">
        <v>2.8336825780570507E-3</v>
      </c>
      <c r="DA29">
        <v>2.2727677132934332E-3</v>
      </c>
      <c r="DB29">
        <v>1.1895645875483751E-3</v>
      </c>
      <c r="DC29">
        <v>2.0954418927431107E-2</v>
      </c>
      <c r="DD29">
        <v>2.2301776334643364E-3</v>
      </c>
      <c r="DE29">
        <v>5.4254890419542789E-3</v>
      </c>
      <c r="DF29">
        <v>1.5288970898836851E-3</v>
      </c>
      <c r="DG29">
        <v>4.5147002674639225E-3</v>
      </c>
      <c r="DH29">
        <v>7.9993676627054811E-4</v>
      </c>
      <c r="DI29">
        <v>1.8086693016812205E-3</v>
      </c>
      <c r="DJ29">
        <v>5.7281850604340434E-4</v>
      </c>
      <c r="DK29">
        <v>3.013965324498713E-4</v>
      </c>
      <c r="DL29">
        <v>2.7825315482914448E-3</v>
      </c>
      <c r="DM29">
        <v>9.8980218172073364E-4</v>
      </c>
      <c r="DN29">
        <v>2.0130461780354381E-4</v>
      </c>
      <c r="DO29">
        <v>1.6073647420853376E-3</v>
      </c>
      <c r="DP29">
        <v>6.3132576178759336E-4</v>
      </c>
      <c r="DQ29">
        <v>3.5847639082930982E-4</v>
      </c>
    </row>
    <row r="30" spans="1:121" ht="16" x14ac:dyDescent="0.2">
      <c r="A30">
        <v>1992</v>
      </c>
      <c r="B30">
        <v>1</v>
      </c>
      <c r="C30">
        <v>1.4086847193539143E-2</v>
      </c>
      <c r="D30">
        <v>3.648531436920166E-2</v>
      </c>
      <c r="E30">
        <v>9.3454392626881599E-3</v>
      </c>
      <c r="F30">
        <v>2.4620529264211655E-2</v>
      </c>
      <c r="G30">
        <v>2.6109661906957626E-2</v>
      </c>
      <c r="H30">
        <v>2.4407003074884415E-2</v>
      </c>
      <c r="I30">
        <v>9.7391784191131592E-2</v>
      </c>
      <c r="J30">
        <v>0.11282290518283844</v>
      </c>
      <c r="K30">
        <v>0.60072946548461914</v>
      </c>
      <c r="L30">
        <v>5.4001070559024811E-2</v>
      </c>
      <c r="M30">
        <v>1.4559757895767689E-2</v>
      </c>
      <c r="N30">
        <v>9.8472442477941513E-3</v>
      </c>
      <c r="O30">
        <v>4.4896580278873444E-2</v>
      </c>
      <c r="P30">
        <v>9.1044912114739418E-3</v>
      </c>
      <c r="Q30">
        <v>0.84128350019454956</v>
      </c>
      <c r="R30">
        <v>1.3469453901052475E-2</v>
      </c>
      <c r="S30">
        <v>3.4886248409748077E-2</v>
      </c>
      <c r="T30">
        <v>9.0713547542691231E-3</v>
      </c>
      <c r="U30">
        <v>3.5423137247562408E-2</v>
      </c>
      <c r="V30">
        <v>2.4536550045013428E-2</v>
      </c>
      <c r="W30">
        <v>2.2103294730186462E-2</v>
      </c>
      <c r="X30">
        <v>9.2400342226028442E-2</v>
      </c>
      <c r="Y30">
        <v>7.8230328857898712E-2</v>
      </c>
      <c r="Z30">
        <v>0.48374557495117188</v>
      </c>
      <c r="AA30">
        <v>4.7417242079973221E-2</v>
      </c>
      <c r="AB30">
        <v>1.2469928711652756E-2</v>
      </c>
      <c r="AC30">
        <v>9.633365087211132E-3</v>
      </c>
      <c r="AD30">
        <v>3.8527436554431915E-2</v>
      </c>
      <c r="AE30">
        <v>8.8898064568638802E-3</v>
      </c>
      <c r="AF30">
        <v>0.39293152093887329</v>
      </c>
      <c r="AG30">
        <v>1.0705174878239632E-2</v>
      </c>
      <c r="AH30">
        <v>2.7726691216230392E-2</v>
      </c>
      <c r="AI30">
        <v>8.0597233027219772E-3</v>
      </c>
      <c r="AJ30">
        <v>3.2762102782726288E-2</v>
      </c>
      <c r="AK30">
        <v>1.8880961462855339E-2</v>
      </c>
      <c r="AL30">
        <v>1.6829097643494606E-2</v>
      </c>
      <c r="AM30">
        <v>4.7204162925481796E-2</v>
      </c>
      <c r="AN30">
        <v>3.3229272812604904E-2</v>
      </c>
      <c r="AO30">
        <v>0.16451357305049896</v>
      </c>
      <c r="AP30">
        <v>3.3020757138729095E-2</v>
      </c>
      <c r="AQ30">
        <v>8.0185048282146454E-3</v>
      </c>
      <c r="AR30">
        <v>8.8105928152799606E-3</v>
      </c>
      <c r="AS30">
        <v>2.5068365037441254E-2</v>
      </c>
      <c r="AT30">
        <v>7.952393963932991E-3</v>
      </c>
      <c r="AU30">
        <v>0.28637087345123291</v>
      </c>
      <c r="AV30">
        <v>9.3860244378447533E-3</v>
      </c>
      <c r="AW30">
        <v>2.4310056120157242E-2</v>
      </c>
      <c r="AX30">
        <v>7.5011178851127625E-3</v>
      </c>
      <c r="AY30">
        <v>2.8800692409276962E-2</v>
      </c>
      <c r="AZ30">
        <v>1.5540669672191143E-2</v>
      </c>
      <c r="BA30">
        <v>1.4976595528423786E-2</v>
      </c>
      <c r="BB30">
        <v>3.2372385263442993E-2</v>
      </c>
      <c r="BC30">
        <v>2.1818006411194801E-2</v>
      </c>
      <c r="BD30">
        <v>0.10346274822950363</v>
      </c>
      <c r="BE30">
        <v>2.8202565386891365E-2</v>
      </c>
      <c r="BF30">
        <v>6.5888329409062862E-3</v>
      </c>
      <c r="BG30">
        <v>8.3877630531787872E-3</v>
      </c>
      <c r="BH30">
        <v>2.0721564069390297E-2</v>
      </c>
      <c r="BI30">
        <v>7.4810013175010681E-3</v>
      </c>
      <c r="BJ30">
        <v>0.14468857645988464</v>
      </c>
      <c r="BK30">
        <v>6.5746596083045006E-3</v>
      </c>
      <c r="BL30">
        <v>1.7028545960783958E-2</v>
      </c>
      <c r="BM30">
        <v>6.0912142507731915E-3</v>
      </c>
      <c r="BN30">
        <v>1.7997464165091515E-2</v>
      </c>
      <c r="BO30">
        <v>8.7539739906787872E-3</v>
      </c>
      <c r="BP30">
        <v>9.4970641657710075E-3</v>
      </c>
      <c r="BQ30">
        <v>1.2565444223582745E-2</v>
      </c>
      <c r="BR30">
        <v>7.3940218426287174E-3</v>
      </c>
      <c r="BS30">
        <v>4.3726898729801178E-2</v>
      </c>
      <c r="BT30">
        <v>1.5059294179081917E-2</v>
      </c>
      <c r="BU30">
        <v>3.0924235470592976E-3</v>
      </c>
      <c r="BV30">
        <v>6.4046410843729973E-3</v>
      </c>
      <c r="BW30">
        <v>9.9048139527440071E-3</v>
      </c>
      <c r="BX30">
        <v>5.1544802263379097E-3</v>
      </c>
      <c r="BY30">
        <v>0.10892057418823242</v>
      </c>
      <c r="BZ30">
        <v>5.6533720344305038E-3</v>
      </c>
      <c r="CA30">
        <v>1.4642385765910149E-2</v>
      </c>
      <c r="CB30">
        <v>5.3448486141860485E-3</v>
      </c>
      <c r="CC30">
        <v>1.4862814918160439E-2</v>
      </c>
      <c r="CD30">
        <v>6.5388758666813374E-3</v>
      </c>
      <c r="CE30">
        <v>7.4114329181611538E-3</v>
      </c>
      <c r="CF30">
        <v>8.4312353283166885E-3</v>
      </c>
      <c r="CG30">
        <v>4.6980367042124271E-3</v>
      </c>
      <c r="CH30">
        <v>3.0971935018897057E-2</v>
      </c>
      <c r="CI30">
        <v>1.036563515663147E-2</v>
      </c>
      <c r="CJ30">
        <v>2.0326836965978146E-3</v>
      </c>
      <c r="CK30">
        <v>5.3787492215633392E-3</v>
      </c>
      <c r="CL30">
        <v>6.5538627095520496E-3</v>
      </c>
      <c r="CM30">
        <v>3.8117724470794201E-3</v>
      </c>
      <c r="CN30">
        <v>5.743003636598587E-2</v>
      </c>
      <c r="CO30">
        <v>3.9333049207925797E-3</v>
      </c>
      <c r="CP30">
        <v>1.0187366046011448E-2</v>
      </c>
      <c r="CQ30">
        <v>3.6691899877041578E-3</v>
      </c>
      <c r="CR30">
        <v>9.0531166642904282E-3</v>
      </c>
      <c r="CS30">
        <v>3.0534497927874327E-3</v>
      </c>
      <c r="CT30">
        <v>4.0694680064916611E-3</v>
      </c>
      <c r="CU30">
        <v>3.1553411390632391E-3</v>
      </c>
      <c r="CV30">
        <v>1.5455884858965874E-3</v>
      </c>
      <c r="CW30">
        <v>1.4655517414212227E-2</v>
      </c>
      <c r="CX30">
        <v>4.1076932102441788E-3</v>
      </c>
      <c r="CY30">
        <v>7.6750264270231128E-4</v>
      </c>
      <c r="CZ30">
        <v>3.3019655384123325E-3</v>
      </c>
      <c r="DA30">
        <v>2.499942434951663E-3</v>
      </c>
      <c r="DB30">
        <v>1.6077507752925158E-3</v>
      </c>
      <c r="DC30">
        <v>2.3950766772031784E-2</v>
      </c>
      <c r="DD30">
        <v>2.2653460036963224E-3</v>
      </c>
      <c r="DE30">
        <v>5.867307074368E-3</v>
      </c>
      <c r="DF30">
        <v>1.6262553399428725E-3</v>
      </c>
      <c r="DG30">
        <v>3.9020483382046223E-3</v>
      </c>
      <c r="DH30">
        <v>8.1865186803042889E-4</v>
      </c>
      <c r="DI30">
        <v>2.063339576125145E-3</v>
      </c>
      <c r="DJ30">
        <v>8.047809824347496E-4</v>
      </c>
      <c r="DK30">
        <v>3.2684512552805245E-4</v>
      </c>
      <c r="DL30">
        <v>4.9957358278334141E-3</v>
      </c>
      <c r="DM30">
        <v>1.2804559664800763E-3</v>
      </c>
      <c r="DN30">
        <v>2.48814991209656E-4</v>
      </c>
      <c r="DO30">
        <v>1.814524526707828E-3</v>
      </c>
      <c r="DP30">
        <v>8.161083678714931E-4</v>
      </c>
      <c r="DQ30">
        <v>4.6434762771241367E-4</v>
      </c>
    </row>
    <row r="31" spans="1:121" ht="16" x14ac:dyDescent="0.2">
      <c r="A31">
        <v>1993</v>
      </c>
      <c r="B31">
        <v>1</v>
      </c>
      <c r="C31">
        <v>1.4254098758101463E-2</v>
      </c>
      <c r="D31">
        <v>3.770185261964798E-2</v>
      </c>
      <c r="E31">
        <v>1.0284863412380219E-2</v>
      </c>
      <c r="F31">
        <v>2.0570069551467896E-2</v>
      </c>
      <c r="G31">
        <v>3.1164361163973808E-2</v>
      </c>
      <c r="H31">
        <v>2.4173835292458534E-2</v>
      </c>
      <c r="I31">
        <v>9.726773202419281E-2</v>
      </c>
      <c r="J31">
        <v>0.11341678351163864</v>
      </c>
      <c r="K31">
        <v>0.59658533334732056</v>
      </c>
      <c r="L31">
        <v>5.4581090807914734E-2</v>
      </c>
      <c r="M31">
        <v>1.4275265857577324E-2</v>
      </c>
      <c r="N31">
        <v>9.8985685035586357E-3</v>
      </c>
      <c r="O31">
        <v>4.5337527990341187E-2</v>
      </c>
      <c r="P31">
        <v>9.2435618862509727E-3</v>
      </c>
      <c r="Q31">
        <v>0.8399430513381958</v>
      </c>
      <c r="R31">
        <v>1.3635231181979179E-2</v>
      </c>
      <c r="S31">
        <v>3.6064960062503815E-2</v>
      </c>
      <c r="T31">
        <v>9.9834464490413666E-3</v>
      </c>
      <c r="U31">
        <v>3.1455617398023605E-2</v>
      </c>
      <c r="V31">
        <v>2.8609791770577431E-2</v>
      </c>
      <c r="W31">
        <v>2.1806493401527405E-2</v>
      </c>
      <c r="X31">
        <v>9.256802499294281E-2</v>
      </c>
      <c r="Y31">
        <v>7.8962862491607666E-2</v>
      </c>
      <c r="Z31">
        <v>0.47928518056869507</v>
      </c>
      <c r="AA31">
        <v>4.7571457922458649E-2</v>
      </c>
      <c r="AB31">
        <v>1.2129698880016804E-2</v>
      </c>
      <c r="AC31">
        <v>9.676794521510601E-3</v>
      </c>
      <c r="AD31">
        <v>3.8592047989368439E-2</v>
      </c>
      <c r="AE31">
        <v>8.97940993309021E-3</v>
      </c>
      <c r="AF31">
        <v>0.38948529958724976</v>
      </c>
      <c r="AG31">
        <v>1.0741929523646832E-2</v>
      </c>
      <c r="AH31">
        <v>2.8412222862243652E-2</v>
      </c>
      <c r="AI31">
        <v>8.8125718757510185E-3</v>
      </c>
      <c r="AJ31">
        <v>3.0217112973332405E-2</v>
      </c>
      <c r="AK31">
        <v>2.052682638168335E-2</v>
      </c>
      <c r="AL31">
        <v>1.6809750348329544E-2</v>
      </c>
      <c r="AM31">
        <v>4.6612024307250977E-2</v>
      </c>
      <c r="AN31">
        <v>3.3298540860414505E-2</v>
      </c>
      <c r="AO31">
        <v>0.16046062111854553</v>
      </c>
      <c r="AP31">
        <v>3.3593703061342239E-2</v>
      </c>
      <c r="AQ31">
        <v>7.9534482210874557E-3</v>
      </c>
      <c r="AR31">
        <v>8.8563021272420883E-3</v>
      </c>
      <c r="AS31">
        <v>2.5586696341633797E-2</v>
      </c>
      <c r="AT31">
        <v>8.0070076510310173E-3</v>
      </c>
      <c r="AU31">
        <v>0.28183403611183167</v>
      </c>
      <c r="AV31">
        <v>9.3472767621278763E-3</v>
      </c>
      <c r="AW31">
        <v>2.4723388254642487E-2</v>
      </c>
      <c r="AX31">
        <v>8.1222560256719589E-3</v>
      </c>
      <c r="AY31">
        <v>2.6580044999718666E-2</v>
      </c>
      <c r="AZ31">
        <v>1.6451321542263031E-2</v>
      </c>
      <c r="BA31">
        <v>1.4810942113399506E-2</v>
      </c>
      <c r="BB31">
        <v>3.1171388924121857E-2</v>
      </c>
      <c r="BC31">
        <v>2.1080849692225456E-2</v>
      </c>
      <c r="BD31">
        <v>0.10113808512687683</v>
      </c>
      <c r="BE31">
        <v>2.840847335755825E-2</v>
      </c>
      <c r="BF31">
        <v>6.4734835177659988E-3</v>
      </c>
      <c r="BG31">
        <v>8.3374595269560814E-3</v>
      </c>
      <c r="BH31">
        <v>2.094811387360096E-2</v>
      </c>
      <c r="BI31">
        <v>7.460358552634716E-3</v>
      </c>
      <c r="BJ31">
        <v>0.13960157334804535</v>
      </c>
      <c r="BK31">
        <v>6.5292571671307087E-3</v>
      </c>
      <c r="BL31">
        <v>1.726977527141571E-2</v>
      </c>
      <c r="BM31">
        <v>6.5206913277506828E-3</v>
      </c>
      <c r="BN31">
        <v>1.6840443015098572E-2</v>
      </c>
      <c r="BO31">
        <v>8.8899461552500725E-3</v>
      </c>
      <c r="BP31">
        <v>9.4368364661931992E-3</v>
      </c>
      <c r="BQ31">
        <v>1.220965851098299E-2</v>
      </c>
      <c r="BR31">
        <v>7.4178674258291721E-3</v>
      </c>
      <c r="BS31">
        <v>3.9681699126958847E-2</v>
      </c>
      <c r="BT31">
        <v>1.4805392362177372E-2</v>
      </c>
      <c r="BU31">
        <v>2.9128780588507652E-3</v>
      </c>
      <c r="BV31">
        <v>6.5239588730037212E-3</v>
      </c>
      <c r="BW31">
        <v>9.5916884019970894E-3</v>
      </c>
      <c r="BX31">
        <v>5.2137044258415699E-3</v>
      </c>
      <c r="BY31">
        <v>0.10435721278190613</v>
      </c>
      <c r="BZ31">
        <v>5.5687418207526207E-3</v>
      </c>
      <c r="CA31">
        <v>1.4729228802025318E-2</v>
      </c>
      <c r="CB31">
        <v>5.6483843363821507E-3</v>
      </c>
      <c r="CC31">
        <v>1.3905256986618042E-2</v>
      </c>
      <c r="CD31">
        <v>6.7107896320521832E-3</v>
      </c>
      <c r="CE31">
        <v>7.3348931036889553E-3</v>
      </c>
      <c r="CF31">
        <v>8.2411738112568855E-3</v>
      </c>
      <c r="CG31">
        <v>4.8228809610009193E-3</v>
      </c>
      <c r="CH31">
        <v>2.7355818077921867E-2</v>
      </c>
      <c r="CI31">
        <v>1.0040042921900749E-2</v>
      </c>
      <c r="CJ31">
        <v>1.8486990593373775E-3</v>
      </c>
      <c r="CK31">
        <v>5.4861940443515778E-3</v>
      </c>
      <c r="CL31">
        <v>6.1330688185989857E-3</v>
      </c>
      <c r="CM31">
        <v>3.9069741033017635E-3</v>
      </c>
      <c r="CN31">
        <v>5.4277084767818451E-2</v>
      </c>
      <c r="CO31">
        <v>3.8716152776032686E-3</v>
      </c>
      <c r="CP31">
        <v>1.0240357369184494E-2</v>
      </c>
      <c r="CQ31">
        <v>3.8645702879875898E-3</v>
      </c>
      <c r="CR31">
        <v>8.3815157413482666E-3</v>
      </c>
      <c r="CS31">
        <v>3.1359698623418808E-3</v>
      </c>
      <c r="CT31">
        <v>4.1563650593161583E-3</v>
      </c>
      <c r="CU31">
        <v>3.0652191489934921E-3</v>
      </c>
      <c r="CV31">
        <v>1.6394843114539981E-3</v>
      </c>
      <c r="CW31">
        <v>1.2082279659807682E-2</v>
      </c>
      <c r="CX31">
        <v>3.8397097960114479E-3</v>
      </c>
      <c r="CY31">
        <v>6.2778039136901498E-4</v>
      </c>
      <c r="CZ31">
        <v>3.5285844933241606E-3</v>
      </c>
      <c r="DA31">
        <v>2.1060300059616566E-3</v>
      </c>
      <c r="DB31">
        <v>1.7336797900497913E-3</v>
      </c>
      <c r="DC31">
        <v>2.2493470460176468E-2</v>
      </c>
      <c r="DD31">
        <v>2.250779652968049E-3</v>
      </c>
      <c r="DE31">
        <v>5.9532742016017437E-3</v>
      </c>
      <c r="DF31">
        <v>1.6336945118382573E-3</v>
      </c>
      <c r="DG31">
        <v>3.5612687934190035E-3</v>
      </c>
      <c r="DH31">
        <v>8.9613330783322453E-4</v>
      </c>
      <c r="DI31">
        <v>2.1808950696140528E-3</v>
      </c>
      <c r="DJ31">
        <v>8.5070711793377995E-4</v>
      </c>
      <c r="DK31">
        <v>4.3345888843759894E-4</v>
      </c>
      <c r="DL31">
        <v>3.5989489406347275E-3</v>
      </c>
      <c r="DM31">
        <v>1.1343094520270824E-3</v>
      </c>
      <c r="DN31">
        <v>1.8723841640166938E-4</v>
      </c>
      <c r="DO31">
        <v>1.9936568569391966E-3</v>
      </c>
      <c r="DP31">
        <v>6.3227617647498846E-4</v>
      </c>
      <c r="DQ31">
        <v>5.0203327555209398E-4</v>
      </c>
    </row>
    <row r="32" spans="1:121" ht="16" x14ac:dyDescent="0.2">
      <c r="A32">
        <v>1994</v>
      </c>
      <c r="B32">
        <v>1</v>
      </c>
      <c r="C32">
        <v>1.378652174025774E-2</v>
      </c>
      <c r="D32">
        <v>3.9652343839406967E-2</v>
      </c>
      <c r="E32">
        <v>1.3012460432946682E-2</v>
      </c>
      <c r="F32">
        <v>1.7760215327143669E-2</v>
      </c>
      <c r="G32">
        <v>3.444628044962883E-2</v>
      </c>
      <c r="H32">
        <v>2.3865990340709686E-2</v>
      </c>
      <c r="I32">
        <v>0.10298129916191101</v>
      </c>
      <c r="J32">
        <v>0.11168491840362549</v>
      </c>
      <c r="K32">
        <v>0.58785891532897949</v>
      </c>
      <c r="L32">
        <v>5.4951075464487076E-2</v>
      </c>
      <c r="M32">
        <v>1.4868522994220257E-2</v>
      </c>
      <c r="N32">
        <v>8.9974673464894295E-3</v>
      </c>
      <c r="O32">
        <v>4.712522029876709E-2</v>
      </c>
      <c r="P32">
        <v>7.8258560970425606E-3</v>
      </c>
      <c r="Q32">
        <v>0.83977919816970825</v>
      </c>
      <c r="R32">
        <v>1.3207899406552315E-2</v>
      </c>
      <c r="S32">
        <v>3.7988130003213882E-2</v>
      </c>
      <c r="T32">
        <v>1.2697977013885975E-2</v>
      </c>
      <c r="U32">
        <v>2.8548575937747955E-2</v>
      </c>
      <c r="V32">
        <v>3.1080158427357674E-2</v>
      </c>
      <c r="W32">
        <v>2.14875228703022E-2</v>
      </c>
      <c r="X32">
        <v>9.7933925688266754E-2</v>
      </c>
      <c r="Y32">
        <v>7.8349560499191284E-2</v>
      </c>
      <c r="Z32">
        <v>0.47055000066757202</v>
      </c>
      <c r="AA32">
        <v>4.7935456037521362E-2</v>
      </c>
      <c r="AB32">
        <v>1.2724064290523529E-2</v>
      </c>
      <c r="AC32">
        <v>8.7634576484560966E-3</v>
      </c>
      <c r="AD32">
        <v>4.0375683456659317E-2</v>
      </c>
      <c r="AE32">
        <v>7.5597735121846199E-3</v>
      </c>
      <c r="AF32">
        <v>0.38978013396263123</v>
      </c>
      <c r="AG32">
        <v>1.0478395968675613E-2</v>
      </c>
      <c r="AH32">
        <v>3.0137619003653526E-2</v>
      </c>
      <c r="AI32">
        <v>1.1338255368173122E-2</v>
      </c>
      <c r="AJ32">
        <v>2.8230771422386169E-2</v>
      </c>
      <c r="AK32">
        <v>2.0747892558574677E-2</v>
      </c>
      <c r="AL32">
        <v>1.6387317329645157E-2</v>
      </c>
      <c r="AM32">
        <v>4.9349591135978699E-2</v>
      </c>
      <c r="AN32">
        <v>3.3354837447404861E-2</v>
      </c>
      <c r="AO32">
        <v>0.15615007281303406</v>
      </c>
      <c r="AP32">
        <v>3.3605385571718216E-2</v>
      </c>
      <c r="AQ32">
        <v>8.4054991602897644E-3</v>
      </c>
      <c r="AR32">
        <v>7.9818181693553925E-3</v>
      </c>
      <c r="AS32">
        <v>2.6920711621642113E-2</v>
      </c>
      <c r="AT32">
        <v>6.6846748813986778E-3</v>
      </c>
      <c r="AU32">
        <v>0.28136187791824341</v>
      </c>
      <c r="AV32">
        <v>9.1949561610817909E-3</v>
      </c>
      <c r="AW32">
        <v>2.6446232572197914E-2</v>
      </c>
      <c r="AX32">
        <v>1.0519205592572689E-2</v>
      </c>
      <c r="AY32">
        <v>2.4834772571921349E-2</v>
      </c>
      <c r="AZ32">
        <v>1.611020602285862E-2</v>
      </c>
      <c r="BA32">
        <v>1.4185435138642788E-2</v>
      </c>
      <c r="BB32">
        <v>3.3330447971820831E-2</v>
      </c>
      <c r="BC32">
        <v>2.1637259051203728E-2</v>
      </c>
      <c r="BD32">
        <v>9.7246043384075165E-2</v>
      </c>
      <c r="BE32">
        <v>2.7857322245836258E-2</v>
      </c>
      <c r="BF32">
        <v>6.7213908769190311E-3</v>
      </c>
      <c r="BG32">
        <v>7.4640437960624695E-3</v>
      </c>
      <c r="BH32">
        <v>2.1654309704899788E-2</v>
      </c>
      <c r="BI32">
        <v>6.2030111439526081E-3</v>
      </c>
      <c r="BJ32">
        <v>0.13806027173995972</v>
      </c>
      <c r="BK32">
        <v>6.5088793635368347E-3</v>
      </c>
      <c r="BL32">
        <v>1.8720624968409538E-2</v>
      </c>
      <c r="BM32">
        <v>8.578963577747345E-3</v>
      </c>
      <c r="BN32">
        <v>1.6091570258140564E-2</v>
      </c>
      <c r="BO32">
        <v>7.8906416893005371E-3</v>
      </c>
      <c r="BP32">
        <v>8.8296700268983841E-3</v>
      </c>
      <c r="BQ32">
        <v>1.2268081307411194E-2</v>
      </c>
      <c r="BR32">
        <v>7.2579262778162956E-3</v>
      </c>
      <c r="BS32">
        <v>3.7546161562204361E-2</v>
      </c>
      <c r="BT32">
        <v>1.4367751777172089E-2</v>
      </c>
      <c r="BU32">
        <v>3.1149028800427914E-3</v>
      </c>
      <c r="BV32">
        <v>5.7147666811943054E-3</v>
      </c>
      <c r="BW32">
        <v>1.0174592025578022E-2</v>
      </c>
      <c r="BX32">
        <v>4.1931597515940666E-3</v>
      </c>
      <c r="BY32">
        <v>0.10259812325239182</v>
      </c>
      <c r="BZ32">
        <v>5.5532450787723064E-3</v>
      </c>
      <c r="CA32">
        <v>1.5972062945365906E-2</v>
      </c>
      <c r="CB32">
        <v>7.597676943987608E-3</v>
      </c>
      <c r="CC32">
        <v>1.3419494964182377E-2</v>
      </c>
      <c r="CD32">
        <v>5.8002988807857037E-3</v>
      </c>
      <c r="CE32">
        <v>6.7107127979397774E-3</v>
      </c>
      <c r="CF32">
        <v>7.9552410170435905E-3</v>
      </c>
      <c r="CG32">
        <v>4.5540910214185715E-3</v>
      </c>
      <c r="CH32">
        <v>2.5425182655453682E-2</v>
      </c>
      <c r="CI32">
        <v>9.6101146191358566E-3</v>
      </c>
      <c r="CJ32">
        <v>1.9782974850386381E-3</v>
      </c>
      <c r="CK32">
        <v>4.7324150800704956E-3</v>
      </c>
      <c r="CL32">
        <v>6.4951586537063122E-3</v>
      </c>
      <c r="CM32">
        <v>3.1149559654295444E-3</v>
      </c>
      <c r="CN32">
        <v>5.2887044847011566E-2</v>
      </c>
      <c r="CO32">
        <v>3.8182418793439865E-3</v>
      </c>
      <c r="CP32">
        <v>1.0981902480125427E-2</v>
      </c>
      <c r="CQ32">
        <v>5.3427550010383129E-3</v>
      </c>
      <c r="CR32">
        <v>8.3986464887857437E-3</v>
      </c>
      <c r="CS32">
        <v>2.4447774048894644E-3</v>
      </c>
      <c r="CT32">
        <v>3.6787982098758221E-3</v>
      </c>
      <c r="CU32">
        <v>2.6321066543459892E-3</v>
      </c>
      <c r="CV32">
        <v>1.4239934971556067E-3</v>
      </c>
      <c r="CW32">
        <v>1.0618323460221291E-2</v>
      </c>
      <c r="CX32">
        <v>3.5474984906613827E-3</v>
      </c>
      <c r="CY32">
        <v>6.6164997406303883E-4</v>
      </c>
      <c r="CZ32">
        <v>3.0171482358127832E-3</v>
      </c>
      <c r="DA32">
        <v>2.1902313455939293E-3</v>
      </c>
      <c r="DB32">
        <v>1.357267377898097E-3</v>
      </c>
      <c r="DC32">
        <v>2.1676383912563324E-2</v>
      </c>
      <c r="DD32">
        <v>2.23917281255126E-3</v>
      </c>
      <c r="DE32">
        <v>6.4402362331748009E-3</v>
      </c>
      <c r="DF32">
        <v>2.4176968727260828E-3</v>
      </c>
      <c r="DG32">
        <v>3.7779766134917736E-3</v>
      </c>
      <c r="DH32">
        <v>4.6281388495117426E-4</v>
      </c>
      <c r="DI32">
        <v>1.7201516311615705E-3</v>
      </c>
      <c r="DJ32">
        <v>4.6607229160144925E-4</v>
      </c>
      <c r="DK32">
        <v>2.3987742315512151E-4</v>
      </c>
      <c r="DL32">
        <v>2.9519312083721161E-3</v>
      </c>
      <c r="DM32">
        <v>9.6045434474945068E-4</v>
      </c>
      <c r="DN32">
        <v>1.8111939425580204E-4</v>
      </c>
      <c r="DO32">
        <v>1.5390322078019381E-3</v>
      </c>
      <c r="DP32">
        <v>6.0298078460618854E-4</v>
      </c>
      <c r="DQ32">
        <v>3.5747353103943169E-4</v>
      </c>
    </row>
    <row r="33" spans="1:121" ht="16" x14ac:dyDescent="0.2">
      <c r="A33">
        <v>1995</v>
      </c>
      <c r="B33">
        <v>1</v>
      </c>
      <c r="C33">
        <v>1.3467811979353428E-2</v>
      </c>
      <c r="D33">
        <v>4.1467010974884033E-2</v>
      </c>
      <c r="E33">
        <v>1.4501376077532768E-2</v>
      </c>
      <c r="F33">
        <v>1.5488262288272381E-2</v>
      </c>
      <c r="G33">
        <v>3.4828249365091324E-2</v>
      </c>
      <c r="H33">
        <v>2.3631758987903595E-2</v>
      </c>
      <c r="I33">
        <v>0.10883982479572296</v>
      </c>
      <c r="J33">
        <v>0.11096709221601486</v>
      </c>
      <c r="K33">
        <v>0.58292919397354126</v>
      </c>
      <c r="L33">
        <v>5.3879391402006149E-2</v>
      </c>
      <c r="M33">
        <v>1.4255247078835964E-2</v>
      </c>
      <c r="N33">
        <v>9.3765128403902054E-3</v>
      </c>
      <c r="O33">
        <v>4.5688584446907043E-2</v>
      </c>
      <c r="P33">
        <v>8.1908097490668297E-3</v>
      </c>
      <c r="Q33">
        <v>0.84364855289459229</v>
      </c>
      <c r="R33">
        <v>1.2921217828989029E-2</v>
      </c>
      <c r="S33">
        <v>3.9784062653779984E-2</v>
      </c>
      <c r="T33">
        <v>1.4178832061588764E-2</v>
      </c>
      <c r="U33">
        <v>2.7502059936523438E-2</v>
      </c>
      <c r="V33">
        <v>3.1797748059034348E-2</v>
      </c>
      <c r="W33">
        <v>2.1343287080526352E-2</v>
      </c>
      <c r="X33">
        <v>0.10391440242528915</v>
      </c>
      <c r="Y33">
        <v>7.8779898583889008E-2</v>
      </c>
      <c r="Z33">
        <v>0.46632739901542664</v>
      </c>
      <c r="AA33">
        <v>4.7099646180868149E-2</v>
      </c>
      <c r="AB33">
        <v>1.2189966626465321E-2</v>
      </c>
      <c r="AC33">
        <v>9.1533204540610313E-3</v>
      </c>
      <c r="AD33">
        <v>3.913363441824913E-2</v>
      </c>
      <c r="AE33">
        <v>7.9660098999738693E-3</v>
      </c>
      <c r="AF33">
        <v>0.39762535691261292</v>
      </c>
      <c r="AG33">
        <v>1.0287977755069733E-2</v>
      </c>
      <c r="AH33">
        <v>3.1676389276981354E-2</v>
      </c>
      <c r="AI33">
        <v>1.2637680396437645E-2</v>
      </c>
      <c r="AJ33">
        <v>2.7903538197278976E-2</v>
      </c>
      <c r="AK33">
        <v>2.0933357998728752E-2</v>
      </c>
      <c r="AL33">
        <v>1.6170542687177658E-2</v>
      </c>
      <c r="AM33">
        <v>5.3165875375270844E-2</v>
      </c>
      <c r="AN33">
        <v>3.4154720604419708E-2</v>
      </c>
      <c r="AO33">
        <v>0.15820911526679993</v>
      </c>
      <c r="AP33">
        <v>3.2486151903867722E-2</v>
      </c>
      <c r="AQ33">
        <v>7.8165400773286819E-3</v>
      </c>
      <c r="AR33">
        <v>8.3540016785264015E-3</v>
      </c>
      <c r="AS33">
        <v>2.5362355634570122E-2</v>
      </c>
      <c r="AT33">
        <v>7.1237967349588871E-3</v>
      </c>
      <c r="AU33">
        <v>0.28871837258338928</v>
      </c>
      <c r="AV33">
        <v>9.0423552319407463E-3</v>
      </c>
      <c r="AW33">
        <v>2.7841154485940933E-2</v>
      </c>
      <c r="AX33">
        <v>1.1796530336141586E-2</v>
      </c>
      <c r="AY33">
        <v>2.4336159229278564E-2</v>
      </c>
      <c r="AZ33">
        <v>1.6056099906563759E-2</v>
      </c>
      <c r="BA33">
        <v>1.4242318458855152E-2</v>
      </c>
      <c r="BB33">
        <v>3.5461645573377609E-2</v>
      </c>
      <c r="BC33">
        <v>2.183004654943943E-2</v>
      </c>
      <c r="BD33">
        <v>0.10066471248865128</v>
      </c>
      <c r="BE33">
        <v>2.7447352185845375E-2</v>
      </c>
      <c r="BF33">
        <v>6.3985968008637428E-3</v>
      </c>
      <c r="BG33">
        <v>7.8437216579914093E-3</v>
      </c>
      <c r="BH33">
        <v>2.087368443608284E-2</v>
      </c>
      <c r="BI33">
        <v>6.5736686810851097E-3</v>
      </c>
      <c r="BJ33">
        <v>0.14332926273345947</v>
      </c>
      <c r="BK33">
        <v>6.4189336262643337E-3</v>
      </c>
      <c r="BL33">
        <v>1.976371556520462E-2</v>
      </c>
      <c r="BM33">
        <v>9.4497334212064743E-3</v>
      </c>
      <c r="BN33">
        <v>1.5809787437319756E-2</v>
      </c>
      <c r="BO33">
        <v>7.8743807971477509E-3</v>
      </c>
      <c r="BP33">
        <v>8.9796306565403938E-3</v>
      </c>
      <c r="BQ33">
        <v>1.2901034206151962E-2</v>
      </c>
      <c r="BR33">
        <v>7.1180546656250954E-3</v>
      </c>
      <c r="BS33">
        <v>4.0587693452835083E-2</v>
      </c>
      <c r="BT33">
        <v>1.4426303096115589E-2</v>
      </c>
      <c r="BU33">
        <v>3.0107379425317049E-3</v>
      </c>
      <c r="BV33">
        <v>5.9688924811780453E-3</v>
      </c>
      <c r="BW33">
        <v>9.9603729322552681E-3</v>
      </c>
      <c r="BX33">
        <v>4.465930163860321E-3</v>
      </c>
      <c r="BY33">
        <v>0.10736604034900665</v>
      </c>
      <c r="BZ33">
        <v>5.517908837646246E-3</v>
      </c>
      <c r="CA33">
        <v>1.6989484429359436E-2</v>
      </c>
      <c r="CB33">
        <v>8.28589778393507E-3</v>
      </c>
      <c r="CC33">
        <v>1.3169834390282631E-2</v>
      </c>
      <c r="CD33">
        <v>5.8173090219497681E-3</v>
      </c>
      <c r="CE33">
        <v>6.914057768881321E-3</v>
      </c>
      <c r="CF33">
        <v>8.3615044131875038E-3</v>
      </c>
      <c r="CG33">
        <v>4.4808364473283291E-3</v>
      </c>
      <c r="CH33">
        <v>2.8005233034491539E-2</v>
      </c>
      <c r="CI33">
        <v>9.823978878557682E-3</v>
      </c>
      <c r="CJ33">
        <v>1.9359302241355181E-3</v>
      </c>
      <c r="CK33">
        <v>4.9781277775764465E-3</v>
      </c>
      <c r="CL33">
        <v>6.4336690120398998E-3</v>
      </c>
      <c r="CM33">
        <v>3.3903098665177822E-3</v>
      </c>
      <c r="CN33">
        <v>5.6012917309999466E-2</v>
      </c>
      <c r="CO33">
        <v>3.8539553061127663E-3</v>
      </c>
      <c r="CP33">
        <v>1.1866218410432339E-2</v>
      </c>
      <c r="CQ33">
        <v>5.594134796410799E-3</v>
      </c>
      <c r="CR33">
        <v>8.2266852259635925E-3</v>
      </c>
      <c r="CS33">
        <v>2.5366006884723902E-3</v>
      </c>
      <c r="CT33">
        <v>3.8095777854323387E-3</v>
      </c>
      <c r="CU33">
        <v>2.9434510506689548E-3</v>
      </c>
      <c r="CV33">
        <v>1.4768382534384727E-3</v>
      </c>
      <c r="CW33">
        <v>1.2079409323632717E-2</v>
      </c>
      <c r="CX33">
        <v>3.6260478664189577E-3</v>
      </c>
      <c r="CY33">
        <v>6.1719788936898112E-4</v>
      </c>
      <c r="CZ33">
        <v>3.1923798378556967E-3</v>
      </c>
      <c r="DA33">
        <v>2.0678353030234575E-3</v>
      </c>
      <c r="DB33">
        <v>1.558212679810822E-3</v>
      </c>
      <c r="DC33">
        <v>2.2995254024863243E-2</v>
      </c>
      <c r="DD33">
        <v>2.2523098159581423E-3</v>
      </c>
      <c r="DE33">
        <v>6.934797391295433E-3</v>
      </c>
      <c r="DF33">
        <v>2.4897365365177393E-3</v>
      </c>
      <c r="DG33">
        <v>3.6838820669800043E-3</v>
      </c>
      <c r="DH33">
        <v>6.1514961998909712E-4</v>
      </c>
      <c r="DI33">
        <v>1.8858778057619929E-3</v>
      </c>
      <c r="DJ33">
        <v>5.6466140085831285E-4</v>
      </c>
      <c r="DK33">
        <v>2.7522799791768193E-4</v>
      </c>
      <c r="DL33">
        <v>3.3192916307598352E-3</v>
      </c>
      <c r="DM33">
        <v>9.7431999165564775E-4</v>
      </c>
      <c r="DN33">
        <v>1.6095790488179773E-4</v>
      </c>
      <c r="DO33">
        <v>1.72491988632828E-3</v>
      </c>
      <c r="DP33">
        <v>5.4229708621278405E-4</v>
      </c>
      <c r="DQ33">
        <v>4.320229054428637E-4</v>
      </c>
    </row>
    <row r="34" spans="1:121" ht="16" x14ac:dyDescent="0.2">
      <c r="A34">
        <v>1996</v>
      </c>
      <c r="B34">
        <v>1</v>
      </c>
      <c r="C34">
        <v>1.424955390393734E-2</v>
      </c>
      <c r="D34">
        <v>4.2698893696069717E-2</v>
      </c>
      <c r="E34">
        <v>1.6989346593618393E-2</v>
      </c>
      <c r="F34">
        <v>1.2875275686383247E-2</v>
      </c>
      <c r="G34">
        <v>3.5398367792367935E-2</v>
      </c>
      <c r="H34">
        <v>2.5232657790184021E-2</v>
      </c>
      <c r="I34">
        <v>0.11067703366279602</v>
      </c>
      <c r="J34">
        <v>0.10869033634662628</v>
      </c>
      <c r="K34">
        <v>0.57595115900039673</v>
      </c>
      <c r="L34">
        <v>5.7237379252910614E-2</v>
      </c>
      <c r="M34">
        <v>1.4422024600207806E-2</v>
      </c>
      <c r="N34">
        <v>1.081063412129879E-2</v>
      </c>
      <c r="O34">
        <v>4.7563128173351288E-2</v>
      </c>
      <c r="P34">
        <v>9.6742501482367516E-3</v>
      </c>
      <c r="Q34">
        <v>0.84620392322540283</v>
      </c>
      <c r="R34">
        <v>1.3714483007788658E-2</v>
      </c>
      <c r="S34">
        <v>4.10955511033535E-2</v>
      </c>
      <c r="T34">
        <v>1.6666168347001076E-2</v>
      </c>
      <c r="U34">
        <v>2.4852816015481949E-2</v>
      </c>
      <c r="V34">
        <v>3.1916890293359756E-2</v>
      </c>
      <c r="W34">
        <v>2.3090828210115433E-2</v>
      </c>
      <c r="X34">
        <v>0.10547521710395813</v>
      </c>
      <c r="Y34">
        <v>7.773125171661377E-2</v>
      </c>
      <c r="Z34">
        <v>0.46103787422180176</v>
      </c>
      <c r="AA34">
        <v>5.0622858107089996E-2</v>
      </c>
      <c r="AB34">
        <v>1.2470352463424206E-2</v>
      </c>
      <c r="AC34">
        <v>1.0620475746691227E-2</v>
      </c>
      <c r="AD34">
        <v>4.1178818792104721E-2</v>
      </c>
      <c r="AE34">
        <v>9.4440402463078499E-3</v>
      </c>
      <c r="AF34">
        <v>0.40678486227989197</v>
      </c>
      <c r="AG34">
        <v>1.113079022616148E-2</v>
      </c>
      <c r="AH34">
        <v>3.3353496342897415E-2</v>
      </c>
      <c r="AI34">
        <v>1.4930230565369129E-2</v>
      </c>
      <c r="AJ34">
        <v>2.6643868535757065E-2</v>
      </c>
      <c r="AK34">
        <v>2.0463217049837112E-2</v>
      </c>
      <c r="AL34">
        <v>1.7805680632591248E-2</v>
      </c>
      <c r="AM34">
        <v>5.3911954164505005E-2</v>
      </c>
      <c r="AN34">
        <v>3.4097645431756973E-2</v>
      </c>
      <c r="AO34">
        <v>0.1591997891664505</v>
      </c>
      <c r="AP34">
        <v>3.5248182713985443E-2</v>
      </c>
      <c r="AQ34">
        <v>8.0323806032538414E-3</v>
      </c>
      <c r="AR34">
        <v>9.7733009606599808E-3</v>
      </c>
      <c r="AS34">
        <v>2.6776351034641266E-2</v>
      </c>
      <c r="AT34">
        <v>8.4718326106667519E-3</v>
      </c>
      <c r="AU34">
        <v>0.2983209490776062</v>
      </c>
      <c r="AV34">
        <v>9.7998324781656265E-3</v>
      </c>
      <c r="AW34">
        <v>2.9365271329879761E-2</v>
      </c>
      <c r="AX34">
        <v>1.3899141922593117E-2</v>
      </c>
      <c r="AY34">
        <v>2.2915992885828018E-2</v>
      </c>
      <c r="AZ34">
        <v>1.5449185855686665E-2</v>
      </c>
      <c r="BA34">
        <v>1.5732979401946068E-2</v>
      </c>
      <c r="BB34">
        <v>3.6461111158132553E-2</v>
      </c>
      <c r="BC34">
        <v>2.2065207362174988E-2</v>
      </c>
      <c r="BD34">
        <v>0.10288487374782562</v>
      </c>
      <c r="BE34">
        <v>2.9747353866696358E-2</v>
      </c>
      <c r="BF34">
        <v>6.5390663221478462E-3</v>
      </c>
      <c r="BG34">
        <v>9.1939130797982216E-3</v>
      </c>
      <c r="BH34">
        <v>2.1919900551438332E-2</v>
      </c>
      <c r="BI34">
        <v>7.8274523839354515E-3</v>
      </c>
      <c r="BJ34">
        <v>0.15070828795433044</v>
      </c>
      <c r="BK34">
        <v>7.0186215452849865E-3</v>
      </c>
      <c r="BL34">
        <v>2.1031351760029793E-2</v>
      </c>
      <c r="BM34">
        <v>1.0945789515972137E-2</v>
      </c>
      <c r="BN34">
        <v>1.5045847743749619E-2</v>
      </c>
      <c r="BO34">
        <v>7.5876899063587189E-3</v>
      </c>
      <c r="BP34">
        <v>1.0258806869387627E-2</v>
      </c>
      <c r="BQ34">
        <v>1.3212512247264385E-2</v>
      </c>
      <c r="BR34">
        <v>7.145528681576252E-3</v>
      </c>
      <c r="BS34">
        <v>4.2464371770620346E-2</v>
      </c>
      <c r="BT34">
        <v>1.5997763723134995E-2</v>
      </c>
      <c r="BU34">
        <v>3.0750222504138947E-3</v>
      </c>
      <c r="BV34">
        <v>7.183784618973732E-3</v>
      </c>
      <c r="BW34">
        <v>1.0444687679409981E-2</v>
      </c>
      <c r="BX34">
        <v>5.5530755780637264E-3</v>
      </c>
      <c r="BY34">
        <v>0.11369409412145615</v>
      </c>
      <c r="BZ34">
        <v>6.0401605442166328E-3</v>
      </c>
      <c r="CA34">
        <v>1.8099386245012283E-2</v>
      </c>
      <c r="CB34">
        <v>9.7495242953300476E-3</v>
      </c>
      <c r="CC34">
        <v>1.2545634992420673E-2</v>
      </c>
      <c r="CD34">
        <v>5.4732328280806541E-3</v>
      </c>
      <c r="CE34">
        <v>7.9711368307471275E-3</v>
      </c>
      <c r="CF34">
        <v>8.6415503174066544E-3</v>
      </c>
      <c r="CG34">
        <v>4.4757775031030178E-3</v>
      </c>
      <c r="CH34">
        <v>2.9779134318232536E-2</v>
      </c>
      <c r="CI34">
        <v>1.0918552987277508E-2</v>
      </c>
      <c r="CJ34">
        <v>1.9276574021205306E-3</v>
      </c>
      <c r="CK34">
        <v>6.0434797778725624E-3</v>
      </c>
      <c r="CL34">
        <v>6.5807318314909935E-3</v>
      </c>
      <c r="CM34">
        <v>4.3378216214478016E-3</v>
      </c>
      <c r="CN34">
        <v>6.0700859874486923E-2</v>
      </c>
      <c r="CO34">
        <v>4.2852801270782948E-3</v>
      </c>
      <c r="CP34">
        <v>1.2840873561799526E-2</v>
      </c>
      <c r="CQ34">
        <v>6.5737124532461166E-3</v>
      </c>
      <c r="CR34">
        <v>7.9353945329785347E-3</v>
      </c>
      <c r="CS34">
        <v>2.3527485318481922E-3</v>
      </c>
      <c r="CT34">
        <v>4.6022143214941025E-3</v>
      </c>
      <c r="CU34">
        <v>3.0100604053586721E-3</v>
      </c>
      <c r="CV34">
        <v>1.4200226869434118E-3</v>
      </c>
      <c r="CW34">
        <v>1.3432442210614681E-2</v>
      </c>
      <c r="CX34">
        <v>4.248111043125391E-3</v>
      </c>
      <c r="CY34">
        <v>6.2657531816512346E-4</v>
      </c>
      <c r="CZ34">
        <v>3.9756391197443008E-3</v>
      </c>
      <c r="DA34">
        <v>2.1562317851930857E-3</v>
      </c>
      <c r="DB34">
        <v>2.0918790251016617E-3</v>
      </c>
      <c r="DC34">
        <v>2.5760523974895477E-2</v>
      </c>
      <c r="DD34">
        <v>2.5203311815857887E-3</v>
      </c>
      <c r="DE34">
        <v>7.5521916151046753E-3</v>
      </c>
      <c r="DF34">
        <v>2.9571924824267626E-3</v>
      </c>
      <c r="DG34">
        <v>3.5406614188104868E-3</v>
      </c>
      <c r="DH34">
        <v>5.9804663760587573E-4</v>
      </c>
      <c r="DI34">
        <v>2.3756730370223522E-3</v>
      </c>
      <c r="DJ34">
        <v>6.1662087682634592E-4</v>
      </c>
      <c r="DK34">
        <v>2.5831468519754708E-4</v>
      </c>
      <c r="DL34">
        <v>4.2167319916188717E-3</v>
      </c>
      <c r="DM34">
        <v>1.1247601360082626E-3</v>
      </c>
      <c r="DN34">
        <v>1.6226863954216242E-4</v>
      </c>
      <c r="DO34">
        <v>2.213404281064868E-3</v>
      </c>
      <c r="DP34">
        <v>5.6173029588535428E-4</v>
      </c>
      <c r="DQ34">
        <v>5.6302984012290835E-4</v>
      </c>
    </row>
    <row r="35" spans="1:121" ht="16" x14ac:dyDescent="0.2">
      <c r="A35">
        <v>1997</v>
      </c>
      <c r="B35">
        <v>1</v>
      </c>
      <c r="C35">
        <v>1.5013295225799084E-2</v>
      </c>
      <c r="D35">
        <v>4.2621243745088577E-2</v>
      </c>
      <c r="E35">
        <v>1.8156992271542549E-2</v>
      </c>
      <c r="F35">
        <v>1.334675308316946E-2</v>
      </c>
      <c r="G35">
        <v>3.4955296665430069E-2</v>
      </c>
      <c r="H35">
        <v>2.5834808126091957E-2</v>
      </c>
      <c r="I35">
        <v>0.11123582720756531</v>
      </c>
      <c r="J35">
        <v>0.10726507008075714</v>
      </c>
      <c r="K35">
        <v>0.57436674833297729</v>
      </c>
      <c r="L35">
        <v>5.7203982025384903E-2</v>
      </c>
      <c r="M35">
        <v>1.3920556753873825E-2</v>
      </c>
      <c r="N35">
        <v>1.1914252303540707E-2</v>
      </c>
      <c r="O35">
        <v>4.6434067189693451E-2</v>
      </c>
      <c r="P35">
        <v>1.0769912973046303E-2</v>
      </c>
      <c r="Q35">
        <v>0.84830039739608765</v>
      </c>
      <c r="R35">
        <v>1.4459175989031792E-2</v>
      </c>
      <c r="S35">
        <v>4.1048154234886169E-2</v>
      </c>
      <c r="T35">
        <v>1.784646138548851E-2</v>
      </c>
      <c r="U35">
        <v>2.488979883491993E-2</v>
      </c>
      <c r="V35">
        <v>3.1872328370809555E-2</v>
      </c>
      <c r="W35">
        <v>2.3715777322649956E-2</v>
      </c>
      <c r="X35">
        <v>0.10629189014434814</v>
      </c>
      <c r="Y35">
        <v>7.7812246978282928E-2</v>
      </c>
      <c r="Z35">
        <v>0.45977970957756042</v>
      </c>
      <c r="AA35">
        <v>5.0584867596626282E-2</v>
      </c>
      <c r="AB35">
        <v>1.1985777877271175E-2</v>
      </c>
      <c r="AC35">
        <v>1.172999944537878E-2</v>
      </c>
      <c r="AD35">
        <v>4.0030039846897125E-2</v>
      </c>
      <c r="AE35">
        <v>1.0554825887084007E-2</v>
      </c>
      <c r="AF35">
        <v>0.41375744342803955</v>
      </c>
      <c r="AG35">
        <v>1.1662713252007961E-2</v>
      </c>
      <c r="AH35">
        <v>3.3109277486801147E-2</v>
      </c>
      <c r="AI35">
        <v>1.6002887859940529E-2</v>
      </c>
      <c r="AJ35">
        <v>2.6283875107765198E-2</v>
      </c>
      <c r="AK35">
        <v>1.9912419840693474E-2</v>
      </c>
      <c r="AL35">
        <v>1.849580742418766E-2</v>
      </c>
      <c r="AM35">
        <v>5.4981492459774017E-2</v>
      </c>
      <c r="AN35">
        <v>3.4611936658620834E-2</v>
      </c>
      <c r="AO35">
        <v>0.16330528259277344</v>
      </c>
      <c r="AP35">
        <v>3.5391747951507568E-2</v>
      </c>
      <c r="AQ35">
        <v>7.6517090201377869E-3</v>
      </c>
      <c r="AR35">
        <v>1.0844097472727299E-2</v>
      </c>
      <c r="AS35">
        <v>2.5808006525039673E-2</v>
      </c>
      <c r="AT35">
        <v>9.5837395638227463E-3</v>
      </c>
      <c r="AU35">
        <v>0.30601665377616882</v>
      </c>
      <c r="AV35">
        <v>1.0300400666892529E-2</v>
      </c>
      <c r="AW35">
        <v>2.9241805896162987E-2</v>
      </c>
      <c r="AX35">
        <v>1.4922431670129299E-2</v>
      </c>
      <c r="AY35">
        <v>2.2947993129491806E-2</v>
      </c>
      <c r="AZ35">
        <v>1.522634644061327E-2</v>
      </c>
      <c r="BA35">
        <v>1.6450760886073112E-2</v>
      </c>
      <c r="BB35">
        <v>3.7280406802892685E-2</v>
      </c>
      <c r="BC35">
        <v>2.2452577948570251E-2</v>
      </c>
      <c r="BD35">
        <v>0.10716759413480759</v>
      </c>
      <c r="BE35">
        <v>3.002634085714817E-2</v>
      </c>
      <c r="BF35">
        <v>6.2105334363877773E-3</v>
      </c>
      <c r="BG35">
        <v>1.0240227915346622E-2</v>
      </c>
      <c r="BH35">
        <v>2.1056659519672394E-2</v>
      </c>
      <c r="BI35">
        <v>8.9696804061532021E-3</v>
      </c>
      <c r="BJ35">
        <v>0.15793299674987793</v>
      </c>
      <c r="BK35">
        <v>7.4107968248426914E-3</v>
      </c>
      <c r="BL35">
        <v>2.1038509905338287E-2</v>
      </c>
      <c r="BM35">
        <v>1.1834855191409588E-2</v>
      </c>
      <c r="BN35">
        <v>1.5054093673825264E-2</v>
      </c>
      <c r="BO35">
        <v>7.3210117407143116E-3</v>
      </c>
      <c r="BP35">
        <v>1.0966156609356403E-2</v>
      </c>
      <c r="BQ35">
        <v>1.4418857172131538E-2</v>
      </c>
      <c r="BR35">
        <v>7.8201545402407646E-3</v>
      </c>
      <c r="BS35">
        <v>4.5869268476963043E-2</v>
      </c>
      <c r="BT35">
        <v>1.6199283301830292E-2</v>
      </c>
      <c r="BU35">
        <v>2.824313472956419E-3</v>
      </c>
      <c r="BV35">
        <v>8.1418436020612717E-3</v>
      </c>
      <c r="BW35">
        <v>9.7067058086395264E-3</v>
      </c>
      <c r="BX35">
        <v>6.4925779588520527E-3</v>
      </c>
      <c r="BY35">
        <v>0.12051576375961304</v>
      </c>
      <c r="BZ35">
        <v>6.4315912313759327E-3</v>
      </c>
      <c r="CA35">
        <v>1.8258644267916679E-2</v>
      </c>
      <c r="CB35">
        <v>1.0435852222144604E-2</v>
      </c>
      <c r="CC35">
        <v>1.257620844990015E-2</v>
      </c>
      <c r="CD35">
        <v>5.2361520938575268E-3</v>
      </c>
      <c r="CE35">
        <v>8.7229683995246887E-3</v>
      </c>
      <c r="CF35">
        <v>9.488559328019619E-3</v>
      </c>
      <c r="CG35">
        <v>4.9182847142219543E-3</v>
      </c>
      <c r="CH35">
        <v>3.3013515174388885E-2</v>
      </c>
      <c r="CI35">
        <v>1.1433986015617847E-2</v>
      </c>
      <c r="CJ35">
        <v>1.830466790124774E-3</v>
      </c>
      <c r="CK35">
        <v>6.8925013765692711E-3</v>
      </c>
      <c r="CL35">
        <v>6.3178865239024162E-3</v>
      </c>
      <c r="CM35">
        <v>5.1160990260541439E-3</v>
      </c>
      <c r="CN35">
        <v>6.5660499036312103E-2</v>
      </c>
      <c r="CO35">
        <v>4.5606712810695171E-3</v>
      </c>
      <c r="CP35">
        <v>1.2947289273142815E-2</v>
      </c>
      <c r="CQ35">
        <v>6.9973277859389782E-3</v>
      </c>
      <c r="CR35">
        <v>7.9802405089139938E-3</v>
      </c>
      <c r="CS35">
        <v>2.1918737329542637E-3</v>
      </c>
      <c r="CT35">
        <v>5.0711189396679401E-3</v>
      </c>
      <c r="CU35">
        <v>3.8954038172960281E-3</v>
      </c>
      <c r="CV35">
        <v>1.8953761318698525E-3</v>
      </c>
      <c r="CW35">
        <v>1.5640046447515488E-2</v>
      </c>
      <c r="CX35">
        <v>4.4811493717133999E-3</v>
      </c>
      <c r="CY35">
        <v>5.7357893092557788E-4</v>
      </c>
      <c r="CZ35">
        <v>4.497540183365345E-3</v>
      </c>
      <c r="DA35">
        <v>1.9954768940806389E-3</v>
      </c>
      <c r="DB35">
        <v>2.4856727104634047E-3</v>
      </c>
      <c r="DC35">
        <v>2.8103508055210114E-2</v>
      </c>
      <c r="DD35">
        <v>2.7702010702341795E-3</v>
      </c>
      <c r="DE35">
        <v>7.8643234446644783E-3</v>
      </c>
      <c r="DF35">
        <v>3.0065665487200022E-3</v>
      </c>
      <c r="DG35">
        <v>3.6699839401990175E-3</v>
      </c>
      <c r="DH35">
        <v>5.0070503493770957E-4</v>
      </c>
      <c r="DI35">
        <v>2.6419046334922314E-3</v>
      </c>
      <c r="DJ35">
        <v>8.6061580805107951E-4</v>
      </c>
      <c r="DK35">
        <v>3.8098377990536392E-4</v>
      </c>
      <c r="DL35">
        <v>5.1661506295204163E-3</v>
      </c>
      <c r="DM35">
        <v>1.2420734856277704E-3</v>
      </c>
      <c r="DN35">
        <v>1.6357832646463066E-4</v>
      </c>
      <c r="DO35">
        <v>2.4783262051641941E-3</v>
      </c>
      <c r="DP35">
        <v>5.7216332061216235E-4</v>
      </c>
      <c r="DQ35">
        <v>6.6991010680794716E-4</v>
      </c>
    </row>
    <row r="36" spans="1:121" ht="16" x14ac:dyDescent="0.2">
      <c r="A36">
        <v>1998</v>
      </c>
      <c r="B36">
        <v>1</v>
      </c>
      <c r="C36">
        <v>1.3458156026899815E-2</v>
      </c>
      <c r="D36">
        <v>3.6036193370819092E-2</v>
      </c>
      <c r="E36">
        <v>2.1418953314423561E-2</v>
      </c>
      <c r="F36">
        <v>1.5653610229492188E-2</v>
      </c>
      <c r="G36">
        <v>3.5298135131597519E-2</v>
      </c>
      <c r="H36">
        <v>2.6668410748243332E-2</v>
      </c>
      <c r="I36">
        <v>0.10441561788320541</v>
      </c>
      <c r="J36">
        <v>0.10720235854387283</v>
      </c>
      <c r="K36">
        <v>0.58158862590789795</v>
      </c>
      <c r="L36">
        <v>5.8259941637516022E-2</v>
      </c>
      <c r="M36">
        <v>1.3541522435843945E-2</v>
      </c>
      <c r="N36">
        <v>1.3126889243721962E-2</v>
      </c>
      <c r="O36">
        <v>4.5947697013616562E-2</v>
      </c>
      <c r="P36">
        <v>1.2312243692576885E-2</v>
      </c>
      <c r="Q36">
        <v>0.84793251752853394</v>
      </c>
      <c r="R36">
        <v>1.2986787594854832E-2</v>
      </c>
      <c r="S36">
        <v>3.4774035215377808E-2</v>
      </c>
      <c r="T36">
        <v>2.1094320341944695E-2</v>
      </c>
      <c r="U36">
        <v>2.6667261496186256E-2</v>
      </c>
      <c r="V36">
        <v>3.2091423869132996E-2</v>
      </c>
      <c r="W36">
        <v>2.4555087089538574E-2</v>
      </c>
      <c r="X36">
        <v>9.9319189786911011E-2</v>
      </c>
      <c r="Y36">
        <v>7.857658714056015E-2</v>
      </c>
      <c r="Z36">
        <v>0.46632179617881775</v>
      </c>
      <c r="AA36">
        <v>5.1546026021242142E-2</v>
      </c>
      <c r="AB36">
        <v>1.1610226705670357E-2</v>
      </c>
      <c r="AC36">
        <v>1.2944859452545643E-2</v>
      </c>
      <c r="AD36">
        <v>3.9445836097002029E-2</v>
      </c>
      <c r="AE36">
        <v>1.2100188061594963E-2</v>
      </c>
      <c r="AF36">
        <v>0.41795936226844788</v>
      </c>
      <c r="AG36">
        <v>1.0553384199738503E-2</v>
      </c>
      <c r="AH36">
        <v>2.8258237987756729E-2</v>
      </c>
      <c r="AI36">
        <v>1.916920579969883E-2</v>
      </c>
      <c r="AJ36">
        <v>2.7531608939170837E-2</v>
      </c>
      <c r="AK36">
        <v>2.0128708332777023E-2</v>
      </c>
      <c r="AL36">
        <v>1.9451087340712547E-2</v>
      </c>
      <c r="AM36">
        <v>5.1362596452236176E-2</v>
      </c>
      <c r="AN36">
        <v>3.4955404698848724E-2</v>
      </c>
      <c r="AO36">
        <v>0.16963320970535278</v>
      </c>
      <c r="AP36">
        <v>3.6915913224220276E-2</v>
      </c>
      <c r="AQ36">
        <v>7.5386534444987774E-3</v>
      </c>
      <c r="AR36">
        <v>1.1912433430552483E-2</v>
      </c>
      <c r="AS36">
        <v>2.5867333635687828E-2</v>
      </c>
      <c r="AT36">
        <v>1.1048580519855022E-2</v>
      </c>
      <c r="AU36">
        <v>0.31078881025314331</v>
      </c>
      <c r="AV36">
        <v>9.3410313129425049E-3</v>
      </c>
      <c r="AW36">
        <v>2.5011984631419182E-2</v>
      </c>
      <c r="AX36">
        <v>1.7938598990440369E-2</v>
      </c>
      <c r="AY36">
        <v>2.4484027177095413E-2</v>
      </c>
      <c r="AZ36">
        <v>1.5014541335403919E-2</v>
      </c>
      <c r="BA36">
        <v>1.7470730468630791E-2</v>
      </c>
      <c r="BB36">
        <v>3.509218618273735E-2</v>
      </c>
      <c r="BC36">
        <v>2.2980133071541786E-2</v>
      </c>
      <c r="BD36">
        <v>0.11189214885234833</v>
      </c>
      <c r="BE36">
        <v>3.1563419848680496E-2</v>
      </c>
      <c r="BF36">
        <v>6.1030886135995388E-3</v>
      </c>
      <c r="BG36">
        <v>1.1367641389369965E-2</v>
      </c>
      <c r="BH36">
        <v>2.104504406452179E-2</v>
      </c>
      <c r="BI36">
        <v>1.0518375784158707E-2</v>
      </c>
      <c r="BJ36">
        <v>0.16210399568080902</v>
      </c>
      <c r="BK36">
        <v>6.828004028648138E-3</v>
      </c>
      <c r="BL36">
        <v>1.828298531472683E-2</v>
      </c>
      <c r="BM36">
        <v>1.4264520257711411E-2</v>
      </c>
      <c r="BN36">
        <v>1.6548367217183113E-2</v>
      </c>
      <c r="BO36">
        <v>7.0592993870377541E-3</v>
      </c>
      <c r="BP36">
        <v>1.1643422767519951E-2</v>
      </c>
      <c r="BQ36">
        <v>1.2993922457098961E-2</v>
      </c>
      <c r="BR36">
        <v>7.5205564498901367E-3</v>
      </c>
      <c r="BS36">
        <v>4.9768365919589996E-2</v>
      </c>
      <c r="BT36">
        <v>1.7194550484418869E-2</v>
      </c>
      <c r="BU36">
        <v>2.7051693759858608E-3</v>
      </c>
      <c r="BV36">
        <v>8.9382538571953773E-3</v>
      </c>
      <c r="BW36">
        <v>9.4632748514413834E-3</v>
      </c>
      <c r="BX36">
        <v>7.731274701654911E-3</v>
      </c>
      <c r="BY36">
        <v>0.12415523082017899</v>
      </c>
      <c r="BZ36">
        <v>5.9221712872385979E-3</v>
      </c>
      <c r="CA36">
        <v>1.5857484191656113E-2</v>
      </c>
      <c r="CB36">
        <v>1.2552940286695957E-2</v>
      </c>
      <c r="CC36">
        <v>1.3802481815218925E-2</v>
      </c>
      <c r="CD36">
        <v>5.0264447927474976E-3</v>
      </c>
      <c r="CE36">
        <v>9.2204241082072258E-3</v>
      </c>
      <c r="CF36">
        <v>8.6091076955199242E-3</v>
      </c>
      <c r="CG36">
        <v>4.7469502314925194E-3</v>
      </c>
      <c r="CH36">
        <v>3.6438748240470886E-2</v>
      </c>
      <c r="CI36">
        <v>1.1978480033576488E-2</v>
      </c>
      <c r="CJ36">
        <v>1.6954996390268207E-3</v>
      </c>
      <c r="CK36">
        <v>7.5249243527650833E-3</v>
      </c>
      <c r="CL36">
        <v>5.9616235084831715E-3</v>
      </c>
      <c r="CM36">
        <v>6.016856525093317E-3</v>
      </c>
      <c r="CN36">
        <v>6.8167738616466522E-2</v>
      </c>
      <c r="CO36">
        <v>4.197767935693264E-3</v>
      </c>
      <c r="CP36">
        <v>1.1240141466259956E-2</v>
      </c>
      <c r="CQ36">
        <v>8.2370666787028313E-3</v>
      </c>
      <c r="CR36">
        <v>8.8993757963180542E-3</v>
      </c>
      <c r="CS36">
        <v>2.1252650767564774E-3</v>
      </c>
      <c r="CT36">
        <v>5.4064709693193436E-3</v>
      </c>
      <c r="CU36">
        <v>3.2094218768179417E-3</v>
      </c>
      <c r="CV36">
        <v>1.5343559207394719E-3</v>
      </c>
      <c r="CW36">
        <v>1.8440809100866318E-2</v>
      </c>
      <c r="CX36">
        <v>4.8770667053759098E-3</v>
      </c>
      <c r="CY36">
        <v>5.0908810226246715E-4</v>
      </c>
      <c r="CZ36">
        <v>4.8973825760185719E-3</v>
      </c>
      <c r="DA36">
        <v>1.8043295713141561E-3</v>
      </c>
      <c r="DB36">
        <v>3.0727370176464319E-3</v>
      </c>
      <c r="DC36">
        <v>2.8940694406628609E-2</v>
      </c>
      <c r="DD36">
        <v>2.4488829076290131E-3</v>
      </c>
      <c r="DE36">
        <v>6.5572443418204784E-3</v>
      </c>
      <c r="DF36">
        <v>3.4016990102827549E-3</v>
      </c>
      <c r="DG36">
        <v>4.0153008885681629E-3</v>
      </c>
      <c r="DH36">
        <v>5.0901254871860147E-4</v>
      </c>
      <c r="DI36">
        <v>2.6668603532016277E-3</v>
      </c>
      <c r="DJ36">
        <v>8.6624873802065849E-4</v>
      </c>
      <c r="DK36">
        <v>3.5093555925413966E-4</v>
      </c>
      <c r="DL36">
        <v>6.8177171051502228E-3</v>
      </c>
      <c r="DM36">
        <v>1.3067934196442366E-3</v>
      </c>
      <c r="DN36">
        <v>1.3483008660841733E-4</v>
      </c>
      <c r="DO36">
        <v>2.5320304557681084E-3</v>
      </c>
      <c r="DP36">
        <v>4.8034876817837358E-4</v>
      </c>
      <c r="DQ36">
        <v>8.2644459325820208E-4</v>
      </c>
    </row>
    <row r="37" spans="1:121" ht="16" x14ac:dyDescent="0.2">
      <c r="A37">
        <v>1999</v>
      </c>
      <c r="B37">
        <v>1</v>
      </c>
      <c r="C37">
        <v>1.1946192011237144E-2</v>
      </c>
      <c r="D37">
        <v>3.6346644163131714E-2</v>
      </c>
      <c r="E37">
        <v>2.1186359226703644E-2</v>
      </c>
      <c r="F37">
        <v>1.4345686882734299E-2</v>
      </c>
      <c r="G37">
        <v>3.5595033317804337E-2</v>
      </c>
      <c r="H37">
        <v>2.7636487036943436E-2</v>
      </c>
      <c r="I37">
        <v>0.10090810805559158</v>
      </c>
      <c r="J37">
        <v>0.10708355903625488</v>
      </c>
      <c r="K37">
        <v>0.58547323942184448</v>
      </c>
      <c r="L37">
        <v>5.9478703886270523E-2</v>
      </c>
      <c r="M37">
        <v>1.3293889351189137E-2</v>
      </c>
      <c r="N37">
        <v>1.4342597685754299E-2</v>
      </c>
      <c r="O37">
        <v>4.6004209667444229E-2</v>
      </c>
      <c r="P37">
        <v>1.3474495150148869E-2</v>
      </c>
      <c r="Q37">
        <v>0.84850108623504639</v>
      </c>
      <c r="R37">
        <v>1.1474254541099072E-2</v>
      </c>
      <c r="S37">
        <v>3.4910760819911957E-2</v>
      </c>
      <c r="T37">
        <v>2.0814612507820129E-2</v>
      </c>
      <c r="U37">
        <v>2.4709336459636688E-2</v>
      </c>
      <c r="V37">
        <v>3.1871199607849121E-2</v>
      </c>
      <c r="W37">
        <v>2.5607189163565636E-2</v>
      </c>
      <c r="X37">
        <v>9.5655195415019989E-2</v>
      </c>
      <c r="Y37">
        <v>7.8441038727760315E-2</v>
      </c>
      <c r="Z37">
        <v>0.47209790349006653</v>
      </c>
      <c r="AA37">
        <v>5.2919581532478333E-2</v>
      </c>
      <c r="AB37">
        <v>1.1436404660344124E-2</v>
      </c>
      <c r="AC37">
        <v>1.4170784503221512E-2</v>
      </c>
      <c r="AD37">
        <v>3.9628986269235611E-2</v>
      </c>
      <c r="AE37">
        <v>1.3290595263242722E-2</v>
      </c>
      <c r="AF37">
        <v>0.42097225785255432</v>
      </c>
      <c r="AG37">
        <v>9.2821177095174789E-3</v>
      </c>
      <c r="AH37">
        <v>2.8241116553544998E-2</v>
      </c>
      <c r="AI37">
        <v>1.871565543115139E-2</v>
      </c>
      <c r="AJ37">
        <v>2.5583565235137939E-2</v>
      </c>
      <c r="AK37">
        <v>1.9255492836236954E-2</v>
      </c>
      <c r="AL37">
        <v>2.0675867795944214E-2</v>
      </c>
      <c r="AM37">
        <v>4.9147766083478928E-2</v>
      </c>
      <c r="AN37">
        <v>3.4851390868425369E-2</v>
      </c>
      <c r="AO37">
        <v>0.17672939598560333</v>
      </c>
      <c r="AP37">
        <v>3.8489881902933121E-2</v>
      </c>
      <c r="AQ37">
        <v>7.5225364416837692E-3</v>
      </c>
      <c r="AR37">
        <v>1.3153331354260445E-2</v>
      </c>
      <c r="AS37">
        <v>2.6308676227927208E-2</v>
      </c>
      <c r="AT37">
        <v>1.2181205675005913E-2</v>
      </c>
      <c r="AU37">
        <v>0.31401240825653076</v>
      </c>
      <c r="AV37">
        <v>8.2023479044437408E-3</v>
      </c>
      <c r="AW37">
        <v>2.4955885484814644E-2</v>
      </c>
      <c r="AX37">
        <v>1.7408654093742371E-2</v>
      </c>
      <c r="AY37">
        <v>2.2700021043419838E-2</v>
      </c>
      <c r="AZ37">
        <v>1.4161438681185246E-2</v>
      </c>
      <c r="BA37">
        <v>1.8442146480083466E-2</v>
      </c>
      <c r="BB37">
        <v>3.4011881798505783E-2</v>
      </c>
      <c r="BC37">
        <v>2.3155923932790756E-2</v>
      </c>
      <c r="BD37">
        <v>0.11846648901700974</v>
      </c>
      <c r="BE37">
        <v>3.2507609575986862E-2</v>
      </c>
      <c r="BF37">
        <v>5.939070601016283E-3</v>
      </c>
      <c r="BG37">
        <v>1.2503075413405895E-2</v>
      </c>
      <c r="BH37">
        <v>2.089318074285984E-2</v>
      </c>
      <c r="BI37">
        <v>1.1614428833127022E-2</v>
      </c>
      <c r="BJ37">
        <v>0.16582681238651276</v>
      </c>
      <c r="BK37">
        <v>5.9604463167488575E-3</v>
      </c>
      <c r="BL37">
        <v>1.8134834244847298E-2</v>
      </c>
      <c r="BM37">
        <v>1.3707403093576431E-2</v>
      </c>
      <c r="BN37">
        <v>1.5554145909845829E-2</v>
      </c>
      <c r="BO37">
        <v>6.5567540004849434E-3</v>
      </c>
      <c r="BP37">
        <v>1.2518362142145634E-2</v>
      </c>
      <c r="BQ37">
        <v>1.2993244454264641E-2</v>
      </c>
      <c r="BR37">
        <v>7.8018279746174812E-3</v>
      </c>
      <c r="BS37">
        <v>5.4382584989070892E-2</v>
      </c>
      <c r="BT37">
        <v>1.8217206001281738E-2</v>
      </c>
      <c r="BU37">
        <v>2.6862339582294226E-3</v>
      </c>
      <c r="BV37">
        <v>9.8321288824081421E-3</v>
      </c>
      <c r="BW37">
        <v>9.5829702913761139E-3</v>
      </c>
      <c r="BX37">
        <v>8.6342357099056244E-3</v>
      </c>
      <c r="BY37">
        <v>0.12781225144863129</v>
      </c>
      <c r="BZ37">
        <v>5.1885624416172504E-3</v>
      </c>
      <c r="CA37">
        <v>1.578635536134243E-2</v>
      </c>
      <c r="CB37">
        <v>1.1942264623939991E-2</v>
      </c>
      <c r="CC37">
        <v>1.30113884806633E-2</v>
      </c>
      <c r="CD37">
        <v>4.5476113446056843E-3</v>
      </c>
      <c r="CE37">
        <v>1.0083010420203209E-2</v>
      </c>
      <c r="CF37">
        <v>8.8306162506341934E-3</v>
      </c>
      <c r="CG37">
        <v>5.0838044844567776E-3</v>
      </c>
      <c r="CH37">
        <v>4.0289338678121567E-2</v>
      </c>
      <c r="CI37">
        <v>1.3049292378127575E-2</v>
      </c>
      <c r="CJ37">
        <v>1.7022967804223299E-3</v>
      </c>
      <c r="CK37">
        <v>8.3807138726115227E-3</v>
      </c>
      <c r="CL37">
        <v>6.1064655892550945E-3</v>
      </c>
      <c r="CM37">
        <v>6.9428272545337677E-3</v>
      </c>
      <c r="CN37">
        <v>7.1235455572605133E-2</v>
      </c>
      <c r="CO37">
        <v>3.6914211232215166E-3</v>
      </c>
      <c r="CP37">
        <v>1.1231257580220699E-2</v>
      </c>
      <c r="CQ37">
        <v>7.7775362879037857E-3</v>
      </c>
      <c r="CR37">
        <v>8.3406697958707809E-3</v>
      </c>
      <c r="CS37">
        <v>1.8802189733833075E-3</v>
      </c>
      <c r="CT37">
        <v>5.9786667115986347E-3</v>
      </c>
      <c r="CU37">
        <v>3.4470062237232924E-3</v>
      </c>
      <c r="CV37">
        <v>1.6652530757710338E-3</v>
      </c>
      <c r="CW37">
        <v>2.1685684099793434E-2</v>
      </c>
      <c r="CX37">
        <v>5.5377385579049587E-3</v>
      </c>
      <c r="CY37">
        <v>5.8546819491311908E-4</v>
      </c>
      <c r="CZ37">
        <v>5.3931986913084984E-3</v>
      </c>
      <c r="DA37">
        <v>2.1179858595132828E-3</v>
      </c>
      <c r="DB37">
        <v>3.4197524655610323E-3</v>
      </c>
      <c r="DC37">
        <v>3.0836878344416618E-2</v>
      </c>
      <c r="DD37">
        <v>2.2214127238839865E-3</v>
      </c>
      <c r="DE37">
        <v>6.7587140947580338E-3</v>
      </c>
      <c r="DF37">
        <v>3.0647998210042715E-3</v>
      </c>
      <c r="DG37">
        <v>3.6348009016364813E-3</v>
      </c>
      <c r="DH37">
        <v>3.9237667806446552E-4</v>
      </c>
      <c r="DI37">
        <v>3.0212330166250467E-3</v>
      </c>
      <c r="DJ37">
        <v>1.0718039702624083E-3</v>
      </c>
      <c r="DK37">
        <v>4.3878733413293958E-4</v>
      </c>
      <c r="DL37">
        <v>8.626486174762249E-3</v>
      </c>
      <c r="DM37">
        <v>1.6064633382484317E-3</v>
      </c>
      <c r="DN37">
        <v>1.9695682567544281E-4</v>
      </c>
      <c r="DO37">
        <v>2.8242759872227907E-3</v>
      </c>
      <c r="DP37">
        <v>7.1584380930289626E-4</v>
      </c>
      <c r="DQ37">
        <v>8.9061952894553542E-4</v>
      </c>
    </row>
    <row r="38" spans="1:121" ht="16" x14ac:dyDescent="0.2">
      <c r="A38">
        <v>2000</v>
      </c>
      <c r="B38">
        <v>1</v>
      </c>
      <c r="C38">
        <v>1.1651469394564629E-2</v>
      </c>
      <c r="D38">
        <v>2.9628325253725052E-2</v>
      </c>
      <c r="E38">
        <v>2.2428266704082489E-2</v>
      </c>
      <c r="F38">
        <v>1.63112822920084E-2</v>
      </c>
      <c r="G38">
        <v>3.4023929387331009E-2</v>
      </c>
      <c r="H38">
        <v>2.8482969850301743E-2</v>
      </c>
      <c r="I38">
        <v>9.8292805254459381E-2</v>
      </c>
      <c r="J38">
        <v>0.1063852533698082</v>
      </c>
      <c r="K38">
        <v>0.59294027090072632</v>
      </c>
      <c r="L38">
        <v>5.9855427592992783E-2</v>
      </c>
      <c r="M38">
        <v>1.3217671774327755E-2</v>
      </c>
      <c r="N38">
        <v>1.5265298075973988E-2</v>
      </c>
      <c r="O38">
        <v>4.5848768204450607E-2</v>
      </c>
      <c r="P38">
        <v>1.4006658457219601E-2</v>
      </c>
      <c r="Q38">
        <v>0.84960019588470459</v>
      </c>
      <c r="R38">
        <v>1.1208361946046352E-2</v>
      </c>
      <c r="S38">
        <v>2.8501555323600769E-2</v>
      </c>
      <c r="T38">
        <v>2.2081300616264343E-2</v>
      </c>
      <c r="U38">
        <v>2.6742786169052124E-2</v>
      </c>
      <c r="V38">
        <v>3.0318291857838631E-2</v>
      </c>
      <c r="W38">
        <v>2.6456523686647415E-2</v>
      </c>
      <c r="X38">
        <v>9.3002960085868835E-2</v>
      </c>
      <c r="Y38">
        <v>7.8833326697349548E-2</v>
      </c>
      <c r="Z38">
        <v>0.47912120819091797</v>
      </c>
      <c r="AA38">
        <v>5.3333871066570282E-2</v>
      </c>
      <c r="AB38">
        <v>1.1377015151083469E-2</v>
      </c>
      <c r="AC38">
        <v>1.5079508535563946E-2</v>
      </c>
      <c r="AD38">
        <v>3.9519447833299637E-2</v>
      </c>
      <c r="AE38">
        <v>1.3814423233270645E-2</v>
      </c>
      <c r="AF38">
        <v>0.42654019594192505</v>
      </c>
      <c r="AG38">
        <v>9.235885925590992E-3</v>
      </c>
      <c r="AH38">
        <v>2.3485779762268066E-2</v>
      </c>
      <c r="AI38">
        <v>1.9928287714719772E-2</v>
      </c>
      <c r="AJ38">
        <v>2.7502298355102539E-2</v>
      </c>
      <c r="AK38">
        <v>1.8078502267599106E-2</v>
      </c>
      <c r="AL38">
        <v>2.152496762573719E-2</v>
      </c>
      <c r="AM38">
        <v>4.7781161963939667E-2</v>
      </c>
      <c r="AN38">
        <v>3.4657940268516541E-2</v>
      </c>
      <c r="AO38">
        <v>0.18549339473247528</v>
      </c>
      <c r="AP38">
        <v>3.8851980119943619E-2</v>
      </c>
      <c r="AQ38">
        <v>7.4422177858650684E-3</v>
      </c>
      <c r="AR38">
        <v>1.4082749374210835E-2</v>
      </c>
      <c r="AS38">
        <v>2.6097575202584267E-2</v>
      </c>
      <c r="AT38">
        <v>1.2754404917359352E-2</v>
      </c>
      <c r="AU38">
        <v>0.32002332806587219</v>
      </c>
      <c r="AV38">
        <v>8.2471612840890884E-3</v>
      </c>
      <c r="AW38">
        <v>2.0971566438674927E-2</v>
      </c>
      <c r="AX38">
        <v>1.8466616049408913E-2</v>
      </c>
      <c r="AY38">
        <v>2.4512402713298798E-2</v>
      </c>
      <c r="AZ38">
        <v>1.322979386895895E-2</v>
      </c>
      <c r="BA38">
        <v>1.9440107047557831E-2</v>
      </c>
      <c r="BB38">
        <v>3.2889273017644882E-2</v>
      </c>
      <c r="BC38">
        <v>2.2919340059161186E-2</v>
      </c>
      <c r="BD38">
        <v>0.12582531571388245</v>
      </c>
      <c r="BE38">
        <v>3.3521760255098343E-2</v>
      </c>
      <c r="BF38">
        <v>6.0865134000778198E-3</v>
      </c>
      <c r="BG38">
        <v>1.3353592716157436E-2</v>
      </c>
      <c r="BH38">
        <v>2.1457759663462639E-2</v>
      </c>
      <c r="BI38">
        <v>1.2064000591635704E-2</v>
      </c>
      <c r="BJ38">
        <v>0.17282900214195251</v>
      </c>
      <c r="BK38">
        <v>6.2117846682667732E-3</v>
      </c>
      <c r="BL38">
        <v>1.5795841813087463E-2</v>
      </c>
      <c r="BM38">
        <v>1.4395988546311855E-2</v>
      </c>
      <c r="BN38">
        <v>1.6921496018767357E-2</v>
      </c>
      <c r="BO38">
        <v>5.9353429824113846E-3</v>
      </c>
      <c r="BP38">
        <v>1.3393254019320011E-2</v>
      </c>
      <c r="BQ38">
        <v>1.2855237349867821E-2</v>
      </c>
      <c r="BR38">
        <v>7.7778142876923084E-3</v>
      </c>
      <c r="BS38">
        <v>6.022186204791069E-2</v>
      </c>
      <c r="BT38">
        <v>1.9320381805300713E-2</v>
      </c>
      <c r="BU38">
        <v>2.8069419786334038E-3</v>
      </c>
      <c r="BV38">
        <v>1.0586311109364033E-2</v>
      </c>
      <c r="BW38">
        <v>1.0040708817541599E-2</v>
      </c>
      <c r="BX38">
        <v>9.2796729877591133E-3</v>
      </c>
      <c r="BY38">
        <v>0.13452547788619995</v>
      </c>
      <c r="BZ38">
        <v>5.4750125855207443E-3</v>
      </c>
      <c r="CA38">
        <v>1.3922317884862423E-2</v>
      </c>
      <c r="CB38">
        <v>1.2681061401963234E-2</v>
      </c>
      <c r="CC38">
        <v>1.4334033243358135E-2</v>
      </c>
      <c r="CD38">
        <v>4.0387734770774841E-3</v>
      </c>
      <c r="CE38">
        <v>1.0762625373899937E-2</v>
      </c>
      <c r="CF38">
        <v>8.6827287450432777E-3</v>
      </c>
      <c r="CG38">
        <v>4.8987288028001785E-3</v>
      </c>
      <c r="CH38">
        <v>4.5836679637432098E-2</v>
      </c>
      <c r="CI38">
        <v>1.3893518596887589E-2</v>
      </c>
      <c r="CJ38">
        <v>1.7726601799950004E-3</v>
      </c>
      <c r="CK38">
        <v>8.9899655431509018E-3</v>
      </c>
      <c r="CL38">
        <v>6.3744112849235535E-3</v>
      </c>
      <c r="CM38">
        <v>7.519107311964035E-3</v>
      </c>
      <c r="CN38">
        <v>7.6905190944671631E-2</v>
      </c>
      <c r="CO38">
        <v>4.0936009027063847E-3</v>
      </c>
      <c r="CP38">
        <v>1.0409548878669739E-2</v>
      </c>
      <c r="CQ38">
        <v>8.1483172252774239E-3</v>
      </c>
      <c r="CR38">
        <v>9.2045264318585396E-3</v>
      </c>
      <c r="CS38">
        <v>1.5805506845936179E-3</v>
      </c>
      <c r="CT38">
        <v>6.3740476034581661E-3</v>
      </c>
      <c r="CU38">
        <v>3.5703990142792463E-3</v>
      </c>
      <c r="CV38">
        <v>1.6214431961998343E-3</v>
      </c>
      <c r="CW38">
        <v>2.582213468849659E-2</v>
      </c>
      <c r="CX38">
        <v>6.0806204564869404E-3</v>
      </c>
      <c r="CY38">
        <v>6.3041807152330875E-4</v>
      </c>
      <c r="CZ38">
        <v>5.743629764765501E-3</v>
      </c>
      <c r="DA38">
        <v>2.2866255603730679E-3</v>
      </c>
      <c r="DB38">
        <v>3.7939948961138725E-3</v>
      </c>
      <c r="DC38">
        <v>3.4238971769809723E-2</v>
      </c>
      <c r="DD38">
        <v>2.623699838295579E-3</v>
      </c>
      <c r="DE38">
        <v>6.6717620939016342E-3</v>
      </c>
      <c r="DF38">
        <v>3.3122203312814236E-3</v>
      </c>
      <c r="DG38">
        <v>4.0298812091350555E-3</v>
      </c>
      <c r="DH38">
        <v>2.7274142485111952E-4</v>
      </c>
      <c r="DI38">
        <v>3.1103314831852913E-3</v>
      </c>
      <c r="DJ38">
        <v>1.2605049414560199E-3</v>
      </c>
      <c r="DK38">
        <v>5.0627323798835278E-4</v>
      </c>
      <c r="DL38">
        <v>1.0596411302685738E-2</v>
      </c>
      <c r="DM38">
        <v>1.8551447428762913E-3</v>
      </c>
      <c r="DN38">
        <v>2.2396787244360894E-4</v>
      </c>
      <c r="DO38">
        <v>2.8863637708127499E-3</v>
      </c>
      <c r="DP38">
        <v>8.1658299313858151E-4</v>
      </c>
      <c r="DQ38">
        <v>1.0385616915300488E-3</v>
      </c>
    </row>
    <row r="39" spans="1:121" ht="16" x14ac:dyDescent="0.2">
      <c r="A39">
        <v>2001</v>
      </c>
      <c r="B39">
        <v>1</v>
      </c>
      <c r="C39">
        <v>9.770495817065239E-3</v>
      </c>
      <c r="D39">
        <v>2.744901180267334E-2</v>
      </c>
      <c r="E39">
        <v>2.1774446591734886E-2</v>
      </c>
      <c r="F39">
        <v>1.7011269927024841E-2</v>
      </c>
      <c r="G39">
        <v>3.5482838749885559E-2</v>
      </c>
      <c r="H39">
        <v>3.1331706792116165E-2</v>
      </c>
      <c r="I39">
        <v>9.406726062297821E-2</v>
      </c>
      <c r="J39">
        <v>0.10812189429998398</v>
      </c>
      <c r="K39">
        <v>0.59153366088867188</v>
      </c>
      <c r="L39">
        <v>6.3457392156124115E-2</v>
      </c>
      <c r="M39">
        <v>1.3634794391691685E-2</v>
      </c>
      <c r="N39">
        <v>1.7696913331747055E-2</v>
      </c>
      <c r="O39">
        <v>4.7522604465484619E-2</v>
      </c>
      <c r="P39">
        <v>1.5934789553284645E-2</v>
      </c>
      <c r="Q39">
        <v>0.84712940454483032</v>
      </c>
      <c r="R39">
        <v>9.4190603122115135E-3</v>
      </c>
      <c r="S39">
        <v>2.646169625222683E-2</v>
      </c>
      <c r="T39">
        <v>2.1370286121964455E-2</v>
      </c>
      <c r="U39">
        <v>2.730698324739933E-2</v>
      </c>
      <c r="V39">
        <v>3.1577136367559433E-2</v>
      </c>
      <c r="W39">
        <v>2.9197376221418381E-2</v>
      </c>
      <c r="X39">
        <v>8.8697493076324463E-2</v>
      </c>
      <c r="Y39">
        <v>7.9467855393886566E-2</v>
      </c>
      <c r="Z39">
        <v>0.47707036137580872</v>
      </c>
      <c r="AA39">
        <v>5.6561153382062912E-2</v>
      </c>
      <c r="AB39">
        <v>1.1701974086463451E-2</v>
      </c>
      <c r="AC39">
        <v>1.7495403066277504E-2</v>
      </c>
      <c r="AD39">
        <v>4.0835525840520859E-2</v>
      </c>
      <c r="AE39">
        <v>1.5725625678896904E-2</v>
      </c>
      <c r="AF39">
        <v>0.41809582710266113</v>
      </c>
      <c r="AG39">
        <v>7.7635273337364197E-3</v>
      </c>
      <c r="AH39">
        <v>2.1810678765177727E-2</v>
      </c>
      <c r="AI39">
        <v>1.9104814156889915E-2</v>
      </c>
      <c r="AJ39">
        <v>2.8152002021670341E-2</v>
      </c>
      <c r="AK39">
        <v>1.8668521195650101E-2</v>
      </c>
      <c r="AL39">
        <v>2.4168100208044052E-2</v>
      </c>
      <c r="AM39">
        <v>4.4333547353744507E-2</v>
      </c>
      <c r="AN39">
        <v>3.3664233982563019E-2</v>
      </c>
      <c r="AO39">
        <v>0.178739994764328</v>
      </c>
      <c r="AP39">
        <v>4.16904017329216E-2</v>
      </c>
      <c r="AQ39">
        <v>7.7057764865458012E-3</v>
      </c>
      <c r="AR39">
        <v>1.6462324187159538E-2</v>
      </c>
      <c r="AS39">
        <v>2.7119643986225128E-2</v>
      </c>
      <c r="AT39">
        <v>1.4570756815373898E-2</v>
      </c>
      <c r="AU39">
        <v>0.31131958961486816</v>
      </c>
      <c r="AV39">
        <v>6.9913766346871853E-3</v>
      </c>
      <c r="AW39">
        <v>1.9641416147351265E-2</v>
      </c>
      <c r="AX39">
        <v>1.7746515572071075E-2</v>
      </c>
      <c r="AY39">
        <v>2.5472071021795273E-2</v>
      </c>
      <c r="AZ39">
        <v>1.3947328552603722E-2</v>
      </c>
      <c r="BA39">
        <v>2.2003838792443275E-2</v>
      </c>
      <c r="BB39">
        <v>2.9825516045093536E-2</v>
      </c>
      <c r="BC39">
        <v>2.1746760234236717E-2</v>
      </c>
      <c r="BD39">
        <v>0.11814100295305252</v>
      </c>
      <c r="BE39">
        <v>3.5803753882646561E-2</v>
      </c>
      <c r="BF39">
        <v>6.1889323405921459E-3</v>
      </c>
      <c r="BG39">
        <v>1.5814905986189842E-2</v>
      </c>
      <c r="BH39">
        <v>2.1897219121456146E-2</v>
      </c>
      <c r="BI39">
        <v>1.390653382986784E-2</v>
      </c>
      <c r="BJ39">
        <v>0.16502152383327484</v>
      </c>
      <c r="BK39">
        <v>5.2870316430926323E-3</v>
      </c>
      <c r="BL39">
        <v>1.4853267930448055E-2</v>
      </c>
      <c r="BM39">
        <v>1.3763541355729103E-2</v>
      </c>
      <c r="BN39">
        <v>1.7819367349147797E-2</v>
      </c>
      <c r="BO39">
        <v>6.605297327041626E-3</v>
      </c>
      <c r="BP39">
        <v>1.5847338363528252E-2</v>
      </c>
      <c r="BQ39">
        <v>1.0976322926580906E-2</v>
      </c>
      <c r="BR39">
        <v>7.0093772374093533E-3</v>
      </c>
      <c r="BS39">
        <v>5.1530033349990845E-2</v>
      </c>
      <c r="BT39">
        <v>2.1329948678612709E-2</v>
      </c>
      <c r="BU39">
        <v>2.912348136305809E-3</v>
      </c>
      <c r="BV39">
        <v>1.2934990227222443E-2</v>
      </c>
      <c r="BW39">
        <v>1.0450827889144421E-2</v>
      </c>
      <c r="BX39">
        <v>1.0879121720790863E-2</v>
      </c>
      <c r="BY39">
        <v>0.12759776413440704</v>
      </c>
      <c r="BZ39">
        <v>4.6713878400623798E-3</v>
      </c>
      <c r="CA39">
        <v>1.3123692013323307E-2</v>
      </c>
      <c r="CB39">
        <v>1.2032329104840755E-2</v>
      </c>
      <c r="CC39">
        <v>1.5182821080088615E-2</v>
      </c>
      <c r="CD39">
        <v>4.6892017126083374E-3</v>
      </c>
      <c r="CE39">
        <v>1.3122334145009518E-2</v>
      </c>
      <c r="CF39">
        <v>7.1875439025461674E-3</v>
      </c>
      <c r="CG39">
        <v>4.3186554685235023E-3</v>
      </c>
      <c r="CH39">
        <v>3.783610463142395E-2</v>
      </c>
      <c r="CI39">
        <v>1.5433693304657936E-2</v>
      </c>
      <c r="CJ39">
        <v>1.8188278190791607E-3</v>
      </c>
      <c r="CK39">
        <v>1.130350586026907E-2</v>
      </c>
      <c r="CL39">
        <v>6.5615461207926273E-3</v>
      </c>
      <c r="CM39">
        <v>8.8721467182040215E-3</v>
      </c>
      <c r="CN39">
        <v>7.1168482303619385E-2</v>
      </c>
      <c r="CO39">
        <v>3.4286908339709044E-3</v>
      </c>
      <c r="CP39">
        <v>9.6324868500232697E-3</v>
      </c>
      <c r="CQ39">
        <v>7.6634632423520088E-3</v>
      </c>
      <c r="CR39">
        <v>9.9642286077141762E-3</v>
      </c>
      <c r="CS39">
        <v>2.0576869137585163E-3</v>
      </c>
      <c r="CT39">
        <v>8.288889192044735E-3</v>
      </c>
      <c r="CU39">
        <v>2.7704108506441116E-3</v>
      </c>
      <c r="CV39">
        <v>1.4141572173684835E-3</v>
      </c>
      <c r="CW39">
        <v>1.9097594544291496E-2</v>
      </c>
      <c r="CX39">
        <v>6.8508768454194069E-3</v>
      </c>
      <c r="CY39">
        <v>6.3521490665152669E-4</v>
      </c>
      <c r="CZ39">
        <v>7.6536745764315128E-3</v>
      </c>
      <c r="DA39">
        <v>2.3097859229892492E-3</v>
      </c>
      <c r="DB39">
        <v>4.541090689599514E-3</v>
      </c>
      <c r="DC39">
        <v>3.0692368745803833E-2</v>
      </c>
      <c r="DD39">
        <v>2.1049829665571451E-3</v>
      </c>
      <c r="DE39">
        <v>5.9136920608580112E-3</v>
      </c>
      <c r="DF39">
        <v>3.1393643002957106E-3</v>
      </c>
      <c r="DG39">
        <v>4.7237938269972801E-3</v>
      </c>
      <c r="DH39">
        <v>5.356866167858243E-4</v>
      </c>
      <c r="DI39">
        <v>4.1524916887283325E-3</v>
      </c>
      <c r="DJ39">
        <v>7.6172646367922425E-4</v>
      </c>
      <c r="DK39">
        <v>3.19512007990852E-4</v>
      </c>
      <c r="DL39">
        <v>7.068293634802103E-3</v>
      </c>
      <c r="DM39">
        <v>1.9728252664208412E-3</v>
      </c>
      <c r="DN39">
        <v>2.1166821534279734E-4</v>
      </c>
      <c r="DO39">
        <v>3.9408234879374504E-3</v>
      </c>
      <c r="DP39">
        <v>7.7269435860216618E-4</v>
      </c>
      <c r="DQ39">
        <v>1.2001310242339969E-3</v>
      </c>
    </row>
    <row r="40" spans="1:121" ht="16" x14ac:dyDescent="0.2">
      <c r="A40">
        <v>2002</v>
      </c>
      <c r="B40">
        <v>1</v>
      </c>
      <c r="C40">
        <v>1.034938357770443E-2</v>
      </c>
      <c r="D40">
        <v>3.1457871198654175E-2</v>
      </c>
      <c r="E40">
        <v>2.1316830068826675E-2</v>
      </c>
      <c r="F40">
        <v>1.3356081210076809E-2</v>
      </c>
      <c r="G40">
        <v>3.7237066775560379E-2</v>
      </c>
      <c r="H40">
        <v>3.2618612051010132E-2</v>
      </c>
      <c r="I40">
        <v>9.7411014139652252E-2</v>
      </c>
      <c r="J40">
        <v>0.11258166283369064</v>
      </c>
      <c r="K40">
        <v>0.57946771383285522</v>
      </c>
      <c r="L40">
        <v>6.4203768968582153E-2</v>
      </c>
      <c r="M40">
        <v>1.4145168475806713E-2</v>
      </c>
      <c r="N40">
        <v>1.8473442643880844E-2</v>
      </c>
      <c r="O40">
        <v>4.7753762453794479E-2</v>
      </c>
      <c r="P40">
        <v>1.6450006514787674E-2</v>
      </c>
      <c r="Q40">
        <v>0.84648764133453369</v>
      </c>
      <c r="R40">
        <v>9.9642258137464523E-3</v>
      </c>
      <c r="S40">
        <v>3.0287150293588638E-2</v>
      </c>
      <c r="T40">
        <v>2.0821698009967804E-2</v>
      </c>
      <c r="U40">
        <v>2.2789062932133675E-2</v>
      </c>
      <c r="V40">
        <v>3.3152371644973755E-2</v>
      </c>
      <c r="W40">
        <v>3.0407674610614777E-2</v>
      </c>
      <c r="X40">
        <v>9.1752536594867706E-2</v>
      </c>
      <c r="Y40">
        <v>8.1892445683479309E-2</v>
      </c>
      <c r="Z40">
        <v>0.46824759244918823</v>
      </c>
      <c r="AA40">
        <v>5.7172875851392746E-2</v>
      </c>
      <c r="AB40">
        <v>1.2101732194423676E-2</v>
      </c>
      <c r="AC40">
        <v>1.8305942416191101E-2</v>
      </c>
      <c r="AD40">
        <v>4.0901068598031998E-2</v>
      </c>
      <c r="AE40">
        <v>1.6271807253360748E-2</v>
      </c>
      <c r="AF40">
        <v>0.41386851668357849</v>
      </c>
      <c r="AG40">
        <v>8.115813136100769E-3</v>
      </c>
      <c r="AH40">
        <v>2.4668734520673752E-2</v>
      </c>
      <c r="AI40">
        <v>1.8624203279614449E-2</v>
      </c>
      <c r="AJ40">
        <v>2.4728724732995033E-2</v>
      </c>
      <c r="AK40">
        <v>1.9724646583199501E-2</v>
      </c>
      <c r="AL40">
        <v>2.5191612541675568E-2</v>
      </c>
      <c r="AM40">
        <v>4.5780088752508163E-2</v>
      </c>
      <c r="AN40">
        <v>3.4445609897375107E-2</v>
      </c>
      <c r="AO40">
        <v>0.17029030621051788</v>
      </c>
      <c r="AP40">
        <v>4.2298771440982819E-2</v>
      </c>
      <c r="AQ40">
        <v>7.9656653106212616E-3</v>
      </c>
      <c r="AR40">
        <v>1.7225947231054306E-2</v>
      </c>
      <c r="AS40">
        <v>2.7148552238941193E-2</v>
      </c>
      <c r="AT40">
        <v>1.5150221064686775E-2</v>
      </c>
      <c r="AU40">
        <v>0.3063315749168396</v>
      </c>
      <c r="AV40">
        <v>7.326063234359026E-3</v>
      </c>
      <c r="AW40">
        <v>2.2268220782279968E-2</v>
      </c>
      <c r="AX40">
        <v>1.7240239307284355E-2</v>
      </c>
      <c r="AY40">
        <v>2.2981859743595123E-2</v>
      </c>
      <c r="AZ40">
        <v>1.4687874354422092E-2</v>
      </c>
      <c r="BA40">
        <v>2.3091070353984833E-2</v>
      </c>
      <c r="BB40">
        <v>3.063611127436161E-2</v>
      </c>
      <c r="BC40">
        <v>2.2306952625513077E-2</v>
      </c>
      <c r="BD40">
        <v>0.10902585834264755</v>
      </c>
      <c r="BE40">
        <v>3.6767318844795227E-2</v>
      </c>
      <c r="BF40">
        <v>6.4984690397977829E-3</v>
      </c>
      <c r="BG40">
        <v>1.6592603176832199E-2</v>
      </c>
      <c r="BH40">
        <v>2.2257158532738686E-2</v>
      </c>
      <c r="BI40">
        <v>1.4510160312056541E-2</v>
      </c>
      <c r="BJ40">
        <v>0.15994501113891602</v>
      </c>
      <c r="BK40">
        <v>5.4435622878372669E-3</v>
      </c>
      <c r="BL40">
        <v>1.6546191647648811E-2</v>
      </c>
      <c r="BM40">
        <v>1.3477427884936333E-2</v>
      </c>
      <c r="BN40">
        <v>1.6246393322944641E-2</v>
      </c>
      <c r="BO40">
        <v>6.8035293370485306E-3</v>
      </c>
      <c r="BP40">
        <v>1.6873907297849655E-2</v>
      </c>
      <c r="BQ40">
        <v>1.0642196983098984E-2</v>
      </c>
      <c r="BR40">
        <v>6.7291688174009323E-3</v>
      </c>
      <c r="BS40">
        <v>4.5014180243015289E-2</v>
      </c>
      <c r="BT40">
        <v>2.2168461233377457E-2</v>
      </c>
      <c r="BU40">
        <v>3.0629395041614771E-3</v>
      </c>
      <c r="BV40">
        <v>1.3810968026518822E-2</v>
      </c>
      <c r="BW40">
        <v>1.0637806728482246E-2</v>
      </c>
      <c r="BX40">
        <v>1.153065450489521E-2</v>
      </c>
      <c r="BY40">
        <v>0.12256457656621933</v>
      </c>
      <c r="BZ40">
        <v>4.8087500035762787E-3</v>
      </c>
      <c r="CA40">
        <v>1.4616623520851135E-2</v>
      </c>
      <c r="CB40">
        <v>1.1736582964658737E-2</v>
      </c>
      <c r="CC40">
        <v>1.3784769922494888E-2</v>
      </c>
      <c r="CD40">
        <v>4.8172455281019211E-3</v>
      </c>
      <c r="CE40">
        <v>1.4026873745024204E-2</v>
      </c>
      <c r="CF40">
        <v>6.666058674454689E-3</v>
      </c>
      <c r="CG40">
        <v>3.9301319047808647E-3</v>
      </c>
      <c r="CH40">
        <v>3.1938668340444565E-2</v>
      </c>
      <c r="CI40">
        <v>1.6238875687122345E-2</v>
      </c>
      <c r="CJ40">
        <v>1.9618233200162649E-3</v>
      </c>
      <c r="CK40">
        <v>1.2065050192177296E-2</v>
      </c>
      <c r="CL40">
        <v>6.8433196283876896E-3</v>
      </c>
      <c r="CM40">
        <v>9.3955565243959427E-3</v>
      </c>
      <c r="CN40">
        <v>6.7885681986808777E-2</v>
      </c>
      <c r="CO40">
        <v>3.5592583008110523E-3</v>
      </c>
      <c r="CP40">
        <v>1.0818682610988617E-2</v>
      </c>
      <c r="CQ40">
        <v>7.6683708466589451E-3</v>
      </c>
      <c r="CR40">
        <v>9.0426281094551086E-3</v>
      </c>
      <c r="CS40">
        <v>2.1927210036665201E-3</v>
      </c>
      <c r="CT40">
        <v>8.809470571577549E-3</v>
      </c>
      <c r="CU40">
        <v>2.4916182737797499E-3</v>
      </c>
      <c r="CV40">
        <v>1.2576340232044458E-3</v>
      </c>
      <c r="CW40">
        <v>1.503429003059864E-2</v>
      </c>
      <c r="CX40">
        <v>7.0110121741890907E-3</v>
      </c>
      <c r="CY40">
        <v>6.1475770780816674E-4</v>
      </c>
      <c r="CZ40">
        <v>8.1947129219770432E-3</v>
      </c>
      <c r="DA40">
        <v>2.1637794561684132E-3</v>
      </c>
      <c r="DB40">
        <v>4.8472327180206776E-3</v>
      </c>
      <c r="DC40">
        <v>2.9634511098265648E-2</v>
      </c>
      <c r="DD40">
        <v>2.2613964974880219E-3</v>
      </c>
      <c r="DE40">
        <v>6.8737156689167023E-3</v>
      </c>
      <c r="DF40">
        <v>3.4049851819872856E-3</v>
      </c>
      <c r="DG40">
        <v>4.2392490431666374E-3</v>
      </c>
      <c r="DH40">
        <v>6.1470991931855679E-4</v>
      </c>
      <c r="DI40">
        <v>4.6056117862462997E-3</v>
      </c>
      <c r="DJ40">
        <v>5.866131978109479E-4</v>
      </c>
      <c r="DK40">
        <v>2.315513847861439E-4</v>
      </c>
      <c r="DL40">
        <v>4.9797315150499344E-3</v>
      </c>
      <c r="DM40">
        <v>1.836947281844914E-3</v>
      </c>
      <c r="DN40">
        <v>1.6725224850233644E-4</v>
      </c>
      <c r="DO40">
        <v>4.4383592903614044E-3</v>
      </c>
      <c r="DP40">
        <v>5.9204472927376628E-4</v>
      </c>
      <c r="DQ40">
        <v>1.2449026107788086E-3</v>
      </c>
    </row>
    <row r="41" spans="1:121" ht="16" x14ac:dyDescent="0.2">
      <c r="A41">
        <v>2003</v>
      </c>
      <c r="B41">
        <v>1</v>
      </c>
      <c r="C41">
        <v>1.0526410304009914E-2</v>
      </c>
      <c r="D41">
        <v>3.3022694289684296E-2</v>
      </c>
      <c r="E41">
        <v>2.1679466590285301E-2</v>
      </c>
      <c r="F41">
        <v>1.2692904099822044E-2</v>
      </c>
      <c r="G41">
        <v>3.7954770028591156E-2</v>
      </c>
      <c r="H41">
        <v>3.3346258103847504E-2</v>
      </c>
      <c r="I41">
        <v>0.10034275054931641</v>
      </c>
      <c r="J41">
        <v>0.11525532603263855</v>
      </c>
      <c r="K41">
        <v>0.5716279149055481</v>
      </c>
      <c r="L41">
        <v>6.3551492989063263E-2</v>
      </c>
      <c r="M41">
        <v>1.3918567448854446E-2</v>
      </c>
      <c r="N41">
        <v>1.9427688792347908E-2</v>
      </c>
      <c r="O41">
        <v>4.6898107975721359E-2</v>
      </c>
      <c r="P41">
        <v>1.6653381288051605E-2</v>
      </c>
      <c r="Q41">
        <v>0.84923022985458374</v>
      </c>
      <c r="R41">
        <v>1.0191972367465496E-2</v>
      </c>
      <c r="S41">
        <v>3.1973518431186676E-2</v>
      </c>
      <c r="T41">
        <v>2.1250929683446884E-2</v>
      </c>
      <c r="U41">
        <v>2.1266540512442589E-2</v>
      </c>
      <c r="V41">
        <v>3.3789351582527161E-2</v>
      </c>
      <c r="W41">
        <v>3.1038101762533188E-2</v>
      </c>
      <c r="X41">
        <v>9.4780616462230682E-2</v>
      </c>
      <c r="Y41">
        <v>8.4090232849121094E-2</v>
      </c>
      <c r="Z41">
        <v>0.46454435586929321</v>
      </c>
      <c r="AA41">
        <v>5.6304588913917542E-2</v>
      </c>
      <c r="AB41">
        <v>1.1813327670097351E-2</v>
      </c>
      <c r="AC41">
        <v>1.9224774092435837E-2</v>
      </c>
      <c r="AD41">
        <v>3.983667865395546E-2</v>
      </c>
      <c r="AE41">
        <v>1.6467910259962082E-2</v>
      </c>
      <c r="AF41">
        <v>0.41474208235740662</v>
      </c>
      <c r="AG41">
        <v>8.5727181285619736E-3</v>
      </c>
      <c r="AH41">
        <v>2.6893710717558861E-2</v>
      </c>
      <c r="AI41">
        <v>1.8879303708672523E-2</v>
      </c>
      <c r="AJ41">
        <v>2.2896112874150276E-2</v>
      </c>
      <c r="AK41">
        <v>2.0137118175625801E-2</v>
      </c>
      <c r="AL41">
        <v>2.5884177535772324E-2</v>
      </c>
      <c r="AM41">
        <v>4.6190574765205383E-2</v>
      </c>
      <c r="AN41">
        <v>3.4335356205701828E-2</v>
      </c>
      <c r="AO41">
        <v>0.16924647986888885</v>
      </c>
      <c r="AP41">
        <v>4.1706539690494537E-2</v>
      </c>
      <c r="AQ41">
        <v>7.7389804646372795E-3</v>
      </c>
      <c r="AR41">
        <v>1.8145198002457619E-2</v>
      </c>
      <c r="AS41">
        <v>2.6321588084101677E-2</v>
      </c>
      <c r="AT41">
        <v>1.5384952537715435E-2</v>
      </c>
      <c r="AU41">
        <v>0.30692562460899353</v>
      </c>
      <c r="AV41">
        <v>7.7957557514309883E-3</v>
      </c>
      <c r="AW41">
        <v>2.4456281214952469E-2</v>
      </c>
      <c r="AX41">
        <v>1.7475346103310585E-2</v>
      </c>
      <c r="AY41">
        <v>2.11014524102211E-2</v>
      </c>
      <c r="AZ41">
        <v>1.4853617176413536E-2</v>
      </c>
      <c r="BA41">
        <v>2.3637687787413597E-2</v>
      </c>
      <c r="BB41">
        <v>3.0673056840896606E-2</v>
      </c>
      <c r="BC41">
        <v>2.1908912807703018E-2</v>
      </c>
      <c r="BD41">
        <v>0.10914769768714905</v>
      </c>
      <c r="BE41">
        <v>3.5875823348760605E-2</v>
      </c>
      <c r="BF41">
        <v>6.1739590018987656E-3</v>
      </c>
      <c r="BG41">
        <v>1.7463728785514832E-2</v>
      </c>
      <c r="BH41">
        <v>2.1111190319061279E-2</v>
      </c>
      <c r="BI41">
        <v>1.4764631167054176E-2</v>
      </c>
      <c r="BJ41">
        <v>0.16194610297679901</v>
      </c>
      <c r="BK41">
        <v>6.001131609082222E-3</v>
      </c>
      <c r="BL41">
        <v>1.8826315179467201E-2</v>
      </c>
      <c r="BM41">
        <v>1.3469069264829159E-2</v>
      </c>
      <c r="BN41">
        <v>1.5596023760735989E-2</v>
      </c>
      <c r="BO41">
        <v>6.7551927641034126E-3</v>
      </c>
      <c r="BP41">
        <v>1.7561707645654678E-2</v>
      </c>
      <c r="BQ41">
        <v>1.0646152310073376E-2</v>
      </c>
      <c r="BR41">
        <v>6.6943713463842869E-3</v>
      </c>
      <c r="BS41">
        <v>4.4484097510576248E-2</v>
      </c>
      <c r="BT41">
        <v>2.1912043914198875E-2</v>
      </c>
      <c r="BU41">
        <v>2.9348647221922874E-3</v>
      </c>
      <c r="BV41">
        <v>1.4626841992139816E-2</v>
      </c>
      <c r="BW41">
        <v>1.0186640545725822E-2</v>
      </c>
      <c r="BX41">
        <v>1.1725402437150478E-2</v>
      </c>
      <c r="BY41">
        <v>0.12485674023628235</v>
      </c>
      <c r="BZ41">
        <v>5.3064338862895966E-3</v>
      </c>
      <c r="CA41">
        <v>1.6646960750222206E-2</v>
      </c>
      <c r="CB41">
        <v>1.1747311800718307E-2</v>
      </c>
      <c r="CC41">
        <v>1.3264301232993603E-2</v>
      </c>
      <c r="CD41">
        <v>4.8059951514005661E-3</v>
      </c>
      <c r="CE41">
        <v>1.4673859812319279E-2</v>
      </c>
      <c r="CF41">
        <v>6.705066654831171E-3</v>
      </c>
      <c r="CG41">
        <v>3.9457106031477451E-3</v>
      </c>
      <c r="CH41">
        <v>3.1538017094135284E-2</v>
      </c>
      <c r="CI41">
        <v>1.6223082318902016E-2</v>
      </c>
      <c r="CJ41">
        <v>1.8920722650364041E-3</v>
      </c>
      <c r="CK41">
        <v>1.2781787663698196E-2</v>
      </c>
      <c r="CL41">
        <v>6.6017964854836464E-3</v>
      </c>
      <c r="CM41">
        <v>9.6212867647409439E-3</v>
      </c>
      <c r="CN41">
        <v>6.9981962442398071E-2</v>
      </c>
      <c r="CO41">
        <v>3.9525115862488747E-3</v>
      </c>
      <c r="CP41">
        <v>1.239953376352787E-2</v>
      </c>
      <c r="CQ41">
        <v>7.6974974945187569E-3</v>
      </c>
      <c r="CR41">
        <v>8.7978774681687355E-3</v>
      </c>
      <c r="CS41">
        <v>2.0068970043212175E-3</v>
      </c>
      <c r="CT41">
        <v>9.6197957172989845E-3</v>
      </c>
      <c r="CU41">
        <v>2.3995002266019583E-3</v>
      </c>
      <c r="CV41">
        <v>1.2131901457905769E-3</v>
      </c>
      <c r="CW41">
        <v>1.4702531509101391E-2</v>
      </c>
      <c r="CX41">
        <v>7.1926279924809933E-3</v>
      </c>
      <c r="CY41">
        <v>6.0556398238986731E-4</v>
      </c>
      <c r="CZ41">
        <v>9.0142311528325081E-3</v>
      </c>
      <c r="DA41">
        <v>2.1310357842594385E-3</v>
      </c>
      <c r="DB41">
        <v>5.0615924410521984E-3</v>
      </c>
      <c r="DC41">
        <v>3.1487219035625458E-2</v>
      </c>
      <c r="DD41">
        <v>2.5612637400627136E-3</v>
      </c>
      <c r="DE41">
        <v>8.0350115895271301E-3</v>
      </c>
      <c r="DF41">
        <v>3.4248137380927801E-3</v>
      </c>
      <c r="DG41">
        <v>4.2519429698586464E-3</v>
      </c>
      <c r="DH41">
        <v>5.1586923655122519E-4</v>
      </c>
      <c r="DI41">
        <v>5.0131678581237793E-3</v>
      </c>
      <c r="DJ41">
        <v>6.3086225418373942E-4</v>
      </c>
      <c r="DK41">
        <v>2.7111146482639015E-4</v>
      </c>
      <c r="DL41">
        <v>5.0093843601644039E-3</v>
      </c>
      <c r="DM41">
        <v>1.7737912712618709E-3</v>
      </c>
      <c r="DN41">
        <v>1.4347334217745811E-4</v>
      </c>
      <c r="DO41">
        <v>4.8696943558752537E-3</v>
      </c>
      <c r="DP41">
        <v>5.0768459914252162E-4</v>
      </c>
      <c r="DQ41">
        <v>1.2661066139116883E-3</v>
      </c>
    </row>
    <row r="42" spans="1:121" ht="16" x14ac:dyDescent="0.2">
      <c r="A42">
        <v>2004</v>
      </c>
      <c r="B42">
        <v>1</v>
      </c>
      <c r="C42">
        <v>1.3868286274373531E-2</v>
      </c>
      <c r="D42">
        <v>3.6518428474664688E-2</v>
      </c>
      <c r="E42">
        <v>2.4106632918119431E-2</v>
      </c>
      <c r="F42">
        <v>8.0502647906541824E-3</v>
      </c>
      <c r="G42">
        <v>3.7774581462144852E-2</v>
      </c>
      <c r="H42">
        <v>3.3833853900432587E-2</v>
      </c>
      <c r="I42">
        <v>0.10260923206806183</v>
      </c>
      <c r="J42">
        <v>0.11165879666805267</v>
      </c>
      <c r="K42">
        <v>0.5678972601890564</v>
      </c>
      <c r="L42">
        <v>6.368265300989151E-2</v>
      </c>
      <c r="M42">
        <v>1.3877465389668941E-2</v>
      </c>
      <c r="N42">
        <v>1.995638944208622E-2</v>
      </c>
      <c r="O42">
        <v>4.7068003565073013E-2</v>
      </c>
      <c r="P42">
        <v>1.6614647582173347E-2</v>
      </c>
      <c r="Q42">
        <v>0.85207420587539673</v>
      </c>
      <c r="R42">
        <v>1.3419599272310734E-2</v>
      </c>
      <c r="S42">
        <v>3.5336934030056E-2</v>
      </c>
      <c r="T42">
        <v>2.3600015789270401E-2</v>
      </c>
      <c r="U42">
        <v>1.6985626891255379E-2</v>
      </c>
      <c r="V42">
        <v>3.3775351941585541E-2</v>
      </c>
      <c r="W42">
        <v>3.155454620718956E-2</v>
      </c>
      <c r="X42">
        <v>9.6969231963157654E-2</v>
      </c>
      <c r="Y42">
        <v>8.2315966486930847E-2</v>
      </c>
      <c r="Z42">
        <v>0.46163356304168701</v>
      </c>
      <c r="AA42">
        <v>5.6483354419469833E-2</v>
      </c>
      <c r="AB42">
        <v>1.1793714016675949E-2</v>
      </c>
      <c r="AC42">
        <v>1.9760832190513611E-2</v>
      </c>
      <c r="AD42">
        <v>4.0045827627182007E-2</v>
      </c>
      <c r="AE42">
        <v>1.6437526792287827E-2</v>
      </c>
      <c r="AF42">
        <v>0.42228540778160095</v>
      </c>
      <c r="AG42">
        <v>1.1270193383097649E-2</v>
      </c>
      <c r="AH42">
        <v>2.9677044600248337E-2</v>
      </c>
      <c r="AI42">
        <v>2.1004844456911087E-2</v>
      </c>
      <c r="AJ42">
        <v>2.0191513001918793E-2</v>
      </c>
      <c r="AK42">
        <v>1.9902735948562622E-2</v>
      </c>
      <c r="AL42">
        <v>2.6245849207043648E-2</v>
      </c>
      <c r="AM42">
        <v>4.8022862523794174E-2</v>
      </c>
      <c r="AN42">
        <v>3.4431658685207367E-2</v>
      </c>
      <c r="AO42">
        <v>0.16991670429706573</v>
      </c>
      <c r="AP42">
        <v>4.1621997952461243E-2</v>
      </c>
      <c r="AQ42">
        <v>7.6715932227671146E-3</v>
      </c>
      <c r="AR42">
        <v>1.8574254587292671E-2</v>
      </c>
      <c r="AS42">
        <v>2.6292875409126282E-2</v>
      </c>
      <c r="AT42">
        <v>1.5329121612012386E-2</v>
      </c>
      <c r="AU42">
        <v>0.31504294276237488</v>
      </c>
      <c r="AV42">
        <v>1.0222416371107101E-2</v>
      </c>
      <c r="AW42">
        <v>2.691800519824028E-2</v>
      </c>
      <c r="AX42">
        <v>1.949848048388958E-2</v>
      </c>
      <c r="AY42">
        <v>1.8926080316305161E-2</v>
      </c>
      <c r="AZ42">
        <v>1.4311875216662884E-2</v>
      </c>
      <c r="BA42">
        <v>2.3806244134902954E-2</v>
      </c>
      <c r="BB42">
        <v>3.2481104135513306E-2</v>
      </c>
      <c r="BC42">
        <v>2.2406361997127533E-2</v>
      </c>
      <c r="BD42">
        <v>0.11069929599761963</v>
      </c>
      <c r="BE42">
        <v>3.5773079842329025E-2</v>
      </c>
      <c r="BF42">
        <v>6.139842327684164E-3</v>
      </c>
      <c r="BG42">
        <v>1.7666403204202652E-2</v>
      </c>
      <c r="BH42">
        <v>2.116091363132E-2</v>
      </c>
      <c r="BI42">
        <v>1.46121671423316E-2</v>
      </c>
      <c r="BJ42">
        <v>0.16875973343849182</v>
      </c>
      <c r="BK42">
        <v>7.7702333219349384E-3</v>
      </c>
      <c r="BL42">
        <v>2.0460834726691246E-2</v>
      </c>
      <c r="BM42">
        <v>1.5001680701971054E-2</v>
      </c>
      <c r="BN42">
        <v>1.3998450711369514E-2</v>
      </c>
      <c r="BO42">
        <v>6.437347736209631E-3</v>
      </c>
      <c r="BP42">
        <v>1.7352690920233727E-2</v>
      </c>
      <c r="BQ42">
        <v>1.1095711030066013E-2</v>
      </c>
      <c r="BR42">
        <v>6.6465833224356174E-3</v>
      </c>
      <c r="BS42">
        <v>4.8230547457933426E-2</v>
      </c>
      <c r="BT42">
        <v>2.1765651181340218E-2</v>
      </c>
      <c r="BU42">
        <v>2.9084354173392057E-3</v>
      </c>
      <c r="BV42">
        <v>1.4444256201386452E-2</v>
      </c>
      <c r="BW42">
        <v>1.0169262997806072E-2</v>
      </c>
      <c r="BX42">
        <v>1.159638911485672E-2</v>
      </c>
      <c r="BY42">
        <v>0.13092899322509766</v>
      </c>
      <c r="BZ42">
        <v>6.8827401846647263E-3</v>
      </c>
      <c r="CA42">
        <v>1.8123859539628029E-2</v>
      </c>
      <c r="CB42">
        <v>1.2994457967579365E-2</v>
      </c>
      <c r="CC42">
        <v>1.2137169949710369E-2</v>
      </c>
      <c r="CD42">
        <v>4.5582740567624569E-3</v>
      </c>
      <c r="CE42">
        <v>1.4408990740776062E-2</v>
      </c>
      <c r="CF42">
        <v>7.1286293677985668E-3</v>
      </c>
      <c r="CG42">
        <v>4.0417448617517948E-3</v>
      </c>
      <c r="CH42">
        <v>3.4492537379264832E-2</v>
      </c>
      <c r="CI42">
        <v>1.6160590574145317E-2</v>
      </c>
      <c r="CJ42">
        <v>1.9241669215261936E-3</v>
      </c>
      <c r="CK42">
        <v>1.2484824284911156E-2</v>
      </c>
      <c r="CL42">
        <v>6.7600407637655735E-3</v>
      </c>
      <c r="CM42">
        <v>9.4005493447184563E-3</v>
      </c>
      <c r="CN42">
        <v>7.402503490447998E-2</v>
      </c>
      <c r="CO42">
        <v>5.0450852140784264E-3</v>
      </c>
      <c r="CP42">
        <v>1.3284884393215179E-2</v>
      </c>
      <c r="CQ42">
        <v>8.525509387254715E-3</v>
      </c>
      <c r="CR42">
        <v>8.2032317295670509E-3</v>
      </c>
      <c r="CS42">
        <v>1.9124894170090556E-3</v>
      </c>
      <c r="CT42">
        <v>8.9068077504634857E-3</v>
      </c>
      <c r="CU42">
        <v>2.6077786460518837E-3</v>
      </c>
      <c r="CV42">
        <v>1.2405121233314276E-3</v>
      </c>
      <c r="CW42">
        <v>1.7244670540094376E-2</v>
      </c>
      <c r="CX42">
        <v>7.0540686137974262E-3</v>
      </c>
      <c r="CY42">
        <v>6.3899124506860971E-4</v>
      </c>
      <c r="CZ42">
        <v>8.2678161561489105E-3</v>
      </c>
      <c r="DA42">
        <v>2.2641890682280064E-3</v>
      </c>
      <c r="DB42">
        <v>4.7898795455694199E-3</v>
      </c>
      <c r="DC42">
        <v>3.2823938876390457E-2</v>
      </c>
      <c r="DD42">
        <v>2.9681667219847441E-3</v>
      </c>
      <c r="DE42">
        <v>7.8158751130104065E-3</v>
      </c>
      <c r="DF42">
        <v>3.8186465390026569E-3</v>
      </c>
      <c r="DG42">
        <v>4.0363026782870293E-3</v>
      </c>
      <c r="DH42">
        <v>4.7791056567803025E-4</v>
      </c>
      <c r="DI42">
        <v>4.5613506808876991E-3</v>
      </c>
      <c r="DJ42">
        <v>7.6234544394537807E-4</v>
      </c>
      <c r="DK42">
        <v>3.1497870804741979E-4</v>
      </c>
      <c r="DL42">
        <v>6.3636689446866512E-3</v>
      </c>
      <c r="DM42">
        <v>1.7046947032213211E-3</v>
      </c>
      <c r="DN42">
        <v>1.566200953675434E-4</v>
      </c>
      <c r="DO42">
        <v>4.4047306291759014E-3</v>
      </c>
      <c r="DP42">
        <v>5.5765546858310699E-4</v>
      </c>
      <c r="DQ42">
        <v>1.1470392346382141E-3</v>
      </c>
    </row>
    <row r="43" spans="1:121" ht="16" x14ac:dyDescent="0.2">
      <c r="A43">
        <v>2005</v>
      </c>
      <c r="B43">
        <v>1</v>
      </c>
      <c r="C43">
        <v>1.209044735878706E-2</v>
      </c>
      <c r="D43">
        <v>4.1514649987220764E-2</v>
      </c>
      <c r="E43">
        <v>2.6565946638584137E-2</v>
      </c>
      <c r="F43">
        <v>1.2509800493717194E-2</v>
      </c>
      <c r="G43">
        <v>3.4391019493341446E-2</v>
      </c>
      <c r="H43">
        <v>3.3075232058763504E-2</v>
      </c>
      <c r="I43">
        <v>0.10881445556879044</v>
      </c>
      <c r="J43">
        <v>0.11031023412942886</v>
      </c>
      <c r="K43">
        <v>0.55989265441894531</v>
      </c>
      <c r="L43">
        <v>6.0835536569356918E-2</v>
      </c>
      <c r="M43">
        <v>1.3381048105657101E-2</v>
      </c>
      <c r="N43">
        <v>1.9694184884428978E-2</v>
      </c>
      <c r="O43">
        <v>4.5294888317584991E-2</v>
      </c>
      <c r="P43">
        <v>1.5540645457804203E-2</v>
      </c>
      <c r="Q43">
        <v>0.85625934600830078</v>
      </c>
      <c r="R43">
        <v>1.1732275597751141E-2</v>
      </c>
      <c r="S43">
        <v>4.0284804999828339E-2</v>
      </c>
      <c r="T43">
        <v>2.6076665148139E-2</v>
      </c>
      <c r="U43">
        <v>2.2366398945450783E-2</v>
      </c>
      <c r="V43">
        <v>3.0947914347052574E-2</v>
      </c>
      <c r="W43">
        <v>3.0786694958806038E-2</v>
      </c>
      <c r="X43">
        <v>0.10354512184858322</v>
      </c>
      <c r="Y43">
        <v>8.2759656012058258E-2</v>
      </c>
      <c r="Z43">
        <v>0.45412662625312805</v>
      </c>
      <c r="AA43">
        <v>5.36331906914711E-2</v>
      </c>
      <c r="AB43">
        <v>1.1298255994915962E-2</v>
      </c>
      <c r="AC43">
        <v>1.9488438963890076E-2</v>
      </c>
      <c r="AD43">
        <v>3.8293797522783279E-2</v>
      </c>
      <c r="AE43">
        <v>1.533939503133297E-2</v>
      </c>
      <c r="AF43">
        <v>0.43264585733413696</v>
      </c>
      <c r="AG43">
        <v>9.8743950948119164E-3</v>
      </c>
      <c r="AH43">
        <v>3.3905450254678726E-2</v>
      </c>
      <c r="AI43">
        <v>2.3290898650884628E-2</v>
      </c>
      <c r="AJ43">
        <v>2.539469487965107E-2</v>
      </c>
      <c r="AK43">
        <v>1.8385620787739754E-2</v>
      </c>
      <c r="AL43">
        <v>2.5600165128707886E-2</v>
      </c>
      <c r="AM43">
        <v>5.2718468010425568E-2</v>
      </c>
      <c r="AN43">
        <v>3.5760015249252319E-2</v>
      </c>
      <c r="AO43">
        <v>0.16839700937271118</v>
      </c>
      <c r="AP43">
        <v>3.9319135248661041E-2</v>
      </c>
      <c r="AQ43">
        <v>7.337483111768961E-3</v>
      </c>
      <c r="AR43">
        <v>1.8262682482600212E-2</v>
      </c>
      <c r="AS43">
        <v>2.5109317153692245E-2</v>
      </c>
      <c r="AT43">
        <v>1.4209817163646221E-2</v>
      </c>
      <c r="AU43">
        <v>0.32506519556045532</v>
      </c>
      <c r="AV43">
        <v>8.9443549513816833E-3</v>
      </c>
      <c r="AW43">
        <v>3.071199357509613E-2</v>
      </c>
      <c r="AX43">
        <v>2.1595098078250885E-2</v>
      </c>
      <c r="AY43">
        <v>2.3733304813504219E-2</v>
      </c>
      <c r="AZ43">
        <v>1.3468069024384022E-2</v>
      </c>
      <c r="BA43">
        <v>2.3348245769739151E-2</v>
      </c>
      <c r="BB43">
        <v>3.4868225455284119E-2</v>
      </c>
      <c r="BC43">
        <v>2.2644173353910446E-2</v>
      </c>
      <c r="BD43">
        <v>0.11198402941226959</v>
      </c>
      <c r="BE43">
        <v>3.37677001953125E-2</v>
      </c>
      <c r="BF43">
        <v>5.8816298842430115E-3</v>
      </c>
      <c r="BG43">
        <v>1.746661588549614E-2</v>
      </c>
      <c r="BH43">
        <v>2.0244423300027847E-2</v>
      </c>
      <c r="BI43">
        <v>1.3523274101316929E-2</v>
      </c>
      <c r="BJ43">
        <v>0.17718559503555298</v>
      </c>
      <c r="BK43">
        <v>6.7350463941693306E-3</v>
      </c>
      <c r="BL43">
        <v>2.3125950247049332E-2</v>
      </c>
      <c r="BM43">
        <v>1.6855282709002495E-2</v>
      </c>
      <c r="BN43">
        <v>1.7856581136584282E-2</v>
      </c>
      <c r="BO43">
        <v>6.0956347733736038E-3</v>
      </c>
      <c r="BP43">
        <v>1.7033461481332779E-2</v>
      </c>
      <c r="BQ43">
        <v>1.2328228913247585E-2</v>
      </c>
      <c r="BR43">
        <v>6.8803471513092518E-3</v>
      </c>
      <c r="BS43">
        <v>5.0254527479410172E-2</v>
      </c>
      <c r="BT43">
        <v>2.0020527765154839E-2</v>
      </c>
      <c r="BU43">
        <v>2.6994543150067329E-3</v>
      </c>
      <c r="BV43">
        <v>1.4334006235003471E-2</v>
      </c>
      <c r="BW43">
        <v>9.427802637219429E-3</v>
      </c>
      <c r="BX43">
        <v>1.0592726059257984E-2</v>
      </c>
      <c r="BY43">
        <v>0.13842612504959106</v>
      </c>
      <c r="BZ43">
        <v>5.8851637877523899E-3</v>
      </c>
      <c r="CA43">
        <v>2.0207731053233147E-2</v>
      </c>
      <c r="CB43">
        <v>1.4630137011408806E-2</v>
      </c>
      <c r="CC43">
        <v>1.5527759678661823E-2</v>
      </c>
      <c r="CD43">
        <v>4.2710765264928341E-3</v>
      </c>
      <c r="CE43">
        <v>1.4245518483221531E-2</v>
      </c>
      <c r="CF43">
        <v>8.0643454566597939E-3</v>
      </c>
      <c r="CG43">
        <v>4.25380514934659E-3</v>
      </c>
      <c r="CH43">
        <v>3.6497961729764938E-2</v>
      </c>
      <c r="CI43">
        <v>1.4842620119452477E-2</v>
      </c>
      <c r="CJ43">
        <v>1.78883271291852E-3</v>
      </c>
      <c r="CK43">
        <v>1.2456685304641724E-2</v>
      </c>
      <c r="CL43">
        <v>6.2794052064418793E-3</v>
      </c>
      <c r="CM43">
        <v>8.5632149130105972E-3</v>
      </c>
      <c r="CN43">
        <v>7.93619304895401E-2</v>
      </c>
      <c r="CO43">
        <v>4.1488879360258579E-3</v>
      </c>
      <c r="CP43">
        <v>1.4245927333831787E-2</v>
      </c>
      <c r="CQ43">
        <v>9.7134038805961609E-3</v>
      </c>
      <c r="CR43">
        <v>1.0586828924715519E-2</v>
      </c>
      <c r="CS43">
        <v>1.7210659570991993E-3</v>
      </c>
      <c r="CT43">
        <v>9.1771911829710007E-3</v>
      </c>
      <c r="CU43">
        <v>3.1524391379207373E-3</v>
      </c>
      <c r="CV43">
        <v>1.4276474248617887E-3</v>
      </c>
      <c r="CW43">
        <v>1.8523557111620903E-2</v>
      </c>
      <c r="CX43">
        <v>6.6649802029132843E-3</v>
      </c>
      <c r="CY43">
        <v>6.3768128165975213E-4</v>
      </c>
      <c r="CZ43">
        <v>8.5395099595189095E-3</v>
      </c>
      <c r="DA43">
        <v>2.2567643318325281E-3</v>
      </c>
      <c r="DB43">
        <v>4.4082156382501125E-3</v>
      </c>
      <c r="DC43">
        <v>3.4559130668640137E-2</v>
      </c>
      <c r="DD43">
        <v>2.2674680221825838E-3</v>
      </c>
      <c r="DE43">
        <v>7.7857444994151592E-3</v>
      </c>
      <c r="DF43">
        <v>4.2772046290338039E-3</v>
      </c>
      <c r="DG43">
        <v>5.357726477086544E-3</v>
      </c>
      <c r="DH43">
        <v>4.4081525993533432E-4</v>
      </c>
      <c r="DI43">
        <v>4.9964739009737968E-3</v>
      </c>
      <c r="DJ43">
        <v>8.3843275206163526E-4</v>
      </c>
      <c r="DK43">
        <v>3.2174581428989768E-4</v>
      </c>
      <c r="DL43">
        <v>6.5697054378688335E-3</v>
      </c>
      <c r="DM43">
        <v>1.7038153018802404E-3</v>
      </c>
      <c r="DN43">
        <v>1.6515703464392573E-4</v>
      </c>
      <c r="DO43">
        <v>4.8313168808817863E-3</v>
      </c>
      <c r="DP43">
        <v>5.8737612562254071E-4</v>
      </c>
      <c r="DQ43">
        <v>1.1164391180500388E-3</v>
      </c>
    </row>
    <row r="44" spans="1:121" ht="16" x14ac:dyDescent="0.2">
      <c r="A44">
        <v>2006</v>
      </c>
      <c r="B44">
        <v>1</v>
      </c>
      <c r="C44">
        <v>1.5826722607016563E-2</v>
      </c>
      <c r="D44">
        <v>4.1226759552955627E-2</v>
      </c>
      <c r="E44">
        <v>2.9256926849484444E-2</v>
      </c>
      <c r="F44">
        <v>1.5076960436999798E-2</v>
      </c>
      <c r="G44">
        <v>3.0208190903067589E-2</v>
      </c>
      <c r="H44">
        <v>3.3443108201026917E-2</v>
      </c>
      <c r="I44">
        <v>0.10961760580539703</v>
      </c>
      <c r="J44">
        <v>0.11044464260339737</v>
      </c>
      <c r="K44">
        <v>0.55376267433166504</v>
      </c>
      <c r="L44">
        <v>6.1136409640312195E-2</v>
      </c>
      <c r="M44">
        <v>1.354831550270319E-2</v>
      </c>
      <c r="N44">
        <v>1.9894791767001152E-2</v>
      </c>
      <c r="O44">
        <v>4.587981104850769E-2</v>
      </c>
      <c r="P44">
        <v>1.5256598591804504E-2</v>
      </c>
      <c r="Q44">
        <v>0.85916924476623535</v>
      </c>
      <c r="R44">
        <v>1.5399372205138206E-2</v>
      </c>
      <c r="S44">
        <v>4.011356458067894E-2</v>
      </c>
      <c r="T44">
        <v>2.8728203848004341E-2</v>
      </c>
      <c r="U44">
        <v>2.5103354826569557E-2</v>
      </c>
      <c r="V44">
        <v>2.7608061209321022E-2</v>
      </c>
      <c r="W44">
        <v>3.1045548617839813E-2</v>
      </c>
      <c r="X44">
        <v>0.10453329235315323</v>
      </c>
      <c r="Y44">
        <v>8.4336847066879272E-2</v>
      </c>
      <c r="Z44">
        <v>0.44879710674285889</v>
      </c>
      <c r="AA44">
        <v>5.3503908216953278E-2</v>
      </c>
      <c r="AB44">
        <v>1.1326194740831852E-2</v>
      </c>
      <c r="AC44">
        <v>1.9719354808330536E-2</v>
      </c>
      <c r="AD44">
        <v>3.8403782993555069E-2</v>
      </c>
      <c r="AE44">
        <v>1.5100126154720783E-2</v>
      </c>
      <c r="AF44">
        <v>0.44087877869606018</v>
      </c>
      <c r="AG44">
        <v>1.3114874251186848E-2</v>
      </c>
      <c r="AH44">
        <v>3.4162715077400208E-2</v>
      </c>
      <c r="AI44">
        <v>2.5764169171452522E-2</v>
      </c>
      <c r="AJ44">
        <v>2.7527898550033569E-2</v>
      </c>
      <c r="AK44">
        <v>1.6910847276449203E-2</v>
      </c>
      <c r="AL44">
        <v>2.5893071666359901E-2</v>
      </c>
      <c r="AM44">
        <v>5.30092753469944E-2</v>
      </c>
      <c r="AN44">
        <v>3.584768995642662E-2</v>
      </c>
      <c r="AO44">
        <v>0.1694284975528717</v>
      </c>
      <c r="AP44">
        <v>3.9219725877046585E-2</v>
      </c>
      <c r="AQ44">
        <v>7.3559032753109932E-3</v>
      </c>
      <c r="AR44">
        <v>1.8537167459726334E-2</v>
      </c>
      <c r="AS44">
        <v>2.5193758308887482E-2</v>
      </c>
      <c r="AT44">
        <v>1.4025965705513954E-2</v>
      </c>
      <c r="AU44">
        <v>0.33268538117408752</v>
      </c>
      <c r="AV44">
        <v>1.1883907951414585E-2</v>
      </c>
      <c r="AW44">
        <v>3.0956190079450607E-2</v>
      </c>
      <c r="AX44">
        <v>2.3923853412270546E-2</v>
      </c>
      <c r="AY44">
        <v>2.5174660608172417E-2</v>
      </c>
      <c r="AZ44">
        <v>1.2382447719573975E-2</v>
      </c>
      <c r="BA44">
        <v>2.3692404851317406E-2</v>
      </c>
      <c r="BB44">
        <v>3.5238992422819138E-2</v>
      </c>
      <c r="BC44">
        <v>2.2797957062721252E-2</v>
      </c>
      <c r="BD44">
        <v>0.11276455968618393</v>
      </c>
      <c r="BE44">
        <v>3.3870421350002289E-2</v>
      </c>
      <c r="BF44">
        <v>5.9606581926345825E-3</v>
      </c>
      <c r="BG44">
        <v>1.7731746658682823E-2</v>
      </c>
      <c r="BH44">
        <v>2.053266204893589E-2</v>
      </c>
      <c r="BI44">
        <v>1.3337760232388973E-2</v>
      </c>
      <c r="BJ44">
        <v>0.18323659896850586</v>
      </c>
      <c r="BK44">
        <v>9.0512624010443687E-3</v>
      </c>
      <c r="BL44">
        <v>2.3577479645609856E-2</v>
      </c>
      <c r="BM44">
        <v>1.8735621124505997E-2</v>
      </c>
      <c r="BN44">
        <v>1.8695039674639702E-2</v>
      </c>
      <c r="BO44">
        <v>5.6137978099286556E-3</v>
      </c>
      <c r="BP44">
        <v>1.7582964152097702E-2</v>
      </c>
      <c r="BQ44">
        <v>1.223407220095396E-2</v>
      </c>
      <c r="BR44">
        <v>6.8839122541248798E-3</v>
      </c>
      <c r="BS44">
        <v>5.02619668841362E-2</v>
      </c>
      <c r="BT44">
        <v>2.0600484684109688E-2</v>
      </c>
      <c r="BU44">
        <v>2.9339524917304516E-3</v>
      </c>
      <c r="BV44">
        <v>1.4649013057351112E-2</v>
      </c>
      <c r="BW44">
        <v>1.0256459005177021E-2</v>
      </c>
      <c r="BX44">
        <v>1.0344025678932667E-2</v>
      </c>
      <c r="BY44">
        <v>0.14387547969818115</v>
      </c>
      <c r="BZ44">
        <v>7.9158823937177658E-3</v>
      </c>
      <c r="CA44">
        <v>2.0619947463274002E-2</v>
      </c>
      <c r="CB44">
        <v>1.6279371455311775E-2</v>
      </c>
      <c r="CC44">
        <v>1.6091534867882729E-2</v>
      </c>
      <c r="CD44">
        <v>3.9973268285393715E-3</v>
      </c>
      <c r="CE44">
        <v>1.4826315455138683E-2</v>
      </c>
      <c r="CF44">
        <v>7.898588664829731E-3</v>
      </c>
      <c r="CG44">
        <v>4.1758883744478226E-3</v>
      </c>
      <c r="CH44">
        <v>3.6696061491966248E-2</v>
      </c>
      <c r="CI44">
        <v>1.5374571084976196E-2</v>
      </c>
      <c r="CJ44">
        <v>2.0019256044179201E-3</v>
      </c>
      <c r="CK44">
        <v>1.2824390083551407E-2</v>
      </c>
      <c r="CL44">
        <v>7.0375171490013599E-3</v>
      </c>
      <c r="CM44">
        <v>8.337053470313549E-3</v>
      </c>
      <c r="CN44">
        <v>8.2928843796253204E-2</v>
      </c>
      <c r="CO44">
        <v>5.5404575541615486E-3</v>
      </c>
      <c r="CP44">
        <v>1.4432243071496487E-2</v>
      </c>
      <c r="CQ44">
        <v>1.052513811737299E-2</v>
      </c>
      <c r="CR44">
        <v>1.0906250216066837E-2</v>
      </c>
      <c r="CS44">
        <v>1.6101023647934198E-3</v>
      </c>
      <c r="CT44">
        <v>9.8126493394374847E-3</v>
      </c>
      <c r="CU44">
        <v>3.0246090609580278E-3</v>
      </c>
      <c r="CV44">
        <v>1.3974570902064443E-3</v>
      </c>
      <c r="CW44">
        <v>1.8161019310355186E-2</v>
      </c>
      <c r="CX44">
        <v>7.5189187191426754E-3</v>
      </c>
      <c r="CY44">
        <v>9.3660916900262237E-4</v>
      </c>
      <c r="CZ44">
        <v>8.8760405778884888E-3</v>
      </c>
      <c r="DA44">
        <v>3.3178019803017378E-3</v>
      </c>
      <c r="DB44">
        <v>4.2011169716715813E-3</v>
      </c>
      <c r="DC44">
        <v>3.6075856536626816E-2</v>
      </c>
      <c r="DD44">
        <v>2.9015776235610247E-3</v>
      </c>
      <c r="DE44">
        <v>7.5582703575491905E-3</v>
      </c>
      <c r="DF44">
        <v>4.5450967736542225E-3</v>
      </c>
      <c r="DG44">
        <v>5.4089059121906757E-3</v>
      </c>
      <c r="DH44">
        <v>2.7863337891176343E-4</v>
      </c>
      <c r="DI44">
        <v>5.5363355204463005E-3</v>
      </c>
      <c r="DJ44">
        <v>8.3875464042648673E-4</v>
      </c>
      <c r="DK44">
        <v>3.5642785951495171E-4</v>
      </c>
      <c r="DL44">
        <v>6.3255005516111851E-3</v>
      </c>
      <c r="DM44">
        <v>2.3263550829142332E-3</v>
      </c>
      <c r="DN44">
        <v>3.7518391036428511E-4</v>
      </c>
      <c r="DO44">
        <v>5.1611512899398804E-3</v>
      </c>
      <c r="DP44">
        <v>1.3329354114830494E-3</v>
      </c>
      <c r="DQ44">
        <v>9.9341978784650564E-4</v>
      </c>
    </row>
    <row r="45" spans="1:121" ht="16" x14ac:dyDescent="0.2">
      <c r="A45">
        <v>2007</v>
      </c>
      <c r="B45">
        <v>1</v>
      </c>
      <c r="C45">
        <v>1.8027003854513168E-2</v>
      </c>
      <c r="D45">
        <v>3.3846449106931686E-2</v>
      </c>
      <c r="E45">
        <v>3.108617477118969E-2</v>
      </c>
      <c r="F45">
        <v>1.6832295805215836E-2</v>
      </c>
      <c r="G45">
        <v>2.8378613293170929E-2</v>
      </c>
      <c r="H45">
        <v>3.2397177070379257E-2</v>
      </c>
      <c r="I45">
        <v>0.10573771595954895</v>
      </c>
      <c r="J45">
        <v>0.11280957609415054</v>
      </c>
      <c r="K45">
        <v>0.56640350818634033</v>
      </c>
      <c r="L45">
        <v>5.4481524974107742E-2</v>
      </c>
      <c r="M45">
        <v>1.1874630115926266E-2</v>
      </c>
      <c r="N45">
        <v>2.0522546023130417E-2</v>
      </c>
      <c r="O45">
        <v>3.9196114987134933E-2</v>
      </c>
      <c r="P45">
        <v>1.528540812432766E-2</v>
      </c>
      <c r="Q45">
        <v>0.85692274570465088</v>
      </c>
      <c r="R45">
        <v>1.7579361796379089E-2</v>
      </c>
      <c r="S45">
        <v>3.3005982637405396E-2</v>
      </c>
      <c r="T45">
        <v>3.0481763184070587E-2</v>
      </c>
      <c r="U45">
        <v>2.8142694383859634E-2</v>
      </c>
      <c r="V45">
        <v>2.6221867650747299E-2</v>
      </c>
      <c r="W45">
        <v>2.9883602634072304E-2</v>
      </c>
      <c r="X45">
        <v>0.10088024288415909</v>
      </c>
      <c r="Y45">
        <v>8.7374962866306305E-2</v>
      </c>
      <c r="Z45">
        <v>0.45669478178024292</v>
      </c>
      <c r="AA45">
        <v>4.6657450497150421E-2</v>
      </c>
      <c r="AB45">
        <v>9.5391944050788879E-3</v>
      </c>
      <c r="AC45">
        <v>2.0344408228993416E-2</v>
      </c>
      <c r="AD45">
        <v>3.1549867242574692E-2</v>
      </c>
      <c r="AE45">
        <v>1.5107585117220879E-2</v>
      </c>
      <c r="AF45">
        <v>0.4402582049369812</v>
      </c>
      <c r="AG45">
        <v>1.5123998746275902E-2</v>
      </c>
      <c r="AH45">
        <v>2.8395935893058777E-2</v>
      </c>
      <c r="AI45">
        <v>2.712363563477993E-2</v>
      </c>
      <c r="AJ45">
        <v>3.0335873365402222E-2</v>
      </c>
      <c r="AK45">
        <v>1.6222832724452019E-2</v>
      </c>
      <c r="AL45">
        <v>2.5234287604689598E-2</v>
      </c>
      <c r="AM45">
        <v>5.1361925899982452E-2</v>
      </c>
      <c r="AN45">
        <v>3.7185665220022202E-2</v>
      </c>
      <c r="AO45">
        <v>0.1750185489654541</v>
      </c>
      <c r="AP45">
        <v>3.4255508333444595E-2</v>
      </c>
      <c r="AQ45">
        <v>6.0521666891872883E-3</v>
      </c>
      <c r="AR45">
        <v>1.9182119518518448E-2</v>
      </c>
      <c r="AS45">
        <v>2.0251644775271416E-2</v>
      </c>
      <c r="AT45">
        <v>1.4003862626850605E-2</v>
      </c>
      <c r="AU45">
        <v>0.33273863792419434</v>
      </c>
      <c r="AV45">
        <v>1.3755731284618378E-2</v>
      </c>
      <c r="AW45">
        <v>2.5826957076787949E-2</v>
      </c>
      <c r="AX45">
        <v>2.5352809578180313E-2</v>
      </c>
      <c r="AY45">
        <v>2.7703031897544861E-2</v>
      </c>
      <c r="AZ45">
        <v>1.1940880678594112E-2</v>
      </c>
      <c r="BA45">
        <v>2.3281563073396683E-2</v>
      </c>
      <c r="BB45">
        <v>3.377402201294899E-2</v>
      </c>
      <c r="BC45">
        <v>2.3036884143948555E-2</v>
      </c>
      <c r="BD45">
        <v>0.11811473220586777</v>
      </c>
      <c r="BE45">
        <v>2.9952023178339005E-2</v>
      </c>
      <c r="BF45">
        <v>4.9595069140195847E-3</v>
      </c>
      <c r="BG45">
        <v>1.8322056159377098E-2</v>
      </c>
      <c r="BH45">
        <v>1.6687434166669846E-2</v>
      </c>
      <c r="BI45">
        <v>1.3264589011669159E-2</v>
      </c>
      <c r="BJ45">
        <v>0.1844514012336731</v>
      </c>
      <c r="BK45">
        <v>1.0606942698359489E-2</v>
      </c>
      <c r="BL45">
        <v>1.9914975389838219E-2</v>
      </c>
      <c r="BM45">
        <v>1.9730761647224426E-2</v>
      </c>
      <c r="BN45">
        <v>2.0613027736544609E-2</v>
      </c>
      <c r="BO45">
        <v>5.2964594215154648E-3</v>
      </c>
      <c r="BP45">
        <v>1.7439093440771103E-2</v>
      </c>
      <c r="BQ45">
        <v>1.1613517068326473E-2</v>
      </c>
      <c r="BR45">
        <v>6.476252805441618E-3</v>
      </c>
      <c r="BS45">
        <v>5.4579492658376694E-2</v>
      </c>
      <c r="BT45">
        <v>1.8180875107645988E-2</v>
      </c>
      <c r="BU45">
        <v>2.3033781908452511E-3</v>
      </c>
      <c r="BV45">
        <v>1.5135715715587139E-2</v>
      </c>
      <c r="BW45">
        <v>7.8745735809206963E-3</v>
      </c>
      <c r="BX45">
        <v>1.0306301526725292E-2</v>
      </c>
      <c r="BY45">
        <v>0.14540582895278931</v>
      </c>
      <c r="BZ45">
        <v>9.4150276854634285E-3</v>
      </c>
      <c r="CA45">
        <v>1.7677105963230133E-2</v>
      </c>
      <c r="CB45">
        <v>1.701732724905014E-2</v>
      </c>
      <c r="CC45">
        <v>1.7826665192842484E-2</v>
      </c>
      <c r="CD45">
        <v>3.6806801799684763E-3</v>
      </c>
      <c r="CE45">
        <v>1.4836047776043415E-2</v>
      </c>
      <c r="CF45">
        <v>7.4841352179646492E-3</v>
      </c>
      <c r="CG45">
        <v>3.7841368466615677E-3</v>
      </c>
      <c r="CH45">
        <v>4.0243633091449738E-2</v>
      </c>
      <c r="CI45">
        <v>1.3441074639558792E-2</v>
      </c>
      <c r="CJ45">
        <v>1.4535904629155993E-3</v>
      </c>
      <c r="CK45">
        <v>1.3382457196712494E-2</v>
      </c>
      <c r="CL45">
        <v>5.0001367926597595E-3</v>
      </c>
      <c r="CM45">
        <v>8.4409387782216072E-3</v>
      </c>
      <c r="CN45">
        <v>8.4781751036643982E-2</v>
      </c>
      <c r="CO45">
        <v>6.7797182127833366E-3</v>
      </c>
      <c r="CP45">
        <v>1.2729202397167683E-2</v>
      </c>
      <c r="CQ45">
        <v>1.0963333770632744E-2</v>
      </c>
      <c r="CR45">
        <v>1.2138784863054752E-2</v>
      </c>
      <c r="CS45">
        <v>1.4298759633675218E-3</v>
      </c>
      <c r="CT45">
        <v>9.9160680547356606E-3</v>
      </c>
      <c r="CU45">
        <v>2.9273154214024544E-3</v>
      </c>
      <c r="CV45">
        <v>1.1460485402494669E-3</v>
      </c>
      <c r="CW45">
        <v>2.0686490461230278E-2</v>
      </c>
      <c r="CX45">
        <v>6.0649113729596138E-3</v>
      </c>
      <c r="CY45">
        <v>5.3187226876616478E-4</v>
      </c>
      <c r="CZ45">
        <v>9.3841962516307831E-3</v>
      </c>
      <c r="DA45">
        <v>1.8452744698151946E-3</v>
      </c>
      <c r="DB45">
        <v>4.2196367867290974E-3</v>
      </c>
      <c r="DC45">
        <v>3.8588013499975204E-2</v>
      </c>
      <c r="DD45">
        <v>3.8409403059631586E-3</v>
      </c>
      <c r="DE45">
        <v>7.2115254588425159E-3</v>
      </c>
      <c r="DF45">
        <v>4.6881553716957569E-3</v>
      </c>
      <c r="DG45">
        <v>6.2673394568264484E-3</v>
      </c>
      <c r="DH45">
        <v>1.6524901730008423E-4</v>
      </c>
      <c r="DI45">
        <v>5.9370421804487705E-3</v>
      </c>
      <c r="DJ45">
        <v>8.9293246855959296E-4</v>
      </c>
      <c r="DK45">
        <v>2.8496049344539642E-4</v>
      </c>
      <c r="DL45">
        <v>7.6689166016876698E-3</v>
      </c>
      <c r="DM45">
        <v>1.6309533966705203E-3</v>
      </c>
      <c r="DN45">
        <v>1.5575460565742105E-4</v>
      </c>
      <c r="DO45">
        <v>5.7812877930700779E-3</v>
      </c>
      <c r="DP45">
        <v>5.4315821034833789E-4</v>
      </c>
      <c r="DQ45">
        <v>1.0877951281145215E-3</v>
      </c>
    </row>
    <row r="46" spans="1:121" ht="16" x14ac:dyDescent="0.2">
      <c r="A46">
        <v>2008</v>
      </c>
      <c r="B46">
        <v>1</v>
      </c>
      <c r="C46">
        <v>1.7247917130589485E-2</v>
      </c>
      <c r="D46">
        <v>2.5949861854314804E-2</v>
      </c>
      <c r="E46">
        <v>2.9967278242111206E-2</v>
      </c>
      <c r="F46">
        <v>1.8275037407875061E-2</v>
      </c>
      <c r="G46">
        <v>3.3610031008720398E-2</v>
      </c>
      <c r="H46">
        <v>3.357464075088501E-2</v>
      </c>
      <c r="I46">
        <v>9.7904399037361145E-2</v>
      </c>
      <c r="J46">
        <v>0.11944711208343506</v>
      </c>
      <c r="K46">
        <v>0.5727771520614624</v>
      </c>
      <c r="L46">
        <v>5.1246579736471176E-2</v>
      </c>
      <c r="M46">
        <v>1.1256637051701546E-2</v>
      </c>
      <c r="N46">
        <v>2.2318003699183464E-2</v>
      </c>
      <c r="O46">
        <v>3.5899724811315536E-2</v>
      </c>
      <c r="P46">
        <v>1.5346853993833065E-2</v>
      </c>
      <c r="Q46">
        <v>0.85740351676940918</v>
      </c>
      <c r="R46">
        <v>1.6817193478345871E-2</v>
      </c>
      <c r="S46">
        <v>2.5301828980445862E-2</v>
      </c>
      <c r="T46">
        <v>2.9435018077492714E-2</v>
      </c>
      <c r="U46">
        <v>2.9308103024959564E-2</v>
      </c>
      <c r="V46">
        <v>3.0435968190431595E-2</v>
      </c>
      <c r="W46">
        <v>3.1114397570490837E-2</v>
      </c>
      <c r="X46">
        <v>9.3291297554969788E-2</v>
      </c>
      <c r="Y46">
        <v>9.1196879744529724E-2</v>
      </c>
      <c r="Z46">
        <v>0.46657022833824158</v>
      </c>
      <c r="AA46">
        <v>4.3932612985372543E-2</v>
      </c>
      <c r="AB46">
        <v>9.004564955830574E-3</v>
      </c>
      <c r="AC46">
        <v>2.2109832614660263E-2</v>
      </c>
      <c r="AD46">
        <v>2.8780149295926094E-2</v>
      </c>
      <c r="AE46">
        <v>1.5152462758123875E-2</v>
      </c>
      <c r="AF46">
        <v>0.43630978465080261</v>
      </c>
      <c r="AG46">
        <v>1.4497163705527782E-2</v>
      </c>
      <c r="AH46">
        <v>2.1811293438076973E-2</v>
      </c>
      <c r="AI46">
        <v>2.6511944830417633E-2</v>
      </c>
      <c r="AJ46">
        <v>3.0379375442862511E-2</v>
      </c>
      <c r="AK46">
        <v>1.8923195078969002E-2</v>
      </c>
      <c r="AL46">
        <v>2.6800496503710747E-2</v>
      </c>
      <c r="AM46">
        <v>4.6724658459424973E-2</v>
      </c>
      <c r="AN46">
        <v>3.7464965134859085E-2</v>
      </c>
      <c r="AO46">
        <v>0.18011373281478882</v>
      </c>
      <c r="AP46">
        <v>3.3082973212003708E-2</v>
      </c>
      <c r="AQ46">
        <v>5.8595552109181881E-3</v>
      </c>
      <c r="AR46">
        <v>2.0940940827131271E-2</v>
      </c>
      <c r="AS46">
        <v>1.8954943865537643E-2</v>
      </c>
      <c r="AT46">
        <v>1.4128029346466064E-2</v>
      </c>
      <c r="AU46">
        <v>0.32851272821426392</v>
      </c>
      <c r="AV46">
        <v>1.3292891904711723E-2</v>
      </c>
      <c r="AW46">
        <v>1.9999440759420395E-2</v>
      </c>
      <c r="AX46">
        <v>2.4716906249523163E-2</v>
      </c>
      <c r="AY46">
        <v>2.7777059003710747E-2</v>
      </c>
      <c r="AZ46">
        <v>1.4049245044589043E-2</v>
      </c>
      <c r="BA46">
        <v>2.4928852915763855E-2</v>
      </c>
      <c r="BB46">
        <v>3.1309410929679871E-2</v>
      </c>
      <c r="BC46">
        <v>2.3827962577342987E-2</v>
      </c>
      <c r="BD46">
        <v>0.11973129957914352</v>
      </c>
      <c r="BE46">
        <v>2.8879672288894653E-2</v>
      </c>
      <c r="BF46">
        <v>4.7314162366092205E-3</v>
      </c>
      <c r="BG46">
        <v>2.0197436213493347E-2</v>
      </c>
      <c r="BH46">
        <v>1.5406149439513683E-2</v>
      </c>
      <c r="BI46">
        <v>1.3473521918058395E-2</v>
      </c>
      <c r="BJ46">
        <v>0.1804795116186142</v>
      </c>
      <c r="BK46">
        <v>1.0414980351924896E-2</v>
      </c>
      <c r="BL46">
        <v>1.5669560059905052E-2</v>
      </c>
      <c r="BM46">
        <v>1.9171044230461121E-2</v>
      </c>
      <c r="BN46">
        <v>2.080886997282505E-2</v>
      </c>
      <c r="BO46">
        <v>6.538021843880415E-3</v>
      </c>
      <c r="BP46">
        <v>1.9188133999705315E-2</v>
      </c>
      <c r="BQ46">
        <v>1.1122342199087143E-2</v>
      </c>
      <c r="BR46">
        <v>7.1585341356694698E-3</v>
      </c>
      <c r="BS46">
        <v>5.248868465423584E-2</v>
      </c>
      <c r="BT46">
        <v>1.7919337376952171E-2</v>
      </c>
      <c r="BU46">
        <v>2.2607818245887756E-3</v>
      </c>
      <c r="BV46">
        <v>1.6927352175116539E-2</v>
      </c>
      <c r="BW46">
        <v>7.4857608415186405E-3</v>
      </c>
      <c r="BX46">
        <v>1.0433577001094818E-2</v>
      </c>
      <c r="BY46">
        <v>0.14191116392612457</v>
      </c>
      <c r="BZ46">
        <v>9.2940414324402809E-3</v>
      </c>
      <c r="CA46">
        <v>1.3983084820210934E-2</v>
      </c>
      <c r="CB46">
        <v>1.6595270484685898E-2</v>
      </c>
      <c r="CC46">
        <v>1.8026024103164673E-2</v>
      </c>
      <c r="CD46">
        <v>4.6808994375169277E-3</v>
      </c>
      <c r="CE46">
        <v>1.6557890921831131E-2</v>
      </c>
      <c r="CF46">
        <v>7.2057940997183323E-3</v>
      </c>
      <c r="CG46">
        <v>4.2779394425451756E-3</v>
      </c>
      <c r="CH46">
        <v>3.794325515627861E-2</v>
      </c>
      <c r="CI46">
        <v>1.3346967287361622E-2</v>
      </c>
      <c r="CJ46">
        <v>1.4581523137167096E-3</v>
      </c>
      <c r="CK46">
        <v>1.5099738724529743E-2</v>
      </c>
      <c r="CL46">
        <v>4.8568458296358585E-3</v>
      </c>
      <c r="CM46">
        <v>8.4901219233870506E-3</v>
      </c>
      <c r="CN46">
        <v>8.3230547606945038E-2</v>
      </c>
      <c r="CO46">
        <v>6.8690557964146137E-3</v>
      </c>
      <c r="CP46">
        <v>1.0334641672670841E-2</v>
      </c>
      <c r="CQ46">
        <v>1.0898035019636154E-2</v>
      </c>
      <c r="CR46">
        <v>1.2347170151770115E-2</v>
      </c>
      <c r="CS46">
        <v>2.0408504642546177E-3</v>
      </c>
      <c r="CT46">
        <v>1.1670338921248913E-2</v>
      </c>
      <c r="CU46">
        <v>2.6689730584621429E-3</v>
      </c>
      <c r="CV46">
        <v>1.2258506612852216E-3</v>
      </c>
      <c r="CW46">
        <v>1.881883293390274E-2</v>
      </c>
      <c r="CX46">
        <v>6.3567999750375748E-3</v>
      </c>
      <c r="CY46">
        <v>6.0207577189430594E-4</v>
      </c>
      <c r="CZ46">
        <v>1.1068263091146946E-2</v>
      </c>
      <c r="DA46">
        <v>2.0251632668077946E-3</v>
      </c>
      <c r="DB46">
        <v>4.3316367082297802E-3</v>
      </c>
      <c r="DC46">
        <v>3.8774006068706512E-2</v>
      </c>
      <c r="DD46">
        <v>4.0244017727673054E-3</v>
      </c>
      <c r="DE46">
        <v>6.0547986067831516E-3</v>
      </c>
      <c r="DF46">
        <v>4.9245189875364304E-3</v>
      </c>
      <c r="DG46">
        <v>6.4770854078233242E-3</v>
      </c>
      <c r="DH46">
        <v>4.1676897672004998E-4</v>
      </c>
      <c r="DI46">
        <v>7.4056298471987247E-3</v>
      </c>
      <c r="DJ46">
        <v>7.7862979378551245E-4</v>
      </c>
      <c r="DK46">
        <v>2.769534767139703E-4</v>
      </c>
      <c r="DL46">
        <v>6.755209993571043E-3</v>
      </c>
      <c r="DM46">
        <v>1.6600105445832014E-3</v>
      </c>
      <c r="DN46">
        <v>1.8155368161387742E-4</v>
      </c>
      <c r="DO46">
        <v>7.2240759618580341E-3</v>
      </c>
      <c r="DP46">
        <v>6.1373220523819327E-4</v>
      </c>
      <c r="DQ46">
        <v>1.046278397552669E-3</v>
      </c>
    </row>
    <row r="47" spans="1:121" ht="16" x14ac:dyDescent="0.2">
      <c r="A47">
        <v>2009</v>
      </c>
      <c r="B47">
        <v>1</v>
      </c>
      <c r="C47">
        <v>1.0149392299354076E-2</v>
      </c>
      <c r="D47">
        <v>3.6787036806344986E-2</v>
      </c>
      <c r="E47">
        <v>2.5489985942840576E-2</v>
      </c>
      <c r="F47">
        <v>1.6878990456461906E-2</v>
      </c>
      <c r="G47">
        <v>4.3663624674081802E-2</v>
      </c>
      <c r="H47">
        <v>3.267061710357666E-2</v>
      </c>
      <c r="I47">
        <v>0.10223563760519028</v>
      </c>
      <c r="J47">
        <v>0.12140681594610214</v>
      </c>
      <c r="K47">
        <v>0.56011509895324707</v>
      </c>
      <c r="L47">
        <v>5.060277134180069E-2</v>
      </c>
      <c r="M47">
        <v>1.1252026073634624E-2</v>
      </c>
      <c r="N47">
        <v>2.141859196126461E-2</v>
      </c>
      <c r="O47">
        <v>3.5393040627241135E-2</v>
      </c>
      <c r="P47">
        <v>1.5209732577204704E-2</v>
      </c>
      <c r="Q47">
        <v>0.85819882154464722</v>
      </c>
      <c r="R47">
        <v>9.8389396443963051E-3</v>
      </c>
      <c r="S47">
        <v>3.5661783069372177E-2</v>
      </c>
      <c r="T47">
        <v>2.4976110085844994E-2</v>
      </c>
      <c r="U47">
        <v>2.6865869760513306E-2</v>
      </c>
      <c r="V47">
        <v>3.9241146296262741E-2</v>
      </c>
      <c r="W47">
        <v>3.0085001140832901E-2</v>
      </c>
      <c r="X47">
        <v>9.7873784601688385E-2</v>
      </c>
      <c r="Y47">
        <v>9.0935535728931427E-2</v>
      </c>
      <c r="Z47">
        <v>0.45973432064056396</v>
      </c>
      <c r="AA47">
        <v>4.2986314743757248E-2</v>
      </c>
      <c r="AB47">
        <v>8.8759036734700203E-3</v>
      </c>
      <c r="AC47">
        <v>2.1209096536040306E-2</v>
      </c>
      <c r="AD47">
        <v>2.7969654649496078E-2</v>
      </c>
      <c r="AE47">
        <v>1.5016661956906319E-2</v>
      </c>
      <c r="AF47">
        <v>0.42444351315498352</v>
      </c>
      <c r="AG47">
        <v>8.1825070083141327E-3</v>
      </c>
      <c r="AH47">
        <v>2.965795062482357E-2</v>
      </c>
      <c r="AI47">
        <v>2.2125136107206345E-2</v>
      </c>
      <c r="AJ47">
        <v>2.7803169563412666E-2</v>
      </c>
      <c r="AK47">
        <v>2.2766986861824989E-2</v>
      </c>
      <c r="AL47">
        <v>2.5798562914133072E-2</v>
      </c>
      <c r="AM47">
        <v>4.7402694821357727E-2</v>
      </c>
      <c r="AN47">
        <v>3.402993455529213E-2</v>
      </c>
      <c r="AO47">
        <v>0.17456109821796417</v>
      </c>
      <c r="AP47">
        <v>3.2115466892719269E-2</v>
      </c>
      <c r="AQ47">
        <v>5.6442255154252052E-3</v>
      </c>
      <c r="AR47">
        <v>2.0154338330030441E-2</v>
      </c>
      <c r="AS47">
        <v>1.7987009137868881E-2</v>
      </c>
      <c r="AT47">
        <v>1.4128457754850388E-2</v>
      </c>
      <c r="AU47">
        <v>0.31414523720741272</v>
      </c>
      <c r="AV47">
        <v>7.3705562390387058E-3</v>
      </c>
      <c r="AW47">
        <v>2.671498991549015E-2</v>
      </c>
      <c r="AX47">
        <v>2.0320907235145569E-2</v>
      </c>
      <c r="AY47">
        <v>2.53030676394701E-2</v>
      </c>
      <c r="AZ47">
        <v>1.6829056665301323E-2</v>
      </c>
      <c r="BA47">
        <v>2.3908309638500214E-2</v>
      </c>
      <c r="BB47">
        <v>3.1333900988101959E-2</v>
      </c>
      <c r="BC47">
        <v>2.0820025354623795E-2</v>
      </c>
      <c r="BD47">
        <v>0.11337187886238098</v>
      </c>
      <c r="BE47">
        <v>2.8172535821795464E-2</v>
      </c>
      <c r="BF47">
        <v>4.6129231341183186E-3</v>
      </c>
      <c r="BG47">
        <v>1.9295385107398033E-2</v>
      </c>
      <c r="BH47">
        <v>1.4786400832235813E-2</v>
      </c>
      <c r="BI47">
        <v>1.338613498955965E-2</v>
      </c>
      <c r="BJ47">
        <v>0.16656053066253662</v>
      </c>
      <c r="BK47">
        <v>5.6927590630948544E-3</v>
      </c>
      <c r="BL47">
        <v>2.0633719861507416E-2</v>
      </c>
      <c r="BM47">
        <v>1.5898233279585838E-2</v>
      </c>
      <c r="BN47">
        <v>1.8367275595664978E-2</v>
      </c>
      <c r="BO47">
        <v>7.8104771673679352E-3</v>
      </c>
      <c r="BP47">
        <v>1.8630743026733398E-2</v>
      </c>
      <c r="BQ47">
        <v>1.0776498354971409E-2</v>
      </c>
      <c r="BR47">
        <v>5.3469478152692318E-3</v>
      </c>
      <c r="BS47">
        <v>4.5730859041213989E-2</v>
      </c>
      <c r="BT47">
        <v>1.7673017457127571E-2</v>
      </c>
      <c r="BU47">
        <v>2.1432226058095694E-3</v>
      </c>
      <c r="BV47">
        <v>1.6487520188093185E-2</v>
      </c>
      <c r="BW47">
        <v>7.0018661208450794E-3</v>
      </c>
      <c r="BX47">
        <v>1.0671151801943779E-2</v>
      </c>
      <c r="BY47">
        <v>0.12951529026031494</v>
      </c>
      <c r="BZ47">
        <v>4.9823042936623096E-3</v>
      </c>
      <c r="CA47">
        <v>1.8058639019727707E-2</v>
      </c>
      <c r="CB47">
        <v>1.3732337392866611E-2</v>
      </c>
      <c r="CC47">
        <v>1.5709053725004196E-2</v>
      </c>
      <c r="CD47">
        <v>5.5605052039027214E-3</v>
      </c>
      <c r="CE47">
        <v>1.6022002324461937E-2</v>
      </c>
      <c r="CF47">
        <v>7.0183849893510342E-3</v>
      </c>
      <c r="CG47">
        <v>2.9687164351344109E-3</v>
      </c>
      <c r="CH47">
        <v>3.1936638057231903E-2</v>
      </c>
      <c r="CI47">
        <v>1.3526714406907558E-2</v>
      </c>
      <c r="CJ47">
        <v>1.4392316807061434E-3</v>
      </c>
      <c r="CK47">
        <v>1.4582769945263863E-2</v>
      </c>
      <c r="CL47">
        <v>4.7328411601483822E-3</v>
      </c>
      <c r="CM47">
        <v>8.7938737124204636E-3</v>
      </c>
      <c r="CN47">
        <v>7.3983073234558105E-2</v>
      </c>
      <c r="CO47">
        <v>3.5259840078651905E-3</v>
      </c>
      <c r="CP47">
        <v>1.2780125252902508E-2</v>
      </c>
      <c r="CQ47">
        <v>8.9704794809222221E-3</v>
      </c>
      <c r="CR47">
        <v>1.0834925808012486E-2</v>
      </c>
      <c r="CS47">
        <v>2.528374781832099E-3</v>
      </c>
      <c r="CT47">
        <v>1.0974016040563583E-2</v>
      </c>
      <c r="CU47">
        <v>2.6192020159214735E-3</v>
      </c>
      <c r="CV47">
        <v>5.4842466488480568E-4</v>
      </c>
      <c r="CW47">
        <v>1.4850521460175514E-2</v>
      </c>
      <c r="CX47">
        <v>6.3510183244943619E-3</v>
      </c>
      <c r="CY47">
        <v>5.4596195695921779E-4</v>
      </c>
      <c r="CZ47">
        <v>1.0428054258227348E-2</v>
      </c>
      <c r="DA47">
        <v>1.8151607364416122E-3</v>
      </c>
      <c r="DB47">
        <v>4.5358575880527496E-3</v>
      </c>
      <c r="DC47">
        <v>3.3323470503091812E-2</v>
      </c>
      <c r="DD47">
        <v>1.9100346835330129E-3</v>
      </c>
      <c r="DE47">
        <v>6.9230268709361553E-3</v>
      </c>
      <c r="DF47">
        <v>4.1201598942279816E-3</v>
      </c>
      <c r="DG47">
        <v>5.6402906775474548E-3</v>
      </c>
      <c r="DH47">
        <v>6.9123459979891777E-4</v>
      </c>
      <c r="DI47">
        <v>6.7260526120662689E-3</v>
      </c>
      <c r="DJ47">
        <v>8.2885258598253131E-4</v>
      </c>
      <c r="DK47">
        <v>4.2941694118781015E-5</v>
      </c>
      <c r="DL47">
        <v>4.7326846979558468E-3</v>
      </c>
      <c r="DM47">
        <v>1.7081911209970713E-3</v>
      </c>
      <c r="DN47">
        <v>1.6924379451666027E-4</v>
      </c>
      <c r="DO47">
        <v>6.5568089485168457E-3</v>
      </c>
      <c r="DP47">
        <v>5.6629499886184931E-4</v>
      </c>
      <c r="DQ47">
        <v>1.141896122135222E-3</v>
      </c>
    </row>
    <row r="48" spans="1:121" ht="16" x14ac:dyDescent="0.2">
      <c r="A48">
        <v>2010</v>
      </c>
      <c r="B48">
        <v>1</v>
      </c>
      <c r="C48">
        <v>8.8503565639257431E-3</v>
      </c>
      <c r="D48">
        <v>4.736747220158577E-2</v>
      </c>
      <c r="E48">
        <v>2.5679316371679306E-2</v>
      </c>
      <c r="F48">
        <v>1.3722981326282024E-2</v>
      </c>
      <c r="G48">
        <v>4.6695839613676071E-2</v>
      </c>
      <c r="H48">
        <v>3.4341458231210709E-2</v>
      </c>
      <c r="I48">
        <v>0.1084374412894249</v>
      </c>
      <c r="J48">
        <v>0.11924418061971664</v>
      </c>
      <c r="K48">
        <v>0.53827553987503052</v>
      </c>
      <c r="L48">
        <v>5.7385433465242386E-2</v>
      </c>
      <c r="M48">
        <v>1.2373319827020168E-2</v>
      </c>
      <c r="N48">
        <v>2.1968139335513115E-2</v>
      </c>
      <c r="O48">
        <v>4.1608743369579315E-2</v>
      </c>
      <c r="P48">
        <v>1.5776688233017921E-2</v>
      </c>
      <c r="Q48">
        <v>0.86235558986663818</v>
      </c>
      <c r="R48">
        <v>8.6337439715862274E-3</v>
      </c>
      <c r="S48">
        <v>4.6208154410123825E-2</v>
      </c>
      <c r="T48">
        <v>2.5219874456524849E-2</v>
      </c>
      <c r="U48">
        <v>2.3285193368792534E-2</v>
      </c>
      <c r="V48">
        <v>4.15763258934021E-2</v>
      </c>
      <c r="W48">
        <v>3.1819563359022141E-2</v>
      </c>
      <c r="X48">
        <v>0.10413762927055359</v>
      </c>
      <c r="Y48">
        <v>9.0601444244384766E-2</v>
      </c>
      <c r="Z48">
        <v>0.44155296683311462</v>
      </c>
      <c r="AA48">
        <v>4.9320727586746216E-2</v>
      </c>
      <c r="AB48">
        <v>1.000825222581625E-2</v>
      </c>
      <c r="AC48">
        <v>2.1811310201883316E-2</v>
      </c>
      <c r="AD48">
        <v>3.368387371301651E-2</v>
      </c>
      <c r="AE48">
        <v>1.5636852011084557E-2</v>
      </c>
      <c r="AF48">
        <v>0.43786311149597168</v>
      </c>
      <c r="AG48">
        <v>7.3270532302558422E-3</v>
      </c>
      <c r="AH48">
        <v>3.9214693009853363E-2</v>
      </c>
      <c r="AI48">
        <v>2.2094868123531342E-2</v>
      </c>
      <c r="AJ48">
        <v>2.5468150153756142E-2</v>
      </c>
      <c r="AK48">
        <v>2.3576145991683006E-2</v>
      </c>
      <c r="AL48">
        <v>2.7083300054073334E-2</v>
      </c>
      <c r="AM48">
        <v>5.2472081035375595E-2</v>
      </c>
      <c r="AN48">
        <v>3.6568578332662582E-2</v>
      </c>
      <c r="AO48">
        <v>0.16777589917182922</v>
      </c>
      <c r="AP48">
        <v>3.6282327026128769E-2</v>
      </c>
      <c r="AQ48">
        <v>6.3549038022756577E-3</v>
      </c>
      <c r="AR48">
        <v>2.0728396251797676E-2</v>
      </c>
      <c r="AS48">
        <v>2.157570980489254E-2</v>
      </c>
      <c r="AT48">
        <v>1.4706617221236229E-2</v>
      </c>
      <c r="AU48">
        <v>0.32788780331611633</v>
      </c>
      <c r="AV48">
        <v>6.62613520398736E-3</v>
      </c>
      <c r="AW48">
        <v>3.5463351756334305E-2</v>
      </c>
      <c r="AX48">
        <v>2.0452599972486496E-2</v>
      </c>
      <c r="AY48">
        <v>2.3255389183759689E-2</v>
      </c>
      <c r="AZ48">
        <v>1.7140841111540794E-2</v>
      </c>
      <c r="BA48">
        <v>2.5130163878202438E-2</v>
      </c>
      <c r="BB48">
        <v>3.5252656787633896E-2</v>
      </c>
      <c r="BC48">
        <v>2.2820115089416504E-2</v>
      </c>
      <c r="BD48">
        <v>0.10980194061994553</v>
      </c>
      <c r="BE48">
        <v>3.1944617629051208E-2</v>
      </c>
      <c r="BF48">
        <v>5.2356286905705929E-3</v>
      </c>
      <c r="BG48">
        <v>1.9894534721970558E-2</v>
      </c>
      <c r="BH48">
        <v>1.7864352092146873E-2</v>
      </c>
      <c r="BI48">
        <v>1.408026646822691E-2</v>
      </c>
      <c r="BJ48">
        <v>0.17740826308727264</v>
      </c>
      <c r="BK48">
        <v>5.1350351423025131E-3</v>
      </c>
      <c r="BL48">
        <v>2.7482921257615089E-2</v>
      </c>
      <c r="BM48">
        <v>1.6044080257415771E-2</v>
      </c>
      <c r="BN48">
        <v>1.7570365220308304E-2</v>
      </c>
      <c r="BO48">
        <v>7.7936579473316669E-3</v>
      </c>
      <c r="BP48">
        <v>1.9007638096809387E-2</v>
      </c>
      <c r="BQ48">
        <v>1.2566057033836842E-2</v>
      </c>
      <c r="BR48">
        <v>6.0659237205982208E-3</v>
      </c>
      <c r="BS48">
        <v>4.6112429350614548E-2</v>
      </c>
      <c r="BT48">
        <v>1.9630156457424164E-2</v>
      </c>
      <c r="BU48">
        <v>2.4717547930777073E-3</v>
      </c>
      <c r="BV48">
        <v>1.6535883769392967E-2</v>
      </c>
      <c r="BW48">
        <v>8.5754096508026123E-3</v>
      </c>
      <c r="BX48">
        <v>1.1054745875298977E-2</v>
      </c>
      <c r="BY48">
        <v>0.13860532641410828</v>
      </c>
      <c r="BZ48">
        <v>4.5346124097704887E-3</v>
      </c>
      <c r="CA48">
        <v>2.4269431829452515E-2</v>
      </c>
      <c r="CB48">
        <v>1.3852057047188282E-2</v>
      </c>
      <c r="CC48">
        <v>1.5306700952351093E-2</v>
      </c>
      <c r="CD48">
        <v>5.3898617625236511E-3</v>
      </c>
      <c r="CE48">
        <v>1.6199985519051552E-2</v>
      </c>
      <c r="CF48">
        <v>8.3263171836733818E-3</v>
      </c>
      <c r="CG48">
        <v>3.4509296528995037E-3</v>
      </c>
      <c r="CH48">
        <v>3.246128186583519E-2</v>
      </c>
      <c r="CI48">
        <v>1.4814147725701332E-2</v>
      </c>
      <c r="CJ48">
        <v>1.6461566556245089E-3</v>
      </c>
      <c r="CK48">
        <v>1.4553828164935112E-2</v>
      </c>
      <c r="CL48">
        <v>5.742307286709547E-3</v>
      </c>
      <c r="CM48">
        <v>9.0718399733304977E-3</v>
      </c>
      <c r="CN48">
        <v>7.9573623836040497E-2</v>
      </c>
      <c r="CO48">
        <v>3.226239699870348E-3</v>
      </c>
      <c r="CP48">
        <v>1.7266968265175819E-2</v>
      </c>
      <c r="CQ48">
        <v>9.0744392946362495E-3</v>
      </c>
      <c r="CR48">
        <v>1.080896332859993E-2</v>
      </c>
      <c r="CS48">
        <v>2.3036361671984196E-3</v>
      </c>
      <c r="CT48">
        <v>1.0891588404774666E-2</v>
      </c>
      <c r="CU48">
        <v>3.2160945702344179E-3</v>
      </c>
      <c r="CV48">
        <v>7.3232530849054456E-4</v>
      </c>
      <c r="CW48">
        <v>1.5137314796447754E-2</v>
      </c>
      <c r="CX48">
        <v>6.9160549901425838E-3</v>
      </c>
      <c r="CY48">
        <v>6.0586811741814017E-4</v>
      </c>
      <c r="CZ48">
        <v>1.0285720229148865E-2</v>
      </c>
      <c r="DA48">
        <v>2.1335058845579624E-3</v>
      </c>
      <c r="DB48">
        <v>4.7825491055846214E-3</v>
      </c>
      <c r="DC48">
        <v>3.4697994589805603E-2</v>
      </c>
      <c r="DD48">
        <v>1.6321302391588688E-3</v>
      </c>
      <c r="DE48">
        <v>8.7352283298969269E-3</v>
      </c>
      <c r="DF48">
        <v>3.9425496943295002E-3</v>
      </c>
      <c r="DG48">
        <v>5.8723562397062778E-3</v>
      </c>
      <c r="DH48">
        <v>5.4602476302534342E-4</v>
      </c>
      <c r="DI48">
        <v>6.539889145642519E-3</v>
      </c>
      <c r="DJ48">
        <v>8.4783008787781E-4</v>
      </c>
      <c r="DK48">
        <v>-2.3100114049157128E-5</v>
      </c>
      <c r="DL48">
        <v>4.5826914720237255E-3</v>
      </c>
      <c r="DM48">
        <v>2.0223960746079683E-3</v>
      </c>
      <c r="DN48">
        <v>1.794582640286535E-4</v>
      </c>
      <c r="DO48">
        <v>6.3604307360947132E-3</v>
      </c>
      <c r="DP48">
        <v>6.3571304781362414E-4</v>
      </c>
      <c r="DQ48">
        <v>1.3866832014173269E-3</v>
      </c>
    </row>
    <row r="49" spans="1:121" ht="16" x14ac:dyDescent="0.2">
      <c r="A49">
        <v>2011</v>
      </c>
      <c r="B49">
        <v>1</v>
      </c>
      <c r="C49">
        <v>1.1921564117074013E-2</v>
      </c>
      <c r="D49">
        <v>4.3712686747312546E-2</v>
      </c>
      <c r="E49">
        <v>2.6996193453669548E-2</v>
      </c>
      <c r="F49">
        <v>1.1533693410456181E-2</v>
      </c>
      <c r="G49">
        <v>5.1099609583616257E-2</v>
      </c>
      <c r="H49">
        <v>3.6482729017734528E-2</v>
      </c>
      <c r="I49">
        <v>0.10722589492797852</v>
      </c>
      <c r="J49">
        <v>0.11034493893384933</v>
      </c>
      <c r="K49">
        <v>0.54028123617172241</v>
      </c>
      <c r="L49">
        <v>6.0401476919651031E-2</v>
      </c>
      <c r="M49">
        <v>1.2626396492123604E-2</v>
      </c>
      <c r="N49">
        <v>2.3856334388256073E-2</v>
      </c>
      <c r="O49">
        <v>4.3232925236225128E-2</v>
      </c>
      <c r="P49">
        <v>1.7168551683425903E-2</v>
      </c>
      <c r="Q49">
        <v>0.86627596616744995</v>
      </c>
      <c r="R49">
        <v>1.1589918285608292E-2</v>
      </c>
      <c r="S49">
        <v>4.2496643960475922E-2</v>
      </c>
      <c r="T49">
        <v>2.6523992419242859E-2</v>
      </c>
      <c r="U49">
        <v>2.1085955202579498E-2</v>
      </c>
      <c r="V49">
        <v>4.5677993446588516E-2</v>
      </c>
      <c r="W49">
        <v>3.4020580351352692E-2</v>
      </c>
      <c r="X49">
        <v>0.10278899967670441</v>
      </c>
      <c r="Y49">
        <v>8.4386162459850311E-2</v>
      </c>
      <c r="Z49">
        <v>0.44537210464477539</v>
      </c>
      <c r="AA49">
        <v>5.233362689614296E-2</v>
      </c>
      <c r="AB49">
        <v>1.0307894088327885E-2</v>
      </c>
      <c r="AC49">
        <v>2.3712687194347382E-2</v>
      </c>
      <c r="AD49">
        <v>3.5294104367494583E-2</v>
      </c>
      <c r="AE49">
        <v>1.7039520666003227E-2</v>
      </c>
      <c r="AF49">
        <v>0.44399195909500122</v>
      </c>
      <c r="AG49">
        <v>9.8477145656943321E-3</v>
      </c>
      <c r="AH49">
        <v>3.610851988196373E-2</v>
      </c>
      <c r="AI49">
        <v>2.337191067636013E-2</v>
      </c>
      <c r="AJ49">
        <v>2.4502517655491829E-2</v>
      </c>
      <c r="AK49">
        <v>2.652432955801487E-2</v>
      </c>
      <c r="AL49">
        <v>2.910245954990387E-2</v>
      </c>
      <c r="AM49">
        <v>5.1351539790630341E-2</v>
      </c>
      <c r="AN49">
        <v>3.3439848572015762E-2</v>
      </c>
      <c r="AO49">
        <v>0.17076624929904938</v>
      </c>
      <c r="AP49">
        <v>3.8976863026618958E-2</v>
      </c>
      <c r="AQ49">
        <v>6.6288011148571968E-3</v>
      </c>
      <c r="AR49">
        <v>2.2473659366369247E-2</v>
      </c>
      <c r="AS49">
        <v>2.2877436131238937E-2</v>
      </c>
      <c r="AT49">
        <v>1.609942689538002E-2</v>
      </c>
      <c r="AU49">
        <v>0.33381801843643188</v>
      </c>
      <c r="AV49">
        <v>8.9535452425479889E-3</v>
      </c>
      <c r="AW49">
        <v>3.2829876989126205E-2</v>
      </c>
      <c r="AX49">
        <v>2.1515851840376854E-2</v>
      </c>
      <c r="AY49">
        <v>2.2586865350604057E-2</v>
      </c>
      <c r="AZ49">
        <v>1.9572529941797256E-2</v>
      </c>
      <c r="BA49">
        <v>2.6896249502897263E-2</v>
      </c>
      <c r="BB49">
        <v>3.4599687904119492E-2</v>
      </c>
      <c r="BC49">
        <v>2.069917693734169E-2</v>
      </c>
      <c r="BD49">
        <v>0.11216425150632858</v>
      </c>
      <c r="BE49">
        <v>3.399999812245369E-2</v>
      </c>
      <c r="BF49">
        <v>5.332473199814558E-3</v>
      </c>
      <c r="BG49">
        <v>2.1563775837421417E-2</v>
      </c>
      <c r="BH49">
        <v>1.8496828153729439E-2</v>
      </c>
      <c r="BI49">
        <v>1.5503170900046825E-2</v>
      </c>
      <c r="BJ49">
        <v>0.18236400187015533</v>
      </c>
      <c r="BK49">
        <v>7.1936692111194134E-3</v>
      </c>
      <c r="BL49">
        <v>2.6376958936452866E-2</v>
      </c>
      <c r="BM49">
        <v>1.6585351899266243E-2</v>
      </c>
      <c r="BN49">
        <v>1.7164492979645729E-2</v>
      </c>
      <c r="BO49">
        <v>9.4967205077409744E-3</v>
      </c>
      <c r="BP49">
        <v>2.0338147878646851E-2</v>
      </c>
      <c r="BQ49">
        <v>1.2504336424171925E-2</v>
      </c>
      <c r="BR49">
        <v>5.2396003156900406E-3</v>
      </c>
      <c r="BS49">
        <v>4.6297982335090637E-2</v>
      </c>
      <c r="BT49">
        <v>2.1166747435927391E-2</v>
      </c>
      <c r="BU49">
        <v>2.5482191704213619E-3</v>
      </c>
      <c r="BV49">
        <v>1.7789928242564201E-2</v>
      </c>
      <c r="BW49">
        <v>8.9599397033452988E-3</v>
      </c>
      <c r="BX49">
        <v>1.2206807732582092E-2</v>
      </c>
      <c r="BY49">
        <v>0.14294277131557465</v>
      </c>
      <c r="BZ49">
        <v>6.4695901237428188E-3</v>
      </c>
      <c r="CA49">
        <v>2.3721983656287193E-2</v>
      </c>
      <c r="CB49">
        <v>1.4253325760364532E-2</v>
      </c>
      <c r="CC49">
        <v>1.4958965592086315E-2</v>
      </c>
      <c r="CD49">
        <v>7.0296842604875565E-3</v>
      </c>
      <c r="CE49">
        <v>1.7201416194438934E-2</v>
      </c>
      <c r="CF49">
        <v>8.2713272422552109E-3</v>
      </c>
      <c r="CG49">
        <v>2.844969043508172E-3</v>
      </c>
      <c r="CH49">
        <v>3.2227970659732819E-2</v>
      </c>
      <c r="CI49">
        <v>1.5963533893227577E-2</v>
      </c>
      <c r="CJ49">
        <v>1.6912501305341721E-3</v>
      </c>
      <c r="CK49">
        <v>1.5510166063904762E-2</v>
      </c>
      <c r="CL49">
        <v>5.9758527204394341E-3</v>
      </c>
      <c r="CM49">
        <v>9.9876811727881432E-3</v>
      </c>
      <c r="CN49">
        <v>8.2697361707687378E-2</v>
      </c>
      <c r="CO49">
        <v>4.8435423523187637E-3</v>
      </c>
      <c r="CP49">
        <v>1.7759770154953003E-2</v>
      </c>
      <c r="CQ49">
        <v>9.2704035341739655E-3</v>
      </c>
      <c r="CR49">
        <v>1.0534035973250866E-2</v>
      </c>
      <c r="CS49">
        <v>3.3101907465606928E-3</v>
      </c>
      <c r="CT49">
        <v>1.1080504395067692E-2</v>
      </c>
      <c r="CU49">
        <v>3.1964527443051338E-3</v>
      </c>
      <c r="CV49">
        <v>3.9245552034117281E-4</v>
      </c>
      <c r="CW49">
        <v>1.4820282347500324E-2</v>
      </c>
      <c r="CX49">
        <v>7.4897240847349167E-3</v>
      </c>
      <c r="CY49">
        <v>6.2467640964314342E-4</v>
      </c>
      <c r="CZ49">
        <v>1.0455828160047531E-2</v>
      </c>
      <c r="DA49">
        <v>2.2231535986065865E-3</v>
      </c>
      <c r="DB49">
        <v>5.2665704861283302E-3</v>
      </c>
      <c r="DC49">
        <v>3.7617489695549011E-2</v>
      </c>
      <c r="DD49">
        <v>3.0069027561694384E-3</v>
      </c>
      <c r="DE49">
        <v>1.1025381274521351E-2</v>
      </c>
      <c r="DF49">
        <v>4.2327111586928368E-3</v>
      </c>
      <c r="DG49">
        <v>5.5445916950702667E-3</v>
      </c>
      <c r="DH49">
        <v>1.0786127531901002E-3</v>
      </c>
      <c r="DI49">
        <v>5.9214113280177116E-3</v>
      </c>
      <c r="DJ49">
        <v>7.4956484604626894E-4</v>
      </c>
      <c r="DK49">
        <v>-2.5956501485779881E-4</v>
      </c>
      <c r="DL49">
        <v>4.3025016784667969E-3</v>
      </c>
      <c r="DM49">
        <v>2.0153776276856661E-3</v>
      </c>
      <c r="DN49">
        <v>1.6534549649804831E-4</v>
      </c>
      <c r="DO49">
        <v>5.7560661807656288E-3</v>
      </c>
      <c r="DP49">
        <v>5.9158791555091739E-4</v>
      </c>
      <c r="DQ49">
        <v>1.4237896539270878E-3</v>
      </c>
    </row>
    <row r="50" spans="1:121" ht="16" x14ac:dyDescent="0.2">
      <c r="A50">
        <v>2012</v>
      </c>
      <c r="B50">
        <v>1</v>
      </c>
      <c r="C50">
        <v>1.4343099668622017E-2</v>
      </c>
      <c r="D50">
        <v>4.0245696902275085E-2</v>
      </c>
      <c r="E50">
        <v>2.959011122584343E-2</v>
      </c>
      <c r="F50">
        <v>1.4344519935548306E-2</v>
      </c>
      <c r="G50">
        <v>5.2907098084688187E-2</v>
      </c>
      <c r="H50">
        <v>3.8532901555299759E-2</v>
      </c>
      <c r="I50">
        <v>0.10607113689184189</v>
      </c>
      <c r="J50">
        <v>0.10842148214578629</v>
      </c>
      <c r="K50">
        <v>0.5337337851524353</v>
      </c>
      <c r="L50">
        <v>6.181015819311142E-2</v>
      </c>
      <c r="M50">
        <v>1.2636292725801468E-2</v>
      </c>
      <c r="N50">
        <v>2.589661069214344E-2</v>
      </c>
      <c r="O50">
        <v>4.3326016515493393E-2</v>
      </c>
      <c r="P50">
        <v>1.8484143540263176E-2</v>
      </c>
      <c r="Q50">
        <v>0.86865431070327759</v>
      </c>
      <c r="R50">
        <v>1.4023426920175552E-2</v>
      </c>
      <c r="S50">
        <v>3.9348717778921127E-2</v>
      </c>
      <c r="T50">
        <v>2.9128195717930794E-2</v>
      </c>
      <c r="U50">
        <v>2.3096019402146339E-2</v>
      </c>
      <c r="V50">
        <v>4.7191757708787918E-2</v>
      </c>
      <c r="W50">
        <v>3.6056064069271088E-2</v>
      </c>
      <c r="X50">
        <v>0.10161133855581284</v>
      </c>
      <c r="Y50">
        <v>8.3569899201393127E-2</v>
      </c>
      <c r="Z50">
        <v>0.44089269638061523</v>
      </c>
      <c r="AA50">
        <v>5.3736176341772079E-2</v>
      </c>
      <c r="AB50">
        <v>1.0325432755053043E-2</v>
      </c>
      <c r="AC50">
        <v>2.5730632245540619E-2</v>
      </c>
      <c r="AD50">
        <v>3.5412881523370743E-2</v>
      </c>
      <c r="AE50">
        <v>1.8323294818401337E-2</v>
      </c>
      <c r="AF50">
        <v>0.45462542772293091</v>
      </c>
      <c r="AG50">
        <v>1.2228978797793388E-2</v>
      </c>
      <c r="AH50">
        <v>3.43136265873909E-2</v>
      </c>
      <c r="AI50">
        <v>2.6033766567707062E-2</v>
      </c>
      <c r="AJ50">
        <v>2.5940202176570892E-2</v>
      </c>
      <c r="AK50">
        <v>2.6998991146683693E-2</v>
      </c>
      <c r="AL50">
        <v>3.124547190964222E-2</v>
      </c>
      <c r="AM50">
        <v>5.1732126623392105E-2</v>
      </c>
      <c r="AN50">
        <v>3.3892940729856491E-2</v>
      </c>
      <c r="AO50">
        <v>0.17167668044567108</v>
      </c>
      <c r="AP50">
        <v>4.056263342499733E-2</v>
      </c>
      <c r="AQ50">
        <v>6.7180851474404335E-3</v>
      </c>
      <c r="AR50">
        <v>2.4527387693524361E-2</v>
      </c>
      <c r="AS50">
        <v>2.32252087444067E-2</v>
      </c>
      <c r="AT50">
        <v>1.733742281794548E-2</v>
      </c>
      <c r="AU50">
        <v>0.34517717361450195</v>
      </c>
      <c r="AV50">
        <v>1.1264517903327942E-2</v>
      </c>
      <c r="AW50">
        <v>3.160741925239563E-2</v>
      </c>
      <c r="AX50">
        <v>2.4241281673312187E-2</v>
      </c>
      <c r="AY50">
        <v>2.4198479950428009E-2</v>
      </c>
      <c r="AZ50">
        <v>1.9726766273379326E-2</v>
      </c>
      <c r="BA50">
        <v>2.9080169275403023E-2</v>
      </c>
      <c r="BB50">
        <v>3.5065606236457825E-2</v>
      </c>
      <c r="BC50">
        <v>2.1209059283137321E-2</v>
      </c>
      <c r="BD50">
        <v>0.11329029500484467</v>
      </c>
      <c r="BE50">
        <v>3.5493563860654831E-2</v>
      </c>
      <c r="BF50">
        <v>5.441704299300909E-3</v>
      </c>
      <c r="BG50">
        <v>2.3638464510440826E-2</v>
      </c>
      <c r="BH50">
        <v>1.8902001902461052E-2</v>
      </c>
      <c r="BI50">
        <v>1.6591561958193779E-2</v>
      </c>
      <c r="BJ50">
        <v>0.19292990863323212</v>
      </c>
      <c r="BK50">
        <v>9.1024041175842285E-3</v>
      </c>
      <c r="BL50">
        <v>2.5540685281157494E-2</v>
      </c>
      <c r="BM50">
        <v>1.8952194601297379E-2</v>
      </c>
      <c r="BN50">
        <v>1.83857511729002E-2</v>
      </c>
      <c r="BO50">
        <v>9.5735741779208183E-3</v>
      </c>
      <c r="BP50">
        <v>2.2191675379872322E-2</v>
      </c>
      <c r="BQ50">
        <v>1.2911281548440456E-2</v>
      </c>
      <c r="BR50">
        <v>5.4029086604714394E-3</v>
      </c>
      <c r="BS50">
        <v>4.8433732241392136E-2</v>
      </c>
      <c r="BT50">
        <v>2.2435696795582771E-2</v>
      </c>
      <c r="BU50">
        <v>2.6799002662301064E-3</v>
      </c>
      <c r="BV50">
        <v>1.951177604496479E-2</v>
      </c>
      <c r="BW50">
        <v>9.4225462526082993E-3</v>
      </c>
      <c r="BX50">
        <v>1.3013151474297047E-2</v>
      </c>
      <c r="BY50">
        <v>0.15245223045349121</v>
      </c>
      <c r="BZ50">
        <v>8.1515684723854065E-3</v>
      </c>
      <c r="CA50">
        <v>2.2872712463140488E-2</v>
      </c>
      <c r="CB50">
        <v>1.6259675845503807E-2</v>
      </c>
      <c r="CC50">
        <v>1.5993751585483551E-2</v>
      </c>
      <c r="CD50">
        <v>6.9195698015391827E-3</v>
      </c>
      <c r="CE50">
        <v>1.8930217251181602E-2</v>
      </c>
      <c r="CF50">
        <v>8.7719643488526344E-3</v>
      </c>
      <c r="CG50">
        <v>3.0245599336922169E-3</v>
      </c>
      <c r="CH50">
        <v>3.4498672932386398E-2</v>
      </c>
      <c r="CI50">
        <v>1.7029538750648499E-2</v>
      </c>
      <c r="CJ50">
        <v>1.7954213544726372E-3</v>
      </c>
      <c r="CK50">
        <v>1.713479682803154E-2</v>
      </c>
      <c r="CL50">
        <v>6.3427211716771126E-3</v>
      </c>
      <c r="CM50">
        <v>1.0686818510293961E-2</v>
      </c>
      <c r="CN50">
        <v>8.9371204376220703E-2</v>
      </c>
      <c r="CO50">
        <v>6.0065300203859806E-3</v>
      </c>
      <c r="CP50">
        <v>1.6853887587785721E-2</v>
      </c>
      <c r="CQ50">
        <v>1.0363009758293629E-2</v>
      </c>
      <c r="CR50">
        <v>1.1353315785527229E-2</v>
      </c>
      <c r="CS50">
        <v>3.2257640268653631E-3</v>
      </c>
      <c r="CT50">
        <v>1.2778475880622864E-2</v>
      </c>
      <c r="CU50">
        <v>3.645485732704401E-3</v>
      </c>
      <c r="CV50">
        <v>5.9112883172929287E-4</v>
      </c>
      <c r="CW50">
        <v>1.6351578757166862E-2</v>
      </c>
      <c r="CX50">
        <v>8.2020265981554985E-3</v>
      </c>
      <c r="CY50">
        <v>7.0112798130139709E-4</v>
      </c>
      <c r="CZ50">
        <v>1.2077348306775093E-2</v>
      </c>
      <c r="DA50">
        <v>2.4946371559053659E-3</v>
      </c>
      <c r="DB50">
        <v>5.7073896750807762E-3</v>
      </c>
      <c r="DC50">
        <v>4.0576398372650146E-2</v>
      </c>
      <c r="DD50">
        <v>3.3618318848311901E-3</v>
      </c>
      <c r="DE50">
        <v>9.4330562278628349E-3</v>
      </c>
      <c r="DF50">
        <v>4.6101105399429798E-3</v>
      </c>
      <c r="DG50">
        <v>6.1495769768953323E-3</v>
      </c>
      <c r="DH50">
        <v>9.2422368470579386E-4</v>
      </c>
      <c r="DI50">
        <v>7.3503311723470688E-3</v>
      </c>
      <c r="DJ50">
        <v>1.0301957372575998E-3</v>
      </c>
      <c r="DK50">
        <v>-1.3936920731794089E-4</v>
      </c>
      <c r="DL50">
        <v>5.3823529742658138E-3</v>
      </c>
      <c r="DM50">
        <v>2.4740898516029119E-3</v>
      </c>
      <c r="DN50">
        <v>2.4338987714145333E-4</v>
      </c>
      <c r="DO50">
        <v>7.1069411933422089E-3</v>
      </c>
      <c r="DP50">
        <v>8.6977420141920447E-4</v>
      </c>
      <c r="DQ50">
        <v>1.6043157083913684E-3</v>
      </c>
    </row>
    <row r="51" spans="1:121" ht="16" x14ac:dyDescent="0.2">
      <c r="A51">
        <v>2013</v>
      </c>
      <c r="B51">
        <v>1</v>
      </c>
      <c r="C51">
        <v>1.3406602665781975E-2</v>
      </c>
      <c r="D51">
        <v>3.9379347115755081E-2</v>
      </c>
      <c r="E51">
        <v>2.8207685798406601E-2</v>
      </c>
      <c r="F51">
        <v>1.9070032984018326E-2</v>
      </c>
      <c r="G51">
        <v>5.4794628173112869E-2</v>
      </c>
      <c r="H51">
        <v>3.8828808814287186E-2</v>
      </c>
      <c r="I51">
        <v>9.7829557955265045E-2</v>
      </c>
      <c r="J51">
        <v>0.11690744757652283</v>
      </c>
      <c r="K51">
        <v>0.52894365787506104</v>
      </c>
      <c r="L51">
        <v>6.2632225453853607E-2</v>
      </c>
      <c r="M51">
        <v>1.3091807253658772E-2</v>
      </c>
      <c r="N51">
        <v>2.573700062930584E-2</v>
      </c>
      <c r="O51">
        <v>4.4934265315532684E-2</v>
      </c>
      <c r="P51">
        <v>1.7697960138320923E-2</v>
      </c>
      <c r="Q51">
        <v>0.86638557910919189</v>
      </c>
      <c r="R51">
        <v>1.3086091727018356E-2</v>
      </c>
      <c r="S51">
        <v>3.8437910377979279E-2</v>
      </c>
      <c r="T51">
        <v>2.7933936566114426E-2</v>
      </c>
      <c r="U51">
        <v>2.5294175371527672E-2</v>
      </c>
      <c r="V51">
        <v>4.9265999346971512E-2</v>
      </c>
      <c r="W51">
        <v>3.643367812037468E-2</v>
      </c>
      <c r="X51">
        <v>9.4434469938278198E-2</v>
      </c>
      <c r="Y51">
        <v>8.860701322555542E-2</v>
      </c>
      <c r="Z51">
        <v>0.43808358907699585</v>
      </c>
      <c r="AA51">
        <v>5.4808706045150757E-2</v>
      </c>
      <c r="AB51">
        <v>1.0817279107868671E-2</v>
      </c>
      <c r="AC51">
        <v>2.5616399943828583E-2</v>
      </c>
      <c r="AD51">
        <v>3.7176482379436493E-2</v>
      </c>
      <c r="AE51">
        <v>1.7632221803069115E-2</v>
      </c>
      <c r="AF51">
        <v>0.44906166195869446</v>
      </c>
      <c r="AG51">
        <v>1.1184168048202991E-2</v>
      </c>
      <c r="AH51">
        <v>3.2851368188858032E-2</v>
      </c>
      <c r="AI51">
        <v>2.5094222277402878E-2</v>
      </c>
      <c r="AJ51">
        <v>2.5397202000021935E-2</v>
      </c>
      <c r="AK51">
        <v>2.8819417580962181E-2</v>
      </c>
      <c r="AL51">
        <v>3.1769771128892899E-2</v>
      </c>
      <c r="AM51">
        <v>4.7907218337059021E-2</v>
      </c>
      <c r="AN51">
        <v>3.7159189581871033E-2</v>
      </c>
      <c r="AO51">
        <v>0.16687771677970886</v>
      </c>
      <c r="AP51">
        <v>4.2001388967037201E-2</v>
      </c>
      <c r="AQ51">
        <v>7.275288924574852E-3</v>
      </c>
      <c r="AR51">
        <v>2.4494484066963196E-2</v>
      </c>
      <c r="AS51">
        <v>2.5249553844332695E-2</v>
      </c>
      <c r="AT51">
        <v>1.6751836985349655E-2</v>
      </c>
      <c r="AU51">
        <v>0.33777323365211487</v>
      </c>
      <c r="AV51">
        <v>1.0204960592091084E-2</v>
      </c>
      <c r="AW51">
        <v>2.9975134879350662E-2</v>
      </c>
      <c r="AX51">
        <v>2.2980745881795883E-2</v>
      </c>
      <c r="AY51">
        <v>2.3185646161437035E-2</v>
      </c>
      <c r="AZ51">
        <v>2.1913273259997368E-2</v>
      </c>
      <c r="BA51">
        <v>2.9624100774526596E-2</v>
      </c>
      <c r="BB51">
        <v>3.1077325344085693E-2</v>
      </c>
      <c r="BC51">
        <v>2.2486474364995956E-2</v>
      </c>
      <c r="BD51">
        <v>0.10934312641620636</v>
      </c>
      <c r="BE51">
        <v>3.6982458084821701E-2</v>
      </c>
      <c r="BF51">
        <v>5.9979837387800217E-3</v>
      </c>
      <c r="BG51">
        <v>2.3626117035746574E-2</v>
      </c>
      <c r="BH51">
        <v>2.0925018936395645E-2</v>
      </c>
      <c r="BI51">
        <v>1.6057441011071205E-2</v>
      </c>
      <c r="BJ51">
        <v>0.18342787027359009</v>
      </c>
      <c r="BK51">
        <v>7.9061137512326241E-3</v>
      </c>
      <c r="BL51">
        <v>2.3222707211971283E-2</v>
      </c>
      <c r="BM51">
        <v>1.7530741170048714E-2</v>
      </c>
      <c r="BN51">
        <v>1.7039220780134201E-2</v>
      </c>
      <c r="BO51">
        <v>1.1299742385745049E-2</v>
      </c>
      <c r="BP51">
        <v>2.2452326491475105E-2</v>
      </c>
      <c r="BQ51">
        <v>1.0249323211610317E-2</v>
      </c>
      <c r="BR51">
        <v>5.4277093149721622E-3</v>
      </c>
      <c r="BS51">
        <v>4.579617828130722E-2</v>
      </c>
      <c r="BT51">
        <v>2.25038081407547E-2</v>
      </c>
      <c r="BU51">
        <v>2.7235248126089573E-3</v>
      </c>
      <c r="BV51">
        <v>1.9728802144527435E-2</v>
      </c>
      <c r="BW51">
        <v>9.6303299069404602E-3</v>
      </c>
      <c r="BX51">
        <v>1.2873479165136814E-2</v>
      </c>
      <c r="BY51">
        <v>0.14320212602615356</v>
      </c>
      <c r="BZ51">
        <v>7.0584435015916824E-3</v>
      </c>
      <c r="CA51">
        <v>2.0732836797833443E-2</v>
      </c>
      <c r="CB51">
        <v>1.5258404426276684E-2</v>
      </c>
      <c r="CC51">
        <v>1.4503719285130501E-2</v>
      </c>
      <c r="CD51">
        <v>8.2527576014399529E-3</v>
      </c>
      <c r="CE51">
        <v>1.8788130953907967E-2</v>
      </c>
      <c r="CF51">
        <v>6.4001479186117649E-3</v>
      </c>
      <c r="CG51">
        <v>2.6983667630702257E-3</v>
      </c>
      <c r="CH51">
        <v>3.2633587718009949E-2</v>
      </c>
      <c r="CI51">
        <v>1.6875728964805603E-2</v>
      </c>
      <c r="CJ51">
        <v>1.7456066561862826E-3</v>
      </c>
      <c r="CK51">
        <v>1.7042525112628937E-2</v>
      </c>
      <c r="CL51">
        <v>6.2013939023017883E-3</v>
      </c>
      <c r="CM51">
        <v>1.067433413118124E-2</v>
      </c>
      <c r="CN51">
        <v>8.3280868828296661E-2</v>
      </c>
      <c r="CO51">
        <v>5.3176200017333031E-3</v>
      </c>
      <c r="CP51">
        <v>1.5619498677551746E-2</v>
      </c>
      <c r="CQ51">
        <v>1.0068592615425587E-2</v>
      </c>
      <c r="CR51">
        <v>1.0223941877484322E-2</v>
      </c>
      <c r="CS51">
        <v>3.7906905636191368E-3</v>
      </c>
      <c r="CT51">
        <v>1.2025643140077591E-2</v>
      </c>
      <c r="CU51">
        <v>2.3032072931528091E-3</v>
      </c>
      <c r="CV51">
        <v>3.4292286727577448E-4</v>
      </c>
      <c r="CW51">
        <v>1.5641031786799431E-2</v>
      </c>
      <c r="CX51">
        <v>7.9477187246084213E-3</v>
      </c>
      <c r="CY51">
        <v>6.54050731100142E-4</v>
      </c>
      <c r="CZ51">
        <v>1.1371592059731483E-2</v>
      </c>
      <c r="DA51">
        <v>2.3397644981741905E-3</v>
      </c>
      <c r="DB51">
        <v>5.6079542264342308E-3</v>
      </c>
      <c r="DC51">
        <v>3.7888646125793457E-2</v>
      </c>
      <c r="DD51">
        <v>3.3040931448340416E-3</v>
      </c>
      <c r="DE51">
        <v>9.7051458433270454E-3</v>
      </c>
      <c r="DF51">
        <v>4.5942477881908417E-3</v>
      </c>
      <c r="DG51">
        <v>5.5360486730933189E-3</v>
      </c>
      <c r="DH51">
        <v>1.049356535077095E-3</v>
      </c>
      <c r="DI51">
        <v>6.0207489877939224E-3</v>
      </c>
      <c r="DJ51">
        <v>6.4639060292392969E-4</v>
      </c>
      <c r="DK51">
        <v>-8.9429820945952088E-5</v>
      </c>
      <c r="DL51">
        <v>5.1710424013435841E-3</v>
      </c>
      <c r="DM51">
        <v>1.9510023994371295E-3</v>
      </c>
      <c r="DN51">
        <v>1.7071135516744107E-4</v>
      </c>
      <c r="DO51">
        <v>5.8500375598669052E-3</v>
      </c>
      <c r="DP51">
        <v>6.1241729417815804E-4</v>
      </c>
      <c r="DQ51">
        <v>1.3385850470513105E-3</v>
      </c>
    </row>
    <row r="52" spans="1:121" ht="16" x14ac:dyDescent="0.2">
      <c r="A52">
        <v>2014</v>
      </c>
      <c r="B52">
        <v>1</v>
      </c>
      <c r="C52">
        <v>1.6929382458329201E-2</v>
      </c>
      <c r="D52">
        <v>4.0796499699354172E-2</v>
      </c>
      <c r="E52">
        <v>2.9779298231005669E-2</v>
      </c>
      <c r="F52">
        <v>1.3745084404945374E-2</v>
      </c>
      <c r="G52">
        <v>5.5755086243152618E-2</v>
      </c>
      <c r="H52">
        <v>3.848663717508316E-2</v>
      </c>
      <c r="I52">
        <v>0.1007530689239502</v>
      </c>
      <c r="J52">
        <v>0.11563652008771896</v>
      </c>
      <c r="K52">
        <v>0.52726328372955322</v>
      </c>
      <c r="L52">
        <v>6.0855109244585037E-2</v>
      </c>
      <c r="M52">
        <v>1.2754792347550392E-2</v>
      </c>
      <c r="N52">
        <v>2.5731844827532768E-2</v>
      </c>
      <c r="O52">
        <v>4.3922185897827148E-2</v>
      </c>
      <c r="P52">
        <v>1.6932923346757889E-2</v>
      </c>
      <c r="Q52">
        <v>0.86927950382232666</v>
      </c>
      <c r="R52">
        <v>1.6553863883018494E-2</v>
      </c>
      <c r="S52">
        <v>3.9891570806503296E-2</v>
      </c>
      <c r="T52">
        <v>2.9495468363165855E-2</v>
      </c>
      <c r="U52">
        <v>2.1319175139069557E-2</v>
      </c>
      <c r="V52">
        <v>5.0359331071376801E-2</v>
      </c>
      <c r="W52">
        <v>3.6121286451816559E-2</v>
      </c>
      <c r="X52">
        <v>9.7357571125030518E-2</v>
      </c>
      <c r="Y52">
        <v>8.8656745851039886E-2</v>
      </c>
      <c r="Z52">
        <v>0.43643441796302795</v>
      </c>
      <c r="AA52">
        <v>5.3090084344148636E-2</v>
      </c>
      <c r="AB52">
        <v>1.0510053485631943E-2</v>
      </c>
      <c r="AC52">
        <v>2.5611234828829765E-2</v>
      </c>
      <c r="AD52">
        <v>3.6237843334674835E-2</v>
      </c>
      <c r="AE52">
        <v>1.685224287211895E-2</v>
      </c>
      <c r="AF52">
        <v>0.45545017719268799</v>
      </c>
      <c r="AG52">
        <v>1.4308810234069824E-2</v>
      </c>
      <c r="AH52">
        <v>3.4481432288885117E-2</v>
      </c>
      <c r="AI52">
        <v>2.640509232878685E-2</v>
      </c>
      <c r="AJ52">
        <v>2.3742709308862686E-2</v>
      </c>
      <c r="AK52">
        <v>3.0033478513360023E-2</v>
      </c>
      <c r="AL52">
        <v>3.1459137797355652E-2</v>
      </c>
      <c r="AM52">
        <v>4.9841370433568954E-2</v>
      </c>
      <c r="AN52">
        <v>3.8182463496923447E-2</v>
      </c>
      <c r="AO52">
        <v>0.16699716448783875</v>
      </c>
      <c r="AP52">
        <v>3.9998535066843033E-2</v>
      </c>
      <c r="AQ52">
        <v>6.8647237494587898E-3</v>
      </c>
      <c r="AR52">
        <v>2.4594413116574287E-2</v>
      </c>
      <c r="AS52">
        <v>2.3908151313662529E-2</v>
      </c>
      <c r="AT52">
        <v>1.6090385615825653E-2</v>
      </c>
      <c r="AU52">
        <v>0.34419754147529602</v>
      </c>
      <c r="AV52">
        <v>1.3066122308373451E-2</v>
      </c>
      <c r="AW52">
        <v>3.1486794352531433E-2</v>
      </c>
      <c r="AX52">
        <v>2.4370543658733368E-2</v>
      </c>
      <c r="AY52">
        <v>2.1815260872244835E-2</v>
      </c>
      <c r="AZ52">
        <v>2.3169683292508125E-2</v>
      </c>
      <c r="BA52">
        <v>2.933838963508606E-2</v>
      </c>
      <c r="BB52">
        <v>3.2471776008605957E-2</v>
      </c>
      <c r="BC52">
        <v>2.3211278021335602E-2</v>
      </c>
      <c r="BD52">
        <v>0.1100369468331337</v>
      </c>
      <c r="BE52">
        <v>3.523075208067894E-2</v>
      </c>
      <c r="BF52">
        <v>5.6695574894547462E-3</v>
      </c>
      <c r="BG52">
        <v>2.3668833076953888E-2</v>
      </c>
      <c r="BH52">
        <v>1.9842810928821564E-2</v>
      </c>
      <c r="BI52">
        <v>1.5387940220534801E-2</v>
      </c>
      <c r="BJ52">
        <v>0.18881380558013916</v>
      </c>
      <c r="BK52">
        <v>1.0162231512367725E-2</v>
      </c>
      <c r="BL52">
        <v>2.4488989263772964E-2</v>
      </c>
      <c r="BM52">
        <v>1.8452825024724007E-2</v>
      </c>
      <c r="BN52">
        <v>1.6350125893950462E-2</v>
      </c>
      <c r="BO52">
        <v>1.2863187119364738E-2</v>
      </c>
      <c r="BP52">
        <v>2.2034663707017899E-2</v>
      </c>
      <c r="BQ52">
        <v>1.0858780704438686E-2</v>
      </c>
      <c r="BR52">
        <v>5.8360821567475796E-3</v>
      </c>
      <c r="BS52">
        <v>4.6881735324859619E-2</v>
      </c>
      <c r="BT52">
        <v>2.0885186269879341E-2</v>
      </c>
      <c r="BU52">
        <v>2.5662702973932028E-3</v>
      </c>
      <c r="BV52">
        <v>1.9468393176794052E-2</v>
      </c>
      <c r="BW52">
        <v>9.1077620163559914E-3</v>
      </c>
      <c r="BX52">
        <v>1.177742425352335E-2</v>
      </c>
      <c r="BY52">
        <v>0.14757989346981049</v>
      </c>
      <c r="BZ52">
        <v>9.0330438688397408E-3</v>
      </c>
      <c r="CA52">
        <v>2.1767867729067802E-2</v>
      </c>
      <c r="CB52">
        <v>1.5911698341369629E-2</v>
      </c>
      <c r="CC52">
        <v>1.4028811827301979E-2</v>
      </c>
      <c r="CD52">
        <v>9.4212349504232407E-3</v>
      </c>
      <c r="CE52">
        <v>1.8480436876416206E-2</v>
      </c>
      <c r="CF52">
        <v>6.8190223537385464E-3</v>
      </c>
      <c r="CG52">
        <v>3.0010563787072897E-3</v>
      </c>
      <c r="CH52">
        <v>3.3507280051708221E-2</v>
      </c>
      <c r="CI52">
        <v>1.5609437599778175E-2</v>
      </c>
      <c r="CJ52">
        <v>1.6070351703092456E-3</v>
      </c>
      <c r="CK52">
        <v>1.6873402521014214E-2</v>
      </c>
      <c r="CL52">
        <v>5.7309968397021294E-3</v>
      </c>
      <c r="CM52">
        <v>9.878440760076046E-3</v>
      </c>
      <c r="CN52">
        <v>8.5524074733257294E-2</v>
      </c>
      <c r="CO52">
        <v>6.663026288151741E-3</v>
      </c>
      <c r="CP52">
        <v>1.6056589782238007E-2</v>
      </c>
      <c r="CQ52">
        <v>1.0224795900285244E-2</v>
      </c>
      <c r="CR52">
        <v>9.8355459049344063E-3</v>
      </c>
      <c r="CS52">
        <v>3.9663556963205338E-3</v>
      </c>
      <c r="CT52">
        <v>1.2235484085977077E-2</v>
      </c>
      <c r="CU52">
        <v>2.4024990852922201E-3</v>
      </c>
      <c r="CV52">
        <v>4.0920497849583626E-4</v>
      </c>
      <c r="CW52">
        <v>1.6279356554150581E-2</v>
      </c>
      <c r="CX52">
        <v>7.4512138962745667E-3</v>
      </c>
      <c r="CY52">
        <v>6.0840166406705976E-4</v>
      </c>
      <c r="CZ52">
        <v>1.1627082712948322E-2</v>
      </c>
      <c r="DA52">
        <v>2.1871053613722324E-3</v>
      </c>
      <c r="DB52">
        <v>5.2641085349023342E-3</v>
      </c>
      <c r="DC52">
        <v>3.8879789412021637E-2</v>
      </c>
      <c r="DD52">
        <v>4.0543423965573311E-3</v>
      </c>
      <c r="DE52">
        <v>9.7701707854866982E-3</v>
      </c>
      <c r="DF52">
        <v>4.4386410154402256E-3</v>
      </c>
      <c r="DG52">
        <v>5.2142073400318623E-3</v>
      </c>
      <c r="DH52">
        <v>9.9490676075220108E-4</v>
      </c>
      <c r="DI52">
        <v>6.5368311479687691E-3</v>
      </c>
      <c r="DJ52">
        <v>6.8630476016551256E-4</v>
      </c>
      <c r="DK52">
        <v>-4.4329954107524827E-5</v>
      </c>
      <c r="DL52">
        <v>5.3990124724805355E-3</v>
      </c>
      <c r="DM52">
        <v>1.8297033384442329E-3</v>
      </c>
      <c r="DN52">
        <v>1.4587475743610412E-4</v>
      </c>
      <c r="DO52">
        <v>6.3909566961228848E-3</v>
      </c>
      <c r="DP52">
        <v>5.2603450603783131E-4</v>
      </c>
      <c r="DQ52">
        <v>1.3036689488217235E-3</v>
      </c>
    </row>
    <row r="53" spans="1:121" ht="16" x14ac:dyDescent="0.2">
      <c r="A53">
        <v>2015</v>
      </c>
      <c r="B53">
        <v>1</v>
      </c>
      <c r="C53">
        <v>1.7064753919839859E-2</v>
      </c>
      <c r="D53">
        <v>3.7160996347665787E-2</v>
      </c>
      <c r="E53">
        <v>3.30849289894104E-2</v>
      </c>
      <c r="F53">
        <v>1.4566616155207157E-2</v>
      </c>
      <c r="G53">
        <v>5.9088878333568573E-2</v>
      </c>
      <c r="H53">
        <v>3.5167105495929718E-2</v>
      </c>
      <c r="I53">
        <v>9.6302337944507599E-2</v>
      </c>
      <c r="J53">
        <v>0.11778999119997025</v>
      </c>
      <c r="K53">
        <v>0.53295314311981201</v>
      </c>
      <c r="L53">
        <v>5.6821227073669434E-2</v>
      </c>
      <c r="M53">
        <v>1.2179583311080933E-2</v>
      </c>
      <c r="N53">
        <v>2.2987522184848785E-2</v>
      </c>
      <c r="O53">
        <v>4.1730698198080063E-2</v>
      </c>
      <c r="P53">
        <v>1.5090527944266796E-2</v>
      </c>
      <c r="Q53">
        <v>0.86883276700973511</v>
      </c>
      <c r="R53">
        <v>1.6684135422110558E-2</v>
      </c>
      <c r="S53">
        <v>3.63321453332901E-2</v>
      </c>
      <c r="T53">
        <v>3.2804261893033981E-2</v>
      </c>
      <c r="U53">
        <v>2.2438228130340576E-2</v>
      </c>
      <c r="V53">
        <v>5.3428526967763901E-2</v>
      </c>
      <c r="W53">
        <v>3.2692469656467438E-2</v>
      </c>
      <c r="X53">
        <v>9.2927686870098114E-2</v>
      </c>
      <c r="Y53">
        <v>9.0855851769447327E-2</v>
      </c>
      <c r="Z53">
        <v>0.44189757108688354</v>
      </c>
      <c r="AA53">
        <v>4.8771873116493225E-2</v>
      </c>
      <c r="AB53">
        <v>9.8321679979562759E-3</v>
      </c>
      <c r="AC53">
        <v>2.2860301658511162E-2</v>
      </c>
      <c r="AD53">
        <v>3.375307098031044E-2</v>
      </c>
      <c r="AE53">
        <v>1.5018803998827934E-2</v>
      </c>
      <c r="AF53">
        <v>0.45570677518844604</v>
      </c>
      <c r="AG53">
        <v>1.445462554693222E-2</v>
      </c>
      <c r="AH53">
        <v>3.1477060168981552E-2</v>
      </c>
      <c r="AI53">
        <v>2.9748274013400078E-2</v>
      </c>
      <c r="AJ53">
        <v>2.4737024679780006E-2</v>
      </c>
      <c r="AK53">
        <v>3.3028677105903625E-2</v>
      </c>
      <c r="AL53">
        <v>2.8399014845490456E-2</v>
      </c>
      <c r="AM53">
        <v>4.6966418623924255E-2</v>
      </c>
      <c r="AN53">
        <v>3.8139261305332184E-2</v>
      </c>
      <c r="AO53">
        <v>0.1716851145029068</v>
      </c>
      <c r="AP53">
        <v>3.7071313709020615E-2</v>
      </c>
      <c r="AQ53">
        <v>6.5700579434633255E-3</v>
      </c>
      <c r="AR53">
        <v>2.182895690202713E-2</v>
      </c>
      <c r="AS53">
        <v>2.2785529494285583E-2</v>
      </c>
      <c r="AT53">
        <v>1.4285784214735031E-2</v>
      </c>
      <c r="AU53">
        <v>0.34429466724395752</v>
      </c>
      <c r="AV53">
        <v>1.3238001614809036E-2</v>
      </c>
      <c r="AW53">
        <v>2.8827684000134468E-2</v>
      </c>
      <c r="AX53">
        <v>2.7582017704844475E-2</v>
      </c>
      <c r="AY53">
        <v>2.2668823599815369E-2</v>
      </c>
      <c r="AZ53">
        <v>2.5718022137880325E-2</v>
      </c>
      <c r="BA53">
        <v>2.6397567242383957E-2</v>
      </c>
      <c r="BB53">
        <v>3.0689479783177376E-2</v>
      </c>
      <c r="BC53">
        <v>2.3216718807816505E-2</v>
      </c>
      <c r="BD53">
        <v>0.1133672222495079</v>
      </c>
      <c r="BE53">
        <v>3.2589141279459E-2</v>
      </c>
      <c r="BF53">
        <v>5.4233428090810776E-3</v>
      </c>
      <c r="BG53">
        <v>2.0974224433302879E-2</v>
      </c>
      <c r="BH53">
        <v>1.8922891467809677E-2</v>
      </c>
      <c r="BI53">
        <v>1.3666247949004173E-2</v>
      </c>
      <c r="BJ53">
        <v>0.18838243186473846</v>
      </c>
      <c r="BK53">
        <v>1.0382973589003086E-2</v>
      </c>
      <c r="BL53">
        <v>2.2610442712903023E-2</v>
      </c>
      <c r="BM53">
        <v>2.1164044737815857E-2</v>
      </c>
      <c r="BN53">
        <v>1.7065934836864471E-2</v>
      </c>
      <c r="BO53">
        <v>1.4209275133907795E-2</v>
      </c>
      <c r="BP53">
        <v>1.9399456679821014E-2</v>
      </c>
      <c r="BQ53">
        <v>1.0248205624520779E-2</v>
      </c>
      <c r="BR53">
        <v>5.7876817882061005E-3</v>
      </c>
      <c r="BS53">
        <v>4.84878309071064E-2</v>
      </c>
      <c r="BT53">
        <v>1.9026588648557663E-2</v>
      </c>
      <c r="BU53">
        <v>2.4276040494441986E-3</v>
      </c>
      <c r="BV53">
        <v>1.6971852630376816E-2</v>
      </c>
      <c r="BW53">
        <v>8.5932044312357903E-3</v>
      </c>
      <c r="BX53">
        <v>1.0433384217321873E-2</v>
      </c>
      <c r="BY53">
        <v>0.14739415049552917</v>
      </c>
      <c r="BZ53">
        <v>9.2266444116830826E-3</v>
      </c>
      <c r="CA53">
        <v>2.0092366263270378E-2</v>
      </c>
      <c r="CB53">
        <v>1.8328869715332985E-2</v>
      </c>
      <c r="CC53">
        <v>1.45534323528409E-2</v>
      </c>
      <c r="CD53">
        <v>1.1051604524254799E-2</v>
      </c>
      <c r="CE53">
        <v>1.6074353829026222E-2</v>
      </c>
      <c r="CF53">
        <v>6.4026578329503536E-3</v>
      </c>
      <c r="CG53">
        <v>2.9548194725066423E-3</v>
      </c>
      <c r="CH53">
        <v>3.4471787512302399E-2</v>
      </c>
      <c r="CI53">
        <v>1.4237620867788792E-2</v>
      </c>
      <c r="CJ53">
        <v>1.5972916735336185E-3</v>
      </c>
      <c r="CK53">
        <v>1.4477062039077282E-2</v>
      </c>
      <c r="CL53">
        <v>5.6807319633662701E-3</v>
      </c>
      <c r="CM53">
        <v>8.5568884387612343E-3</v>
      </c>
      <c r="CN53">
        <v>8.5239522159099579E-2</v>
      </c>
      <c r="CO53">
        <v>6.9340085610747337E-3</v>
      </c>
      <c r="CP53">
        <v>1.5099817886948586E-2</v>
      </c>
      <c r="CQ53">
        <v>1.1686167679727077E-2</v>
      </c>
      <c r="CR53">
        <v>1.0212648659944534E-2</v>
      </c>
      <c r="CS53">
        <v>4.8497621901333332E-3</v>
      </c>
      <c r="CT53">
        <v>1.0187185369431973E-2</v>
      </c>
      <c r="CU53">
        <v>2.2755181416869164E-3</v>
      </c>
      <c r="CV53">
        <v>3.9355244371108711E-4</v>
      </c>
      <c r="CW53">
        <v>1.6858980059623718E-2</v>
      </c>
      <c r="CX53">
        <v>6.741880439221859E-3</v>
      </c>
      <c r="CY53">
        <v>6.2089512357488275E-4</v>
      </c>
      <c r="CZ53">
        <v>9.5662903040647507E-3</v>
      </c>
      <c r="DA53">
        <v>2.2256586235016584E-3</v>
      </c>
      <c r="DB53">
        <v>4.5162220485508442E-3</v>
      </c>
      <c r="DC53">
        <v>3.8603276014328003E-2</v>
      </c>
      <c r="DD53">
        <v>4.3768868781626225E-3</v>
      </c>
      <c r="DE53">
        <v>9.5313107594847679E-3</v>
      </c>
      <c r="DF53">
        <v>5.0792512483894825E-3</v>
      </c>
      <c r="DG53">
        <v>5.4658274166285992E-3</v>
      </c>
      <c r="DH53">
        <v>1.1513608042150736E-3</v>
      </c>
      <c r="DI53">
        <v>4.8612980172038078E-3</v>
      </c>
      <c r="DJ53">
        <v>6.794539513066411E-4</v>
      </c>
      <c r="DK53">
        <v>-4.3108138925163075E-5</v>
      </c>
      <c r="DL53">
        <v>5.8400947600603104E-3</v>
      </c>
      <c r="DM53">
        <v>1.6609001904726028E-3</v>
      </c>
      <c r="DN53">
        <v>1.6576552297919989E-4</v>
      </c>
      <c r="DO53">
        <v>4.6955328434705734E-3</v>
      </c>
      <c r="DP53">
        <v>5.9637019876390696E-4</v>
      </c>
      <c r="DQ53">
        <v>1.0645299917086959E-3</v>
      </c>
    </row>
    <row r="54" spans="1:121" ht="16" x14ac:dyDescent="0.2">
      <c r="A54">
        <v>2016</v>
      </c>
      <c r="B54">
        <v>1</v>
      </c>
      <c r="C54">
        <v>1.7220189794898033E-2</v>
      </c>
      <c r="D54">
        <v>3.5405091941356659E-2</v>
      </c>
      <c r="E54">
        <v>3.454618901014328E-2</v>
      </c>
      <c r="F54">
        <v>1.1421836912631989E-2</v>
      </c>
      <c r="G54">
        <v>6.1444934457540512E-2</v>
      </c>
      <c r="H54">
        <v>3.4689538180828094E-2</v>
      </c>
      <c r="I54">
        <v>9.4874754548072815E-2</v>
      </c>
      <c r="J54">
        <v>0.12035875767469406</v>
      </c>
      <c r="K54">
        <v>0.53564029932022095</v>
      </c>
      <c r="L54">
        <v>5.4398421198129654E-2</v>
      </c>
      <c r="M54">
        <v>1.1497204191982746E-2</v>
      </c>
      <c r="N54">
        <v>2.3192333057522774E-2</v>
      </c>
      <c r="O54">
        <v>3.9095573127269745E-2</v>
      </c>
      <c r="P54">
        <v>1.5302848070859909E-2</v>
      </c>
      <c r="Q54">
        <v>0.87007224559783936</v>
      </c>
      <c r="R54">
        <v>1.683003269135952E-2</v>
      </c>
      <c r="S54">
        <v>3.4602921456098557E-2</v>
      </c>
      <c r="T54">
        <v>3.4297458827495575E-2</v>
      </c>
      <c r="U54">
        <v>2.0136771723628044E-2</v>
      </c>
      <c r="V54">
        <v>5.5699683725833893E-2</v>
      </c>
      <c r="W54">
        <v>3.229784220457077E-2</v>
      </c>
      <c r="X54">
        <v>9.1462463140487671E-2</v>
      </c>
      <c r="Y54">
        <v>9.3295753002166748E-2</v>
      </c>
      <c r="Z54">
        <v>0.44478422403335571</v>
      </c>
      <c r="AA54">
        <v>4.6665087342262268E-2</v>
      </c>
      <c r="AB54">
        <v>9.2267487198114395E-3</v>
      </c>
      <c r="AC54">
        <v>2.3071091622114182E-2</v>
      </c>
      <c r="AD54">
        <v>3.1430300325155258E-2</v>
      </c>
      <c r="AE54">
        <v>1.523478701710701E-2</v>
      </c>
      <c r="AF54">
        <v>0.45347633957862854</v>
      </c>
      <c r="AG54">
        <v>1.4512402936816216E-2</v>
      </c>
      <c r="AH54">
        <v>2.9837822541594505E-2</v>
      </c>
      <c r="AI54">
        <v>3.1225470826029778E-2</v>
      </c>
      <c r="AJ54">
        <v>2.3590262979269028E-2</v>
      </c>
      <c r="AK54">
        <v>3.4470807760953903E-2</v>
      </c>
      <c r="AL54">
        <v>2.8052324429154396E-2</v>
      </c>
      <c r="AM54">
        <v>4.5750625431537628E-2</v>
      </c>
      <c r="AN54">
        <v>3.8615856319665909E-2</v>
      </c>
      <c r="AO54">
        <v>0.17207540571689606</v>
      </c>
      <c r="AP54">
        <v>3.5345360636711121E-2</v>
      </c>
      <c r="AQ54">
        <v>6.0603069141507149E-3</v>
      </c>
      <c r="AR54">
        <v>2.1992016583681107E-2</v>
      </c>
      <c r="AS54">
        <v>2.0876556634902954E-2</v>
      </c>
      <c r="AT54">
        <v>1.4468803070485592E-2</v>
      </c>
      <c r="AU54">
        <v>0.34175479412078857</v>
      </c>
      <c r="AV54">
        <v>1.3223918154835701E-2</v>
      </c>
      <c r="AW54">
        <v>2.7188669890165329E-2</v>
      </c>
      <c r="AX54">
        <v>2.8929408639669418E-2</v>
      </c>
      <c r="AY54">
        <v>2.186141163110733E-2</v>
      </c>
      <c r="AZ54">
        <v>2.6889724656939507E-2</v>
      </c>
      <c r="BA54">
        <v>2.5838838890194893E-2</v>
      </c>
      <c r="BB54">
        <v>2.9972780495882034E-2</v>
      </c>
      <c r="BC54">
        <v>2.3623133078217506E-2</v>
      </c>
      <c r="BD54">
        <v>0.11363767087459564</v>
      </c>
      <c r="BE54">
        <v>3.0589232221245766E-2</v>
      </c>
      <c r="BF54">
        <v>4.8725074157118797E-3</v>
      </c>
      <c r="BG54">
        <v>2.0966330543160439E-2</v>
      </c>
      <c r="BH54">
        <v>1.6880478709936142E-2</v>
      </c>
      <c r="BI54">
        <v>1.3708755373954773E-2</v>
      </c>
      <c r="BJ54">
        <v>0.18607375025749207</v>
      </c>
      <c r="BK54">
        <v>1.0292184539139271E-2</v>
      </c>
      <c r="BL54">
        <v>2.116096019744873E-2</v>
      </c>
      <c r="BM54">
        <v>2.2311126813292503E-2</v>
      </c>
      <c r="BN54">
        <v>1.6566215083003044E-2</v>
      </c>
      <c r="BO54">
        <v>1.5185102820396423E-2</v>
      </c>
      <c r="BP54">
        <v>1.9158104434609413E-2</v>
      </c>
      <c r="BQ54">
        <v>1.001777034252882E-2</v>
      </c>
      <c r="BR54">
        <v>6.0653774999082088E-3</v>
      </c>
      <c r="BS54">
        <v>4.7282077372074127E-2</v>
      </c>
      <c r="BT54">
        <v>1.8034834414720535E-2</v>
      </c>
      <c r="BU54">
        <v>2.1352092735469341E-3</v>
      </c>
      <c r="BV54">
        <v>1.7022894695401192E-2</v>
      </c>
      <c r="BW54">
        <v>7.505528163164854E-3</v>
      </c>
      <c r="BX54">
        <v>1.0529306717216969E-2</v>
      </c>
      <c r="BY54">
        <v>0.145212322473526</v>
      </c>
      <c r="BZ54">
        <v>9.1368807479739189E-3</v>
      </c>
      <c r="CA54">
        <v>1.8785631284117699E-2</v>
      </c>
      <c r="CB54">
        <v>1.9448183476924896E-2</v>
      </c>
      <c r="CC54">
        <v>1.4270048588514328E-2</v>
      </c>
      <c r="CD54">
        <v>1.1376523412764072E-2</v>
      </c>
      <c r="CE54">
        <v>1.5977896749973297E-2</v>
      </c>
      <c r="CF54">
        <v>6.2119769863784313E-3</v>
      </c>
      <c r="CG54">
        <v>3.1446707434952259E-3</v>
      </c>
      <c r="CH54">
        <v>3.3142298460006714E-2</v>
      </c>
      <c r="CI54">
        <v>1.3718204572796822E-2</v>
      </c>
      <c r="CJ54">
        <v>1.4251078246161342E-3</v>
      </c>
      <c r="CK54">
        <v>1.4552789740264416E-2</v>
      </c>
      <c r="CL54">
        <v>5.0348280929028988E-3</v>
      </c>
      <c r="CM54">
        <v>8.6833769455552101E-3</v>
      </c>
      <c r="CN54">
        <v>8.3654679358005524E-2</v>
      </c>
      <c r="CO54">
        <v>6.8122423253953457E-3</v>
      </c>
      <c r="CP54">
        <v>1.4006122015416622E-2</v>
      </c>
      <c r="CQ54">
        <v>1.2517748400568962E-2</v>
      </c>
      <c r="CR54">
        <v>9.993414394557476E-3</v>
      </c>
      <c r="CS54">
        <v>5.3192577324807644E-3</v>
      </c>
      <c r="CT54">
        <v>1.0164558887481689E-2</v>
      </c>
      <c r="CU54">
        <v>2.1425597369670868E-3</v>
      </c>
      <c r="CV54">
        <v>4.918124177493155E-4</v>
      </c>
      <c r="CW54">
        <v>1.5511446632444859E-2</v>
      </c>
      <c r="CX54">
        <v>6.6955182701349258E-3</v>
      </c>
      <c r="CY54">
        <v>5.7640520390123129E-4</v>
      </c>
      <c r="CZ54">
        <v>9.5881540328264236E-3</v>
      </c>
      <c r="DA54">
        <v>2.0541627891361713E-3</v>
      </c>
      <c r="DB54">
        <v>4.6413554809987545E-3</v>
      </c>
      <c r="DC54">
        <v>3.7207011133432388E-2</v>
      </c>
      <c r="DD54">
        <v>4.2388429865241051E-3</v>
      </c>
      <c r="DE54">
        <v>8.7151555344462395E-3</v>
      </c>
      <c r="DF54">
        <v>5.5449018254876137E-3</v>
      </c>
      <c r="DG54">
        <v>5.4597747512161732E-3</v>
      </c>
      <c r="DH54">
        <v>1.3488717377185822E-3</v>
      </c>
      <c r="DI54">
        <v>4.5592975802719593E-3</v>
      </c>
      <c r="DJ54">
        <v>6.0288578970357776E-4</v>
      </c>
      <c r="DK54">
        <v>-2.6095967768924311E-5</v>
      </c>
      <c r="DL54">
        <v>5.2136089652776718E-3</v>
      </c>
      <c r="DM54">
        <v>1.5497682616114616E-3</v>
      </c>
      <c r="DN54">
        <v>1.4128777547739446E-4</v>
      </c>
      <c r="DO54">
        <v>4.4180098921060562E-3</v>
      </c>
      <c r="DP54">
        <v>5.0471443682909012E-4</v>
      </c>
      <c r="DQ54">
        <v>1.0450538247823715E-3</v>
      </c>
    </row>
    <row r="55" spans="1:121" ht="16" x14ac:dyDescent="0.2">
      <c r="A55">
        <v>2017</v>
      </c>
      <c r="B55">
        <v>1</v>
      </c>
      <c r="C55">
        <v>1.7978841438889503E-2</v>
      </c>
      <c r="D55">
        <v>3.3919092267751694E-2</v>
      </c>
      <c r="E55">
        <v>3.5232961177825928E-2</v>
      </c>
      <c r="F55">
        <v>1.0523272678256035E-2</v>
      </c>
      <c r="G55">
        <v>6.1483949422836304E-2</v>
      </c>
      <c r="H55">
        <v>3.6223098635673523E-2</v>
      </c>
      <c r="I55">
        <v>9.5897406339645386E-2</v>
      </c>
      <c r="J55">
        <v>0.12267425656318665</v>
      </c>
      <c r="K55">
        <v>0.53161489963531494</v>
      </c>
      <c r="L55">
        <v>5.4452225565910339E-2</v>
      </c>
      <c r="M55">
        <v>1.1133818887174129E-2</v>
      </c>
      <c r="N55">
        <v>2.5089278817176819E-2</v>
      </c>
      <c r="O55">
        <v>3.8118183612823486E-2</v>
      </c>
      <c r="P55">
        <v>1.6334041953086853E-2</v>
      </c>
      <c r="Q55">
        <v>0.86498010158538818</v>
      </c>
      <c r="R55">
        <v>1.7491402104496956E-2</v>
      </c>
      <c r="S55">
        <v>3.2999482005834579E-2</v>
      </c>
      <c r="T55">
        <v>3.4821636974811554E-2</v>
      </c>
      <c r="U55">
        <v>1.9866673275828362E-2</v>
      </c>
      <c r="V55">
        <v>5.4986771196126938E-2</v>
      </c>
      <c r="W55">
        <v>3.37531678378582E-2</v>
      </c>
      <c r="X55">
        <v>9.1163262724876404E-2</v>
      </c>
      <c r="Y55">
        <v>9.5936492085456848E-2</v>
      </c>
      <c r="Z55">
        <v>0.43745049834251404</v>
      </c>
      <c r="AA55">
        <v>4.6510748565196991E-2</v>
      </c>
      <c r="AB55">
        <v>8.852553553879261E-3</v>
      </c>
      <c r="AC55">
        <v>2.4900613352656364E-2</v>
      </c>
      <c r="AD55">
        <v>3.0330514535307884E-2</v>
      </c>
      <c r="AE55">
        <v>1.6180235892534256E-2</v>
      </c>
      <c r="AF55">
        <v>0.45280036330223083</v>
      </c>
      <c r="AG55">
        <v>1.5017514117062092E-2</v>
      </c>
      <c r="AH55">
        <v>2.8332218527793884E-2</v>
      </c>
      <c r="AI55">
        <v>3.1598776578903198E-2</v>
      </c>
      <c r="AJ55">
        <v>2.4639379233121872E-2</v>
      </c>
      <c r="AK55">
        <v>3.1913191080093384E-2</v>
      </c>
      <c r="AL55">
        <v>2.9268223792314529E-2</v>
      </c>
      <c r="AM55">
        <v>4.6589281409978867E-2</v>
      </c>
      <c r="AN55">
        <v>4.0796577930450439E-2</v>
      </c>
      <c r="AO55">
        <v>0.1702149510383606</v>
      </c>
      <c r="AP55">
        <v>3.4430261701345444E-2</v>
      </c>
      <c r="AQ55">
        <v>5.5170049890875816E-3</v>
      </c>
      <c r="AR55">
        <v>2.3751217871904373E-2</v>
      </c>
      <c r="AS55">
        <v>1.9098235294222832E-2</v>
      </c>
      <c r="AT55">
        <v>1.5332025475800037E-2</v>
      </c>
      <c r="AU55">
        <v>0.34195071458816528</v>
      </c>
      <c r="AV55">
        <v>1.3592354953289032E-2</v>
      </c>
      <c r="AW55">
        <v>2.5643495842814445E-2</v>
      </c>
      <c r="AX55">
        <v>2.9328063130378723E-2</v>
      </c>
      <c r="AY55">
        <v>2.3201653733849525E-2</v>
      </c>
      <c r="AZ55">
        <v>2.3687297478318214E-2</v>
      </c>
      <c r="BA55">
        <v>2.7216596528887749E-2</v>
      </c>
      <c r="BB55">
        <v>3.094184584915638E-2</v>
      </c>
      <c r="BC55">
        <v>2.5399668142199516E-2</v>
      </c>
      <c r="BD55">
        <v>0.11309213936328888</v>
      </c>
      <c r="BE55">
        <v>2.9847601428627968E-2</v>
      </c>
      <c r="BF55">
        <v>4.3609384447336197E-3</v>
      </c>
      <c r="BG55">
        <v>2.285565622150898E-2</v>
      </c>
      <c r="BH55">
        <v>1.5193336643278599E-2</v>
      </c>
      <c r="BI55">
        <v>1.4654264785349369E-2</v>
      </c>
      <c r="BJ55">
        <v>0.18783034384250641</v>
      </c>
      <c r="BK55">
        <v>1.0353665798902512E-2</v>
      </c>
      <c r="BL55">
        <v>1.9533347338438034E-2</v>
      </c>
      <c r="BM55">
        <v>2.3139553144574165E-2</v>
      </c>
      <c r="BN55">
        <v>1.8273402005434036E-2</v>
      </c>
      <c r="BO55">
        <v>1.1484515853226185E-2</v>
      </c>
      <c r="BP55">
        <v>2.0626233890652657E-2</v>
      </c>
      <c r="BQ55">
        <v>1.0963600128889084E-2</v>
      </c>
      <c r="BR55">
        <v>7.1322289295494556E-3</v>
      </c>
      <c r="BS55">
        <v>4.8120666295289993E-2</v>
      </c>
      <c r="BT55">
        <v>1.8203124403953552E-2</v>
      </c>
      <c r="BU55">
        <v>1.9319511484354734E-3</v>
      </c>
      <c r="BV55">
        <v>1.8694281578063965E-2</v>
      </c>
      <c r="BW55">
        <v>6.8421298637986183E-3</v>
      </c>
      <c r="BX55">
        <v>1.1360995471477509E-2</v>
      </c>
      <c r="BY55">
        <v>0.14750763773918152</v>
      </c>
      <c r="BZ55">
        <v>9.1043440625071526E-3</v>
      </c>
      <c r="CA55">
        <v>1.7176361754536629E-2</v>
      </c>
      <c r="CB55">
        <v>1.9928295165300369E-2</v>
      </c>
      <c r="CC55">
        <v>1.6087120398879051E-2</v>
      </c>
      <c r="CD55">
        <v>8.2706734538078308E-3</v>
      </c>
      <c r="CE55">
        <v>1.7674908041954041E-2</v>
      </c>
      <c r="CF55">
        <v>7.2561437264084816E-3</v>
      </c>
      <c r="CG55">
        <v>4.2566568590700626E-3</v>
      </c>
      <c r="CH55">
        <v>3.3892076462507248E-2</v>
      </c>
      <c r="CI55">
        <v>1.3861061073839664E-2</v>
      </c>
      <c r="CJ55">
        <v>1.2734913034364581E-3</v>
      </c>
      <c r="CK55">
        <v>1.6401415690779686E-2</v>
      </c>
      <c r="CL55">
        <v>4.5373542234301567E-3</v>
      </c>
      <c r="CM55">
        <v>9.3237068504095078E-3</v>
      </c>
      <c r="CN55">
        <v>8.5908383131027222E-2</v>
      </c>
      <c r="CO55">
        <v>6.5023503266274929E-3</v>
      </c>
      <c r="CP55">
        <v>1.2267410755157471E-2</v>
      </c>
      <c r="CQ55">
        <v>1.2765132822096348E-2</v>
      </c>
      <c r="CR55">
        <v>1.1525737121701241E-2</v>
      </c>
      <c r="CS55">
        <v>3.7754508666694164E-3</v>
      </c>
      <c r="CT55">
        <v>1.1837591417133808E-2</v>
      </c>
      <c r="CU55">
        <v>2.7424981817603111E-3</v>
      </c>
      <c r="CV55">
        <v>1.0670454939827323E-3</v>
      </c>
      <c r="CW55">
        <v>1.6595443710684776E-2</v>
      </c>
      <c r="CX55">
        <v>6.8297209218144417E-3</v>
      </c>
      <c r="CY55">
        <v>5.5166700622066855E-4</v>
      </c>
      <c r="CZ55">
        <v>1.1285924352705479E-2</v>
      </c>
      <c r="DA55">
        <v>1.9837589934468269E-3</v>
      </c>
      <c r="DB55">
        <v>4.8459619283676147E-3</v>
      </c>
      <c r="DC55">
        <v>4.0213525295257568E-2</v>
      </c>
      <c r="DD55">
        <v>3.9226538501679897E-3</v>
      </c>
      <c r="DE55">
        <v>7.4005252681672573E-3</v>
      </c>
      <c r="DF55">
        <v>5.9189964085817337E-3</v>
      </c>
      <c r="DG55">
        <v>6.4568938687443733E-3</v>
      </c>
      <c r="DH55">
        <v>1.1344770900905132E-3</v>
      </c>
      <c r="DI55">
        <v>6.899083498865366E-3</v>
      </c>
      <c r="DJ55">
        <v>7.2129216277971864E-4</v>
      </c>
      <c r="DK55">
        <v>7.7753618825227022E-5</v>
      </c>
      <c r="DL55">
        <v>5.6673930957913399E-3</v>
      </c>
      <c r="DM55">
        <v>2.0144553855061531E-3</v>
      </c>
      <c r="DN55">
        <v>1.7338045290671289E-4</v>
      </c>
      <c r="DO55">
        <v>6.7257029004395008E-3</v>
      </c>
      <c r="DP55">
        <v>6.2659598188474774E-4</v>
      </c>
      <c r="DQ55">
        <v>1.3878593454137444E-3</v>
      </c>
    </row>
    <row r="56" spans="1:121" ht="16" x14ac:dyDescent="0.2">
      <c r="A56">
        <v>2018</v>
      </c>
      <c r="B56">
        <v>1</v>
      </c>
      <c r="C56">
        <v>1.9189406186342239E-2</v>
      </c>
      <c r="D56">
        <v>3.3011309802532196E-2</v>
      </c>
      <c r="E56">
        <v>3.7278641015291214E-2</v>
      </c>
      <c r="F56">
        <v>5.2828346379101276E-3</v>
      </c>
      <c r="G56">
        <v>6.0508899390697479E-2</v>
      </c>
      <c r="H56">
        <v>3.7360213696956635E-2</v>
      </c>
      <c r="I56">
        <v>9.7782820463180542E-2</v>
      </c>
      <c r="J56">
        <v>0.11800024658441544</v>
      </c>
      <c r="K56">
        <v>0.53769564628601074</v>
      </c>
      <c r="L56">
        <v>5.3889963775873184E-2</v>
      </c>
      <c r="M56">
        <v>1.0717965662479401E-2</v>
      </c>
      <c r="N56">
        <v>2.6642246171832085E-2</v>
      </c>
      <c r="O56">
        <v>3.6723624914884567E-2</v>
      </c>
      <c r="P56">
        <v>1.7166338860988617E-2</v>
      </c>
      <c r="Q56">
        <v>0.86600476503372192</v>
      </c>
      <c r="R56">
        <v>1.86961330473423E-2</v>
      </c>
      <c r="S56">
        <v>3.2162737101316452E-2</v>
      </c>
      <c r="T56">
        <v>3.6876790225505829E-2</v>
      </c>
      <c r="U56">
        <v>1.6130639240145683E-2</v>
      </c>
      <c r="V56">
        <v>5.3947571665048599E-2</v>
      </c>
      <c r="W56">
        <v>3.4853752702474594E-2</v>
      </c>
      <c r="X56">
        <v>9.2934854328632355E-2</v>
      </c>
      <c r="Y56">
        <v>9.2495203018188477E-2</v>
      </c>
      <c r="Z56">
        <v>0.44202998280525208</v>
      </c>
      <c r="AA56">
        <v>4.5877084136009216E-2</v>
      </c>
      <c r="AB56">
        <v>8.4087932482361794E-3</v>
      </c>
      <c r="AC56">
        <v>2.6444960385560989E-2</v>
      </c>
      <c r="AD56">
        <v>2.8848249465227127E-2</v>
      </c>
      <c r="AE56">
        <v>1.7028834670782089E-2</v>
      </c>
      <c r="AF56">
        <v>0.45551949739456177</v>
      </c>
      <c r="AG56">
        <v>1.6239162534475327E-2</v>
      </c>
      <c r="AH56">
        <v>2.7936041355133057E-2</v>
      </c>
      <c r="AI56">
        <v>3.3569805324077606E-2</v>
      </c>
      <c r="AJ56">
        <v>2.3213004693388939E-2</v>
      </c>
      <c r="AK56">
        <v>3.075462207198143E-2</v>
      </c>
      <c r="AL56">
        <v>3.0484983697533607E-2</v>
      </c>
      <c r="AM56">
        <v>4.8549771308898926E-2</v>
      </c>
      <c r="AN56">
        <v>4.1466120630502701E-2</v>
      </c>
      <c r="AO56">
        <v>0.16886846721172333</v>
      </c>
      <c r="AP56">
        <v>3.4437514841556549E-2</v>
      </c>
      <c r="AQ56">
        <v>5.2734799683094025E-3</v>
      </c>
      <c r="AR56">
        <v>2.5211503729224205E-2</v>
      </c>
      <c r="AS56">
        <v>1.8277803435921669E-2</v>
      </c>
      <c r="AT56">
        <v>1.615971140563488E-2</v>
      </c>
      <c r="AU56">
        <v>0.34489825367927551</v>
      </c>
      <c r="AV56">
        <v>1.4773529022932053E-2</v>
      </c>
      <c r="AW56">
        <v>2.5414729490876198E-2</v>
      </c>
      <c r="AX56">
        <v>3.1150214374065399E-2</v>
      </c>
      <c r="AY56">
        <v>2.2192440927028656E-2</v>
      </c>
      <c r="AZ56">
        <v>2.2634744644165039E-2</v>
      </c>
      <c r="BA56">
        <v>2.8355035930871964E-2</v>
      </c>
      <c r="BB56">
        <v>3.2615568488836288E-2</v>
      </c>
      <c r="BC56">
        <v>2.623826265335083E-2</v>
      </c>
      <c r="BD56">
        <v>0.11175469309091568</v>
      </c>
      <c r="BE56">
        <v>2.9769048094749451E-2</v>
      </c>
      <c r="BF56">
        <v>4.0853698737919331E-3</v>
      </c>
      <c r="BG56">
        <v>2.4269664660096169E-2</v>
      </c>
      <c r="BH56">
        <v>1.4257987029850483E-2</v>
      </c>
      <c r="BI56">
        <v>1.5511061064898968E-2</v>
      </c>
      <c r="BJ56">
        <v>0.18930986523628235</v>
      </c>
      <c r="BK56">
        <v>1.1422484181821346E-2</v>
      </c>
      <c r="BL56">
        <v>1.9649965688586235E-2</v>
      </c>
      <c r="BM56">
        <v>2.4128742516040802E-2</v>
      </c>
      <c r="BN56">
        <v>1.7778275534510612E-2</v>
      </c>
      <c r="BO56">
        <v>1.0928433388471603E-2</v>
      </c>
      <c r="BP56">
        <v>2.1689627319574356E-2</v>
      </c>
      <c r="BQ56">
        <v>1.1360716074705124E-2</v>
      </c>
      <c r="BR56">
        <v>7.1458839811384678E-3</v>
      </c>
      <c r="BS56">
        <v>4.6753574162721634E-2</v>
      </c>
      <c r="BT56">
        <v>1.8452169373631477E-2</v>
      </c>
      <c r="BU56">
        <v>1.794218085706234E-3</v>
      </c>
      <c r="BV56">
        <v>1.9895408302545547E-2</v>
      </c>
      <c r="BW56">
        <v>6.3682170584797859E-3</v>
      </c>
      <c r="BX56">
        <v>1.2083953246474266E-2</v>
      </c>
      <c r="BY56">
        <v>0.14835532009601593</v>
      </c>
      <c r="BZ56">
        <v>1.0086864233016968E-2</v>
      </c>
      <c r="CA56">
        <v>1.7352314665913582E-2</v>
      </c>
      <c r="CB56">
        <v>2.0679892972111702E-2</v>
      </c>
      <c r="CC56">
        <v>1.5687061473727226E-2</v>
      </c>
      <c r="CD56">
        <v>7.7931010164320469E-3</v>
      </c>
      <c r="CE56">
        <v>1.8235212191939354E-2</v>
      </c>
      <c r="CF56">
        <v>7.4544111266732216E-3</v>
      </c>
      <c r="CG56">
        <v>4.1720489971339703E-3</v>
      </c>
      <c r="CH56">
        <v>3.2847754657268524E-2</v>
      </c>
      <c r="CI56">
        <v>1.4046655036509037E-2</v>
      </c>
      <c r="CJ56">
        <v>1.1876373318955302E-3</v>
      </c>
      <c r="CK56">
        <v>1.7047574743628502E-2</v>
      </c>
      <c r="CL56">
        <v>4.2383028194308281E-3</v>
      </c>
      <c r="CM56">
        <v>9.8083522170782089E-3</v>
      </c>
      <c r="CN56">
        <v>8.6148247122764587E-2</v>
      </c>
      <c r="CO56">
        <v>7.4203247204422951E-3</v>
      </c>
      <c r="CP56">
        <v>1.2765097431838512E-2</v>
      </c>
      <c r="CQ56">
        <v>1.3022635132074356E-2</v>
      </c>
      <c r="CR56">
        <v>1.1233514174818993E-2</v>
      </c>
      <c r="CS56">
        <v>3.4979430492967367E-3</v>
      </c>
      <c r="CT56">
        <v>1.1901963502168655E-2</v>
      </c>
      <c r="CU56">
        <v>2.6680899318307638E-3</v>
      </c>
      <c r="CV56">
        <v>8.5210887482389808E-4</v>
      </c>
      <c r="CW56">
        <v>1.5882492065429688E-2</v>
      </c>
      <c r="CX56">
        <v>6.9040809758007526E-3</v>
      </c>
      <c r="CY56">
        <v>5.0070753786712885E-4</v>
      </c>
      <c r="CZ56">
        <v>1.1401255615055561E-2</v>
      </c>
      <c r="DA56">
        <v>1.8016110407188535E-3</v>
      </c>
      <c r="DB56">
        <v>5.102470051497221E-3</v>
      </c>
      <c r="DC56">
        <v>4.001796618103981E-2</v>
      </c>
      <c r="DD56">
        <v>4.7511295415461063E-3</v>
      </c>
      <c r="DE56">
        <v>8.1733129918575287E-3</v>
      </c>
      <c r="DF56">
        <v>5.3545134142041206E-3</v>
      </c>
      <c r="DG56">
        <v>6.3600125722587109E-3</v>
      </c>
      <c r="DH56">
        <v>9.6385384676977992E-4</v>
      </c>
      <c r="DI56">
        <v>6.2801828607916832E-3</v>
      </c>
      <c r="DJ56">
        <v>7.1200006641447544E-4</v>
      </c>
      <c r="DK56">
        <v>8.0731354046292836E-7</v>
      </c>
      <c r="DL56">
        <v>5.5741504766047001E-3</v>
      </c>
      <c r="DM56">
        <v>1.8480034777894616E-3</v>
      </c>
      <c r="DN56">
        <v>1.3722330913878977E-4</v>
      </c>
      <c r="DO56">
        <v>6.1429594643414021E-3</v>
      </c>
      <c r="DP56">
        <v>4.9645424587652087E-4</v>
      </c>
      <c r="DQ56">
        <v>1.3515492901206017E-3</v>
      </c>
    </row>
    <row r="57" spans="1:121" ht="16" x14ac:dyDescent="0.2">
      <c r="A57">
        <v>2019</v>
      </c>
      <c r="B57">
        <v>1</v>
      </c>
      <c r="C57">
        <v>1.8625130876898766E-2</v>
      </c>
      <c r="D57">
        <v>3.3104442059993744E-2</v>
      </c>
      <c r="E57">
        <v>3.6314342170953751E-2</v>
      </c>
      <c r="F57">
        <v>1.6368166543543339E-3</v>
      </c>
      <c r="G57">
        <v>6.1422385275363922E-2</v>
      </c>
      <c r="H57">
        <v>3.7235785275697708E-2</v>
      </c>
      <c r="I57">
        <v>9.4451174139976501E-2</v>
      </c>
      <c r="J57">
        <v>0.11888261139392853</v>
      </c>
      <c r="K57">
        <v>0.54390966892242432</v>
      </c>
      <c r="L57">
        <v>5.441763624548912E-2</v>
      </c>
      <c r="M57">
        <v>1.0807624086737633E-2</v>
      </c>
      <c r="N57">
        <v>2.6428163051605225E-2</v>
      </c>
      <c r="O57">
        <v>3.7285253405570984E-2</v>
      </c>
      <c r="P57">
        <v>1.7132382839918137E-2</v>
      </c>
      <c r="Q57">
        <v>0.86568701267242432</v>
      </c>
      <c r="R57">
        <v>1.8136285245418549E-2</v>
      </c>
      <c r="S57">
        <v>3.2235562801361084E-2</v>
      </c>
      <c r="T57">
        <v>3.5899758338928223E-2</v>
      </c>
      <c r="U57">
        <v>1.3423976488411427E-2</v>
      </c>
      <c r="V57">
        <v>5.4800555109977722E-2</v>
      </c>
      <c r="W57">
        <v>3.4709587693214417E-2</v>
      </c>
      <c r="X57">
        <v>8.9744813740253448E-2</v>
      </c>
      <c r="Y57">
        <v>9.3299999833106995E-2</v>
      </c>
      <c r="Z57">
        <v>0.44714847207069397</v>
      </c>
      <c r="AA57">
        <v>4.6287998557090759E-2</v>
      </c>
      <c r="AB57">
        <v>8.4827598184347153E-3</v>
      </c>
      <c r="AC57">
        <v>2.622682973742485E-2</v>
      </c>
      <c r="AD57">
        <v>2.9301192611455917E-2</v>
      </c>
      <c r="AE57">
        <v>1.6986807808279991E-2</v>
      </c>
      <c r="AF57">
        <v>0.45390507578849792</v>
      </c>
      <c r="AG57">
        <v>1.5638524666428566E-2</v>
      </c>
      <c r="AH57">
        <v>2.7796026319265366E-2</v>
      </c>
      <c r="AI57">
        <v>3.2630749046802521E-2</v>
      </c>
      <c r="AJ57">
        <v>2.1834980696439743E-2</v>
      </c>
      <c r="AK57">
        <v>3.1299922615289688E-2</v>
      </c>
      <c r="AL57">
        <v>3.0349574983119965E-2</v>
      </c>
      <c r="AM57">
        <v>4.6671077609062195E-2</v>
      </c>
      <c r="AN57">
        <v>4.1394863277673721E-2</v>
      </c>
      <c r="AO57">
        <v>0.17153541743755341</v>
      </c>
      <c r="AP57">
        <v>3.4753933548927307E-2</v>
      </c>
      <c r="AQ57">
        <v>5.335499532520771E-3</v>
      </c>
      <c r="AR57">
        <v>2.5014074519276619E-2</v>
      </c>
      <c r="AS57">
        <v>1.8618218600749969E-2</v>
      </c>
      <c r="AT57">
        <v>1.6135714948177338E-2</v>
      </c>
      <c r="AU57">
        <v>0.34309351444244385</v>
      </c>
      <c r="AV57">
        <v>1.4214349910616875E-2</v>
      </c>
      <c r="AW57">
        <v>2.5264685973525047E-2</v>
      </c>
      <c r="AX57">
        <v>3.0269371345639229E-2</v>
      </c>
      <c r="AY57">
        <v>2.1157020702958107E-2</v>
      </c>
      <c r="AZ57">
        <v>2.3098519071936607E-2</v>
      </c>
      <c r="BA57">
        <v>2.8180535882711411E-2</v>
      </c>
      <c r="BB57">
        <v>3.1335819512605667E-2</v>
      </c>
      <c r="BC57">
        <v>2.616506814956665E-2</v>
      </c>
      <c r="BD57">
        <v>0.11342242360115051</v>
      </c>
      <c r="BE57">
        <v>2.9985725879669189E-2</v>
      </c>
      <c r="BF57">
        <v>4.1340659372508526E-3</v>
      </c>
      <c r="BG57">
        <v>2.4046469479799271E-2</v>
      </c>
      <c r="BH57">
        <v>1.4525263570249081E-2</v>
      </c>
      <c r="BI57">
        <v>1.5460462309420109E-2</v>
      </c>
      <c r="BJ57">
        <v>0.18734192848205566</v>
      </c>
      <c r="BK57">
        <v>1.0814421810209751E-2</v>
      </c>
      <c r="BL57">
        <v>1.9221629947423935E-2</v>
      </c>
      <c r="BM57">
        <v>2.3442154750227928E-2</v>
      </c>
      <c r="BN57">
        <v>1.7168080434203148E-2</v>
      </c>
      <c r="BO57">
        <v>1.1150375939905643E-2</v>
      </c>
      <c r="BP57">
        <v>2.155446819961071E-2</v>
      </c>
      <c r="BQ57">
        <v>1.0942737571895123E-2</v>
      </c>
      <c r="BR57">
        <v>7.0379539392888546E-3</v>
      </c>
      <c r="BS57">
        <v>4.7436274588108063E-2</v>
      </c>
      <c r="BT57">
        <v>1.8573835492134094E-2</v>
      </c>
      <c r="BU57">
        <v>1.8201333004981279E-3</v>
      </c>
      <c r="BV57">
        <v>1.9734334200620651E-2</v>
      </c>
      <c r="BW57">
        <v>6.5033547580242157E-3</v>
      </c>
      <c r="BX57">
        <v>1.2070479802787304E-2</v>
      </c>
      <c r="BY57">
        <v>0.14642572402954102</v>
      </c>
      <c r="BZ57">
        <v>9.494503028690815E-3</v>
      </c>
      <c r="CA57">
        <v>1.6875596717000008E-2</v>
      </c>
      <c r="CB57">
        <v>2.0068638026714325E-2</v>
      </c>
      <c r="CC57">
        <v>1.5198161825537682E-2</v>
      </c>
      <c r="CD57">
        <v>7.9549867659807205E-3</v>
      </c>
      <c r="CE57">
        <v>1.8106907606124878E-2</v>
      </c>
      <c r="CF57">
        <v>7.1804588660597801E-3</v>
      </c>
      <c r="CG57">
        <v>4.0740976110100746E-3</v>
      </c>
      <c r="CH57">
        <v>3.3329825848340988E-2</v>
      </c>
      <c r="CI57">
        <v>1.4142540283501148E-2</v>
      </c>
      <c r="CJ57">
        <v>1.2079139705747366E-3</v>
      </c>
      <c r="CK57">
        <v>1.6898993402719498E-2</v>
      </c>
      <c r="CL57">
        <v>4.339579027146101E-3</v>
      </c>
      <c r="CM57">
        <v>9.8029617220163345E-3</v>
      </c>
      <c r="CN57">
        <v>8.4302045404911041E-2</v>
      </c>
      <c r="CO57">
        <v>6.8110805004835129E-3</v>
      </c>
      <c r="CP57">
        <v>1.2106062844395638E-2</v>
      </c>
      <c r="CQ57">
        <v>1.2608654797077179E-2</v>
      </c>
      <c r="CR57">
        <v>1.0992482304573059E-2</v>
      </c>
      <c r="CS57">
        <v>3.6060090642422438E-3</v>
      </c>
      <c r="CT57">
        <v>1.1806096881628036E-2</v>
      </c>
      <c r="CU57">
        <v>2.5644793640822172E-3</v>
      </c>
      <c r="CV57">
        <v>7.7594973845407367E-4</v>
      </c>
      <c r="CW57">
        <v>1.6112728044390678E-2</v>
      </c>
      <c r="CX57">
        <v>6.9185015745460987E-3</v>
      </c>
      <c r="CY57">
        <v>5.074450746178627E-4</v>
      </c>
      <c r="CZ57">
        <v>1.1298651807010174E-2</v>
      </c>
      <c r="DA57">
        <v>1.8378538079559803E-3</v>
      </c>
      <c r="DB57">
        <v>5.0806477665901184E-3</v>
      </c>
      <c r="DC57">
        <v>3.8262389600276947E-2</v>
      </c>
      <c r="DD57">
        <v>4.1198264807462692E-3</v>
      </c>
      <c r="DE57">
        <v>7.3226094245910645E-3</v>
      </c>
      <c r="DF57">
        <v>5.1504755392670631E-3</v>
      </c>
      <c r="DG57">
        <v>6.2125418335199356E-3</v>
      </c>
      <c r="DH57">
        <v>1.0092558804899454E-3</v>
      </c>
      <c r="DI57">
        <v>6.252736784517765E-3</v>
      </c>
      <c r="DJ57">
        <v>6.9241056917235255E-4</v>
      </c>
      <c r="DK57">
        <v>-2.715622576943133E-5</v>
      </c>
      <c r="DL57">
        <v>5.6819436140358448E-3</v>
      </c>
      <c r="DM57">
        <v>1.8477463163435459E-3</v>
      </c>
      <c r="DN57">
        <v>1.3716494140680879E-4</v>
      </c>
      <c r="DO57">
        <v>6.1155720613896847E-3</v>
      </c>
      <c r="DP57">
        <v>4.9949233653023839E-4</v>
      </c>
      <c r="DQ57">
        <v>1.3482539216056466E-3</v>
      </c>
    </row>
  </sheetData>
  <pageMargins left="0.7" right="0.7" top="0.75" bottom="0.75" header="0.3" footer="0.3"/>
  <extLst>
    <ext xmlns:mx="http://schemas.microsoft.com/office/mac/excel/2008/main" uri="{64002731-A6B0-56B0-2670-7721B7C09600}">
      <mx:PLV Mode="0" OnePage="0" WScale="0"/>
    </ext>
  </extLs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tabColor theme="6" tint="0.39997558519241921"/>
  </sheetPr>
  <dimension ref="A1:BN108"/>
  <sheetViews>
    <sheetView workbookViewId="0">
      <pane xSplit="1" ySplit="1" topLeftCell="B73" activePane="bottomRight" state="frozen"/>
      <selection activeCell="D32" sqref="D32"/>
      <selection pane="topRight" activeCell="D32" sqref="D32"/>
      <selection pane="bottomLeft" activeCell="D32" sqref="D32"/>
      <selection pane="bottomRight" activeCell="D32" sqref="D32"/>
    </sheetView>
  </sheetViews>
  <sheetFormatPr baseColWidth="10" defaultColWidth="8.83203125" defaultRowHeight="16" x14ac:dyDescent="0.2"/>
  <sheetData>
    <row r="1" spans="1:66" x14ac:dyDescent="0.2">
      <c r="A1" t="s">
        <v>1</v>
      </c>
      <c r="B1" t="s">
        <v>287</v>
      </c>
      <c r="C1" t="s">
        <v>288</v>
      </c>
      <c r="D1" t="s">
        <v>289</v>
      </c>
      <c r="E1" t="s">
        <v>290</v>
      </c>
      <c r="F1" t="s">
        <v>291</v>
      </c>
      <c r="G1" t="s">
        <v>293</v>
      </c>
      <c r="H1" t="s">
        <v>292</v>
      </c>
      <c r="I1" t="s">
        <v>294</v>
      </c>
      <c r="J1" t="s">
        <v>295</v>
      </c>
      <c r="K1" t="s">
        <v>296</v>
      </c>
      <c r="L1" t="s">
        <v>297</v>
      </c>
      <c r="M1" t="s">
        <v>299</v>
      </c>
      <c r="N1" t="s">
        <v>298</v>
      </c>
      <c r="O1" t="s">
        <v>300</v>
      </c>
      <c r="P1" t="s">
        <v>301</v>
      </c>
      <c r="Q1" t="s">
        <v>302</v>
      </c>
      <c r="R1" t="s">
        <v>303</v>
      </c>
      <c r="S1" t="s">
        <v>305</v>
      </c>
      <c r="T1" t="s">
        <v>304</v>
      </c>
      <c r="U1" t="s">
        <v>306</v>
      </c>
      <c r="V1" t="s">
        <v>307</v>
      </c>
      <c r="W1" t="s">
        <v>308</v>
      </c>
      <c r="X1" t="s">
        <v>309</v>
      </c>
      <c r="Y1" t="s">
        <v>311</v>
      </c>
      <c r="Z1" t="s">
        <v>310</v>
      </c>
      <c r="AA1" t="s">
        <v>312</v>
      </c>
      <c r="AB1" t="s">
        <v>313</v>
      </c>
      <c r="AC1" t="s">
        <v>314</v>
      </c>
      <c r="AD1" t="s">
        <v>315</v>
      </c>
      <c r="AE1" t="s">
        <v>317</v>
      </c>
      <c r="AF1" t="s">
        <v>316</v>
      </c>
      <c r="AG1" t="s">
        <v>318</v>
      </c>
      <c r="AH1" t="s">
        <v>319</v>
      </c>
      <c r="AI1" t="s">
        <v>320</v>
      </c>
      <c r="AJ1" t="s">
        <v>321</v>
      </c>
      <c r="AK1" t="s">
        <v>323</v>
      </c>
      <c r="AL1" t="s">
        <v>322</v>
      </c>
      <c r="AM1" t="s">
        <v>324</v>
      </c>
      <c r="AN1" t="s">
        <v>325</v>
      </c>
      <c r="AO1" t="s">
        <v>326</v>
      </c>
      <c r="AP1" t="s">
        <v>327</v>
      </c>
      <c r="AQ1" t="s">
        <v>329</v>
      </c>
      <c r="AR1" t="s">
        <v>328</v>
      </c>
      <c r="AS1" t="s">
        <v>330</v>
      </c>
      <c r="AT1" t="s">
        <v>331</v>
      </c>
      <c r="AU1" t="s">
        <v>332</v>
      </c>
      <c r="AV1" t="s">
        <v>333</v>
      </c>
      <c r="AW1" t="s">
        <v>335</v>
      </c>
      <c r="AX1" t="s">
        <v>334</v>
      </c>
      <c r="AY1" t="s">
        <v>336</v>
      </c>
      <c r="AZ1" t="s">
        <v>337</v>
      </c>
      <c r="BA1" t="s">
        <v>338</v>
      </c>
      <c r="BB1" t="s">
        <v>339</v>
      </c>
      <c r="BC1" t="s">
        <v>341</v>
      </c>
      <c r="BD1" t="s">
        <v>340</v>
      </c>
      <c r="BE1" t="s">
        <v>342</v>
      </c>
      <c r="BF1" t="s">
        <v>343</v>
      </c>
      <c r="BG1" t="s">
        <v>344</v>
      </c>
      <c r="BH1" t="s">
        <v>345</v>
      </c>
      <c r="BI1" t="s">
        <v>347</v>
      </c>
      <c r="BJ1" t="s">
        <v>346</v>
      </c>
      <c r="BK1" t="s">
        <v>348</v>
      </c>
      <c r="BL1" t="s">
        <v>349</v>
      </c>
      <c r="BM1" t="s">
        <v>350</v>
      </c>
      <c r="BN1" t="s">
        <v>351</v>
      </c>
    </row>
    <row r="2" spans="1:66" x14ac:dyDescent="0.2">
      <c r="A2">
        <v>1913</v>
      </c>
      <c r="B2">
        <v>12463.267687355152</v>
      </c>
      <c r="F2">
        <v>18739.903969658</v>
      </c>
      <c r="M2">
        <v>53739.483730212858</v>
      </c>
      <c r="N2">
        <v>60316.014800924662</v>
      </c>
      <c r="R2">
        <v>86198.245556518945</v>
      </c>
      <c r="S2">
        <v>81929.601630321078</v>
      </c>
      <c r="T2">
        <v>90148.6227305832</v>
      </c>
      <c r="X2">
        <v>130526.29204154771</v>
      </c>
      <c r="Y2">
        <v>254633.143960174</v>
      </c>
      <c r="Z2">
        <v>276085.53925144137</v>
      </c>
      <c r="AD2">
        <v>404635.36945473554</v>
      </c>
      <c r="AE2">
        <v>433863.41941829579</v>
      </c>
      <c r="AF2">
        <v>464841.42263610836</v>
      </c>
      <c r="AJ2">
        <v>683563.06234788708</v>
      </c>
      <c r="AK2">
        <v>1150148.2767216817</v>
      </c>
      <c r="AL2">
        <v>1190223.7463049167</v>
      </c>
      <c r="AP2">
        <v>1777599.4952147712</v>
      </c>
      <c r="AQ2">
        <v>3952740.2119051148</v>
      </c>
      <c r="AR2">
        <v>3972959.503162642</v>
      </c>
      <c r="AV2">
        <v>6018051.3319125967</v>
      </c>
      <c r="BC2">
        <v>7877.0214603709583</v>
      </c>
      <c r="BD2">
        <v>7146.2957858474238</v>
      </c>
      <c r="BH2">
        <v>11244.532682229008</v>
      </c>
    </row>
    <row r="3" spans="1:66" x14ac:dyDescent="0.2">
      <c r="A3">
        <v>1914</v>
      </c>
      <c r="B3">
        <v>11260.377134588332</v>
      </c>
      <c r="F3">
        <v>16953.735244520696</v>
      </c>
      <c r="M3">
        <v>49254.780618226228</v>
      </c>
      <c r="N3">
        <v>55055.045155430787</v>
      </c>
      <c r="R3">
        <v>79022.893836614618</v>
      </c>
      <c r="S3">
        <v>75583.727871858006</v>
      </c>
      <c r="T3">
        <v>82791.437550623319</v>
      </c>
      <c r="X3">
        <v>120432.91863280283</v>
      </c>
      <c r="Y3">
        <v>235553.74767222916</v>
      </c>
      <c r="Z3">
        <v>254785.71207130671</v>
      </c>
      <c r="AD3">
        <v>374686.33427921159</v>
      </c>
      <c r="AE3">
        <v>403776.99720872118</v>
      </c>
      <c r="AF3">
        <v>431631.6715479772</v>
      </c>
      <c r="AJ3">
        <v>636522.51081762533</v>
      </c>
      <c r="AK3">
        <v>1053847.1145659506</v>
      </c>
      <c r="AL3">
        <v>1090395.5958320329</v>
      </c>
      <c r="AP3">
        <v>1631322.6376252493</v>
      </c>
      <c r="AQ3">
        <v>3895468.8110578917</v>
      </c>
      <c r="AR3">
        <v>3914051.7568973014</v>
      </c>
      <c r="AV3">
        <v>5934234.6644519838</v>
      </c>
      <c r="BC3">
        <v>7038.7767475174551</v>
      </c>
      <c r="BD3">
        <v>6394.3029100502799</v>
      </c>
      <c r="BH3">
        <v>10057.162067621372</v>
      </c>
    </row>
    <row r="4" spans="1:66" x14ac:dyDescent="0.2">
      <c r="A4">
        <v>1915</v>
      </c>
      <c r="B4">
        <v>11484.013836039123</v>
      </c>
      <c r="F4">
        <v>17312.99541775609</v>
      </c>
      <c r="M4">
        <v>49406.794713557181</v>
      </c>
      <c r="N4">
        <v>55322.976846965976</v>
      </c>
      <c r="R4">
        <v>79464.32276812043</v>
      </c>
      <c r="S4">
        <v>75364.871126872997</v>
      </c>
      <c r="T4">
        <v>82699.16854281933</v>
      </c>
      <c r="X4">
        <v>120404.76209449327</v>
      </c>
      <c r="Y4">
        <v>232872.03307813476</v>
      </c>
      <c r="Z4">
        <v>252276.80128672472</v>
      </c>
      <c r="AD4">
        <v>371384.37304048176</v>
      </c>
      <c r="AE4">
        <v>399797.01818744285</v>
      </c>
      <c r="AF4">
        <v>427806.09333422495</v>
      </c>
      <c r="AJ4">
        <v>631582.71620624571</v>
      </c>
      <c r="AK4">
        <v>1110970.39848459</v>
      </c>
      <c r="AL4">
        <v>1146914.4795171921</v>
      </c>
      <c r="AP4">
        <v>1719365.7791318749</v>
      </c>
      <c r="AQ4">
        <v>4918261.799741569</v>
      </c>
      <c r="AR4">
        <v>4936572.1433385862</v>
      </c>
      <c r="AV4">
        <v>7483344.7351728361</v>
      </c>
      <c r="BC4">
        <v>7270.3715163148945</v>
      </c>
      <c r="BD4">
        <v>6613.0179459361389</v>
      </c>
      <c r="BH4">
        <v>10407.292378826718</v>
      </c>
    </row>
    <row r="5" spans="1:66" x14ac:dyDescent="0.2">
      <c r="A5">
        <v>1916</v>
      </c>
      <c r="B5">
        <v>13095.379337994085</v>
      </c>
      <c r="F5">
        <v>19767.494994963661</v>
      </c>
      <c r="M5">
        <v>58188.687528673734</v>
      </c>
      <c r="N5">
        <v>64488.923042672774</v>
      </c>
      <c r="R5">
        <v>93124.713891071937</v>
      </c>
      <c r="S5">
        <v>91201.379606851173</v>
      </c>
      <c r="T5">
        <v>99373.111008474152</v>
      </c>
      <c r="X5">
        <v>144973.93596266938</v>
      </c>
      <c r="Y5">
        <v>279877.66307887767</v>
      </c>
      <c r="Z5">
        <v>299237.90824529546</v>
      </c>
      <c r="AD5">
        <v>443544.19711571065</v>
      </c>
      <c r="AE5">
        <v>472414.04595962982</v>
      </c>
      <c r="AF5">
        <v>499317.34210390295</v>
      </c>
      <c r="AJ5">
        <v>742693.59669315023</v>
      </c>
      <c r="AK5">
        <v>1492318.1402217681</v>
      </c>
      <c r="AL5">
        <v>1528132.4793944694</v>
      </c>
      <c r="AP5">
        <v>2299825.1418434712</v>
      </c>
      <c r="AQ5">
        <v>6485128.8012157427</v>
      </c>
      <c r="AR5">
        <v>6502644.2237402797</v>
      </c>
      <c r="AV5">
        <v>9866019.7306365538</v>
      </c>
      <c r="BC5">
        <v>8085.0117612519016</v>
      </c>
      <c r="BD5">
        <v>7384.9855930297854</v>
      </c>
      <c r="BH5">
        <v>11616.692895396069</v>
      </c>
    </row>
    <row r="6" spans="1:66" x14ac:dyDescent="0.2">
      <c r="A6">
        <v>1917</v>
      </c>
      <c r="B6">
        <v>12890.514164835817</v>
      </c>
      <c r="F6">
        <v>19442.094030079938</v>
      </c>
      <c r="M6">
        <v>57987.400488870378</v>
      </c>
      <c r="N6">
        <v>64445.475982669996</v>
      </c>
      <c r="R6">
        <v>92748.898647982613</v>
      </c>
      <c r="S6">
        <v>92243.237749625114</v>
      </c>
      <c r="T6">
        <v>100865.21680004703</v>
      </c>
      <c r="X6">
        <v>146512.30054177452</v>
      </c>
      <c r="Y6">
        <v>274581.89519090729</v>
      </c>
      <c r="Z6">
        <v>297177.71631345461</v>
      </c>
      <c r="AD6">
        <v>438091.16246673657</v>
      </c>
      <c r="AE6">
        <v>449226.78312534239</v>
      </c>
      <c r="AF6">
        <v>480855.06944404403</v>
      </c>
      <c r="AJ6">
        <v>711387.85678136931</v>
      </c>
      <c r="AK6">
        <v>1322381.9268855858</v>
      </c>
      <c r="AL6">
        <v>1360909.0754309793</v>
      </c>
      <c r="AP6">
        <v>2044599.9885401155</v>
      </c>
      <c r="AQ6">
        <v>5092622.7900556708</v>
      </c>
      <c r="AR6">
        <v>5109068.4495085366</v>
      </c>
      <c r="AV6">
        <v>7760695.2294353824</v>
      </c>
      <c r="BC6">
        <v>7879.7490177208638</v>
      </c>
      <c r="BD6">
        <v>7162.185073965351</v>
      </c>
      <c r="BH6">
        <v>11296.893516979637</v>
      </c>
    </row>
    <row r="7" spans="1:66" x14ac:dyDescent="0.2">
      <c r="A7">
        <v>1918</v>
      </c>
      <c r="B7">
        <v>13638.734857243388</v>
      </c>
      <c r="F7">
        <v>20390.83795155503</v>
      </c>
      <c r="M7">
        <v>59978.022989652323</v>
      </c>
      <c r="N7">
        <v>67498.992819395193</v>
      </c>
      <c r="R7">
        <v>95416.566062533733</v>
      </c>
      <c r="S7">
        <v>93947.941684506877</v>
      </c>
      <c r="T7">
        <v>102821.24887555484</v>
      </c>
      <c r="X7">
        <v>148269.03229776848</v>
      </c>
      <c r="Y7">
        <v>268689.16590793291</v>
      </c>
      <c r="Z7">
        <v>289975.76508514903</v>
      </c>
      <c r="AD7">
        <v>424788.0384949189</v>
      </c>
      <c r="AE7">
        <v>422442.72395739972</v>
      </c>
      <c r="AF7">
        <v>451310.69216402533</v>
      </c>
      <c r="AJ7">
        <v>663851.77913267142</v>
      </c>
      <c r="AK7">
        <v>1146719.1929731818</v>
      </c>
      <c r="AL7">
        <v>1180575.0535766471</v>
      </c>
      <c r="AP7">
        <v>1764109.9260561869</v>
      </c>
      <c r="AQ7">
        <v>3938508.5719852261</v>
      </c>
      <c r="AR7">
        <v>3953739.8768411903</v>
      </c>
      <c r="AV7">
        <v>5970209.5603414942</v>
      </c>
      <c r="BC7">
        <v>8489.9250647535064</v>
      </c>
      <c r="BD7">
        <v>7654.2617503376305</v>
      </c>
      <c r="BH7">
        <v>12054.645939224061</v>
      </c>
    </row>
    <row r="8" spans="1:66" x14ac:dyDescent="0.2">
      <c r="A8">
        <v>1919</v>
      </c>
      <c r="B8">
        <v>12923.549726995923</v>
      </c>
      <c r="F8">
        <v>19441.66471942054</v>
      </c>
      <c r="M8">
        <v>59321.286944658132</v>
      </c>
      <c r="N8">
        <v>66274.571768426002</v>
      </c>
      <c r="R8">
        <v>94508.92836018758</v>
      </c>
      <c r="S8">
        <v>95486.922257087746</v>
      </c>
      <c r="T8">
        <v>103617.42784704478</v>
      </c>
      <c r="X8">
        <v>150729.20573676637</v>
      </c>
      <c r="Y8">
        <v>279674.0320174584</v>
      </c>
      <c r="Z8">
        <v>298916.70580003643</v>
      </c>
      <c r="AD8">
        <v>441940.91932036862</v>
      </c>
      <c r="AE8">
        <v>436627.3997781013</v>
      </c>
      <c r="AF8">
        <v>462569.16849547415</v>
      </c>
      <c r="AJ8">
        <v>686659.95045027218</v>
      </c>
      <c r="AK8">
        <v>1153988.0014915653</v>
      </c>
      <c r="AL8">
        <v>1183859.50738965</v>
      </c>
      <c r="AP8">
        <v>1783196.9538850915</v>
      </c>
      <c r="AQ8">
        <v>3740061.4835616681</v>
      </c>
      <c r="AR8">
        <v>3753366.6683757249</v>
      </c>
      <c r="AV8">
        <v>5706127.3927967735</v>
      </c>
      <c r="BC8">
        <v>7768.2455917001216</v>
      </c>
      <c r="BD8">
        <v>6995.6583890592474</v>
      </c>
      <c r="BH8">
        <v>11100.857648224201</v>
      </c>
    </row>
    <row r="9" spans="1:66" x14ac:dyDescent="0.2">
      <c r="A9">
        <v>1920</v>
      </c>
      <c r="B9">
        <v>12643.01733079033</v>
      </c>
      <c r="F9">
        <v>19041.031500852474</v>
      </c>
      <c r="M9">
        <v>55805.83595990303</v>
      </c>
      <c r="N9">
        <v>62747.014546666076</v>
      </c>
      <c r="R9">
        <v>89446.553851961784</v>
      </c>
      <c r="S9">
        <v>86878.999937498622</v>
      </c>
      <c r="T9">
        <v>95000.046864559481</v>
      </c>
      <c r="X9">
        <v>138162.75670758676</v>
      </c>
      <c r="Y9">
        <v>241884.68215197307</v>
      </c>
      <c r="Z9">
        <v>261171.54014137381</v>
      </c>
      <c r="AD9">
        <v>385678.94353427482</v>
      </c>
      <c r="AE9">
        <v>365773.91707509849</v>
      </c>
      <c r="AF9">
        <v>391386.15931758552</v>
      </c>
      <c r="AJ9">
        <v>580625.01500069827</v>
      </c>
      <c r="AK9">
        <v>872611.03898571199</v>
      </c>
      <c r="AL9">
        <v>901928.46293322858</v>
      </c>
      <c r="AP9">
        <v>1360990.9235928594</v>
      </c>
      <c r="AQ9">
        <v>2405601.0442433031</v>
      </c>
      <c r="AR9">
        <v>2419097.4237027592</v>
      </c>
      <c r="AV9">
        <v>3700755.6186118666</v>
      </c>
      <c r="BC9">
        <v>7847.1485942222525</v>
      </c>
      <c r="BD9">
        <v>7075.9065290263561</v>
      </c>
      <c r="BH9">
        <v>11218.195684062548</v>
      </c>
    </row>
    <row r="10" spans="1:66" x14ac:dyDescent="0.2">
      <c r="A10">
        <v>1921</v>
      </c>
      <c r="B10">
        <v>11398.81049840898</v>
      </c>
      <c r="F10">
        <v>17126.744611222697</v>
      </c>
      <c r="M10">
        <v>54009.42833053659</v>
      </c>
      <c r="N10">
        <v>59486.175785184583</v>
      </c>
      <c r="R10">
        <v>85741.554662611423</v>
      </c>
      <c r="S10">
        <v>81821.170258612081</v>
      </c>
      <c r="T10">
        <v>88762.154011737686</v>
      </c>
      <c r="X10">
        <v>129477.04501866642</v>
      </c>
      <c r="Y10">
        <v>218629.16531178527</v>
      </c>
      <c r="Z10">
        <v>236049.39446224965</v>
      </c>
      <c r="AD10">
        <v>347848.17873117438</v>
      </c>
      <c r="AE10">
        <v>331038.18282758369</v>
      </c>
      <c r="AF10">
        <v>354921.25977665611</v>
      </c>
      <c r="AJ10">
        <v>524374.21425361407</v>
      </c>
      <c r="AK10">
        <v>792189.67082262621</v>
      </c>
      <c r="AL10">
        <v>821567.09839283093</v>
      </c>
      <c r="AP10">
        <v>1232832.2110903212</v>
      </c>
      <c r="AQ10">
        <v>2177010.7016694993</v>
      </c>
      <c r="AR10">
        <v>2191707.5850163456</v>
      </c>
      <c r="AV10">
        <v>3339215.5900178589</v>
      </c>
      <c r="BC10">
        <v>6664.2974059503576</v>
      </c>
      <c r="BD10">
        <v>6055.7699109894693</v>
      </c>
      <c r="BH10">
        <v>9502.8768277350573</v>
      </c>
    </row>
    <row r="11" spans="1:66" x14ac:dyDescent="0.2">
      <c r="A11">
        <v>1922</v>
      </c>
      <c r="B11">
        <v>12372.12340081597</v>
      </c>
      <c r="F11">
        <v>18536.260187044114</v>
      </c>
      <c r="M11">
        <v>57025.836977526233</v>
      </c>
      <c r="N11">
        <v>63303.560596615578</v>
      </c>
      <c r="R11">
        <v>90565.819466431058</v>
      </c>
      <c r="S11">
        <v>86401.056386027223</v>
      </c>
      <c r="T11">
        <v>94275.888562888373</v>
      </c>
      <c r="X11">
        <v>136678.6222792741</v>
      </c>
      <c r="Y11">
        <v>229846.65976096925</v>
      </c>
      <c r="Z11">
        <v>249949.16664623533</v>
      </c>
      <c r="AD11">
        <v>365863.19155024423</v>
      </c>
      <c r="AE11">
        <v>349101.76069550385</v>
      </c>
      <c r="AF11">
        <v>377072.22498689947</v>
      </c>
      <c r="AJ11">
        <v>553349.1772715305</v>
      </c>
      <c r="AK11">
        <v>850506.34769835288</v>
      </c>
      <c r="AL11">
        <v>886357.34674476169</v>
      </c>
      <c r="AP11">
        <v>1320977.3145112931</v>
      </c>
      <c r="AQ11">
        <v>2599129.208759326</v>
      </c>
      <c r="AR11">
        <v>2617680.0097326329</v>
      </c>
      <c r="AV11">
        <v>3965853.694787723</v>
      </c>
      <c r="BC11">
        <v>7410.5996700703809</v>
      </c>
      <c r="BD11">
        <v>6713.0748235049005</v>
      </c>
      <c r="BH11">
        <v>10532.975822667788</v>
      </c>
    </row>
    <row r="12" spans="1:66" x14ac:dyDescent="0.2">
      <c r="A12">
        <v>1923</v>
      </c>
      <c r="B12">
        <v>13922.968159446869</v>
      </c>
      <c r="F12">
        <v>20848.390217089254</v>
      </c>
      <c r="M12">
        <v>60832.625762541931</v>
      </c>
      <c r="N12">
        <v>68245.363068789389</v>
      </c>
      <c r="R12">
        <v>96848.031080664936</v>
      </c>
      <c r="S12">
        <v>92112.053459233895</v>
      </c>
      <c r="T12">
        <v>100627.76380501458</v>
      </c>
      <c r="X12">
        <v>145776.32192413669</v>
      </c>
      <c r="Y12">
        <v>246515.14602006171</v>
      </c>
      <c r="Z12">
        <v>267097.45407059835</v>
      </c>
      <c r="AD12">
        <v>392379.28177337121</v>
      </c>
      <c r="AE12">
        <v>376139.38834198809</v>
      </c>
      <c r="AF12">
        <v>403553.73618616036</v>
      </c>
      <c r="AJ12">
        <v>594926.49596507475</v>
      </c>
      <c r="AK12">
        <v>914893.47529622097</v>
      </c>
      <c r="AL12">
        <v>946621.21773363743</v>
      </c>
      <c r="AP12">
        <v>1419984.2584224336</v>
      </c>
      <c r="AQ12">
        <v>2743092.2181597273</v>
      </c>
      <c r="AR12">
        <v>2758465.9829633967</v>
      </c>
      <c r="AV12">
        <v>4189239.3165666689</v>
      </c>
      <c r="BC12">
        <v>8710.783981325194</v>
      </c>
      <c r="BD12">
        <v>7887.1465028532548</v>
      </c>
      <c r="BH12">
        <v>12403.985676691958</v>
      </c>
    </row>
    <row r="13" spans="1:66" x14ac:dyDescent="0.2">
      <c r="A13">
        <v>1924</v>
      </c>
      <c r="B13">
        <v>13744.596353117728</v>
      </c>
      <c r="F13">
        <v>20577.126207963993</v>
      </c>
      <c r="M13">
        <v>62821.899617372583</v>
      </c>
      <c r="N13">
        <v>69926.196336199821</v>
      </c>
      <c r="R13">
        <v>99572.607082320319</v>
      </c>
      <c r="S13">
        <v>94690.075528172223</v>
      </c>
      <c r="T13">
        <v>102857.47956214841</v>
      </c>
      <c r="X13">
        <v>149417.90547304554</v>
      </c>
      <c r="Y13">
        <v>253907.38503298626</v>
      </c>
      <c r="Z13">
        <v>274492.27294341766</v>
      </c>
      <c r="AD13">
        <v>403308.34819122031</v>
      </c>
      <c r="AE13">
        <v>387962.03633440484</v>
      </c>
      <c r="AF13">
        <v>416112.14825720951</v>
      </c>
      <c r="AJ13">
        <v>612822.19623420655</v>
      </c>
      <c r="AK13">
        <v>946792.86571549147</v>
      </c>
      <c r="AL13">
        <v>980697.28870008932</v>
      </c>
      <c r="AP13">
        <v>1468097.4894812144</v>
      </c>
      <c r="AQ13">
        <v>2856284.0945733753</v>
      </c>
      <c r="AR13">
        <v>2872712.4943037159</v>
      </c>
      <c r="AV13">
        <v>4357281.2797331726</v>
      </c>
      <c r="BC13">
        <v>8291.5626570894074</v>
      </c>
      <c r="BD13">
        <v>7502.1963549974926</v>
      </c>
      <c r="BH13">
        <v>11799.850555257735</v>
      </c>
    </row>
    <row r="14" spans="1:66" x14ac:dyDescent="0.2">
      <c r="A14">
        <v>1925</v>
      </c>
      <c r="B14">
        <v>13992.49361565503</v>
      </c>
      <c r="F14">
        <v>20943.899862131773</v>
      </c>
      <c r="M14">
        <v>66053.164643642129</v>
      </c>
      <c r="N14">
        <v>73160.411055529315</v>
      </c>
      <c r="R14">
        <v>104193.13023273641</v>
      </c>
      <c r="S14">
        <v>102953.09561667062</v>
      </c>
      <c r="T14">
        <v>110778.92421224802</v>
      </c>
      <c r="X14">
        <v>161360.08934894143</v>
      </c>
      <c r="Y14">
        <v>289491.65306311456</v>
      </c>
      <c r="Z14">
        <v>308784.67659904703</v>
      </c>
      <c r="AD14">
        <v>455372.57081956981</v>
      </c>
      <c r="AE14">
        <v>444611.77175991196</v>
      </c>
      <c r="AF14">
        <v>470792.84842716536</v>
      </c>
      <c r="AJ14">
        <v>696174.87825439358</v>
      </c>
      <c r="AK14">
        <v>1126316.4807278255</v>
      </c>
      <c r="AL14">
        <v>1156858.5697133765</v>
      </c>
      <c r="AP14">
        <v>1735866.245933024</v>
      </c>
      <c r="AQ14">
        <v>3832915.4560065898</v>
      </c>
      <c r="AR14">
        <v>3847325.0489021027</v>
      </c>
      <c r="AV14">
        <v>5820107.8647461394</v>
      </c>
      <c r="BC14">
        <v>8207.974612545353</v>
      </c>
      <c r="BD14">
        <v>7418.2805667801085</v>
      </c>
      <c r="BH14">
        <v>11693.985376509037</v>
      </c>
    </row>
    <row r="15" spans="1:66" x14ac:dyDescent="0.2">
      <c r="A15">
        <v>1926</v>
      </c>
      <c r="B15">
        <v>14646.662723962299</v>
      </c>
      <c r="F15">
        <v>21950.546951043543</v>
      </c>
      <c r="M15">
        <v>69702.750757971808</v>
      </c>
      <c r="N15">
        <v>77164.400588655437</v>
      </c>
      <c r="R15">
        <v>109953.81919075862</v>
      </c>
      <c r="S15">
        <v>110394.89055929963</v>
      </c>
      <c r="T15">
        <v>118446.28570897171</v>
      </c>
      <c r="X15">
        <v>172755.65747284118</v>
      </c>
      <c r="Y15">
        <v>320997.59364761302</v>
      </c>
      <c r="Z15">
        <v>339793.62609822757</v>
      </c>
      <c r="AD15">
        <v>502786.60884357092</v>
      </c>
      <c r="AE15">
        <v>496987.65501070564</v>
      </c>
      <c r="AF15">
        <v>521859.85423390573</v>
      </c>
      <c r="AJ15">
        <v>774891.52479031158</v>
      </c>
      <c r="AK15">
        <v>1311674.4159262765</v>
      </c>
      <c r="AL15">
        <v>1338664.9456035413</v>
      </c>
      <c r="AP15">
        <v>2015756.1123433546</v>
      </c>
      <c r="AQ15">
        <v>4699588.5111617353</v>
      </c>
      <c r="AR15">
        <v>4711326.3671782818</v>
      </c>
      <c r="AV15">
        <v>7129686.2271124478</v>
      </c>
      <c r="BC15">
        <v>8529.3196090723523</v>
      </c>
      <c r="BD15">
        <v>7700.2474056630599</v>
      </c>
      <c r="BH15">
        <v>12172.405591075207</v>
      </c>
    </row>
    <row r="16" spans="1:66" x14ac:dyDescent="0.2">
      <c r="A16">
        <v>1927</v>
      </c>
      <c r="B16">
        <v>14377.27675173731</v>
      </c>
      <c r="F16">
        <v>21575.153712623574</v>
      </c>
      <c r="M16">
        <v>67678.085035101147</v>
      </c>
      <c r="N16">
        <v>75184.036406565821</v>
      </c>
      <c r="R16">
        <v>107067.05476711156</v>
      </c>
      <c r="S16">
        <v>106620.34627498286</v>
      </c>
      <c r="T16">
        <v>114918.01829044854</v>
      </c>
      <c r="X16">
        <v>167376.96902576648</v>
      </c>
      <c r="Y16">
        <v>305440.38096408953</v>
      </c>
      <c r="Z16">
        <v>324956.33111893898</v>
      </c>
      <c r="AD16">
        <v>480035.4558197466</v>
      </c>
      <c r="AE16">
        <v>470938.60460092739</v>
      </c>
      <c r="AF16">
        <v>497192.1817069989</v>
      </c>
      <c r="AJ16">
        <v>736989.86411979911</v>
      </c>
      <c r="AK16">
        <v>1234533.2705750354</v>
      </c>
      <c r="AL16">
        <v>1264814.3281197639</v>
      </c>
      <c r="AP16">
        <v>1902204.4618382871</v>
      </c>
      <c r="AQ16">
        <v>4427490.1813719338</v>
      </c>
      <c r="AR16">
        <v>4441866.9817823917</v>
      </c>
      <c r="AV16">
        <v>6726766.7116275067</v>
      </c>
      <c r="BC16">
        <v>8454.9647202524357</v>
      </c>
      <c r="BD16">
        <v>7620.9701234230279</v>
      </c>
      <c r="BH16">
        <v>12076.053595458243</v>
      </c>
    </row>
    <row r="17" spans="1:60" x14ac:dyDescent="0.2">
      <c r="A17">
        <v>1928</v>
      </c>
      <c r="B17">
        <v>14532.727061487092</v>
      </c>
      <c r="F17">
        <v>21863.489956958067</v>
      </c>
      <c r="M17">
        <v>70087.109072022577</v>
      </c>
      <c r="N17">
        <v>77321.776190537013</v>
      </c>
      <c r="R17">
        <v>110867.37457675544</v>
      </c>
      <c r="S17">
        <v>110726.6775553863</v>
      </c>
      <c r="T17">
        <v>118861.74134602952</v>
      </c>
      <c r="X17">
        <v>173942.33725014655</v>
      </c>
      <c r="Y17">
        <v>323989.90287862736</v>
      </c>
      <c r="Z17">
        <v>342972.19174716237</v>
      </c>
      <c r="AD17">
        <v>508644.19190787856</v>
      </c>
      <c r="AE17">
        <v>505696.66489844618</v>
      </c>
      <c r="AF17">
        <v>531203.2707244585</v>
      </c>
      <c r="AJ17">
        <v>790462.97413040046</v>
      </c>
      <c r="AK17">
        <v>1390030.8546110084</v>
      </c>
      <c r="AL17">
        <v>1418970.1295248359</v>
      </c>
      <c r="AP17">
        <v>2140214.8753538816</v>
      </c>
      <c r="AQ17">
        <v>5379486.3227554737</v>
      </c>
      <c r="AR17">
        <v>5393182.0926963184</v>
      </c>
      <c r="AV17">
        <v>8175925.2289962731</v>
      </c>
      <c r="BC17">
        <v>8360.0179492053703</v>
      </c>
      <c r="BD17">
        <v>7556.166047148211</v>
      </c>
      <c r="BH17">
        <v>11974.169443647243</v>
      </c>
    </row>
    <row r="18" spans="1:60" x14ac:dyDescent="0.2">
      <c r="A18">
        <v>1929</v>
      </c>
      <c r="B18">
        <v>15257.208796426368</v>
      </c>
      <c r="F18">
        <v>23036.541905897266</v>
      </c>
      <c r="M18">
        <v>71643.374494733172</v>
      </c>
      <c r="N18">
        <v>79421.716753686036</v>
      </c>
      <c r="R18">
        <v>114000.86327065821</v>
      </c>
      <c r="S18">
        <v>114342.47918766949</v>
      </c>
      <c r="T18">
        <v>122938.23641260687</v>
      </c>
      <c r="X18">
        <v>180437.38488662784</v>
      </c>
      <c r="Y18">
        <v>338457.89557851793</v>
      </c>
      <c r="Z18">
        <v>358122.69517634629</v>
      </c>
      <c r="AD18">
        <v>533259.37793906068</v>
      </c>
      <c r="AE18">
        <v>531515.22996560275</v>
      </c>
      <c r="AF18">
        <v>557612.6736832239</v>
      </c>
      <c r="AJ18">
        <v>833474.28524352075</v>
      </c>
      <c r="AK18">
        <v>1506158.4927248999</v>
      </c>
      <c r="AL18">
        <v>1534887.1444762496</v>
      </c>
      <c r="AP18">
        <v>2325310.6341970055</v>
      </c>
      <c r="AQ18">
        <v>6185294.3937656675</v>
      </c>
      <c r="AR18">
        <v>6198173.3976328922</v>
      </c>
      <c r="AV18">
        <v>9426645.6344727706</v>
      </c>
      <c r="BC18">
        <v>8992.0792743922757</v>
      </c>
      <c r="BD18">
        <v>8127.8190233975147</v>
      </c>
      <c r="BH18">
        <v>12929.39508759049</v>
      </c>
    </row>
    <row r="19" spans="1:60" x14ac:dyDescent="0.2">
      <c r="A19">
        <v>1930</v>
      </c>
      <c r="B19">
        <v>13739.618183636294</v>
      </c>
      <c r="F19">
        <v>20852.376865728707</v>
      </c>
      <c r="M19">
        <v>63608.861682741794</v>
      </c>
      <c r="N19">
        <v>71061.236797714286</v>
      </c>
      <c r="R19">
        <v>102060.52696156596</v>
      </c>
      <c r="S19">
        <v>97335.844087711477</v>
      </c>
      <c r="T19">
        <v>105537.28643871802</v>
      </c>
      <c r="X19">
        <v>155106.24137771214</v>
      </c>
      <c r="Y19">
        <v>266264.72913709219</v>
      </c>
      <c r="Z19">
        <v>283485.6287399648</v>
      </c>
      <c r="AD19">
        <v>424093.38493192213</v>
      </c>
      <c r="AE19">
        <v>403433.95273701235</v>
      </c>
      <c r="AF19">
        <v>425836.40646995173</v>
      </c>
      <c r="AJ19">
        <v>639621.76267909235</v>
      </c>
      <c r="AK19">
        <v>1034661.0931992366</v>
      </c>
      <c r="AL19">
        <v>1059052.2543838813</v>
      </c>
      <c r="AP19">
        <v>1616270.9301208165</v>
      </c>
      <c r="AQ19">
        <v>3665756.3014847944</v>
      </c>
      <c r="AR19">
        <v>3678061.4330316773</v>
      </c>
      <c r="AV19">
        <v>5641578.1659690561</v>
      </c>
      <c r="BC19">
        <v>8198.5911281801236</v>
      </c>
      <c r="BD19">
        <v>7370.5494487387386</v>
      </c>
      <c r="BH19">
        <v>11829.249077302351</v>
      </c>
    </row>
    <row r="20" spans="1:60" x14ac:dyDescent="0.2">
      <c r="A20">
        <v>1931</v>
      </c>
      <c r="B20">
        <v>12283.213689147618</v>
      </c>
      <c r="F20">
        <v>18650.516870585092</v>
      </c>
      <c r="M20">
        <v>56920.144504156189</v>
      </c>
      <c r="N20">
        <v>63746.450728154938</v>
      </c>
      <c r="R20">
        <v>91418.142615967125</v>
      </c>
      <c r="S20">
        <v>83021.339094311319</v>
      </c>
      <c r="T20">
        <v>90493.143952472194</v>
      </c>
      <c r="X20">
        <v>132758.11127828562</v>
      </c>
      <c r="Y20">
        <v>205956.40075350241</v>
      </c>
      <c r="Z20">
        <v>221192.53615603698</v>
      </c>
      <c r="AD20">
        <v>330449.80163722992</v>
      </c>
      <c r="AE20">
        <v>301861.9277448288</v>
      </c>
      <c r="AF20">
        <v>322061.29507885675</v>
      </c>
      <c r="AJ20">
        <v>482421.48666121409</v>
      </c>
      <c r="AK20">
        <v>716274.78964685299</v>
      </c>
      <c r="AL20">
        <v>740437.25757776794</v>
      </c>
      <c r="AP20">
        <v>1128745.2285453472</v>
      </c>
      <c r="AQ20">
        <v>2276064.4643564769</v>
      </c>
      <c r="AR20">
        <v>2290527.0142673175</v>
      </c>
      <c r="AV20">
        <v>3522484.9378939178</v>
      </c>
      <c r="BC20">
        <v>7323.5547097022227</v>
      </c>
      <c r="BD20">
        <v>6565.0762403690287</v>
      </c>
      <c r="BH20">
        <v>10565.225121098199</v>
      </c>
    </row>
    <row r="21" spans="1:60" x14ac:dyDescent="0.2">
      <c r="A21">
        <v>1932</v>
      </c>
      <c r="B21">
        <v>10380.209084385537</v>
      </c>
      <c r="F21">
        <v>15774.714907334977</v>
      </c>
      <c r="M21">
        <v>50135.031139687904</v>
      </c>
      <c r="N21">
        <v>55748.405406711783</v>
      </c>
      <c r="R21">
        <v>80275.890944324041</v>
      </c>
      <c r="S21">
        <v>73364.030945948049</v>
      </c>
      <c r="T21">
        <v>79510.924370551162</v>
      </c>
      <c r="X21">
        <v>116939.1670805079</v>
      </c>
      <c r="Y21">
        <v>171481.07503004608</v>
      </c>
      <c r="Z21">
        <v>183216.15076514072</v>
      </c>
      <c r="AD21">
        <v>274555.33480498847</v>
      </c>
      <c r="AE21">
        <v>255007.93345673877</v>
      </c>
      <c r="AF21">
        <v>270814.58621479251</v>
      </c>
      <c r="AJ21">
        <v>406287.66718159255</v>
      </c>
      <c r="AK21">
        <v>607070.05275536887</v>
      </c>
      <c r="AL21">
        <v>627746.68878185726</v>
      </c>
      <c r="AP21">
        <v>956016.03753352223</v>
      </c>
      <c r="AQ21">
        <v>1554700.5672378005</v>
      </c>
      <c r="AR21">
        <v>1569109.2329346372</v>
      </c>
      <c r="AV21">
        <v>2416209.7062215796</v>
      </c>
      <c r="BC21">
        <v>5963.0066337963854</v>
      </c>
      <c r="BD21">
        <v>5339.2983819048422</v>
      </c>
      <c r="BH21">
        <v>8607.9175698917497</v>
      </c>
    </row>
    <row r="22" spans="1:60" x14ac:dyDescent="0.2">
      <c r="A22">
        <v>1933</v>
      </c>
      <c r="B22">
        <v>10056.971670447738</v>
      </c>
      <c r="F22">
        <v>15304.726470397365</v>
      </c>
      <c r="M22">
        <v>48257.748562862376</v>
      </c>
      <c r="N22">
        <v>53828.351474187897</v>
      </c>
      <c r="R22">
        <v>77337.963601375683</v>
      </c>
      <c r="S22">
        <v>72648.95083446936</v>
      </c>
      <c r="T22">
        <v>78925.738274978576</v>
      </c>
      <c r="X22">
        <v>115752.72283355563</v>
      </c>
      <c r="Y22">
        <v>175795.28180261914</v>
      </c>
      <c r="Z22">
        <v>188002.01839889548</v>
      </c>
      <c r="AD22">
        <v>281105.10212738754</v>
      </c>
      <c r="AE22">
        <v>263627.62760827562</v>
      </c>
      <c r="AF22">
        <v>280125.87592767779</v>
      </c>
      <c r="AJ22">
        <v>419749.83245843556</v>
      </c>
      <c r="AK22">
        <v>649899.18835813622</v>
      </c>
      <c r="AL22">
        <v>671840.29354093096</v>
      </c>
      <c r="AP22">
        <v>1021595.1865405724</v>
      </c>
      <c r="AQ22">
        <v>1869732.1053100596</v>
      </c>
      <c r="AR22">
        <v>1884618.5375442752</v>
      </c>
      <c r="AV22">
        <v>2896650.8647821811</v>
      </c>
      <c r="BC22">
        <v>5812.4409046238889</v>
      </c>
      <c r="BD22">
        <v>5193.4850255877182</v>
      </c>
      <c r="BH22">
        <v>8412.1445669553323</v>
      </c>
    </row>
    <row r="23" spans="1:60" x14ac:dyDescent="0.2">
      <c r="A23">
        <v>1934</v>
      </c>
      <c r="B23">
        <v>11290.137565679468</v>
      </c>
      <c r="F23">
        <v>17208.76969091377</v>
      </c>
      <c r="M23">
        <v>55386.058559908539</v>
      </c>
      <c r="N23">
        <v>61510.999796179276</v>
      </c>
      <c r="R23">
        <v>88735.52397728528</v>
      </c>
      <c r="S23">
        <v>85812.395648653968</v>
      </c>
      <c r="T23">
        <v>93154.912502085732</v>
      </c>
      <c r="X23">
        <v>136629.28218802973</v>
      </c>
      <c r="Y23">
        <v>215304.88768847569</v>
      </c>
      <c r="Z23">
        <v>229806.27270042233</v>
      </c>
      <c r="AD23">
        <v>343689.19506115786</v>
      </c>
      <c r="AE23">
        <v>328276.87034643785</v>
      </c>
      <c r="AF23">
        <v>347710.35365172598</v>
      </c>
      <c r="AJ23">
        <v>522008.1373027743</v>
      </c>
      <c r="AK23">
        <v>805245.22175932769</v>
      </c>
      <c r="AL23">
        <v>829197.43387310824</v>
      </c>
      <c r="AP23">
        <v>1264375.2086164556</v>
      </c>
      <c r="AQ23">
        <v>2410139.2257514503</v>
      </c>
      <c r="AR23">
        <v>2424280.9810598507</v>
      </c>
      <c r="AV23">
        <v>3733370.3315478689</v>
      </c>
      <c r="BC23">
        <v>6390.5907885429051</v>
      </c>
      <c r="BD23">
        <v>5710.0417622906007</v>
      </c>
      <c r="BH23">
        <v>9261.3525479836026</v>
      </c>
    </row>
    <row r="24" spans="1:60" x14ac:dyDescent="0.2">
      <c r="A24">
        <v>1935</v>
      </c>
      <c r="B24">
        <v>12387.9918784742</v>
      </c>
      <c r="F24">
        <v>18895.108359190977</v>
      </c>
      <c r="M24">
        <v>59590.763990138708</v>
      </c>
      <c r="N24">
        <v>66179.385704914865</v>
      </c>
      <c r="R24">
        <v>95805.097805331839</v>
      </c>
      <c r="S24">
        <v>90871.868237312301</v>
      </c>
      <c r="T24">
        <v>98940.283303784439</v>
      </c>
      <c r="X24">
        <v>145489.29629297004</v>
      </c>
      <c r="Y24">
        <v>239495.5148614335</v>
      </c>
      <c r="Z24">
        <v>257602.52874250244</v>
      </c>
      <c r="AD24">
        <v>384636.45179584809</v>
      </c>
      <c r="AE24">
        <v>367094.24134793301</v>
      </c>
      <c r="AF24">
        <v>391892.40513618244</v>
      </c>
      <c r="AJ24">
        <v>587251.72688562318</v>
      </c>
      <c r="AK24">
        <v>913142.13109592302</v>
      </c>
      <c r="AL24">
        <v>943320.78405558644</v>
      </c>
      <c r="AP24">
        <v>1437008.8593450189</v>
      </c>
      <c r="AQ24">
        <v>2803995.1930143521</v>
      </c>
      <c r="AR24">
        <v>2819683.4636860737</v>
      </c>
      <c r="AV24">
        <v>4346910.9311782653</v>
      </c>
      <c r="BC24">
        <v>7143.2394216225866</v>
      </c>
      <c r="BD24">
        <v>6411.170342203015</v>
      </c>
      <c r="BH24">
        <v>10349.553976286437</v>
      </c>
    </row>
    <row r="25" spans="1:60" x14ac:dyDescent="0.2">
      <c r="A25">
        <v>1936</v>
      </c>
      <c r="B25">
        <v>13685.450593423218</v>
      </c>
      <c r="F25">
        <v>20881.323335688936</v>
      </c>
      <c r="M25">
        <v>66175.755173218568</v>
      </c>
      <c r="N25">
        <v>73489.909758889349</v>
      </c>
      <c r="R25">
        <v>106213.66858402241</v>
      </c>
      <c r="S25">
        <v>101752.78277290399</v>
      </c>
      <c r="T25">
        <v>110555.2761291373</v>
      </c>
      <c r="X25">
        <v>162407.50892218109</v>
      </c>
      <c r="Y25">
        <v>286340.72949385276</v>
      </c>
      <c r="Z25">
        <v>304525.5363777015</v>
      </c>
      <c r="AD25">
        <v>456149.94818469888</v>
      </c>
      <c r="AE25">
        <v>441649.9941106792</v>
      </c>
      <c r="AF25">
        <v>465965.94054520299</v>
      </c>
      <c r="AJ25">
        <v>701172.03738791111</v>
      </c>
      <c r="AK25">
        <v>1084467.8434915044</v>
      </c>
      <c r="AL25">
        <v>1112293.100131142</v>
      </c>
      <c r="AP25">
        <v>1700360.7085805868</v>
      </c>
      <c r="AQ25">
        <v>3157211.0051255669</v>
      </c>
      <c r="AR25">
        <v>3171282.3333901414</v>
      </c>
      <c r="AV25">
        <v>4894387.9972455241</v>
      </c>
      <c r="BC25">
        <v>7853.1945290015119</v>
      </c>
      <c r="BD25">
        <v>7040.5106861492022</v>
      </c>
      <c r="BH25">
        <v>11399.95164142966</v>
      </c>
    </row>
    <row r="26" spans="1:60" x14ac:dyDescent="0.2">
      <c r="A26">
        <v>1937</v>
      </c>
      <c r="B26">
        <v>14584.475317492328</v>
      </c>
      <c r="F26">
        <v>22252.974861595838</v>
      </c>
      <c r="M26">
        <v>69221.58841951011</v>
      </c>
      <c r="N26">
        <v>77256.453782883327</v>
      </c>
      <c r="R26">
        <v>111529.18480023881</v>
      </c>
      <c r="S26">
        <v>106097.03206909711</v>
      </c>
      <c r="T26">
        <v>115544.41942084971</v>
      </c>
      <c r="X26">
        <v>169905.30371383115</v>
      </c>
      <c r="Y26">
        <v>301060.98514992505</v>
      </c>
      <c r="Z26">
        <v>322808.3645941391</v>
      </c>
      <c r="AD26">
        <v>481457.04053259286</v>
      </c>
      <c r="AE26">
        <v>462471.22618595429</v>
      </c>
      <c r="AF26">
        <v>491564.39542808366</v>
      </c>
      <c r="AJ26">
        <v>736992.96329370141</v>
      </c>
      <c r="AK26">
        <v>1144704.5331956511</v>
      </c>
      <c r="AL26">
        <v>1178708.4954071075</v>
      </c>
      <c r="AP26">
        <v>1797132.2952064194</v>
      </c>
      <c r="AQ26">
        <v>3453899.6395704215</v>
      </c>
      <c r="AR26">
        <v>3470654.4892262588</v>
      </c>
      <c r="AV26">
        <v>5352755.3414892722</v>
      </c>
      <c r="BC26">
        <v>8513.6849728236812</v>
      </c>
      <c r="BD26">
        <v>7620.9221546711051</v>
      </c>
      <c r="BH26">
        <v>12333.395979524395</v>
      </c>
    </row>
    <row r="27" spans="1:60" x14ac:dyDescent="0.2">
      <c r="A27">
        <v>1938</v>
      </c>
      <c r="B27">
        <v>13544.863077874494</v>
      </c>
      <c r="F27">
        <v>20642.853169192895</v>
      </c>
      <c r="M27">
        <v>63790.987293367682</v>
      </c>
      <c r="N27">
        <v>70962.52112103322</v>
      </c>
      <c r="R27">
        <v>102510.81358391701</v>
      </c>
      <c r="S27">
        <v>94790.387161184655</v>
      </c>
      <c r="T27">
        <v>103269.47963873795</v>
      </c>
      <c r="X27">
        <v>151768.82378083517</v>
      </c>
      <c r="Y27">
        <v>252533.39403284588</v>
      </c>
      <c r="Z27">
        <v>271600.28933935869</v>
      </c>
      <c r="AD27">
        <v>404702.24661437946</v>
      </c>
      <c r="AE27">
        <v>380020.66099048022</v>
      </c>
      <c r="AF27">
        <v>405483.88177280943</v>
      </c>
      <c r="AJ27">
        <v>606892.22853905777</v>
      </c>
      <c r="AK27">
        <v>932410.49044397648</v>
      </c>
      <c r="AL27">
        <v>963423.64730730094</v>
      </c>
      <c r="AP27">
        <v>1466937.4404356885</v>
      </c>
      <c r="AQ27">
        <v>3175737.2683163518</v>
      </c>
      <c r="AR27">
        <v>3192963.2490009167</v>
      </c>
      <c r="AV27">
        <v>4913156.6177658001</v>
      </c>
      <c r="BC27">
        <v>7961.9603872641383</v>
      </c>
      <c r="BD27">
        <v>7165.1232953013005</v>
      </c>
      <c r="BH27">
        <v>11546.413123112436</v>
      </c>
    </row>
    <row r="28" spans="1:60" x14ac:dyDescent="0.2">
      <c r="A28">
        <v>1939</v>
      </c>
      <c r="B28">
        <v>14496.368801646417</v>
      </c>
      <c r="F28">
        <v>22057.762491965452</v>
      </c>
      <c r="M28">
        <v>70424.090506942361</v>
      </c>
      <c r="N28">
        <v>77929.951225330544</v>
      </c>
      <c r="R28">
        <v>112628.08747083448</v>
      </c>
      <c r="S28">
        <v>105092.61017784005</v>
      </c>
      <c r="T28">
        <v>114116.23697481248</v>
      </c>
      <c r="X28">
        <v>167416.46652123419</v>
      </c>
      <c r="Y28">
        <v>283688.31375477021</v>
      </c>
      <c r="Z28">
        <v>303488.04108319874</v>
      </c>
      <c r="AD28">
        <v>451935.46340838628</v>
      </c>
      <c r="AE28">
        <v>427503.97210348106</v>
      </c>
      <c r="AF28">
        <v>453763.3105333909</v>
      </c>
      <c r="AJ28">
        <v>679003.93590978242</v>
      </c>
      <c r="AK28">
        <v>1033571.6805497028</v>
      </c>
      <c r="AL28">
        <v>1064825.314024573</v>
      </c>
      <c r="AP28">
        <v>1620767.5583904786</v>
      </c>
      <c r="AQ28">
        <v>3125127.3036138797</v>
      </c>
      <c r="AR28">
        <v>3141904.1241802075</v>
      </c>
      <c r="AV28">
        <v>4833534.4184549591</v>
      </c>
      <c r="BC28">
        <v>8282.1775010579786</v>
      </c>
      <c r="BD28">
        <v>7448.1929767926231</v>
      </c>
      <c r="BH28">
        <v>11994.393049868891</v>
      </c>
    </row>
    <row r="29" spans="1:60" x14ac:dyDescent="0.2">
      <c r="A29">
        <v>1940</v>
      </c>
      <c r="B29">
        <v>15731.609028401197</v>
      </c>
      <c r="F29">
        <v>23916.865878260378</v>
      </c>
      <c r="M29">
        <v>76990.367245500631</v>
      </c>
      <c r="N29">
        <v>84372.166874352974</v>
      </c>
      <c r="R29">
        <v>122644.61568197316</v>
      </c>
      <c r="S29">
        <v>116601.64061306475</v>
      </c>
      <c r="T29">
        <v>125777.00741464918</v>
      </c>
      <c r="X29">
        <v>185060.81591077952</v>
      </c>
      <c r="Y29">
        <v>328222.02657068259</v>
      </c>
      <c r="Z29">
        <v>348160.97388201056</v>
      </c>
      <c r="AD29">
        <v>520160.81116200099</v>
      </c>
      <c r="AE29">
        <v>501337.39269032149</v>
      </c>
      <c r="AF29">
        <v>527376.23179043806</v>
      </c>
      <c r="AJ29">
        <v>791801.29801509366</v>
      </c>
      <c r="AK29">
        <v>1252846.8746215259</v>
      </c>
      <c r="AL29">
        <v>1282019.5723610169</v>
      </c>
      <c r="AP29">
        <v>1955874.1450983468</v>
      </c>
      <c r="AQ29">
        <v>4091430.5661845803</v>
      </c>
      <c r="AR29">
        <v>4106047.2236372195</v>
      </c>
      <c r="AV29">
        <v>6307651.74462274</v>
      </c>
      <c r="BC29">
        <v>8925.0803376123695</v>
      </c>
      <c r="BD29">
        <v>8104.8803788510004</v>
      </c>
      <c r="BH29">
        <v>12947.115900070065</v>
      </c>
    </row>
    <row r="30" spans="1:60" x14ac:dyDescent="0.2">
      <c r="A30">
        <v>1941</v>
      </c>
      <c r="B30">
        <v>18658.273053208341</v>
      </c>
      <c r="F30">
        <v>28665.13604030199</v>
      </c>
      <c r="M30">
        <v>87665.56704830892</v>
      </c>
      <c r="N30">
        <v>96548.513893106589</v>
      </c>
      <c r="R30">
        <v>141388.52858825756</v>
      </c>
      <c r="S30">
        <v>136299.49857389205</v>
      </c>
      <c r="T30">
        <v>147118.15989450764</v>
      </c>
      <c r="X30">
        <v>218545.05501723013</v>
      </c>
      <c r="Y30">
        <v>402234.10096940608</v>
      </c>
      <c r="Z30">
        <v>424340.20341646858</v>
      </c>
      <c r="AD30">
        <v>642683.87033768487</v>
      </c>
      <c r="AE30">
        <v>616085.81675798178</v>
      </c>
      <c r="AF30">
        <v>644481.606888699</v>
      </c>
      <c r="AJ30">
        <v>981261.07183012937</v>
      </c>
      <c r="AK30">
        <v>1565947.7954444028</v>
      </c>
      <c r="AL30">
        <v>1596742.526563151</v>
      </c>
      <c r="AP30">
        <v>2467211.2770600971</v>
      </c>
      <c r="AQ30">
        <v>5286617.843811865</v>
      </c>
      <c r="AR30">
        <v>5301130.9508318594</v>
      </c>
      <c r="AV30">
        <v>8231554.5496432893</v>
      </c>
      <c r="BC30">
        <v>10990.795942641606</v>
      </c>
      <c r="BD30">
        <v>10003.801848775202</v>
      </c>
      <c r="BH30">
        <v>16140.314646084704</v>
      </c>
    </row>
    <row r="31" spans="1:60" x14ac:dyDescent="0.2">
      <c r="A31">
        <v>1942</v>
      </c>
      <c r="B31">
        <v>22065.9374093839</v>
      </c>
      <c r="F31">
        <v>34228.631980861872</v>
      </c>
      <c r="M31">
        <v>93392.598033478018</v>
      </c>
      <c r="N31">
        <v>105429.61364501721</v>
      </c>
      <c r="R31">
        <v>153802.20480651059</v>
      </c>
      <c r="S31">
        <v>148066.06988204896</v>
      </c>
      <c r="T31">
        <v>162159.14538479745</v>
      </c>
      <c r="X31">
        <v>241370.7283495712</v>
      </c>
      <c r="Y31">
        <v>454029.2692243791</v>
      </c>
      <c r="Z31">
        <v>482404.53348781215</v>
      </c>
      <c r="AD31">
        <v>734735.61364186381</v>
      </c>
      <c r="AE31">
        <v>702290.34240341675</v>
      </c>
      <c r="AF31">
        <v>738304.53629956942</v>
      </c>
      <c r="AJ31">
        <v>1132102.8639168853</v>
      </c>
      <c r="AK31">
        <v>1771510.0863665722</v>
      </c>
      <c r="AL31">
        <v>1809773.1525087631</v>
      </c>
      <c r="AP31">
        <v>2821166.8325364827</v>
      </c>
      <c r="AQ31">
        <v>5563039.6765696732</v>
      </c>
      <c r="AR31">
        <v>5580603.2504636692</v>
      </c>
      <c r="AV31">
        <v>8760185.1170284636</v>
      </c>
      <c r="BC31">
        <v>14140.75289559566</v>
      </c>
      <c r="BD31">
        <v>12803.30671653575</v>
      </c>
      <c r="BH31">
        <v>20942.679444678684</v>
      </c>
    </row>
    <row r="32" spans="1:60" x14ac:dyDescent="0.2">
      <c r="A32">
        <v>1943</v>
      </c>
      <c r="B32">
        <v>25450.41931599861</v>
      </c>
      <c r="F32">
        <v>39759.128283327336</v>
      </c>
      <c r="M32">
        <v>98896.550634231331</v>
      </c>
      <c r="N32">
        <v>114342.82789336318</v>
      </c>
      <c r="R32">
        <v>165506.67907611415</v>
      </c>
      <c r="S32">
        <v>157345.48061686748</v>
      </c>
      <c r="T32">
        <v>174915.02591932827</v>
      </c>
      <c r="X32">
        <v>259565.41547017058</v>
      </c>
      <c r="Y32">
        <v>473343.93349507573</v>
      </c>
      <c r="Z32">
        <v>505591.70794172585</v>
      </c>
      <c r="AD32">
        <v>773578.05275319319</v>
      </c>
      <c r="AE32">
        <v>716910.88390755921</v>
      </c>
      <c r="AF32">
        <v>757144.92910032056</v>
      </c>
      <c r="AJ32">
        <v>1168118.4963321693</v>
      </c>
      <c r="AK32">
        <v>1734374.2819017572</v>
      </c>
      <c r="AL32">
        <v>1777897.7709757439</v>
      </c>
      <c r="AP32">
        <v>2792631.0891544246</v>
      </c>
      <c r="AQ32">
        <v>4715484.0299310107</v>
      </c>
      <c r="AR32">
        <v>4736626.2514823591</v>
      </c>
      <c r="AV32">
        <v>7515637.8643580219</v>
      </c>
      <c r="BC32">
        <v>17289.738058417184</v>
      </c>
      <c r="BD32">
        <v>15573.485029624757</v>
      </c>
      <c r="BH32">
        <v>25787.178195239907</v>
      </c>
    </row>
    <row r="33" spans="1:60" x14ac:dyDescent="0.2">
      <c r="A33">
        <v>1944</v>
      </c>
      <c r="B33">
        <v>26267.019010501761</v>
      </c>
      <c r="F33">
        <v>41367.142239452238</v>
      </c>
      <c r="M33">
        <v>94719.939294897384</v>
      </c>
      <c r="N33">
        <v>110637.98733981312</v>
      </c>
      <c r="R33">
        <v>161245.56546799201</v>
      </c>
      <c r="S33">
        <v>143793.87247145508</v>
      </c>
      <c r="T33">
        <v>162590.20435388249</v>
      </c>
      <c r="X33">
        <v>241896.42634404643</v>
      </c>
      <c r="Y33">
        <v>403147.13909492485</v>
      </c>
      <c r="Z33">
        <v>438459.38395776332</v>
      </c>
      <c r="AD33">
        <v>672754.44745300675</v>
      </c>
      <c r="AE33">
        <v>597360.82592259184</v>
      </c>
      <c r="AF33">
        <v>641090.32570609322</v>
      </c>
      <c r="AJ33">
        <v>993155.68880792905</v>
      </c>
      <c r="AK33">
        <v>1399796.7791359648</v>
      </c>
      <c r="AL33">
        <v>1446709.1363930793</v>
      </c>
      <c r="AP33">
        <v>2291071.9315476203</v>
      </c>
      <c r="AQ33">
        <v>4274243.6247505676</v>
      </c>
      <c r="AR33">
        <v>4298408.0155775584</v>
      </c>
      <c r="AV33">
        <v>6880813.9456301816</v>
      </c>
      <c r="BC33">
        <v>18661.138978902243</v>
      </c>
      <c r="BD33">
        <v>16892.466973911611</v>
      </c>
      <c r="BH33">
        <v>28047.317436281159</v>
      </c>
    </row>
    <row r="34" spans="1:60" x14ac:dyDescent="0.2">
      <c r="A34">
        <v>1945</v>
      </c>
      <c r="B34">
        <v>25232.141379249093</v>
      </c>
      <c r="F34">
        <v>40072.360846564785</v>
      </c>
      <c r="M34">
        <v>89037.334130136136</v>
      </c>
      <c r="N34">
        <v>104799.93889822232</v>
      </c>
      <c r="R34">
        <v>153211.97206866558</v>
      </c>
      <c r="S34">
        <v>134623.42421593828</v>
      </c>
      <c r="T34">
        <v>153206.24163454786</v>
      </c>
      <c r="X34">
        <v>228778.54154808883</v>
      </c>
      <c r="Y34">
        <v>359995.66147057869</v>
      </c>
      <c r="Z34">
        <v>395733.44564961432</v>
      </c>
      <c r="AD34">
        <v>609300.67397744802</v>
      </c>
      <c r="AE34">
        <v>519326.26120544202</v>
      </c>
      <c r="AF34">
        <v>565325.12363091658</v>
      </c>
      <c r="AJ34">
        <v>877991.05456066353</v>
      </c>
      <c r="AK34">
        <v>1146579.5761842714</v>
      </c>
      <c r="AL34">
        <v>1200818.1524617304</v>
      </c>
      <c r="AP34">
        <v>1907309.6961847148</v>
      </c>
      <c r="AQ34">
        <v>3055097.1866620407</v>
      </c>
      <c r="AR34">
        <v>3084245.9218149204</v>
      </c>
      <c r="AV34">
        <v>4993598.736219449</v>
      </c>
      <c r="BC34">
        <v>18142.675518039414</v>
      </c>
      <c r="BD34">
        <v>16391.274988252062</v>
      </c>
      <c r="BH34">
        <v>27501.292932998032</v>
      </c>
    </row>
    <row r="35" spans="1:60" x14ac:dyDescent="0.2">
      <c r="A35">
        <v>1946</v>
      </c>
      <c r="B35">
        <v>22041.290961848092</v>
      </c>
      <c r="F35">
        <v>35287.419420610291</v>
      </c>
      <c r="M35">
        <v>81442.456500632718</v>
      </c>
      <c r="N35">
        <v>94601.453503339959</v>
      </c>
      <c r="R35">
        <v>140429.94570862589</v>
      </c>
      <c r="S35">
        <v>123950.35223426324</v>
      </c>
      <c r="T35">
        <v>139560.78493473999</v>
      </c>
      <c r="X35">
        <v>211543.45451107671</v>
      </c>
      <c r="Y35">
        <v>314978.6750041183</v>
      </c>
      <c r="Z35">
        <v>349252.54884144122</v>
      </c>
      <c r="AD35">
        <v>540911.10855025146</v>
      </c>
      <c r="AE35">
        <v>445159.71731600183</v>
      </c>
      <c r="AF35">
        <v>491261.86983129429</v>
      </c>
      <c r="AJ35">
        <v>765327.69193197333</v>
      </c>
      <c r="AK35">
        <v>951576.24184148735</v>
      </c>
      <c r="AL35">
        <v>1009414.2917275706</v>
      </c>
      <c r="AP35">
        <v>1606642.9655616886</v>
      </c>
      <c r="AQ35">
        <v>2769159.8032828141</v>
      </c>
      <c r="AR35">
        <v>2798988.5922934073</v>
      </c>
      <c r="AV35">
        <v>4562069.4402390551</v>
      </c>
      <c r="BC35">
        <v>15441.161457538685</v>
      </c>
      <c r="BD35">
        <v>13979.050679460102</v>
      </c>
      <c r="BH35">
        <v>23604.916499719671</v>
      </c>
    </row>
    <row r="36" spans="1:60" x14ac:dyDescent="0.2">
      <c r="A36">
        <v>1947</v>
      </c>
      <c r="B36">
        <v>21347.484379506066</v>
      </c>
      <c r="F36">
        <v>34153.72651785054</v>
      </c>
      <c r="M36">
        <v>78724.437968084909</v>
      </c>
      <c r="N36">
        <v>91397.779050707919</v>
      </c>
      <c r="R36">
        <v>135603.5592164679</v>
      </c>
      <c r="S36">
        <v>121487.26436544179</v>
      </c>
      <c r="T36">
        <v>136265.06092236639</v>
      </c>
      <c r="X36">
        <v>206811.33787607893</v>
      </c>
      <c r="Y36">
        <v>319752.0191462721</v>
      </c>
      <c r="Z36">
        <v>350293.28826965939</v>
      </c>
      <c r="AD36">
        <v>545448.23901303171</v>
      </c>
      <c r="AE36">
        <v>460790.00654469838</v>
      </c>
      <c r="AF36">
        <v>500728.07308697031</v>
      </c>
      <c r="AJ36">
        <v>785313.62370679202</v>
      </c>
      <c r="AK36">
        <v>1059950.1497152229</v>
      </c>
      <c r="AL36">
        <v>1106971.6107716504</v>
      </c>
      <c r="AP36">
        <v>1773005.5645075415</v>
      </c>
      <c r="AQ36">
        <v>3440652.2577226423</v>
      </c>
      <c r="AR36">
        <v>3464400.7901229975</v>
      </c>
      <c r="AV36">
        <v>5631469.8435699055</v>
      </c>
      <c r="BC36">
        <v>14972.267314108416</v>
      </c>
      <c r="BD36">
        <v>13564.118304928083</v>
      </c>
      <c r="BH36">
        <v>22881.522884670834</v>
      </c>
    </row>
    <row r="37" spans="1:60" x14ac:dyDescent="0.2">
      <c r="A37">
        <v>1948</v>
      </c>
      <c r="B37">
        <v>22349.534572278899</v>
      </c>
      <c r="F37">
        <v>35844.080017514883</v>
      </c>
      <c r="M37">
        <v>86862.523874513936</v>
      </c>
      <c r="N37">
        <v>99365.971490121723</v>
      </c>
      <c r="R37">
        <v>149205.31971615879</v>
      </c>
      <c r="S37">
        <v>134281.89344086123</v>
      </c>
      <c r="T37">
        <v>149145.14274019527</v>
      </c>
      <c r="X37">
        <v>228422.83691312006</v>
      </c>
      <c r="Y37">
        <v>364333.66168511106</v>
      </c>
      <c r="Z37">
        <v>395732.48861999664</v>
      </c>
      <c r="AD37">
        <v>620048.74125160859</v>
      </c>
      <c r="AE37">
        <v>537078.09821521817</v>
      </c>
      <c r="AF37">
        <v>577879.44820702064</v>
      </c>
      <c r="AJ37">
        <v>911837.42452316813</v>
      </c>
      <c r="AK37">
        <v>1269430.6727826751</v>
      </c>
      <c r="AL37">
        <v>1315196.3619949429</v>
      </c>
      <c r="AP37">
        <v>2117312.9941754253</v>
      </c>
      <c r="AQ37">
        <v>4028991.6400334113</v>
      </c>
      <c r="AR37">
        <v>4050425.3988428228</v>
      </c>
      <c r="AV37">
        <v>6599197.0710252132</v>
      </c>
      <c r="BC37">
        <v>15181.424649808339</v>
      </c>
      <c r="BD37">
        <v>13792.152692518584</v>
      </c>
      <c r="BH37">
        <v>23248.386717665566</v>
      </c>
    </row>
    <row r="38" spans="1:60" x14ac:dyDescent="0.2">
      <c r="A38">
        <v>1949</v>
      </c>
      <c r="B38">
        <v>21646.079124746826</v>
      </c>
      <c r="F38">
        <v>34803.394468412756</v>
      </c>
      <c r="M38">
        <v>82996.031843612436</v>
      </c>
      <c r="N38">
        <v>94944.7783529101</v>
      </c>
      <c r="R38">
        <v>143044.69990391069</v>
      </c>
      <c r="S38">
        <v>126235.42308303782</v>
      </c>
      <c r="T38">
        <v>140442.27274591225</v>
      </c>
      <c r="X38">
        <v>215638.445985564</v>
      </c>
      <c r="Y38">
        <v>339901.64153242373</v>
      </c>
      <c r="Z38">
        <v>369174.85710749897</v>
      </c>
      <c r="AD38">
        <v>579807.740299467</v>
      </c>
      <c r="AE38">
        <v>501863.42719170585</v>
      </c>
      <c r="AF38">
        <v>539357.82481274696</v>
      </c>
      <c r="AJ38">
        <v>853408.79669483448</v>
      </c>
      <c r="AK38">
        <v>1195185.649559065</v>
      </c>
      <c r="AL38">
        <v>1236662.9514084738</v>
      </c>
      <c r="AP38">
        <v>1997440.4185038903</v>
      </c>
      <c r="AQ38">
        <v>3885438.6009976654</v>
      </c>
      <c r="AR38">
        <v>3905905.1982860588</v>
      </c>
      <c r="AV38">
        <v>6375749.9116236512</v>
      </c>
      <c r="BC38">
        <v>14829.417711539536</v>
      </c>
      <c r="BD38">
        <v>13501.779210506464</v>
      </c>
      <c r="BH38">
        <v>22776.582753357423</v>
      </c>
    </row>
    <row r="39" spans="1:60" x14ac:dyDescent="0.2">
      <c r="A39">
        <v>1950</v>
      </c>
      <c r="B39">
        <v>23563.890269477339</v>
      </c>
      <c r="F39">
        <v>37819.35333517113</v>
      </c>
      <c r="M39">
        <v>92039.94970794204</v>
      </c>
      <c r="N39">
        <v>104610.17019273987</v>
      </c>
      <c r="R39">
        <v>157854.77246482769</v>
      </c>
      <c r="S39">
        <v>141437.87119370248</v>
      </c>
      <c r="T39">
        <v>156099.80172983193</v>
      </c>
      <c r="X39">
        <v>240229.66001611287</v>
      </c>
      <c r="Y39">
        <v>393731.37263811438</v>
      </c>
      <c r="Z39">
        <v>423349.49980838998</v>
      </c>
      <c r="AD39">
        <v>666336.8634925175</v>
      </c>
      <c r="AE39">
        <v>579227.49192113918</v>
      </c>
      <c r="AF39">
        <v>616286.53126916045</v>
      </c>
      <c r="AJ39">
        <v>977552.64675705298</v>
      </c>
      <c r="AK39">
        <v>1403247.2484721332</v>
      </c>
      <c r="AL39">
        <v>1442839.211928159</v>
      </c>
      <c r="AP39">
        <v>2332809.9868140747</v>
      </c>
      <c r="AQ39">
        <v>3563745.6940918542</v>
      </c>
      <c r="AR39">
        <v>3582254.9997215369</v>
      </c>
      <c r="AV39">
        <v>5861973.8026710572</v>
      </c>
      <c r="BC39">
        <v>15955.439220759035</v>
      </c>
      <c r="BD39">
        <v>14558.748055781496</v>
      </c>
      <c r="BH39">
        <v>24482.084542987075</v>
      </c>
    </row>
    <row r="40" spans="1:60" x14ac:dyDescent="0.2">
      <c r="A40">
        <v>1951</v>
      </c>
      <c r="B40">
        <v>25220.6592249116</v>
      </c>
      <c r="F40">
        <v>40575.415956186574</v>
      </c>
      <c r="M40">
        <v>95631.006380648207</v>
      </c>
      <c r="N40">
        <v>109664.95296767414</v>
      </c>
      <c r="R40">
        <v>164946.446756944</v>
      </c>
      <c r="S40">
        <v>146824.50761261536</v>
      </c>
      <c r="T40">
        <v>163287.49851472775</v>
      </c>
      <c r="X40">
        <v>250560.80182239172</v>
      </c>
      <c r="Y40">
        <v>403755.87690509431</v>
      </c>
      <c r="Z40">
        <v>435623.38541046524</v>
      </c>
      <c r="AD40">
        <v>686041.22867773718</v>
      </c>
      <c r="AE40">
        <v>589775.85516020458</v>
      </c>
      <c r="AF40">
        <v>629444.46543818875</v>
      </c>
      <c r="AJ40">
        <v>999670.3481060476</v>
      </c>
      <c r="AK40">
        <v>1386555.1168114734</v>
      </c>
      <c r="AL40">
        <v>1428414.5407335737</v>
      </c>
      <c r="AP40">
        <v>2316128.4042222439</v>
      </c>
      <c r="AQ40">
        <v>4484722.3444248131</v>
      </c>
      <c r="AR40">
        <v>4505519.462295251</v>
      </c>
      <c r="AV40">
        <v>7363907.620407817</v>
      </c>
      <c r="BC40">
        <v>17397.287318718641</v>
      </c>
      <c r="BD40">
        <v>15837.959920160203</v>
      </c>
      <c r="BH40">
        <v>26756.412533880193</v>
      </c>
    </row>
    <row r="41" spans="1:60" x14ac:dyDescent="0.2">
      <c r="A41">
        <v>1952</v>
      </c>
      <c r="B41">
        <v>25870.326236928511</v>
      </c>
      <c r="F41">
        <v>41689.471862064864</v>
      </c>
      <c r="M41">
        <v>94796.470730207453</v>
      </c>
      <c r="N41">
        <v>109677.82232197646</v>
      </c>
      <c r="R41">
        <v>164410.20631295515</v>
      </c>
      <c r="S41">
        <v>143651.95093031132</v>
      </c>
      <c r="T41">
        <v>160946.65061593821</v>
      </c>
      <c r="X41">
        <v>246384.83444719441</v>
      </c>
      <c r="Y41">
        <v>387100.06408461102</v>
      </c>
      <c r="Z41">
        <v>419967.42830473493</v>
      </c>
      <c r="AD41">
        <v>660600.77464049356</v>
      </c>
      <c r="AE41">
        <v>564601.02185538481</v>
      </c>
      <c r="AF41">
        <v>605937.69874080166</v>
      </c>
      <c r="AJ41">
        <v>961444.64722100191</v>
      </c>
      <c r="AK41">
        <v>1326280.6556394077</v>
      </c>
      <c r="AL41">
        <v>1371800.1586514793</v>
      </c>
      <c r="AP41">
        <v>2223701.0259245108</v>
      </c>
      <c r="AQ41">
        <v>4190261.1227548253</v>
      </c>
      <c r="AR41">
        <v>4213861.5712010423</v>
      </c>
      <c r="AV41">
        <v>6900370.6269868296</v>
      </c>
      <c r="BC41">
        <v>18211.865737675293</v>
      </c>
      <c r="BD41">
        <v>16558.382227478738</v>
      </c>
      <c r="BH41">
        <v>28053.834700854833</v>
      </c>
    </row>
    <row r="42" spans="1:60" x14ac:dyDescent="0.2">
      <c r="A42">
        <v>1953</v>
      </c>
      <c r="B42">
        <v>26667.714193883061</v>
      </c>
      <c r="F42">
        <v>42989.384714373213</v>
      </c>
      <c r="M42">
        <v>95130.935411294864</v>
      </c>
      <c r="N42">
        <v>110544.23116543888</v>
      </c>
      <c r="R42">
        <v>165477.48736903403</v>
      </c>
      <c r="S42">
        <v>142196.29437887325</v>
      </c>
      <c r="T42">
        <v>160074.73681378705</v>
      </c>
      <c r="X42">
        <v>244623.06245033894</v>
      </c>
      <c r="Y42">
        <v>374469.19309627975</v>
      </c>
      <c r="Z42">
        <v>407264.59760323074</v>
      </c>
      <c r="AD42">
        <v>640546.83894737309</v>
      </c>
      <c r="AE42">
        <v>544468.66880018602</v>
      </c>
      <c r="AF42">
        <v>585393.77015062852</v>
      </c>
      <c r="AJ42">
        <v>929100.90727623727</v>
      </c>
      <c r="AK42">
        <v>1267475.6337777954</v>
      </c>
      <c r="AL42">
        <v>1311660.4978057765</v>
      </c>
      <c r="AP42">
        <v>2129745.0031081513</v>
      </c>
      <c r="AQ42">
        <v>4133486.2642604657</v>
      </c>
      <c r="AR42">
        <v>4157832.6265537897</v>
      </c>
      <c r="AV42">
        <v>6811428.6468783543</v>
      </c>
      <c r="BC42">
        <v>19060.689614170638</v>
      </c>
      <c r="BD42">
        <v>17348.101197043525</v>
      </c>
      <c r="BH42">
        <v>29379.595530522009</v>
      </c>
    </row>
    <row r="43" spans="1:60" x14ac:dyDescent="0.2">
      <c r="A43">
        <v>1954</v>
      </c>
      <c r="B43">
        <v>26117.218138319142</v>
      </c>
      <c r="F43">
        <v>42084.380642207405</v>
      </c>
      <c r="M43">
        <v>93962.013110770175</v>
      </c>
      <c r="N43">
        <v>108414.18268040703</v>
      </c>
      <c r="R43">
        <v>162964.69553445332</v>
      </c>
      <c r="S43">
        <v>140158.2207093125</v>
      </c>
      <c r="T43">
        <v>156974.78987672046</v>
      </c>
      <c r="X43">
        <v>240790.82299235318</v>
      </c>
      <c r="Y43">
        <v>364096.97079425846</v>
      </c>
      <c r="Z43">
        <v>395420.34794966894</v>
      </c>
      <c r="AD43">
        <v>622616.82284145814</v>
      </c>
      <c r="AE43">
        <v>522980.46857559372</v>
      </c>
      <c r="AF43">
        <v>562215.12662556802</v>
      </c>
      <c r="AJ43">
        <v>892838.9588301226</v>
      </c>
      <c r="AK43">
        <v>1218420.7599427095</v>
      </c>
      <c r="AL43">
        <v>1261784.154657041</v>
      </c>
      <c r="AP43">
        <v>2048650.1341691904</v>
      </c>
      <c r="AQ43">
        <v>3801082.1833268157</v>
      </c>
      <c r="AR43">
        <v>3824709.252963583</v>
      </c>
      <c r="AV43">
        <v>6269758.3094638716</v>
      </c>
      <c r="BC43">
        <v>18578.907585824581</v>
      </c>
      <c r="BD43">
        <v>16973.110966976041</v>
      </c>
      <c r="BH43">
        <v>28653.234543068971</v>
      </c>
    </row>
    <row r="44" spans="1:60" x14ac:dyDescent="0.2">
      <c r="A44">
        <v>1955</v>
      </c>
      <c r="B44">
        <v>27978.747166894955</v>
      </c>
      <c r="F44">
        <v>45047.355071700054</v>
      </c>
      <c r="M44">
        <v>102762.51358442004</v>
      </c>
      <c r="N44">
        <v>117684.16489018421</v>
      </c>
      <c r="R44">
        <v>177461.85283161208</v>
      </c>
      <c r="S44">
        <v>153860.34438613246</v>
      </c>
      <c r="T44">
        <v>170602.98773225065</v>
      </c>
      <c r="X44">
        <v>263122.70160134166</v>
      </c>
      <c r="Y44">
        <v>409331.80014914653</v>
      </c>
      <c r="Z44">
        <v>440171.78515880939</v>
      </c>
      <c r="AD44">
        <v>695835.99146825145</v>
      </c>
      <c r="AE44">
        <v>591918.97726608545</v>
      </c>
      <c r="AF44">
        <v>629630.73568137363</v>
      </c>
      <c r="AJ44">
        <v>1003979.5944378437</v>
      </c>
      <c r="AK44">
        <v>1443908.973132347</v>
      </c>
      <c r="AL44">
        <v>1482753.4833271562</v>
      </c>
      <c r="AP44">
        <v>2414178.7754433565</v>
      </c>
      <c r="AQ44">
        <v>4820662.5964093246</v>
      </c>
      <c r="AR44">
        <v>4840741.707359002</v>
      </c>
      <c r="AV44">
        <v>7918505.9128233707</v>
      </c>
      <c r="BC44">
        <v>19669.43978716994</v>
      </c>
      <c r="BD44">
        <v>18011.478530973924</v>
      </c>
      <c r="BH44">
        <v>30334.6330983765</v>
      </c>
    </row>
    <row r="45" spans="1:60" x14ac:dyDescent="0.2">
      <c r="A45">
        <v>1956</v>
      </c>
      <c r="B45">
        <v>28513.489201024498</v>
      </c>
      <c r="F45">
        <v>45912.220965106084</v>
      </c>
      <c r="M45">
        <v>101851.01595802714</v>
      </c>
      <c r="N45">
        <v>117313.96552432625</v>
      </c>
      <c r="R45">
        <v>176326.97663979529</v>
      </c>
      <c r="S45">
        <v>151346.53308781071</v>
      </c>
      <c r="T45">
        <v>168907.15127864701</v>
      </c>
      <c r="X45">
        <v>259463.51675869248</v>
      </c>
      <c r="Y45">
        <v>393724.01362017856</v>
      </c>
      <c r="Z45">
        <v>425994.29231621494</v>
      </c>
      <c r="AD45">
        <v>671408.37099246681</v>
      </c>
      <c r="AE45">
        <v>580465.22240386694</v>
      </c>
      <c r="AF45">
        <v>621295.27983434335</v>
      </c>
      <c r="AJ45">
        <v>987108.68603479781</v>
      </c>
      <c r="AK45">
        <v>1371065.0785517381</v>
      </c>
      <c r="AL45">
        <v>1412984.844557625</v>
      </c>
      <c r="AP45">
        <v>2297956.6372683747</v>
      </c>
      <c r="AQ45">
        <v>4398638.6401580386</v>
      </c>
      <c r="AR45">
        <v>4421206.0424629403</v>
      </c>
      <c r="AV45">
        <v>7238408.5882016914</v>
      </c>
      <c r="BC45">
        <v>20364.875116913096</v>
      </c>
      <c r="BD45">
        <v>18646.769609546525</v>
      </c>
      <c r="BH45">
        <v>31421.692556807287</v>
      </c>
    </row>
    <row r="46" spans="1:60" x14ac:dyDescent="0.2">
      <c r="A46">
        <v>1957</v>
      </c>
      <c r="B46">
        <v>28567.485324222409</v>
      </c>
      <c r="F46">
        <v>45977.740675249072</v>
      </c>
      <c r="M46">
        <v>101894.67206354957</v>
      </c>
      <c r="N46">
        <v>117605.87178904774</v>
      </c>
      <c r="R46">
        <v>176434.47082893501</v>
      </c>
      <c r="S46">
        <v>151562.23560586956</v>
      </c>
      <c r="T46">
        <v>169679.96971001706</v>
      </c>
      <c r="X46">
        <v>259718.00046344136</v>
      </c>
      <c r="Y46">
        <v>386470.15193742828</v>
      </c>
      <c r="Z46">
        <v>418657.01716698427</v>
      </c>
      <c r="AD46">
        <v>659040.54765114258</v>
      </c>
      <c r="AE46">
        <v>565215.86739157711</v>
      </c>
      <c r="AF46">
        <v>606000.33228537277</v>
      </c>
      <c r="AJ46">
        <v>961568.1717708091</v>
      </c>
      <c r="AK46">
        <v>1310848.5945788585</v>
      </c>
      <c r="AL46">
        <v>1353667.5047379038</v>
      </c>
      <c r="AP46">
        <v>2199860.6657234109</v>
      </c>
      <c r="AQ46">
        <v>4044448.6267964575</v>
      </c>
      <c r="AR46">
        <v>4068325.7464466151</v>
      </c>
      <c r="AV46">
        <v>6663328.011079628</v>
      </c>
      <c r="BC46">
        <v>20420.020130963836</v>
      </c>
      <c r="BD46">
        <v>18674.331272575146</v>
      </c>
      <c r="BH46">
        <v>31482.54843595063</v>
      </c>
    </row>
    <row r="47" spans="1:60" x14ac:dyDescent="0.2">
      <c r="A47">
        <v>1958</v>
      </c>
      <c r="B47">
        <v>27771.656487915363</v>
      </c>
      <c r="F47">
        <v>44696.380067300786</v>
      </c>
      <c r="M47">
        <v>98614.515828260119</v>
      </c>
      <c r="N47">
        <v>113390.27724614642</v>
      </c>
      <c r="R47">
        <v>170696.15641579952</v>
      </c>
      <c r="S47">
        <v>144282.34455914356</v>
      </c>
      <c r="T47">
        <v>161644.06063220269</v>
      </c>
      <c r="X47">
        <v>247740.02211973708</v>
      </c>
      <c r="Y47">
        <v>351982.98523860448</v>
      </c>
      <c r="Z47">
        <v>384423.85381843388</v>
      </c>
      <c r="AD47">
        <v>603701.69501035754</v>
      </c>
      <c r="AE47">
        <v>506618.630878572</v>
      </c>
      <c r="AF47">
        <v>548656.04880354425</v>
      </c>
      <c r="AJ47">
        <v>867684.83347392827</v>
      </c>
      <c r="AK47">
        <v>1135026.6570980914</v>
      </c>
      <c r="AL47">
        <v>1181456.6582068182</v>
      </c>
      <c r="AP47">
        <v>1916592.2356398909</v>
      </c>
      <c r="AQ47">
        <v>3431065.0229017613</v>
      </c>
      <c r="AR47">
        <v>3457326.6525447671</v>
      </c>
      <c r="AV47">
        <v>5670037.4616736583</v>
      </c>
      <c r="BC47">
        <v>19900.2276723215</v>
      </c>
      <c r="BD47">
        <v>18258.476403667471</v>
      </c>
      <c r="BH47">
        <v>30696.404917467586</v>
      </c>
    </row>
    <row r="48" spans="1:60" x14ac:dyDescent="0.2">
      <c r="A48">
        <v>1959</v>
      </c>
      <c r="B48">
        <v>29479.621430288847</v>
      </c>
      <c r="F48">
        <v>47683.342493830358</v>
      </c>
      <c r="M48">
        <v>105996.3252303333</v>
      </c>
      <c r="N48">
        <v>121281.94438686644</v>
      </c>
      <c r="R48">
        <v>183845.52519502881</v>
      </c>
      <c r="S48">
        <v>156315.16158561633</v>
      </c>
      <c r="T48">
        <v>174037.06393770647</v>
      </c>
      <c r="X48">
        <v>268689.78287804202</v>
      </c>
      <c r="Y48">
        <v>389304.23683818913</v>
      </c>
      <c r="Z48">
        <v>419730.78555343446</v>
      </c>
      <c r="AD48">
        <v>666455.70848319237</v>
      </c>
      <c r="AE48">
        <v>566838.6163156312</v>
      </c>
      <c r="AF48">
        <v>605023.34528799215</v>
      </c>
      <c r="AJ48">
        <v>967916.82981637376</v>
      </c>
      <c r="AK48">
        <v>1280299.3995563271</v>
      </c>
      <c r="AL48">
        <v>1319250.4412503976</v>
      </c>
      <c r="AP48">
        <v>2163012.3248861865</v>
      </c>
      <c r="AQ48">
        <v>3907522.8726595766</v>
      </c>
      <c r="AR48">
        <v>3929983.8078567102</v>
      </c>
      <c r="AV48">
        <v>6478995.6874333369</v>
      </c>
      <c r="BC48">
        <v>20977.765452506126</v>
      </c>
      <c r="BD48">
        <v>19279.363324002439</v>
      </c>
      <c r="BH48">
        <v>32554.211082586091</v>
      </c>
    </row>
    <row r="49" spans="1:66" x14ac:dyDescent="0.2">
      <c r="A49">
        <v>1960</v>
      </c>
      <c r="B49">
        <v>30025.865127067747</v>
      </c>
      <c r="F49">
        <v>48663.926564965106</v>
      </c>
      <c r="M49">
        <v>106597.51256841407</v>
      </c>
      <c r="N49">
        <v>122314.61660809479</v>
      </c>
      <c r="R49">
        <v>185596.90521810384</v>
      </c>
      <c r="S49">
        <v>155041.94650732921</v>
      </c>
      <c r="T49">
        <v>173174.73893500175</v>
      </c>
      <c r="X49">
        <v>267654.17573792627</v>
      </c>
      <c r="Y49">
        <v>380707.61517881718</v>
      </c>
      <c r="Z49">
        <v>411177.19167583471</v>
      </c>
      <c r="AD49">
        <v>654348.94395262259</v>
      </c>
      <c r="AE49">
        <v>549866.44131024112</v>
      </c>
      <c r="AF49">
        <v>588353.00746420433</v>
      </c>
      <c r="AJ49">
        <v>943295.15677659679</v>
      </c>
      <c r="AK49">
        <v>1287572.0348179261</v>
      </c>
      <c r="AL49">
        <v>1327571.5968783544</v>
      </c>
      <c r="AP49">
        <v>2180091.1235262188</v>
      </c>
      <c r="AQ49">
        <v>4376732.482186853</v>
      </c>
      <c r="AR49">
        <v>4401142.3765871534</v>
      </c>
      <c r="AV49">
        <v>7253852.1240887167</v>
      </c>
      <c r="BC49">
        <v>21517.904300251488</v>
      </c>
      <c r="BD49">
        <v>19771.559406953624</v>
      </c>
      <c r="BH49">
        <v>33449.151159060799</v>
      </c>
    </row>
    <row r="50" spans="1:66" x14ac:dyDescent="0.2">
      <c r="A50">
        <v>1961</v>
      </c>
      <c r="B50">
        <v>30416.076303134603</v>
      </c>
      <c r="F50">
        <v>48863.241310772588</v>
      </c>
      <c r="M50">
        <v>108303.66638020256</v>
      </c>
      <c r="N50">
        <v>123599.19516010261</v>
      </c>
      <c r="R50">
        <v>186608.62284888953</v>
      </c>
      <c r="S50">
        <v>157281.06160196406</v>
      </c>
      <c r="T50">
        <v>174655.39274442996</v>
      </c>
      <c r="X50">
        <v>268863.79640349484</v>
      </c>
      <c r="Y50">
        <v>380961.53140181198</v>
      </c>
      <c r="Z50">
        <v>411744.06943330599</v>
      </c>
      <c r="AD50">
        <v>649429.37441189948</v>
      </c>
      <c r="AE50">
        <v>547150.49423133163</v>
      </c>
      <c r="AF50">
        <v>586473.41168423183</v>
      </c>
      <c r="AJ50">
        <v>931349.43236793845</v>
      </c>
      <c r="AK50">
        <v>1295890.9339694886</v>
      </c>
      <c r="AL50">
        <v>1337117.5203542747</v>
      </c>
      <c r="AP50">
        <v>2175846.2756334497</v>
      </c>
      <c r="AQ50">
        <v>4491078.1607077783</v>
      </c>
      <c r="AR50">
        <v>4516050.3830116708</v>
      </c>
      <c r="AV50">
        <v>7374331.7013512123</v>
      </c>
      <c r="BC50">
        <v>21761.89962790483</v>
      </c>
      <c r="BD50">
        <v>20062.396430138164</v>
      </c>
      <c r="BH50">
        <v>33558.198917648471</v>
      </c>
    </row>
    <row r="51" spans="1:66" x14ac:dyDescent="0.2">
      <c r="A51">
        <v>1962</v>
      </c>
      <c r="B51">
        <v>31945.725670054369</v>
      </c>
      <c r="C51">
        <v>32456.856744917488</v>
      </c>
      <c r="D51">
        <v>45156.008645834852</v>
      </c>
      <c r="E51">
        <v>19485.249825738603</v>
      </c>
      <c r="F51">
        <v>49318.138338893332</v>
      </c>
      <c r="G51">
        <v>51407.275033350779</v>
      </c>
      <c r="H51">
        <v>57201.1957697096</v>
      </c>
      <c r="I51">
        <v>50726.842906773352</v>
      </c>
      <c r="J51">
        <v>74707.22534914971</v>
      </c>
      <c r="K51">
        <v>35555.376415233164</v>
      </c>
      <c r="L51">
        <v>83664.720804720622</v>
      </c>
      <c r="M51">
        <v>114711.38348294745</v>
      </c>
      <c r="N51">
        <v>130322.83031796716</v>
      </c>
      <c r="O51">
        <v>106731.96521024984</v>
      </c>
      <c r="P51">
        <v>156011.85321994551</v>
      </c>
      <c r="Q51">
        <v>91524.119020847473</v>
      </c>
      <c r="R51">
        <v>189735.07978724848</v>
      </c>
      <c r="S51">
        <v>166494.7818899889</v>
      </c>
      <c r="T51">
        <v>184150.16141956332</v>
      </c>
      <c r="U51">
        <v>151391.06361733019</v>
      </c>
      <c r="V51">
        <v>219184.59743373861</v>
      </c>
      <c r="W51">
        <v>134966.08505960184</v>
      </c>
      <c r="X51">
        <v>273289.93047176831</v>
      </c>
      <c r="Y51">
        <v>404348.43086061056</v>
      </c>
      <c r="Z51">
        <v>434102.87209868833</v>
      </c>
      <c r="AA51">
        <v>351580.47594418272</v>
      </c>
      <c r="AB51">
        <v>491762.27127435413</v>
      </c>
      <c r="AC51">
        <v>352091.76519080537</v>
      </c>
      <c r="AD51">
        <v>660190.93292269786</v>
      </c>
      <c r="AE51">
        <v>583388.66533810552</v>
      </c>
      <c r="AF51">
        <v>621142.57355561247</v>
      </c>
      <c r="AG51">
        <v>496883.27787981502</v>
      </c>
      <c r="AH51">
        <v>681908.18373378378</v>
      </c>
      <c r="AI51">
        <v>532679.65191380761</v>
      </c>
      <c r="AJ51">
        <v>951323.67567235325</v>
      </c>
      <c r="AK51">
        <v>1364089.7489719428</v>
      </c>
      <c r="AL51">
        <v>1401485.5886212047</v>
      </c>
      <c r="AM51">
        <v>1103796.6548334828</v>
      </c>
      <c r="AN51">
        <v>1447199.0453026274</v>
      </c>
      <c r="AO51">
        <v>1339305.5033581334</v>
      </c>
      <c r="AP51">
        <v>2197298.5997396377</v>
      </c>
      <c r="AQ51">
        <v>4601352.7696901737</v>
      </c>
      <c r="AR51">
        <v>4625174.1237629401</v>
      </c>
      <c r="AS51">
        <v>3515377.4592131409</v>
      </c>
      <c r="AT51">
        <v>4514198.6562788254</v>
      </c>
      <c r="AU51">
        <v>4734758.1325828647</v>
      </c>
      <c r="AV51">
        <v>7246937.9849349428</v>
      </c>
      <c r="AW51">
        <v>12484.17630675796</v>
      </c>
      <c r="AX51">
        <v>6690.2555703991429</v>
      </c>
      <c r="AY51">
        <v>14186.870583061629</v>
      </c>
      <c r="AZ51">
        <v>15604.791942519996</v>
      </c>
      <c r="BA51">
        <v>3415.1232362440473</v>
      </c>
      <c r="BB51">
        <v>14971.555873066038</v>
      </c>
      <c r="BC51">
        <v>22749.541468621806</v>
      </c>
      <c r="BD51">
        <v>21014.936264730728</v>
      </c>
      <c r="BE51">
        <v>24204.066915436117</v>
      </c>
      <c r="BF51">
        <v>32838.69258204478</v>
      </c>
      <c r="BG51">
        <v>11480.931026282062</v>
      </c>
      <c r="BH51">
        <v>33716.255955742752</v>
      </c>
      <c r="BI51">
        <v>35581.247920951602</v>
      </c>
      <c r="BJ51">
        <v>38920.7871326452</v>
      </c>
      <c r="BK51">
        <v>36725.56233090422</v>
      </c>
      <c r="BL51">
        <v>54381.068381450757</v>
      </c>
      <c r="BM51">
        <v>21563.190763829582</v>
      </c>
      <c r="BN51">
        <v>57147.131059088657</v>
      </c>
    </row>
    <row r="52" spans="1:66" x14ac:dyDescent="0.2">
      <c r="A52">
        <v>1963</v>
      </c>
      <c r="B52">
        <v>33021.468462472767</v>
      </c>
      <c r="C52">
        <v>33603.307358731101</v>
      </c>
      <c r="D52">
        <v>46807.833036417906</v>
      </c>
      <c r="E52">
        <v>20245.586864784778</v>
      </c>
      <c r="F52">
        <v>50966.848830618859</v>
      </c>
      <c r="G52">
        <v>53424.200203187058</v>
      </c>
      <c r="H52">
        <v>59395.019712153662</v>
      </c>
      <c r="I52">
        <v>52467.309972866911</v>
      </c>
      <c r="J52">
        <v>77518.898645105844</v>
      </c>
      <c r="K52">
        <v>37228.594023088401</v>
      </c>
      <c r="L52">
        <v>87004.634455448948</v>
      </c>
      <c r="M52">
        <v>120069.4596959426</v>
      </c>
      <c r="N52">
        <v>135955.96295898504</v>
      </c>
      <c r="O52">
        <v>110865.04669579524</v>
      </c>
      <c r="P52">
        <v>162871.37965486012</v>
      </c>
      <c r="Q52">
        <v>97200.907038484525</v>
      </c>
      <c r="R52">
        <v>197798.76233119183</v>
      </c>
      <c r="S52">
        <v>174507.34707901793</v>
      </c>
      <c r="T52">
        <v>192260.49289871473</v>
      </c>
      <c r="U52">
        <v>157434.6582119645</v>
      </c>
      <c r="V52">
        <v>228924.09854813656</v>
      </c>
      <c r="W52">
        <v>143577.095825308</v>
      </c>
      <c r="X52">
        <v>285260.28955005878</v>
      </c>
      <c r="Y52">
        <v>422627.23436532594</v>
      </c>
      <c r="Z52">
        <v>453556.80880952015</v>
      </c>
      <c r="AA52">
        <v>364600.07694824249</v>
      </c>
      <c r="AB52">
        <v>515717.43044175894</v>
      </c>
      <c r="AC52">
        <v>371134.76226788969</v>
      </c>
      <c r="AD52">
        <v>689816.45847048692</v>
      </c>
      <c r="AE52">
        <v>611522.21138824336</v>
      </c>
      <c r="AF52">
        <v>649895.27360774763</v>
      </c>
      <c r="AG52">
        <v>516411.15876942349</v>
      </c>
      <c r="AH52">
        <v>717136.90867907275</v>
      </c>
      <c r="AI52">
        <v>560984.71348770475</v>
      </c>
      <c r="AJ52">
        <v>995496.35295494099</v>
      </c>
      <c r="AK52">
        <v>1441029.476078894</v>
      </c>
      <c r="AL52">
        <v>1478609.5618668392</v>
      </c>
      <c r="AM52">
        <v>1160584.6096773364</v>
      </c>
      <c r="AN52">
        <v>1542147.7014894106</v>
      </c>
      <c r="AO52">
        <v>1413421.5354149197</v>
      </c>
      <c r="AP52">
        <v>2322639.2862058477</v>
      </c>
      <c r="AQ52">
        <v>4952913.3911085296</v>
      </c>
      <c r="AR52">
        <v>4975241.3018824197</v>
      </c>
      <c r="AS52">
        <v>3816953.5458116876</v>
      </c>
      <c r="AT52">
        <v>4878981.5003468581</v>
      </c>
      <c r="AU52">
        <v>5128040.9608173221</v>
      </c>
      <c r="AV52">
        <v>7831270.5747252004</v>
      </c>
      <c r="AW52">
        <v>12661.811836810222</v>
      </c>
      <c r="AX52">
        <v>6666.3004038739364</v>
      </c>
      <c r="AY52">
        <v>14739.304744595294</v>
      </c>
      <c r="AZ52">
        <v>16096.767427729974</v>
      </c>
      <c r="BA52">
        <v>3262.5797064811563</v>
      </c>
      <c r="BB52">
        <v>15001.24631275215</v>
      </c>
      <c r="BC52">
        <v>23349.469436531679</v>
      </c>
      <c r="BD52">
        <v>21584.302407304738</v>
      </c>
      <c r="BE52">
        <v>25018.669654612866</v>
      </c>
      <c r="BF52">
        <v>33911.883412146548</v>
      </c>
      <c r="BG52">
        <v>11694.995734373697</v>
      </c>
      <c r="BH52">
        <v>34652.191774999636</v>
      </c>
      <c r="BI52">
        <v>36918.435077436305</v>
      </c>
      <c r="BJ52">
        <v>40426.635687486792</v>
      </c>
      <c r="BK52">
        <v>37867.875792134815</v>
      </c>
      <c r="BL52">
        <v>56180.778392667256</v>
      </c>
      <c r="BM52">
        <v>22235.515769239377</v>
      </c>
      <c r="BN52">
        <v>59685.676967769177</v>
      </c>
    </row>
    <row r="53" spans="1:66" x14ac:dyDescent="0.2">
      <c r="A53">
        <v>1964</v>
      </c>
      <c r="B53">
        <v>34377.743074502207</v>
      </c>
      <c r="C53">
        <v>34749.757972544714</v>
      </c>
      <c r="D53">
        <v>48459.657427000959</v>
      </c>
      <c r="E53">
        <v>21005.923903830953</v>
      </c>
      <c r="F53">
        <v>53251.477867602451</v>
      </c>
      <c r="G53">
        <v>55916.038782141928</v>
      </c>
      <c r="H53">
        <v>62113.140911655682</v>
      </c>
      <c r="I53">
        <v>54207.77703896047</v>
      </c>
      <c r="J53">
        <v>80330.571941061979</v>
      </c>
      <c r="K53">
        <v>38901.811630943645</v>
      </c>
      <c r="L53">
        <v>91472.018982766647</v>
      </c>
      <c r="M53">
        <v>126557.70497502558</v>
      </c>
      <c r="N53">
        <v>142835.76758896484</v>
      </c>
      <c r="O53">
        <v>114998.12818134065</v>
      </c>
      <c r="P53">
        <v>169730.90608977477</v>
      </c>
      <c r="Q53">
        <v>102877.69505612156</v>
      </c>
      <c r="R53">
        <v>208463.20340803443</v>
      </c>
      <c r="S53">
        <v>184179.62995148078</v>
      </c>
      <c r="T53">
        <v>202144.77646437925</v>
      </c>
      <c r="U53">
        <v>163478.25280659882</v>
      </c>
      <c r="V53">
        <v>238663.59966253451</v>
      </c>
      <c r="W53">
        <v>152188.10659101419</v>
      </c>
      <c r="X53">
        <v>301008.60181965725</v>
      </c>
      <c r="Y53">
        <v>444839.85023626819</v>
      </c>
      <c r="Z53">
        <v>477220.07277837157</v>
      </c>
      <c r="AA53">
        <v>377619.67795230221</v>
      </c>
      <c r="AB53">
        <v>539672.5896091637</v>
      </c>
      <c r="AC53">
        <v>390177.75934497395</v>
      </c>
      <c r="AD53">
        <v>728631.96824321465</v>
      </c>
      <c r="AE53">
        <v>645476.07854647934</v>
      </c>
      <c r="AF53">
        <v>684746.25837615877</v>
      </c>
      <c r="AG53">
        <v>535939.0396590319</v>
      </c>
      <c r="AH53">
        <v>752365.63362436171</v>
      </c>
      <c r="AI53">
        <v>589289.77506160177</v>
      </c>
      <c r="AJ53">
        <v>1053044.5741702875</v>
      </c>
      <c r="AK53">
        <v>1532494.9038348987</v>
      </c>
      <c r="AL53">
        <v>1570499.3199442625</v>
      </c>
      <c r="AM53">
        <v>1217372.56452119</v>
      </c>
      <c r="AN53">
        <v>1637096.3576761938</v>
      </c>
      <c r="AO53">
        <v>1487537.5674717058</v>
      </c>
      <c r="AP53">
        <v>2480963.9580481024</v>
      </c>
      <c r="AQ53">
        <v>5361031.7411259608</v>
      </c>
      <c r="AR53">
        <v>5381886.8235893119</v>
      </c>
      <c r="AS53">
        <v>4118529.6324102338</v>
      </c>
      <c r="AT53">
        <v>5243764.3444148907</v>
      </c>
      <c r="AU53">
        <v>5521323.7890517786</v>
      </c>
      <c r="AV53">
        <v>8539713.5383645426</v>
      </c>
      <c r="AW53">
        <v>12839.447366862487</v>
      </c>
      <c r="AX53">
        <v>6642.3452373487289</v>
      </c>
      <c r="AY53">
        <v>15291.738906128961</v>
      </c>
      <c r="AZ53">
        <v>16588.742912939953</v>
      </c>
      <c r="BA53">
        <v>3110.0361767182653</v>
      </c>
      <c r="BB53">
        <v>15030.936752438261</v>
      </c>
      <c r="BC53">
        <v>24135.525085555164</v>
      </c>
      <c r="BD53">
        <v>22326.851461784136</v>
      </c>
      <c r="BE53">
        <v>25833.272393789612</v>
      </c>
      <c r="BF53">
        <v>34985.074242248309</v>
      </c>
      <c r="BG53">
        <v>11909.060442465334</v>
      </c>
      <c r="BH53">
        <v>36005.730585332232</v>
      </c>
      <c r="BI53">
        <v>38255.622233921007</v>
      </c>
      <c r="BJ53">
        <v>41932.484242328392</v>
      </c>
      <c r="BK53">
        <v>39010.189253365417</v>
      </c>
      <c r="BL53">
        <v>57980.488403883755</v>
      </c>
      <c r="BM53">
        <v>22907.840774649168</v>
      </c>
      <c r="BN53">
        <v>62224.222876449698</v>
      </c>
    </row>
    <row r="54" spans="1:66" x14ac:dyDescent="0.2">
      <c r="A54">
        <v>1965</v>
      </c>
      <c r="B54">
        <v>36152.597756965159</v>
      </c>
      <c r="C54">
        <v>36495.71440169953</v>
      </c>
      <c r="D54">
        <v>50900.256009899938</v>
      </c>
      <c r="E54">
        <v>22059.625529442696</v>
      </c>
      <c r="F54">
        <v>55835.407889028749</v>
      </c>
      <c r="G54">
        <v>58469.151509369825</v>
      </c>
      <c r="H54">
        <v>65108.492654598689</v>
      </c>
      <c r="I54">
        <v>56558.2781155677</v>
      </c>
      <c r="J54">
        <v>83848.816854307486</v>
      </c>
      <c r="K54">
        <v>40745.671368224524</v>
      </c>
      <c r="L54">
        <v>95637.004720275043</v>
      </c>
      <c r="M54">
        <v>131883.69299152054</v>
      </c>
      <c r="N54">
        <v>148758.2238385634</v>
      </c>
      <c r="O54">
        <v>119678.32109060446</v>
      </c>
      <c r="P54">
        <v>176430.5818710131</v>
      </c>
      <c r="Q54">
        <v>106923.9984615603</v>
      </c>
      <c r="R54">
        <v>216954.08422456941</v>
      </c>
      <c r="S54">
        <v>192029.09607032</v>
      </c>
      <c r="T54">
        <v>210919.68956768251</v>
      </c>
      <c r="U54">
        <v>170174.94021027139</v>
      </c>
      <c r="V54">
        <v>248416.56391709344</v>
      </c>
      <c r="W54">
        <v>158388.25893779186</v>
      </c>
      <c r="X54">
        <v>313225.30039101501</v>
      </c>
      <c r="Y54">
        <v>465630.76923797588</v>
      </c>
      <c r="Z54">
        <v>498451.75309555134</v>
      </c>
      <c r="AA54">
        <v>396917.10085317981</v>
      </c>
      <c r="AB54">
        <v>562914.77622766886</v>
      </c>
      <c r="AC54">
        <v>408995.35671426624</v>
      </c>
      <c r="AD54">
        <v>759831.84197459172</v>
      </c>
      <c r="AE54">
        <v>677331.30025782227</v>
      </c>
      <c r="AF54">
        <v>717691.15224317054</v>
      </c>
      <c r="AG54">
        <v>567134.00071811746</v>
      </c>
      <c r="AH54">
        <v>789229.87965420436</v>
      </c>
      <c r="AI54">
        <v>616837.41325087985</v>
      </c>
      <c r="AJ54">
        <v>1101458.468501563</v>
      </c>
      <c r="AK54">
        <v>1625331.8933599126</v>
      </c>
      <c r="AL54">
        <v>1664588.1054535944</v>
      </c>
      <c r="AM54">
        <v>1311988.3559854084</v>
      </c>
      <c r="AN54">
        <v>1732323.6431122427</v>
      </c>
      <c r="AO54">
        <v>1575383.4785863105</v>
      </c>
      <c r="AP54">
        <v>2628722.6274466678</v>
      </c>
      <c r="AQ54">
        <v>5712725.6524501787</v>
      </c>
      <c r="AR54">
        <v>5738335.522803802</v>
      </c>
      <c r="AS54">
        <v>4441510.9339662595</v>
      </c>
      <c r="AT54">
        <v>5563952.6310819592</v>
      </c>
      <c r="AU54">
        <v>5902289.0658869799</v>
      </c>
      <c r="AV54">
        <v>9057266.3306410555</v>
      </c>
      <c r="AW54">
        <v>13834.282926429965</v>
      </c>
      <c r="AX54">
        <v>7197.5962851604236</v>
      </c>
      <c r="AY54">
        <v>16433.150687831367</v>
      </c>
      <c r="AZ54">
        <v>17951.695165492412</v>
      </c>
      <c r="BA54">
        <v>3373.5796906608666</v>
      </c>
      <c r="BB54">
        <v>16029.696799759813</v>
      </c>
      <c r="BC54">
        <v>25515.809397570127</v>
      </c>
      <c r="BD54">
        <v>23640.861525676472</v>
      </c>
      <c r="BE54">
        <v>27253.202547376761</v>
      </c>
      <c r="BF54">
        <v>36952.442025331809</v>
      </c>
      <c r="BG54">
        <v>12630.250759207407</v>
      </c>
      <c r="BH54">
        <v>37933.332740635342</v>
      </c>
      <c r="BI54">
        <v>40058.641080498302</v>
      </c>
      <c r="BJ54">
        <v>44144.18451552817</v>
      </c>
      <c r="BK54">
        <v>40778.267371808499</v>
      </c>
      <c r="BL54">
        <v>60703.375600131061</v>
      </c>
      <c r="BM54">
        <v>24201.089594890582</v>
      </c>
      <c r="BN54">
        <v>65243.469514136552</v>
      </c>
    </row>
    <row r="55" spans="1:66" x14ac:dyDescent="0.2">
      <c r="A55">
        <v>1966</v>
      </c>
      <c r="B55">
        <v>37834.864511966771</v>
      </c>
      <c r="C55">
        <v>38241.670830854346</v>
      </c>
      <c r="D55">
        <v>53340.854592798925</v>
      </c>
      <c r="E55">
        <v>23113.327155054438</v>
      </c>
      <c r="F55">
        <v>58304.482533388582</v>
      </c>
      <c r="G55">
        <v>60840.610537936103</v>
      </c>
      <c r="H55">
        <v>67916.881690961425</v>
      </c>
      <c r="I55">
        <v>58908.77919217493</v>
      </c>
      <c r="J55">
        <v>87367.061767552994</v>
      </c>
      <c r="K55">
        <v>42589.531105505404</v>
      </c>
      <c r="L55">
        <v>99580.50821969581</v>
      </c>
      <c r="M55">
        <v>136756.41298137812</v>
      </c>
      <c r="N55">
        <v>154160.86929989536</v>
      </c>
      <c r="O55">
        <v>124358.51399986826</v>
      </c>
      <c r="P55">
        <v>183130.25765225146</v>
      </c>
      <c r="Q55">
        <v>110970.30186699904</v>
      </c>
      <c r="R55">
        <v>224851.67649118544</v>
      </c>
      <c r="S55">
        <v>199228.09178598647</v>
      </c>
      <c r="T55">
        <v>218995.55608246004</v>
      </c>
      <c r="U55">
        <v>176871.62761394394</v>
      </c>
      <c r="V55">
        <v>258169.52817165235</v>
      </c>
      <c r="W55">
        <v>164588.41128456953</v>
      </c>
      <c r="X55">
        <v>324581.46617400984</v>
      </c>
      <c r="Y55">
        <v>485021.18043678225</v>
      </c>
      <c r="Z55">
        <v>518081.1579913043</v>
      </c>
      <c r="AA55">
        <v>416214.52375405747</v>
      </c>
      <c r="AB55">
        <v>586156.9628461739</v>
      </c>
      <c r="AC55">
        <v>427812.95408355858</v>
      </c>
      <c r="AD55">
        <v>789092.63604702009</v>
      </c>
      <c r="AE55">
        <v>707311.34021188051</v>
      </c>
      <c r="AF55">
        <v>748567.82656471548</v>
      </c>
      <c r="AG55">
        <v>598328.96177720313</v>
      </c>
      <c r="AH55">
        <v>826094.125684047</v>
      </c>
      <c r="AI55">
        <v>644385.05144015804</v>
      </c>
      <c r="AJ55">
        <v>1147363.803533152</v>
      </c>
      <c r="AK55">
        <v>1715318.0869440034</v>
      </c>
      <c r="AL55">
        <v>1755657.6359509423</v>
      </c>
      <c r="AM55">
        <v>1406604.1474496268</v>
      </c>
      <c r="AN55">
        <v>1827550.9285482913</v>
      </c>
      <c r="AO55">
        <v>1663229.389700915</v>
      </c>
      <c r="AP55">
        <v>2773551.262324614</v>
      </c>
      <c r="AQ55">
        <v>6056952.8531820429</v>
      </c>
      <c r="AR55">
        <v>6087603.6432590997</v>
      </c>
      <c r="AS55">
        <v>4764492.2355222851</v>
      </c>
      <c r="AT55">
        <v>5884140.9177490287</v>
      </c>
      <c r="AU55">
        <v>6283254.3427221803</v>
      </c>
      <c r="AV55">
        <v>9565525.5169566497</v>
      </c>
      <c r="AW55">
        <v>14829.118485997444</v>
      </c>
      <c r="AX55">
        <v>7752.8473329721191</v>
      </c>
      <c r="AY55">
        <v>17574.562469533768</v>
      </c>
      <c r="AZ55">
        <v>19314.647418044868</v>
      </c>
      <c r="BA55">
        <v>3637.1232046034675</v>
      </c>
      <c r="BB55">
        <v>17028.456847081365</v>
      </c>
      <c r="BC55">
        <v>26843.581348698841</v>
      </c>
      <c r="BD55">
        <v>24909.752868863594</v>
      </c>
      <c r="BE55">
        <v>28673.13270096391</v>
      </c>
      <c r="BF55">
        <v>38919.80980841531</v>
      </c>
      <c r="BG55">
        <v>13351.44107594948</v>
      </c>
      <c r="BH55">
        <v>39799.238760300053</v>
      </c>
      <c r="BI55">
        <v>41861.659927075598</v>
      </c>
      <c r="BJ55">
        <v>46355.884788727948</v>
      </c>
      <c r="BK55">
        <v>42546.345490251588</v>
      </c>
      <c r="BL55">
        <v>63426.262796378367</v>
      </c>
      <c r="BM55">
        <v>25494.338415131999</v>
      </c>
      <c r="BN55">
        <v>68262.716151823406</v>
      </c>
    </row>
    <row r="56" spans="1:66" x14ac:dyDescent="0.2">
      <c r="A56">
        <v>1967</v>
      </c>
      <c r="B56">
        <v>38362.798836678987</v>
      </c>
      <c r="C56">
        <v>38996.493509419197</v>
      </c>
      <c r="D56">
        <v>53309.26328030345</v>
      </c>
      <c r="E56">
        <v>24104.871427960836</v>
      </c>
      <c r="F56">
        <v>60139.438134166827</v>
      </c>
      <c r="G56">
        <v>60981.475182410148</v>
      </c>
      <c r="H56">
        <v>67919.109498904596</v>
      </c>
      <c r="I56">
        <v>59704.555045270732</v>
      </c>
      <c r="J56">
        <v>86761.931624530655</v>
      </c>
      <c r="K56">
        <v>43816.672589328053</v>
      </c>
      <c r="L56">
        <v>101097.78438911412</v>
      </c>
      <c r="M56">
        <v>135724.22336334255</v>
      </c>
      <c r="N56">
        <v>153339.98593556444</v>
      </c>
      <c r="O56">
        <v>125566.69149882213</v>
      </c>
      <c r="P56">
        <v>182350.73027470283</v>
      </c>
      <c r="Q56">
        <v>110664.94583044339</v>
      </c>
      <c r="R56">
        <v>226871.25887775316</v>
      </c>
      <c r="S56">
        <v>196949.17982149162</v>
      </c>
      <c r="T56">
        <v>217562.64200209331</v>
      </c>
      <c r="U56">
        <v>178197.79859119104</v>
      </c>
      <c r="V56">
        <v>256702.62727421909</v>
      </c>
      <c r="W56">
        <v>162996.68860194605</v>
      </c>
      <c r="X56">
        <v>326715.23708010814</v>
      </c>
      <c r="Y56">
        <v>476889.07369703188</v>
      </c>
      <c r="Z56">
        <v>513004.5073229727</v>
      </c>
      <c r="AA56">
        <v>413434.11190682615</v>
      </c>
      <c r="AB56">
        <v>578504.72387157998</v>
      </c>
      <c r="AC56">
        <v>422558.38323002803</v>
      </c>
      <c r="AD56">
        <v>788298.93758818461</v>
      </c>
      <c r="AE56">
        <v>692731.47432813037</v>
      </c>
      <c r="AF56">
        <v>738121.49022022332</v>
      </c>
      <c r="AG56">
        <v>588755.99680545833</v>
      </c>
      <c r="AH56">
        <v>808989.2511994181</v>
      </c>
      <c r="AI56">
        <v>638660.66914524429</v>
      </c>
      <c r="AJ56">
        <v>1138406.7240900458</v>
      </c>
      <c r="AK56">
        <v>1645805.5058188599</v>
      </c>
      <c r="AL56">
        <v>1690906.9240825875</v>
      </c>
      <c r="AM56">
        <v>1343454.6664652703</v>
      </c>
      <c r="AN56">
        <v>1750529.3718013482</v>
      </c>
      <c r="AO56">
        <v>1617396.0510228714</v>
      </c>
      <c r="AP56">
        <v>2684017.6011323654</v>
      </c>
      <c r="AQ56">
        <v>5611514.4588212352</v>
      </c>
      <c r="AR56">
        <v>5653023.0552680334</v>
      </c>
      <c r="AS56">
        <v>4455322.0215233676</v>
      </c>
      <c r="AT56">
        <v>5481171.9712161813</v>
      </c>
      <c r="AU56">
        <v>5836923.2792007085</v>
      </c>
      <c r="AV56">
        <v>8952933.0719286911</v>
      </c>
      <c r="AW56">
        <v>15744.122490947833</v>
      </c>
      <c r="AX56">
        <v>8806.4881744533795</v>
      </c>
      <c r="AY56">
        <v>18288.431973567654</v>
      </c>
      <c r="AZ56">
        <v>19856.594936076257</v>
      </c>
      <c r="BA56">
        <v>4393.0702665936205</v>
      </c>
      <c r="BB56">
        <v>19181.091879219526</v>
      </c>
      <c r="BC56">
        <v>27544.862778160812</v>
      </c>
      <c r="BD56">
        <v>25587.555825691714</v>
      </c>
      <c r="BE56">
        <v>29377.582621707759</v>
      </c>
      <c r="BF56">
        <v>38971.322503147967</v>
      </c>
      <c r="BG56">
        <v>14487.085383240552</v>
      </c>
      <c r="BH56">
        <v>41613.680273768354</v>
      </c>
      <c r="BI56">
        <v>42295.788137177042</v>
      </c>
      <c r="BJ56">
        <v>46563.890389739638</v>
      </c>
      <c r="BK56">
        <v>43239.020931882886</v>
      </c>
      <c r="BL56">
        <v>62864.731961987593</v>
      </c>
      <c r="BM56">
        <v>27104.604279049214</v>
      </c>
      <c r="BN56">
        <v>69654.415766954378</v>
      </c>
    </row>
    <row r="57" spans="1:66" x14ac:dyDescent="0.2">
      <c r="A57">
        <v>1968</v>
      </c>
      <c r="B57">
        <v>39484.931223313957</v>
      </c>
      <c r="C57">
        <v>40065.877899345935</v>
      </c>
      <c r="D57">
        <v>54603.843121574355</v>
      </c>
      <c r="E57">
        <v>24867.812069607946</v>
      </c>
      <c r="F57">
        <v>61481.084728719092</v>
      </c>
      <c r="G57">
        <v>62536.402755660696</v>
      </c>
      <c r="H57">
        <v>69612.779982351218</v>
      </c>
      <c r="I57">
        <v>61266.028884238323</v>
      </c>
      <c r="J57">
        <v>88734.705571380007</v>
      </c>
      <c r="K57">
        <v>45061.758506425365</v>
      </c>
      <c r="L57">
        <v>102953.91200902697</v>
      </c>
      <c r="M57">
        <v>138010.82926743076</v>
      </c>
      <c r="N57">
        <v>156391.58917195228</v>
      </c>
      <c r="O57">
        <v>128194.0761921011</v>
      </c>
      <c r="P57">
        <v>186066.56684939301</v>
      </c>
      <c r="Q57">
        <v>112047.81389089917</v>
      </c>
      <c r="R57">
        <v>229622.26333758378</v>
      </c>
      <c r="S57">
        <v>199463.29656552779</v>
      </c>
      <c r="T57">
        <v>221079.9163618148</v>
      </c>
      <c r="U57">
        <v>181313.61897151006</v>
      </c>
      <c r="V57">
        <v>261426.18247625779</v>
      </c>
      <c r="W57">
        <v>163968.94828308359</v>
      </c>
      <c r="X57">
        <v>329316.49057760456</v>
      </c>
      <c r="Y57">
        <v>480942.85519586486</v>
      </c>
      <c r="Z57">
        <v>518742.89599211043</v>
      </c>
      <c r="AA57">
        <v>417430.13653974002</v>
      </c>
      <c r="AB57">
        <v>585706.87350471865</v>
      </c>
      <c r="AC57">
        <v>422138.69563759363</v>
      </c>
      <c r="AD57">
        <v>789243.33508903929</v>
      </c>
      <c r="AE57">
        <v>697072.17330862698</v>
      </c>
      <c r="AF57">
        <v>744007.64605910215</v>
      </c>
      <c r="AG57">
        <v>593302.38837648078</v>
      </c>
      <c r="AH57">
        <v>817278.62557525176</v>
      </c>
      <c r="AI57">
        <v>637489.54786533909</v>
      </c>
      <c r="AJ57">
        <v>1138980.8236810945</v>
      </c>
      <c r="AK57">
        <v>1647452.8744908455</v>
      </c>
      <c r="AL57">
        <v>1695137.5939957141</v>
      </c>
      <c r="AM57">
        <v>1350023.3003116322</v>
      </c>
      <c r="AN57">
        <v>1758826.6736908748</v>
      </c>
      <c r="AO57">
        <v>1612003.6629774752</v>
      </c>
      <c r="AP57">
        <v>2667942.9449598757</v>
      </c>
      <c r="AQ57">
        <v>5595424.3081937274</v>
      </c>
      <c r="AR57">
        <v>5631888.2533214958</v>
      </c>
      <c r="AS57">
        <v>4464727.3848495716</v>
      </c>
      <c r="AT57">
        <v>5493356.4219897902</v>
      </c>
      <c r="AU57">
        <v>5766075.2554903356</v>
      </c>
      <c r="AV57">
        <v>8847800.2183265686</v>
      </c>
      <c r="AW57">
        <v>16433.459690967211</v>
      </c>
      <c r="AX57">
        <v>9357.0824642767057</v>
      </c>
      <c r="AY57">
        <v>18865.726914453542</v>
      </c>
      <c r="AZ57">
        <v>20472.980671768706</v>
      </c>
      <c r="BA57">
        <v>4673.8656327905255</v>
      </c>
      <c r="BB57">
        <v>20008.257448411219</v>
      </c>
      <c r="BC57">
        <v>28537.60921841209</v>
      </c>
      <c r="BD57">
        <v>26495.302562354147</v>
      </c>
      <c r="BE57">
        <v>30273.855866817579</v>
      </c>
      <c r="BF57">
        <v>39996.873818483378</v>
      </c>
      <c r="BG57">
        <v>15181.145200575587</v>
      </c>
      <c r="BH57">
        <v>42798.731549956341</v>
      </c>
      <c r="BI57">
        <v>43667.796127718189</v>
      </c>
      <c r="BJ57">
        <v>47918.077684950957</v>
      </c>
      <c r="BK57">
        <v>44534.017057272635</v>
      </c>
      <c r="BL57">
        <v>64401.740251876734</v>
      </c>
      <c r="BM57">
        <v>28315.244660306907</v>
      </c>
      <c r="BN57">
        <v>71286.824176887734</v>
      </c>
    </row>
    <row r="58" spans="1:66" x14ac:dyDescent="0.2">
      <c r="A58">
        <v>1969</v>
      </c>
      <c r="B58">
        <v>40008.282709659332</v>
      </c>
      <c r="C58">
        <v>40741.33356966429</v>
      </c>
      <c r="D58">
        <v>55694.358617500227</v>
      </c>
      <c r="E58">
        <v>24988.069600802068</v>
      </c>
      <c r="F58">
        <v>62554.091752503598</v>
      </c>
      <c r="G58">
        <v>63059.045481490823</v>
      </c>
      <c r="H58">
        <v>70252.789427933705</v>
      </c>
      <c r="I58">
        <v>62096.464626248999</v>
      </c>
      <c r="J58">
        <v>90261.748470519757</v>
      </c>
      <c r="K58">
        <v>45032.880298190423</v>
      </c>
      <c r="L58">
        <v>104323.45951989514</v>
      </c>
      <c r="M58">
        <v>136042.23914578953</v>
      </c>
      <c r="N58">
        <v>155413.29273716832</v>
      </c>
      <c r="O58">
        <v>127492.30211785284</v>
      </c>
      <c r="P58">
        <v>186594.50824663226</v>
      </c>
      <c r="Q58">
        <v>109086.15224296539</v>
      </c>
      <c r="R58">
        <v>227813.85780498589</v>
      </c>
      <c r="S58">
        <v>193867.21419943706</v>
      </c>
      <c r="T58">
        <v>216852.08708492454</v>
      </c>
      <c r="U58">
        <v>178134.2408613553</v>
      </c>
      <c r="V58">
        <v>259121.17081348412</v>
      </c>
      <c r="W58">
        <v>157158.03551930681</v>
      </c>
      <c r="X58">
        <v>322446.77744628483</v>
      </c>
      <c r="Y58">
        <v>455174.32063405059</v>
      </c>
      <c r="Z58">
        <v>495488.15627497731</v>
      </c>
      <c r="AA58">
        <v>400629.38568144763</v>
      </c>
      <c r="AB58">
        <v>568011.92432437197</v>
      </c>
      <c r="AC58">
        <v>390801.45660819858</v>
      </c>
      <c r="AD58">
        <v>754467.23739971919</v>
      </c>
      <c r="AE58">
        <v>653972.4165162032</v>
      </c>
      <c r="AF58">
        <v>704120.19246104313</v>
      </c>
      <c r="AG58">
        <v>564440.93116785854</v>
      </c>
      <c r="AH58">
        <v>784764.72662856337</v>
      </c>
      <c r="AI58">
        <v>585918.66910484491</v>
      </c>
      <c r="AJ58">
        <v>1080109.1559553561</v>
      </c>
      <c r="AK58">
        <v>1524111.3832662923</v>
      </c>
      <c r="AL58">
        <v>1580389.3019792235</v>
      </c>
      <c r="AM58">
        <v>1254003.4529743025</v>
      </c>
      <c r="AN58">
        <v>1654681.0690760009</v>
      </c>
      <c r="AO58">
        <v>1475811.4773508599</v>
      </c>
      <c r="AP58">
        <v>2481485.7501970232</v>
      </c>
      <c r="AQ58">
        <v>5218382.8674529539</v>
      </c>
      <c r="AR58">
        <v>5258212.9764506621</v>
      </c>
      <c r="AS58">
        <v>4150210.3175902963</v>
      </c>
      <c r="AT58">
        <v>5151860.9350595204</v>
      </c>
      <c r="AU58">
        <v>5361460.827962094</v>
      </c>
      <c r="AV58">
        <v>8328600.4953804202</v>
      </c>
      <c r="AW58">
        <v>16957.519937827834</v>
      </c>
      <c r="AX58">
        <v>9763.7759913849623</v>
      </c>
      <c r="AY58">
        <v>19386.202513079585</v>
      </c>
      <c r="AZ58">
        <v>21126.968764480695</v>
      </c>
      <c r="BA58">
        <v>4943.2589034137136</v>
      </c>
      <c r="BB58">
        <v>20784.72398511205</v>
      </c>
      <c r="BC58">
        <v>29337.843105644861</v>
      </c>
      <c r="BD58">
        <v>27185.503817713889</v>
      </c>
      <c r="BE58">
        <v>31102.337064310006</v>
      </c>
      <c r="BF58">
        <v>41149.897547596658</v>
      </c>
      <c r="BG58">
        <v>15643.838196117254</v>
      </c>
      <c r="BH58">
        <v>44191.895524450003</v>
      </c>
      <c r="BI58">
        <v>44813.247065416152</v>
      </c>
      <c r="BJ58">
        <v>48962.663600625048</v>
      </c>
      <c r="BK58">
        <v>45747.505253348027</v>
      </c>
      <c r="BL58">
        <v>66178.55852649163</v>
      </c>
      <c r="BM58">
        <v>29019.562311996677</v>
      </c>
      <c r="BN58">
        <v>73450.859948622427</v>
      </c>
    </row>
    <row r="59" spans="1:66" x14ac:dyDescent="0.2">
      <c r="A59">
        <v>1970</v>
      </c>
      <c r="B59">
        <v>39032.680372042589</v>
      </c>
      <c r="C59">
        <v>39776.374842311096</v>
      </c>
      <c r="D59">
        <v>54331.924243145957</v>
      </c>
      <c r="E59">
        <v>24182.432398537348</v>
      </c>
      <c r="F59">
        <v>60589.593948686175</v>
      </c>
      <c r="G59">
        <v>61628.139348738696</v>
      </c>
      <c r="H59">
        <v>68506.960012631709</v>
      </c>
      <c r="I59">
        <v>60847.186368043549</v>
      </c>
      <c r="J59">
        <v>88287.934020498244</v>
      </c>
      <c r="K59">
        <v>43455.390187614328</v>
      </c>
      <c r="L59">
        <v>101321.39800760738</v>
      </c>
      <c r="M59">
        <v>131263.38129499261</v>
      </c>
      <c r="N59">
        <v>150356.7001732396</v>
      </c>
      <c r="O59">
        <v>123530.48949961642</v>
      </c>
      <c r="P59">
        <v>181388.43739204615</v>
      </c>
      <c r="Q59">
        <v>103736.25072355662</v>
      </c>
      <c r="R59">
        <v>219326.97963150477</v>
      </c>
      <c r="S59">
        <v>184988.73957238562</v>
      </c>
      <c r="T59">
        <v>207909.47610081805</v>
      </c>
      <c r="U59">
        <v>170938.82118227228</v>
      </c>
      <c r="V59">
        <v>250013.14137101042</v>
      </c>
      <c r="W59">
        <v>147374.75525325857</v>
      </c>
      <c r="X59">
        <v>307461.57900742692</v>
      </c>
      <c r="Y59">
        <v>421997.94307643204</v>
      </c>
      <c r="Z59">
        <v>463567.64297666913</v>
      </c>
      <c r="AA59">
        <v>374552.3502812481</v>
      </c>
      <c r="AB59">
        <v>537087.34243318241</v>
      </c>
      <c r="AC59">
        <v>352912.10241002135</v>
      </c>
      <c r="AD59">
        <v>699493.85562774213</v>
      </c>
      <c r="AE59">
        <v>599010.48957102059</v>
      </c>
      <c r="AF59">
        <v>652252.61086141341</v>
      </c>
      <c r="AG59">
        <v>520938.66368917952</v>
      </c>
      <c r="AH59">
        <v>733929.10558620654</v>
      </c>
      <c r="AI59">
        <v>524332.27588337776</v>
      </c>
      <c r="AJ59">
        <v>989657.30705484352</v>
      </c>
      <c r="AK59">
        <v>1363646.39441661</v>
      </c>
      <c r="AL59">
        <v>1425636.8892741424</v>
      </c>
      <c r="AM59">
        <v>1126737.4318974754</v>
      </c>
      <c r="AN59">
        <v>1505763.2499201288</v>
      </c>
      <c r="AO59">
        <v>1302378.7448792423</v>
      </c>
      <c r="AP59">
        <v>2216808.906367097</v>
      </c>
      <c r="AQ59">
        <v>4589423.9684238564</v>
      </c>
      <c r="AR59">
        <v>4635268.9503591023</v>
      </c>
      <c r="AS59">
        <v>3650565.565051558</v>
      </c>
      <c r="AT59">
        <v>4550551.6232027588</v>
      </c>
      <c r="AU59">
        <v>4692782.3499491755</v>
      </c>
      <c r="AV59">
        <v>7295526.5220472394</v>
      </c>
      <c r="AW59">
        <v>16437.221395346489</v>
      </c>
      <c r="AX59">
        <v>9558.4007314534811</v>
      </c>
      <c r="AY59">
        <v>18705.563316578649</v>
      </c>
      <c r="AZ59">
        <v>20375.914465793692</v>
      </c>
      <c r="BA59">
        <v>4909.4746094603761</v>
      </c>
      <c r="BB59">
        <v>19857.789889764976</v>
      </c>
      <c r="BC59">
        <v>28784.824713937032</v>
      </c>
      <c r="BD59">
        <v>26663.344838576257</v>
      </c>
      <c r="BE59">
        <v>30470.362102610503</v>
      </c>
      <c r="BF59">
        <v>40214.533893268163</v>
      </c>
      <c r="BG59">
        <v>15343.119251312988</v>
      </c>
      <c r="BH59">
        <v>42952.106650595219</v>
      </c>
      <c r="BI59">
        <v>44219.328862175207</v>
      </c>
      <c r="BJ59">
        <v>48044.52497247971</v>
      </c>
      <c r="BK59">
        <v>45176.360585150323</v>
      </c>
      <c r="BL59">
        <v>65012.808177611252</v>
      </c>
      <c r="BM59">
        <v>28385.175053628755</v>
      </c>
      <c r="BN59">
        <v>71820.002601633008</v>
      </c>
    </row>
    <row r="60" spans="1:66" x14ac:dyDescent="0.2">
      <c r="A60">
        <v>1971</v>
      </c>
      <c r="B60">
        <v>39231.109239534635</v>
      </c>
      <c r="C60">
        <v>39959.984963615731</v>
      </c>
      <c r="D60">
        <v>54321.0355194078</v>
      </c>
      <c r="E60">
        <v>24595.951847767497</v>
      </c>
      <c r="F60">
        <v>60856.586070684141</v>
      </c>
      <c r="G60">
        <v>62273.139100214321</v>
      </c>
      <c r="H60">
        <v>68885.613318452874</v>
      </c>
      <c r="I60">
        <v>61552.339342673193</v>
      </c>
      <c r="J60">
        <v>88788.62800272381</v>
      </c>
      <c r="K60">
        <v>44120.374215927717</v>
      </c>
      <c r="L60">
        <v>102358.32268314098</v>
      </c>
      <c r="M60">
        <v>132965.86728628096</v>
      </c>
      <c r="N60">
        <v>151908.98716550061</v>
      </c>
      <c r="O60">
        <v>125201.82852616796</v>
      </c>
      <c r="P60">
        <v>183131.17259806726</v>
      </c>
      <c r="Q60">
        <v>105132.25087826958</v>
      </c>
      <c r="R60">
        <v>222794.2390540519</v>
      </c>
      <c r="S60">
        <v>187450.23275580644</v>
      </c>
      <c r="T60">
        <v>210205.45466295126</v>
      </c>
      <c r="U60">
        <v>173173.65418343959</v>
      </c>
      <c r="V60">
        <v>252679.07507926406</v>
      </c>
      <c r="W60">
        <v>149141.68177479194</v>
      </c>
      <c r="X60">
        <v>311858.54303981544</v>
      </c>
      <c r="Y60">
        <v>426092.13533691567</v>
      </c>
      <c r="Z60">
        <v>468087.94963953964</v>
      </c>
      <c r="AA60">
        <v>378484.4465390385</v>
      </c>
      <c r="AB60">
        <v>543623.88286969846</v>
      </c>
      <c r="AC60">
        <v>356582.10352721775</v>
      </c>
      <c r="AD60">
        <v>708227.93099873757</v>
      </c>
      <c r="AE60">
        <v>604552.02169931005</v>
      </c>
      <c r="AF60">
        <v>658895.53202787088</v>
      </c>
      <c r="AG60">
        <v>526555.06927072676</v>
      </c>
      <c r="AH60">
        <v>743255.12659013213</v>
      </c>
      <c r="AI60">
        <v>527227.20645919815</v>
      </c>
      <c r="AJ60">
        <v>1002771.8162639433</v>
      </c>
      <c r="AK60">
        <v>1376754.5578696497</v>
      </c>
      <c r="AL60">
        <v>1440347.5058545757</v>
      </c>
      <c r="AM60">
        <v>1140215.5829260435</v>
      </c>
      <c r="AN60">
        <v>1528949.9095446165</v>
      </c>
      <c r="AO60">
        <v>1309445.8812722247</v>
      </c>
      <c r="AP60">
        <v>2238162.9180334732</v>
      </c>
      <c r="AQ60">
        <v>4596190.7403709795</v>
      </c>
      <c r="AR60">
        <v>4648689.4889069991</v>
      </c>
      <c r="AS60">
        <v>3679665.8914367338</v>
      </c>
      <c r="AT60">
        <v>4612525.1462379247</v>
      </c>
      <c r="AU60">
        <v>4669284.3971194215</v>
      </c>
      <c r="AV60">
        <v>7328642.4496355252</v>
      </c>
      <c r="AW60">
        <v>16189.079378854942</v>
      </c>
      <c r="AX60">
        <v>9576.605160616391</v>
      </c>
      <c r="AY60">
        <v>18367.630584558265</v>
      </c>
      <c r="AZ60">
        <v>19853.443036091798</v>
      </c>
      <c r="BA60">
        <v>5071.5294796072767</v>
      </c>
      <c r="BB60">
        <v>19354.849458227298</v>
      </c>
      <c r="BC60">
        <v>28816.13612322948</v>
      </c>
      <c r="BD60">
        <v>26711.345025538409</v>
      </c>
      <c r="BE60">
        <v>30488.669012221042</v>
      </c>
      <c r="BF60">
        <v>40008.798066223411</v>
      </c>
      <c r="BG60">
        <v>15647.474177711711</v>
      </c>
      <c r="BH60">
        <v>42863.513516976607</v>
      </c>
      <c r="BI60">
        <v>44599.957053697661</v>
      </c>
      <c r="BJ60">
        <v>48129.769856690931</v>
      </c>
      <c r="BK60">
        <v>45639.967046799509</v>
      </c>
      <c r="BL60">
        <v>65202.991853887943</v>
      </c>
      <c r="BM60">
        <v>28867.405050342251</v>
      </c>
      <c r="BN60">
        <v>72249.343590413249</v>
      </c>
    </row>
    <row r="61" spans="1:66" x14ac:dyDescent="0.2">
      <c r="A61">
        <v>1972</v>
      </c>
      <c r="B61">
        <v>40663.154831590691</v>
      </c>
      <c r="C61">
        <v>41168.320452252141</v>
      </c>
      <c r="D61">
        <v>56095.347573848281</v>
      </c>
      <c r="E61">
        <v>25865.535319477367</v>
      </c>
      <c r="F61">
        <v>62006.580358087675</v>
      </c>
      <c r="G61">
        <v>64676.822913156553</v>
      </c>
      <c r="H61">
        <v>71281.640529213866</v>
      </c>
      <c r="I61">
        <v>63590.254816004854</v>
      </c>
      <c r="J61">
        <v>91745.212373862043</v>
      </c>
      <c r="K61">
        <v>46249.36533603054</v>
      </c>
      <c r="L61">
        <v>104590.235230904</v>
      </c>
      <c r="M61">
        <v>138964.08627034843</v>
      </c>
      <c r="N61">
        <v>157981.73179974145</v>
      </c>
      <c r="O61">
        <v>130241.0872697686</v>
      </c>
      <c r="P61">
        <v>190439.54470280054</v>
      </c>
      <c r="Q61">
        <v>110426.47586583647</v>
      </c>
      <c r="R61">
        <v>229256.91110471211</v>
      </c>
      <c r="S61">
        <v>196087.42040147408</v>
      </c>
      <c r="T61">
        <v>218761.22687460668</v>
      </c>
      <c r="U61">
        <v>180532.49606363993</v>
      </c>
      <c r="V61">
        <v>263480.87722121354</v>
      </c>
      <c r="W61">
        <v>156755.66963501574</v>
      </c>
      <c r="X61">
        <v>321254.70172867033</v>
      </c>
      <c r="Y61">
        <v>441019.06464326812</v>
      </c>
      <c r="Z61">
        <v>484771.28269816394</v>
      </c>
      <c r="AA61">
        <v>392470.36573120992</v>
      </c>
      <c r="AB61">
        <v>564857.37743993348</v>
      </c>
      <c r="AC61">
        <v>369419.50806986418</v>
      </c>
      <c r="AD61">
        <v>724269.06035848137</v>
      </c>
      <c r="AE61">
        <v>623267.17437133659</v>
      </c>
      <c r="AF61">
        <v>679806.97125460184</v>
      </c>
      <c r="AG61">
        <v>544470.68966333428</v>
      </c>
      <c r="AH61">
        <v>770455.28038728598</v>
      </c>
      <c r="AI61">
        <v>541384.5707046676</v>
      </c>
      <c r="AJ61">
        <v>1022287.7588195421</v>
      </c>
      <c r="AK61">
        <v>1411649.255167309</v>
      </c>
      <c r="AL61">
        <v>1479537.3482200424</v>
      </c>
      <c r="AM61">
        <v>1179961.6844000192</v>
      </c>
      <c r="AN61">
        <v>1587619.0795940247</v>
      </c>
      <c r="AO61">
        <v>1330943.0199012349</v>
      </c>
      <c r="AP61">
        <v>2266186.3620202295</v>
      </c>
      <c r="AQ61">
        <v>4679316.0589025952</v>
      </c>
      <c r="AR61">
        <v>4748388.6812047074</v>
      </c>
      <c r="AS61">
        <v>3764953.2438979065</v>
      </c>
      <c r="AT61">
        <v>4793472.2299711211</v>
      </c>
      <c r="AU61">
        <v>4697836.3323051911</v>
      </c>
      <c r="AV61">
        <v>7388643.8511086386</v>
      </c>
      <c r="AW61">
        <v>16649.486750024837</v>
      </c>
      <c r="AX61">
        <v>10044.669133967518</v>
      </c>
      <c r="AY61">
        <v>18746.386088499432</v>
      </c>
      <c r="AZ61">
        <v>20445.482773834508</v>
      </c>
      <c r="BA61">
        <v>5481.7053029241997</v>
      </c>
      <c r="BB61">
        <v>19422.925485271349</v>
      </c>
      <c r="BC61">
        <v>29740.829116173169</v>
      </c>
      <c r="BD61">
        <v>27627.757390685052</v>
      </c>
      <c r="BE61">
        <v>31271.346361416978</v>
      </c>
      <c r="BF61">
        <v>41168.214559520246</v>
      </c>
      <c r="BG61">
        <v>16469.875258770797</v>
      </c>
      <c r="BH61">
        <v>43423.210275129393</v>
      </c>
      <c r="BI61">
        <v>46105.007073858578</v>
      </c>
      <c r="BJ61">
        <v>49606.617711581966</v>
      </c>
      <c r="BK61">
        <v>46927.546702563901</v>
      </c>
      <c r="BL61">
        <v>67071.62929162744</v>
      </c>
      <c r="BM61">
        <v>30205.087703579047</v>
      </c>
      <c r="BN61">
        <v>73423.566262451946</v>
      </c>
    </row>
    <row r="62" spans="1:66" x14ac:dyDescent="0.2">
      <c r="A62">
        <v>1973</v>
      </c>
      <c r="B62">
        <v>42364.765124679667</v>
      </c>
      <c r="C62">
        <v>42991.933823605003</v>
      </c>
      <c r="D62">
        <v>58653.890713458321</v>
      </c>
      <c r="E62">
        <v>26888.495040345428</v>
      </c>
      <c r="F62">
        <v>64601.063417077858</v>
      </c>
      <c r="G62">
        <v>67241.584548308005</v>
      </c>
      <c r="H62">
        <v>73923.74573652343</v>
      </c>
      <c r="I62">
        <v>66290.739925761794</v>
      </c>
      <c r="J62">
        <v>95756.100718897113</v>
      </c>
      <c r="K62">
        <v>47708.293886898929</v>
      </c>
      <c r="L62">
        <v>108809.859754203</v>
      </c>
      <c r="M62">
        <v>144616.57125633559</v>
      </c>
      <c r="N62">
        <v>164184.71321937715</v>
      </c>
      <c r="O62">
        <v>136314.8534544573</v>
      </c>
      <c r="P62">
        <v>199973.80422250208</v>
      </c>
      <c r="Q62">
        <v>113168.09479953037</v>
      </c>
      <c r="R62">
        <v>239089.4165714808</v>
      </c>
      <c r="S62">
        <v>203827.65026634527</v>
      </c>
      <c r="T62">
        <v>227375.3736291297</v>
      </c>
      <c r="U62">
        <v>189124.87994955722</v>
      </c>
      <c r="V62">
        <v>276813.55678837339</v>
      </c>
      <c r="W62">
        <v>160084.3271118546</v>
      </c>
      <c r="X62">
        <v>334839.90058255632</v>
      </c>
      <c r="Y62">
        <v>451675.49814431765</v>
      </c>
      <c r="Z62">
        <v>498183.29082716029</v>
      </c>
      <c r="AA62">
        <v>407315.27084916848</v>
      </c>
      <c r="AB62">
        <v>587393.47294801846</v>
      </c>
      <c r="AC62">
        <v>371039.31334610132</v>
      </c>
      <c r="AD62">
        <v>743021.17241028941</v>
      </c>
      <c r="AE62">
        <v>632982.47752532212</v>
      </c>
      <c r="AF62">
        <v>693396.61899955187</v>
      </c>
      <c r="AG62">
        <v>562702.13521164819</v>
      </c>
      <c r="AH62">
        <v>798249.79328467743</v>
      </c>
      <c r="AI62">
        <v>536563.9130429147</v>
      </c>
      <c r="AJ62">
        <v>1042901.0841755496</v>
      </c>
      <c r="AK62">
        <v>1415821.6854543458</v>
      </c>
      <c r="AL62">
        <v>1492965.3362042734</v>
      </c>
      <c r="AM62">
        <v>1210993.292040247</v>
      </c>
      <c r="AN62">
        <v>1631383.8632365521</v>
      </c>
      <c r="AO62">
        <v>1301274.073386068</v>
      </c>
      <c r="AP62">
        <v>2290598.2137926095</v>
      </c>
      <c r="AQ62">
        <v>4572800.1075959094</v>
      </c>
      <c r="AR62">
        <v>4658497.8801672328</v>
      </c>
      <c r="AS62">
        <v>3743618.8355299495</v>
      </c>
      <c r="AT62">
        <v>4786716.1796435071</v>
      </c>
      <c r="AU62">
        <v>4507803.5031269025</v>
      </c>
      <c r="AV62">
        <v>7249184.8229189161</v>
      </c>
      <c r="AW62">
        <v>17487.945701051332</v>
      </c>
      <c r="AX62">
        <v>10805.784512835902</v>
      </c>
      <c r="AY62">
        <v>19693.127721448203</v>
      </c>
      <c r="AZ62">
        <v>21551.680708019532</v>
      </c>
      <c r="BA62">
        <v>6068.6961937919295</v>
      </c>
      <c r="BB62">
        <v>20392.267079952704</v>
      </c>
      <c r="BC62">
        <v>31003.453332273446</v>
      </c>
      <c r="BD62">
        <v>28829.215336379948</v>
      </c>
      <c r="BE62">
        <v>32622.72053128808</v>
      </c>
      <c r="BF62">
        <v>42951.678101342346</v>
      </c>
      <c r="BG62">
        <v>17301.872844880432</v>
      </c>
      <c r="BH62">
        <v>45213.468622144195</v>
      </c>
      <c r="BI62">
        <v>47897.837871301097</v>
      </c>
      <c r="BJ62">
        <v>51358.503865809995</v>
      </c>
      <c r="BK62">
        <v>48784.711543587931</v>
      </c>
      <c r="BL62">
        <v>69701.674842995868</v>
      </c>
      <c r="BM62">
        <v>31343.343658741058</v>
      </c>
      <c r="BN62">
        <v>76239.970549883554</v>
      </c>
    </row>
    <row r="63" spans="1:66" x14ac:dyDescent="0.2">
      <c r="A63">
        <v>1974</v>
      </c>
      <c r="B63">
        <v>41157.959332781626</v>
      </c>
      <c r="C63">
        <v>42020.770155299331</v>
      </c>
      <c r="D63">
        <v>56781.266854012953</v>
      </c>
      <c r="E63">
        <v>26336.796015049931</v>
      </c>
      <c r="F63">
        <v>62574.188455911011</v>
      </c>
      <c r="G63">
        <v>65213.933491817785</v>
      </c>
      <c r="H63">
        <v>71494.264266279497</v>
      </c>
      <c r="I63">
        <v>64808.711988161929</v>
      </c>
      <c r="J63">
        <v>92796.757432377854</v>
      </c>
      <c r="K63">
        <v>46367.103767449284</v>
      </c>
      <c r="L63">
        <v>105200.24324467202</v>
      </c>
      <c r="M63">
        <v>138797.71317265893</v>
      </c>
      <c r="N63">
        <v>157568.07773466103</v>
      </c>
      <c r="O63">
        <v>132349.59702976266</v>
      </c>
      <c r="P63">
        <v>193547.13992195079</v>
      </c>
      <c r="Q63">
        <v>107483.98714846183</v>
      </c>
      <c r="R63">
        <v>229606.94346742381</v>
      </c>
      <c r="S63">
        <v>194169.36027855112</v>
      </c>
      <c r="T63">
        <v>217296.70772131864</v>
      </c>
      <c r="U63">
        <v>182574.98753941292</v>
      </c>
      <c r="V63">
        <v>267164.46567200683</v>
      </c>
      <c r="W63">
        <v>150179.72770278779</v>
      </c>
      <c r="X63">
        <v>319585.67375877709</v>
      </c>
      <c r="Y63">
        <v>426988.92475186288</v>
      </c>
      <c r="Z63">
        <v>473028.15970428957</v>
      </c>
      <c r="AA63">
        <v>391927.36395831866</v>
      </c>
      <c r="AB63">
        <v>566874.98794801999</v>
      </c>
      <c r="AC63">
        <v>340489.16238355014</v>
      </c>
      <c r="AD63">
        <v>703903.08661055355</v>
      </c>
      <c r="AE63">
        <v>596860.06485202035</v>
      </c>
      <c r="AF63">
        <v>657065.13072354579</v>
      </c>
      <c r="AG63">
        <v>540803.66397541121</v>
      </c>
      <c r="AH63">
        <v>770800.80897396815</v>
      </c>
      <c r="AI63">
        <v>489527.36778289359</v>
      </c>
      <c r="AJ63">
        <v>985503.50600484933</v>
      </c>
      <c r="AK63">
        <v>1325300.0387798802</v>
      </c>
      <c r="AL63">
        <v>1408979.01702819</v>
      </c>
      <c r="AM63">
        <v>1153676.7731060556</v>
      </c>
      <c r="AN63">
        <v>1567354.460731331</v>
      </c>
      <c r="AO63">
        <v>1186387.6018877416</v>
      </c>
      <c r="AP63">
        <v>2156321.6797173899</v>
      </c>
      <c r="AQ63">
        <v>4261980.5228586923</v>
      </c>
      <c r="AR63">
        <v>4370189.0612043841</v>
      </c>
      <c r="AS63">
        <v>3541185.3779625092</v>
      </c>
      <c r="AT63">
        <v>4567256.0129180104</v>
      </c>
      <c r="AU63">
        <v>4118890.983005092</v>
      </c>
      <c r="AV63">
        <v>6782151.6058161855</v>
      </c>
      <c r="AW63">
        <v>17101.98517374547</v>
      </c>
      <c r="AX63">
        <v>10821.654399283745</v>
      </c>
      <c r="AY63">
        <v>19232.82832243673</v>
      </c>
      <c r="AZ63">
        <v>20765.776275648048</v>
      </c>
      <c r="BA63">
        <v>6306.4882626505796</v>
      </c>
      <c r="BB63">
        <v>19948.133667149996</v>
      </c>
      <c r="BC63">
        <v>30309.097795017486</v>
      </c>
      <c r="BD63">
        <v>28223.501732572808</v>
      </c>
      <c r="BE63">
        <v>31984.233835914514</v>
      </c>
      <c r="BF63">
        <v>41585.058735353188</v>
      </c>
      <c r="BG63">
        <v>17320.441444670825</v>
      </c>
      <c r="BH63">
        <v>44014.993454631804</v>
      </c>
      <c r="BI63">
        <v>46817.9885716075</v>
      </c>
      <c r="BJ63">
        <v>49975.810899184136</v>
      </c>
      <c r="BK63">
        <v>47923.490727761746</v>
      </c>
      <c r="BL63">
        <v>67609.161809984624</v>
      </c>
      <c r="BM63">
        <v>31087.882922196139</v>
      </c>
      <c r="BN63">
        <v>74098.568188984063</v>
      </c>
    </row>
    <row r="64" spans="1:66" x14ac:dyDescent="0.2">
      <c r="A64">
        <v>1975</v>
      </c>
      <c r="B64">
        <v>39835.459142063359</v>
      </c>
      <c r="C64">
        <v>40143.90420320128</v>
      </c>
      <c r="D64">
        <v>53734.755608791711</v>
      </c>
      <c r="E64">
        <v>26471.286361128827</v>
      </c>
      <c r="F64">
        <v>60229.360752086701</v>
      </c>
      <c r="G64">
        <v>63297.130704889882</v>
      </c>
      <c r="H64">
        <v>69065.600367995343</v>
      </c>
      <c r="I64">
        <v>62403.896703388622</v>
      </c>
      <c r="J64">
        <v>88307.252846520307</v>
      </c>
      <c r="K64">
        <v>46404.256617785322</v>
      </c>
      <c r="L64">
        <v>101427.31631274238</v>
      </c>
      <c r="M64">
        <v>134589.92472668545</v>
      </c>
      <c r="N64">
        <v>151956.06438567207</v>
      </c>
      <c r="O64">
        <v>127515.6036818821</v>
      </c>
      <c r="P64">
        <v>184233.25761334438</v>
      </c>
      <c r="Q64">
        <v>106528.49872034046</v>
      </c>
      <c r="R64">
        <v>221661.21697329133</v>
      </c>
      <c r="S64">
        <v>187468.89890886319</v>
      </c>
      <c r="T64">
        <v>208955.91272171043</v>
      </c>
      <c r="U64">
        <v>175290.32230595383</v>
      </c>
      <c r="V64">
        <v>254104.58178666283</v>
      </c>
      <c r="W64">
        <v>148337.55975900768</v>
      </c>
      <c r="X64">
        <v>307784.39179223543</v>
      </c>
      <c r="Y64">
        <v>410457.55471352488</v>
      </c>
      <c r="Z64">
        <v>454331.17470480473</v>
      </c>
      <c r="AA64">
        <v>374401.77415872604</v>
      </c>
      <c r="AB64">
        <v>539627.64868601784</v>
      </c>
      <c r="AC64">
        <v>331621.09767871996</v>
      </c>
      <c r="AD64">
        <v>675069.25301120454</v>
      </c>
      <c r="AE64">
        <v>572362.37225384125</v>
      </c>
      <c r="AF64">
        <v>630867.2259876692</v>
      </c>
      <c r="AG64">
        <v>515298.67559411039</v>
      </c>
      <c r="AH64">
        <v>734488.10413540993</v>
      </c>
      <c r="AI64">
        <v>476860.18784018833</v>
      </c>
      <c r="AJ64">
        <v>943641.83642756438</v>
      </c>
      <c r="AK64">
        <v>1274490.6874160408</v>
      </c>
      <c r="AL64">
        <v>1358866.2601141082</v>
      </c>
      <c r="AM64">
        <v>1099822.6562066318</v>
      </c>
      <c r="AN64">
        <v>1505313.7297405491</v>
      </c>
      <c r="AO64">
        <v>1147923.0962047696</v>
      </c>
      <c r="AP64">
        <v>2063346.8855549609</v>
      </c>
      <c r="AQ64">
        <v>4183636.8447385603</v>
      </c>
      <c r="AR64">
        <v>4303280.2737764092</v>
      </c>
      <c r="AS64">
        <v>3472465.4898693929</v>
      </c>
      <c r="AT64">
        <v>4491106.1284063375</v>
      </c>
      <c r="AU64">
        <v>4046791.3557680282</v>
      </c>
      <c r="AV64">
        <v>6668473.5985353291</v>
      </c>
      <c r="AW64">
        <v>16373.787579236838</v>
      </c>
      <c r="AX64">
        <v>10605.317916131384</v>
      </c>
      <c r="AY64">
        <v>17883.911703013931</v>
      </c>
      <c r="AZ64">
        <v>19162.258371063108</v>
      </c>
      <c r="BA64">
        <v>6538.3161044723292</v>
      </c>
      <c r="BB64">
        <v>19031.405191431026</v>
      </c>
      <c r="BC64">
        <v>29307.185188216466</v>
      </c>
      <c r="BD64">
        <v>27377.614114995729</v>
      </c>
      <c r="BE64">
        <v>30435.937594458963</v>
      </c>
      <c r="BF64">
        <v>39234.922052730297</v>
      </c>
      <c r="BG64">
        <v>17576.040543438645</v>
      </c>
      <c r="BH64">
        <v>42292.487838619512</v>
      </c>
      <c r="BI64">
        <v>45473.932199440991</v>
      </c>
      <c r="BJ64">
        <v>48342.984363576157</v>
      </c>
      <c r="BK64">
        <v>46125.969958765258</v>
      </c>
      <c r="BL64">
        <v>64325.751654814281</v>
      </c>
      <c r="BM64">
        <v>31373.19609214654</v>
      </c>
      <c r="BN64">
        <v>71368.841147605111</v>
      </c>
    </row>
    <row r="65" spans="1:66" x14ac:dyDescent="0.2">
      <c r="A65">
        <v>1976</v>
      </c>
      <c r="B65">
        <v>41292.049543260786</v>
      </c>
      <c r="C65">
        <v>41634.611633470391</v>
      </c>
      <c r="D65">
        <v>55494.360336049314</v>
      </c>
      <c r="E65">
        <v>27760.527045317351</v>
      </c>
      <c r="F65">
        <v>62147.490290273905</v>
      </c>
      <c r="G65">
        <v>65671.469633312663</v>
      </c>
      <c r="H65">
        <v>71436.173107106559</v>
      </c>
      <c r="I65">
        <v>64847.118140675266</v>
      </c>
      <c r="J65">
        <v>91320.643969240307</v>
      </c>
      <c r="K65">
        <v>48524.140198744055</v>
      </c>
      <c r="L65">
        <v>104814.33300287907</v>
      </c>
      <c r="M65">
        <v>139845.17061077422</v>
      </c>
      <c r="N65">
        <v>157151.22430448182</v>
      </c>
      <c r="O65">
        <v>132685.62777395672</v>
      </c>
      <c r="P65">
        <v>190854.6237860914</v>
      </c>
      <c r="Q65">
        <v>110677.8369801464</v>
      </c>
      <c r="R65">
        <v>229756.82428162565</v>
      </c>
      <c r="S65">
        <v>194646.47179163297</v>
      </c>
      <c r="T65">
        <v>216204.44438755952</v>
      </c>
      <c r="U65">
        <v>182284.05880714228</v>
      </c>
      <c r="V65">
        <v>263222.2730818328</v>
      </c>
      <c r="W65">
        <v>154144.72751520856</v>
      </c>
      <c r="X65">
        <v>319219.48769585957</v>
      </c>
      <c r="Y65">
        <v>425445.92474519962</v>
      </c>
      <c r="Z65">
        <v>469969.1736284052</v>
      </c>
      <c r="AA65">
        <v>388529.10260198673</v>
      </c>
      <c r="AB65">
        <v>559076.76023240888</v>
      </c>
      <c r="AC65">
        <v>344055.53023764474</v>
      </c>
      <c r="AD65">
        <v>698196.07619948161</v>
      </c>
      <c r="AE65">
        <v>594390.67143483949</v>
      </c>
      <c r="AF65">
        <v>653648.24009555322</v>
      </c>
      <c r="AG65">
        <v>534957.59774613683</v>
      </c>
      <c r="AH65">
        <v>761581.41404590011</v>
      </c>
      <c r="AI65">
        <v>494814.2882768492</v>
      </c>
      <c r="AJ65">
        <v>974931.49503575894</v>
      </c>
      <c r="AK65">
        <v>1327442.7791064137</v>
      </c>
      <c r="AL65">
        <v>1412663.2086584393</v>
      </c>
      <c r="AM65">
        <v>1144603.3964246251</v>
      </c>
      <c r="AN65">
        <v>1568816.4953994409</v>
      </c>
      <c r="AO65">
        <v>1191049.6839861411</v>
      </c>
      <c r="AP65">
        <v>2140301.022243456</v>
      </c>
      <c r="AQ65">
        <v>4404337.3542444212</v>
      </c>
      <c r="AR65">
        <v>4514824.9488022421</v>
      </c>
      <c r="AS65">
        <v>3640214.7416643049</v>
      </c>
      <c r="AT65">
        <v>4708443.7758297371</v>
      </c>
      <c r="AU65">
        <v>4270087.8568324158</v>
      </c>
      <c r="AV65">
        <v>6968133.4702040106</v>
      </c>
      <c r="AW65">
        <v>16912.629453208898</v>
      </c>
      <c r="AX65">
        <v>11147.925979415008</v>
      </c>
      <c r="AY65">
        <v>18422.105126265527</v>
      </c>
      <c r="AZ65">
        <v>19668.076702858321</v>
      </c>
      <c r="BA65">
        <v>6996.9138918906456</v>
      </c>
      <c r="BB65">
        <v>19480.647577668737</v>
      </c>
      <c r="BC65">
        <v>30341.702757981515</v>
      </c>
      <c r="BD65">
        <v>28418.807903125111</v>
      </c>
      <c r="BE65">
        <v>31517.832062305242</v>
      </c>
      <c r="BF65">
        <v>40454.331063822414</v>
      </c>
      <c r="BG65">
        <v>18547.492608114117</v>
      </c>
      <c r="BH65">
        <v>43524.230957901491</v>
      </c>
      <c r="BI65">
        <v>47128.044388947288</v>
      </c>
      <c r="BJ65">
        <v>50007.410307762744</v>
      </c>
      <c r="BK65">
        <v>47887.49073235489</v>
      </c>
      <c r="BL65">
        <v>66437.149015027535</v>
      </c>
      <c r="BM65">
        <v>32985.716003393463</v>
      </c>
      <c r="BN65">
        <v>73578.710183192423</v>
      </c>
    </row>
    <row r="66" spans="1:66" x14ac:dyDescent="0.2">
      <c r="A66">
        <v>1977</v>
      </c>
      <c r="B66">
        <v>42574.798170491435</v>
      </c>
      <c r="C66">
        <v>42670.941107367864</v>
      </c>
      <c r="D66">
        <v>56982.351558590148</v>
      </c>
      <c r="E66">
        <v>28863.473040018871</v>
      </c>
      <c r="F66">
        <v>63359.748894454387</v>
      </c>
      <c r="G66">
        <v>67853.618644903065</v>
      </c>
      <c r="H66">
        <v>73571.156697844766</v>
      </c>
      <c r="I66">
        <v>66623.201167103805</v>
      </c>
      <c r="J66">
        <v>93908.493107775241</v>
      </c>
      <c r="K66">
        <v>50327.70389331138</v>
      </c>
      <c r="L66">
        <v>107173.08199484824</v>
      </c>
      <c r="M66">
        <v>144841.48107325248</v>
      </c>
      <c r="N66">
        <v>162071.21625521031</v>
      </c>
      <c r="O66">
        <v>136445.48865276371</v>
      </c>
      <c r="P66">
        <v>196839.06993599259</v>
      </c>
      <c r="Q66">
        <v>114754.78681320608</v>
      </c>
      <c r="R66">
        <v>236006.81146502102</v>
      </c>
      <c r="S66">
        <v>201868.12376061841</v>
      </c>
      <c r="T66">
        <v>223307.44662276484</v>
      </c>
      <c r="U66">
        <v>187715.43000421725</v>
      </c>
      <c r="V66">
        <v>272123.2583266666</v>
      </c>
      <c r="W66">
        <v>159770.99592316753</v>
      </c>
      <c r="X66">
        <v>328155.55478013767</v>
      </c>
      <c r="Y66">
        <v>441733.44728080003</v>
      </c>
      <c r="Z66">
        <v>487461.79551075475</v>
      </c>
      <c r="AA66">
        <v>401172.61250046606</v>
      </c>
      <c r="AB66">
        <v>580515.97971930378</v>
      </c>
      <c r="AC66">
        <v>356383.30445742043</v>
      </c>
      <c r="AD66">
        <v>720071.62163542176</v>
      </c>
      <c r="AE66">
        <v>618807.67676072638</v>
      </c>
      <c r="AF66">
        <v>679357.8665560236</v>
      </c>
      <c r="AG66">
        <v>554000.17602813151</v>
      </c>
      <c r="AH66">
        <v>792093.27225811314</v>
      </c>
      <c r="AI66">
        <v>512966.55929269368</v>
      </c>
      <c r="AJ66">
        <v>1004900.4482633142</v>
      </c>
      <c r="AK66">
        <v>1386047.1678802359</v>
      </c>
      <c r="AL66">
        <v>1471812.2957281121</v>
      </c>
      <c r="AM66">
        <v>1193835.0267137887</v>
      </c>
      <c r="AN66">
        <v>1641590.7020064166</v>
      </c>
      <c r="AO66">
        <v>1237509.7251563931</v>
      </c>
      <c r="AP66">
        <v>2217777.7601508363</v>
      </c>
      <c r="AQ66">
        <v>4618481.0192111554</v>
      </c>
      <c r="AR66">
        <v>4731928.1563793551</v>
      </c>
      <c r="AS66">
        <v>3809718.084487922</v>
      </c>
      <c r="AT66">
        <v>4980328.5419445299</v>
      </c>
      <c r="AU66">
        <v>4436859.5159218619</v>
      </c>
      <c r="AV66">
        <v>7225876.2545944555</v>
      </c>
      <c r="AW66">
        <v>17295.977696079808</v>
      </c>
      <c r="AX66">
        <v>11578.439643138096</v>
      </c>
      <c r="AY66">
        <v>18718.681047631915</v>
      </c>
      <c r="AZ66">
        <v>20056.210009405062</v>
      </c>
      <c r="BA66">
        <v>7399.2421867263602</v>
      </c>
      <c r="BB66">
        <v>19546.415794060533</v>
      </c>
      <c r="BC66">
        <v>31211.833403517983</v>
      </c>
      <c r="BD66">
        <v>29297.41838330045</v>
      </c>
      <c r="BE66">
        <v>32251.546935657214</v>
      </c>
      <c r="BF66">
        <v>41442.716183323202</v>
      </c>
      <c r="BG66">
        <v>19319.99373188696</v>
      </c>
      <c r="BH66">
        <v>44176.741942169203</v>
      </c>
      <c r="BI66">
        <v>48606.653037815697</v>
      </c>
      <c r="BJ66">
        <v>51446.141808503387</v>
      </c>
      <c r="BK66">
        <v>49167.629295688836</v>
      </c>
      <c r="BL66">
        <v>68175.84890072087</v>
      </c>
      <c r="BM66">
        <v>34220.933163337708</v>
      </c>
      <c r="BN66">
        <v>74964.649627305029</v>
      </c>
    </row>
    <row r="67" spans="1:66" x14ac:dyDescent="0.2">
      <c r="A67">
        <v>1978</v>
      </c>
      <c r="B67">
        <v>44086.828551028637</v>
      </c>
      <c r="C67">
        <v>44450.385829529769</v>
      </c>
      <c r="D67">
        <v>58776.07938343659</v>
      </c>
      <c r="E67">
        <v>30084.643410418332</v>
      </c>
      <c r="F67">
        <v>65199.03910433421</v>
      </c>
      <c r="G67">
        <v>70289.607865512371</v>
      </c>
      <c r="H67">
        <v>75979.549026039269</v>
      </c>
      <c r="I67">
        <v>69410.196363420313</v>
      </c>
      <c r="J67">
        <v>96859.127464692239</v>
      </c>
      <c r="K67">
        <v>52213.78882804585</v>
      </c>
      <c r="L67">
        <v>110433.21597317516</v>
      </c>
      <c r="M67">
        <v>149896.59753477731</v>
      </c>
      <c r="N67">
        <v>167379.26995407033</v>
      </c>
      <c r="O67">
        <v>142135.29971244905</v>
      </c>
      <c r="P67">
        <v>203552.18551528113</v>
      </c>
      <c r="Q67">
        <v>118404.15131811606</v>
      </c>
      <c r="R67">
        <v>243299.6754855591</v>
      </c>
      <c r="S67">
        <v>208928.02060043119</v>
      </c>
      <c r="T67">
        <v>230933.32140413197</v>
      </c>
      <c r="U67">
        <v>195642.67138112889</v>
      </c>
      <c r="V67">
        <v>282047.38251417055</v>
      </c>
      <c r="W67">
        <v>164578.43399285796</v>
      </c>
      <c r="X67">
        <v>338090.41320433369</v>
      </c>
      <c r="Y67">
        <v>459047.65955732472</v>
      </c>
      <c r="Z67">
        <v>507030.44526955183</v>
      </c>
      <c r="AA67">
        <v>419025.81545927515</v>
      </c>
      <c r="AB67">
        <v>605711.80706437153</v>
      </c>
      <c r="AC67">
        <v>367849.93125617737</v>
      </c>
      <c r="AD67">
        <v>744357.91557413281</v>
      </c>
      <c r="AE67">
        <v>646942.88945941883</v>
      </c>
      <c r="AF67">
        <v>710052.52145149815</v>
      </c>
      <c r="AG67">
        <v>582004.58653020579</v>
      </c>
      <c r="AH67">
        <v>831345.47754048801</v>
      </c>
      <c r="AI67">
        <v>531289.42407836462</v>
      </c>
      <c r="AJ67">
        <v>1043609.4067377315</v>
      </c>
      <c r="AK67">
        <v>1472358.4829597496</v>
      </c>
      <c r="AL67">
        <v>1562217.0071453457</v>
      </c>
      <c r="AM67">
        <v>1279798.3104000974</v>
      </c>
      <c r="AN67">
        <v>1759588.2334279434</v>
      </c>
      <c r="AO67">
        <v>1297238.4507441584</v>
      </c>
      <c r="AP67">
        <v>2345914.9517175737</v>
      </c>
      <c r="AQ67">
        <v>5002199.8526816638</v>
      </c>
      <c r="AR67">
        <v>5132298.982692956</v>
      </c>
      <c r="AS67">
        <v>4188934.7385564884</v>
      </c>
      <c r="AT67">
        <v>5496923.9917974528</v>
      </c>
      <c r="AU67">
        <v>4705350.300917008</v>
      </c>
      <c r="AV67">
        <v>7800845.0868202755</v>
      </c>
      <c r="AW67">
        <v>17884.049236544899</v>
      </c>
      <c r="AX67">
        <v>12194.10807601801</v>
      </c>
      <c r="AY67">
        <v>19490.575295639213</v>
      </c>
      <c r="AZ67">
        <v>20693.031302180938</v>
      </c>
      <c r="BA67">
        <v>7955.4979927908144</v>
      </c>
      <c r="BB67">
        <v>19964.86223549326</v>
      </c>
      <c r="BC67">
        <v>32330.187552834341</v>
      </c>
      <c r="BD67">
        <v>30387.668395135111</v>
      </c>
      <c r="BE67">
        <v>33596.506509205399</v>
      </c>
      <c r="BF67">
        <v>42689.845368787195</v>
      </c>
      <c r="BG67">
        <v>20271.364754007471</v>
      </c>
      <c r="BH67">
        <v>45410.079506420319</v>
      </c>
      <c r="BI67">
        <v>50387.860448196152</v>
      </c>
      <c r="BJ67">
        <v>53129.618794031507</v>
      </c>
      <c r="BK67">
        <v>51228.920526163136</v>
      </c>
      <c r="BL67">
        <v>70185.862952045019</v>
      </c>
      <c r="BM67">
        <v>35666.198205528301</v>
      </c>
      <c r="BN67">
        <v>77216.601095079153</v>
      </c>
    </row>
    <row r="68" spans="1:66" x14ac:dyDescent="0.2">
      <c r="A68">
        <v>1979</v>
      </c>
      <c r="B68">
        <v>44252.967930414634</v>
      </c>
      <c r="C68">
        <v>44589.302197059224</v>
      </c>
      <c r="D68">
        <v>58928.101817163479</v>
      </c>
      <c r="E68">
        <v>30383.068723306649</v>
      </c>
      <c r="F68">
        <v>65162.196615264249</v>
      </c>
      <c r="G68">
        <v>70488.649880875906</v>
      </c>
      <c r="H68">
        <v>76077.582436098222</v>
      </c>
      <c r="I68">
        <v>69494.274234680764</v>
      </c>
      <c r="J68">
        <v>97081.710740913841</v>
      </c>
      <c r="K68">
        <v>52583.191564360088</v>
      </c>
      <c r="L68">
        <v>110235.77236595178</v>
      </c>
      <c r="M68">
        <v>151377.61038059881</v>
      </c>
      <c r="N68">
        <v>168674.62178068591</v>
      </c>
      <c r="O68">
        <v>143172.59344581739</v>
      </c>
      <c r="P68">
        <v>205991.84310997103</v>
      </c>
      <c r="Q68">
        <v>118854.85417839758</v>
      </c>
      <c r="R68">
        <v>244776.38547244307</v>
      </c>
      <c r="S68">
        <v>212444.48234726477</v>
      </c>
      <c r="T68">
        <v>234043.96263757389</v>
      </c>
      <c r="U68">
        <v>198331.09857868662</v>
      </c>
      <c r="V68">
        <v>287120.29196301545</v>
      </c>
      <c r="W68">
        <v>166009.01603339231</v>
      </c>
      <c r="X68">
        <v>342188.40109380917</v>
      </c>
      <c r="Y68">
        <v>476527.13746827946</v>
      </c>
      <c r="Z68">
        <v>524251.41813374107</v>
      </c>
      <c r="AA68">
        <v>433359.24265014229</v>
      </c>
      <c r="AB68">
        <v>629576.68536762847</v>
      </c>
      <c r="AC68">
        <v>378865.26132923429</v>
      </c>
      <c r="AD68">
        <v>767455.73689092579</v>
      </c>
      <c r="AE68">
        <v>680654.94115987245</v>
      </c>
      <c r="AF68">
        <v>742477.60146269272</v>
      </c>
      <c r="AG68">
        <v>609910.58668737998</v>
      </c>
      <c r="AH68">
        <v>875543.90095933853</v>
      </c>
      <c r="AI68">
        <v>552525.29911070794</v>
      </c>
      <c r="AJ68">
        <v>1090013.2448773861</v>
      </c>
      <c r="AK68">
        <v>1605677.4768289758</v>
      </c>
      <c r="AL68">
        <v>1696278.4064700634</v>
      </c>
      <c r="AM68">
        <v>1398696.7683189348</v>
      </c>
      <c r="AN68">
        <v>1927587.8743494237</v>
      </c>
      <c r="AO68">
        <v>1393806.6909889753</v>
      </c>
      <c r="AP68">
        <v>2546397.2137106401</v>
      </c>
      <c r="AQ68">
        <v>5702129.5211424334</v>
      </c>
      <c r="AR68">
        <v>5847748.1376899965</v>
      </c>
      <c r="AS68">
        <v>4806717.2826358266</v>
      </c>
      <c r="AT68">
        <v>6288935.5871821987</v>
      </c>
      <c r="AU68">
        <v>5322680.4907682743</v>
      </c>
      <c r="AV68">
        <v>8901750.5988134462</v>
      </c>
      <c r="AW68">
        <v>18017.285979953376</v>
      </c>
      <c r="AX68">
        <v>12428.353424731045</v>
      </c>
      <c r="AY68">
        <v>19684.330159437683</v>
      </c>
      <c r="AZ68">
        <v>20774.492893413124</v>
      </c>
      <c r="BA68">
        <v>8182.9458822532051</v>
      </c>
      <c r="BB68">
        <v>20088.620864576718</v>
      </c>
      <c r="BC68">
        <v>32350.229880394163</v>
      </c>
      <c r="BD68">
        <v>30428.33972482894</v>
      </c>
      <c r="BE68">
        <v>33635.603169419424</v>
      </c>
      <c r="BF68">
        <v>42587.686117962643</v>
      </c>
      <c r="BG68">
        <v>20552.870339407651</v>
      </c>
      <c r="BH68">
        <v>45205.064520022162</v>
      </c>
      <c r="BI68">
        <v>50266.409755945147</v>
      </c>
      <c r="BJ68">
        <v>52928.322599951294</v>
      </c>
      <c r="BK68">
        <v>51074.694431896605</v>
      </c>
      <c r="BL68">
        <v>69854.177648649551</v>
      </c>
      <c r="BM68">
        <v>36015.275910850709</v>
      </c>
      <c r="BN68">
        <v>76600.61908932896</v>
      </c>
    </row>
    <row r="69" spans="1:66" x14ac:dyDescent="0.2">
      <c r="A69">
        <v>1980</v>
      </c>
      <c r="B69">
        <v>42963.653262778142</v>
      </c>
      <c r="C69">
        <v>43143.418838572463</v>
      </c>
      <c r="D69">
        <v>56704.549108749197</v>
      </c>
      <c r="E69">
        <v>30053.45665207654</v>
      </c>
      <c r="F69">
        <v>62917.634969915984</v>
      </c>
      <c r="G69">
        <v>68681.666662440301</v>
      </c>
      <c r="H69">
        <v>73890.401576295539</v>
      </c>
      <c r="I69">
        <v>67645.448524418694</v>
      </c>
      <c r="J69">
        <v>93766.370741634062</v>
      </c>
      <c r="K69">
        <v>52088.509964511322</v>
      </c>
      <c r="L69">
        <v>106749.9871859175</v>
      </c>
      <c r="M69">
        <v>145104.57359185195</v>
      </c>
      <c r="N69">
        <v>161690.65547587603</v>
      </c>
      <c r="O69">
        <v>137349.31848440357</v>
      </c>
      <c r="P69">
        <v>196601.5231577401</v>
      </c>
      <c r="Q69">
        <v>115476.86487504074</v>
      </c>
      <c r="R69">
        <v>234478.37214784985</v>
      </c>
      <c r="S69">
        <v>201497.13163836923</v>
      </c>
      <c r="T69">
        <v>222483.53177878525</v>
      </c>
      <c r="U69">
        <v>188118.32650165257</v>
      </c>
      <c r="V69">
        <v>272167.54975296691</v>
      </c>
      <c r="W69">
        <v>159500.33075505428</v>
      </c>
      <c r="X69">
        <v>324098.22713381227</v>
      </c>
      <c r="Y69">
        <v>444628.93753191258</v>
      </c>
      <c r="Z69">
        <v>490303.70402651961</v>
      </c>
      <c r="AA69">
        <v>404752.51834164222</v>
      </c>
      <c r="AB69">
        <v>592510.29509934701</v>
      </c>
      <c r="AC69">
        <v>354031.5698366412</v>
      </c>
      <c r="AD69">
        <v>713762.21178407967</v>
      </c>
      <c r="AE69">
        <v>630615.05711222766</v>
      </c>
      <c r="AF69">
        <v>690676.26493140415</v>
      </c>
      <c r="AG69">
        <v>567627.85312959971</v>
      </c>
      <c r="AH69">
        <v>823344.30284496874</v>
      </c>
      <c r="AI69">
        <v>510062.05362750724</v>
      </c>
      <c r="AJ69">
        <v>1008523.6645184223</v>
      </c>
      <c r="AK69">
        <v>1454839.9625536851</v>
      </c>
      <c r="AL69">
        <v>1550725.4035199655</v>
      </c>
      <c r="AM69">
        <v>1277392.0355647842</v>
      </c>
      <c r="AN69">
        <v>1797924.1669246617</v>
      </c>
      <c r="AO69">
        <v>1231186.3752728235</v>
      </c>
      <c r="AP69">
        <v>2306847.4299203269</v>
      </c>
      <c r="AQ69">
        <v>4971060.3749474827</v>
      </c>
      <c r="AR69">
        <v>5138077.9221852589</v>
      </c>
      <c r="AS69">
        <v>4260864.0327297719</v>
      </c>
      <c r="AT69">
        <v>5744863.8654038422</v>
      </c>
      <c r="AU69">
        <v>4434131.5337165045</v>
      </c>
      <c r="AV69">
        <v>7794706.7314989194</v>
      </c>
      <c r="AW69">
        <v>17245.639863115994</v>
      </c>
      <c r="AX69">
        <v>12036.904949260756</v>
      </c>
      <c r="AY69">
        <v>18641.389152726231</v>
      </c>
      <c r="AZ69">
        <v>19642.727475864325</v>
      </c>
      <c r="BA69">
        <v>8018.4033396417553</v>
      </c>
      <c r="BB69">
        <v>19085.282753914453</v>
      </c>
      <c r="BC69">
        <v>31614.662115103278</v>
      </c>
      <c r="BD69">
        <v>29771.764127989489</v>
      </c>
      <c r="BE69">
        <v>32676.096655702342</v>
      </c>
      <c r="BF69">
        <v>41160.440881083552</v>
      </c>
      <c r="BG69">
        <v>20561.966849524957</v>
      </c>
      <c r="BH69">
        <v>43855.330839034439</v>
      </c>
      <c r="BI69">
        <v>49575.939930087377</v>
      </c>
      <c r="BJ69">
        <v>51940.338101400404</v>
      </c>
      <c r="BK69">
        <v>50219.48103442249</v>
      </c>
      <c r="BL69">
        <v>68057.582637607571</v>
      </c>
      <c r="BM69">
        <v>36241.421236878959</v>
      </c>
      <c r="BN69">
        <v>74817.89094543441</v>
      </c>
    </row>
    <row r="70" spans="1:66" x14ac:dyDescent="0.2">
      <c r="A70">
        <v>1981</v>
      </c>
      <c r="B70">
        <v>43294.018081512288</v>
      </c>
      <c r="C70">
        <v>43162.912642492884</v>
      </c>
      <c r="D70">
        <v>56564.150706050663</v>
      </c>
      <c r="E70">
        <v>30854.807344597004</v>
      </c>
      <c r="F70">
        <v>63141.444878287242</v>
      </c>
      <c r="G70">
        <v>69571.360415726929</v>
      </c>
      <c r="H70">
        <v>74582.955892104874</v>
      </c>
      <c r="I70">
        <v>68263.604803153459</v>
      </c>
      <c r="J70">
        <v>94004.267951971749</v>
      </c>
      <c r="K70">
        <v>53485.572781193965</v>
      </c>
      <c r="L70">
        <v>107516.50940116492</v>
      </c>
      <c r="M70">
        <v>148278.6061528539</v>
      </c>
      <c r="N70">
        <v>164329.4689698437</v>
      </c>
      <c r="O70">
        <v>139825.81497506404</v>
      </c>
      <c r="P70">
        <v>198242.00095021661</v>
      </c>
      <c r="Q70">
        <v>120279.45429829015</v>
      </c>
      <c r="R70">
        <v>238166.42987097779</v>
      </c>
      <c r="S70">
        <v>206528.15501242314</v>
      </c>
      <c r="T70">
        <v>226479.1452467303</v>
      </c>
      <c r="U70">
        <v>192378.53796075343</v>
      </c>
      <c r="V70">
        <v>274034.59329824685</v>
      </c>
      <c r="W70">
        <v>166891.31481110261</v>
      </c>
      <c r="X70">
        <v>329972.29528248368</v>
      </c>
      <c r="Y70">
        <v>457553.94024645415</v>
      </c>
      <c r="Z70">
        <v>499767.19335022353</v>
      </c>
      <c r="AA70">
        <v>418528.31429235352</v>
      </c>
      <c r="AB70">
        <v>600727.89713726938</v>
      </c>
      <c r="AC70">
        <v>369946.11505319987</v>
      </c>
      <c r="AD70">
        <v>730259.68361831899</v>
      </c>
      <c r="AE70">
        <v>652199.19895549619</v>
      </c>
      <c r="AF70">
        <v>708168.06729867158</v>
      </c>
      <c r="AG70">
        <v>591366.61111923947</v>
      </c>
      <c r="AH70">
        <v>841729.26796993357</v>
      </c>
      <c r="AI70">
        <v>534343.41255760996</v>
      </c>
      <c r="AJ70">
        <v>1039260.855035078</v>
      </c>
      <c r="AK70">
        <v>1522701.2607342561</v>
      </c>
      <c r="AL70">
        <v>1611758.7118195763</v>
      </c>
      <c r="AM70">
        <v>1342771.9166125446</v>
      </c>
      <c r="AN70">
        <v>1852720.5403119153</v>
      </c>
      <c r="AO70">
        <v>1300535.8226612457</v>
      </c>
      <c r="AP70">
        <v>2397274.7821696289</v>
      </c>
      <c r="AQ70">
        <v>5244083.9666034244</v>
      </c>
      <c r="AR70">
        <v>5404103.9079331346</v>
      </c>
      <c r="AS70">
        <v>4534623.0023744125</v>
      </c>
      <c r="AT70">
        <v>5949532.4733599061</v>
      </c>
      <c r="AU70">
        <v>4760872.5362742469</v>
      </c>
      <c r="AV70">
        <v>8182856.0256204521</v>
      </c>
      <c r="AW70">
        <v>17016.675747297646</v>
      </c>
      <c r="AX70">
        <v>12005.080270919701</v>
      </c>
      <c r="AY70">
        <v>18062.220481832293</v>
      </c>
      <c r="AZ70">
        <v>19124.033460129576</v>
      </c>
      <c r="BA70">
        <v>8224.0419080000447</v>
      </c>
      <c r="BB70">
        <v>18766.380355409576</v>
      </c>
      <c r="BC70">
        <v>31629.063851363226</v>
      </c>
      <c r="BD70">
        <v>29845.634649475465</v>
      </c>
      <c r="BE70">
        <v>32422.590161096086</v>
      </c>
      <c r="BF70">
        <v>40822.167345587775</v>
      </c>
      <c r="BG70">
        <v>20918.735460853317</v>
      </c>
      <c r="BH70">
        <v>43694.224323543858</v>
      </c>
      <c r="BI70">
        <v>49894.548981445194</v>
      </c>
      <c r="BJ70">
        <v>52146.327622670178</v>
      </c>
      <c r="BK70">
        <v>50373.052260175828</v>
      </c>
      <c r="BL70">
        <v>67944.834702410531</v>
      </c>
      <c r="BM70">
        <v>36787.102401919918</v>
      </c>
      <c r="BN70">
        <v>74854.029283711687</v>
      </c>
    </row>
    <row r="71" spans="1:66" x14ac:dyDescent="0.2">
      <c r="A71">
        <v>1982</v>
      </c>
      <c r="B71">
        <v>41871.44541138583</v>
      </c>
      <c r="C71">
        <v>41504.424490881443</v>
      </c>
      <c r="D71">
        <v>54486.861902330711</v>
      </c>
      <c r="E71">
        <v>30349.687925755999</v>
      </c>
      <c r="F71">
        <v>60926.590458892962</v>
      </c>
      <c r="G71">
        <v>67762.480194156509</v>
      </c>
      <c r="H71">
        <v>72417.350985772297</v>
      </c>
      <c r="I71">
        <v>66326.927225053194</v>
      </c>
      <c r="J71">
        <v>91389.259793820602</v>
      </c>
      <c r="K71">
        <v>52677.197519640795</v>
      </c>
      <c r="L71">
        <v>104324.25600640431</v>
      </c>
      <c r="M71">
        <v>144525.97984521632</v>
      </c>
      <c r="N71">
        <v>160505.09518859649</v>
      </c>
      <c r="O71">
        <v>136352.87103241769</v>
      </c>
      <c r="P71">
        <v>194122.73824056215</v>
      </c>
      <c r="Q71">
        <v>117919.08547831184</v>
      </c>
      <c r="R71">
        <v>231922.08640045661</v>
      </c>
      <c r="S71">
        <v>201737.58063632279</v>
      </c>
      <c r="T71">
        <v>221823.08709842642</v>
      </c>
      <c r="U71">
        <v>188118.92393748221</v>
      </c>
      <c r="V71">
        <v>268539.42753740126</v>
      </c>
      <c r="W71">
        <v>163904.87350008482</v>
      </c>
      <c r="X71">
        <v>321622.56198518939</v>
      </c>
      <c r="Y71">
        <v>455336.15463901102</v>
      </c>
      <c r="Z71">
        <v>496498.52247849805</v>
      </c>
      <c r="AA71">
        <v>418297.34143932723</v>
      </c>
      <c r="AB71">
        <v>598035.74635783781</v>
      </c>
      <c r="AC71">
        <v>371264.34810090787</v>
      </c>
      <c r="AD71">
        <v>720248.96770972828</v>
      </c>
      <c r="AE71">
        <v>659789.72254923871</v>
      </c>
      <c r="AF71">
        <v>713947.74455291475</v>
      </c>
      <c r="AG71">
        <v>602209.70745167951</v>
      </c>
      <c r="AH71">
        <v>851895.11257571902</v>
      </c>
      <c r="AI71">
        <v>542208.22977431805</v>
      </c>
      <c r="AJ71">
        <v>1039601.9916704497</v>
      </c>
      <c r="AK71">
        <v>1643463.8022836635</v>
      </c>
      <c r="AL71">
        <v>1730869.9743839037</v>
      </c>
      <c r="AM71">
        <v>1471526.3682787993</v>
      </c>
      <c r="AN71">
        <v>2005918.5340214795</v>
      </c>
      <c r="AO71">
        <v>1401553.1834437044</v>
      </c>
      <c r="AP71">
        <v>2575003.8903085417</v>
      </c>
      <c r="AQ71">
        <v>6469667.4188638637</v>
      </c>
      <c r="AR71">
        <v>6531043.7235665945</v>
      </c>
      <c r="AS71">
        <v>5546597.2754222499</v>
      </c>
      <c r="AT71">
        <v>7251587.9777126675</v>
      </c>
      <c r="AU71">
        <v>5785768.9317665258</v>
      </c>
      <c r="AV71">
        <v>9941582.7925824709</v>
      </c>
      <c r="AW71">
        <v>15980.410628615149</v>
      </c>
      <c r="AX71">
        <v>11325.539836999375</v>
      </c>
      <c r="AY71">
        <v>16681.921756709693</v>
      </c>
      <c r="AZ71">
        <v>17584.464010840831</v>
      </c>
      <c r="BA71">
        <v>8022.1783318712041</v>
      </c>
      <c r="BB71">
        <v>17528.924911381629</v>
      </c>
      <c r="BC71">
        <v>30465.386029849109</v>
      </c>
      <c r="BD71">
        <v>28689.928769473532</v>
      </c>
      <c r="BE71">
        <v>30965.708208488519</v>
      </c>
      <c r="BF71">
        <v>38971.764531416113</v>
      </c>
      <c r="BG71">
        <v>20619.754864360901</v>
      </c>
      <c r="BH71">
        <v>41927.090909830331</v>
      </c>
      <c r="BI71">
        <v>48571.605281391559</v>
      </c>
      <c r="BJ71">
        <v>50395.414935066226</v>
      </c>
      <c r="BK71">
        <v>48820.441273212055</v>
      </c>
      <c r="BL71">
        <v>65705.890182135205</v>
      </c>
      <c r="BM71">
        <v>36366.725529973017</v>
      </c>
      <c r="BN71">
        <v>72424.798407891198</v>
      </c>
    </row>
    <row r="72" spans="1:66" x14ac:dyDescent="0.2">
      <c r="A72">
        <v>1983</v>
      </c>
      <c r="B72">
        <v>42527.304711972152</v>
      </c>
      <c r="C72">
        <v>41869.295598329627</v>
      </c>
      <c r="D72">
        <v>54513.383511393651</v>
      </c>
      <c r="E72">
        <v>31580.947164413374</v>
      </c>
      <c r="F72">
        <v>61587.042840435315</v>
      </c>
      <c r="G72">
        <v>69503.879500972151</v>
      </c>
      <c r="H72">
        <v>73842.141047558354</v>
      </c>
      <c r="I72">
        <v>67660.514517466276</v>
      </c>
      <c r="J72">
        <v>92202.100581742168</v>
      </c>
      <c r="K72">
        <v>55081.778574092015</v>
      </c>
      <c r="L72">
        <v>106281.10617227828</v>
      </c>
      <c r="M72">
        <v>149587.59592143088</v>
      </c>
      <c r="N72">
        <v>164964.29997636296</v>
      </c>
      <c r="O72">
        <v>140445.0590794282</v>
      </c>
      <c r="P72">
        <v>198958.22611875305</v>
      </c>
      <c r="Q72">
        <v>123790.7401715525</v>
      </c>
      <c r="R72">
        <v>239010.64891495617</v>
      </c>
      <c r="S72">
        <v>208849.65993690444</v>
      </c>
      <c r="T72">
        <v>228603.20810808273</v>
      </c>
      <c r="U72">
        <v>193879.80694355161</v>
      </c>
      <c r="V72">
        <v>277092.08424425696</v>
      </c>
      <c r="W72">
        <v>171182.85005934379</v>
      </c>
      <c r="X72">
        <v>331931.71630645444</v>
      </c>
      <c r="Y72">
        <v>479413.3326800958</v>
      </c>
      <c r="Z72">
        <v>520117.89931196411</v>
      </c>
      <c r="AA72">
        <v>436658.56939353392</v>
      </c>
      <c r="AB72">
        <v>629206.86891585402</v>
      </c>
      <c r="AC72">
        <v>387729.70098968782</v>
      </c>
      <c r="AD72">
        <v>755455.91900026298</v>
      </c>
      <c r="AE72">
        <v>699879.60079982097</v>
      </c>
      <c r="AF72">
        <v>754765.78393250669</v>
      </c>
      <c r="AG72">
        <v>632010.52718739444</v>
      </c>
      <c r="AH72">
        <v>900538.97366860998</v>
      </c>
      <c r="AI72">
        <v>571803.78625236556</v>
      </c>
      <c r="AJ72">
        <v>1102052.0236536134</v>
      </c>
      <c r="AK72">
        <v>1763427.9304602174</v>
      </c>
      <c r="AL72">
        <v>1853555.2137114801</v>
      </c>
      <c r="AM72">
        <v>1559876.0274306647</v>
      </c>
      <c r="AN72">
        <v>2137089.5584719176</v>
      </c>
      <c r="AO72">
        <v>1508779.643672931</v>
      </c>
      <c r="AP72">
        <v>2744229.1699218522</v>
      </c>
      <c r="AQ72">
        <v>7336606.2593874978</v>
      </c>
      <c r="AR72">
        <v>7520849.2144288449</v>
      </c>
      <c r="AS72">
        <v>6369979.3817157811</v>
      </c>
      <c r="AT72">
        <v>8242385.8251040047</v>
      </c>
      <c r="AU72">
        <v>6700425.9471637607</v>
      </c>
      <c r="AV72">
        <v>11173921.923376108</v>
      </c>
      <c r="AW72">
        <v>15550.729922972139</v>
      </c>
      <c r="AX72">
        <v>11212.468376385941</v>
      </c>
      <c r="AY72">
        <v>16078.076679192982</v>
      </c>
      <c r="AZ72">
        <v>16824.666441045134</v>
      </c>
      <c r="BA72">
        <v>8080.1157547347366</v>
      </c>
      <c r="BB72">
        <v>16892.979508592362</v>
      </c>
      <c r="BC72">
        <v>30631.716799810067</v>
      </c>
      <c r="BD72">
        <v>28923.194127039838</v>
      </c>
      <c r="BE72">
        <v>30916.432989318673</v>
      </c>
      <c r="BF72">
        <v>38463.956555020384</v>
      </c>
      <c r="BG72">
        <v>21335.414608064581</v>
      </c>
      <c r="BH72">
        <v>41873.30883215522</v>
      </c>
      <c r="BI72">
        <v>49482.950395857471</v>
      </c>
      <c r="BJ72">
        <v>51061.601315357198</v>
      </c>
      <c r="BK72">
        <v>49464.378376975787</v>
      </c>
      <c r="BL72">
        <v>65513.069197489443</v>
      </c>
      <c r="BM72">
        <v>37904.538174726884</v>
      </c>
      <c r="BN72">
        <v>73098.72048660877</v>
      </c>
    </row>
    <row r="73" spans="1:66" x14ac:dyDescent="0.2">
      <c r="A73">
        <v>1984</v>
      </c>
      <c r="B73">
        <v>45361.818250210134</v>
      </c>
      <c r="C73">
        <v>44205.658616074477</v>
      </c>
      <c r="D73">
        <v>57665.300330302292</v>
      </c>
      <c r="E73">
        <v>34043.225080465716</v>
      </c>
      <c r="F73">
        <v>65648.964581315886</v>
      </c>
      <c r="G73">
        <v>74459.483174182969</v>
      </c>
      <c r="H73">
        <v>78906.495579130671</v>
      </c>
      <c r="I73">
        <v>71826.691162496398</v>
      </c>
      <c r="J73">
        <v>97375.582073357946</v>
      </c>
      <c r="K73">
        <v>59702.870613803207</v>
      </c>
      <c r="L73">
        <v>113647.3149157843</v>
      </c>
      <c r="M73">
        <v>165131.92639755717</v>
      </c>
      <c r="N73">
        <v>179605.12615970155</v>
      </c>
      <c r="O73">
        <v>154886.80011164708</v>
      </c>
      <c r="P73">
        <v>213957.38712230319</v>
      </c>
      <c r="Q73">
        <v>139134.06881869663</v>
      </c>
      <c r="R73">
        <v>262202.04004269972</v>
      </c>
      <c r="S73">
        <v>233109.23863899408</v>
      </c>
      <c r="T73">
        <v>251928.7838529342</v>
      </c>
      <c r="U73">
        <v>218074.95466159066</v>
      </c>
      <c r="V73">
        <v>301913.3328782582</v>
      </c>
      <c r="W73">
        <v>195414.62580775944</v>
      </c>
      <c r="X73">
        <v>368807.70688636327</v>
      </c>
      <c r="Y73">
        <v>540117.73285153217</v>
      </c>
      <c r="Z73">
        <v>582257.95985357475</v>
      </c>
      <c r="AA73">
        <v>512867.17418804963</v>
      </c>
      <c r="AB73">
        <v>700042.90390375978</v>
      </c>
      <c r="AC73">
        <v>446808.02560017304</v>
      </c>
      <c r="AD73">
        <v>849187.88890434045</v>
      </c>
      <c r="AE73">
        <v>793912.85151732038</v>
      </c>
      <c r="AF73">
        <v>849924.93166970776</v>
      </c>
      <c r="AG73">
        <v>756564.69190613902</v>
      </c>
      <c r="AH73">
        <v>1017010.9931082012</v>
      </c>
      <c r="AI73">
        <v>656347.24247515656</v>
      </c>
      <c r="AJ73">
        <v>1244412.0085122604</v>
      </c>
      <c r="AK73">
        <v>2024217.1950474544</v>
      </c>
      <c r="AL73">
        <v>2120794.5194303999</v>
      </c>
      <c r="AM73">
        <v>1924599.1413775464</v>
      </c>
      <c r="AN73">
        <v>2498842.5501289335</v>
      </c>
      <c r="AO73">
        <v>1699988.3301533344</v>
      </c>
      <c r="AP73">
        <v>3184031.6143620163</v>
      </c>
      <c r="AQ73">
        <v>8281289.5595579045</v>
      </c>
      <c r="AR73">
        <v>8511685.8370579518</v>
      </c>
      <c r="AS73">
        <v>7763808.6758198263</v>
      </c>
      <c r="AT73">
        <v>9650803.8872344624</v>
      </c>
      <c r="AU73">
        <v>7217445.6815080615</v>
      </c>
      <c r="AV73">
        <v>12742593.151331674</v>
      </c>
      <c r="AW73">
        <v>16264.153326237292</v>
      </c>
      <c r="AX73">
        <v>11817.140921289587</v>
      </c>
      <c r="AY73">
        <v>16584.626069652561</v>
      </c>
      <c r="AZ73">
        <v>17955.018587246632</v>
      </c>
      <c r="BA73">
        <v>8383.579547128229</v>
      </c>
      <c r="BB73">
        <v>17650.614246847465</v>
      </c>
      <c r="BC73">
        <v>32054.02845606046</v>
      </c>
      <c r="BD73">
        <v>30445.895149155531</v>
      </c>
      <c r="BE73">
        <v>31907.754005455296</v>
      </c>
      <c r="BF73">
        <v>40299.512908968856</v>
      </c>
      <c r="BG73">
        <v>22366.464665106723</v>
      </c>
      <c r="BH73">
        <v>43809.733974495444</v>
      </c>
      <c r="BI73">
        <v>51791.37236833942</v>
      </c>
      <c r="BJ73">
        <v>53731.837933987961</v>
      </c>
      <c r="BK73">
        <v>51061.663925208719</v>
      </c>
      <c r="BL73">
        <v>68230.130811121635</v>
      </c>
      <c r="BM73">
        <v>39845.071062579838</v>
      </c>
      <c r="BN73">
        <v>76508.633634055441</v>
      </c>
    </row>
    <row r="74" spans="1:66" x14ac:dyDescent="0.2">
      <c r="A74">
        <v>1985</v>
      </c>
      <c r="B74">
        <v>46143.096977301655</v>
      </c>
      <c r="C74">
        <v>44869.774823933301</v>
      </c>
      <c r="D74">
        <v>58592.741724359985</v>
      </c>
      <c r="E74">
        <v>34772.495894312146</v>
      </c>
      <c r="F74">
        <v>66485.555028944102</v>
      </c>
      <c r="G74">
        <v>75862.532303732922</v>
      </c>
      <c r="H74">
        <v>80372.390578785737</v>
      </c>
      <c r="I74">
        <v>73034.638166503035</v>
      </c>
      <c r="J74">
        <v>98978.843215514149</v>
      </c>
      <c r="K74">
        <v>61148.477925295476</v>
      </c>
      <c r="L74">
        <v>115283.46159592479</v>
      </c>
      <c r="M74">
        <v>168411.36200294111</v>
      </c>
      <c r="N74">
        <v>183096.94170517931</v>
      </c>
      <c r="O74">
        <v>157679.88514202659</v>
      </c>
      <c r="P74">
        <v>217848.86463610586</v>
      </c>
      <c r="Q74">
        <v>142354.60365667674</v>
      </c>
      <c r="R74">
        <v>266491.23702533188</v>
      </c>
      <c r="S74">
        <v>237672.55977288951</v>
      </c>
      <c r="T74">
        <v>257058.37923635001</v>
      </c>
      <c r="U74">
        <v>221548.56765480683</v>
      </c>
      <c r="V74">
        <v>306813.62231657177</v>
      </c>
      <c r="W74">
        <v>200355.14486490036</v>
      </c>
      <c r="X74">
        <v>374915.17140009278</v>
      </c>
      <c r="Y74">
        <v>557594.06908807892</v>
      </c>
      <c r="Z74">
        <v>599126.92852535425</v>
      </c>
      <c r="AA74">
        <v>520492.98348415911</v>
      </c>
      <c r="AB74">
        <v>708451.27962920524</v>
      </c>
      <c r="AC74">
        <v>468600.19047090708</v>
      </c>
      <c r="AD74">
        <v>871215.76191180153</v>
      </c>
      <c r="AE74">
        <v>825019.94841197901</v>
      </c>
      <c r="AF74">
        <v>880128.01911422168</v>
      </c>
      <c r="AG74">
        <v>767895.17611431074</v>
      </c>
      <c r="AH74">
        <v>1024255.0456161394</v>
      </c>
      <c r="AI74">
        <v>702935.23496206652</v>
      </c>
      <c r="AJ74">
        <v>1283920.611164314</v>
      </c>
      <c r="AK74">
        <v>2105000.2104807673</v>
      </c>
      <c r="AL74">
        <v>2223735.435893056</v>
      </c>
      <c r="AM74">
        <v>1924511.4938562182</v>
      </c>
      <c r="AN74">
        <v>2471507.6483988436</v>
      </c>
      <c r="AO74">
        <v>1895661.1014050764</v>
      </c>
      <c r="AP74">
        <v>3249122.8861012436</v>
      </c>
      <c r="AQ74">
        <v>8588676.2780999541</v>
      </c>
      <c r="AR74">
        <v>8785978.1427055821</v>
      </c>
      <c r="AS74">
        <v>7868867.4177755965</v>
      </c>
      <c r="AT74">
        <v>9569163.8721483015</v>
      </c>
      <c r="AU74">
        <v>8070304.531509717</v>
      </c>
      <c r="AV74">
        <v>13859451.208093541</v>
      </c>
      <c r="AW74">
        <v>16423.661650870377</v>
      </c>
      <c r="AX74">
        <v>11913.803375817561</v>
      </c>
      <c r="AY74">
        <v>16704.911481363572</v>
      </c>
      <c r="AZ74">
        <v>18206.640233205828</v>
      </c>
      <c r="BA74">
        <v>8396.5138633288134</v>
      </c>
      <c r="BB74">
        <v>17687.648461963428</v>
      </c>
      <c r="BC74">
        <v>32557.734196675046</v>
      </c>
      <c r="BD74">
        <v>30926.003118648579</v>
      </c>
      <c r="BE74">
        <v>32335.318121922941</v>
      </c>
      <c r="BF74">
        <v>40897.616956388221</v>
      </c>
      <c r="BG74">
        <v>22818.928365160518</v>
      </c>
      <c r="BH74">
        <v>44262.701473789901</v>
      </c>
      <c r="BI74">
        <v>52725.324878930893</v>
      </c>
      <c r="BJ74">
        <v>54691.252797187357</v>
      </c>
      <c r="BK74">
        <v>51873.326422622158</v>
      </c>
      <c r="BL74">
        <v>69261.337860366199</v>
      </c>
      <c r="BM74">
        <v>40846.946492450152</v>
      </c>
      <c r="BN74">
        <v>77481.517738572991</v>
      </c>
    </row>
    <row r="75" spans="1:66" x14ac:dyDescent="0.2">
      <c r="A75">
        <v>1986</v>
      </c>
      <c r="B75">
        <v>46552.473209978154</v>
      </c>
      <c r="C75">
        <v>45538.927933213388</v>
      </c>
      <c r="D75">
        <v>59308.472324865739</v>
      </c>
      <c r="E75">
        <v>35004.650224456585</v>
      </c>
      <c r="F75">
        <v>66563.679921647927</v>
      </c>
      <c r="G75">
        <v>76699.801914211974</v>
      </c>
      <c r="H75">
        <v>81115.978434024277</v>
      </c>
      <c r="I75">
        <v>74425.018781459279</v>
      </c>
      <c r="J75">
        <v>100403.03364776965</v>
      </c>
      <c r="K75">
        <v>61566.359290142784</v>
      </c>
      <c r="L75">
        <v>115782.51728007523</v>
      </c>
      <c r="M75">
        <v>168521.30731699141</v>
      </c>
      <c r="N75">
        <v>183722.67092040661</v>
      </c>
      <c r="O75">
        <v>159825.23390528871</v>
      </c>
      <c r="P75">
        <v>221156.9329296521</v>
      </c>
      <c r="Q75">
        <v>140412.78361254529</v>
      </c>
      <c r="R75">
        <v>266038.25660875771</v>
      </c>
      <c r="S75">
        <v>236591.98396446111</v>
      </c>
      <c r="T75">
        <v>256526.60236641637</v>
      </c>
      <c r="U75">
        <v>223796.87302722444</v>
      </c>
      <c r="V75">
        <v>310053.04441360233</v>
      </c>
      <c r="W75">
        <v>195280.20247691873</v>
      </c>
      <c r="X75">
        <v>372042.29963864927</v>
      </c>
      <c r="Y75">
        <v>545015.03957427526</v>
      </c>
      <c r="Z75">
        <v>588562.31698515767</v>
      </c>
      <c r="AA75">
        <v>519945.3886966022</v>
      </c>
      <c r="AB75">
        <v>711179.74450710707</v>
      </c>
      <c r="AC75">
        <v>446292.69482011267</v>
      </c>
      <c r="AD75">
        <v>852035.77448902198</v>
      </c>
      <c r="AE75">
        <v>795823.24910093611</v>
      </c>
      <c r="AF75">
        <v>857738.73970341706</v>
      </c>
      <c r="AG75">
        <v>761310.64422236802</v>
      </c>
      <c r="AH75">
        <v>1022060.8237993815</v>
      </c>
      <c r="AI75">
        <v>655267.78701873962</v>
      </c>
      <c r="AJ75">
        <v>1237763.4056007913</v>
      </c>
      <c r="AK75">
        <v>1995745.6276237487</v>
      </c>
      <c r="AL75">
        <v>2085046.4157893038</v>
      </c>
      <c r="AM75">
        <v>1890281.0693283258</v>
      </c>
      <c r="AN75">
        <v>2437356.5550721711</v>
      </c>
      <c r="AO75">
        <v>1738779.4175464346</v>
      </c>
      <c r="AP75">
        <v>3067725.3104786379</v>
      </c>
      <c r="AQ75">
        <v>7967486.4344338756</v>
      </c>
      <c r="AR75">
        <v>8236729.3469463475</v>
      </c>
      <c r="AS75">
        <v>7470542.111330688</v>
      </c>
      <c r="AT75">
        <v>9275541.2070060167</v>
      </c>
      <c r="AU75">
        <v>7038835.2824232215</v>
      </c>
      <c r="AV75">
        <v>12173357.664173543</v>
      </c>
      <c r="AW75">
        <v>16405.144505744334</v>
      </c>
      <c r="AX75">
        <v>11988.967985932033</v>
      </c>
      <c r="AY75">
        <v>16652.837084967494</v>
      </c>
      <c r="AZ75">
        <v>18213.91100196182</v>
      </c>
      <c r="BA75">
        <v>8442.9411587703871</v>
      </c>
      <c r="BB75">
        <v>17344.842563220634</v>
      </c>
      <c r="BC75">
        <v>33000.380531421128</v>
      </c>
      <c r="BD75">
        <v>31311.340131041659</v>
      </c>
      <c r="BE75">
        <v>32840.449491871695</v>
      </c>
      <c r="BF75">
        <v>41325.310035445022</v>
      </c>
      <c r="BG75">
        <v>23292.635403557844</v>
      </c>
      <c r="BH75">
        <v>44399.838067524615</v>
      </c>
      <c r="BI75">
        <v>53744.425563517121</v>
      </c>
      <c r="BJ75">
        <v>55464.305312428696</v>
      </c>
      <c r="BK75">
        <v>53074.965000501936</v>
      </c>
      <c r="BL75">
        <v>70214.558827299014</v>
      </c>
      <c r="BM75">
        <v>41854.753209542163</v>
      </c>
      <c r="BN75">
        <v>78218.582447904584</v>
      </c>
    </row>
    <row r="76" spans="1:66" x14ac:dyDescent="0.2">
      <c r="A76">
        <v>1987</v>
      </c>
      <c r="B76">
        <v>47961.002569495133</v>
      </c>
      <c r="C76">
        <v>47807.39627968039</v>
      </c>
      <c r="D76">
        <v>60991.517998382165</v>
      </c>
      <c r="E76">
        <v>35993.612453999747</v>
      </c>
      <c r="F76">
        <v>68045.744077510928</v>
      </c>
      <c r="G76">
        <v>79296.357692256817</v>
      </c>
      <c r="H76">
        <v>83533.549227403739</v>
      </c>
      <c r="I76">
        <v>78377.372007209153</v>
      </c>
      <c r="J76">
        <v>103814.84299735021</v>
      </c>
      <c r="K76">
        <v>63047.721235045123</v>
      </c>
      <c r="L76">
        <v>118667.87309547314</v>
      </c>
      <c r="M76">
        <v>178100.23396268653</v>
      </c>
      <c r="N76">
        <v>193277.03582489202</v>
      </c>
      <c r="O76">
        <v>172735.4705669409</v>
      </c>
      <c r="P76">
        <v>236218.59483653403</v>
      </c>
      <c r="Q76">
        <v>144265.0981953736</v>
      </c>
      <c r="R76">
        <v>279339.69680103549</v>
      </c>
      <c r="S76">
        <v>254599.32084754109</v>
      </c>
      <c r="T76">
        <v>274890.47729914665</v>
      </c>
      <c r="U76">
        <v>246748.30033929291</v>
      </c>
      <c r="V76">
        <v>339977.32941346528</v>
      </c>
      <c r="W76">
        <v>202201.04567074843</v>
      </c>
      <c r="X76">
        <v>397081.89687290933</v>
      </c>
      <c r="Y76">
        <v>615825.26642528921</v>
      </c>
      <c r="Z76">
        <v>664097.6069920325</v>
      </c>
      <c r="AA76">
        <v>601009.62530917046</v>
      </c>
      <c r="AB76">
        <v>827587.29531688988</v>
      </c>
      <c r="AC76">
        <v>476024.09209053387</v>
      </c>
      <c r="AD76">
        <v>955728.84373574657</v>
      </c>
      <c r="AE76">
        <v>913536.84836732666</v>
      </c>
      <c r="AF76">
        <v>982878.7975799907</v>
      </c>
      <c r="AG76">
        <v>893621.98783014959</v>
      </c>
      <c r="AH76">
        <v>1220098.8507924483</v>
      </c>
      <c r="AI76">
        <v>706411.08594457083</v>
      </c>
      <c r="AJ76">
        <v>1416011.4929695188</v>
      </c>
      <c r="AK76">
        <v>2352305.9851464545</v>
      </c>
      <c r="AL76">
        <v>2505329.6156264953</v>
      </c>
      <c r="AM76">
        <v>2279941.5146503276</v>
      </c>
      <c r="AN76">
        <v>3065698.3913251343</v>
      </c>
      <c r="AO76">
        <v>1848320.3155473657</v>
      </c>
      <c r="AP76">
        <v>3634501.2160550775</v>
      </c>
      <c r="AQ76">
        <v>9908547.4512286987</v>
      </c>
      <c r="AR76">
        <v>10259364.253723733</v>
      </c>
      <c r="AS76">
        <v>9439167.7572945878</v>
      </c>
      <c r="AT76">
        <v>12242072.139253397</v>
      </c>
      <c r="AU76">
        <v>8055300.7350646202</v>
      </c>
      <c r="AV76">
        <v>15041448.977151278</v>
      </c>
      <c r="AW76">
        <v>16625.647446733445</v>
      </c>
      <c r="AX76">
        <v>12388.455911586529</v>
      </c>
      <c r="AY76">
        <v>17237.420552151634</v>
      </c>
      <c r="AZ76">
        <v>18168.192999414125</v>
      </c>
      <c r="BA76">
        <v>8939.5036729543717</v>
      </c>
      <c r="BB76">
        <v>17423.615059548705</v>
      </c>
      <c r="BC76">
        <v>33501.087970251647</v>
      </c>
      <c r="BD76">
        <v>31814.776652228811</v>
      </c>
      <c r="BE76">
        <v>33926.499136651437</v>
      </c>
      <c r="BF76">
        <v>41521.842794143056</v>
      </c>
      <c r="BG76">
        <v>23963.447371624872</v>
      </c>
      <c r="BH76">
        <v>44568.638219341534</v>
      </c>
      <c r="BI76">
        <v>54595.388624649408</v>
      </c>
      <c r="BJ76">
        <v>56097.677578031675</v>
      </c>
      <c r="BK76">
        <v>54787.84736727619</v>
      </c>
      <c r="BL76">
        <v>70713.905037554228</v>
      </c>
      <c r="BM76">
        <v>42743.376994962993</v>
      </c>
      <c r="BN76">
        <v>78499.917169082546</v>
      </c>
    </row>
    <row r="77" spans="1:66" x14ac:dyDescent="0.2">
      <c r="A77">
        <v>1988</v>
      </c>
      <c r="B77">
        <v>49976.556642880489</v>
      </c>
      <c r="C77">
        <v>50136.250479884155</v>
      </c>
      <c r="D77">
        <v>63694.637080752567</v>
      </c>
      <c r="E77">
        <v>37291.29529922967</v>
      </c>
      <c r="F77">
        <v>70720.545963268145</v>
      </c>
      <c r="G77">
        <v>83117.161392758164</v>
      </c>
      <c r="H77">
        <v>87272.38586421161</v>
      </c>
      <c r="I77">
        <v>82708.184898148655</v>
      </c>
      <c r="J77">
        <v>108884.77194878427</v>
      </c>
      <c r="K77">
        <v>65454.091552139042</v>
      </c>
      <c r="L77">
        <v>123817.81103821924</v>
      </c>
      <c r="M77">
        <v>194034.78211511299</v>
      </c>
      <c r="N77">
        <v>208925.84376161682</v>
      </c>
      <c r="O77">
        <v>190796.83175692393</v>
      </c>
      <c r="P77">
        <v>259393.47800884568</v>
      </c>
      <c r="Q77">
        <v>153044.32173849983</v>
      </c>
      <c r="R77">
        <v>302149.08399752824</v>
      </c>
      <c r="S77">
        <v>283785.94586948468</v>
      </c>
      <c r="T77">
        <v>304315.06323636329</v>
      </c>
      <c r="U77">
        <v>279596.5598999834</v>
      </c>
      <c r="V77">
        <v>382691.56432367623</v>
      </c>
      <c r="W77">
        <v>217757.77818077549</v>
      </c>
      <c r="X77">
        <v>439537.30894253467</v>
      </c>
      <c r="Y77">
        <v>730929.60429615178</v>
      </c>
      <c r="Z77">
        <v>781394.56773135171</v>
      </c>
      <c r="AA77">
        <v>729088.22747613443</v>
      </c>
      <c r="AB77">
        <v>995094.5931578828</v>
      </c>
      <c r="AC77">
        <v>541719.21788499504</v>
      </c>
      <c r="AD77">
        <v>1125489.2777005848</v>
      </c>
      <c r="AE77">
        <v>1117577.7578743789</v>
      </c>
      <c r="AF77">
        <v>1194452.6992300036</v>
      </c>
      <c r="AG77">
        <v>1116975.8264456301</v>
      </c>
      <c r="AH77">
        <v>1510106.2943546143</v>
      </c>
      <c r="AI77">
        <v>825970.60715561861</v>
      </c>
      <c r="AJ77">
        <v>1719847.0942406128</v>
      </c>
      <c r="AK77">
        <v>3008018.7375453459</v>
      </c>
      <c r="AL77">
        <v>3184227.8066768995</v>
      </c>
      <c r="AM77">
        <v>2991806.0690332856</v>
      </c>
      <c r="AN77">
        <v>3943890.4373119138</v>
      </c>
      <c r="AO77">
        <v>2289389.7689976082</v>
      </c>
      <c r="AP77">
        <v>4619976.1140655922</v>
      </c>
      <c r="AQ77">
        <v>12383983.893852782</v>
      </c>
      <c r="AR77">
        <v>12909279.088228127</v>
      </c>
      <c r="AS77">
        <v>12181506.211189132</v>
      </c>
      <c r="AT77">
        <v>15443933.059046604</v>
      </c>
      <c r="AU77">
        <v>9983685.2745547164</v>
      </c>
      <c r="AV77">
        <v>18907271.228714753</v>
      </c>
      <c r="AW77">
        <v>16835.951893002821</v>
      </c>
      <c r="AX77">
        <v>12680.727421549376</v>
      </c>
      <c r="AY77">
        <v>17564.316061619658</v>
      </c>
      <c r="AZ77">
        <v>18504.502212720879</v>
      </c>
      <c r="BA77">
        <v>9128.4990463203048</v>
      </c>
      <c r="BB77">
        <v>17623.28088831704</v>
      </c>
      <c r="BC77">
        <v>33970.087145965765</v>
      </c>
      <c r="BD77">
        <v>32315.524740798675</v>
      </c>
      <c r="BE77">
        <v>34507.297004657506</v>
      </c>
      <c r="BF77">
        <v>41950.321422075547</v>
      </c>
      <c r="BG77">
        <v>24429.847917088537</v>
      </c>
      <c r="BH77">
        <v>45006.263959461467</v>
      </c>
      <c r="BI77">
        <v>55387.756212169457</v>
      </c>
      <c r="BJ77">
        <v>56859.021389860296</v>
      </c>
      <c r="BK77">
        <v>55686.023183454832</v>
      </c>
      <c r="BL77">
        <v>71257.595433768904</v>
      </c>
      <c r="BM77">
        <v>43556.534005548841</v>
      </c>
      <c r="BN77">
        <v>79234.992798391992</v>
      </c>
    </row>
    <row r="78" spans="1:66" x14ac:dyDescent="0.2">
      <c r="A78">
        <v>1989</v>
      </c>
      <c r="B78">
        <v>50578.94899242359</v>
      </c>
      <c r="C78">
        <v>50668.714404073304</v>
      </c>
      <c r="D78">
        <v>63878.317580010931</v>
      </c>
      <c r="E78">
        <v>38357.993100808286</v>
      </c>
      <c r="F78">
        <v>71240.160880267984</v>
      </c>
      <c r="G78">
        <v>84027.239247447083</v>
      </c>
      <c r="H78">
        <v>88114.051328999791</v>
      </c>
      <c r="I78">
        <v>83475.337792380451</v>
      </c>
      <c r="J78">
        <v>109019.5767079332</v>
      </c>
      <c r="K78">
        <v>67176.791419211149</v>
      </c>
      <c r="L78">
        <v>124514.76708252323</v>
      </c>
      <c r="M78">
        <v>194322.77283827023</v>
      </c>
      <c r="N78">
        <v>209686.14559785411</v>
      </c>
      <c r="O78">
        <v>190087.60571626647</v>
      </c>
      <c r="P78">
        <v>257745.46457241254</v>
      </c>
      <c r="Q78">
        <v>156674.31167298471</v>
      </c>
      <c r="R78">
        <v>301710.57483599964</v>
      </c>
      <c r="S78">
        <v>282494.52026689803</v>
      </c>
      <c r="T78">
        <v>303818.32097580173</v>
      </c>
      <c r="U78">
        <v>276265.5773955498</v>
      </c>
      <c r="V78">
        <v>377798.16617317963</v>
      </c>
      <c r="W78">
        <v>222813.67643216733</v>
      </c>
      <c r="X78">
        <v>436014.65942712105</v>
      </c>
      <c r="Y78">
        <v>717696.38366029668</v>
      </c>
      <c r="Z78">
        <v>767184.7774862689</v>
      </c>
      <c r="AA78">
        <v>708378.58763534867</v>
      </c>
      <c r="AB78">
        <v>961961.21007234836</v>
      </c>
      <c r="AC78">
        <v>548679.36896699644</v>
      </c>
      <c r="AD78">
        <v>1099930.9289937767</v>
      </c>
      <c r="AE78">
        <v>1085800.0919637845</v>
      </c>
      <c r="AF78">
        <v>1157741.2916627426</v>
      </c>
      <c r="AG78">
        <v>1075579.6403252047</v>
      </c>
      <c r="AH78">
        <v>1448392.4097727763</v>
      </c>
      <c r="AI78">
        <v>827865.12577718287</v>
      </c>
      <c r="AJ78">
        <v>1664621.6793430154</v>
      </c>
      <c r="AK78">
        <v>2855829.7472316627</v>
      </c>
      <c r="AL78">
        <v>3015238.6620598375</v>
      </c>
      <c r="AM78">
        <v>2814906.8920748509</v>
      </c>
      <c r="AN78">
        <v>3701656.2505253712</v>
      </c>
      <c r="AO78">
        <v>2215545.1155520924</v>
      </c>
      <c r="AP78">
        <v>4398031.5344705703</v>
      </c>
      <c r="AQ78">
        <v>11792710.594281092</v>
      </c>
      <c r="AR78">
        <v>12187291.108425222</v>
      </c>
      <c r="AS78">
        <v>11532234.358635286</v>
      </c>
      <c r="AT78">
        <v>14569077.830329873</v>
      </c>
      <c r="AU78">
        <v>9532369.1332018804</v>
      </c>
      <c r="AV78">
        <v>17834987.171794958</v>
      </c>
      <c r="AW78">
        <v>17130.658737400085</v>
      </c>
      <c r="AX78">
        <v>13043.846655847383</v>
      </c>
      <c r="AY78">
        <v>17862.091015766146</v>
      </c>
      <c r="AZ78">
        <v>18737.058452088648</v>
      </c>
      <c r="BA78">
        <v>9539.1947824054132</v>
      </c>
      <c r="BB78">
        <v>17965.554678012759</v>
      </c>
      <c r="BC78">
        <v>34607.413009551739</v>
      </c>
      <c r="BD78">
        <v>32900.371591820192</v>
      </c>
      <c r="BE78">
        <v>35177.726480496276</v>
      </c>
      <c r="BF78">
        <v>42337.523469744083</v>
      </c>
      <c r="BG78">
        <v>25211.73548167757</v>
      </c>
      <c r="BH78">
        <v>45632.337107408915</v>
      </c>
      <c r="BI78">
        <v>56453.355849741289</v>
      </c>
      <c r="BJ78">
        <v>57721.027761786194</v>
      </c>
      <c r="BK78">
        <v>56822.270811408947</v>
      </c>
      <c r="BL78">
        <v>71838.104741813368</v>
      </c>
      <c r="BM78">
        <v>44802.411355767763</v>
      </c>
      <c r="BN78">
        <v>80215.815144154112</v>
      </c>
    </row>
    <row r="79" spans="1:66" x14ac:dyDescent="0.2">
      <c r="A79">
        <v>1990</v>
      </c>
      <c r="B79">
        <v>50534.218475478607</v>
      </c>
      <c r="C79">
        <v>50677.203538537877</v>
      </c>
      <c r="D79">
        <v>63760.908424470283</v>
      </c>
      <c r="E79">
        <v>38357.810259119367</v>
      </c>
      <c r="F79">
        <v>70967.370942939786</v>
      </c>
      <c r="G79">
        <v>84081.525551615385</v>
      </c>
      <c r="H79">
        <v>88068.975565410597</v>
      </c>
      <c r="I79">
        <v>83695.213325310717</v>
      </c>
      <c r="J79">
        <v>109097.68645100854</v>
      </c>
      <c r="K79">
        <v>67098.005265038359</v>
      </c>
      <c r="L79">
        <v>124258.04937812424</v>
      </c>
      <c r="M79">
        <v>194135.5128029933</v>
      </c>
      <c r="N79">
        <v>209204.25707527032</v>
      </c>
      <c r="O79">
        <v>191039.25526730539</v>
      </c>
      <c r="P79">
        <v>258902.02159932491</v>
      </c>
      <c r="Q79">
        <v>154733.57904217884</v>
      </c>
      <c r="R79">
        <v>301176.61941562232</v>
      </c>
      <c r="S79">
        <v>282164.62959129293</v>
      </c>
      <c r="T79">
        <v>303320.59497855313</v>
      </c>
      <c r="U79">
        <v>278122.62057782733</v>
      </c>
      <c r="V79">
        <v>380928.00545699662</v>
      </c>
      <c r="W79">
        <v>218994.09856724774</v>
      </c>
      <c r="X79">
        <v>435067.82498705678</v>
      </c>
      <c r="Y79">
        <v>719451.45396534703</v>
      </c>
      <c r="Z79">
        <v>770434.19738912245</v>
      </c>
      <c r="AA79">
        <v>718617.25144436467</v>
      </c>
      <c r="AB79">
        <v>979476.48270374071</v>
      </c>
      <c r="AC79">
        <v>535675.74499209702</v>
      </c>
      <c r="AD79">
        <v>1098374.2795947879</v>
      </c>
      <c r="AE79">
        <v>1088106.8135980463</v>
      </c>
      <c r="AF79">
        <v>1164633.2258709867</v>
      </c>
      <c r="AG79">
        <v>1089698.0109869437</v>
      </c>
      <c r="AH79">
        <v>1471081.3132544793</v>
      </c>
      <c r="AI79">
        <v>809710.90075379563</v>
      </c>
      <c r="AJ79">
        <v>1664327.2290588764</v>
      </c>
      <c r="AK79">
        <v>2841646.8447199836</v>
      </c>
      <c r="AL79">
        <v>3012519.7399511533</v>
      </c>
      <c r="AM79">
        <v>2841405.4786187857</v>
      </c>
      <c r="AN79">
        <v>3730376.043647984</v>
      </c>
      <c r="AO79">
        <v>2157903.9842360243</v>
      </c>
      <c r="AP79">
        <v>4334855.5153452866</v>
      </c>
      <c r="AQ79">
        <v>11666024.822935982</v>
      </c>
      <c r="AR79">
        <v>12110672.855303794</v>
      </c>
      <c r="AS79">
        <v>11589763.405848024</v>
      </c>
      <c r="AT79">
        <v>14695157.19402349</v>
      </c>
      <c r="AU79">
        <v>9208370.1855425313</v>
      </c>
      <c r="AV79">
        <v>17532912.147302281</v>
      </c>
      <c r="AW79">
        <v>16986.911399341821</v>
      </c>
      <c r="AX79">
        <v>12999.461385546623</v>
      </c>
      <c r="AY79">
        <v>17659.19375176504</v>
      </c>
      <c r="AZ79">
        <v>18424.130397932026</v>
      </c>
      <c r="BA79">
        <v>9617.6152532003671</v>
      </c>
      <c r="BB79">
        <v>17676.692507755335</v>
      </c>
      <c r="BC79">
        <v>34578.519105754749</v>
      </c>
      <c r="BD79">
        <v>32904.214186612859</v>
      </c>
      <c r="BE79">
        <v>35081.420013119256</v>
      </c>
      <c r="BF79">
        <v>42078.562516153092</v>
      </c>
      <c r="BG79">
        <v>25427.169283223873</v>
      </c>
      <c r="BH79">
        <v>45388.565557086164</v>
      </c>
      <c r="BI79">
        <v>56568.02873877091</v>
      </c>
      <c r="BJ79">
        <v>57785.155187945653</v>
      </c>
      <c r="BK79">
        <v>56859.202839812016</v>
      </c>
      <c r="BL79">
        <v>71646.602663929429</v>
      </c>
      <c r="BM79">
        <v>45189.111820753256</v>
      </c>
      <c r="BN79">
        <v>80028.406868749691</v>
      </c>
    </row>
    <row r="80" spans="1:66" x14ac:dyDescent="0.2">
      <c r="A80">
        <v>1991</v>
      </c>
      <c r="B80">
        <v>49499.867153150662</v>
      </c>
      <c r="C80">
        <v>49554.87149072608</v>
      </c>
      <c r="D80">
        <v>61782.119466439464</v>
      </c>
      <c r="E80">
        <v>38183.114064025271</v>
      </c>
      <c r="F80">
        <v>69299.507849278336</v>
      </c>
      <c r="G80">
        <v>82565.512023753938</v>
      </c>
      <c r="H80">
        <v>86307.974807234466</v>
      </c>
      <c r="I80">
        <v>82136.273451693924</v>
      </c>
      <c r="J80">
        <v>106059.36596807564</v>
      </c>
      <c r="K80">
        <v>66757.443846978771</v>
      </c>
      <c r="L80">
        <v>121535.97573008432</v>
      </c>
      <c r="M80">
        <v>189257.06138836654</v>
      </c>
      <c r="N80">
        <v>203744.84307202027</v>
      </c>
      <c r="O80">
        <v>185928.97863224993</v>
      </c>
      <c r="P80">
        <v>250459.23030985374</v>
      </c>
      <c r="Q80">
        <v>152535.54844698033</v>
      </c>
      <c r="R80">
        <v>293226.57773196755</v>
      </c>
      <c r="S80">
        <v>272663.18994528498</v>
      </c>
      <c r="T80">
        <v>293379.07643315231</v>
      </c>
      <c r="U80">
        <v>267896.35358126118</v>
      </c>
      <c r="V80">
        <v>365571.44016759773</v>
      </c>
      <c r="W80">
        <v>214629.21607578159</v>
      </c>
      <c r="X80">
        <v>420318.34702378517</v>
      </c>
      <c r="Y80">
        <v>669644.6678530291</v>
      </c>
      <c r="Z80">
        <v>720507.73028364661</v>
      </c>
      <c r="AA80">
        <v>663406.96857501683</v>
      </c>
      <c r="AB80">
        <v>901083.75975187169</v>
      </c>
      <c r="AC80">
        <v>510033.98961366742</v>
      </c>
      <c r="AD80">
        <v>1027074.6089995073</v>
      </c>
      <c r="AE80">
        <v>997502.49377277121</v>
      </c>
      <c r="AF80">
        <v>1069890.6549326729</v>
      </c>
      <c r="AG80">
        <v>989284.09399613622</v>
      </c>
      <c r="AH80">
        <v>1331254.9631485587</v>
      </c>
      <c r="AI80">
        <v>762482.92596956412</v>
      </c>
      <c r="AJ80">
        <v>1528237.8024193516</v>
      </c>
      <c r="AK80">
        <v>2553232.500681852</v>
      </c>
      <c r="AL80">
        <v>2704897.6526841763</v>
      </c>
      <c r="AM80">
        <v>2522157.4830265208</v>
      </c>
      <c r="AN80">
        <v>3313127.9929493815</v>
      </c>
      <c r="AO80">
        <v>1986465.3290942113</v>
      </c>
      <c r="AP80">
        <v>3901952.5864100172</v>
      </c>
      <c r="AQ80">
        <v>10372409.531793052</v>
      </c>
      <c r="AR80">
        <v>10745367.766537562</v>
      </c>
      <c r="AS80">
        <v>10195843.722506665</v>
      </c>
      <c r="AT80">
        <v>12871918.559378533</v>
      </c>
      <c r="AU80">
        <v>8351912.4088529898</v>
      </c>
      <c r="AV80">
        <v>15566988.155304365</v>
      </c>
      <c r="AW80">
        <v>16434.222282547384</v>
      </c>
      <c r="AX80">
        <v>12691.75949906686</v>
      </c>
      <c r="AY80">
        <v>16973.469529758233</v>
      </c>
      <c r="AZ80">
        <v>17504.872964803282</v>
      </c>
      <c r="BA80">
        <v>9608.7842810717775</v>
      </c>
      <c r="BB80">
        <v>17063.039968472349</v>
      </c>
      <c r="BC80">
        <v>33971.290015904458</v>
      </c>
      <c r="BD80">
        <v>32361.536495498483</v>
      </c>
      <c r="BE80">
        <v>34402.192919445646</v>
      </c>
      <c r="BF80">
        <v>40817.996039393423</v>
      </c>
      <c r="BG80">
        <v>25477.288021474709</v>
      </c>
      <c r="BH80">
        <v>44418.722306757307</v>
      </c>
      <c r="BI80">
        <v>55892.624682600777</v>
      </c>
      <c r="BJ80">
        <v>56948.757741037996</v>
      </c>
      <c r="BK80">
        <v>56188.097156554904</v>
      </c>
      <c r="BL80">
        <v>69959.399882631129</v>
      </c>
      <c r="BM80">
        <v>45312.917696978366</v>
      </c>
      <c r="BN80">
        <v>78613.325229613503</v>
      </c>
    </row>
    <row r="81" spans="1:66" x14ac:dyDescent="0.2">
      <c r="A81">
        <v>1992</v>
      </c>
      <c r="B81">
        <v>50457.558511453113</v>
      </c>
      <c r="C81">
        <v>50605.54064013248</v>
      </c>
      <c r="D81">
        <v>63066.932161501252</v>
      </c>
      <c r="E81">
        <v>38943.837165530822</v>
      </c>
      <c r="F81">
        <v>70283.042284369061</v>
      </c>
      <c r="G81">
        <v>84898.222871573118</v>
      </c>
      <c r="H81">
        <v>88494.615217797109</v>
      </c>
      <c r="I81">
        <v>84557.165200580581</v>
      </c>
      <c r="J81">
        <v>109163.78896076573</v>
      </c>
      <c r="K81">
        <v>68367.01409673212</v>
      </c>
      <c r="L81">
        <v>124084.56516795943</v>
      </c>
      <c r="M81">
        <v>198263.65208767459</v>
      </c>
      <c r="N81">
        <v>212849.25362773598</v>
      </c>
      <c r="O81">
        <v>195332.21761331061</v>
      </c>
      <c r="P81">
        <v>265803.92387024523</v>
      </c>
      <c r="Q81">
        <v>157152.05140758128</v>
      </c>
      <c r="R81">
        <v>305282.13288025802</v>
      </c>
      <c r="S81">
        <v>288991.50206283038</v>
      </c>
      <c r="T81">
        <v>309788.39810962969</v>
      </c>
      <c r="U81">
        <v>285525.86316685966</v>
      </c>
      <c r="V81">
        <v>393679.30702048203</v>
      </c>
      <c r="W81">
        <v>221338.74434312727</v>
      </c>
      <c r="X81">
        <v>442566.37215911789</v>
      </c>
      <c r="Y81">
        <v>730063.23126634862</v>
      </c>
      <c r="Z81">
        <v>783532.75776630978</v>
      </c>
      <c r="AA81">
        <v>732111.15916940884</v>
      </c>
      <c r="AB81">
        <v>1013615.7162516485</v>
      </c>
      <c r="AC81">
        <v>526223.07237783342</v>
      </c>
      <c r="AD81">
        <v>1114868.4707010947</v>
      </c>
      <c r="AE81">
        <v>1099173.2490407615</v>
      </c>
      <c r="AF81">
        <v>1180572.1949052641</v>
      </c>
      <c r="AG81">
        <v>1103096.9978218165</v>
      </c>
      <c r="AH81">
        <v>1524164.9417916907</v>
      </c>
      <c r="AI81">
        <v>786422.15679336945</v>
      </c>
      <c r="AJ81">
        <v>1682824.6566999275</v>
      </c>
      <c r="AK81">
        <v>2897779.4202516116</v>
      </c>
      <c r="AL81">
        <v>3084403.554882708</v>
      </c>
      <c r="AM81">
        <v>2890611.0572921825</v>
      </c>
      <c r="AN81">
        <v>3954630.008692089</v>
      </c>
      <c r="AO81">
        <v>2077728.4887675066</v>
      </c>
      <c r="AP81">
        <v>4392452.4059131695</v>
      </c>
      <c r="AQ81">
        <v>12084972.157939605</v>
      </c>
      <c r="AR81">
        <v>12651764.642526701</v>
      </c>
      <c r="AS81">
        <v>11954956.374768153</v>
      </c>
      <c r="AT81">
        <v>16133867.551636606</v>
      </c>
      <c r="AU81">
        <v>8788109.0923785511</v>
      </c>
      <c r="AV81">
        <v>18107288.153672624</v>
      </c>
      <c r="AW81">
        <v>16016.894151333105</v>
      </c>
      <c r="AX81">
        <v>12420.501805109112</v>
      </c>
      <c r="AY81">
        <v>16653.916079684368</v>
      </c>
      <c r="AZ81">
        <v>16970.075362236767</v>
      </c>
      <c r="BA81">
        <v>9520.6602343295381</v>
      </c>
      <c r="BB81">
        <v>16481.519400778707</v>
      </c>
      <c r="BC81">
        <v>34034.659225206276</v>
      </c>
      <c r="BD81">
        <v>32414.036831866124</v>
      </c>
      <c r="BE81">
        <v>34524.798754223797</v>
      </c>
      <c r="BF81">
        <v>40540.599749418579</v>
      </c>
      <c r="BG81">
        <v>25809.591138636322</v>
      </c>
      <c r="BH81">
        <v>44172.032218159176</v>
      </c>
      <c r="BI81">
        <v>56556.865567547742</v>
      </c>
      <c r="BJ81">
        <v>57405.955615312392</v>
      </c>
      <c r="BK81">
        <v>56863.402097398081</v>
      </c>
      <c r="BL81">
        <v>70003.755233395859</v>
      </c>
      <c r="BM81">
        <v>46170.754769019819</v>
      </c>
      <c r="BN81">
        <v>78785.173239884767</v>
      </c>
    </row>
    <row r="82" spans="1:66" x14ac:dyDescent="0.2">
      <c r="A82">
        <v>1993</v>
      </c>
      <c r="B82">
        <v>50887.145615995469</v>
      </c>
      <c r="C82">
        <v>51185.993208533138</v>
      </c>
      <c r="D82">
        <v>63978.290745487953</v>
      </c>
      <c r="E82">
        <v>39037.91091330607</v>
      </c>
      <c r="F82">
        <v>70796.165041956017</v>
      </c>
      <c r="G82">
        <v>85484.60872518066</v>
      </c>
      <c r="H82">
        <v>89186.641095160696</v>
      </c>
      <c r="I82">
        <v>85221.833279434417</v>
      </c>
      <c r="J82">
        <v>110385.57076360591</v>
      </c>
      <c r="K82">
        <v>68485.393737014339</v>
      </c>
      <c r="L82">
        <v>124956.83380280725</v>
      </c>
      <c r="M82">
        <v>198197.95155385998</v>
      </c>
      <c r="N82">
        <v>214426.74437264088</v>
      </c>
      <c r="O82">
        <v>195475.3787675265</v>
      </c>
      <c r="P82">
        <v>266527.6413929218</v>
      </c>
      <c r="Q82">
        <v>158523.27847847165</v>
      </c>
      <c r="R82">
        <v>305708.45893489377</v>
      </c>
      <c r="S82">
        <v>286834.59270333004</v>
      </c>
      <c r="T82">
        <v>310123.51072662458</v>
      </c>
      <c r="U82">
        <v>283622.98002867692</v>
      </c>
      <c r="V82">
        <v>388824.13328509417</v>
      </c>
      <c r="W82">
        <v>223879.31564060782</v>
      </c>
      <c r="X82">
        <v>440729.4644589746</v>
      </c>
      <c r="Y82">
        <v>710392.55911840557</v>
      </c>
      <c r="Z82">
        <v>767123.01890604454</v>
      </c>
      <c r="AA82">
        <v>709728.11920756462</v>
      </c>
      <c r="AB82">
        <v>968721.79396460252</v>
      </c>
      <c r="AC82">
        <v>536679.20196699747</v>
      </c>
      <c r="AD82">
        <v>1090891.687394107</v>
      </c>
      <c r="AE82">
        <v>1062088.1365824561</v>
      </c>
      <c r="AF82">
        <v>1143109.8663337661</v>
      </c>
      <c r="AG82">
        <v>1062023.072874398</v>
      </c>
      <c r="AH82">
        <v>1434173.597044677</v>
      </c>
      <c r="AI82">
        <v>803863.93368410261</v>
      </c>
      <c r="AJ82">
        <v>1629968.9332150023</v>
      </c>
      <c r="AK82">
        <v>2762005.9161917074</v>
      </c>
      <c r="AL82">
        <v>2939713.7597772321</v>
      </c>
      <c r="AM82">
        <v>2748312.5742170196</v>
      </c>
      <c r="AN82">
        <v>3637411.6328491243</v>
      </c>
      <c r="AO82">
        <v>2134877.0274183778</v>
      </c>
      <c r="AP82">
        <v>4200927.3454898484</v>
      </c>
      <c r="AQ82">
        <v>11446285.067160923</v>
      </c>
      <c r="AR82">
        <v>11911784.078173887</v>
      </c>
      <c r="AS82">
        <v>11284464.896082308</v>
      </c>
      <c r="AT82">
        <v>14200239.164576372</v>
      </c>
      <c r="AU82">
        <v>9292526.0051736906</v>
      </c>
      <c r="AV82">
        <v>17167125.034531489</v>
      </c>
      <c r="AW82">
        <v>16289.682506810283</v>
      </c>
      <c r="AX82">
        <v>12587.650136830238</v>
      </c>
      <c r="AY82">
        <v>17150.153137631853</v>
      </c>
      <c r="AZ82">
        <v>17571.010727369987</v>
      </c>
      <c r="BA82">
        <v>9590.42808959781</v>
      </c>
      <c r="BB82">
        <v>16635.496281104792</v>
      </c>
      <c r="BC82">
        <v>34519.278289566071</v>
      </c>
      <c r="BD82">
        <v>32716.079087479306</v>
      </c>
      <c r="BE82">
        <v>35153.839257533873</v>
      </c>
      <c r="BF82">
        <v>41472.807340217521</v>
      </c>
      <c r="BG82">
        <v>25761.758961620995</v>
      </c>
      <c r="BH82">
        <v>44694.799053851821</v>
      </c>
      <c r="BI82">
        <v>57306.273018010812</v>
      </c>
      <c r="BJ82">
        <v>57876.615275790638</v>
      </c>
      <c r="BK82">
        <v>57658.446907411409</v>
      </c>
      <c r="BL82">
        <v>71350.053106276944</v>
      </c>
      <c r="BM82">
        <v>45975.922551649979</v>
      </c>
      <c r="BN82">
        <v>79768.927519785604</v>
      </c>
    </row>
    <row r="83" spans="1:66" x14ac:dyDescent="0.2">
      <c r="A83">
        <v>1994</v>
      </c>
      <c r="B83">
        <v>52549.490659116163</v>
      </c>
      <c r="C83">
        <v>52793.473845090848</v>
      </c>
      <c r="D83">
        <v>65918.457428970825</v>
      </c>
      <c r="E83">
        <v>40319.121167001125</v>
      </c>
      <c r="F83">
        <v>72918.538295194827</v>
      </c>
      <c r="G83">
        <v>88259.938259878298</v>
      </c>
      <c r="H83">
        <v>91921.146974928415</v>
      </c>
      <c r="I83">
        <v>87837.498637616533</v>
      </c>
      <c r="J83">
        <v>113551.03936361597</v>
      </c>
      <c r="K83">
        <v>70551.382194739839</v>
      </c>
      <c r="L83">
        <v>128644.16103716937</v>
      </c>
      <c r="M83">
        <v>204827.47508778336</v>
      </c>
      <c r="N83">
        <v>221455.0856731954</v>
      </c>
      <c r="O83">
        <v>201561.61049000866</v>
      </c>
      <c r="P83">
        <v>274493.130402415</v>
      </c>
      <c r="Q83">
        <v>163976.33380908793</v>
      </c>
      <c r="R83">
        <v>315673.68347256666</v>
      </c>
      <c r="S83">
        <v>295708.46750992228</v>
      </c>
      <c r="T83">
        <v>319730.16951441771</v>
      </c>
      <c r="U83">
        <v>291452.59997943765</v>
      </c>
      <c r="V83">
        <v>399126.0721870056</v>
      </c>
      <c r="W83">
        <v>231380.85596106737</v>
      </c>
      <c r="X83">
        <v>454873.43306954298</v>
      </c>
      <c r="Y83">
        <v>725499.69601940515</v>
      </c>
      <c r="Z83">
        <v>783121.56768953381</v>
      </c>
      <c r="AA83">
        <v>718478.16207981925</v>
      </c>
      <c r="AB83">
        <v>983283.7994041614</v>
      </c>
      <c r="AC83">
        <v>550692.39665979811</v>
      </c>
      <c r="AD83">
        <v>1112211.2498077108</v>
      </c>
      <c r="AE83">
        <v>1078295.8238988826</v>
      </c>
      <c r="AF83">
        <v>1161901.1218247002</v>
      </c>
      <c r="AG83">
        <v>1064307.937913707</v>
      </c>
      <c r="AH83">
        <v>1445458.1961038217</v>
      </c>
      <c r="AI83">
        <v>822268.77445405943</v>
      </c>
      <c r="AJ83">
        <v>1652197.2152117777</v>
      </c>
      <c r="AK83">
        <v>2779187.2691762918</v>
      </c>
      <c r="AL83">
        <v>2946160.9928775597</v>
      </c>
      <c r="AM83">
        <v>2711413.0247301338</v>
      </c>
      <c r="AN83">
        <v>3603785.794287683</v>
      </c>
      <c r="AO83">
        <v>2166466.983606806</v>
      </c>
      <c r="AP83">
        <v>4210950.6245977227</v>
      </c>
      <c r="AQ83">
        <v>11390829.339366622</v>
      </c>
      <c r="AR83">
        <v>11805197.035202021</v>
      </c>
      <c r="AS83">
        <v>10784262.421321828</v>
      </c>
      <c r="AT83">
        <v>13832458.989612509</v>
      </c>
      <c r="AU83">
        <v>9425954.9621214774</v>
      </c>
      <c r="AV83">
        <v>16982505.446044099</v>
      </c>
      <c r="AW83">
        <v>16839.043058354036</v>
      </c>
      <c r="AX83">
        <v>13177.834343303921</v>
      </c>
      <c r="AY83">
        <v>17749.449052565156</v>
      </c>
      <c r="AZ83">
        <v>18285.875494325668</v>
      </c>
      <c r="BA83">
        <v>10086.860139262406</v>
      </c>
      <c r="BB83">
        <v>17192.915553220271</v>
      </c>
      <c r="BC83">
        <v>35629.714611486474</v>
      </c>
      <c r="BD83">
        <v>33782.202324218473</v>
      </c>
      <c r="BE83">
        <v>36263.680884544425</v>
      </c>
      <c r="BF83">
        <v>42743.493765254796</v>
      </c>
      <c r="BG83">
        <v>26579.430873435922</v>
      </c>
      <c r="BH83">
        <v>45945.744386597959</v>
      </c>
      <c r="BI83">
        <v>59118.054052902022</v>
      </c>
      <c r="BJ83">
        <v>59537.662300361662</v>
      </c>
      <c r="BK83">
        <v>59406.470674518503</v>
      </c>
      <c r="BL83">
        <v>73315.5166039162</v>
      </c>
      <c r="BM83">
        <v>47195.144291152821</v>
      </c>
      <c r="BN83">
        <v>81886.780428320053</v>
      </c>
    </row>
    <row r="84" spans="1:66" x14ac:dyDescent="0.2">
      <c r="A84">
        <v>1995</v>
      </c>
      <c r="B84">
        <v>53704.282819150096</v>
      </c>
      <c r="C84">
        <v>53842.996172714127</v>
      </c>
      <c r="D84">
        <v>67067.804898875256</v>
      </c>
      <c r="E84">
        <v>41622.025085551868</v>
      </c>
      <c r="F84">
        <v>74428.185168446435</v>
      </c>
      <c r="G84">
        <v>90615.080969235787</v>
      </c>
      <c r="H84">
        <v>94006.195320394079</v>
      </c>
      <c r="I84">
        <v>90133.119160921313</v>
      </c>
      <c r="J84">
        <v>115540.56973422403</v>
      </c>
      <c r="K84">
        <v>72991.02784877253</v>
      </c>
      <c r="L84">
        <v>131819.01675270862</v>
      </c>
      <c r="M84">
        <v>213541.84623700468</v>
      </c>
      <c r="N84">
        <v>228173.76215256317</v>
      </c>
      <c r="O84">
        <v>211022.70634722617</v>
      </c>
      <c r="P84">
        <v>282840.50423795899</v>
      </c>
      <c r="Q84">
        <v>170997.61020072087</v>
      </c>
      <c r="R84">
        <v>328522.45400384982</v>
      </c>
      <c r="S84">
        <v>310108.2627260618</v>
      </c>
      <c r="T84">
        <v>331995.84529916843</v>
      </c>
      <c r="U84">
        <v>307466.0586903778</v>
      </c>
      <c r="V84">
        <v>417439.36243372125</v>
      </c>
      <c r="W84">
        <v>242085.16382521266</v>
      </c>
      <c r="X84">
        <v>475489.36561281886</v>
      </c>
      <c r="Y84">
        <v>769739.52620979771</v>
      </c>
      <c r="Z84">
        <v>829320.59908554738</v>
      </c>
      <c r="AA84">
        <v>769977.58695946308</v>
      </c>
      <c r="AB84">
        <v>1050688.665407357</v>
      </c>
      <c r="AC84">
        <v>578961.93588005402</v>
      </c>
      <c r="AD84">
        <v>1178488.5058087686</v>
      </c>
      <c r="AE84">
        <v>1153203.2392150667</v>
      </c>
      <c r="AF84">
        <v>1240073.3677637919</v>
      </c>
      <c r="AG84">
        <v>1152412.465456113</v>
      </c>
      <c r="AH84">
        <v>1561141.8645054291</v>
      </c>
      <c r="AI84">
        <v>868618.0529610971</v>
      </c>
      <c r="AJ84">
        <v>1761001.6684652972</v>
      </c>
      <c r="AK84">
        <v>3008133.5527418796</v>
      </c>
      <c r="AL84">
        <v>3197685.6314620003</v>
      </c>
      <c r="AM84">
        <v>2998906.0760915894</v>
      </c>
      <c r="AN84">
        <v>3973888.1743446067</v>
      </c>
      <c r="AO84">
        <v>2301320.0091825402</v>
      </c>
      <c r="AP84">
        <v>4549349.5512777911</v>
      </c>
      <c r="AQ84">
        <v>12349436.256494552</v>
      </c>
      <c r="AR84">
        <v>12839640.178786324</v>
      </c>
      <c r="AS84">
        <v>12282762.326253131</v>
      </c>
      <c r="AT84">
        <v>15401413.710673077</v>
      </c>
      <c r="AU84">
        <v>9932413.0291235894</v>
      </c>
      <c r="AV84">
        <v>18342022.679790635</v>
      </c>
      <c r="AW84">
        <v>16793.484669064404</v>
      </c>
      <c r="AX84">
        <v>13402.370317906112</v>
      </c>
      <c r="AY84">
        <v>17552.873184506949</v>
      </c>
      <c r="AZ84">
        <v>18595.040063526485</v>
      </c>
      <c r="BA84">
        <v>10253.0223223312</v>
      </c>
      <c r="BB84">
        <v>17037.353584184279</v>
      </c>
      <c r="BC84">
        <v>35944.553550499593</v>
      </c>
      <c r="BD84">
        <v>34318.785115437531</v>
      </c>
      <c r="BE84">
        <v>36378.583931101683</v>
      </c>
      <c r="BF84">
        <v>43093.060527865942</v>
      </c>
      <c r="BG84">
        <v>27246.960072755308</v>
      </c>
      <c r="BH84">
        <v>46195.488631179389</v>
      </c>
      <c r="BI84">
        <v>59883.389652293583</v>
      </c>
      <c r="BJ84">
        <v>60464.30361235181</v>
      </c>
      <c r="BK84">
        <v>59910.7223643451</v>
      </c>
      <c r="BL84">
        <v>73715.586108290285</v>
      </c>
      <c r="BM84">
        <v>48489.382260785445</v>
      </c>
      <c r="BN84">
        <v>82643.157439923278</v>
      </c>
    </row>
    <row r="85" spans="1:66" x14ac:dyDescent="0.2">
      <c r="A85">
        <v>1996</v>
      </c>
      <c r="B85">
        <v>55398.869654491828</v>
      </c>
      <c r="C85">
        <v>54884.722325583294</v>
      </c>
      <c r="D85">
        <v>68427.168626408864</v>
      </c>
      <c r="E85">
        <v>43374.266874993024</v>
      </c>
      <c r="F85">
        <v>76262.988994667583</v>
      </c>
      <c r="G85">
        <v>93757.481687767402</v>
      </c>
      <c r="H85">
        <v>97090.702609358224</v>
      </c>
      <c r="I85">
        <v>92192.329103024647</v>
      </c>
      <c r="J85">
        <v>118465.06100519812</v>
      </c>
      <c r="K85">
        <v>76038.803243848088</v>
      </c>
      <c r="L85">
        <v>135441.44286509498</v>
      </c>
      <c r="M85">
        <v>225354.21562864142</v>
      </c>
      <c r="N85">
        <v>239961.27342272294</v>
      </c>
      <c r="O85">
        <v>219572.48969127767</v>
      </c>
      <c r="P85">
        <v>296528.80677025922</v>
      </c>
      <c r="Q85">
        <v>180983.9274876024</v>
      </c>
      <c r="R85">
        <v>343691.32444236393</v>
      </c>
      <c r="S85">
        <v>330532.86746309191</v>
      </c>
      <c r="T85">
        <v>352607.86222526117</v>
      </c>
      <c r="U85">
        <v>322874.28638628719</v>
      </c>
      <c r="V85">
        <v>442179.83130271529</v>
      </c>
      <c r="W85">
        <v>257991.06809773916</v>
      </c>
      <c r="X85">
        <v>502263.79728370247</v>
      </c>
      <c r="Y85">
        <v>834906.88002335711</v>
      </c>
      <c r="Z85">
        <v>898812.05619110016</v>
      </c>
      <c r="AA85">
        <v>822309.32594434463</v>
      </c>
      <c r="AB85">
        <v>1141235.1155120351</v>
      </c>
      <c r="AC85">
        <v>625176.73340522964</v>
      </c>
      <c r="AD85">
        <v>1269744.5772720042</v>
      </c>
      <c r="AE85">
        <v>1259704.8601440147</v>
      </c>
      <c r="AF85">
        <v>1353478.465644012</v>
      </c>
      <c r="AG85">
        <v>1243012.0558231235</v>
      </c>
      <c r="AH85">
        <v>1711802.04793006</v>
      </c>
      <c r="AI85">
        <v>939245.41502029984</v>
      </c>
      <c r="AJ85">
        <v>1911824.0165066761</v>
      </c>
      <c r="AK85">
        <v>3362759.0241022739</v>
      </c>
      <c r="AL85">
        <v>3571925.4919462665</v>
      </c>
      <c r="AM85">
        <v>3332734.2847416475</v>
      </c>
      <c r="AN85">
        <v>4490889.6126736375</v>
      </c>
      <c r="AO85">
        <v>2511051.4286498856</v>
      </c>
      <c r="AP85">
        <v>5057130.3145381911</v>
      </c>
      <c r="AQ85">
        <v>14271039.09916646</v>
      </c>
      <c r="AR85">
        <v>14862260.33793512</v>
      </c>
      <c r="AS85">
        <v>14284691.057242172</v>
      </c>
      <c r="AT85">
        <v>18409071.876383424</v>
      </c>
      <c r="AU85">
        <v>10863749.247014148</v>
      </c>
      <c r="AV85">
        <v>21162042.182906944</v>
      </c>
      <c r="AW85">
        <v>17040.257621216253</v>
      </c>
      <c r="AX85">
        <v>13707.036699625438</v>
      </c>
      <c r="AY85">
        <v>17577.115548141945</v>
      </c>
      <c r="AZ85">
        <v>18389.276247619611</v>
      </c>
      <c r="BA85">
        <v>10709.730506137974</v>
      </c>
      <c r="BB85">
        <v>17084.535124240181</v>
      </c>
      <c r="BC85">
        <v>36514.942324030751</v>
      </c>
      <c r="BD85">
        <v>34891.935902466139</v>
      </c>
      <c r="BE85">
        <v>36586.081507172799</v>
      </c>
      <c r="BF85">
        <v>43082.542165981053</v>
      </c>
      <c r="BG85">
        <v>28084.304584703092</v>
      </c>
      <c r="BH85">
        <v>46548.729500479094</v>
      </c>
      <c r="BI85">
        <v>60858.298202548882</v>
      </c>
      <c r="BJ85">
        <v>61373.059906017021</v>
      </c>
      <c r="BK85">
        <v>60347.288955961376</v>
      </c>
      <c r="BL85">
        <v>73949.124563932855</v>
      </c>
      <c r="BM85">
        <v>49802.522182909488</v>
      </c>
      <c r="BN85">
        <v>83378.97247077772</v>
      </c>
    </row>
    <row r="86" spans="1:66" x14ac:dyDescent="0.2">
      <c r="A86">
        <v>1997</v>
      </c>
      <c r="B86">
        <v>57411.272408026176</v>
      </c>
      <c r="C86">
        <v>56939.614782632168</v>
      </c>
      <c r="D86">
        <v>71471.427154779754</v>
      </c>
      <c r="E86">
        <v>44636.335797065221</v>
      </c>
      <c r="F86">
        <v>78961.433766419315</v>
      </c>
      <c r="G86">
        <v>97404.010397487291</v>
      </c>
      <c r="H86">
        <v>100889.87039007124</v>
      </c>
      <c r="I86">
        <v>95884.221541626277</v>
      </c>
      <c r="J86">
        <v>124170.23551596218</v>
      </c>
      <c r="K86">
        <v>78341.377154057627</v>
      </c>
      <c r="L86">
        <v>140392.81716991568</v>
      </c>
      <c r="M86">
        <v>237543.41295495658</v>
      </c>
      <c r="N86">
        <v>252700.09144790296</v>
      </c>
      <c r="O86">
        <v>232729.28764766749</v>
      </c>
      <c r="P86">
        <v>315055.55873777409</v>
      </c>
      <c r="Q86">
        <v>188468.48188166023</v>
      </c>
      <c r="R86">
        <v>361155.92112628539</v>
      </c>
      <c r="S86">
        <v>351376.10942672519</v>
      </c>
      <c r="T86">
        <v>373864.5650604188</v>
      </c>
      <c r="U86">
        <v>345386.05703682994</v>
      </c>
      <c r="V86">
        <v>473895.68264876516</v>
      </c>
      <c r="W86">
        <v>270677.91209692089</v>
      </c>
      <c r="X86">
        <v>532139.93450084236</v>
      </c>
      <c r="Y86">
        <v>906713.42986231565</v>
      </c>
      <c r="Z86">
        <v>971967.56558767695</v>
      </c>
      <c r="AA86">
        <v>900543.71724551206</v>
      </c>
      <c r="AB86">
        <v>1245589.0352428332</v>
      </c>
      <c r="AC86">
        <v>669563.22169861814</v>
      </c>
      <c r="AD86">
        <v>1372428.9565826443</v>
      </c>
      <c r="AE86">
        <v>1383792.6685328949</v>
      </c>
      <c r="AF86">
        <v>1481438.8249728566</v>
      </c>
      <c r="AG86">
        <v>1377484.2316810351</v>
      </c>
      <c r="AH86">
        <v>1891392.182641343</v>
      </c>
      <c r="AI86">
        <v>1015439.4211879466</v>
      </c>
      <c r="AJ86">
        <v>2089494.4516561741</v>
      </c>
      <c r="AK86">
        <v>3769652.7966206549</v>
      </c>
      <c r="AL86">
        <v>4004387.6891629607</v>
      </c>
      <c r="AM86">
        <v>3783857.5684706788</v>
      </c>
      <c r="AN86">
        <v>5039918.9311949033</v>
      </c>
      <c r="AO86">
        <v>2807213.4412663584</v>
      </c>
      <c r="AP86">
        <v>5669168.0467624264</v>
      </c>
      <c r="AQ86">
        <v>16134581.565788262</v>
      </c>
      <c r="AR86">
        <v>16903572.851328257</v>
      </c>
      <c r="AS86">
        <v>16424701.238002565</v>
      </c>
      <c r="AT86">
        <v>20482456.52665595</v>
      </c>
      <c r="AU86">
        <v>12749954.775078868</v>
      </c>
      <c r="AV86">
        <v>24017436.731481638</v>
      </c>
      <c r="AW86">
        <v>17418.534418565061</v>
      </c>
      <c r="AX86">
        <v>13932.674425981117</v>
      </c>
      <c r="AY86">
        <v>17995.008023638056</v>
      </c>
      <c r="AZ86">
        <v>18772.618793597347</v>
      </c>
      <c r="BA86">
        <v>10931.294440072817</v>
      </c>
      <c r="BB86">
        <v>17530.050362922942</v>
      </c>
      <c r="BC86">
        <v>37396.590125033901</v>
      </c>
      <c r="BD86">
        <v>35712.514736928752</v>
      </c>
      <c r="BE86">
        <v>37407.428908739355</v>
      </c>
      <c r="BF86">
        <v>44406.523645558169</v>
      </c>
      <c r="BG86">
        <v>28654.986232110215</v>
      </c>
      <c r="BH86">
        <v>47606.490726434196</v>
      </c>
      <c r="BI86">
        <v>62369.159758119975</v>
      </c>
      <c r="BJ86">
        <v>62937.315125613313</v>
      </c>
      <c r="BK86">
        <v>61672.955015115986</v>
      </c>
      <c r="BL86">
        <v>76448.904710509203</v>
      </c>
      <c r="BM86">
        <v>50809.600972156964</v>
      </c>
      <c r="BN86">
        <v>85202.04118082326</v>
      </c>
    </row>
    <row r="87" spans="1:66" x14ac:dyDescent="0.2">
      <c r="A87">
        <v>1998</v>
      </c>
      <c r="B87">
        <v>59608.687248021008</v>
      </c>
      <c r="C87">
        <v>59414.763944600832</v>
      </c>
      <c r="D87">
        <v>74141.094532857431</v>
      </c>
      <c r="E87">
        <v>46353.564336875941</v>
      </c>
      <c r="F87">
        <v>81733.534142290897</v>
      </c>
      <c r="G87">
        <v>101088.28848957096</v>
      </c>
      <c r="H87">
        <v>104586.03020358276</v>
      </c>
      <c r="I87">
        <v>100067.84278301282</v>
      </c>
      <c r="J87">
        <v>128730.86363612411</v>
      </c>
      <c r="K87">
        <v>81270.917446052321</v>
      </c>
      <c r="L87">
        <v>145327.83566755735</v>
      </c>
      <c r="M87">
        <v>249140.0890784222</v>
      </c>
      <c r="N87">
        <v>264626.49453779275</v>
      </c>
      <c r="O87">
        <v>245668.10321593264</v>
      </c>
      <c r="P87">
        <v>331518.31874991115</v>
      </c>
      <c r="Q87">
        <v>196143.05051051927</v>
      </c>
      <c r="R87">
        <v>377063.81919273024</v>
      </c>
      <c r="S87">
        <v>370514.25981128326</v>
      </c>
      <c r="T87">
        <v>394345.3476894733</v>
      </c>
      <c r="U87">
        <v>366314.55489547405</v>
      </c>
      <c r="V87">
        <v>502131.98464494507</v>
      </c>
      <c r="W87">
        <v>283021.76527754666</v>
      </c>
      <c r="X87">
        <v>558764.25591998431</v>
      </c>
      <c r="Y87">
        <v>966280.63801918924</v>
      </c>
      <c r="Z87">
        <v>1036522.817505042</v>
      </c>
      <c r="AA87">
        <v>964623.29910923808</v>
      </c>
      <c r="AB87">
        <v>1341285.1506807276</v>
      </c>
      <c r="AC87">
        <v>702480.09357724444</v>
      </c>
      <c r="AD87">
        <v>1458027.1907140228</v>
      </c>
      <c r="AE87">
        <v>1480146.0648331814</v>
      </c>
      <c r="AF87">
        <v>1587569.3815677559</v>
      </c>
      <c r="AG87">
        <v>1480834.9609102092</v>
      </c>
      <c r="AH87">
        <v>2048451.8095912943</v>
      </c>
      <c r="AI87">
        <v>1067482.8439748667</v>
      </c>
      <c r="AJ87">
        <v>2225974.4242955386</v>
      </c>
      <c r="AK87">
        <v>4063389.4115937967</v>
      </c>
      <c r="AL87">
        <v>4330895.8068004008</v>
      </c>
      <c r="AM87">
        <v>4083370.2424163558</v>
      </c>
      <c r="AN87">
        <v>5567394.4362008413</v>
      </c>
      <c r="AO87">
        <v>2933977.8326427503</v>
      </c>
      <c r="AP87">
        <v>6083816.3806115258</v>
      </c>
      <c r="AQ87">
        <v>17251168.016252756</v>
      </c>
      <c r="AR87">
        <v>18256921.758139867</v>
      </c>
      <c r="AS87">
        <v>17424681.549287748</v>
      </c>
      <c r="AT87">
        <v>22713866.742971275</v>
      </c>
      <c r="AU87">
        <v>12996914.878511945</v>
      </c>
      <c r="AV87">
        <v>25668557.994270973</v>
      </c>
      <c r="AW87">
        <v>18129.086006471076</v>
      </c>
      <c r="AX87">
        <v>14631.344292459242</v>
      </c>
      <c r="AY87">
        <v>18761.685106188837</v>
      </c>
      <c r="AZ87">
        <v>19551.325429590739</v>
      </c>
      <c r="BA87">
        <v>11436.211227699578</v>
      </c>
      <c r="BB87">
        <v>18139.232617024449</v>
      </c>
      <c r="BC87">
        <v>38549.642600198647</v>
      </c>
      <c r="BD87">
        <v>36828.930882490808</v>
      </c>
      <c r="BE87">
        <v>38719.948470008407</v>
      </c>
      <c r="BF87">
        <v>45543.625175407011</v>
      </c>
      <c r="BG87">
        <v>29710.288095360014</v>
      </c>
      <c r="BH87">
        <v>48919.05802557541</v>
      </c>
      <c r="BI87">
        <v>64075.338342358118</v>
      </c>
      <c r="BJ87">
        <v>64575.914120030269</v>
      </c>
      <c r="BK87">
        <v>63667.777674782868</v>
      </c>
      <c r="BL87">
        <v>78033.999857677336</v>
      </c>
      <c r="BM87">
        <v>52552.884179935558</v>
      </c>
      <c r="BN87">
        <v>87393.8397862641</v>
      </c>
    </row>
    <row r="88" spans="1:66" x14ac:dyDescent="0.2">
      <c r="A88">
        <v>1999</v>
      </c>
      <c r="B88">
        <v>61392.834690777556</v>
      </c>
      <c r="C88">
        <v>61315.412761940366</v>
      </c>
      <c r="D88">
        <v>76555.604398337731</v>
      </c>
      <c r="E88">
        <v>47590.998440811338</v>
      </c>
      <c r="F88">
        <v>83823.359656356537</v>
      </c>
      <c r="G88">
        <v>104183.7738443468</v>
      </c>
      <c r="H88">
        <v>107779.79536503917</v>
      </c>
      <c r="I88">
        <v>103610.47896528983</v>
      </c>
      <c r="J88">
        <v>133158.42947607412</v>
      </c>
      <c r="K88">
        <v>83360.60974288272</v>
      </c>
      <c r="L88">
        <v>149172.00291231705</v>
      </c>
      <c r="M88">
        <v>258446.80235745249</v>
      </c>
      <c r="N88">
        <v>274245.80362281488</v>
      </c>
      <c r="O88">
        <v>257112.95238151372</v>
      </c>
      <c r="P88">
        <v>345594.57164992229</v>
      </c>
      <c r="Q88">
        <v>201719.90738676392</v>
      </c>
      <c r="R88">
        <v>389155.46667472372</v>
      </c>
      <c r="S88">
        <v>385562.23741892289</v>
      </c>
      <c r="T88">
        <v>409808.12457202352</v>
      </c>
      <c r="U88">
        <v>385163.17269141908</v>
      </c>
      <c r="V88">
        <v>526840.56337267358</v>
      </c>
      <c r="W88">
        <v>290850.52731223346</v>
      </c>
      <c r="X88">
        <v>578978.23288871103</v>
      </c>
      <c r="Y88">
        <v>1018057.808014376</v>
      </c>
      <c r="Z88">
        <v>1092651.5935472059</v>
      </c>
      <c r="AA88">
        <v>1027141.6420750888</v>
      </c>
      <c r="AB88">
        <v>1438090.5145671277</v>
      </c>
      <c r="AC88">
        <v>720304.75545094255</v>
      </c>
      <c r="AD88">
        <v>1529253.6198311897</v>
      </c>
      <c r="AE88">
        <v>1569351.2849283828</v>
      </c>
      <c r="AF88">
        <v>1682495.3185693019</v>
      </c>
      <c r="AG88">
        <v>1589140.9469066327</v>
      </c>
      <c r="AH88">
        <v>2219301.6061998815</v>
      </c>
      <c r="AI88">
        <v>1092372.0331396058</v>
      </c>
      <c r="AJ88">
        <v>2350946.6677645212</v>
      </c>
      <c r="AK88">
        <v>4373346.548091176</v>
      </c>
      <c r="AL88">
        <v>4674108.375928049</v>
      </c>
      <c r="AM88">
        <v>4479029.6724250475</v>
      </c>
      <c r="AN88">
        <v>6185975.5047711683</v>
      </c>
      <c r="AO88">
        <v>2982821.1055376534</v>
      </c>
      <c r="AP88">
        <v>6521098.75060785</v>
      </c>
      <c r="AQ88">
        <v>18931633.745783877</v>
      </c>
      <c r="AR88">
        <v>20200334.125349149</v>
      </c>
      <c r="AS88">
        <v>19682640.060745258</v>
      </c>
      <c r="AT88">
        <v>26106869.806118771</v>
      </c>
      <c r="AU88">
        <v>13254059.469966151</v>
      </c>
      <c r="AV88">
        <v>28084588.993855629</v>
      </c>
      <c r="AW88">
        <v>18601.895537208322</v>
      </c>
      <c r="AX88">
        <v>15005.874016515938</v>
      </c>
      <c r="AY88">
        <v>19020.3465585909</v>
      </c>
      <c r="AZ88">
        <v>19952.779320601334</v>
      </c>
      <c r="BA88">
        <v>11821.38713873995</v>
      </c>
      <c r="BB88">
        <v>18474.716400396039</v>
      </c>
      <c r="BC88">
        <v>39497.949394480333</v>
      </c>
      <c r="BD88">
        <v>37742.504809440063</v>
      </c>
      <c r="BE88">
        <v>39560.130581987767</v>
      </c>
      <c r="BF88">
        <v>46662.385814828325</v>
      </c>
      <c r="BG88">
        <v>30465.564113483273</v>
      </c>
      <c r="BH88">
        <v>49897.569987649083</v>
      </c>
      <c r="BI88">
        <v>65618.016716070357</v>
      </c>
      <c r="BJ88">
        <v>66163.293300595236</v>
      </c>
      <c r="BK88">
        <v>65234.860611233846</v>
      </c>
      <c r="BL88">
        <v>80049.393932612045</v>
      </c>
      <c r="BM88">
        <v>53770.785331912419</v>
      </c>
      <c r="BN88">
        <v>89176.136971715372</v>
      </c>
    </row>
    <row r="89" spans="1:66" x14ac:dyDescent="0.2">
      <c r="A89">
        <v>2000</v>
      </c>
      <c r="B89">
        <v>63440.437065899976</v>
      </c>
      <c r="C89">
        <v>62936.725608399182</v>
      </c>
      <c r="D89">
        <v>78992.349013369414</v>
      </c>
      <c r="E89">
        <v>49173.594052817163</v>
      </c>
      <c r="F89">
        <v>86476.225180571812</v>
      </c>
      <c r="G89">
        <v>107798.01551639978</v>
      </c>
      <c r="H89">
        <v>111362.59086493557</v>
      </c>
      <c r="I89">
        <v>106546.92963280453</v>
      </c>
      <c r="J89">
        <v>137627.57192486073</v>
      </c>
      <c r="K89">
        <v>86001.278251391661</v>
      </c>
      <c r="L89">
        <v>153987.06716763537</v>
      </c>
      <c r="M89">
        <v>270598.96456730342</v>
      </c>
      <c r="N89">
        <v>287210.3173697929</v>
      </c>
      <c r="O89">
        <v>266845.54250517284</v>
      </c>
      <c r="P89">
        <v>363214.64047688607</v>
      </c>
      <c r="Q89">
        <v>209566.0911859019</v>
      </c>
      <c r="R89">
        <v>406195.22807998792</v>
      </c>
      <c r="S89">
        <v>406048.39607565652</v>
      </c>
      <c r="T89">
        <v>432141.07371158997</v>
      </c>
      <c r="U89">
        <v>401450.93651422107</v>
      </c>
      <c r="V89">
        <v>557256.18606194784</v>
      </c>
      <c r="W89">
        <v>304221.65229403006</v>
      </c>
      <c r="X89">
        <v>608657.57709371403</v>
      </c>
      <c r="Y89">
        <v>1096434.7433548828</v>
      </c>
      <c r="Z89">
        <v>1175249.8784661025</v>
      </c>
      <c r="AA89">
        <v>1091731.3392748234</v>
      </c>
      <c r="AB89">
        <v>1555341.0695136753</v>
      </c>
      <c r="AC89">
        <v>768699.74881091597</v>
      </c>
      <c r="AD89">
        <v>1639766.0745065506</v>
      </c>
      <c r="AE89">
        <v>1706871.0227199171</v>
      </c>
      <c r="AF89">
        <v>1829726.7234660503</v>
      </c>
      <c r="AG89">
        <v>1702750.377072263</v>
      </c>
      <c r="AH89">
        <v>2429028.6593447602</v>
      </c>
      <c r="AI89">
        <v>1173038.906665436</v>
      </c>
      <c r="AJ89">
        <v>2549522.5738448831</v>
      </c>
      <c r="AK89">
        <v>4878898.9261664618</v>
      </c>
      <c r="AL89">
        <v>5222950.719810361</v>
      </c>
      <c r="AM89">
        <v>4879711.548390694</v>
      </c>
      <c r="AN89">
        <v>6941037.2505705617</v>
      </c>
      <c r="AO89">
        <v>3291091.3653976526</v>
      </c>
      <c r="AP89">
        <v>7254029.7271704189</v>
      </c>
      <c r="AQ89">
        <v>21721353.337637398</v>
      </c>
      <c r="AR89">
        <v>23337847.480176963</v>
      </c>
      <c r="AS89">
        <v>21709427.848085865</v>
      </c>
      <c r="AT89">
        <v>30006453.819930367</v>
      </c>
      <c r="AU89">
        <v>15409300.397204883</v>
      </c>
      <c r="AV89">
        <v>32262501.792340014</v>
      </c>
      <c r="AW89">
        <v>19082.858615400164</v>
      </c>
      <c r="AX89">
        <v>15518.283266864377</v>
      </c>
      <c r="AY89">
        <v>19326.52158399381</v>
      </c>
      <c r="AZ89">
        <v>20357.126101878093</v>
      </c>
      <c r="BA89">
        <v>12345.909854242653</v>
      </c>
      <c r="BB89">
        <v>18965.383193508256</v>
      </c>
      <c r="BC89">
        <v>40422.822899077371</v>
      </c>
      <c r="BD89">
        <v>38577.117032134091</v>
      </c>
      <c r="BE89">
        <v>40280.190397646555</v>
      </c>
      <c r="BF89">
        <v>47412.094406311997</v>
      </c>
      <c r="BG89">
        <v>31352.205482474419</v>
      </c>
      <c r="BH89">
        <v>50951.891525081119</v>
      </c>
      <c r="BI89">
        <v>67097.778253673881</v>
      </c>
      <c r="BJ89">
        <v>67400.659238721229</v>
      </c>
      <c r="BK89">
        <v>66472.276414712484</v>
      </c>
      <c r="BL89">
        <v>81230.804786854394</v>
      </c>
      <c r="BM89">
        <v>55110.075017764109</v>
      </c>
      <c r="BN89">
        <v>90935.026939547184</v>
      </c>
    </row>
    <row r="90" spans="1:66" x14ac:dyDescent="0.2">
      <c r="A90">
        <v>2001</v>
      </c>
      <c r="B90">
        <v>63130.441088180094</v>
      </c>
      <c r="C90">
        <v>62601.57299152339</v>
      </c>
      <c r="D90">
        <v>78481.286321059975</v>
      </c>
      <c r="E90">
        <v>49052.02666985726</v>
      </c>
      <c r="F90">
        <v>86251.414683871568</v>
      </c>
      <c r="G90">
        <v>106959.30593536497</v>
      </c>
      <c r="H90">
        <v>110663.29210005597</v>
      </c>
      <c r="I90">
        <v>105655.9006970724</v>
      </c>
      <c r="J90">
        <v>136485.26908975554</v>
      </c>
      <c r="K90">
        <v>85751.019220423987</v>
      </c>
      <c r="L90">
        <v>153154.71200617315</v>
      </c>
      <c r="M90">
        <v>263945.73982118478</v>
      </c>
      <c r="N90">
        <v>281192.50442074501</v>
      </c>
      <c r="O90">
        <v>259270.1605761497</v>
      </c>
      <c r="P90">
        <v>353903.52268524939</v>
      </c>
      <c r="Q90">
        <v>206211.95408568185</v>
      </c>
      <c r="R90">
        <v>397428.59570355853</v>
      </c>
      <c r="S90">
        <v>393074.86023555673</v>
      </c>
      <c r="T90">
        <v>419408.53596980311</v>
      </c>
      <c r="U90">
        <v>386309.75492918177</v>
      </c>
      <c r="V90">
        <v>537544.3277024586</v>
      </c>
      <c r="W90">
        <v>297057.5236558062</v>
      </c>
      <c r="X90">
        <v>590402.79109003046</v>
      </c>
      <c r="Y90">
        <v>1041788.1588638264</v>
      </c>
      <c r="Z90">
        <v>1118934.8449548904</v>
      </c>
      <c r="AA90">
        <v>1028077.2997677093</v>
      </c>
      <c r="AB90">
        <v>1460736.6474428594</v>
      </c>
      <c r="AC90">
        <v>747067.33745618199</v>
      </c>
      <c r="AD90">
        <v>1563864.2253218244</v>
      </c>
      <c r="AE90">
        <v>1611060.6263341364</v>
      </c>
      <c r="AF90">
        <v>1730138.8265850074</v>
      </c>
      <c r="AG90">
        <v>1590079.4450293018</v>
      </c>
      <c r="AH90">
        <v>2257256.6001032637</v>
      </c>
      <c r="AI90">
        <v>1140495.517614241</v>
      </c>
      <c r="AJ90">
        <v>2412463.9879786363</v>
      </c>
      <c r="AK90">
        <v>4492897.6794038313</v>
      </c>
      <c r="AL90">
        <v>4805186.9913317254</v>
      </c>
      <c r="AM90">
        <v>4436320.5005119666</v>
      </c>
      <c r="AN90">
        <v>6218460.8167677959</v>
      </c>
      <c r="AO90">
        <v>3187002.3476126529</v>
      </c>
      <c r="AP90">
        <v>6703717.7566696368</v>
      </c>
      <c r="AQ90">
        <v>19376227.769636687</v>
      </c>
      <c r="AR90">
        <v>20507108.213806521</v>
      </c>
      <c r="AS90">
        <v>19134201.77218283</v>
      </c>
      <c r="AT90">
        <v>25671407.783456311</v>
      </c>
      <c r="AU90">
        <v>14461159.224449959</v>
      </c>
      <c r="AV90">
        <v>28722033.774714865</v>
      </c>
      <c r="AW90">
        <v>19301.5762409952</v>
      </c>
      <c r="AX90">
        <v>15597.590076304215</v>
      </c>
      <c r="AY90">
        <v>19547.245285974379</v>
      </c>
      <c r="AZ90">
        <v>20477.303552364432</v>
      </c>
      <c r="BA90">
        <v>12353.034119290545</v>
      </c>
      <c r="BB90">
        <v>19348.117361569963</v>
      </c>
      <c r="BC90">
        <v>40817.630117846238</v>
      </c>
      <c r="BD90">
        <v>38901.322940117323</v>
      </c>
      <c r="BE90">
        <v>40749.507704342686</v>
      </c>
      <c r="BF90">
        <v>47878.815613927814</v>
      </c>
      <c r="BG90">
        <v>31589.812512543409</v>
      </c>
      <c r="BH90">
        <v>51676.172348350781</v>
      </c>
      <c r="BI90">
        <v>67712.697463910023</v>
      </c>
      <c r="BJ90">
        <v>68030.989019883709</v>
      </c>
      <c r="BK90">
        <v>67252.335727303071</v>
      </c>
      <c r="BL90">
        <v>82130.705690882023</v>
      </c>
      <c r="BM90">
        <v>55635.785504109488</v>
      </c>
      <c r="BN90">
        <v>92086.241081826811</v>
      </c>
    </row>
    <row r="91" spans="1:66" x14ac:dyDescent="0.2">
      <c r="A91">
        <v>2002</v>
      </c>
      <c r="B91">
        <v>62988.601225774073</v>
      </c>
      <c r="C91">
        <v>62366.365051236229</v>
      </c>
      <c r="D91">
        <v>77514.17965416341</v>
      </c>
      <c r="E91">
        <v>49653.505332261913</v>
      </c>
      <c r="F91">
        <v>85870.947326550944</v>
      </c>
      <c r="G91">
        <v>106638.14496513402</v>
      </c>
      <c r="H91">
        <v>110310.79455540449</v>
      </c>
      <c r="I91">
        <v>105060.72779940198</v>
      </c>
      <c r="J91">
        <v>134584.18255929466</v>
      </c>
      <c r="K91">
        <v>86812.086076615276</v>
      </c>
      <c r="L91">
        <v>152326.31242833677</v>
      </c>
      <c r="M91">
        <v>260689.98957284549</v>
      </c>
      <c r="N91">
        <v>278055.82134116453</v>
      </c>
      <c r="O91">
        <v>254679.92302822624</v>
      </c>
      <c r="P91">
        <v>345009.15267188562</v>
      </c>
      <c r="Q91">
        <v>208556.06587198845</v>
      </c>
      <c r="R91">
        <v>392780.18269397924</v>
      </c>
      <c r="S91">
        <v>385907.94830600283</v>
      </c>
      <c r="T91">
        <v>412097.64601607848</v>
      </c>
      <c r="U91">
        <v>377072.51524013421</v>
      </c>
      <c r="V91">
        <v>519034.03061127086</v>
      </c>
      <c r="W91">
        <v>300519.31790795201</v>
      </c>
      <c r="X91">
        <v>579529.40479668975</v>
      </c>
      <c r="Y91">
        <v>1007471.2524681174</v>
      </c>
      <c r="Z91">
        <v>1082429.3322095941</v>
      </c>
      <c r="AA91">
        <v>985730.97879660386</v>
      </c>
      <c r="AB91">
        <v>1386441.7858859636</v>
      </c>
      <c r="AC91">
        <v>750943.44118217286</v>
      </c>
      <c r="AD91">
        <v>1510788.1715058656</v>
      </c>
      <c r="AE91">
        <v>1544034.2475470884</v>
      </c>
      <c r="AF91">
        <v>1660086.2569796839</v>
      </c>
      <c r="AG91">
        <v>1508379.1652416217</v>
      </c>
      <c r="AH91">
        <v>2118354.8178121219</v>
      </c>
      <c r="AI91">
        <v>1140548.9298587837</v>
      </c>
      <c r="AJ91">
        <v>2311495.655552736</v>
      </c>
      <c r="AK91">
        <v>4276024.1516068112</v>
      </c>
      <c r="AL91">
        <v>4559288.9959995169</v>
      </c>
      <c r="AM91">
        <v>4161823.2465175712</v>
      </c>
      <c r="AN91">
        <v>5731914.8622537265</v>
      </c>
      <c r="AO91">
        <v>3199760.525859592</v>
      </c>
      <c r="AP91">
        <v>6371894.0151651427</v>
      </c>
      <c r="AQ91">
        <v>18666364.020894308</v>
      </c>
      <c r="AR91">
        <v>19549998.018855985</v>
      </c>
      <c r="AS91">
        <v>18194370.713054925</v>
      </c>
      <c r="AT91">
        <v>23406061.766973317</v>
      </c>
      <c r="AU91">
        <v>14984511.249653939</v>
      </c>
      <c r="AV91">
        <v>27535130.588836577</v>
      </c>
      <c r="AW91">
        <v>19339.05748641412</v>
      </c>
      <c r="AX91">
        <v>15666.40789614365</v>
      </c>
      <c r="AY91">
        <v>19672.002303070483</v>
      </c>
      <c r="AZ91">
        <v>20444.176749032162</v>
      </c>
      <c r="BA91">
        <v>12494.924587908543</v>
      </c>
      <c r="BB91">
        <v>19415.582224765141</v>
      </c>
      <c r="BC91">
        <v>41021.78029832169</v>
      </c>
      <c r="BD91">
        <v>39092.243435175129</v>
      </c>
      <c r="BE91">
        <v>40998.191942681777</v>
      </c>
      <c r="BF91">
        <v>47792.515985527607</v>
      </c>
      <c r="BG91">
        <v>31997.665272292292</v>
      </c>
      <c r="BH91">
        <v>51769.921174614472</v>
      </c>
      <c r="BI91">
        <v>68125.183813206138</v>
      </c>
      <c r="BJ91">
        <v>68374.537858964482</v>
      </c>
      <c r="BK91">
        <v>67655.928992195884</v>
      </c>
      <c r="BL91">
        <v>81977.940031146907</v>
      </c>
      <c r="BM91">
        <v>56376.091127771979</v>
      </c>
      <c r="BN91">
        <v>92212.844861926147</v>
      </c>
    </row>
    <row r="92" spans="1:66" x14ac:dyDescent="0.2">
      <c r="A92">
        <v>2003</v>
      </c>
      <c r="B92">
        <v>63649.266705153808</v>
      </c>
      <c r="C92">
        <v>63150.038508076679</v>
      </c>
      <c r="D92">
        <v>77658.89582586223</v>
      </c>
      <c r="E92">
        <v>50776.252159165895</v>
      </c>
      <c r="F92">
        <v>86810.689567606198</v>
      </c>
      <c r="G92">
        <v>108105.76278818694</v>
      </c>
      <c r="H92">
        <v>111693.49111777374</v>
      </c>
      <c r="I92">
        <v>106779.1032735554</v>
      </c>
      <c r="J92">
        <v>135298.83862498141</v>
      </c>
      <c r="K92">
        <v>88916.786154658286</v>
      </c>
      <c r="L92">
        <v>154283.65054028126</v>
      </c>
      <c r="M92">
        <v>263980.29413817439</v>
      </c>
      <c r="N92">
        <v>281160.10152383469</v>
      </c>
      <c r="O92">
        <v>258608.8572266993</v>
      </c>
      <c r="P92">
        <v>346483.1985258208</v>
      </c>
      <c r="Q92">
        <v>213659.53861759498</v>
      </c>
      <c r="R92">
        <v>398215.58790857677</v>
      </c>
      <c r="S92">
        <v>390711.818787675</v>
      </c>
      <c r="T92">
        <v>416893.15629080642</v>
      </c>
      <c r="U92">
        <v>382258.97036263952</v>
      </c>
      <c r="V92">
        <v>522085.51311947667</v>
      </c>
      <c r="W92">
        <v>307994.27209745446</v>
      </c>
      <c r="X92">
        <v>588679.83500729641</v>
      </c>
      <c r="Y92">
        <v>1030775.0700230584</v>
      </c>
      <c r="Z92">
        <v>1105094.315836783</v>
      </c>
      <c r="AA92">
        <v>1008365.0030855968</v>
      </c>
      <c r="AB92">
        <v>1406865.5709261757</v>
      </c>
      <c r="AC92">
        <v>775021.32305559178</v>
      </c>
      <c r="AD92">
        <v>1545936.0785007379</v>
      </c>
      <c r="AE92">
        <v>1589407.991847049</v>
      </c>
      <c r="AF92">
        <v>1701807.4241799777</v>
      </c>
      <c r="AG92">
        <v>1553229.8602380524</v>
      </c>
      <c r="AH92">
        <v>2160272.6034279112</v>
      </c>
      <c r="AI92">
        <v>1188126.8342645268</v>
      </c>
      <c r="AJ92">
        <v>2376827.1410044217</v>
      </c>
      <c r="AK92">
        <v>4454300.5920462525</v>
      </c>
      <c r="AL92">
        <v>4731831.6470525665</v>
      </c>
      <c r="AM92">
        <v>4347543.4710932337</v>
      </c>
      <c r="AN92">
        <v>5936287.5821605567</v>
      </c>
      <c r="AO92">
        <v>3360503.9302323391</v>
      </c>
      <c r="AP92">
        <v>6625134.4047431462</v>
      </c>
      <c r="AQ92">
        <v>20041384.022021208</v>
      </c>
      <c r="AR92">
        <v>20895769.676346548</v>
      </c>
      <c r="AS92">
        <v>19563298.676298592</v>
      </c>
      <c r="AT92">
        <v>25077715.526062854</v>
      </c>
      <c r="AU92">
        <v>16044150.512020959</v>
      </c>
      <c r="AV92">
        <v>29560067.298774976</v>
      </c>
      <c r="AW92">
        <v>19192.770622120672</v>
      </c>
      <c r="AX92">
        <v>15605.042292533888</v>
      </c>
      <c r="AY92">
        <v>19520.973742597944</v>
      </c>
      <c r="AZ92">
        <v>20018.953026743056</v>
      </c>
      <c r="BA92">
        <v>12635.718163673506</v>
      </c>
      <c r="BB92">
        <v>19337.728594931141</v>
      </c>
      <c r="BC92">
        <v>41390.263657040421</v>
      </c>
      <c r="BD92">
        <v>39481.396169744825</v>
      </c>
      <c r="BE92">
        <v>41432.391983785274</v>
      </c>
      <c r="BF92">
        <v>47789.528859200174</v>
      </c>
      <c r="BG92">
        <v>32678.109219340437</v>
      </c>
      <c r="BH92">
        <v>52210.145307498344</v>
      </c>
      <c r="BI92">
        <v>69137.129950690083</v>
      </c>
      <c r="BJ92">
        <v>69326.838516258489</v>
      </c>
      <c r="BK92">
        <v>68821.664785269444</v>
      </c>
      <c r="BL92">
        <v>82502.748649771587</v>
      </c>
      <c r="BM92">
        <v>57731.098038924101</v>
      </c>
      <c r="BN92">
        <v>93300.666198207357</v>
      </c>
    </row>
    <row r="93" spans="1:66" x14ac:dyDescent="0.2">
      <c r="A93">
        <v>2004</v>
      </c>
      <c r="B93">
        <v>65516.088477506244</v>
      </c>
      <c r="C93">
        <v>65004.149035304166</v>
      </c>
      <c r="D93">
        <v>80078.447211036793</v>
      </c>
      <c r="E93">
        <v>52181.651751271223</v>
      </c>
      <c r="F93">
        <v>89285.558961837043</v>
      </c>
      <c r="G93">
        <v>111649.13812306672</v>
      </c>
      <c r="H93">
        <v>115304.54280456826</v>
      </c>
      <c r="I93">
        <v>110324.62718455037</v>
      </c>
      <c r="J93">
        <v>139862.46009610689</v>
      </c>
      <c r="K93">
        <v>91702.892079897327</v>
      </c>
      <c r="L93">
        <v>159046.09651557793</v>
      </c>
      <c r="M93">
        <v>276664.88138979173</v>
      </c>
      <c r="N93">
        <v>293511.94876176323</v>
      </c>
      <c r="O93">
        <v>272042.36774227908</v>
      </c>
      <c r="P93">
        <v>363757.9278621992</v>
      </c>
      <c r="Q93">
        <v>222485.6151379933</v>
      </c>
      <c r="R93">
        <v>416691.2489166421</v>
      </c>
      <c r="S93">
        <v>412807.6262446738</v>
      </c>
      <c r="T93">
        <v>438365.32754768158</v>
      </c>
      <c r="U93">
        <v>406417.23628041905</v>
      </c>
      <c r="V93">
        <v>552972.33775764494</v>
      </c>
      <c r="W93">
        <v>321677.87279386999</v>
      </c>
      <c r="X93">
        <v>619957.79480854352</v>
      </c>
      <c r="Y93">
        <v>1105647.76273966</v>
      </c>
      <c r="Z93">
        <v>1181796.2995116101</v>
      </c>
      <c r="AA93">
        <v>1090528.0059382981</v>
      </c>
      <c r="AB93">
        <v>1520626.7949904471</v>
      </c>
      <c r="AC93">
        <v>815759.67228151835</v>
      </c>
      <c r="AD93">
        <v>1652345.1138461146</v>
      </c>
      <c r="AE93">
        <v>1715591.1008812629</v>
      </c>
      <c r="AF93">
        <v>1832533.0991585408</v>
      </c>
      <c r="AG93">
        <v>1690197.315011922</v>
      </c>
      <c r="AH93">
        <v>2354075.8079058342</v>
      </c>
      <c r="AI93">
        <v>1256226.9222844362</v>
      </c>
      <c r="AJ93">
        <v>2559986.035627469</v>
      </c>
      <c r="AK93">
        <v>4849830.7363523981</v>
      </c>
      <c r="AL93">
        <v>5154677.0528950971</v>
      </c>
      <c r="AM93">
        <v>4780139.8504392933</v>
      </c>
      <c r="AN93">
        <v>6558161.7581672333</v>
      </c>
      <c r="AO93">
        <v>3564630.8813410876</v>
      </c>
      <c r="AP93">
        <v>7208094.2338199997</v>
      </c>
      <c r="AQ93">
        <v>21504960.836058538</v>
      </c>
      <c r="AR93">
        <v>22568424.251414459</v>
      </c>
      <c r="AS93">
        <v>21362804.135203328</v>
      </c>
      <c r="AT93">
        <v>27606145.715484537</v>
      </c>
      <c r="AU93">
        <v>16711793.153219508</v>
      </c>
      <c r="AV93">
        <v>31851183.294865094</v>
      </c>
      <c r="AW93">
        <v>19383.038831945763</v>
      </c>
      <c r="AX93">
        <v>15727.634150444237</v>
      </c>
      <c r="AY93">
        <v>19683.670886057967</v>
      </c>
      <c r="AZ93">
        <v>20294.434325966689</v>
      </c>
      <c r="BA93">
        <v>12660.411422645124</v>
      </c>
      <c r="BB93">
        <v>19525.021408096181</v>
      </c>
      <c r="BC93">
        <v>42055.111487252303</v>
      </c>
      <c r="BD93">
        <v>40183.215112588805</v>
      </c>
      <c r="BE93">
        <v>41999.902512306951</v>
      </c>
      <c r="BF93">
        <v>48558.504916463171</v>
      </c>
      <c r="BG93">
        <v>33258.989152746544</v>
      </c>
      <c r="BH93">
        <v>52907.148966858702</v>
      </c>
      <c r="BI93">
        <v>70395.202306385487</v>
      </c>
      <c r="BJ93">
        <v>70752.691315269505</v>
      </c>
      <c r="BK93">
        <v>69895.192045118165</v>
      </c>
      <c r="BL93">
        <v>83888.593154583796</v>
      </c>
      <c r="BM93">
        <v>59007.211315373308</v>
      </c>
      <c r="BN93">
        <v>94634.808415311854</v>
      </c>
    </row>
    <row r="94" spans="1:66" x14ac:dyDescent="0.2">
      <c r="A94">
        <v>2005</v>
      </c>
      <c r="B94">
        <v>67150.122309826693</v>
      </c>
      <c r="C94">
        <v>66157.601086221199</v>
      </c>
      <c r="D94">
        <v>82131.538116026059</v>
      </c>
      <c r="E94">
        <v>53371.925747690926</v>
      </c>
      <c r="F94">
        <v>91104.830541178118</v>
      </c>
      <c r="G94">
        <v>114995.83962677921</v>
      </c>
      <c r="H94">
        <v>118561.28630489948</v>
      </c>
      <c r="I94">
        <v>112879.6607599868</v>
      </c>
      <c r="J94">
        <v>144166.7359890558</v>
      </c>
      <c r="K94">
        <v>93939.023420198879</v>
      </c>
      <c r="L94">
        <v>162958.56820949377</v>
      </c>
      <c r="M94">
        <v>290522.22236827121</v>
      </c>
      <c r="N94">
        <v>307311.6781285968</v>
      </c>
      <c r="O94">
        <v>284346.57466733968</v>
      </c>
      <c r="P94">
        <v>380493.9412104995</v>
      </c>
      <c r="Q94">
        <v>232343.24273391013</v>
      </c>
      <c r="R94">
        <v>435009.94620244356</v>
      </c>
      <c r="S94">
        <v>436563.35281104606</v>
      </c>
      <c r="T94">
        <v>462326.4621544758</v>
      </c>
      <c r="U94">
        <v>428558.86372630548</v>
      </c>
      <c r="V94">
        <v>581956.70107530348</v>
      </c>
      <c r="W94">
        <v>340300.95985654049</v>
      </c>
      <c r="X94">
        <v>651990.92529756378</v>
      </c>
      <c r="Y94">
        <v>1189803.4378176802</v>
      </c>
      <c r="Z94">
        <v>1264558.2686047519</v>
      </c>
      <c r="AA94">
        <v>1174471.4804994955</v>
      </c>
      <c r="AB94">
        <v>1627088.3141749597</v>
      </c>
      <c r="AC94">
        <v>879889.86062453187</v>
      </c>
      <c r="AD94">
        <v>1769051.7138922999</v>
      </c>
      <c r="AE94">
        <v>1859066.2455910805</v>
      </c>
      <c r="AF94">
        <v>1974107.7292624274</v>
      </c>
      <c r="AG94">
        <v>1837469.1102736653</v>
      </c>
      <c r="AH94">
        <v>2542334.4173928858</v>
      </c>
      <c r="AI94">
        <v>1357725.4038638913</v>
      </c>
      <c r="AJ94">
        <v>2758913.5616235412</v>
      </c>
      <c r="AK94">
        <v>5329163.3391165808</v>
      </c>
      <c r="AL94">
        <v>5633757.9878507415</v>
      </c>
      <c r="AM94">
        <v>5312148.5003819475</v>
      </c>
      <c r="AN94">
        <v>7211927.1013273243</v>
      </c>
      <c r="AO94">
        <v>3870739.7747979867</v>
      </c>
      <c r="AP94">
        <v>7884671.448780817</v>
      </c>
      <c r="AQ94">
        <v>23206498.513204675</v>
      </c>
      <c r="AR94">
        <v>24389985.670179505</v>
      </c>
      <c r="AS94">
        <v>23514158.539158598</v>
      </c>
      <c r="AT94">
        <v>29991803.820863739</v>
      </c>
      <c r="AU94">
        <v>17786059.90635984</v>
      </c>
      <c r="AV94">
        <v>34448577.318832837</v>
      </c>
      <c r="AW94">
        <v>19304.404992874159</v>
      </c>
      <c r="AX94">
        <v>15738.958314753909</v>
      </c>
      <c r="AY94">
        <v>19435.541412455605</v>
      </c>
      <c r="AZ94">
        <v>20096.340242996339</v>
      </c>
      <c r="BA94">
        <v>12804.828075182983</v>
      </c>
      <c r="BB94">
        <v>19251.092872862482</v>
      </c>
      <c r="BC94">
        <v>42331.000081110629</v>
      </c>
      <c r="BD94">
        <v>40465.504996630007</v>
      </c>
      <c r="BE94">
        <v>41914.381799430259</v>
      </c>
      <c r="BF94">
        <v>48980.159994417896</v>
      </c>
      <c r="BG94">
        <v>33486.223860333237</v>
      </c>
      <c r="BH94">
        <v>52893.151023259743</v>
      </c>
      <c r="BI94">
        <v>71114.24394140621</v>
      </c>
      <c r="BJ94">
        <v>71373.68834897512</v>
      </c>
      <c r="BK94">
        <v>70012.932283148577</v>
      </c>
      <c r="BL94">
        <v>85084.934683694839</v>
      </c>
      <c r="BM94">
        <v>59337.968591771045</v>
      </c>
      <c r="BN94">
        <v>94945.723711256316</v>
      </c>
    </row>
    <row r="95" spans="1:66" x14ac:dyDescent="0.2">
      <c r="A95">
        <v>2006</v>
      </c>
      <c r="B95">
        <v>68765.488323082784</v>
      </c>
      <c r="C95">
        <v>67377.698209635244</v>
      </c>
      <c r="D95">
        <v>83519.832492248126</v>
      </c>
      <c r="E95">
        <v>55253.109906269208</v>
      </c>
      <c r="F95">
        <v>93292.957990803261</v>
      </c>
      <c r="G95">
        <v>118162.38533704881</v>
      </c>
      <c r="H95">
        <v>121700.37068185364</v>
      </c>
      <c r="I95">
        <v>115666.47240750023</v>
      </c>
      <c r="J95">
        <v>147137.34974472443</v>
      </c>
      <c r="K95">
        <v>97508.53847947238</v>
      </c>
      <c r="L95">
        <v>167199.46962543961</v>
      </c>
      <c r="M95">
        <v>303172.44508318923</v>
      </c>
      <c r="N95">
        <v>319625.10490115179</v>
      </c>
      <c r="O95">
        <v>296497.45248656615</v>
      </c>
      <c r="P95">
        <v>395393.71182981384</v>
      </c>
      <c r="Q95">
        <v>243618.48573027548</v>
      </c>
      <c r="R95">
        <v>452112.3060763728</v>
      </c>
      <c r="S95">
        <v>457545.4538877412</v>
      </c>
      <c r="T95">
        <v>483420.97926711012</v>
      </c>
      <c r="U95">
        <v>448321.22300762014</v>
      </c>
      <c r="V95">
        <v>608374.83136200195</v>
      </c>
      <c r="W95">
        <v>357485.06045429868</v>
      </c>
      <c r="X95">
        <v>682034.03089219425</v>
      </c>
      <c r="Y95">
        <v>1260035.420673019</v>
      </c>
      <c r="Z95">
        <v>1336845.8552036688</v>
      </c>
      <c r="AA95">
        <v>1239870.4313817122</v>
      </c>
      <c r="AB95">
        <v>1711337.1443832351</v>
      </c>
      <c r="AC95">
        <v>935409.65405466221</v>
      </c>
      <c r="AD95">
        <v>1869984.6662170182</v>
      </c>
      <c r="AE95">
        <v>1978733.5238326418</v>
      </c>
      <c r="AF95">
        <v>2096096.9167008717</v>
      </c>
      <c r="AG95">
        <v>1947349.0415705105</v>
      </c>
      <c r="AH95">
        <v>2674928.5207256638</v>
      </c>
      <c r="AI95">
        <v>1461535.939121793</v>
      </c>
      <c r="AJ95">
        <v>2930347.6331111877</v>
      </c>
      <c r="AK95">
        <v>5702642.4397180062</v>
      </c>
      <c r="AL95">
        <v>6019919.43651958</v>
      </c>
      <c r="AM95">
        <v>5647355.2120889118</v>
      </c>
      <c r="AN95">
        <v>7558719.4598157015</v>
      </c>
      <c r="AO95">
        <v>4278513.5462013958</v>
      </c>
      <c r="AP95">
        <v>8412206.8836802822</v>
      </c>
      <c r="AQ95">
        <v>24807738.914146204</v>
      </c>
      <c r="AR95">
        <v>25855328.825678974</v>
      </c>
      <c r="AS95">
        <v>24990829.870336805</v>
      </c>
      <c r="AT95">
        <v>31479177.640328009</v>
      </c>
      <c r="AU95">
        <v>19675666.218748581</v>
      </c>
      <c r="AV95">
        <v>36435628.22529874</v>
      </c>
      <c r="AW95">
        <v>19368.591309116742</v>
      </c>
      <c r="AX95">
        <v>15830.60596431191</v>
      </c>
      <c r="AY95">
        <v>19088.924011770257</v>
      </c>
      <c r="AZ95">
        <v>19902.315239771822</v>
      </c>
      <c r="BA95">
        <v>12997.681333066046</v>
      </c>
      <c r="BB95">
        <v>19386.446356166904</v>
      </c>
      <c r="BC95">
        <v>42720.270905293168</v>
      </c>
      <c r="BD95">
        <v>40892.197592186225</v>
      </c>
      <c r="BE95">
        <v>41919.947734420683</v>
      </c>
      <c r="BF95">
        <v>48867.179232518611</v>
      </c>
      <c r="BG95">
        <v>34323.62370360185</v>
      </c>
      <c r="BH95">
        <v>53424.141536851093</v>
      </c>
      <c r="BI95">
        <v>71909.870400513712</v>
      </c>
      <c r="BJ95">
        <v>72219.187127029116</v>
      </c>
      <c r="BK95">
        <v>70458.727387733714</v>
      </c>
      <c r="BL95">
        <v>85073.2592234521</v>
      </c>
      <c r="BM95">
        <v>60981.0516667716</v>
      </c>
      <c r="BN95">
        <v>95971.260512706329</v>
      </c>
    </row>
    <row r="96" spans="1:66" x14ac:dyDescent="0.2">
      <c r="A96">
        <v>2007</v>
      </c>
      <c r="B96">
        <v>67996.803596637576</v>
      </c>
      <c r="C96">
        <v>66686.605250136025</v>
      </c>
      <c r="D96">
        <v>82881.491763975442</v>
      </c>
      <c r="E96">
        <v>54398.187305139276</v>
      </c>
      <c r="F96">
        <v>92056.456836983925</v>
      </c>
      <c r="G96">
        <v>116536.01527434112</v>
      </c>
      <c r="H96">
        <v>120018.62915865499</v>
      </c>
      <c r="I96">
        <v>114339.42022210636</v>
      </c>
      <c r="J96">
        <v>145355.87359529745</v>
      </c>
      <c r="K96">
        <v>95910.573912760286</v>
      </c>
      <c r="L96">
        <v>164558.08480299194</v>
      </c>
      <c r="M96">
        <v>299361.50692908128</v>
      </c>
      <c r="N96">
        <v>315504.73405268654</v>
      </c>
      <c r="O96">
        <v>295181.09698804986</v>
      </c>
      <c r="P96">
        <v>390880.59770154773</v>
      </c>
      <c r="Q96">
        <v>240095.77724418309</v>
      </c>
      <c r="R96">
        <v>446412.64886279282</v>
      </c>
      <c r="S96">
        <v>452503.27623888291</v>
      </c>
      <c r="T96">
        <v>477364.40652880748</v>
      </c>
      <c r="U96">
        <v>448738.71209098474</v>
      </c>
      <c r="V96">
        <v>601655.41771191033</v>
      </c>
      <c r="W96">
        <v>352226.40296895261</v>
      </c>
      <c r="X96">
        <v>674202.7793177471</v>
      </c>
      <c r="Y96">
        <v>1254210.5702810662</v>
      </c>
      <c r="Z96">
        <v>1330053.5698123602</v>
      </c>
      <c r="AA96">
        <v>1260371.3444206198</v>
      </c>
      <c r="AB96">
        <v>1713931.1939595512</v>
      </c>
      <c r="AC96">
        <v>927288.12147453392</v>
      </c>
      <c r="AD96">
        <v>1858588.3624958054</v>
      </c>
      <c r="AE96">
        <v>1977426.3186218182</v>
      </c>
      <c r="AF96">
        <v>2095502.2185555522</v>
      </c>
      <c r="AG96">
        <v>1995897.0051420026</v>
      </c>
      <c r="AH96">
        <v>2701283.588890742</v>
      </c>
      <c r="AI96">
        <v>1447669.2928517919</v>
      </c>
      <c r="AJ96">
        <v>2922537.8642305206</v>
      </c>
      <c r="AK96">
        <v>5764888.0738177057</v>
      </c>
      <c r="AL96">
        <v>6098166.2026179135</v>
      </c>
      <c r="AM96">
        <v>5909395.2830237113</v>
      </c>
      <c r="AN96">
        <v>7787522.2892052829</v>
      </c>
      <c r="AO96">
        <v>4227307.5981071535</v>
      </c>
      <c r="AP96">
        <v>8487564.4960489944</v>
      </c>
      <c r="AQ96">
        <v>26238615.751422133</v>
      </c>
      <c r="AR96">
        <v>27494270.277673092</v>
      </c>
      <c r="AS96">
        <v>27952124.994355336</v>
      </c>
      <c r="AT96">
        <v>33615618.150039122</v>
      </c>
      <c r="AU96">
        <v>20355214.486593243</v>
      </c>
      <c r="AV96">
        <v>38515521.402781561</v>
      </c>
      <c r="AW96">
        <v>19457.591918934049</v>
      </c>
      <c r="AX96">
        <v>15974.978034620161</v>
      </c>
      <c r="AY96">
        <v>19033.790278165689</v>
      </c>
      <c r="AZ96">
        <v>20407.109932653431</v>
      </c>
      <c r="BA96">
        <v>12885.800697518263</v>
      </c>
      <c r="BB96">
        <v>19554.8288709759</v>
      </c>
      <c r="BC96">
        <v>42289.614337477171</v>
      </c>
      <c r="BD96">
        <v>40495.92243485435</v>
      </c>
      <c r="BE96">
        <v>41298.328390367809</v>
      </c>
      <c r="BF96">
        <v>48659.368882022965</v>
      </c>
      <c r="BG96">
        <v>33765.121756356632</v>
      </c>
      <c r="BH96">
        <v>52683.546611894031</v>
      </c>
      <c r="BI96">
        <v>70829.642360656057</v>
      </c>
      <c r="BJ96">
        <v>71147.102935147093</v>
      </c>
      <c r="BK96">
        <v>69129.001030620464</v>
      </c>
      <c r="BL96">
        <v>83974.692568734885</v>
      </c>
      <c r="BM96">
        <v>59864.273079904582</v>
      </c>
      <c r="BN96">
        <v>94094.443788041695</v>
      </c>
    </row>
    <row r="97" spans="1:66" x14ac:dyDescent="0.2">
      <c r="A97">
        <v>2008</v>
      </c>
      <c r="B97">
        <v>66120.523174392089</v>
      </c>
      <c r="C97">
        <v>64809.477259779283</v>
      </c>
      <c r="D97">
        <v>79886.90869710478</v>
      </c>
      <c r="E97">
        <v>53427.214688225511</v>
      </c>
      <c r="F97">
        <v>89224.797349266155</v>
      </c>
      <c r="G97">
        <v>113383.93820071399</v>
      </c>
      <c r="H97">
        <v>116714.1200900769</v>
      </c>
      <c r="I97">
        <v>111322.53632964875</v>
      </c>
      <c r="J97">
        <v>140669.31651702497</v>
      </c>
      <c r="K97">
        <v>93872.404335260915</v>
      </c>
      <c r="L97">
        <v>159619.58104600277</v>
      </c>
      <c r="M97">
        <v>288490.31227217411</v>
      </c>
      <c r="N97">
        <v>304573.23178550426</v>
      </c>
      <c r="O97">
        <v>283734.01154843188</v>
      </c>
      <c r="P97">
        <v>375681.21958888473</v>
      </c>
      <c r="Q97">
        <v>232780.27226323253</v>
      </c>
      <c r="R97">
        <v>430185.67660477117</v>
      </c>
      <c r="S97">
        <v>434428.66917948006</v>
      </c>
      <c r="T97">
        <v>459452.34613870742</v>
      </c>
      <c r="U97">
        <v>428234.55169752712</v>
      </c>
      <c r="V97">
        <v>576558.92456943938</v>
      </c>
      <c r="W97">
        <v>340605.2702750428</v>
      </c>
      <c r="X97">
        <v>646059.89325685077</v>
      </c>
      <c r="Y97">
        <v>1193339.9730481545</v>
      </c>
      <c r="Z97">
        <v>1268403.2596834046</v>
      </c>
      <c r="AA97">
        <v>1180475.0209700346</v>
      </c>
      <c r="AB97">
        <v>1618203.8060342984</v>
      </c>
      <c r="AC97">
        <v>893210.91279050452</v>
      </c>
      <c r="AD97">
        <v>1763509.5099068577</v>
      </c>
      <c r="AE97">
        <v>1876648.0806164546</v>
      </c>
      <c r="AF97">
        <v>1991820.3358321406</v>
      </c>
      <c r="AG97">
        <v>1858075.0320682051</v>
      </c>
      <c r="AH97">
        <v>2534362.0498710806</v>
      </c>
      <c r="AI97">
        <v>1396687.6204584828</v>
      </c>
      <c r="AJ97">
        <v>2766439.9327144129</v>
      </c>
      <c r="AK97">
        <v>5503247.3518623523</v>
      </c>
      <c r="AL97">
        <v>5809792.2520066779</v>
      </c>
      <c r="AM97">
        <v>5456381.1037534159</v>
      </c>
      <c r="AN97">
        <v>7264510.6285874508</v>
      </c>
      <c r="AO97">
        <v>4155133.3229258684</v>
      </c>
      <c r="AP97">
        <v>8060205.5253378293</v>
      </c>
      <c r="AQ97">
        <v>25637575.668299284</v>
      </c>
      <c r="AR97">
        <v>26647231.275368568</v>
      </c>
      <c r="AS97">
        <v>25565415.178731538</v>
      </c>
      <c r="AT97">
        <v>31397345.42924745</v>
      </c>
      <c r="AU97">
        <v>20988334.173591878</v>
      </c>
      <c r="AV97">
        <v>37360381.937004596</v>
      </c>
      <c r="AW97">
        <v>18857.108148070187</v>
      </c>
      <c r="AX97">
        <v>15526.926258707281</v>
      </c>
      <c r="AY97">
        <v>18296.418189909815</v>
      </c>
      <c r="AZ97">
        <v>19104.500877184571</v>
      </c>
      <c r="BA97">
        <v>12982.025041190096</v>
      </c>
      <c r="BB97">
        <v>18830.013652529524</v>
      </c>
      <c r="BC97">
        <v>41412.76883019408</v>
      </c>
      <c r="BD97">
        <v>39625.777773157395</v>
      </c>
      <c r="BE97">
        <v>40484.529005484546</v>
      </c>
      <c r="BF97">
        <v>47020.874153573663</v>
      </c>
      <c r="BG97">
        <v>33499.097179891396</v>
      </c>
      <c r="BH97">
        <v>51340.255209765601</v>
      </c>
      <c r="BI97">
        <v>69607.34468284894</v>
      </c>
      <c r="BJ97">
        <v>69749.342166220042</v>
      </c>
      <c r="BK97">
        <v>68219.667524952965</v>
      </c>
      <c r="BL97">
        <v>81916.340749060037</v>
      </c>
      <c r="BM97">
        <v>59145.437353268018</v>
      </c>
      <c r="BN97">
        <v>91978.057156310693</v>
      </c>
    </row>
    <row r="98" spans="1:66" x14ac:dyDescent="0.2">
      <c r="A98">
        <v>2009</v>
      </c>
      <c r="B98">
        <v>63104.954901223464</v>
      </c>
      <c r="C98">
        <v>62121.57545015568</v>
      </c>
      <c r="D98">
        <v>75158.058059943825</v>
      </c>
      <c r="E98">
        <v>52019.12020356892</v>
      </c>
      <c r="F98">
        <v>85255.535994709004</v>
      </c>
      <c r="G98">
        <v>108313.19585971617</v>
      </c>
      <c r="H98">
        <v>111371.1044212741</v>
      </c>
      <c r="I98">
        <v>106716.80544465619</v>
      </c>
      <c r="J98">
        <v>132390.43552917728</v>
      </c>
      <c r="K98">
        <v>91409.424427960737</v>
      </c>
      <c r="L98">
        <v>152627.0923971727</v>
      </c>
      <c r="M98">
        <v>267844.88755762076</v>
      </c>
      <c r="N98">
        <v>283017.77214414999</v>
      </c>
      <c r="O98">
        <v>264388.38355147617</v>
      </c>
      <c r="P98">
        <v>344845.85791805468</v>
      </c>
      <c r="Q98">
        <v>221059.09791088427</v>
      </c>
      <c r="R98">
        <v>402032.20088955184</v>
      </c>
      <c r="S98">
        <v>396482.42052815855</v>
      </c>
      <c r="T98">
        <v>419835.42923926574</v>
      </c>
      <c r="U98">
        <v>392384.47056288656</v>
      </c>
      <c r="V98">
        <v>521542.81162280834</v>
      </c>
      <c r="W98">
        <v>317547.6029753575</v>
      </c>
      <c r="X98">
        <v>593916.04784064367</v>
      </c>
      <c r="Y98">
        <v>1051079.4775783222</v>
      </c>
      <c r="Z98">
        <v>1116531.1716112029</v>
      </c>
      <c r="AA98">
        <v>1048428.8857313414</v>
      </c>
      <c r="AB98">
        <v>1417171.8988789672</v>
      </c>
      <c r="AC98">
        <v>796610.07623168838</v>
      </c>
      <c r="AD98">
        <v>1562750.9002561606</v>
      </c>
      <c r="AE98">
        <v>1634611.3101792082</v>
      </c>
      <c r="AF98">
        <v>1733276.9332029384</v>
      </c>
      <c r="AG98">
        <v>1635814.1997430313</v>
      </c>
      <c r="AH98">
        <v>2193522.6473509036</v>
      </c>
      <c r="AI98">
        <v>1225037.2992807582</v>
      </c>
      <c r="AJ98">
        <v>2420534.6943147024</v>
      </c>
      <c r="AK98">
        <v>4668698.4999207016</v>
      </c>
      <c r="AL98">
        <v>4912036.1149706878</v>
      </c>
      <c r="AM98">
        <v>4722658.1925311219</v>
      </c>
      <c r="AN98">
        <v>6142187.1207159543</v>
      </c>
      <c r="AO98">
        <v>3527184.7199748526</v>
      </c>
      <c r="AP98">
        <v>6850600.9066640828</v>
      </c>
      <c r="AQ98">
        <v>21028761.032498591</v>
      </c>
      <c r="AR98">
        <v>21745662.287223395</v>
      </c>
      <c r="AS98">
        <v>21952561.340587091</v>
      </c>
      <c r="AT98">
        <v>25844340.967161324</v>
      </c>
      <c r="AU98">
        <v>16987431.232223582</v>
      </c>
      <c r="AV98">
        <v>30834632.876954969</v>
      </c>
      <c r="AW98">
        <v>17896.713942730752</v>
      </c>
      <c r="AX98">
        <v>14838.805381172839</v>
      </c>
      <c r="AY98">
        <v>17526.345455655173</v>
      </c>
      <c r="AZ98">
        <v>17925.680590710381</v>
      </c>
      <c r="BA98">
        <v>12628.815979177116</v>
      </c>
      <c r="BB98">
        <v>17883.97959224529</v>
      </c>
      <c r="BC98">
        <v>40356.073494957091</v>
      </c>
      <c r="BD98">
        <v>38670.197429787178</v>
      </c>
      <c r="BE98">
        <v>39647.485661120059</v>
      </c>
      <c r="BF98">
        <v>45192.746964598169</v>
      </c>
      <c r="BG98">
        <v>33236.900458311662</v>
      </c>
      <c r="BH98">
        <v>50058.128784170913</v>
      </c>
      <c r="BI98">
        <v>68430.272935240006</v>
      </c>
      <c r="BJ98">
        <v>68459.437490555094</v>
      </c>
      <c r="BK98">
        <v>67298.910917951172</v>
      </c>
      <c r="BL98">
        <v>79276.57993195788</v>
      </c>
      <c r="BM98">
        <v>58997.006057229846</v>
      </c>
      <c r="BN98">
        <v>90275.815274077933</v>
      </c>
    </row>
    <row r="99" spans="1:66" x14ac:dyDescent="0.2">
      <c r="A99">
        <v>2010</v>
      </c>
      <c r="B99">
        <v>65154.144081160237</v>
      </c>
      <c r="C99">
        <v>63076.69357187354</v>
      </c>
      <c r="D99">
        <v>76902.73123417038</v>
      </c>
      <c r="E99">
        <v>54175.773889948141</v>
      </c>
      <c r="F99">
        <v>87574.603564295743</v>
      </c>
      <c r="G99">
        <v>112372.08070272973</v>
      </c>
      <c r="H99">
        <v>115307.48622998399</v>
      </c>
      <c r="I99">
        <v>109102.55936116616</v>
      </c>
      <c r="J99">
        <v>136145.8854287405</v>
      </c>
      <c r="K99">
        <v>95321.016246187326</v>
      </c>
      <c r="L99">
        <v>157395.83934856101</v>
      </c>
      <c r="M99">
        <v>285285.96254233667</v>
      </c>
      <c r="N99">
        <v>299968.54356875538</v>
      </c>
      <c r="O99">
        <v>278490.24303977267</v>
      </c>
      <c r="P99">
        <v>362918.48573339568</v>
      </c>
      <c r="Q99">
        <v>236259.16471575462</v>
      </c>
      <c r="R99">
        <v>424555.8675062292</v>
      </c>
      <c r="S99">
        <v>427264.98359426745</v>
      </c>
      <c r="T99">
        <v>450051.24239738984</v>
      </c>
      <c r="U99">
        <v>418834.34251918818</v>
      </c>
      <c r="V99">
        <v>553222.15077362175</v>
      </c>
      <c r="W99">
        <v>344613.41850471223</v>
      </c>
      <c r="X99">
        <v>634978.43056113552</v>
      </c>
      <c r="Y99">
        <v>1155888.3534376542</v>
      </c>
      <c r="Z99">
        <v>1223188.1604817363</v>
      </c>
      <c r="AA99">
        <v>1141781.7331895949</v>
      </c>
      <c r="AB99">
        <v>1533945.3067824051</v>
      </c>
      <c r="AC99">
        <v>890471.05175359664</v>
      </c>
      <c r="AD99">
        <v>1708086.5391224858</v>
      </c>
      <c r="AE99">
        <v>1806142.2815202111</v>
      </c>
      <c r="AF99">
        <v>1908100.9712315681</v>
      </c>
      <c r="AG99">
        <v>1789928.8056531346</v>
      </c>
      <c r="AH99">
        <v>2386686.8131010397</v>
      </c>
      <c r="AI99">
        <v>1379881.8526437203</v>
      </c>
      <c r="AJ99">
        <v>2663632.5933516142</v>
      </c>
      <c r="AK99">
        <v>5184551.3524734294</v>
      </c>
      <c r="AL99">
        <v>5442550.0140806865</v>
      </c>
      <c r="AM99">
        <v>5192562.0635008961</v>
      </c>
      <c r="AN99">
        <v>6721579.2203923278</v>
      </c>
      <c r="AO99">
        <v>3999861.6224292084</v>
      </c>
      <c r="AP99">
        <v>7602562.7605567602</v>
      </c>
      <c r="AQ99">
        <v>22607181.388315126</v>
      </c>
      <c r="AR99">
        <v>23336061.417987078</v>
      </c>
      <c r="AS99">
        <v>23334492.719585214</v>
      </c>
      <c r="AT99">
        <v>27724834.980677858</v>
      </c>
      <c r="AU99">
        <v>18384909.725872524</v>
      </c>
      <c r="AV99">
        <v>33496857.861485176</v>
      </c>
      <c r="AW99">
        <v>17936.207459590736</v>
      </c>
      <c r="AX99">
        <v>15000.801932336486</v>
      </c>
      <c r="AY99">
        <v>17050.827782580902</v>
      </c>
      <c r="AZ99">
        <v>17659.577039600263</v>
      </c>
      <c r="BA99">
        <v>13030.531533708969</v>
      </c>
      <c r="BB99">
        <v>17753.367780030476</v>
      </c>
      <c r="BC99">
        <v>40695.053141029523</v>
      </c>
      <c r="BD99">
        <v>39063.655249205221</v>
      </c>
      <c r="BE99">
        <v>39141.85474210696</v>
      </c>
      <c r="BF99">
        <v>45123.202956478672</v>
      </c>
      <c r="BG99">
        <v>33944.286020414082</v>
      </c>
      <c r="BH99">
        <v>50132.240904080922</v>
      </c>
      <c r="BI99">
        <v>69143.610242827999</v>
      </c>
      <c r="BJ99">
        <v>69142.221895291135</v>
      </c>
      <c r="BK99">
        <v>66755.638441514529</v>
      </c>
      <c r="BL99">
        <v>79452.735352576681</v>
      </c>
      <c r="BM99">
        <v>60086.479128795472</v>
      </c>
      <c r="BN99">
        <v>90605.832309143967</v>
      </c>
    </row>
    <row r="100" spans="1:66" x14ac:dyDescent="0.2">
      <c r="A100">
        <v>2011</v>
      </c>
      <c r="B100">
        <v>66268.484510326016</v>
      </c>
      <c r="C100">
        <v>64521.579010293128</v>
      </c>
      <c r="D100">
        <v>79676.260442521336</v>
      </c>
      <c r="E100">
        <v>53863.325953987493</v>
      </c>
      <c r="F100">
        <v>88750.413276735431</v>
      </c>
      <c r="G100">
        <v>114813.59089127072</v>
      </c>
      <c r="H100">
        <v>117869.72275321363</v>
      </c>
      <c r="I100">
        <v>112193.29366106236</v>
      </c>
      <c r="J100">
        <v>141575.09872692361</v>
      </c>
      <c r="K100">
        <v>95276.681803852538</v>
      </c>
      <c r="L100">
        <v>160153.62125720558</v>
      </c>
      <c r="M100">
        <v>294226.74263996386</v>
      </c>
      <c r="N100">
        <v>310580.57260558661</v>
      </c>
      <c r="O100">
        <v>289489.50685088843</v>
      </c>
      <c r="P100">
        <v>380759.24130060355</v>
      </c>
      <c r="Q100">
        <v>239138.4019975031</v>
      </c>
      <c r="R100">
        <v>436560.92622023204</v>
      </c>
      <c r="S100">
        <v>442432.28368044813</v>
      </c>
      <c r="T100">
        <v>467735.95679051476</v>
      </c>
      <c r="U100">
        <v>437369.33524379105</v>
      </c>
      <c r="V100">
        <v>581598.58135358477</v>
      </c>
      <c r="W100">
        <v>350694.15188407898</v>
      </c>
      <c r="X100">
        <v>656267.71500510885</v>
      </c>
      <c r="Y100">
        <v>1208498.6033173455</v>
      </c>
      <c r="Z100">
        <v>1279863.2965867161</v>
      </c>
      <c r="AA100">
        <v>1206029.0999888673</v>
      </c>
      <c r="AB100">
        <v>1613262.5078568251</v>
      </c>
      <c r="AC100">
        <v>919583.49392832839</v>
      </c>
      <c r="AD100">
        <v>1784142.9549491107</v>
      </c>
      <c r="AE100">
        <v>1894520.1653578468</v>
      </c>
      <c r="AF100">
        <v>2002400.8830313229</v>
      </c>
      <c r="AG100">
        <v>1898253.7181820523</v>
      </c>
      <c r="AH100">
        <v>2512038.5244551343</v>
      </c>
      <c r="AI100">
        <v>1437967.4279489843</v>
      </c>
      <c r="AJ100">
        <v>2790523.4216072001</v>
      </c>
      <c r="AK100">
        <v>5480228.8333707089</v>
      </c>
      <c r="AL100">
        <v>5753741.7964629885</v>
      </c>
      <c r="AM100">
        <v>5573499.2979943035</v>
      </c>
      <c r="AN100">
        <v>7095224.6104153562</v>
      </c>
      <c r="AO100">
        <v>4236491.3238787316</v>
      </c>
      <c r="AP100">
        <v>7994458.0721956082</v>
      </c>
      <c r="AQ100">
        <v>24928540.33206838</v>
      </c>
      <c r="AR100">
        <v>25722963.407347165</v>
      </c>
      <c r="AS100">
        <v>26513445.786696337</v>
      </c>
      <c r="AT100">
        <v>30381549.662345279</v>
      </c>
      <c r="AU100">
        <v>20511503.33559316</v>
      </c>
      <c r="AV100">
        <v>36295744.570816509</v>
      </c>
      <c r="AW100">
        <v>17723.378129381312</v>
      </c>
      <c r="AX100">
        <v>14667.246267438395</v>
      </c>
      <c r="AY100">
        <v>16849.864359523901</v>
      </c>
      <c r="AZ100">
        <v>17777.422158119058</v>
      </c>
      <c r="BA100">
        <v>12449.970104122445</v>
      </c>
      <c r="BB100">
        <v>17347.205296265249</v>
      </c>
      <c r="BC100">
        <v>40939.789162588473</v>
      </c>
      <c r="BD100">
        <v>39122.696944185947</v>
      </c>
      <c r="BE100">
        <v>39525.142583560322</v>
      </c>
      <c r="BF100">
        <v>46222.595902734429</v>
      </c>
      <c r="BG100">
        <v>33277.206393596869</v>
      </c>
      <c r="BH100">
        <v>50104.800727458023</v>
      </c>
      <c r="BI100">
        <v>69960.302954097409</v>
      </c>
      <c r="BJ100">
        <v>69692.010290120379</v>
      </c>
      <c r="BK100">
        <v>67869.240363605844</v>
      </c>
      <c r="BL100">
        <v>81779.063083503614</v>
      </c>
      <c r="BM100">
        <v>59311.251755439895</v>
      </c>
      <c r="BN100">
        <v>91051.795016449018</v>
      </c>
    </row>
    <row r="101" spans="1:66" x14ac:dyDescent="0.2">
      <c r="A101">
        <v>2012</v>
      </c>
      <c r="B101">
        <v>67907.288195388741</v>
      </c>
      <c r="C101">
        <v>65313.836559771196</v>
      </c>
      <c r="D101">
        <v>81152.447821358714</v>
      </c>
      <c r="E101">
        <v>55627.568879056082</v>
      </c>
      <c r="F101">
        <v>90778.498620628612</v>
      </c>
      <c r="G101">
        <v>117975.91723818844</v>
      </c>
      <c r="H101">
        <v>120951.85096543048</v>
      </c>
      <c r="I101">
        <v>114315.51011120087</v>
      </c>
      <c r="J101">
        <v>144582.39083215885</v>
      </c>
      <c r="K101">
        <v>98462.904615620617</v>
      </c>
      <c r="L101">
        <v>164294.96588996396</v>
      </c>
      <c r="M101">
        <v>308723.7994133294</v>
      </c>
      <c r="N101">
        <v>324078.53366325598</v>
      </c>
      <c r="O101">
        <v>302499.51223417046</v>
      </c>
      <c r="P101">
        <v>396186.95883553236</v>
      </c>
      <c r="Q101">
        <v>251417.85689097529</v>
      </c>
      <c r="R101">
        <v>455588.9475490133</v>
      </c>
      <c r="S101">
        <v>468800.9161421943</v>
      </c>
      <c r="T101">
        <v>492910.26330188918</v>
      </c>
      <c r="U101">
        <v>462523.49529549159</v>
      </c>
      <c r="V101">
        <v>611588.06576682162</v>
      </c>
      <c r="W101">
        <v>372643.81207208964</v>
      </c>
      <c r="X101">
        <v>691631.48620209307</v>
      </c>
      <c r="Y101">
        <v>1310134.690706691</v>
      </c>
      <c r="Z101">
        <v>1383506.1603578804</v>
      </c>
      <c r="AA101">
        <v>1307516.1870910802</v>
      </c>
      <c r="AB101">
        <v>1737779.9993191664</v>
      </c>
      <c r="AC101">
        <v>1004249.870859785</v>
      </c>
      <c r="AD101">
        <v>1923853.22636621</v>
      </c>
      <c r="AE101">
        <v>2070523.5098870096</v>
      </c>
      <c r="AF101">
        <v>2182640.7351876921</v>
      </c>
      <c r="AG101">
        <v>2071219.4454345277</v>
      </c>
      <c r="AH101">
        <v>2730500.4398086183</v>
      </c>
      <c r="AI101">
        <v>1584130.0521556102</v>
      </c>
      <c r="AJ101">
        <v>3034354.6711612949</v>
      </c>
      <c r="AK101">
        <v>6068956.1319450065</v>
      </c>
      <c r="AL101">
        <v>6357997.0486315312</v>
      </c>
      <c r="AM101">
        <v>6142979.8023202466</v>
      </c>
      <c r="AN101">
        <v>7820532.9438909218</v>
      </c>
      <c r="AO101">
        <v>4720840.8914345847</v>
      </c>
      <c r="AP101">
        <v>8848233.7274638992</v>
      </c>
      <c r="AQ101">
        <v>27554331.782224558</v>
      </c>
      <c r="AR101">
        <v>28382779.811835464</v>
      </c>
      <c r="AS101">
        <v>28987770.866654728</v>
      </c>
      <c r="AT101">
        <v>33383705.576982543</v>
      </c>
      <c r="AU101">
        <v>22792766.767075218</v>
      </c>
      <c r="AV101">
        <v>40206590.582386442</v>
      </c>
      <c r="AW101">
        <v>17838.659152589029</v>
      </c>
      <c r="AX101">
        <v>14862.725425346986</v>
      </c>
      <c r="AY101">
        <v>16312.163008341513</v>
      </c>
      <c r="AZ101">
        <v>17722.504810558592</v>
      </c>
      <c r="BA101">
        <v>12792.233142491541</v>
      </c>
      <c r="BB101">
        <v>17262.03135129327</v>
      </c>
      <c r="BC101">
        <v>41149.898060061998</v>
      </c>
      <c r="BD101">
        <v>39443.816476736814</v>
      </c>
      <c r="BE101">
        <v>38959.872595949055</v>
      </c>
      <c r="BF101">
        <v>46148.613264228305</v>
      </c>
      <c r="BG101">
        <v>33873.092433287267</v>
      </c>
      <c r="BH101">
        <v>50244.004295252533</v>
      </c>
      <c r="BI101">
        <v>70288.946694403188</v>
      </c>
      <c r="BJ101">
        <v>70170.180290974095</v>
      </c>
      <c r="BK101">
        <v>67269.509580458471</v>
      </c>
      <c r="BL101">
        <v>81681.248831315461</v>
      </c>
      <c r="BM101">
        <v>60224.166546781926</v>
      </c>
      <c r="BN101">
        <v>91471.470475201626</v>
      </c>
    </row>
    <row r="102" spans="1:66" x14ac:dyDescent="0.2">
      <c r="A102">
        <v>2013</v>
      </c>
      <c r="B102">
        <v>67936.19027255199</v>
      </c>
      <c r="C102">
        <v>66321.191531883538</v>
      </c>
      <c r="D102">
        <v>81613.068269567913</v>
      </c>
      <c r="E102">
        <v>55389.419064739828</v>
      </c>
      <c r="F102">
        <v>90900.995382571404</v>
      </c>
      <c r="G102">
        <v>117717.87110351441</v>
      </c>
      <c r="H102">
        <v>120670.10335956985</v>
      </c>
      <c r="I102">
        <v>114417.16529104224</v>
      </c>
      <c r="J102">
        <v>144617.59445075769</v>
      </c>
      <c r="K102">
        <v>97974.449691959817</v>
      </c>
      <c r="L102">
        <v>163727.7441389579</v>
      </c>
      <c r="M102">
        <v>305075.38510934287</v>
      </c>
      <c r="N102">
        <v>320237.9547366139</v>
      </c>
      <c r="O102">
        <v>293169.78992687457</v>
      </c>
      <c r="P102">
        <v>391745.12687417556</v>
      </c>
      <c r="Q102">
        <v>249031.61011366625</v>
      </c>
      <c r="R102">
        <v>451723.99057966616</v>
      </c>
      <c r="S102">
        <v>458940.53340730467</v>
      </c>
      <c r="T102">
        <v>484209.01270547172</v>
      </c>
      <c r="U102">
        <v>439476.34068238491</v>
      </c>
      <c r="V102">
        <v>601486.79580627871</v>
      </c>
      <c r="W102">
        <v>366127.73204119439</v>
      </c>
      <c r="X102">
        <v>679238.74320921453</v>
      </c>
      <c r="Y102">
        <v>1246139.0696195599</v>
      </c>
      <c r="Z102">
        <v>1321176.2719487257</v>
      </c>
      <c r="AA102">
        <v>1185040.2120226438</v>
      </c>
      <c r="AB102">
        <v>1661237.9853593782</v>
      </c>
      <c r="AC102">
        <v>960360.90943047043</v>
      </c>
      <c r="AD102">
        <v>1837420.7379915889</v>
      </c>
      <c r="AE102">
        <v>1945721.3762293472</v>
      </c>
      <c r="AF102">
        <v>2060493.4696809133</v>
      </c>
      <c r="AG102">
        <v>1838808.3476493182</v>
      </c>
      <c r="AH102">
        <v>2588305.4104607874</v>
      </c>
      <c r="AI102">
        <v>1490528.6643163974</v>
      </c>
      <c r="AJ102">
        <v>2865823.2802563687</v>
      </c>
      <c r="AK102">
        <v>5657784.9507826064</v>
      </c>
      <c r="AL102">
        <v>5948902.6796887824</v>
      </c>
      <c r="AM102">
        <v>5250685.5336384131</v>
      </c>
      <c r="AN102">
        <v>7373871.0113498587</v>
      </c>
      <c r="AO102">
        <v>4361112.3985215565</v>
      </c>
      <c r="AP102">
        <v>8228449.0326303625</v>
      </c>
      <c r="AQ102">
        <v>25740102.723712943</v>
      </c>
      <c r="AR102">
        <v>26626203.652309611</v>
      </c>
      <c r="AS102">
        <v>23593580.201043855</v>
      </c>
      <c r="AT102">
        <v>31371470.79665507</v>
      </c>
      <c r="AU102">
        <v>21197308.03110785</v>
      </c>
      <c r="AV102">
        <v>37420557.795619823</v>
      </c>
      <c r="AW102">
        <v>18154.509441589569</v>
      </c>
      <c r="AX102">
        <v>15202.277185534127</v>
      </c>
      <c r="AY102">
        <v>18225.217772724835</v>
      </c>
      <c r="AZ102">
        <v>18608.542088378119</v>
      </c>
      <c r="BA102">
        <v>12804.388437519821</v>
      </c>
      <c r="BB102">
        <v>18074.2466261849</v>
      </c>
      <c r="BC102">
        <v>41587.390846241891</v>
      </c>
      <c r="BD102">
        <v>39902.660887656217</v>
      </c>
      <c r="BE102">
        <v>41115.791710217869</v>
      </c>
      <c r="BF102">
        <v>47153.95064683372</v>
      </c>
      <c r="BG102">
        <v>33873.620059303554</v>
      </c>
      <c r="BH102">
        <v>50809.551471783081</v>
      </c>
      <c r="BI102">
        <v>70878.492602057289</v>
      </c>
      <c r="BJ102">
        <v>70778.140515308827</v>
      </c>
      <c r="BK102">
        <v>69729.009132084175</v>
      </c>
      <c r="BL102">
        <v>82835.711344903233</v>
      </c>
      <c r="BM102">
        <v>60210.159586533206</v>
      </c>
      <c r="BN102">
        <v>91728.682528780802</v>
      </c>
    </row>
    <row r="103" spans="1:66" x14ac:dyDescent="0.2">
      <c r="A103">
        <v>2014</v>
      </c>
      <c r="B103">
        <v>69556.575175452454</v>
      </c>
      <c r="C103">
        <v>67913.585491856982</v>
      </c>
      <c r="D103">
        <v>83694.315218597636</v>
      </c>
      <c r="E103">
        <v>56619.886653834285</v>
      </c>
      <c r="F103">
        <v>92747.875973735325</v>
      </c>
      <c r="G103">
        <v>120928.21031219534</v>
      </c>
      <c r="H103">
        <v>123865.70955654039</v>
      </c>
      <c r="I103">
        <v>117393.02919572237</v>
      </c>
      <c r="J103">
        <v>148613.66860923448</v>
      </c>
      <c r="K103">
        <v>100443.66142889614</v>
      </c>
      <c r="L103">
        <v>167484.33195272757</v>
      </c>
      <c r="M103">
        <v>316795.54488576343</v>
      </c>
      <c r="N103">
        <v>332240.93143476039</v>
      </c>
      <c r="O103">
        <v>304348.54605085083</v>
      </c>
      <c r="P103">
        <v>406241.099199716</v>
      </c>
      <c r="Q103">
        <v>258825.43323040061</v>
      </c>
      <c r="R103">
        <v>467695.74976926815</v>
      </c>
      <c r="S103">
        <v>478824.04337664676</v>
      </c>
      <c r="T103">
        <v>504411.47056594316</v>
      </c>
      <c r="U103">
        <v>458850.28771196748</v>
      </c>
      <c r="V103">
        <v>625507.55445818917</v>
      </c>
      <c r="W103">
        <v>382626.91525868769</v>
      </c>
      <c r="X103">
        <v>706907.28185694327</v>
      </c>
      <c r="Y103">
        <v>1313324.1661998213</v>
      </c>
      <c r="Z103">
        <v>1389013.2828585762</v>
      </c>
      <c r="AA103">
        <v>1249747.8086919191</v>
      </c>
      <c r="AB103">
        <v>1737391.8222163534</v>
      </c>
      <c r="AC103">
        <v>1019127.3738820176</v>
      </c>
      <c r="AD103">
        <v>1928363.8065998545</v>
      </c>
      <c r="AE103">
        <v>2053030.3909036273</v>
      </c>
      <c r="AF103">
        <v>2166925.7952265944</v>
      </c>
      <c r="AG103">
        <v>1943203.6034062514</v>
      </c>
      <c r="AH103">
        <v>2707304.1335278749</v>
      </c>
      <c r="AI103">
        <v>1587175.3484723717</v>
      </c>
      <c r="AJ103">
        <v>3010778.0350713907</v>
      </c>
      <c r="AK103">
        <v>5948761.7334948238</v>
      </c>
      <c r="AL103">
        <v>6247500.4133288311</v>
      </c>
      <c r="AM103">
        <v>5532314.9933493482</v>
      </c>
      <c r="AN103">
        <v>7699226.630272286</v>
      </c>
      <c r="AO103">
        <v>4636398.4493684107</v>
      </c>
      <c r="AP103">
        <v>8649285.9417617302</v>
      </c>
      <c r="AQ103">
        <v>27043449.950430434</v>
      </c>
      <c r="AR103">
        <v>28046002.494925864</v>
      </c>
      <c r="AS103">
        <v>24723040.6935919</v>
      </c>
      <c r="AT103">
        <v>32645965.48572306</v>
      </c>
      <c r="AU103">
        <v>22696661.075109631</v>
      </c>
      <c r="AV103">
        <v>39268309.779813424</v>
      </c>
      <c r="AW103">
        <v>18184.940038709563</v>
      </c>
      <c r="AX103">
        <v>15247.440794364509</v>
      </c>
      <c r="AY103">
        <v>18434.141787991601</v>
      </c>
      <c r="AZ103">
        <v>18774.9618279608</v>
      </c>
      <c r="BA103">
        <v>12796.111878772419</v>
      </c>
      <c r="BB103">
        <v>18011.419994743057</v>
      </c>
      <c r="BC103">
        <v>42085.578540973453</v>
      </c>
      <c r="BD103">
        <v>40369.424479973779</v>
      </c>
      <c r="BE103">
        <v>41643.034318635451</v>
      </c>
      <c r="BF103">
        <v>47855.783665140028</v>
      </c>
      <c r="BG103">
        <v>34152.603700882479</v>
      </c>
      <c r="BH103">
        <v>51087.001107565011</v>
      </c>
      <c r="BI103">
        <v>71961.376668803321</v>
      </c>
      <c r="BJ103">
        <v>71771.904086985392</v>
      </c>
      <c r="BK103">
        <v>70654.149981940282</v>
      </c>
      <c r="BL103">
        <v>84206.810961614072</v>
      </c>
      <c r="BM103">
        <v>60848.218478520059</v>
      </c>
      <c r="BN103">
        <v>92431.477498592445</v>
      </c>
    </row>
    <row r="104" spans="1:66" x14ac:dyDescent="0.2">
      <c r="A104">
        <v>2015</v>
      </c>
      <c r="B104">
        <v>70683.004646897825</v>
      </c>
      <c r="C104">
        <v>68623.218170297463</v>
      </c>
      <c r="D104">
        <v>84805.062790685552</v>
      </c>
      <c r="E104">
        <v>57747.69036640424</v>
      </c>
      <c r="F104">
        <v>94109.884908922861</v>
      </c>
      <c r="G104">
        <v>122823.42101585239</v>
      </c>
      <c r="H104">
        <v>125785.78314157273</v>
      </c>
      <c r="I104">
        <v>118750.44909548314</v>
      </c>
      <c r="J104">
        <v>150545.99880637022</v>
      </c>
      <c r="K104">
        <v>102341.19967406054</v>
      </c>
      <c r="L104">
        <v>169815.65396859334</v>
      </c>
      <c r="M104">
        <v>322107.24108267744</v>
      </c>
      <c r="N104">
        <v>337480.9653055715</v>
      </c>
      <c r="O104">
        <v>308201.71204625501</v>
      </c>
      <c r="P104">
        <v>412990.38489091443</v>
      </c>
      <c r="Q104">
        <v>262886.56492477545</v>
      </c>
      <c r="R104">
        <v>474743.89921427914</v>
      </c>
      <c r="S104">
        <v>486715.6312941357</v>
      </c>
      <c r="T104">
        <v>512456.68766319571</v>
      </c>
      <c r="U104">
        <v>464091.08649432205</v>
      </c>
      <c r="V104">
        <v>637147.99966129893</v>
      </c>
      <c r="W104">
        <v>387865.80002579838</v>
      </c>
      <c r="X104">
        <v>717929.24845953868</v>
      </c>
      <c r="Y104">
        <v>1331543.630688922</v>
      </c>
      <c r="Z104">
        <v>1408477.0272224152</v>
      </c>
      <c r="AA104">
        <v>1258370.8050131099</v>
      </c>
      <c r="AB104">
        <v>1769165.6619857391</v>
      </c>
      <c r="AC104">
        <v>1025309.3128318905</v>
      </c>
      <c r="AD104">
        <v>1954874.897893186</v>
      </c>
      <c r="AE104">
        <v>2083652.2848802088</v>
      </c>
      <c r="AF104">
        <v>2199307.9002764667</v>
      </c>
      <c r="AG104">
        <v>1957512.1211669159</v>
      </c>
      <c r="AH104">
        <v>2761495.4587334399</v>
      </c>
      <c r="AI104">
        <v>1596507.7462127975</v>
      </c>
      <c r="AJ104">
        <v>3057089.9889103542</v>
      </c>
      <c r="AK104">
        <v>6024985.540870985</v>
      </c>
      <c r="AL104">
        <v>6335497.8344922364</v>
      </c>
      <c r="AM104">
        <v>5541678.4009138467</v>
      </c>
      <c r="AN104">
        <v>7845725.152828115</v>
      </c>
      <c r="AO104">
        <v>4662579.774371787</v>
      </c>
      <c r="AP104">
        <v>8767714.0312733855</v>
      </c>
      <c r="AQ104">
        <v>27285955.37906225</v>
      </c>
      <c r="AR104">
        <v>28289684.727742288</v>
      </c>
      <c r="AS104">
        <v>24516524.952650253</v>
      </c>
      <c r="AT104">
        <v>33318613.674934175</v>
      </c>
      <c r="AU104">
        <v>22541120.323446933</v>
      </c>
      <c r="AV104">
        <v>39553027.100773409</v>
      </c>
      <c r="AW104">
        <v>18542.588277943247</v>
      </c>
      <c r="AX104">
        <v>15580.226152222922</v>
      </c>
      <c r="AY104">
        <v>18495.987245111803</v>
      </c>
      <c r="AZ104">
        <v>19064.126775000863</v>
      </c>
      <c r="BA104">
        <v>13154.181058747941</v>
      </c>
      <c r="BB104">
        <v>18404.115849252368</v>
      </c>
      <c r="BC104">
        <v>42746.978376255618</v>
      </c>
      <c r="BD104">
        <v>41038.786795934066</v>
      </c>
      <c r="BE104">
        <v>42003.385517413299</v>
      </c>
      <c r="BF104">
        <v>48340.027001771217</v>
      </c>
      <c r="BG104">
        <v>34954.48208214077</v>
      </c>
      <c r="BH104">
        <v>51817.216652772157</v>
      </c>
      <c r="BI104">
        <v>73002.465999146109</v>
      </c>
      <c r="BJ104">
        <v>72861.987600573004</v>
      </c>
      <c r="BK104">
        <v>71387.633357790168</v>
      </c>
      <c r="BL104">
        <v>84934.902285234159</v>
      </c>
      <c r="BM104">
        <v>62204.858361381819</v>
      </c>
      <c r="BN104">
        <v>93583.592657171888</v>
      </c>
    </row>
    <row r="105" spans="1:66" x14ac:dyDescent="0.2">
      <c r="A105">
        <v>2016</v>
      </c>
      <c r="B105">
        <v>70488.618646539937</v>
      </c>
      <c r="C105">
        <v>68062.956286917935</v>
      </c>
      <c r="D105">
        <v>84407.818633430594</v>
      </c>
      <c r="E105">
        <v>57801.598403604155</v>
      </c>
      <c r="F105">
        <v>93485.258499263378</v>
      </c>
      <c r="G105">
        <v>122660.38142976946</v>
      </c>
      <c r="H105">
        <v>125547.23070088732</v>
      </c>
      <c r="I105">
        <v>118007.98728623749</v>
      </c>
      <c r="J105">
        <v>150051.41250212447</v>
      </c>
      <c r="K105">
        <v>102485.81024284039</v>
      </c>
      <c r="L105">
        <v>168944.54897575203</v>
      </c>
      <c r="M105">
        <v>319649.20765786787</v>
      </c>
      <c r="N105">
        <v>335480.35180195805</v>
      </c>
      <c r="O105">
        <v>303938.648409346</v>
      </c>
      <c r="P105">
        <v>409323.64689885831</v>
      </c>
      <c r="Q105">
        <v>262622.4205707722</v>
      </c>
      <c r="R105">
        <v>470375.02153129055</v>
      </c>
      <c r="S105">
        <v>481796.46706814063</v>
      </c>
      <c r="T105">
        <v>508006.45086253673</v>
      </c>
      <c r="U105">
        <v>455949.72793132457</v>
      </c>
      <c r="V105">
        <v>629059.36960305413</v>
      </c>
      <c r="W105">
        <v>387148.65396511165</v>
      </c>
      <c r="X105">
        <v>708945.19295117399</v>
      </c>
      <c r="Y105">
        <v>1311608.1622031871</v>
      </c>
      <c r="Z105">
        <v>1387645.7774925262</v>
      </c>
      <c r="AA105">
        <v>1227722.9637465759</v>
      </c>
      <c r="AB105">
        <v>1735015.5419139145</v>
      </c>
      <c r="AC105">
        <v>1020724.3439528277</v>
      </c>
      <c r="AD105">
        <v>1920550.5607048138</v>
      </c>
      <c r="AE105">
        <v>2047163.2043229511</v>
      </c>
      <c r="AF105">
        <v>2161056.7160690716</v>
      </c>
      <c r="AG105">
        <v>1903457.6715612849</v>
      </c>
      <c r="AH105">
        <v>2703570.4644627012</v>
      </c>
      <c r="AI105">
        <v>1583426.4435040939</v>
      </c>
      <c r="AJ105">
        <v>2998122.0154689122</v>
      </c>
      <c r="AK105">
        <v>5896702.7912650267</v>
      </c>
      <c r="AL105">
        <v>6194061.3999199746</v>
      </c>
      <c r="AM105">
        <v>5369593.8435313189</v>
      </c>
      <c r="AN105">
        <v>7640614.7737320922</v>
      </c>
      <c r="AO105">
        <v>4600286.6822481668</v>
      </c>
      <c r="AP105">
        <v>8557980.5891090687</v>
      </c>
      <c r="AQ105">
        <v>26226708.187620815</v>
      </c>
      <c r="AR105">
        <v>27117357.621624649</v>
      </c>
      <c r="AS105">
        <v>23330317.004596334</v>
      </c>
      <c r="AT105">
        <v>31957534.787628122</v>
      </c>
      <c r="AU105">
        <v>21758128.923183955</v>
      </c>
      <c r="AV105">
        <v>37999412.794575118</v>
      </c>
      <c r="AW105">
        <v>18316.8558633104</v>
      </c>
      <c r="AX105">
        <v>15430.006592192552</v>
      </c>
      <c r="AY105">
        <v>18117.925287598373</v>
      </c>
      <c r="AZ105">
        <v>18764.224764736722</v>
      </c>
      <c r="BA105">
        <v>13117.386564367916</v>
      </c>
      <c r="BB105">
        <v>18025.968022774756</v>
      </c>
      <c r="BC105">
        <v>42804.108756392379</v>
      </c>
      <c r="BD105">
        <v>41045.092740382366</v>
      </c>
      <c r="BE105">
        <v>41854.546051092591</v>
      </c>
      <c r="BF105">
        <v>48306.059937271959</v>
      </c>
      <c r="BG105">
        <v>35043.72927391882</v>
      </c>
      <c r="BH105">
        <v>51608.618162371466</v>
      </c>
      <c r="BI105">
        <v>73413.174872744843</v>
      </c>
      <c r="BJ105">
        <v>73063.950425619623</v>
      </c>
      <c r="BK105">
        <v>71525.322005460344</v>
      </c>
      <c r="BL105">
        <v>85233.353902940988</v>
      </c>
      <c r="BM105">
        <v>62451.657660857461</v>
      </c>
      <c r="BN105">
        <v>93586.930836867337</v>
      </c>
    </row>
    <row r="106" spans="1:66" x14ac:dyDescent="0.2">
      <c r="A106">
        <v>2017</v>
      </c>
      <c r="B106">
        <v>71859.12662583818</v>
      </c>
      <c r="C106">
        <v>69277.498945726693</v>
      </c>
      <c r="D106">
        <v>85827.592550942049</v>
      </c>
      <c r="E106">
        <v>58894.261568649803</v>
      </c>
      <c r="F106">
        <v>96426.480350409707</v>
      </c>
      <c r="G106">
        <v>124313.42929730956</v>
      </c>
      <c r="H106">
        <v>127524.857426865</v>
      </c>
      <c r="I106">
        <v>120758.71831793564</v>
      </c>
      <c r="J106">
        <v>152421.48816904295</v>
      </c>
      <c r="K106">
        <v>103814.79416833354</v>
      </c>
      <c r="L106">
        <v>173603.97252363639</v>
      </c>
      <c r="M106">
        <v>325378.38642760529</v>
      </c>
      <c r="N106">
        <v>341234.86207336897</v>
      </c>
      <c r="O106">
        <v>319764.7056539901</v>
      </c>
      <c r="P106">
        <v>417088.36283107259</v>
      </c>
      <c r="Q106">
        <v>264638.06427248451</v>
      </c>
      <c r="R106">
        <v>482297.75635198224</v>
      </c>
      <c r="S106">
        <v>491445.59398773639</v>
      </c>
      <c r="T106">
        <v>517174.57357567718</v>
      </c>
      <c r="U106">
        <v>487117.61373610818</v>
      </c>
      <c r="V106">
        <v>641711.76094012253</v>
      </c>
      <c r="W106">
        <v>390846.62777257559</v>
      </c>
      <c r="X106">
        <v>729388.85352527804</v>
      </c>
      <c r="Y106">
        <v>1349732.4462353394</v>
      </c>
      <c r="Z106">
        <v>1427507.6953801985</v>
      </c>
      <c r="AA106">
        <v>1359806.536555578</v>
      </c>
      <c r="AB106">
        <v>1792856.5965165363</v>
      </c>
      <c r="AC106">
        <v>1034448.9227766617</v>
      </c>
      <c r="AD106">
        <v>1992082.8169838595</v>
      </c>
      <c r="AE106">
        <v>2119954.0037156222</v>
      </c>
      <c r="AF106">
        <v>2236069.2247366472</v>
      </c>
      <c r="AG106">
        <v>2145036.974151975</v>
      </c>
      <c r="AH106">
        <v>2803386.367946852</v>
      </c>
      <c r="AI106">
        <v>1615775.9278217563</v>
      </c>
      <c r="AJ106">
        <v>3119235.2068066923</v>
      </c>
      <c r="AK106">
        <v>6173301.3816335062</v>
      </c>
      <c r="AL106">
        <v>6490362.792659089</v>
      </c>
      <c r="AM106">
        <v>6337960.4635905651</v>
      </c>
      <c r="AN106">
        <v>8029893.5884647379</v>
      </c>
      <c r="AO106">
        <v>4762193.2875223886</v>
      </c>
      <c r="AP106">
        <v>9017468.9896717202</v>
      </c>
      <c r="AQ106">
        <v>28897088.062632598</v>
      </c>
      <c r="AR106">
        <v>29874047.683094446</v>
      </c>
      <c r="AS106">
        <v>30761459.343086489</v>
      </c>
      <c r="AT106">
        <v>35192022.053824596</v>
      </c>
      <c r="AU106">
        <v>23778635.915727545</v>
      </c>
      <c r="AV106">
        <v>42041069.369509622</v>
      </c>
      <c r="AW106">
        <v>19404.823954366795</v>
      </c>
      <c r="AX106">
        <v>16193.395824811365</v>
      </c>
      <c r="AY106">
        <v>17796.279573517739</v>
      </c>
      <c r="AZ106">
        <v>19233.696932841118</v>
      </c>
      <c r="BA106">
        <v>13973.728968966076</v>
      </c>
      <c r="BB106">
        <v>19248.988177183048</v>
      </c>
      <c r="BC106">
        <v>43690.319981197375</v>
      </c>
      <c r="BD106">
        <v>41928.489353890305</v>
      </c>
      <c r="BE106">
        <v>41445.587089252964</v>
      </c>
      <c r="BF106">
        <v>49020.840297594201</v>
      </c>
      <c r="BG106">
        <v>36033.8390460015</v>
      </c>
      <c r="BH106">
        <v>53551.894128012762</v>
      </c>
      <c r="BI106">
        <v>74047.190014735606</v>
      </c>
      <c r="BJ106">
        <v>74097.356265238981</v>
      </c>
      <c r="BK106">
        <v>71007.221483922011</v>
      </c>
      <c r="BL106">
        <v>86254.769503535557</v>
      </c>
      <c r="BM106">
        <v>63608.976642295776</v>
      </c>
      <c r="BN106">
        <v>96430.526566549903</v>
      </c>
    </row>
    <row r="107" spans="1:66" x14ac:dyDescent="0.2">
      <c r="A107">
        <v>2018</v>
      </c>
      <c r="B107">
        <v>73083.376254622315</v>
      </c>
      <c r="C107">
        <v>70362.678913033567</v>
      </c>
      <c r="D107">
        <v>87211.83163100628</v>
      </c>
      <c r="E107">
        <v>59971.169497701667</v>
      </c>
      <c r="F107">
        <v>98039.75433847931</v>
      </c>
      <c r="G107">
        <v>126581.10416251059</v>
      </c>
      <c r="H107">
        <v>129838.60223389541</v>
      </c>
      <c r="I107">
        <v>122758.44112985852</v>
      </c>
      <c r="J107">
        <v>154983.73765176191</v>
      </c>
      <c r="K107">
        <v>105895.57543973924</v>
      </c>
      <c r="L107">
        <v>176601.51534838512</v>
      </c>
      <c r="M107">
        <v>332909.02819403203</v>
      </c>
      <c r="N107">
        <v>348759.51372811402</v>
      </c>
      <c r="O107">
        <v>326260.96120474377</v>
      </c>
      <c r="P107">
        <v>425501.34459908505</v>
      </c>
      <c r="Q107">
        <v>271334.50270765962</v>
      </c>
      <c r="R107">
        <v>493192.57751469087</v>
      </c>
      <c r="S107">
        <v>504126.57686409325</v>
      </c>
      <c r="T107">
        <v>529563.72501601349</v>
      </c>
      <c r="U107">
        <v>498338.63094063511</v>
      </c>
      <c r="V107">
        <v>655283.81036577537</v>
      </c>
      <c r="W107">
        <v>401987.39668183355</v>
      </c>
      <c r="X107">
        <v>747796.9111674414</v>
      </c>
      <c r="Y107">
        <v>1383540.4109775065</v>
      </c>
      <c r="Z107">
        <v>1461670.378343632</v>
      </c>
      <c r="AA107">
        <v>1392434.0937729138</v>
      </c>
      <c r="AB107">
        <v>1828203.5417961779</v>
      </c>
      <c r="AC107">
        <v>1067896.033431957</v>
      </c>
      <c r="AD107">
        <v>2043429.6672211553</v>
      </c>
      <c r="AE107">
        <v>2168461.5355904121</v>
      </c>
      <c r="AF107">
        <v>2285498.6321512857</v>
      </c>
      <c r="AG107">
        <v>2192882.7213473851</v>
      </c>
      <c r="AH107">
        <v>2853093.1146048452</v>
      </c>
      <c r="AI107">
        <v>1665484.4932361003</v>
      </c>
      <c r="AJ107">
        <v>3192688.0385776311</v>
      </c>
      <c r="AK107">
        <v>6296004.758149188</v>
      </c>
      <c r="AL107">
        <v>6612019.2069000183</v>
      </c>
      <c r="AM107">
        <v>6464440.7144934786</v>
      </c>
      <c r="AN107">
        <v>8138697.5523366146</v>
      </c>
      <c r="AO107">
        <v>4896743.6235963125</v>
      </c>
      <c r="AP107">
        <v>9199240.7700982001</v>
      </c>
      <c r="AQ107">
        <v>29246480.793536834</v>
      </c>
      <c r="AR107">
        <v>30226738.65250985</v>
      </c>
      <c r="AS107">
        <v>31208281.964377053</v>
      </c>
      <c r="AT107">
        <v>35348326.290348895</v>
      </c>
      <c r="AU107">
        <v>24334998.538585797</v>
      </c>
      <c r="AV107">
        <v>42474298.704440698</v>
      </c>
      <c r="AW107">
        <v>19585.648346734051</v>
      </c>
      <c r="AX107">
        <v>16328.150275349228</v>
      </c>
      <c r="AY107">
        <v>17966.91669620862</v>
      </c>
      <c r="AZ107">
        <v>19439.925610250641</v>
      </c>
      <c r="BA107">
        <v>14046.763555664083</v>
      </c>
      <c r="BB107">
        <v>19477.993328573499</v>
      </c>
      <c r="BC107">
        <v>44213.859372465675</v>
      </c>
      <c r="BD107">
        <v>42452.694313123226</v>
      </c>
      <c r="BE107">
        <v>41929.536436176866</v>
      </c>
      <c r="BF107">
        <v>49624.107967886412</v>
      </c>
      <c r="BG107">
        <v>36486.354696595226</v>
      </c>
      <c r="BH107">
        <v>54133.885096678023</v>
      </c>
      <c r="BI107">
        <v>74999.123154630186</v>
      </c>
      <c r="BJ107">
        <v>75108.37436034072</v>
      </c>
      <c r="BK107">
        <v>71882.811111137169</v>
      </c>
      <c r="BL107">
        <v>87354.335914931115</v>
      </c>
      <c r="BM107">
        <v>64535.843622759159</v>
      </c>
      <c r="BN107">
        <v>97453.749806808672</v>
      </c>
    </row>
    <row r="108" spans="1:66" x14ac:dyDescent="0.2">
      <c r="A108">
        <v>2019</v>
      </c>
      <c r="B108">
        <v>73451.35590443539</v>
      </c>
      <c r="C108">
        <v>70708.660927619101</v>
      </c>
      <c r="D108">
        <v>87730.021076353776</v>
      </c>
      <c r="E108">
        <v>60199.742870644463</v>
      </c>
      <c r="F108">
        <v>98533.390195506479</v>
      </c>
      <c r="G108">
        <v>127171.76973929942</v>
      </c>
      <c r="H108">
        <v>130489.02965740587</v>
      </c>
      <c r="I108">
        <v>123351.11859265498</v>
      </c>
      <c r="J108">
        <v>155869.67918900418</v>
      </c>
      <c r="K108">
        <v>106315.47488159029</v>
      </c>
      <c r="L108">
        <v>177440.67586820724</v>
      </c>
      <c r="M108">
        <v>333399.43268570676</v>
      </c>
      <c r="N108">
        <v>349588.2717353612</v>
      </c>
      <c r="O108">
        <v>326739.68516862957</v>
      </c>
      <c r="P108">
        <v>426973.53998717136</v>
      </c>
      <c r="Q108">
        <v>271451.25465380208</v>
      </c>
      <c r="R108">
        <v>494259.01675377309</v>
      </c>
      <c r="S108">
        <v>504013.67675630969</v>
      </c>
      <c r="T108">
        <v>529940.13488089677</v>
      </c>
      <c r="U108">
        <v>498100.38441267709</v>
      </c>
      <c r="V108">
        <v>656594.51437915908</v>
      </c>
      <c r="W108">
        <v>401326.85881313914</v>
      </c>
      <c r="X108">
        <v>748202.25890526921</v>
      </c>
      <c r="Y108">
        <v>1376051.866475875</v>
      </c>
      <c r="Z108">
        <v>1455361.191398903</v>
      </c>
      <c r="AA108">
        <v>1383846.1809173455</v>
      </c>
      <c r="AB108">
        <v>1824042.7258278902</v>
      </c>
      <c r="AC108">
        <v>1058249.1985465274</v>
      </c>
      <c r="AD108">
        <v>2034288.6504977315</v>
      </c>
      <c r="AE108">
        <v>2151033.5938516906</v>
      </c>
      <c r="AF108">
        <v>2269637.15893048</v>
      </c>
      <c r="AG108">
        <v>2172402.3893794045</v>
      </c>
      <c r="AH108">
        <v>2839769.8928957633</v>
      </c>
      <c r="AI108">
        <v>1645853.6665495895</v>
      </c>
      <c r="AJ108">
        <v>3170363.6603611694</v>
      </c>
      <c r="AK108">
        <v>6192099.5405079918</v>
      </c>
      <c r="AL108">
        <v>6510140.2109028753</v>
      </c>
      <c r="AM108">
        <v>6346319.3219713867</v>
      </c>
      <c r="AN108">
        <v>8041985.4442081181</v>
      </c>
      <c r="AO108">
        <v>4788991.6909195688</v>
      </c>
      <c r="AP108">
        <v>9062658.0929923598</v>
      </c>
      <c r="AQ108">
        <v>28104243.962841094</v>
      </c>
      <c r="AR108">
        <v>29098253.767222527</v>
      </c>
      <c r="AS108">
        <v>29890169.037338614</v>
      </c>
      <c r="AT108">
        <v>34233631.791920267</v>
      </c>
      <c r="AU108">
        <v>23189961.87042499</v>
      </c>
      <c r="AV108">
        <v>40935608.789356172</v>
      </c>
      <c r="AW108">
        <v>19730.942069571363</v>
      </c>
      <c r="AX108">
        <v>16413.682151464905</v>
      </c>
      <c r="AY108">
        <v>18066.203262583203</v>
      </c>
      <c r="AZ108">
        <v>19590.362963703381</v>
      </c>
      <c r="BA108">
        <v>14084.010859698625</v>
      </c>
      <c r="BB108">
        <v>19626.104522805734</v>
      </c>
      <c r="BC108">
        <v>44568.236262071892</v>
      </c>
      <c r="BD108">
        <v>42769.47636766584</v>
      </c>
      <c r="BE108">
        <v>42260.7693452846</v>
      </c>
      <c r="BF108">
        <v>50036.296752929593</v>
      </c>
      <c r="BG108">
        <v>36727.352672515823</v>
      </c>
      <c r="BH108">
        <v>54563.876133476857</v>
      </c>
      <c r="BI108">
        <v>75614.854002697568</v>
      </c>
      <c r="BJ108">
        <v>75714.219137917011</v>
      </c>
      <c r="BK108">
        <v>72503.976948661337</v>
      </c>
      <c r="BL108">
        <v>88093.713989462354</v>
      </c>
      <c r="BM108">
        <v>65031.529938537315</v>
      </c>
      <c r="BN108">
        <v>98236.090646815763</v>
      </c>
    </row>
  </sheetData>
  <pageMargins left="0.75" right="0.75" top="1" bottom="1" header="0.5" footer="0.5"/>
  <extLst>
    <ext xmlns:mx="http://schemas.microsoft.com/office/mac/excel/2008/main" uri="{64002731-A6B0-56B0-2670-7721B7C09600}">
      <mx:PLV Mode="0" OnePage="0" WScale="0"/>
    </ext>
  </extLs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tabColor theme="6" tint="0.39997558519241921"/>
  </sheetPr>
  <dimension ref="A1:G108"/>
  <sheetViews>
    <sheetView workbookViewId="0">
      <pane xSplit="1" ySplit="1" topLeftCell="B83" activePane="bottomRight" state="frozen"/>
      <selection activeCell="D32" sqref="D32"/>
      <selection pane="topRight" activeCell="D32" sqref="D32"/>
      <selection pane="bottomLeft" activeCell="D32" sqref="D32"/>
      <selection pane="bottomRight" activeCell="D32" sqref="D32"/>
    </sheetView>
  </sheetViews>
  <sheetFormatPr baseColWidth="10" defaultColWidth="8.83203125" defaultRowHeight="16" x14ac:dyDescent="0.2"/>
  <sheetData>
    <row r="1" spans="1:7" x14ac:dyDescent="0.2">
      <c r="A1" t="s">
        <v>1</v>
      </c>
      <c r="B1" t="s">
        <v>353</v>
      </c>
      <c r="C1" t="s">
        <v>352</v>
      </c>
      <c r="D1" t="s">
        <v>354</v>
      </c>
      <c r="E1" t="s">
        <v>355</v>
      </c>
      <c r="F1" t="s">
        <v>356</v>
      </c>
      <c r="G1" t="s">
        <v>357</v>
      </c>
    </row>
    <row r="2" spans="1:7" x14ac:dyDescent="0.2">
      <c r="A2">
        <v>1913</v>
      </c>
    </row>
    <row r="3" spans="1:7" x14ac:dyDescent="0.2">
      <c r="A3">
        <v>1914</v>
      </c>
    </row>
    <row r="4" spans="1:7" x14ac:dyDescent="0.2">
      <c r="A4">
        <v>1915</v>
      </c>
    </row>
    <row r="5" spans="1:7" x14ac:dyDescent="0.2">
      <c r="A5">
        <v>1916</v>
      </c>
    </row>
    <row r="6" spans="1:7" x14ac:dyDescent="0.2">
      <c r="A6">
        <v>1917</v>
      </c>
    </row>
    <row r="7" spans="1:7" x14ac:dyDescent="0.2">
      <c r="A7">
        <v>1918</v>
      </c>
    </row>
    <row r="8" spans="1:7" x14ac:dyDescent="0.2">
      <c r="A8">
        <v>1919</v>
      </c>
    </row>
    <row r="9" spans="1:7" x14ac:dyDescent="0.2">
      <c r="A9">
        <v>1920</v>
      </c>
    </row>
    <row r="10" spans="1:7" x14ac:dyDescent="0.2">
      <c r="A10">
        <v>1921</v>
      </c>
    </row>
    <row r="11" spans="1:7" x14ac:dyDescent="0.2">
      <c r="A11">
        <v>1922</v>
      </c>
    </row>
    <row r="12" spans="1:7" x14ac:dyDescent="0.2">
      <c r="A12">
        <v>1923</v>
      </c>
    </row>
    <row r="13" spans="1:7" x14ac:dyDescent="0.2">
      <c r="A13">
        <v>1924</v>
      </c>
    </row>
    <row r="14" spans="1:7" x14ac:dyDescent="0.2">
      <c r="A14">
        <v>1925</v>
      </c>
    </row>
    <row r="15" spans="1:7" x14ac:dyDescent="0.2">
      <c r="A15">
        <v>1926</v>
      </c>
    </row>
    <row r="16" spans="1:7" x14ac:dyDescent="0.2">
      <c r="A16">
        <v>1927</v>
      </c>
    </row>
    <row r="17" spans="1:1" x14ac:dyDescent="0.2">
      <c r="A17">
        <v>1928</v>
      </c>
    </row>
    <row r="18" spans="1:1" x14ac:dyDescent="0.2">
      <c r="A18">
        <v>1929</v>
      </c>
    </row>
    <row r="19" spans="1:1" x14ac:dyDescent="0.2">
      <c r="A19">
        <v>1930</v>
      </c>
    </row>
    <row r="20" spans="1:1" x14ac:dyDescent="0.2">
      <c r="A20">
        <v>1931</v>
      </c>
    </row>
    <row r="21" spans="1:1" x14ac:dyDescent="0.2">
      <c r="A21">
        <v>1932</v>
      </c>
    </row>
    <row r="22" spans="1:1" x14ac:dyDescent="0.2">
      <c r="A22">
        <v>1933</v>
      </c>
    </row>
    <row r="23" spans="1:1" x14ac:dyDescent="0.2">
      <c r="A23">
        <v>1934</v>
      </c>
    </row>
    <row r="24" spans="1:1" x14ac:dyDescent="0.2">
      <c r="A24">
        <v>1935</v>
      </c>
    </row>
    <row r="25" spans="1:1" x14ac:dyDescent="0.2">
      <c r="A25">
        <v>1936</v>
      </c>
    </row>
    <row r="26" spans="1:1" x14ac:dyDescent="0.2">
      <c r="A26">
        <v>1937</v>
      </c>
    </row>
    <row r="27" spans="1:1" x14ac:dyDescent="0.2">
      <c r="A27">
        <v>1938</v>
      </c>
    </row>
    <row r="28" spans="1:1" x14ac:dyDescent="0.2">
      <c r="A28">
        <v>1939</v>
      </c>
    </row>
    <row r="29" spans="1:1" x14ac:dyDescent="0.2">
      <c r="A29">
        <v>1940</v>
      </c>
    </row>
    <row r="30" spans="1:1" x14ac:dyDescent="0.2">
      <c r="A30">
        <v>1941</v>
      </c>
    </row>
    <row r="31" spans="1:1" x14ac:dyDescent="0.2">
      <c r="A31">
        <v>1942</v>
      </c>
    </row>
    <row r="32" spans="1:1" x14ac:dyDescent="0.2">
      <c r="A32">
        <v>1943</v>
      </c>
    </row>
    <row r="33" spans="1:1" x14ac:dyDescent="0.2">
      <c r="A33">
        <v>1944</v>
      </c>
    </row>
    <row r="34" spans="1:1" x14ac:dyDescent="0.2">
      <c r="A34">
        <v>1945</v>
      </c>
    </row>
    <row r="35" spans="1:1" x14ac:dyDescent="0.2">
      <c r="A35">
        <v>1946</v>
      </c>
    </row>
    <row r="36" spans="1:1" x14ac:dyDescent="0.2">
      <c r="A36">
        <v>1947</v>
      </c>
    </row>
    <row r="37" spans="1:1" x14ac:dyDescent="0.2">
      <c r="A37">
        <v>1948</v>
      </c>
    </row>
    <row r="38" spans="1:1" x14ac:dyDescent="0.2">
      <c r="A38">
        <v>1949</v>
      </c>
    </row>
    <row r="39" spans="1:1" x14ac:dyDescent="0.2">
      <c r="A39">
        <v>1950</v>
      </c>
    </row>
    <row r="40" spans="1:1" x14ac:dyDescent="0.2">
      <c r="A40">
        <v>1951</v>
      </c>
    </row>
    <row r="41" spans="1:1" x14ac:dyDescent="0.2">
      <c r="A41">
        <v>1952</v>
      </c>
    </row>
    <row r="42" spans="1:1" x14ac:dyDescent="0.2">
      <c r="A42">
        <v>1953</v>
      </c>
    </row>
    <row r="43" spans="1:1" x14ac:dyDescent="0.2">
      <c r="A43">
        <v>1954</v>
      </c>
    </row>
    <row r="44" spans="1:1" x14ac:dyDescent="0.2">
      <c r="A44">
        <v>1955</v>
      </c>
    </row>
    <row r="45" spans="1:1" x14ac:dyDescent="0.2">
      <c r="A45">
        <v>1956</v>
      </c>
    </row>
    <row r="46" spans="1:1" x14ac:dyDescent="0.2">
      <c r="A46">
        <v>1957</v>
      </c>
    </row>
    <row r="47" spans="1:1" x14ac:dyDescent="0.2">
      <c r="A47">
        <v>1958</v>
      </c>
    </row>
    <row r="48" spans="1:1" x14ac:dyDescent="0.2">
      <c r="A48">
        <v>1959</v>
      </c>
    </row>
    <row r="49" spans="1:7" x14ac:dyDescent="0.2">
      <c r="A49">
        <v>1960</v>
      </c>
    </row>
    <row r="50" spans="1:7" x14ac:dyDescent="0.2">
      <c r="A50">
        <v>1961</v>
      </c>
    </row>
    <row r="51" spans="1:7" x14ac:dyDescent="0.2">
      <c r="A51">
        <v>1962</v>
      </c>
      <c r="B51">
        <v>24160.594886922321</v>
      </c>
      <c r="C51">
        <v>18715.953785644051</v>
      </c>
      <c r="D51">
        <v>26202.335299901672</v>
      </c>
      <c r="E51">
        <v>36411.037364798431</v>
      </c>
      <c r="F51">
        <v>9528.1219272369726</v>
      </c>
      <c r="G51">
        <v>33688.716814159292</v>
      </c>
    </row>
    <row r="52" spans="1:7" x14ac:dyDescent="0.2">
      <c r="A52">
        <v>1963</v>
      </c>
      <c r="B52">
        <v>24978.272716709682</v>
      </c>
      <c r="C52">
        <v>19444.854991131768</v>
      </c>
      <c r="D52">
        <v>26991.294867295401</v>
      </c>
      <c r="E52">
        <v>37552.481592272001</v>
      </c>
      <c r="F52">
        <v>9228.7447120506658</v>
      </c>
      <c r="G52">
        <v>35199.169372856384</v>
      </c>
    </row>
    <row r="53" spans="1:7" x14ac:dyDescent="0.2">
      <c r="A53">
        <v>1964</v>
      </c>
      <c r="B53">
        <v>25795.950546497046</v>
      </c>
      <c r="C53">
        <v>20173.756196619484</v>
      </c>
      <c r="D53">
        <v>27780.254434689126</v>
      </c>
      <c r="E53">
        <v>38693.925819745571</v>
      </c>
      <c r="F53">
        <v>8929.3674968643609</v>
      </c>
      <c r="G53">
        <v>36709.621931553484</v>
      </c>
    </row>
    <row r="54" spans="1:7" x14ac:dyDescent="0.2">
      <c r="A54">
        <v>1965</v>
      </c>
      <c r="B54">
        <v>27406.473792273355</v>
      </c>
      <c r="C54">
        <v>21756.757341873195</v>
      </c>
      <c r="D54">
        <v>29187.131090664225</v>
      </c>
      <c r="E54">
        <v>41109.710688410036</v>
      </c>
      <c r="F54">
        <v>9668.8190867780449</v>
      </c>
      <c r="G54">
        <v>39013.651248301234</v>
      </c>
    </row>
    <row r="55" spans="1:7" x14ac:dyDescent="0.2">
      <c r="A55">
        <v>1966</v>
      </c>
      <c r="B55">
        <v>29016.997038049667</v>
      </c>
      <c r="C55">
        <v>23339.758487126906</v>
      </c>
      <c r="D55">
        <v>30594.007746639323</v>
      </c>
      <c r="E55">
        <v>43525.495557074501</v>
      </c>
      <c r="F55">
        <v>10408.270676691729</v>
      </c>
      <c r="G55">
        <v>41317.680565048984</v>
      </c>
    </row>
    <row r="56" spans="1:7" x14ac:dyDescent="0.2">
      <c r="A56">
        <v>1967</v>
      </c>
      <c r="B56">
        <v>29412.44951031926</v>
      </c>
      <c r="C56">
        <v>24816.754274331877</v>
      </c>
      <c r="D56">
        <v>31250.727604714215</v>
      </c>
      <c r="E56">
        <v>43199.535218281417</v>
      </c>
      <c r="F56">
        <v>12561.566978365518</v>
      </c>
      <c r="G56">
        <v>43199.535218281417</v>
      </c>
    </row>
    <row r="57" spans="1:7" x14ac:dyDescent="0.2">
      <c r="A57">
        <v>1968</v>
      </c>
      <c r="B57">
        <v>29956.21088363212</v>
      </c>
      <c r="C57">
        <v>25257.197411689827</v>
      </c>
      <c r="D57">
        <v>31718.340935610478</v>
      </c>
      <c r="E57">
        <v>43465.874615466215</v>
      </c>
      <c r="F57">
        <v>12922.287047841306</v>
      </c>
      <c r="G57">
        <v>43465.874615466215</v>
      </c>
    </row>
    <row r="58" spans="1:7" x14ac:dyDescent="0.2">
      <c r="A58">
        <v>1969</v>
      </c>
      <c r="B58">
        <v>31068.553808825756</v>
      </c>
      <c r="C58">
        <v>26310.306829095687</v>
      </c>
      <c r="D58">
        <v>32747.935095789311</v>
      </c>
      <c r="E58">
        <v>45063.397866855375</v>
      </c>
      <c r="F58">
        <v>13435.050295708435</v>
      </c>
      <c r="G58">
        <v>45623.191629176566</v>
      </c>
    </row>
    <row r="59" spans="1:7" x14ac:dyDescent="0.2">
      <c r="A59">
        <v>1970</v>
      </c>
      <c r="B59">
        <v>30564.36594028991</v>
      </c>
      <c r="C59">
        <v>26046.155323029663</v>
      </c>
      <c r="D59">
        <v>32159.028511087647</v>
      </c>
      <c r="E59">
        <v>43587.443601804742</v>
      </c>
      <c r="F59">
        <v>13288.854756647788</v>
      </c>
      <c r="G59">
        <v>44118.997792070659</v>
      </c>
    </row>
    <row r="60" spans="1:7" x14ac:dyDescent="0.2">
      <c r="A60">
        <v>1971</v>
      </c>
      <c r="B60">
        <v>30357.456140350878</v>
      </c>
      <c r="C60">
        <v>25297.880116959062</v>
      </c>
      <c r="D60">
        <v>32128.307748538013</v>
      </c>
      <c r="E60">
        <v>43006.396198830407</v>
      </c>
      <c r="F60">
        <v>13407.876461988304</v>
      </c>
      <c r="G60">
        <v>43259.375</v>
      </c>
    </row>
    <row r="61" spans="1:7" x14ac:dyDescent="0.2">
      <c r="A61">
        <v>1972</v>
      </c>
      <c r="B61">
        <v>31276.766792188457</v>
      </c>
      <c r="C61">
        <v>26185.20010508801</v>
      </c>
      <c r="D61">
        <v>32973.955687888607</v>
      </c>
      <c r="E61">
        <v>44611.822401261052</v>
      </c>
      <c r="F61">
        <v>14304.877835186968</v>
      </c>
      <c r="G61">
        <v>43399.544618618085</v>
      </c>
    </row>
    <row r="62" spans="1:7" x14ac:dyDescent="0.2">
      <c r="A62">
        <v>1973</v>
      </c>
      <c r="B62">
        <v>32414.896620443415</v>
      </c>
      <c r="C62">
        <v>27127.360292285979</v>
      </c>
      <c r="D62">
        <v>34024.146807273937</v>
      </c>
      <c r="E62">
        <v>45978.576766586404</v>
      </c>
      <c r="F62">
        <v>15402.823216806446</v>
      </c>
      <c r="G62">
        <v>44599.219463588815</v>
      </c>
    </row>
    <row r="63" spans="1:7" x14ac:dyDescent="0.2">
      <c r="A63">
        <v>1974</v>
      </c>
      <c r="B63">
        <v>31740.293488229901</v>
      </c>
      <c r="C63">
        <v>27085.050443289514</v>
      </c>
      <c r="D63">
        <v>33433.109140935492</v>
      </c>
      <c r="E63">
        <v>44436.410883521858</v>
      </c>
      <c r="F63">
        <v>15870.146744114951</v>
      </c>
      <c r="G63">
        <v>43590.003057169066</v>
      </c>
    </row>
    <row r="64" spans="1:7" x14ac:dyDescent="0.2">
      <c r="A64">
        <v>1975</v>
      </c>
      <c r="B64">
        <v>30308.884210526317</v>
      </c>
      <c r="C64">
        <v>25840.266666666666</v>
      </c>
      <c r="D64">
        <v>31668.898245614037</v>
      </c>
      <c r="E64">
        <v>41188.99649122807</v>
      </c>
      <c r="F64">
        <v>15931.592982456141</v>
      </c>
      <c r="G64">
        <v>41188.99649122807</v>
      </c>
    </row>
    <row r="65" spans="1:7" x14ac:dyDescent="0.2">
      <c r="A65">
        <v>1976</v>
      </c>
      <c r="B65">
        <v>31503.233963268562</v>
      </c>
      <c r="C65">
        <v>27450.186318871438</v>
      </c>
      <c r="D65">
        <v>32977.069470322065</v>
      </c>
      <c r="E65">
        <v>42741.229704551501</v>
      </c>
      <c r="F65">
        <v>17133.337769496939</v>
      </c>
      <c r="G65">
        <v>42741.229704551501</v>
      </c>
    </row>
    <row r="66" spans="1:7" x14ac:dyDescent="0.2">
      <c r="A66">
        <v>1977</v>
      </c>
      <c r="B66">
        <v>32311.190588235295</v>
      </c>
      <c r="C66">
        <v>27968.28862745098</v>
      </c>
      <c r="D66">
        <v>33700.919215686277</v>
      </c>
      <c r="E66">
        <v>43429.01960784314</v>
      </c>
      <c r="F66">
        <v>17719.04</v>
      </c>
      <c r="G66">
        <v>42734.155294117649</v>
      </c>
    </row>
    <row r="67" spans="1:7" x14ac:dyDescent="0.2">
      <c r="A67">
        <v>1978</v>
      </c>
      <c r="B67">
        <v>33482.93656617841</v>
      </c>
      <c r="C67">
        <v>29256.93486365104</v>
      </c>
      <c r="D67">
        <v>35108.321836381248</v>
      </c>
      <c r="E67">
        <v>44860.633457598262</v>
      </c>
      <c r="F67">
        <v>19017.007661373176</v>
      </c>
      <c r="G67">
        <v>43560.325241435989</v>
      </c>
    </row>
    <row r="68" spans="1:7" x14ac:dyDescent="0.2">
      <c r="A68">
        <v>1979</v>
      </c>
      <c r="B68">
        <v>33650.744729916703</v>
      </c>
      <c r="C68">
        <v>29594.62817764996</v>
      </c>
      <c r="D68">
        <v>35153.010119645129</v>
      </c>
      <c r="E68">
        <v>44767.508613907048</v>
      </c>
      <c r="F68">
        <v>19529.450066469519</v>
      </c>
      <c r="G68">
        <v>43265.243224178623</v>
      </c>
    </row>
    <row r="69" spans="1:7" x14ac:dyDescent="0.2">
      <c r="A69">
        <v>1980</v>
      </c>
      <c r="B69">
        <v>32821.617852161784</v>
      </c>
      <c r="C69">
        <v>28960.251046025107</v>
      </c>
      <c r="D69">
        <v>34200.677425782029</v>
      </c>
      <c r="E69">
        <v>43026.658696951585</v>
      </c>
      <c r="F69">
        <v>19306.834030683403</v>
      </c>
      <c r="G69">
        <v>41647.59912333134</v>
      </c>
    </row>
    <row r="70" spans="1:7" x14ac:dyDescent="0.2">
      <c r="A70">
        <v>1981</v>
      </c>
      <c r="B70">
        <v>32512.462448793809</v>
      </c>
      <c r="C70">
        <v>28731.94355939918</v>
      </c>
      <c r="D70">
        <v>33772.635411925352</v>
      </c>
      <c r="E70">
        <v>42341.811561219845</v>
      </c>
      <c r="F70">
        <v>19784.715521165224</v>
      </c>
      <c r="G70">
        <v>41333.67319071461</v>
      </c>
    </row>
    <row r="71" spans="1:7" x14ac:dyDescent="0.2">
      <c r="A71">
        <v>1982</v>
      </c>
      <c r="B71">
        <v>31328.535607895239</v>
      </c>
      <c r="C71">
        <v>27531.137352392787</v>
      </c>
      <c r="D71">
        <v>32277.885171770853</v>
      </c>
      <c r="E71">
        <v>40347.356464713564</v>
      </c>
      <c r="F71">
        <v>19461.666059450075</v>
      </c>
      <c r="G71">
        <v>39398.006900837958</v>
      </c>
    </row>
    <row r="72" spans="1:7" x14ac:dyDescent="0.2">
      <c r="A72">
        <v>1983</v>
      </c>
      <c r="B72">
        <v>31374.170105315025</v>
      </c>
      <c r="C72">
        <v>27736.585165568355</v>
      </c>
      <c r="D72">
        <v>32056.217281517525</v>
      </c>
      <c r="E72">
        <v>39104.038102276696</v>
      </c>
      <c r="F72">
        <v>20006.717168606683</v>
      </c>
      <c r="G72">
        <v>38876.68904354253</v>
      </c>
    </row>
    <row r="73" spans="1:7" x14ac:dyDescent="0.2">
      <c r="A73">
        <v>1984</v>
      </c>
      <c r="B73">
        <v>32604.58811673813</v>
      </c>
      <c r="C73">
        <v>29103.424292121956</v>
      </c>
      <c r="D73">
        <v>33042.233594815152</v>
      </c>
      <c r="E73">
        <v>41138.67493924006</v>
      </c>
      <c r="F73">
        <v>20897.571578177794</v>
      </c>
      <c r="G73">
        <v>40482.206722124523</v>
      </c>
    </row>
    <row r="74" spans="1:7" x14ac:dyDescent="0.2">
      <c r="A74">
        <v>1985</v>
      </c>
      <c r="B74">
        <v>33203.743029562298</v>
      </c>
      <c r="C74">
        <v>29819.922083874419</v>
      </c>
      <c r="D74">
        <v>33415.231838667787</v>
      </c>
      <c r="E74">
        <v>42086.273011992969</v>
      </c>
      <c r="F74">
        <v>21148.880910549233</v>
      </c>
      <c r="G74">
        <v>40817.34015736002</v>
      </c>
    </row>
    <row r="75" spans="1:7" x14ac:dyDescent="0.2">
      <c r="A75">
        <v>1986</v>
      </c>
      <c r="B75">
        <v>33572.603765110965</v>
      </c>
      <c r="C75">
        <v>30256.791047569142</v>
      </c>
      <c r="D75">
        <v>33987.080354803693</v>
      </c>
      <c r="E75">
        <v>42276.612148658249</v>
      </c>
      <c r="F75">
        <v>21967.259253714583</v>
      </c>
      <c r="G75">
        <v>40618.705789887339</v>
      </c>
    </row>
    <row r="76" spans="1:7" x14ac:dyDescent="0.2">
      <c r="A76">
        <v>1987</v>
      </c>
      <c r="B76">
        <v>34326.70252529857</v>
      </c>
      <c r="C76">
        <v>30692.110493208136</v>
      </c>
      <c r="D76">
        <v>35134.38964354089</v>
      </c>
      <c r="E76">
        <v>41999.730148600604</v>
      </c>
      <c r="F76">
        <v>22817.161090345522</v>
      </c>
      <c r="G76">
        <v>40990.121250797711</v>
      </c>
    </row>
    <row r="77" spans="1:7" x14ac:dyDescent="0.2">
      <c r="A77">
        <v>1988</v>
      </c>
      <c r="B77">
        <v>34879.079424288277</v>
      </c>
      <c r="C77">
        <v>31566.541154942464</v>
      </c>
      <c r="D77">
        <v>35658.500193546119</v>
      </c>
      <c r="E77">
        <v>42283.576732237743</v>
      </c>
      <c r="F77">
        <v>23382.623077735159</v>
      </c>
      <c r="G77">
        <v>41504.155962979901</v>
      </c>
    </row>
    <row r="78" spans="1:7" x14ac:dyDescent="0.2">
      <c r="A78">
        <v>1989</v>
      </c>
      <c r="B78">
        <v>35169.890874691715</v>
      </c>
      <c r="C78">
        <v>32176.708672590292</v>
      </c>
      <c r="D78">
        <v>36105.260312848404</v>
      </c>
      <c r="E78">
        <v>42652.846379945266</v>
      </c>
      <c r="F78">
        <v>24319.605392074056</v>
      </c>
      <c r="G78">
        <v>41904.55082941991</v>
      </c>
    </row>
    <row r="79" spans="1:7" x14ac:dyDescent="0.2">
      <c r="A79">
        <v>1990</v>
      </c>
      <c r="B79">
        <v>35415.931559552606</v>
      </c>
      <c r="C79">
        <v>32179.958117563026</v>
      </c>
      <c r="D79">
        <v>36314.813071216377</v>
      </c>
      <c r="E79">
        <v>42606.983652862778</v>
      </c>
      <c r="F79">
        <v>24629.353419587344</v>
      </c>
      <c r="G79">
        <v>41887.878443531765</v>
      </c>
    </row>
    <row r="80" spans="1:7" x14ac:dyDescent="0.2">
      <c r="A80">
        <v>1991</v>
      </c>
      <c r="B80">
        <v>34519.682967325585</v>
      </c>
      <c r="C80">
        <v>31397.299583346386</v>
      </c>
      <c r="D80">
        <v>35213.545941543183</v>
      </c>
      <c r="E80">
        <v>40590.983991729583</v>
      </c>
      <c r="F80">
        <v>24458.669841170387</v>
      </c>
      <c r="G80">
        <v>40417.518248175184</v>
      </c>
    </row>
    <row r="81" spans="1:7" x14ac:dyDescent="0.2">
      <c r="A81">
        <v>1992</v>
      </c>
      <c r="B81">
        <v>34656.103071380596</v>
      </c>
      <c r="C81">
        <v>31105.965683580635</v>
      </c>
      <c r="D81">
        <v>35501.373877999635</v>
      </c>
      <c r="E81">
        <v>40234.890395066257</v>
      </c>
      <c r="F81">
        <v>24343.799230628323</v>
      </c>
      <c r="G81">
        <v>39727.727911094829</v>
      </c>
    </row>
    <row r="82" spans="1:7" x14ac:dyDescent="0.2">
      <c r="A82">
        <v>1993</v>
      </c>
      <c r="B82">
        <v>35287.695056581302</v>
      </c>
      <c r="C82">
        <v>31495.092316855273</v>
      </c>
      <c r="D82">
        <v>36277.069684335918</v>
      </c>
      <c r="E82">
        <v>41718.630136986299</v>
      </c>
      <c r="F82">
        <v>24074.782608695652</v>
      </c>
      <c r="G82">
        <v>40234.568195354375</v>
      </c>
    </row>
    <row r="83" spans="1:7" x14ac:dyDescent="0.2">
      <c r="A83">
        <v>1994</v>
      </c>
      <c r="B83">
        <v>36467.164005128805</v>
      </c>
      <c r="C83">
        <v>32271.826553211329</v>
      </c>
      <c r="D83">
        <v>37435.318801725145</v>
      </c>
      <c r="E83">
        <v>42760.170183005008</v>
      </c>
      <c r="F83">
        <v>24687.947313206667</v>
      </c>
      <c r="G83">
        <v>41146.578855344444</v>
      </c>
    </row>
    <row r="84" spans="1:7" x14ac:dyDescent="0.2">
      <c r="A84">
        <v>1995</v>
      </c>
      <c r="B84">
        <v>36355.632948430648</v>
      </c>
      <c r="C84">
        <v>32878.137622928589</v>
      </c>
      <c r="D84">
        <v>36987.904825794663</v>
      </c>
      <c r="E84">
        <v>43152.555630093768</v>
      </c>
      <c r="F84">
        <v>25132.80712521945</v>
      </c>
      <c r="G84">
        <v>41097.672028660731</v>
      </c>
    </row>
    <row r="85" spans="1:7" x14ac:dyDescent="0.2">
      <c r="A85">
        <v>1996</v>
      </c>
      <c r="B85">
        <v>36698.91216197321</v>
      </c>
      <c r="C85">
        <v>33292.262087865995</v>
      </c>
      <c r="D85">
        <v>37008.607623255688</v>
      </c>
      <c r="E85">
        <v>42737.973656981463</v>
      </c>
      <c r="F85">
        <v>26014.418747727846</v>
      </c>
      <c r="G85">
        <v>41189.49635056909</v>
      </c>
    </row>
    <row r="86" spans="1:7" x14ac:dyDescent="0.2">
      <c r="A86">
        <v>1997</v>
      </c>
      <c r="B86">
        <v>37511.50971599402</v>
      </c>
      <c r="C86">
        <v>34322.272047832586</v>
      </c>
      <c r="D86">
        <v>37663.378176382656</v>
      </c>
      <c r="E86">
        <v>44345.590433482808</v>
      </c>
      <c r="F86">
        <v>26728.849028400597</v>
      </c>
      <c r="G86">
        <v>42219.431988041848</v>
      </c>
    </row>
    <row r="87" spans="1:7" x14ac:dyDescent="0.2">
      <c r="A87">
        <v>1998</v>
      </c>
      <c r="B87">
        <v>38823.882294021299</v>
      </c>
      <c r="C87">
        <v>35675.999945857409</v>
      </c>
      <c r="D87">
        <v>38973.781453457676</v>
      </c>
      <c r="E87">
        <v>45269.546149785456</v>
      </c>
      <c r="F87">
        <v>28330.941133475004</v>
      </c>
      <c r="G87">
        <v>43320.857077112574</v>
      </c>
    </row>
    <row r="88" spans="1:7" x14ac:dyDescent="0.2">
      <c r="A88">
        <v>1999</v>
      </c>
      <c r="B88">
        <v>39397.548366465911</v>
      </c>
      <c r="C88">
        <v>36446.421148004047</v>
      </c>
      <c r="D88">
        <v>39545.104727389007</v>
      </c>
      <c r="E88">
        <v>46037.584608005112</v>
      </c>
      <c r="F88">
        <v>28625.934019080101</v>
      </c>
      <c r="G88">
        <v>43971.795555081801</v>
      </c>
    </row>
    <row r="89" spans="1:7" x14ac:dyDescent="0.2">
      <c r="A89">
        <v>2000</v>
      </c>
      <c r="B89">
        <v>40515.394229767735</v>
      </c>
      <c r="C89">
        <v>37343.370482241429</v>
      </c>
      <c r="D89">
        <v>40371.211332152903</v>
      </c>
      <c r="E89">
        <v>46859.441724820332</v>
      </c>
      <c r="F89">
        <v>30134.225601499842</v>
      </c>
      <c r="G89">
        <v>44985.064055827519</v>
      </c>
    </row>
    <row r="90" spans="1:7" x14ac:dyDescent="0.2">
      <c r="A90">
        <v>2001</v>
      </c>
      <c r="B90">
        <v>40798.495896745342</v>
      </c>
      <c r="C90">
        <v>37562.753118727611</v>
      </c>
      <c r="D90">
        <v>40657.811428135879</v>
      </c>
      <c r="E90">
        <v>46988.612515561879</v>
      </c>
      <c r="F90">
        <v>30106.476282425876</v>
      </c>
      <c r="G90">
        <v>46144.505703905081</v>
      </c>
    </row>
    <row r="91" spans="1:7" x14ac:dyDescent="0.2">
      <c r="A91">
        <v>2002</v>
      </c>
      <c r="B91">
        <v>41053.156594023814</v>
      </c>
      <c r="C91">
        <v>37321.051449112558</v>
      </c>
      <c r="D91">
        <v>41053.156594023814</v>
      </c>
      <c r="E91">
        <v>46996.879602586188</v>
      </c>
      <c r="F91">
        <v>30133.29339224644</v>
      </c>
      <c r="G91">
        <v>45891.07067076063</v>
      </c>
    </row>
    <row r="92" spans="1:7" x14ac:dyDescent="0.2">
      <c r="A92">
        <v>2003</v>
      </c>
      <c r="B92">
        <v>41006.271538555542</v>
      </c>
      <c r="C92">
        <v>37758.250030551142</v>
      </c>
      <c r="D92">
        <v>41141.605768055721</v>
      </c>
      <c r="E92">
        <v>46825.64340706342</v>
      </c>
      <c r="F92">
        <v>30720.87009654161</v>
      </c>
      <c r="G92">
        <v>45878.303800562142</v>
      </c>
    </row>
    <row r="93" spans="1:7" x14ac:dyDescent="0.2">
      <c r="A93">
        <v>2004</v>
      </c>
      <c r="B93">
        <v>41623.674100505501</v>
      </c>
      <c r="C93">
        <v>38330.66190900981</v>
      </c>
      <c r="D93">
        <v>41491.953612845675</v>
      </c>
      <c r="E93">
        <v>47287.655069878085</v>
      </c>
      <c r="F93">
        <v>31217.755575379124</v>
      </c>
      <c r="G93">
        <v>46102.170680939635</v>
      </c>
    </row>
    <row r="94" spans="1:7" x14ac:dyDescent="0.2">
      <c r="A94">
        <v>2005</v>
      </c>
      <c r="B94">
        <v>41457.984008873689</v>
      </c>
      <c r="C94">
        <v>38131.108748902341</v>
      </c>
      <c r="D94">
        <v>40946.15704580117</v>
      </c>
      <c r="E94">
        <v>47343.994084207603</v>
      </c>
      <c r="F94">
        <v>31093.488006655265</v>
      </c>
      <c r="G94">
        <v>45552.599713453805</v>
      </c>
    </row>
    <row r="95" spans="1:7" x14ac:dyDescent="0.2">
      <c r="A95">
        <v>2006</v>
      </c>
      <c r="B95">
        <v>41749.864237147405</v>
      </c>
      <c r="C95">
        <v>38767.731077351164</v>
      </c>
      <c r="D95">
        <v>40631.564302223815</v>
      </c>
      <c r="E95">
        <v>46968.597266790828</v>
      </c>
      <c r="F95">
        <v>32306.442564459303</v>
      </c>
      <c r="G95">
        <v>46098.808428516924</v>
      </c>
    </row>
    <row r="96" spans="1:7" x14ac:dyDescent="0.2">
      <c r="A96">
        <v>2007</v>
      </c>
      <c r="B96">
        <v>41212.803527190583</v>
      </c>
      <c r="C96">
        <v>38674.771638419319</v>
      </c>
      <c r="D96">
        <v>40004.216913489981</v>
      </c>
      <c r="E96">
        <v>46772.301950213361</v>
      </c>
      <c r="F96">
        <v>31906.686601695936</v>
      </c>
      <c r="G96">
        <v>45563.715336512752</v>
      </c>
    </row>
    <row r="97" spans="1:7" x14ac:dyDescent="0.2">
      <c r="A97">
        <v>2008</v>
      </c>
      <c r="B97">
        <v>40404.545065479761</v>
      </c>
      <c r="C97">
        <v>37323.84661473937</v>
      </c>
      <c r="D97">
        <v>39101.172644012673</v>
      </c>
      <c r="E97">
        <v>44788.615937687238</v>
      </c>
      <c r="F97">
        <v>31636.403321064798</v>
      </c>
      <c r="G97">
        <v>44196.173927929471</v>
      </c>
    </row>
    <row r="98" spans="1:7" x14ac:dyDescent="0.2">
      <c r="A98">
        <v>2009</v>
      </c>
      <c r="B98">
        <v>39352.324548415752</v>
      </c>
      <c r="C98">
        <v>36307.204196455008</v>
      </c>
      <c r="D98">
        <v>38181.124413046236</v>
      </c>
      <c r="E98">
        <v>43100.164981598209</v>
      </c>
      <c r="F98">
        <v>30919.683573755236</v>
      </c>
      <c r="G98">
        <v>42748.804940987349</v>
      </c>
    </row>
    <row r="99" spans="1:7" x14ac:dyDescent="0.2">
      <c r="A99">
        <v>2010</v>
      </c>
      <c r="B99">
        <v>39250.862617143932</v>
      </c>
      <c r="C99">
        <v>36364.769777648056</v>
      </c>
      <c r="D99">
        <v>37172.875772706902</v>
      </c>
      <c r="E99">
        <v>42483.286597379316</v>
      </c>
      <c r="F99">
        <v>31400.690093715144</v>
      </c>
      <c r="G99">
        <v>42252.399170219644</v>
      </c>
    </row>
    <row r="100" spans="1:7" x14ac:dyDescent="0.2">
      <c r="A100">
        <v>2011</v>
      </c>
      <c r="B100">
        <v>39537.71140624681</v>
      </c>
      <c r="C100">
        <v>36487.6593834792</v>
      </c>
      <c r="D100">
        <v>37617.308280800535</v>
      </c>
      <c r="E100">
        <v>43378.51765713936</v>
      </c>
      <c r="F100">
        <v>30726.450007140378</v>
      </c>
      <c r="G100">
        <v>42135.903870085887</v>
      </c>
    </row>
    <row r="101" spans="1:7" x14ac:dyDescent="0.2">
      <c r="A101">
        <v>2012</v>
      </c>
      <c r="B101">
        <v>39646.351999999999</v>
      </c>
      <c r="C101">
        <v>36545.519999999997</v>
      </c>
      <c r="D101">
        <v>36767.008000000002</v>
      </c>
      <c r="E101">
        <v>43079.415999999997</v>
      </c>
      <c r="F101">
        <v>31119.063999999998</v>
      </c>
      <c r="G101">
        <v>42193.464</v>
      </c>
    </row>
    <row r="102" spans="1:7" x14ac:dyDescent="0.2">
      <c r="A102">
        <v>2013</v>
      </c>
      <c r="B102">
        <v>39240.855908912446</v>
      </c>
      <c r="C102">
        <v>36632.045543776992</v>
      </c>
      <c r="D102">
        <v>39132.155477031803</v>
      </c>
      <c r="E102">
        <v>44023.674911660775</v>
      </c>
      <c r="F102">
        <v>30762.222222222219</v>
      </c>
      <c r="G102">
        <v>42393.168433451116</v>
      </c>
    </row>
    <row r="103" spans="1:7" x14ac:dyDescent="0.2">
      <c r="A103">
        <v>2014</v>
      </c>
      <c r="B103">
        <v>39409.535933341052</v>
      </c>
      <c r="C103">
        <v>36846.314084018057</v>
      </c>
      <c r="D103">
        <v>39409.535933341052</v>
      </c>
      <c r="E103">
        <v>44535.979631987044</v>
      </c>
      <c r="F103">
        <v>30865.463102264403</v>
      </c>
      <c r="G103">
        <v>42399.96142421788</v>
      </c>
    </row>
    <row r="104" spans="1:7" x14ac:dyDescent="0.2">
      <c r="A104">
        <v>2015</v>
      </c>
      <c r="B104">
        <v>40184.792261489834</v>
      </c>
      <c r="C104">
        <v>37541.05592849708</v>
      </c>
      <c r="D104">
        <v>39761.794448210989</v>
      </c>
      <c r="E104">
        <v>45260.766020835916</v>
      </c>
      <c r="F104">
        <v>31513.337089273606</v>
      </c>
      <c r="G104">
        <v>43357.275861081136</v>
      </c>
    </row>
    <row r="105" spans="1:7" x14ac:dyDescent="0.2">
      <c r="A105">
        <v>2016</v>
      </c>
      <c r="B105">
        <v>40420.186549216734</v>
      </c>
      <c r="C105">
        <v>37495.728607671343</v>
      </c>
      <c r="D105">
        <v>39689.07206383039</v>
      </c>
      <c r="E105">
        <v>45015.763314502357</v>
      </c>
      <c r="F105">
        <v>31751.257651064308</v>
      </c>
      <c r="G105">
        <v>42926.864784827078</v>
      </c>
    </row>
    <row r="106" spans="1:7" x14ac:dyDescent="0.2">
      <c r="A106">
        <v>2017</v>
      </c>
      <c r="B106">
        <v>41799.080455516807</v>
      </c>
      <c r="C106">
        <v>39032.96483713702</v>
      </c>
      <c r="D106">
        <v>39442.759743563656</v>
      </c>
      <c r="E106">
        <v>45897.029519783166</v>
      </c>
      <c r="F106">
        <v>33603.182326984104</v>
      </c>
      <c r="G106">
        <v>46204.375699603137</v>
      </c>
    </row>
    <row r="107" spans="1:7" x14ac:dyDescent="0.2">
      <c r="A107">
        <v>2018</v>
      </c>
      <c r="B107">
        <v>42400</v>
      </c>
      <c r="C107">
        <v>39600</v>
      </c>
      <c r="D107">
        <v>40100</v>
      </c>
      <c r="E107">
        <v>46600</v>
      </c>
      <c r="F107">
        <v>34200</v>
      </c>
      <c r="G107">
        <v>47000</v>
      </c>
    </row>
    <row r="108" spans="1:7" x14ac:dyDescent="0.2">
      <c r="A108">
        <v>2019</v>
      </c>
      <c r="B108">
        <v>42811.377500354662</v>
      </c>
      <c r="C108">
        <v>39963.831749184283</v>
      </c>
      <c r="D108">
        <v>40454.787913179178</v>
      </c>
      <c r="E108">
        <v>46935.409277911764</v>
      </c>
      <c r="F108">
        <v>34366.931479642502</v>
      </c>
      <c r="G108">
        <v>47426.365441906652</v>
      </c>
    </row>
  </sheetData>
  <pageMargins left="0.75" right="0.75" top="1" bottom="1" header="0.5" footer="0.5"/>
  <extLst>
    <ext xmlns:mx="http://schemas.microsoft.com/office/mac/excel/2008/main" uri="{64002731-A6B0-56B0-2670-7721B7C09600}">
      <mx:PLV Mode="0" OnePage="0" WScale="0"/>
    </ext>
  </extLs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tabColor theme="8" tint="0.39997558519241921"/>
  </sheetPr>
  <dimension ref="A1:AS108"/>
  <sheetViews>
    <sheetView workbookViewId="0">
      <pane xSplit="1" ySplit="1" topLeftCell="B17" activePane="bottomRight" state="frozen"/>
      <selection activeCell="D32" sqref="D32"/>
      <selection pane="topRight" activeCell="D32" sqref="D32"/>
      <selection pane="bottomLeft" activeCell="D32" sqref="D32"/>
      <selection pane="bottomRight" activeCell="J50" sqref="J50"/>
    </sheetView>
  </sheetViews>
  <sheetFormatPr baseColWidth="10" defaultColWidth="8.83203125" defaultRowHeight="16" x14ac:dyDescent="0.2"/>
  <cols>
    <col min="42" max="42" width="12.1640625" bestFit="1" customWidth="1"/>
  </cols>
  <sheetData>
    <row r="1" spans="1:45" x14ac:dyDescent="0.2">
      <c r="A1" t="s">
        <v>1</v>
      </c>
      <c r="B1" t="s">
        <v>71</v>
      </c>
      <c r="C1" t="s">
        <v>72</v>
      </c>
      <c r="D1" t="s">
        <v>73</v>
      </c>
      <c r="E1" t="s">
        <v>671</v>
      </c>
      <c r="F1" t="s">
        <v>74</v>
      </c>
      <c r="G1" t="s">
        <v>75</v>
      </c>
      <c r="H1" t="s">
        <v>76</v>
      </c>
      <c r="I1" t="s">
        <v>672</v>
      </c>
      <c r="J1" t="s">
        <v>77</v>
      </c>
      <c r="K1" t="s">
        <v>78</v>
      </c>
      <c r="L1" t="s">
        <v>79</v>
      </c>
      <c r="M1" t="s">
        <v>673</v>
      </c>
      <c r="N1" t="s">
        <v>80</v>
      </c>
      <c r="O1" t="s">
        <v>81</v>
      </c>
      <c r="P1" t="s">
        <v>82</v>
      </c>
      <c r="Q1" t="s">
        <v>674</v>
      </c>
      <c r="R1" t="s">
        <v>83</v>
      </c>
      <c r="S1" t="s">
        <v>84</v>
      </c>
      <c r="T1" t="s">
        <v>85</v>
      </c>
      <c r="U1" t="s">
        <v>675</v>
      </c>
      <c r="V1" t="s">
        <v>86</v>
      </c>
      <c r="W1" t="s">
        <v>87</v>
      </c>
      <c r="X1" t="s">
        <v>88</v>
      </c>
      <c r="Y1" t="s">
        <v>676</v>
      </c>
      <c r="Z1" t="s">
        <v>89</v>
      </c>
      <c r="AA1" t="s">
        <v>90</v>
      </c>
      <c r="AB1" t="s">
        <v>91</v>
      </c>
      <c r="AC1" t="s">
        <v>677</v>
      </c>
      <c r="AD1" t="s">
        <v>92</v>
      </c>
      <c r="AE1" t="s">
        <v>93</v>
      </c>
      <c r="AF1" t="s">
        <v>94</v>
      </c>
      <c r="AG1" t="s">
        <v>678</v>
      </c>
      <c r="AH1" t="s">
        <v>359</v>
      </c>
      <c r="AI1" t="s">
        <v>362</v>
      </c>
      <c r="AJ1" t="s">
        <v>361</v>
      </c>
      <c r="AK1" t="s">
        <v>679</v>
      </c>
      <c r="AL1" t="s">
        <v>360</v>
      </c>
      <c r="AM1" t="s">
        <v>364</v>
      </c>
      <c r="AN1" t="s">
        <v>363</v>
      </c>
      <c r="AO1" t="s">
        <v>680</v>
      </c>
      <c r="AP1" t="s">
        <v>358</v>
      </c>
      <c r="AQ1" t="s">
        <v>366</v>
      </c>
      <c r="AR1" t="s">
        <v>365</v>
      </c>
      <c r="AS1" t="s">
        <v>681</v>
      </c>
    </row>
    <row r="2" spans="1:45" x14ac:dyDescent="0.2">
      <c r="A2">
        <v>1913</v>
      </c>
      <c r="B2">
        <v>1.0000180006027222</v>
      </c>
      <c r="C2">
        <v>0.9207639274079954</v>
      </c>
      <c r="D2">
        <v>7.9254073194726771E-2</v>
      </c>
      <c r="E2">
        <v>0</v>
      </c>
      <c r="J2">
        <v>0.41424625234638002</v>
      </c>
      <c r="K2">
        <v>0.3819577683181325</v>
      </c>
      <c r="L2">
        <v>3.2288484028247542E-2</v>
      </c>
      <c r="M2">
        <v>0</v>
      </c>
      <c r="N2">
        <v>0.3112849591186706</v>
      </c>
      <c r="O2">
        <v>0.28762850770934073</v>
      </c>
      <c r="P2">
        <v>2.3656451409329881E-2</v>
      </c>
      <c r="Q2">
        <v>0</v>
      </c>
      <c r="R2">
        <v>0.19092941064621313</v>
      </c>
      <c r="S2">
        <v>0.17705889788283319</v>
      </c>
      <c r="T2">
        <v>1.3870512763379934E-2</v>
      </c>
      <c r="U2">
        <v>0</v>
      </c>
      <c r="V2">
        <v>0.16123640138999468</v>
      </c>
      <c r="W2">
        <v>0.14957047624844949</v>
      </c>
      <c r="X2">
        <v>1.1665925141545188E-2</v>
      </c>
      <c r="Y2">
        <v>0</v>
      </c>
      <c r="Z2">
        <v>8.3025913041019611E-2</v>
      </c>
      <c r="AA2">
        <v>7.7024989028111848E-2</v>
      </c>
      <c r="AB2">
        <v>6.0009240129077603E-3</v>
      </c>
      <c r="AC2">
        <v>0</v>
      </c>
      <c r="AD2">
        <v>2.5918345982203956E-2</v>
      </c>
      <c r="AE2">
        <v>2.4044466697609665E-2</v>
      </c>
      <c r="AF2">
        <v>1.873879284594291E-3</v>
      </c>
      <c r="AG2">
        <v>0</v>
      </c>
      <c r="AL2">
        <v>0.58577174825634215</v>
      </c>
      <c r="AM2">
        <v>0.53880615908986296</v>
      </c>
      <c r="AN2">
        <v>4.6965589166479221E-2</v>
      </c>
      <c r="AO2">
        <v>0</v>
      </c>
    </row>
    <row r="3" spans="1:45" x14ac:dyDescent="0.2">
      <c r="A3">
        <v>1914</v>
      </c>
      <c r="B3">
        <v>1.0000180006027222</v>
      </c>
      <c r="C3">
        <v>0.92020775762357454</v>
      </c>
      <c r="D3">
        <v>7.9810242979147655E-2</v>
      </c>
      <c r="E3">
        <v>0</v>
      </c>
      <c r="J3">
        <v>0.417873179021992</v>
      </c>
      <c r="K3">
        <v>0.38509119844284723</v>
      </c>
      <c r="L3">
        <v>3.2781980579144748E-2</v>
      </c>
      <c r="M3">
        <v>0</v>
      </c>
      <c r="N3">
        <v>0.31541217794049725</v>
      </c>
      <c r="O3">
        <v>0.29128299816741759</v>
      </c>
      <c r="P3">
        <v>2.4129179773079656E-2</v>
      </c>
      <c r="Q3">
        <v>0</v>
      </c>
      <c r="R3">
        <v>0.19312568016369047</v>
      </c>
      <c r="S3">
        <v>0.17898939338013792</v>
      </c>
      <c r="T3">
        <v>1.4136286783552549E-2</v>
      </c>
      <c r="U3">
        <v>0</v>
      </c>
      <c r="V3">
        <v>0.16378415671155636</v>
      </c>
      <c r="W3">
        <v>0.15184345087587234</v>
      </c>
      <c r="X3">
        <v>1.1940705835684013E-2</v>
      </c>
      <c r="Y3">
        <v>0</v>
      </c>
      <c r="Z3">
        <v>8.2426242575090666E-2</v>
      </c>
      <c r="AA3">
        <v>7.6422617645987775E-2</v>
      </c>
      <c r="AB3">
        <v>6.0036249291028927E-3</v>
      </c>
      <c r="AC3">
        <v>0</v>
      </c>
      <c r="AD3">
        <v>2.7416534010573517E-2</v>
      </c>
      <c r="AE3">
        <v>2.5419386594158804E-2</v>
      </c>
      <c r="AF3">
        <v>1.9971474164147142E-3</v>
      </c>
      <c r="AG3">
        <v>0</v>
      </c>
      <c r="AL3">
        <v>0.58214482158073011</v>
      </c>
      <c r="AM3">
        <v>0.5351165591807272</v>
      </c>
      <c r="AN3">
        <v>4.7028262400002893E-2</v>
      </c>
      <c r="AO3">
        <v>0</v>
      </c>
    </row>
    <row r="4" spans="1:45" x14ac:dyDescent="0.2">
      <c r="A4">
        <v>1915</v>
      </c>
      <c r="B4">
        <v>1.0000180006027222</v>
      </c>
      <c r="C4">
        <v>0.92014587350637744</v>
      </c>
      <c r="D4">
        <v>7.9872127096344669E-2</v>
      </c>
      <c r="E4">
        <v>0</v>
      </c>
      <c r="J4">
        <v>0.40911197907451313</v>
      </c>
      <c r="K4">
        <v>0.37694026453892293</v>
      </c>
      <c r="L4">
        <v>3.2171714535590222E-2</v>
      </c>
      <c r="M4">
        <v>0</v>
      </c>
      <c r="N4">
        <v>0.30625767919704971</v>
      </c>
      <c r="O4">
        <v>0.28277361709576782</v>
      </c>
      <c r="P4">
        <v>2.3484062101281917E-2</v>
      </c>
      <c r="Q4">
        <v>0</v>
      </c>
      <c r="R4">
        <v>0.18500519256921752</v>
      </c>
      <c r="S4">
        <v>0.17144641426727777</v>
      </c>
      <c r="T4">
        <v>1.3558778301939745E-2</v>
      </c>
      <c r="U4">
        <v>0</v>
      </c>
      <c r="V4">
        <v>0.15684114665721149</v>
      </c>
      <c r="W4">
        <v>0.14539424397805423</v>
      </c>
      <c r="X4">
        <v>1.1446902679157257E-2</v>
      </c>
      <c r="Y4">
        <v>0</v>
      </c>
      <c r="Z4">
        <v>8.4508281465325047E-2</v>
      </c>
      <c r="AA4">
        <v>7.8347801969280526E-2</v>
      </c>
      <c r="AB4">
        <v>6.1604794960445162E-3</v>
      </c>
      <c r="AC4">
        <v>0</v>
      </c>
      <c r="AD4">
        <v>3.511689312002645E-2</v>
      </c>
      <c r="AE4">
        <v>3.2558154887013885E-2</v>
      </c>
      <c r="AF4">
        <v>2.5587382330125637E-3</v>
      </c>
      <c r="AG4">
        <v>0</v>
      </c>
      <c r="AL4">
        <v>0.59090602152820904</v>
      </c>
      <c r="AM4">
        <v>0.54320560896745462</v>
      </c>
      <c r="AN4">
        <v>4.770041256075444E-2</v>
      </c>
      <c r="AO4">
        <v>0</v>
      </c>
    </row>
    <row r="5" spans="1:45" x14ac:dyDescent="0.2">
      <c r="A5">
        <v>1916</v>
      </c>
      <c r="B5">
        <v>1.0000178813934326</v>
      </c>
      <c r="C5">
        <v>0.91813192223070295</v>
      </c>
      <c r="D5">
        <v>8.1885959162729699E-2</v>
      </c>
      <c r="E5">
        <v>0</v>
      </c>
      <c r="J5">
        <v>0.42641769191308815</v>
      </c>
      <c r="K5">
        <v>0.39212967323251802</v>
      </c>
      <c r="L5">
        <v>3.4288018680570104E-2</v>
      </c>
      <c r="M5">
        <v>0</v>
      </c>
      <c r="N5">
        <v>0.32881850955899405</v>
      </c>
      <c r="O5">
        <v>0.30303217637873231</v>
      </c>
      <c r="P5">
        <v>2.5786333180261762E-2</v>
      </c>
      <c r="Q5">
        <v>0</v>
      </c>
      <c r="R5">
        <v>0.19918205050124807</v>
      </c>
      <c r="S5">
        <v>0.18419132816260245</v>
      </c>
      <c r="T5">
        <v>1.4990722338645636E-2</v>
      </c>
      <c r="U5">
        <v>0</v>
      </c>
      <c r="V5">
        <v>0.16691393038305008</v>
      </c>
      <c r="W5">
        <v>0.15439846293280929</v>
      </c>
      <c r="X5">
        <v>1.2515467450240802E-2</v>
      </c>
      <c r="Y5">
        <v>0</v>
      </c>
      <c r="Z5">
        <v>0.10285124612058966</v>
      </c>
      <c r="AA5">
        <v>9.5150126714350622E-2</v>
      </c>
      <c r="AB5">
        <v>7.7011194062390391E-3</v>
      </c>
      <c r="AC5">
        <v>0</v>
      </c>
      <c r="AD5">
        <v>4.2309581603838499E-2</v>
      </c>
      <c r="AE5">
        <v>3.9142733953932557E-2</v>
      </c>
      <c r="AF5">
        <v>3.1668476499059441E-3</v>
      </c>
      <c r="AG5">
        <v>0</v>
      </c>
      <c r="AL5">
        <v>0.57360018948034441</v>
      </c>
      <c r="AM5">
        <v>0.52600224899818482</v>
      </c>
      <c r="AN5">
        <v>4.7597940482159595E-2</v>
      </c>
      <c r="AO5">
        <v>0</v>
      </c>
    </row>
    <row r="6" spans="1:45" x14ac:dyDescent="0.2">
      <c r="A6">
        <v>1917</v>
      </c>
      <c r="B6">
        <v>1.0000178813934326</v>
      </c>
      <c r="C6">
        <v>0.8111752301644084</v>
      </c>
      <c r="D6">
        <v>0.18884265122902419</v>
      </c>
      <c r="E6">
        <v>0</v>
      </c>
      <c r="J6">
        <v>0.44044088541581228</v>
      </c>
      <c r="K6">
        <v>0.35983864918904951</v>
      </c>
      <c r="L6">
        <v>8.0602236226762783E-2</v>
      </c>
      <c r="M6">
        <v>0</v>
      </c>
      <c r="N6">
        <v>0.34569848920146229</v>
      </c>
      <c r="O6">
        <v>0.28337170110947174</v>
      </c>
      <c r="P6">
        <v>6.2326788091990569E-2</v>
      </c>
      <c r="Q6">
        <v>0</v>
      </c>
      <c r="R6">
        <v>0.20323076174991772</v>
      </c>
      <c r="S6">
        <v>0.16748025508145631</v>
      </c>
      <c r="T6">
        <v>3.5750506668461413E-2</v>
      </c>
      <c r="U6">
        <v>0</v>
      </c>
      <c r="V6">
        <v>0.16476071955148039</v>
      </c>
      <c r="W6">
        <v>0.13595968114339405</v>
      </c>
      <c r="X6">
        <v>2.880103840808635E-2</v>
      </c>
      <c r="Y6">
        <v>0</v>
      </c>
      <c r="Z6">
        <v>9.3650711033411743E-2</v>
      </c>
      <c r="AA6">
        <v>7.7392389104492212E-2</v>
      </c>
      <c r="AB6">
        <v>1.6258321928919534E-2</v>
      </c>
      <c r="AC6">
        <v>0</v>
      </c>
      <c r="AD6">
        <v>3.2379017453235209E-2</v>
      </c>
      <c r="AE6">
        <v>2.6749712547881194E-2</v>
      </c>
      <c r="AF6">
        <v>5.6293049053540139E-3</v>
      </c>
      <c r="AG6">
        <v>0</v>
      </c>
      <c r="AL6">
        <v>0.55957699597762034</v>
      </c>
      <c r="AM6">
        <v>0.45133658097535895</v>
      </c>
      <c r="AN6">
        <v>0.10824041500226141</v>
      </c>
      <c r="AO6">
        <v>0</v>
      </c>
    </row>
    <row r="7" spans="1:45" x14ac:dyDescent="0.2">
      <c r="A7">
        <v>1918</v>
      </c>
      <c r="B7">
        <v>1.0000180006027222</v>
      </c>
      <c r="C7">
        <v>0.76593144743037855</v>
      </c>
      <c r="D7">
        <v>0.23408655317234364</v>
      </c>
      <c r="E7">
        <v>0</v>
      </c>
      <c r="J7">
        <v>0.42091345557079762</v>
      </c>
      <c r="K7">
        <v>0.32536176409099082</v>
      </c>
      <c r="L7">
        <v>9.5551691479806827E-2</v>
      </c>
      <c r="M7">
        <v>0</v>
      </c>
      <c r="N7">
        <v>0.32379382425528025</v>
      </c>
      <c r="O7">
        <v>0.25120064788588398</v>
      </c>
      <c r="P7">
        <v>7.2593176369396259E-2</v>
      </c>
      <c r="Q7">
        <v>0</v>
      </c>
      <c r="R7">
        <v>0.17618557707040108</v>
      </c>
      <c r="S7">
        <v>0.13740671384302128</v>
      </c>
      <c r="T7">
        <v>3.8778863227379799E-2</v>
      </c>
      <c r="U7">
        <v>0</v>
      </c>
      <c r="V7">
        <v>0.1347420481451293</v>
      </c>
      <c r="W7">
        <v>0.10519031220505132</v>
      </c>
      <c r="X7">
        <v>2.9551735940077976E-2</v>
      </c>
      <c r="Y7">
        <v>0</v>
      </c>
      <c r="Z7">
        <v>6.6627145652725095E-2</v>
      </c>
      <c r="AA7">
        <v>5.200123424930074E-2</v>
      </c>
      <c r="AB7">
        <v>1.4625911403424355E-2</v>
      </c>
      <c r="AC7">
        <v>0</v>
      </c>
      <c r="AD7">
        <v>1.7454187008340998E-2</v>
      </c>
      <c r="AE7">
        <v>1.3504846582041766E-2</v>
      </c>
      <c r="AF7">
        <v>3.9493404262992311E-3</v>
      </c>
      <c r="AG7">
        <v>0</v>
      </c>
      <c r="AL7">
        <v>0.57910454503192454</v>
      </c>
      <c r="AM7">
        <v>0.44056968333938773</v>
      </c>
      <c r="AN7">
        <v>0.13853486169253681</v>
      </c>
      <c r="AO7">
        <v>0</v>
      </c>
    </row>
    <row r="8" spans="1:45" x14ac:dyDescent="0.2">
      <c r="A8">
        <v>1919</v>
      </c>
      <c r="B8">
        <v>1.0000178813934326</v>
      </c>
      <c r="C8">
        <v>0.87873348287458497</v>
      </c>
      <c r="D8">
        <v>0.12128439851884759</v>
      </c>
      <c r="E8">
        <v>0</v>
      </c>
      <c r="J8">
        <v>0.43145938827089225</v>
      </c>
      <c r="K8">
        <v>0.37998442556073775</v>
      </c>
      <c r="L8">
        <v>5.1474962710154483E-2</v>
      </c>
      <c r="M8">
        <v>0</v>
      </c>
      <c r="N8">
        <v>0.3422974393920557</v>
      </c>
      <c r="O8">
        <v>0.30220436548465285</v>
      </c>
      <c r="P8">
        <v>4.009307390740284E-2</v>
      </c>
      <c r="Q8">
        <v>0</v>
      </c>
      <c r="R8">
        <v>0.19269815462711995</v>
      </c>
      <c r="S8">
        <v>0.17072630308357484</v>
      </c>
      <c r="T8">
        <v>2.1971851543545123E-2</v>
      </c>
      <c r="U8">
        <v>0</v>
      </c>
      <c r="V8">
        <v>0.14660604474421948</v>
      </c>
      <c r="W8">
        <v>0.12993201775924204</v>
      </c>
      <c r="X8">
        <v>1.6674026984977452E-2</v>
      </c>
      <c r="Y8">
        <v>0</v>
      </c>
      <c r="Z8">
        <v>7.1023073728184283E-2</v>
      </c>
      <c r="AA8">
        <v>6.294594255070568E-2</v>
      </c>
      <c r="AB8">
        <v>8.077131177478606E-3</v>
      </c>
      <c r="AC8">
        <v>0</v>
      </c>
      <c r="AD8">
        <v>1.7859198141306914E-2</v>
      </c>
      <c r="AE8">
        <v>1.5815017729042615E-2</v>
      </c>
      <c r="AF8">
        <v>2.0441804122642987E-3</v>
      </c>
      <c r="AG8">
        <v>0</v>
      </c>
      <c r="AL8">
        <v>0.56855849312254036</v>
      </c>
      <c r="AM8">
        <v>0.49874905731384722</v>
      </c>
      <c r="AN8">
        <v>6.9809435808693115E-2</v>
      </c>
      <c r="AO8">
        <v>0</v>
      </c>
    </row>
    <row r="9" spans="1:45" x14ac:dyDescent="0.2">
      <c r="A9">
        <v>1920</v>
      </c>
      <c r="B9">
        <v>1.0000178813934326</v>
      </c>
      <c r="C9">
        <v>0.92257337311547671</v>
      </c>
      <c r="D9">
        <v>7.7444508277955904E-2</v>
      </c>
      <c r="E9">
        <v>0</v>
      </c>
      <c r="J9">
        <v>0.41042159675619599</v>
      </c>
      <c r="K9">
        <v>0.37899719463931819</v>
      </c>
      <c r="L9">
        <v>3.1424402116877782E-2</v>
      </c>
      <c r="M9">
        <v>0</v>
      </c>
      <c r="N9">
        <v>0.31300506113834659</v>
      </c>
      <c r="O9">
        <v>0.28965906869348873</v>
      </c>
      <c r="P9">
        <v>2.3345992444857858E-2</v>
      </c>
      <c r="Q9">
        <v>0</v>
      </c>
      <c r="R9">
        <v>0.16516491660745408</v>
      </c>
      <c r="S9">
        <v>0.15337484033136142</v>
      </c>
      <c r="T9">
        <v>1.1790076276092664E-2</v>
      </c>
      <c r="U9">
        <v>0</v>
      </c>
      <c r="V9">
        <v>0.12063360960824784</v>
      </c>
      <c r="W9">
        <v>0.11205990438829609</v>
      </c>
      <c r="X9">
        <v>8.5737052199517556E-3</v>
      </c>
      <c r="Y9">
        <v>0</v>
      </c>
      <c r="Z9">
        <v>5.034996683986169E-2</v>
      </c>
      <c r="AA9">
        <v>4.6786132727537462E-2</v>
      </c>
      <c r="AB9">
        <v>3.5638341123242277E-3</v>
      </c>
      <c r="AC9">
        <v>0</v>
      </c>
      <c r="AD9">
        <v>8.6882197002329121E-3</v>
      </c>
      <c r="AE9">
        <v>8.0844333721041203E-3</v>
      </c>
      <c r="AF9">
        <v>6.0378632812879154E-4</v>
      </c>
      <c r="AG9">
        <v>0</v>
      </c>
      <c r="AL9">
        <v>0.58959628463723668</v>
      </c>
      <c r="AM9">
        <v>0.54357617847615858</v>
      </c>
      <c r="AN9">
        <v>4.6020106161078114E-2</v>
      </c>
      <c r="AO9">
        <v>0</v>
      </c>
    </row>
    <row r="10" spans="1:45" x14ac:dyDescent="0.2">
      <c r="A10">
        <v>1921</v>
      </c>
      <c r="B10">
        <v>1.0000178813934326</v>
      </c>
      <c r="C10">
        <v>0.9187781210346222</v>
      </c>
      <c r="D10">
        <v>8.1239760358810378E-2</v>
      </c>
      <c r="E10">
        <v>0</v>
      </c>
      <c r="J10">
        <v>0.44530140246125466</v>
      </c>
      <c r="K10">
        <v>0.40974005202694991</v>
      </c>
      <c r="L10">
        <v>3.556135043430473E-2</v>
      </c>
      <c r="M10">
        <v>0</v>
      </c>
      <c r="N10">
        <v>0.32819950742317039</v>
      </c>
      <c r="O10">
        <v>0.30256001738987581</v>
      </c>
      <c r="P10">
        <v>2.5639490033294583E-2</v>
      </c>
      <c r="Q10">
        <v>0</v>
      </c>
      <c r="R10">
        <v>0.16483557297916454</v>
      </c>
      <c r="S10">
        <v>0.15246373798631901</v>
      </c>
      <c r="T10">
        <v>1.2371834992845537E-2</v>
      </c>
      <c r="U10">
        <v>0</v>
      </c>
      <c r="V10">
        <v>0.12052301966265663</v>
      </c>
      <c r="W10">
        <v>0.11151342041158706</v>
      </c>
      <c r="X10">
        <v>9.0095992510695767E-3</v>
      </c>
      <c r="Y10">
        <v>0</v>
      </c>
      <c r="Z10">
        <v>5.1267623502456096E-2</v>
      </c>
      <c r="AA10">
        <v>4.7444525932791679E-2</v>
      </c>
      <c r="AB10">
        <v>3.8230975696644182E-3</v>
      </c>
      <c r="AC10">
        <v>0</v>
      </c>
      <c r="AD10">
        <v>9.5881845895265556E-3</v>
      </c>
      <c r="AE10">
        <v>8.8786810108029846E-3</v>
      </c>
      <c r="AF10">
        <v>7.0950357872357102E-4</v>
      </c>
      <c r="AG10">
        <v>0</v>
      </c>
      <c r="AL10">
        <v>0.5547164789321779</v>
      </c>
      <c r="AM10">
        <v>0.50903806900767223</v>
      </c>
      <c r="AN10">
        <v>4.5678409924505642E-2</v>
      </c>
      <c r="AO10">
        <v>0</v>
      </c>
    </row>
    <row r="11" spans="1:45" x14ac:dyDescent="0.2">
      <c r="A11">
        <v>1922</v>
      </c>
      <c r="B11">
        <v>1.0000177621841431</v>
      </c>
      <c r="C11">
        <v>0.9235508588841268</v>
      </c>
      <c r="D11">
        <v>7.6466903300016265E-2</v>
      </c>
      <c r="E11">
        <v>0</v>
      </c>
      <c r="J11">
        <v>0.43330937678352027</v>
      </c>
      <c r="K11">
        <v>0.40074135903504493</v>
      </c>
      <c r="L11">
        <v>3.2568017748475342E-2</v>
      </c>
      <c r="M11">
        <v>0</v>
      </c>
      <c r="N11">
        <v>0.32027173571571921</v>
      </c>
      <c r="O11">
        <v>0.29677529904720096</v>
      </c>
      <c r="P11">
        <v>2.3496436668518257E-2</v>
      </c>
      <c r="Q11">
        <v>0</v>
      </c>
      <c r="R11">
        <v>0.15986214786828587</v>
      </c>
      <c r="S11">
        <v>0.14863612654046229</v>
      </c>
      <c r="T11">
        <v>1.1226021327823583E-2</v>
      </c>
      <c r="U11">
        <v>0</v>
      </c>
      <c r="V11">
        <v>0.11728274198298654</v>
      </c>
      <c r="W11">
        <v>0.10908288449155737</v>
      </c>
      <c r="X11">
        <v>8.1998574914291644E-3</v>
      </c>
      <c r="Y11">
        <v>0</v>
      </c>
      <c r="Z11">
        <v>5.1330867296447646E-2</v>
      </c>
      <c r="AA11">
        <v>4.774973503502386E-2</v>
      </c>
      <c r="AB11">
        <v>3.5811322614237875E-3</v>
      </c>
      <c r="AC11">
        <v>0</v>
      </c>
      <c r="AD11">
        <v>1.2027720318062585E-2</v>
      </c>
      <c r="AE11">
        <v>1.1191550840169082E-2</v>
      </c>
      <c r="AF11">
        <v>8.361694778935033E-4</v>
      </c>
      <c r="AG11">
        <v>0</v>
      </c>
      <c r="AL11">
        <v>0.56670838540062274</v>
      </c>
      <c r="AM11">
        <v>0.52280949984908176</v>
      </c>
      <c r="AN11">
        <v>4.3898885551540923E-2</v>
      </c>
      <c r="AO11">
        <v>0</v>
      </c>
    </row>
    <row r="12" spans="1:45" x14ac:dyDescent="0.2">
      <c r="A12">
        <v>1923</v>
      </c>
      <c r="B12">
        <v>1.0000180006027222</v>
      </c>
      <c r="C12">
        <v>0.924549462301967</v>
      </c>
      <c r="D12">
        <v>7.5468538300755145E-2</v>
      </c>
      <c r="E12">
        <v>0</v>
      </c>
      <c r="J12">
        <v>0.40410380518416095</v>
      </c>
      <c r="K12">
        <v>0.37395141003123272</v>
      </c>
      <c r="L12">
        <v>3.0152395152928217E-2</v>
      </c>
      <c r="M12">
        <v>0</v>
      </c>
      <c r="N12">
        <v>0.29889867292124822</v>
      </c>
      <c r="O12">
        <v>0.27717300329698918</v>
      </c>
      <c r="P12">
        <v>2.1725669624259033E-2</v>
      </c>
      <c r="Q12">
        <v>0</v>
      </c>
      <c r="R12">
        <v>0.15031632882600746</v>
      </c>
      <c r="S12">
        <v>0.13989843328954923</v>
      </c>
      <c r="T12">
        <v>1.0417895536458225E-2</v>
      </c>
      <c r="U12">
        <v>0</v>
      </c>
      <c r="V12">
        <v>0.1106851590604746</v>
      </c>
      <c r="W12">
        <v>0.10305054574298853</v>
      </c>
      <c r="X12">
        <v>7.6346133174860758E-3</v>
      </c>
      <c r="Y12">
        <v>0</v>
      </c>
      <c r="Z12">
        <v>4.7610451434158249E-2</v>
      </c>
      <c r="AA12">
        <v>4.4338045370740292E-2</v>
      </c>
      <c r="AB12">
        <v>3.2724060634179565E-3</v>
      </c>
      <c r="AC12">
        <v>0</v>
      </c>
      <c r="AD12">
        <v>1.0378431475537469E-2</v>
      </c>
      <c r="AE12">
        <v>9.6719674932385733E-3</v>
      </c>
      <c r="AF12">
        <v>7.0646398229889593E-4</v>
      </c>
      <c r="AG12">
        <v>0</v>
      </c>
      <c r="AL12">
        <v>0.59591419541856117</v>
      </c>
      <c r="AM12">
        <v>0.55059805227073422</v>
      </c>
      <c r="AN12">
        <v>4.5316143147826921E-2</v>
      </c>
      <c r="AO12">
        <v>0</v>
      </c>
    </row>
    <row r="13" spans="1:45" x14ac:dyDescent="0.2">
      <c r="A13">
        <v>1924</v>
      </c>
      <c r="B13">
        <v>1.0000178813934326</v>
      </c>
      <c r="C13">
        <v>0.92912118804549482</v>
      </c>
      <c r="D13">
        <v>7.0896693347937828E-2</v>
      </c>
      <c r="E13">
        <v>0</v>
      </c>
      <c r="J13">
        <v>0.42663260196660396</v>
      </c>
      <c r="K13">
        <v>0.3968668870289791</v>
      </c>
      <c r="L13">
        <v>2.9765714937624876E-2</v>
      </c>
      <c r="M13">
        <v>0</v>
      </c>
      <c r="N13">
        <v>0.31483179696246549</v>
      </c>
      <c r="O13">
        <v>0.29344077389878442</v>
      </c>
      <c r="P13">
        <v>2.1391023063681076E-2</v>
      </c>
      <c r="Q13">
        <v>0</v>
      </c>
      <c r="R13">
        <v>0.15975101212938375</v>
      </c>
      <c r="S13">
        <v>0.14940895793876477</v>
      </c>
      <c r="T13">
        <v>1.0342054190618986E-2</v>
      </c>
      <c r="U13">
        <v>0</v>
      </c>
      <c r="V13">
        <v>0.11836028696522752</v>
      </c>
      <c r="W13">
        <v>0.11073405888282049</v>
      </c>
      <c r="X13">
        <v>7.6262280824070262E-3</v>
      </c>
      <c r="Y13">
        <v>0</v>
      </c>
      <c r="Z13">
        <v>5.2407990568806663E-2</v>
      </c>
      <c r="AA13">
        <v>4.9041715768992793E-2</v>
      </c>
      <c r="AB13">
        <v>3.3662747998138725E-3</v>
      </c>
      <c r="AC13">
        <v>0</v>
      </c>
      <c r="AD13">
        <v>1.2741427905368861E-2</v>
      </c>
      <c r="AE13">
        <v>1.1928693534068707E-2</v>
      </c>
      <c r="AF13">
        <v>8.1273437130015465E-4</v>
      </c>
      <c r="AG13">
        <v>0</v>
      </c>
      <c r="AL13">
        <v>0.5733852794268286</v>
      </c>
      <c r="AM13">
        <v>0.53225430101651561</v>
      </c>
      <c r="AN13">
        <v>4.1130978410312949E-2</v>
      </c>
      <c r="AO13">
        <v>0</v>
      </c>
    </row>
    <row r="14" spans="1:45" x14ac:dyDescent="0.2">
      <c r="A14">
        <v>1925</v>
      </c>
      <c r="B14">
        <v>1.0000180006027222</v>
      </c>
      <c r="C14">
        <v>0.92362370539735827</v>
      </c>
      <c r="D14">
        <v>7.6394295205363921E-2</v>
      </c>
      <c r="E14">
        <v>0</v>
      </c>
      <c r="J14">
        <v>0.44128260830509025</v>
      </c>
      <c r="K14">
        <v>0.40814073446294097</v>
      </c>
      <c r="L14">
        <v>3.3141873842149269E-2</v>
      </c>
      <c r="M14">
        <v>0</v>
      </c>
      <c r="N14">
        <v>0.33764370808369271</v>
      </c>
      <c r="O14">
        <v>0.31291360827253012</v>
      </c>
      <c r="P14">
        <v>2.4730099811162601E-2</v>
      </c>
      <c r="Q14">
        <v>0</v>
      </c>
      <c r="R14">
        <v>0.17993583251545467</v>
      </c>
      <c r="S14">
        <v>0.16729007222028647</v>
      </c>
      <c r="T14">
        <v>1.2645760295168207E-2</v>
      </c>
      <c r="U14">
        <v>0</v>
      </c>
      <c r="V14">
        <v>0.1337771507455299</v>
      </c>
      <c r="W14">
        <v>0.12441120476377651</v>
      </c>
      <c r="X14">
        <v>9.3659459817533926E-3</v>
      </c>
      <c r="Y14">
        <v>0</v>
      </c>
      <c r="Z14">
        <v>6.1360646069624505E-2</v>
      </c>
      <c r="AA14">
        <v>5.707331117322486E-2</v>
      </c>
      <c r="AB14">
        <v>4.2873348963996432E-3</v>
      </c>
      <c r="AC14">
        <v>0</v>
      </c>
      <c r="AD14">
        <v>1.7720852145990298E-2</v>
      </c>
      <c r="AE14">
        <v>1.6485764917647288E-2</v>
      </c>
      <c r="AF14">
        <v>1.2350872283430118E-3</v>
      </c>
      <c r="AG14">
        <v>0</v>
      </c>
      <c r="AL14">
        <v>0.55873539229763192</v>
      </c>
      <c r="AM14">
        <v>0.51548297093441731</v>
      </c>
      <c r="AN14">
        <v>4.3252421363214652E-2</v>
      </c>
      <c r="AO14">
        <v>0</v>
      </c>
    </row>
    <row r="15" spans="1:45" x14ac:dyDescent="0.2">
      <c r="A15">
        <v>1926</v>
      </c>
      <c r="B15">
        <v>1.0000178813934326</v>
      </c>
      <c r="C15">
        <v>0.92406747416020707</v>
      </c>
      <c r="D15">
        <v>7.5950407233225589E-2</v>
      </c>
      <c r="E15">
        <v>0</v>
      </c>
      <c r="J15">
        <v>0.44436690792486133</v>
      </c>
      <c r="K15">
        <v>0.41116681428344382</v>
      </c>
      <c r="L15">
        <v>3.3200093641417516E-2</v>
      </c>
      <c r="M15">
        <v>0</v>
      </c>
      <c r="N15">
        <v>0.34586726199742673</v>
      </c>
      <c r="O15">
        <v>0.32067607802758363</v>
      </c>
      <c r="P15">
        <v>2.5191183969843108E-2</v>
      </c>
      <c r="Q15">
        <v>0</v>
      </c>
      <c r="R15">
        <v>0.19095365330391231</v>
      </c>
      <c r="S15">
        <v>0.1775924665970938</v>
      </c>
      <c r="T15">
        <v>1.3361186706818505E-2</v>
      </c>
      <c r="U15">
        <v>0</v>
      </c>
      <c r="V15">
        <v>0.14329317225787352</v>
      </c>
      <c r="W15">
        <v>0.13330185581645529</v>
      </c>
      <c r="X15">
        <v>9.9913164414182371E-3</v>
      </c>
      <c r="Y15">
        <v>0</v>
      </c>
      <c r="Z15">
        <v>6.9324891566252156E-2</v>
      </c>
      <c r="AA15">
        <v>6.4498099378537732E-2</v>
      </c>
      <c r="AB15">
        <v>4.8267921877144264E-3</v>
      </c>
      <c r="AC15">
        <v>0</v>
      </c>
      <c r="AD15">
        <v>2.225965572747321E-2</v>
      </c>
      <c r="AE15">
        <v>2.0711933850352422E-2</v>
      </c>
      <c r="AF15">
        <v>1.5477218771207865E-3</v>
      </c>
      <c r="AG15">
        <v>0</v>
      </c>
      <c r="AL15">
        <v>0.55565097346857129</v>
      </c>
      <c r="AM15">
        <v>0.51290065987676325</v>
      </c>
      <c r="AN15">
        <v>4.2750313591808073E-2</v>
      </c>
      <c r="AO15">
        <v>0</v>
      </c>
    </row>
    <row r="16" spans="1:45" x14ac:dyDescent="0.2">
      <c r="A16">
        <v>1927</v>
      </c>
      <c r="B16">
        <v>1.0000180006027222</v>
      </c>
      <c r="C16">
        <v>0.9292317956492151</v>
      </c>
      <c r="D16">
        <v>7.078620495350707E-2</v>
      </c>
      <c r="E16">
        <v>0</v>
      </c>
      <c r="J16">
        <v>0.43969162739547007</v>
      </c>
      <c r="K16">
        <v>0.40909362425285822</v>
      </c>
      <c r="L16">
        <v>3.0598003142611845E-2</v>
      </c>
      <c r="M16">
        <v>0</v>
      </c>
      <c r="N16">
        <v>0.33997186504971588</v>
      </c>
      <c r="O16">
        <v>0.31695357846174044</v>
      </c>
      <c r="P16">
        <v>2.3018286587975431E-2</v>
      </c>
      <c r="Q16">
        <v>0</v>
      </c>
      <c r="R16">
        <v>0.18400290310634018</v>
      </c>
      <c r="S16">
        <v>0.17208272848769768</v>
      </c>
      <c r="T16">
        <v>1.1920174618642495E-2</v>
      </c>
      <c r="U16">
        <v>0</v>
      </c>
      <c r="V16">
        <v>0.13705300600767573</v>
      </c>
      <c r="W16">
        <v>0.12820994026841315</v>
      </c>
      <c r="X16">
        <v>8.8430657392625928E-3</v>
      </c>
      <c r="Y16">
        <v>0</v>
      </c>
      <c r="Z16">
        <v>6.5092833129583152E-2</v>
      </c>
      <c r="AA16">
        <v>6.0900921619559047E-2</v>
      </c>
      <c r="AB16">
        <v>4.1919115100241058E-3</v>
      </c>
      <c r="AC16">
        <v>0</v>
      </c>
      <c r="AD16">
        <v>2.0562766976030555E-2</v>
      </c>
      <c r="AE16">
        <v>1.9241034674241965E-2</v>
      </c>
      <c r="AF16">
        <v>1.3217323017885915E-3</v>
      </c>
      <c r="AG16">
        <v>0</v>
      </c>
      <c r="AL16">
        <v>0.56032637320725209</v>
      </c>
      <c r="AM16">
        <v>0.52013817139635687</v>
      </c>
      <c r="AN16">
        <v>4.0188201810895219E-2</v>
      </c>
      <c r="AO16">
        <v>0</v>
      </c>
    </row>
    <row r="17" spans="1:41" x14ac:dyDescent="0.2">
      <c r="A17">
        <v>1928</v>
      </c>
      <c r="B17">
        <v>1.0000178813934326</v>
      </c>
      <c r="C17">
        <v>0.92442190780970146</v>
      </c>
      <c r="D17">
        <v>7.5595973583731185E-2</v>
      </c>
      <c r="E17">
        <v>0</v>
      </c>
      <c r="J17">
        <v>0.45219974126304968</v>
      </c>
      <c r="K17">
        <v>0.41863911780891144</v>
      </c>
      <c r="L17">
        <v>3.3560623454138225E-2</v>
      </c>
      <c r="M17">
        <v>0</v>
      </c>
      <c r="N17">
        <v>0.35006923639510956</v>
      </c>
      <c r="O17">
        <v>0.32473223324017358</v>
      </c>
      <c r="P17">
        <v>2.5337003154935984E-2</v>
      </c>
      <c r="Q17">
        <v>0</v>
      </c>
      <c r="R17">
        <v>0.19343895387211513</v>
      </c>
      <c r="S17">
        <v>0.17998584726743661</v>
      </c>
      <c r="T17">
        <v>1.3453106604678515E-2</v>
      </c>
      <c r="U17">
        <v>0</v>
      </c>
      <c r="V17">
        <v>0.14597551521287341</v>
      </c>
      <c r="W17">
        <v>0.13585784273474419</v>
      </c>
      <c r="X17">
        <v>1.0117672478129218E-2</v>
      </c>
      <c r="Y17">
        <v>0</v>
      </c>
      <c r="Z17">
        <v>7.353353261400232E-2</v>
      </c>
      <c r="AA17">
        <v>6.8441289407494693E-2</v>
      </c>
      <c r="AB17">
        <v>5.0922432065076233E-3</v>
      </c>
      <c r="AC17">
        <v>0</v>
      </c>
      <c r="AD17">
        <v>2.6333610977120177E-2</v>
      </c>
      <c r="AE17">
        <v>2.4509672492507874E-2</v>
      </c>
      <c r="AF17">
        <v>1.8239384846123034E-3</v>
      </c>
      <c r="AG17">
        <v>0</v>
      </c>
      <c r="AL17">
        <v>0.54781814013038299</v>
      </c>
      <c r="AM17">
        <v>0.50578279000079007</v>
      </c>
      <c r="AN17">
        <v>4.2035350129592974E-2</v>
      </c>
      <c r="AO17">
        <v>0</v>
      </c>
    </row>
    <row r="18" spans="1:41" x14ac:dyDescent="0.2">
      <c r="A18">
        <v>1929</v>
      </c>
      <c r="B18">
        <v>1.0000213384628296</v>
      </c>
      <c r="C18">
        <v>0.9202706456479306</v>
      </c>
      <c r="D18">
        <v>7.9750692814898966E-2</v>
      </c>
      <c r="E18">
        <v>0</v>
      </c>
      <c r="J18">
        <v>0.43587081049198623</v>
      </c>
      <c r="K18">
        <v>0.40216809489355432</v>
      </c>
      <c r="L18">
        <v>3.3702715598431909E-2</v>
      </c>
      <c r="M18">
        <v>0</v>
      </c>
      <c r="N18">
        <v>0.34057402310133789</v>
      </c>
      <c r="O18">
        <v>0.31489028844352335</v>
      </c>
      <c r="P18">
        <v>2.5683734657814528E-2</v>
      </c>
      <c r="Q18">
        <v>0</v>
      </c>
      <c r="R18">
        <v>0.18914924091194946</v>
      </c>
      <c r="S18">
        <v>0.17542908426896095</v>
      </c>
      <c r="T18">
        <v>1.3720156642988517E-2</v>
      </c>
      <c r="U18">
        <v>0</v>
      </c>
      <c r="V18">
        <v>0.14297127624814626</v>
      </c>
      <c r="W18">
        <v>0.13263418358051299</v>
      </c>
      <c r="X18">
        <v>1.0337092667633272E-2</v>
      </c>
      <c r="Y18">
        <v>0</v>
      </c>
      <c r="Z18">
        <v>7.3370667816165372E-2</v>
      </c>
      <c r="AA18">
        <v>6.8068627224102507E-2</v>
      </c>
      <c r="AB18">
        <v>5.3020405920628606E-3</v>
      </c>
      <c r="AC18">
        <v>0</v>
      </c>
      <c r="AD18">
        <v>2.7780854048972185E-2</v>
      </c>
      <c r="AE18">
        <v>2.5771401444995026E-2</v>
      </c>
      <c r="AF18">
        <v>2.0094526039771575E-3</v>
      </c>
      <c r="AG18">
        <v>0</v>
      </c>
      <c r="AL18">
        <v>0.56415052797084342</v>
      </c>
      <c r="AM18">
        <v>0.51810255075437639</v>
      </c>
      <c r="AN18">
        <v>4.604797721646707E-2</v>
      </c>
      <c r="AO18">
        <v>0</v>
      </c>
    </row>
    <row r="19" spans="1:41" x14ac:dyDescent="0.2">
      <c r="A19">
        <v>1930</v>
      </c>
      <c r="B19">
        <v>1.0007941722869873</v>
      </c>
      <c r="C19">
        <v>0.90509020116785377</v>
      </c>
      <c r="D19">
        <v>9.5703971119133577E-2</v>
      </c>
      <c r="E19">
        <v>0</v>
      </c>
      <c r="J19">
        <v>0.42806405897046512</v>
      </c>
      <c r="K19">
        <v>0.38886053542683308</v>
      </c>
      <c r="L19">
        <v>3.9203523543632053E-2</v>
      </c>
      <c r="M19">
        <v>0</v>
      </c>
      <c r="N19">
        <v>0.31818086197986412</v>
      </c>
      <c r="O19">
        <v>0.28975018743922548</v>
      </c>
      <c r="P19">
        <v>2.8430674540638631E-2</v>
      </c>
      <c r="Q19">
        <v>0</v>
      </c>
      <c r="R19">
        <v>0.16027587036688115</v>
      </c>
      <c r="S19">
        <v>0.1465667672928343</v>
      </c>
      <c r="T19">
        <v>1.3709103074046838E-2</v>
      </c>
      <c r="U19">
        <v>0</v>
      </c>
      <c r="V19">
        <v>0.11492008664401832</v>
      </c>
      <c r="W19">
        <v>0.10513466784377383</v>
      </c>
      <c r="X19">
        <v>9.7854188002444876E-3</v>
      </c>
      <c r="Y19">
        <v>0</v>
      </c>
      <c r="Z19">
        <v>4.9270111707773401E-2</v>
      </c>
      <c r="AA19">
        <v>4.5086813493007381E-2</v>
      </c>
      <c r="AB19">
        <v>4.183298214766022E-3</v>
      </c>
      <c r="AC19">
        <v>0</v>
      </c>
      <c r="AD19">
        <v>1.2985356184702456E-2</v>
      </c>
      <c r="AE19">
        <v>1.1887386384665353E-2</v>
      </c>
      <c r="AF19">
        <v>1.097969800037103E-3</v>
      </c>
      <c r="AG19">
        <v>0</v>
      </c>
      <c r="AL19">
        <v>0.57273011331652213</v>
      </c>
      <c r="AM19">
        <v>0.51622966574102058</v>
      </c>
      <c r="AN19">
        <v>5.6500447575501517E-2</v>
      </c>
      <c r="AO19">
        <v>0</v>
      </c>
    </row>
    <row r="20" spans="1:41" x14ac:dyDescent="0.2">
      <c r="A20">
        <v>1931</v>
      </c>
      <c r="B20">
        <v>0.99995553493499756</v>
      </c>
      <c r="C20">
        <v>0.86692767298835649</v>
      </c>
      <c r="D20">
        <v>0.13302786194664104</v>
      </c>
      <c r="E20">
        <v>0</v>
      </c>
      <c r="J20">
        <v>0.43434018917658651</v>
      </c>
      <c r="K20">
        <v>0.3796890969980708</v>
      </c>
      <c r="L20">
        <v>5.4651092178515721E-2</v>
      </c>
      <c r="M20">
        <v>0</v>
      </c>
      <c r="N20">
        <v>0.30446377720039247</v>
      </c>
      <c r="O20">
        <v>0.26806775096115787</v>
      </c>
      <c r="P20">
        <v>3.6396026239234595E-2</v>
      </c>
      <c r="Q20">
        <v>0</v>
      </c>
      <c r="R20">
        <v>0.13679248050481058</v>
      </c>
      <c r="S20">
        <v>0.12215459689068479</v>
      </c>
      <c r="T20">
        <v>1.4637883614125782E-2</v>
      </c>
      <c r="U20">
        <v>0</v>
      </c>
      <c r="V20">
        <v>9.4156188570500829E-2</v>
      </c>
      <c r="W20">
        <v>8.4192244260757707E-2</v>
      </c>
      <c r="X20">
        <v>9.9639443097431224E-3</v>
      </c>
      <c r="Y20">
        <v>0</v>
      </c>
      <c r="Z20">
        <v>3.5541501338087318E-2</v>
      </c>
      <c r="AA20">
        <v>3.1768802142107991E-2</v>
      </c>
      <c r="AB20">
        <v>3.7726991959793248E-3</v>
      </c>
      <c r="AC20">
        <v>0</v>
      </c>
      <c r="AD20">
        <v>8.4742443008656108E-3</v>
      </c>
      <c r="AE20">
        <v>7.5619023530903908E-3</v>
      </c>
      <c r="AF20">
        <v>9.1234194777522028E-4</v>
      </c>
      <c r="AG20">
        <v>0</v>
      </c>
      <c r="AL20">
        <v>0.56561534575841099</v>
      </c>
      <c r="AM20">
        <v>0.48723857599028564</v>
      </c>
      <c r="AN20">
        <v>7.8376769768125326E-2</v>
      </c>
      <c r="AO20">
        <v>0</v>
      </c>
    </row>
    <row r="21" spans="1:41" x14ac:dyDescent="0.2">
      <c r="A21">
        <v>1932</v>
      </c>
      <c r="B21">
        <v>1.0011504888534546</v>
      </c>
      <c r="C21">
        <v>0.84481699299777446</v>
      </c>
      <c r="D21">
        <v>0.15633349585568013</v>
      </c>
      <c r="E21">
        <v>0</v>
      </c>
      <c r="J21">
        <v>0.45289287527408256</v>
      </c>
      <c r="K21">
        <v>0.38801064781594308</v>
      </c>
      <c r="L21">
        <v>6.4882227458139499E-2</v>
      </c>
      <c r="M21">
        <v>0</v>
      </c>
      <c r="N21">
        <v>0.31813663901066058</v>
      </c>
      <c r="O21">
        <v>0.27379495821406746</v>
      </c>
      <c r="P21">
        <v>4.4341680796593133E-2</v>
      </c>
      <c r="Q21">
        <v>0</v>
      </c>
      <c r="R21">
        <v>0.13210194810959663</v>
      </c>
      <c r="S21">
        <v>0.11465805114764398</v>
      </c>
      <c r="T21">
        <v>1.744389696195266E-2</v>
      </c>
      <c r="U21">
        <v>0</v>
      </c>
      <c r="V21">
        <v>9.1926225059447864E-2</v>
      </c>
      <c r="W21">
        <v>7.985126115045027E-2</v>
      </c>
      <c r="X21">
        <v>1.20749639089976E-2</v>
      </c>
      <c r="Y21">
        <v>0</v>
      </c>
      <c r="Z21">
        <v>3.3431117855629064E-2</v>
      </c>
      <c r="AA21">
        <v>2.9012518163069899E-2</v>
      </c>
      <c r="AB21">
        <v>4.4185996925591668E-3</v>
      </c>
      <c r="AC21">
        <v>0</v>
      </c>
      <c r="AD21">
        <v>5.8731072698690861E-3</v>
      </c>
      <c r="AE21">
        <v>5.0729429215101663E-3</v>
      </c>
      <c r="AF21">
        <v>8.0016434835892007E-4</v>
      </c>
      <c r="AG21">
        <v>0</v>
      </c>
      <c r="AL21">
        <v>0.54825761357937197</v>
      </c>
      <c r="AM21">
        <v>0.45680634518183133</v>
      </c>
      <c r="AN21">
        <v>9.1451268397540642E-2</v>
      </c>
      <c r="AO21">
        <v>0</v>
      </c>
    </row>
    <row r="22" spans="1:41" x14ac:dyDescent="0.2">
      <c r="A22">
        <v>1933</v>
      </c>
      <c r="B22">
        <v>0.99944812059402466</v>
      </c>
      <c r="C22">
        <v>0.83405210628641102</v>
      </c>
      <c r="D22">
        <v>0.16539601430761369</v>
      </c>
      <c r="E22">
        <v>0</v>
      </c>
      <c r="J22">
        <v>0.4446785050244193</v>
      </c>
      <c r="K22">
        <v>0.37803649425650387</v>
      </c>
      <c r="L22">
        <v>6.6642010767915427E-2</v>
      </c>
      <c r="M22">
        <v>0</v>
      </c>
      <c r="N22">
        <v>0.32273537019547299</v>
      </c>
      <c r="O22">
        <v>0.27540060070316708</v>
      </c>
      <c r="P22">
        <v>4.7334769492305924E-2</v>
      </c>
      <c r="Q22">
        <v>0</v>
      </c>
      <c r="R22">
        <v>0.13878331964798149</v>
      </c>
      <c r="S22">
        <v>0.11917310356853285</v>
      </c>
      <c r="T22">
        <v>1.9610216079448642E-2</v>
      </c>
      <c r="U22">
        <v>0</v>
      </c>
      <c r="V22">
        <v>9.7377538619231555E-2</v>
      </c>
      <c r="W22">
        <v>8.3662946962634155E-2</v>
      </c>
      <c r="X22">
        <v>1.3714591656597403E-2</v>
      </c>
      <c r="Y22">
        <v>0</v>
      </c>
      <c r="Z22">
        <v>3.8010190228776809E-2</v>
      </c>
      <c r="AA22">
        <v>3.2636208449814914E-2</v>
      </c>
      <c r="AB22">
        <v>5.3739817789618966E-3</v>
      </c>
      <c r="AC22">
        <v>0</v>
      </c>
      <c r="AD22">
        <v>7.6304795205644196E-3</v>
      </c>
      <c r="AE22">
        <v>6.5323415222947861E-3</v>
      </c>
      <c r="AF22">
        <v>1.0981379982696337E-3</v>
      </c>
      <c r="AG22">
        <v>0</v>
      </c>
      <c r="AL22">
        <v>0.55476961556960536</v>
      </c>
      <c r="AM22">
        <v>0.45601561202990709</v>
      </c>
      <c r="AN22">
        <v>9.8754003539698279E-2</v>
      </c>
      <c r="AO22">
        <v>0</v>
      </c>
    </row>
    <row r="23" spans="1:41" x14ac:dyDescent="0.2">
      <c r="A23">
        <v>1934</v>
      </c>
      <c r="B23">
        <v>0.99939942359924316</v>
      </c>
      <c r="C23">
        <v>0.83875285634286412</v>
      </c>
      <c r="D23">
        <v>0.16064656725637905</v>
      </c>
      <c r="E23">
        <v>0</v>
      </c>
      <c r="J23">
        <v>0.46388683960617044</v>
      </c>
      <c r="K23">
        <v>0.39701025454872774</v>
      </c>
      <c r="L23">
        <v>6.687658505744272E-2</v>
      </c>
      <c r="M23">
        <v>0</v>
      </c>
      <c r="N23">
        <v>0.34906458237789634</v>
      </c>
      <c r="O23">
        <v>0.29951855805573463</v>
      </c>
      <c r="P23">
        <v>4.9546024322161694E-2</v>
      </c>
      <c r="Q23">
        <v>0</v>
      </c>
      <c r="R23">
        <v>0.15992574276376872</v>
      </c>
      <c r="S23">
        <v>0.13774447844991802</v>
      </c>
      <c r="T23">
        <v>2.2181264313850698E-2</v>
      </c>
      <c r="U23">
        <v>0</v>
      </c>
      <c r="V23">
        <v>0.11629117120390134</v>
      </c>
      <c r="W23">
        <v>0.10019248073589053</v>
      </c>
      <c r="X23">
        <v>1.6098690468010809E-2</v>
      </c>
      <c r="Y23">
        <v>0</v>
      </c>
      <c r="Z23">
        <v>4.7670291122717555E-2</v>
      </c>
      <c r="AA23">
        <v>4.1045613638562337E-2</v>
      </c>
      <c r="AB23">
        <v>6.6246774841552201E-3</v>
      </c>
      <c r="AC23">
        <v>0</v>
      </c>
      <c r="AD23">
        <v>1.1056396789277938E-2</v>
      </c>
      <c r="AE23">
        <v>9.5000289375473512E-3</v>
      </c>
      <c r="AF23">
        <v>1.5563678517305872E-3</v>
      </c>
      <c r="AG23">
        <v>0</v>
      </c>
      <c r="AL23">
        <v>0.53551258399307278</v>
      </c>
      <c r="AM23">
        <v>0.44174260179413649</v>
      </c>
      <c r="AN23">
        <v>9.3769982198936314E-2</v>
      </c>
      <c r="AO23">
        <v>0</v>
      </c>
    </row>
    <row r="24" spans="1:41" x14ac:dyDescent="0.2">
      <c r="A24">
        <v>1935</v>
      </c>
      <c r="B24">
        <v>0.99941200017929077</v>
      </c>
      <c r="C24">
        <v>0.85099193143419039</v>
      </c>
      <c r="D24">
        <v>0.14842006874510039</v>
      </c>
      <c r="E24">
        <v>0</v>
      </c>
      <c r="J24">
        <v>0.4510837426235948</v>
      </c>
      <c r="K24">
        <v>0.39190702049612275</v>
      </c>
      <c r="L24">
        <v>5.9176722127472055E-2</v>
      </c>
      <c r="M24">
        <v>0</v>
      </c>
      <c r="N24">
        <v>0.3333553140264367</v>
      </c>
      <c r="O24">
        <v>0.29030116683290602</v>
      </c>
      <c r="P24">
        <v>4.3054147193530658E-2</v>
      </c>
      <c r="Q24">
        <v>0</v>
      </c>
      <c r="R24">
        <v>0.16113647520158025</v>
      </c>
      <c r="S24">
        <v>0.14086998392773389</v>
      </c>
      <c r="T24">
        <v>2.026649127384636E-2</v>
      </c>
      <c r="U24">
        <v>0</v>
      </c>
      <c r="V24">
        <v>0.11746654434947991</v>
      </c>
      <c r="W24">
        <v>0.10272466250879043</v>
      </c>
      <c r="X24">
        <v>1.4741881840689478E-2</v>
      </c>
      <c r="Y24">
        <v>0</v>
      </c>
      <c r="Z24">
        <v>4.8953883142051319E-2</v>
      </c>
      <c r="AA24">
        <v>4.2796821229060783E-2</v>
      </c>
      <c r="AB24">
        <v>6.1570619129905383E-3</v>
      </c>
      <c r="AC24">
        <v>0</v>
      </c>
      <c r="AD24">
        <v>1.1719775303906409E-2</v>
      </c>
      <c r="AE24">
        <v>1.0233899186818196E-2</v>
      </c>
      <c r="AF24">
        <v>1.4858761170882125E-3</v>
      </c>
      <c r="AG24">
        <v>0</v>
      </c>
      <c r="AL24">
        <v>0.54832825755569603</v>
      </c>
      <c r="AM24">
        <v>0.45908491093806769</v>
      </c>
      <c r="AN24">
        <v>8.9243346617628339E-2</v>
      </c>
      <c r="AO24">
        <v>0</v>
      </c>
    </row>
    <row r="25" spans="1:41" x14ac:dyDescent="0.2">
      <c r="A25">
        <v>1936</v>
      </c>
      <c r="B25">
        <v>0.99949401617050171</v>
      </c>
      <c r="C25">
        <v>0.84216267105873088</v>
      </c>
      <c r="D25">
        <v>0.15733134511177088</v>
      </c>
      <c r="E25">
        <v>0</v>
      </c>
      <c r="J25">
        <v>0.45030973292132925</v>
      </c>
      <c r="K25">
        <v>0.38539862209697584</v>
      </c>
      <c r="L25">
        <v>6.4911110824353427E-2</v>
      </c>
      <c r="M25">
        <v>0</v>
      </c>
      <c r="N25">
        <v>0.33191467770513483</v>
      </c>
      <c r="O25">
        <v>0.28650539680184817</v>
      </c>
      <c r="P25">
        <v>4.5409280903286664E-2</v>
      </c>
      <c r="Q25">
        <v>0</v>
      </c>
      <c r="R25">
        <v>0.16942393420663518</v>
      </c>
      <c r="S25">
        <v>0.14841517893844478</v>
      </c>
      <c r="T25">
        <v>2.1008755268190411E-2</v>
      </c>
      <c r="U25">
        <v>0</v>
      </c>
      <c r="V25">
        <v>0.12401231932978776</v>
      </c>
      <c r="W25">
        <v>0.10877936255921941</v>
      </c>
      <c r="X25">
        <v>1.5232956770568349E-2</v>
      </c>
      <c r="Y25">
        <v>0</v>
      </c>
      <c r="Z25">
        <v>5.0331951872071609E-2</v>
      </c>
      <c r="AA25">
        <v>4.4150704374113781E-2</v>
      </c>
      <c r="AB25">
        <v>6.181247497957826E-3</v>
      </c>
      <c r="AC25">
        <v>0</v>
      </c>
      <c r="AD25">
        <v>1.1126765612068911E-2</v>
      </c>
      <c r="AE25">
        <v>9.748556541483714E-3</v>
      </c>
      <c r="AF25">
        <v>1.3782090705851966E-3</v>
      </c>
      <c r="AG25">
        <v>0</v>
      </c>
      <c r="AL25">
        <v>0.54918428324917246</v>
      </c>
      <c r="AM25">
        <v>0.45676404896175499</v>
      </c>
      <c r="AN25">
        <v>9.2420234287417469E-2</v>
      </c>
      <c r="AO25">
        <v>0</v>
      </c>
    </row>
    <row r="26" spans="1:41" x14ac:dyDescent="0.2">
      <c r="A26">
        <v>1937</v>
      </c>
      <c r="B26">
        <v>0.99947398900985718</v>
      </c>
      <c r="C26">
        <v>0.87116709489024113</v>
      </c>
      <c r="D26">
        <v>0.12830689411961602</v>
      </c>
      <c r="E26">
        <v>0</v>
      </c>
      <c r="J26">
        <v>0.4357455237030492</v>
      </c>
      <c r="K26">
        <v>0.38450891070021553</v>
      </c>
      <c r="L26">
        <v>5.1236613002833643E-2</v>
      </c>
      <c r="M26">
        <v>0</v>
      </c>
      <c r="N26">
        <v>0.32162971453830153</v>
      </c>
      <c r="O26">
        <v>0.28447928867780703</v>
      </c>
      <c r="P26">
        <v>3.7150425860494482E-2</v>
      </c>
      <c r="Q26">
        <v>0</v>
      </c>
      <c r="R26">
        <v>0.16373443024261966</v>
      </c>
      <c r="S26">
        <v>0.14540440206381444</v>
      </c>
      <c r="T26">
        <v>1.8330028178805205E-2</v>
      </c>
      <c r="U26">
        <v>0</v>
      </c>
      <c r="V26">
        <v>0.11800668622187512</v>
      </c>
      <c r="W26">
        <v>0.10484070228450806</v>
      </c>
      <c r="X26">
        <v>1.3165983937367055E-2</v>
      </c>
      <c r="Y26">
        <v>0</v>
      </c>
      <c r="Z26">
        <v>4.6744402586623629E-2</v>
      </c>
      <c r="AA26">
        <v>4.1559272757683209E-2</v>
      </c>
      <c r="AB26">
        <v>5.1851298289404216E-3</v>
      </c>
      <c r="AC26">
        <v>0</v>
      </c>
      <c r="AD26">
        <v>1.0261479568716918E-2</v>
      </c>
      <c r="AE26">
        <v>9.1400406122418773E-3</v>
      </c>
      <c r="AF26">
        <v>1.1214389564750396E-3</v>
      </c>
      <c r="AG26">
        <v>0</v>
      </c>
      <c r="AL26">
        <v>0.56372846530680798</v>
      </c>
      <c r="AM26">
        <v>0.4866581841900256</v>
      </c>
      <c r="AN26">
        <v>7.707028111678238E-2</v>
      </c>
      <c r="AO26">
        <v>0</v>
      </c>
    </row>
    <row r="27" spans="1:41" x14ac:dyDescent="0.2">
      <c r="A27">
        <v>1938</v>
      </c>
      <c r="B27">
        <v>0.99946749210357666</v>
      </c>
      <c r="C27">
        <v>0.85039207136806871</v>
      </c>
      <c r="D27">
        <v>0.14907542073550797</v>
      </c>
      <c r="E27">
        <v>0</v>
      </c>
      <c r="J27">
        <v>0.43362208640175642</v>
      </c>
      <c r="K27">
        <v>0.3750697816827786</v>
      </c>
      <c r="L27">
        <v>5.8552304718977814E-2</v>
      </c>
      <c r="M27">
        <v>0</v>
      </c>
      <c r="N27">
        <v>0.30957076150976925</v>
      </c>
      <c r="O27">
        <v>0.26835916486584094</v>
      </c>
      <c r="P27">
        <v>4.1211596643928337E-2</v>
      </c>
      <c r="Q27">
        <v>0</v>
      </c>
      <c r="R27">
        <v>0.14558858213638903</v>
      </c>
      <c r="S27">
        <v>0.12672133075943071</v>
      </c>
      <c r="T27">
        <v>1.8867251376958334E-2</v>
      </c>
      <c r="U27">
        <v>0</v>
      </c>
      <c r="V27">
        <v>0.10134157130760169</v>
      </c>
      <c r="W27">
        <v>8.8245544234855311E-2</v>
      </c>
      <c r="X27">
        <v>1.309602707274638E-2</v>
      </c>
      <c r="Y27">
        <v>0</v>
      </c>
      <c r="Z27">
        <v>3.7601556776680006E-2</v>
      </c>
      <c r="AA27">
        <v>3.2752943272902367E-2</v>
      </c>
      <c r="AB27">
        <v>4.8486135037776384E-3</v>
      </c>
      <c r="AC27">
        <v>0</v>
      </c>
      <c r="AD27">
        <v>8.4923053642311959E-3</v>
      </c>
      <c r="AE27">
        <v>7.4000495078083177E-3</v>
      </c>
      <c r="AF27">
        <v>1.0922558564228785E-3</v>
      </c>
      <c r="AG27">
        <v>0</v>
      </c>
      <c r="AL27">
        <v>0.56584540570182029</v>
      </c>
      <c r="AM27">
        <v>0.47532228968529011</v>
      </c>
      <c r="AN27">
        <v>9.0523116016530181E-2</v>
      </c>
      <c r="AO27">
        <v>0</v>
      </c>
    </row>
    <row r="28" spans="1:41" x14ac:dyDescent="0.2">
      <c r="A28">
        <v>1939</v>
      </c>
      <c r="B28">
        <v>0.99947828054428101</v>
      </c>
      <c r="C28">
        <v>0.85132563842816134</v>
      </c>
      <c r="D28">
        <v>0.14815264211611961</v>
      </c>
      <c r="E28">
        <v>0</v>
      </c>
      <c r="J28">
        <v>0.45632449347949322</v>
      </c>
      <c r="K28">
        <v>0.39510669832041589</v>
      </c>
      <c r="L28">
        <v>6.1217795159077326E-2</v>
      </c>
      <c r="M28">
        <v>0</v>
      </c>
      <c r="N28">
        <v>0.32933895368057892</v>
      </c>
      <c r="O28">
        <v>0.28573560526589853</v>
      </c>
      <c r="P28">
        <v>4.360334841468038E-2</v>
      </c>
      <c r="Q28">
        <v>0</v>
      </c>
      <c r="R28">
        <v>0.16197685215990243</v>
      </c>
      <c r="S28">
        <v>0.141040004033712</v>
      </c>
      <c r="T28">
        <v>2.0936848126190427E-2</v>
      </c>
      <c r="U28">
        <v>0</v>
      </c>
      <c r="V28">
        <v>0.11551159852431651</v>
      </c>
      <c r="W28">
        <v>0.10061090546267631</v>
      </c>
      <c r="X28">
        <v>1.4900693061640199E-2</v>
      </c>
      <c r="Y28">
        <v>0</v>
      </c>
      <c r="Z28">
        <v>4.5915210151177312E-2</v>
      </c>
      <c r="AA28">
        <v>3.9988874955323911E-2</v>
      </c>
      <c r="AB28">
        <v>5.9263351958534008E-3</v>
      </c>
      <c r="AC28">
        <v>0</v>
      </c>
      <c r="AD28">
        <v>1.0602280745540005E-2</v>
      </c>
      <c r="AE28">
        <v>9.2293861066410007E-3</v>
      </c>
      <c r="AF28">
        <v>1.3728946388990037E-3</v>
      </c>
      <c r="AG28">
        <v>0</v>
      </c>
      <c r="AL28">
        <v>0.54315378706478779</v>
      </c>
      <c r="AM28">
        <v>0.4562189401077455</v>
      </c>
      <c r="AN28">
        <v>8.6934846957042303E-2</v>
      </c>
      <c r="AO28">
        <v>0</v>
      </c>
    </row>
    <row r="29" spans="1:41" x14ac:dyDescent="0.2">
      <c r="A29">
        <v>1940</v>
      </c>
      <c r="B29">
        <v>0.99949753284454346</v>
      </c>
      <c r="C29">
        <v>0.85979446195517628</v>
      </c>
      <c r="D29">
        <v>0.13970307088936715</v>
      </c>
      <c r="E29">
        <v>0</v>
      </c>
      <c r="J29">
        <v>0.45350924149403787</v>
      </c>
      <c r="K29">
        <v>0.39573522823178214</v>
      </c>
      <c r="L29">
        <v>5.7774013262255737E-2</v>
      </c>
      <c r="M29">
        <v>0</v>
      </c>
      <c r="N29">
        <v>0.33095348633429034</v>
      </c>
      <c r="O29">
        <v>0.28933747416617533</v>
      </c>
      <c r="P29">
        <v>4.1616012168114995E-2</v>
      </c>
      <c r="Q29">
        <v>0</v>
      </c>
      <c r="R29">
        <v>0.17027033359684871</v>
      </c>
      <c r="S29">
        <v>0.1493493513319098</v>
      </c>
      <c r="T29">
        <v>2.0920982264938909E-2</v>
      </c>
      <c r="U29">
        <v>0</v>
      </c>
      <c r="V29">
        <v>0.12385461658345841</v>
      </c>
      <c r="W29">
        <v>0.10866965000488742</v>
      </c>
      <c r="X29">
        <v>1.5184966578570991E-2</v>
      </c>
      <c r="Y29">
        <v>0</v>
      </c>
      <c r="Z29">
        <v>5.2623035538527728E-2</v>
      </c>
      <c r="AA29">
        <v>4.6182781418817549E-2</v>
      </c>
      <c r="AB29">
        <v>6.4402541197101813E-3</v>
      </c>
      <c r="AC29">
        <v>0</v>
      </c>
      <c r="AD29">
        <v>1.333570693776936E-2</v>
      </c>
      <c r="AE29">
        <v>1.1708989529836466E-2</v>
      </c>
      <c r="AF29">
        <v>1.6267174079328936E-3</v>
      </c>
      <c r="AG29">
        <v>0</v>
      </c>
      <c r="AL29">
        <v>0.54598829135050564</v>
      </c>
      <c r="AM29">
        <v>0.46405923372339425</v>
      </c>
      <c r="AN29">
        <v>8.1929057627111404E-2</v>
      </c>
      <c r="AO29">
        <v>0</v>
      </c>
    </row>
    <row r="30" spans="1:41" x14ac:dyDescent="0.2">
      <c r="A30">
        <v>1941</v>
      </c>
      <c r="B30">
        <v>0.99957388639450073</v>
      </c>
      <c r="C30">
        <v>0.83999180294754139</v>
      </c>
      <c r="D30">
        <v>0.15958208344695937</v>
      </c>
      <c r="E30">
        <v>0</v>
      </c>
      <c r="J30">
        <v>0.41488396982283848</v>
      </c>
      <c r="K30">
        <v>0.35251078506406158</v>
      </c>
      <c r="L30">
        <v>6.2373184758776908E-2</v>
      </c>
      <c r="M30">
        <v>0</v>
      </c>
      <c r="N30">
        <v>0.30618285307919885</v>
      </c>
      <c r="O30">
        <v>0.26055694877995939</v>
      </c>
      <c r="P30">
        <v>4.5625904299239475E-2</v>
      </c>
      <c r="Q30">
        <v>0</v>
      </c>
      <c r="R30">
        <v>0.16282216092457016</v>
      </c>
      <c r="S30">
        <v>0.13891132255264757</v>
      </c>
      <c r="T30">
        <v>2.3910838371922594E-2</v>
      </c>
      <c r="U30">
        <v>0</v>
      </c>
      <c r="V30">
        <v>0.11840913328604569</v>
      </c>
      <c r="W30">
        <v>0.10104885847681397</v>
      </c>
      <c r="X30">
        <v>1.7360274809231725E-2</v>
      </c>
      <c r="Y30">
        <v>0</v>
      </c>
      <c r="Z30">
        <v>5.0018201946651145E-2</v>
      </c>
      <c r="AA30">
        <v>4.2710292362582544E-2</v>
      </c>
      <c r="AB30">
        <v>7.3079095840686021E-3</v>
      </c>
      <c r="AC30">
        <v>0</v>
      </c>
      <c r="AD30">
        <v>1.1708651681065604E-2</v>
      </c>
      <c r="AE30">
        <v>1.0015908705366238E-2</v>
      </c>
      <c r="AF30">
        <v>1.6927429756993658E-3</v>
      </c>
      <c r="AG30">
        <v>0</v>
      </c>
      <c r="AL30">
        <v>0.58468991657166225</v>
      </c>
      <c r="AM30">
        <v>0.48748101788347975</v>
      </c>
      <c r="AN30">
        <v>9.7208898688182471E-2</v>
      </c>
      <c r="AO30">
        <v>0</v>
      </c>
    </row>
    <row r="31" spans="1:41" x14ac:dyDescent="0.2">
      <c r="A31">
        <v>1942</v>
      </c>
      <c r="B31">
        <v>0.99965852499008179</v>
      </c>
      <c r="C31">
        <v>0.74948951848579259</v>
      </c>
      <c r="D31">
        <v>0.25016900650428919</v>
      </c>
      <c r="E31">
        <v>0</v>
      </c>
      <c r="J31">
        <v>0.35496206626070675</v>
      </c>
      <c r="K31">
        <v>0.26908067095287397</v>
      </c>
      <c r="L31">
        <v>8.58813953078328E-2</v>
      </c>
      <c r="M31">
        <v>0</v>
      </c>
      <c r="N31">
        <v>0.26818889352185932</v>
      </c>
      <c r="O31">
        <v>0.20372824815936236</v>
      </c>
      <c r="P31">
        <v>6.446064536249696E-2</v>
      </c>
      <c r="Q31">
        <v>0</v>
      </c>
      <c r="R31">
        <v>0.14782799870053259</v>
      </c>
      <c r="S31">
        <v>0.11269157922694076</v>
      </c>
      <c r="T31">
        <v>3.5136419473591828E-2</v>
      </c>
      <c r="U31">
        <v>0</v>
      </c>
      <c r="V31">
        <v>0.10952265614502965</v>
      </c>
      <c r="W31">
        <v>8.3500178454970445E-2</v>
      </c>
      <c r="X31">
        <v>2.602247769005921E-2</v>
      </c>
      <c r="Y31">
        <v>0</v>
      </c>
      <c r="Z31">
        <v>4.7861609534428792E-2</v>
      </c>
      <c r="AA31">
        <v>3.6404580578625126E-2</v>
      </c>
      <c r="AB31">
        <v>1.145702895580367E-2</v>
      </c>
      <c r="AC31">
        <v>0</v>
      </c>
      <c r="AD31">
        <v>1.1971346914722084E-2</v>
      </c>
      <c r="AE31">
        <v>9.0346185399367476E-3</v>
      </c>
      <c r="AF31">
        <v>2.936728374785336E-3</v>
      </c>
      <c r="AG31">
        <v>0</v>
      </c>
      <c r="AL31">
        <v>0.64469645872937509</v>
      </c>
      <c r="AM31">
        <v>0.48040884753291868</v>
      </c>
      <c r="AN31">
        <v>0.16428761119645638</v>
      </c>
      <c r="AO31">
        <v>0</v>
      </c>
    </row>
    <row r="32" spans="1:41" x14ac:dyDescent="0.2">
      <c r="A32">
        <v>1943</v>
      </c>
      <c r="B32">
        <v>0.99970626831054688</v>
      </c>
      <c r="C32">
        <v>0.68030025367457658</v>
      </c>
      <c r="D32">
        <v>0.31940601463597029</v>
      </c>
      <c r="E32">
        <v>0</v>
      </c>
      <c r="J32">
        <v>0.30840580153818759</v>
      </c>
      <c r="K32">
        <v>0.21103011119013942</v>
      </c>
      <c r="L32">
        <v>9.7375690348048147E-2</v>
      </c>
      <c r="M32">
        <v>0</v>
      </c>
      <c r="N32">
        <v>0.23308080887149984</v>
      </c>
      <c r="O32">
        <v>0.15990981586190073</v>
      </c>
      <c r="P32">
        <v>7.3170993009599117E-2</v>
      </c>
      <c r="Q32">
        <v>0</v>
      </c>
      <c r="R32">
        <v>0.12611753576956361</v>
      </c>
      <c r="S32">
        <v>8.6878395531793814E-2</v>
      </c>
      <c r="T32">
        <v>3.9239140237769796E-2</v>
      </c>
      <c r="U32">
        <v>0</v>
      </c>
      <c r="V32">
        <v>9.1677672872428104E-2</v>
      </c>
      <c r="W32">
        <v>6.3114604459155038E-2</v>
      </c>
      <c r="X32">
        <v>2.8563068413273072E-2</v>
      </c>
      <c r="Y32">
        <v>0</v>
      </c>
      <c r="Z32">
        <v>3.821526786191292E-2</v>
      </c>
      <c r="AA32">
        <v>2.6123284227592802E-2</v>
      </c>
      <c r="AB32">
        <v>1.209198363432012E-2</v>
      </c>
      <c r="AC32">
        <v>0</v>
      </c>
      <c r="AD32">
        <v>7.3160544058937221E-3</v>
      </c>
      <c r="AE32">
        <v>4.8202021942802152E-3</v>
      </c>
      <c r="AF32">
        <v>2.4958522116135069E-3</v>
      </c>
      <c r="AG32">
        <v>0</v>
      </c>
      <c r="AL32">
        <v>0.69130046677235923</v>
      </c>
      <c r="AM32">
        <v>0.4692701424844371</v>
      </c>
      <c r="AN32">
        <v>0.22203032428792213</v>
      </c>
      <c r="AO32">
        <v>0</v>
      </c>
    </row>
    <row r="33" spans="1:41" x14ac:dyDescent="0.2">
      <c r="A33">
        <v>1944</v>
      </c>
      <c r="B33">
        <v>0.99970632791519165</v>
      </c>
      <c r="C33">
        <v>0.63787732186230861</v>
      </c>
      <c r="D33">
        <v>0.36182900605288304</v>
      </c>
      <c r="E33">
        <v>0</v>
      </c>
      <c r="J33">
        <v>0.29253077358013879</v>
      </c>
      <c r="K33">
        <v>0.18641911462127284</v>
      </c>
      <c r="L33">
        <v>0.10611165895886596</v>
      </c>
      <c r="M33">
        <v>0</v>
      </c>
      <c r="N33">
        <v>0.20743227142342269</v>
      </c>
      <c r="O33">
        <v>0.13217797472807385</v>
      </c>
      <c r="P33">
        <v>7.5254296695348832E-2</v>
      </c>
      <c r="Q33">
        <v>0</v>
      </c>
      <c r="R33">
        <v>0.10288554631768319</v>
      </c>
      <c r="S33">
        <v>6.5701128347537274E-2</v>
      </c>
      <c r="T33">
        <v>3.7184417970145926E-2</v>
      </c>
      <c r="U33">
        <v>0</v>
      </c>
      <c r="V33">
        <v>7.2917139123151911E-2</v>
      </c>
      <c r="W33">
        <v>4.6397912718128848E-2</v>
      </c>
      <c r="X33">
        <v>2.651922640502306E-2</v>
      </c>
      <c r="Y33">
        <v>0</v>
      </c>
      <c r="Z33">
        <v>2.8658796890148382E-2</v>
      </c>
      <c r="AA33">
        <v>1.7810233113484605E-2</v>
      </c>
      <c r="AB33">
        <v>1.0848563776663779E-2</v>
      </c>
      <c r="AC33">
        <v>0</v>
      </c>
      <c r="AD33">
        <v>6.4527068779606884E-3</v>
      </c>
      <c r="AE33">
        <v>3.7515198891579751E-3</v>
      </c>
      <c r="AF33">
        <v>2.7011869888027133E-3</v>
      </c>
      <c r="AG33">
        <v>0</v>
      </c>
      <c r="AL33">
        <v>0.70717555433505286</v>
      </c>
      <c r="AM33">
        <v>0.45145820724103575</v>
      </c>
      <c r="AN33">
        <v>0.25571734709401711</v>
      </c>
      <c r="AO33">
        <v>0</v>
      </c>
    </row>
    <row r="34" spans="1:41" x14ac:dyDescent="0.2">
      <c r="A34">
        <v>1945</v>
      </c>
      <c r="B34">
        <v>0.99980127811431885</v>
      </c>
      <c r="C34">
        <v>0.62626092457068716</v>
      </c>
      <c r="D34">
        <v>0.37354035354363169</v>
      </c>
      <c r="E34">
        <v>0</v>
      </c>
      <c r="J34">
        <v>0.28602963935679271</v>
      </c>
      <c r="K34">
        <v>0.17738646257525209</v>
      </c>
      <c r="L34">
        <v>0.1086431767815406</v>
      </c>
      <c r="M34">
        <v>0</v>
      </c>
      <c r="N34">
        <v>0.20085755985959475</v>
      </c>
      <c r="O34">
        <v>0.12521106382226244</v>
      </c>
      <c r="P34">
        <v>7.5646496037332325E-2</v>
      </c>
      <c r="Q34">
        <v>0</v>
      </c>
      <c r="R34">
        <v>9.1941762476881295E-2</v>
      </c>
      <c r="S34">
        <v>5.7729140391352511E-2</v>
      </c>
      <c r="T34">
        <v>3.4212622085528784E-2</v>
      </c>
      <c r="U34">
        <v>0</v>
      </c>
      <c r="V34">
        <v>6.1857139944399023E-2</v>
      </c>
      <c r="W34">
        <v>3.8510295598641872E-2</v>
      </c>
      <c r="X34">
        <v>2.3346844345757147E-2</v>
      </c>
      <c r="Y34">
        <v>0</v>
      </c>
      <c r="Z34">
        <v>2.0987995349786789E-2</v>
      </c>
      <c r="AA34">
        <v>1.2396938853928995E-2</v>
      </c>
      <c r="AB34">
        <v>8.5910564958577938E-3</v>
      </c>
      <c r="AC34">
        <v>0</v>
      </c>
      <c r="AD34">
        <v>2.489714086696411E-3</v>
      </c>
      <c r="AE34">
        <v>9.7510623300014663E-4</v>
      </c>
      <c r="AF34">
        <v>1.5146078536962644E-3</v>
      </c>
      <c r="AG34">
        <v>0</v>
      </c>
      <c r="AL34">
        <v>0.71377163875752614</v>
      </c>
      <c r="AM34">
        <v>0.44887446199543507</v>
      </c>
      <c r="AN34">
        <v>0.26489717676209107</v>
      </c>
      <c r="AO34">
        <v>0</v>
      </c>
    </row>
    <row r="35" spans="1:41" x14ac:dyDescent="0.2">
      <c r="A35">
        <v>1946</v>
      </c>
      <c r="B35">
        <v>1.0003229379653931</v>
      </c>
      <c r="C35">
        <v>0.7749473119219874</v>
      </c>
      <c r="D35">
        <v>0.22537562604340564</v>
      </c>
      <c r="E35">
        <v>0</v>
      </c>
      <c r="J35">
        <v>0.31565204076240833</v>
      </c>
      <c r="K35">
        <v>0.24447420851065604</v>
      </c>
      <c r="L35">
        <v>7.1177832251752282E-2</v>
      </c>
      <c r="M35">
        <v>0</v>
      </c>
      <c r="N35">
        <v>0.22685856383734054</v>
      </c>
      <c r="O35">
        <v>0.17814040745441628</v>
      </c>
      <c r="P35">
        <v>4.871815638292426E-2</v>
      </c>
      <c r="Q35">
        <v>0</v>
      </c>
      <c r="R35">
        <v>9.9261134779722815E-2</v>
      </c>
      <c r="S35">
        <v>7.9870301963140697E-2</v>
      </c>
      <c r="T35">
        <v>1.9390832816582115E-2</v>
      </c>
      <c r="U35">
        <v>0</v>
      </c>
      <c r="V35">
        <v>6.5518654405700746E-2</v>
      </c>
      <c r="W35">
        <v>5.2827739036129681E-2</v>
      </c>
      <c r="X35">
        <v>1.2690915369571067E-2</v>
      </c>
      <c r="Y35">
        <v>0</v>
      </c>
      <c r="Z35">
        <v>2.2301135064855933E-2</v>
      </c>
      <c r="AA35">
        <v>1.7950281081279648E-2</v>
      </c>
      <c r="AB35">
        <v>4.3508539835762838E-3</v>
      </c>
      <c r="AC35">
        <v>0</v>
      </c>
      <c r="AD35">
        <v>4.0336091649393925E-3</v>
      </c>
      <c r="AE35">
        <v>3.2210176315596844E-3</v>
      </c>
      <c r="AF35">
        <v>8.1259153337970823E-4</v>
      </c>
      <c r="AG35">
        <v>0</v>
      </c>
      <c r="AL35">
        <v>0.68467089720298469</v>
      </c>
      <c r="AM35">
        <v>0.53047310341133125</v>
      </c>
      <c r="AN35">
        <v>0.15419779379165338</v>
      </c>
      <c r="AO35">
        <v>0</v>
      </c>
    </row>
    <row r="36" spans="1:41" x14ac:dyDescent="0.2">
      <c r="A36">
        <v>1947</v>
      </c>
      <c r="B36">
        <v>1.0013806819915771</v>
      </c>
      <c r="C36">
        <v>0.80665902232703934</v>
      </c>
      <c r="D36">
        <v>0.19472165966453786</v>
      </c>
      <c r="E36">
        <v>0</v>
      </c>
      <c r="J36">
        <v>0.31109620643592945</v>
      </c>
      <c r="K36">
        <v>0.25122077377642282</v>
      </c>
      <c r="L36">
        <v>5.9875432659506643E-2</v>
      </c>
      <c r="M36">
        <v>0</v>
      </c>
      <c r="N36">
        <v>0.22587887984587612</v>
      </c>
      <c r="O36">
        <v>0.18503797186263088</v>
      </c>
      <c r="P36">
        <v>4.0840907983245231E-2</v>
      </c>
      <c r="Q36">
        <v>0</v>
      </c>
      <c r="R36">
        <v>0.10298304482946795</v>
      </c>
      <c r="S36">
        <v>8.6582481605475797E-2</v>
      </c>
      <c r="T36">
        <v>1.6400563223992158E-2</v>
      </c>
      <c r="U36">
        <v>0</v>
      </c>
      <c r="V36">
        <v>6.9972377816633999E-2</v>
      </c>
      <c r="W36">
        <v>5.9018567175061903E-2</v>
      </c>
      <c r="X36">
        <v>1.0953810641572094E-2</v>
      </c>
      <c r="Y36">
        <v>0</v>
      </c>
      <c r="Z36">
        <v>2.708217524641935E-2</v>
      </c>
      <c r="AA36">
        <v>2.2911091839382083E-2</v>
      </c>
      <c r="AB36">
        <v>4.1710834070372666E-3</v>
      </c>
      <c r="AC36">
        <v>0</v>
      </c>
      <c r="AD36">
        <v>6.7696107180650836E-3</v>
      </c>
      <c r="AE36">
        <v>5.7499891114917451E-3</v>
      </c>
      <c r="AF36">
        <v>1.0196216065733381E-3</v>
      </c>
      <c r="AG36">
        <v>0</v>
      </c>
      <c r="AL36">
        <v>0.69028447555564765</v>
      </c>
      <c r="AM36">
        <v>0.55543824855061641</v>
      </c>
      <c r="AN36">
        <v>0.13484622700503121</v>
      </c>
      <c r="AO36">
        <v>0</v>
      </c>
    </row>
    <row r="37" spans="1:41" x14ac:dyDescent="0.2">
      <c r="A37">
        <v>1948</v>
      </c>
      <c r="B37">
        <v>1.0027405023574829</v>
      </c>
      <c r="C37">
        <v>0.82416921964854795</v>
      </c>
      <c r="D37">
        <v>0.17857128270893491</v>
      </c>
      <c r="E37">
        <v>0</v>
      </c>
      <c r="J37">
        <v>0.33216695938630775</v>
      </c>
      <c r="K37">
        <v>0.27527278120907461</v>
      </c>
      <c r="L37">
        <v>5.6894178177233107E-2</v>
      </c>
      <c r="M37">
        <v>0</v>
      </c>
      <c r="N37">
        <v>0.24395574274534443</v>
      </c>
      <c r="O37">
        <v>0.20431596861013199</v>
      </c>
      <c r="P37">
        <v>3.9639774135212434E-2</v>
      </c>
      <c r="Q37">
        <v>0</v>
      </c>
      <c r="R37">
        <v>0.11754887049500719</v>
      </c>
      <c r="S37">
        <v>0.10029409570682286</v>
      </c>
      <c r="T37">
        <v>1.7254774788184327E-2</v>
      </c>
      <c r="U37">
        <v>0</v>
      </c>
      <c r="V37">
        <v>8.2487985608236836E-2</v>
      </c>
      <c r="W37">
        <v>7.0526319006460961E-2</v>
      </c>
      <c r="X37">
        <v>1.196166660177587E-2</v>
      </c>
      <c r="Y37">
        <v>0</v>
      </c>
      <c r="Z37">
        <v>3.3495643668248337E-2</v>
      </c>
      <c r="AA37">
        <v>2.8690326767076262E-2</v>
      </c>
      <c r="AB37">
        <v>4.8053169011720749E-3</v>
      </c>
      <c r="AC37">
        <v>0</v>
      </c>
      <c r="AD37">
        <v>8.5149459823373897E-3</v>
      </c>
      <c r="AE37">
        <v>7.3129160908488909E-3</v>
      </c>
      <c r="AF37">
        <v>1.2020298914884988E-3</v>
      </c>
      <c r="AG37">
        <v>0</v>
      </c>
      <c r="AL37">
        <v>0.67057354297117522</v>
      </c>
      <c r="AM37">
        <v>0.54889643843947344</v>
      </c>
      <c r="AN37">
        <v>0.12167710453170179</v>
      </c>
      <c r="AO37">
        <v>0</v>
      </c>
    </row>
    <row r="38" spans="1:41" x14ac:dyDescent="0.2">
      <c r="A38">
        <v>1949</v>
      </c>
      <c r="B38">
        <v>1.0006799697875977</v>
      </c>
      <c r="C38">
        <v>0.80762286733355615</v>
      </c>
      <c r="D38">
        <v>0.19305710245404145</v>
      </c>
      <c r="E38">
        <v>0</v>
      </c>
      <c r="J38">
        <v>0.33274581952998372</v>
      </c>
      <c r="K38">
        <v>0.27101895261219888</v>
      </c>
      <c r="L38">
        <v>6.1726866917784826E-2</v>
      </c>
      <c r="M38">
        <v>0</v>
      </c>
      <c r="N38">
        <v>0.24157187096815649</v>
      </c>
      <c r="O38">
        <v>0.19861913502506767</v>
      </c>
      <c r="P38">
        <v>4.2952735943088828E-2</v>
      </c>
      <c r="Q38">
        <v>0</v>
      </c>
      <c r="R38">
        <v>0.11691806208310639</v>
      </c>
      <c r="S38">
        <v>9.7759344645675039E-2</v>
      </c>
      <c r="T38">
        <v>1.9158717437431354E-2</v>
      </c>
      <c r="U38">
        <v>0</v>
      </c>
      <c r="V38">
        <v>8.2723474752986553E-2</v>
      </c>
      <c r="W38">
        <v>6.9276847669403535E-2</v>
      </c>
      <c r="X38">
        <v>1.3446627083583016E-2</v>
      </c>
      <c r="Y38">
        <v>0</v>
      </c>
      <c r="Z38">
        <v>3.45394687892377E-2</v>
      </c>
      <c r="AA38">
        <v>2.8932901910144401E-2</v>
      </c>
      <c r="AB38">
        <v>5.6065668790932994E-3</v>
      </c>
      <c r="AC38">
        <v>0</v>
      </c>
      <c r="AD38">
        <v>9.2837437369447159E-3</v>
      </c>
      <c r="AE38">
        <v>7.7736561393406808E-3</v>
      </c>
      <c r="AF38">
        <v>1.5100875976040349E-3</v>
      </c>
      <c r="AG38">
        <v>0</v>
      </c>
      <c r="AL38">
        <v>0.66793415025761393</v>
      </c>
      <c r="AM38">
        <v>0.53660391472135727</v>
      </c>
      <c r="AN38">
        <v>0.13133023553625664</v>
      </c>
      <c r="AO38">
        <v>0</v>
      </c>
    </row>
    <row r="39" spans="1:41" x14ac:dyDescent="0.2">
      <c r="A39">
        <v>1950</v>
      </c>
      <c r="B39">
        <v>1.0018079280853271</v>
      </c>
      <c r="C39">
        <v>0.81365740166293654</v>
      </c>
      <c r="D39">
        <v>0.18815052642239066</v>
      </c>
      <c r="E39">
        <v>0</v>
      </c>
      <c r="J39">
        <v>0.32884430684662941</v>
      </c>
      <c r="K39">
        <v>0.26908305434496121</v>
      </c>
      <c r="L39">
        <v>5.9761252501668187E-2</v>
      </c>
      <c r="M39">
        <v>0</v>
      </c>
      <c r="N39">
        <v>0.2375638852608693</v>
      </c>
      <c r="O39">
        <v>0.19701695569740207</v>
      </c>
      <c r="P39">
        <v>4.0546929563467227E-2</v>
      </c>
      <c r="Q39">
        <v>0</v>
      </c>
      <c r="R39">
        <v>0.11451337221184771</v>
      </c>
      <c r="S39">
        <v>9.7316435690486439E-2</v>
      </c>
      <c r="T39">
        <v>1.719693652136127E-2</v>
      </c>
      <c r="U39">
        <v>0</v>
      </c>
      <c r="V39">
        <v>8.0355667328172745E-2</v>
      </c>
      <c r="W39">
        <v>6.8470983856479331E-2</v>
      </c>
      <c r="X39">
        <v>1.1884683471693419E-2</v>
      </c>
      <c r="Y39">
        <v>0</v>
      </c>
      <c r="Z39">
        <v>3.3042730263144873E-2</v>
      </c>
      <c r="AA39">
        <v>2.8212426566709324E-2</v>
      </c>
      <c r="AB39">
        <v>4.8303036964355475E-3</v>
      </c>
      <c r="AC39">
        <v>0</v>
      </c>
      <c r="AD39">
        <v>5.4619651615730293E-3</v>
      </c>
      <c r="AE39">
        <v>4.7039790460049434E-3</v>
      </c>
      <c r="AF39">
        <v>7.5798611556808602E-4</v>
      </c>
      <c r="AG39">
        <v>0</v>
      </c>
      <c r="AL39">
        <v>0.6729636212386978</v>
      </c>
      <c r="AM39">
        <v>0.54457434731797538</v>
      </c>
      <c r="AN39">
        <v>0.12838927392072247</v>
      </c>
      <c r="AO39">
        <v>0</v>
      </c>
    </row>
    <row r="40" spans="1:41" x14ac:dyDescent="0.2">
      <c r="A40">
        <v>1951</v>
      </c>
      <c r="B40">
        <v>0.99995779991149902</v>
      </c>
      <c r="C40">
        <v>0.80127494094830876</v>
      </c>
      <c r="D40">
        <v>0.19868285896319027</v>
      </c>
      <c r="E40">
        <v>0</v>
      </c>
      <c r="J40">
        <v>0.31311428158540056</v>
      </c>
      <c r="K40">
        <v>0.25240328836022952</v>
      </c>
      <c r="L40">
        <v>6.0710993225171053E-2</v>
      </c>
      <c r="M40">
        <v>0</v>
      </c>
      <c r="N40">
        <v>0.22564699999143409</v>
      </c>
      <c r="O40">
        <v>0.18321928467666693</v>
      </c>
      <c r="P40">
        <v>4.2427715314767155E-2</v>
      </c>
      <c r="Q40">
        <v>0</v>
      </c>
      <c r="R40">
        <v>0.10806120434969983</v>
      </c>
      <c r="S40">
        <v>8.8945171949654761E-2</v>
      </c>
      <c r="T40">
        <v>1.9116032400045078E-2</v>
      </c>
      <c r="U40">
        <v>0</v>
      </c>
      <c r="V40">
        <v>7.5261917756810071E-2</v>
      </c>
      <c r="W40">
        <v>6.206439239659646E-2</v>
      </c>
      <c r="X40">
        <v>1.3197525360213612E-2</v>
      </c>
      <c r="Y40">
        <v>0</v>
      </c>
      <c r="Z40">
        <v>2.9923883998225393E-2</v>
      </c>
      <c r="AA40">
        <v>2.4750143135703777E-2</v>
      </c>
      <c r="AB40">
        <v>5.1737408625216171E-3</v>
      </c>
      <c r="AC40">
        <v>0</v>
      </c>
      <c r="AD40">
        <v>7.7155915046618105E-3</v>
      </c>
      <c r="AE40">
        <v>6.4119650083603388E-3</v>
      </c>
      <c r="AF40">
        <v>1.3036264963014719E-3</v>
      </c>
      <c r="AG40">
        <v>0</v>
      </c>
      <c r="AL40">
        <v>0.68684351832609847</v>
      </c>
      <c r="AM40">
        <v>0.54887165258807924</v>
      </c>
      <c r="AN40">
        <v>0.13797186573801923</v>
      </c>
      <c r="AO40">
        <v>0</v>
      </c>
    </row>
    <row r="41" spans="1:41" x14ac:dyDescent="0.2">
      <c r="A41">
        <v>1952</v>
      </c>
      <c r="B41">
        <v>1.0000275373458862</v>
      </c>
      <c r="C41">
        <v>0.77859712608118281</v>
      </c>
      <c r="D41">
        <v>0.22143041126470339</v>
      </c>
      <c r="E41">
        <v>0</v>
      </c>
      <c r="J41">
        <v>0.30680877585372374</v>
      </c>
      <c r="K41">
        <v>0.2402963835670483</v>
      </c>
      <c r="L41">
        <v>6.6512392286675437E-2</v>
      </c>
      <c r="M41">
        <v>0</v>
      </c>
      <c r="N41">
        <v>0.2199072875564366</v>
      </c>
      <c r="O41">
        <v>0.1733627532444183</v>
      </c>
      <c r="P41">
        <v>4.6544534312018285E-2</v>
      </c>
      <c r="Q41">
        <v>0</v>
      </c>
      <c r="R41">
        <v>0.10444454185124857</v>
      </c>
      <c r="S41">
        <v>8.3345943505575421E-2</v>
      </c>
      <c r="T41">
        <v>2.1098598345673156E-2</v>
      </c>
      <c r="U41">
        <v>0</v>
      </c>
      <c r="V41">
        <v>7.3116057087568659E-2</v>
      </c>
      <c r="W41">
        <v>5.8425900398251712E-2</v>
      </c>
      <c r="X41">
        <v>1.4690156689316943E-2</v>
      </c>
      <c r="Y41">
        <v>0</v>
      </c>
      <c r="Z41">
        <v>3.0574144061418559E-2</v>
      </c>
      <c r="AA41">
        <v>2.4456689466618581E-2</v>
      </c>
      <c r="AB41">
        <v>6.1174545947999797E-3</v>
      </c>
      <c r="AC41">
        <v>0</v>
      </c>
      <c r="AD41">
        <v>7.6634809767875635E-3</v>
      </c>
      <c r="AE41">
        <v>6.1429117389312209E-3</v>
      </c>
      <c r="AF41">
        <v>1.5205692378563423E-3</v>
      </c>
      <c r="AG41">
        <v>0</v>
      </c>
      <c r="AL41">
        <v>0.69321876149216255</v>
      </c>
      <c r="AM41">
        <v>0.53830074251413462</v>
      </c>
      <c r="AN41">
        <v>0.15491801897802793</v>
      </c>
      <c r="AO41">
        <v>0</v>
      </c>
    </row>
    <row r="42" spans="1:41" x14ac:dyDescent="0.2">
      <c r="A42">
        <v>1953</v>
      </c>
      <c r="B42">
        <v>0.99977022409439087</v>
      </c>
      <c r="C42">
        <v>0.77557613156190452</v>
      </c>
      <c r="D42">
        <v>0.2241940925324864</v>
      </c>
      <c r="E42">
        <v>0</v>
      </c>
      <c r="J42">
        <v>0.298513492865774</v>
      </c>
      <c r="K42">
        <v>0.23286257184195255</v>
      </c>
      <c r="L42">
        <v>6.5650921023821446E-2</v>
      </c>
      <c r="M42">
        <v>0</v>
      </c>
      <c r="N42">
        <v>0.21047563054516169</v>
      </c>
      <c r="O42">
        <v>0.16514082706382319</v>
      </c>
      <c r="P42">
        <v>4.5334803481338504E-2</v>
      </c>
      <c r="Q42">
        <v>0</v>
      </c>
      <c r="R42">
        <v>9.761440623157229E-2</v>
      </c>
      <c r="S42">
        <v>7.7447810746742257E-2</v>
      </c>
      <c r="T42">
        <v>2.0166595484830036E-2</v>
      </c>
      <c r="U42">
        <v>0</v>
      </c>
      <c r="V42">
        <v>6.82514730413981E-2</v>
      </c>
      <c r="W42">
        <v>5.4216387476865219E-2</v>
      </c>
      <c r="X42">
        <v>1.403508556453288E-2</v>
      </c>
      <c r="Y42">
        <v>0</v>
      </c>
      <c r="Z42">
        <v>2.6954337320068893E-2</v>
      </c>
      <c r="AA42">
        <v>2.1433851823321033E-2</v>
      </c>
      <c r="AB42">
        <v>5.520485496747861E-3</v>
      </c>
      <c r="AC42">
        <v>0</v>
      </c>
      <c r="AD42">
        <v>7.2620093969689731E-3</v>
      </c>
      <c r="AE42">
        <v>5.7803580264733567E-3</v>
      </c>
      <c r="AF42">
        <v>1.4816513704956165E-3</v>
      </c>
      <c r="AG42">
        <v>0</v>
      </c>
      <c r="AL42">
        <v>0.70125673122861687</v>
      </c>
      <c r="AM42">
        <v>0.54271355971995194</v>
      </c>
      <c r="AN42">
        <v>0.15854317150866495</v>
      </c>
      <c r="AO42">
        <v>0</v>
      </c>
    </row>
    <row r="43" spans="1:41" x14ac:dyDescent="0.2">
      <c r="A43">
        <v>1954</v>
      </c>
      <c r="B43">
        <v>0.99917668104171753</v>
      </c>
      <c r="C43">
        <v>0.78404609347037291</v>
      </c>
      <c r="D43">
        <v>0.21513058757134462</v>
      </c>
      <c r="E43">
        <v>0</v>
      </c>
      <c r="J43">
        <v>0.3053630524695336</v>
      </c>
      <c r="K43">
        <v>0.24092419368593282</v>
      </c>
      <c r="L43">
        <v>6.4438858783600783E-2</v>
      </c>
      <c r="M43">
        <v>0</v>
      </c>
      <c r="N43">
        <v>0.21558564765736393</v>
      </c>
      <c r="O43">
        <v>0.17103141013246442</v>
      </c>
      <c r="P43">
        <v>4.4554237524899509E-2</v>
      </c>
      <c r="Q43">
        <v>0</v>
      </c>
      <c r="R43">
        <v>9.9408055468585554E-2</v>
      </c>
      <c r="S43">
        <v>7.9679044522520448E-2</v>
      </c>
      <c r="T43">
        <v>1.9729010946065103E-2</v>
      </c>
      <c r="U43">
        <v>0</v>
      </c>
      <c r="V43">
        <v>6.8499260813363078E-2</v>
      </c>
      <c r="W43">
        <v>5.4955306065924775E-2</v>
      </c>
      <c r="X43">
        <v>1.3543954747438306E-2</v>
      </c>
      <c r="Y43">
        <v>0</v>
      </c>
      <c r="Z43">
        <v>2.6797157980102723E-2</v>
      </c>
      <c r="AA43">
        <v>2.1497005620728392E-2</v>
      </c>
      <c r="AB43">
        <v>5.3001523593743322E-3</v>
      </c>
      <c r="AC43">
        <v>0</v>
      </c>
      <c r="AD43">
        <v>6.8875460243264493E-3</v>
      </c>
      <c r="AE43">
        <v>5.5214974275610224E-3</v>
      </c>
      <c r="AF43">
        <v>1.3660485967654267E-3</v>
      </c>
      <c r="AG43">
        <v>0</v>
      </c>
      <c r="AL43">
        <v>0.69381362857218387</v>
      </c>
      <c r="AM43">
        <v>0.54312189978444003</v>
      </c>
      <c r="AN43">
        <v>0.15069172878774387</v>
      </c>
      <c r="AO43">
        <v>0</v>
      </c>
    </row>
    <row r="44" spans="1:41" x14ac:dyDescent="0.2">
      <c r="A44">
        <v>1955</v>
      </c>
      <c r="B44">
        <v>0.99934720993041992</v>
      </c>
      <c r="C44">
        <v>0.79793359486459448</v>
      </c>
      <c r="D44">
        <v>0.20141361506582545</v>
      </c>
      <c r="E44">
        <v>0</v>
      </c>
      <c r="J44">
        <v>0.31098613833555655</v>
      </c>
      <c r="K44">
        <v>0.24969269407791472</v>
      </c>
      <c r="L44">
        <v>6.1293444257641827E-2</v>
      </c>
      <c r="M44">
        <v>0</v>
      </c>
      <c r="N44">
        <v>0.2219043483675211</v>
      </c>
      <c r="O44">
        <v>0.17915292103671915</v>
      </c>
      <c r="P44">
        <v>4.275142733080195E-2</v>
      </c>
      <c r="Q44">
        <v>0</v>
      </c>
      <c r="R44">
        <v>0.1044901454951328</v>
      </c>
      <c r="S44">
        <v>8.5206852821418627E-2</v>
      </c>
      <c r="T44">
        <v>1.9283292673714182E-2</v>
      </c>
      <c r="U44">
        <v>0</v>
      </c>
      <c r="V44">
        <v>7.2568671000423551E-2</v>
      </c>
      <c r="W44">
        <v>5.9251606441777266E-2</v>
      </c>
      <c r="X44">
        <v>1.3317064558646284E-2</v>
      </c>
      <c r="Y44">
        <v>0</v>
      </c>
      <c r="Z44">
        <v>3.0014083913274699E-2</v>
      </c>
      <c r="AA44">
        <v>2.4536437374301476E-2</v>
      </c>
      <c r="AB44">
        <v>5.477646538973222E-3</v>
      </c>
      <c r="AC44">
        <v>0</v>
      </c>
      <c r="AD44">
        <v>8.8598968587286931E-3</v>
      </c>
      <c r="AE44">
        <v>7.2502056829179609E-3</v>
      </c>
      <c r="AF44">
        <v>1.6096911758107322E-3</v>
      </c>
      <c r="AG44">
        <v>0</v>
      </c>
      <c r="AL44">
        <v>0.68836107159486337</v>
      </c>
      <c r="AM44">
        <v>0.54824090078667975</v>
      </c>
      <c r="AN44">
        <v>0.14012017080818362</v>
      </c>
      <c r="AO44">
        <v>0</v>
      </c>
    </row>
    <row r="45" spans="1:41" x14ac:dyDescent="0.2">
      <c r="A45">
        <v>1956</v>
      </c>
      <c r="B45">
        <v>0.99923515319824219</v>
      </c>
      <c r="C45">
        <v>0.80343055535343511</v>
      </c>
      <c r="D45">
        <v>0.19580459784480711</v>
      </c>
      <c r="E45">
        <v>0</v>
      </c>
      <c r="J45">
        <v>0.3031572749231139</v>
      </c>
      <c r="K45">
        <v>0.24503547545388027</v>
      </c>
      <c r="L45">
        <v>5.8121799469233619E-2</v>
      </c>
      <c r="M45">
        <v>0</v>
      </c>
      <c r="N45">
        <v>0.2140925234098722</v>
      </c>
      <c r="O45">
        <v>0.17395380151692957</v>
      </c>
      <c r="P45">
        <v>4.0138721892942611E-2</v>
      </c>
      <c r="Q45">
        <v>0</v>
      </c>
      <c r="R45">
        <v>9.7426483495848953E-2</v>
      </c>
      <c r="S45">
        <v>7.9951655124171017E-2</v>
      </c>
      <c r="T45">
        <v>1.7474828371677933E-2</v>
      </c>
      <c r="U45">
        <v>0</v>
      </c>
      <c r="V45">
        <v>6.6605165066972949E-2</v>
      </c>
      <c r="W45">
        <v>5.4742484417032819E-2</v>
      </c>
      <c r="X45">
        <v>1.186268064994013E-2</v>
      </c>
      <c r="Y45">
        <v>0</v>
      </c>
      <c r="Z45">
        <v>2.7415940740342717E-2</v>
      </c>
      <c r="AA45">
        <v>2.257376139676489E-2</v>
      </c>
      <c r="AB45">
        <v>4.8421793435778288E-3</v>
      </c>
      <c r="AC45">
        <v>0</v>
      </c>
      <c r="AD45">
        <v>7.6060682997597532E-3</v>
      </c>
      <c r="AE45">
        <v>6.2781505015531798E-3</v>
      </c>
      <c r="AF45">
        <v>1.3279177982065734E-3</v>
      </c>
      <c r="AG45">
        <v>0</v>
      </c>
      <c r="AL45">
        <v>0.69607787827512824</v>
      </c>
      <c r="AM45">
        <v>0.55839507989955472</v>
      </c>
      <c r="AN45">
        <v>0.13768279837557351</v>
      </c>
      <c r="AO45">
        <v>0</v>
      </c>
    </row>
    <row r="46" spans="1:41" x14ac:dyDescent="0.2">
      <c r="A46">
        <v>1957</v>
      </c>
      <c r="B46">
        <v>0.99930232763290405</v>
      </c>
      <c r="C46">
        <v>0.79705017009178414</v>
      </c>
      <c r="D46">
        <v>0.20225215754111994</v>
      </c>
      <c r="E46">
        <v>0</v>
      </c>
      <c r="J46">
        <v>0.30410403318368051</v>
      </c>
      <c r="K46">
        <v>0.24392110357379815</v>
      </c>
      <c r="L46">
        <v>6.0182929609882377E-2</v>
      </c>
      <c r="M46">
        <v>0</v>
      </c>
      <c r="N46">
        <v>0.21452779307267333</v>
      </c>
      <c r="O46">
        <v>0.17292917465281904</v>
      </c>
      <c r="P46">
        <v>4.1598618419854287E-2</v>
      </c>
      <c r="Q46">
        <v>0</v>
      </c>
      <c r="R46">
        <v>9.6978781754639573E-2</v>
      </c>
      <c r="S46">
        <v>7.8918923489067816E-2</v>
      </c>
      <c r="T46">
        <v>1.8059858265571761E-2</v>
      </c>
      <c r="U46">
        <v>0</v>
      </c>
      <c r="V46">
        <v>6.6153017021753788E-2</v>
      </c>
      <c r="W46">
        <v>5.3901712546325378E-2</v>
      </c>
      <c r="X46">
        <v>1.225130447542841E-2</v>
      </c>
      <c r="Y46">
        <v>0</v>
      </c>
      <c r="Z46">
        <v>2.6748728100457728E-2</v>
      </c>
      <c r="AA46">
        <v>2.182235846965563E-2</v>
      </c>
      <c r="AB46">
        <v>4.9263696308020988E-3</v>
      </c>
      <c r="AC46">
        <v>0</v>
      </c>
      <c r="AD46">
        <v>7.051033017236398E-3</v>
      </c>
      <c r="AE46">
        <v>5.763867881440397E-3</v>
      </c>
      <c r="AF46">
        <v>1.2871651357960008E-3</v>
      </c>
      <c r="AG46">
        <v>0</v>
      </c>
      <c r="AL46">
        <v>0.69519829444922354</v>
      </c>
      <c r="AM46">
        <v>0.55312906651798599</v>
      </c>
      <c r="AN46">
        <v>0.14206922793123758</v>
      </c>
      <c r="AO46">
        <v>0</v>
      </c>
    </row>
    <row r="47" spans="1:41" x14ac:dyDescent="0.2">
      <c r="A47">
        <v>1958</v>
      </c>
      <c r="B47">
        <v>0.99905180931091309</v>
      </c>
      <c r="C47">
        <v>0.78590927539576982</v>
      </c>
      <c r="D47">
        <v>0.21314253391514326</v>
      </c>
      <c r="E47">
        <v>0</v>
      </c>
      <c r="J47">
        <v>0.30603774794718303</v>
      </c>
      <c r="K47">
        <v>0.24232695632033591</v>
      </c>
      <c r="L47">
        <v>6.3710791626847105E-2</v>
      </c>
      <c r="M47">
        <v>0</v>
      </c>
      <c r="N47">
        <v>0.21223501597265157</v>
      </c>
      <c r="O47">
        <v>0.16882489149542848</v>
      </c>
      <c r="P47">
        <v>4.3410124477223096E-2</v>
      </c>
      <c r="Q47">
        <v>0</v>
      </c>
      <c r="R47">
        <v>9.1036464269551712E-2</v>
      </c>
      <c r="S47">
        <v>7.3047618018662053E-2</v>
      </c>
      <c r="T47">
        <v>1.7988846250889666E-2</v>
      </c>
      <c r="U47">
        <v>0</v>
      </c>
      <c r="V47">
        <v>6.047909415538081E-2</v>
      </c>
      <c r="W47">
        <v>4.8557204666718909E-2</v>
      </c>
      <c r="X47">
        <v>1.1921889488661902E-2</v>
      </c>
      <c r="Y47">
        <v>0</v>
      </c>
      <c r="Z47">
        <v>2.310671406210351E-2</v>
      </c>
      <c r="AA47">
        <v>1.8535156898438907E-2</v>
      </c>
      <c r="AB47">
        <v>4.5715571636646022E-3</v>
      </c>
      <c r="AC47">
        <v>0</v>
      </c>
      <c r="AD47">
        <v>5.7981469751326445E-3</v>
      </c>
      <c r="AE47">
        <v>4.6411833978349665E-3</v>
      </c>
      <c r="AF47">
        <v>1.1569635772976775E-3</v>
      </c>
      <c r="AG47">
        <v>0</v>
      </c>
      <c r="AL47">
        <v>0.69301406136373012</v>
      </c>
      <c r="AM47">
        <v>0.54358231907543397</v>
      </c>
      <c r="AN47">
        <v>0.14943174228829614</v>
      </c>
      <c r="AO47">
        <v>0</v>
      </c>
    </row>
    <row r="48" spans="1:41" x14ac:dyDescent="0.2">
      <c r="A48">
        <v>1959</v>
      </c>
      <c r="B48">
        <v>1.0001373291015625</v>
      </c>
      <c r="C48">
        <v>0.80074503572835476</v>
      </c>
      <c r="D48">
        <v>0.19939229337320774</v>
      </c>
      <c r="E48">
        <v>0</v>
      </c>
      <c r="J48">
        <v>0.30782716789288095</v>
      </c>
      <c r="K48">
        <v>0.24858805775139681</v>
      </c>
      <c r="L48">
        <v>5.9239110141484135E-2</v>
      </c>
      <c r="M48">
        <v>0</v>
      </c>
      <c r="N48">
        <v>0.21507901124479906</v>
      </c>
      <c r="O48">
        <v>0.17445025488319726</v>
      </c>
      <c r="P48">
        <v>4.0628756361601785E-2</v>
      </c>
      <c r="Q48">
        <v>0</v>
      </c>
      <c r="R48">
        <v>9.5343950919840839E-2</v>
      </c>
      <c r="S48">
        <v>7.7995470942051698E-2</v>
      </c>
      <c r="T48">
        <v>1.7348479977789138E-2</v>
      </c>
      <c r="U48">
        <v>0</v>
      </c>
      <c r="V48">
        <v>6.5492476362856072E-2</v>
      </c>
      <c r="W48">
        <v>5.3635104807617615E-2</v>
      </c>
      <c r="X48">
        <v>1.185737155523846E-2</v>
      </c>
      <c r="Y48">
        <v>0</v>
      </c>
      <c r="Z48">
        <v>2.5924451532321403E-2</v>
      </c>
      <c r="AA48">
        <v>2.1262551784781335E-2</v>
      </c>
      <c r="AB48">
        <v>4.6618997475400686E-3</v>
      </c>
      <c r="AC48">
        <v>0</v>
      </c>
      <c r="AD48">
        <v>6.8668723870454994E-3</v>
      </c>
      <c r="AE48">
        <v>5.6442894885679069E-3</v>
      </c>
      <c r="AF48">
        <v>1.2225828984775929E-3</v>
      </c>
      <c r="AG48">
        <v>0</v>
      </c>
      <c r="AL48">
        <v>0.6923101612086815</v>
      </c>
      <c r="AM48">
        <v>0.55215697797695784</v>
      </c>
      <c r="AN48">
        <v>0.14015318323172363</v>
      </c>
      <c r="AO48">
        <v>0</v>
      </c>
    </row>
    <row r="49" spans="1:45" x14ac:dyDescent="0.2">
      <c r="A49">
        <v>1960</v>
      </c>
      <c r="B49">
        <v>1.0001733303070068</v>
      </c>
      <c r="C49">
        <v>0.80417666293734169</v>
      </c>
      <c r="D49">
        <v>0.19599666736966515</v>
      </c>
      <c r="E49">
        <v>0</v>
      </c>
      <c r="J49">
        <v>0.30414744469423383</v>
      </c>
      <c r="K49">
        <v>0.24693120173889269</v>
      </c>
      <c r="L49">
        <v>5.721624295534114E-2</v>
      </c>
      <c r="M49">
        <v>0</v>
      </c>
      <c r="N49">
        <v>0.20968571248273507</v>
      </c>
      <c r="O49">
        <v>0.17098140999569925</v>
      </c>
      <c r="P49">
        <v>3.8704302487035824E-2</v>
      </c>
      <c r="Q49">
        <v>0</v>
      </c>
      <c r="R49">
        <v>9.1506699218974169E-2</v>
      </c>
      <c r="S49">
        <v>7.527433191882639E-2</v>
      </c>
      <c r="T49">
        <v>1.6232367300147779E-2</v>
      </c>
      <c r="U49">
        <v>0</v>
      </c>
      <c r="V49">
        <v>6.1691536290012838E-2</v>
      </c>
      <c r="W49">
        <v>5.0825806279921081E-2</v>
      </c>
      <c r="X49">
        <v>1.086573001009176E-2</v>
      </c>
      <c r="Y49">
        <v>0</v>
      </c>
      <c r="Z49">
        <v>2.5273541282380813E-2</v>
      </c>
      <c r="AA49">
        <v>2.0862195984032997E-2</v>
      </c>
      <c r="AB49">
        <v>4.4113452983478157E-3</v>
      </c>
      <c r="AC49">
        <v>0</v>
      </c>
      <c r="AD49">
        <v>7.5531041964621857E-3</v>
      </c>
      <c r="AE49">
        <v>6.2436754977582432E-3</v>
      </c>
      <c r="AF49">
        <v>1.3094286987039422E-3</v>
      </c>
      <c r="AG49">
        <v>0</v>
      </c>
      <c r="AL49">
        <v>0.69602588561277301</v>
      </c>
      <c r="AM49">
        <v>0.55724546119844898</v>
      </c>
      <c r="AN49">
        <v>0.13878042441432401</v>
      </c>
      <c r="AO49">
        <v>0</v>
      </c>
    </row>
    <row r="50" spans="1:45" x14ac:dyDescent="0.2">
      <c r="A50">
        <v>1961</v>
      </c>
      <c r="B50">
        <v>1.0002440214157104</v>
      </c>
      <c r="C50">
        <v>0.79961060347881441</v>
      </c>
      <c r="D50">
        <v>0.20063341793689604</v>
      </c>
      <c r="E50">
        <v>0</v>
      </c>
      <c r="J50">
        <v>0.30667904751113839</v>
      </c>
      <c r="K50">
        <v>0.24774904039899937</v>
      </c>
      <c r="L50">
        <v>5.8930007112139034E-2</v>
      </c>
      <c r="M50">
        <v>0</v>
      </c>
      <c r="N50">
        <v>0.21102006653329283</v>
      </c>
      <c r="O50">
        <v>0.17123145851150834</v>
      </c>
      <c r="P50">
        <v>3.9788608021784494E-2</v>
      </c>
      <c r="Q50">
        <v>0</v>
      </c>
      <c r="R50">
        <v>8.91323183883313E-2</v>
      </c>
      <c r="S50">
        <v>7.2956367988349952E-2</v>
      </c>
      <c r="T50">
        <v>1.6175950399981341E-2</v>
      </c>
      <c r="U50">
        <v>0</v>
      </c>
      <c r="V50">
        <v>5.9375708704347371E-2</v>
      </c>
      <c r="W50">
        <v>4.8666140310340451E-2</v>
      </c>
      <c r="X50">
        <v>1.0709568394006922E-2</v>
      </c>
      <c r="Y50">
        <v>0</v>
      </c>
      <c r="Z50">
        <v>2.4389818393505912E-2</v>
      </c>
      <c r="AA50">
        <v>2.0013876547970901E-2</v>
      </c>
      <c r="AB50">
        <v>4.3759418455350113E-3</v>
      </c>
      <c r="AC50">
        <v>0</v>
      </c>
      <c r="AD50">
        <v>7.4352701340875309E-3</v>
      </c>
      <c r="AE50">
        <v>6.1033611094847978E-3</v>
      </c>
      <c r="AF50">
        <v>1.3319090246027335E-3</v>
      </c>
      <c r="AG50">
        <v>0</v>
      </c>
      <c r="AL50">
        <v>0.69356497390457206</v>
      </c>
      <c r="AM50">
        <v>0.55186156307981504</v>
      </c>
      <c r="AN50">
        <v>0.14170341082475701</v>
      </c>
      <c r="AO50">
        <v>0</v>
      </c>
    </row>
    <row r="51" spans="1:45" x14ac:dyDescent="0.2">
      <c r="A51">
        <v>1962</v>
      </c>
      <c r="B51">
        <v>1</v>
      </c>
      <c r="C51">
        <v>0.79775460483506322</v>
      </c>
      <c r="D51">
        <v>0.20224539516493678</v>
      </c>
      <c r="E51">
        <v>0</v>
      </c>
      <c r="F51">
        <v>0.77378278970718384</v>
      </c>
      <c r="G51">
        <v>0.62045514764031395</v>
      </c>
      <c r="H51">
        <v>0.15332764206686988</v>
      </c>
      <c r="I51">
        <v>0</v>
      </c>
      <c r="J51">
        <v>0.31278020143508911</v>
      </c>
      <c r="K51">
        <v>0.25175018123263726</v>
      </c>
      <c r="L51">
        <v>6.1030020202451851E-2</v>
      </c>
      <c r="M51">
        <v>0</v>
      </c>
      <c r="N51">
        <v>0.21633099019527435</v>
      </c>
      <c r="O51">
        <v>0.17484042135401978</v>
      </c>
      <c r="P51">
        <v>4.1490568841254571E-2</v>
      </c>
      <c r="Q51">
        <v>0</v>
      </c>
      <c r="R51">
        <v>9.3230322003364563E-2</v>
      </c>
      <c r="S51">
        <v>7.6033357046128458E-2</v>
      </c>
      <c r="T51">
        <v>1.7196964957236105E-2</v>
      </c>
      <c r="U51">
        <v>0</v>
      </c>
      <c r="V51">
        <v>6.3799947500228882E-2</v>
      </c>
      <c r="W51">
        <v>5.2083044709547721E-2</v>
      </c>
      <c r="X51">
        <v>1.1716902790681161E-2</v>
      </c>
      <c r="Y51">
        <v>0</v>
      </c>
      <c r="Z51">
        <v>2.6692382991313934E-2</v>
      </c>
      <c r="AA51">
        <v>2.1813686086843642E-2</v>
      </c>
      <c r="AB51">
        <v>4.8786969044702921E-3</v>
      </c>
      <c r="AC51">
        <v>0</v>
      </c>
      <c r="AD51">
        <v>8.2258228212594986E-3</v>
      </c>
      <c r="AE51">
        <v>6.7251841606990187E-3</v>
      </c>
      <c r="AF51">
        <v>1.5006386605604799E-3</v>
      </c>
      <c r="AG51">
        <v>0</v>
      </c>
      <c r="AH51">
        <v>0.22621721029281616</v>
      </c>
      <c r="AI51">
        <v>0.17729945719474927</v>
      </c>
      <c r="AJ51">
        <v>4.8917753098066896E-2</v>
      </c>
      <c r="AK51">
        <v>0</v>
      </c>
      <c r="AL51">
        <v>0.68721979856491089</v>
      </c>
      <c r="AM51">
        <v>0.54600442360242596</v>
      </c>
      <c r="AN51">
        <v>0.14121537496248493</v>
      </c>
      <c r="AO51">
        <v>0</v>
      </c>
      <c r="AP51">
        <v>0.46100258827209473</v>
      </c>
      <c r="AQ51">
        <v>0.36870496640767669</v>
      </c>
      <c r="AR51">
        <v>9.2297621864418034E-2</v>
      </c>
      <c r="AS51">
        <v>0</v>
      </c>
    </row>
    <row r="52" spans="1:45" x14ac:dyDescent="0.2">
      <c r="A52">
        <v>1963</v>
      </c>
      <c r="B52">
        <v>1</v>
      </c>
      <c r="C52">
        <v>0.79898120716338716</v>
      </c>
      <c r="D52">
        <v>0.20101879283661286</v>
      </c>
      <c r="E52">
        <v>0</v>
      </c>
      <c r="F52">
        <v>0.77916181087493896</v>
      </c>
      <c r="G52">
        <v>0.62711519110598601</v>
      </c>
      <c r="H52">
        <v>0.15204661976895295</v>
      </c>
      <c r="I52">
        <v>0</v>
      </c>
      <c r="J52">
        <v>0.31763142347335815</v>
      </c>
      <c r="K52">
        <v>0.25705553298757877</v>
      </c>
      <c r="L52">
        <v>6.0575890485779382E-2</v>
      </c>
      <c r="M52">
        <v>0</v>
      </c>
      <c r="N52">
        <v>0.22016224265098572</v>
      </c>
      <c r="O52">
        <v>0.17901088568760315</v>
      </c>
      <c r="P52">
        <v>4.1151356963382568E-2</v>
      </c>
      <c r="Q52">
        <v>0</v>
      </c>
      <c r="R52">
        <v>9.4967097043991089E-2</v>
      </c>
      <c r="S52">
        <v>7.765810848439969E-2</v>
      </c>
      <c r="T52">
        <v>1.7308988559591398E-2</v>
      </c>
      <c r="U52">
        <v>0</v>
      </c>
      <c r="V52">
        <v>6.5265502780675888E-2</v>
      </c>
      <c r="W52">
        <v>5.3414248406237874E-2</v>
      </c>
      <c r="X52">
        <v>1.1851254374438014E-2</v>
      </c>
      <c r="Y52">
        <v>0</v>
      </c>
      <c r="Z52">
        <v>2.7616632170975208E-2</v>
      </c>
      <c r="AA52">
        <v>2.262196984959064E-2</v>
      </c>
      <c r="AB52">
        <v>4.9946623213845687E-3</v>
      </c>
      <c r="AC52">
        <v>0</v>
      </c>
      <c r="AD52">
        <v>8.7108882144093513E-3</v>
      </c>
      <c r="AE52">
        <v>7.1372197550169034E-3</v>
      </c>
      <c r="AF52">
        <v>1.573668459392448E-3</v>
      </c>
      <c r="AG52">
        <v>0</v>
      </c>
      <c r="AH52">
        <v>0.22083818912506104</v>
      </c>
      <c r="AI52">
        <v>0.1731799858098384</v>
      </c>
      <c r="AJ52">
        <v>4.7658203315222636E-2</v>
      </c>
      <c r="AK52">
        <v>0</v>
      </c>
      <c r="AL52">
        <v>0.68236857652664185</v>
      </c>
      <c r="AM52">
        <v>0.54192567417580839</v>
      </c>
      <c r="AN52">
        <v>0.14044290235083348</v>
      </c>
      <c r="AO52">
        <v>0</v>
      </c>
      <c r="AP52">
        <v>0.46153038740158081</v>
      </c>
      <c r="AQ52">
        <v>0.37005965811840724</v>
      </c>
      <c r="AR52">
        <v>9.1470729283173569E-2</v>
      </c>
      <c r="AS52">
        <v>0</v>
      </c>
    </row>
    <row r="53" spans="1:45" x14ac:dyDescent="0.2">
      <c r="A53">
        <v>1964</v>
      </c>
      <c r="B53">
        <v>1</v>
      </c>
      <c r="C53">
        <v>0.80283574899658561</v>
      </c>
      <c r="D53">
        <v>0.19716425100341439</v>
      </c>
      <c r="E53">
        <v>0</v>
      </c>
      <c r="F53">
        <v>0.78454083204269409</v>
      </c>
      <c r="G53">
        <v>0.63377523457165807</v>
      </c>
      <c r="H53">
        <v>0.15076559747103602</v>
      </c>
      <c r="I53">
        <v>0</v>
      </c>
      <c r="J53">
        <v>0.3224826455116272</v>
      </c>
      <c r="K53">
        <v>0.26236088474252028</v>
      </c>
      <c r="L53">
        <v>6.0121760769106913E-2</v>
      </c>
      <c r="M53">
        <v>0</v>
      </c>
      <c r="N53">
        <v>0.22399349510669708</v>
      </c>
      <c r="O53">
        <v>0.18318135002118652</v>
      </c>
      <c r="P53">
        <v>4.0812145085510565E-2</v>
      </c>
      <c r="Q53">
        <v>0</v>
      </c>
      <c r="R53">
        <v>9.6703872084617615E-2</v>
      </c>
      <c r="S53">
        <v>7.9282859922670923E-2</v>
      </c>
      <c r="T53">
        <v>1.7421012161946692E-2</v>
      </c>
      <c r="U53">
        <v>0</v>
      </c>
      <c r="V53">
        <v>6.6731058061122894E-2</v>
      </c>
      <c r="W53">
        <v>5.4745452102928027E-2</v>
      </c>
      <c r="X53">
        <v>1.1985605958194867E-2</v>
      </c>
      <c r="Y53">
        <v>0</v>
      </c>
      <c r="Z53">
        <v>2.8540881350636482E-2</v>
      </c>
      <c r="AA53">
        <v>2.3430253612337637E-2</v>
      </c>
      <c r="AB53">
        <v>5.1106277382988452E-3</v>
      </c>
      <c r="AC53">
        <v>0</v>
      </c>
      <c r="AD53">
        <v>9.1959536075592041E-3</v>
      </c>
      <c r="AE53">
        <v>7.549255349334788E-3</v>
      </c>
      <c r="AF53">
        <v>1.6466982582244161E-3</v>
      </c>
      <c r="AG53">
        <v>0</v>
      </c>
      <c r="AH53">
        <v>0.21545916795730591</v>
      </c>
      <c r="AI53">
        <v>0.16906051442492753</v>
      </c>
      <c r="AJ53">
        <v>4.6398653532378376E-2</v>
      </c>
      <c r="AK53">
        <v>0</v>
      </c>
      <c r="AL53">
        <v>0.6775173544883728</v>
      </c>
      <c r="AM53">
        <v>0.54047486425406532</v>
      </c>
      <c r="AN53">
        <v>0.13704249023430748</v>
      </c>
      <c r="AO53">
        <v>0</v>
      </c>
      <c r="AP53">
        <v>0.46205818653106689</v>
      </c>
      <c r="AQ53">
        <v>0.37141434982913779</v>
      </c>
      <c r="AR53">
        <v>9.0643836701929104E-2</v>
      </c>
      <c r="AS53">
        <v>0</v>
      </c>
    </row>
    <row r="54" spans="1:45" x14ac:dyDescent="0.2">
      <c r="A54">
        <v>1965</v>
      </c>
      <c r="B54">
        <v>1</v>
      </c>
      <c r="C54">
        <v>0.80494912897697857</v>
      </c>
      <c r="D54">
        <v>0.19505087102302138</v>
      </c>
      <c r="E54">
        <v>0</v>
      </c>
      <c r="F54">
        <v>0.7800026535987854</v>
      </c>
      <c r="G54">
        <v>0.62748501915484667</v>
      </c>
      <c r="H54">
        <v>0.15251763444393873</v>
      </c>
      <c r="I54">
        <v>6.5012945560738444E-4</v>
      </c>
      <c r="J54">
        <v>0.31948450207710266</v>
      </c>
      <c r="K54">
        <v>0.25887281168979825</v>
      </c>
      <c r="L54">
        <v>6.0611690387304407E-2</v>
      </c>
      <c r="M54">
        <v>1.458564365748316E-4</v>
      </c>
      <c r="N54">
        <v>0.22196143865585327</v>
      </c>
      <c r="O54">
        <v>0.1809095940352563</v>
      </c>
      <c r="P54">
        <v>4.1051844620596967E-2</v>
      </c>
      <c r="Q54">
        <v>7.3680501373019069E-5</v>
      </c>
      <c r="R54">
        <v>9.6132125705480576E-2</v>
      </c>
      <c r="S54">
        <v>7.8514869487889882E-2</v>
      </c>
      <c r="T54">
        <v>1.7617256217590693E-2</v>
      </c>
      <c r="U54">
        <v>1.6596122804912739E-5</v>
      </c>
      <c r="V54">
        <v>6.6650111228227615E-2</v>
      </c>
      <c r="W54">
        <v>5.4462181531988563E-2</v>
      </c>
      <c r="X54">
        <v>1.2187929696239053E-2</v>
      </c>
      <c r="Y54">
        <v>8.1365342339267954E-6</v>
      </c>
      <c r="Z54">
        <v>2.9093155637383461E-2</v>
      </c>
      <c r="AA54">
        <v>2.37804176143388E-2</v>
      </c>
      <c r="AB54">
        <v>5.3127380230446608E-3</v>
      </c>
      <c r="AC54">
        <v>1.7789971025194973E-6</v>
      </c>
      <c r="AD54">
        <v>9.5380609855055809E-3</v>
      </c>
      <c r="AE54">
        <v>7.795098445281666E-3</v>
      </c>
      <c r="AF54">
        <v>1.7429625402239149E-3</v>
      </c>
      <c r="AG54">
        <v>2.1542069816860021E-7</v>
      </c>
      <c r="AH54">
        <v>0.2199973464012146</v>
      </c>
      <c r="AI54">
        <v>0.17197425884660333</v>
      </c>
      <c r="AJ54">
        <v>4.8023087554611266E-2</v>
      </c>
      <c r="AK54">
        <v>1.3613869086839259E-3</v>
      </c>
      <c r="AL54">
        <v>0.68051549792289734</v>
      </c>
      <c r="AM54">
        <v>0.54607631728718031</v>
      </c>
      <c r="AN54">
        <v>0.13443918063571697</v>
      </c>
      <c r="AO54">
        <v>-1.458564365748316E-4</v>
      </c>
      <c r="AP54">
        <v>0.46051815152168274</v>
      </c>
      <c r="AQ54">
        <v>0.36861220746504841</v>
      </c>
      <c r="AR54">
        <v>9.1905944056634326E-2</v>
      </c>
      <c r="AS54">
        <v>5.0427301903255284E-4</v>
      </c>
    </row>
    <row r="55" spans="1:45" x14ac:dyDescent="0.2">
      <c r="A55">
        <v>1966</v>
      </c>
      <c r="B55">
        <v>1</v>
      </c>
      <c r="C55">
        <v>0.7960828070063144</v>
      </c>
      <c r="D55">
        <v>0.2039171929936856</v>
      </c>
      <c r="E55">
        <v>4.0230327285826206E-3</v>
      </c>
      <c r="F55">
        <v>0.77546447515487671</v>
      </c>
      <c r="G55">
        <v>0.62119480373803526</v>
      </c>
      <c r="H55">
        <v>0.15426967141684145</v>
      </c>
      <c r="I55">
        <v>1.3002589112147689E-3</v>
      </c>
      <c r="J55">
        <v>0.31648635864257812</v>
      </c>
      <c r="K55">
        <v>0.25538473863707623</v>
      </c>
      <c r="L55">
        <v>6.11016200055019E-2</v>
      </c>
      <c r="M55">
        <v>2.9171287314966321E-4</v>
      </c>
      <c r="N55">
        <v>0.21992938220500946</v>
      </c>
      <c r="O55">
        <v>0.17863783804932609</v>
      </c>
      <c r="P55">
        <v>4.1291544155683368E-2</v>
      </c>
      <c r="Q55">
        <v>1.4736100274603814E-4</v>
      </c>
      <c r="R55">
        <v>9.5560379326343536E-2</v>
      </c>
      <c r="S55">
        <v>7.7746879053108842E-2</v>
      </c>
      <c r="T55">
        <v>1.7813500273234695E-2</v>
      </c>
      <c r="U55">
        <v>3.3192245609825477E-5</v>
      </c>
      <c r="V55">
        <v>6.6569164395332336E-2</v>
      </c>
      <c r="W55">
        <v>5.4178910961049098E-2</v>
      </c>
      <c r="X55">
        <v>1.2390253434283238E-2</v>
      </c>
      <c r="Y55">
        <v>1.6273068467853591E-5</v>
      </c>
      <c r="Z55">
        <v>2.964542992413044E-2</v>
      </c>
      <c r="AA55">
        <v>2.4130581616339963E-2</v>
      </c>
      <c r="AB55">
        <v>5.5148483077904764E-3</v>
      </c>
      <c r="AC55">
        <v>3.5579942050389946E-6</v>
      </c>
      <c r="AD55">
        <v>9.8801683634519577E-3</v>
      </c>
      <c r="AE55">
        <v>8.040941541228544E-3</v>
      </c>
      <c r="AF55">
        <v>1.8392268222234137E-3</v>
      </c>
      <c r="AG55">
        <v>4.3084139633720042E-7</v>
      </c>
      <c r="AH55">
        <v>0.22453552484512329</v>
      </c>
      <c r="AI55">
        <v>0.17488800326827914</v>
      </c>
      <c r="AJ55">
        <v>4.9647521576844156E-2</v>
      </c>
      <c r="AK55">
        <v>2.7227738173678517E-3</v>
      </c>
      <c r="AL55">
        <v>0.68351364135742188</v>
      </c>
      <c r="AM55">
        <v>0.54069806836923817</v>
      </c>
      <c r="AN55">
        <v>0.1428155729881837</v>
      </c>
      <c r="AO55">
        <v>3.7313198554329574E-3</v>
      </c>
      <c r="AP55">
        <v>0.45897811651229858</v>
      </c>
      <c r="AQ55">
        <v>0.36581006510095904</v>
      </c>
      <c r="AR55">
        <v>9.3168051411339547E-2</v>
      </c>
      <c r="AS55">
        <v>1.0085460380651057E-3</v>
      </c>
    </row>
    <row r="56" spans="1:45" x14ac:dyDescent="0.2">
      <c r="A56">
        <v>1967</v>
      </c>
      <c r="B56">
        <v>1</v>
      </c>
      <c r="C56">
        <v>0.77907796681392938</v>
      </c>
      <c r="D56">
        <v>0.22092203318607062</v>
      </c>
      <c r="E56">
        <v>8.8734993478283286E-3</v>
      </c>
      <c r="F56">
        <v>0.76119673252105713</v>
      </c>
      <c r="G56">
        <v>0.59860610539908521</v>
      </c>
      <c r="H56">
        <v>0.16259062712197192</v>
      </c>
      <c r="I56">
        <v>2.8565013490151614E-3</v>
      </c>
      <c r="J56">
        <v>0.30511754006147385</v>
      </c>
      <c r="K56">
        <v>0.24231531575424015</v>
      </c>
      <c r="L56">
        <v>6.2802224307233701E-2</v>
      </c>
      <c r="M56">
        <v>7.3497202538419515E-4</v>
      </c>
      <c r="N56">
        <v>0.21042129397392273</v>
      </c>
      <c r="O56">
        <v>0.16806620139504957</v>
      </c>
      <c r="P56">
        <v>4.2355092578873155E-2</v>
      </c>
      <c r="Q56">
        <v>4.0990380148286931E-4</v>
      </c>
      <c r="R56">
        <v>9.0404022485017776E-2</v>
      </c>
      <c r="S56">
        <v>7.2379754197982038E-2</v>
      </c>
      <c r="T56">
        <v>1.8024268287035738E-2</v>
      </c>
      <c r="U56">
        <v>9.3213183390616905E-5</v>
      </c>
      <c r="V56">
        <v>6.2531641684472561E-2</v>
      </c>
      <c r="W56">
        <v>5.0080255961136189E-2</v>
      </c>
      <c r="X56">
        <v>1.2451385723336372E-2</v>
      </c>
      <c r="Y56">
        <v>5.1743622861977201E-5</v>
      </c>
      <c r="Z56">
        <v>2.7016333770006895E-2</v>
      </c>
      <c r="AA56">
        <v>2.1639620842166862E-2</v>
      </c>
      <c r="AB56">
        <v>5.3767129278400327E-3</v>
      </c>
      <c r="AC56">
        <v>1.3504174603440333E-5</v>
      </c>
      <c r="AD56">
        <v>8.7187949102371931E-3</v>
      </c>
      <c r="AE56">
        <v>6.9817354292059756E-3</v>
      </c>
      <c r="AF56">
        <v>1.7370594810312175E-3</v>
      </c>
      <c r="AG56">
        <v>1.5442715550761932E-6</v>
      </c>
      <c r="AH56">
        <v>0.23880326747894287</v>
      </c>
      <c r="AI56">
        <v>0.18047186141484417</v>
      </c>
      <c r="AJ56">
        <v>5.8331406064098701E-2</v>
      </c>
      <c r="AK56">
        <v>6.0169979988131672E-3</v>
      </c>
      <c r="AL56">
        <v>0.69488245993852615</v>
      </c>
      <c r="AM56">
        <v>0.53676265105968923</v>
      </c>
      <c r="AN56">
        <v>0.15811980887883692</v>
      </c>
      <c r="AO56">
        <v>8.1385273224441335E-3</v>
      </c>
      <c r="AP56">
        <v>0.45607919245958328</v>
      </c>
      <c r="AQ56">
        <v>0.35629078964484506</v>
      </c>
      <c r="AR56">
        <v>9.978840281473822E-2</v>
      </c>
      <c r="AS56">
        <v>2.1215293236309662E-3</v>
      </c>
    </row>
    <row r="57" spans="1:45" x14ac:dyDescent="0.2">
      <c r="A57">
        <v>1968</v>
      </c>
      <c r="B57">
        <v>1</v>
      </c>
      <c r="C57">
        <v>0.77163230386213399</v>
      </c>
      <c r="D57">
        <v>0.22836769613786601</v>
      </c>
      <c r="E57">
        <v>1.1305502237519249E-2</v>
      </c>
      <c r="F57">
        <v>0.75555405020713806</v>
      </c>
      <c r="G57">
        <v>0.58933068905753316</v>
      </c>
      <c r="H57">
        <v>0.1662233611496049</v>
      </c>
      <c r="I57">
        <v>3.6981701778131537E-3</v>
      </c>
      <c r="J57">
        <v>0.2986211534589529</v>
      </c>
      <c r="K57">
        <v>0.23566199516335473</v>
      </c>
      <c r="L57">
        <v>6.2959158295598172E-2</v>
      </c>
      <c r="M57">
        <v>9.4409844678011723E-4</v>
      </c>
      <c r="N57">
        <v>0.20452550426125526</v>
      </c>
      <c r="O57">
        <v>0.16220455790653432</v>
      </c>
      <c r="P57">
        <v>4.2320946354720945E-2</v>
      </c>
      <c r="Q57">
        <v>5.1742794585152296E-4</v>
      </c>
      <c r="R57">
        <v>8.7061111815273762E-2</v>
      </c>
      <c r="S57">
        <v>6.9332910138598436E-2</v>
      </c>
      <c r="T57">
        <v>1.7728201676675326E-2</v>
      </c>
      <c r="U57">
        <v>1.1806079123743984E-4</v>
      </c>
      <c r="V57">
        <v>5.9956699376925826E-2</v>
      </c>
      <c r="W57">
        <v>4.7768733900892091E-2</v>
      </c>
      <c r="X57">
        <v>1.2187965476033735E-2</v>
      </c>
      <c r="Y57">
        <v>6.7214998807685333E-5</v>
      </c>
      <c r="Z57">
        <v>2.5641229352913797E-2</v>
      </c>
      <c r="AA57">
        <v>2.043377591027648E-2</v>
      </c>
      <c r="AB57">
        <v>5.2074534426373165E-3</v>
      </c>
      <c r="AC57">
        <v>1.7009274188239942E-5</v>
      </c>
      <c r="AD57">
        <v>8.3069619140587747E-3</v>
      </c>
      <c r="AE57">
        <v>6.6190816179922353E-3</v>
      </c>
      <c r="AF57">
        <v>1.6878802960665394E-3</v>
      </c>
      <c r="AG57">
        <v>1.8922409097399395E-6</v>
      </c>
      <c r="AH57">
        <v>0.24444594979286194</v>
      </c>
      <c r="AI57">
        <v>0.18230161480460083</v>
      </c>
      <c r="AJ57">
        <v>6.2144334988261107E-2</v>
      </c>
      <c r="AK57">
        <v>7.6073320597060956E-3</v>
      </c>
      <c r="AL57">
        <v>0.7013788465410471</v>
      </c>
      <c r="AM57">
        <v>0.53597030869877926</v>
      </c>
      <c r="AN57">
        <v>0.16540853784226783</v>
      </c>
      <c r="AO57">
        <v>1.0361403790739132E-2</v>
      </c>
      <c r="AP57">
        <v>0.45693289674818516</v>
      </c>
      <c r="AQ57">
        <v>0.35366869389417843</v>
      </c>
      <c r="AR57">
        <v>0.10326420285400673</v>
      </c>
      <c r="AS57">
        <v>2.7540717310330365E-3</v>
      </c>
    </row>
    <row r="58" spans="1:45" x14ac:dyDescent="0.2">
      <c r="A58">
        <v>1969</v>
      </c>
      <c r="B58">
        <v>1</v>
      </c>
      <c r="C58">
        <v>0.7664077630979591</v>
      </c>
      <c r="D58">
        <v>0.2335922369020409</v>
      </c>
      <c r="E58">
        <v>1.2481472593208309E-2</v>
      </c>
      <c r="F58">
        <v>0.74893245846033096</v>
      </c>
      <c r="G58">
        <v>0.58190124218708661</v>
      </c>
      <c r="H58">
        <v>0.16703121627324435</v>
      </c>
      <c r="I58">
        <v>4.2891233442787779E-3</v>
      </c>
      <c r="J58">
        <v>0.28996133198961616</v>
      </c>
      <c r="K58">
        <v>0.22836958472612423</v>
      </c>
      <c r="L58">
        <v>6.1591747263491925E-2</v>
      </c>
      <c r="M58">
        <v>1.0387040647401591E-3</v>
      </c>
      <c r="N58">
        <v>0.19597700331360102</v>
      </c>
      <c r="O58">
        <v>0.15489889524963019</v>
      </c>
      <c r="P58">
        <v>4.1078108063970831E-2</v>
      </c>
      <c r="Q58">
        <v>5.7140891181006737E-4</v>
      </c>
      <c r="R58">
        <v>8.0952908145263791E-2</v>
      </c>
      <c r="S58">
        <v>6.4194698709812315E-2</v>
      </c>
      <c r="T58">
        <v>1.6758209435451477E-2</v>
      </c>
      <c r="U58">
        <v>1.2781751428292409E-4</v>
      </c>
      <c r="V58">
        <v>5.5114408896770328E-2</v>
      </c>
      <c r="W58">
        <v>4.3705485881001427E-2</v>
      </c>
      <c r="X58">
        <v>1.1408923015768901E-2</v>
      </c>
      <c r="Y58">
        <v>6.8680514402785775E-5</v>
      </c>
      <c r="Z58">
        <v>2.3150631779571995E-2</v>
      </c>
      <c r="AA58">
        <v>1.8369328666277017E-2</v>
      </c>
      <c r="AB58">
        <v>4.7813031132949782E-3</v>
      </c>
      <c r="AC58">
        <v>1.7148114409337722E-5</v>
      </c>
      <c r="AD58">
        <v>7.4438059091335163E-3</v>
      </c>
      <c r="AE58">
        <v>5.9045810686378227E-3</v>
      </c>
      <c r="AF58">
        <v>1.5392248404956937E-3</v>
      </c>
      <c r="AG58">
        <v>2.0861440095387707E-6</v>
      </c>
      <c r="AH58">
        <v>0.25106754153966904</v>
      </c>
      <c r="AI58">
        <v>0.1845065209108725</v>
      </c>
      <c r="AJ58">
        <v>6.6561020628796541E-2</v>
      </c>
      <c r="AK58">
        <v>8.1923492489295313E-3</v>
      </c>
      <c r="AL58">
        <v>0.71003866801038384</v>
      </c>
      <c r="AM58">
        <v>0.53803817837183487</v>
      </c>
      <c r="AN58">
        <v>0.17200048963854897</v>
      </c>
      <c r="AO58">
        <v>1.144276852846815E-2</v>
      </c>
      <c r="AP58">
        <v>0.45897112647071481</v>
      </c>
      <c r="AQ58">
        <v>0.35353165746096238</v>
      </c>
      <c r="AR58">
        <v>0.10543946900975243</v>
      </c>
      <c r="AS58">
        <v>3.2504192795386189E-3</v>
      </c>
    </row>
    <row r="59" spans="1:45" x14ac:dyDescent="0.2">
      <c r="A59">
        <v>1970</v>
      </c>
      <c r="B59">
        <v>1</v>
      </c>
      <c r="C59">
        <v>0.75897914170673175</v>
      </c>
      <c r="D59">
        <v>0.24102085829326825</v>
      </c>
      <c r="E59">
        <v>1.3544687104513287E-2</v>
      </c>
      <c r="F59">
        <v>0.74576974846422672</v>
      </c>
      <c r="G59">
        <v>0.57727767106234751</v>
      </c>
      <c r="H59">
        <v>0.16849207740187921</v>
      </c>
      <c r="I59">
        <v>4.7030676209942612E-3</v>
      </c>
      <c r="J59">
        <v>0.28648014960344881</v>
      </c>
      <c r="K59">
        <v>0.22521057096236063</v>
      </c>
      <c r="L59">
        <v>6.1269578641088174E-2</v>
      </c>
      <c r="M59">
        <v>1.0995334880590235E-3</v>
      </c>
      <c r="N59">
        <v>0.19206701987423003</v>
      </c>
      <c r="O59">
        <v>0.15122033973571547</v>
      </c>
      <c r="P59">
        <v>4.0846680138514557E-2</v>
      </c>
      <c r="Q59">
        <v>6.2442914867233412E-4</v>
      </c>
      <c r="R59">
        <v>7.7348320570308715E-2</v>
      </c>
      <c r="S59">
        <v>6.0855870053732275E-2</v>
      </c>
      <c r="T59">
        <v>1.649245051657644E-2</v>
      </c>
      <c r="U59">
        <v>1.3279407612287741E-4</v>
      </c>
      <c r="V59">
        <v>5.2003404576680623E-2</v>
      </c>
      <c r="W59">
        <v>4.0889314593288956E-2</v>
      </c>
      <c r="X59">
        <v>1.1114089983391667E-2</v>
      </c>
      <c r="Y59">
        <v>7.078207458732777E-5</v>
      </c>
      <c r="Z59">
        <v>2.1142868696188089E-2</v>
      </c>
      <c r="AA59">
        <v>1.6611209917809254E-2</v>
      </c>
      <c r="AB59">
        <v>4.5316587783788363E-3</v>
      </c>
      <c r="AC59">
        <v>1.8141906636515159E-5</v>
      </c>
      <c r="AD59">
        <v>6.5649089483486023E-3</v>
      </c>
      <c r="AE59">
        <v>5.1518347096058785E-3</v>
      </c>
      <c r="AF59">
        <v>1.413074238742724E-3</v>
      </c>
      <c r="AG59">
        <v>2.2313224339320925E-6</v>
      </c>
      <c r="AH59">
        <v>0.25423025153577328</v>
      </c>
      <c r="AI59">
        <v>0.18170147064438424</v>
      </c>
      <c r="AJ59">
        <v>7.2528780891389033E-2</v>
      </c>
      <c r="AK59">
        <v>8.8416194835190254E-3</v>
      </c>
      <c r="AL59">
        <v>0.71351985039655119</v>
      </c>
      <c r="AM59">
        <v>0.53376857074437112</v>
      </c>
      <c r="AN59">
        <v>0.17975127965218007</v>
      </c>
      <c r="AO59">
        <v>1.2445153616454263E-2</v>
      </c>
      <c r="AP59">
        <v>0.45928959886077791</v>
      </c>
      <c r="AQ59">
        <v>0.35206710009998687</v>
      </c>
      <c r="AR59">
        <v>0.10722249876079104</v>
      </c>
      <c r="AS59">
        <v>3.6035341329352377E-3</v>
      </c>
    </row>
    <row r="60" spans="1:45" x14ac:dyDescent="0.2">
      <c r="A60">
        <v>1971</v>
      </c>
      <c r="B60">
        <v>1</v>
      </c>
      <c r="C60">
        <v>0.75618698971675258</v>
      </c>
      <c r="D60">
        <v>0.24381301028324742</v>
      </c>
      <c r="E60">
        <v>1.4486646753994137E-2</v>
      </c>
      <c r="F60">
        <v>0.74738301569595933</v>
      </c>
      <c r="G60">
        <v>0.57803377703669412</v>
      </c>
      <c r="H60">
        <v>0.16934923865926521</v>
      </c>
      <c r="I60">
        <v>5.012905901708109E-3</v>
      </c>
      <c r="J60">
        <v>0.2880378715635743</v>
      </c>
      <c r="K60">
        <v>0.22661042453709968</v>
      </c>
      <c r="L60">
        <v>6.1427447026474624E-2</v>
      </c>
      <c r="M60">
        <v>1.1421109882689962E-3</v>
      </c>
      <c r="N60">
        <v>0.19351420371094719</v>
      </c>
      <c r="O60">
        <v>0.15234426060570883</v>
      </c>
      <c r="P60">
        <v>4.116994310523836E-2</v>
      </c>
      <c r="Q60">
        <v>6.4751306619825755E-4</v>
      </c>
      <c r="R60">
        <v>7.8090520299156196E-2</v>
      </c>
      <c r="S60">
        <v>6.1319192401016132E-2</v>
      </c>
      <c r="T60">
        <v>1.6771327898140065E-2</v>
      </c>
      <c r="U60">
        <v>1.4092916689989465E-4</v>
      </c>
      <c r="V60">
        <v>5.2630201560532441E-2</v>
      </c>
      <c r="W60">
        <v>4.1275173592421673E-2</v>
      </c>
      <c r="X60">
        <v>1.1355027968110769E-2</v>
      </c>
      <c r="Y60">
        <v>7.3799350968073441E-5</v>
      </c>
      <c r="Z60">
        <v>2.1525816153371125E-2</v>
      </c>
      <c r="AA60">
        <v>1.6857571820242771E-2</v>
      </c>
      <c r="AB60">
        <v>4.668244333128355E-3</v>
      </c>
      <c r="AC60">
        <v>1.8896146524838286E-5</v>
      </c>
      <c r="AD60">
        <v>6.6198983249705634E-3</v>
      </c>
      <c r="AE60">
        <v>5.1766544705093244E-3</v>
      </c>
      <c r="AF60">
        <v>1.443243854461239E-3</v>
      </c>
      <c r="AG60">
        <v>2.2598747390079055E-6</v>
      </c>
      <c r="AH60">
        <v>0.25261698430404067</v>
      </c>
      <c r="AI60">
        <v>0.17815321268005846</v>
      </c>
      <c r="AJ60">
        <v>7.4463771623982211E-2</v>
      </c>
      <c r="AK60">
        <v>9.4737408522860278E-3</v>
      </c>
      <c r="AL60">
        <v>0.7119621284364257</v>
      </c>
      <c r="AM60">
        <v>0.5295765651796529</v>
      </c>
      <c r="AN60">
        <v>0.1823855632567728</v>
      </c>
      <c r="AO60">
        <v>1.3344535765725141E-2</v>
      </c>
      <c r="AP60">
        <v>0.45934514413238503</v>
      </c>
      <c r="AQ60">
        <v>0.35142335249959444</v>
      </c>
      <c r="AR60">
        <v>0.10792179163279059</v>
      </c>
      <c r="AS60">
        <v>3.8707949134391129E-3</v>
      </c>
    </row>
    <row r="61" spans="1:45" x14ac:dyDescent="0.2">
      <c r="A61">
        <v>1972</v>
      </c>
      <c r="B61">
        <v>1</v>
      </c>
      <c r="C61">
        <v>0.76013310268137957</v>
      </c>
      <c r="D61">
        <v>0.23986689731862043</v>
      </c>
      <c r="E61">
        <v>1.5195354006550588E-2</v>
      </c>
      <c r="F61">
        <v>0.74784931971225888</v>
      </c>
      <c r="G61">
        <v>0.5814793370871314</v>
      </c>
      <c r="H61">
        <v>0.16636998262512748</v>
      </c>
      <c r="I61">
        <v>5.4818206062634545E-3</v>
      </c>
      <c r="J61">
        <v>0.29135427754226839</v>
      </c>
      <c r="K61">
        <v>0.23056945942375862</v>
      </c>
      <c r="L61">
        <v>6.0784818118509776E-2</v>
      </c>
      <c r="M61">
        <v>1.2320027944525691E-3</v>
      </c>
      <c r="N61">
        <v>0.19643793396244291</v>
      </c>
      <c r="O61">
        <v>0.15561923417065238</v>
      </c>
      <c r="P61">
        <v>4.0818699791790536E-2</v>
      </c>
      <c r="Q61">
        <v>6.9711793581106463E-4</v>
      </c>
      <c r="R61">
        <v>7.9123033607174875E-2</v>
      </c>
      <c r="S61">
        <v>6.2515782358446126E-2</v>
      </c>
      <c r="T61">
        <v>1.6607251248728749E-2</v>
      </c>
      <c r="U61">
        <v>1.5007829499591452E-4</v>
      </c>
      <c r="V61">
        <v>5.3409554208883492E-2</v>
      </c>
      <c r="W61">
        <v>4.2150925460411034E-2</v>
      </c>
      <c r="X61">
        <v>1.1258628748472456E-2</v>
      </c>
      <c r="Y61">
        <v>7.6863420988892983E-5</v>
      </c>
      <c r="Z61">
        <v>2.2022439422926254E-2</v>
      </c>
      <c r="AA61">
        <v>1.7371426740258971E-2</v>
      </c>
      <c r="AB61">
        <v>4.6510126826672825E-3</v>
      </c>
      <c r="AC61">
        <v>1.8273673236812726E-5</v>
      </c>
      <c r="AD61">
        <v>6.7771923966120085E-3</v>
      </c>
      <c r="AE61">
        <v>5.3399934713356028E-3</v>
      </c>
      <c r="AF61">
        <v>1.4371989252764058E-3</v>
      </c>
      <c r="AG61">
        <v>2.1545610145168315E-6</v>
      </c>
      <c r="AH61">
        <v>0.25215068028774112</v>
      </c>
      <c r="AI61">
        <v>0.17865376559424817</v>
      </c>
      <c r="AJ61">
        <v>7.3496914693492954E-2</v>
      </c>
      <c r="AK61">
        <v>9.7135334002871332E-3</v>
      </c>
      <c r="AL61">
        <v>0.70864572245773161</v>
      </c>
      <c r="AM61">
        <v>0.52956364325762095</v>
      </c>
      <c r="AN61">
        <v>0.17908207920011066</v>
      </c>
      <c r="AO61">
        <v>1.3963351212098019E-2</v>
      </c>
      <c r="AP61">
        <v>0.45649504216999048</v>
      </c>
      <c r="AQ61">
        <v>0.35090987766337278</v>
      </c>
      <c r="AR61">
        <v>0.1055851645066177</v>
      </c>
      <c r="AS61">
        <v>4.2498178118108854E-3</v>
      </c>
    </row>
    <row r="62" spans="1:45" x14ac:dyDescent="0.2">
      <c r="A62">
        <v>1973</v>
      </c>
      <c r="B62">
        <v>1</v>
      </c>
      <c r="C62">
        <v>0.76375775997431106</v>
      </c>
      <c r="D62">
        <v>0.23624224002568894</v>
      </c>
      <c r="E62">
        <v>1.6157110484158466E-2</v>
      </c>
      <c r="F62">
        <v>0.74552349108853377</v>
      </c>
      <c r="G62">
        <v>0.58242234073049559</v>
      </c>
      <c r="H62">
        <v>0.16310115035803818</v>
      </c>
      <c r="I62">
        <v>6.0597502292623062E-3</v>
      </c>
      <c r="J62">
        <v>0.29209660957531014</v>
      </c>
      <c r="K62">
        <v>0.2325015069796903</v>
      </c>
      <c r="L62">
        <v>5.9595102595619842E-2</v>
      </c>
      <c r="M62">
        <v>1.3005696650800758E-3</v>
      </c>
      <c r="N62">
        <v>0.19723741931738914</v>
      </c>
      <c r="O62">
        <v>0.15723453898959372</v>
      </c>
      <c r="P62">
        <v>4.000288032779542E-2</v>
      </c>
      <c r="Q62">
        <v>7.2103740157114515E-4</v>
      </c>
      <c r="R62">
        <v>7.8936621180218935E-2</v>
      </c>
      <c r="S62">
        <v>6.2780506261077618E-2</v>
      </c>
      <c r="T62">
        <v>1.6156114919141318E-2</v>
      </c>
      <c r="U62">
        <v>1.5895724537240419E-4</v>
      </c>
      <c r="V62">
        <v>5.3068837187083773E-2</v>
      </c>
      <c r="W62">
        <v>4.2167606193201299E-2</v>
      </c>
      <c r="X62">
        <v>1.0901230993882478E-2</v>
      </c>
      <c r="Y62">
        <v>8.1383572507531809E-5</v>
      </c>
      <c r="Z62">
        <v>2.1725076780398922E-2</v>
      </c>
      <c r="AA62">
        <v>1.7257784532753517E-2</v>
      </c>
      <c r="AB62">
        <v>4.4672922476454062E-3</v>
      </c>
      <c r="AC62">
        <v>1.753245310420759E-5</v>
      </c>
      <c r="AD62">
        <v>6.5351505590456327E-3</v>
      </c>
      <c r="AE62">
        <v>5.1868930473930545E-3</v>
      </c>
      <c r="AF62">
        <v>1.3482575116525784E-3</v>
      </c>
      <c r="AG62">
        <v>2.1054954432234152E-6</v>
      </c>
      <c r="AH62">
        <v>0.25447650891146623</v>
      </c>
      <c r="AI62">
        <v>0.18133541924381547</v>
      </c>
      <c r="AJ62">
        <v>7.314108966765076E-2</v>
      </c>
      <c r="AK62">
        <v>1.0097360254896159E-2</v>
      </c>
      <c r="AL62">
        <v>0.70790339042468986</v>
      </c>
      <c r="AM62">
        <v>0.53125625299462076</v>
      </c>
      <c r="AN62">
        <v>0.1766471374300691</v>
      </c>
      <c r="AO62">
        <v>1.485654081907839E-2</v>
      </c>
      <c r="AP62">
        <v>0.45342688151322363</v>
      </c>
      <c r="AQ62">
        <v>0.34992083375080529</v>
      </c>
      <c r="AR62">
        <v>0.10350604776241834</v>
      </c>
      <c r="AS62">
        <v>4.7591805641822305E-3</v>
      </c>
    </row>
    <row r="63" spans="1:45" x14ac:dyDescent="0.2">
      <c r="A63">
        <v>1974</v>
      </c>
      <c r="B63">
        <v>1</v>
      </c>
      <c r="C63">
        <v>0.7552407213461052</v>
      </c>
      <c r="D63">
        <v>0.2447592786538948</v>
      </c>
      <c r="E63">
        <v>1.80125537518947E-2</v>
      </c>
      <c r="F63">
        <v>0.74101837937632808</v>
      </c>
      <c r="G63">
        <v>0.5738861098010819</v>
      </c>
      <c r="H63">
        <v>0.16713226957524618</v>
      </c>
      <c r="I63">
        <v>7.0162090156582479E-3</v>
      </c>
      <c r="J63">
        <v>0.28724447506237993</v>
      </c>
      <c r="K63">
        <v>0.22723381152709687</v>
      </c>
      <c r="L63">
        <v>6.001066353528306E-2</v>
      </c>
      <c r="M63">
        <v>1.5064258872117264E-3</v>
      </c>
      <c r="N63">
        <v>0.19274081717685476</v>
      </c>
      <c r="O63">
        <v>0.15268455598812969</v>
      </c>
      <c r="P63">
        <v>4.0056261188725073E-2</v>
      </c>
      <c r="Q63">
        <v>8.3367363892850044E-4</v>
      </c>
      <c r="R63">
        <v>7.6593827364604294E-2</v>
      </c>
      <c r="S63">
        <v>6.0502525902272467E-2</v>
      </c>
      <c r="T63">
        <v>1.6091301462331828E-2</v>
      </c>
      <c r="U63">
        <v>1.7211636704955735E-4</v>
      </c>
      <c r="V63">
        <v>5.140974606359805E-2</v>
      </c>
      <c r="W63">
        <v>4.0572703600623553E-2</v>
      </c>
      <c r="X63">
        <v>1.0837042462974501E-2</v>
      </c>
      <c r="Y63">
        <v>8.8685103101393548E-5</v>
      </c>
      <c r="Z63">
        <v>2.0920206692238708E-2</v>
      </c>
      <c r="AA63">
        <v>1.6493990107898707E-2</v>
      </c>
      <c r="AB63">
        <v>4.426216584340001E-3</v>
      </c>
      <c r="AC63">
        <v>1.8530316095055621E-5</v>
      </c>
      <c r="AD63">
        <v>6.2843034931887587E-3</v>
      </c>
      <c r="AE63">
        <v>4.9530277455589449E-3</v>
      </c>
      <c r="AF63">
        <v>1.3312757476298133E-3</v>
      </c>
      <c r="AG63">
        <v>2.3007880195231173E-6</v>
      </c>
      <c r="AH63">
        <v>0.25898162062367192</v>
      </c>
      <c r="AI63">
        <v>0.1813546115450233</v>
      </c>
      <c r="AJ63">
        <v>7.7627009078648612E-2</v>
      </c>
      <c r="AK63">
        <v>1.0996344736236452E-2</v>
      </c>
      <c r="AL63">
        <v>0.71275552493762007</v>
      </c>
      <c r="AM63">
        <v>0.52800690981900833</v>
      </c>
      <c r="AN63">
        <v>0.18474861511861174</v>
      </c>
      <c r="AO63">
        <v>1.6506127864682973E-2</v>
      </c>
      <c r="AP63">
        <v>0.45377390431394815</v>
      </c>
      <c r="AQ63">
        <v>0.34665229827398503</v>
      </c>
      <c r="AR63">
        <v>0.10712160603996312</v>
      </c>
      <c r="AS63">
        <v>5.5097831284465215E-3</v>
      </c>
    </row>
    <row r="64" spans="1:45" x14ac:dyDescent="0.2">
      <c r="A64">
        <v>1975</v>
      </c>
      <c r="B64">
        <v>1</v>
      </c>
      <c r="C64">
        <v>0.74793248313880589</v>
      </c>
      <c r="D64">
        <v>0.25206751686119411</v>
      </c>
      <c r="E64">
        <v>2.0021351128923115E-2</v>
      </c>
      <c r="F64">
        <v>0.74058727042029204</v>
      </c>
      <c r="G64">
        <v>0.56972118174449493</v>
      </c>
      <c r="H64">
        <v>0.17086608867579711</v>
      </c>
      <c r="I64">
        <v>8.1884453692562253E-3</v>
      </c>
      <c r="J64">
        <v>0.28722630594563725</v>
      </c>
      <c r="K64">
        <v>0.22609377964497596</v>
      </c>
      <c r="L64">
        <v>6.1132526300661294E-2</v>
      </c>
      <c r="M64">
        <v>1.7191371251492615E-3</v>
      </c>
      <c r="N64">
        <v>0.19257034840870801</v>
      </c>
      <c r="O64">
        <v>0.15175777466146526</v>
      </c>
      <c r="P64">
        <v>4.0812573747242759E-2</v>
      </c>
      <c r="Q64">
        <v>9.7259957778356165E-4</v>
      </c>
      <c r="R64">
        <v>7.6792119979302242E-2</v>
      </c>
      <c r="S64">
        <v>6.0279354965556919E-2</v>
      </c>
      <c r="T64">
        <v>1.651276501374532E-2</v>
      </c>
      <c r="U64">
        <v>1.9418003169029141E-4</v>
      </c>
      <c r="V64">
        <v>5.1626777860732886E-2</v>
      </c>
      <c r="W64">
        <v>4.0458341840506992E-2</v>
      </c>
      <c r="X64">
        <v>1.1168436020225892E-2</v>
      </c>
      <c r="Y64">
        <v>9.7226058203545018E-5</v>
      </c>
      <c r="Z64">
        <v>2.1373987405603145E-2</v>
      </c>
      <c r="AA64">
        <v>1.6731398530686351E-2</v>
      </c>
      <c r="AB64">
        <v>4.642588874916794E-3</v>
      </c>
      <c r="AC64">
        <v>2.1536215629766597E-5</v>
      </c>
      <c r="AD64">
        <v>6.6441713122991075E-3</v>
      </c>
      <c r="AE64">
        <v>5.2025839015273079E-3</v>
      </c>
      <c r="AF64">
        <v>1.4415874107718001E-3</v>
      </c>
      <c r="AG64">
        <v>2.5746625580071354E-6</v>
      </c>
      <c r="AH64">
        <v>0.25941272957970796</v>
      </c>
      <c r="AI64">
        <v>0.17821130139431096</v>
      </c>
      <c r="AJ64">
        <v>8.1201428185396995E-2</v>
      </c>
      <c r="AK64">
        <v>1.183290575966689E-2</v>
      </c>
      <c r="AL64">
        <v>0.71277369405436275</v>
      </c>
      <c r="AM64">
        <v>0.52183870349382988</v>
      </c>
      <c r="AN64">
        <v>0.19093499056053281</v>
      </c>
      <c r="AO64">
        <v>1.8302214003773853E-2</v>
      </c>
      <c r="AP64">
        <v>0.45336096447465479</v>
      </c>
      <c r="AQ64">
        <v>0.34362740209951897</v>
      </c>
      <c r="AR64">
        <v>0.10973356237513582</v>
      </c>
      <c r="AS64">
        <v>6.4693082441069638E-3</v>
      </c>
    </row>
    <row r="65" spans="1:45" x14ac:dyDescent="0.2">
      <c r="A65">
        <v>1976</v>
      </c>
      <c r="B65">
        <v>1</v>
      </c>
      <c r="C65">
        <v>0.75307660297823853</v>
      </c>
      <c r="D65">
        <v>0.24692339702176147</v>
      </c>
      <c r="E65">
        <v>2.1062075644758149E-2</v>
      </c>
      <c r="F65">
        <v>0.73930376176076606</v>
      </c>
      <c r="G65">
        <v>0.57317352425487933</v>
      </c>
      <c r="H65">
        <v>0.16613023750588674</v>
      </c>
      <c r="I65">
        <v>8.8046219354750432E-3</v>
      </c>
      <c r="J65">
        <v>0.2871001254876262</v>
      </c>
      <c r="K65">
        <v>0.22749288676447482</v>
      </c>
      <c r="L65">
        <v>5.9607238723151393E-2</v>
      </c>
      <c r="M65">
        <v>1.8907991895600884E-3</v>
      </c>
      <c r="N65">
        <v>0.19249159590077625</v>
      </c>
      <c r="O65">
        <v>0.15269937959458071</v>
      </c>
      <c r="P65">
        <v>3.9792216306195526E-2</v>
      </c>
      <c r="Q65">
        <v>1.0363030817059221E-3</v>
      </c>
      <c r="R65">
        <v>7.687048962698384E-2</v>
      </c>
      <c r="S65">
        <v>6.0727780226435879E-2</v>
      </c>
      <c r="T65">
        <v>1.6142709400547961E-2</v>
      </c>
      <c r="U65">
        <v>2.0734797060990504E-4</v>
      </c>
      <c r="V65">
        <v>5.1763939351641142E-2</v>
      </c>
      <c r="W65">
        <v>4.0835824691651784E-2</v>
      </c>
      <c r="X65">
        <v>1.0928114659989361E-2</v>
      </c>
      <c r="Y65">
        <v>1.0239663550183284E-4</v>
      </c>
      <c r="Z65">
        <v>2.1495265472458058E-2</v>
      </c>
      <c r="AA65">
        <v>1.6929512437625544E-2</v>
      </c>
      <c r="AB65">
        <v>4.5657530348325141E-3</v>
      </c>
      <c r="AC65">
        <v>2.3840390782247506E-5</v>
      </c>
      <c r="AD65">
        <v>6.7089576329655287E-3</v>
      </c>
      <c r="AE65">
        <v>5.275951195156843E-3</v>
      </c>
      <c r="AF65">
        <v>1.4330064378086857E-3</v>
      </c>
      <c r="AG65">
        <v>2.7969115695051063E-6</v>
      </c>
      <c r="AH65">
        <v>0.26069623823923394</v>
      </c>
      <c r="AI65">
        <v>0.1799030787233592</v>
      </c>
      <c r="AJ65">
        <v>8.0793159515874735E-2</v>
      </c>
      <c r="AK65">
        <v>1.2257453709283106E-2</v>
      </c>
      <c r="AL65">
        <v>0.7128998745123738</v>
      </c>
      <c r="AM65">
        <v>0.52558371621376376</v>
      </c>
      <c r="AN65">
        <v>0.18731615829861009</v>
      </c>
      <c r="AO65">
        <v>1.9171276455198061E-2</v>
      </c>
      <c r="AP65">
        <v>0.45220363627313986</v>
      </c>
      <c r="AQ65">
        <v>0.34568063749040451</v>
      </c>
      <c r="AR65">
        <v>0.10652299878273534</v>
      </c>
      <c r="AS65">
        <v>6.9138227459149548E-3</v>
      </c>
    </row>
    <row r="66" spans="1:45" x14ac:dyDescent="0.2">
      <c r="A66">
        <v>1977</v>
      </c>
      <c r="B66">
        <v>1</v>
      </c>
      <c r="C66">
        <v>0.75995291555150823</v>
      </c>
      <c r="D66">
        <v>0.24004708444849177</v>
      </c>
      <c r="E66">
        <v>2.1555016171193819E-2</v>
      </c>
      <c r="F66">
        <v>0.74067452401925493</v>
      </c>
      <c r="G66">
        <v>0.57941181027026434</v>
      </c>
      <c r="H66">
        <v>0.16126271374899057</v>
      </c>
      <c r="I66">
        <v>9.0639900454849431E-3</v>
      </c>
      <c r="J66">
        <v>0.28967951713402584</v>
      </c>
      <c r="K66">
        <v>0.23118889412259452</v>
      </c>
      <c r="L66">
        <v>5.8490623011431306E-2</v>
      </c>
      <c r="M66">
        <v>2.0380276070479236E-3</v>
      </c>
      <c r="N66">
        <v>0.1949576561542159</v>
      </c>
      <c r="O66">
        <v>0.1557127864904084</v>
      </c>
      <c r="P66">
        <v>3.924486966380749E-2</v>
      </c>
      <c r="Q66">
        <v>1.1358583488426492E-3</v>
      </c>
      <c r="R66">
        <v>7.846500625457864E-2</v>
      </c>
      <c r="S66">
        <v>6.2451347465978801E-2</v>
      </c>
      <c r="T66">
        <v>1.6013658788599838E-2</v>
      </c>
      <c r="U66">
        <v>2.2019212717199182E-4</v>
      </c>
      <c r="V66">
        <v>5.3079166136881462E-2</v>
      </c>
      <c r="W66">
        <v>4.2203571631044594E-2</v>
      </c>
      <c r="X66">
        <v>1.0875594505836868E-2</v>
      </c>
      <c r="Y66">
        <v>1.0749627185291637E-4</v>
      </c>
      <c r="Z66">
        <v>2.2253233370315595E-2</v>
      </c>
      <c r="AA66">
        <v>1.7667125831367345E-2</v>
      </c>
      <c r="AB66">
        <v>4.5861075389482487E-3</v>
      </c>
      <c r="AC66">
        <v>2.4628874797555204E-5</v>
      </c>
      <c r="AD66">
        <v>7.0193082573728471E-3</v>
      </c>
      <c r="AE66">
        <v>5.5624630653936125E-3</v>
      </c>
      <c r="AF66">
        <v>1.4568451919792346E-3</v>
      </c>
      <c r="AG66">
        <v>2.8542586488884095E-6</v>
      </c>
      <c r="AH66">
        <v>0.25932547598074507</v>
      </c>
      <c r="AI66">
        <v>0.18054110528124387</v>
      </c>
      <c r="AJ66">
        <v>7.8784370699501199E-2</v>
      </c>
      <c r="AK66">
        <v>1.2491026125708876E-2</v>
      </c>
      <c r="AL66">
        <v>0.71032048286597416</v>
      </c>
      <c r="AM66">
        <v>0.52876402142891377</v>
      </c>
      <c r="AN66">
        <v>0.18155646143706045</v>
      </c>
      <c r="AO66">
        <v>1.9516988564145896E-2</v>
      </c>
      <c r="AP66">
        <v>0.45099500688522909</v>
      </c>
      <c r="AQ66">
        <v>0.34822291614766981</v>
      </c>
      <c r="AR66">
        <v>0.10277209073755926</v>
      </c>
      <c r="AS66">
        <v>7.0259624384370195E-3</v>
      </c>
    </row>
    <row r="67" spans="1:45" x14ac:dyDescent="0.2">
      <c r="A67">
        <v>1978</v>
      </c>
      <c r="B67">
        <v>1</v>
      </c>
      <c r="C67">
        <v>0.76623013364113735</v>
      </c>
      <c r="D67">
        <v>0.23376986635886263</v>
      </c>
      <c r="E67">
        <v>2.1996797616595204E-2</v>
      </c>
      <c r="F67">
        <v>0.7420241605515514</v>
      </c>
      <c r="G67">
        <v>0.58532628297846201</v>
      </c>
      <c r="H67">
        <v>0.15669787757308945</v>
      </c>
      <c r="I67">
        <v>9.2317902492724466E-3</v>
      </c>
      <c r="J67">
        <v>0.29195246591766555</v>
      </c>
      <c r="K67">
        <v>0.23475340718606896</v>
      </c>
      <c r="L67">
        <v>5.71990587315966E-2</v>
      </c>
      <c r="M67">
        <v>2.0728441258319637E-3</v>
      </c>
      <c r="N67">
        <v>0.19713198703755452</v>
      </c>
      <c r="O67">
        <v>0.15859399229330068</v>
      </c>
      <c r="P67">
        <v>3.8537994744253852E-2</v>
      </c>
      <c r="Q67">
        <v>1.1547293957071226E-3</v>
      </c>
      <c r="R67">
        <v>8.0196995040393126E-2</v>
      </c>
      <c r="S67">
        <v>6.4317408030404505E-2</v>
      </c>
      <c r="T67">
        <v>1.5879587009988622E-2</v>
      </c>
      <c r="U67">
        <v>2.2007716601600276E-4</v>
      </c>
      <c r="V67">
        <v>5.480711177555242E-2</v>
      </c>
      <c r="W67">
        <v>4.3904837915337308E-2</v>
      </c>
      <c r="X67">
        <v>1.0902273860215113E-2</v>
      </c>
      <c r="Y67">
        <v>1.0957395735314355E-4</v>
      </c>
      <c r="Z67">
        <v>2.3596182788941156E-2</v>
      </c>
      <c r="AA67">
        <v>1.8879085409686837E-2</v>
      </c>
      <c r="AB67">
        <v>4.717097379254318E-3</v>
      </c>
      <c r="AC67">
        <v>2.5013167992017594E-5</v>
      </c>
      <c r="AD67">
        <v>7.7634721182961441E-3</v>
      </c>
      <c r="AE67">
        <v>6.2011146168606153E-3</v>
      </c>
      <c r="AF67">
        <v>1.5623575014355284E-3</v>
      </c>
      <c r="AG67">
        <v>2.7801550170654586E-6</v>
      </c>
      <c r="AH67">
        <v>0.2579758394484486</v>
      </c>
      <c r="AI67">
        <v>0.18090385066267542</v>
      </c>
      <c r="AJ67">
        <v>7.7071988785773177E-2</v>
      </c>
      <c r="AK67">
        <v>1.2765007367322757E-2</v>
      </c>
      <c r="AL67">
        <v>0.70804753408233445</v>
      </c>
      <c r="AM67">
        <v>0.53147672645506838</v>
      </c>
      <c r="AN67">
        <v>0.17657080762726601</v>
      </c>
      <c r="AO67">
        <v>1.992395349076324E-2</v>
      </c>
      <c r="AP67">
        <v>0.45007169463388585</v>
      </c>
      <c r="AQ67">
        <v>0.35057287579239299</v>
      </c>
      <c r="AR67">
        <v>9.949881884149285E-2</v>
      </c>
      <c r="AS67">
        <v>7.1589461234404829E-3</v>
      </c>
    </row>
    <row r="68" spans="1:45" x14ac:dyDescent="0.2">
      <c r="A68">
        <v>1979</v>
      </c>
      <c r="B68">
        <v>1</v>
      </c>
      <c r="C68">
        <v>0.76966569432988763</v>
      </c>
      <c r="D68">
        <v>0.23033430567011237</v>
      </c>
      <c r="E68">
        <v>2.2765658795833588E-2</v>
      </c>
      <c r="F68">
        <v>0.74149203300476074</v>
      </c>
      <c r="G68">
        <v>0.58806073816958815</v>
      </c>
      <c r="H68">
        <v>0.15343129483517259</v>
      </c>
      <c r="I68">
        <v>9.6950866281986237E-3</v>
      </c>
      <c r="J68">
        <v>0.29465267062187195</v>
      </c>
      <c r="K68">
        <v>0.23800017528992612</v>
      </c>
      <c r="L68">
        <v>5.6652495331945829E-2</v>
      </c>
      <c r="M68">
        <v>2.2207384463399649E-3</v>
      </c>
      <c r="N68">
        <v>0.20069584250450134</v>
      </c>
      <c r="O68">
        <v>0.16223358565548551</v>
      </c>
      <c r="P68">
        <v>3.846225684901583E-2</v>
      </c>
      <c r="Q68">
        <v>1.1897090589627624E-3</v>
      </c>
      <c r="R68">
        <v>8.3767808973789215E-2</v>
      </c>
      <c r="S68">
        <v>6.7479482338285379E-2</v>
      </c>
      <c r="T68">
        <v>1.6288326635503836E-2</v>
      </c>
      <c r="U68">
        <v>2.3450797016266733E-4</v>
      </c>
      <c r="V68">
        <v>5.8183081448078156E-2</v>
      </c>
      <c r="W68">
        <v>4.6801728653576902E-2</v>
      </c>
      <c r="X68">
        <v>1.1381352794501254E-2</v>
      </c>
      <c r="Y68">
        <v>1.1640796583378688E-4</v>
      </c>
      <c r="Z68">
        <v>2.6326572522521019E-2</v>
      </c>
      <c r="AA68">
        <v>2.115096259204563E-2</v>
      </c>
      <c r="AB68">
        <v>5.1756099304753889E-3</v>
      </c>
      <c r="AC68">
        <v>2.6409079509903677E-5</v>
      </c>
      <c r="AD68">
        <v>9.2106945812702179E-3</v>
      </c>
      <c r="AE68">
        <v>7.3876162638430998E-3</v>
      </c>
      <c r="AF68">
        <v>1.8230783174271181E-3</v>
      </c>
      <c r="AG68">
        <v>2.6296625037502963E-6</v>
      </c>
      <c r="AH68">
        <v>0.25850796699523926</v>
      </c>
      <c r="AI68">
        <v>0.18160495616029948</v>
      </c>
      <c r="AJ68">
        <v>7.6903010834939778E-2</v>
      </c>
      <c r="AK68">
        <v>1.3070572167634964E-2</v>
      </c>
      <c r="AL68">
        <v>0.70534732937812805</v>
      </c>
      <c r="AM68">
        <v>0.53166551903996151</v>
      </c>
      <c r="AN68">
        <v>0.17368181033816654</v>
      </c>
      <c r="AO68">
        <v>2.0544920349493623E-2</v>
      </c>
      <c r="AP68">
        <v>0.44683936238288879</v>
      </c>
      <c r="AQ68">
        <v>0.35006056287966203</v>
      </c>
      <c r="AR68">
        <v>9.6778799503226765E-2</v>
      </c>
      <c r="AS68">
        <v>7.4743481818586588E-3</v>
      </c>
    </row>
    <row r="69" spans="1:45" x14ac:dyDescent="0.2">
      <c r="A69">
        <v>1980</v>
      </c>
      <c r="B69">
        <v>1</v>
      </c>
      <c r="C69">
        <v>0.75755026238039136</v>
      </c>
      <c r="D69">
        <v>0.24244973761960864</v>
      </c>
      <c r="E69">
        <v>2.4830298498272896E-2</v>
      </c>
      <c r="F69">
        <v>0.74128007888793945</v>
      </c>
      <c r="G69">
        <v>0.5803221040405333</v>
      </c>
      <c r="H69">
        <v>0.16095797484740615</v>
      </c>
      <c r="I69">
        <v>1.0998439975082874E-2</v>
      </c>
      <c r="J69">
        <v>0.28879928588867188</v>
      </c>
      <c r="K69">
        <v>0.23085332174377982</v>
      </c>
      <c r="L69">
        <v>5.7945964144892059E-2</v>
      </c>
      <c r="M69">
        <v>2.5331585202366114E-3</v>
      </c>
      <c r="N69">
        <v>0.19413921236991882</v>
      </c>
      <c r="O69">
        <v>0.15541246963766753</v>
      </c>
      <c r="P69">
        <v>3.8726742732251296E-2</v>
      </c>
      <c r="Q69">
        <v>1.3414230197668076E-3</v>
      </c>
      <c r="R69">
        <v>7.9235084354877472E-2</v>
      </c>
      <c r="S69">
        <v>6.3234565878701687E-2</v>
      </c>
      <c r="T69">
        <v>1.6000518476175785E-2</v>
      </c>
      <c r="U69">
        <v>2.6649163919501007E-4</v>
      </c>
      <c r="V69">
        <v>5.4610881954431534E-2</v>
      </c>
      <c r="W69">
        <v>4.3516563713183132E-2</v>
      </c>
      <c r="X69">
        <v>1.1094318241248402E-2</v>
      </c>
      <c r="Y69">
        <v>1.2588324898388237E-4</v>
      </c>
      <c r="Z69">
        <v>2.409784123301506E-2</v>
      </c>
      <c r="AA69">
        <v>1.9166910524546665E-2</v>
      </c>
      <c r="AB69">
        <v>4.9309307084683951E-3</v>
      </c>
      <c r="AC69">
        <v>2.6153891667490825E-5</v>
      </c>
      <c r="AD69">
        <v>8.0688847228884697E-3</v>
      </c>
      <c r="AE69">
        <v>6.4060605840925433E-3</v>
      </c>
      <c r="AF69">
        <v>1.6628241387959264E-3</v>
      </c>
      <c r="AG69">
        <v>2.8656925223913277E-6</v>
      </c>
      <c r="AH69">
        <v>0.25871992111206055</v>
      </c>
      <c r="AI69">
        <v>0.17722815833985806</v>
      </c>
      <c r="AJ69">
        <v>8.1491762772202492E-2</v>
      </c>
      <c r="AK69">
        <v>1.3831858523190022E-2</v>
      </c>
      <c r="AL69">
        <v>0.71120071411132812</v>
      </c>
      <c r="AM69">
        <v>0.52669694063661154</v>
      </c>
      <c r="AN69">
        <v>0.18450377347471658</v>
      </c>
      <c r="AO69">
        <v>2.2297139978036284E-2</v>
      </c>
      <c r="AP69">
        <v>0.45248079299926758</v>
      </c>
      <c r="AQ69">
        <v>0.34946878229675349</v>
      </c>
      <c r="AR69">
        <v>0.10301201070251409</v>
      </c>
      <c r="AS69">
        <v>8.4652814548462629E-3</v>
      </c>
    </row>
    <row r="70" spans="1:45" x14ac:dyDescent="0.2">
      <c r="A70">
        <v>1981</v>
      </c>
      <c r="B70">
        <v>1</v>
      </c>
      <c r="C70">
        <v>0.75833447463810444</v>
      </c>
      <c r="D70">
        <v>0.24166552536189556</v>
      </c>
      <c r="E70">
        <v>2.6244288310408592E-2</v>
      </c>
      <c r="F70">
        <v>0.74735033512115479</v>
      </c>
      <c r="G70">
        <v>0.5856478507630527</v>
      </c>
      <c r="H70">
        <v>0.16170248435810208</v>
      </c>
      <c r="I70">
        <v>1.2180496007204056E-2</v>
      </c>
      <c r="J70">
        <v>0.29861068725585938</v>
      </c>
      <c r="K70">
        <v>0.23888628987333504</v>
      </c>
      <c r="L70">
        <v>5.972439738252433E-2</v>
      </c>
      <c r="M70">
        <v>2.8448598459362984E-3</v>
      </c>
      <c r="N70">
        <v>0.2030474841594696</v>
      </c>
      <c r="O70">
        <v>0.16273062243999448</v>
      </c>
      <c r="P70">
        <v>4.0316861719475128E-2</v>
      </c>
      <c r="Q70">
        <v>1.5126198995858431E-3</v>
      </c>
      <c r="R70">
        <v>8.5166648030281067E-2</v>
      </c>
      <c r="S70">
        <v>6.8058022986406286E-2</v>
      </c>
      <c r="T70">
        <v>1.7108625043874781E-2</v>
      </c>
      <c r="U70">
        <v>2.8138831839896739E-4</v>
      </c>
      <c r="V70">
        <v>5.9628807008266449E-2</v>
      </c>
      <c r="W70">
        <v>4.7582827812675532E-2</v>
      </c>
      <c r="X70">
        <v>1.2045979195590917E-2</v>
      </c>
      <c r="Y70">
        <v>1.3207533629611135E-4</v>
      </c>
      <c r="Z70">
        <v>2.7177393436431885E-2</v>
      </c>
      <c r="AA70">
        <v>2.1649214486416213E-2</v>
      </c>
      <c r="AB70">
        <v>5.5281789500156719E-3</v>
      </c>
      <c r="AC70">
        <v>2.7446061722002923E-5</v>
      </c>
      <c r="AD70">
        <v>9.3041630461812019E-3</v>
      </c>
      <c r="AE70">
        <v>7.3856854570668595E-3</v>
      </c>
      <c r="AF70">
        <v>1.9184775891143424E-3</v>
      </c>
      <c r="AG70">
        <v>3.0037238047952997E-6</v>
      </c>
      <c r="AH70">
        <v>0.25264966487884521</v>
      </c>
      <c r="AI70">
        <v>0.17268662387505174</v>
      </c>
      <c r="AJ70">
        <v>7.9963041003793478E-2</v>
      </c>
      <c r="AK70">
        <v>1.4063792303204536E-2</v>
      </c>
      <c r="AL70">
        <v>0.70138931274414062</v>
      </c>
      <c r="AM70">
        <v>0.51944818476476939</v>
      </c>
      <c r="AN70">
        <v>0.18194112797937123</v>
      </c>
      <c r="AO70">
        <v>2.3399428464472294E-2</v>
      </c>
      <c r="AP70">
        <v>0.44873964786529541</v>
      </c>
      <c r="AQ70">
        <v>0.34676156088971766</v>
      </c>
      <c r="AR70">
        <v>0.10197808697557775</v>
      </c>
      <c r="AS70">
        <v>9.3356361612677574E-3</v>
      </c>
    </row>
    <row r="71" spans="1:45" x14ac:dyDescent="0.2">
      <c r="A71">
        <v>1982</v>
      </c>
      <c r="B71">
        <v>1</v>
      </c>
      <c r="C71">
        <v>0.74826468899846077</v>
      </c>
      <c r="D71">
        <v>0.25173531100153923</v>
      </c>
      <c r="E71">
        <v>2.8606759384274483E-2</v>
      </c>
      <c r="F71">
        <v>0.75633710622787476</v>
      </c>
      <c r="G71">
        <v>0.58543502306565642</v>
      </c>
      <c r="H71">
        <v>0.17090208316221833</v>
      </c>
      <c r="I71">
        <v>1.3655147515237331E-2</v>
      </c>
      <c r="J71">
        <v>0.3040848970413208</v>
      </c>
      <c r="K71">
        <v>0.24021273224207107</v>
      </c>
      <c r="L71">
        <v>6.3872164799249731E-2</v>
      </c>
      <c r="M71">
        <v>3.3133309334516525E-3</v>
      </c>
      <c r="N71">
        <v>0.20730076730251312</v>
      </c>
      <c r="O71">
        <v>0.16410504354644218</v>
      </c>
      <c r="P71">
        <v>4.3195723756070947E-2</v>
      </c>
      <c r="Q71">
        <v>1.7465208657085896E-3</v>
      </c>
      <c r="R71">
        <v>8.8488198816776276E-2</v>
      </c>
      <c r="S71">
        <v>6.9845109960624541E-2</v>
      </c>
      <c r="T71">
        <v>1.8643088856151735E-2</v>
      </c>
      <c r="U71">
        <v>3.3520394936203957E-4</v>
      </c>
      <c r="V71">
        <v>6.2896363437175751E-2</v>
      </c>
      <c r="W71">
        <v>4.9555571782434527E-2</v>
      </c>
      <c r="X71">
        <v>1.3340791654741224E-2</v>
      </c>
      <c r="Y71">
        <v>1.6480832709930837E-4</v>
      </c>
      <c r="Z71">
        <v>3.0619300901889801E-2</v>
      </c>
      <c r="AA71">
        <v>2.4058136585153989E-2</v>
      </c>
      <c r="AB71">
        <v>6.5611643167358125E-3</v>
      </c>
      <c r="AC71">
        <v>2.9311851903912611E-5</v>
      </c>
      <c r="AD71">
        <v>1.2054822407662868E-2</v>
      </c>
      <c r="AE71">
        <v>9.4697016462443884E-3</v>
      </c>
      <c r="AF71">
        <v>2.5851207614184801E-3</v>
      </c>
      <c r="AG71">
        <v>2.7429578040027991E-6</v>
      </c>
      <c r="AH71">
        <v>0.24366289377212524</v>
      </c>
      <c r="AI71">
        <v>0.16282966593280435</v>
      </c>
      <c r="AJ71">
        <v>8.0833227839320898E-2</v>
      </c>
      <c r="AK71">
        <v>1.4951611869037151E-2</v>
      </c>
      <c r="AL71">
        <v>0.6959151029586792</v>
      </c>
      <c r="AM71">
        <v>0.5080519567563897</v>
      </c>
      <c r="AN71">
        <v>0.1878631462022895</v>
      </c>
      <c r="AO71">
        <v>2.529342845082283E-2</v>
      </c>
      <c r="AP71">
        <v>0.45225220918655396</v>
      </c>
      <c r="AQ71">
        <v>0.34522229082358535</v>
      </c>
      <c r="AR71">
        <v>0.1070299183629686</v>
      </c>
      <c r="AS71">
        <v>1.0341816581785679E-2</v>
      </c>
    </row>
    <row r="72" spans="1:45" x14ac:dyDescent="0.2">
      <c r="A72">
        <v>1983</v>
      </c>
      <c r="B72">
        <v>1</v>
      </c>
      <c r="C72">
        <v>0.74789944011718035</v>
      </c>
      <c r="D72">
        <v>0.25210055988281965</v>
      </c>
      <c r="E72">
        <v>3.0039599165320396E-2</v>
      </c>
      <c r="F72">
        <v>0.76573121547698975</v>
      </c>
      <c r="G72">
        <v>0.59382806636858732</v>
      </c>
      <c r="H72">
        <v>0.17190314910840243</v>
      </c>
      <c r="I72">
        <v>1.4398543164134026E-2</v>
      </c>
      <c r="J72">
        <v>0.31212183833122253</v>
      </c>
      <c r="K72">
        <v>0.24696433714416344</v>
      </c>
      <c r="L72">
        <v>6.5157501187059097E-2</v>
      </c>
      <c r="M72">
        <v>3.4944107756018639E-3</v>
      </c>
      <c r="N72">
        <v>0.21315516531467438</v>
      </c>
      <c r="O72">
        <v>0.16893971828903886</v>
      </c>
      <c r="P72">
        <v>4.4215447025635513E-2</v>
      </c>
      <c r="Q72">
        <v>1.9008634844794869E-3</v>
      </c>
      <c r="R72">
        <v>9.2654943466186523E-2</v>
      </c>
      <c r="S72">
        <v>7.3263315453459654E-2</v>
      </c>
      <c r="T72">
        <v>1.9391628012726869E-2</v>
      </c>
      <c r="U72">
        <v>3.4824368776753545E-4</v>
      </c>
      <c r="V72">
        <v>6.6473215818405151E-2</v>
      </c>
      <c r="W72">
        <v>5.2516417563310824E-2</v>
      </c>
      <c r="X72">
        <v>1.3956798255094327E-2</v>
      </c>
      <c r="Y72">
        <v>1.6958982450887561E-4</v>
      </c>
      <c r="Z72">
        <v>3.2593924552202225E-2</v>
      </c>
      <c r="AA72">
        <v>2.5632217296589488E-2</v>
      </c>
      <c r="AB72">
        <v>6.9617072556127368E-3</v>
      </c>
      <c r="AC72">
        <v>3.3720007195370272E-5</v>
      </c>
      <c r="AD72">
        <v>1.3515936210751534E-2</v>
      </c>
      <c r="AE72">
        <v>1.0543655858834988E-2</v>
      </c>
      <c r="AF72">
        <v>2.9722803519165453E-3</v>
      </c>
      <c r="AG72">
        <v>3.494057409625384E-6</v>
      </c>
      <c r="AH72">
        <v>0.23426878452301025</v>
      </c>
      <c r="AI72">
        <v>0.15407137374859303</v>
      </c>
      <c r="AJ72">
        <v>8.0197410774417222E-2</v>
      </c>
      <c r="AK72">
        <v>1.5641056001186371E-2</v>
      </c>
      <c r="AL72">
        <v>0.68787816166877747</v>
      </c>
      <c r="AM72">
        <v>0.50093510297301691</v>
      </c>
      <c r="AN72">
        <v>0.18694305869576056</v>
      </c>
      <c r="AO72">
        <v>2.6545188389718533E-2</v>
      </c>
      <c r="AP72">
        <v>0.45360937714576721</v>
      </c>
      <c r="AQ72">
        <v>0.34686372922442388</v>
      </c>
      <c r="AR72">
        <v>0.10674564792134333</v>
      </c>
      <c r="AS72">
        <v>1.0904132388532162E-2</v>
      </c>
    </row>
    <row r="73" spans="1:45" x14ac:dyDescent="0.2">
      <c r="A73">
        <v>1984</v>
      </c>
      <c r="B73">
        <v>1</v>
      </c>
      <c r="C73">
        <v>0.76111848698928952</v>
      </c>
      <c r="D73">
        <v>0.23888151301071048</v>
      </c>
      <c r="E73">
        <v>2.9505638405680656E-2</v>
      </c>
      <c r="F73">
        <v>0.77355217933654785</v>
      </c>
      <c r="G73">
        <v>0.60902838746551424</v>
      </c>
      <c r="H73">
        <v>0.16452379187103361</v>
      </c>
      <c r="I73">
        <v>1.4522482641041279E-2</v>
      </c>
      <c r="J73">
        <v>0.32788416743278503</v>
      </c>
      <c r="K73">
        <v>0.26355055106978398</v>
      </c>
      <c r="L73">
        <v>6.4333616363001056E-2</v>
      </c>
      <c r="M73">
        <v>3.7553936708718538E-3</v>
      </c>
      <c r="N73">
        <v>0.22680070996284485</v>
      </c>
      <c r="O73">
        <v>0.18273881685854576</v>
      </c>
      <c r="P73">
        <v>4.4061893104299088E-2</v>
      </c>
      <c r="Q73">
        <v>2.0363987423479557E-3</v>
      </c>
      <c r="R73">
        <v>9.9889330565929413E-2</v>
      </c>
      <c r="S73">
        <v>8.0298451955286509E-2</v>
      </c>
      <c r="T73">
        <v>1.9590878610642903E-2</v>
      </c>
      <c r="U73">
        <v>3.3452734351158142E-4</v>
      </c>
      <c r="V73">
        <v>7.2144992649555206E-2</v>
      </c>
      <c r="W73">
        <v>5.7945326312278667E-2</v>
      </c>
      <c r="X73">
        <v>1.419966633727654E-2</v>
      </c>
      <c r="Y73">
        <v>1.4727094094268978E-4</v>
      </c>
      <c r="Z73">
        <v>3.5868383944034576E-2</v>
      </c>
      <c r="AA73">
        <v>2.8739382108554423E-2</v>
      </c>
      <c r="AB73">
        <v>7.1290018354801532E-3</v>
      </c>
      <c r="AC73">
        <v>2.6119891117559746E-5</v>
      </c>
      <c r="AD73">
        <v>1.4458504505455494E-2</v>
      </c>
      <c r="AE73">
        <v>1.1451963725352066E-2</v>
      </c>
      <c r="AF73">
        <v>3.0065407801034283E-3</v>
      </c>
      <c r="AG73">
        <v>2.5564452243997948E-6</v>
      </c>
      <c r="AH73">
        <v>0.22644782066345215</v>
      </c>
      <c r="AI73">
        <v>0.15209009952377528</v>
      </c>
      <c r="AJ73">
        <v>7.4357721139676869E-2</v>
      </c>
      <c r="AK73">
        <v>1.4983155764639378E-2</v>
      </c>
      <c r="AL73">
        <v>0.67211583256721497</v>
      </c>
      <c r="AM73">
        <v>0.49756793591950554</v>
      </c>
      <c r="AN73">
        <v>0.17454789664770942</v>
      </c>
      <c r="AO73">
        <v>2.5750244734808803E-2</v>
      </c>
      <c r="AP73">
        <v>0.44566801190376282</v>
      </c>
      <c r="AQ73">
        <v>0.34547783639573026</v>
      </c>
      <c r="AR73">
        <v>0.10019017550803255</v>
      </c>
      <c r="AS73">
        <v>1.0767088970169425E-2</v>
      </c>
    </row>
    <row r="74" spans="1:45" x14ac:dyDescent="0.2">
      <c r="A74">
        <v>1985</v>
      </c>
      <c r="B74">
        <v>1</v>
      </c>
      <c r="C74">
        <v>0.75799643388018012</v>
      </c>
      <c r="D74">
        <v>0.24200356611981988</v>
      </c>
      <c r="E74">
        <v>2.9807794839143753E-2</v>
      </c>
      <c r="F74">
        <v>0.77519214153289795</v>
      </c>
      <c r="G74">
        <v>0.60777198791038245</v>
      </c>
      <c r="H74">
        <v>0.1674201536225155</v>
      </c>
      <c r="I74">
        <v>1.4768962748348713E-2</v>
      </c>
      <c r="J74">
        <v>0.32805633544921875</v>
      </c>
      <c r="K74">
        <v>0.26253787694440689</v>
      </c>
      <c r="L74">
        <v>6.5518458504811861E-2</v>
      </c>
      <c r="M74">
        <v>3.8563853595405817E-3</v>
      </c>
      <c r="N74">
        <v>0.22707074880599976</v>
      </c>
      <c r="O74">
        <v>0.18208906159270555</v>
      </c>
      <c r="P74">
        <v>4.4981687213294208E-2</v>
      </c>
      <c r="Q74">
        <v>2.0504414569586515E-3</v>
      </c>
      <c r="R74">
        <v>0.10120859742164612</v>
      </c>
      <c r="S74">
        <v>8.0874491781514735E-2</v>
      </c>
      <c r="T74">
        <v>2.0334105640131384E-2</v>
      </c>
      <c r="U74">
        <v>3.5169700277037919E-4</v>
      </c>
      <c r="V74">
        <v>7.3497481644153595E-2</v>
      </c>
      <c r="W74">
        <v>5.8661790434655359E-2</v>
      </c>
      <c r="X74">
        <v>1.4835691209498236E-2</v>
      </c>
      <c r="Y74">
        <v>1.5159969916567206E-4</v>
      </c>
      <c r="Z74">
        <v>3.6675609648227692E-2</v>
      </c>
      <c r="AA74">
        <v>2.916010729892804E-2</v>
      </c>
      <c r="AB74">
        <v>7.515502349299652E-3</v>
      </c>
      <c r="AC74">
        <v>2.9529099265346304E-5</v>
      </c>
      <c r="AD74">
        <v>1.5234576538205147E-2</v>
      </c>
      <c r="AE74">
        <v>1.2016463196630411E-2</v>
      </c>
      <c r="AF74">
        <v>3.2181133415747354E-3</v>
      </c>
      <c r="AG74">
        <v>4.6827012738503981E-6</v>
      </c>
      <c r="AH74">
        <v>0.22480785846710205</v>
      </c>
      <c r="AI74">
        <v>0.15022444596979767</v>
      </c>
      <c r="AJ74">
        <v>7.458341249730438E-2</v>
      </c>
      <c r="AK74">
        <v>1.503883209079504E-2</v>
      </c>
      <c r="AL74">
        <v>0.67194366455078125</v>
      </c>
      <c r="AM74">
        <v>0.49545855693577323</v>
      </c>
      <c r="AN74">
        <v>0.17648510761500802</v>
      </c>
      <c r="AO74">
        <v>2.5951409479603171E-2</v>
      </c>
      <c r="AP74">
        <v>0.4471358060836792</v>
      </c>
      <c r="AQ74">
        <v>0.34523411096597556</v>
      </c>
      <c r="AR74">
        <v>0.10190169511770364</v>
      </c>
      <c r="AS74">
        <v>1.0912577388808131E-2</v>
      </c>
    </row>
    <row r="75" spans="1:45" x14ac:dyDescent="0.2">
      <c r="A75">
        <v>1986</v>
      </c>
      <c r="B75">
        <v>1</v>
      </c>
      <c r="C75">
        <v>0.75208384357392788</v>
      </c>
      <c r="D75">
        <v>0.24791615642607212</v>
      </c>
      <c r="E75">
        <v>3.1037904322147369E-2</v>
      </c>
      <c r="F75">
        <v>0.77727925777435303</v>
      </c>
      <c r="G75">
        <v>0.60536375117953867</v>
      </c>
      <c r="H75">
        <v>0.17191550659481436</v>
      </c>
      <c r="I75">
        <v>1.535192783921957E-2</v>
      </c>
      <c r="J75">
        <v>0.32256132364273071</v>
      </c>
      <c r="K75">
        <v>0.25660472812160151</v>
      </c>
      <c r="L75">
        <v>6.5956595521129202E-2</v>
      </c>
      <c r="M75">
        <v>3.7631790619343519E-3</v>
      </c>
      <c r="N75">
        <v>0.22095948457717896</v>
      </c>
      <c r="O75">
        <v>0.17615943329110451</v>
      </c>
      <c r="P75">
        <v>4.4800051286074449E-2</v>
      </c>
      <c r="Q75">
        <v>1.9490118138492107E-3</v>
      </c>
      <c r="R75">
        <v>9.6030391752719879E-2</v>
      </c>
      <c r="S75">
        <v>7.6378690823730722E-2</v>
      </c>
      <c r="T75">
        <v>1.9651700928989158E-2</v>
      </c>
      <c r="U75">
        <v>3.3424235880374908E-4</v>
      </c>
      <c r="V75">
        <v>6.8230994045734406E-2</v>
      </c>
      <c r="W75">
        <v>5.4175604813394784E-2</v>
      </c>
      <c r="X75">
        <v>1.4055389232339621E-2</v>
      </c>
      <c r="Y75">
        <v>1.5599709877278656E-4</v>
      </c>
      <c r="Z75">
        <v>3.2493695616722107E-2</v>
      </c>
      <c r="AA75">
        <v>2.5706028708427198E-2</v>
      </c>
      <c r="AB75">
        <v>6.7876669082949093E-3</v>
      </c>
      <c r="AC75">
        <v>2.792234045045916E-5</v>
      </c>
      <c r="AD75">
        <v>1.2642672285437584E-2</v>
      </c>
      <c r="AE75">
        <v>9.9263804950036061E-3</v>
      </c>
      <c r="AF75">
        <v>2.7162917904339778E-3</v>
      </c>
      <c r="AG75">
        <v>2.3906566184450639E-6</v>
      </c>
      <c r="AH75">
        <v>0.22272074222564697</v>
      </c>
      <c r="AI75">
        <v>0.14672009239438921</v>
      </c>
      <c r="AJ75">
        <v>7.6000649831257761E-2</v>
      </c>
      <c r="AK75">
        <v>1.5685976482927799E-2</v>
      </c>
      <c r="AL75">
        <v>0.67743867635726929</v>
      </c>
      <c r="AM75">
        <v>0.49547911545232637</v>
      </c>
      <c r="AN75">
        <v>0.18195956090494292</v>
      </c>
      <c r="AO75">
        <v>2.7274725260213017E-2</v>
      </c>
      <c r="AP75">
        <v>0.45471793413162231</v>
      </c>
      <c r="AQ75">
        <v>0.34875902305793716</v>
      </c>
      <c r="AR75">
        <v>0.10595891107368516</v>
      </c>
      <c r="AS75">
        <v>1.1588748777285218E-2</v>
      </c>
    </row>
    <row r="76" spans="1:45" x14ac:dyDescent="0.2">
      <c r="A76">
        <v>1987</v>
      </c>
      <c r="B76">
        <v>1</v>
      </c>
      <c r="C76">
        <v>0.75551396608352661</v>
      </c>
      <c r="D76">
        <v>0.24448603391647339</v>
      </c>
      <c r="E76">
        <v>3.1577620655298233E-2</v>
      </c>
      <c r="F76">
        <v>0.77641582489013672</v>
      </c>
      <c r="G76">
        <v>0.60785918694455177</v>
      </c>
      <c r="H76">
        <v>0.16855663794558495</v>
      </c>
      <c r="I76">
        <v>1.4653533697128296E-2</v>
      </c>
      <c r="J76">
        <v>0.32667061686515808</v>
      </c>
      <c r="K76">
        <v>0.26104128613951616</v>
      </c>
      <c r="L76">
        <v>6.5629330725641921E-2</v>
      </c>
      <c r="M76">
        <v>3.3271547872573137E-3</v>
      </c>
      <c r="N76">
        <v>0.22843632102012634</v>
      </c>
      <c r="O76">
        <v>0.18287473927193787</v>
      </c>
      <c r="P76">
        <v>4.5561581748188473E-2</v>
      </c>
      <c r="Q76">
        <v>1.7262233886867762E-3</v>
      </c>
      <c r="R76">
        <v>0.10554307699203491</v>
      </c>
      <c r="S76">
        <v>8.4347366699148552E-2</v>
      </c>
      <c r="T76">
        <v>2.1195710292886361E-2</v>
      </c>
      <c r="U76">
        <v>2.8949143597856164E-4</v>
      </c>
      <c r="V76">
        <v>7.7027544379234314E-2</v>
      </c>
      <c r="W76">
        <v>6.1490428072943359E-2</v>
      </c>
      <c r="X76">
        <v>1.5537116306290955E-2</v>
      </c>
      <c r="Y76">
        <v>1.2725424312520772E-4</v>
      </c>
      <c r="Z76">
        <v>3.8688056170940399E-2</v>
      </c>
      <c r="AA76">
        <v>3.0789444319282211E-2</v>
      </c>
      <c r="AB76">
        <v>7.8986118516581882E-3</v>
      </c>
      <c r="AC76">
        <v>2.5043360437848605E-5</v>
      </c>
      <c r="AD76">
        <v>1.6101518645882607E-2</v>
      </c>
      <c r="AE76">
        <v>1.267087887804913E-2</v>
      </c>
      <c r="AF76">
        <v>3.4306397678334766E-3</v>
      </c>
      <c r="AG76">
        <v>2.7732990020012949E-6</v>
      </c>
      <c r="AH76">
        <v>0.22358417510986328</v>
      </c>
      <c r="AI76">
        <v>0.14765477913897485</v>
      </c>
      <c r="AJ76">
        <v>7.5929395970888436E-2</v>
      </c>
      <c r="AK76">
        <v>1.6924086958169937E-2</v>
      </c>
      <c r="AL76">
        <v>0.67332938313484192</v>
      </c>
      <c r="AM76">
        <v>0.49447267994401045</v>
      </c>
      <c r="AN76">
        <v>0.17885670319083147</v>
      </c>
      <c r="AO76">
        <v>2.8250465868040919E-2</v>
      </c>
      <c r="AP76">
        <v>0.44974520802497864</v>
      </c>
      <c r="AQ76">
        <v>0.34681790080503561</v>
      </c>
      <c r="AR76">
        <v>0.10292730721994303</v>
      </c>
      <c r="AS76">
        <v>1.1326378909870982E-2</v>
      </c>
    </row>
    <row r="77" spans="1:45" x14ac:dyDescent="0.2">
      <c r="A77">
        <v>1988</v>
      </c>
      <c r="B77">
        <v>1</v>
      </c>
      <c r="C77">
        <v>0.76237307745032012</v>
      </c>
      <c r="D77">
        <v>0.23762692254967988</v>
      </c>
      <c r="E77">
        <v>3.1155696138739586E-2</v>
      </c>
      <c r="F77">
        <v>0.78283828496932983</v>
      </c>
      <c r="G77">
        <v>0.61860315653029829</v>
      </c>
      <c r="H77">
        <v>0.16423512843903154</v>
      </c>
      <c r="I77">
        <v>1.4146196655929089E-2</v>
      </c>
      <c r="J77">
        <v>0.34431648254394531</v>
      </c>
      <c r="K77">
        <v>0.2776750874472782</v>
      </c>
      <c r="L77">
        <v>6.6641395096667111E-2</v>
      </c>
      <c r="M77">
        <v>3.0228439718484879E-3</v>
      </c>
      <c r="N77">
        <v>0.24707852303981781</v>
      </c>
      <c r="O77">
        <v>0.19951542731723748</v>
      </c>
      <c r="P77">
        <v>4.7563095722580329E-2</v>
      </c>
      <c r="Q77">
        <v>1.5199864283204079E-3</v>
      </c>
      <c r="R77">
        <v>0.12229873985052109</v>
      </c>
      <c r="S77">
        <v>9.8676058178170933E-2</v>
      </c>
      <c r="T77">
        <v>2.3622681672350154E-2</v>
      </c>
      <c r="U77">
        <v>2.6371469721198082E-4</v>
      </c>
      <c r="V77">
        <v>9.2240378260612488E-2</v>
      </c>
      <c r="W77">
        <v>7.4392056049191524E-2</v>
      </c>
      <c r="X77">
        <v>1.7848322211420964E-2</v>
      </c>
      <c r="Y77">
        <v>1.0832124826265499E-4</v>
      </c>
      <c r="Z77">
        <v>4.8518359661102295E-2</v>
      </c>
      <c r="AA77">
        <v>3.909775904614321E-2</v>
      </c>
      <c r="AB77">
        <v>9.4206006149590849E-3</v>
      </c>
      <c r="AC77">
        <v>2.006884642469231E-5</v>
      </c>
      <c r="AD77">
        <v>1.9545383751392365E-2</v>
      </c>
      <c r="AE77">
        <v>1.565734910065153E-2</v>
      </c>
      <c r="AF77">
        <v>3.8880346507408348E-3</v>
      </c>
      <c r="AG77">
        <v>2.2288686523097567E-6</v>
      </c>
      <c r="AH77">
        <v>0.21716171503067017</v>
      </c>
      <c r="AI77">
        <v>0.14376992092002183</v>
      </c>
      <c r="AJ77">
        <v>7.3391794110648334E-2</v>
      </c>
      <c r="AK77">
        <v>1.7009499482810497E-2</v>
      </c>
      <c r="AL77">
        <v>0.65568351745605469</v>
      </c>
      <c r="AM77">
        <v>0.48469799000304192</v>
      </c>
      <c r="AN77">
        <v>0.17098552745301276</v>
      </c>
      <c r="AO77">
        <v>2.8132852166891098E-2</v>
      </c>
      <c r="AP77">
        <v>0.43852180242538452</v>
      </c>
      <c r="AQ77">
        <v>0.34092806908302009</v>
      </c>
      <c r="AR77">
        <v>9.759373334236443E-2</v>
      </c>
      <c r="AS77">
        <v>1.1123352684080601E-2</v>
      </c>
    </row>
    <row r="78" spans="1:45" x14ac:dyDescent="0.2">
      <c r="A78">
        <v>1989</v>
      </c>
      <c r="B78">
        <v>1</v>
      </c>
      <c r="C78">
        <v>0.75771674350835383</v>
      </c>
      <c r="D78">
        <v>0.24228325649164617</v>
      </c>
      <c r="E78">
        <v>3.3405173569917679E-2</v>
      </c>
      <c r="F78">
        <v>0.77937585115432739</v>
      </c>
      <c r="G78">
        <v>0.613299839082174</v>
      </c>
      <c r="H78">
        <v>0.16607601207215339</v>
      </c>
      <c r="I78">
        <v>1.5297960489988327E-2</v>
      </c>
      <c r="J78">
        <v>0.33838343620300293</v>
      </c>
      <c r="K78">
        <v>0.27198546008003177</v>
      </c>
      <c r="L78">
        <v>6.6397976122971158E-2</v>
      </c>
      <c r="M78">
        <v>3.2521416433155537E-3</v>
      </c>
      <c r="N78">
        <v>0.24110282957553864</v>
      </c>
      <c r="O78">
        <v>0.19413110023378977</v>
      </c>
      <c r="P78">
        <v>4.6971729341748869E-2</v>
      </c>
      <c r="Q78">
        <v>1.631532097235322E-3</v>
      </c>
      <c r="R78">
        <v>0.11772748082876205</v>
      </c>
      <c r="S78">
        <v>9.4745727296640325E-2</v>
      </c>
      <c r="T78">
        <v>2.2981753532121729E-2</v>
      </c>
      <c r="U78">
        <v>3.082751645706594E-4</v>
      </c>
      <c r="V78">
        <v>8.7811946868896484E-2</v>
      </c>
      <c r="W78">
        <v>7.0633524431059413E-2</v>
      </c>
      <c r="X78">
        <v>1.7178422437837071E-2</v>
      </c>
      <c r="Y78">
        <v>1.2379859981592745E-4</v>
      </c>
      <c r="Z78">
        <v>4.5086503028869629E-2</v>
      </c>
      <c r="AA78">
        <v>3.6219256528255528E-2</v>
      </c>
      <c r="AB78">
        <v>8.867246500614101E-3</v>
      </c>
      <c r="AC78">
        <v>2.3789240003679879E-5</v>
      </c>
      <c r="AD78">
        <v>1.7993656918406487E-2</v>
      </c>
      <c r="AE78">
        <v>1.4302811319140574E-2</v>
      </c>
      <c r="AF78">
        <v>3.6908455992659128E-3</v>
      </c>
      <c r="AG78">
        <v>2.6922166398435365E-6</v>
      </c>
      <c r="AH78">
        <v>0.22062414884567261</v>
      </c>
      <c r="AI78">
        <v>0.14441690442617983</v>
      </c>
      <c r="AJ78">
        <v>7.6207244419492781E-2</v>
      </c>
      <c r="AK78">
        <v>1.8107213079929352E-2</v>
      </c>
      <c r="AL78">
        <v>0.66161656379699707</v>
      </c>
      <c r="AM78">
        <v>0.48573128342832206</v>
      </c>
      <c r="AN78">
        <v>0.17588528036867501</v>
      </c>
      <c r="AO78">
        <v>3.0153031926602125E-2</v>
      </c>
      <c r="AP78">
        <v>0.44099241495132446</v>
      </c>
      <c r="AQ78">
        <v>0.34131437900214223</v>
      </c>
      <c r="AR78">
        <v>9.9678035949182231E-2</v>
      </c>
      <c r="AS78">
        <v>1.2045818846672773E-2</v>
      </c>
    </row>
    <row r="79" spans="1:45" x14ac:dyDescent="0.2">
      <c r="A79">
        <v>1990</v>
      </c>
      <c r="B79">
        <v>1</v>
      </c>
      <c r="C79">
        <v>0.75001665879972279</v>
      </c>
      <c r="D79">
        <v>0.24998334120027721</v>
      </c>
      <c r="E79">
        <v>3.6057155579328537E-2</v>
      </c>
      <c r="F79">
        <v>0.77925604581832886</v>
      </c>
      <c r="G79">
        <v>0.60783008707221597</v>
      </c>
      <c r="H79">
        <v>0.17142595874611288</v>
      </c>
      <c r="I79">
        <v>1.6848297789692879E-2</v>
      </c>
      <c r="J79">
        <v>0.33748435974121094</v>
      </c>
      <c r="K79">
        <v>0.26972766080143629</v>
      </c>
      <c r="L79">
        <v>6.7756698939774651E-2</v>
      </c>
      <c r="M79">
        <v>3.425197908654809E-3</v>
      </c>
      <c r="N79">
        <v>0.24026358127593994</v>
      </c>
      <c r="O79">
        <v>0.19245509402026073</v>
      </c>
      <c r="P79">
        <v>4.7808487255679211E-2</v>
      </c>
      <c r="Q79">
        <v>1.6902184579521418E-3</v>
      </c>
      <c r="R79">
        <v>0.11759848147630692</v>
      </c>
      <c r="S79">
        <v>9.414745929370838E-2</v>
      </c>
      <c r="T79">
        <v>2.3451022182598535E-2</v>
      </c>
      <c r="U79">
        <v>2.8925904189236462E-4</v>
      </c>
      <c r="V79">
        <v>8.7684750556945801E-2</v>
      </c>
      <c r="W79">
        <v>7.0194568296074067E-2</v>
      </c>
      <c r="X79">
        <v>1.7490182260871734E-2</v>
      </c>
      <c r="Y79">
        <v>1.3221312838140875E-4</v>
      </c>
      <c r="Z79">
        <v>4.4675696641206741E-2</v>
      </c>
      <c r="AA79">
        <v>3.5717918785298508E-2</v>
      </c>
      <c r="AB79">
        <v>8.9577778559082333E-3</v>
      </c>
      <c r="AC79">
        <v>2.1462477889144793E-5</v>
      </c>
      <c r="AD79">
        <v>1.7838878557085991E-2</v>
      </c>
      <c r="AE79">
        <v>1.4123761754898018E-2</v>
      </c>
      <c r="AF79">
        <v>3.7151168021879732E-3</v>
      </c>
      <c r="AG79">
        <v>2.4123185085045407E-6</v>
      </c>
      <c r="AH79">
        <v>0.22074395418167114</v>
      </c>
      <c r="AI79">
        <v>0.14218657172750682</v>
      </c>
      <c r="AJ79">
        <v>7.8557382454164326E-2</v>
      </c>
      <c r="AK79">
        <v>1.9208857789635658E-2</v>
      </c>
      <c r="AL79">
        <v>0.66251564025878906</v>
      </c>
      <c r="AM79">
        <v>0.4802889979982865</v>
      </c>
      <c r="AN79">
        <v>0.18222664226050256</v>
      </c>
      <c r="AO79">
        <v>3.2631957670673728E-2</v>
      </c>
      <c r="AP79">
        <v>0.44177168607711792</v>
      </c>
      <c r="AQ79">
        <v>0.33810242627077969</v>
      </c>
      <c r="AR79">
        <v>0.10366925980633823</v>
      </c>
      <c r="AS79">
        <v>1.342309988103807E-2</v>
      </c>
    </row>
    <row r="80" spans="1:45" x14ac:dyDescent="0.2">
      <c r="A80">
        <v>1991</v>
      </c>
      <c r="B80">
        <v>1</v>
      </c>
      <c r="C80">
        <v>0.73739826981909573</v>
      </c>
      <c r="D80">
        <v>0.26260173018090427</v>
      </c>
      <c r="E80">
        <v>4.1514858603477478E-2</v>
      </c>
      <c r="F80">
        <v>0.77788746356964111</v>
      </c>
      <c r="G80">
        <v>0.59836740070022643</v>
      </c>
      <c r="H80">
        <v>0.17952006286941469</v>
      </c>
      <c r="I80">
        <v>2.0345525816082954E-2</v>
      </c>
      <c r="J80">
        <v>0.33369997143745422</v>
      </c>
      <c r="K80">
        <v>0.26437815761892125</v>
      </c>
      <c r="L80">
        <v>6.9321813818532974E-2</v>
      </c>
      <c r="M80">
        <v>3.7204395048320293E-3</v>
      </c>
      <c r="N80">
        <v>0.23543606698513031</v>
      </c>
      <c r="O80">
        <v>0.18688806074351305</v>
      </c>
      <c r="P80">
        <v>4.8548006241617259E-2</v>
      </c>
      <c r="Q80">
        <v>1.8714902689680457E-3</v>
      </c>
      <c r="R80">
        <v>0.11054420471191406</v>
      </c>
      <c r="S80">
        <v>8.7709480217881719E-2</v>
      </c>
      <c r="T80">
        <v>2.2834724494032344E-2</v>
      </c>
      <c r="U80">
        <v>3.2121551339514554E-4</v>
      </c>
      <c r="V80">
        <v>8.1002101302146912E-2</v>
      </c>
      <c r="W80">
        <v>6.4183686665728601E-2</v>
      </c>
      <c r="X80">
        <v>1.6818414636418311E-2</v>
      </c>
      <c r="Y80">
        <v>1.4823222591076046E-4</v>
      </c>
      <c r="Z80">
        <v>4.0366146713495255E-2</v>
      </c>
      <c r="AA80">
        <v>3.1879845799153372E-2</v>
      </c>
      <c r="AB80">
        <v>8.4863009143418822E-3</v>
      </c>
      <c r="AC80">
        <v>2.6521465770201758E-5</v>
      </c>
      <c r="AD80">
        <v>1.6121197491884232E-2</v>
      </c>
      <c r="AE80">
        <v>1.2607057785433445E-2</v>
      </c>
      <c r="AF80">
        <v>3.5141397064507862E-3</v>
      </c>
      <c r="AG80">
        <v>2.8864972136943834E-6</v>
      </c>
      <c r="AH80">
        <v>0.22211253643035889</v>
      </c>
      <c r="AI80">
        <v>0.1390308691188693</v>
      </c>
      <c r="AJ80">
        <v>8.3081667311489582E-2</v>
      </c>
      <c r="AK80">
        <v>2.1169332787394524E-2</v>
      </c>
      <c r="AL80">
        <v>0.66630002856254578</v>
      </c>
      <c r="AM80">
        <v>0.47302011220017448</v>
      </c>
      <c r="AN80">
        <v>0.1932799163623713</v>
      </c>
      <c r="AO80">
        <v>3.7794419098645449E-2</v>
      </c>
      <c r="AP80">
        <v>0.44418749213218689</v>
      </c>
      <c r="AQ80">
        <v>0.33398924308130518</v>
      </c>
      <c r="AR80">
        <v>0.11019824905088171</v>
      </c>
      <c r="AS80">
        <v>1.6625086311250925E-2</v>
      </c>
    </row>
    <row r="81" spans="1:45" x14ac:dyDescent="0.2">
      <c r="A81">
        <v>1992</v>
      </c>
      <c r="B81">
        <v>1</v>
      </c>
      <c r="C81">
        <v>0.73522551544010639</v>
      </c>
      <c r="D81">
        <v>0.26477448455989361</v>
      </c>
      <c r="E81">
        <v>4.5449025928974152E-2</v>
      </c>
      <c r="F81">
        <v>0.78228652477264404</v>
      </c>
      <c r="G81">
        <v>0.60134934878442436</v>
      </c>
      <c r="H81">
        <v>0.18093717598821968</v>
      </c>
      <c r="I81">
        <v>2.2355172783136368E-2</v>
      </c>
      <c r="J81">
        <v>0.34038832783699036</v>
      </c>
      <c r="K81">
        <v>0.26998103186633671</v>
      </c>
      <c r="L81">
        <v>7.0407295970653649E-2</v>
      </c>
      <c r="M81">
        <v>4.0396130643785E-3</v>
      </c>
      <c r="N81">
        <v>0.24264165759086609</v>
      </c>
      <c r="O81">
        <v>0.1929949126442807</v>
      </c>
      <c r="P81">
        <v>4.9646744946585386E-2</v>
      </c>
      <c r="Q81">
        <v>1.9757014233618975E-3</v>
      </c>
      <c r="R81">
        <v>0.11675442010164261</v>
      </c>
      <c r="S81">
        <v>9.2862468568227996E-2</v>
      </c>
      <c r="T81">
        <v>2.3891951533414613E-2</v>
      </c>
      <c r="U81">
        <v>3.1860137823969126E-4</v>
      </c>
      <c r="V81">
        <v>8.629944920539856E-2</v>
      </c>
      <c r="W81">
        <v>6.8576369051697839E-2</v>
      </c>
      <c r="X81">
        <v>1.7723080153700721E-2</v>
      </c>
      <c r="Y81">
        <v>1.4543643919751048E-4</v>
      </c>
      <c r="Z81">
        <v>4.4048428535461426E-2</v>
      </c>
      <c r="AA81">
        <v>3.4850742407961377E-2</v>
      </c>
      <c r="AB81">
        <v>9.1976861275000488E-3</v>
      </c>
      <c r="AC81">
        <v>2.5822324460023083E-5</v>
      </c>
      <c r="AD81">
        <v>1.8052451312541962E-2</v>
      </c>
      <c r="AE81">
        <v>1.4196970028836575E-2</v>
      </c>
      <c r="AF81">
        <v>3.8554812837053865E-3</v>
      </c>
      <c r="AG81">
        <v>2.6457241801836062E-6</v>
      </c>
      <c r="AH81">
        <v>0.21771347522735596</v>
      </c>
      <c r="AI81">
        <v>0.13387616665568203</v>
      </c>
      <c r="AJ81">
        <v>8.383730857167393E-2</v>
      </c>
      <c r="AK81">
        <v>2.3093853145837784E-2</v>
      </c>
      <c r="AL81">
        <v>0.65961167216300964</v>
      </c>
      <c r="AM81">
        <v>0.46524448357376968</v>
      </c>
      <c r="AN81">
        <v>0.19436718858923996</v>
      </c>
      <c r="AO81">
        <v>4.1409412864595652E-2</v>
      </c>
      <c r="AP81">
        <v>0.44189819693565369</v>
      </c>
      <c r="AQ81">
        <v>0.33136831691808766</v>
      </c>
      <c r="AR81">
        <v>0.11052988001756603</v>
      </c>
      <c r="AS81">
        <v>1.8315559718757868E-2</v>
      </c>
    </row>
    <row r="82" spans="1:45" x14ac:dyDescent="0.2">
      <c r="A82">
        <v>1993</v>
      </c>
      <c r="B82">
        <v>1</v>
      </c>
      <c r="C82">
        <v>0.73641948797740042</v>
      </c>
      <c r="D82">
        <v>0.26358051202259958</v>
      </c>
      <c r="E82">
        <v>4.8320267349481583E-2</v>
      </c>
      <c r="F82">
        <v>0.77827745676040649</v>
      </c>
      <c r="G82">
        <v>0.59975519229192287</v>
      </c>
      <c r="H82">
        <v>0.17852226446848363</v>
      </c>
      <c r="I82">
        <v>2.374117448925972E-2</v>
      </c>
      <c r="J82">
        <v>0.33379849791526794</v>
      </c>
      <c r="K82">
        <v>0.26569524751539575</v>
      </c>
      <c r="L82">
        <v>6.8103250399872195E-2</v>
      </c>
      <c r="M82">
        <v>4.2068460024893284E-3</v>
      </c>
      <c r="N82">
        <v>0.23495061695575714</v>
      </c>
      <c r="O82">
        <v>0.18751665011950536</v>
      </c>
      <c r="P82">
        <v>4.7433966836251784E-2</v>
      </c>
      <c r="Q82">
        <v>2.0598408300429583E-3</v>
      </c>
      <c r="R82">
        <v>0.10907761752605438</v>
      </c>
      <c r="S82">
        <v>8.7180840825567429E-2</v>
      </c>
      <c r="T82">
        <v>2.1896776700486953E-2</v>
      </c>
      <c r="U82">
        <v>3.3695460297167301E-4</v>
      </c>
      <c r="V82">
        <v>7.9534225165843964E-2</v>
      </c>
      <c r="W82">
        <v>6.3514332345903313E-2</v>
      </c>
      <c r="X82">
        <v>1.6019892819940651E-2</v>
      </c>
      <c r="Y82">
        <v>1.5257971244864166E-4</v>
      </c>
      <c r="Z82">
        <v>3.9498317986726761E-2</v>
      </c>
      <c r="AA82">
        <v>3.1411828115111007E-2</v>
      </c>
      <c r="AB82">
        <v>8.0864898716157541E-3</v>
      </c>
      <c r="AC82">
        <v>2.876215148717165E-5</v>
      </c>
      <c r="AD82">
        <v>1.6073916107416153E-2</v>
      </c>
      <c r="AE82">
        <v>1.270974058681773E-2</v>
      </c>
      <c r="AF82">
        <v>3.3641755205984225E-3</v>
      </c>
      <c r="AG82">
        <v>2.9027034997852752E-6</v>
      </c>
      <c r="AH82">
        <v>0.22172254323959351</v>
      </c>
      <c r="AI82">
        <v>0.13666429568547755</v>
      </c>
      <c r="AJ82">
        <v>8.5058247554115951E-2</v>
      </c>
      <c r="AK82">
        <v>2.4579092860221863E-2</v>
      </c>
      <c r="AL82">
        <v>0.66620150208473206</v>
      </c>
      <c r="AM82">
        <v>0.47072424046200467</v>
      </c>
      <c r="AN82">
        <v>0.19547726162272738</v>
      </c>
      <c r="AO82">
        <v>4.4113421346992254E-2</v>
      </c>
      <c r="AP82">
        <v>0.44447895884513855</v>
      </c>
      <c r="AQ82">
        <v>0.33405994477652712</v>
      </c>
      <c r="AR82">
        <v>0.11041901406861143</v>
      </c>
      <c r="AS82">
        <v>1.9534328486770391E-2</v>
      </c>
    </row>
    <row r="83" spans="1:45" x14ac:dyDescent="0.2">
      <c r="A83">
        <v>1994</v>
      </c>
      <c r="B83">
        <v>1</v>
      </c>
      <c r="C83">
        <v>0.74171624891459942</v>
      </c>
      <c r="D83">
        <v>0.25828375108540058</v>
      </c>
      <c r="E83">
        <v>4.9692418426275253E-2</v>
      </c>
      <c r="F83">
        <v>0.77779805660247803</v>
      </c>
      <c r="G83">
        <v>0.60297260002698749</v>
      </c>
      <c r="H83">
        <v>0.17482545657549053</v>
      </c>
      <c r="I83">
        <v>2.5203825905919075E-2</v>
      </c>
      <c r="J83">
        <v>0.33182328939437866</v>
      </c>
      <c r="K83">
        <v>0.26586588691861834</v>
      </c>
      <c r="L83">
        <v>6.5957402475760318E-2</v>
      </c>
      <c r="M83">
        <v>4.5765447430312634E-3</v>
      </c>
      <c r="N83">
        <v>0.23234108090400696</v>
      </c>
      <c r="O83">
        <v>0.1868080548956641</v>
      </c>
      <c r="P83">
        <v>4.5533026008342858E-2</v>
      </c>
      <c r="Q83">
        <v>2.2040023468434811E-3</v>
      </c>
      <c r="R83">
        <v>0.10635492950677872</v>
      </c>
      <c r="S83">
        <v>8.5584850090071996E-2</v>
      </c>
      <c r="T83">
        <v>2.0770079416706722E-2</v>
      </c>
      <c r="U83">
        <v>3.6044861190021038E-4</v>
      </c>
      <c r="V83">
        <v>7.7073261141777039E-2</v>
      </c>
      <c r="W83">
        <v>6.1956628876259856E-2</v>
      </c>
      <c r="X83">
        <v>1.5116632265517183E-2</v>
      </c>
      <c r="Y83">
        <v>1.6194015915971249E-4</v>
      </c>
      <c r="Z83">
        <v>3.7910562008619308E-2</v>
      </c>
      <c r="AA83">
        <v>3.0328701007277914E-2</v>
      </c>
      <c r="AB83">
        <v>7.5818610013413945E-3</v>
      </c>
      <c r="AC83">
        <v>3.5795561416307464E-5</v>
      </c>
      <c r="AD83">
        <v>1.5234111808240414E-2</v>
      </c>
      <c r="AE83">
        <v>1.2077019084468343E-2</v>
      </c>
      <c r="AF83">
        <v>3.1570927237720703E-3</v>
      </c>
      <c r="AG83">
        <v>3.4983963814738672E-6</v>
      </c>
      <c r="AH83">
        <v>0.22220194339752197</v>
      </c>
      <c r="AI83">
        <v>0.13874364888761193</v>
      </c>
      <c r="AJ83">
        <v>8.3458294509910047E-2</v>
      </c>
      <c r="AK83">
        <v>2.4488592520356178E-2</v>
      </c>
      <c r="AL83">
        <v>0.66817671060562134</v>
      </c>
      <c r="AM83">
        <v>0.47585036199598107</v>
      </c>
      <c r="AN83">
        <v>0.19232634860964026</v>
      </c>
      <c r="AO83">
        <v>4.511587368324399E-2</v>
      </c>
      <c r="AP83">
        <v>0.44597476720809937</v>
      </c>
      <c r="AQ83">
        <v>0.33710671310836915</v>
      </c>
      <c r="AR83">
        <v>0.10886805409973022</v>
      </c>
      <c r="AS83">
        <v>2.0627281162887812E-2</v>
      </c>
    </row>
    <row r="84" spans="1:45" x14ac:dyDescent="0.2">
      <c r="A84">
        <v>1995</v>
      </c>
      <c r="B84">
        <v>1</v>
      </c>
      <c r="C84">
        <v>0.74452356528490782</v>
      </c>
      <c r="D84">
        <v>0.25547643471509218</v>
      </c>
      <c r="E84">
        <v>5.1266822963953018E-2</v>
      </c>
      <c r="F84">
        <v>0.78072851896286011</v>
      </c>
      <c r="G84">
        <v>0.60785011132247746</v>
      </c>
      <c r="H84">
        <v>0.17287840764038265</v>
      </c>
      <c r="I84">
        <v>2.5947701185941696E-2</v>
      </c>
      <c r="J84">
        <v>0.33752724528312683</v>
      </c>
      <c r="K84">
        <v>0.27186167366744485</v>
      </c>
      <c r="L84">
        <v>6.5665571615681984E-2</v>
      </c>
      <c r="M84">
        <v>4.8287836834788322E-3</v>
      </c>
      <c r="N84">
        <v>0.2374919205904007</v>
      </c>
      <c r="O84">
        <v>0.19196099773034803</v>
      </c>
      <c r="P84">
        <v>4.5530922860052669E-2</v>
      </c>
      <c r="Q84">
        <v>2.2725153248757124E-3</v>
      </c>
      <c r="R84">
        <v>0.11013852804899216</v>
      </c>
      <c r="S84">
        <v>8.9078564269129856E-2</v>
      </c>
      <c r="T84">
        <v>2.1059963779862301E-2</v>
      </c>
      <c r="U84">
        <v>3.5391483106650412E-4</v>
      </c>
      <c r="V84">
        <v>8.045283704996109E-2</v>
      </c>
      <c r="W84">
        <v>6.4964267222535454E-2</v>
      </c>
      <c r="X84">
        <v>1.5488569827425636E-2</v>
      </c>
      <c r="Y84">
        <v>1.7193429812323302E-4</v>
      </c>
      <c r="Z84">
        <v>4.0117464959621429E-2</v>
      </c>
      <c r="AA84">
        <v>3.2224520415290669E-2</v>
      </c>
      <c r="AB84">
        <v>7.89294454433076E-3</v>
      </c>
      <c r="AC84">
        <v>3.4013464755844325E-5</v>
      </c>
      <c r="AD84">
        <v>1.6105750575661659E-2</v>
      </c>
      <c r="AE84">
        <v>1.283602897883851E-2</v>
      </c>
      <c r="AF84">
        <v>3.2697215968231497E-3</v>
      </c>
      <c r="AG84">
        <v>3.6599810755433282E-6</v>
      </c>
      <c r="AH84">
        <v>0.21927148103713989</v>
      </c>
      <c r="AI84">
        <v>0.13667345396243036</v>
      </c>
      <c r="AJ84">
        <v>8.2598027074709535E-2</v>
      </c>
      <c r="AK84">
        <v>2.5319121778011322E-2</v>
      </c>
      <c r="AL84">
        <v>0.66247275471687317</v>
      </c>
      <c r="AM84">
        <v>0.47266189161746297</v>
      </c>
      <c r="AN84">
        <v>0.1898108630994102</v>
      </c>
      <c r="AO84">
        <v>4.6438039280474186E-2</v>
      </c>
      <c r="AP84">
        <v>0.44320127367973328</v>
      </c>
      <c r="AQ84">
        <v>0.33598843765503261</v>
      </c>
      <c r="AR84">
        <v>0.10721283602470066</v>
      </c>
      <c r="AS84">
        <v>2.1118917502462864E-2</v>
      </c>
    </row>
    <row r="85" spans="1:45" x14ac:dyDescent="0.2">
      <c r="A85">
        <v>1996</v>
      </c>
      <c r="B85">
        <v>1</v>
      </c>
      <c r="C85">
        <v>0.75158544257283211</v>
      </c>
      <c r="D85">
        <v>0.24841455742716789</v>
      </c>
      <c r="E85">
        <v>5.1386427134275436E-2</v>
      </c>
      <c r="F85">
        <v>0.7845117449760437</v>
      </c>
      <c r="G85">
        <v>0.6152343824505806</v>
      </c>
      <c r="H85">
        <v>0.1692773625254631</v>
      </c>
      <c r="I85">
        <v>2.6627127081155777E-2</v>
      </c>
      <c r="J85">
        <v>0.34487545490264893</v>
      </c>
      <c r="K85">
        <v>0.27974444681240129</v>
      </c>
      <c r="L85">
        <v>6.5131008090247633E-2</v>
      </c>
      <c r="M85">
        <v>5.0608618184924126E-3</v>
      </c>
      <c r="N85">
        <v>0.24503153562545776</v>
      </c>
      <c r="O85">
        <v>0.19944940768255037</v>
      </c>
      <c r="P85">
        <v>4.5582127942907391E-2</v>
      </c>
      <c r="Q85">
        <v>2.3737754672765732E-3</v>
      </c>
      <c r="R85">
        <v>0.11564683169126511</v>
      </c>
      <c r="S85">
        <v>9.4183104728017497E-2</v>
      </c>
      <c r="T85">
        <v>2.1463726963247609E-2</v>
      </c>
      <c r="U85">
        <v>3.8642663275822997E-4</v>
      </c>
      <c r="V85">
        <v>8.5063137114048004E-2</v>
      </c>
      <c r="W85">
        <v>6.9200892117976309E-2</v>
      </c>
      <c r="X85">
        <v>1.5862244996071695E-2</v>
      </c>
      <c r="Y85">
        <v>1.88627396710217E-4</v>
      </c>
      <c r="Z85">
        <v>4.3524198234081268E-2</v>
      </c>
      <c r="AA85">
        <v>3.5237222802841472E-2</v>
      </c>
      <c r="AB85">
        <v>8.2869754312397959E-3</v>
      </c>
      <c r="AC85">
        <v>3.9451584598282352E-5</v>
      </c>
      <c r="AD85">
        <v>1.8128087744116783E-2</v>
      </c>
      <c r="AE85">
        <v>1.4580694963219454E-2</v>
      </c>
      <c r="AF85">
        <v>3.5473927808973293E-3</v>
      </c>
      <c r="AG85">
        <v>3.4837664770748233E-6</v>
      </c>
      <c r="AH85">
        <v>0.2154882550239563</v>
      </c>
      <c r="AI85">
        <v>0.13635106012225151</v>
      </c>
      <c r="AJ85">
        <v>7.9137194901704788E-2</v>
      </c>
      <c r="AK85">
        <v>2.4759300053119659E-2</v>
      </c>
      <c r="AL85">
        <v>0.65512454509735107</v>
      </c>
      <c r="AM85">
        <v>0.47184099576043081</v>
      </c>
      <c r="AN85">
        <v>0.18328354933692026</v>
      </c>
      <c r="AO85">
        <v>4.6325565315783024E-2</v>
      </c>
      <c r="AP85">
        <v>0.43963629007339478</v>
      </c>
      <c r="AQ85">
        <v>0.3354899356381793</v>
      </c>
      <c r="AR85">
        <v>0.10414635443521547</v>
      </c>
      <c r="AS85">
        <v>2.1566265262663364E-2</v>
      </c>
    </row>
    <row r="86" spans="1:45" x14ac:dyDescent="0.2">
      <c r="A86">
        <v>1997</v>
      </c>
      <c r="B86">
        <v>1</v>
      </c>
      <c r="C86">
        <v>0.75903049577027559</v>
      </c>
      <c r="D86">
        <v>0.24096950422972441</v>
      </c>
      <c r="E86">
        <v>5.0346050411462784E-2</v>
      </c>
      <c r="F86">
        <v>0.78708112239837646</v>
      </c>
      <c r="G86">
        <v>0.62188578268978745</v>
      </c>
      <c r="H86">
        <v>0.16519533970858902</v>
      </c>
      <c r="I86">
        <v>2.6622572913765907E-2</v>
      </c>
      <c r="J86">
        <v>0.35006532073020935</v>
      </c>
      <c r="K86">
        <v>0.28604055624600733</v>
      </c>
      <c r="L86">
        <v>6.4024764484202024E-2</v>
      </c>
      <c r="M86">
        <v>4.9334205687046051E-3</v>
      </c>
      <c r="N86">
        <v>0.25065985321998596</v>
      </c>
      <c r="O86">
        <v>0.20563834626773314</v>
      </c>
      <c r="P86">
        <v>4.5021506952252821E-2</v>
      </c>
      <c r="Q86">
        <v>2.230312442407012E-3</v>
      </c>
      <c r="R86">
        <v>0.12121368944644928</v>
      </c>
      <c r="S86">
        <v>9.9490917716366312E-2</v>
      </c>
      <c r="T86">
        <v>2.1722771730082968E-2</v>
      </c>
      <c r="U86">
        <v>3.809024638030678E-4</v>
      </c>
      <c r="V86">
        <v>9.0330071747303009E-2</v>
      </c>
      <c r="W86">
        <v>7.405659537101883E-2</v>
      </c>
      <c r="X86">
        <v>1.6273476376284179E-2</v>
      </c>
      <c r="Y86">
        <v>1.7861061496660113E-4</v>
      </c>
      <c r="Z86">
        <v>4.744580015540123E-2</v>
      </c>
      <c r="AA86">
        <v>3.8786853564388935E-2</v>
      </c>
      <c r="AB86">
        <v>8.6589465910122954E-3</v>
      </c>
      <c r="AC86">
        <v>3.6007859307574108E-5</v>
      </c>
      <c r="AD86">
        <v>2.0106704905629158E-2</v>
      </c>
      <c r="AE86">
        <v>1.6328558424602013E-2</v>
      </c>
      <c r="AF86">
        <v>3.7781464810271448E-3</v>
      </c>
      <c r="AG86">
        <v>3.4361428333795629E-6</v>
      </c>
      <c r="AH86">
        <v>0.21291887760162354</v>
      </c>
      <c r="AI86">
        <v>0.13714471308048815</v>
      </c>
      <c r="AJ86">
        <v>7.577416452113539E-2</v>
      </c>
      <c r="AK86">
        <v>2.3723477497696877E-2</v>
      </c>
      <c r="AL86">
        <v>0.64993467926979065</v>
      </c>
      <c r="AM86">
        <v>0.47298993952426827</v>
      </c>
      <c r="AN86">
        <v>0.17694473974552238</v>
      </c>
      <c r="AO86">
        <v>4.5412629842758179E-2</v>
      </c>
      <c r="AP86">
        <v>0.43701580166816711</v>
      </c>
      <c r="AQ86">
        <v>0.33584522644378012</v>
      </c>
      <c r="AR86">
        <v>0.10117057522438699</v>
      </c>
      <c r="AS86">
        <v>2.1689152345061302E-2</v>
      </c>
    </row>
    <row r="87" spans="1:45" x14ac:dyDescent="0.2">
      <c r="A87">
        <v>1998</v>
      </c>
      <c r="B87">
        <v>1</v>
      </c>
      <c r="C87">
        <v>0.76636888948269188</v>
      </c>
      <c r="D87">
        <v>0.23363111051730812</v>
      </c>
      <c r="E87">
        <v>4.801507294178009E-2</v>
      </c>
      <c r="F87">
        <v>0.78793638944625854</v>
      </c>
      <c r="G87">
        <v>0.62689950503408909</v>
      </c>
      <c r="H87">
        <v>0.16103688441216946</v>
      </c>
      <c r="I87">
        <v>2.515367791056633E-2</v>
      </c>
      <c r="J87">
        <v>0.35238248109817505</v>
      </c>
      <c r="K87">
        <v>0.2898233000341861</v>
      </c>
      <c r="L87">
        <v>6.2559181063988945E-2</v>
      </c>
      <c r="M87">
        <v>4.3856441043317318E-3</v>
      </c>
      <c r="N87">
        <v>0.25374999642372131</v>
      </c>
      <c r="O87">
        <v>0.20943418512979406</v>
      </c>
      <c r="P87">
        <v>4.4315811293927254E-2</v>
      </c>
      <c r="Q87">
        <v>1.9920964259654284E-3</v>
      </c>
      <c r="R87">
        <v>0.12379768490791321</v>
      </c>
      <c r="S87">
        <v>0.10218938949788026</v>
      </c>
      <c r="T87">
        <v>2.1608295410032952E-2</v>
      </c>
      <c r="U87">
        <v>3.4675252391025424E-4</v>
      </c>
      <c r="V87">
        <v>9.2566661536693573E-2</v>
      </c>
      <c r="W87">
        <v>7.6335895334182169E-2</v>
      </c>
      <c r="X87">
        <v>1.6230766202511404E-2</v>
      </c>
      <c r="Y87">
        <v>1.6593823966104537E-4</v>
      </c>
      <c r="Z87">
        <v>4.9009837210178375E-2</v>
      </c>
      <c r="AA87">
        <v>4.0279078539448676E-2</v>
      </c>
      <c r="AB87">
        <v>8.7307586707296991E-3</v>
      </c>
      <c r="AC87">
        <v>3.1774343369761482E-5</v>
      </c>
      <c r="AD87">
        <v>2.0635146647691727E-2</v>
      </c>
      <c r="AE87">
        <v>1.6892670744892868E-2</v>
      </c>
      <c r="AF87">
        <v>3.7424759027988586E-3</v>
      </c>
      <c r="AG87">
        <v>2.8458925953600556E-6</v>
      </c>
      <c r="AH87">
        <v>0.21206361055374146</v>
      </c>
      <c r="AI87">
        <v>0.1394693844486028</v>
      </c>
      <c r="AJ87">
        <v>7.2594226105138659E-2</v>
      </c>
      <c r="AK87">
        <v>2.286139503121376E-2</v>
      </c>
      <c r="AL87">
        <v>0.64761751890182495</v>
      </c>
      <c r="AM87">
        <v>0.47654558944850578</v>
      </c>
      <c r="AN87">
        <v>0.17107192945331917</v>
      </c>
      <c r="AO87">
        <v>4.3629428837448359E-2</v>
      </c>
      <c r="AP87">
        <v>0.4355539083480835</v>
      </c>
      <c r="AQ87">
        <v>0.33707620499990298</v>
      </c>
      <c r="AR87">
        <v>9.8477703348180512E-2</v>
      </c>
      <c r="AS87">
        <v>2.0768033806234598E-2</v>
      </c>
    </row>
    <row r="88" spans="1:45" x14ac:dyDescent="0.2">
      <c r="A88">
        <v>1999</v>
      </c>
      <c r="B88">
        <v>1</v>
      </c>
      <c r="C88">
        <v>0.76654023071750998</v>
      </c>
      <c r="D88">
        <v>0.23345976928249002</v>
      </c>
      <c r="E88">
        <v>4.7439984977245331E-2</v>
      </c>
      <c r="F88">
        <v>0.79027384519577026</v>
      </c>
      <c r="G88">
        <v>0.6282160880509764</v>
      </c>
      <c r="H88">
        <v>0.16205775714479387</v>
      </c>
      <c r="I88">
        <v>2.5302093476057053E-2</v>
      </c>
      <c r="J88">
        <v>0.35455021262168884</v>
      </c>
      <c r="K88">
        <v>0.291384203646885</v>
      </c>
      <c r="L88">
        <v>6.3166008974803844E-2</v>
      </c>
      <c r="M88">
        <v>4.1526639834046364E-3</v>
      </c>
      <c r="N88">
        <v>0.25589802861213684</v>
      </c>
      <c r="O88">
        <v>0.21109341006012983</v>
      </c>
      <c r="P88">
        <v>4.4804618552007014E-2</v>
      </c>
      <c r="Q88">
        <v>1.9139854703098536E-3</v>
      </c>
      <c r="R88">
        <v>0.12630321085453033</v>
      </c>
      <c r="S88">
        <v>0.10423590701657304</v>
      </c>
      <c r="T88">
        <v>2.2067303837957297E-2</v>
      </c>
      <c r="U88">
        <v>3.0684066587127745E-4</v>
      </c>
      <c r="V88">
        <v>9.5127910375595093E-2</v>
      </c>
      <c r="W88">
        <v>7.8442048159899969E-2</v>
      </c>
      <c r="X88">
        <v>1.6685862215695124E-2</v>
      </c>
      <c r="Y88">
        <v>1.5632572467438877E-4</v>
      </c>
      <c r="Z88">
        <v>5.1129233092069626E-2</v>
      </c>
      <c r="AA88">
        <v>4.2029178585430316E-2</v>
      </c>
      <c r="AB88">
        <v>9.1000545066393101E-3</v>
      </c>
      <c r="AC88">
        <v>2.8957103495486081E-5</v>
      </c>
      <c r="AD88">
        <v>2.1857324987649918E-2</v>
      </c>
      <c r="AE88">
        <v>1.7922470081405351E-2</v>
      </c>
      <c r="AF88">
        <v>3.934854906244567E-3</v>
      </c>
      <c r="AG88">
        <v>2.5932770313374931E-6</v>
      </c>
      <c r="AH88">
        <v>0.20972615480422974</v>
      </c>
      <c r="AI88">
        <v>0.13832414266653359</v>
      </c>
      <c r="AJ88">
        <v>7.1402012137696147E-2</v>
      </c>
      <c r="AK88">
        <v>2.2137891501188278E-2</v>
      </c>
      <c r="AL88">
        <v>0.64544978737831116</v>
      </c>
      <c r="AM88">
        <v>0.47515602707062499</v>
      </c>
      <c r="AN88">
        <v>0.17029376030768617</v>
      </c>
      <c r="AO88">
        <v>4.3287320993840694E-2</v>
      </c>
      <c r="AP88">
        <v>0.43572363257408142</v>
      </c>
      <c r="AQ88">
        <v>0.3368318844040914</v>
      </c>
      <c r="AR88">
        <v>9.8891748169990024E-2</v>
      </c>
      <c r="AS88">
        <v>2.1149429492652416E-2</v>
      </c>
    </row>
    <row r="89" spans="1:45" x14ac:dyDescent="0.2">
      <c r="A89">
        <v>2000</v>
      </c>
      <c r="B89">
        <v>1</v>
      </c>
      <c r="C89">
        <v>0.76870395033620298</v>
      </c>
      <c r="D89">
        <v>0.23129604966379702</v>
      </c>
      <c r="E89">
        <v>4.7180894762277603E-2</v>
      </c>
      <c r="F89">
        <v>0.79297614097595215</v>
      </c>
      <c r="G89">
        <v>0.63123296573758125</v>
      </c>
      <c r="H89">
        <v>0.1617431752383709</v>
      </c>
      <c r="I89">
        <v>2.5263478979468346E-2</v>
      </c>
      <c r="J89">
        <v>0.35987427830696106</v>
      </c>
      <c r="K89">
        <v>0.29588371601494146</v>
      </c>
      <c r="L89">
        <v>6.3990562292019604E-2</v>
      </c>
      <c r="M89">
        <v>4.1803279891610146E-3</v>
      </c>
      <c r="N89">
        <v>0.26143765449523926</v>
      </c>
      <c r="O89">
        <v>0.21572233897495607</v>
      </c>
      <c r="P89">
        <v>4.5715315520283184E-2</v>
      </c>
      <c r="Q89">
        <v>1.938017550855875E-3</v>
      </c>
      <c r="R89">
        <v>0.13213194906711578</v>
      </c>
      <c r="S89">
        <v>0.10915211901760813</v>
      </c>
      <c r="T89">
        <v>2.2979830049507655E-2</v>
      </c>
      <c r="U89">
        <v>3.1588171259500086E-4</v>
      </c>
      <c r="V89">
        <v>0.10047084838151932</v>
      </c>
      <c r="W89">
        <v>8.2936827939875002E-2</v>
      </c>
      <c r="X89">
        <v>1.7534020441644316E-2</v>
      </c>
      <c r="Y89">
        <v>1.5230559802148491E-4</v>
      </c>
      <c r="Z89">
        <v>5.5311121046543121E-2</v>
      </c>
      <c r="AA89">
        <v>4.5546848275719753E-2</v>
      </c>
      <c r="AB89">
        <v>9.7642727708233679E-3</v>
      </c>
      <c r="AC89">
        <v>2.9567370802396908E-5</v>
      </c>
      <c r="AD89">
        <v>2.4327740073204041E-2</v>
      </c>
      <c r="AE89">
        <v>1.9992742354387527E-2</v>
      </c>
      <c r="AF89">
        <v>4.3349977188165134E-3</v>
      </c>
      <c r="AG89">
        <v>2.8817833026550943E-6</v>
      </c>
      <c r="AH89">
        <v>0.20702385902404785</v>
      </c>
      <c r="AI89">
        <v>0.13747098459862173</v>
      </c>
      <c r="AJ89">
        <v>6.9552874425426126E-2</v>
      </c>
      <c r="AK89">
        <v>2.1917415782809258E-2</v>
      </c>
      <c r="AL89">
        <v>0.64012572169303894</v>
      </c>
      <c r="AM89">
        <v>0.47282023432126152</v>
      </c>
      <c r="AN89">
        <v>0.16730548737177742</v>
      </c>
      <c r="AO89">
        <v>4.3000566773116589E-2</v>
      </c>
      <c r="AP89">
        <v>0.43310186266899109</v>
      </c>
      <c r="AQ89">
        <v>0.3353492497226398</v>
      </c>
      <c r="AR89">
        <v>9.7752612946351292E-2</v>
      </c>
      <c r="AS89">
        <v>2.1083150990307331E-2</v>
      </c>
    </row>
    <row r="90" spans="1:45" x14ac:dyDescent="0.2">
      <c r="A90">
        <v>2001</v>
      </c>
      <c r="B90">
        <v>1</v>
      </c>
      <c r="C90">
        <v>0.75751082855276763</v>
      </c>
      <c r="D90">
        <v>0.24248917144723237</v>
      </c>
      <c r="E90">
        <v>5.1381126046180725E-2</v>
      </c>
      <c r="F90">
        <v>0.79033029079437256</v>
      </c>
      <c r="G90">
        <v>0.62102610606234521</v>
      </c>
      <c r="H90">
        <v>0.16930418473202735</v>
      </c>
      <c r="I90">
        <v>2.8232740238308907E-2</v>
      </c>
      <c r="J90">
        <v>0.35591602325439453</v>
      </c>
      <c r="K90">
        <v>0.28952482524618972</v>
      </c>
      <c r="L90">
        <v>6.639119800820481E-2</v>
      </c>
      <c r="M90">
        <v>4.5940270647406578E-3</v>
      </c>
      <c r="N90">
        <v>0.25767645239830017</v>
      </c>
      <c r="O90">
        <v>0.21030545817120583</v>
      </c>
      <c r="P90">
        <v>4.7370994227094343E-2</v>
      </c>
      <c r="Q90">
        <v>2.200959250330925E-3</v>
      </c>
      <c r="R90">
        <v>0.12958231568336487</v>
      </c>
      <c r="S90">
        <v>0.10579533251825524</v>
      </c>
      <c r="T90">
        <v>2.3786983165109632E-2</v>
      </c>
      <c r="U90">
        <v>3.7645886186510324E-4</v>
      </c>
      <c r="V90">
        <v>9.837612509727478E-2</v>
      </c>
      <c r="W90">
        <v>8.024121915775595E-2</v>
      </c>
      <c r="X90">
        <v>1.8134905939518831E-2</v>
      </c>
      <c r="Y90">
        <v>1.858788455137983E-4</v>
      </c>
      <c r="Z90">
        <v>5.3644601255655289E-2</v>
      </c>
      <c r="AA90">
        <v>4.3672203249386143E-2</v>
      </c>
      <c r="AB90">
        <v>9.9723980062691453E-3</v>
      </c>
      <c r="AC90">
        <v>3.5444980312604457E-5</v>
      </c>
      <c r="AD90">
        <v>2.3044448345899582E-2</v>
      </c>
      <c r="AE90">
        <v>1.8693071184631815E-2</v>
      </c>
      <c r="AF90">
        <v>4.3513771612677665E-3</v>
      </c>
      <c r="AG90">
        <v>3.6112844554736512E-6</v>
      </c>
      <c r="AH90">
        <v>0.20966970920562744</v>
      </c>
      <c r="AI90">
        <v>0.13648472249042243</v>
      </c>
      <c r="AJ90">
        <v>7.3184986715205014E-2</v>
      </c>
      <c r="AK90">
        <v>2.3148385807871819E-2</v>
      </c>
      <c r="AL90">
        <v>0.64408397674560547</v>
      </c>
      <c r="AM90">
        <v>0.46798600330657791</v>
      </c>
      <c r="AN90">
        <v>0.17609797343902756</v>
      </c>
      <c r="AO90">
        <v>4.6787098981440067E-2</v>
      </c>
      <c r="AP90">
        <v>0.43441426753997803</v>
      </c>
      <c r="AQ90">
        <v>0.33150128081615549</v>
      </c>
      <c r="AR90">
        <v>0.10291298672382254</v>
      </c>
      <c r="AS90">
        <v>2.3638713173568249E-2</v>
      </c>
    </row>
    <row r="91" spans="1:45" x14ac:dyDescent="0.2">
      <c r="A91">
        <v>2002</v>
      </c>
      <c r="B91">
        <v>1</v>
      </c>
      <c r="C91">
        <v>0.74613241082988679</v>
      </c>
      <c r="D91">
        <v>0.25386758917011321</v>
      </c>
      <c r="E91">
        <v>5.4248839616775513E-2</v>
      </c>
      <c r="F91">
        <v>0.78988373279571533</v>
      </c>
      <c r="G91">
        <v>0.61407373682595789</v>
      </c>
      <c r="H91">
        <v>0.17580999596975744</v>
      </c>
      <c r="I91">
        <v>2.8801575303077698E-2</v>
      </c>
      <c r="J91">
        <v>0.35537871718406677</v>
      </c>
      <c r="K91">
        <v>0.28620046961441403</v>
      </c>
      <c r="L91">
        <v>6.917824756965274E-2</v>
      </c>
      <c r="M91">
        <v>5.0066825933754444E-3</v>
      </c>
      <c r="N91">
        <v>0.25694799423217773</v>
      </c>
      <c r="O91">
        <v>0.20763668433573912</v>
      </c>
      <c r="P91">
        <v>4.9311309896438615E-2</v>
      </c>
      <c r="Q91">
        <v>2.3791985586285591E-3</v>
      </c>
      <c r="R91">
        <v>0.12839266657829285</v>
      </c>
      <c r="S91">
        <v>0.10371614060636603</v>
      </c>
      <c r="T91">
        <v>2.4676525971926822E-2</v>
      </c>
      <c r="U91">
        <v>3.9346105768345296E-4</v>
      </c>
      <c r="V91">
        <v>9.7020559012889862E-2</v>
      </c>
      <c r="W91">
        <v>7.8213864210340489E-2</v>
      </c>
      <c r="X91">
        <v>1.8806694802549373E-2</v>
      </c>
      <c r="Y91">
        <v>1.863356155809015E-4</v>
      </c>
      <c r="Z91">
        <v>5.2686918526887894E-2</v>
      </c>
      <c r="AA91">
        <v>4.2367444238706753E-2</v>
      </c>
      <c r="AB91">
        <v>1.0319474288181141E-2</v>
      </c>
      <c r="AC91">
        <v>3.7395158869912848E-5</v>
      </c>
      <c r="AD91">
        <v>2.2991005331277847E-2</v>
      </c>
      <c r="AE91">
        <v>1.8410318451984597E-2</v>
      </c>
      <c r="AF91">
        <v>4.5806868792932498E-3</v>
      </c>
      <c r="AG91">
        <v>4.1231505747418851E-6</v>
      </c>
      <c r="AH91">
        <v>0.21011626720428467</v>
      </c>
      <c r="AI91">
        <v>0.1320586740039289</v>
      </c>
      <c r="AJ91">
        <v>7.8057593200355768E-2</v>
      </c>
      <c r="AK91">
        <v>2.5447264313697815E-2</v>
      </c>
      <c r="AL91">
        <v>0.64462128281593323</v>
      </c>
      <c r="AM91">
        <v>0.45993194121547276</v>
      </c>
      <c r="AN91">
        <v>0.18468934160046047</v>
      </c>
      <c r="AO91">
        <v>4.9242157023400068E-2</v>
      </c>
      <c r="AP91">
        <v>0.43450501561164856</v>
      </c>
      <c r="AQ91">
        <v>0.32787326721154386</v>
      </c>
      <c r="AR91">
        <v>0.1066317484001047</v>
      </c>
      <c r="AS91">
        <v>2.3794892709702253E-2</v>
      </c>
    </row>
    <row r="92" spans="1:45" x14ac:dyDescent="0.2">
      <c r="A92">
        <v>2003</v>
      </c>
      <c r="B92">
        <v>1</v>
      </c>
      <c r="C92">
        <v>0.74110930319875479</v>
      </c>
      <c r="D92">
        <v>0.25889069680124521</v>
      </c>
      <c r="E92">
        <v>5.5166140198707581E-2</v>
      </c>
      <c r="F92">
        <v>0.79232662916183472</v>
      </c>
      <c r="G92">
        <v>0.61321827047504485</v>
      </c>
      <c r="H92">
        <v>0.17910835868678987</v>
      </c>
      <c r="I92">
        <v>2.8650924563407898E-2</v>
      </c>
      <c r="J92">
        <v>0.35663631558418274</v>
      </c>
      <c r="K92">
        <v>0.28600529555842513</v>
      </c>
      <c r="L92">
        <v>7.0631020025757607E-2</v>
      </c>
      <c r="M92">
        <v>4.7628278844058514E-3</v>
      </c>
      <c r="N92">
        <v>0.25781959295272827</v>
      </c>
      <c r="O92">
        <v>0.20735341859290202</v>
      </c>
      <c r="P92">
        <v>5.0466174359826255E-2</v>
      </c>
      <c r="Q92">
        <v>2.2643138654530048E-3</v>
      </c>
      <c r="R92">
        <v>0.13069744408130646</v>
      </c>
      <c r="S92">
        <v>0.10500661902460706</v>
      </c>
      <c r="T92">
        <v>2.5690825056699396E-2</v>
      </c>
      <c r="U92">
        <v>3.8394561852328479E-4</v>
      </c>
      <c r="V92">
        <v>9.9353253841400146E-2</v>
      </c>
      <c r="W92">
        <v>7.9651425721863234E-2</v>
      </c>
      <c r="X92">
        <v>1.9701828119536913E-2</v>
      </c>
      <c r="Y92">
        <v>1.9032880663871765E-4</v>
      </c>
      <c r="Z92">
        <v>5.4581079632043839E-2</v>
      </c>
      <c r="AA92">
        <v>4.3598785751100877E-2</v>
      </c>
      <c r="AB92">
        <v>1.0982293880942962E-2</v>
      </c>
      <c r="AC92">
        <v>3.8269721699180081E-5</v>
      </c>
      <c r="AD92">
        <v>2.4290505796670914E-2</v>
      </c>
      <c r="AE92">
        <v>1.9334827057237103E-2</v>
      </c>
      <c r="AF92">
        <v>4.9556787394338109E-3</v>
      </c>
      <c r="AG92">
        <v>4.0756581256573554E-6</v>
      </c>
      <c r="AH92">
        <v>0.20767337083816528</v>
      </c>
      <c r="AI92">
        <v>0.12789103272370994</v>
      </c>
      <c r="AJ92">
        <v>7.9782338114455342E-2</v>
      </c>
      <c r="AK92">
        <v>2.6515215635299683E-2</v>
      </c>
      <c r="AL92">
        <v>0.64336368441581726</v>
      </c>
      <c r="AM92">
        <v>0.45510400764032966</v>
      </c>
      <c r="AN92">
        <v>0.18825967677548761</v>
      </c>
      <c r="AO92">
        <v>5.0403312314301729E-2</v>
      </c>
      <c r="AP92">
        <v>0.43569031357765198</v>
      </c>
      <c r="AQ92">
        <v>0.32721297491661971</v>
      </c>
      <c r="AR92">
        <v>0.10847733866103226</v>
      </c>
      <c r="AS92">
        <v>2.3888096679002047E-2</v>
      </c>
    </row>
    <row r="93" spans="1:45" x14ac:dyDescent="0.2">
      <c r="A93">
        <v>2004</v>
      </c>
      <c r="B93">
        <v>1</v>
      </c>
      <c r="C93">
        <v>0.7404549908824265</v>
      </c>
      <c r="D93">
        <v>0.2595450091175735</v>
      </c>
      <c r="E93">
        <v>5.6628476828336716E-2</v>
      </c>
      <c r="F93">
        <v>0.79427492618560791</v>
      </c>
      <c r="G93">
        <v>0.61432667635381222</v>
      </c>
      <c r="H93">
        <v>0.17994824983179569</v>
      </c>
      <c r="I93">
        <v>3.0072296038269997E-2</v>
      </c>
      <c r="J93">
        <v>0.3602098822593689</v>
      </c>
      <c r="K93">
        <v>0.28919715717347572</v>
      </c>
      <c r="L93">
        <v>7.101272508589318E-2</v>
      </c>
      <c r="M93">
        <v>4.9617434851825237E-3</v>
      </c>
      <c r="N93">
        <v>0.26176249980926514</v>
      </c>
      <c r="O93">
        <v>0.21080250846716808</v>
      </c>
      <c r="P93">
        <v>5.0959991342097055E-2</v>
      </c>
      <c r="Q93">
        <v>2.3649425711482763E-3</v>
      </c>
      <c r="R93">
        <v>0.13358385860919952</v>
      </c>
      <c r="S93">
        <v>0.10743403245965055</v>
      </c>
      <c r="T93">
        <v>2.6149826149548971E-2</v>
      </c>
      <c r="U93">
        <v>3.7425337359309196E-4</v>
      </c>
      <c r="V93">
        <v>0.10195400565862656</v>
      </c>
      <c r="W93">
        <v>8.1854048899344889E-2</v>
      </c>
      <c r="X93">
        <v>2.0099956759281667E-2</v>
      </c>
      <c r="Y93">
        <v>1.8224645464215428E-4</v>
      </c>
      <c r="Z93">
        <v>5.5991377681493759E-2</v>
      </c>
      <c r="AA93">
        <v>4.4791772182442458E-2</v>
      </c>
      <c r="AB93">
        <v>1.1199605499051302E-2</v>
      </c>
      <c r="AC93">
        <v>3.8416968891397119E-5</v>
      </c>
      <c r="AD93">
        <v>2.4429062381386757E-2</v>
      </c>
      <c r="AE93">
        <v>1.949030129195084E-2</v>
      </c>
      <c r="AF93">
        <v>4.9387610894359169E-3</v>
      </c>
      <c r="AG93">
        <v>3.830241894320352E-6</v>
      </c>
      <c r="AH93">
        <v>0.20572507381439209</v>
      </c>
      <c r="AI93">
        <v>0.12612831452861428</v>
      </c>
      <c r="AJ93">
        <v>7.9596759285777807E-2</v>
      </c>
      <c r="AK93">
        <v>2.6556180790066719E-2</v>
      </c>
      <c r="AL93">
        <v>0.6397901177406311</v>
      </c>
      <c r="AM93">
        <v>0.45125783370895078</v>
      </c>
      <c r="AN93">
        <v>0.18853228403168032</v>
      </c>
      <c r="AO93">
        <v>5.1666733343154192E-2</v>
      </c>
      <c r="AP93">
        <v>0.43406504392623901</v>
      </c>
      <c r="AQ93">
        <v>0.3251295191803365</v>
      </c>
      <c r="AR93">
        <v>0.10893552474590251</v>
      </c>
      <c r="AS93">
        <v>2.5110552553087473E-2</v>
      </c>
    </row>
    <row r="94" spans="1:45" x14ac:dyDescent="0.2">
      <c r="A94">
        <v>2005</v>
      </c>
      <c r="B94">
        <v>1</v>
      </c>
      <c r="C94">
        <v>0.74130071490071714</v>
      </c>
      <c r="D94">
        <v>0.25869928509928286</v>
      </c>
      <c r="E94">
        <v>5.6852813810110092E-2</v>
      </c>
      <c r="F94">
        <v>0.79626297950744629</v>
      </c>
      <c r="G94">
        <v>0.61603711009956896</v>
      </c>
      <c r="H94">
        <v>0.18022586940787733</v>
      </c>
      <c r="I94">
        <v>3.0887475237250328E-2</v>
      </c>
      <c r="J94">
        <v>0.36486220359802246</v>
      </c>
      <c r="K94">
        <v>0.29333971929736435</v>
      </c>
      <c r="L94">
        <v>7.1522484300658107E-2</v>
      </c>
      <c r="M94">
        <v>5.227979738265276E-3</v>
      </c>
      <c r="N94">
        <v>0.26614415645599365</v>
      </c>
      <c r="O94">
        <v>0.21458110750063497</v>
      </c>
      <c r="P94">
        <v>5.1563048955358681E-2</v>
      </c>
      <c r="Q94">
        <v>2.4809299502521753E-3</v>
      </c>
      <c r="R94">
        <v>0.13731971383094788</v>
      </c>
      <c r="S94">
        <v>0.11063201259412381</v>
      </c>
      <c r="T94">
        <v>2.6687701236824068E-2</v>
      </c>
      <c r="U94">
        <v>3.9275526069104671E-4</v>
      </c>
      <c r="V94">
        <v>0.10535192489624023</v>
      </c>
      <c r="W94">
        <v>8.4742732951326616E-2</v>
      </c>
      <c r="X94">
        <v>2.0609191944913618E-2</v>
      </c>
      <c r="Y94">
        <v>1.9264643196947873E-4</v>
      </c>
      <c r="Z94">
        <v>5.8746367692947388E-2</v>
      </c>
      <c r="AA94">
        <v>4.7091273421216329E-2</v>
      </c>
      <c r="AB94">
        <v>1.1655094271731059E-2</v>
      </c>
      <c r="AC94">
        <v>3.9806633139960468E-5</v>
      </c>
      <c r="AD94">
        <v>2.5324851274490356E-2</v>
      </c>
      <c r="AE94">
        <v>2.0223736529615621E-2</v>
      </c>
      <c r="AF94">
        <v>5.1011147448747352E-3</v>
      </c>
      <c r="AG94">
        <v>3.9120336623454932E-6</v>
      </c>
      <c r="AH94">
        <v>0.20373702049255371</v>
      </c>
      <c r="AI94">
        <v>0.12526360480114818</v>
      </c>
      <c r="AJ94">
        <v>7.8473415691405535E-2</v>
      </c>
      <c r="AK94">
        <v>2.5965338572859764E-2</v>
      </c>
      <c r="AL94">
        <v>0.63513779640197754</v>
      </c>
      <c r="AM94">
        <v>0.44796099560335279</v>
      </c>
      <c r="AN94">
        <v>0.18717680079862475</v>
      </c>
      <c r="AO94">
        <v>5.1624834071844816E-2</v>
      </c>
      <c r="AP94">
        <v>0.43140077590942383</v>
      </c>
      <c r="AQ94">
        <v>0.32269739080220461</v>
      </c>
      <c r="AR94">
        <v>0.10870338510721922</v>
      </c>
      <c r="AS94">
        <v>2.5659495498985052E-2</v>
      </c>
    </row>
    <row r="95" spans="1:45" x14ac:dyDescent="0.2">
      <c r="A95">
        <v>2006</v>
      </c>
      <c r="B95">
        <v>1</v>
      </c>
      <c r="C95">
        <v>0.74176922859624028</v>
      </c>
      <c r="D95">
        <v>0.25823077140375972</v>
      </c>
      <c r="E95">
        <v>5.8436218649148941E-2</v>
      </c>
      <c r="F95">
        <v>0.79910224676132202</v>
      </c>
      <c r="G95">
        <v>0.61785532627254725</v>
      </c>
      <c r="H95">
        <v>0.18124692048877478</v>
      </c>
      <c r="I95">
        <v>3.3196952193975449E-2</v>
      </c>
      <c r="J95">
        <v>0.36960285902023315</v>
      </c>
      <c r="K95">
        <v>0.2972453432448674</v>
      </c>
      <c r="L95">
        <v>7.2357515775365755E-2</v>
      </c>
      <c r="M95">
        <v>5.661841481924057E-3</v>
      </c>
      <c r="N95">
        <v>0.27023828029632568</v>
      </c>
      <c r="O95">
        <v>0.2181165869715187</v>
      </c>
      <c r="P95">
        <v>5.2121693324806984E-2</v>
      </c>
      <c r="Q95">
        <v>2.6831033173948526E-3</v>
      </c>
      <c r="R95">
        <v>0.1404239684343338</v>
      </c>
      <c r="S95">
        <v>0.11320822031939315</v>
      </c>
      <c r="T95">
        <v>2.7215748114940652E-2</v>
      </c>
      <c r="U95">
        <v>4.4325273483991623E-4</v>
      </c>
      <c r="V95">
        <v>0.10812269896268845</v>
      </c>
      <c r="W95">
        <v>8.7031659215654145E-2</v>
      </c>
      <c r="X95">
        <v>2.1091039747034301E-2</v>
      </c>
      <c r="Y95">
        <v>2.0958710229024291E-4</v>
      </c>
      <c r="Z95">
        <v>6.0508687049150467E-2</v>
      </c>
      <c r="AA95">
        <v>4.8557811714303512E-2</v>
      </c>
      <c r="AB95">
        <v>1.1950875334846955E-2</v>
      </c>
      <c r="AC95">
        <v>4.3574535084189847E-5</v>
      </c>
      <c r="AD95">
        <v>2.5820275768637657E-2</v>
      </c>
      <c r="AE95">
        <v>2.0648404579105772E-2</v>
      </c>
      <c r="AF95">
        <v>5.1718711895318847E-3</v>
      </c>
      <c r="AG95">
        <v>3.8980060708126985E-6</v>
      </c>
      <c r="AH95">
        <v>0.20089775323867798</v>
      </c>
      <c r="AI95">
        <v>0.12391390232369304</v>
      </c>
      <c r="AJ95">
        <v>7.6983850914984941E-2</v>
      </c>
      <c r="AK95">
        <v>2.5239266455173492E-2</v>
      </c>
      <c r="AL95">
        <v>0.63039714097976685</v>
      </c>
      <c r="AM95">
        <v>0.44452388535137288</v>
      </c>
      <c r="AN95">
        <v>0.18587325562839396</v>
      </c>
      <c r="AO95">
        <v>5.2774377167224884E-2</v>
      </c>
      <c r="AP95">
        <v>0.42949938774108887</v>
      </c>
      <c r="AQ95">
        <v>0.32060998302767985</v>
      </c>
      <c r="AR95">
        <v>0.10888940471340902</v>
      </c>
      <c r="AS95">
        <v>2.7535110712051392E-2</v>
      </c>
    </row>
    <row r="96" spans="1:45" x14ac:dyDescent="0.2">
      <c r="A96">
        <v>2007</v>
      </c>
      <c r="B96">
        <v>1</v>
      </c>
      <c r="C96">
        <v>0.73356189462356269</v>
      </c>
      <c r="D96">
        <v>0.26643810537643731</v>
      </c>
      <c r="E96">
        <v>6.1216071248054504E-2</v>
      </c>
      <c r="F96">
        <v>0.79630053043365479</v>
      </c>
      <c r="G96">
        <v>0.60858930391259491</v>
      </c>
      <c r="H96">
        <v>0.18771122652105987</v>
      </c>
      <c r="I96">
        <v>3.5861197859048843E-2</v>
      </c>
      <c r="J96">
        <v>0.36608234047889709</v>
      </c>
      <c r="K96">
        <v>0.29193998903429019</v>
      </c>
      <c r="L96">
        <v>7.4142351444606902E-2</v>
      </c>
      <c r="M96">
        <v>6.1209718696773052E-3</v>
      </c>
      <c r="N96">
        <v>0.26724398136138916</v>
      </c>
      <c r="O96">
        <v>0.21391065209718363</v>
      </c>
      <c r="P96">
        <v>5.3333329264205531E-2</v>
      </c>
      <c r="Q96">
        <v>2.8802212327718735E-3</v>
      </c>
      <c r="R96">
        <v>0.13882622122764587</v>
      </c>
      <c r="S96">
        <v>0.11104038780035808</v>
      </c>
      <c r="T96">
        <v>2.7785833427287798E-2</v>
      </c>
      <c r="U96">
        <v>4.5348683488555253E-4</v>
      </c>
      <c r="V96">
        <v>0.10714586079120636</v>
      </c>
      <c r="W96">
        <v>8.5581009492102567E-2</v>
      </c>
      <c r="X96">
        <v>2.1564851299103793E-2</v>
      </c>
      <c r="Y96">
        <v>2.1638699399773031E-4</v>
      </c>
      <c r="Z96">
        <v>6.0296535491943359E-2</v>
      </c>
      <c r="AA96">
        <v>4.7986058611432014E-2</v>
      </c>
      <c r="AB96">
        <v>1.2310476880511345E-2</v>
      </c>
      <c r="AC96">
        <v>4.3122701754327863E-5</v>
      </c>
      <c r="AD96">
        <v>2.6702433824539185E-2</v>
      </c>
      <c r="AE96">
        <v>2.1184222314890144E-2</v>
      </c>
      <c r="AF96">
        <v>5.5182115096490403E-3</v>
      </c>
      <c r="AG96">
        <v>4.055100362165831E-6</v>
      </c>
      <c r="AH96">
        <v>0.20369946956634521</v>
      </c>
      <c r="AI96">
        <v>0.12497259071096778</v>
      </c>
      <c r="AJ96">
        <v>7.8726878855377436E-2</v>
      </c>
      <c r="AK96">
        <v>2.5354873389005661E-2</v>
      </c>
      <c r="AL96">
        <v>0.63391765952110291</v>
      </c>
      <c r="AM96">
        <v>0.4416219055892725</v>
      </c>
      <c r="AN96">
        <v>0.1922957539318304</v>
      </c>
      <c r="AO96">
        <v>5.5095099378377199E-2</v>
      </c>
      <c r="AP96">
        <v>0.43021818995475769</v>
      </c>
      <c r="AQ96">
        <v>0.31664931487830472</v>
      </c>
      <c r="AR96">
        <v>0.11356887507645297</v>
      </c>
      <c r="AS96">
        <v>2.9740225989371538E-2</v>
      </c>
    </row>
    <row r="97" spans="1:45" x14ac:dyDescent="0.2">
      <c r="A97">
        <v>2008</v>
      </c>
      <c r="B97">
        <v>1</v>
      </c>
      <c r="C97">
        <v>0.70766837568953633</v>
      </c>
      <c r="D97">
        <v>0.29233162431046367</v>
      </c>
      <c r="E97">
        <v>6.4898476004600525E-2</v>
      </c>
      <c r="F97">
        <v>0.79259252548217773</v>
      </c>
      <c r="G97">
        <v>0.58759658830240369</v>
      </c>
      <c r="H97">
        <v>0.20499593717977405</v>
      </c>
      <c r="I97">
        <v>3.9255384355783463E-2</v>
      </c>
      <c r="J97">
        <v>0.36107814311981201</v>
      </c>
      <c r="K97">
        <v>0.28272720928362105</v>
      </c>
      <c r="L97">
        <v>7.8350933836190961E-2</v>
      </c>
      <c r="M97">
        <v>6.7008300684392452E-3</v>
      </c>
      <c r="N97">
        <v>0.26352173089981079</v>
      </c>
      <c r="O97">
        <v>0.20732411768403836</v>
      </c>
      <c r="P97">
        <v>5.6197613215772435E-2</v>
      </c>
      <c r="Q97">
        <v>3.1620562076568604E-3</v>
      </c>
      <c r="R97">
        <v>0.13712345063686371</v>
      </c>
      <c r="S97">
        <v>0.1078522144409817</v>
      </c>
      <c r="T97">
        <v>2.9271236195882011E-2</v>
      </c>
      <c r="U97">
        <v>5.1166833145543933E-4</v>
      </c>
      <c r="V97">
        <v>0.10608899593353271</v>
      </c>
      <c r="W97">
        <v>8.328996914281106E-2</v>
      </c>
      <c r="X97">
        <v>2.2799026790721655E-2</v>
      </c>
      <c r="Y97">
        <v>2.481984265614301E-4</v>
      </c>
      <c r="Z97">
        <v>6.0816448181867599E-2</v>
      </c>
      <c r="AA97">
        <v>4.7542030183358008E-2</v>
      </c>
      <c r="AB97">
        <v>1.3274417998509591E-2</v>
      </c>
      <c r="AC97">
        <v>4.7455170715693384E-5</v>
      </c>
      <c r="AD97">
        <v>2.8168957680463791E-2</v>
      </c>
      <c r="AE97">
        <v>2.1943214948397793E-2</v>
      </c>
      <c r="AF97">
        <v>6.2257427320659975E-3</v>
      </c>
      <c r="AG97">
        <v>5.0062867558153812E-6</v>
      </c>
      <c r="AH97">
        <v>0.20740747451782227</v>
      </c>
      <c r="AI97">
        <v>0.12007178738713264</v>
      </c>
      <c r="AJ97">
        <v>8.7335687130689621E-2</v>
      </c>
      <c r="AK97">
        <v>2.5643091648817062E-2</v>
      </c>
      <c r="AL97">
        <v>0.63892185688018799</v>
      </c>
      <c r="AM97">
        <v>0.42494116640591528</v>
      </c>
      <c r="AN97">
        <v>0.21398069047427271</v>
      </c>
      <c r="AO97">
        <v>5.819764593616128E-2</v>
      </c>
      <c r="AP97">
        <v>0.43151438236236572</v>
      </c>
      <c r="AQ97">
        <v>0.30486937901878264</v>
      </c>
      <c r="AR97">
        <v>0.12664500334358308</v>
      </c>
      <c r="AS97">
        <v>3.2554554287344217E-2</v>
      </c>
    </row>
    <row r="98" spans="1:45" x14ac:dyDescent="0.2">
      <c r="A98">
        <v>2009</v>
      </c>
      <c r="B98">
        <v>1</v>
      </c>
      <c r="C98">
        <v>0.68997095618396997</v>
      </c>
      <c r="D98">
        <v>0.31002904381603003</v>
      </c>
      <c r="E98">
        <v>7.1703545749187469E-2</v>
      </c>
      <c r="F98">
        <v>0.7938348650932312</v>
      </c>
      <c r="G98">
        <v>0.57880894630216062</v>
      </c>
      <c r="H98">
        <v>0.21502591879107058</v>
      </c>
      <c r="I98">
        <v>4.0888272225856781E-2</v>
      </c>
      <c r="J98">
        <v>0.35564115643501282</v>
      </c>
      <c r="K98">
        <v>0.27295114900334738</v>
      </c>
      <c r="L98">
        <v>8.2690007431665435E-2</v>
      </c>
      <c r="M98">
        <v>7.3861205019056797E-3</v>
      </c>
      <c r="N98">
        <v>0.25640907883644104</v>
      </c>
      <c r="O98">
        <v>0.19773821118360502</v>
      </c>
      <c r="P98">
        <v>5.8670867652836023E-2</v>
      </c>
      <c r="Q98">
        <v>3.5322248004376888E-3</v>
      </c>
      <c r="R98">
        <v>0.12992233037948608</v>
      </c>
      <c r="S98">
        <v>0.10018480606231606</v>
      </c>
      <c r="T98">
        <v>2.9737524317170028E-2</v>
      </c>
      <c r="U98">
        <v>5.9221009723842144E-4</v>
      </c>
      <c r="V98">
        <v>9.9553763866424561E-2</v>
      </c>
      <c r="W98">
        <v>7.6618670288098656E-2</v>
      </c>
      <c r="X98">
        <v>2.2935093578325905E-2</v>
      </c>
      <c r="Y98">
        <v>2.8173738974146545E-4</v>
      </c>
      <c r="Z98">
        <v>5.5428329855203629E-2</v>
      </c>
      <c r="AA98">
        <v>4.2453252112522932E-2</v>
      </c>
      <c r="AB98">
        <v>1.2975077742680696E-2</v>
      </c>
      <c r="AC98">
        <v>5.3457664762390777E-5</v>
      </c>
      <c r="AD98">
        <v>2.4398019537329674E-2</v>
      </c>
      <c r="AE98">
        <v>1.860743338367854E-2</v>
      </c>
      <c r="AF98">
        <v>5.7905861536511338E-3</v>
      </c>
      <c r="AG98">
        <v>5.3453159125638194E-6</v>
      </c>
      <c r="AH98">
        <v>0.2061651349067688</v>
      </c>
      <c r="AI98">
        <v>0.11116200988180935</v>
      </c>
      <c r="AJ98">
        <v>9.5003125024959445E-2</v>
      </c>
      <c r="AK98">
        <v>3.0815273523330688E-2</v>
      </c>
      <c r="AL98">
        <v>0.64435884356498718</v>
      </c>
      <c r="AM98">
        <v>0.41701980718062259</v>
      </c>
      <c r="AN98">
        <v>0.22733903638436459</v>
      </c>
      <c r="AO98">
        <v>6.431742524728179E-2</v>
      </c>
      <c r="AP98">
        <v>0.43819370865821838</v>
      </c>
      <c r="AQ98">
        <v>0.30585779729881324</v>
      </c>
      <c r="AR98">
        <v>0.13233591135940515</v>
      </c>
      <c r="AS98">
        <v>3.3502151723951101E-2</v>
      </c>
    </row>
    <row r="99" spans="1:45" x14ac:dyDescent="0.2">
      <c r="A99">
        <v>2010</v>
      </c>
      <c r="B99">
        <v>1</v>
      </c>
      <c r="C99">
        <v>0.68996507115662098</v>
      </c>
      <c r="D99">
        <v>0.31003492884337902</v>
      </c>
      <c r="E99">
        <v>7.146599143743515E-2</v>
      </c>
      <c r="F99">
        <v>0.79693853855133057</v>
      </c>
      <c r="G99">
        <v>0.58087743329815567</v>
      </c>
      <c r="H99">
        <v>0.2160611052531749</v>
      </c>
      <c r="I99">
        <v>4.317421093583107E-2</v>
      </c>
      <c r="J99">
        <v>0.36749106645584106</v>
      </c>
      <c r="K99">
        <v>0.28420399554306641</v>
      </c>
      <c r="L99">
        <v>8.3287070912774652E-2</v>
      </c>
      <c r="M99">
        <v>7.7498783357441425E-3</v>
      </c>
      <c r="N99">
        <v>0.26894092559814453</v>
      </c>
      <c r="O99">
        <v>0.20922535558565869</v>
      </c>
      <c r="P99">
        <v>5.9715570012485841E-2</v>
      </c>
      <c r="Q99">
        <v>3.6556536797434092E-3</v>
      </c>
      <c r="R99">
        <v>0.14022304117679596</v>
      </c>
      <c r="S99">
        <v>0.10913651427790683</v>
      </c>
      <c r="T99">
        <v>3.1086526898889133E-2</v>
      </c>
      <c r="U99">
        <v>5.9263838920742273E-4</v>
      </c>
      <c r="V99">
        <v>0.10822293907403946</v>
      </c>
      <c r="W99">
        <v>8.4091069963278642E-2</v>
      </c>
      <c r="X99">
        <v>2.4131869110760817E-2</v>
      </c>
      <c r="Y99">
        <v>2.9255394474603236E-4</v>
      </c>
      <c r="Z99">
        <v>6.092362105846405E-2</v>
      </c>
      <c r="AA99">
        <v>4.7131308207696065E-2</v>
      </c>
      <c r="AB99">
        <v>1.3792312850767985E-2</v>
      </c>
      <c r="AC99">
        <v>5.5961663747439161E-5</v>
      </c>
      <c r="AD99">
        <v>2.640967071056366E-2</v>
      </c>
      <c r="AE99">
        <v>2.0339898417415903E-2</v>
      </c>
      <c r="AF99">
        <v>6.0697722931477571E-3</v>
      </c>
      <c r="AG99">
        <v>4.946107765135821E-6</v>
      </c>
      <c r="AH99">
        <v>0.20306146144866943</v>
      </c>
      <c r="AI99">
        <v>0.10908763785846531</v>
      </c>
      <c r="AJ99">
        <v>9.397382359020412E-2</v>
      </c>
      <c r="AK99">
        <v>2.829178050160408E-2</v>
      </c>
      <c r="AL99">
        <v>0.63250893354415894</v>
      </c>
      <c r="AM99">
        <v>0.40576107561355457</v>
      </c>
      <c r="AN99">
        <v>0.22674785793060437</v>
      </c>
      <c r="AO99">
        <v>6.3716113101691008E-2</v>
      </c>
      <c r="AP99">
        <v>0.4294474720954895</v>
      </c>
      <c r="AQ99">
        <v>0.29667343775508925</v>
      </c>
      <c r="AR99">
        <v>0.13277403434040025</v>
      </c>
      <c r="AS99">
        <v>3.5424332600086927E-2</v>
      </c>
    </row>
    <row r="100" spans="1:45" x14ac:dyDescent="0.2">
      <c r="A100">
        <v>2011</v>
      </c>
      <c r="B100">
        <v>1</v>
      </c>
      <c r="C100">
        <v>0.70153618510812521</v>
      </c>
      <c r="D100">
        <v>0.29846381489187479</v>
      </c>
      <c r="E100">
        <v>7.0473931729793549E-2</v>
      </c>
      <c r="F100">
        <v>0.80047625303268433</v>
      </c>
      <c r="G100">
        <v>0.59223734051920474</v>
      </c>
      <c r="H100">
        <v>0.20823891251347959</v>
      </c>
      <c r="I100">
        <v>4.2301956564188004E-2</v>
      </c>
      <c r="J100">
        <v>0.37374034523963928</v>
      </c>
      <c r="K100">
        <v>0.29280949524400057</v>
      </c>
      <c r="L100">
        <v>8.093084999563871E-2</v>
      </c>
      <c r="M100">
        <v>7.4027944356203079E-3</v>
      </c>
      <c r="N100">
        <v>0.27514585852622986</v>
      </c>
      <c r="O100">
        <v>0.21677712435484864</v>
      </c>
      <c r="P100">
        <v>5.836873417138122E-2</v>
      </c>
      <c r="Q100">
        <v>3.5479259677231312E-3</v>
      </c>
      <c r="R100">
        <v>0.14568488299846649</v>
      </c>
      <c r="S100">
        <v>0.11490567050691425</v>
      </c>
      <c r="T100">
        <v>3.0779212491552244E-2</v>
      </c>
      <c r="U100">
        <v>5.8348284801468253E-4</v>
      </c>
      <c r="V100">
        <v>0.11316028982400894</v>
      </c>
      <c r="W100">
        <v>8.914704042399535E-2</v>
      </c>
      <c r="X100">
        <v>2.4013249400013592E-2</v>
      </c>
      <c r="Y100">
        <v>2.7210105326958001E-4</v>
      </c>
      <c r="Z100">
        <v>6.4544372260570526E-2</v>
      </c>
      <c r="AA100">
        <v>5.0649843187926535E-2</v>
      </c>
      <c r="AB100">
        <v>1.3894529072643991E-2</v>
      </c>
      <c r="AC100">
        <v>5.519217302207835E-5</v>
      </c>
      <c r="AD100">
        <v>2.9605427756905556E-2</v>
      </c>
      <c r="AE100">
        <v>2.3139889202772324E-2</v>
      </c>
      <c r="AF100">
        <v>6.4655385541332322E-3</v>
      </c>
      <c r="AG100">
        <v>5.0708335948002059E-6</v>
      </c>
      <c r="AH100">
        <v>0.19952374696731567</v>
      </c>
      <c r="AI100">
        <v>0.10929884458892047</v>
      </c>
      <c r="AJ100">
        <v>9.02249023783952E-2</v>
      </c>
      <c r="AK100">
        <v>2.8171975165605545E-2</v>
      </c>
      <c r="AL100">
        <v>0.62625965476036072</v>
      </c>
      <c r="AM100">
        <v>0.40872668986412464</v>
      </c>
      <c r="AN100">
        <v>0.21753296489623608</v>
      </c>
      <c r="AO100">
        <v>6.3071137294173241E-2</v>
      </c>
      <c r="AP100">
        <v>0.42673590779304504</v>
      </c>
      <c r="AQ100">
        <v>0.29942784527520416</v>
      </c>
      <c r="AR100">
        <v>0.12730806251784088</v>
      </c>
      <c r="AS100">
        <v>3.4899162128567696E-2</v>
      </c>
    </row>
    <row r="101" spans="1:45" x14ac:dyDescent="0.2">
      <c r="A101">
        <v>2012</v>
      </c>
      <c r="B101">
        <v>1</v>
      </c>
      <c r="C101">
        <v>0.71767333196476102</v>
      </c>
      <c r="D101">
        <v>0.28232666803523898</v>
      </c>
      <c r="E101">
        <v>6.898953765630722E-2</v>
      </c>
      <c r="F101">
        <v>0.8066098690032959</v>
      </c>
      <c r="G101">
        <v>0.60771104693412781</v>
      </c>
      <c r="H101">
        <v>0.19889882206916809</v>
      </c>
      <c r="I101">
        <v>4.2140897363424301E-2</v>
      </c>
      <c r="J101">
        <v>0.38394978642463684</v>
      </c>
      <c r="K101">
        <v>0.30488729799253633</v>
      </c>
      <c r="L101">
        <v>7.9062488432100508E-2</v>
      </c>
      <c r="M101">
        <v>7.3097446002066135E-3</v>
      </c>
      <c r="N101">
        <v>0.28471148014068604</v>
      </c>
      <c r="O101">
        <v>0.227298088662792</v>
      </c>
      <c r="P101">
        <v>5.7413391477894038E-2</v>
      </c>
      <c r="Q101">
        <v>3.5050527658313513E-3</v>
      </c>
      <c r="R101">
        <v>0.15306496620178223</v>
      </c>
      <c r="S101">
        <v>0.12235275735565665</v>
      </c>
      <c r="T101">
        <v>3.0712208846125577E-2</v>
      </c>
      <c r="U101">
        <v>5.3124310215935111E-4</v>
      </c>
      <c r="V101">
        <v>0.1194600835442543</v>
      </c>
      <c r="W101">
        <v>9.5385946209376016E-2</v>
      </c>
      <c r="X101">
        <v>2.4074137334878287E-2</v>
      </c>
      <c r="Y101">
        <v>2.5538474437780678E-4</v>
      </c>
      <c r="Z101">
        <v>6.8621523678302765E-2</v>
      </c>
      <c r="AA101">
        <v>5.4620444863402895E-2</v>
      </c>
      <c r="AB101">
        <v>1.400107881489987E-2</v>
      </c>
      <c r="AC101">
        <v>5.2390321798156947E-5</v>
      </c>
      <c r="AD101">
        <v>3.1156668439507484E-2</v>
      </c>
      <c r="AE101">
        <v>2.4713376091390238E-2</v>
      </c>
      <c r="AF101">
        <v>6.4432923481172466E-3</v>
      </c>
      <c r="AG101">
        <v>5.2531704568536952E-6</v>
      </c>
      <c r="AH101">
        <v>0.1933901309967041</v>
      </c>
      <c r="AI101">
        <v>0.10996228503063321</v>
      </c>
      <c r="AJ101">
        <v>8.342784596607089E-2</v>
      </c>
      <c r="AK101">
        <v>2.6848640292882919E-2</v>
      </c>
      <c r="AL101">
        <v>0.61605021357536316</v>
      </c>
      <c r="AM101">
        <v>0.41278603397222469</v>
      </c>
      <c r="AN101">
        <v>0.20326417960313847</v>
      </c>
      <c r="AO101">
        <v>6.1679793056100607E-2</v>
      </c>
      <c r="AP101">
        <v>0.42266008257865906</v>
      </c>
      <c r="AQ101">
        <v>0.30282374894159148</v>
      </c>
      <c r="AR101">
        <v>0.11983633363706758</v>
      </c>
      <c r="AS101">
        <v>3.4831152763217688E-2</v>
      </c>
    </row>
    <row r="102" spans="1:45" x14ac:dyDescent="0.2">
      <c r="A102">
        <v>2013</v>
      </c>
      <c r="B102">
        <v>1</v>
      </c>
      <c r="C102">
        <v>0.72100363997742534</v>
      </c>
      <c r="D102">
        <v>0.27899636002257466</v>
      </c>
      <c r="E102">
        <v>6.9891519844532013E-2</v>
      </c>
      <c r="F102">
        <v>0.80125391483306885</v>
      </c>
      <c r="G102">
        <v>0.6058495573233813</v>
      </c>
      <c r="H102">
        <v>0.19540435750968754</v>
      </c>
      <c r="I102">
        <v>4.0428120642900467E-2</v>
      </c>
      <c r="J102">
        <v>0.37589219212532043</v>
      </c>
      <c r="K102">
        <v>0.29964044555526925</v>
      </c>
      <c r="L102">
        <v>7.6251746570051182E-2</v>
      </c>
      <c r="M102">
        <v>7.1188360452651978E-3</v>
      </c>
      <c r="N102">
        <v>0.2754267156124115</v>
      </c>
      <c r="O102">
        <v>0.22048807863393449</v>
      </c>
      <c r="P102">
        <v>5.4938636978477007E-2</v>
      </c>
      <c r="Q102">
        <v>3.5300033632665873E-3</v>
      </c>
      <c r="R102">
        <v>0.14259651303291321</v>
      </c>
      <c r="S102">
        <v>0.1142423318276542</v>
      </c>
      <c r="T102">
        <v>2.835418120525901E-2</v>
      </c>
      <c r="U102">
        <v>6.3057523220777512E-4</v>
      </c>
      <c r="V102">
        <v>0.10916928201913834</v>
      </c>
      <c r="W102">
        <v>8.7370554493645614E-2</v>
      </c>
      <c r="X102">
        <v>2.1798727525492723E-2</v>
      </c>
      <c r="Y102">
        <v>3.0348723521456122E-4</v>
      </c>
      <c r="Z102">
        <v>6.1498433351516724E-2</v>
      </c>
      <c r="AA102">
        <v>4.9077275448297542E-2</v>
      </c>
      <c r="AB102">
        <v>1.2421157903219182E-2</v>
      </c>
      <c r="AC102">
        <v>6.5011401602532715E-5</v>
      </c>
      <c r="AD102">
        <v>2.7582429349422455E-2</v>
      </c>
      <c r="AE102">
        <v>2.1955240015586241E-2</v>
      </c>
      <c r="AF102">
        <v>5.6271893338362133E-3</v>
      </c>
      <c r="AG102">
        <v>7.9351584645337425E-6</v>
      </c>
      <c r="AH102">
        <v>0.19874608516693115</v>
      </c>
      <c r="AI102">
        <v>0.11515408265404403</v>
      </c>
      <c r="AJ102">
        <v>8.359200251288712E-2</v>
      </c>
      <c r="AK102">
        <v>2.9463399201631546E-2</v>
      </c>
      <c r="AL102">
        <v>0.62410780787467957</v>
      </c>
      <c r="AM102">
        <v>0.42136319442215608</v>
      </c>
      <c r="AN102">
        <v>0.20274461345252348</v>
      </c>
      <c r="AO102">
        <v>6.2772683799266815E-2</v>
      </c>
      <c r="AP102">
        <v>0.42536172270774841</v>
      </c>
      <c r="AQ102">
        <v>0.30620911176811205</v>
      </c>
      <c r="AR102">
        <v>0.11915261093963636</v>
      </c>
      <c r="AS102">
        <v>3.3309284597635269E-2</v>
      </c>
    </row>
    <row r="103" spans="1:45" x14ac:dyDescent="0.2">
      <c r="A103">
        <v>2014</v>
      </c>
      <c r="B103">
        <v>1</v>
      </c>
      <c r="C103">
        <v>0.72581520210951567</v>
      </c>
      <c r="D103">
        <v>0.27418479789048433</v>
      </c>
      <c r="E103">
        <v>7.1579858660697937E-2</v>
      </c>
      <c r="F103">
        <v>0.80337458848953247</v>
      </c>
      <c r="G103">
        <v>0.61112236464396119</v>
      </c>
      <c r="H103">
        <v>0.19225222384557128</v>
      </c>
      <c r="I103">
        <v>4.1874688118696213E-2</v>
      </c>
      <c r="J103">
        <v>0.38123887777328491</v>
      </c>
      <c r="K103">
        <v>0.30612157662108075</v>
      </c>
      <c r="L103">
        <v>7.5117301152204163E-2</v>
      </c>
      <c r="M103">
        <v>7.4109304696321487E-3</v>
      </c>
      <c r="N103">
        <v>0.28063896298408508</v>
      </c>
      <c r="O103">
        <v>0.22655358267365955</v>
      </c>
      <c r="P103">
        <v>5.4085380310425535E-2</v>
      </c>
      <c r="Q103">
        <v>3.5383398644626141E-3</v>
      </c>
      <c r="R103">
        <v>0.14712123572826385</v>
      </c>
      <c r="S103">
        <v>0.11888319093077371</v>
      </c>
      <c r="T103">
        <v>2.8238044797490147E-2</v>
      </c>
      <c r="U103">
        <v>6.3939706888049841E-4</v>
      </c>
      <c r="V103">
        <v>0.11286744475364685</v>
      </c>
      <c r="W103">
        <v>9.1118163525379714E-2</v>
      </c>
      <c r="X103">
        <v>2.1749281228267137E-2</v>
      </c>
      <c r="Y103">
        <v>3.0559746664948761E-4</v>
      </c>
      <c r="Z103">
        <v>6.3344627618789673E-2</v>
      </c>
      <c r="AA103">
        <v>5.098322629920915E-2</v>
      </c>
      <c r="AB103">
        <v>1.2361401319580523E-2</v>
      </c>
      <c r="AC103">
        <v>6.3484934798907489E-5</v>
      </c>
      <c r="AD103">
        <v>2.8247425332665443E-2</v>
      </c>
      <c r="AE103">
        <v>2.268217392143046E-2</v>
      </c>
      <c r="AF103">
        <v>5.5652514112349838E-3</v>
      </c>
      <c r="AG103">
        <v>7.1719846346240956E-6</v>
      </c>
      <c r="AH103">
        <v>0.19662541151046753</v>
      </c>
      <c r="AI103">
        <v>0.11469283746555448</v>
      </c>
      <c r="AJ103">
        <v>8.1932574044913054E-2</v>
      </c>
      <c r="AK103">
        <v>2.9705170542001724E-2</v>
      </c>
      <c r="AL103">
        <v>0.61876112222671509</v>
      </c>
      <c r="AM103">
        <v>0.41969362548843492</v>
      </c>
      <c r="AN103">
        <v>0.19906749673828017</v>
      </c>
      <c r="AO103">
        <v>6.4168928191065788E-2</v>
      </c>
      <c r="AP103">
        <v>0.42213571071624756</v>
      </c>
      <c r="AQ103">
        <v>0.30500078802288044</v>
      </c>
      <c r="AR103">
        <v>0.11713492269336712</v>
      </c>
      <c r="AS103">
        <v>3.4463757649064064E-2</v>
      </c>
    </row>
    <row r="104" spans="1:45" x14ac:dyDescent="0.2">
      <c r="A104">
        <v>2015</v>
      </c>
      <c r="B104">
        <v>1</v>
      </c>
      <c r="C104">
        <v>0.72617064928635955</v>
      </c>
      <c r="D104">
        <v>0.27382935071364045</v>
      </c>
      <c r="E104">
        <v>7.4176304042339325E-2</v>
      </c>
      <c r="F104">
        <v>0.80228012800216675</v>
      </c>
      <c r="G104">
        <v>0.60962918237783015</v>
      </c>
      <c r="H104">
        <v>0.1926509456243366</v>
      </c>
      <c r="I104">
        <v>4.4943541288375854E-2</v>
      </c>
      <c r="J104">
        <v>0.37855526804924011</v>
      </c>
      <c r="K104">
        <v>0.30461608248151606</v>
      </c>
      <c r="L104">
        <v>7.3939185567724053E-2</v>
      </c>
      <c r="M104">
        <v>7.7753467485308647E-3</v>
      </c>
      <c r="N104">
        <v>0.27809542417526245</v>
      </c>
      <c r="O104">
        <v>0.22505516266755876</v>
      </c>
      <c r="P104">
        <v>5.304026150770369E-2</v>
      </c>
      <c r="Q104">
        <v>3.7244702689349651E-3</v>
      </c>
      <c r="R104">
        <v>0.14445996284484863</v>
      </c>
      <c r="S104">
        <v>0.11715205963514563</v>
      </c>
      <c r="T104">
        <v>2.7307903209702999E-2</v>
      </c>
      <c r="U104">
        <v>6.7528057843446732E-4</v>
      </c>
      <c r="V104">
        <v>0.11089951545000076</v>
      </c>
      <c r="W104">
        <v>8.9851209238986485E-2</v>
      </c>
      <c r="X104">
        <v>2.1048306211014278E-2</v>
      </c>
      <c r="Y104">
        <v>3.3014244399964809E-4</v>
      </c>
      <c r="Z104">
        <v>6.1912521719932556E-2</v>
      </c>
      <c r="AA104">
        <v>5.0038488667055958E-2</v>
      </c>
      <c r="AB104">
        <v>1.1874033052876598E-2</v>
      </c>
      <c r="AC104">
        <v>6.6802487708628178E-5</v>
      </c>
      <c r="AD104">
        <v>2.7392169460654259E-2</v>
      </c>
      <c r="AE104">
        <v>2.209531715198132E-2</v>
      </c>
      <c r="AF104">
        <v>5.2968523086729391E-3</v>
      </c>
      <c r="AG104">
        <v>7.6739834184991196E-6</v>
      </c>
      <c r="AH104">
        <v>0.19771987199783325</v>
      </c>
      <c r="AI104">
        <v>0.1165414669085294</v>
      </c>
      <c r="AJ104">
        <v>8.1178405089303851E-2</v>
      </c>
      <c r="AK104">
        <v>2.923276275396347E-2</v>
      </c>
      <c r="AL104">
        <v>0.62144473195075989</v>
      </c>
      <c r="AM104">
        <v>0.42155456680484349</v>
      </c>
      <c r="AN104">
        <v>0.1998901651459164</v>
      </c>
      <c r="AO104">
        <v>6.640095729380846E-2</v>
      </c>
      <c r="AP104">
        <v>0.42372485995292664</v>
      </c>
      <c r="AQ104">
        <v>0.30501309989631409</v>
      </c>
      <c r="AR104">
        <v>0.11871176005661255</v>
      </c>
      <c r="AS104">
        <v>3.716819453984499E-2</v>
      </c>
    </row>
    <row r="105" spans="1:45" x14ac:dyDescent="0.2">
      <c r="A105">
        <v>2016</v>
      </c>
      <c r="B105">
        <v>1</v>
      </c>
      <c r="C105">
        <v>0.72424873616546392</v>
      </c>
      <c r="D105">
        <v>0.27575126383453608</v>
      </c>
      <c r="E105">
        <v>7.6158948242664337E-2</v>
      </c>
      <c r="F105">
        <v>0.80386674404144287</v>
      </c>
      <c r="G105">
        <v>0.60956391924992204</v>
      </c>
      <c r="H105">
        <v>0.19430282479152083</v>
      </c>
      <c r="I105">
        <v>4.591374471783638E-2</v>
      </c>
      <c r="J105">
        <v>0.37704652547836304</v>
      </c>
      <c r="K105">
        <v>0.30269657851022203</v>
      </c>
      <c r="L105">
        <v>7.4349946968141012E-2</v>
      </c>
      <c r="M105">
        <v>8.063201792538166E-3</v>
      </c>
      <c r="N105">
        <v>0.27591928839683533</v>
      </c>
      <c r="O105">
        <v>0.22283385968694347</v>
      </c>
      <c r="P105">
        <v>5.3085428709891858E-2</v>
      </c>
      <c r="Q105">
        <v>3.8975677452981472E-3</v>
      </c>
      <c r="R105">
        <v>0.14252828061580658</v>
      </c>
      <c r="S105">
        <v>0.11540640631437782</v>
      </c>
      <c r="T105">
        <v>2.7121874301428761E-2</v>
      </c>
      <c r="U105">
        <v>7.189558818936348E-4</v>
      </c>
      <c r="V105">
        <v>0.10912164300680161</v>
      </c>
      <c r="W105">
        <v>8.8279886982832068E-2</v>
      </c>
      <c r="X105">
        <v>2.0841756023969538E-2</v>
      </c>
      <c r="Y105">
        <v>3.5854955785907805E-4</v>
      </c>
      <c r="Z105">
        <v>6.0758572071790695E-2</v>
      </c>
      <c r="AA105">
        <v>4.9035638294213868E-2</v>
      </c>
      <c r="AB105">
        <v>1.1722933777576827E-2</v>
      </c>
      <c r="AC105">
        <v>7.2732145781628788E-5</v>
      </c>
      <c r="AD105">
        <v>2.6292230933904648E-2</v>
      </c>
      <c r="AE105">
        <v>2.1171696063203793E-2</v>
      </c>
      <c r="AF105">
        <v>5.1205348707008547E-3</v>
      </c>
      <c r="AG105">
        <v>8.2946326074306853E-6</v>
      </c>
      <c r="AH105">
        <v>0.19613325595855713</v>
      </c>
      <c r="AI105">
        <v>0.11468481691554189</v>
      </c>
      <c r="AJ105">
        <v>8.1448439043015242E-2</v>
      </c>
      <c r="AK105">
        <v>3.0245203524827957E-2</v>
      </c>
      <c r="AL105">
        <v>0.62295347452163696</v>
      </c>
      <c r="AM105">
        <v>0.4215521576552419</v>
      </c>
      <c r="AN105">
        <v>0.20140131686639506</v>
      </c>
      <c r="AO105">
        <v>6.8095746450126171E-2</v>
      </c>
      <c r="AP105">
        <v>0.42682021856307983</v>
      </c>
      <c r="AQ105">
        <v>0.30686734073970001</v>
      </c>
      <c r="AR105">
        <v>0.11995287782337982</v>
      </c>
      <c r="AS105">
        <v>3.7850542925298214E-2</v>
      </c>
    </row>
    <row r="106" spans="1:45" x14ac:dyDescent="0.2">
      <c r="A106">
        <v>2017</v>
      </c>
      <c r="B106">
        <v>1</v>
      </c>
      <c r="C106">
        <v>0.72831297153607011</v>
      </c>
      <c r="D106">
        <v>0.27168702846392989</v>
      </c>
      <c r="E106">
        <v>7.511565089225769E-2</v>
      </c>
      <c r="F106">
        <v>0.8034355640411377</v>
      </c>
      <c r="G106">
        <v>0.60999978403560817</v>
      </c>
      <c r="H106">
        <v>0.19343578000552952</v>
      </c>
      <c r="I106">
        <v>4.8439353704452515E-2</v>
      </c>
      <c r="J106">
        <v>0.37772646546363831</v>
      </c>
      <c r="K106">
        <v>0.30423363565932959</v>
      </c>
      <c r="L106">
        <v>7.3492829804308712E-2</v>
      </c>
      <c r="M106">
        <v>8.3873448893427849E-3</v>
      </c>
      <c r="N106">
        <v>0.27645674347877502</v>
      </c>
      <c r="O106">
        <v>0.2242334626171214</v>
      </c>
      <c r="P106">
        <v>5.222328086165362E-2</v>
      </c>
      <c r="Q106">
        <v>3.9649135433137417E-3</v>
      </c>
      <c r="R106">
        <v>0.14344304800033569</v>
      </c>
      <c r="S106">
        <v>0.11678780588999871</v>
      </c>
      <c r="T106">
        <v>2.6655242110336985E-2</v>
      </c>
      <c r="U106">
        <v>6.0264230705797672E-4</v>
      </c>
      <c r="V106">
        <v>0.11055408418178558</v>
      </c>
      <c r="W106">
        <v>8.9963060448894794E-2</v>
      </c>
      <c r="X106">
        <v>2.059102373289079E-2</v>
      </c>
      <c r="Y106">
        <v>2.896578807849437E-4</v>
      </c>
      <c r="Z106">
        <v>6.2243156135082245E-2</v>
      </c>
      <c r="AA106">
        <v>5.0518523125134607E-2</v>
      </c>
      <c r="AB106">
        <v>1.1724633009947638E-2</v>
      </c>
      <c r="AC106">
        <v>5.4946180171100423E-5</v>
      </c>
      <c r="AD106">
        <v>2.8667621314525604E-2</v>
      </c>
      <c r="AE106">
        <v>2.318499719521494E-2</v>
      </c>
      <c r="AF106">
        <v>5.482624119310664E-3</v>
      </c>
      <c r="AG106">
        <v>5.4851857385074254E-6</v>
      </c>
      <c r="AH106">
        <v>0.1965644359588623</v>
      </c>
      <c r="AI106">
        <v>0.11831318750046194</v>
      </c>
      <c r="AJ106">
        <v>7.8251248458400369E-2</v>
      </c>
      <c r="AK106">
        <v>2.6676297187805176E-2</v>
      </c>
      <c r="AL106">
        <v>0.62227353453636169</v>
      </c>
      <c r="AM106">
        <v>0.42407933587674052</v>
      </c>
      <c r="AN106">
        <v>0.19819419865962118</v>
      </c>
      <c r="AO106">
        <v>6.6728306002914906E-2</v>
      </c>
      <c r="AP106">
        <v>0.42570909857749939</v>
      </c>
      <c r="AQ106">
        <v>0.30576614837627858</v>
      </c>
      <c r="AR106">
        <v>0.11994295020122081</v>
      </c>
      <c r="AS106">
        <v>4.005200881510973E-2</v>
      </c>
    </row>
    <row r="107" spans="1:45" x14ac:dyDescent="0.2">
      <c r="A107">
        <v>2018</v>
      </c>
      <c r="B107">
        <v>1</v>
      </c>
      <c r="C107">
        <v>0.72867845511063933</v>
      </c>
      <c r="D107">
        <v>0.27132154488936067</v>
      </c>
      <c r="E107">
        <v>7.484734058380127E-2</v>
      </c>
      <c r="F107">
        <v>0.80691564083099365</v>
      </c>
      <c r="G107">
        <v>0.61281485599465668</v>
      </c>
      <c r="H107">
        <v>0.19410078483633697</v>
      </c>
      <c r="I107">
        <v>4.7980479896068573E-2</v>
      </c>
      <c r="J107">
        <v>0.38445842266082764</v>
      </c>
      <c r="K107">
        <v>0.30962485334748635</v>
      </c>
      <c r="L107">
        <v>7.4833569313341286E-2</v>
      </c>
      <c r="M107">
        <v>8.6488593369722366E-3</v>
      </c>
      <c r="N107">
        <v>0.28276079893112183</v>
      </c>
      <c r="O107">
        <v>0.22950970189413056</v>
      </c>
      <c r="P107">
        <v>5.3251097036991268E-2</v>
      </c>
      <c r="Q107">
        <v>3.9819991216063499E-3</v>
      </c>
      <c r="R107">
        <v>0.14686936140060425</v>
      </c>
      <c r="S107">
        <v>0.11962988236450656</v>
      </c>
      <c r="T107">
        <v>2.7239479036097691E-2</v>
      </c>
      <c r="U107">
        <v>6.2091200379654765E-4</v>
      </c>
      <c r="V107">
        <v>0.11290192604064941</v>
      </c>
      <c r="W107">
        <v>9.1893541885724517E-2</v>
      </c>
      <c r="X107">
        <v>2.1008384154924897E-2</v>
      </c>
      <c r="Y107">
        <v>2.9396932222880423E-4</v>
      </c>
      <c r="Z107">
        <v>6.3224375247955322E-2</v>
      </c>
      <c r="AA107">
        <v>5.1304514834725978E-2</v>
      </c>
      <c r="AB107">
        <v>1.1919860413229344E-2</v>
      </c>
      <c r="AC107">
        <v>5.578531272476539E-5</v>
      </c>
      <c r="AD107">
        <v>2.8899786993861198E-2</v>
      </c>
      <c r="AE107">
        <v>2.3375424491241859E-2</v>
      </c>
      <c r="AF107">
        <v>5.5243625026193399E-3</v>
      </c>
      <c r="AG107">
        <v>5.2923001021554228E-6</v>
      </c>
      <c r="AH107">
        <v>0.19308435916900635</v>
      </c>
      <c r="AI107">
        <v>0.11586359911598265</v>
      </c>
      <c r="AJ107">
        <v>7.7220760053023696E-2</v>
      </c>
      <c r="AK107">
        <v>2.6866860687732697E-2</v>
      </c>
      <c r="AL107">
        <v>0.61554157733917236</v>
      </c>
      <c r="AM107">
        <v>0.41905360176315298</v>
      </c>
      <c r="AN107">
        <v>0.19648797557601938</v>
      </c>
      <c r="AO107">
        <v>6.6198481246829033E-2</v>
      </c>
      <c r="AP107">
        <v>0.42245721817016602</v>
      </c>
      <c r="AQ107">
        <v>0.30319000264717033</v>
      </c>
      <c r="AR107">
        <v>0.11926721552299568</v>
      </c>
      <c r="AS107">
        <v>3.9331620559096336E-2</v>
      </c>
    </row>
    <row r="108" spans="1:45" x14ac:dyDescent="0.2">
      <c r="A108">
        <v>2019</v>
      </c>
      <c r="B108">
        <v>1</v>
      </c>
      <c r="C108">
        <v>0.72634864086285233</v>
      </c>
      <c r="D108">
        <v>0.27365135913714767</v>
      </c>
      <c r="E108">
        <v>7.6506488025188446E-2</v>
      </c>
      <c r="F108">
        <v>0.80657356977462769</v>
      </c>
      <c r="G108">
        <v>0.61027751443907619</v>
      </c>
      <c r="H108">
        <v>0.1962960553355515</v>
      </c>
      <c r="I108">
        <v>4.9468014389276505E-2</v>
      </c>
      <c r="J108">
        <v>0.38188454508781433</v>
      </c>
      <c r="K108">
        <v>0.3068620455233031</v>
      </c>
      <c r="L108">
        <v>7.5022499564511236E-2</v>
      </c>
      <c r="M108">
        <v>8.930654264986515E-3</v>
      </c>
      <c r="N108">
        <v>0.28008389472961426</v>
      </c>
      <c r="O108">
        <v>0.22690984918517643</v>
      </c>
      <c r="P108">
        <v>5.3174045544437831E-2</v>
      </c>
      <c r="Q108">
        <v>4.1372650302946568E-3</v>
      </c>
      <c r="R108">
        <v>0.14438149333000183</v>
      </c>
      <c r="S108">
        <v>0.11749777584509502</v>
      </c>
      <c r="T108">
        <v>2.6883717484906811E-2</v>
      </c>
      <c r="U108">
        <v>6.3853169558569789E-4</v>
      </c>
      <c r="V108">
        <v>0.1106223538517952</v>
      </c>
      <c r="W108">
        <v>8.9971466246083764E-2</v>
      </c>
      <c r="X108">
        <v>2.0650887605711432E-2</v>
      </c>
      <c r="Y108">
        <v>2.9962928965687752E-4</v>
      </c>
      <c r="Z108">
        <v>6.1367712914943695E-2</v>
      </c>
      <c r="AA108">
        <v>4.9764719291545134E-2</v>
      </c>
      <c r="AB108">
        <v>1.1602993623398561E-2</v>
      </c>
      <c r="AC108">
        <v>5.7958921388490126E-5</v>
      </c>
      <c r="AD108">
        <v>2.7259636670351028E-2</v>
      </c>
      <c r="AE108">
        <v>2.2035338153699513E-2</v>
      </c>
      <c r="AF108">
        <v>5.2242985166515155E-3</v>
      </c>
      <c r="AG108">
        <v>6.0347238104441203E-6</v>
      </c>
      <c r="AH108">
        <v>0.19342643022537231</v>
      </c>
      <c r="AI108">
        <v>0.11607112642377615</v>
      </c>
      <c r="AJ108">
        <v>7.7355303801596165E-2</v>
      </c>
      <c r="AK108">
        <v>2.7038473635911942E-2</v>
      </c>
      <c r="AL108">
        <v>0.61811545491218567</v>
      </c>
      <c r="AM108">
        <v>0.41948659533954924</v>
      </c>
      <c r="AN108">
        <v>0.19862885957263643</v>
      </c>
      <c r="AO108">
        <v>6.7575833760201931E-2</v>
      </c>
      <c r="AP108">
        <v>0.42468902468681335</v>
      </c>
      <c r="AQ108">
        <v>0.30341546891577309</v>
      </c>
      <c r="AR108">
        <v>0.12127355577104026</v>
      </c>
      <c r="AS108">
        <v>4.0537360124289989E-2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tabColor theme="8" tint="0.39997558519241921"/>
  </sheetPr>
  <dimension ref="A1:BN108"/>
  <sheetViews>
    <sheetView workbookViewId="0">
      <pane xSplit="1" ySplit="1" topLeftCell="U77" activePane="bottomRight" state="frozen"/>
      <selection activeCell="D32" sqref="D32"/>
      <selection pane="topRight" activeCell="D32" sqref="D32"/>
      <selection pane="bottomLeft" activeCell="D32" sqref="D32"/>
      <selection pane="bottomRight" activeCell="AV99" sqref="AV99"/>
    </sheetView>
  </sheetViews>
  <sheetFormatPr baseColWidth="10" defaultColWidth="8.83203125" defaultRowHeight="16" x14ac:dyDescent="0.2"/>
  <sheetData>
    <row r="1" spans="1:66" x14ac:dyDescent="0.2">
      <c r="A1" t="s">
        <v>1</v>
      </c>
      <c r="B1" t="s">
        <v>367</v>
      </c>
      <c r="C1" t="s">
        <v>368</v>
      </c>
      <c r="D1" t="s">
        <v>369</v>
      </c>
      <c r="E1" t="s">
        <v>370</v>
      </c>
      <c r="F1" t="s">
        <v>371</v>
      </c>
      <c r="G1" t="s">
        <v>373</v>
      </c>
      <c r="H1" t="s">
        <v>372</v>
      </c>
      <c r="I1" t="s">
        <v>374</v>
      </c>
      <c r="J1" t="s">
        <v>375</v>
      </c>
      <c r="K1" t="s">
        <v>376</v>
      </c>
      <c r="L1" t="s">
        <v>377</v>
      </c>
      <c r="M1" t="s">
        <v>379</v>
      </c>
      <c r="N1" t="s">
        <v>378</v>
      </c>
      <c r="O1" t="s">
        <v>380</v>
      </c>
      <c r="P1" t="s">
        <v>381</v>
      </c>
      <c r="Q1" t="s">
        <v>382</v>
      </c>
      <c r="R1" t="s">
        <v>383</v>
      </c>
      <c r="S1" t="s">
        <v>385</v>
      </c>
      <c r="T1" t="s">
        <v>384</v>
      </c>
      <c r="U1" t="s">
        <v>386</v>
      </c>
      <c r="V1" t="s">
        <v>387</v>
      </c>
      <c r="W1" t="s">
        <v>388</v>
      </c>
      <c r="X1" t="s">
        <v>389</v>
      </c>
      <c r="Y1" t="s">
        <v>391</v>
      </c>
      <c r="Z1" t="s">
        <v>390</v>
      </c>
      <c r="AA1" t="s">
        <v>392</v>
      </c>
      <c r="AB1" t="s">
        <v>393</v>
      </c>
      <c r="AC1" t="s">
        <v>394</v>
      </c>
      <c r="AD1" t="s">
        <v>395</v>
      </c>
      <c r="AE1" t="s">
        <v>397</v>
      </c>
      <c r="AF1" t="s">
        <v>396</v>
      </c>
      <c r="AG1" t="s">
        <v>398</v>
      </c>
      <c r="AH1" t="s">
        <v>399</v>
      </c>
      <c r="AI1" t="s">
        <v>400</v>
      </c>
      <c r="AJ1" t="s">
        <v>401</v>
      </c>
      <c r="AK1" t="s">
        <v>403</v>
      </c>
      <c r="AL1" t="s">
        <v>402</v>
      </c>
      <c r="AM1" t="s">
        <v>404</v>
      </c>
      <c r="AN1" t="s">
        <v>405</v>
      </c>
      <c r="AO1" t="s">
        <v>406</v>
      </c>
      <c r="AP1" t="s">
        <v>407</v>
      </c>
      <c r="AQ1" t="s">
        <v>409</v>
      </c>
      <c r="AR1" t="s">
        <v>408</v>
      </c>
      <c r="AS1" t="s">
        <v>410</v>
      </c>
      <c r="AT1" t="s">
        <v>411</v>
      </c>
      <c r="AU1" t="s">
        <v>412</v>
      </c>
      <c r="AV1" t="s">
        <v>413</v>
      </c>
      <c r="AW1" t="s">
        <v>415</v>
      </c>
      <c r="AX1" t="s">
        <v>414</v>
      </c>
      <c r="AY1" t="s">
        <v>416</v>
      </c>
      <c r="AZ1" t="s">
        <v>417</v>
      </c>
      <c r="BA1" t="s">
        <v>418</v>
      </c>
      <c r="BB1" t="s">
        <v>419</v>
      </c>
      <c r="BC1" t="s">
        <v>421</v>
      </c>
      <c r="BD1" t="s">
        <v>420</v>
      </c>
      <c r="BE1" t="s">
        <v>422</v>
      </c>
      <c r="BF1" t="s">
        <v>423</v>
      </c>
      <c r="BG1" t="s">
        <v>424</v>
      </c>
      <c r="BH1" t="s">
        <v>425</v>
      </c>
      <c r="BI1" t="s">
        <v>427</v>
      </c>
      <c r="BJ1" t="s">
        <v>426</v>
      </c>
      <c r="BK1" t="s">
        <v>428</v>
      </c>
      <c r="BL1" t="s">
        <v>429</v>
      </c>
      <c r="BM1" t="s">
        <v>430</v>
      </c>
      <c r="BN1" t="s">
        <v>431</v>
      </c>
    </row>
    <row r="2" spans="1:66" x14ac:dyDescent="0.2">
      <c r="A2">
        <v>1913</v>
      </c>
      <c r="B2">
        <v>12463.493519449617</v>
      </c>
      <c r="F2">
        <v>18740.243533235527</v>
      </c>
      <c r="M2">
        <v>51628.62546937781</v>
      </c>
      <c r="N2">
        <v>59005.320692678288</v>
      </c>
      <c r="R2">
        <v>83122.503374755353</v>
      </c>
      <c r="S2">
        <v>77592.564700622432</v>
      </c>
      <c r="T2">
        <v>86980.585447890058</v>
      </c>
      <c r="X2">
        <v>124222.74689118592</v>
      </c>
      <c r="Y2">
        <v>237960.4637943689</v>
      </c>
      <c r="Z2">
        <v>261768.12657321829</v>
      </c>
      <c r="AD2">
        <v>379796.16208783345</v>
      </c>
      <c r="AE2">
        <v>401906.5342048615</v>
      </c>
      <c r="AF2">
        <v>436038.87862100115</v>
      </c>
      <c r="AJ2">
        <v>636752.88874189451</v>
      </c>
      <c r="AK2">
        <v>1034774.3025720075</v>
      </c>
      <c r="AL2">
        <v>1077776.8490799093</v>
      </c>
      <c r="AP2">
        <v>1603394.1639397794</v>
      </c>
      <c r="AQ2">
        <v>3230273.2249755133</v>
      </c>
      <c r="AR2">
        <v>3251974.5170286498</v>
      </c>
      <c r="AV2">
        <v>4931965.5014516264</v>
      </c>
      <c r="BC2">
        <v>8111.8121916798164</v>
      </c>
      <c r="BD2">
        <v>7292.1793890908757</v>
      </c>
      <c r="BH2">
        <v>11586.659106399993</v>
      </c>
    </row>
    <row r="3" spans="1:66" x14ac:dyDescent="0.2">
      <c r="A3">
        <v>1914</v>
      </c>
      <c r="B3">
        <v>11260.581841712576</v>
      </c>
      <c r="F3">
        <v>16954.043453592702</v>
      </c>
      <c r="M3">
        <v>47054.10431609927</v>
      </c>
      <c r="N3">
        <v>53706.101652764853</v>
      </c>
      <c r="R3">
        <v>75822.616219362841</v>
      </c>
      <c r="S3">
        <v>71033.214230766127</v>
      </c>
      <c r="T3">
        <v>79462.89692240399</v>
      </c>
      <c r="X3">
        <v>113780.27000045242</v>
      </c>
      <c r="Y3">
        <v>217466.83818780491</v>
      </c>
      <c r="Z3">
        <v>239168.85474416427</v>
      </c>
      <c r="AD3">
        <v>347622.64415171213</v>
      </c>
      <c r="AE3">
        <v>368854.34060482413</v>
      </c>
      <c r="AF3">
        <v>399987.20311785635</v>
      </c>
      <c r="AJ3">
        <v>585018.47161940474</v>
      </c>
      <c r="AK3">
        <v>928150.74314886821</v>
      </c>
      <c r="AL3">
        <v>968162.70144017728</v>
      </c>
      <c r="AP3">
        <v>1441468.685301163</v>
      </c>
      <c r="AQ3">
        <v>3087205.6788586471</v>
      </c>
      <c r="AR3">
        <v>3107740.5297883963</v>
      </c>
      <c r="AV3">
        <v>4717588.4058571933</v>
      </c>
      <c r="BC3">
        <v>7283.5237890029412</v>
      </c>
      <c r="BD3">
        <v>6544.4129738178763</v>
      </c>
      <c r="BH3">
        <v>10413.090924062686</v>
      </c>
    </row>
    <row r="4" spans="1:66" x14ac:dyDescent="0.2">
      <c r="A4">
        <v>1915</v>
      </c>
      <c r="B4">
        <v>11484.221924235779</v>
      </c>
      <c r="F4">
        <v>17313.309126015818</v>
      </c>
      <c r="M4">
        <v>46982.481882558859</v>
      </c>
      <c r="N4">
        <v>53794.829097845468</v>
      </c>
      <c r="R4">
        <v>75931.941233969672</v>
      </c>
      <c r="S4">
        <v>70341.35689118618</v>
      </c>
      <c r="T4">
        <v>78957.038390127782</v>
      </c>
      <c r="X4">
        <v>113045.89510021906</v>
      </c>
      <c r="Y4">
        <v>212460.2444476324</v>
      </c>
      <c r="Z4">
        <v>234416.54152298655</v>
      </c>
      <c r="AD4">
        <v>340790.12976472726</v>
      </c>
      <c r="AE4">
        <v>360233.22259747807</v>
      </c>
      <c r="AF4">
        <v>391611.97634309146</v>
      </c>
      <c r="AJ4">
        <v>573056.52489236929</v>
      </c>
      <c r="AK4">
        <v>970494.38929962786</v>
      </c>
      <c r="AL4">
        <v>1009965.0670947992</v>
      </c>
      <c r="AP4">
        <v>1506941.9278787167</v>
      </c>
      <c r="AQ4">
        <v>4032829.3454416292</v>
      </c>
      <c r="AR4">
        <v>4053176.0333694876</v>
      </c>
      <c r="AV4">
        <v>6148755.2812549546</v>
      </c>
      <c r="BC4">
        <v>7539.9708177554376</v>
      </c>
      <c r="BD4">
        <v>6783.0433493902556</v>
      </c>
      <c r="BH4">
        <v>10800.127780687608</v>
      </c>
    </row>
    <row r="5" spans="1:66" x14ac:dyDescent="0.2">
      <c r="A5">
        <v>1916</v>
      </c>
      <c r="B5">
        <v>13095.613501624177</v>
      </c>
      <c r="F5">
        <v>19767.848465318842</v>
      </c>
      <c r="M5">
        <v>55841.014320337832</v>
      </c>
      <c r="N5">
        <v>63024.181258587254</v>
      </c>
      <c r="R5">
        <v>89693.052867299339</v>
      </c>
      <c r="S5">
        <v>86120.062320577228</v>
      </c>
      <c r="T5">
        <v>95541.697962029401</v>
      </c>
      <c r="X5">
        <v>137540.47186792686</v>
      </c>
      <c r="Y5">
        <v>260836.45086333386</v>
      </c>
      <c r="Z5">
        <v>282737.07779335527</v>
      </c>
      <c r="AD5">
        <v>415010.58337448433</v>
      </c>
      <c r="AE5">
        <v>437160.24703231553</v>
      </c>
      <c r="AF5">
        <v>467401.02812580334</v>
      </c>
      <c r="AJ5">
        <v>690704.35543429852</v>
      </c>
      <c r="AK5">
        <v>1346876.0833345139</v>
      </c>
      <c r="AL5">
        <v>1385756.3571057594</v>
      </c>
      <c r="AP5">
        <v>2079473.1558617549</v>
      </c>
      <c r="AQ5">
        <v>5540600.2073408142</v>
      </c>
      <c r="AR5">
        <v>5559740.256513916</v>
      </c>
      <c r="AV5">
        <v>8440598.8536200784</v>
      </c>
      <c r="BC5">
        <v>8346.1245217671058</v>
      </c>
      <c r="BD5">
        <v>7547.9948619616143</v>
      </c>
      <c r="BH5">
        <v>11998.381309543229</v>
      </c>
    </row>
    <row r="6" spans="1:66" x14ac:dyDescent="0.2">
      <c r="A6">
        <v>1917</v>
      </c>
      <c r="B6">
        <v>12890.743128494816</v>
      </c>
      <c r="F6">
        <v>19442.439364093061</v>
      </c>
      <c r="M6">
        <v>56775.087954135655</v>
      </c>
      <c r="N6">
        <v>64434.251825942578</v>
      </c>
      <c r="R6">
        <v>91199.061634812882</v>
      </c>
      <c r="S6">
        <v>89124.614811793799</v>
      </c>
      <c r="T6">
        <v>99589.245045156174</v>
      </c>
      <c r="X6">
        <v>142427.31073024144</v>
      </c>
      <c r="Y6">
        <v>261974.87007693059</v>
      </c>
      <c r="Z6">
        <v>289424.00211912103</v>
      </c>
      <c r="AD6">
        <v>420995.83971224522</v>
      </c>
      <c r="AE6">
        <v>424770.0272008467</v>
      </c>
      <c r="AF6">
        <v>463189.37771584379</v>
      </c>
      <c r="AJ6">
        <v>678130.6397788137</v>
      </c>
      <c r="AK6">
        <v>1207205.673213009</v>
      </c>
      <c r="AL6">
        <v>1254223.4848819843</v>
      </c>
      <c r="AP6">
        <v>1873065.8816991299</v>
      </c>
      <c r="AQ6">
        <v>4173821.3336856691</v>
      </c>
      <c r="AR6">
        <v>4194739.5063872244</v>
      </c>
      <c r="AV6">
        <v>6378568.7560449764</v>
      </c>
      <c r="BC6">
        <v>8014.7048145347217</v>
      </c>
      <c r="BD6">
        <v>7163.6866065561744</v>
      </c>
      <c r="BH6">
        <v>11469.481334013077</v>
      </c>
    </row>
    <row r="7" spans="1:66" x14ac:dyDescent="0.2">
      <c r="A7">
        <v>1918</v>
      </c>
      <c r="B7">
        <v>13638.981175637813</v>
      </c>
      <c r="F7">
        <v>20391.206214338774</v>
      </c>
      <c r="M7">
        <v>57407.273605502189</v>
      </c>
      <c r="N7">
        <v>66532.81086750493</v>
      </c>
      <c r="R7">
        <v>92053.001354130218</v>
      </c>
      <c r="S7">
        <v>88322.767613059797</v>
      </c>
      <c r="T7">
        <v>99533.508395271725</v>
      </c>
      <c r="X7">
        <v>140785.68232244361</v>
      </c>
      <c r="Y7">
        <v>240294.85145605134</v>
      </c>
      <c r="Z7">
        <v>267350.36006603687</v>
      </c>
      <c r="AD7">
        <v>384920.23516112554</v>
      </c>
      <c r="AE7">
        <v>367542.23566189274</v>
      </c>
      <c r="AF7">
        <v>404408.86005716241</v>
      </c>
      <c r="AJ7">
        <v>586300.13345408754</v>
      </c>
      <c r="AK7">
        <v>908710.02801579237</v>
      </c>
      <c r="AL7">
        <v>953477.84588118922</v>
      </c>
      <c r="AP7">
        <v>1411580.5895831182</v>
      </c>
      <c r="AQ7">
        <v>2380530.4294457207</v>
      </c>
      <c r="AR7">
        <v>2401941.053071578</v>
      </c>
      <c r="AV7">
        <v>3645189.0947560291</v>
      </c>
      <c r="BC7">
        <v>8775.8375723195495</v>
      </c>
      <c r="BD7">
        <v>7761.8889876525782</v>
      </c>
      <c r="BH7">
        <v>12428.78453213972</v>
      </c>
    </row>
    <row r="8" spans="1:66" x14ac:dyDescent="0.2">
      <c r="A8">
        <v>1919</v>
      </c>
      <c r="B8">
        <v>12923.781588390548</v>
      </c>
      <c r="F8">
        <v>19442.013522310681</v>
      </c>
      <c r="M8">
        <v>55759.871918528523</v>
      </c>
      <c r="N8">
        <v>63729.559474084257</v>
      </c>
      <c r="R8">
        <v>89443.813492372254</v>
      </c>
      <c r="S8">
        <v>88473.964861591347</v>
      </c>
      <c r="T8">
        <v>98046.302265884849</v>
      </c>
      <c r="X8">
        <v>140646.46307618867</v>
      </c>
      <c r="Y8">
        <v>249034.43320600229</v>
      </c>
      <c r="Z8">
        <v>271560.27989913023</v>
      </c>
      <c r="AD8">
        <v>396867.39669762325</v>
      </c>
      <c r="AE8">
        <v>378934.1244922558</v>
      </c>
      <c r="AF8">
        <v>409351.22230464884</v>
      </c>
      <c r="AJ8">
        <v>602169.70600179629</v>
      </c>
      <c r="AK8">
        <v>917870.27979961934</v>
      </c>
      <c r="AL8">
        <v>953090.24562492745</v>
      </c>
      <c r="AP8">
        <v>1428670.30295681</v>
      </c>
      <c r="AQ8">
        <v>2308042.4902045829</v>
      </c>
      <c r="AR8">
        <v>2324355.8446917841</v>
      </c>
      <c r="AV8">
        <v>3553128.6467792704</v>
      </c>
      <c r="BC8">
        <v>8164.2159961529933</v>
      </c>
      <c r="BD8">
        <v>7278.6951566468006</v>
      </c>
      <c r="BH8">
        <v>11664.035747859394</v>
      </c>
    </row>
    <row r="9" spans="1:66" x14ac:dyDescent="0.2">
      <c r="A9">
        <v>1920</v>
      </c>
      <c r="B9">
        <v>12643.244159153473</v>
      </c>
      <c r="F9">
        <v>19041.373115982384</v>
      </c>
      <c r="M9">
        <v>51889.676700058</v>
      </c>
      <c r="N9">
        <v>59668.668845853594</v>
      </c>
      <c r="R9">
        <v>83764.320143915815</v>
      </c>
      <c r="S9">
        <v>79146.572969447414</v>
      </c>
      <c r="T9">
        <v>88490.768855491813</v>
      </c>
      <c r="X9">
        <v>126860.03436861005</v>
      </c>
      <c r="Y9">
        <v>208818.30275719889</v>
      </c>
      <c r="Z9">
        <v>230674.30884509312</v>
      </c>
      <c r="AD9">
        <v>336416.68321148283</v>
      </c>
      <c r="AE9">
        <v>305034.58157205227</v>
      </c>
      <c r="AF9">
        <v>334080.78760494455</v>
      </c>
      <c r="AJ9">
        <v>490777.65696486807</v>
      </c>
      <c r="AK9">
        <v>636575.54130394873</v>
      </c>
      <c r="AL9">
        <v>669703.04195834661</v>
      </c>
      <c r="AP9">
        <v>1005331.5481244322</v>
      </c>
      <c r="AQ9">
        <v>1098453.1879104986</v>
      </c>
      <c r="AR9">
        <v>1113974.1286456364</v>
      </c>
      <c r="AV9">
        <v>1732106.5196870861</v>
      </c>
      <c r="BC9">
        <v>8282.5294323863036</v>
      </c>
      <c r="BD9">
        <v>7418.1969717423481</v>
      </c>
      <c r="BH9">
        <v>11849.934557323113</v>
      </c>
    </row>
    <row r="10" spans="1:66" x14ac:dyDescent="0.2">
      <c r="A10">
        <v>1921</v>
      </c>
      <c r="B10">
        <v>11399.014325024165</v>
      </c>
      <c r="F10">
        <v>17127.05086128131</v>
      </c>
      <c r="M10">
        <v>50759.063013315921</v>
      </c>
      <c r="N10">
        <v>57088.721914262438</v>
      </c>
      <c r="R10">
        <v>81053.0055513673</v>
      </c>
      <c r="S10">
        <v>74821.679815757816</v>
      </c>
      <c r="T10">
        <v>83015.78973386054</v>
      </c>
      <c r="X10">
        <v>119241.42480300217</v>
      </c>
      <c r="Y10">
        <v>187892.94597861602</v>
      </c>
      <c r="Z10">
        <v>207946.25243359798</v>
      </c>
      <c r="AD10">
        <v>302042.82382976392</v>
      </c>
      <c r="AE10">
        <v>274763.81236612843</v>
      </c>
      <c r="AF10">
        <v>302127.77602083015</v>
      </c>
      <c r="AJ10">
        <v>441116.90453289135</v>
      </c>
      <c r="AK10">
        <v>584389.92500827555</v>
      </c>
      <c r="AL10">
        <v>617564.56567737763</v>
      </c>
      <c r="AP10">
        <v>920147.62983042235</v>
      </c>
      <c r="AQ10">
        <v>1092938.9915977849</v>
      </c>
      <c r="AR10">
        <v>1109919.8235953315</v>
      </c>
      <c r="AV10">
        <v>1710130.9670770401</v>
      </c>
      <c r="BC10">
        <v>7025.6755818806378</v>
      </c>
      <c r="BD10">
        <v>6322.3801484421356</v>
      </c>
      <c r="BH10">
        <v>10024.167006827305</v>
      </c>
    </row>
    <row r="11" spans="1:66" x14ac:dyDescent="0.2">
      <c r="A11">
        <v>1922</v>
      </c>
      <c r="B11">
        <v>12372.345369097808</v>
      </c>
      <c r="F11">
        <v>18536.592746111961</v>
      </c>
      <c r="M11">
        <v>53609.580389103736</v>
      </c>
      <c r="N11">
        <v>60802.618497033218</v>
      </c>
      <c r="R11">
        <v>85644.378206276597</v>
      </c>
      <c r="S11">
        <v>79248.842892165325</v>
      </c>
      <c r="T11">
        <v>88492.547036320757</v>
      </c>
      <c r="X11">
        <v>126284.93751454838</v>
      </c>
      <c r="Y11">
        <v>197783.45742103038</v>
      </c>
      <c r="Z11">
        <v>220788.67282624988</v>
      </c>
      <c r="AD11">
        <v>318292.95044702757</v>
      </c>
      <c r="AE11">
        <v>290207.36321303423</v>
      </c>
      <c r="AF11">
        <v>322075.06302111625</v>
      </c>
      <c r="AJ11">
        <v>466656.02293712768</v>
      </c>
      <c r="AK11">
        <v>635071.9380222708</v>
      </c>
      <c r="AL11">
        <v>675443.85845156386</v>
      </c>
      <c r="AP11">
        <v>997779.09432538436</v>
      </c>
      <c r="AQ11">
        <v>1488084.6661459915</v>
      </c>
      <c r="AR11">
        <v>1509520.784900089</v>
      </c>
      <c r="AV11">
        <v>2301096.5805709441</v>
      </c>
      <c r="BC11">
        <v>7790.4303668749262</v>
      </c>
      <c r="BD11">
        <v>6991.2039104383166</v>
      </c>
      <c r="BH11">
        <v>11080.172139427001</v>
      </c>
    </row>
    <row r="12" spans="1:66" x14ac:dyDescent="0.2">
      <c r="A12">
        <v>1923</v>
      </c>
      <c r="B12">
        <v>13923.218781265423</v>
      </c>
      <c r="F12">
        <v>20848.76550067895</v>
      </c>
      <c r="M12">
        <v>56263.244126903934</v>
      </c>
      <c r="N12">
        <v>64678.819769923539</v>
      </c>
      <c r="R12">
        <v>90251.770097144428</v>
      </c>
      <c r="S12">
        <v>83231.134119669267</v>
      </c>
      <c r="T12">
        <v>93270.501562060483</v>
      </c>
      <c r="X12">
        <v>132860.45381291863</v>
      </c>
      <c r="Y12">
        <v>209284.94600894477</v>
      </c>
      <c r="Z12">
        <v>233103.12368409045</v>
      </c>
      <c r="AD12">
        <v>337123.68019789871</v>
      </c>
      <c r="AE12">
        <v>308213.18906445999</v>
      </c>
      <c r="AF12">
        <v>339908.2985886223</v>
      </c>
      <c r="AJ12">
        <v>494901.58820178226</v>
      </c>
      <c r="AK12">
        <v>662878.79937467701</v>
      </c>
      <c r="AL12">
        <v>699924.63093335868</v>
      </c>
      <c r="AP12">
        <v>1042290.3771452052</v>
      </c>
      <c r="AQ12">
        <v>1444985.7097890936</v>
      </c>
      <c r="AR12">
        <v>1463795.1803721339</v>
      </c>
      <c r="AV12">
        <v>2245166.1073066546</v>
      </c>
      <c r="BC12">
        <v>9218.7715206389166</v>
      </c>
      <c r="BD12">
        <v>8283.7075603034064</v>
      </c>
      <c r="BH12">
        <v>13137.320545516119</v>
      </c>
    </row>
    <row r="13" spans="1:66" x14ac:dyDescent="0.2">
      <c r="A13">
        <v>1924</v>
      </c>
      <c r="B13">
        <v>13744.842125652691</v>
      </c>
      <c r="F13">
        <v>20577.494155653432</v>
      </c>
      <c r="M13">
        <v>58638.929051113111</v>
      </c>
      <c r="N13">
        <v>66707.249732244221</v>
      </c>
      <c r="R13">
        <v>93518.90289150257</v>
      </c>
      <c r="S13">
        <v>86544.719367516067</v>
      </c>
      <c r="T13">
        <v>96203.147165483155</v>
      </c>
      <c r="X13">
        <v>137573.4685374159</v>
      </c>
      <c r="Y13">
        <v>219571.31787203936</v>
      </c>
      <c r="Z13">
        <v>243293.26368371735</v>
      </c>
      <c r="AD13">
        <v>352313.52410113544</v>
      </c>
      <c r="AE13">
        <v>325362.87371524674</v>
      </c>
      <c r="AF13">
        <v>357697.18097100791</v>
      </c>
      <c r="AJ13">
        <v>520685.20009292866</v>
      </c>
      <c r="AK13">
        <v>720326.67604624829</v>
      </c>
      <c r="AL13">
        <v>759436.68426588341</v>
      </c>
      <c r="AP13">
        <v>1128592.9364170379</v>
      </c>
      <c r="AQ13">
        <v>1751257.8352164526</v>
      </c>
      <c r="AR13">
        <v>1771179.6941299387</v>
      </c>
      <c r="AV13">
        <v>2702661.2249503583</v>
      </c>
      <c r="BC13">
        <v>8756.610245045973</v>
      </c>
      <c r="BD13">
        <v>7860.130169364742</v>
      </c>
      <c r="BH13">
        <v>12472.893185003524</v>
      </c>
    </row>
    <row r="14" spans="1:66" x14ac:dyDescent="0.2">
      <c r="A14">
        <v>1925</v>
      </c>
      <c r="B14">
        <v>13992.746323006373</v>
      </c>
      <c r="F14">
        <v>20944.278113328903</v>
      </c>
      <c r="M14">
        <v>61746.444474460644</v>
      </c>
      <c r="N14">
        <v>69889.5239187017</v>
      </c>
      <c r="R14">
        <v>97997.480602527983</v>
      </c>
      <c r="S14">
        <v>94489.554226559558</v>
      </c>
      <c r="T14">
        <v>103852.79968811906</v>
      </c>
      <c r="X14">
        <v>149088.26978238538</v>
      </c>
      <c r="Y14">
        <v>251775.11377697348</v>
      </c>
      <c r="Z14">
        <v>274362.52540841047</v>
      </c>
      <c r="AD14">
        <v>399477.42827110237</v>
      </c>
      <c r="AE14">
        <v>374375.20785997086</v>
      </c>
      <c r="AF14">
        <v>405048.18752543064</v>
      </c>
      <c r="AJ14">
        <v>592888.94742580899</v>
      </c>
      <c r="AK14">
        <v>858588.49955755158</v>
      </c>
      <c r="AL14">
        <v>895198.15137030464</v>
      </c>
      <c r="AP14">
        <v>1335072.91250329</v>
      </c>
      <c r="AQ14">
        <v>2479589.2529623965</v>
      </c>
      <c r="AR14">
        <v>2498101.4157023779</v>
      </c>
      <c r="AV14">
        <v>3794577.6394572058</v>
      </c>
      <c r="BC14">
        <v>8686.7798617336775</v>
      </c>
      <c r="BD14">
        <v>7781.9932568180038</v>
      </c>
      <c r="BH14">
        <v>12382.811170084564</v>
      </c>
    </row>
    <row r="15" spans="1:66" x14ac:dyDescent="0.2">
      <c r="A15">
        <v>1926</v>
      </c>
      <c r="B15">
        <v>14646.924626700942</v>
      </c>
      <c r="F15">
        <v>21950.93945740964</v>
      </c>
      <c r="M15">
        <v>65084.922260654537</v>
      </c>
      <c r="N15">
        <v>73563.296608637553</v>
      </c>
      <c r="R15">
        <v>103294.12545938737</v>
      </c>
      <c r="S15">
        <v>101316.02267473226</v>
      </c>
      <c r="T15">
        <v>110861.56650496212</v>
      </c>
      <c r="X15">
        <v>159567.44680388141</v>
      </c>
      <c r="Y15">
        <v>279683.37558508333</v>
      </c>
      <c r="Z15">
        <v>301695.2835115451</v>
      </c>
      <c r="AD15">
        <v>441509.00243935565</v>
      </c>
      <c r="AE15">
        <v>419753.35294154094</v>
      </c>
      <c r="AF15">
        <v>449056.78284627723</v>
      </c>
      <c r="AJ15">
        <v>661153.05299193342</v>
      </c>
      <c r="AK15">
        <v>1015378.3051461538</v>
      </c>
      <c r="AL15">
        <v>1048519.7497749375</v>
      </c>
      <c r="AP15">
        <v>1571826.37250469</v>
      </c>
      <c r="AQ15">
        <v>3260296.6979181571</v>
      </c>
      <c r="AR15">
        <v>3276260.8891575132</v>
      </c>
      <c r="AV15">
        <v>4972720.697631184</v>
      </c>
      <c r="BC15">
        <v>9042.7026673727632</v>
      </c>
      <c r="BD15">
        <v>8100.6610731524279</v>
      </c>
      <c r="BH15">
        <v>12912.80767941211</v>
      </c>
    </row>
    <row r="16" spans="1:66" x14ac:dyDescent="0.2">
      <c r="A16">
        <v>1927</v>
      </c>
      <c r="B16">
        <v>14377.537265320345</v>
      </c>
      <c r="F16">
        <v>21575.544650399574</v>
      </c>
      <c r="M16">
        <v>63215.689660761789</v>
      </c>
      <c r="N16">
        <v>71706.305263446557</v>
      </c>
      <c r="R16">
        <v>100617.541039573</v>
      </c>
      <c r="S16">
        <v>97757.403486071678</v>
      </c>
      <c r="T16">
        <v>107497.82029059395</v>
      </c>
      <c r="X16">
        <v>154485.71760281469</v>
      </c>
      <c r="Y16">
        <v>264546.09764464805</v>
      </c>
      <c r="Z16">
        <v>287076.5457039586</v>
      </c>
      <c r="AD16">
        <v>419279.0983109363</v>
      </c>
      <c r="AE16">
        <v>394089.84638514457</v>
      </c>
      <c r="AF16">
        <v>424476.5891395181</v>
      </c>
      <c r="AJ16">
        <v>623632.73791503825</v>
      </c>
      <c r="AK16">
        <v>935857.78802161408</v>
      </c>
      <c r="AL16">
        <v>971487.14936112158</v>
      </c>
      <c r="AP16">
        <v>1453856.5547026366</v>
      </c>
      <c r="AQ16">
        <v>2956366.2683850802</v>
      </c>
      <c r="AR16">
        <v>2974467.460650654</v>
      </c>
      <c r="AV16">
        <v>4519181.7347805463</v>
      </c>
      <c r="BC16">
        <v>8951.0758880490739</v>
      </c>
      <c r="BD16">
        <v>8007.6741544174329</v>
      </c>
      <c r="BH16">
        <v>12793.100607158083</v>
      </c>
    </row>
    <row r="17" spans="1:60" x14ac:dyDescent="0.2">
      <c r="A17">
        <v>1928</v>
      </c>
      <c r="B17">
        <v>14532.986926897325</v>
      </c>
      <c r="F17">
        <v>21863.880906623792</v>
      </c>
      <c r="M17">
        <v>65716.954170509838</v>
      </c>
      <c r="N17">
        <v>74015.86662902325</v>
      </c>
      <c r="R17">
        <v>104564.0304501341</v>
      </c>
      <c r="S17">
        <v>101749.21330306662</v>
      </c>
      <c r="T17">
        <v>111413.42065540479</v>
      </c>
      <c r="X17">
        <v>160880.53936160341</v>
      </c>
      <c r="Y17">
        <v>281119.55196830409</v>
      </c>
      <c r="Z17">
        <v>303222.36939165572</v>
      </c>
      <c r="AD17">
        <v>444843.42906614993</v>
      </c>
      <c r="AE17">
        <v>424284.46404972923</v>
      </c>
      <c r="AF17">
        <v>454039.06309677596</v>
      </c>
      <c r="AJ17">
        <v>670082.69559229596</v>
      </c>
      <c r="AK17">
        <v>1068642.7593462553</v>
      </c>
      <c r="AL17">
        <v>1102889.8513137996</v>
      </c>
      <c r="AP17">
        <v>1656562.9017371726</v>
      </c>
      <c r="AQ17">
        <v>3826991.8087386787</v>
      </c>
      <c r="AR17">
        <v>3844446.711743278</v>
      </c>
      <c r="AV17">
        <v>5840696.6006870857</v>
      </c>
      <c r="BC17">
        <v>8845.8794553848275</v>
      </c>
      <c r="BD17">
        <v>7923.7780711055575</v>
      </c>
      <c r="BH17">
        <v>12674.975401789314</v>
      </c>
    </row>
    <row r="18" spans="1:60" x14ac:dyDescent="0.2">
      <c r="A18">
        <v>1929</v>
      </c>
      <c r="B18">
        <v>15257.534361809154</v>
      </c>
      <c r="F18">
        <v>23037.033470290447</v>
      </c>
      <c r="M18">
        <v>66501.719639438219</v>
      </c>
      <c r="N18">
        <v>75384.491423393381</v>
      </c>
      <c r="R18">
        <v>106533.61262500027</v>
      </c>
      <c r="S18">
        <v>103924.17962192096</v>
      </c>
      <c r="T18">
        <v>114084.31493120421</v>
      </c>
      <c r="X18">
        <v>165196.35655828702</v>
      </c>
      <c r="Y18">
        <v>288588.94622791646</v>
      </c>
      <c r="Z18">
        <v>311448.32766525017</v>
      </c>
      <c r="AD18">
        <v>458777.67674747814</v>
      </c>
      <c r="AE18">
        <v>436268.52272190421</v>
      </c>
      <c r="AF18">
        <v>466720.37245061155</v>
      </c>
      <c r="AJ18">
        <v>691997.03380656347</v>
      </c>
      <c r="AK18">
        <v>1119431.598404475</v>
      </c>
      <c r="AL18">
        <v>1153473.6911507486</v>
      </c>
      <c r="AP18">
        <v>1741419.6798487534</v>
      </c>
      <c r="AQ18">
        <v>4238582.9076821543</v>
      </c>
      <c r="AR18">
        <v>4255076.7607293492</v>
      </c>
      <c r="AV18">
        <v>6487841.2871953193</v>
      </c>
      <c r="BC18">
        <v>9563.7359976281441</v>
      </c>
      <c r="BD18">
        <v>8576.7613549664584</v>
      </c>
      <c r="BH18">
        <v>13759.635786433801</v>
      </c>
    </row>
    <row r="19" spans="1:60" x14ac:dyDescent="0.2">
      <c r="A19">
        <v>1930</v>
      </c>
      <c r="B19">
        <v>13750.529807631527</v>
      </c>
      <c r="F19">
        <v>20868.937245553287</v>
      </c>
      <c r="M19">
        <v>58814.367283917614</v>
      </c>
      <c r="N19">
        <v>67349.137401547618</v>
      </c>
      <c r="R19">
        <v>95114.621421131058</v>
      </c>
      <c r="S19">
        <v>87433.671138872218</v>
      </c>
      <c r="T19">
        <v>97178.307507790669</v>
      </c>
      <c r="X19">
        <v>140481.26940327449</v>
      </c>
      <c r="Y19">
        <v>220212.92628909336</v>
      </c>
      <c r="Z19">
        <v>240687.19766680952</v>
      </c>
      <c r="AD19">
        <v>354827.28564057575</v>
      </c>
      <c r="AE19">
        <v>315791.62242384243</v>
      </c>
      <c r="AF19">
        <v>342566.1948270697</v>
      </c>
      <c r="AJ19">
        <v>508581.90043269511</v>
      </c>
      <c r="AK19">
        <v>676952.52272991487</v>
      </c>
      <c r="AL19">
        <v>706738.48768546409</v>
      </c>
      <c r="AP19">
        <v>1073109.6836712866</v>
      </c>
      <c r="AQ19">
        <v>1784138.3595633188</v>
      </c>
      <c r="AR19">
        <v>1800107.0718536244</v>
      </c>
      <c r="AV19">
        <v>2786499.385080989</v>
      </c>
      <c r="BC19">
        <v>8743.4367547108468</v>
      </c>
      <c r="BD19">
        <v>7795.1289638630697</v>
      </c>
      <c r="BH19">
        <v>12619.416781600203</v>
      </c>
    </row>
    <row r="20" spans="1:60" x14ac:dyDescent="0.2">
      <c r="A20">
        <v>1931</v>
      </c>
      <c r="B20">
        <v>12282.668247356571</v>
      </c>
      <c r="F20">
        <v>18649.68868574818</v>
      </c>
      <c r="M20">
        <v>53350.936754371774</v>
      </c>
      <c r="N20">
        <v>61067.128553219532</v>
      </c>
      <c r="R20">
        <v>86694.552869430525</v>
      </c>
      <c r="S20">
        <v>74795.877177330723</v>
      </c>
      <c r="T20">
        <v>83277.406630359474</v>
      </c>
      <c r="X20">
        <v>120302.25891005265</v>
      </c>
      <c r="Y20">
        <v>168025.1369259934</v>
      </c>
      <c r="Z20">
        <v>186491.63721900643</v>
      </c>
      <c r="AD20">
        <v>273053.00431438035</v>
      </c>
      <c r="AE20">
        <v>231308.13066046702</v>
      </c>
      <c r="AF20">
        <v>255911.61079293882</v>
      </c>
      <c r="AJ20">
        <v>376632.11545927165</v>
      </c>
      <c r="AK20">
        <v>436563.88179008767</v>
      </c>
      <c r="AL20">
        <v>466685.60337873362</v>
      </c>
      <c r="AP20">
        <v>703111.72397384234</v>
      </c>
      <c r="AQ20">
        <v>1040909.5980587833</v>
      </c>
      <c r="AR20">
        <v>1115546.4047976753</v>
      </c>
      <c r="AV20">
        <v>1675673.8228265094</v>
      </c>
      <c r="BC20">
        <v>7719.5273021326584</v>
      </c>
      <c r="BD20">
        <v>6862.1726578162425</v>
      </c>
      <c r="BH20">
        <v>11089.148220894585</v>
      </c>
    </row>
    <row r="21" spans="1:60" x14ac:dyDescent="0.2">
      <c r="A21">
        <v>1932</v>
      </c>
      <c r="B21">
        <v>10392.151399233651</v>
      </c>
      <c r="F21">
        <v>15792.863541002291</v>
      </c>
      <c r="M21">
        <v>47011.227381735167</v>
      </c>
      <c r="N21">
        <v>53730.867693327535</v>
      </c>
      <c r="R21">
        <v>75964.222271262945</v>
      </c>
      <c r="S21">
        <v>66046.496606686822</v>
      </c>
      <c r="T21">
        <v>73647.186733493494</v>
      </c>
      <c r="X21">
        <v>105897.50035207144</v>
      </c>
      <c r="Y21">
        <v>137124.58418322619</v>
      </c>
      <c r="Z21">
        <v>152407.01979116281</v>
      </c>
      <c r="AD21">
        <v>222281.43799381828</v>
      </c>
      <c r="AE21">
        <v>190842.68729107003</v>
      </c>
      <c r="AF21">
        <v>211405.26769324989</v>
      </c>
      <c r="AJ21">
        <v>309534.15296042745</v>
      </c>
      <c r="AK21">
        <v>347021.99326616433</v>
      </c>
      <c r="AL21">
        <v>374906.98791490239</v>
      </c>
      <c r="AP21">
        <v>559837.45606828446</v>
      </c>
      <c r="AQ21">
        <v>609640.8143626583</v>
      </c>
      <c r="AR21">
        <v>671661.11105300591</v>
      </c>
      <c r="AV21">
        <v>993840.62737201282</v>
      </c>
      <c r="BC21">
        <v>6323.3651789557025</v>
      </c>
      <c r="BD21">
        <v>5576.7384776676636</v>
      </c>
      <c r="BH21">
        <v>9107.1570154177716</v>
      </c>
    </row>
    <row r="22" spans="1:60" x14ac:dyDescent="0.2">
      <c r="A22">
        <v>1933</v>
      </c>
      <c r="B22">
        <v>10051.420236673675</v>
      </c>
      <c r="F22">
        <v>15296.278283585802</v>
      </c>
      <c r="M22">
        <v>44721.185943695564</v>
      </c>
      <c r="N22">
        <v>51308.144676940159</v>
      </c>
      <c r="R22">
        <v>72288.402961093088</v>
      </c>
      <c r="S22">
        <v>64914.801763699288</v>
      </c>
      <c r="T22">
        <v>72591.702453876162</v>
      </c>
      <c r="X22">
        <v>104143.09572680884</v>
      </c>
      <c r="Y22">
        <v>139573.97476452991</v>
      </c>
      <c r="Z22">
        <v>155085.76333521563</v>
      </c>
      <c r="AD22">
        <v>226117.28408646633</v>
      </c>
      <c r="AE22">
        <v>195864.60609742792</v>
      </c>
      <c r="AF22">
        <v>216843.84751176968</v>
      </c>
      <c r="AJ22">
        <v>317624.59241502488</v>
      </c>
      <c r="AK22">
        <v>382267.36074931733</v>
      </c>
      <c r="AL22">
        <v>411197.44586852542</v>
      </c>
      <c r="AP22">
        <v>613637.13736508333</v>
      </c>
      <c r="AQ22">
        <v>767395.07222185866</v>
      </c>
      <c r="AR22">
        <v>836732.24969586625</v>
      </c>
      <c r="AV22">
        <v>1238521.0910065339</v>
      </c>
      <c r="BC22">
        <v>6199.2240470045745</v>
      </c>
      <c r="BD22">
        <v>5467.3397433107311</v>
      </c>
      <c r="BH22">
        <v>8963.8199860849909</v>
      </c>
    </row>
    <row r="23" spans="1:60" x14ac:dyDescent="0.2">
      <c r="A23">
        <v>1934</v>
      </c>
      <c r="B23">
        <v>11283.356975496223</v>
      </c>
      <c r="F23">
        <v>17198.434509951352</v>
      </c>
      <c r="M23">
        <v>52373.462340619502</v>
      </c>
      <c r="N23">
        <v>59459.960995504734</v>
      </c>
      <c r="R23">
        <v>84361.707620917136</v>
      </c>
      <c r="S23">
        <v>78819.743087058043</v>
      </c>
      <c r="T23">
        <v>87493.604695306189</v>
      </c>
      <c r="X23">
        <v>126192.28465602388</v>
      </c>
      <c r="Y23">
        <v>180558.3636096417</v>
      </c>
      <c r="Z23">
        <v>198093.49615988755</v>
      </c>
      <c r="AD23">
        <v>291151.49533163622</v>
      </c>
      <c r="AE23">
        <v>262588.6641132058</v>
      </c>
      <c r="AF23">
        <v>286227.98574157769</v>
      </c>
      <c r="AJ23">
        <v>423430.38437814487</v>
      </c>
      <c r="AK23">
        <v>538204.14457146998</v>
      </c>
      <c r="AL23">
        <v>568578.42086786753</v>
      </c>
      <c r="AP23">
        <v>857204.52628411853</v>
      </c>
      <c r="AQ23">
        <v>1248282.407316847</v>
      </c>
      <c r="AR23">
        <v>1316159.1231850043</v>
      </c>
      <c r="AV23">
        <v>1983734.5475036239</v>
      </c>
      <c r="BC23">
        <v>6717.7897127047472</v>
      </c>
      <c r="BD23">
        <v>5930.4009732730547</v>
      </c>
      <c r="BH23">
        <v>9735.8486087329275</v>
      </c>
    </row>
    <row r="24" spans="1:60" x14ac:dyDescent="0.2">
      <c r="A24">
        <v>1935</v>
      </c>
      <c r="B24">
        <v>12380.708479418441</v>
      </c>
      <c r="F24">
        <v>18883.999164437555</v>
      </c>
      <c r="M24">
        <v>55880.220732049092</v>
      </c>
      <c r="N24">
        <v>63414.21071581704</v>
      </c>
      <c r="R24">
        <v>90365.783023541953</v>
      </c>
      <c r="S24">
        <v>82592.063378984894</v>
      </c>
      <c r="T24">
        <v>92044.971891907844</v>
      </c>
      <c r="X24">
        <v>133188.28869903609</v>
      </c>
      <c r="Y24">
        <v>199615.74651033923</v>
      </c>
      <c r="Z24">
        <v>221020.96881632923</v>
      </c>
      <c r="AD24">
        <v>324652.60192186164</v>
      </c>
      <c r="AE24">
        <v>291034.93682579132</v>
      </c>
      <c r="AF24">
        <v>320490.97992953518</v>
      </c>
      <c r="AJ24">
        <v>473513.14949280221</v>
      </c>
      <c r="AK24">
        <v>606440.34293016803</v>
      </c>
      <c r="AL24">
        <v>643844.88942309737</v>
      </c>
      <c r="AP24">
        <v>969770.32470882032</v>
      </c>
      <c r="AQ24">
        <v>1451844.8993600502</v>
      </c>
      <c r="AR24">
        <v>1534395.1223560553</v>
      </c>
      <c r="AV24">
        <v>2315281.0677299914</v>
      </c>
      <c r="BC24">
        <v>7547.4293402372577</v>
      </c>
      <c r="BD24">
        <v>6710.3193420408179</v>
      </c>
      <c r="BH24">
        <v>10941.578735648176</v>
      </c>
    </row>
    <row r="25" spans="1:60" x14ac:dyDescent="0.2">
      <c r="A25">
        <v>1936</v>
      </c>
      <c r="B25">
        <v>13678.525976723549</v>
      </c>
      <c r="F25">
        <v>20870.757723742554</v>
      </c>
      <c r="M25">
        <v>61626.916016324554</v>
      </c>
      <c r="N25">
        <v>69691.07932308728</v>
      </c>
      <c r="R25">
        <v>100077.39373274778</v>
      </c>
      <c r="S25">
        <v>90848.038459312258</v>
      </c>
      <c r="T25">
        <v>100371.42343794536</v>
      </c>
      <c r="X25">
        <v>145779.84363097837</v>
      </c>
      <c r="Y25">
        <v>231864.28809282914</v>
      </c>
      <c r="Z25">
        <v>253198.23302462886</v>
      </c>
      <c r="AD25">
        <v>373547.17993288109</v>
      </c>
      <c r="AE25">
        <v>339432.8938327267</v>
      </c>
      <c r="AF25">
        <v>368387.76489302801</v>
      </c>
      <c r="AJ25">
        <v>547208.50710386678</v>
      </c>
      <c r="AK25">
        <v>688815.44061579113</v>
      </c>
      <c r="AL25">
        <v>725066.75131476752</v>
      </c>
      <c r="AP25">
        <v>1096865.2859619409</v>
      </c>
      <c r="AQ25">
        <v>1522748.0104856952</v>
      </c>
      <c r="AR25">
        <v>1605329.1380449</v>
      </c>
      <c r="AV25">
        <v>2427461.4577766373</v>
      </c>
      <c r="BC25">
        <v>8350.927083434548</v>
      </c>
      <c r="BD25">
        <v>7454.9089382386901</v>
      </c>
      <c r="BH25">
        <v>12070.020389408639</v>
      </c>
    </row>
    <row r="26" spans="1:60" x14ac:dyDescent="0.2">
      <c r="A26">
        <v>1937</v>
      </c>
      <c r="B26">
        <v>14576.803723189858</v>
      </c>
      <c r="F26">
        <v>22241.269552255268</v>
      </c>
      <c r="M26">
        <v>63551.19835154889</v>
      </c>
      <c r="N26">
        <v>72601.919582803894</v>
      </c>
      <c r="R26">
        <v>103206.20369442097</v>
      </c>
      <c r="S26">
        <v>93816.012661119239</v>
      </c>
      <c r="T26">
        <v>104664.22677310443</v>
      </c>
      <c r="X26">
        <v>151546.88429665612</v>
      </c>
      <c r="Y26">
        <v>238798.07564971555</v>
      </c>
      <c r="Z26">
        <v>263817.49082511064</v>
      </c>
      <c r="AD26">
        <v>387363.35028138699</v>
      </c>
      <c r="AE26">
        <v>344213.12050039985</v>
      </c>
      <c r="AF26">
        <v>377976.59196114959</v>
      </c>
      <c r="AJ26">
        <v>559063.99760404381</v>
      </c>
      <c r="AK26">
        <v>681742.5857555368</v>
      </c>
      <c r="AL26">
        <v>723287.46837068477</v>
      </c>
      <c r="AP26">
        <v>1091458.2388142033</v>
      </c>
      <c r="AQ26">
        <v>1496582.9549090369</v>
      </c>
      <c r="AR26">
        <v>1594811.3346681525</v>
      </c>
      <c r="AV26">
        <v>2405207.3828051346</v>
      </c>
      <c r="BC26">
        <v>9135.2043200388562</v>
      </c>
      <c r="BD26">
        <v>8129.5686276771876</v>
      </c>
      <c r="BH26">
        <v>13245.165758681298</v>
      </c>
    </row>
    <row r="27" spans="1:60" x14ac:dyDescent="0.2">
      <c r="A27">
        <v>1938</v>
      </c>
      <c r="B27">
        <v>13537.650331329551</v>
      </c>
      <c r="F27">
        <v>20631.860686875589</v>
      </c>
      <c r="M27">
        <v>58733.51787854053</v>
      </c>
      <c r="N27">
        <v>66870.503053563138</v>
      </c>
      <c r="R27">
        <v>95055.792912717283</v>
      </c>
      <c r="S27">
        <v>83861.871551263263</v>
      </c>
      <c r="T27">
        <v>93778.39515419204</v>
      </c>
      <c r="X27">
        <v>135460.1608322541</v>
      </c>
      <c r="Y27">
        <v>197197.74107392732</v>
      </c>
      <c r="Z27">
        <v>219562.69182714884</v>
      </c>
      <c r="AD27">
        <v>321133.65453584364</v>
      </c>
      <c r="AE27">
        <v>274531.54149162379</v>
      </c>
      <c r="AF27">
        <v>304586.35150747973</v>
      </c>
      <c r="AJ27">
        <v>448300.51019183174</v>
      </c>
      <c r="AK27">
        <v>509307.9380550544</v>
      </c>
      <c r="AL27">
        <v>547309.15716918756</v>
      </c>
      <c r="AP27">
        <v>822490.68368096312</v>
      </c>
      <c r="AQ27">
        <v>1150271.1337401061</v>
      </c>
      <c r="AR27">
        <v>1255875.0663977119</v>
      </c>
      <c r="AV27">
        <v>1875934.3358653511</v>
      </c>
      <c r="BC27">
        <v>8515.8872705283302</v>
      </c>
      <c r="BD27">
        <v>7611.777806636931</v>
      </c>
      <c r="BH27">
        <v>12362.534884004288</v>
      </c>
    </row>
    <row r="28" spans="1:60" x14ac:dyDescent="0.2">
      <c r="A28">
        <v>1939</v>
      </c>
      <c r="B28">
        <v>14488.805764005321</v>
      </c>
      <c r="F28">
        <v>22046.254528123762</v>
      </c>
      <c r="M28">
        <v>66150.481507032295</v>
      </c>
      <c r="N28">
        <v>74543.763638415709</v>
      </c>
      <c r="R28">
        <v>106347.3582967671</v>
      </c>
      <c r="S28">
        <v>95484.378666040357</v>
      </c>
      <c r="T28">
        <v>105850.36460129637</v>
      </c>
      <c r="X28">
        <v>153139.67981143878</v>
      </c>
      <c r="Y28">
        <v>234807.61862397037</v>
      </c>
      <c r="Z28">
        <v>257789.20905304496</v>
      </c>
      <c r="AD28">
        <v>378381.73390023201</v>
      </c>
      <c r="AE28">
        <v>334899.74661524169</v>
      </c>
      <c r="AF28">
        <v>365729.40254943632</v>
      </c>
      <c r="AJ28">
        <v>540471.51058876398</v>
      </c>
      <c r="AK28">
        <v>665603.81995656551</v>
      </c>
      <c r="AL28">
        <v>704359.14692400489</v>
      </c>
      <c r="AP28">
        <v>1061527.7304596673</v>
      </c>
      <c r="AQ28">
        <v>1536945.7182594263</v>
      </c>
      <c r="AR28">
        <v>1625247.6616680722</v>
      </c>
      <c r="AV28">
        <v>2450497.2605576701</v>
      </c>
      <c r="BC28">
        <v>8748.619570335657</v>
      </c>
      <c r="BD28">
        <v>7816.0326668486077</v>
      </c>
      <c r="BH28">
        <v>12679.465220496724</v>
      </c>
    </row>
    <row r="29" spans="1:60" x14ac:dyDescent="0.2">
      <c r="A29">
        <v>1940</v>
      </c>
      <c r="B29">
        <v>15723.704411561941</v>
      </c>
      <c r="F29">
        <v>23904.848438695091</v>
      </c>
      <c r="M29">
        <v>71344.300779509853</v>
      </c>
      <c r="N29">
        <v>79700.274680251503</v>
      </c>
      <c r="R29">
        <v>114337.45940352787</v>
      </c>
      <c r="S29">
        <v>104128.61707194748</v>
      </c>
      <c r="T29">
        <v>114823.47788327457</v>
      </c>
      <c r="X29">
        <v>166531.7516207681</v>
      </c>
      <c r="Y29">
        <v>267862.63172810688</v>
      </c>
      <c r="Z29">
        <v>291534.10465719172</v>
      </c>
      <c r="AD29">
        <v>429406.32314490021</v>
      </c>
      <c r="AE29">
        <v>389686.48089070059</v>
      </c>
      <c r="AF29">
        <v>421266.30686282442</v>
      </c>
      <c r="AJ29">
        <v>624849.92055779614</v>
      </c>
      <c r="AK29">
        <v>827845.02097977989</v>
      </c>
      <c r="AL29">
        <v>867781.10374743317</v>
      </c>
      <c r="AP29">
        <v>1311400.8723863233</v>
      </c>
      <c r="AQ29">
        <v>2097921.2766232495</v>
      </c>
      <c r="AR29">
        <v>2202570.8446686547</v>
      </c>
      <c r="AV29">
        <v>3319100.3572350028</v>
      </c>
      <c r="BC29">
        <v>9543.6381484566191</v>
      </c>
      <c r="BD29">
        <v>8615.1966039297695</v>
      </c>
      <c r="BH29">
        <v>13856.78055371367</v>
      </c>
    </row>
    <row r="30" spans="1:60" x14ac:dyDescent="0.2">
      <c r="A30">
        <v>1941</v>
      </c>
      <c r="B30">
        <v>18650.320285913818</v>
      </c>
      <c r="F30">
        <v>28652.918020137731</v>
      </c>
      <c r="M30">
        <v>77410.174715523754</v>
      </c>
      <c r="N30">
        <v>88071.006676855977</v>
      </c>
      <c r="R30">
        <v>126210.43646089562</v>
      </c>
      <c r="S30">
        <v>114256.85191876312</v>
      </c>
      <c r="T30">
        <v>127748.33953855911</v>
      </c>
      <c r="X30">
        <v>185732.61313950588</v>
      </c>
      <c r="Y30">
        <v>303797.99754886254</v>
      </c>
      <c r="Z30">
        <v>332886.71668282984</v>
      </c>
      <c r="AD30">
        <v>493904.41880149103</v>
      </c>
      <c r="AE30">
        <v>441861.93549490883</v>
      </c>
      <c r="AF30">
        <v>481152.39255406463</v>
      </c>
      <c r="AJ30">
        <v>718970.76994146185</v>
      </c>
      <c r="AK30">
        <v>933253.15829868813</v>
      </c>
      <c r="AL30">
        <v>989947.75319594273</v>
      </c>
      <c r="AP30">
        <v>1501722.1216106466</v>
      </c>
      <c r="AQ30">
        <v>2184631.9410738675</v>
      </c>
      <c r="AR30">
        <v>2218603.1748160059</v>
      </c>
      <c r="AV30">
        <v>3465905.7364579448</v>
      </c>
      <c r="BC30">
        <v>12121.447571512712</v>
      </c>
      <c r="BD30">
        <v>10936.910686920242</v>
      </c>
      <c r="BH30">
        <v>17813.193748942402</v>
      </c>
    </row>
    <row r="31" spans="1:60" x14ac:dyDescent="0.2">
      <c r="A31">
        <v>1942</v>
      </c>
      <c r="B31">
        <v>22058.399813622007</v>
      </c>
      <c r="F31">
        <v>34216.939679439653</v>
      </c>
      <c r="M31">
        <v>78325.698030992542</v>
      </c>
      <c r="N31">
        <v>93522.044741933496</v>
      </c>
      <c r="R31">
        <v>131595.9141180024</v>
      </c>
      <c r="S31">
        <v>118356.77265767861</v>
      </c>
      <c r="T31">
        <v>136976.22455595763</v>
      </c>
      <c r="X31">
        <v>197480.7652940657</v>
      </c>
      <c r="Y31">
        <v>326196.29778241471</v>
      </c>
      <c r="Z31">
        <v>365520.76522850175</v>
      </c>
      <c r="AD31">
        <v>541573.07319815073</v>
      </c>
      <c r="AE31">
        <v>483343.95746205002</v>
      </c>
      <c r="AF31">
        <v>536253.32732606155</v>
      </c>
      <c r="AJ31">
        <v>801821.53766262881</v>
      </c>
      <c r="AK31">
        <v>1056111.1544008171</v>
      </c>
      <c r="AL31">
        <v>1133594.5327215579</v>
      </c>
      <c r="AP31">
        <v>1723112.1687314992</v>
      </c>
      <c r="AQ31">
        <v>2641589.6023607654</v>
      </c>
      <c r="AR31">
        <v>2687587.3512068703</v>
      </c>
      <c r="AV31">
        <v>4228620.7349707885</v>
      </c>
      <c r="BC31">
        <v>15806.477789469724</v>
      </c>
      <c r="BD31">
        <v>14117.994821587394</v>
      </c>
      <c r="BH31">
        <v>23397.053630710456</v>
      </c>
    </row>
    <row r="32" spans="1:60" x14ac:dyDescent="0.2">
      <c r="A32">
        <v>1943</v>
      </c>
      <c r="B32">
        <v>25442.943721335629</v>
      </c>
      <c r="F32">
        <v>39747.449767405495</v>
      </c>
      <c r="M32">
        <v>78490.56968633522</v>
      </c>
      <c r="N32">
        <v>98261.640595498102</v>
      </c>
      <c r="R32">
        <v>135365.0408207541</v>
      </c>
      <c r="S32">
        <v>118640.08640583599</v>
      </c>
      <c r="T32">
        <v>141933.36283126156</v>
      </c>
      <c r="X32">
        <v>202038.96107691678</v>
      </c>
      <c r="Y32">
        <v>320974.41684358468</v>
      </c>
      <c r="Z32">
        <v>365446.65346714854</v>
      </c>
      <c r="AD32">
        <v>541633.22561844112</v>
      </c>
      <c r="AE32">
        <v>466647.04330364912</v>
      </c>
      <c r="AF32">
        <v>524874.07305103692</v>
      </c>
      <c r="AJ32">
        <v>786962.37127916841</v>
      </c>
      <c r="AK32">
        <v>972594.59135888924</v>
      </c>
      <c r="AL32">
        <v>1053823.9707830546</v>
      </c>
      <c r="AP32">
        <v>1611220.6896122829</v>
      </c>
      <c r="AQ32">
        <v>1861966.5236865431</v>
      </c>
      <c r="AR32">
        <v>1908820.6294835852</v>
      </c>
      <c r="AV32">
        <v>3047372.6686308333</v>
      </c>
      <c r="BC32">
        <v>19548.763058557888</v>
      </c>
      <c r="BD32">
        <v>17351.977401984237</v>
      </c>
      <c r="BH32">
        <v>29123.272983700088</v>
      </c>
    </row>
    <row r="33" spans="1:60" x14ac:dyDescent="0.2">
      <c r="A33">
        <v>1944</v>
      </c>
      <c r="B33">
        <v>26259.308250620732</v>
      </c>
      <c r="F33">
        <v>41354.998794448242</v>
      </c>
      <c r="M33">
        <v>76839.123067800174</v>
      </c>
      <c r="N33">
        <v>97481.889408007599</v>
      </c>
      <c r="R33">
        <v>135246.45359781946</v>
      </c>
      <c r="S33">
        <v>108972.56132795371</v>
      </c>
      <c r="T33">
        <v>134107.36178781081</v>
      </c>
      <c r="X33">
        <v>190537.3245088681</v>
      </c>
      <c r="Y33">
        <v>270249.69231951819</v>
      </c>
      <c r="Z33">
        <v>319250.89783546532</v>
      </c>
      <c r="AD33">
        <v>470860.18912807252</v>
      </c>
      <c r="AE33">
        <v>383063.22157254105</v>
      </c>
      <c r="AF33">
        <v>445929.41122326697</v>
      </c>
      <c r="AJ33">
        <v>666818.05819710402</v>
      </c>
      <c r="AK33">
        <v>752781.25247015466</v>
      </c>
      <c r="AL33">
        <v>835743.14886733016</v>
      </c>
      <c r="AP33">
        <v>1280111.2721091181</v>
      </c>
      <c r="AQ33">
        <v>1694933.9443777602</v>
      </c>
      <c r="AR33">
        <v>1741749.8468680996</v>
      </c>
      <c r="AV33">
        <v>2809385.5836994452</v>
      </c>
      <c r="BC33">
        <v>20639.328826489676</v>
      </c>
      <c r="BD33">
        <v>18345.688122022184</v>
      </c>
      <c r="BH33">
        <v>30922.614927407001</v>
      </c>
    </row>
    <row r="34" spans="1:60" x14ac:dyDescent="0.2">
      <c r="A34">
        <v>1945</v>
      </c>
      <c r="B34">
        <v>25227.124193226879</v>
      </c>
      <c r="F34">
        <v>40064.392815405859</v>
      </c>
      <c r="M34">
        <v>72171.39438556158</v>
      </c>
      <c r="N34">
        <v>91932.478939341265</v>
      </c>
      <c r="R34">
        <v>129091.80267802633</v>
      </c>
      <c r="S34">
        <v>101361.3148661553</v>
      </c>
      <c r="T34">
        <v>124785.32437270826</v>
      </c>
      <c r="X34">
        <v>178675.57157939611</v>
      </c>
      <c r="Y34">
        <v>231988.7272921894</v>
      </c>
      <c r="Z34">
        <v>279970.92859816138</v>
      </c>
      <c r="AD34">
        <v>412820.55095546617</v>
      </c>
      <c r="AE34">
        <v>312157.58286653075</v>
      </c>
      <c r="AF34">
        <v>375471.32581854169</v>
      </c>
      <c r="AJ34">
        <v>559572.0509534023</v>
      </c>
      <c r="AK34">
        <v>529572.00280294043</v>
      </c>
      <c r="AL34">
        <v>613525.91089802049</v>
      </c>
      <c r="AP34">
        <v>932651.53265277785</v>
      </c>
      <c r="AQ34">
        <v>628208.1034060769</v>
      </c>
      <c r="AR34">
        <v>674358.71782099968</v>
      </c>
      <c r="AV34">
        <v>1128451.9225206627</v>
      </c>
      <c r="BC34">
        <v>20011.094171856355</v>
      </c>
      <c r="BD34">
        <v>17815.418110325281</v>
      </c>
      <c r="BH34">
        <v>30172.4583862258</v>
      </c>
    </row>
    <row r="35" spans="1:60" x14ac:dyDescent="0.2">
      <c r="A35">
        <v>1946</v>
      </c>
      <c r="B35">
        <v>22048.408931505946</v>
      </c>
      <c r="F35">
        <v>35298.815068041949</v>
      </c>
      <c r="M35">
        <v>69573.78473145375</v>
      </c>
      <c r="N35">
        <v>83975.480347135468</v>
      </c>
      <c r="R35">
        <v>123491.65503769449</v>
      </c>
      <c r="S35">
        <v>100005.11225451624</v>
      </c>
      <c r="T35">
        <v>116612.47232876907</v>
      </c>
      <c r="X35">
        <v>173917.37488249649</v>
      </c>
      <c r="Y35">
        <v>218784.35528830893</v>
      </c>
      <c r="Z35">
        <v>259611.76200351308</v>
      </c>
      <c r="AD35">
        <v>390486.25005120668</v>
      </c>
      <c r="AE35">
        <v>288823.14503696404</v>
      </c>
      <c r="AF35">
        <v>344981.21735768334</v>
      </c>
      <c r="AJ35">
        <v>521609.59365453705</v>
      </c>
      <c r="AK35">
        <v>491545.80674396257</v>
      </c>
      <c r="AL35">
        <v>565914.66179161391</v>
      </c>
      <c r="AP35">
        <v>871658.10261011648</v>
      </c>
      <c r="AQ35">
        <v>889059.53230806231</v>
      </c>
      <c r="AR35">
        <v>927089.30595570535</v>
      </c>
      <c r="AV35">
        <v>1542974.9264556011</v>
      </c>
      <c r="BC35">
        <v>16767.811620400629</v>
      </c>
      <c r="BD35">
        <v>15167.623218658217</v>
      </c>
      <c r="BH35">
        <v>25499.61062696945</v>
      </c>
    </row>
    <row r="36" spans="1:60" x14ac:dyDescent="0.2">
      <c r="A36">
        <v>1947</v>
      </c>
      <c r="B36">
        <v>21376.961015086657</v>
      </c>
      <c r="F36">
        <v>34200.886030062313</v>
      </c>
      <c r="M36">
        <v>66411.221990980572</v>
      </c>
      <c r="N36">
        <v>80206.611499681836</v>
      </c>
      <c r="R36">
        <v>117826.40745322885</v>
      </c>
      <c r="S36">
        <v>96438.928679819539</v>
      </c>
      <c r="T36">
        <v>111979.74751034848</v>
      </c>
      <c r="X36">
        <v>167074.14713271815</v>
      </c>
      <c r="Y36">
        <v>219842.92029242232</v>
      </c>
      <c r="Z36">
        <v>255662.94522928266</v>
      </c>
      <c r="AD36">
        <v>387405.25819426845</v>
      </c>
      <c r="AE36">
        <v>298746.88410090201</v>
      </c>
      <c r="AF36">
        <v>346649.58373037563</v>
      </c>
      <c r="AJ36">
        <v>529771.98968510039</v>
      </c>
      <c r="AK36">
        <v>578136.38195521024</v>
      </c>
      <c r="AL36">
        <v>639208.456011364</v>
      </c>
      <c r="AP36">
        <v>1000755.9920717683</v>
      </c>
      <c r="AQ36">
        <v>1445141.7628666349</v>
      </c>
      <c r="AR36">
        <v>1477408.5221901757</v>
      </c>
      <c r="AV36">
        <v>2425502.3527823822</v>
      </c>
      <c r="BC36">
        <v>16373.154239987332</v>
      </c>
      <c r="BD36">
        <v>14840.333183464974</v>
      </c>
      <c r="BH36">
        <v>24909.161427488245</v>
      </c>
    </row>
    <row r="37" spans="1:60" x14ac:dyDescent="0.2">
      <c r="A37">
        <v>1948</v>
      </c>
      <c r="B37">
        <v>22410.784860249743</v>
      </c>
      <c r="F37">
        <v>35942.312945633486</v>
      </c>
      <c r="M37">
        <v>74237.773850646583</v>
      </c>
      <c r="N37">
        <v>88090.359479085702</v>
      </c>
      <c r="R37">
        <v>130635.33235328014</v>
      </c>
      <c r="S37">
        <v>109045.95263150631</v>
      </c>
      <c r="T37">
        <v>125152.2833218657</v>
      </c>
      <c r="X37">
        <v>188503.02249617281</v>
      </c>
      <c r="Y37">
        <v>262716.27016515977</v>
      </c>
      <c r="Z37">
        <v>299575.48338750185</v>
      </c>
      <c r="AD37">
        <v>458950.05656826333</v>
      </c>
      <c r="AE37">
        <v>368713.63920683216</v>
      </c>
      <c r="AF37">
        <v>417673.11134758254</v>
      </c>
      <c r="AJ37">
        <v>645758.31485264702</v>
      </c>
      <c r="AK37">
        <v>748612.09080500854</v>
      </c>
      <c r="AL37">
        <v>809324.22693816002</v>
      </c>
      <c r="AP37">
        <v>1281462.3728192335</v>
      </c>
      <c r="AQ37">
        <v>1903050.9095640411</v>
      </c>
      <c r="AR37">
        <v>1934074.4242361188</v>
      </c>
      <c r="AV37">
        <v>3178006.6989735435</v>
      </c>
      <c r="BC37">
        <v>16652.230527983433</v>
      </c>
      <c r="BD37">
        <v>15113.054347045749</v>
      </c>
      <c r="BH37">
        <v>25420.866344783855</v>
      </c>
    </row>
    <row r="38" spans="1:60" x14ac:dyDescent="0.2">
      <c r="A38">
        <v>1949</v>
      </c>
      <c r="B38">
        <v>21660.800386740229</v>
      </c>
      <c r="F38">
        <v>34827.063876866654</v>
      </c>
      <c r="M38">
        <v>72026.431965967335</v>
      </c>
      <c r="N38">
        <v>85326.143523547362</v>
      </c>
      <c r="R38">
        <v>126819.25247650886</v>
      </c>
      <c r="S38">
        <v>104581.68913290578</v>
      </c>
      <c r="T38">
        <v>120169.41892879714</v>
      </c>
      <c r="X38">
        <v>181330.95070995789</v>
      </c>
      <c r="Y38">
        <v>253081.79246599897</v>
      </c>
      <c r="Z38">
        <v>287394.30923964072</v>
      </c>
      <c r="AD38">
        <v>441670.98484153021</v>
      </c>
      <c r="AE38">
        <v>358127.81868759147</v>
      </c>
      <c r="AF38">
        <v>402961.83844744455</v>
      </c>
      <c r="AJ38">
        <v>625514.89180161641</v>
      </c>
      <c r="AK38">
        <v>747644.1634646923</v>
      </c>
      <c r="AL38">
        <v>801511.66585658584</v>
      </c>
      <c r="AP38">
        <v>1276390.8252440996</v>
      </c>
      <c r="AQ38">
        <v>2009566.7545968064</v>
      </c>
      <c r="AR38">
        <v>2038075.931498454</v>
      </c>
      <c r="AV38">
        <v>3349158.6276735761</v>
      </c>
      <c r="BC38">
        <v>16064.619100159438</v>
      </c>
      <c r="BD38">
        <v>14586.873371539432</v>
      </c>
      <c r="BH38">
        <v>24605.709588017522</v>
      </c>
    </row>
    <row r="39" spans="1:60" x14ac:dyDescent="0.2">
      <c r="A39">
        <v>1950</v>
      </c>
      <c r="B39">
        <v>23606.494902608581</v>
      </c>
      <c r="F39">
        <v>37887.732522804377</v>
      </c>
      <c r="M39">
        <v>77488.520860114615</v>
      </c>
      <c r="N39">
        <v>91768.672023665335</v>
      </c>
      <c r="R39">
        <v>136810.73396424475</v>
      </c>
      <c r="S39">
        <v>111958.59983206171</v>
      </c>
      <c r="T39">
        <v>128162.71387215906</v>
      </c>
      <c r="X39">
        <v>193446.46288685731</v>
      </c>
      <c r="Y39">
        <v>269838.08588598593</v>
      </c>
      <c r="Z39">
        <v>306427.89298344357</v>
      </c>
      <c r="AD39">
        <v>469322.36254521075</v>
      </c>
      <c r="AE39">
        <v>378698.47063471313</v>
      </c>
      <c r="AF39">
        <v>426657.37460828223</v>
      </c>
      <c r="AJ39">
        <v>659995.05892907723</v>
      </c>
      <c r="AK39">
        <v>778615.36294286803</v>
      </c>
      <c r="AL39">
        <v>841752.92670950806</v>
      </c>
      <c r="AP39">
        <v>1331156.824887159</v>
      </c>
      <c r="AQ39">
        <v>1287051.6306586596</v>
      </c>
      <c r="AR39">
        <v>1322745.0175607859</v>
      </c>
      <c r="AV39">
        <v>2191707.1198488465</v>
      </c>
      <c r="BC39">
        <v>17619.60312955235</v>
      </c>
      <c r="BD39">
        <v>16032.919666935606</v>
      </c>
      <c r="BH39">
        <v>26896.287918199891</v>
      </c>
    </row>
    <row r="40" spans="1:60" x14ac:dyDescent="0.2">
      <c r="A40">
        <v>1951</v>
      </c>
      <c r="B40">
        <v>25219.594910860254</v>
      </c>
      <c r="F40">
        <v>40573.703670042261</v>
      </c>
      <c r="M40">
        <v>78969.485943183987</v>
      </c>
      <c r="N40">
        <v>95514.09249181168</v>
      </c>
      <c r="R40">
        <v>140019.26106631107</v>
      </c>
      <c r="S40">
        <v>113819.32183815179</v>
      </c>
      <c r="T40">
        <v>133193.10689048553</v>
      </c>
      <c r="X40">
        <v>198800.53774483458</v>
      </c>
      <c r="Y40">
        <v>272537.48103373148</v>
      </c>
      <c r="Z40">
        <v>312612.58839116595</v>
      </c>
      <c r="AD40">
        <v>477727.27557751996</v>
      </c>
      <c r="AE40">
        <v>379631.03607156599</v>
      </c>
      <c r="AF40">
        <v>431762.93859973334</v>
      </c>
      <c r="AJ40">
        <v>666886.20663426933</v>
      </c>
      <c r="AK40">
        <v>754700.08100502787</v>
      </c>
      <c r="AL40">
        <v>823193.92715587281</v>
      </c>
      <c r="AP40">
        <v>1301066.5767831074</v>
      </c>
      <c r="AQ40">
        <v>1945923.0405769844</v>
      </c>
      <c r="AR40">
        <v>1985252.0987434215</v>
      </c>
      <c r="AV40">
        <v>3260807.1610190575</v>
      </c>
      <c r="BC40">
        <v>19247.384796157614</v>
      </c>
      <c r="BD40">
        <v>17409.095179643431</v>
      </c>
      <c r="BH40">
        <v>29524.197292679051</v>
      </c>
    </row>
    <row r="41" spans="1:60" x14ac:dyDescent="0.2">
      <c r="A41">
        <v>1952</v>
      </c>
      <c r="B41">
        <v>25871.038637050286</v>
      </c>
      <c r="F41">
        <v>41690.619879471342</v>
      </c>
      <c r="M41">
        <v>79372.431236885051</v>
      </c>
      <c r="N41">
        <v>96614.200578817152</v>
      </c>
      <c r="R41">
        <v>141211.75325422085</v>
      </c>
      <c r="S41">
        <v>113781.46541926127</v>
      </c>
      <c r="T41">
        <v>133836.1449005373</v>
      </c>
      <c r="X41">
        <v>199480.52353579705</v>
      </c>
      <c r="Y41">
        <v>270201.43713583337</v>
      </c>
      <c r="Z41">
        <v>309919.6921092954</v>
      </c>
      <c r="AD41">
        <v>474295.64616335614</v>
      </c>
      <c r="AE41">
        <v>378307.25000265805</v>
      </c>
      <c r="AF41">
        <v>429447.36368743825</v>
      </c>
      <c r="AJ41">
        <v>664989.95394437597</v>
      </c>
      <c r="AK41">
        <v>790963.0812837485</v>
      </c>
      <c r="AL41">
        <v>854152.39481936861</v>
      </c>
      <c r="AP41">
        <v>1358325.0744356294</v>
      </c>
      <c r="AQ41">
        <v>1982567.5297998982</v>
      </c>
      <c r="AR41">
        <v>2018808.443210433</v>
      </c>
      <c r="AV41">
        <v>3322333.9582916386</v>
      </c>
      <c r="BC41">
        <v>19926.439459290868</v>
      </c>
      <c r="BD41">
        <v>18010.687310187299</v>
      </c>
      <c r="BH41">
        <v>30632.716171165841</v>
      </c>
    </row>
    <row r="42" spans="1:60" x14ac:dyDescent="0.2">
      <c r="A42">
        <v>1953</v>
      </c>
      <c r="B42">
        <v>26661.586595703633</v>
      </c>
      <c r="F42">
        <v>42979.506789568884</v>
      </c>
      <c r="M42">
        <v>79606.7251076221</v>
      </c>
      <c r="N42">
        <v>97549.395259957528</v>
      </c>
      <c r="R42">
        <v>142042.45540838953</v>
      </c>
      <c r="S42">
        <v>112258.07920311388</v>
      </c>
      <c r="T42">
        <v>133157.8283951896</v>
      </c>
      <c r="X42">
        <v>197631.97776241566</v>
      </c>
      <c r="Y42">
        <v>260315.30865891674</v>
      </c>
      <c r="Z42">
        <v>300244.13498656015</v>
      </c>
      <c r="AD42">
        <v>458371.07757800835</v>
      </c>
      <c r="AE42">
        <v>364022.15527590382</v>
      </c>
      <c r="AF42">
        <v>414967.12315359217</v>
      </c>
      <c r="AJ42">
        <v>641415.9338132058</v>
      </c>
      <c r="AK42">
        <v>718810.56393711304</v>
      </c>
      <c r="AL42">
        <v>781938.72722480306</v>
      </c>
      <c r="AP42">
        <v>1242059.3210296172</v>
      </c>
      <c r="AQ42">
        <v>1936611.9107166161</v>
      </c>
      <c r="AR42">
        <v>1974643.3749929981</v>
      </c>
      <c r="AV42">
        <v>3247850.7612481327</v>
      </c>
      <c r="BC42">
        <v>20778.793427712695</v>
      </c>
      <c r="BD42">
        <v>18785.163410786532</v>
      </c>
      <c r="BH42">
        <v>31972.512498588818</v>
      </c>
    </row>
    <row r="43" spans="1:60" x14ac:dyDescent="0.2">
      <c r="A43">
        <v>1954</v>
      </c>
      <c r="B43">
        <v>26095.715337488266</v>
      </c>
      <c r="F43">
        <v>42049.731773777101</v>
      </c>
      <c r="M43">
        <v>79752.334527298022</v>
      </c>
      <c r="N43">
        <v>96573.1884437314</v>
      </c>
      <c r="R43">
        <v>141485.6159896504</v>
      </c>
      <c r="S43">
        <v>112609.94774716368</v>
      </c>
      <c r="T43">
        <v>132256.13230843763</v>
      </c>
      <c r="X43">
        <v>197560.95351629725</v>
      </c>
      <c r="Y43">
        <v>259626.18693791784</v>
      </c>
      <c r="Z43">
        <v>297703.88190636918</v>
      </c>
      <c r="AD43">
        <v>455943.55658845487</v>
      </c>
      <c r="AE43">
        <v>357802.02739524405</v>
      </c>
      <c r="AF43">
        <v>406532.68366344023</v>
      </c>
      <c r="AJ43">
        <v>629790.60406382277</v>
      </c>
      <c r="AK43">
        <v>699867.22045334242</v>
      </c>
      <c r="AL43">
        <v>759831.25493150647</v>
      </c>
      <c r="AP43">
        <v>1209853.0988405347</v>
      </c>
      <c r="AQ43">
        <v>1798835.4195504664</v>
      </c>
      <c r="AR43">
        <v>1834391.4786366052</v>
      </c>
      <c r="AV43">
        <v>3024176.8589213346</v>
      </c>
      <c r="BC43">
        <v>20133.868760842732</v>
      </c>
      <c r="BD43">
        <v>18264.884992350137</v>
      </c>
      <c r="BH43">
        <v>31001.300194235624</v>
      </c>
    </row>
    <row r="44" spans="1:60" x14ac:dyDescent="0.2">
      <c r="A44">
        <v>1955</v>
      </c>
      <c r="B44">
        <v>27960.484585159862</v>
      </c>
      <c r="F44">
        <v>45017.951288927397</v>
      </c>
      <c r="M44">
        <v>87010.030555197518</v>
      </c>
      <c r="N44">
        <v>104381.89006278002</v>
      </c>
      <c r="R44">
        <v>153594.60012866164</v>
      </c>
      <c r="S44">
        <v>124172.12056542416</v>
      </c>
      <c r="T44">
        <v>143972.69614995475</v>
      </c>
      <c r="X44">
        <v>216544.56778137709</v>
      </c>
      <c r="Y44">
        <v>292350.35364947782</v>
      </c>
      <c r="Z44">
        <v>330348.15484229359</v>
      </c>
      <c r="AD44">
        <v>509098.17664960807</v>
      </c>
      <c r="AE44">
        <v>406076.12383570959</v>
      </c>
      <c r="AF44">
        <v>454012.17012646387</v>
      </c>
      <c r="AJ44">
        <v>707940.66157423786</v>
      </c>
      <c r="AK44">
        <v>839756.5153088707</v>
      </c>
      <c r="AL44">
        <v>898042.91122549516</v>
      </c>
      <c r="AP44">
        <v>1438716.9993747908</v>
      </c>
      <c r="AQ44">
        <v>2478888.2891046242</v>
      </c>
      <c r="AR44">
        <v>2513500.60911552</v>
      </c>
      <c r="AV44">
        <v>4127166.8228587722</v>
      </c>
      <c r="BC44">
        <v>21399.423921822348</v>
      </c>
      <c r="BD44">
        <v>19469.217309868734</v>
      </c>
      <c r="BH44">
        <v>32953.879195623587</v>
      </c>
    </row>
    <row r="45" spans="1:60" x14ac:dyDescent="0.2">
      <c r="A45">
        <v>1956</v>
      </c>
      <c r="B45">
        <v>28491.677353529521</v>
      </c>
      <c r="F45">
        <v>45877.099680762869</v>
      </c>
      <c r="M45">
        <v>86440.706542787011</v>
      </c>
      <c r="N45">
        <v>104356.51360945255</v>
      </c>
      <c r="R45">
        <v>152926.22904616731</v>
      </c>
      <c r="S45">
        <v>122090.48253102983</v>
      </c>
      <c r="T45">
        <v>142636.97822604128</v>
      </c>
      <c r="X45">
        <v>213524.40640912813</v>
      </c>
      <c r="Y45">
        <v>277796.86538930115</v>
      </c>
      <c r="Z45">
        <v>316655.51149905677</v>
      </c>
      <c r="AD45">
        <v>486106.86992287543</v>
      </c>
      <c r="AE45">
        <v>379829.08569476201</v>
      </c>
      <c r="AF45">
        <v>429783.0091457105</v>
      </c>
      <c r="AJ45">
        <v>666896.53080325492</v>
      </c>
      <c r="AK45">
        <v>781724.03704692249</v>
      </c>
      <c r="AL45">
        <v>840197.52411597583</v>
      </c>
      <c r="AP45">
        <v>1344629.2574250479</v>
      </c>
      <c r="AQ45">
        <v>2168755.2047387776</v>
      </c>
      <c r="AR45">
        <v>2204157.3889293843</v>
      </c>
      <c r="AV45">
        <v>3626413.2491456699</v>
      </c>
      <c r="BC45">
        <v>22052.89633250091</v>
      </c>
      <c r="BD45">
        <v>20062.251102871407</v>
      </c>
      <c r="BH45">
        <v>33982.751973495702</v>
      </c>
    </row>
    <row r="46" spans="1:60" x14ac:dyDescent="0.2">
      <c r="A46">
        <v>1957</v>
      </c>
      <c r="B46">
        <v>28547.551175980985</v>
      </c>
      <c r="F46">
        <v>45945.657798929227</v>
      </c>
      <c r="M46">
        <v>86874.864693825453</v>
      </c>
      <c r="N46">
        <v>104836.37016822623</v>
      </c>
      <c r="R46">
        <v>153543.20577669589</v>
      </c>
      <c r="S46">
        <v>122570.37699330077</v>
      </c>
      <c r="T46">
        <v>143340.39055189188</v>
      </c>
      <c r="X46">
        <v>214054.98120362419</v>
      </c>
      <c r="Y46">
        <v>277043.95942744985</v>
      </c>
      <c r="Z46">
        <v>315293.71473535046</v>
      </c>
      <c r="AD46">
        <v>483970.9383321628</v>
      </c>
      <c r="AE46">
        <v>377965.02352745534</v>
      </c>
      <c r="AF46">
        <v>427135.82066957507</v>
      </c>
      <c r="AJ46">
        <v>662488.19539825339</v>
      </c>
      <c r="AK46">
        <v>764143.80635840131</v>
      </c>
      <c r="AL46">
        <v>821567.37112166651</v>
      </c>
      <c r="AP46">
        <v>1314547.4874094645</v>
      </c>
      <c r="AQ46">
        <v>2014302.582281505</v>
      </c>
      <c r="AR46">
        <v>2049683.5524238129</v>
      </c>
      <c r="AV46">
        <v>3374406.2619666876</v>
      </c>
      <c r="BC46">
        <v>22066.738562887153</v>
      </c>
      <c r="BD46">
        <v>20071.015732398177</v>
      </c>
      <c r="BH46">
        <v>33990.374690288481</v>
      </c>
    </row>
    <row r="47" spans="1:60" x14ac:dyDescent="0.2">
      <c r="A47">
        <v>1958</v>
      </c>
      <c r="B47">
        <v>27745.320354313073</v>
      </c>
      <c r="F47">
        <v>44653.994052714166</v>
      </c>
      <c r="M47">
        <v>84991.741951438744</v>
      </c>
      <c r="N47">
        <v>101921.42365242742</v>
      </c>
      <c r="R47">
        <v>149951.26311575735</v>
      </c>
      <c r="S47">
        <v>117882.34511332359</v>
      </c>
      <c r="T47">
        <v>137802.78002945727</v>
      </c>
      <c r="X47">
        <v>206210.64953392107</v>
      </c>
      <c r="Y47">
        <v>252823.31121794981</v>
      </c>
      <c r="Z47">
        <v>291370.42063027667</v>
      </c>
      <c r="AD47">
        <v>445315.43706586637</v>
      </c>
      <c r="AE47">
        <v>335920.88547181501</v>
      </c>
      <c r="AF47">
        <v>386343.38453678752</v>
      </c>
      <c r="AJ47">
        <v>595396.7416996886</v>
      </c>
      <c r="AK47">
        <v>641711.64899923233</v>
      </c>
      <c r="AL47">
        <v>701315.36630166636</v>
      </c>
      <c r="AP47">
        <v>1117025.7212401992</v>
      </c>
      <c r="AQ47">
        <v>1610241.2686425762</v>
      </c>
      <c r="AR47">
        <v>1646387.0682548592</v>
      </c>
      <c r="AV47">
        <v>2719004.6721480303</v>
      </c>
      <c r="BC47">
        <v>21384.606843521335</v>
      </c>
      <c r="BD47">
        <v>19503.531098967036</v>
      </c>
      <c r="BH47">
        <v>32954.297490153811</v>
      </c>
    </row>
    <row r="48" spans="1:60" x14ac:dyDescent="0.2">
      <c r="A48">
        <v>1959</v>
      </c>
      <c r="B48">
        <v>29483.669840214268</v>
      </c>
      <c r="F48">
        <v>47689.890804414536</v>
      </c>
      <c r="M48">
        <v>90746.283754400938</v>
      </c>
      <c r="N48">
        <v>108279.91944506745</v>
      </c>
      <c r="R48">
        <v>160342.18433810261</v>
      </c>
      <c r="S48">
        <v>126808.95658195025</v>
      </c>
      <c r="T48">
        <v>147128.11818149418</v>
      </c>
      <c r="X48">
        <v>221864.11270298462</v>
      </c>
      <c r="Y48">
        <v>281070.35787849472</v>
      </c>
      <c r="Z48">
        <v>317705.88835041912</v>
      </c>
      <c r="AD48">
        <v>492122.76590167324</v>
      </c>
      <c r="AE48">
        <v>386138.68194182741</v>
      </c>
      <c r="AF48">
        <v>432691.48231452494</v>
      </c>
      <c r="AJ48">
        <v>677279.51169442816</v>
      </c>
      <c r="AK48">
        <v>764243.01696070633</v>
      </c>
      <c r="AL48">
        <v>818101.67815335072</v>
      </c>
      <c r="AP48">
        <v>1322062.6572742029</v>
      </c>
      <c r="AQ48">
        <v>2024327.9838020524</v>
      </c>
      <c r="AR48">
        <v>2058740.1971159461</v>
      </c>
      <c r="AV48">
        <v>3409258.3129503136</v>
      </c>
      <c r="BC48">
        <v>22676.712738637965</v>
      </c>
      <c r="BD48">
        <v>20728.530995230572</v>
      </c>
      <c r="BH48">
        <v>35172.969300671415</v>
      </c>
    </row>
    <row r="49" spans="1:66" x14ac:dyDescent="0.2">
      <c r="A49">
        <v>1960</v>
      </c>
      <c r="B49">
        <v>30031.069519488363</v>
      </c>
      <c r="F49">
        <v>48672.361498296763</v>
      </c>
      <c r="M49">
        <v>91322.901531313619</v>
      </c>
      <c r="N49">
        <v>109026.34050676131</v>
      </c>
      <c r="R49">
        <v>161850.84783857572</v>
      </c>
      <c r="S49">
        <v>125919.8984415942</v>
      </c>
      <c r="T49">
        <v>146324.59440150441</v>
      </c>
      <c r="X49">
        <v>221177.49333769438</v>
      </c>
      <c r="Y49">
        <v>274756.78089720733</v>
      </c>
      <c r="Z49">
        <v>310488.61528319813</v>
      </c>
      <c r="AD49">
        <v>482889.21132799925</v>
      </c>
      <c r="AE49">
        <v>370468.34962510614</v>
      </c>
      <c r="AF49">
        <v>415944.59762927983</v>
      </c>
      <c r="AJ49">
        <v>653398.04244548257</v>
      </c>
      <c r="AK49">
        <v>758859.94182814506</v>
      </c>
      <c r="AL49">
        <v>810393.03525799559</v>
      </c>
      <c r="AP49">
        <v>1315077.168426215</v>
      </c>
      <c r="AQ49">
        <v>2267884.8789366302</v>
      </c>
      <c r="AR49">
        <v>2302178.6047765706</v>
      </c>
      <c r="AV49">
        <v>3812505.189597521</v>
      </c>
      <c r="BC49">
        <v>23220.865962618893</v>
      </c>
      <c r="BD49">
        <v>21253.817187569151</v>
      </c>
      <c r="BH49">
        <v>36096.974127154659</v>
      </c>
    </row>
    <row r="50" spans="1:66" x14ac:dyDescent="0.2">
      <c r="A50">
        <v>1961</v>
      </c>
      <c r="B50">
        <v>30423.500290516382</v>
      </c>
      <c r="F50">
        <v>48875.167901280467</v>
      </c>
      <c r="M50">
        <v>93279.738656619971</v>
      </c>
      <c r="N50">
        <v>110562.2146833794</v>
      </c>
      <c r="R50">
        <v>163501.50112180677</v>
      </c>
      <c r="S50">
        <v>128368.05655471592</v>
      </c>
      <c r="T50">
        <v>148120.31041742503</v>
      </c>
      <c r="X50">
        <v>223207.94299973041</v>
      </c>
      <c r="Y50">
        <v>271105.55587662756</v>
      </c>
      <c r="Z50">
        <v>307279.15089420124</v>
      </c>
      <c r="AD50">
        <v>473481.74050076155</v>
      </c>
      <c r="AE50">
        <v>361195.23882973858</v>
      </c>
      <c r="AF50">
        <v>407726.43733669422</v>
      </c>
      <c r="AJ50">
        <v>633888.86619964521</v>
      </c>
      <c r="AK50">
        <v>741842.62149373768</v>
      </c>
      <c r="AL50">
        <v>794904.02913748648</v>
      </c>
      <c r="AP50">
        <v>1278107.6437724319</v>
      </c>
      <c r="AQ50">
        <v>2261517.5721251937</v>
      </c>
      <c r="AR50">
        <v>2296536.7967403275</v>
      </c>
      <c r="AV50">
        <v>3770828.6412399053</v>
      </c>
      <c r="BC50">
        <v>23439.473805393758</v>
      </c>
      <c r="BD50">
        <v>21519.198691309379</v>
      </c>
      <c r="BH50">
        <v>36138.908654555315</v>
      </c>
    </row>
    <row r="51" spans="1:66" x14ac:dyDescent="0.2">
      <c r="A51">
        <v>1962</v>
      </c>
      <c r="B51">
        <v>31947.580374334688</v>
      </c>
      <c r="C51">
        <v>32667.021802634099</v>
      </c>
      <c r="D51">
        <v>45515.137869529783</v>
      </c>
      <c r="E51">
        <v>19150.110547355725</v>
      </c>
      <c r="F51">
        <v>49321.001650349113</v>
      </c>
      <c r="G51">
        <v>49440.975732894345</v>
      </c>
      <c r="H51">
        <v>56034.3557633651</v>
      </c>
      <c r="I51">
        <v>49387.122857575312</v>
      </c>
      <c r="J51">
        <v>73505.987721933663</v>
      </c>
      <c r="K51">
        <v>34369.349959563559</v>
      </c>
      <c r="L51">
        <v>81156.670691755731</v>
      </c>
      <c r="M51">
        <v>99925.706248481016</v>
      </c>
      <c r="N51">
        <v>117396.87740664002</v>
      </c>
      <c r="O51">
        <v>95121.815170480622</v>
      </c>
      <c r="P51">
        <v>141820.31333414358</v>
      </c>
      <c r="Q51">
        <v>78415.868015907836</v>
      </c>
      <c r="R51">
        <v>167798.41466755685</v>
      </c>
      <c r="S51">
        <v>138225.03393445871</v>
      </c>
      <c r="T51">
        <v>158190.97679597573</v>
      </c>
      <c r="U51">
        <v>129146.81505981862</v>
      </c>
      <c r="V51">
        <v>191444.03409412794</v>
      </c>
      <c r="W51">
        <v>109006.97960027559</v>
      </c>
      <c r="X51">
        <v>230385.02511773098</v>
      </c>
      <c r="Y51">
        <v>297848.32055275928</v>
      </c>
      <c r="Z51">
        <v>332564.73143072281</v>
      </c>
      <c r="AA51">
        <v>268611.38497673598</v>
      </c>
      <c r="AB51">
        <v>386472.01020804356</v>
      </c>
      <c r="AC51">
        <v>248126.88348839985</v>
      </c>
      <c r="AD51">
        <v>496141.70029407449</v>
      </c>
      <c r="AE51">
        <v>407650.79012837913</v>
      </c>
      <c r="AF51">
        <v>451695.20976995165</v>
      </c>
      <c r="AG51">
        <v>361109.44529513764</v>
      </c>
      <c r="AH51">
        <v>510019.92788976431</v>
      </c>
      <c r="AI51">
        <v>357103.18700862973</v>
      </c>
      <c r="AJ51">
        <v>681157.71326687268</v>
      </c>
      <c r="AK51">
        <v>852757.05099752615</v>
      </c>
      <c r="AL51">
        <v>900422.69805732695</v>
      </c>
      <c r="AM51">
        <v>715480.491381019</v>
      </c>
      <c r="AN51">
        <v>956838.446567946</v>
      </c>
      <c r="AO51">
        <v>814607.08661907341</v>
      </c>
      <c r="AP51">
        <v>1400898.9048867892</v>
      </c>
      <c r="AQ51">
        <v>2627951.3572722436</v>
      </c>
      <c r="AR51">
        <v>2660555.5431831386</v>
      </c>
      <c r="AS51">
        <v>2064264.22077077</v>
      </c>
      <c r="AT51">
        <v>2668175.9833753146</v>
      </c>
      <c r="AU51">
        <v>2651203.9384078272</v>
      </c>
      <c r="AV51">
        <v>4176032.6250178907</v>
      </c>
      <c r="AW51">
        <v>14454.185015775032</v>
      </c>
      <c r="AX51">
        <v>7860.8049853042676</v>
      </c>
      <c r="AY51">
        <v>15946.920747692886</v>
      </c>
      <c r="AZ51">
        <v>17524.288017125902</v>
      </c>
      <c r="BA51">
        <v>3930.8711351478969</v>
      </c>
      <c r="BB51">
        <v>17485.332608942503</v>
      </c>
      <c r="BC51">
        <v>24394.455277207315</v>
      </c>
      <c r="BD51">
        <v>22453.214037411868</v>
      </c>
      <c r="BE51">
        <v>25727.600317317818</v>
      </c>
      <c r="BF51">
        <v>34814.56281790603</v>
      </c>
      <c r="BG51">
        <v>12565.026384183271</v>
      </c>
      <c r="BH51">
        <v>36156.844648437138</v>
      </c>
      <c r="BI51">
        <v>36819.793103997668</v>
      </c>
      <c r="BJ51">
        <v>40693.725352546368</v>
      </c>
      <c r="BK51">
        <v>37953.449779348972</v>
      </c>
      <c r="BL51">
        <v>56427.406318881185</v>
      </c>
      <c r="BM51">
        <v>23357.720445477487</v>
      </c>
      <c r="BN51">
        <v>59496.234697805434</v>
      </c>
    </row>
    <row r="52" spans="1:66" x14ac:dyDescent="0.2">
      <c r="A52">
        <v>1963</v>
      </c>
      <c r="B52">
        <v>33021.468462472767</v>
      </c>
      <c r="C52">
        <v>33864.081044336512</v>
      </c>
      <c r="D52">
        <v>47264.995755527976</v>
      </c>
      <c r="E52">
        <v>19814.197382192673</v>
      </c>
      <c r="F52">
        <v>50966.848830618859</v>
      </c>
      <c r="G52">
        <v>51458.134329939938</v>
      </c>
      <c r="H52">
        <v>58261.451402934239</v>
      </c>
      <c r="I52">
        <v>51141.080193096423</v>
      </c>
      <c r="J52">
        <v>76441.46084288304</v>
      </c>
      <c r="K52">
        <v>35835.221709682788</v>
      </c>
      <c r="L52">
        <v>84524.205825070429</v>
      </c>
      <c r="M52">
        <v>104886.5603291583</v>
      </c>
      <c r="N52">
        <v>122684.67534998455</v>
      </c>
      <c r="O52">
        <v>98931.875128327796</v>
      </c>
      <c r="P52">
        <v>148453.1576270131</v>
      </c>
      <c r="Q52">
        <v>83604.461415765749</v>
      </c>
      <c r="R52">
        <v>175115.97379545026</v>
      </c>
      <c r="S52">
        <v>145401.61104653604</v>
      </c>
      <c r="T52">
        <v>165605.06412694373</v>
      </c>
      <c r="U52">
        <v>134522.39191699139</v>
      </c>
      <c r="V52">
        <v>200543.38883388648</v>
      </c>
      <c r="W52">
        <v>116573.97278838069</v>
      </c>
      <c r="X52">
        <v>241043.48718007683</v>
      </c>
      <c r="Y52">
        <v>313595.30000107433</v>
      </c>
      <c r="Z52">
        <v>349430.57192814857</v>
      </c>
      <c r="AA52">
        <v>280115.26236440247</v>
      </c>
      <c r="AB52">
        <v>407570.1908464671</v>
      </c>
      <c r="AC52">
        <v>263743.11434754019</v>
      </c>
      <c r="AD52">
        <v>521348.25471261906</v>
      </c>
      <c r="AE52">
        <v>431032.54835190356</v>
      </c>
      <c r="AF52">
        <v>475863.70254650054</v>
      </c>
      <c r="AG52">
        <v>377677.91838002333</v>
      </c>
      <c r="AH52">
        <v>539283.48960148799</v>
      </c>
      <c r="AI52">
        <v>379596.30283096153</v>
      </c>
      <c r="AJ52">
        <v>716464.8022991562</v>
      </c>
      <c r="AK52">
        <v>911941.74827356869</v>
      </c>
      <c r="AL52">
        <v>959922.03820006677</v>
      </c>
      <c r="AM52">
        <v>758781.97706814832</v>
      </c>
      <c r="AN52">
        <v>1028045.0503924994</v>
      </c>
      <c r="AO52">
        <v>871138.00987649988</v>
      </c>
      <c r="AP52">
        <v>1495137.8382774589</v>
      </c>
      <c r="AQ52">
        <v>2876463.2045224411</v>
      </c>
      <c r="AR52">
        <v>2909023.1585366903</v>
      </c>
      <c r="AS52">
        <v>2267324.0186153217</v>
      </c>
      <c r="AT52">
        <v>2914873.6796228895</v>
      </c>
      <c r="AU52">
        <v>2930799.4700561799</v>
      </c>
      <c r="AV52">
        <v>4605351.3492763434</v>
      </c>
      <c r="AW52">
        <v>14634.043619723372</v>
      </c>
      <c r="AX52">
        <v>7802.0904788805174</v>
      </c>
      <c r="AY52">
        <v>16587.081895576597</v>
      </c>
      <c r="AZ52">
        <v>18088.530668172923</v>
      </c>
      <c r="BA52">
        <v>3793.1730547025568</v>
      </c>
      <c r="BB52">
        <v>17493.110073556538</v>
      </c>
      <c r="BC52">
        <v>25036.458255063269</v>
      </c>
      <c r="BD52">
        <v>23058.889919415906</v>
      </c>
      <c r="BE52">
        <v>26634.326146115258</v>
      </c>
      <c r="BF52">
        <v>36021.866658696294</v>
      </c>
      <c r="BG52">
        <v>12726.390267351217</v>
      </c>
      <c r="BH52">
        <v>37172.501612304259</v>
      </c>
      <c r="BI52">
        <v>38265.412743918991</v>
      </c>
      <c r="BJ52">
        <v>42339.210000913183</v>
      </c>
      <c r="BK52">
        <v>39193.381459288576</v>
      </c>
      <c r="BL52">
        <v>58438.536646850509</v>
      </c>
      <c r="BM52">
        <v>23892.911783162042</v>
      </c>
      <c r="BN52">
        <v>62279.022509549141</v>
      </c>
    </row>
    <row r="53" spans="1:66" x14ac:dyDescent="0.2">
      <c r="A53">
        <v>1964</v>
      </c>
      <c r="B53">
        <v>34377.516547838772</v>
      </c>
      <c r="C53">
        <v>35061.140286038921</v>
      </c>
      <c r="D53">
        <v>49014.85364152617</v>
      </c>
      <c r="E53">
        <v>20478.284217029617</v>
      </c>
      <c r="F53">
        <v>53251.126975469189</v>
      </c>
      <c r="G53">
        <v>53941.13087200583</v>
      </c>
      <c r="H53">
        <v>61011.657123220772</v>
      </c>
      <c r="I53">
        <v>52895.037528617533</v>
      </c>
      <c r="J53">
        <v>79376.933963832402</v>
      </c>
      <c r="K53">
        <v>37301.093459802018</v>
      </c>
      <c r="L53">
        <v>89001.366412767806</v>
      </c>
      <c r="M53">
        <v>110861.52482466787</v>
      </c>
      <c r="N53">
        <v>129119.50701898387</v>
      </c>
      <c r="O53">
        <v>102741.93508617497</v>
      </c>
      <c r="P53">
        <v>155086.0019198826</v>
      </c>
      <c r="Q53">
        <v>88793.054815623676</v>
      </c>
      <c r="R53">
        <v>184759.59077866763</v>
      </c>
      <c r="S53">
        <v>154006.80169277443</v>
      </c>
      <c r="T53">
        <v>174588.48926099323</v>
      </c>
      <c r="U53">
        <v>139897.96877416418</v>
      </c>
      <c r="V53">
        <v>209642.74357364504</v>
      </c>
      <c r="W53">
        <v>124140.96597648581</v>
      </c>
      <c r="X53">
        <v>254950.41413530739</v>
      </c>
      <c r="Y53">
        <v>332443.89628290257</v>
      </c>
      <c r="Z53">
        <v>369700.69306971558</v>
      </c>
      <c r="AA53">
        <v>291619.13975206896</v>
      </c>
      <c r="AB53">
        <v>428668.37148489064</v>
      </c>
      <c r="AC53">
        <v>279359.34520668053</v>
      </c>
      <c r="AD53">
        <v>553752.4572504086</v>
      </c>
      <c r="AE53">
        <v>458809.61055020848</v>
      </c>
      <c r="AF53">
        <v>504759.51734020963</v>
      </c>
      <c r="AG53">
        <v>394246.39146490907</v>
      </c>
      <c r="AH53">
        <v>568547.05131321168</v>
      </c>
      <c r="AI53">
        <v>402089.4186532934</v>
      </c>
      <c r="AJ53">
        <v>761716.42697782477</v>
      </c>
      <c r="AK53">
        <v>981164.62092140864</v>
      </c>
      <c r="AL53">
        <v>1029774.7834508378</v>
      </c>
      <c r="AM53">
        <v>802083.46275527764</v>
      </c>
      <c r="AN53">
        <v>1099251.6542170527</v>
      </c>
      <c r="AO53">
        <v>927668.93313392648</v>
      </c>
      <c r="AP53">
        <v>1611767.5424262758</v>
      </c>
      <c r="AQ53">
        <v>3161340.4731702418</v>
      </c>
      <c r="AR53">
        <v>3194050.5090198512</v>
      </c>
      <c r="AS53">
        <v>2470383.8164598732</v>
      </c>
      <c r="AT53">
        <v>3161571.3758704644</v>
      </c>
      <c r="AU53">
        <v>3210395.0017045327</v>
      </c>
      <c r="AV53">
        <v>5114718.0675098412</v>
      </c>
      <c r="AW53">
        <v>14813.902223671712</v>
      </c>
      <c r="AX53">
        <v>7743.3759724567672</v>
      </c>
      <c r="AY53">
        <v>17227.243043460308</v>
      </c>
      <c r="AZ53">
        <v>18652.773319219945</v>
      </c>
      <c r="BA53">
        <v>3655.4749742572167</v>
      </c>
      <c r="BB53">
        <v>17500.887538170573</v>
      </c>
      <c r="BC53">
        <v>25879.293405968871</v>
      </c>
      <c r="BD53">
        <v>23850.628717711537</v>
      </c>
      <c r="BE53">
        <v>27541.051974912694</v>
      </c>
      <c r="BF53">
        <v>37229.170499486565</v>
      </c>
      <c r="BG53">
        <v>12887.754150519164</v>
      </c>
      <c r="BH53">
        <v>38639.075441780464</v>
      </c>
      <c r="BI53">
        <v>39711.032383840306</v>
      </c>
      <c r="BJ53">
        <v>43984.694649279991</v>
      </c>
      <c r="BK53">
        <v>40433.313139228179</v>
      </c>
      <c r="BL53">
        <v>60449.66697481984</v>
      </c>
      <c r="BM53">
        <v>24428.103120846597</v>
      </c>
      <c r="BN53">
        <v>65061.810321292847</v>
      </c>
    </row>
    <row r="54" spans="1:66" x14ac:dyDescent="0.2">
      <c r="A54">
        <v>1965</v>
      </c>
      <c r="B54">
        <v>36152.597756965159</v>
      </c>
      <c r="C54">
        <v>36774.424693577894</v>
      </c>
      <c r="D54">
        <v>51430.302674442399</v>
      </c>
      <c r="E54">
        <v>21557.361946890916</v>
      </c>
      <c r="F54">
        <v>55835.407889028749</v>
      </c>
      <c r="G54">
        <v>56398.244369844651</v>
      </c>
      <c r="H54">
        <v>63933.889900379203</v>
      </c>
      <c r="I54">
        <v>55155.600970213163</v>
      </c>
      <c r="J54">
        <v>82776.706480425404</v>
      </c>
      <c r="K54">
        <v>39136.688596635431</v>
      </c>
      <c r="L54">
        <v>93024.28938765054</v>
      </c>
      <c r="M54">
        <v>115501.94693177794</v>
      </c>
      <c r="N54">
        <v>134488.44259569619</v>
      </c>
      <c r="O54">
        <v>106814.04458660859</v>
      </c>
      <c r="P54">
        <v>161006.39605369625</v>
      </c>
      <c r="Q54">
        <v>92364.100091218555</v>
      </c>
      <c r="R54">
        <v>192386.23032242234</v>
      </c>
      <c r="S54">
        <v>160489.65218564722</v>
      </c>
      <c r="T54">
        <v>182098.16329150161</v>
      </c>
      <c r="U54">
        <v>145384.71446380863</v>
      </c>
      <c r="V54">
        <v>217677.1657673232</v>
      </c>
      <c r="W54">
        <v>129429.26207356334</v>
      </c>
      <c r="X54">
        <v>265284.93650075421</v>
      </c>
      <c r="Y54">
        <v>347542.607215225</v>
      </c>
      <c r="Z54">
        <v>385226.29475138307</v>
      </c>
      <c r="AA54">
        <v>305317.58645175758</v>
      </c>
      <c r="AB54">
        <v>445144.6459091726</v>
      </c>
      <c r="AC54">
        <v>294768.5566243293</v>
      </c>
      <c r="AD54">
        <v>576173.79627304839</v>
      </c>
      <c r="AE54">
        <v>481914.93233822013</v>
      </c>
      <c r="AF54">
        <v>528756.31517295109</v>
      </c>
      <c r="AG54">
        <v>416122.69883198955</v>
      </c>
      <c r="AH54">
        <v>594164.40214454359</v>
      </c>
      <c r="AI54">
        <v>423866.21563283715</v>
      </c>
      <c r="AJ54">
        <v>796138.36765283218</v>
      </c>
      <c r="AK54">
        <v>1051793.1532391077</v>
      </c>
      <c r="AL54">
        <v>1099314.5097476041</v>
      </c>
      <c r="AM54">
        <v>869308.4337069114</v>
      </c>
      <c r="AN54">
        <v>1168336.4539316236</v>
      </c>
      <c r="AO54">
        <v>995565.07871308306</v>
      </c>
      <c r="AP54">
        <v>1718511.5514765419</v>
      </c>
      <c r="AQ54">
        <v>3448256.8219038597</v>
      </c>
      <c r="AR54">
        <v>3481759.7188116731</v>
      </c>
      <c r="AS54">
        <v>2727112.6862634765</v>
      </c>
      <c r="AT54">
        <v>3435742.3304786719</v>
      </c>
      <c r="AU54">
        <v>3519833.453858857</v>
      </c>
      <c r="AV54">
        <v>5521279.355188217</v>
      </c>
      <c r="AW54">
        <v>15902.506200984695</v>
      </c>
      <c r="AX54">
        <v>8371.6170696693953</v>
      </c>
      <c r="AY54">
        <v>18393.248416942624</v>
      </c>
      <c r="AZ54">
        <v>20083.898868459382</v>
      </c>
      <c r="BA54">
        <v>3978.0352971464013</v>
      </c>
      <c r="BB54">
        <v>18641.029200388166</v>
      </c>
      <c r="BC54">
        <v>27336.00340420819</v>
      </c>
      <c r="BD54">
        <v>25226.392774883938</v>
      </c>
      <c r="BE54">
        <v>28992.244705463367</v>
      </c>
      <c r="BF54">
        <v>39255.181187858638</v>
      </c>
      <c r="BG54">
        <v>13689.946597521175</v>
      </c>
      <c r="BH54">
        <v>40663.094285318344</v>
      </c>
      <c r="BI54">
        <v>41562.960237988082</v>
      </c>
      <c r="BJ54">
        <v>46238.519642297761</v>
      </c>
      <c r="BK54">
        <v>42240.990066114304</v>
      </c>
      <c r="BL54">
        <v>63219.284087107706</v>
      </c>
      <c r="BM54">
        <v>25829.835722989639</v>
      </c>
      <c r="BN54">
        <v>68113.046201070276</v>
      </c>
    </row>
    <row r="55" spans="1:66" x14ac:dyDescent="0.2">
      <c r="A55">
        <v>1966</v>
      </c>
      <c r="B55">
        <v>37836.129026837851</v>
      </c>
      <c r="C55">
        <v>38487.709101116867</v>
      </c>
      <c r="D55">
        <v>53845.751707358628</v>
      </c>
      <c r="E55">
        <v>22636.439676752212</v>
      </c>
      <c r="F55">
        <v>58306.43118276701</v>
      </c>
      <c r="G55">
        <v>58681.147875378025</v>
      </c>
      <c r="H55">
        <v>66672.399886793675</v>
      </c>
      <c r="I55">
        <v>57416.164411808793</v>
      </c>
      <c r="J55">
        <v>86176.478997018421</v>
      </c>
      <c r="K55">
        <v>40972.283733468837</v>
      </c>
      <c r="L55">
        <v>96831.691502928254</v>
      </c>
      <c r="M55">
        <v>119746.18700834665</v>
      </c>
      <c r="N55">
        <v>139392.62089270627</v>
      </c>
      <c r="O55">
        <v>110886.1540870422</v>
      </c>
      <c r="P55">
        <v>166926.79018750991</v>
      </c>
      <c r="Q55">
        <v>95935.145366813435</v>
      </c>
      <c r="R55">
        <v>199501.32919125041</v>
      </c>
      <c r="S55">
        <v>166425.52963802949</v>
      </c>
      <c r="T55">
        <v>189002.70914169698</v>
      </c>
      <c r="U55">
        <v>150871.46015345305</v>
      </c>
      <c r="V55">
        <v>225711.58796100135</v>
      </c>
      <c r="W55">
        <v>134717.55817064087</v>
      </c>
      <c r="X55">
        <v>274896.80884086184</v>
      </c>
      <c r="Y55">
        <v>361563.48420451023</v>
      </c>
      <c r="Z55">
        <v>399435.4349715857</v>
      </c>
      <c r="AA55">
        <v>319016.0331514462</v>
      </c>
      <c r="AB55">
        <v>461620.92033345462</v>
      </c>
      <c r="AC55">
        <v>310177.76804197801</v>
      </c>
      <c r="AD55">
        <v>597023.30409577885</v>
      </c>
      <c r="AE55">
        <v>503743.89865411492</v>
      </c>
      <c r="AF55">
        <v>551216.44340394204</v>
      </c>
      <c r="AG55">
        <v>437999.00619907008</v>
      </c>
      <c r="AH55">
        <v>619781.7529758754</v>
      </c>
      <c r="AI55">
        <v>445643.01261238096</v>
      </c>
      <c r="AJ55">
        <v>828715.05457549728</v>
      </c>
      <c r="AK55">
        <v>1121668.3116654791</v>
      </c>
      <c r="AL55">
        <v>1167636.2373305021</v>
      </c>
      <c r="AM55">
        <v>936533.40465854516</v>
      </c>
      <c r="AN55">
        <v>1237421.2536461942</v>
      </c>
      <c r="AO55">
        <v>1063461.2242922396</v>
      </c>
      <c r="AP55">
        <v>1824352.3183092636</v>
      </c>
      <c r="AQ55">
        <v>3738273.250064496</v>
      </c>
      <c r="AR55">
        <v>3772398.4388337662</v>
      </c>
      <c r="AS55">
        <v>2983841.5560670798</v>
      </c>
      <c r="AT55">
        <v>3709913.2850868795</v>
      </c>
      <c r="AU55">
        <v>3829271.906013181</v>
      </c>
      <c r="AV55">
        <v>5930977.5130234165</v>
      </c>
      <c r="AW55">
        <v>16991.11017829768</v>
      </c>
      <c r="AX55">
        <v>8999.8581668820225</v>
      </c>
      <c r="AY55">
        <v>19559.253790424937</v>
      </c>
      <c r="AZ55">
        <v>21515.02441769882</v>
      </c>
      <c r="BA55">
        <v>4300.5956200355859</v>
      </c>
      <c r="BB55">
        <v>19781.170862605759</v>
      </c>
      <c r="BC55">
        <v>28735.011473336868</v>
      </c>
      <c r="BD55">
        <v>26552.074375074695</v>
      </c>
      <c r="BE55">
        <v>30443.437436014043</v>
      </c>
      <c r="BF55">
        <v>41281.19187623071</v>
      </c>
      <c r="BG55">
        <v>14492.139044523185</v>
      </c>
      <c r="BH55">
        <v>42618.109181824417</v>
      </c>
      <c r="BI55">
        <v>43414.888092135865</v>
      </c>
      <c r="BJ55">
        <v>48492.344635315538</v>
      </c>
      <c r="BK55">
        <v>44048.666993000435</v>
      </c>
      <c r="BL55">
        <v>65988.901199395565</v>
      </c>
      <c r="BM55">
        <v>27231.568325132681</v>
      </c>
      <c r="BN55">
        <v>71164.282080847712</v>
      </c>
    </row>
    <row r="56" spans="1:66" x14ac:dyDescent="0.2">
      <c r="A56">
        <v>1967</v>
      </c>
      <c r="B56">
        <v>38364.569194718897</v>
      </c>
      <c r="C56">
        <v>39005.716010358359</v>
      </c>
      <c r="D56">
        <v>53682.623624515734</v>
      </c>
      <c r="E56">
        <v>23752.168248129063</v>
      </c>
      <c r="F56">
        <v>60142.213435788326</v>
      </c>
      <c r="G56">
        <v>58405.969431196063</v>
      </c>
      <c r="H56">
        <v>66286.646106978253</v>
      </c>
      <c r="I56">
        <v>57656.190243691148</v>
      </c>
      <c r="J56">
        <v>84935.249918344954</v>
      </c>
      <c r="K56">
        <v>42198.315963314533</v>
      </c>
      <c r="L56">
        <v>97617.868753265851</v>
      </c>
      <c r="M56">
        <v>117057.02978210829</v>
      </c>
      <c r="N56">
        <v>136992.48576221563</v>
      </c>
      <c r="O56">
        <v>110310.26754126171</v>
      </c>
      <c r="P56">
        <v>164203.14668517295</v>
      </c>
      <c r="Q56">
        <v>94299.132290373556</v>
      </c>
      <c r="R56">
        <v>198512.86700106738</v>
      </c>
      <c r="S56">
        <v>161454.44585409694</v>
      </c>
      <c r="T56">
        <v>185002.72377255533</v>
      </c>
      <c r="U56">
        <v>149411.62560533179</v>
      </c>
      <c r="V56">
        <v>221200.55924631259</v>
      </c>
      <c r="W56">
        <v>130828.9980417344</v>
      </c>
      <c r="X56">
        <v>271877.28534356295</v>
      </c>
      <c r="Y56">
        <v>346831.13761073881</v>
      </c>
      <c r="Z56">
        <v>387692.11774644564</v>
      </c>
      <c r="AA56">
        <v>309744.89852911455</v>
      </c>
      <c r="AB56">
        <v>446134.09182710591</v>
      </c>
      <c r="AC56">
        <v>297573.69897534064</v>
      </c>
      <c r="AD56">
        <v>582590.72935144382</v>
      </c>
      <c r="AE56">
        <v>479799.89885266329</v>
      </c>
      <c r="AF56">
        <v>530636.521841362</v>
      </c>
      <c r="AG56">
        <v>420134.13494706218</v>
      </c>
      <c r="AH56">
        <v>592725.78217295767</v>
      </c>
      <c r="AI56">
        <v>429960.60601870622</v>
      </c>
      <c r="AJ56">
        <v>800735.36518665846</v>
      </c>
      <c r="AK56">
        <v>1036470.0063070505</v>
      </c>
      <c r="AL56">
        <v>1089590.3059284238</v>
      </c>
      <c r="AM56">
        <v>869162.29689339874</v>
      </c>
      <c r="AN56">
        <v>1149428.0672935084</v>
      </c>
      <c r="AO56">
        <v>1003116.1535374093</v>
      </c>
      <c r="AP56">
        <v>1706414.8385232931</v>
      </c>
      <c r="AQ56">
        <v>3344928.1062835772</v>
      </c>
      <c r="AR56">
        <v>3382625.0885175085</v>
      </c>
      <c r="AS56">
        <v>2686380.3527136915</v>
      </c>
      <c r="AT56">
        <v>3322563.5521048652</v>
      </c>
      <c r="AU56">
        <v>3454858.9791399352</v>
      </c>
      <c r="AV56">
        <v>5351985.8435648941</v>
      </c>
      <c r="AW56">
        <v>18323.168958241738</v>
      </c>
      <c r="AX56">
        <v>10442.492282459551</v>
      </c>
      <c r="AY56">
        <v>20355.241777025574</v>
      </c>
      <c r="AZ56">
        <v>22429.997330686525</v>
      </c>
      <c r="BA56">
        <v>5306.0205329435894</v>
      </c>
      <c r="BB56">
        <v>22666.558118310801</v>
      </c>
      <c r="BC56">
        <v>29620.962462786745</v>
      </c>
      <c r="BD56">
        <v>27405.911798330377</v>
      </c>
      <c r="BE56">
        <v>31082.98806248021</v>
      </c>
      <c r="BF56">
        <v>41402.565506664927</v>
      </c>
      <c r="BG56">
        <v>15913.616687879674</v>
      </c>
      <c r="BH56">
        <v>44767.696372979546</v>
      </c>
      <c r="BI56">
        <v>43743.204343468009</v>
      </c>
      <c r="BJ56">
        <v>48610.186193168905</v>
      </c>
      <c r="BK56">
        <v>44492.670919298507</v>
      </c>
      <c r="BL56">
        <v>65118.275726637927</v>
      </c>
      <c r="BM56">
        <v>29173.111881549779</v>
      </c>
      <c r="BN56">
        <v>72394.119191315462</v>
      </c>
    </row>
    <row r="57" spans="1:66" x14ac:dyDescent="0.2">
      <c r="A57">
        <v>1968</v>
      </c>
      <c r="B57">
        <v>39487.214015379817</v>
      </c>
      <c r="C57">
        <v>40065.243381565902</v>
      </c>
      <c r="D57">
        <v>54979.954744726638</v>
      </c>
      <c r="E57">
        <v>24508.677709732277</v>
      </c>
      <c r="F57">
        <v>61484.639212114926</v>
      </c>
      <c r="G57">
        <v>59669.448961432579</v>
      </c>
      <c r="H57">
        <v>67740.446156395992</v>
      </c>
      <c r="I57">
        <v>59009.333505378832</v>
      </c>
      <c r="J57">
        <v>86597.610006582792</v>
      </c>
      <c r="K57">
        <v>43292.694973929487</v>
      </c>
      <c r="L57">
        <v>99070.319583893754</v>
      </c>
      <c r="M57">
        <v>117917.17396153252</v>
      </c>
      <c r="N57">
        <v>138766.55082684095</v>
      </c>
      <c r="O57">
        <v>111882.33156478807</v>
      </c>
      <c r="P57">
        <v>166513.21936361046</v>
      </c>
      <c r="Q57">
        <v>94393.889974319551</v>
      </c>
      <c r="R57">
        <v>199321.08176659164</v>
      </c>
      <c r="S57">
        <v>161522.84716735326</v>
      </c>
      <c r="T57">
        <v>186303.92425043305</v>
      </c>
      <c r="U57">
        <v>150803.81243780846</v>
      </c>
      <c r="V57">
        <v>223419.77835441075</v>
      </c>
      <c r="W57">
        <v>129625.50194139591</v>
      </c>
      <c r="X57">
        <v>271192.56900660956</v>
      </c>
      <c r="Y57">
        <v>343780.07546666276</v>
      </c>
      <c r="Z57">
        <v>386620.52053901862</v>
      </c>
      <c r="AA57">
        <v>308795.98800410901</v>
      </c>
      <c r="AB57">
        <v>445344.92108269862</v>
      </c>
      <c r="AC57">
        <v>290305.68337342195</v>
      </c>
      <c r="AD57">
        <v>573820.45121125528</v>
      </c>
      <c r="AE57">
        <v>473504.60399049195</v>
      </c>
      <c r="AF57">
        <v>526157.5980894214</v>
      </c>
      <c r="AG57">
        <v>417274.00803244684</v>
      </c>
      <c r="AH57">
        <v>589520.43681965792</v>
      </c>
      <c r="AI57">
        <v>419853.55880824081</v>
      </c>
      <c r="AJ57">
        <v>785941.76403474528</v>
      </c>
      <c r="AK57">
        <v>1012500.7110759462</v>
      </c>
      <c r="AL57">
        <v>1067919.9531399726</v>
      </c>
      <c r="AM57">
        <v>855507.98637680151</v>
      </c>
      <c r="AN57">
        <v>1134483.3363699294</v>
      </c>
      <c r="AO57">
        <v>970813.90861221985</v>
      </c>
      <c r="AP57">
        <v>1655803.2684717865</v>
      </c>
      <c r="AQ57">
        <v>3280187.8291804795</v>
      </c>
      <c r="AR57">
        <v>3323244.1831570831</v>
      </c>
      <c r="AS57">
        <v>2671901.6967577967</v>
      </c>
      <c r="AT57">
        <v>3291014.1182471029</v>
      </c>
      <c r="AU57">
        <v>3345264.2811668138</v>
      </c>
      <c r="AV57">
        <v>5206317.2477110811</v>
      </c>
      <c r="AW57">
        <v>19304.979069327059</v>
      </c>
      <c r="AX57">
        <v>11233.981874363652</v>
      </c>
      <c r="AY57">
        <v>21121.153257752972</v>
      </c>
      <c r="AZ57">
        <v>23362.299482870487</v>
      </c>
      <c r="BA57">
        <v>5724.6604455350716</v>
      </c>
      <c r="BB57">
        <v>23898.958840336079</v>
      </c>
      <c r="BC57">
        <v>30772.774021362846</v>
      </c>
      <c r="BD57">
        <v>28456.176591884137</v>
      </c>
      <c r="BE57">
        <v>32085.566916763437</v>
      </c>
      <c r="BF57">
        <v>42587.369787072879</v>
      </c>
      <c r="BG57">
        <v>16743.654124778135</v>
      </c>
      <c r="BH57">
        <v>46169.478928284174</v>
      </c>
      <c r="BI57">
        <v>45107.517711407592</v>
      </c>
      <c r="BJ57">
        <v>49983.919988784735</v>
      </c>
      <c r="BK57">
        <v>45791.083990526509</v>
      </c>
      <c r="BL57">
        <v>66618.707667325871</v>
      </c>
      <c r="BM57">
        <v>30517.396223831965</v>
      </c>
      <c r="BN57">
        <v>74007.629038219296</v>
      </c>
    </row>
    <row r="58" spans="1:66" x14ac:dyDescent="0.2">
      <c r="A58">
        <v>1969</v>
      </c>
      <c r="B58">
        <v>40011.626955463136</v>
      </c>
      <c r="C58">
        <v>40647.369990407409</v>
      </c>
      <c r="D58">
        <v>55928.745027399891</v>
      </c>
      <c r="E58">
        <v>24770.181916555557</v>
      </c>
      <c r="F58">
        <v>62559.320576254227</v>
      </c>
      <c r="G58">
        <v>59932.012285505312</v>
      </c>
      <c r="H58">
        <v>68145.816626347631</v>
      </c>
      <c r="I58">
        <v>59478.565773958529</v>
      </c>
      <c r="J58">
        <v>87624.45148897286</v>
      </c>
      <c r="K58">
        <v>43390.572555627376</v>
      </c>
      <c r="L58">
        <v>100037.08125323769</v>
      </c>
      <c r="M58">
        <v>116018.24647077725</v>
      </c>
      <c r="N58">
        <v>137781.35037353734</v>
      </c>
      <c r="O58">
        <v>110974.77939070892</v>
      </c>
      <c r="P58">
        <v>166665.64748572934</v>
      </c>
      <c r="Q58">
        <v>91862.143610670653</v>
      </c>
      <c r="R58">
        <v>197420.28007806127</v>
      </c>
      <c r="S58">
        <v>156827.17496866739</v>
      </c>
      <c r="T58">
        <v>182891.94123840187</v>
      </c>
      <c r="U58">
        <v>147993.09998697488</v>
      </c>
      <c r="V58">
        <v>221356.50382662355</v>
      </c>
      <c r="W58">
        <v>124165.07769992716</v>
      </c>
      <c r="X58">
        <v>265219.52860962547</v>
      </c>
      <c r="Y58">
        <v>323905.75616681681</v>
      </c>
      <c r="Z58">
        <v>369224.09671289602</v>
      </c>
      <c r="AA58">
        <v>296227.38740465854</v>
      </c>
      <c r="AB58">
        <v>432547.28378752235</v>
      </c>
      <c r="AC58">
        <v>266591.20365203737</v>
      </c>
      <c r="AD58">
        <v>546767.06837648619</v>
      </c>
      <c r="AE58">
        <v>441043.43372968666</v>
      </c>
      <c r="AF58">
        <v>497409.72723353107</v>
      </c>
      <c r="AG58">
        <v>396947.83614831261</v>
      </c>
      <c r="AH58">
        <v>567890.84633595543</v>
      </c>
      <c r="AI58">
        <v>378852.30641355104</v>
      </c>
      <c r="AJ58">
        <v>742369.00855637586</v>
      </c>
      <c r="AK58">
        <v>926294.44254752446</v>
      </c>
      <c r="AL58">
        <v>992758.31107635214</v>
      </c>
      <c r="AM58">
        <v>791892.78273216286</v>
      </c>
      <c r="AN58">
        <v>1073383.1825325782</v>
      </c>
      <c r="AO58">
        <v>868884.34761722118</v>
      </c>
      <c r="AP58">
        <v>1528533.3849424361</v>
      </c>
      <c r="AQ58">
        <v>2978387.8516512238</v>
      </c>
      <c r="AR58">
        <v>3031584.2445886554</v>
      </c>
      <c r="AS58">
        <v>2435178.4285458755</v>
      </c>
      <c r="AT58">
        <v>3060561.5793515341</v>
      </c>
      <c r="AU58">
        <v>2988304.9475826239</v>
      </c>
      <c r="AV58">
        <v>4781126.8000311125</v>
      </c>
      <c r="AW58">
        <v>20091.241625420967</v>
      </c>
      <c r="AX58">
        <v>11877.437284578651</v>
      </c>
      <c r="AY58">
        <v>21816.174206856285</v>
      </c>
      <c r="AZ58">
        <v>24233.038565826926</v>
      </c>
      <c r="BA58">
        <v>6149.7912774837405</v>
      </c>
      <c r="BB58">
        <v>25081.559899270771</v>
      </c>
      <c r="BC58">
        <v>31566.447009317129</v>
      </c>
      <c r="BD58">
        <v>29148.324353454896</v>
      </c>
      <c r="BE58">
        <v>32833.213390373901</v>
      </c>
      <c r="BF58">
        <v>43624.644754252178</v>
      </c>
      <c r="BG58">
        <v>17315.519506098324</v>
      </c>
      <c r="BH58">
        <v>47574.769520497895</v>
      </c>
      <c r="BI58">
        <v>45910.453739187338</v>
      </c>
      <c r="BJ58">
        <v>50736.933189550211</v>
      </c>
      <c r="BK58">
        <v>46604.512369770913</v>
      </c>
      <c r="BL58">
        <v>67864.152489783737</v>
      </c>
      <c r="BM58">
        <v>31272.679791866551</v>
      </c>
      <c r="BN58">
        <v>75691.281547031773</v>
      </c>
    </row>
    <row r="59" spans="1:66" x14ac:dyDescent="0.2">
      <c r="A59">
        <v>1970</v>
      </c>
      <c r="B59">
        <v>39036.094346729617</v>
      </c>
      <c r="C59">
        <v>39490.90694277556</v>
      </c>
      <c r="D59">
        <v>54330.920491219767</v>
      </c>
      <c r="E59">
        <v>24190.137013410833</v>
      </c>
      <c r="F59">
        <v>60594.893388490629</v>
      </c>
      <c r="G59">
        <v>58223.876523972736</v>
      </c>
      <c r="H59">
        <v>66143.582048547934</v>
      </c>
      <c r="I59">
        <v>57645.309842740935</v>
      </c>
      <c r="J59">
        <v>85004.472356546248</v>
      </c>
      <c r="K59">
        <v>42034.741532595428</v>
      </c>
      <c r="L59">
        <v>96592.224876350534</v>
      </c>
      <c r="M59">
        <v>111830.66148385443</v>
      </c>
      <c r="N59">
        <v>133112.08273282577</v>
      </c>
      <c r="O59">
        <v>106866.60316855747</v>
      </c>
      <c r="P59">
        <v>161468.78041447885</v>
      </c>
      <c r="Q59">
        <v>87618.822182803211</v>
      </c>
      <c r="R59">
        <v>189657.3414134339</v>
      </c>
      <c r="S59">
        <v>149950.92617411274</v>
      </c>
      <c r="T59">
        <v>175736.40641141779</v>
      </c>
      <c r="U59">
        <v>141560.59337904808</v>
      </c>
      <c r="V59">
        <v>213458.23543765643</v>
      </c>
      <c r="W59">
        <v>117246.75798618176</v>
      </c>
      <c r="X59">
        <v>253090.93436905363</v>
      </c>
      <c r="Y59">
        <v>301937.63393436582</v>
      </c>
      <c r="Z59">
        <v>348519.51223152562</v>
      </c>
      <c r="AA59">
        <v>278047.4330145166</v>
      </c>
      <c r="AB59">
        <v>412028.01140781248</v>
      </c>
      <c r="AC59">
        <v>242273.73860568902</v>
      </c>
      <c r="AD59">
        <v>510201.05358453799</v>
      </c>
      <c r="AE59">
        <v>406001.96148129116</v>
      </c>
      <c r="AF59">
        <v>465183.36594895431</v>
      </c>
      <c r="AG59">
        <v>367998.35974921955</v>
      </c>
      <c r="AH59">
        <v>535809.12572937214</v>
      </c>
      <c r="AI59">
        <v>339504.08426010964</v>
      </c>
      <c r="AJ59">
        <v>684936.05482410244</v>
      </c>
      <c r="AK59">
        <v>825335.01718491444</v>
      </c>
      <c r="AL59">
        <v>900913.77427524433</v>
      </c>
      <c r="AM59">
        <v>711481.09292447811</v>
      </c>
      <c r="AN59">
        <v>982928.4988495966</v>
      </c>
      <c r="AO59">
        <v>762094.39274142915</v>
      </c>
      <c r="AP59">
        <v>1363609.3524982946</v>
      </c>
      <c r="AQ59">
        <v>2562684.0508542554</v>
      </c>
      <c r="AR59">
        <v>2625088.0158431628</v>
      </c>
      <c r="AS59">
        <v>2104285.6174953007</v>
      </c>
      <c r="AT59">
        <v>2669715.2365608672</v>
      </c>
      <c r="AU59">
        <v>2554067.522396964</v>
      </c>
      <c r="AV59">
        <v>4105814.4945568023</v>
      </c>
      <c r="AW59">
        <v>19848.312169486497</v>
      </c>
      <c r="AX59">
        <v>11928.606644911308</v>
      </c>
      <c r="AY59">
        <v>21336.504042810182</v>
      </c>
      <c r="AZ59">
        <v>23657.368625893298</v>
      </c>
      <c r="BA59">
        <v>6345.5324942262441</v>
      </c>
      <c r="BB59">
        <v>24597.561900630706</v>
      </c>
      <c r="BC59">
        <v>30947.809109271308</v>
      </c>
      <c r="BD59">
        <v>28583.20674827449</v>
      </c>
      <c r="BE59">
        <v>32004.718473244233</v>
      </c>
      <c r="BF59">
        <v>42426.713833079863</v>
      </c>
      <c r="BG59">
        <v>17142.505327922794</v>
      </c>
      <c r="BH59">
        <v>46254.621385719154</v>
      </c>
      <c r="BI59">
        <v>44822.180284002323</v>
      </c>
      <c r="BJ59">
        <v>49401.456877478471</v>
      </c>
      <c r="BK59">
        <v>45339.986511286799</v>
      </c>
      <c r="BL59">
        <v>65888.395342063086</v>
      </c>
      <c r="BM59">
        <v>30638.72137004348</v>
      </c>
      <c r="BN59">
        <v>73325.945742079697</v>
      </c>
    </row>
    <row r="60" spans="1:66" x14ac:dyDescent="0.2">
      <c r="A60">
        <v>1971</v>
      </c>
      <c r="B60">
        <v>39233.701430586763</v>
      </c>
      <c r="C60">
        <v>39804.459376148647</v>
      </c>
      <c r="D60">
        <v>54300.83527322358</v>
      </c>
      <c r="E60">
        <v>24620.651949208943</v>
      </c>
      <c r="F60">
        <v>60860.607162642373</v>
      </c>
      <c r="G60">
        <v>58645.204184213617</v>
      </c>
      <c r="H60">
        <v>66344.017133196554</v>
      </c>
      <c r="I60">
        <v>58272.352010860312</v>
      </c>
      <c r="J60">
        <v>85234.278026292581</v>
      </c>
      <c r="K60">
        <v>42574.978583666241</v>
      </c>
      <c r="L60">
        <v>97290.105246296342</v>
      </c>
      <c r="M60">
        <v>113007.91853626972</v>
      </c>
      <c r="N60">
        <v>133987.49067186599</v>
      </c>
      <c r="O60">
        <v>108324.27517367245</v>
      </c>
      <c r="P60">
        <v>162589.35476300237</v>
      </c>
      <c r="Q60">
        <v>88441.738523687571</v>
      </c>
      <c r="R60">
        <v>191924.44986478344</v>
      </c>
      <c r="S60">
        <v>151845.56981946094</v>
      </c>
      <c r="T60">
        <v>177194.22686634565</v>
      </c>
      <c r="U60">
        <v>143701.39491247328</v>
      </c>
      <c r="V60">
        <v>215551.32116112756</v>
      </c>
      <c r="W60">
        <v>118401.35431100779</v>
      </c>
      <c r="X60">
        <v>256228.6976840084</v>
      </c>
      <c r="Y60">
        <v>306378.01579762687</v>
      </c>
      <c r="Z60">
        <v>353014.28573688649</v>
      </c>
      <c r="AA60">
        <v>283028.46424969193</v>
      </c>
      <c r="AB60">
        <v>419498.65711564885</v>
      </c>
      <c r="AC60">
        <v>244758.54710610915</v>
      </c>
      <c r="AD60">
        <v>518800.42734746216</v>
      </c>
      <c r="AE60">
        <v>412975.52285150619</v>
      </c>
      <c r="AF60">
        <v>473324.68343096349</v>
      </c>
      <c r="AG60">
        <v>375255.07573174563</v>
      </c>
      <c r="AH60">
        <v>547482.47772275738</v>
      </c>
      <c r="AI60">
        <v>342483.54670409742</v>
      </c>
      <c r="AJ60">
        <v>698145.84042172425</v>
      </c>
      <c r="AK60">
        <v>844537.44401106425</v>
      </c>
      <c r="AL60">
        <v>922786.79688131926</v>
      </c>
      <c r="AM60">
        <v>730999.03025067365</v>
      </c>
      <c r="AN60">
        <v>1011841.8969364511</v>
      </c>
      <c r="AO60">
        <v>772836.00566736038</v>
      </c>
      <c r="AP60">
        <v>1393093.479209394</v>
      </c>
      <c r="AQ60">
        <v>2597231.1438273643</v>
      </c>
      <c r="AR60">
        <v>2667255.6809674269</v>
      </c>
      <c r="AS60">
        <v>2158987.348968972</v>
      </c>
      <c r="AT60">
        <v>2741367.4979879828</v>
      </c>
      <c r="AU60">
        <v>2566901.9679827099</v>
      </c>
      <c r="AV60">
        <v>4173285.3988839462</v>
      </c>
      <c r="AW60">
        <v>19822.19867695991</v>
      </c>
      <c r="AX60">
        <v>12123.385727976973</v>
      </c>
      <c r="AY60">
        <v>21336.566741436985</v>
      </c>
      <c r="AZ60">
        <v>23367.392520154575</v>
      </c>
      <c r="BA60">
        <v>6666.3253147516471</v>
      </c>
      <c r="BB60">
        <v>24431.109078988415</v>
      </c>
      <c r="BC60">
        <v>31036.566196621985</v>
      </c>
      <c r="BD60">
        <v>28705.502626000176</v>
      </c>
      <c r="BE60">
        <v>32191.146509757116</v>
      </c>
      <c r="BF60">
        <v>42268.777552137035</v>
      </c>
      <c r="BG60">
        <v>17529.420107600206</v>
      </c>
      <c r="BH60">
        <v>46297.957973515578</v>
      </c>
      <c r="BI60">
        <v>45054.525596199586</v>
      </c>
      <c r="BJ60">
        <v>49433.148748529187</v>
      </c>
      <c r="BK60">
        <v>45759.371220157271</v>
      </c>
      <c r="BL60">
        <v>65895.50884211513</v>
      </c>
      <c r="BM60">
        <v>31108.288598660904</v>
      </c>
      <c r="BN60">
        <v>73631.519091674549</v>
      </c>
    </row>
    <row r="61" spans="1:66" x14ac:dyDescent="0.2">
      <c r="A61">
        <v>1972</v>
      </c>
      <c r="B61">
        <v>40665.697407035528</v>
      </c>
      <c r="C61">
        <v>40859.411575198654</v>
      </c>
      <c r="D61">
        <v>55879.037558813936</v>
      </c>
      <c r="E61">
        <v>26077.931181270171</v>
      </c>
      <c r="F61">
        <v>62010.457489837259</v>
      </c>
      <c r="G61">
        <v>60823.628282952181</v>
      </c>
      <c r="H61">
        <v>68504.212476617613</v>
      </c>
      <c r="I61">
        <v>59943.728315023436</v>
      </c>
      <c r="J61">
        <v>87666.522603119171</v>
      </c>
      <c r="K61">
        <v>44885.908967480304</v>
      </c>
      <c r="L61">
        <v>99278.903454579122</v>
      </c>
      <c r="M61">
        <v>118481.24888779332</v>
      </c>
      <c r="N61">
        <v>139360.10725162824</v>
      </c>
      <c r="O61">
        <v>112643.85980757812</v>
      </c>
      <c r="P61">
        <v>168898.57342729496</v>
      </c>
      <c r="Q61">
        <v>93586.071144810252</v>
      </c>
      <c r="R61">
        <v>198036.80250571255</v>
      </c>
      <c r="S61">
        <v>159765.71163559859</v>
      </c>
      <c r="T61">
        <v>184959.66031449</v>
      </c>
      <c r="U61">
        <v>150193.2065288797</v>
      </c>
      <c r="V61">
        <v>225172.03030430831</v>
      </c>
      <c r="W61">
        <v>125787.81103003192</v>
      </c>
      <c r="X61">
        <v>265564.99284587632</v>
      </c>
      <c r="Y61">
        <v>321759.33425960765</v>
      </c>
      <c r="Z61">
        <v>370141.74185888836</v>
      </c>
      <c r="AA61">
        <v>296892.30448594905</v>
      </c>
      <c r="AB61">
        <v>440282.86446888541</v>
      </c>
      <c r="AC61">
        <v>259050.59189037804</v>
      </c>
      <c r="AD61">
        <v>538154.42663409491</v>
      </c>
      <c r="AE61">
        <v>434387.35402062332</v>
      </c>
      <c r="AF61">
        <v>496938.29700951412</v>
      </c>
      <c r="AG61">
        <v>394718.04134068766</v>
      </c>
      <c r="AH61">
        <v>576079.37983460038</v>
      </c>
      <c r="AI61">
        <v>359855.22611543332</v>
      </c>
      <c r="AJ61">
        <v>724712.5641672106</v>
      </c>
      <c r="AK61">
        <v>895557.85773748916</v>
      </c>
      <c r="AL61">
        <v>976111.944766709</v>
      </c>
      <c r="AM61">
        <v>779586.38942449109</v>
      </c>
      <c r="AN61">
        <v>1080714.2246575705</v>
      </c>
      <c r="AO61">
        <v>811950.13453889976</v>
      </c>
      <c r="AP61">
        <v>1456770.111116389</v>
      </c>
      <c r="AQ61">
        <v>2755992.5526988585</v>
      </c>
      <c r="AR61">
        <v>2842444.9862829056</v>
      </c>
      <c r="AS61">
        <v>2308059.8562493329</v>
      </c>
      <c r="AT61">
        <v>2978319.2391463583</v>
      </c>
      <c r="AU61">
        <v>2681727.1620102799</v>
      </c>
      <c r="AV61">
        <v>4388731.6464181188</v>
      </c>
      <c r="AW61">
        <v>20507.766531118876</v>
      </c>
      <c r="AX61">
        <v>12827.182337453434</v>
      </c>
      <c r="AY61">
        <v>21775.094835373879</v>
      </c>
      <c r="AZ61">
        <v>24091.552514508701</v>
      </c>
      <c r="BA61">
        <v>7269.953395060038</v>
      </c>
      <c r="BB61">
        <v>24742.011525095408</v>
      </c>
      <c r="BC61">
        <v>32019.525020284662</v>
      </c>
      <c r="BD61">
        <v>29699.651868747449</v>
      </c>
      <c r="BE61">
        <v>32883.361771600932</v>
      </c>
      <c r="BF61">
        <v>43321.311351204931</v>
      </c>
      <c r="BG61">
        <v>18577.026740876823</v>
      </c>
      <c r="BH61">
        <v>46896.419154740004</v>
      </c>
      <c r="BI61">
        <v>46409.223131741885</v>
      </c>
      <c r="BJ61">
        <v>50790.238782864959</v>
      </c>
      <c r="BK61">
        <v>46768.695441884753</v>
      </c>
      <c r="BL61">
        <v>67358.509897075215</v>
      </c>
      <c r="BM61">
        <v>32710.868423147807</v>
      </c>
      <c r="BN61">
        <v>74589.428691795751</v>
      </c>
    </row>
    <row r="62" spans="1:66" x14ac:dyDescent="0.2">
      <c r="A62">
        <v>1973</v>
      </c>
      <c r="B62">
        <v>42369.531797157673</v>
      </c>
      <c r="C62">
        <v>42620.973189029435</v>
      </c>
      <c r="D62">
        <v>58324.709889246646</v>
      </c>
      <c r="E62">
        <v>27210.544748105109</v>
      </c>
      <c r="F62">
        <v>64608.332007146375</v>
      </c>
      <c r="G62">
        <v>63174.962522407259</v>
      </c>
      <c r="H62">
        <v>70938.081742737253</v>
      </c>
      <c r="I62">
        <v>62395.144260523193</v>
      </c>
      <c r="J62">
        <v>91297.117214335012</v>
      </c>
      <c r="K62">
        <v>46407.070660459125</v>
      </c>
      <c r="L62">
        <v>103129.56178240065</v>
      </c>
      <c r="M62">
        <v>123759.96587243053</v>
      </c>
      <c r="N62">
        <v>145144.48316075679</v>
      </c>
      <c r="O62">
        <v>118254.6194217321</v>
      </c>
      <c r="P62">
        <v>177805.72371394883</v>
      </c>
      <c r="Q62">
        <v>96191.5804403847</v>
      </c>
      <c r="R62">
        <v>207010.80705797928</v>
      </c>
      <c r="S62">
        <v>167137.1421871488</v>
      </c>
      <c r="T62">
        <v>193229.33906510772</v>
      </c>
      <c r="U62">
        <v>158212.56022906679</v>
      </c>
      <c r="V62">
        <v>237946.96759879313</v>
      </c>
      <c r="W62">
        <v>129181.48135883249</v>
      </c>
      <c r="X62">
        <v>278208.69408937509</v>
      </c>
      <c r="Y62">
        <v>334450.76810554758</v>
      </c>
      <c r="Z62">
        <v>386264.05850400357</v>
      </c>
      <c r="AA62">
        <v>312321.67714706698</v>
      </c>
      <c r="AB62">
        <v>464821.93628017016</v>
      </c>
      <c r="AC62">
        <v>263259.03729583015</v>
      </c>
      <c r="AD62">
        <v>559505.63398282265</v>
      </c>
      <c r="AE62">
        <v>449700.35692726588</v>
      </c>
      <c r="AF62">
        <v>516650.97737137787</v>
      </c>
      <c r="AG62">
        <v>415493.33864567737</v>
      </c>
      <c r="AH62">
        <v>609087.6377708331</v>
      </c>
      <c r="AI62">
        <v>362449.76813342847</v>
      </c>
      <c r="AJ62">
        <v>752848.27334569127</v>
      </c>
      <c r="AK62">
        <v>920481.33144280396</v>
      </c>
      <c r="AL62">
        <v>1011712.0775385137</v>
      </c>
      <c r="AM62">
        <v>821600.48660106026</v>
      </c>
      <c r="AN62">
        <v>1144821.5621788991</v>
      </c>
      <c r="AO62">
        <v>806074.61354837369</v>
      </c>
      <c r="AP62">
        <v>1509565.7054499621</v>
      </c>
      <c r="AQ62">
        <v>2768912.6941069667</v>
      </c>
      <c r="AR62">
        <v>2883223.8006694638</v>
      </c>
      <c r="AS62">
        <v>2373587.6629370856</v>
      </c>
      <c r="AT62">
        <v>3099398.7002127403</v>
      </c>
      <c r="AU62">
        <v>2616218.8846412203</v>
      </c>
      <c r="AV62">
        <v>4439141.571953794</v>
      </c>
      <c r="AW62">
        <v>21564.101071908095</v>
      </c>
      <c r="AX62">
        <v>13800.981851578101</v>
      </c>
      <c r="AY62">
        <v>22846.802117535688</v>
      </c>
      <c r="AZ62">
        <v>25352.302564158279</v>
      </c>
      <c r="BA62">
        <v>8014.0188357510942</v>
      </c>
      <c r="BB62">
        <v>26087.102231892088</v>
      </c>
      <c r="BC62">
        <v>33326.15023323847</v>
      </c>
      <c r="BD62">
        <v>30950.092756757775</v>
      </c>
      <c r="BE62">
        <v>34217.234718729145</v>
      </c>
      <c r="BF62">
        <v>45049.041686501951</v>
      </c>
      <c r="BG62">
        <v>19545.985226740708</v>
      </c>
      <c r="BH62">
        <v>48785.834779276054</v>
      </c>
      <c r="BI62">
        <v>48028.711684901435</v>
      </c>
      <c r="BJ62">
        <v>52386.481388232358</v>
      </c>
      <c r="BK62">
        <v>48430.275470220971</v>
      </c>
      <c r="BL62">
        <v>69669.965589431551</v>
      </c>
      <c r="BM62">
        <v>33960.943215477739</v>
      </c>
      <c r="BN62">
        <v>77159.250463506003</v>
      </c>
    </row>
    <row r="63" spans="1:66" x14ac:dyDescent="0.2">
      <c r="A63">
        <v>1974</v>
      </c>
      <c r="B63">
        <v>41166.060035631352</v>
      </c>
      <c r="C63">
        <v>41505.56561009556</v>
      </c>
      <c r="D63">
        <v>56288.225572374569</v>
      </c>
      <c r="E63">
        <v>26820.312337797885</v>
      </c>
      <c r="F63">
        <v>62586.504297487241</v>
      </c>
      <c r="G63">
        <v>61009.614185824343</v>
      </c>
      <c r="H63">
        <v>68328.706706432698</v>
      </c>
      <c r="I63">
        <v>60505.742685294419</v>
      </c>
      <c r="J63">
        <v>87871.02335027598</v>
      </c>
      <c r="K63">
        <v>45220.503192618809</v>
      </c>
      <c r="L63">
        <v>99319.626308606283</v>
      </c>
      <c r="M63">
        <v>118247.23305321342</v>
      </c>
      <c r="N63">
        <v>138640.48087236186</v>
      </c>
      <c r="O63">
        <v>113782.29401153295</v>
      </c>
      <c r="P63">
        <v>170790.67040174745</v>
      </c>
      <c r="Q63">
        <v>91607.610180181422</v>
      </c>
      <c r="R63">
        <v>197881.91228466065</v>
      </c>
      <c r="S63">
        <v>158687.60102438094</v>
      </c>
      <c r="T63">
        <v>184004.66644918505</v>
      </c>
      <c r="U63">
        <v>151403.58010399132</v>
      </c>
      <c r="V63">
        <v>227995.8421857405</v>
      </c>
      <c r="W63">
        <v>121688.97235253202</v>
      </c>
      <c r="X63">
        <v>264325.4925054434</v>
      </c>
      <c r="Y63">
        <v>315306.60956500832</v>
      </c>
      <c r="Z63">
        <v>365890.46609882993</v>
      </c>
      <c r="AA63">
        <v>297891.31333556084</v>
      </c>
      <c r="AB63">
        <v>445747.88471230393</v>
      </c>
      <c r="AC63">
        <v>242467.52619211737</v>
      </c>
      <c r="AD63">
        <v>528279.20872160187</v>
      </c>
      <c r="AE63">
        <v>423267.33857412793</v>
      </c>
      <c r="AF63">
        <v>488726.65521627205</v>
      </c>
      <c r="AG63">
        <v>396268.52356068534</v>
      </c>
      <c r="AH63">
        <v>585238.80481748481</v>
      </c>
      <c r="AI63">
        <v>331317.27131380793</v>
      </c>
      <c r="AJ63">
        <v>709345.29799566162</v>
      </c>
      <c r="AK63">
        <v>861202.48465051525</v>
      </c>
      <c r="AL63">
        <v>956926.71409327548</v>
      </c>
      <c r="AM63">
        <v>781235.03069989849</v>
      </c>
      <c r="AN63">
        <v>1103541.2700041411</v>
      </c>
      <c r="AO63">
        <v>729476.84196992102</v>
      </c>
      <c r="AP63">
        <v>1421653.5395108191</v>
      </c>
      <c r="AQ63">
        <v>2587000.1488273623</v>
      </c>
      <c r="AR63">
        <v>2715701.3526353692</v>
      </c>
      <c r="AS63">
        <v>2244397.4885439011</v>
      </c>
      <c r="AT63">
        <v>2982839.3888726295</v>
      </c>
      <c r="AU63">
        <v>2378323.8067277204</v>
      </c>
      <c r="AV63">
        <v>4159067.7207937478</v>
      </c>
      <c r="AW63">
        <v>21322.505885438361</v>
      </c>
      <c r="AX63">
        <v>14003.413364829999</v>
      </c>
      <c r="AY63">
        <v>22505.388534896705</v>
      </c>
      <c r="AZ63">
        <v>24705.427794473158</v>
      </c>
      <c r="BA63">
        <v>8420.1214829769633</v>
      </c>
      <c r="BB63">
        <v>25853.382286368207</v>
      </c>
      <c r="BC63">
        <v>32601.485255899999</v>
      </c>
      <c r="BD63">
        <v>30335.568831550172</v>
      </c>
      <c r="BE63">
        <v>33474.818009935858</v>
      </c>
      <c r="BF63">
        <v>43565.731702444245</v>
      </c>
      <c r="BG63">
        <v>19621.723688644161</v>
      </c>
      <c r="BH63">
        <v>47553.681187801303</v>
      </c>
      <c r="BI63">
        <v>46700.20946897706</v>
      </c>
      <c r="BJ63">
        <v>50750.763164950389</v>
      </c>
      <c r="BK63">
        <v>47186.604853734789</v>
      </c>
      <c r="BL63">
        <v>67141.111587408115</v>
      </c>
      <c r="BM63">
        <v>33623.726445728156</v>
      </c>
      <c r="BN63">
        <v>74679.054814592673</v>
      </c>
    </row>
    <row r="64" spans="1:66" x14ac:dyDescent="0.2">
      <c r="A64">
        <v>1975</v>
      </c>
      <c r="B64">
        <v>39840.1147223726</v>
      </c>
      <c r="C64">
        <v>39565.359645927354</v>
      </c>
      <c r="D64">
        <v>53139.362113033705</v>
      </c>
      <c r="E64">
        <v>27052.890710452164</v>
      </c>
      <c r="F64">
        <v>60236.399772898665</v>
      </c>
      <c r="G64">
        <v>59010.163630946423</v>
      </c>
      <c r="H64">
        <v>65763.227887347151</v>
      </c>
      <c r="I64">
        <v>57856.51549553209</v>
      </c>
      <c r="J64">
        <v>83114.699076960736</v>
      </c>
      <c r="K64">
        <v>45259.528833639721</v>
      </c>
      <c r="L64">
        <v>95478.697089025707</v>
      </c>
      <c r="M64">
        <v>114431.28980157479</v>
      </c>
      <c r="N64">
        <v>133136.40809801724</v>
      </c>
      <c r="O64">
        <v>109020.80989555892</v>
      </c>
      <c r="P64">
        <v>161735.0254074042</v>
      </c>
      <c r="Q64">
        <v>90942.427046746496</v>
      </c>
      <c r="R64">
        <v>190471.0642985061</v>
      </c>
      <c r="S64">
        <v>153440.49545460381</v>
      </c>
      <c r="T64">
        <v>176627.10913530976</v>
      </c>
      <c r="U64">
        <v>145016.62439789815</v>
      </c>
      <c r="V64">
        <v>216230.78349954705</v>
      </c>
      <c r="W64">
        <v>120695.38736293073</v>
      </c>
      <c r="X64">
        <v>254645.02816368383</v>
      </c>
      <c r="Y64">
        <v>305940.68697496026</v>
      </c>
      <c r="Z64">
        <v>352983.79182996834</v>
      </c>
      <c r="AA64">
        <v>286313.46912934212</v>
      </c>
      <c r="AB64">
        <v>426194.49833728181</v>
      </c>
      <c r="AC64">
        <v>239766.61257609879</v>
      </c>
      <c r="AD64">
        <v>510858.12315120699</v>
      </c>
      <c r="AE64">
        <v>411363.35054360883</v>
      </c>
      <c r="AF64">
        <v>474034.83132186619</v>
      </c>
      <c r="AG64">
        <v>381519.11554821942</v>
      </c>
      <c r="AH64">
        <v>562714.33943966299</v>
      </c>
      <c r="AI64">
        <v>328506.59276875609</v>
      </c>
      <c r="AJ64">
        <v>687925.43116471113</v>
      </c>
      <c r="AK64">
        <v>851542.1103137763</v>
      </c>
      <c r="AL64">
        <v>945428.08669733128</v>
      </c>
      <c r="AM64">
        <v>763198.87766927609</v>
      </c>
      <c r="AN64">
        <v>1081650.6950668802</v>
      </c>
      <c r="AO64">
        <v>727255.65781784325</v>
      </c>
      <c r="AP64">
        <v>1396532.8451350245</v>
      </c>
      <c r="AQ64">
        <v>2647045.4731709333</v>
      </c>
      <c r="AR64">
        <v>2768265.7833649074</v>
      </c>
      <c r="AS64">
        <v>2276363.2821048028</v>
      </c>
      <c r="AT64">
        <v>3020312.2694314797</v>
      </c>
      <c r="AU64">
        <v>2445982.6648612497</v>
      </c>
      <c r="AV64">
        <v>4250347.8113864772</v>
      </c>
      <c r="AW64">
        <v>20670.06581379877</v>
      </c>
      <c r="AX64">
        <v>13917.001557398042</v>
      </c>
      <c r="AY64">
        <v>21274.203796322621</v>
      </c>
      <c r="AZ64">
        <v>23164.025149106663</v>
      </c>
      <c r="BA64">
        <v>8846.2525872646056</v>
      </c>
      <c r="BB64">
        <v>24994.102456771634</v>
      </c>
      <c r="BC64">
        <v>31552.206380239022</v>
      </c>
      <c r="BD64">
        <v>29473.85990285653</v>
      </c>
      <c r="BE64">
        <v>31848.08739596829</v>
      </c>
      <c r="BF64">
        <v>41073.177302548087</v>
      </c>
      <c r="BG64">
        <v>19954.053339752794</v>
      </c>
      <c r="BH64">
        <v>45765.881492275606</v>
      </c>
      <c r="BI64">
        <v>45154.882088289341</v>
      </c>
      <c r="BJ64">
        <v>48919.932834679639</v>
      </c>
      <c r="BK64">
        <v>45065.441895525371</v>
      </c>
      <c r="BL64">
        <v>63459.617494349855</v>
      </c>
      <c r="BM64">
        <v>33838.804280363023</v>
      </c>
      <c r="BN64">
        <v>71730.605286655584</v>
      </c>
    </row>
    <row r="65" spans="1:66" x14ac:dyDescent="0.2">
      <c r="A65">
        <v>1976</v>
      </c>
      <c r="B65">
        <v>41292.870570466512</v>
      </c>
      <c r="C65">
        <v>41019.805832564278</v>
      </c>
      <c r="D65">
        <v>54823.861356818503</v>
      </c>
      <c r="E65">
        <v>28400.963793998781</v>
      </c>
      <c r="F65">
        <v>62148.725994988512</v>
      </c>
      <c r="G65">
        <v>61055.949093292649</v>
      </c>
      <c r="H65">
        <v>67881.430654720287</v>
      </c>
      <c r="I65">
        <v>59919.133738225515</v>
      </c>
      <c r="J65">
        <v>85671.260968201692</v>
      </c>
      <c r="K65">
        <v>47273.298731853669</v>
      </c>
      <c r="L65">
        <v>98492.284801940012</v>
      </c>
      <c r="M65">
        <v>118551.88322525243</v>
      </c>
      <c r="N65">
        <v>137049.84908484557</v>
      </c>
      <c r="O65">
        <v>113049.39421978153</v>
      </c>
      <c r="P65">
        <v>166765.51458672615</v>
      </c>
      <c r="Q65">
        <v>94362.405460518683</v>
      </c>
      <c r="R65">
        <v>196726.87167317091</v>
      </c>
      <c r="S65">
        <v>158970.61110866591</v>
      </c>
      <c r="T65">
        <v>182006.76479245251</v>
      </c>
      <c r="U65">
        <v>150418.06331993785</v>
      </c>
      <c r="V65">
        <v>223016.53177835201</v>
      </c>
      <c r="W65">
        <v>125233.36670105693</v>
      </c>
      <c r="X65">
        <v>263404.53350837895</v>
      </c>
      <c r="Y65">
        <v>317420.31788554322</v>
      </c>
      <c r="Z65">
        <v>364419.23828157189</v>
      </c>
      <c r="AA65">
        <v>297272.32295783551</v>
      </c>
      <c r="AB65">
        <v>440440.06859845662</v>
      </c>
      <c r="AC65">
        <v>249391.51225885728</v>
      </c>
      <c r="AD65">
        <v>528420.09928226646</v>
      </c>
      <c r="AE65">
        <v>427496.3295729591</v>
      </c>
      <c r="AF65">
        <v>490149.14771333465</v>
      </c>
      <c r="AG65">
        <v>396363.84755014535</v>
      </c>
      <c r="AH65">
        <v>581678.61483653996</v>
      </c>
      <c r="AI65">
        <v>342695.5683379565</v>
      </c>
      <c r="AJ65">
        <v>711308.78444502177</v>
      </c>
      <c r="AK65">
        <v>887601.21503202827</v>
      </c>
      <c r="AL65">
        <v>980663.75371296343</v>
      </c>
      <c r="AM65">
        <v>794943.40510323911</v>
      </c>
      <c r="AN65">
        <v>1122196.4423682455</v>
      </c>
      <c r="AO65">
        <v>761113.04450332001</v>
      </c>
      <c r="AP65">
        <v>1448388.651850065</v>
      </c>
      <c r="AQ65">
        <v>2770321.1920078895</v>
      </c>
      <c r="AR65">
        <v>2898393.5841316297</v>
      </c>
      <c r="AS65">
        <v>2372415.8715189616</v>
      </c>
      <c r="AT65">
        <v>3145268.839829402</v>
      </c>
      <c r="AU65">
        <v>2580726.0963083715</v>
      </c>
      <c r="AV65">
        <v>4419504.6614367962</v>
      </c>
      <c r="AW65">
        <v>21529.792047640378</v>
      </c>
      <c r="AX65">
        <v>14704.310486212742</v>
      </c>
      <c r="AY65">
        <v>22120.477926903037</v>
      </c>
      <c r="AZ65">
        <v>23976.461745435314</v>
      </c>
      <c r="BA65">
        <v>9528.6288561438978</v>
      </c>
      <c r="BB65">
        <v>25805.167188037016</v>
      </c>
      <c r="BC65">
        <v>32708.535831045854</v>
      </c>
      <c r="BD65">
        <v>30653.206291091061</v>
      </c>
      <c r="BE65">
        <v>33016.518233984571</v>
      </c>
      <c r="BF65">
        <v>42385.89988682876</v>
      </c>
      <c r="BG65">
        <v>21071.914719941011</v>
      </c>
      <c r="BH65">
        <v>47195.598697412679</v>
      </c>
      <c r="BI65">
        <v>46681.965560302706</v>
      </c>
      <c r="BJ65">
        <v>50589.326047188959</v>
      </c>
      <c r="BK65">
        <v>46636.568617836507</v>
      </c>
      <c r="BL65">
        <v>65397.697563570582</v>
      </c>
      <c r="BM65">
        <v>35501.022049687403</v>
      </c>
      <c r="BN65">
        <v>73933.638084132253</v>
      </c>
    </row>
    <row r="66" spans="1:66" x14ac:dyDescent="0.2">
      <c r="A66">
        <v>1977</v>
      </c>
      <c r="B66">
        <v>42575.629318062536</v>
      </c>
      <c r="C66">
        <v>41988.506102795393</v>
      </c>
      <c r="D66">
        <v>56174.437290270886</v>
      </c>
      <c r="E66">
        <v>29633.967759445957</v>
      </c>
      <c r="F66">
        <v>63360.985806986268</v>
      </c>
      <c r="G66">
        <v>63069.367959952411</v>
      </c>
      <c r="H66">
        <v>69883.672736070177</v>
      </c>
      <c r="I66">
        <v>61434.860735508744</v>
      </c>
      <c r="J66">
        <v>87903.750797946603</v>
      </c>
      <c r="K66">
        <v>49161.261883821804</v>
      </c>
      <c r="L66">
        <v>100730.46590755685</v>
      </c>
      <c r="M66">
        <v>123332.87742533629</v>
      </c>
      <c r="N66">
        <v>141545.35930465508</v>
      </c>
      <c r="O66">
        <v>116551.53295419432</v>
      </c>
      <c r="P66">
        <v>171988.27306960375</v>
      </c>
      <c r="Q66">
        <v>98625.26290598682</v>
      </c>
      <c r="R66">
        <v>202752.65178152063</v>
      </c>
      <c r="S66">
        <v>166008.89802280377</v>
      </c>
      <c r="T66">
        <v>188662.30841749554</v>
      </c>
      <c r="U66">
        <v>155769.49017126832</v>
      </c>
      <c r="V66">
        <v>230959.55637045481</v>
      </c>
      <c r="W66">
        <v>131323.15535524112</v>
      </c>
      <c r="X66">
        <v>272439.87830395857</v>
      </c>
      <c r="Y66">
        <v>334069.7020734399</v>
      </c>
      <c r="Z66">
        <v>381645.67142924282</v>
      </c>
      <c r="AA66">
        <v>310817.82087153965</v>
      </c>
      <c r="AB66">
        <v>460536.71131442499</v>
      </c>
      <c r="AC66">
        <v>263574.98010912142</v>
      </c>
      <c r="AD66">
        <v>551532.41395818722</v>
      </c>
      <c r="AE66">
        <v>451975.78039114457</v>
      </c>
      <c r="AF66">
        <v>515279.52662438573</v>
      </c>
      <c r="AG66">
        <v>416593.16922346485</v>
      </c>
      <c r="AH66">
        <v>609744.97198378912</v>
      </c>
      <c r="AI66">
        <v>363752.64562174567</v>
      </c>
      <c r="AJ66">
        <v>743683.30203371739</v>
      </c>
      <c r="AK66">
        <v>947445.41510289628</v>
      </c>
      <c r="AL66">
        <v>1039053.0723626607</v>
      </c>
      <c r="AM66">
        <v>845526.47038638708</v>
      </c>
      <c r="AN66">
        <v>1187880.1969165877</v>
      </c>
      <c r="AO66">
        <v>815777.37177673203</v>
      </c>
      <c r="AP66">
        <v>1530352.5154462773</v>
      </c>
      <c r="AQ66">
        <v>2988514.6643512188</v>
      </c>
      <c r="AR66">
        <v>3119021.9235736104</v>
      </c>
      <c r="AS66">
        <v>2551135.2790411953</v>
      </c>
      <c r="AT66">
        <v>3390976.1978088836</v>
      </c>
      <c r="AU66">
        <v>2778583.8222583225</v>
      </c>
      <c r="AV66">
        <v>4716517.4988061376</v>
      </c>
      <c r="AW66">
        <v>22081.890676172665</v>
      </c>
      <c r="AX66">
        <v>15267.585900054901</v>
      </c>
      <c r="AY66">
        <v>22542.151470082048</v>
      </c>
      <c r="AZ66">
        <v>24445.123782595158</v>
      </c>
      <c r="BA66">
        <v>10106.673635070109</v>
      </c>
      <c r="BB66">
        <v>25991.505706415679</v>
      </c>
      <c r="BC66">
        <v>33602.601750587673</v>
      </c>
      <c r="BD66">
        <v>31578.992652885583</v>
      </c>
      <c r="BE66">
        <v>33703.725341528851</v>
      </c>
      <c r="BF66">
        <v>43306.233314789446</v>
      </c>
      <c r="BG66">
        <v>21968.268298719198</v>
      </c>
      <c r="BH66">
        <v>47873.022920926887</v>
      </c>
      <c r="BI66">
        <v>48003.490593606432</v>
      </c>
      <c r="BJ66">
        <v>51968.251093923936</v>
      </c>
      <c r="BK66">
        <v>47655.692680837346</v>
      </c>
      <c r="BL66">
        <v>66882.62023003232</v>
      </c>
      <c r="BM66">
        <v>36795.261628280554</v>
      </c>
      <c r="BN66">
        <v>75224.91943906591</v>
      </c>
    </row>
    <row r="67" spans="1:66" x14ac:dyDescent="0.2">
      <c r="A67">
        <v>1978</v>
      </c>
      <c r="B67">
        <v>44087.482443546884</v>
      </c>
      <c r="C67">
        <v>43640.959087734118</v>
      </c>
      <c r="D67">
        <v>57870.477536467857</v>
      </c>
      <c r="E67">
        <v>30949.161479204584</v>
      </c>
      <c r="F67">
        <v>65200.006131568167</v>
      </c>
      <c r="G67">
        <v>65427.954302008278</v>
      </c>
      <c r="H67">
        <v>72165.524576039417</v>
      </c>
      <c r="I67">
        <v>63975.856685872888</v>
      </c>
      <c r="J67">
        <v>90621.385013810519</v>
      </c>
      <c r="K67">
        <v>51036.328845248267</v>
      </c>
      <c r="L67">
        <v>103919.2799623709</v>
      </c>
      <c r="M67">
        <v>128714.49215495298</v>
      </c>
      <c r="N67">
        <v>146924.8536795933</v>
      </c>
      <c r="O67">
        <v>122169.50717655514</v>
      </c>
      <c r="P67">
        <v>178589.04717743958</v>
      </c>
      <c r="Q67">
        <v>102690.97079222555</v>
      </c>
      <c r="R67">
        <v>210540.34263211401</v>
      </c>
      <c r="S67">
        <v>173821.06035159391</v>
      </c>
      <c r="T67">
        <v>196605.72378720492</v>
      </c>
      <c r="U67">
        <v>163931.74836726327</v>
      </c>
      <c r="V67">
        <v>240916.58059406787</v>
      </c>
      <c r="W67">
        <v>137212.79972229662</v>
      </c>
      <c r="X67">
        <v>283631.58570541895</v>
      </c>
      <c r="Y67">
        <v>353568.36108685489</v>
      </c>
      <c r="Z67">
        <v>402793.6692844794</v>
      </c>
      <c r="AA67">
        <v>330150.20273910183</v>
      </c>
      <c r="AB67">
        <v>486719.61333246762</v>
      </c>
      <c r="AC67">
        <v>278186.98787971702</v>
      </c>
      <c r="AD67">
        <v>579528.01169189147</v>
      </c>
      <c r="AE67">
        <v>483261.51563723589</v>
      </c>
      <c r="AF67">
        <v>547955.8646427762</v>
      </c>
      <c r="AG67">
        <v>446631.38829090359</v>
      </c>
      <c r="AH67">
        <v>650018.06795551605</v>
      </c>
      <c r="AI67">
        <v>386850.94235576631</v>
      </c>
      <c r="AJ67">
        <v>787921.83519379899</v>
      </c>
      <c r="AK67">
        <v>1040296.2944421665</v>
      </c>
      <c r="AL67">
        <v>1133440.2497195315</v>
      </c>
      <c r="AM67">
        <v>933804.40136716096</v>
      </c>
      <c r="AN67">
        <v>1305087.0503422383</v>
      </c>
      <c r="AO67">
        <v>886221.70032106549</v>
      </c>
      <c r="AP67">
        <v>1669355.1583230605</v>
      </c>
      <c r="AQ67">
        <v>3422719.4071634705</v>
      </c>
      <c r="AR67">
        <v>3564354.5810867469</v>
      </c>
      <c r="AS67">
        <v>2960676.4701570361</v>
      </c>
      <c r="AT67">
        <v>3926976.409849281</v>
      </c>
      <c r="AU67">
        <v>3118546.326475706</v>
      </c>
      <c r="AV67">
        <v>5363111.175242777</v>
      </c>
      <c r="AW67">
        <v>22747.010585085496</v>
      </c>
      <c r="AX67">
        <v>16009.440311054363</v>
      </c>
      <c r="AY67">
        <v>23306.061489595355</v>
      </c>
      <c r="AZ67">
        <v>25119.570059125203</v>
      </c>
      <c r="BA67">
        <v>10861.99411316091</v>
      </c>
      <c r="BB67">
        <v>26480.732300765423</v>
      </c>
      <c r="BC67">
        <v>34684.481364501764</v>
      </c>
      <c r="BD67">
        <v>32661.107861763943</v>
      </c>
      <c r="BE67">
        <v>34915.564855642893</v>
      </c>
      <c r="BF67">
        <v>44457.303131915432</v>
      </c>
      <c r="BG67">
        <v>22977.84933331337</v>
      </c>
      <c r="BH67">
        <v>49051.079853729731</v>
      </c>
      <c r="BI67">
        <v>49606.319838772084</v>
      </c>
      <c r="BJ67">
        <v>53475.692300150928</v>
      </c>
      <c r="BK67">
        <v>49427.444063202318</v>
      </c>
      <c r="BL67">
        <v>68629.469472903234</v>
      </c>
      <c r="BM67">
        <v>38122.668358503943</v>
      </c>
      <c r="BN67">
        <v>77264.014294935099</v>
      </c>
    </row>
    <row r="68" spans="1:66" x14ac:dyDescent="0.2">
      <c r="A68">
        <v>1979</v>
      </c>
      <c r="B68">
        <v>44253.481507108605</v>
      </c>
      <c r="C68">
        <v>43714.948506251385</v>
      </c>
      <c r="D68">
        <v>57898.608189662627</v>
      </c>
      <c r="E68">
        <v>31357.072166643826</v>
      </c>
      <c r="F68">
        <v>65162.952853480005</v>
      </c>
      <c r="G68">
        <v>65627.207940489083</v>
      </c>
      <c r="H68">
        <v>72198.66378505883</v>
      </c>
      <c r="I68">
        <v>63977.641091015525</v>
      </c>
      <c r="J68">
        <v>90630.581854742617</v>
      </c>
      <c r="K68">
        <v>51486.117003771535</v>
      </c>
      <c r="L68">
        <v>103808.84431787947</v>
      </c>
      <c r="M68">
        <v>130394.06510385171</v>
      </c>
      <c r="N68">
        <v>148168.72968229547</v>
      </c>
      <c r="O68">
        <v>123240.27777610467</v>
      </c>
      <c r="P68">
        <v>180596.17516145136</v>
      </c>
      <c r="Q68">
        <v>103855.30634720177</v>
      </c>
      <c r="R68">
        <v>212533.53451099165</v>
      </c>
      <c r="S68">
        <v>177629.79509653061</v>
      </c>
      <c r="T68">
        <v>199688.94972872504</v>
      </c>
      <c r="U68">
        <v>166738.50173419766</v>
      </c>
      <c r="V68">
        <v>245447.51016478689</v>
      </c>
      <c r="W68">
        <v>139547.75332632658</v>
      </c>
      <c r="X68">
        <v>288354.99650314916</v>
      </c>
      <c r="Y68">
        <v>370701.71853125875</v>
      </c>
      <c r="Z68">
        <v>418808.5268800194</v>
      </c>
      <c r="AA68">
        <v>344557.56581298221</v>
      </c>
      <c r="AB68">
        <v>507834.47622682655</v>
      </c>
      <c r="AC68">
        <v>290145.0876807301</v>
      </c>
      <c r="AD68">
        <v>603003.17979052954</v>
      </c>
      <c r="AE68">
        <v>514960.78377782414</v>
      </c>
      <c r="AF68">
        <v>577731.29837369954</v>
      </c>
      <c r="AG68">
        <v>473622.84345767432</v>
      </c>
      <c r="AH68">
        <v>689724.42377085099</v>
      </c>
      <c r="AI68">
        <v>408824.59686753148</v>
      </c>
      <c r="AJ68">
        <v>832658.94625675073</v>
      </c>
      <c r="AK68">
        <v>1165042.4902709376</v>
      </c>
      <c r="AL68">
        <v>1255158.2254646148</v>
      </c>
      <c r="AM68">
        <v>1045862.9158649741</v>
      </c>
      <c r="AN68">
        <v>1455619.3536199871</v>
      </c>
      <c r="AO68">
        <v>977345.13447456388</v>
      </c>
      <c r="AP68">
        <v>1856179.5865301231</v>
      </c>
      <c r="AQ68">
        <v>4076053.0231986707</v>
      </c>
      <c r="AR68">
        <v>4231228.4452260043</v>
      </c>
      <c r="AS68">
        <v>3547139.1525138668</v>
      </c>
      <c r="AT68">
        <v>4675045.0334280822</v>
      </c>
      <c r="AU68">
        <v>3679997.0555321113</v>
      </c>
      <c r="AV68">
        <v>6392143.2180526378</v>
      </c>
      <c r="AW68">
        <v>22879.755073728124</v>
      </c>
      <c r="AX68">
        <v>16308.299229158381</v>
      </c>
      <c r="AY68">
        <v>23452.255921487249</v>
      </c>
      <c r="AZ68">
        <v>25166.634524582641</v>
      </c>
      <c r="BA68">
        <v>11228.027329516121</v>
      </c>
      <c r="BB68">
        <v>26517.06138908054</v>
      </c>
      <c r="BC68">
        <v>34682.30555191492</v>
      </c>
      <c r="BD68">
        <v>32707.342820976726</v>
      </c>
      <c r="BE68">
        <v>34878.800809601016</v>
      </c>
      <c r="BF68">
        <v>44265.545192797217</v>
      </c>
      <c r="BG68">
        <v>23301.712813248501</v>
      </c>
      <c r="BH68">
        <v>48788.443780423164</v>
      </c>
      <c r="BI68">
        <v>49435.493649648415</v>
      </c>
      <c r="BJ68">
        <v>53206.147310749657</v>
      </c>
      <c r="BK68">
        <v>49161.98191974323</v>
      </c>
      <c r="BL68">
        <v>68139.183528065434</v>
      </c>
      <c r="BM68">
        <v>38393.819667913973</v>
      </c>
      <c r="BN68">
        <v>76627.671769601424</v>
      </c>
    </row>
    <row r="69" spans="1:66" x14ac:dyDescent="0.2">
      <c r="A69">
        <v>1980</v>
      </c>
      <c r="B69">
        <v>42964.079589241061</v>
      </c>
      <c r="C69">
        <v>42188.757276223871</v>
      </c>
      <c r="D69">
        <v>55499.630944282668</v>
      </c>
      <c r="E69">
        <v>31186.357344016284</v>
      </c>
      <c r="F69">
        <v>62918.259298871613</v>
      </c>
      <c r="G69">
        <v>63696.832614520637</v>
      </c>
      <c r="H69">
        <v>69800.373001476313</v>
      </c>
      <c r="I69">
        <v>61863.422166506854</v>
      </c>
      <c r="J69">
        <v>86896.979300832987</v>
      </c>
      <c r="K69">
        <v>50985.905620181133</v>
      </c>
      <c r="L69">
        <v>100174.65980067303</v>
      </c>
      <c r="M69">
        <v>124079.95504236881</v>
      </c>
      <c r="N69">
        <v>140806.20365460147</v>
      </c>
      <c r="O69">
        <v>117081.22115568713</v>
      </c>
      <c r="P69">
        <v>170583.5297180156</v>
      </c>
      <c r="Q69">
        <v>100795.25102435891</v>
      </c>
      <c r="R69">
        <v>202250.74139603935</v>
      </c>
      <c r="S69">
        <v>166820.25143307529</v>
      </c>
      <c r="T69">
        <v>187892.53334850329</v>
      </c>
      <c r="U69">
        <v>156472.04259345398</v>
      </c>
      <c r="V69">
        <v>229931.42846633459</v>
      </c>
      <c r="W69">
        <v>133741.47440509367</v>
      </c>
      <c r="X69">
        <v>270753.90031084284</v>
      </c>
      <c r="Y69">
        <v>340426.2470483185</v>
      </c>
      <c r="Z69">
        <v>385462.94866503263</v>
      </c>
      <c r="AA69">
        <v>317544.79958302516</v>
      </c>
      <c r="AB69">
        <v>471882.62150708993</v>
      </c>
      <c r="AC69">
        <v>267597.78867138439</v>
      </c>
      <c r="AD69">
        <v>552186.91912882158</v>
      </c>
      <c r="AE69">
        <v>469261.25574576895</v>
      </c>
      <c r="AF69">
        <v>529219.28075079946</v>
      </c>
      <c r="AG69">
        <v>435451.07605553779</v>
      </c>
      <c r="AH69">
        <v>641794.21472583897</v>
      </c>
      <c r="AI69">
        <v>369789.74372465652</v>
      </c>
      <c r="AJ69">
        <v>758974.68665574118</v>
      </c>
      <c r="AK69">
        <v>1035341.5686641538</v>
      </c>
      <c r="AL69">
        <v>1132746.2302004539</v>
      </c>
      <c r="AM69">
        <v>944398.76057426166</v>
      </c>
      <c r="AN69">
        <v>1350772.5274250039</v>
      </c>
      <c r="AO69">
        <v>834823.85628593713</v>
      </c>
      <c r="AP69">
        <v>1656440.3987474409</v>
      </c>
      <c r="AQ69">
        <v>3466722.0543059143</v>
      </c>
      <c r="AR69">
        <v>3643318.8703970984</v>
      </c>
      <c r="AS69">
        <v>3080939.82356208</v>
      </c>
      <c r="AT69">
        <v>4213266.3419803921</v>
      </c>
      <c r="AU69">
        <v>2932689.495988749</v>
      </c>
      <c r="AV69">
        <v>5455968.4416328855</v>
      </c>
      <c r="AW69">
        <v>22231.326563961476</v>
      </c>
      <c r="AX69">
        <v>16127.786177005808</v>
      </c>
      <c r="AY69">
        <v>22514.092385940894</v>
      </c>
      <c r="AZ69">
        <v>24102.282587732356</v>
      </c>
      <c r="BA69">
        <v>11386.809067851431</v>
      </c>
      <c r="BB69">
        <v>25661.858797070188</v>
      </c>
      <c r="BC69">
        <v>33951.204538893529</v>
      </c>
      <c r="BD69">
        <v>32092.732470867675</v>
      </c>
      <c r="BE69">
        <v>33867.37240072796</v>
      </c>
      <c r="BF69">
        <v>42712.531080534558</v>
      </c>
      <c r="BG69">
        <v>23452.035823978218</v>
      </c>
      <c r="BH69">
        <v>47436.872399186308</v>
      </c>
      <c r="BI69">
        <v>48601.05200755861</v>
      </c>
      <c r="BJ69">
        <v>52048.915338195009</v>
      </c>
      <c r="BK69">
        <v>48058.972419211786</v>
      </c>
      <c r="BL69">
        <v>65975.341696537318</v>
      </c>
      <c r="BM69">
        <v>38533.569269136693</v>
      </c>
      <c r="BN69">
        <v>74655.639401831446</v>
      </c>
    </row>
    <row r="70" spans="1:66" x14ac:dyDescent="0.2">
      <c r="A70">
        <v>1981</v>
      </c>
      <c r="B70">
        <v>43294.368942023131</v>
      </c>
      <c r="C70">
        <v>42028.510008873447</v>
      </c>
      <c r="D70">
        <v>55216.638080491037</v>
      </c>
      <c r="E70">
        <v>32118.625680938512</v>
      </c>
      <c r="F70">
        <v>63141.956584998399</v>
      </c>
      <c r="G70">
        <v>64712.122275359805</v>
      </c>
      <c r="H70">
        <v>70477.886655727867</v>
      </c>
      <c r="I70">
        <v>62273.916467707408</v>
      </c>
      <c r="J70">
        <v>86989.47616816411</v>
      </c>
      <c r="K70">
        <v>52543.836766900553</v>
      </c>
      <c r="L70">
        <v>101119.15846120261</v>
      </c>
      <c r="M70">
        <v>129281.61264086259</v>
      </c>
      <c r="N70">
        <v>144815.86420623484</v>
      </c>
      <c r="O70">
        <v>120786.29589933122</v>
      </c>
      <c r="P70">
        <v>173698.20911519174</v>
      </c>
      <c r="Q70">
        <v>107208.8864637871</v>
      </c>
      <c r="R70">
        <v>208783.66027575283</v>
      </c>
      <c r="S70">
        <v>175816.25383899346</v>
      </c>
      <c r="T70">
        <v>194991.65507885249</v>
      </c>
      <c r="U70">
        <v>163530.97231837528</v>
      </c>
      <c r="V70">
        <v>235537.97413005325</v>
      </c>
      <c r="W70">
        <v>144202.58848462687</v>
      </c>
      <c r="X70">
        <v>282739.13141270028</v>
      </c>
      <c r="Y70">
        <v>368723.62813784153</v>
      </c>
      <c r="Z70">
        <v>409157.19532709365</v>
      </c>
      <c r="AA70">
        <v>343353.37521205615</v>
      </c>
      <c r="AB70">
        <v>496201.96793985221</v>
      </c>
      <c r="AC70">
        <v>296933.15385498211</v>
      </c>
      <c r="AD70">
        <v>592125.53222049598</v>
      </c>
      <c r="AE70">
        <v>516318.31403771637</v>
      </c>
      <c r="AF70">
        <v>570403.90227217902</v>
      </c>
      <c r="AG70">
        <v>479179.87591923511</v>
      </c>
      <c r="AH70">
        <v>686625.37497253856</v>
      </c>
      <c r="AI70">
        <v>417585.76729630248</v>
      </c>
      <c r="AJ70">
        <v>827350.89657772635</v>
      </c>
      <c r="AK70">
        <v>1176628.0983193999</v>
      </c>
      <c r="AL70">
        <v>1262508.2487356178</v>
      </c>
      <c r="AM70">
        <v>1068629.279379748</v>
      </c>
      <c r="AN70">
        <v>1480411.6357671663</v>
      </c>
      <c r="AO70">
        <v>977998.07679118845</v>
      </c>
      <c r="AP70">
        <v>1860315.750707258</v>
      </c>
      <c r="AQ70">
        <v>4028178.6761810668</v>
      </c>
      <c r="AR70">
        <v>4193042.8724242547</v>
      </c>
      <c r="AS70">
        <v>3593047.5174674178</v>
      </c>
      <c r="AT70">
        <v>4719314.4421072481</v>
      </c>
      <c r="AU70">
        <v>3553118.2014428535</v>
      </c>
      <c r="AV70">
        <v>6306727.8031660933</v>
      </c>
      <c r="AW70">
        <v>21876.615608686458</v>
      </c>
      <c r="AX70">
        <v>16110.851228318395</v>
      </c>
      <c r="AY70">
        <v>21783.103550039483</v>
      </c>
      <c r="AZ70">
        <v>23443.799992817963</v>
      </c>
      <c r="BA70">
        <v>11693.414594976473</v>
      </c>
      <c r="BB70">
        <v>25164.754708794186</v>
      </c>
      <c r="BC70">
        <v>33740.230753263182</v>
      </c>
      <c r="BD70">
        <v>32014.202801555159</v>
      </c>
      <c r="BE70">
        <v>33277.64490993369</v>
      </c>
      <c r="BF70">
        <v>42052.019076635392</v>
      </c>
      <c r="BG70">
        <v>23775.263371733112</v>
      </c>
      <c r="BH70">
        <v>46959.545063803467</v>
      </c>
      <c r="BI70">
        <v>48569.749683984097</v>
      </c>
      <c r="BJ70">
        <v>51893.39226810111</v>
      </c>
      <c r="BK70">
        <v>47645.821609801445</v>
      </c>
      <c r="BL70">
        <v>65312.292931407188</v>
      </c>
      <c r="BM70">
        <v>38877.574342678919</v>
      </c>
      <c r="BN70">
        <v>74203.033007565042</v>
      </c>
    </row>
    <row r="71" spans="1:66" x14ac:dyDescent="0.2">
      <c r="A71">
        <v>1982</v>
      </c>
      <c r="B71">
        <v>41871.740854441006</v>
      </c>
      <c r="C71">
        <v>40240.704632055589</v>
      </c>
      <c r="D71">
        <v>53106.609673371226</v>
      </c>
      <c r="E71">
        <v>31610.848655187277</v>
      </c>
      <c r="F71">
        <v>60927.020354203458</v>
      </c>
      <c r="G71">
        <v>63338.302621142779</v>
      </c>
      <c r="H71">
        <v>68642.246073170187</v>
      </c>
      <c r="I71">
        <v>60471.346288125918</v>
      </c>
      <c r="J71">
        <v>84648.560540027218</v>
      </c>
      <c r="K71">
        <v>52006.911010123258</v>
      </c>
      <c r="L71">
        <v>98537.504482270815</v>
      </c>
      <c r="M71">
        <v>127325.64006663558</v>
      </c>
      <c r="N71">
        <v>142465.62222481961</v>
      </c>
      <c r="O71">
        <v>118287.83565517688</v>
      </c>
      <c r="P71">
        <v>170733.66850573264</v>
      </c>
      <c r="Q71">
        <v>106644.21322302776</v>
      </c>
      <c r="R71">
        <v>205321.81459654376</v>
      </c>
      <c r="S71">
        <v>173600.88014835209</v>
      </c>
      <c r="T71">
        <v>192346.47267791189</v>
      </c>
      <c r="U71">
        <v>160712.8098493916</v>
      </c>
      <c r="V71">
        <v>231332.74659127445</v>
      </c>
      <c r="W71">
        <v>144297.11602983289</v>
      </c>
      <c r="X71">
        <v>278339.16838226031</v>
      </c>
      <c r="Y71">
        <v>370515.49295323092</v>
      </c>
      <c r="Z71">
        <v>409188.60917151859</v>
      </c>
      <c r="AA71">
        <v>343655.10873298423</v>
      </c>
      <c r="AB71">
        <v>492706.07871534216</v>
      </c>
      <c r="AC71">
        <v>304755.5720234139</v>
      </c>
      <c r="AD71">
        <v>588574.60307913565</v>
      </c>
      <c r="AE71">
        <v>526716.04610563221</v>
      </c>
      <c r="AF71">
        <v>577459.26561781857</v>
      </c>
      <c r="AG71">
        <v>487665.48285172146</v>
      </c>
      <c r="AH71">
        <v>691151.21516184823</v>
      </c>
      <c r="AI71">
        <v>434376.11749735207</v>
      </c>
      <c r="AJ71">
        <v>832964.99878136325</v>
      </c>
      <c r="AK71">
        <v>1282083.4325080814</v>
      </c>
      <c r="AL71">
        <v>1363295.301294137</v>
      </c>
      <c r="AM71">
        <v>1165449.6870317743</v>
      </c>
      <c r="AN71">
        <v>1594996.7956465234</v>
      </c>
      <c r="AO71">
        <v>1083410.4645182148</v>
      </c>
      <c r="AP71">
        <v>2010657.7093079253</v>
      </c>
      <c r="AQ71">
        <v>5047563.9989996823</v>
      </c>
      <c r="AR71">
        <v>5179731.13247767</v>
      </c>
      <c r="AS71">
        <v>4437420.4171495615</v>
      </c>
      <c r="AT71">
        <v>5809634.8162225345</v>
      </c>
      <c r="AU71">
        <v>4540432.5813099854</v>
      </c>
      <c r="AV71">
        <v>7861978.7326678755</v>
      </c>
      <c r="AW71">
        <v>20405.179087739234</v>
      </c>
      <c r="AX71">
        <v>15101.235635711821</v>
      </c>
      <c r="AY71">
        <v>20010.062975985253</v>
      </c>
      <c r="AZ71">
        <v>21564.658806715226</v>
      </c>
      <c r="BA71">
        <v>11214.786300251293</v>
      </c>
      <c r="BB71">
        <v>23316.536226136101</v>
      </c>
      <c r="BC71">
        <v>32376.863164197159</v>
      </c>
      <c r="BD71">
        <v>30694.64292439893</v>
      </c>
      <c r="BE71">
        <v>31568.801185042103</v>
      </c>
      <c r="BF71">
        <v>40036.936469775508</v>
      </c>
      <c r="BG71">
        <v>23273.808147649441</v>
      </c>
      <c r="BH71">
        <v>44883.154327276767</v>
      </c>
      <c r="BI71">
        <v>47341.468259769572</v>
      </c>
      <c r="BJ71">
        <v>50186.402035257823</v>
      </c>
      <c r="BK71">
        <v>46017.223946363178</v>
      </c>
      <c r="BL71">
        <v>63127.283548600877</v>
      </c>
      <c r="BM71">
        <v>38347.585456897134</v>
      </c>
      <c r="BN71">
        <v>71841.426953702568</v>
      </c>
    </row>
    <row r="72" spans="1:66" x14ac:dyDescent="0.2">
      <c r="A72">
        <v>1983</v>
      </c>
      <c r="B72">
        <v>42527.583437713751</v>
      </c>
      <c r="C72">
        <v>40567.622983164722</v>
      </c>
      <c r="D72">
        <v>53151.748891078911</v>
      </c>
      <c r="E72">
        <v>32825.00133033016</v>
      </c>
      <c r="F72">
        <v>61587.446484501284</v>
      </c>
      <c r="G72">
        <v>65129.396314119302</v>
      </c>
      <c r="H72">
        <v>70082.126804730986</v>
      </c>
      <c r="I72">
        <v>61775.23854097107</v>
      </c>
      <c r="J72">
        <v>85625.012268950624</v>
      </c>
      <c r="K72">
        <v>54199.677515200805</v>
      </c>
      <c r="L72">
        <v>100548.50634767933</v>
      </c>
      <c r="M72">
        <v>132737.87522363669</v>
      </c>
      <c r="N72">
        <v>147316.55986219601</v>
      </c>
      <c r="O72">
        <v>122456.14707889754</v>
      </c>
      <c r="P72">
        <v>175777.78115267021</v>
      </c>
      <c r="Q72">
        <v>112854.46055888929</v>
      </c>
      <c r="R72">
        <v>212953.59433417403</v>
      </c>
      <c r="S72">
        <v>181299.48156198967</v>
      </c>
      <c r="T72">
        <v>199952.18881412968</v>
      </c>
      <c r="U72">
        <v>166525.0829847921</v>
      </c>
      <c r="V72">
        <v>240190.03151903904</v>
      </c>
      <c r="W72">
        <v>152626.4356167776</v>
      </c>
      <c r="X72">
        <v>289698.35799927212</v>
      </c>
      <c r="Y72">
        <v>394039.08391748986</v>
      </c>
      <c r="Z72">
        <v>432928.93912644312</v>
      </c>
      <c r="AA72">
        <v>360592.15524601884</v>
      </c>
      <c r="AB72">
        <v>521373.66510228289</v>
      </c>
      <c r="AC72">
        <v>324364.51116132329</v>
      </c>
      <c r="AD72">
        <v>624679.62731270608</v>
      </c>
      <c r="AE72">
        <v>565389.0464180758</v>
      </c>
      <c r="AF72">
        <v>617152.34768904396</v>
      </c>
      <c r="AG72">
        <v>514309.56715288199</v>
      </c>
      <c r="AH72">
        <v>733628.04737371358</v>
      </c>
      <c r="AI72">
        <v>468082.12191734795</v>
      </c>
      <c r="AJ72">
        <v>893020.42618504597</v>
      </c>
      <c r="AK72">
        <v>1386140.8459563272</v>
      </c>
      <c r="AL72">
        <v>1466469.1810788722</v>
      </c>
      <c r="AM72">
        <v>1237473.1620113195</v>
      </c>
      <c r="AN72">
        <v>1693830.0112375575</v>
      </c>
      <c r="AO72">
        <v>1189177.0924896896</v>
      </c>
      <c r="AP72">
        <v>2164410.9414690435</v>
      </c>
      <c r="AQ72">
        <v>5748001.049415526</v>
      </c>
      <c r="AR72">
        <v>5908129.7597036185</v>
      </c>
      <c r="AS72">
        <v>5000632.4292114116</v>
      </c>
      <c r="AT72">
        <v>6512018.210593665</v>
      </c>
      <c r="AU72">
        <v>5221643.7922119834</v>
      </c>
      <c r="AV72">
        <v>8747250.6123220958</v>
      </c>
      <c r="AW72">
        <v>19925.770561308203</v>
      </c>
      <c r="AX72">
        <v>14973.040070696517</v>
      </c>
      <c r="AY72">
        <v>19360.007425358377</v>
      </c>
      <c r="AZ72">
        <v>20678.48551320719</v>
      </c>
      <c r="BA72">
        <v>11450.325145459508</v>
      </c>
      <c r="BB72">
        <v>22626.386621323247</v>
      </c>
      <c r="BC72">
        <v>32504.217683722316</v>
      </c>
      <c r="BD72">
        <v>30884.363834993499</v>
      </c>
      <c r="BE72">
        <v>31468.898083638855</v>
      </c>
      <c r="BF72">
        <v>39526.634195346545</v>
      </c>
      <c r="BG72">
        <v>23932.83919382358</v>
      </c>
      <c r="BH72">
        <v>44768.985612315424</v>
      </c>
      <c r="BI72">
        <v>48227.27658673995</v>
      </c>
      <c r="BJ72">
        <v>50773.518540364727</v>
      </c>
      <c r="BK72">
        <v>46605.011406489451</v>
      </c>
      <c r="BL72">
        <v>63086.820048020731</v>
      </c>
      <c r="BM72">
        <v>39535.98175427867</v>
      </c>
      <c r="BN72">
        <v>72447.234351055638</v>
      </c>
    </row>
    <row r="73" spans="1:66" x14ac:dyDescent="0.2">
      <c r="A73">
        <v>1984</v>
      </c>
      <c r="B73">
        <v>45361.950349823259</v>
      </c>
      <c r="C73">
        <v>42831.864772006047</v>
      </c>
      <c r="D73">
        <v>56391.353141138061</v>
      </c>
      <c r="E73">
        <v>35215.446506580156</v>
      </c>
      <c r="F73">
        <v>65649.155759781774</v>
      </c>
      <c r="G73">
        <v>70179.671104124121</v>
      </c>
      <c r="H73">
        <v>75183.134987778147</v>
      </c>
      <c r="I73">
        <v>65922.9592581334</v>
      </c>
      <c r="J73">
        <v>91047.620201466052</v>
      </c>
      <c r="K73">
        <v>58752.722231061671</v>
      </c>
      <c r="L73">
        <v>107968.25506258219</v>
      </c>
      <c r="M73">
        <v>148734.65323579131</v>
      </c>
      <c r="N73">
        <v>162518.82254541846</v>
      </c>
      <c r="O73">
        <v>136822.89057409426</v>
      </c>
      <c r="P73">
        <v>192031.94987872816</v>
      </c>
      <c r="Q73">
        <v>128097.00905752288</v>
      </c>
      <c r="R73">
        <v>236884.0850326131</v>
      </c>
      <c r="S73">
        <v>205762.45089278466</v>
      </c>
      <c r="T73">
        <v>223657.41122296109</v>
      </c>
      <c r="U73">
        <v>190177.06897277496</v>
      </c>
      <c r="V73">
        <v>266443.98215377674</v>
      </c>
      <c r="W73">
        <v>175993.9755321157</v>
      </c>
      <c r="X73">
        <v>326855.27659967524</v>
      </c>
      <c r="Y73">
        <v>453117.4853608773</v>
      </c>
      <c r="Z73">
        <v>494286.56865531806</v>
      </c>
      <c r="AA73">
        <v>430910.62892755406</v>
      </c>
      <c r="AB73">
        <v>594424.24876198324</v>
      </c>
      <c r="AC73">
        <v>377529.33184087696</v>
      </c>
      <c r="AD73">
        <v>716919.30726339913</v>
      </c>
      <c r="AE73">
        <v>654527.51491149736</v>
      </c>
      <c r="AF73">
        <v>709512.6586353064</v>
      </c>
      <c r="AG73">
        <v>625986.652224374</v>
      </c>
      <c r="AH73">
        <v>847019.85653669096</v>
      </c>
      <c r="AI73">
        <v>544936.95820296812</v>
      </c>
      <c r="AJ73">
        <v>1030252.8396926767</v>
      </c>
      <c r="AK73">
        <v>1627059.851597694</v>
      </c>
      <c r="AL73">
        <v>1715657.9178339932</v>
      </c>
      <c r="AM73">
        <v>1549485.8501380803</v>
      </c>
      <c r="AN73">
        <v>2019225.6908365048</v>
      </c>
      <c r="AO73">
        <v>1364802.166030426</v>
      </c>
      <c r="AP73">
        <v>2531344.8262485457</v>
      </c>
      <c r="AQ73">
        <v>6558659.6350916792</v>
      </c>
      <c r="AR73">
        <v>6758893.3500783052</v>
      </c>
      <c r="AS73">
        <v>6146448.3167511066</v>
      </c>
      <c r="AT73">
        <v>7720523.7137462357</v>
      </c>
      <c r="AU73">
        <v>5679078.8271870567</v>
      </c>
      <c r="AV73">
        <v>10084290.905103784</v>
      </c>
      <c r="AW73">
        <v>20544.229595522393</v>
      </c>
      <c r="AX73">
        <v>15540.765711868358</v>
      </c>
      <c r="AY73">
        <v>19740.770285878694</v>
      </c>
      <c r="AZ73">
        <v>21735.086080810077</v>
      </c>
      <c r="BA73">
        <v>11678.170782098639</v>
      </c>
      <c r="BB73">
        <v>23330.056456981354</v>
      </c>
      <c r="BC73">
        <v>33876.094473604586</v>
      </c>
      <c r="BD73">
        <v>32344.520105868232</v>
      </c>
      <c r="BE73">
        <v>32388.417460662909</v>
      </c>
      <c r="BF73">
        <v>41320.175725850262</v>
      </c>
      <c r="BG73">
        <v>24895.272889808741</v>
      </c>
      <c r="BH73">
        <v>46623.052507244953</v>
      </c>
      <c r="BI73">
        <v>50540.925571207321</v>
      </c>
      <c r="BJ73">
        <v>53349.213098368076</v>
      </c>
      <c r="BK73">
        <v>48197.976429143186</v>
      </c>
      <c r="BL73">
        <v>65801.53778215051</v>
      </c>
      <c r="BM73">
        <v>41416.650524446355</v>
      </c>
      <c r="BN73">
        <v>75739.297570074472</v>
      </c>
    </row>
    <row r="74" spans="1:66" x14ac:dyDescent="0.2">
      <c r="A74">
        <v>1985</v>
      </c>
      <c r="B74">
        <v>46143.247856626382</v>
      </c>
      <c r="C74">
        <v>43465.292836467444</v>
      </c>
      <c r="D74">
        <v>57274.563222118406</v>
      </c>
      <c r="E74">
        <v>35976.718753891415</v>
      </c>
      <c r="F74">
        <v>66485.772424314258</v>
      </c>
      <c r="G74">
        <v>71539.76624652301</v>
      </c>
      <c r="H74">
        <v>76628.802869796433</v>
      </c>
      <c r="I74">
        <v>66995.317505165469</v>
      </c>
      <c r="J74">
        <v>92568.560701021983</v>
      </c>
      <c r="K74">
        <v>60221.356908301052</v>
      </c>
      <c r="L74">
        <v>109553.45458225068</v>
      </c>
      <c r="M74">
        <v>151375.84797569868</v>
      </c>
      <c r="N74">
        <v>165399.4797471296</v>
      </c>
      <c r="O74">
        <v>138678.04366015905</v>
      </c>
      <c r="P74">
        <v>194703.45823039004</v>
      </c>
      <c r="Q74">
        <v>131282.67891732726</v>
      </c>
      <c r="R74">
        <v>240323.89177864854</v>
      </c>
      <c r="S74">
        <v>209555.6368628999</v>
      </c>
      <c r="T74">
        <v>227744.03025006104</v>
      </c>
      <c r="U74">
        <v>192407.62509229273</v>
      </c>
      <c r="V74">
        <v>269456.48623274133</v>
      </c>
      <c r="W74">
        <v>180553.88392654221</v>
      </c>
      <c r="X74">
        <v>331322.41155851417</v>
      </c>
      <c r="Y74">
        <v>467009.33960485354</v>
      </c>
      <c r="Z74">
        <v>507090.01152747928</v>
      </c>
      <c r="AA74">
        <v>434853.1661444903</v>
      </c>
      <c r="AB74">
        <v>596347.4104670363</v>
      </c>
      <c r="AC74">
        <v>398396.635664995</v>
      </c>
      <c r="AD74">
        <v>733076.99664677912</v>
      </c>
      <c r="AE74">
        <v>678282.50246880564</v>
      </c>
      <c r="AF74">
        <v>731620.00805390137</v>
      </c>
      <c r="AG74">
        <v>630782.75072160293</v>
      </c>
      <c r="AH74">
        <v>851914.61841352959</v>
      </c>
      <c r="AI74">
        <v>585412.07660594059</v>
      </c>
      <c r="AJ74">
        <v>1062333.8165240502</v>
      </c>
      <c r="AK74">
        <v>1692331.7462910481</v>
      </c>
      <c r="AL74">
        <v>1784487.4435191222</v>
      </c>
      <c r="AM74">
        <v>1533949.5699212099</v>
      </c>
      <c r="AN74">
        <v>1977957.3104405703</v>
      </c>
      <c r="AO74">
        <v>1571220.6640420326</v>
      </c>
      <c r="AP74">
        <v>2607409.1247843569</v>
      </c>
      <c r="AQ74">
        <v>7029728.4119314514</v>
      </c>
      <c r="AR74">
        <v>7198366.6682554763</v>
      </c>
      <c r="AS74">
        <v>6261782.241650912</v>
      </c>
      <c r="AT74">
        <v>7663395.9783667373</v>
      </c>
      <c r="AU74">
        <v>6774073.5278341426</v>
      </c>
      <c r="AV74">
        <v>10258908.65192464</v>
      </c>
      <c r="AW74">
        <v>20746.729466729746</v>
      </c>
      <c r="AX74">
        <v>15657.692843456338</v>
      </c>
      <c r="AY74">
        <v>19935.26816776942</v>
      </c>
      <c r="AZ74">
        <v>21980.565743214833</v>
      </c>
      <c r="BA74">
        <v>11732.080599481777</v>
      </c>
      <c r="BB74">
        <v>23418.090266377832</v>
      </c>
      <c r="BC74">
        <v>34450.736732285011</v>
      </c>
      <c r="BD74">
        <v>32892.55542434824</v>
      </c>
      <c r="BE74">
        <v>32886.098300501711</v>
      </c>
      <c r="BF74">
        <v>42004.685998977118</v>
      </c>
      <c r="BG74">
        <v>25387.167624620764</v>
      </c>
      <c r="BH74">
        <v>47170.425829388216</v>
      </c>
      <c r="BI74">
        <v>51580.7458142291</v>
      </c>
      <c r="BJ74">
        <v>54436.133650463125</v>
      </c>
      <c r="BK74">
        <v>49074.635966417074</v>
      </c>
      <c r="BL74">
        <v>67034.836318679969</v>
      </c>
      <c r="BM74">
        <v>42456.026406044504</v>
      </c>
      <c r="BN74">
        <v>76860.845283151211</v>
      </c>
    </row>
    <row r="75" spans="1:66" x14ac:dyDescent="0.2">
      <c r="A75">
        <v>1986</v>
      </c>
      <c r="B75">
        <v>46552.619019122016</v>
      </c>
      <c r="C75">
        <v>44074.522991371909</v>
      </c>
      <c r="D75">
        <v>58015.154456892233</v>
      </c>
      <c r="E75">
        <v>36175.753036714785</v>
      </c>
      <c r="F75">
        <v>66563.88840881332</v>
      </c>
      <c r="G75">
        <v>72368.77031727077</v>
      </c>
      <c r="H75">
        <v>77433.68111309463</v>
      </c>
      <c r="I75">
        <v>68302.420590389855</v>
      </c>
      <c r="J75">
        <v>94118.588433553756</v>
      </c>
      <c r="K75">
        <v>60508.225457335706</v>
      </c>
      <c r="L75">
        <v>110121.5189392445</v>
      </c>
      <c r="M75">
        <v>150160.74409843757</v>
      </c>
      <c r="N75">
        <v>165069.12759598988</v>
      </c>
      <c r="O75">
        <v>139418.08199993044</v>
      </c>
      <c r="P75">
        <v>196858.59779338504</v>
      </c>
      <c r="Q75">
        <v>128319.5464610787</v>
      </c>
      <c r="R75">
        <v>238293.3711798341</v>
      </c>
      <c r="S75">
        <v>205724.85408365959</v>
      </c>
      <c r="T75">
        <v>225279.72682618917</v>
      </c>
      <c r="U75">
        <v>191557.70014010792</v>
      </c>
      <c r="V75">
        <v>270278.67125321878</v>
      </c>
      <c r="W75">
        <v>173731.67165540694</v>
      </c>
      <c r="X75">
        <v>325278.85872964648</v>
      </c>
      <c r="Y75">
        <v>447046.62415214058</v>
      </c>
      <c r="Z75">
        <v>488530.21186824352</v>
      </c>
      <c r="AA75">
        <v>424035.81006152643</v>
      </c>
      <c r="AB75">
        <v>588573.27276029356</v>
      </c>
      <c r="AC75">
        <v>370707.88444970141</v>
      </c>
      <c r="AD75">
        <v>702786.90374331654</v>
      </c>
      <c r="AE75">
        <v>635266.29422141134</v>
      </c>
      <c r="AF75">
        <v>693933.02126076329</v>
      </c>
      <c r="AG75">
        <v>605350.07878021034</v>
      </c>
      <c r="AH75">
        <v>827509.9776118322</v>
      </c>
      <c r="AI75">
        <v>528066.74549366382</v>
      </c>
      <c r="AJ75">
        <v>995748.25418486563</v>
      </c>
      <c r="AK75">
        <v>1512666.6325685794</v>
      </c>
      <c r="AL75">
        <v>1607728.6065196204</v>
      </c>
      <c r="AM75">
        <v>1429365.8688954443</v>
      </c>
      <c r="AN75">
        <v>1876796.5139101362</v>
      </c>
      <c r="AO75">
        <v>1300918.4875789585</v>
      </c>
      <c r="AP75">
        <v>2313771.3120668065</v>
      </c>
      <c r="AQ75">
        <v>5885495.0628758855</v>
      </c>
      <c r="AR75">
        <v>6118506.6231679888</v>
      </c>
      <c r="AS75">
        <v>5497720.7409454267</v>
      </c>
      <c r="AT75">
        <v>6943172.5583189372</v>
      </c>
      <c r="AU75">
        <v>5209247.029645117</v>
      </c>
      <c r="AV75">
        <v>8970384.6648120452</v>
      </c>
      <c r="AW75">
        <v>20736.467720973251</v>
      </c>
      <c r="AX75">
        <v>15671.556925149409</v>
      </c>
      <c r="AY75">
        <v>19846.625392353959</v>
      </c>
      <c r="AZ75">
        <v>21911.720480230699</v>
      </c>
      <c r="BA75">
        <v>11843.280616093871</v>
      </c>
      <c r="BB75">
        <v>23006.257878382148</v>
      </c>
      <c r="BC75">
        <v>35040.605121420289</v>
      </c>
      <c r="BD75">
        <v>33384.118066136696</v>
      </c>
      <c r="BE75">
        <v>33480.794212643188</v>
      </c>
      <c r="BF75">
        <v>42588.105197281919</v>
      </c>
      <c r="BG75">
        <v>25937.553767341022</v>
      </c>
      <c r="BH75">
        <v>47482.834767588785</v>
      </c>
      <c r="BI75">
        <v>52920.776871979084</v>
      </c>
      <c r="BJ75">
        <v>55524.819492370814</v>
      </c>
      <c r="BK75">
        <v>50523.505238004713</v>
      </c>
      <c r="BL75">
        <v>68433.586093595921</v>
      </c>
      <c r="BM75">
        <v>43555.395206399953</v>
      </c>
      <c r="BN75">
        <v>78078.555879097083</v>
      </c>
    </row>
    <row r="76" spans="1:66" x14ac:dyDescent="0.2">
      <c r="A76">
        <v>1987</v>
      </c>
      <c r="B76">
        <v>47961.14299481031</v>
      </c>
      <c r="C76">
        <v>46280.526798030667</v>
      </c>
      <c r="D76">
        <v>59617.563608889257</v>
      </c>
      <c r="E76">
        <v>37255.741440265803</v>
      </c>
      <c r="F76">
        <v>68045.943309064605</v>
      </c>
      <c r="G76">
        <v>74475.580801978896</v>
      </c>
      <c r="H76">
        <v>79472.154489569337</v>
      </c>
      <c r="I76">
        <v>71814.282187957593</v>
      </c>
      <c r="J76">
        <v>96970.796408297727</v>
      </c>
      <c r="K76">
        <v>61795.365126007295</v>
      </c>
      <c r="L76">
        <v>112453.92984585508</v>
      </c>
      <c r="M76">
        <v>156674.96167672737</v>
      </c>
      <c r="N76">
        <v>172084.93552216425</v>
      </c>
      <c r="O76">
        <v>149169.29028621406</v>
      </c>
      <c r="P76">
        <v>208114.57016858284</v>
      </c>
      <c r="Q76">
        <v>130403.36461206317</v>
      </c>
      <c r="R76">
        <v>247450.38700509357</v>
      </c>
      <c r="S76">
        <v>219121.34115309341</v>
      </c>
      <c r="T76">
        <v>239389.00127051733</v>
      </c>
      <c r="U76">
        <v>209254.04438375082</v>
      </c>
      <c r="V76">
        <v>293209.70222383726</v>
      </c>
      <c r="W76">
        <v>178419.86106221043</v>
      </c>
      <c r="X76">
        <v>343990.62910147232</v>
      </c>
      <c r="Y76">
        <v>506196.66077272594</v>
      </c>
      <c r="Z76">
        <v>552484.66408629902</v>
      </c>
      <c r="AA76">
        <v>489076.07340729813</v>
      </c>
      <c r="AB76">
        <v>681462.76286852709</v>
      </c>
      <c r="AC76">
        <v>399997.67343632545</v>
      </c>
      <c r="AD76">
        <v>788838.46033753513</v>
      </c>
      <c r="AE76">
        <v>738865.8141023108</v>
      </c>
      <c r="AF76">
        <v>803479.45074058848</v>
      </c>
      <c r="AG76">
        <v>716033.72926409252</v>
      </c>
      <c r="AH76">
        <v>985816.15444474795</v>
      </c>
      <c r="AI76">
        <v>584973.06269582384</v>
      </c>
      <c r="AJ76">
        <v>1150373.9140202259</v>
      </c>
      <c r="AK76">
        <v>1855523.3942057258</v>
      </c>
      <c r="AL76">
        <v>1981933.8049131744</v>
      </c>
      <c r="AM76">
        <v>1780901.6795016008</v>
      </c>
      <c r="AN76">
        <v>2400412.442496683</v>
      </c>
      <c r="AO76">
        <v>1489649.6273598711</v>
      </c>
      <c r="AP76">
        <v>2868567.8327339226</v>
      </c>
      <c r="AQ76">
        <v>7722472.3820878007</v>
      </c>
      <c r="AR76">
        <v>7996020.2578175412</v>
      </c>
      <c r="AS76">
        <v>7262208.9320984911</v>
      </c>
      <c r="AT76">
        <v>9463823.2406851482</v>
      </c>
      <c r="AU76">
        <v>6372839.5698391674</v>
      </c>
      <c r="AV76">
        <v>11707070.015334105</v>
      </c>
      <c r="AW76">
        <v>21446.705187641721</v>
      </c>
      <c r="AX76">
        <v>16450.131500051288</v>
      </c>
      <c r="AY76">
        <v>20746.771408103748</v>
      </c>
      <c r="AZ76">
        <v>22264.330809480784</v>
      </c>
      <c r="BA76">
        <v>12716.117754524319</v>
      </c>
      <c r="BB76">
        <v>23637.95677227413</v>
      </c>
      <c r="BC76">
        <v>35881.829807930626</v>
      </c>
      <c r="BD76">
        <v>34169.610491770974</v>
      </c>
      <c r="BE76">
        <v>34848.441966010294</v>
      </c>
      <c r="BF76">
        <v>43117.896213367749</v>
      </c>
      <c r="BG76">
        <v>26906.005532288313</v>
      </c>
      <c r="BH76">
        <v>48112.116231728047</v>
      </c>
      <c r="BI76">
        <v>53925.735583291775</v>
      </c>
      <c r="BJ76">
        <v>56318.959231420602</v>
      </c>
      <c r="BK76">
        <v>52475.530163393465</v>
      </c>
      <c r="BL76">
        <v>69184.85296822642</v>
      </c>
      <c r="BM76">
        <v>44643.365254493314</v>
      </c>
      <c r="BN76">
        <v>78704.815556045432</v>
      </c>
    </row>
    <row r="77" spans="1:66" x14ac:dyDescent="0.2">
      <c r="A77">
        <v>1988</v>
      </c>
      <c r="B77">
        <v>49976.690760307007</v>
      </c>
      <c r="C77">
        <v>48664.998525857271</v>
      </c>
      <c r="D77">
        <v>62422.873008753588</v>
      </c>
      <c r="E77">
        <v>38467.570628932604</v>
      </c>
      <c r="F77">
        <v>70720.735749405168</v>
      </c>
      <c r="G77">
        <v>78247.333766482581</v>
      </c>
      <c r="H77">
        <v>83151.605393769569</v>
      </c>
      <c r="I77">
        <v>76187.080873907049</v>
      </c>
      <c r="J77">
        <v>102219.51879240556</v>
      </c>
      <c r="K77">
        <v>63904.567936618441</v>
      </c>
      <c r="L77">
        <v>117505.99108439489</v>
      </c>
      <c r="M77">
        <v>172077.98371775402</v>
      </c>
      <c r="N77">
        <v>187340.33851661623</v>
      </c>
      <c r="O77">
        <v>166796.3155363524</v>
      </c>
      <c r="P77">
        <v>231468.2475331774</v>
      </c>
      <c r="Q77">
        <v>138043.20532094839</v>
      </c>
      <c r="R77">
        <v>269552.74280371511</v>
      </c>
      <c r="S77">
        <v>246963.33878948732</v>
      </c>
      <c r="T77">
        <v>267784.45274684124</v>
      </c>
      <c r="U77">
        <v>240740.51911702147</v>
      </c>
      <c r="V77">
        <v>335872.14435897279</v>
      </c>
      <c r="W77">
        <v>191925.0033150223</v>
      </c>
      <c r="X77">
        <v>384742.23702898395</v>
      </c>
      <c r="Y77">
        <v>611208.63018847269</v>
      </c>
      <c r="Z77">
        <v>660971.87642905768</v>
      </c>
      <c r="AA77">
        <v>606614.79782090429</v>
      </c>
      <c r="AB77">
        <v>842019.09560773673</v>
      </c>
      <c r="AC77">
        <v>454619.72084841441</v>
      </c>
      <c r="AD77">
        <v>945315.55452610517</v>
      </c>
      <c r="AE77">
        <v>921973.77198887512</v>
      </c>
      <c r="AF77">
        <v>995956.53766196372</v>
      </c>
      <c r="AG77">
        <v>918513.55266289436</v>
      </c>
      <c r="AH77">
        <v>1262304.6895377515</v>
      </c>
      <c r="AI77">
        <v>680546.57962703146</v>
      </c>
      <c r="AJ77">
        <v>1422998.2141688848</v>
      </c>
      <c r="AK77">
        <v>2424787.056980263</v>
      </c>
      <c r="AL77">
        <v>2586616.6072441628</v>
      </c>
      <c r="AM77">
        <v>2407577.4903712524</v>
      </c>
      <c r="AN77">
        <v>3224470.1368400576</v>
      </c>
      <c r="AO77">
        <v>1828153.517935178</v>
      </c>
      <c r="AP77">
        <v>3731594.1551060742</v>
      </c>
      <c r="AQ77">
        <v>9768135.9953486547</v>
      </c>
      <c r="AR77">
        <v>10229138.929859215</v>
      </c>
      <c r="AS77">
        <v>9629076.0932587236</v>
      </c>
      <c r="AT77">
        <v>12398899.548840798</v>
      </c>
      <c r="AU77">
        <v>7720987.9796126494</v>
      </c>
      <c r="AV77">
        <v>14911773.821675096</v>
      </c>
      <c r="AW77">
        <v>21706.047754131436</v>
      </c>
      <c r="AX77">
        <v>16801.776126844456</v>
      </c>
      <c r="AY77">
        <v>21142.916177807489</v>
      </c>
      <c r="AZ77">
        <v>22626.227225101604</v>
      </c>
      <c r="BA77">
        <v>13030.573321246777</v>
      </c>
      <c r="BB77">
        <v>23935.480414415444</v>
      </c>
      <c r="BC77">
        <v>36409.880431701786</v>
      </c>
      <c r="BD77">
        <v>34714.063231828215</v>
      </c>
      <c r="BE77">
        <v>35539.296635802253</v>
      </c>
      <c r="BF77">
        <v>43640.053617150937</v>
      </c>
      <c r="BG77">
        <v>27403.611218708618</v>
      </c>
      <c r="BH77">
        <v>48628.290521148505</v>
      </c>
      <c r="BI77">
        <v>54789.671278664726</v>
      </c>
      <c r="BJ77">
        <v>57104.422113057903</v>
      </c>
      <c r="BK77">
        <v>53534.772208295712</v>
      </c>
      <c r="BL77">
        <v>69907.336607212608</v>
      </c>
      <c r="BM77">
        <v>45369.908590535932</v>
      </c>
      <c r="BN77">
        <v>79494.303154564841</v>
      </c>
    </row>
    <row r="78" spans="1:66" x14ac:dyDescent="0.2">
      <c r="A78">
        <v>1989</v>
      </c>
      <c r="B78">
        <v>50579.076499191367</v>
      </c>
      <c r="C78">
        <v>49088.011329409586</v>
      </c>
      <c r="D78">
        <v>62534.349687789094</v>
      </c>
      <c r="E78">
        <v>39593.228522217127</v>
      </c>
      <c r="F78">
        <v>71240.340472822412</v>
      </c>
      <c r="G78">
        <v>78840.221594314222</v>
      </c>
      <c r="H78">
        <v>83671.24655359234</v>
      </c>
      <c r="I78">
        <v>76494.826195188944</v>
      </c>
      <c r="J78">
        <v>101839.48355238892</v>
      </c>
      <c r="K78">
        <v>65485.653591812254</v>
      </c>
      <c r="L78">
        <v>117835.78950750041</v>
      </c>
      <c r="M78">
        <v>171151.21705770923</v>
      </c>
      <c r="N78">
        <v>186821.0625965723</v>
      </c>
      <c r="O78">
        <v>164743.63224932036</v>
      </c>
      <c r="P78">
        <v>228149.44601927072</v>
      </c>
      <c r="Q78">
        <v>140731.85515784699</v>
      </c>
      <c r="R78">
        <v>267487.1130958682</v>
      </c>
      <c r="S78">
        <v>243895.16922545331</v>
      </c>
      <c r="T78">
        <v>265272.46009680518</v>
      </c>
      <c r="U78">
        <v>235456.25950104222</v>
      </c>
      <c r="V78">
        <v>328265.36389140435</v>
      </c>
      <c r="W78">
        <v>195535.19168523175</v>
      </c>
      <c r="X78">
        <v>378517.76911468041</v>
      </c>
      <c r="Y78">
        <v>595454.72588950407</v>
      </c>
      <c r="Z78">
        <v>642920.53706204239</v>
      </c>
      <c r="AA78">
        <v>582306.93728789908</v>
      </c>
      <c r="AB78">
        <v>804400.75579569803</v>
      </c>
      <c r="AC78">
        <v>458928.71506173903</v>
      </c>
      <c r="AD78">
        <v>914936.35900846554</v>
      </c>
      <c r="AE78">
        <v>888289.43564496865</v>
      </c>
      <c r="AF78">
        <v>956027.35372379981</v>
      </c>
      <c r="AG78">
        <v>873695.29871200596</v>
      </c>
      <c r="AH78">
        <v>1194873.3917644315</v>
      </c>
      <c r="AI78">
        <v>682106.88480839529</v>
      </c>
      <c r="AJ78">
        <v>1366544.7063538651</v>
      </c>
      <c r="AK78">
        <v>2280433.6857782197</v>
      </c>
      <c r="AL78">
        <v>2421693.8433395103</v>
      </c>
      <c r="AM78">
        <v>2231157.1881393557</v>
      </c>
      <c r="AN78">
        <v>2975326.1193134664</v>
      </c>
      <c r="AO78">
        <v>1770841.841262775</v>
      </c>
      <c r="AP78">
        <v>3518533.8312529959</v>
      </c>
      <c r="AQ78">
        <v>9101025.497762857</v>
      </c>
      <c r="AR78">
        <v>9452213.4792128671</v>
      </c>
      <c r="AS78">
        <v>8843386.755161617</v>
      </c>
      <c r="AT78">
        <v>11364748.15850137</v>
      </c>
      <c r="AU78">
        <v>7293054.8474516952</v>
      </c>
      <c r="AV78">
        <v>13770701.114000304</v>
      </c>
      <c r="AW78">
        <v>22317.931404068517</v>
      </c>
      <c r="AX78">
        <v>17486.906444790398</v>
      </c>
      <c r="AY78">
        <v>21681.196463630225</v>
      </c>
      <c r="AZ78">
        <v>23229.215823189268</v>
      </c>
      <c r="BA78">
        <v>13700.803452622005</v>
      </c>
      <c r="BB78">
        <v>24644.891438144427</v>
      </c>
      <c r="BC78">
        <v>37182.171992689378</v>
      </c>
      <c r="BD78">
        <v>35441.078043926813</v>
      </c>
      <c r="BE78">
        <v>36237.38678275283</v>
      </c>
      <c r="BF78">
        <v>44132.67231762447</v>
      </c>
      <c r="BG78">
        <v>28355.603340480469</v>
      </c>
      <c r="BH78">
        <v>49435.143514706215</v>
      </c>
      <c r="BI78">
        <v>55762.472728465451</v>
      </c>
      <c r="BJ78">
        <v>57883.792542847332</v>
      </c>
      <c r="BK78">
        <v>54432.624681656096</v>
      </c>
      <c r="BL78">
        <v>70261.992935668473</v>
      </c>
      <c r="BM78">
        <v>46674.103200303558</v>
      </c>
      <c r="BN78">
        <v>80422.958610408445</v>
      </c>
    </row>
    <row r="79" spans="1:66" x14ac:dyDescent="0.2">
      <c r="A79">
        <v>1990</v>
      </c>
      <c r="B79">
        <v>50534.329345843573</v>
      </c>
      <c r="C79">
        <v>49073.873962584337</v>
      </c>
      <c r="D79">
        <v>62306.685005286097</v>
      </c>
      <c r="E79">
        <v>39696.772199622952</v>
      </c>
      <c r="F79">
        <v>70967.526642949684</v>
      </c>
      <c r="G79">
        <v>78758.3633282464</v>
      </c>
      <c r="H79">
        <v>83451.986349636267</v>
      </c>
      <c r="I79">
        <v>76506.825463381727</v>
      </c>
      <c r="J79">
        <v>101574.61763718064</v>
      </c>
      <c r="K79">
        <v>65395.895510363582</v>
      </c>
      <c r="L79">
        <v>117366.18092000947</v>
      </c>
      <c r="M79">
        <v>170545.45784233502</v>
      </c>
      <c r="N79">
        <v>185814.17709508687</v>
      </c>
      <c r="O79">
        <v>165030.91192007178</v>
      </c>
      <c r="P79">
        <v>228299.25351602625</v>
      </c>
      <c r="Q79">
        <v>138862.38138982485</v>
      </c>
      <c r="R79">
        <v>266451.16381949262</v>
      </c>
      <c r="S79">
        <v>242831.17892020405</v>
      </c>
      <c r="T79">
        <v>264001.25714003702</v>
      </c>
      <c r="U79">
        <v>236294.00829767485</v>
      </c>
      <c r="V79">
        <v>329849.54226017301</v>
      </c>
      <c r="W79">
        <v>191927.17534139252</v>
      </c>
      <c r="X79">
        <v>376858.98310397897</v>
      </c>
      <c r="Y79">
        <v>594276.03934947774</v>
      </c>
      <c r="Z79">
        <v>643997.54816275334</v>
      </c>
      <c r="AA79">
        <v>588961.68424346868</v>
      </c>
      <c r="AB79">
        <v>816459.41561564093</v>
      </c>
      <c r="AC79">
        <v>446694.14485785179</v>
      </c>
      <c r="AD79">
        <v>910705.5935018044</v>
      </c>
      <c r="AE79">
        <v>886218.01265056781</v>
      </c>
      <c r="AF79">
        <v>958993.42275630659</v>
      </c>
      <c r="AG79">
        <v>882507.32088458643</v>
      </c>
      <c r="AH79">
        <v>1210214.5276298355</v>
      </c>
      <c r="AI79">
        <v>663799.70957977313</v>
      </c>
      <c r="AJ79">
        <v>1359744.7537606223</v>
      </c>
      <c r="AK79">
        <v>2257656.3678217391</v>
      </c>
      <c r="AL79">
        <v>2420942.3947890075</v>
      </c>
      <c r="AM79">
        <v>2248270.0995328217</v>
      </c>
      <c r="AN79">
        <v>2992142.1187753538</v>
      </c>
      <c r="AO79">
        <v>1718315.3467768263</v>
      </c>
      <c r="AP79">
        <v>3458047.2379084653</v>
      </c>
      <c r="AQ79">
        <v>9014757.641642902</v>
      </c>
      <c r="AR79">
        <v>9413544.8963147569</v>
      </c>
      <c r="AS79">
        <v>8907956.516682487</v>
      </c>
      <c r="AT79">
        <v>11453422.4554164</v>
      </c>
      <c r="AU79">
        <v>7135555.6983238598</v>
      </c>
      <c r="AV79">
        <v>13531776.613025995</v>
      </c>
      <c r="AW79">
        <v>22310.295363440746</v>
      </c>
      <c r="AX79">
        <v>17616.67234205089</v>
      </c>
      <c r="AY79">
        <v>21640.922461786933</v>
      </c>
      <c r="AZ79">
        <v>23038.752373391562</v>
      </c>
      <c r="BA79">
        <v>13997.648888882317</v>
      </c>
      <c r="BB79">
        <v>24568.872365889893</v>
      </c>
      <c r="BC79">
        <v>37199.759512900077</v>
      </c>
      <c r="BD79">
        <v>35503.235151483204</v>
      </c>
      <c r="BE79">
        <v>36189.758633974612</v>
      </c>
      <c r="BF79">
        <v>43863.066281870524</v>
      </c>
      <c r="BG79">
        <v>28678.371178489404</v>
      </c>
      <c r="BH79">
        <v>49247.122512222697</v>
      </c>
      <c r="BI79">
        <v>55811.589699724231</v>
      </c>
      <c r="BJ79">
        <v>57861.438663273584</v>
      </c>
      <c r="BK79">
        <v>54375.803849209202</v>
      </c>
      <c r="BL79">
        <v>69893.458667469255</v>
      </c>
      <c r="BM79">
        <v>47029.274040498276</v>
      </c>
      <c r="BN79">
        <v>80094.935195138693</v>
      </c>
    </row>
    <row r="80" spans="1:66" x14ac:dyDescent="0.2">
      <c r="A80">
        <v>1991</v>
      </c>
      <c r="B80">
        <v>49499.991756953656</v>
      </c>
      <c r="C80">
        <v>47849.349167109416</v>
      </c>
      <c r="D80">
        <v>60176.708734946216</v>
      </c>
      <c r="E80">
        <v>39662.561997432822</v>
      </c>
      <c r="F80">
        <v>69299.682293831822</v>
      </c>
      <c r="G80">
        <v>77010.846069069652</v>
      </c>
      <c r="H80">
        <v>81453.93314541757</v>
      </c>
      <c r="I80">
        <v>74548.982179870771</v>
      </c>
      <c r="J80">
        <v>98070.495443526204</v>
      </c>
      <c r="K80">
        <v>65032.572699712531</v>
      </c>
      <c r="L80">
        <v>114355.31278224007</v>
      </c>
      <c r="M80">
        <v>165181.45835449651</v>
      </c>
      <c r="N80">
        <v>179656.45689174361</v>
      </c>
      <c r="O80">
        <v>159124.50282154419</v>
      </c>
      <c r="P80">
        <v>218593.3933364182</v>
      </c>
      <c r="Q80">
        <v>136602.81175072852</v>
      </c>
      <c r="R80">
        <v>257765.93081860864</v>
      </c>
      <c r="S80">
        <v>233081.66750107071</v>
      </c>
      <c r="T80">
        <v>253528.48271610646</v>
      </c>
      <c r="U80">
        <v>225365.47955085992</v>
      </c>
      <c r="V80">
        <v>312952.08781700558</v>
      </c>
      <c r="W80">
        <v>188010.70030334211</v>
      </c>
      <c r="X80">
        <v>361594.12251589552</v>
      </c>
      <c r="Y80">
        <v>547193.72220187436</v>
      </c>
      <c r="Z80">
        <v>595236.7078214956</v>
      </c>
      <c r="AA80">
        <v>535800.96276039502</v>
      </c>
      <c r="AB80">
        <v>737324.84747702023</v>
      </c>
      <c r="AC80">
        <v>426873.37741245638</v>
      </c>
      <c r="AD80">
        <v>842350.29653557611</v>
      </c>
      <c r="AE80">
        <v>801920.66935043933</v>
      </c>
      <c r="AF80">
        <v>868152.27788781922</v>
      </c>
      <c r="AG80">
        <v>787346.59699813265</v>
      </c>
      <c r="AH80">
        <v>1071167.7620341023</v>
      </c>
      <c r="AI80">
        <v>625592.08689940337</v>
      </c>
      <c r="AJ80">
        <v>1232334.5352279488</v>
      </c>
      <c r="AK80">
        <v>1998123.929577997</v>
      </c>
      <c r="AL80">
        <v>2127630.4475651705</v>
      </c>
      <c r="AM80">
        <v>1955093.2604859562</v>
      </c>
      <c r="AN80">
        <v>2595779.8559884126</v>
      </c>
      <c r="AO80">
        <v>1576474.7858877159</v>
      </c>
      <c r="AP80">
        <v>3060223.4383613062</v>
      </c>
      <c r="AQ80">
        <v>7979991.4296049131</v>
      </c>
      <c r="AR80">
        <v>8289423.2476130407</v>
      </c>
      <c r="AS80">
        <v>7758993.1451283274</v>
      </c>
      <c r="AT80">
        <v>9919598.0352218058</v>
      </c>
      <c r="AU80">
        <v>6440996.4545651153</v>
      </c>
      <c r="AV80">
        <v>11969972.432265928</v>
      </c>
      <c r="AW80">
        <v>21989.137444837666</v>
      </c>
      <c r="AX80">
        <v>17546.050368489745</v>
      </c>
      <c r="AY80">
        <v>21149.716154348051</v>
      </c>
      <c r="AZ80">
        <v>22282.922026366236</v>
      </c>
      <c r="BA80">
        <v>14292.551295153115</v>
      </c>
      <c r="BB80">
        <v>24244.051805423565</v>
      </c>
      <c r="BC80">
        <v>36646.49546833778</v>
      </c>
      <c r="BD80">
        <v>35038.162297532544</v>
      </c>
      <c r="BE80">
        <v>35485.443205505544</v>
      </c>
      <c r="BF80">
        <v>42574.854890338218</v>
      </c>
      <c r="BG80">
        <v>28891.423135955516</v>
      </c>
      <c r="BH80">
        <v>48358.988013301067</v>
      </c>
      <c r="BI80">
        <v>54968.192997712904</v>
      </c>
      <c r="BJ80">
        <v>56903.302208836038</v>
      </c>
      <c r="BK80">
        <v>53405.102019452417</v>
      </c>
      <c r="BL80">
        <v>67939.770970303201</v>
      </c>
      <c r="BM80">
        <v>47140.012936958519</v>
      </c>
      <c r="BN80">
        <v>78502.658273147928</v>
      </c>
    </row>
    <row r="81" spans="1:66" x14ac:dyDescent="0.2">
      <c r="A81">
        <v>1992</v>
      </c>
      <c r="B81">
        <v>50457.687530186267</v>
      </c>
      <c r="C81">
        <v>48881.039890021595</v>
      </c>
      <c r="D81">
        <v>61274.439602226448</v>
      </c>
      <c r="E81">
        <v>40580.822915113589</v>
      </c>
      <c r="F81">
        <v>70283.221996375461</v>
      </c>
      <c r="G81">
        <v>78944.738052106797</v>
      </c>
      <c r="H81">
        <v>83231.111091420767</v>
      </c>
      <c r="I81">
        <v>76566.569960568682</v>
      </c>
      <c r="J81">
        <v>100492.84846994787</v>
      </c>
      <c r="K81">
        <v>66495.174932993454</v>
      </c>
      <c r="L81">
        <v>116476.5713149645</v>
      </c>
      <c r="M81">
        <v>171752.07884921465</v>
      </c>
      <c r="N81">
        <v>186211.59764587492</v>
      </c>
      <c r="O81">
        <v>165891.75743692036</v>
      </c>
      <c r="P81">
        <v>229954.8760939904</v>
      </c>
      <c r="Q81">
        <v>139906.61468491959</v>
      </c>
      <c r="R81">
        <v>266509.25208372262</v>
      </c>
      <c r="S81">
        <v>244862.7388105274</v>
      </c>
      <c r="T81">
        <v>265088.44110235904</v>
      </c>
      <c r="U81">
        <v>238002.61444497242</v>
      </c>
      <c r="V81">
        <v>333802.39211347426</v>
      </c>
      <c r="W81">
        <v>192083.39451232299</v>
      </c>
      <c r="X81">
        <v>377588.05179425521</v>
      </c>
      <c r="Y81">
        <v>589115.80472567806</v>
      </c>
      <c r="Z81">
        <v>639420.09858995792</v>
      </c>
      <c r="AA81">
        <v>584357.81324285385</v>
      </c>
      <c r="AB81">
        <v>819752.3867067087</v>
      </c>
      <c r="AC81">
        <v>433392.89821552305</v>
      </c>
      <c r="AD81">
        <v>903341.31989227363</v>
      </c>
      <c r="AE81">
        <v>870894.12840663653</v>
      </c>
      <c r="AF81">
        <v>944845.40316084004</v>
      </c>
      <c r="AG81">
        <v>866812.80827332032</v>
      </c>
      <c r="AH81">
        <v>1209377.4960603153</v>
      </c>
      <c r="AI81">
        <v>634718.94173125469</v>
      </c>
      <c r="AJ81">
        <v>1338081.3542114841</v>
      </c>
      <c r="AK81">
        <v>2222581.8432380529</v>
      </c>
      <c r="AL81">
        <v>2378372.3086705739</v>
      </c>
      <c r="AM81">
        <v>2199341.3252622257</v>
      </c>
      <c r="AN81">
        <v>3032972.4374580299</v>
      </c>
      <c r="AO81">
        <v>1612997.855878365</v>
      </c>
      <c r="AP81">
        <v>3374792.274553156</v>
      </c>
      <c r="AQ81">
        <v>9108849.4748214334</v>
      </c>
      <c r="AR81">
        <v>9574907.7159555983</v>
      </c>
      <c r="AS81">
        <v>8938931.8796443138</v>
      </c>
      <c r="AT81">
        <v>12212924.536392167</v>
      </c>
      <c r="AU81">
        <v>6641479.1373365205</v>
      </c>
      <c r="AV81">
        <v>13606919.67810435</v>
      </c>
      <c r="AW81">
        <v>21970.637008265752</v>
      </c>
      <c r="AX81">
        <v>17684.263968951771</v>
      </c>
      <c r="AY81">
        <v>21195.509819474511</v>
      </c>
      <c r="AZ81">
        <v>22056.030734505035</v>
      </c>
      <c r="BA81">
        <v>14666.470897233707</v>
      </c>
      <c r="BB81">
        <v>24089.872677786425</v>
      </c>
      <c r="BC81">
        <v>36980.532939183111</v>
      </c>
      <c r="BD81">
        <v>35373.919739554192</v>
      </c>
      <c r="BE81">
        <v>35879.849051477278</v>
      </c>
      <c r="BF81">
        <v>42532.168880919337</v>
      </c>
      <c r="BG81">
        <v>29544.623829579585</v>
      </c>
      <c r="BH81">
        <v>48480.329764448004</v>
      </c>
      <c r="BI81">
        <v>55742.902852829829</v>
      </c>
      <c r="BJ81">
        <v>57485.989452807225</v>
      </c>
      <c r="BK81">
        <v>54235.27309148074</v>
      </c>
      <c r="BL81">
        <v>68127.341563937225</v>
      </c>
      <c r="BM81">
        <v>48142.314995011933</v>
      </c>
      <c r="BN81">
        <v>78968.401122774987</v>
      </c>
    </row>
    <row r="82" spans="1:66" x14ac:dyDescent="0.2">
      <c r="A82">
        <v>1993</v>
      </c>
      <c r="B82">
        <v>50887.261061241719</v>
      </c>
      <c r="C82">
        <v>49408.905454222659</v>
      </c>
      <c r="D82">
        <v>61937.18681403876</v>
      </c>
      <c r="E82">
        <v>40885.60250524494</v>
      </c>
      <c r="F82">
        <v>70796.325653847452</v>
      </c>
      <c r="G82">
        <v>79208.816240492131</v>
      </c>
      <c r="H82">
        <v>83609.70539205127</v>
      </c>
      <c r="I82">
        <v>76878.654523909892</v>
      </c>
      <c r="J82">
        <v>101104.56039045355</v>
      </c>
      <c r="K82">
        <v>66699.91854241812</v>
      </c>
      <c r="L82">
        <v>116905.6401137787</v>
      </c>
      <c r="M82">
        <v>169860.91305264589</v>
      </c>
      <c r="N82">
        <v>185816.7166514369</v>
      </c>
      <c r="O82">
        <v>164098.55081996892</v>
      </c>
      <c r="P82">
        <v>227832.34573002998</v>
      </c>
      <c r="Q82">
        <v>140117.58140176852</v>
      </c>
      <c r="R82">
        <v>264345.88629397488</v>
      </c>
      <c r="S82">
        <v>239119.8676305484</v>
      </c>
      <c r="T82">
        <v>261527.24783203728</v>
      </c>
      <c r="U82">
        <v>232448.35501571538</v>
      </c>
      <c r="V82">
        <v>323664.94430064963</v>
      </c>
      <c r="W82">
        <v>192250.72025494164</v>
      </c>
      <c r="X82">
        <v>370790.65473006497</v>
      </c>
      <c r="Y82">
        <v>555066.11989866034</v>
      </c>
      <c r="Z82">
        <v>607800.7661533372</v>
      </c>
      <c r="AA82">
        <v>547569.89847114577</v>
      </c>
      <c r="AB82">
        <v>756148.82435325684</v>
      </c>
      <c r="AC82">
        <v>432883.59843975742</v>
      </c>
      <c r="AD82">
        <v>858881.36067107099</v>
      </c>
      <c r="AE82">
        <v>809455.77586357645</v>
      </c>
      <c r="AF82">
        <v>881805.32513003459</v>
      </c>
      <c r="AG82">
        <v>800126.89931332134</v>
      </c>
      <c r="AH82">
        <v>1088704.4481037494</v>
      </c>
      <c r="AI82">
        <v>632194.23213157093</v>
      </c>
      <c r="AJ82">
        <v>1248893.2214282956</v>
      </c>
      <c r="AK82">
        <v>2009961.2188705041</v>
      </c>
      <c r="AL82">
        <v>2146667.5988268978</v>
      </c>
      <c r="AM82">
        <v>1979108.2767353209</v>
      </c>
      <c r="AN82">
        <v>2620208.6258001868</v>
      </c>
      <c r="AO82">
        <v>1592906.0641099343</v>
      </c>
      <c r="AP82">
        <v>3064945.9778863364</v>
      </c>
      <c r="AQ82">
        <v>8179575.652345839</v>
      </c>
      <c r="AR82">
        <v>8504112.5491509624</v>
      </c>
      <c r="AS82">
        <v>8002913.039527433</v>
      </c>
      <c r="AT82">
        <v>10091427.267529918</v>
      </c>
      <c r="AU82">
        <v>6716373.5202870639</v>
      </c>
      <c r="AV82">
        <v>12231399.758909993</v>
      </c>
      <c r="AW82">
        <v>22565.7058819913</v>
      </c>
      <c r="AX82">
        <v>18164.816730432158</v>
      </c>
      <c r="AY82">
        <v>21939.156384535421</v>
      </c>
      <c r="AZ82">
        <v>22769.813237623966</v>
      </c>
      <c r="BA82">
        <v>15071.286468071756</v>
      </c>
      <c r="BB82">
        <v>24687.011193916191</v>
      </c>
      <c r="BC82">
        <v>37667.966395530137</v>
      </c>
      <c r="BD82">
        <v>35895.0993289978</v>
      </c>
      <c r="BE82">
        <v>36665.611524695305</v>
      </c>
      <c r="BF82">
        <v>43504.391378928623</v>
      </c>
      <c r="BG82">
        <v>29859.82707229787</v>
      </c>
      <c r="BH82">
        <v>49290.818916055498</v>
      </c>
      <c r="BI82">
        <v>56545.792037453699</v>
      </c>
      <c r="BJ82">
        <v>58057.95257720488</v>
      </c>
      <c r="BK82">
        <v>55073.680449895146</v>
      </c>
      <c r="BL82">
        <v>69422.614055559461</v>
      </c>
      <c r="BM82">
        <v>48345.502827580509</v>
      </c>
      <c r="BN82">
        <v>80045.57856872963</v>
      </c>
    </row>
    <row r="83" spans="1:66" x14ac:dyDescent="0.2">
      <c r="A83">
        <v>1994</v>
      </c>
      <c r="B83">
        <v>52549.593787604274</v>
      </c>
      <c r="C83">
        <v>50945.687031170353</v>
      </c>
      <c r="D83">
        <v>63769.426482064722</v>
      </c>
      <c r="E83">
        <v>42285.322669630972</v>
      </c>
      <c r="F83">
        <v>72918.681397982597</v>
      </c>
      <c r="G83">
        <v>81745.943846496521</v>
      </c>
      <c r="H83">
        <v>86136.310819000151</v>
      </c>
      <c r="I83">
        <v>79244.78487229567</v>
      </c>
      <c r="J83">
        <v>103935.91679148098</v>
      </c>
      <c r="K83">
        <v>68736.978175701806</v>
      </c>
      <c r="L83">
        <v>120413.31859259139</v>
      </c>
      <c r="M83">
        <v>174371.79066941256</v>
      </c>
      <c r="N83">
        <v>190646.79516409186</v>
      </c>
      <c r="O83">
        <v>168386.52189547889</v>
      </c>
      <c r="P83">
        <v>232813.90666965235</v>
      </c>
      <c r="Q83">
        <v>144320.64252055043</v>
      </c>
      <c r="R83">
        <v>271489.70188856852</v>
      </c>
      <c r="S83">
        <v>244188.58843356933</v>
      </c>
      <c r="T83">
        <v>267218.58913561469</v>
      </c>
      <c r="U83">
        <v>236864.34758149806</v>
      </c>
      <c r="V83">
        <v>328935.73858023225</v>
      </c>
      <c r="W83">
        <v>197140.91385995998</v>
      </c>
      <c r="X83">
        <v>379221.89617002767</v>
      </c>
      <c r="Y83">
        <v>558890.83428905089</v>
      </c>
      <c r="Z83">
        <v>611419.47052731959</v>
      </c>
      <c r="AA83">
        <v>546628.23495900643</v>
      </c>
      <c r="AB83">
        <v>756440.97141725209</v>
      </c>
      <c r="AC83">
        <v>437681.73248304339</v>
      </c>
      <c r="AD83">
        <v>864300.44205637509</v>
      </c>
      <c r="AE83">
        <v>810033.71297726571</v>
      </c>
      <c r="AF83">
        <v>882353.38901418226</v>
      </c>
      <c r="AG83">
        <v>789681.61278808222</v>
      </c>
      <c r="AH83">
        <v>1080669.5705382526</v>
      </c>
      <c r="AI83">
        <v>635523.99850651354</v>
      </c>
      <c r="AJ83">
        <v>1248168.7092010868</v>
      </c>
      <c r="AK83">
        <v>1992184.6338127276</v>
      </c>
      <c r="AL83">
        <v>2120092.1265492262</v>
      </c>
      <c r="AM83">
        <v>1914762.4054369</v>
      </c>
      <c r="AN83">
        <v>2563715.6872881358</v>
      </c>
      <c r="AO83">
        <v>1588243.5359983826</v>
      </c>
      <c r="AP83">
        <v>3029181.1494739079</v>
      </c>
      <c r="AQ83">
        <v>8005463.8723797929</v>
      </c>
      <c r="AR83">
        <v>8289815.254181955</v>
      </c>
      <c r="AS83">
        <v>7452261.8402563529</v>
      </c>
      <c r="AT83">
        <v>9678687.5331848431</v>
      </c>
      <c r="AU83">
        <v>6687749.4843965145</v>
      </c>
      <c r="AV83">
        <v>11894843.941288168</v>
      </c>
      <c r="AW83">
        <v>23353.243728712034</v>
      </c>
      <c r="AX83">
        <v>18962.876756208407</v>
      </c>
      <c r="AY83">
        <v>22646.589190045041</v>
      </c>
      <c r="AZ83">
        <v>23602.936172648468</v>
      </c>
      <c r="BA83">
        <v>15833.667163560134</v>
      </c>
      <c r="BB83">
        <v>25424.044203373829</v>
      </c>
      <c r="BC83">
        <v>39013.794134070013</v>
      </c>
      <c r="BD83">
        <v>37205.460301327868</v>
      </c>
      <c r="BE83">
        <v>37896.705379580511</v>
      </c>
      <c r="BF83">
        <v>44986.706461221642</v>
      </c>
      <c r="BG83">
        <v>30948.064908417695</v>
      </c>
      <c r="BH83">
        <v>50855.234676806387</v>
      </c>
      <c r="BI83">
        <v>58589.482140767497</v>
      </c>
      <c r="BJ83">
        <v>60008.689732727216</v>
      </c>
      <c r="BK83">
        <v>56959.350616499862</v>
      </c>
      <c r="BL83">
        <v>71716.419321938127</v>
      </c>
      <c r="BM83">
        <v>49841.062089489657</v>
      </c>
      <c r="BN83">
        <v>82644.222768597087</v>
      </c>
    </row>
    <row r="84" spans="1:66" x14ac:dyDescent="0.2">
      <c r="A84">
        <v>1995</v>
      </c>
      <c r="B84">
        <v>53704.382698339672</v>
      </c>
      <c r="C84">
        <v>51930.069523034064</v>
      </c>
      <c r="D84">
        <v>64849.785715529906</v>
      </c>
      <c r="E84">
        <v>43627.575094210115</v>
      </c>
      <c r="F84">
        <v>74428.32358993587</v>
      </c>
      <c r="G84">
        <v>83857.086331778759</v>
      </c>
      <c r="H84">
        <v>87931.883116728612</v>
      </c>
      <c r="I84">
        <v>81206.81771570092</v>
      </c>
      <c r="J84">
        <v>105587.14131917192</v>
      </c>
      <c r="K84">
        <v>70869.757215570848</v>
      </c>
      <c r="L84">
        <v>123331.93373019384</v>
      </c>
      <c r="M84">
        <v>181266.92351801408</v>
      </c>
      <c r="N84">
        <v>195750.19477729293</v>
      </c>
      <c r="O84">
        <v>175750.08493830575</v>
      </c>
      <c r="P84">
        <v>239052.41637409694</v>
      </c>
      <c r="Q84">
        <v>150009.90065068504</v>
      </c>
      <c r="R84">
        <v>281743.15678369469</v>
      </c>
      <c r="S84">
        <v>255087.13982301153</v>
      </c>
      <c r="T84">
        <v>276356.91617102199</v>
      </c>
      <c r="U84">
        <v>248993.92505947038</v>
      </c>
      <c r="V84">
        <v>342688.84389142599</v>
      </c>
      <c r="W84">
        <v>205456.3059392334</v>
      </c>
      <c r="X84">
        <v>395281.53257125639</v>
      </c>
      <c r="Y84">
        <v>591492.16601748927</v>
      </c>
      <c r="Z84">
        <v>645850.98822935356</v>
      </c>
      <c r="AA84">
        <v>584305.81533084426</v>
      </c>
      <c r="AB84">
        <v>805199.09263036505</v>
      </c>
      <c r="AC84">
        <v>458969.11155567644</v>
      </c>
      <c r="AD84">
        <v>913719.95903595863</v>
      </c>
      <c r="AE84">
        <v>864133.99001965416</v>
      </c>
      <c r="AF84">
        <v>939212.96361372643</v>
      </c>
      <c r="AG84">
        <v>852250.31931232184</v>
      </c>
      <c r="AH84">
        <v>1163732.6279019422</v>
      </c>
      <c r="AI84">
        <v>671489.34919758968</v>
      </c>
      <c r="AJ84">
        <v>1327912.3840607144</v>
      </c>
      <c r="AK84">
        <v>2154483.6910787416</v>
      </c>
      <c r="AL84">
        <v>2298394.0266886903</v>
      </c>
      <c r="AM84">
        <v>2115836.7756830319</v>
      </c>
      <c r="AN84">
        <v>2821285.2134524761</v>
      </c>
      <c r="AO84">
        <v>1693175.6175592465</v>
      </c>
      <c r="AP84">
        <v>3267921.7513619801</v>
      </c>
      <c r="AQ84">
        <v>8649493.9255933817</v>
      </c>
      <c r="AR84">
        <v>8985644.1577504091</v>
      </c>
      <c r="AS84">
        <v>8461356.2616062015</v>
      </c>
      <c r="AT84">
        <v>10740008.347285744</v>
      </c>
      <c r="AU84">
        <v>7021380.1197276143</v>
      </c>
      <c r="AV84">
        <v>12809180.485611355</v>
      </c>
      <c r="AW84">
        <v>23551.679064900582</v>
      </c>
      <c r="AX84">
        <v>19476.882279950725</v>
      </c>
      <c r="AY84">
        <v>22653.321330367206</v>
      </c>
      <c r="AZ84">
        <v>24112.430111887879</v>
      </c>
      <c r="BA84">
        <v>16385.392972849397</v>
      </c>
      <c r="BB84">
        <v>25524.713449677911</v>
      </c>
      <c r="BC84">
        <v>39530.767051709183</v>
      </c>
      <c r="BD84">
        <v>37921.514689567091</v>
      </c>
      <c r="BE84">
        <v>38172.290032448313</v>
      </c>
      <c r="BF84">
        <v>45493.937864578016</v>
      </c>
      <c r="BG84">
        <v>31807.316699046234</v>
      </c>
      <c r="BH84">
        <v>51393.342123962662</v>
      </c>
      <c r="BI84">
        <v>59504.627035219935</v>
      </c>
      <c r="BJ84">
        <v>60977.305201587544</v>
      </c>
      <c r="BK84">
        <v>57571.000910049705</v>
      </c>
      <c r="BL84">
        <v>72220.822555440682</v>
      </c>
      <c r="BM84">
        <v>51084.721356792281</v>
      </c>
      <c r="BN84">
        <v>83729.127966818589</v>
      </c>
    </row>
    <row r="85" spans="1:66" x14ac:dyDescent="0.2">
      <c r="A85">
        <v>1996</v>
      </c>
      <c r="B85">
        <v>55398.950286293672</v>
      </c>
      <c r="C85">
        <v>53126.307595717</v>
      </c>
      <c r="D85">
        <v>66286.610617536047</v>
      </c>
      <c r="E85">
        <v>45350.071997309213</v>
      </c>
      <c r="F85">
        <v>76263.09999372327</v>
      </c>
      <c r="G85">
        <v>86922.254317882675</v>
      </c>
      <c r="H85">
        <v>90975.079316427669</v>
      </c>
      <c r="I85">
        <v>83421.402664789479</v>
      </c>
      <c r="J85">
        <v>108540.48768484459</v>
      </c>
      <c r="K85">
        <v>73816.110856349434</v>
      </c>
      <c r="L85">
        <v>126927.6747621736</v>
      </c>
      <c r="M85">
        <v>191057.38181114761</v>
      </c>
      <c r="N85">
        <v>205651.41782819809</v>
      </c>
      <c r="O85">
        <v>183195.639856161</v>
      </c>
      <c r="P85">
        <v>250433.78981878271</v>
      </c>
      <c r="Q85">
        <v>158432.64142612502</v>
      </c>
      <c r="R85">
        <v>294753.0638696549</v>
      </c>
      <c r="S85">
        <v>271489.79721377866</v>
      </c>
      <c r="T85">
        <v>293101.15238562314</v>
      </c>
      <c r="U85">
        <v>261811.60392981669</v>
      </c>
      <c r="V85">
        <v>362292.81267793354</v>
      </c>
      <c r="W85">
        <v>218773.15337040788</v>
      </c>
      <c r="X85">
        <v>417073.87394399004</v>
      </c>
      <c r="Y85">
        <v>640671.30796317675</v>
      </c>
      <c r="Z85">
        <v>698995.93203414883</v>
      </c>
      <c r="AA85">
        <v>625168.88551560487</v>
      </c>
      <c r="AB85">
        <v>874540.84331856179</v>
      </c>
      <c r="AC85">
        <v>494758.50276255561</v>
      </c>
      <c r="AD85">
        <v>982971.51908920321</v>
      </c>
      <c r="AE85">
        <v>942481.70083546557</v>
      </c>
      <c r="AF85">
        <v>1024674.5465360007</v>
      </c>
      <c r="AG85">
        <v>920425.09928580909</v>
      </c>
      <c r="AH85">
        <v>1276665.5802188301</v>
      </c>
      <c r="AI85">
        <v>724204.11903679906</v>
      </c>
      <c r="AJ85">
        <v>1439454.411921046</v>
      </c>
      <c r="AK85">
        <v>2411194.894220659</v>
      </c>
      <c r="AL85">
        <v>2572007.7014683918</v>
      </c>
      <c r="AM85">
        <v>2359195.5180625757</v>
      </c>
      <c r="AN85">
        <v>3198385.5720791034</v>
      </c>
      <c r="AO85">
        <v>1843672.6345101127</v>
      </c>
      <c r="AP85">
        <v>3635182.6509765796</v>
      </c>
      <c r="AQ85">
        <v>10042770.317218952</v>
      </c>
      <c r="AR85">
        <v>10446933.179639664</v>
      </c>
      <c r="AS85">
        <v>9958505.3352944534</v>
      </c>
      <c r="AT85">
        <v>12899121.380679609</v>
      </c>
      <c r="AU85">
        <v>7727396.8780376147</v>
      </c>
      <c r="AV85">
        <v>14848700.215134563</v>
      </c>
      <c r="AW85">
        <v>23875.646254704654</v>
      </c>
      <c r="AX85">
        <v>19822.821256159674</v>
      </c>
      <c r="AY85">
        <v>22831.212526644522</v>
      </c>
      <c r="AZ85">
        <v>24032.733550227516</v>
      </c>
      <c r="BA85">
        <v>16884.033138268991</v>
      </c>
      <c r="BB85">
        <v>25598.525225272948</v>
      </c>
      <c r="BC85">
        <v>40325.791227976566</v>
      </c>
      <c r="BD85">
        <v>38704.231670526511</v>
      </c>
      <c r="BE85">
        <v>38674.159566778777</v>
      </c>
      <c r="BF85">
        <v>45825.812928508632</v>
      </c>
      <c r="BG85">
        <v>32785.342060774121</v>
      </c>
      <c r="BH85">
        <v>51986.437340841956</v>
      </c>
      <c r="BI85">
        <v>60888.472444566454</v>
      </c>
      <c r="BJ85">
        <v>62305.994688485065</v>
      </c>
      <c r="BK85">
        <v>58477.843366946603</v>
      </c>
      <c r="BL85">
        <v>73067.16215136004</v>
      </c>
      <c r="BM85">
        <v>52661.978213905539</v>
      </c>
      <c r="BN85">
        <v>84971.327485303234</v>
      </c>
    </row>
    <row r="86" spans="1:66" x14ac:dyDescent="0.2">
      <c r="A86">
        <v>1997</v>
      </c>
      <c r="B86">
        <v>57411.342708098171</v>
      </c>
      <c r="C86">
        <v>55130.93841913798</v>
      </c>
      <c r="D86">
        <v>69182.787772347336</v>
      </c>
      <c r="E86">
        <v>46715.907482470458</v>
      </c>
      <c r="F86">
        <v>78961.530454652224</v>
      </c>
      <c r="G86">
        <v>90374.768114175502</v>
      </c>
      <c r="H86">
        <v>94624.617386194033</v>
      </c>
      <c r="I86">
        <v>86867.712477117049</v>
      </c>
      <c r="J86">
        <v>113781.11606486651</v>
      </c>
      <c r="K86">
        <v>76171.916942693875</v>
      </c>
      <c r="L86">
        <v>131708.93275780525</v>
      </c>
      <c r="M86">
        <v>200977.20098662347</v>
      </c>
      <c r="N86">
        <v>216239.53464449904</v>
      </c>
      <c r="O86">
        <v>193953.84234900674</v>
      </c>
      <c r="P86">
        <v>265627.68134647358</v>
      </c>
      <c r="Q86">
        <v>164662.32065774302</v>
      </c>
      <c r="R86">
        <v>309134.1063293817</v>
      </c>
      <c r="S86">
        <v>287814.37472748396</v>
      </c>
      <c r="T86">
        <v>310023.11081351934</v>
      </c>
      <c r="U86">
        <v>279664.6382538302</v>
      </c>
      <c r="V86">
        <v>387480.80772143399</v>
      </c>
      <c r="W86">
        <v>228633.81856405592</v>
      </c>
      <c r="X86">
        <v>440713.04627603415</v>
      </c>
      <c r="Y86">
        <v>695904.06657230807</v>
      </c>
      <c r="Z86">
        <v>755933.85568168969</v>
      </c>
      <c r="AA86">
        <v>684723.96241591021</v>
      </c>
      <c r="AB86">
        <v>954345.85815682274</v>
      </c>
      <c r="AC86">
        <v>529842.95722212852</v>
      </c>
      <c r="AD86">
        <v>1062018.7937050348</v>
      </c>
      <c r="AE86">
        <v>1037194.1411863017</v>
      </c>
      <c r="AF86">
        <v>1123401.8412116689</v>
      </c>
      <c r="AG86">
        <v>1022277.8217067276</v>
      </c>
      <c r="AH86">
        <v>1411590.0752060218</v>
      </c>
      <c r="AI86">
        <v>784294.49351827963</v>
      </c>
      <c r="AJ86">
        <v>1575389.6792155018</v>
      </c>
      <c r="AK86">
        <v>2723927.0927816769</v>
      </c>
      <c r="AL86">
        <v>2902106.5232471894</v>
      </c>
      <c r="AM86">
        <v>2700492.3236485501</v>
      </c>
      <c r="AN86">
        <v>3614079.9108481584</v>
      </c>
      <c r="AO86">
        <v>2078329.5631260469</v>
      </c>
      <c r="AP86">
        <v>4102631.3037664164</v>
      </c>
      <c r="AQ86">
        <v>11543529.260676742</v>
      </c>
      <c r="AR86">
        <v>12073994.323304737</v>
      </c>
      <c r="AS86">
        <v>11640483.493886502</v>
      </c>
      <c r="AT86">
        <v>14574462.773529552</v>
      </c>
      <c r="AU86">
        <v>9216485.4766307455</v>
      </c>
      <c r="AV86">
        <v>17121525.766866386</v>
      </c>
      <c r="AW86">
        <v>24447.917302020833</v>
      </c>
      <c r="AX86">
        <v>20198.068030002309</v>
      </c>
      <c r="AY86">
        <v>23394.164361158906</v>
      </c>
      <c r="AZ86">
        <v>24584.459479828143</v>
      </c>
      <c r="BA86">
        <v>17259.898022247045</v>
      </c>
      <c r="BB86">
        <v>26214.128151499204</v>
      </c>
      <c r="BC86">
        <v>41459.580677150909</v>
      </c>
      <c r="BD86">
        <v>39763.765826275841</v>
      </c>
      <c r="BE86">
        <v>39706.171315819229</v>
      </c>
      <c r="BF86">
        <v>47355.577375222201</v>
      </c>
      <c r="BG86">
        <v>33610.750462995726</v>
      </c>
      <c r="BH86">
        <v>53386.799801904504</v>
      </c>
      <c r="BI86">
        <v>62724.159896063495</v>
      </c>
      <c r="BJ86">
        <v>64220.888071617766</v>
      </c>
      <c r="BK86">
        <v>60096.180009144635</v>
      </c>
      <c r="BL86">
        <v>75819.474744464766</v>
      </c>
      <c r="BM86">
        <v>54049.316013931595</v>
      </c>
      <c r="BN86">
        <v>87352.639364911127</v>
      </c>
    </row>
    <row r="87" spans="1:66" x14ac:dyDescent="0.2">
      <c r="A87">
        <v>1998</v>
      </c>
      <c r="B87">
        <v>59608.748184187403</v>
      </c>
      <c r="C87">
        <v>57630.846120473252</v>
      </c>
      <c r="D87">
        <v>71786.872035452674</v>
      </c>
      <c r="E87">
        <v>48500.982056640816</v>
      </c>
      <c r="F87">
        <v>81733.617696022193</v>
      </c>
      <c r="G87">
        <v>93935.803647319684</v>
      </c>
      <c r="H87">
        <v>98256.264845973812</v>
      </c>
      <c r="I87">
        <v>90961.320077160766</v>
      </c>
      <c r="J87">
        <v>118153.59415186387</v>
      </c>
      <c r="K87">
        <v>79094.511571295472</v>
      </c>
      <c r="L87">
        <v>136571.9842917801</v>
      </c>
      <c r="M87">
        <v>210050.78580300295</v>
      </c>
      <c r="N87">
        <v>225830.557092481</v>
      </c>
      <c r="O87">
        <v>204408.60696314962</v>
      </c>
      <c r="P87">
        <v>278910.84970253846</v>
      </c>
      <c r="Q87">
        <v>170709.17494828752</v>
      </c>
      <c r="R87">
        <v>321914.77006210899</v>
      </c>
      <c r="S87">
        <v>302514.39277120115</v>
      </c>
      <c r="T87">
        <v>326017.92225952842</v>
      </c>
      <c r="U87">
        <v>295876.74012941058</v>
      </c>
      <c r="V87">
        <v>409678.12958782364</v>
      </c>
      <c r="W87">
        <v>237982.78747082912</v>
      </c>
      <c r="X87">
        <v>461113.28931524692</v>
      </c>
      <c r="Y87">
        <v>737942.50254611764</v>
      </c>
      <c r="Z87">
        <v>801598.36863810546</v>
      </c>
      <c r="AA87">
        <v>730757.3292451665</v>
      </c>
      <c r="AB87">
        <v>1022842.9994297306</v>
      </c>
      <c r="AC87">
        <v>552612.31448522396</v>
      </c>
      <c r="AD87">
        <v>1122607.2844010354</v>
      </c>
      <c r="AE87">
        <v>1103556.5635583347</v>
      </c>
      <c r="AF87">
        <v>1197102.3127888844</v>
      </c>
      <c r="AG87">
        <v>1094816.799666102</v>
      </c>
      <c r="AH87">
        <v>1523504.7367523161</v>
      </c>
      <c r="AI87">
        <v>819087.47930229024</v>
      </c>
      <c r="AJ87">
        <v>1669886.9980438796</v>
      </c>
      <c r="AK87">
        <v>2921415.0448095403</v>
      </c>
      <c r="AL87">
        <v>3125369.9490649388</v>
      </c>
      <c r="AM87">
        <v>2907261.9770857063</v>
      </c>
      <c r="AN87">
        <v>3974986.4037027434</v>
      </c>
      <c r="AO87">
        <v>2157016.1491396632</v>
      </c>
      <c r="AP87">
        <v>4378164.6944903107</v>
      </c>
      <c r="AQ87">
        <v>12300352.602660351</v>
      </c>
      <c r="AR87">
        <v>12979075.32956326</v>
      </c>
      <c r="AS87">
        <v>12322432.319435615</v>
      </c>
      <c r="AT87">
        <v>16106288.763583465</v>
      </c>
      <c r="AU87">
        <v>9358787.3339413982</v>
      </c>
      <c r="AV87">
        <v>18230479.89318205</v>
      </c>
      <c r="AW87">
        <v>25281.692721055122</v>
      </c>
      <c r="AX87">
        <v>20961.231522400994</v>
      </c>
      <c r="AY87">
        <v>24300.372163785745</v>
      </c>
      <c r="AZ87">
        <v>25420.149919041465</v>
      </c>
      <c r="BA87">
        <v>17907.452541986171</v>
      </c>
      <c r="BB87">
        <v>26895.251100264268</v>
      </c>
      <c r="BC87">
        <v>42892.966226541233</v>
      </c>
      <c r="BD87">
        <v>41139.658305488112</v>
      </c>
      <c r="BE87">
        <v>41322.206026842534</v>
      </c>
      <c r="BF87">
        <v>48773.096739109809</v>
      </c>
      <c r="BG87">
        <v>34922.29395756896</v>
      </c>
      <c r="BH87">
        <v>55046.822988679189</v>
      </c>
      <c r="BI87">
        <v>64907.058108398865</v>
      </c>
      <c r="BJ87">
        <v>66362.691784347</v>
      </c>
      <c r="BK87">
        <v>62599.49835566352</v>
      </c>
      <c r="BL87">
        <v>77964.280264195244</v>
      </c>
      <c r="BM87">
        <v>56190.845727047446</v>
      </c>
      <c r="BN87">
        <v>90236.287849197877</v>
      </c>
    </row>
    <row r="88" spans="1:66" x14ac:dyDescent="0.2">
      <c r="A88">
        <v>1999</v>
      </c>
      <c r="B88">
        <v>61392.901339404481</v>
      </c>
      <c r="C88">
        <v>59524.989089297</v>
      </c>
      <c r="D88">
        <v>74059.553791268569</v>
      </c>
      <c r="E88">
        <v>49863.143652219442</v>
      </c>
      <c r="F88">
        <v>83823.450655768</v>
      </c>
      <c r="G88">
        <v>97034.408418431471</v>
      </c>
      <c r="H88">
        <v>101482.09248957734</v>
      </c>
      <c r="I88">
        <v>94487.637807825609</v>
      </c>
      <c r="J88">
        <v>122314.58744944591</v>
      </c>
      <c r="K88">
        <v>81497.332994739394</v>
      </c>
      <c r="L88">
        <v>140558.53059876148</v>
      </c>
      <c r="M88">
        <v>217668.66223348223</v>
      </c>
      <c r="N88">
        <v>233947.213890944</v>
      </c>
      <c r="O88">
        <v>213950.92562187937</v>
      </c>
      <c r="P88">
        <v>290313.15634011739</v>
      </c>
      <c r="Q88">
        <v>175778.03891704459</v>
      </c>
      <c r="R88">
        <v>332410.98654156754</v>
      </c>
      <c r="S88">
        <v>314206.44847066037</v>
      </c>
      <c r="T88">
        <v>338364.3923234109</v>
      </c>
      <c r="U88">
        <v>310914.49009632424</v>
      </c>
      <c r="V88">
        <v>428329.6590851568</v>
      </c>
      <c r="W88">
        <v>244728.66234158821</v>
      </c>
      <c r="X88">
        <v>477236.27919581666</v>
      </c>
      <c r="Y88">
        <v>775412.05628421798</v>
      </c>
      <c r="Z88">
        <v>842626.75719525816</v>
      </c>
      <c r="AA88">
        <v>776883.88591569685</v>
      </c>
      <c r="AB88">
        <v>1093864.6624504011</v>
      </c>
      <c r="AC88">
        <v>566171.99613063771</v>
      </c>
      <c r="AD88">
        <v>1176786.5047945143</v>
      </c>
      <c r="AE88">
        <v>1168035.6832625242</v>
      </c>
      <c r="AF88">
        <v>1267474.0152902959</v>
      </c>
      <c r="AG88">
        <v>1173078.4003093722</v>
      </c>
      <c r="AH88">
        <v>1646394.9246670115</v>
      </c>
      <c r="AI88">
        <v>837369.19279920706</v>
      </c>
      <c r="AJ88">
        <v>1761903.7049197503</v>
      </c>
      <c r="AK88">
        <v>3138971.9627808454</v>
      </c>
      <c r="AL88">
        <v>3370454.380572414</v>
      </c>
      <c r="AM88">
        <v>3185666.8514386513</v>
      </c>
      <c r="AN88">
        <v>4409950.0071442164</v>
      </c>
      <c r="AO88">
        <v>2195482.1787415314</v>
      </c>
      <c r="AP88">
        <v>4692465.5503047518</v>
      </c>
      <c r="AQ88">
        <v>13418845.965100914</v>
      </c>
      <c r="AR88">
        <v>14298342.066104848</v>
      </c>
      <c r="AS88">
        <v>13857742.507587442</v>
      </c>
      <c r="AT88">
        <v>18377118.626822799</v>
      </c>
      <c r="AU88">
        <v>9566734.0871458203</v>
      </c>
      <c r="AV88">
        <v>19904126.914001718</v>
      </c>
      <c r="AW88">
        <v>25751.394260377496</v>
      </c>
      <c r="AX88">
        <v>21303.710189231613</v>
      </c>
      <c r="AY88">
        <v>24562.34037076839</v>
      </c>
      <c r="AZ88">
        <v>25804.520133091217</v>
      </c>
      <c r="BA88">
        <v>18228.954309699489</v>
      </c>
      <c r="BB88">
        <v>27088.370712774504</v>
      </c>
      <c r="BC88">
        <v>44028.927906729165</v>
      </c>
      <c r="BD88">
        <v>42220.199944788968</v>
      </c>
      <c r="BE88">
        <v>42366.551696787843</v>
      </c>
      <c r="BF88">
        <v>50031.375730285363</v>
      </c>
      <c r="BG88">
        <v>35872.599733905525</v>
      </c>
      <c r="BH88">
        <v>56202.613335123613</v>
      </c>
      <c r="BI88">
        <v>66875.844964668766</v>
      </c>
      <c r="BJ88">
        <v>68365.81213923567</v>
      </c>
      <c r="BK88">
        <v>64621.815854312146</v>
      </c>
      <c r="BL88">
        <v>80314.945226778029</v>
      </c>
      <c r="BM88">
        <v>57927.156514163093</v>
      </c>
      <c r="BN88">
        <v>92595.416613060006</v>
      </c>
    </row>
    <row r="89" spans="1:66" x14ac:dyDescent="0.2">
      <c r="A89">
        <v>2000</v>
      </c>
      <c r="B89">
        <v>63440.501418441359</v>
      </c>
      <c r="C89">
        <v>61293.286255932777</v>
      </c>
      <c r="D89">
        <v>76567.547378252493</v>
      </c>
      <c r="E89">
        <v>51398.151852758172</v>
      </c>
      <c r="F89">
        <v>86476.312900094519</v>
      </c>
      <c r="G89">
        <v>100613.60799275011</v>
      </c>
      <c r="H89">
        <v>105083.9787518143</v>
      </c>
      <c r="I89">
        <v>97548.954597729549</v>
      </c>
      <c r="J89">
        <v>126815.62101950962</v>
      </c>
      <c r="K89">
        <v>84127.143462990338</v>
      </c>
      <c r="L89">
        <v>145449.07956736902</v>
      </c>
      <c r="M89">
        <v>228306.04663393323</v>
      </c>
      <c r="N89">
        <v>245476.05381484635</v>
      </c>
      <c r="O89">
        <v>222595.72106735161</v>
      </c>
      <c r="P89">
        <v>305989.49869792169</v>
      </c>
      <c r="Q89">
        <v>182802.83100836846</v>
      </c>
      <c r="R89">
        <v>347525.79694306798</v>
      </c>
      <c r="S89">
        <v>331714.71781678416</v>
      </c>
      <c r="T89">
        <v>357680.02828784107</v>
      </c>
      <c r="U89">
        <v>325080.36021798354</v>
      </c>
      <c r="V89">
        <v>454543.5517701307</v>
      </c>
      <c r="W89">
        <v>256254.92072576919</v>
      </c>
      <c r="X89">
        <v>502783.21146329248</v>
      </c>
      <c r="Y89">
        <v>838251.71022137802</v>
      </c>
      <c r="Z89">
        <v>910206.14100290358</v>
      </c>
      <c r="AA89">
        <v>829694.52576975606</v>
      </c>
      <c r="AB89">
        <v>1189350.6574079883</v>
      </c>
      <c r="AC89">
        <v>603838.78824088466</v>
      </c>
      <c r="AD89">
        <v>1264785.6140381836</v>
      </c>
      <c r="AE89">
        <v>1274784.1998519567</v>
      </c>
      <c r="AF89">
        <v>1383203.6872542349</v>
      </c>
      <c r="AG89">
        <v>1263370.7272303915</v>
      </c>
      <c r="AH89">
        <v>1813107.0861601864</v>
      </c>
      <c r="AI89">
        <v>900375.45406587014</v>
      </c>
      <c r="AJ89">
        <v>1917418.4860736856</v>
      </c>
      <c r="AK89">
        <v>3508965.2532088007</v>
      </c>
      <c r="AL89">
        <v>3776686.621323532</v>
      </c>
      <c r="AM89">
        <v>3480973.9261785289</v>
      </c>
      <c r="AN89">
        <v>4984129.1249078428</v>
      </c>
      <c r="AO89">
        <v>2406484.4369521784</v>
      </c>
      <c r="AP89">
        <v>5228882.4434998566</v>
      </c>
      <c r="AQ89">
        <v>15433640.286215736</v>
      </c>
      <c r="AR89">
        <v>16544664.300879404</v>
      </c>
      <c r="AS89">
        <v>15342003.043632124</v>
      </c>
      <c r="AT89">
        <v>21234937.141360708</v>
      </c>
      <c r="AU89">
        <v>10942826.680869833</v>
      </c>
      <c r="AV89">
        <v>22880159.636751626</v>
      </c>
      <c r="AW89">
        <v>26267.394844132625</v>
      </c>
      <c r="AX89">
        <v>21797.02408506842</v>
      </c>
      <c r="AY89">
        <v>25037.617914135997</v>
      </c>
      <c r="AZ89">
        <v>26319.473736995351</v>
      </c>
      <c r="BA89">
        <v>18669.160242526006</v>
      </c>
      <c r="BB89">
        <v>27503.546232820019</v>
      </c>
      <c r="BC89">
        <v>45122.107505608932</v>
      </c>
      <c r="BD89">
        <v>43214.328929951917</v>
      </c>
      <c r="BE89">
        <v>43370.793499108448</v>
      </c>
      <c r="BF89">
        <v>51076.219453844795</v>
      </c>
      <c r="BG89">
        <v>36797.631946579255</v>
      </c>
      <c r="BH89">
        <v>57470.814673097469</v>
      </c>
      <c r="BI89">
        <v>68690.498332454299</v>
      </c>
      <c r="BJ89">
        <v>69985.959986056274</v>
      </c>
      <c r="BK89">
        <v>66287.262980324027</v>
      </c>
      <c r="BL89">
        <v>82022.151599906618</v>
      </c>
      <c r="BM89">
        <v>59458.221576645818</v>
      </c>
      <c r="BN89">
        <v>94929.900223444274</v>
      </c>
    </row>
    <row r="90" spans="1:66" x14ac:dyDescent="0.2">
      <c r="A90">
        <v>2001</v>
      </c>
      <c r="B90">
        <v>63130.510127080765</v>
      </c>
      <c r="C90">
        <v>60770.921050783814</v>
      </c>
      <c r="D90">
        <v>75861.683127643919</v>
      </c>
      <c r="E90">
        <v>51454.627519348905</v>
      </c>
      <c r="F90">
        <v>86251.509007667628</v>
      </c>
      <c r="G90">
        <v>99787.908853465648</v>
      </c>
      <c r="H90">
        <v>104334.32324372222</v>
      </c>
      <c r="I90">
        <v>96250.786091895847</v>
      </c>
      <c r="J90">
        <v>125217.43556612801</v>
      </c>
      <c r="K90">
        <v>84210.576828506528</v>
      </c>
      <c r="L90">
        <v>144479.3037022989</v>
      </c>
      <c r="M90">
        <v>224691.60110451869</v>
      </c>
      <c r="N90">
        <v>241770.10894566943</v>
      </c>
      <c r="O90">
        <v>217103.53893993175</v>
      </c>
      <c r="P90">
        <v>298806.44654739898</v>
      </c>
      <c r="Q90">
        <v>182222.20688930704</v>
      </c>
      <c r="R90">
        <v>342236.97513357375</v>
      </c>
      <c r="S90">
        <v>325344.91775282269</v>
      </c>
      <c r="T90">
        <v>350508.29395079409</v>
      </c>
      <c r="U90">
        <v>315290.34494097019</v>
      </c>
      <c r="V90">
        <v>441223.53948422545</v>
      </c>
      <c r="W90">
        <v>255154.40703207924</v>
      </c>
      <c r="X90">
        <v>493040.01596085151</v>
      </c>
      <c r="Y90">
        <v>818059.76925392426</v>
      </c>
      <c r="Z90">
        <v>884823.08359083522</v>
      </c>
      <c r="AA90">
        <v>798716.0191167614</v>
      </c>
      <c r="AB90">
        <v>1134770.8351174279</v>
      </c>
      <c r="AC90">
        <v>607893.73381954629</v>
      </c>
      <c r="AD90">
        <v>1235448.7912938304</v>
      </c>
      <c r="AE90">
        <v>1242106.992343294</v>
      </c>
      <c r="AF90">
        <v>1342773.6860002449</v>
      </c>
      <c r="AG90">
        <v>1211834.333926846</v>
      </c>
      <c r="AH90">
        <v>1719846.1378753909</v>
      </c>
      <c r="AI90">
        <v>912806.89604161901</v>
      </c>
      <c r="AJ90">
        <v>1868682.2059374023</v>
      </c>
      <c r="AK90">
        <v>3386611.0428333557</v>
      </c>
      <c r="AL90">
        <v>3617248.968868047</v>
      </c>
      <c r="AM90">
        <v>3301188.2746137413</v>
      </c>
      <c r="AN90">
        <v>4601021.988505099</v>
      </c>
      <c r="AO90">
        <v>2485598.6466679489</v>
      </c>
      <c r="AP90">
        <v>5055527.6926804837</v>
      </c>
      <c r="AQ90">
        <v>14548077.79673803</v>
      </c>
      <c r="AR90">
        <v>15280277.34887841</v>
      </c>
      <c r="AS90">
        <v>14210618.5172187</v>
      </c>
      <c r="AT90">
        <v>18933900.515951931</v>
      </c>
      <c r="AU90">
        <v>11111995.473087084</v>
      </c>
      <c r="AV90">
        <v>21462130.22393173</v>
      </c>
      <c r="AW90">
        <v>26473.111400695885</v>
      </c>
      <c r="AX90">
        <v>21926.697010439315</v>
      </c>
      <c r="AY90">
        <v>25291.056009671793</v>
      </c>
      <c r="AZ90">
        <v>26505.930689159839</v>
      </c>
      <c r="BA90">
        <v>18698.678210191287</v>
      </c>
      <c r="BB90">
        <v>28023.714313036355</v>
      </c>
      <c r="BC90">
        <v>45179.277796254333</v>
      </c>
      <c r="BD90">
        <v>43281.665813904248</v>
      </c>
      <c r="BE90">
        <v>43400.630174211808</v>
      </c>
      <c r="BF90">
        <v>51090.042747671141</v>
      </c>
      <c r="BG90">
        <v>36924.896478242452</v>
      </c>
      <c r="BH90">
        <v>57808.679438122497</v>
      </c>
      <c r="BI90">
        <v>68561.985790702383</v>
      </c>
      <c r="BJ90">
        <v>69975.376818235411</v>
      </c>
      <c r="BK90">
        <v>66037.597879886845</v>
      </c>
      <c r="BL90">
        <v>81820.182820810252</v>
      </c>
      <c r="BM90">
        <v>59707.669313306404</v>
      </c>
      <c r="BN90">
        <v>95039.885844480188</v>
      </c>
    </row>
    <row r="91" spans="1:66" x14ac:dyDescent="0.2">
      <c r="A91">
        <v>2002</v>
      </c>
      <c r="B91">
        <v>62988.681667476238</v>
      </c>
      <c r="C91">
        <v>60597.997546892533</v>
      </c>
      <c r="D91">
        <v>75089.509289764042</v>
      </c>
      <c r="E91">
        <v>51879.610404630439</v>
      </c>
      <c r="F91">
        <v>85871.056990919358</v>
      </c>
      <c r="G91">
        <v>99507.469998774352</v>
      </c>
      <c r="H91">
        <v>104009.67795313802</v>
      </c>
      <c r="I91">
        <v>95802.954551550865</v>
      </c>
      <c r="J91">
        <v>123803.43064274653</v>
      </c>
      <c r="K91">
        <v>84914.53278516719</v>
      </c>
      <c r="L91">
        <v>143742.93085189216</v>
      </c>
      <c r="M91">
        <v>223848.36888103251</v>
      </c>
      <c r="N91">
        <v>240849.06813271053</v>
      </c>
      <c r="O91">
        <v>215024.17095852693</v>
      </c>
      <c r="P91">
        <v>294071.74271450215</v>
      </c>
      <c r="Q91">
        <v>185085.46368086815</v>
      </c>
      <c r="R91">
        <v>340652.62831162376</v>
      </c>
      <c r="S91">
        <v>323696.30827574327</v>
      </c>
      <c r="T91">
        <v>348431.39017983078</v>
      </c>
      <c r="U91">
        <v>311774.86859035533</v>
      </c>
      <c r="V91">
        <v>432335.99046707107</v>
      </c>
      <c r="W91">
        <v>260032.02834706416</v>
      </c>
      <c r="X91">
        <v>489768.94418258354</v>
      </c>
      <c r="Y91">
        <v>808728.48035385052</v>
      </c>
      <c r="Z91">
        <v>874712.93979027565</v>
      </c>
      <c r="AA91">
        <v>784069.010101808</v>
      </c>
      <c r="AB91">
        <v>1104717.9715714657</v>
      </c>
      <c r="AC91">
        <v>621105.73406376294</v>
      </c>
      <c r="AD91">
        <v>1218073.2200853261</v>
      </c>
      <c r="AE91">
        <v>1222239.4213727026</v>
      </c>
      <c r="AF91">
        <v>1321230.377315724</v>
      </c>
      <c r="AG91">
        <v>1182515.670190536</v>
      </c>
      <c r="AH91">
        <v>1661061.9940780629</v>
      </c>
      <c r="AI91">
        <v>930570.60671843053</v>
      </c>
      <c r="AJ91">
        <v>1833501.1965883714</v>
      </c>
      <c r="AK91">
        <v>3318679.5391303976</v>
      </c>
      <c r="AL91">
        <v>3536791.0446815216</v>
      </c>
      <c r="AM91">
        <v>3195730.0392796104</v>
      </c>
      <c r="AN91">
        <v>4389520.185873895</v>
      </c>
      <c r="AO91">
        <v>2550034.4376561064</v>
      </c>
      <c r="AP91">
        <v>4945941.5139059192</v>
      </c>
      <c r="AQ91">
        <v>14481731.160271095</v>
      </c>
      <c r="AR91">
        <v>15094587.10155954</v>
      </c>
      <c r="AS91">
        <v>13984984.317344408</v>
      </c>
      <c r="AT91">
        <v>17960867.644717906</v>
      </c>
      <c r="AU91">
        <v>11786258.839587558</v>
      </c>
      <c r="AV91">
        <v>21260336.901551396</v>
      </c>
      <c r="AW91">
        <v>26469.893336178131</v>
      </c>
      <c r="AX91">
        <v>21967.685381814455</v>
      </c>
      <c r="AY91">
        <v>25393.040542234212</v>
      </c>
      <c r="AZ91">
        <v>26375.587936781551</v>
      </c>
      <c r="BA91">
        <v>18844.688024093684</v>
      </c>
      <c r="BB91">
        <v>27999.183129946548</v>
      </c>
      <c r="BC91">
        <v>45115.383088192211</v>
      </c>
      <c r="BD91">
        <v>43226.41650467243</v>
      </c>
      <c r="BE91">
        <v>43439.53383448872</v>
      </c>
      <c r="BF91">
        <v>50758.150020348694</v>
      </c>
      <c r="BG91">
        <v>37078.960040604026</v>
      </c>
      <c r="BH91">
        <v>57561.993510841086</v>
      </c>
      <c r="BI91">
        <v>68422.245278209812</v>
      </c>
      <c r="BJ91">
        <v>69799.830408244889</v>
      </c>
      <c r="BK91">
        <v>65997.650449806824</v>
      </c>
      <c r="BL91">
        <v>81236.352624807623</v>
      </c>
      <c r="BM91">
        <v>59871.800061241956</v>
      </c>
      <c r="BN91">
        <v>94515.506486959246</v>
      </c>
    </row>
    <row r="92" spans="1:66" x14ac:dyDescent="0.2">
      <c r="A92">
        <v>2003</v>
      </c>
      <c r="B92">
        <v>63649.344555886259</v>
      </c>
      <c r="C92">
        <v>61441.855261760102</v>
      </c>
      <c r="D92">
        <v>75490.900736119351</v>
      </c>
      <c r="E92">
        <v>52768.505124530529</v>
      </c>
      <c r="F92">
        <v>86810.795747553217</v>
      </c>
      <c r="G92">
        <v>100862.14124065106</v>
      </c>
      <c r="H92">
        <v>105296.89974400486</v>
      </c>
      <c r="I92">
        <v>97503.786451566892</v>
      </c>
      <c r="J92">
        <v>124842.53281973473</v>
      </c>
      <c r="K92">
        <v>86475.184401238672</v>
      </c>
      <c r="L92">
        <v>145665.42904761661</v>
      </c>
      <c r="M92">
        <v>226996.67731759432</v>
      </c>
      <c r="N92">
        <v>244055.04731896517</v>
      </c>
      <c r="O92">
        <v>219210.32397869875</v>
      </c>
      <c r="P92">
        <v>296950.36883196153</v>
      </c>
      <c r="Q92">
        <v>188882.77353497618</v>
      </c>
      <c r="R92">
        <v>346095.60012997699</v>
      </c>
      <c r="S92">
        <v>328200.96210213093</v>
      </c>
      <c r="T92">
        <v>353408.7675517773</v>
      </c>
      <c r="U92">
        <v>317326.30542941403</v>
      </c>
      <c r="V92">
        <v>437369.35326677648</v>
      </c>
      <c r="W92">
        <v>265301.19728913193</v>
      </c>
      <c r="X92">
        <v>498632.6280976453</v>
      </c>
      <c r="Y92">
        <v>831880.66509047523</v>
      </c>
      <c r="Z92">
        <v>897657.88944309775</v>
      </c>
      <c r="AA92">
        <v>807570.86320150795</v>
      </c>
      <c r="AB92">
        <v>1129790.5675090596</v>
      </c>
      <c r="AC92">
        <v>640209.21578002803</v>
      </c>
      <c r="AD92">
        <v>1252415.6235343234</v>
      </c>
      <c r="AE92">
        <v>1264753.8972999414</v>
      </c>
      <c r="AF92">
        <v>1363545.0239606805</v>
      </c>
      <c r="AG92">
        <v>1226166.9989754942</v>
      </c>
      <c r="AH92">
        <v>1711259.3148416709</v>
      </c>
      <c r="AI92">
        <v>969054.76273814635</v>
      </c>
      <c r="AJ92">
        <v>1899312.5276307466</v>
      </c>
      <c r="AK92">
        <v>3474049.9437322235</v>
      </c>
      <c r="AL92">
        <v>3692036.2783143413</v>
      </c>
      <c r="AM92">
        <v>3359982.2085901485</v>
      </c>
      <c r="AN92">
        <v>4592204.0744590871</v>
      </c>
      <c r="AO92">
        <v>2676134.0670094029</v>
      </c>
      <c r="AP92">
        <v>5170472.0932481308</v>
      </c>
      <c r="AQ92">
        <v>15460747.728890592</v>
      </c>
      <c r="AR92">
        <v>16098626.014527801</v>
      </c>
      <c r="AS92">
        <v>14942634.502747331</v>
      </c>
      <c r="AT92">
        <v>19233100.501904003</v>
      </c>
      <c r="AU92">
        <v>12517251.596537696</v>
      </c>
      <c r="AV92">
        <v>22770353.650071237</v>
      </c>
      <c r="AW92">
        <v>26436.547871121445</v>
      </c>
      <c r="AX92">
        <v>22001.789367767658</v>
      </c>
      <c r="AY92">
        <v>25379.924071953319</v>
      </c>
      <c r="AZ92">
        <v>26139.268652503972</v>
      </c>
      <c r="BA92">
        <v>19061.825847822383</v>
      </c>
      <c r="BB92">
        <v>27956.16244748982</v>
      </c>
      <c r="BC92">
        <v>45499.640915696473</v>
      </c>
      <c r="BD92">
        <v>43604.266471099712</v>
      </c>
      <c r="BE92">
        <v>43912.025404322478</v>
      </c>
      <c r="BF92">
        <v>50884.293169914657</v>
      </c>
      <c r="BG92">
        <v>37644.697523369898</v>
      </c>
      <c r="BH92">
        <v>58001.373038395017</v>
      </c>
      <c r="BI92">
        <v>69328.507221415231</v>
      </c>
      <c r="BJ92">
        <v>70607.362850264777</v>
      </c>
      <c r="BK92">
        <v>67077.15206978393</v>
      </c>
      <c r="BL92">
        <v>81815.573816678021</v>
      </c>
      <c r="BM92">
        <v>60873.287117804291</v>
      </c>
      <c r="BN92">
        <v>95557.886277026526</v>
      </c>
    </row>
    <row r="93" spans="1:66" x14ac:dyDescent="0.2">
      <c r="A93">
        <v>2004</v>
      </c>
      <c r="B93">
        <v>65516.169651193501</v>
      </c>
      <c r="C93">
        <v>63420.707619814493</v>
      </c>
      <c r="D93">
        <v>77994.8765692819</v>
      </c>
      <c r="E93">
        <v>54089.687147398632</v>
      </c>
      <c r="F93">
        <v>89285.669585627445</v>
      </c>
      <c r="G93">
        <v>104075.70162733097</v>
      </c>
      <c r="H93">
        <v>108636.76640269172</v>
      </c>
      <c r="I93">
        <v>100982.58120520219</v>
      </c>
      <c r="J93">
        <v>129291.42367801045</v>
      </c>
      <c r="K93">
        <v>88859.084691132826</v>
      </c>
      <c r="L93">
        <v>150148.74017170924</v>
      </c>
      <c r="M93">
        <v>235995.71756141249</v>
      </c>
      <c r="N93">
        <v>253178.81738441231</v>
      </c>
      <c r="O93">
        <v>229585.2224270539</v>
      </c>
      <c r="P93">
        <v>310465.09929826215</v>
      </c>
      <c r="Q93">
        <v>194371.19180037768</v>
      </c>
      <c r="R93">
        <v>359704.72417523805</v>
      </c>
      <c r="S93">
        <v>342993.52691648644</v>
      </c>
      <c r="T93">
        <v>368149.97509555193</v>
      </c>
      <c r="U93">
        <v>334939.47050618305</v>
      </c>
      <c r="V93">
        <v>460149.76121907023</v>
      </c>
      <c r="W93">
        <v>272922.36951912695</v>
      </c>
      <c r="X93">
        <v>520024.56081649155</v>
      </c>
      <c r="Y93">
        <v>875190.27433013625</v>
      </c>
      <c r="Z93">
        <v>944423.71337432659</v>
      </c>
      <c r="AA93">
        <v>860222.66637459607</v>
      </c>
      <c r="AB93">
        <v>1206987.6014174854</v>
      </c>
      <c r="AC93">
        <v>655752.12069650926</v>
      </c>
      <c r="AD93">
        <v>1316591.0390044148</v>
      </c>
      <c r="AE93">
        <v>1335927.186269864</v>
      </c>
      <c r="AF93">
        <v>1439067.9404171293</v>
      </c>
      <c r="AG93">
        <v>1311524.4442665193</v>
      </c>
      <c r="AH93">
        <v>1837160.4946168787</v>
      </c>
      <c r="AI93">
        <v>991735.76676548226</v>
      </c>
      <c r="AJ93">
        <v>2003249.3746095723</v>
      </c>
      <c r="AK93">
        <v>3668340.5991847948</v>
      </c>
      <c r="AL93">
        <v>3917173.974029589</v>
      </c>
      <c r="AM93">
        <v>3594851.1738911909</v>
      </c>
      <c r="AN93">
        <v>4965155.2576984838</v>
      </c>
      <c r="AO93">
        <v>2723597.4584448389</v>
      </c>
      <c r="AP93">
        <v>5465482.0867215851</v>
      </c>
      <c r="AQ93">
        <v>16004985.95398524</v>
      </c>
      <c r="AR93">
        <v>16812252.597898141</v>
      </c>
      <c r="AS93">
        <v>15827989.458789123</v>
      </c>
      <c r="AT93">
        <v>20605620.980278533</v>
      </c>
      <c r="AU93">
        <v>12458038.657158131</v>
      </c>
      <c r="AV93">
        <v>23702721.418633487</v>
      </c>
      <c r="AW93">
        <v>26956.637675056034</v>
      </c>
      <c r="AX93">
        <v>22395.572899695278</v>
      </c>
      <c r="AY93">
        <v>25858.834034426796</v>
      </c>
      <c r="AZ93">
        <v>26698.329460553356</v>
      </c>
      <c r="BA93">
        <v>19320.289603664442</v>
      </c>
      <c r="BB93">
        <v>28422.598999545662</v>
      </c>
      <c r="BC93">
        <v>46573.997661169175</v>
      </c>
      <c r="BD93">
        <v>44664.764347502525</v>
      </c>
      <c r="BE93">
        <v>44957.983752343447</v>
      </c>
      <c r="BF93">
        <v>52164.851821617412</v>
      </c>
      <c r="BG93">
        <v>38502.853297067624</v>
      </c>
      <c r="BH93">
        <v>59239.107964559589</v>
      </c>
      <c r="BI93">
        <v>71095.697643810592</v>
      </c>
      <c r="BJ93">
        <v>72501.253657261579</v>
      </c>
      <c r="BK93">
        <v>68831.920899739271</v>
      </c>
      <c r="BL93">
        <v>83998.004772947505</v>
      </c>
      <c r="BM93">
        <v>62481.057913821598</v>
      </c>
      <c r="BN93">
        <v>97759.74417082702</v>
      </c>
    </row>
    <row r="94" spans="1:66" x14ac:dyDescent="0.2">
      <c r="A94">
        <v>2005</v>
      </c>
      <c r="B94">
        <v>67150.272248400681</v>
      </c>
      <c r="C94">
        <v>64585.308438746288</v>
      </c>
      <c r="D94">
        <v>79864.307386642104</v>
      </c>
      <c r="E94">
        <v>55457.352970884232</v>
      </c>
      <c r="F94">
        <v>91105.033967886906</v>
      </c>
      <c r="G94">
        <v>106938.55171049542</v>
      </c>
      <c r="H94">
        <v>111473.99649475179</v>
      </c>
      <c r="I94">
        <v>103109.20788161957</v>
      </c>
      <c r="J94">
        <v>132801.87025062615</v>
      </c>
      <c r="K94">
        <v>91050.01026641285</v>
      </c>
      <c r="L94">
        <v>153515.56100972093</v>
      </c>
      <c r="M94">
        <v>245005.96304758603</v>
      </c>
      <c r="N94">
        <v>262507.81557355204</v>
      </c>
      <c r="O94">
        <v>237188.73390289451</v>
      </c>
      <c r="P94">
        <v>321121.2628686594</v>
      </c>
      <c r="Q94">
        <v>201446.31546701712</v>
      </c>
      <c r="R94">
        <v>372022.1576436758</v>
      </c>
      <c r="S94">
        <v>357433.05126681837</v>
      </c>
      <c r="T94">
        <v>383253.61352923379</v>
      </c>
      <c r="U94">
        <v>347778.41948059876</v>
      </c>
      <c r="V94">
        <v>476828.2852695859</v>
      </c>
      <c r="W94">
        <v>285675.10625070246</v>
      </c>
      <c r="X94">
        <v>539492.87851891259</v>
      </c>
      <c r="Y94">
        <v>922105.61688206217</v>
      </c>
      <c r="Z94">
        <v>989848.49055842473</v>
      </c>
      <c r="AA94">
        <v>906198.03065516043</v>
      </c>
      <c r="AB94">
        <v>1262584.5571933156</v>
      </c>
      <c r="AC94">
        <v>696627.79127695644</v>
      </c>
      <c r="AD94">
        <v>1379506.8329311938</v>
      </c>
      <c r="AE94">
        <v>1414882.0877351186</v>
      </c>
      <c r="AF94">
        <v>1516258.1013037334</v>
      </c>
      <c r="AG94">
        <v>1391907.693193974</v>
      </c>
      <c r="AH94">
        <v>1936644.295363168</v>
      </c>
      <c r="AI94">
        <v>1052904.9637681164</v>
      </c>
      <c r="AJ94">
        <v>2109438.9825752466</v>
      </c>
      <c r="AK94">
        <v>3944834.5841860673</v>
      </c>
      <c r="AL94">
        <v>4191787.8680499922</v>
      </c>
      <c r="AM94">
        <v>3905827.0354043338</v>
      </c>
      <c r="AN94">
        <v>5340634.8459578408</v>
      </c>
      <c r="AO94">
        <v>2898613.4371086555</v>
      </c>
      <c r="AP94">
        <v>5848023.3331226846</v>
      </c>
      <c r="AQ94">
        <v>17005706.577322841</v>
      </c>
      <c r="AR94">
        <v>17892262.022173841</v>
      </c>
      <c r="AS94">
        <v>17148205.741751824</v>
      </c>
      <c r="AT94">
        <v>22041301.984751433</v>
      </c>
      <c r="AU94">
        <v>13049690.975566706</v>
      </c>
      <c r="AV94">
        <v>25169186.087104782</v>
      </c>
      <c r="AW94">
        <v>27361.992786305938</v>
      </c>
      <c r="AX94">
        <v>22826.548002049589</v>
      </c>
      <c r="AY94">
        <v>26061.408995873022</v>
      </c>
      <c r="AZ94">
        <v>26926.744522658064</v>
      </c>
      <c r="BA94">
        <v>19864.695675355619</v>
      </c>
      <c r="BB94">
        <v>28694.50692605288</v>
      </c>
      <c r="BC94">
        <v>47388.528826268979</v>
      </c>
      <c r="BD94">
        <v>45443.87854560608</v>
      </c>
      <c r="BE94">
        <v>45407.150053840924</v>
      </c>
      <c r="BF94">
        <v>53057.978999751285</v>
      </c>
      <c r="BG94">
        <v>39236.357137980573</v>
      </c>
      <c r="BH94">
        <v>59892.020226132583</v>
      </c>
      <c r="BI94">
        <v>72421.698876222756</v>
      </c>
      <c r="BJ94">
        <v>73715.541725051677</v>
      </c>
      <c r="BK94">
        <v>69589.326376300814</v>
      </c>
      <c r="BL94">
        <v>85722.022096117798</v>
      </c>
      <c r="BM94">
        <v>63450.933966261757</v>
      </c>
      <c r="BN94">
        <v>98888.911851232202</v>
      </c>
    </row>
    <row r="95" spans="1:66" x14ac:dyDescent="0.2">
      <c r="A95">
        <v>2006</v>
      </c>
      <c r="B95">
        <v>68765.730046800236</v>
      </c>
      <c r="C95">
        <v>65711.176027998663</v>
      </c>
      <c r="D95">
        <v>81371.653059920834</v>
      </c>
      <c r="E95">
        <v>57220.926693054156</v>
      </c>
      <c r="F95">
        <v>93293.285933222753</v>
      </c>
      <c r="G95">
        <v>109901.69876116124</v>
      </c>
      <c r="H95">
        <v>114466.73025964848</v>
      </c>
      <c r="I95">
        <v>105516.29042520812</v>
      </c>
      <c r="J95">
        <v>135722.72626964227</v>
      </c>
      <c r="K95">
        <v>94267.079193029916</v>
      </c>
      <c r="L95">
        <v>157566.04394973992</v>
      </c>
      <c r="M95">
        <v>254160.10427910922</v>
      </c>
      <c r="N95">
        <v>271577.32091407251</v>
      </c>
      <c r="O95">
        <v>246478.63715996058</v>
      </c>
      <c r="P95">
        <v>332671.88842101186</v>
      </c>
      <c r="Q95">
        <v>209303.21491720338</v>
      </c>
      <c r="R95">
        <v>384671.50857165304</v>
      </c>
      <c r="S95">
        <v>371662.65262337337</v>
      </c>
      <c r="T95">
        <v>397734.3944783624</v>
      </c>
      <c r="U95">
        <v>362165.08656135533</v>
      </c>
      <c r="V95">
        <v>496306.51720116747</v>
      </c>
      <c r="W95">
        <v>296513.06685760448</v>
      </c>
      <c r="X95">
        <v>560768.61803225556</v>
      </c>
      <c r="Y95">
        <v>965635.67054557963</v>
      </c>
      <c r="Z95">
        <v>1036460.755422784</v>
      </c>
      <c r="AA95">
        <v>950100.40168146149</v>
      </c>
      <c r="AB95">
        <v>1320136.220438977</v>
      </c>
      <c r="AC95">
        <v>726025.37090874522</v>
      </c>
      <c r="AD95">
        <v>1444492.6968807334</v>
      </c>
      <c r="AE95">
        <v>1487027.2657599363</v>
      </c>
      <c r="AF95">
        <v>1592386.0171248533</v>
      </c>
      <c r="AG95">
        <v>1463385.8326272543</v>
      </c>
      <c r="AH95">
        <v>2022197.652397766</v>
      </c>
      <c r="AI95">
        <v>1110431.3371795148</v>
      </c>
      <c r="AJ95">
        <v>2216879.9264478493</v>
      </c>
      <c r="AK95">
        <v>4160924.0391081986</v>
      </c>
      <c r="AL95">
        <v>4419301.2211646289</v>
      </c>
      <c r="AM95">
        <v>4113781.1697313529</v>
      </c>
      <c r="AN95">
        <v>5530379.6071469923</v>
      </c>
      <c r="AO95">
        <v>3141380.3731777114</v>
      </c>
      <c r="AP95">
        <v>6148000.2432341529</v>
      </c>
      <c r="AQ95">
        <v>17755501.132400744</v>
      </c>
      <c r="AR95">
        <v>18591551.47786624</v>
      </c>
      <c r="AS95">
        <v>17822286.904167145</v>
      </c>
      <c r="AT95">
        <v>22521062.312136356</v>
      </c>
      <c r="AU95">
        <v>14387752.1520871</v>
      </c>
      <c r="AV95">
        <v>26024657.205276906</v>
      </c>
      <c r="AW95">
        <v>27629.761332439237</v>
      </c>
      <c r="AX95">
        <v>23064.729833951988</v>
      </c>
      <c r="AY95">
        <v>25906.061630789205</v>
      </c>
      <c r="AZ95">
        <v>27020.579850199425</v>
      </c>
      <c r="BA95">
        <v>20174.774193078407</v>
      </c>
      <c r="BB95">
        <v>29020.527916705585</v>
      </c>
      <c r="BC95">
        <v>48166.355132099248</v>
      </c>
      <c r="BD95">
        <v>46231.108839325541</v>
      </c>
      <c r="BE95">
        <v>45625.902568891783</v>
      </c>
      <c r="BF95">
        <v>53449.404686466281</v>
      </c>
      <c r="BG95">
        <v>40322.894668148685</v>
      </c>
      <c r="BH95">
        <v>60917.927862286073</v>
      </c>
      <c r="BI95">
        <v>73837.097381674263</v>
      </c>
      <c r="BJ95">
        <v>75189.082596042485</v>
      </c>
      <c r="BK95">
        <v>70275.703741520018</v>
      </c>
      <c r="BL95">
        <v>86485.435731799866</v>
      </c>
      <c r="BM95">
        <v>65508.045261986525</v>
      </c>
      <c r="BN95">
        <v>100789.67779426166</v>
      </c>
    </row>
    <row r="96" spans="1:66" x14ac:dyDescent="0.2">
      <c r="A96">
        <v>2007</v>
      </c>
      <c r="B96">
        <v>67997.047021625287</v>
      </c>
      <c r="C96">
        <v>64817.939320586658</v>
      </c>
      <c r="D96">
        <v>80572.260503625163</v>
      </c>
      <c r="E96">
        <v>56508.362105435903</v>
      </c>
      <c r="F96">
        <v>92056.786394267343</v>
      </c>
      <c r="G96">
        <v>108292.16922248478</v>
      </c>
      <c r="H96">
        <v>112760.13009493463</v>
      </c>
      <c r="I96">
        <v>103768.72702137596</v>
      </c>
      <c r="J96">
        <v>133653.48711394396</v>
      </c>
      <c r="K96">
        <v>92903.286888101386</v>
      </c>
      <c r="L96">
        <v>154895.95789619084</v>
      </c>
      <c r="M96">
        <v>248925.18119330204</v>
      </c>
      <c r="N96">
        <v>265961.91643040895</v>
      </c>
      <c r="O96">
        <v>242224.28692527735</v>
      </c>
      <c r="P96">
        <v>325650.35126994288</v>
      </c>
      <c r="Q96">
        <v>205058.58375258642</v>
      </c>
      <c r="R96">
        <v>377157.15343878657</v>
      </c>
      <c r="S96">
        <v>363436.03133753466</v>
      </c>
      <c r="T96">
        <v>388326.39126640349</v>
      </c>
      <c r="U96">
        <v>356794.80745165754</v>
      </c>
      <c r="V96">
        <v>484657.25438182917</v>
      </c>
      <c r="W96">
        <v>289623.43607780256</v>
      </c>
      <c r="X96">
        <v>548556.40297137434</v>
      </c>
      <c r="Y96">
        <v>943977.30926507921</v>
      </c>
      <c r="Z96">
        <v>1012437.1371686528</v>
      </c>
      <c r="AA96">
        <v>944236.22320057743</v>
      </c>
      <c r="AB96">
        <v>1296658.8151323579</v>
      </c>
      <c r="AC96">
        <v>707701.79065800225</v>
      </c>
      <c r="AD96">
        <v>1410656.4771998422</v>
      </c>
      <c r="AE96">
        <v>1457120.4268784353</v>
      </c>
      <c r="AF96">
        <v>1560645.2769864884</v>
      </c>
      <c r="AG96">
        <v>1464064.1302099596</v>
      </c>
      <c r="AH96">
        <v>2002184.0901360782</v>
      </c>
      <c r="AI96">
        <v>1079293.8838369336</v>
      </c>
      <c r="AJ96">
        <v>2168865.5201021838</v>
      </c>
      <c r="AK96">
        <v>4099986.359086771</v>
      </c>
      <c r="AL96">
        <v>4369730.27632281</v>
      </c>
      <c r="AM96">
        <v>4179907.8727691169</v>
      </c>
      <c r="AN96">
        <v>5577338.4581594281</v>
      </c>
      <c r="AO96">
        <v>3021222.3892153692</v>
      </c>
      <c r="AP96">
        <v>6058463.7811351605</v>
      </c>
      <c r="AQ96">
        <v>18156866.483590282</v>
      </c>
      <c r="AR96">
        <v>19108305.508397575</v>
      </c>
      <c r="AS96">
        <v>19221094.794015169</v>
      </c>
      <c r="AT96">
        <v>23435739.424466845</v>
      </c>
      <c r="AU96">
        <v>14048585.222754009</v>
      </c>
      <c r="AV96">
        <v>26658685.77879395</v>
      </c>
      <c r="AW96">
        <v>27701.924820765813</v>
      </c>
      <c r="AX96">
        <v>23233.963948315955</v>
      </c>
      <c r="AY96">
        <v>25867.15161979734</v>
      </c>
      <c r="AZ96">
        <v>27491.033893306354</v>
      </c>
      <c r="BA96">
        <v>20113.43732277042</v>
      </c>
      <c r="BB96">
        <v>29217.614892343852</v>
      </c>
      <c r="BC96">
        <v>47893.921002550094</v>
      </c>
      <c r="BD96">
        <v>46000.950420649337</v>
      </c>
      <c r="BE96">
        <v>45106.122920065478</v>
      </c>
      <c r="BF96">
        <v>53341.361529589863</v>
      </c>
      <c r="BG96">
        <v>40002.781922419177</v>
      </c>
      <c r="BH96">
        <v>60378.967833765193</v>
      </c>
      <c r="BI96">
        <v>73133.916229780443</v>
      </c>
      <c r="BJ96">
        <v>74459.683511066061</v>
      </c>
      <c r="BK96">
        <v>69154.837045400651</v>
      </c>
      <c r="BL96">
        <v>85654.271074944263</v>
      </c>
      <c r="BM96">
        <v>64864.462671980131</v>
      </c>
      <c r="BN96">
        <v>99330.659010541873</v>
      </c>
    </row>
    <row r="97" spans="1:66" x14ac:dyDescent="0.2">
      <c r="A97">
        <v>2008</v>
      </c>
      <c r="B97">
        <v>66120.807481578973</v>
      </c>
      <c r="C97">
        <v>62738.408086918251</v>
      </c>
      <c r="D97">
        <v>77154.549135279041</v>
      </c>
      <c r="E97">
        <v>55947.135798768009</v>
      </c>
      <c r="F97">
        <v>89225.18100096636</v>
      </c>
      <c r="G97">
        <v>104813.71557749111</v>
      </c>
      <c r="H97">
        <v>109195.80119123701</v>
      </c>
      <c r="I97">
        <v>99939.602531506302</v>
      </c>
      <c r="J97">
        <v>127842.35205400015</v>
      </c>
      <c r="K97">
        <v>91463.268915560082</v>
      </c>
      <c r="L97">
        <v>149569.11127801667</v>
      </c>
      <c r="M97">
        <v>238747.78387031108</v>
      </c>
      <c r="N97">
        <v>254767.53747180311</v>
      </c>
      <c r="O97">
        <v>230233.97984029484</v>
      </c>
      <c r="P97">
        <v>308705.0489017801</v>
      </c>
      <c r="Q97">
        <v>199605.90267602704</v>
      </c>
      <c r="R97">
        <v>361313.64135942387</v>
      </c>
      <c r="S97">
        <v>348485.39272077702</v>
      </c>
      <c r="T97">
        <v>371937.97605338006</v>
      </c>
      <c r="U97">
        <v>338148.149516334</v>
      </c>
      <c r="V97">
        <v>458876.71703642496</v>
      </c>
      <c r="W97">
        <v>282502.45383305528</v>
      </c>
      <c r="X97">
        <v>524278.16927718488</v>
      </c>
      <c r="Y97">
        <v>906671.32807698625</v>
      </c>
      <c r="Z97">
        <v>968828.30389200512</v>
      </c>
      <c r="AA97">
        <v>889980.46487461706</v>
      </c>
      <c r="AB97">
        <v>1220415.0100440721</v>
      </c>
      <c r="AC97">
        <v>695368.14245451835</v>
      </c>
      <c r="AD97">
        <v>1347624.9826390385</v>
      </c>
      <c r="AE97">
        <v>1402938.0152070262</v>
      </c>
      <c r="AF97">
        <v>1496077.1188574824</v>
      </c>
      <c r="AG97">
        <v>1379760.5181398247</v>
      </c>
      <c r="AH97">
        <v>1883448.6952130808</v>
      </c>
      <c r="AI97">
        <v>1068584.4560146213</v>
      </c>
      <c r="AJ97">
        <v>2077386.7044947906</v>
      </c>
      <c r="AK97">
        <v>4021232.6619466906</v>
      </c>
      <c r="AL97">
        <v>4250387.6035868898</v>
      </c>
      <c r="AM97">
        <v>3966970.1379618873</v>
      </c>
      <c r="AN97">
        <v>5280614.6757364757</v>
      </c>
      <c r="AO97">
        <v>3081930.2815660164</v>
      </c>
      <c r="AP97">
        <v>5896559.3948538648</v>
      </c>
      <c r="AQ97">
        <v>18625542.277466916</v>
      </c>
      <c r="AR97">
        <v>19335666.991114955</v>
      </c>
      <c r="AS97">
        <v>18563920.668554984</v>
      </c>
      <c r="AT97">
        <v>22739432.044736069</v>
      </c>
      <c r="AU97">
        <v>15357194.348621061</v>
      </c>
      <c r="AV97">
        <v>27082047.541639324</v>
      </c>
      <c r="AW97">
        <v>27427.899385666846</v>
      </c>
      <c r="AX97">
        <v>23045.81377192093</v>
      </c>
      <c r="AY97">
        <v>25537.213642330204</v>
      </c>
      <c r="AZ97">
        <v>26466.746216557938</v>
      </c>
      <c r="BA97">
        <v>20431.00268197593</v>
      </c>
      <c r="BB97">
        <v>28881.250723916051</v>
      </c>
      <c r="BC97">
        <v>46940.032327275403</v>
      </c>
      <c r="BD97">
        <v>45160.059704887397</v>
      </c>
      <c r="BE97">
        <v>44127.789003209735</v>
      </c>
      <c r="BF97">
        <v>51426.715827890039</v>
      </c>
      <c r="BG97">
        <v>39985.050590183673</v>
      </c>
      <c r="BH97">
        <v>58993.129850026635</v>
      </c>
      <c r="BI97">
        <v>71330.198504286091</v>
      </c>
      <c r="BJ97">
        <v>72802.867121095478</v>
      </c>
      <c r="BK97">
        <v>67366.008204309153</v>
      </c>
      <c r="BL97">
        <v>82626.677842055171</v>
      </c>
      <c r="BM97">
        <v>64427.610475443347</v>
      </c>
      <c r="BN97">
        <v>96632.978757664852</v>
      </c>
    </row>
    <row r="98" spans="1:66" x14ac:dyDescent="0.2">
      <c r="A98">
        <v>2009</v>
      </c>
      <c r="B98">
        <v>63105.295882081278</v>
      </c>
      <c r="C98">
        <v>59888.695777927947</v>
      </c>
      <c r="D98">
        <v>72745.498131736895</v>
      </c>
      <c r="E98">
        <v>54238.725407711798</v>
      </c>
      <c r="F98">
        <v>85255.996663856815</v>
      </c>
      <c r="G98">
        <v>100190.36808644087</v>
      </c>
      <c r="H98">
        <v>104042.75443181759</v>
      </c>
      <c r="I98">
        <v>95493.357459188861</v>
      </c>
      <c r="J98">
        <v>120466.75435083067</v>
      </c>
      <c r="K98">
        <v>88482.476202254838</v>
      </c>
      <c r="L98">
        <v>143270.59102760514</v>
      </c>
      <c r="M98">
        <v>224428.40404677039</v>
      </c>
      <c r="N98">
        <v>239097.15913815473</v>
      </c>
      <c r="O98">
        <v>215841.79931435414</v>
      </c>
      <c r="P98">
        <v>285985.85424010153</v>
      </c>
      <c r="Q98">
        <v>191677.37206549032</v>
      </c>
      <c r="R98">
        <v>341378.2083870573</v>
      </c>
      <c r="S98">
        <v>323615.4157365103</v>
      </c>
      <c r="T98">
        <v>344875.19847203372</v>
      </c>
      <c r="U98">
        <v>313059.24506202893</v>
      </c>
      <c r="V98">
        <v>420586.49056759954</v>
      </c>
      <c r="W98">
        <v>267857.52122040774</v>
      </c>
      <c r="X98">
        <v>489202.18445033644</v>
      </c>
      <c r="Y98">
        <v>819878.71002869878</v>
      </c>
      <c r="Z98">
        <v>872205.64955730434</v>
      </c>
      <c r="AA98">
        <v>805388.80027007777</v>
      </c>
      <c r="AB98">
        <v>1087854.983884539</v>
      </c>
      <c r="AC98">
        <v>640171.53576359025</v>
      </c>
      <c r="AD98">
        <v>1223560.5047180322</v>
      </c>
      <c r="AE98">
        <v>1256473.944993115</v>
      </c>
      <c r="AF98">
        <v>1333164.8684615463</v>
      </c>
      <c r="AG98">
        <v>1239305.9432718053</v>
      </c>
      <c r="AH98">
        <v>1661630.2605893742</v>
      </c>
      <c r="AI98">
        <v>969860.75541902368</v>
      </c>
      <c r="AJ98">
        <v>1865878.826119703</v>
      </c>
      <c r="AK98">
        <v>3497821.1557622245</v>
      </c>
      <c r="AL98">
        <v>3676027.2841390213</v>
      </c>
      <c r="AM98">
        <v>3488794.8917223928</v>
      </c>
      <c r="AN98">
        <v>4532196.3172573652</v>
      </c>
      <c r="AO98">
        <v>2716252.6096545151</v>
      </c>
      <c r="AP98">
        <v>5145196.6134095332</v>
      </c>
      <c r="AQ98">
        <v>15396442.418399889</v>
      </c>
      <c r="AR98">
        <v>15854693.498825202</v>
      </c>
      <c r="AS98">
        <v>15856694.131825428</v>
      </c>
      <c r="AT98">
        <v>18573025.405862968</v>
      </c>
      <c r="AU98">
        <v>12725054.996102378</v>
      </c>
      <c r="AV98">
        <v>22571648.354473431</v>
      </c>
      <c r="AW98">
        <v>26020.223677721697</v>
      </c>
      <c r="AX98">
        <v>22167.837332344974</v>
      </c>
      <c r="AY98">
        <v>24284.034096667041</v>
      </c>
      <c r="AZ98">
        <v>25024.241912643134</v>
      </c>
      <c r="BA98">
        <v>19994.974613168746</v>
      </c>
      <c r="BB98">
        <v>27241.402300108501</v>
      </c>
      <c r="BC98">
        <v>45180.506086004716</v>
      </c>
      <c r="BD98">
        <v>43550.644409184235</v>
      </c>
      <c r="BE98">
        <v>42560.573162769484</v>
      </c>
      <c r="BF98">
        <v>49052.125230807491</v>
      </c>
      <c r="BG98">
        <v>38967.764667958625</v>
      </c>
      <c r="BH98">
        <v>56797.973139056769</v>
      </c>
      <c r="BI98">
        <v>69130.859096358472</v>
      </c>
      <c r="BJ98">
        <v>70279.153255233294</v>
      </c>
      <c r="BK98">
        <v>65406.246995397531</v>
      </c>
      <c r="BL98">
        <v>79086.979378512944</v>
      </c>
      <c r="BM98">
        <v>62683.75223644598</v>
      </c>
      <c r="BN98">
        <v>93743.686687742113</v>
      </c>
    </row>
    <row r="99" spans="1:66" x14ac:dyDescent="0.2">
      <c r="A99">
        <v>2010</v>
      </c>
      <c r="B99">
        <v>65154.609583073383</v>
      </c>
      <c r="C99">
        <v>61071.414905231395</v>
      </c>
      <c r="D99">
        <v>74503.942247492669</v>
      </c>
      <c r="E99">
        <v>56418.202054467831</v>
      </c>
      <c r="F99">
        <v>87575.229251979559</v>
      </c>
      <c r="G99">
        <v>103848.43868203403</v>
      </c>
      <c r="H99">
        <v>107662.86826788371</v>
      </c>
      <c r="I99">
        <v>97770.01040825386</v>
      </c>
      <c r="J99">
        <v>123895.57872663773</v>
      </c>
      <c r="K99">
        <v>92154.928442461402</v>
      </c>
      <c r="L99">
        <v>147622.5415750398</v>
      </c>
      <c r="M99">
        <v>239437.36960197595</v>
      </c>
      <c r="N99">
        <v>253391.99311292139</v>
      </c>
      <c r="O99">
        <v>227908.91004905064</v>
      </c>
      <c r="P99">
        <v>301342.14044781122</v>
      </c>
      <c r="Q99">
        <v>204409.97731623918</v>
      </c>
      <c r="R99">
        <v>360657.73293078825</v>
      </c>
      <c r="S99">
        <v>350454.82016514981</v>
      </c>
      <c r="T99">
        <v>370690.74174157297</v>
      </c>
      <c r="U99">
        <v>336454.863275118</v>
      </c>
      <c r="V99">
        <v>448125.34020154394</v>
      </c>
      <c r="W99">
        <v>291121.80809954082</v>
      </c>
      <c r="X99">
        <v>524789.61868263653</v>
      </c>
      <c r="Y99">
        <v>913617.75024253642</v>
      </c>
      <c r="Z99">
        <v>967901.84715992224</v>
      </c>
      <c r="AA99">
        <v>891235.76786434033</v>
      </c>
      <c r="AB99">
        <v>1196898.6157591939</v>
      </c>
      <c r="AC99">
        <v>721814.05167886836</v>
      </c>
      <c r="AD99">
        <v>1355745.9599021657</v>
      </c>
      <c r="AE99">
        <v>1410244.6686603555</v>
      </c>
      <c r="AF99">
        <v>1491038.6259542457</v>
      </c>
      <c r="AG99">
        <v>1381683.4773478161</v>
      </c>
      <c r="AH99">
        <v>1840003.307300492</v>
      </c>
      <c r="AI99">
        <v>1105348.4718548558</v>
      </c>
      <c r="AJ99">
        <v>2089044.5194298546</v>
      </c>
      <c r="AK99">
        <v>3969454.7444513328</v>
      </c>
      <c r="AL99">
        <v>4158461.6508295187</v>
      </c>
      <c r="AM99">
        <v>3932961.4975940348</v>
      </c>
      <c r="AN99">
        <v>5072595.9060024377</v>
      </c>
      <c r="AO99">
        <v>3131932.4128615335</v>
      </c>
      <c r="AP99">
        <v>5830394.4607621832</v>
      </c>
      <c r="AQ99">
        <v>17207117.843643032</v>
      </c>
      <c r="AR99">
        <v>17694323.300402302</v>
      </c>
      <c r="AS99">
        <v>17610716.304878678</v>
      </c>
      <c r="AT99">
        <v>20872693.523908522</v>
      </c>
      <c r="AU99">
        <v>14190011.749175902</v>
      </c>
      <c r="AV99">
        <v>25474967.299331371</v>
      </c>
      <c r="AW99">
        <v>26460.780484112729</v>
      </c>
      <c r="AX99">
        <v>22646.350898263052</v>
      </c>
      <c r="AY99">
        <v>24372.819402208923</v>
      </c>
      <c r="AZ99">
        <v>25112.305768347604</v>
      </c>
      <c r="BA99">
        <v>20681.47566647426</v>
      </c>
      <c r="BB99">
        <v>27527.91692891932</v>
      </c>
      <c r="BC99">
        <v>45789.858469861982</v>
      </c>
      <c r="BD99">
        <v>44239.344746423601</v>
      </c>
      <c r="BE99">
        <v>42533.915444807019</v>
      </c>
      <c r="BF99">
        <v>49299.698003012825</v>
      </c>
      <c r="BG99">
        <v>39974.671469826571</v>
      </c>
      <c r="BH99">
        <v>57232.728843223063</v>
      </c>
      <c r="BI99">
        <v>69951.205952048535</v>
      </c>
      <c r="BJ99">
        <v>71230.587056624281</v>
      </c>
      <c r="BK99">
        <v>65235.28549805464</v>
      </c>
      <c r="BL99">
        <v>79533.93829634435</v>
      </c>
      <c r="BM99">
        <v>64091.166224016946</v>
      </c>
      <c r="BN99">
        <v>94363.743736102711</v>
      </c>
    </row>
    <row r="100" spans="1:66" x14ac:dyDescent="0.2">
      <c r="A100">
        <v>2011</v>
      </c>
      <c r="B100">
        <v>66268.990402857351</v>
      </c>
      <c r="C100">
        <v>62367.250111802365</v>
      </c>
      <c r="D100">
        <v>77051.049349138906</v>
      </c>
      <c r="E100">
        <v>56293.200033859779</v>
      </c>
      <c r="F100">
        <v>88751.09079594475</v>
      </c>
      <c r="G100">
        <v>106093.50625987633</v>
      </c>
      <c r="H100">
        <v>110095.04000394326</v>
      </c>
      <c r="I100">
        <v>100401.83143258961</v>
      </c>
      <c r="J100">
        <v>128753.35086923467</v>
      </c>
      <c r="K100">
        <v>92346.837684387065</v>
      </c>
      <c r="L100">
        <v>150281.32352732704</v>
      </c>
      <c r="M100">
        <v>247673.95351846243</v>
      </c>
      <c r="N100">
        <v>263069.6924734877</v>
      </c>
      <c r="O100">
        <v>237486.50153547816</v>
      </c>
      <c r="P100">
        <v>317291.83304515813</v>
      </c>
      <c r="Q100">
        <v>207356.55549886834</v>
      </c>
      <c r="R100">
        <v>371723.07704292797</v>
      </c>
      <c r="S100">
        <v>364672.76516121335</v>
      </c>
      <c r="T100">
        <v>387007.22482091543</v>
      </c>
      <c r="U100">
        <v>352709.07956036547</v>
      </c>
      <c r="V100">
        <v>473292.27394433314</v>
      </c>
      <c r="W100">
        <v>297415.28877433023</v>
      </c>
      <c r="X100">
        <v>544876.86031343311</v>
      </c>
      <c r="Y100">
        <v>965439.01132667717</v>
      </c>
      <c r="Z100">
        <v>1022270.3477663625</v>
      </c>
      <c r="AA100">
        <v>950901.98560090037</v>
      </c>
      <c r="AB100">
        <v>1267452.7766635839</v>
      </c>
      <c r="AC100">
        <v>755071.18349252152</v>
      </c>
      <c r="AD100">
        <v>1429994.7148187908</v>
      </c>
      <c r="AE100">
        <v>1499803.6320663609</v>
      </c>
      <c r="AF100">
        <v>1583557.7570417528</v>
      </c>
      <c r="AG100">
        <v>1485761.647454883</v>
      </c>
      <c r="AH100">
        <v>1954796.282374097</v>
      </c>
      <c r="AI100">
        <v>1171339.8954552631</v>
      </c>
      <c r="AJ100">
        <v>2213861.4262986202</v>
      </c>
      <c r="AK100">
        <v>4277290.3858941998</v>
      </c>
      <c r="AL100">
        <v>4477706.8666544389</v>
      </c>
      <c r="AM100">
        <v>4308401.3597694933</v>
      </c>
      <c r="AN100">
        <v>5432060.0430478798</v>
      </c>
      <c r="AO100">
        <v>3406181.9073884422</v>
      </c>
      <c r="AP100">
        <v>6242603.6154763894</v>
      </c>
      <c r="AQ100">
        <v>19619218.078948606</v>
      </c>
      <c r="AR100">
        <v>20150344.242932022</v>
      </c>
      <c r="AS100">
        <v>20706816.561014652</v>
      </c>
      <c r="AT100">
        <v>23506820.557704184</v>
      </c>
      <c r="AU100">
        <v>16419132.137727186</v>
      </c>
      <c r="AV100">
        <v>28469830.948462356</v>
      </c>
      <c r="AW100">
        <v>26444.474545838359</v>
      </c>
      <c r="AX100">
        <v>22442.940801771434</v>
      </c>
      <c r="AY100">
        <v>24332.668791015123</v>
      </c>
      <c r="AZ100">
        <v>25348.747829043139</v>
      </c>
      <c r="BA100">
        <v>20239.56238333249</v>
      </c>
      <c r="BB100">
        <v>27220.858064562461</v>
      </c>
      <c r="BC100">
        <v>46112.883390012328</v>
      </c>
      <c r="BD100">
        <v>44402.245728342852</v>
      </c>
      <c r="BE100">
        <v>42909.555509171718</v>
      </c>
      <c r="BF100">
        <v>50357.628938470101</v>
      </c>
      <c r="BG100">
        <v>39508.382759969943</v>
      </c>
      <c r="BH100">
        <v>57309.758990724404</v>
      </c>
      <c r="BI100">
        <v>70698.394445229787</v>
      </c>
      <c r="BJ100">
        <v>71851.376886557118</v>
      </c>
      <c r="BK100">
        <v>66130.66390686747</v>
      </c>
      <c r="BL100">
        <v>81618.730325253797</v>
      </c>
      <c r="BM100">
        <v>63594.408230766756</v>
      </c>
      <c r="BN100">
        <v>94920.885148426853</v>
      </c>
    </row>
    <row r="101" spans="1:66" x14ac:dyDescent="0.2">
      <c r="A101">
        <v>2012</v>
      </c>
      <c r="B101">
        <v>67907.741131329181</v>
      </c>
      <c r="C101">
        <v>63345.257176850406</v>
      </c>
      <c r="D101">
        <v>78711.299736284447</v>
      </c>
      <c r="E101">
        <v>57891.653621649828</v>
      </c>
      <c r="F101">
        <v>90779.10410563233</v>
      </c>
      <c r="G101">
        <v>109550.10835650231</v>
      </c>
      <c r="H101">
        <v>113371.51193710721</v>
      </c>
      <c r="I101">
        <v>103078.54430810625</v>
      </c>
      <c r="J101">
        <v>132240.3371888331</v>
      </c>
      <c r="K101">
        <v>95406.225117086084</v>
      </c>
      <c r="L101">
        <v>154938.24555477797</v>
      </c>
      <c r="M101">
        <v>260731.62703953363</v>
      </c>
      <c r="N101">
        <v>275463.75809956202</v>
      </c>
      <c r="O101">
        <v>249977.2645787361</v>
      </c>
      <c r="P101">
        <v>331395.85111269506</v>
      </c>
      <c r="Q101">
        <v>218377.96690354816</v>
      </c>
      <c r="R101">
        <v>389400.25127770816</v>
      </c>
      <c r="S101">
        <v>386682.26981022552</v>
      </c>
      <c r="T101">
        <v>408432.58385641302</v>
      </c>
      <c r="U101">
        <v>374737.6669619506</v>
      </c>
      <c r="V101">
        <v>499219.60418167972</v>
      </c>
      <c r="W101">
        <v>315703.86033654382</v>
      </c>
      <c r="X101">
        <v>575391.86079263745</v>
      </c>
      <c r="Y101">
        <v>1039429.6101106277</v>
      </c>
      <c r="Z101">
        <v>1099384.6302061686</v>
      </c>
      <c r="AA101">
        <v>1027357.680784011</v>
      </c>
      <c r="AB101">
        <v>1363999.1333020467</v>
      </c>
      <c r="AC101">
        <v>814172.80671145709</v>
      </c>
      <c r="AD101">
        <v>1533008.7987112433</v>
      </c>
      <c r="AE101">
        <v>1622452.8857700357</v>
      </c>
      <c r="AF101">
        <v>1711439.4372748674</v>
      </c>
      <c r="AG101">
        <v>1609112.4928093853</v>
      </c>
      <c r="AH101">
        <v>2118115.5278533315</v>
      </c>
      <c r="AI101">
        <v>1266216.9678478837</v>
      </c>
      <c r="AJ101">
        <v>2386277.6984374058</v>
      </c>
      <c r="AK101">
        <v>4659932.6659835605</v>
      </c>
      <c r="AL101">
        <v>4876982.0686035408</v>
      </c>
      <c r="AM101">
        <v>4680912.8767856825</v>
      </c>
      <c r="AN101">
        <v>5947294.1349647194</v>
      </c>
      <c r="AO101">
        <v>3684512.4406673587</v>
      </c>
      <c r="AP101">
        <v>6804954.574251432</v>
      </c>
      <c r="AQ101">
        <v>21157789.749047279</v>
      </c>
      <c r="AR101">
        <v>21726235.785822082</v>
      </c>
      <c r="AS101">
        <v>22120569.399366181</v>
      </c>
      <c r="AT101">
        <v>25441934.799735542</v>
      </c>
      <c r="AU101">
        <v>17725103.050826449</v>
      </c>
      <c r="AV101">
        <v>30868454.711266935</v>
      </c>
      <c r="AW101">
        <v>26265.373906156045</v>
      </c>
      <c r="AX101">
        <v>22443.970325551167</v>
      </c>
      <c r="AY101">
        <v>23611.970045594568</v>
      </c>
      <c r="AZ101">
        <v>25182.262283735803</v>
      </c>
      <c r="BA101">
        <v>20377.082126213569</v>
      </c>
      <c r="BB101">
        <v>26619.962656486678</v>
      </c>
      <c r="BC101">
        <v>46482.864919306456</v>
      </c>
      <c r="BD101">
        <v>44845.961468192196</v>
      </c>
      <c r="BE101">
        <v>42608.367465529773</v>
      </c>
      <c r="BF101">
        <v>50635.238472238816</v>
      </c>
      <c r="BG101">
        <v>40059.841034772231</v>
      </c>
      <c r="BH101">
        <v>57598.976642068337</v>
      </c>
      <c r="BI101">
        <v>71754.728685744485</v>
      </c>
      <c r="BJ101">
        <v>72848.450396493499</v>
      </c>
      <c r="BK101">
        <v>66353.864240448791</v>
      </c>
      <c r="BL101">
        <v>82451.458707867583</v>
      </c>
      <c r="BM101">
        <v>64663.289670470549</v>
      </c>
      <c r="BN101">
        <v>96322.744124045421</v>
      </c>
    </row>
    <row r="102" spans="1:66" x14ac:dyDescent="0.2">
      <c r="A102">
        <v>2013</v>
      </c>
      <c r="B102">
        <v>67936.635638765074</v>
      </c>
      <c r="C102">
        <v>63928.906216057905</v>
      </c>
      <c r="D102">
        <v>78806.505460713437</v>
      </c>
      <c r="E102">
        <v>57964.933199582032</v>
      </c>
      <c r="F102">
        <v>90901.591298119762</v>
      </c>
      <c r="G102">
        <v>108868.99053229661</v>
      </c>
      <c r="H102">
        <v>112689.81726638635</v>
      </c>
      <c r="I102">
        <v>102569.8106423265</v>
      </c>
      <c r="J102">
        <v>131291.54482927496</v>
      </c>
      <c r="K102">
        <v>95074.015428906816</v>
      </c>
      <c r="L102">
        <v>153831.41580057505</v>
      </c>
      <c r="M102">
        <v>255368.50895874569</v>
      </c>
      <c r="N102">
        <v>269807.62184121262</v>
      </c>
      <c r="O102">
        <v>238418.56107030125</v>
      </c>
      <c r="P102">
        <v>323957.31511907198</v>
      </c>
      <c r="Q102">
        <v>215308.5890432302</v>
      </c>
      <c r="R102">
        <v>383036.66745641758</v>
      </c>
      <c r="S102">
        <v>374231.28847484331</v>
      </c>
      <c r="T102">
        <v>396814.49276354944</v>
      </c>
      <c r="U102">
        <v>348177.8633310537</v>
      </c>
      <c r="V102">
        <v>483995.45146603428</v>
      </c>
      <c r="W102">
        <v>308134.29399827996</v>
      </c>
      <c r="X102">
        <v>558877.53664408124</v>
      </c>
      <c r="Y102">
        <v>968752.7349275439</v>
      </c>
      <c r="Z102">
        <v>1028524.8259486065</v>
      </c>
      <c r="AA102">
        <v>895407.64695339801</v>
      </c>
      <c r="AB102">
        <v>1271312.8943472942</v>
      </c>
      <c r="AC102">
        <v>768736.51147406455</v>
      </c>
      <c r="AD102">
        <v>1436970.4289341341</v>
      </c>
      <c r="AE102">
        <v>1483318.7470959576</v>
      </c>
      <c r="AF102">
        <v>1574668.1913087796</v>
      </c>
      <c r="AG102">
        <v>1360382.7126435593</v>
      </c>
      <c r="AH102">
        <v>1944090.8753725768</v>
      </c>
      <c r="AI102">
        <v>1170618.9207883042</v>
      </c>
      <c r="AJ102">
        <v>2198650.4782865928</v>
      </c>
      <c r="AK102">
        <v>4177996.65895687</v>
      </c>
      <c r="AL102">
        <v>4392203.1507094046</v>
      </c>
      <c r="AM102">
        <v>3728928.0531658432</v>
      </c>
      <c r="AN102">
        <v>5359538.4403082952</v>
      </c>
      <c r="AO102">
        <v>3313669.953542599</v>
      </c>
      <c r="AP102">
        <v>6097344.718796269</v>
      </c>
      <c r="AQ102">
        <v>18738574.527436934</v>
      </c>
      <c r="AR102">
        <v>19317359.209820177</v>
      </c>
      <c r="AS102">
        <v>16337920.110991418</v>
      </c>
      <c r="AT102">
        <v>22405264.872281257</v>
      </c>
      <c r="AU102">
        <v>15827400.31556466</v>
      </c>
      <c r="AV102">
        <v>27256585.97973365</v>
      </c>
      <c r="AW102">
        <v>27004.280745233547</v>
      </c>
      <c r="AX102">
        <v>23183.454011143796</v>
      </c>
      <c r="AY102">
        <v>25288.001789789305</v>
      </c>
      <c r="AZ102">
        <v>26321.466092151906</v>
      </c>
      <c r="BA102">
        <v>20855.850970257245</v>
      </c>
      <c r="BB102">
        <v>27971.766795664458</v>
      </c>
      <c r="BC102">
        <v>47110.871936545002</v>
      </c>
      <c r="BD102">
        <v>45506.526060715347</v>
      </c>
      <c r="BE102">
        <v>44541.166787808637</v>
      </c>
      <c r="BF102">
        <v>51567.526609784698</v>
      </c>
      <c r="BG102">
        <v>40482.304772510011</v>
      </c>
      <c r="BH102">
        <v>58442.138391642213</v>
      </c>
      <c r="BI102">
        <v>72244.110925684319</v>
      </c>
      <c r="BJ102">
        <v>73410.36612267977</v>
      </c>
      <c r="BK102">
        <v>68607.623035332814</v>
      </c>
      <c r="BL102">
        <v>83125.102256825689</v>
      </c>
      <c r="BM102">
        <v>65015.37202532596</v>
      </c>
      <c r="BN102">
        <v>96530.102886614404</v>
      </c>
    </row>
    <row r="103" spans="1:66" x14ac:dyDescent="0.2">
      <c r="A103">
        <v>2014</v>
      </c>
      <c r="B103">
        <v>69557.013329062116</v>
      </c>
      <c r="C103">
        <v>65441.789307850449</v>
      </c>
      <c r="D103">
        <v>80767.058108834259</v>
      </c>
      <c r="E103">
        <v>59299.29316461354</v>
      </c>
      <c r="F103">
        <v>92748.460214930979</v>
      </c>
      <c r="G103">
        <v>111760.6739195924</v>
      </c>
      <c r="H103">
        <v>115548.38741016385</v>
      </c>
      <c r="I103">
        <v>105146.8092286614</v>
      </c>
      <c r="J103">
        <v>134724.70852733159</v>
      </c>
      <c r="K103">
        <v>97445.181621218115</v>
      </c>
      <c r="L103">
        <v>157196.67076343112</v>
      </c>
      <c r="M103">
        <v>265178.37702833058</v>
      </c>
      <c r="N103">
        <v>279821.48003703682</v>
      </c>
      <c r="O103">
        <v>247428.79888375435</v>
      </c>
      <c r="P103">
        <v>336005.02581312245</v>
      </c>
      <c r="Q103">
        <v>223454.19319954471</v>
      </c>
      <c r="R103">
        <v>396622.18204079691</v>
      </c>
      <c r="S103">
        <v>390408.16177876346</v>
      </c>
      <c r="T103">
        <v>413192.02956586995</v>
      </c>
      <c r="U103">
        <v>363677.96878654533</v>
      </c>
      <c r="V103">
        <v>503440.82383203058</v>
      </c>
      <c r="W103">
        <v>321674.35927693604</v>
      </c>
      <c r="X103">
        <v>582240.60210794106</v>
      </c>
      <c r="Y103">
        <v>1023331.3754538937</v>
      </c>
      <c r="Z103">
        <v>1083727.8061935613</v>
      </c>
      <c r="AA103">
        <v>945977.12616610457</v>
      </c>
      <c r="AB103">
        <v>1332876.0343372258</v>
      </c>
      <c r="AC103">
        <v>816526.29794370104</v>
      </c>
      <c r="AD103">
        <v>1511946.1466441788</v>
      </c>
      <c r="AE103">
        <v>1570144.4718293189</v>
      </c>
      <c r="AF103">
        <v>1660420.6593765456</v>
      </c>
      <c r="AG103">
        <v>1442244.7253306867</v>
      </c>
      <c r="AH103">
        <v>2038512.7338773927</v>
      </c>
      <c r="AI103">
        <v>1250270.7253189124</v>
      </c>
      <c r="AJ103">
        <v>2316980.7519406551</v>
      </c>
      <c r="AK103">
        <v>4406063.1076046294</v>
      </c>
      <c r="AL103">
        <v>4624416.8508972218</v>
      </c>
      <c r="AM103">
        <v>3942255.3515560953</v>
      </c>
      <c r="AN103">
        <v>5609802.8131511798</v>
      </c>
      <c r="AO103">
        <v>3530531.0125497659</v>
      </c>
      <c r="AP103">
        <v>6431728.8027800638</v>
      </c>
      <c r="AQ103">
        <v>19648065.403758969</v>
      </c>
      <c r="AR103">
        <v>20326402.871010259</v>
      </c>
      <c r="AS103">
        <v>17080544.944159251</v>
      </c>
      <c r="AT103">
        <v>23254493.045229241</v>
      </c>
      <c r="AU103">
        <v>16917727.02494859</v>
      </c>
      <c r="AV103">
        <v>28574128.647641532</v>
      </c>
      <c r="AW103">
        <v>27353.352738531823</v>
      </c>
      <c r="AX103">
        <v>23565.639247960378</v>
      </c>
      <c r="AY103">
        <v>25736.769387039512</v>
      </c>
      <c r="AZ103">
        <v>26809.407690336939</v>
      </c>
      <c r="BA103">
        <v>21153.404708008969</v>
      </c>
      <c r="BB103">
        <v>28300.249666430835</v>
      </c>
      <c r="BC103">
        <v>47821.306251365611</v>
      </c>
      <c r="BD103">
        <v>46194.29480595381</v>
      </c>
      <c r="BE103">
        <v>45221.010466083353</v>
      </c>
      <c r="BF103">
        <v>52407.2839194689</v>
      </c>
      <c r="BG103">
        <v>41059.859827398956</v>
      </c>
      <c r="BH103">
        <v>58984.713345390315</v>
      </c>
      <c r="BI103">
        <v>73406.248142407843</v>
      </c>
      <c r="BJ103">
        <v>74480.114253445587</v>
      </c>
      <c r="BK103">
        <v>69576.311814888162</v>
      </c>
      <c r="BL103">
        <v>84404.629205883859</v>
      </c>
      <c r="BM103">
        <v>65942.928726636441</v>
      </c>
      <c r="BN103">
        <v>97340.292944089655</v>
      </c>
    </row>
    <row r="104" spans="1:66" x14ac:dyDescent="0.2">
      <c r="A104">
        <v>2015</v>
      </c>
      <c r="B104">
        <v>70683.407663707476</v>
      </c>
      <c r="C104">
        <v>66106.679875857531</v>
      </c>
      <c r="D104">
        <v>81694.718048216208</v>
      </c>
      <c r="E104">
        <v>60597.429216100754</v>
      </c>
      <c r="F104">
        <v>94110.421499943041</v>
      </c>
      <c r="G104">
        <v>113415.78669613712</v>
      </c>
      <c r="H104">
        <v>117219.33672725047</v>
      </c>
      <c r="I104">
        <v>106148.8996702087</v>
      </c>
      <c r="J104">
        <v>136099.00878456596</v>
      </c>
      <c r="K104">
        <v>99412.932957843819</v>
      </c>
      <c r="L104">
        <v>159276.60386791508</v>
      </c>
      <c r="M104">
        <v>267575.76334768499</v>
      </c>
      <c r="N104">
        <v>282067.42378412775</v>
      </c>
      <c r="O104">
        <v>248195.31330507572</v>
      </c>
      <c r="P104">
        <v>338187.13923476095</v>
      </c>
      <c r="Q104">
        <v>226102.00074291739</v>
      </c>
      <c r="R104">
        <v>400116.04497483571</v>
      </c>
      <c r="S104">
        <v>393134.6447278345</v>
      </c>
      <c r="T104">
        <v>415892.24345630623</v>
      </c>
      <c r="U104">
        <v>363518.30479172169</v>
      </c>
      <c r="V104">
        <v>506504.77240827709</v>
      </c>
      <c r="W104">
        <v>324395.06052732706</v>
      </c>
      <c r="X104">
        <v>585852.68979271664</v>
      </c>
      <c r="Y104">
        <v>1021092.2444846471</v>
      </c>
      <c r="Z104">
        <v>1081650.7603765645</v>
      </c>
      <c r="AA104">
        <v>935019.80280024745</v>
      </c>
      <c r="AB104">
        <v>1332724.283833463</v>
      </c>
      <c r="AC104">
        <v>812407.39428932767</v>
      </c>
      <c r="AD104">
        <v>1510047.6781103078</v>
      </c>
      <c r="AE104">
        <v>1567751.132052006</v>
      </c>
      <c r="AF104">
        <v>1655537.3869626164</v>
      </c>
      <c r="AG104">
        <v>1423352.2325112638</v>
      </c>
      <c r="AH104">
        <v>2039301.4562225153</v>
      </c>
      <c r="AI104">
        <v>1240108.8696602937</v>
      </c>
      <c r="AJ104">
        <v>2313692.6222603954</v>
      </c>
      <c r="AK104">
        <v>4376188.0122181363</v>
      </c>
      <c r="AL104">
        <v>4597207.2151503693</v>
      </c>
      <c r="AM104">
        <v>3857560.4829352042</v>
      </c>
      <c r="AN104">
        <v>5592549.7456903262</v>
      </c>
      <c r="AO104">
        <v>3493765.2753804163</v>
      </c>
      <c r="AP104">
        <v>6398501.4180281293</v>
      </c>
      <c r="AQ104">
        <v>19361718.807807833</v>
      </c>
      <c r="AR104">
        <v>20001407.366031922</v>
      </c>
      <c r="AS104">
        <v>16421507.0004752</v>
      </c>
      <c r="AT104">
        <v>23171271.190185241</v>
      </c>
      <c r="AU104">
        <v>16435185.229318911</v>
      </c>
      <c r="AV104">
        <v>28107015.579157773</v>
      </c>
      <c r="AW104">
        <v>27951.028631277812</v>
      </c>
      <c r="AX104">
        <v>24147.478600164482</v>
      </c>
      <c r="AY104">
        <v>26064.460081506371</v>
      </c>
      <c r="AZ104">
        <v>27290.427311866486</v>
      </c>
      <c r="BA104">
        <v>21781.925474357697</v>
      </c>
      <c r="BB104">
        <v>28944.239131971008</v>
      </c>
      <c r="BC104">
        <v>48806.479254376645</v>
      </c>
      <c r="BD104">
        <v>47196.294761438563</v>
      </c>
      <c r="BE104">
        <v>45874.609494833298</v>
      </c>
      <c r="BF104">
        <v>53195.560138600129</v>
      </c>
      <c r="BG104">
        <v>42208.032379787794</v>
      </c>
      <c r="BH104">
        <v>60109.796669399417</v>
      </c>
      <c r="BI104">
        <v>74875.792533250191</v>
      </c>
      <c r="BJ104">
        <v>76007.314963031153</v>
      </c>
      <c r="BK104">
        <v>70637.296261491952</v>
      </c>
      <c r="BL104">
        <v>85576.976172017181</v>
      </c>
      <c r="BM104">
        <v>67740.66601157542</v>
      </c>
      <c r="BN104">
        <v>99066.743591184932</v>
      </c>
    </row>
    <row r="105" spans="1:66" x14ac:dyDescent="0.2">
      <c r="A105">
        <v>2016</v>
      </c>
      <c r="B105">
        <v>70489.008723029503</v>
      </c>
      <c r="C105">
        <v>65462.411251230049</v>
      </c>
      <c r="D105">
        <v>81306.647401424139</v>
      </c>
      <c r="E105">
        <v>60628.984703208465</v>
      </c>
      <c r="F105">
        <v>93485.775836702567</v>
      </c>
      <c r="G105">
        <v>113327.53986578117</v>
      </c>
      <c r="H105">
        <v>117057.06920790736</v>
      </c>
      <c r="I105">
        <v>105322.23614138513</v>
      </c>
      <c r="J105">
        <v>135663.29660453397</v>
      </c>
      <c r="K105">
        <v>99616.508430921909</v>
      </c>
      <c r="L105">
        <v>158609.82468597998</v>
      </c>
      <c r="M105">
        <v>265776.35823432292</v>
      </c>
      <c r="N105">
        <v>280619.65578365512</v>
      </c>
      <c r="O105">
        <v>244187.88206676493</v>
      </c>
      <c r="P105">
        <v>335075.49073572544</v>
      </c>
      <c r="Q105">
        <v>226260.4501398124</v>
      </c>
      <c r="R105">
        <v>396908.56894486141</v>
      </c>
      <c r="S105">
        <v>388985.54253313231</v>
      </c>
      <c r="T105">
        <v>412243.00266458478</v>
      </c>
      <c r="U105">
        <v>355651.99514420587</v>
      </c>
      <c r="V105">
        <v>499450.89797219197</v>
      </c>
      <c r="W105">
        <v>324215.79926138005</v>
      </c>
      <c r="X105">
        <v>578765.17663452728</v>
      </c>
      <c r="Y105">
        <v>1004667.7215605987</v>
      </c>
      <c r="Z105">
        <v>1063560.8095152918</v>
      </c>
      <c r="AA105">
        <v>906045.15257769846</v>
      </c>
      <c r="AB105">
        <v>1302083.7267147773</v>
      </c>
      <c r="AC105">
        <v>809332.13789836701</v>
      </c>
      <c r="AD105">
        <v>1481089.6686312358</v>
      </c>
      <c r="AE105">
        <v>1538375.2891555501</v>
      </c>
      <c r="AF105">
        <v>1623181.9030090722</v>
      </c>
      <c r="AG105">
        <v>1375057.5665909676</v>
      </c>
      <c r="AH105">
        <v>1987491.2241193641</v>
      </c>
      <c r="AI105">
        <v>1233127.9645916417</v>
      </c>
      <c r="AJ105">
        <v>2266328.7319355845</v>
      </c>
      <c r="AK105">
        <v>4282811.5167672709</v>
      </c>
      <c r="AL105">
        <v>4487431.8845560653</v>
      </c>
      <c r="AM105">
        <v>3714900.8450932857</v>
      </c>
      <c r="AN105">
        <v>5432342.2075245101</v>
      </c>
      <c r="AO105">
        <v>3455025.7060695509</v>
      </c>
      <c r="AP105">
        <v>6247267.9943365296</v>
      </c>
      <c r="AQ105">
        <v>18533132.95647911</v>
      </c>
      <c r="AR105">
        <v>19081671.931456711</v>
      </c>
      <c r="AS105">
        <v>15445159.490283271</v>
      </c>
      <c r="AT105">
        <v>21986803.954115152</v>
      </c>
      <c r="AU105">
        <v>15851464.996701276</v>
      </c>
      <c r="AV105">
        <v>26944889.22573496</v>
      </c>
      <c r="AW105">
        <v>27650.47758027782</v>
      </c>
      <c r="AX105">
        <v>23920.948238151628</v>
      </c>
      <c r="AY105">
        <v>25602.586361074962</v>
      </c>
      <c r="AZ105">
        <v>26949.998198314312</v>
      </c>
      <c r="BA105">
        <v>21641.460975495022</v>
      </c>
      <c r="BB105">
        <v>28361.726987425125</v>
      </c>
      <c r="BC105">
        <v>48790.414332885783</v>
      </c>
      <c r="BD105">
        <v>47141.159049626651</v>
      </c>
      <c r="BE105">
        <v>45604.025605059513</v>
      </c>
      <c r="BF105">
        <v>53110.109253168426</v>
      </c>
      <c r="BG105">
        <v>42225.488543585809</v>
      </c>
      <c r="BH105">
        <v>59772.132158018241</v>
      </c>
      <c r="BI105">
        <v>75215.335273645731</v>
      </c>
      <c r="BJ105">
        <v>76166.422563970424</v>
      </c>
      <c r="BK105">
        <v>70605.824660040176</v>
      </c>
      <c r="BL105">
        <v>85810.24807173606</v>
      </c>
      <c r="BM105">
        <v>67955.523003699302</v>
      </c>
      <c r="BN105">
        <v>99035.138621259626</v>
      </c>
    </row>
    <row r="106" spans="1:66" x14ac:dyDescent="0.2">
      <c r="A106">
        <v>2017</v>
      </c>
      <c r="B106">
        <v>71859.501827996253</v>
      </c>
      <c r="C106">
        <v>66704.167874366918</v>
      </c>
      <c r="D106">
        <v>82853.110078208163</v>
      </c>
      <c r="E106">
        <v>61655.760334946761</v>
      </c>
      <c r="F106">
        <v>96426.98382749359</v>
      </c>
      <c r="G106">
        <v>115468.95876578266</v>
      </c>
      <c r="H106">
        <v>119502.65047026607</v>
      </c>
      <c r="I106">
        <v>108140.5163436188</v>
      </c>
      <c r="J106">
        <v>138565.66463014332</v>
      </c>
      <c r="K106">
        <v>101326.88912358339</v>
      </c>
      <c r="L106">
        <v>163792.62715474091</v>
      </c>
      <c r="M106">
        <v>271432.35635466879</v>
      </c>
      <c r="N106">
        <v>286208.25208872015</v>
      </c>
      <c r="O106">
        <v>259419.87209447604</v>
      </c>
      <c r="P106">
        <v>342171.53150289936</v>
      </c>
      <c r="Q106">
        <v>228964.22764415885</v>
      </c>
      <c r="R106">
        <v>408298.9918231343</v>
      </c>
      <c r="S106">
        <v>397320.87726749852</v>
      </c>
      <c r="T106">
        <v>419968.428844332</v>
      </c>
      <c r="U106">
        <v>384919.005205539</v>
      </c>
      <c r="V106">
        <v>509642.29227534065</v>
      </c>
      <c r="W106">
        <v>327914.01774629223</v>
      </c>
      <c r="X106">
        <v>596265.01864722674</v>
      </c>
      <c r="Y106">
        <v>1030774.5969993478</v>
      </c>
      <c r="Z106">
        <v>1091986.2014164217</v>
      </c>
      <c r="AA106">
        <v>1025016.5945230412</v>
      </c>
      <c r="AB106">
        <v>1344989.6119494212</v>
      </c>
      <c r="AC106">
        <v>817458.97229846974</v>
      </c>
      <c r="AD106">
        <v>1531065.576389963</v>
      </c>
      <c r="AE106">
        <v>1588872.2828706945</v>
      </c>
      <c r="AF106">
        <v>1675592.1400663636</v>
      </c>
      <c r="AG106">
        <v>1589857.4883995515</v>
      </c>
      <c r="AH106">
        <v>2062495.616473407</v>
      </c>
      <c r="AI106">
        <v>1251783.3361209005</v>
      </c>
      <c r="AJ106">
        <v>2350628.7794958465</v>
      </c>
      <c r="AK106">
        <v>4472762.192069198</v>
      </c>
      <c r="AL106">
        <v>4698300.0170169771</v>
      </c>
      <c r="AM106">
        <v>4544687.7473195912</v>
      </c>
      <c r="AN106">
        <v>5709253.096644232</v>
      </c>
      <c r="AO106">
        <v>3557438.649880568</v>
      </c>
      <c r="AP106">
        <v>6561858.1242941711</v>
      </c>
      <c r="AQ106">
        <v>20600409.862554573</v>
      </c>
      <c r="AR106">
        <v>21185619.362799037</v>
      </c>
      <c r="AS106">
        <v>21771849.555821124</v>
      </c>
      <c r="AT106">
        <v>24597411.820231736</v>
      </c>
      <c r="AU106">
        <v>17343349.933144167</v>
      </c>
      <c r="AV106">
        <v>29907561.236939814</v>
      </c>
      <c r="AW106">
        <v>28250.044890209836</v>
      </c>
      <c r="AX106">
        <v>24216.353185726421</v>
      </c>
      <c r="AY106">
        <v>25267.819405115046</v>
      </c>
      <c r="AZ106">
        <v>27140.555526272972</v>
      </c>
      <c r="BA106">
        <v>21984.631546310145</v>
      </c>
      <c r="BB106">
        <v>29061.34050024626</v>
      </c>
      <c r="BC106">
        <v>49684.740213921526</v>
      </c>
      <c r="BD106">
        <v>48042.974021249152</v>
      </c>
      <c r="BE106">
        <v>45291.311849910351</v>
      </c>
      <c r="BF106">
        <v>54039.952142131355</v>
      </c>
      <c r="BG106">
        <v>43065.930633923192</v>
      </c>
      <c r="BH106">
        <v>61774.538494644607</v>
      </c>
      <c r="BI106">
        <v>76478.109368561127</v>
      </c>
      <c r="BJ106">
        <v>77826.250065652581</v>
      </c>
      <c r="BK106">
        <v>70320.677405904484</v>
      </c>
      <c r="BL106">
        <v>87664.19791195431</v>
      </c>
      <c r="BM106">
        <v>69417.5544934395</v>
      </c>
      <c r="BN106">
        <v>102666.03598764256</v>
      </c>
    </row>
    <row r="107" spans="1:66" x14ac:dyDescent="0.2">
      <c r="A107">
        <v>2018</v>
      </c>
      <c r="B107">
        <v>73083.748084410632</v>
      </c>
      <c r="C107">
        <v>67691.268839014752</v>
      </c>
      <c r="D107">
        <v>84206.30852692356</v>
      </c>
      <c r="E107">
        <v>62761.227849556752</v>
      </c>
      <c r="F107">
        <v>98040.253140025859</v>
      </c>
      <c r="G107">
        <v>117944.83883972622</v>
      </c>
      <c r="H107">
        <v>122023.40573807027</v>
      </c>
      <c r="I107">
        <v>110216.47692062081</v>
      </c>
      <c r="J107">
        <v>141398.51501090752</v>
      </c>
      <c r="K107">
        <v>103581.83639419668</v>
      </c>
      <c r="L107">
        <v>167108.42713203694</v>
      </c>
      <c r="M107">
        <v>280976.62510673789</v>
      </c>
      <c r="N107">
        <v>295433.42544008495</v>
      </c>
      <c r="O107">
        <v>267585.70455876942</v>
      </c>
      <c r="P107">
        <v>352735.99621221033</v>
      </c>
      <c r="Q107">
        <v>237085.72512950122</v>
      </c>
      <c r="R107">
        <v>421666.30180316704</v>
      </c>
      <c r="S107">
        <v>413304.37994457583</v>
      </c>
      <c r="T107">
        <v>435626.23985769012</v>
      </c>
      <c r="U107">
        <v>399382.22068149643</v>
      </c>
      <c r="V107">
        <v>527551.47774647665</v>
      </c>
      <c r="W107">
        <v>341426.03599237074</v>
      </c>
      <c r="X107">
        <v>619950.0878743002</v>
      </c>
      <c r="Y107">
        <v>1073376.3409920023</v>
      </c>
      <c r="Z107">
        <v>1134889.1557287415</v>
      </c>
      <c r="AA107">
        <v>1066219.6834434876</v>
      </c>
      <c r="AB107">
        <v>1390066.7908795772</v>
      </c>
      <c r="AC107">
        <v>857642.62813481467</v>
      </c>
      <c r="AD107">
        <v>1597435.8468046184</v>
      </c>
      <c r="AE107">
        <v>1650259.1841999164</v>
      </c>
      <c r="AF107">
        <v>1737255.0376608812</v>
      </c>
      <c r="AG107">
        <v>1651374.057992809</v>
      </c>
      <c r="AH107">
        <v>2126960.6275684782</v>
      </c>
      <c r="AI107">
        <v>1311924.801198629</v>
      </c>
      <c r="AJ107">
        <v>2446850.4675385621</v>
      </c>
      <c r="AK107">
        <v>4620674.3134158133</v>
      </c>
      <c r="AL107">
        <v>4845048.2673499044</v>
      </c>
      <c r="AM107">
        <v>4699731.7394099534</v>
      </c>
      <c r="AN107">
        <v>5856819.7997933347</v>
      </c>
      <c r="AO107">
        <v>3708026.2221344844</v>
      </c>
      <c r="AP107">
        <v>6787160.6851560734</v>
      </c>
      <c r="AQ107">
        <v>21121047.523524784</v>
      </c>
      <c r="AR107">
        <v>21706190.244231459</v>
      </c>
      <c r="AS107">
        <v>22352497.30797049</v>
      </c>
      <c r="AT107">
        <v>24984240.800031815</v>
      </c>
      <c r="AU107">
        <v>17996658.869390935</v>
      </c>
      <c r="AV107">
        <v>30617918.861277148</v>
      </c>
      <c r="AW107">
        <v>28222.657329095044</v>
      </c>
      <c r="AX107">
        <v>24144.090430750995</v>
      </c>
      <c r="AY107">
        <v>25166.06075740869</v>
      </c>
      <c r="AZ107">
        <v>27014.102042939601</v>
      </c>
      <c r="BA107">
        <v>21940.619304916821</v>
      </c>
      <c r="BB107">
        <v>28972.079148014785</v>
      </c>
      <c r="BC107">
        <v>49984.539526374254</v>
      </c>
      <c r="BD107">
        <v>48378.22837822458</v>
      </c>
      <c r="BE107">
        <v>45480.775981264225</v>
      </c>
      <c r="BF107">
        <v>54369.676561891683</v>
      </c>
      <c r="BG107">
        <v>43391.839262896261</v>
      </c>
      <c r="BH107">
        <v>62081.803288565723</v>
      </c>
      <c r="BI107">
        <v>77186.892272973273</v>
      </c>
      <c r="BJ107">
        <v>78670.900812566571</v>
      </c>
      <c r="BK107">
        <v>70874.170011083639</v>
      </c>
      <c r="BL107">
        <v>88564.144710581779</v>
      </c>
      <c r="BM107">
        <v>70205.864210370535</v>
      </c>
      <c r="BN107">
        <v>103468.95846425439</v>
      </c>
    </row>
    <row r="108" spans="1:66" x14ac:dyDescent="0.2">
      <c r="A108">
        <v>2019</v>
      </c>
      <c r="B108">
        <v>73451.725793133824</v>
      </c>
      <c r="C108">
        <v>67877.263700217358</v>
      </c>
      <c r="D108">
        <v>84600.042994562784</v>
      </c>
      <c r="E108">
        <v>63105.308143277427</v>
      </c>
      <c r="F108">
        <v>98533.886393119217</v>
      </c>
      <c r="G108">
        <v>118488.44135815008</v>
      </c>
      <c r="H108">
        <v>122631.53468601903</v>
      </c>
      <c r="I108">
        <v>110510.0207719512</v>
      </c>
      <c r="J108">
        <v>142045.73294703834</v>
      </c>
      <c r="K108">
        <v>104156.40561890576</v>
      </c>
      <c r="L108">
        <v>167916.6009235591</v>
      </c>
      <c r="M108">
        <v>280500.78890425782</v>
      </c>
      <c r="N108">
        <v>295265.481470528</v>
      </c>
      <c r="O108">
        <v>266809.55848960322</v>
      </c>
      <c r="P108">
        <v>352536.80490553746</v>
      </c>
      <c r="Q108">
        <v>236903.98866675046</v>
      </c>
      <c r="R108">
        <v>421554.77630571619</v>
      </c>
      <c r="S108">
        <v>411452.90869505162</v>
      </c>
      <c r="T108">
        <v>434088.41909277899</v>
      </c>
      <c r="U108">
        <v>397030.51550295908</v>
      </c>
      <c r="V108">
        <v>525853.42142624559</v>
      </c>
      <c r="W108">
        <v>340061.7281217415</v>
      </c>
      <c r="X108">
        <v>617822.94723722711</v>
      </c>
      <c r="Y108">
        <v>1060506.9857678474</v>
      </c>
      <c r="Z108">
        <v>1122638.1719133982</v>
      </c>
      <c r="AA108">
        <v>1051438.6357388315</v>
      </c>
      <c r="AB108">
        <v>1375965.2737947234</v>
      </c>
      <c r="AC108">
        <v>846090.72479169013</v>
      </c>
      <c r="AD108">
        <v>1580363.9052754042</v>
      </c>
      <c r="AE108">
        <v>1625080.5603426162</v>
      </c>
      <c r="AF108">
        <v>1712638.5572753809</v>
      </c>
      <c r="AG108">
        <v>1622447.0961008039</v>
      </c>
      <c r="AH108">
        <v>2099063.4478531466</v>
      </c>
      <c r="AI108">
        <v>1289371.8788278177</v>
      </c>
      <c r="AJ108">
        <v>2412677.1854498335</v>
      </c>
      <c r="AK108">
        <v>4507564.421580201</v>
      </c>
      <c r="AL108">
        <v>4728866.2546093287</v>
      </c>
      <c r="AM108">
        <v>4570499.5122456895</v>
      </c>
      <c r="AN108">
        <v>5729037.6721469061</v>
      </c>
      <c r="AO108">
        <v>3604682.107088143</v>
      </c>
      <c r="AP108">
        <v>6630488.4324971819</v>
      </c>
      <c r="AQ108">
        <v>20022673.57931079</v>
      </c>
      <c r="AR108">
        <v>20624691.586241357</v>
      </c>
      <c r="AS108">
        <v>21114046.298268575</v>
      </c>
      <c r="AT108">
        <v>23847188.913335528</v>
      </c>
      <c r="AU108">
        <v>16956833.080734633</v>
      </c>
      <c r="AV108">
        <v>29148064.270654656</v>
      </c>
      <c r="AW108">
        <v>28415.01022811756</v>
      </c>
      <c r="AX108">
        <v>24271.916900248601</v>
      </c>
      <c r="AY108">
        <v>25244.506628483512</v>
      </c>
      <c r="AZ108">
        <v>27154.353042087219</v>
      </c>
      <c r="BA108">
        <v>22054.210667649098</v>
      </c>
      <c r="BB108">
        <v>29151.17186267933</v>
      </c>
      <c r="BC108">
        <v>50446.274336342256</v>
      </c>
      <c r="BD108">
        <v>48805.752940090009</v>
      </c>
      <c r="BE108">
        <v>45773.675390285593</v>
      </c>
      <c r="BF108">
        <v>54829.291671121144</v>
      </c>
      <c r="BG108">
        <v>43794.343640669307</v>
      </c>
      <c r="BH108">
        <v>62642.676402830664</v>
      </c>
      <c r="BI108">
        <v>77985.354471623112</v>
      </c>
      <c r="BJ108">
        <v>79473.047989891769</v>
      </c>
      <c r="BK108">
        <v>71435.136342538201</v>
      </c>
      <c r="BL108">
        <v>89422.964957413569</v>
      </c>
      <c r="BM108">
        <v>70969.509856944569</v>
      </c>
      <c r="BN108">
        <v>104507.05707801983</v>
      </c>
    </row>
  </sheetData>
  <pageMargins left="0.75" right="0.75" top="1" bottom="1" header="0.5" footer="0.5"/>
  <extLst>
    <ext xmlns:mx="http://schemas.microsoft.com/office/mac/excel/2008/main" uri="{64002731-A6B0-56B0-2670-7721B7C09600}">
      <mx:PLV Mode="0" OnePage="0" WScale="0"/>
    </ext>
  </extLst>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tabColor theme="8" tint="0.39997558519241921"/>
  </sheetPr>
  <dimension ref="A1:G108"/>
  <sheetViews>
    <sheetView workbookViewId="0">
      <pane xSplit="1" ySplit="1" topLeftCell="B71" activePane="bottomRight" state="frozen"/>
      <selection activeCell="D32" sqref="D32"/>
      <selection pane="topRight" activeCell="D32" sqref="D32"/>
      <selection pane="bottomLeft" activeCell="D32" sqref="D32"/>
      <selection pane="bottomRight" activeCell="B103" sqref="B103"/>
    </sheetView>
  </sheetViews>
  <sheetFormatPr baseColWidth="10" defaultColWidth="8.83203125" defaultRowHeight="16" x14ac:dyDescent="0.2"/>
  <sheetData>
    <row r="1" spans="1:7" x14ac:dyDescent="0.2">
      <c r="A1" t="s">
        <v>1</v>
      </c>
      <c r="B1" t="s">
        <v>433</v>
      </c>
      <c r="C1" t="s">
        <v>432</v>
      </c>
      <c r="D1" t="s">
        <v>434</v>
      </c>
      <c r="E1" t="s">
        <v>435</v>
      </c>
      <c r="F1" t="s">
        <v>436</v>
      </c>
      <c r="G1" t="s">
        <v>437</v>
      </c>
    </row>
    <row r="2" spans="1:7" x14ac:dyDescent="0.2">
      <c r="A2">
        <v>1913</v>
      </c>
    </row>
    <row r="3" spans="1:7" x14ac:dyDescent="0.2">
      <c r="A3">
        <v>1914</v>
      </c>
    </row>
    <row r="4" spans="1:7" x14ac:dyDescent="0.2">
      <c r="A4">
        <v>1915</v>
      </c>
    </row>
    <row r="5" spans="1:7" x14ac:dyDescent="0.2">
      <c r="A5">
        <v>1916</v>
      </c>
    </row>
    <row r="6" spans="1:7" x14ac:dyDescent="0.2">
      <c r="A6">
        <v>1917</v>
      </c>
    </row>
    <row r="7" spans="1:7" x14ac:dyDescent="0.2">
      <c r="A7">
        <v>1918</v>
      </c>
    </row>
    <row r="8" spans="1:7" x14ac:dyDescent="0.2">
      <c r="A8">
        <v>1919</v>
      </c>
    </row>
    <row r="9" spans="1:7" x14ac:dyDescent="0.2">
      <c r="A9">
        <v>1920</v>
      </c>
    </row>
    <row r="10" spans="1:7" x14ac:dyDescent="0.2">
      <c r="A10">
        <v>1921</v>
      </c>
    </row>
    <row r="11" spans="1:7" x14ac:dyDescent="0.2">
      <c r="A11">
        <v>1922</v>
      </c>
    </row>
    <row r="12" spans="1:7" x14ac:dyDescent="0.2">
      <c r="A12">
        <v>1923</v>
      </c>
    </row>
    <row r="13" spans="1:7" x14ac:dyDescent="0.2">
      <c r="A13">
        <v>1924</v>
      </c>
    </row>
    <row r="14" spans="1:7" x14ac:dyDescent="0.2">
      <c r="A14">
        <v>1925</v>
      </c>
    </row>
    <row r="15" spans="1:7" x14ac:dyDescent="0.2">
      <c r="A15">
        <v>1926</v>
      </c>
    </row>
    <row r="16" spans="1:7" x14ac:dyDescent="0.2">
      <c r="A16">
        <v>1927</v>
      </c>
    </row>
    <row r="17" spans="1:1" x14ac:dyDescent="0.2">
      <c r="A17">
        <v>1928</v>
      </c>
    </row>
    <row r="18" spans="1:1" x14ac:dyDescent="0.2">
      <c r="A18">
        <v>1929</v>
      </c>
    </row>
    <row r="19" spans="1:1" x14ac:dyDescent="0.2">
      <c r="A19">
        <v>1930</v>
      </c>
    </row>
    <row r="20" spans="1:1" x14ac:dyDescent="0.2">
      <c r="A20">
        <v>1931</v>
      </c>
    </row>
    <row r="21" spans="1:1" x14ac:dyDescent="0.2">
      <c r="A21">
        <v>1932</v>
      </c>
    </row>
    <row r="22" spans="1:1" x14ac:dyDescent="0.2">
      <c r="A22">
        <v>1933</v>
      </c>
    </row>
    <row r="23" spans="1:1" x14ac:dyDescent="0.2">
      <c r="A23">
        <v>1934</v>
      </c>
    </row>
    <row r="24" spans="1:1" x14ac:dyDescent="0.2">
      <c r="A24">
        <v>1935</v>
      </c>
    </row>
    <row r="25" spans="1:1" x14ac:dyDescent="0.2">
      <c r="A25">
        <v>1936</v>
      </c>
    </row>
    <row r="26" spans="1:1" x14ac:dyDescent="0.2">
      <c r="A26">
        <v>1937</v>
      </c>
    </row>
    <row r="27" spans="1:1" x14ac:dyDescent="0.2">
      <c r="A27">
        <v>1938</v>
      </c>
    </row>
    <row r="28" spans="1:1" x14ac:dyDescent="0.2">
      <c r="A28">
        <v>1939</v>
      </c>
    </row>
    <row r="29" spans="1:1" x14ac:dyDescent="0.2">
      <c r="A29">
        <v>1940</v>
      </c>
    </row>
    <row r="30" spans="1:1" x14ac:dyDescent="0.2">
      <c r="A30">
        <v>1941</v>
      </c>
    </row>
    <row r="31" spans="1:1" x14ac:dyDescent="0.2">
      <c r="A31">
        <v>1942</v>
      </c>
    </row>
    <row r="32" spans="1:1" x14ac:dyDescent="0.2">
      <c r="A32">
        <v>1943</v>
      </c>
    </row>
    <row r="33" spans="1:1" x14ac:dyDescent="0.2">
      <c r="A33">
        <v>1944</v>
      </c>
    </row>
    <row r="34" spans="1:1" x14ac:dyDescent="0.2">
      <c r="A34">
        <v>1945</v>
      </c>
    </row>
    <row r="35" spans="1:1" x14ac:dyDescent="0.2">
      <c r="A35">
        <v>1946</v>
      </c>
    </row>
    <row r="36" spans="1:1" x14ac:dyDescent="0.2">
      <c r="A36">
        <v>1947</v>
      </c>
    </row>
    <row r="37" spans="1:1" x14ac:dyDescent="0.2">
      <c r="A37">
        <v>1948</v>
      </c>
    </row>
    <row r="38" spans="1:1" x14ac:dyDescent="0.2">
      <c r="A38">
        <v>1949</v>
      </c>
    </row>
    <row r="39" spans="1:1" x14ac:dyDescent="0.2">
      <c r="A39">
        <v>1950</v>
      </c>
    </row>
    <row r="40" spans="1:1" x14ac:dyDescent="0.2">
      <c r="A40">
        <v>1951</v>
      </c>
    </row>
    <row r="41" spans="1:1" x14ac:dyDescent="0.2">
      <c r="A41">
        <v>1952</v>
      </c>
    </row>
    <row r="42" spans="1:1" x14ac:dyDescent="0.2">
      <c r="A42">
        <v>1953</v>
      </c>
    </row>
    <row r="43" spans="1:1" x14ac:dyDescent="0.2">
      <c r="A43">
        <v>1954</v>
      </c>
    </row>
    <row r="44" spans="1:1" x14ac:dyDescent="0.2">
      <c r="A44">
        <v>1955</v>
      </c>
    </row>
    <row r="45" spans="1:1" x14ac:dyDescent="0.2">
      <c r="A45">
        <v>1956</v>
      </c>
    </row>
    <row r="46" spans="1:1" x14ac:dyDescent="0.2">
      <c r="A46">
        <v>1957</v>
      </c>
    </row>
    <row r="47" spans="1:1" x14ac:dyDescent="0.2">
      <c r="A47">
        <v>1958</v>
      </c>
    </row>
    <row r="48" spans="1:1" x14ac:dyDescent="0.2">
      <c r="A48">
        <v>1959</v>
      </c>
    </row>
    <row r="49" spans="1:7" x14ac:dyDescent="0.2">
      <c r="A49">
        <v>1960</v>
      </c>
    </row>
    <row r="50" spans="1:7" x14ac:dyDescent="0.2">
      <c r="A50">
        <v>1961</v>
      </c>
    </row>
    <row r="51" spans="1:7" x14ac:dyDescent="0.2">
      <c r="A51">
        <v>1962</v>
      </c>
      <c r="B51">
        <v>25862.045231071781</v>
      </c>
      <c r="C51">
        <v>20757.694198623401</v>
      </c>
      <c r="D51">
        <v>27563.495575221241</v>
      </c>
      <c r="E51">
        <v>38452.777777777781</v>
      </c>
      <c r="F51">
        <v>11569.862340216323</v>
      </c>
      <c r="G51">
        <v>36411.037364798431</v>
      </c>
    </row>
    <row r="52" spans="1:7" x14ac:dyDescent="0.2">
      <c r="A52">
        <v>1963</v>
      </c>
      <c r="B52">
        <v>26821.149832880452</v>
      </c>
      <c r="C52">
        <v>21457.877141717483</v>
      </c>
      <c r="D52">
        <v>28498.668291701884</v>
      </c>
      <c r="E52">
        <v>40061.579714905733</v>
      </c>
      <c r="F52">
        <v>11076.408205287044</v>
      </c>
      <c r="G52">
        <v>38379.274879018703</v>
      </c>
    </row>
    <row r="53" spans="1:7" x14ac:dyDescent="0.2">
      <c r="A53">
        <v>1964</v>
      </c>
      <c r="B53">
        <v>27780.254434689126</v>
      </c>
      <c r="C53">
        <v>22158.060084811565</v>
      </c>
      <c r="D53">
        <v>29433.841008182524</v>
      </c>
      <c r="E53">
        <v>41670.381652033691</v>
      </c>
      <c r="F53">
        <v>10582.954070357762</v>
      </c>
      <c r="G53">
        <v>40347.512393238969</v>
      </c>
    </row>
    <row r="54" spans="1:7" x14ac:dyDescent="0.2">
      <c r="A54">
        <v>1965</v>
      </c>
      <c r="B54">
        <v>29502.533232382157</v>
      </c>
      <c r="C54">
        <v>23852.816781981994</v>
      </c>
      <c r="D54">
        <v>30960.130802564716</v>
      </c>
      <c r="E54">
        <v>44017.248242284782</v>
      </c>
      <c r="F54">
        <v>11441.818798678538</v>
      </c>
      <c r="G54">
        <v>42567.308258592602</v>
      </c>
    </row>
    <row r="55" spans="1:7" x14ac:dyDescent="0.2">
      <c r="A55">
        <v>1966</v>
      </c>
      <c r="B55">
        <v>31224.812030075187</v>
      </c>
      <c r="C55">
        <v>25547.573479152426</v>
      </c>
      <c r="D55">
        <v>32486.420596946911</v>
      </c>
      <c r="E55">
        <v>46364.114832535881</v>
      </c>
      <c r="F55">
        <v>12300.683526999315</v>
      </c>
      <c r="G55">
        <v>44787.104123946228</v>
      </c>
    </row>
    <row r="56" spans="1:7" x14ac:dyDescent="0.2">
      <c r="A56">
        <v>1967</v>
      </c>
      <c r="B56">
        <v>31557.107287113373</v>
      </c>
      <c r="C56">
        <v>27267.791733525148</v>
      </c>
      <c r="D56">
        <v>33089.00569910917</v>
      </c>
      <c r="E56">
        <v>45650.572677474687</v>
      </c>
      <c r="F56">
        <v>15012.60443755879</v>
      </c>
      <c r="G56">
        <v>46876.091407071319</v>
      </c>
    </row>
    <row r="57" spans="1:7" x14ac:dyDescent="0.2">
      <c r="A57">
        <v>1968</v>
      </c>
      <c r="B57">
        <v>32305.717619603267</v>
      </c>
      <c r="C57">
        <v>28194.080831653759</v>
      </c>
      <c r="D57">
        <v>33774.159329585236</v>
      </c>
      <c r="E57">
        <v>46696.446377426539</v>
      </c>
      <c r="F57">
        <v>15859.170467805239</v>
      </c>
      <c r="G57">
        <v>47871.199745412116</v>
      </c>
    </row>
    <row r="58" spans="1:7" x14ac:dyDescent="0.2">
      <c r="A58">
        <v>1969</v>
      </c>
      <c r="B58">
        <v>33587.62573927109</v>
      </c>
      <c r="C58">
        <v>29389.172521862205</v>
      </c>
      <c r="D58">
        <v>34707.213263913458</v>
      </c>
      <c r="E58">
        <v>47862.366678461301</v>
      </c>
      <c r="F58">
        <v>16793.812869635545</v>
      </c>
      <c r="G58">
        <v>49541.74796542486</v>
      </c>
    </row>
    <row r="59" spans="1:7" x14ac:dyDescent="0.2">
      <c r="A59">
        <v>1970</v>
      </c>
      <c r="B59">
        <v>32690.582701353556</v>
      </c>
      <c r="C59">
        <v>28969.703369492177</v>
      </c>
      <c r="D59">
        <v>33753.691081885379</v>
      </c>
      <c r="E59">
        <v>45713.660362868388</v>
      </c>
      <c r="F59">
        <v>16743.956993376214</v>
      </c>
      <c r="G59">
        <v>48105.654219064993</v>
      </c>
    </row>
    <row r="60" spans="1:7" x14ac:dyDescent="0.2">
      <c r="A60">
        <v>1971</v>
      </c>
      <c r="B60">
        <v>32634.265350877191</v>
      </c>
      <c r="C60">
        <v>28839.583333333332</v>
      </c>
      <c r="D60">
        <v>33899.159356725148</v>
      </c>
      <c r="E60">
        <v>45536.184210526313</v>
      </c>
      <c r="F60">
        <v>17202.558479532163</v>
      </c>
      <c r="G60">
        <v>48065.972222222219</v>
      </c>
    </row>
    <row r="61" spans="1:7" x14ac:dyDescent="0.2">
      <c r="A61">
        <v>1972</v>
      </c>
      <c r="B61">
        <v>33701.322357474382</v>
      </c>
      <c r="C61">
        <v>29822.033453016898</v>
      </c>
      <c r="D61">
        <v>34671.14458358875</v>
      </c>
      <c r="E61">
        <v>46793.922410018386</v>
      </c>
      <c r="F61">
        <v>18669.077852701637</v>
      </c>
      <c r="G61">
        <v>48006.200192661352</v>
      </c>
    </row>
    <row r="62" spans="1:7" x14ac:dyDescent="0.2">
      <c r="A62">
        <v>1973</v>
      </c>
      <c r="B62">
        <v>34483.932574939805</v>
      </c>
      <c r="C62">
        <v>30575.753549779958</v>
      </c>
      <c r="D62">
        <v>35633.396994104463</v>
      </c>
      <c r="E62">
        <v>47817.719837249861</v>
      </c>
      <c r="F62">
        <v>19770.788009632153</v>
      </c>
      <c r="G62">
        <v>49197.077140247457</v>
      </c>
    </row>
    <row r="63" spans="1:7" x14ac:dyDescent="0.2">
      <c r="A63">
        <v>1974</v>
      </c>
      <c r="B63">
        <v>34067.91501070009</v>
      </c>
      <c r="C63">
        <v>30893.885661877102</v>
      </c>
      <c r="D63">
        <v>35125.92479364109</v>
      </c>
      <c r="E63">
        <v>46552.430449403852</v>
      </c>
      <c r="F63">
        <v>20313.787832467136</v>
      </c>
      <c r="G63">
        <v>48245.24610210945</v>
      </c>
    </row>
    <row r="64" spans="1:7" x14ac:dyDescent="0.2">
      <c r="A64">
        <v>1975</v>
      </c>
      <c r="B64">
        <v>32446.049122807017</v>
      </c>
      <c r="C64">
        <v>29726.021052631579</v>
      </c>
      <c r="D64">
        <v>33028.912280701756</v>
      </c>
      <c r="E64">
        <v>43131.873684210528</v>
      </c>
      <c r="F64">
        <v>20594.498245614035</v>
      </c>
      <c r="G64">
        <v>45851.901754385966</v>
      </c>
    </row>
    <row r="65" spans="1:7" x14ac:dyDescent="0.2">
      <c r="A65">
        <v>1976</v>
      </c>
      <c r="B65">
        <v>33898.216662230501</v>
      </c>
      <c r="C65">
        <v>31319.004524886877</v>
      </c>
      <c r="D65">
        <v>34450.904977375561</v>
      </c>
      <c r="E65">
        <v>44951.982965131749</v>
      </c>
      <c r="F65">
        <v>22107.532605802502</v>
      </c>
      <c r="G65">
        <v>47899.653979238748</v>
      </c>
    </row>
    <row r="66" spans="1:7" x14ac:dyDescent="0.2">
      <c r="A66">
        <v>1977</v>
      </c>
      <c r="B66">
        <v>34743.215686274511</v>
      </c>
      <c r="C66">
        <v>32137.474509803924</v>
      </c>
      <c r="D66">
        <v>35438.080000000002</v>
      </c>
      <c r="E66">
        <v>46208.476862745098</v>
      </c>
      <c r="F66">
        <v>23104.238431372549</v>
      </c>
      <c r="G66">
        <v>48293.069803921571</v>
      </c>
    </row>
    <row r="67" spans="1:7" x14ac:dyDescent="0.2">
      <c r="A67">
        <v>1978</v>
      </c>
      <c r="B67">
        <v>35758.475944462378</v>
      </c>
      <c r="C67">
        <v>33157.859512137846</v>
      </c>
      <c r="D67">
        <v>36408.630052543514</v>
      </c>
      <c r="E67">
        <v>47136.172835882229</v>
      </c>
      <c r="F67">
        <v>24055.701999001965</v>
      </c>
      <c r="G67">
        <v>48761.558106085067</v>
      </c>
    </row>
    <row r="68" spans="1:7" x14ac:dyDescent="0.2">
      <c r="A68">
        <v>1979</v>
      </c>
      <c r="B68">
        <v>35753.916275536503</v>
      </c>
      <c r="C68">
        <v>33350.29165197102</v>
      </c>
      <c r="D68">
        <v>36354.82243142787</v>
      </c>
      <c r="E68">
        <v>46870.680159526841</v>
      </c>
      <c r="F68">
        <v>24637.152391546158</v>
      </c>
      <c r="G68">
        <v>48372.945549255266</v>
      </c>
    </row>
    <row r="69" spans="1:7" x14ac:dyDescent="0.2">
      <c r="A69">
        <v>1980</v>
      </c>
      <c r="B69">
        <v>35028.113169954173</v>
      </c>
      <c r="C69">
        <v>32821.617852161784</v>
      </c>
      <c r="D69">
        <v>35303.925084678223</v>
      </c>
      <c r="E69">
        <v>44957.342100019923</v>
      </c>
      <c r="F69">
        <v>24823.072325164376</v>
      </c>
      <c r="G69">
        <v>46888.025503088269</v>
      </c>
    </row>
    <row r="70" spans="1:7" x14ac:dyDescent="0.2">
      <c r="A70">
        <v>1981</v>
      </c>
      <c r="B70">
        <v>34780.773782430588</v>
      </c>
      <c r="C70">
        <v>32512.462448793809</v>
      </c>
      <c r="D70">
        <v>34528.739189804277</v>
      </c>
      <c r="E70">
        <v>44106.053709604006</v>
      </c>
      <c r="F70">
        <v>25203.459262630862</v>
      </c>
      <c r="G70">
        <v>46122.330450614478</v>
      </c>
    </row>
    <row r="71" spans="1:7" x14ac:dyDescent="0.2">
      <c r="A71">
        <v>1982</v>
      </c>
      <c r="B71">
        <v>33227.234735646467</v>
      </c>
      <c r="C71">
        <v>30853.860825957436</v>
      </c>
      <c r="D71">
        <v>32752.55995370866</v>
      </c>
      <c r="E71">
        <v>41771.380810526985</v>
      </c>
      <c r="F71">
        <v>24445.751269797045</v>
      </c>
      <c r="G71">
        <v>43670.079938278213</v>
      </c>
    </row>
    <row r="72" spans="1:7" x14ac:dyDescent="0.2">
      <c r="A72">
        <v>1983</v>
      </c>
      <c r="B72">
        <v>33420.311633922523</v>
      </c>
      <c r="C72">
        <v>30919.471987846689</v>
      </c>
      <c r="D72">
        <v>32738.264457720026</v>
      </c>
      <c r="E72">
        <v>40922.830572150029</v>
      </c>
      <c r="F72">
        <v>25008.396460758351</v>
      </c>
      <c r="G72">
        <v>43196.321159491701</v>
      </c>
    </row>
    <row r="73" spans="1:7" x14ac:dyDescent="0.2">
      <c r="A73">
        <v>1984</v>
      </c>
      <c r="B73">
        <v>34355.170029046218</v>
      </c>
      <c r="C73">
        <v>32166.942638661109</v>
      </c>
      <c r="D73">
        <v>33261.056333853667</v>
      </c>
      <c r="E73">
        <v>42670.434112509633</v>
      </c>
      <c r="F73">
        <v>25602.260467505781</v>
      </c>
      <c r="G73">
        <v>44421.01602481772</v>
      </c>
    </row>
    <row r="74" spans="1:7" x14ac:dyDescent="0.2">
      <c r="A74">
        <v>1985</v>
      </c>
      <c r="B74">
        <v>34895.653502406232</v>
      </c>
      <c r="C74">
        <v>32780.765411351313</v>
      </c>
      <c r="D74">
        <v>33838.209456878772</v>
      </c>
      <c r="E74">
        <v>43355.205866625925</v>
      </c>
      <c r="F74">
        <v>26224.61232908105</v>
      </c>
      <c r="G74">
        <v>44624.138721258882</v>
      </c>
    </row>
    <row r="75" spans="1:7" x14ac:dyDescent="0.2">
      <c r="A75">
        <v>1986</v>
      </c>
      <c r="B75">
        <v>35644.986713574603</v>
      </c>
      <c r="C75">
        <v>33365.365470264602</v>
      </c>
      <c r="D75">
        <v>34401.55694449642</v>
      </c>
      <c r="E75">
        <v>44141.756802275529</v>
      </c>
      <c r="F75">
        <v>26940.978330027316</v>
      </c>
      <c r="G75">
        <v>44970.709981660984</v>
      </c>
    </row>
    <row r="76" spans="1:7" x14ac:dyDescent="0.2">
      <c r="A76">
        <v>1987</v>
      </c>
      <c r="B76">
        <v>36749.76388002553</v>
      </c>
      <c r="C76">
        <v>34326.70252529857</v>
      </c>
      <c r="D76">
        <v>36143.99854134379</v>
      </c>
      <c r="E76">
        <v>44220.869723766984</v>
      </c>
      <c r="F76">
        <v>27865.205579360019</v>
      </c>
      <c r="G76">
        <v>45836.243960251624</v>
      </c>
    </row>
    <row r="77" spans="1:7" x14ac:dyDescent="0.2">
      <c r="A77">
        <v>1988</v>
      </c>
      <c r="B77">
        <v>37412.196924376251</v>
      </c>
      <c r="C77">
        <v>34879.079424288277</v>
      </c>
      <c r="D77">
        <v>36827.631347432871</v>
      </c>
      <c r="E77">
        <v>45011.549424640179</v>
      </c>
      <c r="F77">
        <v>28448.858077911107</v>
      </c>
      <c r="G77">
        <v>46570.390963155856</v>
      </c>
    </row>
    <row r="78" spans="1:7" x14ac:dyDescent="0.2">
      <c r="A78">
        <v>1989</v>
      </c>
      <c r="B78">
        <v>37975.999189161797</v>
      </c>
      <c r="C78">
        <v>35731.11253758573</v>
      </c>
      <c r="D78">
        <v>37227.703638636442</v>
      </c>
      <c r="E78">
        <v>45458.954694415355</v>
      </c>
      <c r="F78">
        <v>29370.600358120206</v>
      </c>
      <c r="G78">
        <v>46955.545795466067</v>
      </c>
    </row>
    <row r="79" spans="1:7" x14ac:dyDescent="0.2">
      <c r="A79">
        <v>1990</v>
      </c>
      <c r="B79">
        <v>38112.576094543918</v>
      </c>
      <c r="C79">
        <v>35955.26046655087</v>
      </c>
      <c r="D79">
        <v>37393.470885212904</v>
      </c>
      <c r="E79">
        <v>44944.075583188584</v>
      </c>
      <c r="F79">
        <v>30022.642489569975</v>
      </c>
      <c r="G79">
        <v>46741.838606516132</v>
      </c>
    </row>
    <row r="80" spans="1:7" x14ac:dyDescent="0.2">
      <c r="A80">
        <v>1991</v>
      </c>
      <c r="B80">
        <v>37468.600607750384</v>
      </c>
      <c r="C80">
        <v>35560.477428651982</v>
      </c>
      <c r="D80">
        <v>36601.271889978387</v>
      </c>
      <c r="E80">
        <v>43366.435888599983</v>
      </c>
      <c r="F80">
        <v>30009.573634911187</v>
      </c>
      <c r="G80">
        <v>45968.422041915976</v>
      </c>
    </row>
    <row r="81" spans="1:7" x14ac:dyDescent="0.2">
      <c r="A81">
        <v>1992</v>
      </c>
      <c r="B81">
        <v>37868.13213653295</v>
      </c>
      <c r="C81">
        <v>35670.428039323444</v>
      </c>
      <c r="D81">
        <v>37191.915491237713</v>
      </c>
      <c r="E81">
        <v>43277.865298894794</v>
      </c>
      <c r="F81">
        <v>30429.749038285405</v>
      </c>
      <c r="G81">
        <v>45982.73188007572</v>
      </c>
    </row>
    <row r="82" spans="1:7" x14ac:dyDescent="0.2">
      <c r="A82">
        <v>1993</v>
      </c>
      <c r="B82">
        <v>38585.61048243002</v>
      </c>
      <c r="C82">
        <v>36277.069684335918</v>
      </c>
      <c r="D82">
        <v>37926.027397260274</v>
      </c>
      <c r="E82">
        <v>44356.962477665278</v>
      </c>
      <c r="F82">
        <v>31000.405002977965</v>
      </c>
      <c r="G82">
        <v>46335.71173317451</v>
      </c>
    </row>
    <row r="83" spans="1:7" x14ac:dyDescent="0.2">
      <c r="A83">
        <v>1994</v>
      </c>
      <c r="B83">
        <v>40017.064925982049</v>
      </c>
      <c r="C83">
        <v>37596.677934491199</v>
      </c>
      <c r="D83">
        <v>39210.269262151764</v>
      </c>
      <c r="E83">
        <v>45664.634572794028</v>
      </c>
      <c r="F83">
        <v>31787.749154913159</v>
      </c>
      <c r="G83">
        <v>47923.662431518824</v>
      </c>
    </row>
    <row r="84" spans="1:7" x14ac:dyDescent="0.2">
      <c r="A84">
        <v>1995</v>
      </c>
      <c r="B84">
        <v>39991.196243273713</v>
      </c>
      <c r="C84">
        <v>38094.380611181681</v>
      </c>
      <c r="D84">
        <v>39200.856396568699</v>
      </c>
      <c r="E84">
        <v>46313.91501691383</v>
      </c>
      <c r="F84">
        <v>32562.001684246581</v>
      </c>
      <c r="G84">
        <v>48052.662679664856</v>
      </c>
    </row>
    <row r="85" spans="1:7" x14ac:dyDescent="0.2">
      <c r="A85">
        <v>1996</v>
      </c>
      <c r="B85">
        <v>41034.648619927852</v>
      </c>
      <c r="C85">
        <v>39021.62812159177</v>
      </c>
      <c r="D85">
        <v>39795.866774797956</v>
      </c>
      <c r="E85">
        <v>46454.319192371157</v>
      </c>
      <c r="F85">
        <v>33756.805279789703</v>
      </c>
      <c r="G85">
        <v>48467.339690707238</v>
      </c>
    </row>
    <row r="86" spans="1:7" x14ac:dyDescent="0.2">
      <c r="A86">
        <v>1997</v>
      </c>
      <c r="B86">
        <v>42067.563527653212</v>
      </c>
      <c r="C86">
        <v>40093.273542600895</v>
      </c>
      <c r="D86">
        <v>40852.615844544089</v>
      </c>
      <c r="E86">
        <v>48142.3019431988</v>
      </c>
      <c r="F86">
        <v>34626.008968609865</v>
      </c>
      <c r="G86">
        <v>49660.986547085195</v>
      </c>
    </row>
    <row r="87" spans="1:7" x14ac:dyDescent="0.2">
      <c r="A87">
        <v>1998</v>
      </c>
      <c r="B87">
        <v>43920.453714858078</v>
      </c>
      <c r="C87">
        <v>41821.865482748814</v>
      </c>
      <c r="D87">
        <v>42721.26043936707</v>
      </c>
      <c r="E87">
        <v>50066.319251749475</v>
      </c>
      <c r="F87">
        <v>36275.596583602914</v>
      </c>
      <c r="G87">
        <v>51265.512527240484</v>
      </c>
    </row>
    <row r="88" spans="1:7" x14ac:dyDescent="0.2">
      <c r="A88">
        <v>1999</v>
      </c>
      <c r="B88">
        <v>45299.802803389641</v>
      </c>
      <c r="C88">
        <v>42938.901028620152</v>
      </c>
      <c r="D88">
        <v>43824.239194158712</v>
      </c>
      <c r="E88">
        <v>51202.057240313377</v>
      </c>
      <c r="F88">
        <v>37184.202952619511</v>
      </c>
      <c r="G88">
        <v>52677.620849544306</v>
      </c>
    </row>
    <row r="89" spans="1:7" x14ac:dyDescent="0.2">
      <c r="A89">
        <v>2000</v>
      </c>
      <c r="B89">
        <v>46859.441724820332</v>
      </c>
      <c r="C89">
        <v>44264.14956775336</v>
      </c>
      <c r="D89">
        <v>45129.246953442351</v>
      </c>
      <c r="E89">
        <v>52482.57473179877</v>
      </c>
      <c r="F89">
        <v>38352.650765545251</v>
      </c>
      <c r="G89">
        <v>53924.403707947087</v>
      </c>
    </row>
    <row r="90" spans="1:7" x14ac:dyDescent="0.2">
      <c r="A90">
        <v>2001</v>
      </c>
      <c r="B90">
        <v>46847.928046952416</v>
      </c>
      <c r="C90">
        <v>44174.923143372544</v>
      </c>
      <c r="D90">
        <v>45159.714423638812</v>
      </c>
      <c r="E90">
        <v>52334.622322721618</v>
      </c>
      <c r="F90">
        <v>38406.859930384409</v>
      </c>
      <c r="G90">
        <v>54163.520414644685</v>
      </c>
    </row>
    <row r="91" spans="1:7" x14ac:dyDescent="0.2">
      <c r="A91">
        <v>2002</v>
      </c>
      <c r="B91">
        <v>46305.749020195217</v>
      </c>
      <c r="C91">
        <v>43817.678923587708</v>
      </c>
      <c r="D91">
        <v>44785.261738935071</v>
      </c>
      <c r="E91">
        <v>51558.341446366612</v>
      </c>
      <c r="F91">
        <v>38150.408147981732</v>
      </c>
      <c r="G91">
        <v>53908.185426495918</v>
      </c>
    </row>
    <row r="92" spans="1:7" x14ac:dyDescent="0.2">
      <c r="A92">
        <v>2003</v>
      </c>
      <c r="B92">
        <v>46554.974948063056</v>
      </c>
      <c r="C92">
        <v>44118.958817059756</v>
      </c>
      <c r="D92">
        <v>45201.63265306122</v>
      </c>
      <c r="E92">
        <v>51833.009898570206</v>
      </c>
      <c r="F92">
        <v>38570.255407552242</v>
      </c>
      <c r="G92">
        <v>54539.69448857387</v>
      </c>
    </row>
    <row r="93" spans="1:7" x14ac:dyDescent="0.2">
      <c r="A93">
        <v>2004</v>
      </c>
      <c r="B93">
        <v>47682.816532857571</v>
      </c>
      <c r="C93">
        <v>45180.127267320844</v>
      </c>
      <c r="D93">
        <v>46233.891168599468</v>
      </c>
      <c r="E93">
        <v>53083.356526910495</v>
      </c>
      <c r="F93">
        <v>39252.705322628608</v>
      </c>
      <c r="G93">
        <v>55322.604817127562</v>
      </c>
    </row>
    <row r="94" spans="1:7" x14ac:dyDescent="0.2">
      <c r="A94">
        <v>2005</v>
      </c>
      <c r="B94">
        <v>48111.734528816378</v>
      </c>
      <c r="C94">
        <v>45680.556454221929</v>
      </c>
      <c r="D94">
        <v>46448.296898830704</v>
      </c>
      <c r="E94">
        <v>53613.874381845912</v>
      </c>
      <c r="F94">
        <v>40306.373341960527</v>
      </c>
      <c r="G94">
        <v>55789.138974904097</v>
      </c>
    </row>
    <row r="95" spans="1:7" x14ac:dyDescent="0.2">
      <c r="A95">
        <v>2006</v>
      </c>
      <c r="B95">
        <v>48956.68603998833</v>
      </c>
      <c r="C95">
        <v>46595.830621816298</v>
      </c>
      <c r="D95">
        <v>46471.575073491455</v>
      </c>
      <c r="E95">
        <v>53926.907972982066</v>
      </c>
      <c r="F95">
        <v>41377.097592172875</v>
      </c>
      <c r="G95">
        <v>56909.041132778308</v>
      </c>
    </row>
    <row r="96" spans="1:7" x14ac:dyDescent="0.2">
      <c r="A96">
        <v>2007</v>
      </c>
      <c r="B96">
        <v>48706.040532134328</v>
      </c>
      <c r="C96">
        <v>46772.301950213361</v>
      </c>
      <c r="D96">
        <v>45805.432659252874</v>
      </c>
      <c r="E96">
        <v>54023.821632416984</v>
      </c>
      <c r="F96">
        <v>41212.803527190583</v>
      </c>
      <c r="G96">
        <v>56440.994859818187</v>
      </c>
    </row>
    <row r="97" spans="1:7" x14ac:dyDescent="0.2">
      <c r="A97">
        <v>2008</v>
      </c>
      <c r="B97">
        <v>48106.29119233074</v>
      </c>
      <c r="C97">
        <v>46447.453565008989</v>
      </c>
      <c r="D97">
        <v>45381.057947445006</v>
      </c>
      <c r="E97">
        <v>52371.873662586666</v>
      </c>
      <c r="F97">
        <v>41944.894290849952</v>
      </c>
      <c r="G97">
        <v>55926.525721133272</v>
      </c>
    </row>
    <row r="98" spans="1:7" x14ac:dyDescent="0.2">
      <c r="A98">
        <v>2009</v>
      </c>
      <c r="B98">
        <v>45793.925292948094</v>
      </c>
      <c r="C98">
        <v>44037.125089893823</v>
      </c>
      <c r="D98">
        <v>43334.405008672111</v>
      </c>
      <c r="E98">
        <v>49307.525699056641</v>
      </c>
      <c r="F98">
        <v>39937.924616100514</v>
      </c>
      <c r="G98">
        <v>52704.006091628245</v>
      </c>
    </row>
    <row r="99" spans="1:7" x14ac:dyDescent="0.2">
      <c r="A99">
        <v>2010</v>
      </c>
      <c r="B99">
        <v>46639.260286253375</v>
      </c>
      <c r="C99">
        <v>45023.04829613569</v>
      </c>
      <c r="D99">
        <v>43522.280019597827</v>
      </c>
      <c r="E99">
        <v>49525.353125749258</v>
      </c>
      <c r="F99">
        <v>41328.849461580961</v>
      </c>
      <c r="G99">
        <v>53565.883101043481</v>
      </c>
    </row>
    <row r="100" spans="1:7" x14ac:dyDescent="0.2">
      <c r="A100">
        <v>2011</v>
      </c>
      <c r="B100">
        <v>46993.394128567641</v>
      </c>
      <c r="C100">
        <v>45185.955892853497</v>
      </c>
      <c r="D100">
        <v>43943.342105800024</v>
      </c>
      <c r="E100">
        <v>50834.200379460184</v>
      </c>
      <c r="F100">
        <v>40780.325193300283</v>
      </c>
      <c r="G100">
        <v>53771.287512495663</v>
      </c>
    </row>
    <row r="101" spans="1:7" x14ac:dyDescent="0.2">
      <c r="A101">
        <v>2012</v>
      </c>
      <c r="B101">
        <v>47398.432000000001</v>
      </c>
      <c r="C101">
        <v>45183.551999999996</v>
      </c>
      <c r="D101">
        <v>43300.904000000002</v>
      </c>
      <c r="E101">
        <v>50831.495999999999</v>
      </c>
      <c r="F101">
        <v>40975.279999999999</v>
      </c>
      <c r="G101">
        <v>53378.608</v>
      </c>
    </row>
    <row r="102" spans="1:7" x14ac:dyDescent="0.2">
      <c r="A102">
        <v>2013</v>
      </c>
      <c r="B102">
        <v>47393.388299960738</v>
      </c>
      <c r="C102">
        <v>45654.181389870435</v>
      </c>
      <c r="D102">
        <v>45436.780526109149</v>
      </c>
      <c r="E102">
        <v>51741.405575186494</v>
      </c>
      <c r="F102">
        <v>40980.062819002749</v>
      </c>
      <c r="G102">
        <v>55002.418531605806</v>
      </c>
    </row>
    <row r="103" spans="1:7" x14ac:dyDescent="0.2">
      <c r="A103">
        <v>2014</v>
      </c>
      <c r="B103">
        <v>47846.807854029248</v>
      </c>
      <c r="C103">
        <v>46244.794198202377</v>
      </c>
      <c r="D103">
        <v>46031.192377425454</v>
      </c>
      <c r="E103">
        <v>52225.645179956031</v>
      </c>
      <c r="F103">
        <v>41545.554141110217</v>
      </c>
      <c r="G103">
        <v>55109.269760444397</v>
      </c>
    </row>
    <row r="104" spans="1:7" x14ac:dyDescent="0.2">
      <c r="A104">
        <v>2015</v>
      </c>
      <c r="B104">
        <v>49067.746340345482</v>
      </c>
      <c r="C104">
        <v>47375.755087230122</v>
      </c>
      <c r="D104">
        <v>46847.007820631567</v>
      </c>
      <c r="E104">
        <v>53086.225566494461</v>
      </c>
      <c r="F104">
        <v>42722.779141162871</v>
      </c>
      <c r="G104">
        <v>56364.458619405472</v>
      </c>
    </row>
    <row r="105" spans="1:7" x14ac:dyDescent="0.2">
      <c r="A105">
        <v>2016</v>
      </c>
      <c r="B105">
        <v>49298.005300336692</v>
      </c>
      <c r="C105">
        <v>47417.99662362894</v>
      </c>
      <c r="D105">
        <v>46791.327064726349</v>
      </c>
      <c r="E105">
        <v>53162.467580235963</v>
      </c>
      <c r="F105">
        <v>42926.864784827078</v>
      </c>
      <c r="G105">
        <v>55878.035668813834</v>
      </c>
    </row>
    <row r="106" spans="1:7" x14ac:dyDescent="0.2">
      <c r="A106">
        <v>2017</v>
      </c>
      <c r="B106">
        <v>50712.119670296132</v>
      </c>
      <c r="C106">
        <v>49277.837497802902</v>
      </c>
      <c r="D106">
        <v>46409.273152816459</v>
      </c>
      <c r="E106">
        <v>54810.068734562483</v>
      </c>
      <c r="F106">
        <v>44667.644800503258</v>
      </c>
      <c r="G106">
        <v>58293.325439188884</v>
      </c>
    </row>
    <row r="107" spans="1:7" x14ac:dyDescent="0.2">
      <c r="A107">
        <v>2018</v>
      </c>
      <c r="B107">
        <v>51200</v>
      </c>
      <c r="C107">
        <v>49600</v>
      </c>
      <c r="D107">
        <v>46800</v>
      </c>
      <c r="E107">
        <v>55200</v>
      </c>
      <c r="F107">
        <v>45200</v>
      </c>
      <c r="G107">
        <v>58700</v>
      </c>
    </row>
    <row r="108" spans="1:7" x14ac:dyDescent="0.2">
      <c r="A108">
        <v>2019</v>
      </c>
      <c r="B108">
        <v>51746.779685061709</v>
      </c>
      <c r="C108">
        <v>50077.528727479075</v>
      </c>
      <c r="D108">
        <v>47229.982976308696</v>
      </c>
      <c r="E108">
        <v>55674.428997020856</v>
      </c>
      <c r="F108">
        <v>45658.923251525041</v>
      </c>
      <c r="G108">
        <v>59405.69584338204</v>
      </c>
    </row>
  </sheetData>
  <pageMargins left="0.75" right="0.75" top="1" bottom="1" header="0.5" footer="0.5"/>
  <extLst>
    <ext xmlns:mx="http://schemas.microsoft.com/office/mac/excel/2008/main" uri="{64002731-A6B0-56B0-2670-7721B7C09600}">
      <mx:PLV Mode="0" OnePage="0" WScale="0"/>
    </ext>
  </extLst>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tabColor theme="7" tint="0.39997558519241921"/>
  </sheetPr>
  <dimension ref="A1:CH108"/>
  <sheetViews>
    <sheetView workbookViewId="0">
      <pane xSplit="1" ySplit="1" topLeftCell="AF89" activePane="bottomRight" state="frozen"/>
      <selection activeCell="D32" sqref="D32"/>
      <selection pane="topRight" activeCell="D32" sqref="D32"/>
      <selection pane="bottomLeft" activeCell="D32" sqref="D32"/>
      <selection pane="bottomRight" activeCell="AM108" sqref="AM108:AQ109"/>
    </sheetView>
  </sheetViews>
  <sheetFormatPr baseColWidth="10" defaultColWidth="8.83203125" defaultRowHeight="16" x14ac:dyDescent="0.2"/>
  <sheetData>
    <row r="1" spans="1:86" x14ac:dyDescent="0.2">
      <c r="A1" t="s">
        <v>1</v>
      </c>
      <c r="B1" t="s">
        <v>441</v>
      </c>
      <c r="C1" t="s">
        <v>523</v>
      </c>
      <c r="D1" t="s">
        <v>524</v>
      </c>
      <c r="E1" t="s">
        <v>525</v>
      </c>
      <c r="F1" t="s">
        <v>526</v>
      </c>
      <c r="G1" t="s">
        <v>527</v>
      </c>
      <c r="H1" t="s">
        <v>528</v>
      </c>
      <c r="I1" t="s">
        <v>442</v>
      </c>
      <c r="J1" t="s">
        <v>529</v>
      </c>
      <c r="K1" t="s">
        <v>530</v>
      </c>
      <c r="L1" t="s">
        <v>531</v>
      </c>
      <c r="M1" t="s">
        <v>532</v>
      </c>
      <c r="N1" t="s">
        <v>533</v>
      </c>
      <c r="O1" t="s">
        <v>534</v>
      </c>
      <c r="P1" t="s">
        <v>443</v>
      </c>
      <c r="Q1" t="s">
        <v>535</v>
      </c>
      <c r="R1" t="s">
        <v>536</v>
      </c>
      <c r="S1" t="s">
        <v>537</v>
      </c>
      <c r="T1" t="s">
        <v>538</v>
      </c>
      <c r="U1" t="s">
        <v>539</v>
      </c>
      <c r="V1" t="s">
        <v>540</v>
      </c>
      <c r="W1" t="s">
        <v>444</v>
      </c>
      <c r="X1" t="s">
        <v>541</v>
      </c>
      <c r="Y1" t="s">
        <v>542</v>
      </c>
      <c r="Z1" t="s">
        <v>543</v>
      </c>
      <c r="AA1" t="s">
        <v>544</v>
      </c>
      <c r="AB1" t="s">
        <v>545</v>
      </c>
      <c r="AC1" t="s">
        <v>546</v>
      </c>
      <c r="AD1" t="s">
        <v>445</v>
      </c>
      <c r="AE1" t="s">
        <v>547</v>
      </c>
      <c r="AF1" t="s">
        <v>548</v>
      </c>
      <c r="AG1" t="s">
        <v>549</v>
      </c>
      <c r="AH1" t="s">
        <v>550</v>
      </c>
      <c r="AI1" t="s">
        <v>551</v>
      </c>
      <c r="AJ1" t="s">
        <v>552</v>
      </c>
      <c r="AK1" t="s">
        <v>446</v>
      </c>
      <c r="AL1" t="s">
        <v>553</v>
      </c>
      <c r="AM1" t="s">
        <v>554</v>
      </c>
      <c r="AN1" t="s">
        <v>555</v>
      </c>
      <c r="AO1" t="s">
        <v>556</v>
      </c>
      <c r="AP1" t="s">
        <v>557</v>
      </c>
      <c r="AQ1" t="s">
        <v>558</v>
      </c>
      <c r="AR1" t="s">
        <v>447</v>
      </c>
      <c r="AS1" t="s">
        <v>559</v>
      </c>
      <c r="AT1" t="s">
        <v>560</v>
      </c>
      <c r="AU1" t="s">
        <v>561</v>
      </c>
      <c r="AV1" t="s">
        <v>562</v>
      </c>
      <c r="AW1" t="s">
        <v>563</v>
      </c>
      <c r="AX1" t="s">
        <v>564</v>
      </c>
      <c r="AY1" t="s">
        <v>448</v>
      </c>
      <c r="AZ1" t="s">
        <v>565</v>
      </c>
      <c r="BA1" t="s">
        <v>566</v>
      </c>
      <c r="BB1" t="s">
        <v>567</v>
      </c>
      <c r="BC1" t="s">
        <v>568</v>
      </c>
      <c r="BD1" t="s">
        <v>569</v>
      </c>
      <c r="BE1" t="s">
        <v>570</v>
      </c>
      <c r="BF1" t="s">
        <v>449</v>
      </c>
      <c r="BG1" t="s">
        <v>571</v>
      </c>
      <c r="BH1" t="s">
        <v>572</v>
      </c>
      <c r="BI1" t="s">
        <v>573</v>
      </c>
      <c r="BJ1" t="s">
        <v>574</v>
      </c>
      <c r="BK1" t="s">
        <v>575</v>
      </c>
      <c r="BL1" t="s">
        <v>576</v>
      </c>
      <c r="BM1" t="s">
        <v>450</v>
      </c>
      <c r="BN1" t="s">
        <v>577</v>
      </c>
      <c r="BO1" t="s">
        <v>578</v>
      </c>
      <c r="BP1" t="s">
        <v>579</v>
      </c>
      <c r="BQ1" t="s">
        <v>580</v>
      </c>
      <c r="BR1" t="s">
        <v>581</v>
      </c>
      <c r="BS1" t="s">
        <v>582</v>
      </c>
      <c r="BT1" t="s">
        <v>451</v>
      </c>
      <c r="BU1" t="s">
        <v>583</v>
      </c>
      <c r="BV1" t="s">
        <v>584</v>
      </c>
      <c r="BW1" t="s">
        <v>585</v>
      </c>
      <c r="BX1" t="s">
        <v>586</v>
      </c>
      <c r="BY1" t="s">
        <v>587</v>
      </c>
      <c r="BZ1" t="s">
        <v>588</v>
      </c>
      <c r="CA1" t="s">
        <v>636</v>
      </c>
      <c r="CB1" t="s">
        <v>637</v>
      </c>
      <c r="CC1" t="s">
        <v>638</v>
      </c>
      <c r="CD1" t="s">
        <v>639</v>
      </c>
      <c r="CE1" t="s">
        <v>640</v>
      </c>
      <c r="CF1" t="s">
        <v>641</v>
      </c>
      <c r="CG1" t="s">
        <v>642</v>
      </c>
      <c r="CH1" t="s">
        <v>643</v>
      </c>
    </row>
    <row r="2" spans="1:86" x14ac:dyDescent="0.2">
      <c r="A2">
        <v>1913</v>
      </c>
      <c r="B2">
        <v>1</v>
      </c>
      <c r="C2">
        <v>1</v>
      </c>
      <c r="D2">
        <v>0.68489367354063113</v>
      </c>
      <c r="E2">
        <v>0.18379961452786717</v>
      </c>
      <c r="F2">
        <v>5.7802613376065341E-2</v>
      </c>
      <c r="G2">
        <v>4.3457041027262736E-2</v>
      </c>
      <c r="H2">
        <v>3.0047057528173698E-2</v>
      </c>
      <c r="P2">
        <v>0.40730551211679261</v>
      </c>
      <c r="Q2">
        <v>0.40647596278895037</v>
      </c>
      <c r="R2">
        <v>0.18739078087365346</v>
      </c>
      <c r="S2">
        <v>0.10492167255879431</v>
      </c>
      <c r="T2">
        <v>5.8602163531164118E-2</v>
      </c>
      <c r="U2">
        <v>3.2708067696114784E-2</v>
      </c>
      <c r="V2">
        <v>2.2866476247856881E-2</v>
      </c>
      <c r="W2">
        <v>0.30864433049737572</v>
      </c>
      <c r="X2">
        <v>0.30695102760992948</v>
      </c>
      <c r="Y2">
        <v>9.6434687811917469E-2</v>
      </c>
      <c r="Z2">
        <v>9.643831368180282E-2</v>
      </c>
      <c r="AA2">
        <v>7.2246241043368589E-2</v>
      </c>
      <c r="AB2">
        <v>2.3774146314020677E-2</v>
      </c>
      <c r="AC2">
        <v>1.8057752292661183E-2</v>
      </c>
      <c r="AD2">
        <v>0.17960041861867679</v>
      </c>
      <c r="AE2">
        <v>0.1796004186186769</v>
      </c>
      <c r="AF2">
        <v>3.4995889322342218E-2</v>
      </c>
      <c r="AG2">
        <v>5.8877872959745836E-2</v>
      </c>
      <c r="AH2">
        <v>5.8182218966421249E-2</v>
      </c>
      <c r="AI2">
        <v>1.6717072494741737E-2</v>
      </c>
      <c r="AJ2">
        <v>1.0827262542552542E-2</v>
      </c>
      <c r="AK2">
        <v>0.14726456931487061</v>
      </c>
      <c r="AL2">
        <v>0.14726456931487061</v>
      </c>
      <c r="AM2">
        <v>2.4272373097852726E-2</v>
      </c>
      <c r="AN2">
        <v>4.6683842008589653E-2</v>
      </c>
      <c r="AO2">
        <v>5.4088232007876914E-2</v>
      </c>
      <c r="AP2">
        <v>1.3995211895963795E-2</v>
      </c>
      <c r="AQ2">
        <v>8.2247783840018931E-3</v>
      </c>
      <c r="AR2">
        <v>8.6166081714558071E-2</v>
      </c>
      <c r="AS2">
        <v>8.6166081714558085E-2</v>
      </c>
      <c r="AT2">
        <v>8.8282717754135775E-3</v>
      </c>
      <c r="AU2">
        <v>2.4379546873737942E-2</v>
      </c>
      <c r="AV2">
        <v>4.0735135131564404E-2</v>
      </c>
      <c r="AW2">
        <v>8.2321928905803917E-3</v>
      </c>
      <c r="AX2">
        <v>3.9908035753613317E-3</v>
      </c>
      <c r="AY2">
        <v>2.7550162054507693E-2</v>
      </c>
      <c r="AZ2">
        <v>2.7550162054507693E-2</v>
      </c>
      <c r="BA2">
        <v>1.5511727848347917E-3</v>
      </c>
      <c r="BB2">
        <v>6.6887076186432932E-3</v>
      </c>
      <c r="BC2">
        <v>1.5650557825426667E-2</v>
      </c>
      <c r="BD2">
        <v>2.5701008237461001E-3</v>
      </c>
      <c r="BE2">
        <v>1.0895843754174265E-3</v>
      </c>
      <c r="BM2">
        <v>0.59269448788320744</v>
      </c>
      <c r="BN2">
        <v>0.59352403721104963</v>
      </c>
      <c r="BO2">
        <v>0.49750289266697767</v>
      </c>
      <c r="BP2">
        <v>7.8877941969072857E-2</v>
      </c>
      <c r="BQ2">
        <v>-7.9955015509877714E-4</v>
      </c>
      <c r="BR2">
        <v>1.0748973331147951E-2</v>
      </c>
      <c r="BS2">
        <v>7.1805812803168168E-3</v>
      </c>
      <c r="CA2">
        <v>0</v>
      </c>
      <c r="CB2">
        <v>4.7597295040511635E-3</v>
      </c>
      <c r="CC2">
        <v>4.9870062053086845E-3</v>
      </c>
      <c r="CD2">
        <v>5.789870179996378E-3</v>
      </c>
      <c r="CE2">
        <v>5.332606291433695E-3</v>
      </c>
      <c r="CF2">
        <v>3.5359883859233713E-3</v>
      </c>
      <c r="CG2">
        <v>1.0940497566772006E-3</v>
      </c>
      <c r="CH2">
        <v>-4.7597295040511635E-3</v>
      </c>
    </row>
    <row r="3" spans="1:86" x14ac:dyDescent="0.2">
      <c r="A3">
        <v>1914</v>
      </c>
      <c r="B3">
        <v>1</v>
      </c>
      <c r="C3">
        <v>1</v>
      </c>
      <c r="D3">
        <v>0.69388405962069355</v>
      </c>
      <c r="E3">
        <v>0.18379961452786717</v>
      </c>
      <c r="F3">
        <v>5.0480262994990935E-2</v>
      </c>
      <c r="G3">
        <v>4.1186333120753767E-2</v>
      </c>
      <c r="H3">
        <v>3.0649729735694478E-2</v>
      </c>
      <c r="P3">
        <v>0.40928450409027906</v>
      </c>
      <c r="Q3">
        <v>0.40845495476243671</v>
      </c>
      <c r="R3">
        <v>0.18830312227930465</v>
      </c>
      <c r="S3">
        <v>0.10543250017677679</v>
      </c>
      <c r="T3">
        <v>5.88874773550404E-2</v>
      </c>
      <c r="U3">
        <v>3.2867312053381906E-2</v>
      </c>
      <c r="V3">
        <v>2.2977805273676599E-2</v>
      </c>
      <c r="W3">
        <v>0.31062332247086216</v>
      </c>
      <c r="X3">
        <v>0.30893001958341582</v>
      </c>
      <c r="Y3">
        <v>9.7056426968914089E-2</v>
      </c>
      <c r="Z3">
        <v>9.7060076215712221E-2</v>
      </c>
      <c r="AA3">
        <v>7.2712031082426798E-2</v>
      </c>
      <c r="AB3">
        <v>2.3927424330707187E-2</v>
      </c>
      <c r="AC3">
        <v>1.8174175251478554E-2</v>
      </c>
      <c r="AD3">
        <v>0.1815794105921632</v>
      </c>
      <c r="AE3">
        <v>0.1815794105921632</v>
      </c>
      <c r="AF3">
        <v>3.5381504147778534E-2</v>
      </c>
      <c r="AG3">
        <v>5.952664003333865E-2</v>
      </c>
      <c r="AH3">
        <v>5.8823320725647311E-2</v>
      </c>
      <c r="AI3">
        <v>1.6901275585924521E-2</v>
      </c>
      <c r="AJ3">
        <v>1.0946566639009208E-2</v>
      </c>
      <c r="AK3">
        <v>0.15080262243019749</v>
      </c>
      <c r="AL3">
        <v>0.15080262243019749</v>
      </c>
      <c r="AM3">
        <v>2.4855520460825134E-2</v>
      </c>
      <c r="AN3">
        <v>4.7805428235489646E-2</v>
      </c>
      <c r="AO3">
        <v>5.5387709802490394E-2</v>
      </c>
      <c r="AP3">
        <v>1.4331448937083328E-2</v>
      </c>
      <c r="AQ3">
        <v>8.4223799043117251E-3</v>
      </c>
      <c r="AR3">
        <v>8.6033408914061305E-2</v>
      </c>
      <c r="AS3">
        <v>8.6033408914061318E-2</v>
      </c>
      <c r="AT3">
        <v>8.8146785898272715E-3</v>
      </c>
      <c r="AU3">
        <v>2.434200886929095E-2</v>
      </c>
      <c r="AV3">
        <v>4.0672413880359991E-2</v>
      </c>
      <c r="AW3">
        <v>8.219517507607299E-3</v>
      </c>
      <c r="AX3">
        <v>3.9846588015008972E-3</v>
      </c>
      <c r="AY3">
        <v>2.7292084736544601E-2</v>
      </c>
      <c r="AZ3">
        <v>2.7292084736544601E-2</v>
      </c>
      <c r="BA3">
        <v>1.5366421076207896E-3</v>
      </c>
      <c r="BB3">
        <v>6.6260508647758027E-3</v>
      </c>
      <c r="BC3">
        <v>1.5503950557555749E-2</v>
      </c>
      <c r="BD3">
        <v>2.5460252946738998E-3</v>
      </c>
      <c r="BE3">
        <v>1.0793776473137632E-3</v>
      </c>
      <c r="BM3">
        <v>0.59071549590972094</v>
      </c>
      <c r="BN3">
        <v>0.59154504523756324</v>
      </c>
      <c r="BO3">
        <v>0.50558093734138887</v>
      </c>
      <c r="BP3">
        <v>7.8367114351090381E-2</v>
      </c>
      <c r="BQ3">
        <v>-8.4072143600494656E-3</v>
      </c>
      <c r="BR3">
        <v>8.3190210673718609E-3</v>
      </c>
      <c r="BS3">
        <v>7.6719244620178789E-3</v>
      </c>
      <c r="CA3">
        <v>0</v>
      </c>
      <c r="CB3">
        <v>4.782902993621994E-3</v>
      </c>
      <c r="CC3">
        <v>5.0191587129216385E-3</v>
      </c>
      <c r="CD3">
        <v>5.8536679523059632E-3</v>
      </c>
      <c r="CE3">
        <v>5.4607229483457755E-3</v>
      </c>
      <c r="CF3">
        <v>3.5305439062354288E-3</v>
      </c>
      <c r="CG3">
        <v>1.0838011989241537E-3</v>
      </c>
      <c r="CH3">
        <v>-4.782902993621994E-3</v>
      </c>
    </row>
    <row r="4" spans="1:86" x14ac:dyDescent="0.2">
      <c r="A4">
        <v>1915</v>
      </c>
      <c r="B4">
        <v>1</v>
      </c>
      <c r="C4">
        <v>1</v>
      </c>
      <c r="D4">
        <v>0.69079430021652188</v>
      </c>
      <c r="E4">
        <v>0.18379961452786719</v>
      </c>
      <c r="F4">
        <v>5.0932014366665251E-2</v>
      </c>
      <c r="G4">
        <v>4.3903298528632687E-2</v>
      </c>
      <c r="H4">
        <v>3.0570772360312883E-2</v>
      </c>
      <c r="P4">
        <v>0.40348231465086615</v>
      </c>
      <c r="Q4">
        <v>0.4026527941702735</v>
      </c>
      <c r="R4">
        <v>0.18562824970711192</v>
      </c>
      <c r="S4">
        <v>0.10393481655089268</v>
      </c>
      <c r="T4">
        <v>5.8050972383078332E-2</v>
      </c>
      <c r="U4">
        <v>3.240042722179165E-2</v>
      </c>
      <c r="V4">
        <v>2.2651402289213189E-2</v>
      </c>
      <c r="W4">
        <v>0.30482113303144925</v>
      </c>
      <c r="X4">
        <v>0.30312785899125261</v>
      </c>
      <c r="Y4">
        <v>9.5233564378433E-2</v>
      </c>
      <c r="Z4">
        <v>9.5237145087003636E-2</v>
      </c>
      <c r="AA4">
        <v>7.1346392087901417E-2</v>
      </c>
      <c r="AB4">
        <v>2.3478032074458324E-2</v>
      </c>
      <c r="AC4">
        <v>1.7832837483198888E-2</v>
      </c>
      <c r="AD4">
        <v>0.1757772211527503</v>
      </c>
      <c r="AE4">
        <v>0.17577725</v>
      </c>
      <c r="AF4">
        <v>3.4250928999482733E-2</v>
      </c>
      <c r="AG4">
        <v>5.7624534922087516E-2</v>
      </c>
      <c r="AH4">
        <v>5.6943689371511508E-2</v>
      </c>
      <c r="AI4">
        <v>1.6361214822195103E-2</v>
      </c>
      <c r="AJ4">
        <v>1.0596781730217964E-2</v>
      </c>
      <c r="AK4">
        <v>0.1457815951769314</v>
      </c>
      <c r="AL4">
        <v>0.1457755</v>
      </c>
      <c r="AM4">
        <v>2.4026942400250068E-2</v>
      </c>
      <c r="AN4">
        <v>4.6211797191844727E-2</v>
      </c>
      <c r="AO4">
        <v>5.3541317519529591E-2</v>
      </c>
      <c r="AP4">
        <v>1.3853698966639745E-2</v>
      </c>
      <c r="AQ4">
        <v>8.1416133350684858E-3</v>
      </c>
      <c r="AR4">
        <v>9.2193842850742128E-2</v>
      </c>
      <c r="AS4">
        <v>9.2188499999999993E-2</v>
      </c>
      <c r="AT4">
        <v>9.4453074385324968E-3</v>
      </c>
      <c r="AU4">
        <v>2.6083510033738301E-2</v>
      </c>
      <c r="AV4">
        <v>4.3582241763254634E-2</v>
      </c>
      <c r="AW4">
        <v>8.8075667268626544E-3</v>
      </c>
      <c r="AX4">
        <v>4.2697333810066814E-3</v>
      </c>
      <c r="AY4">
        <v>4.360051390265416E-2</v>
      </c>
      <c r="AZ4">
        <v>4.3603500000000003E-2</v>
      </c>
      <c r="BA4">
        <v>2.4550332005207685E-3</v>
      </c>
      <c r="BB4">
        <v>1.0586183198214387E-2</v>
      </c>
      <c r="BC4">
        <v>2.4770057496969818E-2</v>
      </c>
      <c r="BD4">
        <v>4.0676853750077017E-3</v>
      </c>
      <c r="BE4">
        <v>1.7244795954200326E-3</v>
      </c>
      <c r="BM4">
        <v>0.59651768534913385</v>
      </c>
      <c r="BN4">
        <v>0.59734720582972645</v>
      </c>
      <c r="BO4">
        <v>0.50516605050940999</v>
      </c>
      <c r="BP4">
        <v>7.9864797976974516E-2</v>
      </c>
      <c r="BQ4">
        <v>-7.1189580164130808E-3</v>
      </c>
      <c r="BR4">
        <v>1.1502871306841037E-2</v>
      </c>
      <c r="BS4">
        <v>7.9193700710996941E-3</v>
      </c>
      <c r="CA4">
        <v>0</v>
      </c>
      <c r="CB4">
        <v>4.7149611779036043E-3</v>
      </c>
      <c r="CC4">
        <v>4.9248915228013749E-3</v>
      </c>
      <c r="CD4">
        <v>5.666620745787802E-3</v>
      </c>
      <c r="CE4">
        <v>5.2786855117525899E-3</v>
      </c>
      <c r="CF4">
        <v>3.7831297284186658E-3</v>
      </c>
      <c r="CG4">
        <v>1.7315469314079421E-3</v>
      </c>
      <c r="CH4">
        <v>-4.7149611779036043E-3</v>
      </c>
    </row>
    <row r="5" spans="1:86" x14ac:dyDescent="0.2">
      <c r="A5">
        <v>1916</v>
      </c>
      <c r="B5">
        <v>1</v>
      </c>
      <c r="C5">
        <v>1</v>
      </c>
      <c r="D5">
        <v>0.67057775916223883</v>
      </c>
      <c r="E5">
        <v>0.18379961452786719</v>
      </c>
      <c r="F5">
        <v>7.6660819051820206E-2</v>
      </c>
      <c r="G5">
        <v>4.1724216139950615E-2</v>
      </c>
      <c r="H5">
        <v>2.7237591118123114E-2</v>
      </c>
      <c r="P5">
        <v>0.42081265138417545</v>
      </c>
      <c r="Q5">
        <v>0.41260621192433594</v>
      </c>
      <c r="R5">
        <v>0.19021690659225196</v>
      </c>
      <c r="S5">
        <v>0.10650404409209138</v>
      </c>
      <c r="T5">
        <v>5.9485969451331583E-2</v>
      </c>
      <c r="U5">
        <v>3.3201352962821562E-2</v>
      </c>
      <c r="V5">
        <v>2.3211335991311189E-2</v>
      </c>
      <c r="W5">
        <v>0.32215146976475856</v>
      </c>
      <c r="X5">
        <v>0.31308127674531505</v>
      </c>
      <c r="Y5">
        <v>9.8360625855465691E-2</v>
      </c>
      <c r="Z5">
        <v>9.8364324139136081E-2</v>
      </c>
      <c r="AA5">
        <v>7.368910135935941E-2</v>
      </c>
      <c r="AB5">
        <v>2.4248949871516049E-2</v>
      </c>
      <c r="AC5">
        <v>1.8418391321111571E-2</v>
      </c>
      <c r="AD5">
        <v>0.1931075578860596</v>
      </c>
      <c r="AE5">
        <v>0.1857306677540625</v>
      </c>
      <c r="AF5">
        <v>3.619039388925991E-2</v>
      </c>
      <c r="AG5">
        <v>6.0887534365776048E-2</v>
      </c>
      <c r="AH5">
        <v>6.0168135815930356E-2</v>
      </c>
      <c r="AI5">
        <v>1.7287671494428097E-2</v>
      </c>
      <c r="AJ5">
        <v>1.1196826362896406E-2</v>
      </c>
      <c r="AK5">
        <v>0.1637189464690523</v>
      </c>
      <c r="AL5">
        <v>0.15603644946132411</v>
      </c>
      <c r="AM5">
        <v>2.5718167892044723E-2</v>
      </c>
      <c r="AN5">
        <v>4.9464586004110703E-2</v>
      </c>
      <c r="AO5">
        <v>5.7310021815934677E-2</v>
      </c>
      <c r="AP5">
        <v>1.4828842971970466E-2</v>
      </c>
      <c r="AQ5">
        <v>8.7146909987690403E-3</v>
      </c>
      <c r="AR5">
        <v>0.1051466259314488</v>
      </c>
      <c r="AS5">
        <v>9.8665304300158144E-2</v>
      </c>
      <c r="AT5">
        <v>1.0108897884566471E-2</v>
      </c>
      <c r="AU5">
        <v>2.7916035673592889E-2</v>
      </c>
      <c r="AV5">
        <v>4.6644160016212209E-2</v>
      </c>
      <c r="AW5">
        <v>9.4263519988919634E-3</v>
      </c>
      <c r="AX5">
        <v>4.5697081883051289E-3</v>
      </c>
      <c r="AY5">
        <v>4.7812342033102112E-2</v>
      </c>
      <c r="AZ5">
        <v>4.4049341044346761E-2</v>
      </c>
      <c r="BA5">
        <v>2.4801356479395797E-3</v>
      </c>
      <c r="BB5">
        <v>1.0694425769859735E-2</v>
      </c>
      <c r="BC5">
        <v>2.5023328640409639E-2</v>
      </c>
      <c r="BD5">
        <v>4.1092770154876517E-3</v>
      </c>
      <c r="BE5">
        <v>1.7421122116957157E-3</v>
      </c>
      <c r="BM5">
        <v>0.57918734861582455</v>
      </c>
      <c r="BN5">
        <v>0.58739378807566411</v>
      </c>
      <c r="BO5">
        <v>0.48036085256998684</v>
      </c>
      <c r="BP5">
        <v>7.7295570435775812E-2</v>
      </c>
      <c r="BQ5">
        <v>1.7174849600488623E-2</v>
      </c>
      <c r="BR5">
        <v>8.5228631771290531E-3</v>
      </c>
      <c r="BS5">
        <v>4.026255126811925E-3</v>
      </c>
      <c r="CA5">
        <v>1.6008301107105084E-2</v>
      </c>
      <c r="CB5">
        <v>4.831513152650401E-3</v>
      </c>
      <c r="CC5">
        <v>5.0866038209814559E-3</v>
      </c>
      <c r="CD5">
        <v>5.9874941440043695E-3</v>
      </c>
      <c r="CE5">
        <v>5.6502453778365146E-3</v>
      </c>
      <c r="CF5">
        <v>4.0489176617626091E-3</v>
      </c>
      <c r="CG5">
        <v>1.7492518104253224E-3</v>
      </c>
      <c r="CH5">
        <v>1.1176787954454682E-2</v>
      </c>
    </row>
    <row r="6" spans="1:86" x14ac:dyDescent="0.2">
      <c r="A6">
        <v>1917</v>
      </c>
      <c r="B6">
        <v>1</v>
      </c>
      <c r="C6">
        <v>1</v>
      </c>
      <c r="D6">
        <v>0.68157417023378564</v>
      </c>
      <c r="E6">
        <v>0.18379961452786722</v>
      </c>
      <c r="F6">
        <v>7.2922296050782556E-2</v>
      </c>
      <c r="G6">
        <v>3.7847450922719988E-2</v>
      </c>
      <c r="H6">
        <v>2.3856468264844648E-2</v>
      </c>
      <c r="P6">
        <v>0.40507657450090057</v>
      </c>
      <c r="Q6">
        <v>0.40287041875222579</v>
      </c>
      <c r="R6">
        <v>0.18572857751018673</v>
      </c>
      <c r="S6">
        <v>0.10399099093072975</v>
      </c>
      <c r="T6">
        <v>5.8082347599591667E-2</v>
      </c>
      <c r="U6">
        <v>3.2417938908116214E-2</v>
      </c>
      <c r="V6">
        <v>2.2663644851602407E-2</v>
      </c>
      <c r="W6">
        <v>0.30641539288148367</v>
      </c>
      <c r="X6">
        <v>0.3033454835732049</v>
      </c>
      <c r="Y6">
        <v>9.5301935410724958E-2</v>
      </c>
      <c r="Z6">
        <v>9.5305518689993679E-2</v>
      </c>
      <c r="AA6">
        <v>7.1397613802736876E-2</v>
      </c>
      <c r="AB6">
        <v>2.3494887657881998E-2</v>
      </c>
      <c r="AC6">
        <v>1.7845640212104174E-2</v>
      </c>
      <c r="AD6">
        <v>0.17737148100278471</v>
      </c>
      <c r="AE6">
        <v>0.17599487458195232</v>
      </c>
      <c r="AF6">
        <v>4.2896686596739883E-2</v>
      </c>
      <c r="AG6">
        <v>3.9114759341099939E-2</v>
      </c>
      <c r="AH6">
        <v>6.5724092695268813E-2</v>
      </c>
      <c r="AI6">
        <v>2.0115555369321025E-2</v>
      </c>
      <c r="AJ6">
        <v>8.1438891646139194E-3</v>
      </c>
      <c r="AK6">
        <v>0.14342590026123608</v>
      </c>
      <c r="AL6">
        <v>0.14234191776849658</v>
      </c>
      <c r="AM6">
        <v>3.0905461519457191E-2</v>
      </c>
      <c r="AN6">
        <v>2.7088569399381902E-2</v>
      </c>
      <c r="AO6">
        <v>6.1367233748316347E-2</v>
      </c>
      <c r="AP6">
        <v>1.7131055906511778E-2</v>
      </c>
      <c r="AQ6">
        <v>5.8497227075920118E-3</v>
      </c>
      <c r="AR6">
        <v>8.4015369708452386E-2</v>
      </c>
      <c r="AS6">
        <v>8.3578808480598288E-2</v>
      </c>
      <c r="AT6">
        <v>1.2875348555456075E-2</v>
      </c>
      <c r="AU6">
        <v>1.3345114459056982E-2</v>
      </c>
      <c r="AV6">
        <v>4.4006452312556794E-2</v>
      </c>
      <c r="AW6">
        <v>1.0754383585756866E-2</v>
      </c>
      <c r="AX6">
        <v>2.5976347150402624E-3</v>
      </c>
      <c r="AY6">
        <v>3.3652030168037188E-2</v>
      </c>
      <c r="AZ6">
        <v>3.3307691380518312E-2</v>
      </c>
      <c r="BA6">
        <v>2.7884922520977529E-3</v>
      </c>
      <c r="BB6">
        <v>4.6023887460160647E-3</v>
      </c>
      <c r="BC6">
        <v>2.0368486643867992E-2</v>
      </c>
      <c r="BD6">
        <v>4.7481866619880119E-3</v>
      </c>
      <c r="BE6">
        <v>8.0025691758971878E-4</v>
      </c>
      <c r="BM6">
        <v>0.59492342549909938</v>
      </c>
      <c r="BN6">
        <v>0.59712958124777415</v>
      </c>
      <c r="BO6">
        <v>0.4958455927235989</v>
      </c>
      <c r="BP6">
        <v>7.9808623597137474E-2</v>
      </c>
      <c r="BQ6">
        <v>1.4839948451190889E-2</v>
      </c>
      <c r="BR6">
        <v>5.429512014603774E-3</v>
      </c>
      <c r="BS6">
        <v>1.1928234132422416E-3</v>
      </c>
      <c r="CA6">
        <v>8.7547457411965863E-3</v>
      </c>
      <c r="CB6">
        <v>4.7175095060665237E-3</v>
      </c>
      <c r="CC6">
        <v>4.9284272501422298E-3</v>
      </c>
      <c r="CD6">
        <v>2.7090306492423017E-3</v>
      </c>
      <c r="CE6">
        <v>2.068319054540742E-3</v>
      </c>
      <c r="CF6">
        <v>1.0259546427297808E-3</v>
      </c>
      <c r="CG6">
        <v>2.6201466251545062E-4</v>
      </c>
      <c r="CH6">
        <v>4.0372362351300626E-3</v>
      </c>
    </row>
    <row r="7" spans="1:86" x14ac:dyDescent="0.2">
      <c r="A7">
        <v>1918</v>
      </c>
      <c r="B7">
        <v>1</v>
      </c>
      <c r="C7">
        <v>1</v>
      </c>
      <c r="D7">
        <v>0.69250477052624393</v>
      </c>
      <c r="E7">
        <v>0.18379961452786719</v>
      </c>
      <c r="F7">
        <v>6.626666177251897E-2</v>
      </c>
      <c r="G7">
        <v>3.3799469231907957E-2</v>
      </c>
      <c r="H7">
        <v>2.3629483941461884E-2</v>
      </c>
      <c r="P7">
        <v>0.40107045446727191</v>
      </c>
      <c r="Q7">
        <v>0.3990372751202258</v>
      </c>
      <c r="R7">
        <v>0.18396144773091785</v>
      </c>
      <c r="S7">
        <v>0.10300156012092722</v>
      </c>
      <c r="T7">
        <v>5.7529718340976602E-2</v>
      </c>
      <c r="U7">
        <v>3.2109495770312559E-2</v>
      </c>
      <c r="V7">
        <v>2.2448009744388795E-2</v>
      </c>
      <c r="W7">
        <v>0.29493392703869437</v>
      </c>
      <c r="X7">
        <v>0.29297948299387599</v>
      </c>
      <c r="Y7">
        <v>0.11178459477640412</v>
      </c>
      <c r="Z7">
        <v>8.2665795002697134E-2</v>
      </c>
      <c r="AA7">
        <v>5.561302389924682E-2</v>
      </c>
      <c r="AB7">
        <v>2.6332034464985582E-2</v>
      </c>
      <c r="AC7">
        <v>1.6597566762410046E-2</v>
      </c>
      <c r="AD7">
        <v>0.15961472661607248</v>
      </c>
      <c r="AE7">
        <v>0.15883220435548379</v>
      </c>
      <c r="AF7">
        <v>4.3849019434228469E-2</v>
      </c>
      <c r="AG7">
        <v>4.2477783049141328E-2</v>
      </c>
      <c r="AH7">
        <v>4.7295877722325845E-2</v>
      </c>
      <c r="AI7">
        <v>1.7305656362973963E-2</v>
      </c>
      <c r="AJ7">
        <v>7.9169535761620911E-3</v>
      </c>
      <c r="AK7">
        <v>0.12429518013472091</v>
      </c>
      <c r="AL7">
        <v>0.12385495073527529</v>
      </c>
      <c r="AM7">
        <v>3.1860958500113341E-2</v>
      </c>
      <c r="AN7">
        <v>2.9920670707767872E-2</v>
      </c>
      <c r="AO7">
        <v>4.2741000072771339E-2</v>
      </c>
      <c r="AP7">
        <v>1.4016574054844041E-2</v>
      </c>
      <c r="AQ7">
        <v>5.3288067190948437E-3</v>
      </c>
      <c r="AR7">
        <v>6.7164822458815596E-2</v>
      </c>
      <c r="AS7">
        <v>6.7411642602400776E-2</v>
      </c>
      <c r="AT7">
        <v>1.2931717476459378E-2</v>
      </c>
      <c r="AU7">
        <v>1.5171426153287466E-2</v>
      </c>
      <c r="AV7">
        <v>2.8790885260950298E-2</v>
      </c>
      <c r="AW7">
        <v>8.3833981606160572E-3</v>
      </c>
      <c r="AX7">
        <v>2.1410958483867059E-3</v>
      </c>
      <c r="AY7">
        <v>2.4542270776995521E-2</v>
      </c>
      <c r="AZ7">
        <v>2.4481629304319619E-2</v>
      </c>
      <c r="BA7">
        <v>2.4815293002832194E-3</v>
      </c>
      <c r="BB7">
        <v>5.7640437968224083E-3</v>
      </c>
      <c r="BC7">
        <v>1.2118488137925387E-2</v>
      </c>
      <c r="BD7">
        <v>3.4969781689432387E-3</v>
      </c>
      <c r="BE7">
        <v>6.2741123607349682E-4</v>
      </c>
      <c r="BM7">
        <v>0.59892954553272815</v>
      </c>
      <c r="BN7">
        <v>0.6009627248797742</v>
      </c>
      <c r="BO7">
        <v>0.5085433227953261</v>
      </c>
      <c r="BP7">
        <v>8.0798054406939976E-2</v>
      </c>
      <c r="BQ7">
        <v>8.7369434315423683E-3</v>
      </c>
      <c r="BR7">
        <v>1.6899734615953982E-3</v>
      </c>
      <c r="BS7">
        <v>1.1814741970730888E-3</v>
      </c>
      <c r="CA7">
        <v>7.3828437044482411E-3</v>
      </c>
      <c r="CB7">
        <v>4.6726243750656307E-3</v>
      </c>
      <c r="CC7">
        <v>3.8992994193282659E-3</v>
      </c>
      <c r="CD7">
        <v>2.1846578914270394E-3</v>
      </c>
      <c r="CE7">
        <v>1.5249185799295706E-3</v>
      </c>
      <c r="CF7">
        <v>5.2912824469026059E-4</v>
      </c>
      <c r="CG7">
        <v>9.9925525122947258E-5</v>
      </c>
      <c r="CH7">
        <v>2.7102193293826104E-3</v>
      </c>
    </row>
    <row r="8" spans="1:86" x14ac:dyDescent="0.2">
      <c r="A8">
        <v>1919</v>
      </c>
      <c r="B8">
        <v>1</v>
      </c>
      <c r="C8">
        <v>1</v>
      </c>
      <c r="D8">
        <v>0.71643797971321121</v>
      </c>
      <c r="E8">
        <v>0.18379961452786719</v>
      </c>
      <c r="F8">
        <v>5.0296318793657931E-2</v>
      </c>
      <c r="G8">
        <v>2.932254363805745E-2</v>
      </c>
      <c r="H8">
        <v>2.0143543327206328E-2</v>
      </c>
      <c r="P8">
        <v>0.4031563788202262</v>
      </c>
      <c r="Q8">
        <v>0.3948132401533932</v>
      </c>
      <c r="R8">
        <v>0.18818336418531401</v>
      </c>
      <c r="S8">
        <v>0.11185570315279576</v>
      </c>
      <c r="T8">
        <v>4.7781502853975033E-2</v>
      </c>
      <c r="U8">
        <v>2.7856416456154578E-2</v>
      </c>
      <c r="V8">
        <v>1.9136366160846015E-2</v>
      </c>
      <c r="W8">
        <v>0.3016769916652759</v>
      </c>
      <c r="X8">
        <v>0.29307649555520987</v>
      </c>
      <c r="Y8">
        <v>0.11550275300440117</v>
      </c>
      <c r="Z8">
        <v>9.2795300176892082E-2</v>
      </c>
      <c r="AA8">
        <v>4.6162142174563103E-2</v>
      </c>
      <c r="AB8">
        <v>2.394691606414126E-2</v>
      </c>
      <c r="AC8">
        <v>1.4669529997778751E-2</v>
      </c>
      <c r="AD8">
        <v>0.16410778328022629</v>
      </c>
      <c r="AE8">
        <v>0.1586741485452268</v>
      </c>
      <c r="AF8">
        <v>4.5517166865909155E-2</v>
      </c>
      <c r="AG8">
        <v>5.0494125460382795E-2</v>
      </c>
      <c r="AH8">
        <v>3.9450130406250283E-2</v>
      </c>
      <c r="AI8">
        <v>1.6243578176392964E-2</v>
      </c>
      <c r="AJ8">
        <v>6.9692996840041268E-3</v>
      </c>
      <c r="AK8">
        <v>0.12638293063331799</v>
      </c>
      <c r="AL8">
        <v>0.1223396518774819</v>
      </c>
      <c r="AM8">
        <v>3.1812744661017696E-2</v>
      </c>
      <c r="AN8">
        <v>3.7247413893046193E-2</v>
      </c>
      <c r="AO8">
        <v>3.5131266454889544E-2</v>
      </c>
      <c r="AP8">
        <v>1.3202055364956052E-2</v>
      </c>
      <c r="AQ8">
        <v>4.9462845778135336E-3</v>
      </c>
      <c r="AR8">
        <v>6.6297173757209713E-2</v>
      </c>
      <c r="AS8">
        <v>6.4539788483073582E-2</v>
      </c>
      <c r="AT8">
        <v>1.2262037775055244E-2</v>
      </c>
      <c r="AU8">
        <v>1.9810566389631055E-2</v>
      </c>
      <c r="AV8">
        <v>2.2848690547035356E-2</v>
      </c>
      <c r="AW8">
        <v>7.515459975977439E-3</v>
      </c>
      <c r="AX8">
        <v>2.103048331171893E-3</v>
      </c>
      <c r="AY8">
        <v>2.28652971042442E-2</v>
      </c>
      <c r="AZ8">
        <v>2.220206592112621E-2</v>
      </c>
      <c r="BA8">
        <v>2.2201495093968396E-3</v>
      </c>
      <c r="BB8">
        <v>7.0600169913067551E-3</v>
      </c>
      <c r="BC8">
        <v>9.4573319685177081E-3</v>
      </c>
      <c r="BD8">
        <v>2.8715954720236691E-3</v>
      </c>
      <c r="BE8">
        <v>5.9295573705215102E-4</v>
      </c>
      <c r="BM8">
        <v>0.59684362117977385</v>
      </c>
      <c r="BN8">
        <v>0.60518675984660675</v>
      </c>
      <c r="BO8">
        <v>0.52825461552789721</v>
      </c>
      <c r="BP8">
        <v>7.1943911375071432E-2</v>
      </c>
      <c r="BQ8">
        <v>2.5148159396828976E-3</v>
      </c>
      <c r="BR8">
        <v>1.4661271819028723E-3</v>
      </c>
      <c r="BS8">
        <v>1.0071771663603124E-3</v>
      </c>
      <c r="CA8">
        <v>2.0205035972056203E-2</v>
      </c>
      <c r="CB8">
        <v>1.2119732579323809E-2</v>
      </c>
      <c r="CC8">
        <v>1.0499689279807461E-2</v>
      </c>
      <c r="CD8">
        <v>5.9044599029421376E-3</v>
      </c>
      <c r="CE8">
        <v>4.2066464798599665E-3</v>
      </c>
      <c r="CF8">
        <v>1.8349879742100106E-3</v>
      </c>
      <c r="CG8">
        <v>4.5041743448473784E-4</v>
      </c>
      <c r="CH8">
        <v>8.0853033927323938E-3</v>
      </c>
    </row>
    <row r="9" spans="1:86" x14ac:dyDescent="0.2">
      <c r="A9">
        <v>1920</v>
      </c>
      <c r="B9">
        <v>1</v>
      </c>
      <c r="C9">
        <v>1</v>
      </c>
      <c r="D9">
        <v>0.73273669099599825</v>
      </c>
      <c r="E9">
        <v>0.16280539652287526</v>
      </c>
      <c r="F9">
        <v>5.52852093717522E-2</v>
      </c>
      <c r="G9">
        <v>3.0489447438697768E-2</v>
      </c>
      <c r="H9">
        <v>1.8683255670676538E-2</v>
      </c>
      <c r="P9">
        <v>0.3901411364037346</v>
      </c>
      <c r="Q9">
        <v>0.38100387437769251</v>
      </c>
      <c r="R9">
        <v>0.19829480766834978</v>
      </c>
      <c r="S9">
        <v>8.5513554808448813E-2</v>
      </c>
      <c r="T9">
        <v>5.252094890316459E-2</v>
      </c>
      <c r="U9">
        <v>2.8079938920498169E-2</v>
      </c>
      <c r="V9">
        <v>1.6594674273860827E-2</v>
      </c>
      <c r="W9">
        <v>0.28324019636724629</v>
      </c>
      <c r="X9">
        <v>0.27469450331966727</v>
      </c>
      <c r="Y9">
        <v>0.12269243971402431</v>
      </c>
      <c r="Z9">
        <v>6.969884538881764E-2</v>
      </c>
      <c r="AA9">
        <v>4.6999864686281652E-2</v>
      </c>
      <c r="AB9">
        <v>2.2527736922225972E-2</v>
      </c>
      <c r="AC9">
        <v>1.2775672839210474E-2</v>
      </c>
      <c r="AD9">
        <v>0.1482981936632003</v>
      </c>
      <c r="AE9">
        <v>0.14459042055439381</v>
      </c>
      <c r="AF9">
        <v>4.6350039304654492E-2</v>
      </c>
      <c r="AG9">
        <v>3.842783829805637E-2</v>
      </c>
      <c r="AH9">
        <v>3.9518391612570765E-2</v>
      </c>
      <c r="AI9">
        <v>1.3877974746413049E-2</v>
      </c>
      <c r="AJ9">
        <v>6.4162038017690458E-3</v>
      </c>
      <c r="AK9">
        <v>0.11142994791572891</v>
      </c>
      <c r="AL9">
        <v>0.1095326295181807</v>
      </c>
      <c r="AM9">
        <v>3.153143758503521E-2</v>
      </c>
      <c r="AN9">
        <v>2.8262031364407435E-2</v>
      </c>
      <c r="AO9">
        <v>3.4226939475787199E-2</v>
      </c>
      <c r="AP9">
        <v>1.0959023583697059E-2</v>
      </c>
      <c r="AQ9">
        <v>4.5531814911405457E-3</v>
      </c>
      <c r="AR9">
        <v>5.3572248881608969E-2</v>
      </c>
      <c r="AS9">
        <v>5.3714330344460742E-2</v>
      </c>
      <c r="AT9">
        <v>1.1353027373286842E-2</v>
      </c>
      <c r="AU9">
        <v>1.3682657984297233E-2</v>
      </c>
      <c r="AV9">
        <v>2.1032288208674175E-2</v>
      </c>
      <c r="AW9">
        <v>5.6421150782004865E-3</v>
      </c>
      <c r="AX9">
        <v>2.0042334406795126E-3</v>
      </c>
      <c r="AY9">
        <v>1.6628981564311762E-2</v>
      </c>
      <c r="AZ9">
        <v>1.671638626422637E-2</v>
      </c>
      <c r="BA9">
        <v>1.937261422507859E-3</v>
      </c>
      <c r="BB9">
        <v>4.2418914026299409E-3</v>
      </c>
      <c r="BC9">
        <v>8.1364673722382243E-3</v>
      </c>
      <c r="BD9">
        <v>1.8322950396920514E-3</v>
      </c>
      <c r="BE9">
        <v>5.6848852910176297E-4</v>
      </c>
      <c r="BM9">
        <v>0.6098588635962654</v>
      </c>
      <c r="BN9">
        <v>0.61899612562230755</v>
      </c>
      <c r="BO9">
        <v>0.53444188332764853</v>
      </c>
      <c r="BP9">
        <v>7.7291841714426449E-2</v>
      </c>
      <c r="BQ9">
        <v>2.7642604685876107E-3</v>
      </c>
      <c r="BR9">
        <v>2.409508518199599E-3</v>
      </c>
      <c r="BS9">
        <v>2.0885813968157113E-3</v>
      </c>
      <c r="CA9">
        <v>2.0294262947526221E-2</v>
      </c>
      <c r="CB9">
        <v>1.323457077939641E-2</v>
      </c>
      <c r="CC9">
        <v>1.0785136419416971E-2</v>
      </c>
      <c r="CD9">
        <v>4.9865965330227868E-3</v>
      </c>
      <c r="CE9">
        <v>3.0244491969778483E-3</v>
      </c>
      <c r="CF9">
        <v>8.1542429822854996E-4</v>
      </c>
      <c r="CG9">
        <v>1.0289672993546778E-4</v>
      </c>
      <c r="CH9">
        <v>7.0596921681298115E-3</v>
      </c>
    </row>
    <row r="10" spans="1:86" x14ac:dyDescent="0.2">
      <c r="A10">
        <v>1921</v>
      </c>
      <c r="B10">
        <v>1</v>
      </c>
      <c r="C10">
        <v>1</v>
      </c>
      <c r="D10">
        <v>0.73469643026713183</v>
      </c>
      <c r="E10">
        <v>0.14694607171692473</v>
      </c>
      <c r="F10">
        <v>5.4846069148819315E-2</v>
      </c>
      <c r="G10">
        <v>3.7428418004417104E-2</v>
      </c>
      <c r="H10">
        <v>2.608301086270744E-2</v>
      </c>
      <c r="P10">
        <v>0.43181056663800765</v>
      </c>
      <c r="Q10">
        <v>0.42859726639973672</v>
      </c>
      <c r="R10">
        <v>0.24850766073066421</v>
      </c>
      <c r="S10">
        <v>7.553684068028764E-2</v>
      </c>
      <c r="T10">
        <v>5.1157563769594745E-2</v>
      </c>
      <c r="U10">
        <v>3.1917995070250435E-2</v>
      </c>
      <c r="V10">
        <v>2.1477127375166556E-2</v>
      </c>
      <c r="W10">
        <v>0.30804124226184881</v>
      </c>
      <c r="X10">
        <v>0.30457060858318019</v>
      </c>
      <c r="Y10">
        <v>0.14912951753363288</v>
      </c>
      <c r="Z10">
        <v>6.256965057124772E-2</v>
      </c>
      <c r="AA10">
        <v>5.0059854469023141E-2</v>
      </c>
      <c r="AB10">
        <v>2.6384121458328951E-2</v>
      </c>
      <c r="AC10">
        <v>1.6427388584019664E-2</v>
      </c>
      <c r="AD10">
        <v>0.15637915884632861</v>
      </c>
      <c r="AE10">
        <v>0.15472929986471551</v>
      </c>
      <c r="AF10">
        <v>5.4940442801671763E-2</v>
      </c>
      <c r="AG10">
        <v>3.4755599235169632E-2</v>
      </c>
      <c r="AH10">
        <v>4.0786546419775693E-2</v>
      </c>
      <c r="AI10">
        <v>1.5854239751432752E-2</v>
      </c>
      <c r="AJ10">
        <v>8.392438485815187E-3</v>
      </c>
      <c r="AK10">
        <v>0.11698099708938439</v>
      </c>
      <c r="AL10">
        <v>0.1159883302236815</v>
      </c>
      <c r="AM10">
        <v>3.6558597651142173E-2</v>
      </c>
      <c r="AN10">
        <v>2.5483109430915227E-2</v>
      </c>
      <c r="AO10">
        <v>3.5581258546726086E-2</v>
      </c>
      <c r="AP10">
        <v>1.2353200774395503E-2</v>
      </c>
      <c r="AQ10">
        <v>6.0121586205638521E-3</v>
      </c>
      <c r="AR10">
        <v>5.6019527041906061E-2</v>
      </c>
      <c r="AS10">
        <v>5.602165008390645E-2</v>
      </c>
      <c r="AT10">
        <v>1.2930115619053361E-2</v>
      </c>
      <c r="AU10">
        <v>1.2128893492187516E-2</v>
      </c>
      <c r="AV10">
        <v>2.2331200712369905E-2</v>
      </c>
      <c r="AW10">
        <v>6.0951644123137467E-3</v>
      </c>
      <c r="AX10">
        <v>2.5362626113186039E-3</v>
      </c>
      <c r="AY10">
        <v>1.6883974290585059E-2</v>
      </c>
      <c r="AZ10">
        <v>1.6892103882340821E-2</v>
      </c>
      <c r="BA10">
        <v>2.2815936479098015E-3</v>
      </c>
      <c r="BB10">
        <v>3.6027716784592431E-3</v>
      </c>
      <c r="BC10">
        <v>8.6095219134451669E-3</v>
      </c>
      <c r="BD10">
        <v>1.7273811514907454E-3</v>
      </c>
      <c r="BE10">
        <v>6.7080296217407866E-4</v>
      </c>
      <c r="BM10">
        <v>0.56818943336199235</v>
      </c>
      <c r="BN10">
        <v>0.57140273360026328</v>
      </c>
      <c r="BO10">
        <v>0.48618876953646761</v>
      </c>
      <c r="BP10">
        <v>7.1409231036637086E-2</v>
      </c>
      <c r="BQ10">
        <v>3.6885053792245701E-3</v>
      </c>
      <c r="BR10">
        <v>5.5104229341666686E-3</v>
      </c>
      <c r="BS10">
        <v>4.6058834875408843E-3</v>
      </c>
      <c r="CA10">
        <v>1.0046927065655516E-2</v>
      </c>
      <c r="CB10">
        <v>6.4752122464007836E-3</v>
      </c>
      <c r="CC10">
        <v>5.5827468152274433E-3</v>
      </c>
      <c r="CD10">
        <v>2.9538893415164405E-3</v>
      </c>
      <c r="CE10">
        <v>1.9619474634848203E-3</v>
      </c>
      <c r="CF10">
        <v>6.5417288653658748E-4</v>
      </c>
      <c r="CG10">
        <v>6.6750450866823879E-5</v>
      </c>
      <c r="CH10">
        <v>3.5717148192547328E-3</v>
      </c>
    </row>
    <row r="11" spans="1:86" x14ac:dyDescent="0.2">
      <c r="A11">
        <v>1922</v>
      </c>
      <c r="B11">
        <v>1</v>
      </c>
      <c r="C11">
        <v>1</v>
      </c>
      <c r="D11">
        <v>0.72311735441098157</v>
      </c>
      <c r="E11">
        <v>0.15308190185309553</v>
      </c>
      <c r="F11">
        <v>5.6743447731570133E-2</v>
      </c>
      <c r="G11">
        <v>3.6512451515973487E-2</v>
      </c>
      <c r="H11">
        <v>3.054484448837921E-2</v>
      </c>
      <c r="P11">
        <v>0.43721477661517705</v>
      </c>
      <c r="Q11">
        <v>0.42948553427651265</v>
      </c>
      <c r="R11">
        <v>0.23333379939637849</v>
      </c>
      <c r="S11">
        <v>8.2017551837015729E-2</v>
      </c>
      <c r="T11">
        <v>5.3906275344991601E-2</v>
      </c>
      <c r="U11">
        <v>3.3022236340566474E-2</v>
      </c>
      <c r="V11">
        <v>2.7205528562467406E-2</v>
      </c>
      <c r="W11">
        <v>0.3194498478651871</v>
      </c>
      <c r="X11">
        <v>0.31052785074698919</v>
      </c>
      <c r="Y11">
        <v>0.14182934341229791</v>
      </c>
      <c r="Z11">
        <v>6.7093842206633142E-2</v>
      </c>
      <c r="AA11">
        <v>5.2464157775596154E-2</v>
      </c>
      <c r="AB11">
        <v>2.7399607006257973E-2</v>
      </c>
      <c r="AC11">
        <v>2.1740918188563812E-2</v>
      </c>
      <c r="AD11">
        <v>0.17057628417064818</v>
      </c>
      <c r="AE11">
        <v>0.16292319490434098</v>
      </c>
      <c r="AF11">
        <v>5.2136249737427656E-2</v>
      </c>
      <c r="AG11">
        <v>3.6086412613271453E-2</v>
      </c>
      <c r="AH11">
        <v>4.4565082004629608E-2</v>
      </c>
      <c r="AI11">
        <v>1.713858681986842E-2</v>
      </c>
      <c r="AJ11">
        <v>1.2996817816445428E-2</v>
      </c>
      <c r="AK11">
        <v>0.13057803488397471</v>
      </c>
      <c r="AL11">
        <v>0.1237622549019692</v>
      </c>
      <c r="AM11">
        <v>3.4694748626002268E-2</v>
      </c>
      <c r="AN11">
        <v>2.6247046885795097E-2</v>
      </c>
      <c r="AO11">
        <v>3.9533676761434461E-2</v>
      </c>
      <c r="AP11">
        <v>1.3429339977824421E-2</v>
      </c>
      <c r="AQ11">
        <v>9.8574192896727069E-3</v>
      </c>
      <c r="AR11">
        <v>6.6354491835071847E-2</v>
      </c>
      <c r="AS11">
        <v>6.1685282053958776E-2</v>
      </c>
      <c r="AT11">
        <v>1.2366542854947808E-2</v>
      </c>
      <c r="AU11">
        <v>1.2333327218477493E-2</v>
      </c>
      <c r="AV11">
        <v>2.5528154106985588E-2</v>
      </c>
      <c r="AW11">
        <v>6.749345252921389E-3</v>
      </c>
      <c r="AX11">
        <v>4.7079105815191428E-3</v>
      </c>
      <c r="AY11">
        <v>2.2741607402143219E-2</v>
      </c>
      <c r="AZ11">
        <v>2.0093203672445031E-2</v>
      </c>
      <c r="BA11">
        <v>2.2404373584234173E-3</v>
      </c>
      <c r="BB11">
        <v>3.6430568791349805E-3</v>
      </c>
      <c r="BC11">
        <v>1.0577720620941453E-2</v>
      </c>
      <c r="BD11">
        <v>2.0629728467769369E-3</v>
      </c>
      <c r="BE11">
        <v>1.5690075029462958E-3</v>
      </c>
      <c r="BM11">
        <v>0.56278522338482295</v>
      </c>
      <c r="BN11">
        <v>0.5705144657234873</v>
      </c>
      <c r="BO11">
        <v>0.48978355501460308</v>
      </c>
      <c r="BP11">
        <v>7.1064350016079803E-2</v>
      </c>
      <c r="BQ11">
        <v>2.837172386578532E-3</v>
      </c>
      <c r="BR11">
        <v>3.4902151754070132E-3</v>
      </c>
      <c r="BS11">
        <v>3.3393159259118045E-3</v>
      </c>
      <c r="CA11">
        <v>2.1693019111998359E-2</v>
      </c>
      <c r="CB11">
        <v>1.1672281797153116E-2</v>
      </c>
      <c r="CC11">
        <v>1.0411448419927876E-2</v>
      </c>
      <c r="CD11">
        <v>6.8713346599956707E-3</v>
      </c>
      <c r="CE11">
        <v>5.4438659311831618E-3</v>
      </c>
      <c r="CF11">
        <v>3.0211855178733219E-3</v>
      </c>
      <c r="CG11">
        <v>1.1747843518455012E-3</v>
      </c>
      <c r="CH11">
        <v>1.0020737314845244E-2</v>
      </c>
    </row>
    <row r="12" spans="1:86" x14ac:dyDescent="0.2">
      <c r="A12">
        <v>1923</v>
      </c>
      <c r="B12">
        <v>1</v>
      </c>
      <c r="C12">
        <v>1</v>
      </c>
      <c r="D12">
        <v>0.68962081834306144</v>
      </c>
      <c r="E12">
        <v>0.17268591416644735</v>
      </c>
      <c r="F12">
        <v>5.9652893912258677E-2</v>
      </c>
      <c r="G12">
        <v>3.9725830224191495E-2</v>
      </c>
      <c r="H12">
        <v>3.8314543354041081E-2</v>
      </c>
      <c r="P12">
        <v>0.41461250579837888</v>
      </c>
      <c r="Q12">
        <v>0.40589552069786022</v>
      </c>
      <c r="R12">
        <v>0.18526829948938064</v>
      </c>
      <c r="S12">
        <v>9.8832782093729393E-2</v>
      </c>
      <c r="T12">
        <v>5.667024921664577E-2</v>
      </c>
      <c r="U12">
        <v>3.3808081986539416E-2</v>
      </c>
      <c r="V12">
        <v>3.131606748524185E-2</v>
      </c>
      <c r="W12">
        <v>0.2977685499256853</v>
      </c>
      <c r="X12">
        <v>0.28948658056395288</v>
      </c>
      <c r="Y12">
        <v>0.1147624200595911</v>
      </c>
      <c r="Z12">
        <v>7.3662536840713833E-2</v>
      </c>
      <c r="AA12">
        <v>5.162682102584075E-2</v>
      </c>
      <c r="AB12">
        <v>2.6378945366753042E-2</v>
      </c>
      <c r="AC12">
        <v>2.3055813518105119E-2</v>
      </c>
      <c r="AD12">
        <v>0.156424930907688</v>
      </c>
      <c r="AE12">
        <v>0.1499100468203127</v>
      </c>
      <c r="AF12">
        <v>4.8243167942427348E-2</v>
      </c>
      <c r="AG12">
        <v>3.1382881441395609E-2</v>
      </c>
      <c r="AH12">
        <v>4.347824512814992E-2</v>
      </c>
      <c r="AI12">
        <v>1.4842610621488221E-2</v>
      </c>
      <c r="AJ12">
        <v>1.1963077983080241E-2</v>
      </c>
      <c r="AK12">
        <v>0.11907863136898129</v>
      </c>
      <c r="AL12">
        <v>0.1132314136890028</v>
      </c>
      <c r="AM12">
        <v>3.1849264794140159E-2</v>
      </c>
      <c r="AN12">
        <v>2.2651460146042635E-2</v>
      </c>
      <c r="AO12">
        <v>3.8457659386764924E-2</v>
      </c>
      <c r="AP12">
        <v>1.1444432943480711E-2</v>
      </c>
      <c r="AQ12">
        <v>8.8285227770598818E-3</v>
      </c>
      <c r="AR12">
        <v>5.9064105684361649E-2</v>
      </c>
      <c r="AS12">
        <v>5.5038652248768215E-2</v>
      </c>
      <c r="AT12">
        <v>1.112203138394403E-2</v>
      </c>
      <c r="AU12">
        <v>9.7310262264274604E-3</v>
      </c>
      <c r="AV12">
        <v>2.4599835734717943E-2</v>
      </c>
      <c r="AW12">
        <v>5.5735204984785867E-3</v>
      </c>
      <c r="AX12">
        <v>4.01217365540714E-3</v>
      </c>
      <c r="AY12">
        <v>1.997966722614291E-2</v>
      </c>
      <c r="AZ12">
        <v>1.751597318439841E-2</v>
      </c>
      <c r="BA12">
        <v>2.1323176187214793E-3</v>
      </c>
      <c r="BB12">
        <v>2.3610951909963881E-3</v>
      </c>
      <c r="BC12">
        <v>1.0082495735794162E-2</v>
      </c>
      <c r="BD12">
        <v>1.6933521809300927E-3</v>
      </c>
      <c r="BE12">
        <v>1.2466596069446059E-3</v>
      </c>
      <c r="BM12">
        <v>0.58538749420162106</v>
      </c>
      <c r="BN12">
        <v>0.59410447930213972</v>
      </c>
      <c r="BO12">
        <v>0.50435251885368082</v>
      </c>
      <c r="BP12">
        <v>7.3853132072717959E-2</v>
      </c>
      <c r="BQ12">
        <v>2.9826446956129071E-3</v>
      </c>
      <c r="BR12">
        <v>5.917748237652079E-3</v>
      </c>
      <c r="BS12">
        <v>6.998475868799231E-3</v>
      </c>
      <c r="CA12">
        <v>2.2366203877666319E-2</v>
      </c>
      <c r="CB12">
        <v>1.2637176970045291E-2</v>
      </c>
      <c r="CC12">
        <v>9.9458655169920775E-3</v>
      </c>
      <c r="CD12">
        <v>6.0984024511554127E-3</v>
      </c>
      <c r="CE12">
        <v>4.8230850616757387E-3</v>
      </c>
      <c r="CF12">
        <v>2.6382554024031073E-3</v>
      </c>
      <c r="CG12">
        <v>1.0822616237350612E-3</v>
      </c>
      <c r="CH12">
        <v>9.7290269076210287E-3</v>
      </c>
    </row>
    <row r="13" spans="1:86" x14ac:dyDescent="0.2">
      <c r="A13">
        <v>1924</v>
      </c>
      <c r="B13">
        <v>1</v>
      </c>
      <c r="C13">
        <v>1</v>
      </c>
      <c r="D13">
        <v>0.67843308638590338</v>
      </c>
      <c r="E13">
        <v>0.17726904563008286</v>
      </c>
      <c r="F13">
        <v>6.2643454747009039E-2</v>
      </c>
      <c r="G13">
        <v>4.075217055810685E-2</v>
      </c>
      <c r="H13">
        <v>4.0902242678897846E-2</v>
      </c>
      <c r="P13">
        <v>0.44407042747847464</v>
      </c>
      <c r="Q13">
        <v>0.43263914655396829</v>
      </c>
      <c r="R13">
        <v>0.19168374290017878</v>
      </c>
      <c r="S13">
        <v>0.10853054192891376</v>
      </c>
      <c r="T13">
        <v>5.9511282009658585E-2</v>
      </c>
      <c r="U13">
        <v>3.7080960078401712E-2</v>
      </c>
      <c r="V13">
        <v>3.5832619636815347E-2</v>
      </c>
      <c r="W13">
        <v>0.32112075775425097</v>
      </c>
      <c r="X13">
        <v>0.30927877131348902</v>
      </c>
      <c r="Y13">
        <v>0.12170826400591182</v>
      </c>
      <c r="Z13">
        <v>7.9626168564712121E-2</v>
      </c>
      <c r="AA13">
        <v>5.3935356724254195E-2</v>
      </c>
      <c r="AB13">
        <v>2.8321251349171642E-2</v>
      </c>
      <c r="AC13">
        <v>2.5687730669439281E-2</v>
      </c>
      <c r="AD13">
        <v>0.17423080267847399</v>
      </c>
      <c r="AE13">
        <v>0.16315906869089511</v>
      </c>
      <c r="AF13">
        <v>5.1292893162355059E-2</v>
      </c>
      <c r="AG13">
        <v>3.6447367323304468E-2</v>
      </c>
      <c r="AH13">
        <v>4.7260763232334017E-2</v>
      </c>
      <c r="AI13">
        <v>1.5952616662462539E-2</v>
      </c>
      <c r="AJ13">
        <v>1.2205428310439092E-2</v>
      </c>
      <c r="AK13">
        <v>0.13400652753557948</v>
      </c>
      <c r="AL13">
        <v>0.12416392151156649</v>
      </c>
      <c r="AM13">
        <v>3.4215350743124331E-2</v>
      </c>
      <c r="AN13">
        <v>2.5513760853157517E-2</v>
      </c>
      <c r="AO13">
        <v>4.2799045033795433E-2</v>
      </c>
      <c r="AP13">
        <v>1.2602264924296419E-2</v>
      </c>
      <c r="AQ13">
        <v>9.0334999571928063E-3</v>
      </c>
      <c r="AR13">
        <v>6.7870222283341899E-2</v>
      </c>
      <c r="AS13">
        <v>6.1401284958182256E-2</v>
      </c>
      <c r="AT13">
        <v>1.2349814942267234E-2</v>
      </c>
      <c r="AU13">
        <v>1.0590311660268963E-2</v>
      </c>
      <c r="AV13">
        <v>2.8135008282914792E-2</v>
      </c>
      <c r="AW13">
        <v>6.2435586802071594E-3</v>
      </c>
      <c r="AX13">
        <v>4.0825913925241052E-3</v>
      </c>
      <c r="AY13">
        <v>2.3249502043152428E-2</v>
      </c>
      <c r="AZ13">
        <v>2.0087135732595823E-2</v>
      </c>
      <c r="BA13">
        <v>2.4931539410687352E-3</v>
      </c>
      <c r="BB13">
        <v>2.7168325811191569E-3</v>
      </c>
      <c r="BC13">
        <v>1.1668650349995145E-2</v>
      </c>
      <c r="BD13">
        <v>1.908206371265576E-3</v>
      </c>
      <c r="BE13">
        <v>1.3002924891472049E-3</v>
      </c>
      <c r="BM13">
        <v>0.55592957252152542</v>
      </c>
      <c r="BN13">
        <v>0.56736085344603171</v>
      </c>
      <c r="BO13">
        <v>0.48674934348572463</v>
      </c>
      <c r="BP13">
        <v>6.8738503701169101E-2</v>
      </c>
      <c r="BQ13">
        <v>3.132172737350454E-3</v>
      </c>
      <c r="BR13">
        <v>3.6712104797051379E-3</v>
      </c>
      <c r="BS13">
        <v>5.0696230420824995E-3</v>
      </c>
      <c r="CA13">
        <v>2.99112336359613E-2</v>
      </c>
      <c r="CB13">
        <v>1.6343398393863794E-2</v>
      </c>
      <c r="CC13">
        <v>1.3434748540231188E-2</v>
      </c>
      <c r="CD13">
        <v>9.3458487647402264E-3</v>
      </c>
      <c r="CE13">
        <v>7.4460917339926914E-3</v>
      </c>
      <c r="CF13">
        <v>4.0197107251036838E-3</v>
      </c>
      <c r="CG13">
        <v>1.4140497458899502E-3</v>
      </c>
      <c r="CH13">
        <v>1.3567835242097506E-2</v>
      </c>
    </row>
    <row r="14" spans="1:86" x14ac:dyDescent="0.2">
      <c r="A14">
        <v>1925</v>
      </c>
      <c r="B14">
        <v>1</v>
      </c>
      <c r="C14">
        <v>1</v>
      </c>
      <c r="D14">
        <v>0.68733282743807866</v>
      </c>
      <c r="E14">
        <v>0.16795372227801605</v>
      </c>
      <c r="F14">
        <v>6.8604702097689457E-2</v>
      </c>
      <c r="G14">
        <v>3.836190647992007E-2</v>
      </c>
      <c r="H14">
        <v>3.7746841706295588E-2</v>
      </c>
      <c r="P14">
        <v>0.46354076918824078</v>
      </c>
      <c r="Q14">
        <v>0.44166809347302</v>
      </c>
      <c r="R14">
        <v>0.19073459903089918</v>
      </c>
      <c r="S14">
        <v>0.11345571128002983</v>
      </c>
      <c r="T14">
        <v>6.5174466992804977E-2</v>
      </c>
      <c r="U14">
        <v>3.6443811155924072E-2</v>
      </c>
      <c r="V14">
        <v>3.5859499620980805E-2</v>
      </c>
      <c r="W14">
        <v>0.35009523176185775</v>
      </c>
      <c r="X14">
        <v>0.3246550564934127</v>
      </c>
      <c r="Y14">
        <v>0.12744662971677054</v>
      </c>
      <c r="Z14">
        <v>8.4372558943164838E-2</v>
      </c>
      <c r="AA14">
        <v>5.9365289746894465E-2</v>
      </c>
      <c r="AB14">
        <v>2.7773614314753992E-2</v>
      </c>
      <c r="AC14">
        <v>2.5696958625175223E-2</v>
      </c>
      <c r="AD14">
        <v>0.20244504854676582</v>
      </c>
      <c r="AE14">
        <v>0.17602806588875769</v>
      </c>
      <c r="AF14">
        <v>5.2349223855198093E-2</v>
      </c>
      <c r="AG14">
        <v>4.1669626539775351E-2</v>
      </c>
      <c r="AH14">
        <v>5.1988071171981641E-2</v>
      </c>
      <c r="AI14">
        <v>1.6781659283609453E-2</v>
      </c>
      <c r="AJ14">
        <v>1.3239478750755481E-2</v>
      </c>
      <c r="AK14">
        <v>0.15860651133997281</v>
      </c>
      <c r="AL14">
        <v>0.13413491441835071</v>
      </c>
      <c r="AM14">
        <v>3.4737584519407665E-2</v>
      </c>
      <c r="AN14">
        <v>2.9738659421786457E-2</v>
      </c>
      <c r="AO14">
        <v>4.6729590294626651E-2</v>
      </c>
      <c r="AP14">
        <v>1.3156518392923469E-2</v>
      </c>
      <c r="AQ14">
        <v>9.7725631289461729E-3</v>
      </c>
      <c r="AR14">
        <v>8.523904172767606E-2</v>
      </c>
      <c r="AS14">
        <v>6.7520291796493839E-2</v>
      </c>
      <c r="AT14">
        <v>1.2596276745800642E-2</v>
      </c>
      <c r="AU14">
        <v>1.3617276490648136E-2</v>
      </c>
      <c r="AV14">
        <v>3.0563456713443789E-2</v>
      </c>
      <c r="AW14">
        <v>6.4086487418768493E-3</v>
      </c>
      <c r="AX14">
        <v>4.3346345097625407E-3</v>
      </c>
      <c r="AY14">
        <v>3.3108484827819591E-2</v>
      </c>
      <c r="AZ14">
        <v>2.3450783923630879E-2</v>
      </c>
      <c r="BA14">
        <v>2.5141938438502571E-3</v>
      </c>
      <c r="BB14">
        <v>4.4809967907428602E-3</v>
      </c>
      <c r="BC14">
        <v>1.3243381911183622E-2</v>
      </c>
      <c r="BD14">
        <v>2.0129605562594151E-3</v>
      </c>
      <c r="BE14">
        <v>1.1992523204375145E-3</v>
      </c>
      <c r="BM14">
        <v>0.53645923081175928</v>
      </c>
      <c r="BN14">
        <v>0.55833190652698006</v>
      </c>
      <c r="BO14">
        <v>0.49659822840717949</v>
      </c>
      <c r="BP14">
        <v>5.4498010997986221E-2</v>
      </c>
      <c r="BQ14">
        <v>3.4302351048844798E-3</v>
      </c>
      <c r="BR14">
        <v>1.9180953239959983E-3</v>
      </c>
      <c r="BS14">
        <v>1.8873420853147832E-3</v>
      </c>
      <c r="CA14">
        <v>5.886131077144801E-2</v>
      </c>
      <c r="CB14">
        <v>2.8174950860221069E-2</v>
      </c>
      <c r="CC14">
        <v>2.5178779626555629E-2</v>
      </c>
      <c r="CD14">
        <v>1.8861013332765526E-2</v>
      </c>
      <c r="CE14">
        <v>1.5583134976925967E-2</v>
      </c>
      <c r="CF14">
        <v>9.1037866897082376E-3</v>
      </c>
      <c r="CG14">
        <v>3.7089741699581689E-3</v>
      </c>
      <c r="CH14">
        <v>3.0686359911226941E-2</v>
      </c>
    </row>
    <row r="15" spans="1:86" x14ac:dyDescent="0.2">
      <c r="A15">
        <v>1926</v>
      </c>
      <c r="B15">
        <v>1</v>
      </c>
      <c r="C15">
        <v>1</v>
      </c>
      <c r="D15">
        <v>0.68811329159477541</v>
      </c>
      <c r="E15">
        <v>0.15843555560971123</v>
      </c>
      <c r="F15">
        <v>7.7309590506191281E-2</v>
      </c>
      <c r="G15">
        <v>3.9800134558322736E-2</v>
      </c>
      <c r="H15">
        <v>3.6341427730999375E-2</v>
      </c>
      <c r="P15">
        <v>0.4571043576823739</v>
      </c>
      <c r="Q15">
        <v>0.44068985279853878</v>
      </c>
      <c r="R15">
        <v>0.19044323124752385</v>
      </c>
      <c r="S15">
        <v>0.10446799045392777</v>
      </c>
      <c r="T15">
        <v>7.3444110980881716E-2</v>
      </c>
      <c r="U15">
        <v>3.781012783040659E-2</v>
      </c>
      <c r="V15">
        <v>3.4524356344449392E-2</v>
      </c>
      <c r="W15">
        <v>0.34613785989788881</v>
      </c>
      <c r="X15">
        <v>0.32752353247483312</v>
      </c>
      <c r="Y15">
        <v>0.12822246166087145</v>
      </c>
      <c r="Z15">
        <v>7.9149418802086355E-2</v>
      </c>
      <c r="AA15">
        <v>6.6412755364576539E-2</v>
      </c>
      <c r="AB15">
        <v>2.8970056625076061E-2</v>
      </c>
      <c r="AC15">
        <v>2.4768805769444957E-2</v>
      </c>
      <c r="AD15">
        <v>0.19909051389797588</v>
      </c>
      <c r="AE15">
        <v>0.18011497014310471</v>
      </c>
      <c r="AF15">
        <v>5.2928367531585335E-2</v>
      </c>
      <c r="AG15">
        <v>3.8444679486092315E-2</v>
      </c>
      <c r="AH15">
        <v>5.8023691684062295E-2</v>
      </c>
      <c r="AI15">
        <v>1.7798289529577793E-2</v>
      </c>
      <c r="AJ15">
        <v>1.2919906886198809E-2</v>
      </c>
      <c r="AK15">
        <v>0.15547752625080261</v>
      </c>
      <c r="AL15">
        <v>0.13747729345105</v>
      </c>
      <c r="AM15">
        <v>3.5304749094641749E-2</v>
      </c>
      <c r="AN15">
        <v>2.6726349965614724E-2</v>
      </c>
      <c r="AO15">
        <v>5.1959804144275895E-2</v>
      </c>
      <c r="AP15">
        <v>1.3880978443094175E-2</v>
      </c>
      <c r="AQ15">
        <v>9.6053764613706332E-3</v>
      </c>
      <c r="AR15">
        <v>8.4590047554456899E-2</v>
      </c>
      <c r="AS15">
        <v>7.0681737726868116E-2</v>
      </c>
      <c r="AT15">
        <v>1.2812494129989352E-2</v>
      </c>
      <c r="AU15">
        <v>1.1536394882479669E-2</v>
      </c>
      <c r="AV15">
        <v>3.5199442896390376E-2</v>
      </c>
      <c r="AW15">
        <v>6.8561034720269328E-3</v>
      </c>
      <c r="AX15">
        <v>4.277265556971231E-3</v>
      </c>
      <c r="AY15">
        <v>3.3640176310679927E-2</v>
      </c>
      <c r="AZ15">
        <v>2.5387789698721928E-2</v>
      </c>
      <c r="BA15">
        <v>2.8914000486728133E-3</v>
      </c>
      <c r="BB15">
        <v>3.3702512450179255E-3</v>
      </c>
      <c r="BC15">
        <v>1.5910332773403257E-2</v>
      </c>
      <c r="BD15">
        <v>2.0656083708457465E-3</v>
      </c>
      <c r="BE15">
        <v>1.1501971611404529E-3</v>
      </c>
      <c r="BM15">
        <v>0.5428956423176261</v>
      </c>
      <c r="BN15">
        <v>0.55931014720146122</v>
      </c>
      <c r="BO15">
        <v>0.49767006034725159</v>
      </c>
      <c r="BP15">
        <v>5.3967565155783465E-2</v>
      </c>
      <c r="BQ15">
        <v>3.8654795253095647E-3</v>
      </c>
      <c r="BR15">
        <v>1.9900067279161465E-3</v>
      </c>
      <c r="BS15">
        <v>1.817071386549983E-3</v>
      </c>
      <c r="CA15">
        <v>4.6813508112176279E-2</v>
      </c>
      <c r="CB15">
        <v>2.2363575045468469E-2</v>
      </c>
      <c r="CC15">
        <v>1.9614251042320639E-2</v>
      </c>
      <c r="CD15">
        <v>1.4395202273947921E-2</v>
      </c>
      <c r="CE15">
        <v>1.2055410814188929E-2</v>
      </c>
      <c r="CF15">
        <v>7.445930611235628E-3</v>
      </c>
      <c r="CG15">
        <v>3.2816393989619033E-3</v>
      </c>
      <c r="CH15">
        <v>2.4449933066707809E-2</v>
      </c>
    </row>
    <row r="16" spans="1:86" x14ac:dyDescent="0.2">
      <c r="A16">
        <v>1927</v>
      </c>
      <c r="B16">
        <v>1</v>
      </c>
      <c r="C16">
        <v>1</v>
      </c>
      <c r="D16">
        <v>0.68904569179401576</v>
      </c>
      <c r="E16">
        <v>0.15418003195516128</v>
      </c>
      <c r="F16">
        <v>8.0925013785094146E-2</v>
      </c>
      <c r="G16">
        <v>4.2236544467223441E-2</v>
      </c>
      <c r="H16">
        <v>3.3612717998505647E-2</v>
      </c>
      <c r="P16">
        <v>0.46668456108833972</v>
      </c>
      <c r="Q16">
        <v>0.44665733319579365</v>
      </c>
      <c r="R16">
        <v>0.19729542591990745</v>
      </c>
      <c r="S16">
        <v>0.10042634415652449</v>
      </c>
      <c r="T16">
        <v>7.6878763095839422E-2</v>
      </c>
      <c r="U16">
        <v>4.0124717243862261E-2</v>
      </c>
      <c r="V16">
        <v>3.1932082098580353E-2</v>
      </c>
      <c r="W16">
        <v>0.35691028338606851</v>
      </c>
      <c r="X16">
        <v>0.3343164918158808</v>
      </c>
      <c r="Y16">
        <v>0.1330298248956843</v>
      </c>
      <c r="Z16">
        <v>7.6262480062952845E-2</v>
      </c>
      <c r="AA16">
        <v>7.0146222873480935E-2</v>
      </c>
      <c r="AB16">
        <v>3.1365401120585876E-2</v>
      </c>
      <c r="AC16">
        <v>2.3512562227268555E-2</v>
      </c>
      <c r="AD16">
        <v>0.21025033880744509</v>
      </c>
      <c r="AE16">
        <v>0.1867888575023515</v>
      </c>
      <c r="AF16">
        <v>5.4516010602334172E-2</v>
      </c>
      <c r="AG16">
        <v>3.8617883069842117E-2</v>
      </c>
      <c r="AH16">
        <v>6.1250972762126085E-2</v>
      </c>
      <c r="AI16">
        <v>1.930984926417471E-2</v>
      </c>
      <c r="AJ16">
        <v>1.3094141278766859E-2</v>
      </c>
      <c r="AK16">
        <v>0.1659692252610481</v>
      </c>
      <c r="AL16">
        <v>0.1433302845723689</v>
      </c>
      <c r="AM16">
        <v>3.622767100637142E-2</v>
      </c>
      <c r="AN16">
        <v>2.7350032776858789E-2</v>
      </c>
      <c r="AO16">
        <v>5.4952199988514423E-2</v>
      </c>
      <c r="AP16">
        <v>1.5050095255006952E-2</v>
      </c>
      <c r="AQ16">
        <v>9.7502850162225277E-3</v>
      </c>
      <c r="AR16">
        <v>9.2539418014410207E-2</v>
      </c>
      <c r="AS16">
        <v>7.4726058910537047E-2</v>
      </c>
      <c r="AT16">
        <v>1.3121722367240714E-2</v>
      </c>
      <c r="AU16">
        <v>1.2663117102158197E-2</v>
      </c>
      <c r="AV16">
        <v>3.7236934279760991E-2</v>
      </c>
      <c r="AW16">
        <v>7.357035720940157E-3</v>
      </c>
      <c r="AX16">
        <v>4.3472488928334848E-3</v>
      </c>
      <c r="AY16">
        <v>3.7542140165501309E-2</v>
      </c>
      <c r="AZ16">
        <v>2.7581348811531087E-2</v>
      </c>
      <c r="BA16">
        <v>2.8215649364380971E-3</v>
      </c>
      <c r="BB16">
        <v>4.4847388280689305E-3</v>
      </c>
      <c r="BC16">
        <v>1.6831625202815819E-2</v>
      </c>
      <c r="BD16">
        <v>2.319747981895097E-3</v>
      </c>
      <c r="BE16">
        <v>1.1236716831250543E-3</v>
      </c>
      <c r="BM16">
        <v>0.53331543891166033</v>
      </c>
      <c r="BN16">
        <v>0.5533426668042063</v>
      </c>
      <c r="BO16">
        <v>0.49175026587410831</v>
      </c>
      <c r="BP16">
        <v>5.375368779863679E-2</v>
      </c>
      <c r="BQ16">
        <v>4.046250689254724E-3</v>
      </c>
      <c r="BR16">
        <v>2.1118272233611804E-3</v>
      </c>
      <c r="BS16">
        <v>1.6806358999252938E-3</v>
      </c>
      <c r="CA16">
        <v>5.6532093973147728E-2</v>
      </c>
      <c r="CB16">
        <v>2.6696017445365306E-2</v>
      </c>
      <c r="CC16">
        <v>2.3362478278861776E-2</v>
      </c>
      <c r="CD16">
        <v>1.739319803943036E-2</v>
      </c>
      <c r="CE16">
        <v>1.4815537320682163E-2</v>
      </c>
      <c r="CF16">
        <v>9.3383404096190666E-3</v>
      </c>
      <c r="CG16">
        <v>3.949886432704804E-3</v>
      </c>
      <c r="CH16">
        <v>2.9836076527782422E-2</v>
      </c>
    </row>
    <row r="17" spans="1:86" x14ac:dyDescent="0.2">
      <c r="A17">
        <v>1928</v>
      </c>
      <c r="B17">
        <v>1</v>
      </c>
      <c r="C17">
        <v>1</v>
      </c>
      <c r="D17">
        <v>0.68339592696708096</v>
      </c>
      <c r="E17">
        <v>0.15366965301129862</v>
      </c>
      <c r="F17">
        <v>8.8472257272635496E-2</v>
      </c>
      <c r="G17">
        <v>4.3218638172929986E-2</v>
      </c>
      <c r="H17">
        <v>3.1243524576055011E-2</v>
      </c>
      <c r="P17">
        <v>0.49288711598739554</v>
      </c>
      <c r="Q17">
        <v>0.46093182150666606</v>
      </c>
      <c r="R17">
        <v>0.20974419316007947</v>
      </c>
      <c r="S17">
        <v>9.639992932604724E-2</v>
      </c>
      <c r="T17">
        <v>8.4048644409003684E-2</v>
      </c>
      <c r="U17">
        <v>4.1057706264283483E-2</v>
      </c>
      <c r="V17">
        <v>2.9681348347252261E-2</v>
      </c>
      <c r="W17">
        <v>0.38563682916406899</v>
      </c>
      <c r="X17">
        <v>0.3477142212975996</v>
      </c>
      <c r="Y17">
        <v>0.14106414603595369</v>
      </c>
      <c r="Z17">
        <v>7.4521545127352914E-2</v>
      </c>
      <c r="AA17">
        <v>7.735011700793247E-2</v>
      </c>
      <c r="AB17">
        <v>3.2263279916364788E-2</v>
      </c>
      <c r="AC17">
        <v>2.2515133209995764E-2</v>
      </c>
      <c r="AD17">
        <v>0.23940249505397071</v>
      </c>
      <c r="AE17">
        <v>0.1959871796250888</v>
      </c>
      <c r="AF17">
        <v>5.60258375331565E-2</v>
      </c>
      <c r="AG17">
        <v>4.183196923700476E-2</v>
      </c>
      <c r="AH17">
        <v>6.4512941294838061E-2</v>
      </c>
      <c r="AI17">
        <v>2.0525932708562296E-2</v>
      </c>
      <c r="AJ17">
        <v>1.3090498851527192E-2</v>
      </c>
      <c r="AK17">
        <v>0.1939901173622455</v>
      </c>
      <c r="AL17">
        <v>0.15174913117686581</v>
      </c>
      <c r="AM17">
        <v>3.7154370771994703E-2</v>
      </c>
      <c r="AN17">
        <v>3.0603703260453991E-2</v>
      </c>
      <c r="AO17">
        <v>5.7989126322646835E-2</v>
      </c>
      <c r="AP17">
        <v>1.6252990104536146E-2</v>
      </c>
      <c r="AQ17">
        <v>9.7489407172341291E-3</v>
      </c>
      <c r="AR17">
        <v>0.11540899580778979</v>
      </c>
      <c r="AS17">
        <v>8.1916622713454373E-2</v>
      </c>
      <c r="AT17">
        <v>1.3558141049519442E-2</v>
      </c>
      <c r="AU17">
        <v>1.6664385359727512E-2</v>
      </c>
      <c r="AV17">
        <v>3.9202139380521139E-2</v>
      </c>
      <c r="AW17">
        <v>8.2778696564776173E-3</v>
      </c>
      <c r="AX17">
        <v>4.2140872672086754E-3</v>
      </c>
      <c r="AY17">
        <v>5.0245153107773423E-2</v>
      </c>
      <c r="AZ17">
        <v>3.2254883590899681E-2</v>
      </c>
      <c r="BA17">
        <v>3.0100381634367841E-3</v>
      </c>
      <c r="BB17">
        <v>7.7660218985806913E-3</v>
      </c>
      <c r="BC17">
        <v>1.7506563954117021E-2</v>
      </c>
      <c r="BD17">
        <v>2.97810090213037E-3</v>
      </c>
      <c r="BE17">
        <v>9.9415867263481913E-4</v>
      </c>
      <c r="BM17">
        <v>0.50711288401260446</v>
      </c>
      <c r="BN17">
        <v>0.53906817849333399</v>
      </c>
      <c r="BO17">
        <v>0.47365173380700148</v>
      </c>
      <c r="BP17">
        <v>5.7269723685251378E-2</v>
      </c>
      <c r="BQ17">
        <v>4.4236128636318123E-3</v>
      </c>
      <c r="BR17">
        <v>2.1609319086465031E-3</v>
      </c>
      <c r="BS17">
        <v>1.5621762288027495E-3</v>
      </c>
      <c r="CA17">
        <v>8.9372863277937808E-2</v>
      </c>
      <c r="CB17">
        <v>3.940758732642588E-2</v>
      </c>
      <c r="CC17">
        <v>3.5740948448645241E-2</v>
      </c>
      <c r="CD17">
        <v>2.8809528287173983E-2</v>
      </c>
      <c r="CE17">
        <v>2.4883992415293977E-2</v>
      </c>
      <c r="CF17">
        <v>1.5938150381627662E-2</v>
      </c>
      <c r="CG17">
        <v>6.6741024231284788E-3</v>
      </c>
      <c r="CH17">
        <v>4.9965275951511928E-2</v>
      </c>
    </row>
    <row r="18" spans="1:86" x14ac:dyDescent="0.2">
      <c r="A18">
        <v>1929</v>
      </c>
      <c r="B18">
        <v>1</v>
      </c>
      <c r="C18">
        <v>1</v>
      </c>
      <c r="D18">
        <v>0.69121708620239208</v>
      </c>
      <c r="E18">
        <v>0.14953075943816885</v>
      </c>
      <c r="F18">
        <v>8.7398621860700521E-2</v>
      </c>
      <c r="G18">
        <v>4.0385393645488987E-2</v>
      </c>
      <c r="H18">
        <v>3.146813885324954E-2</v>
      </c>
      <c r="P18">
        <v>0.46709587896007243</v>
      </c>
      <c r="Q18">
        <v>0.43758403603469115</v>
      </c>
      <c r="R18">
        <v>0.19785904399750803</v>
      </c>
      <c r="S18">
        <v>8.8435441958772718E-2</v>
      </c>
      <c r="T18">
        <v>8.3028690767665517E-2</v>
      </c>
      <c r="U18">
        <v>3.8366123963214538E-2</v>
      </c>
      <c r="V18">
        <v>2.9894731910587065E-2</v>
      </c>
      <c r="W18">
        <v>0.36483031304114105</v>
      </c>
      <c r="X18">
        <v>0.33048367482715785</v>
      </c>
      <c r="Y18">
        <v>0.13366372247610916</v>
      </c>
      <c r="Z18">
        <v>6.8316332826309195E-2</v>
      </c>
      <c r="AA18">
        <v>7.5958895708340413E-2</v>
      </c>
      <c r="AB18">
        <v>3.0169697908944859E-2</v>
      </c>
      <c r="AC18">
        <v>2.2375022604360625E-2</v>
      </c>
      <c r="AD18">
        <v>0.22352883584556568</v>
      </c>
      <c r="AE18">
        <v>0.1841790428531592</v>
      </c>
      <c r="AF18">
        <v>5.2255834183092355E-2</v>
      </c>
      <c r="AG18">
        <v>3.7453745129992097E-2</v>
      </c>
      <c r="AH18">
        <v>6.2280244898802184E-2</v>
      </c>
      <c r="AI18">
        <v>1.9205652453464513E-2</v>
      </c>
      <c r="AJ18">
        <v>1.2983563312697914E-2</v>
      </c>
      <c r="AK18">
        <v>0.18066498819641161</v>
      </c>
      <c r="AL18">
        <v>0.1421312522673317</v>
      </c>
      <c r="AM18">
        <v>3.4355996718632056E-2</v>
      </c>
      <c r="AN18">
        <v>2.680076579763932E-2</v>
      </c>
      <c r="AO18">
        <v>5.57889579747071E-2</v>
      </c>
      <c r="AP18">
        <v>1.5315724901360928E-2</v>
      </c>
      <c r="AQ18">
        <v>9.8698039751734957E-3</v>
      </c>
      <c r="AR18">
        <v>0.109136849756772</v>
      </c>
      <c r="AS18">
        <v>7.6218608438736207E-2</v>
      </c>
      <c r="AT18">
        <v>1.214138157429983E-2</v>
      </c>
      <c r="AU18">
        <v>1.3741182066168331E-2</v>
      </c>
      <c r="AV18">
        <v>3.7810875876053737E-2</v>
      </c>
      <c r="AW18">
        <v>8.0918681857126418E-3</v>
      </c>
      <c r="AX18">
        <v>4.4332992141382158E-3</v>
      </c>
      <c r="AY18">
        <v>4.9902636063775881E-2</v>
      </c>
      <c r="AZ18">
        <v>3.0057812608517059E-2</v>
      </c>
      <c r="BA18">
        <v>2.6456228820640674E-3</v>
      </c>
      <c r="BB18">
        <v>6.1870786336435798E-3</v>
      </c>
      <c r="BC18">
        <v>1.7060690018768893E-2</v>
      </c>
      <c r="BD18">
        <v>3.061009534398812E-3</v>
      </c>
      <c r="BE18">
        <v>1.1034106550808205E-3</v>
      </c>
      <c r="BM18">
        <v>0.53290412103992757</v>
      </c>
      <c r="BN18">
        <v>0.5624159639653088</v>
      </c>
      <c r="BO18">
        <v>0.49335804220488405</v>
      </c>
      <c r="BP18">
        <v>6.109531747939613E-2</v>
      </c>
      <c r="BQ18">
        <v>4.3699310930350038E-3</v>
      </c>
      <c r="BR18">
        <v>2.0192696822744494E-3</v>
      </c>
      <c r="BS18">
        <v>1.5734069426624753E-3</v>
      </c>
      <c r="CA18">
        <v>7.7423436745779839E-2</v>
      </c>
      <c r="CB18">
        <v>3.3430961880724752E-2</v>
      </c>
      <c r="CC18">
        <v>3.0352162149631271E-2</v>
      </c>
      <c r="CD18">
        <v>2.48098635474907E-2</v>
      </c>
      <c r="CE18">
        <v>2.1588278209477972E-2</v>
      </c>
      <c r="CF18">
        <v>1.4756952862574725E-2</v>
      </c>
      <c r="CG18">
        <v>6.8263018368120345E-3</v>
      </c>
      <c r="CH18">
        <v>4.3992474865055087E-2</v>
      </c>
    </row>
    <row r="19" spans="1:86" x14ac:dyDescent="0.2">
      <c r="A19">
        <v>1930</v>
      </c>
      <c r="B19">
        <v>1</v>
      </c>
      <c r="C19">
        <v>1</v>
      </c>
      <c r="D19">
        <v>0.71492865587302579</v>
      </c>
      <c r="E19">
        <v>0.12597116043824705</v>
      </c>
      <c r="F19">
        <v>8.6702240249612469E-2</v>
      </c>
      <c r="G19">
        <v>4.2478999441755219E-2</v>
      </c>
      <c r="H19">
        <v>2.9918943997359497E-2</v>
      </c>
      <c r="P19">
        <v>0.43865454984434671</v>
      </c>
      <c r="Q19">
        <v>0.43073474553390656</v>
      </c>
      <c r="R19">
        <v>0.21165964598801121</v>
      </c>
      <c r="S19">
        <v>6.7929925041604444E-2</v>
      </c>
      <c r="T19">
        <v>8.2367128237131854E-2</v>
      </c>
      <c r="U19">
        <v>4.0355049469667462E-2</v>
      </c>
      <c r="V19">
        <v>2.842299679749153E-2</v>
      </c>
      <c r="W19">
        <v>0.32063078624787289</v>
      </c>
      <c r="X19">
        <v>0.3118068423774833</v>
      </c>
      <c r="Y19">
        <v>0.13865788348006092</v>
      </c>
      <c r="Z19">
        <v>4.857397163629755E-2</v>
      </c>
      <c r="AA19">
        <v>7.4138594547725534E-2</v>
      </c>
      <c r="AB19">
        <v>2.97500729668209E-2</v>
      </c>
      <c r="AC19">
        <v>2.0686319746578384E-2</v>
      </c>
      <c r="AD19">
        <v>0.17223273140378861</v>
      </c>
      <c r="AE19">
        <v>0.16422818416449542</v>
      </c>
      <c r="AF19">
        <v>5.3280456832972237E-2</v>
      </c>
      <c r="AG19">
        <v>2.5456905028900093E-2</v>
      </c>
      <c r="AH19">
        <v>5.7366261140501446E-2</v>
      </c>
      <c r="AI19">
        <v>1.6846496107974954E-2</v>
      </c>
      <c r="AJ19">
        <v>1.1278065054146693E-2</v>
      </c>
      <c r="AK19">
        <v>0.13204208063817591</v>
      </c>
      <c r="AL19">
        <v>0.12417256771537881</v>
      </c>
      <c r="AM19">
        <v>3.4523705769919671E-2</v>
      </c>
      <c r="AN19">
        <v>1.7233258698595804E-2</v>
      </c>
      <c r="AO19">
        <v>5.0743494113571541E-2</v>
      </c>
      <c r="AP19">
        <v>1.3123185981363425E-2</v>
      </c>
      <c r="AQ19">
        <v>8.548923151928357E-3</v>
      </c>
      <c r="AR19">
        <v>7.0742560079510963E-2</v>
      </c>
      <c r="AS19">
        <v>6.4017230324275379E-2</v>
      </c>
      <c r="AT19">
        <v>1.2244166207007334E-2</v>
      </c>
      <c r="AU19">
        <v>6.8791567166646321E-3</v>
      </c>
      <c r="AV19">
        <v>3.4447492661595698E-2</v>
      </c>
      <c r="AW19">
        <v>6.4749555198043152E-3</v>
      </c>
      <c r="AX19">
        <v>3.9714592192034055E-3</v>
      </c>
      <c r="AY19">
        <v>2.844552268674104E-2</v>
      </c>
      <c r="AZ19">
        <v>2.3887538491116418E-2</v>
      </c>
      <c r="BA19">
        <v>2.9100780110079992E-3</v>
      </c>
      <c r="BB19">
        <v>1.6058103531729579E-3</v>
      </c>
      <c r="BC19">
        <v>1.6496740677929594E-2</v>
      </c>
      <c r="BD19">
        <v>1.9413632504761565E-3</v>
      </c>
      <c r="BE19">
        <v>9.3354619852970922E-4</v>
      </c>
      <c r="BM19">
        <v>0.56134545015565329</v>
      </c>
      <c r="BN19">
        <v>0.56926525446609344</v>
      </c>
      <c r="BO19">
        <v>0.50326900988501455</v>
      </c>
      <c r="BP19">
        <v>5.8041235396642604E-2</v>
      </c>
      <c r="BQ19">
        <v>4.3351120124806158E-3</v>
      </c>
      <c r="BR19">
        <v>2.1239499720877575E-3</v>
      </c>
      <c r="BS19">
        <v>1.4959471998679669E-3</v>
      </c>
      <c r="CA19">
        <v>2.6127274589962713E-2</v>
      </c>
      <c r="CB19">
        <v>1.2629784352653297E-2</v>
      </c>
      <c r="CC19">
        <v>1.0671568362663012E-2</v>
      </c>
      <c r="CD19">
        <v>6.9823902748086903E-3</v>
      </c>
      <c r="CE19">
        <v>5.8817244266886129E-3</v>
      </c>
      <c r="CF19">
        <v>3.8967395477609991E-3</v>
      </c>
      <c r="CG19">
        <v>1.912597606509531E-3</v>
      </c>
      <c r="CH19">
        <v>1.3497490237309416E-2</v>
      </c>
    </row>
    <row r="20" spans="1:86" x14ac:dyDescent="0.2">
      <c r="A20">
        <v>1931</v>
      </c>
      <c r="B20">
        <v>1</v>
      </c>
      <c r="C20">
        <v>1</v>
      </c>
      <c r="D20">
        <v>0.72664336994611001</v>
      </c>
      <c r="E20">
        <v>0.11241130071202529</v>
      </c>
      <c r="F20">
        <v>8.4672732759521946E-2</v>
      </c>
      <c r="G20">
        <v>4.4776121873076641E-2</v>
      </c>
      <c r="H20">
        <v>3.1496474709266135E-2</v>
      </c>
      <c r="P20">
        <v>0.44543200012431983</v>
      </c>
      <c r="Q20">
        <v>0.44404993839685281</v>
      </c>
      <c r="R20">
        <v>0.22901697113115044</v>
      </c>
      <c r="S20">
        <v>6.2135137268454835E-2</v>
      </c>
      <c r="T20">
        <v>8.0439096121545858E-2</v>
      </c>
      <c r="U20">
        <v>4.2537315779422796E-2</v>
      </c>
      <c r="V20">
        <v>2.9921650973802814E-2</v>
      </c>
      <c r="W20">
        <v>0.31230867017434899</v>
      </c>
      <c r="X20">
        <v>0.31012222183907062</v>
      </c>
      <c r="Y20">
        <v>0.14641773128968921</v>
      </c>
      <c r="Z20">
        <v>4.2680215368004822E-2</v>
      </c>
      <c r="AA20">
        <v>6.9344864858419411E-2</v>
      </c>
      <c r="AB20">
        <v>3.0843187511837976E-2</v>
      </c>
      <c r="AC20">
        <v>2.0836433623012952E-2</v>
      </c>
      <c r="AD20">
        <v>0.15498458756689248</v>
      </c>
      <c r="AE20">
        <v>0.15270594044223251</v>
      </c>
      <c r="AF20">
        <v>5.6455961668471916E-2</v>
      </c>
      <c r="AG20">
        <v>2.1830348329223866E-2</v>
      </c>
      <c r="AH20">
        <v>4.7888043511459699E-2</v>
      </c>
      <c r="AI20">
        <v>1.6051444330387615E-2</v>
      </c>
      <c r="AJ20">
        <v>1.0480275507170478E-2</v>
      </c>
      <c r="AK20">
        <v>0.1156577860672362</v>
      </c>
      <c r="AL20">
        <v>0.1132377133774588</v>
      </c>
      <c r="AM20">
        <v>3.5831931800728918E-2</v>
      </c>
      <c r="AN20">
        <v>1.4870384350355707E-2</v>
      </c>
      <c r="AO20">
        <v>4.2143489559375795E-2</v>
      </c>
      <c r="AP20">
        <v>1.2379916925381686E-2</v>
      </c>
      <c r="AQ20">
        <v>8.0120838768237349E-3</v>
      </c>
      <c r="AR20">
        <v>5.893396822508664E-2</v>
      </c>
      <c r="AS20">
        <v>5.675144534188379E-2</v>
      </c>
      <c r="AT20">
        <v>1.2398599247646769E-2</v>
      </c>
      <c r="AU20">
        <v>5.8765324765034932E-3</v>
      </c>
      <c r="AV20">
        <v>2.8624809900131352E-2</v>
      </c>
      <c r="AW20">
        <v>5.9947118019562937E-3</v>
      </c>
      <c r="AX20">
        <v>3.8568667343014105E-3</v>
      </c>
      <c r="AY20">
        <v>2.249901388284517E-2</v>
      </c>
      <c r="AZ20">
        <v>2.0744133398493177E-2</v>
      </c>
      <c r="BA20">
        <v>2.6678653935290038E-3</v>
      </c>
      <c r="BB20">
        <v>1.3500916498953275E-3</v>
      </c>
      <c r="BC20">
        <v>1.4072373591514848E-2</v>
      </c>
      <c r="BD20">
        <v>1.7511408010849811E-3</v>
      </c>
      <c r="BE20">
        <v>9.0271452110477933E-4</v>
      </c>
      <c r="BM20">
        <v>0.55456799987568017</v>
      </c>
      <c r="BN20">
        <v>0.55595006160314719</v>
      </c>
      <c r="BO20">
        <v>0.49762639881495957</v>
      </c>
      <c r="BP20">
        <v>5.0276163443570457E-2</v>
      </c>
      <c r="BQ20">
        <v>4.2336366379760876E-3</v>
      </c>
      <c r="BR20">
        <v>2.2388060936538445E-3</v>
      </c>
      <c r="BS20">
        <v>1.5748237354633217E-3</v>
      </c>
      <c r="CA20">
        <v>1.0942365158487236E-2</v>
      </c>
      <c r="CB20">
        <v>4.7661640474049609E-3</v>
      </c>
      <c r="CC20">
        <v>4.1738669678763511E-3</v>
      </c>
      <c r="CD20">
        <v>2.8723074059218705E-3</v>
      </c>
      <c r="CE20">
        <v>2.3950847741452388E-3</v>
      </c>
      <c r="CF20">
        <v>1.5446091446251534E-3</v>
      </c>
      <c r="CG20">
        <v>7.7615603219370046E-4</v>
      </c>
      <c r="CH20">
        <v>6.1762011110822754E-3</v>
      </c>
    </row>
    <row r="21" spans="1:86" x14ac:dyDescent="0.2">
      <c r="A21">
        <v>1932</v>
      </c>
      <c r="B21">
        <v>1</v>
      </c>
      <c r="C21">
        <v>1</v>
      </c>
      <c r="D21">
        <v>0.75968246485324709</v>
      </c>
      <c r="E21">
        <v>9.1271490362318825E-2</v>
      </c>
      <c r="F21">
        <v>7.5088763974917191E-2</v>
      </c>
      <c r="G21">
        <v>4.3378281181163415E-2</v>
      </c>
      <c r="H21">
        <v>3.0578999628353622E-2</v>
      </c>
      <c r="P21">
        <v>0.46370211777261511</v>
      </c>
      <c r="Q21">
        <v>0.46300525871050513</v>
      </c>
      <c r="R21">
        <v>0.2691172950242588</v>
      </c>
      <c r="S21">
        <v>5.2294176051040087E-2</v>
      </c>
      <c r="T21">
        <v>7.1334325776171367E-2</v>
      </c>
      <c r="U21">
        <v>4.1209367122105253E-2</v>
      </c>
      <c r="V21">
        <v>2.9050049646935947E-2</v>
      </c>
      <c r="W21">
        <v>0.32668123311510788</v>
      </c>
      <c r="X21">
        <v>0.32590805160950009</v>
      </c>
      <c r="Y21">
        <v>0.17327745593136501</v>
      </c>
      <c r="Z21">
        <v>3.7047136705606019E-2</v>
      </c>
      <c r="AA21">
        <v>6.1217464948169278E-2</v>
      </c>
      <c r="AB21">
        <v>3.2296889251925906E-2</v>
      </c>
      <c r="AC21">
        <v>2.2069056735155336E-2</v>
      </c>
      <c r="AD21">
        <v>0.15555930046295791</v>
      </c>
      <c r="AE21">
        <v>0.15478467631887072</v>
      </c>
      <c r="AF21">
        <v>6.7066085805574369E-2</v>
      </c>
      <c r="AG21">
        <v>1.8923010500370947E-2</v>
      </c>
      <c r="AH21">
        <v>4.2020856647394897E-2</v>
      </c>
      <c r="AI21">
        <v>1.6028979506577643E-2</v>
      </c>
      <c r="AJ21">
        <v>1.0745720869763812E-2</v>
      </c>
      <c r="AK21">
        <v>0.1162300661333614</v>
      </c>
      <c r="AL21">
        <v>0.11548961982268009</v>
      </c>
      <c r="AM21">
        <v>4.2352027917183899E-2</v>
      </c>
      <c r="AN21">
        <v>1.3945843736318761E-2</v>
      </c>
      <c r="AO21">
        <v>3.7463477965088088E-2</v>
      </c>
      <c r="AP21">
        <v>1.3038920278869458E-2</v>
      </c>
      <c r="AQ21">
        <v>8.6893242643104624E-3</v>
      </c>
      <c r="AR21">
        <v>5.9695090930959031E-2</v>
      </c>
      <c r="AS21">
        <v>5.8962244962743895E-2</v>
      </c>
      <c r="AT21">
        <v>1.5130475492338868E-2</v>
      </c>
      <c r="AU21">
        <v>6.1036954836588674E-3</v>
      </c>
      <c r="AV21">
        <v>2.6486468807204705E-2</v>
      </c>
      <c r="AW21">
        <v>6.7504183407800641E-3</v>
      </c>
      <c r="AX21">
        <v>4.4911604103188823E-3</v>
      </c>
      <c r="AY21">
        <v>1.989468475619947E-2</v>
      </c>
      <c r="AZ21">
        <v>1.9264855493777391E-2</v>
      </c>
      <c r="BA21">
        <v>3.0104245659921011E-3</v>
      </c>
      <c r="BB21">
        <v>1.3230016377332383E-3</v>
      </c>
      <c r="BC21">
        <v>1.2324425581706013E-2</v>
      </c>
      <c r="BD21">
        <v>1.6458362102772792E-3</v>
      </c>
      <c r="BE21">
        <v>9.6114196359540615E-4</v>
      </c>
      <c r="BM21">
        <v>0.53629788222738495</v>
      </c>
      <c r="BN21">
        <v>0.53699474128949487</v>
      </c>
      <c r="BO21">
        <v>0.49056516982898829</v>
      </c>
      <c r="BP21">
        <v>3.8977314311278738E-2</v>
      </c>
      <c r="BQ21">
        <v>3.7544381987458242E-3</v>
      </c>
      <c r="BR21">
        <v>2.1689140590581621E-3</v>
      </c>
      <c r="BS21">
        <v>1.5289499814176745E-3</v>
      </c>
      <c r="CA21">
        <v>3.5614334587971185E-3</v>
      </c>
      <c r="CB21">
        <v>2.2432597168631115E-3</v>
      </c>
      <c r="CC21">
        <v>1.8728550268012002E-3</v>
      </c>
      <c r="CD21">
        <v>1.384781552555256E-3</v>
      </c>
      <c r="CE21">
        <v>1.2613809718076332E-3</v>
      </c>
      <c r="CF21">
        <v>7.9856061293635762E-4</v>
      </c>
      <c r="CG21">
        <v>2.8348745780196248E-4</v>
      </c>
      <c r="CH21">
        <v>1.318173741934007E-3</v>
      </c>
    </row>
    <row r="22" spans="1:86" x14ac:dyDescent="0.2">
      <c r="A22">
        <v>1933</v>
      </c>
      <c r="B22">
        <v>1</v>
      </c>
      <c r="C22">
        <v>1</v>
      </c>
      <c r="D22">
        <v>0.77276614474644112</v>
      </c>
      <c r="E22">
        <v>0.10692586055309734</v>
      </c>
      <c r="F22">
        <v>5.5334551000997448E-2</v>
      </c>
      <c r="G22">
        <v>3.7754205057797863E-2</v>
      </c>
      <c r="H22">
        <v>2.7219238641666105E-2</v>
      </c>
      <c r="P22">
        <v>0.4560181443056176</v>
      </c>
      <c r="Q22">
        <v>0.45026429505703514</v>
      </c>
      <c r="R22">
        <v>0.26585904065615812</v>
      </c>
      <c r="S22">
        <v>7.011105035242772E-2</v>
      </c>
      <c r="T22">
        <v>5.2567823450947584E-2</v>
      </c>
      <c r="U22">
        <v>3.5866494804907972E-2</v>
      </c>
      <c r="V22">
        <v>2.5858276709582805E-2</v>
      </c>
      <c r="W22">
        <v>0.33186730415772486</v>
      </c>
      <c r="X22">
        <v>0.32486416270191881</v>
      </c>
      <c r="Y22">
        <v>0.17467123856315889</v>
      </c>
      <c r="Z22">
        <v>5.1113190047149343E-2</v>
      </c>
      <c r="AA22">
        <v>4.8973108781885884E-2</v>
      </c>
      <c r="AB22">
        <v>2.85614127814557E-2</v>
      </c>
      <c r="AC22">
        <v>2.1543296415681888E-2</v>
      </c>
      <c r="AD22">
        <v>0.16460087350020169</v>
      </c>
      <c r="AE22">
        <v>0.15770913177787022</v>
      </c>
      <c r="AF22">
        <v>6.9921647151113653E-2</v>
      </c>
      <c r="AG22">
        <v>2.6101399788892282E-2</v>
      </c>
      <c r="AH22">
        <v>3.651822457357231E-2</v>
      </c>
      <c r="AI22">
        <v>1.4928532916964795E-2</v>
      </c>
      <c r="AJ22">
        <v>1.0238400057251105E-2</v>
      </c>
      <c r="AK22">
        <v>0.1246465948030035</v>
      </c>
      <c r="AL22">
        <v>0.11778683388669769</v>
      </c>
      <c r="AM22">
        <v>4.467335589818764E-2</v>
      </c>
      <c r="AN22">
        <v>2.0288826560415984E-2</v>
      </c>
      <c r="AO22">
        <v>3.2981743727967701E-2</v>
      </c>
      <c r="AP22">
        <v>1.1871658636210784E-2</v>
      </c>
      <c r="AQ22">
        <v>7.9701602190380607E-3</v>
      </c>
      <c r="AR22">
        <v>6.6088668867149897E-2</v>
      </c>
      <c r="AS22">
        <v>6.0544782496875317E-2</v>
      </c>
      <c r="AT22">
        <v>1.6376808598502147E-2</v>
      </c>
      <c r="AU22">
        <v>1.0068916337814916E-2</v>
      </c>
      <c r="AV22">
        <v>2.3937688756526847E-2</v>
      </c>
      <c r="AW22">
        <v>6.1608959416625253E-3</v>
      </c>
      <c r="AX22">
        <v>3.9994944378292556E-3</v>
      </c>
      <c r="AY22">
        <v>2.3442619303236292E-2</v>
      </c>
      <c r="AZ22">
        <v>2.0446143537247261E-2</v>
      </c>
      <c r="BA22">
        <v>3.1988447306731871E-3</v>
      </c>
      <c r="BB22">
        <v>2.9815319780314166E-3</v>
      </c>
      <c r="BC22">
        <v>1.1743304243494783E-2</v>
      </c>
      <c r="BD22">
        <v>1.6715264537593263E-3</v>
      </c>
      <c r="BE22">
        <v>8.4989832929988898E-4</v>
      </c>
      <c r="BM22">
        <v>0.5439818556943824</v>
      </c>
      <c r="BN22">
        <v>0.54973570494296486</v>
      </c>
      <c r="BO22">
        <v>0.50690710409028306</v>
      </c>
      <c r="BP22">
        <v>3.6814810200669623E-2</v>
      </c>
      <c r="BQ22">
        <v>2.7667275500498634E-3</v>
      </c>
      <c r="BR22">
        <v>1.8877102528898904E-3</v>
      </c>
      <c r="BS22">
        <v>1.3609619320833002E-3</v>
      </c>
      <c r="CA22">
        <v>1.6859417143874188E-2</v>
      </c>
      <c r="CB22">
        <v>8.855515005186148E-3</v>
      </c>
      <c r="CC22">
        <v>8.0682524004995065E-3</v>
      </c>
      <c r="CD22">
        <v>5.7138118812921712E-3</v>
      </c>
      <c r="CE22">
        <v>4.9345343232067296E-3</v>
      </c>
      <c r="CF22">
        <v>3.2292153284118599E-3</v>
      </c>
      <c r="CG22">
        <v>1.2613698836258414E-3</v>
      </c>
      <c r="CH22">
        <v>8.0039021386880405E-3</v>
      </c>
    </row>
    <row r="23" spans="1:86" x14ac:dyDescent="0.2">
      <c r="A23">
        <v>1934</v>
      </c>
      <c r="B23">
        <v>1</v>
      </c>
      <c r="C23">
        <v>1</v>
      </c>
      <c r="D23">
        <v>0.76789013829392305</v>
      </c>
      <c r="E23">
        <v>0.11612527609375001</v>
      </c>
      <c r="F23">
        <v>5.8868366528765308E-2</v>
      </c>
      <c r="G23">
        <v>3.1061464531544767E-2</v>
      </c>
      <c r="H23">
        <v>2.6054754552017008E-2</v>
      </c>
      <c r="P23">
        <v>0.45783541972143638</v>
      </c>
      <c r="Q23">
        <v>0.45155076643858932</v>
      </c>
      <c r="R23">
        <v>0.27199552837779223</v>
      </c>
      <c r="S23">
        <v>6.9369619075873828E-2</v>
      </c>
      <c r="T23">
        <v>5.592494820232706E-2</v>
      </c>
      <c r="U23">
        <v>2.9508391304967532E-2</v>
      </c>
      <c r="V23">
        <v>2.4752016824416152E-2</v>
      </c>
      <c r="W23">
        <v>0.33713476801859793</v>
      </c>
      <c r="X23">
        <v>0.32994642950790198</v>
      </c>
      <c r="Y23">
        <v>0.17440255855726244</v>
      </c>
      <c r="Z23">
        <v>5.3890232050734697E-2</v>
      </c>
      <c r="AA23">
        <v>5.5053347359650839E-2</v>
      </c>
      <c r="AB23">
        <v>2.5145006435758448E-2</v>
      </c>
      <c r="AC23">
        <v>2.1454917877255363E-2</v>
      </c>
      <c r="AD23">
        <v>0.16396989069448939</v>
      </c>
      <c r="AE23">
        <v>0.15868185076417599</v>
      </c>
      <c r="AF23">
        <v>6.7663543454887454E-2</v>
      </c>
      <c r="AG23">
        <v>2.7095015101141658E-2</v>
      </c>
      <c r="AH23">
        <v>4.1434289221653674E-2</v>
      </c>
      <c r="AI23">
        <v>1.2439637842515124E-2</v>
      </c>
      <c r="AJ23">
        <v>1.0049148605330139E-2</v>
      </c>
      <c r="AK23">
        <v>0.1229505717806367</v>
      </c>
      <c r="AL23">
        <v>0.11795991103794061</v>
      </c>
      <c r="AM23">
        <v>4.2828053317735086E-2</v>
      </c>
      <c r="AN23">
        <v>1.9766748632717875E-2</v>
      </c>
      <c r="AO23">
        <v>3.7168080080005175E-2</v>
      </c>
      <c r="AP23">
        <v>1.0437537737602321E-2</v>
      </c>
      <c r="AQ23">
        <v>7.7592638005208872E-3</v>
      </c>
      <c r="AR23">
        <v>6.1291146492561711E-2</v>
      </c>
      <c r="AS23">
        <v>5.8236806287307798E-2</v>
      </c>
      <c r="AT23">
        <v>1.5160859343087134E-2</v>
      </c>
      <c r="AU23">
        <v>7.9215418040888032E-3</v>
      </c>
      <c r="AV23">
        <v>2.6455442828841345E-2</v>
      </c>
      <c r="AW23">
        <v>5.006723234455575E-3</v>
      </c>
      <c r="AX23">
        <v>3.6920926763962768E-3</v>
      </c>
      <c r="AY23">
        <v>2.0732433519932793E-2</v>
      </c>
      <c r="AZ23">
        <v>1.921893982435639E-2</v>
      </c>
      <c r="BA23">
        <v>3.0066426852924351E-3</v>
      </c>
      <c r="BB23">
        <v>1.7709540324233675E-3</v>
      </c>
      <c r="BC23">
        <v>1.2423918545737935E-2</v>
      </c>
      <c r="BD23">
        <v>1.2105186461023399E-3</v>
      </c>
      <c r="BE23">
        <v>8.0685508358040354E-4</v>
      </c>
      <c r="BM23">
        <v>0.54216458027856362</v>
      </c>
      <c r="BN23">
        <v>0.54844923356141062</v>
      </c>
      <c r="BO23">
        <v>0.49589460991613082</v>
      </c>
      <c r="BP23">
        <v>4.6755657017876179E-2</v>
      </c>
      <c r="BQ23">
        <v>2.9434183264382477E-3</v>
      </c>
      <c r="BR23">
        <v>1.5530732265772347E-3</v>
      </c>
      <c r="BS23">
        <v>1.3027377276008563E-3</v>
      </c>
      <c r="CA23">
        <v>1.0340186385280434E-2</v>
      </c>
      <c r="CB23">
        <v>4.8085243534343857E-3</v>
      </c>
      <c r="CC23">
        <v>4.4884365962240356E-3</v>
      </c>
      <c r="CD23">
        <v>2.9283807124469911E-3</v>
      </c>
      <c r="CE23">
        <v>2.427370005831432E-3</v>
      </c>
      <c r="CF23">
        <v>1.2720814298133579E-3</v>
      </c>
      <c r="CG23">
        <v>3.1511981487278529E-4</v>
      </c>
      <c r="CH23">
        <v>5.5316620318460481E-3</v>
      </c>
    </row>
    <row r="24" spans="1:86" x14ac:dyDescent="0.2">
      <c r="A24">
        <v>1935</v>
      </c>
      <c r="B24">
        <v>1</v>
      </c>
      <c r="C24">
        <v>1</v>
      </c>
      <c r="D24">
        <v>0.75792709816615578</v>
      </c>
      <c r="E24">
        <v>0.13196685917948719</v>
      </c>
      <c r="F24">
        <v>5.7246191134602817E-2</v>
      </c>
      <c r="G24">
        <v>2.7299358892735645E-2</v>
      </c>
      <c r="H24">
        <v>2.5560492627018806E-2</v>
      </c>
      <c r="P24">
        <v>0.44493982712429764</v>
      </c>
      <c r="Q24">
        <v>0.43392987272768524</v>
      </c>
      <c r="R24">
        <v>0.26054286082909595</v>
      </c>
      <c r="S24">
        <v>6.8786570087832594E-2</v>
      </c>
      <c r="T24">
        <v>5.4383881577872668E-2</v>
      </c>
      <c r="U24">
        <v>2.5934390948098868E-2</v>
      </c>
      <c r="V24">
        <v>2.4282467995667866E-2</v>
      </c>
      <c r="W24">
        <v>0.32284768837368438</v>
      </c>
      <c r="X24">
        <v>0.30990185866278103</v>
      </c>
      <c r="Y24">
        <v>0.16247660831746891</v>
      </c>
      <c r="Z24">
        <v>5.3663866940116031E-2</v>
      </c>
      <c r="AA24">
        <v>5.2349120218272788E-2</v>
      </c>
      <c r="AB24">
        <v>2.0941132493403188E-2</v>
      </c>
      <c r="AC24">
        <v>2.0471456611548079E-2</v>
      </c>
      <c r="AD24">
        <v>0.16676285163429341</v>
      </c>
      <c r="AE24">
        <v>0.15628311990462229</v>
      </c>
      <c r="AF24">
        <v>6.5247412659214063E-2</v>
      </c>
      <c r="AG24">
        <v>2.8724921348118024E-2</v>
      </c>
      <c r="AH24">
        <v>4.1631219574258846E-2</v>
      </c>
      <c r="AI24">
        <v>1.0631701874054598E-2</v>
      </c>
      <c r="AJ24">
        <v>1.0048074886350469E-2</v>
      </c>
      <c r="AK24">
        <v>0.12634133834442149</v>
      </c>
      <c r="AL24">
        <v>0.11670526531390771</v>
      </c>
      <c r="AM24">
        <v>4.1714132344142313E-2</v>
      </c>
      <c r="AN24">
        <v>2.0335963724141801E-2</v>
      </c>
      <c r="AO24">
        <v>3.7822638564306572E-2</v>
      </c>
      <c r="AP24">
        <v>9.0329011396623384E-3</v>
      </c>
      <c r="AQ24">
        <v>7.7997520423871355E-3</v>
      </c>
      <c r="AR24">
        <v>6.3922876063773254E-2</v>
      </c>
      <c r="AS24">
        <v>5.7968718562550571E-2</v>
      </c>
      <c r="AT24">
        <v>1.4675471418037439E-2</v>
      </c>
      <c r="AU24">
        <v>8.6208403833000647E-3</v>
      </c>
      <c r="AV24">
        <v>2.6681599397975382E-2</v>
      </c>
      <c r="AW24">
        <v>4.2837476673209416E-3</v>
      </c>
      <c r="AX24">
        <v>3.7071060704624635E-3</v>
      </c>
      <c r="AY24">
        <v>2.187947926957198E-2</v>
      </c>
      <c r="AZ24">
        <v>1.9463370851066041E-2</v>
      </c>
      <c r="BA24">
        <v>2.772267398326052E-3</v>
      </c>
      <c r="BB24">
        <v>2.2225512767325797E-3</v>
      </c>
      <c r="BC24">
        <v>1.260618146398108E-2</v>
      </c>
      <c r="BD24">
        <v>1.0075201685081118E-3</v>
      </c>
      <c r="BE24">
        <v>8.5494036070239167E-4</v>
      </c>
      <c r="BM24">
        <v>0.55506017287570231</v>
      </c>
      <c r="BN24">
        <v>0.56607012727231476</v>
      </c>
      <c r="BO24">
        <v>0.49738423733705983</v>
      </c>
      <c r="BP24">
        <v>6.3180289091654601E-2</v>
      </c>
      <c r="BQ24">
        <v>2.8623095567301485E-3</v>
      </c>
      <c r="BR24">
        <v>1.3649679446367767E-3</v>
      </c>
      <c r="BS24">
        <v>1.2780246313509394E-3</v>
      </c>
      <c r="CA24">
        <v>2.0543389114508866E-2</v>
      </c>
      <c r="CB24">
        <v>1.0219004088023698E-2</v>
      </c>
      <c r="CC24">
        <v>9.6408351362859759E-3</v>
      </c>
      <c r="CD24">
        <v>6.4006725732330891E-3</v>
      </c>
      <c r="CE24">
        <v>5.2544477404790589E-3</v>
      </c>
      <c r="CF24">
        <v>2.760348350269462E-3</v>
      </c>
      <c r="CG24">
        <v>6.7335088270752835E-4</v>
      </c>
      <c r="CH24">
        <v>1.0324385026485168E-2</v>
      </c>
    </row>
    <row r="25" spans="1:86" x14ac:dyDescent="0.2">
      <c r="A25">
        <v>1936</v>
      </c>
      <c r="B25">
        <v>1</v>
      </c>
      <c r="C25">
        <v>1</v>
      </c>
      <c r="D25">
        <v>0.74489625257333381</v>
      </c>
      <c r="E25">
        <v>0.13017709043569253</v>
      </c>
      <c r="F25">
        <v>7.3951581475868361E-2</v>
      </c>
      <c r="G25">
        <v>2.213726243496859E-2</v>
      </c>
      <c r="H25">
        <v>2.8837813080136759E-2</v>
      </c>
      <c r="P25">
        <v>0.46593775094476259</v>
      </c>
      <c r="Q25">
        <v>0.44772366982564021</v>
      </c>
      <c r="R25">
        <v>0.25287156714400955</v>
      </c>
      <c r="S25">
        <v>7.617191097161026E-2</v>
      </c>
      <c r="T25">
        <v>7.0254002402074911E-2</v>
      </c>
      <c r="U25">
        <v>2.1030399313220156E-2</v>
      </c>
      <c r="V25">
        <v>2.7395922426129919E-2</v>
      </c>
      <c r="W25">
        <v>0.34638718695803566</v>
      </c>
      <c r="X25">
        <v>0.32654772694179679</v>
      </c>
      <c r="Y25">
        <v>0.15684098867058618</v>
      </c>
      <c r="Z25">
        <v>6.0399167216692536E-2</v>
      </c>
      <c r="AA25">
        <v>7.0247723438118942E-2</v>
      </c>
      <c r="AB25">
        <v>1.6366012882739801E-2</v>
      </c>
      <c r="AC25">
        <v>2.2693955998540488E-2</v>
      </c>
      <c r="AD25">
        <v>0.1928824418021155</v>
      </c>
      <c r="AE25">
        <v>0.1763734217590178</v>
      </c>
      <c r="AF25">
        <v>6.3717689113961473E-2</v>
      </c>
      <c r="AG25">
        <v>3.3542535846657319E-2</v>
      </c>
      <c r="AH25">
        <v>5.9386301254438979E-2</v>
      </c>
      <c r="AI25">
        <v>8.4178426578207788E-3</v>
      </c>
      <c r="AJ25">
        <v>1.1309135853149065E-2</v>
      </c>
      <c r="AK25">
        <v>0.148582650333416</v>
      </c>
      <c r="AL25">
        <v>0.13369131687862881</v>
      </c>
      <c r="AM25">
        <v>4.1055822428193195E-2</v>
      </c>
      <c r="AN25">
        <v>2.3558913313238217E-2</v>
      </c>
      <c r="AO25">
        <v>5.3179528475899393E-2</v>
      </c>
      <c r="AP25">
        <v>7.2472272936788791E-3</v>
      </c>
      <c r="AQ25">
        <v>8.649908158025809E-3</v>
      </c>
      <c r="AR25">
        <v>7.5652325543874785E-2</v>
      </c>
      <c r="AS25">
        <v>6.6874494164752774E-2</v>
      </c>
      <c r="AT25">
        <v>1.4111310617000746E-2</v>
      </c>
      <c r="AU25">
        <v>9.7127957530086084E-3</v>
      </c>
      <c r="AV25">
        <v>3.5762371015411985E-2</v>
      </c>
      <c r="AW25">
        <v>3.2694883907007722E-3</v>
      </c>
      <c r="AX25">
        <v>4.0186033423250354E-3</v>
      </c>
      <c r="AY25">
        <v>2.5369178210276941E-2</v>
      </c>
      <c r="AZ25">
        <v>2.234125970521314E-2</v>
      </c>
      <c r="BA25">
        <v>2.4104010917728605E-3</v>
      </c>
      <c r="BB25">
        <v>2.526243519119219E-3</v>
      </c>
      <c r="BC25">
        <v>1.5702100200984302E-2</v>
      </c>
      <c r="BD25">
        <v>7.6127757244463128E-4</v>
      </c>
      <c r="BE25">
        <v>9.4126710829489039E-4</v>
      </c>
      <c r="BM25">
        <v>0.53406224905523736</v>
      </c>
      <c r="BN25">
        <v>0.55227633017435984</v>
      </c>
      <c r="BO25">
        <v>0.49202468542932426</v>
      </c>
      <c r="BP25">
        <v>5.4005179464082273E-2</v>
      </c>
      <c r="BQ25">
        <v>3.69757907379345E-3</v>
      </c>
      <c r="BR25">
        <v>1.1068631217484338E-3</v>
      </c>
      <c r="BS25">
        <v>1.4418906540068395E-3</v>
      </c>
      <c r="CA25">
        <v>3.6597745769861384E-2</v>
      </c>
      <c r="CB25">
        <v>1.9405062041968933E-2</v>
      </c>
      <c r="CC25">
        <v>1.6888247013199333E-2</v>
      </c>
      <c r="CD25">
        <v>1.1157487891145675E-2</v>
      </c>
      <c r="CE25">
        <v>8.9948746337087711E-3</v>
      </c>
      <c r="CF25">
        <v>4.4949629576724196E-3</v>
      </c>
      <c r="CG25">
        <v>9.7892219505804059E-4</v>
      </c>
      <c r="CH25">
        <v>1.7192683727892451E-2</v>
      </c>
    </row>
    <row r="26" spans="1:86" x14ac:dyDescent="0.2">
      <c r="A26">
        <v>1937</v>
      </c>
      <c r="B26">
        <v>1</v>
      </c>
      <c r="C26">
        <v>1</v>
      </c>
      <c r="D26">
        <v>0.7507183539748632</v>
      </c>
      <c r="E26">
        <v>0.13265616336618261</v>
      </c>
      <c r="F26">
        <v>7.1855601857786638E-2</v>
      </c>
      <c r="G26">
        <v>1.7293808878622724E-2</v>
      </c>
      <c r="H26">
        <v>2.7476071922544951E-2</v>
      </c>
      <c r="P26">
        <v>0.44231411760580175</v>
      </c>
      <c r="Q26">
        <v>0.43347879853345289</v>
      </c>
      <c r="R26">
        <v>0.25833493037569244</v>
      </c>
      <c r="S26">
        <v>6.8668956095889896E-2</v>
      </c>
      <c r="T26">
        <v>6.8262821764897286E-2</v>
      </c>
      <c r="U26">
        <v>1.6429118434691584E-2</v>
      </c>
      <c r="V26">
        <v>2.1782593501865937E-2</v>
      </c>
      <c r="W26">
        <v>0.32268704748036348</v>
      </c>
      <c r="X26">
        <v>0.31379274489392162</v>
      </c>
      <c r="Y26">
        <v>0.16878869052188925</v>
      </c>
      <c r="Z26">
        <v>5.2583760347551793E-2</v>
      </c>
      <c r="AA26">
        <v>6.3815649962706861E-2</v>
      </c>
      <c r="AB26">
        <v>1.2267394043667933E-2</v>
      </c>
      <c r="AC26">
        <v>1.6337089155307984E-2</v>
      </c>
      <c r="AD26">
        <v>0.17149341603070709</v>
      </c>
      <c r="AE26">
        <v>0.16450434286791299</v>
      </c>
      <c r="AF26">
        <v>5.9665437019117439E-2</v>
      </c>
      <c r="AG26">
        <v>3.0302252648208593E-2</v>
      </c>
      <c r="AH26">
        <v>5.593931288866974E-2</v>
      </c>
      <c r="AI26">
        <v>8.0184790651559902E-3</v>
      </c>
      <c r="AJ26">
        <v>1.0578696748244206E-2</v>
      </c>
      <c r="AK26">
        <v>0.1302364848807577</v>
      </c>
      <c r="AL26">
        <v>0.12415189081359169</v>
      </c>
      <c r="AM26">
        <v>3.9309162070343566E-2</v>
      </c>
      <c r="AN26">
        <v>2.0804647372049088E-2</v>
      </c>
      <c r="AO26">
        <v>4.9785274686900069E-2</v>
      </c>
      <c r="AP26">
        <v>6.1648498099140595E-3</v>
      </c>
      <c r="AQ26">
        <v>8.0877576764661809E-3</v>
      </c>
      <c r="AR26">
        <v>6.4944611660107621E-2</v>
      </c>
      <c r="AS26">
        <v>6.1611817866289852E-2</v>
      </c>
      <c r="AT26">
        <v>1.3923611927394081E-2</v>
      </c>
      <c r="AU26">
        <v>7.6989549608679373E-3</v>
      </c>
      <c r="AV26">
        <v>3.3455491381966268E-2</v>
      </c>
      <c r="AW26">
        <v>2.7322940484478791E-3</v>
      </c>
      <c r="AX26">
        <v>3.8013037757887815E-3</v>
      </c>
      <c r="AY26">
        <v>2.174382143155763E-2</v>
      </c>
      <c r="AZ26">
        <v>2.0155380578081701E-2</v>
      </c>
      <c r="BA26">
        <v>2.5123087429093525E-3</v>
      </c>
      <c r="BB26">
        <v>1.450546891793879E-3</v>
      </c>
      <c r="BC26">
        <v>1.4620702497437511E-2</v>
      </c>
      <c r="BD26">
        <v>6.3494186376399856E-4</v>
      </c>
      <c r="BE26">
        <v>9.3680957545399927E-4</v>
      </c>
      <c r="BM26">
        <v>0.55768588239419825</v>
      </c>
      <c r="BN26">
        <v>0.56652120146654705</v>
      </c>
      <c r="BO26">
        <v>0.49238342359917076</v>
      </c>
      <c r="BP26">
        <v>6.3987207270292709E-2</v>
      </c>
      <c r="BQ26">
        <v>3.5927800928893527E-3</v>
      </c>
      <c r="BR26">
        <v>8.6469044393113967E-4</v>
      </c>
      <c r="BS26">
        <v>5.6934784206790143E-3</v>
      </c>
      <c r="CA26">
        <v>1.2179661346303491E-2</v>
      </c>
      <c r="CB26">
        <v>7.1334615262071202E-3</v>
      </c>
      <c r="CC26">
        <v>5.882214057814231E-3</v>
      </c>
      <c r="CD26">
        <v>4.1043488868505121E-3</v>
      </c>
      <c r="CE26">
        <v>3.1428627941259856E-3</v>
      </c>
      <c r="CF26">
        <v>1.4500667554030193E-3</v>
      </c>
      <c r="CG26">
        <v>3.437896913677893E-4</v>
      </c>
      <c r="CH26">
        <v>5.0461998200963705E-3</v>
      </c>
    </row>
    <row r="27" spans="1:86" x14ac:dyDescent="0.2">
      <c r="A27">
        <v>1938</v>
      </c>
      <c r="B27">
        <v>1</v>
      </c>
      <c r="C27">
        <v>1</v>
      </c>
      <c r="D27">
        <v>0.77391643632921636</v>
      </c>
      <c r="E27">
        <v>0.12962730779456191</v>
      </c>
      <c r="F27">
        <v>5.206077399771597E-2</v>
      </c>
      <c r="G27">
        <v>1.7659360277297323E-2</v>
      </c>
      <c r="H27">
        <v>2.673612160120846E-2</v>
      </c>
      <c r="P27">
        <v>0.44074837570771869</v>
      </c>
      <c r="Q27">
        <v>0.43000890492514116</v>
      </c>
      <c r="R27">
        <v>0.27128223508385324</v>
      </c>
      <c r="S27">
        <v>7.1340969894466713E-2</v>
      </c>
      <c r="T27">
        <v>4.9457735297830152E-2</v>
      </c>
      <c r="U27">
        <v>1.6776392263432451E-2</v>
      </c>
      <c r="V27">
        <v>2.1151572385558638E-2</v>
      </c>
      <c r="W27">
        <v>0.31344715447994287</v>
      </c>
      <c r="X27">
        <v>0.3018219202539249</v>
      </c>
      <c r="Y27">
        <v>0.17570986119978607</v>
      </c>
      <c r="Z27">
        <v>5.2399897272022156E-2</v>
      </c>
      <c r="AA27">
        <v>4.6197824329937395E-2</v>
      </c>
      <c r="AB27">
        <v>1.2198635971721794E-2</v>
      </c>
      <c r="AC27">
        <v>1.5315701480457499E-2</v>
      </c>
      <c r="AD27">
        <v>0.15754923180145181</v>
      </c>
      <c r="AE27">
        <v>0.1472938302542493</v>
      </c>
      <c r="AF27">
        <v>6.2299926744579924E-2</v>
      </c>
      <c r="AG27">
        <v>2.9580096332296472E-2</v>
      </c>
      <c r="AH27">
        <v>3.8540714825893142E-2</v>
      </c>
      <c r="AI27">
        <v>7.5880174434207722E-3</v>
      </c>
      <c r="AJ27">
        <v>9.2850749080590003E-3</v>
      </c>
      <c r="AK27">
        <v>0.11775878298539791</v>
      </c>
      <c r="AL27">
        <v>0.10816366723209651</v>
      </c>
      <c r="AM27">
        <v>4.1024810047019536E-2</v>
      </c>
      <c r="AN27">
        <v>2.0561436879500117E-2</v>
      </c>
      <c r="AO27">
        <v>3.3913798512673107E-2</v>
      </c>
      <c r="AP27">
        <v>5.7535592900658673E-3</v>
      </c>
      <c r="AQ27">
        <v>6.9100625028378848E-3</v>
      </c>
      <c r="AR27">
        <v>5.883863074939498E-2</v>
      </c>
      <c r="AS27">
        <v>5.1557203044317462E-2</v>
      </c>
      <c r="AT27">
        <v>1.5140019179512699E-2</v>
      </c>
      <c r="AU27">
        <v>8.0419279266755652E-3</v>
      </c>
      <c r="AV27">
        <v>2.281232047382695E-2</v>
      </c>
      <c r="AW27">
        <v>2.4931330255315936E-3</v>
      </c>
      <c r="AX27">
        <v>3.0698024387706582E-3</v>
      </c>
      <c r="AY27">
        <v>2.1945121575450068E-2</v>
      </c>
      <c r="AZ27">
        <v>1.666463026152246E-2</v>
      </c>
      <c r="BA27">
        <v>3.1567412004765765E-3</v>
      </c>
      <c r="BB27">
        <v>1.5767717816468241E-3</v>
      </c>
      <c r="BC27">
        <v>1.0606386406932967E-2</v>
      </c>
      <c r="BD27">
        <v>5.6538063295258009E-4</v>
      </c>
      <c r="BE27">
        <v>7.5935023951351102E-4</v>
      </c>
      <c r="BM27">
        <v>0.55925162429228137</v>
      </c>
      <c r="BN27">
        <v>0.56999109507485879</v>
      </c>
      <c r="BO27">
        <v>0.50263420124536307</v>
      </c>
      <c r="BP27">
        <v>5.82863379000952E-2</v>
      </c>
      <c r="BQ27">
        <v>2.6030386998858179E-3</v>
      </c>
      <c r="BR27">
        <v>8.8296801386487239E-4</v>
      </c>
      <c r="BS27">
        <v>5.5845492156498221E-3</v>
      </c>
      <c r="CA27">
        <v>1.7197404047230101E-2</v>
      </c>
      <c r="CB27">
        <v>8.4915002039449849E-3</v>
      </c>
      <c r="CC27">
        <v>7.3080806701130169E-3</v>
      </c>
      <c r="CD27">
        <v>5.3064784642179279E-3</v>
      </c>
      <c r="CE27">
        <v>4.3788420661226551E-3</v>
      </c>
      <c r="CF27">
        <v>2.7634552190576823E-3</v>
      </c>
      <c r="CG27">
        <v>1.4617197299505334E-3</v>
      </c>
      <c r="CH27">
        <v>8.7059038432851163E-3</v>
      </c>
    </row>
    <row r="28" spans="1:86" x14ac:dyDescent="0.2">
      <c r="A28">
        <v>1939</v>
      </c>
      <c r="B28">
        <v>1</v>
      </c>
      <c r="C28">
        <v>1</v>
      </c>
      <c r="D28">
        <v>0.76795389703528727</v>
      </c>
      <c r="E28">
        <v>0.12858346600566573</v>
      </c>
      <c r="F28">
        <v>6.0283741774911082E-2</v>
      </c>
      <c r="G28">
        <v>1.6215208923512747E-2</v>
      </c>
      <c r="H28">
        <v>2.6963686260623232E-2</v>
      </c>
      <c r="P28">
        <v>0.4551788564175559</v>
      </c>
      <c r="Q28">
        <v>0.4456889817296355</v>
      </c>
      <c r="R28">
        <v>0.27816802944696373</v>
      </c>
      <c r="S28">
        <v>7.4654740287511706E-2</v>
      </c>
      <c r="T28">
        <v>5.7269554686165514E-2</v>
      </c>
      <c r="U28">
        <v>1.5121794359533078E-2</v>
      </c>
      <c r="V28">
        <v>2.0474862949461527E-2</v>
      </c>
      <c r="W28">
        <v>0.32278713247011737</v>
      </c>
      <c r="X28">
        <v>0.31286609705834512</v>
      </c>
      <c r="Y28">
        <v>0.1763139324181961</v>
      </c>
      <c r="Z28">
        <v>5.7430324364015427E-2</v>
      </c>
      <c r="AA28">
        <v>5.1854732676856197E-2</v>
      </c>
      <c r="AB28">
        <v>1.1589912693263203E-2</v>
      </c>
      <c r="AC28">
        <v>1.5677194906014207E-2</v>
      </c>
      <c r="AD28">
        <v>0.16175457419534939</v>
      </c>
      <c r="AE28">
        <v>0.1539303595316602</v>
      </c>
      <c r="AF28">
        <v>6.0874022457861436E-2</v>
      </c>
      <c r="AG28">
        <v>3.2618974406081774E-2</v>
      </c>
      <c r="AH28">
        <v>4.3404119979817038E-2</v>
      </c>
      <c r="AI28">
        <v>7.305641032768046E-3</v>
      </c>
      <c r="AJ28">
        <v>9.7276016551319008E-3</v>
      </c>
      <c r="AK28">
        <v>0.120577644293693</v>
      </c>
      <c r="AL28">
        <v>0.11365322329433999</v>
      </c>
      <c r="AM28">
        <v>3.9869084129815886E-2</v>
      </c>
      <c r="AN28">
        <v>2.2542156608548074E-2</v>
      </c>
      <c r="AO28">
        <v>3.8392682419876721E-2</v>
      </c>
      <c r="AP28">
        <v>5.5551723689925558E-3</v>
      </c>
      <c r="AQ28">
        <v>7.294127767106761E-3</v>
      </c>
      <c r="AR28">
        <v>5.8716316119173086E-2</v>
      </c>
      <c r="AS28">
        <v>5.450964992549627E-2</v>
      </c>
      <c r="AT28">
        <v>1.4467107527289297E-2</v>
      </c>
      <c r="AU28">
        <v>8.3025466217032939E-3</v>
      </c>
      <c r="AV28">
        <v>2.599419592617434E-2</v>
      </c>
      <c r="AW28">
        <v>2.4044345030002183E-3</v>
      </c>
      <c r="AX28">
        <v>3.341365347329114E-3</v>
      </c>
      <c r="AY28">
        <v>1.9634411446568061E-2</v>
      </c>
      <c r="AZ28">
        <v>1.7412602984471628E-2</v>
      </c>
      <c r="BA28">
        <v>2.8406123963573265E-3</v>
      </c>
      <c r="BB28">
        <v>1.4083617425315175E-3</v>
      </c>
      <c r="BC28">
        <v>1.1811046523877083E-2</v>
      </c>
      <c r="BD28">
        <v>5.323891709496986E-4</v>
      </c>
      <c r="BE28">
        <v>8.2019315075600489E-4</v>
      </c>
      <c r="BM28">
        <v>0.54482114358244416</v>
      </c>
      <c r="BN28">
        <v>0.55431101827036455</v>
      </c>
      <c r="BO28">
        <v>0.48978586758832354</v>
      </c>
      <c r="BP28">
        <v>5.3928725718154019E-2</v>
      </c>
      <c r="BQ28">
        <v>3.014187088745568E-3</v>
      </c>
      <c r="BR28">
        <v>1.0934145639796694E-3</v>
      </c>
      <c r="BS28">
        <v>6.4888233111617052E-3</v>
      </c>
      <c r="CA28">
        <v>1.4037703453561886E-2</v>
      </c>
      <c r="CB28">
        <v>7.9882243309179393E-3</v>
      </c>
      <c r="CC28">
        <v>6.7026904502214772E-3</v>
      </c>
      <c r="CD28">
        <v>4.5202084325784491E-3</v>
      </c>
      <c r="CE28">
        <v>3.510591601405696E-3</v>
      </c>
      <c r="CF28">
        <v>1.7797271527520897E-3</v>
      </c>
      <c r="CG28">
        <v>5.5479841674770038E-4</v>
      </c>
      <c r="CH28">
        <v>6.049479122643947E-3</v>
      </c>
    </row>
    <row r="29" spans="1:86" x14ac:dyDescent="0.2">
      <c r="A29">
        <v>1940</v>
      </c>
      <c r="B29">
        <v>1</v>
      </c>
      <c r="C29">
        <v>1</v>
      </c>
      <c r="D29">
        <v>0.75702173850743448</v>
      </c>
      <c r="E29">
        <v>0.13147512296442687</v>
      </c>
      <c r="F29">
        <v>6.1517598343685295E-2</v>
      </c>
      <c r="G29">
        <v>1.7670471014492754E-2</v>
      </c>
      <c r="H29">
        <v>3.2315069169960478E-2</v>
      </c>
      <c r="P29">
        <v>0.45293132429021105</v>
      </c>
      <c r="Q29">
        <v>0.44426637504743138</v>
      </c>
      <c r="R29">
        <v>0.28158091861961515</v>
      </c>
      <c r="S29">
        <v>7.4614561552414235E-2</v>
      </c>
      <c r="T29">
        <v>5.6333578924724764E-2</v>
      </c>
      <c r="U29">
        <v>1.258031937109479E-2</v>
      </c>
      <c r="V29">
        <v>1.9156996579582489E-2</v>
      </c>
      <c r="W29">
        <v>0.32222241244305272</v>
      </c>
      <c r="X29">
        <v>0.3128814970105353</v>
      </c>
      <c r="Y29">
        <v>0.17261479483033265</v>
      </c>
      <c r="Z29">
        <v>6.1420964304316927E-2</v>
      </c>
      <c r="AA29">
        <v>5.2739686552070432E-2</v>
      </c>
      <c r="AB29">
        <v>1.051778320391992E-2</v>
      </c>
      <c r="AC29">
        <v>1.5588268119895334E-2</v>
      </c>
      <c r="AD29">
        <v>0.16478073729414303</v>
      </c>
      <c r="AE29">
        <v>0.15733988074633878</v>
      </c>
      <c r="AF29">
        <v>6.1947719487332409E-2</v>
      </c>
      <c r="AG29">
        <v>3.526192092742847E-2</v>
      </c>
      <c r="AH29">
        <v>4.3959454584805463E-2</v>
      </c>
      <c r="AI29">
        <v>6.4440941488098074E-3</v>
      </c>
      <c r="AJ29">
        <v>9.7266915979626264E-3</v>
      </c>
      <c r="AK29">
        <v>0.12333319044421859</v>
      </c>
      <c r="AL29">
        <v>0.11661304145489529</v>
      </c>
      <c r="AM29">
        <v>4.1241627237432923E-2</v>
      </c>
      <c r="AN29">
        <v>2.4524154995382894E-2</v>
      </c>
      <c r="AO29">
        <v>3.8690006331244212E-2</v>
      </c>
      <c r="AP29">
        <v>4.8684953772519662E-3</v>
      </c>
      <c r="AQ29">
        <v>7.2887575135832999E-3</v>
      </c>
      <c r="AR29">
        <v>6.0051766194718165E-2</v>
      </c>
      <c r="AS29">
        <v>5.573196208091187E-2</v>
      </c>
      <c r="AT29">
        <v>1.5148561239237813E-2</v>
      </c>
      <c r="AU29">
        <v>9.1810645915827074E-3</v>
      </c>
      <c r="AV29">
        <v>2.598730452261935E-2</v>
      </c>
      <c r="AW29">
        <v>2.0865959654742181E-3</v>
      </c>
      <c r="AX29">
        <v>3.3284357619977746E-3</v>
      </c>
      <c r="AY29">
        <v>2.0436137401820011E-2</v>
      </c>
      <c r="AZ29">
        <v>1.7740378459074349E-2</v>
      </c>
      <c r="BA29">
        <v>2.8933118767665287E-3</v>
      </c>
      <c r="BB29">
        <v>1.6760179006246553E-3</v>
      </c>
      <c r="BC29">
        <v>1.1864596981750023E-2</v>
      </c>
      <c r="BD29">
        <v>4.8638180383007908E-4</v>
      </c>
      <c r="BE29">
        <v>8.2006989610306218E-4</v>
      </c>
      <c r="BM29">
        <v>0.5470686757097889</v>
      </c>
      <c r="BN29">
        <v>0.55573362495256862</v>
      </c>
      <c r="BO29">
        <v>0.47544081988781933</v>
      </c>
      <c r="BP29">
        <v>5.6860561412012636E-2</v>
      </c>
      <c r="BQ29">
        <v>5.184019418960531E-3</v>
      </c>
      <c r="BR29">
        <v>5.0901516433979645E-3</v>
      </c>
      <c r="BS29">
        <v>1.3158072590377989E-2</v>
      </c>
      <c r="CA29">
        <v>1.2481459378423324E-2</v>
      </c>
      <c r="CB29">
        <v>6.7620154441100852E-3</v>
      </c>
      <c r="CC29">
        <v>5.8934628407759137E-3</v>
      </c>
      <c r="CD29">
        <v>4.0690761088684078E-3</v>
      </c>
      <c r="CE29">
        <v>3.2190941362077526E-3</v>
      </c>
      <c r="CF29">
        <v>1.718574964249714E-3</v>
      </c>
      <c r="CG29">
        <v>6.8637795589471338E-4</v>
      </c>
      <c r="CH29">
        <v>5.719443934313239E-3</v>
      </c>
    </row>
    <row r="30" spans="1:86" x14ac:dyDescent="0.2">
      <c r="A30">
        <v>1941</v>
      </c>
      <c r="B30">
        <v>1</v>
      </c>
      <c r="C30">
        <v>1</v>
      </c>
      <c r="D30">
        <v>0.76229389028159333</v>
      </c>
      <c r="E30">
        <v>0.1343578954326923</v>
      </c>
      <c r="F30">
        <v>5.4990842490842483E-2</v>
      </c>
      <c r="G30">
        <v>1.485042735042735E-2</v>
      </c>
      <c r="H30">
        <v>3.350694444444445E-2</v>
      </c>
      <c r="P30">
        <v>0.41930339557276819</v>
      </c>
      <c r="Q30">
        <v>0.41019314576353105</v>
      </c>
      <c r="R30">
        <v>0.25179913481272664</v>
      </c>
      <c r="S30">
        <v>8.593441652534399E-2</v>
      </c>
      <c r="T30">
        <v>4.7096912553117591E-2</v>
      </c>
      <c r="U30">
        <v>9.3991384903775368E-3</v>
      </c>
      <c r="V30">
        <v>1.5963543381965171E-2</v>
      </c>
      <c r="W30">
        <v>0.29991932935441878</v>
      </c>
      <c r="X30">
        <v>0.29017206118853361</v>
      </c>
      <c r="Y30">
        <v>0.15133854630217711</v>
      </c>
      <c r="Z30">
        <v>7.1653188914283725E-2</v>
      </c>
      <c r="AA30">
        <v>4.5407290203931611E-2</v>
      </c>
      <c r="AB30">
        <v>8.1726895917626254E-3</v>
      </c>
      <c r="AC30">
        <v>1.3600346176378557E-2</v>
      </c>
      <c r="AD30">
        <v>0.15785567024243188</v>
      </c>
      <c r="AE30">
        <v>0.1500797837799672</v>
      </c>
      <c r="AF30">
        <v>5.7560034354647988E-2</v>
      </c>
      <c r="AG30">
        <v>4.3364444152882951E-2</v>
      </c>
      <c r="AH30">
        <v>3.6457840776780819E-2</v>
      </c>
      <c r="AI30">
        <v>4.7302200683803381E-3</v>
      </c>
      <c r="AJ30">
        <v>7.9672444272751008E-3</v>
      </c>
      <c r="AK30">
        <v>0.11861890585392031</v>
      </c>
      <c r="AL30">
        <v>0.11148372327385819</v>
      </c>
      <c r="AM30">
        <v>3.9260844412010346E-2</v>
      </c>
      <c r="AN30">
        <v>3.1320648366004379E-2</v>
      </c>
      <c r="AO30">
        <v>3.1520523315542011E-2</v>
      </c>
      <c r="AP30">
        <v>3.4807514259319384E-3</v>
      </c>
      <c r="AQ30">
        <v>5.9009557543695211E-3</v>
      </c>
      <c r="AR30">
        <v>5.8065009852960155E-2</v>
      </c>
      <c r="AS30">
        <v>5.2893892210692288E-2</v>
      </c>
      <c r="AT30">
        <v>1.4797069993849752E-2</v>
      </c>
      <c r="AU30">
        <v>1.3282878042748933E-2</v>
      </c>
      <c r="AV30">
        <v>2.067873641794421E-2</v>
      </c>
      <c r="AW30">
        <v>1.454931113572186E-3</v>
      </c>
      <c r="AX30">
        <v>2.6802766425772094E-3</v>
      </c>
      <c r="AY30">
        <v>1.9771783137308981E-2</v>
      </c>
      <c r="AZ30">
        <v>1.6290480751623121E-2</v>
      </c>
      <c r="BA30">
        <v>2.7296358269029569E-3</v>
      </c>
      <c r="BB30">
        <v>3.1655654461696168E-3</v>
      </c>
      <c r="BC30">
        <v>9.3475844242860862E-3</v>
      </c>
      <c r="BD30">
        <v>3.5723000250436048E-4</v>
      </c>
      <c r="BE30">
        <v>6.9046505176009992E-4</v>
      </c>
      <c r="BM30">
        <v>0.58069660442723181</v>
      </c>
      <c r="BN30">
        <v>0.58980685423646895</v>
      </c>
      <c r="BO30">
        <v>0.51049475546886669</v>
      </c>
      <c r="BP30">
        <v>4.8423478907348314E-2</v>
      </c>
      <c r="BQ30">
        <v>7.8939299377248917E-3</v>
      </c>
      <c r="BR30">
        <v>5.4512888600498129E-3</v>
      </c>
      <c r="BS30">
        <v>1.7543401062479279E-2</v>
      </c>
      <c r="CA30">
        <v>1.2735725193562999E-2</v>
      </c>
      <c r="CB30">
        <v>6.5559034808814979E-3</v>
      </c>
      <c r="CC30">
        <v>5.9140267731177584E-3</v>
      </c>
      <c r="CD30">
        <v>4.0403436214004641E-3</v>
      </c>
      <c r="CE30">
        <v>3.2558865546575468E-3</v>
      </c>
      <c r="CF30">
        <v>1.9952027353870817E-3</v>
      </c>
      <c r="CG30">
        <v>9.2853572184393106E-4</v>
      </c>
      <c r="CH30">
        <v>6.1798217126815009E-3</v>
      </c>
    </row>
    <row r="31" spans="1:86" x14ac:dyDescent="0.2">
      <c r="A31">
        <v>1942</v>
      </c>
      <c r="B31">
        <v>1</v>
      </c>
      <c r="C31">
        <v>1</v>
      </c>
      <c r="D31">
        <v>0.77724643462516207</v>
      </c>
      <c r="E31">
        <v>0.14714751370561518</v>
      </c>
      <c r="F31">
        <v>3.6557744485077266E-2</v>
      </c>
      <c r="G31">
        <v>1.0817506193228736E-2</v>
      </c>
      <c r="H31">
        <v>2.8230800990916603E-2</v>
      </c>
      <c r="P31">
        <v>0.36127862667023725</v>
      </c>
      <c r="Q31">
        <v>0.35494183119366485</v>
      </c>
      <c r="R31">
        <v>0.21345734649961565</v>
      </c>
      <c r="S31">
        <v>9.0111925106767021E-2</v>
      </c>
      <c r="T31">
        <v>3.1660210509634856E-2</v>
      </c>
      <c r="U31">
        <v>6.428605591363803E-3</v>
      </c>
      <c r="V31">
        <v>1.3283743486283427E-2</v>
      </c>
      <c r="W31">
        <v>0.25802954757783569</v>
      </c>
      <c r="X31">
        <v>0.25107398225662392</v>
      </c>
      <c r="Y31">
        <v>0.1305216893348079</v>
      </c>
      <c r="Z31">
        <v>7.5031204884430339E-2</v>
      </c>
      <c r="AA31">
        <v>2.9661876537640613E-2</v>
      </c>
      <c r="AB31">
        <v>5.7251480566014477E-3</v>
      </c>
      <c r="AC31">
        <v>1.0134063443143613E-2</v>
      </c>
      <c r="AD31">
        <v>0.13428668320893031</v>
      </c>
      <c r="AE31">
        <v>0.12905441063638759</v>
      </c>
      <c r="AF31">
        <v>4.6086087145639137E-2</v>
      </c>
      <c r="AG31">
        <v>4.8732582689366755E-2</v>
      </c>
      <c r="AH31">
        <v>2.4529896340524795E-2</v>
      </c>
      <c r="AI31">
        <v>3.6138853147487195E-3</v>
      </c>
      <c r="AJ31">
        <v>6.0919591461081881E-3</v>
      </c>
      <c r="AK31">
        <v>0.1006676677260311</v>
      </c>
      <c r="AL31">
        <v>9.5950203764281386E-2</v>
      </c>
      <c r="AM31">
        <v>3.1379338310709722E-2</v>
      </c>
      <c r="AN31">
        <v>3.6498684997629455E-2</v>
      </c>
      <c r="AO31">
        <v>2.0981412684266541E-2</v>
      </c>
      <c r="AP31">
        <v>2.6679609431264381E-3</v>
      </c>
      <c r="AQ31">
        <v>4.4228068285492418E-3</v>
      </c>
      <c r="AR31">
        <v>4.8115929755329689E-2</v>
      </c>
      <c r="AS31">
        <v>4.4770738727901757E-2</v>
      </c>
      <c r="AT31">
        <v>1.1316080214467722E-2</v>
      </c>
      <c r="AU31">
        <v>1.7627939815717079E-2</v>
      </c>
      <c r="AV31">
        <v>1.2875481888861737E-2</v>
      </c>
      <c r="AW31">
        <v>1.0895661287311155E-3</v>
      </c>
      <c r="AX31">
        <v>1.8616706801241056E-3</v>
      </c>
      <c r="AY31">
        <v>1.545771434556425E-2</v>
      </c>
      <c r="AZ31">
        <v>1.321699092374343E-2</v>
      </c>
      <c r="BA31">
        <v>1.7541987910805277E-3</v>
      </c>
      <c r="BB31">
        <v>5.5961101707885062E-3</v>
      </c>
      <c r="BC31">
        <v>5.1929977996823954E-3</v>
      </c>
      <c r="BD31">
        <v>2.4510448526290077E-4</v>
      </c>
      <c r="BE31">
        <v>4.2857967692909948E-4</v>
      </c>
      <c r="BM31">
        <v>0.63872137332976275</v>
      </c>
      <c r="BN31">
        <v>0.64505816880633515</v>
      </c>
      <c r="BO31">
        <v>0.5637890881255464</v>
      </c>
      <c r="BP31">
        <v>5.7035588598848164E-2</v>
      </c>
      <c r="BQ31">
        <v>4.8975339754424099E-3</v>
      </c>
      <c r="BR31">
        <v>4.3889006018649332E-3</v>
      </c>
      <c r="BS31">
        <v>1.4947057504633175E-2</v>
      </c>
      <c r="CA31">
        <v>7.5471959946477483E-3</v>
      </c>
      <c r="CB31">
        <v>3.7648236091758808E-3</v>
      </c>
      <c r="CC31">
        <v>3.6048012428888999E-3</v>
      </c>
      <c r="CD31">
        <v>2.4708564314495818E-3</v>
      </c>
      <c r="CE31">
        <v>1.941032913060365E-3</v>
      </c>
      <c r="CF31">
        <v>1.1982822902469844E-3</v>
      </c>
      <c r="CG31">
        <v>5.3333699434918939E-4</v>
      </c>
      <c r="CH31">
        <v>3.7823723854718675E-3</v>
      </c>
    </row>
    <row r="32" spans="1:86" x14ac:dyDescent="0.2">
      <c r="A32">
        <v>1943</v>
      </c>
      <c r="B32">
        <v>1</v>
      </c>
      <c r="C32">
        <v>1</v>
      </c>
      <c r="D32">
        <v>0.79049921949156576</v>
      </c>
      <c r="E32">
        <v>0.14990628894262845</v>
      </c>
      <c r="F32">
        <v>2.9257600304965211E-2</v>
      </c>
      <c r="G32">
        <v>7.9886591060707134E-3</v>
      </c>
      <c r="H32">
        <v>2.2348232154769845E-2</v>
      </c>
      <c r="P32">
        <v>0.33689902114938231</v>
      </c>
      <c r="Q32">
        <v>0.32669923198876605</v>
      </c>
      <c r="R32">
        <v>0.18624420227563573</v>
      </c>
      <c r="S32">
        <v>9.8137594605252551E-2</v>
      </c>
      <c r="T32">
        <v>2.5808201644325502E-2</v>
      </c>
      <c r="U32">
        <v>5.1387121702606356E-3</v>
      </c>
      <c r="V32">
        <v>1.1370521293291682E-2</v>
      </c>
      <c r="W32">
        <v>0.24082598448911308</v>
      </c>
      <c r="X32">
        <v>0.23020762263415889</v>
      </c>
      <c r="Y32">
        <v>0.10977193084410479</v>
      </c>
      <c r="Z32">
        <v>8.3274343191294217E-2</v>
      </c>
      <c r="AA32">
        <v>2.4287837020616963E-2</v>
      </c>
      <c r="AB32">
        <v>4.5630197782423323E-3</v>
      </c>
      <c r="AC32">
        <v>8.3104917999005622E-3</v>
      </c>
      <c r="AD32">
        <v>0.12309474270890661</v>
      </c>
      <c r="AE32">
        <v>0.114846537213808</v>
      </c>
      <c r="AF32">
        <v>3.4456458628589079E-2</v>
      </c>
      <c r="AG32">
        <v>5.3473957327251471E-2</v>
      </c>
      <c r="AH32">
        <v>1.9345787546405504E-2</v>
      </c>
      <c r="AI32">
        <v>2.896467707328162E-3</v>
      </c>
      <c r="AJ32">
        <v>4.6738660042337857E-3</v>
      </c>
      <c r="AK32">
        <v>9.1478280557804131E-2</v>
      </c>
      <c r="AL32">
        <v>8.4288619326815792E-2</v>
      </c>
      <c r="AM32">
        <v>2.3045750160042712E-2</v>
      </c>
      <c r="AN32">
        <v>3.9606095256763493E-2</v>
      </c>
      <c r="AO32">
        <v>1.6215238610639754E-2</v>
      </c>
      <c r="AP32">
        <v>2.1422038142379428E-3</v>
      </c>
      <c r="AQ32">
        <v>3.2793314851318951E-3</v>
      </c>
      <c r="AR32">
        <v>4.2628729222402739E-2</v>
      </c>
      <c r="AS32">
        <v>3.7832686913105353E-2</v>
      </c>
      <c r="AT32">
        <v>8.0224611319737044E-3</v>
      </c>
      <c r="AU32">
        <v>1.7692887375161555E-2</v>
      </c>
      <c r="AV32">
        <v>9.8121252747570744E-3</v>
      </c>
      <c r="AW32">
        <v>9.1205204506016014E-4</v>
      </c>
      <c r="AX32">
        <v>1.3931610861528583E-3</v>
      </c>
      <c r="AY32">
        <v>1.235124813437332E-2</v>
      </c>
      <c r="AZ32">
        <v>9.7267087256462537E-3</v>
      </c>
      <c r="BA32">
        <v>1.1180990558387455E-3</v>
      </c>
      <c r="BB32">
        <v>4.35400495269653E-3</v>
      </c>
      <c r="BC32">
        <v>3.7299546187054733E-3</v>
      </c>
      <c r="BD32">
        <v>2.22108306213417E-4</v>
      </c>
      <c r="BE32">
        <v>3.0254179219208832E-4</v>
      </c>
      <c r="BM32">
        <v>0.66310097885061769</v>
      </c>
      <c r="BN32">
        <v>0.67330076801123395</v>
      </c>
      <c r="BO32">
        <v>0.60425501721593</v>
      </c>
      <c r="BP32">
        <v>5.1768694337375895E-2</v>
      </c>
      <c r="BQ32">
        <v>3.449398660639709E-3</v>
      </c>
      <c r="BR32">
        <v>2.8499469358100778E-3</v>
      </c>
      <c r="BS32">
        <v>1.0977710861478163E-2</v>
      </c>
      <c r="CA32">
        <v>1.4366801519431323E-2</v>
      </c>
      <c r="CB32">
        <v>7.6522145108503595E-3</v>
      </c>
      <c r="CC32">
        <v>6.7653867396348594E-3</v>
      </c>
      <c r="CD32">
        <v>4.4846513760709774E-3</v>
      </c>
      <c r="CE32">
        <v>3.4598510228576488E-3</v>
      </c>
      <c r="CF32">
        <v>1.9375804913422242E-3</v>
      </c>
      <c r="CG32">
        <v>6.8675097739127162E-4</v>
      </c>
      <c r="CH32">
        <v>6.7145870085809634E-3</v>
      </c>
    </row>
    <row r="33" spans="1:86" x14ac:dyDescent="0.2">
      <c r="A33">
        <v>1944</v>
      </c>
      <c r="B33">
        <v>1</v>
      </c>
      <c r="C33">
        <v>1</v>
      </c>
      <c r="D33">
        <v>0.76097892820784485</v>
      </c>
      <c r="E33">
        <v>0.18018565198133651</v>
      </c>
      <c r="F33">
        <v>2.9456919916903711E-2</v>
      </c>
      <c r="G33">
        <v>6.5498100844425221E-3</v>
      </c>
      <c r="H33">
        <v>2.2828689809472478E-2</v>
      </c>
      <c r="P33">
        <v>0.32512530985454757</v>
      </c>
      <c r="Q33">
        <v>0.31548869949228209</v>
      </c>
      <c r="R33">
        <v>0.19261649589755697</v>
      </c>
      <c r="S33">
        <v>8.7057328547984536E-2</v>
      </c>
      <c r="T33">
        <v>2.1682645919632502E-2</v>
      </c>
      <c r="U33">
        <v>4.8526630177850149E-3</v>
      </c>
      <c r="V33">
        <v>9.2757246814427624E-3</v>
      </c>
      <c r="W33">
        <v>0.22765102190252962</v>
      </c>
      <c r="X33">
        <v>0.21758283883058169</v>
      </c>
      <c r="Y33">
        <v>0.10634935056087587</v>
      </c>
      <c r="Z33">
        <v>7.8326746235120301E-2</v>
      </c>
      <c r="AA33">
        <v>2.0938422024241399E-2</v>
      </c>
      <c r="AB33">
        <v>4.1974583176257142E-3</v>
      </c>
      <c r="AC33">
        <v>7.7671614629154558E-3</v>
      </c>
      <c r="AD33">
        <v>0.1128093433718807</v>
      </c>
      <c r="AE33">
        <v>0.1053867000025793</v>
      </c>
      <c r="AF33">
        <v>3.2455906753674928E-2</v>
      </c>
      <c r="AG33">
        <v>4.9324841908998364E-2</v>
      </c>
      <c r="AH33">
        <v>1.6567956655528602E-2</v>
      </c>
      <c r="AI33">
        <v>2.5670910349280315E-3</v>
      </c>
      <c r="AJ33">
        <v>4.4672013944348802E-3</v>
      </c>
      <c r="AK33">
        <v>8.2574939328391106E-2</v>
      </c>
      <c r="AL33">
        <v>7.6036185090145494E-2</v>
      </c>
      <c r="AM33">
        <v>2.1382396830490952E-2</v>
      </c>
      <c r="AN33">
        <v>3.5633852791854215E-2</v>
      </c>
      <c r="AO33">
        <v>1.3927384896776258E-2</v>
      </c>
      <c r="AP33">
        <v>1.8930569871013986E-3</v>
      </c>
      <c r="AQ33">
        <v>3.1956901031167258E-3</v>
      </c>
      <c r="AR33">
        <v>3.7556085801448078E-2</v>
      </c>
      <c r="AS33">
        <v>3.3274228934788347E-2</v>
      </c>
      <c r="AT33">
        <v>7.3479458028667408E-3</v>
      </c>
      <c r="AU33">
        <v>1.5196877911033503E-2</v>
      </c>
      <c r="AV33">
        <v>8.5509587339990135E-3</v>
      </c>
      <c r="AW33">
        <v>8.2578598867070021E-4</v>
      </c>
      <c r="AX33">
        <v>1.348876216850704E-3</v>
      </c>
      <c r="AY33">
        <v>1.1642370843730741E-2</v>
      </c>
      <c r="AZ33">
        <v>9.240911360951223E-3</v>
      </c>
      <c r="BA33">
        <v>1.1562751788536587E-3</v>
      </c>
      <c r="BB33">
        <v>3.6571605824864094E-3</v>
      </c>
      <c r="BC33">
        <v>3.8625483598469595E-3</v>
      </c>
      <c r="BD33">
        <v>2.3010773567420402E-4</v>
      </c>
      <c r="BE33">
        <v>3.3278209010446447E-4</v>
      </c>
      <c r="BM33">
        <v>0.67487469014545243</v>
      </c>
      <c r="BN33">
        <v>0.68451130050771791</v>
      </c>
      <c r="BO33">
        <v>0.56836243231028782</v>
      </c>
      <c r="BP33">
        <v>9.3128323433351978E-2</v>
      </c>
      <c r="BQ33">
        <v>7.7742739972712083E-3</v>
      </c>
      <c r="BR33">
        <v>1.6971470666575072E-3</v>
      </c>
      <c r="BS33">
        <v>1.3552965128029715E-2</v>
      </c>
      <c r="CA33">
        <v>1.4605387975484987E-2</v>
      </c>
      <c r="CB33">
        <v>7.2327250103477675E-3</v>
      </c>
      <c r="CC33">
        <v>6.4010020871465524E-3</v>
      </c>
      <c r="CD33">
        <v>3.9911740054994213E-3</v>
      </c>
      <c r="CE33">
        <v>3.1085582004532161E-3</v>
      </c>
      <c r="CF33">
        <v>1.6960569329104701E-3</v>
      </c>
      <c r="CG33">
        <v>6.2499779668454718E-4</v>
      </c>
      <c r="CH33">
        <v>7.3726629651372196E-3</v>
      </c>
    </row>
    <row r="34" spans="1:86" x14ac:dyDescent="0.2">
      <c r="A34">
        <v>1945</v>
      </c>
      <c r="B34">
        <v>1</v>
      </c>
      <c r="C34">
        <v>1</v>
      </c>
      <c r="D34">
        <v>0.75679127098315901</v>
      </c>
      <c r="E34">
        <v>0.18469441018652086</v>
      </c>
      <c r="F34">
        <v>2.926125288229274E-2</v>
      </c>
      <c r="G34">
        <v>6.5063030945704259E-3</v>
      </c>
      <c r="H34">
        <v>2.2746762853456892E-2</v>
      </c>
      <c r="P34">
        <v>0.34423310442267135</v>
      </c>
      <c r="Q34">
        <v>0.32644588706207495</v>
      </c>
      <c r="R34">
        <v>0.18733748545265536</v>
      </c>
      <c r="S34">
        <v>0.10203799256734787</v>
      </c>
      <c r="T34">
        <v>2.2229011181202133E-2</v>
      </c>
      <c r="U34">
        <v>5.0168497250493759E-3</v>
      </c>
      <c r="V34">
        <v>9.8245320958588057E-3</v>
      </c>
      <c r="W34">
        <v>0.247945827268267</v>
      </c>
      <c r="X34">
        <v>0.22903431644415392</v>
      </c>
      <c r="Y34">
        <v>0.10356018527181964</v>
      </c>
      <c r="Z34">
        <v>9.115028485227325E-2</v>
      </c>
      <c r="AA34">
        <v>2.1635852683269511E-2</v>
      </c>
      <c r="AB34">
        <v>4.4189095337848917E-3</v>
      </c>
      <c r="AC34">
        <v>8.2690806397558297E-3</v>
      </c>
      <c r="AD34">
        <v>0.1251579109368974</v>
      </c>
      <c r="AE34">
        <v>0.1107119394880994</v>
      </c>
      <c r="AF34">
        <v>3.2855682861737324E-2</v>
      </c>
      <c r="AG34">
        <v>5.3913551768160831E-2</v>
      </c>
      <c r="AH34">
        <v>1.6580649781938482E-2</v>
      </c>
      <c r="AI34">
        <v>2.7099553490683931E-3</v>
      </c>
      <c r="AJ34">
        <v>4.6520321716793716E-3</v>
      </c>
      <c r="AK34">
        <v>9.138062880728734E-2</v>
      </c>
      <c r="AL34">
        <v>7.8688286470742441E-2</v>
      </c>
      <c r="AM34">
        <v>2.1527361845585583E-2</v>
      </c>
      <c r="AN34">
        <v>3.792639749039519E-2</v>
      </c>
      <c r="AO34">
        <v>1.3889149997354418E-2</v>
      </c>
      <c r="AP34">
        <v>2.0115989210173291E-3</v>
      </c>
      <c r="AQ34">
        <v>3.3336982206141363E-3</v>
      </c>
      <c r="AR34">
        <v>4.1591811045259677E-2</v>
      </c>
      <c r="AS34">
        <v>3.3188697173565498E-2</v>
      </c>
      <c r="AT34">
        <v>7.2294280809243302E-3</v>
      </c>
      <c r="AU34">
        <v>1.5119972062916714E-2</v>
      </c>
      <c r="AV34">
        <v>8.5321251775116718E-3</v>
      </c>
      <c r="AW34">
        <v>9.1081869041834758E-4</v>
      </c>
      <c r="AX34">
        <v>1.3964946095004445E-3</v>
      </c>
      <c r="AY34">
        <v>1.2633914667333801E-2</v>
      </c>
      <c r="AZ34">
        <v>8.4491417334779453E-3</v>
      </c>
      <c r="BA34">
        <v>1.1303306689142687E-3</v>
      </c>
      <c r="BB34">
        <v>2.9613110746918468E-3</v>
      </c>
      <c r="BC34">
        <v>3.7619910582080921E-3</v>
      </c>
      <c r="BD34">
        <v>2.624662364991396E-4</v>
      </c>
      <c r="BE34">
        <v>3.330552889860049E-4</v>
      </c>
      <c r="BM34">
        <v>0.65576689557732859</v>
      </c>
      <c r="BN34">
        <v>0.673554112937925</v>
      </c>
      <c r="BO34">
        <v>0.56945378553050363</v>
      </c>
      <c r="BP34">
        <v>8.2656417619172987E-2</v>
      </c>
      <c r="BQ34">
        <v>7.0322417010906073E-3</v>
      </c>
      <c r="BR34">
        <v>1.48945336952105E-3</v>
      </c>
      <c r="BS34">
        <v>1.2922230757598087E-2</v>
      </c>
      <c r="CA34">
        <v>3.4106030690256757E-2</v>
      </c>
      <c r="CB34">
        <v>1.5747005025612375E-2</v>
      </c>
      <c r="CC34">
        <v>1.3897202829310486E-2</v>
      </c>
      <c r="CD34">
        <v>8.4047284445564977E-3</v>
      </c>
      <c r="CE34">
        <v>6.5242089179137173E-3</v>
      </c>
      <c r="CF34">
        <v>3.4823556541617004E-3</v>
      </c>
      <c r="CG34">
        <v>1.1415854277253817E-3</v>
      </c>
      <c r="CH34">
        <v>1.8359025664644382E-2</v>
      </c>
    </row>
    <row r="35" spans="1:86" x14ac:dyDescent="0.2">
      <c r="A35">
        <v>1946</v>
      </c>
      <c r="B35">
        <v>1</v>
      </c>
      <c r="C35">
        <v>1</v>
      </c>
      <c r="D35">
        <v>0.74318154232046385</v>
      </c>
      <c r="E35">
        <v>0.19463800652862753</v>
      </c>
      <c r="F35">
        <v>3.1288237442565842E-2</v>
      </c>
      <c r="G35">
        <v>7.9508657273586105E-3</v>
      </c>
      <c r="H35">
        <v>2.2941347980984256E-2</v>
      </c>
      <c r="P35">
        <v>0.36699551227328814</v>
      </c>
      <c r="Q35">
        <v>0.34616394068930384</v>
      </c>
      <c r="R35">
        <v>0.18682959715164618</v>
      </c>
      <c r="S35">
        <v>0.11615342898979557</v>
      </c>
      <c r="T35">
        <v>2.7149741164094559E-2</v>
      </c>
      <c r="U35">
        <v>5.2524074396675096E-3</v>
      </c>
      <c r="V35">
        <v>1.0779494263092673E-2</v>
      </c>
      <c r="W35">
        <v>0.26765386402673913</v>
      </c>
      <c r="X35">
        <v>0.24657740220126542</v>
      </c>
      <c r="Y35">
        <v>0.10691718858716882</v>
      </c>
      <c r="Z35">
        <v>0.10009617627193228</v>
      </c>
      <c r="AA35">
        <v>2.5913237558626543E-2</v>
      </c>
      <c r="AB35">
        <v>4.6653599795378597E-3</v>
      </c>
      <c r="AC35">
        <v>8.9861693908423711E-3</v>
      </c>
      <c r="AD35">
        <v>0.1327705253334413</v>
      </c>
      <c r="AE35">
        <v>0.1176242577054763</v>
      </c>
      <c r="AF35">
        <v>3.7065372905357413E-2</v>
      </c>
      <c r="AG35">
        <v>5.3213963663075063E-2</v>
      </c>
      <c r="AH35">
        <v>1.9571304602638787E-2</v>
      </c>
      <c r="AI35">
        <v>2.7966227667866094E-3</v>
      </c>
      <c r="AJ35">
        <v>4.9788991552134126E-3</v>
      </c>
      <c r="AK35">
        <v>9.612431985405244E-2</v>
      </c>
      <c r="AL35">
        <v>8.2807493281650546E-2</v>
      </c>
      <c r="AM35">
        <v>2.422549003327169E-2</v>
      </c>
      <c r="AN35">
        <v>3.6530883444546421E-2</v>
      </c>
      <c r="AO35">
        <v>1.6391786657240871E-2</v>
      </c>
      <c r="AP35">
        <v>2.0888131526550658E-3</v>
      </c>
      <c r="AQ35">
        <v>3.5724505941068978E-3</v>
      </c>
      <c r="AR35">
        <v>4.391740338619992E-2</v>
      </c>
      <c r="AS35">
        <v>3.4321167613422653E-2</v>
      </c>
      <c r="AT35">
        <v>8.2012306373454302E-3</v>
      </c>
      <c r="AU35">
        <v>1.3289087335125018E-2</v>
      </c>
      <c r="AV35">
        <v>1.0279484502372311E-2</v>
      </c>
      <c r="AW35">
        <v>9.8945680708589626E-4</v>
      </c>
      <c r="AX35">
        <v>1.5588535265488117E-3</v>
      </c>
      <c r="AY35">
        <v>1.47283742297185E-2</v>
      </c>
      <c r="AZ35">
        <v>9.1638256707099307E-3</v>
      </c>
      <c r="BA35">
        <v>1.3834859038225999E-3</v>
      </c>
      <c r="BB35">
        <v>2.2367354274018384E-3</v>
      </c>
      <c r="BC35">
        <v>4.8090028805082615E-3</v>
      </c>
      <c r="BD35">
        <v>3.2842611273327583E-4</v>
      </c>
      <c r="BE35">
        <v>4.0676236578855447E-4</v>
      </c>
      <c r="BM35">
        <v>0.63300448772671181</v>
      </c>
      <c r="BN35">
        <v>0.65383605931069622</v>
      </c>
      <c r="BO35">
        <v>0.5563519451688177</v>
      </c>
      <c r="BP35">
        <v>7.8484577538831965E-2</v>
      </c>
      <c r="BQ35">
        <v>4.1384962784712827E-3</v>
      </c>
      <c r="BR35">
        <v>2.6984582876911009E-3</v>
      </c>
      <c r="BS35">
        <v>1.2161853717891583E-2</v>
      </c>
      <c r="CA35">
        <v>4.5946614878062973E-2</v>
      </c>
      <c r="CB35">
        <v>2.1329209002173381E-2</v>
      </c>
      <c r="CC35">
        <v>1.7525647004224595E-2</v>
      </c>
      <c r="CD35">
        <v>9.4801417145017434E-3</v>
      </c>
      <c r="CE35">
        <v>7.1777454625517063E-3</v>
      </c>
      <c r="CF35">
        <v>3.9917044335350095E-3</v>
      </c>
      <c r="CG35">
        <v>1.5286043722387342E-3</v>
      </c>
      <c r="CH35">
        <v>2.4617405875889592E-2</v>
      </c>
    </row>
    <row r="36" spans="1:86" x14ac:dyDescent="0.2">
      <c r="A36">
        <v>1947</v>
      </c>
      <c r="B36">
        <v>1</v>
      </c>
      <c r="C36">
        <v>1</v>
      </c>
      <c r="D36">
        <v>0.7654702854092269</v>
      </c>
      <c r="E36">
        <v>0.17104104953607799</v>
      </c>
      <c r="F36">
        <v>3.2666806550900943E-2</v>
      </c>
      <c r="G36">
        <v>7.486935436214928E-3</v>
      </c>
      <c r="H36">
        <v>2.3334923067579335E-2</v>
      </c>
      <c r="P36">
        <v>0.34347880643880307</v>
      </c>
      <c r="Q36">
        <v>0.33017177593435576</v>
      </c>
      <c r="R36">
        <v>0.18633000308829792</v>
      </c>
      <c r="S36">
        <v>0.10001306270671673</v>
      </c>
      <c r="T36">
        <v>2.8193774778383487E-2</v>
      </c>
      <c r="U36">
        <v>4.6448721850809163E-3</v>
      </c>
      <c r="V36">
        <v>1.0989967354563727E-2</v>
      </c>
      <c r="W36">
        <v>0.246782759044961</v>
      </c>
      <c r="X36">
        <v>0.2329946264784413</v>
      </c>
      <c r="Y36">
        <v>0.10700554431116834</v>
      </c>
      <c r="Z36">
        <v>8.5337283695686036E-2</v>
      </c>
      <c r="AA36">
        <v>2.7239511052554864E-2</v>
      </c>
      <c r="AB36">
        <v>4.1201043369470895E-3</v>
      </c>
      <c r="AC36">
        <v>9.2921058123427661E-3</v>
      </c>
      <c r="AD36">
        <v>0.11955055203166751</v>
      </c>
      <c r="AE36">
        <v>0.10953835923874261</v>
      </c>
      <c r="AF36">
        <v>3.7683124110437297E-2</v>
      </c>
      <c r="AG36">
        <v>4.3140726470419076E-2</v>
      </c>
      <c r="AH36">
        <v>2.1042369369740781E-2</v>
      </c>
      <c r="AI36">
        <v>2.4429359188728478E-3</v>
      </c>
      <c r="AJ36">
        <v>5.2291686185848138E-3</v>
      </c>
      <c r="AK36">
        <v>8.6136609273865794E-2</v>
      </c>
      <c r="AL36">
        <v>7.7074987317122604E-2</v>
      </c>
      <c r="AM36">
        <v>2.4597057403910726E-2</v>
      </c>
      <c r="AN36">
        <v>2.9031765306197176E-2</v>
      </c>
      <c r="AO36">
        <v>1.7816374303463452E-2</v>
      </c>
      <c r="AP36">
        <v>1.8056196388294336E-3</v>
      </c>
      <c r="AQ36">
        <v>3.824156582118756E-3</v>
      </c>
      <c r="AR36">
        <v>3.9182105759787582E-2</v>
      </c>
      <c r="AS36">
        <v>3.2356965444957558E-2</v>
      </c>
      <c r="AT36">
        <v>8.324865416107113E-3</v>
      </c>
      <c r="AU36">
        <v>1.0002243350897682E-2</v>
      </c>
      <c r="AV36">
        <v>1.1441140576852128E-2</v>
      </c>
      <c r="AW36">
        <v>8.4553728054481345E-4</v>
      </c>
      <c r="AX36">
        <v>1.7432150899730462E-3</v>
      </c>
      <c r="AY36">
        <v>1.3035162087810491E-2</v>
      </c>
      <c r="AZ36">
        <v>9.0289404896681663E-3</v>
      </c>
      <c r="BA36">
        <v>1.3565359601452076E-3</v>
      </c>
      <c r="BB36">
        <v>1.5428466016526171E-3</v>
      </c>
      <c r="BC36">
        <v>5.3830045140208999E-3</v>
      </c>
      <c r="BD36">
        <v>2.6964760646649543E-4</v>
      </c>
      <c r="BE36">
        <v>4.7689664783767628E-4</v>
      </c>
      <c r="BM36">
        <v>0.65652119356119698</v>
      </c>
      <c r="BN36">
        <v>0.66982822406564424</v>
      </c>
      <c r="BO36">
        <v>0.57914028232092896</v>
      </c>
      <c r="BP36">
        <v>7.1027986829361262E-2</v>
      </c>
      <c r="BQ36">
        <v>4.4730317725174551E-3</v>
      </c>
      <c r="BR36">
        <v>2.8420632511340117E-3</v>
      </c>
      <c r="BS36">
        <v>1.2344955713015608E-2</v>
      </c>
      <c r="CA36">
        <v>2.8736521967623357E-2</v>
      </c>
      <c r="CB36">
        <v>1.2703497895965079E-2</v>
      </c>
      <c r="CC36">
        <v>1.063530340745371E-2</v>
      </c>
      <c r="CD36">
        <v>5.8992148071726255E-3</v>
      </c>
      <c r="CE36">
        <v>4.6048624374496003E-3</v>
      </c>
      <c r="CF36">
        <v>2.7706640709427985E-3</v>
      </c>
      <c r="CG36">
        <v>1.0941169730881801E-3</v>
      </c>
      <c r="CH36">
        <v>1.6033024071658276E-2</v>
      </c>
    </row>
    <row r="37" spans="1:86" x14ac:dyDescent="0.2">
      <c r="A37">
        <v>1948</v>
      </c>
      <c r="B37">
        <v>1</v>
      </c>
      <c r="C37">
        <v>1</v>
      </c>
      <c r="D37">
        <v>0.76003540005970083</v>
      </c>
      <c r="E37">
        <v>0.17366176793623345</v>
      </c>
      <c r="F37">
        <v>3.4063934403320284E-2</v>
      </c>
      <c r="G37">
        <v>7.7527828979192283E-3</v>
      </c>
      <c r="H37">
        <v>2.4486114702826106E-2</v>
      </c>
      <c r="P37">
        <v>0.35013508333029786</v>
      </c>
      <c r="Q37">
        <v>0.33720637645202806</v>
      </c>
      <c r="R37">
        <v>0.20118663253068153</v>
      </c>
      <c r="S37">
        <v>9.1195758783392283E-2</v>
      </c>
      <c r="T37">
        <v>2.9059880260112744E-2</v>
      </c>
      <c r="U37">
        <v>4.6812284010148784E-3</v>
      </c>
      <c r="V37">
        <v>1.1091727470362547E-2</v>
      </c>
      <c r="W37">
        <v>0.25055218389699002</v>
      </c>
      <c r="X37">
        <v>0.23695979226593739</v>
      </c>
      <c r="Y37">
        <v>0.11625884970555389</v>
      </c>
      <c r="Z37">
        <v>7.9034056797939664E-2</v>
      </c>
      <c r="AA37">
        <v>2.8201602561898402E-2</v>
      </c>
      <c r="AB37">
        <v>4.0910444751264558E-3</v>
      </c>
      <c r="AC37">
        <v>9.3831682176458917E-3</v>
      </c>
      <c r="AD37">
        <v>0.12242600017043</v>
      </c>
      <c r="AE37">
        <v>0.1126987247414394</v>
      </c>
      <c r="AF37">
        <v>3.9596960086702451E-2</v>
      </c>
      <c r="AG37">
        <v>4.2428308670555082E-2</v>
      </c>
      <c r="AH37">
        <v>2.2632024294413383E-2</v>
      </c>
      <c r="AI37">
        <v>2.4949779952046932E-3</v>
      </c>
      <c r="AJ37">
        <v>5.549144364509373E-3</v>
      </c>
      <c r="AK37">
        <v>8.9003058703630997E-2</v>
      </c>
      <c r="AL37">
        <v>8.0260486391497243E-2</v>
      </c>
      <c r="AM37">
        <v>2.5989429256508635E-2</v>
      </c>
      <c r="AN37">
        <v>2.8651932486269148E-2</v>
      </c>
      <c r="AO37">
        <v>1.9631123632086099E-2</v>
      </c>
      <c r="AP37">
        <v>1.8628248622595388E-3</v>
      </c>
      <c r="AQ37">
        <v>4.1279314517303021E-3</v>
      </c>
      <c r="AR37">
        <v>4.0551428153601458E-2</v>
      </c>
      <c r="AS37">
        <v>3.4371439795543267E-2</v>
      </c>
      <c r="AT37">
        <v>8.9717123928855121E-3</v>
      </c>
      <c r="AU37">
        <v>1.0025249787066589E-2</v>
      </c>
      <c r="AV37">
        <v>1.2655240940874356E-2</v>
      </c>
      <c r="AW37">
        <v>8.4370159310870828E-4</v>
      </c>
      <c r="AX37">
        <v>1.8783515061815866E-3</v>
      </c>
      <c r="AY37">
        <v>1.305499232691632E-2</v>
      </c>
      <c r="AZ37">
        <v>9.538511856595348E-3</v>
      </c>
      <c r="BA37">
        <v>1.4903405314573061E-3</v>
      </c>
      <c r="BB37">
        <v>1.6344769022763898E-3</v>
      </c>
      <c r="BC37">
        <v>5.6671949248423073E-3</v>
      </c>
      <c r="BD37">
        <v>2.5328361490688901E-4</v>
      </c>
      <c r="BE37">
        <v>4.9618190997618343E-4</v>
      </c>
      <c r="BM37">
        <v>0.64986491666970214</v>
      </c>
      <c r="BN37">
        <v>0.66279362354797189</v>
      </c>
      <c r="BO37">
        <v>0.55884876752901924</v>
      </c>
      <c r="BP37">
        <v>8.2466009152841163E-2</v>
      </c>
      <c r="BQ37">
        <v>5.0040541432075404E-3</v>
      </c>
      <c r="BR37">
        <v>3.0715544969043499E-3</v>
      </c>
      <c r="BS37">
        <v>1.3394387232463559E-2</v>
      </c>
      <c r="CA37">
        <v>2.6160395810998913E-2</v>
      </c>
      <c r="CB37">
        <v>1.2099589286931835E-2</v>
      </c>
      <c r="CC37">
        <v>1.0331603399387131E-2</v>
      </c>
      <c r="CD37">
        <v>5.7601864618724791E-3</v>
      </c>
      <c r="CE37">
        <v>4.5016249063740358E-3</v>
      </c>
      <c r="CF37">
        <v>2.5578638597099665E-3</v>
      </c>
      <c r="CG37">
        <v>9.637807414836693E-4</v>
      </c>
      <c r="CH37">
        <v>1.4060806524067078E-2</v>
      </c>
    </row>
    <row r="38" spans="1:86" x14ac:dyDescent="0.2">
      <c r="A38">
        <v>1949</v>
      </c>
      <c r="B38">
        <v>1</v>
      </c>
      <c r="C38">
        <v>1</v>
      </c>
      <c r="D38">
        <v>0.76466582877464007</v>
      </c>
      <c r="E38">
        <v>0.16199813915692574</v>
      </c>
      <c r="F38">
        <v>3.6334716460296831E-2</v>
      </c>
      <c r="G38">
        <v>9.2602965892902896E-3</v>
      </c>
      <c r="H38">
        <v>2.7741019018847294E-2</v>
      </c>
      <c r="P38">
        <v>0.34750996242854648</v>
      </c>
      <c r="Q38">
        <v>0.33763098095195454</v>
      </c>
      <c r="R38">
        <v>0.21242853501658043</v>
      </c>
      <c r="S38">
        <v>7.788776326560394E-2</v>
      </c>
      <c r="T38">
        <v>2.9965713612800149E-2</v>
      </c>
      <c r="U38">
        <v>5.259814110761608E-3</v>
      </c>
      <c r="V38">
        <v>1.2095333556806E-2</v>
      </c>
      <c r="W38">
        <v>0.2450541024555678</v>
      </c>
      <c r="X38">
        <v>0.23461915111456019</v>
      </c>
      <c r="Y38">
        <v>0.12440953929340831</v>
      </c>
      <c r="Z38">
        <v>6.6840336105550291E-2</v>
      </c>
      <c r="AA38">
        <v>2.881535667851004E-2</v>
      </c>
      <c r="AB38">
        <v>4.4167500699963383E-3</v>
      </c>
      <c r="AC38">
        <v>1.0143393647127789E-2</v>
      </c>
      <c r="AD38">
        <v>0.11726960080682741</v>
      </c>
      <c r="AE38">
        <v>0.10946064706587989</v>
      </c>
      <c r="AF38">
        <v>4.1141112626846381E-2</v>
      </c>
      <c r="AG38">
        <v>3.6476474382519844E-2</v>
      </c>
      <c r="AH38">
        <v>2.3143000311455851E-2</v>
      </c>
      <c r="AI38">
        <v>2.7163152857674747E-3</v>
      </c>
      <c r="AJ38">
        <v>5.9837340952877127E-3</v>
      </c>
      <c r="AK38">
        <v>8.476161781939956E-2</v>
      </c>
      <c r="AL38">
        <v>7.7700219704230369E-2</v>
      </c>
      <c r="AM38">
        <v>2.675370071189798E-2</v>
      </c>
      <c r="AN38">
        <v>2.4563264787287153E-2</v>
      </c>
      <c r="AO38">
        <v>1.9945761121999164E-2</v>
      </c>
      <c r="AP38">
        <v>2.0113727772876479E-3</v>
      </c>
      <c r="AQ38">
        <v>4.4260863478665551E-3</v>
      </c>
      <c r="AR38">
        <v>3.831369556381136E-2</v>
      </c>
      <c r="AS38">
        <v>3.3367523230614718E-2</v>
      </c>
      <c r="AT38">
        <v>9.3319898551345679E-3</v>
      </c>
      <c r="AU38">
        <v>8.2602483510944569E-3</v>
      </c>
      <c r="AV38">
        <v>1.2882950152940815E-2</v>
      </c>
      <c r="AW38">
        <v>9.0474558655145876E-4</v>
      </c>
      <c r="AX38">
        <v>1.9875287837443759E-3</v>
      </c>
      <c r="AY38">
        <v>1.242500139691882E-2</v>
      </c>
      <c r="AZ38">
        <v>9.5443071522288512E-3</v>
      </c>
      <c r="BA38">
        <v>1.6197200345488779E-3</v>
      </c>
      <c r="BB38">
        <v>1.2934785494824832E-3</v>
      </c>
      <c r="BC38">
        <v>5.859999056339959E-3</v>
      </c>
      <c r="BD38">
        <v>2.5426689509041418E-4</v>
      </c>
      <c r="BE38">
        <v>5.167921545228204E-4</v>
      </c>
      <c r="BM38">
        <v>0.65249003757145352</v>
      </c>
      <c r="BN38">
        <v>0.66236901904804546</v>
      </c>
      <c r="BO38">
        <v>0.55223729375805963</v>
      </c>
      <c r="BP38">
        <v>8.4110375891321795E-2</v>
      </c>
      <c r="BQ38">
        <v>6.3690028474966826E-3</v>
      </c>
      <c r="BR38">
        <v>4.0004824785286816E-3</v>
      </c>
      <c r="BS38">
        <v>1.5645685462041294E-2</v>
      </c>
      <c r="CA38">
        <v>1.9035727478377489E-2</v>
      </c>
      <c r="CB38">
        <v>8.6399162766255238E-3</v>
      </c>
      <c r="CC38">
        <v>7.37270243511435E-3</v>
      </c>
      <c r="CD38">
        <v>4.4113039805848729E-3</v>
      </c>
      <c r="CE38">
        <v>3.4771895094300709E-3</v>
      </c>
      <c r="CF38">
        <v>1.9923580182384781E-3</v>
      </c>
      <c r="CG38">
        <v>7.718239592433494E-4</v>
      </c>
      <c r="CH38">
        <v>1.0395811201751965E-2</v>
      </c>
    </row>
    <row r="39" spans="1:86" x14ac:dyDescent="0.2">
      <c r="A39">
        <v>1950</v>
      </c>
      <c r="B39">
        <v>1</v>
      </c>
      <c r="C39">
        <v>1</v>
      </c>
      <c r="D39">
        <v>0.76837812108764492</v>
      </c>
      <c r="E39">
        <v>0.15685497328569878</v>
      </c>
      <c r="F39">
        <v>3.8554503731524699E-2</v>
      </c>
      <c r="G39">
        <v>8.7433199839354082E-3</v>
      </c>
      <c r="H39">
        <v>2.7469081911195979E-2</v>
      </c>
      <c r="P39">
        <v>0.35563366960951426</v>
      </c>
      <c r="Q39">
        <v>0.33871100610399119</v>
      </c>
      <c r="R39">
        <v>0.21370042007863166</v>
      </c>
      <c r="S39">
        <v>7.792286718741534E-2</v>
      </c>
      <c r="T39">
        <v>2.9984775728144689E-2</v>
      </c>
      <c r="U39">
        <v>5.1752226438281403E-3</v>
      </c>
      <c r="V39">
        <v>1.193087016455544E-2</v>
      </c>
      <c r="W39">
        <v>0.25533443184458782</v>
      </c>
      <c r="X39">
        <v>0.23871289592585629</v>
      </c>
      <c r="Y39">
        <v>0.12582130162802188</v>
      </c>
      <c r="Z39">
        <v>6.8735807184422903E-2</v>
      </c>
      <c r="AA39">
        <v>2.9445599859687668E-2</v>
      </c>
      <c r="AB39">
        <v>4.5012019593214901E-3</v>
      </c>
      <c r="AC39">
        <v>1.0212211697785767E-2</v>
      </c>
      <c r="AD39">
        <v>0.1281953503997858</v>
      </c>
      <c r="AE39">
        <v>0.11360065498282969</v>
      </c>
      <c r="AF39">
        <v>4.0867635412768902E-2</v>
      </c>
      <c r="AG39">
        <v>3.9291546337347411E-2</v>
      </c>
      <c r="AH39">
        <v>2.4373768823431771E-2</v>
      </c>
      <c r="AI39">
        <v>2.8079889215176061E-3</v>
      </c>
      <c r="AJ39">
        <v>6.2597099114225663E-3</v>
      </c>
      <c r="AK39">
        <v>9.3699311987821096E-2</v>
      </c>
      <c r="AL39">
        <v>8.135335817859099E-2</v>
      </c>
      <c r="AM39">
        <v>2.6579677938156222E-2</v>
      </c>
      <c r="AN39">
        <v>2.6958719585793604E-2</v>
      </c>
      <c r="AO39">
        <v>2.1056987782540008E-2</v>
      </c>
      <c r="AP39">
        <v>2.0895295615976197E-3</v>
      </c>
      <c r="AQ39">
        <v>4.6684248240019197E-3</v>
      </c>
      <c r="AR39">
        <v>4.3904470024816018E-2</v>
      </c>
      <c r="AS39">
        <v>3.5318014264095463E-2</v>
      </c>
      <c r="AT39">
        <v>8.883929889697004E-3</v>
      </c>
      <c r="AU39">
        <v>9.4159921889165766E-3</v>
      </c>
      <c r="AV39">
        <v>1.3917826133811392E-2</v>
      </c>
      <c r="AW39">
        <v>9.4517080610728374E-4</v>
      </c>
      <c r="AX39">
        <v>2.1550611960568225E-3</v>
      </c>
      <c r="AY39">
        <v>1.219786156644893E-2</v>
      </c>
      <c r="AZ39">
        <v>8.2690330608120536E-3</v>
      </c>
      <c r="BA39">
        <v>9.8267367407266866E-4</v>
      </c>
      <c r="BB39">
        <v>1.2405165631167389E-3</v>
      </c>
      <c r="BC39">
        <v>5.3508601421308529E-3</v>
      </c>
      <c r="BD39">
        <v>2.1745667605253799E-4</v>
      </c>
      <c r="BE39">
        <v>4.7750185875702081E-4</v>
      </c>
      <c r="BM39">
        <v>0.64436633039048574</v>
      </c>
      <c r="BN39">
        <v>0.66128899389600881</v>
      </c>
      <c r="BO39">
        <v>0.55467770100901326</v>
      </c>
      <c r="BP39">
        <v>7.8932106098283439E-2</v>
      </c>
      <c r="BQ39">
        <v>8.5697280033800102E-3</v>
      </c>
      <c r="BR39">
        <v>3.568097340107268E-3</v>
      </c>
      <c r="BS39">
        <v>1.5538211746640539E-2</v>
      </c>
      <c r="CA39">
        <v>3.163153482909966E-2</v>
      </c>
      <c r="CB39">
        <v>1.5487126236191679E-2</v>
      </c>
      <c r="CC39">
        <v>1.2421029951286026E-2</v>
      </c>
      <c r="CD39">
        <v>8.5987844994667023E-3</v>
      </c>
      <c r="CE39">
        <v>6.4157408822765665E-3</v>
      </c>
      <c r="CF39">
        <v>3.6465851566885562E-3</v>
      </c>
      <c r="CG39">
        <v>1.0754019832558382E-3</v>
      </c>
      <c r="CH39">
        <v>1.6144408592907979E-2</v>
      </c>
    </row>
    <row r="40" spans="1:86" x14ac:dyDescent="0.2">
      <c r="A40">
        <v>1951</v>
      </c>
      <c r="B40">
        <v>1</v>
      </c>
      <c r="C40">
        <v>1</v>
      </c>
      <c r="D40">
        <v>0.78788724275372501</v>
      </c>
      <c r="E40">
        <v>0.14457928993301183</v>
      </c>
      <c r="F40">
        <v>3.3773036828606356E-2</v>
      </c>
      <c r="G40">
        <v>8.305233668593464E-3</v>
      </c>
      <c r="H40">
        <v>2.5455196816063407E-2</v>
      </c>
      <c r="P40">
        <v>0.34217551487253894</v>
      </c>
      <c r="Q40">
        <v>0.32819965101679388</v>
      </c>
      <c r="R40">
        <v>0.21015410141948709</v>
      </c>
      <c r="S40">
        <v>7.3733495063701082E-2</v>
      </c>
      <c r="T40">
        <v>2.8378164815186634E-2</v>
      </c>
      <c r="U40">
        <v>4.8114972811010258E-3</v>
      </c>
      <c r="V40">
        <v>1.1122392437318031E-2</v>
      </c>
      <c r="W40">
        <v>0.24200970415465331</v>
      </c>
      <c r="X40">
        <v>0.22670164315122829</v>
      </c>
      <c r="Y40">
        <v>0.12099995041266538</v>
      </c>
      <c r="Z40">
        <v>6.4616017110408958E-2</v>
      </c>
      <c r="AA40">
        <v>2.7502169265761808E-2</v>
      </c>
      <c r="AB40">
        <v>4.1924380191054504E-3</v>
      </c>
      <c r="AC40">
        <v>9.3910683432866984E-3</v>
      </c>
      <c r="AD40">
        <v>0.117871051449221</v>
      </c>
      <c r="AE40">
        <v>0.1051833555571898</v>
      </c>
      <c r="AF40">
        <v>3.8992496239069682E-2</v>
      </c>
      <c r="AG40">
        <v>3.618389302471884E-2</v>
      </c>
      <c r="AH40">
        <v>2.1935643024017223E-2</v>
      </c>
      <c r="AI40">
        <v>2.477487560610532E-3</v>
      </c>
      <c r="AJ40">
        <v>5.593835708773533E-3</v>
      </c>
      <c r="AK40">
        <v>8.5290641587032048E-2</v>
      </c>
      <c r="AL40">
        <v>7.4107190431467421E-2</v>
      </c>
      <c r="AM40">
        <v>2.5039441501144153E-2</v>
      </c>
      <c r="AN40">
        <v>2.4655961781764282E-2</v>
      </c>
      <c r="AO40">
        <v>1.8507695188293236E-2</v>
      </c>
      <c r="AP40">
        <v>1.8048329389797259E-3</v>
      </c>
      <c r="AQ40">
        <v>4.0992590212860147E-3</v>
      </c>
      <c r="AR40">
        <v>3.8904059496939557E-2</v>
      </c>
      <c r="AS40">
        <v>3.1170911251546349E-2</v>
      </c>
      <c r="AT40">
        <v>8.5233343828870298E-3</v>
      </c>
      <c r="AU40">
        <v>8.3648131895468786E-3</v>
      </c>
      <c r="AV40">
        <v>1.1699051339723454E-2</v>
      </c>
      <c r="AW40">
        <v>7.6501093835737389E-4</v>
      </c>
      <c r="AX40">
        <v>1.8187014010316073E-3</v>
      </c>
      <c r="AY40">
        <v>1.281069761121097E-2</v>
      </c>
      <c r="AZ40">
        <v>8.6516933361116526E-3</v>
      </c>
      <c r="BA40">
        <v>1.3344619558495288E-3</v>
      </c>
      <c r="BB40">
        <v>1.3015816742762921E-3</v>
      </c>
      <c r="BC40">
        <v>5.3330047886916846E-3</v>
      </c>
      <c r="BD40">
        <v>2.0057971561405664E-4</v>
      </c>
      <c r="BE40">
        <v>4.8206520168009016E-4</v>
      </c>
      <c r="BM40">
        <v>0.65782448512746106</v>
      </c>
      <c r="BN40">
        <v>0.67180034898320606</v>
      </c>
      <c r="BO40">
        <v>0.57773314133423792</v>
      </c>
      <c r="BP40">
        <v>7.0845794869310752E-2</v>
      </c>
      <c r="BQ40">
        <v>5.3948720134197221E-3</v>
      </c>
      <c r="BR40">
        <v>3.4937363874924382E-3</v>
      </c>
      <c r="BS40">
        <v>1.4332804378745376E-2</v>
      </c>
      <c r="CA40">
        <v>2.869746134253711E-2</v>
      </c>
      <c r="CB40">
        <v>1.2576153329126642E-2</v>
      </c>
      <c r="CC40">
        <v>1.1116015497583159E-2</v>
      </c>
      <c r="CD40">
        <v>7.2219846995704561E-3</v>
      </c>
      <c r="CE40">
        <v>5.5907637396862544E-3</v>
      </c>
      <c r="CF40">
        <v>3.1133044540448316E-3</v>
      </c>
      <c r="CG40">
        <v>1.1281245991052037E-3</v>
      </c>
      <c r="CH40">
        <v>1.6121308013410468E-2</v>
      </c>
    </row>
    <row r="41" spans="1:86" x14ac:dyDescent="0.2">
      <c r="A41">
        <v>1952</v>
      </c>
      <c r="B41">
        <v>1</v>
      </c>
      <c r="C41">
        <v>1</v>
      </c>
      <c r="D41">
        <v>0.80306925638989224</v>
      </c>
      <c r="E41">
        <v>0.13354047513360479</v>
      </c>
      <c r="F41">
        <v>3.0682950259889329E-2</v>
      </c>
      <c r="G41">
        <v>8.4634720922962346E-3</v>
      </c>
      <c r="H41">
        <v>2.4243846124317448E-2</v>
      </c>
      <c r="P41">
        <v>0.33211509029250325</v>
      </c>
      <c r="Q41">
        <v>0.32073962097575531</v>
      </c>
      <c r="R41">
        <v>0.21084007518216</v>
      </c>
      <c r="S41">
        <v>6.9259577505700068E-2</v>
      </c>
      <c r="T41">
        <v>2.5677803925452991E-2</v>
      </c>
      <c r="U41">
        <v>4.7100963829370844E-3</v>
      </c>
      <c r="V41">
        <v>1.0252067979505159E-2</v>
      </c>
      <c r="W41">
        <v>0.23069043123149091</v>
      </c>
      <c r="X41">
        <v>0.2184689032781888</v>
      </c>
      <c r="Y41">
        <v>0.12175299563809171</v>
      </c>
      <c r="Z41">
        <v>5.9641672533639792E-2</v>
      </c>
      <c r="AA41">
        <v>2.4412978087445608E-2</v>
      </c>
      <c r="AB41">
        <v>4.1016101682767878E-3</v>
      </c>
      <c r="AC41">
        <v>8.5596468507349033E-3</v>
      </c>
      <c r="AD41">
        <v>0.1079087598547829</v>
      </c>
      <c r="AE41">
        <v>9.7583202165547417E-2</v>
      </c>
      <c r="AF41">
        <v>3.6754955931373297E-2</v>
      </c>
      <c r="AG41">
        <v>3.3566988418980065E-2</v>
      </c>
      <c r="AH41">
        <v>1.9542739222658805E-2</v>
      </c>
      <c r="AI41">
        <v>2.4554893191477576E-3</v>
      </c>
      <c r="AJ41">
        <v>5.2630292733875034E-3</v>
      </c>
      <c r="AK41">
        <v>7.7363700620921849E-2</v>
      </c>
      <c r="AL41">
        <v>6.8078052646259352E-2</v>
      </c>
      <c r="AM41">
        <v>2.3630311973181009E-2</v>
      </c>
      <c r="AN41">
        <v>2.2278590325610338E-2</v>
      </c>
      <c r="AO41">
        <v>1.6597110174367019E-2</v>
      </c>
      <c r="AP41">
        <v>1.7522743785780808E-3</v>
      </c>
      <c r="AQ41">
        <v>3.8197657945229038E-3</v>
      </c>
      <c r="AR41">
        <v>3.4281686412848157E-2</v>
      </c>
      <c r="AS41">
        <v>2.7559125464356859E-2</v>
      </c>
      <c r="AT41">
        <v>7.7464318489758113E-3</v>
      </c>
      <c r="AU41">
        <v>6.7554243483668053E-3</v>
      </c>
      <c r="AV41">
        <v>1.0602581768046689E-2</v>
      </c>
      <c r="AW41">
        <v>7.3509391004999156E-4</v>
      </c>
      <c r="AX41">
        <v>1.7195935889175659E-3</v>
      </c>
      <c r="AY41">
        <v>1.0884692794265911E-2</v>
      </c>
      <c r="AZ41">
        <v>7.4571694613321526E-3</v>
      </c>
      <c r="BA41">
        <v>1.2171876637062636E-3</v>
      </c>
      <c r="BB41">
        <v>8.5716264340612381E-4</v>
      </c>
      <c r="BC41">
        <v>4.7368837642824211E-3</v>
      </c>
      <c r="BD41">
        <v>1.9993125279466374E-4</v>
      </c>
      <c r="BE41">
        <v>4.4600413714267862E-4</v>
      </c>
      <c r="BM41">
        <v>0.66788490970749681</v>
      </c>
      <c r="BN41">
        <v>0.67926037902424463</v>
      </c>
      <c r="BO41">
        <v>0.59222918120773227</v>
      </c>
      <c r="BP41">
        <v>6.4280897627904718E-2</v>
      </c>
      <c r="BQ41">
        <v>5.0051463344363382E-3</v>
      </c>
      <c r="BR41">
        <v>3.7533757093591502E-3</v>
      </c>
      <c r="BS41">
        <v>1.3991778144812289E-2</v>
      </c>
      <c r="CA41">
        <v>2.253107324191694E-2</v>
      </c>
      <c r="CB41">
        <v>9.7523258248655206E-3</v>
      </c>
      <c r="CC41">
        <v>8.4249870922751772E-3</v>
      </c>
      <c r="CD41">
        <v>5.6768178360812145E-3</v>
      </c>
      <c r="CE41">
        <v>4.4993616225891741E-3</v>
      </c>
      <c r="CF41">
        <v>2.670178456235967E-3</v>
      </c>
      <c r="CG41">
        <v>9.1697971692958162E-4</v>
      </c>
      <c r="CH41">
        <v>1.2778747417051419E-2</v>
      </c>
    </row>
    <row r="42" spans="1:86" x14ac:dyDescent="0.2">
      <c r="A42">
        <v>1953</v>
      </c>
      <c r="B42">
        <v>1</v>
      </c>
      <c r="C42">
        <v>1</v>
      </c>
      <c r="D42">
        <v>0.81362633232163228</v>
      </c>
      <c r="E42">
        <v>0.12566214824159108</v>
      </c>
      <c r="F42">
        <v>2.8734281381234916E-2</v>
      </c>
      <c r="G42">
        <v>8.8136787498507337E-3</v>
      </c>
      <c r="H42">
        <v>2.3163559305691101E-2</v>
      </c>
      <c r="P42">
        <v>0.32306951062083611</v>
      </c>
      <c r="Q42">
        <v>0.31380431868356229</v>
      </c>
      <c r="R42">
        <v>0.21401882800575117</v>
      </c>
      <c r="S42">
        <v>6.2415827362473787E-2</v>
      </c>
      <c r="T42">
        <v>2.3268540951883861E-2</v>
      </c>
      <c r="U42">
        <v>4.6402914160752016E-3</v>
      </c>
      <c r="V42">
        <v>9.4608309473782695E-3</v>
      </c>
      <c r="W42">
        <v>0.22013048869299831</v>
      </c>
      <c r="X42">
        <v>0.210073424892119</v>
      </c>
      <c r="Y42">
        <v>0.12214694591327996</v>
      </c>
      <c r="Z42">
        <v>5.3903750230236996E-2</v>
      </c>
      <c r="AA42">
        <v>2.2109835337462965E-2</v>
      </c>
      <c r="AB42">
        <v>3.9452284121904374E-3</v>
      </c>
      <c r="AC42">
        <v>7.9676649989486245E-3</v>
      </c>
      <c r="AD42">
        <v>9.9018850353359417E-2</v>
      </c>
      <c r="AE42">
        <v>9.081089770218638E-2</v>
      </c>
      <c r="AF42">
        <v>3.6721930608423235E-2</v>
      </c>
      <c r="AG42">
        <v>2.9701944395395131E-2</v>
      </c>
      <c r="AH42">
        <v>1.7365782071979703E-2</v>
      </c>
      <c r="AI42">
        <v>2.3253528313188759E-3</v>
      </c>
      <c r="AJ42">
        <v>4.6958877950694358E-3</v>
      </c>
      <c r="AK42">
        <v>7.0222416727219669E-2</v>
      </c>
      <c r="AL42">
        <v>6.2629466664904682E-2</v>
      </c>
      <c r="AM42">
        <v>2.3470620710039886E-2</v>
      </c>
      <c r="AN42">
        <v>1.9390111471918371E-2</v>
      </c>
      <c r="AO42">
        <v>1.4680249373491785E-2</v>
      </c>
      <c r="AP42">
        <v>1.6718846703480104E-3</v>
      </c>
      <c r="AQ42">
        <v>3.4166004391066171E-3</v>
      </c>
      <c r="AR42">
        <v>3.0551549232254841E-2</v>
      </c>
      <c r="AS42">
        <v>2.5063213094915052E-2</v>
      </c>
      <c r="AT42">
        <v>7.6062436214820242E-3</v>
      </c>
      <c r="AU42">
        <v>6.0666034599583408E-3</v>
      </c>
      <c r="AV42">
        <v>9.1690633734946361E-3</v>
      </c>
      <c r="AW42">
        <v>7.0289115235659737E-4</v>
      </c>
      <c r="AX42">
        <v>1.5184114876234543E-3</v>
      </c>
      <c r="AY42">
        <v>9.6675602974227413E-3</v>
      </c>
      <c r="AZ42">
        <v>6.7264467154010636E-3</v>
      </c>
      <c r="BA42">
        <v>1.1553489756563808E-3</v>
      </c>
      <c r="BB42">
        <v>7.589991944298958E-4</v>
      </c>
      <c r="BC42">
        <v>4.2071294282862376E-3</v>
      </c>
      <c r="BD42">
        <v>1.9104871690377037E-4</v>
      </c>
      <c r="BE42">
        <v>4.1392040012477876E-4</v>
      </c>
      <c r="BM42">
        <v>0.67693048937916389</v>
      </c>
      <c r="BN42">
        <v>0.68619568131643771</v>
      </c>
      <c r="BO42">
        <v>0.59960750431588106</v>
      </c>
      <c r="BP42">
        <v>6.3246320879117301E-2</v>
      </c>
      <c r="BQ42">
        <v>5.4657404293510549E-3</v>
      </c>
      <c r="BR42">
        <v>4.1733873337755321E-3</v>
      </c>
      <c r="BS42">
        <v>1.3702728358312832E-2</v>
      </c>
      <c r="CA42">
        <v>1.7385768654869529E-2</v>
      </c>
      <c r="CB42">
        <v>7.4581573032366493E-3</v>
      </c>
      <c r="CC42">
        <v>6.532079610746303E-3</v>
      </c>
      <c r="CD42">
        <v>4.3364423448204632E-3</v>
      </c>
      <c r="CE42">
        <v>3.5585701466355349E-3</v>
      </c>
      <c r="CF42">
        <v>2.1349701167807655E-3</v>
      </c>
      <c r="CG42">
        <v>7.7710844019023082E-4</v>
      </c>
      <c r="CH42">
        <v>9.9276113516328802E-3</v>
      </c>
    </row>
    <row r="43" spans="1:86" x14ac:dyDescent="0.2">
      <c r="A43">
        <v>1954</v>
      </c>
      <c r="B43">
        <v>1</v>
      </c>
      <c r="C43">
        <v>1</v>
      </c>
      <c r="D43">
        <v>0.8088181751459711</v>
      </c>
      <c r="E43">
        <v>0.13037563869862803</v>
      </c>
      <c r="F43">
        <v>3.183305347538936E-2</v>
      </c>
      <c r="G43">
        <v>1.0194629579032589E-2</v>
      </c>
      <c r="H43">
        <v>1.8778503100978925E-2</v>
      </c>
      <c r="P43">
        <v>0.33636110590333096</v>
      </c>
      <c r="Q43">
        <v>0.32119310731545292</v>
      </c>
      <c r="R43">
        <v>0.21520908556447518</v>
      </c>
      <c r="S43">
        <v>6.600338446283871E-2</v>
      </c>
      <c r="T43">
        <v>2.4597285051595193E-2</v>
      </c>
      <c r="U43">
        <v>4.7511840350075822E-3</v>
      </c>
      <c r="V43">
        <v>1.0632168201536172E-2</v>
      </c>
      <c r="W43">
        <v>0.23297681803897291</v>
      </c>
      <c r="X43">
        <v>0.2156068268206269</v>
      </c>
      <c r="Y43">
        <v>0.12580015849675588</v>
      </c>
      <c r="Z43">
        <v>5.4087424231798568E-2</v>
      </c>
      <c r="AA43">
        <v>2.3477057764598543E-2</v>
      </c>
      <c r="AB43">
        <v>3.8803338417930122E-3</v>
      </c>
      <c r="AC43">
        <v>8.3618524856808821E-3</v>
      </c>
      <c r="AD43">
        <v>0.1077356180416074</v>
      </c>
      <c r="AE43">
        <v>9.3904559145803035E-2</v>
      </c>
      <c r="AF43">
        <v>3.6997608461188485E-2</v>
      </c>
      <c r="AG43">
        <v>3.0901624354578845E-2</v>
      </c>
      <c r="AH43">
        <v>1.8585590838842585E-2</v>
      </c>
      <c r="AI43">
        <v>2.6947612135841742E-3</v>
      </c>
      <c r="AJ43">
        <v>4.7249742776089461E-3</v>
      </c>
      <c r="AK43">
        <v>7.7128419457529698E-2</v>
      </c>
      <c r="AL43">
        <v>6.4692351907861212E-2</v>
      </c>
      <c r="AM43">
        <v>2.3525584026133105E-2</v>
      </c>
      <c r="AN43">
        <v>2.0146222578424855E-2</v>
      </c>
      <c r="AO43">
        <v>1.5621663774396085E-2</v>
      </c>
      <c r="AP43">
        <v>1.9434356942475918E-3</v>
      </c>
      <c r="AQ43">
        <v>3.455445834659569E-3</v>
      </c>
      <c r="AR43">
        <v>3.4909311013215469E-2</v>
      </c>
      <c r="AS43">
        <v>2.5663360562398659E-2</v>
      </c>
      <c r="AT43">
        <v>7.5963831512942089E-3</v>
      </c>
      <c r="AU43">
        <v>5.8185853534484426E-3</v>
      </c>
      <c r="AV43">
        <v>9.923682451704597E-3</v>
      </c>
      <c r="AW43">
        <v>7.8625703116036634E-4</v>
      </c>
      <c r="AX43">
        <v>1.5384525747910497E-3</v>
      </c>
      <c r="AY43">
        <v>1.1687484341437251E-2</v>
      </c>
      <c r="AZ43">
        <v>7.0588248853421989E-3</v>
      </c>
      <c r="BA43">
        <v>1.285648510361642E-3</v>
      </c>
      <c r="BB43">
        <v>8.1024669120473313E-4</v>
      </c>
      <c r="BC43">
        <v>4.3042448739519148E-3</v>
      </c>
      <c r="BD43">
        <v>2.1133373663974577E-4</v>
      </c>
      <c r="BE43">
        <v>4.4735107318416502E-4</v>
      </c>
      <c r="BM43">
        <v>0.6636388940966691</v>
      </c>
      <c r="BN43">
        <v>0.67880689268454708</v>
      </c>
      <c r="BO43">
        <v>0.59360908958149594</v>
      </c>
      <c r="BP43">
        <v>6.4372254235789322E-2</v>
      </c>
      <c r="BQ43">
        <v>7.2357684237941665E-3</v>
      </c>
      <c r="BR43">
        <v>5.4434455440250072E-3</v>
      </c>
      <c r="BS43">
        <v>8.1463348994427528E-3</v>
      </c>
      <c r="CA43">
        <v>2.8446027597528491E-2</v>
      </c>
      <c r="CB43">
        <v>1.2857442629637556E-2</v>
      </c>
      <c r="CC43">
        <v>1.2019041723604879E-2</v>
      </c>
      <c r="CD43">
        <v>7.4293180276860703E-3</v>
      </c>
      <c r="CE43">
        <v>5.8913724536134729E-3</v>
      </c>
      <c r="CF43">
        <v>3.5369970730803218E-3</v>
      </c>
      <c r="CG43">
        <v>1.2121604990930814E-3</v>
      </c>
      <c r="CH43">
        <v>1.5588584967890935E-2</v>
      </c>
    </row>
    <row r="44" spans="1:86" x14ac:dyDescent="0.2">
      <c r="A44">
        <v>1955</v>
      </c>
      <c r="B44">
        <v>1</v>
      </c>
      <c r="C44">
        <v>1</v>
      </c>
      <c r="D44">
        <v>0.81087160883613629</v>
      </c>
      <c r="E44">
        <v>0.12886346969440371</v>
      </c>
      <c r="F44">
        <v>3.2967967295697218E-2</v>
      </c>
      <c r="G44">
        <v>1.033404631403723E-2</v>
      </c>
      <c r="H44">
        <v>1.6962907859725505E-2</v>
      </c>
      <c r="P44">
        <v>0.33937798425770482</v>
      </c>
      <c r="Q44">
        <v>0.31772074577461312</v>
      </c>
      <c r="R44">
        <v>0.21478797063065755</v>
      </c>
      <c r="S44">
        <v>6.4894766397497403E-2</v>
      </c>
      <c r="T44">
        <v>2.5338665031589117E-2</v>
      </c>
      <c r="U44">
        <v>4.6504444445633081E-3</v>
      </c>
      <c r="V44">
        <v>8.0488992703057309E-3</v>
      </c>
      <c r="W44">
        <v>0.23596091814308898</v>
      </c>
      <c r="X44">
        <v>0.21377836096924738</v>
      </c>
      <c r="Y44">
        <v>0.12829672037744083</v>
      </c>
      <c r="Z44">
        <v>5.2235717626034975E-2</v>
      </c>
      <c r="AA44">
        <v>2.339721905501951E-2</v>
      </c>
      <c r="AB44">
        <v>3.6982063550439117E-3</v>
      </c>
      <c r="AC44">
        <v>6.1504975557081449E-3</v>
      </c>
      <c r="AD44">
        <v>0.1105754552013183</v>
      </c>
      <c r="AE44">
        <v>9.1805282675712654E-2</v>
      </c>
      <c r="AF44">
        <v>3.5947639414041027E-2</v>
      </c>
      <c r="AG44">
        <v>3.0475986734992133E-2</v>
      </c>
      <c r="AH44">
        <v>1.964326279395304E-2</v>
      </c>
      <c r="AI44">
        <v>2.637529032507596E-3</v>
      </c>
      <c r="AJ44">
        <v>3.1008647002188591E-3</v>
      </c>
      <c r="AK44">
        <v>7.962412220578384E-2</v>
      </c>
      <c r="AL44">
        <v>6.2849672565750372E-2</v>
      </c>
      <c r="AM44">
        <v>2.3111479668281754E-2</v>
      </c>
      <c r="AN44">
        <v>1.9261303739947215E-2</v>
      </c>
      <c r="AO44">
        <v>1.6651807199387976E-2</v>
      </c>
      <c r="AP44">
        <v>1.8732442087159595E-3</v>
      </c>
      <c r="AQ44">
        <v>1.9518377494174633E-3</v>
      </c>
      <c r="AR44">
        <v>3.71496874737735E-2</v>
      </c>
      <c r="AS44">
        <v>2.4871088205796837E-2</v>
      </c>
      <c r="AT44">
        <v>7.2045345251371493E-3</v>
      </c>
      <c r="AU44">
        <v>4.9409127979911753E-3</v>
      </c>
      <c r="AV44">
        <v>1.0849983076850742E-2</v>
      </c>
      <c r="AW44">
        <v>7.1562773504157951E-4</v>
      </c>
      <c r="AX44">
        <v>1.1600300707761896E-3</v>
      </c>
      <c r="AY44">
        <v>1.3165387245087342E-2</v>
      </c>
      <c r="AZ44">
        <v>7.2061163480499103E-3</v>
      </c>
      <c r="BA44">
        <v>1.2294467171621501E-3</v>
      </c>
      <c r="BB44">
        <v>6.6664796144140655E-4</v>
      </c>
      <c r="BC44">
        <v>4.8319550881459035E-3</v>
      </c>
      <c r="BD44">
        <v>1.9332209143088866E-4</v>
      </c>
      <c r="BE44">
        <v>2.8474448986956231E-4</v>
      </c>
      <c r="BM44">
        <v>0.66062201574229518</v>
      </c>
      <c r="BN44">
        <v>0.68227925422538682</v>
      </c>
      <c r="BO44">
        <v>0.59608363820547872</v>
      </c>
      <c r="BP44">
        <v>6.3968703296906307E-2</v>
      </c>
      <c r="BQ44">
        <v>7.629302264108101E-3</v>
      </c>
      <c r="BR44">
        <v>5.6836018694739216E-3</v>
      </c>
      <c r="BS44">
        <v>8.9140085894197744E-3</v>
      </c>
      <c r="CA44">
        <v>3.7508908815539928E-2</v>
      </c>
      <c r="CB44">
        <v>1.8492689472860993E-2</v>
      </c>
      <c r="CC44">
        <v>1.5418684852575283E-2</v>
      </c>
      <c r="CD44">
        <v>9.9466217139032084E-3</v>
      </c>
      <c r="CE44">
        <v>7.8309598796384283E-3</v>
      </c>
      <c r="CF44">
        <v>4.5383782059654348E-3</v>
      </c>
      <c r="CG44">
        <v>1.5296782806280345E-3</v>
      </c>
      <c r="CH44">
        <v>1.9016219342678935E-2</v>
      </c>
    </row>
    <row r="45" spans="1:86" x14ac:dyDescent="0.2">
      <c r="A45">
        <v>1956</v>
      </c>
      <c r="B45">
        <v>1</v>
      </c>
      <c r="C45">
        <v>1</v>
      </c>
      <c r="D45">
        <v>0.80782111325196215</v>
      </c>
      <c r="E45">
        <v>0.13107069255979087</v>
      </c>
      <c r="F45">
        <v>3.3505851372895912E-2</v>
      </c>
      <c r="G45">
        <v>1.0649137937314725E-2</v>
      </c>
      <c r="H45">
        <v>1.6953204878036393E-2</v>
      </c>
      <c r="P45">
        <v>0.33462139769151833</v>
      </c>
      <c r="Q45">
        <v>0.31806023990184451</v>
      </c>
      <c r="R45">
        <v>0.21305704285390448</v>
      </c>
      <c r="S45">
        <v>6.6260901436923772E-2</v>
      </c>
      <c r="T45">
        <v>2.5076758200538455E-2</v>
      </c>
      <c r="U45">
        <v>4.7220046395242601E-3</v>
      </c>
      <c r="V45">
        <v>8.9435327709535151E-3</v>
      </c>
      <c r="W45">
        <v>0.23126903627089038</v>
      </c>
      <c r="X45">
        <v>0.21347549384221612</v>
      </c>
      <c r="Y45">
        <v>0.12504383655741777</v>
      </c>
      <c r="Z45">
        <v>5.3939745901107505E-2</v>
      </c>
      <c r="AA45">
        <v>2.3635104858803328E-2</v>
      </c>
      <c r="AB45">
        <v>4.1050403812264028E-3</v>
      </c>
      <c r="AC45">
        <v>6.7517661436611223E-3</v>
      </c>
      <c r="AD45">
        <v>0.1067208171329697</v>
      </c>
      <c r="AE45">
        <v>9.0869757576587148E-2</v>
      </c>
      <c r="AF45">
        <v>3.5744234503013977E-2</v>
      </c>
      <c r="AG45">
        <v>2.9045243330795428E-2</v>
      </c>
      <c r="AH45">
        <v>1.9601686134651929E-2</v>
      </c>
      <c r="AI45">
        <v>2.6491988992612954E-3</v>
      </c>
      <c r="AJ45">
        <v>3.8293947088645268E-3</v>
      </c>
      <c r="AK45">
        <v>7.7040729907897509E-2</v>
      </c>
      <c r="AL45">
        <v>6.143996313361489E-2</v>
      </c>
      <c r="AM45">
        <v>2.2342996566000823E-2</v>
      </c>
      <c r="AN45">
        <v>1.7258029746565977E-2</v>
      </c>
      <c r="AO45">
        <v>1.7294879609967322E-2</v>
      </c>
      <c r="AP45">
        <v>1.8383897783806945E-3</v>
      </c>
      <c r="AQ45">
        <v>2.7056674327000647E-3</v>
      </c>
      <c r="AR45">
        <v>3.4863094765295199E-2</v>
      </c>
      <c r="AS45">
        <v>2.3829153277974448E-2</v>
      </c>
      <c r="AT45">
        <v>7.0532997161501616E-3</v>
      </c>
      <c r="AU45">
        <v>4.2765931193497805E-3</v>
      </c>
      <c r="AV45">
        <v>1.0685695261901634E-2</v>
      </c>
      <c r="AW45">
        <v>7.1743280493262711E-4</v>
      </c>
      <c r="AX45">
        <v>1.0961323756402421E-3</v>
      </c>
      <c r="AY45">
        <v>1.197606098772626E-2</v>
      </c>
      <c r="AZ45">
        <v>6.8115311362396793E-3</v>
      </c>
      <c r="BA45">
        <v>1.2062240455313026E-3</v>
      </c>
      <c r="BB45">
        <v>4.5765437570302695E-4</v>
      </c>
      <c r="BC45">
        <v>4.6795291901736763E-3</v>
      </c>
      <c r="BD45">
        <v>1.9644693569861871E-4</v>
      </c>
      <c r="BE45">
        <v>2.7167658913305565E-4</v>
      </c>
      <c r="BM45">
        <v>0.66537860230848167</v>
      </c>
      <c r="BN45">
        <v>0.68193976009815549</v>
      </c>
      <c r="BO45">
        <v>0.59476407039805768</v>
      </c>
      <c r="BP45">
        <v>6.4809791122867097E-2</v>
      </c>
      <c r="BQ45">
        <v>8.4290931723574568E-3</v>
      </c>
      <c r="BR45">
        <v>5.9271332977904653E-3</v>
      </c>
      <c r="BS45">
        <v>8.009672107082878E-3</v>
      </c>
      <c r="CA45">
        <v>3.2878101006326703E-2</v>
      </c>
      <c r="CB45">
        <v>1.4238326134987593E-2</v>
      </c>
      <c r="CC45">
        <v>1.2215135813663172E-2</v>
      </c>
      <c r="CD45">
        <v>8.3092701077987375E-3</v>
      </c>
      <c r="CE45">
        <v>7.3023064929366955E-3</v>
      </c>
      <c r="CF45">
        <v>4.1132662306995488E-3</v>
      </c>
      <c r="CG45">
        <v>1.3350181876823864E-3</v>
      </c>
      <c r="CH45">
        <v>1.863977487133911E-2</v>
      </c>
    </row>
    <row r="46" spans="1:86" x14ac:dyDescent="0.2">
      <c r="A46">
        <v>1957</v>
      </c>
      <c r="B46">
        <v>1</v>
      </c>
      <c r="C46">
        <v>1</v>
      </c>
      <c r="D46">
        <v>0.81371082490093649</v>
      </c>
      <c r="E46">
        <v>0.12478751853006134</v>
      </c>
      <c r="F46">
        <v>3.3792543277759268E-2</v>
      </c>
      <c r="G46">
        <v>1.1707213955750716E-2</v>
      </c>
      <c r="H46">
        <v>1.6001899335492266E-2</v>
      </c>
      <c r="P46">
        <v>0.32988589698885884</v>
      </c>
      <c r="Q46">
        <v>0.31687309376554507</v>
      </c>
      <c r="R46">
        <v>0.21525176235020743</v>
      </c>
      <c r="S46">
        <v>6.2279564152762555E-2</v>
      </c>
      <c r="T46">
        <v>2.6240385040085686E-2</v>
      </c>
      <c r="U46">
        <v>5.9871713446630502E-3</v>
      </c>
      <c r="V46">
        <v>7.1142108778262953E-3</v>
      </c>
      <c r="W46">
        <v>0.22604483211460688</v>
      </c>
      <c r="X46">
        <v>0.21167499809433837</v>
      </c>
      <c r="Y46">
        <v>0.12168887654606288</v>
      </c>
      <c r="Z46">
        <v>5.3710419478966126E-2</v>
      </c>
      <c r="AA46">
        <v>2.4982796797901628E-2</v>
      </c>
      <c r="AB46">
        <v>5.0994972833527984E-3</v>
      </c>
      <c r="AC46">
        <v>6.1934079880549137E-3</v>
      </c>
      <c r="AD46">
        <v>0.10160969512973959</v>
      </c>
      <c r="AE46">
        <v>8.9818851566021513E-2</v>
      </c>
      <c r="AF46">
        <v>3.6081257271559579E-2</v>
      </c>
      <c r="AG46">
        <v>2.8522029878907826E-2</v>
      </c>
      <c r="AH46">
        <v>1.8951982912932153E-2</v>
      </c>
      <c r="AI46">
        <v>2.7631331499601759E-3</v>
      </c>
      <c r="AJ46">
        <v>3.5004483526617715E-3</v>
      </c>
      <c r="AK46">
        <v>7.2289503534595831E-2</v>
      </c>
      <c r="AL46">
        <v>6.0799490321537225E-2</v>
      </c>
      <c r="AM46">
        <v>2.2208407462189501E-2</v>
      </c>
      <c r="AN46">
        <v>1.7421828842926819E-2</v>
      </c>
      <c r="AO46">
        <v>1.6798991896776819E-2</v>
      </c>
      <c r="AP46">
        <v>1.957137156259686E-3</v>
      </c>
      <c r="AQ46">
        <v>2.4131249633843996E-3</v>
      </c>
      <c r="AR46">
        <v>3.1833122336257118E-2</v>
      </c>
      <c r="AS46">
        <v>2.359138502575385E-2</v>
      </c>
      <c r="AT46">
        <v>6.8267201984752602E-3</v>
      </c>
      <c r="AU46">
        <v>4.6124964394442134E-3</v>
      </c>
      <c r="AV46">
        <v>1.0360002232988212E-2</v>
      </c>
      <c r="AW46">
        <v>7.8557260631825548E-4</v>
      </c>
      <c r="AX46">
        <v>1.0065935485279072E-3</v>
      </c>
      <c r="AY46">
        <v>1.0528673149594429E-2</v>
      </c>
      <c r="AZ46">
        <v>6.6308052241425431E-3</v>
      </c>
      <c r="BA46">
        <v>1.1683117755829746E-3</v>
      </c>
      <c r="BB46">
        <v>4.8664242817029302E-4</v>
      </c>
      <c r="BC46">
        <v>4.4646047204212258E-3</v>
      </c>
      <c r="BD46">
        <v>2.1720809817945001E-4</v>
      </c>
      <c r="BE46">
        <v>2.9403820178859911E-4</v>
      </c>
      <c r="BM46">
        <v>0.67011410301114116</v>
      </c>
      <c r="BN46">
        <v>0.68312690623445493</v>
      </c>
      <c r="BO46">
        <v>0.59845906255072912</v>
      </c>
      <c r="BP46">
        <v>6.250795437729878E-2</v>
      </c>
      <c r="BQ46">
        <v>7.552158237673582E-3</v>
      </c>
      <c r="BR46">
        <v>5.7200426110876655E-3</v>
      </c>
      <c r="BS46">
        <v>8.8876884576659706E-3</v>
      </c>
      <c r="CA46">
        <v>2.4335061488618314E-2</v>
      </c>
      <c r="CB46">
        <v>1.079773459130938E-2</v>
      </c>
      <c r="CC46">
        <v>9.6634429206926709E-3</v>
      </c>
      <c r="CD46">
        <v>6.1912519528991086E-3</v>
      </c>
      <c r="CE46">
        <v>5.4109710261886958E-3</v>
      </c>
      <c r="CF46">
        <v>3.1562012725897337E-3</v>
      </c>
      <c r="CG46">
        <v>1.0250714857044467E-3</v>
      </c>
      <c r="CH46">
        <v>1.3537326897308934E-2</v>
      </c>
    </row>
    <row r="47" spans="1:86" x14ac:dyDescent="0.2">
      <c r="A47">
        <v>1958</v>
      </c>
      <c r="B47">
        <v>1</v>
      </c>
      <c r="C47">
        <v>1</v>
      </c>
      <c r="D47">
        <v>0.8103387589148866</v>
      </c>
      <c r="E47">
        <v>0.12881158880737417</v>
      </c>
      <c r="F47">
        <v>3.2222038764391996E-2</v>
      </c>
      <c r="G47">
        <v>1.2845913874832922E-2</v>
      </c>
      <c r="H47">
        <v>1.5781699638514241E-2</v>
      </c>
      <c r="P47">
        <v>0.33561535507763746</v>
      </c>
      <c r="Q47">
        <v>0.32112269096927543</v>
      </c>
      <c r="R47">
        <v>0.22138595229010202</v>
      </c>
      <c r="S47">
        <v>6.1241642769293718E-2</v>
      </c>
      <c r="T47">
        <v>2.5005215626504731E-2</v>
      </c>
      <c r="U47">
        <v>6.4526713456578679E-3</v>
      </c>
      <c r="V47">
        <v>7.0372089377170842E-3</v>
      </c>
      <c r="W47">
        <v>0.22926678126202021</v>
      </c>
      <c r="X47">
        <v>0.2126001791647209</v>
      </c>
      <c r="Y47">
        <v>0.12436775061904125</v>
      </c>
      <c r="Z47">
        <v>5.2487308666527524E-2</v>
      </c>
      <c r="AA47">
        <v>2.4120445914419475E-2</v>
      </c>
      <c r="AB47">
        <v>5.4453121744700555E-3</v>
      </c>
      <c r="AC47">
        <v>6.1793617902626205E-3</v>
      </c>
      <c r="AD47">
        <v>0.1020574545358145</v>
      </c>
      <c r="AE47">
        <v>8.8335735001955892E-2</v>
      </c>
      <c r="AF47">
        <v>3.6061309207323054E-2</v>
      </c>
      <c r="AG47">
        <v>2.7957158288407533E-2</v>
      </c>
      <c r="AH47">
        <v>1.7852701347797411E-2</v>
      </c>
      <c r="AI47">
        <v>2.9416974142657849E-3</v>
      </c>
      <c r="AJ47">
        <v>3.5228687441621054E-3</v>
      </c>
      <c r="AK47">
        <v>7.2682646554252342E-2</v>
      </c>
      <c r="AL47">
        <v>5.9422686998001586E-2</v>
      </c>
      <c r="AM47">
        <v>2.2075133540884341E-2</v>
      </c>
      <c r="AN47">
        <v>1.6845885267881867E-2</v>
      </c>
      <c r="AO47">
        <v>1.5995406837501398E-2</v>
      </c>
      <c r="AP47">
        <v>2.0599522935529618E-3</v>
      </c>
      <c r="AQ47">
        <v>2.4463090581810171E-3</v>
      </c>
      <c r="AR47">
        <v>3.2184493567886691E-2</v>
      </c>
      <c r="AS47">
        <v>2.2927344493339673E-2</v>
      </c>
      <c r="AT47">
        <v>6.8778614844626036E-3</v>
      </c>
      <c r="AU47">
        <v>4.3434263503193517E-3</v>
      </c>
      <c r="AV47">
        <v>9.8340967004571893E-3</v>
      </c>
      <c r="AW47">
        <v>8.4253272351419084E-4</v>
      </c>
      <c r="AX47">
        <v>1.0294272345863346E-3</v>
      </c>
      <c r="AY47">
        <v>1.0814637545017169E-2</v>
      </c>
      <c r="AZ47">
        <v>6.4243772482167972E-3</v>
      </c>
      <c r="BA47">
        <v>1.1632377263118003E-3</v>
      </c>
      <c r="BB47">
        <v>4.8102591408281253E-4</v>
      </c>
      <c r="BC47">
        <v>4.2493544049382178E-3</v>
      </c>
      <c r="BD47">
        <v>2.3632394442129278E-4</v>
      </c>
      <c r="BE47">
        <v>2.9443525846267293E-4</v>
      </c>
      <c r="BM47">
        <v>0.66438464492236249</v>
      </c>
      <c r="BN47">
        <v>0.67887730903072452</v>
      </c>
      <c r="BO47">
        <v>0.58895280662478455</v>
      </c>
      <c r="BP47">
        <v>6.7569946038080447E-2</v>
      </c>
      <c r="BQ47">
        <v>7.2168231378872648E-3</v>
      </c>
      <c r="BR47">
        <v>6.393242529175054E-3</v>
      </c>
      <c r="BS47">
        <v>8.744490700797157E-3</v>
      </c>
      <c r="CA47">
        <v>3.0111889397223823E-2</v>
      </c>
      <c r="CB47">
        <v>1.2761792886204028E-2</v>
      </c>
      <c r="CC47">
        <v>1.1684810745779753E-2</v>
      </c>
      <c r="CD47">
        <v>7.3205169610942884E-3</v>
      </c>
      <c r="CE47">
        <v>6.2939694790237026E-3</v>
      </c>
      <c r="CF47">
        <v>3.5151127504547065E-3</v>
      </c>
      <c r="CG47">
        <v>1.147094197102162E-3</v>
      </c>
      <c r="CH47">
        <v>1.7350096511019795E-2</v>
      </c>
    </row>
    <row r="48" spans="1:86" x14ac:dyDescent="0.2">
      <c r="A48">
        <v>1959</v>
      </c>
      <c r="B48">
        <v>1</v>
      </c>
      <c r="C48">
        <v>1</v>
      </c>
      <c r="D48">
        <v>0.81702945025453089</v>
      </c>
      <c r="E48">
        <v>0.12190157960578417</v>
      </c>
      <c r="F48">
        <v>3.2025998967610894E-2</v>
      </c>
      <c r="G48">
        <v>1.4327883859876003E-2</v>
      </c>
      <c r="H48">
        <v>1.4715087312198069E-2</v>
      </c>
      <c r="P48">
        <v>0.34003626034210938</v>
      </c>
      <c r="Q48">
        <v>0.32033287948024919</v>
      </c>
      <c r="R48">
        <v>0.21968422323549375</v>
      </c>
      <c r="S48">
        <v>6.1422883364079896E-2</v>
      </c>
      <c r="T48">
        <v>2.5812493035413723E-2</v>
      </c>
      <c r="U48">
        <v>6.926845264177829E-3</v>
      </c>
      <c r="V48">
        <v>6.4864345810839875E-3</v>
      </c>
      <c r="W48">
        <v>0.23389805866566568</v>
      </c>
      <c r="X48">
        <v>0.21024822758488959</v>
      </c>
      <c r="Y48">
        <v>0.12096464362877513</v>
      </c>
      <c r="Z48">
        <v>5.3344679937066035E-2</v>
      </c>
      <c r="AA48">
        <v>2.4415237692689329E-2</v>
      </c>
      <c r="AB48">
        <v>5.812180496363486E-3</v>
      </c>
      <c r="AC48">
        <v>5.7114858299956153E-3</v>
      </c>
      <c r="AD48">
        <v>0.1064744460659322</v>
      </c>
      <c r="AE48">
        <v>8.7478520785266911E-2</v>
      </c>
      <c r="AF48">
        <v>3.5543750374197408E-2</v>
      </c>
      <c r="AG48">
        <v>2.8141480588543159E-2</v>
      </c>
      <c r="AH48">
        <v>1.7490426283222164E-2</v>
      </c>
      <c r="AI48">
        <v>3.0964387975252645E-3</v>
      </c>
      <c r="AJ48">
        <v>3.2064247417789076E-3</v>
      </c>
      <c r="AK48">
        <v>7.715741785460288E-2</v>
      </c>
      <c r="AL48">
        <v>5.900345522780117E-2</v>
      </c>
      <c r="AM48">
        <v>2.1610810691017054E-2</v>
      </c>
      <c r="AN48">
        <v>1.7335514609103451E-2</v>
      </c>
      <c r="AO48">
        <v>1.5599013053137545E-2</v>
      </c>
      <c r="AP48">
        <v>2.1807895515161698E-3</v>
      </c>
      <c r="AQ48">
        <v>2.2773273230269377E-3</v>
      </c>
      <c r="AR48">
        <v>3.449809739962232E-2</v>
      </c>
      <c r="AS48">
        <v>2.191271929993064E-2</v>
      </c>
      <c r="AT48">
        <v>6.3906593290481021E-3</v>
      </c>
      <c r="AU48">
        <v>4.398956140936423E-3</v>
      </c>
      <c r="AV48">
        <v>9.3961754688329114E-3</v>
      </c>
      <c r="AW48">
        <v>8.5869462643340527E-4</v>
      </c>
      <c r="AX48">
        <v>8.6823373467980055E-4</v>
      </c>
      <c r="AY48">
        <v>1.1941249375109259E-2</v>
      </c>
      <c r="AZ48">
        <v>6.1617667725255261E-3</v>
      </c>
      <c r="BA48">
        <v>1.0989037465080178E-3</v>
      </c>
      <c r="BB48">
        <v>5.317402071428626E-4</v>
      </c>
      <c r="BC48">
        <v>4.0626593641846674E-3</v>
      </c>
      <c r="BD48">
        <v>2.3289484600299572E-4</v>
      </c>
      <c r="BE48">
        <v>2.3556860868698189E-4</v>
      </c>
      <c r="BM48">
        <v>0.65996373965789057</v>
      </c>
      <c r="BN48">
        <v>0.67966712051975087</v>
      </c>
      <c r="BO48">
        <v>0.59734522701903714</v>
      </c>
      <c r="BP48">
        <v>6.0478696241704273E-2</v>
      </c>
      <c r="BQ48">
        <v>6.2135059321971713E-3</v>
      </c>
      <c r="BR48">
        <v>7.4010385956981744E-3</v>
      </c>
      <c r="BS48">
        <v>8.228652731114082E-3</v>
      </c>
      <c r="CA48">
        <v>4.0532100120554797E-2</v>
      </c>
      <c r="CB48">
        <v>1.7423734207005343E-2</v>
      </c>
      <c r="CC48">
        <v>1.6670367759941327E-2</v>
      </c>
      <c r="CD48">
        <v>1.0008294103971162E-2</v>
      </c>
      <c r="CE48">
        <v>8.4629668821293615E-3</v>
      </c>
      <c r="CF48">
        <v>4.5627012440775288E-3</v>
      </c>
      <c r="CG48">
        <v>1.4536747889379287E-3</v>
      </c>
      <c r="CH48">
        <v>2.3108365913549454E-2</v>
      </c>
    </row>
    <row r="49" spans="1:86" x14ac:dyDescent="0.2">
      <c r="A49">
        <v>1960</v>
      </c>
      <c r="B49">
        <v>1</v>
      </c>
      <c r="C49">
        <v>1</v>
      </c>
      <c r="D49">
        <v>0.82282954221267102</v>
      </c>
      <c r="E49">
        <v>0.11714941610966459</v>
      </c>
      <c r="F49">
        <v>3.1463999452421537E-2</v>
      </c>
      <c r="G49">
        <v>1.590100886732581E-2</v>
      </c>
      <c r="H49">
        <v>1.2656033357917025E-2</v>
      </c>
      <c r="P49">
        <v>0.33475096015672107</v>
      </c>
      <c r="Q49">
        <v>0.3165743758613398</v>
      </c>
      <c r="R49">
        <v>0.22185760905417889</v>
      </c>
      <c r="S49">
        <v>5.6176999404394377E-2</v>
      </c>
      <c r="T49">
        <v>2.4710219826526891E-2</v>
      </c>
      <c r="U49">
        <v>7.3326944656050587E-3</v>
      </c>
      <c r="V49">
        <v>6.4968531106345271E-3</v>
      </c>
      <c r="W49">
        <v>0.2257431227027937</v>
      </c>
      <c r="X49">
        <v>0.20511531697340049</v>
      </c>
      <c r="Y49">
        <v>0.12110550368134122</v>
      </c>
      <c r="Z49">
        <v>4.8695510513458287E-2</v>
      </c>
      <c r="AA49">
        <v>2.3365936414953634E-2</v>
      </c>
      <c r="AB49">
        <v>6.1152395358021984E-3</v>
      </c>
      <c r="AC49">
        <v>5.8331268278451502E-3</v>
      </c>
      <c r="AD49">
        <v>0.10034579956956319</v>
      </c>
      <c r="AE49">
        <v>8.3565900921357628E-2</v>
      </c>
      <c r="AF49">
        <v>3.5492649277734857E-2</v>
      </c>
      <c r="AG49">
        <v>2.5140986228410239E-2</v>
      </c>
      <c r="AH49">
        <v>1.6430441125589609E-2</v>
      </c>
      <c r="AI49">
        <v>3.1592790660135294E-3</v>
      </c>
      <c r="AJ49">
        <v>3.342545223609389E-3</v>
      </c>
      <c r="AK49">
        <v>7.1292552733358508E-2</v>
      </c>
      <c r="AL49">
        <v>5.5209793504172079E-2</v>
      </c>
      <c r="AM49">
        <v>2.1081979608578577E-2</v>
      </c>
      <c r="AN49">
        <v>1.4764059513269789E-2</v>
      </c>
      <c r="AO49">
        <v>1.4788646718466933E-2</v>
      </c>
      <c r="AP49">
        <v>2.2050552352489376E-3</v>
      </c>
      <c r="AQ49">
        <v>2.3700524286078464E-3</v>
      </c>
      <c r="AR49">
        <v>3.2490455876287273E-2</v>
      </c>
      <c r="AS49">
        <v>2.0964547826658068E-2</v>
      </c>
      <c r="AT49">
        <v>6.4086145975824392E-3</v>
      </c>
      <c r="AU49">
        <v>3.5898770731694436E-3</v>
      </c>
      <c r="AV49">
        <v>9.0691085013115021E-3</v>
      </c>
      <c r="AW49">
        <v>8.8882723380488151E-4</v>
      </c>
      <c r="AX49">
        <v>1.0081204207898033E-3</v>
      </c>
      <c r="AY49">
        <v>1.17492396990333E-2</v>
      </c>
      <c r="AZ49">
        <v>5.9637321869406117E-3</v>
      </c>
      <c r="BA49">
        <v>1.0821221902961619E-3</v>
      </c>
      <c r="BB49">
        <v>3.2365037466742239E-4</v>
      </c>
      <c r="BC49">
        <v>4.0783530637342373E-3</v>
      </c>
      <c r="BD49">
        <v>2.513866422312649E-4</v>
      </c>
      <c r="BE49">
        <v>2.2821991601152422E-4</v>
      </c>
      <c r="BM49">
        <v>0.66524903984327888</v>
      </c>
      <c r="BN49">
        <v>0.68342562413866026</v>
      </c>
      <c r="BO49">
        <v>0.60097193315849218</v>
      </c>
      <c r="BP49">
        <v>6.0972416705270212E-2</v>
      </c>
      <c r="BQ49">
        <v>6.7537796258946466E-3</v>
      </c>
      <c r="BR49">
        <v>8.5683144017207509E-3</v>
      </c>
      <c r="BS49">
        <v>6.1591802472824976E-3</v>
      </c>
      <c r="CA49">
        <v>3.306919324850021E-2</v>
      </c>
      <c r="CB49">
        <v>1.5164581775961004E-2</v>
      </c>
      <c r="CC49">
        <v>1.3881653630953825E-2</v>
      </c>
      <c r="CD49">
        <v>8.546103786968939E-3</v>
      </c>
      <c r="CE49">
        <v>7.2599239063462903E-3</v>
      </c>
      <c r="CF49">
        <v>4.0962140742807265E-3</v>
      </c>
      <c r="CG49">
        <v>1.4281077753544441E-3</v>
      </c>
      <c r="CH49">
        <v>1.7904611472539207E-2</v>
      </c>
    </row>
    <row r="50" spans="1:86" x14ac:dyDescent="0.2">
      <c r="A50">
        <v>1961</v>
      </c>
      <c r="B50">
        <v>1</v>
      </c>
      <c r="C50">
        <v>1</v>
      </c>
      <c r="D50">
        <v>0.81945481410246424</v>
      </c>
      <c r="E50">
        <v>0.12004662825625131</v>
      </c>
      <c r="F50">
        <v>3.1350446459538356E-2</v>
      </c>
      <c r="G50">
        <v>1.7156780512259277E-2</v>
      </c>
      <c r="H50">
        <v>1.1991330669486863E-2</v>
      </c>
      <c r="P50">
        <v>0.3425477280551974</v>
      </c>
      <c r="Q50">
        <v>0.31896211473952618</v>
      </c>
      <c r="R50">
        <v>0.22513867178576419</v>
      </c>
      <c r="S50">
        <v>5.6128717373790195E-2</v>
      </c>
      <c r="T50">
        <v>2.3755965543046247E-2</v>
      </c>
      <c r="U50">
        <v>7.8825713012777524E-3</v>
      </c>
      <c r="V50">
        <v>6.056188735647847E-3</v>
      </c>
      <c r="W50">
        <v>0.23501366800040352</v>
      </c>
      <c r="X50">
        <v>0.20906861751680228</v>
      </c>
      <c r="Y50">
        <v>0.12772668147091676</v>
      </c>
      <c r="Z50">
        <v>4.7842838083350131E-2</v>
      </c>
      <c r="AA50">
        <v>2.1953500537244999E-2</v>
      </c>
      <c r="AB50">
        <v>6.3815480536574491E-3</v>
      </c>
      <c r="AC50">
        <v>5.1640493716328967E-3</v>
      </c>
      <c r="AD50">
        <v>0.10640656153200091</v>
      </c>
      <c r="AE50">
        <v>8.3376005383909935E-2</v>
      </c>
      <c r="AF50">
        <v>3.5005567806855105E-2</v>
      </c>
      <c r="AG50">
        <v>2.5726074768300296E-2</v>
      </c>
      <c r="AH50">
        <v>1.6453837807072106E-2</v>
      </c>
      <c r="AI50">
        <v>3.2651612458015258E-3</v>
      </c>
      <c r="AJ50">
        <v>2.9253637558808989E-3</v>
      </c>
      <c r="AK50">
        <v>7.6563411899957592E-2</v>
      </c>
      <c r="AL50">
        <v>5.4093168016461392E-2</v>
      </c>
      <c r="AM50">
        <v>2.0437221878215499E-2</v>
      </c>
      <c r="AN50">
        <v>1.4914608964645816E-2</v>
      </c>
      <c r="AO50">
        <v>1.4546415189856889E-2</v>
      </c>
      <c r="AP50">
        <v>2.206876213712313E-3</v>
      </c>
      <c r="AQ50">
        <v>1.9880457700308749E-3</v>
      </c>
      <c r="AR50">
        <v>3.651281807907316E-2</v>
      </c>
      <c r="AS50">
        <v>2.053399828069076E-2</v>
      </c>
      <c r="AT50">
        <v>6.1691107103558117E-3</v>
      </c>
      <c r="AU50">
        <v>3.8736773529188802E-3</v>
      </c>
      <c r="AV50">
        <v>8.8200241620520915E-3</v>
      </c>
      <c r="AW50">
        <v>8.8391959022913764E-4</v>
      </c>
      <c r="AX50">
        <v>7.8726646513483961E-4</v>
      </c>
      <c r="AY50">
        <v>1.3822929216111451E-2</v>
      </c>
      <c r="AZ50">
        <v>5.870375663371551E-3</v>
      </c>
      <c r="BA50">
        <v>9.9848711462568302E-4</v>
      </c>
      <c r="BB50">
        <v>4.5665538816758877E-4</v>
      </c>
      <c r="BC50">
        <v>3.9638379363549289E-3</v>
      </c>
      <c r="BD50">
        <v>2.5353440374431638E-4</v>
      </c>
      <c r="BE50">
        <v>1.978608204790356E-4</v>
      </c>
      <c r="BM50">
        <v>0.6574522719448026</v>
      </c>
      <c r="BN50">
        <v>0.68103788526047382</v>
      </c>
      <c r="BO50">
        <v>0.59431614231670005</v>
      </c>
      <c r="BP50">
        <v>6.3917910882461126E-2</v>
      </c>
      <c r="BQ50">
        <v>7.5944809164921086E-3</v>
      </c>
      <c r="BR50">
        <v>9.2742092109815242E-3</v>
      </c>
      <c r="BS50">
        <v>5.9351419338390162E-3</v>
      </c>
      <c r="CA50">
        <v>4.5740345159465123E-2</v>
      </c>
      <c r="CB50">
        <v>2.0205708839059641E-2</v>
      </c>
      <c r="CC50">
        <v>1.7642914472361198E-2</v>
      </c>
      <c r="CD50">
        <v>1.1467774407117104E-2</v>
      </c>
      <c r="CE50">
        <v>9.7869935633865205E-3</v>
      </c>
      <c r="CF50">
        <v>5.3314958836953568E-3</v>
      </c>
      <c r="CG50">
        <v>1.8348877360165607E-3</v>
      </c>
      <c r="CH50">
        <v>2.5534636320405483E-2</v>
      </c>
    </row>
    <row r="51" spans="1:86" x14ac:dyDescent="0.2">
      <c r="A51">
        <v>1962</v>
      </c>
      <c r="B51">
        <v>1</v>
      </c>
      <c r="C51">
        <v>1</v>
      </c>
      <c r="D51">
        <v>0.8273053765296936</v>
      </c>
      <c r="E51">
        <v>9.8110444843769073E-2</v>
      </c>
      <c r="F51">
        <v>3.2637037336826324E-2</v>
      </c>
      <c r="G51">
        <v>2.0409785211086273E-2</v>
      </c>
      <c r="H51">
        <v>2.1537339314818382E-2</v>
      </c>
      <c r="I51">
        <v>0.86484509706497192</v>
      </c>
      <c r="J51">
        <v>0.86421144008636475</v>
      </c>
      <c r="K51">
        <v>0.7105792760848999</v>
      </c>
      <c r="L51">
        <v>8.9501805603504181E-2</v>
      </c>
      <c r="M51">
        <v>2.9689695686101913E-2</v>
      </c>
      <c r="N51">
        <v>1.5511349774897099E-2</v>
      </c>
      <c r="O51">
        <v>1.8929377198219299E-2</v>
      </c>
      <c r="P51">
        <v>0.34879696369171143</v>
      </c>
      <c r="Q51">
        <v>0.33567959070205688</v>
      </c>
      <c r="R51">
        <v>0.2328367680311203</v>
      </c>
      <c r="S51">
        <v>5.7871274650096893E-2</v>
      </c>
      <c r="T51">
        <v>2.386934868991375E-2</v>
      </c>
      <c r="U51">
        <v>8.4095504134893417E-3</v>
      </c>
      <c r="V51">
        <v>1.2692660093307495E-2</v>
      </c>
      <c r="W51">
        <v>0.23550158739089966</v>
      </c>
      <c r="X51">
        <v>0.22008796036243439</v>
      </c>
      <c r="Y51">
        <v>0.13124644756317139</v>
      </c>
      <c r="Z51">
        <v>4.9574851989746094E-2</v>
      </c>
      <c r="AA51">
        <v>2.1573344245553017E-2</v>
      </c>
      <c r="AB51">
        <v>6.6134021617472172E-3</v>
      </c>
      <c r="AC51">
        <v>1.1079938150942326E-2</v>
      </c>
      <c r="AD51">
        <v>0.10222311317920685</v>
      </c>
      <c r="AE51">
        <v>8.7448716163635254E-2</v>
      </c>
      <c r="AF51">
        <v>3.530077263712883E-2</v>
      </c>
      <c r="AG51">
        <v>2.6844657957553864E-2</v>
      </c>
      <c r="AH51">
        <v>1.555299386382103E-2</v>
      </c>
      <c r="AI51">
        <v>3.2585833687335253E-3</v>
      </c>
      <c r="AJ51">
        <v>6.4917081035673618E-3</v>
      </c>
      <c r="AK51">
        <v>7.1885727345943451E-2</v>
      </c>
      <c r="AL51">
        <v>5.8258172124624252E-2</v>
      </c>
      <c r="AM51">
        <v>2.1096719428896904E-2</v>
      </c>
      <c r="AN51">
        <v>1.742585189640522E-2</v>
      </c>
      <c r="AO51">
        <v>1.2826196849346161E-2</v>
      </c>
      <c r="AP51">
        <v>2.1556471474468708E-3</v>
      </c>
      <c r="AQ51">
        <v>4.7537563368678093E-3</v>
      </c>
      <c r="AR51">
        <v>3.2559700310230255E-2</v>
      </c>
      <c r="AS51">
        <v>2.208293043076992E-2</v>
      </c>
      <c r="AT51">
        <v>6.5530003048479557E-3</v>
      </c>
      <c r="AU51">
        <v>4.6542808413505554E-3</v>
      </c>
      <c r="AV51">
        <v>7.8203771263360977E-3</v>
      </c>
      <c r="AW51">
        <v>7.94477469753474E-4</v>
      </c>
      <c r="AX51">
        <v>2.2607955615967512E-3</v>
      </c>
      <c r="AY51">
        <v>1.1951685883104801E-2</v>
      </c>
      <c r="AZ51">
        <v>5.9902905486524105E-3</v>
      </c>
      <c r="BA51">
        <v>9.9034665618091822E-4</v>
      </c>
      <c r="BB51">
        <v>4.811108810827136E-4</v>
      </c>
      <c r="BC51">
        <v>3.6656439770013094E-3</v>
      </c>
      <c r="BD51">
        <v>1.8690836441237479E-4</v>
      </c>
      <c r="BE51">
        <v>6.6628062631934881E-4</v>
      </c>
      <c r="BF51">
        <v>0.13515490293502808</v>
      </c>
      <c r="BG51">
        <v>0.13578855991363525</v>
      </c>
      <c r="BH51">
        <v>0.1167261004447937</v>
      </c>
      <c r="BI51">
        <v>8.6086392402648926E-3</v>
      </c>
      <c r="BJ51">
        <v>2.947341650724411E-3</v>
      </c>
      <c r="BK51">
        <v>4.8984354361891747E-3</v>
      </c>
      <c r="BL51">
        <v>2.6079621165990829E-3</v>
      </c>
      <c r="BM51">
        <v>0.65120303630828857</v>
      </c>
      <c r="BN51">
        <v>0.66432040929794312</v>
      </c>
      <c r="BO51">
        <v>0.5944686084985733</v>
      </c>
      <c r="BP51">
        <v>4.023917019367218E-2</v>
      </c>
      <c r="BQ51">
        <v>8.7676886469125748E-3</v>
      </c>
      <c r="BR51">
        <v>1.2000234797596931E-2</v>
      </c>
      <c r="BS51">
        <v>8.8446792215108871E-3</v>
      </c>
      <c r="BT51">
        <v>0.5160481333732605</v>
      </c>
      <c r="BU51">
        <v>0.52853184938430786</v>
      </c>
      <c r="BV51">
        <v>0.4777425080537796</v>
      </c>
      <c r="BW51">
        <v>3.1630530953407288E-2</v>
      </c>
      <c r="BX51">
        <v>5.8203469961881638E-3</v>
      </c>
      <c r="BY51">
        <v>7.1017993614077568E-3</v>
      </c>
      <c r="BZ51">
        <v>6.2367171049118042E-3</v>
      </c>
      <c r="CA51">
        <v>3.2084574332083046E-2</v>
      </c>
      <c r="CB51">
        <v>1.3736364665857037E-2</v>
      </c>
      <c r="CC51">
        <v>1.2288880137289572E-2</v>
      </c>
      <c r="CD51">
        <v>8.3655881449360963E-3</v>
      </c>
      <c r="CE51">
        <v>7.3570046190361334E-3</v>
      </c>
      <c r="CF51">
        <v>4.2010646272612143E-3</v>
      </c>
      <c r="CG51">
        <v>1.4461155642085239E-3</v>
      </c>
      <c r="CH51">
        <v>1.8348209666226009E-2</v>
      </c>
    </row>
    <row r="52" spans="1:86" x14ac:dyDescent="0.2">
      <c r="A52">
        <v>1963</v>
      </c>
      <c r="B52">
        <v>1</v>
      </c>
      <c r="C52">
        <v>1</v>
      </c>
      <c r="D52">
        <v>0.81897274615528959</v>
      </c>
      <c r="E52">
        <v>0.11266514606350922</v>
      </c>
      <c r="F52">
        <v>3.2773133947266171E-2</v>
      </c>
      <c r="G52">
        <v>2.4746801551797166E-2</v>
      </c>
      <c r="H52">
        <v>1.0842172282137798E-2</v>
      </c>
      <c r="I52">
        <v>0.86431238055229187</v>
      </c>
      <c r="J52">
        <v>0.86341995000839233</v>
      </c>
      <c r="K52">
        <v>0.71230423450469971</v>
      </c>
      <c r="L52">
        <v>8.6556471884250641E-2</v>
      </c>
      <c r="M52">
        <v>2.9377548955380917E-2</v>
      </c>
      <c r="N52">
        <v>1.7427449580281973E-2</v>
      </c>
      <c r="O52">
        <v>1.7754280939698219E-2</v>
      </c>
      <c r="P52">
        <v>0.3378481287671965</v>
      </c>
      <c r="Q52">
        <v>0.32009622322001463</v>
      </c>
      <c r="R52">
        <v>0.22657355751802358</v>
      </c>
      <c r="S52">
        <v>5.4347359717920603E-2</v>
      </c>
      <c r="T52">
        <v>2.3644154817068063E-2</v>
      </c>
      <c r="U52">
        <v>1.0048613543722546E-2</v>
      </c>
      <c r="V52">
        <v>5.482537623279801E-3</v>
      </c>
      <c r="W52">
        <v>0.22843879271659912</v>
      </c>
      <c r="X52">
        <v>0.2089506121533202</v>
      </c>
      <c r="Y52">
        <v>0.12853001071454292</v>
      </c>
      <c r="Z52">
        <v>4.6185772997338143E-2</v>
      </c>
      <c r="AA52">
        <v>2.1704882879933149E-2</v>
      </c>
      <c r="AB52">
        <v>7.8293708141522651E-3</v>
      </c>
      <c r="AC52">
        <v>4.7005747473537257E-3</v>
      </c>
      <c r="AD52">
        <v>9.91651029594353E-2</v>
      </c>
      <c r="AE52">
        <v>8.1639366576136144E-2</v>
      </c>
      <c r="AF52">
        <v>3.4601989696862685E-2</v>
      </c>
      <c r="AG52">
        <v>2.4443148734226455E-2</v>
      </c>
      <c r="AH52">
        <v>1.6210857439494523E-2</v>
      </c>
      <c r="AI52">
        <v>3.7675525626435324E-3</v>
      </c>
      <c r="AJ52">
        <v>2.6158181429089358E-3</v>
      </c>
      <c r="AK52">
        <v>6.9977792188907886E-2</v>
      </c>
      <c r="AL52">
        <v>5.3296943913043314E-2</v>
      </c>
      <c r="AM52">
        <v>2.0176994403237114E-2</v>
      </c>
      <c r="AN52">
        <v>1.4173504277439353E-2</v>
      </c>
      <c r="AO52">
        <v>1.4569228520083313E-2</v>
      </c>
      <c r="AP52">
        <v>2.5526437795410219E-3</v>
      </c>
      <c r="AQ52">
        <v>1.8245729327425056E-3</v>
      </c>
      <c r="AR52">
        <v>3.1459022812065321E-2</v>
      </c>
      <c r="AS52">
        <v>1.9635566991754509E-2</v>
      </c>
      <c r="AT52">
        <v>5.7054773491439104E-3</v>
      </c>
      <c r="AU52">
        <v>3.4252867757882653E-3</v>
      </c>
      <c r="AV52">
        <v>8.791522990200501E-3</v>
      </c>
      <c r="AW52">
        <v>9.8014076569108476E-4</v>
      </c>
      <c r="AX52">
        <v>7.3313911093074696E-4</v>
      </c>
      <c r="AY52">
        <v>1.1462998441377138E-2</v>
      </c>
      <c r="AZ52">
        <v>5.6800334450204052E-3</v>
      </c>
      <c r="BA52">
        <v>9.4460159685141442E-4</v>
      </c>
      <c r="BB52">
        <v>2.8002317594563942E-4</v>
      </c>
      <c r="BC52">
        <v>3.9679657304091771E-3</v>
      </c>
      <c r="BD52">
        <v>2.8032621303351749E-4</v>
      </c>
      <c r="BE52">
        <v>2.071167287806577E-4</v>
      </c>
      <c r="BF52">
        <v>0.13568761944770813</v>
      </c>
      <c r="BG52">
        <v>0.13658004999160767</v>
      </c>
      <c r="BH52">
        <v>0.11763891577720642</v>
      </c>
      <c r="BI52">
        <v>7.3157511651515961E-3</v>
      </c>
      <c r="BJ52">
        <v>2.9447963461279869E-3</v>
      </c>
      <c r="BK52">
        <v>5.62692666426301E-3</v>
      </c>
      <c r="BL52">
        <v>3.0536288395524025E-3</v>
      </c>
      <c r="BM52">
        <v>0.6621518712328035</v>
      </c>
      <c r="BN52">
        <v>0.67990377677998537</v>
      </c>
      <c r="BO52">
        <v>0.59239918863726604</v>
      </c>
      <c r="BP52">
        <v>5.8317786345588617E-2</v>
      </c>
      <c r="BQ52">
        <v>9.1289791301981081E-3</v>
      </c>
      <c r="BR52">
        <v>1.469818800807462E-2</v>
      </c>
      <c r="BS52">
        <v>5.3596346588579971E-3</v>
      </c>
      <c r="BT52">
        <v>0.51566177606582642</v>
      </c>
      <c r="BU52">
        <v>0.52969639003276825</v>
      </c>
      <c r="BV52">
        <v>0.47918075323104858</v>
      </c>
      <c r="BW52">
        <v>3.0106296762824059E-2</v>
      </c>
      <c r="BX52">
        <v>5.7662250474095345E-3</v>
      </c>
      <c r="BY52">
        <v>8.2741342484951019E-3</v>
      </c>
      <c r="BZ52">
        <v>6.3690114766359329E-3</v>
      </c>
      <c r="CA52">
        <v>3.4407792556084851E-2</v>
      </c>
      <c r="CB52">
        <v>1.5175605045407499E-2</v>
      </c>
      <c r="CC52">
        <v>1.3207723582809206E-2</v>
      </c>
      <c r="CD52">
        <v>8.9269571630391786E-3</v>
      </c>
      <c r="CE52">
        <v>7.4991961539056335E-3</v>
      </c>
      <c r="CF52">
        <v>4.1426635921043382E-3</v>
      </c>
      <c r="CG52">
        <v>1.4155666321463011E-3</v>
      </c>
      <c r="CH52">
        <v>1.9232187510677352E-2</v>
      </c>
    </row>
    <row r="53" spans="1:86" x14ac:dyDescent="0.2">
      <c r="A53">
        <v>1964</v>
      </c>
      <c r="B53">
        <v>1</v>
      </c>
      <c r="C53">
        <v>1</v>
      </c>
      <c r="D53">
        <v>0.83258092403411865</v>
      </c>
      <c r="E53">
        <v>8.96340012550354E-2</v>
      </c>
      <c r="F53">
        <v>3.2007653266191483E-2</v>
      </c>
      <c r="G53">
        <v>2.5698967278003693E-2</v>
      </c>
      <c r="H53">
        <v>2.0078480243682861E-2</v>
      </c>
      <c r="I53">
        <v>0.86377966403961182</v>
      </c>
      <c r="J53">
        <v>0.86262845993041992</v>
      </c>
      <c r="K53">
        <v>0.71402919292449951</v>
      </c>
      <c r="L53">
        <v>8.3611138164997101E-2</v>
      </c>
      <c r="M53">
        <v>2.906540222465992E-2</v>
      </c>
      <c r="N53">
        <v>1.9343549385666847E-2</v>
      </c>
      <c r="O53">
        <v>1.6579184681177139E-2</v>
      </c>
      <c r="P53">
        <v>0.34850424528121948</v>
      </c>
      <c r="Q53">
        <v>0.33176752924919128</v>
      </c>
      <c r="R53">
        <v>0.23341019451618195</v>
      </c>
      <c r="S53">
        <v>5.5029075592756271E-2</v>
      </c>
      <c r="T53">
        <v>2.3353299126029015E-2</v>
      </c>
      <c r="U53">
        <v>9.8970802500844002E-3</v>
      </c>
      <c r="V53">
        <v>1.0077878832817078E-2</v>
      </c>
      <c r="W53">
        <v>0.23604407906532288</v>
      </c>
      <c r="X53">
        <v>0.21672649681568146</v>
      </c>
      <c r="Y53">
        <v>0.1322835385799408</v>
      </c>
      <c r="Z53">
        <v>4.7251012176275253E-2</v>
      </c>
      <c r="AA53">
        <v>2.120247483253479E-2</v>
      </c>
      <c r="AB53">
        <v>7.5925444252789021E-3</v>
      </c>
      <c r="AC53">
        <v>8.3969291299581528E-3</v>
      </c>
      <c r="AD53">
        <v>0.10308639705181122</v>
      </c>
      <c r="AE53">
        <v>8.5021734237670898E-2</v>
      </c>
      <c r="AF53">
        <v>3.5325009375810623E-2</v>
      </c>
      <c r="AG53">
        <v>2.6332676410675049E-2</v>
      </c>
      <c r="AH53">
        <v>1.5245403163135052E-2</v>
      </c>
      <c r="AI53">
        <v>3.4277983941137791E-3</v>
      </c>
      <c r="AJ53">
        <v>4.6908482909202576E-3</v>
      </c>
      <c r="AK53">
        <v>7.2566337883472443E-2</v>
      </c>
      <c r="AL53">
        <v>5.6235142052173615E-2</v>
      </c>
      <c r="AM53">
        <v>2.076323889195919E-2</v>
      </c>
      <c r="AN53">
        <v>1.7371350899338722E-2</v>
      </c>
      <c r="AO53">
        <v>1.2543477118015289E-2</v>
      </c>
      <c r="AP53">
        <v>2.3540484253317118E-3</v>
      </c>
      <c r="AQ53">
        <v>3.2030267175287008E-3</v>
      </c>
      <c r="AR53">
        <v>3.3384926617145538E-2</v>
      </c>
      <c r="AS53">
        <v>2.1130422130227089E-2</v>
      </c>
      <c r="AT53">
        <v>6.2182219699025154E-3</v>
      </c>
      <c r="AU53">
        <v>4.8561017028987408E-3</v>
      </c>
      <c r="AV53">
        <v>7.8376280143857002E-3</v>
      </c>
      <c r="AW53">
        <v>9.1235502623021603E-4</v>
      </c>
      <c r="AX53">
        <v>1.3061155332252383E-3</v>
      </c>
      <c r="AY53">
        <v>1.2609802186489105E-2</v>
      </c>
      <c r="AZ53">
        <v>5.788672249764204E-3</v>
      </c>
      <c r="BA53">
        <v>9.5301598776131868E-4</v>
      </c>
      <c r="BB53">
        <v>5.7896174257621169E-4</v>
      </c>
      <c r="BC53">
        <v>3.7494809366762638E-3</v>
      </c>
      <c r="BD53">
        <v>2.0264906925149262E-4</v>
      </c>
      <c r="BE53">
        <v>3.0456454260274768E-4</v>
      </c>
      <c r="BF53">
        <v>0.13622033596038818</v>
      </c>
      <c r="BG53">
        <v>0.13737154006958008</v>
      </c>
      <c r="BH53">
        <v>0.11855173110961914</v>
      </c>
      <c r="BI53">
        <v>6.0228630900382996E-3</v>
      </c>
      <c r="BJ53">
        <v>2.9422510415315628E-3</v>
      </c>
      <c r="BK53">
        <v>6.3554178923368454E-3</v>
      </c>
      <c r="BL53">
        <v>3.499295562505722E-3</v>
      </c>
      <c r="BM53">
        <v>0.65149575471878052</v>
      </c>
      <c r="BN53">
        <v>0.66823247075080872</v>
      </c>
      <c r="BO53">
        <v>0.59917072951793671</v>
      </c>
      <c r="BP53">
        <v>3.4604925662279129E-2</v>
      </c>
      <c r="BQ53">
        <v>8.654354140162468E-3</v>
      </c>
      <c r="BR53">
        <v>1.5801887027919292E-2</v>
      </c>
      <c r="BS53">
        <v>1.0000601410865784E-2</v>
      </c>
      <c r="BT53">
        <v>0.51527541875839233</v>
      </c>
      <c r="BU53">
        <v>0.53086093068122864</v>
      </c>
      <c r="BV53">
        <v>0.48061899840831757</v>
      </c>
      <c r="BW53">
        <v>2.8582062572240829E-2</v>
      </c>
      <c r="BX53">
        <v>5.7121030986309052E-3</v>
      </c>
      <c r="BY53">
        <v>9.4464691355824471E-3</v>
      </c>
      <c r="BZ53">
        <v>6.5013058483600616E-3</v>
      </c>
      <c r="CA53">
        <v>3.9667922321639223E-2</v>
      </c>
      <c r="CB53">
        <v>2.2252954820847964E-2</v>
      </c>
      <c r="CC53">
        <v>1.8958097075615368E-2</v>
      </c>
      <c r="CD53">
        <v>1.2243512151433256E-2</v>
      </c>
      <c r="CE53">
        <v>8.9424151347143356E-3</v>
      </c>
      <c r="CF53">
        <v>4.6808844856216034E-3</v>
      </c>
      <c r="CG53">
        <v>1.7303552669425727E-3</v>
      </c>
      <c r="CH53">
        <v>1.7414967500791259E-2</v>
      </c>
    </row>
    <row r="54" spans="1:86" x14ac:dyDescent="0.2">
      <c r="A54">
        <v>1965</v>
      </c>
      <c r="B54">
        <v>1</v>
      </c>
      <c r="C54">
        <v>1</v>
      </c>
      <c r="D54">
        <v>0.82134646401920786</v>
      </c>
      <c r="E54">
        <v>0.11321384331697895</v>
      </c>
      <c r="F54">
        <v>3.1971568289162776E-2</v>
      </c>
      <c r="G54">
        <v>2.618659921978608E-2</v>
      </c>
      <c r="H54">
        <v>7.2815251548643848E-3</v>
      </c>
      <c r="I54">
        <v>0.86149463057518005</v>
      </c>
      <c r="J54">
        <v>0.86035436391830444</v>
      </c>
      <c r="K54">
        <v>0.71017283201217651</v>
      </c>
      <c r="L54">
        <v>8.5258219391107559E-2</v>
      </c>
      <c r="M54">
        <v>2.8904802165925503E-2</v>
      </c>
      <c r="N54">
        <v>1.9919944927096367E-2</v>
      </c>
      <c r="O54">
        <v>1.6091472469270229E-2</v>
      </c>
      <c r="P54">
        <v>0.34781024128956567</v>
      </c>
      <c r="Q54">
        <v>0.31518188292699273</v>
      </c>
      <c r="R54">
        <v>0.21465011048957885</v>
      </c>
      <c r="S54">
        <v>6.116648030180976E-2</v>
      </c>
      <c r="T54">
        <v>2.4574686040832142E-2</v>
      </c>
      <c r="U54">
        <v>1.1003173184809947E-2</v>
      </c>
      <c r="V54">
        <v>3.7874329099620769E-3</v>
      </c>
      <c r="W54">
        <v>0.23876387756560402</v>
      </c>
      <c r="X54">
        <v>0.20699893083727042</v>
      </c>
      <c r="Y54">
        <v>0.1238985809566107</v>
      </c>
      <c r="Z54">
        <v>4.9573579035051482E-2</v>
      </c>
      <c r="AA54">
        <v>2.2099516280519524E-2</v>
      </c>
      <c r="AB54">
        <v>8.3418744227734369E-3</v>
      </c>
      <c r="AC54">
        <v>3.0853801423152867E-3</v>
      </c>
      <c r="AD54">
        <v>0.10891912753229199</v>
      </c>
      <c r="AE54">
        <v>8.0650646944014873E-2</v>
      </c>
      <c r="AF54">
        <v>3.4125376864947939E-2</v>
      </c>
      <c r="AG54">
        <v>2.325779694070762E-2</v>
      </c>
      <c r="AH54">
        <v>1.76361838291684E-2</v>
      </c>
      <c r="AI54">
        <v>3.9557120264450832E-3</v>
      </c>
      <c r="AJ54">
        <v>1.6755772827458208E-3</v>
      </c>
      <c r="AK54">
        <v>7.7250397293441159E-2</v>
      </c>
      <c r="AL54">
        <v>5.4219099611670193E-2</v>
      </c>
      <c r="AM54">
        <v>2.0325384008766011E-2</v>
      </c>
      <c r="AN54">
        <v>1.5005071148465237E-2</v>
      </c>
      <c r="AO54">
        <v>1.4975164792963326E-2</v>
      </c>
      <c r="AP54">
        <v>2.7374797013159859E-3</v>
      </c>
      <c r="AQ54">
        <v>1.175999960159627E-3</v>
      </c>
      <c r="AR54">
        <v>3.6551436659768351E-2</v>
      </c>
      <c r="AS54">
        <v>2.0371892519257279E-2</v>
      </c>
      <c r="AT54">
        <v>5.9342085156659213E-3</v>
      </c>
      <c r="AU54">
        <v>3.9036047545905838E-3</v>
      </c>
      <c r="AV54">
        <v>8.9877317379565367E-3</v>
      </c>
      <c r="AW54">
        <v>1.092862349941677E-3</v>
      </c>
      <c r="AX54">
        <v>4.5348516110256017E-4</v>
      </c>
      <c r="AY54">
        <v>1.4893514616821979E-2</v>
      </c>
      <c r="AZ54">
        <v>5.378665172725592E-3</v>
      </c>
      <c r="BA54">
        <v>7.0324457378306924E-4</v>
      </c>
      <c r="BB54">
        <v>3.0792125339326254E-4</v>
      </c>
      <c r="BC54">
        <v>3.9790826900103979E-3</v>
      </c>
      <c r="BD54">
        <v>2.843003695439192E-4</v>
      </c>
      <c r="BE54">
        <v>1.0411628599494469E-4</v>
      </c>
      <c r="BF54">
        <v>0.13850536942481995</v>
      </c>
      <c r="BG54">
        <v>0.13964563608169556</v>
      </c>
      <c r="BH54">
        <v>0.12117356061935425</v>
      </c>
      <c r="BI54">
        <v>5.5211186408996582E-3</v>
      </c>
      <c r="BJ54">
        <v>3.019494004547596E-3</v>
      </c>
      <c r="BK54">
        <v>7.2063310071825981E-3</v>
      </c>
      <c r="BL54">
        <v>2.7322294190526009E-3</v>
      </c>
      <c r="BM54">
        <v>0.65218975871043439</v>
      </c>
      <c r="BN54">
        <v>0.68481811707300722</v>
      </c>
      <c r="BO54">
        <v>0.60669635352962903</v>
      </c>
      <c r="BP54">
        <v>5.2047363015169192E-2</v>
      </c>
      <c r="BQ54">
        <v>7.3968822483306343E-3</v>
      </c>
      <c r="BR54">
        <v>1.5183426034976133E-2</v>
      </c>
      <c r="BS54">
        <v>3.4940922449023079E-3</v>
      </c>
      <c r="BT54">
        <v>0.51387873291969299</v>
      </c>
      <c r="BU54">
        <v>0.52935925126075745</v>
      </c>
      <c r="BV54">
        <v>0.47917420417070389</v>
      </c>
      <c r="BW54">
        <v>2.8292253613471985E-2</v>
      </c>
      <c r="BX54">
        <v>5.9873322024941444E-3</v>
      </c>
      <c r="BY54">
        <v>9.7158923745155334E-3</v>
      </c>
      <c r="BZ54">
        <v>6.1824843287467957E-3</v>
      </c>
      <c r="CA54">
        <v>4.7473425820218441E-2</v>
      </c>
      <c r="CB54">
        <v>2.6493080430114058E-2</v>
      </c>
      <c r="CC54">
        <v>2.1085744307442315E-2</v>
      </c>
      <c r="CD54">
        <v>1.3913731646255529E-2</v>
      </c>
      <c r="CE54">
        <v>9.8881019411252574E-3</v>
      </c>
      <c r="CF54">
        <v>5.2492967670788896E-3</v>
      </c>
      <c r="CG54">
        <v>2.015659541381447E-3</v>
      </c>
      <c r="CH54">
        <v>2.0980345390104384E-2</v>
      </c>
    </row>
    <row r="55" spans="1:86" x14ac:dyDescent="0.2">
      <c r="A55">
        <v>1966</v>
      </c>
      <c r="B55">
        <v>1</v>
      </c>
      <c r="C55">
        <v>1</v>
      </c>
      <c r="D55">
        <v>0.83011186122894287</v>
      </c>
      <c r="E55">
        <v>9.1924674808979034E-2</v>
      </c>
      <c r="F55">
        <v>3.1840939074754715E-2</v>
      </c>
      <c r="G55">
        <v>2.8553584590554237E-2</v>
      </c>
      <c r="H55">
        <v>1.7568923532962799E-2</v>
      </c>
      <c r="I55">
        <v>0.85920959711074829</v>
      </c>
      <c r="J55">
        <v>0.85808026790618896</v>
      </c>
      <c r="K55">
        <v>0.70631647109985352</v>
      </c>
      <c r="L55">
        <v>8.6905300617218018E-2</v>
      </c>
      <c r="M55">
        <v>2.8744202107191086E-2</v>
      </c>
      <c r="N55">
        <v>2.0496340468525887E-2</v>
      </c>
      <c r="O55">
        <v>1.5603760257363319E-2</v>
      </c>
      <c r="P55">
        <v>0.34672755002975464</v>
      </c>
      <c r="Q55">
        <v>0.33022269606590271</v>
      </c>
      <c r="R55">
        <v>0.22858706116676331</v>
      </c>
      <c r="S55">
        <v>5.8902855962514877E-2</v>
      </c>
      <c r="T55">
        <v>2.2481640800833702E-2</v>
      </c>
      <c r="U55">
        <v>1.0511024855077267E-2</v>
      </c>
      <c r="V55">
        <v>9.7400974482297897E-3</v>
      </c>
      <c r="W55">
        <v>0.23590350151062012</v>
      </c>
      <c r="X55">
        <v>0.21683335304260254</v>
      </c>
      <c r="Y55">
        <v>0.12925322353839874</v>
      </c>
      <c r="Z55">
        <v>5.0835270434617996E-2</v>
      </c>
      <c r="AA55">
        <v>2.0599087700247765E-2</v>
      </c>
      <c r="AB55">
        <v>8.0072777345776558E-3</v>
      </c>
      <c r="AC55">
        <v>8.1384852528572083E-3</v>
      </c>
      <c r="AD55">
        <v>0.10438810288906097</v>
      </c>
      <c r="AE55">
        <v>8.6373060941696167E-2</v>
      </c>
      <c r="AF55">
        <v>3.4857850521802902E-2</v>
      </c>
      <c r="AG55">
        <v>2.8503499925136566E-2</v>
      </c>
      <c r="AH55">
        <v>1.4789819717407227E-2</v>
      </c>
      <c r="AI55">
        <v>3.6677280440926552E-3</v>
      </c>
      <c r="AJ55">
        <v>4.5541613362729549E-3</v>
      </c>
      <c r="AK55">
        <v>7.3957629501819611E-2</v>
      </c>
      <c r="AL55">
        <v>5.7683948427438736E-2</v>
      </c>
      <c r="AM55">
        <v>2.1164664998650551E-2</v>
      </c>
      <c r="AN55">
        <v>1.8501473590731621E-2</v>
      </c>
      <c r="AO55">
        <v>1.2356380932033062E-2</v>
      </c>
      <c r="AP55">
        <v>2.3776479065418243E-3</v>
      </c>
      <c r="AQ55">
        <v>3.283780300989747E-3</v>
      </c>
      <c r="AR55">
        <v>3.4526314586400986E-2</v>
      </c>
      <c r="AS55">
        <v>2.2261291742324829E-2</v>
      </c>
      <c r="AT55">
        <v>6.3686682842671871E-3</v>
      </c>
      <c r="AU55">
        <v>5.729110911488533E-3</v>
      </c>
      <c r="AV55">
        <v>7.6447958126664162E-3</v>
      </c>
      <c r="AW55">
        <v>9.5106626395136118E-4</v>
      </c>
      <c r="AX55">
        <v>1.5678169438615441E-3</v>
      </c>
      <c r="AY55">
        <v>1.3115931302309036E-2</v>
      </c>
      <c r="AZ55">
        <v>6.2344996258616447E-3</v>
      </c>
      <c r="BA55">
        <v>9.808945469558239E-4</v>
      </c>
      <c r="BB55">
        <v>9.7665179055184126E-4</v>
      </c>
      <c r="BC55">
        <v>3.5675403196364641E-3</v>
      </c>
      <c r="BD55">
        <v>2.4111653328873217E-4</v>
      </c>
      <c r="BE55">
        <v>4.6829631901346147E-4</v>
      </c>
      <c r="BF55">
        <v>0.14079040288925171</v>
      </c>
      <c r="BG55">
        <v>0.14191973209381104</v>
      </c>
      <c r="BH55">
        <v>0.12379539012908936</v>
      </c>
      <c r="BI55">
        <v>5.0193741917610168E-3</v>
      </c>
      <c r="BJ55">
        <v>3.0967369675636292E-3</v>
      </c>
      <c r="BK55">
        <v>8.0572441220283508E-3</v>
      </c>
      <c r="BL55">
        <v>1.9651632755994797E-3</v>
      </c>
      <c r="BM55">
        <v>0.65327244997024536</v>
      </c>
      <c r="BN55">
        <v>0.66977730393409729</v>
      </c>
      <c r="BO55">
        <v>0.60152480006217957</v>
      </c>
      <c r="BP55">
        <v>3.3021818846464157E-2</v>
      </c>
      <c r="BQ55">
        <v>9.3592982739210129E-3</v>
      </c>
      <c r="BR55">
        <v>1.8042559735476971E-2</v>
      </c>
      <c r="BS55">
        <v>7.8288260847330093E-3</v>
      </c>
      <c r="BT55">
        <v>0.51248204708099365</v>
      </c>
      <c r="BU55">
        <v>0.52785757184028625</v>
      </c>
      <c r="BV55">
        <v>0.47772940993309021</v>
      </c>
      <c r="BW55">
        <v>2.800244465470314E-2</v>
      </c>
      <c r="BX55">
        <v>6.2625613063573837E-3</v>
      </c>
      <c r="BY55">
        <v>9.9853156134486198E-3</v>
      </c>
      <c r="BZ55">
        <v>5.8636628091335297E-3</v>
      </c>
      <c r="CA55">
        <v>4.2723267595824121E-2</v>
      </c>
      <c r="CB55">
        <v>2.0954055372325954E-2</v>
      </c>
      <c r="CC55">
        <v>1.8557089747065266E-2</v>
      </c>
      <c r="CD55">
        <v>1.2404804805142337E-2</v>
      </c>
      <c r="CE55">
        <v>9.6979430284359815E-3</v>
      </c>
      <c r="CF55">
        <v>5.3638343459985862E-3</v>
      </c>
      <c r="CG55">
        <v>1.8528274108899263E-3</v>
      </c>
      <c r="CH55">
        <v>2.1769212223498167E-2</v>
      </c>
    </row>
    <row r="56" spans="1:86" x14ac:dyDescent="0.2">
      <c r="A56">
        <v>1967</v>
      </c>
      <c r="B56">
        <v>1</v>
      </c>
      <c r="C56">
        <v>1</v>
      </c>
      <c r="D56">
        <v>0.83690312504768372</v>
      </c>
      <c r="E56">
        <v>8.8121037930250168E-2</v>
      </c>
      <c r="F56">
        <v>3.1101678498089314E-2</v>
      </c>
      <c r="G56">
        <v>3.0002154409885406E-2</v>
      </c>
      <c r="H56">
        <v>1.3871998060494661E-2</v>
      </c>
      <c r="I56">
        <v>0.85308825969696045</v>
      </c>
      <c r="J56">
        <v>0.85027097165584564</v>
      </c>
      <c r="K56">
        <v>0.7046184241771698</v>
      </c>
      <c r="L56">
        <v>8.3884662017226219E-2</v>
      </c>
      <c r="M56">
        <v>2.8044023085385561E-2</v>
      </c>
      <c r="N56">
        <v>2.1415126509964466E-2</v>
      </c>
      <c r="O56">
        <v>1.2312332401052117E-2</v>
      </c>
      <c r="P56">
        <v>0.35036281496286392</v>
      </c>
      <c r="Q56">
        <v>0.32749311625957489</v>
      </c>
      <c r="R56">
        <v>0.22956419363617897</v>
      </c>
      <c r="S56">
        <v>5.7143617421388626E-2</v>
      </c>
      <c r="T56">
        <v>2.2087583318352699E-2</v>
      </c>
      <c r="U56">
        <v>1.0831338353455067E-2</v>
      </c>
      <c r="V56">
        <v>7.8663863241672516E-3</v>
      </c>
      <c r="W56">
        <v>0.24091452732682228</v>
      </c>
      <c r="X56">
        <v>0.21527108922600746</v>
      </c>
      <c r="Y56">
        <v>0.1309552900493145</v>
      </c>
      <c r="Z56">
        <v>4.9440306611359119E-2</v>
      </c>
      <c r="AA56">
        <v>1.9998389761894941E-2</v>
      </c>
      <c r="AB56">
        <v>8.3533464930951595E-3</v>
      </c>
      <c r="AC56">
        <v>6.5237546805292368E-3</v>
      </c>
      <c r="AD56">
        <v>0.10904778353869915</v>
      </c>
      <c r="AE56">
        <v>8.591667003929615E-2</v>
      </c>
      <c r="AF56">
        <v>3.5636917687952518E-2</v>
      </c>
      <c r="AG56">
        <v>2.8237201739102602E-2</v>
      </c>
      <c r="AH56">
        <v>1.441183197312057E-2</v>
      </c>
      <c r="AI56">
        <v>3.8394711446017027E-3</v>
      </c>
      <c r="AJ56">
        <v>3.7912458647042513E-3</v>
      </c>
      <c r="AK56">
        <v>7.799479179084301E-2</v>
      </c>
      <c r="AL56">
        <v>5.7372387498617172E-2</v>
      </c>
      <c r="AM56">
        <v>2.1149029955267906E-2</v>
      </c>
      <c r="AN56">
        <v>1.8887525424361229E-2</v>
      </c>
      <c r="AO56">
        <v>1.1962045216932893E-2</v>
      </c>
      <c r="AP56">
        <v>2.5403414620086551E-3</v>
      </c>
      <c r="AQ56">
        <v>2.8334449743852019E-3</v>
      </c>
      <c r="AR56">
        <v>3.7285354919731617E-2</v>
      </c>
      <c r="AS56">
        <v>2.2055395413190126E-2</v>
      </c>
      <c r="AT56">
        <v>6.419273791834712E-3</v>
      </c>
      <c r="AU56">
        <v>5.8962218463420868E-3</v>
      </c>
      <c r="AV56">
        <v>7.3951715603470802E-3</v>
      </c>
      <c r="AW56">
        <v>1.0264065349474549E-3</v>
      </c>
      <c r="AX56">
        <v>1.3183631817810237E-3</v>
      </c>
      <c r="AY56">
        <v>1.4438684098422527E-2</v>
      </c>
      <c r="AZ56">
        <v>6.0970428166911006E-3</v>
      </c>
      <c r="BA56">
        <v>9.9742069141939282E-4</v>
      </c>
      <c r="BB56">
        <v>1.0928548581432551E-3</v>
      </c>
      <c r="BC56">
        <v>3.2881878432817757E-3</v>
      </c>
      <c r="BD56">
        <v>2.6096290821442381E-4</v>
      </c>
      <c r="BE56">
        <v>4.5761660294374451E-4</v>
      </c>
      <c r="BF56">
        <v>0.14691174030303955</v>
      </c>
      <c r="BG56">
        <v>0.14972902834415436</v>
      </c>
      <c r="BH56">
        <v>0.13228470087051392</v>
      </c>
      <c r="BI56">
        <v>4.2363759130239487E-3</v>
      </c>
      <c r="BJ56">
        <v>3.0576554127037525E-3</v>
      </c>
      <c r="BK56">
        <v>8.5870278999209404E-3</v>
      </c>
      <c r="BL56">
        <v>1.559665659442544E-3</v>
      </c>
      <c r="BM56">
        <v>0.64963718503713608</v>
      </c>
      <c r="BN56">
        <v>0.67250688374042511</v>
      </c>
      <c r="BO56">
        <v>0.60733893141150475</v>
      </c>
      <c r="BP56">
        <v>3.0977420508861542E-2</v>
      </c>
      <c r="BQ56">
        <v>9.0140951797366142E-3</v>
      </c>
      <c r="BR56">
        <v>1.917081605643034E-2</v>
      </c>
      <c r="BS56">
        <v>6.0056117363274097E-3</v>
      </c>
      <c r="BT56">
        <v>0.50272544473409653</v>
      </c>
      <c r="BU56">
        <v>0.52277785539627075</v>
      </c>
      <c r="BV56">
        <v>0.47505423054099083</v>
      </c>
      <c r="BW56">
        <v>2.6741044595837593E-2</v>
      </c>
      <c r="BX56">
        <v>5.9564397670328617E-3</v>
      </c>
      <c r="BY56">
        <v>1.0583788156509399E-2</v>
      </c>
      <c r="BZ56">
        <v>4.4459460768848658E-3</v>
      </c>
      <c r="CA56">
        <v>5.4783082093090789E-2</v>
      </c>
      <c r="CB56">
        <v>2.8900457125346016E-2</v>
      </c>
      <c r="CC56">
        <v>2.497003230099944E-2</v>
      </c>
      <c r="CD56">
        <v>1.5808693147779797E-2</v>
      </c>
      <c r="CE56">
        <v>1.2211439778988101E-2</v>
      </c>
      <c r="CF56">
        <v>6.2097950755999332E-3</v>
      </c>
      <c r="CG56">
        <v>1.9422726496584628E-3</v>
      </c>
      <c r="CH56">
        <v>2.5882624967744773E-2</v>
      </c>
    </row>
    <row r="57" spans="1:86" x14ac:dyDescent="0.2">
      <c r="A57">
        <v>1968</v>
      </c>
      <c r="B57">
        <v>1</v>
      </c>
      <c r="C57">
        <v>1</v>
      </c>
      <c r="D57">
        <v>0.84078969806432724</v>
      </c>
      <c r="E57">
        <v>8.389716874808073E-2</v>
      </c>
      <c r="F57">
        <v>3.0620756326243281E-2</v>
      </c>
      <c r="G57">
        <v>3.1217717565596104E-2</v>
      </c>
      <c r="H57">
        <v>1.3474666164256632E-2</v>
      </c>
      <c r="I57">
        <v>0.85184682905673981</v>
      </c>
      <c r="J57">
        <v>0.84828868135809898</v>
      </c>
      <c r="K57">
        <v>0.70630063861608505</v>
      </c>
      <c r="L57">
        <v>8.0255684908479452E-2</v>
      </c>
      <c r="M57">
        <v>2.7558801812119782E-2</v>
      </c>
      <c r="N57">
        <v>2.2237268975004554E-2</v>
      </c>
      <c r="O57">
        <v>1.1937200848478824E-2</v>
      </c>
      <c r="P57">
        <v>0.35074629075825214</v>
      </c>
      <c r="Q57">
        <v>0.32564273104071617</v>
      </c>
      <c r="R57">
        <v>0.23066691402345896</v>
      </c>
      <c r="S57">
        <v>5.5016323924064636E-2</v>
      </c>
      <c r="T57">
        <v>2.135501429438591E-2</v>
      </c>
      <c r="U57">
        <v>1.1140467366203666E-2</v>
      </c>
      <c r="V57">
        <v>7.4640093371272087E-3</v>
      </c>
      <c r="W57">
        <v>0.24164148885756731</v>
      </c>
      <c r="X57">
        <v>0.21340268198400736</v>
      </c>
      <c r="Y57">
        <v>0.1317582493647933</v>
      </c>
      <c r="Z57">
        <v>4.7467346535995603E-2</v>
      </c>
      <c r="AA57">
        <v>1.9434621441178024E-2</v>
      </c>
      <c r="AB57">
        <v>8.5939733544364572E-3</v>
      </c>
      <c r="AC57">
        <v>6.1484914622269571E-3</v>
      </c>
      <c r="AD57">
        <v>0.11038224725052714</v>
      </c>
      <c r="AE57">
        <v>8.4528200794011354E-2</v>
      </c>
      <c r="AF57">
        <v>3.554991097189486E-2</v>
      </c>
      <c r="AG57">
        <v>2.7282843017019331E-2</v>
      </c>
      <c r="AH57">
        <v>1.4049126941245049E-2</v>
      </c>
      <c r="AI57">
        <v>4.0063155465759337E-3</v>
      </c>
      <c r="AJ57">
        <v>3.6400033859536052E-3</v>
      </c>
      <c r="AK57">
        <v>7.9524581786245108E-2</v>
      </c>
      <c r="AL57">
        <v>5.6317007169127464E-2</v>
      </c>
      <c r="AM57">
        <v>2.0959416870027781E-2</v>
      </c>
      <c r="AN57">
        <v>1.8310852348804474E-2</v>
      </c>
      <c r="AO57">
        <v>1.1654809408355504E-2</v>
      </c>
      <c r="AP57">
        <v>2.7033712540287524E-3</v>
      </c>
      <c r="AQ57">
        <v>2.6885568804573268E-3</v>
      </c>
      <c r="AR57">
        <v>3.8777728797867894E-2</v>
      </c>
      <c r="AS57">
        <v>2.1543461945839226E-2</v>
      </c>
      <c r="AT57">
        <v>6.2607511063106358E-3</v>
      </c>
      <c r="AU57">
        <v>5.66348887514323E-3</v>
      </c>
      <c r="AV57">
        <v>7.2558110114187002E-3</v>
      </c>
      <c r="AW57">
        <v>1.1188072385266423E-3</v>
      </c>
      <c r="AX57">
        <v>1.2446138280211017E-3</v>
      </c>
      <c r="AY57">
        <v>1.5567771159112453E-2</v>
      </c>
      <c r="AZ57">
        <v>5.8852124202530831E-3</v>
      </c>
      <c r="BA57">
        <v>9.8507985239848495E-4</v>
      </c>
      <c r="BB57">
        <v>1.0451844791532494E-3</v>
      </c>
      <c r="BC57">
        <v>3.0950504733482376E-3</v>
      </c>
      <c r="BD57">
        <v>3.1308313373301644E-4</v>
      </c>
      <c r="BE57">
        <v>4.4681462713924702E-4</v>
      </c>
      <c r="BF57">
        <v>0.14815317094326019</v>
      </c>
      <c r="BG57">
        <v>0.15171131864190102</v>
      </c>
      <c r="BH57">
        <v>0.13448905944824219</v>
      </c>
      <c r="BI57">
        <v>3.6414838396012783E-3</v>
      </c>
      <c r="BJ57">
        <v>3.0619545141234994E-3</v>
      </c>
      <c r="BK57">
        <v>8.9804485905915499E-3</v>
      </c>
      <c r="BL57">
        <v>1.5374653157778084E-3</v>
      </c>
      <c r="BM57">
        <v>0.64925370924174786</v>
      </c>
      <c r="BN57">
        <v>0.67435726895928383</v>
      </c>
      <c r="BO57">
        <v>0.61012278404086828</v>
      </c>
      <c r="BP57">
        <v>2.8880844824016094E-2</v>
      </c>
      <c r="BQ57">
        <v>9.2657420318573713E-3</v>
      </c>
      <c r="BR57">
        <v>2.0077250199392438E-2</v>
      </c>
      <c r="BS57">
        <v>6.0106568271294236E-3</v>
      </c>
      <c r="BT57">
        <v>0.50110053829848766</v>
      </c>
      <c r="BU57">
        <v>0.52264595031738281</v>
      </c>
      <c r="BV57">
        <v>0.47563372459262609</v>
      </c>
      <c r="BW57">
        <v>2.5239360984414816E-2</v>
      </c>
      <c r="BX57">
        <v>6.2037875177338719E-3</v>
      </c>
      <c r="BY57">
        <v>1.1096801608800888E-2</v>
      </c>
      <c r="BZ57">
        <v>4.4731915113516152E-3</v>
      </c>
      <c r="CA57">
        <v>6.6124107030429591E-2</v>
      </c>
      <c r="CB57">
        <v>3.420121447735875E-2</v>
      </c>
      <c r="CC57">
        <v>2.9274152042212367E-2</v>
      </c>
      <c r="CD57">
        <v>1.8560861586882749E-2</v>
      </c>
      <c r="CE57">
        <v>1.4292508868116637E-2</v>
      </c>
      <c r="CF57">
        <v>7.0649572893893052E-3</v>
      </c>
      <c r="CG57">
        <v>2.1748109153594173E-3</v>
      </c>
      <c r="CH57">
        <v>3.192289255307084E-2</v>
      </c>
    </row>
    <row r="58" spans="1:86" x14ac:dyDescent="0.2">
      <c r="A58">
        <v>1969</v>
      </c>
      <c r="B58">
        <v>1</v>
      </c>
      <c r="C58">
        <v>1</v>
      </c>
      <c r="D58">
        <v>0.84605336748063564</v>
      </c>
      <c r="E58">
        <v>7.9197960672900081E-2</v>
      </c>
      <c r="F58">
        <v>2.8704791038762778E-2</v>
      </c>
      <c r="G58">
        <v>3.314587683416903E-2</v>
      </c>
      <c r="H58">
        <v>1.2898007320472971E-2</v>
      </c>
      <c r="I58">
        <v>0.84963201358914375</v>
      </c>
      <c r="J58">
        <v>0.84746148344129324</v>
      </c>
      <c r="K58">
        <v>0.71082947216928005</v>
      </c>
      <c r="L58">
        <v>7.5838829739950597E-2</v>
      </c>
      <c r="M58">
        <v>2.5579340319382027E-2</v>
      </c>
      <c r="N58">
        <v>2.3620281310286373E-2</v>
      </c>
      <c r="O58">
        <v>1.1593806280870922E-2</v>
      </c>
      <c r="P58">
        <v>0.3427077648229897</v>
      </c>
      <c r="Q58">
        <v>0.3235137602314353</v>
      </c>
      <c r="R58">
        <v>0.23330170125700533</v>
      </c>
      <c r="S58">
        <v>5.1915058866143227E-2</v>
      </c>
      <c r="T58">
        <v>1.9522110931575298E-2</v>
      </c>
      <c r="U58">
        <v>1.164001360302791E-2</v>
      </c>
      <c r="V58">
        <v>7.1348762139678001E-3</v>
      </c>
      <c r="W58">
        <v>0.23265071143396199</v>
      </c>
      <c r="X58">
        <v>0.21068588853813708</v>
      </c>
      <c r="Y58">
        <v>0.1334998847451061</v>
      </c>
      <c r="Z58">
        <v>4.4646251772064716E-2</v>
      </c>
      <c r="AA58">
        <v>1.7653356742812321E-2</v>
      </c>
      <c r="AB58">
        <v>8.9089375978801399E-3</v>
      </c>
      <c r="AC58">
        <v>5.9774637775262818E-3</v>
      </c>
      <c r="AD58">
        <v>0.10278749919962138</v>
      </c>
      <c r="AE58">
        <v>8.1934621674008667E-2</v>
      </c>
      <c r="AF58">
        <v>3.5759481193963438E-2</v>
      </c>
      <c r="AG58">
        <v>2.5614294136175886E-2</v>
      </c>
      <c r="AH58">
        <v>1.2702088148216717E-2</v>
      </c>
      <c r="AI58">
        <v>4.2716695606941357E-3</v>
      </c>
      <c r="AJ58">
        <v>3.587089799111709E-3</v>
      </c>
      <c r="AK58">
        <v>7.3216888471506536E-2</v>
      </c>
      <c r="AL58">
        <v>5.4259657394140959E-2</v>
      </c>
      <c r="AM58">
        <v>2.1088298060931265E-2</v>
      </c>
      <c r="AN58">
        <v>1.7112059518694878E-2</v>
      </c>
      <c r="AO58">
        <v>1.0435068121296354E-2</v>
      </c>
      <c r="AP58">
        <v>2.9646043039974757E-3</v>
      </c>
      <c r="AQ58">
        <v>2.6596467869239859E-3</v>
      </c>
      <c r="AR58">
        <v>3.5141098604071885E-2</v>
      </c>
      <c r="AS58">
        <v>2.0506113331066445E-2</v>
      </c>
      <c r="AT58">
        <v>6.2159882654668763E-3</v>
      </c>
      <c r="AU58">
        <v>5.3227640164550394E-3</v>
      </c>
      <c r="AV58">
        <v>6.3920552493073046E-3</v>
      </c>
      <c r="AW58">
        <v>1.2744453852064908E-3</v>
      </c>
      <c r="AX58">
        <v>1.3008627975068521E-3</v>
      </c>
      <c r="AY58">
        <v>1.4122540596872568E-2</v>
      </c>
      <c r="AZ58">
        <v>5.5952048205654137E-3</v>
      </c>
      <c r="BA58">
        <v>9.5456506824120879E-4</v>
      </c>
      <c r="BB58">
        <v>8.986491975520039E-4</v>
      </c>
      <c r="BC58">
        <v>2.8673137749137823E-3</v>
      </c>
      <c r="BD58">
        <v>3.8751413785576005E-4</v>
      </c>
      <c r="BE58">
        <v>4.8716272931415006E-4</v>
      </c>
      <c r="BF58">
        <v>0.15036798641085625</v>
      </c>
      <c r="BG58">
        <v>0.15253851655870676</v>
      </c>
      <c r="BH58">
        <v>0.13522389531135559</v>
      </c>
      <c r="BI58">
        <v>3.3591309329494834E-3</v>
      </c>
      <c r="BJ58">
        <v>3.1254507193807513E-3</v>
      </c>
      <c r="BK58">
        <v>9.5255955238826573E-3</v>
      </c>
      <c r="BL58">
        <v>1.3042010396020487E-3</v>
      </c>
      <c r="BM58">
        <v>0.6572922351770103</v>
      </c>
      <c r="BN58">
        <v>0.6764862397685647</v>
      </c>
      <c r="BO58">
        <v>0.61275166622363031</v>
      </c>
      <c r="BP58">
        <v>2.7282901806756854E-2</v>
      </c>
      <c r="BQ58">
        <v>9.1826801071874797E-3</v>
      </c>
      <c r="BR58">
        <v>2.150586323114112E-2</v>
      </c>
      <c r="BS58">
        <v>5.7631311065051705E-3</v>
      </c>
      <c r="BT58">
        <v>0.50692424876615405</v>
      </c>
      <c r="BU58">
        <v>0.52394772320985794</v>
      </c>
      <c r="BV58">
        <v>0.47752777091227472</v>
      </c>
      <c r="BW58">
        <v>2.3923770873807371E-2</v>
      </c>
      <c r="BX58">
        <v>6.0572293878067285E-3</v>
      </c>
      <c r="BY58">
        <v>1.1980267707258463E-2</v>
      </c>
      <c r="BZ58">
        <v>4.4589300669031218E-3</v>
      </c>
      <c r="CA58">
        <v>4.9734162533667796E-2</v>
      </c>
      <c r="CB58">
        <v>2.5208569157875886E-2</v>
      </c>
      <c r="CC58">
        <v>2.2326680323754663E-2</v>
      </c>
      <c r="CD58">
        <v>1.5041183922046336E-2</v>
      </c>
      <c r="CE58">
        <v>1.2057383122814151E-2</v>
      </c>
      <c r="CF58">
        <v>6.3200739947433596E-3</v>
      </c>
      <c r="CG58">
        <v>2.1855685236908469E-3</v>
      </c>
      <c r="CH58">
        <v>2.452559337579191E-2</v>
      </c>
    </row>
    <row r="59" spans="1:86" x14ac:dyDescent="0.2">
      <c r="A59">
        <v>1970</v>
      </c>
      <c r="B59">
        <v>1</v>
      </c>
      <c r="C59">
        <v>1</v>
      </c>
      <c r="D59">
        <v>0.85313323279842734</v>
      </c>
      <c r="E59">
        <v>7.3054399981629103E-2</v>
      </c>
      <c r="F59">
        <v>2.6742861766251735E-2</v>
      </c>
      <c r="G59">
        <v>3.5018768685404211E-2</v>
      </c>
      <c r="H59">
        <v>1.2050732715579215E-2</v>
      </c>
      <c r="I59">
        <v>0.85313178319483995</v>
      </c>
      <c r="J59">
        <v>0.85228272317908704</v>
      </c>
      <c r="K59">
        <v>0.72106955340132117</v>
      </c>
      <c r="L59">
        <v>7.0752619620179757E-2</v>
      </c>
      <c r="M59">
        <v>2.3713465205219109E-2</v>
      </c>
      <c r="N59">
        <v>2.5472306166193448E-2</v>
      </c>
      <c r="O59">
        <v>1.1275118380581262E-2</v>
      </c>
      <c r="P59">
        <v>0.33965503715444356</v>
      </c>
      <c r="Q59">
        <v>0.3259564598556608</v>
      </c>
      <c r="R59">
        <v>0.23953753389650956</v>
      </c>
      <c r="S59">
        <v>4.85926135443151E-2</v>
      </c>
      <c r="T59">
        <v>1.8112447345629334E-2</v>
      </c>
      <c r="U59">
        <v>1.2636429732083343E-2</v>
      </c>
      <c r="V59">
        <v>7.0774351479485631E-3</v>
      </c>
      <c r="W59">
        <v>0.22709409502567723</v>
      </c>
      <c r="X59">
        <v>0.21126757055753842</v>
      </c>
      <c r="Y59">
        <v>0.13754675019299611</v>
      </c>
      <c r="Z59">
        <v>4.1840714358841069E-2</v>
      </c>
      <c r="AA59">
        <v>1.6244051155808847E-2</v>
      </c>
      <c r="AB59">
        <v>9.6380091054015793E-3</v>
      </c>
      <c r="AC59">
        <v>5.9980518090014812E-3</v>
      </c>
      <c r="AD59">
        <v>9.6127181517658755E-2</v>
      </c>
      <c r="AE59">
        <v>8.1071765656815842E-2</v>
      </c>
      <c r="AF59">
        <v>3.688447609602008E-2</v>
      </c>
      <c r="AG59">
        <v>2.4394202722760383E-2</v>
      </c>
      <c r="AH59">
        <v>1.1509163141454337E-2</v>
      </c>
      <c r="AI59">
        <v>4.605471567629138E-3</v>
      </c>
      <c r="AJ59">
        <v>3.6784535841434263E-3</v>
      </c>
      <c r="AK59">
        <v>6.7124443914508447E-2</v>
      </c>
      <c r="AL59">
        <v>5.3515956620685756E-2</v>
      </c>
      <c r="AM59">
        <v>2.1500837436178699E-2</v>
      </c>
      <c r="AN59">
        <v>1.6604688949882984E-2</v>
      </c>
      <c r="AO59">
        <v>9.4362066774920095E-3</v>
      </c>
      <c r="AP59">
        <v>3.1986366684577661E-3</v>
      </c>
      <c r="AQ59">
        <v>2.7756298641179455E-3</v>
      </c>
      <c r="AR59">
        <v>3.0506450057146139E-2</v>
      </c>
      <c r="AS59">
        <v>2.0093973151233513E-2</v>
      </c>
      <c r="AT59">
        <v>6.274289120483445E-3</v>
      </c>
      <c r="AU59">
        <v>5.243903688096907E-3</v>
      </c>
      <c r="AV59">
        <v>5.8361228002468124E-3</v>
      </c>
      <c r="AW59">
        <v>1.3759655266767368E-3</v>
      </c>
      <c r="AX59">
        <v>1.3636930771099287E-3</v>
      </c>
      <c r="AY59">
        <v>1.1381346848793328E-2</v>
      </c>
      <c r="AZ59">
        <v>5.4586729802394984E-3</v>
      </c>
      <c r="BA59">
        <v>9.4139142311178148E-4</v>
      </c>
      <c r="BB59">
        <v>9.0442422742853523E-4</v>
      </c>
      <c r="BC59">
        <v>2.6680767123252735E-3</v>
      </c>
      <c r="BD59">
        <v>4.2080048581283336E-4</v>
      </c>
      <c r="BE59">
        <v>5.239801242851172E-4</v>
      </c>
      <c r="BF59">
        <v>0.14686821680516005</v>
      </c>
      <c r="BG59">
        <v>0.14771727682091296</v>
      </c>
      <c r="BH59">
        <v>0.13206367939710617</v>
      </c>
      <c r="BI59">
        <v>2.3017803614493459E-3</v>
      </c>
      <c r="BJ59">
        <v>3.0293965610326268E-3</v>
      </c>
      <c r="BK59">
        <v>9.5464625192107633E-3</v>
      </c>
      <c r="BL59">
        <v>7.7561433499795385E-4</v>
      </c>
      <c r="BM59">
        <v>0.66034496284555644</v>
      </c>
      <c r="BN59">
        <v>0.6740435401443392</v>
      </c>
      <c r="BO59">
        <v>0.61359569890191779</v>
      </c>
      <c r="BP59">
        <v>2.4461786437314004E-2</v>
      </c>
      <c r="BQ59">
        <v>8.6304144206224009E-3</v>
      </c>
      <c r="BR59">
        <v>2.2382338953320868E-2</v>
      </c>
      <c r="BS59">
        <v>4.9732975676306523E-3</v>
      </c>
      <c r="BT59">
        <v>0.51347674604039639</v>
      </c>
      <c r="BU59">
        <v>0.52632626332342625</v>
      </c>
      <c r="BV59">
        <v>0.48153201950481161</v>
      </c>
      <c r="BW59">
        <v>2.2160006075864658E-2</v>
      </c>
      <c r="BX59">
        <v>5.6010178595897742E-3</v>
      </c>
      <c r="BY59">
        <v>1.2835876434110105E-2</v>
      </c>
      <c r="BZ59">
        <v>4.1976832326326985E-3</v>
      </c>
      <c r="CA59">
        <v>2.8455255907830587E-2</v>
      </c>
      <c r="CB59">
        <v>1.2524877556651274E-2</v>
      </c>
      <c r="CC59">
        <v>1.1169868234650547E-2</v>
      </c>
      <c r="CD59">
        <v>7.8646491712201297E-3</v>
      </c>
      <c r="CE59">
        <v>6.2615300712485014E-3</v>
      </c>
      <c r="CF59">
        <v>3.4127327439098126E-3</v>
      </c>
      <c r="CG59">
        <v>1.217501241582999E-3</v>
      </c>
      <c r="CH59">
        <v>1.5930378351179313E-2</v>
      </c>
    </row>
    <row r="60" spans="1:86" x14ac:dyDescent="0.2">
      <c r="A60">
        <v>1971</v>
      </c>
      <c r="B60">
        <v>1</v>
      </c>
      <c r="C60">
        <v>1</v>
      </c>
      <c r="D60">
        <v>0.85625550930853933</v>
      </c>
      <c r="E60">
        <v>7.0251855227979831E-2</v>
      </c>
      <c r="F60">
        <v>2.5244428583391709E-2</v>
      </c>
      <c r="G60">
        <v>3.6054865588084795E-2</v>
      </c>
      <c r="H60">
        <v>1.2193347496577189E-2</v>
      </c>
      <c r="I60">
        <v>0.85900758509524167</v>
      </c>
      <c r="J60">
        <v>0.8581240227795206</v>
      </c>
      <c r="K60">
        <v>0.7284558363026008</v>
      </c>
      <c r="L60">
        <v>6.8835500358545687E-2</v>
      </c>
      <c r="M60">
        <v>2.244036630327173E-2</v>
      </c>
      <c r="N60">
        <v>2.6704084240918746E-2</v>
      </c>
      <c r="O60">
        <v>1.1688191251778335E-2</v>
      </c>
      <c r="P60">
        <v>0.34394585972768255</v>
      </c>
      <c r="Q60">
        <v>0.32897645881166682</v>
      </c>
      <c r="R60">
        <v>0.24480662787391338</v>
      </c>
      <c r="S60">
        <v>4.6907873242162168E-2</v>
      </c>
      <c r="T60">
        <v>1.688958058366552E-2</v>
      </c>
      <c r="U60">
        <v>1.3124092973157531E-2</v>
      </c>
      <c r="V60">
        <v>7.2482795512769371E-3</v>
      </c>
      <c r="W60">
        <v>0.22980193323746789</v>
      </c>
      <c r="X60">
        <v>0.21259185545204673</v>
      </c>
      <c r="Y60">
        <v>0.14067412224540021</v>
      </c>
      <c r="Z60">
        <v>4.0545064246543916E-2</v>
      </c>
      <c r="AA60">
        <v>1.5220474013403873E-2</v>
      </c>
      <c r="AB60">
        <v>9.9871718502981821E-3</v>
      </c>
      <c r="AC60">
        <v>6.1639877012567013E-3</v>
      </c>
      <c r="AD60">
        <v>9.7081253123178612E-2</v>
      </c>
      <c r="AE60">
        <v>8.1031591056671459E-2</v>
      </c>
      <c r="AF60">
        <v>3.840036705150851E-2</v>
      </c>
      <c r="AG60">
        <v>2.3552897322588251E-2</v>
      </c>
      <c r="AH60">
        <v>1.0694791056266695E-2</v>
      </c>
      <c r="AI60">
        <v>4.6381995643969276E-3</v>
      </c>
      <c r="AJ60">
        <v>3.745335843632347E-3</v>
      </c>
      <c r="AK60">
        <v>6.7756223223113921E-2</v>
      </c>
      <c r="AL60">
        <v>5.3332105482695624E-2</v>
      </c>
      <c r="AM60">
        <v>2.2612423264945392E-2</v>
      </c>
      <c r="AN60">
        <v>1.6037291614338756E-2</v>
      </c>
      <c r="AO60">
        <v>8.6800029430378345E-3</v>
      </c>
      <c r="AP60">
        <v>3.1820059452911664E-3</v>
      </c>
      <c r="AQ60">
        <v>2.8203932156429801E-3</v>
      </c>
      <c r="AR60">
        <v>3.0768493033974664E-2</v>
      </c>
      <c r="AS60">
        <v>1.9973360789663275E-2</v>
      </c>
      <c r="AT60">
        <v>6.6599017345652101E-3</v>
      </c>
      <c r="AU60">
        <v>5.2676282848551637E-3</v>
      </c>
      <c r="AV60">
        <v>5.3595314129779581E-3</v>
      </c>
      <c r="AW60">
        <v>1.3130079278198536E-3</v>
      </c>
      <c r="AX60">
        <v>1.3732919858284731E-3</v>
      </c>
      <c r="AY60">
        <v>1.1449121899204329E-2</v>
      </c>
      <c r="AZ60">
        <v>5.4236152168414264E-3</v>
      </c>
      <c r="BA60">
        <v>1.0296795153408311E-3</v>
      </c>
      <c r="BB60">
        <v>1.0530183486707756E-3</v>
      </c>
      <c r="BC60">
        <v>2.4371886522658315E-3</v>
      </c>
      <c r="BD60">
        <v>3.9179449666448818E-4</v>
      </c>
      <c r="BE60">
        <v>5.1193429666795964E-4</v>
      </c>
      <c r="BF60">
        <v>0.14099241490475833</v>
      </c>
      <c r="BG60">
        <v>0.1418759772204794</v>
      </c>
      <c r="BH60">
        <v>0.12779967300593853</v>
      </c>
      <c r="BI60">
        <v>1.4163548694341443E-3</v>
      </c>
      <c r="BJ60">
        <v>2.8040622801199788E-3</v>
      </c>
      <c r="BK60">
        <v>9.3507813471660484E-3</v>
      </c>
      <c r="BL60">
        <v>5.0515624479885446E-4</v>
      </c>
      <c r="BM60">
        <v>0.65605414027231745</v>
      </c>
      <c r="BN60">
        <v>0.67102354118833318</v>
      </c>
      <c r="BO60">
        <v>0.61144888143462595</v>
      </c>
      <c r="BP60">
        <v>2.3343981985817663E-2</v>
      </c>
      <c r="BQ60">
        <v>8.3548479997261893E-3</v>
      </c>
      <c r="BR60">
        <v>2.2930772614927264E-2</v>
      </c>
      <c r="BS60">
        <v>4.9450679453002522E-3</v>
      </c>
      <c r="BT60">
        <v>0.51506172536755912</v>
      </c>
      <c r="BU60">
        <v>0.52914756396785378</v>
      </c>
      <c r="BV60">
        <v>0.48364920842868742</v>
      </c>
      <c r="BW60">
        <v>2.1927627116383519E-2</v>
      </c>
      <c r="BX60">
        <v>5.5507857196062105E-3</v>
      </c>
      <c r="BY60">
        <v>1.3579991267761216E-2</v>
      </c>
      <c r="BZ60">
        <v>4.4399117005013977E-3</v>
      </c>
      <c r="CA60">
        <v>3.8472480653869316E-2</v>
      </c>
      <c r="CB60">
        <v>1.8062557607927385E-2</v>
      </c>
      <c r="CC60">
        <v>1.5812753885245803E-2</v>
      </c>
      <c r="CD60">
        <v>1.0402359246120516E-2</v>
      </c>
      <c r="CE60">
        <v>8.1290728840118023E-3</v>
      </c>
      <c r="CF60">
        <v>4.3087402958469599E-3</v>
      </c>
      <c r="CG60">
        <v>1.4514006467441977E-3</v>
      </c>
      <c r="CH60">
        <v>2.0409923045941931E-2</v>
      </c>
    </row>
    <row r="61" spans="1:86" x14ac:dyDescent="0.2">
      <c r="A61">
        <v>1972</v>
      </c>
      <c r="B61">
        <v>1</v>
      </c>
      <c r="C61">
        <v>1</v>
      </c>
      <c r="D61">
        <v>0.85446875737397932</v>
      </c>
      <c r="E61">
        <v>7.0290959247358842E-2</v>
      </c>
      <c r="F61">
        <v>2.4714422131182801E-2</v>
      </c>
      <c r="G61">
        <v>3.7428975370858097E-2</v>
      </c>
      <c r="H61">
        <v>1.3096875320570689E-2</v>
      </c>
      <c r="I61">
        <v>0.8609301716205664</v>
      </c>
      <c r="J61">
        <v>0.86010111994983163</v>
      </c>
      <c r="K61">
        <v>0.72795365619822405</v>
      </c>
      <c r="L61">
        <v>6.9634429111829377E-2</v>
      </c>
      <c r="M61">
        <v>2.1965288986848464E-2</v>
      </c>
      <c r="N61">
        <v>2.8058515424163488E-2</v>
      </c>
      <c r="O61">
        <v>1.2488110408639841E-2</v>
      </c>
      <c r="P61">
        <v>0.34576696874137269</v>
      </c>
      <c r="Q61">
        <v>0.33044085813162383</v>
      </c>
      <c r="R61">
        <v>0.2451871547709743</v>
      </c>
      <c r="S61">
        <v>4.7463192924624309E-2</v>
      </c>
      <c r="T61">
        <v>1.6389854499720968E-2</v>
      </c>
      <c r="U61">
        <v>1.3517866732399852E-2</v>
      </c>
      <c r="V61">
        <v>7.8827875913702883E-3</v>
      </c>
      <c r="W61">
        <v>0.23107911901388434</v>
      </c>
      <c r="X61">
        <v>0.21339163897573599</v>
      </c>
      <c r="Y61">
        <v>0.14087773687424487</v>
      </c>
      <c r="Z61">
        <v>4.0901907542320259E-2</v>
      </c>
      <c r="AA61">
        <v>1.4658820240128989E-2</v>
      </c>
      <c r="AB61">
        <v>1.0265731513300125E-2</v>
      </c>
      <c r="AC61">
        <v>6.6851097851667873E-3</v>
      </c>
      <c r="AD61">
        <v>9.7250564444038901E-2</v>
      </c>
      <c r="AE61">
        <v>8.1039765938839992E-2</v>
      </c>
      <c r="AF61">
        <v>3.937352079901757E-2</v>
      </c>
      <c r="AG61">
        <v>2.2769359622998309E-2</v>
      </c>
      <c r="AH61">
        <v>1.0221266759572245E-2</v>
      </c>
      <c r="AI61">
        <v>4.6655643639041955E-3</v>
      </c>
      <c r="AJ61">
        <v>4.0100538731167035E-3</v>
      </c>
      <c r="AK61">
        <v>6.7738453557467437E-2</v>
      </c>
      <c r="AL61">
        <v>5.3227570890157949E-2</v>
      </c>
      <c r="AM61">
        <v>2.3732272582492442E-2</v>
      </c>
      <c r="AN61">
        <v>1.5232714300509542E-2</v>
      </c>
      <c r="AO61">
        <v>8.1473864131567098E-3</v>
      </c>
      <c r="AP61">
        <v>3.1495255226445806E-3</v>
      </c>
      <c r="AQ61">
        <v>2.9656749464948007E-3</v>
      </c>
      <c r="AR61">
        <v>3.0541124714545731E-2</v>
      </c>
      <c r="AS61">
        <v>1.9913008167804946E-2</v>
      </c>
      <c r="AT61">
        <v>7.0751394462149619E-3</v>
      </c>
      <c r="AU61">
        <v>5.1632632507789822E-3</v>
      </c>
      <c r="AV61">
        <v>4.9713106209310354E-3</v>
      </c>
      <c r="AW61">
        <v>1.2688611232078983E-3</v>
      </c>
      <c r="AX61">
        <v>1.4344338657679145E-3</v>
      </c>
      <c r="AY61">
        <v>1.1166463380504865E-2</v>
      </c>
      <c r="AZ61">
        <v>5.3844212078502096E-3</v>
      </c>
      <c r="BA61">
        <v>1.1670208095893031E-3</v>
      </c>
      <c r="BB61">
        <v>1.0782453533977332E-3</v>
      </c>
      <c r="BC61">
        <v>2.2266504561798683E-3</v>
      </c>
      <c r="BD61">
        <v>3.7089571123516407E-4</v>
      </c>
      <c r="BE61">
        <v>5.4160903160749285E-4</v>
      </c>
      <c r="BF61">
        <v>0.1390698283794336</v>
      </c>
      <c r="BG61">
        <v>0.13989888005016837</v>
      </c>
      <c r="BH61">
        <v>0.12651510117575526</v>
      </c>
      <c r="BI61">
        <v>6.5653013552946504E-4</v>
      </c>
      <c r="BJ61">
        <v>2.749133144334337E-3</v>
      </c>
      <c r="BK61">
        <v>9.3704599466946092E-3</v>
      </c>
      <c r="BL61">
        <v>6.0876491193084803E-4</v>
      </c>
      <c r="BM61">
        <v>0.65423303125862731</v>
      </c>
      <c r="BN61">
        <v>0.66955914186837617</v>
      </c>
      <c r="BO61">
        <v>0.60928160260300501</v>
      </c>
      <c r="BP61">
        <v>2.2827766322734533E-2</v>
      </c>
      <c r="BQ61">
        <v>8.3245676314618322E-3</v>
      </c>
      <c r="BR61">
        <v>2.3911108638458245E-2</v>
      </c>
      <c r="BS61">
        <v>5.2140877292004006E-3</v>
      </c>
      <c r="BT61">
        <v>0.5151632028791937</v>
      </c>
      <c r="BU61">
        <v>0.5296602618182078</v>
      </c>
      <c r="BV61">
        <v>0.48276650142724975</v>
      </c>
      <c r="BW61">
        <v>2.2171236187205068E-2</v>
      </c>
      <c r="BX61">
        <v>5.5754344871274952E-3</v>
      </c>
      <c r="BY61">
        <v>1.4540648691763636E-2</v>
      </c>
      <c r="BZ61">
        <v>4.6053228172695526E-3</v>
      </c>
      <c r="CA61">
        <v>4.5728694009642593E-2</v>
      </c>
      <c r="CB61">
        <v>2.1546308177050923E-2</v>
      </c>
      <c r="CC61">
        <v>1.8307674467838195E-2</v>
      </c>
      <c r="CD61">
        <v>1.1463769591991552E-2</v>
      </c>
      <c r="CE61">
        <v>8.7959805733986204E-3</v>
      </c>
      <c r="CF61">
        <v>4.4985495772834868E-3</v>
      </c>
      <c r="CG61">
        <v>1.5929239345668486E-3</v>
      </c>
      <c r="CH61">
        <v>2.418238583259167E-2</v>
      </c>
    </row>
    <row r="62" spans="1:86" x14ac:dyDescent="0.2">
      <c r="A62">
        <v>1973</v>
      </c>
      <c r="B62">
        <v>1</v>
      </c>
      <c r="C62">
        <v>1</v>
      </c>
      <c r="D62">
        <v>0.8526522056417889</v>
      </c>
      <c r="E62">
        <v>6.9175002815427433E-2</v>
      </c>
      <c r="F62">
        <v>2.4501556227505716E-2</v>
      </c>
      <c r="G62">
        <v>3.9652505024605489E-2</v>
      </c>
      <c r="H62">
        <v>1.4018728117321189E-2</v>
      </c>
      <c r="I62">
        <v>0.86013305858068634</v>
      </c>
      <c r="J62">
        <v>0.86021353708565584</v>
      </c>
      <c r="K62">
        <v>0.72480943393748021</v>
      </c>
      <c r="L62">
        <v>6.9875446829883003E-2</v>
      </c>
      <c r="M62">
        <v>2.1885447078716425E-2</v>
      </c>
      <c r="N62">
        <v>2.9884426279522813E-2</v>
      </c>
      <c r="O62">
        <v>1.3757966330388172E-2</v>
      </c>
      <c r="P62">
        <v>0.3445637169515976</v>
      </c>
      <c r="Q62">
        <v>0.33216437924056663</v>
      </c>
      <c r="R62">
        <v>0.24349240744140843</v>
      </c>
      <c r="S62">
        <v>4.8683110471756663E-2</v>
      </c>
      <c r="T62">
        <v>1.6543543493753532E-2</v>
      </c>
      <c r="U62">
        <v>1.4666339587847688E-2</v>
      </c>
      <c r="V62">
        <v>8.7789722547313431E-3</v>
      </c>
      <c r="W62">
        <v>0.22953944717028207</v>
      </c>
      <c r="X62">
        <v>0.21511898368135007</v>
      </c>
      <c r="Y62">
        <v>0.14036478804246144</v>
      </c>
      <c r="Z62">
        <v>4.1529893132292273E-2</v>
      </c>
      <c r="AA62">
        <v>1.4665209777263044E-2</v>
      </c>
      <c r="AB62">
        <v>1.115187590005462E-2</v>
      </c>
      <c r="AC62">
        <v>7.4066366009333251E-3</v>
      </c>
      <c r="AD62">
        <v>9.4814534869783529E-2</v>
      </c>
      <c r="AE62">
        <v>8.172740091004016E-2</v>
      </c>
      <c r="AF62">
        <v>3.9808827461683904E-2</v>
      </c>
      <c r="AG62">
        <v>2.2490186554591673E-2</v>
      </c>
      <c r="AH62">
        <v>1.0027867186352069E-2</v>
      </c>
      <c r="AI62">
        <v>5.117717103587438E-3</v>
      </c>
      <c r="AJ62">
        <v>4.2828039871665169E-3</v>
      </c>
      <c r="AK62">
        <v>6.5410426509970421E-2</v>
      </c>
      <c r="AL62">
        <v>5.3758763022415224E-2</v>
      </c>
      <c r="AM62">
        <v>2.4151566356977128E-2</v>
      </c>
      <c r="AN62">
        <v>1.4861750983982347E-2</v>
      </c>
      <c r="AO62">
        <v>8.1015286380647922E-3</v>
      </c>
      <c r="AP62">
        <v>3.4664468326184306E-3</v>
      </c>
      <c r="AQ62">
        <v>3.1774700564426439E-3</v>
      </c>
      <c r="AR62">
        <v>2.8626100848896385E-2</v>
      </c>
      <c r="AS62">
        <v>2.0268348909780798E-2</v>
      </c>
      <c r="AT62">
        <v>7.2135080429802656E-3</v>
      </c>
      <c r="AU62">
        <v>5.114550748999136E-3</v>
      </c>
      <c r="AV62">
        <v>4.8627135422520951E-3</v>
      </c>
      <c r="AW62">
        <v>1.4268992251800228E-3</v>
      </c>
      <c r="AX62">
        <v>1.6506777925968663E-3</v>
      </c>
      <c r="AY62">
        <v>9.774651787665789E-3</v>
      </c>
      <c r="AZ62">
        <v>5.4121596619722823E-3</v>
      </c>
      <c r="BA62">
        <v>1.1859206547342183E-3</v>
      </c>
      <c r="BB62">
        <v>1.0630560881637052E-3</v>
      </c>
      <c r="BC62">
        <v>2.1187887113143233E-3</v>
      </c>
      <c r="BD62">
        <v>4.1224804299311302E-4</v>
      </c>
      <c r="BE62">
        <v>6.3214626151442133E-4</v>
      </c>
      <c r="BF62">
        <v>0.13986694141931366</v>
      </c>
      <c r="BG62">
        <v>0.13978646291434416</v>
      </c>
      <c r="BH62">
        <v>0.12784277170430869</v>
      </c>
      <c r="BI62">
        <v>-7.0044401445557014E-4</v>
      </c>
      <c r="BJ62">
        <v>2.6161091487892918E-3</v>
      </c>
      <c r="BK62">
        <v>9.7680787450826756E-3</v>
      </c>
      <c r="BL62">
        <v>2.6076178693301699E-4</v>
      </c>
      <c r="BM62">
        <v>0.6554362830484024</v>
      </c>
      <c r="BN62">
        <v>0.66783562075943337</v>
      </c>
      <c r="BO62">
        <v>0.60915979820038046</v>
      </c>
      <c r="BP62">
        <v>2.049189234367077E-2</v>
      </c>
      <c r="BQ62">
        <v>7.9580127337521844E-3</v>
      </c>
      <c r="BR62">
        <v>2.4986165436757801E-2</v>
      </c>
      <c r="BS62">
        <v>5.2397558625898455E-3</v>
      </c>
      <c r="BT62">
        <v>0.51556934162908874</v>
      </c>
      <c r="BU62">
        <v>0.52804915784508921</v>
      </c>
      <c r="BV62">
        <v>0.48131702649607178</v>
      </c>
      <c r="BW62">
        <v>2.119233635812634E-2</v>
      </c>
      <c r="BX62">
        <v>5.3419035849628926E-3</v>
      </c>
      <c r="BY62">
        <v>1.5218086691675126E-2</v>
      </c>
      <c r="BZ62">
        <v>4.9789940756568285E-3</v>
      </c>
      <c r="CA62">
        <v>4.0543537380198807E-2</v>
      </c>
      <c r="CB62">
        <v>1.6408687642505599E-2</v>
      </c>
      <c r="CC62">
        <v>1.4077198065367747E-2</v>
      </c>
      <c r="CD62">
        <v>8.3625903562887585E-3</v>
      </c>
      <c r="CE62">
        <v>6.4753109590953428E-3</v>
      </c>
      <c r="CF62">
        <v>3.2370988189203589E-3</v>
      </c>
      <c r="CG62">
        <v>1.0131295181918197E-3</v>
      </c>
      <c r="CH62">
        <v>2.4134849737693208E-2</v>
      </c>
    </row>
    <row r="63" spans="1:86" x14ac:dyDescent="0.2">
      <c r="A63">
        <v>1974</v>
      </c>
      <c r="B63">
        <v>1</v>
      </c>
      <c r="C63">
        <v>1</v>
      </c>
      <c r="D63">
        <v>0.85464804212642775</v>
      </c>
      <c r="E63">
        <v>6.4396403193995866E-2</v>
      </c>
      <c r="F63">
        <v>2.4419843143448361E-2</v>
      </c>
      <c r="G63">
        <v>4.27850915750696E-2</v>
      </c>
      <c r="H63">
        <v>1.3750620814704462E-2</v>
      </c>
      <c r="I63">
        <v>0.86061239410264534</v>
      </c>
      <c r="J63">
        <v>0.86140697177961556</v>
      </c>
      <c r="K63">
        <v>0.72572857785235101</v>
      </c>
      <c r="L63">
        <v>6.7056727067551947E-2</v>
      </c>
      <c r="M63">
        <v>2.1951443484368838E-2</v>
      </c>
      <c r="N63">
        <v>3.2482976648623207E-2</v>
      </c>
      <c r="O63">
        <v>1.4183852090994264E-2</v>
      </c>
      <c r="P63">
        <v>0.34457548566251717</v>
      </c>
      <c r="Q63">
        <v>0.33538831082023535</v>
      </c>
      <c r="R63">
        <v>0.24667999467260415</v>
      </c>
      <c r="S63">
        <v>4.7177753373034648E-2</v>
      </c>
      <c r="T63">
        <v>1.6661767514051462E-2</v>
      </c>
      <c r="U63">
        <v>1.5841999142537588E-2</v>
      </c>
      <c r="V63">
        <v>9.0267885666435177E-3</v>
      </c>
      <c r="W63">
        <v>0.22845660352254527</v>
      </c>
      <c r="X63">
        <v>0.21761167652789482</v>
      </c>
      <c r="Y63">
        <v>0.14343108412299443</v>
      </c>
      <c r="Z63">
        <v>4.0006048791667581E-2</v>
      </c>
      <c r="AA63">
        <v>1.4668673299155444E-2</v>
      </c>
      <c r="AB63">
        <v>1.1891495103469651E-2</v>
      </c>
      <c r="AC63">
        <v>7.6142299206907182E-3</v>
      </c>
      <c r="AD63">
        <v>9.3546059823779615E-2</v>
      </c>
      <c r="AE63">
        <v>8.3513423922454422E-2</v>
      </c>
      <c r="AF63">
        <v>4.1337677047124544E-2</v>
      </c>
      <c r="AG63">
        <v>2.1833537596563701E-2</v>
      </c>
      <c r="AH63">
        <v>1.0033228761400892E-2</v>
      </c>
      <c r="AI63">
        <v>5.6156550761130575E-3</v>
      </c>
      <c r="AJ63">
        <v>4.6933257870875877E-3</v>
      </c>
      <c r="AK63">
        <v>6.4319843116550146E-2</v>
      </c>
      <c r="AL63">
        <v>5.5312732295988098E-2</v>
      </c>
      <c r="AM63">
        <v>2.5291643783589279E-2</v>
      </c>
      <c r="AN63">
        <v>1.4506016766972607E-2</v>
      </c>
      <c r="AO63">
        <v>8.1786895489841527E-3</v>
      </c>
      <c r="AP63">
        <v>3.839823229903061E-3</v>
      </c>
      <c r="AQ63">
        <v>3.4965587533335452E-3</v>
      </c>
      <c r="AR63">
        <v>2.7597888312186569E-2</v>
      </c>
      <c r="AS63">
        <v>2.1260327642750099E-2</v>
      </c>
      <c r="AT63">
        <v>7.7115128011229217E-3</v>
      </c>
      <c r="AU63">
        <v>5.1759258029449029E-3</v>
      </c>
      <c r="AV63">
        <v>4.9398563356248815E-3</v>
      </c>
      <c r="AW63">
        <v>1.5773316849276853E-3</v>
      </c>
      <c r="AX63">
        <v>1.8557015070364002E-3</v>
      </c>
      <c r="AY63">
        <v>9.0200073177584272E-3</v>
      </c>
      <c r="AZ63">
        <v>5.7256441067963237E-3</v>
      </c>
      <c r="BA63">
        <v>1.2914373613739372E-3</v>
      </c>
      <c r="BB63">
        <v>1.1927459058629353E-3</v>
      </c>
      <c r="BC63">
        <v>2.0866118850086934E-3</v>
      </c>
      <c r="BD63">
        <v>4.4859918780248975E-4</v>
      </c>
      <c r="BE63">
        <v>7.0624995100621035E-4</v>
      </c>
      <c r="BF63">
        <v>0.13938760589735466</v>
      </c>
      <c r="BG63">
        <v>0.13859302822038444</v>
      </c>
      <c r="BH63">
        <v>0.12891946427407674</v>
      </c>
      <c r="BI63">
        <v>-2.6603238735560808E-3</v>
      </c>
      <c r="BJ63">
        <v>2.4683996590795232E-3</v>
      </c>
      <c r="BK63">
        <v>1.0302114926446393E-2</v>
      </c>
      <c r="BL63">
        <v>-4.3323127628980274E-4</v>
      </c>
      <c r="BM63">
        <v>0.65542451433748283</v>
      </c>
      <c r="BN63">
        <v>0.66461168917976465</v>
      </c>
      <c r="BO63">
        <v>0.6079680474538236</v>
      </c>
      <c r="BP63">
        <v>1.7218649820961218E-2</v>
      </c>
      <c r="BQ63">
        <v>7.7580756293968989E-3</v>
      </c>
      <c r="BR63">
        <v>2.6943092432532012E-2</v>
      </c>
      <c r="BS63">
        <v>4.723832248060944E-3</v>
      </c>
      <c r="BT63">
        <v>0.51603690844012817</v>
      </c>
      <c r="BU63">
        <v>0.52601866095938021</v>
      </c>
      <c r="BV63">
        <v>0.47904858317974686</v>
      </c>
      <c r="BW63">
        <v>1.9878973694517299E-2</v>
      </c>
      <c r="BX63">
        <v>5.2896759703173757E-3</v>
      </c>
      <c r="BY63">
        <v>1.6640977506085619E-2</v>
      </c>
      <c r="BZ63">
        <v>5.1570635243507468E-3</v>
      </c>
      <c r="CA63">
        <v>2.9906520187134994E-2</v>
      </c>
      <c r="CB63">
        <v>1.1242983063865727E-2</v>
      </c>
      <c r="CC63">
        <v>9.590650716003641E-3</v>
      </c>
      <c r="CD63">
        <v>6.1115551624904884E-3</v>
      </c>
      <c r="CE63">
        <v>4.707446862431023E-3</v>
      </c>
      <c r="CF63">
        <v>2.3840717174129799E-3</v>
      </c>
      <c r="CG63">
        <v>7.9672857851360802E-4</v>
      </c>
      <c r="CH63">
        <v>1.8663537123269267E-2</v>
      </c>
    </row>
    <row r="64" spans="1:86" x14ac:dyDescent="0.2">
      <c r="A64">
        <v>1975</v>
      </c>
      <c r="B64">
        <v>1</v>
      </c>
      <c r="C64">
        <v>1</v>
      </c>
      <c r="D64">
        <v>0.85902167568701771</v>
      </c>
      <c r="E64">
        <v>5.9621236153077461E-2</v>
      </c>
      <c r="F64">
        <v>2.412468262916434E-2</v>
      </c>
      <c r="G64">
        <v>4.4384743615012212E-2</v>
      </c>
      <c r="H64">
        <v>1.2847672373688113E-2</v>
      </c>
      <c r="I64">
        <v>0.8627359424253882</v>
      </c>
      <c r="J64">
        <v>0.86336689933318667</v>
      </c>
      <c r="K64">
        <v>0.73101580303909941</v>
      </c>
      <c r="L64">
        <v>6.282061348505863E-2</v>
      </c>
      <c r="M64">
        <v>2.1730580126479992E-2</v>
      </c>
      <c r="N64">
        <v>3.392759957249325E-2</v>
      </c>
      <c r="O64">
        <v>1.3869312409202195E-2</v>
      </c>
      <c r="P64">
        <v>0.34601098077393999</v>
      </c>
      <c r="Q64">
        <v>0.3374407385961149</v>
      </c>
      <c r="R64">
        <v>0.25308473487945093</v>
      </c>
      <c r="S64">
        <v>4.3680364954980178E-2</v>
      </c>
      <c r="T64">
        <v>1.6147112623229987E-2</v>
      </c>
      <c r="U64">
        <v>1.5763187095316766E-2</v>
      </c>
      <c r="V64">
        <v>8.7669853634224637E-3</v>
      </c>
      <c r="W64">
        <v>0.22824308699256335</v>
      </c>
      <c r="X64">
        <v>0.21808140130684706</v>
      </c>
      <c r="Y64">
        <v>0.14775947152742219</v>
      </c>
      <c r="Z64">
        <v>3.7010143464570433E-2</v>
      </c>
      <c r="AA64">
        <v>1.425631484573131E-2</v>
      </c>
      <c r="AB64">
        <v>1.1611388680172752E-2</v>
      </c>
      <c r="AC64">
        <v>7.4440412277816392E-3</v>
      </c>
      <c r="AD64">
        <v>9.2312273779697307E-2</v>
      </c>
      <c r="AE64">
        <v>8.3170151368477718E-2</v>
      </c>
      <c r="AF64">
        <v>4.3099379342166344E-2</v>
      </c>
      <c r="AG64">
        <v>2.013518346550569E-2</v>
      </c>
      <c r="AH64">
        <v>9.8293699209754948E-3</v>
      </c>
      <c r="AI64">
        <v>5.3414278021968187E-3</v>
      </c>
      <c r="AJ64">
        <v>4.7647902256002794E-3</v>
      </c>
      <c r="AK64">
        <v>6.3083552212304994E-2</v>
      </c>
      <c r="AL64">
        <v>5.5060814615785603E-2</v>
      </c>
      <c r="AM64">
        <v>2.6559654094313601E-2</v>
      </c>
      <c r="AN64">
        <v>1.3369094557674543E-2</v>
      </c>
      <c r="AO64">
        <v>7.9775166311897294E-3</v>
      </c>
      <c r="AP64">
        <v>3.5701840647295313E-3</v>
      </c>
      <c r="AQ64">
        <v>3.5843656220304609E-3</v>
      </c>
      <c r="AR64">
        <v>2.6696101048699461E-2</v>
      </c>
      <c r="AS64">
        <v>2.1109946766394216E-2</v>
      </c>
      <c r="AT64">
        <v>8.3135689657360956E-3</v>
      </c>
      <c r="AU64">
        <v>4.7719300520938646E-3</v>
      </c>
      <c r="AV64">
        <v>4.7672491874806155E-3</v>
      </c>
      <c r="AW64">
        <v>1.4234667179238158E-3</v>
      </c>
      <c r="AX64">
        <v>1.8337320818018199E-3</v>
      </c>
      <c r="AY64">
        <v>8.7593572935702468E-3</v>
      </c>
      <c r="AZ64">
        <v>5.7891627184130101E-3</v>
      </c>
      <c r="BA64">
        <v>1.4239691507498264E-3</v>
      </c>
      <c r="BB64">
        <v>1.1858063609175851E-3</v>
      </c>
      <c r="BC64">
        <v>2.0442368582331838E-3</v>
      </c>
      <c r="BD64">
        <v>4.0808795693003663E-4</v>
      </c>
      <c r="BE64">
        <v>7.2706251768239749E-4</v>
      </c>
      <c r="BF64">
        <v>0.1372640575746118</v>
      </c>
      <c r="BG64">
        <v>0.13663310066681333</v>
      </c>
      <c r="BH64">
        <v>0.1280058726479183</v>
      </c>
      <c r="BI64">
        <v>-3.199377331981168E-3</v>
      </c>
      <c r="BJ64">
        <v>2.3941025026843477E-3</v>
      </c>
      <c r="BK64">
        <v>1.0457144042518962E-2</v>
      </c>
      <c r="BL64">
        <v>-1.021640035514082E-3</v>
      </c>
      <c r="BM64">
        <v>0.65398901922606001</v>
      </c>
      <c r="BN64">
        <v>0.6625592614038851</v>
      </c>
      <c r="BO64">
        <v>0.60593694080756677</v>
      </c>
      <c r="BP64">
        <v>1.5940871198097284E-2</v>
      </c>
      <c r="BQ64">
        <v>7.9775700059343535E-3</v>
      </c>
      <c r="BR64">
        <v>2.8621556519695446E-2</v>
      </c>
      <c r="BS64">
        <v>4.080687010265649E-3</v>
      </c>
      <c r="BT64">
        <v>0.51672496165144821</v>
      </c>
      <c r="BU64">
        <v>0.52592616073707177</v>
      </c>
      <c r="BV64">
        <v>0.47793106815964848</v>
      </c>
      <c r="BW64">
        <v>1.9140248530078452E-2</v>
      </c>
      <c r="BX64">
        <v>5.5834675032500058E-3</v>
      </c>
      <c r="BY64">
        <v>1.8164412477176484E-2</v>
      </c>
      <c r="BZ64">
        <v>5.102327045779731E-3</v>
      </c>
      <c r="CA64">
        <v>2.9275623725490592E-2</v>
      </c>
      <c r="CB64">
        <v>1.0537294912188954E-2</v>
      </c>
      <c r="CC64">
        <v>8.8654072627967519E-3</v>
      </c>
      <c r="CD64">
        <v>5.6322160986639162E-3</v>
      </c>
      <c r="CE64">
        <v>4.3035547064318152E-3</v>
      </c>
      <c r="CF64">
        <v>2.2833929122003495E-3</v>
      </c>
      <c r="CG64">
        <v>8.6432974525127155E-4</v>
      </c>
      <c r="CH64">
        <v>1.873832881330164E-2</v>
      </c>
    </row>
    <row r="65" spans="1:86" x14ac:dyDescent="0.2">
      <c r="A65">
        <v>1976</v>
      </c>
      <c r="B65">
        <v>1</v>
      </c>
      <c r="C65">
        <v>1</v>
      </c>
      <c r="D65">
        <v>0.86101252141122586</v>
      </c>
      <c r="E65">
        <v>5.772340922992214E-2</v>
      </c>
      <c r="F65">
        <v>2.4194427470131785E-2</v>
      </c>
      <c r="G65">
        <v>4.5417784612382661E-2</v>
      </c>
      <c r="H65">
        <v>1.1651870368206474E-2</v>
      </c>
      <c r="I65">
        <v>0.86237630631080719</v>
      </c>
      <c r="J65">
        <v>0.86273840006236924</v>
      </c>
      <c r="K65">
        <v>0.73260799090564888</v>
      </c>
      <c r="L65">
        <v>6.0656917306651792E-2</v>
      </c>
      <c r="M65">
        <v>2.1788111129213306E-2</v>
      </c>
      <c r="N65">
        <v>3.464839203490655E-2</v>
      </c>
      <c r="O65">
        <v>1.3032694767201924E-2</v>
      </c>
      <c r="P65">
        <v>0.34648671690845845</v>
      </c>
      <c r="Q65">
        <v>0.33708597956041331</v>
      </c>
      <c r="R65">
        <v>0.25579835121892813</v>
      </c>
      <c r="S65">
        <v>4.1440410246082138E-2</v>
      </c>
      <c r="T65">
        <v>1.6064572651032449E-2</v>
      </c>
      <c r="U65">
        <v>1.5699223443814248E-2</v>
      </c>
      <c r="V65">
        <v>8.0871369817998584E-3</v>
      </c>
      <c r="W65">
        <v>0.22836358578474858</v>
      </c>
      <c r="X65">
        <v>0.21738160066765033</v>
      </c>
      <c r="Y65">
        <v>0.14984189078005272</v>
      </c>
      <c r="Z65">
        <v>3.5055862495244838E-2</v>
      </c>
      <c r="AA65">
        <v>1.4193726588500155E-2</v>
      </c>
      <c r="AB65">
        <v>1.1413225825089413E-2</v>
      </c>
      <c r="AC65">
        <v>6.8768838899790907E-3</v>
      </c>
      <c r="AD65">
        <v>9.219763922174451E-2</v>
      </c>
      <c r="AE65">
        <v>8.2508127678359244E-2</v>
      </c>
      <c r="AF65">
        <v>4.4400752100191454E-2</v>
      </c>
      <c r="AG65">
        <v>1.8985417350387834E-2</v>
      </c>
      <c r="AH65">
        <v>9.750274612502885E-3</v>
      </c>
      <c r="AI65">
        <v>5.017432251734455E-3</v>
      </c>
      <c r="AJ65">
        <v>4.3542509777036997E-3</v>
      </c>
      <c r="AK65">
        <v>6.3026737518804055E-2</v>
      </c>
      <c r="AL65">
        <v>5.4644392690732957E-2</v>
      </c>
      <c r="AM65">
        <v>2.7647414112472291E-2</v>
      </c>
      <c r="AN65">
        <v>1.2464012479313169E-2</v>
      </c>
      <c r="AO65">
        <v>7.898087207824922E-3</v>
      </c>
      <c r="AP65">
        <v>3.3116612349819441E-3</v>
      </c>
      <c r="AQ65">
        <v>3.3232179193016798E-3</v>
      </c>
      <c r="AR65">
        <v>2.6855078114596864E-2</v>
      </c>
      <c r="AS65">
        <v>2.1041883794937988E-2</v>
      </c>
      <c r="AT65">
        <v>8.9035080059476357E-3</v>
      </c>
      <c r="AU65">
        <v>4.4224426099415126E-3</v>
      </c>
      <c r="AV65">
        <v>4.6860171337677059E-3</v>
      </c>
      <c r="AW65">
        <v>1.2967650837047984E-3</v>
      </c>
      <c r="AX65">
        <v>1.7336105998235762E-3</v>
      </c>
      <c r="AY65">
        <v>8.8896896404833115E-3</v>
      </c>
      <c r="AZ65">
        <v>5.8397596321770884E-3</v>
      </c>
      <c r="BA65">
        <v>1.565442067395395E-3</v>
      </c>
      <c r="BB65">
        <v>1.155655658776511E-3</v>
      </c>
      <c r="BC65">
        <v>2.0358745504280851E-3</v>
      </c>
      <c r="BD65">
        <v>3.6405658779584127E-4</v>
      </c>
      <c r="BE65">
        <v>7.1873086478987935E-4</v>
      </c>
      <c r="BF65">
        <v>0.13762369368919281</v>
      </c>
      <c r="BG65">
        <v>0.13726159993763076</v>
      </c>
      <c r="BH65">
        <v>0.12840453050557699</v>
      </c>
      <c r="BI65">
        <v>-2.9335080767296517E-3</v>
      </c>
      <c r="BJ65">
        <v>2.4063163409184796E-3</v>
      </c>
      <c r="BK65">
        <v>1.0769392577476111E-2</v>
      </c>
      <c r="BL65">
        <v>-1.3808243989954505E-3</v>
      </c>
      <c r="BM65">
        <v>0.65351328309154155</v>
      </c>
      <c r="BN65">
        <v>0.66291402043958669</v>
      </c>
      <c r="BO65">
        <v>0.60521417019229773</v>
      </c>
      <c r="BP65">
        <v>1.6282998983840002E-2</v>
      </c>
      <c r="BQ65">
        <v>8.1298548190993358E-3</v>
      </c>
      <c r="BR65">
        <v>2.9718561168568414E-2</v>
      </c>
      <c r="BS65">
        <v>3.5647333864066155E-3</v>
      </c>
      <c r="BT65">
        <v>0.51588958940234875</v>
      </c>
      <c r="BU65">
        <v>0.52565242050195593</v>
      </c>
      <c r="BV65">
        <v>0.47680963968672074</v>
      </c>
      <c r="BW65">
        <v>1.9216507060569654E-2</v>
      </c>
      <c r="BX65">
        <v>5.7235384781808563E-3</v>
      </c>
      <c r="BY65">
        <v>1.8949168591092302E-2</v>
      </c>
      <c r="BZ65">
        <v>4.945557785402066E-3</v>
      </c>
      <c r="CA65">
        <v>3.4880459504522343E-2</v>
      </c>
      <c r="CB65">
        <v>1.3020611321158452E-2</v>
      </c>
      <c r="CC65">
        <v>1.0777600192672487E-2</v>
      </c>
      <c r="CD65">
        <v>6.6605814435730798E-3</v>
      </c>
      <c r="CE65">
        <v>5.1222228409872356E-3</v>
      </c>
      <c r="CF65">
        <v>2.6304272872999415E-3</v>
      </c>
      <c r="CG65">
        <v>9.3468199100847096E-4</v>
      </c>
      <c r="CH65">
        <v>2.1859848183363891E-2</v>
      </c>
    </row>
    <row r="66" spans="1:86" x14ac:dyDescent="0.2">
      <c r="A66">
        <v>1977</v>
      </c>
      <c r="B66">
        <v>1</v>
      </c>
      <c r="C66">
        <v>1</v>
      </c>
      <c r="D66">
        <v>0.86268723086149635</v>
      </c>
      <c r="E66">
        <v>5.6373766324025354E-2</v>
      </c>
      <c r="F66">
        <v>2.4123999914716698E-2</v>
      </c>
      <c r="G66">
        <v>4.6101216900101605E-2</v>
      </c>
      <c r="H66">
        <v>1.0713792066594952E-2</v>
      </c>
      <c r="I66">
        <v>0.86275821274904274</v>
      </c>
      <c r="J66">
        <v>0.86278485490889523</v>
      </c>
      <c r="K66">
        <v>0.7342629210166649</v>
      </c>
      <c r="L66">
        <v>5.9063774772701194E-2</v>
      </c>
      <c r="M66">
        <v>2.179355923677706E-2</v>
      </c>
      <c r="N66">
        <v>3.5279485318397086E-2</v>
      </c>
      <c r="O66">
        <v>1.2375236128217226E-2</v>
      </c>
      <c r="P66">
        <v>0.34783223257517903</v>
      </c>
      <c r="Q66">
        <v>0.33768147661770342</v>
      </c>
      <c r="R66">
        <v>0.25853372649615736</v>
      </c>
      <c r="S66">
        <v>3.992117235551973E-2</v>
      </c>
      <c r="T66">
        <v>1.5953811709792376E-2</v>
      </c>
      <c r="U66">
        <v>1.5470749655725591E-2</v>
      </c>
      <c r="V66">
        <v>7.8029349012709304E-3</v>
      </c>
      <c r="W66">
        <v>0.22934752263494218</v>
      </c>
      <c r="X66">
        <v>0.21765356240908673</v>
      </c>
      <c r="Y66">
        <v>0.15219565879501928</v>
      </c>
      <c r="Z66">
        <v>3.3650658497944796E-2</v>
      </c>
      <c r="AA66">
        <v>1.4017085516008887E-2</v>
      </c>
      <c r="AB66">
        <v>1.1212822262932409E-2</v>
      </c>
      <c r="AC66">
        <v>6.5773399200901306E-3</v>
      </c>
      <c r="AD66">
        <v>9.2902181042928689E-2</v>
      </c>
      <c r="AE66">
        <v>8.2693966922393614E-2</v>
      </c>
      <c r="AF66">
        <v>4.6000803016831959E-2</v>
      </c>
      <c r="AG66">
        <v>1.817400535922653E-2</v>
      </c>
      <c r="AH66">
        <v>9.6387745921802104E-3</v>
      </c>
      <c r="AI66">
        <v>4.8109258892419238E-3</v>
      </c>
      <c r="AJ66">
        <v>4.0694587833605134E-3</v>
      </c>
      <c r="AK66">
        <v>6.3668203564409609E-2</v>
      </c>
      <c r="AL66">
        <v>5.4880028096754074E-2</v>
      </c>
      <c r="AM66">
        <v>2.8862140806859671E-2</v>
      </c>
      <c r="AN66">
        <v>1.1855125775070974E-2</v>
      </c>
      <c r="AO66">
        <v>7.8078634256126822E-3</v>
      </c>
      <c r="AP66">
        <v>3.2003997301029985E-3</v>
      </c>
      <c r="AQ66">
        <v>3.1544983666903503E-3</v>
      </c>
      <c r="AR66">
        <v>2.7285322211317187E-2</v>
      </c>
      <c r="AS66">
        <v>2.1263602349528288E-2</v>
      </c>
      <c r="AT66">
        <v>9.428102738760602E-3</v>
      </c>
      <c r="AU66">
        <v>4.2365035262270645E-3</v>
      </c>
      <c r="AV66">
        <v>4.675035966678287E-3</v>
      </c>
      <c r="AW66">
        <v>1.2563667332932127E-3</v>
      </c>
      <c r="AX66">
        <v>1.6686270729546204E-3</v>
      </c>
      <c r="AY66">
        <v>9.0409690908543894E-3</v>
      </c>
      <c r="AZ66">
        <v>5.9145753409656221E-3</v>
      </c>
      <c r="BA66">
        <v>1.7068402657312021E-3</v>
      </c>
      <c r="BB66">
        <v>1.1059400718590739E-3</v>
      </c>
      <c r="BC66">
        <v>2.0445044858408701E-3</v>
      </c>
      <c r="BD66">
        <v>3.5317918888039951E-4</v>
      </c>
      <c r="BE66">
        <v>7.0411150570134223E-4</v>
      </c>
      <c r="BF66">
        <v>0.13724178725095726</v>
      </c>
      <c r="BG66">
        <v>0.13721514509110477</v>
      </c>
      <c r="BH66">
        <v>0.12842430984483144</v>
      </c>
      <c r="BI66">
        <v>-2.6900084486758402E-3</v>
      </c>
      <c r="BJ66">
        <v>2.3304406779396381E-3</v>
      </c>
      <c r="BK66">
        <v>1.0821731581704519E-2</v>
      </c>
      <c r="BL66">
        <v>-1.6614440616222748E-3</v>
      </c>
      <c r="BM66">
        <v>0.65216776742482097</v>
      </c>
      <c r="BN66">
        <v>0.66231852338229658</v>
      </c>
      <c r="BO66">
        <v>0.60415350436533899</v>
      </c>
      <c r="BP66">
        <v>1.6452593968505624E-2</v>
      </c>
      <c r="BQ66">
        <v>8.1701882049243224E-3</v>
      </c>
      <c r="BR66">
        <v>3.0630467244376014E-2</v>
      </c>
      <c r="BS66">
        <v>2.9108571653240212E-3</v>
      </c>
      <c r="BT66">
        <v>0.51492598017386371</v>
      </c>
      <c r="BU66">
        <v>0.5251033782911918</v>
      </c>
      <c r="BV66">
        <v>0.47572919452050755</v>
      </c>
      <c r="BW66">
        <v>1.9142602417181465E-2</v>
      </c>
      <c r="BX66">
        <v>5.8397475269846844E-3</v>
      </c>
      <c r="BY66">
        <v>1.9808735662671495E-2</v>
      </c>
      <c r="BZ66">
        <v>4.5723012269462959E-3</v>
      </c>
      <c r="CA66">
        <v>3.5857858231638111E-2</v>
      </c>
      <c r="CB66">
        <v>1.3669596139387848E-2</v>
      </c>
      <c r="CC66">
        <v>1.1351287824829949E-2</v>
      </c>
      <c r="CD66">
        <v>6.97314869310373E-3</v>
      </c>
      <c r="CE66">
        <v>5.2658832436338213E-3</v>
      </c>
      <c r="CF66">
        <v>2.6651454797085535E-3</v>
      </c>
      <c r="CG66">
        <v>8.8114495668573285E-4</v>
      </c>
      <c r="CH66">
        <v>2.2188262092250263E-2</v>
      </c>
    </row>
    <row r="67" spans="1:86" x14ac:dyDescent="0.2">
      <c r="A67">
        <v>1978</v>
      </c>
      <c r="B67">
        <v>1</v>
      </c>
      <c r="C67">
        <v>1</v>
      </c>
      <c r="D67">
        <v>0.86379411835380182</v>
      </c>
      <c r="E67">
        <v>5.4843216826792052E-2</v>
      </c>
      <c r="F67">
        <v>2.3934260865348334E-2</v>
      </c>
      <c r="G67">
        <v>4.7172450628814921E-2</v>
      </c>
      <c r="H67">
        <v>1.0255957170283048E-2</v>
      </c>
      <c r="I67">
        <v>0.86256007687843805</v>
      </c>
      <c r="J67">
        <v>0.86200672197841399</v>
      </c>
      <c r="K67">
        <v>0.73456270436476956</v>
      </c>
      <c r="L67">
        <v>5.7404622728183252E-2</v>
      </c>
      <c r="M67">
        <v>2.1642266783478914E-2</v>
      </c>
      <c r="N67">
        <v>3.6231434651547323E-2</v>
      </c>
      <c r="O67">
        <v>1.216395306697643E-2</v>
      </c>
      <c r="P67">
        <v>0.35025687512272619</v>
      </c>
      <c r="Q67">
        <v>0.3382017846765244</v>
      </c>
      <c r="R67">
        <v>0.26033082116709583</v>
      </c>
      <c r="S67">
        <v>3.8350562663104881E-2</v>
      </c>
      <c r="T67">
        <v>1.5790022184379637E-2</v>
      </c>
      <c r="U67">
        <v>1.5864715667903928E-2</v>
      </c>
      <c r="V67">
        <v>7.8669631745302837E-3</v>
      </c>
      <c r="W67">
        <v>0.23191700020896366</v>
      </c>
      <c r="X67">
        <v>0.21816429987112773</v>
      </c>
      <c r="Y67">
        <v>0.15399554657736925</v>
      </c>
      <c r="Z67">
        <v>3.2073024062994948E-2</v>
      </c>
      <c r="AA67">
        <v>1.3873173848056086E-2</v>
      </c>
      <c r="AB67">
        <v>1.1615612597388414E-2</v>
      </c>
      <c r="AC67">
        <v>6.6057519202273318E-3</v>
      </c>
      <c r="AD67">
        <v>9.5493541408007143E-2</v>
      </c>
      <c r="AE67">
        <v>8.3352670743373825E-2</v>
      </c>
      <c r="AF67">
        <v>4.7772462977272889E-2</v>
      </c>
      <c r="AG67">
        <v>1.6935680448962764E-2</v>
      </c>
      <c r="AH67">
        <v>9.5448236474144355E-3</v>
      </c>
      <c r="AI67">
        <v>5.0059213162035321E-3</v>
      </c>
      <c r="AJ67">
        <v>4.0937828823780498E-3</v>
      </c>
      <c r="AK67">
        <v>6.6142504342378228E-2</v>
      </c>
      <c r="AL67">
        <v>5.5499092086632729E-2</v>
      </c>
      <c r="AM67">
        <v>3.0146818541572973E-2</v>
      </c>
      <c r="AN67">
        <v>1.1041098594077425E-2</v>
      </c>
      <c r="AO67">
        <v>7.7804190842807874E-3</v>
      </c>
      <c r="AP67">
        <v>3.3615237436559753E-3</v>
      </c>
      <c r="AQ67">
        <v>3.1692324741871836E-3</v>
      </c>
      <c r="AR67">
        <v>2.9246075926257165E-2</v>
      </c>
      <c r="AS67">
        <v>2.1766964153291934E-2</v>
      </c>
      <c r="AT67">
        <v>9.8910541812833874E-3</v>
      </c>
      <c r="AU67">
        <v>4.0641027208495606E-3</v>
      </c>
      <c r="AV67">
        <v>4.702892537723935E-3</v>
      </c>
      <c r="AW67">
        <v>1.3739640144210252E-3</v>
      </c>
      <c r="AX67">
        <v>1.7352086554491136E-3</v>
      </c>
      <c r="AY67">
        <v>1.0135404682332094E-2</v>
      </c>
      <c r="AZ67">
        <v>6.1146318714120074E-3</v>
      </c>
      <c r="BA67">
        <v>1.8430922716397014E-3</v>
      </c>
      <c r="BB67">
        <v>1.1504390824103386E-3</v>
      </c>
      <c r="BC67">
        <v>2.0357344126801374E-3</v>
      </c>
      <c r="BD67">
        <v>3.9371620024723948E-4</v>
      </c>
      <c r="BE67">
        <v>6.9164994869640693E-4</v>
      </c>
      <c r="BF67">
        <v>0.13743992312156195</v>
      </c>
      <c r="BG67">
        <v>0.13799327802158601</v>
      </c>
      <c r="BH67">
        <v>0.12923141398903226</v>
      </c>
      <c r="BI67">
        <v>-2.5614059013912005E-3</v>
      </c>
      <c r="BJ67">
        <v>2.2919940818694196E-3</v>
      </c>
      <c r="BK67">
        <v>1.0941015977267599E-2</v>
      </c>
      <c r="BL67">
        <v>-1.9079958966933819E-3</v>
      </c>
      <c r="BM67">
        <v>0.64974312487727381</v>
      </c>
      <c r="BN67">
        <v>0.6617982153234756</v>
      </c>
      <c r="BO67">
        <v>0.60346329718670599</v>
      </c>
      <c r="BP67">
        <v>1.649265416368717E-2</v>
      </c>
      <c r="BQ67">
        <v>8.1442386809686962E-3</v>
      </c>
      <c r="BR67">
        <v>3.1307734960910993E-2</v>
      </c>
      <c r="BS67">
        <v>2.3889939957527639E-3</v>
      </c>
      <c r="BT67">
        <v>0.51230320175571187</v>
      </c>
      <c r="BU67">
        <v>0.52380493730188959</v>
      </c>
      <c r="BV67">
        <v>0.47423188319767373</v>
      </c>
      <c r="BW67">
        <v>1.9054060065078371E-2</v>
      </c>
      <c r="BX67">
        <v>5.8522445990992766E-3</v>
      </c>
      <c r="BY67">
        <v>2.0366718983643395E-2</v>
      </c>
      <c r="BZ67">
        <v>4.2969898924461458E-3</v>
      </c>
      <c r="CA67">
        <v>3.6217402793305528E-2</v>
      </c>
      <c r="CB67">
        <v>1.3173816067969579E-2</v>
      </c>
      <c r="CC67">
        <v>1.0768469078297175E-2</v>
      </c>
      <c r="CD67">
        <v>6.5203260171541599E-3</v>
      </c>
      <c r="CE67">
        <v>4.9564446862378157E-3</v>
      </c>
      <c r="CF67">
        <v>2.4608346211182366E-3</v>
      </c>
      <c r="CG67">
        <v>7.8105058042928128E-4</v>
      </c>
      <c r="CH67">
        <v>2.3043586725335949E-2</v>
      </c>
    </row>
    <row r="68" spans="1:86" x14ac:dyDescent="0.2">
      <c r="A68">
        <v>1979</v>
      </c>
      <c r="B68">
        <v>1</v>
      </c>
      <c r="C68">
        <v>1</v>
      </c>
      <c r="D68">
        <v>0.86741077899932861</v>
      </c>
      <c r="E68">
        <v>4.9879804253578186E-2</v>
      </c>
      <c r="F68">
        <v>2.3650553077459335E-2</v>
      </c>
      <c r="G68">
        <v>4.9875669181346893E-2</v>
      </c>
      <c r="H68">
        <v>9.183170273900032E-3</v>
      </c>
      <c r="I68">
        <v>0.86133921146392822</v>
      </c>
      <c r="J68">
        <v>0.85967075824737549</v>
      </c>
      <c r="K68">
        <v>0.7351720929145813</v>
      </c>
      <c r="L68">
        <v>5.2963603287935257E-2</v>
      </c>
      <c r="M68">
        <v>2.1494500339031219E-2</v>
      </c>
      <c r="N68">
        <v>3.8531474769115448E-2</v>
      </c>
      <c r="O68">
        <v>1.1509058997035027E-2</v>
      </c>
      <c r="P68">
        <v>0.35526928305625916</v>
      </c>
      <c r="Q68">
        <v>0.33761158585548401</v>
      </c>
      <c r="R68">
        <v>0.2616366446018219</v>
      </c>
      <c r="S68">
        <v>3.5077821463346481E-2</v>
      </c>
      <c r="T68">
        <v>1.5753576532006264E-2</v>
      </c>
      <c r="U68">
        <v>1.7497433349490166E-2</v>
      </c>
      <c r="V68">
        <v>7.6503772288560867E-3</v>
      </c>
      <c r="W68">
        <v>0.23823222517967224</v>
      </c>
      <c r="X68">
        <v>0.21810108423233032</v>
      </c>
      <c r="Y68">
        <v>0.15538959205150604</v>
      </c>
      <c r="Z68">
        <v>2.9326064512133598E-2</v>
      </c>
      <c r="AA68">
        <v>1.3801914639770985E-2</v>
      </c>
      <c r="AB68">
        <v>1.307324506342411E-2</v>
      </c>
      <c r="AC68">
        <v>6.5054814331233501E-3</v>
      </c>
      <c r="AD68">
        <v>0.10279615968465805</v>
      </c>
      <c r="AE68">
        <v>8.412247896194458E-2</v>
      </c>
      <c r="AF68">
        <v>4.9190808087587357E-2</v>
      </c>
      <c r="AG68">
        <v>1.5414811670780182E-2</v>
      </c>
      <c r="AH68">
        <v>9.5563624054193497E-3</v>
      </c>
      <c r="AI68">
        <v>5.8874255046248436E-3</v>
      </c>
      <c r="AJ68">
        <v>4.0730698965489864E-3</v>
      </c>
      <c r="AK68">
        <v>7.3112867772579193E-2</v>
      </c>
      <c r="AL68">
        <v>5.6283537298440933E-2</v>
      </c>
      <c r="AM68">
        <v>3.1388755887746811E-2</v>
      </c>
      <c r="AN68">
        <v>9.878166951239109E-3</v>
      </c>
      <c r="AO68">
        <v>7.8303860500454903E-3</v>
      </c>
      <c r="AP68">
        <v>3.9786105044186115E-3</v>
      </c>
      <c r="AQ68">
        <v>3.2076206989586353E-3</v>
      </c>
      <c r="AR68">
        <v>3.5134702920913696E-2</v>
      </c>
      <c r="AS68">
        <v>2.2465728223323822E-2</v>
      </c>
      <c r="AT68">
        <v>1.0476240888237953E-2</v>
      </c>
      <c r="AU68">
        <v>3.8418418262153864E-3</v>
      </c>
      <c r="AV68">
        <v>4.7363247722387314E-3</v>
      </c>
      <c r="AW68">
        <v>1.7025249544531107E-3</v>
      </c>
      <c r="AX68">
        <v>1.7087950836867094E-3</v>
      </c>
      <c r="AY68">
        <v>1.3896464370191097E-2</v>
      </c>
      <c r="AZ68">
        <v>6.4115151762962341E-3</v>
      </c>
      <c r="BA68">
        <v>2.019848907366395E-3</v>
      </c>
      <c r="BB68">
        <v>1.2798079987987876E-3</v>
      </c>
      <c r="BC68">
        <v>2.0087829325348139E-3</v>
      </c>
      <c r="BD68">
        <v>5.1303836517035961E-4</v>
      </c>
      <c r="BE68">
        <v>5.9003703063353896E-4</v>
      </c>
      <c r="BF68">
        <v>0.13866078853607178</v>
      </c>
      <c r="BG68">
        <v>0.14032924175262451</v>
      </c>
      <c r="BH68">
        <v>0.13223868608474731</v>
      </c>
      <c r="BI68">
        <v>-3.0837990343570709E-3</v>
      </c>
      <c r="BJ68">
        <v>2.1560527384281158E-3</v>
      </c>
      <c r="BK68">
        <v>1.1344194412231445E-2</v>
      </c>
      <c r="BL68">
        <v>-2.3258887231349945E-3</v>
      </c>
      <c r="BM68">
        <v>0.64473071694374084</v>
      </c>
      <c r="BN68">
        <v>0.66238841414451599</v>
      </c>
      <c r="BO68">
        <v>0.60577413439750671</v>
      </c>
      <c r="BP68">
        <v>1.4801982790231705E-2</v>
      </c>
      <c r="BQ68">
        <v>7.8969765454530716E-3</v>
      </c>
      <c r="BR68">
        <v>3.2378235831856728E-2</v>
      </c>
      <c r="BS68">
        <v>1.5327930450439453E-3</v>
      </c>
      <c r="BT68">
        <v>0.50606992840766907</v>
      </c>
      <c r="BU68">
        <v>0.52205917239189148</v>
      </c>
      <c r="BV68">
        <v>0.4735354483127594</v>
      </c>
      <c r="BW68">
        <v>1.7885781824588776E-2</v>
      </c>
      <c r="BX68">
        <v>5.7409238070249557E-3</v>
      </c>
      <c r="BY68">
        <v>2.1034041419625282E-2</v>
      </c>
      <c r="BZ68">
        <v>3.8586817681789398E-3</v>
      </c>
      <c r="CA68">
        <v>4.8824315676734731E-2</v>
      </c>
      <c r="CB68">
        <v>2.1283100708454017E-2</v>
      </c>
      <c r="CC68">
        <v>1.825792515405248E-2</v>
      </c>
      <c r="CD68">
        <v>1.1943981596508118E-2</v>
      </c>
      <c r="CE68">
        <v>9.5463966239927173E-3</v>
      </c>
      <c r="CF68">
        <v>5.4042123048714278E-3</v>
      </c>
      <c r="CG68">
        <v>2.136960282651318E-3</v>
      </c>
      <c r="CH68">
        <v>2.7541214968280714E-2</v>
      </c>
    </row>
    <row r="69" spans="1:86" x14ac:dyDescent="0.2">
      <c r="A69">
        <v>1980</v>
      </c>
      <c r="B69">
        <v>1</v>
      </c>
      <c r="C69">
        <v>1</v>
      </c>
      <c r="D69">
        <v>0.86497718095779419</v>
      </c>
      <c r="E69">
        <v>3.9088036864995956E-2</v>
      </c>
      <c r="F69">
        <v>2.4697262793779373E-2</v>
      </c>
      <c r="G69">
        <v>6.243579089641571E-2</v>
      </c>
      <c r="H69">
        <v>8.8017163798213005E-3</v>
      </c>
      <c r="I69">
        <v>0.86859768629074097</v>
      </c>
      <c r="J69">
        <v>0.86751753091812134</v>
      </c>
      <c r="K69">
        <v>0.73842799663543701</v>
      </c>
      <c r="L69">
        <v>4.4556949287652969E-2</v>
      </c>
      <c r="M69">
        <v>2.2452268749475479E-2</v>
      </c>
      <c r="N69">
        <v>5.0188243389129639E-2</v>
      </c>
      <c r="O69">
        <v>1.1891793459653854E-2</v>
      </c>
      <c r="P69">
        <v>0.36049845814704895</v>
      </c>
      <c r="Q69">
        <v>0.34440115094184875</v>
      </c>
      <c r="R69">
        <v>0.2687210738658905</v>
      </c>
      <c r="S69">
        <v>2.8333673253655434E-2</v>
      </c>
      <c r="T69">
        <v>1.6471689566969872E-2</v>
      </c>
      <c r="U69">
        <v>2.2754792124032974E-2</v>
      </c>
      <c r="V69">
        <v>8.1199100241065025E-3</v>
      </c>
      <c r="W69">
        <v>0.24141663312911987</v>
      </c>
      <c r="X69">
        <v>0.22260276973247528</v>
      </c>
      <c r="Y69">
        <v>0.16084060072898865</v>
      </c>
      <c r="Z69">
        <v>2.3436281830072403E-2</v>
      </c>
      <c r="AA69">
        <v>1.4428308233618736E-2</v>
      </c>
      <c r="AB69">
        <v>1.6998006030917168E-2</v>
      </c>
      <c r="AC69">
        <v>6.9014984183013439E-3</v>
      </c>
      <c r="AD69">
        <v>0.1038234755396843</v>
      </c>
      <c r="AE69">
        <v>8.599555492401123E-2</v>
      </c>
      <c r="AF69">
        <v>5.1779650151729584E-2</v>
      </c>
      <c r="AG69">
        <v>1.2490522116422653E-2</v>
      </c>
      <c r="AH69">
        <v>9.7476951777935028E-3</v>
      </c>
      <c r="AI69">
        <v>7.5201499275863171E-3</v>
      </c>
      <c r="AJ69">
        <v>4.4575342908501625E-3</v>
      </c>
      <c r="AK69">
        <v>7.3757253587245941E-2</v>
      </c>
      <c r="AL69">
        <v>5.7763475924730301E-2</v>
      </c>
      <c r="AM69">
        <v>3.3035747706890106E-2</v>
      </c>
      <c r="AN69">
        <v>8.2320505753159523E-3</v>
      </c>
      <c r="AO69">
        <v>7.8596938401460648E-3</v>
      </c>
      <c r="AP69">
        <v>5.0622932612895966E-3</v>
      </c>
      <c r="AQ69">
        <v>3.5736903082579374E-3</v>
      </c>
      <c r="AR69">
        <v>3.4898620098829269E-2</v>
      </c>
      <c r="AS69">
        <v>2.3319700732827187E-2</v>
      </c>
      <c r="AT69">
        <v>1.1366667225956917E-2</v>
      </c>
      <c r="AU69">
        <v>3.1088734976947308E-3</v>
      </c>
      <c r="AV69">
        <v>4.6691051684319973E-3</v>
      </c>
      <c r="AW69">
        <v>2.1744738332927227E-3</v>
      </c>
      <c r="AX69">
        <v>2.0005803089588881E-3</v>
      </c>
      <c r="AY69">
        <v>1.2986763380467892E-2</v>
      </c>
      <c r="AZ69">
        <v>6.8397088907659054E-3</v>
      </c>
      <c r="BA69">
        <v>2.3219275753945112E-3</v>
      </c>
      <c r="BB69">
        <v>9.9668465554714203E-4</v>
      </c>
      <c r="BC69">
        <v>2.0203515887260437E-3</v>
      </c>
      <c r="BD69">
        <v>6.7303125979378819E-4</v>
      </c>
      <c r="BE69">
        <v>8.2771392771974206E-4</v>
      </c>
      <c r="BF69">
        <v>0.13140231370925903</v>
      </c>
      <c r="BG69">
        <v>0.13248246908187866</v>
      </c>
      <c r="BH69">
        <v>0.12654918432235718</v>
      </c>
      <c r="BI69">
        <v>-5.4689124226570129E-3</v>
      </c>
      <c r="BJ69">
        <v>2.244994044303894E-3</v>
      </c>
      <c r="BK69">
        <v>1.2247547507286072E-2</v>
      </c>
      <c r="BL69">
        <v>-3.0900770798325539E-3</v>
      </c>
      <c r="BM69">
        <v>0.63950154185295105</v>
      </c>
      <c r="BN69">
        <v>0.65559884905815125</v>
      </c>
      <c r="BO69">
        <v>0.59625610709190369</v>
      </c>
      <c r="BP69">
        <v>1.0754363611340523E-2</v>
      </c>
      <c r="BQ69">
        <v>8.2255732268095016E-3</v>
      </c>
      <c r="BR69">
        <v>3.9680998772382736E-2</v>
      </c>
      <c r="BS69">
        <v>6.8180635571479797E-4</v>
      </c>
      <c r="BT69">
        <v>0.50809922814369202</v>
      </c>
      <c r="BU69">
        <v>0.52311637997627258</v>
      </c>
      <c r="BV69">
        <v>0.46970692276954651</v>
      </c>
      <c r="BW69">
        <v>1.6223276033997536E-2</v>
      </c>
      <c r="BX69">
        <v>5.9805791825056076E-3</v>
      </c>
      <c r="BY69">
        <v>2.7433451265096664E-2</v>
      </c>
      <c r="BZ69">
        <v>3.7718834355473518E-3</v>
      </c>
      <c r="CA69">
        <v>4.5487422925989292E-2</v>
      </c>
      <c r="CB69">
        <v>2.065136529819734E-2</v>
      </c>
      <c r="CC69">
        <v>1.7748537188591536E-2</v>
      </c>
      <c r="CD69">
        <v>1.190211707682632E-2</v>
      </c>
      <c r="CE69">
        <v>9.4893342054131139E-3</v>
      </c>
      <c r="CF69">
        <v>5.1140726459402508E-3</v>
      </c>
      <c r="CG69">
        <v>1.8564577771028172E-3</v>
      </c>
      <c r="CH69">
        <v>2.4836057627791952E-2</v>
      </c>
    </row>
    <row r="70" spans="1:86" x14ac:dyDescent="0.2">
      <c r="A70">
        <v>1981</v>
      </c>
      <c r="B70">
        <v>1</v>
      </c>
      <c r="C70">
        <v>1</v>
      </c>
      <c r="D70">
        <v>0.86455434560775757</v>
      </c>
      <c r="E70">
        <v>2.4648526683449745E-2</v>
      </c>
      <c r="F70">
        <v>2.666858583688736E-2</v>
      </c>
      <c r="G70">
        <v>7.7830210328102112E-2</v>
      </c>
      <c r="H70">
        <v>6.2983459793031216E-3</v>
      </c>
      <c r="I70">
        <v>0.87091511487960815</v>
      </c>
      <c r="J70">
        <v>0.87057697772979736</v>
      </c>
      <c r="K70">
        <v>0.73902326822280884</v>
      </c>
      <c r="L70">
        <v>3.3928822726011276E-2</v>
      </c>
      <c r="M70">
        <v>2.4053385481238365E-2</v>
      </c>
      <c r="N70">
        <v>6.3218384981155396E-2</v>
      </c>
      <c r="O70">
        <v>1.0353147983551025E-2</v>
      </c>
      <c r="P70">
        <v>0.36060285568237305</v>
      </c>
      <c r="Q70">
        <v>0.34445822238922119</v>
      </c>
      <c r="R70">
        <v>0.26994052529335022</v>
      </c>
      <c r="S70">
        <v>2.0578237250447273E-2</v>
      </c>
      <c r="T70">
        <v>1.688053272664547E-2</v>
      </c>
      <c r="U70">
        <v>2.9320916160941124E-2</v>
      </c>
      <c r="V70">
        <v>7.7380165457725525E-3</v>
      </c>
      <c r="W70">
        <v>0.24009868502616882</v>
      </c>
      <c r="X70">
        <v>0.22116808593273163</v>
      </c>
      <c r="Y70">
        <v>0.16250188648700714</v>
      </c>
      <c r="Z70">
        <v>1.6269773244857788E-2</v>
      </c>
      <c r="AA70">
        <v>1.4381829649209976E-2</v>
      </c>
      <c r="AB70">
        <v>2.1301832050085068E-2</v>
      </c>
      <c r="AC70">
        <v>6.7284740507602692E-3</v>
      </c>
      <c r="AD70">
        <v>0.10267269611358643</v>
      </c>
      <c r="AE70">
        <v>8.3970345556735992E-2</v>
      </c>
      <c r="AF70">
        <v>5.2188556641340256E-2</v>
      </c>
      <c r="AG70">
        <v>8.1313969567418098E-3</v>
      </c>
      <c r="AH70">
        <v>9.366912767291069E-3</v>
      </c>
      <c r="AI70">
        <v>9.7492467612028122E-3</v>
      </c>
      <c r="AJ70">
        <v>4.5340857468545437E-3</v>
      </c>
      <c r="AK70">
        <v>7.3374666273593903E-2</v>
      </c>
      <c r="AL70">
        <v>5.6265469640493393E-2</v>
      </c>
      <c r="AM70">
        <v>3.3188249915838242E-2</v>
      </c>
      <c r="AN70">
        <v>5.295023787766695E-3</v>
      </c>
      <c r="AO70">
        <v>7.4265100993216038E-3</v>
      </c>
      <c r="AP70">
        <v>6.6882958635687828E-3</v>
      </c>
      <c r="AQ70">
        <v>3.6673885770142078E-3</v>
      </c>
      <c r="AR70">
        <v>3.5570017993450165E-2</v>
      </c>
      <c r="AS70">
        <v>2.2762196138501167E-2</v>
      </c>
      <c r="AT70">
        <v>1.1552303098142147E-2</v>
      </c>
      <c r="AU70">
        <v>2.045660512521863E-3</v>
      </c>
      <c r="AV70">
        <v>4.298641812056303E-3</v>
      </c>
      <c r="AW70">
        <v>2.9022055678069592E-3</v>
      </c>
      <c r="AX70">
        <v>1.9633849151432514E-3</v>
      </c>
      <c r="AY70">
        <v>1.3559009879827499E-2</v>
      </c>
      <c r="AZ70">
        <v>6.7139500752091408E-3</v>
      </c>
      <c r="BA70">
        <v>2.3580566048622131E-3</v>
      </c>
      <c r="BB70">
        <v>7.0552085526287556E-4</v>
      </c>
      <c r="BC70">
        <v>1.8425583839416504E-3</v>
      </c>
      <c r="BD70">
        <v>9.4286823878064752E-4</v>
      </c>
      <c r="BE70">
        <v>8.6494616698473692E-4</v>
      </c>
      <c r="BF70">
        <v>0.12908488512039185</v>
      </c>
      <c r="BG70">
        <v>0.12942302227020264</v>
      </c>
      <c r="BH70">
        <v>0.12553107738494873</v>
      </c>
      <c r="BI70">
        <v>-9.2802960425615311E-3</v>
      </c>
      <c r="BJ70">
        <v>2.6152003556489944E-3</v>
      </c>
      <c r="BK70">
        <v>1.4611825346946716E-2</v>
      </c>
      <c r="BL70">
        <v>-4.0548020042479038E-3</v>
      </c>
      <c r="BM70">
        <v>0.63939714431762695</v>
      </c>
      <c r="BN70">
        <v>0.65554177761077881</v>
      </c>
      <c r="BO70">
        <v>0.59461382031440735</v>
      </c>
      <c r="BP70">
        <v>4.0702894330024719E-3</v>
      </c>
      <c r="BQ70">
        <v>9.78805311024189E-3</v>
      </c>
      <c r="BR70">
        <v>4.8509294167160988E-2</v>
      </c>
      <c r="BS70">
        <v>-1.4396705664694309E-3</v>
      </c>
      <c r="BT70">
        <v>0.51031225919723511</v>
      </c>
      <c r="BU70">
        <v>0.52611875534057617</v>
      </c>
      <c r="BV70">
        <v>0.46908274292945862</v>
      </c>
      <c r="BW70">
        <v>1.3350585475564003E-2</v>
      </c>
      <c r="BX70">
        <v>7.1728527545928955E-3</v>
      </c>
      <c r="BY70">
        <v>3.3897468820214272E-2</v>
      </c>
      <c r="BZ70">
        <v>2.6151314377784729E-3</v>
      </c>
      <c r="CA70">
        <v>4.2841542646158096E-2</v>
      </c>
      <c r="CB70">
        <v>1.9199962655651406E-2</v>
      </c>
      <c r="CC70">
        <v>1.6519133032047991E-2</v>
      </c>
      <c r="CD70">
        <v>1.1109003631709009E-2</v>
      </c>
      <c r="CE70">
        <v>8.8755682134757843E-3</v>
      </c>
      <c r="CF70">
        <v>4.8130780321209796E-3</v>
      </c>
      <c r="CG70">
        <v>1.7562127585911643E-3</v>
      </c>
      <c r="CH70">
        <v>2.364157999050669E-2</v>
      </c>
    </row>
    <row r="71" spans="1:86" x14ac:dyDescent="0.2">
      <c r="A71">
        <v>1982</v>
      </c>
      <c r="B71">
        <v>1</v>
      </c>
      <c r="C71">
        <v>1</v>
      </c>
      <c r="D71">
        <v>0.86670488119125366</v>
      </c>
      <c r="E71">
        <v>2.0616699010133743E-2</v>
      </c>
      <c r="F71">
        <v>2.8329197317361832E-2</v>
      </c>
      <c r="G71">
        <v>8.2316920161247253E-2</v>
      </c>
      <c r="H71">
        <v>2.0322708878666162E-3</v>
      </c>
      <c r="I71">
        <v>0.87984991073608398</v>
      </c>
      <c r="J71">
        <v>0.87934035062789917</v>
      </c>
      <c r="K71">
        <v>0.7467154860496521</v>
      </c>
      <c r="L71">
        <v>3.0848987400531769E-2</v>
      </c>
      <c r="M71">
        <v>2.564009465277195E-2</v>
      </c>
      <c r="N71">
        <v>6.6707804799079895E-2</v>
      </c>
      <c r="O71">
        <v>9.4283288344740868E-3</v>
      </c>
      <c r="P71">
        <v>0.37272125482559204</v>
      </c>
      <c r="Q71">
        <v>0.35413169860839844</v>
      </c>
      <c r="R71">
        <v>0.28022852540016174</v>
      </c>
      <c r="S71">
        <v>1.8818527460098267E-2</v>
      </c>
      <c r="T71">
        <v>1.7837133258581161E-2</v>
      </c>
      <c r="U71">
        <v>2.9639642685651779E-2</v>
      </c>
      <c r="V71">
        <v>7.6078535057604313E-3</v>
      </c>
      <c r="W71">
        <v>0.25083163380622864</v>
      </c>
      <c r="X71">
        <v>0.22855383157730103</v>
      </c>
      <c r="Y71">
        <v>0.16892525553703308</v>
      </c>
      <c r="Z71">
        <v>1.5633795410394669E-2</v>
      </c>
      <c r="AA71">
        <v>1.5331372618675232E-2</v>
      </c>
      <c r="AB71">
        <v>2.1956188604235649E-2</v>
      </c>
      <c r="AC71">
        <v>6.7072170786559582E-3</v>
      </c>
      <c r="AD71">
        <v>0.11185411363840103</v>
      </c>
      <c r="AE71">
        <v>8.907211571931839E-2</v>
      </c>
      <c r="AF71">
        <v>5.5604986846446991E-2</v>
      </c>
      <c r="AG71">
        <v>8.6453789845108986E-3</v>
      </c>
      <c r="AH71">
        <v>9.9898641929030418E-3</v>
      </c>
      <c r="AI71">
        <v>9.8929507657885551E-3</v>
      </c>
      <c r="AJ71">
        <v>4.9389339983463287E-3</v>
      </c>
      <c r="AK71">
        <v>8.2058750092983246E-2</v>
      </c>
      <c r="AL71">
        <v>6.0691509395837784E-2</v>
      </c>
      <c r="AM71">
        <v>3.5425737500190735E-2</v>
      </c>
      <c r="AN71">
        <v>6.0559352859854698E-3</v>
      </c>
      <c r="AO71">
        <v>8.161487989127636E-3</v>
      </c>
      <c r="AP71">
        <v>6.8419738672673702E-3</v>
      </c>
      <c r="AQ71">
        <v>4.206374753266573E-3</v>
      </c>
      <c r="AR71">
        <v>4.2518444359302521E-2</v>
      </c>
      <c r="AS71">
        <v>2.5727801024913788E-2</v>
      </c>
      <c r="AT71">
        <v>1.2217244133353233E-2</v>
      </c>
      <c r="AU71">
        <v>2.8272191993892193E-3</v>
      </c>
      <c r="AV71">
        <v>4.9794265069067478E-3</v>
      </c>
      <c r="AW71">
        <v>3.2115927897393703E-3</v>
      </c>
      <c r="AX71">
        <v>2.4923181626945734E-3</v>
      </c>
      <c r="AY71">
        <v>1.7552318051457405E-2</v>
      </c>
      <c r="AZ71">
        <v>8.1274677067995071E-3</v>
      </c>
      <c r="BA71">
        <v>2.4558824952691793E-3</v>
      </c>
      <c r="BB71">
        <v>1.3591991737484932E-3</v>
      </c>
      <c r="BC71">
        <v>2.1688300184905529E-3</v>
      </c>
      <c r="BD71">
        <v>1.1020866222679615E-3</v>
      </c>
      <c r="BE71">
        <v>1.0414697462692857E-3</v>
      </c>
      <c r="BF71">
        <v>0.12015008926391602</v>
      </c>
      <c r="BG71">
        <v>0.12065964937210083</v>
      </c>
      <c r="BH71">
        <v>0.11998939514160156</v>
      </c>
      <c r="BI71">
        <v>-1.0232288390398026E-2</v>
      </c>
      <c r="BJ71">
        <v>2.6891026645898819E-3</v>
      </c>
      <c r="BK71">
        <v>1.5609115362167358E-2</v>
      </c>
      <c r="BL71">
        <v>-7.3960579466074705E-3</v>
      </c>
      <c r="BM71">
        <v>0.62727874517440796</v>
      </c>
      <c r="BN71">
        <v>0.64586830139160156</v>
      </c>
      <c r="BO71">
        <v>0.58647635579109192</v>
      </c>
      <c r="BP71">
        <v>1.7981715500354767E-3</v>
      </c>
      <c r="BQ71">
        <v>1.049206405878067E-2</v>
      </c>
      <c r="BR71">
        <v>5.2677277475595474E-2</v>
      </c>
      <c r="BS71">
        <v>-5.575582617893815E-3</v>
      </c>
      <c r="BT71">
        <v>0.50712865591049194</v>
      </c>
      <c r="BU71">
        <v>0.52520865201950073</v>
      </c>
      <c r="BV71">
        <v>0.46648696064949036</v>
      </c>
      <c r="BW71">
        <v>1.2030459940433502E-2</v>
      </c>
      <c r="BX71">
        <v>7.8029613941907883E-3</v>
      </c>
      <c r="BY71">
        <v>3.7068162113428116E-2</v>
      </c>
      <c r="BZ71">
        <v>1.8204753287136555E-3</v>
      </c>
      <c r="CA71">
        <v>4.5401030118427457E-2</v>
      </c>
      <c r="CB71">
        <v>2.4294526860845957E-2</v>
      </c>
      <c r="CC71">
        <v>2.1576137176642075E-2</v>
      </c>
      <c r="CD71">
        <v>1.4920384510881938E-2</v>
      </c>
      <c r="CE71">
        <v>1.2203776586939143E-2</v>
      </c>
      <c r="CF71">
        <v>7.0046419121633204E-3</v>
      </c>
      <c r="CG71">
        <v>2.679992184191184E-3</v>
      </c>
      <c r="CH71">
        <v>2.11065032575815E-2</v>
      </c>
    </row>
    <row r="72" spans="1:86" x14ac:dyDescent="0.2">
      <c r="A72">
        <v>1983</v>
      </c>
      <c r="B72">
        <v>1</v>
      </c>
      <c r="C72">
        <v>1</v>
      </c>
      <c r="D72">
        <v>0.87238591909408569</v>
      </c>
      <c r="E72">
        <v>2.5511899963021278E-2</v>
      </c>
      <c r="F72">
        <v>2.5176526978611946E-2</v>
      </c>
      <c r="G72">
        <v>7.681477814912796E-2</v>
      </c>
      <c r="H72">
        <v>1.108842043322511E-4</v>
      </c>
      <c r="I72">
        <v>0.88644927740097046</v>
      </c>
      <c r="J72">
        <v>0.88554120063781738</v>
      </c>
      <c r="K72">
        <v>0.75749456882476807</v>
      </c>
      <c r="L72">
        <v>3.5297490656375885E-2</v>
      </c>
      <c r="M72">
        <v>2.2809321060776711E-2</v>
      </c>
      <c r="N72">
        <v>6.0783389955759048E-2</v>
      </c>
      <c r="O72">
        <v>9.1563761234283447E-3</v>
      </c>
      <c r="P72">
        <v>0.38392594456672668</v>
      </c>
      <c r="Q72">
        <v>0.36067289113998413</v>
      </c>
      <c r="R72">
        <v>0.29115155339241028</v>
      </c>
      <c r="S72">
        <v>2.1889541298151016E-2</v>
      </c>
      <c r="T72">
        <v>1.5478935092687607E-2</v>
      </c>
      <c r="U72">
        <v>2.5364207103848457E-2</v>
      </c>
      <c r="V72">
        <v>6.7886412143707275E-3</v>
      </c>
      <c r="W72">
        <v>0.2611163854598999</v>
      </c>
      <c r="X72">
        <v>0.23356647789478302</v>
      </c>
      <c r="Y72">
        <v>0.17833815515041351</v>
      </c>
      <c r="Z72">
        <v>1.8233945593237877E-2</v>
      </c>
      <c r="AA72">
        <v>1.3107484206557274E-2</v>
      </c>
      <c r="AB72">
        <v>1.7994921654462814E-2</v>
      </c>
      <c r="AC72">
        <v>5.8930222876369953E-3</v>
      </c>
      <c r="AD72">
        <v>0.1190706193447113</v>
      </c>
      <c r="AE72">
        <v>9.1292396187782288E-2</v>
      </c>
      <c r="AF72">
        <v>5.9369400143623352E-2</v>
      </c>
      <c r="AG72">
        <v>1.0438994504511356E-2</v>
      </c>
      <c r="AH72">
        <v>8.8033713400363922E-3</v>
      </c>
      <c r="AI72">
        <v>8.1958780065178871E-3</v>
      </c>
      <c r="AJ72">
        <v>4.4847517274320126E-3</v>
      </c>
      <c r="AK72">
        <v>8.8422819972038269E-2</v>
      </c>
      <c r="AL72">
        <v>6.2818020582199097E-2</v>
      </c>
      <c r="AM72">
        <v>3.8417257368564606E-2</v>
      </c>
      <c r="AN72">
        <v>7.5641530565917492E-3</v>
      </c>
      <c r="AO72">
        <v>7.1344678290188313E-3</v>
      </c>
      <c r="AP72">
        <v>5.8078453876078129E-3</v>
      </c>
      <c r="AQ72">
        <v>3.8942953106015921E-3</v>
      </c>
      <c r="AR72">
        <v>4.6823762357234955E-2</v>
      </c>
      <c r="AS72">
        <v>2.7298660948872566E-2</v>
      </c>
      <c r="AT72">
        <v>1.3817875646054745E-2</v>
      </c>
      <c r="AU72">
        <v>3.9423960261046886E-3</v>
      </c>
      <c r="AV72">
        <v>4.3786908499896526E-3</v>
      </c>
      <c r="AW72">
        <v>2.7258242480456829E-3</v>
      </c>
      <c r="AX72">
        <v>2.433873014524579E-3</v>
      </c>
      <c r="AY72">
        <v>1.9060876220464706E-2</v>
      </c>
      <c r="AZ72">
        <v>9.093286469578743E-3</v>
      </c>
      <c r="BA72">
        <v>3.1137857586145401E-3</v>
      </c>
      <c r="BB72">
        <v>2.2152566816657782E-3</v>
      </c>
      <c r="BC72">
        <v>1.8404307775199413E-3</v>
      </c>
      <c r="BD72">
        <v>9.8787108436226845E-4</v>
      </c>
      <c r="BE72">
        <v>9.3594187637791038E-4</v>
      </c>
      <c r="BF72">
        <v>0.11355072259902954</v>
      </c>
      <c r="BG72">
        <v>0.11445879936218262</v>
      </c>
      <c r="BH72">
        <v>0.11489135026931763</v>
      </c>
      <c r="BI72">
        <v>-9.7855906933546066E-3</v>
      </c>
      <c r="BJ72">
        <v>2.3672059178352356E-3</v>
      </c>
      <c r="BK72">
        <v>1.6031388193368912E-2</v>
      </c>
      <c r="BL72">
        <v>-9.0454919190960936E-3</v>
      </c>
      <c r="BM72">
        <v>0.61607405543327332</v>
      </c>
      <c r="BN72">
        <v>0.63932710886001587</v>
      </c>
      <c r="BO72">
        <v>0.58123436570167542</v>
      </c>
      <c r="BP72">
        <v>3.6223586648702621E-3</v>
      </c>
      <c r="BQ72">
        <v>9.6975918859243393E-3</v>
      </c>
      <c r="BR72">
        <v>5.1450571045279503E-2</v>
      </c>
      <c r="BS72">
        <v>-6.6777570100384764E-3</v>
      </c>
      <c r="BT72">
        <v>0.50252333283424377</v>
      </c>
      <c r="BU72">
        <v>0.52486830949783325</v>
      </c>
      <c r="BV72">
        <v>0.46634301543235779</v>
      </c>
      <c r="BW72">
        <v>1.3407949358224869E-2</v>
      </c>
      <c r="BX72">
        <v>7.3303859680891037E-3</v>
      </c>
      <c r="BY72">
        <v>3.5419182851910591E-2</v>
      </c>
      <c r="BZ72">
        <v>2.3677349090576172E-3</v>
      </c>
      <c r="CA72">
        <v>6.1574474984639353E-2</v>
      </c>
      <c r="CB72">
        <v>3.1383218900078995E-2</v>
      </c>
      <c r="CC72">
        <v>2.7349497395464151E-2</v>
      </c>
      <c r="CD72">
        <v>1.8318133434954701E-2</v>
      </c>
      <c r="CE72">
        <v>1.4550933502991375E-2</v>
      </c>
      <c r="CF72">
        <v>7.985232848589369E-3</v>
      </c>
      <c r="CG72">
        <v>2.9637225779082857E-3</v>
      </c>
      <c r="CH72">
        <v>3.0191256084560358E-2</v>
      </c>
    </row>
    <row r="73" spans="1:86" x14ac:dyDescent="0.2">
      <c r="A73">
        <v>1984</v>
      </c>
      <c r="B73">
        <v>1</v>
      </c>
      <c r="C73">
        <v>1</v>
      </c>
      <c r="D73">
        <v>0.87364524602890015</v>
      </c>
      <c r="E73">
        <v>2.6066899299621582E-2</v>
      </c>
      <c r="F73">
        <v>2.3007828742265701E-2</v>
      </c>
      <c r="G73">
        <v>8.0472007393836975E-2</v>
      </c>
      <c r="H73">
        <v>-3.191961208358407E-3</v>
      </c>
      <c r="I73">
        <v>0.8849869966506958</v>
      </c>
      <c r="J73">
        <v>0.88468962907791138</v>
      </c>
      <c r="K73">
        <v>0.75567293167114258</v>
      </c>
      <c r="L73">
        <v>3.6377418786287308E-2</v>
      </c>
      <c r="M73">
        <v>2.068755216896534E-2</v>
      </c>
      <c r="N73">
        <v>6.3881523907184601E-2</v>
      </c>
      <c r="O73">
        <v>8.0701662227511406E-3</v>
      </c>
      <c r="P73">
        <v>0.38582691550254822</v>
      </c>
      <c r="Q73">
        <v>0.36188006401062012</v>
      </c>
      <c r="R73">
        <v>0.29172471165657043</v>
      </c>
      <c r="S73">
        <v>2.3019848391413689E-2</v>
      </c>
      <c r="T73">
        <v>1.3422019779682159E-2</v>
      </c>
      <c r="U73">
        <v>2.7259847149252892E-2</v>
      </c>
      <c r="V73">
        <v>6.4536547288298607E-3</v>
      </c>
      <c r="W73">
        <v>0.26434195041656494</v>
      </c>
      <c r="X73">
        <v>0.23582299053668976</v>
      </c>
      <c r="Y73">
        <v>0.17931047081947327</v>
      </c>
      <c r="Z73">
        <v>1.9171284511685371E-2</v>
      </c>
      <c r="AA73">
        <v>1.14265326410532E-2</v>
      </c>
      <c r="AB73">
        <v>1.9837750121951103E-2</v>
      </c>
      <c r="AC73">
        <v>6.0769566334784031E-3</v>
      </c>
      <c r="AD73">
        <v>0.12305636703968048</v>
      </c>
      <c r="AE73">
        <v>9.3958750367164612E-2</v>
      </c>
      <c r="AF73">
        <v>6.1700038611888885E-2</v>
      </c>
      <c r="AG73">
        <v>1.108895055949688E-2</v>
      </c>
      <c r="AH73">
        <v>7.2275460697710514E-3</v>
      </c>
      <c r="AI73">
        <v>9.4455499202013016E-3</v>
      </c>
      <c r="AJ73">
        <v>4.4966675341129303E-3</v>
      </c>
      <c r="AK73">
        <v>9.2436365783214569E-2</v>
      </c>
      <c r="AL73">
        <v>6.5470844507217407E-2</v>
      </c>
      <c r="AM73">
        <v>4.0911734104156494E-2</v>
      </c>
      <c r="AN73">
        <v>8.1980107352137566E-3</v>
      </c>
      <c r="AO73">
        <v>5.8298157528042793E-3</v>
      </c>
      <c r="AP73">
        <v>6.9624008610844612E-3</v>
      </c>
      <c r="AQ73">
        <v>3.5688821226358414E-3</v>
      </c>
      <c r="AR73">
        <v>5.0588097423315048E-2</v>
      </c>
      <c r="AS73">
        <v>2.9515562579035759E-2</v>
      </c>
      <c r="AT73">
        <v>1.563996821641922E-2</v>
      </c>
      <c r="AU73">
        <v>4.382595419883728E-3</v>
      </c>
      <c r="AV73">
        <v>3.3104151953011751E-3</v>
      </c>
      <c r="AW73">
        <v>3.6488687619566917E-3</v>
      </c>
      <c r="AX73">
        <v>2.5337154511362314E-3</v>
      </c>
      <c r="AY73">
        <v>2.185974083840847E-2</v>
      </c>
      <c r="AZ73">
        <v>1.0220394469797611E-2</v>
      </c>
      <c r="BA73">
        <v>3.403467359021306E-3</v>
      </c>
      <c r="BB73">
        <v>3.1617069616913795E-3</v>
      </c>
      <c r="BC73">
        <v>1.4885673299431801E-3</v>
      </c>
      <c r="BD73">
        <v>1.1843106476590037E-3</v>
      </c>
      <c r="BE73">
        <v>9.8234193865209818E-4</v>
      </c>
      <c r="BF73">
        <v>0.1150130033493042</v>
      </c>
      <c r="BG73">
        <v>0.11531037092208862</v>
      </c>
      <c r="BH73">
        <v>0.11797231435775757</v>
      </c>
      <c r="BI73">
        <v>-1.0310519486665726E-2</v>
      </c>
      <c r="BJ73">
        <v>2.3202765733003616E-3</v>
      </c>
      <c r="BK73">
        <v>1.6590483486652374E-2</v>
      </c>
      <c r="BL73">
        <v>-1.1262127431109548E-2</v>
      </c>
      <c r="BM73">
        <v>0.61417308449745178</v>
      </c>
      <c r="BN73">
        <v>0.63811993598937988</v>
      </c>
      <c r="BO73">
        <v>0.58192053437232971</v>
      </c>
      <c r="BP73">
        <v>3.0470509082078934E-3</v>
      </c>
      <c r="BQ73">
        <v>9.5858089625835419E-3</v>
      </c>
      <c r="BR73">
        <v>5.3212160244584084E-2</v>
      </c>
      <c r="BS73">
        <v>-9.6456159371882677E-3</v>
      </c>
      <c r="BT73">
        <v>0.49916008114814758</v>
      </c>
      <c r="BU73">
        <v>0.52280956506729126</v>
      </c>
      <c r="BV73">
        <v>0.46394822001457214</v>
      </c>
      <c r="BW73">
        <v>1.3357570394873619E-2</v>
      </c>
      <c r="BX73">
        <v>7.2655323892831802E-3</v>
      </c>
      <c r="BY73">
        <v>3.6621676757931709E-2</v>
      </c>
      <c r="BZ73">
        <v>1.6165114939212799E-3</v>
      </c>
      <c r="CA73">
        <v>6.2916682245164668E-2</v>
      </c>
      <c r="CB73">
        <v>3.2718717889392762E-2</v>
      </c>
      <c r="CC73">
        <v>2.8336518191252501E-2</v>
      </c>
      <c r="CD73">
        <v>1.8998344817890887E-2</v>
      </c>
      <c r="CE73">
        <v>1.546774527383241E-2</v>
      </c>
      <c r="CF73">
        <v>8.8123720875362462E-3</v>
      </c>
      <c r="CG73">
        <v>3.270201838442191E-3</v>
      </c>
      <c r="CH73">
        <v>3.0197964355771906E-2</v>
      </c>
    </row>
    <row r="74" spans="1:86" x14ac:dyDescent="0.2">
      <c r="A74">
        <v>1985</v>
      </c>
      <c r="B74">
        <v>1</v>
      </c>
      <c r="C74">
        <v>1</v>
      </c>
      <c r="D74">
        <v>0.87392234802246094</v>
      </c>
      <c r="E74">
        <v>2.7534222230315208E-2</v>
      </c>
      <c r="F74">
        <v>2.4196762591600418E-2</v>
      </c>
      <c r="G74">
        <v>7.7550381422042847E-2</v>
      </c>
      <c r="H74">
        <v>-3.2037310302257538E-3</v>
      </c>
      <c r="I74">
        <v>0.88648068904876709</v>
      </c>
      <c r="J74">
        <v>0.88534975051879883</v>
      </c>
      <c r="K74">
        <v>0.75591123104095459</v>
      </c>
      <c r="L74">
        <v>3.8597602397203445E-2</v>
      </c>
      <c r="M74">
        <v>2.1706357598304749E-2</v>
      </c>
      <c r="N74">
        <v>6.0925770550966263E-2</v>
      </c>
      <c r="O74">
        <v>8.2087498158216476E-3</v>
      </c>
      <c r="P74">
        <v>0.39354056119918823</v>
      </c>
      <c r="Q74">
        <v>0.36525201797485352</v>
      </c>
      <c r="R74">
        <v>0.29381477832794189</v>
      </c>
      <c r="S74">
        <v>2.5241713970899582E-2</v>
      </c>
      <c r="T74">
        <v>1.3723908923566341E-2</v>
      </c>
      <c r="U74">
        <v>2.6063250377774239E-2</v>
      </c>
      <c r="V74">
        <v>6.4083756878972054E-3</v>
      </c>
      <c r="W74">
        <v>0.27239924669265747</v>
      </c>
      <c r="X74">
        <v>0.23900784552097321</v>
      </c>
      <c r="Y74">
        <v>0.18112388253211975</v>
      </c>
      <c r="Z74">
        <v>2.1202979609370232E-2</v>
      </c>
      <c r="AA74">
        <v>1.1688356287777424E-2</v>
      </c>
      <c r="AB74">
        <v>1.9236182793974876E-2</v>
      </c>
      <c r="AC74">
        <v>5.7564559392631054E-3</v>
      </c>
      <c r="AD74">
        <v>0.1298525333404541</v>
      </c>
      <c r="AE74">
        <v>9.619508683681488E-2</v>
      </c>
      <c r="AF74">
        <v>6.1211418360471725E-2</v>
      </c>
      <c r="AG74">
        <v>1.2552446685731411E-2</v>
      </c>
      <c r="AH74">
        <v>7.7021322213113308E-3</v>
      </c>
      <c r="AI74">
        <v>9.7525091841816902E-3</v>
      </c>
      <c r="AJ74">
        <v>4.9765775911509991E-3</v>
      </c>
      <c r="AK74">
        <v>9.8190322518348694E-2</v>
      </c>
      <c r="AL74">
        <v>6.7348197102546692E-2</v>
      </c>
      <c r="AM74">
        <v>3.9526063948869705E-2</v>
      </c>
      <c r="AN74">
        <v>9.9027128890156746E-3</v>
      </c>
      <c r="AO74">
        <v>6.3372715376317501E-3</v>
      </c>
      <c r="AP74">
        <v>7.1566523984074593E-3</v>
      </c>
      <c r="AQ74">
        <v>4.4254977256059647E-3</v>
      </c>
      <c r="AR74">
        <v>5.4031021893024445E-2</v>
      </c>
      <c r="AS74">
        <v>3.0452795326709747E-2</v>
      </c>
      <c r="AT74">
        <v>1.4132454060018063E-2</v>
      </c>
      <c r="AU74">
        <v>5.5723488330841064E-3</v>
      </c>
      <c r="AV74">
        <v>4.0020067244768143E-3</v>
      </c>
      <c r="AW74">
        <v>3.6794680636376143E-3</v>
      </c>
      <c r="AX74">
        <v>3.0665169470012188E-3</v>
      </c>
      <c r="AY74">
        <v>2.2835895419120789E-2</v>
      </c>
      <c r="AZ74">
        <v>1.022142730653286E-2</v>
      </c>
      <c r="BA74">
        <v>3.5827539395540953E-3</v>
      </c>
      <c r="BB74">
        <v>3.1006915960460901E-3</v>
      </c>
      <c r="BC74">
        <v>1.3130836887285113E-3</v>
      </c>
      <c r="BD74">
        <v>1.2328876182436943E-3</v>
      </c>
      <c r="BE74">
        <v>9.9201081320643425E-4</v>
      </c>
      <c r="BF74">
        <v>0.11351931095123291</v>
      </c>
      <c r="BG74">
        <v>0.11465024948120117</v>
      </c>
      <c r="BH74">
        <v>0.11801111698150635</v>
      </c>
      <c r="BI74">
        <v>-1.1063380166888237E-2</v>
      </c>
      <c r="BJ74">
        <v>2.4904049932956696E-3</v>
      </c>
      <c r="BK74">
        <v>1.6624610871076584E-2</v>
      </c>
      <c r="BL74">
        <v>-1.1412480846047401E-2</v>
      </c>
      <c r="BM74">
        <v>0.60645943880081177</v>
      </c>
      <c r="BN74">
        <v>0.63474798202514648</v>
      </c>
      <c r="BO74">
        <v>0.58010756969451904</v>
      </c>
      <c r="BP74">
        <v>2.2925082594156265E-3</v>
      </c>
      <c r="BQ74">
        <v>1.0472853668034077E-2</v>
      </c>
      <c r="BR74">
        <v>5.1487131044268608E-2</v>
      </c>
      <c r="BS74">
        <v>-9.6121067181229591E-3</v>
      </c>
      <c r="BT74">
        <v>0.49294012784957886</v>
      </c>
      <c r="BU74">
        <v>0.52009773254394531</v>
      </c>
      <c r="BV74">
        <v>0.4620964527130127</v>
      </c>
      <c r="BW74">
        <v>1.3355888426303864E-2</v>
      </c>
      <c r="BX74">
        <v>7.9824486747384071E-3</v>
      </c>
      <c r="BY74">
        <v>3.4862520173192024E-2</v>
      </c>
      <c r="BZ74">
        <v>1.8003741279244423E-3</v>
      </c>
      <c r="CA74">
        <v>7.3301713291231724E-2</v>
      </c>
      <c r="CB74">
        <v>3.8718065128426536E-2</v>
      </c>
      <c r="CC74">
        <v>3.3085941857264316E-2</v>
      </c>
      <c r="CD74">
        <v>2.1501619995644886E-2</v>
      </c>
      <c r="CE74">
        <v>1.7330823136644347E-2</v>
      </c>
      <c r="CF74">
        <v>9.7107362048298763E-3</v>
      </c>
      <c r="CG74">
        <v>3.5273453937391384E-3</v>
      </c>
      <c r="CH74">
        <v>3.4583648162805188E-2</v>
      </c>
    </row>
    <row r="75" spans="1:86" x14ac:dyDescent="0.2">
      <c r="A75">
        <v>1986</v>
      </c>
      <c r="B75">
        <v>1</v>
      </c>
      <c r="C75">
        <v>1</v>
      </c>
      <c r="D75">
        <v>0.88100051879882812</v>
      </c>
      <c r="E75">
        <v>3.2034311443567276E-2</v>
      </c>
      <c r="F75">
        <v>2.4484250694513321E-2</v>
      </c>
      <c r="G75">
        <v>6.7929819226264954E-2</v>
      </c>
      <c r="H75">
        <v>-5.4489234462380409E-3</v>
      </c>
      <c r="I75">
        <v>0.89581352472305298</v>
      </c>
      <c r="J75">
        <v>0.8923984169960022</v>
      </c>
      <c r="K75">
        <v>0.76647424697875977</v>
      </c>
      <c r="L75">
        <v>4.3655522167682648E-2</v>
      </c>
      <c r="M75">
        <v>2.1717004477977753E-2</v>
      </c>
      <c r="N75">
        <v>5.2821479737758636E-2</v>
      </c>
      <c r="O75">
        <v>7.7301645651459694E-3</v>
      </c>
      <c r="P75">
        <v>0.42006844282150269</v>
      </c>
      <c r="Q75">
        <v>0.37045994400978088</v>
      </c>
      <c r="R75">
        <v>0.30273488163948059</v>
      </c>
      <c r="S75">
        <v>2.7818344533443451E-2</v>
      </c>
      <c r="T75">
        <v>1.3147064484655857E-2</v>
      </c>
      <c r="U75">
        <v>2.1347295492887497E-2</v>
      </c>
      <c r="V75">
        <v>5.412345752120018E-3</v>
      </c>
      <c r="W75">
        <v>0.300994873046875</v>
      </c>
      <c r="X75">
        <v>0.24223792552947998</v>
      </c>
      <c r="Y75">
        <v>0.18728984892368317</v>
      </c>
      <c r="Z75">
        <v>2.3220110684633255E-2</v>
      </c>
      <c r="AA75">
        <v>1.0996545664966106E-2</v>
      </c>
      <c r="AB75">
        <v>1.5786485746502876E-2</v>
      </c>
      <c r="AC75">
        <v>4.944932647049427E-3</v>
      </c>
      <c r="AD75">
        <v>0.15651321411132812</v>
      </c>
      <c r="AE75">
        <v>9.674178808927536E-2</v>
      </c>
      <c r="AF75">
        <v>6.3850626349449158E-2</v>
      </c>
      <c r="AG75">
        <v>1.4312698505818844E-2</v>
      </c>
      <c r="AH75">
        <v>6.9097019731998444E-3</v>
      </c>
      <c r="AI75">
        <v>7.8503591939806938E-3</v>
      </c>
      <c r="AJ75">
        <v>3.8184081204235554E-3</v>
      </c>
      <c r="AK75">
        <v>0.12229336053133011</v>
      </c>
      <c r="AL75">
        <v>6.7203789949417114E-2</v>
      </c>
      <c r="AM75">
        <v>4.143732413649559E-2</v>
      </c>
      <c r="AN75">
        <v>1.0906576178967953E-2</v>
      </c>
      <c r="AO75">
        <v>5.699248518794775E-3</v>
      </c>
      <c r="AP75">
        <v>5.9497905895113945E-3</v>
      </c>
      <c r="AQ75">
        <v>3.2108479645103216E-3</v>
      </c>
      <c r="AR75">
        <v>7.2494424879550934E-2</v>
      </c>
      <c r="AS75">
        <v>2.997896634042263E-2</v>
      </c>
      <c r="AT75">
        <v>1.4828280545771122E-2</v>
      </c>
      <c r="AU75">
        <v>5.8785290457308292E-3</v>
      </c>
      <c r="AV75">
        <v>3.7753486540168524E-3</v>
      </c>
      <c r="AW75">
        <v>3.0511633958667517E-3</v>
      </c>
      <c r="AX75">
        <v>2.4398078676313162E-3</v>
      </c>
      <c r="AY75">
        <v>3.4185897558927536E-2</v>
      </c>
      <c r="AZ75">
        <v>1.0395853780210018E-2</v>
      </c>
      <c r="BA75">
        <v>4.1784760542213917E-3</v>
      </c>
      <c r="BB75">
        <v>3.1356390099972486E-3</v>
      </c>
      <c r="BC75">
        <v>1.3306868495419621E-3</v>
      </c>
      <c r="BD75">
        <v>1.0738467099145055E-3</v>
      </c>
      <c r="BE75">
        <v>6.7720533115789294E-4</v>
      </c>
      <c r="BF75">
        <v>0.10418647527694702</v>
      </c>
      <c r="BG75">
        <v>0.1076015830039978</v>
      </c>
      <c r="BH75">
        <v>0.11452627182006836</v>
      </c>
      <c r="BI75">
        <v>-1.1621210724115372E-2</v>
      </c>
      <c r="BJ75">
        <v>2.7672462165355682E-3</v>
      </c>
      <c r="BK75">
        <v>1.5108339488506317E-2</v>
      </c>
      <c r="BL75">
        <v>-1.317908801138401E-2</v>
      </c>
      <c r="BM75">
        <v>0.57993155717849731</v>
      </c>
      <c r="BN75">
        <v>0.62954005599021912</v>
      </c>
      <c r="BO75">
        <v>0.57826563715934753</v>
      </c>
      <c r="BP75">
        <v>4.2159669101238251E-3</v>
      </c>
      <c r="BQ75">
        <v>1.1337186209857464E-2</v>
      </c>
      <c r="BR75">
        <v>4.6582523733377457E-2</v>
      </c>
      <c r="BS75">
        <v>-1.0861269198358059E-2</v>
      </c>
      <c r="BT75">
        <v>0.47574508190155029</v>
      </c>
      <c r="BU75">
        <v>0.52193847298622131</v>
      </c>
      <c r="BV75">
        <v>0.46373936533927917</v>
      </c>
      <c r="BW75">
        <v>1.5837177634239197E-2</v>
      </c>
      <c r="BX75">
        <v>8.5699399933218956E-3</v>
      </c>
      <c r="BY75">
        <v>3.147418424487114E-2</v>
      </c>
      <c r="BZ75">
        <v>2.3178188130259514E-3</v>
      </c>
      <c r="CA75">
        <v>0.13491899910421118</v>
      </c>
      <c r="CB75">
        <v>6.7708621027418481E-2</v>
      </c>
      <c r="CC75">
        <v>5.7154984282282627E-2</v>
      </c>
      <c r="CD75">
        <v>3.5437183180757649E-2</v>
      </c>
      <c r="CE75">
        <v>2.7872158314350037E-2</v>
      </c>
      <c r="CF75">
        <v>1.3858387331640232E-2</v>
      </c>
      <c r="CG75">
        <v>5.4423897827561218E-3</v>
      </c>
      <c r="CH75">
        <v>6.7210378076792698E-2</v>
      </c>
    </row>
    <row r="76" spans="1:86" x14ac:dyDescent="0.2">
      <c r="A76">
        <v>1987</v>
      </c>
      <c r="B76">
        <v>1</v>
      </c>
      <c r="C76">
        <v>1</v>
      </c>
      <c r="D76">
        <v>0.86756670475006104</v>
      </c>
      <c r="E76">
        <v>4.8874564468860626E-2</v>
      </c>
      <c r="F76">
        <v>2.5072025135159492E-2</v>
      </c>
      <c r="G76">
        <v>6.3308097422122955E-2</v>
      </c>
      <c r="H76">
        <v>-4.821406677365303E-3</v>
      </c>
      <c r="I76">
        <v>0.89236330986022949</v>
      </c>
      <c r="J76">
        <v>0.89308726787567139</v>
      </c>
      <c r="K76">
        <v>0.75849032402038574</v>
      </c>
      <c r="L76">
        <v>5.5223781615495682E-2</v>
      </c>
      <c r="M76">
        <v>2.2023823112249374E-2</v>
      </c>
      <c r="N76">
        <v>4.8685066401958466E-2</v>
      </c>
      <c r="O76">
        <v>8.664318360388279E-3</v>
      </c>
      <c r="P76">
        <v>0.40039616823196411</v>
      </c>
      <c r="Q76">
        <v>0.38408711552619934</v>
      </c>
      <c r="R76">
        <v>0.30475345253944397</v>
      </c>
      <c r="S76">
        <v>3.8583770394325256E-2</v>
      </c>
      <c r="T76">
        <v>1.289959903806448E-2</v>
      </c>
      <c r="U76">
        <v>2.1596813574433327E-2</v>
      </c>
      <c r="V76">
        <v>6.2446841038763523E-3</v>
      </c>
      <c r="W76">
        <v>0.27786484360694885</v>
      </c>
      <c r="X76">
        <v>0.25832882523536682</v>
      </c>
      <c r="Y76">
        <v>0.19208993017673492</v>
      </c>
      <c r="Z76">
        <v>3.3242274075746536E-2</v>
      </c>
      <c r="AA76">
        <v>1.0602166876196861E-2</v>
      </c>
      <c r="AB76">
        <v>1.6763459891080856E-2</v>
      </c>
      <c r="AC76">
        <v>5.6310161016881466E-3</v>
      </c>
      <c r="AD76">
        <v>0.1319766491651535</v>
      </c>
      <c r="AE76">
        <v>0.11310518532991409</v>
      </c>
      <c r="AF76">
        <v>7.0996299386024475E-2</v>
      </c>
      <c r="AG76">
        <v>2.2071821615099907E-2</v>
      </c>
      <c r="AH76">
        <v>6.6438307985663414E-3</v>
      </c>
      <c r="AI76">
        <v>9.325430728495121E-3</v>
      </c>
      <c r="AJ76">
        <v>4.0655662305653095E-3</v>
      </c>
      <c r="AK76">
        <v>9.8150841891765594E-2</v>
      </c>
      <c r="AL76">
        <v>8.1477425992488861E-2</v>
      </c>
      <c r="AM76">
        <v>4.8645082861185074E-2</v>
      </c>
      <c r="AN76">
        <v>1.715349406003952E-2</v>
      </c>
      <c r="AO76">
        <v>5.1738587208092213E-3</v>
      </c>
      <c r="AP76">
        <v>7.2245295159518719E-3</v>
      </c>
      <c r="AQ76">
        <v>3.2849507406353951E-3</v>
      </c>
      <c r="AR76">
        <v>5.0690632313489914E-2</v>
      </c>
      <c r="AS76">
        <v>3.8895726203918457E-2</v>
      </c>
      <c r="AT76">
        <v>2.0330196246504784E-2</v>
      </c>
      <c r="AU76">
        <v>9.7281737253069878E-3</v>
      </c>
      <c r="AV76">
        <v>2.8661093674600124E-3</v>
      </c>
      <c r="AW76">
        <v>4.0319510735571384E-3</v>
      </c>
      <c r="AX76">
        <v>1.9392962567508221E-3</v>
      </c>
      <c r="AY76">
        <v>1.9661219790577888E-2</v>
      </c>
      <c r="AZ76">
        <v>1.359416451305151E-2</v>
      </c>
      <c r="BA76">
        <v>4.9049616791307926E-3</v>
      </c>
      <c r="BB76">
        <v>4.9352417699992657E-3</v>
      </c>
      <c r="BC76">
        <v>1.2591935228556395E-3</v>
      </c>
      <c r="BD76">
        <v>1.7070783069357276E-3</v>
      </c>
      <c r="BE76">
        <v>7.8768888488411903E-4</v>
      </c>
      <c r="BF76">
        <v>0.10763669013977051</v>
      </c>
      <c r="BG76">
        <v>0.10691273212432861</v>
      </c>
      <c r="BH76">
        <v>0.10907638072967529</v>
      </c>
      <c r="BI76">
        <v>-6.3492171466350555E-3</v>
      </c>
      <c r="BJ76">
        <v>3.0482020229101181E-3</v>
      </c>
      <c r="BK76">
        <v>1.462303102016449E-2</v>
      </c>
      <c r="BL76">
        <v>-1.3485725037753582E-2</v>
      </c>
      <c r="BM76">
        <v>0.59960383176803589</v>
      </c>
      <c r="BN76">
        <v>0.61591288447380066</v>
      </c>
      <c r="BO76">
        <v>0.56281325221061707</v>
      </c>
      <c r="BP76">
        <v>1.029079407453537E-2</v>
      </c>
      <c r="BQ76">
        <v>1.2172426097095013E-2</v>
      </c>
      <c r="BR76">
        <v>4.1711283847689629E-2</v>
      </c>
      <c r="BS76">
        <v>-1.1066090781241655E-2</v>
      </c>
      <c r="BT76">
        <v>0.49196714162826538</v>
      </c>
      <c r="BU76">
        <v>0.50900015234947205</v>
      </c>
      <c r="BV76">
        <v>0.45373687148094177</v>
      </c>
      <c r="BW76">
        <v>1.6640011221170425E-2</v>
      </c>
      <c r="BX76">
        <v>9.1242240741848946E-3</v>
      </c>
      <c r="BY76">
        <v>2.7088252827525139E-2</v>
      </c>
      <c r="BZ76">
        <v>2.4196342565119267E-3</v>
      </c>
      <c r="CA76">
        <v>5.1724194498144326E-2</v>
      </c>
      <c r="CB76">
        <v>2.5427844777457999E-2</v>
      </c>
      <c r="CC76">
        <v>2.1751143211059608E-2</v>
      </c>
      <c r="CD76">
        <v>1.3971554474131275E-2</v>
      </c>
      <c r="CE76">
        <v>1.1252533085834539E-2</v>
      </c>
      <c r="CF76">
        <v>6.1504956647972743E-3</v>
      </c>
      <c r="CG76">
        <v>2.3040624624994926E-3</v>
      </c>
      <c r="CH76">
        <v>2.6296349720686327E-2</v>
      </c>
    </row>
    <row r="77" spans="1:86" x14ac:dyDescent="0.2">
      <c r="A77">
        <v>1988</v>
      </c>
      <c r="B77">
        <v>1</v>
      </c>
      <c r="C77">
        <v>1</v>
      </c>
      <c r="D77">
        <v>0.85029762983322144</v>
      </c>
      <c r="E77">
        <v>6.1806440353393555E-2</v>
      </c>
      <c r="F77">
        <v>2.6269031688570976E-2</v>
      </c>
      <c r="G77">
        <v>6.3324317336082458E-2</v>
      </c>
      <c r="H77">
        <v>-1.6974062891677022E-3</v>
      </c>
      <c r="I77">
        <v>0.89516973495483398</v>
      </c>
      <c r="J77">
        <v>0.89484548568725586</v>
      </c>
      <c r="K77">
        <v>0.74382764101028442</v>
      </c>
      <c r="L77">
        <v>6.7121461033821106E-2</v>
      </c>
      <c r="M77">
        <v>2.3438051342964172E-2</v>
      </c>
      <c r="N77">
        <v>4.9744043499231339E-2</v>
      </c>
      <c r="O77">
        <v>1.0710491798818111E-2</v>
      </c>
      <c r="P77">
        <v>0.42319300770759583</v>
      </c>
      <c r="Q77">
        <v>0.40453705191612244</v>
      </c>
      <c r="R77">
        <v>0.30705028772354126</v>
      </c>
      <c r="S77">
        <v>5.0020083785057068E-2</v>
      </c>
      <c r="T77">
        <v>1.5311071649193764E-2</v>
      </c>
      <c r="U77">
        <v>2.4024149402976036E-2</v>
      </c>
      <c r="V77">
        <v>8.1314584240317345E-3</v>
      </c>
      <c r="W77">
        <v>0.30463588237762451</v>
      </c>
      <c r="X77">
        <v>0.28226104378700256</v>
      </c>
      <c r="Y77">
        <v>0.19820873439311981</v>
      </c>
      <c r="Z77">
        <v>4.4134113937616348E-2</v>
      </c>
      <c r="AA77">
        <v>1.3082301244139671E-2</v>
      </c>
      <c r="AB77">
        <v>1.9274614751338959E-2</v>
      </c>
      <c r="AC77">
        <v>7.5612901709973812E-3</v>
      </c>
      <c r="AD77">
        <v>0.16016566753387451</v>
      </c>
      <c r="AE77">
        <v>0.13729281723499298</v>
      </c>
      <c r="AF77">
        <v>8.0089211463928223E-2</v>
      </c>
      <c r="AG77">
        <v>3.0674546957015991E-2</v>
      </c>
      <c r="AH77">
        <v>8.9395344257354736E-3</v>
      </c>
      <c r="AI77">
        <v>1.1363845318555832E-2</v>
      </c>
      <c r="AJ77">
        <v>6.2256851233541965E-3</v>
      </c>
      <c r="AK77">
        <v>0.12469197064638138</v>
      </c>
      <c r="AL77">
        <v>0.10363253206014633</v>
      </c>
      <c r="AM77">
        <v>5.7248450815677643E-2</v>
      </c>
      <c r="AN77">
        <v>2.4588817730545998E-2</v>
      </c>
      <c r="AO77">
        <v>7.5245345942676067E-3</v>
      </c>
      <c r="AP77">
        <v>9.1137290000915527E-3</v>
      </c>
      <c r="AQ77">
        <v>5.156997125595808E-3</v>
      </c>
      <c r="AR77">
        <v>6.9951117038726807E-2</v>
      </c>
      <c r="AS77">
        <v>5.4066535085439682E-2</v>
      </c>
      <c r="AT77">
        <v>2.5793405249714851E-2</v>
      </c>
      <c r="AU77">
        <v>1.4848665334284306E-2</v>
      </c>
      <c r="AV77">
        <v>4.8207417130470276E-3</v>
      </c>
      <c r="AW77">
        <v>5.3150891326367855E-3</v>
      </c>
      <c r="AX77">
        <v>3.2886327244341373E-3</v>
      </c>
      <c r="AY77">
        <v>2.9475374147295952E-2</v>
      </c>
      <c r="AZ77">
        <v>2.0687602460384369E-2</v>
      </c>
      <c r="BA77">
        <v>7.8406734392046928E-3</v>
      </c>
      <c r="BB77">
        <v>6.5788384526968002E-3</v>
      </c>
      <c r="BC77">
        <v>2.52301967702806E-3</v>
      </c>
      <c r="BD77">
        <v>2.3018100764602423E-3</v>
      </c>
      <c r="BE77">
        <v>1.4432610478252172E-3</v>
      </c>
      <c r="BF77">
        <v>0.10483026504516602</v>
      </c>
      <c r="BG77">
        <v>0.10515451431274414</v>
      </c>
      <c r="BH77">
        <v>0.10646998882293701</v>
      </c>
      <c r="BI77">
        <v>-5.3150206804275513E-3</v>
      </c>
      <c r="BJ77">
        <v>2.8309803456068039E-3</v>
      </c>
      <c r="BK77">
        <v>1.358027383685112E-2</v>
      </c>
      <c r="BL77">
        <v>-1.2407898087985814E-2</v>
      </c>
      <c r="BM77">
        <v>0.57680699229240417</v>
      </c>
      <c r="BN77">
        <v>0.59546294808387756</v>
      </c>
      <c r="BO77">
        <v>0.54324734210968018</v>
      </c>
      <c r="BP77">
        <v>1.1786356568336487E-2</v>
      </c>
      <c r="BQ77">
        <v>1.0957960039377213E-2</v>
      </c>
      <c r="BR77">
        <v>3.9300167933106422E-2</v>
      </c>
      <c r="BS77">
        <v>-9.8288647131994367E-3</v>
      </c>
      <c r="BT77">
        <v>0.47197672724723816</v>
      </c>
      <c r="BU77">
        <v>0.49030843377113342</v>
      </c>
      <c r="BV77">
        <v>0.43677735328674316</v>
      </c>
      <c r="BW77">
        <v>1.7101377248764038E-2</v>
      </c>
      <c r="BX77">
        <v>8.1269796937704086E-3</v>
      </c>
      <c r="BY77">
        <v>2.5719894096255302E-2</v>
      </c>
      <c r="BZ77">
        <v>2.579033374786377E-3</v>
      </c>
      <c r="CA77">
        <v>5.2647603712009543E-2</v>
      </c>
      <c r="CB77">
        <v>2.979352556376098E-2</v>
      </c>
      <c r="CC77">
        <v>2.6508829578984029E-2</v>
      </c>
      <c r="CD77">
        <v>1.9233783092262233E-2</v>
      </c>
      <c r="CE77">
        <v>1.6139072407012147E-2</v>
      </c>
      <c r="CF77">
        <v>9.788206975838409E-3</v>
      </c>
      <c r="CG77">
        <v>4.1403400118220583E-3</v>
      </c>
      <c r="CH77">
        <v>2.2854078148248563E-2</v>
      </c>
    </row>
    <row r="78" spans="1:86" x14ac:dyDescent="0.2">
      <c r="A78">
        <v>1989</v>
      </c>
      <c r="B78">
        <v>1</v>
      </c>
      <c r="C78">
        <v>1</v>
      </c>
      <c r="D78">
        <v>0.84217178821563721</v>
      </c>
      <c r="E78">
        <v>6.3207224011421204E-2</v>
      </c>
      <c r="F78">
        <v>2.5923145934939384E-2</v>
      </c>
      <c r="G78">
        <v>6.9926239550113678E-2</v>
      </c>
      <c r="H78">
        <v>-1.2284072581678629E-3</v>
      </c>
      <c r="I78">
        <v>0.89234399795532227</v>
      </c>
      <c r="J78">
        <v>0.89266425371170044</v>
      </c>
      <c r="K78">
        <v>0.73452585935592651</v>
      </c>
      <c r="L78">
        <v>6.866898387670517E-2</v>
      </c>
      <c r="M78">
        <v>2.3131979629397392E-2</v>
      </c>
      <c r="N78">
        <v>5.6218139827251434E-2</v>
      </c>
      <c r="O78">
        <v>1.0120810940861702E-2</v>
      </c>
      <c r="P78">
        <v>0.41751852631568909</v>
      </c>
      <c r="Q78">
        <v>0.4023970365524292</v>
      </c>
      <c r="R78">
        <v>0.30116385221481323</v>
      </c>
      <c r="S78">
        <v>5.067882314324379E-2</v>
      </c>
      <c r="T78">
        <v>1.4833197928965092E-2</v>
      </c>
      <c r="U78">
        <v>2.7809765189886093E-2</v>
      </c>
      <c r="V78">
        <v>7.9113710671663284E-3</v>
      </c>
      <c r="W78">
        <v>0.29728251695632935</v>
      </c>
      <c r="X78">
        <v>0.27911385893821716</v>
      </c>
      <c r="Y78">
        <v>0.19207115471363068</v>
      </c>
      <c r="Z78">
        <v>4.4539652764797211E-2</v>
      </c>
      <c r="AA78">
        <v>1.2543505989015102E-2</v>
      </c>
      <c r="AB78">
        <v>2.216881699860096E-2</v>
      </c>
      <c r="AC78">
        <v>7.7907158993184566E-3</v>
      </c>
      <c r="AD78">
        <v>0.15028929710388184</v>
      </c>
      <c r="AE78">
        <v>0.13170713186264038</v>
      </c>
      <c r="AF78">
        <v>7.3348797857761383E-2</v>
      </c>
      <c r="AG78">
        <v>3.0759265646338463E-2</v>
      </c>
      <c r="AH78">
        <v>8.3740204572677612E-3</v>
      </c>
      <c r="AI78">
        <v>1.3067322783172131E-2</v>
      </c>
      <c r="AJ78">
        <v>6.1577288433909416E-3</v>
      </c>
      <c r="AK78">
        <v>0.11474272608757019</v>
      </c>
      <c r="AL78">
        <v>9.7754828631877899E-2</v>
      </c>
      <c r="AM78">
        <v>5.0375942140817642E-2</v>
      </c>
      <c r="AN78">
        <v>2.477666549384594E-2</v>
      </c>
      <c r="AO78">
        <v>6.9428691640496254E-3</v>
      </c>
      <c r="AP78">
        <v>1.061599887907505E-2</v>
      </c>
      <c r="AQ78">
        <v>5.0433529540896416E-3</v>
      </c>
      <c r="AR78">
        <v>6.1998002231121063E-2</v>
      </c>
      <c r="AS78">
        <v>4.9307674169540405E-2</v>
      </c>
      <c r="AT78">
        <v>2.1143844351172447E-2</v>
      </c>
      <c r="AU78">
        <v>1.4719715341925621E-2</v>
      </c>
      <c r="AV78">
        <v>4.2413277551531792E-3</v>
      </c>
      <c r="AW78">
        <v>6.2208762392401695E-3</v>
      </c>
      <c r="AX78">
        <v>2.9819095507264137E-3</v>
      </c>
      <c r="AY78">
        <v>2.5386311113834381E-2</v>
      </c>
      <c r="AZ78">
        <v>1.8147684633731842E-2</v>
      </c>
      <c r="BA78">
        <v>5.5858832783997059E-3</v>
      </c>
      <c r="BB78">
        <v>6.7255441099405289E-3</v>
      </c>
      <c r="BC78">
        <v>1.9990443252027035E-3</v>
      </c>
      <c r="BD78">
        <v>2.5287524331361055E-3</v>
      </c>
      <c r="BE78">
        <v>1.3084596721455455E-3</v>
      </c>
      <c r="BF78">
        <v>0.10765600204467773</v>
      </c>
      <c r="BG78">
        <v>0.10733574628829956</v>
      </c>
      <c r="BH78">
        <v>0.10764592885971069</v>
      </c>
      <c r="BI78">
        <v>-5.4617598652839661E-3</v>
      </c>
      <c r="BJ78">
        <v>2.7911663055419922E-3</v>
      </c>
      <c r="BK78">
        <v>1.3708099722862244E-2</v>
      </c>
      <c r="BL78">
        <v>-1.1349218199029565E-2</v>
      </c>
      <c r="BM78">
        <v>0.58248147368431091</v>
      </c>
      <c r="BN78">
        <v>0.5976029634475708</v>
      </c>
      <c r="BO78">
        <v>0.54100793600082397</v>
      </c>
      <c r="BP78">
        <v>1.2528400868177414E-2</v>
      </c>
      <c r="BQ78">
        <v>1.1089948005974293E-2</v>
      </c>
      <c r="BR78">
        <v>4.2116474360227585E-2</v>
      </c>
      <c r="BS78">
        <v>-9.1397783253341913E-3</v>
      </c>
      <c r="BT78">
        <v>0.47482547163963318</v>
      </c>
      <c r="BU78">
        <v>0.49026721715927124</v>
      </c>
      <c r="BV78">
        <v>0.43336200714111328</v>
      </c>
      <c r="BW78">
        <v>1.799016073346138E-2</v>
      </c>
      <c r="BX78">
        <v>8.2987817004323006E-3</v>
      </c>
      <c r="BY78">
        <v>2.8408374637365341E-2</v>
      </c>
      <c r="BZ78">
        <v>2.2094398736953735E-3</v>
      </c>
      <c r="CA78">
        <v>4.6860024470536443E-2</v>
      </c>
      <c r="CB78">
        <v>2.5216956281922824E-2</v>
      </c>
      <c r="CC78">
        <v>2.2203046586948237E-2</v>
      </c>
      <c r="CD78">
        <v>1.6080077705688634E-2</v>
      </c>
      <c r="CE78">
        <v>1.3288508565312145E-2</v>
      </c>
      <c r="CF78">
        <v>8.1530336414954475E-3</v>
      </c>
      <c r="CG78">
        <v>3.6104178922042596E-3</v>
      </c>
      <c r="CH78">
        <v>2.1643068188613619E-2</v>
      </c>
    </row>
    <row r="79" spans="1:86" x14ac:dyDescent="0.2">
      <c r="A79">
        <v>1990</v>
      </c>
      <c r="B79">
        <v>1</v>
      </c>
      <c r="C79">
        <v>1</v>
      </c>
      <c r="D79">
        <v>0.84499847888946533</v>
      </c>
      <c r="E79">
        <v>6.3231363892555237E-2</v>
      </c>
      <c r="F79">
        <v>2.4317173287272453E-2</v>
      </c>
      <c r="G79">
        <v>6.8389877676963806E-2</v>
      </c>
      <c r="H79">
        <v>-9.3689787900075316E-4</v>
      </c>
      <c r="I79">
        <v>0.89304220676422119</v>
      </c>
      <c r="J79">
        <v>0.89372932910919189</v>
      </c>
      <c r="K79">
        <v>0.73746246099472046</v>
      </c>
      <c r="L79">
        <v>6.8469174206256866E-2</v>
      </c>
      <c r="M79">
        <v>2.1686486899852753E-2</v>
      </c>
      <c r="N79">
        <v>5.5381018668413162E-2</v>
      </c>
      <c r="O79">
        <v>1.0730179026722908E-2</v>
      </c>
      <c r="P79">
        <v>0.41657614707946777</v>
      </c>
      <c r="Q79">
        <v>0.40589535236358643</v>
      </c>
      <c r="R79">
        <v>0.30434542894363403</v>
      </c>
      <c r="S79">
        <v>5.1296386867761612E-2</v>
      </c>
      <c r="T79">
        <v>1.4155600219964981E-2</v>
      </c>
      <c r="U79">
        <v>2.7468200773000717E-2</v>
      </c>
      <c r="V79">
        <v>8.629736490547657E-3</v>
      </c>
      <c r="W79">
        <v>0.29599171876907349</v>
      </c>
      <c r="X79">
        <v>0.28293627500534058</v>
      </c>
      <c r="Y79">
        <v>0.19507762789726257</v>
      </c>
      <c r="Z79">
        <v>4.5563876628875732E-2</v>
      </c>
      <c r="AA79">
        <v>1.2055488303303719E-2</v>
      </c>
      <c r="AB79">
        <v>2.2074252367019653E-2</v>
      </c>
      <c r="AC79">
        <v>8.1650204956531525E-3</v>
      </c>
      <c r="AD79">
        <v>0.14875888824462891</v>
      </c>
      <c r="AE79">
        <v>0.13533309102058411</v>
      </c>
      <c r="AF79">
        <v>7.59243443608284E-2</v>
      </c>
      <c r="AG79">
        <v>3.1858343631029129E-2</v>
      </c>
      <c r="AH79">
        <v>8.2094026729464531E-3</v>
      </c>
      <c r="AI79">
        <v>1.3197728432714939E-2</v>
      </c>
      <c r="AJ79">
        <v>6.1432779766619205E-3</v>
      </c>
      <c r="AK79">
        <v>0.11341400444507599</v>
      </c>
      <c r="AL79">
        <v>0.10107988864183426</v>
      </c>
      <c r="AM79">
        <v>5.3154878318309784E-2</v>
      </c>
      <c r="AN79">
        <v>2.5385506451129913E-2</v>
      </c>
      <c r="AO79">
        <v>6.7524611949920654E-3</v>
      </c>
      <c r="AP79">
        <v>1.0697036981582642E-2</v>
      </c>
      <c r="AQ79">
        <v>5.0900117494165897E-3</v>
      </c>
      <c r="AR79">
        <v>6.0174405574798584E-2</v>
      </c>
      <c r="AS79">
        <v>5.08265420794487E-2</v>
      </c>
      <c r="AT79">
        <v>2.2821713238954544E-2</v>
      </c>
      <c r="AU79">
        <v>1.4383821748197079E-2</v>
      </c>
      <c r="AV79">
        <v>4.2650420218706131E-3</v>
      </c>
      <c r="AW79">
        <v>6.2189637683331966E-3</v>
      </c>
      <c r="AX79">
        <v>3.1370003707706928E-3</v>
      </c>
      <c r="AY79">
        <v>2.4093993008136749E-2</v>
      </c>
      <c r="AZ79">
        <v>1.89510527998209E-2</v>
      </c>
      <c r="BA79">
        <v>6.394573487341404E-3</v>
      </c>
      <c r="BB79">
        <v>6.4435731619596481E-3</v>
      </c>
      <c r="BC79">
        <v>2.157953567802906E-3</v>
      </c>
      <c r="BD79">
        <v>2.6264397893100977E-3</v>
      </c>
      <c r="BE79">
        <v>1.3285126769915223E-3</v>
      </c>
      <c r="BF79">
        <v>0.10695779323577881</v>
      </c>
      <c r="BG79">
        <v>0.10627067089080811</v>
      </c>
      <c r="BH79">
        <v>0.10753601789474487</v>
      </c>
      <c r="BI79">
        <v>-5.2378103137016296E-3</v>
      </c>
      <c r="BJ79">
        <v>2.6306863874197006E-3</v>
      </c>
      <c r="BK79">
        <v>1.3008859008550644E-2</v>
      </c>
      <c r="BL79">
        <v>-1.1667076905723661E-2</v>
      </c>
      <c r="BM79">
        <v>0.58342385292053223</v>
      </c>
      <c r="BN79">
        <v>0.59410464763641357</v>
      </c>
      <c r="BO79">
        <v>0.5406530499458313</v>
      </c>
      <c r="BP79">
        <v>1.1934977024793625E-2</v>
      </c>
      <c r="BQ79">
        <v>1.0161573067307472E-2</v>
      </c>
      <c r="BR79">
        <v>4.0921676903963089E-2</v>
      </c>
      <c r="BS79">
        <v>-9.5666343695484102E-3</v>
      </c>
      <c r="BT79">
        <v>0.47646605968475342</v>
      </c>
      <c r="BU79">
        <v>0.48783397674560547</v>
      </c>
      <c r="BV79">
        <v>0.43311703205108643</v>
      </c>
      <c r="BW79">
        <v>1.7172787338495255E-2</v>
      </c>
      <c r="BX79">
        <v>7.5308866798877716E-3</v>
      </c>
      <c r="BY79">
        <v>2.7912817895412445E-2</v>
      </c>
      <c r="BZ79">
        <v>2.100442536175251E-3</v>
      </c>
      <c r="CA79">
        <v>3.4007717143710953E-2</v>
      </c>
      <c r="CB79">
        <v>1.8122927338577927E-2</v>
      </c>
      <c r="CC79">
        <v>1.6141789249704077E-2</v>
      </c>
      <c r="CD79">
        <v>1.1852955626931349E-2</v>
      </c>
      <c r="CE79">
        <v>9.9304149208316508E-3</v>
      </c>
      <c r="CF79">
        <v>6.01991611848488E-3</v>
      </c>
      <c r="CG79">
        <v>2.7678526345033322E-3</v>
      </c>
      <c r="CH79">
        <v>1.5884789805133026E-2</v>
      </c>
    </row>
    <row r="80" spans="1:86" x14ac:dyDescent="0.2">
      <c r="A80">
        <v>1991</v>
      </c>
      <c r="B80">
        <v>1</v>
      </c>
      <c r="C80">
        <v>1</v>
      </c>
      <c r="D80">
        <v>0.85717278718948364</v>
      </c>
      <c r="E80">
        <v>6.0395173728466034E-2</v>
      </c>
      <c r="F80">
        <v>2.275393158197403E-2</v>
      </c>
      <c r="G80">
        <v>6.1920933425426483E-2</v>
      </c>
      <c r="H80">
        <v>-2.2428282536566257E-3</v>
      </c>
      <c r="I80">
        <v>0.89556610584259033</v>
      </c>
      <c r="J80">
        <v>0.89683717489242554</v>
      </c>
      <c r="K80">
        <v>0.75032234191894531</v>
      </c>
      <c r="L80">
        <v>6.6386349499225616E-2</v>
      </c>
      <c r="M80">
        <v>2.0174320787191391E-2</v>
      </c>
      <c r="N80">
        <v>4.9439795315265656E-2</v>
      </c>
      <c r="O80">
        <v>1.0514333844184875E-2</v>
      </c>
      <c r="P80">
        <v>0.41444224119186401</v>
      </c>
      <c r="Q80">
        <v>0.40604856610298157</v>
      </c>
      <c r="R80">
        <v>0.31085699796676636</v>
      </c>
      <c r="S80">
        <v>5.0035163760185242E-2</v>
      </c>
      <c r="T80">
        <v>1.2689915485680103E-2</v>
      </c>
      <c r="U80">
        <v>2.4259932339191437E-2</v>
      </c>
      <c r="V80">
        <v>8.2065453752875328E-3</v>
      </c>
      <c r="W80">
        <v>0.29084020853042603</v>
      </c>
      <c r="X80">
        <v>0.28054752945899963</v>
      </c>
      <c r="Y80">
        <v>0.19769634306430817</v>
      </c>
      <c r="Z80">
        <v>4.4769380241632462E-2</v>
      </c>
      <c r="AA80">
        <v>1.0735645890235901E-2</v>
      </c>
      <c r="AB80">
        <v>1.9540766254067421E-2</v>
      </c>
      <c r="AC80">
        <v>7.8053977340459824E-3</v>
      </c>
      <c r="AD80">
        <v>0.13974259793758392</v>
      </c>
      <c r="AE80">
        <v>0.1293518990278244</v>
      </c>
      <c r="AF80">
        <v>7.4579544365406036E-2</v>
      </c>
      <c r="AG80">
        <v>3.0370216816663742E-2</v>
      </c>
      <c r="AH80">
        <v>6.9084912538528442E-3</v>
      </c>
      <c r="AI80">
        <v>1.1608456261456013E-2</v>
      </c>
      <c r="AJ80">
        <v>5.8851935900747776E-3</v>
      </c>
      <c r="AK80">
        <v>0.10404602438211441</v>
      </c>
      <c r="AL80">
        <v>9.4518020749092102E-2</v>
      </c>
      <c r="AM80">
        <v>5.0412431359291077E-2</v>
      </c>
      <c r="AN80">
        <v>2.417176216840744E-2</v>
      </c>
      <c r="AO80">
        <v>5.6248614564538002E-3</v>
      </c>
      <c r="AP80">
        <v>9.5285139977931976E-3</v>
      </c>
      <c r="AQ80">
        <v>4.7804499045014381E-3</v>
      </c>
      <c r="AR80">
        <v>5.3093381226062775E-2</v>
      </c>
      <c r="AS80">
        <v>4.6111930161714554E-2</v>
      </c>
      <c r="AT80">
        <v>2.082846499979496E-2</v>
      </c>
      <c r="AU80">
        <v>1.352899894118309E-2</v>
      </c>
      <c r="AV80">
        <v>3.3619096502661705E-3</v>
      </c>
      <c r="AW80">
        <v>5.5649601854383945E-3</v>
      </c>
      <c r="AX80">
        <v>2.8275975491851568E-3</v>
      </c>
      <c r="AY80">
        <v>2.0349521189928055E-2</v>
      </c>
      <c r="AZ80">
        <v>1.673702709376812E-2</v>
      </c>
      <c r="BA80">
        <v>5.5349823087453842E-3</v>
      </c>
      <c r="BB80">
        <v>6.1396458186209202E-3</v>
      </c>
      <c r="BC80">
        <v>1.5070566441863775E-3</v>
      </c>
      <c r="BD80">
        <v>2.4375538341701031E-3</v>
      </c>
      <c r="BE80">
        <v>1.1177884880453348E-3</v>
      </c>
      <c r="BF80">
        <v>0.10443389415740967</v>
      </c>
      <c r="BG80">
        <v>0.10316282510757446</v>
      </c>
      <c r="BH80">
        <v>0.10685044527053833</v>
      </c>
      <c r="BI80">
        <v>-5.9911757707595825E-3</v>
      </c>
      <c r="BJ80">
        <v>2.5796107947826385E-3</v>
      </c>
      <c r="BK80">
        <v>1.2481138110160828E-2</v>
      </c>
      <c r="BL80">
        <v>-1.2757162097841501E-2</v>
      </c>
      <c r="BM80">
        <v>0.58555775880813599</v>
      </c>
      <c r="BN80">
        <v>0.59395143389701843</v>
      </c>
      <c r="BO80">
        <v>0.54631578922271729</v>
      </c>
      <c r="BP80">
        <v>1.0360009968280792E-2</v>
      </c>
      <c r="BQ80">
        <v>1.0064016096293926E-2</v>
      </c>
      <c r="BR80">
        <v>3.7661001086235046E-2</v>
      </c>
      <c r="BS80">
        <v>-1.0449373628944159E-2</v>
      </c>
      <c r="BT80">
        <v>0.48112386465072632</v>
      </c>
      <c r="BU80">
        <v>0.49078860878944397</v>
      </c>
      <c r="BV80">
        <v>0.43946534395217896</v>
      </c>
      <c r="BW80">
        <v>1.6351185739040375E-2</v>
      </c>
      <c r="BX80">
        <v>7.4844053015112877E-3</v>
      </c>
      <c r="BY80">
        <v>2.5179862976074219E-2</v>
      </c>
      <c r="BZ80">
        <v>2.3077884688973427E-3</v>
      </c>
      <c r="CA80">
        <v>2.9980807768632371E-2</v>
      </c>
      <c r="CB80">
        <v>1.4758373899865456E-2</v>
      </c>
      <c r="CC80">
        <v>1.2743481823646869E-2</v>
      </c>
      <c r="CD80">
        <v>8.5735755730501559E-3</v>
      </c>
      <c r="CE80">
        <v>6.9411265461102375E-3</v>
      </c>
      <c r="CF80">
        <v>4.0447441392765376E-3</v>
      </c>
      <c r="CG80">
        <v>1.443552075183321E-3</v>
      </c>
      <c r="CH80">
        <v>1.5222433868766915E-2</v>
      </c>
    </row>
    <row r="81" spans="1:86" x14ac:dyDescent="0.2">
      <c r="A81">
        <v>1992</v>
      </c>
      <c r="B81">
        <v>1</v>
      </c>
      <c r="C81">
        <v>1</v>
      </c>
      <c r="D81">
        <v>0.86415970325469971</v>
      </c>
      <c r="E81">
        <v>6.795058399438858E-2</v>
      </c>
      <c r="F81">
        <v>2.1875200793147087E-2</v>
      </c>
      <c r="G81">
        <v>4.5785993337631226E-2</v>
      </c>
      <c r="H81">
        <v>2.2849236847832799E-4</v>
      </c>
      <c r="I81">
        <v>0.9019431471824646</v>
      </c>
      <c r="J81">
        <v>0.90288573503494263</v>
      </c>
      <c r="K81">
        <v>0.76253014802932739</v>
      </c>
      <c r="L81">
        <v>7.1842126548290253E-2</v>
      </c>
      <c r="M81">
        <v>1.9387204200029373E-2</v>
      </c>
      <c r="N81">
        <v>3.6097466945648193E-2</v>
      </c>
      <c r="O81">
        <v>1.302877813577652E-2</v>
      </c>
      <c r="P81">
        <v>0.42965394258499146</v>
      </c>
      <c r="Q81">
        <v>0.42031100392341614</v>
      </c>
      <c r="R81">
        <v>0.32560044527053833</v>
      </c>
      <c r="S81">
        <v>5.5154118686914444E-2</v>
      </c>
      <c r="T81">
        <v>1.2033401057124138E-2</v>
      </c>
      <c r="U81">
        <v>1.7419977113604546E-2</v>
      </c>
      <c r="V81">
        <v>1.0103050619363785E-2</v>
      </c>
      <c r="W81">
        <v>0.30621364712715149</v>
      </c>
      <c r="X81">
        <v>0.29473176598548889</v>
      </c>
      <c r="Y81">
        <v>0.21193535625934601</v>
      </c>
      <c r="Z81">
        <v>4.9641620367765427E-2</v>
      </c>
      <c r="AA81">
        <v>1.003591250628233E-2</v>
      </c>
      <c r="AB81">
        <v>1.4028873294591904E-2</v>
      </c>
      <c r="AC81">
        <v>9.0900063514709473E-3</v>
      </c>
      <c r="AD81">
        <v>0.15378382802009583</v>
      </c>
      <c r="AE81">
        <v>0.1418682187795639</v>
      </c>
      <c r="AF81">
        <v>8.4961414337158203E-2</v>
      </c>
      <c r="AG81">
        <v>3.4917272627353668E-2</v>
      </c>
      <c r="AH81">
        <v>6.7073111422359943E-3</v>
      </c>
      <c r="AI81">
        <v>8.8066365569829941E-3</v>
      </c>
      <c r="AJ81">
        <v>6.4755766652524471E-3</v>
      </c>
      <c r="AK81">
        <v>0.11708077043294907</v>
      </c>
      <c r="AL81">
        <v>0.1060599759221077</v>
      </c>
      <c r="AM81">
        <v>6.0102950781583786E-2</v>
      </c>
      <c r="AN81">
        <v>2.7962250635027885E-2</v>
      </c>
      <c r="AO81">
        <v>5.5078379809856415E-3</v>
      </c>
      <c r="AP81">
        <v>7.2024008259177208E-3</v>
      </c>
      <c r="AQ81">
        <v>5.2845347672700882E-3</v>
      </c>
      <c r="AR81">
        <v>6.2769167125225067E-2</v>
      </c>
      <c r="AS81">
        <v>5.4431084543466568E-2</v>
      </c>
      <c r="AT81">
        <v>2.8123239055275917E-2</v>
      </c>
      <c r="AU81">
        <v>1.5427025035023689E-2</v>
      </c>
      <c r="AV81">
        <v>3.4292570780962706E-3</v>
      </c>
      <c r="AW81">
        <v>4.2781587690114975E-3</v>
      </c>
      <c r="AX81">
        <v>3.1734039075672626E-3</v>
      </c>
      <c r="AY81">
        <v>2.5641880929470062E-2</v>
      </c>
      <c r="AZ81">
        <v>2.1052151918411255E-2</v>
      </c>
      <c r="BA81">
        <v>9.4636194407939911E-3</v>
      </c>
      <c r="BB81">
        <v>6.8881590850651264E-3</v>
      </c>
      <c r="BC81">
        <v>1.5063834143802524E-3</v>
      </c>
      <c r="BD81">
        <v>1.8783577252179384E-3</v>
      </c>
      <c r="BE81">
        <v>1.3156321365386248E-3</v>
      </c>
      <c r="BF81">
        <v>9.80568528175354E-2</v>
      </c>
      <c r="BG81">
        <v>9.7114264965057373E-2</v>
      </c>
      <c r="BH81">
        <v>0.10162955522537231</v>
      </c>
      <c r="BI81">
        <v>-3.8915425539016724E-3</v>
      </c>
      <c r="BJ81">
        <v>2.4879965931177139E-3</v>
      </c>
      <c r="BK81">
        <v>9.6885263919830322E-3</v>
      </c>
      <c r="BL81">
        <v>-1.2800285767298192E-2</v>
      </c>
      <c r="BM81">
        <v>0.57034605741500854</v>
      </c>
      <c r="BN81">
        <v>0.57968899607658386</v>
      </c>
      <c r="BO81">
        <v>0.53855925798416138</v>
      </c>
      <c r="BP81">
        <v>1.2796465307474136E-2</v>
      </c>
      <c r="BQ81">
        <v>9.8417997360229492E-3</v>
      </c>
      <c r="BR81">
        <v>2.836601622402668E-2</v>
      </c>
      <c r="BS81">
        <v>-9.8745582508854568E-3</v>
      </c>
      <c r="BT81">
        <v>0.47228920459747314</v>
      </c>
      <c r="BU81">
        <v>0.48257473111152649</v>
      </c>
      <c r="BV81">
        <v>0.43692970275878906</v>
      </c>
      <c r="BW81">
        <v>1.6688007861375809E-2</v>
      </c>
      <c r="BX81">
        <v>7.3538031429052353E-3</v>
      </c>
      <c r="BY81">
        <v>1.8677489832043648E-2</v>
      </c>
      <c r="BZ81">
        <v>2.925727516412735E-3</v>
      </c>
      <c r="CA81">
        <v>3.2825932039446525E-2</v>
      </c>
      <c r="CB81">
        <v>1.7130306560082072E-2</v>
      </c>
      <c r="CC81">
        <v>1.5112600007417558E-2</v>
      </c>
      <c r="CD81">
        <v>1.10288108046843E-2</v>
      </c>
      <c r="CE81">
        <v>9.2049485747594841E-3</v>
      </c>
      <c r="CF81">
        <v>5.6599783056209291E-3</v>
      </c>
      <c r="CG81">
        <v>2.2474647672960147E-3</v>
      </c>
      <c r="CH81">
        <v>1.5695625479364452E-2</v>
      </c>
    </row>
    <row r="82" spans="1:86" x14ac:dyDescent="0.2">
      <c r="A82">
        <v>1993</v>
      </c>
      <c r="B82">
        <v>1</v>
      </c>
      <c r="C82">
        <v>1</v>
      </c>
      <c r="D82">
        <v>0.87263107299804688</v>
      </c>
      <c r="E82">
        <v>6.7382782697677612E-2</v>
      </c>
      <c r="F82">
        <v>2.1972149610519409E-2</v>
      </c>
      <c r="G82">
        <v>3.6129165440797806E-2</v>
      </c>
      <c r="H82">
        <v>1.8848157487809658E-3</v>
      </c>
      <c r="I82">
        <v>0.9026179313659668</v>
      </c>
      <c r="J82">
        <v>0.90343236923217773</v>
      </c>
      <c r="K82">
        <v>0.7709050178527832</v>
      </c>
      <c r="L82">
        <v>7.1093663573265076E-2</v>
      </c>
      <c r="M82">
        <v>1.9189242273569107E-2</v>
      </c>
      <c r="N82">
        <v>2.8283532708883286E-2</v>
      </c>
      <c r="O82">
        <v>1.3960873708128929E-2</v>
      </c>
      <c r="P82">
        <v>0.42897292971611023</v>
      </c>
      <c r="Q82">
        <v>0.41773203015327454</v>
      </c>
      <c r="R82">
        <v>0.32678556442260742</v>
      </c>
      <c r="S82">
        <v>5.4986435920000076E-2</v>
      </c>
      <c r="T82">
        <v>1.1546257883310318E-2</v>
      </c>
      <c r="U82">
        <v>1.4187417924404144E-2</v>
      </c>
      <c r="V82">
        <v>1.0226346552371979E-2</v>
      </c>
      <c r="W82">
        <v>0.30439499020576477</v>
      </c>
      <c r="X82">
        <v>0.29048144817352295</v>
      </c>
      <c r="Y82">
        <v>0.2115459144115448</v>
      </c>
      <c r="Z82">
        <v>4.9010559916496277E-2</v>
      </c>
      <c r="AA82">
        <v>9.5584439113736153E-3</v>
      </c>
      <c r="AB82">
        <v>1.1406749486923218E-2</v>
      </c>
      <c r="AC82">
        <v>8.9597795158624649E-3</v>
      </c>
      <c r="AD82">
        <v>0.14978280663490295</v>
      </c>
      <c r="AE82">
        <v>0.13552764058113098</v>
      </c>
      <c r="AF82">
        <v>8.176557719707489E-2</v>
      </c>
      <c r="AG82">
        <v>3.3948779106140137E-2</v>
      </c>
      <c r="AH82">
        <v>6.1502582393586636E-3</v>
      </c>
      <c r="AI82">
        <v>7.2250235825777054E-3</v>
      </c>
      <c r="AJ82">
        <v>6.4380033873021603E-3</v>
      </c>
      <c r="AK82">
        <v>0.11302632838487625</v>
      </c>
      <c r="AL82">
        <v>9.960559755563736E-2</v>
      </c>
      <c r="AM82">
        <v>5.6580774486064911E-2</v>
      </c>
      <c r="AN82">
        <v>2.6873622089624405E-2</v>
      </c>
      <c r="AO82">
        <v>5.0197131931781769E-3</v>
      </c>
      <c r="AP82">
        <v>5.8631696738302708E-3</v>
      </c>
      <c r="AQ82">
        <v>5.2683139219880104E-3</v>
      </c>
      <c r="AR82">
        <v>5.9858471155166626E-2</v>
      </c>
      <c r="AS82">
        <v>4.9478217959403992E-2</v>
      </c>
      <c r="AT82">
        <v>2.4511080235242844E-2</v>
      </c>
      <c r="AU82">
        <v>1.5255264937877655E-2</v>
      </c>
      <c r="AV82">
        <v>2.9949238523840904E-3</v>
      </c>
      <c r="AW82">
        <v>3.5170959308743477E-3</v>
      </c>
      <c r="AX82">
        <v>3.1998504418879747E-3</v>
      </c>
      <c r="AY82">
        <v>2.4275628849864006E-2</v>
      </c>
      <c r="AZ82">
        <v>1.8288359045982361E-2</v>
      </c>
      <c r="BA82">
        <v>7.3069483041763306E-3</v>
      </c>
      <c r="BB82">
        <v>6.7799147218465805E-3</v>
      </c>
      <c r="BC82">
        <v>1.2843456352129579E-3</v>
      </c>
      <c r="BD82">
        <v>1.509892987087369E-3</v>
      </c>
      <c r="BE82">
        <v>1.4072573976591229E-3</v>
      </c>
      <c r="BF82">
        <v>9.7382068634033203E-2</v>
      </c>
      <c r="BG82">
        <v>9.6567630767822266E-2</v>
      </c>
      <c r="BH82">
        <v>0.10172605514526367</v>
      </c>
      <c r="BI82">
        <v>-3.7108808755874634E-3</v>
      </c>
      <c r="BJ82">
        <v>2.7829073369503021E-3</v>
      </c>
      <c r="BK82">
        <v>7.8456327319145203E-3</v>
      </c>
      <c r="BL82">
        <v>-1.2076057959347963E-2</v>
      </c>
      <c r="BM82">
        <v>0.57102707028388977</v>
      </c>
      <c r="BN82">
        <v>0.58226796984672546</v>
      </c>
      <c r="BO82">
        <v>0.54584550857543945</v>
      </c>
      <c r="BP82">
        <v>1.2396346777677536E-2</v>
      </c>
      <c r="BQ82">
        <v>1.0425891727209091E-2</v>
      </c>
      <c r="BR82">
        <v>2.1941747516393661E-2</v>
      </c>
      <c r="BS82">
        <v>-8.341530803591013E-3</v>
      </c>
      <c r="BT82">
        <v>0.47364500164985657</v>
      </c>
      <c r="BU82">
        <v>0.4857003390789032</v>
      </c>
      <c r="BV82">
        <v>0.44411945343017578</v>
      </c>
      <c r="BW82">
        <v>1.6107227653264999E-2</v>
      </c>
      <c r="BX82">
        <v>7.6429843902587891E-3</v>
      </c>
      <c r="BY82">
        <v>1.4096114784479141E-2</v>
      </c>
      <c r="BZ82">
        <v>3.7345271557569504E-3</v>
      </c>
      <c r="CA82">
        <v>3.9087776484173345E-2</v>
      </c>
      <c r="CB82">
        <v>1.9944604362030754E-2</v>
      </c>
      <c r="CC82">
        <v>1.7657546893441737E-2</v>
      </c>
      <c r="CD82">
        <v>1.2505546426097377E-2</v>
      </c>
      <c r="CE82">
        <v>1.0562214367864399E-2</v>
      </c>
      <c r="CF82">
        <v>6.5188045393094222E-3</v>
      </c>
      <c r="CG82">
        <v>2.6011159948903188E-3</v>
      </c>
      <c r="CH82">
        <v>1.9143172122142591E-2</v>
      </c>
    </row>
    <row r="83" spans="1:86" x14ac:dyDescent="0.2">
      <c r="A83">
        <v>1994</v>
      </c>
      <c r="B83">
        <v>1</v>
      </c>
      <c r="C83">
        <v>1</v>
      </c>
      <c r="D83">
        <v>0.87159794569015503</v>
      </c>
      <c r="E83">
        <v>7.2370335459709167E-2</v>
      </c>
      <c r="F83">
        <v>2.1482516080141068E-2</v>
      </c>
      <c r="G83">
        <v>3.3165682107210159E-2</v>
      </c>
      <c r="H83">
        <v>1.3835239224135876E-3</v>
      </c>
      <c r="I83">
        <v>0.90179485082626343</v>
      </c>
      <c r="J83">
        <v>0.90235412120819092</v>
      </c>
      <c r="K83">
        <v>0.76873123645782471</v>
      </c>
      <c r="L83">
        <v>7.5341060757637024E-2</v>
      </c>
      <c r="M83">
        <v>1.8551740795373917E-2</v>
      </c>
      <c r="N83">
        <v>2.6121878996491432E-2</v>
      </c>
      <c r="O83">
        <v>1.3604536652565002E-2</v>
      </c>
      <c r="P83">
        <v>0.42907059192657471</v>
      </c>
      <c r="Q83">
        <v>0.41795668005943298</v>
      </c>
      <c r="R83">
        <v>0.32422208786010742</v>
      </c>
      <c r="S83">
        <v>5.910438671708107E-2</v>
      </c>
      <c r="T83">
        <v>1.1398040689527988E-2</v>
      </c>
      <c r="U83">
        <v>1.3133714906871319E-2</v>
      </c>
      <c r="V83">
        <v>1.0098435916006565E-2</v>
      </c>
      <c r="W83">
        <v>0.30457514524459839</v>
      </c>
      <c r="X83">
        <v>0.29103118181228638</v>
      </c>
      <c r="Y83">
        <v>0.20839239656925201</v>
      </c>
      <c r="Z83">
        <v>5.3246263414621353E-2</v>
      </c>
      <c r="AA83">
        <v>9.6236830577254295E-3</v>
      </c>
      <c r="AB83">
        <v>1.0721900500357151E-2</v>
      </c>
      <c r="AC83">
        <v>9.0469382703304291E-3</v>
      </c>
      <c r="AD83">
        <v>0.14981767535209656</v>
      </c>
      <c r="AE83">
        <v>0.1358812004327774</v>
      </c>
      <c r="AF83">
        <v>7.8542187809944153E-2</v>
      </c>
      <c r="AG83">
        <v>3.7630505859851837E-2</v>
      </c>
      <c r="AH83">
        <v>6.1927582137286663E-3</v>
      </c>
      <c r="AI83">
        <v>7.0752273313701153E-3</v>
      </c>
      <c r="AJ83">
        <v>6.4405268058180809E-3</v>
      </c>
      <c r="AK83">
        <v>0.11279823631048203</v>
      </c>
      <c r="AL83">
        <v>9.9717356264591217E-2</v>
      </c>
      <c r="AM83">
        <v>5.3301393985748291E-2</v>
      </c>
      <c r="AN83">
        <v>3.0189469456672668E-2</v>
      </c>
      <c r="AO83">
        <v>5.0811516121029854E-3</v>
      </c>
      <c r="AP83">
        <v>5.8700274676084518E-3</v>
      </c>
      <c r="AQ83">
        <v>5.2753095515072346E-3</v>
      </c>
      <c r="AR83">
        <v>5.9721522033214569E-2</v>
      </c>
      <c r="AS83">
        <v>4.9477659165859222E-2</v>
      </c>
      <c r="AT83">
        <v>2.1710855886340141E-2</v>
      </c>
      <c r="AU83">
        <v>1.7925271764397621E-2</v>
      </c>
      <c r="AV83">
        <v>3.0158748850226402E-3</v>
      </c>
      <c r="AW83">
        <v>3.7017825525254011E-3</v>
      </c>
      <c r="AX83">
        <v>3.1238766387104988E-3</v>
      </c>
      <c r="AY83">
        <v>2.4097368121147156E-2</v>
      </c>
      <c r="AZ83">
        <v>1.8290255218744278E-2</v>
      </c>
      <c r="BA83">
        <v>5.9140454977750778E-3</v>
      </c>
      <c r="BB83">
        <v>8.0515816807746887E-3</v>
      </c>
      <c r="BC83">
        <v>1.2771108886227012E-3</v>
      </c>
      <c r="BD83">
        <v>1.699775573797524E-3</v>
      </c>
      <c r="BE83">
        <v>1.3477421598508954E-3</v>
      </c>
      <c r="BF83">
        <v>9.8205149173736572E-2</v>
      </c>
      <c r="BG83">
        <v>9.7645878791809082E-2</v>
      </c>
      <c r="BH83">
        <v>0.10286670923233032</v>
      </c>
      <c r="BI83">
        <v>-2.9707252979278564E-3</v>
      </c>
      <c r="BJ83">
        <v>2.9307752847671509E-3</v>
      </c>
      <c r="BK83">
        <v>7.0438031107187271E-3</v>
      </c>
      <c r="BL83">
        <v>-1.2221012730151415E-2</v>
      </c>
      <c r="BM83">
        <v>0.57092940807342529</v>
      </c>
      <c r="BN83">
        <v>0.58204331994056702</v>
      </c>
      <c r="BO83">
        <v>0.54737585783004761</v>
      </c>
      <c r="BP83">
        <v>1.3265948742628098E-2</v>
      </c>
      <c r="BQ83">
        <v>1.0084475390613079E-2</v>
      </c>
      <c r="BR83">
        <v>2.003196720033884E-2</v>
      </c>
      <c r="BS83">
        <v>-8.7149119935929775E-3</v>
      </c>
      <c r="BT83">
        <v>0.47272425889968872</v>
      </c>
      <c r="BU83">
        <v>0.48439744114875793</v>
      </c>
      <c r="BV83">
        <v>0.44450914859771729</v>
      </c>
      <c r="BW83">
        <v>1.6236674040555954E-2</v>
      </c>
      <c r="BX83">
        <v>7.1537001058459282E-3</v>
      </c>
      <c r="BY83">
        <v>1.2988164089620113E-2</v>
      </c>
      <c r="BZ83">
        <v>3.5061007365584373E-3</v>
      </c>
      <c r="CA83">
        <v>3.6670949167064697E-2</v>
      </c>
      <c r="CB83">
        <v>1.8858451964021965E-2</v>
      </c>
      <c r="CC83">
        <v>1.6364372136592319E-2</v>
      </c>
      <c r="CD83">
        <v>1.16742908402381E-2</v>
      </c>
      <c r="CE83">
        <v>9.7594336141316115E-3</v>
      </c>
      <c r="CF83">
        <v>5.7691826689294321E-3</v>
      </c>
      <c r="CG83">
        <v>2.3346612416502532E-3</v>
      </c>
      <c r="CH83">
        <v>1.7812497203042732E-2</v>
      </c>
    </row>
    <row r="84" spans="1:86" x14ac:dyDescent="0.2">
      <c r="A84">
        <v>1995</v>
      </c>
      <c r="B84">
        <v>1</v>
      </c>
      <c r="C84">
        <v>1</v>
      </c>
      <c r="D84">
        <v>0.86629557609558105</v>
      </c>
      <c r="E84">
        <v>7.1395426988601685E-2</v>
      </c>
      <c r="F84">
        <v>2.322932705283165E-2</v>
      </c>
      <c r="G84">
        <v>3.7996426224708557E-2</v>
      </c>
      <c r="H84">
        <v>1.0832240805029869E-3</v>
      </c>
      <c r="I84">
        <v>0.90281462669372559</v>
      </c>
      <c r="J84">
        <v>0.90295165777206421</v>
      </c>
      <c r="K84">
        <v>0.76469779014587402</v>
      </c>
      <c r="L84">
        <v>7.3889434337615967E-2</v>
      </c>
      <c r="M84">
        <v>2.0349837839603424E-2</v>
      </c>
      <c r="N84">
        <v>3.0671637505292892E-2</v>
      </c>
      <c r="O84">
        <v>1.3342972844839096E-2</v>
      </c>
      <c r="P84">
        <v>0.43750521540641785</v>
      </c>
      <c r="Q84">
        <v>0.42458069324493408</v>
      </c>
      <c r="R84">
        <v>0.32793262600898743</v>
      </c>
      <c r="S84">
        <v>5.8522474020719528E-2</v>
      </c>
      <c r="T84">
        <v>1.2730806134641171E-2</v>
      </c>
      <c r="U84">
        <v>1.5626754611730576E-2</v>
      </c>
      <c r="V84">
        <v>9.7680278122425079E-3</v>
      </c>
      <c r="W84">
        <v>0.31341183185577393</v>
      </c>
      <c r="X84">
        <v>0.29766067862510681</v>
      </c>
      <c r="Y84">
        <v>0.21250681579113007</v>
      </c>
      <c r="Z84">
        <v>5.2944358438253403E-2</v>
      </c>
      <c r="AA84">
        <v>1.0701307095587254E-2</v>
      </c>
      <c r="AB84">
        <v>1.267648208886385E-2</v>
      </c>
      <c r="AC84">
        <v>8.8317301124334335E-3</v>
      </c>
      <c r="AD84">
        <v>0.15751026570796967</v>
      </c>
      <c r="AE84">
        <v>0.14100311696529388</v>
      </c>
      <c r="AF84">
        <v>8.2523152232170105E-2</v>
      </c>
      <c r="AG84">
        <v>3.7160757929086685E-2</v>
      </c>
      <c r="AH84">
        <v>6.9902073591947556E-3</v>
      </c>
      <c r="AI84">
        <v>8.0664120614528656E-3</v>
      </c>
      <c r="AJ84">
        <v>6.2625948339700699E-3</v>
      </c>
      <c r="AK84">
        <v>0.11961148679256439</v>
      </c>
      <c r="AL84">
        <v>0.1041540652513504</v>
      </c>
      <c r="AM84">
        <v>5.6953374296426773E-2</v>
      </c>
      <c r="AN84">
        <v>2.9826954007148743E-2</v>
      </c>
      <c r="AO84">
        <v>5.6869811378419399E-3</v>
      </c>
      <c r="AP84">
        <v>6.5494701266288757E-3</v>
      </c>
      <c r="AQ84">
        <v>5.1378565840423107E-3</v>
      </c>
      <c r="AR84">
        <v>6.4191073179244995E-2</v>
      </c>
      <c r="AS84">
        <v>5.2045714110136032E-2</v>
      </c>
      <c r="AT84">
        <v>2.3792635649442673E-2</v>
      </c>
      <c r="AU84">
        <v>1.755806989967823E-2</v>
      </c>
      <c r="AV84">
        <v>3.514634445309639E-3</v>
      </c>
      <c r="AW84">
        <v>4.0076384320855141E-3</v>
      </c>
      <c r="AX84">
        <v>3.1727368477731943E-3</v>
      </c>
      <c r="AY84">
        <v>2.56207175552845E-2</v>
      </c>
      <c r="AZ84">
        <v>1.9081389531493187E-2</v>
      </c>
      <c r="BA84">
        <v>6.7933476530015469E-3</v>
      </c>
      <c r="BB84">
        <v>7.7045019716024399E-3</v>
      </c>
      <c r="BC84">
        <v>1.5632965369150043E-3</v>
      </c>
      <c r="BD84">
        <v>1.7567279282957315E-3</v>
      </c>
      <c r="BE84">
        <v>1.2635152088478208E-3</v>
      </c>
      <c r="BF84">
        <v>9.7185373306274414E-2</v>
      </c>
      <c r="BG84">
        <v>9.7048342227935791E-2</v>
      </c>
      <c r="BH84">
        <v>0.10159778594970703</v>
      </c>
      <c r="BI84">
        <v>-2.4940073490142822E-3</v>
      </c>
      <c r="BJ84">
        <v>2.8794892132282257E-3</v>
      </c>
      <c r="BK84">
        <v>7.3247887194156647E-3</v>
      </c>
      <c r="BL84">
        <v>-1.2259748764336109E-2</v>
      </c>
      <c r="BM84">
        <v>0.56249478459358215</v>
      </c>
      <c r="BN84">
        <v>0.57541930675506592</v>
      </c>
      <c r="BO84">
        <v>0.53836295008659363</v>
      </c>
      <c r="BP84">
        <v>1.2872952967882156E-2</v>
      </c>
      <c r="BQ84">
        <v>1.0498520918190479E-2</v>
      </c>
      <c r="BR84">
        <v>2.2369671612977982E-2</v>
      </c>
      <c r="BS84">
        <v>-8.684803731739521E-3</v>
      </c>
      <c r="BT84">
        <v>0.46530941128730774</v>
      </c>
      <c r="BU84">
        <v>0.47837096452713013</v>
      </c>
      <c r="BV84">
        <v>0.4367651641368866</v>
      </c>
      <c r="BW84">
        <v>1.5366960316896439E-2</v>
      </c>
      <c r="BX84">
        <v>7.6190317049622536E-3</v>
      </c>
      <c r="BY84">
        <v>1.5044882893562317E-2</v>
      </c>
      <c r="BZ84">
        <v>3.5749450325965881E-3</v>
      </c>
      <c r="CA84">
        <v>4.1166424028550308E-2</v>
      </c>
      <c r="CB84">
        <v>2.2622436000000003E-2</v>
      </c>
      <c r="CC84">
        <v>1.9922700000000002E-2</v>
      </c>
      <c r="CD84">
        <v>1.4272040000000003E-2</v>
      </c>
      <c r="CE84">
        <v>1.1735899999999999E-2</v>
      </c>
      <c r="CF84">
        <v>6.8366760000000007E-3</v>
      </c>
      <c r="CG84">
        <v>2.4611399999999997E-3</v>
      </c>
      <c r="CH84">
        <v>1.8543988028550305E-2</v>
      </c>
    </row>
    <row r="85" spans="1:86" x14ac:dyDescent="0.2">
      <c r="A85">
        <v>1996</v>
      </c>
      <c r="B85">
        <v>1</v>
      </c>
      <c r="C85">
        <v>1</v>
      </c>
      <c r="D85">
        <v>0.86120396852493286</v>
      </c>
      <c r="E85">
        <v>7.3537811636924744E-2</v>
      </c>
      <c r="F85">
        <v>2.4130955338478088E-2</v>
      </c>
      <c r="G85">
        <v>3.8297433406114578E-2</v>
      </c>
      <c r="H85">
        <v>2.8298054821789265E-3</v>
      </c>
      <c r="I85">
        <v>0.90412658452987671</v>
      </c>
      <c r="J85">
        <v>0.90295284986495972</v>
      </c>
      <c r="K85">
        <v>0.76055461168289185</v>
      </c>
      <c r="L85">
        <v>7.5858823955059052E-2</v>
      </c>
      <c r="M85">
        <v>2.1261226385831833E-2</v>
      </c>
      <c r="N85">
        <v>3.1297676265239716E-2</v>
      </c>
      <c r="O85">
        <v>1.3980536721646786E-2</v>
      </c>
      <c r="P85">
        <v>0.45073628425598145</v>
      </c>
      <c r="Q85">
        <v>0.43111419677734375</v>
      </c>
      <c r="R85">
        <v>0.33065783977508545</v>
      </c>
      <c r="S85">
        <v>6.0456026345491409E-2</v>
      </c>
      <c r="T85">
        <v>1.3491534627974033E-2</v>
      </c>
      <c r="U85">
        <v>1.6080630943179131E-2</v>
      </c>
      <c r="V85">
        <v>1.0428158566355705E-2</v>
      </c>
      <c r="W85">
        <v>0.32879364490509033</v>
      </c>
      <c r="X85">
        <v>0.30536487698554993</v>
      </c>
      <c r="Y85">
        <v>0.21698537468910217</v>
      </c>
      <c r="Z85">
        <v>5.4856866598129272E-2</v>
      </c>
      <c r="AA85">
        <v>1.1394880712032318E-2</v>
      </c>
      <c r="AB85">
        <v>1.2865367345511913E-2</v>
      </c>
      <c r="AC85">
        <v>9.2626539990305901E-3</v>
      </c>
      <c r="AD85">
        <v>0.17243222892284393</v>
      </c>
      <c r="AE85">
        <v>0.14762893319129944</v>
      </c>
      <c r="AF85">
        <v>8.6510501801967621E-2</v>
      </c>
      <c r="AG85">
        <v>3.8628295063972473E-2</v>
      </c>
      <c r="AH85">
        <v>7.5204023160040379E-3</v>
      </c>
      <c r="AI85">
        <v>8.2135982811450958E-3</v>
      </c>
      <c r="AJ85">
        <v>6.7561352625489235E-3</v>
      </c>
      <c r="AK85">
        <v>0.133517786860466</v>
      </c>
      <c r="AL85">
        <v>0.10996294766664505</v>
      </c>
      <c r="AM85">
        <v>6.0474954545497894E-2</v>
      </c>
      <c r="AN85">
        <v>3.1221183016896248E-2</v>
      </c>
      <c r="AO85">
        <v>6.0803634114563465E-3</v>
      </c>
      <c r="AP85">
        <v>6.7606954835355282E-3</v>
      </c>
      <c r="AQ85">
        <v>5.4257563315331936E-3</v>
      </c>
      <c r="AR85">
        <v>7.5186103582382202E-2</v>
      </c>
      <c r="AS85">
        <v>5.6277662515640259E-2</v>
      </c>
      <c r="AT85">
        <v>2.6180827990174294E-2</v>
      </c>
      <c r="AU85">
        <v>1.8773525953292847E-2</v>
      </c>
      <c r="AV85">
        <v>3.7959464825689793E-3</v>
      </c>
      <c r="AW85">
        <v>4.2459471151232719E-3</v>
      </c>
      <c r="AX85">
        <v>3.2814140431582928E-3</v>
      </c>
      <c r="AY85">
        <v>3.2241776585578918E-2</v>
      </c>
      <c r="AZ85">
        <v>2.1394914016127586E-2</v>
      </c>
      <c r="BA85">
        <v>8.246181532740593E-3</v>
      </c>
      <c r="BB85">
        <v>8.1814378499984741E-3</v>
      </c>
      <c r="BC85">
        <v>1.7638233257457614E-3</v>
      </c>
      <c r="BD85">
        <v>1.9228752935305238E-3</v>
      </c>
      <c r="BE85">
        <v>1.2805957812815905E-3</v>
      </c>
      <c r="BF85">
        <v>9.5873415470123291E-2</v>
      </c>
      <c r="BG85">
        <v>9.7047150135040283E-2</v>
      </c>
      <c r="BH85">
        <v>0.10064935684204102</v>
      </c>
      <c r="BI85">
        <v>-2.3210123181343079E-3</v>
      </c>
      <c r="BJ85">
        <v>2.8697289526462555E-3</v>
      </c>
      <c r="BK85">
        <v>6.9997571408748627E-3</v>
      </c>
      <c r="BL85">
        <v>-1.1150731239467859E-2</v>
      </c>
      <c r="BM85">
        <v>0.54926371574401855</v>
      </c>
      <c r="BN85">
        <v>0.56888580322265625</v>
      </c>
      <c r="BO85">
        <v>0.53054612874984741</v>
      </c>
      <c r="BP85">
        <v>1.3081785291433334E-2</v>
      </c>
      <c r="BQ85">
        <v>1.0639420710504055E-2</v>
      </c>
      <c r="BR85">
        <v>2.2216802462935448E-2</v>
      </c>
      <c r="BS85">
        <v>-7.5983530841767788E-3</v>
      </c>
      <c r="BT85">
        <v>0.45339030027389526</v>
      </c>
      <c r="BU85">
        <v>0.47183865308761597</v>
      </c>
      <c r="BV85">
        <v>0.4298967719078064</v>
      </c>
      <c r="BW85">
        <v>1.5402797609567642E-2</v>
      </c>
      <c r="BX85">
        <v>7.7696917578577995E-3</v>
      </c>
      <c r="BY85">
        <v>1.5217045322060585E-2</v>
      </c>
      <c r="BZ85">
        <v>3.5523781552910805E-3</v>
      </c>
      <c r="CA85">
        <v>5.7077592143155005E-2</v>
      </c>
      <c r="CB85">
        <v>3.3541325000000004E-2</v>
      </c>
      <c r="CC85">
        <v>2.9714040000000001E-2</v>
      </c>
      <c r="CD85">
        <v>2.1329784000000001E-2</v>
      </c>
      <c r="CE85">
        <v>1.7763284000000004E-2</v>
      </c>
      <c r="CF85">
        <v>1.0681949999999999E-2</v>
      </c>
      <c r="CG85">
        <v>4.3642760000000003E-3</v>
      </c>
      <c r="CH85">
        <v>2.3536267143155001E-2</v>
      </c>
    </row>
    <row r="86" spans="1:86" x14ac:dyDescent="0.2">
      <c r="A86">
        <v>1997</v>
      </c>
      <c r="B86">
        <v>1</v>
      </c>
      <c r="C86">
        <v>1</v>
      </c>
      <c r="D86">
        <v>0.85818523168563843</v>
      </c>
      <c r="E86">
        <v>7.5120441615581512E-2</v>
      </c>
      <c r="F86">
        <v>2.596464566886425E-2</v>
      </c>
      <c r="G86">
        <v>3.6971163004636765E-2</v>
      </c>
      <c r="H86">
        <v>3.7585478276014328E-3</v>
      </c>
      <c r="I86">
        <v>0.90472441911697388</v>
      </c>
      <c r="J86">
        <v>0.90279495716094971</v>
      </c>
      <c r="K86">
        <v>0.75804096460342407</v>
      </c>
      <c r="L86">
        <v>7.6835878193378448E-2</v>
      </c>
      <c r="M86">
        <v>2.3003650829195976E-2</v>
      </c>
      <c r="N86">
        <v>3.0202548950910568E-2</v>
      </c>
      <c r="O86">
        <v>1.4711926691234112E-2</v>
      </c>
      <c r="P86">
        <v>0.46188849210739136</v>
      </c>
      <c r="Q86">
        <v>0.43656566739082336</v>
      </c>
      <c r="R86">
        <v>0.33356240391731262</v>
      </c>
      <c r="S86">
        <v>6.1489120125770569E-2</v>
      </c>
      <c r="T86">
        <v>1.4771093614399433E-2</v>
      </c>
      <c r="U86">
        <v>1.5673983842134476E-2</v>
      </c>
      <c r="V86">
        <v>1.1069075204432011E-2</v>
      </c>
      <c r="W86">
        <v>0.34216788411140442</v>
      </c>
      <c r="X86">
        <v>0.31192266941070557</v>
      </c>
      <c r="Y86">
        <v>0.22087210416793823</v>
      </c>
      <c r="Z86">
        <v>5.5672656744718552E-2</v>
      </c>
      <c r="AA86">
        <v>1.2468374334275723E-2</v>
      </c>
      <c r="AB86">
        <v>1.3059953227639198E-2</v>
      </c>
      <c r="AC86">
        <v>9.8495837301015854E-3</v>
      </c>
      <c r="AD86">
        <v>0.18556787073612213</v>
      </c>
      <c r="AE86">
        <v>0.15407408773899078</v>
      </c>
      <c r="AF86">
        <v>9.139261394739151E-2</v>
      </c>
      <c r="AG86">
        <v>3.9571933448314667E-2</v>
      </c>
      <c r="AH86">
        <v>7.844255305826664E-3</v>
      </c>
      <c r="AI86">
        <v>8.2080932334065437E-3</v>
      </c>
      <c r="AJ86">
        <v>7.0571932010352612E-3</v>
      </c>
      <c r="AK86">
        <v>0.14593666791915894</v>
      </c>
      <c r="AL86">
        <v>0.11608543992042542</v>
      </c>
      <c r="AM86">
        <v>6.4638599753379822E-2</v>
      </c>
      <c r="AN86">
        <v>3.2345820218324661E-2</v>
      </c>
      <c r="AO86">
        <v>6.413137074559927E-3</v>
      </c>
      <c r="AP86">
        <v>6.7919762805104256E-3</v>
      </c>
      <c r="AQ86">
        <v>5.8959037996828556E-3</v>
      </c>
      <c r="AR86">
        <v>8.4616906940937042E-2</v>
      </c>
      <c r="AS86">
        <v>6.091795489192009E-2</v>
      </c>
      <c r="AT86">
        <v>2.9625756666064262E-2</v>
      </c>
      <c r="AU86">
        <v>1.9414184615015984E-2</v>
      </c>
      <c r="AV86">
        <v>3.8807943928986788E-3</v>
      </c>
      <c r="AW86">
        <v>4.2982194572687149E-3</v>
      </c>
      <c r="AX86">
        <v>3.6989990621805191E-3</v>
      </c>
      <c r="AY86">
        <v>3.6872155964374542E-2</v>
      </c>
      <c r="AZ86">
        <v>2.3362413048744202E-2</v>
      </c>
      <c r="BA86">
        <v>1.0123454034328461E-2</v>
      </c>
      <c r="BB86">
        <v>8.0737946555018425E-3</v>
      </c>
      <c r="BC86">
        <v>1.6824523918330669E-3</v>
      </c>
      <c r="BD86">
        <v>1.9445884972810745E-3</v>
      </c>
      <c r="BE86">
        <v>1.538123469799757E-3</v>
      </c>
      <c r="BF86">
        <v>9.5275580883026123E-2</v>
      </c>
      <c r="BG86">
        <v>9.7205042839050293E-2</v>
      </c>
      <c r="BH86">
        <v>0.10014426708221436</v>
      </c>
      <c r="BI86">
        <v>-1.715436577796936E-3</v>
      </c>
      <c r="BJ86">
        <v>2.9609948396682739E-3</v>
      </c>
      <c r="BK86">
        <v>6.7686140537261963E-3</v>
      </c>
      <c r="BL86">
        <v>-1.0953378863632679E-2</v>
      </c>
      <c r="BM86">
        <v>0.53811150789260864</v>
      </c>
      <c r="BN86">
        <v>0.56343433260917664</v>
      </c>
      <c r="BO86">
        <v>0.52462282776832581</v>
      </c>
      <c r="BP86">
        <v>1.3631321489810944E-2</v>
      </c>
      <c r="BQ86">
        <v>1.1193552054464817E-2</v>
      </c>
      <c r="BR86">
        <v>2.1297179162502289E-2</v>
      </c>
      <c r="BS86">
        <v>-7.3105273768305779E-3</v>
      </c>
      <c r="BT86">
        <v>0.44283592700958252</v>
      </c>
      <c r="BU86">
        <v>0.46622928977012634</v>
      </c>
      <c r="BV86">
        <v>0.42447856068611145</v>
      </c>
      <c r="BW86">
        <v>1.534675806760788E-2</v>
      </c>
      <c r="BX86">
        <v>8.2325572147965431E-3</v>
      </c>
      <c r="BY86">
        <v>1.4528565108776093E-2</v>
      </c>
      <c r="BZ86">
        <v>3.6428514868021011E-3</v>
      </c>
      <c r="CA86">
        <v>7.6796092996683149E-2</v>
      </c>
      <c r="CB86">
        <v>4.3477450000000001E-2</v>
      </c>
      <c r="CC86">
        <v>3.8538931999999998E-2</v>
      </c>
      <c r="CD86">
        <v>2.7001388000000005E-2</v>
      </c>
      <c r="CE86">
        <v>2.241083E-2</v>
      </c>
      <c r="CF86">
        <v>1.3731189999999999E-2</v>
      </c>
      <c r="CG86">
        <v>5.0836199999999996E-3</v>
      </c>
      <c r="CH86">
        <v>3.3318642996683148E-2</v>
      </c>
    </row>
    <row r="87" spans="1:86" x14ac:dyDescent="0.2">
      <c r="A87">
        <v>1998</v>
      </c>
      <c r="B87">
        <v>1</v>
      </c>
      <c r="C87">
        <v>1</v>
      </c>
      <c r="D87">
        <v>0.86025077104568481</v>
      </c>
      <c r="E87">
        <v>7.5947575271129608E-2</v>
      </c>
      <c r="F87">
        <v>2.3500481620430946E-2</v>
      </c>
      <c r="G87">
        <v>3.542713075876236E-2</v>
      </c>
      <c r="H87">
        <v>4.874054342508316E-3</v>
      </c>
      <c r="I87">
        <v>0.90469628572463989</v>
      </c>
      <c r="J87">
        <v>0.90228641033172607</v>
      </c>
      <c r="K87">
        <v>0.75939923524856567</v>
      </c>
      <c r="L87">
        <v>7.8778311610221863E-2</v>
      </c>
      <c r="M87">
        <v>2.0765325054526329E-2</v>
      </c>
      <c r="N87">
        <v>2.8807809576392174E-2</v>
      </c>
      <c r="O87">
        <v>1.4535702764987946E-2</v>
      </c>
      <c r="P87">
        <v>0.47002309560775757</v>
      </c>
      <c r="Q87">
        <v>0.44062191247940063</v>
      </c>
      <c r="R87">
        <v>0.33767381310462952</v>
      </c>
      <c r="S87">
        <v>6.3425205647945404E-2</v>
      </c>
      <c r="T87">
        <v>1.3321387581527233E-2</v>
      </c>
      <c r="U87">
        <v>1.49881886318326E-2</v>
      </c>
      <c r="V87">
        <v>1.1213320307433605E-2</v>
      </c>
      <c r="W87">
        <v>0.35237410664558411</v>
      </c>
      <c r="X87">
        <v>0.31705546379089355</v>
      </c>
      <c r="Y87">
        <v>0.22544002532958984</v>
      </c>
      <c r="Z87">
        <v>5.771038681268692E-2</v>
      </c>
      <c r="AA87">
        <v>1.1284537613391876E-2</v>
      </c>
      <c r="AB87">
        <v>1.243971660733223E-2</v>
      </c>
      <c r="AC87">
        <v>1.0155780240893364E-2</v>
      </c>
      <c r="AD87">
        <v>0.19660677015781403</v>
      </c>
      <c r="AE87">
        <v>0.15925678610801697</v>
      </c>
      <c r="AF87">
        <v>9.5469087362289429E-2</v>
      </c>
      <c r="AG87">
        <v>4.1107058525085449E-2</v>
      </c>
      <c r="AH87">
        <v>7.3276897892355919E-3</v>
      </c>
      <c r="AI87">
        <v>7.9460665583610535E-3</v>
      </c>
      <c r="AJ87">
        <v>7.4068829417228699E-3</v>
      </c>
      <c r="AK87">
        <v>0.15645615756511688</v>
      </c>
      <c r="AL87">
        <v>0.12091466784477234</v>
      </c>
      <c r="AM87">
        <v>6.8571865558624268E-2</v>
      </c>
      <c r="AN87">
        <v>3.3560790121555328E-2</v>
      </c>
      <c r="AO87">
        <v>5.9559508226811886E-3</v>
      </c>
      <c r="AP87">
        <v>6.6207270137965679E-3</v>
      </c>
      <c r="AQ87">
        <v>6.2053282745182514E-3</v>
      </c>
      <c r="AR87">
        <v>9.3034431338310242E-2</v>
      </c>
      <c r="AS87">
        <v>6.4653120934963226E-2</v>
      </c>
      <c r="AT87">
        <v>3.3244464546442032E-2</v>
      </c>
      <c r="AU87">
        <v>1.981683075428009E-2</v>
      </c>
      <c r="AV87">
        <v>3.5875157918781042E-3</v>
      </c>
      <c r="AW87">
        <v>4.1564642451703548E-3</v>
      </c>
      <c r="AX87">
        <v>3.8478467613458633E-3</v>
      </c>
      <c r="AY87">
        <v>4.115208238363266E-2</v>
      </c>
      <c r="AZ87">
        <v>2.5295291095972061E-2</v>
      </c>
      <c r="BA87">
        <v>1.2536337599158287E-2</v>
      </c>
      <c r="BB87">
        <v>7.8937103971838951E-3</v>
      </c>
      <c r="BC87">
        <v>1.4916259096935391E-3</v>
      </c>
      <c r="BD87">
        <v>1.771778566762805E-3</v>
      </c>
      <c r="BE87">
        <v>1.6018394380807877E-3</v>
      </c>
      <c r="BF87">
        <v>9.5303714275360107E-2</v>
      </c>
      <c r="BG87">
        <v>9.7713589668273926E-2</v>
      </c>
      <c r="BH87">
        <v>0.10085153579711914</v>
      </c>
      <c r="BI87">
        <v>-2.8307363390922546E-3</v>
      </c>
      <c r="BJ87">
        <v>2.7351565659046173E-3</v>
      </c>
      <c r="BK87">
        <v>6.6193211823701859E-3</v>
      </c>
      <c r="BL87">
        <v>-9.6616484224796295E-3</v>
      </c>
      <c r="BM87">
        <v>0.52997690439224243</v>
      </c>
      <c r="BN87">
        <v>0.55937808752059937</v>
      </c>
      <c r="BO87">
        <v>0.5225769579410553</v>
      </c>
      <c r="BP87">
        <v>1.2522369623184204E-2</v>
      </c>
      <c r="BQ87">
        <v>1.0179094038903713E-2</v>
      </c>
      <c r="BR87">
        <v>2.043894212692976E-2</v>
      </c>
      <c r="BS87">
        <v>-6.3392659649252892E-3</v>
      </c>
      <c r="BT87">
        <v>0.43467319011688232</v>
      </c>
      <c r="BU87">
        <v>0.46166449785232544</v>
      </c>
      <c r="BV87">
        <v>0.42172542214393616</v>
      </c>
      <c r="BW87">
        <v>1.5353105962276459E-2</v>
      </c>
      <c r="BX87">
        <v>7.4439374729990959E-3</v>
      </c>
      <c r="BY87">
        <v>1.3819620944559574E-2</v>
      </c>
      <c r="BZ87">
        <v>3.3223824575543404E-3</v>
      </c>
      <c r="CA87">
        <v>8.9346403310533631E-2</v>
      </c>
      <c r="CB87">
        <v>4.907446E-2</v>
      </c>
      <c r="CC87">
        <v>4.3138718000000006E-2</v>
      </c>
      <c r="CD87">
        <v>2.9960945999999999E-2</v>
      </c>
      <c r="CE87">
        <v>2.4729299999999999E-2</v>
      </c>
      <c r="CF87">
        <v>1.48428E-2</v>
      </c>
      <c r="CG87">
        <v>5.5987620000000002E-3</v>
      </c>
      <c r="CH87">
        <v>4.0271943310533631E-2</v>
      </c>
    </row>
    <row r="88" spans="1:86" x14ac:dyDescent="0.2">
      <c r="A88">
        <v>1999</v>
      </c>
      <c r="B88">
        <v>1</v>
      </c>
      <c r="C88">
        <v>1</v>
      </c>
      <c r="D88">
        <v>0.85956919193267822</v>
      </c>
      <c r="E88">
        <v>7.7186435461044312E-2</v>
      </c>
      <c r="F88">
        <v>2.466578409075737E-2</v>
      </c>
      <c r="G88">
        <v>3.2563067972660065E-2</v>
      </c>
      <c r="H88">
        <v>6.0154995881021023E-3</v>
      </c>
      <c r="I88">
        <v>0.90701460838317871</v>
      </c>
      <c r="J88">
        <v>0.90363264083862305</v>
      </c>
      <c r="K88">
        <v>0.75971460342407227</v>
      </c>
      <c r="L88">
        <v>7.9873964190483093E-2</v>
      </c>
      <c r="M88">
        <v>2.1865259855985641E-2</v>
      </c>
      <c r="N88">
        <v>2.6710130274295807E-2</v>
      </c>
      <c r="O88">
        <v>1.5459952875971794E-2</v>
      </c>
      <c r="P88">
        <v>0.48126482963562012</v>
      </c>
      <c r="Q88">
        <v>0.4475228488445282</v>
      </c>
      <c r="R88">
        <v>0.34253543615341187</v>
      </c>
      <c r="S88">
        <v>6.484752893447876E-2</v>
      </c>
      <c r="T88">
        <v>1.3999264687299728E-2</v>
      </c>
      <c r="U88">
        <v>1.4304973185062408E-2</v>
      </c>
      <c r="V88">
        <v>1.1835652403533459E-2</v>
      </c>
      <c r="W88">
        <v>0.36413699388504028</v>
      </c>
      <c r="X88">
        <v>0.32425341010093689</v>
      </c>
      <c r="Y88">
        <v>0.23150515556335449</v>
      </c>
      <c r="Z88">
        <v>5.8291509747505188E-2</v>
      </c>
      <c r="AA88">
        <v>1.1966677382588387E-2</v>
      </c>
      <c r="AB88">
        <v>1.1971618048846722E-2</v>
      </c>
      <c r="AC88">
        <v>1.0503297671675682E-2</v>
      </c>
      <c r="AD88">
        <v>0.20724162459373474</v>
      </c>
      <c r="AE88">
        <v>0.16566981375217438</v>
      </c>
      <c r="AF88">
        <v>0.10095948725938797</v>
      </c>
      <c r="AG88">
        <v>4.16693314909935E-2</v>
      </c>
      <c r="AH88">
        <v>7.7873808331787586E-3</v>
      </c>
      <c r="AI88">
        <v>7.8562125563621521E-3</v>
      </c>
      <c r="AJ88">
        <v>7.3974034748971462E-3</v>
      </c>
      <c r="AK88">
        <v>0.16612866520881653</v>
      </c>
      <c r="AL88">
        <v>0.12685687839984894</v>
      </c>
      <c r="AM88">
        <v>7.3701873421669006E-2</v>
      </c>
      <c r="AN88">
        <v>3.4071542322635651E-2</v>
      </c>
      <c r="AO88">
        <v>6.3386321999132633E-3</v>
      </c>
      <c r="AP88">
        <v>6.5760505385696888E-3</v>
      </c>
      <c r="AQ88">
        <v>6.1687817797064781E-3</v>
      </c>
      <c r="AR88">
        <v>0.10045318305492401</v>
      </c>
      <c r="AS88">
        <v>6.9361716508865356E-2</v>
      </c>
      <c r="AT88">
        <v>3.7699442356824875E-2</v>
      </c>
      <c r="AU88">
        <v>1.9904231652617455E-2</v>
      </c>
      <c r="AV88">
        <v>3.8251499645411968E-3</v>
      </c>
      <c r="AW88">
        <v>4.1495067998766899E-3</v>
      </c>
      <c r="AX88">
        <v>3.7833831738680601E-3</v>
      </c>
      <c r="AY88">
        <v>4.5050371438264847E-2</v>
      </c>
      <c r="AZ88">
        <v>2.7667198330163956E-2</v>
      </c>
      <c r="BA88">
        <v>1.5183907002210617E-2</v>
      </c>
      <c r="BB88">
        <v>7.50385457649827E-3</v>
      </c>
      <c r="BC88">
        <v>1.685783383436501E-3</v>
      </c>
      <c r="BD88">
        <v>1.7876405036076903E-3</v>
      </c>
      <c r="BE88">
        <v>1.5060128644108772E-3</v>
      </c>
      <c r="BF88">
        <v>9.2985391616821289E-2</v>
      </c>
      <c r="BG88">
        <v>9.6367359161376953E-2</v>
      </c>
      <c r="BH88">
        <v>9.9854588508605957E-2</v>
      </c>
      <c r="BI88">
        <v>-2.6875287294387817E-3</v>
      </c>
      <c r="BJ88">
        <v>2.8005242347717285E-3</v>
      </c>
      <c r="BK88">
        <v>5.8529376983642578E-3</v>
      </c>
      <c r="BL88">
        <v>-9.4444532878696918E-3</v>
      </c>
      <c r="BM88">
        <v>0.51873517036437988</v>
      </c>
      <c r="BN88">
        <v>0.5524771511554718</v>
      </c>
      <c r="BO88">
        <v>0.51703375577926636</v>
      </c>
      <c r="BP88">
        <v>1.2338906526565552E-2</v>
      </c>
      <c r="BQ88">
        <v>1.0666519403457642E-2</v>
      </c>
      <c r="BR88">
        <v>1.8258094787597656E-2</v>
      </c>
      <c r="BS88">
        <v>-5.8201528154313564E-3</v>
      </c>
      <c r="BT88">
        <v>0.42574977874755859</v>
      </c>
      <c r="BU88">
        <v>0.45610979199409485</v>
      </c>
      <c r="BV88">
        <v>0.4171791672706604</v>
      </c>
      <c r="BW88">
        <v>1.5026435256004333E-2</v>
      </c>
      <c r="BX88">
        <v>7.8659951686859131E-3</v>
      </c>
      <c r="BY88">
        <v>1.2405157089233398E-2</v>
      </c>
      <c r="BZ88">
        <v>3.6243004724383354E-3</v>
      </c>
      <c r="CA88">
        <v>9.919954446859032E-2</v>
      </c>
      <c r="CB88">
        <v>5.4956383999999997E-2</v>
      </c>
      <c r="CC88">
        <v>4.7969432000000006E-2</v>
      </c>
      <c r="CD88">
        <v>3.2666633999999993E-2</v>
      </c>
      <c r="CE88">
        <v>2.6840447999999999E-2</v>
      </c>
      <c r="CF88">
        <v>1.5758124999999998E-2</v>
      </c>
      <c r="CG88">
        <v>5.774169E-3</v>
      </c>
      <c r="CH88">
        <v>4.4243160468590323E-2</v>
      </c>
    </row>
    <row r="89" spans="1:86" x14ac:dyDescent="0.2">
      <c r="A89">
        <v>2000</v>
      </c>
      <c r="B89">
        <v>1</v>
      </c>
      <c r="C89">
        <v>1</v>
      </c>
      <c r="D89">
        <v>0.85933178663253784</v>
      </c>
      <c r="E89">
        <v>7.3133669793605804E-2</v>
      </c>
      <c r="F89">
        <v>2.5543686002492905E-2</v>
      </c>
      <c r="G89">
        <v>3.4483671188354492E-2</v>
      </c>
      <c r="H89">
        <v>7.5071537867188454E-3</v>
      </c>
      <c r="I89">
        <v>0.90780055522918701</v>
      </c>
      <c r="J89">
        <v>0.90380972623825073</v>
      </c>
      <c r="K89">
        <v>0.75964748859405518</v>
      </c>
      <c r="L89">
        <v>7.7063478529453278E-2</v>
      </c>
      <c r="M89">
        <v>2.2706666961312294E-2</v>
      </c>
      <c r="N89">
        <v>2.8543591499328613E-2</v>
      </c>
      <c r="O89">
        <v>1.5848513692617416E-2</v>
      </c>
      <c r="P89">
        <v>0.49158909916877747</v>
      </c>
      <c r="Q89">
        <v>0.45432835817337036</v>
      </c>
      <c r="R89">
        <v>0.34796860814094543</v>
      </c>
      <c r="S89">
        <v>6.2847353518009186E-2</v>
      </c>
      <c r="T89">
        <v>1.5153386630117893E-2</v>
      </c>
      <c r="U89">
        <v>1.6053587198257446E-2</v>
      </c>
      <c r="V89">
        <v>1.2305425480008125E-2</v>
      </c>
      <c r="W89">
        <v>0.37628418207168579</v>
      </c>
      <c r="X89">
        <v>0.33205327391624451</v>
      </c>
      <c r="Y89">
        <v>0.2380630224943161</v>
      </c>
      <c r="Z89">
        <v>5.6883852928876877E-2</v>
      </c>
      <c r="AA89">
        <v>1.2732213363051414E-2</v>
      </c>
      <c r="AB89">
        <v>1.3371174223721027E-2</v>
      </c>
      <c r="AC89">
        <v>1.1006877757608891E-2</v>
      </c>
      <c r="AD89">
        <v>0.22054269909858704</v>
      </c>
      <c r="AE89">
        <v>0.17329865694046021</v>
      </c>
      <c r="AF89">
        <v>0.10750827193260193</v>
      </c>
      <c r="AG89">
        <v>4.0623672306537628E-2</v>
      </c>
      <c r="AH89">
        <v>8.4734540432691574E-3</v>
      </c>
      <c r="AI89">
        <v>8.7493108585476875E-3</v>
      </c>
      <c r="AJ89">
        <v>7.9443054273724556E-3</v>
      </c>
      <c r="AK89">
        <v>0.17941091954708099</v>
      </c>
      <c r="AL89">
        <v>0.13424490392208099</v>
      </c>
      <c r="AM89">
        <v>8.0316849052906036E-2</v>
      </c>
      <c r="AN89">
        <v>3.307848796248436E-2</v>
      </c>
      <c r="AO89">
        <v>6.8494388833642006E-3</v>
      </c>
      <c r="AP89">
        <v>7.3405350558459759E-3</v>
      </c>
      <c r="AQ89">
        <v>6.6593890078365803E-3</v>
      </c>
      <c r="AR89">
        <v>0.11187896132469177</v>
      </c>
      <c r="AS89">
        <v>7.5294904410839081E-2</v>
      </c>
      <c r="AT89">
        <v>4.3442104011774063E-2</v>
      </c>
      <c r="AU89">
        <v>1.8865732476115227E-2</v>
      </c>
      <c r="AV89">
        <v>4.0733404457569122E-3</v>
      </c>
      <c r="AW89">
        <v>4.6952264383435249E-3</v>
      </c>
      <c r="AX89">
        <v>4.2185024358332157E-3</v>
      </c>
      <c r="AY89">
        <v>5.241696909070015E-2</v>
      </c>
      <c r="AZ89">
        <v>3.0942687764763832E-2</v>
      </c>
      <c r="BA89">
        <v>1.828540675342083E-2</v>
      </c>
      <c r="BB89">
        <v>6.9308886304497719E-3</v>
      </c>
      <c r="BC89">
        <v>1.6476517776027322E-3</v>
      </c>
      <c r="BD89">
        <v>2.0421282388269901E-3</v>
      </c>
      <c r="BE89">
        <v>2.0366127137094736E-3</v>
      </c>
      <c r="BF89">
        <v>9.2199444770812988E-2</v>
      </c>
      <c r="BG89">
        <v>9.6190273761749268E-2</v>
      </c>
      <c r="BH89">
        <v>9.9684298038482666E-2</v>
      </c>
      <c r="BI89">
        <v>-3.9298087358474731E-3</v>
      </c>
      <c r="BJ89">
        <v>2.8370190411806107E-3</v>
      </c>
      <c r="BK89">
        <v>5.9400796890258789E-3</v>
      </c>
      <c r="BL89">
        <v>-8.341359905898571E-3</v>
      </c>
      <c r="BM89">
        <v>0.50841090083122253</v>
      </c>
      <c r="BN89">
        <v>0.54567164182662964</v>
      </c>
      <c r="BO89">
        <v>0.51136317849159241</v>
      </c>
      <c r="BP89">
        <v>1.0286316275596619E-2</v>
      </c>
      <c r="BQ89">
        <v>1.0390299372375011E-2</v>
      </c>
      <c r="BR89">
        <v>1.8430083990097046E-2</v>
      </c>
      <c r="BS89">
        <v>-4.7982716932892799E-3</v>
      </c>
      <c r="BT89">
        <v>0.41621145606040955</v>
      </c>
      <c r="BU89">
        <v>0.44948136806488037</v>
      </c>
      <c r="BV89">
        <v>0.41167888045310974</v>
      </c>
      <c r="BW89">
        <v>1.4216125011444092E-2</v>
      </c>
      <c r="BX89">
        <v>7.5532803311944008E-3</v>
      </c>
      <c r="BY89">
        <v>1.2490004301071167E-2</v>
      </c>
      <c r="BZ89">
        <v>3.5430882126092911E-3</v>
      </c>
      <c r="CA89">
        <v>0.1076179122150894</v>
      </c>
      <c r="CB89">
        <v>5.1022628799999997E-2</v>
      </c>
      <c r="CC89">
        <v>4.4430509999999993E-2</v>
      </c>
      <c r="CD89">
        <v>3.1150568400000002E-2</v>
      </c>
      <c r="CE89">
        <v>2.6156574599999999E-2</v>
      </c>
      <c r="CF89">
        <v>1.52524927E-2</v>
      </c>
      <c r="CG89">
        <v>5.7655254000000006E-3</v>
      </c>
      <c r="CH89">
        <v>5.6595283415089404E-2</v>
      </c>
    </row>
    <row r="90" spans="1:86" x14ac:dyDescent="0.2">
      <c r="A90">
        <v>2001</v>
      </c>
      <c r="B90">
        <v>1</v>
      </c>
      <c r="C90">
        <v>1</v>
      </c>
      <c r="D90">
        <v>0.86633813381195068</v>
      </c>
      <c r="E90">
        <v>7.4266031384468079E-2</v>
      </c>
      <c r="F90">
        <v>2.0323481410741806E-2</v>
      </c>
      <c r="G90">
        <v>3.3401560038328171E-2</v>
      </c>
      <c r="H90">
        <v>5.670805461704731E-3</v>
      </c>
      <c r="I90">
        <v>0.90480327606201172</v>
      </c>
      <c r="J90">
        <v>0.9037361741065979</v>
      </c>
      <c r="K90">
        <v>0.76409399509429932</v>
      </c>
      <c r="L90">
        <v>7.8263677656650543E-2</v>
      </c>
      <c r="M90">
        <v>1.7827849835157394E-2</v>
      </c>
      <c r="N90">
        <v>2.714603953063488E-2</v>
      </c>
      <c r="O90">
        <v>1.6404695808887482E-2</v>
      </c>
      <c r="P90">
        <v>0.46567058563232422</v>
      </c>
      <c r="Q90">
        <v>0.44552943110466003</v>
      </c>
      <c r="R90">
        <v>0.34305351972579956</v>
      </c>
      <c r="S90">
        <v>6.2744297087192535E-2</v>
      </c>
      <c r="T90">
        <v>1.1838005855679512E-2</v>
      </c>
      <c r="U90">
        <v>1.503834780305624E-2</v>
      </c>
      <c r="V90">
        <v>1.2855250388383865E-2</v>
      </c>
      <c r="W90">
        <v>0.34513017535209656</v>
      </c>
      <c r="X90">
        <v>0.32074326276779175</v>
      </c>
      <c r="Y90">
        <v>0.22978071868419647</v>
      </c>
      <c r="Z90">
        <v>5.7104051113128662E-2</v>
      </c>
      <c r="AA90">
        <v>1.0092792101204395E-2</v>
      </c>
      <c r="AB90">
        <v>1.241142675280571E-2</v>
      </c>
      <c r="AC90">
        <v>1.1354279704391956E-2</v>
      </c>
      <c r="AD90">
        <v>0.18792465329170227</v>
      </c>
      <c r="AE90">
        <v>0.16165885329246521</v>
      </c>
      <c r="AF90">
        <v>9.7639702260494232E-2</v>
      </c>
      <c r="AG90">
        <v>4.1085410863161087E-2</v>
      </c>
      <c r="AH90">
        <v>6.7900707945227623E-3</v>
      </c>
      <c r="AI90">
        <v>8.1108985468745232E-3</v>
      </c>
      <c r="AJ90">
        <v>8.0327661707997322E-3</v>
      </c>
      <c r="AK90">
        <v>0.14822310209274292</v>
      </c>
      <c r="AL90">
        <v>0.12298332154750824</v>
      </c>
      <c r="AM90">
        <v>7.0029109716415405E-2</v>
      </c>
      <c r="AN90">
        <v>3.379344567656517E-2</v>
      </c>
      <c r="AO90">
        <v>5.6422799825668335E-3</v>
      </c>
      <c r="AP90">
        <v>6.8299532867968082E-3</v>
      </c>
      <c r="AQ90">
        <v>6.6880001686513424E-3</v>
      </c>
      <c r="AR90">
        <v>8.6548283696174622E-2</v>
      </c>
      <c r="AS90">
        <v>6.5903499722480774E-2</v>
      </c>
      <c r="AT90">
        <v>3.4458402544260025E-2</v>
      </c>
      <c r="AU90">
        <v>1.9576698541641235E-2</v>
      </c>
      <c r="AV90">
        <v>3.4805354662239552E-3</v>
      </c>
      <c r="AW90">
        <v>4.4309310615062714E-3</v>
      </c>
      <c r="AX90">
        <v>3.9569344371557236E-3</v>
      </c>
      <c r="AY90">
        <v>3.829609602689743E-2</v>
      </c>
      <c r="AZ90">
        <v>2.570653147995472E-2</v>
      </c>
      <c r="BA90">
        <v>1.3203270733356476E-2</v>
      </c>
      <c r="BB90">
        <v>7.3711210861802101E-3</v>
      </c>
      <c r="BC90">
        <v>1.5315712662413716E-3</v>
      </c>
      <c r="BD90">
        <v>1.9962436053901911E-3</v>
      </c>
      <c r="BE90">
        <v>1.6043243231251836E-3</v>
      </c>
      <c r="BF90">
        <v>9.5196723937988281E-2</v>
      </c>
      <c r="BG90">
        <v>9.62638258934021E-2</v>
      </c>
      <c r="BH90">
        <v>0.10224413871765137</v>
      </c>
      <c r="BI90">
        <v>-3.9976462721824646E-3</v>
      </c>
      <c r="BJ90">
        <v>2.4956315755844116E-3</v>
      </c>
      <c r="BK90">
        <v>6.2555205076932907E-3</v>
      </c>
      <c r="BL90">
        <v>-1.0733890347182751E-2</v>
      </c>
      <c r="BM90">
        <v>0.53432941436767578</v>
      </c>
      <c r="BN90">
        <v>0.55447056889533997</v>
      </c>
      <c r="BO90">
        <v>0.52328461408615112</v>
      </c>
      <c r="BP90">
        <v>1.1521734297275543E-2</v>
      </c>
      <c r="BQ90">
        <v>8.485475555062294E-3</v>
      </c>
      <c r="BR90">
        <v>1.8363212235271931E-2</v>
      </c>
      <c r="BS90">
        <v>-7.1844449266791344E-3</v>
      </c>
      <c r="BT90">
        <v>0.4391326904296875</v>
      </c>
      <c r="BU90">
        <v>0.45820674300193787</v>
      </c>
      <c r="BV90">
        <v>0.42104047536849976</v>
      </c>
      <c r="BW90">
        <v>1.5519380569458008E-2</v>
      </c>
      <c r="BX90">
        <v>5.9898439794778824E-3</v>
      </c>
      <c r="BY90">
        <v>1.210769172757864E-2</v>
      </c>
      <c r="BZ90">
        <v>3.5494454205036163E-3</v>
      </c>
      <c r="CA90">
        <v>5.5620020358593529E-2</v>
      </c>
      <c r="CB90">
        <v>3.0649808200000003E-2</v>
      </c>
      <c r="CC90">
        <v>2.7346940399999999E-2</v>
      </c>
      <c r="CD90">
        <v>2.0132935800000005E-2</v>
      </c>
      <c r="CE90">
        <v>1.7033969200000002E-2</v>
      </c>
      <c r="CF90">
        <v>1.02481008E-2</v>
      </c>
      <c r="CG90">
        <v>4.0954099999999998E-3</v>
      </c>
      <c r="CH90">
        <v>2.4970212158593526E-2</v>
      </c>
    </row>
    <row r="91" spans="1:86" x14ac:dyDescent="0.2">
      <c r="A91">
        <v>2002</v>
      </c>
      <c r="B91">
        <v>1</v>
      </c>
      <c r="C91">
        <v>1</v>
      </c>
      <c r="D91">
        <v>0.87627631425857544</v>
      </c>
      <c r="E91">
        <v>7.6163440942764282E-2</v>
      </c>
      <c r="F91">
        <v>1.7555162310600281E-2</v>
      </c>
      <c r="G91">
        <v>2.5403287261724472E-2</v>
      </c>
      <c r="H91">
        <v>4.6017970889806747E-3</v>
      </c>
      <c r="I91">
        <v>0.90648537874221802</v>
      </c>
      <c r="J91">
        <v>0.90574634075164795</v>
      </c>
      <c r="K91">
        <v>0.77331358194351196</v>
      </c>
      <c r="L91">
        <v>8.0239064991474152E-2</v>
      </c>
      <c r="M91">
        <v>1.5355630777776241E-2</v>
      </c>
      <c r="N91">
        <v>2.0467313006520271E-2</v>
      </c>
      <c r="O91">
        <v>1.6367210075259209E-2</v>
      </c>
      <c r="P91">
        <v>0.45682361721992493</v>
      </c>
      <c r="Q91">
        <v>0.44184619188308716</v>
      </c>
      <c r="R91">
        <v>0.34165409207344055</v>
      </c>
      <c r="S91">
        <v>6.5646976232528687E-2</v>
      </c>
      <c r="T91">
        <v>1.0020768269896507E-2</v>
      </c>
      <c r="U91">
        <v>1.1400069110095501E-2</v>
      </c>
      <c r="V91">
        <v>1.3124263845384121E-2</v>
      </c>
      <c r="W91">
        <v>0.33394196629524231</v>
      </c>
      <c r="X91">
        <v>0.31577011942863464</v>
      </c>
      <c r="Y91">
        <v>0.22594012320041656</v>
      </c>
      <c r="Z91">
        <v>5.9954926371574402E-2</v>
      </c>
      <c r="AA91">
        <v>8.53754673153162E-3</v>
      </c>
      <c r="AB91">
        <v>9.2165069654583931E-3</v>
      </c>
      <c r="AC91">
        <v>1.2121029198169708E-2</v>
      </c>
      <c r="AD91">
        <v>0.17503757774829865</v>
      </c>
      <c r="AE91">
        <v>0.15561634302139282</v>
      </c>
      <c r="AF91">
        <v>9.1368988156318665E-2</v>
      </c>
      <c r="AG91">
        <v>4.3595414608716965E-2</v>
      </c>
      <c r="AH91">
        <v>5.7373633608222008E-3</v>
      </c>
      <c r="AI91">
        <v>6.2237014062702656E-3</v>
      </c>
      <c r="AJ91">
        <v>8.690880611538887E-3</v>
      </c>
      <c r="AK91">
        <v>0.13568723201751709</v>
      </c>
      <c r="AL91">
        <v>0.11723024398088455</v>
      </c>
      <c r="AM91">
        <v>6.4156912267208099E-2</v>
      </c>
      <c r="AN91">
        <v>3.5998139530420303E-2</v>
      </c>
      <c r="AO91">
        <v>4.7334637492895126E-3</v>
      </c>
      <c r="AP91">
        <v>5.1956544630229473E-3</v>
      </c>
      <c r="AQ91">
        <v>7.1460693143308163E-3</v>
      </c>
      <c r="AR91">
        <v>7.6319940388202667E-2</v>
      </c>
      <c r="AS91">
        <v>6.1452612280845642E-2</v>
      </c>
      <c r="AT91">
        <v>2.9077135026454926E-2</v>
      </c>
      <c r="AU91">
        <v>2.1477675065398216E-2</v>
      </c>
      <c r="AV91">
        <v>3.009905805811286E-3</v>
      </c>
      <c r="AW91">
        <v>3.3897405955940485E-3</v>
      </c>
      <c r="AX91">
        <v>4.4981543906033039E-3</v>
      </c>
      <c r="AY91">
        <v>3.2792501151561737E-2</v>
      </c>
      <c r="AZ91">
        <v>2.3763580247759819E-2</v>
      </c>
      <c r="BA91">
        <v>1.0211436077952385E-2</v>
      </c>
      <c r="BB91">
        <v>8.5175130516290665E-3</v>
      </c>
      <c r="BC91">
        <v>1.4635830884799361E-3</v>
      </c>
      <c r="BD91">
        <v>1.5997067093849182E-3</v>
      </c>
      <c r="BE91">
        <v>1.9713414367288351E-3</v>
      </c>
      <c r="BF91">
        <v>9.3514621257781982E-2</v>
      </c>
      <c r="BG91">
        <v>9.4253659248352051E-2</v>
      </c>
      <c r="BH91">
        <v>0.10296273231506348</v>
      </c>
      <c r="BI91">
        <v>-4.0756240487098694E-3</v>
      </c>
      <c r="BJ91">
        <v>2.1995315328240395E-3</v>
      </c>
      <c r="BK91">
        <v>4.9359742552042007E-3</v>
      </c>
      <c r="BL91">
        <v>-1.1765412986278534E-2</v>
      </c>
      <c r="BM91">
        <v>0.54317638278007507</v>
      </c>
      <c r="BN91">
        <v>0.55815380811691284</v>
      </c>
      <c r="BO91">
        <v>0.53462222218513489</v>
      </c>
      <c r="BP91">
        <v>1.0516464710235596E-2</v>
      </c>
      <c r="BQ91">
        <v>7.5343940407037735E-3</v>
      </c>
      <c r="BR91">
        <v>1.4003218151628971E-2</v>
      </c>
      <c r="BS91">
        <v>-8.5224667564034462E-3</v>
      </c>
      <c r="BT91">
        <v>0.44966176152229309</v>
      </c>
      <c r="BU91">
        <v>0.46390014886856079</v>
      </c>
      <c r="BV91">
        <v>0.43165948987007141</v>
      </c>
      <c r="BW91">
        <v>1.4592088758945465E-2</v>
      </c>
      <c r="BX91">
        <v>5.334862507879734E-3</v>
      </c>
      <c r="BY91">
        <v>9.0672438964247704E-3</v>
      </c>
      <c r="BZ91">
        <v>3.2429462298750877E-3</v>
      </c>
      <c r="CA91">
        <v>4.0934589103999615E-2</v>
      </c>
      <c r="CB91">
        <v>2.2198736E-2</v>
      </c>
      <c r="CC91">
        <v>1.9544019399999998E-2</v>
      </c>
      <c r="CD91">
        <v>1.4254539E-2</v>
      </c>
      <c r="CE91">
        <v>1.20210588E-2</v>
      </c>
      <c r="CF91">
        <v>7.7724759999999986E-3</v>
      </c>
      <c r="CG91">
        <v>3.2860581000000002E-3</v>
      </c>
      <c r="CH91">
        <v>1.8735853103999615E-2</v>
      </c>
    </row>
    <row r="92" spans="1:86" x14ac:dyDescent="0.2">
      <c r="A92">
        <v>2003</v>
      </c>
      <c r="B92">
        <v>1</v>
      </c>
      <c r="C92">
        <v>1</v>
      </c>
      <c r="D92">
        <v>0.87470912933349609</v>
      </c>
      <c r="E92">
        <v>7.8374862670898438E-2</v>
      </c>
      <c r="F92">
        <v>1.9042074680328369E-2</v>
      </c>
      <c r="G92">
        <v>2.0974006503820419E-2</v>
      </c>
      <c r="H92">
        <v>6.8999510258436203E-3</v>
      </c>
      <c r="I92">
        <v>0.90885531902313232</v>
      </c>
      <c r="J92">
        <v>0.90770572423934937</v>
      </c>
      <c r="K92">
        <v>0.77427875995635986</v>
      </c>
      <c r="L92">
        <v>8.1606373190879822E-2</v>
      </c>
      <c r="M92">
        <v>1.6714530065655708E-2</v>
      </c>
      <c r="N92">
        <v>1.6725605353713036E-2</v>
      </c>
      <c r="O92">
        <v>1.8380424007773399E-2</v>
      </c>
      <c r="P92">
        <v>0.46379798650741577</v>
      </c>
      <c r="Q92">
        <v>0.44535726308822632</v>
      </c>
      <c r="R92">
        <v>0.34287276864051819</v>
      </c>
      <c r="S92">
        <v>6.7033581435680389E-2</v>
      </c>
      <c r="T92">
        <v>1.1494431644678116E-2</v>
      </c>
      <c r="U92">
        <v>9.6429046243429184E-3</v>
      </c>
      <c r="V92">
        <v>1.4313574880361557E-2</v>
      </c>
      <c r="W92">
        <v>0.34059625864028931</v>
      </c>
      <c r="X92">
        <v>0.31837490200996399</v>
      </c>
      <c r="Y92">
        <v>0.22647956013679504</v>
      </c>
      <c r="Z92">
        <v>6.0949418693780899E-2</v>
      </c>
      <c r="AA92">
        <v>9.9974991753697395E-3</v>
      </c>
      <c r="AB92">
        <v>8.2169845700263977E-3</v>
      </c>
      <c r="AC92">
        <v>1.2666237540543079E-2</v>
      </c>
      <c r="AD92">
        <v>0.18170779943466187</v>
      </c>
      <c r="AE92">
        <v>0.15795610845088959</v>
      </c>
      <c r="AF92">
        <v>9.0913631021976471E-2</v>
      </c>
      <c r="AG92">
        <v>4.4950708746910095E-2</v>
      </c>
      <c r="AH92">
        <v>7.1406587958335876E-3</v>
      </c>
      <c r="AI92">
        <v>5.5920127779245377E-3</v>
      </c>
      <c r="AJ92">
        <v>9.3590877950191498E-3</v>
      </c>
      <c r="AK92">
        <v>0.14187784492969513</v>
      </c>
      <c r="AL92">
        <v>0.11939822137355804</v>
      </c>
      <c r="AM92">
        <v>6.3673965632915497E-2</v>
      </c>
      <c r="AN92">
        <v>3.7103611975908279E-2</v>
      </c>
      <c r="AO92">
        <v>6.0810018330812454E-3</v>
      </c>
      <c r="AP92">
        <v>4.7624502331018448E-3</v>
      </c>
      <c r="AQ92">
        <v>7.7773360535502434E-3</v>
      </c>
      <c r="AR92">
        <v>8.1551261246204376E-2</v>
      </c>
      <c r="AS92">
        <v>6.3446708023548126E-2</v>
      </c>
      <c r="AT92">
        <v>2.908652275800705E-2</v>
      </c>
      <c r="AU92">
        <v>2.2300271317362785E-2</v>
      </c>
      <c r="AV92">
        <v>4.0366002358496189E-3</v>
      </c>
      <c r="AW92">
        <v>3.1173950992524624E-3</v>
      </c>
      <c r="AX92">
        <v>4.9059144221246243E-3</v>
      </c>
      <c r="AY92">
        <v>3.6295089870691299E-2</v>
      </c>
      <c r="AZ92">
        <v>2.5278741493821144E-2</v>
      </c>
      <c r="BA92">
        <v>1.02583859115839E-2</v>
      </c>
      <c r="BB92">
        <v>9.1407857835292816E-3</v>
      </c>
      <c r="BC92">
        <v>2.0690802484750748E-3</v>
      </c>
      <c r="BD92">
        <v>1.5422189608216286E-3</v>
      </c>
      <c r="BE92">
        <v>2.2682712879031897E-3</v>
      </c>
      <c r="BF92">
        <v>9.1144680976867676E-2</v>
      </c>
      <c r="BG92">
        <v>9.2294275760650635E-2</v>
      </c>
      <c r="BH92">
        <v>0.10043036937713623</v>
      </c>
      <c r="BI92">
        <v>-3.2315105199813843E-3</v>
      </c>
      <c r="BJ92">
        <v>2.3275446146726608E-3</v>
      </c>
      <c r="BK92">
        <v>4.2484011501073837E-3</v>
      </c>
      <c r="BL92">
        <v>-1.1480472981929779E-2</v>
      </c>
      <c r="BM92">
        <v>0.53620201349258423</v>
      </c>
      <c r="BN92">
        <v>0.55464273691177368</v>
      </c>
      <c r="BO92">
        <v>0.53183636069297791</v>
      </c>
      <c r="BP92">
        <v>1.1341281235218048E-2</v>
      </c>
      <c r="BQ92">
        <v>7.5476430356502533E-3</v>
      </c>
      <c r="BR92">
        <v>1.1331101879477501E-2</v>
      </c>
      <c r="BS92">
        <v>-7.4136238545179367E-3</v>
      </c>
      <c r="BT92">
        <v>0.44505733251571655</v>
      </c>
      <c r="BU92">
        <v>0.46234846115112305</v>
      </c>
      <c r="BV92">
        <v>0.43140599131584167</v>
      </c>
      <c r="BW92">
        <v>1.4572791755199432E-2</v>
      </c>
      <c r="BX92">
        <v>5.2200984209775925E-3</v>
      </c>
      <c r="BY92">
        <v>7.0827007293701172E-3</v>
      </c>
      <c r="BZ92">
        <v>4.0668491274118423E-3</v>
      </c>
      <c r="CA92">
        <v>4.9320270615728259E-2</v>
      </c>
      <c r="CB92">
        <v>2.7188079599999998E-2</v>
      </c>
      <c r="CC92">
        <v>2.3963013500000001E-2</v>
      </c>
      <c r="CD92">
        <v>1.7563041599999999E-2</v>
      </c>
      <c r="CE92">
        <v>1.48519098E-2</v>
      </c>
      <c r="CF92">
        <v>9.6546636000000002E-3</v>
      </c>
      <c r="CG92">
        <v>4.2279796E-3</v>
      </c>
      <c r="CH92">
        <v>2.2132191015728261E-2</v>
      </c>
    </row>
    <row r="93" spans="1:86" x14ac:dyDescent="0.2">
      <c r="A93">
        <v>2004</v>
      </c>
      <c r="B93">
        <v>1</v>
      </c>
      <c r="C93">
        <v>1</v>
      </c>
      <c r="D93">
        <v>0.86707603931427002</v>
      </c>
      <c r="E93">
        <v>8.6122497916221619E-2</v>
      </c>
      <c r="F93">
        <v>2.3024637252092361E-2</v>
      </c>
      <c r="G93">
        <v>1.9387980923056602E-2</v>
      </c>
      <c r="H93">
        <v>4.3888404034078121E-3</v>
      </c>
      <c r="I93">
        <v>0.91163796186447144</v>
      </c>
      <c r="J93">
        <v>0.90978693962097168</v>
      </c>
      <c r="K93">
        <v>0.76681548357009888</v>
      </c>
      <c r="L93">
        <v>9.0133935213088989E-2</v>
      </c>
      <c r="M93">
        <v>2.0693324506282806E-2</v>
      </c>
      <c r="N93">
        <v>1.5688158571720123E-2</v>
      </c>
      <c r="O93">
        <v>1.6456054523587227E-2</v>
      </c>
      <c r="P93">
        <v>0.48177981376647949</v>
      </c>
      <c r="Q93">
        <v>0.45521891117095947</v>
      </c>
      <c r="R93">
        <v>0.3430837094783783</v>
      </c>
      <c r="S93">
        <v>7.5066469609737396E-2</v>
      </c>
      <c r="T93">
        <v>1.4784684404730797E-2</v>
      </c>
      <c r="U93">
        <v>9.4913169741630554E-3</v>
      </c>
      <c r="V93">
        <v>1.2792742811143398E-2</v>
      </c>
      <c r="W93">
        <v>0.36215081810951233</v>
      </c>
      <c r="X93">
        <v>0.33003696799278259</v>
      </c>
      <c r="Y93">
        <v>0.2287975400686264</v>
      </c>
      <c r="Z93">
        <v>6.8623632192611694E-2</v>
      </c>
      <c r="AA93">
        <v>1.3017386198043823E-2</v>
      </c>
      <c r="AB93">
        <v>8.1343511119484901E-3</v>
      </c>
      <c r="AC93">
        <v>1.1464064009487629E-2</v>
      </c>
      <c r="AD93">
        <v>0.2038642019033432</v>
      </c>
      <c r="AE93">
        <v>0.16958081722259521</v>
      </c>
      <c r="AF93">
        <v>9.5245204865932465E-2</v>
      </c>
      <c r="AG93">
        <v>5.1026444882154465E-2</v>
      </c>
      <c r="AH93">
        <v>9.5858871936798096E-3</v>
      </c>
      <c r="AI93">
        <v>5.6639164686203003E-3</v>
      </c>
      <c r="AJ93">
        <v>8.059362880885601E-3</v>
      </c>
      <c r="AK93">
        <v>0.1627439558506012</v>
      </c>
      <c r="AL93">
        <v>0.13030502200126648</v>
      </c>
      <c r="AM93">
        <v>6.7974023520946503E-2</v>
      </c>
      <c r="AN93">
        <v>4.2419526726007462E-2</v>
      </c>
      <c r="AO93">
        <v>8.2594370469450951E-3</v>
      </c>
      <c r="AP93">
        <v>4.8265364021062851E-3</v>
      </c>
      <c r="AQ93">
        <v>6.8255048245191574E-3</v>
      </c>
      <c r="AR93">
        <v>9.767623245716095E-2</v>
      </c>
      <c r="AS93">
        <v>7.1777567267417908E-2</v>
      </c>
      <c r="AT93">
        <v>3.2726846635341644E-2</v>
      </c>
      <c r="AU93">
        <v>2.5540661066770554E-2</v>
      </c>
      <c r="AV93">
        <v>5.772419273853302E-3</v>
      </c>
      <c r="AW93">
        <v>3.2712444663047791E-3</v>
      </c>
      <c r="AX93">
        <v>4.4663934968411922E-3</v>
      </c>
      <c r="AY93">
        <v>4.491109773516655E-2</v>
      </c>
      <c r="AZ93">
        <v>2.9899092391133308E-2</v>
      </c>
      <c r="BA93">
        <v>1.2377144768834114E-2</v>
      </c>
      <c r="BB93">
        <v>1.0518859140574932E-2</v>
      </c>
      <c r="BC93">
        <v>3.2028760761022568E-3</v>
      </c>
      <c r="BD93">
        <v>1.6138427890837193E-3</v>
      </c>
      <c r="BE93">
        <v>2.1863689180463552E-3</v>
      </c>
      <c r="BF93">
        <v>8.8362038135528564E-2</v>
      </c>
      <c r="BG93">
        <v>9.021306037902832E-2</v>
      </c>
      <c r="BH93">
        <v>0.10026055574417114</v>
      </c>
      <c r="BI93">
        <v>-4.0114372968673706E-3</v>
      </c>
      <c r="BJ93">
        <v>2.3313127458095551E-3</v>
      </c>
      <c r="BK93">
        <v>3.6998223513364792E-3</v>
      </c>
      <c r="BL93">
        <v>-1.2067214120179415E-2</v>
      </c>
      <c r="BM93">
        <v>0.51822018623352051</v>
      </c>
      <c r="BN93">
        <v>0.54478108882904053</v>
      </c>
      <c r="BO93">
        <v>0.52399232983589172</v>
      </c>
      <c r="BP93">
        <v>1.1056028306484222E-2</v>
      </c>
      <c r="BQ93">
        <v>8.2399528473615646E-3</v>
      </c>
      <c r="BR93">
        <v>9.8966639488935471E-3</v>
      </c>
      <c r="BS93">
        <v>-8.4039024077355862E-3</v>
      </c>
      <c r="BT93">
        <v>0.42985814809799194</v>
      </c>
      <c r="BU93">
        <v>0.45456802845001221</v>
      </c>
      <c r="BV93">
        <v>0.42373177409172058</v>
      </c>
      <c r="BW93">
        <v>1.5067465603351593E-2</v>
      </c>
      <c r="BX93">
        <v>5.9086401015520096E-3</v>
      </c>
      <c r="BY93">
        <v>6.1968415975570679E-3</v>
      </c>
      <c r="BZ93">
        <v>3.6633117124438286E-3</v>
      </c>
      <c r="CA93">
        <v>7.3902058633731504E-2</v>
      </c>
      <c r="CB93">
        <v>4.11466204E-2</v>
      </c>
      <c r="CC93">
        <v>3.6080533200000001E-2</v>
      </c>
      <c r="CD93">
        <v>2.6199646899999995E-2</v>
      </c>
      <c r="CE93">
        <v>2.2312303300000003E-2</v>
      </c>
      <c r="CF93">
        <v>1.4533643999999998E-2</v>
      </c>
      <c r="CG93">
        <v>6.5992780000000001E-3</v>
      </c>
      <c r="CH93">
        <v>3.2755438233731504E-2</v>
      </c>
    </row>
    <row r="94" spans="1:86" x14ac:dyDescent="0.2">
      <c r="A94">
        <v>2005</v>
      </c>
      <c r="B94">
        <v>1</v>
      </c>
      <c r="C94">
        <v>1</v>
      </c>
      <c r="D94">
        <v>0.85795128345489502</v>
      </c>
      <c r="E94">
        <v>9.5605410635471344E-2</v>
      </c>
      <c r="F94">
        <v>2.4836363270878792E-2</v>
      </c>
      <c r="G94">
        <v>2.4082085117697716E-2</v>
      </c>
      <c r="H94">
        <v>-2.4751641321927309E-3</v>
      </c>
      <c r="I94">
        <v>0.92110270261764526</v>
      </c>
      <c r="J94">
        <v>0.91962695121765137</v>
      </c>
      <c r="K94">
        <v>0.75883316993713379</v>
      </c>
      <c r="L94">
        <v>0.10183504968881607</v>
      </c>
      <c r="M94">
        <v>2.2270098328590393E-2</v>
      </c>
      <c r="N94">
        <v>1.9973674789071083E-2</v>
      </c>
      <c r="O94">
        <v>1.6714703291654587E-2</v>
      </c>
      <c r="P94">
        <v>0.50543123483657837</v>
      </c>
      <c r="Q94">
        <v>0.47217005491256714</v>
      </c>
      <c r="R94">
        <v>0.34307742118835449</v>
      </c>
      <c r="S94">
        <v>8.6397029459476471E-2</v>
      </c>
      <c r="T94">
        <v>1.6139000654220581E-2</v>
      </c>
      <c r="U94">
        <v>1.2979388236999512E-2</v>
      </c>
      <c r="V94">
        <v>1.3577212579548359E-2</v>
      </c>
      <c r="W94">
        <v>0.38768139481544495</v>
      </c>
      <c r="X94">
        <v>0.34731215238571167</v>
      </c>
      <c r="Y94">
        <v>0.23031540215015411</v>
      </c>
      <c r="Z94">
        <v>7.9589307308197021E-2</v>
      </c>
      <c r="AA94">
        <v>1.4168540015816689E-2</v>
      </c>
      <c r="AB94">
        <v>1.1082329787313938E-2</v>
      </c>
      <c r="AC94">
        <v>1.2156577780842781E-2</v>
      </c>
      <c r="AD94">
        <v>0.22820368409156799</v>
      </c>
      <c r="AE94">
        <v>0.18522919714450836</v>
      </c>
      <c r="AF94">
        <v>9.7887806594371796E-2</v>
      </c>
      <c r="AG94">
        <v>5.9774365276098251E-2</v>
      </c>
      <c r="AH94">
        <v>1.0454585775732994E-2</v>
      </c>
      <c r="AI94">
        <v>8.0994395539164543E-3</v>
      </c>
      <c r="AJ94">
        <v>9.013000875711441E-3</v>
      </c>
      <c r="AK94">
        <v>0.18499863147735596</v>
      </c>
      <c r="AL94">
        <v>0.14429381489753723</v>
      </c>
      <c r="AM94">
        <v>7.0402726531028748E-2</v>
      </c>
      <c r="AN94">
        <v>5.045202374458313E-2</v>
      </c>
      <c r="AO94">
        <v>8.9007019996643066E-3</v>
      </c>
      <c r="AP94">
        <v>7.0307143032550812E-3</v>
      </c>
      <c r="AQ94">
        <v>7.5070001184940338E-3</v>
      </c>
      <c r="AR94">
        <v>0.11448153108358383</v>
      </c>
      <c r="AS94">
        <v>8.1666819751262665E-2</v>
      </c>
      <c r="AT94">
        <v>3.4632027149200439E-2</v>
      </c>
      <c r="AU94">
        <v>3.1218037009239197E-2</v>
      </c>
      <c r="AV94">
        <v>6.0916622169315815E-3</v>
      </c>
      <c r="AW94">
        <v>4.8828041180968285E-3</v>
      </c>
      <c r="AX94">
        <v>4.8422934487462044E-3</v>
      </c>
      <c r="AY94">
        <v>5.3380269557237625E-2</v>
      </c>
      <c r="AZ94">
        <v>3.4610338509082794E-2</v>
      </c>
      <c r="BA94">
        <v>1.2975519523024559E-2</v>
      </c>
      <c r="BB94">
        <v>1.3394486159086227E-2</v>
      </c>
      <c r="BC94">
        <v>3.2188538461923599E-3</v>
      </c>
      <c r="BD94">
        <v>2.5584911927580833E-3</v>
      </c>
      <c r="BE94">
        <v>2.4629887193441391E-3</v>
      </c>
      <c r="BF94">
        <v>7.8897297382354736E-2</v>
      </c>
      <c r="BG94">
        <v>8.0373048782348633E-2</v>
      </c>
      <c r="BH94">
        <v>9.911811351776123E-2</v>
      </c>
      <c r="BI94">
        <v>-6.2296390533447266E-3</v>
      </c>
      <c r="BJ94">
        <v>2.5662649422883987E-3</v>
      </c>
      <c r="BK94">
        <v>4.1084103286266327E-3</v>
      </c>
      <c r="BL94">
        <v>-1.9189867423847318E-2</v>
      </c>
      <c r="BM94">
        <v>0.49456876516342163</v>
      </c>
      <c r="BN94">
        <v>0.52782994508743286</v>
      </c>
      <c r="BO94">
        <v>0.51487386226654053</v>
      </c>
      <c r="BP94">
        <v>9.208381175994873E-3</v>
      </c>
      <c r="BQ94">
        <v>8.6973626166582108E-3</v>
      </c>
      <c r="BR94">
        <v>1.1102696880698204E-2</v>
      </c>
      <c r="BS94">
        <v>-1.605237671174109E-2</v>
      </c>
      <c r="BT94">
        <v>0.41567146778106689</v>
      </c>
      <c r="BU94">
        <v>0.44745689630508423</v>
      </c>
      <c r="BV94">
        <v>0.4157557487487793</v>
      </c>
      <c r="BW94">
        <v>1.54380202293396E-2</v>
      </c>
      <c r="BX94">
        <v>6.131097674369812E-3</v>
      </c>
      <c r="BY94">
        <v>6.9942865520715714E-3</v>
      </c>
      <c r="BZ94">
        <v>3.1374907121062279E-3</v>
      </c>
      <c r="CA94">
        <v>9.7077109330883135E-2</v>
      </c>
      <c r="CB94">
        <v>5.4218903499999999E-2</v>
      </c>
      <c r="CC94">
        <v>4.7471883599999994E-2</v>
      </c>
      <c r="CD94">
        <v>3.4599948900000004E-2</v>
      </c>
      <c r="CE94">
        <v>2.9798695200000006E-2</v>
      </c>
      <c r="CF94">
        <v>1.9400947799999999E-2</v>
      </c>
      <c r="CG94">
        <v>8.8608312000000005E-3</v>
      </c>
      <c r="CH94">
        <v>4.2858205830883137E-2</v>
      </c>
    </row>
    <row r="95" spans="1:86" x14ac:dyDescent="0.2">
      <c r="A95">
        <v>2006</v>
      </c>
      <c r="B95">
        <v>1</v>
      </c>
      <c r="C95">
        <v>1</v>
      </c>
      <c r="D95">
        <v>0.84255540370941162</v>
      </c>
      <c r="E95">
        <v>9.5260277390480042E-2</v>
      </c>
      <c r="F95">
        <v>2.7415381744503975E-2</v>
      </c>
      <c r="G95">
        <v>3.0186885967850685E-2</v>
      </c>
      <c r="H95">
        <v>4.5820260420441628E-3</v>
      </c>
      <c r="I95">
        <v>0.91491717100143433</v>
      </c>
      <c r="J95">
        <v>0.91165494918823242</v>
      </c>
      <c r="K95">
        <v>0.74517941474914551</v>
      </c>
      <c r="L95">
        <v>9.925437718629837E-2</v>
      </c>
      <c r="M95">
        <v>2.5070268660783768E-2</v>
      </c>
      <c r="N95">
        <v>2.5827806442975998E-2</v>
      </c>
      <c r="O95">
        <v>1.6323050484061241E-2</v>
      </c>
      <c r="P95">
        <v>0.50885182619094849</v>
      </c>
      <c r="Q95">
        <v>0.47231993079185486</v>
      </c>
      <c r="R95">
        <v>0.33951231837272644</v>
      </c>
      <c r="S95">
        <v>8.4291756153106689E-2</v>
      </c>
      <c r="T95">
        <v>1.835138164460659E-2</v>
      </c>
      <c r="U95">
        <v>1.672973670065403E-2</v>
      </c>
      <c r="V95">
        <v>1.3434739783406258E-2</v>
      </c>
      <c r="W95">
        <v>0.39327359199523926</v>
      </c>
      <c r="X95">
        <v>0.34917831420898438</v>
      </c>
      <c r="Y95">
        <v>0.22867134213447571</v>
      </c>
      <c r="Z95">
        <v>7.7958635985851288E-2</v>
      </c>
      <c r="AA95">
        <v>1.6109643504023552E-2</v>
      </c>
      <c r="AB95">
        <v>1.4431064948439598E-2</v>
      </c>
      <c r="AC95">
        <v>1.2007630430161953E-2</v>
      </c>
      <c r="AD95">
        <v>0.2349134236574173</v>
      </c>
      <c r="AE95">
        <v>0.18706008791923523</v>
      </c>
      <c r="AF95">
        <v>9.7105823457241058E-2</v>
      </c>
      <c r="AG95">
        <v>5.9257786720991135E-2</v>
      </c>
      <c r="AH95">
        <v>1.1738034896552563E-2</v>
      </c>
      <c r="AI95">
        <v>1.0400308296084404E-2</v>
      </c>
      <c r="AJ95">
        <v>8.5581429302692413E-3</v>
      </c>
      <c r="AK95">
        <v>0.19150185585021973</v>
      </c>
      <c r="AL95">
        <v>0.14584116637706757</v>
      </c>
      <c r="AM95">
        <v>6.9397158920764923E-2</v>
      </c>
      <c r="AN95">
        <v>5.0193488597869873E-2</v>
      </c>
      <c r="AO95">
        <v>1.0024935007095337E-2</v>
      </c>
      <c r="AP95">
        <v>9.0793846175074577E-3</v>
      </c>
      <c r="AQ95">
        <v>7.146195974200964E-3</v>
      </c>
      <c r="AR95">
        <v>0.11918225139379501</v>
      </c>
      <c r="AS95">
        <v>8.2212910056114197E-2</v>
      </c>
      <c r="AT95">
        <v>3.3638916909694672E-2</v>
      </c>
      <c r="AU95">
        <v>3.0974265187978745E-2</v>
      </c>
      <c r="AV95">
        <v>6.7847659811377525E-3</v>
      </c>
      <c r="AW95">
        <v>6.2087727710604668E-3</v>
      </c>
      <c r="AX95">
        <v>4.6061845496296883E-3</v>
      </c>
      <c r="AY95">
        <v>5.6408710777759552E-2</v>
      </c>
      <c r="AZ95">
        <v>3.436877578496933E-2</v>
      </c>
      <c r="BA95">
        <v>1.2475696392357349E-2</v>
      </c>
      <c r="BB95">
        <v>1.2605223804712296E-2</v>
      </c>
      <c r="BC95">
        <v>3.7159502971917391E-3</v>
      </c>
      <c r="BD95">
        <v>3.276182571426034E-3</v>
      </c>
      <c r="BE95">
        <v>2.2957231849431992E-3</v>
      </c>
      <c r="BF95">
        <v>8.5082828998565674E-2</v>
      </c>
      <c r="BG95">
        <v>8.8345050811767578E-2</v>
      </c>
      <c r="BH95">
        <v>9.7375988960266113E-2</v>
      </c>
      <c r="BI95">
        <v>-3.9940997958183289E-3</v>
      </c>
      <c r="BJ95">
        <v>2.3451130837202072E-3</v>
      </c>
      <c r="BK95">
        <v>4.3590795248746872E-3</v>
      </c>
      <c r="BL95">
        <v>-1.1741024442017078E-2</v>
      </c>
      <c r="BM95">
        <v>0.49114817380905151</v>
      </c>
      <c r="BN95">
        <v>0.52768006920814514</v>
      </c>
      <c r="BO95">
        <v>0.50304308533668518</v>
      </c>
      <c r="BP95">
        <v>1.0968521237373352E-2</v>
      </c>
      <c r="BQ95">
        <v>9.0640000998973846E-3</v>
      </c>
      <c r="BR95">
        <v>1.3457149267196655E-2</v>
      </c>
      <c r="BS95">
        <v>-8.8527137413620949E-3</v>
      </c>
      <c r="BT95">
        <v>0.40606534481048584</v>
      </c>
      <c r="BU95">
        <v>0.43933501839637756</v>
      </c>
      <c r="BV95">
        <v>0.40566709637641907</v>
      </c>
      <c r="BW95">
        <v>1.4962621033191681E-2</v>
      </c>
      <c r="BX95">
        <v>6.7188870161771774E-3</v>
      </c>
      <c r="BY95">
        <v>9.0980697423219681E-3</v>
      </c>
      <c r="BZ95">
        <v>2.8883107006549835E-3</v>
      </c>
      <c r="CA95">
        <v>0.10552945613954985</v>
      </c>
      <c r="CB95">
        <v>6.1226658599999997E-2</v>
      </c>
      <c r="CC95">
        <v>5.3678580899999995E-2</v>
      </c>
      <c r="CD95">
        <v>3.91952536E-2</v>
      </c>
      <c r="CE95">
        <v>3.3949649400000004E-2</v>
      </c>
      <c r="CF95">
        <v>2.2043712E-2</v>
      </c>
      <c r="CG95">
        <v>1.03062845E-2</v>
      </c>
      <c r="CH95">
        <v>4.4302797539549854E-2</v>
      </c>
    </row>
    <row r="96" spans="1:86" x14ac:dyDescent="0.2">
      <c r="A96">
        <v>2007</v>
      </c>
      <c r="B96">
        <v>1</v>
      </c>
      <c r="C96">
        <v>1</v>
      </c>
      <c r="D96">
        <v>0.84308987855911255</v>
      </c>
      <c r="E96">
        <v>8.7634600698947906E-2</v>
      </c>
      <c r="F96">
        <v>3.0471593141555786E-2</v>
      </c>
      <c r="G96">
        <v>3.4121200442314148E-2</v>
      </c>
      <c r="H96">
        <v>4.6826996840536594E-3</v>
      </c>
      <c r="I96">
        <v>0.91471230983734131</v>
      </c>
      <c r="J96">
        <v>0.91103827953338623</v>
      </c>
      <c r="K96">
        <v>0.74281466007232666</v>
      </c>
      <c r="L96">
        <v>9.3679323792457581E-2</v>
      </c>
      <c r="M96">
        <v>2.8021467849612236E-2</v>
      </c>
      <c r="N96">
        <v>2.9550889506936073E-2</v>
      </c>
      <c r="O96">
        <v>1.6971942037343979E-2</v>
      </c>
      <c r="P96">
        <v>0.51423215866088867</v>
      </c>
      <c r="Q96">
        <v>0.47458705306053162</v>
      </c>
      <c r="R96">
        <v>0.34039801359176636</v>
      </c>
      <c r="S96">
        <v>7.9750046133995056E-2</v>
      </c>
      <c r="T96">
        <v>2.1121358498930931E-2</v>
      </c>
      <c r="U96">
        <v>1.9419172778725624E-2</v>
      </c>
      <c r="V96">
        <v>1.3898463919758797E-2</v>
      </c>
      <c r="W96">
        <v>0.39963456988334656</v>
      </c>
      <c r="X96">
        <v>0.35186246037483215</v>
      </c>
      <c r="Y96">
        <v>0.23028501868247986</v>
      </c>
      <c r="Z96">
        <v>7.3955856263637543E-2</v>
      </c>
      <c r="AA96">
        <v>1.8475286662578583E-2</v>
      </c>
      <c r="AB96">
        <v>1.670902781188488E-2</v>
      </c>
      <c r="AC96">
        <v>1.2437275610864162E-2</v>
      </c>
      <c r="AD96">
        <v>0.24243783950805664</v>
      </c>
      <c r="AE96">
        <v>0.19003809988498688</v>
      </c>
      <c r="AF96">
        <v>0.10019233077764511</v>
      </c>
      <c r="AG96">
        <v>5.5574219673871994E-2</v>
      </c>
      <c r="AH96">
        <v>1.3380205258727074E-2</v>
      </c>
      <c r="AI96">
        <v>1.2070102617144585E-2</v>
      </c>
      <c r="AJ96">
        <v>8.8212359696626663E-3</v>
      </c>
      <c r="AK96">
        <v>0.19885076582431793</v>
      </c>
      <c r="AL96">
        <v>0.14837342500686646</v>
      </c>
      <c r="AM96">
        <v>7.2414353489875793E-2</v>
      </c>
      <c r="AN96">
        <v>4.6569913625717163E-2</v>
      </c>
      <c r="AO96">
        <v>1.1547114700078964E-2</v>
      </c>
      <c r="AP96">
        <v>1.0459455661475658E-2</v>
      </c>
      <c r="AQ96">
        <v>7.3825810104608536E-3</v>
      </c>
      <c r="AR96">
        <v>0.12629571557044983</v>
      </c>
      <c r="AS96">
        <v>8.4497474133968353E-2</v>
      </c>
      <c r="AT96">
        <v>3.6391019821166992E-2</v>
      </c>
      <c r="AU96">
        <v>2.8237352147698402E-2</v>
      </c>
      <c r="AV96">
        <v>7.9137738794088364E-3</v>
      </c>
      <c r="AW96">
        <v>7.1981232613325119E-3</v>
      </c>
      <c r="AX96">
        <v>4.7572036273777485E-3</v>
      </c>
      <c r="AY96">
        <v>6.1911758035421371E-2</v>
      </c>
      <c r="AZ96">
        <v>3.620539978146553E-2</v>
      </c>
      <c r="BA96">
        <v>1.3854996301233768E-2</v>
      </c>
      <c r="BB96">
        <v>1.1514047160744667E-2</v>
      </c>
      <c r="BC96">
        <v>4.37523378059268E-3</v>
      </c>
      <c r="BD96">
        <v>4.0380554273724556E-3</v>
      </c>
      <c r="BE96">
        <v>2.4230680428445339E-3</v>
      </c>
      <c r="BF96">
        <v>8.5287690162658691E-2</v>
      </c>
      <c r="BG96">
        <v>8.896172046661377E-2</v>
      </c>
      <c r="BH96">
        <v>0.10027521848678589</v>
      </c>
      <c r="BI96">
        <v>-6.0447230935096741E-3</v>
      </c>
      <c r="BJ96">
        <v>2.4501252919435501E-3</v>
      </c>
      <c r="BK96">
        <v>4.5703109353780746E-3</v>
      </c>
      <c r="BL96">
        <v>-1.2289242353290319E-2</v>
      </c>
      <c r="BM96">
        <v>0.48576784133911133</v>
      </c>
      <c r="BN96">
        <v>0.52541294693946838</v>
      </c>
      <c r="BO96">
        <v>0.50269186496734619</v>
      </c>
      <c r="BP96">
        <v>7.8845545649528503E-3</v>
      </c>
      <c r="BQ96">
        <v>9.350234642624855E-3</v>
      </c>
      <c r="BR96">
        <v>1.4702027663588524E-2</v>
      </c>
      <c r="BS96">
        <v>-9.2157642357051373E-3</v>
      </c>
      <c r="BT96">
        <v>0.40048015117645264</v>
      </c>
      <c r="BU96">
        <v>0.43645122647285461</v>
      </c>
      <c r="BV96">
        <v>0.4024166464805603</v>
      </c>
      <c r="BW96">
        <v>1.3929277658462524E-2</v>
      </c>
      <c r="BX96">
        <v>6.9001093506813049E-3</v>
      </c>
      <c r="BY96">
        <v>1.0131716728210449E-2</v>
      </c>
      <c r="BZ96">
        <v>3.0734781175851822E-3</v>
      </c>
      <c r="CA96">
        <v>0.11474916169163724</v>
      </c>
      <c r="CB96">
        <v>6.7151852999999997E-2</v>
      </c>
      <c r="CC96">
        <v>5.9176234000000008E-2</v>
      </c>
      <c r="CD96">
        <v>4.3209567900000002E-2</v>
      </c>
      <c r="CE96">
        <v>3.7465218000000002E-2</v>
      </c>
      <c r="CF96">
        <v>2.4655197099999998E-2</v>
      </c>
      <c r="CG96">
        <v>1.18772024E-2</v>
      </c>
      <c r="CH96">
        <v>4.7597308691637238E-2</v>
      </c>
    </row>
    <row r="97" spans="1:86" x14ac:dyDescent="0.2">
      <c r="A97">
        <v>2008</v>
      </c>
      <c r="B97">
        <v>1</v>
      </c>
      <c r="C97">
        <v>1</v>
      </c>
      <c r="D97">
        <v>0.85941517353057861</v>
      </c>
      <c r="E97">
        <v>8.0711469054222107E-2</v>
      </c>
      <c r="F97">
        <v>2.7753056958317757E-2</v>
      </c>
      <c r="G97">
        <v>2.7964457869529724E-2</v>
      </c>
      <c r="H97">
        <v>4.155860748142004E-3</v>
      </c>
      <c r="I97">
        <v>0.9189382791519165</v>
      </c>
      <c r="J97">
        <v>0.9186134934425354</v>
      </c>
      <c r="K97">
        <v>0.76082879304885864</v>
      </c>
      <c r="L97">
        <v>9.1190405189990997E-2</v>
      </c>
      <c r="M97">
        <v>2.5278704240918159E-2</v>
      </c>
      <c r="N97">
        <v>2.3277470842003822E-2</v>
      </c>
      <c r="O97">
        <v>1.8038071691989899E-2</v>
      </c>
      <c r="P97">
        <v>0.49876818060874939</v>
      </c>
      <c r="Q97">
        <v>0.47718235850334167</v>
      </c>
      <c r="R97">
        <v>0.34946846961975098</v>
      </c>
      <c r="S97">
        <v>7.8658148646354675E-2</v>
      </c>
      <c r="T97">
        <v>1.9155729562044144E-2</v>
      </c>
      <c r="U97">
        <v>1.4901445247232914E-2</v>
      </c>
      <c r="V97">
        <v>1.4998571015894413E-2</v>
      </c>
      <c r="W97">
        <v>0.37800502777099609</v>
      </c>
      <c r="X97">
        <v>0.35101318359375</v>
      </c>
      <c r="Y97">
        <v>0.23493817448616028</v>
      </c>
      <c r="Z97">
        <v>7.2994343936443329E-2</v>
      </c>
      <c r="AA97">
        <v>1.6835056245326996E-2</v>
      </c>
      <c r="AB97">
        <v>1.2797561474144459E-2</v>
      </c>
      <c r="AC97">
        <v>1.3448044657707214E-2</v>
      </c>
      <c r="AD97">
        <v>0.21634434163570404</v>
      </c>
      <c r="AE97">
        <v>0.18537783622741699</v>
      </c>
      <c r="AF97">
        <v>9.8682805895805359E-2</v>
      </c>
      <c r="AG97">
        <v>5.5722422897815704E-2</v>
      </c>
      <c r="AH97">
        <v>1.2483153492212296E-2</v>
      </c>
      <c r="AI97">
        <v>8.9715169742703438E-3</v>
      </c>
      <c r="AJ97">
        <v>9.5179425552487373E-3</v>
      </c>
      <c r="AK97">
        <v>0.17427489161491394</v>
      </c>
      <c r="AL97">
        <v>0.14390155673027039</v>
      </c>
      <c r="AM97">
        <v>6.9991514086723328E-2</v>
      </c>
      <c r="AN97">
        <v>4.7164790332317352E-2</v>
      </c>
      <c r="AO97">
        <v>1.0855488479137421E-2</v>
      </c>
      <c r="AP97">
        <v>7.6888203620910645E-3</v>
      </c>
      <c r="AQ97">
        <v>8.200937882065773E-3</v>
      </c>
      <c r="AR97">
        <v>0.10730525106191635</v>
      </c>
      <c r="AS97">
        <v>8.1368356943130493E-2</v>
      </c>
      <c r="AT97">
        <v>3.3802557736635208E-2</v>
      </c>
      <c r="AU97">
        <v>2.9209841042757034E-2</v>
      </c>
      <c r="AV97">
        <v>7.6696793548762798E-3</v>
      </c>
      <c r="AW97">
        <v>5.1994426175951958E-3</v>
      </c>
      <c r="AX97">
        <v>5.4868385195732117E-3</v>
      </c>
      <c r="AY97">
        <v>5.1762189716100693E-2</v>
      </c>
      <c r="AZ97">
        <v>3.5298164933919907E-2</v>
      </c>
      <c r="BA97">
        <v>1.2396769598126411E-2</v>
      </c>
      <c r="BB97">
        <v>1.3046464882791042E-2</v>
      </c>
      <c r="BC97">
        <v>4.3426943011581898E-3</v>
      </c>
      <c r="BD97">
        <v>2.7984753251075745E-3</v>
      </c>
      <c r="BE97">
        <v>2.7137622237205505E-3</v>
      </c>
      <c r="BF97">
        <v>8.1061720848083496E-2</v>
      </c>
      <c r="BG97">
        <v>8.13865065574646E-2</v>
      </c>
      <c r="BH97">
        <v>9.8586380481719971E-2</v>
      </c>
      <c r="BI97">
        <v>-1.047893613576889E-2</v>
      </c>
      <c r="BJ97">
        <v>2.4743527173995972E-3</v>
      </c>
      <c r="BK97">
        <v>4.6869870275259018E-3</v>
      </c>
      <c r="BL97">
        <v>-1.3882210943847895E-2</v>
      </c>
      <c r="BM97">
        <v>0.50123181939125061</v>
      </c>
      <c r="BN97">
        <v>0.52281764149665833</v>
      </c>
      <c r="BO97">
        <v>0.50994670391082764</v>
      </c>
      <c r="BP97">
        <v>2.0533204078674316E-3</v>
      </c>
      <c r="BQ97">
        <v>8.597327396273613E-3</v>
      </c>
      <c r="BR97">
        <v>1.306301262229681E-2</v>
      </c>
      <c r="BS97">
        <v>-1.0842710267752409E-2</v>
      </c>
      <c r="BT97">
        <v>0.42017009854316711</v>
      </c>
      <c r="BU97">
        <v>0.44143113493919373</v>
      </c>
      <c r="BV97">
        <v>0.41136032342910767</v>
      </c>
      <c r="BW97">
        <v>1.2532256543636322E-2</v>
      </c>
      <c r="BX97">
        <v>6.1229746788740158E-3</v>
      </c>
      <c r="BY97">
        <v>8.3760255947709084E-3</v>
      </c>
      <c r="BZ97">
        <v>3.0395006760954857E-3</v>
      </c>
      <c r="CA97">
        <v>5.9707513314829971E-2</v>
      </c>
      <c r="CB97">
        <v>3.5226043200000001E-2</v>
      </c>
      <c r="CC97">
        <v>3.1929398099999999E-2</v>
      </c>
      <c r="CD97">
        <v>2.4585397200000001E-2</v>
      </c>
      <c r="CE97">
        <v>2.1880164800000001E-2</v>
      </c>
      <c r="CF97">
        <v>1.4980145599999998E-2</v>
      </c>
      <c r="CG97">
        <v>7.5217900000000004E-3</v>
      </c>
      <c r="CH97">
        <v>2.448147011482997E-2</v>
      </c>
    </row>
    <row r="98" spans="1:86" x14ac:dyDescent="0.2">
      <c r="A98">
        <v>2009</v>
      </c>
      <c r="B98">
        <v>1</v>
      </c>
      <c r="C98">
        <v>1</v>
      </c>
      <c r="D98">
        <v>0.87355411052703857</v>
      </c>
      <c r="E98">
        <v>8.0063201487064362E-2</v>
      </c>
      <c r="F98">
        <v>2.1863210946321487E-2</v>
      </c>
      <c r="G98">
        <v>2.2705370560288429E-2</v>
      </c>
      <c r="H98">
        <v>1.8141081091016531E-3</v>
      </c>
      <c r="I98">
        <v>0.92449229955673218</v>
      </c>
      <c r="J98">
        <v>0.92469924688339233</v>
      </c>
      <c r="K98">
        <v>0.77954304218292236</v>
      </c>
      <c r="L98">
        <v>8.8368944823741913E-2</v>
      </c>
      <c r="M98">
        <v>1.9603129476308823E-2</v>
      </c>
      <c r="N98">
        <v>1.9002500921487808E-2</v>
      </c>
      <c r="O98">
        <v>1.8181899562478065E-2</v>
      </c>
      <c r="P98">
        <v>0.4842739999294281</v>
      </c>
      <c r="Q98">
        <v>0.47299337387084961</v>
      </c>
      <c r="R98">
        <v>0.3562309741973877</v>
      </c>
      <c r="S98">
        <v>7.6043568551540375E-2</v>
      </c>
      <c r="T98">
        <v>1.4122358523309231E-2</v>
      </c>
      <c r="U98">
        <v>1.1550696566700935E-2</v>
      </c>
      <c r="V98">
        <v>1.5045768581330776E-2</v>
      </c>
      <c r="W98">
        <v>0.35643655061721802</v>
      </c>
      <c r="X98">
        <v>0.34221407771110535</v>
      </c>
      <c r="Y98">
        <v>0.2362675666809082</v>
      </c>
      <c r="Z98">
        <v>7.0472672581672668E-2</v>
      </c>
      <c r="AA98">
        <v>1.2474251911044121E-2</v>
      </c>
      <c r="AB98">
        <v>9.7492467612028122E-3</v>
      </c>
      <c r="AC98">
        <v>1.3250346295535564E-2</v>
      </c>
      <c r="AD98">
        <v>0.18904638290405273</v>
      </c>
      <c r="AE98">
        <v>0.17268796265125275</v>
      </c>
      <c r="AF98">
        <v>9.335838258266449E-2</v>
      </c>
      <c r="AG98">
        <v>5.3765460848808289E-2</v>
      </c>
      <c r="AH98">
        <v>9.4882240518927574E-3</v>
      </c>
      <c r="AI98">
        <v>6.8471897393465042E-3</v>
      </c>
      <c r="AJ98">
        <v>9.2287147417664528E-3</v>
      </c>
      <c r="AK98">
        <v>0.14774537086486816</v>
      </c>
      <c r="AL98">
        <v>0.13172332942485809</v>
      </c>
      <c r="AM98">
        <v>6.400260329246521E-2</v>
      </c>
      <c r="AN98">
        <v>4.5595292001962662E-2</v>
      </c>
      <c r="AO98">
        <v>8.2054408267140388E-3</v>
      </c>
      <c r="AP98">
        <v>5.9552760794758797E-3</v>
      </c>
      <c r="AQ98">
        <v>7.9653495922684669E-3</v>
      </c>
      <c r="AR98">
        <v>8.6246736347675323E-2</v>
      </c>
      <c r="AS98">
        <v>7.2456717491149902E-2</v>
      </c>
      <c r="AT98">
        <v>2.8544005006551743E-2</v>
      </c>
      <c r="AU98">
        <v>2.8298860415816307E-2</v>
      </c>
      <c r="AV98">
        <v>5.9792208485305309E-3</v>
      </c>
      <c r="AW98">
        <v>4.1532875038683414E-3</v>
      </c>
      <c r="AX98">
        <v>5.4813413880765438E-3</v>
      </c>
      <c r="AY98">
        <v>4.0406953543424606E-2</v>
      </c>
      <c r="AZ98">
        <v>3.1072443351149559E-2</v>
      </c>
      <c r="BA98">
        <v>9.9534327164292336E-3</v>
      </c>
      <c r="BB98">
        <v>1.2236769311130047E-2</v>
      </c>
      <c r="BC98">
        <v>3.5839746706187725E-3</v>
      </c>
      <c r="BD98">
        <v>2.3131091147661209E-3</v>
      </c>
      <c r="BE98">
        <v>2.9851587023586035E-3</v>
      </c>
      <c r="BF98">
        <v>7.5507700443267822E-2</v>
      </c>
      <c r="BG98">
        <v>7.5300753116607666E-2</v>
      </c>
      <c r="BH98">
        <v>9.4011068344116211E-2</v>
      </c>
      <c r="BI98">
        <v>-8.3057433366775513E-3</v>
      </c>
      <c r="BJ98">
        <v>2.2600814700126648E-3</v>
      </c>
      <c r="BK98">
        <v>3.702869638800621E-3</v>
      </c>
      <c r="BL98">
        <v>-1.6367791453376412E-2</v>
      </c>
      <c r="BM98">
        <v>0.5157260000705719</v>
      </c>
      <c r="BN98">
        <v>0.52700662612915039</v>
      </c>
      <c r="BO98">
        <v>0.51732313632965088</v>
      </c>
      <c r="BP98">
        <v>4.0196329355239868E-3</v>
      </c>
      <c r="BQ98">
        <v>7.7408524230122566E-3</v>
      </c>
      <c r="BR98">
        <v>1.1154673993587494E-2</v>
      </c>
      <c r="BS98">
        <v>-1.3231660472229123E-2</v>
      </c>
      <c r="BT98">
        <v>0.44021829962730408</v>
      </c>
      <c r="BU98">
        <v>0.45170587301254272</v>
      </c>
      <c r="BV98">
        <v>0.42331206798553467</v>
      </c>
      <c r="BW98">
        <v>1.2325376272201538E-2</v>
      </c>
      <c r="BX98">
        <v>5.4807709529995918E-3</v>
      </c>
      <c r="BY98">
        <v>7.4518043547868729E-3</v>
      </c>
      <c r="BZ98">
        <v>3.1361309811472893E-3</v>
      </c>
      <c r="CA98">
        <v>3.1306260282240268E-2</v>
      </c>
      <c r="CB98">
        <v>1.7782534799999999E-2</v>
      </c>
      <c r="CC98">
        <v>1.6157939999999999E-2</v>
      </c>
      <c r="CD98">
        <v>1.25542833E-2</v>
      </c>
      <c r="CE98">
        <v>1.1197119899999998E-2</v>
      </c>
      <c r="CF98">
        <v>7.8210329000000002E-3</v>
      </c>
      <c r="CG98">
        <v>4.1546075E-3</v>
      </c>
      <c r="CH98">
        <v>1.3523725482240269E-2</v>
      </c>
    </row>
    <row r="99" spans="1:86" x14ac:dyDescent="0.2">
      <c r="A99">
        <v>2010</v>
      </c>
      <c r="B99">
        <v>1</v>
      </c>
      <c r="C99">
        <v>1</v>
      </c>
      <c r="D99">
        <v>0.87453007698059082</v>
      </c>
      <c r="E99">
        <v>8.3591356873512268E-2</v>
      </c>
      <c r="F99">
        <v>2.4153102189302444E-2</v>
      </c>
      <c r="G99">
        <v>1.825089193880558E-2</v>
      </c>
      <c r="H99">
        <v>-5.2544381469488144E-4</v>
      </c>
      <c r="I99">
        <v>0.92797303199768066</v>
      </c>
      <c r="J99">
        <v>0.92813599109649658</v>
      </c>
      <c r="K99">
        <v>0.78136390447616577</v>
      </c>
      <c r="L99">
        <v>9.0161629021167755E-2</v>
      </c>
      <c r="M99">
        <v>2.2058472037315369E-2</v>
      </c>
      <c r="N99">
        <v>1.5246737748384476E-2</v>
      </c>
      <c r="O99">
        <v>1.9305158406496048E-2</v>
      </c>
      <c r="P99">
        <v>0.49898365139961243</v>
      </c>
      <c r="Q99">
        <v>0.4818478524684906</v>
      </c>
      <c r="R99">
        <v>0.36364614963531494</v>
      </c>
      <c r="S99">
        <v>7.6381780207157135E-2</v>
      </c>
      <c r="T99">
        <v>1.6316868364810944E-2</v>
      </c>
      <c r="U99">
        <v>9.8259923979640007E-3</v>
      </c>
      <c r="V99">
        <v>1.5659337863326073E-2</v>
      </c>
      <c r="W99">
        <v>0.37304592132568359</v>
      </c>
      <c r="X99">
        <v>0.35130691528320312</v>
      </c>
      <c r="Y99">
        <v>0.24399079382419586</v>
      </c>
      <c r="Z99">
        <v>7.0120766758918762E-2</v>
      </c>
      <c r="AA99">
        <v>1.4742216095328331E-2</v>
      </c>
      <c r="AB99">
        <v>8.5824793204665184E-3</v>
      </c>
      <c r="AC99">
        <v>1.3870648108422756E-2</v>
      </c>
      <c r="AD99">
        <v>0.20620144903659821</v>
      </c>
      <c r="AE99">
        <v>0.18054954707622528</v>
      </c>
      <c r="AF99">
        <v>9.8885662853717804E-2</v>
      </c>
      <c r="AG99">
        <v>5.4088965058326721E-2</v>
      </c>
      <c r="AH99">
        <v>1.133295614272356E-2</v>
      </c>
      <c r="AI99">
        <v>6.3342219218611717E-3</v>
      </c>
      <c r="AJ99">
        <v>9.9077401682734489E-3</v>
      </c>
      <c r="AK99">
        <v>0.1642225980758667</v>
      </c>
      <c r="AL99">
        <v>0.13887128233909607</v>
      </c>
      <c r="AM99">
        <v>6.8886548280715942E-2</v>
      </c>
      <c r="AN99">
        <v>4.5873142778873444E-2</v>
      </c>
      <c r="AO99">
        <v>1.0045875795185566E-2</v>
      </c>
      <c r="AP99">
        <v>5.5950689129531384E-3</v>
      </c>
      <c r="AQ99">
        <v>8.4706451743841171E-3</v>
      </c>
      <c r="AR99">
        <v>9.9640920758247375E-2</v>
      </c>
      <c r="AS99">
        <v>7.6983064413070679E-2</v>
      </c>
      <c r="AT99">
        <v>3.1259633600711823E-2</v>
      </c>
      <c r="AU99">
        <v>2.835560217499733E-2</v>
      </c>
      <c r="AV99">
        <v>7.5943060219287872E-3</v>
      </c>
      <c r="AW99">
        <v>3.9976751431822777E-3</v>
      </c>
      <c r="AX99">
        <v>5.7758442126214504E-3</v>
      </c>
      <c r="AY99">
        <v>4.8774581402540207E-2</v>
      </c>
      <c r="AZ99">
        <v>3.2814696431159973E-2</v>
      </c>
      <c r="BA99">
        <v>1.0257316753268242E-2</v>
      </c>
      <c r="BB99">
        <v>1.2120119296014309E-2</v>
      </c>
      <c r="BC99">
        <v>4.7175544314086437E-3</v>
      </c>
      <c r="BD99">
        <v>2.4124761112034321E-3</v>
      </c>
      <c r="BE99">
        <v>3.3072291407734156E-3</v>
      </c>
      <c r="BF99">
        <v>7.2026968002319336E-2</v>
      </c>
      <c r="BG99">
        <v>7.1864008903503418E-2</v>
      </c>
      <c r="BH99">
        <v>9.3166172504425049E-2</v>
      </c>
      <c r="BI99">
        <v>-6.5702721476554871E-3</v>
      </c>
      <c r="BJ99">
        <v>2.0946301519870758E-3</v>
      </c>
      <c r="BK99">
        <v>3.0041541904211044E-3</v>
      </c>
      <c r="BL99">
        <v>-1.9830602221190929E-2</v>
      </c>
      <c r="BM99">
        <v>0.50101634860038757</v>
      </c>
      <c r="BN99">
        <v>0.5181521475315094</v>
      </c>
      <c r="BO99">
        <v>0.51088392734527588</v>
      </c>
      <c r="BP99">
        <v>7.2095766663551331E-3</v>
      </c>
      <c r="BQ99">
        <v>7.8362338244915009E-3</v>
      </c>
      <c r="BR99">
        <v>8.4248995408415794E-3</v>
      </c>
      <c r="BS99">
        <v>-1.6184781678020954E-2</v>
      </c>
      <c r="BT99">
        <v>0.42898938059806824</v>
      </c>
      <c r="BU99">
        <v>0.44628813862800598</v>
      </c>
      <c r="BV99">
        <v>0.41771775484085083</v>
      </c>
      <c r="BW99">
        <v>1.377984881401062E-2</v>
      </c>
      <c r="BX99">
        <v>5.741603672504425E-3</v>
      </c>
      <c r="BY99">
        <v>5.420745350420475E-3</v>
      </c>
      <c r="BZ99">
        <v>3.6458205431699753E-3</v>
      </c>
      <c r="CA99">
        <v>4.7410311928480227E-2</v>
      </c>
      <c r="CB99">
        <v>2.7797294399999999E-2</v>
      </c>
      <c r="CC99">
        <v>2.54777796E-2</v>
      </c>
      <c r="CD99">
        <v>2.0075630399999999E-2</v>
      </c>
      <c r="CE99">
        <v>1.8079251499999997E-2</v>
      </c>
      <c r="CF99">
        <v>1.2729849200000002E-2</v>
      </c>
      <c r="CG99">
        <v>6.4793249999999985E-3</v>
      </c>
      <c r="CH99">
        <v>1.9613017528480228E-2</v>
      </c>
    </row>
    <row r="100" spans="1:86" x14ac:dyDescent="0.2">
      <c r="A100">
        <v>2011</v>
      </c>
      <c r="B100">
        <v>1</v>
      </c>
      <c r="C100">
        <v>1</v>
      </c>
      <c r="D100">
        <v>0.87491196393966675</v>
      </c>
      <c r="E100">
        <v>8.682694286108017E-2</v>
      </c>
      <c r="F100">
        <v>2.4418838322162628E-2</v>
      </c>
      <c r="G100">
        <v>1.5198174864053726E-2</v>
      </c>
      <c r="H100">
        <v>-1.3559015933424234E-3</v>
      </c>
      <c r="I100">
        <v>0.92882728576660156</v>
      </c>
      <c r="J100">
        <v>0.92948746681213379</v>
      </c>
      <c r="K100">
        <v>0.78395432233810425</v>
      </c>
      <c r="L100">
        <v>9.1237679123878479E-2</v>
      </c>
      <c r="M100">
        <v>2.185923233628273E-2</v>
      </c>
      <c r="N100">
        <v>1.271172147244215E-2</v>
      </c>
      <c r="O100">
        <v>1.9725047051906586E-2</v>
      </c>
      <c r="P100">
        <v>0.50179547071456909</v>
      </c>
      <c r="Q100">
        <v>0.48487666249275208</v>
      </c>
      <c r="R100">
        <v>0.36789357662200928</v>
      </c>
      <c r="S100">
        <v>7.7183566987514496E-2</v>
      </c>
      <c r="T100">
        <v>1.5655972063541412E-2</v>
      </c>
      <c r="U100">
        <v>8.3024837076663971E-3</v>
      </c>
      <c r="V100">
        <v>1.584167592227459E-2</v>
      </c>
      <c r="W100">
        <v>0.37495797872543335</v>
      </c>
      <c r="X100">
        <v>0.35351121425628662</v>
      </c>
      <c r="Y100">
        <v>0.24748218059539795</v>
      </c>
      <c r="Z100">
        <v>7.1069873869419098E-2</v>
      </c>
      <c r="AA100">
        <v>1.3926790095865726E-2</v>
      </c>
      <c r="AB100">
        <v>7.2343428619205952E-3</v>
      </c>
      <c r="AC100">
        <v>1.3798034749925137E-2</v>
      </c>
      <c r="AD100">
        <v>0.2048734724521637</v>
      </c>
      <c r="AE100">
        <v>0.17960605025291443</v>
      </c>
      <c r="AF100">
        <v>0.10069034248590469</v>
      </c>
      <c r="AG100">
        <v>5.3982753306627274E-2</v>
      </c>
      <c r="AH100">
        <v>1.0322002694010735E-2</v>
      </c>
      <c r="AI100">
        <v>5.4601430892944336E-3</v>
      </c>
      <c r="AJ100">
        <v>9.1508040204644203E-3</v>
      </c>
      <c r="AK100">
        <v>0.16194464266300201</v>
      </c>
      <c r="AL100">
        <v>0.13687728345394135</v>
      </c>
      <c r="AM100">
        <v>7.0352397859096527E-2</v>
      </c>
      <c r="AN100">
        <v>4.5026496052742004E-2</v>
      </c>
      <c r="AO100">
        <v>8.91104806214571E-3</v>
      </c>
      <c r="AP100">
        <v>4.7453460283577442E-3</v>
      </c>
      <c r="AQ100">
        <v>7.8419884666800499E-3</v>
      </c>
      <c r="AR100">
        <v>9.6465587615966797E-2</v>
      </c>
      <c r="AS100">
        <v>7.4164234101772308E-2</v>
      </c>
      <c r="AT100">
        <v>3.1834151595830917E-2</v>
      </c>
      <c r="AU100">
        <v>2.7465987950563431E-2</v>
      </c>
      <c r="AV100">
        <v>6.2352167442440987E-3</v>
      </c>
      <c r="AW100">
        <v>3.3594821579754353E-3</v>
      </c>
      <c r="AX100">
        <v>5.2693937905132771E-3</v>
      </c>
      <c r="AY100">
        <v>4.5028362423181534E-2</v>
      </c>
      <c r="AZ100">
        <v>2.9907407239079475E-2</v>
      </c>
      <c r="BA100">
        <v>1.0139067657291889E-2</v>
      </c>
      <c r="BB100">
        <v>1.1338084004819393E-2</v>
      </c>
      <c r="BC100">
        <v>3.55330272577703E-3</v>
      </c>
      <c r="BD100">
        <v>1.9592975731939077E-3</v>
      </c>
      <c r="BE100">
        <v>2.9176541138440371E-3</v>
      </c>
      <c r="BF100">
        <v>7.1172714233398438E-2</v>
      </c>
      <c r="BG100">
        <v>7.0512533187866211E-2</v>
      </c>
      <c r="BH100">
        <v>9.09576416015625E-2</v>
      </c>
      <c r="BI100">
        <v>-4.4107362627983093E-3</v>
      </c>
      <c r="BJ100">
        <v>2.5596059858798981E-3</v>
      </c>
      <c r="BK100">
        <v>2.4864533916115761E-3</v>
      </c>
      <c r="BL100">
        <v>-2.1080948645249009E-2</v>
      </c>
      <c r="BM100">
        <v>0.49820452928543091</v>
      </c>
      <c r="BN100">
        <v>0.51512333750724792</v>
      </c>
      <c r="BO100">
        <v>0.50701838731765747</v>
      </c>
      <c r="BP100">
        <v>9.6433758735656738E-3</v>
      </c>
      <c r="BQ100">
        <v>8.7628662586212158E-3</v>
      </c>
      <c r="BR100">
        <v>6.8956911563873291E-3</v>
      </c>
      <c r="BS100">
        <v>-1.7197577515617013E-2</v>
      </c>
      <c r="BT100">
        <v>0.42703181505203247</v>
      </c>
      <c r="BU100">
        <v>0.44461080431938171</v>
      </c>
      <c r="BV100">
        <v>0.41606074571609497</v>
      </c>
      <c r="BW100">
        <v>1.4054112136363983E-2</v>
      </c>
      <c r="BX100">
        <v>6.2032602727413177E-3</v>
      </c>
      <c r="BY100">
        <v>4.409237764775753E-3</v>
      </c>
      <c r="BZ100">
        <v>3.8833711296319962E-3</v>
      </c>
      <c r="CA100">
        <v>4.7088570687148099E-2</v>
      </c>
      <c r="CB100">
        <v>2.8295084000000002E-2</v>
      </c>
      <c r="CC100">
        <v>2.5836110799999996E-2</v>
      </c>
      <c r="CD100">
        <v>2.0067836299999999E-2</v>
      </c>
      <c r="CE100">
        <v>1.79879719E-2</v>
      </c>
      <c r="CF100">
        <v>1.2277918099999998E-2</v>
      </c>
      <c r="CG100">
        <v>6.1451521999999993E-3</v>
      </c>
      <c r="CH100">
        <v>1.8793486687148097E-2</v>
      </c>
    </row>
    <row r="101" spans="1:86" x14ac:dyDescent="0.2">
      <c r="A101">
        <v>2012</v>
      </c>
      <c r="B101">
        <v>1</v>
      </c>
      <c r="C101">
        <v>1</v>
      </c>
      <c r="D101">
        <v>0.85904306173324585</v>
      </c>
      <c r="E101">
        <v>9.8161742091178894E-2</v>
      </c>
      <c r="F101">
        <v>3.0896492302417755E-2</v>
      </c>
      <c r="G101">
        <v>1.3494962826371193E-2</v>
      </c>
      <c r="H101">
        <v>-1.5962745528668165E-3</v>
      </c>
      <c r="I101">
        <v>0.93125993013381958</v>
      </c>
      <c r="J101">
        <v>0.93041086196899414</v>
      </c>
      <c r="K101">
        <v>0.76954096555709839</v>
      </c>
      <c r="L101">
        <v>0.10035590827465057</v>
      </c>
      <c r="M101">
        <v>2.8454001992940903E-2</v>
      </c>
      <c r="N101">
        <v>1.1609300971031189E-2</v>
      </c>
      <c r="O101">
        <v>2.045067772269249E-2</v>
      </c>
      <c r="P101">
        <v>0.52511042356491089</v>
      </c>
      <c r="Q101">
        <v>0.49808540940284729</v>
      </c>
      <c r="R101">
        <v>0.36462694406509399</v>
      </c>
      <c r="S101">
        <v>8.5979118943214417E-2</v>
      </c>
      <c r="T101">
        <v>2.2324316203594208E-2</v>
      </c>
      <c r="U101">
        <v>8.2502458244562149E-3</v>
      </c>
      <c r="V101">
        <v>1.6904197633266449E-2</v>
      </c>
      <c r="W101">
        <v>0.40310487151145935</v>
      </c>
      <c r="X101">
        <v>0.36917176842689514</v>
      </c>
      <c r="Y101">
        <v>0.24738748371601105</v>
      </c>
      <c r="Z101">
        <v>7.9440310597419739E-2</v>
      </c>
      <c r="AA101">
        <v>2.0294634625315666E-2</v>
      </c>
      <c r="AB101">
        <v>7.2379126213490963E-3</v>
      </c>
      <c r="AC101">
        <v>1.4811430126428604E-2</v>
      </c>
      <c r="AD101">
        <v>0.23717096447944641</v>
      </c>
      <c r="AE101">
        <v>0.19731427729129791</v>
      </c>
      <c r="AF101">
        <v>0.10434030741453171</v>
      </c>
      <c r="AG101">
        <v>6.1308510601520538E-2</v>
      </c>
      <c r="AH101">
        <v>1.614917628467083E-2</v>
      </c>
      <c r="AI101">
        <v>5.5108270607888699E-3</v>
      </c>
      <c r="AJ101">
        <v>1.0005463846027851E-2</v>
      </c>
      <c r="AK101">
        <v>0.19278800487518311</v>
      </c>
      <c r="AL101">
        <v>0.15340746939182281</v>
      </c>
      <c r="AM101">
        <v>7.3726646602153778E-2</v>
      </c>
      <c r="AN101">
        <v>5.1704347133636475E-2</v>
      </c>
      <c r="AO101">
        <v>1.448522973805666E-2</v>
      </c>
      <c r="AP101">
        <v>4.8592234961688519E-3</v>
      </c>
      <c r="AQ101">
        <v>8.6320256814360619E-3</v>
      </c>
      <c r="AR101">
        <v>0.12122612446546555</v>
      </c>
      <c r="AS101">
        <v>8.672758936882019E-2</v>
      </c>
      <c r="AT101">
        <v>3.4442242234945297E-2</v>
      </c>
      <c r="AU101">
        <v>3.1937398016452789E-2</v>
      </c>
      <c r="AV101">
        <v>1.0981849394738674E-2</v>
      </c>
      <c r="AW101">
        <v>3.5578315146267414E-3</v>
      </c>
      <c r="AX101">
        <v>5.808267742395401E-3</v>
      </c>
      <c r="AY101">
        <v>6.0119751840829849E-2</v>
      </c>
      <c r="AZ101">
        <v>3.7311192601919174E-2</v>
      </c>
      <c r="BA101">
        <v>1.1916892603039742E-2</v>
      </c>
      <c r="BB101">
        <v>1.3689457438886166E-2</v>
      </c>
      <c r="BC101">
        <v>6.698408629745245E-3</v>
      </c>
      <c r="BD101">
        <v>2.092856215313077E-3</v>
      </c>
      <c r="BE101">
        <v>2.9135788790881634E-3</v>
      </c>
      <c r="BF101">
        <v>6.874006986618042E-2</v>
      </c>
      <c r="BG101">
        <v>6.9589138031005859E-2</v>
      </c>
      <c r="BH101">
        <v>8.9502096176147461E-2</v>
      </c>
      <c r="BI101">
        <v>-2.1941661834716797E-3</v>
      </c>
      <c r="BJ101">
        <v>2.4424903094768524E-3</v>
      </c>
      <c r="BK101">
        <v>1.885661855340004E-3</v>
      </c>
      <c r="BL101">
        <v>-2.2046952275559306E-2</v>
      </c>
      <c r="BM101">
        <v>0.47488957643508911</v>
      </c>
      <c r="BN101">
        <v>0.50191459059715271</v>
      </c>
      <c r="BO101">
        <v>0.49441611766815186</v>
      </c>
      <c r="BP101">
        <v>1.2182623147964478E-2</v>
      </c>
      <c r="BQ101">
        <v>8.5721760988235474E-3</v>
      </c>
      <c r="BR101">
        <v>5.244717001914978E-3</v>
      </c>
      <c r="BS101">
        <v>-1.8500472186133265E-2</v>
      </c>
      <c r="BT101">
        <v>0.40614950656890869</v>
      </c>
      <c r="BU101">
        <v>0.43232545256614685</v>
      </c>
      <c r="BV101">
        <v>0.40491402149200439</v>
      </c>
      <c r="BW101">
        <v>1.4376789331436157E-2</v>
      </c>
      <c r="BX101">
        <v>6.1296857893466949E-3</v>
      </c>
      <c r="BY101">
        <v>3.3590551465749741E-3</v>
      </c>
      <c r="BZ101">
        <v>3.5464800894260406E-3</v>
      </c>
      <c r="CA101">
        <v>7.4056286206672373E-2</v>
      </c>
      <c r="CB101">
        <v>4.5380601800000003E-2</v>
      </c>
      <c r="CC101">
        <v>4.14667388E-2</v>
      </c>
      <c r="CD101">
        <v>3.2280025000000004E-2</v>
      </c>
      <c r="CE101">
        <v>2.8341045400000001E-2</v>
      </c>
      <c r="CF101">
        <v>1.9198745599999997E-2</v>
      </c>
      <c r="CG101">
        <v>9.0873495000000012E-3</v>
      </c>
      <c r="CH101">
        <v>2.8675684406672369E-2</v>
      </c>
    </row>
    <row r="102" spans="1:86" x14ac:dyDescent="0.2">
      <c r="A102">
        <v>2013</v>
      </c>
      <c r="B102">
        <v>1</v>
      </c>
      <c r="C102">
        <v>1</v>
      </c>
      <c r="D102">
        <v>0.86747258901596069</v>
      </c>
      <c r="E102">
        <v>9.6496939659118652E-2</v>
      </c>
      <c r="F102">
        <v>2.5123953819274902E-2</v>
      </c>
      <c r="G102">
        <v>1.1764221824705601E-2</v>
      </c>
      <c r="H102">
        <v>-8.5769197903573513E-4</v>
      </c>
      <c r="I102">
        <v>0.93355333805084229</v>
      </c>
      <c r="J102">
        <v>0.93439948558807373</v>
      </c>
      <c r="K102">
        <v>0.77796131372451782</v>
      </c>
      <c r="L102">
        <v>0.10025202482938766</v>
      </c>
      <c r="M102">
        <v>2.285381592810154E-2</v>
      </c>
      <c r="N102">
        <v>9.8930997774004936E-3</v>
      </c>
      <c r="O102">
        <v>2.3439226672053337E-2</v>
      </c>
      <c r="P102">
        <v>0.51002132892608643</v>
      </c>
      <c r="Q102">
        <v>0.49275195598602295</v>
      </c>
      <c r="R102">
        <v>0.36234766244888306</v>
      </c>
      <c r="S102">
        <v>8.7548695504665375E-2</v>
      </c>
      <c r="T102">
        <v>1.6997577622532845E-2</v>
      </c>
      <c r="U102">
        <v>7.1623534895479679E-3</v>
      </c>
      <c r="V102">
        <v>1.8695656210184097E-2</v>
      </c>
      <c r="W102">
        <v>0.38309076428413391</v>
      </c>
      <c r="X102">
        <v>0.36166858673095703</v>
      </c>
      <c r="Y102">
        <v>0.24330978095531464</v>
      </c>
      <c r="Z102">
        <v>8.0467112362384796E-2</v>
      </c>
      <c r="AA102">
        <v>1.489394623786211E-2</v>
      </c>
      <c r="AB102">
        <v>6.2448256649076939E-3</v>
      </c>
      <c r="AC102">
        <v>1.6752917319536209E-2</v>
      </c>
      <c r="AD102">
        <v>0.20988261699676514</v>
      </c>
      <c r="AE102">
        <v>0.18650294840335846</v>
      </c>
      <c r="AF102">
        <v>9.9244184792041779E-2</v>
      </c>
      <c r="AG102">
        <v>5.9596836566925049E-2</v>
      </c>
      <c r="AH102">
        <v>1.0719545185565948E-2</v>
      </c>
      <c r="AI102">
        <v>4.8128855414688587E-3</v>
      </c>
      <c r="AJ102">
        <v>1.2129497714340687E-2</v>
      </c>
      <c r="AK102">
        <v>0.16583874821662903</v>
      </c>
      <c r="AL102">
        <v>0.14327840507030487</v>
      </c>
      <c r="AM102">
        <v>6.9498628377914429E-2</v>
      </c>
      <c r="AN102">
        <v>4.9775563180446625E-2</v>
      </c>
      <c r="AO102">
        <v>9.2757642269134521E-3</v>
      </c>
      <c r="AP102">
        <v>4.219267051666975E-3</v>
      </c>
      <c r="AQ102">
        <v>1.0509180836379528E-2</v>
      </c>
      <c r="AR102">
        <v>9.8362311720848083E-2</v>
      </c>
      <c r="AS102">
        <v>7.9510115087032318E-2</v>
      </c>
      <c r="AT102">
        <v>3.1898818910121918E-2</v>
      </c>
      <c r="AU102">
        <v>3.1088238582015038E-2</v>
      </c>
      <c r="AV102">
        <v>6.3812537118792534E-3</v>
      </c>
      <c r="AW102">
        <v>3.1020792666822672E-3</v>
      </c>
      <c r="AX102">
        <v>7.0397243835031986E-3</v>
      </c>
      <c r="AY102">
        <v>4.5730184763669968E-2</v>
      </c>
      <c r="AZ102">
        <v>3.330770879983902E-2</v>
      </c>
      <c r="BA102">
        <v>1.1105966754257679E-2</v>
      </c>
      <c r="BB102">
        <v>1.3466254808008671E-2</v>
      </c>
      <c r="BC102">
        <v>3.6048784386366606E-3</v>
      </c>
      <c r="BD102">
        <v>1.8799692625179887E-3</v>
      </c>
      <c r="BE102">
        <v>3.250638023018837E-3</v>
      </c>
      <c r="BF102">
        <v>6.6446661949157715E-2</v>
      </c>
      <c r="BG102">
        <v>6.560051441192627E-2</v>
      </c>
      <c r="BH102">
        <v>8.9511275291442871E-2</v>
      </c>
      <c r="BI102">
        <v>-3.7550851702690125E-3</v>
      </c>
      <c r="BJ102">
        <v>2.2701378911733627E-3</v>
      </c>
      <c r="BK102">
        <v>1.8711220473051071E-3</v>
      </c>
      <c r="BL102">
        <v>-2.4296918651089072E-2</v>
      </c>
      <c r="BM102">
        <v>0.48997867107391357</v>
      </c>
      <c r="BN102">
        <v>0.50724804401397705</v>
      </c>
      <c r="BO102">
        <v>0.50512492656707764</v>
      </c>
      <c r="BP102">
        <v>8.9482441544532776E-3</v>
      </c>
      <c r="BQ102">
        <v>8.1263761967420578E-3</v>
      </c>
      <c r="BR102">
        <v>4.6018683351576328E-3</v>
      </c>
      <c r="BS102">
        <v>-1.9553348189219832E-2</v>
      </c>
      <c r="BT102">
        <v>0.42353200912475586</v>
      </c>
      <c r="BU102">
        <v>0.44164752960205078</v>
      </c>
      <c r="BV102">
        <v>0.41561365127563477</v>
      </c>
      <c r="BW102">
        <v>1.270332932472229E-2</v>
      </c>
      <c r="BX102">
        <v>5.8562383055686951E-3</v>
      </c>
      <c r="BY102">
        <v>2.7307462878525257E-3</v>
      </c>
      <c r="BZ102">
        <v>4.7435704618692398E-3</v>
      </c>
      <c r="CA102">
        <v>5.5987435788953308E-2</v>
      </c>
      <c r="CB102">
        <v>3.3225627000000001E-2</v>
      </c>
      <c r="CC102">
        <v>2.9695077300000001E-2</v>
      </c>
      <c r="CD102">
        <v>2.2239527500000002E-2</v>
      </c>
      <c r="CE102">
        <v>1.9398411599999998E-2</v>
      </c>
      <c r="CF102">
        <v>1.3163953400000003E-2</v>
      </c>
      <c r="CG102">
        <v>6.3996064000000005E-3</v>
      </c>
      <c r="CH102">
        <v>2.2761808788953307E-2</v>
      </c>
    </row>
    <row r="103" spans="1:86" x14ac:dyDescent="0.2">
      <c r="A103">
        <v>2014</v>
      </c>
      <c r="B103">
        <v>1</v>
      </c>
      <c r="C103">
        <v>1</v>
      </c>
      <c r="D103">
        <v>0.86193650960922241</v>
      </c>
      <c r="E103">
        <v>9.8727717995643616E-2</v>
      </c>
      <c r="F103">
        <v>2.8173351660370827E-2</v>
      </c>
      <c r="G103">
        <v>1.038726419210434E-2</v>
      </c>
      <c r="H103">
        <v>7.7512668212875724E-4</v>
      </c>
      <c r="I103">
        <v>0.93415689468383789</v>
      </c>
      <c r="J103">
        <v>0.93427330255508423</v>
      </c>
      <c r="K103">
        <v>0.77316242456436157</v>
      </c>
      <c r="L103">
        <v>0.10153576731681824</v>
      </c>
      <c r="M103">
        <v>2.5997016578912735E-2</v>
      </c>
      <c r="N103">
        <v>8.7903831154108047E-3</v>
      </c>
      <c r="O103">
        <v>2.4787683039903641E-2</v>
      </c>
      <c r="P103">
        <v>0.5226140022277832</v>
      </c>
      <c r="Q103">
        <v>0.49793943762779236</v>
      </c>
      <c r="R103">
        <v>0.36241620779037476</v>
      </c>
      <c r="S103">
        <v>8.8820099830627441E-2</v>
      </c>
      <c r="T103">
        <v>2.0063312724232674E-2</v>
      </c>
      <c r="U103">
        <v>6.4794542267918587E-3</v>
      </c>
      <c r="V103">
        <v>2.0160350948572159E-2</v>
      </c>
      <c r="W103">
        <v>0.39821785688400269</v>
      </c>
      <c r="X103">
        <v>0.36777809262275696</v>
      </c>
      <c r="Y103">
        <v>0.24427561461925507</v>
      </c>
      <c r="Z103">
        <v>8.2232840359210968E-2</v>
      </c>
      <c r="AA103">
        <v>1.7626123502850533E-2</v>
      </c>
      <c r="AB103">
        <v>5.6144683621823788E-3</v>
      </c>
      <c r="AC103">
        <v>1.8029043450951576E-2</v>
      </c>
      <c r="AD103">
        <v>0.22566208243370056</v>
      </c>
      <c r="AE103">
        <v>0.19217230379581451</v>
      </c>
      <c r="AF103">
        <v>0.10060768574476242</v>
      </c>
      <c r="AG103">
        <v>6.0535125434398651E-2</v>
      </c>
      <c r="AH103">
        <v>1.2813824228942394E-2</v>
      </c>
      <c r="AI103">
        <v>4.3718772940337658E-3</v>
      </c>
      <c r="AJ103">
        <v>1.3843781314790249E-2</v>
      </c>
      <c r="AK103">
        <v>0.18043410778045654</v>
      </c>
      <c r="AL103">
        <v>0.14816859364509583</v>
      </c>
      <c r="AM103">
        <v>7.0834122598171234E-2</v>
      </c>
      <c r="AN103">
        <v>5.0531812012195587E-2</v>
      </c>
      <c r="AO103">
        <v>1.1048770509660244E-2</v>
      </c>
      <c r="AP103">
        <v>3.8484074175357819E-3</v>
      </c>
      <c r="AQ103">
        <v>1.1905488558113575E-2</v>
      </c>
      <c r="AR103">
        <v>0.10950795561075211</v>
      </c>
      <c r="AS103">
        <v>8.246593177318573E-2</v>
      </c>
      <c r="AT103">
        <v>3.3098995685577393E-2</v>
      </c>
      <c r="AU103">
        <v>3.1204100698232651E-2</v>
      </c>
      <c r="AV103">
        <v>7.567073218524456E-3</v>
      </c>
      <c r="AW103">
        <v>2.7785568963736296E-3</v>
      </c>
      <c r="AX103">
        <v>7.8172031790018082E-3</v>
      </c>
      <c r="AY103">
        <v>5.2172679454088211E-2</v>
      </c>
      <c r="AZ103">
        <v>3.4362409263849258E-2</v>
      </c>
      <c r="BA103">
        <v>1.1606054380536079E-2</v>
      </c>
      <c r="BB103">
        <v>1.3050507754087448E-2</v>
      </c>
      <c r="BC103">
        <v>4.226217046380043E-3</v>
      </c>
      <c r="BD103">
        <v>1.6280772397294641E-3</v>
      </c>
      <c r="BE103">
        <v>3.8515534251928329E-3</v>
      </c>
      <c r="BF103">
        <v>6.5843105316162109E-2</v>
      </c>
      <c r="BG103">
        <v>6.5726697444915771E-2</v>
      </c>
      <c r="BH103">
        <v>8.877408504486084E-2</v>
      </c>
      <c r="BI103">
        <v>-2.8080493211746216E-3</v>
      </c>
      <c r="BJ103">
        <v>2.1763350814580917E-3</v>
      </c>
      <c r="BK103">
        <v>1.5968810766935349E-3</v>
      </c>
      <c r="BL103">
        <v>-2.4012556357774884E-2</v>
      </c>
      <c r="BM103">
        <v>0.4773859977722168</v>
      </c>
      <c r="BN103">
        <v>0.50206056237220764</v>
      </c>
      <c r="BO103">
        <v>0.49952030181884766</v>
      </c>
      <c r="BP103">
        <v>9.9076181650161743E-3</v>
      </c>
      <c r="BQ103">
        <v>8.1100389361381531E-3</v>
      </c>
      <c r="BR103">
        <v>3.9078099653124809E-3</v>
      </c>
      <c r="BS103">
        <v>-1.9385224266443402E-2</v>
      </c>
      <c r="BT103">
        <v>0.41154289245605469</v>
      </c>
      <c r="BU103">
        <v>0.43633386492729187</v>
      </c>
      <c r="BV103">
        <v>0.41074621677398682</v>
      </c>
      <c r="BW103">
        <v>1.2715667486190796E-2</v>
      </c>
      <c r="BX103">
        <v>5.9337038546800613E-3</v>
      </c>
      <c r="BY103">
        <v>2.3109288886189461E-3</v>
      </c>
      <c r="BZ103">
        <v>4.6273320913314819E-3</v>
      </c>
      <c r="CA103">
        <v>7.5273650217901306E-2</v>
      </c>
      <c r="CB103">
        <v>4.5023930400000002E-2</v>
      </c>
      <c r="CC103">
        <v>4.0158863500000003E-2</v>
      </c>
      <c r="CD103">
        <v>2.9706197400000002E-2</v>
      </c>
      <c r="CE103">
        <v>2.5698745799999995E-2</v>
      </c>
      <c r="CF103">
        <v>1.7277241499999998E-2</v>
      </c>
      <c r="CG103">
        <v>8.3365052999999998E-3</v>
      </c>
      <c r="CH103">
        <v>3.0249719817901304E-2</v>
      </c>
    </row>
    <row r="104" spans="1:86" x14ac:dyDescent="0.2">
      <c r="A104">
        <v>2015</v>
      </c>
      <c r="B104">
        <v>1</v>
      </c>
      <c r="C104">
        <v>1</v>
      </c>
      <c r="D104">
        <v>0.86287868022918701</v>
      </c>
      <c r="E104">
        <v>9.9975533783435822E-2</v>
      </c>
      <c r="F104">
        <v>2.7482809498906136E-2</v>
      </c>
      <c r="G104">
        <v>1.0126398876309395E-2</v>
      </c>
      <c r="H104">
        <v>-4.6340294647961855E-4</v>
      </c>
      <c r="I104">
        <v>0.93356668949127197</v>
      </c>
      <c r="J104">
        <v>0.93373948335647583</v>
      </c>
      <c r="K104">
        <v>0.77376872301101685</v>
      </c>
      <c r="L104">
        <v>0.10326661914587021</v>
      </c>
      <c r="M104">
        <v>2.5214135646820068E-2</v>
      </c>
      <c r="N104">
        <v>8.5144443437457085E-3</v>
      </c>
      <c r="O104">
        <v>2.2975543513894081E-2</v>
      </c>
      <c r="P104">
        <v>0.52325457334518433</v>
      </c>
      <c r="Q104">
        <v>0.49961116909980774</v>
      </c>
      <c r="R104">
        <v>0.36475244164466858</v>
      </c>
      <c r="S104">
        <v>9.0648770332336426E-2</v>
      </c>
      <c r="T104">
        <v>1.955990307033062E-2</v>
      </c>
      <c r="U104">
        <v>6.2522850930690765E-3</v>
      </c>
      <c r="V104">
        <v>1.8397757783532143E-2</v>
      </c>
      <c r="W104">
        <v>0.3989410400390625</v>
      </c>
      <c r="X104">
        <v>0.36967733502388</v>
      </c>
      <c r="Y104">
        <v>0.24629767239093781</v>
      </c>
      <c r="Z104">
        <v>8.4454961121082306E-2</v>
      </c>
      <c r="AA104">
        <v>1.721980981528759E-2</v>
      </c>
      <c r="AB104">
        <v>5.4366644471883774E-3</v>
      </c>
      <c r="AC104">
        <v>1.6268225386738777E-2</v>
      </c>
      <c r="AD104">
        <v>0.22614854574203491</v>
      </c>
      <c r="AE104">
        <v>0.19362197816371918</v>
      </c>
      <c r="AF104">
        <v>0.10155855119228363</v>
      </c>
      <c r="AG104">
        <v>6.2915302813053131E-2</v>
      </c>
      <c r="AH104">
        <v>1.245832908898592E-2</v>
      </c>
      <c r="AI104">
        <v>4.1925832629203796E-3</v>
      </c>
      <c r="AJ104">
        <v>1.2497206218540668E-2</v>
      </c>
      <c r="AK104">
        <v>0.18093647062778473</v>
      </c>
      <c r="AL104">
        <v>0.14926864206790924</v>
      </c>
      <c r="AM104">
        <v>7.1497194468975067E-2</v>
      </c>
      <c r="AN104">
        <v>5.2557032555341721E-2</v>
      </c>
      <c r="AO104">
        <v>1.0820320807397366E-2</v>
      </c>
      <c r="AP104">
        <v>3.7131609860807657E-3</v>
      </c>
      <c r="AQ104">
        <v>1.0680927895009518E-2</v>
      </c>
      <c r="AR104">
        <v>0.10972566902637482</v>
      </c>
      <c r="AS104">
        <v>8.289606124162674E-2</v>
      </c>
      <c r="AT104">
        <v>3.3336006104946136E-2</v>
      </c>
      <c r="AU104">
        <v>3.245188295841217E-2</v>
      </c>
      <c r="AV104">
        <v>7.5018471106886864E-3</v>
      </c>
      <c r="AW104">
        <v>2.7252000290900469E-3</v>
      </c>
      <c r="AX104">
        <v>6.8811234086751938E-3</v>
      </c>
      <c r="AY104">
        <v>5.1835145801305771E-2</v>
      </c>
      <c r="AZ104">
        <v>3.4331034868955612E-2</v>
      </c>
      <c r="BA104">
        <v>1.2193778529763222E-2</v>
      </c>
      <c r="BB104">
        <v>1.3070227578282356E-2</v>
      </c>
      <c r="BC104">
        <v>4.2849420569837093E-3</v>
      </c>
      <c r="BD104">
        <v>1.5966672217473388E-3</v>
      </c>
      <c r="BE104">
        <v>3.1854193657636642E-3</v>
      </c>
      <c r="BF104">
        <v>6.6433310508728027E-2</v>
      </c>
      <c r="BG104">
        <v>6.626051664352417E-2</v>
      </c>
      <c r="BH104">
        <v>8.9109957218170166E-2</v>
      </c>
      <c r="BI104">
        <v>-3.2910853624343872E-3</v>
      </c>
      <c r="BJ104">
        <v>2.2686738520860672E-3</v>
      </c>
      <c r="BK104">
        <v>1.6119545325636864E-3</v>
      </c>
      <c r="BL104">
        <v>-2.34389464603737E-2</v>
      </c>
      <c r="BM104">
        <v>0.47674542665481567</v>
      </c>
      <c r="BN104">
        <v>0.50038883090019226</v>
      </c>
      <c r="BO104">
        <v>0.49812623858451843</v>
      </c>
      <c r="BP104">
        <v>9.3267634510993958E-3</v>
      </c>
      <c r="BQ104">
        <v>7.9229064285755157E-3</v>
      </c>
      <c r="BR104">
        <v>3.8741137832403183E-3</v>
      </c>
      <c r="BS104">
        <v>-1.8861160730011761E-2</v>
      </c>
      <c r="BT104">
        <v>0.41031211614608765</v>
      </c>
      <c r="BU104">
        <v>0.43412831425666809</v>
      </c>
      <c r="BV104">
        <v>0.40901628136634827</v>
      </c>
      <c r="BW104">
        <v>1.2617848813533783E-2</v>
      </c>
      <c r="BX104">
        <v>5.6542325764894485E-3</v>
      </c>
      <c r="BY104">
        <v>2.2621592506766319E-3</v>
      </c>
      <c r="BZ104">
        <v>4.5777857303619385E-3</v>
      </c>
      <c r="CA104">
        <v>7.2617383438395175E-2</v>
      </c>
      <c r="CB104">
        <v>4.1353062299999993E-2</v>
      </c>
      <c r="CC104">
        <v>3.7036549999999994E-2</v>
      </c>
      <c r="CD104">
        <v>2.7229042799999999E-2</v>
      </c>
      <c r="CE104">
        <v>2.3337461399999999E-2</v>
      </c>
      <c r="CF104">
        <v>1.5292445200000001E-2</v>
      </c>
      <c r="CG104">
        <v>6.8218739999999995E-3</v>
      </c>
      <c r="CH104">
        <v>3.1264321138395182E-2</v>
      </c>
    </row>
    <row r="105" spans="1:86" x14ac:dyDescent="0.2">
      <c r="A105">
        <v>2016</v>
      </c>
      <c r="B105">
        <v>1</v>
      </c>
      <c r="C105">
        <v>1</v>
      </c>
      <c r="D105">
        <v>0.86577433347702026</v>
      </c>
      <c r="E105">
        <v>9.7834266722202301E-2</v>
      </c>
      <c r="F105">
        <v>2.6474155485630035E-2</v>
      </c>
      <c r="G105">
        <v>1.007139403373003E-2</v>
      </c>
      <c r="H105">
        <v>-1.5413387154694647E-4</v>
      </c>
      <c r="I105">
        <v>0.93303817510604858</v>
      </c>
      <c r="J105">
        <v>0.93337929248809814</v>
      </c>
      <c r="K105">
        <v>0.77691233158111572</v>
      </c>
      <c r="L105">
        <v>0.10171712934970856</v>
      </c>
      <c r="M105">
        <v>2.4193793535232544E-2</v>
      </c>
      <c r="N105">
        <v>8.4197036921977997E-3</v>
      </c>
      <c r="O105">
        <v>2.2136328741908073E-2</v>
      </c>
      <c r="P105">
        <v>0.51784908771514893</v>
      </c>
      <c r="Q105">
        <v>0.49708962440490723</v>
      </c>
      <c r="R105">
        <v>0.36581936478614807</v>
      </c>
      <c r="S105">
        <v>8.9195050299167633E-2</v>
      </c>
      <c r="T105">
        <v>1.8455775454640388E-2</v>
      </c>
      <c r="U105">
        <v>6.1774356290698051E-3</v>
      </c>
      <c r="V105">
        <v>1.74420066177845E-2</v>
      </c>
      <c r="W105">
        <v>0.39192494750022888</v>
      </c>
      <c r="X105">
        <v>0.36638370156288147</v>
      </c>
      <c r="Y105">
        <v>0.24672171473503113</v>
      </c>
      <c r="Z105">
        <v>8.2488648593425751E-2</v>
      </c>
      <c r="AA105">
        <v>1.6209537163376808E-2</v>
      </c>
      <c r="AB105">
        <v>5.3624329157173634E-3</v>
      </c>
      <c r="AC105">
        <v>1.5601368620991707E-2</v>
      </c>
      <c r="AD105">
        <v>0.21792280673980713</v>
      </c>
      <c r="AE105">
        <v>0.18972967565059662</v>
      </c>
      <c r="AF105">
        <v>0.1006677970290184</v>
      </c>
      <c r="AG105">
        <v>6.1624225229024887E-2</v>
      </c>
      <c r="AH105">
        <v>1.1673125438392162E-2</v>
      </c>
      <c r="AI105">
        <v>4.1373963467776775E-3</v>
      </c>
      <c r="AJ105">
        <v>1.1627139523625374E-2</v>
      </c>
      <c r="AK105">
        <v>0.17323373258113861</v>
      </c>
      <c r="AL105">
        <v>0.14572852849960327</v>
      </c>
      <c r="AM105">
        <v>6.952890008687973E-2</v>
      </c>
      <c r="AN105">
        <v>5.2020926028490067E-2</v>
      </c>
      <c r="AO105">
        <v>1.0079903528094292E-2</v>
      </c>
      <c r="AP105">
        <v>3.6675094161182642E-3</v>
      </c>
      <c r="AQ105">
        <v>1.0431292466819286E-2</v>
      </c>
      <c r="AR105">
        <v>0.1037137359380722</v>
      </c>
      <c r="AS105">
        <v>8.0267764627933502E-2</v>
      </c>
      <c r="AT105">
        <v>3.1275134533643723E-2</v>
      </c>
      <c r="AU105">
        <v>3.2338518649339676E-2</v>
      </c>
      <c r="AV105">
        <v>7.0260604843497276E-3</v>
      </c>
      <c r="AW105">
        <v>2.7049586642533541E-3</v>
      </c>
      <c r="AX105">
        <v>6.9230915978550911E-3</v>
      </c>
      <c r="AY105">
        <v>4.8766933381557465E-2</v>
      </c>
      <c r="AZ105">
        <v>3.3008374273777008E-2</v>
      </c>
      <c r="BA105">
        <v>1.0897425934672356E-2</v>
      </c>
      <c r="BB105">
        <v>1.2962426990270615E-2</v>
      </c>
      <c r="BC105">
        <v>4.0951003320515156E-3</v>
      </c>
      <c r="BD105">
        <v>1.6434849239885807E-3</v>
      </c>
      <c r="BE105">
        <v>3.4099360927939415E-3</v>
      </c>
      <c r="BF105">
        <v>6.6961824893951416E-2</v>
      </c>
      <c r="BG105">
        <v>6.6620707511901855E-2</v>
      </c>
      <c r="BH105">
        <v>8.8862001895904541E-2</v>
      </c>
      <c r="BI105">
        <v>-3.8828626275062561E-3</v>
      </c>
      <c r="BJ105">
        <v>2.2803619503974915E-3</v>
      </c>
      <c r="BK105">
        <v>1.6516903415322304E-3</v>
      </c>
      <c r="BL105">
        <v>-2.229046261345502E-2</v>
      </c>
      <c r="BM105">
        <v>0.48215091228485107</v>
      </c>
      <c r="BN105">
        <v>0.50291037559509277</v>
      </c>
      <c r="BO105">
        <v>0.49995496869087219</v>
      </c>
      <c r="BP105">
        <v>8.639216423034668E-3</v>
      </c>
      <c r="BQ105">
        <v>8.0183800309896469E-3</v>
      </c>
      <c r="BR105">
        <v>3.8939584046602249E-3</v>
      </c>
      <c r="BS105">
        <v>-1.7596140489331447E-2</v>
      </c>
      <c r="BT105">
        <v>0.41518908739089966</v>
      </c>
      <c r="BU105">
        <v>0.43628966808319092</v>
      </c>
      <c r="BV105">
        <v>0.41109296679496765</v>
      </c>
      <c r="BW105">
        <v>1.2522079050540924E-2</v>
      </c>
      <c r="BX105">
        <v>5.7380180805921555E-3</v>
      </c>
      <c r="BY105">
        <v>2.2422680631279945E-3</v>
      </c>
      <c r="BZ105">
        <v>4.6943221241235733E-3</v>
      </c>
      <c r="CA105">
        <v>6.3785172161442152E-2</v>
      </c>
      <c r="CB105">
        <v>3.6436633199999999E-2</v>
      </c>
      <c r="CC105">
        <v>3.2662375199999996E-2</v>
      </c>
      <c r="CD105">
        <v>2.3988711999999999E-2</v>
      </c>
      <c r="CE105">
        <v>2.0588224400000004E-2</v>
      </c>
      <c r="CF105">
        <v>1.3482690000000002E-2</v>
      </c>
      <c r="CG105">
        <v>6.2017820000000003E-3</v>
      </c>
      <c r="CH105">
        <v>2.7348538961442154E-2</v>
      </c>
    </row>
    <row r="106" spans="1:86" x14ac:dyDescent="0.2">
      <c r="A106">
        <v>2017</v>
      </c>
      <c r="B106">
        <v>1</v>
      </c>
      <c r="C106">
        <v>1</v>
      </c>
      <c r="D106">
        <v>0.89682728052139282</v>
      </c>
      <c r="E106">
        <v>0.10294640809297562</v>
      </c>
      <c r="F106">
        <v>2.8987934812903404E-2</v>
      </c>
      <c r="G106">
        <v>1.090953778475523E-2</v>
      </c>
      <c r="H106">
        <v>-3.9671186357736588E-2</v>
      </c>
      <c r="I106">
        <v>0.94962584972381592</v>
      </c>
      <c r="J106">
        <v>0.95037370920181274</v>
      </c>
      <c r="K106">
        <v>0.79725980758666992</v>
      </c>
      <c r="L106">
        <v>0.10569798946380615</v>
      </c>
      <c r="M106">
        <v>2.6904698461294174E-2</v>
      </c>
      <c r="N106">
        <v>9.4673950225114822E-3</v>
      </c>
      <c r="O106">
        <v>1.1043827049434185E-2</v>
      </c>
      <c r="P106">
        <v>0.53889256715774536</v>
      </c>
      <c r="Q106">
        <v>0.51067084074020386</v>
      </c>
      <c r="R106">
        <v>0.37452146410942078</v>
      </c>
      <c r="S106">
        <v>8.98737832903862E-2</v>
      </c>
      <c r="T106">
        <v>2.0443892106413841E-2</v>
      </c>
      <c r="U106">
        <v>7.2002909146249294E-3</v>
      </c>
      <c r="V106">
        <v>1.8631407991051674E-2</v>
      </c>
      <c r="W106">
        <v>0.41303190588951111</v>
      </c>
      <c r="X106">
        <v>0.37783223390579224</v>
      </c>
      <c r="Y106">
        <v>0.25337424874305725</v>
      </c>
      <c r="Z106">
        <v>8.2963645458221436E-2</v>
      </c>
      <c r="AA106">
        <v>1.8088288605213165E-2</v>
      </c>
      <c r="AB106">
        <v>6.4217019826173782E-3</v>
      </c>
      <c r="AC106">
        <v>1.6984358429908752E-2</v>
      </c>
      <c r="AD106">
        <v>0.23695403337478638</v>
      </c>
      <c r="AE106">
        <v>0.19814690947532654</v>
      </c>
      <c r="AF106">
        <v>0.1042243018746376</v>
      </c>
      <c r="AG106">
        <v>6.2940701842308044E-2</v>
      </c>
      <c r="AH106">
        <v>1.2977989390492439E-2</v>
      </c>
      <c r="AI106">
        <v>5.0105713307857513E-3</v>
      </c>
      <c r="AJ106">
        <v>1.2993341311812401E-2</v>
      </c>
      <c r="AK106">
        <v>0.18991123139858246</v>
      </c>
      <c r="AL106">
        <v>0.15269066393375397</v>
      </c>
      <c r="AM106">
        <v>7.2712205350399017E-2</v>
      </c>
      <c r="AN106">
        <v>5.2876025438308716E-2</v>
      </c>
      <c r="AO106">
        <v>1.1197042651474476E-2</v>
      </c>
      <c r="AP106">
        <v>4.4608493335545063E-3</v>
      </c>
      <c r="AQ106">
        <v>1.1444536969065666E-2</v>
      </c>
      <c r="AR106">
        <v>0.11674568057060242</v>
      </c>
      <c r="AS106">
        <v>8.5305146872997284E-2</v>
      </c>
      <c r="AT106">
        <v>3.4009229391813278E-2</v>
      </c>
      <c r="AU106">
        <v>3.2156173139810562E-2</v>
      </c>
      <c r="AV106">
        <v>7.8175589442253113E-3</v>
      </c>
      <c r="AW106">
        <v>3.3223880454897881E-3</v>
      </c>
      <c r="AX106">
        <v>7.9979822039604187E-3</v>
      </c>
      <c r="AY106">
        <v>5.7484183460474014E-2</v>
      </c>
      <c r="AZ106">
        <v>3.6928083747625351E-2</v>
      </c>
      <c r="BA106">
        <v>1.2211129069328308E-2</v>
      </c>
      <c r="BB106">
        <v>1.3902739621698856E-2</v>
      </c>
      <c r="BC106">
        <v>4.4480655342340469E-3</v>
      </c>
      <c r="BD106">
        <v>1.9972072914242744E-3</v>
      </c>
      <c r="BE106">
        <v>4.3689422309398651E-3</v>
      </c>
      <c r="BF106">
        <v>5.0374150276184082E-2</v>
      </c>
      <c r="BG106">
        <v>4.9626290798187256E-2</v>
      </c>
      <c r="BH106">
        <v>9.95674729347229E-2</v>
      </c>
      <c r="BI106">
        <v>-2.7515813708305359E-3</v>
      </c>
      <c r="BJ106">
        <v>2.08323635160923E-3</v>
      </c>
      <c r="BK106">
        <v>1.4421427622437477E-3</v>
      </c>
      <c r="BL106">
        <v>-5.0715013407170773E-2</v>
      </c>
      <c r="BM106">
        <v>0.46110743284225464</v>
      </c>
      <c r="BN106">
        <v>0.48932915925979614</v>
      </c>
      <c r="BO106">
        <v>0.52230581641197205</v>
      </c>
      <c r="BP106">
        <v>1.3072624802589417E-2</v>
      </c>
      <c r="BQ106">
        <v>8.544042706489563E-3</v>
      </c>
      <c r="BR106">
        <v>3.7092468701303005E-3</v>
      </c>
      <c r="BS106">
        <v>-5.8302594348788261E-2</v>
      </c>
      <c r="BT106">
        <v>0.41073328256607056</v>
      </c>
      <c r="BU106">
        <v>0.43970286846160889</v>
      </c>
      <c r="BV106">
        <v>0.42273834347724915</v>
      </c>
      <c r="BW106">
        <v>1.5824206173419952E-2</v>
      </c>
      <c r="BX106">
        <v>6.4608063548803329E-3</v>
      </c>
      <c r="BY106">
        <v>2.2671041078865528E-3</v>
      </c>
      <c r="BZ106">
        <v>-7.5875809416174889E-3</v>
      </c>
      <c r="CA106">
        <v>8.6862862986168465E-2</v>
      </c>
      <c r="CB106">
        <v>4.802541870000001E-2</v>
      </c>
      <c r="CC106">
        <v>4.28224865E-2</v>
      </c>
      <c r="CD106">
        <v>3.1075295999999999E-2</v>
      </c>
      <c r="CE106">
        <v>2.6534303999999998E-2</v>
      </c>
      <c r="CF106">
        <v>1.7370164800000004E-2</v>
      </c>
      <c r="CG106">
        <v>8.0904554999999996E-3</v>
      </c>
      <c r="CH106">
        <v>3.8837444286168456E-2</v>
      </c>
    </row>
    <row r="107" spans="1:86" x14ac:dyDescent="0.2">
      <c r="A107">
        <v>2018</v>
      </c>
      <c r="B107">
        <v>1</v>
      </c>
      <c r="C107">
        <v>1</v>
      </c>
      <c r="D107">
        <v>0.8935081958770752</v>
      </c>
      <c r="E107">
        <v>9.7771130502223969E-2</v>
      </c>
      <c r="F107">
        <v>3.1377702951431274E-2</v>
      </c>
      <c r="G107">
        <v>1.260078139603138E-2</v>
      </c>
      <c r="H107">
        <v>-3.5257831215858459E-2</v>
      </c>
      <c r="I107">
        <v>0.94597142934799194</v>
      </c>
      <c r="J107">
        <v>0.94599759578704834</v>
      </c>
      <c r="K107">
        <v>0.7927175760269165</v>
      </c>
      <c r="L107">
        <v>0.10083740204572678</v>
      </c>
      <c r="M107">
        <v>2.9351731762290001E-2</v>
      </c>
      <c r="N107">
        <v>1.1075525544583797E-2</v>
      </c>
      <c r="O107">
        <v>1.2015389278531075E-2</v>
      </c>
      <c r="P107">
        <v>0.53824514150619507</v>
      </c>
      <c r="Q107">
        <v>0.50782585144042969</v>
      </c>
      <c r="R107">
        <v>0.37105417251586914</v>
      </c>
      <c r="S107">
        <v>8.5966810584068298E-2</v>
      </c>
      <c r="T107">
        <v>2.2692941129207611E-2</v>
      </c>
      <c r="U107">
        <v>8.4073431789875031E-3</v>
      </c>
      <c r="V107">
        <v>1.9704557955265045E-2</v>
      </c>
      <c r="W107">
        <v>0.4133867621421814</v>
      </c>
      <c r="X107">
        <v>0.37559500336647034</v>
      </c>
      <c r="Y107">
        <v>0.25062674283981323</v>
      </c>
      <c r="Z107">
        <v>7.9232729971408844E-2</v>
      </c>
      <c r="AA107">
        <v>2.0219504833221436E-2</v>
      </c>
      <c r="AB107">
        <v>7.4819643050432205E-3</v>
      </c>
      <c r="AC107">
        <v>1.8034061416983604E-2</v>
      </c>
      <c r="AD107">
        <v>0.23682668805122375</v>
      </c>
      <c r="AE107">
        <v>0.19551007449626923</v>
      </c>
      <c r="AF107">
        <v>0.10246157646179199</v>
      </c>
      <c r="AG107">
        <v>5.910593643784523E-2</v>
      </c>
      <c r="AH107">
        <v>1.4640068635344505E-2</v>
      </c>
      <c r="AI107">
        <v>5.8314087800681591E-3</v>
      </c>
      <c r="AJ107">
        <v>1.3471086509525776E-2</v>
      </c>
      <c r="AK107">
        <v>0.18950127065181732</v>
      </c>
      <c r="AL107">
        <v>0.15009438991546631</v>
      </c>
      <c r="AM107">
        <v>7.1178041398525238E-2</v>
      </c>
      <c r="AN107">
        <v>4.9144186079502106E-2</v>
      </c>
      <c r="AO107">
        <v>1.2709087692201138E-2</v>
      </c>
      <c r="AP107">
        <v>5.1810778677463531E-3</v>
      </c>
      <c r="AQ107">
        <v>1.1881998740136623E-2</v>
      </c>
      <c r="AR107">
        <v>0.11580409109592438</v>
      </c>
      <c r="AS107">
        <v>8.301766961812973E-2</v>
      </c>
      <c r="AT107">
        <v>3.2866280525922775E-2</v>
      </c>
      <c r="AU107">
        <v>2.912762388586998E-2</v>
      </c>
      <c r="AV107">
        <v>9.0107358992099762E-3</v>
      </c>
      <c r="AW107">
        <v>3.8616596721112728E-3</v>
      </c>
      <c r="AX107">
        <v>8.1513728946447372E-3</v>
      </c>
      <c r="AY107">
        <v>5.5750515311956406E-2</v>
      </c>
      <c r="AZ107">
        <v>3.4483224153518677E-2</v>
      </c>
      <c r="BA107">
        <v>1.1886782944202423E-2</v>
      </c>
      <c r="BB107">
        <v>1.1065563187003136E-2</v>
      </c>
      <c r="BC107">
        <v>5.230471957474947E-3</v>
      </c>
      <c r="BD107">
        <v>2.310930984094739E-3</v>
      </c>
      <c r="BE107">
        <v>3.9894739165902138E-3</v>
      </c>
      <c r="BF107">
        <v>5.4028570652008057E-2</v>
      </c>
      <c r="BG107">
        <v>5.400240421295166E-2</v>
      </c>
      <c r="BH107">
        <v>0.10079061985015869</v>
      </c>
      <c r="BI107">
        <v>-3.0662715435028076E-3</v>
      </c>
      <c r="BJ107">
        <v>2.0259711891412735E-3</v>
      </c>
      <c r="BK107">
        <v>1.5252558514475822E-3</v>
      </c>
      <c r="BL107">
        <v>-4.7273220494389534E-2</v>
      </c>
      <c r="BM107">
        <v>0.46175485849380493</v>
      </c>
      <c r="BN107">
        <v>0.49217414855957031</v>
      </c>
      <c r="BO107">
        <v>0.52245402336120605</v>
      </c>
      <c r="BP107">
        <v>1.180431991815567E-2</v>
      </c>
      <c r="BQ107">
        <v>8.6847618222236633E-3</v>
      </c>
      <c r="BR107">
        <v>4.1934382170438766E-3</v>
      </c>
      <c r="BS107">
        <v>-5.4962389171123505E-2</v>
      </c>
      <c r="BT107">
        <v>0.40772628784179688</v>
      </c>
      <c r="BU107">
        <v>0.43817174434661865</v>
      </c>
      <c r="BV107">
        <v>0.42166340351104736</v>
      </c>
      <c r="BW107">
        <v>1.4870591461658478E-2</v>
      </c>
      <c r="BX107">
        <v>6.6587906330823898E-3</v>
      </c>
      <c r="BY107">
        <v>2.6681823655962944E-3</v>
      </c>
      <c r="BZ107">
        <v>-7.6891686767339706E-3</v>
      </c>
      <c r="CA107">
        <v>9.0629955930614195E-2</v>
      </c>
      <c r="CB107">
        <v>4.9965186600000003E-2</v>
      </c>
      <c r="CC107">
        <v>4.4547824100000001E-2</v>
      </c>
      <c r="CD107">
        <v>3.1973847999999999E-2</v>
      </c>
      <c r="CE107">
        <v>2.7109896000000001E-2</v>
      </c>
      <c r="CF107">
        <v>1.7632363499999998E-2</v>
      </c>
      <c r="CG107">
        <v>7.9133944000000008E-3</v>
      </c>
      <c r="CH107">
        <v>4.0664769330614192E-2</v>
      </c>
    </row>
    <row r="108" spans="1:86" x14ac:dyDescent="0.2">
      <c r="A108">
        <v>2019</v>
      </c>
      <c r="B108">
        <v>1</v>
      </c>
      <c r="C108">
        <v>1</v>
      </c>
      <c r="D108">
        <v>0.8935081958770752</v>
      </c>
      <c r="E108">
        <v>9.7771130502223969E-2</v>
      </c>
      <c r="F108">
        <v>3.1377702951431274E-2</v>
      </c>
      <c r="G108">
        <v>1.2600780464708805E-2</v>
      </c>
      <c r="H108">
        <v>-3.5257831215858459E-2</v>
      </c>
      <c r="I108">
        <v>0.94597142934799194</v>
      </c>
      <c r="J108">
        <v>0.94599759578704834</v>
      </c>
      <c r="K108">
        <v>0.7927175760269165</v>
      </c>
      <c r="L108">
        <v>0.10083740204572678</v>
      </c>
      <c r="M108">
        <v>2.9351731762290001E-2</v>
      </c>
      <c r="N108">
        <v>1.1075524613261223E-2</v>
      </c>
      <c r="O108">
        <v>1.2015387415885925E-2</v>
      </c>
      <c r="P108">
        <v>0.53824514150619507</v>
      </c>
      <c r="Q108">
        <v>0.50782531499862671</v>
      </c>
      <c r="R108">
        <v>0.37105417251586914</v>
      </c>
      <c r="S108">
        <v>8.5966810584068298E-2</v>
      </c>
      <c r="T108">
        <v>2.2692939266562462E-2</v>
      </c>
      <c r="U108">
        <v>8.4073431789875031E-3</v>
      </c>
      <c r="V108">
        <v>1.9704556092619896E-2</v>
      </c>
      <c r="W108">
        <v>0.41338673233985901</v>
      </c>
      <c r="X108">
        <v>0.37559479475021362</v>
      </c>
      <c r="Y108">
        <v>0.25062674283981323</v>
      </c>
      <c r="Z108">
        <v>7.9232722520828247E-2</v>
      </c>
      <c r="AA108">
        <v>2.0219502970576286E-2</v>
      </c>
      <c r="AB108">
        <v>7.4817980639636517E-3</v>
      </c>
      <c r="AC108">
        <v>1.8034039065241814E-2</v>
      </c>
      <c r="AD108">
        <v>0.23682667315006256</v>
      </c>
      <c r="AE108">
        <v>0.19551005959510803</v>
      </c>
      <c r="AF108">
        <v>0.1024615690112114</v>
      </c>
      <c r="AG108">
        <v>5.9105932712554932E-2</v>
      </c>
      <c r="AH108">
        <v>1.4640066772699356E-2</v>
      </c>
      <c r="AI108">
        <v>5.8314083144068718E-3</v>
      </c>
      <c r="AJ108">
        <v>1.3471085578203201E-2</v>
      </c>
      <c r="AK108">
        <v>0.18950125575065613</v>
      </c>
      <c r="AL108">
        <v>0.15009437501430511</v>
      </c>
      <c r="AM108">
        <v>7.1178033947944641E-2</v>
      </c>
      <c r="AN108">
        <v>4.9144182354211807E-2</v>
      </c>
      <c r="AO108">
        <v>1.2709085829555988E-2</v>
      </c>
      <c r="AP108">
        <v>5.1810769364237785E-3</v>
      </c>
      <c r="AQ108">
        <v>1.1881996877491474E-2</v>
      </c>
      <c r="AR108">
        <v>0.1158081442117691</v>
      </c>
      <c r="AS108">
        <v>8.3026565611362457E-2</v>
      </c>
      <c r="AT108">
        <v>3.2871998846530914E-2</v>
      </c>
      <c r="AU108">
        <v>2.9130756855010986E-2</v>
      </c>
      <c r="AV108">
        <v>9.0107349678874016E-3</v>
      </c>
      <c r="AW108">
        <v>3.8616626989096403E-3</v>
      </c>
      <c r="AX108">
        <v>8.1514110788702965E-3</v>
      </c>
      <c r="AY108">
        <v>5.573992058634758E-2</v>
      </c>
      <c r="AZ108">
        <v>3.4474857151508331E-2</v>
      </c>
      <c r="BA108">
        <v>1.1886157095432281E-2</v>
      </c>
      <c r="BB108">
        <v>1.1058093048632145E-2</v>
      </c>
      <c r="BC108">
        <v>5.2304388955235481E-3</v>
      </c>
      <c r="BD108">
        <v>2.3108792956918478E-3</v>
      </c>
      <c r="BE108">
        <v>3.989288117736578E-3</v>
      </c>
      <c r="BF108">
        <v>5.4028570652008057E-2</v>
      </c>
      <c r="BG108">
        <v>5.400240421295166E-2</v>
      </c>
      <c r="BH108">
        <v>0.10079061985015869</v>
      </c>
      <c r="BI108">
        <v>-3.0662715435028076E-3</v>
      </c>
      <c r="BJ108">
        <v>2.0259711891412735E-3</v>
      </c>
      <c r="BK108">
        <v>1.5252558514475822E-3</v>
      </c>
      <c r="BL108">
        <v>-4.7273218631744385E-2</v>
      </c>
      <c r="BM108">
        <v>0.46175485849380493</v>
      </c>
      <c r="BN108">
        <v>0.49217468500137329</v>
      </c>
      <c r="BO108">
        <v>0.52245402336120605</v>
      </c>
      <c r="BP108">
        <v>1.180431991815567E-2</v>
      </c>
      <c r="BQ108">
        <v>8.6847636848688126E-3</v>
      </c>
      <c r="BR108">
        <v>4.193437285721302E-3</v>
      </c>
      <c r="BS108">
        <v>-5.4962387308478355E-2</v>
      </c>
      <c r="BT108">
        <v>0.40772628784179688</v>
      </c>
      <c r="BU108">
        <v>0.43817228078842163</v>
      </c>
      <c r="BV108">
        <v>0.42166340351104736</v>
      </c>
      <c r="BW108">
        <v>1.4870591461658478E-2</v>
      </c>
      <c r="BX108">
        <v>6.6587924957275391E-3</v>
      </c>
      <c r="BY108">
        <v>2.6681814342737198E-3</v>
      </c>
      <c r="BZ108">
        <v>-7.6891686767339706E-3</v>
      </c>
      <c r="CA108">
        <v>8.9899842820141754E-2</v>
      </c>
    </row>
  </sheetData>
  <pageMargins left="0.75" right="0.75" top="1" bottom="1" header="0.5" footer="0.5"/>
  <extLst>
    <ext xmlns:mx="http://schemas.microsoft.com/office/mac/excel/2008/main" uri="{64002731-A6B0-56B0-2670-7721B7C09600}">
      <mx:PLV Mode="0" OnePage="0" WScale="0"/>
    </ext>
  </extLs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tabColor theme="7" tint="0.39997558519241921"/>
  </sheetPr>
  <dimension ref="A1:BN108"/>
  <sheetViews>
    <sheetView workbookViewId="0">
      <pane xSplit="1" ySplit="1" topLeftCell="U79" activePane="bottomRight" state="frozen"/>
      <selection activeCell="D32" sqref="D32"/>
      <selection pane="topRight" activeCell="D32" sqref="D32"/>
      <selection pane="bottomLeft" activeCell="D32" sqref="D32"/>
      <selection pane="bottomRight" activeCell="BJ108" sqref="BJ108:BN108"/>
    </sheetView>
  </sheetViews>
  <sheetFormatPr baseColWidth="10" defaultColWidth="8.83203125" defaultRowHeight="16" x14ac:dyDescent="0.2"/>
  <cols>
    <col min="48" max="48" width="8.5" customWidth="1"/>
  </cols>
  <sheetData>
    <row r="1" spans="1:66" x14ac:dyDescent="0.2">
      <c r="A1" t="s">
        <v>1</v>
      </c>
      <c r="B1" t="s">
        <v>452</v>
      </c>
      <c r="C1" t="s">
        <v>453</v>
      </c>
      <c r="D1" t="s">
        <v>454</v>
      </c>
      <c r="E1" t="s">
        <v>455</v>
      </c>
      <c r="F1" t="s">
        <v>456</v>
      </c>
      <c r="G1" t="s">
        <v>458</v>
      </c>
      <c r="H1" t="s">
        <v>457</v>
      </c>
      <c r="I1" t="s">
        <v>459</v>
      </c>
      <c r="J1" t="s">
        <v>460</v>
      </c>
      <c r="K1" t="s">
        <v>461</v>
      </c>
      <c r="L1" t="s">
        <v>462</v>
      </c>
      <c r="M1" t="s">
        <v>464</v>
      </c>
      <c r="N1" t="s">
        <v>463</v>
      </c>
      <c r="O1" t="s">
        <v>465</v>
      </c>
      <c r="P1" t="s">
        <v>466</v>
      </c>
      <c r="Q1" t="s">
        <v>467</v>
      </c>
      <c r="R1" t="s">
        <v>468</v>
      </c>
      <c r="S1" t="s">
        <v>470</v>
      </c>
      <c r="T1" t="s">
        <v>469</v>
      </c>
      <c r="U1" t="s">
        <v>471</v>
      </c>
      <c r="V1" t="s">
        <v>472</v>
      </c>
      <c r="W1" t="s">
        <v>473</v>
      </c>
      <c r="X1" t="s">
        <v>474</v>
      </c>
      <c r="Y1" t="s">
        <v>476</v>
      </c>
      <c r="Z1" t="s">
        <v>475</v>
      </c>
      <c r="AA1" t="s">
        <v>477</v>
      </c>
      <c r="AB1" t="s">
        <v>478</v>
      </c>
      <c r="AC1" t="s">
        <v>479</v>
      </c>
      <c r="AD1" t="s">
        <v>480</v>
      </c>
      <c r="AE1" t="s">
        <v>482</v>
      </c>
      <c r="AF1" t="s">
        <v>481</v>
      </c>
      <c r="AG1" t="s">
        <v>483</v>
      </c>
      <c r="AH1" t="s">
        <v>484</v>
      </c>
      <c r="AI1" t="s">
        <v>485</v>
      </c>
      <c r="AJ1" t="s">
        <v>486</v>
      </c>
      <c r="AK1" t="s">
        <v>488</v>
      </c>
      <c r="AL1" t="s">
        <v>487</v>
      </c>
      <c r="AM1" t="s">
        <v>489</v>
      </c>
      <c r="AN1" t="s">
        <v>490</v>
      </c>
      <c r="AO1" t="s">
        <v>491</v>
      </c>
      <c r="AP1" t="s">
        <v>492</v>
      </c>
      <c r="AQ1" t="s">
        <v>494</v>
      </c>
      <c r="AR1" t="s">
        <v>493</v>
      </c>
      <c r="AS1" t="s">
        <v>495</v>
      </c>
      <c r="AT1" t="s">
        <v>496</v>
      </c>
      <c r="AU1" t="s">
        <v>497</v>
      </c>
      <c r="AV1" t="s">
        <v>498</v>
      </c>
      <c r="AW1" t="s">
        <v>500</v>
      </c>
      <c r="AX1" t="s">
        <v>499</v>
      </c>
      <c r="AY1" t="s">
        <v>501</v>
      </c>
      <c r="AZ1" t="s">
        <v>502</v>
      </c>
      <c r="BA1" t="s">
        <v>503</v>
      </c>
      <c r="BB1" t="s">
        <v>504</v>
      </c>
      <c r="BC1" t="s">
        <v>506</v>
      </c>
      <c r="BD1" t="s">
        <v>505</v>
      </c>
      <c r="BE1" t="s">
        <v>507</v>
      </c>
      <c r="BF1" t="s">
        <v>508</v>
      </c>
      <c r="BG1" t="s">
        <v>509</v>
      </c>
      <c r="BH1" t="s">
        <v>510</v>
      </c>
      <c r="BI1" t="s">
        <v>512</v>
      </c>
      <c r="BJ1" t="s">
        <v>511</v>
      </c>
      <c r="BK1" t="s">
        <v>513</v>
      </c>
      <c r="BL1" t="s">
        <v>514</v>
      </c>
      <c r="BM1" t="s">
        <v>515</v>
      </c>
      <c r="BN1" t="s">
        <v>516</v>
      </c>
    </row>
    <row r="2" spans="1:66" x14ac:dyDescent="0.2">
      <c r="A2">
        <v>1913</v>
      </c>
      <c r="F2">
        <v>15335.849277843452</v>
      </c>
      <c r="R2">
        <v>62463.759438579706</v>
      </c>
      <c r="X2">
        <v>94666.458659373093</v>
      </c>
      <c r="AD2">
        <v>275432.49501736159</v>
      </c>
      <c r="AJ2">
        <v>451685.44779587706</v>
      </c>
      <c r="AP2">
        <v>1321430.0420368053</v>
      </c>
      <c r="AV2">
        <v>4225051.3284809189</v>
      </c>
      <c r="BH2">
        <v>10099.414815539421</v>
      </c>
    </row>
    <row r="3" spans="1:66" x14ac:dyDescent="0.2">
      <c r="A3">
        <v>1914</v>
      </c>
      <c r="F3">
        <v>14988.386631329688</v>
      </c>
      <c r="R3">
        <v>61345.143895171386</v>
      </c>
      <c r="X3">
        <v>93114.849078029598</v>
      </c>
      <c r="AD3">
        <v>272158.24102443032</v>
      </c>
      <c r="AJ3">
        <v>452057.602000446</v>
      </c>
      <c r="AP3">
        <v>1289501.9960152367</v>
      </c>
      <c r="AV3">
        <v>4090643.1800634204</v>
      </c>
      <c r="BH3">
        <v>9837.6358242361639</v>
      </c>
    </row>
    <row r="4" spans="1:66" x14ac:dyDescent="0.2">
      <c r="A4">
        <v>1915</v>
      </c>
      <c r="F4">
        <v>14933.090173790133</v>
      </c>
      <c r="R4">
        <v>60252.377882109482</v>
      </c>
      <c r="X4">
        <v>91038.429328710205</v>
      </c>
      <c r="AD4">
        <v>262489.70939722704</v>
      </c>
      <c r="AJ4">
        <v>435393.94129121705</v>
      </c>
      <c r="AP4">
        <v>1376738.9687583691</v>
      </c>
      <c r="AV4">
        <v>6510904.0573192481</v>
      </c>
      <c r="BH4">
        <v>9897.6137617546501</v>
      </c>
    </row>
    <row r="5" spans="1:66" x14ac:dyDescent="0.2">
      <c r="A5">
        <v>1916</v>
      </c>
      <c r="F5">
        <v>16295.331140924443</v>
      </c>
      <c r="R5">
        <v>68572.815025955351</v>
      </c>
      <c r="X5">
        <v>104991.29754704496</v>
      </c>
      <c r="AD5">
        <v>314675.16015685757</v>
      </c>
      <c r="AJ5">
        <v>533570.88935129787</v>
      </c>
      <c r="AP5">
        <v>1713399.087903871</v>
      </c>
      <c r="AV5">
        <v>7791179.4605253944</v>
      </c>
      <c r="BH5">
        <v>10486.721820365454</v>
      </c>
    </row>
    <row r="6" spans="1:66" x14ac:dyDescent="0.2">
      <c r="A6">
        <v>1917</v>
      </c>
      <c r="F6">
        <v>16164.613481009934</v>
      </c>
      <c r="R6">
        <v>65479.062570185808</v>
      </c>
      <c r="X6">
        <v>99061.727811219709</v>
      </c>
      <c r="AD6">
        <v>286714.14329643111</v>
      </c>
      <c r="AJ6">
        <v>463684.84817775252</v>
      </c>
      <c r="AP6">
        <v>1358075.9778012831</v>
      </c>
      <c r="AV6">
        <v>5439720.6051760688</v>
      </c>
      <c r="BH6">
        <v>10685.230248879277</v>
      </c>
    </row>
    <row r="7" spans="1:66" x14ac:dyDescent="0.2">
      <c r="A7">
        <v>1918</v>
      </c>
      <c r="F7">
        <v>15269.23076616929</v>
      </c>
      <c r="R7">
        <v>61240.373227531672</v>
      </c>
      <c r="X7">
        <v>90068.283854527195</v>
      </c>
      <c r="AD7">
        <v>243719.40943798338</v>
      </c>
      <c r="AJ7">
        <v>379578.35771992686</v>
      </c>
      <c r="AP7">
        <v>1025555.1734924449</v>
      </c>
      <c r="AV7">
        <v>3747415.9601975745</v>
      </c>
      <c r="BH7">
        <v>10161.326048240137</v>
      </c>
    </row>
    <row r="8" spans="1:66" x14ac:dyDescent="0.2">
      <c r="A8">
        <v>1919</v>
      </c>
      <c r="F8">
        <v>15247.767765705648</v>
      </c>
      <c r="R8">
        <v>61472.3483751366</v>
      </c>
      <c r="X8">
        <v>91998.014183376916</v>
      </c>
      <c r="AD8">
        <v>250227.73680016428</v>
      </c>
      <c r="AJ8">
        <v>385411.51516922371</v>
      </c>
      <c r="AP8">
        <v>1010883.9089725685</v>
      </c>
      <c r="AV8">
        <v>3486447.4013937735</v>
      </c>
      <c r="BH8">
        <v>10111.703253546653</v>
      </c>
    </row>
    <row r="9" spans="1:66" x14ac:dyDescent="0.2">
      <c r="A9">
        <v>1920</v>
      </c>
      <c r="F9">
        <v>13646.15287968755</v>
      </c>
      <c r="R9">
        <v>53239.255920203948</v>
      </c>
      <c r="X9">
        <v>77302.780426003286</v>
      </c>
      <c r="AD9">
        <v>202369.98225095423</v>
      </c>
      <c r="AJ9">
        <v>304118.02092673152</v>
      </c>
      <c r="AP9">
        <v>731055.09834710637</v>
      </c>
      <c r="AV9">
        <v>2269216.2466010409</v>
      </c>
      <c r="BH9">
        <v>9246.9192085190607</v>
      </c>
    </row>
    <row r="10" spans="1:66" x14ac:dyDescent="0.2">
      <c r="A10">
        <v>1921</v>
      </c>
      <c r="F10">
        <v>12233.858288534586</v>
      </c>
      <c r="R10">
        <v>52827.09279741205</v>
      </c>
      <c r="X10">
        <v>75370.658097112188</v>
      </c>
      <c r="AD10">
        <v>191312.04686062236</v>
      </c>
      <c r="AJ10">
        <v>286225.78816860105</v>
      </c>
      <c r="AP10">
        <v>685334.95522140991</v>
      </c>
      <c r="AV10">
        <v>2065561.4881827887</v>
      </c>
      <c r="BH10">
        <v>7723.4988986593098</v>
      </c>
    </row>
    <row r="11" spans="1:66" x14ac:dyDescent="0.2">
      <c r="A11">
        <v>1922</v>
      </c>
      <c r="F11">
        <v>14080.092789758297</v>
      </c>
      <c r="R11">
        <v>61560.246237951389</v>
      </c>
      <c r="X11">
        <v>89957.669992320109</v>
      </c>
      <c r="AD11">
        <v>240172.99088549061</v>
      </c>
      <c r="AJ11">
        <v>367710.16949413199</v>
      </c>
      <c r="AP11">
        <v>934277.40205507085</v>
      </c>
      <c r="AV11">
        <v>3202039.4241043068</v>
      </c>
      <c r="BH11">
        <v>8804.5201844035091</v>
      </c>
    </row>
    <row r="12" spans="1:66" x14ac:dyDescent="0.2">
      <c r="A12">
        <v>1923</v>
      </c>
      <c r="F12">
        <v>15506.015814647291</v>
      </c>
      <c r="R12">
        <v>64289.880718602049</v>
      </c>
      <c r="X12">
        <v>92344.076885045361</v>
      </c>
      <c r="AD12">
        <v>242552.74524597201</v>
      </c>
      <c r="AJ12">
        <v>369287.02823879581</v>
      </c>
      <c r="AP12">
        <v>915848.95681971067</v>
      </c>
      <c r="AV12">
        <v>3098050.3597996212</v>
      </c>
      <c r="BH12">
        <v>10085.586380874538</v>
      </c>
    </row>
    <row r="13" spans="1:66" x14ac:dyDescent="0.2">
      <c r="A13">
        <v>1924</v>
      </c>
      <c r="F13">
        <v>15452.830246254111</v>
      </c>
      <c r="R13">
        <v>68621.449332063654</v>
      </c>
      <c r="X13">
        <v>99244.491162498569</v>
      </c>
      <c r="AD13">
        <v>269235.90174590546</v>
      </c>
      <c r="AJ13">
        <v>414156.02437945735</v>
      </c>
      <c r="AP13">
        <v>1048787.0237200155</v>
      </c>
      <c r="AV13">
        <v>3592706.0838277251</v>
      </c>
      <c r="BH13">
        <v>9545.2059033863843</v>
      </c>
    </row>
    <row r="14" spans="1:66" x14ac:dyDescent="0.2">
      <c r="A14">
        <v>1925</v>
      </c>
      <c r="F14">
        <v>16164.264046086435</v>
      </c>
      <c r="R14">
        <v>74927.953892847319</v>
      </c>
      <c r="X14">
        <v>113180.63534948989</v>
      </c>
      <c r="AD14">
        <v>327237.52195327089</v>
      </c>
      <c r="AJ14">
        <v>512751.50574558444</v>
      </c>
      <c r="AP14">
        <v>1377826.3775215354</v>
      </c>
      <c r="AV14">
        <v>5351742.9092272241</v>
      </c>
      <c r="BH14">
        <v>9634.9651742241167</v>
      </c>
    </row>
    <row r="15" spans="1:66" x14ac:dyDescent="0.2">
      <c r="A15">
        <v>1926</v>
      </c>
      <c r="F15">
        <v>16221.659038162325</v>
      </c>
      <c r="R15">
        <v>74149.910351816638</v>
      </c>
      <c r="X15">
        <v>112298.60686925503</v>
      </c>
      <c r="AD15">
        <v>322957.84341854817</v>
      </c>
      <c r="AJ15">
        <v>504420.68378749042</v>
      </c>
      <c r="AP15">
        <v>1372190.9094503366</v>
      </c>
      <c r="AV15">
        <v>5456994.7009551506</v>
      </c>
      <c r="BH15">
        <v>9785.1866699785096</v>
      </c>
    </row>
    <row r="16" spans="1:66" x14ac:dyDescent="0.2">
      <c r="A16">
        <v>1927</v>
      </c>
      <c r="F16">
        <v>16467.391355226155</v>
      </c>
      <c r="R16">
        <v>76850.773068836352</v>
      </c>
      <c r="X16">
        <v>117547.62630446121</v>
      </c>
      <c r="AD16">
        <v>346227.46117110905</v>
      </c>
      <c r="AJ16">
        <v>546616.03705947311</v>
      </c>
      <c r="AP16">
        <v>1523882.8122281581</v>
      </c>
      <c r="AV16">
        <v>6182211.1441806462</v>
      </c>
      <c r="BH16">
        <v>9758.1267203805728</v>
      </c>
    </row>
    <row r="17" spans="1:60" x14ac:dyDescent="0.2">
      <c r="A17">
        <v>1928</v>
      </c>
      <c r="F17">
        <v>17242.418083880642</v>
      </c>
      <c r="R17">
        <v>84985.657220128429</v>
      </c>
      <c r="X17">
        <v>132986.22873977866</v>
      </c>
      <c r="AD17">
        <v>412787.79100447299</v>
      </c>
      <c r="AJ17">
        <v>668971.74154018203</v>
      </c>
      <c r="AP17">
        <v>1989930.1563587398</v>
      </c>
      <c r="AV17">
        <v>8663479.3657282405</v>
      </c>
      <c r="BH17">
        <v>9715.3915131864414</v>
      </c>
    </row>
    <row r="18" spans="1:60" x14ac:dyDescent="0.2">
      <c r="A18">
        <v>1929</v>
      </c>
      <c r="F18">
        <v>17730.720750030345</v>
      </c>
      <c r="R18">
        <v>82819.465933310159</v>
      </c>
      <c r="X18">
        <v>129374.08803357249</v>
      </c>
      <c r="AD18">
        <v>396332.73679570976</v>
      </c>
      <c r="AJ18">
        <v>640664.09100362041</v>
      </c>
      <c r="AP18">
        <v>1935075.0065753411</v>
      </c>
      <c r="AV18">
        <v>8848097.0473720338</v>
      </c>
      <c r="BH18">
        <v>10498.637951888139</v>
      </c>
    </row>
    <row r="19" spans="1:60" x14ac:dyDescent="0.2">
      <c r="A19">
        <v>1930</v>
      </c>
      <c r="F19">
        <v>15511.033510845342</v>
      </c>
      <c r="R19">
        <v>68039.854223204413</v>
      </c>
      <c r="X19">
        <v>99466.297401988923</v>
      </c>
      <c r="AD19">
        <v>267150.76684685907</v>
      </c>
      <c r="AJ19">
        <v>409621.82752409793</v>
      </c>
      <c r="AP19">
        <v>1097290.2200362845</v>
      </c>
      <c r="AV19">
        <v>4412194.5562755167</v>
      </c>
      <c r="BH19">
        <v>9674.4978761387829</v>
      </c>
    </row>
    <row r="20" spans="1:60" x14ac:dyDescent="0.2">
      <c r="A20">
        <v>1931</v>
      </c>
      <c r="F20">
        <v>14090.436971780129</v>
      </c>
      <c r="R20">
        <v>62763.315229656859</v>
      </c>
      <c r="X20">
        <v>88011.312656642651</v>
      </c>
      <c r="AD20">
        <v>218380.05627086369</v>
      </c>
      <c r="AJ20">
        <v>325933.74897520436</v>
      </c>
      <c r="AP20">
        <v>830405.36477247602</v>
      </c>
      <c r="AV20">
        <v>3170209.3704343596</v>
      </c>
      <c r="BH20">
        <v>8682.339387571601</v>
      </c>
    </row>
    <row r="21" spans="1:60" x14ac:dyDescent="0.2">
      <c r="A21">
        <v>1932</v>
      </c>
      <c r="F21">
        <v>11929.903506695617</v>
      </c>
      <c r="R21">
        <v>55319.215208777037</v>
      </c>
      <c r="X21">
        <v>77945.51177023146</v>
      </c>
      <c r="AD21">
        <v>185580.74440921584</v>
      </c>
      <c r="AJ21">
        <v>277322.69470957032</v>
      </c>
      <c r="AP21">
        <v>712156.67462976184</v>
      </c>
      <c r="AV21">
        <v>2373416.6943758787</v>
      </c>
      <c r="BH21">
        <v>7108.8688731310122</v>
      </c>
    </row>
    <row r="22" spans="1:60" x14ac:dyDescent="0.2">
      <c r="A22">
        <v>1933</v>
      </c>
      <c r="F22">
        <v>11502.282316395269</v>
      </c>
      <c r="R22">
        <v>52452.494372018911</v>
      </c>
      <c r="X22">
        <v>76344.628480063358</v>
      </c>
      <c r="AD22">
        <v>189328.57165245843</v>
      </c>
      <c r="AJ22">
        <v>286744.0646402947</v>
      </c>
      <c r="AP22">
        <v>760170.52722472069</v>
      </c>
      <c r="AV22">
        <v>2696436.2546160114</v>
      </c>
      <c r="BH22">
        <v>6952.2587546593077</v>
      </c>
    </row>
    <row r="23" spans="1:60" x14ac:dyDescent="0.2">
      <c r="A23">
        <v>1934</v>
      </c>
      <c r="F23">
        <v>12411.194838484034</v>
      </c>
      <c r="R23">
        <v>56822.845981218619</v>
      </c>
      <c r="X23">
        <v>83684.905854118682</v>
      </c>
      <c r="AD23">
        <v>203506.22610542382</v>
      </c>
      <c r="AJ23">
        <v>305192.70037449984</v>
      </c>
      <c r="AP23">
        <v>760696.36099325074</v>
      </c>
      <c r="AV23">
        <v>2573142.7189180325</v>
      </c>
      <c r="BH23">
        <v>7476.5669337357467</v>
      </c>
    </row>
    <row r="24" spans="1:60" x14ac:dyDescent="0.2">
      <c r="A24">
        <v>1935</v>
      </c>
      <c r="F24">
        <v>13605.15981075725</v>
      </c>
      <c r="R24">
        <v>60534.77454196773</v>
      </c>
      <c r="X24">
        <v>87847.88789715062</v>
      </c>
      <c r="AD24">
        <v>226883.52469821626</v>
      </c>
      <c r="AJ24">
        <v>343778.8197761614</v>
      </c>
      <c r="AP24">
        <v>869680.94441086438</v>
      </c>
      <c r="AV24">
        <v>2976738.1203867709</v>
      </c>
      <c r="BH24">
        <v>8390.7581739560846</v>
      </c>
    </row>
    <row r="25" spans="1:60" x14ac:dyDescent="0.2">
      <c r="A25">
        <v>1936</v>
      </c>
      <c r="F25">
        <v>15147.175420141561</v>
      </c>
      <c r="R25">
        <v>70576.40848426547</v>
      </c>
      <c r="X25">
        <v>104935.74968285474</v>
      </c>
      <c r="AD25">
        <v>292162.41814418894</v>
      </c>
      <c r="AJ25">
        <v>450121.49379796151</v>
      </c>
      <c r="AP25">
        <v>1145919.0459547278</v>
      </c>
      <c r="AV25">
        <v>3842713.9261589777</v>
      </c>
      <c r="BH25">
        <v>8988.3717463500125</v>
      </c>
    </row>
    <row r="26" spans="1:60" x14ac:dyDescent="0.2">
      <c r="A26">
        <v>1937</v>
      </c>
      <c r="F26">
        <v>15574.095409179326</v>
      </c>
      <c r="R26">
        <v>68886.422684197198</v>
      </c>
      <c r="X26">
        <v>100511.17729531118</v>
      </c>
      <c r="AD26">
        <v>267085.48233083152</v>
      </c>
      <c r="AJ26">
        <v>405663.0882578122</v>
      </c>
      <c r="AP26">
        <v>1011453.5783066163</v>
      </c>
      <c r="AV26">
        <v>3386403.4953523674</v>
      </c>
      <c r="BH26">
        <v>9650.5034897328933</v>
      </c>
    </row>
    <row r="27" spans="1:60" x14ac:dyDescent="0.2">
      <c r="A27">
        <v>1938</v>
      </c>
      <c r="F27">
        <v>14440.661859713504</v>
      </c>
      <c r="R27">
        <v>63646.982588131315</v>
      </c>
      <c r="X27">
        <v>90527.687374684756</v>
      </c>
      <c r="AD27">
        <v>227511.51827023871</v>
      </c>
      <c r="AJ27">
        <v>340102.95322070306</v>
      </c>
      <c r="AP27">
        <v>849668.77094055433</v>
      </c>
      <c r="AV27">
        <v>3169020.8014137773</v>
      </c>
      <c r="BH27">
        <v>8973.2928898893024</v>
      </c>
    </row>
    <row r="28" spans="1:60" x14ac:dyDescent="0.2">
      <c r="A28">
        <v>1939</v>
      </c>
      <c r="F28">
        <v>15328.652688367692</v>
      </c>
      <c r="R28">
        <v>69772.786011131015</v>
      </c>
      <c r="X28">
        <v>98957.836918171262</v>
      </c>
      <c r="AD28">
        <v>247947.96885953139</v>
      </c>
      <c r="AJ28">
        <v>369658.56627191207</v>
      </c>
      <c r="AP28">
        <v>900042.01693120983</v>
      </c>
      <c r="AV28">
        <v>3009690.738049529</v>
      </c>
      <c r="BH28">
        <v>9279.3045413939926</v>
      </c>
    </row>
    <row r="29" spans="1:60" x14ac:dyDescent="0.2">
      <c r="A29">
        <v>1940</v>
      </c>
      <c r="F29">
        <v>16062.991708749838</v>
      </c>
      <c r="R29">
        <v>72754.321067067445</v>
      </c>
      <c r="X29">
        <v>103517.11878892254</v>
      </c>
      <c r="AD29">
        <v>264687.16169175046</v>
      </c>
      <c r="AJ29">
        <v>396220.00310382957</v>
      </c>
      <c r="AP29">
        <v>964611.02248154161</v>
      </c>
      <c r="AV29">
        <v>3282655.0564430733</v>
      </c>
      <c r="BH29">
        <v>9763.9551133812129</v>
      </c>
    </row>
    <row r="30" spans="1:60" x14ac:dyDescent="0.2">
      <c r="A30">
        <v>1941</v>
      </c>
      <c r="F30">
        <v>18524.864212493347</v>
      </c>
      <c r="R30">
        <v>77675.384668229133</v>
      </c>
      <c r="X30">
        <v>111119.29701985355</v>
      </c>
      <c r="AD30">
        <v>292425.48564131773</v>
      </c>
      <c r="AJ30">
        <v>439479.82479568123</v>
      </c>
      <c r="AP30">
        <v>1075646.423023175</v>
      </c>
      <c r="AV30">
        <v>3662695.9785751458</v>
      </c>
      <c r="BH30">
        <v>11952.584161856035</v>
      </c>
    </row>
    <row r="31" spans="1:60" x14ac:dyDescent="0.2">
      <c r="A31">
        <v>1942</v>
      </c>
      <c r="F31">
        <v>21928.817067550848</v>
      </c>
      <c r="R31">
        <v>79224.129146676307</v>
      </c>
      <c r="X31">
        <v>113165.65493714534</v>
      </c>
      <c r="AD31">
        <v>294474.81106967846</v>
      </c>
      <c r="AJ31">
        <v>441504.57403622573</v>
      </c>
      <c r="AP31">
        <v>1055125.4216397514</v>
      </c>
      <c r="AV31">
        <v>3389693.9016633499</v>
      </c>
      <c r="BH31">
        <v>15562.671280981356</v>
      </c>
    </row>
    <row r="32" spans="1:60" x14ac:dyDescent="0.2">
      <c r="A32">
        <v>1943</v>
      </c>
      <c r="F32">
        <v>25834.166697142802</v>
      </c>
      <c r="R32">
        <v>87035.0547247738</v>
      </c>
      <c r="X32">
        <v>124430.77256590547</v>
      </c>
      <c r="AD32">
        <v>318005.01026837976</v>
      </c>
      <c r="AJ32">
        <v>472653.02981966187</v>
      </c>
      <c r="AP32">
        <v>1101277.696818915</v>
      </c>
      <c r="AV32">
        <v>3190842.0322117438</v>
      </c>
      <c r="BH32">
        <v>19034.068027406025</v>
      </c>
    </row>
    <row r="33" spans="1:60" x14ac:dyDescent="0.2">
      <c r="A33">
        <v>1944</v>
      </c>
      <c r="F33">
        <v>25361.625400347453</v>
      </c>
      <c r="R33">
        <v>82457.063167029308</v>
      </c>
      <c r="X33">
        <v>115471.99878996499</v>
      </c>
      <c r="AD33">
        <v>286102.83082568075</v>
      </c>
      <c r="AJ33">
        <v>418846.93574061483</v>
      </c>
      <c r="AP33">
        <v>952483.37959963398</v>
      </c>
      <c r="AV33">
        <v>2952694.4811062617</v>
      </c>
      <c r="BH33">
        <v>19017.687870716141</v>
      </c>
    </row>
    <row r="34" spans="1:60" x14ac:dyDescent="0.2">
      <c r="A34">
        <v>1945</v>
      </c>
      <c r="F34">
        <v>25159.134698330745</v>
      </c>
      <c r="R34">
        <v>86606.070417945419</v>
      </c>
      <c r="X34">
        <v>124762.04932262754</v>
      </c>
      <c r="AD34">
        <v>314886.47398230847</v>
      </c>
      <c r="AJ34">
        <v>459811.50979614095</v>
      </c>
      <c r="AP34">
        <v>1046413.9764352085</v>
      </c>
      <c r="AV34">
        <v>3178583.6088266755</v>
      </c>
      <c r="BH34">
        <v>18331.697396151336</v>
      </c>
    </row>
    <row r="35" spans="1:60" x14ac:dyDescent="0.2">
      <c r="A35">
        <v>1946</v>
      </c>
      <c r="F35">
        <v>24610.096607893291</v>
      </c>
      <c r="R35">
        <v>90317.950117089073</v>
      </c>
      <c r="X35">
        <v>131739.74902347967</v>
      </c>
      <c r="AD35">
        <v>326749.54551367339</v>
      </c>
      <c r="AJ35">
        <v>473125.75959525316</v>
      </c>
      <c r="AP35">
        <v>1080811.5401021999</v>
      </c>
      <c r="AV35">
        <v>3624667.126705782</v>
      </c>
      <c r="BH35">
        <v>17309.223995760422</v>
      </c>
    </row>
    <row r="36" spans="1:60" x14ac:dyDescent="0.2">
      <c r="A36">
        <v>1947</v>
      </c>
      <c r="F36">
        <v>24135.515382226116</v>
      </c>
      <c r="R36">
        <v>82900.380162723974</v>
      </c>
      <c r="X36">
        <v>119124.58153995714</v>
      </c>
      <c r="AD36">
        <v>288541.4187513935</v>
      </c>
      <c r="AJ36">
        <v>415790.2916204377</v>
      </c>
      <c r="AP36">
        <v>945680.31627336366</v>
      </c>
      <c r="AV36">
        <v>3146103.5508016082</v>
      </c>
      <c r="BH36">
        <v>17606.085962170797</v>
      </c>
    </row>
    <row r="37" spans="1:60" x14ac:dyDescent="0.2">
      <c r="A37">
        <v>1948</v>
      </c>
      <c r="F37">
        <v>25053.896616556645</v>
      </c>
      <c r="R37">
        <v>87722.481795867279</v>
      </c>
      <c r="X37">
        <v>125546.17024815352</v>
      </c>
      <c r="AD37">
        <v>306724.8351448499</v>
      </c>
      <c r="AJ37">
        <v>445974.68626361858</v>
      </c>
      <c r="AP37">
        <v>1015971.2886140554</v>
      </c>
      <c r="AV37">
        <v>3270784.2808850175</v>
      </c>
      <c r="BH37">
        <v>18090.720485522124</v>
      </c>
    </row>
    <row r="38" spans="1:60" x14ac:dyDescent="0.2">
      <c r="A38">
        <v>1949</v>
      </c>
      <c r="F38">
        <v>24411.393620484847</v>
      </c>
      <c r="R38">
        <v>84832.02479883148</v>
      </c>
      <c r="X38">
        <v>119642.24306714974</v>
      </c>
      <c r="AD38">
        <v>286271.43850125908</v>
      </c>
      <c r="AJ38">
        <v>413829.84329969296</v>
      </c>
      <c r="AP38">
        <v>935290.70346362307</v>
      </c>
      <c r="AV38">
        <v>3033115.9983525937</v>
      </c>
      <c r="BH38">
        <v>17697.990156224107</v>
      </c>
    </row>
    <row r="39" spans="1:60" x14ac:dyDescent="0.2">
      <c r="A39">
        <v>1950</v>
      </c>
      <c r="F39">
        <v>26712.664522032774</v>
      </c>
      <c r="R39">
        <v>94999.229090183959</v>
      </c>
      <c r="X39">
        <v>136413.26037576632</v>
      </c>
      <c r="AD39">
        <v>342443.93885139184</v>
      </c>
      <c r="AJ39">
        <v>500591.65741518972</v>
      </c>
      <c r="AP39">
        <v>1172805.3787905544</v>
      </c>
      <c r="AV39">
        <v>3258373.8391074743</v>
      </c>
      <c r="BH39">
        <v>19125.268458904862</v>
      </c>
    </row>
    <row r="40" spans="1:60" x14ac:dyDescent="0.2">
      <c r="A40">
        <v>1951</v>
      </c>
      <c r="F40">
        <v>27804.890733380358</v>
      </c>
      <c r="R40">
        <v>95141.5280266911</v>
      </c>
      <c r="X40">
        <v>134581.06760875683</v>
      </c>
      <c r="AD40">
        <v>327739.17061742442</v>
      </c>
      <c r="AJ40">
        <v>474299.39398146648</v>
      </c>
      <c r="AP40">
        <v>1081723.1233973331</v>
      </c>
      <c r="AV40">
        <v>3562000.472980978</v>
      </c>
      <c r="BH40">
        <v>20323.042145234718</v>
      </c>
    </row>
    <row r="41" spans="1:60" x14ac:dyDescent="0.2">
      <c r="A41">
        <v>1952</v>
      </c>
      <c r="F41">
        <v>28526.542031310375</v>
      </c>
      <c r="R41">
        <v>94740.950824615327</v>
      </c>
      <c r="X41">
        <v>131616.00565492481</v>
      </c>
      <c r="AD41">
        <v>307826.37735440419</v>
      </c>
      <c r="AJ41">
        <v>441383.77149208786</v>
      </c>
      <c r="AP41">
        <v>977937.96836031461</v>
      </c>
      <c r="AV41">
        <v>3105026.4649352767</v>
      </c>
      <c r="BH41">
        <v>21169.385498720934</v>
      </c>
    </row>
    <row r="42" spans="1:60" x14ac:dyDescent="0.2">
      <c r="A42">
        <v>1953</v>
      </c>
      <c r="F42">
        <v>29485.377448094885</v>
      </c>
      <c r="R42">
        <v>95258.264626266522</v>
      </c>
      <c r="X42">
        <v>129812.61093893278</v>
      </c>
      <c r="AD42">
        <v>291960.81771452259</v>
      </c>
      <c r="AJ42">
        <v>414106.89250389679</v>
      </c>
      <c r="AP42">
        <v>900823.96073708753</v>
      </c>
      <c r="AV42">
        <v>2850516.6437172592</v>
      </c>
      <c r="BH42">
        <v>22177.278872742478</v>
      </c>
    </row>
    <row r="43" spans="1:60" x14ac:dyDescent="0.2">
      <c r="A43">
        <v>1954</v>
      </c>
      <c r="F43">
        <v>29270.596997589335</v>
      </c>
      <c r="R43">
        <v>98454.903765598661</v>
      </c>
      <c r="X43">
        <v>136387.41101198955</v>
      </c>
      <c r="AD43">
        <v>315348.58579821052</v>
      </c>
      <c r="AJ43">
        <v>451518.9766004759</v>
      </c>
      <c r="AP43">
        <v>1021816.3741313372</v>
      </c>
      <c r="AV43">
        <v>3420996.4407384554</v>
      </c>
      <c r="BH43">
        <v>21583.451801143852</v>
      </c>
    </row>
    <row r="44" spans="1:60" x14ac:dyDescent="0.2">
      <c r="A44">
        <v>1955</v>
      </c>
      <c r="F44">
        <v>31006.319071424907</v>
      </c>
      <c r="R44">
        <v>105228.62065711417</v>
      </c>
      <c r="X44">
        <v>146325.59032661983</v>
      </c>
      <c r="AD44">
        <v>342853.78454401263</v>
      </c>
      <c r="AJ44">
        <v>493770.18777893257</v>
      </c>
      <c r="AP44">
        <v>1151875.0632155384</v>
      </c>
      <c r="AV44">
        <v>4082101.9762004581</v>
      </c>
      <c r="BH44">
        <v>22759.396673014991</v>
      </c>
    </row>
    <row r="45" spans="1:60" x14ac:dyDescent="0.2">
      <c r="A45">
        <v>1956</v>
      </c>
      <c r="F45">
        <v>31968.733336486297</v>
      </c>
      <c r="R45">
        <v>106974.2223148248</v>
      </c>
      <c r="X45">
        <v>147867.56299060545</v>
      </c>
      <c r="AD45">
        <v>341172.93443758268</v>
      </c>
      <c r="AJ45">
        <v>492578.91009476816</v>
      </c>
      <c r="AP45">
        <v>1114528.9798363738</v>
      </c>
      <c r="AV45">
        <v>3828595.0013811747</v>
      </c>
      <c r="BH45">
        <v>23634.790116670909</v>
      </c>
    </row>
    <row r="46" spans="1:60" x14ac:dyDescent="0.2">
      <c r="A46">
        <v>1957</v>
      </c>
      <c r="F46">
        <v>31901.75982895686</v>
      </c>
      <c r="R46">
        <v>105239.40656698577</v>
      </c>
      <c r="X46">
        <v>144224.55889394123</v>
      </c>
      <c r="AD46">
        <v>324152.80903224798</v>
      </c>
      <c r="AJ46">
        <v>461232.47598304087</v>
      </c>
      <c r="AP46">
        <v>1015532.6233770765</v>
      </c>
      <c r="AV46">
        <v>3358832.0213594823</v>
      </c>
      <c r="BH46">
        <v>23753.132413620315</v>
      </c>
    </row>
    <row r="47" spans="1:60" x14ac:dyDescent="0.2">
      <c r="A47">
        <v>1958</v>
      </c>
      <c r="F47">
        <v>31169.065748222754</v>
      </c>
      <c r="R47">
        <v>104608.17068528007</v>
      </c>
      <c r="X47">
        <v>142920.62758078624</v>
      </c>
      <c r="AD47">
        <v>318103.55105230567</v>
      </c>
      <c r="AJ47">
        <v>453090.03784086544</v>
      </c>
      <c r="AP47">
        <v>1003160.5960907125</v>
      </c>
      <c r="AV47">
        <v>3370821.4868383841</v>
      </c>
      <c r="BH47">
        <v>23009.165199660823</v>
      </c>
    </row>
    <row r="48" spans="1:60" x14ac:dyDescent="0.2">
      <c r="A48">
        <v>1959</v>
      </c>
      <c r="F48">
        <v>33174.180484697477</v>
      </c>
      <c r="R48">
        <v>112804.24271930715</v>
      </c>
      <c r="X48">
        <v>155187.52826390305</v>
      </c>
      <c r="AD48">
        <v>353220.24907994218</v>
      </c>
      <c r="AJ48">
        <v>511926.8211283632</v>
      </c>
      <c r="AP48">
        <v>1144446.1095137435</v>
      </c>
      <c r="AV48">
        <v>3961411.6198265557</v>
      </c>
      <c r="BH48">
        <v>24326.39579196307</v>
      </c>
    </row>
    <row r="49" spans="1:66" x14ac:dyDescent="0.2">
      <c r="A49">
        <v>1960</v>
      </c>
      <c r="F49">
        <v>33385.592556359057</v>
      </c>
      <c r="R49">
        <v>111758.59163642275</v>
      </c>
      <c r="X49">
        <v>150731.35833911278</v>
      </c>
      <c r="AD49">
        <v>335010.39791715064</v>
      </c>
      <c r="AJ49">
        <v>476028.82357172976</v>
      </c>
      <c r="AP49">
        <v>1084713.1218560888</v>
      </c>
      <c r="AV49">
        <v>3922553.2943892446</v>
      </c>
      <c r="BH49">
        <v>24677.481547463089</v>
      </c>
    </row>
    <row r="50" spans="1:66" x14ac:dyDescent="0.2">
      <c r="A50">
        <v>1961</v>
      </c>
      <c r="F50">
        <v>34121.820903330321</v>
      </c>
      <c r="R50">
        <v>116883.52227542146</v>
      </c>
      <c r="X50">
        <v>160381.88578689002</v>
      </c>
      <c r="AD50">
        <v>363078.56355341332</v>
      </c>
      <c r="AJ50">
        <v>522496.60571965249</v>
      </c>
      <c r="AP50">
        <v>1245883.8391700163</v>
      </c>
      <c r="AV50">
        <v>4716635.1507156724</v>
      </c>
      <c r="BH50">
        <v>24926.076306431311</v>
      </c>
    </row>
    <row r="51" spans="1:66" x14ac:dyDescent="0.2">
      <c r="A51">
        <v>1962</v>
      </c>
      <c r="B51">
        <v>21514.476168613841</v>
      </c>
      <c r="C51">
        <v>23538.09996091721</v>
      </c>
      <c r="D51">
        <v>32820.711748165981</v>
      </c>
      <c r="E51">
        <v>10849.974049677898</v>
      </c>
      <c r="F51">
        <v>33214.268566988394</v>
      </c>
      <c r="G51">
        <v>35131.049680932483</v>
      </c>
      <c r="H51">
        <v>40322.01289361994</v>
      </c>
      <c r="I51">
        <v>36276.429599943651</v>
      </c>
      <c r="J51">
        <v>55150.445540852088</v>
      </c>
      <c r="K51">
        <v>21366.825784373064</v>
      </c>
      <c r="L51">
        <v>57450.394645518252</v>
      </c>
      <c r="M51">
        <v>68473.795833602198</v>
      </c>
      <c r="N51">
        <v>85122.332594805237</v>
      </c>
      <c r="O51">
        <v>68113.322326276815</v>
      </c>
      <c r="P51">
        <v>105166.52979949885</v>
      </c>
      <c r="Q51">
        <v>51052.42529107735</v>
      </c>
      <c r="R51">
        <v>115850.36027406601</v>
      </c>
      <c r="S51">
        <v>93016.108607901071</v>
      </c>
      <c r="T51">
        <v>113331.52306620631</v>
      </c>
      <c r="U51">
        <v>91164.460525866365</v>
      </c>
      <c r="V51">
        <v>140262.73008345763</v>
      </c>
      <c r="W51">
        <v>68724.300761067803</v>
      </c>
      <c r="X51">
        <v>156440.25943106858</v>
      </c>
      <c r="Y51">
        <v>203475.39247133074</v>
      </c>
      <c r="Z51">
        <v>237650.23044480273</v>
      </c>
      <c r="AA51">
        <v>192080.63578615864</v>
      </c>
      <c r="AB51">
        <v>286877.73255501234</v>
      </c>
      <c r="AC51">
        <v>154783.97497669814</v>
      </c>
      <c r="AD51">
        <v>339526.5934887827</v>
      </c>
      <c r="AE51">
        <v>286654.39093928249</v>
      </c>
      <c r="AF51">
        <v>329779.70385759452</v>
      </c>
      <c r="AG51">
        <v>266087.80029342155</v>
      </c>
      <c r="AH51">
        <v>387342.57546177745</v>
      </c>
      <c r="AI51">
        <v>230433.77732886144</v>
      </c>
      <c r="AJ51">
        <v>477526.37084029353</v>
      </c>
      <c r="AK51">
        <v>658769.96118688374</v>
      </c>
      <c r="AL51">
        <v>715440.01382620377</v>
      </c>
      <c r="AM51">
        <v>588386.69925685669</v>
      </c>
      <c r="AN51">
        <v>789006.01473563781</v>
      </c>
      <c r="AO51">
        <v>595035.27608038578</v>
      </c>
      <c r="AP51">
        <v>1081446.6305646433</v>
      </c>
      <c r="AQ51">
        <v>2449525.3669503187</v>
      </c>
      <c r="AR51">
        <v>2488171.3708946081</v>
      </c>
      <c r="AS51">
        <v>2138164.4507981651</v>
      </c>
      <c r="AT51">
        <v>2559655.6772063267</v>
      </c>
      <c r="AU51">
        <v>2404602.7452790732</v>
      </c>
      <c r="AV51">
        <v>3969665.0474972674</v>
      </c>
      <c r="AW51">
        <v>7897.902656295204</v>
      </c>
      <c r="AX51">
        <v>2706.939443607745</v>
      </c>
      <c r="AY51">
        <v>10799.770321890772</v>
      </c>
      <c r="AZ51">
        <v>10490.977955479866</v>
      </c>
      <c r="BA51">
        <v>333.12231498272916</v>
      </c>
      <c r="BB51">
        <v>8978.1424884585413</v>
      </c>
      <c r="BC51">
        <v>16296.773983615134</v>
      </c>
      <c r="BD51">
        <v>14446.936565703687</v>
      </c>
      <c r="BE51">
        <v>18585.297475877258</v>
      </c>
      <c r="BF51">
        <v>24782.287520240101</v>
      </c>
      <c r="BG51">
        <v>6383.0350228557354</v>
      </c>
      <c r="BH51">
        <v>24032.480599535324</v>
      </c>
      <c r="BI51">
        <v>26795.363142765051</v>
      </c>
      <c r="BJ51">
        <v>29121.93296832361</v>
      </c>
      <c r="BK51">
        <v>28317.206418360362</v>
      </c>
      <c r="BL51">
        <v>42646.424476190397</v>
      </c>
      <c r="BM51">
        <v>13945.425907696994</v>
      </c>
      <c r="BN51">
        <v>42850.403238381296</v>
      </c>
    </row>
    <row r="52" spans="1:66" x14ac:dyDescent="0.2">
      <c r="A52">
        <v>1963</v>
      </c>
      <c r="B52">
        <v>22452.139871013078</v>
      </c>
      <c r="C52">
        <v>24558.013113027653</v>
      </c>
      <c r="D52">
        <v>34222.925010373881</v>
      </c>
      <c r="E52">
        <v>11310.710977815244</v>
      </c>
      <c r="F52">
        <v>34770.650120438462</v>
      </c>
      <c r="G52">
        <v>36571.356053205513</v>
      </c>
      <c r="H52">
        <v>41996.296872875755</v>
      </c>
      <c r="I52">
        <v>37728.45869991614</v>
      </c>
      <c r="J52">
        <v>57339.567205595937</v>
      </c>
      <c r="K52">
        <v>22260.8326196251</v>
      </c>
      <c r="L52">
        <v>60020.838481754305</v>
      </c>
      <c r="M52">
        <v>71488.298346584023</v>
      </c>
      <c r="N52">
        <v>88805.00926596002</v>
      </c>
      <c r="O52">
        <v>71033.634487505944</v>
      </c>
      <c r="P52">
        <v>109733.45697003201</v>
      </c>
      <c r="Q52">
        <v>53253.395258995384</v>
      </c>
      <c r="R52">
        <v>117471.99079209028</v>
      </c>
      <c r="S52">
        <v>97209.889454826305</v>
      </c>
      <c r="T52">
        <v>118398.84486510753</v>
      </c>
      <c r="U52">
        <v>95150.613056949776</v>
      </c>
      <c r="V52">
        <v>146376.32274361208</v>
      </c>
      <c r="W52">
        <v>71846.765558337793</v>
      </c>
      <c r="X52">
        <v>158859.30670968466</v>
      </c>
      <c r="Y52">
        <v>212600.67202125012</v>
      </c>
      <c r="Z52">
        <v>248587.75385769206</v>
      </c>
      <c r="AA52">
        <v>200061.43716501794</v>
      </c>
      <c r="AB52">
        <v>299496.98554088024</v>
      </c>
      <c r="AC52">
        <v>162214.20404853206</v>
      </c>
      <c r="AD52">
        <v>344803.50991597812</v>
      </c>
      <c r="AE52">
        <v>300062.06090811547</v>
      </c>
      <c r="AF52">
        <v>345561.97777895909</v>
      </c>
      <c r="AG52">
        <v>277439.63621657621</v>
      </c>
      <c r="AH52">
        <v>404667.97894886392</v>
      </c>
      <c r="AI52">
        <v>242036.54824587129</v>
      </c>
      <c r="AJ52">
        <v>486634.66568025353</v>
      </c>
      <c r="AK52">
        <v>697259.91122847097</v>
      </c>
      <c r="AL52">
        <v>753907.06448898546</v>
      </c>
      <c r="AM52">
        <v>621452.08612071036</v>
      </c>
      <c r="AN52">
        <v>831009.04860472819</v>
      </c>
      <c r="AO52">
        <v>631089.95842071471</v>
      </c>
      <c r="AP52">
        <v>1093850.6753292154</v>
      </c>
      <c r="AQ52">
        <v>2633678.2432103595</v>
      </c>
      <c r="AR52">
        <v>2670519.9330172902</v>
      </c>
      <c r="AS52">
        <v>2290305.5940407477</v>
      </c>
      <c r="AT52">
        <v>2747437.2796884216</v>
      </c>
      <c r="AU52">
        <v>2581588.8980806181</v>
      </c>
      <c r="AV52">
        <v>3985759.0813625581</v>
      </c>
      <c r="AW52">
        <v>8332.9236888206469</v>
      </c>
      <c r="AX52">
        <v>2907.9828691504081</v>
      </c>
      <c r="AY52">
        <v>11387.56752613917</v>
      </c>
      <c r="AZ52">
        <v>11106.28281515183</v>
      </c>
      <c r="BA52">
        <v>360.58933600538728</v>
      </c>
      <c r="BB52">
        <v>9424.4765683566693</v>
      </c>
      <c r="BC52">
        <v>17003.677818171862</v>
      </c>
      <c r="BD52">
        <v>15079.598827130085</v>
      </c>
      <c r="BE52">
        <v>19394.055182530064</v>
      </c>
      <c r="BF52">
        <v>25832.865903745202</v>
      </c>
      <c r="BG52">
        <v>6650.4127243507846</v>
      </c>
      <c r="BH52">
        <v>25581.612268032695</v>
      </c>
      <c r="BI52">
        <v>27842.120479860881</v>
      </c>
      <c r="BJ52">
        <v>30294.118774604678</v>
      </c>
      <c r="BK52">
        <v>29402.164753018689</v>
      </c>
      <c r="BL52">
        <v>44241.094764486916</v>
      </c>
      <c r="BM52">
        <v>14512.691959782533</v>
      </c>
      <c r="BN52">
        <v>44761.411179997849</v>
      </c>
    </row>
    <row r="53" spans="1:66" x14ac:dyDescent="0.2">
      <c r="A53">
        <v>1964</v>
      </c>
      <c r="B53">
        <v>23389.803573412315</v>
      </c>
      <c r="C53">
        <v>25577.926265138096</v>
      </c>
      <c r="D53">
        <v>35625.138272581782</v>
      </c>
      <c r="E53">
        <v>11771.447905952593</v>
      </c>
      <c r="F53">
        <v>36231.046483122576</v>
      </c>
      <c r="G53">
        <v>38011.662425478542</v>
      </c>
      <c r="H53">
        <v>43670.580852131563</v>
      </c>
      <c r="I53">
        <v>39180.487799888622</v>
      </c>
      <c r="J53">
        <v>59528.688870339785</v>
      </c>
      <c r="K53">
        <v>23154.839454877139</v>
      </c>
      <c r="L53">
        <v>62591.282317990357</v>
      </c>
      <c r="M53">
        <v>74502.800859565847</v>
      </c>
      <c r="N53">
        <v>92487.685937114817</v>
      </c>
      <c r="O53">
        <v>73953.946648735073</v>
      </c>
      <c r="P53">
        <v>114300.38414056518</v>
      </c>
      <c r="Q53">
        <v>55454.365226913425</v>
      </c>
      <c r="R53">
        <v>126266.73510349414</v>
      </c>
      <c r="S53">
        <v>101403.67030175154</v>
      </c>
      <c r="T53">
        <v>123466.16666400876</v>
      </c>
      <c r="U53">
        <v>99136.765588033202</v>
      </c>
      <c r="V53">
        <v>152489.91540376653</v>
      </c>
      <c r="W53">
        <v>74969.230355607782</v>
      </c>
      <c r="X53">
        <v>171042.48001363146</v>
      </c>
      <c r="Y53">
        <v>221725.95157116951</v>
      </c>
      <c r="Z53">
        <v>259525.2772705814</v>
      </c>
      <c r="AA53">
        <v>208042.23854387723</v>
      </c>
      <c r="AB53">
        <v>312116.23852674814</v>
      </c>
      <c r="AC53">
        <v>169644.43312036595</v>
      </c>
      <c r="AD53">
        <v>373492.80433618021</v>
      </c>
      <c r="AE53">
        <v>313469.73087694851</v>
      </c>
      <c r="AF53">
        <v>361344.25170032366</v>
      </c>
      <c r="AG53">
        <v>288791.47213973087</v>
      </c>
      <c r="AH53">
        <v>421993.38243595033</v>
      </c>
      <c r="AI53">
        <v>253639.31916288115</v>
      </c>
      <c r="AJ53">
        <v>525830.87219321379</v>
      </c>
      <c r="AK53">
        <v>735749.86127005832</v>
      </c>
      <c r="AL53">
        <v>792374.11515176715</v>
      </c>
      <c r="AM53">
        <v>654517.47298456402</v>
      </c>
      <c r="AN53">
        <v>873012.08247381845</v>
      </c>
      <c r="AO53">
        <v>667144.64076104364</v>
      </c>
      <c r="AP53">
        <v>1209570.8281014361</v>
      </c>
      <c r="AQ53">
        <v>2817831.1194704007</v>
      </c>
      <c r="AR53">
        <v>2852868.4951399723</v>
      </c>
      <c r="AS53">
        <v>2442446.7372833309</v>
      </c>
      <c r="AT53">
        <v>2935218.882170517</v>
      </c>
      <c r="AU53">
        <v>2758575.050882163</v>
      </c>
      <c r="AV53">
        <v>4568663.2916166736</v>
      </c>
      <c r="AW53">
        <v>8767.9447213460917</v>
      </c>
      <c r="AX53">
        <v>3109.0262946930716</v>
      </c>
      <c r="AY53">
        <v>11975.364730387566</v>
      </c>
      <c r="AZ53">
        <v>11721.587674823792</v>
      </c>
      <c r="BA53">
        <v>388.0563570280454</v>
      </c>
      <c r="BB53">
        <v>9870.8106482547973</v>
      </c>
      <c r="BC53">
        <v>17710.58165272859</v>
      </c>
      <c r="BD53">
        <v>15712.261088556481</v>
      </c>
      <c r="BE53">
        <v>20202.812889182875</v>
      </c>
      <c r="BF53">
        <v>26883.444287250299</v>
      </c>
      <c r="BG53">
        <v>6917.7904258458348</v>
      </c>
      <c r="BH53">
        <v>26227.081080859061</v>
      </c>
      <c r="BI53">
        <v>28888.877816956709</v>
      </c>
      <c r="BJ53">
        <v>31466.304580885742</v>
      </c>
      <c r="BK53">
        <v>30487.123087677017</v>
      </c>
      <c r="BL53">
        <v>45835.765052783427</v>
      </c>
      <c r="BM53">
        <v>15079.958011868073</v>
      </c>
      <c r="BN53">
        <v>46672.419121614403</v>
      </c>
    </row>
    <row r="54" spans="1:66" x14ac:dyDescent="0.2">
      <c r="A54">
        <v>1965</v>
      </c>
      <c r="B54">
        <v>24482.773557787546</v>
      </c>
      <c r="C54">
        <v>26779.905884351047</v>
      </c>
      <c r="D54">
        <v>37250.861252575356</v>
      </c>
      <c r="E54">
        <v>12359.622367420554</v>
      </c>
      <c r="F54">
        <v>38366.063411452298</v>
      </c>
      <c r="G54">
        <v>39579.729842160028</v>
      </c>
      <c r="H54">
        <v>45535.339458192364</v>
      </c>
      <c r="I54">
        <v>40780.369268827133</v>
      </c>
      <c r="J54">
        <v>61902.283133255987</v>
      </c>
      <c r="K54">
        <v>24228.310889712531</v>
      </c>
      <c r="L54">
        <v>65159.554954401989</v>
      </c>
      <c r="M54">
        <v>77709.07767371861</v>
      </c>
      <c r="N54">
        <v>96062.286472116568</v>
      </c>
      <c r="O54">
        <v>77082.611428673903</v>
      </c>
      <c r="P54">
        <v>118553.02793463293</v>
      </c>
      <c r="Q54">
        <v>57794.904857803027</v>
      </c>
      <c r="R54">
        <v>133441.09772468003</v>
      </c>
      <c r="S54">
        <v>106068.06422309531</v>
      </c>
      <c r="T54">
        <v>128426.5516410734</v>
      </c>
      <c r="U54">
        <v>103634.03670114678</v>
      </c>
      <c r="V54">
        <v>158689.87070011767</v>
      </c>
      <c r="W54">
        <v>78539.341578499108</v>
      </c>
      <c r="X54">
        <v>183208.60134092392</v>
      </c>
      <c r="Y54">
        <v>233423.14836754135</v>
      </c>
      <c r="Z54">
        <v>271696.88876192039</v>
      </c>
      <c r="AA54">
        <v>219618.73219768621</v>
      </c>
      <c r="AB54">
        <v>327053.95766793389</v>
      </c>
      <c r="AC54">
        <v>178836.01276542671</v>
      </c>
      <c r="AD54">
        <v>417879.81536239741</v>
      </c>
      <c r="AE54">
        <v>331308.69568917603</v>
      </c>
      <c r="AF54">
        <v>380091.05257392582</v>
      </c>
      <c r="AG54">
        <v>306390.27704925102</v>
      </c>
      <c r="AH54">
        <v>443843.63845489454</v>
      </c>
      <c r="AI54">
        <v>267900.67088384851</v>
      </c>
      <c r="AJ54">
        <v>592758.72822400928</v>
      </c>
      <c r="AK54">
        <v>782440.98929364246</v>
      </c>
      <c r="AL54">
        <v>843454.92181252455</v>
      </c>
      <c r="AM54">
        <v>700420.44559420273</v>
      </c>
      <c r="AN54">
        <v>926295.67945780046</v>
      </c>
      <c r="AO54">
        <v>710883.79653540486</v>
      </c>
      <c r="AP54">
        <v>1402334.7366683546</v>
      </c>
      <c r="AQ54">
        <v>3003067.7829842092</v>
      </c>
      <c r="AR54">
        <v>3042833.42830637</v>
      </c>
      <c r="AS54">
        <v>2618635.8200156027</v>
      </c>
      <c r="AT54">
        <v>3096595.0770326853</v>
      </c>
      <c r="AU54">
        <v>2974926.7082003253</v>
      </c>
      <c r="AV54">
        <v>5714055.2620838368</v>
      </c>
      <c r="AW54">
        <v>9385.8172734150685</v>
      </c>
      <c r="AX54">
        <v>3430.2076573827339</v>
      </c>
      <c r="AY54">
        <v>12779.44249987496</v>
      </c>
      <c r="AZ54">
        <v>12599.439371894736</v>
      </c>
      <c r="BA54">
        <v>490.93384512857494</v>
      </c>
      <c r="BB54">
        <v>10484.358784021862</v>
      </c>
      <c r="BC54">
        <v>18568.73976712854</v>
      </c>
      <c r="BD54">
        <v>16529.49434508432</v>
      </c>
      <c r="BE54">
        <v>21190.716379426281</v>
      </c>
      <c r="BF54">
        <v>28217.287176791178</v>
      </c>
      <c r="BG54">
        <v>7311.257646266944</v>
      </c>
      <c r="BH54">
        <v>27802.170709982551</v>
      </c>
      <c r="BI54">
        <v>30047.392884270383</v>
      </c>
      <c r="BJ54">
        <v>32903.602704711302</v>
      </c>
      <c r="BK54">
        <v>31704.808728865442</v>
      </c>
      <c r="BL54">
        <v>47739.596932911736</v>
      </c>
      <c r="BM54">
        <v>15836.662397689906</v>
      </c>
      <c r="BN54">
        <v>48584.19317621753</v>
      </c>
    </row>
    <row r="55" spans="1:66" x14ac:dyDescent="0.2">
      <c r="A55">
        <v>1966</v>
      </c>
      <c r="B55">
        <v>25575.743542162778</v>
      </c>
      <c r="C55">
        <v>27981.885503563997</v>
      </c>
      <c r="D55">
        <v>38876.58423256893</v>
      </c>
      <c r="E55">
        <v>12947.796828888513</v>
      </c>
      <c r="F55">
        <v>39412.86725530128</v>
      </c>
      <c r="G55">
        <v>41147.797258841514</v>
      </c>
      <c r="H55">
        <v>47400.098064253158</v>
      </c>
      <c r="I55">
        <v>42380.250737765644</v>
      </c>
      <c r="J55">
        <v>64275.877396172189</v>
      </c>
      <c r="K55">
        <v>25301.782324547923</v>
      </c>
      <c r="L55">
        <v>67727.827590813627</v>
      </c>
      <c r="M55">
        <v>80915.354487871373</v>
      </c>
      <c r="N55">
        <v>99636.887007118305</v>
      </c>
      <c r="O55">
        <v>80211.276208612733</v>
      </c>
      <c r="P55">
        <v>122805.6717287007</v>
      </c>
      <c r="Q55">
        <v>60135.444488692629</v>
      </c>
      <c r="R55">
        <v>136655.26903078551</v>
      </c>
      <c r="S55">
        <v>110732.45814443908</v>
      </c>
      <c r="T55">
        <v>133386.93661813805</v>
      </c>
      <c r="U55">
        <v>108131.30781426033</v>
      </c>
      <c r="V55">
        <v>164889.82599646883</v>
      </c>
      <c r="W55">
        <v>82109.452801390435</v>
      </c>
      <c r="X55">
        <v>185952.6678019767</v>
      </c>
      <c r="Y55">
        <v>245120.34516391318</v>
      </c>
      <c r="Z55">
        <v>283868.50025325932</v>
      </c>
      <c r="AA55">
        <v>231195.22585149517</v>
      </c>
      <c r="AB55">
        <v>341991.67680911958</v>
      </c>
      <c r="AC55">
        <v>188027.59241048747</v>
      </c>
      <c r="AD55">
        <v>411423.44421992917</v>
      </c>
      <c r="AE55">
        <v>349147.66050140356</v>
      </c>
      <c r="AF55">
        <v>398837.85344752797</v>
      </c>
      <c r="AG55">
        <v>323989.08195877116</v>
      </c>
      <c r="AH55">
        <v>465693.89447383868</v>
      </c>
      <c r="AI55">
        <v>282162.02260481589</v>
      </c>
      <c r="AJ55">
        <v>582976.44681439397</v>
      </c>
      <c r="AK55">
        <v>829132.1173172266</v>
      </c>
      <c r="AL55">
        <v>894535.72847328207</v>
      </c>
      <c r="AM55">
        <v>746323.41820384131</v>
      </c>
      <c r="AN55">
        <v>979579.27644178248</v>
      </c>
      <c r="AO55">
        <v>754622.9523097662</v>
      </c>
      <c r="AP55">
        <v>1360781.0536085945</v>
      </c>
      <c r="AQ55">
        <v>3188304.4464980178</v>
      </c>
      <c r="AR55">
        <v>3232798.3614727682</v>
      </c>
      <c r="AS55">
        <v>2794824.9027478751</v>
      </c>
      <c r="AT55">
        <v>3257971.2718948536</v>
      </c>
      <c r="AU55">
        <v>3191278.365518488</v>
      </c>
      <c r="AV55">
        <v>5169364.5934755681</v>
      </c>
      <c r="AW55">
        <v>10003.689825484043</v>
      </c>
      <c r="AX55">
        <v>3751.3890200723963</v>
      </c>
      <c r="AY55">
        <v>13583.520269362354</v>
      </c>
      <c r="AZ55">
        <v>13477.291068965678</v>
      </c>
      <c r="BA55">
        <v>593.81133322910443</v>
      </c>
      <c r="BB55">
        <v>11097.906919788928</v>
      </c>
      <c r="BC55">
        <v>19426.89788152849</v>
      </c>
      <c r="BD55">
        <v>17346.727601612161</v>
      </c>
      <c r="BE55">
        <v>22178.619869669692</v>
      </c>
      <c r="BF55">
        <v>29551.130066332062</v>
      </c>
      <c r="BG55">
        <v>7704.7248666880541</v>
      </c>
      <c r="BH55">
        <v>28608.155946914139</v>
      </c>
      <c r="BI55">
        <v>31205.907951584053</v>
      </c>
      <c r="BJ55">
        <v>34340.900828536869</v>
      </c>
      <c r="BK55">
        <v>32922.494370053872</v>
      </c>
      <c r="BL55">
        <v>49643.428813040045</v>
      </c>
      <c r="BM55">
        <v>16593.366783511738</v>
      </c>
      <c r="BN55">
        <v>50495.967230820657</v>
      </c>
    </row>
    <row r="56" spans="1:66" x14ac:dyDescent="0.2">
      <c r="A56">
        <v>1967</v>
      </c>
      <c r="B56">
        <v>26704.791978586039</v>
      </c>
      <c r="C56">
        <v>29243.614345473627</v>
      </c>
      <c r="D56">
        <v>39758.329327308798</v>
      </c>
      <c r="E56">
        <v>14252.588868717974</v>
      </c>
      <c r="F56">
        <v>41863.764735185308</v>
      </c>
      <c r="G56">
        <v>42894.257430654055</v>
      </c>
      <c r="H56">
        <v>49092.706528462339</v>
      </c>
      <c r="I56">
        <v>44314.480483344378</v>
      </c>
      <c r="J56">
        <v>65786.869765210533</v>
      </c>
      <c r="K56">
        <v>27590.025835776672</v>
      </c>
      <c r="L56">
        <v>71426.972404604428</v>
      </c>
      <c r="M56">
        <v>85992.246704809877</v>
      </c>
      <c r="N56">
        <v>104600.31032632614</v>
      </c>
      <c r="O56">
        <v>85728.400690053735</v>
      </c>
      <c r="P56">
        <v>128978.08215635354</v>
      </c>
      <c r="Q56">
        <v>64754.712599924846</v>
      </c>
      <c r="R56">
        <v>146675.06457562596</v>
      </c>
      <c r="S56">
        <v>118913.88539031208</v>
      </c>
      <c r="T56">
        <v>141831.84551227084</v>
      </c>
      <c r="U56">
        <v>116961.62805952741</v>
      </c>
      <c r="V56">
        <v>175179.94166850994</v>
      </c>
      <c r="W56">
        <v>89175.319757384961</v>
      </c>
      <c r="X56">
        <v>201711.78186596915</v>
      </c>
      <c r="Y56">
        <v>269482.76772423397</v>
      </c>
      <c r="Z56">
        <v>309819.37547377904</v>
      </c>
      <c r="AA56">
        <v>256849.39811957185</v>
      </c>
      <c r="AB56">
        <v>370634.09673012246</v>
      </c>
      <c r="AC56">
        <v>209777.83050104344</v>
      </c>
      <c r="AD56">
        <v>456515.0754957514</v>
      </c>
      <c r="AE56">
        <v>387591.84774828405</v>
      </c>
      <c r="AF56">
        <v>438549.86841723759</v>
      </c>
      <c r="AG56">
        <v>364702.36308402906</v>
      </c>
      <c r="AH56">
        <v>509897.58574348455</v>
      </c>
      <c r="AI56">
        <v>317796.29961867578</v>
      </c>
      <c r="AJ56">
        <v>653031.12282032275</v>
      </c>
      <c r="AK56">
        <v>941420.28803533735</v>
      </c>
      <c r="AL56">
        <v>1004105.4862560779</v>
      </c>
      <c r="AM56">
        <v>868107.25788023823</v>
      </c>
      <c r="AN56">
        <v>1099617.7893204959</v>
      </c>
      <c r="AO56">
        <v>861652.41921972821</v>
      </c>
      <c r="AP56">
        <v>1560905.3264275284</v>
      </c>
      <c r="AQ56">
        <v>3660711.4322054153</v>
      </c>
      <c r="AR56">
        <v>3700709.9814502667</v>
      </c>
      <c r="AS56">
        <v>3358171.3925348008</v>
      </c>
      <c r="AT56">
        <v>3802965.366433396</v>
      </c>
      <c r="AU56">
        <v>3607033.4327626554</v>
      </c>
      <c r="AV56">
        <v>6044576.741820218</v>
      </c>
      <c r="AW56">
        <v>10515.326526518018</v>
      </c>
      <c r="AX56">
        <v>4316.8774287097394</v>
      </c>
      <c r="AY56">
        <v>14172.748207602877</v>
      </c>
      <c r="AZ56">
        <v>13729.788889407058</v>
      </c>
      <c r="BA56">
        <v>915.15190165928118</v>
      </c>
      <c r="BB56">
        <v>12300.557065766177</v>
      </c>
      <c r="BC56">
        <v>20117.297009005611</v>
      </c>
      <c r="BD56">
        <v>18049.734384392694</v>
      </c>
      <c r="BE56">
        <v>22967.526973853619</v>
      </c>
      <c r="BF56">
        <v>29845.023457414936</v>
      </c>
      <c r="BG56">
        <v>8641.2417874727689</v>
      </c>
      <c r="BH56">
        <v>30218.064752914124</v>
      </c>
      <c r="BI56">
        <v>32119.760112115106</v>
      </c>
      <c r="BJ56">
        <v>35215.805578996384</v>
      </c>
      <c r="BK56">
        <v>33961.000431667046</v>
      </c>
      <c r="BL56">
        <v>49989.066667424777</v>
      </c>
      <c r="BM56">
        <v>18298.854144739627</v>
      </c>
      <c r="BN56">
        <v>52614.949361849045</v>
      </c>
    </row>
    <row r="57" spans="1:66" x14ac:dyDescent="0.2">
      <c r="A57">
        <v>1968</v>
      </c>
      <c r="B57">
        <v>27763.522199576306</v>
      </c>
      <c r="C57">
        <v>30270.132484492049</v>
      </c>
      <c r="D57">
        <v>40918.746583293301</v>
      </c>
      <c r="E57">
        <v>15044.919888142951</v>
      </c>
      <c r="F57">
        <v>43229.946408313939</v>
      </c>
      <c r="G57">
        <v>44560.45593526509</v>
      </c>
      <c r="H57">
        <v>50851.558743953916</v>
      </c>
      <c r="I57">
        <v>45891.186916442712</v>
      </c>
      <c r="J57">
        <v>67720.414062287877</v>
      </c>
      <c r="K57">
        <v>29010.258266118377</v>
      </c>
      <c r="L57">
        <v>73650.585536430051</v>
      </c>
      <c r="M57">
        <v>89497.9713757914</v>
      </c>
      <c r="N57">
        <v>108692.89240968275</v>
      </c>
      <c r="O57">
        <v>89013.400646722483</v>
      </c>
      <c r="P57">
        <v>133410.97745193931</v>
      </c>
      <c r="Q57">
        <v>67729.596099522751</v>
      </c>
      <c r="R57">
        <v>151627.43352394138</v>
      </c>
      <c r="S57">
        <v>123959.2514734193</v>
      </c>
      <c r="T57">
        <v>147693.37889032022</v>
      </c>
      <c r="U57">
        <v>121687.38746855462</v>
      </c>
      <c r="V57">
        <v>181471.98761974167</v>
      </c>
      <c r="W57">
        <v>93387.527734648975</v>
      </c>
      <c r="X57">
        <v>208922.97226675649</v>
      </c>
      <c r="Y57">
        <v>284230.43996397621</v>
      </c>
      <c r="Z57">
        <v>325528.32594928489</v>
      </c>
      <c r="AA57">
        <v>270643.42920546315</v>
      </c>
      <c r="AB57">
        <v>386843.76646424877</v>
      </c>
      <c r="AC57">
        <v>222498.2352299011</v>
      </c>
      <c r="AD57">
        <v>477181.86330695456</v>
      </c>
      <c r="AE57">
        <v>411645.44820732553</v>
      </c>
      <c r="AF57">
        <v>463362.78997888329</v>
      </c>
      <c r="AG57">
        <v>387620.10571615532</v>
      </c>
      <c r="AH57">
        <v>535142.40173011529</v>
      </c>
      <c r="AI57">
        <v>339805.80571484671</v>
      </c>
      <c r="AJ57">
        <v>687568.68175259081</v>
      </c>
      <c r="AK57">
        <v>1021433.5512401656</v>
      </c>
      <c r="AL57">
        <v>1082559.893692812</v>
      </c>
      <c r="AM57">
        <v>948399.93190913787</v>
      </c>
      <c r="AN57">
        <v>1176574.5845774992</v>
      </c>
      <c r="AO57">
        <v>938903.99271278153</v>
      </c>
      <c r="AP57">
        <v>1676359.137767961</v>
      </c>
      <c r="AQ57">
        <v>4100822.6855647499</v>
      </c>
      <c r="AR57">
        <v>4139951.1593019953</v>
      </c>
      <c r="AS57">
        <v>3808394.5173072335</v>
      </c>
      <c r="AT57">
        <v>4250355.6272778474</v>
      </c>
      <c r="AU57">
        <v>4029707.9672159227</v>
      </c>
      <c r="AV57">
        <v>6729939.1290532667</v>
      </c>
      <c r="AW57">
        <v>10966.588463887521</v>
      </c>
      <c r="AX57">
        <v>4675.4856551987032</v>
      </c>
      <c r="AY57">
        <v>14649.078052541385</v>
      </c>
      <c r="AZ57">
        <v>14117.079104298722</v>
      </c>
      <c r="BA57">
        <v>1079.5815101675294</v>
      </c>
      <c r="BB57">
        <v>12809.307280197825</v>
      </c>
      <c r="BC57">
        <v>20904.13895777463</v>
      </c>
      <c r="BD57">
        <v>18771.369954008922</v>
      </c>
      <c r="BE57">
        <v>23743.102688688672</v>
      </c>
      <c r="BF57">
        <v>30641.832042332622</v>
      </c>
      <c r="BG57">
        <v>9191.0669757674186</v>
      </c>
      <c r="BH57">
        <v>31185.781173244221</v>
      </c>
      <c r="BI57">
        <v>33326.077075133515</v>
      </c>
      <c r="BJ57">
        <v>36391.225327521694</v>
      </c>
      <c r="BK57">
        <v>35110.633483872778</v>
      </c>
      <c r="BL57">
        <v>51297.773214875</v>
      </c>
      <c r="BM57">
        <v>19330.423807767278</v>
      </c>
      <c r="BN57">
        <v>54156.373539552224</v>
      </c>
    </row>
    <row r="58" spans="1:66" x14ac:dyDescent="0.2">
      <c r="A58">
        <v>1969</v>
      </c>
      <c r="B58">
        <v>28063.419809335508</v>
      </c>
      <c r="C58">
        <v>30664.092499824837</v>
      </c>
      <c r="D58">
        <v>41634.994054823655</v>
      </c>
      <c r="E58">
        <v>15067.949851149577</v>
      </c>
      <c r="F58">
        <v>43877.957731446666</v>
      </c>
      <c r="G58">
        <v>44912.624897711183</v>
      </c>
      <c r="H58">
        <v>51296.48640549121</v>
      </c>
      <c r="I58">
        <v>46362.623980858218</v>
      </c>
      <c r="J58">
        <v>68799.362781424599</v>
      </c>
      <c r="K58">
        <v>29010.106478908405</v>
      </c>
      <c r="L58">
        <v>74560.23515909673</v>
      </c>
      <c r="M58">
        <v>88089.335540960994</v>
      </c>
      <c r="N58">
        <v>108323.79342351409</v>
      </c>
      <c r="O58">
        <v>87843.926174278153</v>
      </c>
      <c r="P58">
        <v>133674.48738981821</v>
      </c>
      <c r="Q58">
        <v>66269.347768362466</v>
      </c>
      <c r="R58">
        <v>150373.16819141706</v>
      </c>
      <c r="S58">
        <v>120091.41675052863</v>
      </c>
      <c r="T58">
        <v>145509.65428126641</v>
      </c>
      <c r="U58">
        <v>118191.83544608259</v>
      </c>
      <c r="V58">
        <v>179519.98691664392</v>
      </c>
      <c r="W58">
        <v>89911.203410785005</v>
      </c>
      <c r="X58">
        <v>204164.76164980754</v>
      </c>
      <c r="Y58">
        <v>266449.91636069783</v>
      </c>
      <c r="Z58">
        <v>310642.06502656458</v>
      </c>
      <c r="AA58">
        <v>254010.62024911944</v>
      </c>
      <c r="AB58">
        <v>372554.85988791758</v>
      </c>
      <c r="AC58">
        <v>205789.88011183278</v>
      </c>
      <c r="AD58">
        <v>451010.55452020938</v>
      </c>
      <c r="AE58">
        <v>381186.45004499611</v>
      </c>
      <c r="AF58">
        <v>437518.31759107759</v>
      </c>
      <c r="AG58">
        <v>358978.05830041907</v>
      </c>
      <c r="AH58">
        <v>509889.23594894074</v>
      </c>
      <c r="AI58">
        <v>310453.42188183684</v>
      </c>
      <c r="AJ58">
        <v>642521.50751616154</v>
      </c>
      <c r="AK58">
        <v>933074.92715469224</v>
      </c>
      <c r="AL58">
        <v>1002428.1305037722</v>
      </c>
      <c r="AM58">
        <v>861680.50077400764</v>
      </c>
      <c r="AN58">
        <v>1102035.9101614023</v>
      </c>
      <c r="AO58">
        <v>848711.44093394524</v>
      </c>
      <c r="AP58">
        <v>1541919.6391860654</v>
      </c>
      <c r="AQ58">
        <v>3767168.5690518548</v>
      </c>
      <c r="AR58">
        <v>3814653.7805937645</v>
      </c>
      <c r="AS58">
        <v>3476160.7600455983</v>
      </c>
      <c r="AT58">
        <v>3943361.638568501</v>
      </c>
      <c r="AU58">
        <v>3681962.5132227316</v>
      </c>
      <c r="AV58">
        <v>6196682.393702141</v>
      </c>
      <c r="AW58">
        <v>11214.214720959839</v>
      </c>
      <c r="AX58">
        <v>4830.3532131798056</v>
      </c>
      <c r="AY58">
        <v>14965.561018791454</v>
      </c>
      <c r="AZ58">
        <v>14470.625328222724</v>
      </c>
      <c r="BA58">
        <v>1125.7932233907497</v>
      </c>
      <c r="BB58">
        <v>13195.680303796595</v>
      </c>
      <c r="BC58">
        <v>21393.87361693268</v>
      </c>
      <c r="BD58">
        <v>19145.600518871226</v>
      </c>
      <c r="BE58">
        <v>24310.777647107803</v>
      </c>
      <c r="BF58">
        <v>31408.383684268712</v>
      </c>
      <c r="BG58">
        <v>9378.9056381259234</v>
      </c>
      <c r="BH58">
        <v>32045.156569227733</v>
      </c>
      <c r="BI58">
        <v>34118.447236898726</v>
      </c>
      <c r="BJ58">
        <v>37039.659650985493</v>
      </c>
      <c r="BK58">
        <v>35992.298432503238</v>
      </c>
      <c r="BL58">
        <v>52580.581629326181</v>
      </c>
      <c r="BM58">
        <v>19695.29615654489</v>
      </c>
      <c r="BN58">
        <v>55607.001901016651</v>
      </c>
    </row>
    <row r="59" spans="1:66" x14ac:dyDescent="0.2">
      <c r="A59">
        <v>1970</v>
      </c>
      <c r="B59">
        <v>27289.682122097074</v>
      </c>
      <c r="C59">
        <v>29933.978820001408</v>
      </c>
      <c r="D59">
        <v>40599.773759590411</v>
      </c>
      <c r="E59">
        <v>14370.210511665022</v>
      </c>
      <c r="F59">
        <v>42361.189213920632</v>
      </c>
      <c r="G59">
        <v>43849.072078496829</v>
      </c>
      <c r="H59">
        <v>50008.508414323449</v>
      </c>
      <c r="I59">
        <v>45448.320462472388</v>
      </c>
      <c r="J59">
        <v>67328.427651498743</v>
      </c>
      <c r="K59">
        <v>27778.869558698174</v>
      </c>
      <c r="L59">
        <v>72279.353784652252</v>
      </c>
      <c r="M59">
        <v>84389.862816899738</v>
      </c>
      <c r="N59">
        <v>104661.21462843871</v>
      </c>
      <c r="O59">
        <v>84490.100787530406</v>
      </c>
      <c r="P59">
        <v>129611.16902310633</v>
      </c>
      <c r="Q59">
        <v>62497.162852593989</v>
      </c>
      <c r="R59">
        <v>143881.91296360624</v>
      </c>
      <c r="S59">
        <v>113192.576488579</v>
      </c>
      <c r="T59">
        <v>139047.93070968063</v>
      </c>
      <c r="U59">
        <v>111880.58012383386</v>
      </c>
      <c r="V59">
        <v>172257.85404086002</v>
      </c>
      <c r="W59">
        <v>83243.950706750315</v>
      </c>
      <c r="X59">
        <v>192399.5185749357</v>
      </c>
      <c r="Y59">
        <v>240299.74331875416</v>
      </c>
      <c r="Z59">
        <v>285909.81049858039</v>
      </c>
      <c r="AA59">
        <v>230051.89223627452</v>
      </c>
      <c r="AB59">
        <v>346059.68208845018</v>
      </c>
      <c r="AC59">
        <v>179985.16562492427</v>
      </c>
      <c r="AD59">
        <v>407206.17248704366</v>
      </c>
      <c r="AE59">
        <v>336798.87075742404</v>
      </c>
      <c r="AF59">
        <v>395291.08345493948</v>
      </c>
      <c r="AG59">
        <v>318154.37683037244</v>
      </c>
      <c r="AH59">
        <v>465593.8598668222</v>
      </c>
      <c r="AI59">
        <v>265110.21267444437</v>
      </c>
      <c r="AJ59">
        <v>568694.25390833919</v>
      </c>
      <c r="AK59">
        <v>781195.43995322881</v>
      </c>
      <c r="AL59">
        <v>856881.34773262509</v>
      </c>
      <c r="AM59">
        <v>718149.2202620256</v>
      </c>
      <c r="AN59">
        <v>953156.6901017694</v>
      </c>
      <c r="AO59">
        <v>692135.52000459074</v>
      </c>
      <c r="AP59">
        <v>1292289.5031157876</v>
      </c>
      <c r="AQ59">
        <v>2948049.1576711116</v>
      </c>
      <c r="AR59">
        <v>3000141.5486293286</v>
      </c>
      <c r="AS59">
        <v>2697574.3770157727</v>
      </c>
      <c r="AT59">
        <v>3121746.4230260151</v>
      </c>
      <c r="AU59">
        <v>2841208.2482645879</v>
      </c>
      <c r="AV59">
        <v>4821273.8737099357</v>
      </c>
      <c r="AW59">
        <v>10730.292165697323</v>
      </c>
      <c r="AX59">
        <v>4570.8558298706912</v>
      </c>
      <c r="AY59">
        <v>14419.637177530432</v>
      </c>
      <c r="AZ59">
        <v>13871.11986768208</v>
      </c>
      <c r="BA59">
        <v>961.55146463187464</v>
      </c>
      <c r="BB59">
        <v>12443.024643189005</v>
      </c>
      <c r="BC59">
        <v>20945.217600452332</v>
      </c>
      <c r="BD59">
        <v>18692.845176948002</v>
      </c>
      <c r="BE59">
        <v>23872.187490275966</v>
      </c>
      <c r="BF59">
        <v>30709.61873031086</v>
      </c>
      <c r="BG59">
        <v>9022.7713626729164</v>
      </c>
      <c r="BH59">
        <v>31081.108797288896</v>
      </c>
      <c r="BI59">
        <v>33713.874393896091</v>
      </c>
      <c r="BJ59">
        <v>36345.331860794635</v>
      </c>
      <c r="BK59">
        <v>35687.875381207887</v>
      </c>
      <c r="BL59">
        <v>51757.742308596848</v>
      </c>
      <c r="BM59">
        <v>19099.296235224218</v>
      </c>
      <c r="BN59">
        <v>54378.713989913755</v>
      </c>
    </row>
    <row r="60" spans="1:66" x14ac:dyDescent="0.2">
      <c r="A60">
        <v>1971</v>
      </c>
      <c r="B60">
        <v>27191.155590773949</v>
      </c>
      <c r="C60">
        <v>29823.988916083948</v>
      </c>
      <c r="D60">
        <v>40331.449076240388</v>
      </c>
      <c r="E60">
        <v>14446.875222685923</v>
      </c>
      <c r="F60">
        <v>42179.814250669617</v>
      </c>
      <c r="G60">
        <v>43986.371489023135</v>
      </c>
      <c r="H60">
        <v>49935.055480882627</v>
      </c>
      <c r="I60">
        <v>45607.086433196375</v>
      </c>
      <c r="J60">
        <v>67279.657446554134</v>
      </c>
      <c r="K60">
        <v>27988.949783684213</v>
      </c>
      <c r="L60">
        <v>72465.560758467138</v>
      </c>
      <c r="M60">
        <v>84941.675562676639</v>
      </c>
      <c r="N60">
        <v>104991.28452583942</v>
      </c>
      <c r="O60">
        <v>84966.09741232793</v>
      </c>
      <c r="P60">
        <v>129834.15098332317</v>
      </c>
      <c r="Q60">
        <v>62964.612780623407</v>
      </c>
      <c r="R60">
        <v>145075.72475600516</v>
      </c>
      <c r="S60">
        <v>113921.35438072427</v>
      </c>
      <c r="T60">
        <v>139464.13220164727</v>
      </c>
      <c r="U60">
        <v>112502.25822956146</v>
      </c>
      <c r="V60">
        <v>172616.66248905534</v>
      </c>
      <c r="W60">
        <v>84011.483621373656</v>
      </c>
      <c r="X60">
        <v>193860.05716802349</v>
      </c>
      <c r="Y60">
        <v>241485.27246463893</v>
      </c>
      <c r="Z60">
        <v>286814.4542655854</v>
      </c>
      <c r="AA60">
        <v>231122.54918621428</v>
      </c>
      <c r="AB60">
        <v>346786.03566723183</v>
      </c>
      <c r="AC60">
        <v>182269.54232787256</v>
      </c>
      <c r="AD60">
        <v>409486.92239579133</v>
      </c>
      <c r="AE60">
        <v>338185.53814857698</v>
      </c>
      <c r="AF60">
        <v>396094.10042789846</v>
      </c>
      <c r="AG60">
        <v>319519.3420288068</v>
      </c>
      <c r="AH60">
        <v>466385.97422189335</v>
      </c>
      <c r="AI60">
        <v>267742.36887487397</v>
      </c>
      <c r="AJ60">
        <v>571588.98197557044</v>
      </c>
      <c r="AK60">
        <v>783111.84401812265</v>
      </c>
      <c r="AL60">
        <v>858374.37824567093</v>
      </c>
      <c r="AM60">
        <v>720791.57290708972</v>
      </c>
      <c r="AN60">
        <v>956328.42052528122</v>
      </c>
      <c r="AO60">
        <v>693092.26746359724</v>
      </c>
      <c r="AP60">
        <v>1297809.3209460734</v>
      </c>
      <c r="AQ60">
        <v>2945628.4583781883</v>
      </c>
      <c r="AR60">
        <v>3000909.3597265063</v>
      </c>
      <c r="AS60">
        <v>2695867.9950283789</v>
      </c>
      <c r="AT60">
        <v>3123061.6734115467</v>
      </c>
      <c r="AU60">
        <v>2842041.9469384914</v>
      </c>
      <c r="AV60">
        <v>4829218.3504171232</v>
      </c>
      <c r="AW60">
        <v>10395.939692524764</v>
      </c>
      <c r="AX60">
        <v>4447.2557006652723</v>
      </c>
      <c r="AY60">
        <v>14040.891398971527</v>
      </c>
      <c r="AZ60">
        <v>13383.240705926639</v>
      </c>
      <c r="BA60">
        <v>904.80066168763119</v>
      </c>
      <c r="BB60">
        <v>11894.067742872097</v>
      </c>
      <c r="BC60">
        <v>20774.431149451426</v>
      </c>
      <c r="BD60">
        <v>18546.696820211117</v>
      </c>
      <c r="BE60">
        <v>23697.087972056841</v>
      </c>
      <c r="BF60">
        <v>30386.704419897851</v>
      </c>
      <c r="BG60">
        <v>9056.0154940262018</v>
      </c>
      <c r="BH60">
        <v>30746.935305632327</v>
      </c>
      <c r="BI60">
        <v>33747.545470609759</v>
      </c>
      <c r="BJ60">
        <v>36170.998219643421</v>
      </c>
      <c r="BK60">
        <v>35767.333688413477</v>
      </c>
      <c r="BL60">
        <v>51641.034062361876</v>
      </c>
      <c r="BM60">
        <v>19245.034034449414</v>
      </c>
      <c r="BN60">
        <v>54313.019759082614</v>
      </c>
    </row>
    <row r="61" spans="1:66" x14ac:dyDescent="0.2">
      <c r="A61">
        <v>1972</v>
      </c>
      <c r="B61">
        <v>28368.98756961069</v>
      </c>
      <c r="C61">
        <v>31039.585584151646</v>
      </c>
      <c r="D61">
        <v>41813.479063088831</v>
      </c>
      <c r="E61">
        <v>15477.33563225569</v>
      </c>
      <c r="F61">
        <v>43259.405589604197</v>
      </c>
      <c r="G61">
        <v>45962.456890411842</v>
      </c>
      <c r="H61">
        <v>51967.932817101442</v>
      </c>
      <c r="I61">
        <v>47539.318598482838</v>
      </c>
      <c r="J61">
        <v>69744.307351593059</v>
      </c>
      <c r="K61">
        <v>29824.133023378348</v>
      </c>
      <c r="L61">
        <v>74486.654956923259</v>
      </c>
      <c r="M61">
        <v>88871.275152943563</v>
      </c>
      <c r="N61">
        <v>109317.54501081383</v>
      </c>
      <c r="O61">
        <v>88684.232101924063</v>
      </c>
      <c r="P61">
        <v>134743.1362409885</v>
      </c>
      <c r="Q61">
        <v>66813.713614553766</v>
      </c>
      <c r="R61">
        <v>149576.73540271036</v>
      </c>
      <c r="S61">
        <v>119164.3724321273</v>
      </c>
      <c r="T61">
        <v>145114.41852579446</v>
      </c>
      <c r="U61">
        <v>117385.02785226185</v>
      </c>
      <c r="V61">
        <v>179252.88170584737</v>
      </c>
      <c r="W61">
        <v>89116.06421937226</v>
      </c>
      <c r="X61">
        <v>199926.90665420081</v>
      </c>
      <c r="Y61">
        <v>251513.87934797333</v>
      </c>
      <c r="Z61">
        <v>298250.17231414909</v>
      </c>
      <c r="AA61">
        <v>240346.81179576606</v>
      </c>
      <c r="AB61">
        <v>360704.16685713024</v>
      </c>
      <c r="AC61">
        <v>191839.69373618532</v>
      </c>
      <c r="AD61">
        <v>420700.16111026198</v>
      </c>
      <c r="AE61">
        <v>351315.84604298859</v>
      </c>
      <c r="AF61">
        <v>411187.42413005879</v>
      </c>
      <c r="AG61">
        <v>331183.96387724427</v>
      </c>
      <c r="AH61">
        <v>484830.89653163386</v>
      </c>
      <c r="AI61">
        <v>280219.51142008539</v>
      </c>
      <c r="AJ61">
        <v>586065.04729101027</v>
      </c>
      <c r="AK61">
        <v>806034.89896015509</v>
      </c>
      <c r="AL61">
        <v>885847.4445152462</v>
      </c>
      <c r="AM61">
        <v>739797.63168781193</v>
      </c>
      <c r="AN61">
        <v>991409.7710843645</v>
      </c>
      <c r="AO61">
        <v>713322.27740019618</v>
      </c>
      <c r="AP61">
        <v>1321190.9011892183</v>
      </c>
      <c r="AQ61">
        <v>2983066.9318160545</v>
      </c>
      <c r="AR61">
        <v>3052111.0193883656</v>
      </c>
      <c r="AS61">
        <v>2702410.0699440665</v>
      </c>
      <c r="AT61">
        <v>3196113.3925795434</v>
      </c>
      <c r="AU61">
        <v>2891669.4091548738</v>
      </c>
      <c r="AV61">
        <v>4830545.6837872267</v>
      </c>
      <c r="AW61">
        <v>10775.518248809531</v>
      </c>
      <c r="AX61">
        <v>4770.042322119938</v>
      </c>
      <c r="AY61">
        <v>14539.852569820463</v>
      </c>
      <c r="AZ61">
        <v>13882.650774584605</v>
      </c>
      <c r="BA61">
        <v>1130.538241133032</v>
      </c>
      <c r="BB61">
        <v>12032.156222285133</v>
      </c>
      <c r="BC61">
        <v>21646.511171462593</v>
      </c>
      <c r="BD61">
        <v>19374.703409477006</v>
      </c>
      <c r="BE61">
        <v>24634.624859954707</v>
      </c>
      <c r="BF61">
        <v>31487.961598877748</v>
      </c>
      <c r="BG61">
        <v>9773.2936342225676</v>
      </c>
      <c r="BH61">
        <v>31446.36894370351</v>
      </c>
      <c r="BI61">
        <v>35235.252324778914</v>
      </c>
      <c r="BJ61">
        <v>37630.529768673339</v>
      </c>
      <c r="BK61">
        <v>37253.090222622515</v>
      </c>
      <c r="BL61">
        <v>53494.600129244172</v>
      </c>
      <c r="BM61">
        <v>20576.737875584487</v>
      </c>
      <c r="BN61">
        <v>55714.134845476467</v>
      </c>
    </row>
    <row r="62" spans="1:66" x14ac:dyDescent="0.2">
      <c r="A62">
        <v>1973</v>
      </c>
      <c r="B62">
        <v>29135.176256308881</v>
      </c>
      <c r="C62">
        <v>31967.421735731536</v>
      </c>
      <c r="D62">
        <v>43256.151378160132</v>
      </c>
      <c r="E62">
        <v>15718.863415183047</v>
      </c>
      <c r="F62">
        <v>44427.565300134127</v>
      </c>
      <c r="G62">
        <v>47160.41844790813</v>
      </c>
      <c r="H62">
        <v>53210.543508733819</v>
      </c>
      <c r="I62">
        <v>48836.064403551674</v>
      </c>
      <c r="J62">
        <v>72038.781084389877</v>
      </c>
      <c r="K62">
        <v>30175.204179685079</v>
      </c>
      <c r="L62">
        <v>76427.235253795079</v>
      </c>
      <c r="M62">
        <v>90761.0489616259</v>
      </c>
      <c r="N62">
        <v>111815.43731420087</v>
      </c>
      <c r="O62">
        <v>90690.505836622964</v>
      </c>
      <c r="P62">
        <v>139232.23042147388</v>
      </c>
      <c r="Q62">
        <v>66813.568244058159</v>
      </c>
      <c r="R62">
        <v>153081.27034924037</v>
      </c>
      <c r="S62">
        <v>121245.69239342246</v>
      </c>
      <c r="T62">
        <v>148190.85587869276</v>
      </c>
      <c r="U62">
        <v>119635.04347395501</v>
      </c>
      <c r="V62">
        <v>184934.35866260121</v>
      </c>
      <c r="W62">
        <v>88686.619139136965</v>
      </c>
      <c r="X62">
        <v>203957.57556228788</v>
      </c>
      <c r="Y62">
        <v>250900.33756752429</v>
      </c>
      <c r="Z62">
        <v>300507.48175580316</v>
      </c>
      <c r="AA62">
        <v>240258.48775245468</v>
      </c>
      <c r="AB62">
        <v>367913.77730313782</v>
      </c>
      <c r="AC62">
        <v>186436.72907894891</v>
      </c>
      <c r="AD62">
        <v>421237.89393291523</v>
      </c>
      <c r="AE62">
        <v>347589.64331834053</v>
      </c>
      <c r="AF62">
        <v>411010.29059399676</v>
      </c>
      <c r="AG62">
        <v>327781.76228184369</v>
      </c>
      <c r="AH62">
        <v>491520.57955840958</v>
      </c>
      <c r="AI62">
        <v>269097.30105820572</v>
      </c>
      <c r="AJ62">
        <v>581205.19901626708</v>
      </c>
      <c r="AK62">
        <v>772318.35799809382</v>
      </c>
      <c r="AL62">
        <v>860351.12501467636</v>
      </c>
      <c r="AM62">
        <v>708712.71460055141</v>
      </c>
      <c r="AN62">
        <v>980633.92082250305</v>
      </c>
      <c r="AO62">
        <v>662913.99082198087</v>
      </c>
      <c r="AP62">
        <v>1271787.9647525691</v>
      </c>
      <c r="AQ62">
        <v>2681448.6696274015</v>
      </c>
      <c r="AR62">
        <v>2769236.1641470855</v>
      </c>
      <c r="AS62">
        <v>2407368.693407001</v>
      </c>
      <c r="AT62">
        <v>2955573.6997090625</v>
      </c>
      <c r="AU62">
        <v>2542040.7761312276</v>
      </c>
      <c r="AV62">
        <v>4342639.8058259469</v>
      </c>
      <c r="AW62">
        <v>11109.934064709629</v>
      </c>
      <c r="AX62">
        <v>5059.8090038839391</v>
      </c>
      <c r="AY62">
        <v>15098.779067911402</v>
      </c>
      <c r="AZ62">
        <v>14473.521671930399</v>
      </c>
      <c r="BA62">
        <v>1262.5226506810125</v>
      </c>
      <c r="BB62">
        <v>12427.895346473186</v>
      </c>
      <c r="BC62">
        <v>22287.857066829212</v>
      </c>
      <c r="BD62">
        <v>19948.48058320977</v>
      </c>
      <c r="BE62">
        <v>25442.634613410264</v>
      </c>
      <c r="BF62">
        <v>32592.142595569712</v>
      </c>
      <c r="BG62">
        <v>10041.673989752477</v>
      </c>
      <c r="BH62">
        <v>32354.931405788997</v>
      </c>
      <c r="BI62">
        <v>36260.260819478688</v>
      </c>
      <c r="BJ62">
        <v>38559.320057367055</v>
      </c>
      <c r="BK62">
        <v>38372.454045283841</v>
      </c>
      <c r="BL62">
        <v>55240.418750118857</v>
      </c>
      <c r="BM62">
        <v>21015.613163591803</v>
      </c>
      <c r="BN62">
        <v>57263.72647993375</v>
      </c>
    </row>
    <row r="63" spans="1:66" x14ac:dyDescent="0.2">
      <c r="A63">
        <v>1974</v>
      </c>
      <c r="B63">
        <v>28775.928036571342</v>
      </c>
      <c r="C63">
        <v>31653.288901432967</v>
      </c>
      <c r="D63">
        <v>42663.239008000368</v>
      </c>
      <c r="E63">
        <v>15601.634808541206</v>
      </c>
      <c r="F63">
        <v>43749.261944577906</v>
      </c>
      <c r="G63">
        <v>46656.188289532649</v>
      </c>
      <c r="H63">
        <v>52486.198819161262</v>
      </c>
      <c r="I63">
        <v>48543.200912306595</v>
      </c>
      <c r="J63">
        <v>71346.195532866041</v>
      </c>
      <c r="K63">
        <v>29882.379884320249</v>
      </c>
      <c r="L63">
        <v>75302.314124693905</v>
      </c>
      <c r="M63">
        <v>89375.584500356941</v>
      </c>
      <c r="N63">
        <v>110233.59963491559</v>
      </c>
      <c r="O63">
        <v>89786.984342855838</v>
      </c>
      <c r="P63">
        <v>138334.28522718916</v>
      </c>
      <c r="Q63">
        <v>64903.826743300022</v>
      </c>
      <c r="R63">
        <v>150749.23181929611</v>
      </c>
      <c r="S63">
        <v>118778.65911846045</v>
      </c>
      <c r="T63">
        <v>145877.06658518189</v>
      </c>
      <c r="U63">
        <v>117931.0522196505</v>
      </c>
      <c r="V63">
        <v>183582.88151059108</v>
      </c>
      <c r="W63">
        <v>85454.717385147378</v>
      </c>
      <c r="X63">
        <v>199896.15580952822</v>
      </c>
      <c r="Y63">
        <v>243450.22015915564</v>
      </c>
      <c r="Z63">
        <v>293777.18062207295</v>
      </c>
      <c r="AA63">
        <v>234908.87777969561</v>
      </c>
      <c r="AB63">
        <v>364853.01183033414</v>
      </c>
      <c r="AC63">
        <v>174984.44316013888</v>
      </c>
      <c r="AD63">
        <v>409257.10751136893</v>
      </c>
      <c r="AE63">
        <v>335717.07141291298</v>
      </c>
      <c r="AF63">
        <v>401269.57921079331</v>
      </c>
      <c r="AG63">
        <v>318986.27406168729</v>
      </c>
      <c r="AH63">
        <v>487351.69177371863</v>
      </c>
      <c r="AI63">
        <v>249436.6835350589</v>
      </c>
      <c r="AJ63">
        <v>562789.13294802164</v>
      </c>
      <c r="AK63">
        <v>732739.80313873128</v>
      </c>
      <c r="AL63">
        <v>829038.14834075153</v>
      </c>
      <c r="AM63">
        <v>674153.58930674882</v>
      </c>
      <c r="AN63">
        <v>961167.06651470414</v>
      </c>
      <c r="AO63">
        <v>608531.55117827654</v>
      </c>
      <c r="AP63">
        <v>1207387.2448870549</v>
      </c>
      <c r="AQ63">
        <v>2444706.2272364004</v>
      </c>
      <c r="AR63">
        <v>2558721.3580073752</v>
      </c>
      <c r="AS63">
        <v>2182679.8462451543</v>
      </c>
      <c r="AT63">
        <v>2782802.8886127933</v>
      </c>
      <c r="AU63">
        <v>2268971.6872733189</v>
      </c>
      <c r="AV63">
        <v>3946186.6288662297</v>
      </c>
      <c r="AW63">
        <v>10895.667783610033</v>
      </c>
      <c r="AX63">
        <v>5065.6572539814215</v>
      </c>
      <c r="AY63">
        <v>14763.376890559339</v>
      </c>
      <c r="AZ63">
        <v>13980.282483134697</v>
      </c>
      <c r="BA63">
        <v>1320.8897327621612</v>
      </c>
      <c r="BB63">
        <v>12196.209764461923</v>
      </c>
      <c r="BC63">
        <v>22042.632873928495</v>
      </c>
      <c r="BD63">
        <v>19725.075636755308</v>
      </c>
      <c r="BE63">
        <v>25193.989407941532</v>
      </c>
      <c r="BF63">
        <v>32033.122761423838</v>
      </c>
      <c r="BG63">
        <v>10123.613482456893</v>
      </c>
      <c r="BH63">
        <v>31860.376402942547</v>
      </c>
      <c r="BI63">
        <v>35976.33923682657</v>
      </c>
      <c r="BJ63">
        <v>38049.348615222669</v>
      </c>
      <c r="BK63">
        <v>38232.255054669273</v>
      </c>
      <c r="BL63">
        <v>54599.173109285264</v>
      </c>
      <c r="BM63">
        <v>21127.018169575305</v>
      </c>
      <c r="BN63">
        <v>56440.584701043328</v>
      </c>
    </row>
    <row r="64" spans="1:66" x14ac:dyDescent="0.2">
      <c r="A64">
        <v>1975</v>
      </c>
      <c r="B64">
        <v>27373.903140490162</v>
      </c>
      <c r="C64">
        <v>29872.938798272364</v>
      </c>
      <c r="D64">
        <v>39826.672500176101</v>
      </c>
      <c r="E64">
        <v>15400.569294105546</v>
      </c>
      <c r="F64">
        <v>41388.06789100969</v>
      </c>
      <c r="G64">
        <v>44584.335775999745</v>
      </c>
      <c r="H64">
        <v>49887.424156951645</v>
      </c>
      <c r="I64">
        <v>46306.19840905576</v>
      </c>
      <c r="J64">
        <v>67165.383170027606</v>
      </c>
      <c r="K64">
        <v>29374.412535305037</v>
      </c>
      <c r="L64">
        <v>71413.947514232394</v>
      </c>
      <c r="M64">
        <v>85054.983804944131</v>
      </c>
      <c r="N64">
        <v>104748.90660890535</v>
      </c>
      <c r="O64">
        <v>85289.214309878982</v>
      </c>
      <c r="P64">
        <v>130347.42774851256</v>
      </c>
      <c r="Q64">
        <v>62871.934774329675</v>
      </c>
      <c r="R64">
        <v>143207.25963306674</v>
      </c>
      <c r="S64">
        <v>112334.46230119442</v>
      </c>
      <c r="T64">
        <v>138112.18736496332</v>
      </c>
      <c r="U64">
        <v>111313.21819121231</v>
      </c>
      <c r="V64">
        <v>172551.6714952717</v>
      </c>
      <c r="W64">
        <v>82102.370727370464</v>
      </c>
      <c r="X64">
        <v>188930.80760203683</v>
      </c>
      <c r="Y64">
        <v>227853.12342997707</v>
      </c>
      <c r="Z64">
        <v>275905.33096248703</v>
      </c>
      <c r="AA64">
        <v>219299.90551288478</v>
      </c>
      <c r="AB64">
        <v>341854.92683071399</v>
      </c>
      <c r="AC64">
        <v>164558.50208857254</v>
      </c>
      <c r="AD64">
        <v>382062.66543675854</v>
      </c>
      <c r="AE64">
        <v>312012.78022781468</v>
      </c>
      <c r="AF64">
        <v>376103.87682825001</v>
      </c>
      <c r="AG64">
        <v>296354.94858706323</v>
      </c>
      <c r="AH64">
        <v>456011.44550429151</v>
      </c>
      <c r="AI64">
        <v>232628.94167514399</v>
      </c>
      <c r="AJ64">
        <v>522181.26835378667</v>
      </c>
      <c r="AK64">
        <v>671809.42140526802</v>
      </c>
      <c r="AL64">
        <v>769506.71355622332</v>
      </c>
      <c r="AM64">
        <v>616928.86032504344</v>
      </c>
      <c r="AN64">
        <v>893531.79142958671</v>
      </c>
      <c r="AO64">
        <v>555823.69686132728</v>
      </c>
      <c r="AP64">
        <v>1104900.042628828</v>
      </c>
      <c r="AQ64">
        <v>2250867.9061130318</v>
      </c>
      <c r="AR64">
        <v>2374584.8566120006</v>
      </c>
      <c r="AS64">
        <v>1991687.0406933408</v>
      </c>
      <c r="AT64">
        <v>2592925.2811905215</v>
      </c>
      <c r="AU64">
        <v>2079826.8934382331</v>
      </c>
      <c r="AV64">
        <v>3625328.7434789627</v>
      </c>
      <c r="AW64">
        <v>10163.47050498058</v>
      </c>
      <c r="AX64">
        <v>4860.3821240286825</v>
      </c>
      <c r="AY64">
        <v>13439.679187488966</v>
      </c>
      <c r="AZ64">
        <v>12487.961830324592</v>
      </c>
      <c r="BA64">
        <v>1426.7260529060566</v>
      </c>
      <c r="BB64">
        <v>11362.188267786991</v>
      </c>
      <c r="BC64">
        <v>20964.894177773054</v>
      </c>
      <c r="BD64">
        <v>18776.680532888477</v>
      </c>
      <c r="BE64">
        <v>23715.574852538295</v>
      </c>
      <c r="BF64">
        <v>29768.810805916488</v>
      </c>
      <c r="BG64">
        <v>10125.973129636199</v>
      </c>
      <c r="BH64">
        <v>30074.824364114455</v>
      </c>
      <c r="BI64">
        <v>34466.673768763649</v>
      </c>
      <c r="BJ64">
        <v>36172.053543963215</v>
      </c>
      <c r="BK64">
        <v>36560.44443384996</v>
      </c>
      <c r="BL64">
        <v>51369.872025406352</v>
      </c>
      <c r="BM64">
        <v>21000.031975548874</v>
      </c>
      <c r="BN64">
        <v>53465.619484523784</v>
      </c>
    </row>
    <row r="65" spans="1:66" x14ac:dyDescent="0.2">
      <c r="A65">
        <v>1976</v>
      </c>
      <c r="B65">
        <v>28394.879539306567</v>
      </c>
      <c r="C65">
        <v>31003.031051122711</v>
      </c>
      <c r="D65">
        <v>41043.097230219144</v>
      </c>
      <c r="E65">
        <v>16344.052544410342</v>
      </c>
      <c r="F65">
        <v>42736.326241538212</v>
      </c>
      <c r="G65">
        <v>46236.820194443491</v>
      </c>
      <c r="H65">
        <v>51545.846483396941</v>
      </c>
      <c r="I65">
        <v>48129.617116347108</v>
      </c>
      <c r="J65">
        <v>69311.126685155308</v>
      </c>
      <c r="K65">
        <v>30953.870164149495</v>
      </c>
      <c r="L65">
        <v>73709.590338942682</v>
      </c>
      <c r="M65">
        <v>88110.013656360781</v>
      </c>
      <c r="N65">
        <v>108160.29482111555</v>
      </c>
      <c r="O65">
        <v>88580.709578899012</v>
      </c>
      <c r="P65">
        <v>134709.47583498881</v>
      </c>
      <c r="Q65">
        <v>65445.883500972152</v>
      </c>
      <c r="R65">
        <v>148075.69372159377</v>
      </c>
      <c r="S65">
        <v>116287.9401174838</v>
      </c>
      <c r="T65">
        <v>142594.39147218104</v>
      </c>
      <c r="U65">
        <v>115571.6773451818</v>
      </c>
      <c r="V65">
        <v>178193.96167983866</v>
      </c>
      <c r="W65">
        <v>85389.139000080337</v>
      </c>
      <c r="X65">
        <v>195188.41407569026</v>
      </c>
      <c r="Y65">
        <v>235811.10289978198</v>
      </c>
      <c r="Z65">
        <v>284664.74066083925</v>
      </c>
      <c r="AA65">
        <v>227538.73344872356</v>
      </c>
      <c r="AB65">
        <v>353327.09888016159</v>
      </c>
      <c r="AC65">
        <v>171233.18251420438</v>
      </c>
      <c r="AD65">
        <v>394018.83884801128</v>
      </c>
      <c r="AE65">
        <v>323419.26727096306</v>
      </c>
      <c r="AF65">
        <v>388604.04057588859</v>
      </c>
      <c r="AG65">
        <v>307781.62378047028</v>
      </c>
      <c r="AH65">
        <v>472657.7382955252</v>
      </c>
      <c r="AI65">
        <v>241987.05210409075</v>
      </c>
      <c r="AJ65">
        <v>538706.2433086813</v>
      </c>
      <c r="AK65">
        <v>699704.34776966309</v>
      </c>
      <c r="AL65">
        <v>800490.60785704828</v>
      </c>
      <c r="AM65">
        <v>644210.23911144084</v>
      </c>
      <c r="AN65">
        <v>934093.36088078981</v>
      </c>
      <c r="AO65">
        <v>577325.20121597708</v>
      </c>
      <c r="AP65">
        <v>1147687.3795474044</v>
      </c>
      <c r="AQ65">
        <v>2361626.2127587227</v>
      </c>
      <c r="AR65">
        <v>2493770.1756971716</v>
      </c>
      <c r="AS65">
        <v>2090992.6109957129</v>
      </c>
      <c r="AT65">
        <v>2725004.2756620916</v>
      </c>
      <c r="AU65">
        <v>2181740.0431988398</v>
      </c>
      <c r="AV65">
        <v>3799126.7666171733</v>
      </c>
      <c r="AW65">
        <v>10552.938884169638</v>
      </c>
      <c r="AX65">
        <v>5243.9125952162003</v>
      </c>
      <c r="AY65">
        <v>13876.444985898313</v>
      </c>
      <c r="AZ65">
        <v>12775.067775282978</v>
      </c>
      <c r="BA65">
        <v>1734.2349246711922</v>
      </c>
      <c r="BB65">
        <v>11763.062144133735</v>
      </c>
      <c r="BC65">
        <v>21759.864637411654</v>
      </c>
      <c r="BD65">
        <v>19532.055619105569</v>
      </c>
      <c r="BE65">
        <v>24605.511214703118</v>
      </c>
      <c r="BF65">
        <v>30635.721829689181</v>
      </c>
      <c r="BG65">
        <v>10888.293549236807</v>
      </c>
      <c r="BH65">
        <v>31031.952077087597</v>
      </c>
      <c r="BI65">
        <v>35768.521828964171</v>
      </c>
      <c r="BJ65">
        <v>37392.234398967281</v>
      </c>
      <c r="BK65">
        <v>38016.844000709127</v>
      </c>
      <c r="BL65">
        <v>52961.539397696928</v>
      </c>
      <c r="BM65">
        <v>22330.866829943825</v>
      </c>
      <c r="BN65">
        <v>55118.064493279933</v>
      </c>
    </row>
    <row r="66" spans="1:66" x14ac:dyDescent="0.2">
      <c r="A66">
        <v>1977</v>
      </c>
      <c r="B66">
        <v>29028.612574208408</v>
      </c>
      <c r="C66">
        <v>31646.088271669403</v>
      </c>
      <c r="D66">
        <v>41702.053632330651</v>
      </c>
      <c r="E66">
        <v>16967.606257282478</v>
      </c>
      <c r="F66">
        <v>43200.336407725488</v>
      </c>
      <c r="G66">
        <v>47246.039527413188</v>
      </c>
      <c r="H66">
        <v>52481.892029487302</v>
      </c>
      <c r="I66">
        <v>49148.765553533245</v>
      </c>
      <c r="J66">
        <v>70441.821066477394</v>
      </c>
      <c r="K66">
        <v>31907.881461982815</v>
      </c>
      <c r="L66">
        <v>74542.890058573292</v>
      </c>
      <c r="M66">
        <v>90067.964694082664</v>
      </c>
      <c r="N66">
        <v>110080.18396710865</v>
      </c>
      <c r="O66">
        <v>90525.582286169301</v>
      </c>
      <c r="P66">
        <v>137130.6964915827</v>
      </c>
      <c r="Q66">
        <v>66966.205925589995</v>
      </c>
      <c r="R66">
        <v>150264.69460697944</v>
      </c>
      <c r="S66">
        <v>119018.82871077191</v>
      </c>
      <c r="T66">
        <v>145201.37219603267</v>
      </c>
      <c r="U66">
        <v>118308.69037191333</v>
      </c>
      <c r="V66">
        <v>181776.17834250315</v>
      </c>
      <c r="W66">
        <v>87378.581270674244</v>
      </c>
      <c r="X66">
        <v>198157.80264215873</v>
      </c>
      <c r="Y66">
        <v>242308.64506526731</v>
      </c>
      <c r="Z66">
        <v>291462.28408324445</v>
      </c>
      <c r="AA66">
        <v>233971.13534050042</v>
      </c>
      <c r="AB66">
        <v>363023.16296115948</v>
      </c>
      <c r="AC66">
        <v>174915.76993595564</v>
      </c>
      <c r="AD66">
        <v>401340.54740659369</v>
      </c>
      <c r="AE66">
        <v>333107.10441105807</v>
      </c>
      <c r="AF66">
        <v>399051.40891340189</v>
      </c>
      <c r="AG66">
        <v>317200.91247450106</v>
      </c>
      <c r="AH66">
        <v>487245.66668774793</v>
      </c>
      <c r="AI66">
        <v>247231.16247919379</v>
      </c>
      <c r="AJ66">
        <v>550097.56249160843</v>
      </c>
      <c r="AK66">
        <v>723835.68989464897</v>
      </c>
      <c r="AL66">
        <v>828722.89449755184</v>
      </c>
      <c r="AM66">
        <v>667170.69079001993</v>
      </c>
      <c r="AN66">
        <v>972331.57756063959</v>
      </c>
      <c r="AO66">
        <v>590920.94089106109</v>
      </c>
      <c r="AP66">
        <v>1178735.0985220869</v>
      </c>
      <c r="AQ66">
        <v>2445649.8862550007</v>
      </c>
      <c r="AR66">
        <v>2586075.7359573366</v>
      </c>
      <c r="AS66">
        <v>2172400.8518349873</v>
      </c>
      <c r="AT66">
        <v>2851460.5920522525</v>
      </c>
      <c r="AU66">
        <v>2237229.3711649231</v>
      </c>
      <c r="AV66">
        <v>3905729.0617675767</v>
      </c>
      <c r="AW66">
        <v>10811.185621003629</v>
      </c>
      <c r="AX66">
        <v>5575.3331189295086</v>
      </c>
      <c r="AY66">
        <v>14143.410989805559</v>
      </c>
      <c r="AZ66">
        <v>12962.286198183916</v>
      </c>
      <c r="BA66">
        <v>2027.3310525821373</v>
      </c>
      <c r="BB66">
        <v>11857.782756877688</v>
      </c>
      <c r="BC66">
        <v>22246.462338666821</v>
      </c>
      <c r="BD66">
        <v>20022.882419441714</v>
      </c>
      <c r="BE66">
        <v>25103.922270058301</v>
      </c>
      <c r="BF66">
        <v>31098.871092413759</v>
      </c>
      <c r="BG66">
        <v>11412.206294137197</v>
      </c>
      <c r="BH66">
        <v>31304.296607808385</v>
      </c>
      <c r="BI66">
        <v>36540.558235745812</v>
      </c>
      <c r="BJ66">
        <v>38082.319045081967</v>
      </c>
      <c r="BK66">
        <v>38804.561370374235</v>
      </c>
      <c r="BL66">
        <v>53769.602210201061</v>
      </c>
      <c r="BM66">
        <v>23143.300346081021</v>
      </c>
      <c r="BN66">
        <v>55612.438921471738</v>
      </c>
    </row>
    <row r="67" spans="1:66" x14ac:dyDescent="0.2">
      <c r="A67">
        <v>1978</v>
      </c>
      <c r="B67">
        <v>29844.065940243814</v>
      </c>
      <c r="C67">
        <v>32682.835865045094</v>
      </c>
      <c r="D67">
        <v>42634.425566662212</v>
      </c>
      <c r="E67">
        <v>17651.956658089857</v>
      </c>
      <c r="F67">
        <v>44135.731378774479</v>
      </c>
      <c r="G67">
        <v>48541.773400982071</v>
      </c>
      <c r="H67">
        <v>53711.402022183771</v>
      </c>
      <c r="I67">
        <v>50677.887064871094</v>
      </c>
      <c r="J67">
        <v>71922.73567222018</v>
      </c>
      <c r="K67">
        <v>32954.216157018898</v>
      </c>
      <c r="L67">
        <v>76139.439702323609</v>
      </c>
      <c r="M67">
        <v>93127.120977073617</v>
      </c>
      <c r="N67">
        <v>112959.98198534171</v>
      </c>
      <c r="O67">
        <v>93888.406215085895</v>
      </c>
      <c r="P67">
        <v>140880.5108735956</v>
      </c>
      <c r="Q67">
        <v>69035.225297638579</v>
      </c>
      <c r="R67">
        <v>154588.43353985596</v>
      </c>
      <c r="S67">
        <v>123704.77006665879</v>
      </c>
      <c r="T67">
        <v>149669.82609107968</v>
      </c>
      <c r="U67">
        <v>123294.34533729032</v>
      </c>
      <c r="V67">
        <v>187845.94381846729</v>
      </c>
      <c r="W67">
        <v>90443.068999680254</v>
      </c>
      <c r="X67">
        <v>204716.52846788007</v>
      </c>
      <c r="Y67">
        <v>256073.07930328808</v>
      </c>
      <c r="Z67">
        <v>306060.69682334538</v>
      </c>
      <c r="AA67">
        <v>247453.44511257915</v>
      </c>
      <c r="AB67">
        <v>382076.00335652591</v>
      </c>
      <c r="AC67">
        <v>184245.69552969417</v>
      </c>
      <c r="AD67">
        <v>421467.72919916804</v>
      </c>
      <c r="AE67">
        <v>356133.84666774527</v>
      </c>
      <c r="AF67">
        <v>423157.78020749945</v>
      </c>
      <c r="AG67">
        <v>339070.41989763692</v>
      </c>
      <c r="AH67">
        <v>517146.54026777955</v>
      </c>
      <c r="AI67">
        <v>263086.44412322325</v>
      </c>
      <c r="AJ67">
        <v>583849.56087492593</v>
      </c>
      <c r="AK67">
        <v>798450.9819637828</v>
      </c>
      <c r="AL67">
        <v>904983.59999205987</v>
      </c>
      <c r="AM67">
        <v>734165.23635112797</v>
      </c>
      <c r="AN67">
        <v>1060806.2245402832</v>
      </c>
      <c r="AO67">
        <v>649162.78443868738</v>
      </c>
      <c r="AP67">
        <v>1290796.9509645288</v>
      </c>
      <c r="AQ67">
        <v>2820402.5265524173</v>
      </c>
      <c r="AR67">
        <v>2965527.3940120717</v>
      </c>
      <c r="AS67">
        <v>2481608.4958735025</v>
      </c>
      <c r="AT67">
        <v>3252896.0014503431</v>
      </c>
      <c r="AU67">
        <v>2577958.2917190976</v>
      </c>
      <c r="AV67">
        <v>4473334.9847458238</v>
      </c>
      <c r="AW67">
        <v>11146.358479505556</v>
      </c>
      <c r="AX67">
        <v>5976.7298583038601</v>
      </c>
      <c r="AY67">
        <v>14687.784665219087</v>
      </c>
      <c r="AZ67">
        <v>13346.115461104246</v>
      </c>
      <c r="BA67">
        <v>2349.6971591608158</v>
      </c>
      <c r="BB67">
        <v>12132.023055225347</v>
      </c>
      <c r="BC67">
        <v>22812.615380596053</v>
      </c>
      <c r="BD67">
        <v>20608.964157455153</v>
      </c>
      <c r="BE67">
        <v>25882.21693726278</v>
      </c>
      <c r="BF67">
        <v>31718.19386589183</v>
      </c>
      <c r="BG67">
        <v>11942.704587028888</v>
      </c>
      <c r="BH67">
        <v>31863.208916432082</v>
      </c>
      <c r="BI67">
        <v>37395.43650695918</v>
      </c>
      <c r="BJ67">
        <v>38899.257031394278</v>
      </c>
      <c r="BK67">
        <v>39875.257277317389</v>
      </c>
      <c r="BL67">
        <v>54683.291871876318</v>
      </c>
      <c r="BM67">
        <v>23933.96387186398</v>
      </c>
      <c r="BN67">
        <v>56527.191242940498</v>
      </c>
    </row>
    <row r="68" spans="1:66" x14ac:dyDescent="0.2">
      <c r="A68">
        <v>1979</v>
      </c>
      <c r="B68">
        <v>30712.920860217429</v>
      </c>
      <c r="C68">
        <v>33517.027543205448</v>
      </c>
      <c r="D68">
        <v>43491.368453938027</v>
      </c>
      <c r="E68">
        <v>18635.635338718545</v>
      </c>
      <c r="F68">
        <v>45224.568685867736</v>
      </c>
      <c r="G68">
        <v>49958.296930854827</v>
      </c>
      <c r="H68">
        <v>55102.349295461616</v>
      </c>
      <c r="I68">
        <v>51906.133600377456</v>
      </c>
      <c r="J68">
        <v>73322.143559734861</v>
      </c>
      <c r="K68">
        <v>34627.381589862722</v>
      </c>
      <c r="L68">
        <v>77907.388661363162</v>
      </c>
      <c r="M68">
        <v>97583.919248619626</v>
      </c>
      <c r="N68">
        <v>117225.18978578539</v>
      </c>
      <c r="O68">
        <v>97616.171942138113</v>
      </c>
      <c r="P68">
        <v>145889.5244481813</v>
      </c>
      <c r="Q68">
        <v>73280.124108907883</v>
      </c>
      <c r="R68">
        <v>160669.00093556778</v>
      </c>
      <c r="S68">
        <v>131634.2099036657</v>
      </c>
      <c r="T68">
        <v>157286.555252124</v>
      </c>
      <c r="U68">
        <v>129944.37419500334</v>
      </c>
      <c r="V68">
        <v>196385.34204726163</v>
      </c>
      <c r="W68">
        <v>97667.610841520422</v>
      </c>
      <c r="X68">
        <v>215478.99261650391</v>
      </c>
      <c r="Y68">
        <v>285617.67670492717</v>
      </c>
      <c r="Z68">
        <v>334846.09121002234</v>
      </c>
      <c r="AA68">
        <v>272076.39217805828</v>
      </c>
      <c r="AB68">
        <v>414238.15624288621</v>
      </c>
      <c r="AC68">
        <v>212192.70962306997</v>
      </c>
      <c r="AD68">
        <v>464891.19843022467</v>
      </c>
      <c r="AE68">
        <v>408794.5235399151</v>
      </c>
      <c r="AF68">
        <v>474563.94050892594</v>
      </c>
      <c r="AG68">
        <v>382826.17222747603</v>
      </c>
      <c r="AH68">
        <v>573401.37252747291</v>
      </c>
      <c r="AI68">
        <v>312959.03949482227</v>
      </c>
      <c r="AJ68">
        <v>661299.5820803548</v>
      </c>
      <c r="AK68">
        <v>995920.95902591641</v>
      </c>
      <c r="AL68">
        <v>1098247.0362738161</v>
      </c>
      <c r="AM68">
        <v>896553.46094114229</v>
      </c>
      <c r="AN68">
        <v>1260619.5609753032</v>
      </c>
      <c r="AO68">
        <v>843534.95828829089</v>
      </c>
      <c r="AP68">
        <v>1588951.7855044194</v>
      </c>
      <c r="AQ68">
        <v>4013755.5256744046</v>
      </c>
      <c r="AR68">
        <v>4141108.6407401548</v>
      </c>
      <c r="AS68">
        <v>3407967.0767531735</v>
      </c>
      <c r="AT68">
        <v>4322613.1908733118</v>
      </c>
      <c r="AU68">
        <v>3876705.7596131763</v>
      </c>
      <c r="AV68">
        <v>6284616.0740042105</v>
      </c>
      <c r="AW68">
        <v>11467.544789580033</v>
      </c>
      <c r="AX68">
        <v>6323.4924249732385</v>
      </c>
      <c r="AY68">
        <v>15127.921486033441</v>
      </c>
      <c r="AZ68">
        <v>13660.59334814119</v>
      </c>
      <c r="BA68">
        <v>2643.8890875743655</v>
      </c>
      <c r="BB68">
        <v>12541.74871037232</v>
      </c>
      <c r="BC68">
        <v>23282.809928172737</v>
      </c>
      <c r="BD68">
        <v>21100.446535154319</v>
      </c>
      <c r="BE68">
        <v>26394.900387768477</v>
      </c>
      <c r="BF68">
        <v>32113.795565688775</v>
      </c>
      <c r="BG68">
        <v>12564.025475364173</v>
      </c>
      <c r="BH68">
        <v>32397.409547012183</v>
      </c>
      <c r="BI68">
        <v>38051.891351413622</v>
      </c>
      <c r="BJ68">
        <v>39571.63917288067</v>
      </c>
      <c r="BK68">
        <v>40478.624014937275</v>
      </c>
      <c r="BL68">
        <v>55180.298337623266</v>
      </c>
      <c r="BM68">
        <v>24964.195960101435</v>
      </c>
      <c r="BN68">
        <v>57216.985592811994</v>
      </c>
    </row>
    <row r="69" spans="1:66" x14ac:dyDescent="0.2">
      <c r="A69">
        <v>1980</v>
      </c>
      <c r="B69">
        <v>30403.760361346973</v>
      </c>
      <c r="C69">
        <v>33030.13623334367</v>
      </c>
      <c r="D69">
        <v>42661.733171227708</v>
      </c>
      <c r="E69">
        <v>18886.834713300912</v>
      </c>
      <c r="F69">
        <v>44524.442193683564</v>
      </c>
      <c r="G69">
        <v>49980.242608563523</v>
      </c>
      <c r="H69">
        <v>54748.24545830462</v>
      </c>
      <c r="I69">
        <v>51827.894625767163</v>
      </c>
      <c r="J69">
        <v>72525.202709102188</v>
      </c>
      <c r="K69">
        <v>35230.74640859216</v>
      </c>
      <c r="L69">
        <v>77347.654945638773</v>
      </c>
      <c r="M69">
        <v>98027.614188643696</v>
      </c>
      <c r="N69">
        <v>116870.49940592892</v>
      </c>
      <c r="O69">
        <v>97870.152143210304</v>
      </c>
      <c r="P69">
        <v>145292.93871145984</v>
      </c>
      <c r="Q69">
        <v>74420.167211224893</v>
      </c>
      <c r="R69">
        <v>160509.92760680334</v>
      </c>
      <c r="S69">
        <v>132063.82960182632</v>
      </c>
      <c r="T69">
        <v>156747.37106836084</v>
      </c>
      <c r="U69">
        <v>130238.02859477674</v>
      </c>
      <c r="V69">
        <v>196217.17464088451</v>
      </c>
      <c r="W69">
        <v>98787.939875545489</v>
      </c>
      <c r="X69">
        <v>214978.81852702415</v>
      </c>
      <c r="Y69">
        <v>285654.66517153219</v>
      </c>
      <c r="Z69">
        <v>334498.40132556745</v>
      </c>
      <c r="AA69">
        <v>273581.93918598117</v>
      </c>
      <c r="AB69">
        <v>416712.82726970909</v>
      </c>
      <c r="AC69">
        <v>212310.27492096522</v>
      </c>
      <c r="AD69">
        <v>462268.23350139923</v>
      </c>
      <c r="AE69">
        <v>407713.08258667379</v>
      </c>
      <c r="AF69">
        <v>473266.52987370361</v>
      </c>
      <c r="AG69">
        <v>385923.95573879912</v>
      </c>
      <c r="AH69">
        <v>577914.22750063892</v>
      </c>
      <c r="AI69">
        <v>310820.28008896642</v>
      </c>
      <c r="AJ69">
        <v>656800.11474203819</v>
      </c>
      <c r="AK69">
        <v>976623.84590447822</v>
      </c>
      <c r="AL69">
        <v>1080196.7042200081</v>
      </c>
      <c r="AM69">
        <v>902323.87083674071</v>
      </c>
      <c r="AN69">
        <v>1270260.3042004129</v>
      </c>
      <c r="AO69">
        <v>807648.46733316267</v>
      </c>
      <c r="AP69">
        <v>1553841.593229647</v>
      </c>
      <c r="AQ69">
        <v>3670166.0255159372</v>
      </c>
      <c r="AR69">
        <v>3819655.1268540304</v>
      </c>
      <c r="AS69">
        <v>3326662.2304689814</v>
      </c>
      <c r="AT69">
        <v>4272834.6612517377</v>
      </c>
      <c r="AU69">
        <v>3292850.205324579</v>
      </c>
      <c r="AV69">
        <v>5782283.9541668911</v>
      </c>
      <c r="AW69">
        <v>10827.278114130426</v>
      </c>
      <c r="AX69">
        <v>6059.2752643893273</v>
      </c>
      <c r="AY69">
        <v>14232.377840920177</v>
      </c>
      <c r="AZ69">
        <v>12798.263633353234</v>
      </c>
      <c r="BA69">
        <v>2542.9230180096638</v>
      </c>
      <c r="BB69">
        <v>11701.229441728354</v>
      </c>
      <c r="BC69">
        <v>22889.99882498067</v>
      </c>
      <c r="BD69">
        <v>20796.344911948981</v>
      </c>
      <c r="BE69">
        <v>25825.690021136266</v>
      </c>
      <c r="BF69">
        <v>31258.265888979688</v>
      </c>
      <c r="BG69">
        <v>12716.464435753802</v>
      </c>
      <c r="BH69">
        <v>31637.166036670253</v>
      </c>
      <c r="BI69">
        <v>37968.399713543477</v>
      </c>
      <c r="BJ69">
        <v>39217.681971398553</v>
      </c>
      <c r="BK69">
        <v>40317.330246406382</v>
      </c>
      <c r="BL69">
        <v>54333.268708512762</v>
      </c>
      <c r="BM69">
        <v>25433.391207933972</v>
      </c>
      <c r="BN69">
        <v>56557.086780347621</v>
      </c>
    </row>
    <row r="70" spans="1:66" x14ac:dyDescent="0.2">
      <c r="A70">
        <v>1981</v>
      </c>
      <c r="B70">
        <v>30102.858989384917</v>
      </c>
      <c r="C70">
        <v>32503.139787284941</v>
      </c>
      <c r="D70">
        <v>41924.626598576142</v>
      </c>
      <c r="E70">
        <v>19021.324244774623</v>
      </c>
      <c r="F70">
        <v>43903.016993674886</v>
      </c>
      <c r="G70">
        <v>49727.728959426153</v>
      </c>
      <c r="H70">
        <v>54362.992809364507</v>
      </c>
      <c r="I70">
        <v>51425.826211855892</v>
      </c>
      <c r="J70">
        <v>71656.598241867745</v>
      </c>
      <c r="K70">
        <v>35567.953572699284</v>
      </c>
      <c r="L70">
        <v>76471.602177215507</v>
      </c>
      <c r="M70">
        <v>97113.179898185364</v>
      </c>
      <c r="N70">
        <v>115956.10331921083</v>
      </c>
      <c r="O70">
        <v>96510.124870599553</v>
      </c>
      <c r="P70">
        <v>143318.81651540342</v>
      </c>
      <c r="Q70">
        <v>75454.276044504149</v>
      </c>
      <c r="R70">
        <v>158315.53300990915</v>
      </c>
      <c r="S70">
        <v>130134.36377279593</v>
      </c>
      <c r="T70">
        <v>155164.18209912974</v>
      </c>
      <c r="U70">
        <v>127634.41076053673</v>
      </c>
      <c r="V70">
        <v>192423.29970291155</v>
      </c>
      <c r="W70">
        <v>100179.0375439966</v>
      </c>
      <c r="X70">
        <v>210821.13297725766</v>
      </c>
      <c r="Y70">
        <v>280684.28395487479</v>
      </c>
      <c r="Z70">
        <v>328457.13218759984</v>
      </c>
      <c r="AA70">
        <v>267647.66611197178</v>
      </c>
      <c r="AB70">
        <v>407171.66917904117</v>
      </c>
      <c r="AC70">
        <v>214780.49077119527</v>
      </c>
      <c r="AD70">
        <v>450764.11222612025</v>
      </c>
      <c r="AE70">
        <v>403257.88011736941</v>
      </c>
      <c r="AF70">
        <v>467155.2965072848</v>
      </c>
      <c r="AG70">
        <v>380020.080876199</v>
      </c>
      <c r="AH70">
        <v>568634.316878165</v>
      </c>
      <c r="AI70">
        <v>313647.38902492903</v>
      </c>
      <c r="AJ70">
        <v>644273.84406296327</v>
      </c>
      <c r="AK70">
        <v>987374.11612202064</v>
      </c>
      <c r="AL70">
        <v>1088942.3702836237</v>
      </c>
      <c r="AM70">
        <v>909973.82081286248</v>
      </c>
      <c r="AN70">
        <v>1273896.8294342293</v>
      </c>
      <c r="AO70">
        <v>827873.43167355366</v>
      </c>
      <c r="AP70">
        <v>1561631.1044317638</v>
      </c>
      <c r="AQ70">
        <v>3787305.4828666532</v>
      </c>
      <c r="AR70">
        <v>3931871.796716148</v>
      </c>
      <c r="AS70">
        <v>3455509.4927295814</v>
      </c>
      <c r="AT70">
        <v>4335096.79583643</v>
      </c>
      <c r="AU70">
        <v>3456906.4317179546</v>
      </c>
      <c r="AV70">
        <v>5952814.4117147233</v>
      </c>
      <c r="AW70">
        <v>10477.989019343684</v>
      </c>
      <c r="AX70">
        <v>5842.725169405333</v>
      </c>
      <c r="AY70">
        <v>13580.453362713986</v>
      </c>
      <c r="AZ70">
        <v>12192.654955284543</v>
      </c>
      <c r="BA70">
        <v>2474.6949168499641</v>
      </c>
      <c r="BB70">
        <v>11334.431810134269</v>
      </c>
      <c r="BC70">
        <v>22657.267777295983</v>
      </c>
      <c r="BD70">
        <v>20563.609619404262</v>
      </c>
      <c r="BE70">
        <v>25391.252555805539</v>
      </c>
      <c r="BF70">
        <v>30658.605496706434</v>
      </c>
      <c r="BG70">
        <v>12750.996267026896</v>
      </c>
      <c r="BH70">
        <v>31190.515214093299</v>
      </c>
      <c r="BI70">
        <v>37881.366224736354</v>
      </c>
      <c r="BJ70">
        <v>38964.715181902924</v>
      </c>
      <c r="BK70">
        <v>40154.751547169981</v>
      </c>
      <c r="BL70">
        <v>53741.043673483808</v>
      </c>
      <c r="BM70">
        <v>25596.372954748065</v>
      </c>
      <c r="BN70">
        <v>56010.619469042082</v>
      </c>
    </row>
    <row r="71" spans="1:66" x14ac:dyDescent="0.2">
      <c r="A71">
        <v>1982</v>
      </c>
      <c r="B71">
        <v>29504.961734441749</v>
      </c>
      <c r="C71">
        <v>31711.203873455106</v>
      </c>
      <c r="D71">
        <v>40973.236721043882</v>
      </c>
      <c r="E71">
        <v>19030.896682430066</v>
      </c>
      <c r="F71">
        <v>42932.282428703082</v>
      </c>
      <c r="G71">
        <v>49390.191701874792</v>
      </c>
      <c r="H71">
        <v>53752.227028104899</v>
      </c>
      <c r="I71">
        <v>51021.802555311733</v>
      </c>
      <c r="J71">
        <v>70998.952385733253</v>
      </c>
      <c r="K71">
        <v>35865.274800775907</v>
      </c>
      <c r="L71">
        <v>75547.929725181515</v>
      </c>
      <c r="M71">
        <v>98609.106641666949</v>
      </c>
      <c r="N71">
        <v>117409.99881990885</v>
      </c>
      <c r="O71">
        <v>97625.531637672917</v>
      </c>
      <c r="P71">
        <v>145733.83581398032</v>
      </c>
      <c r="Q71">
        <v>77830.958447373341</v>
      </c>
      <c r="R71">
        <v>160017.74179352928</v>
      </c>
      <c r="S71">
        <v>133828.9108519087</v>
      </c>
      <c r="T71">
        <v>159173.44692010424</v>
      </c>
      <c r="U71">
        <v>130587.5493865704</v>
      </c>
      <c r="V71">
        <v>197962.024452265</v>
      </c>
      <c r="W71">
        <v>104477.75586112292</v>
      </c>
      <c r="X71">
        <v>215375.49089244072</v>
      </c>
      <c r="Y71">
        <v>302614.9960937709</v>
      </c>
      <c r="Z71">
        <v>350063.17184232763</v>
      </c>
      <c r="AA71">
        <v>287126.53949550539</v>
      </c>
      <c r="AB71">
        <v>435177.69689600909</v>
      </c>
      <c r="AC71">
        <v>234622.61397862018</v>
      </c>
      <c r="AD71">
        <v>480215.2397536083</v>
      </c>
      <c r="AE71">
        <v>445495.6205544215</v>
      </c>
      <c r="AF71">
        <v>509857.88656213845</v>
      </c>
      <c r="AG71">
        <v>418731.44461790635</v>
      </c>
      <c r="AH71">
        <v>622315.42369394272</v>
      </c>
      <c r="AI71">
        <v>351584.37013924716</v>
      </c>
      <c r="AJ71">
        <v>704593.88694766443</v>
      </c>
      <c r="AK71">
        <v>1169798.2185797074</v>
      </c>
      <c r="AL71">
        <v>1268336.9403416053</v>
      </c>
      <c r="AM71">
        <v>1082721.6853304107</v>
      </c>
      <c r="AN71">
        <v>1481092.4920574373</v>
      </c>
      <c r="AO71">
        <v>986918.9242522968</v>
      </c>
      <c r="AP71">
        <v>1825413.8616626733</v>
      </c>
      <c r="AQ71">
        <v>4821523.0906903893</v>
      </c>
      <c r="AR71">
        <v>4948243.5727404132</v>
      </c>
      <c r="AS71">
        <v>4458514.6251149317</v>
      </c>
      <c r="AT71">
        <v>5438916.0499635022</v>
      </c>
      <c r="AU71">
        <v>4402251.1476392252</v>
      </c>
      <c r="AV71">
        <v>7535610.7586359279</v>
      </c>
      <c r="AW71">
        <v>9619.7317670087086</v>
      </c>
      <c r="AX71">
        <v>5257.696440778599</v>
      </c>
      <c r="AY71">
        <v>12400.605191598484</v>
      </c>
      <c r="AZ71">
        <v>10947.521056354504</v>
      </c>
      <c r="BA71">
        <v>2196.5185640842287</v>
      </c>
      <c r="BB71">
        <v>10316.635132224659</v>
      </c>
      <c r="BC71">
        <v>21826.723411416722</v>
      </c>
      <c r="BD71">
        <v>19737.735391612066</v>
      </c>
      <c r="BE71">
        <v>24387.389677430907</v>
      </c>
      <c r="BF71">
        <v>29333.170155162046</v>
      </c>
      <c r="BG71">
        <v>12497.556486325257</v>
      </c>
      <c r="BH71">
        <v>29922.786943722396</v>
      </c>
      <c r="BI71">
        <v>37085.462966926745</v>
      </c>
      <c r="BJ71">
        <v>37837.784080153906</v>
      </c>
      <c r="BK71">
        <v>39370.870284721423</v>
      </c>
      <c r="BL71">
        <v>52315.231528671473</v>
      </c>
      <c r="BM71">
        <v>25373.853889126542</v>
      </c>
      <c r="BN71">
        <v>54430.476708094568</v>
      </c>
    </row>
    <row r="72" spans="1:66" x14ac:dyDescent="0.2">
      <c r="A72">
        <v>1983</v>
      </c>
      <c r="B72">
        <v>29666.376383654428</v>
      </c>
      <c r="C72">
        <v>31870.131948169845</v>
      </c>
      <c r="D72">
        <v>40669.058087071586</v>
      </c>
      <c r="E72">
        <v>19618.108733142464</v>
      </c>
      <c r="F72">
        <v>42962.148803807322</v>
      </c>
      <c r="G72">
        <v>50095.154297133653</v>
      </c>
      <c r="H72">
        <v>54159.602421224743</v>
      </c>
      <c r="I72">
        <v>51871.285823458049</v>
      </c>
      <c r="J72">
        <v>71177.551767373647</v>
      </c>
      <c r="K72">
        <v>36872.172837505997</v>
      </c>
      <c r="L72">
        <v>76167.531525455939</v>
      </c>
      <c r="M72">
        <v>102263.45889111841</v>
      </c>
      <c r="N72">
        <v>120705.70088491139</v>
      </c>
      <c r="O72">
        <v>101687.49224474737</v>
      </c>
      <c r="P72">
        <v>150398.16495490499</v>
      </c>
      <c r="Q72">
        <v>80397.089630755843</v>
      </c>
      <c r="R72">
        <v>164942.83560117992</v>
      </c>
      <c r="S72">
        <v>139873.57236006044</v>
      </c>
      <c r="T72">
        <v>164815.8446885203</v>
      </c>
      <c r="U72">
        <v>137246.72730918109</v>
      </c>
      <c r="V72">
        <v>206411.05361942144</v>
      </c>
      <c r="W72">
        <v>108503.53613707465</v>
      </c>
      <c r="X72">
        <v>224362.42014481057</v>
      </c>
      <c r="Y72">
        <v>324203.39326575096</v>
      </c>
      <c r="Z72">
        <v>371786.68376637693</v>
      </c>
      <c r="AA72">
        <v>309281.76231324987</v>
      </c>
      <c r="AB72">
        <v>464652.09641419776</v>
      </c>
      <c r="AC72">
        <v>246443.33978037458</v>
      </c>
      <c r="AD72">
        <v>511552.96664489846</v>
      </c>
      <c r="AE72">
        <v>483633.46834749979</v>
      </c>
      <c r="AF72">
        <v>547229.29188642651</v>
      </c>
      <c r="AG72">
        <v>457384.8342173702</v>
      </c>
      <c r="AH72">
        <v>672402.17310658155</v>
      </c>
      <c r="AI72">
        <v>373683.32589795557</v>
      </c>
      <c r="AJ72">
        <v>759766.86985819461</v>
      </c>
      <c r="AK72">
        <v>1290705.4938714351</v>
      </c>
      <c r="AL72">
        <v>1388017.8066843387</v>
      </c>
      <c r="AM72">
        <v>1206385.884669791</v>
      </c>
      <c r="AN72">
        <v>1638118.273005204</v>
      </c>
      <c r="AO72">
        <v>1068692.0542214129</v>
      </c>
      <c r="AP72">
        <v>2011649.4459456399</v>
      </c>
      <c r="AQ72">
        <v>5228994.5648096092</v>
      </c>
      <c r="AR72">
        <v>5369398.3392381631</v>
      </c>
      <c r="AS72">
        <v>4936442.7662397679</v>
      </c>
      <c r="AT72">
        <v>6029105.4656290999</v>
      </c>
      <c r="AU72">
        <v>4667009.5763313454</v>
      </c>
      <c r="AV72">
        <v>8188962.0051455712</v>
      </c>
      <c r="AW72">
        <v>9237.5984701752004</v>
      </c>
      <c r="AX72">
        <v>5173.1503460841104</v>
      </c>
      <c r="AY72">
        <v>11868.978072881639</v>
      </c>
      <c r="AZ72">
        <v>10160.564406769516</v>
      </c>
      <c r="BA72">
        <v>2364.0446287789337</v>
      </c>
      <c r="BB72">
        <v>9756.7660821587069</v>
      </c>
      <c r="BC72">
        <v>21600.033882825097</v>
      </c>
      <c r="BD72">
        <v>19550.895883514768</v>
      </c>
      <c r="BE72">
        <v>24112.647470772346</v>
      </c>
      <c r="BF72">
        <v>28476.935101756764</v>
      </c>
      <c r="BG72">
        <v>12864.888633407647</v>
      </c>
      <c r="BH72">
        <v>29408.739159654804</v>
      </c>
      <c r="BI72">
        <v>37053.078148637462</v>
      </c>
      <c r="BJ72">
        <v>37523.077805303074</v>
      </c>
      <c r="BK72">
        <v>39417.234218135731</v>
      </c>
      <c r="BL72">
        <v>51372.398470490822</v>
      </c>
      <c r="BM72">
        <v>25990.943639193534</v>
      </c>
      <c r="BN72">
        <v>53973.705506524937</v>
      </c>
    </row>
    <row r="73" spans="1:66" x14ac:dyDescent="0.2">
      <c r="A73">
        <v>1984</v>
      </c>
      <c r="B73">
        <v>30792.726950768694</v>
      </c>
      <c r="C73">
        <v>33139.488722086615</v>
      </c>
      <c r="D73">
        <v>42095.323658779314</v>
      </c>
      <c r="E73">
        <v>20394.899634002744</v>
      </c>
      <c r="F73">
        <v>44564.144889491523</v>
      </c>
      <c r="G73">
        <v>51913.141845297061</v>
      </c>
      <c r="H73">
        <v>56041.762542846678</v>
      </c>
      <c r="I73">
        <v>53953.261129049803</v>
      </c>
      <c r="J73">
        <v>73307.993327781383</v>
      </c>
      <c r="K73">
        <v>38201.665486681166</v>
      </c>
      <c r="L73">
        <v>78877.377488115118</v>
      </c>
      <c r="M73">
        <v>106779.95407125495</v>
      </c>
      <c r="N73">
        <v>125134.03312587175</v>
      </c>
      <c r="O73">
        <v>107419.27118378492</v>
      </c>
      <c r="P73">
        <v>155300.48863066823</v>
      </c>
      <c r="Q73">
        <v>84418.225189250545</v>
      </c>
      <c r="R73">
        <v>171940.46564721162</v>
      </c>
      <c r="S73">
        <v>147067.599007326</v>
      </c>
      <c r="T73">
        <v>172176.60905973587</v>
      </c>
      <c r="U73">
        <v>146703.58782211936</v>
      </c>
      <c r="V73">
        <v>215045.29590031976</v>
      </c>
      <c r="W73">
        <v>115068.22714410524</v>
      </c>
      <c r="X73">
        <v>235603.45957469166</v>
      </c>
      <c r="Y73">
        <v>348916.66187337768</v>
      </c>
      <c r="Z73">
        <v>399480.01511079847</v>
      </c>
      <c r="AA73">
        <v>344535.58110982156</v>
      </c>
      <c r="AB73">
        <v>499594.73560709995</v>
      </c>
      <c r="AC73">
        <v>269991.28520411853</v>
      </c>
      <c r="AD73">
        <v>548390.17703307688</v>
      </c>
      <c r="AE73">
        <v>526812.2300639468</v>
      </c>
      <c r="AF73">
        <v>596849.96119589102</v>
      </c>
      <c r="AG73">
        <v>521627.83896524581</v>
      </c>
      <c r="AH73">
        <v>736438.19459330721</v>
      </c>
      <c r="AI73">
        <v>413070.11251059163</v>
      </c>
      <c r="AJ73">
        <v>823869.51956424199</v>
      </c>
      <c r="AK73">
        <v>1459051.4126941992</v>
      </c>
      <c r="AL73">
        <v>1574550.8712084005</v>
      </c>
      <c r="AM73">
        <v>1438435.0672034046</v>
      </c>
      <c r="AN73">
        <v>1880750.5046150382</v>
      </c>
      <c r="AO73">
        <v>1203549.0497724863</v>
      </c>
      <c r="AP73">
        <v>2254415.3032563245</v>
      </c>
      <c r="AQ73">
        <v>6237429.1483073672</v>
      </c>
      <c r="AR73">
        <v>6406711.7151221931</v>
      </c>
      <c r="AS73">
        <v>6212312.4349735733</v>
      </c>
      <c r="AT73">
        <v>7202213.2547053555</v>
      </c>
      <c r="AU73">
        <v>5515681.0126277516</v>
      </c>
      <c r="AV73">
        <v>9741606.5796956997</v>
      </c>
      <c r="AW73">
        <v>9672.3120562403274</v>
      </c>
      <c r="AX73">
        <v>5543.6913586907149</v>
      </c>
      <c r="AY73">
        <v>12325.716315123425</v>
      </c>
      <c r="AZ73">
        <v>10882.653989777253</v>
      </c>
      <c r="BA73">
        <v>2588.1337813243276</v>
      </c>
      <c r="BB73">
        <v>10250.912290867931</v>
      </c>
      <c r="BC73">
        <v>22349.701715159114</v>
      </c>
      <c r="BD73">
        <v>20310.359597979466</v>
      </c>
      <c r="BE73">
        <v>24886.179559675693</v>
      </c>
      <c r="BF73">
        <v>29516.971995236101</v>
      </c>
      <c r="BG73">
        <v>13281.196794530764</v>
      </c>
      <c r="BH73">
        <v>30411.220360855954</v>
      </c>
      <c r="BI73">
        <v>38196.438788807594</v>
      </c>
      <c r="BJ73">
        <v>38768.694897090405</v>
      </c>
      <c r="BK73">
        <v>40586.758615366016</v>
      </c>
      <c r="BL73">
        <v>52809.869502059657</v>
      </c>
      <c r="BM73">
        <v>26647.525561038805</v>
      </c>
      <c r="BN73">
        <v>55611.605448340983</v>
      </c>
    </row>
    <row r="74" spans="1:66" x14ac:dyDescent="0.2">
      <c r="A74">
        <v>1985</v>
      </c>
      <c r="B74">
        <v>31732.93643412082</v>
      </c>
      <c r="C74">
        <v>34114.436332167563</v>
      </c>
      <c r="D74">
        <v>43208.382168500524</v>
      </c>
      <c r="E74">
        <v>21252.099224945661</v>
      </c>
      <c r="F74">
        <v>45722.589720376862</v>
      </c>
      <c r="G74">
        <v>53596.98293017313</v>
      </c>
      <c r="H74">
        <v>57759.680791543084</v>
      </c>
      <c r="I74">
        <v>55691.213154736863</v>
      </c>
      <c r="J74">
        <v>75349.261434322616</v>
      </c>
      <c r="K74">
        <v>39817.173203275692</v>
      </c>
      <c r="L74">
        <v>81064.385680827501</v>
      </c>
      <c r="M74">
        <v>112268.45233648051</v>
      </c>
      <c r="N74">
        <v>130575.73015818368</v>
      </c>
      <c r="O74">
        <v>112777.72884934072</v>
      </c>
      <c r="P74">
        <v>161903.25446501549</v>
      </c>
      <c r="Q74">
        <v>89198.536904765118</v>
      </c>
      <c r="R74">
        <v>179936.93618037345</v>
      </c>
      <c r="S74">
        <v>156121.81476423118</v>
      </c>
      <c r="T74">
        <v>181295.83609554011</v>
      </c>
      <c r="U74">
        <v>155418.55788159356</v>
      </c>
      <c r="V74">
        <v>225900.64539207515</v>
      </c>
      <c r="W74">
        <v>123025.05392504999</v>
      </c>
      <c r="X74">
        <v>249095.97993336199</v>
      </c>
      <c r="Y74">
        <v>380493.14361964044</v>
      </c>
      <c r="Z74">
        <v>429672.46197857615</v>
      </c>
      <c r="AA74">
        <v>373542.32085639331</v>
      </c>
      <c r="AB74">
        <v>528625.80703322543</v>
      </c>
      <c r="AC74">
        <v>298239.10410703422</v>
      </c>
      <c r="AD74">
        <v>593719.41060771409</v>
      </c>
      <c r="AE74">
        <v>581025.90503752104</v>
      </c>
      <c r="AF74">
        <v>645774.62733715156</v>
      </c>
      <c r="AG74">
        <v>569653.06997490919</v>
      </c>
      <c r="AH74">
        <v>780786.81535288598</v>
      </c>
      <c r="AI74">
        <v>466381.68120300298</v>
      </c>
      <c r="AJ74">
        <v>897903.16620358767</v>
      </c>
      <c r="AK74">
        <v>1600208.8742020249</v>
      </c>
      <c r="AL74">
        <v>1700084.9109613737</v>
      </c>
      <c r="AM74">
        <v>1571174.4337680805</v>
      </c>
      <c r="AN74">
        <v>1982717.3954478933</v>
      </c>
      <c r="AO74">
        <v>1375514.9756830032</v>
      </c>
      <c r="AP74">
        <v>2470438.246187456</v>
      </c>
      <c r="AQ74">
        <v>6706273.9630723279</v>
      </c>
      <c r="AR74">
        <v>6873760.7164039919</v>
      </c>
      <c r="AS74">
        <v>6652209.7404974215</v>
      </c>
      <c r="AT74">
        <v>7562574.3423966467</v>
      </c>
      <c r="AU74">
        <v>6107628.0736123826</v>
      </c>
      <c r="AV74">
        <v>10441162.771458929</v>
      </c>
      <c r="AW74">
        <v>9868.8899380685161</v>
      </c>
      <c r="AX74">
        <v>5706.1920766985631</v>
      </c>
      <c r="AY74">
        <v>12537.65950959825</v>
      </c>
      <c r="AZ74">
        <v>11067.502902678434</v>
      </c>
      <c r="BA74">
        <v>2687.0252466156326</v>
      </c>
      <c r="BB74">
        <v>10380.793759926211</v>
      </c>
      <c r="BC74">
        <v>22784.545778303072</v>
      </c>
      <c r="BD74">
        <v>20750.403798113832</v>
      </c>
      <c r="BE74">
        <v>25374.070496926095</v>
      </c>
      <c r="BF74">
        <v>30020.063024443301</v>
      </c>
      <c r="BG74">
        <v>13702.495038299056</v>
      </c>
      <c r="BH74">
        <v>30809.884558155012</v>
      </c>
      <c r="BI74">
        <v>38929.115578596276</v>
      </c>
      <c r="BJ74">
        <v>39555.66844988292</v>
      </c>
      <c r="BK74">
        <v>41419.584231085908</v>
      </c>
      <c r="BL74">
        <v>53710.76317664938</v>
      </c>
      <c r="BM74">
        <v>27471.832277903341</v>
      </c>
      <c r="BN74">
        <v>56346.248055941025</v>
      </c>
    </row>
    <row r="75" spans="1:66" x14ac:dyDescent="0.2">
      <c r="A75">
        <v>1986</v>
      </c>
      <c r="B75">
        <v>33775.108576515318</v>
      </c>
      <c r="C75">
        <v>36290.986427992786</v>
      </c>
      <c r="D75">
        <v>45406.491181907644</v>
      </c>
      <c r="E75">
        <v>23245.383334996972</v>
      </c>
      <c r="F75">
        <v>48293.793252732881</v>
      </c>
      <c r="G75">
        <v>57745.15779325959</v>
      </c>
      <c r="H75">
        <v>61690.535726538546</v>
      </c>
      <c r="I75">
        <v>59987.67231127101</v>
      </c>
      <c r="J75">
        <v>79752.025572754981</v>
      </c>
      <c r="K75">
        <v>43543.699574698039</v>
      </c>
      <c r="L75">
        <v>86524.466311954093</v>
      </c>
      <c r="M75">
        <v>128556.16800433747</v>
      </c>
      <c r="N75">
        <v>146092.75689283767</v>
      </c>
      <c r="O75">
        <v>129181.90778726916</v>
      </c>
      <c r="P75">
        <v>179922.26485319846</v>
      </c>
      <c r="Q75">
        <v>103288.61726131165</v>
      </c>
      <c r="R75">
        <v>202866.98529619095</v>
      </c>
      <c r="S75">
        <v>185516.91267409743</v>
      </c>
      <c r="T75">
        <v>209300.58818010229</v>
      </c>
      <c r="U75">
        <v>185025.36374184859</v>
      </c>
      <c r="V75">
        <v>257438.3370853434</v>
      </c>
      <c r="W75">
        <v>148015.95812355829</v>
      </c>
      <c r="X75">
        <v>290723.68338116724</v>
      </c>
      <c r="Y75">
        <v>492784.75996903039</v>
      </c>
      <c r="Z75">
        <v>538268.58785677399</v>
      </c>
      <c r="AA75">
        <v>488420.97209845949</v>
      </c>
      <c r="AB75">
        <v>646664.80783103511</v>
      </c>
      <c r="AC75">
        <v>400970.66845438106</v>
      </c>
      <c r="AD75">
        <v>755861.68036131957</v>
      </c>
      <c r="AE75">
        <v>776182.9499784247</v>
      </c>
      <c r="AF75">
        <v>833895.9798573883</v>
      </c>
      <c r="AG75">
        <v>771096.20168280264</v>
      </c>
      <c r="AH75">
        <v>982575.82111313252</v>
      </c>
      <c r="AI75">
        <v>650344.51078733103</v>
      </c>
      <c r="AJ75">
        <v>1181202.0539363958</v>
      </c>
      <c r="AK75">
        <v>2301408.9760208614</v>
      </c>
      <c r="AL75">
        <v>2388157.515336446</v>
      </c>
      <c r="AM75">
        <v>2317376.0743418229</v>
      </c>
      <c r="AN75">
        <v>2754965.3908097232</v>
      </c>
      <c r="AO75">
        <v>2046471.1110514249</v>
      </c>
      <c r="AP75">
        <v>3501030.7671088083</v>
      </c>
      <c r="AQ75">
        <v>10649680.61541033</v>
      </c>
      <c r="AR75">
        <v>10786960.05871715</v>
      </c>
      <c r="AS75">
        <v>10733464.669121614</v>
      </c>
      <c r="AT75">
        <v>11921020.259473637</v>
      </c>
      <c r="AU75">
        <v>9613669.2569821831</v>
      </c>
      <c r="AV75">
        <v>16509666.688699523</v>
      </c>
      <c r="AW75">
        <v>9805.0593597710576</v>
      </c>
      <c r="AX75">
        <v>5859.6814264920949</v>
      </c>
      <c r="AY75">
        <v>12594.300544714559</v>
      </c>
      <c r="AZ75">
        <v>11060.956791060293</v>
      </c>
      <c r="BA75">
        <v>2947.0670952959026</v>
      </c>
      <c r="BB75">
        <v>10063.120193511691</v>
      </c>
      <c r="BC75">
        <v>23243.879751201745</v>
      </c>
      <c r="BD75">
        <v>21295.369874701726</v>
      </c>
      <c r="BE75">
        <v>25969.772943628748</v>
      </c>
      <c r="BF75">
        <v>30460.294107319765</v>
      </c>
      <c r="BG75">
        <v>14351.690676517563</v>
      </c>
      <c r="BH75">
        <v>31118.994136793099</v>
      </c>
      <c r="BI75">
        <v>40042.405240490116</v>
      </c>
      <c r="BJ75">
        <v>40589.980434963763</v>
      </c>
      <c r="BK75">
        <v>42689.113442271475</v>
      </c>
      <c r="BL75">
        <v>54709.465752644093</v>
      </c>
      <c r="BM75">
        <v>28607.470153044633</v>
      </c>
      <c r="BN75">
        <v>57438.836565894853</v>
      </c>
    </row>
    <row r="76" spans="1:66" x14ac:dyDescent="0.2">
      <c r="A76">
        <v>1987</v>
      </c>
      <c r="B76">
        <v>32851.127486841186</v>
      </c>
      <c r="C76">
        <v>35855.842126986674</v>
      </c>
      <c r="D76">
        <v>44530.143783591346</v>
      </c>
      <c r="E76">
        <v>22124.970970334882</v>
      </c>
      <c r="F76">
        <v>46608.271175904469</v>
      </c>
      <c r="G76">
        <v>55844.631256905755</v>
      </c>
      <c r="H76">
        <v>59621.383377229489</v>
      </c>
      <c r="I76">
        <v>58837.882229802482</v>
      </c>
      <c r="J76">
        <v>78006.979592835094</v>
      </c>
      <c r="K76">
        <v>41054.779619644913</v>
      </c>
      <c r="L76">
        <v>83183.022266786473</v>
      </c>
      <c r="M76">
        <v>117628.17724206047</v>
      </c>
      <c r="N76">
        <v>135208.47350245123</v>
      </c>
      <c r="O76">
        <v>120887.99578717437</v>
      </c>
      <c r="P76">
        <v>172417.50420966963</v>
      </c>
      <c r="Q76">
        <v>88784.933236382029</v>
      </c>
      <c r="R76">
        <v>186617.73186748449</v>
      </c>
      <c r="S76">
        <v>164225.96273507451</v>
      </c>
      <c r="T76">
        <v>188366.72698965226</v>
      </c>
      <c r="U76">
        <v>168440.49691838797</v>
      </c>
      <c r="V76">
        <v>244397.61598798321</v>
      </c>
      <c r="W76">
        <v>119397.16036381945</v>
      </c>
      <c r="X76">
        <v>259015.99962165911</v>
      </c>
      <c r="Y76">
        <v>394151.32752158568</v>
      </c>
      <c r="Z76">
        <v>447981.14363241632</v>
      </c>
      <c r="AA76">
        <v>404110.51616502367</v>
      </c>
      <c r="AB76">
        <v>589592.86616406136</v>
      </c>
      <c r="AC76">
        <v>268353.90099739237</v>
      </c>
      <c r="AD76">
        <v>615120.34531766805</v>
      </c>
      <c r="AE76">
        <v>588380.16355994681</v>
      </c>
      <c r="AF76">
        <v>667027.27028123813</v>
      </c>
      <c r="AG76">
        <v>602294.36236257455</v>
      </c>
      <c r="AH76">
        <v>871077.97152183368</v>
      </c>
      <c r="AI76">
        <v>402282.69552001101</v>
      </c>
      <c r="AJ76">
        <v>914928.21100694698</v>
      </c>
      <c r="AK76">
        <v>1522486.3345433616</v>
      </c>
      <c r="AL76">
        <v>1696952.0999865572</v>
      </c>
      <c r="AM76">
        <v>1550766.4446797273</v>
      </c>
      <c r="AN76">
        <v>2158422.5920148189</v>
      </c>
      <c r="AO76">
        <v>1093538.6073662825</v>
      </c>
      <c r="AP76">
        <v>2362602.736945204</v>
      </c>
      <c r="AQ76">
        <v>5927023.6768587083</v>
      </c>
      <c r="AR76">
        <v>6317546.1685439982</v>
      </c>
      <c r="AS76">
        <v>6002995.2346669761</v>
      </c>
      <c r="AT76">
        <v>7660257.4549517706</v>
      </c>
      <c r="AU76">
        <v>4681303.2495141979</v>
      </c>
      <c r="AV76">
        <v>9163754.6364831384</v>
      </c>
      <c r="AW76">
        <v>9857.6237167766194</v>
      </c>
      <c r="AX76">
        <v>6080.8715964528883</v>
      </c>
      <c r="AY76">
        <v>12873.802024170858</v>
      </c>
      <c r="AZ76">
        <v>11053.307974347597</v>
      </c>
      <c r="BA76">
        <v>3195.1623210248513</v>
      </c>
      <c r="BB76">
        <v>10033.520085022454</v>
      </c>
      <c r="BC76">
        <v>23431.455291816819</v>
      </c>
      <c r="BD76">
        <v>21478.089040662293</v>
      </c>
      <c r="BE76">
        <v>26407.825053632489</v>
      </c>
      <c r="BF76">
        <v>30320.43706958264</v>
      </c>
      <c r="BG76">
        <v>14718.308496329639</v>
      </c>
      <c r="BH76">
        <v>31051.664432395573</v>
      </c>
      <c r="BI76">
        <v>40398.744760617075</v>
      </c>
      <c r="BJ76">
        <v>40724.610845924057</v>
      </c>
      <c r="BK76">
        <v>43325.353840459517</v>
      </c>
      <c r="BL76">
        <v>54404.348438626446</v>
      </c>
      <c r="BM76">
        <v>29122.241215460628</v>
      </c>
      <c r="BN76">
        <v>57324.34486661198</v>
      </c>
    </row>
    <row r="77" spans="1:66" x14ac:dyDescent="0.2">
      <c r="A77">
        <v>1988</v>
      </c>
      <c r="B77">
        <v>34719.201731830428</v>
      </c>
      <c r="C77">
        <v>37930.994896367716</v>
      </c>
      <c r="D77">
        <v>46949.642660296304</v>
      </c>
      <c r="E77">
        <v>23409.58142297859</v>
      </c>
      <c r="F77">
        <v>49130.253599287855</v>
      </c>
      <c r="G77">
        <v>59364.679277052681</v>
      </c>
      <c r="H77">
        <v>63033.493715485332</v>
      </c>
      <c r="I77">
        <v>62682.358502505936</v>
      </c>
      <c r="J77">
        <v>82491.321068548321</v>
      </c>
      <c r="K77">
        <v>43365.804981371526</v>
      </c>
      <c r="L77">
        <v>87959.832185476567</v>
      </c>
      <c r="M77">
        <v>132611.33301245063</v>
      </c>
      <c r="N77">
        <v>149693.24178439801</v>
      </c>
      <c r="O77">
        <v>137134.58461343474</v>
      </c>
      <c r="P77">
        <v>193282.78470276558</v>
      </c>
      <c r="Q77">
        <v>97685.263755621621</v>
      </c>
      <c r="R77">
        <v>207915.79790119559</v>
      </c>
      <c r="S77">
        <v>192291.17961322094</v>
      </c>
      <c r="T77">
        <v>216206.14575239469</v>
      </c>
      <c r="U77">
        <v>198677.22148952706</v>
      </c>
      <c r="V77">
        <v>284427.10706591239</v>
      </c>
      <c r="W77">
        <v>135819.79998356674</v>
      </c>
      <c r="X77">
        <v>299336.7631331103</v>
      </c>
      <c r="Y77">
        <v>512310.59261291777</v>
      </c>
      <c r="Z77">
        <v>567229.94271248707</v>
      </c>
      <c r="AA77">
        <v>528193.49498096493</v>
      </c>
      <c r="AB77">
        <v>755043.90780815319</v>
      </c>
      <c r="AC77">
        <v>339544.02332876046</v>
      </c>
      <c r="AD77">
        <v>786897.98638384789</v>
      </c>
      <c r="AE77">
        <v>798561.15865517105</v>
      </c>
      <c r="AF77">
        <v>883033.14920781541</v>
      </c>
      <c r="AG77">
        <v>820623.92051746941</v>
      </c>
      <c r="AH77">
        <v>1161088.4448303587</v>
      </c>
      <c r="AI77">
        <v>536375.75064871239</v>
      </c>
      <c r="AJ77">
        <v>1225229.6279303345</v>
      </c>
      <c r="AK77">
        <v>2240008.9627734204</v>
      </c>
      <c r="AL77">
        <v>2444534.1835049205</v>
      </c>
      <c r="AM77">
        <v>2279335.0139883403</v>
      </c>
      <c r="AN77">
        <v>3100725.5394711564</v>
      </c>
      <c r="AO77">
        <v>1618624.8448930758</v>
      </c>
      <c r="AP77">
        <v>3436716.119666114</v>
      </c>
      <c r="AQ77">
        <v>9438166.1794020664</v>
      </c>
      <c r="AR77">
        <v>10043070.301276233</v>
      </c>
      <c r="AS77">
        <v>9440254.5233102348</v>
      </c>
      <c r="AT77">
        <v>12003636.470673366</v>
      </c>
      <c r="AU77">
        <v>7645652.1459964523</v>
      </c>
      <c r="AV77">
        <v>14481326.067905432</v>
      </c>
      <c r="AW77">
        <v>10073.724186608173</v>
      </c>
      <c r="AX77">
        <v>6404.9097481755225</v>
      </c>
      <c r="AY77">
        <v>13179.631290229494</v>
      </c>
      <c r="AZ77">
        <v>11407.964252044283</v>
      </c>
      <c r="BA77">
        <v>3453.3578645856528</v>
      </c>
      <c r="BB77">
        <v>10300.675013099135</v>
      </c>
      <c r="BC77">
        <v>23842.298256205955</v>
      </c>
      <c r="BD77">
        <v>21944.30839265625</v>
      </c>
      <c r="BE77">
        <v>26908.373816693605</v>
      </c>
      <c r="BF77">
        <v>30690.404655577491</v>
      </c>
      <c r="BG77">
        <v>15156.727830462694</v>
      </c>
      <c r="BH77">
        <v>31487.415343520322</v>
      </c>
      <c r="BI77">
        <v>41053.015843203182</v>
      </c>
      <c r="BJ77">
        <v>41368.556698257154</v>
      </c>
      <c r="BK77">
        <v>44069.301974773734</v>
      </c>
      <c r="BL77">
        <v>54793.455159994002</v>
      </c>
      <c r="BM77">
        <v>29785.940287808997</v>
      </c>
      <c r="BN77">
        <v>57970.840756546801</v>
      </c>
    </row>
    <row r="78" spans="1:66" x14ac:dyDescent="0.2">
      <c r="A78">
        <v>1989</v>
      </c>
      <c r="B78">
        <v>34753.510263551078</v>
      </c>
      <c r="C78">
        <v>37941.792608596406</v>
      </c>
      <c r="D78">
        <v>46545.531247544313</v>
      </c>
      <c r="E78">
        <v>23917.678009301169</v>
      </c>
      <c r="F78">
        <v>48950.120784445127</v>
      </c>
      <c r="G78">
        <v>59248.261073611699</v>
      </c>
      <c r="H78">
        <v>62787.919662915614</v>
      </c>
      <c r="I78">
        <v>62520.683686228454</v>
      </c>
      <c r="J78">
        <v>81557.912497140278</v>
      </c>
      <c r="K78">
        <v>44017.692122474647</v>
      </c>
      <c r="L78">
        <v>87360.692962375353</v>
      </c>
      <c r="M78">
        <v>130422.08008897405</v>
      </c>
      <c r="N78">
        <v>147219.17973619071</v>
      </c>
      <c r="O78">
        <v>134820.18500632248</v>
      </c>
      <c r="P78">
        <v>189224.8601623071</v>
      </c>
      <c r="Q78">
        <v>97889.161091175381</v>
      </c>
      <c r="R78">
        <v>204375.82292896509</v>
      </c>
      <c r="S78">
        <v>186736.09679517394</v>
      </c>
      <c r="T78">
        <v>210745.41503393184</v>
      </c>
      <c r="U78">
        <v>192957.43702930014</v>
      </c>
      <c r="V78">
        <v>275565.91708275437</v>
      </c>
      <c r="W78">
        <v>134655.69167396208</v>
      </c>
      <c r="X78">
        <v>291040.30224232352</v>
      </c>
      <c r="Y78">
        <v>477563.62401873944</v>
      </c>
      <c r="Z78">
        <v>531913.05797569465</v>
      </c>
      <c r="AA78">
        <v>492521.29968741501</v>
      </c>
      <c r="AB78">
        <v>702779.57551995106</v>
      </c>
      <c r="AC78">
        <v>323614.44130959094</v>
      </c>
      <c r="AD78">
        <v>735667.92458443751</v>
      </c>
      <c r="AE78">
        <v>729868.38472732331</v>
      </c>
      <c r="AF78">
        <v>811283.2914801978</v>
      </c>
      <c r="AG78">
        <v>750135.84577895398</v>
      </c>
      <c r="AH78">
        <v>1059667.9810169344</v>
      </c>
      <c r="AI78">
        <v>498473.87491014769</v>
      </c>
      <c r="AJ78">
        <v>1123334.0602246127</v>
      </c>
      <c r="AK78">
        <v>1979862.1755745758</v>
      </c>
      <c r="AL78">
        <v>2162759.0501261866</v>
      </c>
      <c r="AM78">
        <v>2017599.4340336428</v>
      </c>
      <c r="AN78">
        <v>2737091.413401017</v>
      </c>
      <c r="AO78">
        <v>1431151.7294904804</v>
      </c>
      <c r="AP78">
        <v>3034809.6976076742</v>
      </c>
      <c r="AQ78">
        <v>8124050.1872186838</v>
      </c>
      <c r="AR78">
        <v>8559677.8722015172</v>
      </c>
      <c r="AS78">
        <v>8176627.2250723988</v>
      </c>
      <c r="AT78">
        <v>10223208.714936849</v>
      </c>
      <c r="AU78">
        <v>6511286.4210045803</v>
      </c>
      <c r="AV78">
        <v>12426629.952936945</v>
      </c>
      <c r="AW78">
        <v>10258.75945349046</v>
      </c>
      <c r="AX78">
        <v>6719.1008641865428</v>
      </c>
      <c r="AY78">
        <v>13362.901530964355</v>
      </c>
      <c r="AZ78">
        <v>11533.149997948347</v>
      </c>
      <c r="BA78">
        <v>3817.6638961276913</v>
      </c>
      <c r="BB78">
        <v>10539.548606514893</v>
      </c>
      <c r="BC78">
        <v>24123.66917183741</v>
      </c>
      <c r="BD78">
        <v>22257.324766591115</v>
      </c>
      <c r="BE78">
        <v>27177.52678662684</v>
      </c>
      <c r="BF78">
        <v>30692.272479237345</v>
      </c>
      <c r="BG78">
        <v>15698.624333537369</v>
      </c>
      <c r="BH78">
        <v>31680.598323942904</v>
      </c>
      <c r="BI78">
        <v>41454.806319771102</v>
      </c>
      <c r="BJ78">
        <v>41680.104644596831</v>
      </c>
      <c r="BK78">
        <v>44445.808356204958</v>
      </c>
      <c r="BL78">
        <v>54641.175580848583</v>
      </c>
      <c r="BM78">
        <v>30549.824880299468</v>
      </c>
      <c r="BN78">
        <v>58106.910470727911</v>
      </c>
    </row>
    <row r="79" spans="1:66" x14ac:dyDescent="0.2">
      <c r="A79">
        <v>1990</v>
      </c>
      <c r="B79">
        <v>34547.291396682347</v>
      </c>
      <c r="C79">
        <v>37810.39402803548</v>
      </c>
      <c r="D79">
        <v>46240.415670314687</v>
      </c>
      <c r="E79">
        <v>23782.674169738075</v>
      </c>
      <c r="F79">
        <v>48516.243400733983</v>
      </c>
      <c r="G79">
        <v>58898.071851892513</v>
      </c>
      <c r="H79">
        <v>62390.793668366314</v>
      </c>
      <c r="I79">
        <v>62361.718774905275</v>
      </c>
      <c r="J79">
        <v>81117.400314512677</v>
      </c>
      <c r="K79">
        <v>43676.800051096128</v>
      </c>
      <c r="L79">
        <v>86654.106141003125</v>
      </c>
      <c r="M79">
        <v>129221.55621791435</v>
      </c>
      <c r="N79">
        <v>145870.04957649944</v>
      </c>
      <c r="O79">
        <v>134367.26489681687</v>
      </c>
      <c r="P79">
        <v>188848.5857827953</v>
      </c>
      <c r="Q79">
        <v>95639.686416585799</v>
      </c>
      <c r="R79">
        <v>202107.09746647417</v>
      </c>
      <c r="S79">
        <v>184476.74268162888</v>
      </c>
      <c r="T79">
        <v>208438.91486998583</v>
      </c>
      <c r="U79">
        <v>191940.77596308722</v>
      </c>
      <c r="V79">
        <v>275359.74248837499</v>
      </c>
      <c r="W79">
        <v>130647.58865705816</v>
      </c>
      <c r="X79">
        <v>287208.12544803944</v>
      </c>
      <c r="Y79">
        <v>469076.04138045822</v>
      </c>
      <c r="Z79">
        <v>525033.87120924797</v>
      </c>
      <c r="AA79">
        <v>488350.37970250699</v>
      </c>
      <c r="AB79">
        <v>704743.01185983478</v>
      </c>
      <c r="AC79">
        <v>304367.74333348445</v>
      </c>
      <c r="AD79">
        <v>721722.24300990009</v>
      </c>
      <c r="AE79">
        <v>714531.88077597762</v>
      </c>
      <c r="AF79">
        <v>800066.78010536451</v>
      </c>
      <c r="AG79">
        <v>741023.58678446722</v>
      </c>
      <c r="AH79">
        <v>1063779.7686410206</v>
      </c>
      <c r="AI79">
        <v>465022.16102929146</v>
      </c>
      <c r="AJ79">
        <v>1100484.2889418465</v>
      </c>
      <c r="AK79">
        <v>1907096.1763908425</v>
      </c>
      <c r="AL79">
        <v>2105315.4526500618</v>
      </c>
      <c r="AM79">
        <v>1960185.0527047135</v>
      </c>
      <c r="AN79">
        <v>2711734.8428234328</v>
      </c>
      <c r="AO79">
        <v>1312732.2781225611</v>
      </c>
      <c r="AP79">
        <v>2919436.1073614117</v>
      </c>
      <c r="AQ79">
        <v>7648012.2852983102</v>
      </c>
      <c r="AR79">
        <v>8153308.4364341618</v>
      </c>
      <c r="AS79">
        <v>7746585.6088692956</v>
      </c>
      <c r="AT79">
        <v>10016371.722714797</v>
      </c>
      <c r="AU79">
        <v>5831731.5332104061</v>
      </c>
      <c r="AV79">
        <v>11689500.292783454</v>
      </c>
      <c r="AW79">
        <v>10196.51094147219</v>
      </c>
      <c r="AX79">
        <v>6703.7891249983768</v>
      </c>
      <c r="AY79">
        <v>13259.069281165683</v>
      </c>
      <c r="AZ79">
        <v>11363.431026116683</v>
      </c>
      <c r="BA79">
        <v>3888.5482883800237</v>
      </c>
      <c r="BB79">
        <v>10378.380660464847</v>
      </c>
      <c r="BC79">
        <v>24027.92863876768</v>
      </c>
      <c r="BD79">
        <v>22178.096043369336</v>
      </c>
      <c r="BE79">
        <v>27081.852820393095</v>
      </c>
      <c r="BF79">
        <v>30395.063435594613</v>
      </c>
      <c r="BG79">
        <v>15798.561697866107</v>
      </c>
      <c r="BH79">
        <v>31450.592948985075</v>
      </c>
      <c r="BI79">
        <v>41317.200760387037</v>
      </c>
      <c r="BJ79">
        <v>41520.979691333021</v>
      </c>
      <c r="BK79">
        <v>44360.332244427365</v>
      </c>
      <c r="BL79">
        <v>54184.603947442032</v>
      </c>
      <c r="BM79">
        <v>30686.078459723714</v>
      </c>
      <c r="BN79">
        <v>57790.858309635354</v>
      </c>
    </row>
    <row r="80" spans="1:66" x14ac:dyDescent="0.2">
      <c r="A80">
        <v>1991</v>
      </c>
      <c r="B80">
        <v>33411.632752721496</v>
      </c>
      <c r="C80">
        <v>36687.449757571711</v>
      </c>
      <c r="D80">
        <v>44363.801288071052</v>
      </c>
      <c r="E80">
        <v>23320.404437592668</v>
      </c>
      <c r="F80">
        <v>46776.079197155042</v>
      </c>
      <c r="G80">
        <v>57165.207446905428</v>
      </c>
      <c r="H80">
        <v>60453.601056457803</v>
      </c>
      <c r="I80">
        <v>60755.786364057421</v>
      </c>
      <c r="J80">
        <v>78278.029746672823</v>
      </c>
      <c r="K80">
        <v>42831.960456725537</v>
      </c>
      <c r="L80">
        <v>83782.142186361481</v>
      </c>
      <c r="M80">
        <v>123778.60790256217</v>
      </c>
      <c r="N80">
        <v>140105.01983001916</v>
      </c>
      <c r="O80">
        <v>129090.68634493054</v>
      </c>
      <c r="P80">
        <v>181403.2761371223</v>
      </c>
      <c r="Q80">
        <v>92149.467488253707</v>
      </c>
      <c r="R80">
        <v>193859.83096637062</v>
      </c>
      <c r="S80">
        <v>174170.86452146756</v>
      </c>
      <c r="T80">
        <v>198000.04010214892</v>
      </c>
      <c r="U80">
        <v>181780.24472629072</v>
      </c>
      <c r="V80">
        <v>261705.05929078467</v>
      </c>
      <c r="W80">
        <v>123548.81949030884</v>
      </c>
      <c r="X80">
        <v>272087.29255872587</v>
      </c>
      <c r="Y80">
        <v>422173.00873017509</v>
      </c>
      <c r="Z80">
        <v>479078.34883399628</v>
      </c>
      <c r="AA80">
        <v>440987.54948546912</v>
      </c>
      <c r="AB80">
        <v>640885.98540185625</v>
      </c>
      <c r="AC80">
        <v>273159.707601253</v>
      </c>
      <c r="AD80">
        <v>653661.08283446205</v>
      </c>
      <c r="AE80">
        <v>629570.50468852022</v>
      </c>
      <c r="AF80">
        <v>714618.96285028593</v>
      </c>
      <c r="AG80">
        <v>655899.93756816525</v>
      </c>
      <c r="AH80">
        <v>945366.96124356112</v>
      </c>
      <c r="AI80">
        <v>407258.82050900598</v>
      </c>
      <c r="AJ80">
        <v>973373.01532938157</v>
      </c>
      <c r="AK80">
        <v>1614701.6153872982</v>
      </c>
      <c r="AL80">
        <v>1801588.1240339866</v>
      </c>
      <c r="AM80">
        <v>1674477.2267990015</v>
      </c>
      <c r="AN80">
        <v>2330637.3140044203</v>
      </c>
      <c r="AO80">
        <v>1098169.4321265051</v>
      </c>
      <c r="AP80">
        <v>2483500.2050750572</v>
      </c>
      <c r="AQ80">
        <v>6213228.7952720923</v>
      </c>
      <c r="AR80">
        <v>6664045.159078205</v>
      </c>
      <c r="AS80">
        <v>6422440.5922586042</v>
      </c>
      <c r="AT80">
        <v>8299256.001688513</v>
      </c>
      <c r="AU80">
        <v>4628475.8199853227</v>
      </c>
      <c r="AV80">
        <v>9518708.1480425932</v>
      </c>
      <c r="AW80">
        <v>9658.0580585375646</v>
      </c>
      <c r="AX80">
        <v>6369.6644489851924</v>
      </c>
      <c r="AY80">
        <v>12619.113151085992</v>
      </c>
      <c r="AZ80">
        <v>10449.572829469284</v>
      </c>
      <c r="BA80">
        <v>3808.8484184597905</v>
      </c>
      <c r="BB80">
        <v>9770.0162079486036</v>
      </c>
      <c r="BC80">
        <v>23370.857736072536</v>
      </c>
      <c r="BD80">
        <v>21556.81196635509</v>
      </c>
      <c r="BE80">
        <v>26420.423470087389</v>
      </c>
      <c r="BF80">
        <v>29137.19297150979</v>
      </c>
      <c r="BG80">
        <v>15672.730765296994</v>
      </c>
      <c r="BH80">
        <v>30433.440111686639</v>
      </c>
      <c r="BI80">
        <v>40511.85733299124</v>
      </c>
      <c r="BJ80">
        <v>40540.746363067454</v>
      </c>
      <c r="BK80">
        <v>43672.061368839131</v>
      </c>
      <c r="BL80">
        <v>52496.718149060427</v>
      </c>
      <c r="BM80">
        <v>30502.583698843493</v>
      </c>
      <c r="BN80">
        <v>56262.71999135919</v>
      </c>
    </row>
    <row r="81" spans="1:66" x14ac:dyDescent="0.2">
      <c r="A81">
        <v>1992</v>
      </c>
      <c r="B81">
        <v>33776.837088522137</v>
      </c>
      <c r="C81">
        <v>37261.933279305202</v>
      </c>
      <c r="D81">
        <v>44887.413281539484</v>
      </c>
      <c r="E81">
        <v>23631.678502549395</v>
      </c>
      <c r="F81">
        <v>47048.23101549787</v>
      </c>
      <c r="G81">
        <v>58347.757407967045</v>
      </c>
      <c r="H81">
        <v>61482.043252740194</v>
      </c>
      <c r="I81">
        <v>62295.446842403479</v>
      </c>
      <c r="J81">
        <v>79818.392982781879</v>
      </c>
      <c r="K81">
        <v>43658.708281142135</v>
      </c>
      <c r="L81">
        <v>84869.659102971578</v>
      </c>
      <c r="M81">
        <v>130083.47040593189</v>
      </c>
      <c r="N81">
        <v>146304.41795770801</v>
      </c>
      <c r="O81">
        <v>136657.6523960215</v>
      </c>
      <c r="P81">
        <v>191870.70015128786</v>
      </c>
      <c r="Q81">
        <v>95694.790147709748</v>
      </c>
      <c r="R81">
        <v>202144.57947458135</v>
      </c>
      <c r="S81">
        <v>186136.14171725258</v>
      </c>
      <c r="T81">
        <v>210210.80239296565</v>
      </c>
      <c r="U81">
        <v>196046.01735665058</v>
      </c>
      <c r="V81">
        <v>281961.91241761955</v>
      </c>
      <c r="W81">
        <v>129665.67590890174</v>
      </c>
      <c r="X81">
        <v>288136.20820272737</v>
      </c>
      <c r="Y81">
        <v>472344.57388908963</v>
      </c>
      <c r="Z81">
        <v>530521.79438918969</v>
      </c>
      <c r="AA81">
        <v>499355.22645985556</v>
      </c>
      <c r="AB81">
        <v>728559.19615968829</v>
      </c>
      <c r="AC81">
        <v>292597.15932114719</v>
      </c>
      <c r="AD81">
        <v>723525.70671370625</v>
      </c>
      <c r="AE81">
        <v>719149.72339082207</v>
      </c>
      <c r="AF81">
        <v>810041.55470320745</v>
      </c>
      <c r="AG81">
        <v>758887.79121135478</v>
      </c>
      <c r="AH81">
        <v>1104645.7683412805</v>
      </c>
      <c r="AI81">
        <v>440227.09901324328</v>
      </c>
      <c r="AJ81">
        <v>1101688.6269603721</v>
      </c>
      <c r="AK81">
        <v>1937767.0635548991</v>
      </c>
      <c r="AL81">
        <v>2157788.3032090529</v>
      </c>
      <c r="AM81">
        <v>2040442.0102005964</v>
      </c>
      <c r="AN81">
        <v>2896890.1243706737</v>
      </c>
      <c r="AO81">
        <v>1221463.9996248793</v>
      </c>
      <c r="AP81">
        <v>2953178.2755579832</v>
      </c>
      <c r="AQ81">
        <v>7933022.8423107173</v>
      </c>
      <c r="AR81">
        <v>8624422.2676276322</v>
      </c>
      <c r="AS81">
        <v>8316695.0214069868</v>
      </c>
      <c r="AT81">
        <v>11188148.897472819</v>
      </c>
      <c r="AU81">
        <v>5446996.0234075179</v>
      </c>
      <c r="AV81">
        <v>12064051.376415966</v>
      </c>
      <c r="AW81">
        <v>9205.9167690772265</v>
      </c>
      <c r="AX81">
        <v>6071.6309243040896</v>
      </c>
      <c r="AY81">
        <v>12228.419716206921</v>
      </c>
      <c r="AZ81">
        <v>9956.4335802970872</v>
      </c>
      <c r="BA81">
        <v>3604.6487239566554</v>
      </c>
      <c r="BB81">
        <v>9226.8029280241572</v>
      </c>
      <c r="BC81">
        <v>23076.100053254388</v>
      </c>
      <c r="BD81">
        <v>21273.772547501485</v>
      </c>
      <c r="BE81">
        <v>26217.964488558937</v>
      </c>
      <c r="BF81">
        <v>28555.936962678552</v>
      </c>
      <c r="BG81">
        <v>15624.666097531575</v>
      </c>
      <c r="BH81">
        <v>29815.303408933039</v>
      </c>
      <c r="BI81">
        <v>40413.829158475834</v>
      </c>
      <c r="BJ81">
        <v>40276.449576498228</v>
      </c>
      <c r="BK81">
        <v>43704.895453998965</v>
      </c>
      <c r="BL81">
        <v>51805.316190655394</v>
      </c>
      <c r="BM81">
        <v>30649.687814500227</v>
      </c>
      <c r="BN81">
        <v>55550.929010069136</v>
      </c>
    </row>
    <row r="82" spans="1:66" x14ac:dyDescent="0.2">
      <c r="A82">
        <v>1993</v>
      </c>
      <c r="B82">
        <v>33423.410200678176</v>
      </c>
      <c r="C82">
        <v>37062.826936842634</v>
      </c>
      <c r="D82">
        <v>44788.370805365186</v>
      </c>
      <c r="E82">
        <v>23136.6051446948</v>
      </c>
      <c r="F82">
        <v>46499.940921984438</v>
      </c>
      <c r="G82">
        <v>57782.226161684019</v>
      </c>
      <c r="H82">
        <v>60955.857334606131</v>
      </c>
      <c r="I82">
        <v>61801.049609953741</v>
      </c>
      <c r="J82">
        <v>79565.653832224591</v>
      </c>
      <c r="K82">
        <v>42889.495356821441</v>
      </c>
      <c r="L82">
        <v>83943.360967282526</v>
      </c>
      <c r="M82">
        <v>128126.31705018133</v>
      </c>
      <c r="N82">
        <v>145771.78574049746</v>
      </c>
      <c r="O82">
        <v>134633.60810754405</v>
      </c>
      <c r="P82">
        <v>190814.70368888127</v>
      </c>
      <c r="Q82">
        <v>95138.427542411751</v>
      </c>
      <c r="R82">
        <v>199472.15888929708</v>
      </c>
      <c r="S82">
        <v>182314.57578261432</v>
      </c>
      <c r="T82">
        <v>208745.72407493374</v>
      </c>
      <c r="U82">
        <v>191822.03764964273</v>
      </c>
      <c r="V82">
        <v>276872.50005293381</v>
      </c>
      <c r="W82">
        <v>129496.94707778905</v>
      </c>
      <c r="X82">
        <v>283086.98123032186</v>
      </c>
      <c r="Y82">
        <v>451562.69678451162</v>
      </c>
      <c r="Z82">
        <v>512428.00109248556</v>
      </c>
      <c r="AA82">
        <v>475801.97064678639</v>
      </c>
      <c r="AB82">
        <v>689559.50768956682</v>
      </c>
      <c r="AC82">
        <v>294951.20051044028</v>
      </c>
      <c r="AD82">
        <v>696489.16596520063</v>
      </c>
      <c r="AE82">
        <v>682922.60189538903</v>
      </c>
      <c r="AF82">
        <v>773556.81029011332</v>
      </c>
      <c r="AG82">
        <v>717277.58282347745</v>
      </c>
      <c r="AH82">
        <v>1030870.8904288603</v>
      </c>
      <c r="AI82">
        <v>444236.50970210251</v>
      </c>
      <c r="AJ82">
        <v>1051143.5185051116</v>
      </c>
      <c r="AK82">
        <v>1827463.3575727311</v>
      </c>
      <c r="AL82">
        <v>2029273.9975986225</v>
      </c>
      <c r="AM82">
        <v>1910056.36506403</v>
      </c>
      <c r="AN82">
        <v>2643798.1355460538</v>
      </c>
      <c r="AO82">
        <v>1245685.340459882</v>
      </c>
      <c r="AP82">
        <v>2783415.3723955578</v>
      </c>
      <c r="AQ82">
        <v>7432050.9087487161</v>
      </c>
      <c r="AR82">
        <v>7974048.7442930192</v>
      </c>
      <c r="AS82">
        <v>7705845.4749601111</v>
      </c>
      <c r="AT82">
        <v>9804322.6455379035</v>
      </c>
      <c r="AU82">
        <v>5647849.1729303552</v>
      </c>
      <c r="AV82">
        <v>11288153.073626973</v>
      </c>
      <c r="AW82">
        <v>9064.5942396723367</v>
      </c>
      <c r="AX82">
        <v>5890.9630667502279</v>
      </c>
      <c r="AY82">
        <v>12324.60426373152</v>
      </c>
      <c r="AZ82">
        <v>10011.087778505784</v>
      </c>
      <c r="BA82">
        <v>3383.7149325681662</v>
      </c>
      <c r="BB82">
        <v>9056.5208766863561</v>
      </c>
      <c r="BC82">
        <v>22900.864995177832</v>
      </c>
      <c r="BD82">
        <v>20940.257362920485</v>
      </c>
      <c r="BE82">
        <v>26221.629028986921</v>
      </c>
      <c r="BF82">
        <v>28563.222707196735</v>
      </c>
      <c r="BG82">
        <v>15136.402656059581</v>
      </c>
      <c r="BH82">
        <v>29503.027814505254</v>
      </c>
      <c r="BI82">
        <v>40196.2034395597</v>
      </c>
      <c r="BJ82">
        <v>39751.875233133309</v>
      </c>
      <c r="BK82">
        <v>43592.909985556158</v>
      </c>
      <c r="BL82">
        <v>51753.391368060431</v>
      </c>
      <c r="BM82">
        <v>29827.262310423848</v>
      </c>
      <c r="BN82">
        <v>55061.161486778881</v>
      </c>
    </row>
    <row r="83" spans="1:66" x14ac:dyDescent="0.2">
      <c r="A83">
        <v>1994</v>
      </c>
      <c r="B83">
        <v>33869.651430303129</v>
      </c>
      <c r="C83">
        <v>37596.980406165349</v>
      </c>
      <c r="D83">
        <v>45370.169456307623</v>
      </c>
      <c r="E83">
        <v>23348.602217606451</v>
      </c>
      <c r="F83">
        <v>46998.085878440696</v>
      </c>
      <c r="G83">
        <v>58470.519778485024</v>
      </c>
      <c r="H83">
        <v>61667.723643643913</v>
      </c>
      <c r="I83">
        <v>62535.982188422226</v>
      </c>
      <c r="J83">
        <v>80451.970776081158</v>
      </c>
      <c r="K83">
        <v>43199.813390942953</v>
      </c>
      <c r="L83">
        <v>84765.263687736689</v>
      </c>
      <c r="M83">
        <v>129683.79635701596</v>
      </c>
      <c r="N83">
        <v>147887.7375267795</v>
      </c>
      <c r="O83">
        <v>136124.04575774173</v>
      </c>
      <c r="P83">
        <v>192865.84493771443</v>
      </c>
      <c r="Q83">
        <v>96220.720989506779</v>
      </c>
      <c r="R83">
        <v>201654.9652727854</v>
      </c>
      <c r="S83">
        <v>184596.1468226366</v>
      </c>
      <c r="T83">
        <v>211738.35501439736</v>
      </c>
      <c r="U83">
        <v>193993.551355795</v>
      </c>
      <c r="V83">
        <v>279637.87439994689</v>
      </c>
      <c r="W83">
        <v>131301.38759938636</v>
      </c>
      <c r="X83">
        <v>286288.97665288363</v>
      </c>
      <c r="Y83">
        <v>457678.18771298561</v>
      </c>
      <c r="Z83">
        <v>519624.36084146245</v>
      </c>
      <c r="AA83">
        <v>479871.30840033467</v>
      </c>
      <c r="AB83">
        <v>692553.18522844394</v>
      </c>
      <c r="AC83">
        <v>302282.78028119163</v>
      </c>
      <c r="AD83">
        <v>704114.39723061828</v>
      </c>
      <c r="AE83">
        <v>691748.08885652351</v>
      </c>
      <c r="AF83">
        <v>782894.06992865389</v>
      </c>
      <c r="AG83">
        <v>722976.62489792902</v>
      </c>
      <c r="AH83">
        <v>1032899.4427316908</v>
      </c>
      <c r="AI83">
        <v>458591.60172738304</v>
      </c>
      <c r="AJ83">
        <v>1060260.2394113366</v>
      </c>
      <c r="AK83">
        <v>1849130.4363055797</v>
      </c>
      <c r="AL83">
        <v>2041447.9294639651</v>
      </c>
      <c r="AM83">
        <v>1920704.0328179908</v>
      </c>
      <c r="AN83">
        <v>2629736.31385971</v>
      </c>
      <c r="AO83">
        <v>1288043.652328521</v>
      </c>
      <c r="AP83">
        <v>2806797.2213082067</v>
      </c>
      <c r="AQ83">
        <v>7479763.5887501482</v>
      </c>
      <c r="AR83">
        <v>7932767.1201846004</v>
      </c>
      <c r="AS83">
        <v>7666621.0320509234</v>
      </c>
      <c r="AT83">
        <v>9677207.3775802013</v>
      </c>
      <c r="AU83">
        <v>5763020.7927304301</v>
      </c>
      <c r="AV83">
        <v>11325301.764020732</v>
      </c>
      <c r="AW83">
        <v>9268.7830821212265</v>
      </c>
      <c r="AX83">
        <v>6071.5792169623464</v>
      </c>
      <c r="AY83">
        <v>12657.978623908475</v>
      </c>
      <c r="AZ83">
        <v>10288.368136534094</v>
      </c>
      <c r="BA83">
        <v>3497.3910442699494</v>
      </c>
      <c r="BB83">
        <v>9230.9080691447016</v>
      </c>
      <c r="BC83">
        <v>23223.635327335029</v>
      </c>
      <c r="BD83">
        <v>21200.975197361306</v>
      </c>
      <c r="BE83">
        <v>26649.528700434639</v>
      </c>
      <c r="BF83">
        <v>28981.761069484644</v>
      </c>
      <c r="BG83">
        <v>15251.700131839743</v>
      </c>
      <c r="BH83">
        <v>29813.988167957952</v>
      </c>
      <c r="BI83">
        <v>40667.200633852292</v>
      </c>
      <c r="BJ83">
        <v>40112.720172860005</v>
      </c>
      <c r="BK83">
        <v>44138.966296092345</v>
      </c>
      <c r="BL83">
        <v>52348.502235672837</v>
      </c>
      <c r="BM83">
        <v>29944.586491301987</v>
      </c>
      <c r="BN83">
        <v>55542.838291474509</v>
      </c>
    </row>
    <row r="84" spans="1:66" x14ac:dyDescent="0.2">
      <c r="A84">
        <v>1995</v>
      </c>
      <c r="B84">
        <v>35072.219520046769</v>
      </c>
      <c r="C84">
        <v>38819.19543880444</v>
      </c>
      <c r="D84">
        <v>46651.552100266934</v>
      </c>
      <c r="E84">
        <v>24603.092061152107</v>
      </c>
      <c r="F84">
        <v>48606.210001851643</v>
      </c>
      <c r="G84">
        <v>60634.665497825379</v>
      </c>
      <c r="H84">
        <v>63620.27909470634</v>
      </c>
      <c r="I84">
        <v>64815.583311392998</v>
      </c>
      <c r="J84">
        <v>82474.333074636903</v>
      </c>
      <c r="K84">
        <v>45327.498010277573</v>
      </c>
      <c r="L84">
        <v>87764.794675637051</v>
      </c>
      <c r="M84">
        <v>137046.83732593825</v>
      </c>
      <c r="N84">
        <v>153593.84671785103</v>
      </c>
      <c r="O84">
        <v>144204.35098662355</v>
      </c>
      <c r="P84">
        <v>200090.10743298373</v>
      </c>
      <c r="Q84">
        <v>102082.01362144199</v>
      </c>
      <c r="R84">
        <v>212654.70376949682</v>
      </c>
      <c r="S84">
        <v>196980.33295351354</v>
      </c>
      <c r="T84">
        <v>221723.93875361062</v>
      </c>
      <c r="U84">
        <v>207690.64212727916</v>
      </c>
      <c r="V84">
        <v>294145.74706606806</v>
      </c>
      <c r="W84">
        <v>140412.01424109077</v>
      </c>
      <c r="X84">
        <v>304675.22632493521</v>
      </c>
      <c r="Y84">
        <v>498986.99161081854</v>
      </c>
      <c r="Z84">
        <v>562194.2006609774</v>
      </c>
      <c r="AA84">
        <v>526315.5812547016</v>
      </c>
      <c r="AB84">
        <v>752935.22038786148</v>
      </c>
      <c r="AC84">
        <v>331992.91047956835</v>
      </c>
      <c r="AD84">
        <v>765597.7052449024</v>
      </c>
      <c r="AE84">
        <v>760772.90482488892</v>
      </c>
      <c r="AF84">
        <v>855732.06317781203</v>
      </c>
      <c r="AG84">
        <v>801224.4611351866</v>
      </c>
      <c r="AH84">
        <v>1133811.8626974057</v>
      </c>
      <c r="AI84">
        <v>506321.65495738294</v>
      </c>
      <c r="AJ84">
        <v>1162772.2091346176</v>
      </c>
      <c r="AK84">
        <v>2056710.7138203513</v>
      </c>
      <c r="AL84">
        <v>2263369.2043122626</v>
      </c>
      <c r="AM84">
        <v>2159226.8947555134</v>
      </c>
      <c r="AN84">
        <v>2921521.3977359901</v>
      </c>
      <c r="AO84">
        <v>1435015.3997558153</v>
      </c>
      <c r="AP84">
        <v>3120084.7831946085</v>
      </c>
      <c r="AQ84">
        <v>8199519.7958896905</v>
      </c>
      <c r="AR84">
        <v>8721804.7307181433</v>
      </c>
      <c r="AS84">
        <v>8558537.4347913805</v>
      </c>
      <c r="AT84">
        <v>10599097.844654974</v>
      </c>
      <c r="AU84">
        <v>6383857.5301138479</v>
      </c>
      <c r="AV84">
        <v>12453259.778902855</v>
      </c>
      <c r="AW84">
        <v>9509.7735422681599</v>
      </c>
      <c r="AX84">
        <v>6524.159945387195</v>
      </c>
      <c r="AY84">
        <v>12822.807566215875</v>
      </c>
      <c r="AZ84">
        <v>10828.771125896974</v>
      </c>
      <c r="BA84">
        <v>3878.686112026649</v>
      </c>
      <c r="BB84">
        <v>9447.6253280662422</v>
      </c>
      <c r="BC84">
        <v>23741.706430503269</v>
      </c>
      <c r="BD84">
        <v>21903.14983140185</v>
      </c>
      <c r="BE84">
        <v>27109.733711268978</v>
      </c>
      <c r="BF84">
        <v>29602.823729965072</v>
      </c>
      <c r="BG84">
        <v>15994.322998897673</v>
      </c>
      <c r="BH84">
        <v>30378.599583224397</v>
      </c>
      <c r="BI84">
        <v>41531.622540797158</v>
      </c>
      <c r="BJ84">
        <v>41126.887188920169</v>
      </c>
      <c r="BK84">
        <v>44968.391392585356</v>
      </c>
      <c r="BL84">
        <v>53070.389485050182</v>
      </c>
      <c r="BM84">
        <v>31138.869107486455</v>
      </c>
      <c r="BN84">
        <v>56542.317402172077</v>
      </c>
    </row>
    <row r="85" spans="1:66" x14ac:dyDescent="0.2">
      <c r="A85">
        <v>1996</v>
      </c>
      <c r="B85">
        <v>36796.540481302225</v>
      </c>
      <c r="C85">
        <v>40086.589643441788</v>
      </c>
      <c r="D85">
        <v>48181.297025536696</v>
      </c>
      <c r="E85">
        <v>26288.86405861282</v>
      </c>
      <c r="F85">
        <v>50654.718756339462</v>
      </c>
      <c r="G85">
        <v>63750.768053883978</v>
      </c>
      <c r="H85">
        <v>66766.339182204654</v>
      </c>
      <c r="I85">
        <v>67443.680214812368</v>
      </c>
      <c r="J85">
        <v>85521.376040890085</v>
      </c>
      <c r="K85">
        <v>48345.010683048669</v>
      </c>
      <c r="L85">
        <v>91596.55571898137</v>
      </c>
      <c r="M85">
        <v>148907.21421987572</v>
      </c>
      <c r="N85">
        <v>165124.09861040008</v>
      </c>
      <c r="O85">
        <v>154774.82204418269</v>
      </c>
      <c r="P85">
        <v>213474.60131181389</v>
      </c>
      <c r="Q85">
        <v>111819.15324699294</v>
      </c>
      <c r="R85">
        <v>228319.19712264219</v>
      </c>
      <c r="S85">
        <v>218116.17005159042</v>
      </c>
      <c r="T85">
        <v>242579.5778421103</v>
      </c>
      <c r="U85">
        <v>226737.00580696575</v>
      </c>
      <c r="V85">
        <v>319114.51863431215</v>
      </c>
      <c r="W85">
        <v>157445.84545494863</v>
      </c>
      <c r="X85">
        <v>333098.99223078188</v>
      </c>
      <c r="Y85">
        <v>575896.82627058972</v>
      </c>
      <c r="Z85">
        <v>640357.4950038729</v>
      </c>
      <c r="AA85">
        <v>598583.13681769068</v>
      </c>
      <c r="AB85">
        <v>848081.501058163</v>
      </c>
      <c r="AC85">
        <v>391964.9408858908</v>
      </c>
      <c r="AD85">
        <v>873450.60606154019</v>
      </c>
      <c r="AE85">
        <v>893881.34208804893</v>
      </c>
      <c r="AF85">
        <v>991367.45123166905</v>
      </c>
      <c r="AG85">
        <v>928897.92610929196</v>
      </c>
      <c r="AH85">
        <v>1299512.2856736414</v>
      </c>
      <c r="AI85">
        <v>611038.12903435598</v>
      </c>
      <c r="AJ85">
        <v>1352661.1884771562</v>
      </c>
      <c r="AK85">
        <v>2534929.2233356275</v>
      </c>
      <c r="AL85">
        <v>2748314.6632128046</v>
      </c>
      <c r="AM85">
        <v>2634666.263230857</v>
      </c>
      <c r="AN85">
        <v>3520914.8801552481</v>
      </c>
      <c r="AO85">
        <v>1812195.4068517026</v>
      </c>
      <c r="AP85">
        <v>3808530.9313505772</v>
      </c>
      <c r="AQ85">
        <v>10848775.366767488</v>
      </c>
      <c r="AR85">
        <v>11410664.788865976</v>
      </c>
      <c r="AS85">
        <v>11214224.376235431</v>
      </c>
      <c r="AT85">
        <v>13920772.425726321</v>
      </c>
      <c r="AU85">
        <v>8413857.9155903067</v>
      </c>
      <c r="AV85">
        <v>16331981.251472309</v>
      </c>
      <c r="AW85">
        <v>9842.3129087204725</v>
      </c>
      <c r="AX85">
        <v>6826.7417803997932</v>
      </c>
      <c r="AY85">
        <v>12729.499072071214</v>
      </c>
      <c r="AZ85">
        <v>10841.218010183311</v>
      </c>
      <c r="BA85">
        <v>4232.7174341769705</v>
      </c>
      <c r="BB85">
        <v>9712.8817936975611</v>
      </c>
      <c r="BC85">
        <v>24339.79895479406</v>
      </c>
      <c r="BD85">
        <v>22537.922911402464</v>
      </c>
      <c r="BE85">
        <v>27343.452710026133</v>
      </c>
      <c r="BF85">
        <v>29815.374327061447</v>
      </c>
      <c r="BG85">
        <v>16785.498593237255</v>
      </c>
      <c r="BH85">
        <v>30914.221160083598</v>
      </c>
      <c r="BI85">
        <v>42461.656512386042</v>
      </c>
      <c r="BJ85">
        <v>42176.899325155799</v>
      </c>
      <c r="BK85">
        <v>45610.894757469781</v>
      </c>
      <c r="BL85">
        <v>53533.069723159126</v>
      </c>
      <c r="BM85">
        <v>32476.475042062604</v>
      </c>
      <c r="BN85">
        <v>57415.895368066158</v>
      </c>
    </row>
    <row r="86" spans="1:66" x14ac:dyDescent="0.2">
      <c r="A86">
        <v>1997</v>
      </c>
      <c r="B86">
        <v>39026.678783271542</v>
      </c>
      <c r="C86">
        <v>42335.521872734433</v>
      </c>
      <c r="D86">
        <v>51165.309845742224</v>
      </c>
      <c r="E86">
        <v>27997.626709546807</v>
      </c>
      <c r="F86">
        <v>53675.913851332887</v>
      </c>
      <c r="G86">
        <v>67745.124735360005</v>
      </c>
      <c r="H86">
        <v>70901.408907925477</v>
      </c>
      <c r="I86">
        <v>71424.65483765032</v>
      </c>
      <c r="J86">
        <v>91182.001712825382</v>
      </c>
      <c r="K86">
        <v>51385.705537691203</v>
      </c>
      <c r="L86">
        <v>97123.819959439759</v>
      </c>
      <c r="M86">
        <v>162836.2031649116</v>
      </c>
      <c r="N86">
        <v>179255.28574238007</v>
      </c>
      <c r="O86">
        <v>169011.67683767478</v>
      </c>
      <c r="P86">
        <v>232559.41117403834</v>
      </c>
      <c r="Q86">
        <v>121951.94151303769</v>
      </c>
      <c r="R86">
        <v>247922.86911278384</v>
      </c>
      <c r="S86">
        <v>242362.11557509526</v>
      </c>
      <c r="T86">
        <v>267109.06596120499</v>
      </c>
      <c r="U86">
        <v>251517.15164342121</v>
      </c>
      <c r="V86">
        <v>351528.26488923951</v>
      </c>
      <c r="W86">
        <v>174918.99946689256</v>
      </c>
      <c r="X86">
        <v>367323.47740513197</v>
      </c>
      <c r="Y86">
        <v>661903.26941415726</v>
      </c>
      <c r="Z86">
        <v>726508.31641257752</v>
      </c>
      <c r="AA86">
        <v>687756.76835263241</v>
      </c>
      <c r="AB86">
        <v>963511.54795419739</v>
      </c>
      <c r="AC86">
        <v>454787.61301012448</v>
      </c>
      <c r="AD86">
        <v>996052.50432073686</v>
      </c>
      <c r="AE86">
        <v>1043207.8192560161</v>
      </c>
      <c r="AF86">
        <v>1140716.9667355986</v>
      </c>
      <c r="AG86">
        <v>1083945.1048131527</v>
      </c>
      <c r="AH86">
        <v>1499873.5864634635</v>
      </c>
      <c r="AI86">
        <v>717682.05992419168</v>
      </c>
      <c r="AJ86">
        <v>1566656.8029958701</v>
      </c>
      <c r="AK86">
        <v>3033614.1092506722</v>
      </c>
      <c r="AL86">
        <v>3263263.0472031725</v>
      </c>
      <c r="AM86">
        <v>3159064.0682742954</v>
      </c>
      <c r="AN86">
        <v>4194334.122346757</v>
      </c>
      <c r="AO86">
        <v>2181198.6850827956</v>
      </c>
      <c r="AP86">
        <v>4541889.8073279886</v>
      </c>
      <c r="AQ86">
        <v>13103296.907903686</v>
      </c>
      <c r="AR86">
        <v>13821851.230393937</v>
      </c>
      <c r="AS86">
        <v>13656398.754995123</v>
      </c>
      <c r="AT86">
        <v>16917204.808488298</v>
      </c>
      <c r="AU86">
        <v>10224569.677640444</v>
      </c>
      <c r="AV86">
        <v>19791466.670566779</v>
      </c>
      <c r="AW86">
        <v>10308.232831183077</v>
      </c>
      <c r="AX86">
        <v>7151.9486586176026</v>
      </c>
      <c r="AY86">
        <v>13246.388907818546</v>
      </c>
      <c r="AZ86">
        <v>11148.617978659073</v>
      </c>
      <c r="BA86">
        <v>4609.5478814024145</v>
      </c>
      <c r="BB86">
        <v>10228.007743226019</v>
      </c>
      <c r="BC86">
        <v>25270.064963089309</v>
      </c>
      <c r="BD86">
        <v>23445.7224544817</v>
      </c>
      <c r="BE86">
        <v>28260.393543296621</v>
      </c>
      <c r="BF86">
        <v>31010.409698153762</v>
      </c>
      <c r="BG86">
        <v>17558.258398047819</v>
      </c>
      <c r="BH86">
        <v>32092.918822282772</v>
      </c>
      <c r="BI86">
        <v>43972.3551279721</v>
      </c>
      <c r="BJ86">
        <v>43812.939699311821</v>
      </c>
      <c r="BK86">
        <v>47027.899337644223</v>
      </c>
      <c r="BL86">
        <v>55837.649347522114</v>
      </c>
      <c r="BM86">
        <v>33744.146543854571</v>
      </c>
      <c r="BN86">
        <v>59424.057671103721</v>
      </c>
    </row>
    <row r="87" spans="1:66" x14ac:dyDescent="0.2">
      <c r="A87">
        <v>1998</v>
      </c>
      <c r="B87">
        <v>41381.388793060149</v>
      </c>
      <c r="C87">
        <v>44784.210574494602</v>
      </c>
      <c r="D87">
        <v>53884.890457619709</v>
      </c>
      <c r="E87">
        <v>29976.843004495135</v>
      </c>
      <c r="F87">
        <v>56740.842818766905</v>
      </c>
      <c r="G87">
        <v>71861.224522972028</v>
      </c>
      <c r="H87">
        <v>75048.953888402713</v>
      </c>
      <c r="I87">
        <v>75639.058650602965</v>
      </c>
      <c r="J87">
        <v>95848.780014473828</v>
      </c>
      <c r="K87">
        <v>54947.397907846389</v>
      </c>
      <c r="L87">
        <v>102666.45949404805</v>
      </c>
      <c r="M87">
        <v>176338.47373212688</v>
      </c>
      <c r="N87">
        <v>192834.64108091145</v>
      </c>
      <c r="O87">
        <v>182759.30895671571</v>
      </c>
      <c r="P87">
        <v>249068.00035256808</v>
      </c>
      <c r="Q87">
        <v>133056.15173300312</v>
      </c>
      <c r="R87">
        <v>266695.06589070021</v>
      </c>
      <c r="S87">
        <v>265651.15981986705</v>
      </c>
      <c r="T87">
        <v>290683.35890195746</v>
      </c>
      <c r="U87">
        <v>275183.51226846955</v>
      </c>
      <c r="V87">
        <v>381251.19900813897</v>
      </c>
      <c r="W87">
        <v>193530.43322746121</v>
      </c>
      <c r="X87">
        <v>399880.07597160985</v>
      </c>
      <c r="Y87">
        <v>747963.9673445794</v>
      </c>
      <c r="Z87">
        <v>814908.36083097197</v>
      </c>
      <c r="AA87">
        <v>774759.73767101089</v>
      </c>
      <c r="AB87">
        <v>1070808.4558932239</v>
      </c>
      <c r="AC87">
        <v>523598.89347231662</v>
      </c>
      <c r="AD87">
        <v>1115563.3842629956</v>
      </c>
      <c r="AE87">
        <v>1191910.7252175913</v>
      </c>
      <c r="AF87">
        <v>1294364.1701235052</v>
      </c>
      <c r="AG87">
        <v>1235930.199776313</v>
      </c>
      <c r="AH87">
        <v>1683742.558491867</v>
      </c>
      <c r="AI87">
        <v>843314.9073499568</v>
      </c>
      <c r="AJ87">
        <v>1775490.848886105</v>
      </c>
      <c r="AK87">
        <v>3547043.8002279741</v>
      </c>
      <c r="AL87">
        <v>3796858.1806197339</v>
      </c>
      <c r="AM87">
        <v>3691510.6526046279</v>
      </c>
      <c r="AN87">
        <v>4829059.9880938428</v>
      </c>
      <c r="AO87">
        <v>2617433.2016659644</v>
      </c>
      <c r="AP87">
        <v>5278852.0453004232</v>
      </c>
      <c r="AQ87">
        <v>15504908.761239475</v>
      </c>
      <c r="AR87">
        <v>16375065.695230415</v>
      </c>
      <c r="AS87">
        <v>16076817.762148105</v>
      </c>
      <c r="AT87">
        <v>19661137.593687266</v>
      </c>
      <c r="AU87">
        <v>12518805.762443868</v>
      </c>
      <c r="AV87">
        <v>23350038.381946474</v>
      </c>
      <c r="AW87">
        <v>10901.55306314826</v>
      </c>
      <c r="AX87">
        <v>7713.8236977175866</v>
      </c>
      <c r="AY87">
        <v>13929.362498386245</v>
      </c>
      <c r="AZ87">
        <v>11921.000900765579</v>
      </c>
      <c r="BA87">
        <v>5006.2881011438867</v>
      </c>
      <c r="BB87">
        <v>10815.226143485759</v>
      </c>
      <c r="BC87">
        <v>26386.157133163841</v>
      </c>
      <c r="BD87">
        <v>24553.249649965557</v>
      </c>
      <c r="BE87">
        <v>29453.644087581142</v>
      </c>
      <c r="BF87">
        <v>32197.878247069879</v>
      </c>
      <c r="BG87">
        <v>18523.586479105357</v>
      </c>
      <c r="BH87">
        <v>33412.595810774306</v>
      </c>
      <c r="BI87">
        <v>45741.91222068332</v>
      </c>
      <c r="BJ87">
        <v>45602.532090275519</v>
      </c>
      <c r="BK87">
        <v>48858.99607407477</v>
      </c>
      <c r="BL87">
        <v>57543.974929950266</v>
      </c>
      <c r="BM87">
        <v>35420.209451557181</v>
      </c>
      <c r="BN87">
        <v>61659.307894885009</v>
      </c>
    </row>
    <row r="88" spans="1:66" x14ac:dyDescent="0.2">
      <c r="A88">
        <v>1999</v>
      </c>
      <c r="B88">
        <v>43479.594367707628</v>
      </c>
      <c r="C88">
        <v>46977.097912278346</v>
      </c>
      <c r="D88">
        <v>56662.930920543935</v>
      </c>
      <c r="E88">
        <v>31479.529722891417</v>
      </c>
      <c r="F88">
        <v>59365.326503556025</v>
      </c>
      <c r="G88">
        <v>75765.440401589716</v>
      </c>
      <c r="H88">
        <v>78962.50354716905</v>
      </c>
      <c r="I88">
        <v>79832.653750700803</v>
      </c>
      <c r="J88">
        <v>101102.85535339004</v>
      </c>
      <c r="K88">
        <v>57662.186867711367</v>
      </c>
      <c r="L88">
        <v>107690.43674032482</v>
      </c>
      <c r="M88">
        <v>190065.77356482312</v>
      </c>
      <c r="N88">
        <v>206705.30920633266</v>
      </c>
      <c r="O88">
        <v>197722.17502535623</v>
      </c>
      <c r="P88">
        <v>267706.391454959</v>
      </c>
      <c r="Q88">
        <v>142398.0250096466</v>
      </c>
      <c r="R88">
        <v>285704.43745996855</v>
      </c>
      <c r="S88">
        <v>289058.99863172707</v>
      </c>
      <c r="T88">
        <v>313950.45437834255</v>
      </c>
      <c r="U88">
        <v>300942.77741961798</v>
      </c>
      <c r="V88">
        <v>414068.90716254519</v>
      </c>
      <c r="W88">
        <v>208769.32059799015</v>
      </c>
      <c r="X88">
        <v>432342.23068017594</v>
      </c>
      <c r="Y88">
        <v>829966.55377769505</v>
      </c>
      <c r="Z88">
        <v>899077.86186185048</v>
      </c>
      <c r="AA88">
        <v>866690.04721032351</v>
      </c>
      <c r="AB88">
        <v>1198128.952854811</v>
      </c>
      <c r="AC88">
        <v>570869.56857799646</v>
      </c>
      <c r="AD88">
        <v>1230296.6709134448</v>
      </c>
      <c r="AE88">
        <v>1333710.6392983901</v>
      </c>
      <c r="AF88">
        <v>1438858.9194600857</v>
      </c>
      <c r="AG88">
        <v>1395833.2570973483</v>
      </c>
      <c r="AH88">
        <v>1906011.9931842107</v>
      </c>
      <c r="AI88">
        <v>914706.95212047535</v>
      </c>
      <c r="AJ88">
        <v>1972456.490344268</v>
      </c>
      <c r="AK88">
        <v>4030098.2664965983</v>
      </c>
      <c r="AL88">
        <v>4304724.7239347342</v>
      </c>
      <c r="AM88">
        <v>4241078.229907102</v>
      </c>
      <c r="AN88">
        <v>5615129.3397404198</v>
      </c>
      <c r="AO88">
        <v>2839331.3698760136</v>
      </c>
      <c r="AP88">
        <v>5963436.0103770448</v>
      </c>
      <c r="AQ88">
        <v>17829617.746287502</v>
      </c>
      <c r="AR88">
        <v>18902472.707913123</v>
      </c>
      <c r="AS88">
        <v>18684107.715770081</v>
      </c>
      <c r="AT88">
        <v>23638841.307011679</v>
      </c>
      <c r="AU88">
        <v>13437906.893246172</v>
      </c>
      <c r="AV88">
        <v>26744300.095390674</v>
      </c>
      <c r="AW88">
        <v>11193.748333825532</v>
      </c>
      <c r="AX88">
        <v>7996.6851882461997</v>
      </c>
      <c r="AY88">
        <v>14121.542073855897</v>
      </c>
      <c r="AZ88">
        <v>12223.006487697819</v>
      </c>
      <c r="BA88">
        <v>5296.8725780714703</v>
      </c>
      <c r="BB88">
        <v>11040.216266787234</v>
      </c>
      <c r="BC88">
        <v>27192.241123583681</v>
      </c>
      <c r="BD88">
        <v>25343.403830082629</v>
      </c>
      <c r="BE88">
        <v>30227.644899714138</v>
      </c>
      <c r="BF88">
        <v>33213.65752783115</v>
      </c>
      <c r="BG88">
        <v>19155.252468807506</v>
      </c>
      <c r="BH88">
        <v>34216.536397287971</v>
      </c>
      <c r="BI88">
        <v>47190.357110781377</v>
      </c>
      <c r="BJ88">
        <v>47026.802132378165</v>
      </c>
      <c r="BK88">
        <v>50360.27343203692</v>
      </c>
      <c r="BL88">
        <v>59451.971327997795</v>
      </c>
      <c r="BM88">
        <v>36478.227332227551</v>
      </c>
      <c r="BN88">
        <v>63186.93656041388</v>
      </c>
    </row>
    <row r="89" spans="1:66" x14ac:dyDescent="0.2">
      <c r="A89">
        <v>2000</v>
      </c>
      <c r="B89">
        <v>45522.269173347129</v>
      </c>
      <c r="C89">
        <v>48650.169034037615</v>
      </c>
      <c r="D89">
        <v>58875.137167268425</v>
      </c>
      <c r="E89">
        <v>33272.758774986898</v>
      </c>
      <c r="F89">
        <v>62051.810829672497</v>
      </c>
      <c r="G89">
        <v>79487.083077906209</v>
      </c>
      <c r="H89">
        <v>82698.862077502505</v>
      </c>
      <c r="I89">
        <v>83028.173940580484</v>
      </c>
      <c r="J89">
        <v>105315.29097358837</v>
      </c>
      <c r="K89">
        <v>60854.189943203179</v>
      </c>
      <c r="L89">
        <v>112661.33664830634</v>
      </c>
      <c r="M89">
        <v>204153.17627899401</v>
      </c>
      <c r="N89">
        <v>221147.80682204248</v>
      </c>
      <c r="O89">
        <v>210077.37823436985</v>
      </c>
      <c r="P89">
        <v>285495.55763286317</v>
      </c>
      <c r="Q89">
        <v>153500.84619673432</v>
      </c>
      <c r="R89">
        <v>305039.93787550088</v>
      </c>
      <c r="S89">
        <v>314009.06922425475</v>
      </c>
      <c r="T89">
        <v>340150.26950234937</v>
      </c>
      <c r="U89">
        <v>322925.8746819293</v>
      </c>
      <c r="V89">
        <v>446264.56564001413</v>
      </c>
      <c r="W89">
        <v>228702.50052215735</v>
      </c>
      <c r="X89">
        <v>466982.29768220574</v>
      </c>
      <c r="Y89">
        <v>929224.48189524026</v>
      </c>
      <c r="Z89">
        <v>1000743.5447486101</v>
      </c>
      <c r="AA89">
        <v>956459.23042404256</v>
      </c>
      <c r="AB89">
        <v>1323325.3723336558</v>
      </c>
      <c r="AC89">
        <v>649342.34000912763</v>
      </c>
      <c r="AD89">
        <v>1368507.3844330907</v>
      </c>
      <c r="AE89">
        <v>1514066.0487422745</v>
      </c>
      <c r="AF89">
        <v>1624028.0332300582</v>
      </c>
      <c r="AG89">
        <v>1560520.277381266</v>
      </c>
      <c r="AH89">
        <v>2135915.9439934539</v>
      </c>
      <c r="AI89">
        <v>1055936.3853005634</v>
      </c>
      <c r="AJ89">
        <v>2226554.4881026126</v>
      </c>
      <c r="AK89">
        <v>4716073.6374048088</v>
      </c>
      <c r="AL89">
        <v>5019881.0822803453</v>
      </c>
      <c r="AM89">
        <v>4876068.0224000802</v>
      </c>
      <c r="AN89">
        <v>6468715.3800942516</v>
      </c>
      <c r="AO89">
        <v>3403932.7327036108</v>
      </c>
      <c r="AP89">
        <v>6942292.1439400194</v>
      </c>
      <c r="AQ89">
        <v>21747858.944547717</v>
      </c>
      <c r="AR89">
        <v>23047655.011629529</v>
      </c>
      <c r="AS89">
        <v>22401735.924214128</v>
      </c>
      <c r="AT89">
        <v>28162601.563758112</v>
      </c>
      <c r="AU89">
        <v>17107578.166199606</v>
      </c>
      <c r="AV89">
        <v>32525678.502809156</v>
      </c>
      <c r="AW89">
        <v>11557.455268788064</v>
      </c>
      <c r="AX89">
        <v>8345.6762691917666</v>
      </c>
      <c r="AY89">
        <v>14272.164127494747</v>
      </c>
      <c r="AZ89">
        <v>12434.983360948483</v>
      </c>
      <c r="BA89">
        <v>5691.3276067706202</v>
      </c>
      <c r="BB89">
        <v>11442.28501103865</v>
      </c>
      <c r="BC89">
        <v>27896.612828275258</v>
      </c>
      <c r="BD89">
        <v>26008.320545714319</v>
      </c>
      <c r="BE89">
        <v>30713.812456222928</v>
      </c>
      <c r="BF89">
        <v>33695.090448869014</v>
      </c>
      <c r="BG89">
        <v>19914.082394792742</v>
      </c>
      <c r="BH89">
        <v>35053.130046802675</v>
      </c>
      <c r="BI89">
        <v>48320.55977763424</v>
      </c>
      <c r="BJ89">
        <v>48086.625891367497</v>
      </c>
      <c r="BK89">
        <v>51265.872867133148</v>
      </c>
      <c r="BL89">
        <v>60270.224308769662</v>
      </c>
      <c r="BM89">
        <v>37692.525879820394</v>
      </c>
      <c r="BN89">
        <v>64566.686341507695</v>
      </c>
    </row>
    <row r="90" spans="1:66" x14ac:dyDescent="0.2">
      <c r="A90">
        <v>2001</v>
      </c>
      <c r="B90">
        <v>42647.434630167147</v>
      </c>
      <c r="C90">
        <v>45847.330632733196</v>
      </c>
      <c r="D90">
        <v>55536.063227026592</v>
      </c>
      <c r="E90">
        <v>30827.139778405621</v>
      </c>
      <c r="F90">
        <v>58266.685707959638</v>
      </c>
      <c r="G90">
        <v>74129.178969854256</v>
      </c>
      <c r="H90">
        <v>77408.10600452614</v>
      </c>
      <c r="I90">
        <v>77851.405117241869</v>
      </c>
      <c r="J90">
        <v>99057.801807514566</v>
      </c>
      <c r="K90">
        <v>56492.80201419341</v>
      </c>
      <c r="L90">
        <v>105439.77622767496</v>
      </c>
      <c r="M90">
        <v>179466.938008709</v>
      </c>
      <c r="N90">
        <v>197467.49774678488</v>
      </c>
      <c r="O90">
        <v>185134.98287502804</v>
      </c>
      <c r="P90">
        <v>256246.97199804519</v>
      </c>
      <c r="Q90">
        <v>134170.4906840628</v>
      </c>
      <c r="R90">
        <v>271330.81656480138</v>
      </c>
      <c r="S90">
        <v>267040.24706203485</v>
      </c>
      <c r="T90">
        <v>294697.96106253919</v>
      </c>
      <c r="U90">
        <v>274784.81721427082</v>
      </c>
      <c r="V90">
        <v>388771.86688574502</v>
      </c>
      <c r="W90">
        <v>192523.93294066875</v>
      </c>
      <c r="X90">
        <v>402191.82911147218</v>
      </c>
      <c r="Y90">
        <v>733177.28998940892</v>
      </c>
      <c r="Z90">
        <v>808119.14416703908</v>
      </c>
      <c r="AA90">
        <v>752347.61915665818</v>
      </c>
      <c r="AB90">
        <v>1081226.0925348664</v>
      </c>
      <c r="AC90">
        <v>498170.78552930756</v>
      </c>
      <c r="AD90">
        <v>1094974.6710124898</v>
      </c>
      <c r="AE90">
        <v>1159427.4077773194</v>
      </c>
      <c r="AF90">
        <v>1273324.3588727608</v>
      </c>
      <c r="AG90">
        <v>1188747.3336650331</v>
      </c>
      <c r="AH90">
        <v>1696487.0448089705</v>
      </c>
      <c r="AI90">
        <v>783912.7530886851</v>
      </c>
      <c r="AJ90">
        <v>1727293.7808593332</v>
      </c>
      <c r="AK90">
        <v>3390976.7886781353</v>
      </c>
      <c r="AL90">
        <v>3688895.8644061312</v>
      </c>
      <c r="AM90">
        <v>3474527.4783653254</v>
      </c>
      <c r="AN90">
        <v>4826244.6202209936</v>
      </c>
      <c r="AO90">
        <v>2360275.7438085671</v>
      </c>
      <c r="AP90">
        <v>5042881.6446883343</v>
      </c>
      <c r="AQ90">
        <v>14905222.499905078</v>
      </c>
      <c r="AR90">
        <v>16000768.866570208</v>
      </c>
      <c r="AS90">
        <v>15271499.822291603</v>
      </c>
      <c r="AT90">
        <v>19920763.521732155</v>
      </c>
      <c r="AU90">
        <v>11311685.839040823</v>
      </c>
      <c r="AV90">
        <v>22313865.910410743</v>
      </c>
      <c r="AW90">
        <v>11165.690290480032</v>
      </c>
      <c r="AX90">
        <v>7886.7632558081505</v>
      </c>
      <c r="AY90">
        <v>13843.256148224515</v>
      </c>
      <c r="AZ90">
        <v>12014.324646538616</v>
      </c>
      <c r="BA90">
        <v>5161.4775426178294</v>
      </c>
      <c r="BB90">
        <v>11093.595188244322</v>
      </c>
      <c r="BC90">
        <v>27445.267588106941</v>
      </c>
      <c r="BD90">
        <v>25445.205394987399</v>
      </c>
      <c r="BE90">
        <v>30370.924828033771</v>
      </c>
      <c r="BF90">
        <v>33234.85114135786</v>
      </c>
      <c r="BG90">
        <v>19344.545233332596</v>
      </c>
      <c r="BH90">
        <v>34592.893390532779</v>
      </c>
      <c r="BI90">
        <v>47794.739210140579</v>
      </c>
      <c r="BJ90">
        <v>47393.258068961462</v>
      </c>
      <c r="BK90">
        <v>51030.510677795341</v>
      </c>
      <c r="BL90">
        <v>59760.509259881917</v>
      </c>
      <c r="BM90">
        <v>37073.379846726049</v>
      </c>
      <c r="BN90">
        <v>63967.016143393346</v>
      </c>
    </row>
    <row r="91" spans="1:66" x14ac:dyDescent="0.2">
      <c r="A91">
        <v>2002</v>
      </c>
      <c r="B91">
        <v>40582.369502687776</v>
      </c>
      <c r="C91">
        <v>43708.672240487242</v>
      </c>
      <c r="D91">
        <v>52645.955002518887</v>
      </c>
      <c r="E91">
        <v>29507.486506134992</v>
      </c>
      <c r="F91">
        <v>55325.03415119461</v>
      </c>
      <c r="G91">
        <v>70671.178517327891</v>
      </c>
      <c r="H91">
        <v>73943.129542828465</v>
      </c>
      <c r="I91">
        <v>74258.762409094124</v>
      </c>
      <c r="J91">
        <v>94085.742850856434</v>
      </c>
      <c r="K91">
        <v>54432.477320979924</v>
      </c>
      <c r="L91">
        <v>100302.66907294358</v>
      </c>
      <c r="M91">
        <v>166838.75327273362</v>
      </c>
      <c r="N91">
        <v>185368.92485047021</v>
      </c>
      <c r="O91">
        <v>171722.70647514588</v>
      </c>
      <c r="P91">
        <v>238838.66611846208</v>
      </c>
      <c r="Q91">
        <v>127337.26166539091</v>
      </c>
      <c r="R91">
        <v>252737.822237646</v>
      </c>
      <c r="S91">
        <v>244285.59326925335</v>
      </c>
      <c r="T91">
        <v>272627.35824460961</v>
      </c>
      <c r="U91">
        <v>250393.12218074518</v>
      </c>
      <c r="V91">
        <v>356821.16625284409</v>
      </c>
      <c r="W91">
        <v>180078.22919432455</v>
      </c>
      <c r="X91">
        <v>369507.01379602723</v>
      </c>
      <c r="Y91">
        <v>644889.44005930342</v>
      </c>
      <c r="Z91">
        <v>719532.45104906184</v>
      </c>
      <c r="AA91">
        <v>654941.93554474565</v>
      </c>
      <c r="AB91">
        <v>956700.66962563014</v>
      </c>
      <c r="AC91">
        <v>446777.64155417826</v>
      </c>
      <c r="AD91">
        <v>968395.99666670046</v>
      </c>
      <c r="AE91">
        <v>1000854.0049847874</v>
      </c>
      <c r="AF91">
        <v>1114270.4345886442</v>
      </c>
      <c r="AG91">
        <v>1012051.8056263418</v>
      </c>
      <c r="AH91">
        <v>1474515.2325240744</v>
      </c>
      <c r="AI91">
        <v>688893.85448356718</v>
      </c>
      <c r="AJ91">
        <v>1501380.1490500399</v>
      </c>
      <c r="AK91">
        <v>2833114.2990750577</v>
      </c>
      <c r="AL91">
        <v>3111107.63116766</v>
      </c>
      <c r="AM91">
        <v>2841617.2048971062</v>
      </c>
      <c r="AN91">
        <v>4029965.0614325656</v>
      </c>
      <c r="AO91">
        <v>2002037.2651971178</v>
      </c>
      <c r="AP91">
        <v>4222403.3083944488</v>
      </c>
      <c r="AQ91">
        <v>12124689.285675906</v>
      </c>
      <c r="AR91">
        <v>13014517.850742761</v>
      </c>
      <c r="AS91">
        <v>12016750.371769363</v>
      </c>
      <c r="AT91">
        <v>15976430.146057226</v>
      </c>
      <c r="AU91">
        <v>9413224.51174918</v>
      </c>
      <c r="AV91">
        <v>18142462.461132418</v>
      </c>
      <c r="AW91">
        <v>10493.560488047659</v>
      </c>
      <c r="AX91">
        <v>7221.6094625470841</v>
      </c>
      <c r="AY91">
        <v>13158.582071880361</v>
      </c>
      <c r="AZ91">
        <v>11206.167154181325</v>
      </c>
      <c r="BA91">
        <v>4582.4956912900607</v>
      </c>
      <c r="BB91">
        <v>10347.399229445635</v>
      </c>
      <c r="BC91">
        <v>26553.882417127115</v>
      </c>
      <c r="BD91">
        <v>24494.974464045274</v>
      </c>
      <c r="BE91">
        <v>29484.890658858498</v>
      </c>
      <c r="BF91">
        <v>31957.875989636304</v>
      </c>
      <c r="BG91">
        <v>18637.511488439883</v>
      </c>
      <c r="BH91">
        <v>33390.279919366672</v>
      </c>
      <c r="BI91">
        <v>46629.284828476448</v>
      </c>
      <c r="BJ91">
        <v>46086.680715918032</v>
      </c>
      <c r="BK91">
        <v>49892.776392581167</v>
      </c>
      <c r="BL91">
        <v>57897.512033955019</v>
      </c>
      <c r="BM91">
        <v>36206.281234877169</v>
      </c>
      <c r="BN91">
        <v>62193.880781767984</v>
      </c>
    </row>
    <row r="92" spans="1:66" x14ac:dyDescent="0.2">
      <c r="A92">
        <v>2003</v>
      </c>
      <c r="B92">
        <v>40555.602727235688</v>
      </c>
      <c r="C92">
        <v>43702.656502670114</v>
      </c>
      <c r="D92">
        <v>52177.102491822079</v>
      </c>
      <c r="E92">
        <v>29876.963212412571</v>
      </c>
      <c r="F92">
        <v>55313.439114549066</v>
      </c>
      <c r="G92">
        <v>70906.312420030561</v>
      </c>
      <c r="H92">
        <v>74085.398524631659</v>
      </c>
      <c r="I92">
        <v>74589.901260219442</v>
      </c>
      <c r="J92">
        <v>93624.258998937876</v>
      </c>
      <c r="K92">
        <v>55210.542393795564</v>
      </c>
      <c r="L92">
        <v>100543.82670544018</v>
      </c>
      <c r="M92">
        <v>169100.78657185865</v>
      </c>
      <c r="N92">
        <v>187343.57474718997</v>
      </c>
      <c r="O92">
        <v>174019.30474480373</v>
      </c>
      <c r="P92">
        <v>239926.13418301416</v>
      </c>
      <c r="Q92">
        <v>131027.42420687813</v>
      </c>
      <c r="R92">
        <v>256542.6168812839</v>
      </c>
      <c r="S92">
        <v>249059.73170714497</v>
      </c>
      <c r="T92">
        <v>276995.38236226008</v>
      </c>
      <c r="U92">
        <v>255204.33829807435</v>
      </c>
      <c r="V92">
        <v>360300.63063988194</v>
      </c>
      <c r="W92">
        <v>186401.48196812961</v>
      </c>
      <c r="X92">
        <v>376791.00829885696</v>
      </c>
      <c r="Y92">
        <v>670570.11124592868</v>
      </c>
      <c r="Z92">
        <v>743158.25448524812</v>
      </c>
      <c r="AA92">
        <v>680943.71814070467</v>
      </c>
      <c r="AB92">
        <v>984155.80483017734</v>
      </c>
      <c r="AC92">
        <v>470290.72771298524</v>
      </c>
      <c r="AD92">
        <v>1005088.3300667863</v>
      </c>
      <c r="AE92">
        <v>1050757.9167163612</v>
      </c>
      <c r="AF92">
        <v>1160536.1953195247</v>
      </c>
      <c r="AG92">
        <v>1063207.4464678799</v>
      </c>
      <c r="AH92">
        <v>1527079.6032289462</v>
      </c>
      <c r="AI92">
        <v>732194.05626701459</v>
      </c>
      <c r="AJ92">
        <v>1569550.3074444248</v>
      </c>
      <c r="AK92">
        <v>3034470.6926872772</v>
      </c>
      <c r="AL92">
        <v>3301418.5218041241</v>
      </c>
      <c r="AM92">
        <v>3056619.5088941515</v>
      </c>
      <c r="AN92">
        <v>4265715.5521477712</v>
      </c>
      <c r="AO92">
        <v>2165622.1034864434</v>
      </c>
      <c r="AP92">
        <v>4510880.7236566106</v>
      </c>
      <c r="AQ92">
        <v>13476943.750672601</v>
      </c>
      <c r="AR92">
        <v>14329835.986696471</v>
      </c>
      <c r="AS92">
        <v>13554272.817747599</v>
      </c>
      <c r="AT92">
        <v>17657678.417185932</v>
      </c>
      <c r="AU92">
        <v>10371042.228109969</v>
      </c>
      <c r="AV92">
        <v>20076062.437195696</v>
      </c>
      <c r="AW92">
        <v>10204.89303444082</v>
      </c>
      <c r="AX92">
        <v>7025.8069298397186</v>
      </c>
      <c r="AY92">
        <v>12815.411745120786</v>
      </c>
      <c r="AZ92">
        <v>10729.945984706281</v>
      </c>
      <c r="BA92">
        <v>4543.3840310295755</v>
      </c>
      <c r="BB92">
        <v>10083.051523657938</v>
      </c>
      <c r="BC92">
        <v>26272.80452227758</v>
      </c>
      <c r="BD92">
        <v>24245.828058351872</v>
      </c>
      <c r="BE92">
        <v>29223.028920210822</v>
      </c>
      <c r="BF92">
        <v>31316.098970578507</v>
      </c>
      <c r="BG92">
        <v>18638.023101916395</v>
      </c>
      <c r="BH92">
        <v>32954.641584911864</v>
      </c>
      <c r="BI92">
        <v>46357.693882073516</v>
      </c>
      <c r="BJ92">
        <v>45770.85446899206</v>
      </c>
      <c r="BK92">
        <v>49732.550389073374</v>
      </c>
      <c r="BL92">
        <v>57048.79020291879</v>
      </c>
      <c r="BM92">
        <v>36256.321940524918</v>
      </c>
      <c r="BN92">
        <v>61544.129161479264</v>
      </c>
    </row>
    <row r="93" spans="1:66" x14ac:dyDescent="0.2">
      <c r="A93">
        <v>2004</v>
      </c>
      <c r="B93">
        <v>42746.581972073</v>
      </c>
      <c r="C93">
        <v>45714.042912222663</v>
      </c>
      <c r="D93">
        <v>54831.074846375101</v>
      </c>
      <c r="E93">
        <v>31681.068210201272</v>
      </c>
      <c r="F93">
        <v>58255.194316048066</v>
      </c>
      <c r="G93">
        <v>75081.436303695576</v>
      </c>
      <c r="H93">
        <v>78318.169793191977</v>
      </c>
      <c r="I93">
        <v>78502.532353610804</v>
      </c>
      <c r="J93">
        <v>98718.874779832666</v>
      </c>
      <c r="K93">
        <v>58697.493895010091</v>
      </c>
      <c r="L93">
        <v>106215.2932286016</v>
      </c>
      <c r="M93">
        <v>186468.8044859308</v>
      </c>
      <c r="N93">
        <v>204312.79486238927</v>
      </c>
      <c r="O93">
        <v>190676.09874701867</v>
      </c>
      <c r="P93">
        <v>261438.12428891202</v>
      </c>
      <c r="Q93">
        <v>144596.20253476084</v>
      </c>
      <c r="R93">
        <v>280661.76668515708</v>
      </c>
      <c r="S93">
        <v>281428.89589983405</v>
      </c>
      <c r="T93">
        <v>308810.178957675</v>
      </c>
      <c r="U93">
        <v>286440.0908677124</v>
      </c>
      <c r="V93">
        <v>401392.9105776138</v>
      </c>
      <c r="W93">
        <v>210981.16907298937</v>
      </c>
      <c r="X93">
        <v>421943.32561370835</v>
      </c>
      <c r="Y93">
        <v>800427.276988236</v>
      </c>
      <c r="Z93">
        <v>873989.39595884772</v>
      </c>
      <c r="AA93">
        <v>807452.8859302674</v>
      </c>
      <c r="AB93">
        <v>1147142.0426292575</v>
      </c>
      <c r="AC93">
        <v>572378.95797398791</v>
      </c>
      <c r="AD93">
        <v>1187614.8695965314</v>
      </c>
      <c r="AE93">
        <v>1279606.1639349088</v>
      </c>
      <c r="AF93">
        <v>1392584.4070766354</v>
      </c>
      <c r="AG93">
        <v>1287679.9173945913</v>
      </c>
      <c r="AH93">
        <v>1813671.5700416279</v>
      </c>
      <c r="AI93">
        <v>914452.99809517513</v>
      </c>
      <c r="AJ93">
        <v>1896136.1543678236</v>
      </c>
      <c r="AK93">
        <v>3847428.2106323871</v>
      </c>
      <c r="AL93">
        <v>4131537.2753263256</v>
      </c>
      <c r="AM93">
        <v>3867356.6722876159</v>
      </c>
      <c r="AN93">
        <v>5260801.0106074037</v>
      </c>
      <c r="AO93">
        <v>2842393.4428244107</v>
      </c>
      <c r="AP93">
        <v>5690147.9018513914</v>
      </c>
      <c r="AQ93">
        <v>17589727.988821477</v>
      </c>
      <c r="AR93">
        <v>18525915.319515813</v>
      </c>
      <c r="AS93">
        <v>17721737.672674552</v>
      </c>
      <c r="AT93">
        <v>22435632.160506003</v>
      </c>
      <c r="AU93">
        <v>14031620.235214295</v>
      </c>
      <c r="AV93">
        <v>26163047.255091533</v>
      </c>
      <c r="AW93">
        <v>10411.727640450417</v>
      </c>
      <c r="AX93">
        <v>7174.9941509540213</v>
      </c>
      <c r="AY93">
        <v>12925.553470834528</v>
      </c>
      <c r="AZ93">
        <v>10943.274912917537</v>
      </c>
      <c r="BA93">
        <v>4664.6425253924581</v>
      </c>
      <c r="BB93">
        <v>10295.095403494532</v>
      </c>
      <c r="BC93">
        <v>26777.44613719991</v>
      </c>
      <c r="BD93">
        <v>24794.780539815634</v>
      </c>
      <c r="BE93">
        <v>29607.147819467551</v>
      </c>
      <c r="BF93">
        <v>31874.736019426546</v>
      </c>
      <c r="BG93">
        <v>19134.942174139098</v>
      </c>
      <c r="BH93">
        <v>33543.352941702615</v>
      </c>
      <c r="BI93">
        <v>47234.594258136771</v>
      </c>
      <c r="BJ93">
        <v>46819.513525892646</v>
      </c>
      <c r="BK93">
        <v>50459.140755258828</v>
      </c>
      <c r="BL93">
        <v>58039.062402562828</v>
      </c>
      <c r="BM93">
        <v>37222.816735072396</v>
      </c>
      <c r="BN93">
        <v>62603.674864462715</v>
      </c>
    </row>
    <row r="94" spans="1:66" x14ac:dyDescent="0.2">
      <c r="A94">
        <v>2005</v>
      </c>
      <c r="B94">
        <v>44573.154516941591</v>
      </c>
      <c r="C94">
        <v>47447.157819593012</v>
      </c>
      <c r="D94">
        <v>57303.248762095609</v>
      </c>
      <c r="E94">
        <v>32865.467460394822</v>
      </c>
      <c r="F94">
        <v>60473.898620992593</v>
      </c>
      <c r="G94">
        <v>79174.925660187917</v>
      </c>
      <c r="H94">
        <v>82359.969573754948</v>
      </c>
      <c r="I94">
        <v>82598.089231481383</v>
      </c>
      <c r="J94">
        <v>104228.56432072085</v>
      </c>
      <c r="K94">
        <v>61368.920589737943</v>
      </c>
      <c r="L94">
        <v>111405.34291524354</v>
      </c>
      <c r="M94">
        <v>205015.97768817437</v>
      </c>
      <c r="N94">
        <v>222787.0924287739</v>
      </c>
      <c r="O94">
        <v>209938.80957620329</v>
      </c>
      <c r="P94">
        <v>285613.43125629501</v>
      </c>
      <c r="Q94">
        <v>156578.85019178293</v>
      </c>
      <c r="R94">
        <v>305653.97255390347</v>
      </c>
      <c r="S94">
        <v>316357.13909842056</v>
      </c>
      <c r="T94">
        <v>343970.00823522639</v>
      </c>
      <c r="U94">
        <v>322987.0021400394</v>
      </c>
      <c r="V94">
        <v>446095.01025664451</v>
      </c>
      <c r="W94">
        <v>235138.33399968536</v>
      </c>
      <c r="X94">
        <v>468892.10734628449</v>
      </c>
      <c r="Y94">
        <v>939553.24384087499</v>
      </c>
      <c r="Z94">
        <v>1012615.7322848465</v>
      </c>
      <c r="AA94">
        <v>954595.70671658381</v>
      </c>
      <c r="AB94">
        <v>1324103.4192536746</v>
      </c>
      <c r="AC94">
        <v>676167.72772245109</v>
      </c>
      <c r="AD94">
        <v>1380036.6456690505</v>
      </c>
      <c r="AE94">
        <v>1525440.9800759517</v>
      </c>
      <c r="AF94">
        <v>1639544.2094893884</v>
      </c>
      <c r="AG94">
        <v>1549926.7085261403</v>
      </c>
      <c r="AH94">
        <v>2126743.9125149124</v>
      </c>
      <c r="AI94">
        <v>1098602.2098280357</v>
      </c>
      <c r="AJ94">
        <v>2237517.6969967992</v>
      </c>
      <c r="AK94">
        <v>4716392.1487405766</v>
      </c>
      <c r="AL94">
        <v>5010500.9095770493</v>
      </c>
      <c r="AM94">
        <v>4820051.4216599632</v>
      </c>
      <c r="AN94">
        <v>6363522.9169070246</v>
      </c>
      <c r="AO94">
        <v>3497381.2847484099</v>
      </c>
      <c r="AP94">
        <v>6923144.5047246609</v>
      </c>
      <c r="AQ94">
        <v>21775120.046448536</v>
      </c>
      <c r="AR94">
        <v>22847822.949042544</v>
      </c>
      <c r="AS94">
        <v>22666725.600210786</v>
      </c>
      <c r="AT94">
        <v>27420630.113379035</v>
      </c>
      <c r="AU94">
        <v>17491811.106029857</v>
      </c>
      <c r="AV94">
        <v>32281130.095656455</v>
      </c>
      <c r="AW94">
        <v>9971.3833736952674</v>
      </c>
      <c r="AX94">
        <v>6786.3394601282434</v>
      </c>
      <c r="AY94">
        <v>12296.226407704642</v>
      </c>
      <c r="AZ94">
        <v>10377.933203470371</v>
      </c>
      <c r="BA94">
        <v>4362.0143310517105</v>
      </c>
      <c r="BB94">
        <v>9542.4543267416502</v>
      </c>
      <c r="BC94">
        <v>26746.1741645824</v>
      </c>
      <c r="BD94">
        <v>24771.60586007134</v>
      </c>
      <c r="BE94">
        <v>29392.529846636309</v>
      </c>
      <c r="BF94">
        <v>31935.450707184569</v>
      </c>
      <c r="BG94">
        <v>19119.536045796143</v>
      </c>
      <c r="BH94">
        <v>33231.668184002505</v>
      </c>
      <c r="BI94">
        <v>47714.662653191299</v>
      </c>
      <c r="BJ94">
        <v>47253.188860000198</v>
      </c>
      <c r="BK94">
        <v>50762.90914530091</v>
      </c>
      <c r="BL94">
        <v>58882.347586827316</v>
      </c>
      <c r="BM94">
        <v>37566.438189226683</v>
      </c>
      <c r="BN94">
        <v>62843.185505578578</v>
      </c>
    </row>
    <row r="95" spans="1:66" x14ac:dyDescent="0.2">
      <c r="A95">
        <v>2006</v>
      </c>
      <c r="B95">
        <v>46401.279047827949</v>
      </c>
      <c r="C95">
        <v>49059.020570883193</v>
      </c>
      <c r="D95">
        <v>58960.17551594691</v>
      </c>
      <c r="E95">
        <v>34899.543719635018</v>
      </c>
      <c r="F95">
        <v>62951.819037333153</v>
      </c>
      <c r="G95">
        <v>81975.653093066183</v>
      </c>
      <c r="H95">
        <v>85102.500911592491</v>
      </c>
      <c r="I95">
        <v>85046.262780695441</v>
      </c>
      <c r="J95">
        <v>106773.86197119056</v>
      </c>
      <c r="K95">
        <v>64514.107705150789</v>
      </c>
      <c r="L95">
        <v>115191.40036606217</v>
      </c>
      <c r="M95">
        <v>215911.60649470397</v>
      </c>
      <c r="N95">
        <v>233335.49529121182</v>
      </c>
      <c r="O95">
        <v>219587.91636436695</v>
      </c>
      <c r="P95">
        <v>297753.48727750761</v>
      </c>
      <c r="Q95">
        <v>166835.08230483331</v>
      </c>
      <c r="R95">
        <v>320331.48079189094</v>
      </c>
      <c r="S95">
        <v>335201.98693408765</v>
      </c>
      <c r="T95">
        <v>362302.59033686569</v>
      </c>
      <c r="U95">
        <v>339388.66594573925</v>
      </c>
      <c r="V95">
        <v>467648.85697082814</v>
      </c>
      <c r="W95">
        <v>252082.7717406275</v>
      </c>
      <c r="X95">
        <v>495145.75990892586</v>
      </c>
      <c r="Y95">
        <v>1008967.5003203038</v>
      </c>
      <c r="Z95">
        <v>1082734.8211103419</v>
      </c>
      <c r="AA95">
        <v>1013098.5706616652</v>
      </c>
      <c r="AB95">
        <v>1398515.4599281265</v>
      </c>
      <c r="AC95">
        <v>736922.55426427873</v>
      </c>
      <c r="AD95">
        <v>1478822.7335522112</v>
      </c>
      <c r="AE95">
        <v>1646487.5459139138</v>
      </c>
      <c r="AF95">
        <v>1760232.4129264443</v>
      </c>
      <c r="AG95">
        <v>1650375.1430760634</v>
      </c>
      <c r="AH95">
        <v>2249693.0540333944</v>
      </c>
      <c r="AI95">
        <v>1215039.1074822429</v>
      </c>
      <c r="AJ95">
        <v>2411078.0349592981</v>
      </c>
      <c r="AK95">
        <v>5124927.2160396669</v>
      </c>
      <c r="AL95">
        <v>5422814.1575682852</v>
      </c>
      <c r="AM95">
        <v>5142583.5630435096</v>
      </c>
      <c r="AN95">
        <v>6727331.5295877494</v>
      </c>
      <c r="AO95">
        <v>3957248.2951880665</v>
      </c>
      <c r="AP95">
        <v>7502739.5222041318</v>
      </c>
      <c r="AQ95">
        <v>24034884.824645054</v>
      </c>
      <c r="AR95">
        <v>24966860.368379138</v>
      </c>
      <c r="AS95">
        <v>24429956.290020302</v>
      </c>
      <c r="AT95">
        <v>29388099.190012138</v>
      </c>
      <c r="AU95">
        <v>19905262.583528347</v>
      </c>
      <c r="AV95">
        <v>35510309.530107833</v>
      </c>
      <c r="AW95">
        <v>10826.905002589718</v>
      </c>
      <c r="AX95">
        <v>7700.0571840634057</v>
      </c>
      <c r="AY95">
        <v>13071.778361070956</v>
      </c>
      <c r="AZ95">
        <v>11146.489060703258</v>
      </c>
      <c r="BA95">
        <v>5284.9797341192334</v>
      </c>
      <c r="BB95">
        <v>10712.237708604136</v>
      </c>
      <c r="BC95">
        <v>27566.798220397282</v>
      </c>
      <c r="BD95">
        <v>25630.810576340857</v>
      </c>
      <c r="BE95">
        <v>30111.365482718324</v>
      </c>
      <c r="BF95">
        <v>32427.585320217946</v>
      </c>
      <c r="BG95">
        <v>20240.039432390753</v>
      </c>
      <c r="BH95">
        <v>34354.078842382296</v>
      </c>
      <c r="BI95">
        <v>48491.664742656743</v>
      </c>
      <c r="BJ95">
        <v>48044.252316687664</v>
      </c>
      <c r="BK95">
        <v>51410.849384777539</v>
      </c>
      <c r="BL95">
        <v>59028.955644611306</v>
      </c>
      <c r="BM95">
        <v>38933.864055230151</v>
      </c>
      <c r="BN95">
        <v>63906.380259604986</v>
      </c>
    </row>
    <row r="96" spans="1:66" x14ac:dyDescent="0.2">
      <c r="A96">
        <v>2007</v>
      </c>
      <c r="B96">
        <v>48053.326296525374</v>
      </c>
      <c r="C96">
        <v>50739.448051185638</v>
      </c>
      <c r="D96">
        <v>61074.455159961341</v>
      </c>
      <c r="E96">
        <v>36157.25001525964</v>
      </c>
      <c r="F96">
        <v>65056.278002872765</v>
      </c>
      <c r="G96">
        <v>84843.604315625329</v>
      </c>
      <c r="H96">
        <v>88002.469075980043</v>
      </c>
      <c r="I96">
        <v>88044.532238210901</v>
      </c>
      <c r="J96">
        <v>110261.36133903889</v>
      </c>
      <c r="K96">
        <v>66760.031735461933</v>
      </c>
      <c r="L96">
        <v>119015.55664285593</v>
      </c>
      <c r="M96">
        <v>225938.59264717976</v>
      </c>
      <c r="N96">
        <v>243366.72855774986</v>
      </c>
      <c r="O96">
        <v>231216.40362296338</v>
      </c>
      <c r="P96">
        <v>309513.94204077253</v>
      </c>
      <c r="Q96">
        <v>175473.54970156873</v>
      </c>
      <c r="R96">
        <v>334540.30271860148</v>
      </c>
      <c r="S96">
        <v>353172.50722573895</v>
      </c>
      <c r="T96">
        <v>379888.94767863426</v>
      </c>
      <c r="U96">
        <v>360947.26371725928</v>
      </c>
      <c r="V96">
        <v>488769.03705931111</v>
      </c>
      <c r="W96">
        <v>267007.47657019302</v>
      </c>
      <c r="X96">
        <v>519974.75355778955</v>
      </c>
      <c r="Y96">
        <v>1079735.0604112525</v>
      </c>
      <c r="Z96">
        <v>1154477.6143827522</v>
      </c>
      <c r="AA96">
        <v>1103720.6827279325</v>
      </c>
      <c r="AB96">
        <v>1493802.7120592149</v>
      </c>
      <c r="AC96">
        <v>793975.46659167437</v>
      </c>
      <c r="AD96">
        <v>1577210.3485451981</v>
      </c>
      <c r="AE96">
        <v>1775476.228276086</v>
      </c>
      <c r="AF96">
        <v>1890869.7488995122</v>
      </c>
      <c r="AG96">
        <v>1818279.3155498933</v>
      </c>
      <c r="AH96">
        <v>2426559.6661044084</v>
      </c>
      <c r="AI96">
        <v>1310329.7798255321</v>
      </c>
      <c r="AJ96">
        <v>2587298.1405101954</v>
      </c>
      <c r="AK96">
        <v>5633104.1038343543</v>
      </c>
      <c r="AL96">
        <v>5944860.9742276073</v>
      </c>
      <c r="AM96">
        <v>5829758.460334193</v>
      </c>
      <c r="AN96">
        <v>7438786.1531731794</v>
      </c>
      <c r="AO96">
        <v>4298430.8570789769</v>
      </c>
      <c r="AP96">
        <v>8216329.1827229299</v>
      </c>
      <c r="AQ96">
        <v>27425575.557578616</v>
      </c>
      <c r="AR96">
        <v>28479184.589701671</v>
      </c>
      <c r="AS96">
        <v>29331590.854243025</v>
      </c>
      <c r="AT96">
        <v>33863077.817215532</v>
      </c>
      <c r="AU96">
        <v>22471833.805351768</v>
      </c>
      <c r="AV96">
        <v>40277485.423989639</v>
      </c>
      <c r="AW96">
        <v>11263.048277425418</v>
      </c>
      <c r="AX96">
        <v>8104.1835170707009</v>
      </c>
      <c r="AY96">
        <v>13434.363864160374</v>
      </c>
      <c r="AZ96">
        <v>11887.548980883794</v>
      </c>
      <c r="BA96">
        <v>5554.4682950573469</v>
      </c>
      <c r="BB96">
        <v>11096.999362889601</v>
      </c>
      <c r="BC96">
        <v>28288.296702008221</v>
      </c>
      <c r="BD96">
        <v>26351.83715638932</v>
      </c>
      <c r="BE96">
        <v>30686.452987654771</v>
      </c>
      <c r="BF96">
        <v>33470.067728760099</v>
      </c>
      <c r="BG96">
        <v>20677.661161225296</v>
      </c>
      <c r="BH96">
        <v>35113.608590014017</v>
      </c>
      <c r="BI96">
        <v>49569.857232736729</v>
      </c>
      <c r="BJ96">
        <v>49161.404205537583</v>
      </c>
      <c r="BK96">
        <v>52251.564392022759</v>
      </c>
      <c r="BL96">
        <v>60448.216163605481</v>
      </c>
      <c r="BM96">
        <v>39581.652243935234</v>
      </c>
      <c r="BN96">
        <v>65134.370123919536</v>
      </c>
    </row>
    <row r="97" spans="1:66" x14ac:dyDescent="0.2">
      <c r="A97">
        <v>2008</v>
      </c>
      <c r="B97">
        <v>44541.079307843014</v>
      </c>
      <c r="C97">
        <v>47360.65847946654</v>
      </c>
      <c r="D97">
        <v>56699.401790564465</v>
      </c>
      <c r="E97">
        <v>33330.484255336276</v>
      </c>
      <c r="F97">
        <v>60104.920290452974</v>
      </c>
      <c r="G97">
        <v>78968.949637782396</v>
      </c>
      <c r="H97">
        <v>82045.762225214843</v>
      </c>
      <c r="I97">
        <v>82537.34384798359</v>
      </c>
      <c r="J97">
        <v>103152.4069740647</v>
      </c>
      <c r="K97">
        <v>61898.928687810541</v>
      </c>
      <c r="L97">
        <v>110465.42404054393</v>
      </c>
      <c r="M97">
        <v>201222.09579102119</v>
      </c>
      <c r="N97">
        <v>219248.29718178371</v>
      </c>
      <c r="O97">
        <v>206649.39185950093</v>
      </c>
      <c r="P97">
        <v>281167.53741456423</v>
      </c>
      <c r="Q97">
        <v>154723.93882932066</v>
      </c>
      <c r="R97">
        <v>299784.21738903131</v>
      </c>
      <c r="S97">
        <v>305986.79740542569</v>
      </c>
      <c r="T97">
        <v>334548.44656612002</v>
      </c>
      <c r="U97">
        <v>313095.90739284741</v>
      </c>
      <c r="V97">
        <v>435637.65641052456</v>
      </c>
      <c r="W97">
        <v>227771.83950046721</v>
      </c>
      <c r="X97">
        <v>454399.24127132358</v>
      </c>
      <c r="Y97">
        <v>885329.96505775419</v>
      </c>
      <c r="Z97">
        <v>966881.14368646673</v>
      </c>
      <c r="AA97">
        <v>898505.26352707355</v>
      </c>
      <c r="AB97">
        <v>1271122.4100137223</v>
      </c>
      <c r="AC97">
        <v>630094.49093840644</v>
      </c>
      <c r="AD97">
        <v>1300335.9409304517</v>
      </c>
      <c r="AE97">
        <v>1430578.0219321717</v>
      </c>
      <c r="AF97">
        <v>1557592.4013482572</v>
      </c>
      <c r="AG97">
        <v>1447432.8441259617</v>
      </c>
      <c r="AH97">
        <v>2026717.1229948264</v>
      </c>
      <c r="AI97">
        <v>1019686.4201831553</v>
      </c>
      <c r="AJ97">
        <v>2094955.6938283467</v>
      </c>
      <c r="AK97">
        <v>4423031.5894943653</v>
      </c>
      <c r="AL97">
        <v>4748820.4873119406</v>
      </c>
      <c r="AM97">
        <v>4450558.3898497373</v>
      </c>
      <c r="AN97">
        <v>6005595.6740472876</v>
      </c>
      <c r="AO97">
        <v>3292507.6194782639</v>
      </c>
      <c r="AP97">
        <v>6449573.5618235273</v>
      </c>
      <c r="AQ97">
        <v>21196470.191299375</v>
      </c>
      <c r="AR97">
        <v>22261594.783005022</v>
      </c>
      <c r="AS97">
        <v>21291714.582000252</v>
      </c>
      <c r="AT97">
        <v>26511282.285105027</v>
      </c>
      <c r="AU97">
        <v>17380891.425293259</v>
      </c>
      <c r="AV97">
        <v>31111622.869455364</v>
      </c>
      <c r="AW97">
        <v>10113.208977903629</v>
      </c>
      <c r="AX97">
        <v>7036.3963904711864</v>
      </c>
      <c r="AY97">
        <v>12183.973110949493</v>
      </c>
      <c r="AZ97">
        <v>10246.396607064233</v>
      </c>
      <c r="BA97">
        <v>4762.0398228620079</v>
      </c>
      <c r="BB97">
        <v>9744.4165403620173</v>
      </c>
      <c r="BC97">
        <v>27132.07747637877</v>
      </c>
      <c r="BD97">
        <v>25129.166210738491</v>
      </c>
      <c r="BE97">
        <v>29661.910326129386</v>
      </c>
      <c r="BF97">
        <v>31758.497832342277</v>
      </c>
      <c r="BG97">
        <v>19842.322636004676</v>
      </c>
      <c r="BH97">
        <v>33473.887279499824</v>
      </c>
      <c r="BI97">
        <v>48405.663099472702</v>
      </c>
      <c r="BJ97">
        <v>47745.128486072623</v>
      </c>
      <c r="BK97">
        <v>51509.331845104258</v>
      </c>
      <c r="BL97">
        <v>58648.624363939838</v>
      </c>
      <c r="BM97">
        <v>38692.676152433014</v>
      </c>
      <c r="BN97">
        <v>63135.725703422067</v>
      </c>
    </row>
    <row r="98" spans="1:66" x14ac:dyDescent="0.2">
      <c r="A98">
        <v>2009</v>
      </c>
      <c r="B98">
        <v>39972.40695243534</v>
      </c>
      <c r="C98">
        <v>43151.875316060432</v>
      </c>
      <c r="D98">
        <v>50424.58453436842</v>
      </c>
      <c r="E98">
        <v>30359.022633227174</v>
      </c>
      <c r="F98">
        <v>54003.191747189354</v>
      </c>
      <c r="G98">
        <v>71395.779868071695</v>
      </c>
      <c r="H98">
        <v>74180.141309789877</v>
      </c>
      <c r="I98">
        <v>75555.093048924522</v>
      </c>
      <c r="J98">
        <v>92498.367875546814</v>
      </c>
      <c r="K98">
        <v>56781.346646541824</v>
      </c>
      <c r="L98">
        <v>99851.069843524441</v>
      </c>
      <c r="M98">
        <v>173731.5150590963</v>
      </c>
      <c r="N98">
        <v>191103.39667059045</v>
      </c>
      <c r="O98">
        <v>180978.24771991075</v>
      </c>
      <c r="P98">
        <v>244024.93242941456</v>
      </c>
      <c r="Q98">
        <v>136153.87632049891</v>
      </c>
      <c r="R98">
        <v>261523.41676367269</v>
      </c>
      <c r="S98">
        <v>255579.85542448549</v>
      </c>
      <c r="T98">
        <v>282812.5386483905</v>
      </c>
      <c r="U98">
        <v>266114.1914874792</v>
      </c>
      <c r="V98">
        <v>368497.19975391735</v>
      </c>
      <c r="W98">
        <v>192846.92471371841</v>
      </c>
      <c r="X98">
        <v>384974.22777376778</v>
      </c>
      <c r="Y98">
        <v>685294.82837332401</v>
      </c>
      <c r="Z98">
        <v>760578.71997632273</v>
      </c>
      <c r="AA98">
        <v>713036.20651612338</v>
      </c>
      <c r="AB98">
        <v>1015413.0873739524</v>
      </c>
      <c r="AC98">
        <v>476427.85049272882</v>
      </c>
      <c r="AD98">
        <v>1020910.8065080139</v>
      </c>
      <c r="AE98">
        <v>1076634.5927537228</v>
      </c>
      <c r="AF98">
        <v>1191889.5427908844</v>
      </c>
      <c r="AG98">
        <v>1120128.3471204648</v>
      </c>
      <c r="AH98">
        <v>1582523.216610905</v>
      </c>
      <c r="AI98">
        <v>737205.59311184427</v>
      </c>
      <c r="AJ98">
        <v>1595744.3185150158</v>
      </c>
      <c r="AK98">
        <v>3173990.0055046738</v>
      </c>
      <c r="AL98">
        <v>3449482.0436179475</v>
      </c>
      <c r="AM98">
        <v>3319043.3532349472</v>
      </c>
      <c r="AN98">
        <v>4501010.9725092081</v>
      </c>
      <c r="AO98">
        <v>2202392.3388382639</v>
      </c>
      <c r="AP98">
        <v>4657599.0405527959</v>
      </c>
      <c r="AQ98">
        <v>14868463.759783074</v>
      </c>
      <c r="AR98">
        <v>15674268.947389917</v>
      </c>
      <c r="AS98">
        <v>15886598.702324484</v>
      </c>
      <c r="AT98">
        <v>19394329.046557859</v>
      </c>
      <c r="AU98">
        <v>11246984.588311747</v>
      </c>
      <c r="AV98">
        <v>21821044.601253312</v>
      </c>
      <c r="AW98">
        <v>8549.0340367989829</v>
      </c>
      <c r="AX98">
        <v>5764.6725950807941</v>
      </c>
      <c r="AY98">
        <v>10748.657583196335</v>
      </c>
      <c r="AZ98">
        <v>8350.8011931900164</v>
      </c>
      <c r="BA98">
        <v>3936.6986199125158</v>
      </c>
      <c r="BB98">
        <v>8155.3136508542539</v>
      </c>
      <c r="BC98">
        <v>25110.283829473003</v>
      </c>
      <c r="BD98">
        <v>23180.074761529206</v>
      </c>
      <c r="BE98">
        <v>27837.833937854833</v>
      </c>
      <c r="BF98">
        <v>28913.434768252173</v>
      </c>
      <c r="BG98">
        <v>18604.038890196982</v>
      </c>
      <c r="BH98">
        <v>30945.388967580097</v>
      </c>
      <c r="BI98">
        <v>45811.846070315514</v>
      </c>
      <c r="BJ98">
        <v>44949.327469589713</v>
      </c>
      <c r="BK98">
        <v>49199.304381177957</v>
      </c>
      <c r="BL98">
        <v>54616.726737079873</v>
      </c>
      <c r="BM98">
        <v>36938.214228052559</v>
      </c>
      <c r="BN98">
        <v>59432.983113487397</v>
      </c>
    </row>
    <row r="99" spans="1:66" x14ac:dyDescent="0.2">
      <c r="A99">
        <v>2010</v>
      </c>
      <c r="B99">
        <v>41051.44996511822</v>
      </c>
      <c r="C99">
        <v>43682.679548255808</v>
      </c>
      <c r="D99">
        <v>51417.685744943323</v>
      </c>
      <c r="E99">
        <v>31364.810141518024</v>
      </c>
      <c r="F99">
        <v>55177.832617316009</v>
      </c>
      <c r="G99">
        <v>73655.257948022423</v>
      </c>
      <c r="H99">
        <v>76408.026008149754</v>
      </c>
      <c r="I99">
        <v>77390.55272225762</v>
      </c>
      <c r="J99">
        <v>94757.471117197172</v>
      </c>
      <c r="K99">
        <v>58790.705507303821</v>
      </c>
      <c r="L99">
        <v>102407.08126590251</v>
      </c>
      <c r="M99">
        <v>184543.22206175016</v>
      </c>
      <c r="N99">
        <v>201873.5033864016</v>
      </c>
      <c r="O99">
        <v>191600.24047193961</v>
      </c>
      <c r="P99">
        <v>256321.75514395357</v>
      </c>
      <c r="Q99">
        <v>144741.22957908138</v>
      </c>
      <c r="R99">
        <v>275328.36395704973</v>
      </c>
      <c r="S99">
        <v>276284.42176350101</v>
      </c>
      <c r="T99">
        <v>303649.90020810015</v>
      </c>
      <c r="U99">
        <v>286927.71926300606</v>
      </c>
      <c r="V99">
        <v>391932.3854346656</v>
      </c>
      <c r="W99">
        <v>209514.92600866128</v>
      </c>
      <c r="X99">
        <v>411677.30810962018</v>
      </c>
      <c r="Y99">
        <v>772718.81564151123</v>
      </c>
      <c r="Z99">
        <v>848989.79807761381</v>
      </c>
      <c r="AA99">
        <v>803876.51855905226</v>
      </c>
      <c r="AB99">
        <v>1114607.0364630108</v>
      </c>
      <c r="AC99">
        <v>552019.90770418895</v>
      </c>
      <c r="AD99">
        <v>1137774.9040389431</v>
      </c>
      <c r="AE99">
        <v>1235795.8184892118</v>
      </c>
      <c r="AF99">
        <v>1354150.4184052688</v>
      </c>
      <c r="AG99">
        <v>1287605.063856161</v>
      </c>
      <c r="AH99">
        <v>1764142.0821546772</v>
      </c>
      <c r="AI99">
        <v>877722.63836330466</v>
      </c>
      <c r="AJ99">
        <v>1812289.4057221867</v>
      </c>
      <c r="AK99">
        <v>3780198.7654889631</v>
      </c>
      <c r="AL99">
        <v>4068889.3644266534</v>
      </c>
      <c r="AM99">
        <v>3969517.6868595346</v>
      </c>
      <c r="AN99">
        <v>5178154.3093050579</v>
      </c>
      <c r="AO99">
        <v>2762310.4422008889</v>
      </c>
      <c r="AP99">
        <v>5497970.0474338215</v>
      </c>
      <c r="AQ99">
        <v>18324251.259270627</v>
      </c>
      <c r="AR99">
        <v>19127162.945664477</v>
      </c>
      <c r="AS99">
        <v>19642570.582052156</v>
      </c>
      <c r="AT99">
        <v>22910523.761122562</v>
      </c>
      <c r="AU99">
        <v>14686837.316960523</v>
      </c>
      <c r="AV99">
        <v>26912756.886090182</v>
      </c>
      <c r="AW99">
        <v>8447.6419822140051</v>
      </c>
      <c r="AX99">
        <v>5694.8739220866737</v>
      </c>
      <c r="AY99">
        <v>9974.8063742540035</v>
      </c>
      <c r="AZ99">
        <v>8077.9003726894753</v>
      </c>
      <c r="BA99">
        <v>3938.9147757322266</v>
      </c>
      <c r="BB99">
        <v>7948.5839687295047</v>
      </c>
      <c r="BC99">
        <v>25107.919732159109</v>
      </c>
      <c r="BD99">
        <v>23182.332918308948</v>
      </c>
      <c r="BE99">
        <v>27247.395001179826</v>
      </c>
      <c r="BF99">
        <v>28650.566922831076</v>
      </c>
      <c r="BG99">
        <v>18767.430204010987</v>
      </c>
      <c r="BH99">
        <v>30716.662468456703</v>
      </c>
      <c r="BI99">
        <v>45933.266919590482</v>
      </c>
      <c r="BJ99">
        <v>45041.656663586778</v>
      </c>
      <c r="BK99">
        <v>48838.1307848371</v>
      </c>
      <c r="BL99">
        <v>54366.400110508075</v>
      </c>
      <c r="BM99">
        <v>37303.074489359431</v>
      </c>
      <c r="BN99">
        <v>59176.760593115701</v>
      </c>
    </row>
    <row r="100" spans="1:66" x14ac:dyDescent="0.2">
      <c r="A100">
        <v>2011</v>
      </c>
      <c r="B100">
        <v>41329.111054690329</v>
      </c>
      <c r="C100">
        <v>44091.941354496528</v>
      </c>
      <c r="D100">
        <v>52503.308519212493</v>
      </c>
      <c r="E100">
        <v>30990.507548059963</v>
      </c>
      <c r="F100">
        <v>55350.227390401757</v>
      </c>
      <c r="G100">
        <v>74223.689037058895</v>
      </c>
      <c r="H100">
        <v>77080.117824099594</v>
      </c>
      <c r="I100">
        <v>78135.422640684541</v>
      </c>
      <c r="J100">
        <v>96751.708578954349</v>
      </c>
      <c r="K100">
        <v>58271.65962156382</v>
      </c>
      <c r="L100">
        <v>102821.60294718214</v>
      </c>
      <c r="M100">
        <v>186476.65693840175</v>
      </c>
      <c r="N100">
        <v>204848.00719773941</v>
      </c>
      <c r="O100">
        <v>193906.5921991654</v>
      </c>
      <c r="P100">
        <v>262051.93013000701</v>
      </c>
      <c r="Q100">
        <v>144775.23240476806</v>
      </c>
      <c r="R100">
        <v>277744.93407525081</v>
      </c>
      <c r="S100">
        <v>278693.53370197833</v>
      </c>
      <c r="T100">
        <v>307895.62227443088</v>
      </c>
      <c r="U100">
        <v>289729.65427786438</v>
      </c>
      <c r="V100">
        <v>399816.60667583096</v>
      </c>
      <c r="W100">
        <v>209728.02102829888</v>
      </c>
      <c r="X100">
        <v>415080.18768596317</v>
      </c>
      <c r="Y100">
        <v>769780.99518996803</v>
      </c>
      <c r="Z100">
        <v>849271.44343050313</v>
      </c>
      <c r="AA100">
        <v>799962.90433939302</v>
      </c>
      <c r="AB100">
        <v>1119127.7865115325</v>
      </c>
      <c r="AC100">
        <v>547266.85458064079</v>
      </c>
      <c r="AD100">
        <v>1133979.3286488471</v>
      </c>
      <c r="AE100">
        <v>1221280.939872761</v>
      </c>
      <c r="AF100">
        <v>1343301.3706578321</v>
      </c>
      <c r="AG100">
        <v>1269987.4076323928</v>
      </c>
      <c r="AH100">
        <v>1759497.7204602456</v>
      </c>
      <c r="AI100">
        <v>861224.57436722529</v>
      </c>
      <c r="AJ100">
        <v>1792734.5592109037</v>
      </c>
      <c r="AK100">
        <v>3660998.138819145</v>
      </c>
      <c r="AL100">
        <v>3960174.9139042771</v>
      </c>
      <c r="AM100">
        <v>3828950.5933381366</v>
      </c>
      <c r="AN100">
        <v>5072406.9502224484</v>
      </c>
      <c r="AO100">
        <v>2651699.800624615</v>
      </c>
      <c r="AP100">
        <v>5339392.2098924862</v>
      </c>
      <c r="AQ100">
        <v>17005360.294511918</v>
      </c>
      <c r="AR100">
        <v>17801622.730016809</v>
      </c>
      <c r="AS100">
        <v>18243032.535799291</v>
      </c>
      <c r="AT100">
        <v>21581388.308402352</v>
      </c>
      <c r="AU100">
        <v>13414785.286642322</v>
      </c>
      <c r="AV100">
        <v>24923300.991405196</v>
      </c>
      <c r="AW100">
        <v>8434.5330723217648</v>
      </c>
      <c r="AX100">
        <v>5578.1042852810633</v>
      </c>
      <c r="AY100">
        <v>10048.460068308512</v>
      </c>
      <c r="AZ100">
        <v>8254.9084594706383</v>
      </c>
      <c r="BA100">
        <v>3709.3554745560982</v>
      </c>
      <c r="BB100">
        <v>7878.8518336213738</v>
      </c>
      <c r="BC100">
        <v>25201.605956500163</v>
      </c>
      <c r="BD100">
        <v>23160.344816573757</v>
      </c>
      <c r="BE100">
        <v>27445.86903842221</v>
      </c>
      <c r="BF100">
        <v>29220.128340235322</v>
      </c>
      <c r="BG100">
        <v>18347.760341759062</v>
      </c>
      <c r="BH100">
        <v>30639.704425418524</v>
      </c>
      <c r="BI100">
        <v>46160.447061723156</v>
      </c>
      <c r="BJ100">
        <v>45138.145480689614</v>
      </c>
      <c r="BK100">
        <v>49192.630251064329</v>
      </c>
      <c r="BL100">
        <v>55426.653191191181</v>
      </c>
      <c r="BM100">
        <v>36645.766425762762</v>
      </c>
      <c r="BN100">
        <v>59090.770165164955</v>
      </c>
    </row>
    <row r="101" spans="1:66" x14ac:dyDescent="0.2">
      <c r="A101">
        <v>2012</v>
      </c>
      <c r="B101">
        <v>43737.927735452082</v>
      </c>
      <c r="C101">
        <v>45976.932385317275</v>
      </c>
      <c r="D101">
        <v>55217.14803142137</v>
      </c>
      <c r="E101">
        <v>33095.426993621528</v>
      </c>
      <c r="F101">
        <v>58468.884829824601</v>
      </c>
      <c r="G101">
        <v>78850.978558438568</v>
      </c>
      <c r="H101">
        <v>81603.895934851142</v>
      </c>
      <c r="I101">
        <v>82208.459087821553</v>
      </c>
      <c r="J101">
        <v>102040.86444453963</v>
      </c>
      <c r="K101">
        <v>62108.350782910864</v>
      </c>
      <c r="L101">
        <v>108899.45920324961</v>
      </c>
      <c r="M101">
        <v>208441.14277807326</v>
      </c>
      <c r="N101">
        <v>225940.33801220986</v>
      </c>
      <c r="O101">
        <v>215181.68749600262</v>
      </c>
      <c r="P101">
        <v>287361.05707743776</v>
      </c>
      <c r="Q101">
        <v>162030.58563253371</v>
      </c>
      <c r="R101">
        <v>307026.2087835719</v>
      </c>
      <c r="S101">
        <v>320835.66372533067</v>
      </c>
      <c r="T101">
        <v>348646.67849141295</v>
      </c>
      <c r="U101">
        <v>331377.49513105373</v>
      </c>
      <c r="V101">
        <v>448665.65734325</v>
      </c>
      <c r="W101">
        <v>242798.53390414169</v>
      </c>
      <c r="X101">
        <v>471381.84613489523</v>
      </c>
      <c r="Y101">
        <v>953473.44090021425</v>
      </c>
      <c r="Z101">
        <v>1031258.1422916175</v>
      </c>
      <c r="AA101">
        <v>984650.32077317243</v>
      </c>
      <c r="AB101">
        <v>1334076.4485566705</v>
      </c>
      <c r="AC101">
        <v>699353.02715371491</v>
      </c>
      <c r="AD101">
        <v>1386712.1807127176</v>
      </c>
      <c r="AE101">
        <v>1555034.2002672893</v>
      </c>
      <c r="AF101">
        <v>1675004.5896196472</v>
      </c>
      <c r="AG101">
        <v>1606469.8431887897</v>
      </c>
      <c r="AH101">
        <v>2144764.9552595653</v>
      </c>
      <c r="AI101">
        <v>1145427.3118500232</v>
      </c>
      <c r="AJ101">
        <v>2254419.9307237491</v>
      </c>
      <c r="AK101">
        <v>4906865.5959004648</v>
      </c>
      <c r="AL101">
        <v>5200919.9903649203</v>
      </c>
      <c r="AM101">
        <v>5113033.493954041</v>
      </c>
      <c r="AN101">
        <v>6476638.0268421499</v>
      </c>
      <c r="AO101">
        <v>3751358.8901456958</v>
      </c>
      <c r="AP101">
        <v>7087956.3097372875</v>
      </c>
      <c r="AQ101">
        <v>24097361.674427148</v>
      </c>
      <c r="AR101">
        <v>24918004.280126087</v>
      </c>
      <c r="AS101">
        <v>25918159.956091367</v>
      </c>
      <c r="AT101">
        <v>29347697.193274949</v>
      </c>
      <c r="AU101">
        <v>19928342.34267826</v>
      </c>
      <c r="AV101">
        <v>35151348.463791154</v>
      </c>
      <c r="AW101">
        <v>8624.8769124656046</v>
      </c>
      <c r="AX101">
        <v>5871.959536053022</v>
      </c>
      <c r="AY101">
        <v>9745.4056828130051</v>
      </c>
      <c r="AZ101">
        <v>8393.4316183031115</v>
      </c>
      <c r="BA101">
        <v>4082.5032043321944</v>
      </c>
      <c r="BB101">
        <v>8038.3104563995994</v>
      </c>
      <c r="BC101">
        <v>25437.570508494176</v>
      </c>
      <c r="BD101">
        <v>23493.215482478994</v>
      </c>
      <c r="BE101">
        <v>27176.404039685567</v>
      </c>
      <c r="BF101">
        <v>29423.380359641767</v>
      </c>
      <c r="BG101">
        <v>18769.298255964623</v>
      </c>
      <c r="BH101">
        <v>30851.404390519343</v>
      </c>
      <c r="BI101">
        <v>46453.437503529887</v>
      </c>
      <c r="BJ101">
        <v>45519.785415511455</v>
      </c>
      <c r="BK101">
        <v>48965.151985776269</v>
      </c>
      <c r="BL101">
        <v>55710.816286315094</v>
      </c>
      <c r="BM101">
        <v>37127.792070505151</v>
      </c>
      <c r="BN101">
        <v>59367.771808169033</v>
      </c>
    </row>
    <row r="102" spans="1:66" x14ac:dyDescent="0.2">
      <c r="A102">
        <v>2013</v>
      </c>
      <c r="B102">
        <v>42381.316057004798</v>
      </c>
      <c r="C102">
        <v>45378.460605453314</v>
      </c>
      <c r="D102">
        <v>53778.025706265755</v>
      </c>
      <c r="E102">
        <v>31926.304262652648</v>
      </c>
      <c r="F102">
        <v>56707.681130621277</v>
      </c>
      <c r="G102">
        <v>76617.445652172464</v>
      </c>
      <c r="H102">
        <v>79287.49228911371</v>
      </c>
      <c r="I102">
        <v>79679.894070844966</v>
      </c>
      <c r="J102">
        <v>99124.982322999116</v>
      </c>
      <c r="K102">
        <v>60400.292346921182</v>
      </c>
      <c r="L102">
        <v>105879.2900252285</v>
      </c>
      <c r="M102">
        <v>195074.51558781593</v>
      </c>
      <c r="N102">
        <v>211630.39922587137</v>
      </c>
      <c r="O102">
        <v>197395.20928498366</v>
      </c>
      <c r="P102">
        <v>269650.32596673752</v>
      </c>
      <c r="Q102">
        <v>151885.56735960586</v>
      </c>
      <c r="R102">
        <v>289221.26890556212</v>
      </c>
      <c r="S102">
        <v>292641.58163653046</v>
      </c>
      <c r="T102">
        <v>319820.06631586183</v>
      </c>
      <c r="U102">
        <v>293942.66614299483</v>
      </c>
      <c r="V102">
        <v>413845.76536700991</v>
      </c>
      <c r="W102">
        <v>221301.43547247874</v>
      </c>
      <c r="X102">
        <v>434483.77810221323</v>
      </c>
      <c r="Y102">
        <v>809608.43088823673</v>
      </c>
      <c r="Z102">
        <v>886382.68564355478</v>
      </c>
      <c r="AA102">
        <v>799300.10639549687</v>
      </c>
      <c r="AB102">
        <v>1160211.1879055549</v>
      </c>
      <c r="AC102">
        <v>585643.2322885351</v>
      </c>
      <c r="AD102">
        <v>1190195.6519512869</v>
      </c>
      <c r="AE102">
        <v>1283042.90064072</v>
      </c>
      <c r="AF102">
        <v>1397803.5448904871</v>
      </c>
      <c r="AG102">
        <v>1255359.1916127249</v>
      </c>
      <c r="AH102">
        <v>1828142.2880360307</v>
      </c>
      <c r="AI102">
        <v>920999.03167235292</v>
      </c>
      <c r="AJ102">
        <v>1880866.170593997</v>
      </c>
      <c r="AK102">
        <v>3834852.5056153685</v>
      </c>
      <c r="AL102">
        <v>4121517.607946883</v>
      </c>
      <c r="AM102">
        <v>3677419.1660568621</v>
      </c>
      <c r="AN102">
        <v>5299275.0666556489</v>
      </c>
      <c r="AO102">
        <v>2778454.7116568112</v>
      </c>
      <c r="AP102">
        <v>5577898.6083366247</v>
      </c>
      <c r="AQ102">
        <v>17716316.787316859</v>
      </c>
      <c r="AR102">
        <v>18626455.325826515</v>
      </c>
      <c r="AS102">
        <v>16643733.172984157</v>
      </c>
      <c r="AT102">
        <v>22819309.698033057</v>
      </c>
      <c r="AU102">
        <v>13791508.468740715</v>
      </c>
      <c r="AV102">
        <v>25932527.356225915</v>
      </c>
      <c r="AW102">
        <v>8145.1864618371274</v>
      </c>
      <c r="AX102">
        <v>5475.1398248958985</v>
      </c>
      <c r="AY102">
        <v>11077.027140061649</v>
      </c>
      <c r="AZ102">
        <v>8431.0690895323951</v>
      </c>
      <c r="BA102">
        <v>3452.3161783841106</v>
      </c>
      <c r="BB102">
        <v>7536.0722360140435</v>
      </c>
      <c r="BC102">
        <v>25415.404998025784</v>
      </c>
      <c r="BD102">
        <v>23575.862371575182</v>
      </c>
      <c r="BE102">
        <v>28487.710752172159</v>
      </c>
      <c r="BF102">
        <v>29792.214566213341</v>
      </c>
      <c r="BG102">
        <v>18597.497251880068</v>
      </c>
      <c r="BH102">
        <v>30872.838044516724</v>
      </c>
      <c r="BI102">
        <v>47003.178168261598</v>
      </c>
      <c r="BJ102">
        <v>46201.765554924285</v>
      </c>
      <c r="BK102">
        <v>50251.06526731031</v>
      </c>
      <c r="BL102">
        <v>56493.646412064525</v>
      </c>
      <c r="BM102">
        <v>37528.973593750008</v>
      </c>
      <c r="BN102">
        <v>60043.795305145082</v>
      </c>
    </row>
    <row r="103" spans="1:66" x14ac:dyDescent="0.2">
      <c r="A103">
        <v>2014</v>
      </c>
      <c r="B103">
        <v>44401.008034980528</v>
      </c>
      <c r="C103">
        <v>47514.496608647416</v>
      </c>
      <c r="D103">
        <v>56347.266007698701</v>
      </c>
      <c r="E103">
        <v>33469.62455783831</v>
      </c>
      <c r="F103">
        <v>59205.030954291986</v>
      </c>
      <c r="G103">
        <v>80349.63067705436</v>
      </c>
      <c r="H103">
        <v>83072.557504902245</v>
      </c>
      <c r="I103">
        <v>83415.58813237313</v>
      </c>
      <c r="J103">
        <v>103928.95558165864</v>
      </c>
      <c r="K103">
        <v>63254.709234828406</v>
      </c>
      <c r="L103">
        <v>110613.5757318438</v>
      </c>
      <c r="M103">
        <v>210156.34030220078</v>
      </c>
      <c r="N103">
        <v>227140.02990622589</v>
      </c>
      <c r="O103">
        <v>212133.90535562063</v>
      </c>
      <c r="P103">
        <v>288986.3836937304</v>
      </c>
      <c r="Q103">
        <v>163963.24959402625</v>
      </c>
      <c r="R103">
        <v>309413.78179042327</v>
      </c>
      <c r="S103">
        <v>320099.80795894144</v>
      </c>
      <c r="T103">
        <v>348083.96569773933</v>
      </c>
      <c r="U103">
        <v>320571.14299558679</v>
      </c>
      <c r="V103">
        <v>448561.1837172783</v>
      </c>
      <c r="W103">
        <v>243283.71241082827</v>
      </c>
      <c r="X103">
        <v>471530.01086738385</v>
      </c>
      <c r="Y103">
        <v>915321.46687989088</v>
      </c>
      <c r="Z103">
        <v>993013.43092823494</v>
      </c>
      <c r="AA103">
        <v>901057.835672357</v>
      </c>
      <c r="AB103">
        <v>1286935.405969983</v>
      </c>
      <c r="AC103">
        <v>673606.22413482342</v>
      </c>
      <c r="AD103">
        <v>1336033.0575697231</v>
      </c>
      <c r="AE103">
        <v>1467337.2958952135</v>
      </c>
      <c r="AF103">
        <v>1582816.4078737898</v>
      </c>
      <c r="AG103">
        <v>1433086.9645305385</v>
      </c>
      <c r="AH103">
        <v>2045655.4958230839</v>
      </c>
      <c r="AI103">
        <v>1076714.8521110152</v>
      </c>
      <c r="AJ103">
        <v>2136521.387270397</v>
      </c>
      <c r="AK103">
        <v>4478311.4586007977</v>
      </c>
      <c r="AL103">
        <v>4775318.6067390656</v>
      </c>
      <c r="AM103">
        <v>4301295.1800259091</v>
      </c>
      <c r="AN103">
        <v>6059678.8291677162</v>
      </c>
      <c r="AO103">
        <v>3338088.241825934</v>
      </c>
      <c r="AP103">
        <v>6483421.9016758101</v>
      </c>
      <c r="AQ103">
        <v>21189438.039221406</v>
      </c>
      <c r="AR103">
        <v>22142840.283906803</v>
      </c>
      <c r="AS103">
        <v>20107636.698560789</v>
      </c>
      <c r="AT103">
        <v>26795324.983717468</v>
      </c>
      <c r="AU103">
        <v>16928504.240032032</v>
      </c>
      <c r="AV103">
        <v>30888851.020476453</v>
      </c>
      <c r="AW103">
        <v>8452.3853929066918</v>
      </c>
      <c r="AX103">
        <v>5729.4585650588169</v>
      </c>
      <c r="AY103">
        <v>11613.405084921696</v>
      </c>
      <c r="AZ103">
        <v>8765.5764337387682</v>
      </c>
      <c r="BA103">
        <v>3684.5398808482155</v>
      </c>
      <c r="BB103">
        <v>7796.4861767401699</v>
      </c>
      <c r="BC103">
        <v>25983.748894178276</v>
      </c>
      <c r="BD103">
        <v>24096.672271508818</v>
      </c>
      <c r="BE103">
        <v>29223.451192317054</v>
      </c>
      <c r="BF103">
        <v>30498.475153695177</v>
      </c>
      <c r="BG103">
        <v>18970.332887150758</v>
      </c>
      <c r="BH103">
        <v>31404.058639166284</v>
      </c>
      <c r="BI103">
        <v>47897.953270767757</v>
      </c>
      <c r="BJ103">
        <v>47055.68940457132</v>
      </c>
      <c r="BK103">
        <v>51236.00882656125</v>
      </c>
      <c r="BL103">
        <v>57664.598553640688</v>
      </c>
      <c r="BM103">
        <v>38077.574145028942</v>
      </c>
      <c r="BN103">
        <v>60913.524217198938</v>
      </c>
    </row>
    <row r="104" spans="1:66" x14ac:dyDescent="0.2">
      <c r="A104">
        <v>2015</v>
      </c>
      <c r="B104">
        <v>45518.514146720532</v>
      </c>
      <c r="C104">
        <v>48511.614989745067</v>
      </c>
      <c r="D104">
        <v>57557.746147116304</v>
      </c>
      <c r="E104">
        <v>34490.994967764062</v>
      </c>
      <c r="F104">
        <v>60604.980631097911</v>
      </c>
      <c r="G104">
        <v>82352.515819155975</v>
      </c>
      <c r="H104">
        <v>85070.937538253565</v>
      </c>
      <c r="I104">
        <v>85278.799293373464</v>
      </c>
      <c r="J104">
        <v>106150.4389766125</v>
      </c>
      <c r="K104">
        <v>65068.618883092058</v>
      </c>
      <c r="L104">
        <v>113157.58226891347</v>
      </c>
      <c r="M104">
        <v>215604.97113896615</v>
      </c>
      <c r="N104">
        <v>232733.38078249307</v>
      </c>
      <c r="O104">
        <v>217111.37569834152</v>
      </c>
      <c r="P104">
        <v>296441.63070151123</v>
      </c>
      <c r="Q104">
        <v>167939.6874462339</v>
      </c>
      <c r="R104">
        <v>317118.33282718295</v>
      </c>
      <c r="S104">
        <v>328339.34334705112</v>
      </c>
      <c r="T104">
        <v>356703.73837377049</v>
      </c>
      <c r="U104">
        <v>328015.19991422741</v>
      </c>
      <c r="V104">
        <v>460810.57038117672</v>
      </c>
      <c r="W104">
        <v>248839.50825761084</v>
      </c>
      <c r="X104">
        <v>483556.28009034885</v>
      </c>
      <c r="Y104">
        <v>939627.71328498598</v>
      </c>
      <c r="Z104">
        <v>1020506.1422480341</v>
      </c>
      <c r="AA104">
        <v>922227.5562706748</v>
      </c>
      <c r="AB104">
        <v>1327677.6124468667</v>
      </c>
      <c r="AC104">
        <v>686356.00121860066</v>
      </c>
      <c r="AD104">
        <v>1370572.8234446985</v>
      </c>
      <c r="AE104">
        <v>1508014.7644796318</v>
      </c>
      <c r="AF104">
        <v>1627813.9792752769</v>
      </c>
      <c r="AG104">
        <v>1467759.0455474113</v>
      </c>
      <c r="AH104">
        <v>2112265.9259425867</v>
      </c>
      <c r="AI104">
        <v>1097222.2990378123</v>
      </c>
      <c r="AJ104">
        <v>2193130.2595712217</v>
      </c>
      <c r="AK104">
        <v>4593217.6665894957</v>
      </c>
      <c r="AL104">
        <v>4899572.423124766</v>
      </c>
      <c r="AM104">
        <v>4389652.233522309</v>
      </c>
      <c r="AN104">
        <v>6233757.3760621473</v>
      </c>
      <c r="AO104">
        <v>3400416.6197091229</v>
      </c>
      <c r="AP104">
        <v>6649922.0460777059</v>
      </c>
      <c r="AQ104">
        <v>21529000.563412361</v>
      </c>
      <c r="AR104">
        <v>22500253.293170527</v>
      </c>
      <c r="AS104">
        <v>20182584.873205014</v>
      </c>
      <c r="AT104">
        <v>27349273.470483966</v>
      </c>
      <c r="AU104">
        <v>17085857.906292997</v>
      </c>
      <c r="AV104">
        <v>31414680.072982725</v>
      </c>
      <c r="AW104">
        <v>8684.5124742850858</v>
      </c>
      <c r="AX104">
        <v>5966.0907551874998</v>
      </c>
      <c r="AY104">
        <v>11744.430686116677</v>
      </c>
      <c r="AZ104">
        <v>8965.0533176201043</v>
      </c>
      <c r="BA104">
        <v>3913.3710524360627</v>
      </c>
      <c r="BB104">
        <v>8052.3789932823511</v>
      </c>
      <c r="BC104">
        <v>26620.018925359898</v>
      </c>
      <c r="BD104">
        <v>24716.862298301348</v>
      </c>
      <c r="BE104">
        <v>29778.308244345459</v>
      </c>
      <c r="BF104">
        <v>31015.092307739083</v>
      </c>
      <c r="BG104">
        <v>19663.362470156299</v>
      </c>
      <c r="BH104">
        <v>32103.497053755127</v>
      </c>
      <c r="BI104">
        <v>49039.401989203419</v>
      </c>
      <c r="BJ104">
        <v>48155.326727193657</v>
      </c>
      <c r="BK104">
        <v>52320.655192131424</v>
      </c>
      <c r="BL104">
        <v>58577.641045387827</v>
      </c>
      <c r="BM104">
        <v>39350.8517423066</v>
      </c>
      <c r="BN104">
        <v>62167.394629346098</v>
      </c>
    </row>
    <row r="105" spans="1:66" x14ac:dyDescent="0.2">
      <c r="A105">
        <v>2016</v>
      </c>
      <c r="B105">
        <v>44755.101697336933</v>
      </c>
      <c r="C105">
        <v>47657.147528545058</v>
      </c>
      <c r="D105">
        <v>56479.395611775093</v>
      </c>
      <c r="E105">
        <v>34068.682687734974</v>
      </c>
      <c r="F105">
        <v>59356.280938295014</v>
      </c>
      <c r="G105">
        <v>80895.982934031286</v>
      </c>
      <c r="H105">
        <v>83557.891518262913</v>
      </c>
      <c r="I105">
        <v>83779.402702520747</v>
      </c>
      <c r="J105">
        <v>104230.87263175544</v>
      </c>
      <c r="K105">
        <v>64052.490111057246</v>
      </c>
      <c r="L105">
        <v>110763.35209549742</v>
      </c>
      <c r="M105">
        <v>209123.91667535831</v>
      </c>
      <c r="N105">
        <v>226474.01137148941</v>
      </c>
      <c r="O105">
        <v>210630.51776121711</v>
      </c>
      <c r="P105">
        <v>288409.32874809357</v>
      </c>
      <c r="Q105">
        <v>163658.42671886805</v>
      </c>
      <c r="R105">
        <v>307375.95934060158</v>
      </c>
      <c r="S105">
        <v>315961.10791155149</v>
      </c>
      <c r="T105">
        <v>344706.46720173274</v>
      </c>
      <c r="U105">
        <v>315682.5962238994</v>
      </c>
      <c r="V105">
        <v>445205.31589189661</v>
      </c>
      <c r="W105">
        <v>240511.4874019612</v>
      </c>
      <c r="X105">
        <v>465264.14581100218</v>
      </c>
      <c r="Y105">
        <v>886181.75303316163</v>
      </c>
      <c r="Z105">
        <v>967540.11581211491</v>
      </c>
      <c r="AA105">
        <v>868475.42403063911</v>
      </c>
      <c r="AB105">
        <v>1261210.461037637</v>
      </c>
      <c r="AC105">
        <v>648824.85499764595</v>
      </c>
      <c r="AD105">
        <v>1293508.7339709764</v>
      </c>
      <c r="AE105">
        <v>1412258.4356821103</v>
      </c>
      <c r="AF105">
        <v>1532412.0789543826</v>
      </c>
      <c r="AG105">
        <v>1372149.1278553444</v>
      </c>
      <c r="AH105">
        <v>1995281.2406948088</v>
      </c>
      <c r="AI105">
        <v>1027190.3536443183</v>
      </c>
      <c r="AJ105">
        <v>2056502.0198151069</v>
      </c>
      <c r="AK105">
        <v>4259531.3706881851</v>
      </c>
      <c r="AL105">
        <v>4558104.1703625862</v>
      </c>
      <c r="AM105">
        <v>4062256.859568473</v>
      </c>
      <c r="AN105">
        <v>5825761.8594011553</v>
      </c>
      <c r="AO105">
        <v>3133119.7135172631</v>
      </c>
      <c r="AP105">
        <v>6156061.6475003576</v>
      </c>
      <c r="AQ105">
        <v>19932431.417298995</v>
      </c>
      <c r="AR105">
        <v>20805609.162344381</v>
      </c>
      <c r="AS105">
        <v>18763945.353914674</v>
      </c>
      <c r="AT105">
        <v>25536828.093537956</v>
      </c>
      <c r="AU105">
        <v>15577049.460603841</v>
      </c>
      <c r="AV105">
        <v>28946237.982948419</v>
      </c>
      <c r="AW105">
        <v>8614.2204606425803</v>
      </c>
      <c r="AX105">
        <v>5952.3118764109631</v>
      </c>
      <c r="AY105">
        <v>11534.892354569381</v>
      </c>
      <c r="AZ105">
        <v>8727.918591794758</v>
      </c>
      <c r="BA105">
        <v>4084.8752644127117</v>
      </c>
      <c r="BB105">
        <v>7949.2097810925934</v>
      </c>
      <c r="BC105">
        <v>26491.900033112335</v>
      </c>
      <c r="BD105">
        <v>24564.111733542217</v>
      </c>
      <c r="BE105">
        <v>29548.995280470393</v>
      </c>
      <c r="BF105">
        <v>30709.40304107303</v>
      </c>
      <c r="BG105">
        <v>19669.822239831305</v>
      </c>
      <c r="BH105">
        <v>31798.538893594286</v>
      </c>
      <c r="BI105">
        <v>48838.999498699523</v>
      </c>
      <c r="BJ105">
        <v>47828.861554956282</v>
      </c>
      <c r="BK105">
        <v>52066.623937846649</v>
      </c>
      <c r="BL105">
        <v>58186.258602670867</v>
      </c>
      <c r="BM105">
        <v>39151.005959104543</v>
      </c>
      <c r="BN105">
        <v>61610.200284221399</v>
      </c>
    </row>
    <row r="106" spans="1:66" x14ac:dyDescent="0.2">
      <c r="A106">
        <v>2017</v>
      </c>
      <c r="B106">
        <v>45325.814912487491</v>
      </c>
      <c r="C106">
        <v>47372.141374239851</v>
      </c>
      <c r="D106">
        <v>57314.562468005279</v>
      </c>
      <c r="E106">
        <v>34198.43472381583</v>
      </c>
      <c r="F106">
        <v>60821.902606505595</v>
      </c>
      <c r="G106">
        <v>83416.68331294629</v>
      </c>
      <c r="H106">
        <v>86243.170900307799</v>
      </c>
      <c r="I106">
        <v>86593.267727660903</v>
      </c>
      <c r="J106">
        <v>107661.01830264601</v>
      </c>
      <c r="K106">
        <v>65724.713134493926</v>
      </c>
      <c r="L106">
        <v>115516.1018890441</v>
      </c>
      <c r="M106">
        <v>221913.20536770837</v>
      </c>
      <c r="N106">
        <v>239905.20414065552</v>
      </c>
      <c r="O106">
        <v>227831.76695004865</v>
      </c>
      <c r="P106">
        <v>303718.79109042924</v>
      </c>
      <c r="Q106">
        <v>173427.51437537215</v>
      </c>
      <c r="R106">
        <v>327764.71235038171</v>
      </c>
      <c r="S106">
        <v>340571.90270645771</v>
      </c>
      <c r="T106">
        <v>369366.75716003415</v>
      </c>
      <c r="U106">
        <v>349513.12832487124</v>
      </c>
      <c r="V106">
        <v>472468.01765010221</v>
      </c>
      <c r="W106">
        <v>260080.64997669458</v>
      </c>
      <c r="X106">
        <v>502427.72706782463</v>
      </c>
      <c r="Y106">
        <v>985233.47613540769</v>
      </c>
      <c r="Z106">
        <v>1066928.1734814667</v>
      </c>
      <c r="AA106">
        <v>1012338.0561023499</v>
      </c>
      <c r="AB106">
        <v>1369305.3122877565</v>
      </c>
      <c r="AC106">
        <v>735397.52890272695</v>
      </c>
      <c r="AD106">
        <v>1441199.5140139933</v>
      </c>
      <c r="AE106">
        <v>1584911.92549631</v>
      </c>
      <c r="AF106">
        <v>1709375.7078328317</v>
      </c>
      <c r="AG106">
        <v>1630756.0061569463</v>
      </c>
      <c r="AH106">
        <v>2178890.413992092</v>
      </c>
      <c r="AI106">
        <v>1184341.0417176457</v>
      </c>
      <c r="AJ106">
        <v>2310152.4840012258</v>
      </c>
      <c r="AK106">
        <v>4900579.5760919452</v>
      </c>
      <c r="AL106">
        <v>5208890.1640504478</v>
      </c>
      <c r="AM106">
        <v>5100442.7740297895</v>
      </c>
      <c r="AN106">
        <v>6498081.2600651588</v>
      </c>
      <c r="AO106">
        <v>3750750.7025413024</v>
      </c>
      <c r="AP106">
        <v>7100694.4133953927</v>
      </c>
      <c r="AQ106">
        <v>23896751.933662754</v>
      </c>
      <c r="AR106">
        <v>24819861.448712327</v>
      </c>
      <c r="AS106">
        <v>25684321.930147197</v>
      </c>
      <c r="AT106">
        <v>29380097.058803972</v>
      </c>
      <c r="AU106">
        <v>19644150.898296803</v>
      </c>
      <c r="AV106">
        <v>34962974.078474507</v>
      </c>
      <c r="AW106">
        <v>7234.9465120286959</v>
      </c>
      <c r="AX106">
        <v>4408.4589246671803</v>
      </c>
      <c r="AY106">
        <v>8151.0150208187933</v>
      </c>
      <c r="AZ106">
        <v>6968.1066333645495</v>
      </c>
      <c r="BA106">
        <v>2672.1563131377216</v>
      </c>
      <c r="BB106">
        <v>6127.7033239670909</v>
      </c>
      <c r="BC106">
        <v>25704.993750796282</v>
      </c>
      <c r="BD106">
        <v>23705.882776024377</v>
      </c>
      <c r="BE106">
        <v>27321.071865816641</v>
      </c>
      <c r="BF106">
        <v>29936.314843291508</v>
      </c>
      <c r="BG106">
        <v>18728.536984754006</v>
      </c>
      <c r="BH106">
        <v>31161.590412741589</v>
      </c>
      <c r="BI106">
        <v>48792.552799255776</v>
      </c>
      <c r="BJ106">
        <v>47827.662590220876</v>
      </c>
      <c r="BK106">
        <v>51283.642922063947</v>
      </c>
      <c r="BL106">
        <v>58646.575105700198</v>
      </c>
      <c r="BM106">
        <v>38799.012824274374</v>
      </c>
      <c r="BN106">
        <v>62453.949273709724</v>
      </c>
    </row>
    <row r="107" spans="1:66" x14ac:dyDescent="0.2">
      <c r="A107">
        <v>2018</v>
      </c>
      <c r="B107">
        <v>46331.652464120009</v>
      </c>
      <c r="C107">
        <v>48392.637675888167</v>
      </c>
      <c r="D107">
        <v>58402.126965307158</v>
      </c>
      <c r="E107">
        <v>35129.399489647956</v>
      </c>
      <c r="F107">
        <v>62152.900679528138</v>
      </c>
      <c r="G107">
        <v>84951.604636836462</v>
      </c>
      <c r="H107">
        <v>87798.480535801282</v>
      </c>
      <c r="I107">
        <v>88118.406001319541</v>
      </c>
      <c r="J107">
        <v>109338.20014264392</v>
      </c>
      <c r="K107">
        <v>67168.779141579565</v>
      </c>
      <c r="L107">
        <v>117589.73658787402</v>
      </c>
      <c r="M107">
        <v>226679.25481014972</v>
      </c>
      <c r="N107">
        <v>244416.2173981136</v>
      </c>
      <c r="O107">
        <v>232435.26595475938</v>
      </c>
      <c r="P107">
        <v>308662.18025210261</v>
      </c>
      <c r="Q107">
        <v>177548.42474002368</v>
      </c>
      <c r="R107">
        <v>334534.96821273112</v>
      </c>
      <c r="S107">
        <v>348245.8895070462</v>
      </c>
      <c r="T107">
        <v>376679.49356181902</v>
      </c>
      <c r="U107">
        <v>356764.38071372989</v>
      </c>
      <c r="V107">
        <v>480283.8647656159</v>
      </c>
      <c r="W107">
        <v>266858.42841107195</v>
      </c>
      <c r="X107">
        <v>513863.72739309451</v>
      </c>
      <c r="Y107">
        <v>1006468.2494351139</v>
      </c>
      <c r="Z107">
        <v>1087100.2901756975</v>
      </c>
      <c r="AA107">
        <v>1031781.5988912062</v>
      </c>
      <c r="AB107">
        <v>1388012.3088290673</v>
      </c>
      <c r="AC107">
        <v>757066.76392202685</v>
      </c>
      <c r="AD107">
        <v>1471946.5620709306</v>
      </c>
      <c r="AE107">
        <v>1616494.3258976855</v>
      </c>
      <c r="AF107">
        <v>1738285.1872196563</v>
      </c>
      <c r="AG107">
        <v>1659635.9717152477</v>
      </c>
      <c r="AH107">
        <v>2204036.4610321941</v>
      </c>
      <c r="AI107">
        <v>1217095.9479809015</v>
      </c>
      <c r="AJ107">
        <v>2355610.7306933566</v>
      </c>
      <c r="AK107">
        <v>4960796.260015538</v>
      </c>
      <c r="AL107">
        <v>5260785.8430791218</v>
      </c>
      <c r="AM107">
        <v>5156003.3774957657</v>
      </c>
      <c r="AN107">
        <v>6527896.1980549442</v>
      </c>
      <c r="AO107">
        <v>3828371.3341244739</v>
      </c>
      <c r="AP107">
        <v>7197560.1721680164</v>
      </c>
      <c r="AQ107">
        <v>23733421.365337081</v>
      </c>
      <c r="AR107">
        <v>24642195.762934484</v>
      </c>
      <c r="AS107">
        <v>25521291.088279907</v>
      </c>
      <c r="AT107">
        <v>29044047.346057195</v>
      </c>
      <c r="AU107">
        <v>19687521.90273698</v>
      </c>
      <c r="AV107">
        <v>34650562.410165392</v>
      </c>
      <c r="AW107">
        <v>7711.700291403552</v>
      </c>
      <c r="AX107">
        <v>4864.8243924387407</v>
      </c>
      <c r="AY107">
        <v>8666.8693504567909</v>
      </c>
      <c r="AZ107">
        <v>7466.053787970397</v>
      </c>
      <c r="BA107">
        <v>3090.0198377163442</v>
      </c>
      <c r="BB107">
        <v>6716.0647711822512</v>
      </c>
      <c r="BC107">
        <v>26293.029981227817</v>
      </c>
      <c r="BD107">
        <v>24322.256360342941</v>
      </c>
      <c r="BE107">
        <v>27943.456756013584</v>
      </c>
      <c r="BF107">
        <v>30595.454377885439</v>
      </c>
      <c r="BG107">
        <v>19305.063350717315</v>
      </c>
      <c r="BH107">
        <v>31888.226509172251</v>
      </c>
      <c r="BI107">
        <v>49519.692093508151</v>
      </c>
      <c r="BJ107">
        <v>48644.046320223199</v>
      </c>
      <c r="BK107">
        <v>52039.191012959571</v>
      </c>
      <c r="BL107">
        <v>59507.205115279234</v>
      </c>
      <c r="BM107">
        <v>39573.867741968519</v>
      </c>
      <c r="BN107">
        <v>63353.42868165976</v>
      </c>
    </row>
    <row r="108" spans="1:66" x14ac:dyDescent="0.2">
      <c r="A108">
        <v>2019</v>
      </c>
      <c r="B108">
        <v>47116.78425399695</v>
      </c>
      <c r="C108">
        <v>49212.692345907068</v>
      </c>
      <c r="D108">
        <v>59391.799345518259</v>
      </c>
      <c r="E108">
        <v>35724.69755840367</v>
      </c>
      <c r="F108">
        <v>63206.137320281021</v>
      </c>
      <c r="G108">
        <v>86391.169624336064</v>
      </c>
      <c r="H108">
        <v>89286.305262642869</v>
      </c>
      <c r="I108">
        <v>89611.647821283579</v>
      </c>
      <c r="J108">
        <v>111191.02644206017</v>
      </c>
      <c r="K108">
        <v>68307.012219416385</v>
      </c>
      <c r="L108">
        <v>119582.40012886339</v>
      </c>
      <c r="M108">
        <v>230520.53997033017</v>
      </c>
      <c r="N108">
        <v>248558.07144463912</v>
      </c>
      <c r="O108">
        <v>236374.080503367</v>
      </c>
      <c r="P108">
        <v>313892.6809724202</v>
      </c>
      <c r="Q108">
        <v>180557.13641440068</v>
      </c>
      <c r="R108">
        <v>340203.9632601465</v>
      </c>
      <c r="S108">
        <v>354144.00169680134</v>
      </c>
      <c r="T108">
        <v>383062.66854611633</v>
      </c>
      <c r="U108">
        <v>362814.13583295664</v>
      </c>
      <c r="V108">
        <v>488422.63697935408</v>
      </c>
      <c r="W108">
        <v>271378.8292963226</v>
      </c>
      <c r="X108">
        <v>522571.57141310762</v>
      </c>
      <c r="Y108">
        <v>1023523.6947556544</v>
      </c>
      <c r="Z108">
        <v>1105522.118413772</v>
      </c>
      <c r="AA108">
        <v>1049265.9479675672</v>
      </c>
      <c r="AB108">
        <v>1411533.2377436829</v>
      </c>
      <c r="AC108">
        <v>769895.8620265394</v>
      </c>
      <c r="AD108">
        <v>1496889.9224228165</v>
      </c>
      <c r="AE108">
        <v>1643869.0310171421</v>
      </c>
      <c r="AF108">
        <v>1767741.8627736487</v>
      </c>
      <c r="AG108">
        <v>1687759.7772563566</v>
      </c>
      <c r="AH108">
        <v>2241385.5061192317</v>
      </c>
      <c r="AI108">
        <v>1237720.58539845</v>
      </c>
      <c r="AJ108">
        <v>2395528.478668333</v>
      </c>
      <c r="AK108">
        <v>5044860.7410017261</v>
      </c>
      <c r="AL108">
        <v>5349933.5680500008</v>
      </c>
      <c r="AM108">
        <v>5243292.3024629951</v>
      </c>
      <c r="AN108">
        <v>6638515.9171905098</v>
      </c>
      <c r="AO108">
        <v>3893245.8663973492</v>
      </c>
      <c r="AP108">
        <v>7319785.4658559849</v>
      </c>
      <c r="AQ108">
        <v>24135600.407878458</v>
      </c>
      <c r="AR108">
        <v>25056018.60309064</v>
      </c>
      <c r="AS108">
        <v>25958535.999644957</v>
      </c>
      <c r="AT108">
        <v>29526476.630650893</v>
      </c>
      <c r="AU108">
        <v>20015891.135484926</v>
      </c>
      <c r="AV108">
        <v>35231050.748022437</v>
      </c>
      <c r="AW108">
        <v>7842.398883657841</v>
      </c>
      <c r="AX108">
        <v>4947.2632453510196</v>
      </c>
      <c r="AY108">
        <v>8813.7368705305526</v>
      </c>
      <c r="AZ108">
        <v>7592.5722489763466</v>
      </c>
      <c r="BA108">
        <v>3142.3828973909467</v>
      </c>
      <c r="BB108">
        <v>6829.874511698652</v>
      </c>
      <c r="BC108">
        <v>26738.589174404366</v>
      </c>
      <c r="BD108">
        <v>24734.419010592253</v>
      </c>
      <c r="BE108">
        <v>28416.982550633737</v>
      </c>
      <c r="BF108">
        <v>31113.923609195805</v>
      </c>
      <c r="BG108">
        <v>19632.20435218178</v>
      </c>
      <c r="BH108">
        <v>32428.601104740406</v>
      </c>
      <c r="BI108">
        <v>50358.827037837509</v>
      </c>
      <c r="BJ108">
        <v>49468.363717143795</v>
      </c>
      <c r="BK108">
        <v>52921.039650762716</v>
      </c>
      <c r="BL108">
        <v>60515.612809470127</v>
      </c>
      <c r="BM108">
        <v>40244.481170670319</v>
      </c>
      <c r="BN108">
        <v>64427.009346042585</v>
      </c>
    </row>
  </sheetData>
  <pageMargins left="0.75" right="0.75" top="1" bottom="1" header="0.5" footer="0.5"/>
  <extLst>
    <ext xmlns:mx="http://schemas.microsoft.com/office/mac/excel/2008/main" uri="{64002731-A6B0-56B0-2670-7721B7C09600}">
      <mx:PLV Mode="0" OnePage="0" WScale="0"/>
    </ext>
  </extLst>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tabColor theme="7" tint="0.39997558519241921"/>
  </sheetPr>
  <dimension ref="A1:G108"/>
  <sheetViews>
    <sheetView workbookViewId="0">
      <selection activeCell="D32" sqref="D32"/>
    </sheetView>
  </sheetViews>
  <sheetFormatPr baseColWidth="10" defaultColWidth="8.83203125" defaultRowHeight="16" x14ac:dyDescent="0.2"/>
  <sheetData>
    <row r="1" spans="1:7" x14ac:dyDescent="0.2">
      <c r="A1" t="s">
        <v>1</v>
      </c>
      <c r="B1" t="s">
        <v>518</v>
      </c>
      <c r="C1" t="s">
        <v>517</v>
      </c>
      <c r="D1" t="s">
        <v>519</v>
      </c>
      <c r="E1" t="s">
        <v>520</v>
      </c>
      <c r="F1" t="s">
        <v>521</v>
      </c>
      <c r="G1" t="s">
        <v>522</v>
      </c>
    </row>
    <row r="2" spans="1:7" x14ac:dyDescent="0.2">
      <c r="A2">
        <v>1913</v>
      </c>
    </row>
    <row r="3" spans="1:7" x14ac:dyDescent="0.2">
      <c r="A3">
        <v>1914</v>
      </c>
    </row>
    <row r="4" spans="1:7" x14ac:dyDescent="0.2">
      <c r="A4">
        <v>1915</v>
      </c>
    </row>
    <row r="5" spans="1:7" x14ac:dyDescent="0.2">
      <c r="A5">
        <v>1916</v>
      </c>
    </row>
    <row r="6" spans="1:7" x14ac:dyDescent="0.2">
      <c r="A6">
        <v>1917</v>
      </c>
    </row>
    <row r="7" spans="1:7" x14ac:dyDescent="0.2">
      <c r="A7">
        <v>1918</v>
      </c>
    </row>
    <row r="8" spans="1:7" x14ac:dyDescent="0.2">
      <c r="A8">
        <v>1919</v>
      </c>
    </row>
    <row r="9" spans="1:7" x14ac:dyDescent="0.2">
      <c r="A9">
        <v>1920</v>
      </c>
    </row>
    <row r="10" spans="1:7" x14ac:dyDescent="0.2">
      <c r="A10">
        <v>1921</v>
      </c>
    </row>
    <row r="11" spans="1:7" x14ac:dyDescent="0.2">
      <c r="A11">
        <v>1922</v>
      </c>
    </row>
    <row r="12" spans="1:7" x14ac:dyDescent="0.2">
      <c r="A12">
        <v>1923</v>
      </c>
    </row>
    <row r="13" spans="1:7" x14ac:dyDescent="0.2">
      <c r="A13">
        <v>1924</v>
      </c>
    </row>
    <row r="14" spans="1:7" x14ac:dyDescent="0.2">
      <c r="A14">
        <v>1925</v>
      </c>
    </row>
    <row r="15" spans="1:7" x14ac:dyDescent="0.2">
      <c r="A15">
        <v>1926</v>
      </c>
    </row>
    <row r="16" spans="1:7" x14ac:dyDescent="0.2">
      <c r="A16">
        <v>1927</v>
      </c>
    </row>
    <row r="17" spans="1:1" x14ac:dyDescent="0.2">
      <c r="A17">
        <v>1928</v>
      </c>
    </row>
    <row r="18" spans="1:1" x14ac:dyDescent="0.2">
      <c r="A18">
        <v>1929</v>
      </c>
    </row>
    <row r="19" spans="1:1" x14ac:dyDescent="0.2">
      <c r="A19">
        <v>1930</v>
      </c>
    </row>
    <row r="20" spans="1:1" x14ac:dyDescent="0.2">
      <c r="A20">
        <v>1931</v>
      </c>
    </row>
    <row r="21" spans="1:1" x14ac:dyDescent="0.2">
      <c r="A21">
        <v>1932</v>
      </c>
    </row>
    <row r="22" spans="1:1" x14ac:dyDescent="0.2">
      <c r="A22">
        <v>1933</v>
      </c>
    </row>
    <row r="23" spans="1:1" x14ac:dyDescent="0.2">
      <c r="A23">
        <v>1934</v>
      </c>
    </row>
    <row r="24" spans="1:1" x14ac:dyDescent="0.2">
      <c r="A24">
        <v>1935</v>
      </c>
    </row>
    <row r="25" spans="1:1" x14ac:dyDescent="0.2">
      <c r="A25">
        <v>1936</v>
      </c>
    </row>
    <row r="26" spans="1:1" x14ac:dyDescent="0.2">
      <c r="A26">
        <v>1937</v>
      </c>
    </row>
    <row r="27" spans="1:1" x14ac:dyDescent="0.2">
      <c r="A27">
        <v>1938</v>
      </c>
    </row>
    <row r="28" spans="1:1" x14ac:dyDescent="0.2">
      <c r="A28">
        <v>1939</v>
      </c>
    </row>
    <row r="29" spans="1:1" x14ac:dyDescent="0.2">
      <c r="A29">
        <v>1940</v>
      </c>
    </row>
    <row r="30" spans="1:1" x14ac:dyDescent="0.2">
      <c r="A30">
        <v>1941</v>
      </c>
    </row>
    <row r="31" spans="1:1" x14ac:dyDescent="0.2">
      <c r="A31">
        <v>1942</v>
      </c>
    </row>
    <row r="32" spans="1:1" x14ac:dyDescent="0.2">
      <c r="A32">
        <v>1943</v>
      </c>
    </row>
    <row r="33" spans="1:1" x14ac:dyDescent="0.2">
      <c r="A33">
        <v>1944</v>
      </c>
    </row>
    <row r="34" spans="1:1" x14ac:dyDescent="0.2">
      <c r="A34">
        <v>1945</v>
      </c>
    </row>
    <row r="35" spans="1:1" x14ac:dyDescent="0.2">
      <c r="A35">
        <v>1946</v>
      </c>
    </row>
    <row r="36" spans="1:1" x14ac:dyDescent="0.2">
      <c r="A36">
        <v>1947</v>
      </c>
    </row>
    <row r="37" spans="1:1" x14ac:dyDescent="0.2">
      <c r="A37">
        <v>1948</v>
      </c>
    </row>
    <row r="38" spans="1:1" x14ac:dyDescent="0.2">
      <c r="A38">
        <v>1949</v>
      </c>
    </row>
    <row r="39" spans="1:1" x14ac:dyDescent="0.2">
      <c r="A39">
        <v>1950</v>
      </c>
    </row>
    <row r="40" spans="1:1" x14ac:dyDescent="0.2">
      <c r="A40">
        <v>1951</v>
      </c>
    </row>
    <row r="41" spans="1:1" x14ac:dyDescent="0.2">
      <c r="A41">
        <v>1952</v>
      </c>
    </row>
    <row r="42" spans="1:1" x14ac:dyDescent="0.2">
      <c r="A42">
        <v>1953</v>
      </c>
    </row>
    <row r="43" spans="1:1" x14ac:dyDescent="0.2">
      <c r="A43">
        <v>1954</v>
      </c>
    </row>
    <row r="44" spans="1:1" x14ac:dyDescent="0.2">
      <c r="A44">
        <v>1955</v>
      </c>
    </row>
    <row r="45" spans="1:1" x14ac:dyDescent="0.2">
      <c r="A45">
        <v>1956</v>
      </c>
    </row>
    <row r="46" spans="1:1" x14ac:dyDescent="0.2">
      <c r="A46">
        <v>1957</v>
      </c>
    </row>
    <row r="47" spans="1:1" x14ac:dyDescent="0.2">
      <c r="A47">
        <v>1958</v>
      </c>
    </row>
    <row r="48" spans="1:1" x14ac:dyDescent="0.2">
      <c r="A48">
        <v>1959</v>
      </c>
    </row>
    <row r="49" spans="1:7" x14ac:dyDescent="0.2">
      <c r="A49">
        <v>1960</v>
      </c>
    </row>
    <row r="50" spans="1:7" x14ac:dyDescent="0.2">
      <c r="A50">
        <v>1961</v>
      </c>
    </row>
    <row r="51" spans="1:7" x14ac:dyDescent="0.2">
      <c r="A51">
        <v>1962</v>
      </c>
      <c r="B51">
        <v>18375.6640625</v>
      </c>
      <c r="C51">
        <v>12250.4423828125</v>
      </c>
      <c r="D51">
        <v>20417.404296875</v>
      </c>
      <c r="E51">
        <v>28244.076171875</v>
      </c>
      <c r="F51">
        <v>3675.1328125</v>
      </c>
      <c r="G51">
        <v>25521.755859375</v>
      </c>
    </row>
    <row r="52" spans="1:7" x14ac:dyDescent="0.2">
      <c r="A52">
        <v>1963</v>
      </c>
      <c r="B52">
        <v>19109.3515625</v>
      </c>
      <c r="C52">
        <v>12904.92578125</v>
      </c>
      <c r="D52">
        <v>21287.732421875</v>
      </c>
      <c r="E52">
        <v>29335.03515625</v>
      </c>
      <c r="F52">
        <v>3954.1572265625</v>
      </c>
      <c r="G52">
        <v>26485.646484375</v>
      </c>
    </row>
    <row r="53" spans="1:7" x14ac:dyDescent="0.2">
      <c r="A53">
        <v>1964</v>
      </c>
      <c r="B53">
        <v>19843.0390625</v>
      </c>
      <c r="C53">
        <v>13559.41015625</v>
      </c>
      <c r="D53">
        <v>22158.060546875</v>
      </c>
      <c r="E53">
        <v>30425.9921875</v>
      </c>
      <c r="F53">
        <v>4233.181640625</v>
      </c>
      <c r="G53">
        <v>27449.537109375</v>
      </c>
    </row>
    <row r="54" spans="1:7" x14ac:dyDescent="0.2">
      <c r="A54">
        <v>1965</v>
      </c>
      <c r="B54">
        <v>20802.89453125</v>
      </c>
      <c r="C54">
        <v>14507.0576171875</v>
      </c>
      <c r="D54">
        <v>23222.01171875</v>
      </c>
      <c r="E54">
        <v>32087.009765625</v>
      </c>
      <c r="F54">
        <v>4765.96875</v>
      </c>
      <c r="G54">
        <v>28864.0703125</v>
      </c>
    </row>
    <row r="55" spans="1:7" x14ac:dyDescent="0.2">
      <c r="A55">
        <v>1966</v>
      </c>
      <c r="B55">
        <v>21762.748046875</v>
      </c>
      <c r="C55">
        <v>15454.705078125</v>
      </c>
      <c r="D55">
        <v>24285.96484375</v>
      </c>
      <c r="E55">
        <v>33748.02734375</v>
      </c>
      <c r="F55">
        <v>5298.755859375</v>
      </c>
      <c r="G55">
        <v>30278.60546875</v>
      </c>
    </row>
    <row r="56" spans="1:7" x14ac:dyDescent="0.2">
      <c r="A56">
        <v>1967</v>
      </c>
      <c r="B56">
        <v>22365.716796875</v>
      </c>
      <c r="C56">
        <v>16850.8828125</v>
      </c>
      <c r="D56">
        <v>24816.75390625</v>
      </c>
      <c r="E56">
        <v>34008.14453125</v>
      </c>
      <c r="F56">
        <v>6740.35302734375</v>
      </c>
      <c r="G56">
        <v>31863.486328125</v>
      </c>
    </row>
    <row r="57" spans="1:7" x14ac:dyDescent="0.2">
      <c r="A57">
        <v>1968</v>
      </c>
      <c r="B57">
        <v>23201.37890625</v>
      </c>
      <c r="C57">
        <v>17327.611328125</v>
      </c>
      <c r="D57">
        <v>25550.88671875</v>
      </c>
      <c r="E57">
        <v>34361.53515625</v>
      </c>
      <c r="F57">
        <v>7048.52001953125</v>
      </c>
      <c r="G57">
        <v>32599.40625</v>
      </c>
    </row>
    <row r="58" spans="1:7" x14ac:dyDescent="0.2">
      <c r="A58">
        <v>1969</v>
      </c>
      <c r="B58">
        <v>23791.234375</v>
      </c>
      <c r="C58">
        <v>17633.50390625</v>
      </c>
      <c r="D58">
        <v>26310.306640625</v>
      </c>
      <c r="E58">
        <v>35267.0078125</v>
      </c>
      <c r="F58">
        <v>7557.2158203125</v>
      </c>
      <c r="G58">
        <v>33587.625</v>
      </c>
    </row>
    <row r="59" spans="1:7" x14ac:dyDescent="0.2">
      <c r="A59">
        <v>1970</v>
      </c>
      <c r="B59">
        <v>23388.384765625</v>
      </c>
      <c r="C59">
        <v>17275.51171875</v>
      </c>
      <c r="D59">
        <v>26046.15625</v>
      </c>
      <c r="E59">
        <v>34551.0234375</v>
      </c>
      <c r="F59">
        <v>7175.9814453125</v>
      </c>
      <c r="G59">
        <v>32690.58203125</v>
      </c>
    </row>
    <row r="60" spans="1:7" x14ac:dyDescent="0.2">
      <c r="A60">
        <v>1971</v>
      </c>
      <c r="B60">
        <v>23021.0703125</v>
      </c>
      <c r="C60">
        <v>17202.55859375</v>
      </c>
      <c r="D60">
        <v>25803.837890625</v>
      </c>
      <c r="E60">
        <v>33646.1796875</v>
      </c>
      <c r="F60">
        <v>6830.427734375</v>
      </c>
      <c r="G60">
        <v>31875.328125</v>
      </c>
    </row>
    <row r="61" spans="1:7" x14ac:dyDescent="0.2">
      <c r="A61">
        <v>1972</v>
      </c>
      <c r="B61">
        <v>24003.099609375</v>
      </c>
      <c r="C61">
        <v>18184.166015625</v>
      </c>
      <c r="D61">
        <v>26670.111328125</v>
      </c>
      <c r="E61">
        <v>34913.6015625</v>
      </c>
      <c r="F61">
        <v>7516.1220703125</v>
      </c>
      <c r="G61">
        <v>32004.1328125</v>
      </c>
    </row>
    <row r="62" spans="1:7" x14ac:dyDescent="0.2">
      <c r="A62">
        <v>1973</v>
      </c>
      <c r="B62">
        <v>24828.431640625</v>
      </c>
      <c r="C62">
        <v>18621.32421875</v>
      </c>
      <c r="D62">
        <v>27817.0390625</v>
      </c>
      <c r="E62">
        <v>36093.18359375</v>
      </c>
      <c r="F62">
        <v>8276.1435546875</v>
      </c>
      <c r="G62">
        <v>32874.68359375</v>
      </c>
    </row>
    <row r="63" spans="1:7" x14ac:dyDescent="0.2">
      <c r="A63">
        <v>1974</v>
      </c>
      <c r="B63">
        <v>24545.826171875</v>
      </c>
      <c r="C63">
        <v>19044.17578125</v>
      </c>
      <c r="D63">
        <v>27296.65234375</v>
      </c>
      <c r="E63">
        <v>35337.52734375</v>
      </c>
      <c r="F63">
        <v>8675.6806640625</v>
      </c>
      <c r="G63">
        <v>32586.701171875</v>
      </c>
    </row>
    <row r="64" spans="1:7" x14ac:dyDescent="0.2">
      <c r="A64">
        <v>1975</v>
      </c>
      <c r="B64">
        <v>22925.951171875</v>
      </c>
      <c r="C64">
        <v>17680.181640625</v>
      </c>
      <c r="D64">
        <v>25840.267578125</v>
      </c>
      <c r="E64">
        <v>32057.474609375</v>
      </c>
      <c r="F64">
        <v>8937.2353515625</v>
      </c>
      <c r="G64">
        <v>29920.30859375</v>
      </c>
    </row>
    <row r="65" spans="1:7" x14ac:dyDescent="0.2">
      <c r="A65">
        <v>1976</v>
      </c>
      <c r="B65">
        <v>23765.59765625</v>
      </c>
      <c r="C65">
        <v>18607.173828125</v>
      </c>
      <c r="D65">
        <v>26897.498046875</v>
      </c>
      <c r="E65">
        <v>32792.83984375</v>
      </c>
      <c r="F65">
        <v>9764.16015625</v>
      </c>
      <c r="G65">
        <v>30582.0859375</v>
      </c>
    </row>
    <row r="66" spans="1:7" x14ac:dyDescent="0.2">
      <c r="A66">
        <v>1977</v>
      </c>
      <c r="B66">
        <v>24320.251953125</v>
      </c>
      <c r="C66">
        <v>19108.76953125</v>
      </c>
      <c r="D66">
        <v>27273.423828125</v>
      </c>
      <c r="E66">
        <v>33179.76953125</v>
      </c>
      <c r="F66">
        <v>10422.96484375</v>
      </c>
      <c r="G66">
        <v>30574.029296875</v>
      </c>
    </row>
    <row r="67" spans="1:7" x14ac:dyDescent="0.2">
      <c r="A67">
        <v>1978</v>
      </c>
      <c r="B67">
        <v>24868.39453125</v>
      </c>
      <c r="C67">
        <v>19829.701171875</v>
      </c>
      <c r="D67">
        <v>28119.166015625</v>
      </c>
      <c r="E67">
        <v>34133.08984375</v>
      </c>
      <c r="F67">
        <v>11540.2353515625</v>
      </c>
      <c r="G67">
        <v>31044.859375</v>
      </c>
    </row>
    <row r="68" spans="1:7" x14ac:dyDescent="0.2">
      <c r="A68">
        <v>1979</v>
      </c>
      <c r="B68">
        <v>25388.28515625</v>
      </c>
      <c r="C68">
        <v>20581.03515625</v>
      </c>
      <c r="D68">
        <v>28543.04296875</v>
      </c>
      <c r="E68">
        <v>34251.65234375</v>
      </c>
      <c r="F68">
        <v>12318.576171875</v>
      </c>
      <c r="G68">
        <v>31547.572265625</v>
      </c>
    </row>
    <row r="69" spans="1:7" x14ac:dyDescent="0.2">
      <c r="A69">
        <v>1980</v>
      </c>
      <c r="B69">
        <v>24960.978515625</v>
      </c>
      <c r="C69">
        <v>20272.17578125</v>
      </c>
      <c r="D69">
        <v>28132.814453125</v>
      </c>
      <c r="E69">
        <v>32821.6171875</v>
      </c>
      <c r="F69">
        <v>12273.6298828125</v>
      </c>
      <c r="G69">
        <v>30615.123046875</v>
      </c>
    </row>
    <row r="70" spans="1:7" x14ac:dyDescent="0.2">
      <c r="A70">
        <v>1981</v>
      </c>
      <c r="B70">
        <v>24573.373046875</v>
      </c>
      <c r="C70">
        <v>19784.71484375</v>
      </c>
      <c r="D70">
        <v>27471.771484375</v>
      </c>
      <c r="E70">
        <v>32008.392578125</v>
      </c>
      <c r="F70">
        <v>12601.7294921875</v>
      </c>
      <c r="G70">
        <v>30244.150390625</v>
      </c>
    </row>
    <row r="71" spans="1:7" x14ac:dyDescent="0.2">
      <c r="A71">
        <v>1982</v>
      </c>
      <c r="B71">
        <v>23377.732421875</v>
      </c>
      <c r="C71">
        <v>18986.9921875</v>
      </c>
      <c r="D71">
        <v>26344.451171875</v>
      </c>
      <c r="E71">
        <v>30379.185546875</v>
      </c>
      <c r="F71">
        <v>12460.212890625</v>
      </c>
      <c r="G71">
        <v>28717.82421875</v>
      </c>
    </row>
    <row r="72" spans="1:7" x14ac:dyDescent="0.2">
      <c r="A72">
        <v>1983</v>
      </c>
      <c r="B72">
        <v>22962.255859375</v>
      </c>
      <c r="C72">
        <v>18642.623046875</v>
      </c>
      <c r="D72">
        <v>25917.79296875</v>
      </c>
      <c r="E72">
        <v>28645.98046875</v>
      </c>
      <c r="F72">
        <v>12504.1982421875</v>
      </c>
      <c r="G72">
        <v>27736.5859375</v>
      </c>
    </row>
    <row r="73" spans="1:7" x14ac:dyDescent="0.2">
      <c r="A73">
        <v>1984</v>
      </c>
      <c r="B73">
        <v>23851.677734375</v>
      </c>
      <c r="C73">
        <v>19365.8125</v>
      </c>
      <c r="D73">
        <v>26915.197265625</v>
      </c>
      <c r="E73">
        <v>29978.71484375</v>
      </c>
      <c r="F73">
        <v>13238.775390625</v>
      </c>
      <c r="G73">
        <v>29103.423828125</v>
      </c>
    </row>
    <row r="74" spans="1:7" x14ac:dyDescent="0.2">
      <c r="A74">
        <v>1985</v>
      </c>
      <c r="B74">
        <v>24321.212890625</v>
      </c>
      <c r="C74">
        <v>19879.947265625</v>
      </c>
      <c r="D74">
        <v>27493.544921875</v>
      </c>
      <c r="E74">
        <v>30665.876953125</v>
      </c>
      <c r="F74">
        <v>13641.0283203125</v>
      </c>
      <c r="G74">
        <v>29396.9453125</v>
      </c>
    </row>
    <row r="75" spans="1:7" x14ac:dyDescent="0.2">
      <c r="A75">
        <v>1986</v>
      </c>
      <c r="B75">
        <v>24661.357421875</v>
      </c>
      <c r="C75">
        <v>20309.353515625</v>
      </c>
      <c r="D75">
        <v>27977.169921875</v>
      </c>
      <c r="E75">
        <v>30878.505859375</v>
      </c>
      <c r="F75">
        <v>14092.2041015625</v>
      </c>
      <c r="G75">
        <v>29220.599609375</v>
      </c>
    </row>
    <row r="76" spans="1:7" x14ac:dyDescent="0.2">
      <c r="A76">
        <v>1987</v>
      </c>
      <c r="B76">
        <v>25038.30078125</v>
      </c>
      <c r="C76">
        <v>20596.021484375</v>
      </c>
      <c r="D76">
        <v>28672.892578125</v>
      </c>
      <c r="E76">
        <v>30490.189453125</v>
      </c>
      <c r="F76">
        <v>14538.3681640625</v>
      </c>
      <c r="G76">
        <v>29278.658203125</v>
      </c>
    </row>
    <row r="77" spans="1:7" x14ac:dyDescent="0.2">
      <c r="A77">
        <v>1988</v>
      </c>
      <c r="B77">
        <v>25526.029296875</v>
      </c>
      <c r="C77">
        <v>21239.216796875</v>
      </c>
      <c r="D77">
        <v>29033.423828125</v>
      </c>
      <c r="E77">
        <v>30981.974609375</v>
      </c>
      <c r="F77">
        <v>15003.849609375</v>
      </c>
      <c r="G77">
        <v>30007.69921875</v>
      </c>
    </row>
    <row r="78" spans="1:7" x14ac:dyDescent="0.2">
      <c r="A78">
        <v>1989</v>
      </c>
      <c r="B78">
        <v>25629.123046875</v>
      </c>
      <c r="C78">
        <v>21700.5703125</v>
      </c>
      <c r="D78">
        <v>29370.599609375</v>
      </c>
      <c r="E78">
        <v>31054.265625</v>
      </c>
      <c r="F78">
        <v>15620.669921875</v>
      </c>
      <c r="G78">
        <v>30118.896484375</v>
      </c>
    </row>
    <row r="79" spans="1:7" x14ac:dyDescent="0.2">
      <c r="A79">
        <v>1990</v>
      </c>
      <c r="B79">
        <v>25528.234375</v>
      </c>
      <c r="C79">
        <v>21752.931640625</v>
      </c>
      <c r="D79">
        <v>29123.76171875</v>
      </c>
      <c r="E79">
        <v>30741.748046875</v>
      </c>
      <c r="F79">
        <v>15730.4267578125</v>
      </c>
      <c r="G79">
        <v>30022.642578125</v>
      </c>
    </row>
    <row r="80" spans="1:7" x14ac:dyDescent="0.2">
      <c r="A80">
        <v>1991</v>
      </c>
      <c r="B80">
        <v>24632.134765625</v>
      </c>
      <c r="C80">
        <v>20815.888671875</v>
      </c>
      <c r="D80">
        <v>28101.451171875</v>
      </c>
      <c r="E80">
        <v>28968.779296875</v>
      </c>
      <c r="F80">
        <v>15698.6494140625</v>
      </c>
      <c r="G80">
        <v>28621.84765625</v>
      </c>
    </row>
    <row r="81" spans="1:7" x14ac:dyDescent="0.2">
      <c r="A81">
        <v>1992</v>
      </c>
      <c r="B81">
        <v>24174.744140625</v>
      </c>
      <c r="C81">
        <v>20624.607421875</v>
      </c>
      <c r="D81">
        <v>27893.9375</v>
      </c>
      <c r="E81">
        <v>28062.990234375</v>
      </c>
      <c r="F81">
        <v>15383.9287109375</v>
      </c>
      <c r="G81">
        <v>27724.8828125</v>
      </c>
    </row>
    <row r="82" spans="1:7" x14ac:dyDescent="0.2">
      <c r="A82">
        <v>1993</v>
      </c>
      <c r="B82">
        <v>23909.88671875</v>
      </c>
      <c r="C82">
        <v>20282.1796875</v>
      </c>
      <c r="D82">
        <v>27702.490234375</v>
      </c>
      <c r="E82">
        <v>28526.96875</v>
      </c>
      <c r="F82">
        <v>14840.619140625</v>
      </c>
      <c r="G82">
        <v>27372.697265625</v>
      </c>
    </row>
    <row r="83" spans="1:7" x14ac:dyDescent="0.2">
      <c r="A83">
        <v>1994</v>
      </c>
      <c r="B83">
        <v>24203.869140625</v>
      </c>
      <c r="C83">
        <v>20492.609375</v>
      </c>
      <c r="D83">
        <v>28237.84765625</v>
      </c>
      <c r="E83">
        <v>28721.92578125</v>
      </c>
      <c r="F83">
        <v>14845.0400390625</v>
      </c>
      <c r="G83">
        <v>27592.412109375</v>
      </c>
    </row>
    <row r="84" spans="1:7" x14ac:dyDescent="0.2">
      <c r="A84">
        <v>1995</v>
      </c>
      <c r="B84">
        <v>24658.603515625</v>
      </c>
      <c r="C84">
        <v>21339.17578125</v>
      </c>
      <c r="D84">
        <v>28610.302734375</v>
      </c>
      <c r="E84">
        <v>29558.7109375</v>
      </c>
      <c r="F84">
        <v>15806.796875</v>
      </c>
      <c r="G84">
        <v>28294.166015625</v>
      </c>
    </row>
    <row r="85" spans="1:7" x14ac:dyDescent="0.2">
      <c r="A85">
        <v>1996</v>
      </c>
      <c r="B85">
        <v>25240.1796875</v>
      </c>
      <c r="C85">
        <v>21833.529296875</v>
      </c>
      <c r="D85">
        <v>28646.830078125</v>
      </c>
      <c r="E85">
        <v>29575.916015625</v>
      </c>
      <c r="F85">
        <v>16568.70703125</v>
      </c>
      <c r="G85">
        <v>28491.982421875</v>
      </c>
    </row>
    <row r="86" spans="1:7" x14ac:dyDescent="0.2">
      <c r="A86">
        <v>1997</v>
      </c>
      <c r="B86">
        <v>26273.244140625</v>
      </c>
      <c r="C86">
        <v>22780.26953125</v>
      </c>
      <c r="D86">
        <v>29614.349609375</v>
      </c>
      <c r="E86">
        <v>30829.296875</v>
      </c>
      <c r="F86">
        <v>17464.873046875</v>
      </c>
      <c r="G86">
        <v>29766.21875</v>
      </c>
    </row>
    <row r="87" spans="1:7" x14ac:dyDescent="0.2">
      <c r="A87">
        <v>1998</v>
      </c>
      <c r="B87">
        <v>27431.546875</v>
      </c>
      <c r="C87">
        <v>23983.865234375</v>
      </c>
      <c r="D87">
        <v>30879.2265625</v>
      </c>
      <c r="E87">
        <v>32228.318359375</v>
      </c>
      <c r="F87">
        <v>18587.49609375</v>
      </c>
      <c r="G87">
        <v>30879.2265625</v>
      </c>
    </row>
    <row r="88" spans="1:7" x14ac:dyDescent="0.2">
      <c r="A88">
        <v>1999</v>
      </c>
      <c r="B88">
        <v>28035.708984375</v>
      </c>
      <c r="C88">
        <v>24494.35546875</v>
      </c>
      <c r="D88">
        <v>31577.060546875</v>
      </c>
      <c r="E88">
        <v>32905.0703125</v>
      </c>
      <c r="F88">
        <v>18887.21484375</v>
      </c>
      <c r="G88">
        <v>31429.50390625</v>
      </c>
    </row>
    <row r="89" spans="1:7" x14ac:dyDescent="0.2">
      <c r="A89">
        <v>2000</v>
      </c>
      <c r="B89">
        <v>28836.580078125</v>
      </c>
      <c r="C89">
        <v>25376.189453125</v>
      </c>
      <c r="D89">
        <v>32008.603515625</v>
      </c>
      <c r="E89">
        <v>33594.61328125</v>
      </c>
      <c r="F89">
        <v>19897.240234375</v>
      </c>
      <c r="G89">
        <v>32152.787109375</v>
      </c>
    </row>
    <row r="90" spans="1:7" x14ac:dyDescent="0.2">
      <c r="A90">
        <v>2001</v>
      </c>
      <c r="B90">
        <v>28277.578125</v>
      </c>
      <c r="C90">
        <v>24760.466796875</v>
      </c>
      <c r="D90">
        <v>31654.005859375</v>
      </c>
      <c r="E90">
        <v>32779.48046875</v>
      </c>
      <c r="F90">
        <v>19414.45703125</v>
      </c>
      <c r="G90">
        <v>32076.05859375</v>
      </c>
    </row>
    <row r="91" spans="1:7" x14ac:dyDescent="0.2">
      <c r="A91">
        <v>2002</v>
      </c>
      <c r="B91">
        <v>27368.771484375</v>
      </c>
      <c r="C91">
        <v>24051.34375</v>
      </c>
      <c r="D91">
        <v>30686.197265625</v>
      </c>
      <c r="E91">
        <v>31653.78125</v>
      </c>
      <c r="F91">
        <v>18522.298828125</v>
      </c>
      <c r="G91">
        <v>30686.197265625</v>
      </c>
    </row>
    <row r="92" spans="1:7" x14ac:dyDescent="0.2">
      <c r="A92">
        <v>2003</v>
      </c>
      <c r="B92">
        <v>26660.84375</v>
      </c>
      <c r="C92">
        <v>23683.490234375</v>
      </c>
      <c r="D92">
        <v>30179.533203125</v>
      </c>
      <c r="E92">
        <v>30720.869140625</v>
      </c>
      <c r="F92">
        <v>18405.455078125</v>
      </c>
      <c r="G92">
        <v>30179.533203125</v>
      </c>
    </row>
    <row r="93" spans="1:7" x14ac:dyDescent="0.2">
      <c r="A93">
        <v>2004</v>
      </c>
      <c r="B93">
        <v>27266.140625</v>
      </c>
      <c r="C93">
        <v>23973.12890625</v>
      </c>
      <c r="D93">
        <v>30559.15234375</v>
      </c>
      <c r="E93">
        <v>31481.197265625</v>
      </c>
      <c r="F93">
        <v>18967.75</v>
      </c>
      <c r="G93">
        <v>30690.873046875</v>
      </c>
    </row>
    <row r="94" spans="1:7" x14ac:dyDescent="0.2">
      <c r="A94">
        <v>2005</v>
      </c>
      <c r="B94">
        <v>27382.7421875</v>
      </c>
      <c r="C94">
        <v>24183.82421875</v>
      </c>
      <c r="D94">
        <v>30581.66015625</v>
      </c>
      <c r="E94">
        <v>31477.357421875</v>
      </c>
      <c r="F94">
        <v>19193.51171875</v>
      </c>
      <c r="G94">
        <v>30453.705078125</v>
      </c>
    </row>
    <row r="95" spans="1:7" x14ac:dyDescent="0.2">
      <c r="A95">
        <v>2006</v>
      </c>
      <c r="B95">
        <v>27833.2421875</v>
      </c>
      <c r="C95">
        <v>24726.853515625</v>
      </c>
      <c r="D95">
        <v>30939.630859375</v>
      </c>
      <c r="E95">
        <v>31312.3984375</v>
      </c>
      <c r="F95">
        <v>19880.888671875</v>
      </c>
      <c r="G95">
        <v>31063.88671875</v>
      </c>
    </row>
    <row r="96" spans="1:7" x14ac:dyDescent="0.2">
      <c r="A96">
        <v>2007</v>
      </c>
      <c r="B96">
        <v>28764.361328125</v>
      </c>
      <c r="C96">
        <v>25501.177734375</v>
      </c>
      <c r="D96">
        <v>31664.96875</v>
      </c>
      <c r="E96">
        <v>32994.4140625</v>
      </c>
      <c r="F96">
        <v>20545.97265625</v>
      </c>
      <c r="G96">
        <v>32027.544921875</v>
      </c>
    </row>
    <row r="97" spans="1:7" x14ac:dyDescent="0.2">
      <c r="A97">
        <v>2008</v>
      </c>
      <c r="B97">
        <v>27489.30859375</v>
      </c>
      <c r="C97">
        <v>24290.123046875</v>
      </c>
      <c r="D97">
        <v>30570.0078125</v>
      </c>
      <c r="E97">
        <v>30688.49609375</v>
      </c>
      <c r="F97">
        <v>19906.05078125</v>
      </c>
      <c r="G97">
        <v>30333.03125</v>
      </c>
    </row>
    <row r="98" spans="1:7" x14ac:dyDescent="0.2">
      <c r="A98">
        <v>2009</v>
      </c>
      <c r="B98">
        <v>25180.802734375</v>
      </c>
      <c r="C98">
        <v>22018.5625</v>
      </c>
      <c r="D98">
        <v>28460.1640625</v>
      </c>
      <c r="E98">
        <v>27757.443359375</v>
      </c>
      <c r="F98">
        <v>18270.72265625</v>
      </c>
      <c r="G98">
        <v>27991.68359375</v>
      </c>
    </row>
    <row r="99" spans="1:7" x14ac:dyDescent="0.2">
      <c r="A99">
        <v>2010</v>
      </c>
      <c r="B99">
        <v>25051.28515625</v>
      </c>
      <c r="C99">
        <v>21934.3046875</v>
      </c>
      <c r="D99">
        <v>27591.046875</v>
      </c>
      <c r="E99">
        <v>27244.716796875</v>
      </c>
      <c r="F99">
        <v>18470.994140625</v>
      </c>
      <c r="G99">
        <v>27706.4921875</v>
      </c>
    </row>
    <row r="100" spans="1:7" x14ac:dyDescent="0.2">
      <c r="A100">
        <v>2011</v>
      </c>
      <c r="B100">
        <v>25078.205078125</v>
      </c>
      <c r="C100">
        <v>21915.189453125</v>
      </c>
      <c r="D100">
        <v>27789.36328125</v>
      </c>
      <c r="E100">
        <v>27676.3984375</v>
      </c>
      <c r="F100">
        <v>17961.41796875</v>
      </c>
      <c r="G100">
        <v>27450.46875</v>
      </c>
    </row>
    <row r="101" spans="1:7" x14ac:dyDescent="0.2">
      <c r="A101">
        <v>2012</v>
      </c>
      <c r="B101">
        <v>24917.400390625</v>
      </c>
      <c r="C101">
        <v>21927.3125</v>
      </c>
      <c r="D101">
        <v>27021.53515625</v>
      </c>
      <c r="E101">
        <v>27575.255859375</v>
      </c>
      <c r="F101">
        <v>18162.015625</v>
      </c>
      <c r="G101">
        <v>27132.279296875</v>
      </c>
    </row>
    <row r="102" spans="1:7" x14ac:dyDescent="0.2">
      <c r="A102">
        <v>2013</v>
      </c>
      <c r="B102">
        <v>25435.900390625</v>
      </c>
      <c r="C102">
        <v>22609.689453125</v>
      </c>
      <c r="D102">
        <v>28805.615234375</v>
      </c>
      <c r="E102">
        <v>28805.615234375</v>
      </c>
      <c r="F102">
        <v>18044.271484375</v>
      </c>
      <c r="G102">
        <v>27718.609375</v>
      </c>
    </row>
    <row r="103" spans="1:7" x14ac:dyDescent="0.2">
      <c r="A103">
        <v>2014</v>
      </c>
      <c r="B103">
        <v>25952.62109375</v>
      </c>
      <c r="C103">
        <v>23068.99609375</v>
      </c>
      <c r="D103">
        <v>29477.05078125</v>
      </c>
      <c r="E103">
        <v>29797.453125</v>
      </c>
      <c r="F103">
        <v>18583.359375</v>
      </c>
      <c r="G103">
        <v>28088.638671875</v>
      </c>
    </row>
    <row r="104" spans="1:7" x14ac:dyDescent="0.2">
      <c r="A104">
        <v>2015</v>
      </c>
      <c r="B104">
        <v>26648.861328125</v>
      </c>
      <c r="C104">
        <v>23687.876953125</v>
      </c>
      <c r="D104">
        <v>30032.845703125</v>
      </c>
      <c r="E104">
        <v>30244.34375</v>
      </c>
      <c r="F104">
        <v>19352.150390625</v>
      </c>
      <c r="G104">
        <v>28975.349609375</v>
      </c>
    </row>
    <row r="105" spans="1:7" x14ac:dyDescent="0.2">
      <c r="A105">
        <v>2016</v>
      </c>
      <c r="B105">
        <v>26424.56640625</v>
      </c>
      <c r="C105">
        <v>23500.109375</v>
      </c>
      <c r="D105">
        <v>29662.359375</v>
      </c>
      <c r="E105">
        <v>30080.138671875</v>
      </c>
      <c r="F105">
        <v>19322.310546875</v>
      </c>
      <c r="G105">
        <v>28513.46484375</v>
      </c>
    </row>
    <row r="106" spans="1:7" x14ac:dyDescent="0.2">
      <c r="A106">
        <v>2017</v>
      </c>
      <c r="B106">
        <v>25714.630859375</v>
      </c>
      <c r="C106">
        <v>22026.4765625</v>
      </c>
      <c r="D106">
        <v>27763.60546875</v>
      </c>
      <c r="E106">
        <v>28583.1953125</v>
      </c>
      <c r="F106">
        <v>17518.732421875</v>
      </c>
      <c r="G106">
        <v>27456.2578125</v>
      </c>
    </row>
    <row r="107" spans="1:7" x14ac:dyDescent="0.2">
      <c r="A107">
        <v>2018</v>
      </c>
      <c r="B107">
        <v>26300</v>
      </c>
      <c r="C107">
        <v>22700</v>
      </c>
      <c r="D107">
        <v>28300</v>
      </c>
      <c r="E107">
        <v>29100</v>
      </c>
      <c r="F107">
        <v>18000</v>
      </c>
      <c r="G107">
        <v>28100</v>
      </c>
    </row>
    <row r="108" spans="1:7" x14ac:dyDescent="0.2">
      <c r="A108">
        <v>2019</v>
      </c>
      <c r="B108">
        <v>26806.20703125</v>
      </c>
      <c r="C108">
        <v>23074.939453125</v>
      </c>
      <c r="D108">
        <v>28770.03125</v>
      </c>
      <c r="E108">
        <v>29555.560546875</v>
      </c>
      <c r="F108">
        <v>18263.568359375</v>
      </c>
      <c r="G108">
        <v>28573.6484375</v>
      </c>
    </row>
  </sheetData>
  <pageMargins left="0.75" right="0.75" top="1" bottom="1" header="0.5" footer="0.5"/>
  <extLst>
    <ext xmlns:mx="http://schemas.microsoft.com/office/mac/excel/2008/main" uri="{64002731-A6B0-56B0-2670-7721B7C09600}">
      <mx:PLV Mode="0" OnePage="0" WScale="0"/>
    </ext>
  </extLs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tabColor theme="5" tint="0.39997558519241921"/>
  </sheetPr>
  <dimension ref="A1:BO108"/>
  <sheetViews>
    <sheetView workbookViewId="0">
      <pane xSplit="1" ySplit="1" topLeftCell="B2" activePane="bottomRight" state="frozen"/>
      <selection activeCell="D32" sqref="D32"/>
      <selection pane="topRight" activeCell="D32" sqref="D32"/>
      <selection pane="bottomLeft" activeCell="D32" sqref="D32"/>
      <selection pane="bottomRight" activeCell="B2" sqref="B2"/>
    </sheetView>
  </sheetViews>
  <sheetFormatPr baseColWidth="10" defaultColWidth="8.83203125" defaultRowHeight="16" x14ac:dyDescent="0.2"/>
  <sheetData>
    <row r="1" spans="1:67" x14ac:dyDescent="0.2">
      <c r="A1" t="s">
        <v>1</v>
      </c>
      <c r="B1" t="s">
        <v>702</v>
      </c>
      <c r="C1" t="s">
        <v>703</v>
      </c>
      <c r="D1" t="s">
        <v>704</v>
      </c>
      <c r="E1" t="s">
        <v>705</v>
      </c>
      <c r="F1" t="s">
        <v>706</v>
      </c>
      <c r="G1" t="s">
        <v>707</v>
      </c>
      <c r="H1" t="s">
        <v>708</v>
      </c>
      <c r="I1" t="s">
        <v>709</v>
      </c>
      <c r="J1" t="s">
        <v>710</v>
      </c>
      <c r="K1" t="s">
        <v>711</v>
      </c>
      <c r="L1" t="s">
        <v>712</v>
      </c>
      <c r="M1" t="s">
        <v>713</v>
      </c>
      <c r="N1" t="s">
        <v>714</v>
      </c>
      <c r="O1" t="s">
        <v>715</v>
      </c>
      <c r="P1" t="s">
        <v>716</v>
      </c>
      <c r="Q1" t="s">
        <v>717</v>
      </c>
      <c r="R1" t="s">
        <v>718</v>
      </c>
      <c r="S1" t="s">
        <v>719</v>
      </c>
      <c r="T1" t="s">
        <v>720</v>
      </c>
      <c r="U1" t="s">
        <v>721</v>
      </c>
      <c r="V1" t="s">
        <v>722</v>
      </c>
      <c r="W1" t="s">
        <v>723</v>
      </c>
      <c r="X1" t="s">
        <v>724</v>
      </c>
      <c r="Y1" t="s">
        <v>725</v>
      </c>
      <c r="Z1" t="s">
        <v>726</v>
      </c>
      <c r="AA1" t="s">
        <v>727</v>
      </c>
      <c r="AB1" t="s">
        <v>728</v>
      </c>
      <c r="AC1" t="s">
        <v>729</v>
      </c>
      <c r="AD1" t="s">
        <v>730</v>
      </c>
      <c r="AE1" t="s">
        <v>731</v>
      </c>
      <c r="AF1" t="s">
        <v>732</v>
      </c>
      <c r="AG1" t="s">
        <v>733</v>
      </c>
      <c r="AH1" t="s">
        <v>734</v>
      </c>
      <c r="AI1" t="s">
        <v>735</v>
      </c>
      <c r="AJ1" t="s">
        <v>736</v>
      </c>
      <c r="AK1" t="s">
        <v>737</v>
      </c>
      <c r="AL1" t="s">
        <v>738</v>
      </c>
      <c r="AM1" t="s">
        <v>739</v>
      </c>
      <c r="AN1" t="s">
        <v>740</v>
      </c>
      <c r="AO1" t="s">
        <v>741</v>
      </c>
      <c r="AP1" t="s">
        <v>742</v>
      </c>
      <c r="AQ1" t="s">
        <v>743</v>
      </c>
      <c r="AR1" t="s">
        <v>744</v>
      </c>
      <c r="AS1" t="s">
        <v>745</v>
      </c>
      <c r="AT1" t="s">
        <v>746</v>
      </c>
      <c r="AU1" t="s">
        <v>747</v>
      </c>
      <c r="AV1" t="s">
        <v>748</v>
      </c>
      <c r="AW1" t="s">
        <v>749</v>
      </c>
      <c r="AX1" t="s">
        <v>750</v>
      </c>
      <c r="AY1" t="s">
        <v>751</v>
      </c>
      <c r="AZ1" t="s">
        <v>752</v>
      </c>
      <c r="BA1" t="s">
        <v>753</v>
      </c>
      <c r="BB1" t="s">
        <v>754</v>
      </c>
      <c r="BC1" t="s">
        <v>755</v>
      </c>
      <c r="BD1" t="s">
        <v>756</v>
      </c>
      <c r="BE1" t="s">
        <v>757</v>
      </c>
      <c r="BF1" t="s">
        <v>758</v>
      </c>
      <c r="BG1" t="s">
        <v>759</v>
      </c>
      <c r="BH1" t="s">
        <v>760</v>
      </c>
      <c r="BI1" t="s">
        <v>761</v>
      </c>
      <c r="BJ1" t="s">
        <v>762</v>
      </c>
      <c r="BK1" t="s">
        <v>763</v>
      </c>
      <c r="BL1" t="s">
        <v>764</v>
      </c>
      <c r="BM1" t="s">
        <v>765</v>
      </c>
      <c r="BN1" t="s">
        <v>766</v>
      </c>
      <c r="BO1" t="s">
        <v>767</v>
      </c>
    </row>
    <row r="2" spans="1:67" x14ac:dyDescent="0.2">
      <c r="A2">
        <v>1913</v>
      </c>
      <c r="B2">
        <v>1</v>
      </c>
      <c r="C2">
        <v>0.24342952654844552</v>
      </c>
      <c r="D2">
        <v>0.16173535466448491</v>
      </c>
      <c r="E2">
        <v>0.17669421853769268</v>
      </c>
      <c r="F2">
        <v>0.39316407179048041</v>
      </c>
      <c r="G2">
        <v>2.4976828458896465E-2</v>
      </c>
      <c r="N2">
        <v>0.79341238169270589</v>
      </c>
      <c r="O2">
        <v>0.23125805022102322</v>
      </c>
      <c r="P2">
        <v>0.1499913455599749</v>
      </c>
      <c r="Q2">
        <v>0.10272960917475571</v>
      </c>
      <c r="R2">
        <v>0.29361012172147144</v>
      </c>
      <c r="S2">
        <v>1.5823255015480608E-2</v>
      </c>
      <c r="T2">
        <v>0.6743011702506565</v>
      </c>
      <c r="U2">
        <v>0.23125805022102322</v>
      </c>
      <c r="V2">
        <v>0.12175879064561415</v>
      </c>
      <c r="W2">
        <v>7.8210540204913429E-2</v>
      </c>
      <c r="X2">
        <v>0.23053834830946193</v>
      </c>
      <c r="Y2">
        <v>1.253544086964381E-2</v>
      </c>
      <c r="Z2">
        <v>0.46629128108428142</v>
      </c>
      <c r="AA2">
        <v>0.23125805022102322</v>
      </c>
      <c r="AB2">
        <v>7.8296179540672167E-2</v>
      </c>
      <c r="AC2">
        <v>3.9787395667634597E-2</v>
      </c>
      <c r="AD2">
        <v>0.11219815512591272</v>
      </c>
      <c r="AE2">
        <v>4.7515005290387317E-3</v>
      </c>
      <c r="AF2">
        <v>0.41974012739903743</v>
      </c>
      <c r="AG2">
        <v>0.23125805022102322</v>
      </c>
      <c r="AH2">
        <v>6.4192216657480039E-2</v>
      </c>
      <c r="AI2">
        <v>2.9716163537599913E-2</v>
      </c>
      <c r="AJ2">
        <v>9.1812282666765707E-2</v>
      </c>
      <c r="AK2">
        <v>2.7614143161686783E-3</v>
      </c>
      <c r="AL2">
        <v>0.23774457668254845</v>
      </c>
      <c r="AM2">
        <v>0.13497653718166921</v>
      </c>
      <c r="AN2">
        <v>3.5977937162637197E-2</v>
      </c>
      <c r="AO2">
        <v>1.340009410316619E-2</v>
      </c>
      <c r="AP2">
        <v>5.2553202080767115E-2</v>
      </c>
      <c r="AQ2">
        <v>8.3680615430872405E-4</v>
      </c>
      <c r="AR2">
        <v>9.0372793984342059E-2</v>
      </c>
      <c r="AS2">
        <v>5.9619142924744566E-2</v>
      </c>
      <c r="AT2">
        <v>1.0947398851672984E-2</v>
      </c>
      <c r="AU2">
        <v>3.0927016377294797E-3</v>
      </c>
      <c r="AV2">
        <v>1.6574708993881835E-2</v>
      </c>
      <c r="AW2">
        <v>1.3884157631319197E-4</v>
      </c>
      <c r="BD2">
        <v>0.20658761830729411</v>
      </c>
      <c r="BE2">
        <v>1.2171476327422298E-2</v>
      </c>
      <c r="BF2">
        <v>1.174400910450998E-2</v>
      </c>
      <c r="BG2">
        <v>7.3964609362936973E-2</v>
      </c>
      <c r="BH2">
        <v>9.9553950069008967E-2</v>
      </c>
      <c r="BI2">
        <v>9.1535734434158578E-3</v>
      </c>
    </row>
    <row r="3" spans="1:67" x14ac:dyDescent="0.2">
      <c r="A3">
        <v>1914</v>
      </c>
      <c r="B3">
        <v>1</v>
      </c>
      <c r="C3">
        <v>0.22681519029924804</v>
      </c>
      <c r="D3">
        <v>0.17402679369880161</v>
      </c>
      <c r="E3">
        <v>0.19100323033122507</v>
      </c>
      <c r="F3">
        <v>0.38136344674096051</v>
      </c>
      <c r="G3">
        <v>2.679133892976478E-2</v>
      </c>
      <c r="N3">
        <v>0.79226350258618461</v>
      </c>
      <c r="O3">
        <v>0.21547443078428563</v>
      </c>
      <c r="P3">
        <v>0.16381031646962768</v>
      </c>
      <c r="Q3">
        <v>0.11067976011237582</v>
      </c>
      <c r="R3">
        <v>0.28542293712453976</v>
      </c>
      <c r="S3">
        <v>1.6876058095355712E-2</v>
      </c>
      <c r="T3">
        <v>0.67160076911520361</v>
      </c>
      <c r="U3">
        <v>0.21547443078428563</v>
      </c>
      <c r="V3">
        <v>0.1338151536300925</v>
      </c>
      <c r="W3">
        <v>8.4158016958615259E-2</v>
      </c>
      <c r="X3">
        <v>0.22474154408820574</v>
      </c>
      <c r="Y3">
        <v>1.3411623654004407E-2</v>
      </c>
      <c r="Z3">
        <v>0.46107244413659321</v>
      </c>
      <c r="AA3">
        <v>0.21547443078428563</v>
      </c>
      <c r="AB3">
        <v>8.748295700655577E-2</v>
      </c>
      <c r="AC3">
        <v>4.2777555711157461E-2</v>
      </c>
      <c r="AD3">
        <v>0.11024595192738039</v>
      </c>
      <c r="AE3">
        <v>5.0915487072139701E-3</v>
      </c>
      <c r="AF3">
        <v>0.41467271628182178</v>
      </c>
      <c r="AG3">
        <v>0.21547443078428563</v>
      </c>
      <c r="AH3">
        <v>7.2600934739512804E-2</v>
      </c>
      <c r="AI3">
        <v>3.2168162543821821E-2</v>
      </c>
      <c r="AJ3">
        <v>9.144760826214042E-2</v>
      </c>
      <c r="AK3">
        <v>2.9815799520611355E-3</v>
      </c>
      <c r="AL3">
        <v>0.23195091834847731</v>
      </c>
      <c r="AM3">
        <v>0.12576423822071198</v>
      </c>
      <c r="AN3">
        <v>4.0125275203734781E-2</v>
      </c>
      <c r="AO3">
        <v>1.4275677292917982E-2</v>
      </c>
      <c r="AP3">
        <v>5.0898048682500793E-2</v>
      </c>
      <c r="AQ3">
        <v>8.8767894861180633E-4</v>
      </c>
      <c r="AR3">
        <v>9.5962621658708461E-2</v>
      </c>
      <c r="AS3">
        <v>6.4449446994280402E-2</v>
      </c>
      <c r="AT3">
        <v>1.2155623015173389E-2</v>
      </c>
      <c r="AU3">
        <v>3.2633156717908479E-3</v>
      </c>
      <c r="AV3">
        <v>1.5947999528989586E-2</v>
      </c>
      <c r="AW3">
        <v>1.4623644847427036E-4</v>
      </c>
      <c r="BD3">
        <v>0.20773649741381539</v>
      </c>
      <c r="BE3">
        <v>1.1340759514962412E-2</v>
      </c>
      <c r="BF3">
        <v>1.0216477229173924E-2</v>
      </c>
      <c r="BG3">
        <v>8.032347021884928E-2</v>
      </c>
      <c r="BH3">
        <v>9.5940509616420755E-2</v>
      </c>
      <c r="BI3">
        <v>9.9152808344090682E-3</v>
      </c>
    </row>
    <row r="4" spans="1:67" x14ac:dyDescent="0.2">
      <c r="A4">
        <v>1915</v>
      </c>
      <c r="B4">
        <v>1</v>
      </c>
      <c r="C4">
        <v>0.24339494863825442</v>
      </c>
      <c r="D4">
        <v>0.17646716128781986</v>
      </c>
      <c r="E4">
        <v>0.19024624122738362</v>
      </c>
      <c r="F4">
        <v>0.3633734633649387</v>
      </c>
      <c r="G4">
        <v>2.6518185481603607E-2</v>
      </c>
      <c r="N4">
        <v>0.78859450022100075</v>
      </c>
      <c r="O4">
        <v>0.23122520120634169</v>
      </c>
      <c r="P4">
        <v>0.16061352199482637</v>
      </c>
      <c r="Q4">
        <v>0.10995419792763872</v>
      </c>
      <c r="R4">
        <v>0.2702116985062305</v>
      </c>
      <c r="S4">
        <v>1.6589880585963449E-2</v>
      </c>
      <c r="T4">
        <v>0.66855674790498343</v>
      </c>
      <c r="U4">
        <v>0.23122520120634169</v>
      </c>
      <c r="V4">
        <v>0.12973502307432369</v>
      </c>
      <c r="W4">
        <v>8.339213252037557E-2</v>
      </c>
      <c r="X4">
        <v>0.21100353926853394</v>
      </c>
      <c r="Y4">
        <v>1.320085183540852E-2</v>
      </c>
      <c r="Z4">
        <v>0.46140647274878888</v>
      </c>
      <c r="AA4">
        <v>0.23122520120634169</v>
      </c>
      <c r="AB4">
        <v>8.2186562289655388E-2</v>
      </c>
      <c r="AC4">
        <v>4.1931044663688195E-2</v>
      </c>
      <c r="AD4">
        <v>0.10109140634847874</v>
      </c>
      <c r="AE4">
        <v>4.9722582406248423E-3</v>
      </c>
      <c r="AF4">
        <v>0.41721896184327967</v>
      </c>
      <c r="AG4">
        <v>0.23122520120634169</v>
      </c>
      <c r="AH4">
        <v>6.7727131959567352E-2</v>
      </c>
      <c r="AI4">
        <v>3.1471523832735833E-2</v>
      </c>
      <c r="AJ4">
        <v>8.3896687415311338E-2</v>
      </c>
      <c r="AK4">
        <v>2.898417429323381E-3</v>
      </c>
      <c r="AL4">
        <v>0.24297800671853004</v>
      </c>
      <c r="AM4">
        <v>0.13495736445990966</v>
      </c>
      <c r="AN4">
        <v>4.0262775271048455E-2</v>
      </c>
      <c r="AO4">
        <v>1.4892277565856264E-2</v>
      </c>
      <c r="AP4">
        <v>5.1935938008421015E-2</v>
      </c>
      <c r="AQ4">
        <v>9.2965141329464881E-4</v>
      </c>
      <c r="AR4">
        <v>0.11325718522678055</v>
      </c>
      <c r="AS4">
        <v>6.7934294863872438E-2</v>
      </c>
      <c r="AT4">
        <v>1.7326003105049684E-2</v>
      </c>
      <c r="AU4">
        <v>4.8031227916901266E-3</v>
      </c>
      <c r="AV4">
        <v>2.2978056763431759E-2</v>
      </c>
      <c r="AW4">
        <v>2.1570770273654131E-4</v>
      </c>
      <c r="BD4">
        <v>0.21140549977899925</v>
      </c>
      <c r="BE4">
        <v>1.2169747431912736E-2</v>
      </c>
      <c r="BF4">
        <v>1.58536392929935E-2</v>
      </c>
      <c r="BG4">
        <v>8.0292043299744903E-2</v>
      </c>
      <c r="BH4">
        <v>9.3161764858708196E-2</v>
      </c>
      <c r="BI4">
        <v>9.9283048956401582E-3</v>
      </c>
    </row>
    <row r="5" spans="1:67" x14ac:dyDescent="0.2">
      <c r="A5">
        <v>1916</v>
      </c>
      <c r="B5">
        <v>1</v>
      </c>
      <c r="C5">
        <v>0.2630165247028296</v>
      </c>
      <c r="D5">
        <v>0.17482696650944438</v>
      </c>
      <c r="E5">
        <v>0.18354423642583573</v>
      </c>
      <c r="F5">
        <v>0.35316078554599134</v>
      </c>
      <c r="G5">
        <v>2.5451486815899132E-2</v>
      </c>
      <c r="N5">
        <v>0.78864086194390137</v>
      </c>
      <c r="O5">
        <v>0.23695666105702337</v>
      </c>
      <c r="P5">
        <v>0.16131315033281821</v>
      </c>
      <c r="Q5">
        <v>0.10830269277786275</v>
      </c>
      <c r="R5">
        <v>0.26553010543336669</v>
      </c>
      <c r="S5">
        <v>1.6538252342830389E-2</v>
      </c>
      <c r="T5">
        <v>0.68423371916240083</v>
      </c>
      <c r="U5">
        <v>0.24546982569332265</v>
      </c>
      <c r="V5">
        <v>0.13161062660251638</v>
      </c>
      <c r="W5">
        <v>8.3869859068658847E-2</v>
      </c>
      <c r="X5">
        <v>0.21030228109282792</v>
      </c>
      <c r="Y5">
        <v>1.2981126705074975E-2</v>
      </c>
      <c r="Z5">
        <v>0.44456383746108996</v>
      </c>
      <c r="AA5">
        <v>0.20429782067289398</v>
      </c>
      <c r="AB5">
        <v>8.6176530171586316E-2</v>
      </c>
      <c r="AC5">
        <v>4.4273397506379299E-2</v>
      </c>
      <c r="AD5">
        <v>0.10484242726113838</v>
      </c>
      <c r="AE5">
        <v>4.9736618490919737E-3</v>
      </c>
      <c r="AF5">
        <v>0.38473082260914115</v>
      </c>
      <c r="AG5">
        <v>0.18806856484292686</v>
      </c>
      <c r="AH5">
        <v>7.204123070235767E-2</v>
      </c>
      <c r="AI5">
        <v>3.3704884645330474E-2</v>
      </c>
      <c r="AJ5">
        <v>8.7960320543148965E-2</v>
      </c>
      <c r="AK5">
        <v>2.9558218753772572E-3</v>
      </c>
      <c r="AL5">
        <v>0.26037495446807618</v>
      </c>
      <c r="AM5">
        <v>0.14583711445899619</v>
      </c>
      <c r="AN5">
        <v>4.3308598402204634E-2</v>
      </c>
      <c r="AO5">
        <v>1.627299267411644E-2</v>
      </c>
      <c r="AP5">
        <v>5.3993202993025957E-2</v>
      </c>
      <c r="AQ5">
        <v>9.630459397329612E-4</v>
      </c>
      <c r="AR5">
        <v>0.11786497161731142</v>
      </c>
      <c r="AS5">
        <v>7.2085757338572448E-2</v>
      </c>
      <c r="AT5">
        <v>1.7859729377862236E-2</v>
      </c>
      <c r="AU5">
        <v>5.1661103769924275E-3</v>
      </c>
      <c r="AV5">
        <v>2.2538991875731582E-2</v>
      </c>
      <c r="AW5">
        <v>2.1438264815271905E-4</v>
      </c>
      <c r="BD5">
        <v>0.21135913805609863</v>
      </c>
      <c r="BE5">
        <v>2.605986364580623E-2</v>
      </c>
      <c r="BF5">
        <v>1.3513816176626156E-2</v>
      </c>
      <c r="BG5">
        <v>7.5241543647972961E-2</v>
      </c>
      <c r="BH5">
        <v>8.7630680112624648E-2</v>
      </c>
      <c r="BI5">
        <v>8.9132344730687429E-3</v>
      </c>
    </row>
    <row r="6" spans="1:67" x14ac:dyDescent="0.2">
      <c r="A6">
        <v>1917</v>
      </c>
      <c r="B6">
        <v>1</v>
      </c>
      <c r="C6">
        <v>0.23148235307848322</v>
      </c>
      <c r="D6">
        <v>0.18577442358283339</v>
      </c>
      <c r="E6">
        <v>0.19182688344095489</v>
      </c>
      <c r="F6">
        <v>0.36443225316538785</v>
      </c>
      <c r="G6">
        <v>2.6484086732340647E-2</v>
      </c>
      <c r="N6">
        <v>0.7900773508372454</v>
      </c>
      <c r="O6">
        <v>0.21331608773844943</v>
      </c>
      <c r="P6">
        <v>0.17583394401536023</v>
      </c>
      <c r="Q6">
        <v>0.11313186182137815</v>
      </c>
      <c r="R6">
        <v>0.27106475353349535</v>
      </c>
      <c r="S6">
        <v>1.67307037285622E-2</v>
      </c>
      <c r="T6">
        <v>0.67947452813845499</v>
      </c>
      <c r="U6">
        <v>0.21990823542455906</v>
      </c>
      <c r="V6">
        <v>0.14416337631229884</v>
      </c>
      <c r="W6">
        <v>9.041052651215821E-2</v>
      </c>
      <c r="X6">
        <v>0.21173633500785574</v>
      </c>
      <c r="Y6">
        <v>1.3256054881583152E-2</v>
      </c>
      <c r="Z6">
        <v>0.42002252595228762</v>
      </c>
      <c r="AA6">
        <v>0.20047399502266883</v>
      </c>
      <c r="AB6">
        <v>0.10923633445991814</v>
      </c>
      <c r="AC6">
        <v>4.1910977324079876E-2</v>
      </c>
      <c r="AD6">
        <v>6.2797300145750565E-2</v>
      </c>
      <c r="AE6">
        <v>5.603918999870219E-3</v>
      </c>
      <c r="AF6">
        <v>0.35366162862184358</v>
      </c>
      <c r="AG6">
        <v>0.18267850326210852</v>
      </c>
      <c r="AH6">
        <v>9.2046177148345509E-2</v>
      </c>
      <c r="AI6">
        <v>3.0322976509173229E-2</v>
      </c>
      <c r="AJ6">
        <v>4.5183692195197085E-2</v>
      </c>
      <c r="AK6">
        <v>3.4302795070191693E-3</v>
      </c>
      <c r="AL6">
        <v>0.22104053203877705</v>
      </c>
      <c r="AM6">
        <v>0.12414054662420747</v>
      </c>
      <c r="AN6">
        <v>5.6022599211892905E-2</v>
      </c>
      <c r="AO6">
        <v>1.2814934792499108E-2</v>
      </c>
      <c r="AP6">
        <v>2.6859825193734567E-2</v>
      </c>
      <c r="AQ6">
        <v>1.2026262164429762E-3</v>
      </c>
      <c r="AR6">
        <v>8.9406046831913E-2</v>
      </c>
      <c r="AS6">
        <v>5.0996275149284245E-2</v>
      </c>
      <c r="AT6">
        <v>2.376617319695255E-2</v>
      </c>
      <c r="AU6">
        <v>3.1482180176480019E-3</v>
      </c>
      <c r="AV6">
        <v>1.1251518444429853E-2</v>
      </c>
      <c r="AW6">
        <v>2.4386202359834175E-4</v>
      </c>
      <c r="BD6">
        <v>0.2099226491627546</v>
      </c>
      <c r="BE6">
        <v>1.8166265340033794E-2</v>
      </c>
      <c r="BF6">
        <v>9.9404795674731539E-3</v>
      </c>
      <c r="BG6">
        <v>7.8695021619576755E-2</v>
      </c>
      <c r="BH6">
        <v>9.3367499631892503E-2</v>
      </c>
      <c r="BI6">
        <v>9.7533830037784472E-3</v>
      </c>
    </row>
    <row r="7" spans="1:67" x14ac:dyDescent="0.2">
      <c r="A7">
        <v>1918</v>
      </c>
      <c r="B7">
        <v>1</v>
      </c>
      <c r="C7">
        <v>0.20683815735968084</v>
      </c>
      <c r="D7">
        <v>0.20101438228121096</v>
      </c>
      <c r="E7">
        <v>0.19451476714120539</v>
      </c>
      <c r="F7">
        <v>0.37087735191569154</v>
      </c>
      <c r="G7">
        <v>2.6755341302211341E-2</v>
      </c>
      <c r="N7">
        <v>0.79314626392463494</v>
      </c>
      <c r="O7">
        <v>0.19589402559977478</v>
      </c>
      <c r="P7">
        <v>0.19129934751066835</v>
      </c>
      <c r="Q7">
        <v>0.11466701728019187</v>
      </c>
      <c r="R7">
        <v>0.27468061996471271</v>
      </c>
      <c r="S7">
        <v>1.660525356928735E-2</v>
      </c>
      <c r="T7">
        <v>0.65667867677736158</v>
      </c>
      <c r="U7">
        <v>0.18574787269277421</v>
      </c>
      <c r="V7">
        <v>0.17361418191908295</v>
      </c>
      <c r="W7">
        <v>8.983808250657993E-2</v>
      </c>
      <c r="X7">
        <v>0.19328549502929687</v>
      </c>
      <c r="Y7">
        <v>1.4193044629627623E-2</v>
      </c>
      <c r="Z7">
        <v>0.38428180176707133</v>
      </c>
      <c r="AA7">
        <v>0.15018029799990984</v>
      </c>
      <c r="AB7">
        <v>0.11529575899779364</v>
      </c>
      <c r="AC7">
        <v>4.2082981047537243E-2</v>
      </c>
      <c r="AD7">
        <v>7.1043022363227334E-2</v>
      </c>
      <c r="AE7">
        <v>5.6797413586033383E-3</v>
      </c>
      <c r="AF7">
        <v>0.30639110271117637</v>
      </c>
      <c r="AG7">
        <v>0.12822618918356576</v>
      </c>
      <c r="AH7">
        <v>9.3380053445391548E-2</v>
      </c>
      <c r="AI7">
        <v>2.9431116181156895E-2</v>
      </c>
      <c r="AJ7">
        <v>5.1854314688426738E-2</v>
      </c>
      <c r="AK7">
        <v>3.4994292126354779E-3</v>
      </c>
      <c r="AL7">
        <v>0.17559037073644279</v>
      </c>
      <c r="AM7">
        <v>7.7523608808769892E-2</v>
      </c>
      <c r="AN7">
        <v>5.4174859949353331E-2</v>
      </c>
      <c r="AO7">
        <v>1.167277667871533E-2</v>
      </c>
      <c r="AP7">
        <v>3.1015689321625555E-2</v>
      </c>
      <c r="AQ7">
        <v>1.2034359779786825E-3</v>
      </c>
      <c r="AR7">
        <v>6.4671256301290059E-2</v>
      </c>
      <c r="AS7">
        <v>2.6382575761657923E-2</v>
      </c>
      <c r="AT7">
        <v>2.1622125749963732E-2</v>
      </c>
      <c r="AU7">
        <v>2.6668342166174109E-3</v>
      </c>
      <c r="AV7">
        <v>1.3780507734690826E-2</v>
      </c>
      <c r="AW7">
        <v>2.1921283836017058E-4</v>
      </c>
      <c r="BD7">
        <v>0.20685373607536506</v>
      </c>
      <c r="BE7">
        <v>1.0944131759906051E-2</v>
      </c>
      <c r="BF7">
        <v>9.7150347705426236E-3</v>
      </c>
      <c r="BG7">
        <v>7.984774986101352E-2</v>
      </c>
      <c r="BH7">
        <v>9.6196731950978831E-2</v>
      </c>
      <c r="BI7">
        <v>1.0150087732923991E-2</v>
      </c>
    </row>
    <row r="8" spans="1:67" x14ac:dyDescent="0.2">
      <c r="A8">
        <v>1919</v>
      </c>
      <c r="B8">
        <v>1</v>
      </c>
      <c r="C8">
        <v>0.21931596914359006</v>
      </c>
      <c r="D8">
        <v>0.20408557897088786</v>
      </c>
      <c r="E8">
        <v>0.18246430757342991</v>
      </c>
      <c r="F8">
        <v>0.36911686715026087</v>
      </c>
      <c r="G8">
        <v>2.5017277161831289E-2</v>
      </c>
      <c r="N8">
        <v>0.80812230522006223</v>
      </c>
      <c r="O8">
        <v>0.20835017068641054</v>
      </c>
      <c r="P8">
        <v>0.19297513892856358</v>
      </c>
      <c r="Q8">
        <v>0.10752286423455543</v>
      </c>
      <c r="R8">
        <v>0.28386830981674271</v>
      </c>
      <c r="S8">
        <v>1.5405821553789983E-2</v>
      </c>
      <c r="T8">
        <v>0.68595269934954783</v>
      </c>
      <c r="U8">
        <v>0.19813895264636833</v>
      </c>
      <c r="V8">
        <v>0.17927853039504568</v>
      </c>
      <c r="W8">
        <v>8.520013104356973E-2</v>
      </c>
      <c r="X8">
        <v>0.21007106958697552</v>
      </c>
      <c r="Y8">
        <v>1.3264015677588604E-2</v>
      </c>
      <c r="Z8">
        <v>0.41273285825754852</v>
      </c>
      <c r="AA8">
        <v>0.1566141406468331</v>
      </c>
      <c r="AB8">
        <v>0.1230548525868236</v>
      </c>
      <c r="AC8">
        <v>4.01105982284857E-2</v>
      </c>
      <c r="AD8">
        <v>8.7632870233690582E-2</v>
      </c>
      <c r="AE8">
        <v>5.3203965617155905E-3</v>
      </c>
      <c r="AF8">
        <v>0.32862303460359699</v>
      </c>
      <c r="AG8">
        <v>0.12962078317514561</v>
      </c>
      <c r="AH8">
        <v>0.10023584398974383</v>
      </c>
      <c r="AI8">
        <v>2.8845215295841962E-2</v>
      </c>
      <c r="AJ8">
        <v>6.6725930268944092E-2</v>
      </c>
      <c r="AK8">
        <v>3.1952618739215562E-3</v>
      </c>
      <c r="AL8">
        <v>0.18252375571589424</v>
      </c>
      <c r="AM8">
        <v>7.3286668643268396E-2</v>
      </c>
      <c r="AN8">
        <v>5.6136821643133931E-2</v>
      </c>
      <c r="AO8">
        <v>1.1878333587680041E-2</v>
      </c>
      <c r="AP8">
        <v>4.0174035879322993E-2</v>
      </c>
      <c r="AQ8">
        <v>1.047895962488866E-3</v>
      </c>
      <c r="AR8">
        <v>6.2827945511695946E-2</v>
      </c>
      <c r="AS8">
        <v>2.2906796171220177E-2</v>
      </c>
      <c r="AT8">
        <v>2.0734755747473257E-2</v>
      </c>
      <c r="AU8">
        <v>2.7034716418365334E-3</v>
      </c>
      <c r="AV8">
        <v>1.630216812487292E-2</v>
      </c>
      <c r="AW8">
        <v>1.8075382629305706E-4</v>
      </c>
      <c r="BD8">
        <v>0.19187769477993777</v>
      </c>
      <c r="BE8">
        <v>1.0965798457179515E-2</v>
      </c>
      <c r="BF8">
        <v>1.1110440042324261E-2</v>
      </c>
      <c r="BG8">
        <v>7.4941443338874453E-2</v>
      </c>
      <c r="BH8">
        <v>8.524855733351816E-2</v>
      </c>
      <c r="BI8">
        <v>9.6114556080413062E-3</v>
      </c>
    </row>
    <row r="9" spans="1:67" x14ac:dyDescent="0.2">
      <c r="A9">
        <v>1920</v>
      </c>
      <c r="B9">
        <v>1</v>
      </c>
      <c r="C9">
        <v>0.20987969714020296</v>
      </c>
      <c r="D9">
        <v>0.21393890659522305</v>
      </c>
      <c r="E9">
        <v>0.18968069431098675</v>
      </c>
      <c r="F9">
        <v>0.36056675870826632</v>
      </c>
      <c r="G9">
        <v>2.5933943245320685E-2</v>
      </c>
      <c r="N9">
        <v>0.78928824007605058</v>
      </c>
      <c r="O9">
        <v>0.1993857122831928</v>
      </c>
      <c r="P9">
        <v>0.20229320762257591</v>
      </c>
      <c r="Q9">
        <v>0.11173887469712297</v>
      </c>
      <c r="R9">
        <v>0.25956609141949888</v>
      </c>
      <c r="S9">
        <v>1.6304354053659993E-2</v>
      </c>
      <c r="T9">
        <v>0.6458070218458497</v>
      </c>
      <c r="U9">
        <v>0.18504678907574729</v>
      </c>
      <c r="V9">
        <v>0.17883568064923139</v>
      </c>
      <c r="W9">
        <v>8.6831618231887828E-2</v>
      </c>
      <c r="X9">
        <v>0.18111899492331854</v>
      </c>
      <c r="Y9">
        <v>1.3973938965664706E-2</v>
      </c>
      <c r="Z9">
        <v>0.36962676176263037</v>
      </c>
      <c r="AA9">
        <v>0.13947560084191823</v>
      </c>
      <c r="AB9">
        <v>0.11218554926351909</v>
      </c>
      <c r="AC9">
        <v>4.1527616056322381E-2</v>
      </c>
      <c r="AD9">
        <v>7.0935589384660269E-2</v>
      </c>
      <c r="AE9">
        <v>5.5024062162103348E-3</v>
      </c>
      <c r="AF9">
        <v>0.28606877314767476</v>
      </c>
      <c r="AG9">
        <v>0.10979250847496523</v>
      </c>
      <c r="AH9">
        <v>8.8758228509956016E-2</v>
      </c>
      <c r="AI9">
        <v>2.9858481886209029E-2</v>
      </c>
      <c r="AJ9">
        <v>5.4415318489491653E-2</v>
      </c>
      <c r="AK9">
        <v>3.2442357870528286E-3</v>
      </c>
      <c r="AL9">
        <v>0.14477189552843017</v>
      </c>
      <c r="AM9">
        <v>5.5478472812401369E-2</v>
      </c>
      <c r="AN9">
        <v>4.5050511463157729E-2</v>
      </c>
      <c r="AO9">
        <v>1.2546495455746069E-2</v>
      </c>
      <c r="AP9">
        <v>3.0693548976068064E-2</v>
      </c>
      <c r="AQ9">
        <v>1.0028668210569345E-3</v>
      </c>
      <c r="AR9">
        <v>4.2957956410515613E-2</v>
      </c>
      <c r="AS9">
        <v>1.4268041697317055E-2</v>
      </c>
      <c r="AT9">
        <v>1.414831551113045E-2</v>
      </c>
      <c r="AU9">
        <v>2.8819352167565072E-3</v>
      </c>
      <c r="AV9">
        <v>1.1495862626383127E-2</v>
      </c>
      <c r="AW9">
        <v>1.6380135892847097E-4</v>
      </c>
      <c r="BD9">
        <v>0.21071175992394942</v>
      </c>
      <c r="BE9">
        <v>1.0493984857010169E-2</v>
      </c>
      <c r="BF9">
        <v>1.1645698972647146E-2</v>
      </c>
      <c r="BG9">
        <v>7.7941819613863761E-2</v>
      </c>
      <c r="BH9">
        <v>0.10100066728876744</v>
      </c>
      <c r="BI9">
        <v>9.6295891916606917E-3</v>
      </c>
    </row>
    <row r="10" spans="1:67" x14ac:dyDescent="0.2">
      <c r="A10">
        <v>1921</v>
      </c>
      <c r="B10">
        <v>1</v>
      </c>
      <c r="C10">
        <v>0.20643445774330166</v>
      </c>
      <c r="D10">
        <v>0.23155367351965067</v>
      </c>
      <c r="E10">
        <v>0.20874828394146508</v>
      </c>
      <c r="F10">
        <v>0.32479287088454656</v>
      </c>
      <c r="G10">
        <v>2.8470713911035984E-2</v>
      </c>
      <c r="N10">
        <v>0.78882639912210206</v>
      </c>
      <c r="O10">
        <v>0.19611273485613656</v>
      </c>
      <c r="P10">
        <v>0.2175873437036604</v>
      </c>
      <c r="Q10">
        <v>0.12244485769343157</v>
      </c>
      <c r="R10">
        <v>0.23166566742313446</v>
      </c>
      <c r="S10">
        <v>2.1015795445739116E-2</v>
      </c>
      <c r="T10">
        <v>0.65303033378435948</v>
      </c>
      <c r="U10">
        <v>0.19114984656633557</v>
      </c>
      <c r="V10">
        <v>0.18939358899947667</v>
      </c>
      <c r="W10">
        <v>9.324715433640933E-2</v>
      </c>
      <c r="X10">
        <v>0.16249585690608992</v>
      </c>
      <c r="Y10">
        <v>1.6743886976048013E-2</v>
      </c>
      <c r="Z10">
        <v>0.38127348395280641</v>
      </c>
      <c r="AA10">
        <v>0.15068369602604448</v>
      </c>
      <c r="AB10">
        <v>0.11567038907411685</v>
      </c>
      <c r="AC10">
        <v>4.4223982068649088E-2</v>
      </c>
      <c r="AD10">
        <v>6.4062954078460521E-2</v>
      </c>
      <c r="AE10">
        <v>6.6324627055354655E-3</v>
      </c>
      <c r="AF10">
        <v>0.29914713010527677</v>
      </c>
      <c r="AG10">
        <v>0.12395186952580255</v>
      </c>
      <c r="AH10">
        <v>9.0396140690930257E-2</v>
      </c>
      <c r="AI10">
        <v>3.1913033877687895E-2</v>
      </c>
      <c r="AJ10">
        <v>4.8957784757002722E-2</v>
      </c>
      <c r="AK10">
        <v>3.9283012538533432E-3</v>
      </c>
      <c r="AL10">
        <v>0.15375312761075663</v>
      </c>
      <c r="AM10">
        <v>6.821888153711185E-2</v>
      </c>
      <c r="AN10">
        <v>4.4125205532937244E-2</v>
      </c>
      <c r="AO10">
        <v>1.3028556600890674E-2</v>
      </c>
      <c r="AP10">
        <v>2.7160594139333385E-2</v>
      </c>
      <c r="AQ10">
        <v>1.2198898004834717E-3</v>
      </c>
      <c r="AR10">
        <v>4.4472004419698313E-2</v>
      </c>
      <c r="AS10">
        <v>1.9324925562206434E-2</v>
      </c>
      <c r="AT10">
        <v>1.2290010764633388E-2</v>
      </c>
      <c r="AU10">
        <v>2.7920213362902387E-3</v>
      </c>
      <c r="AV10">
        <v>9.8589647468894457E-3</v>
      </c>
      <c r="AW10">
        <v>2.0608200967880795E-4</v>
      </c>
      <c r="BD10">
        <v>0.21117360087789794</v>
      </c>
      <c r="BE10">
        <v>1.0321722887165097E-2</v>
      </c>
      <c r="BF10">
        <v>1.3966329815990244E-2</v>
      </c>
      <c r="BG10">
        <v>8.6303426248033513E-2</v>
      </c>
      <c r="BH10">
        <v>9.3127203461412095E-2</v>
      </c>
      <c r="BI10">
        <v>7.4549184652968684E-3</v>
      </c>
    </row>
    <row r="11" spans="1:67" x14ac:dyDescent="0.2">
      <c r="A11">
        <v>1922</v>
      </c>
      <c r="B11">
        <v>1</v>
      </c>
      <c r="C11">
        <v>0.23453691659572373</v>
      </c>
      <c r="D11">
        <v>0.2337641818006827</v>
      </c>
      <c r="E11">
        <v>0.20953049825224909</v>
      </c>
      <c r="F11">
        <v>0.29365333696525475</v>
      </c>
      <c r="G11">
        <v>2.8515066386090075E-2</v>
      </c>
      <c r="N11">
        <v>0.79940453196493988</v>
      </c>
      <c r="O11">
        <v>0.22247134087747733</v>
      </c>
      <c r="P11">
        <v>0.22001775194377396</v>
      </c>
      <c r="Q11">
        <v>0.12336559576196619</v>
      </c>
      <c r="R11">
        <v>0.21321990918304021</v>
      </c>
      <c r="S11">
        <v>2.032993419868228E-2</v>
      </c>
      <c r="T11">
        <v>0.67129133694540988</v>
      </c>
      <c r="U11">
        <v>0.21183961502110568</v>
      </c>
      <c r="V11">
        <v>0.19578572851531259</v>
      </c>
      <c r="W11">
        <v>9.7059056069434824E-2</v>
      </c>
      <c r="X11">
        <v>0.15010764547959213</v>
      </c>
      <c r="Y11">
        <v>1.6499291859964599E-2</v>
      </c>
      <c r="Z11">
        <v>0.41117208237051228</v>
      </c>
      <c r="AA11">
        <v>0.17119957247143811</v>
      </c>
      <c r="AB11">
        <v>0.12435864479021035</v>
      </c>
      <c r="AC11">
        <v>5.1430935005840894E-2</v>
      </c>
      <c r="AD11">
        <v>5.7678013150031314E-2</v>
      </c>
      <c r="AE11">
        <v>6.5049169529915914E-3</v>
      </c>
      <c r="AF11">
        <v>0.32804091092726745</v>
      </c>
      <c r="AG11">
        <v>0.14402147954147362</v>
      </c>
      <c r="AH11">
        <v>9.790027296719446E-2</v>
      </c>
      <c r="AI11">
        <v>3.8609525315045544E-2</v>
      </c>
      <c r="AJ11">
        <v>4.367243008105938E-2</v>
      </c>
      <c r="AK11">
        <v>3.8372030224944585E-3</v>
      </c>
      <c r="AL11">
        <v>0.17595667749965049</v>
      </c>
      <c r="AM11">
        <v>8.4506879163405713E-2</v>
      </c>
      <c r="AN11">
        <v>4.8789204708860903E-2</v>
      </c>
      <c r="AO11">
        <v>1.7489048891867802E-2</v>
      </c>
      <c r="AP11">
        <v>2.3977905145503447E-2</v>
      </c>
      <c r="AQ11">
        <v>1.1936395900126737E-3</v>
      </c>
      <c r="AR11">
        <v>5.7579029536074508E-2</v>
      </c>
      <c r="AS11">
        <v>2.9248814928897852E-2</v>
      </c>
      <c r="AT11">
        <v>1.4548590208198452E-2</v>
      </c>
      <c r="AU11">
        <v>4.8719303577858175E-3</v>
      </c>
      <c r="AV11">
        <v>8.7037004840932013E-3</v>
      </c>
      <c r="AW11">
        <v>2.0599355709917134E-4</v>
      </c>
      <c r="BD11">
        <v>0.20059546803506012</v>
      </c>
      <c r="BE11">
        <v>1.2065575718246402E-2</v>
      </c>
      <c r="BF11">
        <v>1.3746429856908771E-2</v>
      </c>
      <c r="BG11">
        <v>8.6164902490282913E-2</v>
      </c>
      <c r="BH11">
        <v>8.0433427782214545E-2</v>
      </c>
      <c r="BI11">
        <v>8.1851321874077954E-3</v>
      </c>
    </row>
    <row r="12" spans="1:67" x14ac:dyDescent="0.2">
      <c r="A12">
        <v>1923</v>
      </c>
      <c r="B12">
        <v>1</v>
      </c>
      <c r="C12">
        <v>0.24613977195030551</v>
      </c>
      <c r="D12">
        <v>0.23112100697994392</v>
      </c>
      <c r="E12">
        <v>0.21381936907953492</v>
      </c>
      <c r="F12">
        <v>0.27871870944292015</v>
      </c>
      <c r="G12">
        <v>3.0201142547295605E-2</v>
      </c>
      <c r="N12">
        <v>0.80450615565679351</v>
      </c>
      <c r="O12">
        <v>0.23383278335279023</v>
      </c>
      <c r="P12">
        <v>0.21789879728625364</v>
      </c>
      <c r="Q12">
        <v>0.12549689045045992</v>
      </c>
      <c r="R12">
        <v>0.20838689454413761</v>
      </c>
      <c r="S12">
        <v>1.8890790023152221E-2</v>
      </c>
      <c r="T12">
        <v>0.65033577341805049</v>
      </c>
      <c r="U12">
        <v>0.21544558610112896</v>
      </c>
      <c r="V12">
        <v>0.18456409342652699</v>
      </c>
      <c r="W12">
        <v>9.4464733223531244E-2</v>
      </c>
      <c r="X12">
        <v>0.13963128526226101</v>
      </c>
      <c r="Y12">
        <v>1.623007540460223E-2</v>
      </c>
      <c r="Z12">
        <v>0.36560377201322913</v>
      </c>
      <c r="AA12">
        <v>0.16859325154579111</v>
      </c>
      <c r="AB12">
        <v>0.10660628191397586</v>
      </c>
      <c r="AC12">
        <v>4.4711578382593084E-2</v>
      </c>
      <c r="AD12">
        <v>3.8919872109180867E-2</v>
      </c>
      <c r="AE12">
        <v>6.7727880616882509E-3</v>
      </c>
      <c r="AF12">
        <v>0.28875794605480837</v>
      </c>
      <c r="AG12">
        <v>0.13982674989124597</v>
      </c>
      <c r="AH12">
        <v>8.232197659867127E-2</v>
      </c>
      <c r="AI12">
        <v>3.2734237846090364E-2</v>
      </c>
      <c r="AJ12">
        <v>2.9914718698014903E-2</v>
      </c>
      <c r="AK12">
        <v>3.9602630207858551E-3</v>
      </c>
      <c r="AL12">
        <v>0.15064877140060487</v>
      </c>
      <c r="AM12">
        <v>8.003706212092658E-2</v>
      </c>
      <c r="AN12">
        <v>3.9429782386146625E-2</v>
      </c>
      <c r="AO12">
        <v>1.3959063847438708E-2</v>
      </c>
      <c r="AP12">
        <v>1.6017007430878697E-2</v>
      </c>
      <c r="AQ12">
        <v>1.2058556152142444E-3</v>
      </c>
      <c r="AR12">
        <v>4.7655203966977179E-2</v>
      </c>
      <c r="AS12">
        <v>2.7020354813237502E-2</v>
      </c>
      <c r="AT12">
        <v>1.1533631129324925E-2</v>
      </c>
      <c r="AU12">
        <v>3.4276050384158649E-3</v>
      </c>
      <c r="AV12">
        <v>5.4558186726560692E-3</v>
      </c>
      <c r="AW12">
        <v>2.1779431334281073E-4</v>
      </c>
      <c r="BD12">
        <v>0.19549384434320649</v>
      </c>
      <c r="BE12">
        <v>1.2306988597515278E-2</v>
      </c>
      <c r="BF12">
        <v>1.3222209693690288E-2</v>
      </c>
      <c r="BG12">
        <v>8.8322478629074969E-2</v>
      </c>
      <c r="BH12">
        <v>7.0331814898782541E-2</v>
      </c>
      <c r="BI12">
        <v>1.1310352524143384E-2</v>
      </c>
    </row>
    <row r="13" spans="1:67" x14ac:dyDescent="0.2">
      <c r="A13">
        <v>1924</v>
      </c>
      <c r="B13">
        <v>1</v>
      </c>
      <c r="C13">
        <v>0.25557830227935641</v>
      </c>
      <c r="D13">
        <v>0.22628534645160606</v>
      </c>
      <c r="E13">
        <v>0.22175860486077625</v>
      </c>
      <c r="F13">
        <v>0.2629723697576698</v>
      </c>
      <c r="G13">
        <v>3.340537665059147E-2</v>
      </c>
      <c r="N13">
        <v>0.81706394955647788</v>
      </c>
      <c r="O13">
        <v>0.24160111034937815</v>
      </c>
      <c r="P13">
        <v>0.21964440713734262</v>
      </c>
      <c r="Q13">
        <v>0.13136607994620444</v>
      </c>
      <c r="R13">
        <v>0.20280639108672471</v>
      </c>
      <c r="S13">
        <v>2.1645961036827845E-2</v>
      </c>
      <c r="T13">
        <v>0.66551272969869402</v>
      </c>
      <c r="U13">
        <v>0.22160107146374397</v>
      </c>
      <c r="V13">
        <v>0.18890806660414133</v>
      </c>
      <c r="W13">
        <v>9.9532389332335713E-2</v>
      </c>
      <c r="X13">
        <v>0.13691776866693725</v>
      </c>
      <c r="Y13">
        <v>1.8553433631535665E-2</v>
      </c>
      <c r="Z13">
        <v>0.38611704682948456</v>
      </c>
      <c r="AA13">
        <v>0.17902873414772136</v>
      </c>
      <c r="AB13">
        <v>0.11039778506964469</v>
      </c>
      <c r="AC13">
        <v>4.5537368840816266E-2</v>
      </c>
      <c r="AD13">
        <v>4.3321407085596862E-2</v>
      </c>
      <c r="AE13">
        <v>7.8317516857054226E-3</v>
      </c>
      <c r="AF13">
        <v>0.30825845186317946</v>
      </c>
      <c r="AG13">
        <v>0.15168491222661173</v>
      </c>
      <c r="AH13">
        <v>8.6911574006568473E-2</v>
      </c>
      <c r="AI13">
        <v>3.3338747527949353E-2</v>
      </c>
      <c r="AJ13">
        <v>3.1671019055860505E-2</v>
      </c>
      <c r="AK13">
        <v>4.6521990461894334E-3</v>
      </c>
      <c r="AL13">
        <v>0.16354147328659493</v>
      </c>
      <c r="AM13">
        <v>8.9530733507251201E-2</v>
      </c>
      <c r="AN13">
        <v>4.2415107703832125E-2</v>
      </c>
      <c r="AO13">
        <v>1.4121601219985078E-2</v>
      </c>
      <c r="AP13">
        <v>1.6002659252239898E-2</v>
      </c>
      <c r="AQ13">
        <v>1.4713716032866517E-3</v>
      </c>
      <c r="AR13">
        <v>5.2105630259314105E-2</v>
      </c>
      <c r="AS13">
        <v>3.0206362044044414E-2</v>
      </c>
      <c r="AT13">
        <v>1.2535578181398865E-2</v>
      </c>
      <c r="AU13">
        <v>3.5041356149293334E-3</v>
      </c>
      <c r="AV13">
        <v>5.5797520956929131E-3</v>
      </c>
      <c r="AW13">
        <v>2.7980232324859033E-4</v>
      </c>
      <c r="BD13">
        <v>0.18293605044352212</v>
      </c>
      <c r="BE13">
        <v>1.3977191929978261E-2</v>
      </c>
      <c r="BF13">
        <v>6.640939314263454E-3</v>
      </c>
      <c r="BG13">
        <v>9.0392524914571754E-2</v>
      </c>
      <c r="BH13">
        <v>6.0165978670945086E-2</v>
      </c>
      <c r="BI13">
        <v>1.1759415613763625E-2</v>
      </c>
    </row>
    <row r="14" spans="1:67" x14ac:dyDescent="0.2">
      <c r="A14">
        <v>1925</v>
      </c>
      <c r="B14">
        <v>1</v>
      </c>
      <c r="C14">
        <v>0.28391581338965771</v>
      </c>
      <c r="D14">
        <v>0.21495303760197454</v>
      </c>
      <c r="E14">
        <v>0.21851828167745807</v>
      </c>
      <c r="F14">
        <v>0.24792975798053576</v>
      </c>
      <c r="G14">
        <v>3.4683109350374108E-2</v>
      </c>
      <c r="N14">
        <v>0.8267826558267638</v>
      </c>
      <c r="O14">
        <v>0.26223867443990195</v>
      </c>
      <c r="P14">
        <v>0.21200132428997392</v>
      </c>
      <c r="Q14">
        <v>0.12988909589909053</v>
      </c>
      <c r="R14">
        <v>0.20046258433626701</v>
      </c>
      <c r="S14">
        <v>2.2190976861530622E-2</v>
      </c>
      <c r="T14">
        <v>0.68784897486121932</v>
      </c>
      <c r="U14">
        <v>0.24082845392137228</v>
      </c>
      <c r="V14">
        <v>0.18616343032110827</v>
      </c>
      <c r="W14">
        <v>0.10074575309532798</v>
      </c>
      <c r="X14">
        <v>0.1405584221713484</v>
      </c>
      <c r="Y14">
        <v>1.9552915352062449E-2</v>
      </c>
      <c r="Z14">
        <v>0.41887107550638025</v>
      </c>
      <c r="AA14">
        <v>0.19490019498567554</v>
      </c>
      <c r="AB14">
        <v>0.11514918240051586</v>
      </c>
      <c r="AC14">
        <v>4.8733844828647205E-2</v>
      </c>
      <c r="AD14">
        <v>5.1921637799613299E-2</v>
      </c>
      <c r="AE14">
        <v>8.1662154919283098E-3</v>
      </c>
      <c r="AF14">
        <v>0.33427327723840061</v>
      </c>
      <c r="AG14">
        <v>0.16476058537193874</v>
      </c>
      <c r="AH14">
        <v>9.0583805889440303E-2</v>
      </c>
      <c r="AI14">
        <v>3.5790975738740134E-2</v>
      </c>
      <c r="AJ14">
        <v>3.8300677120084024E-2</v>
      </c>
      <c r="AK14">
        <v>4.83723311819741E-3</v>
      </c>
      <c r="AL14">
        <v>0.18046102761378224</v>
      </c>
      <c r="AM14">
        <v>9.9435950303479445E-2</v>
      </c>
      <c r="AN14">
        <v>4.3942299711015147E-2</v>
      </c>
      <c r="AO14">
        <v>1.517580185072828E-2</v>
      </c>
      <c r="AP14">
        <v>2.0370869399860752E-2</v>
      </c>
      <c r="AQ14">
        <v>1.5361063486986223E-3</v>
      </c>
      <c r="AR14">
        <v>6.3574372938712029E-2</v>
      </c>
      <c r="AS14">
        <v>3.8412034792001178E-2</v>
      </c>
      <c r="AT14">
        <v>1.3351853657453307E-2</v>
      </c>
      <c r="AU14">
        <v>3.4624503383306787E-3</v>
      </c>
      <c r="AV14">
        <v>8.0587056558322229E-3</v>
      </c>
      <c r="AW14">
        <v>2.8932849509463661E-4</v>
      </c>
      <c r="BD14">
        <v>0.1732173441732362</v>
      </c>
      <c r="BE14">
        <v>2.1677138949755759E-2</v>
      </c>
      <c r="BF14">
        <v>2.9517133120006145E-3</v>
      </c>
      <c r="BG14">
        <v>8.8629185778367522E-2</v>
      </c>
      <c r="BH14">
        <v>4.7467173644268751E-2</v>
      </c>
      <c r="BI14">
        <v>1.2492132488843486E-2</v>
      </c>
    </row>
    <row r="15" spans="1:67" x14ac:dyDescent="0.2">
      <c r="A15">
        <v>1926</v>
      </c>
      <c r="B15">
        <v>1</v>
      </c>
      <c r="C15">
        <v>0.30941012452266092</v>
      </c>
      <c r="D15">
        <v>0.21031836676574223</v>
      </c>
      <c r="E15">
        <v>0.20636867814480003</v>
      </c>
      <c r="F15">
        <v>0.23718196243757053</v>
      </c>
      <c r="G15">
        <v>3.6720868129226161E-2</v>
      </c>
      <c r="N15">
        <v>0.83643854628150871</v>
      </c>
      <c r="O15">
        <v>0.28874953453336266</v>
      </c>
      <c r="P15">
        <v>0.21078682774721674</v>
      </c>
      <c r="Q15">
        <v>0.12393826709733642</v>
      </c>
      <c r="R15">
        <v>0.18951301865570719</v>
      </c>
      <c r="S15">
        <v>2.3450898247885838E-2</v>
      </c>
      <c r="T15">
        <v>0.70165256662311148</v>
      </c>
      <c r="U15">
        <v>0.26496945747788481</v>
      </c>
      <c r="V15">
        <v>0.18583673084787505</v>
      </c>
      <c r="W15">
        <v>9.6208109664028443E-2</v>
      </c>
      <c r="X15">
        <v>0.13388984368822771</v>
      </c>
      <c r="Y15">
        <v>2.0748424945095493E-2</v>
      </c>
      <c r="Z15">
        <v>0.4349871285393957</v>
      </c>
      <c r="AA15">
        <v>0.21452035518502582</v>
      </c>
      <c r="AB15">
        <v>0.11659438411003847</v>
      </c>
      <c r="AC15">
        <v>4.6864663665935516E-2</v>
      </c>
      <c r="AD15">
        <v>4.831168732003175E-2</v>
      </c>
      <c r="AE15">
        <v>8.6960382583641197E-3</v>
      </c>
      <c r="AF15">
        <v>0.34785120770783856</v>
      </c>
      <c r="AG15">
        <v>0.18201812021203101</v>
      </c>
      <c r="AH15">
        <v>9.1491458050589475E-2</v>
      </c>
      <c r="AI15">
        <v>3.4566970873738313E-2</v>
      </c>
      <c r="AJ15">
        <v>3.4599302685170662E-2</v>
      </c>
      <c r="AK15">
        <v>5.1753558863092044E-3</v>
      </c>
      <c r="AL15">
        <v>0.19368857551259258</v>
      </c>
      <c r="AM15">
        <v>0.11484891492482061</v>
      </c>
      <c r="AN15">
        <v>4.4944297566269949E-2</v>
      </c>
      <c r="AO15">
        <v>1.4717382717077017E-2</v>
      </c>
      <c r="AP15">
        <v>1.7530242821368509E-2</v>
      </c>
      <c r="AQ15">
        <v>1.6477374830565351E-3</v>
      </c>
      <c r="AR15">
        <v>7.0741264843542886E-2</v>
      </c>
      <c r="AS15">
        <v>4.7445861753133194E-2</v>
      </c>
      <c r="AT15">
        <v>1.3215512214812628E-2</v>
      </c>
      <c r="AU15">
        <v>3.2992688468853858E-3</v>
      </c>
      <c r="AV15">
        <v>6.4343815428709707E-3</v>
      </c>
      <c r="AW15">
        <v>3.4624048584071856E-4</v>
      </c>
      <c r="BD15">
        <v>0.16356145371849129</v>
      </c>
      <c r="BE15">
        <v>2.0660589989298261E-2</v>
      </c>
      <c r="BF15">
        <v>-4.6846098147450971E-4</v>
      </c>
      <c r="BG15">
        <v>8.2430411047463584E-2</v>
      </c>
      <c r="BH15">
        <v>4.7668943781863343E-2</v>
      </c>
      <c r="BI15">
        <v>1.3269969881340323E-2</v>
      </c>
    </row>
    <row r="16" spans="1:67" x14ac:dyDescent="0.2">
      <c r="A16">
        <v>1927</v>
      </c>
      <c r="B16">
        <v>1</v>
      </c>
      <c r="C16">
        <v>0.34628996343268842</v>
      </c>
      <c r="D16">
        <v>0.20437364072387648</v>
      </c>
      <c r="E16">
        <v>0.18410489227428434</v>
      </c>
      <c r="F16">
        <v>0.22725551790124834</v>
      </c>
      <c r="G16">
        <v>3.7975985667902612E-2</v>
      </c>
      <c r="N16">
        <v>0.84712075045422774</v>
      </c>
      <c r="O16">
        <v>0.32190588752402277</v>
      </c>
      <c r="P16">
        <v>0.20750787454374903</v>
      </c>
      <c r="Q16">
        <v>0.11235927365428183</v>
      </c>
      <c r="R16">
        <v>0.18050695465024821</v>
      </c>
      <c r="S16">
        <v>2.4840760081926015E-2</v>
      </c>
      <c r="T16">
        <v>0.71784399751586769</v>
      </c>
      <c r="U16">
        <v>0.29576994943623897</v>
      </c>
      <c r="V16">
        <v>0.18494203728382166</v>
      </c>
      <c r="W16">
        <v>8.8010078506534306E-2</v>
      </c>
      <c r="X16">
        <v>0.12731018337115796</v>
      </c>
      <c r="Y16">
        <v>2.1811748918114864E-2</v>
      </c>
      <c r="Z16">
        <v>0.4586619984279266</v>
      </c>
      <c r="AA16">
        <v>0.2398559649302637</v>
      </c>
      <c r="AB16">
        <v>0.1168241437920795</v>
      </c>
      <c r="AC16">
        <v>4.4679386462387012E-2</v>
      </c>
      <c r="AD16">
        <v>4.8158524055161057E-2</v>
      </c>
      <c r="AE16">
        <v>9.1439791880353113E-3</v>
      </c>
      <c r="AF16">
        <v>0.37023470615600895</v>
      </c>
      <c r="AG16">
        <v>0.20479569817532184</v>
      </c>
      <c r="AH16">
        <v>9.172993032473245E-2</v>
      </c>
      <c r="AI16">
        <v>3.308157641068233E-2</v>
      </c>
      <c r="AJ16">
        <v>3.5182912857474838E-2</v>
      </c>
      <c r="AK16">
        <v>5.4445883877975608E-3</v>
      </c>
      <c r="AL16">
        <v>0.21032258113991639</v>
      </c>
      <c r="AM16">
        <v>0.13070242028140411</v>
      </c>
      <c r="AN16">
        <v>4.4774625745102485E-2</v>
      </c>
      <c r="AO16">
        <v>1.4198017415660935E-2</v>
      </c>
      <c r="AP16">
        <v>1.8911543804885585E-2</v>
      </c>
      <c r="AQ16">
        <v>1.7359738928632651E-3</v>
      </c>
      <c r="AR16">
        <v>7.8459683516979573E-2</v>
      </c>
      <c r="AS16">
        <v>5.335894359610812E-2</v>
      </c>
      <c r="AT16">
        <v>1.3689045309076563E-2</v>
      </c>
      <c r="AU16">
        <v>3.1311353259437648E-3</v>
      </c>
      <c r="AV16">
        <v>7.9306055394265957E-3</v>
      </c>
      <c r="AW16">
        <v>3.4995374642454101E-4</v>
      </c>
      <c r="BD16">
        <v>0.15287924954577226</v>
      </c>
      <c r="BE16">
        <v>2.4384075908665648E-2</v>
      </c>
      <c r="BF16">
        <v>-3.1342338198725589E-3</v>
      </c>
      <c r="BG16">
        <v>7.1745618620002505E-2</v>
      </c>
      <c r="BH16">
        <v>4.674856325100013E-2</v>
      </c>
      <c r="BI16">
        <v>1.3135225585976597E-2</v>
      </c>
    </row>
    <row r="17" spans="1:61" x14ac:dyDescent="0.2">
      <c r="A17">
        <v>1928</v>
      </c>
      <c r="B17">
        <v>1</v>
      </c>
      <c r="C17">
        <v>0.39605835806904988</v>
      </c>
      <c r="D17">
        <v>0.18756792922674589</v>
      </c>
      <c r="E17">
        <v>0.16758372738347932</v>
      </c>
      <c r="F17">
        <v>0.21263384934939838</v>
      </c>
      <c r="G17">
        <v>3.6156135971326477E-2</v>
      </c>
      <c r="N17">
        <v>0.84908867484184947</v>
      </c>
      <c r="O17">
        <v>0.36363929906628262</v>
      </c>
      <c r="P17">
        <v>0.19162846394744687</v>
      </c>
      <c r="Q17">
        <v>0.10308860428379579</v>
      </c>
      <c r="R17">
        <v>0.16587723285234551</v>
      </c>
      <c r="S17">
        <v>2.4855074691978514E-2</v>
      </c>
      <c r="T17">
        <v>0.72720793345202139</v>
      </c>
      <c r="U17">
        <v>0.33556427127745381</v>
      </c>
      <c r="V17">
        <v>0.17127699104803429</v>
      </c>
      <c r="W17">
        <v>8.1604032558812947E-2</v>
      </c>
      <c r="X17">
        <v>0.11732664089163895</v>
      </c>
      <c r="Y17">
        <v>2.1435997676081585E-2</v>
      </c>
      <c r="Z17">
        <v>0.48554156276636545</v>
      </c>
      <c r="AA17">
        <v>0.27309072627336334</v>
      </c>
      <c r="AB17">
        <v>0.11085754056467333</v>
      </c>
      <c r="AC17">
        <v>4.2778623865975855E-2</v>
      </c>
      <c r="AD17">
        <v>4.9922129185323932E-2</v>
      </c>
      <c r="AE17">
        <v>8.8925428770290516E-3</v>
      </c>
      <c r="AF17">
        <v>0.39868853653225961</v>
      </c>
      <c r="AG17">
        <v>0.23576411653463961</v>
      </c>
      <c r="AH17">
        <v>8.8185350526709894E-2</v>
      </c>
      <c r="AI17">
        <v>3.1757809452162965E-2</v>
      </c>
      <c r="AJ17">
        <v>3.7673623824049006E-2</v>
      </c>
      <c r="AK17">
        <v>5.3076361946981345E-3</v>
      </c>
      <c r="AL17">
        <v>0.23704168275977491</v>
      </c>
      <c r="AM17">
        <v>0.1539973726972679</v>
      </c>
      <c r="AN17">
        <v>4.4620604252530532E-2</v>
      </c>
      <c r="AO17">
        <v>1.3431069674884622E-2</v>
      </c>
      <c r="AP17">
        <v>2.3282745002303575E-2</v>
      </c>
      <c r="AQ17">
        <v>1.7098911327882592E-3</v>
      </c>
      <c r="AR17">
        <v>9.3114397004118374E-2</v>
      </c>
      <c r="AS17">
        <v>6.2671652515154108E-2</v>
      </c>
      <c r="AT17">
        <v>1.5360499666287252E-2</v>
      </c>
      <c r="AU17">
        <v>2.7727574836686449E-3</v>
      </c>
      <c r="AV17">
        <v>1.1953935949066121E-2</v>
      </c>
      <c r="AW17">
        <v>3.5555138994225412E-4</v>
      </c>
      <c r="BD17">
        <v>0.15091132515815053</v>
      </c>
      <c r="BE17">
        <v>3.2419059002767259E-2</v>
      </c>
      <c r="BF17">
        <v>-4.0605347207009826E-3</v>
      </c>
      <c r="BG17">
        <v>6.4495123099683499E-2</v>
      </c>
      <c r="BH17">
        <v>4.6756616497052872E-2</v>
      </c>
      <c r="BI17">
        <v>1.1301061279347963E-2</v>
      </c>
    </row>
    <row r="18" spans="1:61" x14ac:dyDescent="0.2">
      <c r="A18">
        <v>1929</v>
      </c>
      <c r="B18">
        <v>1</v>
      </c>
      <c r="C18">
        <v>0.4118209738387375</v>
      </c>
      <c r="D18">
        <v>0.18263406264701598</v>
      </c>
      <c r="E18">
        <v>0.16733617566306938</v>
      </c>
      <c r="F18">
        <v>0.2010493737926731</v>
      </c>
      <c r="G18">
        <v>3.7159414058503905E-2</v>
      </c>
      <c r="N18">
        <v>0.8485560695036436</v>
      </c>
      <c r="O18">
        <v>0.37907114320740787</v>
      </c>
      <c r="P18">
        <v>0.1891583523084551</v>
      </c>
      <c r="Q18">
        <v>0.10344348792748169</v>
      </c>
      <c r="R18">
        <v>0.15258151773054948</v>
      </c>
      <c r="S18">
        <v>2.4301568329749491E-2</v>
      </c>
      <c r="T18">
        <v>0.72781335685616355</v>
      </c>
      <c r="U18">
        <v>0.34948276976669462</v>
      </c>
      <c r="V18">
        <v>0.16934689156563743</v>
      </c>
      <c r="W18">
        <v>8.1602411807292261E-2</v>
      </c>
      <c r="X18">
        <v>0.10602253333882194</v>
      </c>
      <c r="Y18">
        <v>2.1358750377717253E-2</v>
      </c>
      <c r="Z18">
        <v>0.48674010218086</v>
      </c>
      <c r="AA18">
        <v>0.28295064863980451</v>
      </c>
      <c r="AB18">
        <v>0.10984446360652589</v>
      </c>
      <c r="AC18">
        <v>4.2627847210668542E-2</v>
      </c>
      <c r="AD18">
        <v>4.260562095914984E-2</v>
      </c>
      <c r="AE18">
        <v>8.7115217647112247E-3</v>
      </c>
      <c r="AF18">
        <v>0.40091987628779818</v>
      </c>
      <c r="AG18">
        <v>0.24438460552611416</v>
      </c>
      <c r="AH18">
        <v>8.7885141741711054E-2</v>
      </c>
      <c r="AI18">
        <v>3.2020699070993627E-2</v>
      </c>
      <c r="AJ18">
        <v>3.1506309262040635E-2</v>
      </c>
      <c r="AK18">
        <v>5.1231206869387404E-3</v>
      </c>
      <c r="AL18">
        <v>0.2459177310150937</v>
      </c>
      <c r="AM18">
        <v>0.1658815565213127</v>
      </c>
      <c r="AN18">
        <v>4.5859398921313896E-2</v>
      </c>
      <c r="AO18">
        <v>1.3895772491665922E-2</v>
      </c>
      <c r="AP18">
        <v>1.869133680435834E-2</v>
      </c>
      <c r="AQ18">
        <v>1.5896662764428705E-3</v>
      </c>
      <c r="AR18">
        <v>0.10358664960932752</v>
      </c>
      <c r="AS18">
        <v>7.4232668921133144E-2</v>
      </c>
      <c r="AT18">
        <v>1.6551745895700642E-2</v>
      </c>
      <c r="AU18">
        <v>3.0076744011672098E-3</v>
      </c>
      <c r="AV18">
        <v>9.471984008943668E-3</v>
      </c>
      <c r="AW18">
        <v>3.2257638238286797E-4</v>
      </c>
      <c r="BD18">
        <v>0.1514439304963564</v>
      </c>
      <c r="BE18">
        <v>3.2749830631329635E-2</v>
      </c>
      <c r="BF18">
        <v>-6.5242896614391213E-3</v>
      </c>
      <c r="BG18">
        <v>6.3892687735587705E-2</v>
      </c>
      <c r="BH18">
        <v>4.8467856062123615E-2</v>
      </c>
      <c r="BI18">
        <v>1.2857845728754414E-2</v>
      </c>
    </row>
    <row r="19" spans="1:61" x14ac:dyDescent="0.2">
      <c r="A19">
        <v>1930</v>
      </c>
      <c r="B19">
        <v>1</v>
      </c>
      <c r="C19">
        <v>0.37712972467498823</v>
      </c>
      <c r="D19">
        <v>0.20115333716677372</v>
      </c>
      <c r="E19">
        <v>0.17795520756403466</v>
      </c>
      <c r="F19">
        <v>0.19935545387940656</v>
      </c>
      <c r="G19">
        <v>4.4406276714796904E-2</v>
      </c>
      <c r="N19">
        <v>0.85312312455153005</v>
      </c>
      <c r="O19">
        <v>0.35827323844123882</v>
      </c>
      <c r="P19">
        <v>0.20928285226940635</v>
      </c>
      <c r="Q19">
        <v>0.11066155090270666</v>
      </c>
      <c r="R19">
        <v>0.14515944105523923</v>
      </c>
      <c r="S19">
        <v>2.974604188293898E-2</v>
      </c>
      <c r="T19">
        <v>0.717176907609408</v>
      </c>
      <c r="U19">
        <v>0.33064229067215595</v>
      </c>
      <c r="V19">
        <v>0.1816748297459736</v>
      </c>
      <c r="W19">
        <v>8.6536584197214758E-2</v>
      </c>
      <c r="X19">
        <v>9.2763824873122527E-2</v>
      </c>
      <c r="Y19">
        <v>2.5559378120941178E-2</v>
      </c>
      <c r="Z19">
        <v>0.4417206464500808</v>
      </c>
      <c r="AA19">
        <v>0.24846730668636371</v>
      </c>
      <c r="AB19">
        <v>0.10741972783045806</v>
      </c>
      <c r="AC19">
        <v>4.3405642610757973E-2</v>
      </c>
      <c r="AD19">
        <v>3.2103564383516359E-2</v>
      </c>
      <c r="AE19">
        <v>1.0324404938984682E-2</v>
      </c>
      <c r="AF19">
        <v>0.35149068462180827</v>
      </c>
      <c r="AG19">
        <v>0.20652404843254618</v>
      </c>
      <c r="AH19">
        <v>8.3969686572189603E-2</v>
      </c>
      <c r="AI19">
        <v>3.2444684384476473E-2</v>
      </c>
      <c r="AJ19">
        <v>2.255023870159677E-2</v>
      </c>
      <c r="AK19">
        <v>6.0020265309992269E-3</v>
      </c>
      <c r="AL19">
        <v>0.19700280137094045</v>
      </c>
      <c r="AM19">
        <v>0.1287656656104951</v>
      </c>
      <c r="AN19">
        <v>4.0977638661878188E-2</v>
      </c>
      <c r="AO19">
        <v>1.428907458885907E-2</v>
      </c>
      <c r="AP19">
        <v>1.1109400522657513E-2</v>
      </c>
      <c r="AQ19">
        <v>1.8610219870505292E-3</v>
      </c>
      <c r="AR19">
        <v>7.4297412336185933E-2</v>
      </c>
      <c r="AS19">
        <v>5.5293245199496265E-2</v>
      </c>
      <c r="AT19">
        <v>1.1940859121669535E-2</v>
      </c>
      <c r="AU19">
        <v>2.9373208007552475E-3</v>
      </c>
      <c r="AV19">
        <v>3.718946054306527E-3</v>
      </c>
      <c r="AW19">
        <v>4.0704115995835545E-4</v>
      </c>
      <c r="BD19">
        <v>0.14687687544846995</v>
      </c>
      <c r="BE19">
        <v>1.8856486233749414E-2</v>
      </c>
      <c r="BF19">
        <v>-8.1295151026326319E-3</v>
      </c>
      <c r="BG19">
        <v>6.7293656661328041E-2</v>
      </c>
      <c r="BH19">
        <v>5.4196012824167333E-2</v>
      </c>
      <c r="BI19">
        <v>1.4660234831857924E-2</v>
      </c>
    </row>
    <row r="20" spans="1:61" x14ac:dyDescent="0.2">
      <c r="A20">
        <v>1931</v>
      </c>
      <c r="B20">
        <v>1</v>
      </c>
      <c r="C20">
        <v>0.30339928183912113</v>
      </c>
      <c r="D20">
        <v>0.24572284885672108</v>
      </c>
      <c r="E20">
        <v>0.1883865131787365</v>
      </c>
      <c r="F20">
        <v>0.20279555732115773</v>
      </c>
      <c r="G20">
        <v>5.9695798804263608E-2</v>
      </c>
      <c r="N20">
        <v>0.85100174015877639</v>
      </c>
      <c r="O20">
        <v>0.28822931774716504</v>
      </c>
      <c r="P20">
        <v>0.25312478372286112</v>
      </c>
      <c r="Q20">
        <v>0.11853318689564529</v>
      </c>
      <c r="R20">
        <v>0.14927947775692704</v>
      </c>
      <c r="S20">
        <v>4.1834974036177835E-2</v>
      </c>
      <c r="T20">
        <v>0.70415551251499908</v>
      </c>
      <c r="U20">
        <v>0.26656082342658055</v>
      </c>
      <c r="V20">
        <v>0.21788490793571116</v>
      </c>
      <c r="W20">
        <v>9.1404511604522079E-2</v>
      </c>
      <c r="X20">
        <v>9.3320341530808718E-2</v>
      </c>
      <c r="Y20">
        <v>3.4984928017376488E-2</v>
      </c>
      <c r="Z20">
        <v>0.3960550741465298</v>
      </c>
      <c r="AA20">
        <v>0.1858767644601293</v>
      </c>
      <c r="AB20">
        <v>0.12145513024198495</v>
      </c>
      <c r="AC20">
        <v>4.3526427328985769E-2</v>
      </c>
      <c r="AD20">
        <v>3.0976343393950716E-2</v>
      </c>
      <c r="AE20">
        <v>1.422040872147909E-2</v>
      </c>
      <c r="AF20">
        <v>0.30749991028088886</v>
      </c>
      <c r="AG20">
        <v>0.15084680007698378</v>
      </c>
      <c r="AH20">
        <v>9.3945908672595252E-2</v>
      </c>
      <c r="AI20">
        <v>3.2523771682969285E-2</v>
      </c>
      <c r="AJ20">
        <v>2.1998055094932377E-2</v>
      </c>
      <c r="AK20">
        <v>8.1853747534081887E-3</v>
      </c>
      <c r="AL20">
        <v>0.16322322921793952</v>
      </c>
      <c r="AM20">
        <v>9.0520302452819751E-2</v>
      </c>
      <c r="AN20">
        <v>4.4880068915893245E-2</v>
      </c>
      <c r="AO20">
        <v>1.4499836044994984E-2</v>
      </c>
      <c r="AP20">
        <v>1.0828761886044393E-2</v>
      </c>
      <c r="AQ20">
        <v>2.4942599181871522E-3</v>
      </c>
      <c r="AR20">
        <v>5.7670510597679803E-2</v>
      </c>
      <c r="AS20">
        <v>3.7865854667325616E-2</v>
      </c>
      <c r="AT20">
        <v>1.2722761300843037E-2</v>
      </c>
      <c r="AU20">
        <v>2.9477652225169898E-3</v>
      </c>
      <c r="AV20">
        <v>3.63452235414178E-3</v>
      </c>
      <c r="AW20">
        <v>4.9960705285237905E-4</v>
      </c>
      <c r="BD20">
        <v>0.14899825984122361</v>
      </c>
      <c r="BE20">
        <v>1.516996409195609E-2</v>
      </c>
      <c r="BF20">
        <v>-7.4019348661400891E-3</v>
      </c>
      <c r="BG20">
        <v>6.9853326283091197E-2</v>
      </c>
      <c r="BH20">
        <v>5.3516079564230684E-2</v>
      </c>
      <c r="BI20">
        <v>1.7860824768085773E-2</v>
      </c>
    </row>
    <row r="21" spans="1:61" x14ac:dyDescent="0.2">
      <c r="A21">
        <v>1932</v>
      </c>
      <c r="B21">
        <v>1</v>
      </c>
      <c r="C21">
        <v>0.23428215573442845</v>
      </c>
      <c r="D21">
        <v>0.29794565154947605</v>
      </c>
      <c r="E21">
        <v>0.18978857419512163</v>
      </c>
      <c r="F21">
        <v>0.19935010834890968</v>
      </c>
      <c r="G21">
        <v>7.8633510172064075E-2</v>
      </c>
      <c r="N21">
        <v>0.85588785560998948</v>
      </c>
      <c r="O21">
        <v>0.22256804794770702</v>
      </c>
      <c r="P21">
        <v>0.30274851179645718</v>
      </c>
      <c r="Q21">
        <v>0.12137071713001246</v>
      </c>
      <c r="R21">
        <v>0.14911967291736253</v>
      </c>
      <c r="S21">
        <v>6.0080905818450277E-2</v>
      </c>
      <c r="T21">
        <v>0.7211495466253337</v>
      </c>
      <c r="U21">
        <v>0.20953924087783465</v>
      </c>
      <c r="V21">
        <v>0.27036336280721418</v>
      </c>
      <c r="W21">
        <v>9.5979829002482225E-2</v>
      </c>
      <c r="X21">
        <v>9.6283819291171038E-2</v>
      </c>
      <c r="Y21">
        <v>4.8983294646631544E-2</v>
      </c>
      <c r="Z21">
        <v>0.39382433242370374</v>
      </c>
      <c r="AA21">
        <v>0.14680435217514215</v>
      </c>
      <c r="AB21">
        <v>0.14789143445750061</v>
      </c>
      <c r="AC21">
        <v>4.5693769458674482E-2</v>
      </c>
      <c r="AD21">
        <v>3.3201340081531569E-2</v>
      </c>
      <c r="AE21">
        <v>2.0233436250854962E-2</v>
      </c>
      <c r="AF21">
        <v>0.31270146551405559</v>
      </c>
      <c r="AG21">
        <v>0.1210926374675438</v>
      </c>
      <c r="AH21">
        <v>0.11877250863256687</v>
      </c>
      <c r="AI21">
        <v>3.5259867263293519E-2</v>
      </c>
      <c r="AJ21">
        <v>2.5825119265741232E-2</v>
      </c>
      <c r="AK21">
        <v>1.175133288491018E-2</v>
      </c>
      <c r="AL21">
        <v>0.16990988932275608</v>
      </c>
      <c r="AM21">
        <v>7.6002692382520776E-2</v>
      </c>
      <c r="AN21">
        <v>5.9993438808498271E-2</v>
      </c>
      <c r="AO21">
        <v>1.6631686944770213E-2</v>
      </c>
      <c r="AP21">
        <v>1.3551257774112523E-2</v>
      </c>
      <c r="AQ21">
        <v>3.7308134128542811E-3</v>
      </c>
      <c r="AR21">
        <v>5.1938706880611987E-2</v>
      </c>
      <c r="AS21">
        <v>2.9118715996822656E-2</v>
      </c>
      <c r="AT21">
        <v>1.4817104197763725E-2</v>
      </c>
      <c r="AU21">
        <v>3.2338457862497159E-3</v>
      </c>
      <c r="AV21">
        <v>4.0651836096224558E-3</v>
      </c>
      <c r="AW21">
        <v>7.0385729015343395E-4</v>
      </c>
      <c r="BD21">
        <v>0.14411214439001052</v>
      </c>
      <c r="BE21">
        <v>1.1714107786721439E-2</v>
      </c>
      <c r="BF21">
        <v>-4.8028602469810805E-3</v>
      </c>
      <c r="BG21">
        <v>6.8417857065109167E-2</v>
      </c>
      <c r="BH21">
        <v>5.0230435431547149E-2</v>
      </c>
      <c r="BI21">
        <v>1.8552604353613798E-2</v>
      </c>
    </row>
    <row r="22" spans="1:61" x14ac:dyDescent="0.2">
      <c r="A22">
        <v>1933</v>
      </c>
      <c r="B22">
        <v>1</v>
      </c>
      <c r="C22">
        <v>0.23989085195767462</v>
      </c>
      <c r="D22">
        <v>0.29348054772516413</v>
      </c>
      <c r="E22">
        <v>0.19310786651217787</v>
      </c>
      <c r="F22">
        <v>0.19398846912383252</v>
      </c>
      <c r="G22">
        <v>7.9532264681150724E-2</v>
      </c>
      <c r="N22">
        <v>0.85268796051060536</v>
      </c>
      <c r="O22">
        <v>0.22789630935979088</v>
      </c>
      <c r="P22">
        <v>0.28887296942688029</v>
      </c>
      <c r="Q22">
        <v>0.12188608102322461</v>
      </c>
      <c r="R22">
        <v>0.15458001263497936</v>
      </c>
      <c r="S22">
        <v>5.9452588065730172E-2</v>
      </c>
      <c r="T22">
        <v>0.72835455931701643</v>
      </c>
      <c r="U22">
        <v>0.21466094456463</v>
      </c>
      <c r="V22">
        <v>0.25914278186764839</v>
      </c>
      <c r="W22">
        <v>9.9364664572518094E-2</v>
      </c>
      <c r="X22">
        <v>0.10587001167515356</v>
      </c>
      <c r="Y22">
        <v>4.9316156637066358E-2</v>
      </c>
      <c r="Z22">
        <v>0.41496533201206104</v>
      </c>
      <c r="AA22">
        <v>0.16022896487824506</v>
      </c>
      <c r="AB22">
        <v>0.14654085037305187</v>
      </c>
      <c r="AC22">
        <v>4.7604628531415762E-2</v>
      </c>
      <c r="AD22">
        <v>3.98104863900169E-2</v>
      </c>
      <c r="AE22">
        <v>2.0780401839331466E-2</v>
      </c>
      <c r="AF22">
        <v>0.33276798364545118</v>
      </c>
      <c r="AG22">
        <v>0.13597631834289933</v>
      </c>
      <c r="AH22">
        <v>0.11600604209547692</v>
      </c>
      <c r="AI22">
        <v>3.6090886499142251E-2</v>
      </c>
      <c r="AJ22">
        <v>3.2495407206169578E-2</v>
      </c>
      <c r="AK22">
        <v>1.219932950176311E-2</v>
      </c>
      <c r="AL22">
        <v>0.18828347831203171</v>
      </c>
      <c r="AM22">
        <v>9.0300497200192523E-2</v>
      </c>
      <c r="AN22">
        <v>5.8782394726161771E-2</v>
      </c>
      <c r="AO22">
        <v>1.6750738665222097E-2</v>
      </c>
      <c r="AP22">
        <v>1.8475096770477904E-2</v>
      </c>
      <c r="AQ22">
        <v>3.9747509499773997E-3</v>
      </c>
      <c r="AR22">
        <v>6.4826599249020428E-2</v>
      </c>
      <c r="AS22">
        <v>3.8500825274460852E-2</v>
      </c>
      <c r="AT22">
        <v>1.5815848039154326E-2</v>
      </c>
      <c r="AU22">
        <v>3.2323475942104174E-3</v>
      </c>
      <c r="AV22">
        <v>6.5375933816362343E-3</v>
      </c>
      <c r="AW22">
        <v>7.3998495955860289E-4</v>
      </c>
      <c r="BD22">
        <v>0.14731203948939464</v>
      </c>
      <c r="BE22">
        <v>1.1994542597883739E-2</v>
      </c>
      <c r="BF22">
        <v>4.6075782982838431E-3</v>
      </c>
      <c r="BG22">
        <v>7.1221785488953221E-2</v>
      </c>
      <c r="BH22">
        <v>3.9408456488853161E-2</v>
      </c>
      <c r="BI22">
        <v>2.0079676615420552E-2</v>
      </c>
    </row>
    <row r="23" spans="1:61" x14ac:dyDescent="0.2">
      <c r="A23">
        <v>1934</v>
      </c>
      <c r="B23">
        <v>1</v>
      </c>
      <c r="C23">
        <v>0.2499570882463478</v>
      </c>
      <c r="D23">
        <v>0.27547285648657005</v>
      </c>
      <c r="E23">
        <v>0.2004682668268572</v>
      </c>
      <c r="F23">
        <v>0.19606261398244848</v>
      </c>
      <c r="G23">
        <v>7.80391744577765E-2</v>
      </c>
      <c r="N23">
        <v>0.83674466491546762</v>
      </c>
      <c r="O23">
        <v>0.23745923383403039</v>
      </c>
      <c r="P23">
        <v>0.26544559785403837</v>
      </c>
      <c r="Q23">
        <v>0.12473271817065851</v>
      </c>
      <c r="R23">
        <v>0.14948514439810284</v>
      </c>
      <c r="S23">
        <v>5.9621970658637481E-2</v>
      </c>
      <c r="T23">
        <v>0.73547611042438088</v>
      </c>
      <c r="U23">
        <v>0.23352045431381635</v>
      </c>
      <c r="V23">
        <v>0.24566061158450153</v>
      </c>
      <c r="W23">
        <v>0.10316627175858226</v>
      </c>
      <c r="X23">
        <v>0.10462098553050028</v>
      </c>
      <c r="Y23">
        <v>4.8507787236980425E-2</v>
      </c>
      <c r="Z23">
        <v>0.42127010689601074</v>
      </c>
      <c r="AA23">
        <v>0.17867358890605559</v>
      </c>
      <c r="AB23">
        <v>0.13505702791550919</v>
      </c>
      <c r="AC23">
        <v>4.9468787132419499E-2</v>
      </c>
      <c r="AD23">
        <v>3.8013503058469671E-2</v>
      </c>
      <c r="AE23">
        <v>2.0057199883556809E-2</v>
      </c>
      <c r="AF23">
        <v>0.34165192616536821</v>
      </c>
      <c r="AG23">
        <v>0.15268681961351788</v>
      </c>
      <c r="AH23">
        <v>0.11099900306365867</v>
      </c>
      <c r="AI23">
        <v>3.7390825233296968E-2</v>
      </c>
      <c r="AJ23">
        <v>2.8909175455579181E-2</v>
      </c>
      <c r="AK23">
        <v>1.1666102799315512E-2</v>
      </c>
      <c r="AL23">
        <v>0.18614570171105227</v>
      </c>
      <c r="AM23">
        <v>9.9028696550806386E-2</v>
      </c>
      <c r="AN23">
        <v>5.3066199751882828E-2</v>
      </c>
      <c r="AO23">
        <v>1.6784552507664096E-2</v>
      </c>
      <c r="AP23">
        <v>1.3590474407631054E-2</v>
      </c>
      <c r="AQ23">
        <v>3.6757784930679027E-3</v>
      </c>
      <c r="AR23">
        <v>6.1009275322813347E-2</v>
      </c>
      <c r="AS23">
        <v>3.9878394189427353E-2</v>
      </c>
      <c r="AT23">
        <v>1.3005845913577724E-2</v>
      </c>
      <c r="AU23">
        <v>3.2885564202297184E-3</v>
      </c>
      <c r="AV23">
        <v>4.1453134158030286E-3</v>
      </c>
      <c r="AW23">
        <v>6.9116538377552675E-4</v>
      </c>
      <c r="BD23">
        <v>0.16325533508453238</v>
      </c>
      <c r="BE23">
        <v>1.2497854412317405E-2</v>
      </c>
      <c r="BF23">
        <v>1.0027258632531622E-2</v>
      </c>
      <c r="BG23">
        <v>7.5735548656198678E-2</v>
      </c>
      <c r="BH23">
        <v>4.6577469584345638E-2</v>
      </c>
      <c r="BI23">
        <v>1.8417203799139019E-2</v>
      </c>
    </row>
    <row r="24" spans="1:61" x14ac:dyDescent="0.2">
      <c r="A24">
        <v>1935</v>
      </c>
      <c r="B24">
        <v>1</v>
      </c>
      <c r="C24">
        <v>0.26741314586321441</v>
      </c>
      <c r="D24">
        <v>0.25813070675414851</v>
      </c>
      <c r="E24">
        <v>0.19586017731906646</v>
      </c>
      <c r="F24">
        <v>0.20105853647247085</v>
      </c>
      <c r="G24">
        <v>7.7537433591099575E-2</v>
      </c>
      <c r="N24">
        <v>0.82320035730423424</v>
      </c>
      <c r="O24">
        <v>0.25380902062146271</v>
      </c>
      <c r="P24">
        <v>0.24594006663458282</v>
      </c>
      <c r="Q24">
        <v>0.12126165454758139</v>
      </c>
      <c r="R24">
        <v>0.14426316519387347</v>
      </c>
      <c r="S24">
        <v>5.7926450306733969E-2</v>
      </c>
      <c r="T24">
        <v>0.70694460570507023</v>
      </c>
      <c r="U24">
        <v>0.24239442331968641</v>
      </c>
      <c r="V24">
        <v>0.22113534862002102</v>
      </c>
      <c r="W24">
        <v>9.9350286125157214E-2</v>
      </c>
      <c r="X24">
        <v>9.7239518593309968E-2</v>
      </c>
      <c r="Y24">
        <v>4.6825029046895637E-2</v>
      </c>
      <c r="Z24">
        <v>0.41536893517858098</v>
      </c>
      <c r="AA24">
        <v>0.1891141547885265</v>
      </c>
      <c r="AB24">
        <v>0.12235218913562113</v>
      </c>
      <c r="AC24">
        <v>4.8586214702110386E-2</v>
      </c>
      <c r="AD24">
        <v>3.5671994929282212E-2</v>
      </c>
      <c r="AE24">
        <v>1.9644381623040767E-2</v>
      </c>
      <c r="AF24">
        <v>0.33839950353880355</v>
      </c>
      <c r="AG24">
        <v>0.16252735704586768</v>
      </c>
      <c r="AH24">
        <v>0.10120752999255944</v>
      </c>
      <c r="AI24">
        <v>3.6867078045404636E-2</v>
      </c>
      <c r="AJ24">
        <v>2.6315782380423459E-2</v>
      </c>
      <c r="AK24">
        <v>1.1481756074548322E-2</v>
      </c>
      <c r="AL24">
        <v>0.18467641917044822</v>
      </c>
      <c r="AM24">
        <v>0.10329051537240745</v>
      </c>
      <c r="AN24">
        <v>4.7863891451571557E-2</v>
      </c>
      <c r="AO24">
        <v>1.6571996195716834E-2</v>
      </c>
      <c r="AP24">
        <v>1.3356467806818342E-2</v>
      </c>
      <c r="AQ24">
        <v>3.5935483439340468E-3</v>
      </c>
      <c r="AR24">
        <v>6.0500977643871877E-2</v>
      </c>
      <c r="AS24">
        <v>4.0424485488338782E-2</v>
      </c>
      <c r="AT24">
        <v>1.1468263495008742E-2</v>
      </c>
      <c r="AU24">
        <v>3.3924544334492318E-3</v>
      </c>
      <c r="AV24">
        <v>4.5689837915242251E-3</v>
      </c>
      <c r="AW24">
        <v>6.4679043555089337E-4</v>
      </c>
      <c r="BD24">
        <v>0.17679964269576576</v>
      </c>
      <c r="BE24">
        <v>1.3604125241751697E-2</v>
      </c>
      <c r="BF24">
        <v>1.21906401195657E-2</v>
      </c>
      <c r="BG24">
        <v>7.4598522771485071E-2</v>
      </c>
      <c r="BH24">
        <v>5.6795371278597379E-2</v>
      </c>
      <c r="BI24">
        <v>1.9610983284365606E-2</v>
      </c>
    </row>
    <row r="25" spans="1:61" x14ac:dyDescent="0.2">
      <c r="A25">
        <v>1936</v>
      </c>
      <c r="B25">
        <v>1</v>
      </c>
      <c r="C25">
        <v>0.306760516563157</v>
      </c>
      <c r="D25">
        <v>0.2299550252150869</v>
      </c>
      <c r="E25">
        <v>0.18924036508580833</v>
      </c>
      <c r="F25">
        <v>0.20344035270043637</v>
      </c>
      <c r="G25">
        <v>7.0603740435511403E-2</v>
      </c>
      <c r="N25">
        <v>0.82709270498997089</v>
      </c>
      <c r="O25">
        <v>0.29045783009659437</v>
      </c>
      <c r="P25">
        <v>0.21477630154060315</v>
      </c>
      <c r="Q25">
        <v>0.11595948167750623</v>
      </c>
      <c r="R25">
        <v>0.15364238134731492</v>
      </c>
      <c r="S25">
        <v>5.2256710327952212E-2</v>
      </c>
      <c r="T25">
        <v>0.71337132640305434</v>
      </c>
      <c r="U25">
        <v>0.27897569101019981</v>
      </c>
      <c r="V25">
        <v>0.18909732148488503</v>
      </c>
      <c r="W25">
        <v>9.4492756382541121E-2</v>
      </c>
      <c r="X25">
        <v>0.10854138230163633</v>
      </c>
      <c r="Y25">
        <v>4.2264175223791951E-2</v>
      </c>
      <c r="Z25">
        <v>0.4396392991084524</v>
      </c>
      <c r="AA25">
        <v>0.22622633254122462</v>
      </c>
      <c r="AB25">
        <v>0.10449723387818828</v>
      </c>
      <c r="AC25">
        <v>4.6446772363692421E-2</v>
      </c>
      <c r="AD25">
        <v>4.4651002857660223E-2</v>
      </c>
      <c r="AE25">
        <v>1.7817957467686829E-2</v>
      </c>
      <c r="AF25">
        <v>0.35780848657246794</v>
      </c>
      <c r="AG25">
        <v>0.19316102509294991</v>
      </c>
      <c r="AH25">
        <v>8.6984760970698599E-2</v>
      </c>
      <c r="AI25">
        <v>3.4951590880263846E-2</v>
      </c>
      <c r="AJ25">
        <v>3.224541272395242E-2</v>
      </c>
      <c r="AK25">
        <v>1.0465696904603194E-2</v>
      </c>
      <c r="AL25">
        <v>0.19015129633249994</v>
      </c>
      <c r="AM25">
        <v>0.11657691705110387</v>
      </c>
      <c r="AN25">
        <v>3.9504411303313947E-2</v>
      </c>
      <c r="AO25">
        <v>1.5454732085583449E-2</v>
      </c>
      <c r="AP25">
        <v>1.5401683902160635E-2</v>
      </c>
      <c r="AQ25">
        <v>3.2135519903380176E-3</v>
      </c>
      <c r="AR25">
        <v>5.8458717638564583E-2</v>
      </c>
      <c r="AS25">
        <v>4.0228909214582276E-2</v>
      </c>
      <c r="AT25">
        <v>9.3756970299416556E-3</v>
      </c>
      <c r="AU25">
        <v>3.1829560112387489E-3</v>
      </c>
      <c r="AV25">
        <v>5.1417043270290466E-3</v>
      </c>
      <c r="AW25">
        <v>5.2945105577285878E-4</v>
      </c>
      <c r="BD25">
        <v>0.17290729501002911</v>
      </c>
      <c r="BE25">
        <v>1.6302686466562633E-2</v>
      </c>
      <c r="BF25">
        <v>1.5178723674483727E-2</v>
      </c>
      <c r="BG25">
        <v>7.3280883408302078E-2</v>
      </c>
      <c r="BH25">
        <v>4.9797971353121445E-2</v>
      </c>
      <c r="BI25">
        <v>1.8347030107559191E-2</v>
      </c>
    </row>
    <row r="26" spans="1:61" x14ac:dyDescent="0.2">
      <c r="A26">
        <v>1937</v>
      </c>
      <c r="B26">
        <v>1</v>
      </c>
      <c r="C26">
        <v>0.2860024405559014</v>
      </c>
      <c r="D26">
        <v>0.2256361392877935</v>
      </c>
      <c r="E26">
        <v>0.21197337246622505</v>
      </c>
      <c r="F26">
        <v>0.20111804306847139</v>
      </c>
      <c r="G26">
        <v>7.5270004621608613E-2</v>
      </c>
      <c r="N26">
        <v>0.80984693585959866</v>
      </c>
      <c r="O26">
        <v>0.27170231852810633</v>
      </c>
      <c r="P26">
        <v>0.21040857341444272</v>
      </c>
      <c r="Q26">
        <v>0.12758044349788578</v>
      </c>
      <c r="R26">
        <v>0.14387925161101114</v>
      </c>
      <c r="S26">
        <v>5.6276348808152681E-2</v>
      </c>
      <c r="T26">
        <v>0.68295191203295991</v>
      </c>
      <c r="U26">
        <v>0.26283560705746134</v>
      </c>
      <c r="V26">
        <v>0.18158698114176006</v>
      </c>
      <c r="W26">
        <v>9.6507673455063933E-2</v>
      </c>
      <c r="X26">
        <v>9.5473423017420567E-2</v>
      </c>
      <c r="Y26">
        <v>4.654822736125408E-2</v>
      </c>
      <c r="Z26">
        <v>0.44727927411000784</v>
      </c>
      <c r="AA26">
        <v>0.22319874735805686</v>
      </c>
      <c r="AB26">
        <v>0.11674780427864195</v>
      </c>
      <c r="AC26">
        <v>5.1202367380734054E-2</v>
      </c>
      <c r="AD26">
        <v>3.7957769679323565E-2</v>
      </c>
      <c r="AE26">
        <v>1.8172585413251445E-2</v>
      </c>
      <c r="AF26">
        <v>0.35815475645654582</v>
      </c>
      <c r="AG26">
        <v>0.19156293714923159</v>
      </c>
      <c r="AH26">
        <v>9.0434278114361125E-2</v>
      </c>
      <c r="AI26">
        <v>3.8508877841400467E-2</v>
      </c>
      <c r="AJ26">
        <v>2.6888174869350964E-2</v>
      </c>
      <c r="AK26">
        <v>1.0760488482201647E-2</v>
      </c>
      <c r="AL26">
        <v>0.19112865428563544</v>
      </c>
      <c r="AM26">
        <v>0.11806206622643872</v>
      </c>
      <c r="AN26">
        <v>4.0668813426891326E-2</v>
      </c>
      <c r="AO26">
        <v>1.7134889532952641E-2</v>
      </c>
      <c r="AP26">
        <v>1.1896228698547322E-2</v>
      </c>
      <c r="AQ26">
        <v>3.3666564008054448E-3</v>
      </c>
      <c r="AR26">
        <v>6.1050856343889431E-2</v>
      </c>
      <c r="AS26">
        <v>4.3772028697336082E-2</v>
      </c>
      <c r="AT26">
        <v>9.643125163662088E-3</v>
      </c>
      <c r="AU26">
        <v>3.6651992439150167E-3</v>
      </c>
      <c r="AV26">
        <v>3.3894200599006198E-3</v>
      </c>
      <c r="AW26">
        <v>5.8108317907562459E-4</v>
      </c>
      <c r="BD26">
        <v>0.19015306414040134</v>
      </c>
      <c r="BE26">
        <v>1.430012202779507E-2</v>
      </c>
      <c r="BF26">
        <v>1.5227565873350779E-2</v>
      </c>
      <c r="BG26">
        <v>8.439292896833929E-2</v>
      </c>
      <c r="BH26">
        <v>5.7238791457460247E-2</v>
      </c>
      <c r="BI26">
        <v>1.8993655813455933E-2</v>
      </c>
    </row>
    <row r="27" spans="1:61" x14ac:dyDescent="0.2">
      <c r="A27">
        <v>1938</v>
      </c>
      <c r="B27">
        <v>1</v>
      </c>
      <c r="C27">
        <v>0.25508513562087842</v>
      </c>
      <c r="D27">
        <v>0.22967877668867376</v>
      </c>
      <c r="E27">
        <v>0.23185661473542174</v>
      </c>
      <c r="F27">
        <v>0.19896537471373044</v>
      </c>
      <c r="G27">
        <v>8.441409824129549E-2</v>
      </c>
      <c r="N27">
        <v>0.80651406442700213</v>
      </c>
      <c r="O27">
        <v>0.24233087883983448</v>
      </c>
      <c r="P27">
        <v>0.21475907255975676</v>
      </c>
      <c r="Q27">
        <v>0.13925549295034911</v>
      </c>
      <c r="R27">
        <v>0.14617904449331937</v>
      </c>
      <c r="S27">
        <v>6.3989575583742311E-2</v>
      </c>
      <c r="T27">
        <v>0.66336772575348169</v>
      </c>
      <c r="U27">
        <v>0.22768415519675381</v>
      </c>
      <c r="V27">
        <v>0.18309430880536817</v>
      </c>
      <c r="W27">
        <v>0.10431858317367942</v>
      </c>
      <c r="X27">
        <v>9.5809635105658722E-2</v>
      </c>
      <c r="Y27">
        <v>5.2461043472021539E-2</v>
      </c>
      <c r="Z27">
        <v>0.40848253552912511</v>
      </c>
      <c r="AA27">
        <v>0.18432299397406632</v>
      </c>
      <c r="AB27">
        <v>0.1131536820044587</v>
      </c>
      <c r="AC27">
        <v>5.296739751760722E-2</v>
      </c>
      <c r="AD27">
        <v>3.7502614363754634E-2</v>
      </c>
      <c r="AE27">
        <v>2.0535847669238293E-2</v>
      </c>
      <c r="AF27">
        <v>0.32051598218579369</v>
      </c>
      <c r="AG27">
        <v>0.15569589871231829</v>
      </c>
      <c r="AH27">
        <v>8.6573725668643409E-2</v>
      </c>
      <c r="AI27">
        <v>3.9108084008938497E-2</v>
      </c>
      <c r="AJ27">
        <v>2.6965945423099165E-2</v>
      </c>
      <c r="AK27">
        <v>1.2172328372794337E-2</v>
      </c>
      <c r="AL27">
        <v>0.16994360859100341</v>
      </c>
      <c r="AM27">
        <v>9.8697252498815127E-2</v>
      </c>
      <c r="AN27">
        <v>3.8124271861105626E-2</v>
      </c>
      <c r="AO27">
        <v>1.6612095672099196E-2</v>
      </c>
      <c r="AP27">
        <v>1.2564200001449593E-2</v>
      </c>
      <c r="AQ27">
        <v>3.9457885575338823E-3</v>
      </c>
      <c r="AR27">
        <v>6.2213516965624487E-2</v>
      </c>
      <c r="AS27">
        <v>4.5506471121054728E-2</v>
      </c>
      <c r="AT27">
        <v>8.8627909880767113E-3</v>
      </c>
      <c r="AU27">
        <v>3.4728052257945148E-3</v>
      </c>
      <c r="AV27">
        <v>3.5962560200930383E-3</v>
      </c>
      <c r="AW27">
        <v>7.7519361060549268E-4</v>
      </c>
      <c r="BD27">
        <v>0.19348593557299787</v>
      </c>
      <c r="BE27">
        <v>1.2754256781043943E-2</v>
      </c>
      <c r="BF27">
        <v>1.4919704128917022E-2</v>
      </c>
      <c r="BG27">
        <v>9.2601121785072654E-2</v>
      </c>
      <c r="BH27">
        <v>5.2786330220411071E-2</v>
      </c>
      <c r="BI27">
        <v>2.0424522657553179E-2</v>
      </c>
    </row>
    <row r="28" spans="1:61" x14ac:dyDescent="0.2">
      <c r="A28">
        <v>1939</v>
      </c>
      <c r="B28">
        <v>1</v>
      </c>
      <c r="C28">
        <v>0.26167373076062994</v>
      </c>
      <c r="D28">
        <v>0.22351452740082201</v>
      </c>
      <c r="E28">
        <v>0.22855166556362447</v>
      </c>
      <c r="F28">
        <v>0.19955784433839208</v>
      </c>
      <c r="G28">
        <v>8.670223193653151E-2</v>
      </c>
      <c r="N28">
        <v>0.8096869324316619</v>
      </c>
      <c r="O28">
        <v>0.24859004422259842</v>
      </c>
      <c r="P28">
        <v>0.20729445507723809</v>
      </c>
      <c r="Q28">
        <v>0.13626308129426259</v>
      </c>
      <c r="R28">
        <v>0.15017483723524092</v>
      </c>
      <c r="S28">
        <v>6.7364514602321943E-2</v>
      </c>
      <c r="T28">
        <v>0.67503779839103462</v>
      </c>
      <c r="U28">
        <v>0.2349080807439079</v>
      </c>
      <c r="V28">
        <v>0.17930226551377809</v>
      </c>
      <c r="W28">
        <v>0.10317898710014164</v>
      </c>
      <c r="X28">
        <v>0.1034588865571555</v>
      </c>
      <c r="Y28">
        <v>5.4189578476051402E-2</v>
      </c>
      <c r="Z28">
        <v>0.41895493637990067</v>
      </c>
      <c r="AA28">
        <v>0.18948247849041083</v>
      </c>
      <c r="AB28">
        <v>0.11239489584891506</v>
      </c>
      <c r="AC28">
        <v>5.3215853980452026E-2</v>
      </c>
      <c r="AD28">
        <v>4.2961858813710459E-2</v>
      </c>
      <c r="AE28">
        <v>2.0899849246412271E-2</v>
      </c>
      <c r="AF28">
        <v>0.32801116534557329</v>
      </c>
      <c r="AG28">
        <v>0.15948095714801502</v>
      </c>
      <c r="AH28">
        <v>8.624009365335282E-2</v>
      </c>
      <c r="AI28">
        <v>3.9500703353499929E-2</v>
      </c>
      <c r="AJ28">
        <v>3.0468636696742026E-2</v>
      </c>
      <c r="AK28">
        <v>1.2320774493963422E-2</v>
      </c>
      <c r="AL28">
        <v>0.17005582424917773</v>
      </c>
      <c r="AM28">
        <v>9.7865776072466784E-2</v>
      </c>
      <c r="AN28">
        <v>3.7990662633921014E-2</v>
      </c>
      <c r="AO28">
        <v>1.7165259412445844E-2</v>
      </c>
      <c r="AP28">
        <v>1.3105992531160701E-2</v>
      </c>
      <c r="AQ28">
        <v>3.9281335991834072E-3</v>
      </c>
      <c r="AR28">
        <v>5.4573100456789425E-2</v>
      </c>
      <c r="AS28">
        <v>3.819897881637159E-2</v>
      </c>
      <c r="AT28">
        <v>8.671383888626448E-3</v>
      </c>
      <c r="AU28">
        <v>3.6056051121710142E-3</v>
      </c>
      <c r="AV28">
        <v>3.3667489134682456E-3</v>
      </c>
      <c r="AW28">
        <v>7.3038372615212305E-4</v>
      </c>
      <c r="BD28">
        <v>0.1903130675683381</v>
      </c>
      <c r="BE28">
        <v>1.3083686538031519E-2</v>
      </c>
      <c r="BF28">
        <v>1.6220072323583905E-2</v>
      </c>
      <c r="BG28">
        <v>9.2288584269361859E-2</v>
      </c>
      <c r="BH28">
        <v>4.9383007103151161E-2</v>
      </c>
      <c r="BI28">
        <v>1.9337717334209567E-2</v>
      </c>
    </row>
    <row r="29" spans="1:61" x14ac:dyDescent="0.2">
      <c r="A29">
        <v>1940</v>
      </c>
      <c r="B29">
        <v>1</v>
      </c>
      <c r="C29">
        <v>0.23658578517850634</v>
      </c>
      <c r="D29">
        <v>0.22927317417029106</v>
      </c>
      <c r="E29">
        <v>0.24846340314314039</v>
      </c>
      <c r="F29">
        <v>0.19387223215605026</v>
      </c>
      <c r="G29">
        <v>9.1805405352012107E-2</v>
      </c>
      <c r="N29">
        <v>0.78053362405102111</v>
      </c>
      <c r="O29">
        <v>0.22475649591958102</v>
      </c>
      <c r="P29">
        <v>0.1964428347766054</v>
      </c>
      <c r="Q29">
        <v>0.14215690940790601</v>
      </c>
      <c r="R29">
        <v>0.14440052853474417</v>
      </c>
      <c r="S29">
        <v>7.2776855412184552E-2</v>
      </c>
      <c r="T29">
        <v>0.6467006203568032</v>
      </c>
      <c r="U29">
        <v>0.21283407829022893</v>
      </c>
      <c r="V29">
        <v>0.16623501281010467</v>
      </c>
      <c r="W29">
        <v>0.10647753801447574</v>
      </c>
      <c r="X29">
        <v>0.10397488665557164</v>
      </c>
      <c r="Y29">
        <v>5.7179104586422121E-2</v>
      </c>
      <c r="Z29">
        <v>0.38975247690370968</v>
      </c>
      <c r="AA29">
        <v>0.17192511733910265</v>
      </c>
      <c r="AB29">
        <v>9.7946915053626557E-2</v>
      </c>
      <c r="AC29">
        <v>5.2627756175586633E-2</v>
      </c>
      <c r="AD29">
        <v>4.4698252804538215E-2</v>
      </c>
      <c r="AE29">
        <v>2.2554435530855541E-2</v>
      </c>
      <c r="AF29">
        <v>0.30293744287659413</v>
      </c>
      <c r="AG29">
        <v>0.14455341598746907</v>
      </c>
      <c r="AH29">
        <v>7.4217094847970705E-2</v>
      </c>
      <c r="AI29">
        <v>3.8835160867801317E-2</v>
      </c>
      <c r="AJ29">
        <v>3.1835350814837599E-2</v>
      </c>
      <c r="AK29">
        <v>1.349642035851544E-2</v>
      </c>
      <c r="AL29">
        <v>0.1555335162249675</v>
      </c>
      <c r="AM29">
        <v>8.8711637061816909E-2</v>
      </c>
      <c r="AN29">
        <v>3.2101006296447195E-2</v>
      </c>
      <c r="AO29">
        <v>1.6596493468371668E-2</v>
      </c>
      <c r="AP29">
        <v>1.3751514534549876E-2</v>
      </c>
      <c r="AQ29">
        <v>4.3728648637818782E-3</v>
      </c>
      <c r="AR29">
        <v>5.1458241523290066E-2</v>
      </c>
      <c r="AS29">
        <v>3.6055173743129325E-2</v>
      </c>
      <c r="AT29">
        <v>7.5891215116673958E-3</v>
      </c>
      <c r="AU29">
        <v>3.4012818367549543E-3</v>
      </c>
      <c r="AV29">
        <v>3.6167249361713839E-3</v>
      </c>
      <c r="AW29">
        <v>7.9593949556699939E-4</v>
      </c>
      <c r="BD29">
        <v>0.21946637594897889</v>
      </c>
      <c r="BE29">
        <v>1.1829289258925318E-2</v>
      </c>
      <c r="BF29">
        <v>3.2830339393685667E-2</v>
      </c>
      <c r="BG29">
        <v>0.10630649373523438</v>
      </c>
      <c r="BH29">
        <v>4.9471703621306096E-2</v>
      </c>
      <c r="BI29">
        <v>1.9028549939827555E-2</v>
      </c>
    </row>
    <row r="30" spans="1:61" x14ac:dyDescent="0.2">
      <c r="A30">
        <v>1941</v>
      </c>
      <c r="B30">
        <v>1</v>
      </c>
      <c r="C30">
        <v>0.19880424990134316</v>
      </c>
      <c r="D30">
        <v>0.24930622098288771</v>
      </c>
      <c r="E30">
        <v>0.2611096786374838</v>
      </c>
      <c r="F30">
        <v>0.1920986506556189</v>
      </c>
      <c r="G30">
        <v>9.8681199822666404E-2</v>
      </c>
      <c r="N30">
        <v>0.75538744719763151</v>
      </c>
      <c r="O30">
        <v>0.18574059295643119</v>
      </c>
      <c r="P30">
        <v>0.20154248227267796</v>
      </c>
      <c r="Q30">
        <v>0.14527999353252222</v>
      </c>
      <c r="R30">
        <v>0.15124876859281808</v>
      </c>
      <c r="S30">
        <v>7.1575609843181981E-2</v>
      </c>
      <c r="T30">
        <v>0.62421604123031005</v>
      </c>
      <c r="U30">
        <v>0.17530739160919245</v>
      </c>
      <c r="V30">
        <v>0.1698818791627848</v>
      </c>
      <c r="W30">
        <v>0.10752118850864288</v>
      </c>
      <c r="X30">
        <v>0.11407932669898078</v>
      </c>
      <c r="Y30">
        <v>5.7426255250709143E-2</v>
      </c>
      <c r="Z30">
        <v>0.3588123198610359</v>
      </c>
      <c r="AA30">
        <v>0.13612078005338535</v>
      </c>
      <c r="AB30">
        <v>9.458850657721575E-2</v>
      </c>
      <c r="AC30">
        <v>4.9677103965306196E-2</v>
      </c>
      <c r="AD30">
        <v>5.5307613905024582E-2</v>
      </c>
      <c r="AE30">
        <v>2.3118315360104003E-2</v>
      </c>
      <c r="AF30">
        <v>0.27249219556335819</v>
      </c>
      <c r="AG30">
        <v>0.11157102371748354</v>
      </c>
      <c r="AH30">
        <v>7.0040379120355462E-2</v>
      </c>
      <c r="AI30">
        <v>3.6197506421534666E-2</v>
      </c>
      <c r="AJ30">
        <v>4.0738169374148717E-2</v>
      </c>
      <c r="AK30">
        <v>1.3945116929835777E-2</v>
      </c>
      <c r="AL30">
        <v>0.13524867100052346</v>
      </c>
      <c r="AM30">
        <v>6.6871750209722511E-2</v>
      </c>
      <c r="AN30">
        <v>2.9486537644727528E-2</v>
      </c>
      <c r="AO30">
        <v>1.5111509056026685E-2</v>
      </c>
      <c r="AP30">
        <v>1.9195881804269628E-2</v>
      </c>
      <c r="AQ30">
        <v>4.5829922857771131E-3</v>
      </c>
      <c r="AR30">
        <v>4.4152568948159499E-2</v>
      </c>
      <c r="AS30">
        <v>2.743343253440856E-2</v>
      </c>
      <c r="AT30">
        <v>7.1923474738084803E-3</v>
      </c>
      <c r="AU30">
        <v>3.0704287050488284E-3</v>
      </c>
      <c r="AV30">
        <v>5.6483530483669407E-3</v>
      </c>
      <c r="AW30">
        <v>8.0800718652668376E-4</v>
      </c>
      <c r="BD30">
        <v>0.24461255280236849</v>
      </c>
      <c r="BE30">
        <v>1.3063656944911961E-2</v>
      </c>
      <c r="BF30">
        <v>4.7763738710209752E-2</v>
      </c>
      <c r="BG30">
        <v>0.11582968510496161</v>
      </c>
      <c r="BH30">
        <v>4.0849882062800824E-2</v>
      </c>
      <c r="BI30">
        <v>2.7105589979484424E-2</v>
      </c>
    </row>
    <row r="31" spans="1:61" x14ac:dyDescent="0.2">
      <c r="A31">
        <v>1942</v>
      </c>
      <c r="B31">
        <v>1</v>
      </c>
      <c r="C31">
        <v>0.18111756446031144</v>
      </c>
      <c r="D31">
        <v>0.27176536161266285</v>
      </c>
      <c r="E31">
        <v>0.24418350051017207</v>
      </c>
      <c r="F31">
        <v>0.20150564239475224</v>
      </c>
      <c r="G31">
        <v>0.1014279310221014</v>
      </c>
      <c r="N31">
        <v>0.737207030885903</v>
      </c>
      <c r="O31">
        <v>0.16967007241092583</v>
      </c>
      <c r="P31">
        <v>0.21154075034584308</v>
      </c>
      <c r="Q31">
        <v>0.13614996228235304</v>
      </c>
      <c r="R31">
        <v>0.15542124546748279</v>
      </c>
      <c r="S31">
        <v>6.4425000379298242E-2</v>
      </c>
      <c r="T31">
        <v>0.60559396085333528</v>
      </c>
      <c r="U31">
        <v>0.15894732059628816</v>
      </c>
      <c r="V31">
        <v>0.17788778402824196</v>
      </c>
      <c r="W31">
        <v>9.8475521477009623E-2</v>
      </c>
      <c r="X31">
        <v>0.11556300159985589</v>
      </c>
      <c r="Y31">
        <v>5.4720333151939742E-2</v>
      </c>
      <c r="Z31">
        <v>0.35384813282001315</v>
      </c>
      <c r="AA31">
        <v>0.12538936091224354</v>
      </c>
      <c r="AB31">
        <v>0.10306347045655892</v>
      </c>
      <c r="AC31">
        <v>4.4798443777262803E-2</v>
      </c>
      <c r="AD31">
        <v>5.9801790056278274E-2</v>
      </c>
      <c r="AE31">
        <v>2.0795067617669558E-2</v>
      </c>
      <c r="AF31">
        <v>0.26849912231890749</v>
      </c>
      <c r="AG31">
        <v>0.10174189331963372</v>
      </c>
      <c r="AH31">
        <v>7.6485542872525181E-2</v>
      </c>
      <c r="AI31">
        <v>3.2276291519349284E-2</v>
      </c>
      <c r="AJ31">
        <v>4.5823702183705468E-2</v>
      </c>
      <c r="AK31">
        <v>1.217169242369379E-2</v>
      </c>
      <c r="AL31">
        <v>0.12938100068074687</v>
      </c>
      <c r="AM31">
        <v>5.6733579989259625E-2</v>
      </c>
      <c r="AN31">
        <v>3.1708657029057327E-2</v>
      </c>
      <c r="AO31">
        <v>1.285507265533167E-2</v>
      </c>
      <c r="AP31">
        <v>2.4349597384097695E-2</v>
      </c>
      <c r="AQ31">
        <v>3.7340936230005695E-3</v>
      </c>
      <c r="AR31">
        <v>3.8422683434183494E-2</v>
      </c>
      <c r="AS31">
        <v>1.9409703504842696E-2</v>
      </c>
      <c r="AT31">
        <v>7.2765906202263055E-3</v>
      </c>
      <c r="AU31">
        <v>2.3508968821982757E-3</v>
      </c>
      <c r="AV31">
        <v>8.8232736046023191E-3</v>
      </c>
      <c r="AW31">
        <v>5.6221882231390107E-4</v>
      </c>
      <c r="BD31">
        <v>0.262792969114097</v>
      </c>
      <c r="BE31">
        <v>1.144749204938561E-2</v>
      </c>
      <c r="BF31">
        <v>6.02246112668198E-2</v>
      </c>
      <c r="BG31">
        <v>0.10803353822781903</v>
      </c>
      <c r="BH31">
        <v>4.6084396927269455E-2</v>
      </c>
      <c r="BI31">
        <v>3.7002930642803161E-2</v>
      </c>
    </row>
    <row r="32" spans="1:61" x14ac:dyDescent="0.2">
      <c r="A32">
        <v>1943</v>
      </c>
      <c r="B32">
        <v>1</v>
      </c>
      <c r="C32">
        <v>0.18434078855042091</v>
      </c>
      <c r="D32">
        <v>0.28422400706040152</v>
      </c>
      <c r="E32">
        <v>0.22914119419920517</v>
      </c>
      <c r="F32">
        <v>0.20672814783440485</v>
      </c>
      <c r="G32">
        <v>9.5565862355567438E-2</v>
      </c>
      <c r="N32">
        <v>0.74076382556724607</v>
      </c>
      <c r="O32">
        <v>0.17091289267215762</v>
      </c>
      <c r="P32">
        <v>0.22188435815880553</v>
      </c>
      <c r="Q32">
        <v>0.12869789738705159</v>
      </c>
      <c r="R32">
        <v>0.1646050143611047</v>
      </c>
      <c r="S32">
        <v>5.4663662988126673E-2</v>
      </c>
      <c r="T32">
        <v>0.61409360690439518</v>
      </c>
      <c r="U32">
        <v>0.15852331903868253</v>
      </c>
      <c r="V32">
        <v>0.18816670124638185</v>
      </c>
      <c r="W32">
        <v>9.2935054263540984E-2</v>
      </c>
      <c r="X32">
        <v>0.12676255199392328</v>
      </c>
      <c r="Y32">
        <v>4.770598036186658E-2</v>
      </c>
      <c r="Z32">
        <v>0.35541994737456994</v>
      </c>
      <c r="AA32">
        <v>0.11908590543651286</v>
      </c>
      <c r="AB32">
        <v>0.11104484565993457</v>
      </c>
      <c r="AC32">
        <v>4.1501625877462367E-2</v>
      </c>
      <c r="AD32">
        <v>6.6901865815683179E-2</v>
      </c>
      <c r="AE32">
        <v>1.688570458497694E-2</v>
      </c>
      <c r="AF32">
        <v>0.26511384990805059</v>
      </c>
      <c r="AG32">
        <v>9.3119852675468989E-2</v>
      </c>
      <c r="AH32">
        <v>8.2662864660231192E-2</v>
      </c>
      <c r="AI32">
        <v>2.9471010048070172E-2</v>
      </c>
      <c r="AJ32">
        <v>5.0444634029668221E-2</v>
      </c>
      <c r="AK32">
        <v>9.4154884946119673E-3</v>
      </c>
      <c r="AL32">
        <v>0.12404327586226156</v>
      </c>
      <c r="AM32">
        <v>4.9647912145293238E-2</v>
      </c>
      <c r="AN32">
        <v>3.5357876683727668E-2</v>
      </c>
      <c r="AO32">
        <v>1.1740621819593887E-2</v>
      </c>
      <c r="AP32">
        <v>2.4614905884277741E-2</v>
      </c>
      <c r="AQ32">
        <v>2.6819593293690111E-3</v>
      </c>
      <c r="AR32">
        <v>3.3194969668203997E-2</v>
      </c>
      <c r="AS32">
        <v>1.4975607139617165E-2</v>
      </c>
      <c r="AT32">
        <v>8.5942141238035206E-3</v>
      </c>
      <c r="AU32">
        <v>2.0508346132608259E-3</v>
      </c>
      <c r="AV32">
        <v>7.2054542342633119E-3</v>
      </c>
      <c r="AW32">
        <v>3.6885955725916815E-4</v>
      </c>
      <c r="BD32">
        <v>0.25923617443275393</v>
      </c>
      <c r="BE32">
        <v>1.3427895878263291E-2</v>
      </c>
      <c r="BF32">
        <v>6.2339648901596025E-2</v>
      </c>
      <c r="BG32">
        <v>0.10044329681215361</v>
      </c>
      <c r="BH32">
        <v>4.2123133473300156E-2</v>
      </c>
      <c r="BI32">
        <v>4.0902199367440766E-2</v>
      </c>
    </row>
    <row r="33" spans="1:61" x14ac:dyDescent="0.2">
      <c r="A33">
        <v>1944</v>
      </c>
      <c r="B33">
        <v>1</v>
      </c>
      <c r="C33">
        <v>0.18649673842518766</v>
      </c>
      <c r="D33">
        <v>0.28800272197379695</v>
      </c>
      <c r="E33">
        <v>0.23574815096290208</v>
      </c>
      <c r="F33">
        <v>0.20230283251388759</v>
      </c>
      <c r="G33">
        <v>8.7449556124225739E-2</v>
      </c>
      <c r="N33">
        <v>0.71775199026076253</v>
      </c>
      <c r="O33">
        <v>0.16564708585811577</v>
      </c>
      <c r="P33">
        <v>0.23097146271142519</v>
      </c>
      <c r="Q33">
        <v>0.12802343182780623</v>
      </c>
      <c r="R33">
        <v>0.14060964063882986</v>
      </c>
      <c r="S33">
        <v>5.2500369224585446E-2</v>
      </c>
      <c r="T33">
        <v>0.58821904434826555</v>
      </c>
      <c r="U33">
        <v>0.15098859309182197</v>
      </c>
      <c r="V33">
        <v>0.19759141241402253</v>
      </c>
      <c r="W33">
        <v>9.3096593226634106E-2</v>
      </c>
      <c r="X33">
        <v>0.10278023883108944</v>
      </c>
      <c r="Y33">
        <v>4.3762206784697416E-2</v>
      </c>
      <c r="Z33">
        <v>0.32853198424037883</v>
      </c>
      <c r="AA33">
        <v>0.10745952844617015</v>
      </c>
      <c r="AB33">
        <v>0.11673086556905626</v>
      </c>
      <c r="AC33">
        <v>4.1217059166851214E-2</v>
      </c>
      <c r="AD33">
        <v>4.7820882084714425E-2</v>
      </c>
      <c r="AE33">
        <v>1.530364897358681E-2</v>
      </c>
      <c r="AF33">
        <v>0.24253617814309353</v>
      </c>
      <c r="AG33">
        <v>8.2157488347418942E-2</v>
      </c>
      <c r="AH33">
        <v>8.6914657020211936E-2</v>
      </c>
      <c r="AI33">
        <v>2.9470650931912475E-2</v>
      </c>
      <c r="AJ33">
        <v>3.5554157781277809E-2</v>
      </c>
      <c r="AK33">
        <v>8.4392240622723699E-3</v>
      </c>
      <c r="AL33">
        <v>0.11182877644568694</v>
      </c>
      <c r="AM33">
        <v>4.2561207019183041E-2</v>
      </c>
      <c r="AN33">
        <v>3.7950361592073753E-2</v>
      </c>
      <c r="AO33">
        <v>1.1667282777462528E-2</v>
      </c>
      <c r="AP33">
        <v>1.7281229327649354E-2</v>
      </c>
      <c r="AQ33">
        <v>2.3686957293182613E-3</v>
      </c>
      <c r="AR33">
        <v>3.3212306622127791E-2</v>
      </c>
      <c r="AS33">
        <v>1.5145695355023992E-2</v>
      </c>
      <c r="AT33">
        <v>1.0237762427251182E-2</v>
      </c>
      <c r="AU33">
        <v>2.1809532378575169E-3</v>
      </c>
      <c r="AV33">
        <v>5.292011163470986E-3</v>
      </c>
      <c r="AW33">
        <v>3.5588443852411697E-4</v>
      </c>
      <c r="BD33">
        <v>0.28224800973923747</v>
      </c>
      <c r="BE33">
        <v>2.0849652567071886E-2</v>
      </c>
      <c r="BF33">
        <v>5.7031259262371792E-2</v>
      </c>
      <c r="BG33">
        <v>0.10772471913509586</v>
      </c>
      <c r="BH33">
        <v>6.1693191875057729E-2</v>
      </c>
      <c r="BI33">
        <v>3.4949186899640293E-2</v>
      </c>
    </row>
    <row r="34" spans="1:61" x14ac:dyDescent="0.2">
      <c r="A34">
        <v>1945</v>
      </c>
      <c r="B34">
        <v>1</v>
      </c>
      <c r="C34">
        <v>0.19848896338583477</v>
      </c>
      <c r="D34">
        <v>0.28200245620586623</v>
      </c>
      <c r="E34">
        <v>0.24163052798648305</v>
      </c>
      <c r="F34">
        <v>0.19868015202663405</v>
      </c>
      <c r="G34">
        <v>7.9197900395182083E-2</v>
      </c>
      <c r="N34">
        <v>0.72365703698669226</v>
      </c>
      <c r="O34">
        <v>0.17361992452797251</v>
      </c>
      <c r="P34">
        <v>0.22633930635231198</v>
      </c>
      <c r="Q34">
        <v>0.13064863959350687</v>
      </c>
      <c r="R34">
        <v>0.14621740724477048</v>
      </c>
      <c r="S34">
        <v>4.683175926813031E-2</v>
      </c>
      <c r="T34">
        <v>0.59859612983605115</v>
      </c>
      <c r="U34">
        <v>0.15653148832870539</v>
      </c>
      <c r="V34">
        <v>0.19606794227912014</v>
      </c>
      <c r="W34">
        <v>9.5574109071021277E-2</v>
      </c>
      <c r="X34">
        <v>0.11110958293899557</v>
      </c>
      <c r="Y34">
        <v>3.9313007218208872E-2</v>
      </c>
      <c r="Z34">
        <v>0.33005797475398835</v>
      </c>
      <c r="AA34">
        <v>0.10551288203309657</v>
      </c>
      <c r="AB34">
        <v>0.11732810382966409</v>
      </c>
      <c r="AC34">
        <v>4.2489540346015188E-2</v>
      </c>
      <c r="AD34">
        <v>5.0758653667027358E-2</v>
      </c>
      <c r="AE34">
        <v>1.3968794878185149E-2</v>
      </c>
      <c r="AF34">
        <v>0.24107993234583314</v>
      </c>
      <c r="AG34">
        <v>7.861740082798048E-2</v>
      </c>
      <c r="AH34">
        <v>8.7872967234497459E-2</v>
      </c>
      <c r="AI34">
        <v>3.0428236523301334E-2</v>
      </c>
      <c r="AJ34">
        <v>3.6465799595045145E-2</v>
      </c>
      <c r="AK34">
        <v>7.695528165008703E-3</v>
      </c>
      <c r="AL34">
        <v>0.10981453607220923</v>
      </c>
      <c r="AM34">
        <v>3.9625206909227863E-2</v>
      </c>
      <c r="AN34">
        <v>3.9544999459965806E-2</v>
      </c>
      <c r="AO34">
        <v>1.2034796758691355E-2</v>
      </c>
      <c r="AP34">
        <v>1.6480558014069471E-2</v>
      </c>
      <c r="AQ34">
        <v>2.1289749302547275E-3</v>
      </c>
      <c r="AR34">
        <v>3.082028777938365E-2</v>
      </c>
      <c r="AS34">
        <v>1.2928221757119256E-2</v>
      </c>
      <c r="AT34">
        <v>1.1005880645948476E-2</v>
      </c>
      <c r="AU34">
        <v>2.2126459953830113E-3</v>
      </c>
      <c r="AV34">
        <v>4.35533001859851E-3</v>
      </c>
      <c r="AW34">
        <v>3.1820936233439959E-4</v>
      </c>
      <c r="BD34">
        <v>0.27634296301330774</v>
      </c>
      <c r="BE34">
        <v>2.4869038857862263E-2</v>
      </c>
      <c r="BF34">
        <v>5.5663149853554264E-2</v>
      </c>
      <c r="BG34">
        <v>0.11098188839297617</v>
      </c>
      <c r="BH34">
        <v>5.2462744781863579E-2</v>
      </c>
      <c r="BI34">
        <v>3.2366141127051773E-2</v>
      </c>
    </row>
    <row r="35" spans="1:61" x14ac:dyDescent="0.2">
      <c r="A35">
        <v>1946</v>
      </c>
      <c r="B35">
        <v>1</v>
      </c>
      <c r="C35">
        <v>0.18932950320141143</v>
      </c>
      <c r="D35">
        <v>0.27073994691437203</v>
      </c>
      <c r="E35">
        <v>0.25455051411381308</v>
      </c>
      <c r="F35">
        <v>0.20721472295412768</v>
      </c>
      <c r="G35">
        <v>7.8165312816275784E-2</v>
      </c>
      <c r="N35">
        <v>0.72118031192029641</v>
      </c>
      <c r="O35">
        <v>0.16801028718622896</v>
      </c>
      <c r="P35">
        <v>0.20770446956569122</v>
      </c>
      <c r="Q35">
        <v>0.14084300745437267</v>
      </c>
      <c r="R35">
        <v>0.15791426149880156</v>
      </c>
      <c r="S35">
        <v>4.6708286215201983E-2</v>
      </c>
      <c r="T35">
        <v>0.58948283038116533</v>
      </c>
      <c r="U35">
        <v>0.15000813491569506</v>
      </c>
      <c r="V35">
        <v>0.1762513385461133</v>
      </c>
      <c r="W35">
        <v>0.10403760578405478</v>
      </c>
      <c r="X35">
        <v>0.11962404481735002</v>
      </c>
      <c r="Y35">
        <v>3.9561706317952236E-2</v>
      </c>
      <c r="Z35">
        <v>0.30885925028505656</v>
      </c>
      <c r="AA35">
        <v>9.7844478147219277E-2</v>
      </c>
      <c r="AB35">
        <v>0.10054638676788259</v>
      </c>
      <c r="AC35">
        <v>4.686411035345904E-2</v>
      </c>
      <c r="AD35">
        <v>4.8906821658343112E-2</v>
      </c>
      <c r="AE35">
        <v>1.4697453358152607E-2</v>
      </c>
      <c r="AF35">
        <v>0.22325940213778128</v>
      </c>
      <c r="AG35">
        <v>7.1954069132062343E-2</v>
      </c>
      <c r="AH35">
        <v>7.5147454282981488E-2</v>
      </c>
      <c r="AI35">
        <v>3.3669102621677993E-2</v>
      </c>
      <c r="AJ35">
        <v>3.4272303935974545E-2</v>
      </c>
      <c r="AK35">
        <v>8.2164721650849048E-3</v>
      </c>
      <c r="AL35">
        <v>0.10253439422316808</v>
      </c>
      <c r="AM35">
        <v>3.7636849148481616E-2</v>
      </c>
      <c r="AN35">
        <v>3.4542873483354199E-2</v>
      </c>
      <c r="AO35">
        <v>1.3647509777170419E-2</v>
      </c>
      <c r="AP35">
        <v>1.4376012158500377E-2</v>
      </c>
      <c r="AQ35">
        <v>2.3311496556614872E-3</v>
      </c>
      <c r="AR35">
        <v>3.2292669406069091E-2</v>
      </c>
      <c r="AS35">
        <v>1.4954471627518175E-2</v>
      </c>
      <c r="AT35">
        <v>1.0663385762079628E-2</v>
      </c>
      <c r="AU35">
        <v>2.6963605526082748E-3</v>
      </c>
      <c r="AV35">
        <v>3.6069224885681797E-3</v>
      </c>
      <c r="AW35">
        <v>3.7152897529483359E-4</v>
      </c>
      <c r="BD35">
        <v>0.27881968807970359</v>
      </c>
      <c r="BE35">
        <v>2.1319216015182468E-2</v>
      </c>
      <c r="BF35">
        <v>6.3035477348680841E-2</v>
      </c>
      <c r="BG35">
        <v>0.1137075066594404</v>
      </c>
      <c r="BH35">
        <v>4.9300461455326128E-2</v>
      </c>
      <c r="BI35">
        <v>3.1457026601073801E-2</v>
      </c>
    </row>
    <row r="36" spans="1:61" x14ac:dyDescent="0.2">
      <c r="A36">
        <v>1947</v>
      </c>
      <c r="B36">
        <v>1</v>
      </c>
      <c r="C36">
        <v>0.16746600645673307</v>
      </c>
      <c r="D36">
        <v>0.253580342412219</v>
      </c>
      <c r="E36">
        <v>0.28226466833356356</v>
      </c>
      <c r="F36">
        <v>0.2186577591011894</v>
      </c>
      <c r="G36">
        <v>7.8031223696295032E-2</v>
      </c>
      <c r="N36">
        <v>0.70789288250494675</v>
      </c>
      <c r="O36">
        <v>0.14986661567875398</v>
      </c>
      <c r="P36">
        <v>0.19332878543723914</v>
      </c>
      <c r="Q36">
        <v>0.15399431177722578</v>
      </c>
      <c r="R36">
        <v>0.16508207274683612</v>
      </c>
      <c r="S36">
        <v>4.5621096864891804E-2</v>
      </c>
      <c r="T36">
        <v>0.57473567977132833</v>
      </c>
      <c r="U36">
        <v>0.13613699629894199</v>
      </c>
      <c r="V36">
        <v>0.16261782270399547</v>
      </c>
      <c r="W36">
        <v>0.11361669591870263</v>
      </c>
      <c r="X36">
        <v>0.12331112485664363</v>
      </c>
      <c r="Y36">
        <v>3.905303999304454E-2</v>
      </c>
      <c r="Z36">
        <v>0.29751192396326431</v>
      </c>
      <c r="AA36">
        <v>9.3790824765412867E-2</v>
      </c>
      <c r="AB36">
        <v>9.0990398720280197E-2</v>
      </c>
      <c r="AC36">
        <v>5.1409997274741791E-2</v>
      </c>
      <c r="AD36">
        <v>4.673927886955679E-2</v>
      </c>
      <c r="AE36">
        <v>1.4581424333272665E-2</v>
      </c>
      <c r="AF36">
        <v>0.21674312156543912</v>
      </c>
      <c r="AG36">
        <v>7.1878105263368505E-2</v>
      </c>
      <c r="AH36">
        <v>6.7400662233111724E-2</v>
      </c>
      <c r="AI36">
        <v>3.7199084033599221E-2</v>
      </c>
      <c r="AJ36">
        <v>3.2132174395845432E-2</v>
      </c>
      <c r="AK36">
        <v>8.1330956395142349E-3</v>
      </c>
      <c r="AL36">
        <v>0.10190394507436948</v>
      </c>
      <c r="AM36">
        <v>4.0553122929614133E-2</v>
      </c>
      <c r="AN36">
        <v>3.0555678087204888E-2</v>
      </c>
      <c r="AO36">
        <v>1.5462558626646646E-2</v>
      </c>
      <c r="AP36">
        <v>1.3030177047902743E-2</v>
      </c>
      <c r="AQ36">
        <v>2.3024083830010811E-3</v>
      </c>
      <c r="AR36">
        <v>3.273457165087465E-2</v>
      </c>
      <c r="AS36">
        <v>1.6805951240613331E-2</v>
      </c>
      <c r="AT36">
        <v>9.0729211077877174E-3</v>
      </c>
      <c r="AU36">
        <v>3.2298055269039481E-3</v>
      </c>
      <c r="AV36">
        <v>3.2689415333928503E-3</v>
      </c>
      <c r="AW36">
        <v>3.5695224217679729E-4</v>
      </c>
      <c r="BD36">
        <v>0.29210711749505325</v>
      </c>
      <c r="BE36">
        <v>1.759939077797909E-2</v>
      </c>
      <c r="BF36">
        <v>6.0251556974979879E-2</v>
      </c>
      <c r="BG36">
        <v>0.12827035655633776</v>
      </c>
      <c r="BH36">
        <v>5.357568635435328E-2</v>
      </c>
      <c r="BI36">
        <v>3.2410126831403228E-2</v>
      </c>
    </row>
    <row r="37" spans="1:61" x14ac:dyDescent="0.2">
      <c r="A37">
        <v>1948</v>
      </c>
      <c r="B37">
        <v>1</v>
      </c>
      <c r="C37">
        <v>0.1542908167707347</v>
      </c>
      <c r="D37">
        <v>0.23630753894648376</v>
      </c>
      <c r="E37">
        <v>0.30638844607096699</v>
      </c>
      <c r="F37">
        <v>0.22392861050816626</v>
      </c>
      <c r="G37">
        <v>7.9084587703648235E-2</v>
      </c>
      <c r="N37">
        <v>0.69446242498140442</v>
      </c>
      <c r="O37">
        <v>0.13891635527114604</v>
      </c>
      <c r="P37">
        <v>0.18258976149182843</v>
      </c>
      <c r="Q37">
        <v>0.1628068333585754</v>
      </c>
      <c r="R37">
        <v>0.16118723394679432</v>
      </c>
      <c r="S37">
        <v>4.8962240913060215E-2</v>
      </c>
      <c r="T37">
        <v>0.5573791070259948</v>
      </c>
      <c r="U37">
        <v>0.12724454486731529</v>
      </c>
      <c r="V37">
        <v>0.15253656608195723</v>
      </c>
      <c r="W37">
        <v>0.11882966407935454</v>
      </c>
      <c r="X37">
        <v>0.11774325528430109</v>
      </c>
      <c r="Y37">
        <v>4.1025076713066683E-2</v>
      </c>
      <c r="Z37">
        <v>0.29200154726628536</v>
      </c>
      <c r="AA37">
        <v>9.0552099670646355E-2</v>
      </c>
      <c r="AB37">
        <v>8.6318348612388421E-2</v>
      </c>
      <c r="AC37">
        <v>5.3939513885436823E-2</v>
      </c>
      <c r="AD37">
        <v>4.600387627580349E-2</v>
      </c>
      <c r="AE37">
        <v>1.5187708822010298E-2</v>
      </c>
      <c r="AF37">
        <v>0.21536670383490122</v>
      </c>
      <c r="AG37">
        <v>7.1404825975248901E-2</v>
      </c>
      <c r="AH37">
        <v>6.4389703169138501E-2</v>
      </c>
      <c r="AI37">
        <v>3.9202915041963819E-2</v>
      </c>
      <c r="AJ37">
        <v>3.1814192952922836E-2</v>
      </c>
      <c r="AK37">
        <v>8.555066695627174E-3</v>
      </c>
      <c r="AL37">
        <v>0.10082173191714314</v>
      </c>
      <c r="AM37">
        <v>4.0310251682353068E-2</v>
      </c>
      <c r="AN37">
        <v>2.8570306140016346E-2</v>
      </c>
      <c r="AO37">
        <v>1.6285411428394413E-2</v>
      </c>
      <c r="AP37">
        <v>1.3176523732372838E-2</v>
      </c>
      <c r="AQ37">
        <v>2.4792389340064836E-3</v>
      </c>
      <c r="AR37">
        <v>3.0825148528758808E-2</v>
      </c>
      <c r="AS37">
        <v>1.5547802653100703E-2</v>
      </c>
      <c r="AT37">
        <v>8.0885267075611542E-3</v>
      </c>
      <c r="AU37">
        <v>3.3623420927376127E-3</v>
      </c>
      <c r="AV37">
        <v>3.4348869607321382E-3</v>
      </c>
      <c r="AW37">
        <v>3.9159011462720458E-4</v>
      </c>
      <c r="BD37">
        <v>0.30553757501859558</v>
      </c>
      <c r="BE37">
        <v>1.5374461499588654E-2</v>
      </c>
      <c r="BF37">
        <v>5.3717777454655349E-2</v>
      </c>
      <c r="BG37">
        <v>0.14358161271239159</v>
      </c>
      <c r="BH37">
        <v>6.2741376561371937E-2</v>
      </c>
      <c r="BI37">
        <v>3.012234679058802E-2</v>
      </c>
    </row>
    <row r="38" spans="1:61" x14ac:dyDescent="0.2">
      <c r="A38">
        <v>1949</v>
      </c>
      <c r="B38">
        <v>1</v>
      </c>
      <c r="C38">
        <v>0.15272562854525867</v>
      </c>
      <c r="D38">
        <v>0.22609217327159514</v>
      </c>
      <c r="E38">
        <v>0.31618553025966889</v>
      </c>
      <c r="F38">
        <v>0.22253449876328307</v>
      </c>
      <c r="G38">
        <v>8.2462169160194165E-2</v>
      </c>
      <c r="N38">
        <v>0.68667206408709436</v>
      </c>
      <c r="O38">
        <v>0.1378744055568269</v>
      </c>
      <c r="P38">
        <v>0.1758968875303509</v>
      </c>
      <c r="Q38">
        <v>0.16573711220332654</v>
      </c>
      <c r="R38">
        <v>0.1543617832596719</v>
      </c>
      <c r="S38">
        <v>5.2801875536918029E-2</v>
      </c>
      <c r="T38">
        <v>0.5430113190185768</v>
      </c>
      <c r="U38">
        <v>0.12645536080864592</v>
      </c>
      <c r="V38">
        <v>0.14403997898391069</v>
      </c>
      <c r="W38">
        <v>0.11984685323515301</v>
      </c>
      <c r="X38">
        <v>0.10877893423811999</v>
      </c>
      <c r="Y38">
        <v>4.3890191752747068E-2</v>
      </c>
      <c r="Z38">
        <v>0.28358944485735044</v>
      </c>
      <c r="AA38">
        <v>9.2277118001602584E-2</v>
      </c>
      <c r="AB38">
        <v>8.0459894537002502E-2</v>
      </c>
      <c r="AC38">
        <v>5.3525865733551684E-2</v>
      </c>
      <c r="AD38">
        <v>4.1236757208313379E-2</v>
      </c>
      <c r="AE38">
        <v>1.6089809376880274E-2</v>
      </c>
      <c r="AF38">
        <v>0.20905883038492609</v>
      </c>
      <c r="AG38">
        <v>7.3171353322790025E-2</v>
      </c>
      <c r="AH38">
        <v>5.9609747909512914E-2</v>
      </c>
      <c r="AI38">
        <v>3.8670736201027345E-2</v>
      </c>
      <c r="AJ38">
        <v>2.8561445010939067E-2</v>
      </c>
      <c r="AK38">
        <v>9.0455479406567601E-3</v>
      </c>
      <c r="AL38">
        <v>9.8005655045100948E-2</v>
      </c>
      <c r="AM38">
        <v>4.1673298633005396E-2</v>
      </c>
      <c r="AN38">
        <v>2.6215716221801619E-2</v>
      </c>
      <c r="AO38">
        <v>1.5869479850114065E-2</v>
      </c>
      <c r="AP38">
        <v>1.1596643231334398E-2</v>
      </c>
      <c r="AQ38">
        <v>2.6505171088454641E-3</v>
      </c>
      <c r="AR38">
        <v>3.0177528630857466E-2</v>
      </c>
      <c r="AS38">
        <v>1.6389959357585596E-2</v>
      </c>
      <c r="AT38">
        <v>7.0307566555579118E-3</v>
      </c>
      <c r="AU38">
        <v>3.2248021991705417E-3</v>
      </c>
      <c r="AV38">
        <v>3.0977764687346106E-3</v>
      </c>
      <c r="AW38">
        <v>4.3423394980880427E-4</v>
      </c>
      <c r="BD38">
        <v>0.31332793591290564</v>
      </c>
      <c r="BE38">
        <v>1.4851222988431778E-2</v>
      </c>
      <c r="BF38">
        <v>5.0195285741244218E-2</v>
      </c>
      <c r="BG38">
        <v>0.15044841805634238</v>
      </c>
      <c r="BH38">
        <v>6.8172715503611175E-2</v>
      </c>
      <c r="BI38">
        <v>2.9660293623276136E-2</v>
      </c>
    </row>
    <row r="39" spans="1:61" x14ac:dyDescent="0.2">
      <c r="A39">
        <v>1950</v>
      </c>
      <c r="B39">
        <v>1</v>
      </c>
      <c r="C39">
        <v>0.16090749049959788</v>
      </c>
      <c r="D39">
        <v>0.21456795616051583</v>
      </c>
      <c r="E39">
        <v>0.32311889817116379</v>
      </c>
      <c r="F39">
        <v>0.21688700666927141</v>
      </c>
      <c r="G39">
        <v>8.4518648499451163E-2</v>
      </c>
      <c r="N39">
        <v>0.6901731692291847</v>
      </c>
      <c r="O39">
        <v>0.14326332300682038</v>
      </c>
      <c r="P39">
        <v>0.17189041896066568</v>
      </c>
      <c r="Q39">
        <v>0.16836746291321067</v>
      </c>
      <c r="R39">
        <v>0.15249045227135385</v>
      </c>
      <c r="S39">
        <v>5.4161512077134204E-2</v>
      </c>
      <c r="T39">
        <v>0.55074967601082658</v>
      </c>
      <c r="U39">
        <v>0.12943827882422826</v>
      </c>
      <c r="V39">
        <v>0.14359928107485931</v>
      </c>
      <c r="W39">
        <v>0.12175148858148016</v>
      </c>
      <c r="X39">
        <v>0.11085266558573077</v>
      </c>
      <c r="Y39">
        <v>4.5107961944528152E-2</v>
      </c>
      <c r="Z39">
        <v>0.29597624793701116</v>
      </c>
      <c r="AA39">
        <v>9.6069759379597969E-2</v>
      </c>
      <c r="AB39">
        <v>8.2421180935707855E-2</v>
      </c>
      <c r="AC39">
        <v>5.5121514437498367E-2</v>
      </c>
      <c r="AD39">
        <v>4.5966622345679976E-2</v>
      </c>
      <c r="AE39">
        <v>1.6397170838527063E-2</v>
      </c>
      <c r="AF39">
        <v>0.21771957251496488</v>
      </c>
      <c r="AG39">
        <v>7.4741489299959815E-2</v>
      </c>
      <c r="AH39">
        <v>6.1467706204805558E-2</v>
      </c>
      <c r="AI39">
        <v>3.9955597553265325E-2</v>
      </c>
      <c r="AJ39">
        <v>3.2347651320296295E-2</v>
      </c>
      <c r="AK39">
        <v>9.2071281366378852E-3</v>
      </c>
      <c r="AL39">
        <v>0.10322229590975293</v>
      </c>
      <c r="AM39">
        <v>4.3337384216182044E-2</v>
      </c>
      <c r="AN39">
        <v>2.7322824752921925E-2</v>
      </c>
      <c r="AO39">
        <v>1.6692429546413885E-2</v>
      </c>
      <c r="AP39">
        <v>1.3260716510285986E-2</v>
      </c>
      <c r="AQ39">
        <v>2.6089408839490712E-3</v>
      </c>
      <c r="AR39">
        <v>2.6152622712924147E-2</v>
      </c>
      <c r="AS39">
        <v>1.3343772211806127E-2</v>
      </c>
      <c r="AT39">
        <v>6.3808040018666495E-3</v>
      </c>
      <c r="AU39">
        <v>3.1219017964124892E-3</v>
      </c>
      <c r="AV39">
        <v>3.002810158340159E-3</v>
      </c>
      <c r="AW39">
        <v>3.0333454449872301E-4</v>
      </c>
      <c r="BD39">
        <v>0.3098268307708153</v>
      </c>
      <c r="BE39">
        <v>1.7644167492777502E-2</v>
      </c>
      <c r="BF39">
        <v>4.2677537199850138E-2</v>
      </c>
      <c r="BG39">
        <v>0.15475143525795318</v>
      </c>
      <c r="BH39">
        <v>6.4396554397917555E-2</v>
      </c>
      <c r="BI39">
        <v>3.0357136422316959E-2</v>
      </c>
    </row>
    <row r="40" spans="1:61" x14ac:dyDescent="0.2">
      <c r="A40">
        <v>1951</v>
      </c>
      <c r="B40">
        <v>1</v>
      </c>
      <c r="C40">
        <v>0.16908164624482389</v>
      </c>
      <c r="D40">
        <v>0.20353645906482756</v>
      </c>
      <c r="E40">
        <v>0.32567576834024065</v>
      </c>
      <c r="F40">
        <v>0.2173064019951115</v>
      </c>
      <c r="G40">
        <v>8.4399724354996278E-2</v>
      </c>
      <c r="N40">
        <v>0.69003422027184769</v>
      </c>
      <c r="O40">
        <v>0.15076386084422189</v>
      </c>
      <c r="P40">
        <v>0.16338474869441977</v>
      </c>
      <c r="Q40">
        <v>0.16887787773933657</v>
      </c>
      <c r="R40">
        <v>0.15447826113435692</v>
      </c>
      <c r="S40">
        <v>5.252947185951265E-2</v>
      </c>
      <c r="T40">
        <v>0.55216480172223403</v>
      </c>
      <c r="U40">
        <v>0.13791365767920802</v>
      </c>
      <c r="V40">
        <v>0.13619863848394087</v>
      </c>
      <c r="W40">
        <v>0.12148425581044579</v>
      </c>
      <c r="X40">
        <v>0.11271453479926723</v>
      </c>
      <c r="Y40">
        <v>4.3853714949372014E-2</v>
      </c>
      <c r="Z40">
        <v>0.29136660411110998</v>
      </c>
      <c r="AA40">
        <v>0.10009782864899071</v>
      </c>
      <c r="AB40">
        <v>7.5386137421813618E-2</v>
      </c>
      <c r="AC40">
        <v>5.4067463804896167E-2</v>
      </c>
      <c r="AD40">
        <v>4.6003920091140987E-2</v>
      </c>
      <c r="AE40">
        <v>1.5811254144268483E-2</v>
      </c>
      <c r="AF40">
        <v>0.21246776094430883</v>
      </c>
      <c r="AG40">
        <v>7.7456746949718353E-2</v>
      </c>
      <c r="AH40">
        <v>5.5357808913402889E-2</v>
      </c>
      <c r="AI40">
        <v>3.8801070445947765E-2</v>
      </c>
      <c r="AJ40">
        <v>3.2112263130276139E-2</v>
      </c>
      <c r="AK40">
        <v>8.7398715049636696E-3</v>
      </c>
      <c r="AL40">
        <v>9.7579782944174784E-2</v>
      </c>
      <c r="AM40">
        <v>4.3039692977895998E-2</v>
      </c>
      <c r="AN40">
        <v>2.3429008970475274E-2</v>
      </c>
      <c r="AO40">
        <v>1.581583565328587E-2</v>
      </c>
      <c r="AP40">
        <v>1.2814560318812585E-2</v>
      </c>
      <c r="AQ40">
        <v>2.4806850237050373E-3</v>
      </c>
      <c r="AR40">
        <v>2.9786733811540188E-2</v>
      </c>
      <c r="AS40">
        <v>1.6914463325949557E-2</v>
      </c>
      <c r="AT40">
        <v>5.9674904880380264E-3</v>
      </c>
      <c r="AU40">
        <v>3.2870244839252566E-3</v>
      </c>
      <c r="AV40">
        <v>3.244897328848655E-3</v>
      </c>
      <c r="AW40">
        <v>3.728581847786988E-4</v>
      </c>
      <c r="BD40">
        <v>0.30996577972815231</v>
      </c>
      <c r="BE40">
        <v>1.8317785400601999E-2</v>
      </c>
      <c r="BF40">
        <v>4.0151710370407816E-2</v>
      </c>
      <c r="BG40">
        <v>0.1567978906009041</v>
      </c>
      <c r="BH40">
        <v>6.2828140860754583E-2</v>
      </c>
      <c r="BI40">
        <v>3.1870252495483628E-2</v>
      </c>
    </row>
    <row r="41" spans="1:61" x14ac:dyDescent="0.2">
      <c r="A41">
        <v>1952</v>
      </c>
      <c r="B41">
        <v>1</v>
      </c>
      <c r="C41">
        <v>0.16672449232556982</v>
      </c>
      <c r="D41">
        <v>0.20179618344997274</v>
      </c>
      <c r="E41">
        <v>0.32899626901360446</v>
      </c>
      <c r="F41">
        <v>0.21522675024940002</v>
      </c>
      <c r="G41">
        <v>8.725630496145298E-2</v>
      </c>
      <c r="N41">
        <v>0.68724652726449387</v>
      </c>
      <c r="O41">
        <v>0.14894688134757084</v>
      </c>
      <c r="P41">
        <v>0.16173780759036427</v>
      </c>
      <c r="Q41">
        <v>0.16874713960002857</v>
      </c>
      <c r="R41">
        <v>0.15409892267969083</v>
      </c>
      <c r="S41">
        <v>5.3715776046839414E-2</v>
      </c>
      <c r="T41">
        <v>0.54650648111790312</v>
      </c>
      <c r="U41">
        <v>0.13528109306397487</v>
      </c>
      <c r="V41">
        <v>0.13417803590637348</v>
      </c>
      <c r="W41">
        <v>0.12036864055048409</v>
      </c>
      <c r="X41">
        <v>0.11157857656898525</v>
      </c>
      <c r="Y41">
        <v>4.5100135028085388E-2</v>
      </c>
      <c r="Z41">
        <v>0.28818140046671059</v>
      </c>
      <c r="AA41">
        <v>9.8905859443401439E-2</v>
      </c>
      <c r="AB41">
        <v>7.4263879585187861E-2</v>
      </c>
      <c r="AC41">
        <v>5.344037657544376E-2</v>
      </c>
      <c r="AD41">
        <v>4.5810700246021116E-2</v>
      </c>
      <c r="AE41">
        <v>1.5760584616656401E-2</v>
      </c>
      <c r="AF41">
        <v>0.20898818145700684</v>
      </c>
      <c r="AG41">
        <v>7.7402375155501635E-2</v>
      </c>
      <c r="AH41">
        <v>5.3840231076838871E-2</v>
      </c>
      <c r="AI41">
        <v>3.8117904157648902E-2</v>
      </c>
      <c r="AJ41">
        <v>3.0985498629721369E-2</v>
      </c>
      <c r="AK41">
        <v>8.6421724372960935E-3</v>
      </c>
      <c r="AL41">
        <v>9.6250114437196624E-2</v>
      </c>
      <c r="AM41">
        <v>4.4562167626526088E-2</v>
      </c>
      <c r="AN41">
        <v>2.2594179724186016E-2</v>
      </c>
      <c r="AO41">
        <v>1.5602757301433649E-2</v>
      </c>
      <c r="AP41">
        <v>1.1129259086241516E-2</v>
      </c>
      <c r="AQ41">
        <v>2.3617506988093651E-3</v>
      </c>
      <c r="AR41">
        <v>2.9087090088628916E-2</v>
      </c>
      <c r="AS41">
        <v>1.696744435175717E-2</v>
      </c>
      <c r="AT41">
        <v>5.8887469125920161E-3</v>
      </c>
      <c r="AU41">
        <v>3.2153928587304024E-3</v>
      </c>
      <c r="AV41">
        <v>2.6610683421072678E-3</v>
      </c>
      <c r="AW41">
        <v>3.5443762344206342E-4</v>
      </c>
      <c r="BD41">
        <v>0.31275347273550613</v>
      </c>
      <c r="BE41">
        <v>1.7777610977998987E-2</v>
      </c>
      <c r="BF41">
        <v>4.0058375859608503E-2</v>
      </c>
      <c r="BG41">
        <v>0.16024912941357591</v>
      </c>
      <c r="BH41">
        <v>6.1127827569709192E-2</v>
      </c>
      <c r="BI41">
        <v>3.3540528914613565E-2</v>
      </c>
    </row>
    <row r="42" spans="1:61" x14ac:dyDescent="0.2">
      <c r="A42">
        <v>1953</v>
      </c>
      <c r="B42">
        <v>1</v>
      </c>
      <c r="C42">
        <v>0.15865295862149686</v>
      </c>
      <c r="D42">
        <v>0.20599659352771219</v>
      </c>
      <c r="E42">
        <v>0.33498360453985859</v>
      </c>
      <c r="F42">
        <v>0.20747768222292878</v>
      </c>
      <c r="G42">
        <v>9.2889161088003533E-2</v>
      </c>
      <c r="N42">
        <v>0.68088303032018294</v>
      </c>
      <c r="O42">
        <v>0.14151009058398725</v>
      </c>
      <c r="P42">
        <v>0.16577051062505951</v>
      </c>
      <c r="Q42">
        <v>0.17047960160411754</v>
      </c>
      <c r="R42">
        <v>0.14586418323353648</v>
      </c>
      <c r="S42">
        <v>5.7258644273482193E-2</v>
      </c>
      <c r="T42">
        <v>0.5375475791819232</v>
      </c>
      <c r="U42">
        <v>0.12864619283579307</v>
      </c>
      <c r="V42">
        <v>0.13566812469444273</v>
      </c>
      <c r="W42">
        <v>0.12104022141591012</v>
      </c>
      <c r="X42">
        <v>0.10437248341947197</v>
      </c>
      <c r="Y42">
        <v>4.7820556816305253E-2</v>
      </c>
      <c r="Z42">
        <v>0.27627022408730845</v>
      </c>
      <c r="AA42">
        <v>9.2840804379571387E-2</v>
      </c>
      <c r="AB42">
        <v>7.3439494701380295E-2</v>
      </c>
      <c r="AC42">
        <v>5.2428819797744372E-2</v>
      </c>
      <c r="AD42">
        <v>4.0889399454477345E-2</v>
      </c>
      <c r="AE42">
        <v>1.6671705754135062E-2</v>
      </c>
      <c r="AF42">
        <v>0.19972041724080167</v>
      </c>
      <c r="AG42">
        <v>7.2714858350426737E-2</v>
      </c>
      <c r="AH42">
        <v>5.3408389733299158E-2</v>
      </c>
      <c r="AI42">
        <v>3.7300352621244197E-2</v>
      </c>
      <c r="AJ42">
        <v>2.7199552662459051E-2</v>
      </c>
      <c r="AK42">
        <v>9.0972638733725734E-3</v>
      </c>
      <c r="AL42">
        <v>9.0995727087670911E-2</v>
      </c>
      <c r="AM42">
        <v>4.0804595352851719E-2</v>
      </c>
      <c r="AN42">
        <v>2.2389030798347805E-2</v>
      </c>
      <c r="AO42">
        <v>1.5092857813121859E-2</v>
      </c>
      <c r="AP42">
        <v>1.0249852632624675E-2</v>
      </c>
      <c r="AQ42">
        <v>2.4593904907248398E-3</v>
      </c>
      <c r="AR42">
        <v>2.8054770948235851E-2</v>
      </c>
      <c r="AS42">
        <v>1.6208408167537696E-2</v>
      </c>
      <c r="AT42">
        <v>5.8134112221154676E-3</v>
      </c>
      <c r="AU42">
        <v>3.1862413024647128E-3</v>
      </c>
      <c r="AV42">
        <v>2.4871468682827256E-3</v>
      </c>
      <c r="AW42">
        <v>3.5956338783525054E-4</v>
      </c>
      <c r="BD42">
        <v>0.31911696967981706</v>
      </c>
      <c r="BE42">
        <v>1.7142868037509612E-2</v>
      </c>
      <c r="BF42">
        <v>4.022608290265263E-2</v>
      </c>
      <c r="BG42">
        <v>0.16450400293574105</v>
      </c>
      <c r="BH42">
        <v>6.1613498989392307E-2</v>
      </c>
      <c r="BI42">
        <v>3.563051681452134E-2</v>
      </c>
    </row>
    <row r="43" spans="1:61" x14ac:dyDescent="0.2">
      <c r="A43">
        <v>1954</v>
      </c>
      <c r="B43">
        <v>1</v>
      </c>
      <c r="C43">
        <v>0.16928915811413012</v>
      </c>
      <c r="D43">
        <v>0.20489597490807915</v>
      </c>
      <c r="E43">
        <v>0.33259054555376305</v>
      </c>
      <c r="F43">
        <v>0.19745751320382124</v>
      </c>
      <c r="G43">
        <v>9.5766808220206459E-2</v>
      </c>
      <c r="N43">
        <v>0.68490346590828299</v>
      </c>
      <c r="O43">
        <v>0.14904106286784682</v>
      </c>
      <c r="P43">
        <v>0.16225525340715577</v>
      </c>
      <c r="Q43">
        <v>0.17417067949911708</v>
      </c>
      <c r="R43">
        <v>0.13993344006348793</v>
      </c>
      <c r="S43">
        <v>5.9503030070675346E-2</v>
      </c>
      <c r="T43">
        <v>0.53725500305842389</v>
      </c>
      <c r="U43">
        <v>0.13583121787259592</v>
      </c>
      <c r="V43">
        <v>0.12934491711661575</v>
      </c>
      <c r="W43">
        <v>0.12514948095084447</v>
      </c>
      <c r="X43">
        <v>9.6909015557590017E-2</v>
      </c>
      <c r="Y43">
        <v>5.0020371560777814E-2</v>
      </c>
      <c r="Z43">
        <v>0.28230511273741049</v>
      </c>
      <c r="AA43">
        <v>9.6015508240943015E-2</v>
      </c>
      <c r="AB43">
        <v>7.4091104008265948E-2</v>
      </c>
      <c r="AC43">
        <v>5.5854160559883542E-2</v>
      </c>
      <c r="AD43">
        <v>3.9050924911759981E-2</v>
      </c>
      <c r="AE43">
        <v>1.7293415016558032E-2</v>
      </c>
      <c r="AF43">
        <v>0.20342903606109489</v>
      </c>
      <c r="AG43">
        <v>7.407583055857403E-2</v>
      </c>
      <c r="AH43">
        <v>5.4012911178267911E-2</v>
      </c>
      <c r="AI43">
        <v>3.9986534951291869E-2</v>
      </c>
      <c r="AJ43">
        <v>2.5930765707290821E-2</v>
      </c>
      <c r="AK43">
        <v>9.422993665670296E-3</v>
      </c>
      <c r="AL43">
        <v>9.3295503297524077E-2</v>
      </c>
      <c r="AM43">
        <v>4.3135544239881259E-2</v>
      </c>
      <c r="AN43">
        <v>2.2137275069615749E-2</v>
      </c>
      <c r="AO43">
        <v>1.6443440493179508E-2</v>
      </c>
      <c r="AP43">
        <v>9.0354192286790855E-3</v>
      </c>
      <c r="AQ43">
        <v>2.5438242661684858E-3</v>
      </c>
      <c r="AR43">
        <v>2.8197147966934153E-2</v>
      </c>
      <c r="AS43">
        <v>1.5936812009430108E-2</v>
      </c>
      <c r="AT43">
        <v>5.6995285677533484E-3</v>
      </c>
      <c r="AU43">
        <v>3.7563446818176791E-3</v>
      </c>
      <c r="AV43">
        <v>2.4013212172388815E-3</v>
      </c>
      <c r="AW43">
        <v>4.0314149069414231E-4</v>
      </c>
      <c r="BD43">
        <v>0.31509653409171701</v>
      </c>
      <c r="BE43">
        <v>2.0248095246283293E-2</v>
      </c>
      <c r="BF43">
        <v>4.2640721500923365E-2</v>
      </c>
      <c r="BG43">
        <v>0.15841986605464603</v>
      </c>
      <c r="BH43">
        <v>5.7524073140333309E-2</v>
      </c>
      <c r="BI43">
        <v>3.6263778149531113E-2</v>
      </c>
    </row>
    <row r="44" spans="1:61" x14ac:dyDescent="0.2">
      <c r="A44">
        <v>1955</v>
      </c>
      <c r="B44">
        <v>1</v>
      </c>
      <c r="C44">
        <v>0.19256116062260248</v>
      </c>
      <c r="D44">
        <v>0.19833623482121721</v>
      </c>
      <c r="E44">
        <v>0.3251697350106158</v>
      </c>
      <c r="F44">
        <v>0.18676419640344227</v>
      </c>
      <c r="G44">
        <v>9.7168673142122339E-2</v>
      </c>
      <c r="N44">
        <v>0.68878274005671059</v>
      </c>
      <c r="O44">
        <v>0.17048353664722951</v>
      </c>
      <c r="P44">
        <v>0.15847047712955648</v>
      </c>
      <c r="Q44">
        <v>0.16758038343637033</v>
      </c>
      <c r="R44">
        <v>0.13206196430257849</v>
      </c>
      <c r="S44">
        <v>6.0186378540975728E-2</v>
      </c>
      <c r="T44">
        <v>0.53587945450906649</v>
      </c>
      <c r="U44">
        <v>0.15172622052761583</v>
      </c>
      <c r="V44">
        <v>0.12502617583014281</v>
      </c>
      <c r="W44">
        <v>0.11789601900760555</v>
      </c>
      <c r="X44">
        <v>9.0116655198840143E-2</v>
      </c>
      <c r="Y44">
        <v>5.1114383944862139E-2</v>
      </c>
      <c r="Z44">
        <v>0.28483556599426452</v>
      </c>
      <c r="AA44">
        <v>0.11025464278343518</v>
      </c>
      <c r="AB44">
        <v>7.1791565041490452E-2</v>
      </c>
      <c r="AC44">
        <v>4.8656383621477589E-2</v>
      </c>
      <c r="AD44">
        <v>3.6833680743390523E-2</v>
      </c>
      <c r="AE44">
        <v>1.7299293804470737E-2</v>
      </c>
      <c r="AF44">
        <v>0.20371479491200334</v>
      </c>
      <c r="AG44">
        <v>8.5953748174437669E-2</v>
      </c>
      <c r="AH44">
        <v>5.187859953983287E-2</v>
      </c>
      <c r="AI44">
        <v>3.2873515663514888E-2</v>
      </c>
      <c r="AJ44">
        <v>2.3556711942121982E-2</v>
      </c>
      <c r="AK44">
        <v>9.4522195920959361E-3</v>
      </c>
      <c r="AL44">
        <v>9.6973177839456901E-2</v>
      </c>
      <c r="AM44">
        <v>5.1894537869641155E-2</v>
      </c>
      <c r="AN44">
        <v>2.0535788007878204E-2</v>
      </c>
      <c r="AO44">
        <v>1.4686266232695972E-2</v>
      </c>
      <c r="AP44">
        <v>7.3732774264565967E-3</v>
      </c>
      <c r="AQ44">
        <v>2.4833083027849738E-3</v>
      </c>
      <c r="AR44">
        <v>3.0577872575808417E-2</v>
      </c>
      <c r="AS44">
        <v>1.9853444198279072E-2</v>
      </c>
      <c r="AT44">
        <v>5.2807789156615144E-3</v>
      </c>
      <c r="AU44">
        <v>2.9709023860313892E-3</v>
      </c>
      <c r="AV44">
        <v>2.0779413964027698E-3</v>
      </c>
      <c r="AW44">
        <v>3.9480567943367862E-4</v>
      </c>
      <c r="BD44">
        <v>0.31121725994328941</v>
      </c>
      <c r="BE44">
        <v>2.2077623975372968E-2</v>
      </c>
      <c r="BF44">
        <v>3.9865757691660751E-2</v>
      </c>
      <c r="BG44">
        <v>0.15758935157424545</v>
      </c>
      <c r="BH44">
        <v>5.4702232100863779E-2</v>
      </c>
      <c r="BI44">
        <v>3.6982294601146611E-2</v>
      </c>
    </row>
    <row r="45" spans="1:61" x14ac:dyDescent="0.2">
      <c r="A45">
        <v>1956</v>
      </c>
      <c r="B45">
        <v>1</v>
      </c>
      <c r="C45">
        <v>0.20412421878822584</v>
      </c>
      <c r="D45">
        <v>0.19460270149666148</v>
      </c>
      <c r="E45">
        <v>0.31963062477839976</v>
      </c>
      <c r="F45">
        <v>0.18265151068832977</v>
      </c>
      <c r="G45">
        <v>9.8990944248383214E-2</v>
      </c>
      <c r="N45">
        <v>0.69220325167805952</v>
      </c>
      <c r="O45">
        <v>0.17785737563984905</v>
      </c>
      <c r="P45">
        <v>0.15750110452026733</v>
      </c>
      <c r="Q45">
        <v>0.16634955299247045</v>
      </c>
      <c r="R45">
        <v>0.12936319494601442</v>
      </c>
      <c r="S45">
        <v>6.1132023579458399E-2</v>
      </c>
      <c r="T45">
        <v>0.54434549940139465</v>
      </c>
      <c r="U45">
        <v>0.15845897315441648</v>
      </c>
      <c r="V45">
        <v>0.12776623278954194</v>
      </c>
      <c r="W45">
        <v>0.11740439303704613</v>
      </c>
      <c r="X45">
        <v>8.9113687778810666E-2</v>
      </c>
      <c r="Y45">
        <v>5.1602212641579361E-2</v>
      </c>
      <c r="Z45">
        <v>0.28790030717571768</v>
      </c>
      <c r="AA45">
        <v>0.11523344636404566</v>
      </c>
      <c r="AB45">
        <v>7.0901161836280882E-2</v>
      </c>
      <c r="AC45">
        <v>5.09956856839179E-2</v>
      </c>
      <c r="AD45">
        <v>3.3161362732302864E-2</v>
      </c>
      <c r="AE45">
        <v>1.7608650559170328E-2</v>
      </c>
      <c r="AF45">
        <v>0.21094563995436541</v>
      </c>
      <c r="AG45">
        <v>9.5360943817117849E-2</v>
      </c>
      <c r="AH45">
        <v>5.0591974872563159E-2</v>
      </c>
      <c r="AI45">
        <v>3.5825762639300894E-2</v>
      </c>
      <c r="AJ45">
        <v>1.9697373834804945E-2</v>
      </c>
      <c r="AK45">
        <v>9.4695847905785415E-3</v>
      </c>
      <c r="AL45">
        <v>9.7958632352712946E-2</v>
      </c>
      <c r="AM45">
        <v>5.5021736200444121E-2</v>
      </c>
      <c r="AN45">
        <v>2.0282557971457522E-2</v>
      </c>
      <c r="AO45">
        <v>1.3986180452956579E-2</v>
      </c>
      <c r="AP45">
        <v>6.1684593402388417E-3</v>
      </c>
      <c r="AQ45">
        <v>2.4996983876158737E-3</v>
      </c>
      <c r="AR45">
        <v>3.0404571617311263E-2</v>
      </c>
      <c r="AS45">
        <v>2.0176314461010883E-2</v>
      </c>
      <c r="AT45">
        <v>5.2590645377881039E-3</v>
      </c>
      <c r="AU45">
        <v>2.844666525471524E-3</v>
      </c>
      <c r="AV45">
        <v>1.7268695384612791E-3</v>
      </c>
      <c r="AW45">
        <v>3.976565545794771E-4</v>
      </c>
      <c r="BD45">
        <v>0.30779674832194048</v>
      </c>
      <c r="BE45">
        <v>2.6266843148376795E-2</v>
      </c>
      <c r="BF45">
        <v>3.7101596976394147E-2</v>
      </c>
      <c r="BG45">
        <v>0.15328107178592931</v>
      </c>
      <c r="BH45">
        <v>5.3288315742315351E-2</v>
      </c>
      <c r="BI45">
        <v>3.7858920668924816E-2</v>
      </c>
    </row>
    <row r="46" spans="1:61" x14ac:dyDescent="0.2">
      <c r="A46">
        <v>1957</v>
      </c>
      <c r="B46">
        <v>1</v>
      </c>
      <c r="C46">
        <v>0.19624694391223854</v>
      </c>
      <c r="D46">
        <v>0.19757081302830362</v>
      </c>
      <c r="E46">
        <v>0.31927027581693246</v>
      </c>
      <c r="F46">
        <v>0.18489182165259804</v>
      </c>
      <c r="G46">
        <v>0.10202014558992717</v>
      </c>
      <c r="N46">
        <v>0.69633821880161295</v>
      </c>
      <c r="O46">
        <v>0.17354774867318409</v>
      </c>
      <c r="P46">
        <v>0.16608763051769432</v>
      </c>
      <c r="Q46">
        <v>0.16332378218478147</v>
      </c>
      <c r="R46">
        <v>0.13024617909163519</v>
      </c>
      <c r="S46">
        <v>6.3132878334317966E-2</v>
      </c>
      <c r="T46">
        <v>0.55564598652629582</v>
      </c>
      <c r="U46">
        <v>0.15748744342087531</v>
      </c>
      <c r="V46">
        <v>0.13635634237414004</v>
      </c>
      <c r="W46">
        <v>0.11611769089037968</v>
      </c>
      <c r="X46">
        <v>9.3245050579318561E-2</v>
      </c>
      <c r="Y46">
        <v>5.243945926158225E-2</v>
      </c>
      <c r="Z46">
        <v>0.28422969874759135</v>
      </c>
      <c r="AA46">
        <v>0.11044798325632253</v>
      </c>
      <c r="AB46">
        <v>7.0772012653343555E-2</v>
      </c>
      <c r="AC46">
        <v>4.9922820223131735E-2</v>
      </c>
      <c r="AD46">
        <v>3.4922110810428356E-2</v>
      </c>
      <c r="AE46">
        <v>1.8164771804365158E-2</v>
      </c>
      <c r="AF46">
        <v>0.20751020874997819</v>
      </c>
      <c r="AG46">
        <v>9.0606253377237572E-2</v>
      </c>
      <c r="AH46">
        <v>5.1071445922015381E-2</v>
      </c>
      <c r="AI46">
        <v>3.4696819425173865E-2</v>
      </c>
      <c r="AJ46">
        <v>2.1447738826775292E-2</v>
      </c>
      <c r="AK46">
        <v>9.6879511987760739E-3</v>
      </c>
      <c r="AL46">
        <v>9.5627898189827101E-2</v>
      </c>
      <c r="AM46">
        <v>5.1586425656725443E-2</v>
      </c>
      <c r="AN46">
        <v>2.0822298821152149E-2</v>
      </c>
      <c r="AO46">
        <v>1.3667525758046566E-2</v>
      </c>
      <c r="AP46">
        <v>7.0446144986559276E-3</v>
      </c>
      <c r="AQ46">
        <v>2.5070334552470272E-3</v>
      </c>
      <c r="AR46">
        <v>2.9041686543321215E-2</v>
      </c>
      <c r="AS46">
        <v>1.8339441929033744E-2</v>
      </c>
      <c r="AT46">
        <v>5.4369111055550361E-3</v>
      </c>
      <c r="AU46">
        <v>3.0441533299549886E-3</v>
      </c>
      <c r="AV46">
        <v>1.823054743189166E-3</v>
      </c>
      <c r="AW46">
        <v>3.9812543558827865E-4</v>
      </c>
      <c r="BD46">
        <v>0.30366178119838705</v>
      </c>
      <c r="BE46">
        <v>2.2699195239054448E-2</v>
      </c>
      <c r="BF46">
        <v>3.1483182510609317E-2</v>
      </c>
      <c r="BG46">
        <v>0.15594649363215102</v>
      </c>
      <c r="BH46">
        <v>5.4645642560962854E-2</v>
      </c>
      <c r="BI46">
        <v>3.8887267255609204E-2</v>
      </c>
    </row>
    <row r="47" spans="1:61" x14ac:dyDescent="0.2">
      <c r="A47">
        <v>1958</v>
      </c>
      <c r="B47">
        <v>1</v>
      </c>
      <c r="C47">
        <v>0.20181435523605287</v>
      </c>
      <c r="D47">
        <v>0.19788160093172821</v>
      </c>
      <c r="E47">
        <v>0.31205245103667678</v>
      </c>
      <c r="F47">
        <v>0.18367787223882334</v>
      </c>
      <c r="G47">
        <v>0.10457372055671865</v>
      </c>
      <c r="N47">
        <v>0.69515333110798616</v>
      </c>
      <c r="O47">
        <v>0.1765338613772702</v>
      </c>
      <c r="P47">
        <v>0.16619665080477883</v>
      </c>
      <c r="Q47">
        <v>0.15941388369710818</v>
      </c>
      <c r="R47">
        <v>0.12682804193250244</v>
      </c>
      <c r="S47">
        <v>6.6180893296326371E-2</v>
      </c>
      <c r="T47">
        <v>0.55255673999685262</v>
      </c>
      <c r="U47">
        <v>0.16022281356969273</v>
      </c>
      <c r="V47">
        <v>0.1358273170816755</v>
      </c>
      <c r="W47">
        <v>0.11321917320800172</v>
      </c>
      <c r="X47">
        <v>8.8965755869509916E-2</v>
      </c>
      <c r="Y47">
        <v>5.4321680267972683E-2</v>
      </c>
      <c r="Z47">
        <v>0.27974560847313318</v>
      </c>
      <c r="AA47">
        <v>0.10974439002748101</v>
      </c>
      <c r="AB47">
        <v>7.0140177166122086E-2</v>
      </c>
      <c r="AC47">
        <v>4.8744525917258252E-2</v>
      </c>
      <c r="AD47">
        <v>3.2466913883299794E-2</v>
      </c>
      <c r="AE47">
        <v>1.8649601478972096E-2</v>
      </c>
      <c r="AF47">
        <v>0.20357015564633157</v>
      </c>
      <c r="AG47">
        <v>8.9773302496521198E-2</v>
      </c>
      <c r="AH47">
        <v>5.0302056337308158E-2</v>
      </c>
      <c r="AI47">
        <v>3.3934514697522726E-2</v>
      </c>
      <c r="AJ47">
        <v>1.9640030139373998E-2</v>
      </c>
      <c r="AK47">
        <v>9.920251975605485E-3</v>
      </c>
      <c r="AL47">
        <v>9.3326163146603011E-2</v>
      </c>
      <c r="AM47">
        <v>5.0177794700993053E-2</v>
      </c>
      <c r="AN47">
        <v>2.0723575253051466E-2</v>
      </c>
      <c r="AO47">
        <v>1.3431378285047636E-2</v>
      </c>
      <c r="AP47">
        <v>6.4032914649076915E-3</v>
      </c>
      <c r="AQ47">
        <v>2.5901234426031813E-3</v>
      </c>
      <c r="AR47">
        <v>2.8376264930925418E-2</v>
      </c>
      <c r="AS47">
        <v>1.7744041055704644E-2</v>
      </c>
      <c r="AT47">
        <v>5.4574966161008076E-3</v>
      </c>
      <c r="AU47">
        <v>2.9858158166576796E-3</v>
      </c>
      <c r="AV47">
        <v>1.7808808302434869E-3</v>
      </c>
      <c r="AW47">
        <v>4.0803061221880287E-4</v>
      </c>
      <c r="BD47">
        <v>0.30484666889201384</v>
      </c>
      <c r="BE47">
        <v>2.5280493858782671E-2</v>
      </c>
      <c r="BF47">
        <v>3.1684950126949385E-2</v>
      </c>
      <c r="BG47">
        <v>0.1526385673395686</v>
      </c>
      <c r="BH47">
        <v>5.6849830306320903E-2</v>
      </c>
      <c r="BI47">
        <v>3.8392827260392282E-2</v>
      </c>
    </row>
    <row r="48" spans="1:61" x14ac:dyDescent="0.2">
      <c r="A48">
        <v>1959</v>
      </c>
      <c r="B48">
        <v>1</v>
      </c>
      <c r="C48">
        <v>0.22080224075803986</v>
      </c>
      <c r="D48">
        <v>0.19511256805196792</v>
      </c>
      <c r="E48">
        <v>0.30058375454673147</v>
      </c>
      <c r="F48">
        <v>0.17661112128949413</v>
      </c>
      <c r="G48">
        <v>0.10689031535376661</v>
      </c>
      <c r="N48">
        <v>0.70235330290519615</v>
      </c>
      <c r="O48">
        <v>0.19326988934199776</v>
      </c>
      <c r="P48">
        <v>0.1637320718181578</v>
      </c>
      <c r="Q48">
        <v>0.15354007170135944</v>
      </c>
      <c r="R48">
        <v>0.12491180106541648</v>
      </c>
      <c r="S48">
        <v>6.6899468978264598E-2</v>
      </c>
      <c r="T48">
        <v>0.56316036845029449</v>
      </c>
      <c r="U48">
        <v>0.17649187340793093</v>
      </c>
      <c r="V48">
        <v>0.13306029090654739</v>
      </c>
      <c r="W48">
        <v>0.10871296147881356</v>
      </c>
      <c r="X48">
        <v>9.0173898346599016E-2</v>
      </c>
      <c r="Y48">
        <v>5.4721344310403701E-2</v>
      </c>
      <c r="Z48">
        <v>0.28547959525088873</v>
      </c>
      <c r="AA48">
        <v>0.11872275127554924</v>
      </c>
      <c r="AB48">
        <v>6.7769000942056706E-2</v>
      </c>
      <c r="AC48">
        <v>4.6334323603220193E-2</v>
      </c>
      <c r="AD48">
        <v>3.3783187495408644E-2</v>
      </c>
      <c r="AE48">
        <v>1.8870331934653935E-2</v>
      </c>
      <c r="AF48">
        <v>0.20886286585397268</v>
      </c>
      <c r="AG48">
        <v>9.6745082572212107E-2</v>
      </c>
      <c r="AH48">
        <v>4.8726002983657701E-2</v>
      </c>
      <c r="AI48">
        <v>3.2455287983074427E-2</v>
      </c>
      <c r="AJ48">
        <v>2.0958438285320367E-2</v>
      </c>
      <c r="AK48">
        <v>9.9780540297080503E-3</v>
      </c>
      <c r="AL48">
        <v>9.5114470372172619E-2</v>
      </c>
      <c r="AM48">
        <v>5.4047678545044671E-2</v>
      </c>
      <c r="AN48">
        <v>1.9627343986129572E-2</v>
      </c>
      <c r="AO48">
        <v>1.2358694001584632E-2</v>
      </c>
      <c r="AP48">
        <v>6.5744619540551953E-3</v>
      </c>
      <c r="AQ48">
        <v>2.5062918853585468E-3</v>
      </c>
      <c r="AR48">
        <v>2.8783443782896746E-2</v>
      </c>
      <c r="AS48">
        <v>1.8871193187873597E-2</v>
      </c>
      <c r="AT48">
        <v>5.0389926861193063E-3</v>
      </c>
      <c r="AU48">
        <v>2.652953954389661E-3</v>
      </c>
      <c r="AV48">
        <v>1.8225607774789356E-3</v>
      </c>
      <c r="AW48">
        <v>3.9774317703524203E-4</v>
      </c>
      <c r="BD48">
        <v>0.29764669709480385</v>
      </c>
      <c r="BE48">
        <v>2.75323514160421E-2</v>
      </c>
      <c r="BF48">
        <v>3.1380496233810111E-2</v>
      </c>
      <c r="BG48">
        <v>0.14704368284537206</v>
      </c>
      <c r="BH48">
        <v>5.1699320224077652E-2</v>
      </c>
      <c r="BI48">
        <v>3.9990846375502015E-2</v>
      </c>
    </row>
    <row r="49" spans="1:67" x14ac:dyDescent="0.2">
      <c r="A49">
        <v>1960</v>
      </c>
      <c r="B49">
        <v>1</v>
      </c>
      <c r="C49">
        <v>0.22217684799937262</v>
      </c>
      <c r="D49">
        <v>0.19684812330212864</v>
      </c>
      <c r="E49">
        <v>0.29983412904207934</v>
      </c>
      <c r="F49">
        <v>0.1702086962959041</v>
      </c>
      <c r="G49">
        <v>0.11093220336051526</v>
      </c>
      <c r="N49">
        <v>0.70498879631558364</v>
      </c>
      <c r="O49">
        <v>0.19585689009727114</v>
      </c>
      <c r="P49">
        <v>0.1655719313317898</v>
      </c>
      <c r="Q49">
        <v>0.15605769117166057</v>
      </c>
      <c r="R49">
        <v>0.11793915079480523</v>
      </c>
      <c r="S49">
        <v>6.9563132920056864E-2</v>
      </c>
      <c r="T49">
        <v>0.56435621970488337</v>
      </c>
      <c r="U49">
        <v>0.17804073898072575</v>
      </c>
      <c r="V49">
        <v>0.13371653563765915</v>
      </c>
      <c r="W49">
        <v>0.11228664507432934</v>
      </c>
      <c r="X49">
        <v>8.365596644360164E-2</v>
      </c>
      <c r="Y49">
        <v>5.6656333568567488E-2</v>
      </c>
      <c r="Z49">
        <v>0.28539603043737866</v>
      </c>
      <c r="AA49">
        <v>0.11997333369131231</v>
      </c>
      <c r="AB49">
        <v>6.6564426441652835E-2</v>
      </c>
      <c r="AC49">
        <v>4.9697497784390879E-2</v>
      </c>
      <c r="AD49">
        <v>2.9650680377255267E-2</v>
      </c>
      <c r="AE49">
        <v>1.9510092142767388E-2</v>
      </c>
      <c r="AF49">
        <v>0.2087570987317616</v>
      </c>
      <c r="AG49">
        <v>9.8679618615851811E-2</v>
      </c>
      <c r="AH49">
        <v>4.7602354689002611E-2</v>
      </c>
      <c r="AI49">
        <v>3.4927020074038841E-2</v>
      </c>
      <c r="AJ49">
        <v>1.7368848837688054E-2</v>
      </c>
      <c r="AK49">
        <v>1.0179256515180276E-2</v>
      </c>
      <c r="AL49">
        <v>9.8501871270016916E-2</v>
      </c>
      <c r="AM49">
        <v>5.7073028737451049E-2</v>
      </c>
      <c r="AN49">
        <v>1.9389164375787932E-2</v>
      </c>
      <c r="AO49">
        <v>1.403509458315811E-2</v>
      </c>
      <c r="AP49">
        <v>5.4108528995438099E-3</v>
      </c>
      <c r="AQ49">
        <v>2.5937306740760027E-3</v>
      </c>
      <c r="AR49">
        <v>3.257196510726388E-2</v>
      </c>
      <c r="AS49">
        <v>2.2755973504145491E-2</v>
      </c>
      <c r="AT49">
        <v>5.0899673922007544E-3</v>
      </c>
      <c r="AU49">
        <v>2.8339635290941774E-3</v>
      </c>
      <c r="AV49">
        <v>1.4858989958746027E-3</v>
      </c>
      <c r="AW49">
        <v>4.0616168594885435E-4</v>
      </c>
      <c r="BD49">
        <v>0.29501120368441636</v>
      </c>
      <c r="BE49">
        <v>2.6319957902101482E-2</v>
      </c>
      <c r="BF49">
        <v>3.1276191970338832E-2</v>
      </c>
      <c r="BG49">
        <v>0.14377643787041877</v>
      </c>
      <c r="BH49">
        <v>5.2269545501098871E-2</v>
      </c>
      <c r="BI49">
        <v>4.13690704404584E-2</v>
      </c>
    </row>
    <row r="50" spans="1:67" x14ac:dyDescent="0.2">
      <c r="A50">
        <v>1961</v>
      </c>
      <c r="B50">
        <v>1</v>
      </c>
      <c r="C50">
        <v>0.23286792553554803</v>
      </c>
      <c r="D50">
        <v>0.19540428095336465</v>
      </c>
      <c r="E50">
        <v>0.29528554691354797</v>
      </c>
      <c r="F50">
        <v>0.16314218128927857</v>
      </c>
      <c r="G50">
        <v>0.11330006530826077</v>
      </c>
      <c r="N50">
        <v>0.70709142617875187</v>
      </c>
      <c r="O50">
        <v>0.20236911037986816</v>
      </c>
      <c r="P50">
        <v>0.16559609680836512</v>
      </c>
      <c r="Q50">
        <v>0.15525026451831922</v>
      </c>
      <c r="R50">
        <v>0.11188997472139177</v>
      </c>
      <c r="S50">
        <v>7.1985979750807713E-2</v>
      </c>
      <c r="T50">
        <v>0.56036857669765017</v>
      </c>
      <c r="U50">
        <v>0.18003014417872709</v>
      </c>
      <c r="V50">
        <v>0.13255208116248873</v>
      </c>
      <c r="W50">
        <v>0.11080575379634389</v>
      </c>
      <c r="X50">
        <v>7.7750175460192791E-2</v>
      </c>
      <c r="Y50">
        <v>5.9230422099897678E-2</v>
      </c>
      <c r="Z50">
        <v>0.2870457658637201</v>
      </c>
      <c r="AA50">
        <v>0.12504469531932952</v>
      </c>
      <c r="AB50">
        <v>6.5423000802556572E-2</v>
      </c>
      <c r="AC50">
        <v>4.8369427741771331E-2</v>
      </c>
      <c r="AD50">
        <v>2.8367280612287805E-2</v>
      </c>
      <c r="AE50">
        <v>1.9841361387774897E-2</v>
      </c>
      <c r="AF50">
        <v>0.20975543403513824</v>
      </c>
      <c r="AG50">
        <v>0.10366916306709609</v>
      </c>
      <c r="AH50">
        <v>4.6051605477721323E-2</v>
      </c>
      <c r="AI50">
        <v>3.3437783405904947E-2</v>
      </c>
      <c r="AJ50">
        <v>1.6348137039581444E-2</v>
      </c>
      <c r="AK50">
        <v>1.0248745044834475E-2</v>
      </c>
      <c r="AL50">
        <v>0.10032592913746394</v>
      </c>
      <c r="AM50">
        <v>6.0650952602301085E-2</v>
      </c>
      <c r="AN50">
        <v>1.8671549190492565E-2</v>
      </c>
      <c r="AO50">
        <v>1.2961898624549459E-2</v>
      </c>
      <c r="AP50">
        <v>5.4509278166662697E-3</v>
      </c>
      <c r="AQ50">
        <v>2.5906009034545397E-3</v>
      </c>
      <c r="AR50">
        <v>3.4145125405005118E-2</v>
      </c>
      <c r="AS50">
        <v>2.4529492407118696E-2</v>
      </c>
      <c r="AT50">
        <v>4.9213566050637699E-3</v>
      </c>
      <c r="AU50">
        <v>2.7082547462879982E-3</v>
      </c>
      <c r="AV50">
        <v>1.5930677054333371E-3</v>
      </c>
      <c r="AW50">
        <v>3.9295394110130694E-4</v>
      </c>
      <c r="BD50">
        <v>0.29290857382124813</v>
      </c>
      <c r="BE50">
        <v>3.049881515567987E-2</v>
      </c>
      <c r="BF50">
        <v>2.9808184144999535E-2</v>
      </c>
      <c r="BG50">
        <v>0.14003528239522875</v>
      </c>
      <c r="BH50">
        <v>5.1252206567886802E-2</v>
      </c>
      <c r="BI50">
        <v>4.1314085557453056E-2</v>
      </c>
    </row>
    <row r="51" spans="1:67" x14ac:dyDescent="0.2">
      <c r="A51">
        <v>1962</v>
      </c>
      <c r="B51">
        <v>1</v>
      </c>
      <c r="C51">
        <v>0.23894889652729034</v>
      </c>
      <c r="D51">
        <v>0.19607787579298019</v>
      </c>
      <c r="E51">
        <v>0.29063316434621811</v>
      </c>
      <c r="F51">
        <v>0.15920343995094299</v>
      </c>
      <c r="G51">
        <v>0.11513660848140717</v>
      </c>
      <c r="H51">
        <v>0.98676437139511108</v>
      </c>
      <c r="I51">
        <v>0.23529399931430817</v>
      </c>
      <c r="J51">
        <v>0.20470203086733818</v>
      </c>
      <c r="K51">
        <v>0.28793489560484886</v>
      </c>
      <c r="L51">
        <v>0.15767905116081238</v>
      </c>
      <c r="M51">
        <v>0.10115443170070648</v>
      </c>
      <c r="N51">
        <v>0.7122504711151123</v>
      </c>
      <c r="O51">
        <v>0.20324929058551788</v>
      </c>
      <c r="P51">
        <v>0.16832840349525213</v>
      </c>
      <c r="Q51">
        <v>0.15639103297144175</v>
      </c>
      <c r="R51">
        <v>0.11029168963432312</v>
      </c>
      <c r="S51">
        <v>7.3990054428577423E-2</v>
      </c>
      <c r="T51">
        <v>0.56432622671127319</v>
      </c>
      <c r="U51">
        <v>0.18077145516872406</v>
      </c>
      <c r="V51">
        <v>0.13382225995883346</v>
      </c>
      <c r="W51">
        <v>0.11209035199135542</v>
      </c>
      <c r="X51">
        <v>7.6655030250549316E-2</v>
      </c>
      <c r="Y51">
        <v>6.0987129807472229E-2</v>
      </c>
      <c r="Z51">
        <v>0.28762298822402954</v>
      </c>
      <c r="AA51">
        <v>0.1250823438167572</v>
      </c>
      <c r="AB51">
        <v>6.4305494539439678E-2</v>
      </c>
      <c r="AC51">
        <v>4.8865657416172326E-2</v>
      </c>
      <c r="AD51">
        <v>2.7965381741523743E-2</v>
      </c>
      <c r="AE51">
        <v>2.1404098719358444E-2</v>
      </c>
      <c r="AF51">
        <v>0.21036975085735321</v>
      </c>
      <c r="AG51">
        <v>0.10337717831134796</v>
      </c>
      <c r="AH51">
        <v>4.5752924110274762E-2</v>
      </c>
      <c r="AI51">
        <v>3.4395999973639846E-2</v>
      </c>
      <c r="AJ51">
        <v>1.5924414619803429E-2</v>
      </c>
      <c r="AK51">
        <v>1.0919227264821529E-2</v>
      </c>
      <c r="AL51">
        <v>9.9045604467391968E-2</v>
      </c>
      <c r="AM51">
        <v>5.9656336903572083E-2</v>
      </c>
      <c r="AN51">
        <v>1.8085113726556301E-2</v>
      </c>
      <c r="AO51">
        <v>1.3890409783925861E-2</v>
      </c>
      <c r="AP51">
        <v>4.8795551992952824E-3</v>
      </c>
      <c r="AQ51">
        <v>2.5341867003589869E-3</v>
      </c>
      <c r="AR51">
        <v>3.2605547457933426E-2</v>
      </c>
      <c r="AS51">
        <v>2.2955233231186867E-2</v>
      </c>
      <c r="AT51">
        <v>4.7754791230545379E-3</v>
      </c>
      <c r="AU51">
        <v>3.1609636862413026E-3</v>
      </c>
      <c r="AV51">
        <v>1.3320195721462369E-3</v>
      </c>
      <c r="AW51">
        <v>3.8185014273039997E-4</v>
      </c>
      <c r="AX51">
        <v>1.3235628604888916E-2</v>
      </c>
      <c r="AY51">
        <v>3.6548972129821777E-3</v>
      </c>
      <c r="AZ51">
        <v>-8.6241550743579865E-3</v>
      </c>
      <c r="BA51">
        <v>2.6982687413692474E-3</v>
      </c>
      <c r="BB51">
        <v>1.5243887901306152E-3</v>
      </c>
      <c r="BC51">
        <v>1.3982176780700684E-2</v>
      </c>
      <c r="BD51">
        <v>0.2877495288848877</v>
      </c>
      <c r="BE51">
        <v>3.5699605941772461E-2</v>
      </c>
      <c r="BF51">
        <v>2.7749472297728062E-2</v>
      </c>
      <c r="BG51">
        <v>0.13424213137477636</v>
      </c>
      <c r="BH51">
        <v>4.8911750316619873E-2</v>
      </c>
      <c r="BI51">
        <v>4.1146554052829742E-2</v>
      </c>
      <c r="BJ51">
        <v>0.27451390027999878</v>
      </c>
      <c r="BK51">
        <v>3.2044708728790283E-2</v>
      </c>
      <c r="BL51">
        <v>3.6373627372086048E-2</v>
      </c>
      <c r="BM51">
        <v>0.13154386263340712</v>
      </c>
      <c r="BN51">
        <v>4.7387361526489258E-2</v>
      </c>
      <c r="BO51">
        <v>2.7164377272129059E-2</v>
      </c>
    </row>
    <row r="52" spans="1:67" x14ac:dyDescent="0.2">
      <c r="A52">
        <v>1963</v>
      </c>
      <c r="B52">
        <v>1</v>
      </c>
      <c r="C52">
        <v>0.235005023471414</v>
      </c>
      <c r="D52">
        <v>0.20104596800652477</v>
      </c>
      <c r="E52">
        <v>0.28627124858257308</v>
      </c>
      <c r="F52">
        <v>0.15831445209496334</v>
      </c>
      <c r="G52">
        <v>0.11936330784452483</v>
      </c>
      <c r="H52">
        <v>0.98790091276168823</v>
      </c>
      <c r="I52">
        <v>0.23953177034854889</v>
      </c>
      <c r="J52">
        <v>0.20843551028519869</v>
      </c>
      <c r="K52">
        <v>0.27952761016786098</v>
      </c>
      <c r="L52">
        <v>0.15568450838327408</v>
      </c>
      <c r="M52">
        <v>0.10472153872251511</v>
      </c>
      <c r="N52">
        <v>0.7116992175579071</v>
      </c>
      <c r="O52">
        <v>0.2072170302271843</v>
      </c>
      <c r="P52">
        <v>0.16660862555727363</v>
      </c>
      <c r="Q52">
        <v>0.15245655458420515</v>
      </c>
      <c r="R52">
        <v>0.10964496806263924</v>
      </c>
      <c r="S52">
        <v>7.5772028416395187E-2</v>
      </c>
      <c r="T52">
        <v>0.5621810257434845</v>
      </c>
      <c r="U52">
        <v>0.18371321260929108</v>
      </c>
      <c r="V52">
        <v>0.13018286717124283</v>
      </c>
      <c r="W52">
        <v>0.10898034763522446</v>
      </c>
      <c r="X52">
        <v>7.750847190618515E-2</v>
      </c>
      <c r="Y52">
        <v>6.1796139925718307E-2</v>
      </c>
      <c r="Z52">
        <v>0.28397820889949799</v>
      </c>
      <c r="AA52">
        <v>0.12711270153522491</v>
      </c>
      <c r="AB52">
        <v>6.1783140641637146E-2</v>
      </c>
      <c r="AC52">
        <v>4.7560584265738726E-2</v>
      </c>
      <c r="AD52">
        <v>2.8027057647705078E-2</v>
      </c>
      <c r="AE52">
        <v>1.9494708627462387E-2</v>
      </c>
      <c r="AF52">
        <v>0.20712830126285553</v>
      </c>
      <c r="AG52">
        <v>0.10494037345051765</v>
      </c>
      <c r="AH52">
        <v>4.2960942431818694E-2</v>
      </c>
      <c r="AI52">
        <v>3.2834989513503388E-2</v>
      </c>
      <c r="AJ52">
        <v>1.614507008343935E-2</v>
      </c>
      <c r="AK52">
        <v>1.0246924124658108E-2</v>
      </c>
      <c r="AL52">
        <v>9.778904914855957E-2</v>
      </c>
      <c r="AM52">
        <v>6.0720555484294891E-2</v>
      </c>
      <c r="AN52">
        <v>1.7157428272184916E-2</v>
      </c>
      <c r="AO52">
        <v>1.2218470215884736E-2</v>
      </c>
      <c r="AP52">
        <v>5.0686066970229149E-3</v>
      </c>
      <c r="AQ52">
        <v>2.6239879662171006E-3</v>
      </c>
      <c r="AR52">
        <v>3.2892826944589615E-2</v>
      </c>
      <c r="AS52">
        <v>2.4070529267191887E-2</v>
      </c>
      <c r="AT52">
        <v>4.4055083417333663E-3</v>
      </c>
      <c r="AU52">
        <v>2.6414715957798762E-3</v>
      </c>
      <c r="AV52">
        <v>1.3644151040352881E-3</v>
      </c>
      <c r="AW52">
        <v>4.1090133890975267E-4</v>
      </c>
      <c r="AX52">
        <v>1.2099087238311768E-2</v>
      </c>
      <c r="AY52">
        <v>3.3717229962348938E-3</v>
      </c>
      <c r="AZ52">
        <v>-9.9518904462456703E-3</v>
      </c>
      <c r="BA52">
        <v>2.9823053628206253E-3</v>
      </c>
      <c r="BB52">
        <v>1.3659372925758362E-3</v>
      </c>
      <c r="BC52">
        <v>1.4330986887216568E-2</v>
      </c>
      <c r="BD52">
        <v>0.2883007824420929</v>
      </c>
      <c r="BE52">
        <v>2.7787993244229703E-2</v>
      </c>
      <c r="BF52">
        <v>3.4437342449251125E-2</v>
      </c>
      <c r="BG52">
        <v>0.13381469399836793</v>
      </c>
      <c r="BH52">
        <v>4.8669484032324101E-2</v>
      </c>
      <c r="BI52">
        <v>4.359127942812964E-2</v>
      </c>
      <c r="BJ52">
        <v>0.27620169520378113</v>
      </c>
      <c r="BK52">
        <v>3.2314740121364594E-2</v>
      </c>
      <c r="BL52">
        <v>4.1826884727925062E-2</v>
      </c>
      <c r="BM52">
        <v>0.12707105558365583</v>
      </c>
      <c r="BN52">
        <v>4.6039540320634842E-2</v>
      </c>
      <c r="BO52">
        <v>2.8949510306119919E-2</v>
      </c>
    </row>
    <row r="53" spans="1:67" x14ac:dyDescent="0.2">
      <c r="A53">
        <v>1964</v>
      </c>
      <c r="B53">
        <v>1</v>
      </c>
      <c r="C53">
        <v>0.24685809016227722</v>
      </c>
      <c r="D53">
        <v>0.20088936388492584</v>
      </c>
      <c r="E53">
        <v>0.27438666671514511</v>
      </c>
      <c r="F53">
        <v>0.15489745140075684</v>
      </c>
      <c r="G53">
        <v>0.12296844273805618</v>
      </c>
      <c r="H53">
        <v>0.98903745412826538</v>
      </c>
      <c r="I53">
        <v>0.24376954138278961</v>
      </c>
      <c r="J53">
        <v>0.2121689897030592</v>
      </c>
      <c r="K53">
        <v>0.27112032473087311</v>
      </c>
      <c r="L53">
        <v>0.15368996560573578</v>
      </c>
      <c r="M53">
        <v>0.10828864574432373</v>
      </c>
      <c r="N53">
        <v>0.7111479640007019</v>
      </c>
      <c r="O53">
        <v>0.21118476986885071</v>
      </c>
      <c r="P53">
        <v>0.16488884761929512</v>
      </c>
      <c r="Q53">
        <v>0.14852207619696856</v>
      </c>
      <c r="R53">
        <v>0.10899824649095535</v>
      </c>
      <c r="S53">
        <v>7.7554002404212952E-2</v>
      </c>
      <c r="T53">
        <v>0.5600358247756958</v>
      </c>
      <c r="U53">
        <v>0.18665497004985809</v>
      </c>
      <c r="V53">
        <v>0.12654347438365221</v>
      </c>
      <c r="W53">
        <v>0.1058703432790935</v>
      </c>
      <c r="X53">
        <v>7.8361913561820984E-2</v>
      </c>
      <c r="Y53">
        <v>6.2605150043964386E-2</v>
      </c>
      <c r="Z53">
        <v>0.28033342957496643</v>
      </c>
      <c r="AA53">
        <v>0.12914305925369263</v>
      </c>
      <c r="AB53">
        <v>5.9260786743834615E-2</v>
      </c>
      <c r="AC53">
        <v>4.6255511115305126E-2</v>
      </c>
      <c r="AD53">
        <v>2.8088733553886414E-2</v>
      </c>
      <c r="AE53">
        <v>1.758531853556633E-2</v>
      </c>
      <c r="AF53">
        <v>0.20388685166835785</v>
      </c>
      <c r="AG53">
        <v>0.10650356858968735</v>
      </c>
      <c r="AH53">
        <v>4.0168960753362626E-2</v>
      </c>
      <c r="AI53">
        <v>3.1273979053366929E-2</v>
      </c>
      <c r="AJ53">
        <v>1.6365725547075272E-2</v>
      </c>
      <c r="AK53">
        <v>9.5746209844946861E-3</v>
      </c>
      <c r="AL53">
        <v>9.6532493829727173E-2</v>
      </c>
      <c r="AM53">
        <v>6.17847740650177E-2</v>
      </c>
      <c r="AN53">
        <v>1.6229742817813531E-2</v>
      </c>
      <c r="AO53">
        <v>1.054653064784361E-2</v>
      </c>
      <c r="AP53">
        <v>5.2576581947505474E-3</v>
      </c>
      <c r="AQ53">
        <v>2.7137892320752144E-3</v>
      </c>
      <c r="AR53">
        <v>3.3180106431245804E-2</v>
      </c>
      <c r="AS53">
        <v>2.5185825303196907E-2</v>
      </c>
      <c r="AT53">
        <v>4.0355375604121946E-3</v>
      </c>
      <c r="AU53">
        <v>2.1219795053184498E-3</v>
      </c>
      <c r="AV53">
        <v>1.3968106359243393E-3</v>
      </c>
      <c r="AW53">
        <v>4.3995253508910537E-4</v>
      </c>
      <c r="AX53">
        <v>1.0962545871734619E-2</v>
      </c>
      <c r="AY53">
        <v>3.0885487794876099E-3</v>
      </c>
      <c r="AZ53">
        <v>-1.1279625818133354E-2</v>
      </c>
      <c r="BA53">
        <v>3.2663419842720032E-3</v>
      </c>
      <c r="BB53">
        <v>1.2074857950210571E-3</v>
      </c>
      <c r="BC53">
        <v>1.4679796993732452E-2</v>
      </c>
      <c r="BD53">
        <v>0.2888520359992981</v>
      </c>
      <c r="BE53">
        <v>3.5673320293426514E-2</v>
      </c>
      <c r="BF53">
        <v>3.6000516265630722E-2</v>
      </c>
      <c r="BG53">
        <v>0.12586459051817656</v>
      </c>
      <c r="BH53">
        <v>4.5899204909801483E-2</v>
      </c>
      <c r="BI53">
        <v>4.5414440333843231E-2</v>
      </c>
      <c r="BJ53">
        <v>0.27788949012756348</v>
      </c>
      <c r="BK53">
        <v>3.2584771513938904E-2</v>
      </c>
      <c r="BL53">
        <v>4.7280142083764076E-2</v>
      </c>
      <c r="BM53">
        <v>0.12259824853390455</v>
      </c>
      <c r="BN53">
        <v>4.4691719114780426E-2</v>
      </c>
      <c r="BO53">
        <v>3.0734643340110779E-2</v>
      </c>
    </row>
    <row r="54" spans="1:67" x14ac:dyDescent="0.2">
      <c r="A54">
        <v>1965</v>
      </c>
      <c r="B54">
        <v>1</v>
      </c>
      <c r="C54">
        <v>0.26265459370851424</v>
      </c>
      <c r="D54">
        <v>0.19875578930529164</v>
      </c>
      <c r="E54">
        <v>0.26170915368275066</v>
      </c>
      <c r="F54">
        <v>0.15228260547149394</v>
      </c>
      <c r="G54">
        <v>0.12459785783194946</v>
      </c>
      <c r="H54">
        <v>0.9886346161365509</v>
      </c>
      <c r="I54">
        <v>0.24583430588245392</v>
      </c>
      <c r="J54">
        <v>0.21348099503666162</v>
      </c>
      <c r="K54">
        <v>0.26501978561282158</v>
      </c>
      <c r="L54">
        <v>0.15366749465465546</v>
      </c>
      <c r="M54">
        <v>0.11063205078244209</v>
      </c>
      <c r="N54">
        <v>0.70702701807022095</v>
      </c>
      <c r="O54">
        <v>0.21150977909564972</v>
      </c>
      <c r="P54">
        <v>0.1652219002135098</v>
      </c>
      <c r="Q54">
        <v>0.1445188857614994</v>
      </c>
      <c r="R54">
        <v>0.10851769521832466</v>
      </c>
      <c r="S54">
        <v>7.7258765697479248E-2</v>
      </c>
      <c r="T54">
        <v>0.55505189299583435</v>
      </c>
      <c r="U54">
        <v>0.18696032464504242</v>
      </c>
      <c r="V54">
        <v>0.12669735099188983</v>
      </c>
      <c r="W54">
        <v>0.1044926883187145</v>
      </c>
      <c r="X54">
        <v>7.8117150813341141E-2</v>
      </c>
      <c r="Y54">
        <v>5.8784395456314087E-2</v>
      </c>
      <c r="Z54">
        <v>0.27899093925952911</v>
      </c>
      <c r="AA54">
        <v>0.12975506484508514</v>
      </c>
      <c r="AB54">
        <v>5.8692336257081479E-2</v>
      </c>
      <c r="AC54">
        <v>4.4988971145357937E-2</v>
      </c>
      <c r="AD54">
        <v>2.9267222620546818E-2</v>
      </c>
      <c r="AE54">
        <v>1.6287336591631174E-2</v>
      </c>
      <c r="AF54">
        <v>0.20389848202466965</v>
      </c>
      <c r="AG54">
        <v>0.10647373273968697</v>
      </c>
      <c r="AH54">
        <v>4.0640373568749055E-2</v>
      </c>
      <c r="AI54">
        <v>3.0703048338182271E-2</v>
      </c>
      <c r="AJ54">
        <v>1.7668942920863628E-2</v>
      </c>
      <c r="AK54">
        <v>8.4123900160193443E-3</v>
      </c>
      <c r="AL54">
        <v>9.852200374007225E-2</v>
      </c>
      <c r="AM54">
        <v>6.2408581376075745E-2</v>
      </c>
      <c r="AN54">
        <v>1.6731652423914056E-2</v>
      </c>
      <c r="AO54">
        <v>1.1086200644058408E-2</v>
      </c>
      <c r="AP54">
        <v>5.9636291116476059E-3</v>
      </c>
      <c r="AQ54">
        <v>2.331941737793386E-3</v>
      </c>
      <c r="AR54">
        <v>3.3988097682595253E-2</v>
      </c>
      <c r="AS54">
        <v>2.5195615366101265E-2</v>
      </c>
      <c r="AT54">
        <v>4.461670626369596E-3</v>
      </c>
      <c r="AU54">
        <v>2.3258648197952425E-3</v>
      </c>
      <c r="AV54">
        <v>1.6689161420799792E-3</v>
      </c>
      <c r="AW54">
        <v>3.360295741003938E-4</v>
      </c>
      <c r="AX54">
        <v>1.1365383863449097E-2</v>
      </c>
      <c r="AY54">
        <v>3.2941102981567383E-3</v>
      </c>
      <c r="AZ54">
        <v>-1.1488166637718678E-2</v>
      </c>
      <c r="BA54">
        <v>3.7888810038566589E-3</v>
      </c>
      <c r="BB54">
        <v>1.1614933609962463E-3</v>
      </c>
      <c r="BC54">
        <v>1.4609061181545258E-2</v>
      </c>
      <c r="BD54">
        <v>0.29297298192977905</v>
      </c>
      <c r="BE54">
        <v>5.114481461286452E-2</v>
      </c>
      <c r="BF54">
        <v>3.3533889091781857E-2</v>
      </c>
      <c r="BG54">
        <v>0.11719026792125126</v>
      </c>
      <c r="BH54">
        <v>4.3764910253169281E-2</v>
      </c>
      <c r="BI54">
        <v>4.7339092134470212E-2</v>
      </c>
      <c r="BJ54">
        <v>0.28160759806632996</v>
      </c>
      <c r="BK54">
        <v>3.4324526786804199E-2</v>
      </c>
      <c r="BL54">
        <v>4.8259094823151827E-2</v>
      </c>
      <c r="BM54">
        <v>0.12050089985132217</v>
      </c>
      <c r="BN54">
        <v>4.5149799436330795E-2</v>
      </c>
      <c r="BO54">
        <v>3.3373285084962845E-2</v>
      </c>
    </row>
    <row r="55" spans="1:67" x14ac:dyDescent="0.2">
      <c r="A55">
        <v>1966</v>
      </c>
      <c r="B55">
        <v>1</v>
      </c>
      <c r="C55">
        <v>0.25139874219894409</v>
      </c>
      <c r="D55">
        <v>0.20309629291296005</v>
      </c>
      <c r="E55">
        <v>0.26323066651821136</v>
      </c>
      <c r="F55">
        <v>0.15476052463054657</v>
      </c>
      <c r="G55">
        <v>0.12751378118991852</v>
      </c>
      <c r="H55">
        <v>0.98823177814483643</v>
      </c>
      <c r="I55">
        <v>0.24789907038211823</v>
      </c>
      <c r="J55">
        <v>0.21479300037026405</v>
      </c>
      <c r="K55">
        <v>0.25891924649477005</v>
      </c>
      <c r="L55">
        <v>0.15364502370357513</v>
      </c>
      <c r="M55">
        <v>0.11297545582056046</v>
      </c>
      <c r="N55">
        <v>0.70290607213973999</v>
      </c>
      <c r="O55">
        <v>0.21183478832244873</v>
      </c>
      <c r="P55">
        <v>0.16555495280772448</v>
      </c>
      <c r="Q55">
        <v>0.14051569532603025</v>
      </c>
      <c r="R55">
        <v>0.10803714394569397</v>
      </c>
      <c r="S55">
        <v>7.6963528990745544E-2</v>
      </c>
      <c r="T55">
        <v>0.5500679612159729</v>
      </c>
      <c r="U55">
        <v>0.18726567924022675</v>
      </c>
      <c r="V55">
        <v>0.12685122760012746</v>
      </c>
      <c r="W55">
        <v>0.10311503335833549</v>
      </c>
      <c r="X55">
        <v>7.7872388064861298E-2</v>
      </c>
      <c r="Y55">
        <v>5.4963640868663788E-2</v>
      </c>
      <c r="Z55">
        <v>0.2776484489440918</v>
      </c>
      <c r="AA55">
        <v>0.13036707043647766</v>
      </c>
      <c r="AB55">
        <v>5.8123885770328343E-2</v>
      </c>
      <c r="AC55">
        <v>4.3722431175410748E-2</v>
      </c>
      <c r="AD55">
        <v>3.0445711687207222E-2</v>
      </c>
      <c r="AE55">
        <v>1.4989354647696018E-2</v>
      </c>
      <c r="AF55">
        <v>0.20391011238098145</v>
      </c>
      <c r="AG55">
        <v>0.10644389688968658</v>
      </c>
      <c r="AH55">
        <v>4.1111786384135485E-2</v>
      </c>
      <c r="AI55">
        <v>3.0132117622997612E-2</v>
      </c>
      <c r="AJ55">
        <v>1.8972160294651985E-2</v>
      </c>
      <c r="AK55">
        <v>7.2501590475440025E-3</v>
      </c>
      <c r="AL55">
        <v>0.10051151365041733</v>
      </c>
      <c r="AM55">
        <v>6.3032388687133789E-2</v>
      </c>
      <c r="AN55">
        <v>1.7233562030014582E-2</v>
      </c>
      <c r="AO55">
        <v>1.1625870640273206E-2</v>
      </c>
      <c r="AP55">
        <v>6.6696000285446644E-3</v>
      </c>
      <c r="AQ55">
        <v>1.9500942435115576E-3</v>
      </c>
      <c r="AR55">
        <v>3.4796088933944702E-2</v>
      </c>
      <c r="AS55">
        <v>2.5205405429005623E-2</v>
      </c>
      <c r="AT55">
        <v>4.8878036923269974E-3</v>
      </c>
      <c r="AU55">
        <v>2.5297501342720352E-3</v>
      </c>
      <c r="AV55">
        <v>1.9410216482356191E-3</v>
      </c>
      <c r="AW55">
        <v>2.3210661311168224E-4</v>
      </c>
      <c r="AX55">
        <v>1.1768221855163574E-2</v>
      </c>
      <c r="AY55">
        <v>3.4996718168258667E-3</v>
      </c>
      <c r="AZ55">
        <v>-1.1696707457304001E-2</v>
      </c>
      <c r="BA55">
        <v>4.3114200234413147E-3</v>
      </c>
      <c r="BB55">
        <v>1.1155009269714355E-3</v>
      </c>
      <c r="BC55">
        <v>1.4538325369358063E-2</v>
      </c>
      <c r="BD55">
        <v>0.29709392786026001</v>
      </c>
      <c r="BE55">
        <v>3.9563953876495361E-2</v>
      </c>
      <c r="BF55">
        <v>3.7541340105235577E-2</v>
      </c>
      <c r="BG55">
        <v>0.12271497119218111</v>
      </c>
      <c r="BH55">
        <v>4.67233806848526E-2</v>
      </c>
      <c r="BI55">
        <v>5.0550252199172974E-2</v>
      </c>
      <c r="BJ55">
        <v>0.28532570600509644</v>
      </c>
      <c r="BK55">
        <v>3.6064282059669495E-2</v>
      </c>
      <c r="BL55">
        <v>4.9238047562539577E-2</v>
      </c>
      <c r="BM55">
        <v>0.1184035511687398</v>
      </c>
      <c r="BN55">
        <v>4.5607879757881165E-2</v>
      </c>
      <c r="BO55">
        <v>3.6011926829814911E-2</v>
      </c>
    </row>
    <row r="56" spans="1:67" x14ac:dyDescent="0.2">
      <c r="A56">
        <v>1967</v>
      </c>
      <c r="B56">
        <v>1</v>
      </c>
      <c r="C56">
        <v>0.25593054294586182</v>
      </c>
      <c r="D56">
        <v>0.20206957776099443</v>
      </c>
      <c r="E56">
        <v>0.26248889788985252</v>
      </c>
      <c r="F56">
        <v>0.15142550319433212</v>
      </c>
      <c r="G56">
        <v>0.12808549031615257</v>
      </c>
      <c r="H56">
        <v>0.99120789766311646</v>
      </c>
      <c r="I56">
        <v>0.25218349322676659</v>
      </c>
      <c r="J56">
        <v>0.21358856465667486</v>
      </c>
      <c r="K56">
        <v>0.26108147576451302</v>
      </c>
      <c r="L56">
        <v>0.15027638897299767</v>
      </c>
      <c r="M56">
        <v>0.11407800018787384</v>
      </c>
      <c r="N56">
        <v>0.69944882392883301</v>
      </c>
      <c r="O56">
        <v>0.21600424498319626</v>
      </c>
      <c r="P56">
        <v>0.1650132741779089</v>
      </c>
      <c r="Q56">
        <v>0.13505823211744428</v>
      </c>
      <c r="R56">
        <v>0.1071181446313858</v>
      </c>
      <c r="S56">
        <v>7.6254947111010551E-2</v>
      </c>
      <c r="T56">
        <v>0.54837660491466522</v>
      </c>
      <c r="U56">
        <v>0.19167262688279152</v>
      </c>
      <c r="V56">
        <v>0.12556982424575835</v>
      </c>
      <c r="W56">
        <v>9.8683338495902717E-2</v>
      </c>
      <c r="X56">
        <v>7.8763652592897415E-2</v>
      </c>
      <c r="Y56">
        <v>5.3687159903347492E-2</v>
      </c>
      <c r="Z56">
        <v>0.28093008697032928</v>
      </c>
      <c r="AA56">
        <v>0.13278915360569954</v>
      </c>
      <c r="AB56">
        <v>5.8003912825370207E-2</v>
      </c>
      <c r="AC56">
        <v>4.3746413983171806E-2</v>
      </c>
      <c r="AD56">
        <v>3.1418127473443747E-2</v>
      </c>
      <c r="AE56">
        <v>1.4972471399232745E-2</v>
      </c>
      <c r="AF56">
        <v>0.20739651471376419</v>
      </c>
      <c r="AG56">
        <v>0.10876691713929176</v>
      </c>
      <c r="AH56">
        <v>4.1419766494072974E-2</v>
      </c>
      <c r="AI56">
        <v>2.9824457466020249E-2</v>
      </c>
      <c r="AJ56">
        <v>1.9478905014693737E-2</v>
      </c>
      <c r="AK56">
        <v>7.906473008915782E-3</v>
      </c>
      <c r="AL56">
        <v>0.10075987502932549</v>
      </c>
      <c r="AM56">
        <v>6.2726110219955444E-2</v>
      </c>
      <c r="AN56">
        <v>1.7227332602487877E-2</v>
      </c>
      <c r="AO56">
        <v>1.1594516396144172E-2</v>
      </c>
      <c r="AP56">
        <v>7.1142524247989058E-3</v>
      </c>
      <c r="AQ56">
        <v>2.0976646337658167E-3</v>
      </c>
      <c r="AR56">
        <v>3.4378174692392349E-2</v>
      </c>
      <c r="AS56">
        <v>2.3876027669757605E-2</v>
      </c>
      <c r="AT56">
        <v>4.9517660872879787E-3</v>
      </c>
      <c r="AU56">
        <v>2.6343900749452587E-3</v>
      </c>
      <c r="AV56">
        <v>2.5009216915350407E-3</v>
      </c>
      <c r="AW56">
        <v>4.1506894558551721E-4</v>
      </c>
      <c r="AX56">
        <v>8.7921023368835449E-3</v>
      </c>
      <c r="AY56">
        <v>3.7470497190952301E-3</v>
      </c>
      <c r="AZ56">
        <v>-1.1518986895680428E-2</v>
      </c>
      <c r="BA56">
        <v>1.4074221253395081E-3</v>
      </c>
      <c r="BB56">
        <v>1.1491142213344574E-3</v>
      </c>
      <c r="BC56">
        <v>1.4007490128278732E-2</v>
      </c>
      <c r="BD56">
        <v>0.30055117607116699</v>
      </c>
      <c r="BE56">
        <v>3.9926297962665558E-2</v>
      </c>
      <c r="BF56">
        <v>3.7056303583085537E-2</v>
      </c>
      <c r="BG56">
        <v>0.12743066577240825</v>
      </c>
      <c r="BH56">
        <v>4.430735856294632E-2</v>
      </c>
      <c r="BI56">
        <v>5.1830543205142021E-2</v>
      </c>
      <c r="BJ56">
        <v>0.29175907373428345</v>
      </c>
      <c r="BK56">
        <v>3.6179248243570328E-2</v>
      </c>
      <c r="BL56">
        <v>4.8575290478765965E-2</v>
      </c>
      <c r="BM56">
        <v>0.12602324364706874</v>
      </c>
      <c r="BN56">
        <v>4.3158244341611862E-2</v>
      </c>
      <c r="BO56">
        <v>3.7823053076863289E-2</v>
      </c>
    </row>
    <row r="57" spans="1:67" x14ac:dyDescent="0.2">
      <c r="A57">
        <v>1968</v>
      </c>
      <c r="B57">
        <v>1</v>
      </c>
      <c r="C57">
        <v>0.26388971507549286</v>
      </c>
      <c r="D57">
        <v>0.19848155532963574</v>
      </c>
      <c r="E57">
        <v>0.26387346442788839</v>
      </c>
      <c r="F57">
        <v>0.14639045856893063</v>
      </c>
      <c r="G57">
        <v>0.12736482452601194</v>
      </c>
      <c r="H57">
        <v>0.99104708433151245</v>
      </c>
      <c r="I57">
        <v>0.26004071440547705</v>
      </c>
      <c r="J57">
        <v>0.21014226996339858</v>
      </c>
      <c r="K57">
        <v>0.26183604635298252</v>
      </c>
      <c r="L57">
        <v>0.14528942760080099</v>
      </c>
      <c r="M57">
        <v>0.1137386504560709</v>
      </c>
      <c r="N57">
        <v>0.69989036023616791</v>
      </c>
      <c r="O57">
        <v>0.22429859824478626</v>
      </c>
      <c r="P57">
        <v>0.16232050280086696</v>
      </c>
      <c r="Q57">
        <v>0.13554286689031869</v>
      </c>
      <c r="R57">
        <v>0.1048870999366045</v>
      </c>
      <c r="S57">
        <v>7.2841293644160032E-2</v>
      </c>
      <c r="T57">
        <v>0.54899976775050163</v>
      </c>
      <c r="U57">
        <v>0.20032513979822397</v>
      </c>
      <c r="V57">
        <v>0.12272227570065297</v>
      </c>
      <c r="W57">
        <v>9.8301781545160338E-2</v>
      </c>
      <c r="X57">
        <v>7.7736102975904942E-2</v>
      </c>
      <c r="Y57">
        <v>4.9914469243958592E-2</v>
      </c>
      <c r="Z57">
        <v>0.28487901762127876</v>
      </c>
      <c r="AA57">
        <v>0.13803278002887964</v>
      </c>
      <c r="AB57">
        <v>5.6679706765862647E-2</v>
      </c>
      <c r="AC57">
        <v>4.3591952962742653E-2</v>
      </c>
      <c r="AD57">
        <v>3.127469343598932E-2</v>
      </c>
      <c r="AE57">
        <v>1.5299882448744029E-2</v>
      </c>
      <c r="AF57">
        <v>0.21177837438881397</v>
      </c>
      <c r="AG57">
        <v>0.11335124913603067</v>
      </c>
      <c r="AH57">
        <v>4.0726938052102923E-2</v>
      </c>
      <c r="AI57">
        <v>2.9647265644598519E-2</v>
      </c>
      <c r="AJ57">
        <v>1.8893478671088815E-2</v>
      </c>
      <c r="AK57">
        <v>9.1594468685798347E-3</v>
      </c>
      <c r="AL57">
        <v>0.10367687698453665</v>
      </c>
      <c r="AM57">
        <v>6.5551800653338432E-2</v>
      </c>
      <c r="AN57">
        <v>1.7050508526153862E-2</v>
      </c>
      <c r="AO57">
        <v>1.193006455196155E-2</v>
      </c>
      <c r="AP57">
        <v>6.8908821267541498E-3</v>
      </c>
      <c r="AQ57">
        <v>2.2536227770615369E-3</v>
      </c>
      <c r="AR57">
        <v>3.5693761892616749E-2</v>
      </c>
      <c r="AS57">
        <v>2.4465144029818475E-2</v>
      </c>
      <c r="AT57">
        <v>5.0904454317333148E-3</v>
      </c>
      <c r="AU57">
        <v>2.9795120898370442E-3</v>
      </c>
      <c r="AV57">
        <v>2.4975350170279853E-3</v>
      </c>
      <c r="AW57">
        <v>6.6112557669839589E-4</v>
      </c>
      <c r="AX57">
        <v>8.9529156684875488E-3</v>
      </c>
      <c r="AY57">
        <v>3.8490006700158119E-3</v>
      </c>
      <c r="AZ57">
        <v>-1.1660714633762836E-2</v>
      </c>
      <c r="BA57">
        <v>2.0374180749058723E-3</v>
      </c>
      <c r="BB57">
        <v>1.1010309681296349E-3</v>
      </c>
      <c r="BC57">
        <v>1.3626174069941044E-2</v>
      </c>
      <c r="BD57">
        <v>0.30010963976383209</v>
      </c>
      <c r="BE57">
        <v>3.9591116830706596E-2</v>
      </c>
      <c r="BF57">
        <v>3.6161052528768778E-2</v>
      </c>
      <c r="BG57">
        <v>0.1283305975375697</v>
      </c>
      <c r="BH57">
        <v>4.1503358632326126E-2</v>
      </c>
      <c r="BI57">
        <v>5.4523530881851912E-2</v>
      </c>
      <c r="BJ57">
        <v>0.29115672409534454</v>
      </c>
      <c r="BK57">
        <v>3.5742116160690784E-2</v>
      </c>
      <c r="BL57">
        <v>4.7821767162531614E-2</v>
      </c>
      <c r="BM57">
        <v>0.12629317946266383</v>
      </c>
      <c r="BN57">
        <v>4.0402327664196491E-2</v>
      </c>
      <c r="BO57">
        <v>4.0897356811910868E-2</v>
      </c>
    </row>
    <row r="58" spans="1:67" x14ac:dyDescent="0.2">
      <c r="A58">
        <v>1969</v>
      </c>
      <c r="B58">
        <v>1</v>
      </c>
      <c r="C58">
        <v>0.24794505536556244</v>
      </c>
      <c r="D58">
        <v>0.20103075617225841</v>
      </c>
      <c r="E58">
        <v>0.27500555268488824</v>
      </c>
      <c r="F58">
        <v>0.14651653682813048</v>
      </c>
      <c r="G58">
        <v>0.12950211274437606</v>
      </c>
      <c r="H58">
        <v>0.99028198421001434</v>
      </c>
      <c r="I58">
        <v>0.24353053397499025</v>
      </c>
      <c r="J58">
        <v>0.21244607452536002</v>
      </c>
      <c r="K58">
        <v>0.27327384287491441</v>
      </c>
      <c r="L58">
        <v>0.14533382444642484</v>
      </c>
      <c r="M58">
        <v>0.11569737503305078</v>
      </c>
      <c r="N58">
        <v>0.69013146683573723</v>
      </c>
      <c r="O58">
        <v>0.20915972115471959</v>
      </c>
      <c r="P58">
        <v>0.16444246907485649</v>
      </c>
      <c r="Q58">
        <v>0.1392815783910919</v>
      </c>
      <c r="R58">
        <v>0.10501526901498437</v>
      </c>
      <c r="S58">
        <v>7.2232425096444786E-2</v>
      </c>
      <c r="T58">
        <v>0.53771641384810209</v>
      </c>
      <c r="U58">
        <v>0.18494781316258013</v>
      </c>
      <c r="V58">
        <v>0.12419236198911676</v>
      </c>
      <c r="W58">
        <v>0.10136465896357549</v>
      </c>
      <c r="X58">
        <v>7.9636749112978578E-2</v>
      </c>
      <c r="Y58">
        <v>4.7574847296345979E-2</v>
      </c>
      <c r="Z58">
        <v>0.27473693806678057</v>
      </c>
      <c r="AA58">
        <v>0.1264088696334511</v>
      </c>
      <c r="AB58">
        <v>5.7608155120760784E-2</v>
      </c>
      <c r="AC58">
        <v>4.5396282735964633E-2</v>
      </c>
      <c r="AD58">
        <v>3.2529121817788109E-2</v>
      </c>
      <c r="AE58">
        <v>1.2794501541065983E-2</v>
      </c>
      <c r="AF58">
        <v>0.20308541180565953</v>
      </c>
      <c r="AG58">
        <v>0.10425381013192236</v>
      </c>
      <c r="AH58">
        <v>4.1300669690826908E-2</v>
      </c>
      <c r="AI58">
        <v>3.0785508416556695E-2</v>
      </c>
      <c r="AJ58">
        <v>1.9651188573334366E-2</v>
      </c>
      <c r="AK58">
        <v>7.0942363672656938E-3</v>
      </c>
      <c r="AL58">
        <v>9.9248204147443175E-2</v>
      </c>
      <c r="AM58">
        <v>6.0447386931627989E-2</v>
      </c>
      <c r="AN58">
        <v>1.8008457700489089E-2</v>
      </c>
      <c r="AO58">
        <v>1.2260196983106653E-2</v>
      </c>
      <c r="AP58">
        <v>6.715443181747105E-3</v>
      </c>
      <c r="AQ58">
        <v>1.8167189336963929E-3</v>
      </c>
      <c r="AR58">
        <v>3.448821441270411E-2</v>
      </c>
      <c r="AS58">
        <v>2.3492552893003449E-2</v>
      </c>
      <c r="AT58">
        <v>5.4545125746585654E-3</v>
      </c>
      <c r="AU58">
        <v>2.8364643280553992E-3</v>
      </c>
      <c r="AV58">
        <v>2.3664132004341809E-3</v>
      </c>
      <c r="AW58">
        <v>3.3827098263827793E-4</v>
      </c>
      <c r="AX58">
        <v>9.7180157899856567E-3</v>
      </c>
      <c r="AY58">
        <v>4.4145213905721903E-3</v>
      </c>
      <c r="AZ58">
        <v>-1.1415318353101611E-2</v>
      </c>
      <c r="BA58">
        <v>1.7317098099738359E-3</v>
      </c>
      <c r="BB58">
        <v>1.1827123817056417E-3</v>
      </c>
      <c r="BC58">
        <v>1.3804737711325288E-2</v>
      </c>
      <c r="BD58">
        <v>0.30986853316426277</v>
      </c>
      <c r="BE58">
        <v>3.8785334210842848E-2</v>
      </c>
      <c r="BF58">
        <v>3.6588287097401917E-2</v>
      </c>
      <c r="BG58">
        <v>0.13572397429379635</v>
      </c>
      <c r="BH58">
        <v>4.1501267813146114E-2</v>
      </c>
      <c r="BI58">
        <v>5.7269687647931278E-2</v>
      </c>
      <c r="BJ58">
        <v>0.30015051737427711</v>
      </c>
      <c r="BK58">
        <v>3.4370812820270658E-2</v>
      </c>
      <c r="BL58">
        <v>4.8003605450503528E-2</v>
      </c>
      <c r="BM58">
        <v>0.13399226448382251</v>
      </c>
      <c r="BN58">
        <v>4.0318555431440473E-2</v>
      </c>
      <c r="BO58">
        <v>4.346494993660599E-2</v>
      </c>
    </row>
    <row r="59" spans="1:67" x14ac:dyDescent="0.2">
      <c r="A59">
        <v>1970</v>
      </c>
      <c r="B59">
        <v>1</v>
      </c>
      <c r="C59">
        <v>0.22527971863746643</v>
      </c>
      <c r="D59">
        <v>0.20709865605749656</v>
      </c>
      <c r="E59">
        <v>0.28474146960070357</v>
      </c>
      <c r="F59">
        <v>0.14926345029380172</v>
      </c>
      <c r="G59">
        <v>0.13361672562314197</v>
      </c>
      <c r="H59">
        <v>0.9900013767182827</v>
      </c>
      <c r="I59">
        <v>0.22150506632169709</v>
      </c>
      <c r="J59">
        <v>0.21919276648259256</v>
      </c>
      <c r="K59">
        <v>0.28170900663826615</v>
      </c>
      <c r="L59">
        <v>0.14821956626838073</v>
      </c>
      <c r="M59">
        <v>0.11937416309956461</v>
      </c>
      <c r="N59">
        <v>0.69073503743857145</v>
      </c>
      <c r="O59">
        <v>0.18857770517934114</v>
      </c>
      <c r="P59">
        <v>0.17104914730589371</v>
      </c>
      <c r="Q59">
        <v>0.14603457041812362</v>
      </c>
      <c r="R59">
        <v>0.10928106273058802</v>
      </c>
      <c r="S59">
        <v>7.5792547286255285E-2</v>
      </c>
      <c r="T59">
        <v>0.53690693411044776</v>
      </c>
      <c r="U59">
        <v>0.1654813239001669</v>
      </c>
      <c r="V59">
        <v>0.13005198789505812</v>
      </c>
      <c r="W59">
        <v>0.1072175548888481</v>
      </c>
      <c r="X59">
        <v>8.4000657370779663E-2</v>
      </c>
      <c r="Y59">
        <v>5.0155420627561398E-2</v>
      </c>
      <c r="Z59">
        <v>0.26868779142387211</v>
      </c>
      <c r="AA59">
        <v>0.11110971734160557</v>
      </c>
      <c r="AB59">
        <v>6.1336325145475712E-2</v>
      </c>
      <c r="AC59">
        <v>4.8542317917508626E-2</v>
      </c>
      <c r="AD59">
        <v>3.5867806196620222E-2</v>
      </c>
      <c r="AE59">
        <v>1.1831625695776893E-2</v>
      </c>
      <c r="AF59">
        <v>0.19676372141111642</v>
      </c>
      <c r="AG59">
        <v>9.1308751201722771E-2</v>
      </c>
      <c r="AH59">
        <v>4.3278276811179239E-2</v>
      </c>
      <c r="AI59">
        <v>3.3601337394202346E-2</v>
      </c>
      <c r="AJ59">
        <v>2.2234993768506683E-2</v>
      </c>
      <c r="AK59">
        <v>6.3403590575035196E-3</v>
      </c>
      <c r="AL59">
        <v>9.4940627866890281E-2</v>
      </c>
      <c r="AM59">
        <v>5.2837920258753002E-2</v>
      </c>
      <c r="AN59">
        <v>1.9272265333711402E-2</v>
      </c>
      <c r="AO59">
        <v>1.3694272708960398E-2</v>
      </c>
      <c r="AP59">
        <v>7.6505546949192649E-3</v>
      </c>
      <c r="AQ59">
        <v>1.4856125872029224E-3</v>
      </c>
      <c r="AR59">
        <v>3.2600037346128374E-2</v>
      </c>
      <c r="AS59">
        <v>2.0626153469493147E-2</v>
      </c>
      <c r="AT59">
        <v>5.770790280095639E-3</v>
      </c>
      <c r="AU59">
        <v>3.0518754398300985E-3</v>
      </c>
      <c r="AV59">
        <v>2.9274974544932775E-3</v>
      </c>
      <c r="AW59">
        <v>2.2372046777263677E-4</v>
      </c>
      <c r="AX59">
        <v>9.9986232817173004E-3</v>
      </c>
      <c r="AY59">
        <v>3.7746523157693446E-3</v>
      </c>
      <c r="AZ59">
        <v>-1.2094110425096005E-2</v>
      </c>
      <c r="BA59">
        <v>3.0324629624374211E-3</v>
      </c>
      <c r="BB59">
        <v>1.0438840254209936E-3</v>
      </c>
      <c r="BC59">
        <v>1.4242562523577362E-2</v>
      </c>
      <c r="BD59">
        <v>0.30926496256142855</v>
      </c>
      <c r="BE59">
        <v>3.6702013458125293E-2</v>
      </c>
      <c r="BF59">
        <v>3.6049508751602843E-2</v>
      </c>
      <c r="BG59">
        <v>0.13870689918257995</v>
      </c>
      <c r="BH59">
        <v>3.9982387563213706E-2</v>
      </c>
      <c r="BI59">
        <v>5.7824178336886689E-2</v>
      </c>
      <c r="BJ59">
        <v>0.29926633927971125</v>
      </c>
      <c r="BK59">
        <v>3.2927361142355949E-2</v>
      </c>
      <c r="BL59">
        <v>4.8143619176698849E-2</v>
      </c>
      <c r="BM59">
        <v>0.13567443622014252</v>
      </c>
      <c r="BN59">
        <v>3.8938503537792712E-2</v>
      </c>
      <c r="BO59">
        <v>4.3581615813309327E-2</v>
      </c>
    </row>
    <row r="60" spans="1:67" x14ac:dyDescent="0.2">
      <c r="A60">
        <v>1971</v>
      </c>
      <c r="B60">
        <v>1</v>
      </c>
      <c r="C60">
        <v>0.22018428519368172</v>
      </c>
      <c r="D60">
        <v>0.20760954467186821</v>
      </c>
      <c r="E60">
        <v>0.28718997187388595</v>
      </c>
      <c r="F60">
        <v>0.148966195381945</v>
      </c>
      <c r="G60">
        <v>0.13605001817632001</v>
      </c>
      <c r="H60">
        <v>0.98965614940971136</v>
      </c>
      <c r="I60">
        <v>0.21652344007452484</v>
      </c>
      <c r="J60">
        <v>0.21959661759683513</v>
      </c>
      <c r="K60">
        <v>0.28373635714524426</v>
      </c>
      <c r="L60">
        <v>0.14801186589465942</v>
      </c>
      <c r="M60">
        <v>0.12178766718716361</v>
      </c>
      <c r="N60">
        <v>0.68708401801995933</v>
      </c>
      <c r="O60">
        <v>0.18288678888347931</v>
      </c>
      <c r="P60">
        <v>0.17076079091566498</v>
      </c>
      <c r="Q60">
        <v>0.14537108992408321</v>
      </c>
      <c r="R60">
        <v>0.11027667848975398</v>
      </c>
      <c r="S60">
        <v>7.7788655638869386E-2</v>
      </c>
      <c r="T60">
        <v>0.53377787180943415</v>
      </c>
      <c r="U60">
        <v>0.16064427666424308</v>
      </c>
      <c r="V60">
        <v>0.13007534707367086</v>
      </c>
      <c r="W60">
        <v>0.10641765639911682</v>
      </c>
      <c r="X60">
        <v>8.4915914354496635E-2</v>
      </c>
      <c r="Y60">
        <v>5.1724664128414588E-2</v>
      </c>
      <c r="Z60">
        <v>0.26648266782285646</v>
      </c>
      <c r="AA60">
        <v>0.10881754536239896</v>
      </c>
      <c r="AB60">
        <v>6.1662741212444416E-2</v>
      </c>
      <c r="AC60">
        <v>4.8509708950746244E-2</v>
      </c>
      <c r="AD60">
        <v>3.6859868012470542E-2</v>
      </c>
      <c r="AE60">
        <v>1.0632804910528648E-2</v>
      </c>
      <c r="AF60">
        <v>0.19458134032902308</v>
      </c>
      <c r="AG60">
        <v>8.8945159935974516E-2</v>
      </c>
      <c r="AH60">
        <v>4.2971610006134142E-2</v>
      </c>
      <c r="AI60">
        <v>3.3756767731972559E-2</v>
      </c>
      <c r="AJ60">
        <v>2.3353411994321505E-2</v>
      </c>
      <c r="AK60">
        <v>5.5543891385241295E-3</v>
      </c>
      <c r="AL60">
        <v>9.3600083826459013E-2</v>
      </c>
      <c r="AM60">
        <v>5.1072963717160746E-2</v>
      </c>
      <c r="AN60">
        <v>1.8914045122983225E-2</v>
      </c>
      <c r="AO60">
        <v>1.362506297969901E-2</v>
      </c>
      <c r="AP60">
        <v>8.7170183082889707E-3</v>
      </c>
      <c r="AQ60">
        <v>1.2709922143585572E-3</v>
      </c>
      <c r="AR60">
        <v>3.1992289135814644E-2</v>
      </c>
      <c r="AS60">
        <v>1.9823252141577541E-2</v>
      </c>
      <c r="AT60">
        <v>5.5984474907795345E-3</v>
      </c>
      <c r="AU60">
        <v>2.8757310175517858E-3</v>
      </c>
      <c r="AV60">
        <v>3.5115266699676795E-3</v>
      </c>
      <c r="AW60">
        <v>1.8333206200793484E-4</v>
      </c>
      <c r="AX60">
        <v>1.0343850590288639E-2</v>
      </c>
      <c r="AY60">
        <v>3.6608451191568747E-3</v>
      </c>
      <c r="AZ60">
        <v>-1.1987072924966924E-2</v>
      </c>
      <c r="BA60">
        <v>3.4536147286416963E-3</v>
      </c>
      <c r="BB60">
        <v>9.5432948728557676E-4</v>
      </c>
      <c r="BC60">
        <v>1.4262350989156403E-2</v>
      </c>
      <c r="BD60">
        <v>0.31291598198004067</v>
      </c>
      <c r="BE60">
        <v>3.7297496310202405E-2</v>
      </c>
      <c r="BF60">
        <v>3.6848753756203223E-2</v>
      </c>
      <c r="BG60">
        <v>0.14181888194980274</v>
      </c>
      <c r="BH60">
        <v>3.8689516892191023E-2</v>
      </c>
      <c r="BI60">
        <v>5.8261362537450623E-2</v>
      </c>
      <c r="BJ60">
        <v>0.30257213138975203</v>
      </c>
      <c r="BK60">
        <v>3.363665119104553E-2</v>
      </c>
      <c r="BL60">
        <v>4.8835826681170147E-2</v>
      </c>
      <c r="BM60">
        <v>0.13836526722116105</v>
      </c>
      <c r="BN60">
        <v>3.7735187404905446E-2</v>
      </c>
      <c r="BO60">
        <v>4.399901154829422E-2</v>
      </c>
    </row>
    <row r="61" spans="1:67" x14ac:dyDescent="0.2">
      <c r="A61">
        <v>1972</v>
      </c>
      <c r="B61">
        <v>1</v>
      </c>
      <c r="C61">
        <v>0.21815924812108278</v>
      </c>
      <c r="D61">
        <v>0.20412548705371591</v>
      </c>
      <c r="E61">
        <v>0.29224067466202541</v>
      </c>
      <c r="F61">
        <v>0.14869496653409442</v>
      </c>
      <c r="G61">
        <v>0.13677962931615184</v>
      </c>
      <c r="H61">
        <v>0.98879979527555406</v>
      </c>
      <c r="I61">
        <v>0.21485753764500259</v>
      </c>
      <c r="J61">
        <v>0.21736767485799646</v>
      </c>
      <c r="K61">
        <v>0.28607461081264773</v>
      </c>
      <c r="L61">
        <v>0.14784796230014763</v>
      </c>
      <c r="M61">
        <v>0.12265197930537397</v>
      </c>
      <c r="N61">
        <v>0.6890391853521578</v>
      </c>
      <c r="O61">
        <v>0.18091097713477211</v>
      </c>
      <c r="P61">
        <v>0.16757591397163196</v>
      </c>
      <c r="Q61">
        <v>0.15353918710070502</v>
      </c>
      <c r="R61">
        <v>0.10993058092572028</v>
      </c>
      <c r="S61">
        <v>7.7082517787857796E-2</v>
      </c>
      <c r="T61">
        <v>0.53237969653855544</v>
      </c>
      <c r="U61">
        <v>0.1583231237345899</v>
      </c>
      <c r="V61">
        <v>0.12813203221287495</v>
      </c>
      <c r="W61">
        <v>0.11144565057190903</v>
      </c>
      <c r="X61">
        <v>8.3873706116719404E-2</v>
      </c>
      <c r="Y61">
        <v>5.0605165587512602E-2</v>
      </c>
      <c r="Z61">
        <v>0.26212686715007294</v>
      </c>
      <c r="AA61">
        <v>0.10626303349636146</v>
      </c>
      <c r="AB61">
        <v>5.886362256651978E-2</v>
      </c>
      <c r="AC61">
        <v>5.1630535569387348E-2</v>
      </c>
      <c r="AD61">
        <v>3.5590749679158762E-2</v>
      </c>
      <c r="AE61">
        <v>9.7789262279093236E-3</v>
      </c>
      <c r="AF61">
        <v>0.18996266165777342</v>
      </c>
      <c r="AG61">
        <v>8.55173436611949E-2</v>
      </c>
      <c r="AH61">
        <v>4.0653746975749527E-2</v>
      </c>
      <c r="AI61">
        <v>3.5896119162643458E-2</v>
      </c>
      <c r="AJ61">
        <v>2.3078566228832642E-2</v>
      </c>
      <c r="AK61">
        <v>4.8168825276206917E-3</v>
      </c>
      <c r="AL61">
        <v>9.046901872716262E-2</v>
      </c>
      <c r="AM61">
        <v>4.8627076954289805E-2</v>
      </c>
      <c r="AN61">
        <v>1.7655277682251835E-2</v>
      </c>
      <c r="AO61">
        <v>1.4068228314354059E-2</v>
      </c>
      <c r="AP61">
        <v>8.9423689381646909E-3</v>
      </c>
      <c r="AQ61">
        <v>1.1760672201717171E-3</v>
      </c>
      <c r="AR61">
        <v>3.0771478752285475E-2</v>
      </c>
      <c r="AS61">
        <v>1.8745966933693126E-2</v>
      </c>
      <c r="AT61">
        <v>5.2913625917438978E-3</v>
      </c>
      <c r="AU61">
        <v>3.0118626109820745E-3</v>
      </c>
      <c r="AV61">
        <v>3.5584188419477414E-3</v>
      </c>
      <c r="AW61">
        <v>1.6386868945161837E-4</v>
      </c>
      <c r="AX61">
        <v>1.1200204724445939E-2</v>
      </c>
      <c r="AY61">
        <v>3.3017104760801885E-3</v>
      </c>
      <c r="AZ61">
        <v>-1.3242187804280547E-2</v>
      </c>
      <c r="BA61">
        <v>6.1660638493776787E-3</v>
      </c>
      <c r="BB61">
        <v>8.4700423394679092E-4</v>
      </c>
      <c r="BC61">
        <v>1.412765001077787E-2</v>
      </c>
      <c r="BD61">
        <v>0.3109608146478422</v>
      </c>
      <c r="BE61">
        <v>3.7248270986310672E-2</v>
      </c>
      <c r="BF61">
        <v>3.6549573082083953E-2</v>
      </c>
      <c r="BG61">
        <v>0.13870148756132039</v>
      </c>
      <c r="BH61">
        <v>3.8764385608374141E-2</v>
      </c>
      <c r="BI61">
        <v>5.9697111528294045E-2</v>
      </c>
      <c r="BJ61">
        <v>0.29976060992339626</v>
      </c>
      <c r="BK61">
        <v>3.3946560510230483E-2</v>
      </c>
      <c r="BL61">
        <v>4.97917608863645E-2</v>
      </c>
      <c r="BM61">
        <v>0.13253542371194271</v>
      </c>
      <c r="BN61">
        <v>3.791738137442735E-2</v>
      </c>
      <c r="BO61">
        <v>4.5569461517516174E-2</v>
      </c>
    </row>
    <row r="62" spans="1:67" x14ac:dyDescent="0.2">
      <c r="A62">
        <v>1973</v>
      </c>
      <c r="B62">
        <v>1</v>
      </c>
      <c r="C62">
        <v>0.1879897688049823</v>
      </c>
      <c r="D62">
        <v>0.20832335594900542</v>
      </c>
      <c r="E62">
        <v>0.30862226222143363</v>
      </c>
      <c r="F62">
        <v>0.15716558801614156</v>
      </c>
      <c r="G62">
        <v>0.13789903946872073</v>
      </c>
      <c r="H62">
        <v>0.99054196098586544</v>
      </c>
      <c r="I62">
        <v>0.18493522432891041</v>
      </c>
      <c r="J62">
        <v>0.222335599288499</v>
      </c>
      <c r="K62">
        <v>0.30326042194246838</v>
      </c>
      <c r="L62">
        <v>0.15625700650616636</v>
      </c>
      <c r="M62">
        <v>0.12375371902635379</v>
      </c>
      <c r="N62">
        <v>0.68008290596480947</v>
      </c>
      <c r="O62">
        <v>0.15286587424816389</v>
      </c>
      <c r="P62">
        <v>0.17077203922121953</v>
      </c>
      <c r="Q62">
        <v>0.16407568492297742</v>
      </c>
      <c r="R62">
        <v>0.11773700417870714</v>
      </c>
      <c r="S62">
        <v>7.4632308270793146E-2</v>
      </c>
      <c r="T62">
        <v>0.52171969656410511</v>
      </c>
      <c r="U62">
        <v>0.13341180972292932</v>
      </c>
      <c r="V62">
        <v>0.13115682592174949</v>
      </c>
      <c r="W62">
        <v>0.11952341769867303</v>
      </c>
      <c r="X62">
        <v>9.0372331950675289E-2</v>
      </c>
      <c r="Y62">
        <v>4.7255292255840686E-2</v>
      </c>
      <c r="Z62">
        <v>0.25238192930191872</v>
      </c>
      <c r="AA62">
        <v>8.7622901287431887E-2</v>
      </c>
      <c r="AB62">
        <v>6.0328154990408223E-2</v>
      </c>
      <c r="AC62">
        <v>5.7195009241432615E-2</v>
      </c>
      <c r="AD62">
        <v>3.8461249432998557E-2</v>
      </c>
      <c r="AE62">
        <v>8.7746202677294605E-3</v>
      </c>
      <c r="AF62">
        <v>0.18058227906476532</v>
      </c>
      <c r="AG62">
        <v>6.906351274028566E-2</v>
      </c>
      <c r="AH62">
        <v>4.2026309280231544E-2</v>
      </c>
      <c r="AI62">
        <v>4.0008376838922999E-2</v>
      </c>
      <c r="AJ62">
        <v>2.5058718816808323E-2</v>
      </c>
      <c r="AK62">
        <v>4.4253598272803174E-3</v>
      </c>
      <c r="AL62">
        <v>8.3754644073451345E-2</v>
      </c>
      <c r="AM62">
        <v>3.8697352703820798E-2</v>
      </c>
      <c r="AN62">
        <v>1.8578695151347802E-2</v>
      </c>
      <c r="AO62">
        <v>1.5726710692852031E-2</v>
      </c>
      <c r="AP62">
        <v>9.6976150606167266E-3</v>
      </c>
      <c r="AQ62">
        <v>1.054269989168688E-3</v>
      </c>
      <c r="AR62">
        <v>2.7655590261019825E-2</v>
      </c>
      <c r="AS62">
        <v>1.4728436881682683E-2</v>
      </c>
      <c r="AT62">
        <v>5.5994194204689318E-3</v>
      </c>
      <c r="AU62">
        <v>3.3211173381547665E-3</v>
      </c>
      <c r="AV62">
        <v>3.8545364835087526E-3</v>
      </c>
      <c r="AW62">
        <v>1.5208058027393889E-4</v>
      </c>
      <c r="AX62">
        <v>9.4580390141345561E-3</v>
      </c>
      <c r="AY62">
        <v>3.0545444760718965E-3</v>
      </c>
      <c r="AZ62">
        <v>-1.401224333949358E-2</v>
      </c>
      <c r="BA62">
        <v>5.3618402789652464E-3</v>
      </c>
      <c r="BB62">
        <v>9.085815099751926E-4</v>
      </c>
      <c r="BC62">
        <v>1.4145320442366938E-2</v>
      </c>
      <c r="BD62">
        <v>0.31991709403519053</v>
      </c>
      <c r="BE62">
        <v>3.5123894556818414E-2</v>
      </c>
      <c r="BF62">
        <v>3.7551316727785888E-2</v>
      </c>
      <c r="BG62">
        <v>0.14454657729845621</v>
      </c>
      <c r="BH62">
        <v>3.9428583837434417E-2</v>
      </c>
      <c r="BI62">
        <v>6.3266731197927584E-2</v>
      </c>
      <c r="BJ62">
        <v>0.31045905502105597</v>
      </c>
      <c r="BK62">
        <v>3.2069350080746517E-2</v>
      </c>
      <c r="BL62">
        <v>5.1563560067279468E-2</v>
      </c>
      <c r="BM62">
        <v>0.13918473701949097</v>
      </c>
      <c r="BN62">
        <v>3.8520002327459224E-2</v>
      </c>
      <c r="BO62">
        <v>4.9121410755560646E-2</v>
      </c>
    </row>
    <row r="63" spans="1:67" x14ac:dyDescent="0.2">
      <c r="A63">
        <v>1974</v>
      </c>
      <c r="B63">
        <v>1</v>
      </c>
      <c r="C63">
        <v>0.14205241884337738</v>
      </c>
      <c r="D63">
        <v>0.22080918592365606</v>
      </c>
      <c r="E63">
        <v>0.32544843451228189</v>
      </c>
      <c r="F63">
        <v>0.16982294645777074</v>
      </c>
      <c r="G63">
        <v>0.14186702625988801</v>
      </c>
      <c r="H63">
        <v>0.99344950074737426</v>
      </c>
      <c r="I63">
        <v>0.13881851665041722</v>
      </c>
      <c r="J63">
        <v>0.23595256030563405</v>
      </c>
      <c r="K63">
        <v>0.32293307376176017</v>
      </c>
      <c r="L63">
        <v>0.16890163048606155</v>
      </c>
      <c r="M63">
        <v>0.12684373371166657</v>
      </c>
      <c r="N63">
        <v>0.67093959169505979</v>
      </c>
      <c r="O63">
        <v>0.11236369112566535</v>
      </c>
      <c r="P63">
        <v>0.18020444756410825</v>
      </c>
      <c r="Q63">
        <v>0.17649904573411845</v>
      </c>
      <c r="R63">
        <v>0.12977689728586483</v>
      </c>
      <c r="S63">
        <v>7.2095522380436705E-2</v>
      </c>
      <c r="T63">
        <v>0.50922598005399777</v>
      </c>
      <c r="U63">
        <v>9.7222506980187973E-2</v>
      </c>
      <c r="V63">
        <v>0.1367236581852822</v>
      </c>
      <c r="W63">
        <v>0.13129599334916264</v>
      </c>
      <c r="X63">
        <v>0.10046365497350962</v>
      </c>
      <c r="Y63">
        <v>4.3520158087005711E-2</v>
      </c>
      <c r="Z63">
        <v>0.2428735255061838</v>
      </c>
      <c r="AA63">
        <v>6.2495820655612988E-2</v>
      </c>
      <c r="AB63">
        <v>6.3858844264865766E-2</v>
      </c>
      <c r="AC63">
        <v>6.4433332485284822E-2</v>
      </c>
      <c r="AD63">
        <v>4.4230775004137968E-2</v>
      </c>
      <c r="AE63">
        <v>7.8547570787321774E-3</v>
      </c>
      <c r="AF63">
        <v>0.17282854619088539</v>
      </c>
      <c r="AG63">
        <v>4.9117775201239056E-2</v>
      </c>
      <c r="AH63">
        <v>4.4557651006044807E-2</v>
      </c>
      <c r="AI63">
        <v>4.6190967584798237E-2</v>
      </c>
      <c r="AJ63">
        <v>2.8656384080989028E-2</v>
      </c>
      <c r="AK63">
        <v>4.305767345428535E-3</v>
      </c>
      <c r="AL63">
        <v>7.8289808774343328E-2</v>
      </c>
      <c r="AM63">
        <v>2.7725519164505386E-2</v>
      </c>
      <c r="AN63">
        <v>1.942068394141927E-2</v>
      </c>
      <c r="AO63">
        <v>1.9113906919633328E-2</v>
      </c>
      <c r="AP63">
        <v>1.0840296485376655E-2</v>
      </c>
      <c r="AQ63">
        <v>1.189403097647812E-3</v>
      </c>
      <c r="AR63">
        <v>2.5247930067280322E-2</v>
      </c>
      <c r="AS63">
        <v>1.0813788203989816E-2</v>
      </c>
      <c r="AT63">
        <v>6.0026788186406388E-3</v>
      </c>
      <c r="AU63">
        <v>3.9387189141301959E-3</v>
      </c>
      <c r="AV63">
        <v>4.3439193476171312E-3</v>
      </c>
      <c r="AW63">
        <v>1.4882532158710937E-4</v>
      </c>
      <c r="AX63">
        <v>6.5504992526257411E-3</v>
      </c>
      <c r="AY63">
        <v>3.2339021929601586E-3</v>
      </c>
      <c r="AZ63">
        <v>-1.5143374381977992E-2</v>
      </c>
      <c r="BA63">
        <v>2.5153607505217224E-3</v>
      </c>
      <c r="BB63">
        <v>9.2131597170919122E-4</v>
      </c>
      <c r="BC63">
        <v>1.5023292548221434E-2</v>
      </c>
      <c r="BD63">
        <v>0.32906040830494021</v>
      </c>
      <c r="BE63">
        <v>2.9688727717712027E-2</v>
      </c>
      <c r="BF63">
        <v>4.060473835954781E-2</v>
      </c>
      <c r="BG63">
        <v>0.14894938877816344</v>
      </c>
      <c r="BH63">
        <v>4.0046049171905906E-2</v>
      </c>
      <c r="BI63">
        <v>6.9771503879451302E-2</v>
      </c>
      <c r="BJ63">
        <v>0.32250990905231447</v>
      </c>
      <c r="BK63">
        <v>2.6454825524751868E-2</v>
      </c>
      <c r="BL63">
        <v>5.5748112741525802E-2</v>
      </c>
      <c r="BM63">
        <v>0.14643402802764172</v>
      </c>
      <c r="BN63">
        <v>3.9124733200196715E-2</v>
      </c>
      <c r="BO63">
        <v>5.4748211331229868E-2</v>
      </c>
    </row>
    <row r="64" spans="1:67" x14ac:dyDescent="0.2">
      <c r="A64">
        <v>1975</v>
      </c>
      <c r="B64">
        <v>1</v>
      </c>
      <c r="C64">
        <v>0.12252130529668648</v>
      </c>
      <c r="D64">
        <v>0.22655626713522281</v>
      </c>
      <c r="E64">
        <v>0.3296958104919554</v>
      </c>
      <c r="F64">
        <v>0.17391323677418313</v>
      </c>
      <c r="G64">
        <v>0.14731337491929253</v>
      </c>
      <c r="H64">
        <v>0.99119597463504761</v>
      </c>
      <c r="I64">
        <v>0.11934863572781751</v>
      </c>
      <c r="J64">
        <v>0.24218032939360512</v>
      </c>
      <c r="K64">
        <v>0.32538452829487596</v>
      </c>
      <c r="L64">
        <v>0.17309868913019955</v>
      </c>
      <c r="M64">
        <v>0.1311838026155101</v>
      </c>
      <c r="N64">
        <v>0.66624852199583984</v>
      </c>
      <c r="O64">
        <v>9.5506465681978625E-2</v>
      </c>
      <c r="P64">
        <v>0.18298797244680998</v>
      </c>
      <c r="Q64">
        <v>0.18176068186313188</v>
      </c>
      <c r="R64">
        <v>0.13374413233361793</v>
      </c>
      <c r="S64">
        <v>7.2249278822681617E-2</v>
      </c>
      <c r="T64">
        <v>0.50320560127761382</v>
      </c>
      <c r="U64">
        <v>8.2213846961678883E-2</v>
      </c>
      <c r="V64">
        <v>0.13761873581069928</v>
      </c>
      <c r="W64">
        <v>0.13613794520092704</v>
      </c>
      <c r="X64">
        <v>0.10440322294294901</v>
      </c>
      <c r="Y64">
        <v>4.2831864656207586E-2</v>
      </c>
      <c r="Z64">
        <v>0.23580813926605515</v>
      </c>
      <c r="AA64">
        <v>5.1596319410748492E-2</v>
      </c>
      <c r="AB64">
        <v>6.1979199042424771E-2</v>
      </c>
      <c r="AC64">
        <v>6.8146356078597758E-2</v>
      </c>
      <c r="AD64">
        <v>4.6163092607137912E-2</v>
      </c>
      <c r="AE64">
        <v>7.9231757421034388E-3</v>
      </c>
      <c r="AF64">
        <v>0.16688509435073229</v>
      </c>
      <c r="AG64">
        <v>4.0534752778569327E-2</v>
      </c>
      <c r="AH64">
        <v>4.3099677152788729E-2</v>
      </c>
      <c r="AI64">
        <v>4.9629354101332401E-2</v>
      </c>
      <c r="AJ64">
        <v>2.9536021899517095E-2</v>
      </c>
      <c r="AK64">
        <v>4.0852896015159956E-3</v>
      </c>
      <c r="AL64">
        <v>7.472760278591295E-2</v>
      </c>
      <c r="AM64">
        <v>2.2719201519862509E-2</v>
      </c>
      <c r="AN64">
        <v>1.8401200716869681E-2</v>
      </c>
      <c r="AO64">
        <v>2.0899981623725805E-2</v>
      </c>
      <c r="AP64">
        <v>1.1202409332829788E-2</v>
      </c>
      <c r="AQ64">
        <v>1.5048098084609052E-3</v>
      </c>
      <c r="AR64">
        <v>2.4270126708472617E-2</v>
      </c>
      <c r="AS64">
        <v>9.3289759639887393E-3</v>
      </c>
      <c r="AT64">
        <v>5.8190291412984346E-3</v>
      </c>
      <c r="AU64">
        <v>4.3173986070149592E-3</v>
      </c>
      <c r="AV64">
        <v>4.6678462842524304E-3</v>
      </c>
      <c r="AW64">
        <v>1.3687719628990846E-4</v>
      </c>
      <c r="AX64">
        <v>8.8040253649523947E-3</v>
      </c>
      <c r="AY64">
        <v>3.1726695688689688E-3</v>
      </c>
      <c r="AZ64">
        <v>-1.562406225838231E-2</v>
      </c>
      <c r="BA64">
        <v>4.3112821970794357E-3</v>
      </c>
      <c r="BB64">
        <v>8.1454764398358748E-4</v>
      </c>
      <c r="BC64">
        <v>1.6129572303782425E-2</v>
      </c>
      <c r="BD64">
        <v>0.33375147800416016</v>
      </c>
      <c r="BE64">
        <v>2.7014839614707853E-2</v>
      </c>
      <c r="BF64">
        <v>4.3568294688412834E-2</v>
      </c>
      <c r="BG64">
        <v>0.14793512862882352</v>
      </c>
      <c r="BH64">
        <v>4.0169104440565206E-2</v>
      </c>
      <c r="BI64">
        <v>7.5064096096610911E-2</v>
      </c>
      <c r="BJ64">
        <v>0.32494745263920777</v>
      </c>
      <c r="BK64">
        <v>2.3842170045838884E-2</v>
      </c>
      <c r="BL64">
        <v>5.9192356946795144E-2</v>
      </c>
      <c r="BM64">
        <v>0.14362384643174408</v>
      </c>
      <c r="BN64">
        <v>3.9354556796581619E-2</v>
      </c>
      <c r="BO64">
        <v>5.8934523792828486E-2</v>
      </c>
    </row>
    <row r="65" spans="1:67" x14ac:dyDescent="0.2">
      <c r="A65">
        <v>1976</v>
      </c>
      <c r="B65">
        <v>1</v>
      </c>
      <c r="C65">
        <v>0.1226801038319536</v>
      </c>
      <c r="D65">
        <v>0.22345551930191121</v>
      </c>
      <c r="E65">
        <v>0.33103018554923835</v>
      </c>
      <c r="F65">
        <v>0.17285254878729006</v>
      </c>
      <c r="G65">
        <v>0.14998164118394186</v>
      </c>
      <c r="H65">
        <v>0.99033452517960541</v>
      </c>
      <c r="I65">
        <v>0.11934881979094314</v>
      </c>
      <c r="J65">
        <v>0.2384881378663728</v>
      </c>
      <c r="K65">
        <v>0.3272249048838205</v>
      </c>
      <c r="L65">
        <v>0.17200198168835357</v>
      </c>
      <c r="M65">
        <v>0.13327027100595501</v>
      </c>
      <c r="N65">
        <v>0.6581127846718573</v>
      </c>
      <c r="O65">
        <v>9.4984933423148732E-2</v>
      </c>
      <c r="P65">
        <v>0.17869448179963499</v>
      </c>
      <c r="Q65">
        <v>0.18258506666757235</v>
      </c>
      <c r="R65">
        <v>0.13145133773824114</v>
      </c>
      <c r="S65">
        <v>7.0396961743419695E-2</v>
      </c>
      <c r="T65">
        <v>0.49395599313146477</v>
      </c>
      <c r="U65">
        <v>8.0878957639143323E-2</v>
      </c>
      <c r="V65">
        <v>0.13299916729003991</v>
      </c>
      <c r="W65">
        <v>0.13650334267775888</v>
      </c>
      <c r="X65">
        <v>0.10256277281656878</v>
      </c>
      <c r="Y65">
        <v>4.1011755466758615E-2</v>
      </c>
      <c r="Z65">
        <v>0.22881422321535183</v>
      </c>
      <c r="AA65">
        <v>5.0250670433925393E-2</v>
      </c>
      <c r="AB65">
        <v>5.80518261075188E-2</v>
      </c>
      <c r="AC65">
        <v>6.8622665811513328E-2</v>
      </c>
      <c r="AD65">
        <v>4.4537270268767415E-2</v>
      </c>
      <c r="AE65">
        <v>7.3517942040224327E-3</v>
      </c>
      <c r="AF65">
        <v>0.16117206253264271</v>
      </c>
      <c r="AG65">
        <v>3.9589733673224714E-2</v>
      </c>
      <c r="AH65">
        <v>4.0464528506818809E-2</v>
      </c>
      <c r="AI65">
        <v>4.9272373801028946E-2</v>
      </c>
      <c r="AJ65">
        <v>2.8322232893689403E-2</v>
      </c>
      <c r="AK65">
        <v>3.5231962237274317E-3</v>
      </c>
      <c r="AL65">
        <v>7.1318401144466748E-2</v>
      </c>
      <c r="AM65">
        <v>2.236817937338742E-2</v>
      </c>
      <c r="AN65">
        <v>1.7163423623341778E-2</v>
      </c>
      <c r="AO65">
        <v>2.0308244343957824E-2</v>
      </c>
      <c r="AP65">
        <v>1.0420171876956541E-2</v>
      </c>
      <c r="AQ65">
        <v>1.0583831995050197E-3</v>
      </c>
      <c r="AR65">
        <v>2.3384982282451006E-2</v>
      </c>
      <c r="AS65">
        <v>9.2063997098303929E-3</v>
      </c>
      <c r="AT65">
        <v>5.4638516856414347E-3</v>
      </c>
      <c r="AU65">
        <v>4.5525481887481994E-3</v>
      </c>
      <c r="AV65">
        <v>4.0258655285939637E-3</v>
      </c>
      <c r="AW65">
        <v>1.3631785370719907E-4</v>
      </c>
      <c r="AX65">
        <v>9.6654748203945928E-3</v>
      </c>
      <c r="AY65">
        <v>3.3312840410104627E-3</v>
      </c>
      <c r="AZ65">
        <v>-1.5032618564461586E-2</v>
      </c>
      <c r="BA65">
        <v>3.8052806654178539E-3</v>
      </c>
      <c r="BB65">
        <v>8.505670989364944E-4</v>
      </c>
      <c r="BC65">
        <v>1.6711370177986851E-2</v>
      </c>
      <c r="BD65">
        <v>0.3418872153281427</v>
      </c>
      <c r="BE65">
        <v>2.769517040880487E-2</v>
      </c>
      <c r="BF65">
        <v>4.4761037502276224E-2</v>
      </c>
      <c r="BG65">
        <v>0.148445118881666</v>
      </c>
      <c r="BH65">
        <v>4.1401211049048925E-2</v>
      </c>
      <c r="BI65">
        <v>7.9584679440522166E-2</v>
      </c>
      <c r="BJ65">
        <v>0.33222174050774811</v>
      </c>
      <c r="BK65">
        <v>2.4363886367794407E-2</v>
      </c>
      <c r="BL65">
        <v>5.979365606673781E-2</v>
      </c>
      <c r="BM65">
        <v>0.14463983821624815</v>
      </c>
      <c r="BN65">
        <v>4.0550643950112431E-2</v>
      </c>
      <c r="BO65">
        <v>6.2873309262535315E-2</v>
      </c>
    </row>
    <row r="66" spans="1:67" x14ac:dyDescent="0.2">
      <c r="A66">
        <v>1977</v>
      </c>
      <c r="B66">
        <v>1</v>
      </c>
      <c r="C66">
        <v>0.11287996882037987</v>
      </c>
      <c r="D66">
        <v>0.21976405030072232</v>
      </c>
      <c r="E66">
        <v>0.34204778895496801</v>
      </c>
      <c r="F66">
        <v>0.17464537243775879</v>
      </c>
      <c r="G66">
        <v>0.15066283405091596</v>
      </c>
      <c r="H66">
        <v>0.99052770795219658</v>
      </c>
      <c r="I66">
        <v>0.10985518699851227</v>
      </c>
      <c r="J66">
        <v>0.23561397477868073</v>
      </c>
      <c r="K66">
        <v>0.33768339134477543</v>
      </c>
      <c r="L66">
        <v>0.17380848004242111</v>
      </c>
      <c r="M66">
        <v>0.13356577788361079</v>
      </c>
      <c r="N66">
        <v>0.65400848300458847</v>
      </c>
      <c r="O66">
        <v>8.7161125537541295E-2</v>
      </c>
      <c r="P66">
        <v>0.17560815946810759</v>
      </c>
      <c r="Q66">
        <v>0.19055133418152126</v>
      </c>
      <c r="R66">
        <v>0.13264721612220143</v>
      </c>
      <c r="S66">
        <v>6.8040647103087437E-2</v>
      </c>
      <c r="T66">
        <v>0.48991138326020689</v>
      </c>
      <c r="U66">
        <v>7.3825918952625358E-2</v>
      </c>
      <c r="V66">
        <v>0.13097326689783684</v>
      </c>
      <c r="W66">
        <v>0.14218187405469684</v>
      </c>
      <c r="X66">
        <v>0.10385778051767502</v>
      </c>
      <c r="Y66">
        <v>3.907253712423131E-2</v>
      </c>
      <c r="Z66">
        <v>0.22516495208078879</v>
      </c>
      <c r="AA66">
        <v>4.5315510250848234E-2</v>
      </c>
      <c r="AB66">
        <v>5.5834127567060771E-2</v>
      </c>
      <c r="AC66">
        <v>7.1919550154403961E-2</v>
      </c>
      <c r="AD66">
        <v>4.5241701839111581E-2</v>
      </c>
      <c r="AE66">
        <v>6.8540635794167581E-3</v>
      </c>
      <c r="AF66">
        <v>0.15858628610187253</v>
      </c>
      <c r="AG66">
        <v>3.5952955681356258E-2</v>
      </c>
      <c r="AH66">
        <v>3.89035376187441E-2</v>
      </c>
      <c r="AI66">
        <v>5.1707910028734858E-2</v>
      </c>
      <c r="AJ66">
        <v>2.8649511748697343E-2</v>
      </c>
      <c r="AK66">
        <v>3.372372102359078E-3</v>
      </c>
      <c r="AL66">
        <v>7.0310724463691798E-2</v>
      </c>
      <c r="AM66">
        <v>2.0271525187403938E-2</v>
      </c>
      <c r="AN66">
        <v>1.6760063191738839E-2</v>
      </c>
      <c r="AO66">
        <v>2.1812876478156298E-2</v>
      </c>
      <c r="AP66">
        <v>1.0526638328460236E-2</v>
      </c>
      <c r="AQ66">
        <v>9.3962346602405322E-4</v>
      </c>
      <c r="AR66">
        <v>2.2871558445078932E-2</v>
      </c>
      <c r="AS66">
        <v>8.2348636158058319E-3</v>
      </c>
      <c r="AT66">
        <v>5.3633336326143434E-3</v>
      </c>
      <c r="AU66">
        <v>5.1784954351976956E-3</v>
      </c>
      <c r="AV66">
        <v>3.9697721823703513E-3</v>
      </c>
      <c r="AW66">
        <v>1.2509352955579131E-4</v>
      </c>
      <c r="AX66">
        <v>9.4722920478034212E-3</v>
      </c>
      <c r="AY66">
        <v>3.0247818218676059E-3</v>
      </c>
      <c r="AZ66">
        <v>-1.584992447795841E-2</v>
      </c>
      <c r="BA66">
        <v>4.364397610192583E-3</v>
      </c>
      <c r="BB66">
        <v>8.36892395337685E-4</v>
      </c>
      <c r="BC66">
        <v>1.7097056167305169E-2</v>
      </c>
      <c r="BD66">
        <v>0.34599151699541153</v>
      </c>
      <c r="BE66">
        <v>2.5718843282838577E-2</v>
      </c>
      <c r="BF66">
        <v>4.415589083261473E-2</v>
      </c>
      <c r="BG66">
        <v>0.15149645477344675</v>
      </c>
      <c r="BH66">
        <v>4.1998156315557367E-2</v>
      </c>
      <c r="BI66">
        <v>8.2622186947828524E-2</v>
      </c>
      <c r="BJ66">
        <v>0.33651922494760811</v>
      </c>
      <c r="BK66">
        <v>2.2694061460970971E-2</v>
      </c>
      <c r="BL66">
        <v>6.0005815310573141E-2</v>
      </c>
      <c r="BM66">
        <v>0.14713205716325417</v>
      </c>
      <c r="BN66">
        <v>4.1161263920219682E-2</v>
      </c>
      <c r="BO66">
        <v>6.5525130780523355E-2</v>
      </c>
    </row>
    <row r="67" spans="1:67" x14ac:dyDescent="0.2">
      <c r="A67">
        <v>1978</v>
      </c>
      <c r="B67">
        <v>1</v>
      </c>
      <c r="C67">
        <v>9.9385064005446111E-2</v>
      </c>
      <c r="D67">
        <v>0.21487600361451631</v>
      </c>
      <c r="E67">
        <v>0.35608275253504384</v>
      </c>
      <c r="F67">
        <v>0.1782968995986689</v>
      </c>
      <c r="G67">
        <v>0.15135928481883365</v>
      </c>
      <c r="H67">
        <v>0.99148118958322584</v>
      </c>
      <c r="I67">
        <v>9.642733933023262E-2</v>
      </c>
      <c r="J67">
        <v>0.23098086683050512</v>
      </c>
      <c r="K67">
        <v>0.35256368027931195</v>
      </c>
      <c r="L67">
        <v>0.17734743151520771</v>
      </c>
      <c r="M67">
        <v>0.13416163482906462</v>
      </c>
      <c r="N67">
        <v>0.64650569238067135</v>
      </c>
      <c r="O67">
        <v>7.6066397576726175E-2</v>
      </c>
      <c r="P67">
        <v>0.17151052981069514</v>
      </c>
      <c r="Q67">
        <v>0.19682471201049634</v>
      </c>
      <c r="R67">
        <v>0.13521428401292646</v>
      </c>
      <c r="S67">
        <v>6.688978535277057E-2</v>
      </c>
      <c r="T67">
        <v>0.48318091180645339</v>
      </c>
      <c r="U67">
        <v>6.4575003663699171E-2</v>
      </c>
      <c r="V67">
        <v>0.12836264690713076</v>
      </c>
      <c r="W67">
        <v>0.14537722775415249</v>
      </c>
      <c r="X67">
        <v>0.10631992358007469</v>
      </c>
      <c r="Y67">
        <v>3.8546101488191598E-2</v>
      </c>
      <c r="Z67">
        <v>0.22337938154770498</v>
      </c>
      <c r="AA67">
        <v>3.98375845123633E-2</v>
      </c>
      <c r="AB67">
        <v>5.5579413537705437E-2</v>
      </c>
      <c r="AC67">
        <v>7.4119917981803701E-2</v>
      </c>
      <c r="AD67">
        <v>4.7054577491616789E-2</v>
      </c>
      <c r="AE67">
        <v>6.7878893412591235E-3</v>
      </c>
      <c r="AF67">
        <v>0.15791433120621612</v>
      </c>
      <c r="AG67">
        <v>3.1880726155706363E-2</v>
      </c>
      <c r="AH67">
        <v>3.8893899954343891E-2</v>
      </c>
      <c r="AI67">
        <v>5.371795891655648E-2</v>
      </c>
      <c r="AJ67">
        <v>3.0032680137491718E-2</v>
      </c>
      <c r="AK67">
        <v>3.3890655549228543E-3</v>
      </c>
      <c r="AL67">
        <v>7.0853435791192076E-2</v>
      </c>
      <c r="AM67">
        <v>1.8326652802057808E-2</v>
      </c>
      <c r="AN67">
        <v>1.7390402941959426E-2</v>
      </c>
      <c r="AO67">
        <v>2.2516267671329492E-2</v>
      </c>
      <c r="AP67">
        <v>1.176222689435566E-2</v>
      </c>
      <c r="AQ67">
        <v>8.5788686160973016E-4</v>
      </c>
      <c r="AR67">
        <v>2.3576473557050726E-2</v>
      </c>
      <c r="AS67">
        <v>7.4385484864997187E-3</v>
      </c>
      <c r="AT67">
        <v>5.6786462661651887E-3</v>
      </c>
      <c r="AU67">
        <v>5.5056429422131268E-3</v>
      </c>
      <c r="AV67">
        <v>4.8159145340236839E-3</v>
      </c>
      <c r="AW67">
        <v>1.3772097334052279E-4</v>
      </c>
      <c r="AX67">
        <v>8.5188104167741585E-3</v>
      </c>
      <c r="AY67">
        <v>2.9577246752134911E-3</v>
      </c>
      <c r="AZ67">
        <v>-1.6104863215988807E-2</v>
      </c>
      <c r="BA67">
        <v>3.5190722557318921E-3</v>
      </c>
      <c r="BB67">
        <v>9.4946808346119127E-4</v>
      </c>
      <c r="BC67">
        <v>1.7197649989769026E-2</v>
      </c>
      <c r="BD67">
        <v>0.35349430761932865</v>
      </c>
      <c r="BE67">
        <v>2.3318666428719936E-2</v>
      </c>
      <c r="BF67">
        <v>4.3365473803821164E-2</v>
      </c>
      <c r="BG67">
        <v>0.15925804052454751</v>
      </c>
      <c r="BH67">
        <v>4.3082615585742445E-2</v>
      </c>
      <c r="BI67">
        <v>8.446949946606308E-2</v>
      </c>
      <c r="BJ67">
        <v>0.34497549720255449</v>
      </c>
      <c r="BK67">
        <v>2.0360941753506445E-2</v>
      </c>
      <c r="BL67">
        <v>5.9470337019809971E-2</v>
      </c>
      <c r="BM67">
        <v>0.15573896826881561</v>
      </c>
      <c r="BN67">
        <v>4.2133147502281254E-2</v>
      </c>
      <c r="BO67">
        <v>6.7271849476294054E-2</v>
      </c>
    </row>
    <row r="68" spans="1:67" x14ac:dyDescent="0.2">
      <c r="A68">
        <v>1979</v>
      </c>
      <c r="B68">
        <v>1</v>
      </c>
      <c r="C68">
        <v>9.251471608877182E-2</v>
      </c>
      <c r="D68">
        <v>0.20847714319825172</v>
      </c>
      <c r="E68">
        <v>0.36655095964670181</v>
      </c>
      <c r="F68">
        <v>0.18096806108951569</v>
      </c>
      <c r="G68">
        <v>0.15148909389972687</v>
      </c>
      <c r="H68">
        <v>0.99103337526321411</v>
      </c>
      <c r="I68">
        <v>9.0261682868003845E-2</v>
      </c>
      <c r="J68">
        <v>0.22533182241022587</v>
      </c>
      <c r="K68">
        <v>0.36075488477945328</v>
      </c>
      <c r="L68">
        <v>0.18009565770626068</v>
      </c>
      <c r="M68">
        <v>0.13458931446075439</v>
      </c>
      <c r="N68">
        <v>0.65354496240615845</v>
      </c>
      <c r="O68">
        <v>7.2789981961250305E-2</v>
      </c>
      <c r="P68">
        <v>0.16769665945321321</v>
      </c>
      <c r="Q68">
        <v>0.20612493902444839</v>
      </c>
      <c r="R68">
        <v>0.13996517658233643</v>
      </c>
      <c r="S68">
        <v>6.6968224942684174E-2</v>
      </c>
      <c r="T68">
        <v>0.4912678599357605</v>
      </c>
      <c r="U68">
        <v>6.2390394508838654E-2</v>
      </c>
      <c r="V68">
        <v>0.12621001806110144</v>
      </c>
      <c r="W68">
        <v>0.15243954584002495</v>
      </c>
      <c r="X68">
        <v>0.11123967915773392</v>
      </c>
      <c r="Y68">
        <v>3.8988213986158371E-2</v>
      </c>
      <c r="Z68">
        <v>0.23233667016029358</v>
      </c>
      <c r="AA68">
        <v>4.0144030004739761E-2</v>
      </c>
      <c r="AB68">
        <v>5.7271639350801706E-2</v>
      </c>
      <c r="AC68">
        <v>7.741525094024837E-2</v>
      </c>
      <c r="AD68">
        <v>5.0178531557321548E-2</v>
      </c>
      <c r="AE68">
        <v>7.3272194713354111E-3</v>
      </c>
      <c r="AF68">
        <v>0.16604959964752197</v>
      </c>
      <c r="AG68">
        <v>3.2508213073015213E-2</v>
      </c>
      <c r="AH68">
        <v>4.0494129178114235E-2</v>
      </c>
      <c r="AI68">
        <v>5.567614792380482E-2</v>
      </c>
      <c r="AJ68">
        <v>3.3663149923086166E-2</v>
      </c>
      <c r="AK68">
        <v>3.7079511675983667E-3</v>
      </c>
      <c r="AL68">
        <v>7.7215380966663361E-2</v>
      </c>
      <c r="AM68">
        <v>1.9260881468653679E-2</v>
      </c>
      <c r="AN68">
        <v>1.841642837098334E-2</v>
      </c>
      <c r="AO68">
        <v>2.4352048349101096E-2</v>
      </c>
      <c r="AP68">
        <v>1.4233192428946495E-2</v>
      </c>
      <c r="AQ68">
        <v>9.5283146947622299E-4</v>
      </c>
      <c r="AR68">
        <v>2.6881484314799309E-2</v>
      </c>
      <c r="AS68">
        <v>8.1183705478906631E-3</v>
      </c>
      <c r="AT68">
        <v>6.1398466841637855E-3</v>
      </c>
      <c r="AU68">
        <v>5.7024288798857015E-3</v>
      </c>
      <c r="AV68">
        <v>6.7455209791660309E-3</v>
      </c>
      <c r="AW68">
        <v>1.7531703633721918E-4</v>
      </c>
      <c r="AX68">
        <v>8.9666247367858887E-3</v>
      </c>
      <c r="AY68">
        <v>2.2530332207679749E-3</v>
      </c>
      <c r="AZ68">
        <v>-1.6854679211974144E-2</v>
      </c>
      <c r="BA68">
        <v>5.7960748672485352E-3</v>
      </c>
      <c r="BB68">
        <v>8.7240338325500488E-4</v>
      </c>
      <c r="BC68">
        <v>1.6899779438972473E-2</v>
      </c>
      <c r="BD68">
        <v>0.34645503759384155</v>
      </c>
      <c r="BE68">
        <v>1.9724734127521515E-2</v>
      </c>
      <c r="BF68">
        <v>4.0780483745038509E-2</v>
      </c>
      <c r="BG68">
        <v>0.16042602062225342</v>
      </c>
      <c r="BH68">
        <v>4.100288450717926E-2</v>
      </c>
      <c r="BI68">
        <v>8.4520868957042694E-2</v>
      </c>
      <c r="BJ68">
        <v>0.33748841285705566</v>
      </c>
      <c r="BK68">
        <v>1.747170090675354E-2</v>
      </c>
      <c r="BL68">
        <v>5.7635162957012653E-2</v>
      </c>
      <c r="BM68">
        <v>0.15462994575500488</v>
      </c>
      <c r="BN68">
        <v>4.0130481123924255E-2</v>
      </c>
      <c r="BO68">
        <v>6.7621089518070221E-2</v>
      </c>
    </row>
    <row r="69" spans="1:67" x14ac:dyDescent="0.2">
      <c r="A69">
        <v>1980</v>
      </c>
      <c r="B69">
        <v>1</v>
      </c>
      <c r="C69">
        <v>0.10081859678030014</v>
      </c>
      <c r="D69">
        <v>0.20365080423653126</v>
      </c>
      <c r="E69">
        <v>0.36829778552055359</v>
      </c>
      <c r="F69">
        <v>0.17567631602287292</v>
      </c>
      <c r="G69">
        <v>0.15155647695064545</v>
      </c>
      <c r="H69">
        <v>0.99014437198638916</v>
      </c>
      <c r="I69">
        <v>9.8607972264289856E-2</v>
      </c>
      <c r="J69">
        <v>0.21963516250252724</v>
      </c>
      <c r="K69">
        <v>0.36228165775537491</v>
      </c>
      <c r="L69">
        <v>0.17489463090896606</v>
      </c>
      <c r="M69">
        <v>0.13472495973110199</v>
      </c>
      <c r="N69">
        <v>0.64998239278793335</v>
      </c>
      <c r="O69">
        <v>7.9991653561592102E-2</v>
      </c>
      <c r="P69">
        <v>0.16163727454841137</v>
      </c>
      <c r="Q69">
        <v>0.20631138607859612</v>
      </c>
      <c r="R69">
        <v>0.13584616780281067</v>
      </c>
      <c r="S69">
        <v>6.6195905208587646E-2</v>
      </c>
      <c r="T69">
        <v>0.48877796530723572</v>
      </c>
      <c r="U69">
        <v>6.8232476711273193E-2</v>
      </c>
      <c r="V69">
        <v>0.12049085274338722</v>
      </c>
      <c r="W69">
        <v>0.1546013131737709</v>
      </c>
      <c r="X69">
        <v>0.10770930349826813</v>
      </c>
      <c r="Y69">
        <v>3.7744008004665375E-2</v>
      </c>
      <c r="Z69">
        <v>0.23241162300109863</v>
      </c>
      <c r="AA69">
        <v>4.3094847351312637E-2</v>
      </c>
      <c r="AB69">
        <v>5.2869072300381958E-2</v>
      </c>
      <c r="AC69">
        <v>7.8668291913345456E-2</v>
      </c>
      <c r="AD69">
        <v>5.0432384014129639E-2</v>
      </c>
      <c r="AE69">
        <v>7.3470352217555046E-3</v>
      </c>
      <c r="AF69">
        <v>0.16684944927692413</v>
      </c>
      <c r="AG69">
        <v>3.5195183008909225E-2</v>
      </c>
      <c r="AH69">
        <v>3.7923520896583796E-2</v>
      </c>
      <c r="AI69">
        <v>5.6391773861832917E-2</v>
      </c>
      <c r="AJ69">
        <v>3.336387500166893E-2</v>
      </c>
      <c r="AK69">
        <v>3.9750952273607254E-3</v>
      </c>
      <c r="AL69">
        <v>7.7914878726005554E-2</v>
      </c>
      <c r="AM69">
        <v>2.0062722265720367E-2</v>
      </c>
      <c r="AN69">
        <v>1.726822491036728E-2</v>
      </c>
      <c r="AO69">
        <v>2.5524446304189041E-2</v>
      </c>
      <c r="AP69">
        <v>1.3962641358375549E-2</v>
      </c>
      <c r="AQ69">
        <v>1.0968450224027038E-3</v>
      </c>
      <c r="AR69">
        <v>2.6590136811137199E-2</v>
      </c>
      <c r="AS69">
        <v>8.0201979726552963E-3</v>
      </c>
      <c r="AT69">
        <v>5.78234705972136E-3</v>
      </c>
      <c r="AU69">
        <v>6.2976801564218476E-3</v>
      </c>
      <c r="AV69">
        <v>6.2749977223575115E-3</v>
      </c>
      <c r="AW69">
        <v>2.1491323423106223E-4</v>
      </c>
      <c r="AX69">
        <v>9.8556280136108398E-3</v>
      </c>
      <c r="AY69">
        <v>2.2106245160102844E-3</v>
      </c>
      <c r="AZ69">
        <v>-1.5984358265995979E-2</v>
      </c>
      <c r="BA69">
        <v>6.0161277651786804E-3</v>
      </c>
      <c r="BB69">
        <v>7.8168511390686035E-4</v>
      </c>
      <c r="BC69">
        <v>1.6831517219543457E-2</v>
      </c>
      <c r="BD69">
        <v>0.35001760721206665</v>
      </c>
      <c r="BE69">
        <v>2.0826943218708038E-2</v>
      </c>
      <c r="BF69">
        <v>4.2013529688119888E-2</v>
      </c>
      <c r="BG69">
        <v>0.16198639944195747</v>
      </c>
      <c r="BH69">
        <v>3.9830148220062256E-2</v>
      </c>
      <c r="BI69">
        <v>8.53605717420578E-2</v>
      </c>
      <c r="BJ69">
        <v>0.34016197919845581</v>
      </c>
      <c r="BK69">
        <v>1.8616318702697754E-2</v>
      </c>
      <c r="BL69">
        <v>5.7997887954115868E-2</v>
      </c>
      <c r="BM69">
        <v>0.15597027167677879</v>
      </c>
      <c r="BN69">
        <v>3.9048463106155396E-2</v>
      </c>
      <c r="BO69">
        <v>6.8529054522514343E-2</v>
      </c>
    </row>
    <row r="70" spans="1:67" x14ac:dyDescent="0.2">
      <c r="A70">
        <v>1981</v>
      </c>
      <c r="B70">
        <v>1</v>
      </c>
      <c r="C70">
        <v>9.5955342054367065E-2</v>
      </c>
      <c r="D70">
        <v>0.20679367892444134</v>
      </c>
      <c r="E70">
        <v>0.37387946993112564</v>
      </c>
      <c r="F70">
        <v>0.16883096098899841</v>
      </c>
      <c r="G70">
        <v>0.15454055368900299</v>
      </c>
      <c r="H70">
        <v>0.98814749717712402</v>
      </c>
      <c r="I70">
        <v>9.3959785997867584E-2</v>
      </c>
      <c r="J70">
        <v>0.22118974104523659</v>
      </c>
      <c r="K70">
        <v>0.36771053820848465</v>
      </c>
      <c r="L70">
        <v>0.16801026463508606</v>
      </c>
      <c r="M70">
        <v>0.13727715611457825</v>
      </c>
      <c r="N70">
        <v>0.64590108394622803</v>
      </c>
      <c r="O70">
        <v>7.6253168284893036E-2</v>
      </c>
      <c r="P70">
        <v>0.16102869529277086</v>
      </c>
      <c r="Q70">
        <v>0.21002608351409435</v>
      </c>
      <c r="R70">
        <v>0.13106445968151093</v>
      </c>
      <c r="S70">
        <v>6.7528694868087769E-2</v>
      </c>
      <c r="T70">
        <v>0.4884088933467865</v>
      </c>
      <c r="U70">
        <v>6.5275669097900391E-2</v>
      </c>
      <c r="V70">
        <v>0.11980787478387356</v>
      </c>
      <c r="W70">
        <v>0.15943426266312599</v>
      </c>
      <c r="X70">
        <v>0.1043831929564476</v>
      </c>
      <c r="Y70">
        <v>3.9507891982793808E-2</v>
      </c>
      <c r="Z70">
        <v>0.23891985416412354</v>
      </c>
      <c r="AA70">
        <v>4.1405137628316879E-2</v>
      </c>
      <c r="AB70">
        <v>5.4127886774949729E-2</v>
      </c>
      <c r="AC70">
        <v>8.6788792861625552E-2</v>
      </c>
      <c r="AD70">
        <v>4.9161698669195175E-2</v>
      </c>
      <c r="AE70">
        <v>7.4363341554999352E-3</v>
      </c>
      <c r="AF70">
        <v>0.17378264665603638</v>
      </c>
      <c r="AG70">
        <v>3.3401697874069214E-2</v>
      </c>
      <c r="AH70">
        <v>3.8118583615869284E-2</v>
      </c>
      <c r="AI70">
        <v>6.4976495923474431E-2</v>
      </c>
      <c r="AJ70">
        <v>3.3021572977304459E-2</v>
      </c>
      <c r="AK70">
        <v>4.2642964981496334E-3</v>
      </c>
      <c r="AL70">
        <v>8.3511590957641602E-2</v>
      </c>
      <c r="AM70">
        <v>1.9152157008647919E-2</v>
      </c>
      <c r="AN70">
        <v>1.7890665913000703E-2</v>
      </c>
      <c r="AO70">
        <v>3.1429463066160679E-2</v>
      </c>
      <c r="AP70">
        <v>1.3782883994281292E-2</v>
      </c>
      <c r="AQ70">
        <v>1.256421091966331E-3</v>
      </c>
      <c r="AR70">
        <v>2.9273604974150658E-2</v>
      </c>
      <c r="AS70">
        <v>7.5119994580745697E-3</v>
      </c>
      <c r="AT70">
        <v>6.1464397294912487E-3</v>
      </c>
      <c r="AU70">
        <v>9.1395162962726317E-3</v>
      </c>
      <c r="AV70">
        <v>6.2619317322969437E-3</v>
      </c>
      <c r="AW70">
        <v>2.1371834736783057E-4</v>
      </c>
      <c r="AX70">
        <v>1.1852502822875977E-2</v>
      </c>
      <c r="AY70">
        <v>1.9955560564994812E-3</v>
      </c>
      <c r="AZ70">
        <v>-1.439606212079525E-2</v>
      </c>
      <c r="BA70">
        <v>6.1689317226409912E-3</v>
      </c>
      <c r="BB70">
        <v>8.2069635391235352E-4</v>
      </c>
      <c r="BC70">
        <v>1.7263397574424744E-2</v>
      </c>
      <c r="BD70">
        <v>0.35409891605377197</v>
      </c>
      <c r="BE70">
        <v>1.970217376947403E-2</v>
      </c>
      <c r="BF70">
        <v>4.5764983631670475E-2</v>
      </c>
      <c r="BG70">
        <v>0.16385338641703129</v>
      </c>
      <c r="BH70">
        <v>3.7766501307487488E-2</v>
      </c>
      <c r="BI70">
        <v>8.7011858820915222E-2</v>
      </c>
      <c r="BJ70">
        <v>0.342246413230896</v>
      </c>
      <c r="BK70">
        <v>1.7706617712974548E-2</v>
      </c>
      <c r="BL70">
        <v>6.0161045752465725E-2</v>
      </c>
      <c r="BM70">
        <v>0.1576844546943903</v>
      </c>
      <c r="BN70">
        <v>3.6945804953575134E-2</v>
      </c>
      <c r="BO70">
        <v>6.9748461246490479E-2</v>
      </c>
    </row>
    <row r="71" spans="1:67" x14ac:dyDescent="0.2">
      <c r="A71">
        <v>1982</v>
      </c>
      <c r="B71">
        <v>1</v>
      </c>
      <c r="C71">
        <v>8.4121085703372955E-2</v>
      </c>
      <c r="D71">
        <v>0.2171403169631958</v>
      </c>
      <c r="E71">
        <v>0.37603914737701416</v>
      </c>
      <c r="F71">
        <v>0.15779553353786469</v>
      </c>
      <c r="G71">
        <v>0.164903923869133</v>
      </c>
      <c r="H71">
        <v>0.98403811454772949</v>
      </c>
      <c r="I71">
        <v>8.2270301878452301E-2</v>
      </c>
      <c r="J71">
        <v>0.2301607858389616</v>
      </c>
      <c r="K71">
        <v>0.36786665767431259</v>
      </c>
      <c r="L71">
        <v>0.15683607757091522</v>
      </c>
      <c r="M71">
        <v>0.14690430462360382</v>
      </c>
      <c r="N71">
        <v>0.63536500930786133</v>
      </c>
      <c r="O71">
        <v>6.8151019513607025E-2</v>
      </c>
      <c r="P71">
        <v>0.1648320984095335</v>
      </c>
      <c r="Q71">
        <v>0.20792745426297188</v>
      </c>
      <c r="R71">
        <v>0.12149932980537415</v>
      </c>
      <c r="S71">
        <v>7.2955109179019928E-2</v>
      </c>
      <c r="T71">
        <v>0.48332569003105164</v>
      </c>
      <c r="U71">
        <v>6.0419581830501556E-2</v>
      </c>
      <c r="V71">
        <v>0.1239567631855607</v>
      </c>
      <c r="W71">
        <v>0.15711175184696913</v>
      </c>
      <c r="X71">
        <v>9.7462117671966553E-2</v>
      </c>
      <c r="Y71">
        <v>4.43754643201828E-2</v>
      </c>
      <c r="Z71">
        <v>0.24481911957263947</v>
      </c>
      <c r="AA71">
        <v>4.1764475405216217E-2</v>
      </c>
      <c r="AB71">
        <v>5.6980366003699601E-2</v>
      </c>
      <c r="AC71">
        <v>8.8625884847715497E-2</v>
      </c>
      <c r="AD71">
        <v>4.7565575689077377E-2</v>
      </c>
      <c r="AE71">
        <v>9.8828133195638657E-3</v>
      </c>
      <c r="AF71">
        <v>0.18076714873313904</v>
      </c>
      <c r="AG71">
        <v>3.4910853952169418E-2</v>
      </c>
      <c r="AH71">
        <v>4.1028553736396134E-2</v>
      </c>
      <c r="AI71">
        <v>6.6107474616728723E-2</v>
      </c>
      <c r="AJ71">
        <v>3.2869964838027954E-2</v>
      </c>
      <c r="AK71">
        <v>5.8502950705587864E-3</v>
      </c>
      <c r="AL71">
        <v>9.0630501508712769E-2</v>
      </c>
      <c r="AM71">
        <v>2.2590318694710732E-2</v>
      </c>
      <c r="AN71">
        <v>1.920132982195355E-2</v>
      </c>
      <c r="AO71">
        <v>3.1094991514692083E-2</v>
      </c>
      <c r="AP71">
        <v>1.5226160176098347E-2</v>
      </c>
      <c r="AQ71">
        <v>2.5177018251270056E-3</v>
      </c>
      <c r="AR71">
        <v>3.5057269036769867E-2</v>
      </c>
      <c r="AS71">
        <v>1.1673037894070148E-2</v>
      </c>
      <c r="AT71">
        <v>6.685797053251008E-3</v>
      </c>
      <c r="AU71">
        <v>9.1025397123303264E-3</v>
      </c>
      <c r="AV71">
        <v>7.38924415782094E-3</v>
      </c>
      <c r="AW71">
        <v>2.0664848852902651E-4</v>
      </c>
      <c r="AX71">
        <v>1.5961885452270508E-2</v>
      </c>
      <c r="AY71">
        <v>1.8507838249206543E-3</v>
      </c>
      <c r="AZ71">
        <v>-1.30204688757658E-2</v>
      </c>
      <c r="BA71">
        <v>8.1724897027015686E-3</v>
      </c>
      <c r="BB71">
        <v>9.5945596694946289E-4</v>
      </c>
      <c r="BC71">
        <v>1.7999619245529175E-2</v>
      </c>
      <c r="BD71">
        <v>0.36463499069213867</v>
      </c>
      <c r="BE71">
        <v>1.597006618976593E-2</v>
      </c>
      <c r="BF71">
        <v>5.23082185536623E-2</v>
      </c>
      <c r="BG71">
        <v>0.16811169311404228</v>
      </c>
      <c r="BH71">
        <v>3.629620373249054E-2</v>
      </c>
      <c r="BI71">
        <v>9.1948814690113068E-2</v>
      </c>
      <c r="BJ71">
        <v>0.34867310523986816</v>
      </c>
      <c r="BK71">
        <v>1.4119282364845276E-2</v>
      </c>
      <c r="BL71">
        <v>6.5328687429428101E-2</v>
      </c>
      <c r="BM71">
        <v>0.15993920341134071</v>
      </c>
      <c r="BN71">
        <v>3.5336747765541077E-2</v>
      </c>
      <c r="BO71">
        <v>7.3949195444583893E-2</v>
      </c>
    </row>
    <row r="72" spans="1:67" x14ac:dyDescent="0.2">
      <c r="A72">
        <v>1983</v>
      </c>
      <c r="B72">
        <v>1</v>
      </c>
      <c r="C72">
        <v>8.3591192960739136E-2</v>
      </c>
      <c r="D72">
        <v>0.2249790858477354</v>
      </c>
      <c r="E72">
        <v>0.36478660255670547</v>
      </c>
      <c r="F72">
        <v>0.1454949826002121</v>
      </c>
      <c r="G72">
        <v>0.18114815652370453</v>
      </c>
      <c r="H72">
        <v>0.9824867844581604</v>
      </c>
      <c r="I72">
        <v>8.2013510167598724E-2</v>
      </c>
      <c r="J72">
        <v>0.23756621032953262</v>
      </c>
      <c r="K72">
        <v>0.35664502531290054</v>
      </c>
      <c r="L72">
        <v>0.14445692300796509</v>
      </c>
      <c r="M72">
        <v>0.16180513799190521</v>
      </c>
      <c r="N72">
        <v>0.62988674640655518</v>
      </c>
      <c r="O72">
        <v>6.8656951189041138E-2</v>
      </c>
      <c r="P72">
        <v>0.17153368331491947</v>
      </c>
      <c r="Q72">
        <v>0.2035108394920826</v>
      </c>
      <c r="R72">
        <v>0.10613479465246201</v>
      </c>
      <c r="S72">
        <v>8.0050475895404816E-2</v>
      </c>
      <c r="T72">
        <v>0.47702023386955261</v>
      </c>
      <c r="U72">
        <v>6.0380801558494568E-2</v>
      </c>
      <c r="V72">
        <v>0.12928336067125201</v>
      </c>
      <c r="W72">
        <v>0.15481871087104082</v>
      </c>
      <c r="X72">
        <v>8.4089167416095734E-2</v>
      </c>
      <c r="Y72">
        <v>4.8448186367750168E-2</v>
      </c>
      <c r="Z72">
        <v>0.23919849097728729</v>
      </c>
      <c r="AA72">
        <v>4.2031046003103256E-2</v>
      </c>
      <c r="AB72">
        <v>5.8197709731757641E-2</v>
      </c>
      <c r="AC72">
        <v>8.3954276982694864E-2</v>
      </c>
      <c r="AD72">
        <v>4.1373927146196365E-2</v>
      </c>
      <c r="AE72">
        <v>1.3641527853906155E-2</v>
      </c>
      <c r="AF72">
        <v>0.17727735638618469</v>
      </c>
      <c r="AG72">
        <v>3.5498391836881638E-2</v>
      </c>
      <c r="AH72">
        <v>4.1877292736899108E-2</v>
      </c>
      <c r="AI72">
        <v>6.3571060774847865E-2</v>
      </c>
      <c r="AJ72">
        <v>2.8642088174819946E-2</v>
      </c>
      <c r="AK72">
        <v>7.6885162852704525E-3</v>
      </c>
      <c r="AL72">
        <v>9.0811975300312042E-2</v>
      </c>
      <c r="AM72">
        <v>2.386099100112915E-2</v>
      </c>
      <c r="AN72">
        <v>2.0238498909748159E-2</v>
      </c>
      <c r="AO72">
        <v>3.0531904863892123E-2</v>
      </c>
      <c r="AP72">
        <v>1.3619334436953068E-2</v>
      </c>
      <c r="AQ72">
        <v>2.5612420868128538E-3</v>
      </c>
      <c r="AR72">
        <v>3.7288632243871689E-2</v>
      </c>
      <c r="AS72">
        <v>1.3674158602952957E-2</v>
      </c>
      <c r="AT72">
        <v>6.9944116103215492E-3</v>
      </c>
      <c r="AU72">
        <v>9.286434949899558E-3</v>
      </c>
      <c r="AV72">
        <v>6.9134603254497051E-3</v>
      </c>
      <c r="AW72">
        <v>4.201673436909914E-4</v>
      </c>
      <c r="AX72">
        <v>1.75132155418396E-2</v>
      </c>
      <c r="AY72">
        <v>1.5776827931404114E-3</v>
      </c>
      <c r="AZ72">
        <v>-1.2587124481797218E-2</v>
      </c>
      <c r="BA72">
        <v>8.1415772438049316E-3</v>
      </c>
      <c r="BB72">
        <v>1.0380595922470093E-3</v>
      </c>
      <c r="BC72">
        <v>1.9343018531799316E-2</v>
      </c>
      <c r="BD72">
        <v>0.37011325359344482</v>
      </c>
      <c r="BE72">
        <v>1.4934241771697998E-2</v>
      </c>
      <c r="BF72">
        <v>5.3445402532815933E-2</v>
      </c>
      <c r="BG72">
        <v>0.16127576306462288</v>
      </c>
      <c r="BH72">
        <v>3.9360187947750092E-2</v>
      </c>
      <c r="BI72">
        <v>0.10109768062829971</v>
      </c>
      <c r="BJ72">
        <v>0.35260003805160522</v>
      </c>
      <c r="BK72">
        <v>1.3356558978557587E-2</v>
      </c>
      <c r="BL72">
        <v>6.6032527014613152E-2</v>
      </c>
      <c r="BM72">
        <v>0.15313418582081795</v>
      </c>
      <c r="BN72">
        <v>3.8322128355503082E-2</v>
      </c>
      <c r="BO72">
        <v>8.1754662096500397E-2</v>
      </c>
    </row>
    <row r="73" spans="1:67" x14ac:dyDescent="0.2">
      <c r="A73">
        <v>1984</v>
      </c>
      <c r="B73">
        <v>1</v>
      </c>
      <c r="C73">
        <v>7.6531954109668732E-2</v>
      </c>
      <c r="D73">
        <v>0.23132440261542797</v>
      </c>
      <c r="E73">
        <v>0.3685169443488121</v>
      </c>
      <c r="F73">
        <v>0.13144427537918091</v>
      </c>
      <c r="G73">
        <v>0.19218242168426514</v>
      </c>
      <c r="H73">
        <v>0.98597210645675659</v>
      </c>
      <c r="I73">
        <v>7.5093202292919159E-2</v>
      </c>
      <c r="J73">
        <v>0.24493961967527866</v>
      </c>
      <c r="K73">
        <v>0.36056097596883774</v>
      </c>
      <c r="L73">
        <v>0.13008500635623932</v>
      </c>
      <c r="M73">
        <v>0.17529331147670746</v>
      </c>
      <c r="N73">
        <v>0.63239812850952148</v>
      </c>
      <c r="O73">
        <v>6.2593758106231689E-2</v>
      </c>
      <c r="P73">
        <v>0.17849847115576267</v>
      </c>
      <c r="Q73">
        <v>0.20192796178162098</v>
      </c>
      <c r="R73">
        <v>9.3258470296859741E-2</v>
      </c>
      <c r="S73">
        <v>9.6119493246078491E-2</v>
      </c>
      <c r="T73">
        <v>0.47789174318313599</v>
      </c>
      <c r="U73">
        <v>5.5109240114688873E-2</v>
      </c>
      <c r="V73">
        <v>0.13485257467254996</v>
      </c>
      <c r="W73">
        <v>0.15291155222803354</v>
      </c>
      <c r="X73">
        <v>7.3313243687152863E-2</v>
      </c>
      <c r="Y73">
        <v>6.1705127358436584E-2</v>
      </c>
      <c r="Z73">
        <v>0.24129161238670349</v>
      </c>
      <c r="AA73">
        <v>3.9303109049797058E-2</v>
      </c>
      <c r="AB73">
        <v>6.3660211046226323E-2</v>
      </c>
      <c r="AC73">
        <v>8.3988016005605459E-2</v>
      </c>
      <c r="AD73">
        <v>3.6892339587211609E-2</v>
      </c>
      <c r="AE73">
        <v>1.7447937279939651E-2</v>
      </c>
      <c r="AF73">
        <v>0.18024048209190369</v>
      </c>
      <c r="AG73">
        <v>3.3309556543827057E-2</v>
      </c>
      <c r="AH73">
        <v>4.544732189970091E-2</v>
      </c>
      <c r="AI73">
        <v>6.4616939285770059E-2</v>
      </c>
      <c r="AJ73">
        <v>2.6397459208965302E-2</v>
      </c>
      <c r="AK73">
        <v>1.0469205677509308E-2</v>
      </c>
      <c r="AL73">
        <v>9.2490226030349731E-2</v>
      </c>
      <c r="AM73">
        <v>2.3449735715985298E-2</v>
      </c>
      <c r="AN73">
        <v>2.2948439174797386E-2</v>
      </c>
      <c r="AO73">
        <v>2.9790205124299973E-2</v>
      </c>
      <c r="AP73">
        <v>1.3191085308790207E-2</v>
      </c>
      <c r="AQ73">
        <v>3.1107601244002581E-3</v>
      </c>
      <c r="AR73">
        <v>3.7874180823564529E-2</v>
      </c>
      <c r="AS73">
        <v>1.4002272859215736E-2</v>
      </c>
      <c r="AT73">
        <v>7.6199920367798768E-3</v>
      </c>
      <c r="AU73">
        <v>8.6099985564942472E-3</v>
      </c>
      <c r="AV73">
        <v>7.1441256441175938E-3</v>
      </c>
      <c r="AW73">
        <v>4.9779191613197327E-4</v>
      </c>
      <c r="AX73">
        <v>1.4027893543243408E-2</v>
      </c>
      <c r="AY73">
        <v>1.4387518167495728E-3</v>
      </c>
      <c r="AZ73">
        <v>-1.3615217059850693E-2</v>
      </c>
      <c r="BA73">
        <v>7.9559683799743652E-3</v>
      </c>
      <c r="BB73">
        <v>1.3592690229415894E-3</v>
      </c>
      <c r="BC73">
        <v>1.6889110207557678E-2</v>
      </c>
      <c r="BD73">
        <v>0.36760187149047852</v>
      </c>
      <c r="BE73">
        <v>1.3938196003437042E-2</v>
      </c>
      <c r="BF73">
        <v>5.2825931459665298E-2</v>
      </c>
      <c r="BG73">
        <v>0.16658898256719112</v>
      </c>
      <c r="BH73">
        <v>3.8185805082321167E-2</v>
      </c>
      <c r="BI73">
        <v>9.6062928438186646E-2</v>
      </c>
      <c r="BJ73">
        <v>0.35357397794723511</v>
      </c>
      <c r="BK73">
        <v>1.2499444186687469E-2</v>
      </c>
      <c r="BL73">
        <v>6.6441148519515991E-2</v>
      </c>
      <c r="BM73">
        <v>0.15863301418721676</v>
      </c>
      <c r="BN73">
        <v>3.6826536059379578E-2</v>
      </c>
      <c r="BO73">
        <v>7.9173818230628967E-2</v>
      </c>
    </row>
    <row r="74" spans="1:67" x14ac:dyDescent="0.2">
      <c r="A74">
        <v>1985</v>
      </c>
      <c r="B74">
        <v>1</v>
      </c>
      <c r="C74">
        <v>7.1638680994510651E-2</v>
      </c>
      <c r="D74">
        <v>0.23260665126144886</v>
      </c>
      <c r="E74">
        <v>0.37952195107936859</v>
      </c>
      <c r="F74">
        <v>0.11225391179323196</v>
      </c>
      <c r="G74">
        <v>0.20397882163524628</v>
      </c>
      <c r="H74">
        <v>0.98461920022964478</v>
      </c>
      <c r="I74">
        <v>7.0428766310214996E-2</v>
      </c>
      <c r="J74">
        <v>0.24725930579006672</v>
      </c>
      <c r="K74">
        <v>0.36998771876096725</v>
      </c>
      <c r="L74">
        <v>0.11063956469297409</v>
      </c>
      <c r="M74">
        <v>0.18630385398864746</v>
      </c>
      <c r="N74">
        <v>0.62970948219299316</v>
      </c>
      <c r="O74">
        <v>5.9261035174131393E-2</v>
      </c>
      <c r="P74">
        <v>0.18403936922550201</v>
      </c>
      <c r="Q74">
        <v>0.2104184590280056</v>
      </c>
      <c r="R74">
        <v>7.4953950941562653E-2</v>
      </c>
      <c r="S74">
        <v>0.1010366827249527</v>
      </c>
      <c r="T74">
        <v>0.47838407754898071</v>
      </c>
      <c r="U74">
        <v>5.2488274872303009E-2</v>
      </c>
      <c r="V74">
        <v>0.14176149573177099</v>
      </c>
      <c r="W74">
        <v>0.16096314415335655</v>
      </c>
      <c r="X74">
        <v>5.9345532208681107E-2</v>
      </c>
      <c r="Y74">
        <v>6.3825644552707672E-2</v>
      </c>
      <c r="Z74">
        <v>0.24692142009735107</v>
      </c>
      <c r="AA74">
        <v>3.8066606968641281E-2</v>
      </c>
      <c r="AB74">
        <v>7.0501930313184857E-2</v>
      </c>
      <c r="AC74">
        <v>9.0625597164034843E-2</v>
      </c>
      <c r="AD74">
        <v>3.0055928975343704E-2</v>
      </c>
      <c r="AE74">
        <v>1.7671361565589905E-2</v>
      </c>
      <c r="AF74">
        <v>0.18604990839958191</v>
      </c>
      <c r="AG74">
        <v>3.2894913107156754E-2</v>
      </c>
      <c r="AH74">
        <v>5.2314659056719393E-2</v>
      </c>
      <c r="AI74">
        <v>6.8048381712287664E-2</v>
      </c>
      <c r="AJ74">
        <v>2.1922644227743149E-2</v>
      </c>
      <c r="AK74">
        <v>1.0869316756725311E-2</v>
      </c>
      <c r="AL74">
        <v>9.8278716206550598E-2</v>
      </c>
      <c r="AM74">
        <v>2.2694505751132965E-2</v>
      </c>
      <c r="AN74">
        <v>2.8212498931679875E-2</v>
      </c>
      <c r="AO74">
        <v>3.2188482233323157E-2</v>
      </c>
      <c r="AP74">
        <v>1.1611253954470158E-2</v>
      </c>
      <c r="AQ74">
        <v>3.5719773732125759E-3</v>
      </c>
      <c r="AR74">
        <v>4.0352702140808105E-2</v>
      </c>
      <c r="AS74">
        <v>1.3096660375595093E-2</v>
      </c>
      <c r="AT74">
        <v>1.1214340183869353E-2</v>
      </c>
      <c r="AU74">
        <v>9.3852079153293744E-3</v>
      </c>
      <c r="AV74">
        <v>6.0074292123317719E-3</v>
      </c>
      <c r="AW74">
        <v>6.4906233455985785E-4</v>
      </c>
      <c r="AX74">
        <v>1.5380799770355225E-2</v>
      </c>
      <c r="AY74">
        <v>1.2099146842956543E-3</v>
      </c>
      <c r="AZ74">
        <v>-1.4652654528617859E-2</v>
      </c>
      <c r="BA74">
        <v>9.5342323184013367E-3</v>
      </c>
      <c r="BB74">
        <v>1.6143471002578735E-3</v>
      </c>
      <c r="BC74">
        <v>1.7674967646598816E-2</v>
      </c>
      <c r="BD74">
        <v>0.37029051780700684</v>
      </c>
      <c r="BE74">
        <v>1.2377645820379257E-2</v>
      </c>
      <c r="BF74">
        <v>4.8567282035946846E-2</v>
      </c>
      <c r="BG74">
        <v>0.16910349205136299</v>
      </c>
      <c r="BH74">
        <v>3.7299960851669312E-2</v>
      </c>
      <c r="BI74">
        <v>0.10294213891029358</v>
      </c>
      <c r="BJ74">
        <v>0.35490971803665161</v>
      </c>
      <c r="BK74">
        <v>1.1167731136083603E-2</v>
      </c>
      <c r="BL74">
        <v>6.3219936564564705E-2</v>
      </c>
      <c r="BM74">
        <v>0.15956925973296165</v>
      </c>
      <c r="BN74">
        <v>3.5685613751411438E-2</v>
      </c>
      <c r="BO74">
        <v>8.5267171263694763E-2</v>
      </c>
    </row>
    <row r="75" spans="1:67" x14ac:dyDescent="0.2">
      <c r="A75">
        <v>1986</v>
      </c>
      <c r="B75">
        <v>1</v>
      </c>
      <c r="C75">
        <v>7.8297056257724762E-2</v>
      </c>
      <c r="D75">
        <v>0.23181577026844025</v>
      </c>
      <c r="E75">
        <v>0.37739221006631851</v>
      </c>
      <c r="F75">
        <v>9.8438926041126251E-2</v>
      </c>
      <c r="G75">
        <v>0.21405602991580963</v>
      </c>
      <c r="H75">
        <v>0.98417061567306519</v>
      </c>
      <c r="I75">
        <v>7.7071264386177063E-2</v>
      </c>
      <c r="J75">
        <v>0.24647978693246841</v>
      </c>
      <c r="K75">
        <v>0.36851555109024048</v>
      </c>
      <c r="L75">
        <v>9.6602089703083038E-2</v>
      </c>
      <c r="M75">
        <v>0.1955018937587738</v>
      </c>
      <c r="N75">
        <v>0.62970501184463501</v>
      </c>
      <c r="O75">
        <v>6.4832203090190887E-2</v>
      </c>
      <c r="P75">
        <v>0.18532243929803371</v>
      </c>
      <c r="Q75">
        <v>0.21072577312588692</v>
      </c>
      <c r="R75">
        <v>6.3750460743904114E-2</v>
      </c>
      <c r="S75">
        <v>0.10507412999868393</v>
      </c>
      <c r="T75">
        <v>0.47927010059356689</v>
      </c>
      <c r="U75">
        <v>5.7011052966117859E-2</v>
      </c>
      <c r="V75">
        <v>0.14330176962539554</v>
      </c>
      <c r="W75">
        <v>0.1624997453764081</v>
      </c>
      <c r="X75">
        <v>4.9752235412597656E-2</v>
      </c>
      <c r="Y75">
        <v>6.6705286502838135E-2</v>
      </c>
      <c r="Z75">
        <v>0.24926365911960602</v>
      </c>
      <c r="AA75">
        <v>4.0058407932519913E-2</v>
      </c>
      <c r="AB75">
        <v>7.1947812451981008E-2</v>
      </c>
      <c r="AC75">
        <v>9.3249815283343196E-2</v>
      </c>
      <c r="AD75">
        <v>2.5139609351754189E-2</v>
      </c>
      <c r="AE75">
        <v>1.8868012353777885E-2</v>
      </c>
      <c r="AF75">
        <v>0.18799452483654022</v>
      </c>
      <c r="AG75">
        <v>3.4467067569494247E-2</v>
      </c>
      <c r="AH75">
        <v>5.3966080187819898E-2</v>
      </c>
      <c r="AI75">
        <v>7.0493077044375241E-2</v>
      </c>
      <c r="AJ75">
        <v>1.8034238368272781E-2</v>
      </c>
      <c r="AK75">
        <v>1.1034052819013596E-2</v>
      </c>
      <c r="AL75">
        <v>9.7181729972362518E-2</v>
      </c>
      <c r="AM75">
        <v>2.4191370233893394E-2</v>
      </c>
      <c r="AN75">
        <v>2.8184943934320472E-2</v>
      </c>
      <c r="AO75">
        <v>3.2025791180785745E-2</v>
      </c>
      <c r="AP75">
        <v>9.6205361187458038E-3</v>
      </c>
      <c r="AQ75">
        <v>3.1590901780873537E-3</v>
      </c>
      <c r="AR75">
        <v>3.8401655852794647E-2</v>
      </c>
      <c r="AS75">
        <v>1.4612558297812939E-2</v>
      </c>
      <c r="AT75">
        <v>9.1985755825589877E-3</v>
      </c>
      <c r="AU75">
        <v>8.205509941035416E-3</v>
      </c>
      <c r="AV75">
        <v>5.6926319375634193E-3</v>
      </c>
      <c r="AW75">
        <v>6.9238012656569481E-4</v>
      </c>
      <c r="AX75">
        <v>1.5829384326934814E-2</v>
      </c>
      <c r="AY75">
        <v>1.225791871547699E-3</v>
      </c>
      <c r="AZ75">
        <v>-1.4664016664028168E-2</v>
      </c>
      <c r="BA75">
        <v>8.8766589760780334E-3</v>
      </c>
      <c r="BB75">
        <v>1.8368363380432129E-3</v>
      </c>
      <c r="BC75">
        <v>1.8554136157035828E-2</v>
      </c>
      <c r="BD75">
        <v>0.37029498815536499</v>
      </c>
      <c r="BE75">
        <v>1.3464853167533875E-2</v>
      </c>
      <c r="BF75">
        <v>4.6493330970406532E-2</v>
      </c>
      <c r="BG75">
        <v>0.16666643694043159</v>
      </c>
      <c r="BH75">
        <v>3.4688465297222137E-2</v>
      </c>
      <c r="BI75">
        <v>0.1089818999171257</v>
      </c>
      <c r="BJ75">
        <v>0.35446560382843018</v>
      </c>
      <c r="BK75">
        <v>1.2239061295986176E-2</v>
      </c>
      <c r="BL75">
        <v>6.11573476344347E-2</v>
      </c>
      <c r="BM75">
        <v>0.15778977796435356</v>
      </c>
      <c r="BN75">
        <v>3.2851628959178925E-2</v>
      </c>
      <c r="BO75">
        <v>9.0427763760089874E-2</v>
      </c>
    </row>
    <row r="76" spans="1:67" x14ac:dyDescent="0.2">
      <c r="A76">
        <v>1987</v>
      </c>
      <c r="B76">
        <v>1</v>
      </c>
      <c r="C76">
        <v>7.7738657593727112E-2</v>
      </c>
      <c r="D76">
        <v>0.23502154275774956</v>
      </c>
      <c r="E76">
        <v>0.37585069984197617</v>
      </c>
      <c r="F76">
        <v>9.2907935380935669E-2</v>
      </c>
      <c r="G76">
        <v>0.21848113834857941</v>
      </c>
      <c r="H76">
        <v>0.98089569807052612</v>
      </c>
      <c r="I76">
        <v>7.654108852148056E-2</v>
      </c>
      <c r="J76">
        <v>0.24832594022154808</v>
      </c>
      <c r="K76">
        <v>0.36357954889535904</v>
      </c>
      <c r="L76">
        <v>9.0987369418144226E-2</v>
      </c>
      <c r="M76">
        <v>0.20146174728870392</v>
      </c>
      <c r="N76">
        <v>0.63350796699523926</v>
      </c>
      <c r="O76">
        <v>6.4398482441902161E-2</v>
      </c>
      <c r="P76">
        <v>0.19027640204876661</v>
      </c>
      <c r="Q76">
        <v>0.2115694060921669</v>
      </c>
      <c r="R76">
        <v>6.0966812074184418E-2</v>
      </c>
      <c r="S76">
        <v>0.10629686713218689</v>
      </c>
      <c r="T76">
        <v>0.48908832669258118</v>
      </c>
      <c r="U76">
        <v>5.7281345129013062E-2</v>
      </c>
      <c r="V76">
        <v>0.15333493053913116</v>
      </c>
      <c r="W76">
        <v>0.16172630619257689</v>
      </c>
      <c r="X76">
        <v>4.8055756837129593E-2</v>
      </c>
      <c r="Y76">
        <v>6.8689972162246704E-2</v>
      </c>
      <c r="Z76">
        <v>0.26571497321128845</v>
      </c>
      <c r="AA76">
        <v>4.1462346911430359E-2</v>
      </c>
      <c r="AB76">
        <v>8.5256716469302773E-2</v>
      </c>
      <c r="AC76">
        <v>9.1746850404888391E-2</v>
      </c>
      <c r="AD76">
        <v>2.6373835280537605E-2</v>
      </c>
      <c r="AE76">
        <v>2.0875234156847E-2</v>
      </c>
      <c r="AF76">
        <v>0.20368202030658722</v>
      </c>
      <c r="AG76">
        <v>3.5835325717926025E-2</v>
      </c>
      <c r="AH76">
        <v>6.6298011341132224E-2</v>
      </c>
      <c r="AI76">
        <v>6.8891454488039017E-2</v>
      </c>
      <c r="AJ76">
        <v>1.9905092194676399E-2</v>
      </c>
      <c r="AK76">
        <v>1.2752129696309566E-2</v>
      </c>
      <c r="AL76">
        <v>0.10798268020153046</v>
      </c>
      <c r="AM76">
        <v>2.5580016896128654E-2</v>
      </c>
      <c r="AN76">
        <v>3.6190472514135763E-2</v>
      </c>
      <c r="AO76">
        <v>3.0447435274254531E-2</v>
      </c>
      <c r="AP76">
        <v>1.1044513434171677E-2</v>
      </c>
      <c r="AQ76">
        <v>4.7202436253428459E-3</v>
      </c>
      <c r="AR76">
        <v>4.6328354626893997E-2</v>
      </c>
      <c r="AS76">
        <v>1.6670342534780502E-2</v>
      </c>
      <c r="AT76">
        <v>1.5425494366354542E-2</v>
      </c>
      <c r="AU76">
        <v>8.2796941351261921E-3</v>
      </c>
      <c r="AV76">
        <v>5.4751671850681305E-3</v>
      </c>
      <c r="AW76">
        <v>4.7765849740244448E-4</v>
      </c>
      <c r="AX76">
        <v>1.9104301929473877E-2</v>
      </c>
      <c r="AY76">
        <v>1.1975690722465515E-3</v>
      </c>
      <c r="AZ76">
        <v>-1.3304397463798523E-2</v>
      </c>
      <c r="BA76">
        <v>1.2271150946617126E-2</v>
      </c>
      <c r="BB76">
        <v>1.9205659627914429E-3</v>
      </c>
      <c r="BC76">
        <v>1.7019391059875488E-2</v>
      </c>
      <c r="BD76">
        <v>0.36649203300476074</v>
      </c>
      <c r="BE76">
        <v>1.3340175151824951E-2</v>
      </c>
      <c r="BF76">
        <v>4.4745140708982944E-2</v>
      </c>
      <c r="BG76">
        <v>0.16428129374980927</v>
      </c>
      <c r="BH76">
        <v>3.1941123306751251E-2</v>
      </c>
      <c r="BI76">
        <v>0.11218427121639252</v>
      </c>
      <c r="BJ76">
        <v>0.34738773107528687</v>
      </c>
      <c r="BK76">
        <v>1.21426060795784E-2</v>
      </c>
      <c r="BL76">
        <v>5.8049538172781467E-2</v>
      </c>
      <c r="BM76">
        <v>0.15201014280319214</v>
      </c>
      <c r="BN76">
        <v>3.0020557343959808E-2</v>
      </c>
      <c r="BO76">
        <v>9.5164880156517029E-2</v>
      </c>
    </row>
    <row r="77" spans="1:67" x14ac:dyDescent="0.2">
      <c r="A77">
        <v>1988</v>
      </c>
      <c r="B77">
        <v>1</v>
      </c>
      <c r="C77">
        <v>8.0027312040328979E-2</v>
      </c>
      <c r="D77">
        <v>0.23658598400652409</v>
      </c>
      <c r="E77">
        <v>0.37323576211929321</v>
      </c>
      <c r="F77">
        <v>8.9640222489833832E-2</v>
      </c>
      <c r="G77">
        <v>0.22051072120666504</v>
      </c>
      <c r="H77">
        <v>0.98153376579284668</v>
      </c>
      <c r="I77">
        <v>7.8886605799198151E-2</v>
      </c>
      <c r="J77">
        <v>0.24958259612321854</v>
      </c>
      <c r="K77">
        <v>0.36150240153074265</v>
      </c>
      <c r="L77">
        <v>8.7754398584365845E-2</v>
      </c>
      <c r="M77">
        <v>0.20380951464176178</v>
      </c>
      <c r="N77">
        <v>0.64566308259963989</v>
      </c>
      <c r="O77">
        <v>6.8399757146835327E-2</v>
      </c>
      <c r="P77">
        <v>0.19428338389843702</v>
      </c>
      <c r="Q77">
        <v>0.215249203145504</v>
      </c>
      <c r="R77">
        <v>5.8992967009544373E-2</v>
      </c>
      <c r="S77">
        <v>0.1087377667427063</v>
      </c>
      <c r="T77">
        <v>0.50530439615249634</v>
      </c>
      <c r="U77">
        <v>6.1750181019306183E-2</v>
      </c>
      <c r="V77">
        <v>0.15752852754667401</v>
      </c>
      <c r="W77">
        <v>0.16658894903957844</v>
      </c>
      <c r="X77">
        <v>4.7660801559686661E-2</v>
      </c>
      <c r="Y77">
        <v>7.1775935590267181E-2</v>
      </c>
      <c r="Z77">
        <v>0.28404653072357178</v>
      </c>
      <c r="AA77">
        <v>4.7400303184986115E-2</v>
      </c>
      <c r="AB77">
        <v>9.1622110339812934E-2</v>
      </c>
      <c r="AC77">
        <v>9.2590828891843557E-2</v>
      </c>
      <c r="AD77">
        <v>2.7087735012173653E-2</v>
      </c>
      <c r="AE77">
        <v>2.5345567613840103E-2</v>
      </c>
      <c r="AF77">
        <v>0.2209615558385849</v>
      </c>
      <c r="AG77">
        <v>4.1869517415761948E-2</v>
      </c>
      <c r="AH77">
        <v>7.1470790368039161E-2</v>
      </c>
      <c r="AI77">
        <v>6.8916234653443098E-2</v>
      </c>
      <c r="AJ77">
        <v>2.0945996046066284E-2</v>
      </c>
      <c r="AK77">
        <v>1.7759015783667564E-2</v>
      </c>
      <c r="AL77">
        <v>0.12140876799821854</v>
      </c>
      <c r="AM77">
        <v>3.0373744666576385E-2</v>
      </c>
      <c r="AN77">
        <v>4.0341191473999061E-2</v>
      </c>
      <c r="AO77">
        <v>3.0902593047358096E-2</v>
      </c>
      <c r="AP77">
        <v>1.2197750620543957E-2</v>
      </c>
      <c r="AQ77">
        <v>7.593491580337286E-3</v>
      </c>
      <c r="AR77">
        <v>5.1274575293064117E-2</v>
      </c>
      <c r="AS77">
        <v>1.821613684296608E-2</v>
      </c>
      <c r="AT77">
        <v>1.6782813694590004E-2</v>
      </c>
      <c r="AU77">
        <v>8.4032398153794929E-3</v>
      </c>
      <c r="AV77">
        <v>6.2178676016628742E-3</v>
      </c>
      <c r="AW77">
        <v>1.6545184189453721E-3</v>
      </c>
      <c r="AX77">
        <v>1.846623420715332E-2</v>
      </c>
      <c r="AY77">
        <v>1.1407062411308289E-3</v>
      </c>
      <c r="AZ77">
        <v>-1.299661211669445E-2</v>
      </c>
      <c r="BA77">
        <v>1.1733360588550568E-2</v>
      </c>
      <c r="BB77">
        <v>1.8858239054679871E-3</v>
      </c>
      <c r="BC77">
        <v>1.6701206564903259E-2</v>
      </c>
      <c r="BD77">
        <v>0.35433691740036011</v>
      </c>
      <c r="BE77">
        <v>1.1627554893493652E-2</v>
      </c>
      <c r="BF77">
        <v>4.2302600108087063E-2</v>
      </c>
      <c r="BG77">
        <v>0.15798655897378922</v>
      </c>
      <c r="BH77">
        <v>3.0647255480289459E-2</v>
      </c>
      <c r="BI77">
        <v>0.11177295446395874</v>
      </c>
      <c r="BJ77">
        <v>0.33587068319320679</v>
      </c>
      <c r="BK77">
        <v>1.0486848652362823E-2</v>
      </c>
      <c r="BL77">
        <v>5.5299212224781513E-2</v>
      </c>
      <c r="BM77">
        <v>0.14625319838523865</v>
      </c>
      <c r="BN77">
        <v>2.8761431574821472E-2</v>
      </c>
      <c r="BO77">
        <v>9.5071747899055481E-2</v>
      </c>
    </row>
    <row r="78" spans="1:67" x14ac:dyDescent="0.2">
      <c r="A78">
        <v>1989</v>
      </c>
      <c r="B78">
        <v>1</v>
      </c>
      <c r="C78">
        <v>9.1524071991443634E-2</v>
      </c>
      <c r="D78">
        <v>0.23155089467763901</v>
      </c>
      <c r="E78">
        <v>0.36537520587444305</v>
      </c>
      <c r="F78">
        <v>8.5099563002586365E-2</v>
      </c>
      <c r="G78">
        <v>0.22645027935504913</v>
      </c>
      <c r="H78">
        <v>0.98112815618515015</v>
      </c>
      <c r="I78">
        <v>9.0232357382774353E-2</v>
      </c>
      <c r="J78">
        <v>0.24492317996919155</v>
      </c>
      <c r="K78">
        <v>0.35358838737010956</v>
      </c>
      <c r="L78">
        <v>8.3030536770820618E-2</v>
      </c>
      <c r="M78">
        <v>0.20935365557670593</v>
      </c>
      <c r="N78">
        <v>0.64631074666976929</v>
      </c>
      <c r="O78">
        <v>7.7291712164878845E-2</v>
      </c>
      <c r="P78">
        <v>0.19168180041015148</v>
      </c>
      <c r="Q78">
        <v>0.21042894572019577</v>
      </c>
      <c r="R78">
        <v>5.492132157087326E-2</v>
      </c>
      <c r="S78">
        <v>0.11198697239160538</v>
      </c>
      <c r="T78">
        <v>0.50562906265258789</v>
      </c>
      <c r="U78">
        <v>6.9793850183486938E-2</v>
      </c>
      <c r="V78">
        <v>0.15543788066133857</v>
      </c>
      <c r="W78">
        <v>0.16297582350671291</v>
      </c>
      <c r="X78">
        <v>4.4666707515716553E-2</v>
      </c>
      <c r="Y78">
        <v>7.2754770517349243E-2</v>
      </c>
      <c r="Z78">
        <v>0.28534364700317383</v>
      </c>
      <c r="AA78">
        <v>5.3361322730779648E-2</v>
      </c>
      <c r="AB78">
        <v>8.9831482502631843E-2</v>
      </c>
      <c r="AC78">
        <v>9.0723250992596149E-2</v>
      </c>
      <c r="AD78">
        <v>2.5505885481834412E-2</v>
      </c>
      <c r="AE78">
        <v>2.5921700522303581E-2</v>
      </c>
      <c r="AF78">
        <v>0.22125411033630371</v>
      </c>
      <c r="AG78">
        <v>4.6990856528282166E-2</v>
      </c>
      <c r="AH78">
        <v>7.0544585702009499E-2</v>
      </c>
      <c r="AI78">
        <v>6.7464325577020645E-2</v>
      </c>
      <c r="AJ78">
        <v>1.8912702798843384E-2</v>
      </c>
      <c r="AK78">
        <v>1.7341645434498787E-2</v>
      </c>
      <c r="AL78">
        <v>0.12073400616645813</v>
      </c>
      <c r="AM78">
        <v>3.3822126686573029E-2</v>
      </c>
      <c r="AN78">
        <v>3.8930164577323012E-2</v>
      </c>
      <c r="AO78">
        <v>3.0113194137811661E-2</v>
      </c>
      <c r="AP78">
        <v>1.1058866046369076E-2</v>
      </c>
      <c r="AQ78">
        <v>6.8096499890089035E-3</v>
      </c>
      <c r="AR78">
        <v>5.1602017134428024E-2</v>
      </c>
      <c r="AS78">
        <v>2.1282145753502846E-2</v>
      </c>
      <c r="AT78">
        <v>1.580676524554292E-2</v>
      </c>
      <c r="AU78">
        <v>8.0845820775721222E-3</v>
      </c>
      <c r="AV78">
        <v>5.391046404838562E-3</v>
      </c>
      <c r="AW78">
        <v>1.0374767007306218E-3</v>
      </c>
      <c r="AX78">
        <v>1.8871843814849854E-2</v>
      </c>
      <c r="AY78">
        <v>1.291714608669281E-3</v>
      </c>
      <c r="AZ78">
        <v>-1.3372285291552544E-2</v>
      </c>
      <c r="BA78">
        <v>1.1786818504333496E-2</v>
      </c>
      <c r="BB78">
        <v>2.0690262317657471E-3</v>
      </c>
      <c r="BC78">
        <v>1.7096623778343201E-2</v>
      </c>
      <c r="BD78">
        <v>0.35368925333023071</v>
      </c>
      <c r="BE78">
        <v>1.4232359826564789E-2</v>
      </c>
      <c r="BF78">
        <v>3.9869094267487526E-2</v>
      </c>
      <c r="BG78">
        <v>0.15494626015424728</v>
      </c>
      <c r="BH78">
        <v>3.0178241431713104E-2</v>
      </c>
      <c r="BI78">
        <v>0.11446330696344376</v>
      </c>
      <c r="BJ78">
        <v>0.33481740951538086</v>
      </c>
      <c r="BK78">
        <v>1.2940645217895508E-2</v>
      </c>
      <c r="BL78">
        <v>5.324137955904007E-2</v>
      </c>
      <c r="BM78">
        <v>0.14315944164991379</v>
      </c>
      <c r="BN78">
        <v>2.8109215199947357E-2</v>
      </c>
      <c r="BO78">
        <v>9.7366683185100555E-2</v>
      </c>
    </row>
    <row r="79" spans="1:67" x14ac:dyDescent="0.2">
      <c r="A79">
        <v>1990</v>
      </c>
      <c r="B79">
        <v>1</v>
      </c>
      <c r="C79">
        <v>8.937767893075943E-2</v>
      </c>
      <c r="D79">
        <v>0.23273360170423985</v>
      </c>
      <c r="E79">
        <v>0.35753366351127625</v>
      </c>
      <c r="F79">
        <v>8.3059892058372498E-2</v>
      </c>
      <c r="G79">
        <v>0.23729515075683594</v>
      </c>
      <c r="H79">
        <v>0.98250049352645874</v>
      </c>
      <c r="I79">
        <v>8.8035307824611664E-2</v>
      </c>
      <c r="J79">
        <v>0.2467181459069252</v>
      </c>
      <c r="K79">
        <v>0.34736012667417526</v>
      </c>
      <c r="L79">
        <v>8.0782562494277954E-2</v>
      </c>
      <c r="M79">
        <v>0.21960435807704926</v>
      </c>
      <c r="N79">
        <v>0.64771574735641479</v>
      </c>
      <c r="O79">
        <v>7.4884742498397827E-2</v>
      </c>
      <c r="P79">
        <v>0.1940476018935442</v>
      </c>
      <c r="Q79">
        <v>0.20698459632694721</v>
      </c>
      <c r="R79">
        <v>5.4299883544445038E-2</v>
      </c>
      <c r="S79">
        <v>0.11749893426895142</v>
      </c>
      <c r="T79">
        <v>0.50645238161087036</v>
      </c>
      <c r="U79">
        <v>6.7709296941757202E-2</v>
      </c>
      <c r="V79">
        <v>0.15768187586218119</v>
      </c>
      <c r="W79">
        <v>0.1594785638153553</v>
      </c>
      <c r="X79">
        <v>4.4444981962442398E-2</v>
      </c>
      <c r="Y79">
        <v>7.7137686312198639E-2</v>
      </c>
      <c r="Z79">
        <v>0.28526383638381958</v>
      </c>
      <c r="AA79">
        <v>5.1271494477987289E-2</v>
      </c>
      <c r="AB79">
        <v>9.1571162920445204E-2</v>
      </c>
      <c r="AC79">
        <v>8.8695230893790722E-2</v>
      </c>
      <c r="AD79">
        <v>2.5933593511581421E-2</v>
      </c>
      <c r="AE79">
        <v>2.7792353183031082E-2</v>
      </c>
      <c r="AF79">
        <v>0.22118356823921204</v>
      </c>
      <c r="AG79">
        <v>4.5094966888427734E-2</v>
      </c>
      <c r="AH79">
        <v>7.1805735758971423E-2</v>
      </c>
      <c r="AI79">
        <v>6.5470468020066619E-2</v>
      </c>
      <c r="AJ79">
        <v>1.9505960866808891E-2</v>
      </c>
      <c r="AK79">
        <v>1.930643804371357E-2</v>
      </c>
      <c r="AL79">
        <v>0.12053005397319794</v>
      </c>
      <c r="AM79">
        <v>3.2367691397666931E-2</v>
      </c>
      <c r="AN79">
        <v>4.0437376257614233E-2</v>
      </c>
      <c r="AO79">
        <v>2.8963733755517751E-2</v>
      </c>
      <c r="AP79">
        <v>1.1063671670854092E-2</v>
      </c>
      <c r="AQ79">
        <v>7.6975813135504723E-3</v>
      </c>
      <c r="AR79">
        <v>5.1707200706005096E-2</v>
      </c>
      <c r="AS79">
        <v>2.0197203382849693E-2</v>
      </c>
      <c r="AT79">
        <v>1.7148404232102621E-2</v>
      </c>
      <c r="AU79">
        <v>7.4986543841077946E-3</v>
      </c>
      <c r="AV79">
        <v>5.536520853638649E-3</v>
      </c>
      <c r="AW79">
        <v>1.3264173176139593E-3</v>
      </c>
      <c r="AX79">
        <v>1.749950647354126E-2</v>
      </c>
      <c r="AY79">
        <v>1.3423711061477661E-3</v>
      </c>
      <c r="AZ79">
        <v>-1.3984544202685356E-2</v>
      </c>
      <c r="BA79">
        <v>1.0173536837100983E-2</v>
      </c>
      <c r="BB79">
        <v>2.2773295640945435E-3</v>
      </c>
      <c r="BC79">
        <v>1.7690792679786682E-2</v>
      </c>
      <c r="BD79">
        <v>0.35228425264358521</v>
      </c>
      <c r="BE79">
        <v>1.4492936432361603E-2</v>
      </c>
      <c r="BF79">
        <v>3.8685999810695648E-2</v>
      </c>
      <c r="BG79">
        <v>0.15054906718432903</v>
      </c>
      <c r="BH79">
        <v>2.876000851392746E-2</v>
      </c>
      <c r="BI79">
        <v>0.11979621648788452</v>
      </c>
      <c r="BJ79">
        <v>0.33478474617004395</v>
      </c>
      <c r="BK79">
        <v>1.3150565326213837E-2</v>
      </c>
      <c r="BL79">
        <v>5.2670544013381004E-2</v>
      </c>
      <c r="BM79">
        <v>0.14037553034722805</v>
      </c>
      <c r="BN79">
        <v>2.6482678949832916E-2</v>
      </c>
      <c r="BO79">
        <v>0.10210542380809784</v>
      </c>
    </row>
    <row r="80" spans="1:67" x14ac:dyDescent="0.2">
      <c r="A80">
        <v>1991</v>
      </c>
      <c r="B80">
        <v>1</v>
      </c>
      <c r="C80">
        <v>9.7673043608665466E-2</v>
      </c>
      <c r="D80">
        <v>0.23215655609965324</v>
      </c>
      <c r="E80">
        <v>0.34022841602563858</v>
      </c>
      <c r="F80">
        <v>7.8600488603115082E-2</v>
      </c>
      <c r="G80">
        <v>0.25134152173995972</v>
      </c>
      <c r="H80">
        <v>0.9827694296836853</v>
      </c>
      <c r="I80">
        <v>9.5989830791950226E-2</v>
      </c>
      <c r="J80">
        <v>0.24554441124200821</v>
      </c>
      <c r="K80">
        <v>0.33159946650266647</v>
      </c>
      <c r="L80">
        <v>7.6365888118743896E-2</v>
      </c>
      <c r="M80">
        <v>0.23326888680458069</v>
      </c>
      <c r="N80">
        <v>0.64804214239120483</v>
      </c>
      <c r="O80">
        <v>8.0636680126190186E-2</v>
      </c>
      <c r="P80">
        <v>0.19203237304463983</v>
      </c>
      <c r="Q80">
        <v>0.19894907996058464</v>
      </c>
      <c r="R80">
        <v>5.1499888300895691E-2</v>
      </c>
      <c r="S80">
        <v>0.12492410838603973</v>
      </c>
      <c r="T80">
        <v>0.50593394041061401</v>
      </c>
      <c r="U80">
        <v>7.2263047099113464E-2</v>
      </c>
      <c r="V80">
        <v>0.15710844565182924</v>
      </c>
      <c r="W80">
        <v>0.15374579280614853</v>
      </c>
      <c r="X80">
        <v>4.1901778429746628E-2</v>
      </c>
      <c r="Y80">
        <v>8.0914855003356934E-2</v>
      </c>
      <c r="Z80">
        <v>0.27968701720237732</v>
      </c>
      <c r="AA80">
        <v>5.2437823265790939E-2</v>
      </c>
      <c r="AB80">
        <v>9.2130996752530336E-2</v>
      </c>
      <c r="AC80">
        <v>8.4923038724809885E-2</v>
      </c>
      <c r="AD80">
        <v>2.373928390443325E-2</v>
      </c>
      <c r="AE80">
        <v>2.645585872232914E-2</v>
      </c>
      <c r="AF80">
        <v>0.21583004295825958</v>
      </c>
      <c r="AG80">
        <v>4.5589957386255264E-2</v>
      </c>
      <c r="AH80">
        <v>7.3109130549710244E-2</v>
      </c>
      <c r="AI80">
        <v>6.2324754195287824E-2</v>
      </c>
      <c r="AJ80">
        <v>1.808246411383152E-2</v>
      </c>
      <c r="AK80">
        <v>1.6723735257983208E-2</v>
      </c>
      <c r="AL80">
        <v>0.11713877320289612</v>
      </c>
      <c r="AM80">
        <v>3.164331242442131E-2</v>
      </c>
      <c r="AN80">
        <v>4.1534334726748057E-2</v>
      </c>
      <c r="AO80">
        <v>2.7821235766168684E-2</v>
      </c>
      <c r="AP80">
        <v>1.0526088997721672E-2</v>
      </c>
      <c r="AQ80">
        <v>5.6138015352189541E-3</v>
      </c>
      <c r="AR80">
        <v>4.9994397908449173E-2</v>
      </c>
      <c r="AS80">
        <v>1.8956812098622322E-2</v>
      </c>
      <c r="AT80">
        <v>1.7524308358588314E-2</v>
      </c>
      <c r="AU80">
        <v>7.0361493562813848E-3</v>
      </c>
      <c r="AV80">
        <v>5.7192551903426647E-3</v>
      </c>
      <c r="AW80">
        <v>7.5787468813359737E-4</v>
      </c>
      <c r="AX80">
        <v>1.7230570316314697E-2</v>
      </c>
      <c r="AY80">
        <v>1.6832128167152405E-3</v>
      </c>
      <c r="AZ80">
        <v>-1.3387855142354965E-2</v>
      </c>
      <c r="BA80">
        <v>8.6289495229721069E-3</v>
      </c>
      <c r="BB80">
        <v>2.2346004843711853E-3</v>
      </c>
      <c r="BC80">
        <v>1.8072634935379028E-2</v>
      </c>
      <c r="BD80">
        <v>0.35195785760879517</v>
      </c>
      <c r="BE80">
        <v>1.7036363482475281E-2</v>
      </c>
      <c r="BF80">
        <v>4.0124183055013418E-2</v>
      </c>
      <c r="BG80">
        <v>0.14127933606505394</v>
      </c>
      <c r="BH80">
        <v>2.7100600302219391E-2</v>
      </c>
      <c r="BI80">
        <v>0.12641741335391998</v>
      </c>
      <c r="BJ80">
        <v>0.33472728729248047</v>
      </c>
      <c r="BK80">
        <v>1.535315066576004E-2</v>
      </c>
      <c r="BL80">
        <v>5.3512038197368383E-2</v>
      </c>
      <c r="BM80">
        <v>0.13265038654208183</v>
      </c>
      <c r="BN80">
        <v>2.4865999817848206E-2</v>
      </c>
      <c r="BO80">
        <v>0.10834477841854095</v>
      </c>
    </row>
    <row r="81" spans="1:67" x14ac:dyDescent="0.2">
      <c r="A81">
        <v>1992</v>
      </c>
      <c r="B81">
        <v>1</v>
      </c>
      <c r="C81">
        <v>0.11814439296722412</v>
      </c>
      <c r="D81">
        <v>0.22022806666791439</v>
      </c>
      <c r="E81">
        <v>0.32471832633018494</v>
      </c>
      <c r="F81">
        <v>7.170829176902771E-2</v>
      </c>
      <c r="G81">
        <v>0.26520094275474548</v>
      </c>
      <c r="H81">
        <v>0.98554182052612305</v>
      </c>
      <c r="I81">
        <v>0.11621739715337753</v>
      </c>
      <c r="J81">
        <v>0.23298611119389534</v>
      </c>
      <c r="K81">
        <v>0.31901136040687561</v>
      </c>
      <c r="L81">
        <v>6.9436192512512207E-2</v>
      </c>
      <c r="M81">
        <v>0.24789075553417206</v>
      </c>
      <c r="N81">
        <v>0.66226077079772949</v>
      </c>
      <c r="O81">
        <v>9.9307723343372345E-2</v>
      </c>
      <c r="P81">
        <v>0.18724734988063574</v>
      </c>
      <c r="Q81">
        <v>0.19203701429069042</v>
      </c>
      <c r="R81">
        <v>4.6527385711669922E-2</v>
      </c>
      <c r="S81">
        <v>0.13714131712913513</v>
      </c>
      <c r="T81">
        <v>0.51976597309112549</v>
      </c>
      <c r="U81">
        <v>8.9171886444091797E-2</v>
      </c>
      <c r="V81">
        <v>0.15366880712099373</v>
      </c>
      <c r="W81">
        <v>0.14815596770495176</v>
      </c>
      <c r="X81">
        <v>3.8066200911998749E-2</v>
      </c>
      <c r="Y81">
        <v>9.0703122317790985E-2</v>
      </c>
      <c r="Z81">
        <v>0.29078444838523865</v>
      </c>
      <c r="AA81">
        <v>6.4769186079502106E-2</v>
      </c>
      <c r="AB81">
        <v>9.0936809894628823E-2</v>
      </c>
      <c r="AC81">
        <v>8.1950315274298191E-2</v>
      </c>
      <c r="AD81">
        <v>2.1751858294010162E-2</v>
      </c>
      <c r="AE81">
        <v>3.1376276165246964E-2</v>
      </c>
      <c r="AF81">
        <v>0.2251247763633728</v>
      </c>
      <c r="AG81">
        <v>5.5886082351207733E-2</v>
      </c>
      <c r="AH81">
        <v>7.1631311788223684E-2</v>
      </c>
      <c r="AI81">
        <v>6.0287760337814689E-2</v>
      </c>
      <c r="AJ81">
        <v>1.6784889623522758E-2</v>
      </c>
      <c r="AK81">
        <v>2.0534735172986984E-2</v>
      </c>
      <c r="AL81">
        <v>0.12477422505617142</v>
      </c>
      <c r="AM81">
        <v>3.9607107639312744E-2</v>
      </c>
      <c r="AN81">
        <v>4.1548077366314828E-2</v>
      </c>
      <c r="AO81">
        <v>2.6908558036666363E-2</v>
      </c>
      <c r="AP81">
        <v>9.8470207303762436E-3</v>
      </c>
      <c r="AQ81">
        <v>6.8634566850960255E-3</v>
      </c>
      <c r="AR81">
        <v>5.4368935525417328E-2</v>
      </c>
      <c r="AS81">
        <v>2.3614879697561264E-2</v>
      </c>
      <c r="AT81">
        <v>1.7494556904239289E-2</v>
      </c>
      <c r="AU81">
        <v>6.715129224176053E-3</v>
      </c>
      <c r="AV81">
        <v>5.2581620402634144E-3</v>
      </c>
      <c r="AW81">
        <v>1.2862058356404305E-3</v>
      </c>
      <c r="AX81">
        <v>1.4458179473876953E-2</v>
      </c>
      <c r="AY81">
        <v>1.9269958138465881E-3</v>
      </c>
      <c r="AZ81">
        <v>-1.2758044525980949E-2</v>
      </c>
      <c r="BA81">
        <v>5.7069659233093262E-3</v>
      </c>
      <c r="BB81">
        <v>2.2720992565155029E-3</v>
      </c>
      <c r="BC81">
        <v>1.7310187220573425E-2</v>
      </c>
      <c r="BD81">
        <v>0.33773922920227051</v>
      </c>
      <c r="BE81">
        <v>1.8836669623851776E-2</v>
      </c>
      <c r="BF81">
        <v>3.2980716787278652E-2</v>
      </c>
      <c r="BG81">
        <v>0.13268131203949451</v>
      </c>
      <c r="BH81">
        <v>2.5180906057357788E-2</v>
      </c>
      <c r="BI81">
        <v>0.12805962562561035</v>
      </c>
      <c r="BJ81">
        <v>0.32328104972839355</v>
      </c>
      <c r="BK81">
        <v>1.6909673810005188E-2</v>
      </c>
      <c r="BL81">
        <v>4.5738761313259602E-2</v>
      </c>
      <c r="BM81">
        <v>0.12697434611618519</v>
      </c>
      <c r="BN81">
        <v>2.2908806800842285E-2</v>
      </c>
      <c r="BO81">
        <v>0.11074943840503693</v>
      </c>
    </row>
    <row r="82" spans="1:67" x14ac:dyDescent="0.2">
      <c r="A82">
        <v>1993</v>
      </c>
      <c r="B82">
        <v>1</v>
      </c>
      <c r="C82">
        <v>0.12875634431838989</v>
      </c>
      <c r="D82">
        <v>0.20865591801702976</v>
      </c>
      <c r="E82">
        <v>0.31642724573612213</v>
      </c>
      <c r="F82">
        <v>6.8887598812580109E-2</v>
      </c>
      <c r="G82">
        <v>0.27727290987968445</v>
      </c>
      <c r="H82">
        <v>0.98609083890914917</v>
      </c>
      <c r="I82">
        <v>0.12674929201602936</v>
      </c>
      <c r="J82">
        <v>0.22088766284286976</v>
      </c>
      <c r="K82">
        <v>0.31165646761655807</v>
      </c>
      <c r="L82">
        <v>6.6714219748973846E-2</v>
      </c>
      <c r="M82">
        <v>0.26008424162864685</v>
      </c>
      <c r="N82">
        <v>0.66445046663284302</v>
      </c>
      <c r="O82">
        <v>0.10761133581399918</v>
      </c>
      <c r="P82">
        <v>0.18039612006396055</v>
      </c>
      <c r="Q82">
        <v>0.18775885365903378</v>
      </c>
      <c r="R82">
        <v>4.3942432850599289E-2</v>
      </c>
      <c r="S82">
        <v>0.1447417289018631</v>
      </c>
      <c r="T82">
        <v>0.52080845832824707</v>
      </c>
      <c r="U82">
        <v>9.5772482454776764E-2</v>
      </c>
      <c r="V82">
        <v>0.14958290453068912</v>
      </c>
      <c r="W82">
        <v>0.14422525372356176</v>
      </c>
      <c r="X82">
        <v>3.5541001707315445E-2</v>
      </c>
      <c r="Y82">
        <v>9.5686815679073334E-2</v>
      </c>
      <c r="Z82">
        <v>0.28993543982505798</v>
      </c>
      <c r="AA82">
        <v>6.9183431565761566E-2</v>
      </c>
      <c r="AB82">
        <v>8.9445859310217202E-2</v>
      </c>
      <c r="AC82">
        <v>7.854208629578352E-2</v>
      </c>
      <c r="AD82">
        <v>2.0289337262511253E-2</v>
      </c>
      <c r="AE82">
        <v>3.2474707812070847E-2</v>
      </c>
      <c r="AF82">
        <v>0.2240922749042511</v>
      </c>
      <c r="AG82">
        <v>5.9334266930818558E-2</v>
      </c>
      <c r="AH82">
        <v>7.0889693743083626E-2</v>
      </c>
      <c r="AI82">
        <v>5.7353698881343007E-2</v>
      </c>
      <c r="AJ82">
        <v>1.5768812969326973E-2</v>
      </c>
      <c r="AK82">
        <v>2.0745802670717239E-2</v>
      </c>
      <c r="AL82">
        <v>0.12417894601821899</v>
      </c>
      <c r="AM82">
        <v>4.1728004813194275E-2</v>
      </c>
      <c r="AN82">
        <v>4.057329696661327E-2</v>
      </c>
      <c r="AO82">
        <v>2.5277324602939188E-2</v>
      </c>
      <c r="AP82">
        <v>9.7358729690313339E-3</v>
      </c>
      <c r="AQ82">
        <v>6.8644457496702671E-3</v>
      </c>
      <c r="AR82">
        <v>5.4636362940073013E-2</v>
      </c>
      <c r="AS82">
        <v>2.4213438853621483E-2</v>
      </c>
      <c r="AT82">
        <v>1.6736470649448165E-2</v>
      </c>
      <c r="AU82">
        <v>6.7591632978292182E-3</v>
      </c>
      <c r="AV82">
        <v>5.2430056966841221E-3</v>
      </c>
      <c r="AW82">
        <v>1.6842841869220138E-3</v>
      </c>
      <c r="AX82">
        <v>1.390916109085083E-2</v>
      </c>
      <c r="AY82">
        <v>2.0070523023605347E-3</v>
      </c>
      <c r="AZ82">
        <v>-1.2231744825839996E-2</v>
      </c>
      <c r="BA82">
        <v>4.7707781195640564E-3</v>
      </c>
      <c r="BB82">
        <v>2.1733790636062622E-3</v>
      </c>
      <c r="BC82">
        <v>1.7188668251037598E-2</v>
      </c>
      <c r="BD82">
        <v>0.33554953336715698</v>
      </c>
      <c r="BE82">
        <v>2.1145008504390717E-2</v>
      </c>
      <c r="BF82">
        <v>2.825979795306921E-2</v>
      </c>
      <c r="BG82">
        <v>0.12866839207708836</v>
      </c>
      <c r="BH82">
        <v>2.494516596198082E-2</v>
      </c>
      <c r="BI82">
        <v>0.13253118097782135</v>
      </c>
      <c r="BJ82">
        <v>0.32164037227630615</v>
      </c>
      <c r="BK82">
        <v>1.9137956202030182E-2</v>
      </c>
      <c r="BL82">
        <v>4.0491542778909206E-2</v>
      </c>
      <c r="BM82">
        <v>0.1238976139575243</v>
      </c>
      <c r="BN82">
        <v>2.2771786898374557E-2</v>
      </c>
      <c r="BO82">
        <v>0.11534251272678375</v>
      </c>
    </row>
    <row r="83" spans="1:67" x14ac:dyDescent="0.2">
      <c r="A83">
        <v>1994</v>
      </c>
      <c r="B83">
        <v>1</v>
      </c>
      <c r="C83">
        <v>0.12824232876300812</v>
      </c>
      <c r="D83">
        <v>0.20158901996910572</v>
      </c>
      <c r="E83">
        <v>0.31171389669179916</v>
      </c>
      <c r="F83">
        <v>7.0374459028244019E-2</v>
      </c>
      <c r="G83">
        <v>0.28808027505874634</v>
      </c>
      <c r="H83">
        <v>0.98789054155349731</v>
      </c>
      <c r="I83">
        <v>0.12647092342376709</v>
      </c>
      <c r="J83">
        <v>0.21555164083838463</v>
      </c>
      <c r="K83">
        <v>0.30680288374423981</v>
      </c>
      <c r="L83">
        <v>6.8302065134048462E-2</v>
      </c>
      <c r="M83">
        <v>0.27076303958892822</v>
      </c>
      <c r="N83">
        <v>0.66515195369720459</v>
      </c>
      <c r="O83">
        <v>0.10814488679170609</v>
      </c>
      <c r="P83">
        <v>0.17964472342282534</v>
      </c>
      <c r="Q83">
        <v>0.18193678744137287</v>
      </c>
      <c r="R83">
        <v>4.5090675354003906E-2</v>
      </c>
      <c r="S83">
        <v>0.15033486485481262</v>
      </c>
      <c r="T83">
        <v>0.5206683874130249</v>
      </c>
      <c r="U83">
        <v>9.6801377832889557E-2</v>
      </c>
      <c r="V83">
        <v>0.14930491987615824</v>
      </c>
      <c r="W83">
        <v>0.1387725006788969</v>
      </c>
      <c r="X83">
        <v>3.6691561341285706E-2</v>
      </c>
      <c r="Y83">
        <v>9.9098056554794312E-2</v>
      </c>
      <c r="Z83">
        <v>0.28889444470405579</v>
      </c>
      <c r="AA83">
        <v>7.1200773119926453E-2</v>
      </c>
      <c r="AB83">
        <v>8.9532497571781278E-2</v>
      </c>
      <c r="AC83">
        <v>7.4902874417603016E-2</v>
      </c>
      <c r="AD83">
        <v>2.1156128495931625E-2</v>
      </c>
      <c r="AE83">
        <v>3.210216760635376E-2</v>
      </c>
      <c r="AF83">
        <v>0.22312949597835541</v>
      </c>
      <c r="AG83">
        <v>6.207801029086113E-2</v>
      </c>
      <c r="AH83">
        <v>7.1310478553641587E-2</v>
      </c>
      <c r="AI83">
        <v>5.3252173122018576E-2</v>
      </c>
      <c r="AJ83">
        <v>1.6540965065360069E-2</v>
      </c>
      <c r="AK83">
        <v>1.994786225259304E-2</v>
      </c>
      <c r="AL83">
        <v>0.1242203414440155</v>
      </c>
      <c r="AM83">
        <v>4.4158194214105606E-2</v>
      </c>
      <c r="AN83">
        <v>4.1923873126506805E-2</v>
      </c>
      <c r="AO83">
        <v>2.2735618520528078E-2</v>
      </c>
      <c r="AP83">
        <v>9.8029812797904015E-3</v>
      </c>
      <c r="AQ83">
        <v>5.59967290610075E-3</v>
      </c>
      <c r="AR83">
        <v>5.453002080321312E-2</v>
      </c>
      <c r="AS83">
        <v>2.6066647842526436E-2</v>
      </c>
      <c r="AT83">
        <v>1.7918706689670216E-2</v>
      </c>
      <c r="AU83">
        <v>4.9093475099653006E-3</v>
      </c>
      <c r="AV83">
        <v>4.867692943662405E-3</v>
      </c>
      <c r="AW83">
        <v>7.6762388925999403E-4</v>
      </c>
      <c r="AX83">
        <v>1.2109458446502686E-2</v>
      </c>
      <c r="AY83">
        <v>1.7714053392410278E-3</v>
      </c>
      <c r="AZ83">
        <v>-1.3962620869278908E-2</v>
      </c>
      <c r="BA83">
        <v>4.9110129475593567E-3</v>
      </c>
      <c r="BB83">
        <v>2.0723938941955566E-3</v>
      </c>
      <c r="BC83">
        <v>1.7317235469818115E-2</v>
      </c>
      <c r="BD83">
        <v>0.33484804630279541</v>
      </c>
      <c r="BE83">
        <v>2.0097441971302032E-2</v>
      </c>
      <c r="BF83">
        <v>2.1944296546280384E-2</v>
      </c>
      <c r="BG83">
        <v>0.12977710925042629</v>
      </c>
      <c r="BH83">
        <v>2.5283783674240112E-2</v>
      </c>
      <c r="BI83">
        <v>0.13774541020393372</v>
      </c>
      <c r="BJ83">
        <v>0.32273858785629272</v>
      </c>
      <c r="BK83">
        <v>1.8326036632061005E-2</v>
      </c>
      <c r="BL83">
        <v>3.5906917415559292E-2</v>
      </c>
      <c r="BM83">
        <v>0.12486609630286694</v>
      </c>
      <c r="BN83">
        <v>2.3211389780044556E-2</v>
      </c>
      <c r="BO83">
        <v>0.1204281747341156</v>
      </c>
    </row>
    <row r="84" spans="1:67" x14ac:dyDescent="0.2">
      <c r="A84">
        <v>1995</v>
      </c>
      <c r="B84">
        <v>1</v>
      </c>
      <c r="C84">
        <v>0.13752764463424683</v>
      </c>
      <c r="D84">
        <v>0.19001626037061214</v>
      </c>
      <c r="E84">
        <v>0.30066992342472076</v>
      </c>
      <c r="F84">
        <v>7.0577077567577362E-2</v>
      </c>
      <c r="G84">
        <v>0.30120909214019775</v>
      </c>
      <c r="H84">
        <v>0.98990726470947266</v>
      </c>
      <c r="I84">
        <v>0.13551470637321472</v>
      </c>
      <c r="J84">
        <v>0.20662807300686836</v>
      </c>
      <c r="K84">
        <v>0.29547790437936783</v>
      </c>
      <c r="L84">
        <v>6.8647511303424835E-2</v>
      </c>
      <c r="M84">
        <v>0.28363806009292603</v>
      </c>
      <c r="N84">
        <v>0.66832548379898071</v>
      </c>
      <c r="O84">
        <v>0.11578414589166641</v>
      </c>
      <c r="P84">
        <v>0.17343114176765084</v>
      </c>
      <c r="Q84">
        <v>0.17436182871460915</v>
      </c>
      <c r="R84">
        <v>4.5424193143844604E-2</v>
      </c>
      <c r="S84">
        <v>0.15932415425777435</v>
      </c>
      <c r="T84">
        <v>0.52123832702636719</v>
      </c>
      <c r="U84">
        <v>0.1037733182311058</v>
      </c>
      <c r="V84">
        <v>0.14238665578886867</v>
      </c>
      <c r="W84">
        <v>0.13353286124765873</v>
      </c>
      <c r="X84">
        <v>3.7382945418357849E-2</v>
      </c>
      <c r="Y84">
        <v>0.1041625514626503</v>
      </c>
      <c r="Z84">
        <v>0.28849783539772034</v>
      </c>
      <c r="AA84">
        <v>7.6304294168949127E-2</v>
      </c>
      <c r="AB84">
        <v>8.4848586237058043E-2</v>
      </c>
      <c r="AC84">
        <v>7.1382506750524044E-2</v>
      </c>
      <c r="AD84">
        <v>2.2540494799613953E-2</v>
      </c>
      <c r="AE84">
        <v>3.3421941101551056E-2</v>
      </c>
      <c r="AF84">
        <v>0.22437694668769836</v>
      </c>
      <c r="AG84">
        <v>6.6419243812561035E-2</v>
      </c>
      <c r="AH84">
        <v>6.8037484947126359E-2</v>
      </c>
      <c r="AI84">
        <v>5.1434224471449852E-2</v>
      </c>
      <c r="AJ84">
        <v>1.7841095104813576E-2</v>
      </c>
      <c r="AK84">
        <v>2.0644901320338249E-2</v>
      </c>
      <c r="AL84">
        <v>0.12636406719684601</v>
      </c>
      <c r="AM84">
        <v>4.7181453555822372E-2</v>
      </c>
      <c r="AN84">
        <v>4.0204974691732787E-2</v>
      </c>
      <c r="AO84">
        <v>2.2162195993587375E-2</v>
      </c>
      <c r="AP84">
        <v>1.0607939213514328E-2</v>
      </c>
      <c r="AQ84">
        <v>6.2075024470686913E-3</v>
      </c>
      <c r="AR84">
        <v>5.651593953371048E-2</v>
      </c>
      <c r="AS84">
        <v>2.7841374278068542E-2</v>
      </c>
      <c r="AT84">
        <v>1.6969911941487226E-2</v>
      </c>
      <c r="AU84">
        <v>5.2543885540217161E-3</v>
      </c>
      <c r="AV84">
        <v>5.5544944480061531E-3</v>
      </c>
      <c r="AW84">
        <v>8.9577294420450926E-4</v>
      </c>
      <c r="AX84">
        <v>1.0092735290527344E-2</v>
      </c>
      <c r="AY84">
        <v>2.0129382610321045E-3</v>
      </c>
      <c r="AZ84">
        <v>-1.6611812636256218E-2</v>
      </c>
      <c r="BA84">
        <v>5.1920190453529358E-3</v>
      </c>
      <c r="BB84">
        <v>1.9295662641525269E-3</v>
      </c>
      <c r="BC84">
        <v>1.7571032047271729E-2</v>
      </c>
      <c r="BD84">
        <v>0.33167451620101929</v>
      </c>
      <c r="BE84">
        <v>2.1743498742580414E-2</v>
      </c>
      <c r="BF84">
        <v>1.6585118602961302E-2</v>
      </c>
      <c r="BG84">
        <v>0.12630809471011162</v>
      </c>
      <c r="BH84">
        <v>2.5152884423732758E-2</v>
      </c>
      <c r="BI84">
        <v>0.1418849378824234</v>
      </c>
      <c r="BJ84">
        <v>0.32158178091049194</v>
      </c>
      <c r="BK84">
        <v>1.9730560481548309E-2</v>
      </c>
      <c r="BL84">
        <v>3.319693123921752E-2</v>
      </c>
      <c r="BM84">
        <v>0.12111607566475868</v>
      </c>
      <c r="BN84">
        <v>2.3223318159580231E-2</v>
      </c>
      <c r="BO84">
        <v>0.12431390583515167</v>
      </c>
    </row>
    <row r="85" spans="1:67" x14ac:dyDescent="0.2">
      <c r="A85">
        <v>1996</v>
      </c>
      <c r="B85">
        <v>1</v>
      </c>
      <c r="C85">
        <v>0.15490657091140747</v>
      </c>
      <c r="D85">
        <v>0.17726461216807365</v>
      </c>
      <c r="E85">
        <v>0.28419466316699982</v>
      </c>
      <c r="F85">
        <v>6.7819036543369293E-2</v>
      </c>
      <c r="G85">
        <v>0.31581512093544006</v>
      </c>
      <c r="H85">
        <v>0.9914863109588623</v>
      </c>
      <c r="I85">
        <v>0.15316393971443176</v>
      </c>
      <c r="J85">
        <v>0.1951519213616848</v>
      </c>
      <c r="K85">
        <v>0.27871377766132355</v>
      </c>
      <c r="L85">
        <v>6.5889067947864532E-2</v>
      </c>
      <c r="M85">
        <v>0.29856762290000916</v>
      </c>
      <c r="N85">
        <v>0.67208367586135864</v>
      </c>
      <c r="O85">
        <v>0.13177172839641571</v>
      </c>
      <c r="P85">
        <v>0.16589261963963509</v>
      </c>
      <c r="Q85">
        <v>0.16242428496479988</v>
      </c>
      <c r="R85">
        <v>4.3463829904794693E-2</v>
      </c>
      <c r="S85">
        <v>0.16853123903274536</v>
      </c>
      <c r="T85">
        <v>0.52723312377929688</v>
      </c>
      <c r="U85">
        <v>0.11895976215600967</v>
      </c>
      <c r="V85">
        <v>0.13628804381005466</v>
      </c>
      <c r="W85">
        <v>0.12444696016609669</v>
      </c>
      <c r="X85">
        <v>3.5904910415410995E-2</v>
      </c>
      <c r="Y85">
        <v>0.11163344979286194</v>
      </c>
      <c r="Z85">
        <v>0.29546710848808289</v>
      </c>
      <c r="AA85">
        <v>8.7689891457557678E-2</v>
      </c>
      <c r="AB85">
        <v>8.2349392469041049E-2</v>
      </c>
      <c r="AC85">
        <v>6.5986284054815769E-2</v>
      </c>
      <c r="AD85">
        <v>2.2332515567541122E-2</v>
      </c>
      <c r="AE85">
        <v>3.7109009921550751E-2</v>
      </c>
      <c r="AF85">
        <v>0.23045611381530762</v>
      </c>
      <c r="AG85">
        <v>7.651887834072113E-2</v>
      </c>
      <c r="AH85">
        <v>6.5726802102290094E-2</v>
      </c>
      <c r="AI85">
        <v>4.7567611094564199E-2</v>
      </c>
      <c r="AJ85">
        <v>1.7971038818359375E-2</v>
      </c>
      <c r="AK85">
        <v>2.2671787068247795E-2</v>
      </c>
      <c r="AL85">
        <v>0.13215771317481995</v>
      </c>
      <c r="AM85">
        <v>5.4736480116844177E-2</v>
      </c>
      <c r="AN85">
        <v>3.9044541059411131E-2</v>
      </c>
      <c r="AO85">
        <v>2.0574496360495687E-2</v>
      </c>
      <c r="AP85">
        <v>1.0898514650762081E-2</v>
      </c>
      <c r="AQ85">
        <v>6.903680507093668E-3</v>
      </c>
      <c r="AR85">
        <v>6.1436004936695099E-2</v>
      </c>
      <c r="AS85">
        <v>3.2558735460042953E-2</v>
      </c>
      <c r="AT85">
        <v>1.6845669288159115E-2</v>
      </c>
      <c r="AU85">
        <v>5.0293233944103122E-3</v>
      </c>
      <c r="AV85">
        <v>5.9449640102684498E-3</v>
      </c>
      <c r="AW85">
        <v>1.0573113104328513E-3</v>
      </c>
      <c r="AX85">
        <v>8.5136890411376953E-3</v>
      </c>
      <c r="AY85">
        <v>1.742631196975708E-3</v>
      </c>
      <c r="AZ85">
        <v>-1.7887309193611145E-2</v>
      </c>
      <c r="BA85">
        <v>5.4808855056762695E-3</v>
      </c>
      <c r="BB85">
        <v>1.9299685955047607E-3</v>
      </c>
      <c r="BC85">
        <v>1.7247498035430908E-2</v>
      </c>
      <c r="BD85">
        <v>0.32791632413864136</v>
      </c>
      <c r="BE85">
        <v>2.313484251499176E-2</v>
      </c>
      <c r="BF85">
        <v>1.1371992528438568E-2</v>
      </c>
      <c r="BG85">
        <v>0.12177037820219994</v>
      </c>
      <c r="BH85">
        <v>2.43552066385746E-2</v>
      </c>
      <c r="BI85">
        <v>0.1472838819026947</v>
      </c>
      <c r="BJ85">
        <v>0.31940263509750366</v>
      </c>
      <c r="BK85">
        <v>2.1392211318016052E-2</v>
      </c>
      <c r="BL85">
        <v>2.9259301722049713E-2</v>
      </c>
      <c r="BM85">
        <v>0.11628949269652367</v>
      </c>
      <c r="BN85">
        <v>2.2425238043069839E-2</v>
      </c>
      <c r="BO85">
        <v>0.13003638386726379</v>
      </c>
    </row>
    <row r="86" spans="1:67" x14ac:dyDescent="0.2">
      <c r="A86">
        <v>1997</v>
      </c>
      <c r="B86">
        <v>1</v>
      </c>
      <c r="C86">
        <v>0.17320053279399872</v>
      </c>
      <c r="D86">
        <v>0.16426962055265903</v>
      </c>
      <c r="E86">
        <v>0.26914159953594208</v>
      </c>
      <c r="F86">
        <v>6.7034229636192322E-2</v>
      </c>
      <c r="G86">
        <v>0.32635399699211121</v>
      </c>
      <c r="H86">
        <v>0.99390882253646851</v>
      </c>
      <c r="I86">
        <v>0.17121455073356628</v>
      </c>
      <c r="J86">
        <v>0.18250491935759783</v>
      </c>
      <c r="K86">
        <v>0.26493915915489197</v>
      </c>
      <c r="L86">
        <v>6.5154284238815308E-2</v>
      </c>
      <c r="M86">
        <v>0.31009590625762939</v>
      </c>
      <c r="N86">
        <v>0.67921602725982666</v>
      </c>
      <c r="O86">
        <v>0.14729654788970947</v>
      </c>
      <c r="P86">
        <v>0.15727724647149444</v>
      </c>
      <c r="Q86">
        <v>0.1549241729080677</v>
      </c>
      <c r="R86">
        <v>4.2723610997200012E-2</v>
      </c>
      <c r="S86">
        <v>0.1769944429397583</v>
      </c>
      <c r="T86">
        <v>0.53550726175308228</v>
      </c>
      <c r="U86">
        <v>0.13237427175045013</v>
      </c>
      <c r="V86">
        <v>0.13016865658573806</v>
      </c>
      <c r="W86">
        <v>0.11937637999653816</v>
      </c>
      <c r="X86">
        <v>3.5859916359186172E-2</v>
      </c>
      <c r="Y86">
        <v>0.11772804707288742</v>
      </c>
      <c r="Z86">
        <v>0.3045659065246582</v>
      </c>
      <c r="AA86">
        <v>9.8098479211330414E-2</v>
      </c>
      <c r="AB86">
        <v>7.9030080523807555E-2</v>
      </c>
      <c r="AC86">
        <v>6.3354726415127516E-2</v>
      </c>
      <c r="AD86">
        <v>2.2538414224982262E-2</v>
      </c>
      <c r="AE86">
        <v>4.1544195264577866E-2</v>
      </c>
      <c r="AF86">
        <v>0.23993204534053802</v>
      </c>
      <c r="AG86">
        <v>8.6114265024662018E-2</v>
      </c>
      <c r="AH86">
        <v>6.3570365717168897E-2</v>
      </c>
      <c r="AI86">
        <v>4.5776379760354757E-2</v>
      </c>
      <c r="AJ86">
        <v>1.847241073846817E-2</v>
      </c>
      <c r="AK86">
        <v>2.5998620316386223E-2</v>
      </c>
      <c r="AL86">
        <v>0.14015123248100281</v>
      </c>
      <c r="AM86">
        <v>6.1627350747585297E-2</v>
      </c>
      <c r="AN86">
        <v>3.8082113132986706E-2</v>
      </c>
      <c r="AO86">
        <v>1.9348578527569771E-2</v>
      </c>
      <c r="AP86">
        <v>1.139514334499836E-2</v>
      </c>
      <c r="AQ86">
        <v>9.6980500966310501E-3</v>
      </c>
      <c r="AR86">
        <v>6.679728627204895E-2</v>
      </c>
      <c r="AS86">
        <v>3.7471771240234375E-2</v>
      </c>
      <c r="AT86">
        <v>1.6896296024242474E-2</v>
      </c>
      <c r="AU86">
        <v>4.6662073582410812E-3</v>
      </c>
      <c r="AV86">
        <v>6.1668599955737591E-3</v>
      </c>
      <c r="AW86">
        <v>1.596154528670013E-3</v>
      </c>
      <c r="AX86">
        <v>6.0911774635314941E-3</v>
      </c>
      <c r="AY86">
        <v>1.9859820604324341E-3</v>
      </c>
      <c r="AZ86">
        <v>-1.8235298804938793E-2</v>
      </c>
      <c r="BA86">
        <v>4.2024403810501099E-3</v>
      </c>
      <c r="BB86">
        <v>1.8799453973770142E-3</v>
      </c>
      <c r="BC86">
        <v>1.6258090734481812E-2</v>
      </c>
      <c r="BD86">
        <v>0.32078397274017334</v>
      </c>
      <c r="BE86">
        <v>2.5903984904289246E-2</v>
      </c>
      <c r="BF86">
        <v>6.9923740811645985E-3</v>
      </c>
      <c r="BG86">
        <v>0.11421742662787437</v>
      </c>
      <c r="BH86">
        <v>2.431061863899231E-2</v>
      </c>
      <c r="BI86">
        <v>0.14935955405235291</v>
      </c>
      <c r="BJ86">
        <v>0.31469279527664185</v>
      </c>
      <c r="BK86">
        <v>2.3918002843856812E-2</v>
      </c>
      <c r="BL86">
        <v>2.5227672886103392E-2</v>
      </c>
      <c r="BM86">
        <v>0.11001498624682426</v>
      </c>
      <c r="BN86">
        <v>2.2430673241615295E-2</v>
      </c>
      <c r="BO86">
        <v>0.13310146331787109</v>
      </c>
    </row>
    <row r="87" spans="1:67" x14ac:dyDescent="0.2">
      <c r="A87">
        <v>1998</v>
      </c>
      <c r="B87">
        <v>1</v>
      </c>
      <c r="C87">
        <v>0.19348277151584625</v>
      </c>
      <c r="D87">
        <v>0.15103593189269304</v>
      </c>
      <c r="E87">
        <v>0.25633445382118225</v>
      </c>
      <c r="F87">
        <v>6.6257603466510773E-2</v>
      </c>
      <c r="G87">
        <v>0.33288925886154175</v>
      </c>
      <c r="H87">
        <v>0.99438607692718506</v>
      </c>
      <c r="I87">
        <v>0.19155675172805786</v>
      </c>
      <c r="J87">
        <v>0.16913953796029091</v>
      </c>
      <c r="K87">
        <v>0.25222882628440857</v>
      </c>
      <c r="L87">
        <v>6.4407095313072205E-2</v>
      </c>
      <c r="M87">
        <v>0.31705382466316223</v>
      </c>
      <c r="N87">
        <v>0.6857953667640686</v>
      </c>
      <c r="O87">
        <v>0.16732768714427948</v>
      </c>
      <c r="P87">
        <v>0.14733988582156599</v>
      </c>
      <c r="Q87">
        <v>0.14728798158466816</v>
      </c>
      <c r="R87">
        <v>4.3055083602666855E-2</v>
      </c>
      <c r="S87">
        <v>0.18078471720218658</v>
      </c>
      <c r="T87">
        <v>0.54493403434753418</v>
      </c>
      <c r="U87">
        <v>0.15087118744850159</v>
      </c>
      <c r="V87">
        <v>0.12280980683863163</v>
      </c>
      <c r="W87">
        <v>0.1131708137691021</v>
      </c>
      <c r="X87">
        <v>3.5952895879745483E-2</v>
      </c>
      <c r="Y87">
        <v>0.12212934345006943</v>
      </c>
      <c r="Z87">
        <v>0.31469327211380005</v>
      </c>
      <c r="AA87">
        <v>0.11328257620334625</v>
      </c>
      <c r="AB87">
        <v>7.7128873381298035E-2</v>
      </c>
      <c r="AC87">
        <v>5.9938301332294941E-2</v>
      </c>
      <c r="AD87">
        <v>2.2693876177072525E-2</v>
      </c>
      <c r="AE87">
        <v>4.1649654507637024E-2</v>
      </c>
      <c r="AF87">
        <v>0.24897138774394989</v>
      </c>
      <c r="AG87">
        <v>9.8636850714683533E-2</v>
      </c>
      <c r="AH87">
        <v>6.2506476155249402E-2</v>
      </c>
      <c r="AI87">
        <v>4.3005184736102819E-2</v>
      </c>
      <c r="AJ87">
        <v>1.8301781266927719E-2</v>
      </c>
      <c r="AK87">
        <v>2.6521092280745506E-2</v>
      </c>
      <c r="AL87">
        <v>0.14764595031738281</v>
      </c>
      <c r="AM87">
        <v>7.1118541061878204E-2</v>
      </c>
      <c r="AN87">
        <v>3.8462518423330039E-2</v>
      </c>
      <c r="AO87">
        <v>1.8588332692161202E-2</v>
      </c>
      <c r="AP87">
        <v>1.1231343261897564E-2</v>
      </c>
      <c r="AQ87">
        <v>8.2452110946178436E-3</v>
      </c>
      <c r="AR87">
        <v>7.0786356925964355E-2</v>
      </c>
      <c r="AS87">
        <v>4.1820056736469269E-2</v>
      </c>
      <c r="AT87">
        <v>1.7045285064341442E-2</v>
      </c>
      <c r="AU87">
        <v>4.6228282153606415E-3</v>
      </c>
      <c r="AV87">
        <v>5.7327123358845711E-3</v>
      </c>
      <c r="AW87">
        <v>1.5654789749532938E-3</v>
      </c>
      <c r="AX87">
        <v>5.6139230728149414E-3</v>
      </c>
      <c r="AY87">
        <v>1.9260197877883911E-3</v>
      </c>
      <c r="AZ87">
        <v>-1.8103606067597866E-2</v>
      </c>
      <c r="BA87">
        <v>4.1056275367736816E-3</v>
      </c>
      <c r="BB87">
        <v>1.8505081534385681E-3</v>
      </c>
      <c r="BC87">
        <v>1.5835434198379517E-2</v>
      </c>
      <c r="BD87">
        <v>0.3142046332359314</v>
      </c>
      <c r="BE87">
        <v>2.6155084371566772E-2</v>
      </c>
      <c r="BF87">
        <v>3.6960460711270571E-3</v>
      </c>
      <c r="BG87">
        <v>0.10904647223651409</v>
      </c>
      <c r="BH87">
        <v>2.3202519863843918E-2</v>
      </c>
      <c r="BI87">
        <v>0.15210454165935516</v>
      </c>
      <c r="BJ87">
        <v>0.30859071016311646</v>
      </c>
      <c r="BK87">
        <v>2.4229064583778381E-2</v>
      </c>
      <c r="BL87">
        <v>2.1799652138724923E-2</v>
      </c>
      <c r="BM87">
        <v>0.10494084469974041</v>
      </c>
      <c r="BN87">
        <v>2.135201171040535E-2</v>
      </c>
      <c r="BO87">
        <v>0.13626910746097565</v>
      </c>
    </row>
    <row r="88" spans="1:67" x14ac:dyDescent="0.2">
      <c r="A88">
        <v>1999</v>
      </c>
      <c r="B88">
        <v>1</v>
      </c>
      <c r="C88">
        <v>0.21274268627166748</v>
      </c>
      <c r="D88">
        <v>0.13418809790164232</v>
      </c>
      <c r="E88">
        <v>0.25001785904169083</v>
      </c>
      <c r="F88">
        <v>6.3079766929149628E-2</v>
      </c>
      <c r="G88">
        <v>0.33997160196304321</v>
      </c>
      <c r="H88">
        <v>0.99300193786621094</v>
      </c>
      <c r="I88">
        <v>0.21051815152168274</v>
      </c>
      <c r="J88">
        <v>0.15234177373349667</v>
      </c>
      <c r="K88">
        <v>0.24462216347455978</v>
      </c>
      <c r="L88">
        <v>6.1105754226446152E-2</v>
      </c>
      <c r="M88">
        <v>0.32441410422325134</v>
      </c>
      <c r="N88">
        <v>0.68564915657043457</v>
      </c>
      <c r="O88">
        <v>0.18321257829666138</v>
      </c>
      <c r="P88">
        <v>0.13463708106428385</v>
      </c>
      <c r="Q88">
        <v>0.14047913067042828</v>
      </c>
      <c r="R88">
        <v>4.145510122179985E-2</v>
      </c>
      <c r="S88">
        <v>0.18586529791355133</v>
      </c>
      <c r="T88">
        <v>0.54663228988647461</v>
      </c>
      <c r="U88">
        <v>0.16495628654956818</v>
      </c>
      <c r="V88">
        <v>0.1132736299186945</v>
      </c>
      <c r="W88">
        <v>0.10818526148796082</v>
      </c>
      <c r="X88">
        <v>3.4581832587718964E-2</v>
      </c>
      <c r="Y88">
        <v>0.12563525140285492</v>
      </c>
      <c r="Z88">
        <v>0.31767353415489197</v>
      </c>
      <c r="AA88">
        <v>0.12318563461303711</v>
      </c>
      <c r="AB88">
        <v>7.1187039604410529E-2</v>
      </c>
      <c r="AC88">
        <v>5.6130697950720787E-2</v>
      </c>
      <c r="AD88">
        <v>2.2121250629425049E-2</v>
      </c>
      <c r="AE88">
        <v>4.5048907399177551E-2</v>
      </c>
      <c r="AF88">
        <v>0.25254809856414795</v>
      </c>
      <c r="AG88">
        <v>0.10747246444225311</v>
      </c>
      <c r="AH88">
        <v>5.7960815727710724E-2</v>
      </c>
      <c r="AI88">
        <v>4.0490901097655296E-2</v>
      </c>
      <c r="AJ88">
        <v>1.820867694914341E-2</v>
      </c>
      <c r="AK88">
        <v>2.8415244072675705E-2</v>
      </c>
      <c r="AL88">
        <v>0.15163899958133698</v>
      </c>
      <c r="AM88">
        <v>7.7476374804973602E-2</v>
      </c>
      <c r="AN88">
        <v>3.5774311058048625E-2</v>
      </c>
      <c r="AO88">
        <v>1.7195725115016103E-2</v>
      </c>
      <c r="AP88">
        <v>1.140632014721632E-2</v>
      </c>
      <c r="AQ88">
        <v>9.7862724214792252E-3</v>
      </c>
      <c r="AR88">
        <v>7.4642874300479889E-2</v>
      </c>
      <c r="AS88">
        <v>4.6448793262243271E-2</v>
      </c>
      <c r="AT88">
        <v>1.588347002507362E-2</v>
      </c>
      <c r="AU88">
        <v>4.1889114072546363E-3</v>
      </c>
      <c r="AV88">
        <v>5.973451305180788E-3</v>
      </c>
      <c r="AW88">
        <v>2.148244297131896E-3</v>
      </c>
      <c r="AX88">
        <v>6.9980621337890625E-3</v>
      </c>
      <c r="AY88">
        <v>2.2245347499847412E-3</v>
      </c>
      <c r="AZ88">
        <v>-1.8153675831854343E-2</v>
      </c>
      <c r="BA88">
        <v>5.3956955671310425E-3</v>
      </c>
      <c r="BB88">
        <v>1.974012702703476E-3</v>
      </c>
      <c r="BC88">
        <v>1.555749773979187E-2</v>
      </c>
      <c r="BD88">
        <v>0.31435084342956543</v>
      </c>
      <c r="BE88">
        <v>2.9530107975006104E-2</v>
      </c>
      <c r="BF88">
        <v>-4.4898316264152527E-4</v>
      </c>
      <c r="BG88">
        <v>0.10953872837126255</v>
      </c>
      <c r="BH88">
        <v>2.1624665707349777E-2</v>
      </c>
      <c r="BI88">
        <v>0.15410630404949188</v>
      </c>
      <c r="BJ88">
        <v>0.30735278129577637</v>
      </c>
      <c r="BK88">
        <v>2.7305573225021362E-2</v>
      </c>
      <c r="BL88">
        <v>1.7704692669212818E-2</v>
      </c>
      <c r="BM88">
        <v>0.10414303280413151</v>
      </c>
      <c r="BN88">
        <v>1.9650653004646301E-2</v>
      </c>
      <c r="BO88">
        <v>0.13854880630970001</v>
      </c>
    </row>
    <row r="89" spans="1:67" x14ac:dyDescent="0.2">
      <c r="A89">
        <v>2000</v>
      </c>
      <c r="B89">
        <v>1</v>
      </c>
      <c r="C89">
        <v>0.20452828705310822</v>
      </c>
      <c r="D89">
        <v>0.1254530930891633</v>
      </c>
      <c r="E89">
        <v>0.26609395444393158</v>
      </c>
      <c r="F89">
        <v>6.3864089548587799E-2</v>
      </c>
      <c r="G89">
        <v>0.34006059169769287</v>
      </c>
      <c r="H89">
        <v>0.99327552318572998</v>
      </c>
      <c r="I89">
        <v>0.20236925780773163</v>
      </c>
      <c r="J89">
        <v>0.14576562121510506</v>
      </c>
      <c r="K89">
        <v>0.26013142615556717</v>
      </c>
      <c r="L89">
        <v>6.171305850148201E-2</v>
      </c>
      <c r="M89">
        <v>0.32329615950584412</v>
      </c>
      <c r="N89">
        <v>0.68612128496170044</v>
      </c>
      <c r="O89">
        <v>0.17759159207344055</v>
      </c>
      <c r="P89">
        <v>0.13037790288217366</v>
      </c>
      <c r="Q89">
        <v>0.1492161750793457</v>
      </c>
      <c r="R89">
        <v>4.288039356470108E-2</v>
      </c>
      <c r="S89">
        <v>0.18605518341064453</v>
      </c>
      <c r="T89">
        <v>0.54861515760421753</v>
      </c>
      <c r="U89">
        <v>0.16152520477771759</v>
      </c>
      <c r="V89">
        <v>0.11116184876300395</v>
      </c>
      <c r="W89">
        <v>0.11244909092783928</v>
      </c>
      <c r="X89">
        <v>3.6214437335729599E-2</v>
      </c>
      <c r="Y89">
        <v>0.12726457417011261</v>
      </c>
      <c r="Z89">
        <v>0.32350701093673706</v>
      </c>
      <c r="AA89">
        <v>0.12406434118747711</v>
      </c>
      <c r="AB89">
        <v>7.1121174609288573E-2</v>
      </c>
      <c r="AC89">
        <v>5.9175543487071991E-2</v>
      </c>
      <c r="AD89">
        <v>2.3499630391597748E-2</v>
      </c>
      <c r="AE89">
        <v>4.5646332204341888E-2</v>
      </c>
      <c r="AF89">
        <v>0.25946405529975891</v>
      </c>
      <c r="AG89">
        <v>0.10945901274681091</v>
      </c>
      <c r="AH89">
        <v>5.8774136356078088E-2</v>
      </c>
      <c r="AI89">
        <v>4.2611255776137114E-2</v>
      </c>
      <c r="AJ89">
        <v>1.9303208217024803E-2</v>
      </c>
      <c r="AK89">
        <v>2.9316430911421776E-2</v>
      </c>
      <c r="AL89">
        <v>0.15934912860393524</v>
      </c>
      <c r="AM89">
        <v>8.1748791038990021E-2</v>
      </c>
      <c r="AN89">
        <v>3.7185479668551125E-2</v>
      </c>
      <c r="AO89">
        <v>1.8082353053614497E-2</v>
      </c>
      <c r="AP89">
        <v>1.2076305225491524E-2</v>
      </c>
      <c r="AQ89">
        <v>1.0256200097501278E-2</v>
      </c>
      <c r="AR89">
        <v>8.2311883568763733E-2</v>
      </c>
      <c r="AS89">
        <v>5.2228186279535294E-2</v>
      </c>
      <c r="AT89">
        <v>1.6768739754297712E-2</v>
      </c>
      <c r="AU89">
        <v>4.4924697140231729E-3</v>
      </c>
      <c r="AV89">
        <v>6.222462747246027E-3</v>
      </c>
      <c r="AW89">
        <v>2.6000244542956352E-3</v>
      </c>
      <c r="AX89">
        <v>6.7244768142700195E-3</v>
      </c>
      <c r="AY89">
        <v>2.1590292453765869E-3</v>
      </c>
      <c r="AZ89">
        <v>-2.0312528125941753E-2</v>
      </c>
      <c r="BA89">
        <v>5.9625282883644104E-3</v>
      </c>
      <c r="BB89">
        <v>2.1510310471057892E-3</v>
      </c>
      <c r="BC89">
        <v>1.6764432191848755E-2</v>
      </c>
      <c r="BD89">
        <v>0.31387871503829956</v>
      </c>
      <c r="BE89">
        <v>2.6936694979667664E-2</v>
      </c>
      <c r="BF89">
        <v>-4.924809793010354E-3</v>
      </c>
      <c r="BG89">
        <v>0.11687777936458588</v>
      </c>
      <c r="BH89">
        <v>2.0983695983886719E-2</v>
      </c>
      <c r="BI89">
        <v>0.15400540828704834</v>
      </c>
      <c r="BJ89">
        <v>0.30715423822402954</v>
      </c>
      <c r="BK89">
        <v>2.4777665734291077E-2</v>
      </c>
      <c r="BL89">
        <v>1.5387718332931399E-2</v>
      </c>
      <c r="BM89">
        <v>0.11091525107622147</v>
      </c>
      <c r="BN89">
        <v>1.883266493678093E-2</v>
      </c>
      <c r="BO89">
        <v>0.13724097609519958</v>
      </c>
    </row>
    <row r="90" spans="1:67" x14ac:dyDescent="0.2">
      <c r="A90">
        <v>2001</v>
      </c>
      <c r="B90">
        <v>1</v>
      </c>
      <c r="C90">
        <v>0.17323076725006104</v>
      </c>
      <c r="D90">
        <v>0.13316692598164082</v>
      </c>
      <c r="E90">
        <v>0.30013720691204071</v>
      </c>
      <c r="F90">
        <v>6.6389083862304688E-2</v>
      </c>
      <c r="G90">
        <v>0.3270760178565979</v>
      </c>
      <c r="H90">
        <v>0.99317455291748047</v>
      </c>
      <c r="I90">
        <v>0.17141808569431305</v>
      </c>
      <c r="J90">
        <v>0.15534218959510326</v>
      </c>
      <c r="K90">
        <v>0.29293083399534225</v>
      </c>
      <c r="L90">
        <v>6.3900962471961975E-2</v>
      </c>
      <c r="M90">
        <v>0.30958250164985657</v>
      </c>
      <c r="N90">
        <v>0.68037986755371094</v>
      </c>
      <c r="O90">
        <v>0.1510770320892334</v>
      </c>
      <c r="P90">
        <v>0.14160425425507128</v>
      </c>
      <c r="Q90">
        <v>0.16762237250804901</v>
      </c>
      <c r="R90">
        <v>4.5289017260074615E-2</v>
      </c>
      <c r="S90">
        <v>0.17478722333908081</v>
      </c>
      <c r="T90">
        <v>0.54274410009384155</v>
      </c>
      <c r="U90">
        <v>0.13793574273586273</v>
      </c>
      <c r="V90">
        <v>0.12191051431000233</v>
      </c>
      <c r="W90">
        <v>0.12714782729744911</v>
      </c>
      <c r="X90">
        <v>3.858526423573494E-2</v>
      </c>
      <c r="Y90">
        <v>0.11716476827859879</v>
      </c>
      <c r="Z90">
        <v>0.31903502345085144</v>
      </c>
      <c r="AA90">
        <v>0.10659237205982208</v>
      </c>
      <c r="AB90">
        <v>7.9035273403860629E-2</v>
      </c>
      <c r="AC90">
        <v>6.7247237078845501E-2</v>
      </c>
      <c r="AD90">
        <v>2.6087241247296333E-2</v>
      </c>
      <c r="AE90">
        <v>4.0072910487651825E-2</v>
      </c>
      <c r="AF90">
        <v>0.25535190105438232</v>
      </c>
      <c r="AG90">
        <v>9.4525665044784546E-2</v>
      </c>
      <c r="AH90">
        <v>6.574294957681559E-2</v>
      </c>
      <c r="AI90">
        <v>4.8676917795091867E-2</v>
      </c>
      <c r="AJ90">
        <v>2.2091437131166458E-2</v>
      </c>
      <c r="AK90">
        <v>2.4314934387803078E-2</v>
      </c>
      <c r="AL90">
        <v>0.15503381192684174</v>
      </c>
      <c r="AM90">
        <v>6.9683387875556946E-2</v>
      </c>
      <c r="AN90">
        <v>4.1614404086431023E-2</v>
      </c>
      <c r="AO90">
        <v>2.1442601690068841E-2</v>
      </c>
      <c r="AP90">
        <v>1.4396463520824909E-2</v>
      </c>
      <c r="AQ90">
        <v>7.8969597816467285E-3</v>
      </c>
      <c r="AR90">
        <v>7.6598457992076874E-2</v>
      </c>
      <c r="AS90">
        <v>4.2382717132568359E-2</v>
      </c>
      <c r="AT90">
        <v>1.9228954546633759E-2</v>
      </c>
      <c r="AU90">
        <v>5.9805867495015264E-3</v>
      </c>
      <c r="AV90">
        <v>7.5800721533596516E-3</v>
      </c>
      <c r="AW90">
        <v>1.4261271571740508E-3</v>
      </c>
      <c r="AX90">
        <v>6.8254470825195312E-3</v>
      </c>
      <c r="AY90">
        <v>1.8126815557479858E-3</v>
      </c>
      <c r="AZ90">
        <v>-2.2175263613462448E-2</v>
      </c>
      <c r="BA90">
        <v>7.2063729166984558E-3</v>
      </c>
      <c r="BB90">
        <v>2.4881213903427124E-3</v>
      </c>
      <c r="BC90">
        <v>1.7493516206741333E-2</v>
      </c>
      <c r="BD90">
        <v>0.31962013244628906</v>
      </c>
      <c r="BE90">
        <v>2.2153735160827637E-2</v>
      </c>
      <c r="BF90">
        <v>-8.4373282734304667E-3</v>
      </c>
      <c r="BG90">
        <v>0.1325148344039917</v>
      </c>
      <c r="BH90">
        <v>2.1100066602230072E-2</v>
      </c>
      <c r="BI90">
        <v>0.15228879451751709</v>
      </c>
      <c r="BJ90">
        <v>0.31279468536376953</v>
      </c>
      <c r="BK90">
        <v>2.0341053605079651E-2</v>
      </c>
      <c r="BL90">
        <v>1.3737935340031981E-2</v>
      </c>
      <c r="BM90">
        <v>0.12530846148729324</v>
      </c>
      <c r="BN90">
        <v>1.861194521188736E-2</v>
      </c>
      <c r="BO90">
        <v>0.13479527831077576</v>
      </c>
    </row>
    <row r="91" spans="1:67" x14ac:dyDescent="0.2">
      <c r="A91">
        <v>2002</v>
      </c>
      <c r="B91">
        <v>1</v>
      </c>
      <c r="C91">
        <v>0.1409982442855835</v>
      </c>
      <c r="D91">
        <v>0.14622786082327366</v>
      </c>
      <c r="E91">
        <v>0.33212270587682724</v>
      </c>
      <c r="F91">
        <v>6.7715175449848175E-2</v>
      </c>
      <c r="G91">
        <v>0.31293600797653198</v>
      </c>
      <c r="H91">
        <v>0.9931376576423645</v>
      </c>
      <c r="I91">
        <v>0.13934110105037689</v>
      </c>
      <c r="J91">
        <v>0.16783519461750984</v>
      </c>
      <c r="K91">
        <v>0.3255978524684906</v>
      </c>
      <c r="L91">
        <v>6.5073855221271515E-2</v>
      </c>
      <c r="M91">
        <v>0.29528966546058655</v>
      </c>
      <c r="N91">
        <v>0.68123835325241089</v>
      </c>
      <c r="O91">
        <v>0.12196029722690582</v>
      </c>
      <c r="P91">
        <v>0.15806828415952623</v>
      </c>
      <c r="Q91">
        <v>0.19076464511454105</v>
      </c>
      <c r="R91">
        <v>4.6862173825502396E-2</v>
      </c>
      <c r="S91">
        <v>0.16358296573162079</v>
      </c>
      <c r="T91">
        <v>0.54124271869659424</v>
      </c>
      <c r="U91">
        <v>0.1110660508275032</v>
      </c>
      <c r="V91">
        <v>0.13789578038267791</v>
      </c>
      <c r="W91">
        <v>0.14399412460625172</v>
      </c>
      <c r="X91">
        <v>4.0483444929122925E-2</v>
      </c>
      <c r="Y91">
        <v>0.10780332982540131</v>
      </c>
      <c r="Z91">
        <v>0.31394565105438232</v>
      </c>
      <c r="AA91">
        <v>8.5544370114803314E-2</v>
      </c>
      <c r="AB91">
        <v>9.1374676732812077E-2</v>
      </c>
      <c r="AC91">
        <v>7.6072715222835541E-2</v>
      </c>
      <c r="AD91">
        <v>2.7467245236039162E-2</v>
      </c>
      <c r="AE91">
        <v>3.3486638218164444E-2</v>
      </c>
      <c r="AF91">
        <v>0.24971567094326019</v>
      </c>
      <c r="AG91">
        <v>7.5407028198242188E-2</v>
      </c>
      <c r="AH91">
        <v>7.5979883898980916E-2</v>
      </c>
      <c r="AI91">
        <v>5.5175074841827154E-2</v>
      </c>
      <c r="AJ91">
        <v>2.29518823325634E-2</v>
      </c>
      <c r="AK91">
        <v>2.0201804116368294E-2</v>
      </c>
      <c r="AL91">
        <v>0.1493116170167923</v>
      </c>
      <c r="AM91">
        <v>5.6304346770048141E-2</v>
      </c>
      <c r="AN91">
        <v>4.7886675587506033E-2</v>
      </c>
      <c r="AO91">
        <v>2.4034072645008564E-2</v>
      </c>
      <c r="AP91">
        <v>1.4883748255670071E-2</v>
      </c>
      <c r="AQ91">
        <v>6.2027685344219208E-3</v>
      </c>
      <c r="AR91">
        <v>7.2589747607707977E-2</v>
      </c>
      <c r="AS91">
        <v>3.5107091069221497E-2</v>
      </c>
      <c r="AT91">
        <v>2.1628149967909849E-2</v>
      </c>
      <c r="AU91">
        <v>6.6826291149482131E-3</v>
      </c>
      <c r="AV91">
        <v>8.1736361607909203E-3</v>
      </c>
      <c r="AW91">
        <v>9.9824275821447372E-4</v>
      </c>
      <c r="AX91">
        <v>6.862342357635498E-3</v>
      </c>
      <c r="AY91">
        <v>1.657143235206604E-3</v>
      </c>
      <c r="AZ91">
        <v>-2.1607333794236183E-2</v>
      </c>
      <c r="BA91">
        <v>6.5248534083366394E-3</v>
      </c>
      <c r="BB91">
        <v>2.6413202285766602E-3</v>
      </c>
      <c r="BC91">
        <v>1.7646342515945435E-2</v>
      </c>
      <c r="BD91">
        <v>0.31876164674758911</v>
      </c>
      <c r="BE91">
        <v>1.9037947058677673E-2</v>
      </c>
      <c r="BF91">
        <v>-1.184042333625257E-2</v>
      </c>
      <c r="BG91">
        <v>0.14135806076228619</v>
      </c>
      <c r="BH91">
        <v>2.0853001624345779E-2</v>
      </c>
      <c r="BI91">
        <v>0.14935304224491119</v>
      </c>
      <c r="BJ91">
        <v>0.31189930438995361</v>
      </c>
      <c r="BK91">
        <v>1.7380803823471069E-2</v>
      </c>
      <c r="BL91">
        <v>9.766910457983613E-3</v>
      </c>
      <c r="BM91">
        <v>0.13483320735394955</v>
      </c>
      <c r="BN91">
        <v>1.8211681395769119E-2</v>
      </c>
      <c r="BO91">
        <v>0.13170669972896576</v>
      </c>
    </row>
    <row r="92" spans="1:67" x14ac:dyDescent="0.2">
      <c r="A92">
        <v>2003</v>
      </c>
      <c r="B92">
        <v>1</v>
      </c>
      <c r="C92">
        <v>0.1331523060798645</v>
      </c>
      <c r="D92">
        <v>0.14678668323904276</v>
      </c>
      <c r="E92">
        <v>0.34077076613903046</v>
      </c>
      <c r="F92">
        <v>6.6947564482688904E-2</v>
      </c>
      <c r="G92">
        <v>0.31234267354011536</v>
      </c>
      <c r="H92">
        <v>0.99504077434539795</v>
      </c>
      <c r="I92">
        <v>0.13154621422290802</v>
      </c>
      <c r="J92">
        <v>0.16803654422983527</v>
      </c>
      <c r="K92">
        <v>0.33659686148166656</v>
      </c>
      <c r="L92">
        <v>6.4130745828151703E-2</v>
      </c>
      <c r="M92">
        <v>0.29473036527633667</v>
      </c>
      <c r="N92">
        <v>0.68326157331466675</v>
      </c>
      <c r="O92">
        <v>0.11639563739299774</v>
      </c>
      <c r="P92">
        <v>0.15790229430422187</v>
      </c>
      <c r="Q92">
        <v>0.20163959264755249</v>
      </c>
      <c r="R92">
        <v>4.6248424798250198E-2</v>
      </c>
      <c r="S92">
        <v>0.16107563674449921</v>
      </c>
      <c r="T92">
        <v>0.5420488715171814</v>
      </c>
      <c r="U92">
        <v>0.10715740174055099</v>
      </c>
      <c r="V92">
        <v>0.13683304446749389</v>
      </c>
      <c r="W92">
        <v>0.15377143770456314</v>
      </c>
      <c r="X92">
        <v>4.0246471762657166E-2</v>
      </c>
      <c r="Y92">
        <v>0.10404052585363388</v>
      </c>
      <c r="Z92">
        <v>0.31378078460693359</v>
      </c>
      <c r="AA92">
        <v>8.4531776607036591E-2</v>
      </c>
      <c r="AB92">
        <v>8.6226610525045544E-2</v>
      </c>
      <c r="AC92">
        <v>8.3004277665168047E-2</v>
      </c>
      <c r="AD92">
        <v>2.8006717562675476E-2</v>
      </c>
      <c r="AE92">
        <v>3.2011415809392929E-2</v>
      </c>
      <c r="AF92">
        <v>0.24971456825733185</v>
      </c>
      <c r="AG92">
        <v>7.5225599110126495E-2</v>
      </c>
      <c r="AH92">
        <v>7.1244278136873618E-2</v>
      </c>
      <c r="AI92">
        <v>6.0565967112779617E-2</v>
      </c>
      <c r="AJ92">
        <v>2.3648025467991829E-2</v>
      </c>
      <c r="AK92">
        <v>1.9030701369047165E-2</v>
      </c>
      <c r="AL92">
        <v>0.14955559372901917</v>
      </c>
      <c r="AM92">
        <v>5.5860601365566254E-2</v>
      </c>
      <c r="AN92">
        <v>4.5880000223405659E-2</v>
      </c>
      <c r="AO92">
        <v>2.6177631691098213E-2</v>
      </c>
      <c r="AP92">
        <v>1.5807131305336952E-2</v>
      </c>
      <c r="AQ92">
        <v>5.8302325196564198E-3</v>
      </c>
      <c r="AR92">
        <v>7.3318898677825928E-2</v>
      </c>
      <c r="AS92">
        <v>3.5531699657440186E-2</v>
      </c>
      <c r="AT92">
        <v>2.126718843510389E-2</v>
      </c>
      <c r="AU92">
        <v>6.772294407710433E-3</v>
      </c>
      <c r="AV92">
        <v>8.6233718320727348E-3</v>
      </c>
      <c r="AW92">
        <v>1.1243454646319151E-3</v>
      </c>
      <c r="AX92">
        <v>4.9592256546020508E-3</v>
      </c>
      <c r="AY92">
        <v>1.6060918569564819E-3</v>
      </c>
      <c r="AZ92">
        <v>-2.1249860990792513E-2</v>
      </c>
      <c r="BA92">
        <v>4.1739046573638916E-3</v>
      </c>
      <c r="BB92">
        <v>2.8168186545372009E-3</v>
      </c>
      <c r="BC92">
        <v>1.7612308263778687E-2</v>
      </c>
      <c r="BD92">
        <v>0.31673842668533325</v>
      </c>
      <c r="BE92">
        <v>1.675666868686676E-2</v>
      </c>
      <c r="BF92">
        <v>-1.111561106517911E-2</v>
      </c>
      <c r="BG92">
        <v>0.13913117349147797</v>
      </c>
      <c r="BH92">
        <v>2.0699139684438705E-2</v>
      </c>
      <c r="BI92">
        <v>0.15126703679561615</v>
      </c>
      <c r="BJ92">
        <v>0.3117792010307312</v>
      </c>
      <c r="BK92">
        <v>1.5150576829910278E-2</v>
      </c>
      <c r="BL92">
        <v>1.0134249925613403E-2</v>
      </c>
      <c r="BM92">
        <v>0.13495726883411407</v>
      </c>
      <c r="BN92">
        <v>1.7882321029901505E-2</v>
      </c>
      <c r="BO92">
        <v>0.13365472853183746</v>
      </c>
    </row>
    <row r="93" spans="1:67" x14ac:dyDescent="0.2">
      <c r="A93">
        <v>2004</v>
      </c>
      <c r="B93">
        <v>1</v>
      </c>
      <c r="C93">
        <v>0.14279983937740326</v>
      </c>
      <c r="D93">
        <v>0.14338614977896214</v>
      </c>
      <c r="E93">
        <v>0.33603065460920334</v>
      </c>
      <c r="F93">
        <v>6.798756867647171E-2</v>
      </c>
      <c r="G93">
        <v>0.3097957968711853</v>
      </c>
      <c r="H93">
        <v>0.99540060758590698</v>
      </c>
      <c r="I93">
        <v>0.14094816148281097</v>
      </c>
      <c r="J93">
        <v>0.16333059035241604</v>
      </c>
      <c r="K93">
        <v>0.33364731818437576</v>
      </c>
      <c r="L93">
        <v>6.5079554915428162E-2</v>
      </c>
      <c r="M93">
        <v>0.2923949658870697</v>
      </c>
      <c r="N93">
        <v>0.68786770105361938</v>
      </c>
      <c r="O93">
        <v>0.12423449009656906</v>
      </c>
      <c r="P93">
        <v>0.15382960112765431</v>
      </c>
      <c r="Q93">
        <v>0.20055557787418365</v>
      </c>
      <c r="R93">
        <v>4.7755423933267593E-2</v>
      </c>
      <c r="S93">
        <v>0.16149260103702545</v>
      </c>
      <c r="T93">
        <v>0.54769563674926758</v>
      </c>
      <c r="U93">
        <v>0.11455105990171432</v>
      </c>
      <c r="V93">
        <v>0.13423402654007077</v>
      </c>
      <c r="W93">
        <v>0.15290525369346142</v>
      </c>
      <c r="X93">
        <v>4.1673488914966583E-2</v>
      </c>
      <c r="Y93">
        <v>0.10433176904916763</v>
      </c>
      <c r="Z93">
        <v>0.31844848394393921</v>
      </c>
      <c r="AA93">
        <v>8.9078858494758606E-2</v>
      </c>
      <c r="AB93">
        <v>8.6174204800045118E-2</v>
      </c>
      <c r="AC93">
        <v>8.2478984259068966E-2</v>
      </c>
      <c r="AD93">
        <v>2.8698664158582687E-2</v>
      </c>
      <c r="AE93">
        <v>3.2017756253480911E-2</v>
      </c>
      <c r="AF93">
        <v>0.2538418173789978</v>
      </c>
      <c r="AG93">
        <v>7.8939840197563171E-2</v>
      </c>
      <c r="AH93">
        <v>7.1223067978280596E-2</v>
      </c>
      <c r="AI93">
        <v>6.0243651270866394E-2</v>
      </c>
      <c r="AJ93">
        <v>2.4066125974059105E-2</v>
      </c>
      <c r="AK93">
        <v>1.9369116052985191E-2</v>
      </c>
      <c r="AL93">
        <v>0.15284712612628937</v>
      </c>
      <c r="AM93">
        <v>5.8199513703584671E-2</v>
      </c>
      <c r="AN93">
        <v>4.6793425408395706E-2</v>
      </c>
      <c r="AO93">
        <v>2.6594594353809953E-2</v>
      </c>
      <c r="AP93">
        <v>1.5275919809937477E-2</v>
      </c>
      <c r="AQ93">
        <v>5.9836688451468945E-3</v>
      </c>
      <c r="AR93">
        <v>7.3582597076892853E-2</v>
      </c>
      <c r="AS93">
        <v>3.4971736371517181E-2</v>
      </c>
      <c r="AT93">
        <v>2.2226351783729115E-2</v>
      </c>
      <c r="AU93">
        <v>6.6999067785218358E-3</v>
      </c>
      <c r="AV93">
        <v>8.3915730938315392E-3</v>
      </c>
      <c r="AW93">
        <v>1.2930299853906035E-3</v>
      </c>
      <c r="AX93">
        <v>4.5993924140930176E-3</v>
      </c>
      <c r="AY93">
        <v>1.8516778945922852E-3</v>
      </c>
      <c r="AZ93">
        <v>-1.9944440573453903E-2</v>
      </c>
      <c r="BA93">
        <v>2.3833364248275757E-3</v>
      </c>
      <c r="BB93">
        <v>2.9080137610435486E-3</v>
      </c>
      <c r="BC93">
        <v>1.7400830984115601E-2</v>
      </c>
      <c r="BD93">
        <v>0.31213229894638062</v>
      </c>
      <c r="BE93">
        <v>1.8565349280834198E-2</v>
      </c>
      <c r="BF93">
        <v>-1.0443451348692179E-2</v>
      </c>
      <c r="BG93">
        <v>0.13547507673501968</v>
      </c>
      <c r="BH93">
        <v>2.0232144743204117E-2</v>
      </c>
      <c r="BI93">
        <v>0.14830319583415985</v>
      </c>
      <c r="BJ93">
        <v>0.3075329065322876</v>
      </c>
      <c r="BK93">
        <v>1.6713671386241913E-2</v>
      </c>
      <c r="BL93">
        <v>9.5009892247617245E-3</v>
      </c>
      <c r="BM93">
        <v>0.13309174031019211</v>
      </c>
      <c r="BN93">
        <v>1.7324130982160568E-2</v>
      </c>
      <c r="BO93">
        <v>0.13090236485004425</v>
      </c>
    </row>
    <row r="94" spans="1:67" x14ac:dyDescent="0.2">
      <c r="A94">
        <v>2005</v>
      </c>
      <c r="B94">
        <v>1</v>
      </c>
      <c r="C94">
        <v>0.14329645037651062</v>
      </c>
      <c r="D94">
        <v>0.14278752356767654</v>
      </c>
      <c r="E94">
        <v>0.34495909512042999</v>
      </c>
      <c r="F94">
        <v>7.157781720161438E-2</v>
      </c>
      <c r="G94">
        <v>0.29737913608551025</v>
      </c>
      <c r="H94">
        <v>0.99460440874099731</v>
      </c>
      <c r="I94">
        <v>0.14140079915523529</v>
      </c>
      <c r="J94">
        <v>0.16204567486420274</v>
      </c>
      <c r="K94">
        <v>0.34190193563699722</v>
      </c>
      <c r="L94">
        <v>6.8682506680488586E-2</v>
      </c>
      <c r="M94">
        <v>0.28057345747947693</v>
      </c>
      <c r="N94">
        <v>0.68846839666366577</v>
      </c>
      <c r="O94">
        <v>0.12488356232643127</v>
      </c>
      <c r="P94">
        <v>0.15002581255976111</v>
      </c>
      <c r="Q94">
        <v>0.20558248087763786</v>
      </c>
      <c r="R94">
        <v>5.1835488528013229E-2</v>
      </c>
      <c r="S94">
        <v>0.15614107251167297</v>
      </c>
      <c r="T94">
        <v>0.55053389072418213</v>
      </c>
      <c r="U94">
        <v>0.11479243636131287</v>
      </c>
      <c r="V94">
        <v>0.13095173891633749</v>
      </c>
      <c r="W94">
        <v>0.1573236845433712</v>
      </c>
      <c r="X94">
        <v>4.5617438852787018E-2</v>
      </c>
      <c r="Y94">
        <v>0.10184858739376068</v>
      </c>
      <c r="Z94">
        <v>0.32629474997520447</v>
      </c>
      <c r="AA94">
        <v>8.9426971971988678E-2</v>
      </c>
      <c r="AB94">
        <v>8.7023208412574604E-2</v>
      </c>
      <c r="AC94">
        <v>8.5612277500331402E-2</v>
      </c>
      <c r="AD94">
        <v>3.2661430537700653E-2</v>
      </c>
      <c r="AE94">
        <v>3.1570855528116226E-2</v>
      </c>
      <c r="AF94">
        <v>0.26099774241447449</v>
      </c>
      <c r="AG94">
        <v>7.8116074204444885E-2</v>
      </c>
      <c r="AH94">
        <v>7.3245037187007256E-2</v>
      </c>
      <c r="AI94">
        <v>6.2758054118603468E-2</v>
      </c>
      <c r="AJ94">
        <v>2.7542455121874809E-2</v>
      </c>
      <c r="AK94">
        <v>1.9336123019456863E-2</v>
      </c>
      <c r="AL94">
        <v>0.15708567202091217</v>
      </c>
      <c r="AM94">
        <v>5.6730948388576508E-2</v>
      </c>
      <c r="AN94">
        <v>4.8303533927537501E-2</v>
      </c>
      <c r="AO94">
        <v>2.7231771033257246E-2</v>
      </c>
      <c r="AP94">
        <v>1.8223309889435768E-2</v>
      </c>
      <c r="AQ94">
        <v>6.5961130894720554E-3</v>
      </c>
      <c r="AR94">
        <v>7.5127787888050079E-2</v>
      </c>
      <c r="AS94">
        <v>3.2369688153266907E-2</v>
      </c>
      <c r="AT94">
        <v>2.3799134248747578E-2</v>
      </c>
      <c r="AU94">
        <v>7.0973556721583009E-3</v>
      </c>
      <c r="AV94">
        <v>1.0602837428450584E-2</v>
      </c>
      <c r="AW94">
        <v>1.2587716337293386E-3</v>
      </c>
      <c r="AX94">
        <v>5.3955912590026855E-3</v>
      </c>
      <c r="AY94">
        <v>1.8956512212753296E-3</v>
      </c>
      <c r="AZ94">
        <v>-1.9258151296526194E-2</v>
      </c>
      <c r="BA94">
        <v>3.0571594834327698E-3</v>
      </c>
      <c r="BB94">
        <v>2.8953105211257935E-3</v>
      </c>
      <c r="BC94">
        <v>1.6805678606033325E-2</v>
      </c>
      <c r="BD94">
        <v>0.31153160333633423</v>
      </c>
      <c r="BE94">
        <v>1.8412888050079346E-2</v>
      </c>
      <c r="BF94">
        <v>-7.2382889920845628E-3</v>
      </c>
      <c r="BG94">
        <v>0.13937661424279213</v>
      </c>
      <c r="BH94">
        <v>1.9742328673601151E-2</v>
      </c>
      <c r="BI94">
        <v>0.14123806357383728</v>
      </c>
      <c r="BJ94">
        <v>0.30613601207733154</v>
      </c>
      <c r="BK94">
        <v>1.6517236828804016E-2</v>
      </c>
      <c r="BL94">
        <v>1.2019862304441631E-2</v>
      </c>
      <c r="BM94">
        <v>0.13631945475935936</v>
      </c>
      <c r="BN94">
        <v>1.6847018152475357E-2</v>
      </c>
      <c r="BO94">
        <v>0.12443238496780396</v>
      </c>
    </row>
    <row r="95" spans="1:67" x14ac:dyDescent="0.2">
      <c r="A95">
        <v>2006</v>
      </c>
      <c r="B95">
        <v>1</v>
      </c>
      <c r="C95">
        <v>0.15554605424404144</v>
      </c>
      <c r="D95">
        <v>0.13514437898993492</v>
      </c>
      <c r="E95">
        <v>0.33773299306631088</v>
      </c>
      <c r="F95">
        <v>7.4362188577651978E-2</v>
      </c>
      <c r="G95">
        <v>0.29721438884735107</v>
      </c>
      <c r="H95">
        <v>0.99730950593948364</v>
      </c>
      <c r="I95">
        <v>0.1535806804895401</v>
      </c>
      <c r="J95">
        <v>0.15519491722807288</v>
      </c>
      <c r="K95">
        <v>0.33638643473386765</v>
      </c>
      <c r="L95">
        <v>7.1507714688777924E-2</v>
      </c>
      <c r="M95">
        <v>0.28063976764678955</v>
      </c>
      <c r="N95">
        <v>0.69000148773193359</v>
      </c>
      <c r="O95">
        <v>0.13669052720069885</v>
      </c>
      <c r="P95">
        <v>0.14179246674757451</v>
      </c>
      <c r="Q95">
        <v>0.20135059207677841</v>
      </c>
      <c r="R95">
        <v>5.5288631469011307E-2</v>
      </c>
      <c r="S95">
        <v>0.15487925708293915</v>
      </c>
      <c r="T95">
        <v>0.55404603481292725</v>
      </c>
      <c r="U95">
        <v>0.12598796188831329</v>
      </c>
      <c r="V95">
        <v>0.12255954754073173</v>
      </c>
      <c r="W95">
        <v>0.15494511462748051</v>
      </c>
      <c r="X95">
        <v>4.9295365810394287E-2</v>
      </c>
      <c r="Y95">
        <v>0.10125807672739029</v>
      </c>
      <c r="Z95">
        <v>0.33056706190109253</v>
      </c>
      <c r="AA95">
        <v>9.7999520599842072E-2</v>
      </c>
      <c r="AB95">
        <v>8.0573475454002619E-2</v>
      </c>
      <c r="AC95">
        <v>8.4828721359372139E-2</v>
      </c>
      <c r="AD95">
        <v>3.6093566566705704E-2</v>
      </c>
      <c r="AE95">
        <v>3.1071778386831284E-2</v>
      </c>
      <c r="AF95">
        <v>0.26562610268592834</v>
      </c>
      <c r="AG95">
        <v>8.660782128572464E-2</v>
      </c>
      <c r="AH95">
        <v>6.7399036881397478E-2</v>
      </c>
      <c r="AI95">
        <v>6.1630656942725182E-2</v>
      </c>
      <c r="AJ95">
        <v>3.1066842377185822E-2</v>
      </c>
      <c r="AK95">
        <v>1.8921734765172005E-2</v>
      </c>
      <c r="AL95">
        <v>0.16105802357196808</v>
      </c>
      <c r="AM95">
        <v>6.2236327677965164E-2</v>
      </c>
      <c r="AN95">
        <v>4.452078929716663E-2</v>
      </c>
      <c r="AO95">
        <v>2.697966480627656E-2</v>
      </c>
      <c r="AP95">
        <v>2.0997002720832825E-2</v>
      </c>
      <c r="AQ95">
        <v>6.3242353498935699E-3</v>
      </c>
      <c r="AR95">
        <v>7.6661214232444763E-2</v>
      </c>
      <c r="AS95">
        <v>3.4459225833415985E-2</v>
      </c>
      <c r="AT95">
        <v>2.167120177682591E-2</v>
      </c>
      <c r="AU95">
        <v>6.9534745998680592E-3</v>
      </c>
      <c r="AV95">
        <v>1.2184505350887775E-2</v>
      </c>
      <c r="AW95">
        <v>1.3928023399785161E-3</v>
      </c>
      <c r="AX95">
        <v>2.6904940605163574E-3</v>
      </c>
      <c r="AY95">
        <v>1.9653737545013428E-3</v>
      </c>
      <c r="AZ95">
        <v>-2.005053823813796E-2</v>
      </c>
      <c r="BA95">
        <v>1.3465583324432373E-3</v>
      </c>
      <c r="BB95">
        <v>2.854473888874054E-3</v>
      </c>
      <c r="BC95">
        <v>1.6574621200561523E-2</v>
      </c>
      <c r="BD95">
        <v>0.30999851226806641</v>
      </c>
      <c r="BE95">
        <v>1.885552704334259E-2</v>
      </c>
      <c r="BF95">
        <v>-6.6480877576395869E-3</v>
      </c>
      <c r="BG95">
        <v>0.13638240098953247</v>
      </c>
      <c r="BH95">
        <v>1.9073557108640671E-2</v>
      </c>
      <c r="BI95">
        <v>0.14233513176441193</v>
      </c>
      <c r="BJ95">
        <v>0.30730801820755005</v>
      </c>
      <c r="BK95">
        <v>1.6890153288841248E-2</v>
      </c>
      <c r="BL95">
        <v>1.3402450480498374E-2</v>
      </c>
      <c r="BM95">
        <v>0.13503584265708923</v>
      </c>
      <c r="BN95">
        <v>1.6219083219766617E-2</v>
      </c>
      <c r="BO95">
        <v>0.1257605105638504</v>
      </c>
    </row>
    <row r="96" spans="1:67" x14ac:dyDescent="0.2">
      <c r="A96">
        <v>2007</v>
      </c>
      <c r="B96">
        <v>1</v>
      </c>
      <c r="C96">
        <v>0.16415297985076904</v>
      </c>
      <c r="D96">
        <v>0.14185453695245087</v>
      </c>
      <c r="E96">
        <v>0.30297673493623734</v>
      </c>
      <c r="F96">
        <v>7.9807758331298828E-2</v>
      </c>
      <c r="G96">
        <v>0.31120797991752625</v>
      </c>
      <c r="H96">
        <v>1.0023800134658813</v>
      </c>
      <c r="I96">
        <v>0.1622328907251358</v>
      </c>
      <c r="J96">
        <v>0.16442373138852417</v>
      </c>
      <c r="K96">
        <v>0.3053942546248436</v>
      </c>
      <c r="L96">
        <v>7.6751984655857086E-2</v>
      </c>
      <c r="M96">
        <v>0.29357713460922241</v>
      </c>
      <c r="N96">
        <v>0.69594109058380127</v>
      </c>
      <c r="O96">
        <v>0.14568912982940674</v>
      </c>
      <c r="P96">
        <v>0.14935534232063219</v>
      </c>
      <c r="Q96">
        <v>0.17882106453180313</v>
      </c>
      <c r="R96">
        <v>6.0110393911600113E-2</v>
      </c>
      <c r="S96">
        <v>0.16196513175964355</v>
      </c>
      <c r="T96">
        <v>0.5578467845916748</v>
      </c>
      <c r="U96">
        <v>0.13438500463962555</v>
      </c>
      <c r="V96">
        <v>0.12839956907555461</v>
      </c>
      <c r="W96">
        <v>0.13467307761311531</v>
      </c>
      <c r="X96">
        <v>5.4148908704519272E-2</v>
      </c>
      <c r="Y96">
        <v>0.10624025762081146</v>
      </c>
      <c r="Z96">
        <v>0.33572223782539368</v>
      </c>
      <c r="AA96">
        <v>0.10629899799823761</v>
      </c>
      <c r="AB96">
        <v>8.544397285731975E-2</v>
      </c>
      <c r="AC96">
        <v>7.1112812496721745E-2</v>
      </c>
      <c r="AD96">
        <v>4.0420103818178177E-2</v>
      </c>
      <c r="AE96">
        <v>3.2446358352899551E-2</v>
      </c>
      <c r="AF96">
        <v>0.27164238691329956</v>
      </c>
      <c r="AG96">
        <v>9.4559557735919952E-2</v>
      </c>
      <c r="AH96">
        <v>7.2018975668470375E-2</v>
      </c>
      <c r="AI96">
        <v>5.0664541311562061E-2</v>
      </c>
      <c r="AJ96">
        <v>3.4706570208072662E-2</v>
      </c>
      <c r="AK96">
        <v>1.9692743197083473E-2</v>
      </c>
      <c r="AL96">
        <v>0.16882570087909698</v>
      </c>
      <c r="AM96">
        <v>6.8940617144107819E-2</v>
      </c>
      <c r="AN96">
        <v>4.7929766616107372E-2</v>
      </c>
      <c r="AO96">
        <v>2.1412317175418139E-2</v>
      </c>
      <c r="AP96">
        <v>2.387721836566925E-2</v>
      </c>
      <c r="AQ96">
        <v>6.6657843999564648E-3</v>
      </c>
      <c r="AR96">
        <v>8.5516966879367828E-2</v>
      </c>
      <c r="AS96">
        <v>4.0300838649272919E-2</v>
      </c>
      <c r="AT96">
        <v>2.3937732403169321E-2</v>
      </c>
      <c r="AU96">
        <v>5.087744677439332E-3</v>
      </c>
      <c r="AV96">
        <v>1.4818010851740837E-2</v>
      </c>
      <c r="AW96">
        <v>1.3726352481171489E-3</v>
      </c>
      <c r="AX96">
        <v>-2.3800134658813477E-3</v>
      </c>
      <c r="AY96">
        <v>1.9200891256332397E-3</v>
      </c>
      <c r="AZ96">
        <v>-2.2569194436073303E-2</v>
      </c>
      <c r="BA96">
        <v>-2.4175196886062622E-3</v>
      </c>
      <c r="BB96">
        <v>3.0557736754417419E-3</v>
      </c>
      <c r="BC96">
        <v>1.7630845308303833E-2</v>
      </c>
      <c r="BD96">
        <v>0.30405890941619873</v>
      </c>
      <c r="BE96">
        <v>1.8463850021362305E-2</v>
      </c>
      <c r="BF96">
        <v>-7.500805368181318E-3</v>
      </c>
      <c r="BG96">
        <v>0.1241556704044342</v>
      </c>
      <c r="BH96">
        <v>1.9697364419698715E-2</v>
      </c>
      <c r="BI96">
        <v>0.14924284815788269</v>
      </c>
      <c r="BJ96">
        <v>0.30643892288208008</v>
      </c>
      <c r="BK96">
        <v>1.6543760895729065E-2</v>
      </c>
      <c r="BL96">
        <v>1.5068389067891985E-2</v>
      </c>
      <c r="BM96">
        <v>0.12657319009304047</v>
      </c>
      <c r="BN96">
        <v>1.6641590744256973E-2</v>
      </c>
      <c r="BO96">
        <v>0.13161200284957886</v>
      </c>
    </row>
    <row r="97" spans="1:67" x14ac:dyDescent="0.2">
      <c r="A97">
        <v>2008</v>
      </c>
      <c r="B97">
        <v>1</v>
      </c>
      <c r="C97">
        <v>0.13949963450431824</v>
      </c>
      <c r="D97">
        <v>0.18136664014309645</v>
      </c>
      <c r="E97">
        <v>0.27828723192214966</v>
      </c>
      <c r="F97">
        <v>8.5551902651786804E-2</v>
      </c>
      <c r="G97">
        <v>0.31529459357261658</v>
      </c>
      <c r="H97">
        <v>1.0103085041046143</v>
      </c>
      <c r="I97">
        <v>0.13781960308551788</v>
      </c>
      <c r="J97">
        <v>0.20649372972548008</v>
      </c>
      <c r="K97">
        <v>0.28772301226854324</v>
      </c>
      <c r="L97">
        <v>8.2596398890018463E-2</v>
      </c>
      <c r="M97">
        <v>0.29567572474479675</v>
      </c>
      <c r="N97">
        <v>0.70949274301528931</v>
      </c>
      <c r="O97">
        <v>0.12443896383047104</v>
      </c>
      <c r="P97">
        <v>0.1859620715258643</v>
      </c>
      <c r="Q97">
        <v>0.17114569246768951</v>
      </c>
      <c r="R97">
        <v>6.5673530101776123E-2</v>
      </c>
      <c r="S97">
        <v>0.16227248311042786</v>
      </c>
      <c r="T97">
        <v>0.56806933879852295</v>
      </c>
      <c r="U97">
        <v>0.11563051491975784</v>
      </c>
      <c r="V97">
        <v>0.15601182909449562</v>
      </c>
      <c r="W97">
        <v>0.13071090541779995</v>
      </c>
      <c r="X97">
        <v>5.9477735310792923E-2</v>
      </c>
      <c r="Y97">
        <v>0.10623835772275925</v>
      </c>
      <c r="Z97">
        <v>0.33836859464645386</v>
      </c>
      <c r="AA97">
        <v>9.2459283769130707E-2</v>
      </c>
      <c r="AB97">
        <v>9.6914093082887121E-2</v>
      </c>
      <c r="AC97">
        <v>7.0146783255040646E-2</v>
      </c>
      <c r="AD97">
        <v>4.5180622488260269E-2</v>
      </c>
      <c r="AE97">
        <v>3.3667802810668945E-2</v>
      </c>
      <c r="AF97">
        <v>0.27409601211547852</v>
      </c>
      <c r="AG97">
        <v>8.2473523914813995E-2</v>
      </c>
      <c r="AH97">
        <v>8.0323585963924415E-2</v>
      </c>
      <c r="AI97">
        <v>5.0580665469169617E-2</v>
      </c>
      <c r="AJ97">
        <v>3.9444036781787872E-2</v>
      </c>
      <c r="AK97">
        <v>2.1274186670780182E-2</v>
      </c>
      <c r="AL97">
        <v>0.17232593894004822</v>
      </c>
      <c r="AM97">
        <v>6.1971753835678101E-2</v>
      </c>
      <c r="AN97">
        <v>5.3324785118093132E-2</v>
      </c>
      <c r="AO97">
        <v>2.203262085095048E-2</v>
      </c>
      <c r="AP97">
        <v>2.8308579698204994E-2</v>
      </c>
      <c r="AQ97">
        <v>6.6881980746984482E-3</v>
      </c>
      <c r="AR97">
        <v>8.8797532021999359E-2</v>
      </c>
      <c r="AS97">
        <v>3.6852274090051651E-2</v>
      </c>
      <c r="AT97">
        <v>2.6500153730012244E-2</v>
      </c>
      <c r="AU97">
        <v>5.4724470246583223E-3</v>
      </c>
      <c r="AV97">
        <v>1.8486494198441505E-2</v>
      </c>
      <c r="AW97">
        <v>1.4861655654385686E-3</v>
      </c>
      <c r="AX97">
        <v>-1.0308504104614258E-2</v>
      </c>
      <c r="AY97">
        <v>1.680031418800354E-3</v>
      </c>
      <c r="AZ97">
        <v>-2.5127089582383633E-2</v>
      </c>
      <c r="BA97">
        <v>-9.4357803463935852E-3</v>
      </c>
      <c r="BB97">
        <v>2.9555037617683411E-3</v>
      </c>
      <c r="BC97">
        <v>1.9618868827819824E-2</v>
      </c>
      <c r="BD97">
        <v>0.29050725698471069</v>
      </c>
      <c r="BE97">
        <v>1.5060670673847198E-2</v>
      </c>
      <c r="BF97">
        <v>-4.5954313827678561E-3</v>
      </c>
      <c r="BG97">
        <v>0.10714153945446014</v>
      </c>
      <c r="BH97">
        <v>1.9878372550010681E-2</v>
      </c>
      <c r="BI97">
        <v>0.15302211046218872</v>
      </c>
      <c r="BJ97">
        <v>0.30081576108932495</v>
      </c>
      <c r="BK97">
        <v>1.3380639255046844E-2</v>
      </c>
      <c r="BL97">
        <v>2.0531658199615777E-2</v>
      </c>
      <c r="BM97">
        <v>0.11657731980085373</v>
      </c>
      <c r="BN97">
        <v>1.692286878824234E-2</v>
      </c>
      <c r="BO97">
        <v>0.1334032416343689</v>
      </c>
    </row>
    <row r="98" spans="1:67" x14ac:dyDescent="0.2">
      <c r="A98">
        <v>2009</v>
      </c>
      <c r="B98">
        <v>1</v>
      </c>
      <c r="C98">
        <v>0.12513664364814758</v>
      </c>
      <c r="D98">
        <v>0.21521509625017643</v>
      </c>
      <c r="E98">
        <v>0.25268035009503365</v>
      </c>
      <c r="F98">
        <v>7.9032905399799347E-2</v>
      </c>
      <c r="G98">
        <v>0.32793501019477844</v>
      </c>
      <c r="H98">
        <v>1.0158306360244751</v>
      </c>
      <c r="I98">
        <v>0.12299377471208572</v>
      </c>
      <c r="J98">
        <v>0.24094218155369163</v>
      </c>
      <c r="K98">
        <v>0.27005425095558167</v>
      </c>
      <c r="L98">
        <v>7.5823269784450531E-2</v>
      </c>
      <c r="M98">
        <v>0.3060171902179718</v>
      </c>
      <c r="N98">
        <v>0.71478438377380371</v>
      </c>
      <c r="O98">
        <v>0.10832183063030243</v>
      </c>
      <c r="P98">
        <v>0.21994253783486784</v>
      </c>
      <c r="Q98">
        <v>0.16272469609975815</v>
      </c>
      <c r="R98">
        <v>5.9255488216876984E-2</v>
      </c>
      <c r="S98">
        <v>0.16453985869884491</v>
      </c>
      <c r="T98">
        <v>0.56830894947052002</v>
      </c>
      <c r="U98">
        <v>9.9226780235767365E-2</v>
      </c>
      <c r="V98">
        <v>0.18918280582875013</v>
      </c>
      <c r="W98">
        <v>0.12318631820380688</v>
      </c>
      <c r="X98">
        <v>5.3400337696075439E-2</v>
      </c>
      <c r="Y98">
        <v>0.10331270098686218</v>
      </c>
      <c r="Z98">
        <v>0.32980740070343018</v>
      </c>
      <c r="AA98">
        <v>7.7035844326019287E-2</v>
      </c>
      <c r="AB98">
        <v>0.11657840787665918</v>
      </c>
      <c r="AC98">
        <v>6.430599931627512E-2</v>
      </c>
      <c r="AD98">
        <v>4.0313296020030975E-2</v>
      </c>
      <c r="AE98">
        <v>3.1573839485645294E-2</v>
      </c>
      <c r="AF98">
        <v>0.26344788074493408</v>
      </c>
      <c r="AG98">
        <v>6.8358585238456726E-2</v>
      </c>
      <c r="AH98">
        <v>9.4910193278337829E-2</v>
      </c>
      <c r="AI98">
        <v>4.579488281160593E-2</v>
      </c>
      <c r="AJ98">
        <v>3.5297859460115433E-2</v>
      </c>
      <c r="AK98">
        <v>1.9086362794041634E-2</v>
      </c>
      <c r="AL98">
        <v>0.16114465892314911</v>
      </c>
      <c r="AM98">
        <v>4.9733750522136688E-2</v>
      </c>
      <c r="AN98">
        <v>6.0714227955031674E-2</v>
      </c>
      <c r="AO98">
        <v>1.9083754159510136E-2</v>
      </c>
      <c r="AP98">
        <v>2.4875206872820854E-2</v>
      </c>
      <c r="AQ98">
        <v>6.7377272062003613E-3</v>
      </c>
      <c r="AR98">
        <v>8.0107212066650391E-2</v>
      </c>
      <c r="AS98">
        <v>2.7783904224634171E-2</v>
      </c>
      <c r="AT98">
        <v>2.9803386071762361E-2</v>
      </c>
      <c r="AU98">
        <v>4.9278941005468369E-3</v>
      </c>
      <c r="AV98">
        <v>1.5637671574950218E-2</v>
      </c>
      <c r="AW98">
        <v>1.9543522503226995E-3</v>
      </c>
      <c r="AX98">
        <v>-1.5830636024475098E-2</v>
      </c>
      <c r="AY98">
        <v>2.1428689360618591E-3</v>
      </c>
      <c r="AZ98">
        <v>-2.5727085303515196E-2</v>
      </c>
      <c r="BA98">
        <v>-1.7373900860548019E-2</v>
      </c>
      <c r="BB98">
        <v>3.2096356153488159E-3</v>
      </c>
      <c r="BC98">
        <v>2.1917819976806641E-2</v>
      </c>
      <c r="BD98">
        <v>0.28521561622619629</v>
      </c>
      <c r="BE98">
        <v>1.6814813017845154E-2</v>
      </c>
      <c r="BF98">
        <v>-4.7274415846914053E-3</v>
      </c>
      <c r="BG98">
        <v>8.9955653995275497E-2</v>
      </c>
      <c r="BH98">
        <v>1.9777417182922363E-2</v>
      </c>
      <c r="BI98">
        <v>0.16339515149593353</v>
      </c>
      <c r="BJ98">
        <v>0.30104625225067139</v>
      </c>
      <c r="BK98">
        <v>1.4671944081783295E-2</v>
      </c>
      <c r="BL98">
        <v>2.0999643718823791E-2</v>
      </c>
      <c r="BM98">
        <v>0.10732955485582352</v>
      </c>
      <c r="BN98">
        <v>1.6567781567573547E-2</v>
      </c>
      <c r="BO98">
        <v>0.14147733151912689</v>
      </c>
    </row>
    <row r="99" spans="1:67" x14ac:dyDescent="0.2">
      <c r="A99">
        <v>2010</v>
      </c>
      <c r="B99">
        <v>1</v>
      </c>
      <c r="C99">
        <v>0.14714823663234711</v>
      </c>
      <c r="D99">
        <v>0.20943501591682434</v>
      </c>
      <c r="E99">
        <v>0.22479834407567978</v>
      </c>
      <c r="F99">
        <v>6.6097728908061981E-2</v>
      </c>
      <c r="G99">
        <v>0.35252067446708679</v>
      </c>
      <c r="H99">
        <v>1.0158199071884155</v>
      </c>
      <c r="I99">
        <v>0.14514213800430298</v>
      </c>
      <c r="J99">
        <v>0.23596077039837837</v>
      </c>
      <c r="K99">
        <v>0.24066621065139771</v>
      </c>
      <c r="L99">
        <v>6.3045710325241089E-2</v>
      </c>
      <c r="M99">
        <v>0.33100509643554688</v>
      </c>
      <c r="N99">
        <v>0.72701752185821533</v>
      </c>
      <c r="O99">
        <v>0.12921182811260223</v>
      </c>
      <c r="P99">
        <v>0.22053903737105429</v>
      </c>
      <c r="Q99">
        <v>0.14556197822093964</v>
      </c>
      <c r="R99">
        <v>4.8349250108003616E-2</v>
      </c>
      <c r="S99">
        <v>0.18335545063018799</v>
      </c>
      <c r="T99">
        <v>0.58244031667709351</v>
      </c>
      <c r="U99">
        <v>0.11907009780406952</v>
      </c>
      <c r="V99">
        <v>0.19336799171287566</v>
      </c>
      <c r="W99">
        <v>0.10902176611125469</v>
      </c>
      <c r="X99">
        <v>4.3209556490182877E-2</v>
      </c>
      <c r="Y99">
        <v>0.11777088791131973</v>
      </c>
      <c r="Z99">
        <v>0.3421420156955719</v>
      </c>
      <c r="AA99">
        <v>9.3542471528053284E-2</v>
      </c>
      <c r="AB99">
        <v>0.12293235119432211</v>
      </c>
      <c r="AC99">
        <v>5.566691979765892E-2</v>
      </c>
      <c r="AD99">
        <v>3.1447891145944595E-2</v>
      </c>
      <c r="AE99">
        <v>3.8552377372980118E-2</v>
      </c>
      <c r="AF99">
        <v>0.27554565668106079</v>
      </c>
      <c r="AG99">
        <v>8.2656964659690857E-2</v>
      </c>
      <c r="AH99">
        <v>0.10016547409759369</v>
      </c>
      <c r="AI99">
        <v>4.039676720276475E-2</v>
      </c>
      <c r="AJ99">
        <v>2.7312630787491798E-2</v>
      </c>
      <c r="AK99">
        <v>2.5013832375407219E-2</v>
      </c>
      <c r="AL99">
        <v>0.17005962133407593</v>
      </c>
      <c r="AM99">
        <v>5.9967320412397385E-2</v>
      </c>
      <c r="AN99">
        <v>6.6448779056372587E-2</v>
      </c>
      <c r="AO99">
        <v>1.5908768167719245E-2</v>
      </c>
      <c r="AP99">
        <v>1.9057197496294975E-2</v>
      </c>
      <c r="AQ99">
        <v>8.6775543168187141E-3</v>
      </c>
      <c r="AR99">
        <v>8.263455331325531E-2</v>
      </c>
      <c r="AS99">
        <v>3.1669486314058304E-2</v>
      </c>
      <c r="AT99">
        <v>3.3886808967054094E-2</v>
      </c>
      <c r="AU99">
        <v>3.391241654753685E-3</v>
      </c>
      <c r="AV99">
        <v>1.1826708912849426E-2</v>
      </c>
      <c r="AW99">
        <v>1.8603074131533504E-3</v>
      </c>
      <c r="AX99">
        <v>-1.5819907188415527E-2</v>
      </c>
      <c r="AY99">
        <v>2.0060986280441284E-3</v>
      </c>
      <c r="AZ99">
        <v>-2.6525754481554031E-2</v>
      </c>
      <c r="BA99">
        <v>-1.5867866575717926E-2</v>
      </c>
      <c r="BB99">
        <v>3.0520185828208923E-3</v>
      </c>
      <c r="BC99">
        <v>2.1515578031539917E-2</v>
      </c>
      <c r="BD99">
        <v>0.27298247814178467</v>
      </c>
      <c r="BE99">
        <v>1.7936408519744873E-2</v>
      </c>
      <c r="BF99">
        <v>-1.1104021454229951E-2</v>
      </c>
      <c r="BG99">
        <v>7.9236365854740143E-2</v>
      </c>
      <c r="BH99">
        <v>1.7748478800058365E-2</v>
      </c>
      <c r="BI99">
        <v>0.1691652238368988</v>
      </c>
      <c r="BJ99">
        <v>0.2888023853302002</v>
      </c>
      <c r="BK99">
        <v>1.5930309891700745E-2</v>
      </c>
      <c r="BL99">
        <v>1.542173302732408E-2</v>
      </c>
      <c r="BM99">
        <v>9.5104232430458069E-2</v>
      </c>
      <c r="BN99">
        <v>1.4696460217237473E-2</v>
      </c>
      <c r="BO99">
        <v>0.14764964580535889</v>
      </c>
    </row>
    <row r="100" spans="1:67" x14ac:dyDescent="0.2">
      <c r="A100">
        <v>2011</v>
      </c>
      <c r="B100">
        <v>1</v>
      </c>
      <c r="C100">
        <v>0.1493435800075531</v>
      </c>
      <c r="D100">
        <v>0.212024318985641</v>
      </c>
      <c r="E100">
        <v>0.21423474699258804</v>
      </c>
      <c r="F100">
        <v>6.5118178725242615E-2</v>
      </c>
      <c r="G100">
        <v>0.35927915573120117</v>
      </c>
      <c r="H100">
        <v>1.0162185430526733</v>
      </c>
      <c r="I100">
        <v>0.14723493158817291</v>
      </c>
      <c r="J100">
        <v>0.23950697761029005</v>
      </c>
      <c r="K100">
        <v>0.22861543670296669</v>
      </c>
      <c r="L100">
        <v>6.22389055788517E-2</v>
      </c>
      <c r="M100">
        <v>0.33862268924713135</v>
      </c>
      <c r="N100">
        <v>0.73533034324645996</v>
      </c>
      <c r="O100">
        <v>0.13146552443504333</v>
      </c>
      <c r="P100">
        <v>0.22554456139914691</v>
      </c>
      <c r="Q100">
        <v>0.14258426427841187</v>
      </c>
      <c r="R100">
        <v>4.6945013105869293E-2</v>
      </c>
      <c r="S100">
        <v>0.18879096210002899</v>
      </c>
      <c r="T100">
        <v>0.59298115968704224</v>
      </c>
      <c r="U100">
        <v>0.12104680389165878</v>
      </c>
      <c r="V100">
        <v>0.19964578049257398</v>
      </c>
      <c r="W100">
        <v>0.10863045789301395</v>
      </c>
      <c r="X100">
        <v>4.1315410286188126E-2</v>
      </c>
      <c r="Y100">
        <v>0.12234270572662354</v>
      </c>
      <c r="Z100">
        <v>0.35274514555931091</v>
      </c>
      <c r="AA100">
        <v>9.6883200109004974E-2</v>
      </c>
      <c r="AB100">
        <v>0.12857710022944957</v>
      </c>
      <c r="AC100">
        <v>5.838085850700736E-2</v>
      </c>
      <c r="AD100">
        <v>2.9649607837200165E-2</v>
      </c>
      <c r="AE100">
        <v>3.9254385977983475E-2</v>
      </c>
      <c r="AF100">
        <v>0.28529784083366394</v>
      </c>
      <c r="AG100">
        <v>8.7002277374267578E-2</v>
      </c>
      <c r="AH100">
        <v>0.10347308084601536</v>
      </c>
      <c r="AI100">
        <v>4.3324540834873915E-2</v>
      </c>
      <c r="AJ100">
        <v>2.5587733834981918E-2</v>
      </c>
      <c r="AK100">
        <v>2.5910215452313423E-2</v>
      </c>
      <c r="AL100">
        <v>0.17909668385982513</v>
      </c>
      <c r="AM100">
        <v>6.5703734755516052E-2</v>
      </c>
      <c r="AN100">
        <v>6.8218110642192187E-2</v>
      </c>
      <c r="AO100">
        <v>1.9500043010339141E-2</v>
      </c>
      <c r="AP100">
        <v>1.6720863059163094E-2</v>
      </c>
      <c r="AQ100">
        <v>8.9539336040616035E-3</v>
      </c>
      <c r="AR100">
        <v>9.008016437292099E-2</v>
      </c>
      <c r="AS100">
        <v>4.0231227874755859E-2</v>
      </c>
      <c r="AT100">
        <v>3.3713016096953652E-2</v>
      </c>
      <c r="AU100">
        <v>5.3748697973787785E-3</v>
      </c>
      <c r="AV100">
        <v>9.1145867481827736E-3</v>
      </c>
      <c r="AW100">
        <v>1.6464634099975228E-3</v>
      </c>
      <c r="AX100">
        <v>-1.621854305267334E-2</v>
      </c>
      <c r="AY100">
        <v>2.108648419380188E-3</v>
      </c>
      <c r="AZ100">
        <v>-2.7482658624649048E-2</v>
      </c>
      <c r="BA100">
        <v>-1.4380689710378647E-2</v>
      </c>
      <c r="BB100">
        <v>2.8792731463909149E-3</v>
      </c>
      <c r="BC100">
        <v>2.0656466484069824E-2</v>
      </c>
      <c r="BD100">
        <v>0.26466965675354004</v>
      </c>
      <c r="BE100">
        <v>1.7878055572509766E-2</v>
      </c>
      <c r="BF100">
        <v>-1.3520242413505912E-2</v>
      </c>
      <c r="BG100">
        <v>7.1650482714176178E-2</v>
      </c>
      <c r="BH100">
        <v>1.8173165619373322E-2</v>
      </c>
      <c r="BI100">
        <v>0.17048819363117218</v>
      </c>
      <c r="BJ100">
        <v>0.28088819980621338</v>
      </c>
      <c r="BK100">
        <v>1.5769407153129578E-2</v>
      </c>
      <c r="BL100">
        <v>1.3962416211143136E-2</v>
      </c>
      <c r="BM100">
        <v>8.6031172424554825E-2</v>
      </c>
      <c r="BN100">
        <v>1.5293892472982407E-2</v>
      </c>
      <c r="BO100">
        <v>0.14983172714710236</v>
      </c>
    </row>
    <row r="101" spans="1:67" x14ac:dyDescent="0.2">
      <c r="A101">
        <v>2012</v>
      </c>
      <c r="B101">
        <v>1</v>
      </c>
      <c r="C101">
        <v>0.14820753037929535</v>
      </c>
      <c r="D101">
        <v>0.21386030223220587</v>
      </c>
      <c r="E101">
        <v>0.20963742583990097</v>
      </c>
      <c r="F101">
        <v>6.8441204726696014E-2</v>
      </c>
      <c r="G101">
        <v>0.35985353589057922</v>
      </c>
      <c r="H101">
        <v>1.0146536827087402</v>
      </c>
      <c r="I101">
        <v>0.14664731919765472</v>
      </c>
      <c r="J101">
        <v>0.24148597102612257</v>
      </c>
      <c r="K101">
        <v>0.22102123498916626</v>
      </c>
      <c r="L101">
        <v>6.5617747604846954E-2</v>
      </c>
      <c r="M101">
        <v>0.33988144993782043</v>
      </c>
      <c r="N101">
        <v>0.74274563789367676</v>
      </c>
      <c r="O101">
        <v>0.13296334445476532</v>
      </c>
      <c r="P101">
        <v>0.22850050870329142</v>
      </c>
      <c r="Q101">
        <v>0.13840098679065704</v>
      </c>
      <c r="R101">
        <v>4.9968551844358444E-2</v>
      </c>
      <c r="S101">
        <v>0.19291228055953979</v>
      </c>
      <c r="T101">
        <v>0.60353636741638184</v>
      </c>
      <c r="U101">
        <v>0.12384727597236633</v>
      </c>
      <c r="V101">
        <v>0.20392365264706314</v>
      </c>
      <c r="W101">
        <v>0.10604659095406532</v>
      </c>
      <c r="X101">
        <v>4.4148091226816177E-2</v>
      </c>
      <c r="Y101">
        <v>0.12557074427604675</v>
      </c>
      <c r="Z101">
        <v>0.36559510231018066</v>
      </c>
      <c r="AA101">
        <v>9.9689573049545288E-2</v>
      </c>
      <c r="AB101">
        <v>0.13551585504319519</v>
      </c>
      <c r="AC101">
        <v>5.6140772998332977E-2</v>
      </c>
      <c r="AD101">
        <v>3.2517034560441971E-2</v>
      </c>
      <c r="AE101">
        <v>4.1731875389814377E-2</v>
      </c>
      <c r="AF101">
        <v>0.29771506786346436</v>
      </c>
      <c r="AG101">
        <v>8.989240974187851E-2</v>
      </c>
      <c r="AH101">
        <v>0.11081020015990362</v>
      </c>
      <c r="AI101">
        <v>4.1338691953569651E-2</v>
      </c>
      <c r="AJ101">
        <v>2.8131993487477303E-2</v>
      </c>
      <c r="AK101">
        <v>2.754177525639534E-2</v>
      </c>
      <c r="AL101">
        <v>0.18816943466663361</v>
      </c>
      <c r="AM101">
        <v>6.6958948969841003E-2</v>
      </c>
      <c r="AN101">
        <v>7.3341705348866526E-2</v>
      </c>
      <c r="AO101">
        <v>1.7913085874170065E-2</v>
      </c>
      <c r="AP101">
        <v>1.9220719113945961E-2</v>
      </c>
      <c r="AQ101">
        <v>1.0734978131949902E-2</v>
      </c>
      <c r="AR101">
        <v>9.3932442367076874E-2</v>
      </c>
      <c r="AS101">
        <v>3.8180038332939148E-2</v>
      </c>
      <c r="AT101">
        <v>3.7269047714289627E-2</v>
      </c>
      <c r="AU101">
        <v>4.6748976456001401E-3</v>
      </c>
      <c r="AV101">
        <v>1.1276731267571449E-2</v>
      </c>
      <c r="AW101">
        <v>2.5317261461168528E-3</v>
      </c>
      <c r="AX101">
        <v>-1.4653682708740234E-2</v>
      </c>
      <c r="AY101">
        <v>1.560211181640625E-3</v>
      </c>
      <c r="AZ101">
        <v>-2.7625668793916702E-2</v>
      </c>
      <c r="BA101">
        <v>-1.1383809149265289E-2</v>
      </c>
      <c r="BB101">
        <v>2.8234571218490601E-3</v>
      </c>
      <c r="BC101">
        <v>1.9972085952758789E-2</v>
      </c>
      <c r="BD101">
        <v>0.25725436210632324</v>
      </c>
      <c r="BE101">
        <v>1.5244185924530029E-2</v>
      </c>
      <c r="BF101">
        <v>-1.4640206471085548E-2</v>
      </c>
      <c r="BG101">
        <v>7.1236439049243927E-2</v>
      </c>
      <c r="BH101">
        <v>1.847265288233757E-2</v>
      </c>
      <c r="BI101">
        <v>0.16694125533103943</v>
      </c>
      <c r="BJ101">
        <v>0.27190804481506348</v>
      </c>
      <c r="BK101">
        <v>1.3683974742889404E-2</v>
      </c>
      <c r="BL101">
        <v>1.2985462322831154E-2</v>
      </c>
      <c r="BM101">
        <v>8.2620248198509216E-2</v>
      </c>
      <c r="BN101">
        <v>1.564919576048851E-2</v>
      </c>
      <c r="BO101">
        <v>0.14696916937828064</v>
      </c>
    </row>
    <row r="102" spans="1:67" x14ac:dyDescent="0.2">
      <c r="A102">
        <v>2013</v>
      </c>
      <c r="B102">
        <v>1</v>
      </c>
      <c r="C102">
        <v>0.16607847809791565</v>
      </c>
      <c r="D102">
        <v>0.18685017433017492</v>
      </c>
      <c r="E102">
        <v>0.21509284526109695</v>
      </c>
      <c r="F102">
        <v>6.9988392293453217E-2</v>
      </c>
      <c r="G102">
        <v>0.36199012398719788</v>
      </c>
      <c r="H102">
        <v>1.0114009380340576</v>
      </c>
      <c r="I102">
        <v>0.16429513692855835</v>
      </c>
      <c r="J102">
        <v>0.21253248676657677</v>
      </c>
      <c r="K102">
        <v>0.22288528457283974</v>
      </c>
      <c r="L102">
        <v>6.7306198179721832E-2</v>
      </c>
      <c r="M102">
        <v>0.34438186883926392</v>
      </c>
      <c r="N102">
        <v>0.74408197402954102</v>
      </c>
      <c r="O102">
        <v>0.14730711281299591</v>
      </c>
      <c r="P102">
        <v>0.20146144367754459</v>
      </c>
      <c r="Q102">
        <v>0.14255930855870247</v>
      </c>
      <c r="R102">
        <v>5.1940575242042542E-2</v>
      </c>
      <c r="S102">
        <v>0.20081354677677155</v>
      </c>
      <c r="T102">
        <v>0.60232609510421753</v>
      </c>
      <c r="U102">
        <v>0.13644957542419434</v>
      </c>
      <c r="V102">
        <v>0.18000664678402245</v>
      </c>
      <c r="W102">
        <v>0.11296642757952213</v>
      </c>
      <c r="X102">
        <v>4.565117135643959E-2</v>
      </c>
      <c r="Y102">
        <v>0.1272522509098053</v>
      </c>
      <c r="Z102">
        <v>0.36085072159767151</v>
      </c>
      <c r="AA102">
        <v>0.10801298916339874</v>
      </c>
      <c r="AB102">
        <v>0.11776730517158285</v>
      </c>
      <c r="AC102">
        <v>6.5008627250790596E-2</v>
      </c>
      <c r="AD102">
        <v>3.3107422292232513E-2</v>
      </c>
      <c r="AE102">
        <v>3.6954369395971298E-2</v>
      </c>
      <c r="AF102">
        <v>0.29147422313690186</v>
      </c>
      <c r="AG102">
        <v>9.6119523048400879E-2</v>
      </c>
      <c r="AH102">
        <v>9.5754100504564121E-2</v>
      </c>
      <c r="AI102">
        <v>4.9139593262225389E-2</v>
      </c>
      <c r="AJ102">
        <v>2.7860864996910095E-2</v>
      </c>
      <c r="AK102">
        <v>2.2600149735808372E-2</v>
      </c>
      <c r="AL102">
        <v>0.18323338031768799</v>
      </c>
      <c r="AM102">
        <v>7.3064111173152924E-2</v>
      </c>
      <c r="AN102">
        <v>6.2961270326923113E-2</v>
      </c>
      <c r="AO102">
        <v>2.2299570497125387E-2</v>
      </c>
      <c r="AP102">
        <v>1.8072269856929779E-2</v>
      </c>
      <c r="AQ102">
        <v>6.8361568264663219E-3</v>
      </c>
      <c r="AR102">
        <v>9.3519307672977448E-2</v>
      </c>
      <c r="AS102">
        <v>4.5260895043611526E-2</v>
      </c>
      <c r="AT102">
        <v>3.1883460592325719E-2</v>
      </c>
      <c r="AU102">
        <v>5.8093273546546698E-3</v>
      </c>
      <c r="AV102">
        <v>9.1523835435509682E-3</v>
      </c>
      <c r="AW102">
        <v>1.4132392825558782E-3</v>
      </c>
      <c r="AX102">
        <v>-1.1400938034057617E-2</v>
      </c>
      <c r="AY102">
        <v>1.7833411693572998E-3</v>
      </c>
      <c r="AZ102">
        <v>-2.5682312436401844E-2</v>
      </c>
      <c r="BA102">
        <v>-7.7924393117427826E-3</v>
      </c>
      <c r="BB102">
        <v>2.6821941137313843E-3</v>
      </c>
      <c r="BC102">
        <v>1.760825514793396E-2</v>
      </c>
      <c r="BD102">
        <v>0.25591802597045898</v>
      </c>
      <c r="BE102">
        <v>1.8771365284919739E-2</v>
      </c>
      <c r="BF102">
        <v>-1.4611269347369671E-2</v>
      </c>
      <c r="BG102">
        <v>7.2533536702394485E-2</v>
      </c>
      <c r="BH102">
        <v>1.8047817051410675E-2</v>
      </c>
      <c r="BI102">
        <v>0.16117657721042633</v>
      </c>
      <c r="BJ102">
        <v>0.2673189640045166</v>
      </c>
      <c r="BK102">
        <v>1.6988024115562439E-2</v>
      </c>
      <c r="BL102">
        <v>1.1071043089032173E-2</v>
      </c>
      <c r="BM102">
        <v>8.0325976014137268E-2</v>
      </c>
      <c r="BN102">
        <v>1.5365622937679291E-2</v>
      </c>
      <c r="BO102">
        <v>0.14356832206249237</v>
      </c>
    </row>
    <row r="103" spans="1:67" x14ac:dyDescent="0.2">
      <c r="A103">
        <v>2014</v>
      </c>
      <c r="B103">
        <v>1</v>
      </c>
      <c r="C103">
        <v>0.1840808093547821</v>
      </c>
      <c r="D103">
        <v>0.16350652277469635</v>
      </c>
      <c r="E103">
        <v>0.22336861491203308</v>
      </c>
      <c r="F103">
        <v>7.1216151118278503E-2</v>
      </c>
      <c r="G103">
        <v>0.35782790184020996</v>
      </c>
      <c r="H103">
        <v>1.0075966119766235</v>
      </c>
      <c r="I103">
        <v>0.18231143057346344</v>
      </c>
      <c r="J103">
        <v>0.18815990537405014</v>
      </c>
      <c r="K103">
        <v>0.22696703299880028</v>
      </c>
      <c r="L103">
        <v>6.8799696862697601E-2</v>
      </c>
      <c r="M103">
        <v>0.34135860204696655</v>
      </c>
      <c r="N103">
        <v>0.74178045988082886</v>
      </c>
      <c r="O103">
        <v>0.1641828864812851</v>
      </c>
      <c r="P103">
        <v>0.17873762687668204</v>
      </c>
      <c r="Q103">
        <v>0.14545385725796223</v>
      </c>
      <c r="R103">
        <v>5.332174152135849E-2</v>
      </c>
      <c r="S103">
        <v>0.20008431375026703</v>
      </c>
      <c r="T103">
        <v>0.60281038284301758</v>
      </c>
      <c r="U103">
        <v>0.15227934718132019</v>
      </c>
      <c r="V103">
        <v>0.16011124243959785</v>
      </c>
      <c r="W103">
        <v>0.11601007916033268</v>
      </c>
      <c r="X103">
        <v>4.7155085951089859E-2</v>
      </c>
      <c r="Y103">
        <v>0.12725463509559631</v>
      </c>
      <c r="Z103">
        <v>0.36553290486335754</v>
      </c>
      <c r="AA103">
        <v>0.12044254690408707</v>
      </c>
      <c r="AB103">
        <v>0.10513002431252971</v>
      </c>
      <c r="AC103">
        <v>6.7583719734102488E-2</v>
      </c>
      <c r="AD103">
        <v>3.4889869391918182E-2</v>
      </c>
      <c r="AE103">
        <v>3.7486739456653595E-2</v>
      </c>
      <c r="AF103">
        <v>0.29625192284584045</v>
      </c>
      <c r="AG103">
        <v>0.10699184983968735</v>
      </c>
      <c r="AH103">
        <v>8.5034782852744684E-2</v>
      </c>
      <c r="AI103">
        <v>5.184687627479434E-2</v>
      </c>
      <c r="AJ103">
        <v>2.94178556650877E-2</v>
      </c>
      <c r="AK103">
        <v>2.2960565984249115E-2</v>
      </c>
      <c r="AL103">
        <v>0.18484218418598175</v>
      </c>
      <c r="AM103">
        <v>7.9189933836460114E-2</v>
      </c>
      <c r="AN103">
        <v>5.5281083616137039E-2</v>
      </c>
      <c r="AO103">
        <v>2.4492196971550584E-2</v>
      </c>
      <c r="AP103">
        <v>1.93309485912323E-2</v>
      </c>
      <c r="AQ103">
        <v>6.5480186603963375E-3</v>
      </c>
      <c r="AR103">
        <v>9.3665428459644318E-2</v>
      </c>
      <c r="AS103">
        <v>4.8349838703870773E-2</v>
      </c>
      <c r="AT103">
        <v>2.7979260126812733E-2</v>
      </c>
      <c r="AU103">
        <v>5.2863531745970249E-3</v>
      </c>
      <c r="AV103">
        <v>1.064989622682333E-2</v>
      </c>
      <c r="AW103">
        <v>1.4000816736370325E-3</v>
      </c>
      <c r="AX103">
        <v>-7.5966119766235352E-3</v>
      </c>
      <c r="AY103">
        <v>1.7693787813186646E-3</v>
      </c>
      <c r="AZ103">
        <v>-2.465338259935379E-2</v>
      </c>
      <c r="BA103">
        <v>-3.5984180867671967E-3</v>
      </c>
      <c r="BB103">
        <v>2.4164542555809021E-3</v>
      </c>
      <c r="BC103">
        <v>1.6469299793243408E-2</v>
      </c>
      <c r="BD103">
        <v>0.25821954011917114</v>
      </c>
      <c r="BE103">
        <v>1.9897922873497009E-2</v>
      </c>
      <c r="BF103">
        <v>-1.5231104101985693E-2</v>
      </c>
      <c r="BG103">
        <v>7.7914757654070854E-2</v>
      </c>
      <c r="BH103">
        <v>1.7894409596920013E-2</v>
      </c>
      <c r="BI103">
        <v>0.15774358808994293</v>
      </c>
      <c r="BJ103">
        <v>0.26581615209579468</v>
      </c>
      <c r="BK103">
        <v>1.8128544092178345E-2</v>
      </c>
      <c r="BL103">
        <v>9.4222784973680973E-3</v>
      </c>
      <c r="BM103">
        <v>8.1513175740838051E-2</v>
      </c>
      <c r="BN103">
        <v>1.5477955341339111E-2</v>
      </c>
      <c r="BO103">
        <v>0.14127428829669952</v>
      </c>
    </row>
    <row r="104" spans="1:67" x14ac:dyDescent="0.2">
      <c r="A104">
        <v>2015</v>
      </c>
      <c r="B104">
        <v>1</v>
      </c>
      <c r="C104">
        <v>0.18523874878883362</v>
      </c>
      <c r="D104">
        <v>0.15940922219306231</v>
      </c>
      <c r="E104">
        <v>0.23408559709787369</v>
      </c>
      <c r="F104">
        <v>7.347368448972702E-2</v>
      </c>
      <c r="G104">
        <v>0.34779274463653564</v>
      </c>
      <c r="H104">
        <v>1.0054472684860229</v>
      </c>
      <c r="I104">
        <v>0.18354959785938263</v>
      </c>
      <c r="J104">
        <v>0.18341076839715242</v>
      </c>
      <c r="K104">
        <v>0.23564959689974785</v>
      </c>
      <c r="L104">
        <v>7.0939637720584869E-2</v>
      </c>
      <c r="M104">
        <v>0.33189991116523743</v>
      </c>
      <c r="N104">
        <v>0.73876380920410156</v>
      </c>
      <c r="O104">
        <v>0.16600029170513153</v>
      </c>
      <c r="P104">
        <v>0.17399353347718716</v>
      </c>
      <c r="Q104">
        <v>0.14925685338675976</v>
      </c>
      <c r="R104">
        <v>5.6386880576610565E-2</v>
      </c>
      <c r="S104">
        <v>0.19312627613544464</v>
      </c>
      <c r="T104">
        <v>0.60142219066619873</v>
      </c>
      <c r="U104">
        <v>0.15444381535053253</v>
      </c>
      <c r="V104">
        <v>0.15554202534258366</v>
      </c>
      <c r="W104">
        <v>0.11868399381637573</v>
      </c>
      <c r="X104">
        <v>5.0897520035505295E-2</v>
      </c>
      <c r="Y104">
        <v>0.12185486406087875</v>
      </c>
      <c r="Z104">
        <v>0.36625704169273376</v>
      </c>
      <c r="AA104">
        <v>0.12307842820882797</v>
      </c>
      <c r="AB104">
        <v>0.10099460242781788</v>
      </c>
      <c r="AC104">
        <v>6.8896080832928419E-2</v>
      </c>
      <c r="AD104">
        <v>3.7238758057355881E-2</v>
      </c>
      <c r="AE104">
        <v>3.6049164831638336E-2</v>
      </c>
      <c r="AF104">
        <v>0.29732987284660339</v>
      </c>
      <c r="AG104">
        <v>0.10941800475120544</v>
      </c>
      <c r="AH104">
        <v>8.2464071456342936E-2</v>
      </c>
      <c r="AI104">
        <v>5.2291480824351311E-2</v>
      </c>
      <c r="AJ104">
        <v>3.1373750418424606E-2</v>
      </c>
      <c r="AK104">
        <v>2.1782577037811279E-2</v>
      </c>
      <c r="AL104">
        <v>0.18677157163619995</v>
      </c>
      <c r="AM104">
        <v>8.2435369491577148E-2</v>
      </c>
      <c r="AN104">
        <v>5.3609085065545514E-2</v>
      </c>
      <c r="AO104">
        <v>2.4587169755250216E-2</v>
      </c>
      <c r="AP104">
        <v>1.9739789888262749E-2</v>
      </c>
      <c r="AQ104">
        <v>6.4001563005149364E-3</v>
      </c>
      <c r="AR104">
        <v>9.4833783805370331E-2</v>
      </c>
      <c r="AS104">
        <v>5.1291067153215408E-2</v>
      </c>
      <c r="AT104">
        <v>2.7042443726713827E-2</v>
      </c>
      <c r="AU104">
        <v>5.3310071816667914E-3</v>
      </c>
      <c r="AV104">
        <v>9.7539890557527542E-3</v>
      </c>
      <c r="AW104">
        <v>1.4152739895507693E-3</v>
      </c>
      <c r="AX104">
        <v>-5.4472684860229492E-3</v>
      </c>
      <c r="AY104">
        <v>1.6891509294509888E-3</v>
      </c>
      <c r="AZ104">
        <v>-2.4001546204090118E-2</v>
      </c>
      <c r="BA104">
        <v>-1.5639998018741608E-3</v>
      </c>
      <c r="BB104">
        <v>2.5340467691421509E-3</v>
      </c>
      <c r="BC104">
        <v>1.5892833471298218E-2</v>
      </c>
      <c r="BD104">
        <v>0.26123619079589844</v>
      </c>
      <c r="BE104">
        <v>1.9238457083702087E-2</v>
      </c>
      <c r="BF104">
        <v>-1.4584311284124851E-2</v>
      </c>
      <c r="BG104">
        <v>8.482874371111393E-2</v>
      </c>
      <c r="BH104">
        <v>1.7086803913116455E-2</v>
      </c>
      <c r="BI104">
        <v>0.154666468501091</v>
      </c>
      <c r="BJ104">
        <v>0.26668345928192139</v>
      </c>
      <c r="BK104">
        <v>1.7549306154251099E-2</v>
      </c>
      <c r="BL104">
        <v>9.4172349199652672E-3</v>
      </c>
      <c r="BM104">
        <v>8.6392743512988091E-2</v>
      </c>
      <c r="BN104">
        <v>1.4552757143974304E-2</v>
      </c>
      <c r="BO104">
        <v>0.13877363502979279</v>
      </c>
    </row>
    <row r="105" spans="1:67" x14ac:dyDescent="0.2">
      <c r="A105">
        <v>2016</v>
      </c>
      <c r="B105">
        <v>1</v>
      </c>
      <c r="C105">
        <v>0.18457366526126862</v>
      </c>
      <c r="D105">
        <v>0.15402794256806374</v>
      </c>
      <c r="E105">
        <v>0.24615001305937767</v>
      </c>
      <c r="F105">
        <v>7.3849737644195557E-2</v>
      </c>
      <c r="G105">
        <v>0.34139865636825562</v>
      </c>
      <c r="H105">
        <v>1.0038460493087769</v>
      </c>
      <c r="I105">
        <v>0.18289779126644135</v>
      </c>
      <c r="J105">
        <v>0.17762565705925226</v>
      </c>
      <c r="K105">
        <v>0.24601832777261734</v>
      </c>
      <c r="L105">
        <v>7.1320831775665283E-2</v>
      </c>
      <c r="M105">
        <v>0.32598340511322021</v>
      </c>
      <c r="N105">
        <v>0.73372489213943481</v>
      </c>
      <c r="O105">
        <v>0.16536213457584381</v>
      </c>
      <c r="P105">
        <v>0.16905488027259707</v>
      </c>
      <c r="Q105">
        <v>0.15464367531239986</v>
      </c>
      <c r="R105">
        <v>5.6992251425981522E-2</v>
      </c>
      <c r="S105">
        <v>0.18767194449901581</v>
      </c>
      <c r="T105">
        <v>0.59638494253158569</v>
      </c>
      <c r="U105">
        <v>0.15367968380451202</v>
      </c>
      <c r="V105">
        <v>0.15058000176213682</v>
      </c>
      <c r="W105">
        <v>0.12228045426309109</v>
      </c>
      <c r="X105">
        <v>5.1560334861278534E-2</v>
      </c>
      <c r="Y105">
        <v>0.11828446388244629</v>
      </c>
      <c r="Z105">
        <v>0.36265274882316589</v>
      </c>
      <c r="AA105">
        <v>0.12200696021318436</v>
      </c>
      <c r="AB105">
        <v>9.7034891718067229E-2</v>
      </c>
      <c r="AC105">
        <v>7.0710219908505678E-2</v>
      </c>
      <c r="AD105">
        <v>3.835933655500412E-2</v>
      </c>
      <c r="AE105">
        <v>3.454134613275528E-2</v>
      </c>
      <c r="AF105">
        <v>0.2940293550491333</v>
      </c>
      <c r="AG105">
        <v>0.10817061364650726</v>
      </c>
      <c r="AH105">
        <v>7.9535652534104884E-2</v>
      </c>
      <c r="AI105">
        <v>5.3577221930027008E-2</v>
      </c>
      <c r="AJ105">
        <v>3.2149128615856171E-2</v>
      </c>
      <c r="AK105">
        <v>2.0596737042069435E-2</v>
      </c>
      <c r="AL105">
        <v>0.18420545756816864</v>
      </c>
      <c r="AM105">
        <v>8.1153184175491333E-2</v>
      </c>
      <c r="AN105">
        <v>5.1589784583484288E-2</v>
      </c>
      <c r="AO105">
        <v>2.5192775530740619E-2</v>
      </c>
      <c r="AP105">
        <v>2.0261766389012337E-2</v>
      </c>
      <c r="AQ105">
        <v>6.0079428367316723E-3</v>
      </c>
      <c r="AR105">
        <v>9.2749863862991333E-2</v>
      </c>
      <c r="AS105">
        <v>5.0218027085065842E-2</v>
      </c>
      <c r="AT105">
        <v>2.6309849663448404E-2</v>
      </c>
      <c r="AU105">
        <v>5.6637348607182503E-3</v>
      </c>
      <c r="AV105">
        <v>9.2893857508897781E-3</v>
      </c>
      <c r="AW105">
        <v>1.2688665883615613E-3</v>
      </c>
      <c r="AX105">
        <v>-3.8460493087768555E-3</v>
      </c>
      <c r="AY105">
        <v>1.6758739948272705E-3</v>
      </c>
      <c r="AZ105">
        <v>-2.3597714491188526E-2</v>
      </c>
      <c r="BA105">
        <v>1.316852867603302E-4</v>
      </c>
      <c r="BB105">
        <v>2.5289058685302734E-3</v>
      </c>
      <c r="BC105">
        <v>1.54152512550354E-2</v>
      </c>
      <c r="BD105">
        <v>0.26627510786056519</v>
      </c>
      <c r="BE105">
        <v>1.9211530685424805E-2</v>
      </c>
      <c r="BF105">
        <v>-1.5026937704533339E-2</v>
      </c>
      <c r="BG105">
        <v>9.1506337746977806E-2</v>
      </c>
      <c r="BH105">
        <v>1.6857486218214035E-2</v>
      </c>
      <c r="BI105">
        <v>0.15372671186923981</v>
      </c>
      <c r="BJ105">
        <v>0.27012115716934204</v>
      </c>
      <c r="BK105">
        <v>1.7535656690597534E-2</v>
      </c>
      <c r="BL105">
        <v>8.5707767866551876E-3</v>
      </c>
      <c r="BM105">
        <v>9.1374652460217476E-2</v>
      </c>
      <c r="BN105">
        <v>1.4328580349683762E-2</v>
      </c>
      <c r="BO105">
        <v>0.13831146061420441</v>
      </c>
    </row>
    <row r="106" spans="1:67" x14ac:dyDescent="0.2">
      <c r="A106">
        <v>2017</v>
      </c>
      <c r="B106">
        <v>1</v>
      </c>
      <c r="C106">
        <v>0.19493335485458374</v>
      </c>
      <c r="D106">
        <v>0.1414295258000493</v>
      </c>
      <c r="E106">
        <v>0.24847679957747459</v>
      </c>
      <c r="F106">
        <v>7.2094649076461792E-2</v>
      </c>
      <c r="G106">
        <v>0.34306567907333374</v>
      </c>
      <c r="H106">
        <v>0.99874138832092285</v>
      </c>
      <c r="I106">
        <v>0.19337131083011627</v>
      </c>
      <c r="J106">
        <v>0.16482993587851524</v>
      </c>
      <c r="K106">
        <v>0.24351366981863976</v>
      </c>
      <c r="L106">
        <v>6.9337464869022369E-2</v>
      </c>
      <c r="M106">
        <v>0.32768994569778442</v>
      </c>
      <c r="N106">
        <v>0.71790903806686401</v>
      </c>
      <c r="O106">
        <v>0.17368167638778687</v>
      </c>
      <c r="P106">
        <v>0.15656300634145737</v>
      </c>
      <c r="Q106">
        <v>0.14538392797112465</v>
      </c>
      <c r="R106">
        <v>5.5920526385307312E-2</v>
      </c>
      <c r="S106">
        <v>0.18635986745357513</v>
      </c>
      <c r="T106">
        <v>0.58369642496109009</v>
      </c>
      <c r="U106">
        <v>0.16112162172794342</v>
      </c>
      <c r="V106">
        <v>0.13983193645253778</v>
      </c>
      <c r="W106">
        <v>0.11072107218205929</v>
      </c>
      <c r="X106">
        <v>5.0425924360752106E-2</v>
      </c>
      <c r="Y106">
        <v>0.1215958371758461</v>
      </c>
      <c r="Z106">
        <v>0.3555605411529541</v>
      </c>
      <c r="AA106">
        <v>0.1264035552740097</v>
      </c>
      <c r="AB106">
        <v>9.3937818717677146E-2</v>
      </c>
      <c r="AC106">
        <v>5.8758870232850313E-2</v>
      </c>
      <c r="AD106">
        <v>3.8428038358688354E-2</v>
      </c>
      <c r="AE106">
        <v>3.8032252341508865E-2</v>
      </c>
      <c r="AF106">
        <v>0.28939414024353027</v>
      </c>
      <c r="AG106">
        <v>0.11122488975524902</v>
      </c>
      <c r="AH106">
        <v>7.8751663153525442E-2</v>
      </c>
      <c r="AI106">
        <v>4.2365314438939095E-2</v>
      </c>
      <c r="AJ106">
        <v>3.2887835055589676E-2</v>
      </c>
      <c r="AK106">
        <v>2.4164445698261261E-2</v>
      </c>
      <c r="AL106">
        <v>0.18347269296646118</v>
      </c>
      <c r="AM106">
        <v>8.1318303942680359E-2</v>
      </c>
      <c r="AN106">
        <v>5.3402934943733271E-2</v>
      </c>
      <c r="AO106">
        <v>1.8324283882975578E-2</v>
      </c>
      <c r="AP106">
        <v>2.2310342639684677E-2</v>
      </c>
      <c r="AQ106">
        <v>8.1168357282876968E-3</v>
      </c>
      <c r="AR106">
        <v>9.7204364836215973E-2</v>
      </c>
      <c r="AS106">
        <v>4.9532994627952576E-2</v>
      </c>
      <c r="AT106">
        <v>2.8091263995520421E-2</v>
      </c>
      <c r="AU106">
        <v>4.534222767688334E-3</v>
      </c>
      <c r="AV106">
        <v>1.349229272454977E-2</v>
      </c>
      <c r="AW106">
        <v>1.5535929705947638E-3</v>
      </c>
      <c r="AX106">
        <v>1.2586116790771484E-3</v>
      </c>
      <c r="AY106">
        <v>1.5620440244674683E-3</v>
      </c>
      <c r="AZ106">
        <v>-2.3400410078465939E-2</v>
      </c>
      <c r="BA106">
        <v>4.9631297588348389E-3</v>
      </c>
      <c r="BB106">
        <v>2.7571842074394226E-3</v>
      </c>
      <c r="BC106">
        <v>1.5375733375549316E-2</v>
      </c>
      <c r="BD106">
        <v>0.28209096193313599</v>
      </c>
      <c r="BE106">
        <v>2.1251678466796875E-2</v>
      </c>
      <c r="BF106">
        <v>-1.5133480541408062E-2</v>
      </c>
      <c r="BG106">
        <v>0.10309287160634995</v>
      </c>
      <c r="BH106">
        <v>1.617412269115448E-2</v>
      </c>
      <c r="BI106">
        <v>0.15670581161975861</v>
      </c>
      <c r="BJ106">
        <v>0.28083235025405884</v>
      </c>
      <c r="BK106">
        <v>1.9689634442329407E-2</v>
      </c>
      <c r="BL106">
        <v>8.2669295370578766E-3</v>
      </c>
      <c r="BM106">
        <v>9.8129741847515106E-2</v>
      </c>
      <c r="BN106">
        <v>1.3416938483715057E-2</v>
      </c>
      <c r="BO106">
        <v>0.14133007824420929</v>
      </c>
    </row>
    <row r="107" spans="1:67" x14ac:dyDescent="0.2">
      <c r="A107">
        <v>2018</v>
      </c>
      <c r="B107">
        <v>1</v>
      </c>
      <c r="C107">
        <v>0.19004887342453003</v>
      </c>
      <c r="D107">
        <v>0.13873783405870199</v>
      </c>
      <c r="E107">
        <v>0.25637375935912132</v>
      </c>
      <c r="F107">
        <v>7.3246300220489502E-2</v>
      </c>
      <c r="G107">
        <v>0.34159323573112488</v>
      </c>
      <c r="H107">
        <v>0.99806040525436401</v>
      </c>
      <c r="I107">
        <v>0.18853506445884705</v>
      </c>
      <c r="J107">
        <v>0.16221102606505156</v>
      </c>
      <c r="K107">
        <v>0.25036817789077759</v>
      </c>
      <c r="L107">
        <v>7.0431806147098541E-2</v>
      </c>
      <c r="M107">
        <v>0.32651439309120178</v>
      </c>
      <c r="N107">
        <v>0.71600431203842163</v>
      </c>
      <c r="O107">
        <v>0.17002102732658386</v>
      </c>
      <c r="P107">
        <v>0.15445877052843571</v>
      </c>
      <c r="Q107">
        <v>0.14748510532081127</v>
      </c>
      <c r="R107">
        <v>5.749940499663353E-2</v>
      </c>
      <c r="S107">
        <v>0.18653999269008636</v>
      </c>
      <c r="T107">
        <v>0.58208948373794556</v>
      </c>
      <c r="U107">
        <v>0.15787342190742493</v>
      </c>
      <c r="V107">
        <v>0.13785344827920198</v>
      </c>
      <c r="W107">
        <v>0.11154646426439285</v>
      </c>
      <c r="X107">
        <v>5.2133329212665558E-2</v>
      </c>
      <c r="Y107">
        <v>0.12268280237913132</v>
      </c>
      <c r="Z107">
        <v>0.35359185934066772</v>
      </c>
      <c r="AA107">
        <v>0.12452203035354614</v>
      </c>
      <c r="AB107">
        <v>9.2707689211238176E-2</v>
      </c>
      <c r="AC107">
        <v>5.8318555355072021E-2</v>
      </c>
      <c r="AD107">
        <v>3.9090350270271301E-2</v>
      </c>
      <c r="AE107">
        <v>3.8953240960836411E-2</v>
      </c>
      <c r="AF107">
        <v>0.28744086623191833</v>
      </c>
      <c r="AG107">
        <v>0.11008705943822861</v>
      </c>
      <c r="AH107">
        <v>7.8067445399938151E-2</v>
      </c>
      <c r="AI107">
        <v>4.1942920070141554E-2</v>
      </c>
      <c r="AJ107">
        <v>3.3229533582925797E-2</v>
      </c>
      <c r="AK107">
        <v>2.4113919585943222E-2</v>
      </c>
      <c r="AL107">
        <v>0.18163765966892242</v>
      </c>
      <c r="AM107">
        <v>8.0984979867935181E-2</v>
      </c>
      <c r="AN107">
        <v>5.2837019589787815E-2</v>
      </c>
      <c r="AO107">
        <v>1.8239695811644197E-2</v>
      </c>
      <c r="AP107">
        <v>2.18215212225914E-2</v>
      </c>
      <c r="AQ107">
        <v>7.7544413506984711E-3</v>
      </c>
      <c r="AR107">
        <v>9.5752082765102386E-2</v>
      </c>
      <c r="AS107">
        <v>5.0248794257640839E-2</v>
      </c>
      <c r="AT107">
        <v>2.7895284141322918E-2</v>
      </c>
      <c r="AU107">
        <v>4.3048897059634328E-3</v>
      </c>
      <c r="AV107">
        <v>1.182381808757782E-2</v>
      </c>
      <c r="AW107">
        <v>1.4792956644669175E-3</v>
      </c>
      <c r="AX107">
        <v>1.9395947456359863E-3</v>
      </c>
      <c r="AY107">
        <v>1.5138089656829834E-3</v>
      </c>
      <c r="AZ107">
        <v>-2.3473192006349564E-2</v>
      </c>
      <c r="BA107">
        <v>6.0055814683437347E-3</v>
      </c>
      <c r="BB107">
        <v>2.8144940733909607E-3</v>
      </c>
      <c r="BC107">
        <v>1.5078842639923096E-2</v>
      </c>
      <c r="BD107">
        <v>0.28399568796157837</v>
      </c>
      <c r="BE107">
        <v>2.0027846097946167E-2</v>
      </c>
      <c r="BF107">
        <v>-1.5720936469733715E-2</v>
      </c>
      <c r="BG107">
        <v>0.10888865403831005</v>
      </c>
      <c r="BH107">
        <v>1.5746895223855972E-2</v>
      </c>
      <c r="BI107">
        <v>0.15505324304103851</v>
      </c>
      <c r="BJ107">
        <v>0.28205609321594238</v>
      </c>
      <c r="BK107">
        <v>1.8514037132263184E-2</v>
      </c>
      <c r="BL107">
        <v>7.7522555366158485E-3</v>
      </c>
      <c r="BM107">
        <v>0.10288307256996632</v>
      </c>
      <c r="BN107">
        <v>1.2932401150465012E-2</v>
      </c>
      <c r="BO107">
        <v>0.13997440040111542</v>
      </c>
    </row>
    <row r="108" spans="1:67" x14ac:dyDescent="0.2">
      <c r="A108">
        <v>2019</v>
      </c>
      <c r="B108">
        <v>1</v>
      </c>
      <c r="C108">
        <v>0.19371205568313599</v>
      </c>
      <c r="D108">
        <v>0.13933510705828667</v>
      </c>
      <c r="E108">
        <v>0.25622210651636124</v>
      </c>
      <c r="F108">
        <v>7.234279066324234E-2</v>
      </c>
      <c r="G108">
        <v>0.33838793635368347</v>
      </c>
      <c r="H108">
        <v>0.99715965986251831</v>
      </c>
      <c r="I108">
        <v>0.19221615791320801</v>
      </c>
      <c r="J108">
        <v>0.16234833654016256</v>
      </c>
      <c r="K108">
        <v>0.24937016144394875</v>
      </c>
      <c r="L108">
        <v>6.9545932114124298E-2</v>
      </c>
      <c r="M108">
        <v>0.32367908954620361</v>
      </c>
      <c r="N108">
        <v>0.71549272537231445</v>
      </c>
      <c r="O108">
        <v>0.17294079065322876</v>
      </c>
      <c r="P108">
        <v>0.15480188466608524</v>
      </c>
      <c r="Q108">
        <v>0.14637154340744019</v>
      </c>
      <c r="R108">
        <v>5.7053897529840469E-2</v>
      </c>
      <c r="S108">
        <v>0.18432459235191345</v>
      </c>
      <c r="T108">
        <v>0.58187520503997803</v>
      </c>
      <c r="U108">
        <v>0.160368412733078</v>
      </c>
      <c r="V108">
        <v>0.13819850818254054</v>
      </c>
      <c r="W108">
        <v>0.11047702748328447</v>
      </c>
      <c r="X108">
        <v>5.1697444170713425E-2</v>
      </c>
      <c r="Y108">
        <v>0.12113383412361145</v>
      </c>
      <c r="Z108">
        <v>0.35310494899749756</v>
      </c>
      <c r="AA108">
        <v>0.12547197937965393</v>
      </c>
      <c r="AB108">
        <v>9.3138698197435588E-2</v>
      </c>
      <c r="AC108">
        <v>5.7386123109608889E-2</v>
      </c>
      <c r="AD108">
        <v>3.8856577128171921E-2</v>
      </c>
      <c r="AE108">
        <v>3.8251560181379318E-2</v>
      </c>
      <c r="AF108">
        <v>0.28667831420898438</v>
      </c>
      <c r="AG108">
        <v>0.11026724427938461</v>
      </c>
      <c r="AH108">
        <v>7.8409571578959003E-2</v>
      </c>
      <c r="AI108">
        <v>4.1297453921288252E-2</v>
      </c>
      <c r="AJ108">
        <v>3.2875243574380875E-2</v>
      </c>
      <c r="AK108">
        <v>2.3828782141208649E-2</v>
      </c>
      <c r="AL108">
        <v>0.18023017048835754</v>
      </c>
      <c r="AM108">
        <v>8.0114893615245819E-2</v>
      </c>
      <c r="AN108">
        <v>5.304594936023932E-2</v>
      </c>
      <c r="AO108">
        <v>1.765061728656292E-2</v>
      </c>
      <c r="AP108">
        <v>2.174924872815609E-2</v>
      </c>
      <c r="AQ108">
        <v>7.6694674789905548E-3</v>
      </c>
      <c r="AR108">
        <v>9.2996276915073395E-2</v>
      </c>
      <c r="AS108">
        <v>4.7494776546955109E-2</v>
      </c>
      <c r="AT108">
        <v>2.8036310332481662E-2</v>
      </c>
      <c r="AU108">
        <v>4.2413863120600581E-3</v>
      </c>
      <c r="AV108">
        <v>1.1773605830967426E-2</v>
      </c>
      <c r="AW108">
        <v>1.4501999830827117E-3</v>
      </c>
      <c r="AX108">
        <v>2.8403401374816895E-3</v>
      </c>
      <c r="AY108">
        <v>1.4958977699279785E-3</v>
      </c>
      <c r="AZ108">
        <v>-2.3013229481875896E-2</v>
      </c>
      <c r="BA108">
        <v>6.8519450724124908E-3</v>
      </c>
      <c r="BB108">
        <v>2.796858549118042E-3</v>
      </c>
      <c r="BC108">
        <v>1.4708846807479858E-2</v>
      </c>
      <c r="BD108">
        <v>0.28450727462768555</v>
      </c>
      <c r="BE108">
        <v>2.0771265029907227E-2</v>
      </c>
      <c r="BF108">
        <v>-1.5466777607798576E-2</v>
      </c>
      <c r="BG108">
        <v>0.10985056310892105</v>
      </c>
      <c r="BH108">
        <v>1.5288893133401871E-2</v>
      </c>
      <c r="BI108">
        <v>0.15406334400177002</v>
      </c>
      <c r="BJ108">
        <v>0.28166693449020386</v>
      </c>
      <c r="BK108">
        <v>1.9275367259979248E-2</v>
      </c>
      <c r="BL108">
        <v>7.5464518740773201E-3</v>
      </c>
      <c r="BM108">
        <v>0.10299861803650856</v>
      </c>
      <c r="BN108">
        <v>1.2492034584283829E-2</v>
      </c>
      <c r="BO108">
        <v>0.13935449719429016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tabColor theme="5" tint="0.39997558519241921"/>
  </sheetPr>
  <dimension ref="A1:BN108"/>
  <sheetViews>
    <sheetView workbookViewId="0">
      <pane xSplit="1" ySplit="1" topLeftCell="B70" activePane="bottomRight" state="frozen"/>
      <selection activeCell="D32" sqref="D32"/>
      <selection pane="topRight" activeCell="D32" sqref="D32"/>
      <selection pane="bottomLeft" activeCell="D32" sqref="D32"/>
      <selection pane="bottomRight" sqref="A1:XFD1"/>
    </sheetView>
  </sheetViews>
  <sheetFormatPr baseColWidth="10" defaultColWidth="8.83203125" defaultRowHeight="16" x14ac:dyDescent="0.2"/>
  <sheetData>
    <row r="1" spans="1:66" x14ac:dyDescent="0.2">
      <c r="A1" t="s">
        <v>1</v>
      </c>
      <c r="B1" t="s">
        <v>768</v>
      </c>
      <c r="C1" t="s">
        <v>769</v>
      </c>
      <c r="D1" t="s">
        <v>770</v>
      </c>
      <c r="E1" t="s">
        <v>771</v>
      </c>
      <c r="F1" t="s">
        <v>772</v>
      </c>
      <c r="G1" t="s">
        <v>774</v>
      </c>
      <c r="H1" t="s">
        <v>773</v>
      </c>
      <c r="I1" t="s">
        <v>775</v>
      </c>
      <c r="J1" t="s">
        <v>776</v>
      </c>
      <c r="K1" t="s">
        <v>777</v>
      </c>
      <c r="L1" t="s">
        <v>778</v>
      </c>
      <c r="M1" t="s">
        <v>780</v>
      </c>
      <c r="N1" t="s">
        <v>779</v>
      </c>
      <c r="O1" t="s">
        <v>781</v>
      </c>
      <c r="P1" t="s">
        <v>782</v>
      </c>
      <c r="Q1" t="s">
        <v>783</v>
      </c>
      <c r="R1" t="s">
        <v>784</v>
      </c>
      <c r="S1" t="s">
        <v>786</v>
      </c>
      <c r="T1" t="s">
        <v>785</v>
      </c>
      <c r="U1" t="s">
        <v>787</v>
      </c>
      <c r="V1" t="s">
        <v>788</v>
      </c>
      <c r="W1" t="s">
        <v>789</v>
      </c>
      <c r="X1" t="s">
        <v>790</v>
      </c>
      <c r="Y1" t="s">
        <v>792</v>
      </c>
      <c r="Z1" t="s">
        <v>791</v>
      </c>
      <c r="AA1" t="s">
        <v>793</v>
      </c>
      <c r="AB1" t="s">
        <v>794</v>
      </c>
      <c r="AC1" t="s">
        <v>795</v>
      </c>
      <c r="AD1" t="s">
        <v>796</v>
      </c>
      <c r="AE1" t="s">
        <v>798</v>
      </c>
      <c r="AF1" t="s">
        <v>797</v>
      </c>
      <c r="AG1" t="s">
        <v>799</v>
      </c>
      <c r="AH1" t="s">
        <v>800</v>
      </c>
      <c r="AI1" t="s">
        <v>801</v>
      </c>
      <c r="AJ1" t="s">
        <v>802</v>
      </c>
      <c r="AK1" t="s">
        <v>804</v>
      </c>
      <c r="AL1" t="s">
        <v>803</v>
      </c>
      <c r="AM1" t="s">
        <v>805</v>
      </c>
      <c r="AN1" t="s">
        <v>806</v>
      </c>
      <c r="AO1" t="s">
        <v>807</v>
      </c>
      <c r="AP1" t="s">
        <v>808</v>
      </c>
      <c r="AQ1" t="s">
        <v>810</v>
      </c>
      <c r="AR1" t="s">
        <v>809</v>
      </c>
      <c r="AS1" t="s">
        <v>811</v>
      </c>
      <c r="AT1" t="s">
        <v>812</v>
      </c>
      <c r="AU1" t="s">
        <v>813</v>
      </c>
      <c r="AV1" t="s">
        <v>814</v>
      </c>
      <c r="AW1" t="s">
        <v>816</v>
      </c>
      <c r="AX1" t="s">
        <v>815</v>
      </c>
      <c r="AY1" t="s">
        <v>817</v>
      </c>
      <c r="AZ1" t="s">
        <v>818</v>
      </c>
      <c r="BA1" t="s">
        <v>819</v>
      </c>
      <c r="BB1" t="s">
        <v>820</v>
      </c>
      <c r="BC1" t="s">
        <v>822</v>
      </c>
      <c r="BD1" t="s">
        <v>821</v>
      </c>
      <c r="BE1" t="s">
        <v>823</v>
      </c>
      <c r="BF1" t="s">
        <v>824</v>
      </c>
      <c r="BG1" t="s">
        <v>825</v>
      </c>
      <c r="BH1" t="s">
        <v>826</v>
      </c>
      <c r="BI1" t="s">
        <v>828</v>
      </c>
      <c r="BJ1" t="s">
        <v>829</v>
      </c>
      <c r="BK1" t="s">
        <v>830</v>
      </c>
      <c r="BL1" t="s">
        <v>831</v>
      </c>
      <c r="BM1" t="s">
        <v>832</v>
      </c>
      <c r="BN1" t="s">
        <v>827</v>
      </c>
    </row>
    <row r="2" spans="1:66" x14ac:dyDescent="0.2">
      <c r="A2">
        <v>1913</v>
      </c>
      <c r="B2">
        <v>58349.684290759695</v>
      </c>
      <c r="F2">
        <v>87735.215811668502</v>
      </c>
      <c r="N2">
        <v>462953.61984149111</v>
      </c>
      <c r="R2">
        <v>712850.93216137763</v>
      </c>
      <c r="T2">
        <v>786905.20802031201</v>
      </c>
      <c r="X2">
        <v>1217792.9985452706</v>
      </c>
      <c r="Z2">
        <v>2720794.903880171</v>
      </c>
      <c r="AD2">
        <v>4219496.8755865041</v>
      </c>
      <c r="AF2">
        <v>4898340.7835794175</v>
      </c>
      <c r="AJ2">
        <v>7537164.5227888692</v>
      </c>
      <c r="AL2">
        <v>13872320.991267009</v>
      </c>
      <c r="AP2">
        <v>21137938.178214889</v>
      </c>
      <c r="AR2">
        <v>52732239.974602252</v>
      </c>
      <c r="AV2">
        <v>80021847.118905768</v>
      </c>
      <c r="BD2">
        <v>13393.691451789531</v>
      </c>
      <c r="BH2">
        <v>18277.913995034156</v>
      </c>
    </row>
    <row r="3" spans="1:66" x14ac:dyDescent="0.2">
      <c r="A3">
        <v>1914</v>
      </c>
      <c r="B3">
        <v>58382.317800881887</v>
      </c>
      <c r="F3">
        <v>87900.995422015709</v>
      </c>
      <c r="N3">
        <v>462541.79590026429</v>
      </c>
      <c r="R3">
        <v>713032.98241357645</v>
      </c>
      <c r="T3">
        <v>784192.19075601036</v>
      </c>
      <c r="X3">
        <v>1214671.3018557832</v>
      </c>
      <c r="Z3">
        <v>2691847.7962811948</v>
      </c>
      <c r="AD3">
        <v>4178800.7625068733</v>
      </c>
      <c r="AF3">
        <v>4841910.8610640503</v>
      </c>
      <c r="AJ3">
        <v>7457415.0298787523</v>
      </c>
      <c r="AL3">
        <v>13541832.229227208</v>
      </c>
      <c r="AP3">
        <v>20661509.645693351</v>
      </c>
      <c r="AR3">
        <v>56025202.746845074</v>
      </c>
      <c r="AV3">
        <v>85046270.03411971</v>
      </c>
      <c r="BD3">
        <v>13475.709123172719</v>
      </c>
      <c r="BH3">
        <v>18441.885756286716</v>
      </c>
    </row>
    <row r="4" spans="1:66" x14ac:dyDescent="0.2">
      <c r="A4">
        <v>1915</v>
      </c>
      <c r="B4">
        <v>62324.128519193764</v>
      </c>
      <c r="F4">
        <v>93958.207197754498</v>
      </c>
      <c r="N4">
        <v>491484.64981303021</v>
      </c>
      <c r="R4">
        <v>758372.58288064913</v>
      </c>
      <c r="T4">
        <v>833344.33357608819</v>
      </c>
      <c r="X4">
        <v>1291842.9060010763</v>
      </c>
      <c r="Z4">
        <v>2875675.6307183383</v>
      </c>
      <c r="AD4">
        <v>4466541.5926732002</v>
      </c>
      <c r="AF4">
        <v>5200561.6397130312</v>
      </c>
      <c r="AJ4">
        <v>8013466.3985014921</v>
      </c>
      <c r="AL4">
        <v>15143392.518063189</v>
      </c>
      <c r="AP4">
        <v>23113757.545768358</v>
      </c>
      <c r="AR4">
        <v>70586553.677960038</v>
      </c>
      <c r="AV4">
        <v>107132477.18153436</v>
      </c>
      <c r="BD4">
        <v>14639.626153211932</v>
      </c>
      <c r="BH4">
        <v>20134.387677432842</v>
      </c>
    </row>
    <row r="5" spans="1:66" x14ac:dyDescent="0.2">
      <c r="A5">
        <v>1916</v>
      </c>
      <c r="B5">
        <v>63939.225215585044</v>
      </c>
      <c r="F5">
        <v>96516.357549405293</v>
      </c>
      <c r="N5">
        <v>504250.85686044226</v>
      </c>
      <c r="R5">
        <v>779329.72333310789</v>
      </c>
      <c r="T5">
        <v>874987.47739244229</v>
      </c>
      <c r="X5">
        <v>1355494.7852132567</v>
      </c>
      <c r="Z5">
        <v>2842506.7326129382</v>
      </c>
      <c r="AD5">
        <v>4425163.8070796765</v>
      </c>
      <c r="AF5">
        <v>4919878.1428366359</v>
      </c>
      <c r="AJ5">
        <v>7603166.9876262313</v>
      </c>
      <c r="AL5">
        <v>16648172.854232026</v>
      </c>
      <c r="AP5">
        <v>25417695.014298815</v>
      </c>
      <c r="AR5">
        <v>75361949.652678162</v>
      </c>
      <c r="AV5">
        <v>114500927.38208345</v>
      </c>
      <c r="BD5">
        <v>15015.710588378694</v>
      </c>
      <c r="BH5">
        <v>20648.20579566056</v>
      </c>
    </row>
    <row r="6" spans="1:66" x14ac:dyDescent="0.2">
      <c r="A6">
        <v>1917</v>
      </c>
      <c r="B6">
        <v>54864.028047699001</v>
      </c>
      <c r="F6">
        <v>82748.568329577771</v>
      </c>
      <c r="N6">
        <v>433468.25936186354</v>
      </c>
      <c r="R6">
        <v>669894.11931178684</v>
      </c>
      <c r="T6">
        <v>745574.19138970471</v>
      </c>
      <c r="X6">
        <v>1155911.5260791411</v>
      </c>
      <c r="Z6">
        <v>2304412.7644511685</v>
      </c>
      <c r="AD6">
        <v>3609718.2514252979</v>
      </c>
      <c r="AF6">
        <v>3880660.302420747</v>
      </c>
      <c r="AJ6">
        <v>6030617.9053342687</v>
      </c>
      <c r="AL6">
        <v>12127173.949453773</v>
      </c>
      <c r="AP6">
        <v>18551373.995603874</v>
      </c>
      <c r="AR6">
        <v>49051758.61019966</v>
      </c>
      <c r="AV6">
        <v>74633423.85531339</v>
      </c>
      <c r="BD6">
        <v>12796.891235014051</v>
      </c>
      <c r="BH6">
        <v>17510.173775998999</v>
      </c>
    </row>
    <row r="7" spans="1:66" x14ac:dyDescent="0.2">
      <c r="A7">
        <v>1918</v>
      </c>
      <c r="B7">
        <v>50151.011144927004</v>
      </c>
      <c r="F7">
        <v>74979.178939000602</v>
      </c>
      <c r="N7">
        <v>397770.87121641578</v>
      </c>
      <c r="R7">
        <v>609393.92123337265</v>
      </c>
      <c r="T7">
        <v>658661.99275394762</v>
      </c>
      <c r="X7">
        <v>1017656.3245459276</v>
      </c>
      <c r="Z7">
        <v>1927212.0923213025</v>
      </c>
      <c r="AD7">
        <v>3004874.5496958294</v>
      </c>
      <c r="AF7">
        <v>3073164.7213549362</v>
      </c>
      <c r="AJ7">
        <v>4757758.8092858335</v>
      </c>
      <c r="AL7">
        <v>8806034.6397452075</v>
      </c>
      <c r="AP7">
        <v>13414753.851454817</v>
      </c>
      <c r="AR7">
        <v>32433288.955224283</v>
      </c>
      <c r="AV7">
        <v>49092472.354356498</v>
      </c>
      <c r="BD7">
        <v>11526.582248094914</v>
      </c>
      <c r="BH7">
        <v>15599.76312851482</v>
      </c>
    </row>
    <row r="8" spans="1:66" x14ac:dyDescent="0.2">
      <c r="A8">
        <v>1919</v>
      </c>
      <c r="B8">
        <v>49349.188497723044</v>
      </c>
      <c r="F8">
        <v>74238.920205032206</v>
      </c>
      <c r="N8">
        <v>398801.7996951933</v>
      </c>
      <c r="R8">
        <v>612691.48073140497</v>
      </c>
      <c r="T8">
        <v>677024.18121445563</v>
      </c>
      <c r="X8">
        <v>1047962.3965236964</v>
      </c>
      <c r="Z8">
        <v>2036803.1621355771</v>
      </c>
      <c r="AD8">
        <v>3179890.1406487715</v>
      </c>
      <c r="AF8">
        <v>3243456.0158693339</v>
      </c>
      <c r="AJ8">
        <v>5033589.7288514655</v>
      </c>
      <c r="AL8">
        <v>9007399.2261360195</v>
      </c>
      <c r="AP8">
        <v>13798526.438690944</v>
      </c>
      <c r="AR8">
        <v>31005081.259813555</v>
      </c>
      <c r="AV8">
        <v>47255998.084622532</v>
      </c>
      <c r="BD8">
        <v>10521.120586893019</v>
      </c>
      <c r="BH8">
        <v>14410.857924324122</v>
      </c>
    </row>
    <row r="9" spans="1:66" x14ac:dyDescent="0.2">
      <c r="A9">
        <v>1920</v>
      </c>
      <c r="B9">
        <v>43059.094099129601</v>
      </c>
      <c r="F9">
        <v>64849.200605220176</v>
      </c>
      <c r="N9">
        <v>339860.36600771046</v>
      </c>
      <c r="R9">
        <v>524619.02766412508</v>
      </c>
      <c r="T9">
        <v>556157.30647078168</v>
      </c>
      <c r="X9">
        <v>866272.00224025664</v>
      </c>
      <c r="Z9">
        <v>1591579.3516293655</v>
      </c>
      <c r="AD9">
        <v>2501898.4975023805</v>
      </c>
      <c r="AF9">
        <v>2463572.4443576564</v>
      </c>
      <c r="AJ9">
        <v>3847299.8139182557</v>
      </c>
      <c r="AL9">
        <v>6233746.6724680327</v>
      </c>
      <c r="AP9">
        <v>9612617.8873820007</v>
      </c>
      <c r="AR9">
        <v>18497306.87386699</v>
      </c>
      <c r="AV9">
        <v>28393846.114910673</v>
      </c>
      <c r="BD9">
        <v>10081.174998176157</v>
      </c>
      <c r="BH9">
        <v>13763.664265341838</v>
      </c>
    </row>
    <row r="10" spans="1:66" x14ac:dyDescent="0.2">
      <c r="A10">
        <v>1921</v>
      </c>
      <c r="B10">
        <v>46974.746287428374</v>
      </c>
      <c r="F10">
        <v>70579.687499328196</v>
      </c>
      <c r="N10">
        <v>370549.19963586464</v>
      </c>
      <c r="R10">
        <v>570118.0430542191</v>
      </c>
      <c r="T10">
        <v>613518.68495029921</v>
      </c>
      <c r="X10">
        <v>950691.82734890946</v>
      </c>
      <c r="Z10">
        <v>1791022.5174806975</v>
      </c>
      <c r="AD10">
        <v>2796086.8821271611</v>
      </c>
      <c r="AF10">
        <v>2810472.1078615403</v>
      </c>
      <c r="AJ10">
        <v>4358744.9442732446</v>
      </c>
      <c r="AL10">
        <v>7222514.1604138911</v>
      </c>
      <c r="AP10">
        <v>11079032.833155179</v>
      </c>
      <c r="AR10">
        <v>20890611.245087221</v>
      </c>
      <c r="AV10">
        <v>31925118.398361206</v>
      </c>
      <c r="BD10">
        <v>11022.029248713243</v>
      </c>
      <c r="BH10">
        <v>15075.425771006978</v>
      </c>
    </row>
    <row r="11" spans="1:66" x14ac:dyDescent="0.2">
      <c r="A11">
        <v>1922</v>
      </c>
      <c r="B11">
        <v>52729.143423940324</v>
      </c>
      <c r="F11">
        <v>79000.272651795764</v>
      </c>
      <c r="N11">
        <v>421519.16219727206</v>
      </c>
      <c r="R11">
        <v>645271.78495409514</v>
      </c>
      <c r="T11">
        <v>707932.34370086342</v>
      </c>
      <c r="X11">
        <v>1090014.3178588438</v>
      </c>
      <c r="Z11">
        <v>2168075.1703234953</v>
      </c>
      <c r="AD11">
        <v>3356550.4007667978</v>
      </c>
      <c r="AF11">
        <v>3459463.2482407847</v>
      </c>
      <c r="AJ11">
        <v>5323351.567943519</v>
      </c>
      <c r="AL11">
        <v>9278044.8842790835</v>
      </c>
      <c r="AP11">
        <v>14146150.203795562</v>
      </c>
      <c r="AR11">
        <v>30360929.066189691</v>
      </c>
      <c r="AV11">
        <v>46068763.831800528</v>
      </c>
      <c r="BD11">
        <v>11752.474671347916</v>
      </c>
      <c r="BH11">
        <v>16081.215729318061</v>
      </c>
    </row>
    <row r="12" spans="1:66" x14ac:dyDescent="0.2">
      <c r="A12">
        <v>1923</v>
      </c>
      <c r="B12">
        <v>52841.245764832616</v>
      </c>
      <c r="F12">
        <v>79125.003996713276</v>
      </c>
      <c r="N12">
        <v>425111.07490381302</v>
      </c>
      <c r="R12">
        <v>649043.38026860391</v>
      </c>
      <c r="T12">
        <v>687291.04865691403</v>
      </c>
      <c r="X12">
        <v>1057997.5876963078</v>
      </c>
      <c r="Z12">
        <v>1931895.8769500875</v>
      </c>
      <c r="AD12">
        <v>3005496.0720032793</v>
      </c>
      <c r="AF12">
        <v>3051665.9188060812</v>
      </c>
      <c r="AJ12">
        <v>4711187.2631250862</v>
      </c>
      <c r="AL12">
        <v>7960468.7537494488</v>
      </c>
      <c r="AP12">
        <v>12169965.085057046</v>
      </c>
      <c r="AR12">
        <v>25181603.447922666</v>
      </c>
      <c r="AV12">
        <v>38283776.710276857</v>
      </c>
      <c r="BD12">
        <v>11477.931416057007</v>
      </c>
      <c r="BH12">
        <v>15800.73996650321</v>
      </c>
    </row>
    <row r="13" spans="1:66" x14ac:dyDescent="0.2">
      <c r="A13">
        <v>1924</v>
      </c>
      <c r="B13">
        <v>53873.13045822936</v>
      </c>
      <c r="F13">
        <v>80653.820321586798</v>
      </c>
      <c r="N13">
        <v>440177.92747172248</v>
      </c>
      <c r="R13">
        <v>671059.42832051066</v>
      </c>
      <c r="T13">
        <v>717065.08217340126</v>
      </c>
      <c r="X13">
        <v>1100799.1911378922</v>
      </c>
      <c r="Z13">
        <v>2080133.4035991069</v>
      </c>
      <c r="AD13">
        <v>3221385.179691928</v>
      </c>
      <c r="AF13">
        <v>3321369.5584153756</v>
      </c>
      <c r="AJ13">
        <v>5108091.0326614231</v>
      </c>
      <c r="AL13">
        <v>8810491.1256997585</v>
      </c>
      <c r="AP13">
        <v>13436398.473460788</v>
      </c>
      <c r="AR13">
        <v>28070934.165682919</v>
      </c>
      <c r="AV13">
        <v>42593625.327530704</v>
      </c>
      <c r="BD13">
        <v>10950.375234507881</v>
      </c>
      <c r="BH13">
        <v>15053.197210595263</v>
      </c>
    </row>
    <row r="14" spans="1:66" x14ac:dyDescent="0.2">
      <c r="A14">
        <v>1925</v>
      </c>
      <c r="B14">
        <v>56754.150207987383</v>
      </c>
      <c r="F14">
        <v>84949.350084861813</v>
      </c>
      <c r="N14">
        <v>469233.47038150893</v>
      </c>
      <c r="R14">
        <v>713675.94298732118</v>
      </c>
      <c r="T14">
        <v>780765.68079367548</v>
      </c>
      <c r="X14">
        <v>1193964.3545779043</v>
      </c>
      <c r="Z14">
        <v>2377267.1937070331</v>
      </c>
      <c r="AD14">
        <v>3661593.8972549508</v>
      </c>
      <c r="AF14">
        <v>3794279.1573808799</v>
      </c>
      <c r="AJ14">
        <v>5811501.2310688347</v>
      </c>
      <c r="AL14">
        <v>10241912.26788036</v>
      </c>
      <c r="AP14">
        <v>15585166.796353292</v>
      </c>
      <c r="AR14">
        <v>36081095.11142271</v>
      </c>
      <c r="AV14">
        <v>54597318.044114575</v>
      </c>
      <c r="BD14">
        <v>10923.114633151661</v>
      </c>
      <c r="BH14">
        <v>15090.839762366335</v>
      </c>
    </row>
    <row r="15" spans="1:66" x14ac:dyDescent="0.2">
      <c r="A15">
        <v>1926</v>
      </c>
      <c r="B15">
        <v>58540.716446160921</v>
      </c>
      <c r="F15">
        <v>87733.347119196624</v>
      </c>
      <c r="N15">
        <v>489657.11762504838</v>
      </c>
      <c r="R15">
        <v>745269.85084226413</v>
      </c>
      <c r="T15">
        <v>821504.87892809196</v>
      </c>
      <c r="X15">
        <v>1256249.5792164656</v>
      </c>
      <c r="Z15">
        <v>2546445.8149554515</v>
      </c>
      <c r="AD15">
        <v>3919189.4956733589</v>
      </c>
      <c r="AF15">
        <v>4072691.7831758405</v>
      </c>
      <c r="AJ15">
        <v>6235829.3676073076</v>
      </c>
      <c r="AL15">
        <v>11338667.977943508</v>
      </c>
      <c r="AP15">
        <v>17257412.946758494</v>
      </c>
      <c r="AR15">
        <v>41412443.26248616</v>
      </c>
      <c r="AV15">
        <v>62684848.252347752</v>
      </c>
      <c r="BD15">
        <v>10638.894092951188</v>
      </c>
      <c r="BH15">
        <v>14673.73559441135</v>
      </c>
    </row>
    <row r="16" spans="1:66" x14ac:dyDescent="0.2">
      <c r="A16">
        <v>1927</v>
      </c>
      <c r="B16">
        <v>62521.249289097534</v>
      </c>
      <c r="F16">
        <v>93822.048988139519</v>
      </c>
      <c r="N16">
        <v>529630.47617116163</v>
      </c>
      <c r="R16">
        <v>806586.62420943321</v>
      </c>
      <c r="T16">
        <v>897610.07038743759</v>
      </c>
      <c r="X16">
        <v>1372669.3290275105</v>
      </c>
      <c r="Z16">
        <v>2867612.1143148071</v>
      </c>
      <c r="AD16">
        <v>4407755.9893898582</v>
      </c>
      <c r="AF16">
        <v>4629507.271811123</v>
      </c>
      <c r="AJ16">
        <v>7081738.7973648692</v>
      </c>
      <c r="AL16">
        <v>13149630.526575159</v>
      </c>
      <c r="AP16">
        <v>20020140.357964985</v>
      </c>
      <c r="AR16">
        <v>49053974.323087767</v>
      </c>
      <c r="AV16">
        <v>74304593.780725166</v>
      </c>
      <c r="BD16">
        <v>10620.224079979311</v>
      </c>
      <c r="BH16">
        <v>14625.985074662409</v>
      </c>
    </row>
    <row r="17" spans="1:60" x14ac:dyDescent="0.2">
      <c r="A17">
        <v>1928</v>
      </c>
      <c r="B17">
        <v>71232.380267483488</v>
      </c>
      <c r="F17">
        <v>107164.22485601818</v>
      </c>
      <c r="N17">
        <v>604826.07367148262</v>
      </c>
      <c r="R17">
        <v>923367.61705449235</v>
      </c>
      <c r="T17">
        <v>1036015.0409837042</v>
      </c>
      <c r="X17">
        <v>1586511.4164062496</v>
      </c>
      <c r="Z17">
        <v>3458628.1234641946</v>
      </c>
      <c r="AD17">
        <v>5314607.5931180734</v>
      </c>
      <c r="AF17">
        <v>5679906.6885104794</v>
      </c>
      <c r="AJ17">
        <v>8688160.5320708286</v>
      </c>
      <c r="AL17">
        <v>16885043.285588469</v>
      </c>
      <c r="AP17">
        <v>25726086.099496316</v>
      </c>
      <c r="AR17">
        <v>66327601.357747845</v>
      </c>
      <c r="AV17">
        <v>100589498.230377</v>
      </c>
      <c r="BD17">
        <v>11944.192111483582</v>
      </c>
      <c r="BH17">
        <v>16474.959056187708</v>
      </c>
    </row>
    <row r="18" spans="1:60" x14ac:dyDescent="0.2">
      <c r="A18">
        <v>1929</v>
      </c>
      <c r="B18">
        <v>73865.60520538548</v>
      </c>
      <c r="F18">
        <v>111528.13941412974</v>
      </c>
      <c r="N18">
        <v>626791.0762458978</v>
      </c>
      <c r="R18">
        <v>960654.17749978008</v>
      </c>
      <c r="T18">
        <v>1075207.4816148742</v>
      </c>
      <c r="X18">
        <v>1652361.8946132867</v>
      </c>
      <c r="Z18">
        <v>3595335.22253204</v>
      </c>
      <c r="AD18">
        <v>5542442.8302066</v>
      </c>
      <c r="AF18">
        <v>5922837.860173298</v>
      </c>
      <c r="AJ18">
        <v>9088367.4495281316</v>
      </c>
      <c r="AL18">
        <v>18164862.032165091</v>
      </c>
      <c r="AP18">
        <v>27759931.822677523</v>
      </c>
      <c r="AR18">
        <v>76514905.645911857</v>
      </c>
      <c r="AV18">
        <v>116350979.84256251</v>
      </c>
      <c r="BD18">
        <v>12429.441756439668</v>
      </c>
      <c r="BH18">
        <v>17180.80184905744</v>
      </c>
    </row>
    <row r="19" spans="1:60" x14ac:dyDescent="0.2">
      <c r="A19">
        <v>1930</v>
      </c>
      <c r="B19">
        <v>67521.557849995443</v>
      </c>
      <c r="F19">
        <v>102476.28078385028</v>
      </c>
      <c r="N19">
        <v>576042.02407575003</v>
      </c>
      <c r="R19">
        <v>886822.0796665774</v>
      </c>
      <c r="T19">
        <v>968498.04111658945</v>
      </c>
      <c r="X19">
        <v>1498974.6895007126</v>
      </c>
      <c r="Z19">
        <v>2982566.6182816508</v>
      </c>
      <c r="AD19">
        <v>4636232.5033796746</v>
      </c>
      <c r="AF19">
        <v>4746639.7190851858</v>
      </c>
      <c r="AJ19">
        <v>7342447.1747668255</v>
      </c>
      <c r="AL19">
        <v>13301936.049379118</v>
      </c>
      <c r="AP19">
        <v>20510685.575705346</v>
      </c>
      <c r="AR19">
        <v>50166770.25162743</v>
      </c>
      <c r="AV19">
        <v>76894446.761520535</v>
      </c>
      <c r="BD19">
        <v>11019.283824911601</v>
      </c>
      <c r="BH19">
        <v>15326.747574658377</v>
      </c>
    </row>
    <row r="20" spans="1:60" x14ac:dyDescent="0.2">
      <c r="A20">
        <v>1931</v>
      </c>
      <c r="B20">
        <v>58290.821948459481</v>
      </c>
      <c r="F20">
        <v>88507.290165482511</v>
      </c>
      <c r="N20">
        <v>496055.90913424426</v>
      </c>
      <c r="R20">
        <v>764333.02810889378</v>
      </c>
      <c r="T20">
        <v>820916.07208076084</v>
      </c>
      <c r="X20">
        <v>1272502.2989757226</v>
      </c>
      <c r="Z20">
        <v>2308637.5808859286</v>
      </c>
      <c r="AD20">
        <v>3601217.8686447395</v>
      </c>
      <c r="AF20">
        <v>3584884.5038701114</v>
      </c>
      <c r="AJ20">
        <v>5563117.4600706892</v>
      </c>
      <c r="AL20">
        <v>9514416.192195503</v>
      </c>
      <c r="AP20">
        <v>14729499.508040268</v>
      </c>
      <c r="AR20">
        <v>33616614.64926099</v>
      </c>
      <c r="AV20">
        <v>51670560.909040175</v>
      </c>
      <c r="BD20">
        <v>9650.2567055945201</v>
      </c>
      <c r="BH20">
        <v>13415.541505103463</v>
      </c>
    </row>
    <row r="21" spans="1:60" x14ac:dyDescent="0.2">
      <c r="A21">
        <v>1932</v>
      </c>
      <c r="B21">
        <v>51997.707490684457</v>
      </c>
      <c r="F21">
        <v>79020.471055289818</v>
      </c>
      <c r="N21">
        <v>445042.06360837404</v>
      </c>
      <c r="R21">
        <v>686047.89965423383</v>
      </c>
      <c r="T21">
        <v>749962.46364927618</v>
      </c>
      <c r="X21">
        <v>1162106.7552140343</v>
      </c>
      <c r="Z21">
        <v>2047796.244008183</v>
      </c>
      <c r="AD21">
        <v>3191647.5253677857</v>
      </c>
      <c r="AF21">
        <v>3251951.8671416435</v>
      </c>
      <c r="AJ21">
        <v>5041368.1727136634</v>
      </c>
      <c r="AL21">
        <v>8834924.7247792408</v>
      </c>
      <c r="AP21">
        <v>13672127.386955764</v>
      </c>
      <c r="AR21">
        <v>27006936.878224622</v>
      </c>
      <c r="AV21">
        <v>41576257.85477075</v>
      </c>
      <c r="BD21">
        <v>8326.1123664967217</v>
      </c>
      <c r="BH21">
        <v>11572.978988740495</v>
      </c>
    </row>
    <row r="22" spans="1:60" x14ac:dyDescent="0.2">
      <c r="A22">
        <v>1933</v>
      </c>
      <c r="B22">
        <v>54866.903875705211</v>
      </c>
      <c r="F22">
        <v>83496.601522978031</v>
      </c>
      <c r="N22">
        <v>467843.48365306499</v>
      </c>
      <c r="R22">
        <v>721122.11874737882</v>
      </c>
      <c r="T22">
        <v>799251.19186956726</v>
      </c>
      <c r="X22">
        <v>1237665.7777660277</v>
      </c>
      <c r="Z22">
        <v>2276786.2983255852</v>
      </c>
      <c r="AD22">
        <v>3543828.5542241223</v>
      </c>
      <c r="AF22">
        <v>3651589.7943174429</v>
      </c>
      <c r="AJ22">
        <v>5656383.6491897888</v>
      </c>
      <c r="AL22">
        <v>10330531.505929671</v>
      </c>
      <c r="AP22">
        <v>15968040.400284356</v>
      </c>
      <c r="AR22">
        <v>35568347.895848669</v>
      </c>
      <c r="AV22">
        <v>54665566.84499938</v>
      </c>
      <c r="BD22">
        <v>8980.6172337763401</v>
      </c>
      <c r="BH22">
        <v>12649.321831377922</v>
      </c>
    </row>
    <row r="23" spans="1:60" x14ac:dyDescent="0.2">
      <c r="A23">
        <v>1934</v>
      </c>
      <c r="B23">
        <v>56206.348176720909</v>
      </c>
      <c r="F23">
        <v>85671.418555677286</v>
      </c>
      <c r="N23">
        <v>470303.61971252435</v>
      </c>
      <c r="R23">
        <v>727307.3416168025</v>
      </c>
      <c r="T23">
        <v>826768.52676346351</v>
      </c>
      <c r="X23">
        <v>1282953.2676301128</v>
      </c>
      <c r="Z23">
        <v>2367805.4304641616</v>
      </c>
      <c r="AD23">
        <v>3691401.6395545243</v>
      </c>
      <c r="AF23">
        <v>3840601.4234596053</v>
      </c>
      <c r="AJ23">
        <v>5959650.210794731</v>
      </c>
      <c r="AL23">
        <v>10462570.121971438</v>
      </c>
      <c r="AP23">
        <v>16198756.239364255</v>
      </c>
      <c r="AR23">
        <v>34291085.708034731</v>
      </c>
      <c r="AV23">
        <v>52814451.859257825</v>
      </c>
      <c r="BD23">
        <v>10195.540228298296</v>
      </c>
      <c r="BH23">
        <v>14378.53821555226</v>
      </c>
    </row>
    <row r="24" spans="1:60" x14ac:dyDescent="0.2">
      <c r="A24">
        <v>1935</v>
      </c>
      <c r="B24">
        <v>58854.480447037407</v>
      </c>
      <c r="F24">
        <v>89769.334398984836</v>
      </c>
      <c r="N24">
        <v>484490.29332956258</v>
      </c>
      <c r="R24">
        <v>751516.25576095935</v>
      </c>
      <c r="T24">
        <v>832137.14947215247</v>
      </c>
      <c r="X24">
        <v>1295581.1379621173</v>
      </c>
      <c r="Z24">
        <v>2444632.2873774543</v>
      </c>
      <c r="AD24">
        <v>3818376.2407873352</v>
      </c>
      <c r="AF24">
        <v>3983265.3928623367</v>
      </c>
      <c r="AJ24">
        <v>6191207.3913818002</v>
      </c>
      <c r="AL24">
        <v>10869034.701096028</v>
      </c>
      <c r="AP24">
        <v>16846722.595537033</v>
      </c>
      <c r="AR24">
        <v>35607536.05767905</v>
      </c>
      <c r="AV24">
        <v>54899852.619775936</v>
      </c>
      <c r="BD24">
        <v>11561.61234897905</v>
      </c>
      <c r="BH24">
        <v>16241.898692098754</v>
      </c>
    </row>
    <row r="25" spans="1:60" x14ac:dyDescent="0.2">
      <c r="A25">
        <v>1936</v>
      </c>
      <c r="B25">
        <v>67689.644779222595</v>
      </c>
      <c r="F25">
        <v>103281.17071951821</v>
      </c>
      <c r="N25">
        <v>559856.1140025747</v>
      </c>
      <c r="R25">
        <v>868041.12031558773</v>
      </c>
      <c r="T25">
        <v>965757.03359811194</v>
      </c>
      <c r="X25">
        <v>1501805.22799233</v>
      </c>
      <c r="Z25">
        <v>2975902.7987637534</v>
      </c>
      <c r="AD25">
        <v>4641124.1028894344</v>
      </c>
      <c r="AF25">
        <v>4843985.871016318</v>
      </c>
      <c r="AJ25">
        <v>7523419.8877161592</v>
      </c>
      <c r="AL25">
        <v>12871273.703055615</v>
      </c>
      <c r="AP25">
        <v>19950366.068386432</v>
      </c>
      <c r="AR25">
        <v>39570498.312033102</v>
      </c>
      <c r="AV25">
        <v>61083831.131391883</v>
      </c>
      <c r="BD25">
        <v>13004.481532183463</v>
      </c>
      <c r="BH25">
        <v>18307.842986621621</v>
      </c>
    </row>
    <row r="26" spans="1:60" x14ac:dyDescent="0.2">
      <c r="A26">
        <v>1937</v>
      </c>
      <c r="B26">
        <v>64910.31732251119</v>
      </c>
      <c r="F26">
        <v>99040.083937994568</v>
      </c>
      <c r="N26">
        <v>525674.21589309908</v>
      </c>
      <c r="R26">
        <v>816138.19680326828</v>
      </c>
      <c r="T26">
        <v>886612.50652150332</v>
      </c>
      <c r="X26">
        <v>1382780.5036792252</v>
      </c>
      <c r="Z26">
        <v>2903303.9614263065</v>
      </c>
      <c r="AD26">
        <v>4526955.1716060257</v>
      </c>
      <c r="AF26">
        <v>4649587.7784322193</v>
      </c>
      <c r="AJ26">
        <v>7222899.0030413568</v>
      </c>
      <c r="AL26">
        <v>12406221.599105135</v>
      </c>
      <c r="AP26">
        <v>19215986.676548894</v>
      </c>
      <c r="AR26">
        <v>39628304.580929086</v>
      </c>
      <c r="AV26">
        <v>61094472.162804335</v>
      </c>
      <c r="BD26">
        <v>13714.32859244586</v>
      </c>
      <c r="BH26">
        <v>19362.515841853052</v>
      </c>
    </row>
    <row r="27" spans="1:60" x14ac:dyDescent="0.2">
      <c r="A27">
        <v>1938</v>
      </c>
      <c r="B27">
        <v>62128.284358270488</v>
      </c>
      <c r="F27">
        <v>94685.715484020708</v>
      </c>
      <c r="N27">
        <v>501073.35133665276</v>
      </c>
      <c r="R27">
        <v>776896.47400638612</v>
      </c>
      <c r="T27">
        <v>824277.97399423004</v>
      </c>
      <c r="X27">
        <v>1285049.596940777</v>
      </c>
      <c r="Z27">
        <v>2537831.9122740813</v>
      </c>
      <c r="AD27">
        <v>3961872.2033148468</v>
      </c>
      <c r="AF27">
        <v>3982621.6165218698</v>
      </c>
      <c r="AJ27">
        <v>6192846.0890650367</v>
      </c>
      <c r="AL27">
        <v>10558304.839412479</v>
      </c>
      <c r="AP27">
        <v>16361839.860652814</v>
      </c>
      <c r="AR27">
        <v>38652190.729684032</v>
      </c>
      <c r="AV27">
        <v>59460530.555178478</v>
      </c>
      <c r="BD27">
        <v>13356.61024956135</v>
      </c>
      <c r="BH27">
        <v>18884.52009264677</v>
      </c>
    </row>
    <row r="28" spans="1:60" x14ac:dyDescent="0.2">
      <c r="A28">
        <v>1939</v>
      </c>
      <c r="B28">
        <v>64130.226271966443</v>
      </c>
      <c r="F28">
        <v>97580.940373314719</v>
      </c>
      <c r="N28">
        <v>519254.06186296878</v>
      </c>
      <c r="R28">
        <v>803208.01256316155</v>
      </c>
      <c r="T28">
        <v>865806.53505894216</v>
      </c>
      <c r="X28">
        <v>1345718.9291300671</v>
      </c>
      <c r="Z28">
        <v>2686767.4867800339</v>
      </c>
      <c r="AD28">
        <v>4182348.7683855603</v>
      </c>
      <c r="AF28">
        <v>4207086.0506686019</v>
      </c>
      <c r="AJ28">
        <v>6526844.2698319238</v>
      </c>
      <c r="AL28">
        <v>10905718.487965526</v>
      </c>
      <c r="AP28">
        <v>16876398.88957819</v>
      </c>
      <c r="AR28">
        <v>34997852.806566618</v>
      </c>
      <c r="AV28">
        <v>53838419.691846445</v>
      </c>
      <c r="BD28">
        <v>13560.911206299514</v>
      </c>
      <c r="BH28">
        <v>19177.932352220625</v>
      </c>
    </row>
    <row r="29" spans="1:60" x14ac:dyDescent="0.2">
      <c r="A29">
        <v>1940</v>
      </c>
      <c r="B29">
        <v>63774.330216689668</v>
      </c>
      <c r="F29">
        <v>96956.522343949269</v>
      </c>
      <c r="N29">
        <v>497780.09085459326</v>
      </c>
      <c r="R29">
        <v>770385.64821880055</v>
      </c>
      <c r="T29">
        <v>824857.97827945661</v>
      </c>
      <c r="X29">
        <v>1281553.6729559479</v>
      </c>
      <c r="Z29">
        <v>2485620.3164829891</v>
      </c>
      <c r="AD29">
        <v>3871171.5815805835</v>
      </c>
      <c r="AF29">
        <v>3863926.5034022946</v>
      </c>
      <c r="AJ29">
        <v>5995948.8695537876</v>
      </c>
      <c r="AL29">
        <v>9919045.823493937</v>
      </c>
      <c r="AP29">
        <v>15350709.637215039</v>
      </c>
      <c r="AR29">
        <v>32817148.872764725</v>
      </c>
      <c r="AV29">
        <v>50425179.93685516</v>
      </c>
      <c r="BD29">
        <v>15551.467923589265</v>
      </c>
      <c r="BH29">
        <v>22131.063913410238</v>
      </c>
    </row>
    <row r="30" spans="1:60" x14ac:dyDescent="0.2">
      <c r="A30">
        <v>1941</v>
      </c>
      <c r="B30">
        <v>59917.115646183258</v>
      </c>
      <c r="F30">
        <v>92052.049310373637</v>
      </c>
      <c r="N30">
        <v>452606.37031415635</v>
      </c>
      <c r="R30">
        <v>708439.49828860513</v>
      </c>
      <c r="T30">
        <v>748024.49461198354</v>
      </c>
      <c r="X30">
        <v>1173988.4385858246</v>
      </c>
      <c r="Z30">
        <v>2149899.9264388988</v>
      </c>
      <c r="AD30">
        <v>3387472.6184122749</v>
      </c>
      <c r="AF30">
        <v>3265389.2788504232</v>
      </c>
      <c r="AJ30">
        <v>5127831.3649173826</v>
      </c>
      <c r="AL30">
        <v>8103710.2613309547</v>
      </c>
      <c r="AP30">
        <v>12701219.508819927</v>
      </c>
      <c r="AR30">
        <v>26454945.797429521</v>
      </c>
      <c r="AV30">
        <v>41112098.002680913</v>
      </c>
      <c r="BD30">
        <v>16284.976238630688</v>
      </c>
      <c r="BH30">
        <v>23564.55497945903</v>
      </c>
    </row>
    <row r="31" spans="1:60" x14ac:dyDescent="0.2">
      <c r="A31">
        <v>1942</v>
      </c>
      <c r="B31">
        <v>57549.040159106175</v>
      </c>
      <c r="F31">
        <v>89269.940357040337</v>
      </c>
      <c r="N31">
        <v>424255.57026028261</v>
      </c>
      <c r="R31">
        <v>671614.32253698132</v>
      </c>
      <c r="T31">
        <v>697027.02346521534</v>
      </c>
      <c r="X31">
        <v>1106952.8572356198</v>
      </c>
      <c r="Z31">
        <v>2036362.0405883675</v>
      </c>
      <c r="AD31">
        <v>3241253.1764453999</v>
      </c>
      <c r="AF31">
        <v>3090373.3546031136</v>
      </c>
      <c r="AJ31">
        <v>4902811.9928954346</v>
      </c>
      <c r="AL31">
        <v>7445752.4040016448</v>
      </c>
      <c r="AP31">
        <v>11799345.377202263</v>
      </c>
      <c r="AR31">
        <v>22111885.519744497</v>
      </c>
      <c r="AV31">
        <v>34774083.260038175</v>
      </c>
      <c r="BD31">
        <v>16803.870147864349</v>
      </c>
      <c r="BH31">
        <v>24565.009003713549</v>
      </c>
    </row>
    <row r="32" spans="1:60" x14ac:dyDescent="0.2">
      <c r="A32">
        <v>1943</v>
      </c>
      <c r="B32">
        <v>61769.635231869193</v>
      </c>
      <c r="F32">
        <v>96497.696981141475</v>
      </c>
      <c r="N32">
        <v>457567.1129825277</v>
      </c>
      <c r="R32">
        <v>728857.90480704338</v>
      </c>
      <c r="T32">
        <v>758646.76193414722</v>
      </c>
      <c r="X32">
        <v>1211744.4808077423</v>
      </c>
      <c r="Z32">
        <v>2195416.0503457333</v>
      </c>
      <c r="AD32">
        <v>3518683.9770052112</v>
      </c>
      <c r="AF32">
        <v>3275197.1607473609</v>
      </c>
      <c r="AJ32">
        <v>5235719.7798257638</v>
      </c>
      <c r="AL32">
        <v>7662107.9029780207</v>
      </c>
      <c r="AP32">
        <v>12247590.167276992</v>
      </c>
      <c r="AR32">
        <v>20504411.679379225</v>
      </c>
      <c r="AV32">
        <v>32576457.847033642</v>
      </c>
      <c r="BD32">
        <v>17792.137704018252</v>
      </c>
      <c r="BH32">
        <v>26235.451667152371</v>
      </c>
    </row>
    <row r="33" spans="1:60" x14ac:dyDescent="0.2">
      <c r="A33">
        <v>1944</v>
      </c>
      <c r="B33">
        <v>69584.59655595434</v>
      </c>
      <c r="F33">
        <v>109586.698903831</v>
      </c>
      <c r="N33">
        <v>499444.82669528417</v>
      </c>
      <c r="R33">
        <v>806131.87545495236</v>
      </c>
      <c r="T33">
        <v>818619.69775006128</v>
      </c>
      <c r="X33">
        <v>1324359.0918465515</v>
      </c>
      <c r="Z33">
        <v>2286076.5579093904</v>
      </c>
      <c r="AD33">
        <v>3712873.9098740732</v>
      </c>
      <c r="AF33">
        <v>3375356.4212620459</v>
      </c>
      <c r="AJ33">
        <v>5461193.4628163483</v>
      </c>
      <c r="AL33">
        <v>7781560.2923191329</v>
      </c>
      <c r="AP33">
        <v>12571234.492115678</v>
      </c>
      <c r="AR33">
        <v>23110649.569934126</v>
      </c>
      <c r="AV33">
        <v>37002971.425132111</v>
      </c>
      <c r="BD33">
        <v>21822.348762695456</v>
      </c>
      <c r="BH33">
        <v>32192.790398150817</v>
      </c>
    </row>
    <row r="34" spans="1:60" x14ac:dyDescent="0.2">
      <c r="A34">
        <v>1945</v>
      </c>
      <c r="B34">
        <v>78581.768657152803</v>
      </c>
      <c r="F34">
        <v>124799.43506421555</v>
      </c>
      <c r="N34">
        <v>568662.49867608934</v>
      </c>
      <c r="R34">
        <v>923962.34070564678</v>
      </c>
      <c r="T34">
        <v>940774.85187687178</v>
      </c>
      <c r="X34">
        <v>1531128.429531181</v>
      </c>
      <c r="Z34">
        <v>2593653.9415566293</v>
      </c>
      <c r="AD34">
        <v>4247479.9519860903</v>
      </c>
      <c r="AF34">
        <v>3788897.4942964618</v>
      </c>
      <c r="AJ34">
        <v>6183155.1278571561</v>
      </c>
      <c r="AL34">
        <v>8629420.4688189067</v>
      </c>
      <c r="AP34">
        <v>14062467.547059251</v>
      </c>
      <c r="AR34">
        <v>24219127.242263999</v>
      </c>
      <c r="AV34">
        <v>39153959.391939603</v>
      </c>
      <c r="BD34">
        <v>24128.354210604313</v>
      </c>
      <c r="BH34">
        <v>36003.556659612026</v>
      </c>
    </row>
    <row r="35" spans="1:60" x14ac:dyDescent="0.2">
      <c r="A35">
        <v>1946</v>
      </c>
      <c r="B35">
        <v>75801.570709966705</v>
      </c>
      <c r="F35">
        <v>121355.95065704656</v>
      </c>
      <c r="N35">
        <v>546666.0040866218</v>
      </c>
      <c r="R35">
        <v>894821.34666894551</v>
      </c>
      <c r="T35">
        <v>893674.48898898414</v>
      </c>
      <c r="X35">
        <v>1466736.9158987049</v>
      </c>
      <c r="Z35">
        <v>2341201.6299910014</v>
      </c>
      <c r="AD35">
        <v>3880888.7789219012</v>
      </c>
      <c r="AF35">
        <v>3384682.671562383</v>
      </c>
      <c r="AJ35">
        <v>5589220.3988585686</v>
      </c>
      <c r="AL35">
        <v>7772268.1339110751</v>
      </c>
      <c r="AP35">
        <v>12788303.465868421</v>
      </c>
      <c r="AR35">
        <v>24478350.633977238</v>
      </c>
      <c r="AV35">
        <v>39830771.235049456</v>
      </c>
      <c r="BD35">
        <v>23483.300334782787</v>
      </c>
      <c r="BH35">
        <v>35415.351100168889</v>
      </c>
    </row>
    <row r="36" spans="1:60" x14ac:dyDescent="0.2">
      <c r="A36">
        <v>1947</v>
      </c>
      <c r="B36">
        <v>74139.338439427724</v>
      </c>
      <c r="F36">
        <v>118615.13254955085</v>
      </c>
      <c r="N36">
        <v>524827.09994896292</v>
      </c>
      <c r="R36">
        <v>860090.57966412744</v>
      </c>
      <c r="T36">
        <v>852210.46151562128</v>
      </c>
      <c r="X36">
        <v>1401074.8526289263</v>
      </c>
      <c r="Z36">
        <v>2205733.7220477741</v>
      </c>
      <c r="AD36">
        <v>3665635.3416192229</v>
      </c>
      <c r="AF36">
        <v>3213838.3288316233</v>
      </c>
      <c r="AJ36">
        <v>5317665.717523817</v>
      </c>
      <c r="AL36">
        <v>7555091.0721815322</v>
      </c>
      <c r="AP36">
        <v>12415910.788768345</v>
      </c>
      <c r="AR36">
        <v>24269194.862938914</v>
      </c>
      <c r="AV36">
        <v>39423111.347727589</v>
      </c>
      <c r="BD36">
        <v>24062.920493923812</v>
      </c>
      <c r="BH36">
        <v>36228.971759042339</v>
      </c>
    </row>
    <row r="37" spans="1:60" x14ac:dyDescent="0.2">
      <c r="A37">
        <v>1948</v>
      </c>
      <c r="B37">
        <v>74491.596284304556</v>
      </c>
      <c r="F37">
        <v>119469.27705415606</v>
      </c>
      <c r="N37">
        <v>517316.14596333919</v>
      </c>
      <c r="R37">
        <v>852297.72751784965</v>
      </c>
      <c r="T37">
        <v>830401.18835773168</v>
      </c>
      <c r="X37">
        <v>1372855.6414182007</v>
      </c>
      <c r="Z37">
        <v>2175166.1373352404</v>
      </c>
      <c r="AD37">
        <v>3628957.3786241445</v>
      </c>
      <c r="AF37">
        <v>3208601.9110301696</v>
      </c>
      <c r="AJ37">
        <v>5326774.1871401109</v>
      </c>
      <c r="AL37">
        <v>7510371.7506562117</v>
      </c>
      <c r="AP37">
        <v>12371536.011220029</v>
      </c>
      <c r="AR37">
        <v>22962145.196080253</v>
      </c>
      <c r="AV37">
        <v>37412349.078169495</v>
      </c>
      <c r="BD37">
        <v>25288.868542189604</v>
      </c>
      <c r="BH37">
        <v>38043.893669301215</v>
      </c>
    </row>
    <row r="38" spans="1:60" x14ac:dyDescent="0.2">
      <c r="A38">
        <v>1949</v>
      </c>
      <c r="B38">
        <v>76508.141942908958</v>
      </c>
      <c r="F38">
        <v>123012.71878102861</v>
      </c>
      <c r="N38">
        <v>525360.03747405682</v>
      </c>
      <c r="R38">
        <v>869201.16163421853</v>
      </c>
      <c r="T38">
        <v>830895.7414415899</v>
      </c>
      <c r="X38">
        <v>1380270.4410985755</v>
      </c>
      <c r="Z38">
        <v>2169690.1500656917</v>
      </c>
      <c r="AD38">
        <v>3634203.9121718844</v>
      </c>
      <c r="AF38">
        <v>3198940.5339016905</v>
      </c>
      <c r="AJ38">
        <v>5330257.4112559343</v>
      </c>
      <c r="AL38">
        <v>7498230.5673983544</v>
      </c>
      <c r="AP38">
        <v>12393270.557442775</v>
      </c>
      <c r="AR38">
        <v>23088266.43975842</v>
      </c>
      <c r="AV38">
        <v>37723661.838163383</v>
      </c>
      <c r="BD38">
        <v>26635.709106114729</v>
      </c>
      <c r="BH38">
        <v>40102.89179734081</v>
      </c>
    </row>
    <row r="39" spans="1:60" x14ac:dyDescent="0.2">
      <c r="A39">
        <v>1950</v>
      </c>
      <c r="B39">
        <v>78867.342193945966</v>
      </c>
      <c r="F39">
        <v>126579.77298859881</v>
      </c>
      <c r="N39">
        <v>544321.23510678287</v>
      </c>
      <c r="R39">
        <v>898529.43590723234</v>
      </c>
      <c r="T39">
        <v>868723.26322301454</v>
      </c>
      <c r="X39">
        <v>1438158.0824994503</v>
      </c>
      <c r="Z39">
        <v>2334286.0027328455</v>
      </c>
      <c r="AD39">
        <v>3890061.2281436166</v>
      </c>
      <c r="AF39">
        <v>3434192.8055714737</v>
      </c>
      <c r="AJ39">
        <v>5697596.6353776129</v>
      </c>
      <c r="AL39">
        <v>8140868.1335592326</v>
      </c>
      <c r="AP39">
        <v>13411743.859938452</v>
      </c>
      <c r="AR39">
        <v>20625878.447693523</v>
      </c>
      <c r="AV39">
        <v>33728660.846723132</v>
      </c>
      <c r="BD39">
        <v>27150.242981408537</v>
      </c>
      <c r="BH39">
        <v>40807.588219861762</v>
      </c>
    </row>
    <row r="40" spans="1:60" x14ac:dyDescent="0.2">
      <c r="A40">
        <v>1951</v>
      </c>
      <c r="B40">
        <v>79069.317506983731</v>
      </c>
      <c r="F40">
        <v>127208.03285144482</v>
      </c>
      <c r="N40">
        <v>545605.34853358672</v>
      </c>
      <c r="R40">
        <v>902783.38250763866</v>
      </c>
      <c r="T40">
        <v>873185.88047112082</v>
      </c>
      <c r="X40">
        <v>1448703.5606328587</v>
      </c>
      <c r="Z40">
        <v>2303815.8531392985</v>
      </c>
      <c r="AD40">
        <v>3851551.9680033848</v>
      </c>
      <c r="AF40">
        <v>3359936.1700206939</v>
      </c>
      <c r="AJ40">
        <v>5593769.4897692818</v>
      </c>
      <c r="AL40">
        <v>7715566.8398755109</v>
      </c>
      <c r="AP40">
        <v>12766587.996625625</v>
      </c>
      <c r="AR40">
        <v>23552167.132406779</v>
      </c>
      <c r="AV40">
        <v>38527428.204772264</v>
      </c>
      <c r="BD40">
        <v>27231.980726250054</v>
      </c>
      <c r="BH40">
        <v>41032.994000756604</v>
      </c>
    </row>
    <row r="41" spans="1:60" x14ac:dyDescent="0.2">
      <c r="A41">
        <v>1952</v>
      </c>
      <c r="B41">
        <v>81233.891494961994</v>
      </c>
      <c r="F41">
        <v>130906.66127321815</v>
      </c>
      <c r="N41">
        <v>558277.09826093342</v>
      </c>
      <c r="R41">
        <v>925325.41560524295</v>
      </c>
      <c r="T41">
        <v>887896.96376850491</v>
      </c>
      <c r="X41">
        <v>1476030.4284161807</v>
      </c>
      <c r="Z41">
        <v>2341009.6616378962</v>
      </c>
      <c r="AD41">
        <v>3919879.5859081568</v>
      </c>
      <c r="AF41">
        <v>3395384.6512415851</v>
      </c>
      <c r="AJ41">
        <v>5664124.0336596938</v>
      </c>
      <c r="AL41">
        <v>7818771.3525689077</v>
      </c>
      <c r="AP41">
        <v>12966113.912552413</v>
      </c>
      <c r="AR41">
        <v>23628575.201638661</v>
      </c>
      <c r="AV41">
        <v>38736800.529905744</v>
      </c>
      <c r="BD41">
        <v>28229.090743187404</v>
      </c>
      <c r="BH41">
        <v>42637.910791882066</v>
      </c>
    </row>
    <row r="42" spans="1:60" x14ac:dyDescent="0.2">
      <c r="A42">
        <v>1953</v>
      </c>
      <c r="B42">
        <v>81949.106426425569</v>
      </c>
      <c r="F42">
        <v>132105.12297948662</v>
      </c>
      <c r="N42">
        <v>557977.55915655801</v>
      </c>
      <c r="R42">
        <v>925817.31614483381</v>
      </c>
      <c r="T42">
        <v>881030.87551293673</v>
      </c>
      <c r="X42">
        <v>1465982.2411094611</v>
      </c>
      <c r="Z42">
        <v>2264009.799618328</v>
      </c>
      <c r="AD42">
        <v>3795999.5379493088</v>
      </c>
      <c r="AF42">
        <v>3273381.9455993148</v>
      </c>
      <c r="AJ42">
        <v>5467151.4986928375</v>
      </c>
      <c r="AL42">
        <v>7457018.5234575178</v>
      </c>
      <c r="AP42">
        <v>12391132.830494303</v>
      </c>
      <c r="AR42">
        <v>22990634.102059714</v>
      </c>
      <c r="AV42">
        <v>37717316.522303566</v>
      </c>
      <c r="BD42">
        <v>29057.056123077498</v>
      </c>
      <c r="BH42">
        <v>43914.879294448059</v>
      </c>
    </row>
    <row r="43" spans="1:60" x14ac:dyDescent="0.2">
      <c r="A43">
        <v>1954</v>
      </c>
      <c r="B43">
        <v>84237.373793560357</v>
      </c>
      <c r="F43">
        <v>135737.18625977126</v>
      </c>
      <c r="N43">
        <v>576944.69270221062</v>
      </c>
      <c r="R43">
        <v>956041.18323856767</v>
      </c>
      <c r="T43">
        <v>905139.01030185726</v>
      </c>
      <c r="X43">
        <v>1504426.3719469237</v>
      </c>
      <c r="Z43">
        <v>2378064.1305494444</v>
      </c>
      <c r="AD43">
        <v>3975945.1773102428</v>
      </c>
      <c r="AF43">
        <v>3427265.5502284239</v>
      </c>
      <c r="AJ43">
        <v>5710809.4031794136</v>
      </c>
      <c r="AL43">
        <v>7858968.1845318777</v>
      </c>
      <c r="AP43">
        <v>13048240.727880819</v>
      </c>
      <c r="AR43">
        <v>23752536.932029627</v>
      </c>
      <c r="AV43">
        <v>38959138.776616335</v>
      </c>
      <c r="BD43">
        <v>29492.11613704366</v>
      </c>
      <c r="BH43">
        <v>44592.297706571619</v>
      </c>
    </row>
    <row r="44" spans="1:60" x14ac:dyDescent="0.2">
      <c r="A44">
        <v>1955</v>
      </c>
      <c r="B44">
        <v>88400.148811765263</v>
      </c>
      <c r="F44">
        <v>142329.2068140395</v>
      </c>
      <c r="N44">
        <v>608884.96719988645</v>
      </c>
      <c r="R44">
        <v>1007399.6994803016</v>
      </c>
      <c r="T44">
        <v>947436.47047538136</v>
      </c>
      <c r="X44">
        <v>1572316.9166222645</v>
      </c>
      <c r="Z44">
        <v>2517950.6420776364</v>
      </c>
      <c r="AD44">
        <v>4200616.5646536322</v>
      </c>
      <c r="AF44">
        <v>3601683.6370758661</v>
      </c>
      <c r="AJ44">
        <v>5990186.3333661817</v>
      </c>
      <c r="AL44">
        <v>8572443.3517577667</v>
      </c>
      <c r="AP44">
        <v>14209531.096100235</v>
      </c>
      <c r="AR44">
        <v>27030884.860486597</v>
      </c>
      <c r="AV44">
        <v>44258045.241334833</v>
      </c>
      <c r="BD44">
        <v>30568.502324196244</v>
      </c>
      <c r="BH44">
        <v>46210.263184454823</v>
      </c>
    </row>
    <row r="45" spans="1:60" x14ac:dyDescent="0.2">
      <c r="A45">
        <v>1956</v>
      </c>
      <c r="B45">
        <v>90786.699563627131</v>
      </c>
      <c r="F45">
        <v>146184.10892021534</v>
      </c>
      <c r="N45">
        <v>628428.48647061759</v>
      </c>
      <c r="R45">
        <v>1039533.7743039017</v>
      </c>
      <c r="T45">
        <v>988386.62625933974</v>
      </c>
      <c r="X45">
        <v>1638549.6087546172</v>
      </c>
      <c r="Z45">
        <v>2613751.8691837844</v>
      </c>
      <c r="AD45">
        <v>4357260.9837668091</v>
      </c>
      <c r="AF45">
        <v>3830211.6877588062</v>
      </c>
      <c r="AJ45">
        <v>6361683.8513617963</v>
      </c>
      <c r="AL45">
        <v>8893340.9250695538</v>
      </c>
      <c r="AP45">
        <v>14745649.282881871</v>
      </c>
      <c r="AR45">
        <v>27603307.08781622</v>
      </c>
      <c r="AV45">
        <v>45228101.426935606</v>
      </c>
      <c r="BD45">
        <v>31048.723240628176</v>
      </c>
      <c r="BH45">
        <v>46923.034988694657</v>
      </c>
    </row>
    <row r="46" spans="1:60" x14ac:dyDescent="0.2">
      <c r="A46">
        <v>1957</v>
      </c>
      <c r="B46">
        <v>90661.706910203968</v>
      </c>
      <c r="F46">
        <v>145914.85397415733</v>
      </c>
      <c r="N46">
        <v>631312.1150336531</v>
      </c>
      <c r="R46">
        <v>1043855.2204869764</v>
      </c>
      <c r="T46">
        <v>1007516.2715255636</v>
      </c>
      <c r="X46">
        <v>1667955.2205180931</v>
      </c>
      <c r="Z46">
        <v>2576874.9643029701</v>
      </c>
      <c r="AD46">
        <v>4294528.439602836</v>
      </c>
      <c r="AF46">
        <v>3762645.9453131543</v>
      </c>
      <c r="AJ46">
        <v>6248904.7411639886</v>
      </c>
      <c r="AL46">
        <v>8669788.4781249296</v>
      </c>
      <c r="AP46">
        <v>14383083.320086466</v>
      </c>
      <c r="AR46">
        <v>26329688.73568603</v>
      </c>
      <c r="AV46">
        <v>43168878.966623358</v>
      </c>
      <c r="BD46">
        <v>30589.439340931836</v>
      </c>
      <c r="BH46">
        <v>46143.702139399633</v>
      </c>
    </row>
    <row r="47" spans="1:60" x14ac:dyDescent="0.2">
      <c r="A47">
        <v>1958</v>
      </c>
      <c r="B47">
        <v>92635.462163712829</v>
      </c>
      <c r="F47">
        <v>149089.76806554789</v>
      </c>
      <c r="N47">
        <v>643958.50101832778</v>
      </c>
      <c r="R47">
        <v>1065280.9455567198</v>
      </c>
      <c r="T47">
        <v>1023726.9796256588</v>
      </c>
      <c r="X47">
        <v>1695751.1453543501</v>
      </c>
      <c r="Z47">
        <v>2591436.3729177751</v>
      </c>
      <c r="AD47">
        <v>4320999.7802512059</v>
      </c>
      <c r="AF47">
        <v>3771563.0902073761</v>
      </c>
      <c r="AJ47">
        <v>6267152.8055179743</v>
      </c>
      <c r="AL47">
        <v>8645312.2550516333</v>
      </c>
      <c r="AP47">
        <v>14362790.568254193</v>
      </c>
      <c r="AR47">
        <v>26286484.163562328</v>
      </c>
      <c r="AV47">
        <v>43141148.784612611</v>
      </c>
      <c r="BD47">
        <v>31377.346735422267</v>
      </c>
      <c r="BH47">
        <v>47290.748344306536</v>
      </c>
    </row>
    <row r="48" spans="1:60" x14ac:dyDescent="0.2">
      <c r="A48">
        <v>1959</v>
      </c>
      <c r="B48">
        <v>96325.991150418515</v>
      </c>
      <c r="F48">
        <v>155807.46984640212</v>
      </c>
      <c r="N48">
        <v>676548.78040113137</v>
      </c>
      <c r="R48">
        <v>1123192.797136354</v>
      </c>
      <c r="T48">
        <v>1084939.61335219</v>
      </c>
      <c r="X48">
        <v>1802091.4918460681</v>
      </c>
      <c r="Z48">
        <v>2749910.496576217</v>
      </c>
      <c r="AD48">
        <v>4598286.241594621</v>
      </c>
      <c r="AF48">
        <v>4023784.5135801644</v>
      </c>
      <c r="AJ48">
        <v>6706169.1103434404</v>
      </c>
      <c r="AL48">
        <v>9161995.631346643</v>
      </c>
      <c r="AP48">
        <v>15297379.516689282</v>
      </c>
      <c r="AR48">
        <v>27725937.51109881</v>
      </c>
      <c r="AV48">
        <v>45750769.447703518</v>
      </c>
      <c r="BD48">
        <v>31856.792344783749</v>
      </c>
      <c r="BH48">
        <v>48320.211258629672</v>
      </c>
    </row>
    <row r="49" spans="1:66" x14ac:dyDescent="0.2">
      <c r="A49">
        <v>1960</v>
      </c>
      <c r="B49">
        <v>97788.085601940867</v>
      </c>
      <c r="F49">
        <v>158488.42977621476</v>
      </c>
      <c r="N49">
        <v>689395.04762517533</v>
      </c>
      <c r="R49">
        <v>1146703.5497149816</v>
      </c>
      <c r="T49">
        <v>1103746.2864497777</v>
      </c>
      <c r="X49">
        <v>1836697.0257238625</v>
      </c>
      <c r="Z49">
        <v>2790833.1454864503</v>
      </c>
      <c r="AD49">
        <v>4672268.1873204857</v>
      </c>
      <c r="AF49">
        <v>4082791.4081588639</v>
      </c>
      <c r="AJ49">
        <v>6813787.2907057097</v>
      </c>
      <c r="AL49">
        <v>9632309.4197037742</v>
      </c>
      <c r="AP49">
        <v>16098212.492092799</v>
      </c>
      <c r="AR49">
        <v>31851501.121325504</v>
      </c>
      <c r="AV49">
        <v>52531635.269291714</v>
      </c>
      <c r="BD49">
        <v>32053.978710470354</v>
      </c>
      <c r="BH49">
        <v>48686.749783018407</v>
      </c>
    </row>
    <row r="50" spans="1:66" x14ac:dyDescent="0.2">
      <c r="A50">
        <v>1961</v>
      </c>
      <c r="B50">
        <v>101446.45700111396</v>
      </c>
      <c r="F50">
        <v>162973.11524226714</v>
      </c>
      <c r="N50">
        <v>717319.19961699087</v>
      </c>
      <c r="R50">
        <v>1182349.677216284</v>
      </c>
      <c r="T50">
        <v>1136948.1344146719</v>
      </c>
      <c r="X50">
        <v>1875050.1944969201</v>
      </c>
      <c r="Z50">
        <v>2911977.5944045708</v>
      </c>
      <c r="AD50">
        <v>4826991.2196852742</v>
      </c>
      <c r="AF50">
        <v>4255789.1239191303</v>
      </c>
      <c r="AJ50">
        <v>7032826.4121555258</v>
      </c>
      <c r="AL50">
        <v>10177710.056340542</v>
      </c>
      <c r="AP50">
        <v>16849543.302364923</v>
      </c>
      <c r="AR50">
        <v>34639019.961964957</v>
      </c>
      <c r="AV50">
        <v>56577842.401240811</v>
      </c>
      <c r="BD50">
        <v>33016.152266016514</v>
      </c>
      <c r="BH50">
        <v>49709.052800709709</v>
      </c>
    </row>
    <row r="51" spans="1:66" x14ac:dyDescent="0.2">
      <c r="A51">
        <v>1962</v>
      </c>
      <c r="B51">
        <v>104440.41725922321</v>
      </c>
      <c r="C51">
        <v>86223.67468530465</v>
      </c>
      <c r="D51">
        <v>101335.091997457</v>
      </c>
      <c r="E51">
        <v>107369.49310370292</v>
      </c>
      <c r="F51">
        <v>161236.18539022363</v>
      </c>
      <c r="G51">
        <v>206116.165370081</v>
      </c>
      <c r="H51">
        <v>206116.165370081</v>
      </c>
      <c r="I51">
        <v>170907.5439809777</v>
      </c>
      <c r="J51">
        <v>200086.37475894351</v>
      </c>
      <c r="K51">
        <v>211804.27917892273</v>
      </c>
      <c r="L51">
        <v>320222.30106607737</v>
      </c>
      <c r="M51">
        <v>743877.3639634063</v>
      </c>
      <c r="N51">
        <v>743877.3639634063</v>
      </c>
      <c r="O51">
        <v>591033.76101354556</v>
      </c>
      <c r="P51">
        <v>712658.9574303861</v>
      </c>
      <c r="Q51">
        <v>773286.80317647348</v>
      </c>
      <c r="R51">
        <v>1178307.4642263697</v>
      </c>
      <c r="S51">
        <v>1178769.3317609672</v>
      </c>
      <c r="T51">
        <v>1178769.3317609672</v>
      </c>
      <c r="U51">
        <v>932348.84341378347</v>
      </c>
      <c r="V51">
        <v>1122982.517244787</v>
      </c>
      <c r="W51">
        <v>1231105.5282264177</v>
      </c>
      <c r="X51">
        <v>1868636.344882821</v>
      </c>
      <c r="Y51">
        <v>3003946.4903462287</v>
      </c>
      <c r="Z51">
        <v>3003946.4903462287</v>
      </c>
      <c r="AA51">
        <v>2394225.9327782681</v>
      </c>
      <c r="AB51">
        <v>2856879.844107138</v>
      </c>
      <c r="AC51">
        <v>3139314.7323679868</v>
      </c>
      <c r="AD51">
        <v>4784252.9199472079</v>
      </c>
      <c r="AE51">
        <v>4394220.9116521589</v>
      </c>
      <c r="AF51">
        <v>4394220.9116521589</v>
      </c>
      <c r="AG51">
        <v>3494282.8807404921</v>
      </c>
      <c r="AH51">
        <v>4181428.1719578938</v>
      </c>
      <c r="AI51">
        <v>4585618.285953559</v>
      </c>
      <c r="AJ51">
        <v>6972234.4800182432</v>
      </c>
      <c r="AK51">
        <v>10344364.258266399</v>
      </c>
      <c r="AL51">
        <v>10344364.258266399</v>
      </c>
      <c r="AM51">
        <v>8157014.6203572983</v>
      </c>
      <c r="AN51">
        <v>9866431.5214419961</v>
      </c>
      <c r="AO51">
        <v>10779487.612536216</v>
      </c>
      <c r="AP51">
        <v>16433866.140963076</v>
      </c>
      <c r="AQ51">
        <v>34053369.814719714</v>
      </c>
      <c r="AR51">
        <v>34053369.814719714</v>
      </c>
      <c r="AS51">
        <v>25807704.003595565</v>
      </c>
      <c r="AT51">
        <v>32366396.42974871</v>
      </c>
      <c r="AU51">
        <v>35554903.16156406</v>
      </c>
      <c r="AV51">
        <v>53284223.643304817</v>
      </c>
      <c r="AW51">
        <v>2764.6691483654176</v>
      </c>
      <c r="AX51">
        <v>2764.6691483654176</v>
      </c>
      <c r="AY51">
        <v>1539.8053896315989</v>
      </c>
      <c r="AZ51">
        <v>2583.8092359705065</v>
      </c>
      <c r="BA51">
        <v>2934.7070284830829</v>
      </c>
      <c r="BB51">
        <v>2250.0697143699099</v>
      </c>
      <c r="BC51">
        <v>33391.867625425082</v>
      </c>
      <c r="BD51">
        <v>33391.867625425082</v>
      </c>
      <c r="BE51">
        <v>30133.665093277879</v>
      </c>
      <c r="BF51">
        <v>33410.218060464867</v>
      </c>
      <c r="BG51">
        <v>33378.680873395067</v>
      </c>
      <c r="BH51">
        <v>48228.265519540713</v>
      </c>
      <c r="BI51">
        <v>71675.865721749651</v>
      </c>
      <c r="BJ51">
        <v>65875.989722835715</v>
      </c>
      <c r="BK51">
        <v>71943.229091082816</v>
      </c>
      <c r="BL51">
        <v>71433.648179535041</v>
      </c>
      <c r="BM51">
        <v>105701.01027600422</v>
      </c>
      <c r="BN51">
        <v>71675.865721749651</v>
      </c>
    </row>
    <row r="52" spans="1:66" x14ac:dyDescent="0.2">
      <c r="A52">
        <v>1963</v>
      </c>
      <c r="B52">
        <v>105380.93434593457</v>
      </c>
      <c r="C52">
        <v>86584.747484074571</v>
      </c>
      <c r="D52">
        <v>102417.58423185842</v>
      </c>
      <c r="E52">
        <v>110136.73648856179</v>
      </c>
      <c r="F52">
        <v>162649.76697030943</v>
      </c>
      <c r="G52">
        <v>210194.22853655019</v>
      </c>
      <c r="H52">
        <v>208211.84245605659</v>
      </c>
      <c r="I52">
        <v>171809.45453302597</v>
      </c>
      <c r="J52">
        <v>202499.37441621686</v>
      </c>
      <c r="K52">
        <v>217478.42290123636</v>
      </c>
      <c r="L52">
        <v>323305.13435066905</v>
      </c>
      <c r="M52">
        <v>757109.39354154328</v>
      </c>
      <c r="N52">
        <v>749995.28519522806</v>
      </c>
      <c r="O52">
        <v>592904.1119089881</v>
      </c>
      <c r="P52">
        <v>720424.11160776555</v>
      </c>
      <c r="Q52">
        <v>791646.06927141314</v>
      </c>
      <c r="R52">
        <v>1185525.674056231</v>
      </c>
      <c r="S52">
        <v>1196035.9059806205</v>
      </c>
      <c r="T52">
        <v>1184863.2352880856</v>
      </c>
      <c r="U52">
        <v>933421.99174112838</v>
      </c>
      <c r="V52">
        <v>1133848.8130231604</v>
      </c>
      <c r="W52">
        <v>1253863.2835468624</v>
      </c>
      <c r="X52">
        <v>1872529.4928117585</v>
      </c>
      <c r="Y52">
        <v>3020310.2440721737</v>
      </c>
      <c r="Z52">
        <v>2992588.8987714089</v>
      </c>
      <c r="AA52">
        <v>2390699.2469453509</v>
      </c>
      <c r="AB52">
        <v>2870041.7978510708</v>
      </c>
      <c r="AC52">
        <v>3156432.6543692509</v>
      </c>
      <c r="AD52">
        <v>4759045.509546753</v>
      </c>
      <c r="AE52">
        <v>4405687.2277542204</v>
      </c>
      <c r="AF52">
        <v>4365474.7833131868</v>
      </c>
      <c r="AG52">
        <v>3472777.2593303486</v>
      </c>
      <c r="AH52">
        <v>4199885.0193940476</v>
      </c>
      <c r="AI52">
        <v>4587296.7600255916</v>
      </c>
      <c r="AJ52">
        <v>6927351.9332391601</v>
      </c>
      <c r="AK52">
        <v>10400558.109832091</v>
      </c>
      <c r="AL52">
        <v>10305101.368075725</v>
      </c>
      <c r="AM52">
        <v>8107616.1276391931</v>
      </c>
      <c r="AN52">
        <v>9974624.2634710483</v>
      </c>
      <c r="AO52">
        <v>10793843.970632013</v>
      </c>
      <c r="AP52">
        <v>16443111.26022842</v>
      </c>
      <c r="AQ52">
        <v>34997635.891818509</v>
      </c>
      <c r="AR52">
        <v>34662768.36699985</v>
      </c>
      <c r="AS52">
        <v>26513354.305914816</v>
      </c>
      <c r="AT52">
        <v>33196878.057051159</v>
      </c>
      <c r="AU52">
        <v>36641366.105258688</v>
      </c>
      <c r="AV52">
        <v>54651664.890462622</v>
      </c>
      <c r="AW52">
        <v>2569.8375433733077</v>
      </c>
      <c r="AX52">
        <v>2569.8375433733077</v>
      </c>
      <c r="AY52">
        <v>1360.0404351231682</v>
      </c>
      <c r="AZ52">
        <v>2335.7940474999727</v>
      </c>
      <c r="BA52">
        <v>2795.0500758872226</v>
      </c>
      <c r="BB52">
        <v>2011.7226298274118</v>
      </c>
      <c r="BC52">
        <v>34078.992984230455</v>
      </c>
      <c r="BD52">
        <v>33757.117584901949</v>
      </c>
      <c r="BE52">
        <v>30327.040325750851</v>
      </c>
      <c r="BF52">
        <v>33750.192301202063</v>
      </c>
      <c r="BG52">
        <v>34413.477290467199</v>
      </c>
      <c r="BH52">
        <v>48996.888405207028</v>
      </c>
      <c r="BI52">
        <v>73465.437285301887</v>
      </c>
      <c r="BJ52">
        <v>66535.790189035441</v>
      </c>
      <c r="BK52">
        <v>73018.190118329658</v>
      </c>
      <c r="BL52">
        <v>73936.511308692163</v>
      </c>
      <c r="BM52">
        <v>109008.48921704222</v>
      </c>
      <c r="BN52">
        <v>73465.437285301887</v>
      </c>
    </row>
    <row r="53" spans="1:66" x14ac:dyDescent="0.2">
      <c r="A53">
        <v>1964</v>
      </c>
      <c r="B53">
        <v>108323.6488207003</v>
      </c>
      <c r="C53">
        <v>86945.820282844492</v>
      </c>
      <c r="D53">
        <v>103500.07646625984</v>
      </c>
      <c r="E53">
        <v>112903.97987342067</v>
      </c>
      <c r="F53">
        <v>167794.4469831078</v>
      </c>
      <c r="G53">
        <v>214272.29170301941</v>
      </c>
      <c r="H53">
        <v>214272.29170301941</v>
      </c>
      <c r="I53">
        <v>172711.36508507424</v>
      </c>
      <c r="J53">
        <v>204912.37407349024</v>
      </c>
      <c r="K53">
        <v>223152.56662355</v>
      </c>
      <c r="L53">
        <v>333815.51842093066</v>
      </c>
      <c r="M53">
        <v>770341.42311968037</v>
      </c>
      <c r="N53">
        <v>770341.42311968037</v>
      </c>
      <c r="O53">
        <v>594774.46280443075</v>
      </c>
      <c r="P53">
        <v>728189.26578514511</v>
      </c>
      <c r="Q53">
        <v>810005.33536635269</v>
      </c>
      <c r="R53">
        <v>1219813.7194723326</v>
      </c>
      <c r="S53">
        <v>1213302.4802002741</v>
      </c>
      <c r="T53">
        <v>1213302.4802002741</v>
      </c>
      <c r="U53">
        <v>934495.14006847329</v>
      </c>
      <c r="V53">
        <v>1144715.1088015339</v>
      </c>
      <c r="W53">
        <v>1276621.0388673071</v>
      </c>
      <c r="X53">
        <v>1918873.8708274562</v>
      </c>
      <c r="Y53">
        <v>3036673.9977981183</v>
      </c>
      <c r="Z53">
        <v>3036673.9977981183</v>
      </c>
      <c r="AA53">
        <v>2387172.5611124337</v>
      </c>
      <c r="AB53">
        <v>2883203.7515950031</v>
      </c>
      <c r="AC53">
        <v>3173550.5763705145</v>
      </c>
      <c r="AD53">
        <v>4840300.4038342843</v>
      </c>
      <c r="AE53">
        <v>4417153.5438562818</v>
      </c>
      <c r="AF53">
        <v>4417153.5438562818</v>
      </c>
      <c r="AG53">
        <v>3451271.637920205</v>
      </c>
      <c r="AH53">
        <v>4218341.8668302009</v>
      </c>
      <c r="AI53">
        <v>4588975.2340976242</v>
      </c>
      <c r="AJ53">
        <v>7037104.6902485723</v>
      </c>
      <c r="AK53">
        <v>10456751.961397784</v>
      </c>
      <c r="AL53">
        <v>10456751.961397784</v>
      </c>
      <c r="AM53">
        <v>8058217.6349210879</v>
      </c>
      <c r="AN53">
        <v>10082817.005500102</v>
      </c>
      <c r="AO53">
        <v>10808200.328727808</v>
      </c>
      <c r="AP53">
        <v>16824115.881677035</v>
      </c>
      <c r="AQ53">
        <v>35941901.968917295</v>
      </c>
      <c r="AR53">
        <v>35941901.968917295</v>
      </c>
      <c r="AS53">
        <v>27219004.608234067</v>
      </c>
      <c r="AT53">
        <v>34027359.684353612</v>
      </c>
      <c r="AU53">
        <v>37727829.048953325</v>
      </c>
      <c r="AV53">
        <v>57309086.972125627</v>
      </c>
      <c r="AW53">
        <v>2375.0059383811977</v>
      </c>
      <c r="AX53">
        <v>2375.0059383811977</v>
      </c>
      <c r="AY53">
        <v>1180.2754806147377</v>
      </c>
      <c r="AZ53">
        <v>2087.778859029439</v>
      </c>
      <c r="BA53">
        <v>2655.3931232913624</v>
      </c>
      <c r="BB53">
        <v>1773.3755452849136</v>
      </c>
      <c r="BC53">
        <v>34766.118343035821</v>
      </c>
      <c r="BD53">
        <v>34766.118343035821</v>
      </c>
      <c r="BE53">
        <v>30520.41555822382</v>
      </c>
      <c r="BF53">
        <v>34090.166541939259</v>
      </c>
      <c r="BG53">
        <v>35448.273707539331</v>
      </c>
      <c r="BH53">
        <v>50903.41670652727</v>
      </c>
      <c r="BI53">
        <v>75255.008848854122</v>
      </c>
      <c r="BJ53">
        <v>67195.590655235181</v>
      </c>
      <c r="BK53">
        <v>74093.151145576514</v>
      </c>
      <c r="BL53">
        <v>76439.374437849299</v>
      </c>
      <c r="BM53">
        <v>112315.96815808021</v>
      </c>
      <c r="BN53">
        <v>75255.008848854122</v>
      </c>
    </row>
    <row r="54" spans="1:66" x14ac:dyDescent="0.2">
      <c r="A54">
        <v>1965</v>
      </c>
      <c r="B54">
        <v>113119.65197958058</v>
      </c>
      <c r="C54">
        <v>88550.002132025053</v>
      </c>
      <c r="D54">
        <v>106771.09860219434</v>
      </c>
      <c r="E54">
        <v>115156.24423790735</v>
      </c>
      <c r="F54">
        <v>174706.17052208935</v>
      </c>
      <c r="G54">
        <v>219617.58283224286</v>
      </c>
      <c r="H54">
        <v>223668.00742466576</v>
      </c>
      <c r="I54">
        <v>175708.39824756313</v>
      </c>
      <c r="J54">
        <v>211295.76365191757</v>
      </c>
      <c r="K54">
        <v>227513.71590240294</v>
      </c>
      <c r="L54">
        <v>347586.84803525492</v>
      </c>
      <c r="M54">
        <v>785197.74370600306</v>
      </c>
      <c r="N54">
        <v>799786.50224264036</v>
      </c>
      <c r="O54">
        <v>604231.88841415104</v>
      </c>
      <c r="P54">
        <v>747272.04680439294</v>
      </c>
      <c r="Q54">
        <v>820946.049176133</v>
      </c>
      <c r="R54">
        <v>1263530.7768535598</v>
      </c>
      <c r="S54">
        <v>1232743.5808138228</v>
      </c>
      <c r="T54">
        <v>1255745.5393259239</v>
      </c>
      <c r="U54">
        <v>949736.80291360337</v>
      </c>
      <c r="V54">
        <v>1171926.1068105889</v>
      </c>
      <c r="W54">
        <v>1288750.1115773579</v>
      </c>
      <c r="X54">
        <v>1979823.9350198035</v>
      </c>
      <c r="Y54">
        <v>3098446.9085060148</v>
      </c>
      <c r="Z54">
        <v>3155935.7954494241</v>
      </c>
      <c r="AA54">
        <v>2449368.6726221386</v>
      </c>
      <c r="AB54">
        <v>2963357.0144533953</v>
      </c>
      <c r="AC54">
        <v>3219599.2604355561</v>
      </c>
      <c r="AD54">
        <v>5032131.3128283704</v>
      </c>
      <c r="AE54">
        <v>4529500.158805307</v>
      </c>
      <c r="AF54">
        <v>4612985.0651590806</v>
      </c>
      <c r="AG54">
        <v>3573418.5411233692</v>
      </c>
      <c r="AH54">
        <v>4348984.299242219</v>
      </c>
      <c r="AI54">
        <v>4688114.8083502427</v>
      </c>
      <c r="AJ54">
        <v>7346003.1095114052</v>
      </c>
      <c r="AK54">
        <v>10948531.787533583</v>
      </c>
      <c r="AL54">
        <v>11144774.775407912</v>
      </c>
      <c r="AM54">
        <v>8572041.4131589253</v>
      </c>
      <c r="AN54">
        <v>10598504.638164487</v>
      </c>
      <c r="AO54">
        <v>11276933.463142943</v>
      </c>
      <c r="AP54">
        <v>17801492.085728548</v>
      </c>
      <c r="AQ54">
        <v>37773562.938239902</v>
      </c>
      <c r="AR54">
        <v>38447217.813031651</v>
      </c>
      <c r="AS54">
        <v>29113468.332392626</v>
      </c>
      <c r="AT54">
        <v>35607913.481033579</v>
      </c>
      <c r="AU54">
        <v>39797494.353564575</v>
      </c>
      <c r="AV54">
        <v>60906648.526473582</v>
      </c>
      <c r="AW54">
        <v>2526.9726505459216</v>
      </c>
      <c r="AX54">
        <v>2526.9726505459216</v>
      </c>
      <c r="AY54">
        <v>1391.6060164869707</v>
      </c>
      <c r="AZ54">
        <v>2246.4335524711155</v>
      </c>
      <c r="BA54">
        <v>2798.7725734117485</v>
      </c>
      <c r="BB54">
        <v>1792.222304977669</v>
      </c>
      <c r="BC54">
        <v>36169.448189771196</v>
      </c>
      <c r="BD54">
        <v>36823.335283685075</v>
      </c>
      <c r="BE54">
        <v>31252.014767344393</v>
      </c>
      <c r="BF54">
        <v>35604.326579727822</v>
      </c>
      <c r="BG54">
        <v>36735.15480032668</v>
      </c>
      <c r="BH54">
        <v>53725.65870748154</v>
      </c>
      <c r="BI54">
        <v>78222.542613802798</v>
      </c>
      <c r="BJ54">
        <v>68577.525705916181</v>
      </c>
      <c r="BK54">
        <v>77301.6928637987</v>
      </c>
      <c r="BL54">
        <v>79155.63258397035</v>
      </c>
      <c r="BM54">
        <v>116527.15328329065</v>
      </c>
      <c r="BN54">
        <v>78222.542613802798</v>
      </c>
    </row>
    <row r="55" spans="1:66" x14ac:dyDescent="0.2">
      <c r="A55">
        <v>1966</v>
      </c>
      <c r="B55">
        <v>113820.90666208848</v>
      </c>
      <c r="C55">
        <v>90154.183981205613</v>
      </c>
      <c r="D55">
        <v>110042.12073812883</v>
      </c>
      <c r="E55">
        <v>117408.50860239401</v>
      </c>
      <c r="F55">
        <v>175400.89412280591</v>
      </c>
      <c r="G55">
        <v>224962.87396146631</v>
      </c>
      <c r="H55">
        <v>224962.87396146631</v>
      </c>
      <c r="I55">
        <v>178705.43141005203</v>
      </c>
      <c r="J55">
        <v>217679.15323034488</v>
      </c>
      <c r="K55">
        <v>231874.86518125591</v>
      </c>
      <c r="L55">
        <v>348990.71918094141</v>
      </c>
      <c r="M55">
        <v>800054.06429232575</v>
      </c>
      <c r="N55">
        <v>800054.06429232575</v>
      </c>
      <c r="O55">
        <v>613689.31402387132</v>
      </c>
      <c r="P55">
        <v>766354.82782364078</v>
      </c>
      <c r="Q55">
        <v>831886.76298591343</v>
      </c>
      <c r="R55">
        <v>1262000.2422707025</v>
      </c>
      <c r="S55">
        <v>1252184.6814273712</v>
      </c>
      <c r="T55">
        <v>1252184.6814273712</v>
      </c>
      <c r="U55">
        <v>964978.46575873333</v>
      </c>
      <c r="V55">
        <v>1199137.1048196435</v>
      </c>
      <c r="W55">
        <v>1300879.1842874086</v>
      </c>
      <c r="X55">
        <v>1969533.3736723508</v>
      </c>
      <c r="Y55">
        <v>3160219.8192139114</v>
      </c>
      <c r="Z55">
        <v>3160219.8192139114</v>
      </c>
      <c r="AA55">
        <v>2511564.7841318436</v>
      </c>
      <c r="AB55">
        <v>3043510.2773117875</v>
      </c>
      <c r="AC55">
        <v>3265647.9445005972</v>
      </c>
      <c r="AD55">
        <v>5044562.8338140491</v>
      </c>
      <c r="AE55">
        <v>4641846.7737543331</v>
      </c>
      <c r="AF55">
        <v>4641846.7737543331</v>
      </c>
      <c r="AG55">
        <v>3695565.4443265335</v>
      </c>
      <c r="AH55">
        <v>4479626.731654237</v>
      </c>
      <c r="AI55">
        <v>4787254.3826028602</v>
      </c>
      <c r="AJ55">
        <v>7394319.0913055502</v>
      </c>
      <c r="AK55">
        <v>11440311.613669382</v>
      </c>
      <c r="AL55">
        <v>11440311.613669382</v>
      </c>
      <c r="AM55">
        <v>9085865.1913967635</v>
      </c>
      <c r="AN55">
        <v>11114192.270828871</v>
      </c>
      <c r="AO55">
        <v>11745666.597558077</v>
      </c>
      <c r="AP55">
        <v>18157774.730964337</v>
      </c>
      <c r="AQ55">
        <v>39605223.907562502</v>
      </c>
      <c r="AR55">
        <v>39605223.907562502</v>
      </c>
      <c r="AS55">
        <v>31007932.056551188</v>
      </c>
      <c r="AT55">
        <v>37188467.277713545</v>
      </c>
      <c r="AU55">
        <v>41867159.658175819</v>
      </c>
      <c r="AV55">
        <v>62390671.938131385</v>
      </c>
      <c r="AW55">
        <v>2678.9393627106456</v>
      </c>
      <c r="AX55">
        <v>2678.9393627106456</v>
      </c>
      <c r="AY55">
        <v>1602.9365523592037</v>
      </c>
      <c r="AZ55">
        <v>2405.088245912792</v>
      </c>
      <c r="BA55">
        <v>2942.1520235321341</v>
      </c>
      <c r="BB55">
        <v>1811.069064670424</v>
      </c>
      <c r="BC55">
        <v>37572.778036506563</v>
      </c>
      <c r="BD55">
        <v>37572.778036506563</v>
      </c>
      <c r="BE55">
        <v>31983.613976464963</v>
      </c>
      <c r="BF55">
        <v>37118.486617516384</v>
      </c>
      <c r="BG55">
        <v>38022.035893114029</v>
      </c>
      <c r="BH55">
        <v>54667.633217484065</v>
      </c>
      <c r="BI55">
        <v>81190.076378751459</v>
      </c>
      <c r="BJ55">
        <v>69959.460756597182</v>
      </c>
      <c r="BK55">
        <v>80510.234582020872</v>
      </c>
      <c r="BL55">
        <v>81871.8907300914</v>
      </c>
      <c r="BM55">
        <v>120738.33840850109</v>
      </c>
      <c r="BN55">
        <v>81190.076378751459</v>
      </c>
    </row>
    <row r="56" spans="1:66" x14ac:dyDescent="0.2">
      <c r="A56">
        <v>1967</v>
      </c>
      <c r="B56">
        <v>116371.58995360813</v>
      </c>
      <c r="C56">
        <v>93973.464998923388</v>
      </c>
      <c r="D56">
        <v>110947.90325089947</v>
      </c>
      <c r="E56">
        <v>121545.4243133343</v>
      </c>
      <c r="F56">
        <v>182429.91248850958</v>
      </c>
      <c r="G56">
        <v>230696.87805126028</v>
      </c>
      <c r="H56">
        <v>230696.87805126028</v>
      </c>
      <c r="I56">
        <v>186480.90512492592</v>
      </c>
      <c r="J56">
        <v>220082.12889296992</v>
      </c>
      <c r="K56">
        <v>240819.74905248548</v>
      </c>
      <c r="L56">
        <v>364011.60802800121</v>
      </c>
      <c r="M56">
        <v>813959.71731779608</v>
      </c>
      <c r="N56">
        <v>813959.71731779608</v>
      </c>
      <c r="O56">
        <v>635890.98773417319</v>
      </c>
      <c r="P56">
        <v>766566.30688827962</v>
      </c>
      <c r="Q56">
        <v>858963.68360440037</v>
      </c>
      <c r="R56">
        <v>1302224.5639949185</v>
      </c>
      <c r="S56">
        <v>1276309.1481456237</v>
      </c>
      <c r="T56">
        <v>1276309.1481456237</v>
      </c>
      <c r="U56">
        <v>1001544.6109346264</v>
      </c>
      <c r="V56">
        <v>1198303.0368512301</v>
      </c>
      <c r="W56">
        <v>1348853.4647137744</v>
      </c>
      <c r="X56">
        <v>2039820.1600188676</v>
      </c>
      <c r="Y56">
        <v>3269228.0886542625</v>
      </c>
      <c r="Z56">
        <v>3269228.0886542625</v>
      </c>
      <c r="AA56">
        <v>2611850.9231008426</v>
      </c>
      <c r="AB56">
        <v>3077801.3265438899</v>
      </c>
      <c r="AC56">
        <v>3443325.9652579972</v>
      </c>
      <c r="AD56">
        <v>5279363.9335236112</v>
      </c>
      <c r="AE56">
        <v>4827012.4336155243</v>
      </c>
      <c r="AF56">
        <v>4827012.4336155243</v>
      </c>
      <c r="AG56">
        <v>3831509.0758694587</v>
      </c>
      <c r="AH56">
        <v>4552053.6964942226</v>
      </c>
      <c r="AI56">
        <v>5079207.0978655024</v>
      </c>
      <c r="AJ56">
        <v>7743780.14342009</v>
      </c>
      <c r="AK56">
        <v>11725586.860689465</v>
      </c>
      <c r="AL56">
        <v>11725586.860689465</v>
      </c>
      <c r="AM56">
        <v>9320512.6497415937</v>
      </c>
      <c r="AN56">
        <v>11183725.973579615</v>
      </c>
      <c r="AO56">
        <v>12223440.120839182</v>
      </c>
      <c r="AP56">
        <v>18841290.074249372</v>
      </c>
      <c r="AQ56">
        <v>40006428.48656591</v>
      </c>
      <c r="AR56">
        <v>40006428.48656591</v>
      </c>
      <c r="AS56">
        <v>31723035.013423167</v>
      </c>
      <c r="AT56">
        <v>37599608.513581</v>
      </c>
      <c r="AU56">
        <v>42270217.375191748</v>
      </c>
      <c r="AV56">
        <v>63510325.950046234</v>
      </c>
      <c r="AW56">
        <v>2046.3018559559432</v>
      </c>
      <c r="AX56">
        <v>2046.3018559559432</v>
      </c>
      <c r="AY56">
        <v>1466.0248729208538</v>
      </c>
      <c r="AZ56">
        <v>1813.6776088290476</v>
      </c>
      <c r="BA56">
        <v>2271.099574183092</v>
      </c>
      <c r="BB56">
        <v>848.21694901793728</v>
      </c>
      <c r="BC56">
        <v>38861.798024253912</v>
      </c>
      <c r="BD56">
        <v>38861.798024253912</v>
      </c>
      <c r="BE56">
        <v>33760.406917228953</v>
      </c>
      <c r="BF56">
        <v>38101.413957857229</v>
      </c>
      <c r="BG56">
        <v>39610.062169882505</v>
      </c>
      <c r="BH56">
        <v>58008.284543353038</v>
      </c>
      <c r="BI56">
        <v>84881.168234626384</v>
      </c>
      <c r="BJ56">
        <v>74128.384472614067</v>
      </c>
      <c r="BK56">
        <v>83461.084394142454</v>
      </c>
      <c r="BL56">
        <v>86283.765414506765</v>
      </c>
      <c r="BM56">
        <v>129458.36903627192</v>
      </c>
      <c r="BN56">
        <v>84881.168234626384</v>
      </c>
    </row>
    <row r="57" spans="1:66" x14ac:dyDescent="0.2">
      <c r="A57">
        <v>1968</v>
      </c>
      <c r="B57">
        <v>122177.04069737103</v>
      </c>
      <c r="C57">
        <v>97647.238405879863</v>
      </c>
      <c r="D57">
        <v>116649.3389073178</v>
      </c>
      <c r="E57">
        <v>127521.29842851801</v>
      </c>
      <c r="F57">
        <v>190239.08003121967</v>
      </c>
      <c r="G57">
        <v>242166.39991076419</v>
      </c>
      <c r="H57">
        <v>242166.39991076419</v>
      </c>
      <c r="I57">
        <v>193678.6393848047</v>
      </c>
      <c r="J57">
        <v>231396.13504387802</v>
      </c>
      <c r="K57">
        <v>252579.43976395941</v>
      </c>
      <c r="L57">
        <v>379554.81306214875</v>
      </c>
      <c r="M57">
        <v>855105.33026271954</v>
      </c>
      <c r="N57">
        <v>855105.33026271954</v>
      </c>
      <c r="O57">
        <v>665835.18228907499</v>
      </c>
      <c r="P57">
        <v>808305.779565237</v>
      </c>
      <c r="Q57">
        <v>899760.84854524524</v>
      </c>
      <c r="R57">
        <v>1357487.2505053252</v>
      </c>
      <c r="S57">
        <v>1341503.3393460056</v>
      </c>
      <c r="T57">
        <v>1341503.3393460056</v>
      </c>
      <c r="U57">
        <v>1051592.1294492034</v>
      </c>
      <c r="V57">
        <v>1265480.2850906441</v>
      </c>
      <c r="W57">
        <v>1413047.2477734322</v>
      </c>
      <c r="X57">
        <v>2130102.2727798247</v>
      </c>
      <c r="Y57">
        <v>3480567.5329742054</v>
      </c>
      <c r="Z57">
        <v>3480567.5329742054</v>
      </c>
      <c r="AA57">
        <v>2762642.0271602338</v>
      </c>
      <c r="AB57">
        <v>3297436.3116042526</v>
      </c>
      <c r="AC57">
        <v>3649655.7127459133</v>
      </c>
      <c r="AD57">
        <v>5567285.502605645</v>
      </c>
      <c r="AE57">
        <v>5174891.013305041</v>
      </c>
      <c r="AF57">
        <v>5174891.013305041</v>
      </c>
      <c r="AG57">
        <v>4072857.6309424755</v>
      </c>
      <c r="AH57">
        <v>4927527.5418614652</v>
      </c>
      <c r="AI57">
        <v>5415441.8688071873</v>
      </c>
      <c r="AJ57">
        <v>8226405.1222002935</v>
      </c>
      <c r="AK57">
        <v>12666934.018716065</v>
      </c>
      <c r="AL57">
        <v>12666934.018716065</v>
      </c>
      <c r="AM57">
        <v>10027516.735970616</v>
      </c>
      <c r="AN57">
        <v>12130741.588582834</v>
      </c>
      <c r="AO57">
        <v>13173626.257662386</v>
      </c>
      <c r="AP57">
        <v>20223416.499629233</v>
      </c>
      <c r="AQ57">
        <v>43609581.993965074</v>
      </c>
      <c r="AR57">
        <v>43609581.993965074</v>
      </c>
      <c r="AS57">
        <v>34535838.601734646</v>
      </c>
      <c r="AT57">
        <v>41372537.581029937</v>
      </c>
      <c r="AU57">
        <v>45732785.663528189</v>
      </c>
      <c r="AV57">
        <v>68617696.806138903</v>
      </c>
      <c r="AW57">
        <v>2187.6814839778681</v>
      </c>
      <c r="AX57">
        <v>2187.6814839778681</v>
      </c>
      <c r="AY57">
        <v>1615.8374269550081</v>
      </c>
      <c r="AZ57">
        <v>1902.5427707575936</v>
      </c>
      <c r="BA57">
        <v>2463.1570930766184</v>
      </c>
      <c r="BB57">
        <v>923.34700029058592</v>
      </c>
      <c r="BC57">
        <v>40740.56407899897</v>
      </c>
      <c r="BD57">
        <v>40740.56407899897</v>
      </c>
      <c r="BE57">
        <v>34515.244641080411</v>
      </c>
      <c r="BF57">
        <v>39798.623278660081</v>
      </c>
      <c r="BG57">
        <v>41716.903971103871</v>
      </c>
      <c r="BH57">
        <v>60544.83886743016</v>
      </c>
      <c r="BI57">
        <v>88931.667322775349</v>
      </c>
      <c r="BJ57">
        <v>75639.503658737158</v>
      </c>
      <c r="BK57">
        <v>87168.723913538197</v>
      </c>
      <c r="BL57">
        <v>90784.08756863793</v>
      </c>
      <c r="BM57">
        <v>135071.70370135462</v>
      </c>
      <c r="BN57">
        <v>88931.667322775349</v>
      </c>
    </row>
    <row r="58" spans="1:66" x14ac:dyDescent="0.2">
      <c r="A58">
        <v>1969</v>
      </c>
      <c r="B58">
        <v>120851.06634978176</v>
      </c>
      <c r="C58">
        <v>97236.424153885222</v>
      </c>
      <c r="D58">
        <v>114999.37322124054</v>
      </c>
      <c r="E58">
        <v>126454.38631779907</v>
      </c>
      <c r="F58">
        <v>188954.09102393131</v>
      </c>
      <c r="G58">
        <v>239353.20993123692</v>
      </c>
      <c r="H58">
        <v>239353.26755751594</v>
      </c>
      <c r="I58">
        <v>192637.61140581348</v>
      </c>
      <c r="J58">
        <v>227949.0509797608</v>
      </c>
      <c r="K58">
        <v>250270.21061204257</v>
      </c>
      <c r="L58">
        <v>376900.65726069687</v>
      </c>
      <c r="M58">
        <v>834031.23688637884</v>
      </c>
      <c r="N58">
        <v>834031.23688637884</v>
      </c>
      <c r="O58">
        <v>653555.42745737475</v>
      </c>
      <c r="P58">
        <v>785998.31600289198</v>
      </c>
      <c r="Q58">
        <v>879499.87558237137</v>
      </c>
      <c r="R58">
        <v>1330063.0002670961</v>
      </c>
      <c r="S58">
        <v>1299672.0401464738</v>
      </c>
      <c r="T58">
        <v>1299672.0401464738</v>
      </c>
      <c r="U58">
        <v>1028610.5679495814</v>
      </c>
      <c r="V58">
        <v>1222253.1797718783</v>
      </c>
      <c r="W58">
        <v>1372354.4142879846</v>
      </c>
      <c r="X58">
        <v>2073440.7344587061</v>
      </c>
      <c r="Y58">
        <v>3320225.1931044371</v>
      </c>
      <c r="Z58">
        <v>3320225.1931044371</v>
      </c>
      <c r="AA58">
        <v>2672794.6682508104</v>
      </c>
      <c r="AB58">
        <v>3139192.8906889707</v>
      </c>
      <c r="AC58">
        <v>3485445.0975017501</v>
      </c>
      <c r="AD58">
        <v>5347366.0874902969</v>
      </c>
      <c r="AE58">
        <v>4908617.7153597018</v>
      </c>
      <c r="AF58">
        <v>4908617.7153597018</v>
      </c>
      <c r="AG58">
        <v>3928395.7745747319</v>
      </c>
      <c r="AH58">
        <v>4657279.4848586628</v>
      </c>
      <c r="AI58">
        <v>5148672.6112610595</v>
      </c>
      <c r="AJ58">
        <v>7878778.9739560811</v>
      </c>
      <c r="AK58">
        <v>11994251.30451934</v>
      </c>
      <c r="AL58">
        <v>11994251.30451934</v>
      </c>
      <c r="AM58">
        <v>9531487.6035523824</v>
      </c>
      <c r="AN58">
        <v>11380866.771300364</v>
      </c>
      <c r="AO58">
        <v>12589706.120298173</v>
      </c>
      <c r="AP58">
        <v>19209263.199147988</v>
      </c>
      <c r="AQ58">
        <v>41679374.882752031</v>
      </c>
      <c r="AR58">
        <v>41679374.882752031</v>
      </c>
      <c r="AS58">
        <v>33035506.086258661</v>
      </c>
      <c r="AT58">
        <v>39161356.525304124</v>
      </c>
      <c r="AU58">
        <v>44045866.57021419</v>
      </c>
      <c r="AV58">
        <v>66296444.784169108</v>
      </c>
      <c r="AW58">
        <v>2348.9227683266108</v>
      </c>
      <c r="AX58">
        <v>2348.8651420475667</v>
      </c>
      <c r="AY58">
        <v>1835.2369019569699</v>
      </c>
      <c r="AZ58">
        <v>2049.6954627203031</v>
      </c>
      <c r="BA58">
        <v>2638.5620235556039</v>
      </c>
      <c r="BB58">
        <v>1007.5247871657724</v>
      </c>
      <c r="BC58">
        <v>41608.825179048748</v>
      </c>
      <c r="BD58">
        <v>41608.825179048748</v>
      </c>
      <c r="BE58">
        <v>35423.2015646086</v>
      </c>
      <c r="BF58">
        <v>40443.935134390369</v>
      </c>
      <c r="BG58">
        <v>42782.665288402139</v>
      </c>
      <c r="BH58">
        <v>62164.212219135239</v>
      </c>
      <c r="BI58">
        <v>90683.703192451416</v>
      </c>
      <c r="BJ58">
        <v>77408.157392923138</v>
      </c>
      <c r="BK58">
        <v>88436.734723977948</v>
      </c>
      <c r="BL58">
        <v>92962.794369460287</v>
      </c>
      <c r="BM58">
        <v>138610.071509097</v>
      </c>
      <c r="BN58">
        <v>90683.775225300211</v>
      </c>
    </row>
    <row r="59" spans="1:66" x14ac:dyDescent="0.2">
      <c r="A59">
        <v>1970</v>
      </c>
      <c r="B59">
        <v>114999.13364192609</v>
      </c>
      <c r="C59">
        <v>91768.159198991038</v>
      </c>
      <c r="D59">
        <v>110774.90784004329</v>
      </c>
      <c r="E59">
        <v>119099.38789971301</v>
      </c>
      <c r="F59">
        <v>178510.69271701091</v>
      </c>
      <c r="G59">
        <v>227698.47787314805</v>
      </c>
      <c r="H59">
        <v>227698.60125383324</v>
      </c>
      <c r="I59">
        <v>181683.32148971315</v>
      </c>
      <c r="J59">
        <v>219512.05552487669</v>
      </c>
      <c r="K59">
        <v>235646.19238186709</v>
      </c>
      <c r="L59">
        <v>355969.45518349146</v>
      </c>
      <c r="M59">
        <v>794339.30881559104</v>
      </c>
      <c r="N59">
        <v>794339.30881559104</v>
      </c>
      <c r="O59">
        <v>615108.090935649</v>
      </c>
      <c r="P59">
        <v>758791.37267077737</v>
      </c>
      <c r="Q59">
        <v>828338.85934204445</v>
      </c>
      <c r="R59">
        <v>1261991.0907467159</v>
      </c>
      <c r="S59">
        <v>1234876.6453808837</v>
      </c>
      <c r="T59">
        <v>1234876.6453808837</v>
      </c>
      <c r="U59">
        <v>963893.5240498893</v>
      </c>
      <c r="V59">
        <v>1177797.3502294754</v>
      </c>
      <c r="W59">
        <v>1288992.2797052702</v>
      </c>
      <c r="X59">
        <v>1963285.9799891273</v>
      </c>
      <c r="Y59">
        <v>3089886.3233907837</v>
      </c>
      <c r="Z59">
        <v>3089886.3233907837</v>
      </c>
      <c r="AA59">
        <v>2460944.0292896861</v>
      </c>
      <c r="AB59">
        <v>2959607.9917772249</v>
      </c>
      <c r="AC59">
        <v>3211579.081859522</v>
      </c>
      <c r="AD59">
        <v>4971551.3086440386</v>
      </c>
      <c r="AE59">
        <v>4525531.4988879384</v>
      </c>
      <c r="AF59">
        <v>4525531.4988879384</v>
      </c>
      <c r="AG59">
        <v>3577947.6115516601</v>
      </c>
      <c r="AH59">
        <v>4333217.3075615261</v>
      </c>
      <c r="AI59">
        <v>4708655.4869049937</v>
      </c>
      <c r="AJ59">
        <v>7253246.9539642017</v>
      </c>
      <c r="AK59">
        <v>10918089.952112889</v>
      </c>
      <c r="AL59">
        <v>10918089.952112889</v>
      </c>
      <c r="AM59">
        <v>8515778.2406210825</v>
      </c>
      <c r="AN59">
        <v>10430542.307134751</v>
      </c>
      <c r="AO59">
        <v>11387472.896589307</v>
      </c>
      <c r="AP59">
        <v>17401129.193715706</v>
      </c>
      <c r="AQ59">
        <v>37489760.514991984</v>
      </c>
      <c r="AR59">
        <v>37489760.514991984</v>
      </c>
      <c r="AS59">
        <v>29450872.588456187</v>
      </c>
      <c r="AT59">
        <v>35462802.779808186</v>
      </c>
      <c r="AU59">
        <v>39400645.653261028</v>
      </c>
      <c r="AV59">
        <v>59372636.623172559</v>
      </c>
      <c r="AW59">
        <v>2299.7894107041466</v>
      </c>
      <c r="AX59">
        <v>2299.6660300189628</v>
      </c>
      <c r="AY59">
        <v>1852.9969082689242</v>
      </c>
      <c r="AZ59">
        <v>2037.7601552098988</v>
      </c>
      <c r="BA59">
        <v>2552.5834175589393</v>
      </c>
      <c r="BB59">
        <v>1051.9302505303663</v>
      </c>
      <c r="BC59">
        <v>39516.891955963329</v>
      </c>
      <c r="BD59">
        <v>39516.891955963329</v>
      </c>
      <c r="BE59">
        <v>33619.277894917941</v>
      </c>
      <c r="BF59">
        <v>38773.078414406169</v>
      </c>
      <c r="BG59">
        <v>40295.002183898403</v>
      </c>
      <c r="BH59">
        <v>58123.981824821465</v>
      </c>
      <c r="BI59">
        <v>86038.2701375373</v>
      </c>
      <c r="BJ59">
        <v>73327.129128229222</v>
      </c>
      <c r="BK59">
        <v>84692.226238401519</v>
      </c>
      <c r="BL59">
        <v>87473.025641822722</v>
      </c>
      <c r="BM59">
        <v>129464.04629268534</v>
      </c>
      <c r="BN59">
        <v>86038.424363393773</v>
      </c>
    </row>
    <row r="60" spans="1:66" x14ac:dyDescent="0.2">
      <c r="A60">
        <v>1971</v>
      </c>
      <c r="B60">
        <v>115255.88466887517</v>
      </c>
      <c r="C60">
        <v>94922.409092051996</v>
      </c>
      <c r="D60">
        <v>110657.19416302661</v>
      </c>
      <c r="E60">
        <v>119715.96866759629</v>
      </c>
      <c r="F60">
        <v>178788.71644128533</v>
      </c>
      <c r="G60">
        <v>228127.35912238027</v>
      </c>
      <c r="H60">
        <v>228127.39003641755</v>
      </c>
      <c r="I60">
        <v>187797.7011592885</v>
      </c>
      <c r="J60">
        <v>219134.94830229052</v>
      </c>
      <c r="K60">
        <v>236847.03176628909</v>
      </c>
      <c r="L60">
        <v>356572.93017768266</v>
      </c>
      <c r="M60">
        <v>791904.76338735782</v>
      </c>
      <c r="N60">
        <v>791904.76338735782</v>
      </c>
      <c r="O60">
        <v>630657.36965412227</v>
      </c>
      <c r="P60">
        <v>753952.2038779608</v>
      </c>
      <c r="Q60">
        <v>828328.42668420787</v>
      </c>
      <c r="R60">
        <v>1261394.8876035702</v>
      </c>
      <c r="S60">
        <v>1230420.8166413154</v>
      </c>
      <c r="T60">
        <v>1230420.8166413154</v>
      </c>
      <c r="U60">
        <v>984782.79781125381</v>
      </c>
      <c r="V60">
        <v>1171309.2208191722</v>
      </c>
      <c r="W60">
        <v>1286124.7953098838</v>
      </c>
      <c r="X60">
        <v>1960460.4581384461</v>
      </c>
      <c r="Y60">
        <v>3071369.562884531</v>
      </c>
      <c r="Z60">
        <v>3071369.562884531</v>
      </c>
      <c r="AA60">
        <v>2487078.4665771704</v>
      </c>
      <c r="AB60">
        <v>2932251.9920288878</v>
      </c>
      <c r="AC60">
        <v>3200787.0039933873</v>
      </c>
      <c r="AD60">
        <v>4939238.8434971711</v>
      </c>
      <c r="AE60">
        <v>4485328.9039354054</v>
      </c>
      <c r="AF60">
        <v>4485328.9039354054</v>
      </c>
      <c r="AG60">
        <v>3613979.7296731938</v>
      </c>
      <c r="AH60">
        <v>4291756.8376207082</v>
      </c>
      <c r="AI60">
        <v>4666866.8390359012</v>
      </c>
      <c r="AJ60">
        <v>7216989.5428466313</v>
      </c>
      <c r="AK60">
        <v>10787960.466499407</v>
      </c>
      <c r="AL60">
        <v>10787960.466499407</v>
      </c>
      <c r="AM60">
        <v>8595856.4333600122</v>
      </c>
      <c r="AN60">
        <v>10320324.444976594</v>
      </c>
      <c r="AO60">
        <v>11231276.260724226</v>
      </c>
      <c r="AP60">
        <v>17212620.60587465</v>
      </c>
      <c r="AQ60">
        <v>36872995.869307593</v>
      </c>
      <c r="AR60">
        <v>36872995.869307593</v>
      </c>
      <c r="AS60">
        <v>29748632.282397017</v>
      </c>
      <c r="AT60">
        <v>35076930.001193784</v>
      </c>
      <c r="AU60">
        <v>38576124.432810448</v>
      </c>
      <c r="AV60">
        <v>58481511.459152639</v>
      </c>
      <c r="AW60">
        <v>2384.4102153700551</v>
      </c>
      <c r="AX60">
        <v>2384.3793013327672</v>
      </c>
      <c r="AY60">
        <v>2047.117024815477</v>
      </c>
      <c r="AZ60">
        <v>2179.4400237627051</v>
      </c>
      <c r="BA60">
        <v>2584.9055689034931</v>
      </c>
      <c r="BB60">
        <v>1004.5027048879622</v>
      </c>
      <c r="BC60">
        <v>40072.675922377086</v>
      </c>
      <c r="BD60">
        <v>40072.675922377086</v>
      </c>
      <c r="BE60">
        <v>35396.302362933056</v>
      </c>
      <c r="BF60">
        <v>39179.970861367248</v>
      </c>
      <c r="BG60">
        <v>40981.251110194993</v>
      </c>
      <c r="BH60">
        <v>58499.141867698061</v>
      </c>
      <c r="BI60">
        <v>87183.008056135892</v>
      </c>
      <c r="BJ60">
        <v>77082.784035580014</v>
      </c>
      <c r="BK60">
        <v>85430.634408372935</v>
      </c>
      <c r="BL60">
        <v>88976.683036809365</v>
      </c>
      <c r="BM60">
        <v>130367.44082121068</v>
      </c>
      <c r="BN60">
        <v>87183.04669868249</v>
      </c>
    </row>
    <row r="61" spans="1:66" x14ac:dyDescent="0.2">
      <c r="A61">
        <v>1972</v>
      </c>
      <c r="B61">
        <v>122457.20757035459</v>
      </c>
      <c r="C61">
        <v>98766.732644783071</v>
      </c>
      <c r="D61">
        <v>117771.84785326097</v>
      </c>
      <c r="E61">
        <v>126949.8808665449</v>
      </c>
      <c r="F61">
        <v>186732.99484719732</v>
      </c>
      <c r="G61">
        <v>242171.31533976962</v>
      </c>
      <c r="H61">
        <v>242171.32355116526</v>
      </c>
      <c r="I61">
        <v>195224.47304460654</v>
      </c>
      <c r="J61">
        <v>232976.43948230511</v>
      </c>
      <c r="K61">
        <v>250986.60816521416</v>
      </c>
      <c r="L61">
        <v>372166.41971121216</v>
      </c>
      <c r="M61">
        <v>843778.14544777211</v>
      </c>
      <c r="N61">
        <v>843778.14544777211</v>
      </c>
      <c r="O61">
        <v>660764.29882328154</v>
      </c>
      <c r="P61">
        <v>805147.79434617842</v>
      </c>
      <c r="Q61">
        <v>880612.97765829181</v>
      </c>
      <c r="R61">
        <v>1325844.2047557803</v>
      </c>
      <c r="S61">
        <v>1303874.6201052852</v>
      </c>
      <c r="T61">
        <v>1303874.6201052852</v>
      </c>
      <c r="U61">
        <v>1028749.0098908085</v>
      </c>
      <c r="V61">
        <v>1244750.7634485113</v>
      </c>
      <c r="W61">
        <v>1359489.9475933011</v>
      </c>
      <c r="X61">
        <v>2050467.9252198769</v>
      </c>
      <c r="Y61">
        <v>3209932.418036324</v>
      </c>
      <c r="Z61">
        <v>3209932.418036324</v>
      </c>
      <c r="AA61">
        <v>2574066.1304408526</v>
      </c>
      <c r="AB61">
        <v>3082247.8887447226</v>
      </c>
      <c r="AC61">
        <v>3329071.3013110962</v>
      </c>
      <c r="AD61">
        <v>5096715.8978550499</v>
      </c>
      <c r="AE61">
        <v>4652459.4178485991</v>
      </c>
      <c r="AF61">
        <v>4652459.4178485991</v>
      </c>
      <c r="AG61">
        <v>3723888.4999453863</v>
      </c>
      <c r="AH61">
        <v>4473775.7682934031</v>
      </c>
      <c r="AI61">
        <v>4825424.0500926133</v>
      </c>
      <c r="AJ61">
        <v>7405873.9841914801</v>
      </c>
      <c r="AK61">
        <v>11078583.404958449</v>
      </c>
      <c r="AL61">
        <v>11078583.404958449</v>
      </c>
      <c r="AM61">
        <v>8798665.1215530504</v>
      </c>
      <c r="AN61">
        <v>10610879.38037161</v>
      </c>
      <c r="AO61">
        <v>11521699.893404502</v>
      </c>
      <c r="AP61">
        <v>17425904.911790572</v>
      </c>
      <c r="AQ61">
        <v>37681893.608153775</v>
      </c>
      <c r="AR61">
        <v>37681893.608153775</v>
      </c>
      <c r="AS61">
        <v>30080073.557135846</v>
      </c>
      <c r="AT61">
        <v>36223246.20347105</v>
      </c>
      <c r="AU61">
        <v>39060629.209109582</v>
      </c>
      <c r="AV61">
        <v>59125219.811740994</v>
      </c>
      <c r="AW61">
        <v>2743.0998009395371</v>
      </c>
      <c r="AX61">
        <v>2743.0915895438848</v>
      </c>
      <c r="AY61">
        <v>2308.9922449595852</v>
      </c>
      <c r="AZ61">
        <v>2567.2562242168319</v>
      </c>
      <c r="BA61">
        <v>2913.1535678756359</v>
      </c>
      <c r="BB61">
        <v>1299.5699831824516</v>
      </c>
      <c r="BC61">
        <v>42310.436695085962</v>
      </c>
      <c r="BD61">
        <v>42310.436695085962</v>
      </c>
      <c r="BE61">
        <v>36322.558624949903</v>
      </c>
      <c r="BF61">
        <v>41396.742687381236</v>
      </c>
      <c r="BG61">
        <v>43209.536778573005</v>
      </c>
      <c r="BH61">
        <v>60165.08263513253</v>
      </c>
      <c r="BI61">
        <v>91769.607812768983</v>
      </c>
      <c r="BJ61">
        <v>78839.516599937793</v>
      </c>
      <c r="BK61">
        <v>89933.600766336764</v>
      </c>
      <c r="BL61">
        <v>93580.015791944708</v>
      </c>
      <c r="BM61">
        <v>133746.9734500701</v>
      </c>
      <c r="BN61">
        <v>91769.618077013569</v>
      </c>
    </row>
    <row r="62" spans="1:66" x14ac:dyDescent="0.2">
      <c r="A62">
        <v>1973</v>
      </c>
      <c r="B62">
        <v>123694.87190335069</v>
      </c>
      <c r="C62">
        <v>101517.3145775165</v>
      </c>
      <c r="D62">
        <v>120478.19543108685</v>
      </c>
      <c r="E62">
        <v>126751.04510966978</v>
      </c>
      <c r="F62">
        <v>188619.48698827118</v>
      </c>
      <c r="G62">
        <v>245049.91988448397</v>
      </c>
      <c r="H62">
        <v>245049.92195808084</v>
      </c>
      <c r="I62">
        <v>201169.89536654932</v>
      </c>
      <c r="J62">
        <v>238773.34666516527</v>
      </c>
      <c r="K62">
        <v>251016.50499751838</v>
      </c>
      <c r="L62">
        <v>376663.54076867545</v>
      </c>
      <c r="M62">
        <v>841227.6793697559</v>
      </c>
      <c r="N62">
        <v>841227.6793697559</v>
      </c>
      <c r="O62">
        <v>672850.85872063285</v>
      </c>
      <c r="P62">
        <v>813285.02430988126</v>
      </c>
      <c r="Q62">
        <v>867491.20626934152</v>
      </c>
      <c r="R62">
        <v>1325888.0996141443</v>
      </c>
      <c r="S62">
        <v>1290681.0207190395</v>
      </c>
      <c r="T62">
        <v>1290681.0207190395</v>
      </c>
      <c r="U62">
        <v>1039812.6598140303</v>
      </c>
      <c r="V62">
        <v>1249229.2327087368</v>
      </c>
      <c r="W62">
        <v>1329360.1690981744</v>
      </c>
      <c r="X62">
        <v>2039327.8677479543</v>
      </c>
      <c r="Y62">
        <v>3121835.0415721345</v>
      </c>
      <c r="Z62">
        <v>3121835.0415721345</v>
      </c>
      <c r="AA62">
        <v>2560288.2070437311</v>
      </c>
      <c r="AB62">
        <v>3045135.1360896225</v>
      </c>
      <c r="AC62">
        <v>3193243.1089748312</v>
      </c>
      <c r="AD62">
        <v>4972327.7661171937</v>
      </c>
      <c r="AE62">
        <v>4467420.3753862549</v>
      </c>
      <c r="AF62">
        <v>4467420.3753862549</v>
      </c>
      <c r="AG62">
        <v>3663496.1333611412</v>
      </c>
      <c r="AH62">
        <v>4363366.9561485723</v>
      </c>
      <c r="AI62">
        <v>4574611.3059981661</v>
      </c>
      <c r="AJ62">
        <v>7142254.2303998722</v>
      </c>
      <c r="AK62">
        <v>10360019.969976295</v>
      </c>
      <c r="AL62">
        <v>10360019.969976295</v>
      </c>
      <c r="AM62">
        <v>8487102.7399103697</v>
      </c>
      <c r="AN62">
        <v>10071445.536108259</v>
      </c>
      <c r="AO62">
        <v>10634872.273838354</v>
      </c>
      <c r="AP62">
        <v>16374392.290169245</v>
      </c>
      <c r="AQ62">
        <v>34208546.947484002</v>
      </c>
      <c r="AR62">
        <v>34208546.947484002</v>
      </c>
      <c r="AS62">
        <v>28070548.315143891</v>
      </c>
      <c r="AT62">
        <v>33335454.142316092</v>
      </c>
      <c r="AU62">
        <v>35023420.160655692</v>
      </c>
      <c r="AV62">
        <v>53979821.079152241</v>
      </c>
      <c r="AW62">
        <v>2339.8239222174125</v>
      </c>
      <c r="AX62">
        <v>2339.8218486205342</v>
      </c>
      <c r="AY62">
        <v>1864.7337884837063</v>
      </c>
      <c r="AZ62">
        <v>2183.0441970084385</v>
      </c>
      <c r="BA62">
        <v>2485.5852218211612</v>
      </c>
      <c r="BB62">
        <v>575.4332078668906</v>
      </c>
      <c r="BC62">
        <v>43969.004407083434</v>
      </c>
      <c r="BD62">
        <v>43969.004407083434</v>
      </c>
      <c r="BE62">
        <v>38035.80967272578</v>
      </c>
      <c r="BF62">
        <v>43499.658888998565</v>
      </c>
      <c r="BG62">
        <v>44446.582758595134</v>
      </c>
      <c r="BH62">
        <v>62256.307807618563</v>
      </c>
      <c r="BI62">
        <v>96005.480013165958</v>
      </c>
      <c r="BJ62">
        <v>83249.654528028375</v>
      </c>
      <c r="BK62">
        <v>95145.427253986214</v>
      </c>
      <c r="BL62">
        <v>96897.829679562579</v>
      </c>
      <c r="BM62">
        <v>139357.40105730813</v>
      </c>
      <c r="BN62">
        <v>96005.482605162048</v>
      </c>
    </row>
    <row r="63" spans="1:66" x14ac:dyDescent="0.2">
      <c r="A63">
        <v>1974</v>
      </c>
      <c r="B63">
        <v>112498.78594368076</v>
      </c>
      <c r="C63">
        <v>94049.197466504615</v>
      </c>
      <c r="D63">
        <v>108907.08622178659</v>
      </c>
      <c r="E63">
        <v>115906.08479759555</v>
      </c>
      <c r="F63">
        <v>171036.6681638225</v>
      </c>
      <c r="G63">
        <v>223523.72498939381</v>
      </c>
      <c r="H63">
        <v>223523.72546087077</v>
      </c>
      <c r="I63">
        <v>187296.30406988485</v>
      </c>
      <c r="J63">
        <v>216557.55023060789</v>
      </c>
      <c r="K63">
        <v>230132.93326275249</v>
      </c>
      <c r="L63">
        <v>342521.92511917622</v>
      </c>
      <c r="M63">
        <v>754798.89507243107</v>
      </c>
      <c r="N63">
        <v>754798.89507243107</v>
      </c>
      <c r="O63">
        <v>619102.30937150831</v>
      </c>
      <c r="P63">
        <v>727411.67424541793</v>
      </c>
      <c r="Q63">
        <v>780302.41853216337</v>
      </c>
      <c r="R63">
        <v>1189096.0244032457</v>
      </c>
      <c r="S63">
        <v>1145746.0905411148</v>
      </c>
      <c r="T63">
        <v>1145746.0905411148</v>
      </c>
      <c r="U63">
        <v>946690.21578963404</v>
      </c>
      <c r="V63">
        <v>1107339.0895545401</v>
      </c>
      <c r="W63">
        <v>1181038.690909853</v>
      </c>
      <c r="X63">
        <v>1813083.0488811813</v>
      </c>
      <c r="Y63">
        <v>2732297.6757307262</v>
      </c>
      <c r="Z63">
        <v>2732297.6757307262</v>
      </c>
      <c r="AA63">
        <v>2285668.6059355638</v>
      </c>
      <c r="AB63">
        <v>2671316.9597175242</v>
      </c>
      <c r="AC63">
        <v>2788587.7792851273</v>
      </c>
      <c r="AD63">
        <v>4363556.0841398118</v>
      </c>
      <c r="AE63">
        <v>3888600.3245771918</v>
      </c>
      <c r="AF63">
        <v>3888600.3245771918</v>
      </c>
      <c r="AG63">
        <v>3249870.0064456649</v>
      </c>
      <c r="AH63">
        <v>3814766.6291091521</v>
      </c>
      <c r="AI63">
        <v>3959080.2909076801</v>
      </c>
      <c r="AJ63">
        <v>6222221.9481800618</v>
      </c>
      <c r="AK63">
        <v>8807508.4388765488</v>
      </c>
      <c r="AL63">
        <v>8807508.4388765488</v>
      </c>
      <c r="AM63">
        <v>7334531.1502050068</v>
      </c>
      <c r="AN63">
        <v>8613829.9163846467</v>
      </c>
      <c r="AO63">
        <v>9002150.6261955351</v>
      </c>
      <c r="AP63">
        <v>13955384.912043286</v>
      </c>
      <c r="AQ63">
        <v>28403614.801599905</v>
      </c>
      <c r="AR63">
        <v>28403614.801599905</v>
      </c>
      <c r="AS63">
        <v>23856367.056688514</v>
      </c>
      <c r="AT63">
        <v>27571853.487435021</v>
      </c>
      <c r="AU63">
        <v>29153867.382320184</v>
      </c>
      <c r="AV63">
        <v>44800973.131750658</v>
      </c>
      <c r="AW63">
        <v>1473.8468979677336</v>
      </c>
      <c r="AX63">
        <v>1473.8464264907682</v>
      </c>
      <c r="AY63">
        <v>802.09086312435704</v>
      </c>
      <c r="AZ63">
        <v>1256.6222129652976</v>
      </c>
      <c r="BA63">
        <v>1679.2363324386138</v>
      </c>
      <c r="BB63">
        <v>-448.58879153122308</v>
      </c>
      <c r="BC63">
        <v>41132.107151597404</v>
      </c>
      <c r="BD63">
        <v>41132.107151597404</v>
      </c>
      <c r="BE63">
        <v>35709.96281039311</v>
      </c>
      <c r="BF63">
        <v>40184.354219160894</v>
      </c>
      <c r="BG63">
        <v>42084.269938199111</v>
      </c>
      <c r="BH63">
        <v>57918.961914997708</v>
      </c>
      <c r="BI63">
        <v>90704.932468634477</v>
      </c>
      <c r="BJ63">
        <v>79344.80274447905</v>
      </c>
      <c r="BK63">
        <v>88844.01922690541</v>
      </c>
      <c r="BL63">
        <v>92590.561945399721</v>
      </c>
      <c r="BM63">
        <v>130878.40029815886</v>
      </c>
      <c r="BN63">
        <v>90704.933057980685</v>
      </c>
    </row>
    <row r="64" spans="1:66" x14ac:dyDescent="0.2">
      <c r="A64">
        <v>1975</v>
      </c>
      <c r="B64">
        <v>107974.53254802738</v>
      </c>
      <c r="C64">
        <v>88940.886173907289</v>
      </c>
      <c r="D64">
        <v>103913.52513597578</v>
      </c>
      <c r="E64">
        <v>111879.19721022407</v>
      </c>
      <c r="F64">
        <v>163252.46935602959</v>
      </c>
      <c r="G64">
        <v>214047.8439362823</v>
      </c>
      <c r="H64">
        <v>214047.8440494113</v>
      </c>
      <c r="I64">
        <v>176896.24782622312</v>
      </c>
      <c r="J64">
        <v>206129.82371038548</v>
      </c>
      <c r="K64">
        <v>221659.71002610057</v>
      </c>
      <c r="L64">
        <v>326239.59161075164</v>
      </c>
      <c r="M64">
        <v>719378.72723314958</v>
      </c>
      <c r="N64">
        <v>719378.72723314958</v>
      </c>
      <c r="O64">
        <v>585638.87971040385</v>
      </c>
      <c r="P64">
        <v>689145.56808933441</v>
      </c>
      <c r="Q64">
        <v>747989.29078160005</v>
      </c>
      <c r="R64">
        <v>1129161.2344409809</v>
      </c>
      <c r="S64">
        <v>1086667.7914699882</v>
      </c>
      <c r="T64">
        <v>1086667.7914699882</v>
      </c>
      <c r="U64">
        <v>891170.37397562945</v>
      </c>
      <c r="V64">
        <v>1043269.0601023431</v>
      </c>
      <c r="W64">
        <v>1127017.0524351641</v>
      </c>
      <c r="X64">
        <v>1714314.047537558</v>
      </c>
      <c r="Y64">
        <v>2546127.3608272444</v>
      </c>
      <c r="Z64">
        <v>2546127.3608272444</v>
      </c>
      <c r="AA64">
        <v>2112449.2532121297</v>
      </c>
      <c r="AB64">
        <v>2464616.3253768831</v>
      </c>
      <c r="AC64">
        <v>2622517.5986800473</v>
      </c>
      <c r="AD64">
        <v>4064711.7205532901</v>
      </c>
      <c r="AE64">
        <v>3603868.0103507526</v>
      </c>
      <c r="AF64">
        <v>3603868.0103507526</v>
      </c>
      <c r="AG64">
        <v>2983168.9659072794</v>
      </c>
      <c r="AH64">
        <v>3495287.7145843576</v>
      </c>
      <c r="AI64">
        <v>3704913.6392352683</v>
      </c>
      <c r="AJ64">
        <v>5763494.9906145129</v>
      </c>
      <c r="AK64">
        <v>8068677.9792436184</v>
      </c>
      <c r="AL64">
        <v>8068677.9792436184</v>
      </c>
      <c r="AM64">
        <v>6614939.5689304369</v>
      </c>
      <c r="AN64">
        <v>7820576.8781542415</v>
      </c>
      <c r="AO64">
        <v>8324904.1712232335</v>
      </c>
      <c r="AP64">
        <v>12762161.969375066</v>
      </c>
      <c r="AQ64">
        <v>26205555.862287249</v>
      </c>
      <c r="AR64">
        <v>26205555.862287249</v>
      </c>
      <c r="AS64">
        <v>21921124.825741887</v>
      </c>
      <c r="AT64">
        <v>25242299.684526891</v>
      </c>
      <c r="AU64">
        <v>27083794.453247171</v>
      </c>
      <c r="AV64">
        <v>41265717.283998609</v>
      </c>
      <c r="AW64">
        <v>1901.2211597724315</v>
      </c>
      <c r="AX64">
        <v>1901.2210466434219</v>
      </c>
      <c r="AY64">
        <v>985.52452159145093</v>
      </c>
      <c r="AZ64">
        <v>1697.2265615661017</v>
      </c>
      <c r="BA64">
        <v>2098.6843943475765</v>
      </c>
      <c r="BB64">
        <v>265.34710130753007</v>
      </c>
      <c r="BC64">
        <v>40040.733138569376</v>
      </c>
      <c r="BD64">
        <v>40040.733138569376</v>
      </c>
      <c r="BE64">
        <v>33752.220225407676</v>
      </c>
      <c r="BF64">
        <v>38887.742585602602</v>
      </c>
      <c r="BG64">
        <v>41200.297924515631</v>
      </c>
      <c r="BH64">
        <v>55929.273235479443</v>
      </c>
      <c r="BI64">
        <v>87715.123112065558</v>
      </c>
      <c r="BJ64">
        <v>74710.589855177954</v>
      </c>
      <c r="BK64">
        <v>85375.887615648215</v>
      </c>
      <c r="BL64">
        <v>90077.314837225684</v>
      </c>
      <c r="BM64">
        <v>125509.18090319433</v>
      </c>
      <c r="BN64">
        <v>87715.123253476821</v>
      </c>
    </row>
    <row r="65" spans="1:66" x14ac:dyDescent="0.2">
      <c r="A65">
        <v>1976</v>
      </c>
      <c r="B65">
        <v>114479.81297395907</v>
      </c>
      <c r="C65">
        <v>95134.432476289992</v>
      </c>
      <c r="D65">
        <v>111257.73797753762</v>
      </c>
      <c r="E65">
        <v>117549.69282480617</v>
      </c>
      <c r="F65">
        <v>172300.31310937103</v>
      </c>
      <c r="G65">
        <v>226746.5917125667</v>
      </c>
      <c r="H65">
        <v>226746.62244843153</v>
      </c>
      <c r="I65">
        <v>189104.22063322883</v>
      </c>
      <c r="J65">
        <v>220416.14335686935</v>
      </c>
      <c r="K65">
        <v>232778.28874108419</v>
      </c>
      <c r="L65">
        <v>344083.57960330462</v>
      </c>
      <c r="M65">
        <v>753406.28505005606</v>
      </c>
      <c r="N65">
        <v>753406.28505005606</v>
      </c>
      <c r="O65">
        <v>620244.0815581989</v>
      </c>
      <c r="P65">
        <v>727586.35477478255</v>
      </c>
      <c r="Q65">
        <v>777731.69678272726</v>
      </c>
      <c r="R65">
        <v>1180433.195923086</v>
      </c>
      <c r="S65">
        <v>1130959.7942211258</v>
      </c>
      <c r="T65">
        <v>1130959.7942211258</v>
      </c>
      <c r="U65">
        <v>938699.48146814469</v>
      </c>
      <c r="V65">
        <v>1094329.8874542529</v>
      </c>
      <c r="W65">
        <v>1164561.8702951877</v>
      </c>
      <c r="X65">
        <v>1785437.2655272144</v>
      </c>
      <c r="Y65">
        <v>2619460.9479475198</v>
      </c>
      <c r="Z65">
        <v>2619460.9479475198</v>
      </c>
      <c r="AA65">
        <v>2201287.8394882446</v>
      </c>
      <c r="AB65">
        <v>2553301.9670182471</v>
      </c>
      <c r="AC65">
        <v>2680881.5075168572</v>
      </c>
      <c r="AD65">
        <v>4181159.5486339601</v>
      </c>
      <c r="AE65">
        <v>3690189.5150728347</v>
      </c>
      <c r="AF65">
        <v>3690189.5150728347</v>
      </c>
      <c r="AG65">
        <v>3095855.7839987823</v>
      </c>
      <c r="AH65">
        <v>3604338.3174588517</v>
      </c>
      <c r="AI65">
        <v>3766192.9414117406</v>
      </c>
      <c r="AJ65">
        <v>5886247.9100601338</v>
      </c>
      <c r="AK65">
        <v>8164517.2246203423</v>
      </c>
      <c r="AL65">
        <v>8164517.2246203423</v>
      </c>
      <c r="AM65">
        <v>6820930.8653920237</v>
      </c>
      <c r="AN65">
        <v>7975712.580200688</v>
      </c>
      <c r="AO65">
        <v>8350356.926095007</v>
      </c>
      <c r="AP65">
        <v>12970925.971908515</v>
      </c>
      <c r="AQ65">
        <v>26771083.980943374</v>
      </c>
      <c r="AR65">
        <v>26771083.980943374</v>
      </c>
      <c r="AS65">
        <v>22182664.149452083</v>
      </c>
      <c r="AT65">
        <v>25743601.036695708</v>
      </c>
      <c r="AU65">
        <v>27794457.80631014</v>
      </c>
      <c r="AV65">
        <v>41996156.62899185</v>
      </c>
      <c r="AW65">
        <v>2213.0342353514152</v>
      </c>
      <c r="AX65">
        <v>2213.0034994865669</v>
      </c>
      <c r="AY65">
        <v>1164.6443193511373</v>
      </c>
      <c r="AZ65">
        <v>2099.3325982058814</v>
      </c>
      <c r="BA65">
        <v>2321.0969085281663</v>
      </c>
      <c r="BB65">
        <v>517.04661543734858</v>
      </c>
      <c r="BC65">
        <v>43487.982743281609</v>
      </c>
      <c r="BD65">
        <v>43487.982743281609</v>
      </c>
      <c r="BE65">
        <v>36788.915911633427</v>
      </c>
      <c r="BF65">
        <v>42776.780555621524</v>
      </c>
      <c r="BG65">
        <v>44196.136829481606</v>
      </c>
      <c r="BH65">
        <v>60285.548352291575</v>
      </c>
      <c r="BI65">
        <v>95081.668378194328</v>
      </c>
      <c r="BJ65">
        <v>81319.255401986287</v>
      </c>
      <c r="BK65">
        <v>93623.590502391089</v>
      </c>
      <c r="BL65">
        <v>96539.93673067342</v>
      </c>
      <c r="BM65">
        <v>134996.17552335933</v>
      </c>
      <c r="BN65">
        <v>95081.706798025392</v>
      </c>
    </row>
    <row r="66" spans="1:66" x14ac:dyDescent="0.2">
      <c r="A66">
        <v>1977</v>
      </c>
      <c r="B66">
        <v>117539.64278407798</v>
      </c>
      <c r="C66">
        <v>97028.763489403442</v>
      </c>
      <c r="D66">
        <v>115148.80640453497</v>
      </c>
      <c r="E66">
        <v>119814.94429608282</v>
      </c>
      <c r="F66">
        <v>174922.31488967469</v>
      </c>
      <c r="G66">
        <v>232852.47497834335</v>
      </c>
      <c r="H66">
        <v>232852.54592086538</v>
      </c>
      <c r="I66">
        <v>192938.34147342475</v>
      </c>
      <c r="J66">
        <v>228148.38452859002</v>
      </c>
      <c r="K66">
        <v>237329.92531169151</v>
      </c>
      <c r="L66">
        <v>349379.37746304006</v>
      </c>
      <c r="M66">
        <v>768719.23470116057</v>
      </c>
      <c r="N66">
        <v>768719.23470116057</v>
      </c>
      <c r="O66">
        <v>630137.08797927597</v>
      </c>
      <c r="P66">
        <v>748401.91516630026</v>
      </c>
      <c r="Q66">
        <v>787847.2696703223</v>
      </c>
      <c r="R66">
        <v>1195154.2109670909</v>
      </c>
      <c r="S66">
        <v>1151680.1796851647</v>
      </c>
      <c r="T66">
        <v>1151680.1796851647</v>
      </c>
      <c r="U66">
        <v>950722.24727210158</v>
      </c>
      <c r="V66">
        <v>1123239.2589019237</v>
      </c>
      <c r="W66">
        <v>1178085.0719977962</v>
      </c>
      <c r="X66">
        <v>1804775.0815392605</v>
      </c>
      <c r="Y66">
        <v>2646580.8035069956</v>
      </c>
      <c r="Z66">
        <v>2646580.8035069956</v>
      </c>
      <c r="AA66">
        <v>2212378.5961328242</v>
      </c>
      <c r="AB66">
        <v>2594802.1921984702</v>
      </c>
      <c r="AC66">
        <v>2695065.5698999376</v>
      </c>
      <c r="AD66">
        <v>4215215.1084589222</v>
      </c>
      <c r="AE66">
        <v>3728035.0837735385</v>
      </c>
      <c r="AF66">
        <v>3728035.0837735385</v>
      </c>
      <c r="AG66">
        <v>3106797.4118075427</v>
      </c>
      <c r="AH66">
        <v>3656431.4129715469</v>
      </c>
      <c r="AI66">
        <v>3792488.5376041424</v>
      </c>
      <c r="AJ66">
        <v>5922158.9122525183</v>
      </c>
      <c r="AK66">
        <v>8264297.4373520678</v>
      </c>
      <c r="AL66">
        <v>8264297.4373520678</v>
      </c>
      <c r="AM66">
        <v>6867875.6295661107</v>
      </c>
      <c r="AN66">
        <v>8098291.3342391821</v>
      </c>
      <c r="AO66">
        <v>8439489.5439990778</v>
      </c>
      <c r="AP66">
        <v>12996966.232216133</v>
      </c>
      <c r="AQ66">
        <v>26883148.095497403</v>
      </c>
      <c r="AR66">
        <v>26883148.095497403</v>
      </c>
      <c r="AS66">
        <v>22133744.362437293</v>
      </c>
      <c r="AT66">
        <v>26121587.542606037</v>
      </c>
      <c r="AU66">
        <v>27691860.541996449</v>
      </c>
      <c r="AV66">
        <v>41795988.493936092</v>
      </c>
      <c r="AW66">
        <v>2226.8105898126078</v>
      </c>
      <c r="AX66">
        <v>2226.739647290553</v>
      </c>
      <c r="AY66">
        <v>1119.1855053821432</v>
      </c>
      <c r="AZ66">
        <v>2149.2282804799606</v>
      </c>
      <c r="BA66">
        <v>2299.9632804741032</v>
      </c>
      <c r="BB66">
        <v>465.25231630929687</v>
      </c>
      <c r="BC66">
        <v>45186.354793291015</v>
      </c>
      <c r="BD66">
        <v>45186.354793291015</v>
      </c>
      <c r="BE66">
        <v>37794.505212750948</v>
      </c>
      <c r="BF66">
        <v>44787.349875449923</v>
      </c>
      <c r="BG66">
        <v>45589.130365611774</v>
      </c>
      <c r="BH66">
        <v>61563.215325517318</v>
      </c>
      <c r="BI66">
        <v>98885.78504763903</v>
      </c>
      <c r="BJ66">
        <v>83638.654846961974</v>
      </c>
      <c r="BK66">
        <v>98085.001869162385</v>
      </c>
      <c r="BL66">
        <v>99700.589222033828</v>
      </c>
      <c r="BM66">
        <v>137935.66908702732</v>
      </c>
      <c r="BN66">
        <v>98885.873725791593</v>
      </c>
    </row>
    <row r="67" spans="1:66" x14ac:dyDescent="0.2">
      <c r="A67">
        <v>1978</v>
      </c>
      <c r="B67">
        <v>119903.88963395006</v>
      </c>
      <c r="C67">
        <v>100515.21194652081</v>
      </c>
      <c r="D67">
        <v>118199.00367077846</v>
      </c>
      <c r="E67">
        <v>121529.01985180458</v>
      </c>
      <c r="F67">
        <v>177323.21979017206</v>
      </c>
      <c r="G67">
        <v>237764.88416747606</v>
      </c>
      <c r="H67">
        <v>237764.90225984927</v>
      </c>
      <c r="I67">
        <v>200203.69280187588</v>
      </c>
      <c r="J67">
        <v>234528.56940026264</v>
      </c>
      <c r="K67">
        <v>240850.26891863396</v>
      </c>
      <c r="L67">
        <v>354670.4280100172</v>
      </c>
      <c r="M67">
        <v>775185.47186932492</v>
      </c>
      <c r="N67">
        <v>775185.47186932492</v>
      </c>
      <c r="O67">
        <v>647114.5813122344</v>
      </c>
      <c r="P67">
        <v>760621.3256521679</v>
      </c>
      <c r="Q67">
        <v>788917.38117286819</v>
      </c>
      <c r="R67">
        <v>1202148.829056337</v>
      </c>
      <c r="S67">
        <v>1158705.4144494468</v>
      </c>
      <c r="T67">
        <v>1158705.4144494468</v>
      </c>
      <c r="U67">
        <v>971989.42296936398</v>
      </c>
      <c r="V67">
        <v>1138380.3133386711</v>
      </c>
      <c r="W67">
        <v>1177820.0992944019</v>
      </c>
      <c r="X67">
        <v>1811230.9485600798</v>
      </c>
      <c r="Y67">
        <v>2678405.6711596041</v>
      </c>
      <c r="Z67">
        <v>2678405.6711596041</v>
      </c>
      <c r="AA67">
        <v>2262473.1078069075</v>
      </c>
      <c r="AB67">
        <v>2637342.2402390987</v>
      </c>
      <c r="AC67">
        <v>2716940.4921984063</v>
      </c>
      <c r="AD67">
        <v>4244262.0212508859</v>
      </c>
      <c r="AE67">
        <v>3786908.5081138355</v>
      </c>
      <c r="AF67">
        <v>3786908.5081138355</v>
      </c>
      <c r="AG67">
        <v>3191649.2673198273</v>
      </c>
      <c r="AH67">
        <v>3725723.6057582609</v>
      </c>
      <c r="AI67">
        <v>3842659.4932786371</v>
      </c>
      <c r="AJ67">
        <v>5986986.8486841554</v>
      </c>
      <c r="AK67">
        <v>8495602.5452932622</v>
      </c>
      <c r="AL67">
        <v>8495602.5452932622</v>
      </c>
      <c r="AM67">
        <v>7152901.2554284735</v>
      </c>
      <c r="AN67">
        <v>8374391.2428456536</v>
      </c>
      <c r="AO67">
        <v>8640540.5293609258</v>
      </c>
      <c r="AP67">
        <v>13285984.819499554</v>
      </c>
      <c r="AQ67">
        <v>28269108.833423525</v>
      </c>
      <c r="AR67">
        <v>28269108.833423525</v>
      </c>
      <c r="AS67">
        <v>23703872.620325085</v>
      </c>
      <c r="AT67">
        <v>27904294.387581255</v>
      </c>
      <c r="AU67">
        <v>28580519.425490811</v>
      </c>
      <c r="AV67">
        <v>43740610.064105444</v>
      </c>
      <c r="AW67">
        <v>2042.8951004240714</v>
      </c>
      <c r="AX67">
        <v>2042.8770080508657</v>
      </c>
      <c r="AY67">
        <v>826.73109116574301</v>
      </c>
      <c r="AZ67">
        <v>1869.437941294289</v>
      </c>
      <c r="BA67">
        <v>2207.7707849752087</v>
      </c>
      <c r="BB67">
        <v>-23.988429673039395</v>
      </c>
      <c r="BC67">
        <v>47094.824941130631</v>
      </c>
      <c r="BD67">
        <v>47094.824941130631</v>
      </c>
      <c r="BE67">
        <v>39781.948683663752</v>
      </c>
      <c r="BF67">
        <v>46818.745672846286</v>
      </c>
      <c r="BG67">
        <v>47374.757482797519</v>
      </c>
      <c r="BH67">
        <v>63453.707649487049</v>
      </c>
      <c r="BI67">
        <v>103409.73724201384</v>
      </c>
      <c r="BJ67">
        <v>88475.970674286276</v>
      </c>
      <c r="BK67">
        <v>103005.38033728629</v>
      </c>
      <c r="BL67">
        <v>103833.49085507542</v>
      </c>
      <c r="BM67">
        <v>142800.82774843715</v>
      </c>
      <c r="BN67">
        <v>103409.75985748037</v>
      </c>
    </row>
    <row r="68" spans="1:66" x14ac:dyDescent="0.2">
      <c r="A68">
        <v>1979</v>
      </c>
      <c r="B68">
        <v>124430.83301008207</v>
      </c>
      <c r="C68">
        <v>104506.6248650809</v>
      </c>
      <c r="D68">
        <v>123010.45568831758</v>
      </c>
      <c r="E68">
        <v>125773.26092671222</v>
      </c>
      <c r="F68">
        <v>183223.56182649173</v>
      </c>
      <c r="G68">
        <v>246630.21684959001</v>
      </c>
      <c r="H68">
        <v>246630.21684959001</v>
      </c>
      <c r="I68">
        <v>208040.91521918334</v>
      </c>
      <c r="J68">
        <v>244031.12537718695</v>
      </c>
      <c r="K68">
        <v>249085.02006837013</v>
      </c>
      <c r="L68">
        <v>366372.40233986353</v>
      </c>
      <c r="M68">
        <v>813211.44081741071</v>
      </c>
      <c r="N68">
        <v>813211.44081741071</v>
      </c>
      <c r="O68">
        <v>681809.77200082259</v>
      </c>
      <c r="P68">
        <v>803705.0105511531</v>
      </c>
      <c r="Q68">
        <v>822144.86475650512</v>
      </c>
      <c r="R68">
        <v>1258561.3716646682</v>
      </c>
      <c r="S68">
        <v>1222577.3808577403</v>
      </c>
      <c r="T68">
        <v>1222577.3808577403</v>
      </c>
      <c r="U68">
        <v>1029786.2525024435</v>
      </c>
      <c r="V68">
        <v>1211019.8884003481</v>
      </c>
      <c r="W68">
        <v>1233373.0779485742</v>
      </c>
      <c r="X68">
        <v>1908324.4559140701</v>
      </c>
      <c r="Y68">
        <v>2890984.5406834013</v>
      </c>
      <c r="Z68">
        <v>2890984.5406834013</v>
      </c>
      <c r="AA68">
        <v>2443127.0314178509</v>
      </c>
      <c r="AB68">
        <v>2875070.2636702079</v>
      </c>
      <c r="AC68">
        <v>2905398.3893910167</v>
      </c>
      <c r="AD68">
        <v>4557137.6162906289</v>
      </c>
      <c r="AE68">
        <v>4132338.0010263585</v>
      </c>
      <c r="AF68">
        <v>4132338.0010263585</v>
      </c>
      <c r="AG68">
        <v>3480617.8775566882</v>
      </c>
      <c r="AH68">
        <v>4100033.7359794104</v>
      </c>
      <c r="AI68">
        <v>4163717.1633276436</v>
      </c>
      <c r="AJ68">
        <v>6504411.6760684373</v>
      </c>
      <c r="AK68">
        <v>9607974.1748727597</v>
      </c>
      <c r="AL68">
        <v>9607974.1748727597</v>
      </c>
      <c r="AM68">
        <v>8084970.8646969106</v>
      </c>
      <c r="AN68">
        <v>9543882.2087558173</v>
      </c>
      <c r="AO68">
        <v>9664775.1299182009</v>
      </c>
      <c r="AP68">
        <v>14941245.704556506</v>
      </c>
      <c r="AQ68">
        <v>33448854.858379334</v>
      </c>
      <c r="AR68">
        <v>33448854.858379334</v>
      </c>
      <c r="AS68">
        <v>28004420.63383054</v>
      </c>
      <c r="AT68">
        <v>33088750.51142396</v>
      </c>
      <c r="AU68">
        <v>33594316.636522457</v>
      </c>
      <c r="AV68">
        <v>51920135.68268171</v>
      </c>
      <c r="AW68">
        <v>2231.449170574152</v>
      </c>
      <c r="AX68">
        <v>2231.449170574152</v>
      </c>
      <c r="AY68">
        <v>972.33451097844056</v>
      </c>
      <c r="AZ68">
        <v>1989.7859994482028</v>
      </c>
      <c r="BA68">
        <v>2461.5017850543409</v>
      </c>
      <c r="BB68">
        <v>74.721313119939353</v>
      </c>
      <c r="BC68">
        <v>47899.654364823342</v>
      </c>
      <c r="BD68">
        <v>47899.654364823342</v>
      </c>
      <c r="BE68">
        <v>40361.830738887358</v>
      </c>
      <c r="BF68">
        <v>47377.727370224762</v>
      </c>
      <c r="BG68">
        <v>48398.638278957435</v>
      </c>
      <c r="BH68">
        <v>63741.582955583246</v>
      </c>
      <c r="BI68">
        <v>104984.91085763484</v>
      </c>
      <c r="BJ68">
        <v>89598.701023773508</v>
      </c>
      <c r="BK68">
        <v>104112.65408369547</v>
      </c>
      <c r="BL68">
        <v>105820.0588963363</v>
      </c>
      <c r="BM68">
        <v>143325.16000866232</v>
      </c>
      <c r="BN68">
        <v>104984.91085763484</v>
      </c>
    </row>
    <row r="69" spans="1:66" x14ac:dyDescent="0.2">
      <c r="A69">
        <v>1980</v>
      </c>
      <c r="B69">
        <v>129397.48003528436</v>
      </c>
      <c r="C69">
        <v>107839.20404740423</v>
      </c>
      <c r="D69">
        <v>127185.67484774278</v>
      </c>
      <c r="E69">
        <v>131475.58494401132</v>
      </c>
      <c r="F69">
        <v>189494.67274330591</v>
      </c>
      <c r="G69">
        <v>256244.37321231593</v>
      </c>
      <c r="H69">
        <v>256244.37321231593</v>
      </c>
      <c r="I69">
        <v>214420.63234417161</v>
      </c>
      <c r="J69">
        <v>252011.65634649026</v>
      </c>
      <c r="K69">
        <v>260219.942205967</v>
      </c>
      <c r="L69">
        <v>378647.97258010611</v>
      </c>
      <c r="M69">
        <v>841060.83694062952</v>
      </c>
      <c r="N69">
        <v>841060.83694062952</v>
      </c>
      <c r="O69">
        <v>700297.69504233322</v>
      </c>
      <c r="P69">
        <v>825085.6141153347</v>
      </c>
      <c r="Q69">
        <v>855948.09201556654</v>
      </c>
      <c r="R69">
        <v>1296405.4030771637</v>
      </c>
      <c r="S69">
        <v>1264932.7401505988</v>
      </c>
      <c r="T69">
        <v>1264932.7401505988</v>
      </c>
      <c r="U69">
        <v>1057168.9387201064</v>
      </c>
      <c r="V69">
        <v>1242037.2959695091</v>
      </c>
      <c r="W69">
        <v>1286335.1702043719</v>
      </c>
      <c r="X69">
        <v>1964859.2752145242</v>
      </c>
      <c r="Y69">
        <v>3007347.8347252691</v>
      </c>
      <c r="Z69">
        <v>3007347.8347252691</v>
      </c>
      <c r="AA69">
        <v>2516124.2108984436</v>
      </c>
      <c r="AB69">
        <v>2956418.4206388225</v>
      </c>
      <c r="AC69">
        <v>3055551.3695192011</v>
      </c>
      <c r="AD69">
        <v>4722466.2029491235</v>
      </c>
      <c r="AE69">
        <v>4317979.6563417958</v>
      </c>
      <c r="AF69">
        <v>4317979.6563417958</v>
      </c>
      <c r="AG69">
        <v>3592348.4393852623</v>
      </c>
      <c r="AH69">
        <v>4255116.065016442</v>
      </c>
      <c r="AI69">
        <v>4372069.1901063044</v>
      </c>
      <c r="AJ69">
        <v>6760248.0801928565</v>
      </c>
      <c r="AK69">
        <v>10081988.964399904</v>
      </c>
      <c r="AL69">
        <v>10081988.964399904</v>
      </c>
      <c r="AM69">
        <v>8357987.514707827</v>
      </c>
      <c r="AN69">
        <v>10000053.412776528</v>
      </c>
      <c r="AO69">
        <v>10160480.20437176</v>
      </c>
      <c r="AP69">
        <v>15688738.75842217</v>
      </c>
      <c r="AQ69">
        <v>34406966.971546046</v>
      </c>
      <c r="AR69">
        <v>34406966.971546046</v>
      </c>
      <c r="AS69">
        <v>28964978.08868666</v>
      </c>
      <c r="AT69">
        <v>34506776.918962464</v>
      </c>
      <c r="AU69">
        <v>34292399.692353569</v>
      </c>
      <c r="AV69">
        <v>53421184.834740564</v>
      </c>
      <c r="AW69">
        <v>2550.586858252796</v>
      </c>
      <c r="AX69">
        <v>2550.586858252796</v>
      </c>
      <c r="AY69">
        <v>1257.7757506368196</v>
      </c>
      <c r="AZ69">
        <v>2359.6933489952617</v>
      </c>
      <c r="BA69">
        <v>2731.2276820556285</v>
      </c>
      <c r="BB69">
        <v>341.37290650568474</v>
      </c>
      <c r="BC69">
        <v>50323.77371246821</v>
      </c>
      <c r="BD69">
        <v>50323.77371246821</v>
      </c>
      <c r="BE69">
        <v>42010.482825745436</v>
      </c>
      <c r="BF69">
        <v>49641.237151343652</v>
      </c>
      <c r="BG69">
        <v>50978.639713838522</v>
      </c>
      <c r="BH69">
        <v>66504.591595099482</v>
      </c>
      <c r="BI69">
        <v>110040.25728023749</v>
      </c>
      <c r="BJ69">
        <v>92951.366669631214</v>
      </c>
      <c r="BK69">
        <v>108743.16690427912</v>
      </c>
      <c r="BL69">
        <v>111287.90475356714</v>
      </c>
      <c r="BM69">
        <v>149208.61495584168</v>
      </c>
      <c r="BN69">
        <v>110040.25728023749</v>
      </c>
    </row>
    <row r="70" spans="1:66" x14ac:dyDescent="0.2">
      <c r="A70">
        <v>1981</v>
      </c>
      <c r="B70">
        <v>129950.77506004598</v>
      </c>
      <c r="C70">
        <v>108223.25600506616</v>
      </c>
      <c r="D70">
        <v>127790.04996637822</v>
      </c>
      <c r="E70">
        <v>131976.21172123146</v>
      </c>
      <c r="F70">
        <v>189524.55937205962</v>
      </c>
      <c r="G70">
        <v>256821.06626362374</v>
      </c>
      <c r="H70">
        <v>256821.06626362374</v>
      </c>
      <c r="I70">
        <v>214854.7210961126</v>
      </c>
      <c r="J70">
        <v>252686.24897896734</v>
      </c>
      <c r="K70">
        <v>260694.33560367752</v>
      </c>
      <c r="L70">
        <v>378116.63421999279</v>
      </c>
      <c r="M70">
        <v>839353.46470936155</v>
      </c>
      <c r="N70">
        <v>839353.46470936155</v>
      </c>
      <c r="O70">
        <v>706601.80905279098</v>
      </c>
      <c r="P70">
        <v>825472.49651913461</v>
      </c>
      <c r="Q70">
        <v>852204.11671941984</v>
      </c>
      <c r="R70">
        <v>1288356.1619792113</v>
      </c>
      <c r="S70">
        <v>1269382.2847326847</v>
      </c>
      <c r="T70">
        <v>1269382.2847326847</v>
      </c>
      <c r="U70">
        <v>1076394.0495824916</v>
      </c>
      <c r="V70">
        <v>1251227.5550719462</v>
      </c>
      <c r="W70">
        <v>1286144.5265986216</v>
      </c>
      <c r="X70">
        <v>1967353.2417595412</v>
      </c>
      <c r="Y70">
        <v>3104782.0225861007</v>
      </c>
      <c r="Z70">
        <v>3104782.0225861007</v>
      </c>
      <c r="AA70">
        <v>2636533.2779480261</v>
      </c>
      <c r="AB70">
        <v>3078538.4082089206</v>
      </c>
      <c r="AC70">
        <v>3126731.8215296087</v>
      </c>
      <c r="AD70">
        <v>4853889.4400066808</v>
      </c>
      <c r="AE70">
        <v>4516637.9249876067</v>
      </c>
      <c r="AF70">
        <v>4516637.9249876067</v>
      </c>
      <c r="AG70">
        <v>3810609.3793339231</v>
      </c>
      <c r="AH70">
        <v>4485682.6318721296</v>
      </c>
      <c r="AI70">
        <v>4545185.8511484722</v>
      </c>
      <c r="AJ70">
        <v>7055520.9178035948</v>
      </c>
      <c r="AK70">
        <v>10852395.971443055</v>
      </c>
      <c r="AL70">
        <v>10852395.971443055</v>
      </c>
      <c r="AM70">
        <v>9070920.178995613</v>
      </c>
      <c r="AN70">
        <v>10801395.457485108</v>
      </c>
      <c r="AO70">
        <v>10895389.04598497</v>
      </c>
      <c r="AP70">
        <v>16730666.058987578</v>
      </c>
      <c r="AQ70">
        <v>38041276.551924951</v>
      </c>
      <c r="AR70">
        <v>38041276.551924951</v>
      </c>
      <c r="AS70">
        <v>32232528.701512046</v>
      </c>
      <c r="AT70">
        <v>38423232.460109808</v>
      </c>
      <c r="AU70">
        <v>37744672.740814194</v>
      </c>
      <c r="AV70">
        <v>59171947.220147386</v>
      </c>
      <c r="AW70">
        <v>3080.4838564682318</v>
      </c>
      <c r="AX70">
        <v>3080.4838564682318</v>
      </c>
      <c r="AY70">
        <v>1591.7909140197132</v>
      </c>
      <c r="AZ70">
        <v>2893.8509537891277</v>
      </c>
      <c r="BA70">
        <v>3258.0878387854223</v>
      </c>
      <c r="BB70">
        <v>932.48452412641245</v>
      </c>
      <c r="BC70">
        <v>51128.253987899814</v>
      </c>
      <c r="BD70">
        <v>51128.253987899814</v>
      </c>
      <c r="BE70">
        <v>41736.750110874513</v>
      </c>
      <c r="BF70">
        <v>50269.778127183061</v>
      </c>
      <c r="BG70">
        <v>51950.888943654994</v>
      </c>
      <c r="BH70">
        <v>67432.159082376093</v>
      </c>
      <c r="BI70">
        <v>111187.96665218927</v>
      </c>
      <c r="BJ70">
        <v>91917.949106943022</v>
      </c>
      <c r="BK70">
        <v>109489.68709392547</v>
      </c>
      <c r="BL70">
        <v>112816.89032474198</v>
      </c>
      <c r="BM70">
        <v>150556.7522801882</v>
      </c>
      <c r="BN70">
        <v>111187.96665218927</v>
      </c>
    </row>
    <row r="71" spans="1:66" x14ac:dyDescent="0.2">
      <c r="A71">
        <v>1982</v>
      </c>
      <c r="B71">
        <v>130676.07346543338</v>
      </c>
      <c r="C71">
        <v>108210.80997015761</v>
      </c>
      <c r="D71">
        <v>129203.51529342754</v>
      </c>
      <c r="E71">
        <v>132020.97748780681</v>
      </c>
      <c r="F71">
        <v>190145.03876285366</v>
      </c>
      <c r="G71">
        <v>257180.47389885128</v>
      </c>
      <c r="H71">
        <v>257180.47389885128</v>
      </c>
      <c r="I71">
        <v>213759.97917064611</v>
      </c>
      <c r="J71">
        <v>254174.9518084481</v>
      </c>
      <c r="K71">
        <v>259927.74104739932</v>
      </c>
      <c r="L71">
        <v>378157.53832589625</v>
      </c>
      <c r="M71">
        <v>830270.04633679846</v>
      </c>
      <c r="N71">
        <v>830270.04633679846</v>
      </c>
      <c r="O71">
        <v>698483.75535268418</v>
      </c>
      <c r="P71">
        <v>819093.30291368044</v>
      </c>
      <c r="Q71">
        <v>840516.85956890357</v>
      </c>
      <c r="R71">
        <v>1273081.3161900074</v>
      </c>
      <c r="S71">
        <v>1263182.0675645797</v>
      </c>
      <c r="T71">
        <v>1263182.0675645797</v>
      </c>
      <c r="U71">
        <v>1068705.8567939869</v>
      </c>
      <c r="V71">
        <v>1246028.7585305418</v>
      </c>
      <c r="W71">
        <v>1278695.1141314418</v>
      </c>
      <c r="X71">
        <v>1949495.0240283974</v>
      </c>
      <c r="Y71">
        <v>3199200.1255016951</v>
      </c>
      <c r="Z71">
        <v>3199200.1255016951</v>
      </c>
      <c r="AA71">
        <v>2736859.7623168253</v>
      </c>
      <c r="AB71">
        <v>3174881.5644500237</v>
      </c>
      <c r="AC71">
        <v>3220783.8727416061</v>
      </c>
      <c r="AD71">
        <v>4945095.7158614825</v>
      </c>
      <c r="AE71">
        <v>4724388.2415977195</v>
      </c>
      <c r="AF71">
        <v>4724388.2415977195</v>
      </c>
      <c r="AG71">
        <v>4047277.2832210041</v>
      </c>
      <c r="AH71">
        <v>4718696.2174182069</v>
      </c>
      <c r="AI71">
        <v>4727551.948496297</v>
      </c>
      <c r="AJ71">
        <v>7321237.1888932958</v>
      </c>
      <c r="AK71">
        <v>11843238.073361618</v>
      </c>
      <c r="AL71">
        <v>11843238.073361618</v>
      </c>
      <c r="AM71">
        <v>10130959.91332618</v>
      </c>
      <c r="AN71">
        <v>11991302.845229691</v>
      </c>
      <c r="AO71">
        <v>11708057.883182345</v>
      </c>
      <c r="AP71">
        <v>18316747.039478339</v>
      </c>
      <c r="AQ71">
        <v>45811462.641464032</v>
      </c>
      <c r="AR71">
        <v>45811462.641464032</v>
      </c>
      <c r="AS71">
        <v>39294556.297972262</v>
      </c>
      <c r="AT71">
        <v>46699419.059388988</v>
      </c>
      <c r="AU71">
        <v>44998285.30672209</v>
      </c>
      <c r="AV71">
        <v>70325565.184214383</v>
      </c>
      <c r="AW71">
        <v>4171.6730320154666</v>
      </c>
      <c r="AX71">
        <v>4171.6730320154666</v>
      </c>
      <c r="AY71">
        <v>2661.640769669119</v>
      </c>
      <c r="AZ71">
        <v>4232.078778406988</v>
      </c>
      <c r="BA71">
        <v>4114.2139282143116</v>
      </c>
      <c r="BB71">
        <v>2132.5391998109858</v>
      </c>
      <c r="BC71">
        <v>52943.409813059479</v>
      </c>
      <c r="BD71">
        <v>52943.409813059479</v>
      </c>
      <c r="BE71">
        <v>42624.927149876872</v>
      </c>
      <c r="BF71">
        <v>52549.094446732764</v>
      </c>
      <c r="BG71">
        <v>53299.212812129394</v>
      </c>
      <c r="BH71">
        <v>69818.785715392063</v>
      </c>
      <c r="BI71">
        <v>113908.08078936448</v>
      </c>
      <c r="BJ71">
        <v>92579.035125136565</v>
      </c>
      <c r="BK71">
        <v>112945.36403213999</v>
      </c>
      <c r="BL71">
        <v>114780.46141702325</v>
      </c>
      <c r="BM71">
        <v>154426.59385986836</v>
      </c>
      <c r="BN71">
        <v>113908.08078936448</v>
      </c>
    </row>
    <row r="72" spans="1:66" x14ac:dyDescent="0.2">
      <c r="A72">
        <v>1983</v>
      </c>
      <c r="B72">
        <v>133467.6401947586</v>
      </c>
      <c r="C72">
        <v>108710.42258008369</v>
      </c>
      <c r="D72">
        <v>131791.59514688636</v>
      </c>
      <c r="E72">
        <v>134998.29827458956</v>
      </c>
      <c r="F72">
        <v>193284.69862263271</v>
      </c>
      <c r="G72">
        <v>262260.38528833422</v>
      </c>
      <c r="H72">
        <v>262260.38528833422</v>
      </c>
      <c r="I72">
        <v>214463.54762971267</v>
      </c>
      <c r="J72">
        <v>258797.98447161083</v>
      </c>
      <c r="K72">
        <v>265422.11455155222</v>
      </c>
      <c r="L72">
        <v>383992.08605738619</v>
      </c>
      <c r="M72">
        <v>840694.97632837249</v>
      </c>
      <c r="N72">
        <v>840694.97632837249</v>
      </c>
      <c r="O72">
        <v>694648.25935090741</v>
      </c>
      <c r="P72">
        <v>828870.87321317103</v>
      </c>
      <c r="Q72">
        <v>851291.18943537888</v>
      </c>
      <c r="R72">
        <v>1281717.2729604079</v>
      </c>
      <c r="S72">
        <v>1273335.2987944209</v>
      </c>
      <c r="T72">
        <v>1273335.2987944209</v>
      </c>
      <c r="U72">
        <v>1061614.01072084</v>
      </c>
      <c r="V72">
        <v>1258958.0982579708</v>
      </c>
      <c r="W72">
        <v>1286086.7298244471</v>
      </c>
      <c r="X72">
        <v>1954533.4875318622</v>
      </c>
      <c r="Y72">
        <v>3192525.8128885794</v>
      </c>
      <c r="Z72">
        <v>3192525.8128885794</v>
      </c>
      <c r="AA72">
        <v>2703816.2040579692</v>
      </c>
      <c r="AB72">
        <v>3188440.6466573402</v>
      </c>
      <c r="AC72">
        <v>3194687.7237622743</v>
      </c>
      <c r="AD72">
        <v>4925721.1471065506</v>
      </c>
      <c r="AE72">
        <v>4732158.0833658585</v>
      </c>
      <c r="AF72">
        <v>4732158.0833658585</v>
      </c>
      <c r="AG72">
        <v>4019925.1522182873</v>
      </c>
      <c r="AH72">
        <v>4752673.1122223446</v>
      </c>
      <c r="AI72">
        <v>4712475.0839905441</v>
      </c>
      <c r="AJ72">
        <v>7309703.4661304615</v>
      </c>
      <c r="AK72">
        <v>12120460.044757353</v>
      </c>
      <c r="AL72">
        <v>12120460.044757353</v>
      </c>
      <c r="AM72">
        <v>10256686.112392161</v>
      </c>
      <c r="AN72">
        <v>12228735.928198963</v>
      </c>
      <c r="AO72">
        <v>12034584.871347725</v>
      </c>
      <c r="AP72">
        <v>18604777.926683903</v>
      </c>
      <c r="AQ72">
        <v>49768257.516797416</v>
      </c>
      <c r="AR72">
        <v>49768257.516797416</v>
      </c>
      <c r="AS72">
        <v>42710178.380679853</v>
      </c>
      <c r="AT72">
        <v>50179016.574103557</v>
      </c>
      <c r="AU72">
        <v>49403519.853063099</v>
      </c>
      <c r="AV72">
        <v>76570945.985468</v>
      </c>
      <c r="AW72">
        <v>4674.895101183004</v>
      </c>
      <c r="AX72">
        <v>4674.895101183004</v>
      </c>
      <c r="AY72">
        <v>2957.2975304546972</v>
      </c>
      <c r="AZ72">
        <v>4785.205822161889</v>
      </c>
      <c r="BA72">
        <v>4574.4819976268564</v>
      </c>
      <c r="BB72">
        <v>2577.3111878792288</v>
      </c>
      <c r="BC72">
        <v>54886.825068801496</v>
      </c>
      <c r="BD72">
        <v>54886.825068801496</v>
      </c>
      <c r="BE72">
        <v>43606.218494436587</v>
      </c>
      <c r="BF72">
        <v>54338.342028410261</v>
      </c>
      <c r="BG72">
        <v>55410.199256724067</v>
      </c>
      <c r="BH72">
        <v>72347.745918435452</v>
      </c>
      <c r="BI72">
        <v>117651.73752832458</v>
      </c>
      <c r="BJ72">
        <v>94417.369699413975</v>
      </c>
      <c r="BK72">
        <v>116279.76228622072</v>
      </c>
      <c r="BL72">
        <v>118954.8458305956</v>
      </c>
      <c r="BM72">
        <v>159560.78933163072</v>
      </c>
      <c r="BN72">
        <v>117651.73752832458</v>
      </c>
    </row>
    <row r="73" spans="1:66" x14ac:dyDescent="0.2">
      <c r="A73">
        <v>1984</v>
      </c>
      <c r="B73">
        <v>137030.35007334393</v>
      </c>
      <c r="C73">
        <v>110414.00070938311</v>
      </c>
      <c r="D73">
        <v>132854.27202912603</v>
      </c>
      <c r="E73">
        <v>140872.12123078076</v>
      </c>
      <c r="F73">
        <v>198314.37419263061</v>
      </c>
      <c r="G73">
        <v>270216.20582064334</v>
      </c>
      <c r="H73">
        <v>270216.20582064334</v>
      </c>
      <c r="I73">
        <v>219006.47356287274</v>
      </c>
      <c r="J73">
        <v>262009.46692334683</v>
      </c>
      <c r="K73">
        <v>277763.73474260123</v>
      </c>
      <c r="L73">
        <v>395069.10989765561</v>
      </c>
      <c r="M73">
        <v>866577.36935387272</v>
      </c>
      <c r="N73">
        <v>866577.36935387272</v>
      </c>
      <c r="O73">
        <v>718473.28401946416</v>
      </c>
      <c r="P73">
        <v>840540.50628321199</v>
      </c>
      <c r="Q73">
        <v>890076.48953826772</v>
      </c>
      <c r="R73">
        <v>1319864.2831191232</v>
      </c>
      <c r="S73">
        <v>1309713.4573109138</v>
      </c>
      <c r="T73">
        <v>1309713.4573109138</v>
      </c>
      <c r="U73">
        <v>1106432.3662508624</v>
      </c>
      <c r="V73">
        <v>1272482.9303439723</v>
      </c>
      <c r="W73">
        <v>1343436.4690880349</v>
      </c>
      <c r="X73">
        <v>2007158.6568671828</v>
      </c>
      <c r="Y73">
        <v>3306427.4115111595</v>
      </c>
      <c r="Z73">
        <v>3306427.4115111595</v>
      </c>
      <c r="AA73">
        <v>2915588.7088400098</v>
      </c>
      <c r="AB73">
        <v>3237693.222759522</v>
      </c>
      <c r="AC73">
        <v>3367934.9456384084</v>
      </c>
      <c r="AD73">
        <v>5072513.0675604092</v>
      </c>
      <c r="AE73">
        <v>4939683.2716883682</v>
      </c>
      <c r="AF73">
        <v>4939683.2716883682</v>
      </c>
      <c r="AG73">
        <v>4421803.326101549</v>
      </c>
      <c r="AH73">
        <v>4853357.7907933248</v>
      </c>
      <c r="AI73">
        <v>5016784.0267923819</v>
      </c>
      <c r="AJ73">
        <v>7547072.1306865346</v>
      </c>
      <c r="AK73">
        <v>12673968.051301531</v>
      </c>
      <c r="AL73">
        <v>12673968.051301531</v>
      </c>
      <c r="AM73">
        <v>11777890.210719902</v>
      </c>
      <c r="AN73">
        <v>12606880.190836046</v>
      </c>
      <c r="AO73">
        <v>12734920.984929098</v>
      </c>
      <c r="AP73">
        <v>19492193.53023668</v>
      </c>
      <c r="AQ73">
        <v>51899122.569941774</v>
      </c>
      <c r="AR73">
        <v>51899122.569941774</v>
      </c>
      <c r="AS73">
        <v>48569820.322711363</v>
      </c>
      <c r="AT73">
        <v>53410672.294939198</v>
      </c>
      <c r="AU73">
        <v>50496299.747631632</v>
      </c>
      <c r="AV73">
        <v>79746881.265236601</v>
      </c>
      <c r="AW73">
        <v>3844.4943260444902</v>
      </c>
      <c r="AX73">
        <v>3844.4943260444902</v>
      </c>
      <c r="AY73">
        <v>1821.5278558934713</v>
      </c>
      <c r="AZ73">
        <v>3699.0771349051975</v>
      </c>
      <c r="BA73">
        <v>3980.5077189602803</v>
      </c>
      <c r="BB73">
        <v>1559.6384876055986</v>
      </c>
      <c r="BC73">
        <v>55969.570153285182</v>
      </c>
      <c r="BD73">
        <v>55969.570153285182</v>
      </c>
      <c r="BE73">
        <v>42851.858119374097</v>
      </c>
      <c r="BF73">
        <v>54222.468223116448</v>
      </c>
      <c r="BG73">
        <v>57627.191418837749</v>
      </c>
      <c r="BH73">
        <v>73697.717645242548</v>
      </c>
      <c r="BI73">
        <v>121125.91493733603</v>
      </c>
      <c r="BJ73">
        <v>94139.77094872485</v>
      </c>
      <c r="BK73">
        <v>117376.70708338052</v>
      </c>
      <c r="BL73">
        <v>124685.54604368458</v>
      </c>
      <c r="BM73">
        <v>163870.31659228873</v>
      </c>
      <c r="BN73">
        <v>121125.91493733603</v>
      </c>
    </row>
    <row r="74" spans="1:66" x14ac:dyDescent="0.2">
      <c r="A74">
        <v>1985</v>
      </c>
      <c r="B74">
        <v>144345.26925461047</v>
      </c>
      <c r="C74">
        <v>114168.21136895592</v>
      </c>
      <c r="D74">
        <v>140826.30216618362</v>
      </c>
      <c r="E74">
        <v>147559.23730090697</v>
      </c>
      <c r="F74">
        <v>207980.73755032039</v>
      </c>
      <c r="G74">
        <v>284250.24714081461</v>
      </c>
      <c r="H74">
        <v>284250.24714081461</v>
      </c>
      <c r="I74">
        <v>226106.92871730746</v>
      </c>
      <c r="J74">
        <v>277139.20337986376</v>
      </c>
      <c r="K74">
        <v>290745.28215989115</v>
      </c>
      <c r="L74">
        <v>414008.58628349425</v>
      </c>
      <c r="M74">
        <v>908955.84759328933</v>
      </c>
      <c r="N74">
        <v>908955.84759328933</v>
      </c>
      <c r="O74">
        <v>736575.61641215323</v>
      </c>
      <c r="P74">
        <v>882736.28002432198</v>
      </c>
      <c r="Q74">
        <v>932628.51324031013</v>
      </c>
      <c r="R74">
        <v>1376603.5180407267</v>
      </c>
      <c r="S74">
        <v>1381049.5696185215</v>
      </c>
      <c r="T74">
        <v>1381049.5696185215</v>
      </c>
      <c r="U74">
        <v>1135693.8887873793</v>
      </c>
      <c r="V74">
        <v>1340323.4526875252</v>
      </c>
      <c r="W74">
        <v>1417893.733656836</v>
      </c>
      <c r="X74">
        <v>2103858.7978467937</v>
      </c>
      <c r="Y74">
        <v>3564193.8868682934</v>
      </c>
      <c r="Z74">
        <v>3564193.8868682934</v>
      </c>
      <c r="AA74">
        <v>3036203.8239734448</v>
      </c>
      <c r="AB74">
        <v>3442911.1379888374</v>
      </c>
      <c r="AC74">
        <v>3676453.4667232507</v>
      </c>
      <c r="AD74">
        <v>5450458.8377475087</v>
      </c>
      <c r="AE74">
        <v>5371084.8245466538</v>
      </c>
      <c r="AF74">
        <v>5371084.8245466538</v>
      </c>
      <c r="AG74">
        <v>4618176.0292601595</v>
      </c>
      <c r="AH74">
        <v>5156088.0115686562</v>
      </c>
      <c r="AI74">
        <v>5564063.7983277589</v>
      </c>
      <c r="AJ74">
        <v>8202255.7585335299</v>
      </c>
      <c r="AK74">
        <v>14186067.752831995</v>
      </c>
      <c r="AL74">
        <v>14186067.752831995</v>
      </c>
      <c r="AM74">
        <v>12181093.535384741</v>
      </c>
      <c r="AN74">
        <v>13212133.504380714</v>
      </c>
      <c r="AO74">
        <v>14945722.510777861</v>
      </c>
      <c r="AP74">
        <v>21538988.930175353</v>
      </c>
      <c r="AQ74">
        <v>58247216.556660421</v>
      </c>
      <c r="AR74">
        <v>58247216.556660421</v>
      </c>
      <c r="AS74">
        <v>49970592.895642295</v>
      </c>
      <c r="AT74">
        <v>54827874.79938446</v>
      </c>
      <c r="AU74">
        <v>60799024.426096775</v>
      </c>
      <c r="AV74">
        <v>84214340.078032076</v>
      </c>
      <c r="AW74">
        <v>4440.2913684063515</v>
      </c>
      <c r="AX74">
        <v>4440.2913684063515</v>
      </c>
      <c r="AY74">
        <v>2229.4940206043893</v>
      </c>
      <c r="AZ74">
        <v>4513.400952503499</v>
      </c>
      <c r="BA74">
        <v>4373.1924419227935</v>
      </c>
      <c r="BB74">
        <v>1952.8888171465501</v>
      </c>
      <c r="BC74">
        <v>59388.538328090588</v>
      </c>
      <c r="BD74">
        <v>59388.538328090588</v>
      </c>
      <c r="BE74">
        <v>45011.833030822891</v>
      </c>
      <c r="BF74">
        <v>58391.860181946038</v>
      </c>
      <c r="BG74">
        <v>60329.317752084404</v>
      </c>
      <c r="BH74">
        <v>78133.761940275275</v>
      </c>
      <c r="BI74">
        <v>128073.8470276959</v>
      </c>
      <c r="BJ74">
        <v>98489.756793596011</v>
      </c>
      <c r="BK74">
        <v>125739.9342187492</v>
      </c>
      <c r="BL74">
        <v>130274.47438978644</v>
      </c>
      <c r="BM74">
        <v>173359.85334418618</v>
      </c>
      <c r="BN74">
        <v>128073.8470276959</v>
      </c>
    </row>
    <row r="75" spans="1:66" x14ac:dyDescent="0.2">
      <c r="A75">
        <v>1986</v>
      </c>
      <c r="B75">
        <v>155887.92146366512</v>
      </c>
      <c r="C75">
        <v>123409.06553454051</v>
      </c>
      <c r="D75">
        <v>152823.91594670498</v>
      </c>
      <c r="E75">
        <v>158661.73327352965</v>
      </c>
      <c r="F75">
        <v>222898.44110225019</v>
      </c>
      <c r="G75">
        <v>306840.62328577944</v>
      </c>
      <c r="H75">
        <v>306840.62328577944</v>
      </c>
      <c r="I75">
        <v>244244.89724055509</v>
      </c>
      <c r="J75">
        <v>300639.05769263586</v>
      </c>
      <c r="K75">
        <v>312452.00785448519</v>
      </c>
      <c r="L75">
        <v>443573.85194971954</v>
      </c>
      <c r="M75">
        <v>981634.0543171278</v>
      </c>
      <c r="N75">
        <v>981634.0543171278</v>
      </c>
      <c r="O75">
        <v>800296.56687701482</v>
      </c>
      <c r="P75">
        <v>959846.81163719913</v>
      </c>
      <c r="Q75">
        <v>1001200.9970190907</v>
      </c>
      <c r="R75">
        <v>1479065.8989928348</v>
      </c>
      <c r="S75">
        <v>1494248.3960242569</v>
      </c>
      <c r="T75">
        <v>1494248.3960242569</v>
      </c>
      <c r="U75">
        <v>1239686.7655032149</v>
      </c>
      <c r="V75">
        <v>1462640.3130668078</v>
      </c>
      <c r="W75">
        <v>1522421.8648258385</v>
      </c>
      <c r="X75">
        <v>2263335.0671408167</v>
      </c>
      <c r="Y75">
        <v>3885719.371658294</v>
      </c>
      <c r="Z75">
        <v>3885719.371658294</v>
      </c>
      <c r="AA75">
        <v>3379544.3123602881</v>
      </c>
      <c r="AB75">
        <v>3810403.7720059743</v>
      </c>
      <c r="AC75">
        <v>3958091.1593137165</v>
      </c>
      <c r="AD75">
        <v>5925494.1590113938</v>
      </c>
      <c r="AE75">
        <v>5861215.1446635257</v>
      </c>
      <c r="AF75">
        <v>5861215.1446635257</v>
      </c>
      <c r="AG75">
        <v>5174731.4043511301</v>
      </c>
      <c r="AH75">
        <v>5762683.2120735096</v>
      </c>
      <c r="AI75">
        <v>5947067.7461563833</v>
      </c>
      <c r="AJ75">
        <v>8877842.7887749113</v>
      </c>
      <c r="AK75">
        <v>15149457.88963476</v>
      </c>
      <c r="AL75">
        <v>15149457.88963476</v>
      </c>
      <c r="AM75">
        <v>13636081.15135432</v>
      </c>
      <c r="AN75">
        <v>15247861.822938578</v>
      </c>
      <c r="AO75">
        <v>15639321.981707251</v>
      </c>
      <c r="AP75">
        <v>22684005.373975657</v>
      </c>
      <c r="AQ75">
        <v>59863543.116551489</v>
      </c>
      <c r="AR75">
        <v>59863543.116551489</v>
      </c>
      <c r="AS75">
        <v>55814423.255697034</v>
      </c>
      <c r="AT75">
        <v>61037945.398587979</v>
      </c>
      <c r="AU75">
        <v>58772364.878197744</v>
      </c>
      <c r="AV75">
        <v>90867735.081922069</v>
      </c>
      <c r="AW75">
        <v>4935.2196415507715</v>
      </c>
      <c r="AX75">
        <v>4935.2196415507715</v>
      </c>
      <c r="AY75">
        <v>2573.2338285259107</v>
      </c>
      <c r="AZ75">
        <v>5008.7742007741126</v>
      </c>
      <c r="BA75">
        <v>4871.458692574146</v>
      </c>
      <c r="BB75">
        <v>2223.0302547808237</v>
      </c>
      <c r="BC75">
        <v>64138.351146613721</v>
      </c>
      <c r="BD75">
        <v>64138.351146613721</v>
      </c>
      <c r="BE75">
        <v>48199.343163154474</v>
      </c>
      <c r="BF75">
        <v>63154.705314427811</v>
      </c>
      <c r="BG75">
        <v>65046.259524022862</v>
      </c>
      <c r="BH75">
        <v>83324.279114407429</v>
      </c>
      <c r="BI75">
        <v>138142.26552794239</v>
      </c>
      <c r="BJ75">
        <v>105231.97983144019</v>
      </c>
      <c r="BK75">
        <v>135837.11920649491</v>
      </c>
      <c r="BL75">
        <v>140264.76056333375</v>
      </c>
      <c r="BM75">
        <v>184700.8401889407</v>
      </c>
      <c r="BN75">
        <v>138142.26552794239</v>
      </c>
    </row>
    <row r="76" spans="1:66" x14ac:dyDescent="0.2">
      <c r="A76">
        <v>1987</v>
      </c>
      <c r="B76">
        <v>163461.16366045043</v>
      </c>
      <c r="C76">
        <v>135149.24144335635</v>
      </c>
      <c r="D76">
        <v>161580.86165613201</v>
      </c>
      <c r="E76">
        <v>165188.05638905789</v>
      </c>
      <c r="F76">
        <v>231914.17846059892</v>
      </c>
      <c r="G76">
        <v>320676.70447227609</v>
      </c>
      <c r="H76">
        <v>320676.70447227609</v>
      </c>
      <c r="I76">
        <v>266341.94855295698</v>
      </c>
      <c r="J76">
        <v>316918.83233833121</v>
      </c>
      <c r="K76">
        <v>324128.5066095611</v>
      </c>
      <c r="L76">
        <v>460496.91953219846</v>
      </c>
      <c r="M76">
        <v>1035539.4947320803</v>
      </c>
      <c r="N76">
        <v>1035539.4947320803</v>
      </c>
      <c r="O76">
        <v>880506.71492045361</v>
      </c>
      <c r="P76">
        <v>1025098.8586871971</v>
      </c>
      <c r="Q76">
        <v>1044909.6554279532</v>
      </c>
      <c r="R76">
        <v>1547800.0709032512</v>
      </c>
      <c r="S76">
        <v>1598938.940278237</v>
      </c>
      <c r="T76">
        <v>1598938.940278237</v>
      </c>
      <c r="U76">
        <v>1379766.1707333198</v>
      </c>
      <c r="V76">
        <v>1587358.5389710066</v>
      </c>
      <c r="W76">
        <v>1609246.9980136512</v>
      </c>
      <c r="X76">
        <v>2406303.4575557639</v>
      </c>
      <c r="Y76">
        <v>4343407.8723122617</v>
      </c>
      <c r="Z76">
        <v>4343407.8723122617</v>
      </c>
      <c r="AA76">
        <v>3878626.5559555776</v>
      </c>
      <c r="AB76">
        <v>4354668.0634057755</v>
      </c>
      <c r="AC76">
        <v>4334162.9353439976</v>
      </c>
      <c r="AD76">
        <v>6562293.9938552631</v>
      </c>
      <c r="AE76">
        <v>6658820.0112052476</v>
      </c>
      <c r="AF76">
        <v>6658820.0112052476</v>
      </c>
      <c r="AG76">
        <v>6005566.8493843963</v>
      </c>
      <c r="AH76">
        <v>6717835.0294260522</v>
      </c>
      <c r="AI76">
        <v>6605452.7299883217</v>
      </c>
      <c r="AJ76">
        <v>10031107.351368062</v>
      </c>
      <c r="AK76">
        <v>17650974.56091645</v>
      </c>
      <c r="AL76">
        <v>17650974.56091645</v>
      </c>
      <c r="AM76">
        <v>16384788.829272747</v>
      </c>
      <c r="AN76">
        <v>18324748.841935284</v>
      </c>
      <c r="AO76">
        <v>17030695.685761862</v>
      </c>
      <c r="AP76">
        <v>26866001.759724624</v>
      </c>
      <c r="AQ76">
        <v>75728867.577861041</v>
      </c>
      <c r="AR76">
        <v>75728867.577861041</v>
      </c>
      <c r="AS76">
        <v>70867382.013016015</v>
      </c>
      <c r="AT76">
        <v>81662082.959253669</v>
      </c>
      <c r="AU76">
        <v>70318688.796066716</v>
      </c>
      <c r="AV76">
        <v>114294907.53743424</v>
      </c>
      <c r="AW76">
        <v>6245.6228486247765</v>
      </c>
      <c r="AX76">
        <v>6245.6228486247765</v>
      </c>
      <c r="AY76">
        <v>3956.5343337557324</v>
      </c>
      <c r="AZ76">
        <v>6242.8909739328219</v>
      </c>
      <c r="BA76">
        <v>6247.6061685546911</v>
      </c>
      <c r="BB76">
        <v>3331.4373889993535</v>
      </c>
      <c r="BC76">
        <v>66563.571319158204</v>
      </c>
      <c r="BD76">
        <v>66563.571319158204</v>
      </c>
      <c r="BE76">
        <v>52331.744390345521</v>
      </c>
      <c r="BF76">
        <v>65634.417541569215</v>
      </c>
      <c r="BG76">
        <v>67441.212051402836</v>
      </c>
      <c r="BH76">
        <v>85704.634855859738</v>
      </c>
      <c r="BI76">
        <v>141961.00690732501</v>
      </c>
      <c r="BJ76">
        <v>112800.75696108275</v>
      </c>
      <c r="BK76">
        <v>139873.82575111472</v>
      </c>
      <c r="BL76">
        <v>143933.21940496299</v>
      </c>
      <c r="BM76">
        <v>188671.13168943516</v>
      </c>
      <c r="BN76">
        <v>141961.00690732501</v>
      </c>
    </row>
    <row r="77" spans="1:66" x14ac:dyDescent="0.2">
      <c r="A77">
        <v>1988</v>
      </c>
      <c r="B77">
        <v>169566.7746965246</v>
      </c>
      <c r="C77">
        <v>141034.64635049892</v>
      </c>
      <c r="D77">
        <v>169495.79216060619</v>
      </c>
      <c r="E77">
        <v>169632.41656999578</v>
      </c>
      <c r="F77">
        <v>239949.60215965629</v>
      </c>
      <c r="G77">
        <v>332871.61604656151</v>
      </c>
      <c r="H77">
        <v>332871.02984245395</v>
      </c>
      <c r="I77">
        <v>278071.07878414635</v>
      </c>
      <c r="J77">
        <v>332614.07027275185</v>
      </c>
      <c r="K77">
        <v>333110.72473879275</v>
      </c>
      <c r="L77">
        <v>476307.42942126229</v>
      </c>
      <c r="M77">
        <v>1094830.0645703669</v>
      </c>
      <c r="N77">
        <v>1094830.0645703669</v>
      </c>
      <c r="O77">
        <v>945247.72733871662</v>
      </c>
      <c r="P77">
        <v>1100038.5834887002</v>
      </c>
      <c r="Q77">
        <v>1089908.7732380212</v>
      </c>
      <c r="R77">
        <v>1631813.4908981395</v>
      </c>
      <c r="S77">
        <v>1713656.7339110752</v>
      </c>
      <c r="T77">
        <v>1713656.7339110752</v>
      </c>
      <c r="U77">
        <v>1504942.6143019532</v>
      </c>
      <c r="V77">
        <v>1729723.0542807195</v>
      </c>
      <c r="W77">
        <v>1698778.4806946625</v>
      </c>
      <c r="X77">
        <v>2569292.6833182541</v>
      </c>
      <c r="Y77">
        <v>4816485.4078533351</v>
      </c>
      <c r="Z77">
        <v>4816485.4078533351</v>
      </c>
      <c r="AA77">
        <v>4419423.9288204079</v>
      </c>
      <c r="AB77">
        <v>4916310.3137966171</v>
      </c>
      <c r="AC77">
        <v>4725217.6163542382</v>
      </c>
      <c r="AD77">
        <v>7266245.3158558682</v>
      </c>
      <c r="AE77">
        <v>7493547.6710949726</v>
      </c>
      <c r="AF77">
        <v>7493547.6710949726</v>
      </c>
      <c r="AG77">
        <v>6962175.1671236297</v>
      </c>
      <c r="AH77">
        <v>7691952.8045568252</v>
      </c>
      <c r="AI77">
        <v>7312909.7781385919</v>
      </c>
      <c r="AJ77">
        <v>11259958.154583171</v>
      </c>
      <c r="AK77">
        <v>20586893.209336545</v>
      </c>
      <c r="AL77">
        <v>20586893.209336545</v>
      </c>
      <c r="AM77">
        <v>19577596.328897823</v>
      </c>
      <c r="AN77">
        <v>21324957.194955893</v>
      </c>
      <c r="AO77">
        <v>19898420.243164506</v>
      </c>
      <c r="AP77">
        <v>31185269.904736139</v>
      </c>
      <c r="AQ77">
        <v>86944643.563789889</v>
      </c>
      <c r="AR77">
        <v>86944643.563789889</v>
      </c>
      <c r="AS77">
        <v>83497843.42396225</v>
      </c>
      <c r="AT77">
        <v>90594395.145130485</v>
      </c>
      <c r="AU77">
        <v>83469364.510309905</v>
      </c>
      <c r="AV77">
        <v>131439553.66183627</v>
      </c>
      <c r="AW77">
        <v>6261.9333464876981</v>
      </c>
      <c r="AX77">
        <v>6262.5195505952452</v>
      </c>
      <c r="AY77">
        <v>3998.2139168515382</v>
      </c>
      <c r="AZ77">
        <v>6377.5140484605572</v>
      </c>
      <c r="BA77">
        <v>6154.1084011987914</v>
      </c>
      <c r="BB77">
        <v>3591.7748980502747</v>
      </c>
      <c r="BC77">
        <v>66759.742488319898</v>
      </c>
      <c r="BD77">
        <v>66759.742488319898</v>
      </c>
      <c r="BE77">
        <v>51677.63735180808</v>
      </c>
      <c r="BF77">
        <v>66102.148679706836</v>
      </c>
      <c r="BG77">
        <v>67379.488051326291</v>
      </c>
      <c r="BH77">
        <v>85298.058966491459</v>
      </c>
      <c r="BI77">
        <v>142382.00391561014</v>
      </c>
      <c r="BJ77">
        <v>111276.91664550375</v>
      </c>
      <c r="BK77">
        <v>140757.94196876467</v>
      </c>
      <c r="BL77">
        <v>143911.2126139857</v>
      </c>
      <c r="BM77">
        <v>187430.91405204296</v>
      </c>
      <c r="BN77">
        <v>142381.27116047571</v>
      </c>
    </row>
    <row r="78" spans="1:66" x14ac:dyDescent="0.2">
      <c r="A78">
        <v>1989</v>
      </c>
      <c r="B78">
        <v>177016.38125837818</v>
      </c>
      <c r="C78">
        <v>145980.5702757531</v>
      </c>
      <c r="D78">
        <v>175355.41711300929</v>
      </c>
      <c r="E78">
        <v>178542.63619743739</v>
      </c>
      <c r="F78">
        <v>249326.56234471616</v>
      </c>
      <c r="G78">
        <v>347351.51151720027</v>
      </c>
      <c r="H78">
        <v>347351.51151720027</v>
      </c>
      <c r="I78">
        <v>287484.08365073398</v>
      </c>
      <c r="J78">
        <v>344020.34349259111</v>
      </c>
      <c r="K78">
        <v>350412.90593676356</v>
      </c>
      <c r="L78">
        <v>494792.23138644581</v>
      </c>
      <c r="M78">
        <v>1144075.8954388294</v>
      </c>
      <c r="N78">
        <v>1144075.8954388294</v>
      </c>
      <c r="O78">
        <v>978550.9301374387</v>
      </c>
      <c r="P78">
        <v>1137505.2949717292</v>
      </c>
      <c r="Q78">
        <v>1149818.3971531945</v>
      </c>
      <c r="R78">
        <v>1697388.2409817425</v>
      </c>
      <c r="S78">
        <v>1790092.5385965377</v>
      </c>
      <c r="T78">
        <v>1790092.5385965377</v>
      </c>
      <c r="U78">
        <v>1555408.9111016341</v>
      </c>
      <c r="V78">
        <v>1788849.9390492521</v>
      </c>
      <c r="W78">
        <v>1790730.745704443</v>
      </c>
      <c r="X78">
        <v>2670603.0808687764</v>
      </c>
      <c r="Y78">
        <v>5051049.9807569897</v>
      </c>
      <c r="Z78">
        <v>5051049.9807569897</v>
      </c>
      <c r="AA78">
        <v>4562760.757840815</v>
      </c>
      <c r="AB78">
        <v>5132287.6328219157</v>
      </c>
      <c r="AC78">
        <v>4980104.8003931791</v>
      </c>
      <c r="AD78">
        <v>7554692.2560109496</v>
      </c>
      <c r="AE78">
        <v>7833120.3900548825</v>
      </c>
      <c r="AF78">
        <v>7833120.3900548825</v>
      </c>
      <c r="AG78">
        <v>7199290.1851579295</v>
      </c>
      <c r="AH78">
        <v>8021507.6519107334</v>
      </c>
      <c r="AI78">
        <v>7661053.9299621051</v>
      </c>
      <c r="AJ78">
        <v>11683667.978399117</v>
      </c>
      <c r="AK78">
        <v>21371896.866413131</v>
      </c>
      <c r="AL78">
        <v>21371896.866413131</v>
      </c>
      <c r="AM78">
        <v>20252955.39878682</v>
      </c>
      <c r="AN78">
        <v>22393746.617706589</v>
      </c>
      <c r="AO78">
        <v>20455773.366760228</v>
      </c>
      <c r="AP78">
        <v>32349054.799570587</v>
      </c>
      <c r="AQ78">
        <v>91344023.38769275</v>
      </c>
      <c r="AR78">
        <v>91344023.38769275</v>
      </c>
      <c r="AS78">
        <v>87858542.613998994</v>
      </c>
      <c r="AT78">
        <v>98582657.57947126</v>
      </c>
      <c r="AU78">
        <v>84601057.459340036</v>
      </c>
      <c r="AV78">
        <v>137133556.00529417</v>
      </c>
      <c r="AW78">
        <v>6681.2509995560558</v>
      </c>
      <c r="AX78">
        <v>6681.2509995560558</v>
      </c>
      <c r="AY78">
        <v>4477.0569007721806</v>
      </c>
      <c r="AZ78">
        <v>6690.4907334274685</v>
      </c>
      <c r="BA78">
        <v>6672.3664581111952</v>
      </c>
      <c r="BB78">
        <v>3860.8933029864588</v>
      </c>
      <c r="BC78">
        <v>69565.324127216925</v>
      </c>
      <c r="BD78">
        <v>69565.324127216925</v>
      </c>
      <c r="BE78">
        <v>53472.752513343563</v>
      </c>
      <c r="BF78">
        <v>68449.875128707063</v>
      </c>
      <c r="BG78">
        <v>70623.107202353276</v>
      </c>
      <c r="BH78">
        <v>88430.820273935431</v>
      </c>
      <c r="BI78">
        <v>148170.41553679298</v>
      </c>
      <c r="BJ78">
        <v>114717.37202905779</v>
      </c>
      <c r="BK78">
        <v>145649.10562280653</v>
      </c>
      <c r="BL78">
        <v>150561.5331326559</v>
      </c>
      <c r="BM78">
        <v>194143.22898762164</v>
      </c>
      <c r="BN78">
        <v>148170.41553679298</v>
      </c>
    </row>
    <row r="79" spans="1:66" x14ac:dyDescent="0.2">
      <c r="A79">
        <v>1990</v>
      </c>
      <c r="B79">
        <v>177102.84944827284</v>
      </c>
      <c r="C79">
        <v>145719.58912651418</v>
      </c>
      <c r="D79">
        <v>177693.50522393585</v>
      </c>
      <c r="E79">
        <v>176559.09542761013</v>
      </c>
      <c r="F79">
        <v>248713.12926202643</v>
      </c>
      <c r="G79">
        <v>348007.27397574036</v>
      </c>
      <c r="H79">
        <v>348007.27397574036</v>
      </c>
      <c r="I79">
        <v>287756.86376372934</v>
      </c>
      <c r="J79">
        <v>349037.44880690757</v>
      </c>
      <c r="K79">
        <v>347062.11399911158</v>
      </c>
      <c r="L79">
        <v>494289.37362145021</v>
      </c>
      <c r="M79">
        <v>1147123.0448933865</v>
      </c>
      <c r="N79">
        <v>1147123.0448933865</v>
      </c>
      <c r="O79">
        <v>985863.92730365926</v>
      </c>
      <c r="P79">
        <v>1160222.6086555268</v>
      </c>
      <c r="Q79">
        <v>1134877.5136445588</v>
      </c>
      <c r="R79">
        <v>1699837.8463515814</v>
      </c>
      <c r="S79">
        <v>1793883.1978629837</v>
      </c>
      <c r="T79">
        <v>1793883.1978629837</v>
      </c>
      <c r="U79">
        <v>1570109.7911738469</v>
      </c>
      <c r="V79">
        <v>1826954.4362289831</v>
      </c>
      <c r="W79">
        <v>1763656.0590416761</v>
      </c>
      <c r="X79">
        <v>2670361.8865365158</v>
      </c>
      <c r="Y79">
        <v>5052103.8268120326</v>
      </c>
      <c r="Z79">
        <v>5052103.8268120326</v>
      </c>
      <c r="AA79">
        <v>4632349.768827348</v>
      </c>
      <c r="AB79">
        <v>5224201.7589770798</v>
      </c>
      <c r="AC79">
        <v>4892661.3741737902</v>
      </c>
      <c r="AD79">
        <v>7546662.9727132907</v>
      </c>
      <c r="AE79">
        <v>7834448.0372601906</v>
      </c>
      <c r="AF79">
        <v>7834448.0372601906</v>
      </c>
      <c r="AG79">
        <v>7302528.9306319142</v>
      </c>
      <c r="AH79">
        <v>8155696.4324387023</v>
      </c>
      <c r="AI79">
        <v>7539292.550632271</v>
      </c>
      <c r="AJ79">
        <v>11663620.200474143</v>
      </c>
      <c r="AK79">
        <v>21346216.002807472</v>
      </c>
      <c r="AL79">
        <v>21346216.002807472</v>
      </c>
      <c r="AM79">
        <v>20516759.990328699</v>
      </c>
      <c r="AN79">
        <v>22578101.487598546</v>
      </c>
      <c r="AO79">
        <v>20204374.726118878</v>
      </c>
      <c r="AP79">
        <v>32198814.822088443</v>
      </c>
      <c r="AQ79">
        <v>91574925.820272475</v>
      </c>
      <c r="AR79">
        <v>91574925.820272475</v>
      </c>
      <c r="AS79">
        <v>88986445.825805277</v>
      </c>
      <c r="AT79">
        <v>99137582.403090283</v>
      </c>
      <c r="AU79">
        <v>84564707.509121999</v>
      </c>
      <c r="AV79">
        <v>136857577.68086752</v>
      </c>
      <c r="AW79">
        <v>6198.424920805307</v>
      </c>
      <c r="AX79">
        <v>6198.424920805307</v>
      </c>
      <c r="AY79">
        <v>3682.3144892989812</v>
      </c>
      <c r="AZ79">
        <v>6349.5616409641761</v>
      </c>
      <c r="BA79">
        <v>6056.0768561086625</v>
      </c>
      <c r="BB79">
        <v>3136.8849026026319</v>
      </c>
      <c r="BC79">
        <v>69322.82773214909</v>
      </c>
      <c r="BD79">
        <v>69322.82773214909</v>
      </c>
      <c r="BE79">
        <v>52370.218217942478</v>
      </c>
      <c r="BF79">
        <v>68523.604842647968</v>
      </c>
      <c r="BG79">
        <v>70079.2711812825</v>
      </c>
      <c r="BH79">
        <v>87477.049585409244</v>
      </c>
      <c r="BI79">
        <v>148228.3312463288</v>
      </c>
      <c r="BJ79">
        <v>113230.09787874685</v>
      </c>
      <c r="BK79">
        <v>146241.15884475276</v>
      </c>
      <c r="BL79">
        <v>150108.26408774976</v>
      </c>
      <c r="BM79">
        <v>192902.25543891752</v>
      </c>
      <c r="BN79">
        <v>148228.3312463288</v>
      </c>
    </row>
    <row r="80" spans="1:66" x14ac:dyDescent="0.2">
      <c r="A80">
        <v>1991</v>
      </c>
      <c r="B80">
        <v>176791.72881534434</v>
      </c>
      <c r="C80">
        <v>144182.93914954428</v>
      </c>
      <c r="D80">
        <v>177371.59719304793</v>
      </c>
      <c r="E80">
        <v>176257.46179103563</v>
      </c>
      <c r="F80">
        <v>247507.32685444449</v>
      </c>
      <c r="G80">
        <v>347491.07622694655</v>
      </c>
      <c r="H80">
        <v>347491.01300129743</v>
      </c>
      <c r="I80">
        <v>284758.59256251197</v>
      </c>
      <c r="J80">
        <v>348494.97786610381</v>
      </c>
      <c r="K80">
        <v>346564.92144642945</v>
      </c>
      <c r="L80">
        <v>492009.49286995374</v>
      </c>
      <c r="M80">
        <v>1145684.9069854063</v>
      </c>
      <c r="N80">
        <v>1145684.9069854063</v>
      </c>
      <c r="O80">
        <v>974657.15895746707</v>
      </c>
      <c r="P80">
        <v>1157659.1783352515</v>
      </c>
      <c r="Q80">
        <v>1134503.942088058</v>
      </c>
      <c r="R80">
        <v>1691528.0041320417</v>
      </c>
      <c r="S80">
        <v>1788898.7198310369</v>
      </c>
      <c r="T80">
        <v>1788898.7198310369</v>
      </c>
      <c r="U80">
        <v>1552385.6960930231</v>
      </c>
      <c r="V80">
        <v>1819502.1417309754</v>
      </c>
      <c r="W80">
        <v>1760627.899952509</v>
      </c>
      <c r="X80">
        <v>2655138.9111032155</v>
      </c>
      <c r="Y80">
        <v>4944635.1298415232</v>
      </c>
      <c r="Z80">
        <v>4944635.1298415232</v>
      </c>
      <c r="AA80">
        <v>4483014.1502907826</v>
      </c>
      <c r="AB80">
        <v>5120557.5685413033</v>
      </c>
      <c r="AC80">
        <v>4783305.5928852484</v>
      </c>
      <c r="AD80">
        <v>7404020.6341770412</v>
      </c>
      <c r="AE80">
        <v>7631393.284976149</v>
      </c>
      <c r="AF80">
        <v>7631393.284976149</v>
      </c>
      <c r="AG80">
        <v>7009267.9067522865</v>
      </c>
      <c r="AH80">
        <v>7956486.4185704123</v>
      </c>
      <c r="AI80">
        <v>7330546.6441153698</v>
      </c>
      <c r="AJ80">
        <v>11384439.546964517</v>
      </c>
      <c r="AK80">
        <v>20709166.225848533</v>
      </c>
      <c r="AL80">
        <v>20709166.225848533</v>
      </c>
      <c r="AM80">
        <v>19607830.176807217</v>
      </c>
      <c r="AN80">
        <v>21901445.651318543</v>
      </c>
      <c r="AO80">
        <v>19599385.418304805</v>
      </c>
      <c r="AP80">
        <v>31076968.459155392</v>
      </c>
      <c r="AQ80">
        <v>88385960.373169631</v>
      </c>
      <c r="AR80">
        <v>88385960.373169631</v>
      </c>
      <c r="AS80">
        <v>85464181.218004391</v>
      </c>
      <c r="AT80">
        <v>95743900.243900776</v>
      </c>
      <c r="AU80">
        <v>81545531.954389572</v>
      </c>
      <c r="AV80">
        <v>131896548.90532491</v>
      </c>
      <c r="AW80">
        <v>6092.381403742088</v>
      </c>
      <c r="AX80">
        <v>6092.4446293912597</v>
      </c>
      <c r="AY80">
        <v>3607.285736576594</v>
      </c>
      <c r="AZ80">
        <v>6248.2165199920228</v>
      </c>
      <c r="BA80">
        <v>5950.0021356417992</v>
      </c>
      <c r="BB80">
        <v>3005.1608389352418</v>
      </c>
      <c r="BC80">
        <v>69136.931240892998</v>
      </c>
      <c r="BD80">
        <v>69136.931240892998</v>
      </c>
      <c r="BE80">
        <v>51908.025837552836</v>
      </c>
      <c r="BF80">
        <v>68450.754843914183</v>
      </c>
      <c r="BG80">
        <v>69785.630646922</v>
      </c>
      <c r="BH80">
        <v>87060.584934711442</v>
      </c>
      <c r="BI80">
        <v>147942.61853733161</v>
      </c>
      <c r="BJ80">
        <v>112283.95096377314</v>
      </c>
      <c r="BK80">
        <v>146203.9277488169</v>
      </c>
      <c r="BL80">
        <v>149580.16628602223</v>
      </c>
      <c r="BM80">
        <v>192129.86505443166</v>
      </c>
      <c r="BN80">
        <v>147942.53950527014</v>
      </c>
    </row>
    <row r="81" spans="1:66" x14ac:dyDescent="0.2">
      <c r="A81">
        <v>1992</v>
      </c>
      <c r="B81">
        <v>180351.19534912944</v>
      </c>
      <c r="C81">
        <v>145118.98379279641</v>
      </c>
      <c r="D81">
        <v>182234.94303528394</v>
      </c>
      <c r="E81">
        <v>178631.13393950264</v>
      </c>
      <c r="F81">
        <v>251213.7143116465</v>
      </c>
      <c r="G81">
        <v>355487.29079688695</v>
      </c>
      <c r="H81">
        <v>355487.29079688695</v>
      </c>
      <c r="I81">
        <v>287330.00292916235</v>
      </c>
      <c r="J81">
        <v>358967.9975399556</v>
      </c>
      <c r="K81">
        <v>352304.69752973458</v>
      </c>
      <c r="L81">
        <v>500428.13639493281</v>
      </c>
      <c r="M81">
        <v>1194395.2164620634</v>
      </c>
      <c r="N81">
        <v>1194395.2164620634</v>
      </c>
      <c r="O81">
        <v>999546.39882468956</v>
      </c>
      <c r="P81">
        <v>1216802.9046757706</v>
      </c>
      <c r="Q81">
        <v>1173708.2405445732</v>
      </c>
      <c r="R81">
        <v>1753722.5668292434</v>
      </c>
      <c r="S81">
        <v>1874808.2909757586</v>
      </c>
      <c r="T81">
        <v>1874808.2909757586</v>
      </c>
      <c r="U81">
        <v>1604989.0689734442</v>
      </c>
      <c r="V81">
        <v>1929057.7656917241</v>
      </c>
      <c r="W81">
        <v>1825301.1257362824</v>
      </c>
      <c r="X81">
        <v>2767658.7944816914</v>
      </c>
      <c r="Y81">
        <v>5244332.2855215017</v>
      </c>
      <c r="Z81">
        <v>5244332.2855215017</v>
      </c>
      <c r="AA81">
        <v>4738463.0586752994</v>
      </c>
      <c r="AB81">
        <v>5513241.0011719158</v>
      </c>
      <c r="AC81">
        <v>4998318.4216982778</v>
      </c>
      <c r="AD81">
        <v>7807155.1450886643</v>
      </c>
      <c r="AE81">
        <v>8120304.5039679445</v>
      </c>
      <c r="AF81">
        <v>8120304.5039679445</v>
      </c>
      <c r="AG81">
        <v>7467083.04517313</v>
      </c>
      <c r="AH81">
        <v>8593102.2322329227</v>
      </c>
      <c r="AI81">
        <v>7691163.800962979</v>
      </c>
      <c r="AJ81">
        <v>12078891.506229416</v>
      </c>
      <c r="AK81">
        <v>22503180.63764181</v>
      </c>
      <c r="AL81">
        <v>22503180.63764181</v>
      </c>
      <c r="AM81">
        <v>21255868.81518599</v>
      </c>
      <c r="AN81">
        <v>24271237.729632791</v>
      </c>
      <c r="AO81">
        <v>20856268.585356463</v>
      </c>
      <c r="AP81">
        <v>33452459.221137833</v>
      </c>
      <c r="AQ81">
        <v>98055025.11868763</v>
      </c>
      <c r="AR81">
        <v>98055025.11868763</v>
      </c>
      <c r="AS81">
        <v>93818827.105099961</v>
      </c>
      <c r="AT81">
        <v>108668005.12860888</v>
      </c>
      <c r="AU81">
        <v>88045345.283712968</v>
      </c>
      <c r="AV81">
        <v>145461145.3790617</v>
      </c>
      <c r="AW81">
        <v>5215.099901371912</v>
      </c>
      <c r="AX81">
        <v>5215.099901371912</v>
      </c>
      <c r="AY81">
        <v>2907.9646564304962</v>
      </c>
      <c r="AZ81">
        <v>5501.8885306122402</v>
      </c>
      <c r="BA81">
        <v>4957.5703492707744</v>
      </c>
      <c r="BB81">
        <v>1999.2922283601563</v>
      </c>
      <c r="BC81">
        <v>67679.637447692323</v>
      </c>
      <c r="BD81">
        <v>67679.637447692323</v>
      </c>
      <c r="BE81">
        <v>50182.604344808271</v>
      </c>
      <c r="BF81">
        <v>67282.947297452076</v>
      </c>
      <c r="BG81">
        <v>68067.01098338369</v>
      </c>
      <c r="BH81">
        <v>84268.286254135717</v>
      </c>
      <c r="BI81">
        <v>145760.30938059281</v>
      </c>
      <c r="BJ81">
        <v>109275.90395528049</v>
      </c>
      <c r="BK81">
        <v>144509.27075600188</v>
      </c>
      <c r="BL81">
        <v>146953.81177602484</v>
      </c>
      <c r="BM81">
        <v>187104.52878635516</v>
      </c>
      <c r="BN81">
        <v>145760.30938059281</v>
      </c>
    </row>
    <row r="82" spans="1:66" x14ac:dyDescent="0.2">
      <c r="A82">
        <v>1993</v>
      </c>
      <c r="B82">
        <v>183026.60923127411</v>
      </c>
      <c r="C82">
        <v>146856.20940661145</v>
      </c>
      <c r="D82">
        <v>185729.6213320996</v>
      </c>
      <c r="E82">
        <v>180580.00536654636</v>
      </c>
      <c r="F82">
        <v>254633.69731891365</v>
      </c>
      <c r="G82">
        <v>360961.48527593561</v>
      </c>
      <c r="H82">
        <v>360961.72527912824</v>
      </c>
      <c r="I82">
        <v>290576.64975920314</v>
      </c>
      <c r="J82">
        <v>365857.44725742692</v>
      </c>
      <c r="K82">
        <v>356504.40663755947</v>
      </c>
      <c r="L82">
        <v>507174.28615086188</v>
      </c>
      <c r="M82">
        <v>1216121.1590994711</v>
      </c>
      <c r="N82">
        <v>1216121.1590994711</v>
      </c>
      <c r="O82">
        <v>1012416.053957894</v>
      </c>
      <c r="P82">
        <v>1237077.6360343138</v>
      </c>
      <c r="Q82">
        <v>1197189.6587436751</v>
      </c>
      <c r="R82">
        <v>1786441.7609208347</v>
      </c>
      <c r="S82">
        <v>1906436.1237357277</v>
      </c>
      <c r="T82">
        <v>1906436.1237357277</v>
      </c>
      <c r="U82">
        <v>1624521.4330360182</v>
      </c>
      <c r="V82">
        <v>1951438.2321884735</v>
      </c>
      <c r="W82">
        <v>1866052.960657994</v>
      </c>
      <c r="X82">
        <v>2816342.9594818153</v>
      </c>
      <c r="Y82">
        <v>5306590.0447158478</v>
      </c>
      <c r="Z82">
        <v>5306590.0447158478</v>
      </c>
      <c r="AA82">
        <v>4786709.8214550978</v>
      </c>
      <c r="AB82">
        <v>5492902.4811669728</v>
      </c>
      <c r="AC82">
        <v>5137964.0308467532</v>
      </c>
      <c r="AD82">
        <v>7909681.066743196</v>
      </c>
      <c r="AE82">
        <v>8202969.8461295245</v>
      </c>
      <c r="AF82">
        <v>8202969.8461295245</v>
      </c>
      <c r="AG82">
        <v>7529463.4735775813</v>
      </c>
      <c r="AH82">
        <v>8537547.1091018673</v>
      </c>
      <c r="AI82">
        <v>7899391.9975502463</v>
      </c>
      <c r="AJ82">
        <v>12204138.355346506</v>
      </c>
      <c r="AK82">
        <v>22728051.427628051</v>
      </c>
      <c r="AL82">
        <v>22728051.427628051</v>
      </c>
      <c r="AM82">
        <v>21524353.108636316</v>
      </c>
      <c r="AN82">
        <v>23884336.920793187</v>
      </c>
      <c r="AO82">
        <v>21676487.39473334</v>
      </c>
      <c r="AP82">
        <v>33874439.903520875</v>
      </c>
      <c r="AQ82">
        <v>99999082.496508077</v>
      </c>
      <c r="AR82">
        <v>99999082.496508077</v>
      </c>
      <c r="AS82">
        <v>95967835.461547911</v>
      </c>
      <c r="AT82">
        <v>105935987.19401559</v>
      </c>
      <c r="AU82">
        <v>94494742.456185937</v>
      </c>
      <c r="AV82">
        <v>148320397.79182556</v>
      </c>
      <c r="AW82">
        <v>5091.7331866126033</v>
      </c>
      <c r="AX82">
        <v>5091.4931834199942</v>
      </c>
      <c r="AY82">
        <v>3135.7690540197896</v>
      </c>
      <c r="AZ82">
        <v>5601.7954067722785</v>
      </c>
      <c r="BA82">
        <v>4655.6040955332492</v>
      </c>
      <c r="BB82">
        <v>2093.108486965381</v>
      </c>
      <c r="BC82">
        <v>68238.325912585569</v>
      </c>
      <c r="BD82">
        <v>68238.325912585569</v>
      </c>
      <c r="BE82">
        <v>50682.893345357857</v>
      </c>
      <c r="BF82">
        <v>68913.175254075788</v>
      </c>
      <c r="BG82">
        <v>67623.377213532018</v>
      </c>
      <c r="BH82">
        <v>84432.801363144608</v>
      </c>
      <c r="BI82">
        <v>147171.56682005178</v>
      </c>
      <c r="BJ82">
        <v>110116.79870953044</v>
      </c>
      <c r="BK82">
        <v>148052.40006320516</v>
      </c>
      <c r="BL82">
        <v>146333.09361103043</v>
      </c>
      <c r="BM82">
        <v>187357.41745836867</v>
      </c>
      <c r="BN82">
        <v>147171.86682404255</v>
      </c>
    </row>
    <row r="83" spans="1:66" x14ac:dyDescent="0.2">
      <c r="A83">
        <v>1994</v>
      </c>
      <c r="B83">
        <v>185217.56147604683</v>
      </c>
      <c r="C83">
        <v>148305.89550956065</v>
      </c>
      <c r="D83">
        <v>187472.7288990829</v>
      </c>
      <c r="E83">
        <v>183154.46031608994</v>
      </c>
      <c r="F83">
        <v>257010.93730945169</v>
      </c>
      <c r="G83">
        <v>365949.35422358016</v>
      </c>
      <c r="H83">
        <v>365949.35422358016</v>
      </c>
      <c r="I83">
        <v>294088.74039450457</v>
      </c>
      <c r="J83">
        <v>369983.91404770955</v>
      </c>
      <c r="K83">
        <v>362239.68418830849</v>
      </c>
      <c r="L83">
        <v>512833.39242147905</v>
      </c>
      <c r="M83">
        <v>1231978.2287482463</v>
      </c>
      <c r="N83">
        <v>1231978.2287482463</v>
      </c>
      <c r="O83">
        <v>1024172.1062155138</v>
      </c>
      <c r="P83">
        <v>1248925.1842147817</v>
      </c>
      <c r="Q83">
        <v>1216408.2297798663</v>
      </c>
      <c r="R83">
        <v>1805745.5238490298</v>
      </c>
      <c r="S83">
        <v>1928738.5810861217</v>
      </c>
      <c r="T83">
        <v>1928738.5810861217</v>
      </c>
      <c r="U83">
        <v>1642451.8398583056</v>
      </c>
      <c r="V83">
        <v>1964354.1235540197</v>
      </c>
      <c r="W83">
        <v>1896175.8873083142</v>
      </c>
      <c r="X83">
        <v>2846891.4383404553</v>
      </c>
      <c r="Y83">
        <v>5350832.4572061859</v>
      </c>
      <c r="Z83">
        <v>5350832.4572061859</v>
      </c>
      <c r="AA83">
        <v>4809633.429517841</v>
      </c>
      <c r="AB83">
        <v>5539596.4049689695</v>
      </c>
      <c r="AC83">
        <v>5180337.7278556256</v>
      </c>
      <c r="AD83">
        <v>7970217.566541506</v>
      </c>
      <c r="AE83">
        <v>8265500.2276980756</v>
      </c>
      <c r="AF83">
        <v>8265500.2276980756</v>
      </c>
      <c r="AG83">
        <v>7536783.4703208264</v>
      </c>
      <c r="AH83">
        <v>8611842.8795853406</v>
      </c>
      <c r="AI83">
        <v>7948344.9141346663</v>
      </c>
      <c r="AJ83">
        <v>12299055.861424696</v>
      </c>
      <c r="AK83">
        <v>23007788.727982465</v>
      </c>
      <c r="AL83">
        <v>23007788.727982465</v>
      </c>
      <c r="AM83">
        <v>21395090.868327267</v>
      </c>
      <c r="AN83">
        <v>24195280.709789693</v>
      </c>
      <c r="AO83">
        <v>21910388.998896927</v>
      </c>
      <c r="AP83">
        <v>34133483.840084843</v>
      </c>
      <c r="AQ83">
        <v>100999174.80409238</v>
      </c>
      <c r="AR83">
        <v>100999174.80409238</v>
      </c>
      <c r="AS83">
        <v>93954833.748566613</v>
      </c>
      <c r="AT83">
        <v>106827210.84643404</v>
      </c>
      <c r="AU83">
        <v>95415107.025740445</v>
      </c>
      <c r="AV83">
        <v>149566333.85043514</v>
      </c>
      <c r="AW83">
        <v>4485.7687285134916</v>
      </c>
      <c r="AX83">
        <v>4485.7687285134916</v>
      </c>
      <c r="AY83">
        <v>2523.0506246167311</v>
      </c>
      <c r="AZ83">
        <v>4961.5437504562851</v>
      </c>
      <c r="BA83">
        <v>4069.2364438713721</v>
      </c>
      <c r="BB83">
        <v>1188.4821974242855</v>
      </c>
      <c r="BC83">
        <v>68910.820668024637</v>
      </c>
      <c r="BD83">
        <v>68910.820668024637</v>
      </c>
      <c r="BE83">
        <v>50987.427653343628</v>
      </c>
      <c r="BF83">
        <v>69533.567197338547</v>
      </c>
      <c r="BG83">
        <v>68348.485931225892</v>
      </c>
      <c r="BH83">
        <v>84929.31658283186</v>
      </c>
      <c r="BI83">
        <v>149442.13559241357</v>
      </c>
      <c r="BJ83">
        <v>111567.89893925223</v>
      </c>
      <c r="BK83">
        <v>150248.59650594136</v>
      </c>
      <c r="BL83">
        <v>148697.54779041908</v>
      </c>
      <c r="BM83">
        <v>189605.35956459129</v>
      </c>
      <c r="BN83">
        <v>149442.13559241357</v>
      </c>
    </row>
    <row r="84" spans="1:66" x14ac:dyDescent="0.2">
      <c r="A84">
        <v>1995</v>
      </c>
      <c r="B84">
        <v>191707.75025320024</v>
      </c>
      <c r="C84">
        <v>153932.408715467</v>
      </c>
      <c r="D84">
        <v>194361.85193688591</v>
      </c>
      <c r="E84">
        <v>189308.1040019085</v>
      </c>
      <c r="F84">
        <v>265685.69926016341</v>
      </c>
      <c r="G84">
        <v>379546.01788695145</v>
      </c>
      <c r="H84">
        <v>379545.78935350437</v>
      </c>
      <c r="I84">
        <v>306143.47944499465</v>
      </c>
      <c r="J84">
        <v>384272.40326363978</v>
      </c>
      <c r="K84">
        <v>375256.57121318713</v>
      </c>
      <c r="L84">
        <v>530928.93783809384</v>
      </c>
      <c r="M84">
        <v>1281231.7493598422</v>
      </c>
      <c r="N84">
        <v>1281231.7493598422</v>
      </c>
      <c r="O84">
        <v>1073664.9569821632</v>
      </c>
      <c r="P84">
        <v>1300920.4475440797</v>
      </c>
      <c r="Q84">
        <v>1263369.6241463711</v>
      </c>
      <c r="R84">
        <v>1872822.8397645832</v>
      </c>
      <c r="S84">
        <v>1998508.5403993344</v>
      </c>
      <c r="T84">
        <v>1998508.5403993344</v>
      </c>
      <c r="U84">
        <v>1723419.2625702487</v>
      </c>
      <c r="V84">
        <v>2042014.6054314058</v>
      </c>
      <c r="W84">
        <v>1959314.4405640052</v>
      </c>
      <c r="X84">
        <v>2948184.5711214347</v>
      </c>
      <c r="Y84">
        <v>5530727.0977015039</v>
      </c>
      <c r="Z84">
        <v>5530727.0977015039</v>
      </c>
      <c r="AA84">
        <v>5046856.3602684503</v>
      </c>
      <c r="AB84">
        <v>5765582.0031069787</v>
      </c>
      <c r="AC84">
        <v>5318263.8317054464</v>
      </c>
      <c r="AD84">
        <v>8231081.5023653163</v>
      </c>
      <c r="AE84">
        <v>8602959.9316361789</v>
      </c>
      <c r="AF84">
        <v>8602959.9316361789</v>
      </c>
      <c r="AG84">
        <v>7940613.5121556539</v>
      </c>
      <c r="AH84">
        <v>9042743.9615254384</v>
      </c>
      <c r="AI84">
        <v>8200741.3421781454</v>
      </c>
      <c r="AJ84">
        <v>12754958.511975965</v>
      </c>
      <c r="AK84">
        <v>24224971.035151567</v>
      </c>
      <c r="AL84">
        <v>24224971.035151567</v>
      </c>
      <c r="AM84">
        <v>22952164.819794424</v>
      </c>
      <c r="AN84">
        <v>25841773.871821146</v>
      </c>
      <c r="AO84">
        <v>22744676.135202885</v>
      </c>
      <c r="AP84">
        <v>35829738.378347076</v>
      </c>
      <c r="AQ84">
        <v>108345436.21453536</v>
      </c>
      <c r="AR84">
        <v>108345436.21453536</v>
      </c>
      <c r="AS84">
        <v>105538806.99040975</v>
      </c>
      <c r="AT84">
        <v>118174020.84123765</v>
      </c>
      <c r="AU84">
        <v>99244500.03007865</v>
      </c>
      <c r="AV84">
        <v>159192095.88162947</v>
      </c>
      <c r="AW84">
        <v>3869.4826194490624</v>
      </c>
      <c r="AX84">
        <v>3869.7111528961527</v>
      </c>
      <c r="AY84">
        <v>1721.3379859393096</v>
      </c>
      <c r="AZ84">
        <v>4451.3006101320634</v>
      </c>
      <c r="BA84">
        <v>3359.6367906298783</v>
      </c>
      <c r="BB84">
        <v>442.46068223291428</v>
      </c>
      <c r="BC84">
        <v>70649.528130240025</v>
      </c>
      <c r="BD84">
        <v>70649.528130240025</v>
      </c>
      <c r="BE84">
        <v>51739.90335250074</v>
      </c>
      <c r="BF84">
        <v>71410.896869419928</v>
      </c>
      <c r="BG84">
        <v>69967.935096968198</v>
      </c>
      <c r="BH84">
        <v>87114.905870783434</v>
      </c>
      <c r="BI84">
        <v>154124.58501872874</v>
      </c>
      <c r="BJ84">
        <v>114263.11006070251</v>
      </c>
      <c r="BK84">
        <v>155110.39219352973</v>
      </c>
      <c r="BL84">
        <v>153228.30797989111</v>
      </c>
      <c r="BM84">
        <v>195455.46235647157</v>
      </c>
      <c r="BN84">
        <v>154124.29935191988</v>
      </c>
    </row>
    <row r="85" spans="1:66" x14ac:dyDescent="0.2">
      <c r="A85">
        <v>1996</v>
      </c>
      <c r="B85">
        <v>202883.94979552869</v>
      </c>
      <c r="C85">
        <v>157803.86391358919</v>
      </c>
      <c r="D85">
        <v>202921.07737860805</v>
      </c>
      <c r="E85">
        <v>202849.68251016366</v>
      </c>
      <c r="F85">
        <v>279293.35971923679</v>
      </c>
      <c r="G85">
        <v>402313.31787106354</v>
      </c>
      <c r="H85">
        <v>402313.31787106354</v>
      </c>
      <c r="I85">
        <v>314520.63808739814</v>
      </c>
      <c r="J85">
        <v>402046.7074122238</v>
      </c>
      <c r="K85">
        <v>402522.22153764666</v>
      </c>
      <c r="L85">
        <v>559068.48887091549</v>
      </c>
      <c r="M85">
        <v>1363549.9075185028</v>
      </c>
      <c r="N85">
        <v>1363549.9075185028</v>
      </c>
      <c r="O85">
        <v>1100950.0022806386</v>
      </c>
      <c r="P85">
        <v>1367178.3059645162</v>
      </c>
      <c r="Q85">
        <v>1359900.6919024794</v>
      </c>
      <c r="R85">
        <v>1981874.7576764743</v>
      </c>
      <c r="S85">
        <v>2139342.7723075729</v>
      </c>
      <c r="T85">
        <v>2139342.7723075729</v>
      </c>
      <c r="U85">
        <v>1766324.9974863774</v>
      </c>
      <c r="V85">
        <v>2160535.5596562037</v>
      </c>
      <c r="W85">
        <v>2119700.5050863232</v>
      </c>
      <c r="X85">
        <v>3126192.8576373076</v>
      </c>
      <c r="Y85">
        <v>5994553.4004726242</v>
      </c>
      <c r="Z85">
        <v>5994553.4004726242</v>
      </c>
      <c r="AA85">
        <v>5225823.9623722518</v>
      </c>
      <c r="AB85">
        <v>6197841.9514566762</v>
      </c>
      <c r="AC85">
        <v>5807055.0919187572</v>
      </c>
      <c r="AD85">
        <v>8838076.0529685821</v>
      </c>
      <c r="AE85">
        <v>9351169.3250755034</v>
      </c>
      <c r="AF85">
        <v>9351169.3250755034</v>
      </c>
      <c r="AG85">
        <v>8288621.8941131243</v>
      </c>
      <c r="AH85">
        <v>9778258.8598098923</v>
      </c>
      <c r="AI85">
        <v>8960052.0713332631</v>
      </c>
      <c r="AJ85">
        <v>13781340.899757065</v>
      </c>
      <c r="AK85">
        <v>26812678.844852056</v>
      </c>
      <c r="AL85">
        <v>26812678.844852056</v>
      </c>
      <c r="AM85">
        <v>24687657.873151079</v>
      </c>
      <c r="AN85">
        <v>28690284.578681801</v>
      </c>
      <c r="AO85">
        <v>25104128.062050939</v>
      </c>
      <c r="AP85">
        <v>39364166.745294526</v>
      </c>
      <c r="AQ85">
        <v>124643793.41214301</v>
      </c>
      <c r="AR85">
        <v>124643793.41214301</v>
      </c>
      <c r="AS85">
        <v>120760234.16022325</v>
      </c>
      <c r="AT85">
        <v>138731424.74002513</v>
      </c>
      <c r="AU85">
        <v>111519399.93386906</v>
      </c>
      <c r="AV85">
        <v>182240587.09557769</v>
      </c>
      <c r="AW85">
        <v>3454.581719993846</v>
      </c>
      <c r="AX85">
        <v>3454.581719993846</v>
      </c>
      <c r="AY85">
        <v>1087.0897397802462</v>
      </c>
      <c r="AZ85">
        <v>3795.4473449922775</v>
      </c>
      <c r="BA85">
        <v>3177.1434826806631</v>
      </c>
      <c r="BB85">
        <v>-481.76943244187311</v>
      </c>
      <c r="BC85">
        <v>73921.065604087154</v>
      </c>
      <c r="BD85">
        <v>73921.065604087154</v>
      </c>
      <c r="BE85">
        <v>53009.848539472558</v>
      </c>
      <c r="BF85">
        <v>73559.163091284892</v>
      </c>
      <c r="BG85">
        <v>74288.459244350772</v>
      </c>
      <c r="BH85">
        <v>90117.648835099273</v>
      </c>
      <c r="BI85">
        <v>162004.17045920377</v>
      </c>
      <c r="BJ85">
        <v>117913.29703908793</v>
      </c>
      <c r="BK85">
        <v>160763.80777415066</v>
      </c>
      <c r="BL85">
        <v>163177.60394643844</v>
      </c>
      <c r="BM85">
        <v>203366.92166952571</v>
      </c>
      <c r="BN85">
        <v>162004.17045920377</v>
      </c>
    </row>
    <row r="86" spans="1:66" x14ac:dyDescent="0.2">
      <c r="A86">
        <v>1997</v>
      </c>
      <c r="B86">
        <v>216392.85430703094</v>
      </c>
      <c r="C86">
        <v>168384.96884526417</v>
      </c>
      <c r="D86">
        <v>219584.67934017626</v>
      </c>
      <c r="E86">
        <v>213492.77409104994</v>
      </c>
      <c r="F86">
        <v>297619.07925423898</v>
      </c>
      <c r="G86">
        <v>430149.53405921336</v>
      </c>
      <c r="H86">
        <v>430149.53405921336</v>
      </c>
      <c r="I86">
        <v>336208.19331611792</v>
      </c>
      <c r="J86">
        <v>435688.29853338009</v>
      </c>
      <c r="K86">
        <v>425023.65921597386</v>
      </c>
      <c r="L86">
        <v>596794.19469206559</v>
      </c>
      <c r="M86">
        <v>1469774.94829836</v>
      </c>
      <c r="N86">
        <v>1469774.94829836</v>
      </c>
      <c r="O86">
        <v>1189831.8935662969</v>
      </c>
      <c r="P86">
        <v>1492743.2680010423</v>
      </c>
      <c r="Q86">
        <v>1448920.167033378</v>
      </c>
      <c r="R86">
        <v>2131994.1533254487</v>
      </c>
      <c r="S86">
        <v>2317598.8974578362</v>
      </c>
      <c r="T86">
        <v>2317598.8974578362</v>
      </c>
      <c r="U86">
        <v>1923761.0054424694</v>
      </c>
      <c r="V86">
        <v>2370003.1980581842</v>
      </c>
      <c r="W86">
        <v>2269596.083343578</v>
      </c>
      <c r="X86">
        <v>3379444.6404756443</v>
      </c>
      <c r="Y86">
        <v>6590588.5837479169</v>
      </c>
      <c r="Z86">
        <v>6590588.5837479169</v>
      </c>
      <c r="AA86">
        <v>5789531.0269005382</v>
      </c>
      <c r="AB86">
        <v>6854437.2331773443</v>
      </c>
      <c r="AC86">
        <v>6351930.1574378889</v>
      </c>
      <c r="AD86">
        <v>9703409.2485627159</v>
      </c>
      <c r="AE86">
        <v>10383916.026192596</v>
      </c>
      <c r="AF86">
        <v>10383916.026192596</v>
      </c>
      <c r="AG86">
        <v>9275398.2558791935</v>
      </c>
      <c r="AH86">
        <v>10885095.299149847</v>
      </c>
      <c r="AI86">
        <v>9930499.9231180269</v>
      </c>
      <c r="AJ86">
        <v>15232610.760579279</v>
      </c>
      <c r="AK86">
        <v>30327725.23121246</v>
      </c>
      <c r="AL86">
        <v>30327725.23121246</v>
      </c>
      <c r="AM86">
        <v>28330007.308860011</v>
      </c>
      <c r="AN86">
        <v>32282092.292930532</v>
      </c>
      <c r="AO86">
        <v>28513665.828407165</v>
      </c>
      <c r="AP86">
        <v>44522723.037188157</v>
      </c>
      <c r="AQ86">
        <v>144544554.36372527</v>
      </c>
      <c r="AR86">
        <v>144544554.36372527</v>
      </c>
      <c r="AS86">
        <v>142464626.10635275</v>
      </c>
      <c r="AT86">
        <v>154680327.42785168</v>
      </c>
      <c r="AU86">
        <v>135094237.66401929</v>
      </c>
      <c r="AV86">
        <v>211366851.70768306</v>
      </c>
      <c r="AW86">
        <v>2636.1745548484819</v>
      </c>
      <c r="AX86">
        <v>2636.1745548484819</v>
      </c>
      <c r="AY86">
        <v>561.74437441047644</v>
      </c>
      <c r="AZ86">
        <v>3481.0601469724179</v>
      </c>
      <c r="BA86">
        <v>1961.8889661260569</v>
      </c>
      <c r="BB86">
        <v>-1556.0361835876004</v>
      </c>
      <c r="BC86">
        <v>77128.177196883233</v>
      </c>
      <c r="BD86">
        <v>77128.177196883233</v>
      </c>
      <c r="BE86">
        <v>54890.866098482773</v>
      </c>
      <c r="BF86">
        <v>78122.613933413391</v>
      </c>
      <c r="BG86">
        <v>76223.063764124585</v>
      </c>
      <c r="BH86">
        <v>93799.626579660122</v>
      </c>
      <c r="BI86">
        <v>170243.18049942664</v>
      </c>
      <c r="BJ86">
        <v>122802.26825357314</v>
      </c>
      <c r="BK86">
        <v>171424.55616646464</v>
      </c>
      <c r="BL86">
        <v>169049.53226162272</v>
      </c>
      <c r="BM86">
        <v>212994.2050337198</v>
      </c>
      <c r="BN86">
        <v>170243.18049942664</v>
      </c>
    </row>
    <row r="87" spans="1:66" x14ac:dyDescent="0.2">
      <c r="A87">
        <v>1998</v>
      </c>
      <c r="B87">
        <v>236998.20933731121</v>
      </c>
      <c r="C87">
        <v>185053.52803743962</v>
      </c>
      <c r="D87">
        <v>239246.0978294854</v>
      </c>
      <c r="E87">
        <v>234947.89257489794</v>
      </c>
      <c r="F87">
        <v>324964.39913086721</v>
      </c>
      <c r="G87">
        <v>471335.43924339337</v>
      </c>
      <c r="H87">
        <v>471335.43924339337</v>
      </c>
      <c r="I87">
        <v>369533.44936491858</v>
      </c>
      <c r="J87">
        <v>474836.65589634283</v>
      </c>
      <c r="K87">
        <v>468035.15959672013</v>
      </c>
      <c r="L87">
        <v>651870.30819468643</v>
      </c>
      <c r="M87">
        <v>1625322.7389490886</v>
      </c>
      <c r="N87">
        <v>1625322.7389490886</v>
      </c>
      <c r="O87">
        <v>1318826.7660933381</v>
      </c>
      <c r="P87">
        <v>1642008.522989453</v>
      </c>
      <c r="Q87">
        <v>1609946.5072536259</v>
      </c>
      <c r="R87">
        <v>2346015.9617997902</v>
      </c>
      <c r="S87">
        <v>2582967.8069464485</v>
      </c>
      <c r="T87">
        <v>2582967.8069464485</v>
      </c>
      <c r="U87">
        <v>2146844.3322750316</v>
      </c>
      <c r="V87">
        <v>2630385.7850090265</v>
      </c>
      <c r="W87">
        <v>2539651.3707732316</v>
      </c>
      <c r="X87">
        <v>3745005.619066007</v>
      </c>
      <c r="Y87">
        <v>7458174.1981469821</v>
      </c>
      <c r="Z87">
        <v>7458174.1981469821</v>
      </c>
      <c r="AA87">
        <v>6542148.1027396796</v>
      </c>
      <c r="AB87">
        <v>7776341.3838233305</v>
      </c>
      <c r="AC87">
        <v>7172424.8455201751</v>
      </c>
      <c r="AD87">
        <v>10931703.675714638</v>
      </c>
      <c r="AE87">
        <v>11801154.614308303</v>
      </c>
      <c r="AF87">
        <v>11801154.614308303</v>
      </c>
      <c r="AG87">
        <v>10516173.018837508</v>
      </c>
      <c r="AH87">
        <v>12391797.230862269</v>
      </c>
      <c r="AI87">
        <v>11283037.868058154</v>
      </c>
      <c r="AJ87">
        <v>17251957.116181817</v>
      </c>
      <c r="AK87">
        <v>34991825.841125339</v>
      </c>
      <c r="AL87">
        <v>34991825.841125339</v>
      </c>
      <c r="AM87">
        <v>32282904.184423137</v>
      </c>
      <c r="AN87">
        <v>37144378.656004369</v>
      </c>
      <c r="AO87">
        <v>33003242.060475715</v>
      </c>
      <c r="AP87">
        <v>51066867.367610626</v>
      </c>
      <c r="AQ87">
        <v>167762398.36965334</v>
      </c>
      <c r="AR87">
        <v>167762398.36965334</v>
      </c>
      <c r="AS87">
        <v>161243389.69942051</v>
      </c>
      <c r="AT87">
        <v>180741365.45075932</v>
      </c>
      <c r="AU87">
        <v>155671525.70950139</v>
      </c>
      <c r="AV87">
        <v>244717999.72001585</v>
      </c>
      <c r="AW87">
        <v>2660.9794312291137</v>
      </c>
      <c r="AX87">
        <v>2660.9794312291137</v>
      </c>
      <c r="AY87">
        <v>573.60670996064016</v>
      </c>
      <c r="AZ87">
        <v>3655.539762627915</v>
      </c>
      <c r="BA87">
        <v>1860.6255530757451</v>
      </c>
      <c r="BB87">
        <v>-1941.5099329520228</v>
      </c>
      <c r="BC87">
        <v>82739.928269335971</v>
      </c>
      <c r="BD87">
        <v>82739.928269335971</v>
      </c>
      <c r="BE87">
        <v>59078.723809006435</v>
      </c>
      <c r="BF87">
        <v>83383.606145044585</v>
      </c>
      <c r="BG87">
        <v>82170.268721705928</v>
      </c>
      <c r="BH87">
        <v>100403.11438987576</v>
      </c>
      <c r="BI87">
        <v>182838.61431696953</v>
      </c>
      <c r="BJ87">
        <v>132210.12018281367</v>
      </c>
      <c r="BK87">
        <v>183043.68912306544</v>
      </c>
      <c r="BL87">
        <v>182557.32268249366</v>
      </c>
      <c r="BM87">
        <v>228333.89479341052</v>
      </c>
      <c r="BN87">
        <v>182838.61431696953</v>
      </c>
    </row>
    <row r="88" spans="1:66" x14ac:dyDescent="0.2">
      <c r="A88">
        <v>1999</v>
      </c>
      <c r="B88">
        <v>257865.28524219847</v>
      </c>
      <c r="C88">
        <v>202467.50204548563</v>
      </c>
      <c r="D88">
        <v>261144.26627410375</v>
      </c>
      <c r="E88">
        <v>254880.5993124395</v>
      </c>
      <c r="F88">
        <v>352079.10917644599</v>
      </c>
      <c r="G88">
        <v>512121.45590785268</v>
      </c>
      <c r="H88">
        <v>512121.45590785268</v>
      </c>
      <c r="I88">
        <v>403939.41793509485</v>
      </c>
      <c r="J88">
        <v>517652.62386100454</v>
      </c>
      <c r="K88">
        <v>506999.67573220009</v>
      </c>
      <c r="L88">
        <v>705718.61992618779</v>
      </c>
      <c r="M88">
        <v>1768051.1533510792</v>
      </c>
      <c r="N88">
        <v>1768051.1533510792</v>
      </c>
      <c r="O88">
        <v>1450389.626171357</v>
      </c>
      <c r="P88">
        <v>1795025.948128605</v>
      </c>
      <c r="Q88">
        <v>1743371.4883760652</v>
      </c>
      <c r="R88">
        <v>2543293.8151573851</v>
      </c>
      <c r="S88">
        <v>2819149.8270834382</v>
      </c>
      <c r="T88">
        <v>2819149.8270834382</v>
      </c>
      <c r="U88">
        <v>2373736.7128694239</v>
      </c>
      <c r="V88">
        <v>2885068.58323101</v>
      </c>
      <c r="W88">
        <v>2759009.8208594983</v>
      </c>
      <c r="X88">
        <v>4071268.516229623</v>
      </c>
      <c r="Y88">
        <v>8191697.6498748483</v>
      </c>
      <c r="Z88">
        <v>8191697.6498748483</v>
      </c>
      <c r="AA88">
        <v>7328817.6929926695</v>
      </c>
      <c r="AB88">
        <v>8614178.7500907164</v>
      </c>
      <c r="AC88">
        <v>7807241.5106392466</v>
      </c>
      <c r="AD88">
        <v>11976546.904983135</v>
      </c>
      <c r="AE88">
        <v>13024677.494723771</v>
      </c>
      <c r="AF88">
        <v>13024677.494723771</v>
      </c>
      <c r="AG88">
        <v>11833197.599943686</v>
      </c>
      <c r="AH88">
        <v>13839141.746663291</v>
      </c>
      <c r="AI88">
        <v>12287259.184869822</v>
      </c>
      <c r="AJ88">
        <v>19010841.436481845</v>
      </c>
      <c r="AK88">
        <v>39102433.880883075</v>
      </c>
      <c r="AL88">
        <v>39102433.880883075</v>
      </c>
      <c r="AM88">
        <v>36873109.0021054</v>
      </c>
      <c r="AN88">
        <v>42572804.482561648</v>
      </c>
      <c r="AO88">
        <v>35920527.18104206</v>
      </c>
      <c r="AP88">
        <v>56903305.78387168</v>
      </c>
      <c r="AQ88">
        <v>192478060.7279081</v>
      </c>
      <c r="AR88">
        <v>192478060.7279081</v>
      </c>
      <c r="AS88">
        <v>191754783.57683331</v>
      </c>
      <c r="AT88">
        <v>215466559.169862</v>
      </c>
      <c r="AU88">
        <v>171145325.82273057</v>
      </c>
      <c r="AV88">
        <v>278633807.01352406</v>
      </c>
      <c r="AW88">
        <v>3609.1145765442898</v>
      </c>
      <c r="AX88">
        <v>3609.1145765442898</v>
      </c>
      <c r="AY88">
        <v>995.58615587642623</v>
      </c>
      <c r="AZ88">
        <v>4635.9086872030148</v>
      </c>
      <c r="BA88">
        <v>2761.5228926789391</v>
      </c>
      <c r="BB88">
        <v>-1560.4015732958208</v>
      </c>
      <c r="BC88">
        <v>90066.855452322852</v>
      </c>
      <c r="BD88">
        <v>90066.855452322852</v>
      </c>
      <c r="BE88">
        <v>63809.488253722076</v>
      </c>
      <c r="BF88">
        <v>90712.968290270263</v>
      </c>
      <c r="BG88">
        <v>89492.722749814449</v>
      </c>
      <c r="BH88">
        <v>108610.80851189714</v>
      </c>
      <c r="BI88">
        <v>198139.03154704603</v>
      </c>
      <c r="BJ88">
        <v>142326.86587602913</v>
      </c>
      <c r="BK88">
        <v>198309.29279410429</v>
      </c>
      <c r="BL88">
        <v>197906.72257123378</v>
      </c>
      <c r="BM88">
        <v>246324.82111838832</v>
      </c>
      <c r="BN88">
        <v>198139.03154704603</v>
      </c>
    </row>
    <row r="89" spans="1:66" x14ac:dyDescent="0.2">
      <c r="A89">
        <v>2000</v>
      </c>
      <c r="B89">
        <v>264420.53119624994</v>
      </c>
      <c r="C89">
        <v>204834.89201400775</v>
      </c>
      <c r="D89">
        <v>266056.07555669575</v>
      </c>
      <c r="E89">
        <v>262920.11432725174</v>
      </c>
      <c r="F89">
        <v>360433.98273471434</v>
      </c>
      <c r="G89">
        <v>525284.88293000765</v>
      </c>
      <c r="H89">
        <v>525284.88293000765</v>
      </c>
      <c r="I89">
        <v>409216.58182858262</v>
      </c>
      <c r="J89">
        <v>527834.72479546675</v>
      </c>
      <c r="K89">
        <v>522931.42339737742</v>
      </c>
      <c r="L89">
        <v>723053.09923965088</v>
      </c>
      <c r="M89">
        <v>1814245.546346264</v>
      </c>
      <c r="N89">
        <v>1814245.546346264</v>
      </c>
      <c r="O89">
        <v>1467171.0636379644</v>
      </c>
      <c r="P89">
        <v>1826467.0638614434</v>
      </c>
      <c r="Q89">
        <v>1802815.484056551</v>
      </c>
      <c r="R89">
        <v>2608872.9550823267</v>
      </c>
      <c r="S89">
        <v>2901302.2279204316</v>
      </c>
      <c r="T89">
        <v>2901302.2279204316</v>
      </c>
      <c r="U89">
        <v>2398961.8669562661</v>
      </c>
      <c r="V89">
        <v>2935944.0404546726</v>
      </c>
      <c r="W89">
        <v>2869153.5216012839</v>
      </c>
      <c r="X89">
        <v>4186551.4820307652</v>
      </c>
      <c r="Y89">
        <v>8554189.5677603055</v>
      </c>
      <c r="Z89">
        <v>8554189.5677603055</v>
      </c>
      <c r="AA89">
        <v>7433803.5214511361</v>
      </c>
      <c r="AB89">
        <v>8841405.1525772754</v>
      </c>
      <c r="AC89">
        <v>8292571.8254550789</v>
      </c>
      <c r="AD89">
        <v>12500932.198548499</v>
      </c>
      <c r="AE89">
        <v>13721524.665739082</v>
      </c>
      <c r="AF89">
        <v>13721524.665739082</v>
      </c>
      <c r="AG89">
        <v>12049949.342682691</v>
      </c>
      <c r="AH89">
        <v>14264860.754185641</v>
      </c>
      <c r="AI89">
        <v>13220870.459724305</v>
      </c>
      <c r="AJ89">
        <v>19960378.038454402</v>
      </c>
      <c r="AK89">
        <v>42135181.2311121</v>
      </c>
      <c r="AL89">
        <v>42135181.2311121</v>
      </c>
      <c r="AM89">
        <v>37856421.077987567</v>
      </c>
      <c r="AN89">
        <v>44253993.721204378</v>
      </c>
      <c r="AO89">
        <v>40157474.510230981</v>
      </c>
      <c r="AP89">
        <v>61044269.056866281</v>
      </c>
      <c r="AQ89">
        <v>217649519.77016386</v>
      </c>
      <c r="AR89">
        <v>217649519.77016386</v>
      </c>
      <c r="AS89">
        <v>202186509.97473848</v>
      </c>
      <c r="AT89">
        <v>229294048.0284321</v>
      </c>
      <c r="AU89">
        <v>206674320.55536002</v>
      </c>
      <c r="AV89">
        <v>314212045.44099665</v>
      </c>
      <c r="AW89">
        <v>3556.1794624922904</v>
      </c>
      <c r="AX89">
        <v>3556.1794624922904</v>
      </c>
      <c r="AY89">
        <v>453.20219943284798</v>
      </c>
      <c r="AZ89">
        <v>4277.4263179247109</v>
      </c>
      <c r="BA89">
        <v>2908.8052571260041</v>
      </c>
      <c r="BB89">
        <v>-2185.1337702222622</v>
      </c>
      <c r="BC89">
        <v>92217.751735137281</v>
      </c>
      <c r="BD89">
        <v>92217.751735137281</v>
      </c>
      <c r="BE89">
        <v>64575.31738912368</v>
      </c>
      <c r="BF89">
        <v>92677.076856168205</v>
      </c>
      <c r="BG89">
        <v>91820.628801774074</v>
      </c>
      <c r="BH89">
        <v>110607.43025164626</v>
      </c>
      <c r="BI89">
        <v>203044.71707594348</v>
      </c>
      <c r="BJ89">
        <v>144727.96137623722</v>
      </c>
      <c r="BK89">
        <v>203176.64002897259</v>
      </c>
      <c r="BL89">
        <v>202960.40823258416</v>
      </c>
      <c r="BM89">
        <v>251598.13527898191</v>
      </c>
      <c r="BN89">
        <v>203044.71707594348</v>
      </c>
    </row>
    <row r="90" spans="1:66" x14ac:dyDescent="0.2">
      <c r="A90">
        <v>2001</v>
      </c>
      <c r="B90">
        <v>260143.18952213484</v>
      </c>
      <c r="C90">
        <v>200704.61907451571</v>
      </c>
      <c r="D90">
        <v>264959.35524422256</v>
      </c>
      <c r="E90">
        <v>255726.22632204276</v>
      </c>
      <c r="F90">
        <v>355418.36441975459</v>
      </c>
      <c r="G90">
        <v>516735.19189634733</v>
      </c>
      <c r="H90">
        <v>516735.19189634733</v>
      </c>
      <c r="I90">
        <v>401083.2244481279</v>
      </c>
      <c r="J90">
        <v>525532.03689790086</v>
      </c>
      <c r="K90">
        <v>508637.59506179381</v>
      </c>
      <c r="L90">
        <v>713137.88323942467</v>
      </c>
      <c r="M90">
        <v>1769961.8883207</v>
      </c>
      <c r="N90">
        <v>1769961.8883207</v>
      </c>
      <c r="O90">
        <v>1419878.6716158604</v>
      </c>
      <c r="P90">
        <v>1811472.3772162616</v>
      </c>
      <c r="Q90">
        <v>1731854.8762136523</v>
      </c>
      <c r="R90">
        <v>2550524.2976928968</v>
      </c>
      <c r="S90">
        <v>2823823.6258546547</v>
      </c>
      <c r="T90">
        <v>2823823.6258546547</v>
      </c>
      <c r="U90">
        <v>2308045.1709360005</v>
      </c>
      <c r="V90">
        <v>2915872.3020588229</v>
      </c>
      <c r="W90">
        <v>2739196.7004896635</v>
      </c>
      <c r="X90">
        <v>4081359.084986683</v>
      </c>
      <c r="Y90">
        <v>8299478.8569773585</v>
      </c>
      <c r="Z90">
        <v>8299478.8569773585</v>
      </c>
      <c r="AA90">
        <v>7122017.6466140477</v>
      </c>
      <c r="AB90">
        <v>8735364.6876086202</v>
      </c>
      <c r="AC90">
        <v>7900383.0030344734</v>
      </c>
      <c r="AD90">
        <v>12113820.442353407</v>
      </c>
      <c r="AE90">
        <v>13285611.59816552</v>
      </c>
      <c r="AF90">
        <v>13285611.59816552</v>
      </c>
      <c r="AG90">
        <v>11534765.974557724</v>
      </c>
      <c r="AH90">
        <v>14071974.904704738</v>
      </c>
      <c r="AI90">
        <v>12562987.016132101</v>
      </c>
      <c r="AJ90">
        <v>19372926.22417086</v>
      </c>
      <c r="AK90">
        <v>40330990.31842339</v>
      </c>
      <c r="AL90">
        <v>40330990.31842339</v>
      </c>
      <c r="AM90">
        <v>36215887.892190009</v>
      </c>
      <c r="AN90">
        <v>43312728.140260808</v>
      </c>
      <c r="AO90">
        <v>37567462.550890863</v>
      </c>
      <c r="AP90">
        <v>58516352.963611901</v>
      </c>
      <c r="AQ90">
        <v>199265671.74536133</v>
      </c>
      <c r="AR90">
        <v>199265671.74536133</v>
      </c>
      <c r="AS90">
        <v>186650200.96772537</v>
      </c>
      <c r="AT90">
        <v>216858472.6903072</v>
      </c>
      <c r="AU90">
        <v>182832447.44111249</v>
      </c>
      <c r="AV90">
        <v>288312673.65746921</v>
      </c>
      <c r="AW90">
        <v>3551.1871479223614</v>
      </c>
      <c r="AX90">
        <v>3551.1871479223614</v>
      </c>
      <c r="AY90">
        <v>326.01370090357676</v>
      </c>
      <c r="AZ90">
        <v>4386.6735905442383</v>
      </c>
      <c r="BA90">
        <v>2814.8575822916196</v>
      </c>
      <c r="BB90">
        <v>-2301.1543999154223</v>
      </c>
      <c r="BC90">
        <v>92385.556322294229</v>
      </c>
      <c r="BD90">
        <v>92385.556322294229</v>
      </c>
      <c r="BE90">
        <v>65240.835458810725</v>
      </c>
      <c r="BF90">
        <v>93124.575025107086</v>
      </c>
      <c r="BG90">
        <v>91711.931889641666</v>
      </c>
      <c r="BH90">
        <v>111517.7051671832</v>
      </c>
      <c r="BI90">
        <v>203428.51779025909</v>
      </c>
      <c r="BJ90">
        <v>146384.36265619466</v>
      </c>
      <c r="BK90">
        <v>204046.9518183106</v>
      </c>
      <c r="BL90">
        <v>202833.27477382921</v>
      </c>
      <c r="BM90">
        <v>253791.27962605644</v>
      </c>
      <c r="BN90">
        <v>203428.51779025909</v>
      </c>
    </row>
    <row r="91" spans="1:66" x14ac:dyDescent="0.2">
      <c r="A91">
        <v>2002</v>
      </c>
      <c r="B91">
        <v>253240.13144281766</v>
      </c>
      <c r="C91">
        <v>195144.35986540423</v>
      </c>
      <c r="D91">
        <v>256480.8367600429</v>
      </c>
      <c r="E91">
        <v>250265.04375065255</v>
      </c>
      <c r="F91">
        <v>345236.5914612005</v>
      </c>
      <c r="G91">
        <v>503004.62192432879</v>
      </c>
      <c r="H91">
        <v>503004.62192432879</v>
      </c>
      <c r="I91">
        <v>390026.84790904669</v>
      </c>
      <c r="J91">
        <v>508838.92365389096</v>
      </c>
      <c r="K91">
        <v>497631.78202913515</v>
      </c>
      <c r="L91">
        <v>692580.25754188863</v>
      </c>
      <c r="M91">
        <v>1725168.9012152918</v>
      </c>
      <c r="N91">
        <v>1725168.9012152918</v>
      </c>
      <c r="O91">
        <v>1373449.3118599011</v>
      </c>
      <c r="P91">
        <v>1751047.6644854061</v>
      </c>
      <c r="Q91">
        <v>1701451.468528345</v>
      </c>
      <c r="R91">
        <v>2479241.9523357619</v>
      </c>
      <c r="S91">
        <v>2741287.54450387</v>
      </c>
      <c r="T91">
        <v>2741287.54450387</v>
      </c>
      <c r="U91">
        <v>2221472.3659236608</v>
      </c>
      <c r="V91">
        <v>2801694.7304152432</v>
      </c>
      <c r="W91">
        <v>2685972.7038750648</v>
      </c>
      <c r="X91">
        <v>3960849.632910361</v>
      </c>
      <c r="Y91">
        <v>7950363.7938912753</v>
      </c>
      <c r="Z91">
        <v>7950363.7938912753</v>
      </c>
      <c r="AA91">
        <v>6757220.0328190215</v>
      </c>
      <c r="AB91">
        <v>8252877.4553575628</v>
      </c>
      <c r="AC91">
        <v>7671883.7696897797</v>
      </c>
      <c r="AD91">
        <v>11599064.475416692</v>
      </c>
      <c r="AE91">
        <v>12647605.866600523</v>
      </c>
      <c r="AF91">
        <v>12647605.866600523</v>
      </c>
      <c r="AG91">
        <v>10840444.258710276</v>
      </c>
      <c r="AH91">
        <v>13199599.429212864</v>
      </c>
      <c r="AI91">
        <v>12137712.522954907</v>
      </c>
      <c r="AJ91">
        <v>18376735.770628519</v>
      </c>
      <c r="AK91">
        <v>37811693.519272134</v>
      </c>
      <c r="AL91">
        <v>37811693.519272134</v>
      </c>
      <c r="AM91">
        <v>33423810.606470186</v>
      </c>
      <c r="AN91">
        <v>39930133.11027211</v>
      </c>
      <c r="AO91">
        <v>35848316.611124173</v>
      </c>
      <c r="AP91">
        <v>54806467.548566476</v>
      </c>
      <c r="AQ91">
        <v>183826372.25576925</v>
      </c>
      <c r="AR91">
        <v>183826372.25576925</v>
      </c>
      <c r="AS91">
        <v>170481940.73635593</v>
      </c>
      <c r="AT91">
        <v>194909129.42710438</v>
      </c>
      <c r="AU91">
        <v>173340993.44834527</v>
      </c>
      <c r="AV91">
        <v>266611914.6485678</v>
      </c>
      <c r="AW91">
        <v>3475.6409613064575</v>
      </c>
      <c r="AX91">
        <v>3475.6409613064575</v>
      </c>
      <c r="AY91">
        <v>261.87182176171007</v>
      </c>
      <c r="AZ91">
        <v>4122.7498661948375</v>
      </c>
      <c r="BA91">
        <v>2898.3054721699232</v>
      </c>
      <c r="BB91">
        <v>-2107.0746194875887</v>
      </c>
      <c r="BC91">
        <v>89692.490356987182</v>
      </c>
      <c r="BD91">
        <v>89692.490356987182</v>
      </c>
      <c r="BE91">
        <v>64221.587421571232</v>
      </c>
      <c r="BF91">
        <v>90417.855901669202</v>
      </c>
      <c r="BG91">
        <v>89022.1076642423</v>
      </c>
      <c r="BH91">
        <v>108124.88469736031</v>
      </c>
      <c r="BI91">
        <v>197463.55210158814</v>
      </c>
      <c r="BJ91">
        <v>144171.23192133309</v>
      </c>
      <c r="BK91">
        <v>198286.73844601214</v>
      </c>
      <c r="BL91">
        <v>196676.86040433275</v>
      </c>
      <c r="BM91">
        <v>245914.8338434202</v>
      </c>
      <c r="BN91">
        <v>197463.55210158814</v>
      </c>
    </row>
    <row r="92" spans="1:66" x14ac:dyDescent="0.2">
      <c r="A92">
        <v>2003</v>
      </c>
      <c r="B92">
        <v>259358.80687040125</v>
      </c>
      <c r="C92">
        <v>201926.11021630152</v>
      </c>
      <c r="D92">
        <v>262486.32316131087</v>
      </c>
      <c r="E92">
        <v>256485.0538571541</v>
      </c>
      <c r="F92">
        <v>353737.25472988107</v>
      </c>
      <c r="G92">
        <v>516145.17604324513</v>
      </c>
      <c r="H92">
        <v>516145.17604324513</v>
      </c>
      <c r="I92">
        <v>404550.58186629921</v>
      </c>
      <c r="J92">
        <v>521829.67239373922</v>
      </c>
      <c r="K92">
        <v>510910.60985033482</v>
      </c>
      <c r="L92">
        <v>710211.26242663932</v>
      </c>
      <c r="M92">
        <v>1772099.0643528511</v>
      </c>
      <c r="N92">
        <v>1772099.0643528511</v>
      </c>
      <c r="O92">
        <v>1431099.0903293462</v>
      </c>
      <c r="P92">
        <v>1800236.6960680895</v>
      </c>
      <c r="Q92">
        <v>1746131.6487437605</v>
      </c>
      <c r="R92">
        <v>2546163.6348380721</v>
      </c>
      <c r="S92">
        <v>2811702.9716428714</v>
      </c>
      <c r="T92">
        <v>2811702.9716428714</v>
      </c>
      <c r="U92">
        <v>2307781.23786734</v>
      </c>
      <c r="V92">
        <v>2875658.7456333935</v>
      </c>
      <c r="W92">
        <v>2752910.3520601029</v>
      </c>
      <c r="X92">
        <v>4063439.2989951638</v>
      </c>
      <c r="Y92">
        <v>8138180.9914512672</v>
      </c>
      <c r="Z92">
        <v>8138180.9914512672</v>
      </c>
      <c r="AA92">
        <v>6970290.7793460693</v>
      </c>
      <c r="AB92">
        <v>8491107.3238671683</v>
      </c>
      <c r="AC92">
        <v>7823718.4675923642</v>
      </c>
      <c r="AD92">
        <v>11898009.276457427</v>
      </c>
      <c r="AE92">
        <v>12953134.496275792</v>
      </c>
      <c r="AF92">
        <v>12953134.496275792</v>
      </c>
      <c r="AG92">
        <v>11205986.952791013</v>
      </c>
      <c r="AH92">
        <v>13599601.629551886</v>
      </c>
      <c r="AI92">
        <v>12368166.314849572</v>
      </c>
      <c r="AJ92">
        <v>18840305.01543073</v>
      </c>
      <c r="AK92">
        <v>38788560.350352876</v>
      </c>
      <c r="AL92">
        <v>38788560.350352876</v>
      </c>
      <c r="AM92">
        <v>34725809.859836772</v>
      </c>
      <c r="AN92">
        <v>41130323.960052408</v>
      </c>
      <c r="AO92">
        <v>36609334.146457672</v>
      </c>
      <c r="AP92">
        <v>56349179.580743968</v>
      </c>
      <c r="AQ92">
        <v>190159020.82132772</v>
      </c>
      <c r="AR92">
        <v>190159020.82132772</v>
      </c>
      <c r="AS92">
        <v>178401052.36672187</v>
      </c>
      <c r="AT92">
        <v>203100890.90765551</v>
      </c>
      <c r="AU92">
        <v>178006583.40383884</v>
      </c>
      <c r="AV92">
        <v>276163570.19608033</v>
      </c>
      <c r="AW92">
        <v>2572.437697557345</v>
      </c>
      <c r="AX92">
        <v>2572.437697557345</v>
      </c>
      <c r="AY92">
        <v>-698.36143369619128</v>
      </c>
      <c r="AZ92">
        <v>3142.9739288824449</v>
      </c>
      <c r="BA92">
        <v>2059.4978639734013</v>
      </c>
      <c r="BB92">
        <v>-2736.7529668771363</v>
      </c>
      <c r="BC92">
        <v>91276.556039017887</v>
      </c>
      <c r="BD92">
        <v>91276.556039017887</v>
      </c>
      <c r="BE92">
        <v>65351.334648185424</v>
      </c>
      <c r="BF92">
        <v>91625.170616113246</v>
      </c>
      <c r="BG92">
        <v>90968.765536420062</v>
      </c>
      <c r="BH92">
        <v>110134.3236067487</v>
      </c>
      <c r="BI92">
        <v>202156.70396584354</v>
      </c>
      <c r="BJ92">
        <v>147913.45475053746</v>
      </c>
      <c r="BK92">
        <v>202227.91647515172</v>
      </c>
      <c r="BL92">
        <v>202105.35012697839</v>
      </c>
      <c r="BM92">
        <v>251223.16932378101</v>
      </c>
      <c r="BN92">
        <v>202156.70396584354</v>
      </c>
    </row>
    <row r="93" spans="1:66" x14ac:dyDescent="0.2">
      <c r="A93">
        <v>2004</v>
      </c>
      <c r="B93">
        <v>285343.643659689</v>
      </c>
      <c r="C93">
        <v>223323.64212077964</v>
      </c>
      <c r="D93">
        <v>288191.54191154364</v>
      </c>
      <c r="E93">
        <v>282735.88990767213</v>
      </c>
      <c r="F93">
        <v>388867.33491590642</v>
      </c>
      <c r="G93">
        <v>568062.47253926191</v>
      </c>
      <c r="H93">
        <v>568062.47253926191</v>
      </c>
      <c r="I93">
        <v>447657.49224316276</v>
      </c>
      <c r="J93">
        <v>572946.81711410801</v>
      </c>
      <c r="K93">
        <v>563563.1475400381</v>
      </c>
      <c r="L93">
        <v>780766.39138841676</v>
      </c>
      <c r="M93">
        <v>1962786.7617445344</v>
      </c>
      <c r="N93">
        <v>1962786.7617445344</v>
      </c>
      <c r="O93">
        <v>1593565.718264448</v>
      </c>
      <c r="P93">
        <v>1988177.2223512467</v>
      </c>
      <c r="Q93">
        <v>1939334.9382740562</v>
      </c>
      <c r="R93">
        <v>2813490.4510510042</v>
      </c>
      <c r="S93">
        <v>3125629.3721309896</v>
      </c>
      <c r="T93">
        <v>3125629.3721309896</v>
      </c>
      <c r="U93">
        <v>2585306.395603139</v>
      </c>
      <c r="V93">
        <v>3187050.2823769604</v>
      </c>
      <c r="W93">
        <v>3069200.2157165762</v>
      </c>
      <c r="X93">
        <v>4506605.419463098</v>
      </c>
      <c r="Y93">
        <v>9086725.0726467576</v>
      </c>
      <c r="Z93">
        <v>9086725.0726467576</v>
      </c>
      <c r="AA93">
        <v>7892524.8872866211</v>
      </c>
      <c r="AB93">
        <v>9460994.1955340151</v>
      </c>
      <c r="AC93">
        <v>8747444.5996722598</v>
      </c>
      <c r="AD93">
        <v>13235875.137709893</v>
      </c>
      <c r="AE93">
        <v>14486429.816824118</v>
      </c>
      <c r="AF93">
        <v>14486429.816824118</v>
      </c>
      <c r="AG93">
        <v>12701696.404918607</v>
      </c>
      <c r="AH93">
        <v>15201213.282699315</v>
      </c>
      <c r="AI93">
        <v>13834832.846194603</v>
      </c>
      <c r="AJ93">
        <v>21060187.560460098</v>
      </c>
      <c r="AK93">
        <v>43613955.891787447</v>
      </c>
      <c r="AL93">
        <v>43613955.891787447</v>
      </c>
      <c r="AM93">
        <v>39326085.557810225</v>
      </c>
      <c r="AN93">
        <v>46621686.509837508</v>
      </c>
      <c r="AO93">
        <v>40848835.929440521</v>
      </c>
      <c r="AP93">
        <v>63200865.712706812</v>
      </c>
      <c r="AQ93">
        <v>209963263.59863383</v>
      </c>
      <c r="AR93">
        <v>209963263.59863383</v>
      </c>
      <c r="AS93">
        <v>199471171.90413842</v>
      </c>
      <c r="AT93">
        <v>227960319.47065952</v>
      </c>
      <c r="AU93">
        <v>193111713.17157379</v>
      </c>
      <c r="AV93">
        <v>305470805.55391324</v>
      </c>
      <c r="AW93">
        <v>2624.8147801160694</v>
      </c>
      <c r="AX93">
        <v>2624.8147801160694</v>
      </c>
      <c r="AY93">
        <v>-1010.2080016034965</v>
      </c>
      <c r="AZ93">
        <v>3436.2667089791789</v>
      </c>
      <c r="BA93">
        <v>1908.6322753061841</v>
      </c>
      <c r="BB93">
        <v>-3031.7215566039417</v>
      </c>
      <c r="BC93">
        <v>98961.07498359507</v>
      </c>
      <c r="BD93">
        <v>98961.07498359507</v>
      </c>
      <c r="BE93">
        <v>71074.522549260902</v>
      </c>
      <c r="BF93">
        <v>99304.244084909922</v>
      </c>
      <c r="BG93">
        <v>98669.328978073914</v>
      </c>
      <c r="BH93">
        <v>119464.76645645106</v>
      </c>
      <c r="BI93">
        <v>219381.40023794377</v>
      </c>
      <c r="BJ93">
        <v>161180.43573784138</v>
      </c>
      <c r="BK93">
        <v>219139.21580482335</v>
      </c>
      <c r="BL93">
        <v>219620.19985653358</v>
      </c>
      <c r="BM93">
        <v>272585.37647276989</v>
      </c>
      <c r="BN93">
        <v>219381.40023794377</v>
      </c>
    </row>
    <row r="94" spans="1:66" x14ac:dyDescent="0.2">
      <c r="A94">
        <v>2005</v>
      </c>
      <c r="B94">
        <v>308560.70256044704</v>
      </c>
      <c r="C94">
        <v>243324.52898117993</v>
      </c>
      <c r="D94">
        <v>311841.2932438798</v>
      </c>
      <c r="E94">
        <v>305543.56946184323</v>
      </c>
      <c r="F94">
        <v>418634.68823976518</v>
      </c>
      <c r="G94">
        <v>613791.67026168038</v>
      </c>
      <c r="H94">
        <v>613791.67026168038</v>
      </c>
      <c r="I94">
        <v>487502.14042816783</v>
      </c>
      <c r="J94">
        <v>619686.52661498322</v>
      </c>
      <c r="K94">
        <v>608360.57511486323</v>
      </c>
      <c r="L94">
        <v>840056.57875888236</v>
      </c>
      <c r="M94">
        <v>2124342.9216520521</v>
      </c>
      <c r="N94">
        <v>2124342.9216520521</v>
      </c>
      <c r="O94">
        <v>1747298.0967596413</v>
      </c>
      <c r="P94">
        <v>2152233.3497456671</v>
      </c>
      <c r="Q94">
        <v>2098647.5314667546</v>
      </c>
      <c r="R94">
        <v>3037741.8211795446</v>
      </c>
      <c r="S94">
        <v>3397462.4821038004</v>
      </c>
      <c r="T94">
        <v>3397462.4821038004</v>
      </c>
      <c r="U94">
        <v>2851543.4429764692</v>
      </c>
      <c r="V94">
        <v>3463601.5767315058</v>
      </c>
      <c r="W94">
        <v>3336601.0001354502</v>
      </c>
      <c r="X94">
        <v>4890159.1249348409</v>
      </c>
      <c r="Y94">
        <v>10068173.729413448</v>
      </c>
      <c r="Z94">
        <v>10068173.729413448</v>
      </c>
      <c r="AA94">
        <v>8854845.1610567793</v>
      </c>
      <c r="AB94">
        <v>10464552.37852616</v>
      </c>
      <c r="AC94">
        <v>9707271.22821429</v>
      </c>
      <c r="AD94">
        <v>14616657.671561113</v>
      </c>
      <c r="AE94">
        <v>16106729.353220165</v>
      </c>
      <c r="AF94">
        <v>16106729.353220165</v>
      </c>
      <c r="AG94">
        <v>14324793.398087302</v>
      </c>
      <c r="AH94">
        <v>16896225.520575393</v>
      </c>
      <c r="AI94">
        <v>15381169.763183681</v>
      </c>
      <c r="AJ94">
        <v>23367252.647961475</v>
      </c>
      <c r="AK94">
        <v>48470465.320952617</v>
      </c>
      <c r="AL94">
        <v>48470465.320952617</v>
      </c>
      <c r="AM94">
        <v>44528808.992355652</v>
      </c>
      <c r="AN94">
        <v>51899991.6204262</v>
      </c>
      <c r="AO94">
        <v>45302825.459496379</v>
      </c>
      <c r="AP94">
        <v>70278351.037987545</v>
      </c>
      <c r="AQ94">
        <v>231814830.12548977</v>
      </c>
      <c r="AR94">
        <v>231814830.12548977</v>
      </c>
      <c r="AS94">
        <v>224797563.32178327</v>
      </c>
      <c r="AT94">
        <v>251251242.20539135</v>
      </c>
      <c r="AU94">
        <v>213110071.42610556</v>
      </c>
      <c r="AV94">
        <v>337260957.77891427</v>
      </c>
      <c r="AW94">
        <v>3329.734859213751</v>
      </c>
      <c r="AX94">
        <v>3329.734859213751</v>
      </c>
      <c r="AY94">
        <v>-853.08246580797459</v>
      </c>
      <c r="AZ94">
        <v>3996.0598727763722</v>
      </c>
      <c r="BA94">
        <v>2726.5638088232517</v>
      </c>
      <c r="BB94">
        <v>-2787.202279352055</v>
      </c>
      <c r="BC94">
        <v>106807.12266137979</v>
      </c>
      <c r="BD94">
        <v>106807.12266137979</v>
      </c>
      <c r="BE94">
        <v>76216.354783573115</v>
      </c>
      <c r="BF94">
        <v>107353.28696590345</v>
      </c>
      <c r="BG94">
        <v>106309.79590574195</v>
      </c>
      <c r="BH94">
        <v>127622.78457978963</v>
      </c>
      <c r="BI94">
        <v>236153.85741408728</v>
      </c>
      <c r="BJ94">
        <v>172553.1513452995</v>
      </c>
      <c r="BK94">
        <v>236549.82083231231</v>
      </c>
      <c r="BL94">
        <v>235788.83602689035</v>
      </c>
      <c r="BM94">
        <v>290635.26815371669</v>
      </c>
      <c r="BN94">
        <v>236153.85741408728</v>
      </c>
    </row>
    <row r="95" spans="1:66" x14ac:dyDescent="0.2">
      <c r="A95">
        <v>2006</v>
      </c>
      <c r="B95">
        <v>322012.20416848501</v>
      </c>
      <c r="C95">
        <v>250966.83781839817</v>
      </c>
      <c r="D95">
        <v>325846.16415668523</v>
      </c>
      <c r="E95">
        <v>318500.97265581967</v>
      </c>
      <c r="F95">
        <v>436868.4316596688</v>
      </c>
      <c r="G95">
        <v>642291.66449151188</v>
      </c>
      <c r="H95">
        <v>642291.66449151188</v>
      </c>
      <c r="I95">
        <v>505162.91921814409</v>
      </c>
      <c r="J95">
        <v>649647.89670899766</v>
      </c>
      <c r="K95">
        <v>635555.695761126</v>
      </c>
      <c r="L95">
        <v>878686.0134998539</v>
      </c>
      <c r="M95">
        <v>2221888.9994409382</v>
      </c>
      <c r="N95">
        <v>2221888.9994409382</v>
      </c>
      <c r="O95">
        <v>1824613.572899919</v>
      </c>
      <c r="P95">
        <v>2268634.4572973028</v>
      </c>
      <c r="Q95">
        <v>2178911.5766847916</v>
      </c>
      <c r="R95">
        <v>3175170.8049192615</v>
      </c>
      <c r="S95">
        <v>3568191.6976183974</v>
      </c>
      <c r="T95">
        <v>3568191.6976183974</v>
      </c>
      <c r="U95">
        <v>2985749.496436208</v>
      </c>
      <c r="V95">
        <v>3670081.7954007518</v>
      </c>
      <c r="W95">
        <v>3474738.0369217317</v>
      </c>
      <c r="X95">
        <v>5134252.2094341097</v>
      </c>
      <c r="Y95">
        <v>10644662.822827082</v>
      </c>
      <c r="Z95">
        <v>10644662.822827082</v>
      </c>
      <c r="AA95">
        <v>9298642.1653157808</v>
      </c>
      <c r="AB95">
        <v>11190401.210365178</v>
      </c>
      <c r="AC95">
        <v>10144378.814050073</v>
      </c>
      <c r="AD95">
        <v>15475618.220158804</v>
      </c>
      <c r="AE95">
        <v>17106969.362116028</v>
      </c>
      <c r="AF95">
        <v>17106969.362116028</v>
      </c>
      <c r="AG95">
        <v>15087560.459677819</v>
      </c>
      <c r="AH95">
        <v>18106970.435664561</v>
      </c>
      <c r="AI95">
        <v>16180728.89284282</v>
      </c>
      <c r="AJ95">
        <v>24815903.616938036</v>
      </c>
      <c r="AK95">
        <v>51862649.16942925</v>
      </c>
      <c r="AL95">
        <v>51862649.16942925</v>
      </c>
      <c r="AM95">
        <v>47099273.651163824</v>
      </c>
      <c r="AN95">
        <v>55642779.556642145</v>
      </c>
      <c r="AO95">
        <v>48349009.792240903</v>
      </c>
      <c r="AP95">
        <v>75051960.04986769</v>
      </c>
      <c r="AQ95">
        <v>246858465.6922197</v>
      </c>
      <c r="AR95">
        <v>246858465.6922197</v>
      </c>
      <c r="AS95">
        <v>237923618.79139709</v>
      </c>
      <c r="AT95">
        <v>266550412.95541093</v>
      </c>
      <c r="AU95">
        <v>228022483.93890408</v>
      </c>
      <c r="AV95">
        <v>358922297.82642454</v>
      </c>
      <c r="AW95">
        <v>1732.7438454581791</v>
      </c>
      <c r="AX95">
        <v>1732.7438454581791</v>
      </c>
      <c r="AY95">
        <v>-3229.2435813477355</v>
      </c>
      <c r="AZ95">
        <v>2044.4316043728181</v>
      </c>
      <c r="BA95">
        <v>1446.2495505133661</v>
      </c>
      <c r="BB95">
        <v>-4949.1501805164389</v>
      </c>
      <c r="BC95">
        <v>110914.78247154577</v>
      </c>
      <c r="BD95">
        <v>110914.78247154577</v>
      </c>
      <c r="BE95">
        <v>76117.200587118044</v>
      </c>
      <c r="BF95">
        <v>109980.79825217223</v>
      </c>
      <c r="BG95">
        <v>111788.68331926723</v>
      </c>
      <c r="BH95">
        <v>132612.61240860293</v>
      </c>
      <c r="BI95">
        <v>247392.33075415526</v>
      </c>
      <c r="BJ95">
        <v>175300.25579770029</v>
      </c>
      <c r="BK95">
        <v>244901.25656192156</v>
      </c>
      <c r="BL95">
        <v>249716.72553020963</v>
      </c>
      <c r="BM95">
        <v>304564.81564500206</v>
      </c>
      <c r="BN95">
        <v>247392.33075415526</v>
      </c>
    </row>
    <row r="96" spans="1:66" x14ac:dyDescent="0.2">
      <c r="A96">
        <v>2007</v>
      </c>
      <c r="B96">
        <v>323238.64157448302</v>
      </c>
      <c r="C96">
        <v>253192.79198668781</v>
      </c>
      <c r="D96">
        <v>326649.92671700218</v>
      </c>
      <c r="E96">
        <v>320122.14118224301</v>
      </c>
      <c r="F96">
        <v>437611.80647053453</v>
      </c>
      <c r="G96">
        <v>648015.90778824699</v>
      </c>
      <c r="H96">
        <v>648015.90778824699</v>
      </c>
      <c r="I96">
        <v>513381.26341810671</v>
      </c>
      <c r="J96">
        <v>654690.31244498817</v>
      </c>
      <c r="K96">
        <v>641916.29177221586</v>
      </c>
      <c r="L96">
        <v>883950.69604048855</v>
      </c>
      <c r="M96">
        <v>2249550.5273617213</v>
      </c>
      <c r="N96">
        <v>2249550.5273617213</v>
      </c>
      <c r="O96">
        <v>1882022.8221939723</v>
      </c>
      <c r="P96">
        <v>2292596.0055797454</v>
      </c>
      <c r="Q96">
        <v>2210127.4745342815</v>
      </c>
      <c r="R96">
        <v>3209844.5349583756</v>
      </c>
      <c r="S96">
        <v>3606352.7371621234</v>
      </c>
      <c r="T96">
        <v>3606352.7371621234</v>
      </c>
      <c r="U96">
        <v>3096203.2824650216</v>
      </c>
      <c r="V96">
        <v>3701002.1322201779</v>
      </c>
      <c r="W96">
        <v>3519758.0176307652</v>
      </c>
      <c r="X96">
        <v>5187367.9694860475</v>
      </c>
      <c r="Y96">
        <v>10851840.010102578</v>
      </c>
      <c r="Z96">
        <v>10851840.010102578</v>
      </c>
      <c r="AA96">
        <v>9819917.5997561608</v>
      </c>
      <c r="AB96">
        <v>11317326.05874378</v>
      </c>
      <c r="AC96">
        <v>10426406.280146563</v>
      </c>
      <c r="AD96">
        <v>15712466.505674282</v>
      </c>
      <c r="AE96">
        <v>17561063.227981012</v>
      </c>
      <c r="AF96">
        <v>17561063.227981012</v>
      </c>
      <c r="AG96">
        <v>16149305.783483569</v>
      </c>
      <c r="AH96">
        <v>18452321.345323976</v>
      </c>
      <c r="AI96">
        <v>16752229.904255567</v>
      </c>
      <c r="AJ96">
        <v>25358788.62081933</v>
      </c>
      <c r="AK96">
        <v>54570990.215019315</v>
      </c>
      <c r="AL96">
        <v>54570990.215019315</v>
      </c>
      <c r="AM96">
        <v>52384845.552202307</v>
      </c>
      <c r="AN96">
        <v>58153753.881981082</v>
      </c>
      <c r="AO96">
        <v>51283194.881389916</v>
      </c>
      <c r="AP96">
        <v>78524543.773394167</v>
      </c>
      <c r="AQ96">
        <v>276423882.05656916</v>
      </c>
      <c r="AR96">
        <v>276423882.05656916</v>
      </c>
      <c r="AS96">
        <v>286679326.06966197</v>
      </c>
      <c r="AT96">
        <v>298280457.67445987</v>
      </c>
      <c r="AU96">
        <v>255734624.08583906</v>
      </c>
      <c r="AV96">
        <v>396754082.91521996</v>
      </c>
      <c r="AW96">
        <v>-1538.624639280928</v>
      </c>
      <c r="AX96">
        <v>-1538.624639280928</v>
      </c>
      <c r="AY96">
        <v>-6995.679444731064</v>
      </c>
      <c r="AZ96">
        <v>-1390.4590109837907</v>
      </c>
      <c r="BA96">
        <v>-1672.0094077299589</v>
      </c>
      <c r="BB96">
        <v>-8727.0830994195603</v>
      </c>
      <c r="BC96">
        <v>109203.98759812317</v>
      </c>
      <c r="BD96">
        <v>109203.98759812317</v>
      </c>
      <c r="BE96">
        <v>72211.677519211764</v>
      </c>
      <c r="BF96">
        <v>108211.47351003072</v>
      </c>
      <c r="BG96">
        <v>110121.54858757198</v>
      </c>
      <c r="BH96">
        <v>129585.94774966325</v>
      </c>
      <c r="BI96">
        <v>247632.25289487827</v>
      </c>
      <c r="BJ96">
        <v>171220.87372414029</v>
      </c>
      <c r="BK96">
        <v>245213.88916129884</v>
      </c>
      <c r="BL96">
        <v>249863.49608169938</v>
      </c>
      <c r="BM96">
        <v>302477.23631101678</v>
      </c>
      <c r="BN96">
        <v>247632.25289487827</v>
      </c>
    </row>
    <row r="97" spans="1:66" x14ac:dyDescent="0.2">
      <c r="A97">
        <v>2008</v>
      </c>
      <c r="B97">
        <v>288868.31098802853</v>
      </c>
      <c r="C97">
        <v>220049.26314117329</v>
      </c>
      <c r="D97">
        <v>290755.2751393955</v>
      </c>
      <c r="E97">
        <v>287128.43394941726</v>
      </c>
      <c r="F97">
        <v>389806.60271777422</v>
      </c>
      <c r="G97">
        <v>583692.22231508326</v>
      </c>
      <c r="H97">
        <v>583692.22231508326</v>
      </c>
      <c r="I97">
        <v>451351.54621137731</v>
      </c>
      <c r="J97">
        <v>587474.69137392694</v>
      </c>
      <c r="K97">
        <v>580203.02148542402</v>
      </c>
      <c r="L97">
        <v>792634.53467162314</v>
      </c>
      <c r="M97">
        <v>2049499.7033309001</v>
      </c>
      <c r="N97">
        <v>2049499.7033309001</v>
      </c>
      <c r="O97">
        <v>1679466.7021042367</v>
      </c>
      <c r="P97">
        <v>2080896.5990285447</v>
      </c>
      <c r="Q97">
        <v>2020338.8294288137</v>
      </c>
      <c r="R97">
        <v>2917237.6947684777</v>
      </c>
      <c r="S97">
        <v>3281944.6084563094</v>
      </c>
      <c r="T97">
        <v>3281944.6084563094</v>
      </c>
      <c r="U97">
        <v>2761759.1073196246</v>
      </c>
      <c r="V97">
        <v>3356441.0899488498</v>
      </c>
      <c r="W97">
        <v>3213128.9556315108</v>
      </c>
      <c r="X97">
        <v>4706411.3988741096</v>
      </c>
      <c r="Y97">
        <v>9774396.4426913988</v>
      </c>
      <c r="Z97">
        <v>9774396.4426913988</v>
      </c>
      <c r="AA97">
        <v>8664117.3459320609</v>
      </c>
      <c r="AB97">
        <v>10189829.095599644</v>
      </c>
      <c r="AC97">
        <v>9390271.0304285102</v>
      </c>
      <c r="AD97">
        <v>14092641.164428748</v>
      </c>
      <c r="AE97">
        <v>15835530.413670495</v>
      </c>
      <c r="AF97">
        <v>15835530.413670495</v>
      </c>
      <c r="AG97">
        <v>14230544.417700311</v>
      </c>
      <c r="AH97">
        <v>16599872.68072336</v>
      </c>
      <c r="AI97">
        <v>15126854.535480918</v>
      </c>
      <c r="AJ97">
        <v>22748557.436704487</v>
      </c>
      <c r="AK97">
        <v>49779502.92103786</v>
      </c>
      <c r="AL97">
        <v>49779502.92103786</v>
      </c>
      <c r="AM97">
        <v>46128375.636353724</v>
      </c>
      <c r="AN97">
        <v>52649531.559668556</v>
      </c>
      <c r="AO97">
        <v>47079750.071394771</v>
      </c>
      <c r="AP97">
        <v>71373193.984088704</v>
      </c>
      <c r="AQ97">
        <v>256507930.95100334</v>
      </c>
      <c r="AR97">
        <v>256507930.95100334</v>
      </c>
      <c r="AS97">
        <v>248834941.7743949</v>
      </c>
      <c r="AT97">
        <v>269544234.28541398</v>
      </c>
      <c r="AU97">
        <v>243612961.74940819</v>
      </c>
      <c r="AV97">
        <v>367803422.02540731</v>
      </c>
      <c r="AW97">
        <v>-5955.6003390261603</v>
      </c>
      <c r="AX97">
        <v>-5955.6003390261603</v>
      </c>
      <c r="AY97">
        <v>-11253.019929030752</v>
      </c>
      <c r="AZ97">
        <v>-5964.1410951359339</v>
      </c>
      <c r="BA97">
        <v>-5946.1535865894275</v>
      </c>
      <c r="BB97">
        <v>-13021.3292360746</v>
      </c>
      <c r="BC97">
        <v>93242.60072770949</v>
      </c>
      <c r="BD97">
        <v>93242.60072770949</v>
      </c>
      <c r="BE97">
        <v>57891.769923055101</v>
      </c>
      <c r="BF97">
        <v>91850.683596156683</v>
      </c>
      <c r="BG97">
        <v>94549.501118373228</v>
      </c>
      <c r="BH97">
        <v>108980.92582325156</v>
      </c>
      <c r="BI97">
        <v>217240.35206112903</v>
      </c>
      <c r="BJ97">
        <v>144322.75723816239</v>
      </c>
      <c r="BK97">
        <v>214119.21446027243</v>
      </c>
      <c r="BL97">
        <v>220169.06949957658</v>
      </c>
      <c r="BM97">
        <v>261483.74464740924</v>
      </c>
      <c r="BN97">
        <v>217240.35206112903</v>
      </c>
    </row>
    <row r="98" spans="1:66" x14ac:dyDescent="0.2">
      <c r="A98">
        <v>2009</v>
      </c>
      <c r="B98">
        <v>260240.97622866218</v>
      </c>
      <c r="C98">
        <v>196255.1897038552</v>
      </c>
      <c r="D98">
        <v>263102.60979262576</v>
      </c>
      <c r="E98">
        <v>257608.99040413127</v>
      </c>
      <c r="F98">
        <v>351588.6185306625</v>
      </c>
      <c r="G98">
        <v>528721.51280398446</v>
      </c>
      <c r="H98">
        <v>528721.51280398446</v>
      </c>
      <c r="I98">
        <v>405645.18867936503</v>
      </c>
      <c r="J98">
        <v>534248.71341542678</v>
      </c>
      <c r="K98">
        <v>523635.30032466038</v>
      </c>
      <c r="L98">
        <v>718284.81198959111</v>
      </c>
      <c r="M98">
        <v>1860161.8582629736</v>
      </c>
      <c r="N98">
        <v>1860161.8582629736</v>
      </c>
      <c r="O98">
        <v>1508485.2093906226</v>
      </c>
      <c r="P98">
        <v>1893817.9051702211</v>
      </c>
      <c r="Q98">
        <v>1829057.0962748693</v>
      </c>
      <c r="R98">
        <v>2653676.337741287</v>
      </c>
      <c r="S98">
        <v>2957945.5161938709</v>
      </c>
      <c r="T98">
        <v>2957945.5161938709</v>
      </c>
      <c r="U98">
        <v>2461919.4124728637</v>
      </c>
      <c r="V98">
        <v>3037381.3336754022</v>
      </c>
      <c r="W98">
        <v>2884959.9821336837</v>
      </c>
      <c r="X98">
        <v>4242227.0237987991</v>
      </c>
      <c r="Y98">
        <v>8582939.9926498234</v>
      </c>
      <c r="Z98">
        <v>8582939.9926498234</v>
      </c>
      <c r="AA98">
        <v>7621256.987880039</v>
      </c>
      <c r="AB98">
        <v>8999412.6412734054</v>
      </c>
      <c r="AC98">
        <v>8199388.0644719079</v>
      </c>
      <c r="AD98">
        <v>12385095.027616898</v>
      </c>
      <c r="AE98">
        <v>13711986.734086767</v>
      </c>
      <c r="AF98">
        <v>13711986.734086767</v>
      </c>
      <c r="AG98">
        <v>12448861.938609656</v>
      </c>
      <c r="AH98">
        <v>14515336.37617249</v>
      </c>
      <c r="AI98">
        <v>12974031.763757342</v>
      </c>
      <c r="AJ98">
        <v>19714129.159883112</v>
      </c>
      <c r="AK98">
        <v>41936443.352195129</v>
      </c>
      <c r="AL98">
        <v>41936443.352195129</v>
      </c>
      <c r="AM98">
        <v>39784539.405697078</v>
      </c>
      <c r="AN98">
        <v>45051923.244212814</v>
      </c>
      <c r="AO98">
        <v>39041439.637671113</v>
      </c>
      <c r="AP98">
        <v>60314484.639793739</v>
      </c>
      <c r="AQ98">
        <v>208471790.71181563</v>
      </c>
      <c r="AR98">
        <v>208471790.71181563</v>
      </c>
      <c r="AS98">
        <v>211890293.22919777</v>
      </c>
      <c r="AT98">
        <v>221730821.61917439</v>
      </c>
      <c r="AU98">
        <v>195281399.73920453</v>
      </c>
      <c r="AV98">
        <v>300947139.15867203</v>
      </c>
      <c r="AW98">
        <v>-8239.5603466600551</v>
      </c>
      <c r="AX98">
        <v>-8239.5603466600551</v>
      </c>
      <c r="AY98">
        <v>-13134.809271654678</v>
      </c>
      <c r="AZ98">
        <v>-8043.4938301751681</v>
      </c>
      <c r="BA98">
        <v>-8417.3195163978053</v>
      </c>
      <c r="BB98">
        <v>-15107.574928265982</v>
      </c>
      <c r="BC98">
        <v>82471.989335960883</v>
      </c>
      <c r="BD98">
        <v>82471.989335960883</v>
      </c>
      <c r="BE98">
        <v>50451.854183103249</v>
      </c>
      <c r="BF98">
        <v>81912.021417337368</v>
      </c>
      <c r="BG98">
        <v>83003.645307382612</v>
      </c>
      <c r="BH98">
        <v>95801.094173926482</v>
      </c>
      <c r="BI98">
        <v>195861.426439237</v>
      </c>
      <c r="BJ98">
        <v>129935.18350155067</v>
      </c>
      <c r="BK98">
        <v>194356.41547672806</v>
      </c>
      <c r="BL98">
        <v>197279.85133710812</v>
      </c>
      <c r="BM98">
        <v>234436.93055166706</v>
      </c>
      <c r="BN98">
        <v>195861.426439237</v>
      </c>
    </row>
    <row r="99" spans="1:66" x14ac:dyDescent="0.2">
      <c r="A99">
        <v>2010</v>
      </c>
      <c r="B99">
        <v>265860.07172075094</v>
      </c>
      <c r="C99">
        <v>195777.49524220708</v>
      </c>
      <c r="D99">
        <v>265935.61312041443</v>
      </c>
      <c r="E99">
        <v>265789.44553414185</v>
      </c>
      <c r="F99">
        <v>357346.27033880894</v>
      </c>
      <c r="G99">
        <v>540131.90676095744</v>
      </c>
      <c r="H99">
        <v>540131.90676095744</v>
      </c>
      <c r="I99">
        <v>404903.7234009747</v>
      </c>
      <c r="J99">
        <v>540434.18884305423</v>
      </c>
      <c r="K99">
        <v>539849.64136744651</v>
      </c>
      <c r="L99">
        <v>729789.62450941384</v>
      </c>
      <c r="M99">
        <v>1932849.305034677</v>
      </c>
      <c r="N99">
        <v>1932849.305034677</v>
      </c>
      <c r="O99">
        <v>1538112.1507841335</v>
      </c>
      <c r="P99">
        <v>1948422.7139568501</v>
      </c>
      <c r="Q99">
        <v>1918121.5080534513</v>
      </c>
      <c r="R99">
        <v>2740019.755852784</v>
      </c>
      <c r="S99">
        <v>3096952.4872965789</v>
      </c>
      <c r="T99">
        <v>3096952.4872965789</v>
      </c>
      <c r="U99">
        <v>2538755.7730762335</v>
      </c>
      <c r="V99">
        <v>3142747.5246448452</v>
      </c>
      <c r="W99">
        <v>3053876.5000609783</v>
      </c>
      <c r="X99">
        <v>4408424.3050955273</v>
      </c>
      <c r="Y99">
        <v>9096190.0831507035</v>
      </c>
      <c r="Z99">
        <v>9096190.0831507035</v>
      </c>
      <c r="AA99">
        <v>7968690.863318773</v>
      </c>
      <c r="AB99">
        <v>9414096.1924797446</v>
      </c>
      <c r="AC99">
        <v>8799232.3085796572</v>
      </c>
      <c r="AD99">
        <v>13018755.543414356</v>
      </c>
      <c r="AE99">
        <v>14651317.609513646</v>
      </c>
      <c r="AF99">
        <v>14651317.609513646</v>
      </c>
      <c r="AG99">
        <v>13096588.472202482</v>
      </c>
      <c r="AH99">
        <v>15290489.03651846</v>
      </c>
      <c r="AI99">
        <v>14051245.405849624</v>
      </c>
      <c r="AJ99">
        <v>20923280.221018821</v>
      </c>
      <c r="AK99">
        <v>45212063.124681167</v>
      </c>
      <c r="AL99">
        <v>45212063.124681167</v>
      </c>
      <c r="AM99">
        <v>42343786.17312406</v>
      </c>
      <c r="AN99">
        <v>47744330.653382525</v>
      </c>
      <c r="AO99">
        <v>42812568.55194547</v>
      </c>
      <c r="AP99">
        <v>64915261.30360502</v>
      </c>
      <c r="AQ99">
        <v>219692282.70474273</v>
      </c>
      <c r="AR99">
        <v>219692282.70474273</v>
      </c>
      <c r="AS99">
        <v>221063110.42192665</v>
      </c>
      <c r="AT99">
        <v>232272496.50731149</v>
      </c>
      <c r="AU99">
        <v>207690877.50864512</v>
      </c>
      <c r="AV99">
        <v>320729617.26855791</v>
      </c>
      <c r="AW99">
        <v>-8411.763319455551</v>
      </c>
      <c r="AX99">
        <v>-8411.763319455551</v>
      </c>
      <c r="AY99">
        <v>-13348.732916560561</v>
      </c>
      <c r="AZ99">
        <v>-8562.9626022254106</v>
      </c>
      <c r="BA99">
        <v>-8270.750299162768</v>
      </c>
      <c r="BB99">
        <v>-15097.083831795917</v>
      </c>
      <c r="BC99">
        <v>80639.045796981329</v>
      </c>
      <c r="BD99">
        <v>80639.045796981329</v>
      </c>
      <c r="BE99">
        <v>46629.200181993037</v>
      </c>
      <c r="BF99">
        <v>78992.601916365951</v>
      </c>
      <c r="BG99">
        <v>82196.994143107484</v>
      </c>
      <c r="BH99">
        <v>92604.771948367328</v>
      </c>
      <c r="BI99">
        <v>191952.55719252743</v>
      </c>
      <c r="BJ99">
        <v>121601.61655518503</v>
      </c>
      <c r="BK99">
        <v>188437.05756460509</v>
      </c>
      <c r="BL99">
        <v>195281.67469594529</v>
      </c>
      <c r="BM99">
        <v>227232.09167357138</v>
      </c>
      <c r="BN99">
        <v>191952.55719252743</v>
      </c>
    </row>
    <row r="100" spans="1:66" x14ac:dyDescent="0.2">
      <c r="A100">
        <v>2011</v>
      </c>
      <c r="B100">
        <v>266839.54265347729</v>
      </c>
      <c r="C100">
        <v>197239.63036061221</v>
      </c>
      <c r="D100">
        <v>271417.86617007491</v>
      </c>
      <c r="E100">
        <v>262603.56492005946</v>
      </c>
      <c r="F100">
        <v>357366.2482862575</v>
      </c>
      <c r="G100">
        <v>542335.79129890422</v>
      </c>
      <c r="H100">
        <v>542334.58252831665</v>
      </c>
      <c r="I100">
        <v>408033.21209448861</v>
      </c>
      <c r="J100">
        <v>551618.38238517963</v>
      </c>
      <c r="K100">
        <v>533745.25934902276</v>
      </c>
      <c r="L100">
        <v>729998.78506827937</v>
      </c>
      <c r="M100">
        <v>1962152.124911098</v>
      </c>
      <c r="N100">
        <v>1962152.124911098</v>
      </c>
      <c r="O100">
        <v>1571499.1311091357</v>
      </c>
      <c r="P100">
        <v>2015267.8072891703</v>
      </c>
      <c r="Q100">
        <v>1913075.7583217123</v>
      </c>
      <c r="R100">
        <v>2768420.8482909068</v>
      </c>
      <c r="S100">
        <v>3164616.4290603781</v>
      </c>
      <c r="T100">
        <v>3164616.4290603781</v>
      </c>
      <c r="U100">
        <v>2618512.4249165454</v>
      </c>
      <c r="V100">
        <v>3272752.5772955278</v>
      </c>
      <c r="W100">
        <v>3064618.8092298303</v>
      </c>
      <c r="X100">
        <v>4493165.4825331746</v>
      </c>
      <c r="Y100">
        <v>9412635.3314280789</v>
      </c>
      <c r="Z100">
        <v>9412635.3314280789</v>
      </c>
      <c r="AA100">
        <v>8358593.9022806566</v>
      </c>
      <c r="AB100">
        <v>9932767.029862266</v>
      </c>
      <c r="AC100">
        <v>8932496.2261965331</v>
      </c>
      <c r="AD100">
        <v>13476467.276718682</v>
      </c>
      <c r="AE100">
        <v>15225749.07361589</v>
      </c>
      <c r="AF100">
        <v>15225749.07361589</v>
      </c>
      <c r="AG100">
        <v>13808319.85646547</v>
      </c>
      <c r="AH100">
        <v>16169699.264884142</v>
      </c>
      <c r="AI100">
        <v>14343586.124905279</v>
      </c>
      <c r="AJ100">
        <v>21747180.531208817</v>
      </c>
      <c r="AK100">
        <v>47790077.211910136</v>
      </c>
      <c r="AL100">
        <v>47790077.211910136</v>
      </c>
      <c r="AM100">
        <v>45527439.333600089</v>
      </c>
      <c r="AN100">
        <v>51124388.085187793</v>
      </c>
      <c r="AO100">
        <v>44665646.827305883</v>
      </c>
      <c r="AP100">
        <v>68218596.080443978</v>
      </c>
      <c r="AQ100">
        <v>240369498.63420293</v>
      </c>
      <c r="AR100">
        <v>240369498.63420293</v>
      </c>
      <c r="AS100">
        <v>248445345.31790388</v>
      </c>
      <c r="AT100">
        <v>258657152.12219602</v>
      </c>
      <c r="AU100">
        <v>223114500.7209864</v>
      </c>
      <c r="AV100">
        <v>345115109.49327183</v>
      </c>
      <c r="AW100">
        <v>-8656.7059919497133</v>
      </c>
      <c r="AX100">
        <v>-8655.4972213621713</v>
      </c>
      <c r="AY100">
        <v>-13553.951373264183</v>
      </c>
      <c r="AZ100">
        <v>-8782.6500450298154</v>
      </c>
      <c r="BA100">
        <v>-8538.1295089038449</v>
      </c>
      <c r="BB100">
        <v>-15266.288495764369</v>
      </c>
      <c r="BC100">
        <v>78471.477958186035</v>
      </c>
      <c r="BD100">
        <v>78471.477958186035</v>
      </c>
      <c r="BE100">
        <v>44544.13027744292</v>
      </c>
      <c r="BF100">
        <v>77656.761601286504</v>
      </c>
      <c r="BG100">
        <v>79217.765653209164</v>
      </c>
      <c r="BH100">
        <v>89471.292730185392</v>
      </c>
      <c r="BI100">
        <v>187381.70789585571</v>
      </c>
      <c r="BJ100">
        <v>117166.7323408268</v>
      </c>
      <c r="BK100">
        <v>185706.0261591819</v>
      </c>
      <c r="BL100">
        <v>188912.63460585044</v>
      </c>
      <c r="BM100">
        <v>220393.26926262258</v>
      </c>
      <c r="BN100">
        <v>187380.19693262127</v>
      </c>
    </row>
    <row r="101" spans="1:66" x14ac:dyDescent="0.2">
      <c r="A101">
        <v>2012</v>
      </c>
      <c r="B101">
        <v>272746.24700165127</v>
      </c>
      <c r="C101">
        <v>198354.79166631968</v>
      </c>
      <c r="D101">
        <v>274313.99090267502</v>
      </c>
      <c r="E101">
        <v>271292.75909374328</v>
      </c>
      <c r="F101">
        <v>364607.32662421843</v>
      </c>
      <c r="G101">
        <v>553485.96793042624</v>
      </c>
      <c r="H101">
        <v>553485.96793042624</v>
      </c>
      <c r="I101">
        <v>410054.43153076165</v>
      </c>
      <c r="J101">
        <v>556925.73830602004</v>
      </c>
      <c r="K101">
        <v>550297.59109690494</v>
      </c>
      <c r="L101">
        <v>743859.26124229608</v>
      </c>
      <c r="M101">
        <v>2025810.8521234777</v>
      </c>
      <c r="N101">
        <v>2025810.8521234777</v>
      </c>
      <c r="O101">
        <v>1607268.1527452364</v>
      </c>
      <c r="P101">
        <v>2055787.2565700919</v>
      </c>
      <c r="Q101">
        <v>1997832.4025368269</v>
      </c>
      <c r="R101">
        <v>2851445.7669360554</v>
      </c>
      <c r="S101">
        <v>3292245.5828365562</v>
      </c>
      <c r="T101">
        <v>3292245.5828365562</v>
      </c>
      <c r="U101">
        <v>2706385.7029499942</v>
      </c>
      <c r="V101">
        <v>3364837.5785309509</v>
      </c>
      <c r="W101">
        <v>3224823.933323238</v>
      </c>
      <c r="X101">
        <v>4660746.9406909272</v>
      </c>
      <c r="Y101">
        <v>9971469.2077286504</v>
      </c>
      <c r="Z101">
        <v>9971469.2077286504</v>
      </c>
      <c r="AA101">
        <v>8870337.026347721</v>
      </c>
      <c r="AB101">
        <v>10380846.616120132</v>
      </c>
      <c r="AC101">
        <v>9592539.1104614139</v>
      </c>
      <c r="AD101">
        <v>14230621.99180563</v>
      </c>
      <c r="AE101">
        <v>16240133.487120364</v>
      </c>
      <c r="AF101">
        <v>16240133.487120364</v>
      </c>
      <c r="AG101">
        <v>14744219.27603735</v>
      </c>
      <c r="AH101">
        <v>17010884.79785775</v>
      </c>
      <c r="AI101">
        <v>15522658.572499303</v>
      </c>
      <c r="AJ101">
        <v>23108887.336105522</v>
      </c>
      <c r="AK101">
        <v>51322507.105746739</v>
      </c>
      <c r="AL101">
        <v>51322507.105746739</v>
      </c>
      <c r="AM101">
        <v>48726060.167757615</v>
      </c>
      <c r="AN101">
        <v>54263859.760593824</v>
      </c>
      <c r="AO101">
        <v>48560119.728897974</v>
      </c>
      <c r="AP101">
        <v>73276919.749739453</v>
      </c>
      <c r="AQ101">
        <v>256197211.27319118</v>
      </c>
      <c r="AR101">
        <v>256197211.27319118</v>
      </c>
      <c r="AS101">
        <v>261259348.11139095</v>
      </c>
      <c r="AT101">
        <v>269259374.73473507</v>
      </c>
      <c r="AU101">
        <v>242362969.45685092</v>
      </c>
      <c r="AV101">
        <v>369052563.3533743</v>
      </c>
      <c r="AW101">
        <v>-7993.4739271237804</v>
      </c>
      <c r="AX101">
        <v>-7993.4739271237804</v>
      </c>
      <c r="AY101">
        <v>-13344.848198122283</v>
      </c>
      <c r="AZ101">
        <v>-8297.7565006699533</v>
      </c>
      <c r="BA101">
        <v>-7712.0729094183907</v>
      </c>
      <c r="BB101">
        <v>-14644.607993859192</v>
      </c>
      <c r="BC101">
        <v>77961.290877003863</v>
      </c>
      <c r="BD101">
        <v>77961.290877003863</v>
      </c>
      <c r="BE101">
        <v>41808.862657551123</v>
      </c>
      <c r="BF101">
        <v>76372.516939628666</v>
      </c>
      <c r="BG101">
        <v>79455.020933400607</v>
      </c>
      <c r="BH101">
        <v>88291.944367347634</v>
      </c>
      <c r="BI101">
        <v>185404.7468821634</v>
      </c>
      <c r="BJ101">
        <v>110751.00122714286</v>
      </c>
      <c r="BK101">
        <v>182210.35874000195</v>
      </c>
      <c r="BL101">
        <v>188413.88823692434</v>
      </c>
      <c r="BM101">
        <v>216962.63481885617</v>
      </c>
      <c r="BN101">
        <v>185404.7468821634</v>
      </c>
    </row>
    <row r="102" spans="1:66" x14ac:dyDescent="0.2">
      <c r="A102">
        <v>2013</v>
      </c>
      <c r="B102">
        <v>294198.83164796047</v>
      </c>
      <c r="C102">
        <v>215071.52992539888</v>
      </c>
      <c r="D102">
        <v>297524.77855534357</v>
      </c>
      <c r="E102">
        <v>291147.72193526808</v>
      </c>
      <c r="F102">
        <v>393648.312186767</v>
      </c>
      <c r="G102">
        <v>595105.94859454199</v>
      </c>
      <c r="H102">
        <v>595105.94859454199</v>
      </c>
      <c r="I102">
        <v>441358.6322992738</v>
      </c>
      <c r="J102">
        <v>601762.67386811378</v>
      </c>
      <c r="K102">
        <v>589001.14364387468</v>
      </c>
      <c r="L102">
        <v>800459.32991122745</v>
      </c>
      <c r="M102">
        <v>2189080.4740979895</v>
      </c>
      <c r="N102">
        <v>2189080.4740979895</v>
      </c>
      <c r="O102">
        <v>1683022.082373895</v>
      </c>
      <c r="P102">
        <v>2224722.86427852</v>
      </c>
      <c r="Q102">
        <v>2156274.3596585793</v>
      </c>
      <c r="R102">
        <v>3082962.1749127759</v>
      </c>
      <c r="S102">
        <v>3544072.6690147812</v>
      </c>
      <c r="T102">
        <v>3544072.6690147812</v>
      </c>
      <c r="U102">
        <v>2777181.102822192</v>
      </c>
      <c r="V102">
        <v>3621943.4466595287</v>
      </c>
      <c r="W102">
        <v>3472655.0157159511</v>
      </c>
      <c r="X102">
        <v>5019847.424739548</v>
      </c>
      <c r="Y102">
        <v>10616186.069335839</v>
      </c>
      <c r="Z102">
        <v>10616186.069335839</v>
      </c>
      <c r="AA102">
        <v>8693254.4293171149</v>
      </c>
      <c r="AB102">
        <v>11046833.80660199</v>
      </c>
      <c r="AC102">
        <v>10220539.168147271</v>
      </c>
      <c r="AD102">
        <v>15122275.544108447</v>
      </c>
      <c r="AE102">
        <v>17150275.180474684</v>
      </c>
      <c r="AF102">
        <v>17150275.180474684</v>
      </c>
      <c r="AG102">
        <v>14220666.443774071</v>
      </c>
      <c r="AH102">
        <v>18035286.454789776</v>
      </c>
      <c r="AI102">
        <v>16359379.351692704</v>
      </c>
      <c r="AJ102">
        <v>24433673.376223054</v>
      </c>
      <c r="AK102">
        <v>53907046.408370189</v>
      </c>
      <c r="AL102">
        <v>53907046.408370189</v>
      </c>
      <c r="AM102">
        <v>45576345.128950357</v>
      </c>
      <c r="AN102">
        <v>57696568.520311363</v>
      </c>
      <c r="AO102">
        <v>50389534.538718738</v>
      </c>
      <c r="AP102">
        <v>76947129.82557781</v>
      </c>
      <c r="AQ102">
        <v>275132710.53916103</v>
      </c>
      <c r="AR102">
        <v>275132710.53916103</v>
      </c>
      <c r="AS102">
        <v>239387349.92327958</v>
      </c>
      <c r="AT102">
        <v>295045700.37389934</v>
      </c>
      <c r="AU102">
        <v>256138105.97825554</v>
      </c>
      <c r="AV102">
        <v>394202051.17300206</v>
      </c>
      <c r="AW102">
        <v>-6708.2852986210919</v>
      </c>
      <c r="AX102">
        <v>-6708.2852986210919</v>
      </c>
      <c r="AY102">
        <v>-11215.572448476045</v>
      </c>
      <c r="AZ102">
        <v>-6713.1167574267502</v>
      </c>
      <c r="BA102">
        <v>-6705.699773338486</v>
      </c>
      <c r="BB102">
        <v>-13162.70553769343</v>
      </c>
      <c r="BC102">
        <v>83656.42693129048</v>
      </c>
      <c r="BD102">
        <v>83656.42693129048</v>
      </c>
      <c r="BE102">
        <v>51965.912986677082</v>
      </c>
      <c r="BF102">
        <v>83391.657919435078</v>
      </c>
      <c r="BG102">
        <v>83911.428854900136</v>
      </c>
      <c r="BH102">
        <v>94835.660772766059</v>
      </c>
      <c r="BI102">
        <v>196612.31721867988</v>
      </c>
      <c r="BJ102">
        <v>130942.76978061852</v>
      </c>
      <c r="BK102">
        <v>196022.62626551237</v>
      </c>
      <c r="BL102">
        <v>197182.83964019839</v>
      </c>
      <c r="BM102">
        <v>229833.61866084038</v>
      </c>
      <c r="BN102">
        <v>196612.31721867988</v>
      </c>
    </row>
    <row r="103" spans="1:66" x14ac:dyDescent="0.2">
      <c r="A103">
        <v>2014</v>
      </c>
      <c r="B103">
        <v>316013.83640891284</v>
      </c>
      <c r="C103">
        <v>234071.12208010716</v>
      </c>
      <c r="D103">
        <v>320128.07066242257</v>
      </c>
      <c r="E103">
        <v>312249.06635161355</v>
      </c>
      <c r="F103">
        <v>421378.02258530306</v>
      </c>
      <c r="G103">
        <v>636828.94180671114</v>
      </c>
      <c r="H103">
        <v>636828.94180671114</v>
      </c>
      <c r="I103">
        <v>477491.74226417782</v>
      </c>
      <c r="J103">
        <v>644979.48175342253</v>
      </c>
      <c r="K103">
        <v>629364.59188652388</v>
      </c>
      <c r="L103">
        <v>854183.96538027644</v>
      </c>
      <c r="M103">
        <v>2344128.889001084</v>
      </c>
      <c r="N103">
        <v>2344128.889001084</v>
      </c>
      <c r="O103">
        <v>1821243.8131791488</v>
      </c>
      <c r="P103">
        <v>2384843.2803931246</v>
      </c>
      <c r="Q103">
        <v>2306845.4452906051</v>
      </c>
      <c r="R103">
        <v>3293747.8068314982</v>
      </c>
      <c r="S103">
        <v>3809928.4341869494</v>
      </c>
      <c r="T103">
        <v>3809928.4341869494</v>
      </c>
      <c r="U103">
        <v>3016655.6074880343</v>
      </c>
      <c r="V103">
        <v>3898248.3787776516</v>
      </c>
      <c r="W103">
        <v>3729396.988108628</v>
      </c>
      <c r="X103">
        <v>5387971.8769062217</v>
      </c>
      <c r="Y103">
        <v>11551345.559956377</v>
      </c>
      <c r="Z103">
        <v>11551345.559956377</v>
      </c>
      <c r="AA103">
        <v>9553948.7907538749</v>
      </c>
      <c r="AB103">
        <v>12019233.700847281</v>
      </c>
      <c r="AC103">
        <v>11120881.749351047</v>
      </c>
      <c r="AD103">
        <v>16432787.866721334</v>
      </c>
      <c r="AE103">
        <v>18723941.336406261</v>
      </c>
      <c r="AF103">
        <v>18723941.336406261</v>
      </c>
      <c r="AG103">
        <v>15666877.344351321</v>
      </c>
      <c r="AH103">
        <v>19621501.067232873</v>
      </c>
      <c r="AI103">
        <v>17900457.41623063</v>
      </c>
      <c r="AJ103">
        <v>26643308.717944402</v>
      </c>
      <c r="AK103">
        <v>58412687.754814982</v>
      </c>
      <c r="AL103">
        <v>58412687.754814982</v>
      </c>
      <c r="AM103">
        <v>49910081.740210809</v>
      </c>
      <c r="AN103">
        <v>62003231.0360865</v>
      </c>
      <c r="AO103">
        <v>55095607.705156893</v>
      </c>
      <c r="AP103">
        <v>83500152.854882911</v>
      </c>
      <c r="AQ103">
        <v>295995713.86416769</v>
      </c>
      <c r="AR103">
        <v>295995713.86416769</v>
      </c>
      <c r="AS103">
        <v>257061093.72269836</v>
      </c>
      <c r="AT103">
        <v>313731034.56907356</v>
      </c>
      <c r="AU103">
        <v>279172583.07060796</v>
      </c>
      <c r="AV103">
        <v>423420312.11227226</v>
      </c>
      <c r="AW103">
        <v>-4801.2689888853956</v>
      </c>
      <c r="AX103">
        <v>-4801.2689888853956</v>
      </c>
      <c r="AY103">
        <v>-9349.4981039635168</v>
      </c>
      <c r="AZ103">
        <v>-4723.3404285774277</v>
      </c>
      <c r="BA103">
        <v>-4866.459183296829</v>
      </c>
      <c r="BB103">
        <v>-11427.920209670261</v>
      </c>
      <c r="BC103">
        <v>90667.719454227161</v>
      </c>
      <c r="BD103">
        <v>90667.719454227161</v>
      </c>
      <c r="BE103">
        <v>57718.600846880312</v>
      </c>
      <c r="BF103">
        <v>90715.269581233413</v>
      </c>
      <c r="BG103">
        <v>90627.246469503341</v>
      </c>
      <c r="BH103">
        <v>102225.82433572579</v>
      </c>
      <c r="BI103">
        <v>210003.95500811789</v>
      </c>
      <c r="BJ103">
        <v>141553.72453543509</v>
      </c>
      <c r="BK103">
        <v>210013.53209349699</v>
      </c>
      <c r="BL103">
        <v>209994.37853550358</v>
      </c>
      <c r="BM103">
        <v>244293.00501747086</v>
      </c>
      <c r="BN103">
        <v>210003.95500811789</v>
      </c>
    </row>
    <row r="104" spans="1:66" x14ac:dyDescent="0.2">
      <c r="A104">
        <v>2015</v>
      </c>
      <c r="B104">
        <v>327686.6271362718</v>
      </c>
      <c r="C104">
        <v>241818.20650927667</v>
      </c>
      <c r="D104">
        <v>334056.20703231107</v>
      </c>
      <c r="E104">
        <v>321852.32941015792</v>
      </c>
      <c r="F104">
        <v>436293.71614922024</v>
      </c>
      <c r="G104">
        <v>658943.01396738458</v>
      </c>
      <c r="H104">
        <v>658943.24834712467</v>
      </c>
      <c r="I104">
        <v>491884.38756289182</v>
      </c>
      <c r="J104">
        <v>671337.5670453232</v>
      </c>
      <c r="K104">
        <v>647587.93933172617</v>
      </c>
      <c r="L104">
        <v>882667.85361377406</v>
      </c>
      <c r="M104">
        <v>2420830.2088843626</v>
      </c>
      <c r="N104">
        <v>2420830.2088843626</v>
      </c>
      <c r="O104">
        <v>1877767.6353883028</v>
      </c>
      <c r="P104">
        <v>2481745.2231760896</v>
      </c>
      <c r="Q104">
        <v>2365048.358662074</v>
      </c>
      <c r="R104">
        <v>3398421.3796429653</v>
      </c>
      <c r="S104">
        <v>3941560.182886288</v>
      </c>
      <c r="T104">
        <v>3941560.182886288</v>
      </c>
      <c r="U104">
        <v>3116120.3553402051</v>
      </c>
      <c r="V104">
        <v>4067336.9220939712</v>
      </c>
      <c r="W104">
        <v>3826638.9140366642</v>
      </c>
      <c r="X104">
        <v>5570489.1051823422</v>
      </c>
      <c r="Y104">
        <v>12001753.465720078</v>
      </c>
      <c r="Z104">
        <v>12001753.465720078</v>
      </c>
      <c r="AA104">
        <v>9900946.5335146971</v>
      </c>
      <c r="AB104">
        <v>12607678.84545468</v>
      </c>
      <c r="AC104">
        <v>11446145.031848872</v>
      </c>
      <c r="AD104">
        <v>17096898.47825294</v>
      </c>
      <c r="AE104">
        <v>19486204.635992005</v>
      </c>
      <c r="AF104">
        <v>19486204.635992005</v>
      </c>
      <c r="AG104">
        <v>16240237.951411918</v>
      </c>
      <c r="AH104">
        <v>20617730.640790999</v>
      </c>
      <c r="AI104">
        <v>18453089.08682923</v>
      </c>
      <c r="AJ104">
        <v>27776817.401120018</v>
      </c>
      <c r="AK104">
        <v>61202546.354406923</v>
      </c>
      <c r="AL104">
        <v>61202546.354406923</v>
      </c>
      <c r="AM104">
        <v>51651459.597997069</v>
      </c>
      <c r="AN104">
        <v>65429766.433176897</v>
      </c>
      <c r="AO104">
        <v>57436294.968852639</v>
      </c>
      <c r="AP104">
        <v>87318088.24125348</v>
      </c>
      <c r="AQ104">
        <v>310757627.53752196</v>
      </c>
      <c r="AR104">
        <v>310757627.53752196</v>
      </c>
      <c r="AS104">
        <v>264198754.06924316</v>
      </c>
      <c r="AT104">
        <v>331379510.85294729</v>
      </c>
      <c r="AU104">
        <v>291026166.95336604</v>
      </c>
      <c r="AV104">
        <v>443881565.06919241</v>
      </c>
      <c r="AW104">
        <v>-3569.7596948410342</v>
      </c>
      <c r="AX104">
        <v>-3569.9940745811314</v>
      </c>
      <c r="AY104">
        <v>-8247.9745443384927</v>
      </c>
      <c r="AZ104">
        <v>-3225.1529807010661</v>
      </c>
      <c r="BA104">
        <v>-3883.2805114103439</v>
      </c>
      <c r="BB104">
        <v>-10080.421315333519</v>
      </c>
      <c r="BC104">
        <v>95115.118053150582</v>
      </c>
      <c r="BD104">
        <v>95115.118053150582</v>
      </c>
      <c r="BE104">
        <v>60046.047744940428</v>
      </c>
      <c r="BF104">
        <v>95424.094127446777</v>
      </c>
      <c r="BG104">
        <v>94830.548382167253</v>
      </c>
      <c r="BH104">
        <v>107168.42020547081</v>
      </c>
      <c r="BI104">
        <v>218471.21523814008</v>
      </c>
      <c r="BJ104">
        <v>145413.57560653909</v>
      </c>
      <c r="BK104">
        <v>218735.65301263155</v>
      </c>
      <c r="BL104">
        <v>218222.83449913922</v>
      </c>
      <c r="BM104">
        <v>253729.47210647626</v>
      </c>
      <c r="BN104">
        <v>218471.50821281521</v>
      </c>
    </row>
    <row r="105" spans="1:66" x14ac:dyDescent="0.2">
      <c r="A105">
        <v>2016</v>
      </c>
      <c r="B105">
        <v>336029.73520909436</v>
      </c>
      <c r="C105">
        <v>245298.28138402782</v>
      </c>
      <c r="D105">
        <v>342129.96644202701</v>
      </c>
      <c r="E105">
        <v>330469.55098032235</v>
      </c>
      <c r="F105">
        <v>445658.13974853966</v>
      </c>
      <c r="G105">
        <v>674644.24427984748</v>
      </c>
      <c r="H105">
        <v>674644.24427984748</v>
      </c>
      <c r="I105">
        <v>498021.29831770295</v>
      </c>
      <c r="J105">
        <v>686468.11815664102</v>
      </c>
      <c r="K105">
        <v>663851.34092647431</v>
      </c>
      <c r="L105">
        <v>900552.33720716462</v>
      </c>
      <c r="M105">
        <v>2465533.8122193557</v>
      </c>
      <c r="N105">
        <v>2465533.8122193557</v>
      </c>
      <c r="O105">
        <v>1889085.0443518586</v>
      </c>
      <c r="P105">
        <v>2520815.0714483615</v>
      </c>
      <c r="Q105">
        <v>2415201.9839327191</v>
      </c>
      <c r="R105">
        <v>3453957.2612443473</v>
      </c>
      <c r="S105">
        <v>4008061.4864315935</v>
      </c>
      <c r="T105">
        <v>4008061.4864315935</v>
      </c>
      <c r="U105">
        <v>3128887.6264596833</v>
      </c>
      <c r="V105">
        <v>4120541.7481442108</v>
      </c>
      <c r="W105">
        <v>3905344.2055799589</v>
      </c>
      <c r="X105">
        <v>5647376.7286971649</v>
      </c>
      <c r="Y105">
        <v>12186210.715989863</v>
      </c>
      <c r="Z105">
        <v>12186210.715989863</v>
      </c>
      <c r="AA105">
        <v>9943795.2581875138</v>
      </c>
      <c r="AB105">
        <v>12762503.942937417</v>
      </c>
      <c r="AC105">
        <v>11661135.824930875</v>
      </c>
      <c r="AD105">
        <v>17286355.16154721</v>
      </c>
      <c r="AE105">
        <v>19760521.264172211</v>
      </c>
      <c r="AF105">
        <v>19760521.264172211</v>
      </c>
      <c r="AG105">
        <v>16304259.643880986</v>
      </c>
      <c r="AH105">
        <v>20855547.626620125</v>
      </c>
      <c r="AI105">
        <v>18764509.72592786</v>
      </c>
      <c r="AJ105">
        <v>28077097.45440479</v>
      </c>
      <c r="AK105">
        <v>61898511.130701773</v>
      </c>
      <c r="AL105">
        <v>61898511.130701773</v>
      </c>
      <c r="AM105">
        <v>51835346.705504403</v>
      </c>
      <c r="AN105">
        <v>66125930.468476601</v>
      </c>
      <c r="AO105">
        <v>57993635.934101038</v>
      </c>
      <c r="AP105">
        <v>88191760.129432455</v>
      </c>
      <c r="AQ105">
        <v>311667121.94560528</v>
      </c>
      <c r="AR105">
        <v>311667121.94560528</v>
      </c>
      <c r="AS105">
        <v>263014614.56369615</v>
      </c>
      <c r="AT105">
        <v>332401177.35864776</v>
      </c>
      <c r="AU105">
        <v>291709908.27187127</v>
      </c>
      <c r="AV105">
        <v>445647122.62189239</v>
      </c>
      <c r="AW105">
        <v>-2584.773861658814</v>
      </c>
      <c r="AX105">
        <v>-2584.773861658814</v>
      </c>
      <c r="AY105">
        <v>-7424.7355496472992</v>
      </c>
      <c r="AZ105">
        <v>-2208.1852725868498</v>
      </c>
      <c r="BA105">
        <v>-2912.2389658295333</v>
      </c>
      <c r="BB105">
        <v>-9236.0577100853461</v>
      </c>
      <c r="BC105">
        <v>99418.171096843071</v>
      </c>
      <c r="BD105">
        <v>99418.171096843071</v>
      </c>
      <c r="BE105">
        <v>62655.307720935467</v>
      </c>
      <c r="BF105">
        <v>100053.84366354541</v>
      </c>
      <c r="BG105">
        <v>98832.613985611621</v>
      </c>
      <c r="BH105">
        <v>111402.68180456094</v>
      </c>
      <c r="BI105">
        <v>226921.85229497042</v>
      </c>
      <c r="BJ105">
        <v>150255.36180916388</v>
      </c>
      <c r="BK105">
        <v>227881.37983371073</v>
      </c>
      <c r="BL105">
        <v>226013.68017491308</v>
      </c>
      <c r="BM105">
        <v>262201.10619786876</v>
      </c>
      <c r="BN105">
        <v>226921.85229497042</v>
      </c>
    </row>
    <row r="106" spans="1:66" x14ac:dyDescent="0.2">
      <c r="A106">
        <v>2017</v>
      </c>
      <c r="B106">
        <v>355638.29892943089</v>
      </c>
      <c r="C106">
        <v>272093.12357771478</v>
      </c>
      <c r="D106">
        <v>359191.95603838452</v>
      </c>
      <c r="E106">
        <v>352339.97686038003</v>
      </c>
      <c r="F106">
        <v>477224.69022106484</v>
      </c>
      <c r="G106">
        <v>710381.20724418655</v>
      </c>
      <c r="H106">
        <v>710381.37682574231</v>
      </c>
      <c r="I106">
        <v>549667.09254281921</v>
      </c>
      <c r="J106">
        <v>717602.97882846033</v>
      </c>
      <c r="K106">
        <v>703678.83132375847</v>
      </c>
      <c r="L106">
        <v>960932.52111309592</v>
      </c>
      <c r="M106">
        <v>2553159.4908416355</v>
      </c>
      <c r="N106">
        <v>2553159.4908416355</v>
      </c>
      <c r="O106">
        <v>2112198.6228716932</v>
      </c>
      <c r="P106">
        <v>2602173.3766638418</v>
      </c>
      <c r="Q106">
        <v>2507633.9351902143</v>
      </c>
      <c r="R106">
        <v>3620557.5811995231</v>
      </c>
      <c r="S106">
        <v>4151696.0732870451</v>
      </c>
      <c r="T106">
        <v>4151696.0732870451</v>
      </c>
      <c r="U106">
        <v>3548569.8981157234</v>
      </c>
      <c r="V106">
        <v>4257950.5433212295</v>
      </c>
      <c r="W106">
        <v>4052928.6232212624</v>
      </c>
      <c r="X106">
        <v>5918993.0844634362</v>
      </c>
      <c r="Y106">
        <v>12645094.602206452</v>
      </c>
      <c r="Z106">
        <v>12645094.602206452</v>
      </c>
      <c r="AA106">
        <v>11620191.607175186</v>
      </c>
      <c r="AB106">
        <v>13168305.989254279</v>
      </c>
      <c r="AC106">
        <v>12155652.505668975</v>
      </c>
      <c r="AD106">
        <v>18172173.326490276</v>
      </c>
      <c r="AE106">
        <v>20583927.951270852</v>
      </c>
      <c r="AF106">
        <v>20583927.951270852</v>
      </c>
      <c r="AG106">
        <v>19302863.498597894</v>
      </c>
      <c r="AH106">
        <v>21561484.345097721</v>
      </c>
      <c r="AI106">
        <v>19674077.50693148</v>
      </c>
      <c r="AJ106">
        <v>29519265.254417732</v>
      </c>
      <c r="AK106">
        <v>65249916.426594011</v>
      </c>
      <c r="AL106">
        <v>65249916.426594011</v>
      </c>
      <c r="AM106">
        <v>63883012.4878475</v>
      </c>
      <c r="AN106">
        <v>69014574.390985563</v>
      </c>
      <c r="AO106">
        <v>61905423.021960855</v>
      </c>
      <c r="AP106">
        <v>93253416.334611401</v>
      </c>
      <c r="AQ106">
        <v>345695949.58867633</v>
      </c>
      <c r="AR106">
        <v>345695949.58867633</v>
      </c>
      <c r="AS106">
        <v>361309496.96133977</v>
      </c>
      <c r="AT106">
        <v>363414906.74467129</v>
      </c>
      <c r="AU106">
        <v>328450943.04998088</v>
      </c>
      <c r="AV106">
        <v>496228673.64971399</v>
      </c>
      <c r="AW106">
        <v>895.39061467523334</v>
      </c>
      <c r="AX106">
        <v>895.22103311942374</v>
      </c>
      <c r="AY106">
        <v>-5480.8453873897524</v>
      </c>
      <c r="AZ106">
        <v>780.93324830866538</v>
      </c>
      <c r="BA106">
        <v>1001.1223970016429</v>
      </c>
      <c r="BB106">
        <v>-6483.1406709662142</v>
      </c>
      <c r="BC106">
        <v>111469.27760585256</v>
      </c>
      <c r="BD106">
        <v>111469.27760585256</v>
      </c>
      <c r="BE106">
        <v>67636.956989494953</v>
      </c>
      <c r="BF106">
        <v>109971.79819111142</v>
      </c>
      <c r="BG106">
        <v>112862.87037928736</v>
      </c>
      <c r="BH106">
        <v>127965.48011234732</v>
      </c>
      <c r="BI106">
        <v>249686.63634482422</v>
      </c>
      <c r="BJ106">
        <v>159034.20996060083</v>
      </c>
      <c r="BK106">
        <v>246460.37936961482</v>
      </c>
      <c r="BL106">
        <v>252690.05535714451</v>
      </c>
      <c r="BM106">
        <v>296026.25609148928</v>
      </c>
      <c r="BN106">
        <v>249686.84832176901</v>
      </c>
    </row>
    <row r="107" spans="1:66" x14ac:dyDescent="0.2">
      <c r="A107">
        <v>2018</v>
      </c>
      <c r="B107">
        <v>361826.17884751578</v>
      </c>
      <c r="C107">
        <v>278208.07287242083</v>
      </c>
      <c r="D107">
        <v>365695.27788896556</v>
      </c>
      <c r="E107">
        <v>358235.40399418422</v>
      </c>
      <c r="F107">
        <v>485381.92274878029</v>
      </c>
      <c r="G107">
        <v>722248.8085174209</v>
      </c>
      <c r="H107">
        <v>722248.76538437919</v>
      </c>
      <c r="I107">
        <v>561539.14124261704</v>
      </c>
      <c r="J107">
        <v>729801.67526364094</v>
      </c>
      <c r="K107">
        <v>715240.51998901647</v>
      </c>
      <c r="L107">
        <v>976968.27569772082</v>
      </c>
      <c r="M107">
        <v>2590691.0426320639</v>
      </c>
      <c r="N107">
        <v>2590691.0426320639</v>
      </c>
      <c r="O107">
        <v>2149957.9060217608</v>
      </c>
      <c r="P107">
        <v>2640492.7681184346</v>
      </c>
      <c r="Q107">
        <v>2544427.6696960358</v>
      </c>
      <c r="R107">
        <v>3674198.9557875674</v>
      </c>
      <c r="S107">
        <v>4212304.2729644794</v>
      </c>
      <c r="T107">
        <v>4212304.2729644794</v>
      </c>
      <c r="U107">
        <v>3608038.1403533132</v>
      </c>
      <c r="V107">
        <v>4319679.0395287219</v>
      </c>
      <c r="W107">
        <v>4112718.3892366011</v>
      </c>
      <c r="X107">
        <v>6008327.0870473599</v>
      </c>
      <c r="Y107">
        <v>12793879.133682206</v>
      </c>
      <c r="Z107">
        <v>12793879.133682206</v>
      </c>
      <c r="AA107">
        <v>11768832.665264554</v>
      </c>
      <c r="AB107">
        <v>13306828.533192685</v>
      </c>
      <c r="AC107">
        <v>12318570.873736989</v>
      </c>
      <c r="AD107">
        <v>18399827.430565584</v>
      </c>
      <c r="AE107">
        <v>20800726.054662988</v>
      </c>
      <c r="AF107">
        <v>20800726.054662988</v>
      </c>
      <c r="AG107">
        <v>19517332.678037163</v>
      </c>
      <c r="AH107">
        <v>21741591.490049429</v>
      </c>
      <c r="AI107">
        <v>19935130.395998541</v>
      </c>
      <c r="AJ107">
        <v>29844505.271017324</v>
      </c>
      <c r="AK107">
        <v>65721260.332811728</v>
      </c>
      <c r="AL107">
        <v>65721260.332811728</v>
      </c>
      <c r="AM107">
        <v>64345994.176090248</v>
      </c>
      <c r="AN107">
        <v>69345324.891498297</v>
      </c>
      <c r="AO107">
        <v>62320381.882411942</v>
      </c>
      <c r="AP107">
        <v>93952450.935149565</v>
      </c>
      <c r="AQ107">
        <v>346456102.23588067</v>
      </c>
      <c r="AR107">
        <v>346456102.23588067</v>
      </c>
      <c r="AS107">
        <v>363029831.36110938</v>
      </c>
      <c r="AT107">
        <v>363417836.71116155</v>
      </c>
      <c r="AU107">
        <v>330152555.84090239</v>
      </c>
      <c r="AV107">
        <v>496488221.96684521</v>
      </c>
      <c r="AW107">
        <v>1403.5491776106553</v>
      </c>
      <c r="AX107">
        <v>1403.5923106523765</v>
      </c>
      <c r="AY107">
        <v>-5122.9954977754169</v>
      </c>
      <c r="AZ107">
        <v>1588.8805142902288</v>
      </c>
      <c r="BA107">
        <v>1230.2879993520323</v>
      </c>
      <c r="BB107">
        <v>-6204.43020016029</v>
      </c>
      <c r="BC107">
        <v>114174.52731589926</v>
      </c>
      <c r="BD107">
        <v>114174.52731589926</v>
      </c>
      <c r="BE107">
        <v>70235.869189160832</v>
      </c>
      <c r="BF107">
        <v>112940.00119680235</v>
      </c>
      <c r="BG107">
        <v>115325.152249534</v>
      </c>
      <c r="BH107">
        <v>131068.91907780386</v>
      </c>
      <c r="BI107">
        <v>255138.24998875998</v>
      </c>
      <c r="BJ107">
        <v>164434.45004783114</v>
      </c>
      <c r="BK107">
        <v>252128.90204994247</v>
      </c>
      <c r="BL107">
        <v>257943.73256226143</v>
      </c>
      <c r="BM107">
        <v>302660.60567525908</v>
      </c>
      <c r="BN107">
        <v>255138.19607245782</v>
      </c>
    </row>
    <row r="108" spans="1:66" x14ac:dyDescent="0.2">
      <c r="A108">
        <v>2019</v>
      </c>
      <c r="B108">
        <v>376674.4191802679</v>
      </c>
      <c r="C108">
        <v>289832.16386829095</v>
      </c>
      <c r="D108">
        <v>380939.86906974477</v>
      </c>
      <c r="E108">
        <v>372715.75807654823</v>
      </c>
      <c r="F108">
        <v>505300.50895240059</v>
      </c>
      <c r="G108">
        <v>751209.07141741528</v>
      </c>
      <c r="H108">
        <v>751209.07141741528</v>
      </c>
      <c r="I108">
        <v>584203.45870567241</v>
      </c>
      <c r="J108">
        <v>759532.86814228317</v>
      </c>
      <c r="K108">
        <v>743483.47546540329</v>
      </c>
      <c r="L108">
        <v>1016234.3367578491</v>
      </c>
      <c r="M108">
        <v>2695078.0675732344</v>
      </c>
      <c r="N108">
        <v>2695078.0675732344</v>
      </c>
      <c r="O108">
        <v>2235093.7465198571</v>
      </c>
      <c r="P108">
        <v>2748781.4747734852</v>
      </c>
      <c r="Q108">
        <v>2645223.6737984084</v>
      </c>
      <c r="R108">
        <v>3822179.7353613977</v>
      </c>
      <c r="S108">
        <v>4383550.0978766605</v>
      </c>
      <c r="T108">
        <v>4383550.0978766605</v>
      </c>
      <c r="U108">
        <v>3750456.2721973252</v>
      </c>
      <c r="V108">
        <v>4498855.782692112</v>
      </c>
      <c r="W108">
        <v>4276697.5305698467</v>
      </c>
      <c r="X108">
        <v>6251515.3606552323</v>
      </c>
      <c r="Y108">
        <v>13300560.157331053</v>
      </c>
      <c r="Z108">
        <v>13300560.157331053</v>
      </c>
      <c r="AA108">
        <v>12214911.447207941</v>
      </c>
      <c r="AB108">
        <v>13854071.304328391</v>
      </c>
      <c r="AC108">
        <v>12785020.046891091</v>
      </c>
      <c r="AD108">
        <v>19135713.109030183</v>
      </c>
      <c r="AE108">
        <v>21596877.49924951</v>
      </c>
      <c r="AF108">
        <v>21596877.49924951</v>
      </c>
      <c r="AG108">
        <v>20230440.916883219</v>
      </c>
      <c r="AH108">
        <v>22607728.371094473</v>
      </c>
      <c r="AI108">
        <v>20652916.855988402</v>
      </c>
      <c r="AJ108">
        <v>31009125.274819348</v>
      </c>
      <c r="AK108">
        <v>67888094.787462741</v>
      </c>
      <c r="AL108">
        <v>67888094.787462741</v>
      </c>
      <c r="AM108">
        <v>66296085.854597375</v>
      </c>
      <c r="AN108">
        <v>71767442.319777176</v>
      </c>
      <c r="AO108">
        <v>64233819.185925759</v>
      </c>
      <c r="AP108">
        <v>97101193.901085511</v>
      </c>
      <c r="AQ108">
        <v>350293185.92912626</v>
      </c>
      <c r="AR108">
        <v>350293185.92912626</v>
      </c>
      <c r="AS108">
        <v>365441961.63199437</v>
      </c>
      <c r="AT108">
        <v>368174256.36149871</v>
      </c>
      <c r="AU108">
        <v>333050049.19438583</v>
      </c>
      <c r="AV108">
        <v>503412101.74668843</v>
      </c>
      <c r="AW108">
        <v>2139.7669431206355</v>
      </c>
      <c r="AX108">
        <v>2139.7669431206355</v>
      </c>
      <c r="AY108">
        <v>-4539.1309690905327</v>
      </c>
      <c r="AZ108">
        <v>2346.8699972062595</v>
      </c>
      <c r="BA108">
        <v>1948.0406876931406</v>
      </c>
      <c r="BB108">
        <v>-5633.3188530479074</v>
      </c>
      <c r="BC108">
        <v>119074.01380327159</v>
      </c>
      <c r="BD108">
        <v>119074.01380327159</v>
      </c>
      <c r="BE108">
        <v>73691.988018116943</v>
      </c>
      <c r="BF108">
        <v>117846.35732488465</v>
      </c>
      <c r="BG108">
        <v>120214.87855189705</v>
      </c>
      <c r="BH108">
        <v>136758.37268473415</v>
      </c>
      <c r="BI108">
        <v>265241.82237846026</v>
      </c>
      <c r="BJ108">
        <v>171480.88675212633</v>
      </c>
      <c r="BK108">
        <v>262220.71648448263</v>
      </c>
      <c r="BL108">
        <v>268048.42588215193</v>
      </c>
      <c r="BM108">
        <v>314747.98710696166</v>
      </c>
      <c r="BN108">
        <v>265241.82237846026</v>
      </c>
    </row>
  </sheetData>
  <pageMargins left="0.75" right="0.75" top="1" bottom="1" header="0.5" footer="0.5"/>
  <extLst>
    <ext xmlns:mx="http://schemas.microsoft.com/office/mac/excel/2008/main" uri="{64002731-A6B0-56B0-2670-7721B7C09600}">
      <mx:PLV Mode="0" OnePage="0" WScale="0"/>
    </ext>
  </extLst>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tabColor theme="5" tint="0.39997558519241921"/>
  </sheetPr>
  <dimension ref="A1:I59"/>
  <sheetViews>
    <sheetView topLeftCell="A46" workbookViewId="0">
      <selection sqref="A1:I57"/>
    </sheetView>
  </sheetViews>
  <sheetFormatPr baseColWidth="10" defaultColWidth="8.83203125" defaultRowHeight="15" x14ac:dyDescent="0.2"/>
  <cols>
    <col min="1" max="16384" width="8.83203125" style="1"/>
  </cols>
  <sheetData>
    <row r="1" spans="1:9" ht="16" x14ac:dyDescent="0.2">
      <c r="A1" t="s">
        <v>1087</v>
      </c>
      <c r="B1" t="s">
        <v>702</v>
      </c>
      <c r="C1" t="s">
        <v>708</v>
      </c>
      <c r="D1" t="s">
        <v>714</v>
      </c>
      <c r="E1" t="s">
        <v>720</v>
      </c>
      <c r="F1" t="s">
        <v>726</v>
      </c>
      <c r="G1" t="s">
        <v>732</v>
      </c>
      <c r="H1" t="s">
        <v>738</v>
      </c>
      <c r="I1" t="s">
        <v>744</v>
      </c>
    </row>
    <row r="2" spans="1:9" ht="16" x14ac:dyDescent="0.2">
      <c r="A2">
        <v>1962</v>
      </c>
      <c r="B2">
        <v>1</v>
      </c>
      <c r="C2">
        <v>0.86351132392883301</v>
      </c>
      <c r="D2">
        <v>0.53983867168426514</v>
      </c>
      <c r="E2">
        <v>0.44206786155700684</v>
      </c>
      <c r="F2">
        <v>0.24662025272846222</v>
      </c>
      <c r="G2">
        <v>0.18435287475585938</v>
      </c>
      <c r="H2">
        <v>9.0626321732997894E-2</v>
      </c>
      <c r="I2">
        <v>3.1080236658453941E-2</v>
      </c>
    </row>
    <row r="3" spans="1:9" ht="16" x14ac:dyDescent="0.2">
      <c r="A3">
        <v>1964</v>
      </c>
      <c r="B3">
        <v>1</v>
      </c>
      <c r="C3">
        <v>0.87190639972686768</v>
      </c>
      <c r="D3">
        <v>0.55348849296569824</v>
      </c>
      <c r="E3">
        <v>0.44693312048912048</v>
      </c>
      <c r="F3">
        <v>0.24202631413936615</v>
      </c>
      <c r="G3">
        <v>0.17908808588981628</v>
      </c>
      <c r="H3">
        <v>8.9044295251369476E-2</v>
      </c>
      <c r="I3">
        <v>3.1646635383367538E-2</v>
      </c>
    </row>
    <row r="4" spans="1:9" ht="16" x14ac:dyDescent="0.2">
      <c r="A4">
        <v>1966</v>
      </c>
      <c r="B4">
        <v>1</v>
      </c>
      <c r="C4">
        <v>0.86850196123123169</v>
      </c>
      <c r="D4">
        <v>0.53339982032775879</v>
      </c>
      <c r="E4">
        <v>0.43663820624351501</v>
      </c>
      <c r="F4">
        <v>0.24015411734580994</v>
      </c>
      <c r="G4">
        <v>0.1793459951877594</v>
      </c>
      <c r="H4">
        <v>9.1674283146858215E-2</v>
      </c>
      <c r="I4">
        <v>3.2467875629663467E-2</v>
      </c>
    </row>
    <row r="5" spans="1:9" ht="16" x14ac:dyDescent="0.2">
      <c r="A5">
        <v>1967</v>
      </c>
      <c r="B5">
        <v>1</v>
      </c>
      <c r="C5">
        <v>0.86422324180603027</v>
      </c>
      <c r="D5">
        <v>0.52647560834884644</v>
      </c>
      <c r="E5">
        <v>0.42633280158042908</v>
      </c>
      <c r="F5">
        <v>0.23537589609622955</v>
      </c>
      <c r="G5">
        <v>0.17737965285778046</v>
      </c>
      <c r="H5">
        <v>8.830578625202179E-2</v>
      </c>
      <c r="I5">
        <v>3.0622897669672966E-2</v>
      </c>
    </row>
    <row r="6" spans="1:9" ht="16" x14ac:dyDescent="0.2">
      <c r="A6">
        <v>1968</v>
      </c>
      <c r="B6">
        <v>1</v>
      </c>
      <c r="C6">
        <v>0.87023383378982544</v>
      </c>
      <c r="D6">
        <v>0.54054558277130127</v>
      </c>
      <c r="E6">
        <v>0.4459155797958374</v>
      </c>
      <c r="F6">
        <v>0.25404015183448792</v>
      </c>
      <c r="G6">
        <v>0.19276118278503418</v>
      </c>
      <c r="H6">
        <v>9.7453467547893524E-2</v>
      </c>
      <c r="I6">
        <v>3.4211721271276474E-2</v>
      </c>
    </row>
    <row r="7" spans="1:9" ht="16" x14ac:dyDescent="0.2">
      <c r="A7">
        <v>1969</v>
      </c>
      <c r="B7">
        <v>1</v>
      </c>
      <c r="C7">
        <v>0.85859769582748413</v>
      </c>
      <c r="D7">
        <v>0.50660490989685059</v>
      </c>
      <c r="E7">
        <v>0.41145309805870056</v>
      </c>
      <c r="F7">
        <v>0.23171436786651611</v>
      </c>
      <c r="G7">
        <v>0.17664885520935059</v>
      </c>
      <c r="H7">
        <v>9.0467639267444611E-2</v>
      </c>
      <c r="I7">
        <v>3.2828275114297867E-2</v>
      </c>
    </row>
    <row r="8" spans="1:9" ht="16" x14ac:dyDescent="0.2">
      <c r="A8">
        <v>1970</v>
      </c>
      <c r="B8">
        <v>1</v>
      </c>
      <c r="C8">
        <v>0.86644339561462402</v>
      </c>
      <c r="D8">
        <v>0.51271426677703857</v>
      </c>
      <c r="E8">
        <v>0.4066196084022522</v>
      </c>
      <c r="F8">
        <v>0.22005371749401093</v>
      </c>
      <c r="G8">
        <v>0.16409051418304443</v>
      </c>
      <c r="H8">
        <v>8.0846548080444336E-2</v>
      </c>
      <c r="I8">
        <v>2.9266461730003357E-2</v>
      </c>
    </row>
    <row r="9" spans="1:9" ht="16" x14ac:dyDescent="0.2">
      <c r="A9">
        <v>1971</v>
      </c>
      <c r="B9">
        <v>1</v>
      </c>
      <c r="C9">
        <v>0.8676641583442688</v>
      </c>
      <c r="D9">
        <v>0.50895571708679199</v>
      </c>
      <c r="E9">
        <v>0.40612921118736267</v>
      </c>
      <c r="F9">
        <v>0.22029155492782593</v>
      </c>
      <c r="G9">
        <v>0.16415734589099884</v>
      </c>
      <c r="H9">
        <v>8.0970332026481628E-2</v>
      </c>
      <c r="I9">
        <v>2.8507152572274208E-2</v>
      </c>
    </row>
    <row r="10" spans="1:9" ht="16" x14ac:dyDescent="0.2">
      <c r="A10">
        <v>1972</v>
      </c>
      <c r="B10">
        <v>1</v>
      </c>
      <c r="C10">
        <v>0.87222927808761597</v>
      </c>
      <c r="D10">
        <v>0.51936006546020508</v>
      </c>
      <c r="E10">
        <v>0.41690108180046082</v>
      </c>
      <c r="F10">
        <v>0.21753840148448944</v>
      </c>
      <c r="G10">
        <v>0.16210301220417023</v>
      </c>
      <c r="H10">
        <v>8.0569379031658173E-2</v>
      </c>
      <c r="I10">
        <v>2.8401894494891167E-2</v>
      </c>
    </row>
    <row r="11" spans="1:9" ht="16" x14ac:dyDescent="0.2">
      <c r="A11">
        <v>1973</v>
      </c>
      <c r="B11">
        <v>1</v>
      </c>
      <c r="C11">
        <v>0.87018442153930664</v>
      </c>
      <c r="D11">
        <v>0.52103215456008911</v>
      </c>
      <c r="E11">
        <v>0.41296607255935669</v>
      </c>
      <c r="F11">
        <v>0.20721936225891113</v>
      </c>
      <c r="G11">
        <v>0.14791776239871979</v>
      </c>
      <c r="H11">
        <v>7.1840099990367889E-2</v>
      </c>
      <c r="I11">
        <v>2.4089723825454712E-2</v>
      </c>
    </row>
    <row r="12" spans="1:9" ht="16" x14ac:dyDescent="0.2">
      <c r="A12">
        <v>1974</v>
      </c>
      <c r="B12">
        <v>1</v>
      </c>
      <c r="C12">
        <v>0.8678784966468811</v>
      </c>
      <c r="D12">
        <v>0.48942524194717407</v>
      </c>
      <c r="E12">
        <v>0.38025584816932678</v>
      </c>
      <c r="F12">
        <v>0.19016994535923004</v>
      </c>
      <c r="G12">
        <v>0.13545772433280945</v>
      </c>
      <c r="H12">
        <v>6.2646076083183289E-2</v>
      </c>
      <c r="I12">
        <v>2.033204585313797E-2</v>
      </c>
    </row>
    <row r="13" spans="1:9" ht="16" x14ac:dyDescent="0.2">
      <c r="A13">
        <v>1975</v>
      </c>
      <c r="B13">
        <v>1</v>
      </c>
      <c r="C13">
        <v>0.87232500314712524</v>
      </c>
      <c r="D13">
        <v>0.49745187163352966</v>
      </c>
      <c r="E13">
        <v>0.38293573260307312</v>
      </c>
      <c r="F13">
        <v>0.18544214963912964</v>
      </c>
      <c r="G13">
        <v>0.1307690441608429</v>
      </c>
      <c r="H13">
        <v>5.9188209474086761E-2</v>
      </c>
      <c r="I13">
        <v>1.9835988059639931E-2</v>
      </c>
    </row>
    <row r="14" spans="1:9" ht="16" x14ac:dyDescent="0.2">
      <c r="A14">
        <v>1976</v>
      </c>
      <c r="B14">
        <v>1</v>
      </c>
      <c r="C14">
        <v>0.8695988655090332</v>
      </c>
      <c r="D14">
        <v>0.48851919174194336</v>
      </c>
      <c r="E14">
        <v>0.37212863564491272</v>
      </c>
      <c r="F14">
        <v>0.17781132459640503</v>
      </c>
      <c r="G14">
        <v>0.12427792698144913</v>
      </c>
      <c r="H14">
        <v>5.6963253766298294E-2</v>
      </c>
      <c r="I14">
        <v>1.9305361434817314E-2</v>
      </c>
    </row>
    <row r="15" spans="1:9" ht="16" x14ac:dyDescent="0.2">
      <c r="A15">
        <v>1977</v>
      </c>
      <c r="B15">
        <v>1</v>
      </c>
      <c r="C15">
        <v>0.87256342172622681</v>
      </c>
      <c r="D15">
        <v>0.50033426284790039</v>
      </c>
      <c r="E15">
        <v>0.38136154413223267</v>
      </c>
      <c r="F15">
        <v>0.1815226674079895</v>
      </c>
      <c r="G15">
        <v>0.12674641609191895</v>
      </c>
      <c r="H15">
        <v>5.7693794369697571E-2</v>
      </c>
      <c r="I15">
        <v>1.9090652465820312E-2</v>
      </c>
    </row>
    <row r="16" spans="1:9" ht="16" x14ac:dyDescent="0.2">
      <c r="A16">
        <v>1978</v>
      </c>
      <c r="B16">
        <v>1</v>
      </c>
      <c r="C16">
        <v>0.86807966232299805</v>
      </c>
      <c r="D16">
        <v>0.48071804642677307</v>
      </c>
      <c r="E16">
        <v>0.36214327812194824</v>
      </c>
      <c r="F16">
        <v>0.16890606284141541</v>
      </c>
      <c r="G16">
        <v>0.11851365864276886</v>
      </c>
      <c r="H16">
        <v>5.4075255990028381E-2</v>
      </c>
      <c r="I16">
        <v>1.7950357869267464E-2</v>
      </c>
    </row>
    <row r="17" spans="1:9" ht="16" x14ac:dyDescent="0.2">
      <c r="A17">
        <v>1979</v>
      </c>
      <c r="B17">
        <v>1</v>
      </c>
      <c r="C17">
        <v>0.86722320318222046</v>
      </c>
      <c r="D17">
        <v>0.49560150504112244</v>
      </c>
      <c r="E17">
        <v>0.37928515672683716</v>
      </c>
      <c r="F17">
        <v>0.18389701843261719</v>
      </c>
      <c r="G17">
        <v>0.13120593130588531</v>
      </c>
      <c r="H17">
        <v>6.1442803591489792E-2</v>
      </c>
      <c r="I17">
        <v>2.1470719948410988E-2</v>
      </c>
    </row>
    <row r="18" spans="1:9" ht="16" x14ac:dyDescent="0.2">
      <c r="A18">
        <v>1980</v>
      </c>
      <c r="B18">
        <v>1</v>
      </c>
      <c r="C18">
        <v>0.86934679746627808</v>
      </c>
      <c r="D18">
        <v>0.48937466740608215</v>
      </c>
      <c r="E18">
        <v>0.37270569801330566</v>
      </c>
      <c r="F18">
        <v>0.18343870341777802</v>
      </c>
      <c r="G18">
        <v>0.1312229186296463</v>
      </c>
      <c r="H18">
        <v>6.2040247023105621E-2</v>
      </c>
      <c r="I18">
        <v>2.1400585770606995E-2</v>
      </c>
    </row>
    <row r="19" spans="1:9" ht="16" x14ac:dyDescent="0.2">
      <c r="A19">
        <v>1981</v>
      </c>
      <c r="B19">
        <v>1</v>
      </c>
      <c r="C19">
        <v>0.8698650598526001</v>
      </c>
      <c r="D19">
        <v>0.49833902716636658</v>
      </c>
      <c r="E19">
        <v>0.3813956081867218</v>
      </c>
      <c r="F19">
        <v>0.19091609120368958</v>
      </c>
      <c r="G19">
        <v>0.13893616199493408</v>
      </c>
      <c r="H19">
        <v>6.7201994359493256E-2</v>
      </c>
      <c r="I19">
        <v>2.3683954030275345E-2</v>
      </c>
    </row>
    <row r="20" spans="1:9" ht="16" x14ac:dyDescent="0.2">
      <c r="A20">
        <v>1982</v>
      </c>
      <c r="B20">
        <v>1</v>
      </c>
      <c r="C20">
        <v>0.86973339319229126</v>
      </c>
      <c r="D20">
        <v>0.49250319600105286</v>
      </c>
      <c r="E20">
        <v>0.37859094142913818</v>
      </c>
      <c r="F20">
        <v>0.19471235573291779</v>
      </c>
      <c r="G20">
        <v>0.14365664124488831</v>
      </c>
      <c r="H20">
        <v>7.4455492198467255E-2</v>
      </c>
      <c r="I20">
        <v>2.987293154001236E-2</v>
      </c>
    </row>
    <row r="21" spans="1:9" ht="16" x14ac:dyDescent="0.2">
      <c r="A21">
        <v>1983</v>
      </c>
      <c r="B21">
        <v>1</v>
      </c>
      <c r="C21">
        <v>0.8736686110496521</v>
      </c>
      <c r="D21">
        <v>0.48694667220115662</v>
      </c>
      <c r="E21">
        <v>0.37194246053695679</v>
      </c>
      <c r="F21">
        <v>0.19042475521564484</v>
      </c>
      <c r="G21">
        <v>0.14129781723022461</v>
      </c>
      <c r="H21">
        <v>7.5023122131824493E-2</v>
      </c>
      <c r="I21">
        <v>3.1397115439176559E-2</v>
      </c>
    </row>
    <row r="22" spans="1:9" ht="16" x14ac:dyDescent="0.2">
      <c r="A22">
        <v>1984</v>
      </c>
      <c r="B22">
        <v>1</v>
      </c>
      <c r="C22">
        <v>0.88341724872589111</v>
      </c>
      <c r="D22">
        <v>0.50350242853164673</v>
      </c>
      <c r="E22">
        <v>0.38674813508987427</v>
      </c>
      <c r="F22">
        <v>0.19415681064128876</v>
      </c>
      <c r="G22">
        <v>0.14383845031261444</v>
      </c>
      <c r="H22">
        <v>7.6341614127159119E-2</v>
      </c>
      <c r="I22">
        <v>3.1684845685958862E-2</v>
      </c>
    </row>
    <row r="23" spans="1:9" ht="16" x14ac:dyDescent="0.2">
      <c r="A23">
        <v>1985</v>
      </c>
      <c r="B23">
        <v>1</v>
      </c>
      <c r="C23">
        <v>0.88331419229507446</v>
      </c>
      <c r="D23">
        <v>0.50440657138824463</v>
      </c>
      <c r="E23">
        <v>0.38615259528160095</v>
      </c>
      <c r="F23">
        <v>0.20096741616725922</v>
      </c>
      <c r="G23">
        <v>0.15210506319999695</v>
      </c>
      <c r="H23">
        <v>8.2536771893501282E-2</v>
      </c>
      <c r="I23">
        <v>3.3727604895830154E-2</v>
      </c>
    </row>
    <row r="24" spans="1:9" ht="16" x14ac:dyDescent="0.2">
      <c r="A24">
        <v>1986</v>
      </c>
      <c r="B24">
        <v>1</v>
      </c>
      <c r="C24">
        <v>0.8838924765586853</v>
      </c>
      <c r="D24">
        <v>0.50131809711456299</v>
      </c>
      <c r="E24">
        <v>0.38574039936065674</v>
      </c>
      <c r="F24">
        <v>0.19935774803161621</v>
      </c>
      <c r="G24">
        <v>0.14736448228359222</v>
      </c>
      <c r="H24">
        <v>7.5559921562671661E-2</v>
      </c>
      <c r="I24">
        <v>3.190237283706665E-2</v>
      </c>
    </row>
    <row r="25" spans="1:9" ht="16" x14ac:dyDescent="0.2">
      <c r="A25">
        <v>1987</v>
      </c>
      <c r="B25">
        <v>1</v>
      </c>
      <c r="C25">
        <v>0.88306128978729248</v>
      </c>
      <c r="D25">
        <v>0.51400583982467651</v>
      </c>
      <c r="E25">
        <v>0.40127792954444885</v>
      </c>
      <c r="F25">
        <v>0.21779382228851318</v>
      </c>
      <c r="G25">
        <v>0.16373014450073242</v>
      </c>
      <c r="H25">
        <v>8.80260169506073E-2</v>
      </c>
      <c r="I25">
        <v>3.9770025759935379E-2</v>
      </c>
    </row>
    <row r="26" spans="1:9" ht="16" x14ac:dyDescent="0.2">
      <c r="A26">
        <v>1988</v>
      </c>
      <c r="B26">
        <v>1</v>
      </c>
      <c r="C26">
        <v>0.88776624202728271</v>
      </c>
      <c r="D26">
        <v>0.53136175870895386</v>
      </c>
      <c r="E26">
        <v>0.41931653022766113</v>
      </c>
      <c r="F26">
        <v>0.23574130237102509</v>
      </c>
      <c r="G26">
        <v>0.18082539737224579</v>
      </c>
      <c r="H26">
        <v>0.10057488828897476</v>
      </c>
      <c r="I26">
        <v>4.2585931718349457E-2</v>
      </c>
    </row>
    <row r="27" spans="1:9" ht="16" x14ac:dyDescent="0.2">
      <c r="A27">
        <v>1989</v>
      </c>
      <c r="B27">
        <v>1</v>
      </c>
      <c r="C27">
        <v>0.88802099227905273</v>
      </c>
      <c r="D27">
        <v>0.53125429153442383</v>
      </c>
      <c r="E27">
        <v>0.41925135254859924</v>
      </c>
      <c r="F27">
        <v>0.23759914934635162</v>
      </c>
      <c r="G27">
        <v>0.18307524919509888</v>
      </c>
      <c r="H27">
        <v>0.10030242055654526</v>
      </c>
      <c r="I27">
        <v>4.3904569000005722E-2</v>
      </c>
    </row>
    <row r="28" spans="1:9" ht="16" x14ac:dyDescent="0.2">
      <c r="A28">
        <v>1990</v>
      </c>
      <c r="B28">
        <v>1</v>
      </c>
      <c r="C28">
        <v>0.89245510101318359</v>
      </c>
      <c r="D28">
        <v>0.53228181600570679</v>
      </c>
      <c r="E28">
        <v>0.42045703530311584</v>
      </c>
      <c r="F28">
        <v>0.23740583658218384</v>
      </c>
      <c r="G28">
        <v>0.18394041061401367</v>
      </c>
      <c r="H28">
        <v>0.10018251836299896</v>
      </c>
      <c r="I28">
        <v>4.3601609766483307E-2</v>
      </c>
    </row>
    <row r="29" spans="1:9" ht="16" x14ac:dyDescent="0.2">
      <c r="A29">
        <v>1991</v>
      </c>
      <c r="B29">
        <v>1</v>
      </c>
      <c r="C29">
        <v>0.89784532785415649</v>
      </c>
      <c r="D29">
        <v>0.53312826156616211</v>
      </c>
      <c r="E29">
        <v>0.42134976387023926</v>
      </c>
      <c r="F29">
        <v>0.23100081086158752</v>
      </c>
      <c r="G29">
        <v>0.17829732596874237</v>
      </c>
      <c r="H29">
        <v>9.7565129399299622E-2</v>
      </c>
      <c r="I29">
        <v>4.2470842599868774E-2</v>
      </c>
    </row>
    <row r="30" spans="1:9" ht="16" x14ac:dyDescent="0.2">
      <c r="A30">
        <v>1992</v>
      </c>
      <c r="B30">
        <v>1</v>
      </c>
      <c r="C30">
        <v>0.90654236078262329</v>
      </c>
      <c r="D30">
        <v>0.54777985811233521</v>
      </c>
      <c r="E30">
        <v>0.43362775444984436</v>
      </c>
      <c r="F30">
        <v>0.24242058396339417</v>
      </c>
      <c r="G30">
        <v>0.18700443208217621</v>
      </c>
      <c r="H30">
        <v>0.10406684875488281</v>
      </c>
      <c r="I30">
        <v>4.526582732796669E-2</v>
      </c>
    </row>
    <row r="31" spans="1:9" ht="16" x14ac:dyDescent="0.2">
      <c r="A31">
        <v>1993</v>
      </c>
      <c r="B31">
        <v>1</v>
      </c>
      <c r="C31">
        <v>0.91097772121429443</v>
      </c>
      <c r="D31">
        <v>0.54717373847961426</v>
      </c>
      <c r="E31">
        <v>0.42781579494476318</v>
      </c>
      <c r="F31">
        <v>0.24000395834445953</v>
      </c>
      <c r="G31">
        <v>0.18556918203830719</v>
      </c>
      <c r="H31">
        <v>0.1040964350104332</v>
      </c>
      <c r="I31">
        <v>4.6490829437971115E-2</v>
      </c>
    </row>
    <row r="32" spans="1:9" ht="16" x14ac:dyDescent="0.2">
      <c r="A32">
        <v>1994</v>
      </c>
      <c r="B32">
        <v>1</v>
      </c>
      <c r="C32">
        <v>0.91354280710220337</v>
      </c>
      <c r="D32">
        <v>0.55008941888809204</v>
      </c>
      <c r="E32">
        <v>0.42840757966041565</v>
      </c>
      <c r="F32">
        <v>0.23933506011962891</v>
      </c>
      <c r="G32">
        <v>0.18518997728824615</v>
      </c>
      <c r="H32">
        <v>0.10395501554012299</v>
      </c>
      <c r="I32">
        <v>4.5818354934453964E-2</v>
      </c>
    </row>
    <row r="33" spans="1:9" ht="16" x14ac:dyDescent="0.2">
      <c r="A33">
        <v>1995</v>
      </c>
      <c r="B33">
        <v>1</v>
      </c>
      <c r="C33">
        <v>0.92258471250534058</v>
      </c>
      <c r="D33">
        <v>0.55957609415054321</v>
      </c>
      <c r="E33">
        <v>0.4382987916469574</v>
      </c>
      <c r="F33">
        <v>0.2409660816192627</v>
      </c>
      <c r="G33">
        <v>0.18731693923473358</v>
      </c>
      <c r="H33">
        <v>0.10634294152259827</v>
      </c>
      <c r="I33">
        <v>4.7752857208251953E-2</v>
      </c>
    </row>
    <row r="34" spans="1:9" ht="16" x14ac:dyDescent="0.2">
      <c r="A34">
        <v>1996</v>
      </c>
      <c r="B34">
        <v>1</v>
      </c>
      <c r="C34">
        <v>0.92458933591842651</v>
      </c>
      <c r="D34">
        <v>0.5691182017326355</v>
      </c>
      <c r="E34">
        <v>0.44564306735992432</v>
      </c>
      <c r="F34">
        <v>0.24781696498394012</v>
      </c>
      <c r="G34">
        <v>0.19310268759727478</v>
      </c>
      <c r="H34">
        <v>0.1122393012046814</v>
      </c>
      <c r="I34">
        <v>5.1812022924423218E-2</v>
      </c>
    </row>
    <row r="35" spans="1:9" ht="16" x14ac:dyDescent="0.2">
      <c r="A35">
        <v>1997</v>
      </c>
      <c r="B35">
        <v>1</v>
      </c>
      <c r="C35">
        <v>0.93045097589492798</v>
      </c>
      <c r="D35">
        <v>0.57544714212417603</v>
      </c>
      <c r="E35">
        <v>0.45611527562141418</v>
      </c>
      <c r="F35">
        <v>0.25780627131462097</v>
      </c>
      <c r="G35">
        <v>0.20314799249172211</v>
      </c>
      <c r="H35">
        <v>0.11973728984594345</v>
      </c>
      <c r="I35">
        <v>5.6200094521045685E-2</v>
      </c>
    </row>
    <row r="36" spans="1:9" ht="16" x14ac:dyDescent="0.2">
      <c r="A36">
        <v>1998</v>
      </c>
      <c r="B36">
        <v>1</v>
      </c>
      <c r="C36">
        <v>0.93020254373550415</v>
      </c>
      <c r="D36">
        <v>0.58583998680114746</v>
      </c>
      <c r="E36">
        <v>0.46766680479049683</v>
      </c>
      <c r="F36">
        <v>0.26870781183242798</v>
      </c>
      <c r="G36">
        <v>0.21151019632816315</v>
      </c>
      <c r="H36">
        <v>0.12615598738193512</v>
      </c>
      <c r="I36">
        <v>5.9078343212604523E-2</v>
      </c>
    </row>
    <row r="37" spans="1:9" ht="16" x14ac:dyDescent="0.2">
      <c r="A37">
        <v>1999</v>
      </c>
      <c r="B37">
        <v>1</v>
      </c>
      <c r="C37">
        <v>0.92990607023239136</v>
      </c>
      <c r="D37">
        <v>0.58263516426086426</v>
      </c>
      <c r="E37">
        <v>0.46786525845527649</v>
      </c>
      <c r="F37">
        <v>0.27076983451843262</v>
      </c>
      <c r="G37">
        <v>0.21541474759578705</v>
      </c>
      <c r="H37">
        <v>0.13020692765712738</v>
      </c>
      <c r="I37">
        <v>6.2084969133138657E-2</v>
      </c>
    </row>
    <row r="38" spans="1:9" ht="16" x14ac:dyDescent="0.2">
      <c r="A38">
        <v>2000</v>
      </c>
      <c r="B38">
        <v>1</v>
      </c>
      <c r="C38">
        <v>0.92673993110656738</v>
      </c>
      <c r="D38">
        <v>0.58330756425857544</v>
      </c>
      <c r="E38">
        <v>0.46783599257469177</v>
      </c>
      <c r="F38">
        <v>0.27406850457191467</v>
      </c>
      <c r="G38">
        <v>0.21915256977081299</v>
      </c>
      <c r="H38">
        <v>0.13387805223464966</v>
      </c>
      <c r="I38">
        <v>6.5003708004951477E-2</v>
      </c>
    </row>
    <row r="39" spans="1:9" ht="16" x14ac:dyDescent="0.2">
      <c r="A39">
        <v>2001</v>
      </c>
      <c r="B39">
        <v>1</v>
      </c>
      <c r="C39">
        <v>0.92440086603164673</v>
      </c>
      <c r="D39">
        <v>0.5729028582572937</v>
      </c>
      <c r="E39">
        <v>0.45832479000091553</v>
      </c>
      <c r="F39">
        <v>0.2693808376789093</v>
      </c>
      <c r="G39">
        <v>0.21515001356601715</v>
      </c>
      <c r="H39">
        <v>0.12968553602695465</v>
      </c>
      <c r="I39">
        <v>6.1402693390846252E-2</v>
      </c>
    </row>
    <row r="40" spans="1:9" ht="16" x14ac:dyDescent="0.2">
      <c r="A40">
        <v>2002</v>
      </c>
      <c r="B40">
        <v>1</v>
      </c>
      <c r="C40">
        <v>0.92299503087997437</v>
      </c>
      <c r="D40">
        <v>0.56951570510864258</v>
      </c>
      <c r="E40">
        <v>0.45411074161529541</v>
      </c>
      <c r="F40">
        <v>0.26343387365341187</v>
      </c>
      <c r="G40">
        <v>0.20797158777713776</v>
      </c>
      <c r="H40">
        <v>0.12514922022819519</v>
      </c>
      <c r="I40">
        <v>5.9971846640110016E-2</v>
      </c>
    </row>
    <row r="41" spans="1:9" ht="16" x14ac:dyDescent="0.2">
      <c r="A41">
        <v>2003</v>
      </c>
      <c r="B41">
        <v>1</v>
      </c>
      <c r="C41">
        <v>0.92464971542358398</v>
      </c>
      <c r="D41">
        <v>0.56775945425033569</v>
      </c>
      <c r="E41">
        <v>0.45123204588890076</v>
      </c>
      <c r="F41">
        <v>0.26263043284416199</v>
      </c>
      <c r="G41">
        <v>0.20808535814285278</v>
      </c>
      <c r="H41">
        <v>0.12454250454902649</v>
      </c>
      <c r="I41">
        <v>6.051238626241684E-2</v>
      </c>
    </row>
    <row r="42" spans="1:9" ht="16" x14ac:dyDescent="0.2">
      <c r="A42">
        <v>2004</v>
      </c>
      <c r="B42">
        <v>1</v>
      </c>
      <c r="C42">
        <v>0.92671096324920654</v>
      </c>
      <c r="D42">
        <v>0.57694244384765625</v>
      </c>
      <c r="E42">
        <v>0.45995104312896729</v>
      </c>
      <c r="F42">
        <v>0.26734012365341187</v>
      </c>
      <c r="G42">
        <v>0.21382200717926025</v>
      </c>
      <c r="H42">
        <v>0.12858617305755615</v>
      </c>
      <c r="I42">
        <v>6.0810796916484833E-2</v>
      </c>
    </row>
    <row r="43" spans="1:9" ht="16" x14ac:dyDescent="0.2">
      <c r="A43">
        <v>2005</v>
      </c>
      <c r="B43">
        <v>1</v>
      </c>
      <c r="C43">
        <v>0.92791801691055298</v>
      </c>
      <c r="D43">
        <v>0.58892816305160522</v>
      </c>
      <c r="E43">
        <v>0.46939370036125183</v>
      </c>
      <c r="F43">
        <v>0.27845665812492371</v>
      </c>
      <c r="G43">
        <v>0.22240607440471649</v>
      </c>
      <c r="H43">
        <v>0.13385675847530365</v>
      </c>
      <c r="I43">
        <v>6.23772032558918E-2</v>
      </c>
    </row>
    <row r="44" spans="1:9" ht="16" x14ac:dyDescent="0.2">
      <c r="A44">
        <v>2006</v>
      </c>
      <c r="B44">
        <v>1</v>
      </c>
      <c r="C44">
        <v>0.93088096380233765</v>
      </c>
      <c r="D44">
        <v>0.59563875198364258</v>
      </c>
      <c r="E44">
        <v>0.47767588496208191</v>
      </c>
      <c r="F44">
        <v>0.28490898013114929</v>
      </c>
      <c r="G44">
        <v>0.22918409109115601</v>
      </c>
      <c r="H44">
        <v>0.1389736533164978</v>
      </c>
      <c r="I44">
        <v>6.4764559268951416E-2</v>
      </c>
    </row>
    <row r="45" spans="1:9" ht="16" x14ac:dyDescent="0.2">
      <c r="A45">
        <v>2007</v>
      </c>
      <c r="B45">
        <v>1</v>
      </c>
      <c r="C45">
        <v>0.93335753679275513</v>
      </c>
      <c r="D45">
        <v>0.60146790742874146</v>
      </c>
      <c r="E45">
        <v>0.48266893625259399</v>
      </c>
      <c r="F45">
        <v>0.29105517268180847</v>
      </c>
      <c r="G45">
        <v>0.23549368977546692</v>
      </c>
      <c r="H45">
        <v>0.14592885971069336</v>
      </c>
      <c r="I45">
        <v>7.2391904890537262E-2</v>
      </c>
    </row>
    <row r="46" spans="1:9" ht="16" x14ac:dyDescent="0.2">
      <c r="A46">
        <v>2008</v>
      </c>
      <c r="B46">
        <v>1</v>
      </c>
      <c r="C46">
        <v>0.93855190277099609</v>
      </c>
      <c r="D46">
        <v>0.60187792778015137</v>
      </c>
      <c r="E46">
        <v>0.48545801639556885</v>
      </c>
      <c r="F46">
        <v>0.29511696100234985</v>
      </c>
      <c r="G46">
        <v>0.23959900438785553</v>
      </c>
      <c r="H46">
        <v>0.15084856748580933</v>
      </c>
      <c r="I46">
        <v>7.7530510723590851E-2</v>
      </c>
    </row>
    <row r="47" spans="1:9" ht="16" x14ac:dyDescent="0.2">
      <c r="A47">
        <v>2009</v>
      </c>
      <c r="B47">
        <v>1</v>
      </c>
      <c r="C47">
        <v>0.94808387756347656</v>
      </c>
      <c r="D47">
        <v>0.59325665235519409</v>
      </c>
      <c r="E47">
        <v>0.47420915961265564</v>
      </c>
      <c r="F47">
        <v>0.28117179870605469</v>
      </c>
      <c r="G47">
        <v>0.22651615738868713</v>
      </c>
      <c r="H47">
        <v>0.1395484060049057</v>
      </c>
      <c r="I47">
        <v>6.7623026669025421E-2</v>
      </c>
    </row>
    <row r="48" spans="1:9" ht="16" x14ac:dyDescent="0.2">
      <c r="A48">
        <v>2010</v>
      </c>
      <c r="B48">
        <v>1</v>
      </c>
      <c r="C48">
        <v>0.95512235164642334</v>
      </c>
      <c r="D48">
        <v>0.6122320294380188</v>
      </c>
      <c r="E48">
        <v>0.49154764413833618</v>
      </c>
      <c r="F48">
        <v>0.29513451457023621</v>
      </c>
      <c r="G48">
        <v>0.23905958235263824</v>
      </c>
      <c r="H48">
        <v>0.14906509220600128</v>
      </c>
      <c r="I48">
        <v>7.214394211769104E-2</v>
      </c>
    </row>
    <row r="49" spans="1:9" ht="16" x14ac:dyDescent="0.2">
      <c r="A49">
        <v>2011</v>
      </c>
      <c r="B49">
        <v>1</v>
      </c>
      <c r="C49">
        <v>0.95696032047271729</v>
      </c>
      <c r="D49">
        <v>0.61666840314865112</v>
      </c>
      <c r="E49">
        <v>0.49619835615158081</v>
      </c>
      <c r="F49">
        <v>0.30414611101150513</v>
      </c>
      <c r="G49">
        <v>0.24741645157337189</v>
      </c>
      <c r="H49">
        <v>0.15676288306713104</v>
      </c>
      <c r="I49">
        <v>7.9046651721000671E-2</v>
      </c>
    </row>
    <row r="50" spans="1:9" ht="16" x14ac:dyDescent="0.2">
      <c r="A50">
        <v>2012</v>
      </c>
      <c r="B50">
        <v>1</v>
      </c>
      <c r="C50">
        <v>0.95920360088348389</v>
      </c>
      <c r="D50">
        <v>0.63226562738418579</v>
      </c>
      <c r="E50">
        <v>0.51286911964416504</v>
      </c>
      <c r="F50">
        <v>0.31688135862350464</v>
      </c>
      <c r="G50">
        <v>0.26029714941978455</v>
      </c>
      <c r="H50">
        <v>0.16614812612533569</v>
      </c>
      <c r="I50">
        <v>8.2471519708633423E-2</v>
      </c>
    </row>
    <row r="51" spans="1:9" ht="16" x14ac:dyDescent="0.2">
      <c r="A51">
        <v>2013</v>
      </c>
      <c r="B51">
        <v>1</v>
      </c>
      <c r="C51">
        <v>0.95967680215835571</v>
      </c>
      <c r="D51">
        <v>0.63584119081497192</v>
      </c>
      <c r="E51">
        <v>0.51194047927856445</v>
      </c>
      <c r="F51">
        <v>0.30720874667167664</v>
      </c>
      <c r="G51">
        <v>0.24834436178207397</v>
      </c>
      <c r="H51">
        <v>0.15676362812519073</v>
      </c>
      <c r="I51">
        <v>8.0192483961582184E-2</v>
      </c>
    </row>
    <row r="52" spans="1:9" ht="16" x14ac:dyDescent="0.2">
      <c r="A52">
        <v>2014</v>
      </c>
      <c r="B52">
        <v>1</v>
      </c>
      <c r="C52">
        <v>0.95966500043869019</v>
      </c>
      <c r="D52">
        <v>0.64445722103118896</v>
      </c>
      <c r="E52">
        <v>0.520302414894104</v>
      </c>
      <c r="F52">
        <v>0.31871861219406128</v>
      </c>
      <c r="G52">
        <v>0.25803187489509583</v>
      </c>
      <c r="H52">
        <v>0.16103757917881012</v>
      </c>
      <c r="I52">
        <v>8.2399062812328339E-2</v>
      </c>
    </row>
    <row r="53" spans="1:9" ht="16" x14ac:dyDescent="0.2">
      <c r="A53">
        <v>2015</v>
      </c>
      <c r="B53">
        <v>1</v>
      </c>
      <c r="C53">
        <v>0.95796215534210205</v>
      </c>
      <c r="D53">
        <v>0.64446359872817993</v>
      </c>
      <c r="E53">
        <v>0.52151459455490112</v>
      </c>
      <c r="F53">
        <v>0.31970036029815674</v>
      </c>
      <c r="G53">
        <v>0.26160755753517151</v>
      </c>
      <c r="H53">
        <v>0.16398698091506958</v>
      </c>
      <c r="I53">
        <v>8.3284229040145874E-2</v>
      </c>
    </row>
    <row r="54" spans="1:9" ht="16" x14ac:dyDescent="0.2">
      <c r="A54">
        <v>2016</v>
      </c>
      <c r="B54">
        <v>1</v>
      </c>
      <c r="C54">
        <v>0.95667684078216553</v>
      </c>
      <c r="D54">
        <v>0.63864320516586304</v>
      </c>
      <c r="E54">
        <v>0.51729500293731689</v>
      </c>
      <c r="F54">
        <v>0.31645423173904419</v>
      </c>
      <c r="G54">
        <v>0.2577088475227356</v>
      </c>
      <c r="H54">
        <v>0.16189377009868622</v>
      </c>
      <c r="I54">
        <v>8.1708505749702454E-2</v>
      </c>
    </row>
    <row r="55" spans="1:9" ht="16" x14ac:dyDescent="0.2">
      <c r="A55">
        <v>2017</v>
      </c>
      <c r="B55">
        <v>1</v>
      </c>
      <c r="C55">
        <v>0.95033293962478638</v>
      </c>
      <c r="D55">
        <v>0.62228971719741821</v>
      </c>
      <c r="E55">
        <v>0.50671398639678955</v>
      </c>
      <c r="F55">
        <v>0.32035332918167114</v>
      </c>
      <c r="G55">
        <v>0.26456460356712341</v>
      </c>
      <c r="H55">
        <v>0.17195923626422882</v>
      </c>
      <c r="I55">
        <v>8.9662209153175354E-2</v>
      </c>
    </row>
    <row r="56" spans="1:9" ht="16" x14ac:dyDescent="0.2">
      <c r="A56">
        <v>2018</v>
      </c>
      <c r="B56">
        <v>1</v>
      </c>
      <c r="C56">
        <v>0.95017564296722412</v>
      </c>
      <c r="D56">
        <v>0.62231045961380005</v>
      </c>
      <c r="E56">
        <v>0.50665980577468872</v>
      </c>
      <c r="F56">
        <v>0.31916356086730957</v>
      </c>
      <c r="G56">
        <v>0.26367360353469849</v>
      </c>
      <c r="H56">
        <v>0.17126670479774475</v>
      </c>
      <c r="I56">
        <v>8.9908130466938019E-2</v>
      </c>
    </row>
    <row r="57" spans="1:9" ht="16" x14ac:dyDescent="0.2">
      <c r="A57">
        <v>2019</v>
      </c>
      <c r="B57">
        <v>1</v>
      </c>
      <c r="C57">
        <v>0.94997155666351318</v>
      </c>
      <c r="D57">
        <v>0.62161707878112793</v>
      </c>
      <c r="E57">
        <v>0.50536400079727173</v>
      </c>
      <c r="F57">
        <v>0.31786027550697327</v>
      </c>
      <c r="G57">
        <v>0.26209273934364319</v>
      </c>
      <c r="H57">
        <v>0.16936849057674408</v>
      </c>
      <c r="I57">
        <v>8.7382137775421143E-2</v>
      </c>
    </row>
    <row r="59" spans="1:9" x14ac:dyDescent="0.2">
      <c r="A59" s="1" t="s">
        <v>835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DW108"/>
  <sheetViews>
    <sheetView workbookViewId="0">
      <pane xSplit="1" ySplit="1" topLeftCell="B78" activePane="bottomRight" state="frozen"/>
      <selection pane="topRight" activeCell="B1" sqref="B1"/>
      <selection pane="bottomLeft" activeCell="A2" sqref="A2"/>
      <selection pane="bottomRight" activeCell="DJ1" sqref="DJ1"/>
    </sheetView>
  </sheetViews>
  <sheetFormatPr baseColWidth="10" defaultColWidth="8.83203125" defaultRowHeight="13" x14ac:dyDescent="0.15"/>
  <cols>
    <col min="1" max="16384" width="8.83203125" style="921"/>
  </cols>
  <sheetData>
    <row r="1" spans="1:127" x14ac:dyDescent="0.15">
      <c r="A1" s="921" t="s">
        <v>1</v>
      </c>
      <c r="B1" s="921" t="s">
        <v>1005</v>
      </c>
      <c r="C1" s="921" t="s">
        <v>1004</v>
      </c>
      <c r="D1" s="921" t="s">
        <v>1003</v>
      </c>
      <c r="E1" s="921" t="s">
        <v>1002</v>
      </c>
      <c r="F1" s="921" t="s">
        <v>1001</v>
      </c>
      <c r="G1" s="921" t="s">
        <v>1000</v>
      </c>
      <c r="H1" s="921" t="s">
        <v>999</v>
      </c>
      <c r="I1" s="921" t="s">
        <v>998</v>
      </c>
      <c r="J1" s="921" t="s">
        <v>997</v>
      </c>
      <c r="K1" s="921" t="s">
        <v>996</v>
      </c>
      <c r="L1" s="921" t="s">
        <v>995</v>
      </c>
      <c r="M1" s="921" t="s">
        <v>994</v>
      </c>
      <c r="N1" s="921" t="s">
        <v>993</v>
      </c>
      <c r="O1" s="921" t="s">
        <v>992</v>
      </c>
      <c r="P1" s="921" t="s">
        <v>991</v>
      </c>
      <c r="Q1" s="921" t="s">
        <v>990</v>
      </c>
      <c r="R1" s="921" t="s">
        <v>989</v>
      </c>
      <c r="S1" s="921" t="s">
        <v>988</v>
      </c>
      <c r="T1" s="921" t="s">
        <v>987</v>
      </c>
      <c r="U1" s="921" t="s">
        <v>986</v>
      </c>
      <c r="V1" s="921" t="s">
        <v>985</v>
      </c>
      <c r="W1" s="921" t="s">
        <v>984</v>
      </c>
      <c r="X1" s="921" t="s">
        <v>983</v>
      </c>
      <c r="Y1" s="921" t="s">
        <v>982</v>
      </c>
      <c r="Z1" s="921" t="s">
        <v>981</v>
      </c>
      <c r="AA1" s="921" t="s">
        <v>980</v>
      </c>
      <c r="AB1" s="921" t="s">
        <v>979</v>
      </c>
      <c r="AC1" s="921" t="s">
        <v>978</v>
      </c>
      <c r="AD1" s="921" t="s">
        <v>977</v>
      </c>
      <c r="AE1" s="921" t="s">
        <v>976</v>
      </c>
      <c r="AF1" s="921" t="s">
        <v>975</v>
      </c>
      <c r="AG1" s="921" t="s">
        <v>974</v>
      </c>
      <c r="AH1" s="921" t="s">
        <v>973</v>
      </c>
      <c r="AI1" s="921" t="s">
        <v>972</v>
      </c>
      <c r="AJ1" s="921" t="s">
        <v>971</v>
      </c>
      <c r="AK1" s="921" t="s">
        <v>970</v>
      </c>
      <c r="AL1" s="921" t="s">
        <v>969</v>
      </c>
      <c r="AM1" s="921" t="s">
        <v>968</v>
      </c>
      <c r="AN1" s="921" t="s">
        <v>967</v>
      </c>
      <c r="AO1" s="921" t="s">
        <v>966</v>
      </c>
      <c r="AP1" s="921" t="s">
        <v>965</v>
      </c>
      <c r="AQ1" s="921" t="s">
        <v>964</v>
      </c>
      <c r="AR1" s="921" t="s">
        <v>963</v>
      </c>
      <c r="AS1" s="921" t="s">
        <v>962</v>
      </c>
      <c r="AT1" s="921" t="s">
        <v>961</v>
      </c>
      <c r="AU1" s="921" t="s">
        <v>960</v>
      </c>
      <c r="AV1" s="921" t="s">
        <v>959</v>
      </c>
      <c r="AW1" s="921" t="s">
        <v>958</v>
      </c>
      <c r="AX1" s="921" t="s">
        <v>957</v>
      </c>
      <c r="AY1" s="921" t="s">
        <v>956</v>
      </c>
      <c r="AZ1" s="921" t="s">
        <v>955</v>
      </c>
      <c r="BA1" s="921" t="s">
        <v>954</v>
      </c>
      <c r="BB1" s="921" t="s">
        <v>953</v>
      </c>
      <c r="BC1" s="921" t="s">
        <v>952</v>
      </c>
      <c r="BD1" s="921" t="s">
        <v>951</v>
      </c>
      <c r="BE1" s="921" t="s">
        <v>950</v>
      </c>
      <c r="BF1" s="921" t="s">
        <v>949</v>
      </c>
      <c r="BG1" s="921" t="s">
        <v>948</v>
      </c>
      <c r="BH1" s="921" t="s">
        <v>947</v>
      </c>
      <c r="BI1" s="921" t="s">
        <v>946</v>
      </c>
      <c r="BJ1" s="921" t="s">
        <v>945</v>
      </c>
      <c r="BK1" s="921" t="s">
        <v>944</v>
      </c>
      <c r="BL1" s="921" t="s">
        <v>943</v>
      </c>
      <c r="BM1" s="921" t="s">
        <v>942</v>
      </c>
      <c r="BN1" s="921" t="s">
        <v>941</v>
      </c>
      <c r="BO1" s="921" t="s">
        <v>940</v>
      </c>
      <c r="BP1" s="921" t="s">
        <v>939</v>
      </c>
      <c r="BQ1" s="921" t="s">
        <v>938</v>
      </c>
      <c r="BR1" s="921" t="s">
        <v>937</v>
      </c>
      <c r="BS1" s="921" t="s">
        <v>936</v>
      </c>
      <c r="BT1" s="921" t="s">
        <v>935</v>
      </c>
      <c r="BU1" s="921" t="s">
        <v>934</v>
      </c>
      <c r="BV1" s="921" t="s">
        <v>933</v>
      </c>
      <c r="BW1" s="921" t="s">
        <v>932</v>
      </c>
      <c r="BX1" s="921" t="s">
        <v>931</v>
      </c>
      <c r="BY1" s="921" t="s">
        <v>930</v>
      </c>
      <c r="BZ1" s="921" t="s">
        <v>929</v>
      </c>
      <c r="CA1" s="921" t="s">
        <v>928</v>
      </c>
      <c r="CB1" s="921" t="s">
        <v>927</v>
      </c>
      <c r="CC1" s="921" t="s">
        <v>926</v>
      </c>
      <c r="CD1" s="921" t="s">
        <v>925</v>
      </c>
      <c r="CE1" s="921" t="s">
        <v>924</v>
      </c>
      <c r="CF1" s="921" t="s">
        <v>923</v>
      </c>
      <c r="CG1" s="921" t="s">
        <v>922</v>
      </c>
      <c r="CH1" s="921" t="s">
        <v>921</v>
      </c>
      <c r="CI1" s="921" t="s">
        <v>920</v>
      </c>
      <c r="CJ1" s="921" t="s">
        <v>919</v>
      </c>
      <c r="CK1" s="921" t="s">
        <v>918</v>
      </c>
      <c r="CL1" s="921" t="s">
        <v>917</v>
      </c>
      <c r="CM1" s="921" t="s">
        <v>916</v>
      </c>
      <c r="CN1" s="921" t="s">
        <v>915</v>
      </c>
      <c r="CO1" s="921" t="s">
        <v>914</v>
      </c>
      <c r="CP1" s="921" t="s">
        <v>913</v>
      </c>
      <c r="CQ1" s="921" t="s">
        <v>912</v>
      </c>
      <c r="CR1" s="921" t="s">
        <v>911</v>
      </c>
      <c r="CS1" s="921" t="s">
        <v>910</v>
      </c>
      <c r="CT1" s="921" t="s">
        <v>909</v>
      </c>
      <c r="CU1" s="921" t="s">
        <v>908</v>
      </c>
      <c r="CV1" s="921" t="s">
        <v>907</v>
      </c>
      <c r="CW1" s="921" t="s">
        <v>906</v>
      </c>
      <c r="CX1" s="921" t="s">
        <v>905</v>
      </c>
      <c r="CY1" s="921" t="s">
        <v>904</v>
      </c>
      <c r="CZ1" s="921" t="s">
        <v>903</v>
      </c>
      <c r="DA1" s="921" t="s">
        <v>902</v>
      </c>
      <c r="DB1" s="921" t="s">
        <v>901</v>
      </c>
      <c r="DC1" s="921" t="s">
        <v>900</v>
      </c>
      <c r="DD1" s="921" t="s">
        <v>899</v>
      </c>
      <c r="DE1" s="921" t="s">
        <v>898</v>
      </c>
      <c r="DF1" s="921" t="s">
        <v>897</v>
      </c>
      <c r="DG1" s="921" t="s">
        <v>896</v>
      </c>
      <c r="DH1" s="921" t="s">
        <v>895</v>
      </c>
      <c r="DI1" s="921" t="s">
        <v>894</v>
      </c>
      <c r="DJ1" s="921" t="s">
        <v>893</v>
      </c>
      <c r="DK1" s="921" t="s">
        <v>892</v>
      </c>
      <c r="DL1" s="921" t="s">
        <v>891</v>
      </c>
      <c r="DM1" s="921" t="s">
        <v>890</v>
      </c>
      <c r="DN1" s="921" t="s">
        <v>889</v>
      </c>
      <c r="DO1" s="921" t="s">
        <v>888</v>
      </c>
      <c r="DP1" s="921" t="s">
        <v>887</v>
      </c>
      <c r="DQ1" s="921" t="s">
        <v>1032</v>
      </c>
      <c r="DR1" s="921" t="s">
        <v>1033</v>
      </c>
      <c r="DS1" s="921" t="s">
        <v>1034</v>
      </c>
      <c r="DT1" s="921" t="s">
        <v>1035</v>
      </c>
      <c r="DU1" s="921" t="s">
        <v>1036</v>
      </c>
      <c r="DV1" s="921" t="s">
        <v>1037</v>
      </c>
      <c r="DW1" s="921" t="s">
        <v>1038</v>
      </c>
    </row>
    <row r="2" spans="1:127" ht="16" x14ac:dyDescent="0.2">
      <c r="A2">
        <v>1913</v>
      </c>
      <c r="B2">
        <v>7.8409805740434449E-2</v>
      </c>
      <c r="C2">
        <v>2.4298782174636158E-2</v>
      </c>
      <c r="D2">
        <v>2.0702397324387251E-2</v>
      </c>
      <c r="E2">
        <v>0</v>
      </c>
      <c r="F2">
        <v>5.8398197679480684E-3</v>
      </c>
      <c r="G2">
        <v>2.7568806473462975E-2</v>
      </c>
      <c r="H2">
        <v>0</v>
      </c>
      <c r="I2">
        <v>6.6808276470507771E-2</v>
      </c>
      <c r="J2">
        <v>3.2874347464567022E-2</v>
      </c>
      <c r="K2">
        <v>1.9292700233682136E-2</v>
      </c>
      <c r="L2">
        <v>0</v>
      </c>
      <c r="M2">
        <v>9.9629558049771382E-4</v>
      </c>
      <c r="N2">
        <v>1.3644933191760895E-2</v>
      </c>
      <c r="O2">
        <v>0</v>
      </c>
      <c r="P2"/>
      <c r="Q2"/>
      <c r="R2"/>
      <c r="S2"/>
      <c r="T2"/>
      <c r="U2"/>
      <c r="V2"/>
      <c r="W2"/>
      <c r="X2"/>
      <c r="Y2"/>
      <c r="Z2"/>
      <c r="AA2"/>
      <c r="AB2"/>
      <c r="AC2"/>
      <c r="AD2">
        <v>9.2298392155109099E-2</v>
      </c>
      <c r="AE2">
        <v>1.2875161479954472E-2</v>
      </c>
      <c r="AF2">
        <v>2.313345272367966E-2</v>
      </c>
      <c r="AG2">
        <v>0</v>
      </c>
      <c r="AH2">
        <v>1.3543718814954774E-2</v>
      </c>
      <c r="AI2">
        <v>4.2746059136520201E-2</v>
      </c>
      <c r="AJ2">
        <v>0</v>
      </c>
      <c r="AK2">
        <v>0.106890736439259</v>
      </c>
      <c r="AL2">
        <v>1.0842740695698714E-2</v>
      </c>
      <c r="AM2">
        <v>2.2782128880742047E-2</v>
      </c>
      <c r="AN2">
        <v>0</v>
      </c>
      <c r="AO2">
        <v>1.7767264637436702E-2</v>
      </c>
      <c r="AP2">
        <v>5.5498602225381541E-2</v>
      </c>
      <c r="AQ2">
        <v>0</v>
      </c>
      <c r="AR2">
        <v>0.1274399873486583</v>
      </c>
      <c r="AS2">
        <v>6.943306502815251E-3</v>
      </c>
      <c r="AT2">
        <v>1.7975774889197042E-2</v>
      </c>
      <c r="AU2">
        <v>0</v>
      </c>
      <c r="AV2">
        <v>2.8576116473338846E-2</v>
      </c>
      <c r="AW2">
        <v>7.3944789483307155E-2</v>
      </c>
      <c r="AX2">
        <v>0</v>
      </c>
      <c r="AY2">
        <v>0.13534183717215609</v>
      </c>
      <c r="AZ2">
        <v>5.7212927450657628E-3</v>
      </c>
      <c r="BA2">
        <v>1.548757304596814E-2</v>
      </c>
      <c r="BB2">
        <v>0</v>
      </c>
      <c r="BC2">
        <v>3.2991612267904036E-2</v>
      </c>
      <c r="BD2">
        <v>8.1141359113218167E-2</v>
      </c>
      <c r="BE2">
        <v>0</v>
      </c>
      <c r="BF2">
        <v>0.16525770284641245</v>
      </c>
      <c r="BG2">
        <v>4.8579580995470727E-3</v>
      </c>
      <c r="BH2">
        <v>1.2811384419082552E-2</v>
      </c>
      <c r="BI2">
        <v>0</v>
      </c>
      <c r="BJ2">
        <v>5.6153753704031958E-2</v>
      </c>
      <c r="BK2">
        <v>9.1434606623750844E-2</v>
      </c>
      <c r="BL2">
        <v>0</v>
      </c>
      <c r="BM2">
        <v>0.24260228259033403</v>
      </c>
      <c r="BN2">
        <v>4.7170246655770139E-3</v>
      </c>
      <c r="BO2">
        <v>8.735010799537684E-3</v>
      </c>
      <c r="BP2">
        <v>0</v>
      </c>
      <c r="BQ2">
        <v>0.12203249245794848</v>
      </c>
      <c r="BR2">
        <v>0.10711775466727085</v>
      </c>
      <c r="BS2">
        <v>0</v>
      </c>
      <c r="BT2"/>
      <c r="BU2"/>
      <c r="BV2"/>
      <c r="BW2"/>
      <c r="BX2"/>
      <c r="BY2"/>
      <c r="BZ2"/>
      <c r="CA2">
        <v>5.3866910345349725E-2</v>
      </c>
      <c r="CB2">
        <v>1.9392494850979925E-2</v>
      </c>
      <c r="CC2">
        <v>2.3648300836840226E-2</v>
      </c>
      <c r="CD2">
        <v>0</v>
      </c>
      <c r="CE2">
        <v>-8.4147845726967525E-4</v>
      </c>
      <c r="CF2">
        <v>1.166759311479924E-2</v>
      </c>
      <c r="CG2">
        <v>0</v>
      </c>
      <c r="CH2">
        <v>6.5091060324009645E-2</v>
      </c>
      <c r="CI2">
        <v>1.7248147517519612E-2</v>
      </c>
      <c r="CJ2">
        <v>3.0213983507038782E-2</v>
      </c>
      <c r="CK2">
        <v>0</v>
      </c>
      <c r="CL2">
        <v>-1.1275230450273346E-3</v>
      </c>
      <c r="CM2">
        <v>1.8756452344478584E-2</v>
      </c>
      <c r="CN2">
        <v>0</v>
      </c>
      <c r="CO2">
        <v>7.587174927120563E-2</v>
      </c>
      <c r="CP2">
        <v>1.3974384785705849E-2</v>
      </c>
      <c r="CQ2">
        <v>3.1903824186841109E-2</v>
      </c>
      <c r="CR2">
        <v>0</v>
      </c>
      <c r="CS2">
        <v>1.8852923735000516E-3</v>
      </c>
      <c r="CT2">
        <v>2.8108247925158612E-2</v>
      </c>
      <c r="CU2">
        <v>0</v>
      </c>
      <c r="CV2"/>
      <c r="CW2">
        <v>6.695449327906975E-3</v>
      </c>
      <c r="CX2">
        <v>1.834855047580717E-2</v>
      </c>
      <c r="CY2">
        <v>0</v>
      </c>
      <c r="CZ2">
        <v>5.7470056173673303E-3</v>
      </c>
      <c r="DA2">
        <v>7.0025113461223129E-2</v>
      </c>
      <c r="DB2"/>
      <c r="DC2">
        <v>0.12445017095469862</v>
      </c>
      <c r="DD2">
        <v>4.9316903250388117E-3</v>
      </c>
      <c r="DE2">
        <v>1.4905605298708931E-2</v>
      </c>
      <c r="DF2">
        <v>0</v>
      </c>
      <c r="DG2">
        <v>2.0495473518714141E-2</v>
      </c>
      <c r="DH2">
        <v>8.4117401812236731E-2</v>
      </c>
      <c r="DI2">
        <v>0</v>
      </c>
      <c r="DJ2"/>
      <c r="DK2"/>
      <c r="DL2"/>
      <c r="DM2"/>
      <c r="DN2"/>
      <c r="DO2"/>
      <c r="DP2"/>
      <c r="DQ2"/>
      <c r="DR2"/>
      <c r="DS2"/>
      <c r="DT2"/>
      <c r="DU2"/>
      <c r="DV2"/>
      <c r="DW2"/>
    </row>
    <row r="3" spans="1:127" ht="16" x14ac:dyDescent="0.2">
      <c r="A3">
        <v>1914</v>
      </c>
      <c r="B3">
        <v>7.9267657374896189E-2</v>
      </c>
      <c r="C3">
        <v>1.5398041351947623E-2</v>
      </c>
      <c r="D3">
        <v>2.45679402168636E-2</v>
      </c>
      <c r="E3">
        <v>0</v>
      </c>
      <c r="F3">
        <v>6.7255356855056101E-3</v>
      </c>
      <c r="G3">
        <v>3.2576140120579349E-2</v>
      </c>
      <c r="H3">
        <v>0</v>
      </c>
      <c r="I3">
        <v>6.148175560616085E-2</v>
      </c>
      <c r="J3">
        <v>2.106318256638854E-2</v>
      </c>
      <c r="K3">
        <v>2.3183321195277436E-2</v>
      </c>
      <c r="L3">
        <v>0</v>
      </c>
      <c r="M3">
        <v>1.1601162724889E-3</v>
      </c>
      <c r="N3">
        <v>1.6075135572005975E-2</v>
      </c>
      <c r="O3">
        <v>0</v>
      </c>
      <c r="P3"/>
      <c r="Q3"/>
      <c r="R3"/>
      <c r="S3"/>
      <c r="T3"/>
      <c r="U3"/>
      <c r="V3"/>
      <c r="W3"/>
      <c r="X3"/>
      <c r="Y3"/>
      <c r="Z3"/>
      <c r="AA3"/>
      <c r="AB3"/>
      <c r="AC3"/>
      <c r="AD3">
        <v>0.10114196809091047</v>
      </c>
      <c r="AE3">
        <v>8.0426616475166874E-3</v>
      </c>
      <c r="AF3">
        <v>2.7007618172263603E-2</v>
      </c>
      <c r="AG3">
        <v>0</v>
      </c>
      <c r="AH3">
        <v>1.5375579962456035E-2</v>
      </c>
      <c r="AI3">
        <v>5.0716108308674145E-2</v>
      </c>
      <c r="AJ3">
        <v>0</v>
      </c>
      <c r="AK3">
        <v>0.11778340499819615</v>
      </c>
      <c r="AL3">
        <v>6.7290479012510453E-3</v>
      </c>
      <c r="AM3">
        <v>2.6392628058866593E-2</v>
      </c>
      <c r="AN3">
        <v>0</v>
      </c>
      <c r="AO3">
        <v>2.0039255518402115E-2</v>
      </c>
      <c r="AP3">
        <v>6.4622473519676385E-2</v>
      </c>
      <c r="AQ3">
        <v>0</v>
      </c>
      <c r="AR3">
        <v>0.14231387939071979</v>
      </c>
      <c r="AS3">
        <v>4.2972761593971821E-3</v>
      </c>
      <c r="AT3">
        <v>2.0751340648513753E-2</v>
      </c>
      <c r="AU3">
        <v>0</v>
      </c>
      <c r="AV3">
        <v>3.2142273935875459E-2</v>
      </c>
      <c r="AW3">
        <v>8.5122988646933406E-2</v>
      </c>
      <c r="AX3">
        <v>0</v>
      </c>
      <c r="AY3">
        <v>0.15111289452781221</v>
      </c>
      <c r="AZ3">
        <v>3.5197161741216455E-3</v>
      </c>
      <c r="BA3">
        <v>1.7911886989012402E-2</v>
      </c>
      <c r="BB3">
        <v>0</v>
      </c>
      <c r="BC3">
        <v>3.6886162661593565E-2</v>
      </c>
      <c r="BD3">
        <v>9.2795128703084595E-2</v>
      </c>
      <c r="BE3">
        <v>0</v>
      </c>
      <c r="BF3">
        <v>0.18681878802149615</v>
      </c>
      <c r="BG3">
        <v>3.0355123202188373E-3</v>
      </c>
      <c r="BH3">
        <v>1.4771313569494028E-2</v>
      </c>
      <c r="BI3">
        <v>0</v>
      </c>
      <c r="BJ3">
        <v>6.3768102146707625E-2</v>
      </c>
      <c r="BK3">
        <v>0.10524385998507566</v>
      </c>
      <c r="BL3">
        <v>0</v>
      </c>
      <c r="BM3">
        <v>0.26543814066167182</v>
      </c>
      <c r="BN3">
        <v>2.7403668201255956E-3</v>
      </c>
      <c r="BO3">
        <v>9.2644917417848416E-3</v>
      </c>
      <c r="BP3">
        <v>0</v>
      </c>
      <c r="BQ3">
        <v>0.1288434955191757</v>
      </c>
      <c r="BR3">
        <v>0.12458978658058567</v>
      </c>
      <c r="BS3">
        <v>0</v>
      </c>
      <c r="BT3"/>
      <c r="BU3"/>
      <c r="BV3"/>
      <c r="BW3"/>
      <c r="BX3"/>
      <c r="BY3"/>
      <c r="BZ3"/>
      <c r="CA3">
        <v>5.4232724035116565E-2</v>
      </c>
      <c r="CB3">
        <v>1.2373446678620897E-2</v>
      </c>
      <c r="CC3">
        <v>2.8309307694571597E-2</v>
      </c>
      <c r="CD3">
        <v>0</v>
      </c>
      <c r="CE3">
        <v>-9.757677768727224E-4</v>
      </c>
      <c r="CF3">
        <v>1.4525737438796794E-2</v>
      </c>
      <c r="CG3">
        <v>0</v>
      </c>
      <c r="CH3">
        <v>6.7660420554527145E-2</v>
      </c>
      <c r="CI3">
        <v>1.0752635225251205E-2</v>
      </c>
      <c r="CJ3">
        <v>3.5192495047091217E-2</v>
      </c>
      <c r="CK3">
        <v>0</v>
      </c>
      <c r="CL3">
        <v>-1.2774512800833113E-3</v>
      </c>
      <c r="CM3">
        <v>2.2992741562268038E-2</v>
      </c>
      <c r="CN3">
        <v>0</v>
      </c>
      <c r="CO3">
        <v>8.2318617706638425E-2</v>
      </c>
      <c r="CP3">
        <v>8.9600565483459235E-3</v>
      </c>
      <c r="CQ3">
        <v>3.7331802975291102E-2</v>
      </c>
      <c r="CR3">
        <v>0</v>
      </c>
      <c r="CS3">
        <v>2.1968642806253352E-3</v>
      </c>
      <c r="CT3">
        <v>3.3829893902376063E-2</v>
      </c>
      <c r="CU3">
        <v>0</v>
      </c>
      <c r="CV3"/>
      <c r="CW3">
        <v>4.0484008964341957E-3</v>
      </c>
      <c r="CX3">
        <v>2.1159631350896428E-2</v>
      </c>
      <c r="CY3">
        <v>0</v>
      </c>
      <c r="CZ3">
        <v>6.3152692328487066E-3</v>
      </c>
      <c r="DA3">
        <v>7.9841413703246433E-2</v>
      </c>
      <c r="DB3"/>
      <c r="DC3">
        <v>0.14037043638524771</v>
      </c>
      <c r="DD3">
        <v>3.2085441555397866E-3</v>
      </c>
      <c r="DE3">
        <v>1.7953007870922317E-2</v>
      </c>
      <c r="DF3">
        <v>0</v>
      </c>
      <c r="DG3">
        <v>2.4233527868458414E-2</v>
      </c>
      <c r="DH3">
        <v>9.4975356490327179E-2</v>
      </c>
      <c r="DI3">
        <v>0</v>
      </c>
      <c r="DJ3"/>
      <c r="DK3"/>
      <c r="DL3"/>
      <c r="DM3"/>
      <c r="DN3"/>
      <c r="DO3"/>
      <c r="DP3"/>
      <c r="DQ3"/>
      <c r="DR3"/>
      <c r="DS3"/>
      <c r="DT3"/>
      <c r="DU3"/>
      <c r="DV3"/>
      <c r="DW3"/>
    </row>
    <row r="4" spans="1:127" ht="16" x14ac:dyDescent="0.2">
      <c r="A4">
        <v>1915</v>
      </c>
      <c r="B4">
        <v>7.9595115704446218E-2</v>
      </c>
      <c r="C4">
        <v>1.3405826806675536E-2</v>
      </c>
      <c r="D4">
        <v>2.5433147572893538E-2</v>
      </c>
      <c r="E4">
        <v>0</v>
      </c>
      <c r="F4">
        <v>7.0603787130402093E-3</v>
      </c>
      <c r="G4">
        <v>3.3695762611836939E-2</v>
      </c>
      <c r="H4">
        <v>0</v>
      </c>
      <c r="I4">
        <v>5.9700669578882863E-2</v>
      </c>
      <c r="J4">
        <v>1.8106455703839414E-2</v>
      </c>
      <c r="K4">
        <v>2.3723625849534951E-2</v>
      </c>
      <c r="L4">
        <v>0</v>
      </c>
      <c r="M4">
        <v>1.2024969008247943E-3</v>
      </c>
      <c r="N4">
        <v>1.6668091124683707E-2</v>
      </c>
      <c r="O4">
        <v>0</v>
      </c>
      <c r="P4"/>
      <c r="Q4"/>
      <c r="R4"/>
      <c r="S4"/>
      <c r="T4"/>
      <c r="U4"/>
      <c r="V4"/>
      <c r="W4"/>
      <c r="X4"/>
      <c r="Y4"/>
      <c r="Z4"/>
      <c r="AA4"/>
      <c r="AB4"/>
      <c r="AC4"/>
      <c r="AD4">
        <v>0.10429015939149447</v>
      </c>
      <c r="AE4">
        <v>7.1191865850509465E-3</v>
      </c>
      <c r="AF4">
        <v>2.8383007895740758E-2</v>
      </c>
      <c r="AG4">
        <v>0</v>
      </c>
      <c r="AH4">
        <v>1.6411001151557948E-2</v>
      </c>
      <c r="AI4">
        <v>5.2376963759144808E-2</v>
      </c>
      <c r="AJ4">
        <v>0</v>
      </c>
      <c r="AK4">
        <v>0.1231316942672338</v>
      </c>
      <c r="AL4">
        <v>5.9921383864030989E-3</v>
      </c>
      <c r="AM4">
        <v>2.7826812892738331E-2</v>
      </c>
      <c r="AN4">
        <v>0</v>
      </c>
      <c r="AO4">
        <v>2.1517053046478576E-2</v>
      </c>
      <c r="AP4">
        <v>6.7795689941613793E-2</v>
      </c>
      <c r="AQ4">
        <v>0</v>
      </c>
      <c r="AR4">
        <v>0.15135393729094809</v>
      </c>
      <c r="AS4">
        <v>3.8595335026977342E-3</v>
      </c>
      <c r="AT4">
        <v>2.1797792241630327E-2</v>
      </c>
      <c r="AU4">
        <v>0</v>
      </c>
      <c r="AV4">
        <v>3.4808967544796926E-2</v>
      </c>
      <c r="AW4">
        <v>9.0887644001823101E-2</v>
      </c>
      <c r="AX4">
        <v>0</v>
      </c>
      <c r="AY4">
        <v>0.1612056045031281</v>
      </c>
      <c r="AZ4">
        <v>3.1563018860851617E-3</v>
      </c>
      <c r="BA4">
        <v>1.8742014592809712E-2</v>
      </c>
      <c r="BB4">
        <v>0</v>
      </c>
      <c r="BC4">
        <v>3.9884794688773324E-2</v>
      </c>
      <c r="BD4">
        <v>9.9422493335459883E-2</v>
      </c>
      <c r="BE4">
        <v>0</v>
      </c>
      <c r="BF4">
        <v>0.19249359543476108</v>
      </c>
      <c r="BG4">
        <v>2.5566777439351485E-3</v>
      </c>
      <c r="BH4">
        <v>1.5645652687184718E-2</v>
      </c>
      <c r="BI4">
        <v>0</v>
      </c>
      <c r="BJ4">
        <v>6.4762033294595067E-2</v>
      </c>
      <c r="BK4">
        <v>0.10952923170904616</v>
      </c>
      <c r="BL4">
        <v>0</v>
      </c>
      <c r="BM4">
        <v>0.2423688166237899</v>
      </c>
      <c r="BN4">
        <v>1.927194986331416E-3</v>
      </c>
      <c r="BO4">
        <v>1.2023012905533158E-2</v>
      </c>
      <c r="BP4">
        <v>0</v>
      </c>
      <c r="BQ4">
        <v>0.10925779917952221</v>
      </c>
      <c r="BR4">
        <v>0.11916080955240313</v>
      </c>
      <c r="BS4">
        <v>0</v>
      </c>
      <c r="BT4"/>
      <c r="BU4"/>
      <c r="BV4"/>
      <c r="BW4"/>
      <c r="BX4"/>
      <c r="BY4"/>
      <c r="BZ4"/>
      <c r="CA4">
        <v>5.3786690192651879E-2</v>
      </c>
      <c r="CB4">
        <v>1.0741516031428665E-2</v>
      </c>
      <c r="CC4">
        <v>2.9419040828656397E-2</v>
      </c>
      <c r="CD4">
        <v>0</v>
      </c>
      <c r="CE4">
        <v>-1.0213964750784797E-3</v>
      </c>
      <c r="CF4">
        <v>1.4647529807645297E-2</v>
      </c>
      <c r="CG4">
        <v>0</v>
      </c>
      <c r="CH4">
        <v>6.7688199094732032E-2</v>
      </c>
      <c r="CI4">
        <v>9.4420871884587001E-3</v>
      </c>
      <c r="CJ4">
        <v>3.7028467672552148E-2</v>
      </c>
      <c r="CK4">
        <v>0</v>
      </c>
      <c r="CL4">
        <v>-1.3526032669819411E-3</v>
      </c>
      <c r="CM4">
        <v>2.2570247500703133E-2</v>
      </c>
      <c r="CN4">
        <v>0</v>
      </c>
      <c r="CO4">
        <v>8.3699921972561125E-2</v>
      </c>
      <c r="CP4">
        <v>8.1226190639734856E-3</v>
      </c>
      <c r="CQ4">
        <v>3.9861105313171288E-2</v>
      </c>
      <c r="CR4">
        <v>0</v>
      </c>
      <c r="CS4">
        <v>2.4013836860473708E-3</v>
      </c>
      <c r="CT4">
        <v>3.3314813909368982E-2</v>
      </c>
      <c r="CU4">
        <v>0</v>
      </c>
      <c r="CV4"/>
      <c r="CW4">
        <v>3.9063988694479045E-3</v>
      </c>
      <c r="CX4">
        <v>2.2416210370962676E-2</v>
      </c>
      <c r="CY4">
        <v>0</v>
      </c>
      <c r="CZ4">
        <v>7.3478103110020069E-3</v>
      </c>
      <c r="DA4">
        <v>8.7392223358828111E-2</v>
      </c>
      <c r="DB4"/>
      <c r="DC4">
        <v>0.15255573055577989</v>
      </c>
      <c r="DD4">
        <v>3.0566764517461088E-3</v>
      </c>
      <c r="DE4">
        <v>1.8445893723429082E-2</v>
      </c>
      <c r="DF4">
        <v>0</v>
      </c>
      <c r="DG4">
        <v>2.7837554870936618E-2</v>
      </c>
      <c r="DH4">
        <v>0.10321560550966809</v>
      </c>
      <c r="DI4">
        <v>0</v>
      </c>
      <c r="DJ4"/>
      <c r="DK4"/>
      <c r="DL4"/>
      <c r="DM4"/>
      <c r="DN4"/>
      <c r="DO4"/>
      <c r="DP4"/>
      <c r="DQ4"/>
      <c r="DR4"/>
      <c r="DS4"/>
      <c r="DT4"/>
      <c r="DU4"/>
      <c r="DV4"/>
      <c r="DW4"/>
    </row>
    <row r="5" spans="1:127" ht="16" x14ac:dyDescent="0.2">
      <c r="A5">
        <v>1916</v>
      </c>
      <c r="B5">
        <v>8.1141206643121605E-2</v>
      </c>
      <c r="C5">
        <v>2.1434385621862173E-2</v>
      </c>
      <c r="D5">
        <v>2.1946387789619763E-2</v>
      </c>
      <c r="E5">
        <v>0</v>
      </c>
      <c r="F5">
        <v>7.4410653703304436E-3</v>
      </c>
      <c r="G5">
        <v>3.0319367861309232E-2</v>
      </c>
      <c r="H5">
        <v>0</v>
      </c>
      <c r="I5">
        <v>6.701271681501092E-2</v>
      </c>
      <c r="J5">
        <v>2.9685963850807368E-2</v>
      </c>
      <c r="K5">
        <v>2.0595947995210594E-2</v>
      </c>
      <c r="L5">
        <v>0</v>
      </c>
      <c r="M5">
        <v>1.2995451149981443E-3</v>
      </c>
      <c r="N5">
        <v>1.5431259853994812E-2</v>
      </c>
      <c r="O5">
        <v>0</v>
      </c>
      <c r="P5"/>
      <c r="Q5"/>
      <c r="R5"/>
      <c r="S5"/>
      <c r="T5"/>
      <c r="U5"/>
      <c r="V5"/>
      <c r="W5"/>
      <c r="X5"/>
      <c r="Y5"/>
      <c r="Z5"/>
      <c r="AA5"/>
      <c r="AB5"/>
      <c r="AC5"/>
      <c r="AD5">
        <v>9.7121745565726142E-2</v>
      </c>
      <c r="AE5">
        <v>1.1020980994178817E-2</v>
      </c>
      <c r="AF5">
        <v>2.4314332416041581E-2</v>
      </c>
      <c r="AG5">
        <v>0</v>
      </c>
      <c r="AH5">
        <v>1.6746137065777798E-2</v>
      </c>
      <c r="AI5">
        <v>4.5040295089727941E-2</v>
      </c>
      <c r="AJ5">
        <v>0</v>
      </c>
      <c r="AK5">
        <v>0.1138102071970262</v>
      </c>
      <c r="AL5">
        <v>9.0279916232994129E-3</v>
      </c>
      <c r="AM5">
        <v>2.3743300976618798E-2</v>
      </c>
      <c r="AN5">
        <v>0</v>
      </c>
      <c r="AO5">
        <v>2.1368881506693447E-2</v>
      </c>
      <c r="AP5">
        <v>5.9670033090414548E-2</v>
      </c>
      <c r="AQ5">
        <v>0</v>
      </c>
      <c r="AR5">
        <v>0.13490743060975591</v>
      </c>
      <c r="AS5">
        <v>5.8549834370019991E-3</v>
      </c>
      <c r="AT5">
        <v>1.9799536542538382E-2</v>
      </c>
      <c r="AU5">
        <v>0</v>
      </c>
      <c r="AV5">
        <v>3.4807408107564913E-2</v>
      </c>
      <c r="AW5">
        <v>7.4445502522650628E-2</v>
      </c>
      <c r="AX5">
        <v>0</v>
      </c>
      <c r="AY5">
        <v>0.14243190171839093</v>
      </c>
      <c r="AZ5">
        <v>4.8700906344021234E-3</v>
      </c>
      <c r="BA5">
        <v>1.7617556778368196E-2</v>
      </c>
      <c r="BB5">
        <v>0</v>
      </c>
      <c r="BC5">
        <v>4.0565380803148497E-2</v>
      </c>
      <c r="BD5">
        <v>7.9378873502472094E-2</v>
      </c>
      <c r="BE5">
        <v>0</v>
      </c>
      <c r="BF5">
        <v>0.16506053461372455</v>
      </c>
      <c r="BG5">
        <v>3.4702344753635311E-3</v>
      </c>
      <c r="BH5">
        <v>1.3252951110484051E-2</v>
      </c>
      <c r="BI5">
        <v>0</v>
      </c>
      <c r="BJ5">
        <v>5.7941934688254225E-2</v>
      </c>
      <c r="BK5">
        <v>9.0395414339622754E-2</v>
      </c>
      <c r="BL5">
        <v>0</v>
      </c>
      <c r="BM5">
        <v>0.21023813292210392</v>
      </c>
      <c r="BN5">
        <v>2.6647744371524765E-3</v>
      </c>
      <c r="BO5">
        <v>1.0116533057091492E-2</v>
      </c>
      <c r="BP5">
        <v>0</v>
      </c>
      <c r="BQ5">
        <v>9.9581102930504706E-2</v>
      </c>
      <c r="BR5">
        <v>9.7875722497355266E-2</v>
      </c>
      <c r="BS5">
        <v>0</v>
      </c>
      <c r="BT5"/>
      <c r="BU5"/>
      <c r="BV5"/>
      <c r="BW5"/>
      <c r="BX5"/>
      <c r="BY5"/>
      <c r="BZ5"/>
      <c r="CA5">
        <v>4.9594214985165114E-2</v>
      </c>
      <c r="CB5">
        <v>1.8240628515880417E-2</v>
      </c>
      <c r="CC5">
        <v>2.5660465428412573E-2</v>
      </c>
      <c r="CD5">
        <v>0</v>
      </c>
      <c r="CE5">
        <v>-1.1432948837869327E-3</v>
      </c>
      <c r="CF5">
        <v>6.8364159246590561E-3</v>
      </c>
      <c r="CG5">
        <v>0</v>
      </c>
      <c r="CH5">
        <v>7.2383351133042118E-2</v>
      </c>
      <c r="CI5">
        <v>1.4070093836979236E-2</v>
      </c>
      <c r="CJ5">
        <v>2.9490769817319632E-2</v>
      </c>
      <c r="CK5">
        <v>0</v>
      </c>
      <c r="CL5">
        <v>-1.3285842725836074E-3</v>
      </c>
      <c r="CM5">
        <v>3.0151071751326853E-2</v>
      </c>
      <c r="CN5">
        <v>0</v>
      </c>
      <c r="CO5">
        <v>8.8865107173269647E-2</v>
      </c>
      <c r="CP5">
        <v>1.1181849750923706E-2</v>
      </c>
      <c r="CQ5">
        <v>3.1163593835991054E-2</v>
      </c>
      <c r="CR5">
        <v>0</v>
      </c>
      <c r="CS5">
        <v>2.1790580990978113E-3</v>
      </c>
      <c r="CT5">
        <v>4.4340605487257073E-2</v>
      </c>
      <c r="CU5">
        <v>0</v>
      </c>
      <c r="CV5"/>
      <c r="CW5">
        <v>7.27181825515679E-3</v>
      </c>
      <c r="CX5">
        <v>2.4847328306788465E-2</v>
      </c>
      <c r="CY5">
        <v>0</v>
      </c>
      <c r="CZ5">
        <v>9.0160031368256687E-3</v>
      </c>
      <c r="DA5">
        <v>6.0024039929236363E-2</v>
      </c>
      <c r="DB5"/>
      <c r="DC5">
        <v>0.12987623160624456</v>
      </c>
      <c r="DD5">
        <v>4.0892232805866012E-3</v>
      </c>
      <c r="DE5">
        <v>1.5595672118761335E-2</v>
      </c>
      <c r="DF5">
        <v>0</v>
      </c>
      <c r="DG5">
        <v>2.4547774609083098E-2</v>
      </c>
      <c r="DH5">
        <v>8.5643561597813514E-2</v>
      </c>
      <c r="DI5">
        <v>0</v>
      </c>
      <c r="DJ5"/>
      <c r="DK5"/>
      <c r="DL5"/>
      <c r="DM5"/>
      <c r="DN5"/>
      <c r="DO5"/>
      <c r="DP5"/>
      <c r="DQ5"/>
      <c r="DR5"/>
      <c r="DS5"/>
      <c r="DT5"/>
      <c r="DU5"/>
      <c r="DV5"/>
      <c r="DW5"/>
    </row>
    <row r="6" spans="1:127" ht="16" x14ac:dyDescent="0.2">
      <c r="A6">
        <v>1917</v>
      </c>
      <c r="B6">
        <v>8.8456461473394893E-2</v>
      </c>
      <c r="C6">
        <v>2.6156697043614618E-2</v>
      </c>
      <c r="D6">
        <v>1.989551246776838E-2</v>
      </c>
      <c r="E6">
        <v>0</v>
      </c>
      <c r="F6">
        <v>9.2488046492726038E-3</v>
      </c>
      <c r="G6">
        <v>3.1960939008633824E-2</v>
      </c>
      <c r="H6">
        <v>1.1945083041054619E-3</v>
      </c>
      <c r="I6">
        <v>7.2134288581559583E-2</v>
      </c>
      <c r="J6">
        <v>3.6588397899160512E-2</v>
      </c>
      <c r="K6">
        <v>1.8851623121541268E-2</v>
      </c>
      <c r="L6">
        <v>0</v>
      </c>
      <c r="M6">
        <v>1.631406635191175E-3</v>
      </c>
      <c r="N6">
        <v>1.5062860925666624E-2</v>
      </c>
      <c r="O6">
        <v>0</v>
      </c>
      <c r="P6"/>
      <c r="Q6"/>
      <c r="R6"/>
      <c r="S6"/>
      <c r="T6"/>
      <c r="U6"/>
      <c r="V6"/>
      <c r="W6"/>
      <c r="X6"/>
      <c r="Y6"/>
      <c r="Z6"/>
      <c r="AA6"/>
      <c r="AB6"/>
      <c r="AC6"/>
      <c r="AD6">
        <v>0.10820534143180305</v>
      </c>
      <c r="AE6">
        <v>1.3284620199825448E-2</v>
      </c>
      <c r="AF6">
        <v>2.1782042713223752E-2</v>
      </c>
      <c r="AG6">
        <v>0</v>
      </c>
      <c r="AH6">
        <v>2.0559954769791798E-2</v>
      </c>
      <c r="AI6">
        <v>4.9923349607560924E-2</v>
      </c>
      <c r="AJ6">
        <v>2.6553741414011289E-3</v>
      </c>
      <c r="AK6">
        <v>0.1255058673186997</v>
      </c>
      <c r="AL6">
        <v>1.0722152625424081E-2</v>
      </c>
      <c r="AM6">
        <v>2.1712844281543291E-2</v>
      </c>
      <c r="AN6">
        <v>0</v>
      </c>
      <c r="AO6">
        <v>2.5849446753050974E-2</v>
      </c>
      <c r="AP6">
        <v>6.3882897224837823E-2</v>
      </c>
      <c r="AQ6">
        <v>3.3385264338435124E-3</v>
      </c>
      <c r="AR6">
        <v>0.15594279003943731</v>
      </c>
      <c r="AS6">
        <v>7.1687919966939607E-3</v>
      </c>
      <c r="AT6">
        <v>1.6113678796447161E-2</v>
      </c>
      <c r="AU6">
        <v>0</v>
      </c>
      <c r="AV6">
        <v>4.3408084117808554E-2</v>
      </c>
      <c r="AW6">
        <v>8.3644500369494834E-2</v>
      </c>
      <c r="AX6">
        <v>5.6077347589928257E-3</v>
      </c>
      <c r="AY6">
        <v>0.16976724709438271</v>
      </c>
      <c r="AZ6">
        <v>6.1520261391626576E-3</v>
      </c>
      <c r="BA6">
        <v>1.3932374090413011E-2</v>
      </c>
      <c r="BB6">
        <v>0</v>
      </c>
      <c r="BC6">
        <v>5.219336646839319E-2</v>
      </c>
      <c r="BD6">
        <v>9.0725712982082971E-2</v>
      </c>
      <c r="BE6">
        <v>6.7637674143308842E-3</v>
      </c>
      <c r="BF6">
        <v>0.20750435289690802</v>
      </c>
      <c r="BG6">
        <v>4.7042165015799033E-3</v>
      </c>
      <c r="BH6">
        <v>9.5970115737291362E-3</v>
      </c>
      <c r="BI6">
        <v>0</v>
      </c>
      <c r="BJ6">
        <v>8.0001862424207495E-2</v>
      </c>
      <c r="BK6">
        <v>0.10327044222431729</v>
      </c>
      <c r="BL6">
        <v>9.9308201730742042E-3</v>
      </c>
      <c r="BM6">
        <v>0.29301787529738976</v>
      </c>
      <c r="BN6">
        <v>4.0762566305392062E-3</v>
      </c>
      <c r="BO6">
        <v>6.3015150052767432E-3</v>
      </c>
      <c r="BP6">
        <v>0</v>
      </c>
      <c r="BQ6">
        <v>0.15515172942626143</v>
      </c>
      <c r="BR6">
        <v>0.11250021682950477</v>
      </c>
      <c r="BS6">
        <v>1.4988157405807591E-2</v>
      </c>
      <c r="BT6"/>
      <c r="BU6"/>
      <c r="BV6"/>
      <c r="BW6"/>
      <c r="BX6"/>
      <c r="BY6"/>
      <c r="BZ6"/>
      <c r="CA6">
        <v>5.1181796800182623E-2</v>
      </c>
      <c r="CB6">
        <v>2.3244706734991773E-2</v>
      </c>
      <c r="CC6">
        <v>2.1480026249707001E-2</v>
      </c>
      <c r="CD6">
        <v>0</v>
      </c>
      <c r="CE6">
        <v>-1.483956453368465E-3</v>
      </c>
      <c r="CF6">
        <v>7.9410202688523189E-3</v>
      </c>
      <c r="CG6">
        <v>0</v>
      </c>
      <c r="CH6">
        <v>7.3689870228349635E-2</v>
      </c>
      <c r="CI6">
        <v>1.5950010129661598E-2</v>
      </c>
      <c r="CJ6">
        <v>2.9425381708977783E-2</v>
      </c>
      <c r="CK6">
        <v>0</v>
      </c>
      <c r="CL6">
        <v>-1.5340223974029486E-3</v>
      </c>
      <c r="CM6">
        <v>2.9848500787113211E-2</v>
      </c>
      <c r="CN6">
        <v>0</v>
      </c>
      <c r="CO6">
        <v>8.840462807184829E-2</v>
      </c>
      <c r="CP6">
        <v>1.1738992732626519E-2</v>
      </c>
      <c r="CQ6">
        <v>2.5612989144357078E-2</v>
      </c>
      <c r="CR6">
        <v>0</v>
      </c>
      <c r="CS6">
        <v>2.3300466451907204E-3</v>
      </c>
      <c r="CT6">
        <v>4.83113465065345E-2</v>
      </c>
      <c r="CU6">
        <v>4.1125304313945955E-4</v>
      </c>
      <c r="CV6"/>
      <c r="CW6">
        <v>8.2244540454017526E-3</v>
      </c>
      <c r="CX6">
        <v>1.9988187610001588E-2</v>
      </c>
      <c r="CY6">
        <v>0</v>
      </c>
      <c r="CZ6">
        <v>1.0386201418209331E-2</v>
      </c>
      <c r="DA6">
        <v>7.1467291172591346E-2</v>
      </c>
      <c r="DB6"/>
      <c r="DC6">
        <v>0.15256177104829738</v>
      </c>
      <c r="DD6">
        <v>5.0974451995564095E-3</v>
      </c>
      <c r="DE6">
        <v>1.1630468071229557E-2</v>
      </c>
      <c r="DF6">
        <v>0</v>
      </c>
      <c r="DG6">
        <v>3.1167537602571033E-2</v>
      </c>
      <c r="DH6">
        <v>9.7902944167748085E-2</v>
      </c>
      <c r="DI6">
        <v>6.7633760071923029E-3</v>
      </c>
      <c r="DJ6"/>
      <c r="DK6"/>
      <c r="DL6"/>
      <c r="DM6"/>
      <c r="DN6"/>
      <c r="DO6"/>
      <c r="DP6"/>
      <c r="DQ6"/>
      <c r="DR6"/>
      <c r="DS6"/>
      <c r="DT6"/>
      <c r="DU6"/>
      <c r="DV6"/>
      <c r="DW6"/>
    </row>
    <row r="7" spans="1:127" ht="16" x14ac:dyDescent="0.2">
      <c r="A7">
        <v>1918</v>
      </c>
      <c r="B7">
        <v>0.10573390512951847</v>
      </c>
      <c r="C7">
        <v>3.2003535637182459E-2</v>
      </c>
      <c r="D7">
        <v>1.7356264695494238E-2</v>
      </c>
      <c r="E7">
        <v>0</v>
      </c>
      <c r="F7">
        <v>1.8529854042490881E-2</v>
      </c>
      <c r="G7">
        <v>3.5455233718950471E-2</v>
      </c>
      <c r="H7">
        <v>2.3890170354004081E-3</v>
      </c>
      <c r="I7">
        <v>7.7511414205028356E-2</v>
      </c>
      <c r="J7">
        <v>4.3961338092801644E-2</v>
      </c>
      <c r="K7">
        <v>1.6145015387625361E-2</v>
      </c>
      <c r="L7">
        <v>0</v>
      </c>
      <c r="M7">
        <v>3.2096750611712382E-3</v>
      </c>
      <c r="N7">
        <v>1.4195385663430111E-2</v>
      </c>
      <c r="O7">
        <v>0</v>
      </c>
      <c r="P7"/>
      <c r="Q7"/>
      <c r="R7"/>
      <c r="S7"/>
      <c r="T7"/>
      <c r="U7"/>
      <c r="V7"/>
      <c r="W7"/>
      <c r="X7"/>
      <c r="Y7"/>
      <c r="Z7"/>
      <c r="AA7"/>
      <c r="AB7"/>
      <c r="AC7"/>
      <c r="AD7">
        <v>0.14507910942539065</v>
      </c>
      <c r="AE7">
        <v>1.6626836203712893E-2</v>
      </c>
      <c r="AF7">
        <v>1.9444840176690341E-2</v>
      </c>
      <c r="AG7">
        <v>0</v>
      </c>
      <c r="AH7">
        <v>4.2136063960638521E-2</v>
      </c>
      <c r="AI7">
        <v>6.1438850599537631E-2</v>
      </c>
      <c r="AJ7">
        <v>5.4325184848112752E-3</v>
      </c>
      <c r="AK7">
        <v>0.16726150421820937</v>
      </c>
      <c r="AL7">
        <v>1.3628505557222458E-2</v>
      </c>
      <c r="AM7">
        <v>1.9253118100621143E-2</v>
      </c>
      <c r="AN7">
        <v>0</v>
      </c>
      <c r="AO7">
        <v>5.3800812824862765E-2</v>
      </c>
      <c r="AP7">
        <v>7.3642636500683173E-2</v>
      </c>
      <c r="AQ7">
        <v>6.9364312348198127E-3</v>
      </c>
      <c r="AR7">
        <v>0.22293101734704912</v>
      </c>
      <c r="AS7">
        <v>9.4838942863407303E-3</v>
      </c>
      <c r="AT7">
        <v>1.5044837382582516E-2</v>
      </c>
      <c r="AU7">
        <v>0</v>
      </c>
      <c r="AV7">
        <v>8.9704393558134948E-2</v>
      </c>
      <c r="AW7">
        <v>9.6571176200028253E-2</v>
      </c>
      <c r="AX7">
        <v>1.2126715919962663E-2</v>
      </c>
      <c r="AY7">
        <v>0.24902255451688649</v>
      </c>
      <c r="AZ7">
        <v>8.4690551462965752E-3</v>
      </c>
      <c r="BA7">
        <v>1.3007589207869662E-2</v>
      </c>
      <c r="BB7">
        <v>0</v>
      </c>
      <c r="BC7">
        <v>0.10865599170163312</v>
      </c>
      <c r="BD7">
        <v>0.10366971461202776</v>
      </c>
      <c r="BE7">
        <v>1.5220203849059366E-2</v>
      </c>
      <c r="BF7">
        <v>0.32152787654893422</v>
      </c>
      <c r="BG7">
        <v>7.0227321804770875E-3</v>
      </c>
      <c r="BH7">
        <v>8.9789516293381846E-3</v>
      </c>
      <c r="BI7">
        <v>0</v>
      </c>
      <c r="BJ7">
        <v>0.1639537036724244</v>
      </c>
      <c r="BK7">
        <v>0.11733883307970444</v>
      </c>
      <c r="BL7">
        <v>2.4233655986990135E-2</v>
      </c>
      <c r="BM7">
        <v>0.4774392289353358</v>
      </c>
      <c r="BN7">
        <v>6.8232331958068852E-3</v>
      </c>
      <c r="BO7">
        <v>6.0964312640761666E-3</v>
      </c>
      <c r="BP7">
        <v>0</v>
      </c>
      <c r="BQ7">
        <v>0.2984405848258625</v>
      </c>
      <c r="BR7">
        <v>0.12506877308874215</v>
      </c>
      <c r="BS7">
        <v>4.1010206560848098E-2</v>
      </c>
      <c r="BT7"/>
      <c r="BU7"/>
      <c r="BV7"/>
      <c r="BW7"/>
      <c r="BX7"/>
      <c r="BY7"/>
      <c r="BZ7"/>
      <c r="CA7">
        <v>6.6083041449278054E-2</v>
      </c>
      <c r="CB7">
        <v>2.7457481635251618E-2</v>
      </c>
      <c r="CC7">
        <v>1.9594320048708359E-2</v>
      </c>
      <c r="CD7">
        <v>0</v>
      </c>
      <c r="CE7">
        <v>-2.8703120959553017E-3</v>
      </c>
      <c r="CF7">
        <v>2.1901551861273374E-2</v>
      </c>
      <c r="CG7">
        <v>0</v>
      </c>
      <c r="CH7">
        <v>8.5956492492378134E-2</v>
      </c>
      <c r="CI7">
        <v>1.9167529614234121E-2</v>
      </c>
      <c r="CJ7">
        <v>2.4460045261769665E-2</v>
      </c>
      <c r="CK7">
        <v>0</v>
      </c>
      <c r="CL7">
        <v>2.6062751253526839E-3</v>
      </c>
      <c r="CM7">
        <v>3.9722642491021663E-2</v>
      </c>
      <c r="CN7">
        <v>0</v>
      </c>
      <c r="CO7">
        <v>0.12052505697018548</v>
      </c>
      <c r="CP7">
        <v>1.3213612249420265E-2</v>
      </c>
      <c r="CQ7">
        <v>2.2262852159786989E-2</v>
      </c>
      <c r="CR7">
        <v>0</v>
      </c>
      <c r="CS7">
        <v>1.6848630291704331E-2</v>
      </c>
      <c r="CT7">
        <v>6.7443277722932127E-2</v>
      </c>
      <c r="CU7">
        <v>7.5668454634177464E-4</v>
      </c>
      <c r="CV7"/>
      <c r="CW7">
        <v>1.0186656818711819E-2</v>
      </c>
      <c r="CX7">
        <v>1.767504060790976E-2</v>
      </c>
      <c r="CY7">
        <v>0</v>
      </c>
      <c r="CZ7">
        <v>3.9096746703523061E-2</v>
      </c>
      <c r="DA7">
        <v>8.5970769047209614E-2</v>
      </c>
      <c r="DB7"/>
      <c r="DC7">
        <v>0.23687457413976568</v>
      </c>
      <c r="DD7">
        <v>7.1270034790208315E-3</v>
      </c>
      <c r="DE7">
        <v>1.0464850263491679E-2</v>
      </c>
      <c r="DF7">
        <v>0</v>
      </c>
      <c r="DG7">
        <v>9.044388032315874E-2</v>
      </c>
      <c r="DH7">
        <v>0.11338156437881838</v>
      </c>
      <c r="DI7">
        <v>1.5457275695276019E-2</v>
      </c>
      <c r="DJ7"/>
      <c r="DK7"/>
      <c r="DL7"/>
      <c r="DM7"/>
      <c r="DN7"/>
      <c r="DO7"/>
      <c r="DP7"/>
      <c r="DQ7"/>
      <c r="DR7"/>
      <c r="DS7"/>
      <c r="DT7"/>
      <c r="DU7"/>
      <c r="DV7"/>
      <c r="DW7"/>
    </row>
    <row r="8" spans="1:127" ht="16" x14ac:dyDescent="0.2">
      <c r="A8">
        <v>1919</v>
      </c>
      <c r="B8">
        <v>0.10819858055863756</v>
      </c>
      <c r="C8">
        <v>3.3178680238895877E-2</v>
      </c>
      <c r="D8">
        <v>1.6845905866310081E-2</v>
      </c>
      <c r="E8">
        <v>0</v>
      </c>
      <c r="F8">
        <v>2.2150784552830649E-2</v>
      </c>
      <c r="G8">
        <v>3.363419286520053E-2</v>
      </c>
      <c r="H8">
        <v>2.3890170354004081E-3</v>
      </c>
      <c r="I8">
        <v>8.1096320446406245E-2</v>
      </c>
      <c r="J8">
        <v>4.719768430303211E-2</v>
      </c>
      <c r="K8">
        <v>1.6224020048100869E-2</v>
      </c>
      <c r="L8">
        <v>0</v>
      </c>
      <c r="M8">
        <v>4.0825680022267162E-3</v>
      </c>
      <c r="N8">
        <v>1.359204809304655E-2</v>
      </c>
      <c r="O8">
        <v>0</v>
      </c>
      <c r="P8"/>
      <c r="Q8"/>
      <c r="R8"/>
      <c r="S8"/>
      <c r="T8"/>
      <c r="U8"/>
      <c r="V8"/>
      <c r="W8"/>
      <c r="X8"/>
      <c r="Y8"/>
      <c r="Z8"/>
      <c r="AA8"/>
      <c r="AB8"/>
      <c r="AC8"/>
      <c r="AD8">
        <v>0.14511530420510951</v>
      </c>
      <c r="AE8">
        <v>1.6514296541429642E-2</v>
      </c>
      <c r="AF8">
        <v>1.8087098617271719E-2</v>
      </c>
      <c r="AG8">
        <v>0</v>
      </c>
      <c r="AH8">
        <v>4.8093261669205994E-2</v>
      </c>
      <c r="AI8">
        <v>5.7216009398813453E-2</v>
      </c>
      <c r="AJ8">
        <v>5.2046379783886858E-3</v>
      </c>
      <c r="AK8">
        <v>0.16193286370400201</v>
      </c>
      <c r="AL8">
        <v>1.3172265873367209E-2</v>
      </c>
      <c r="AM8">
        <v>1.7651197280252096E-2</v>
      </c>
      <c r="AN8">
        <v>0</v>
      </c>
      <c r="AO8">
        <v>5.7183961304456805E-2</v>
      </c>
      <c r="AP8">
        <v>6.7458672579642595E-2</v>
      </c>
      <c r="AQ8">
        <v>6.4667666662833138E-3</v>
      </c>
      <c r="AR8">
        <v>0.20596469811241397</v>
      </c>
      <c r="AS8">
        <v>8.9506297843775038E-3</v>
      </c>
      <c r="AT8">
        <v>1.3549983031944605E-2</v>
      </c>
      <c r="AU8">
        <v>0</v>
      </c>
      <c r="AV8">
        <v>8.7238285489339304E-2</v>
      </c>
      <c r="AW8">
        <v>8.5186311416218435E-2</v>
      </c>
      <c r="AX8">
        <v>1.1039488390534143E-2</v>
      </c>
      <c r="AY8">
        <v>0.22963848667839762</v>
      </c>
      <c r="AZ8">
        <v>8.0493477037177942E-3</v>
      </c>
      <c r="BA8">
        <v>1.2193495942622957E-2</v>
      </c>
      <c r="BB8">
        <v>0</v>
      </c>
      <c r="BC8">
        <v>0.10517409858385041</v>
      </c>
      <c r="BD8">
        <v>9.0225754655172144E-2</v>
      </c>
      <c r="BE8">
        <v>1.3995789793034313E-2</v>
      </c>
      <c r="BF8">
        <v>0.29984708551862166</v>
      </c>
      <c r="BG8">
        <v>6.855367999815321E-3</v>
      </c>
      <c r="BH8">
        <v>9.0687261365419523E-3</v>
      </c>
      <c r="BI8">
        <v>0</v>
      </c>
      <c r="BJ8">
        <v>0.16051552018120557</v>
      </c>
      <c r="BK8">
        <v>9.9801379816724337E-2</v>
      </c>
      <c r="BL8">
        <v>2.3606091384334518E-2</v>
      </c>
      <c r="BM8">
        <v>0.46483313152795819</v>
      </c>
      <c r="BN8">
        <v>7.0584955606811974E-3</v>
      </c>
      <c r="BO8">
        <v>6.4787038719672767E-3</v>
      </c>
      <c r="BP8">
        <v>0</v>
      </c>
      <c r="BQ8">
        <v>0.302380486582217</v>
      </c>
      <c r="BR8">
        <v>0.10566083950476271</v>
      </c>
      <c r="BS8">
        <v>4.3254606008330011E-2</v>
      </c>
      <c r="BT8"/>
      <c r="BU8"/>
      <c r="BV8"/>
      <c r="BW8"/>
      <c r="BX8"/>
      <c r="BY8"/>
      <c r="BZ8"/>
      <c r="CA8">
        <v>7.3235466392002638E-2</v>
      </c>
      <c r="CB8">
        <v>3.0295719490823124E-2</v>
      </c>
      <c r="CC8">
        <v>1.9358606147713453E-2</v>
      </c>
      <c r="CD8">
        <v>0</v>
      </c>
      <c r="CE8">
        <v>6.1645343460621053E-3</v>
      </c>
      <c r="CF8">
        <v>1.7416606407403959E-2</v>
      </c>
      <c r="CG8">
        <v>0</v>
      </c>
      <c r="CH8">
        <v>9.0893074611809552E-2</v>
      </c>
      <c r="CI8">
        <v>1.9142583273724745E-2</v>
      </c>
      <c r="CJ8">
        <v>2.3044771666896165E-2</v>
      </c>
      <c r="CK8">
        <v>0</v>
      </c>
      <c r="CL8">
        <v>1.1036443210064004E-2</v>
      </c>
      <c r="CM8">
        <v>3.766927646112464E-2</v>
      </c>
      <c r="CN8">
        <v>0</v>
      </c>
      <c r="CO8">
        <v>0.11574507525299449</v>
      </c>
      <c r="CP8">
        <v>1.2157025743210401E-2</v>
      </c>
      <c r="CQ8">
        <v>1.8154316536138256E-2</v>
      </c>
      <c r="CR8">
        <v>0</v>
      </c>
      <c r="CS8">
        <v>2.0387538976823435E-2</v>
      </c>
      <c r="CT8">
        <v>6.4524919487796928E-2</v>
      </c>
      <c r="CU8">
        <v>5.2127450902545759E-4</v>
      </c>
      <c r="CV8"/>
      <c r="CW8">
        <v>9.3879781372453366E-3</v>
      </c>
      <c r="CX8">
        <v>1.5582040430418402E-2</v>
      </c>
      <c r="CY8">
        <v>0</v>
      </c>
      <c r="CZ8">
        <v>3.9538912186091596E-2</v>
      </c>
      <c r="DA8">
        <v>7.8658298700163151E-2</v>
      </c>
      <c r="DB8"/>
      <c r="DC8">
        <v>0.21799653463718499</v>
      </c>
      <c r="DD8">
        <v>6.7578785475569661E-3</v>
      </c>
      <c r="DE8">
        <v>1.0286780220215367E-2</v>
      </c>
      <c r="DF8">
        <v>0</v>
      </c>
      <c r="DG8">
        <v>8.9543731438119889E-2</v>
      </c>
      <c r="DH8">
        <v>9.7223637979864011E-2</v>
      </c>
      <c r="DI8">
        <v>1.4184506451428774E-2</v>
      </c>
      <c r="DJ8"/>
      <c r="DK8"/>
      <c r="DL8"/>
      <c r="DM8"/>
      <c r="DN8"/>
      <c r="DO8"/>
      <c r="DP8"/>
      <c r="DQ8"/>
      <c r="DR8"/>
      <c r="DS8"/>
      <c r="DT8"/>
      <c r="DU8"/>
      <c r="DV8"/>
      <c r="DW8"/>
    </row>
    <row r="9" spans="1:127" ht="16" x14ac:dyDescent="0.2">
      <c r="A9">
        <v>1920</v>
      </c>
      <c r="B9">
        <v>0.10728991184108301</v>
      </c>
      <c r="C9">
        <v>3.6117447846931688E-2</v>
      </c>
      <c r="D9">
        <v>1.5569615277479873E-2</v>
      </c>
      <c r="E9">
        <v>0</v>
      </c>
      <c r="F9">
        <v>2.1751976921386751E-2</v>
      </c>
      <c r="G9">
        <v>3.1461854759884278E-2</v>
      </c>
      <c r="H9">
        <v>2.3890170354004085E-3</v>
      </c>
      <c r="I9">
        <v>8.1274098348094362E-2</v>
      </c>
      <c r="J9">
        <v>4.9757508309283757E-2</v>
      </c>
      <c r="K9">
        <v>1.4518743991790806E-2</v>
      </c>
      <c r="L9">
        <v>0</v>
      </c>
      <c r="M9">
        <v>4.1324165258902409E-3</v>
      </c>
      <c r="N9">
        <v>1.2865429521129561E-2</v>
      </c>
      <c r="O9">
        <v>0</v>
      </c>
      <c r="P9"/>
      <c r="Q9"/>
      <c r="R9"/>
      <c r="S9"/>
      <c r="T9"/>
      <c r="U9"/>
      <c r="V9"/>
      <c r="W9"/>
      <c r="X9"/>
      <c r="Y9"/>
      <c r="Z9"/>
      <c r="AA9"/>
      <c r="AB9"/>
      <c r="AC9"/>
      <c r="AD9">
        <v>0.14368813589898269</v>
      </c>
      <c r="AE9">
        <v>1.8694673615054992E-2</v>
      </c>
      <c r="AF9">
        <v>1.7388879021789393E-2</v>
      </c>
      <c r="AG9">
        <v>0</v>
      </c>
      <c r="AH9">
        <v>4.8710178936589299E-2</v>
      </c>
      <c r="AI9">
        <v>5.3481998066794212E-2</v>
      </c>
      <c r="AJ9">
        <v>5.4124062587548151E-3</v>
      </c>
      <c r="AK9">
        <v>0.16359133147496666</v>
      </c>
      <c r="AL9">
        <v>1.5417587885779498E-2</v>
      </c>
      <c r="AM9">
        <v>1.7166918582152437E-2</v>
      </c>
      <c r="AN9">
        <v>0</v>
      </c>
      <c r="AO9">
        <v>6.0613763839386582E-2</v>
      </c>
      <c r="AP9">
        <v>6.3439853694226098E-2</v>
      </c>
      <c r="AQ9">
        <v>6.9532074734220293E-3</v>
      </c>
      <c r="AR9">
        <v>0.21761310023456759</v>
      </c>
      <c r="AS9">
        <v>1.1021081999152223E-2</v>
      </c>
      <c r="AT9">
        <v>1.4110712892296996E-2</v>
      </c>
      <c r="AU9">
        <v>0</v>
      </c>
      <c r="AV9">
        <v>9.8240071611215812E-2</v>
      </c>
      <c r="AW9">
        <v>8.1764641140806962E-2</v>
      </c>
      <c r="AX9">
        <v>1.2476592591095594E-2</v>
      </c>
      <c r="AY9">
        <v>0.24804251262082366</v>
      </c>
      <c r="AZ9">
        <v>1.0232595407656111E-2</v>
      </c>
      <c r="BA9">
        <v>1.3106005356225737E-2</v>
      </c>
      <c r="BB9">
        <v>0</v>
      </c>
      <c r="BC9">
        <v>0.12225344034805052</v>
      </c>
      <c r="BD9">
        <v>8.6187921521348798E-2</v>
      </c>
      <c r="BE9">
        <v>1.6262549987542497E-2</v>
      </c>
      <c r="BF9">
        <v>0.35222803121677915</v>
      </c>
      <c r="BG9">
        <v>9.6546876039870985E-3</v>
      </c>
      <c r="BH9">
        <v>1.1063040786534535E-2</v>
      </c>
      <c r="BI9">
        <v>0</v>
      </c>
      <c r="BJ9">
        <v>0.20590557097327361</v>
      </c>
      <c r="BK9">
        <v>9.6124106133330708E-2</v>
      </c>
      <c r="BL9">
        <v>2.9480625719653181E-2</v>
      </c>
      <c r="BM9">
        <v>0.61963827254544601</v>
      </c>
      <c r="BN9">
        <v>1.1686760565182728E-2</v>
      </c>
      <c r="BO9">
        <v>9.387725275508579E-3</v>
      </c>
      <c r="BP9">
        <v>0</v>
      </c>
      <c r="BQ9">
        <v>0.43201395555715016</v>
      </c>
      <c r="BR9">
        <v>0.1027915803324789</v>
      </c>
      <c r="BS9">
        <v>6.3758250815125678E-2</v>
      </c>
      <c r="BT9"/>
      <c r="BU9"/>
      <c r="BV9"/>
      <c r="BW9"/>
      <c r="BX9"/>
      <c r="BY9"/>
      <c r="BZ9"/>
      <c r="CA9">
        <v>7.4070321780385237E-2</v>
      </c>
      <c r="CB9">
        <v>3.0206061541177127E-2</v>
      </c>
      <c r="CC9">
        <v>1.7670427066224476E-2</v>
      </c>
      <c r="CD9">
        <v>0</v>
      </c>
      <c r="CE9">
        <v>3.1786784209799665E-3</v>
      </c>
      <c r="CF9">
        <v>2.3015154752003674E-2</v>
      </c>
      <c r="CG9">
        <v>0</v>
      </c>
      <c r="CH9">
        <v>8.9844165445830085E-2</v>
      </c>
      <c r="CI9">
        <v>2.0941757324507829E-2</v>
      </c>
      <c r="CJ9">
        <v>2.0658288045102075E-2</v>
      </c>
      <c r="CK9">
        <v>0</v>
      </c>
      <c r="CL9">
        <v>9.7505674711815399E-3</v>
      </c>
      <c r="CM9">
        <v>3.8480348507513064E-2</v>
      </c>
      <c r="CN9">
        <v>1.3204097525567143E-5</v>
      </c>
      <c r="CO9">
        <v>0.11784043097195238</v>
      </c>
      <c r="CP9">
        <v>1.3465008919643804E-2</v>
      </c>
      <c r="CQ9">
        <v>1.701865178328375E-2</v>
      </c>
      <c r="CR9">
        <v>0</v>
      </c>
      <c r="CS9">
        <v>2.0702011176248807E-2</v>
      </c>
      <c r="CT9">
        <v>6.591425038712094E-2</v>
      </c>
      <c r="CU9">
        <v>7.4050870565507514E-4</v>
      </c>
      <c r="CV9"/>
      <c r="CW9">
        <v>1.0759741995961646E-2</v>
      </c>
      <c r="CX9">
        <v>1.485929313044153E-2</v>
      </c>
      <c r="CY9">
        <v>0</v>
      </c>
      <c r="CZ9">
        <v>4.2148087783518168E-2</v>
      </c>
      <c r="DA9">
        <v>7.6694850486738644E-2</v>
      </c>
      <c r="DB9"/>
      <c r="DC9">
        <v>0.24714233854156775</v>
      </c>
      <c r="DD9">
        <v>8.8811594147543676E-3</v>
      </c>
      <c r="DE9">
        <v>1.1672756466909606E-2</v>
      </c>
      <c r="DF9">
        <v>0</v>
      </c>
      <c r="DG9">
        <v>0.11637906890752378</v>
      </c>
      <c r="DH9">
        <v>9.3774874508417427E-2</v>
      </c>
      <c r="DI9">
        <v>1.6434479243962585E-2</v>
      </c>
      <c r="DJ9"/>
      <c r="DK9"/>
      <c r="DL9"/>
      <c r="DM9"/>
      <c r="DN9"/>
      <c r="DO9"/>
      <c r="DP9"/>
      <c r="DQ9"/>
      <c r="DR9"/>
      <c r="DS9"/>
      <c r="DT9"/>
      <c r="DU9"/>
      <c r="DV9"/>
      <c r="DW9"/>
    </row>
    <row r="10" spans="1:127" ht="16" x14ac:dyDescent="0.2">
      <c r="A10">
        <v>1921</v>
      </c>
      <c r="B10">
        <v>0.10527359832318132</v>
      </c>
      <c r="C10">
        <v>2.4360661629758387E-2</v>
      </c>
      <c r="D10">
        <v>2.0675522158191365E-2</v>
      </c>
      <c r="E10">
        <v>0</v>
      </c>
      <c r="F10">
        <v>2.2673669056097325E-2</v>
      </c>
      <c r="G10">
        <v>3.5174728586130334E-2</v>
      </c>
      <c r="H10">
        <v>2.3890168930038964E-3</v>
      </c>
      <c r="I10">
        <v>7.805033928547736E-2</v>
      </c>
      <c r="J10">
        <v>3.5628450118416949E-2</v>
      </c>
      <c r="K10">
        <v>2.0537245194322134E-2</v>
      </c>
      <c r="L10">
        <v>0</v>
      </c>
      <c r="M10">
        <v>5.66566321739434E-3</v>
      </c>
      <c r="N10">
        <v>1.6218980755343938E-2</v>
      </c>
      <c r="O10">
        <v>0</v>
      </c>
      <c r="P10"/>
      <c r="Q10"/>
      <c r="R10"/>
      <c r="S10"/>
      <c r="T10"/>
      <c r="U10"/>
      <c r="V10"/>
      <c r="W10"/>
      <c r="X10"/>
      <c r="Y10"/>
      <c r="Z10"/>
      <c r="AA10"/>
      <c r="AB10"/>
      <c r="AC10"/>
      <c r="AD10">
        <v>0.1385666761428484</v>
      </c>
      <c r="AE10">
        <v>1.1746506536917622E-2</v>
      </c>
      <c r="AF10">
        <v>2.1417908252070322E-2</v>
      </c>
      <c r="AG10">
        <v>0</v>
      </c>
      <c r="AH10">
        <v>4.5755034876627333E-2</v>
      </c>
      <c r="AI10">
        <v>5.4605152957367238E-2</v>
      </c>
      <c r="AJ10">
        <v>5.0420735198658719E-3</v>
      </c>
      <c r="AK10">
        <v>0.16430628453883847</v>
      </c>
      <c r="AL10">
        <v>9.9551167758502694E-3</v>
      </c>
      <c r="AM10">
        <v>2.1242730163866234E-2</v>
      </c>
      <c r="AN10">
        <v>0</v>
      </c>
      <c r="AO10">
        <v>5.7937092242568357E-2</v>
      </c>
      <c r="AP10">
        <v>6.851488939172759E-2</v>
      </c>
      <c r="AQ10">
        <v>6.6564559648260276E-3</v>
      </c>
      <c r="AR10">
        <v>0.2253759312892383</v>
      </c>
      <c r="AS10">
        <v>7.4149000833243989E-3</v>
      </c>
      <c r="AT10">
        <v>1.8012302351100243E-2</v>
      </c>
      <c r="AU10">
        <v>0</v>
      </c>
      <c r="AV10">
        <v>9.4560838926148402E-2</v>
      </c>
      <c r="AW10">
        <v>9.2953082635530315E-2</v>
      </c>
      <c r="AX10">
        <v>1.2434807293134934E-2</v>
      </c>
      <c r="AY10">
        <v>0.25535365697510448</v>
      </c>
      <c r="AZ10">
        <v>6.8754518689500242E-3</v>
      </c>
      <c r="BA10">
        <v>1.6767946754713336E-2</v>
      </c>
      <c r="BB10">
        <v>0</v>
      </c>
      <c r="BC10">
        <v>0.11485905491716532</v>
      </c>
      <c r="BD10">
        <v>0.1006828146370366</v>
      </c>
      <c r="BE10">
        <v>1.616838879723919E-2</v>
      </c>
      <c r="BF10">
        <v>0.34689129186744716</v>
      </c>
      <c r="BG10">
        <v>6.4671145402012365E-3</v>
      </c>
      <c r="BH10">
        <v>1.3610901706476745E-2</v>
      </c>
      <c r="BI10">
        <v>0</v>
      </c>
      <c r="BJ10">
        <v>0.1802407696536481</v>
      </c>
      <c r="BK10">
        <v>0.11733496191130989</v>
      </c>
      <c r="BL10">
        <v>2.9237544055811179E-2</v>
      </c>
      <c r="BM10">
        <v>0.57737815990897512</v>
      </c>
      <c r="BN10">
        <v>7.8530431865518405E-3</v>
      </c>
      <c r="BO10">
        <v>1.0688055980421321E-2</v>
      </c>
      <c r="BP10">
        <v>0</v>
      </c>
      <c r="BQ10">
        <v>0.36268298544849598</v>
      </c>
      <c r="BR10">
        <v>0.13112287289302343</v>
      </c>
      <c r="BS10">
        <v>6.5031202400482588E-2</v>
      </c>
      <c r="BT10"/>
      <c r="BU10"/>
      <c r="BV10"/>
      <c r="BW10"/>
      <c r="BX10"/>
      <c r="BY10"/>
      <c r="BZ10"/>
      <c r="CA10">
        <v>5.9816069429328086E-2</v>
      </c>
      <c r="CB10">
        <v>1.7341353890231153E-2</v>
      </c>
      <c r="CC10">
        <v>2.1357677751203057E-2</v>
      </c>
      <c r="CD10">
        <v>0</v>
      </c>
      <c r="CE10">
        <v>4.5390931980107858E-3</v>
      </c>
      <c r="CF10">
        <v>1.6577944589883101E-2</v>
      </c>
      <c r="CG10">
        <v>0</v>
      </c>
      <c r="CH10">
        <v>8.7399795442306263E-2</v>
      </c>
      <c r="CI10">
        <v>1.287081672834932E-2</v>
      </c>
      <c r="CJ10">
        <v>2.4565868311026123E-2</v>
      </c>
      <c r="CK10">
        <v>0</v>
      </c>
      <c r="CL10">
        <v>1.262938721207502E-2</v>
      </c>
      <c r="CM10">
        <v>3.730965964339162E-2</v>
      </c>
      <c r="CN10">
        <v>2.4063547464183921E-5</v>
      </c>
      <c r="CO10">
        <v>0.12622821264560263</v>
      </c>
      <c r="CP10">
        <v>9.0959024576224429E-3</v>
      </c>
      <c r="CQ10">
        <v>2.1647435251441506E-2</v>
      </c>
      <c r="CR10">
        <v>0</v>
      </c>
      <c r="CS10">
        <v>2.8121027029395684E-2</v>
      </c>
      <c r="CT10">
        <v>6.6564856061480521E-2</v>
      </c>
      <c r="CU10">
        <v>7.9899184566249476E-4</v>
      </c>
      <c r="CV10"/>
      <c r="CW10">
        <v>7.250142882743278E-3</v>
      </c>
      <c r="CX10">
        <v>1.9530355085331578E-2</v>
      </c>
      <c r="CY10">
        <v>0</v>
      </c>
      <c r="CZ10">
        <v>5.12548567735659E-2</v>
      </c>
      <c r="DA10">
        <v>8.4857268766649396E-2</v>
      </c>
      <c r="DB10"/>
      <c r="DC10">
        <v>0.25679878176121601</v>
      </c>
      <c r="DD10">
        <v>5.9418423867711448E-3</v>
      </c>
      <c r="DE10">
        <v>1.4688492552922469E-2</v>
      </c>
      <c r="DF10">
        <v>0</v>
      </c>
      <c r="DG10">
        <v>0.10815841700933074</v>
      </c>
      <c r="DH10">
        <v>0.11233640629010663</v>
      </c>
      <c r="DI10">
        <v>1.5673623522085005E-2</v>
      </c>
      <c r="DJ10"/>
      <c r="DK10"/>
      <c r="DL10"/>
      <c r="DM10"/>
      <c r="DN10"/>
      <c r="DO10"/>
      <c r="DP10"/>
      <c r="DQ10"/>
      <c r="DR10"/>
      <c r="DS10"/>
      <c r="DT10"/>
      <c r="DU10"/>
      <c r="DV10"/>
      <c r="DW10"/>
    </row>
    <row r="11" spans="1:127" ht="16" x14ac:dyDescent="0.2">
      <c r="A11">
        <v>1922</v>
      </c>
      <c r="B11">
        <v>9.8935852443924388E-2</v>
      </c>
      <c r="C11">
        <v>2.2670470074233093E-2</v>
      </c>
      <c r="D11">
        <v>2.1409564847425535E-2</v>
      </c>
      <c r="E11">
        <v>0</v>
      </c>
      <c r="F11">
        <v>1.6850945970444106E-2</v>
      </c>
      <c r="G11">
        <v>3.5615854231628184E-2</v>
      </c>
      <c r="H11">
        <v>2.3890173201934831E-3</v>
      </c>
      <c r="I11">
        <v>7.2588665833837634E-2</v>
      </c>
      <c r="J11">
        <v>3.2363402946545904E-2</v>
      </c>
      <c r="K11">
        <v>2.0680316503080557E-2</v>
      </c>
      <c r="L11">
        <v>0</v>
      </c>
      <c r="M11">
        <v>3.8959154984513191E-3</v>
      </c>
      <c r="N11">
        <v>1.5649030885759845E-2</v>
      </c>
      <c r="O11">
        <v>0</v>
      </c>
      <c r="P11"/>
      <c r="Q11"/>
      <c r="R11"/>
      <c r="S11"/>
      <c r="T11"/>
      <c r="U11"/>
      <c r="V11"/>
      <c r="W11"/>
      <c r="X11"/>
      <c r="Y11"/>
      <c r="Z11"/>
      <c r="AA11"/>
      <c r="AB11"/>
      <c r="AC11"/>
      <c r="AD11">
        <v>0.13307217642866068</v>
      </c>
      <c r="AE11">
        <v>1.1237323146772249E-2</v>
      </c>
      <c r="AF11">
        <v>2.2908704768957042E-2</v>
      </c>
      <c r="AG11">
        <v>0</v>
      </c>
      <c r="AH11">
        <v>3.5274933155326343E-2</v>
      </c>
      <c r="AI11">
        <v>5.8468087157485499E-2</v>
      </c>
      <c r="AJ11">
        <v>5.1831282001195533E-3</v>
      </c>
      <c r="AK11">
        <v>0.15716749601016378</v>
      </c>
      <c r="AL11">
        <v>9.5224615119780046E-3</v>
      </c>
      <c r="AM11">
        <v>2.3565701768367964E-2</v>
      </c>
      <c r="AN11">
        <v>0</v>
      </c>
      <c r="AO11">
        <v>4.4936705498807107E-2</v>
      </c>
      <c r="AP11">
        <v>7.2300761259996099E-2</v>
      </c>
      <c r="AQ11">
        <v>6.8418659710145994E-3</v>
      </c>
      <c r="AR11">
        <v>0.22045563728759662</v>
      </c>
      <c r="AS11">
        <v>7.1241234431769444E-3</v>
      </c>
      <c r="AT11">
        <v>2.2778087645910668E-2</v>
      </c>
      <c r="AU11">
        <v>0</v>
      </c>
      <c r="AV11">
        <v>7.6923303438971816E-2</v>
      </c>
      <c r="AW11">
        <v>0.10080304988993059</v>
      </c>
      <c r="AX11">
        <v>1.28270728696066E-2</v>
      </c>
      <c r="AY11">
        <v>0.25004657333521207</v>
      </c>
      <c r="AZ11">
        <v>6.5854207724994982E-3</v>
      </c>
      <c r="BA11">
        <v>2.2175357933014464E-2</v>
      </c>
      <c r="BB11">
        <v>0</v>
      </c>
      <c r="BC11">
        <v>9.4191815492609229E-2</v>
      </c>
      <c r="BD11">
        <v>0.1104862352688377</v>
      </c>
      <c r="BE11">
        <v>1.6607743868251156E-2</v>
      </c>
      <c r="BF11">
        <v>0.33371247779058044</v>
      </c>
      <c r="BG11">
        <v>6.084409026073016E-3</v>
      </c>
      <c r="BH11">
        <v>2.0106241949686545E-2</v>
      </c>
      <c r="BI11">
        <v>0</v>
      </c>
      <c r="BJ11">
        <v>0.14617729175085173</v>
      </c>
      <c r="BK11">
        <v>0.13182697423341927</v>
      </c>
      <c r="BL11">
        <v>2.9517560830549919E-2</v>
      </c>
      <c r="BM11">
        <v>0.502741634047566</v>
      </c>
      <c r="BN11">
        <v>6.6439585264994397E-3</v>
      </c>
      <c r="BO11">
        <v>1.8972759816635508E-2</v>
      </c>
      <c r="BP11">
        <v>0</v>
      </c>
      <c r="BQ11">
        <v>0.26596252358895794</v>
      </c>
      <c r="BR11">
        <v>0.15066756316034752</v>
      </c>
      <c r="BS11">
        <v>6.0494828955125604E-2</v>
      </c>
      <c r="BT11"/>
      <c r="BU11"/>
      <c r="BV11"/>
      <c r="BW11"/>
      <c r="BX11"/>
      <c r="BY11"/>
      <c r="BZ11"/>
      <c r="CA11">
        <v>5.6963332335924814E-2</v>
      </c>
      <c r="CB11">
        <v>1.6595767333285855E-2</v>
      </c>
      <c r="CC11">
        <v>2.029446691920879E-2</v>
      </c>
      <c r="CD11">
        <v>0</v>
      </c>
      <c r="CE11">
        <v>2.6730316734044687E-3</v>
      </c>
      <c r="CF11">
        <v>1.74000664100257E-2</v>
      </c>
      <c r="CG11">
        <v>0</v>
      </c>
      <c r="CH11">
        <v>7.7892693951763653E-2</v>
      </c>
      <c r="CI11">
        <v>1.2249317640782419E-2</v>
      </c>
      <c r="CJ11">
        <v>2.4014534092172357E-2</v>
      </c>
      <c r="CK11">
        <v>0</v>
      </c>
      <c r="CL11">
        <v>6.120972485686384E-3</v>
      </c>
      <c r="CM11">
        <v>3.5470956223984634E-2</v>
      </c>
      <c r="CN11">
        <v>3.6913509137861303E-5</v>
      </c>
      <c r="CO11">
        <v>0.12164631250709006</v>
      </c>
      <c r="CP11">
        <v>8.8244358244631907E-3</v>
      </c>
      <c r="CQ11">
        <v>2.4322014365693485E-2</v>
      </c>
      <c r="CR11">
        <v>0</v>
      </c>
      <c r="CS11">
        <v>1.9847666684774331E-2</v>
      </c>
      <c r="CT11">
        <v>6.7759477574465654E-2</v>
      </c>
      <c r="CU11">
        <v>8.9271805769340282E-4</v>
      </c>
      <c r="CV11"/>
      <c r="CW11">
        <v>7.0613866613809841E-3</v>
      </c>
      <c r="CX11">
        <v>2.3904955262876136E-2</v>
      </c>
      <c r="CY11">
        <v>0</v>
      </c>
      <c r="CZ11">
        <v>4.1762071902720167E-2</v>
      </c>
      <c r="DA11">
        <v>8.9706609242801452E-2</v>
      </c>
      <c r="DB11"/>
      <c r="DC11">
        <v>0.25711738975697207</v>
      </c>
      <c r="DD11">
        <v>5.8380816812374009E-3</v>
      </c>
      <c r="DE11">
        <v>2.0531135668068041E-2</v>
      </c>
      <c r="DF11">
        <v>0</v>
      </c>
      <c r="DG11">
        <v>9.0943546058748687E-2</v>
      </c>
      <c r="DH11">
        <v>0.12391978114531704</v>
      </c>
      <c r="DI11">
        <v>1.5884845203600888E-2</v>
      </c>
      <c r="DJ11"/>
      <c r="DK11"/>
      <c r="DL11"/>
      <c r="DM11"/>
      <c r="DN11"/>
      <c r="DO11"/>
      <c r="DP11"/>
      <c r="DQ11"/>
      <c r="DR11"/>
      <c r="DS11"/>
      <c r="DT11"/>
      <c r="DU11"/>
      <c r="DV11"/>
      <c r="DW11"/>
    </row>
    <row r="12" spans="1:127" ht="16" x14ac:dyDescent="0.2">
      <c r="A12">
        <v>1923</v>
      </c>
      <c r="B12">
        <v>0.10364685331599562</v>
      </c>
      <c r="C12">
        <v>2.604999756436692E-2</v>
      </c>
      <c r="D12">
        <v>1.9941852820973091E-2</v>
      </c>
      <c r="E12">
        <v>0</v>
      </c>
      <c r="F12">
        <v>1.7012610879991293E-2</v>
      </c>
      <c r="G12">
        <v>3.8253375157660433E-2</v>
      </c>
      <c r="H12">
        <v>2.3890168930038964E-3</v>
      </c>
      <c r="I12">
        <v>7.2382033928915929E-2</v>
      </c>
      <c r="J12">
        <v>3.5602866056751073E-2</v>
      </c>
      <c r="K12">
        <v>1.8553869589631337E-2</v>
      </c>
      <c r="L12">
        <v>0</v>
      </c>
      <c r="M12">
        <v>3.594781461695104E-3</v>
      </c>
      <c r="N12">
        <v>1.4630516820838418E-2</v>
      </c>
      <c r="O12">
        <v>0</v>
      </c>
      <c r="P12"/>
      <c r="Q12"/>
      <c r="R12"/>
      <c r="S12"/>
      <c r="T12"/>
      <c r="U12"/>
      <c r="V12"/>
      <c r="W12"/>
      <c r="X12"/>
      <c r="Y12"/>
      <c r="Z12"/>
      <c r="AA12"/>
      <c r="AB12"/>
      <c r="AC12"/>
      <c r="AD12">
        <v>0.14899506153970038</v>
      </c>
      <c r="AE12">
        <v>1.3621741874357008E-2</v>
      </c>
      <c r="AF12">
        <v>2.233450653002729E-2</v>
      </c>
      <c r="AG12">
        <v>0</v>
      </c>
      <c r="AH12">
        <v>3.7849862799618543E-2</v>
      </c>
      <c r="AI12">
        <v>6.9721126825413468E-2</v>
      </c>
      <c r="AJ12">
        <v>5.4678235102840738E-3</v>
      </c>
      <c r="AK12">
        <v>0.17036323262741476</v>
      </c>
      <c r="AL12">
        <v>1.155011970281733E-2</v>
      </c>
      <c r="AM12">
        <v>2.1867296885562937E-2</v>
      </c>
      <c r="AN12">
        <v>0</v>
      </c>
      <c r="AO12">
        <v>4.8523060400879871E-2</v>
      </c>
      <c r="AP12">
        <v>8.1200637601584136E-2</v>
      </c>
      <c r="AQ12">
        <v>7.2221180365704945E-3</v>
      </c>
      <c r="AR12">
        <v>0.2316357713362473</v>
      </c>
      <c r="AS12">
        <v>8.5893578371191368E-3</v>
      </c>
      <c r="AT12">
        <v>1.8457665252512866E-2</v>
      </c>
      <c r="AU12">
        <v>0</v>
      </c>
      <c r="AV12">
        <v>8.2828239915944124E-2</v>
      </c>
      <c r="AW12">
        <v>0.10831296316779704</v>
      </c>
      <c r="AX12">
        <v>1.3447545162874143E-2</v>
      </c>
      <c r="AY12">
        <v>0.26135491399639416</v>
      </c>
      <c r="AZ12">
        <v>7.903535809413189E-3</v>
      </c>
      <c r="BA12">
        <v>1.7334332775999686E-2</v>
      </c>
      <c r="BB12">
        <v>0</v>
      </c>
      <c r="BC12">
        <v>0.10140854919938534</v>
      </c>
      <c r="BD12">
        <v>0.11739708230439549</v>
      </c>
      <c r="BE12">
        <v>1.7311413907200444E-2</v>
      </c>
      <c r="BF12">
        <v>0.35471655550237285</v>
      </c>
      <c r="BG12">
        <v>7.314086660854824E-3</v>
      </c>
      <c r="BH12">
        <v>1.4590261938269941E-2</v>
      </c>
      <c r="BI12">
        <v>0</v>
      </c>
      <c r="BJ12">
        <v>0.16401232985826533</v>
      </c>
      <c r="BK12">
        <v>0.13796251619591693</v>
      </c>
      <c r="BL12">
        <v>3.0837360849065843E-2</v>
      </c>
      <c r="BM12">
        <v>0.54796318179248349</v>
      </c>
      <c r="BN12">
        <v>8.1404618519262777E-3</v>
      </c>
      <c r="BO12">
        <v>1.2310970921074997E-2</v>
      </c>
      <c r="BP12">
        <v>0</v>
      </c>
      <c r="BQ12">
        <v>0.30480293807072678</v>
      </c>
      <c r="BR12">
        <v>0.15673859448038124</v>
      </c>
      <c r="BS12">
        <v>6.5970216468374185E-2</v>
      </c>
      <c r="BT12"/>
      <c r="BU12"/>
      <c r="BV12"/>
      <c r="BW12"/>
      <c r="BX12"/>
      <c r="BY12"/>
      <c r="BZ12"/>
      <c r="CA12">
        <v>7.5051038498462605E-2</v>
      </c>
      <c r="CB12">
        <v>2.0078550609329199E-2</v>
      </c>
      <c r="CC12">
        <v>2.3131495355696856E-2</v>
      </c>
      <c r="CD12">
        <v>0</v>
      </c>
      <c r="CE12">
        <v>2.0380316870634214E-3</v>
      </c>
      <c r="CF12">
        <v>2.9802960846373128E-2</v>
      </c>
      <c r="CG12">
        <v>0</v>
      </c>
      <c r="CH12">
        <v>9.3929855915006286E-2</v>
      </c>
      <c r="CI12">
        <v>1.4960065776852246E-2</v>
      </c>
      <c r="CJ12">
        <v>2.5414608896459134E-2</v>
      </c>
      <c r="CK12">
        <v>0</v>
      </c>
      <c r="CL12">
        <v>6.3357084423244885E-3</v>
      </c>
      <c r="CM12">
        <v>4.7167161147213414E-2</v>
      </c>
      <c r="CN12">
        <v>5.2311652157008681E-5</v>
      </c>
      <c r="CO12">
        <v>0.13033173677450027</v>
      </c>
      <c r="CP12">
        <v>1.079600018623692E-2</v>
      </c>
      <c r="CQ12">
        <v>2.1842840690409652E-2</v>
      </c>
      <c r="CR12">
        <v>0</v>
      </c>
      <c r="CS12">
        <v>2.0268342029938713E-2</v>
      </c>
      <c r="CT12">
        <v>7.6410424652254588E-2</v>
      </c>
      <c r="CU12">
        <v>1.0141292156604039E-3</v>
      </c>
      <c r="CV12"/>
      <c r="CW12">
        <v>8.4617488477926606E-3</v>
      </c>
      <c r="CX12">
        <v>1.979230305808195E-2</v>
      </c>
      <c r="CY12">
        <v>0</v>
      </c>
      <c r="CZ12">
        <v>3.8894108127510818E-2</v>
      </c>
      <c r="DA12">
        <v>9.7056696298197687E-2</v>
      </c>
      <c r="DB12"/>
      <c r="DC12">
        <v>0.26923242465863895</v>
      </c>
      <c r="DD12">
        <v>6.9601273831504315E-3</v>
      </c>
      <c r="DE12">
        <v>1.5526512263334883E-2</v>
      </c>
      <c r="DF12">
        <v>0</v>
      </c>
      <c r="DG12">
        <v>0.10090506704579055</v>
      </c>
      <c r="DH12">
        <v>0.1300478516279675</v>
      </c>
      <c r="DI12">
        <v>1.5792866338395578E-2</v>
      </c>
      <c r="DJ12"/>
      <c r="DK12"/>
      <c r="DL12"/>
      <c r="DM12"/>
      <c r="DN12"/>
      <c r="DO12"/>
      <c r="DP12"/>
      <c r="DQ12"/>
      <c r="DR12"/>
      <c r="DS12"/>
      <c r="DT12"/>
      <c r="DU12"/>
      <c r="DV12"/>
      <c r="DW12"/>
    </row>
    <row r="13" spans="1:127" ht="16" x14ac:dyDescent="0.2">
      <c r="A13">
        <v>1924</v>
      </c>
      <c r="B13">
        <v>9.9665582030997055E-2</v>
      </c>
      <c r="C13">
        <v>2.2368280086067869E-2</v>
      </c>
      <c r="D13">
        <v>2.1540802542453181E-2</v>
      </c>
      <c r="E13">
        <v>0</v>
      </c>
      <c r="F13">
        <v>1.4350549822228106E-2</v>
      </c>
      <c r="G13">
        <v>3.9016932687244002E-2</v>
      </c>
      <c r="H13">
        <v>2.3890168930038968E-3</v>
      </c>
      <c r="I13">
        <v>7.0733137319477807E-2</v>
      </c>
      <c r="J13">
        <v>3.170522814209227E-2</v>
      </c>
      <c r="K13">
        <v>2.0741521068851018E-2</v>
      </c>
      <c r="L13">
        <v>0</v>
      </c>
      <c r="M13">
        <v>3.2645267103154664E-3</v>
      </c>
      <c r="N13">
        <v>1.5021861398219058E-2</v>
      </c>
      <c r="O13">
        <v>0</v>
      </c>
      <c r="P13"/>
      <c r="Q13"/>
      <c r="R13"/>
      <c r="S13"/>
      <c r="T13"/>
      <c r="U13"/>
      <c r="V13"/>
      <c r="W13"/>
      <c r="X13"/>
      <c r="Y13"/>
      <c r="Z13"/>
      <c r="AA13"/>
      <c r="AB13"/>
      <c r="AC13"/>
      <c r="AD13">
        <v>0.14031997927953938</v>
      </c>
      <c r="AE13">
        <v>1.1181065967322922E-2</v>
      </c>
      <c r="AF13">
        <v>2.3124943923452081E-2</v>
      </c>
      <c r="AG13">
        <v>0</v>
      </c>
      <c r="AH13">
        <v>3.0339120561624296E-2</v>
      </c>
      <c r="AI13">
        <v>7.0447997510145244E-2</v>
      </c>
      <c r="AJ13">
        <v>5.2268513169948161E-3</v>
      </c>
      <c r="AK13">
        <v>0.15940118454636065</v>
      </c>
      <c r="AL13">
        <v>9.5240913374579385E-3</v>
      </c>
      <c r="AM13">
        <v>2.2896732006747234E-2</v>
      </c>
      <c r="AN13">
        <v>0</v>
      </c>
      <c r="AO13">
        <v>3.9080962534466988E-2</v>
      </c>
      <c r="AP13">
        <v>8.0963915156462729E-2</v>
      </c>
      <c r="AQ13">
        <v>6.9354835112257563E-3</v>
      </c>
      <c r="AR13">
        <v>0.21404403447930348</v>
      </c>
      <c r="AS13">
        <v>7.0689357823763756E-3</v>
      </c>
      <c r="AT13">
        <v>1.8538547502244825E-2</v>
      </c>
      <c r="AU13">
        <v>0</v>
      </c>
      <c r="AV13">
        <v>6.5627907147426237E-2</v>
      </c>
      <c r="AW13">
        <v>0.10993075835211348</v>
      </c>
      <c r="AX13">
        <v>1.2877885695142538E-2</v>
      </c>
      <c r="AY13">
        <v>0.24052933040428648</v>
      </c>
      <c r="AZ13">
        <v>6.4954025947543959E-3</v>
      </c>
      <c r="BA13">
        <v>1.7374027420970974E-2</v>
      </c>
      <c r="BB13">
        <v>0</v>
      </c>
      <c r="BC13">
        <v>7.9542957169041584E-2</v>
      </c>
      <c r="BD13">
        <v>0.12058127354175951</v>
      </c>
      <c r="BE13">
        <v>1.6535669677760014E-2</v>
      </c>
      <c r="BF13">
        <v>0.31789767994761281</v>
      </c>
      <c r="BG13">
        <v>5.9910193277962643E-3</v>
      </c>
      <c r="BH13">
        <v>1.4439451127925352E-2</v>
      </c>
      <c r="BI13">
        <v>0</v>
      </c>
      <c r="BJ13">
        <v>0.12432811360823599</v>
      </c>
      <c r="BK13">
        <v>0.14376298030996701</v>
      </c>
      <c r="BL13">
        <v>2.9376115573688213E-2</v>
      </c>
      <c r="BM13">
        <v>0.4650204420731649</v>
      </c>
      <c r="BN13">
        <v>6.626941203127382E-3</v>
      </c>
      <c r="BO13">
        <v>1.2274968045857065E-2</v>
      </c>
      <c r="BP13">
        <v>0</v>
      </c>
      <c r="BQ13">
        <v>0.21958640586104566</v>
      </c>
      <c r="BR13">
        <v>0.1625987654042689</v>
      </c>
      <c r="BS13">
        <v>6.393336155886592E-2</v>
      </c>
      <c r="BT13"/>
      <c r="BU13"/>
      <c r="BV13"/>
      <c r="BW13"/>
      <c r="BX13"/>
      <c r="BY13"/>
      <c r="BZ13"/>
      <c r="CA13">
        <v>6.9757385998831759E-2</v>
      </c>
      <c r="CB13">
        <v>1.6249836949032842E-2</v>
      </c>
      <c r="CC13">
        <v>2.3159833090636135E-2</v>
      </c>
      <c r="CD13">
        <v>0</v>
      </c>
      <c r="CE13">
        <v>1.6062321396289074E-3</v>
      </c>
      <c r="CF13">
        <v>2.8741483819533876E-2</v>
      </c>
      <c r="CG13">
        <v>0</v>
      </c>
      <c r="CH13">
        <v>8.9380667753301127E-2</v>
      </c>
      <c r="CI13">
        <v>1.2363582238834806E-2</v>
      </c>
      <c r="CJ13">
        <v>2.7521258567465942E-2</v>
      </c>
      <c r="CK13">
        <v>0</v>
      </c>
      <c r="CL13">
        <v>6.1949190899581461E-3</v>
      </c>
      <c r="CM13">
        <v>4.3237972548835261E-2</v>
      </c>
      <c r="CN13">
        <v>6.293530820697232E-5</v>
      </c>
      <c r="CO13">
        <v>0.12312684700388414</v>
      </c>
      <c r="CP13">
        <v>8.9252567994840288E-3</v>
      </c>
      <c r="CQ13">
        <v>2.2093008109502127E-2</v>
      </c>
      <c r="CR13">
        <v>0</v>
      </c>
      <c r="CS13">
        <v>1.8319492869827987E-2</v>
      </c>
      <c r="CT13">
        <v>7.2751411743667005E-2</v>
      </c>
      <c r="CU13">
        <v>1.0376774814030022E-3</v>
      </c>
      <c r="CV13"/>
      <c r="CW13">
        <v>6.97617127180984E-3</v>
      </c>
      <c r="CX13">
        <v>2.0036756108952235E-2</v>
      </c>
      <c r="CY13">
        <v>0</v>
      </c>
      <c r="CZ13">
        <v>3.4295342954905751E-2</v>
      </c>
      <c r="DA13">
        <v>9.7727499285062136E-2</v>
      </c>
      <c r="DB13"/>
      <c r="DC13">
        <v>0.25246511187266679</v>
      </c>
      <c r="DD13">
        <v>5.7162210393260863E-3</v>
      </c>
      <c r="DE13">
        <v>1.5336057221091715E-2</v>
      </c>
      <c r="DF13">
        <v>0</v>
      </c>
      <c r="DG13">
        <v>8.107371673134868E-2</v>
      </c>
      <c r="DH13">
        <v>0.13589201195281508</v>
      </c>
      <c r="DI13">
        <v>1.4447104928085253E-2</v>
      </c>
      <c r="DJ13"/>
      <c r="DK13"/>
      <c r="DL13"/>
      <c r="DM13"/>
      <c r="DN13"/>
      <c r="DO13"/>
      <c r="DP13"/>
      <c r="DQ13"/>
      <c r="DR13"/>
      <c r="DS13"/>
      <c r="DT13"/>
      <c r="DU13"/>
      <c r="DV13"/>
      <c r="DW13"/>
    </row>
    <row r="14" spans="1:127" ht="16" x14ac:dyDescent="0.2">
      <c r="A14">
        <v>1925</v>
      </c>
      <c r="B14">
        <v>0.10222246493580044</v>
      </c>
      <c r="C14">
        <v>2.1025935970408458E-2</v>
      </c>
      <c r="D14">
        <v>2.21237757788268E-2</v>
      </c>
      <c r="E14">
        <v>0</v>
      </c>
      <c r="F14">
        <v>1.4424459720736652E-2</v>
      </c>
      <c r="G14">
        <v>4.2259276430428108E-2</v>
      </c>
      <c r="H14">
        <v>2.3890170354004085E-3</v>
      </c>
      <c r="I14">
        <v>7.1959899655115678E-2</v>
      </c>
      <c r="J14">
        <v>3.0649060299984932E-2</v>
      </c>
      <c r="K14">
        <v>2.1955618253774421E-2</v>
      </c>
      <c r="L14">
        <v>0</v>
      </c>
      <c r="M14">
        <v>3.021928339262756E-3</v>
      </c>
      <c r="N14">
        <v>1.6333292762093575E-2</v>
      </c>
      <c r="O14">
        <v>0</v>
      </c>
      <c r="P14"/>
      <c r="Q14"/>
      <c r="R14"/>
      <c r="S14"/>
      <c r="T14"/>
      <c r="U14"/>
      <c r="V14"/>
      <c r="W14"/>
      <c r="X14"/>
      <c r="Y14"/>
      <c r="Z14"/>
      <c r="AA14"/>
      <c r="AB14"/>
      <c r="AC14"/>
      <c r="AD14">
        <v>0.14334690381679643</v>
      </c>
      <c r="AE14">
        <v>1.0176221304691315E-2</v>
      </c>
      <c r="AF14">
        <v>2.2931559379881974E-2</v>
      </c>
      <c r="AG14">
        <v>0</v>
      </c>
      <c r="AH14">
        <v>3.0028755097346344E-2</v>
      </c>
      <c r="AI14">
        <v>7.5149549558069517E-2</v>
      </c>
      <c r="AJ14">
        <v>5.0608184768072776E-3</v>
      </c>
      <c r="AK14">
        <v>0.15985782668963172</v>
      </c>
      <c r="AL14">
        <v>8.3825181722739315E-3</v>
      </c>
      <c r="AM14">
        <v>2.2530625400136298E-2</v>
      </c>
      <c r="AN14">
        <v>0</v>
      </c>
      <c r="AO14">
        <v>3.7788722581418105E-2</v>
      </c>
      <c r="AP14">
        <v>8.4662069816387103E-2</v>
      </c>
      <c r="AQ14">
        <v>6.493890719416283E-3</v>
      </c>
      <c r="AR14">
        <v>0.2117822533863474</v>
      </c>
      <c r="AS14">
        <v>5.9330665729861367E-3</v>
      </c>
      <c r="AT14">
        <v>1.8542781505091633E-2</v>
      </c>
      <c r="AU14">
        <v>0</v>
      </c>
      <c r="AV14">
        <v>6.3617517194914291E-2</v>
      </c>
      <c r="AW14">
        <v>0.11218051556826436</v>
      </c>
      <c r="AX14">
        <v>1.1508372545090987E-2</v>
      </c>
      <c r="AY14">
        <v>0.23934152293902031</v>
      </c>
      <c r="AZ14">
        <v>5.4237572803467046E-3</v>
      </c>
      <c r="BA14">
        <v>1.7373802373157408E-2</v>
      </c>
      <c r="BB14">
        <v>0</v>
      </c>
      <c r="BC14">
        <v>7.9797240624584598E-2</v>
      </c>
      <c r="BD14">
        <v>0.12199920637354558</v>
      </c>
      <c r="BE14">
        <v>1.4747516287386016E-2</v>
      </c>
      <c r="BF14">
        <v>0.3157676588514346</v>
      </c>
      <c r="BG14">
        <v>4.8192688758773609E-3</v>
      </c>
      <c r="BH14">
        <v>1.3964977170228963E-2</v>
      </c>
      <c r="BI14">
        <v>0</v>
      </c>
      <c r="BJ14">
        <v>0.1288415036056115</v>
      </c>
      <c r="BK14">
        <v>0.14265684862719546</v>
      </c>
      <c r="BL14">
        <v>2.5485060572521326E-2</v>
      </c>
      <c r="BM14">
        <v>0.42479838602263587</v>
      </c>
      <c r="BN14">
        <v>4.7257547272236342E-3</v>
      </c>
      <c r="BO14">
        <v>9.5131961227651329E-3</v>
      </c>
      <c r="BP14">
        <v>0</v>
      </c>
      <c r="BQ14">
        <v>0.20261432427649226</v>
      </c>
      <c r="BR14">
        <v>0.15985775866883789</v>
      </c>
      <c r="BS14">
        <v>4.8087352227316943E-2</v>
      </c>
      <c r="BT14"/>
      <c r="BU14"/>
      <c r="BV14"/>
      <c r="BW14"/>
      <c r="BX14"/>
      <c r="BY14"/>
      <c r="BZ14"/>
      <c r="CA14">
        <v>6.9495013500537967E-2</v>
      </c>
      <c r="CB14">
        <v>1.6510532267833024E-2</v>
      </c>
      <c r="CC14">
        <v>2.3702007446296729E-2</v>
      </c>
      <c r="CD14">
        <v>0</v>
      </c>
      <c r="CE14">
        <v>4.7106760486811711E-4</v>
      </c>
      <c r="CF14">
        <v>2.8811406181540086E-2</v>
      </c>
      <c r="CG14">
        <v>0</v>
      </c>
      <c r="CH14">
        <v>8.4291245686488561E-2</v>
      </c>
      <c r="CI14">
        <v>1.15302591157148E-2</v>
      </c>
      <c r="CJ14">
        <v>2.7206646415722287E-2</v>
      </c>
      <c r="CK14">
        <v>0</v>
      </c>
      <c r="CL14">
        <v>2.428780603183525E-3</v>
      </c>
      <c r="CM14">
        <v>4.3075607149915297E-2</v>
      </c>
      <c r="CN14">
        <v>4.9952401952641499E-5</v>
      </c>
      <c r="CO14">
        <v>0.11553330393809041</v>
      </c>
      <c r="CP14">
        <v>7.6181108398468405E-3</v>
      </c>
      <c r="CQ14">
        <v>2.214793555469231E-2</v>
      </c>
      <c r="CR14">
        <v>0</v>
      </c>
      <c r="CS14">
        <v>8.1393240426908611E-3</v>
      </c>
      <c r="CT14">
        <v>7.6837317845563718E-2</v>
      </c>
      <c r="CU14">
        <v>7.9061565529669824E-4</v>
      </c>
      <c r="CV14"/>
      <c r="CW14">
        <v>6.0444282921765626E-3</v>
      </c>
      <c r="CX14">
        <v>2.0713322473659885E-2</v>
      </c>
      <c r="CY14">
        <v>0</v>
      </c>
      <c r="CZ14">
        <v>2.6803581094045393E-2</v>
      </c>
      <c r="DA14">
        <v>0.1000966102797452</v>
      </c>
      <c r="DB14"/>
      <c r="DC14">
        <v>0.25748373507462702</v>
      </c>
      <c r="DD14">
        <v>4.867444657527864E-3</v>
      </c>
      <c r="DE14">
        <v>1.6221802847518941E-2</v>
      </c>
      <c r="DF14">
        <v>0</v>
      </c>
      <c r="DG14">
        <v>8.8440886154022971E-2</v>
      </c>
      <c r="DH14">
        <v>0.13412799787189159</v>
      </c>
      <c r="DI14">
        <v>1.3825603543665632E-2</v>
      </c>
      <c r="DJ14"/>
      <c r="DK14"/>
      <c r="DL14"/>
      <c r="DM14"/>
      <c r="DN14"/>
      <c r="DO14"/>
      <c r="DP14"/>
      <c r="DQ14"/>
      <c r="DR14"/>
      <c r="DS14"/>
      <c r="DT14"/>
      <c r="DU14"/>
      <c r="DV14"/>
      <c r="DW14"/>
    </row>
    <row r="15" spans="1:127" ht="16" x14ac:dyDescent="0.2">
      <c r="A15">
        <v>1926</v>
      </c>
      <c r="B15">
        <v>0.10584662730070683</v>
      </c>
      <c r="C15">
        <v>2.6181524966401956E-2</v>
      </c>
      <c r="D15">
        <v>1.9884731191165669E-2</v>
      </c>
      <c r="E15">
        <v>0</v>
      </c>
      <c r="F15">
        <v>1.4209885991228181E-2</v>
      </c>
      <c r="G15">
        <v>4.3181468258907132E-2</v>
      </c>
      <c r="H15">
        <v>2.3890168930038973E-3</v>
      </c>
      <c r="I15">
        <v>7.6619681620819724E-2</v>
      </c>
      <c r="J15">
        <v>3.8443411335371484E-2</v>
      </c>
      <c r="K15">
        <v>1.9918274310184426E-2</v>
      </c>
      <c r="L15">
        <v>0</v>
      </c>
      <c r="M15">
        <v>2.6310778585637534E-3</v>
      </c>
      <c r="N15">
        <v>1.5626918116700066E-2</v>
      </c>
      <c r="O15">
        <v>0</v>
      </c>
      <c r="P15"/>
      <c r="Q15"/>
      <c r="R15"/>
      <c r="S15"/>
      <c r="T15"/>
      <c r="U15"/>
      <c r="V15"/>
      <c r="W15"/>
      <c r="X15"/>
      <c r="Y15"/>
      <c r="Z15"/>
      <c r="AA15"/>
      <c r="AB15"/>
      <c r="AC15"/>
      <c r="AD15">
        <v>0.14601744654080251</v>
      </c>
      <c r="AE15">
        <v>1.2569366634199408E-2</v>
      </c>
      <c r="AF15">
        <v>2.0390761663747644E-2</v>
      </c>
      <c r="AG15">
        <v>0</v>
      </c>
      <c r="AH15">
        <v>2.9859281763807952E-2</v>
      </c>
      <c r="AI15">
        <v>7.8177987156291817E-2</v>
      </c>
      <c r="AJ15">
        <v>5.0200493227556767E-3</v>
      </c>
      <c r="AK15">
        <v>0.16075947970388138</v>
      </c>
      <c r="AL15">
        <v>1.0189387504763893E-2</v>
      </c>
      <c r="AM15">
        <v>1.9708987350161637E-2</v>
      </c>
      <c r="AN15">
        <v>0</v>
      </c>
      <c r="AO15">
        <v>3.7429482525807301E-2</v>
      </c>
      <c r="AP15">
        <v>8.7092357073389443E-2</v>
      </c>
      <c r="AQ15">
        <v>6.3392652497591094E-3</v>
      </c>
      <c r="AR15">
        <v>0.20951910629967588</v>
      </c>
      <c r="AS15">
        <v>6.9742358478654233E-3</v>
      </c>
      <c r="AT15">
        <v>1.5789247252362047E-2</v>
      </c>
      <c r="AU15">
        <v>0</v>
      </c>
      <c r="AV15">
        <v>6.2587782358291918E-2</v>
      </c>
      <c r="AW15">
        <v>0.11329461860615177</v>
      </c>
      <c r="AX15">
        <v>1.0873222235004736E-2</v>
      </c>
      <c r="AY15">
        <v>0.23578371158405165</v>
      </c>
      <c r="AZ15">
        <v>6.3243914225172742E-3</v>
      </c>
      <c r="BA15">
        <v>1.474490599945485E-2</v>
      </c>
      <c r="BB15">
        <v>0</v>
      </c>
      <c r="BC15">
        <v>7.8311685356160787E-2</v>
      </c>
      <c r="BD15">
        <v>0.12253783438480312</v>
      </c>
      <c r="BE15">
        <v>1.3864894421115591E-2</v>
      </c>
      <c r="BF15">
        <v>0.30210556622468709</v>
      </c>
      <c r="BG15">
        <v>5.3938477940460626E-3</v>
      </c>
      <c r="BH15">
        <v>1.1430340996823465E-2</v>
      </c>
      <c r="BI15">
        <v>0</v>
      </c>
      <c r="BJ15">
        <v>0.1190042264040795</v>
      </c>
      <c r="BK15">
        <v>0.14305955868579986</v>
      </c>
      <c r="BL15">
        <v>2.3217592343938151E-2</v>
      </c>
      <c r="BM15">
        <v>0.37617971665752714</v>
      </c>
      <c r="BN15">
        <v>5.0237003023941677E-3</v>
      </c>
      <c r="BO15">
        <v>7.2417228810241008E-3</v>
      </c>
      <c r="BP15">
        <v>0</v>
      </c>
      <c r="BQ15">
        <v>0.16310214412549828</v>
      </c>
      <c r="BR15">
        <v>0.16011355414647332</v>
      </c>
      <c r="BS15">
        <v>4.0698595202137269E-2</v>
      </c>
      <c r="BT15"/>
      <c r="BU15"/>
      <c r="BV15"/>
      <c r="BW15"/>
      <c r="BX15"/>
      <c r="BY15"/>
      <c r="BZ15"/>
      <c r="CA15">
        <v>7.2093121006660543E-2</v>
      </c>
      <c r="CB15">
        <v>2.1625894093255577E-2</v>
      </c>
      <c r="CC15">
        <v>2.2384012799473052E-2</v>
      </c>
      <c r="CD15">
        <v>0</v>
      </c>
      <c r="CE15">
        <v>-1.1486192806571761E-3</v>
      </c>
      <c r="CF15">
        <v>2.9231833394589093E-2</v>
      </c>
      <c r="CG15">
        <v>0</v>
      </c>
      <c r="CH15">
        <v>8.3226331731126368E-2</v>
      </c>
      <c r="CI15">
        <v>1.4657654068785145E-2</v>
      </c>
      <c r="CJ15">
        <v>2.4750294242483008E-2</v>
      </c>
      <c r="CK15">
        <v>0</v>
      </c>
      <c r="CL15">
        <v>2.3804367939424226E-4</v>
      </c>
      <c r="CM15">
        <v>4.3542092208793688E-2</v>
      </c>
      <c r="CN15">
        <v>3.8247531670288099E-5</v>
      </c>
      <c r="CO15">
        <v>0.1140718388891344</v>
      </c>
      <c r="CP15">
        <v>9.2012565640044938E-3</v>
      </c>
      <c r="CQ15">
        <v>1.91408543569732E-2</v>
      </c>
      <c r="CR15">
        <v>0</v>
      </c>
      <c r="CS15">
        <v>6.7351383528761197E-3</v>
      </c>
      <c r="CT15">
        <v>7.8374794363769901E-2</v>
      </c>
      <c r="CU15">
        <v>6.1979525151068763E-4</v>
      </c>
      <c r="CV15"/>
      <c r="CW15">
        <v>7.3645684073440649E-3</v>
      </c>
      <c r="CX15">
        <v>1.8305939623792334E-2</v>
      </c>
      <c r="CY15">
        <v>0</v>
      </c>
      <c r="CZ15">
        <v>3.0067429230772866E-2</v>
      </c>
      <c r="DA15">
        <v>9.8486772935893196E-2</v>
      </c>
      <c r="DB15"/>
      <c r="DC15">
        <v>0.2587106267117027</v>
      </c>
      <c r="DD15">
        <v>5.6004405519131644E-3</v>
      </c>
      <c r="DE15">
        <v>1.3735785553315883E-2</v>
      </c>
      <c r="DF15">
        <v>0</v>
      </c>
      <c r="DG15">
        <v>9.2204070200650093E-2</v>
      </c>
      <c r="DH15">
        <v>0.13371298530342388</v>
      </c>
      <c r="DI15">
        <v>1.3457345102399678E-2</v>
      </c>
      <c r="DJ15"/>
      <c r="DK15"/>
      <c r="DL15"/>
      <c r="DM15"/>
      <c r="DN15"/>
      <c r="DO15"/>
      <c r="DP15"/>
      <c r="DQ15"/>
      <c r="DR15"/>
      <c r="DS15"/>
      <c r="DT15"/>
      <c r="DU15"/>
      <c r="DV15"/>
      <c r="DW15"/>
    </row>
    <row r="16" spans="1:127" ht="16" x14ac:dyDescent="0.2">
      <c r="A16">
        <v>1927</v>
      </c>
      <c r="B16">
        <v>0.10274823301341657</v>
      </c>
      <c r="C16">
        <v>2.4894492536917397E-2</v>
      </c>
      <c r="D16">
        <v>2.0443683609954105E-2</v>
      </c>
      <c r="E16">
        <v>0</v>
      </c>
      <c r="F16">
        <v>1.4328978036242791E-2</v>
      </c>
      <c r="G16">
        <v>4.0692061652505343E-2</v>
      </c>
      <c r="H16">
        <v>2.3890171777969371E-3</v>
      </c>
      <c r="I16">
        <v>7.4047789851400703E-2</v>
      </c>
      <c r="J16">
        <v>3.6196855969766371E-2</v>
      </c>
      <c r="K16">
        <v>2.030791045027017E-2</v>
      </c>
      <c r="L16">
        <v>0</v>
      </c>
      <c r="M16">
        <v>2.6272349662250952E-3</v>
      </c>
      <c r="N16">
        <v>1.4915788465139072E-2</v>
      </c>
      <c r="O16">
        <v>0</v>
      </c>
      <c r="P16"/>
      <c r="Q16"/>
      <c r="R16"/>
      <c r="S16"/>
      <c r="T16"/>
      <c r="U16"/>
      <c r="V16"/>
      <c r="W16"/>
      <c r="X16"/>
      <c r="Y16"/>
      <c r="Z16"/>
      <c r="AA16"/>
      <c r="AB16"/>
      <c r="AC16"/>
      <c r="AD16">
        <v>0.14321148504091985</v>
      </c>
      <c r="AE16">
        <v>1.2082633226298583E-2</v>
      </c>
      <c r="AF16">
        <v>2.1153558840915531E-2</v>
      </c>
      <c r="AG16">
        <v>0</v>
      </c>
      <c r="AH16">
        <v>3.0439943335909925E-2</v>
      </c>
      <c r="AI16">
        <v>7.4460211178045438E-2</v>
      </c>
      <c r="AJ16">
        <v>5.0751384597503765E-3</v>
      </c>
      <c r="AK16">
        <v>0.15906711170925775</v>
      </c>
      <c r="AL16">
        <v>9.846985670698645E-3</v>
      </c>
      <c r="AM16">
        <v>2.0726278152264813E-2</v>
      </c>
      <c r="AN16">
        <v>0</v>
      </c>
      <c r="AO16">
        <v>3.8355555106008965E-2</v>
      </c>
      <c r="AP16">
        <v>8.3695326418911017E-2</v>
      </c>
      <c r="AQ16">
        <v>6.4429663613743216E-3</v>
      </c>
      <c r="AR16">
        <v>0.21168293646759956</v>
      </c>
      <c r="AS16">
        <v>6.8409796149294533E-3</v>
      </c>
      <c r="AT16">
        <v>1.7631364746922385E-2</v>
      </c>
      <c r="AU16">
        <v>0</v>
      </c>
      <c r="AV16">
        <v>6.5028664786369358E-2</v>
      </c>
      <c r="AW16">
        <v>0.11095559469604768</v>
      </c>
      <c r="AX16">
        <v>1.1226332623330663E-2</v>
      </c>
      <c r="AY16">
        <v>0.24022937736920233</v>
      </c>
      <c r="AZ16">
        <v>6.2294024874115991E-3</v>
      </c>
      <c r="BA16">
        <v>1.6612204691005203E-2</v>
      </c>
      <c r="BB16">
        <v>0</v>
      </c>
      <c r="BC16">
        <v>8.1767279464391732E-2</v>
      </c>
      <c r="BD16">
        <v>0.12120106483001827</v>
      </c>
      <c r="BE16">
        <v>1.4419425896375553E-2</v>
      </c>
      <c r="BF16">
        <v>0.31398537530763965</v>
      </c>
      <c r="BG16">
        <v>5.3489468035480712E-3</v>
      </c>
      <c r="BH16">
        <v>1.3102607488294418E-2</v>
      </c>
      <c r="BI16">
        <v>0</v>
      </c>
      <c r="BJ16">
        <v>0.12720831615403763</v>
      </c>
      <c r="BK16">
        <v>0.14378665264883195</v>
      </c>
      <c r="BL16">
        <v>2.4538852212927547E-2</v>
      </c>
      <c r="BM16">
        <v>0.3980483528684805</v>
      </c>
      <c r="BN16">
        <v>4.977053304054322E-3</v>
      </c>
      <c r="BO16">
        <v>8.1243902013998538E-3</v>
      </c>
      <c r="BP16">
        <v>0</v>
      </c>
      <c r="BQ16">
        <v>0.18210771478370025</v>
      </c>
      <c r="BR16">
        <v>0.16080309399450587</v>
      </c>
      <c r="BS16">
        <v>4.2036100584820206E-2</v>
      </c>
      <c r="BT16"/>
      <c r="BU16"/>
      <c r="BV16"/>
      <c r="BW16"/>
      <c r="BX16"/>
      <c r="BY16"/>
      <c r="BZ16"/>
      <c r="CA16">
        <v>6.6672266106460279E-2</v>
      </c>
      <c r="CB16">
        <v>2.0377628355255362E-2</v>
      </c>
      <c r="CC16">
        <v>2.215872968295508E-2</v>
      </c>
      <c r="CD16">
        <v>0</v>
      </c>
      <c r="CE16">
        <v>-1.1305663831126438E-3</v>
      </c>
      <c r="CF16">
        <v>2.5266474451362479E-2</v>
      </c>
      <c r="CG16">
        <v>0</v>
      </c>
      <c r="CH16">
        <v>7.798975465499576E-2</v>
      </c>
      <c r="CI16">
        <v>1.3880016235677304E-2</v>
      </c>
      <c r="CJ16">
        <v>2.4461433066893759E-2</v>
      </c>
      <c r="CK16">
        <v>0</v>
      </c>
      <c r="CL16">
        <v>3.3021387630236188E-4</v>
      </c>
      <c r="CM16">
        <v>3.9292697577997561E-2</v>
      </c>
      <c r="CN16">
        <v>2.5393898124763408E-5</v>
      </c>
      <c r="CO16">
        <v>0.11030548644194774</v>
      </c>
      <c r="CP16">
        <v>8.8988826596981228E-3</v>
      </c>
      <c r="CQ16">
        <v>2.0788873761251526E-2</v>
      </c>
      <c r="CR16">
        <v>0</v>
      </c>
      <c r="CS16">
        <v>6.6982157864067596E-3</v>
      </c>
      <c r="CT16">
        <v>7.3438699038520849E-2</v>
      </c>
      <c r="CU16">
        <v>4.8081519607047772E-4</v>
      </c>
      <c r="CV16"/>
      <c r="CW16">
        <v>7.1996166341026487E-3</v>
      </c>
      <c r="CX16">
        <v>2.0306844244291397E-2</v>
      </c>
      <c r="CY16">
        <v>0</v>
      </c>
      <c r="CZ16">
        <v>2.885852078716469E-2</v>
      </c>
      <c r="DA16">
        <v>9.5471811945673224E-2</v>
      </c>
      <c r="DB16"/>
      <c r="DC16">
        <v>0.2649627408459177</v>
      </c>
      <c r="DD16">
        <v>5.5568289969606249E-3</v>
      </c>
      <c r="DE16">
        <v>1.5846723254790404E-2</v>
      </c>
      <c r="DF16">
        <v>0</v>
      </c>
      <c r="DG16">
        <v>9.4147230296166312E-2</v>
      </c>
      <c r="DH16">
        <v>0.13465719753789723</v>
      </c>
      <c r="DI16">
        <v>1.4754760760103104E-2</v>
      </c>
      <c r="DJ16"/>
      <c r="DK16"/>
      <c r="DL16"/>
      <c r="DM16"/>
      <c r="DN16"/>
      <c r="DO16"/>
      <c r="DP16"/>
      <c r="DQ16"/>
      <c r="DR16"/>
      <c r="DS16"/>
      <c r="DT16"/>
      <c r="DU16"/>
      <c r="DV16"/>
      <c r="DW16"/>
    </row>
    <row r="17" spans="1:127" ht="16" x14ac:dyDescent="0.2">
      <c r="A17">
        <v>1928</v>
      </c>
      <c r="B17">
        <v>0.10221463225693393</v>
      </c>
      <c r="C17">
        <v>2.0869062534727988E-2</v>
      </c>
      <c r="D17">
        <v>2.2191904507849084E-2</v>
      </c>
      <c r="E17">
        <v>0</v>
      </c>
      <c r="F17">
        <v>1.5273892018360706E-2</v>
      </c>
      <c r="G17">
        <v>4.149075630299226E-2</v>
      </c>
      <c r="H17">
        <v>2.3890168930038968E-3</v>
      </c>
      <c r="I17">
        <v>7.2789677709791889E-2</v>
      </c>
      <c r="J17">
        <v>3.1020267240011706E-2</v>
      </c>
      <c r="K17">
        <v>2.2486685699349803E-2</v>
      </c>
      <c r="L17">
        <v>0</v>
      </c>
      <c r="M17">
        <v>2.8629148889138373E-3</v>
      </c>
      <c r="N17">
        <v>1.6419809881516544E-2</v>
      </c>
      <c r="O17">
        <v>0</v>
      </c>
      <c r="P17"/>
      <c r="Q17"/>
      <c r="R17"/>
      <c r="S17"/>
      <c r="T17"/>
      <c r="U17"/>
      <c r="V17"/>
      <c r="W17"/>
      <c r="X17"/>
      <c r="Y17"/>
      <c r="Z17"/>
      <c r="AA17"/>
      <c r="AB17"/>
      <c r="AC17"/>
      <c r="AD17">
        <v>0.14140136865182765</v>
      </c>
      <c r="AE17">
        <v>9.8864779679506687E-3</v>
      </c>
      <c r="AF17">
        <v>2.2477192526531055E-2</v>
      </c>
      <c r="AG17">
        <v>0</v>
      </c>
      <c r="AH17">
        <v>3.1670774670041139E-2</v>
      </c>
      <c r="AI17">
        <v>7.2413240718676122E-2</v>
      </c>
      <c r="AJ17">
        <v>4.9536827686286564E-3</v>
      </c>
      <c r="AK17">
        <v>0.15895507747651985</v>
      </c>
      <c r="AL17">
        <v>8.0345437737255106E-3</v>
      </c>
      <c r="AM17">
        <v>2.2207489642954513E-2</v>
      </c>
      <c r="AN17">
        <v>0</v>
      </c>
      <c r="AO17">
        <v>3.9880110598564202E-2</v>
      </c>
      <c r="AP17">
        <v>8.2561828571680998E-2</v>
      </c>
      <c r="AQ17">
        <v>6.2711048895946284E-3</v>
      </c>
      <c r="AR17">
        <v>0.2114640360773048</v>
      </c>
      <c r="AS17">
        <v>5.4649144626779103E-3</v>
      </c>
      <c r="AT17">
        <v>1.9169820477678304E-2</v>
      </c>
      <c r="AU17">
        <v>0</v>
      </c>
      <c r="AV17">
        <v>6.6436854745509172E-2</v>
      </c>
      <c r="AW17">
        <v>0.10968541152221201</v>
      </c>
      <c r="AX17">
        <v>1.0707034869227413E-2</v>
      </c>
      <c r="AY17">
        <v>0.23906038547554065</v>
      </c>
      <c r="AZ17">
        <v>4.9157602167472555E-3</v>
      </c>
      <c r="BA17">
        <v>1.7905364677210548E-2</v>
      </c>
      <c r="BB17">
        <v>0</v>
      </c>
      <c r="BC17">
        <v>8.2721831251687195E-2</v>
      </c>
      <c r="BD17">
        <v>0.11989050419536756</v>
      </c>
      <c r="BE17">
        <v>1.3626925134528104E-2</v>
      </c>
      <c r="BF17">
        <v>0.30353768938251485</v>
      </c>
      <c r="BG17">
        <v>4.0254712785184289E-3</v>
      </c>
      <c r="BH17">
        <v>1.3255550215409312E-2</v>
      </c>
      <c r="BI17">
        <v>0</v>
      </c>
      <c r="BJ17">
        <v>0.12402167967533022</v>
      </c>
      <c r="BK17">
        <v>0.13991453865333775</v>
      </c>
      <c r="BL17">
        <v>2.2320449559919148E-2</v>
      </c>
      <c r="BM17">
        <v>0.35668946507800103</v>
      </c>
      <c r="BN17">
        <v>3.4710365474195683E-3</v>
      </c>
      <c r="BO17">
        <v>7.050990128249935E-3</v>
      </c>
      <c r="BP17">
        <v>0</v>
      </c>
      <c r="BQ17">
        <v>0.16274474389755117</v>
      </c>
      <c r="BR17">
        <v>0.14875868225245337</v>
      </c>
      <c r="BS17">
        <v>3.4664012252326945E-2</v>
      </c>
      <c r="BT17"/>
      <c r="BU17"/>
      <c r="BV17"/>
      <c r="BW17"/>
      <c r="BX17"/>
      <c r="BY17"/>
      <c r="BZ17"/>
      <c r="CA17">
        <v>6.0393988562065418E-2</v>
      </c>
      <c r="CB17">
        <v>1.6849939878325292E-2</v>
      </c>
      <c r="CC17">
        <v>2.2894374655837893E-2</v>
      </c>
      <c r="CD17">
        <v>0</v>
      </c>
      <c r="CE17">
        <v>-1.4862832636182938E-3</v>
      </c>
      <c r="CF17">
        <v>2.2135957291520521E-2</v>
      </c>
      <c r="CG17">
        <v>0</v>
      </c>
      <c r="CH17">
        <v>7.3044310710642726E-2</v>
      </c>
      <c r="CI17">
        <v>1.1659911344948053E-2</v>
      </c>
      <c r="CJ17">
        <v>2.6023968263624263E-2</v>
      </c>
      <c r="CK17">
        <v>0</v>
      </c>
      <c r="CL17">
        <v>2.1328319042661278E-5</v>
      </c>
      <c r="CM17">
        <v>3.5326379331574377E-2</v>
      </c>
      <c r="CN17">
        <v>1.2723451453377796E-5</v>
      </c>
      <c r="CO17">
        <v>0.10778613109830167</v>
      </c>
      <c r="CP17">
        <v>7.4165289563984538E-3</v>
      </c>
      <c r="CQ17">
        <v>2.3331888513508436E-2</v>
      </c>
      <c r="CR17">
        <v>0</v>
      </c>
      <c r="CS17">
        <v>6.4446408141542767E-3</v>
      </c>
      <c r="CT17">
        <v>7.026378727019314E-2</v>
      </c>
      <c r="CU17">
        <v>3.2928554404736734E-4</v>
      </c>
      <c r="CV17"/>
      <c r="CW17">
        <v>6.0026708195788283E-3</v>
      </c>
      <c r="CX17">
        <v>2.3373295419395326E-2</v>
      </c>
      <c r="CY17">
        <v>0</v>
      </c>
      <c r="CZ17">
        <v>2.9283664490283027E-2</v>
      </c>
      <c r="DA17">
        <v>9.4726960107125391E-2</v>
      </c>
      <c r="DB17"/>
      <c r="DC17">
        <v>0.26817897478974861</v>
      </c>
      <c r="DD17">
        <v>4.3754475600670971E-3</v>
      </c>
      <c r="DE17">
        <v>1.7131765267195342E-2</v>
      </c>
      <c r="DF17">
        <v>0</v>
      </c>
      <c r="DG17">
        <v>9.7168930076928492E-2</v>
      </c>
      <c r="DH17">
        <v>0.13497529537291256</v>
      </c>
      <c r="DI17">
        <v>1.4527536512645142E-2</v>
      </c>
      <c r="DJ17"/>
      <c r="DK17"/>
      <c r="DL17"/>
      <c r="DM17"/>
      <c r="DN17"/>
      <c r="DO17"/>
      <c r="DP17"/>
      <c r="DQ17"/>
      <c r="DR17"/>
      <c r="DS17"/>
      <c r="DT17"/>
      <c r="DU17"/>
      <c r="DV17"/>
      <c r="DW17"/>
    </row>
    <row r="18" spans="1:127" ht="16" x14ac:dyDescent="0.2">
      <c r="A18">
        <v>1929</v>
      </c>
      <c r="B18">
        <v>0.10799418141663392</v>
      </c>
      <c r="C18">
        <v>2.4219322368630607E-2</v>
      </c>
      <c r="D18">
        <v>2.0949023688429727E-2</v>
      </c>
      <c r="E18">
        <v>7.8572111147683728E-4</v>
      </c>
      <c r="F18">
        <v>1.8358267591127721E-2</v>
      </c>
      <c r="G18">
        <v>4.129282976396513E-2</v>
      </c>
      <c r="H18">
        <v>2.3890168930038968E-3</v>
      </c>
      <c r="I18">
        <v>7.6058526399366472E-2</v>
      </c>
      <c r="J18">
        <v>3.513821030102203E-2</v>
      </c>
      <c r="K18">
        <v>2.0696156346494556E-2</v>
      </c>
      <c r="L18">
        <v>1.2378100593839799E-3</v>
      </c>
      <c r="M18">
        <v>3.3586555946482979E-3</v>
      </c>
      <c r="N18">
        <v>1.5627694097817606E-2</v>
      </c>
      <c r="O18">
        <v>0</v>
      </c>
      <c r="P18"/>
      <c r="Q18"/>
      <c r="R18"/>
      <c r="S18"/>
      <c r="T18"/>
      <c r="U18"/>
      <c r="V18"/>
      <c r="W18"/>
      <c r="X18"/>
      <c r="Y18"/>
      <c r="Z18"/>
      <c r="AA18"/>
      <c r="AB18"/>
      <c r="AC18"/>
      <c r="AD18">
        <v>0.15224577592136826</v>
      </c>
      <c r="AE18">
        <v>1.1783945792200972E-2</v>
      </c>
      <c r="AF18">
        <v>2.1823621612476893E-2</v>
      </c>
      <c r="AG18">
        <v>2.3184606935752739E-4</v>
      </c>
      <c r="AH18">
        <v>3.9095858305654485E-2</v>
      </c>
      <c r="AI18">
        <v>7.4222841840479836E-2</v>
      </c>
      <c r="AJ18">
        <v>5.0876623011985311E-3</v>
      </c>
      <c r="AK18">
        <v>0.17006554548356811</v>
      </c>
      <c r="AL18">
        <v>9.479663151260205E-3</v>
      </c>
      <c r="AM18">
        <v>2.1253083244402435E-2</v>
      </c>
      <c r="AN18">
        <v>1.2780151216224816E-4</v>
      </c>
      <c r="AO18">
        <v>4.8770168145350276E-2</v>
      </c>
      <c r="AP18">
        <v>8.4059293441720639E-2</v>
      </c>
      <c r="AQ18">
        <v>6.3755359886723392E-3</v>
      </c>
      <c r="AR18">
        <v>0.2264649636733618</v>
      </c>
      <c r="AS18">
        <v>6.3737821334656419E-3</v>
      </c>
      <c r="AT18">
        <v>1.805630350725998E-2</v>
      </c>
      <c r="AU18">
        <v>3.5944793782779456E-5</v>
      </c>
      <c r="AV18">
        <v>8.0575938635913655E-2</v>
      </c>
      <c r="AW18">
        <v>0.11065364041415725</v>
      </c>
      <c r="AX18">
        <v>1.0769354188782505E-2</v>
      </c>
      <c r="AY18">
        <v>0.25690247470389588</v>
      </c>
      <c r="AZ18">
        <v>5.6983889163119365E-3</v>
      </c>
      <c r="BA18">
        <v>1.698600373460047E-2</v>
      </c>
      <c r="BB18">
        <v>2.264684363450681E-5</v>
      </c>
      <c r="BC18">
        <v>0.10004640160997214</v>
      </c>
      <c r="BD18">
        <v>0.12048437250577551</v>
      </c>
      <c r="BE18">
        <v>1.3664661093601319E-2</v>
      </c>
      <c r="BF18">
        <v>0.32729391169406857</v>
      </c>
      <c r="BG18">
        <v>4.5264478138002228E-3</v>
      </c>
      <c r="BH18">
        <v>1.2571356020712212E-2</v>
      </c>
      <c r="BI18">
        <v>8.4155740578521217E-6</v>
      </c>
      <c r="BJ18">
        <v>0.14693642718591463</v>
      </c>
      <c r="BK18">
        <v>0.14134285876710428</v>
      </c>
      <c r="BL18">
        <v>2.1908406332479393E-2</v>
      </c>
      <c r="BM18">
        <v>0.3791361087339184</v>
      </c>
      <c r="BN18">
        <v>3.678126308588978E-3</v>
      </c>
      <c r="BO18">
        <v>6.6540278606174695E-3</v>
      </c>
      <c r="BP18">
        <v>2.1665961348283041E-6</v>
      </c>
      <c r="BQ18">
        <v>0.18455857967050646</v>
      </c>
      <c r="BR18">
        <v>0.15287264113231813</v>
      </c>
      <c r="BS18">
        <v>3.1370567165752525E-2</v>
      </c>
      <c r="BT18"/>
      <c r="BU18"/>
      <c r="BV18"/>
      <c r="BW18"/>
      <c r="BX18"/>
      <c r="BY18"/>
      <c r="BZ18"/>
      <c r="CA18">
        <v>6.6207427083239401E-2</v>
      </c>
      <c r="CB18">
        <v>2.0886795123593344E-2</v>
      </c>
      <c r="CC18">
        <v>2.3455655651382804E-2</v>
      </c>
      <c r="CD18">
        <v>6.4284604748692474E-4</v>
      </c>
      <c r="CE18">
        <v>-2.0485022626349578E-3</v>
      </c>
      <c r="CF18">
        <v>2.3270632523411296E-2</v>
      </c>
      <c r="CG18">
        <v>0</v>
      </c>
      <c r="CH18">
        <v>7.5875933236228738E-2</v>
      </c>
      <c r="CI18">
        <v>1.3986413550571305E-2</v>
      </c>
      <c r="CJ18">
        <v>2.5437494142056392E-2</v>
      </c>
      <c r="CK18">
        <v>2.6110266096733645E-4</v>
      </c>
      <c r="CL18">
        <v>-3.4517037407341022E-4</v>
      </c>
      <c r="CM18">
        <v>3.6536093256707106E-2</v>
      </c>
      <c r="CN18">
        <v>0</v>
      </c>
      <c r="CO18">
        <v>0.10900396707931338</v>
      </c>
      <c r="CP18">
        <v>8.8425001813995235E-3</v>
      </c>
      <c r="CQ18">
        <v>2.1666113766054713E-2</v>
      </c>
      <c r="CR18">
        <v>8.4546857199320098E-5</v>
      </c>
      <c r="CS18">
        <v>6.820108637882908E-3</v>
      </c>
      <c r="CT18">
        <v>7.1405207105230697E-2</v>
      </c>
      <c r="CU18">
        <v>1.8549053154622255E-4</v>
      </c>
      <c r="CV18"/>
      <c r="CW18">
        <v>7.2312531614479531E-3</v>
      </c>
      <c r="CX18">
        <v>2.2553151354877243E-2</v>
      </c>
      <c r="CY18">
        <v>4.125921856728125E-5</v>
      </c>
      <c r="CZ18">
        <v>3.4938138340972265E-2</v>
      </c>
      <c r="DA18">
        <v>9.2168257494471023E-2</v>
      </c>
      <c r="DB18"/>
      <c r="DC18">
        <v>0.28866660596319937</v>
      </c>
      <c r="DD18">
        <v>5.1175194104228711E-3</v>
      </c>
      <c r="DE18">
        <v>1.6651807783803752E-2</v>
      </c>
      <c r="DF18">
        <v>1.2769524887964328E-5</v>
      </c>
      <c r="DG18">
        <v>0.11773885289339288</v>
      </c>
      <c r="DH18">
        <v>0.13383079831794198</v>
      </c>
      <c r="DI18">
        <v>1.5314858032749974E-2</v>
      </c>
      <c r="DJ18"/>
      <c r="DK18"/>
      <c r="DL18"/>
      <c r="DM18"/>
      <c r="DN18"/>
      <c r="DO18"/>
      <c r="DP18"/>
      <c r="DQ18"/>
      <c r="DR18"/>
      <c r="DS18"/>
      <c r="DT18"/>
      <c r="DU18"/>
      <c r="DV18"/>
      <c r="DW18"/>
    </row>
    <row r="19" spans="1:127" ht="16" x14ac:dyDescent="0.2">
      <c r="A19">
        <v>1930</v>
      </c>
      <c r="B19">
        <v>0.11583634175691938</v>
      </c>
      <c r="C19">
        <v>2.7003610108303242E-2</v>
      </c>
      <c r="D19">
        <v>2.4753309265944646E-2</v>
      </c>
      <c r="E19">
        <v>8.784596871239472E-4</v>
      </c>
      <c r="F19">
        <v>1.8904933814681106E-2</v>
      </c>
      <c r="G19">
        <v>4.1383874849578825E-2</v>
      </c>
      <c r="H19">
        <v>2.9121540312876055E-3</v>
      </c>
      <c r="I19">
        <v>8.2617051068001351E-2</v>
      </c>
      <c r="J19">
        <v>3.8695454482415063E-2</v>
      </c>
      <c r="K19">
        <v>2.4213578027951203E-2</v>
      </c>
      <c r="L19">
        <v>1.3668721503791907E-3</v>
      </c>
      <c r="M19">
        <v>3.4160908412832073E-3</v>
      </c>
      <c r="N19">
        <v>1.4925055565972692E-2</v>
      </c>
      <c r="O19">
        <v>0</v>
      </c>
      <c r="P19"/>
      <c r="Q19"/>
      <c r="R19"/>
      <c r="S19"/>
      <c r="T19"/>
      <c r="U19"/>
      <c r="V19"/>
      <c r="W19"/>
      <c r="X19"/>
      <c r="Y19"/>
      <c r="Z19"/>
      <c r="AA19"/>
      <c r="AB19"/>
      <c r="AC19"/>
      <c r="AD19">
        <v>0.16516807183239082</v>
      </c>
      <c r="AE19">
        <v>1.3326268559341605E-2</v>
      </c>
      <c r="AF19">
        <v>2.6070281100798325E-2</v>
      </c>
      <c r="AG19">
        <v>2.6291243995971348E-4</v>
      </c>
      <c r="AH19">
        <v>4.0834966312737357E-2</v>
      </c>
      <c r="AI19">
        <v>7.8383343070933559E-2</v>
      </c>
      <c r="AJ19">
        <v>6.2903003486202685E-3</v>
      </c>
      <c r="AK19">
        <v>0.18790153976075236</v>
      </c>
      <c r="AL19">
        <v>1.1181166788663243E-2</v>
      </c>
      <c r="AM19">
        <v>2.6201524109413021E-2</v>
      </c>
      <c r="AN19">
        <v>1.5115544144142816E-4</v>
      </c>
      <c r="AO19">
        <v>5.3281023287260247E-2</v>
      </c>
      <c r="AP19">
        <v>8.8865262109655424E-2</v>
      </c>
      <c r="AQ19">
        <v>8.2214080243190411E-3</v>
      </c>
      <c r="AR19">
        <v>0.25826198686416024</v>
      </c>
      <c r="AS19">
        <v>8.1348142068166929E-3</v>
      </c>
      <c r="AT19">
        <v>2.2982547762379905E-2</v>
      </c>
      <c r="AU19">
        <v>4.6002347405608239E-5</v>
      </c>
      <c r="AV19">
        <v>9.6495745538664704E-2</v>
      </c>
      <c r="AW19">
        <v>0.11557577048543488</v>
      </c>
      <c r="AX19">
        <v>1.5027106523458436E-2</v>
      </c>
      <c r="AY19">
        <v>0.30097197917437779</v>
      </c>
      <c r="AZ19">
        <v>7.5379763387521071E-3</v>
      </c>
      <c r="BA19">
        <v>2.2261894510470906E-2</v>
      </c>
      <c r="BB19">
        <v>3.0040277339781986E-5</v>
      </c>
      <c r="BC19">
        <v>0.12549718091038686</v>
      </c>
      <c r="BD19">
        <v>0.12591532803647426</v>
      </c>
      <c r="BE19">
        <v>1.972955910095384E-2</v>
      </c>
      <c r="BF19">
        <v>0.41956521075473369</v>
      </c>
      <c r="BG19">
        <v>6.6159084915630119E-3</v>
      </c>
      <c r="BH19">
        <v>1.8487836356957405E-2</v>
      </c>
      <c r="BI19">
        <v>1.2334151858986238E-5</v>
      </c>
      <c r="BJ19">
        <v>0.21071909040174563</v>
      </c>
      <c r="BK19">
        <v>0.14951854658058727</v>
      </c>
      <c r="BL19">
        <v>3.4211494772021379E-2</v>
      </c>
      <c r="BM19">
        <v>0.57077980977884168</v>
      </c>
      <c r="BN19">
        <v>6.2313599637782583E-3</v>
      </c>
      <c r="BO19">
        <v>1.0687707673807185E-2</v>
      </c>
      <c r="BP19">
        <v>3.6806772574890219E-6</v>
      </c>
      <c r="BQ19">
        <v>0.32336589994469772</v>
      </c>
      <c r="BR19">
        <v>0.17353330839718734</v>
      </c>
      <c r="BS19">
        <v>5.6957853122113808E-2</v>
      </c>
      <c r="BT19"/>
      <c r="BU19"/>
      <c r="BV19"/>
      <c r="BW19"/>
      <c r="BX19"/>
      <c r="BY19"/>
      <c r="BZ19"/>
      <c r="CA19">
        <v>6.9440757315970603E-2</v>
      </c>
      <c r="CB19">
        <v>2.0313554007041004E-2</v>
      </c>
      <c r="CC19">
        <v>2.498034965075235E-2</v>
      </c>
      <c r="CD19">
        <v>6.2692365569756118E-4</v>
      </c>
      <c r="CE19">
        <v>-2.2966716296045583E-3</v>
      </c>
      <c r="CF19">
        <v>2.5816601632084244E-2</v>
      </c>
      <c r="CG19">
        <v>0</v>
      </c>
      <c r="CH19">
        <v>9.1147371301093849E-2</v>
      </c>
      <c r="CI19">
        <v>1.4861261231334893E-2</v>
      </c>
      <c r="CJ19">
        <v>2.9592818641995998E-2</v>
      </c>
      <c r="CK19">
        <v>2.7819810916975636E-4</v>
      </c>
      <c r="CL19">
        <v>-1.80467016576107E-3</v>
      </c>
      <c r="CM19">
        <v>4.8219763484354285E-2</v>
      </c>
      <c r="CN19">
        <v>0</v>
      </c>
      <c r="CO19">
        <v>0.11937627175132245</v>
      </c>
      <c r="CP19">
        <v>9.9997571483854217E-3</v>
      </c>
      <c r="CQ19">
        <v>2.4921918339534471E-2</v>
      </c>
      <c r="CR19">
        <v>9.5875008874688771E-5</v>
      </c>
      <c r="CS19">
        <v>3.2524608299826729E-3</v>
      </c>
      <c r="CT19">
        <v>8.0774700605081504E-2</v>
      </c>
      <c r="CU19">
        <v>3.3155981946369773E-4</v>
      </c>
      <c r="CV19"/>
      <c r="CW19">
        <v>8.5088227146898066E-3</v>
      </c>
      <c r="CX19">
        <v>2.6011724181694212E-2</v>
      </c>
      <c r="CY19">
        <v>4.8682231842314856E-5</v>
      </c>
      <c r="CZ19">
        <v>3.1596580957140408E-2</v>
      </c>
      <c r="DA19">
        <v>0.10078706712762431</v>
      </c>
      <c r="DB19"/>
      <c r="DC19">
        <v>0.3332144457726926</v>
      </c>
      <c r="DD19">
        <v>6.8268191936833858E-3</v>
      </c>
      <c r="DE19">
        <v>2.2714354225702397E-2</v>
      </c>
      <c r="DF19">
        <v>1.7081547549396521E-5</v>
      </c>
      <c r="DG19">
        <v>0.14493205093061778</v>
      </c>
      <c r="DH19">
        <v>0.13699347443847348</v>
      </c>
      <c r="DI19">
        <v>2.1730665436666165E-2</v>
      </c>
      <c r="DJ19"/>
      <c r="DK19"/>
      <c r="DL19"/>
      <c r="DM19"/>
      <c r="DN19"/>
      <c r="DO19"/>
      <c r="DP19"/>
      <c r="DQ19"/>
      <c r="DR19"/>
      <c r="DS19"/>
      <c r="DT19"/>
      <c r="DU19"/>
      <c r="DV19"/>
      <c r="DW19"/>
    </row>
    <row r="20" spans="1:127" ht="16" x14ac:dyDescent="0.2">
      <c r="A20">
        <v>1931</v>
      </c>
      <c r="B20">
        <v>0.12294730920413162</v>
      </c>
      <c r="C20">
        <v>3.1483262537253719E-2</v>
      </c>
      <c r="D20">
        <v>3.0300790776734907E-2</v>
      </c>
      <c r="E20">
        <v>1.0346612101444887E-3</v>
      </c>
      <c r="F20">
        <v>1.482521705392746E-2</v>
      </c>
      <c r="G20">
        <v>4.2007242628039308E-2</v>
      </c>
      <c r="H20">
        <v>3.2961349980317285E-3</v>
      </c>
      <c r="I20">
        <v>9.4534696243580102E-2</v>
      </c>
      <c r="J20">
        <v>4.5151535169653499E-2</v>
      </c>
      <c r="K20">
        <v>2.9876383714108435E-2</v>
      </c>
      <c r="L20">
        <v>1.6112350221635934E-3</v>
      </c>
      <c r="M20">
        <v>2.6810812617273946E-3</v>
      </c>
      <c r="N20">
        <v>1.5214461075927185E-2</v>
      </c>
      <c r="O20">
        <v>0</v>
      </c>
      <c r="P20"/>
      <c r="Q20"/>
      <c r="R20"/>
      <c r="S20"/>
      <c r="T20"/>
      <c r="U20"/>
      <c r="V20"/>
      <c r="W20"/>
      <c r="X20"/>
      <c r="Y20"/>
      <c r="Z20"/>
      <c r="AA20"/>
      <c r="AB20"/>
      <c r="AC20"/>
      <c r="AD20">
        <v>0.16723484059349342</v>
      </c>
      <c r="AE20">
        <v>1.5522278173879481E-2</v>
      </c>
      <c r="AF20">
        <v>3.1584411606619039E-2</v>
      </c>
      <c r="AG20">
        <v>3.0936876644019291E-4</v>
      </c>
      <c r="AH20">
        <v>3.1992420522083224E-2</v>
      </c>
      <c r="AI20">
        <v>8.0713390660638429E-2</v>
      </c>
      <c r="AJ20">
        <v>7.1129708638330638E-3</v>
      </c>
      <c r="AK20">
        <v>0.1930802854005827</v>
      </c>
      <c r="AL20">
        <v>1.3663610155323306E-2</v>
      </c>
      <c r="AM20">
        <v>3.2728327674635738E-2</v>
      </c>
      <c r="AN20">
        <v>1.8660382924400463E-4</v>
      </c>
      <c r="AO20">
        <v>4.3666045822335978E-2</v>
      </c>
      <c r="AP20">
        <v>9.3082269852476335E-2</v>
      </c>
      <c r="AQ20">
        <v>9.7534280665673503E-3</v>
      </c>
      <c r="AR20">
        <v>0.26736056168608607</v>
      </c>
      <c r="AS20">
        <v>1.0961784433395559E-2</v>
      </c>
      <c r="AT20">
        <v>2.9761849965046196E-2</v>
      </c>
      <c r="AU20">
        <v>6.2622736463163482E-5</v>
      </c>
      <c r="AV20">
        <v>8.5219533425924324E-2</v>
      </c>
      <c r="AW20">
        <v>0.12169666251867854</v>
      </c>
      <c r="AX20">
        <v>1.965810860657826E-2</v>
      </c>
      <c r="AY20">
        <v>0.31424807922574233</v>
      </c>
      <c r="AZ20">
        <v>1.0500600726947921E-2</v>
      </c>
      <c r="BA20">
        <v>2.9739914948753457E-2</v>
      </c>
      <c r="BB20">
        <v>4.2274817582275856E-5</v>
      </c>
      <c r="BC20">
        <v>0.11316056992982891</v>
      </c>
      <c r="BD20">
        <v>0.1341675011564141</v>
      </c>
      <c r="BE20">
        <v>2.6637217646215697E-2</v>
      </c>
      <c r="BF20">
        <v>0.45601685401317171</v>
      </c>
      <c r="BG20">
        <v>9.9610062699226065E-3</v>
      </c>
      <c r="BH20">
        <v>2.7008373993250366E-2</v>
      </c>
      <c r="BI20">
        <v>1.8760371927234551E-5</v>
      </c>
      <c r="BJ20">
        <v>0.20577473200270596</v>
      </c>
      <c r="BK20">
        <v>0.16441388097459647</v>
      </c>
      <c r="BL20">
        <v>4.8840100400768999E-2</v>
      </c>
      <c r="BM20">
        <v>0.59282191021712327</v>
      </c>
      <c r="BN20">
        <v>1.2949308150899388E-2</v>
      </c>
      <c r="BO20">
        <v>3.5110886191225474E-2</v>
      </c>
      <c r="BP20">
        <v>2.4388483505404917E-5</v>
      </c>
      <c r="BQ20">
        <v>0.26750715160351773</v>
      </c>
      <c r="BR20">
        <v>0.21373804526697543</v>
      </c>
      <c r="BS20">
        <v>6.3492130520999696E-2</v>
      </c>
      <c r="BT20"/>
      <c r="BU20"/>
      <c r="BV20"/>
      <c r="BW20"/>
      <c r="BX20"/>
      <c r="BY20"/>
      <c r="BZ20"/>
      <c r="CA20">
        <v>7.4421339753748678E-2</v>
      </c>
      <c r="CB20">
        <v>2.0529163527202885E-2</v>
      </c>
      <c r="CC20">
        <v>2.7782427828117708E-2</v>
      </c>
      <c r="CD20">
        <v>6.4005666965228356E-4</v>
      </c>
      <c r="CE20">
        <v>-1.2421630053634056E-3</v>
      </c>
      <c r="CF20">
        <v>2.6711854734139211E-2</v>
      </c>
      <c r="CG20">
        <v>0</v>
      </c>
      <c r="CH20">
        <v>0.11056636813158971</v>
      </c>
      <c r="CI20">
        <v>1.632422615000978E-2</v>
      </c>
      <c r="CJ20">
        <v>3.5115795231870243E-2</v>
      </c>
      <c r="CK20">
        <v>3.0870917515927879E-4</v>
      </c>
      <c r="CL20">
        <v>5.7446257229023059E-4</v>
      </c>
      <c r="CM20">
        <v>5.8243175002260172E-2</v>
      </c>
      <c r="CN20">
        <v>0</v>
      </c>
      <c r="CO20">
        <v>0.13462326266515248</v>
      </c>
      <c r="CP20">
        <v>1.2226505616392665E-2</v>
      </c>
      <c r="CQ20">
        <v>2.9518397533685445E-2</v>
      </c>
      <c r="CR20">
        <v>1.1842318708437458E-4</v>
      </c>
      <c r="CS20">
        <v>6.373914393876726E-3</v>
      </c>
      <c r="CT20">
        <v>8.5871126249215557E-2</v>
      </c>
      <c r="CU20">
        <v>5.1489568489774325E-4</v>
      </c>
      <c r="CV20"/>
      <c r="CW20">
        <v>1.0987752428857661E-2</v>
      </c>
      <c r="CX20">
        <v>3.196040967236987E-2</v>
      </c>
      <c r="CY20">
        <v>6.3507980072629349E-5</v>
      </c>
      <c r="CZ20">
        <v>2.6065410578409862E-2</v>
      </c>
      <c r="DA20">
        <v>0.1069112551322061</v>
      </c>
      <c r="DB20"/>
      <c r="DC20">
        <v>0.34491409715337834</v>
      </c>
      <c r="DD20">
        <v>9.7281775523216305E-3</v>
      </c>
      <c r="DE20">
        <v>3.1516422699265335E-2</v>
      </c>
      <c r="DF20">
        <v>2.4590011445694463E-5</v>
      </c>
      <c r="DG20">
        <v>0.12732339739347193</v>
      </c>
      <c r="DH20">
        <v>0.1470969821667075</v>
      </c>
      <c r="DI20">
        <v>2.9224527330166273E-2</v>
      </c>
      <c r="DJ20"/>
      <c r="DK20"/>
      <c r="DL20"/>
      <c r="DM20"/>
      <c r="DN20"/>
      <c r="DO20"/>
      <c r="DP20"/>
      <c r="DQ20"/>
      <c r="DR20"/>
      <c r="DS20"/>
      <c r="DT20"/>
      <c r="DU20"/>
      <c r="DV20"/>
      <c r="DW20"/>
    </row>
    <row r="21" spans="1:127" ht="16" x14ac:dyDescent="0.2">
      <c r="A21">
        <v>1932</v>
      </c>
      <c r="B21">
        <v>0.1521599219892735</v>
      </c>
      <c r="C21">
        <v>4.1852754753778636E-2</v>
      </c>
      <c r="D21">
        <v>3.804973183812773E-2</v>
      </c>
      <c r="E21">
        <v>1.3846903949293029E-3</v>
      </c>
      <c r="F21">
        <v>1.4197952218430033E-2</v>
      </c>
      <c r="G21">
        <v>5.3417844953681133E-2</v>
      </c>
      <c r="H21">
        <v>3.2569478303266695E-3</v>
      </c>
      <c r="I21">
        <v>0.12587090448800933</v>
      </c>
      <c r="J21">
        <v>6.2297059048562538E-2</v>
      </c>
      <c r="K21">
        <v>3.931265116577768E-2</v>
      </c>
      <c r="L21">
        <v>2.2380207634204691E-3</v>
      </c>
      <c r="M21">
        <v>2.66492709918368E-3</v>
      </c>
      <c r="N21">
        <v>1.9358246411064955E-2</v>
      </c>
      <c r="O21">
        <v>0</v>
      </c>
      <c r="P21"/>
      <c r="Q21"/>
      <c r="R21"/>
      <c r="S21"/>
      <c r="T21"/>
      <c r="U21"/>
      <c r="V21"/>
      <c r="W21"/>
      <c r="X21"/>
      <c r="Y21"/>
      <c r="Z21"/>
      <c r="AA21"/>
      <c r="AB21"/>
      <c r="AC21"/>
      <c r="AD21">
        <v>0.19551442095608521</v>
      </c>
      <c r="AE21">
        <v>1.9797873865585128E-2</v>
      </c>
      <c r="AF21">
        <v>3.7566164652676599E-2</v>
      </c>
      <c r="AG21">
        <v>3.9723705272115182E-4</v>
      </c>
      <c r="AH21">
        <v>2.9396154594337535E-2</v>
      </c>
      <c r="AI21">
        <v>0.10161364214069012</v>
      </c>
      <c r="AJ21">
        <v>6.7433486500746804E-3</v>
      </c>
      <c r="AK21">
        <v>0.22441444321923973</v>
      </c>
      <c r="AL21">
        <v>1.7370423103498008E-2</v>
      </c>
      <c r="AM21">
        <v>3.9798379625415818E-2</v>
      </c>
      <c r="AN21">
        <v>2.3882274217869808E-4</v>
      </c>
      <c r="AO21">
        <v>4.0094123129587475E-2</v>
      </c>
      <c r="AP21">
        <v>0.11769624371753576</v>
      </c>
      <c r="AQ21">
        <v>9.2164509010239648E-3</v>
      </c>
      <c r="AR21">
        <v>0.31228155008665714</v>
      </c>
      <c r="AS21">
        <v>1.4790359808937677E-2</v>
      </c>
      <c r="AT21">
        <v>3.8311161439732046E-2</v>
      </c>
      <c r="AU21">
        <v>8.5062808546924976E-5</v>
      </c>
      <c r="AV21">
        <v>8.2760752909128391E-2</v>
      </c>
      <c r="AW21">
        <v>0.15661903495863858</v>
      </c>
      <c r="AX21">
        <v>1.9715178161673536E-2</v>
      </c>
      <c r="AY21">
        <v>0.36111245858567015</v>
      </c>
      <c r="AZ21">
        <v>1.3963914485559682E-2</v>
      </c>
      <c r="BA21">
        <v>3.9138099384449808E-2</v>
      </c>
      <c r="BB21">
        <v>5.6595900199024667E-5</v>
      </c>
      <c r="BC21">
        <v>0.10808635475856783</v>
      </c>
      <c r="BD21">
        <v>0.17358167293196641</v>
      </c>
      <c r="BE21">
        <v>2.6285821124927392E-2</v>
      </c>
      <c r="BF21">
        <v>0.51459208525015787</v>
      </c>
      <c r="BG21">
        <v>1.3203298923638465E-2</v>
      </c>
      <c r="BH21">
        <v>3.7857386870086773E-2</v>
      </c>
      <c r="BI21">
        <v>2.5034036493127125E-5</v>
      </c>
      <c r="BJ21">
        <v>0.20012450411026733</v>
      </c>
      <c r="BK21">
        <v>0.21641106421808326</v>
      </c>
      <c r="BL21">
        <v>4.6970797091588946E-2</v>
      </c>
      <c r="BM21">
        <v>0.66896971082520529</v>
      </c>
      <c r="BN21">
        <v>1.7164288600730004E-2</v>
      </c>
      <c r="BO21">
        <v>4.9214602931112808E-2</v>
      </c>
      <c r="BP21">
        <v>3.2544247441065263E-5</v>
      </c>
      <c r="BQ21">
        <v>0.26016185534334751</v>
      </c>
      <c r="BR21">
        <v>0.28133438348350825</v>
      </c>
      <c r="BS21">
        <v>6.1062036219065634E-2</v>
      </c>
      <c r="BT21"/>
      <c r="BU21"/>
      <c r="BV21"/>
      <c r="BW21"/>
      <c r="BX21"/>
      <c r="BY21"/>
      <c r="BZ21"/>
      <c r="CA21">
        <v>8.4159876207285891E-2</v>
      </c>
      <c r="CB21">
        <v>2.6416655553927186E-2</v>
      </c>
      <c r="CC21">
        <v>3.0781981908530605E-2</v>
      </c>
      <c r="CD21">
        <v>8.2915400211173648E-4</v>
      </c>
      <c r="CE21">
        <v>-1.4092788098548131E-3</v>
      </c>
      <c r="CF21">
        <v>2.7541363552571183E-2</v>
      </c>
      <c r="CG21">
        <v>0</v>
      </c>
      <c r="CH21">
        <v>0.13564394699957244</v>
      </c>
      <c r="CI21">
        <v>1.9635426193130488E-2</v>
      </c>
      <c r="CJ21">
        <v>4.0467842702707271E-2</v>
      </c>
      <c r="CK21">
        <v>3.7382424200633877E-4</v>
      </c>
      <c r="CL21">
        <v>7.4085729434595661E-4</v>
      </c>
      <c r="CM21">
        <v>7.4425996567382399E-2</v>
      </c>
      <c r="CN21">
        <v>0</v>
      </c>
      <c r="CO21">
        <v>0.16566575379208598</v>
      </c>
      <c r="CP21">
        <v>1.7186109236566247E-2</v>
      </c>
      <c r="CQ21">
        <v>3.5562601758504835E-2</v>
      </c>
      <c r="CR21">
        <v>1.6757998824966475E-4</v>
      </c>
      <c r="CS21">
        <v>7.0799334938053309E-3</v>
      </c>
      <c r="CT21">
        <v>0.10500478612103462</v>
      </c>
      <c r="CU21">
        <v>6.6474319392527718E-4</v>
      </c>
      <c r="CV21"/>
      <c r="CW21">
        <v>1.465489855939627E-2</v>
      </c>
      <c r="CX21">
        <v>3.9955413856861091E-2</v>
      </c>
      <c r="CY21">
        <v>8.52731773459669E-5</v>
      </c>
      <c r="CZ21">
        <v>2.1178361980646598E-2</v>
      </c>
      <c r="DA21">
        <v>0.13471347877610204</v>
      </c>
      <c r="DB21"/>
      <c r="DC21">
        <v>0.36947860554403344</v>
      </c>
      <c r="DD21">
        <v>1.182578967052954E-2</v>
      </c>
      <c r="DE21">
        <v>4.1036604724391822E-2</v>
      </c>
      <c r="DF21">
        <v>3.0093145674147937E-5</v>
      </c>
      <c r="DG21">
        <v>0.10014777970189802</v>
      </c>
      <c r="DH21">
        <v>0.19078880645710014</v>
      </c>
      <c r="DI21">
        <v>2.5649531844439764E-2</v>
      </c>
      <c r="DJ21"/>
      <c r="DK21"/>
      <c r="DL21"/>
      <c r="DM21"/>
      <c r="DN21"/>
      <c r="DO21"/>
      <c r="DP21"/>
      <c r="DQ21"/>
      <c r="DR21"/>
      <c r="DS21"/>
      <c r="DT21"/>
      <c r="DU21"/>
      <c r="DV21"/>
      <c r="DW21"/>
    </row>
    <row r="22" spans="1:127" ht="16" x14ac:dyDescent="0.2">
      <c r="A22">
        <v>1933</v>
      </c>
      <c r="B22">
        <v>0.16907510533525427</v>
      </c>
      <c r="C22">
        <v>5.9315271416549457E-2</v>
      </c>
      <c r="D22">
        <v>3.5278487480838019E-2</v>
      </c>
      <c r="E22">
        <v>1.287685078994699E-3</v>
      </c>
      <c r="F22">
        <v>1.6596829907042789E-2</v>
      </c>
      <c r="G22">
        <v>5.2958610117526825E-2</v>
      </c>
      <c r="H22">
        <v>3.6382213343024833E-3</v>
      </c>
      <c r="I22">
        <v>0.14797362512751483</v>
      </c>
      <c r="J22">
        <v>8.7756204960412157E-2</v>
      </c>
      <c r="K22">
        <v>3.5990686521811886E-2</v>
      </c>
      <c r="L22">
        <v>2.0686590177912841E-3</v>
      </c>
      <c r="M22">
        <v>3.096368079232443E-3</v>
      </c>
      <c r="N22">
        <v>1.9061706548267051E-2</v>
      </c>
      <c r="O22">
        <v>0</v>
      </c>
      <c r="P22"/>
      <c r="Q22"/>
      <c r="R22"/>
      <c r="S22"/>
      <c r="T22"/>
      <c r="U22"/>
      <c r="V22"/>
      <c r="W22"/>
      <c r="X22"/>
      <c r="Y22"/>
      <c r="Z22"/>
      <c r="AA22"/>
      <c r="AB22"/>
      <c r="AC22"/>
      <c r="AD22">
        <v>0.20609923749828882</v>
      </c>
      <c r="AE22">
        <v>2.8242057487149305E-2</v>
      </c>
      <c r="AF22">
        <v>3.5372328799778779E-2</v>
      </c>
      <c r="AG22">
        <v>3.7182795750437448E-4</v>
      </c>
      <c r="AH22">
        <v>3.458798499048539E-2</v>
      </c>
      <c r="AI22">
        <v>9.9942943031466544E-2</v>
      </c>
      <c r="AJ22">
        <v>7.5820952319044328E-3</v>
      </c>
      <c r="AK22">
        <v>0.23261631884085054</v>
      </c>
      <c r="AL22">
        <v>2.4086171957794566E-2</v>
      </c>
      <c r="AM22">
        <v>3.7747740870899077E-2</v>
      </c>
      <c r="AN22">
        <v>2.1729392089248016E-4</v>
      </c>
      <c r="AO22">
        <v>4.4941710323777147E-2</v>
      </c>
      <c r="AP22">
        <v>0.11555044569370686</v>
      </c>
      <c r="AQ22">
        <v>1.0072956073780425E-2</v>
      </c>
      <c r="AR22">
        <v>0.31810945490235948</v>
      </c>
      <c r="AS22">
        <v>1.9810309880054989E-2</v>
      </c>
      <c r="AT22">
        <v>3.5464882253499842E-2</v>
      </c>
      <c r="AU22">
        <v>7.4759563636690184E-5</v>
      </c>
      <c r="AV22">
        <v>8.4376385707153514E-2</v>
      </c>
      <c r="AW22">
        <v>0.15756942776021224</v>
      </c>
      <c r="AX22">
        <v>2.0813689737802191E-2</v>
      </c>
      <c r="AY22">
        <v>0.36295226462389374</v>
      </c>
      <c r="AZ22">
        <v>1.8546992566872433E-2</v>
      </c>
      <c r="BA22">
        <v>3.5244878434729218E-2</v>
      </c>
      <c r="BB22">
        <v>4.9324853009722784E-5</v>
      </c>
      <c r="BC22">
        <v>0.10591445776267097</v>
      </c>
      <c r="BD22">
        <v>0.17572395398868518</v>
      </c>
      <c r="BE22">
        <v>2.7472657017926245E-2</v>
      </c>
      <c r="BF22">
        <v>0.49068424053272219</v>
      </c>
      <c r="BG22">
        <v>1.6934751084826168E-2</v>
      </c>
      <c r="BH22">
        <v>3.2344014460974992E-2</v>
      </c>
      <c r="BI22">
        <v>2.1068894717776757E-5</v>
      </c>
      <c r="BJ22">
        <v>0.17291609849766981</v>
      </c>
      <c r="BK22">
        <v>0.22214376399048225</v>
      </c>
      <c r="BL22">
        <v>4.6324543604051256E-2</v>
      </c>
      <c r="BM22">
        <v>0.63788951269253891</v>
      </c>
      <c r="BN22">
        <v>2.2015176410274021E-2</v>
      </c>
      <c r="BO22">
        <v>4.204721879926749E-2</v>
      </c>
      <c r="BP22">
        <v>2.7389563133109786E-5</v>
      </c>
      <c r="BQ22">
        <v>0.22479092804697076</v>
      </c>
      <c r="BR22">
        <v>0.28878689318762696</v>
      </c>
      <c r="BS22">
        <v>6.0221906685266634E-2</v>
      </c>
      <c r="BT22"/>
      <c r="BU22"/>
      <c r="BV22"/>
      <c r="BW22"/>
      <c r="BX22"/>
      <c r="BY22"/>
      <c r="BZ22"/>
      <c r="CA22">
        <v>9.5263757486173564E-2</v>
      </c>
      <c r="CB22">
        <v>4.0892291399287295E-2</v>
      </c>
      <c r="CC22">
        <v>2.7543186922465615E-2</v>
      </c>
      <c r="CD22">
        <v>8.421962920578572E-4</v>
      </c>
      <c r="CE22">
        <v>7.6743486924185839E-4</v>
      </c>
      <c r="CF22">
        <v>2.5218648003120944E-2</v>
      </c>
      <c r="CG22">
        <v>0</v>
      </c>
      <c r="CH22">
        <v>0.1395389979967776</v>
      </c>
      <c r="CI22">
        <v>2.8096278179734382E-2</v>
      </c>
      <c r="CJ22">
        <v>3.9196544039120249E-2</v>
      </c>
      <c r="CK22">
        <v>3.5098651704856116E-4</v>
      </c>
      <c r="CL22">
        <v>5.6574105946954915E-3</v>
      </c>
      <c r="CM22">
        <v>6.6237778666178929E-2</v>
      </c>
      <c r="CN22">
        <v>0</v>
      </c>
      <c r="CO22">
        <v>0.17754491302183387</v>
      </c>
      <c r="CP22">
        <v>2.3595982367108671E-2</v>
      </c>
      <c r="CQ22">
        <v>3.5704819900925173E-2</v>
      </c>
      <c r="CR22">
        <v>1.5097226161311364E-4</v>
      </c>
      <c r="CS22">
        <v>1.7201171091811678E-2</v>
      </c>
      <c r="CT22">
        <v>0.10003540763423353</v>
      </c>
      <c r="CU22">
        <v>8.5655976614171887E-4</v>
      </c>
      <c r="CV22"/>
      <c r="CW22">
        <v>2.0114594645520189E-2</v>
      </c>
      <c r="CX22">
        <v>3.772849388105344E-2</v>
      </c>
      <c r="CY22">
        <v>7.6798975057173978E-5</v>
      </c>
      <c r="CZ22">
        <v>3.7365230498713105E-2</v>
      </c>
      <c r="DA22">
        <v>0.13008280043418233</v>
      </c>
      <c r="DB22"/>
      <c r="DC22">
        <v>0.35460666825370279</v>
      </c>
      <c r="DD22">
        <v>1.5840762196826914E-2</v>
      </c>
      <c r="DE22">
        <v>3.6688892892472652E-2</v>
      </c>
      <c r="DF22">
        <v>2.6450142829503795E-5</v>
      </c>
      <c r="DG22">
        <v>8.4359310737528712E-2</v>
      </c>
      <c r="DH22">
        <v>0.19140947225323612</v>
      </c>
      <c r="DI22">
        <v>2.628178003080886E-2</v>
      </c>
      <c r="DJ22"/>
      <c r="DK22"/>
      <c r="DL22"/>
      <c r="DM22"/>
      <c r="DN22"/>
      <c r="DO22"/>
      <c r="DP22"/>
      <c r="DQ22"/>
      <c r="DR22"/>
      <c r="DS22"/>
      <c r="DT22"/>
      <c r="DU22"/>
      <c r="DV22"/>
      <c r="DW22"/>
    </row>
    <row r="23" spans="1:127" ht="16" x14ac:dyDescent="0.2">
      <c r="A23">
        <v>1934</v>
      </c>
      <c r="B23">
        <v>0.15606499991420283</v>
      </c>
      <c r="C23">
        <v>6.3798754225509222E-2</v>
      </c>
      <c r="D23">
        <v>2.9874564579508215E-2</v>
      </c>
      <c r="E23">
        <v>1.1840005491017039E-3</v>
      </c>
      <c r="F23">
        <v>1.5443485423065704E-2</v>
      </c>
      <c r="G23">
        <v>4.1920483209499454E-2</v>
      </c>
      <c r="H23">
        <v>3.8437119275185751E-3</v>
      </c>
      <c r="I23">
        <v>0.14787194297325026</v>
      </c>
      <c r="J23">
        <v>9.6376934923546848E-2</v>
      </c>
      <c r="K23">
        <v>3.0876043290096623E-2</v>
      </c>
      <c r="L23">
        <v>1.942140975720394E-3</v>
      </c>
      <c r="M23">
        <v>2.9418624368024631E-3</v>
      </c>
      <c r="N23">
        <v>1.5734961347083923E-2</v>
      </c>
      <c r="O23">
        <v>0</v>
      </c>
      <c r="P23"/>
      <c r="Q23"/>
      <c r="R23"/>
      <c r="S23"/>
      <c r="T23"/>
      <c r="U23"/>
      <c r="V23"/>
      <c r="W23"/>
      <c r="X23"/>
      <c r="Y23"/>
      <c r="Z23"/>
      <c r="AA23"/>
      <c r="AB23"/>
      <c r="AC23"/>
      <c r="AD23">
        <v>0.17338508762938093</v>
      </c>
      <c r="AE23">
        <v>2.9712600495008127E-2</v>
      </c>
      <c r="AF23">
        <v>2.9606078324732922E-2</v>
      </c>
      <c r="AG23">
        <v>3.3441283364546811E-4</v>
      </c>
      <c r="AH23">
        <v>3.1480679335826225E-2</v>
      </c>
      <c r="AI23">
        <v>7.4416125338807038E-2</v>
      </c>
      <c r="AJ23">
        <v>7.8351913013611912E-3</v>
      </c>
      <c r="AK23">
        <v>0.19686248548787552</v>
      </c>
      <c r="AL23">
        <v>2.4622085669983841E-2</v>
      </c>
      <c r="AM23">
        <v>3.126608237067751E-2</v>
      </c>
      <c r="AN23">
        <v>1.8988960710791082E-4</v>
      </c>
      <c r="AO23">
        <v>4.0217604179808832E-2</v>
      </c>
      <c r="AP23">
        <v>9.0452658661989649E-2</v>
      </c>
      <c r="AQ23">
        <v>1.0114164998307768E-2</v>
      </c>
      <c r="AR23">
        <v>0.26513830230741348</v>
      </c>
      <c r="AS23">
        <v>1.9530903309267402E-2</v>
      </c>
      <c r="AT23">
        <v>2.8439744817235903E-2</v>
      </c>
      <c r="AU23">
        <v>6.3007809693738654E-5</v>
      </c>
      <c r="AV23">
        <v>7.4822301100330377E-2</v>
      </c>
      <c r="AW23">
        <v>0.12212672461107207</v>
      </c>
      <c r="AX23">
        <v>2.0155620659813984E-2</v>
      </c>
      <c r="AY23">
        <v>0.30083885040961422</v>
      </c>
      <c r="AZ23">
        <v>1.7984645018516997E-2</v>
      </c>
      <c r="BA23">
        <v>2.7727864470020232E-2</v>
      </c>
      <c r="BB23">
        <v>4.0887516827207858E-5</v>
      </c>
      <c r="BC23">
        <v>9.3451310352480429E-2</v>
      </c>
      <c r="BD23">
        <v>0.13551127676989308</v>
      </c>
      <c r="BE23">
        <v>2.6122866281876263E-2</v>
      </c>
      <c r="BF23">
        <v>0.41142788399193941</v>
      </c>
      <c r="BG23">
        <v>1.6503436666265893E-2</v>
      </c>
      <c r="BH23">
        <v>2.4627775804907454E-2</v>
      </c>
      <c r="BI23">
        <v>1.7552294222727112E-5</v>
      </c>
      <c r="BJ23">
        <v>0.15813209623918895</v>
      </c>
      <c r="BK23">
        <v>0.16891545679818504</v>
      </c>
      <c r="BL23">
        <v>4.3231566189169339E-2</v>
      </c>
      <c r="BM23">
        <v>0.53485624918952124</v>
      </c>
      <c r="BN23">
        <v>2.1454467666145661E-2</v>
      </c>
      <c r="BO23">
        <v>3.2016108546379693E-2</v>
      </c>
      <c r="BP23">
        <v>2.2817982489545245E-5</v>
      </c>
      <c r="BQ23">
        <v>0.20557172511094562</v>
      </c>
      <c r="BR23">
        <v>0.21959009383764055</v>
      </c>
      <c r="BS23">
        <v>5.6201036045920146E-2</v>
      </c>
      <c r="BT23"/>
      <c r="BU23"/>
      <c r="BV23"/>
      <c r="BW23"/>
      <c r="BX23"/>
      <c r="BY23"/>
      <c r="BZ23"/>
      <c r="CA23">
        <v>7.8711268894590472E-2</v>
      </c>
      <c r="CB23">
        <v>4.7213807451643261E-2</v>
      </c>
      <c r="CC23">
        <v>2.3379857619876494E-2</v>
      </c>
      <c r="CD23">
        <v>8.3126111726026435E-4</v>
      </c>
      <c r="CE23">
        <v>-7.3258952996788128E-4</v>
      </c>
      <c r="CF23">
        <v>8.0189322357783147E-3</v>
      </c>
      <c r="CG23">
        <v>0</v>
      </c>
      <c r="CH23">
        <v>0.11706092585620666</v>
      </c>
      <c r="CI23">
        <v>2.9750222764014411E-2</v>
      </c>
      <c r="CJ23">
        <v>3.3481415906986035E-2</v>
      </c>
      <c r="CK23">
        <v>3.1770820097088342E-4</v>
      </c>
      <c r="CL23">
        <v>3.2686404175958882E-3</v>
      </c>
      <c r="CM23">
        <v>5.0242938566639452E-2</v>
      </c>
      <c r="CN23">
        <v>0</v>
      </c>
      <c r="CO23">
        <v>0.14453242076052267</v>
      </c>
      <c r="CP23">
        <v>2.4490644357315492E-2</v>
      </c>
      <c r="CQ23">
        <v>3.0340232188606667E-2</v>
      </c>
      <c r="CR23">
        <v>1.3395405770032256E-4</v>
      </c>
      <c r="CS23">
        <v>1.2692566347291368E-2</v>
      </c>
      <c r="CT23">
        <v>7.5861913731459493E-2</v>
      </c>
      <c r="CU23">
        <v>1.0131100781493355E-3</v>
      </c>
      <c r="CV23"/>
      <c r="CW23">
        <v>1.941074738930949E-2</v>
      </c>
      <c r="CX23">
        <v>3.0439307890212368E-2</v>
      </c>
      <c r="CY23">
        <v>6.3355301319517927E-5</v>
      </c>
      <c r="CZ23">
        <v>2.8202285211667968E-2</v>
      </c>
      <c r="DA23">
        <v>0.10244172353833578</v>
      </c>
      <c r="DB23"/>
      <c r="DC23">
        <v>0.29823419359050818</v>
      </c>
      <c r="DD23">
        <v>1.5693079986342451E-2</v>
      </c>
      <c r="DE23">
        <v>2.8276784060988411E-2</v>
      </c>
      <c r="DF23">
        <v>2.2400447759214952E-5</v>
      </c>
      <c r="DG23">
        <v>7.8703737630360843E-2</v>
      </c>
      <c r="DH23">
        <v>0.15074143264745254</v>
      </c>
      <c r="DI23">
        <v>2.4796758817604698E-2</v>
      </c>
      <c r="DJ23"/>
      <c r="DK23"/>
      <c r="DL23"/>
      <c r="DM23"/>
      <c r="DN23"/>
      <c r="DO23"/>
      <c r="DP23"/>
      <c r="DQ23"/>
      <c r="DR23"/>
      <c r="DS23"/>
      <c r="DT23"/>
      <c r="DU23"/>
      <c r="DV23"/>
      <c r="DW23"/>
    </row>
    <row r="24" spans="1:127" ht="16" x14ac:dyDescent="0.2">
      <c r="A24">
        <v>1935</v>
      </c>
      <c r="B24">
        <v>0.14828439253213202</v>
      </c>
      <c r="C24">
        <v>5.9805225780191151E-2</v>
      </c>
      <c r="D24">
        <v>2.7015618404390037E-2</v>
      </c>
      <c r="E24">
        <v>1.085449018445617E-3</v>
      </c>
      <c r="F24">
        <v>1.6085751426131577E-2</v>
      </c>
      <c r="G24">
        <v>3.8955556895615993E-2</v>
      </c>
      <c r="H24">
        <v>5.3367910073576176E-3</v>
      </c>
      <c r="I24">
        <v>0.13558390713964863</v>
      </c>
      <c r="J24">
        <v>8.8684465454449427E-2</v>
      </c>
      <c r="K24">
        <v>2.736712713783232E-2</v>
      </c>
      <c r="L24">
        <v>1.7477760513446264E-3</v>
      </c>
      <c r="M24">
        <v>3.0079173467548229E-3</v>
      </c>
      <c r="N24">
        <v>1.4776621149267442E-2</v>
      </c>
      <c r="O24">
        <v>0</v>
      </c>
      <c r="P24"/>
      <c r="Q24"/>
      <c r="R24"/>
      <c r="S24"/>
      <c r="T24"/>
      <c r="U24"/>
      <c r="V24"/>
      <c r="W24"/>
      <c r="X24"/>
      <c r="Y24"/>
      <c r="Z24"/>
      <c r="AA24"/>
      <c r="AB24"/>
      <c r="AC24"/>
      <c r="AD24">
        <v>0.16867872830874894</v>
      </c>
      <c r="AE24">
        <v>2.840473950327552E-2</v>
      </c>
      <c r="AF24">
        <v>2.735743400214756E-2</v>
      </c>
      <c r="AG24">
        <v>3.1265377277263243E-4</v>
      </c>
      <c r="AH24">
        <v>3.3439774314099474E-2</v>
      </c>
      <c r="AI24">
        <v>6.8069768602872477E-2</v>
      </c>
      <c r="AJ24">
        <v>1.109435811358127E-2</v>
      </c>
      <c r="AK24">
        <v>0.19395864518478431</v>
      </c>
      <c r="AL24">
        <v>2.3915201680459432E-2</v>
      </c>
      <c r="AM24">
        <v>2.9067897878964192E-2</v>
      </c>
      <c r="AN24">
        <v>1.8037693216308657E-4</v>
      </c>
      <c r="AO24">
        <v>4.3342801678396534E-2</v>
      </c>
      <c r="AP24">
        <v>8.2901741198635803E-2</v>
      </c>
      <c r="AQ24">
        <v>1.4550625816165254E-2</v>
      </c>
      <c r="AR24">
        <v>0.26175154701136188</v>
      </c>
      <c r="AS24">
        <v>1.8059572861846333E-2</v>
      </c>
      <c r="AT24">
        <v>2.5749554595889144E-2</v>
      </c>
      <c r="AU24">
        <v>5.6978382682829648E-5</v>
      </c>
      <c r="AV24">
        <v>7.8038311711905853E-2</v>
      </c>
      <c r="AW24">
        <v>0.11226316333834019</v>
      </c>
      <c r="AX24">
        <v>2.7583966120697526E-2</v>
      </c>
      <c r="AY24">
        <v>0.29950144456428623</v>
      </c>
      <c r="AZ24">
        <v>1.6542198305247179E-2</v>
      </c>
      <c r="BA24">
        <v>2.5092118975367238E-2</v>
      </c>
      <c r="BB24">
        <v>3.6780080816584426E-5</v>
      </c>
      <c r="BC24">
        <v>9.7563534944089939E-2</v>
      </c>
      <c r="BD24">
        <v>0.12473769799881351</v>
      </c>
      <c r="BE24">
        <v>3.552911425995179E-2</v>
      </c>
      <c r="BF24">
        <v>0.41065369624726433</v>
      </c>
      <c r="BG24">
        <v>1.496900061804827E-2</v>
      </c>
      <c r="BH24">
        <v>2.202449115826528E-2</v>
      </c>
      <c r="BI24">
        <v>1.5569795066653674E-5</v>
      </c>
      <c r="BJ24">
        <v>0.16233142733257597</v>
      </c>
      <c r="BK24">
        <v>0.15317893408783767</v>
      </c>
      <c r="BL24">
        <v>5.8134273255470478E-2</v>
      </c>
      <c r="BM24">
        <v>0.53384980512144364</v>
      </c>
      <c r="BN24">
        <v>1.9459700803462751E-2</v>
      </c>
      <c r="BO24">
        <v>2.8631838505744866E-2</v>
      </c>
      <c r="BP24">
        <v>2.0240733586649776E-5</v>
      </c>
      <c r="BQ24">
        <v>0.21103085553234877</v>
      </c>
      <c r="BR24">
        <v>0.19913261431418894</v>
      </c>
      <c r="BS24">
        <v>7.5574555232111623E-2</v>
      </c>
      <c r="BT24"/>
      <c r="BU24"/>
      <c r="BV24"/>
      <c r="BW24"/>
      <c r="BX24"/>
      <c r="BY24"/>
      <c r="BZ24"/>
      <c r="CA24">
        <v>7.8750247706258339E-2</v>
      </c>
      <c r="CB24">
        <v>4.2815670513279822E-2</v>
      </c>
      <c r="CC24">
        <v>2.1368569102094972E-2</v>
      </c>
      <c r="CD24">
        <v>7.3722793371227332E-4</v>
      </c>
      <c r="CE24">
        <v>-5.5557849530820595E-4</v>
      </c>
      <c r="CF24">
        <v>1.4384358652479485E-2</v>
      </c>
      <c r="CG24">
        <v>0</v>
      </c>
      <c r="CH24">
        <v>0.10912771671578275</v>
      </c>
      <c r="CI24">
        <v>3.0442203597867788E-2</v>
      </c>
      <c r="CJ24">
        <v>3.2163441379120555E-2</v>
      </c>
      <c r="CK24">
        <v>3.1793978794304094E-4</v>
      </c>
      <c r="CL24">
        <v>2.3343430402490315E-3</v>
      </c>
      <c r="CM24">
        <v>4.3846627302744273E-2</v>
      </c>
      <c r="CN24">
        <v>2.3161607858068764E-5</v>
      </c>
      <c r="CO24">
        <v>0.13193024292478681</v>
      </c>
      <c r="CP24">
        <v>2.3037032396298125E-2</v>
      </c>
      <c r="CQ24">
        <v>2.7549391612737499E-2</v>
      </c>
      <c r="CR24">
        <v>1.2322896068857301E-4</v>
      </c>
      <c r="CS24">
        <v>1.1523990102700924E-2</v>
      </c>
      <c r="CT24">
        <v>6.8177886997054918E-2</v>
      </c>
      <c r="CU24">
        <v>1.518712855306782E-3</v>
      </c>
      <c r="CV24"/>
      <c r="CW24">
        <v>1.809937366843924E-2</v>
      </c>
      <c r="CX24">
        <v>2.7872188076966592E-2</v>
      </c>
      <c r="CY24">
        <v>5.7774319658333867E-5</v>
      </c>
      <c r="CZ24">
        <v>3.0292594508833315E-2</v>
      </c>
      <c r="DA24">
        <v>9.5444175601208298E-2</v>
      </c>
      <c r="DB24"/>
      <c r="DC24">
        <v>0.29898714219359523</v>
      </c>
      <c r="DD24">
        <v>1.4393516807281195E-2</v>
      </c>
      <c r="DE24">
        <v>2.5245472069014209E-2</v>
      </c>
      <c r="DF24">
        <v>2.0093057222792553E-5</v>
      </c>
      <c r="DG24">
        <v>8.6267360069091012E-2</v>
      </c>
      <c r="DH24">
        <v>0.13879239785498293</v>
      </c>
      <c r="DI24">
        <v>3.4268302336003094E-2</v>
      </c>
      <c r="DJ24"/>
      <c r="DK24"/>
      <c r="DL24"/>
      <c r="DM24"/>
      <c r="DN24"/>
      <c r="DO24"/>
      <c r="DP24"/>
      <c r="DQ24"/>
      <c r="DR24"/>
      <c r="DS24"/>
      <c r="DT24"/>
      <c r="DU24"/>
      <c r="DV24"/>
      <c r="DW24"/>
    </row>
    <row r="25" spans="1:127" ht="16" x14ac:dyDescent="0.2">
      <c r="A25">
        <v>1936</v>
      </c>
      <c r="B25">
        <v>0.15557389926639953</v>
      </c>
      <c r="C25">
        <v>5.8621470130077645E-2</v>
      </c>
      <c r="D25">
        <v>2.3525809157357969E-2</v>
      </c>
      <c r="E25">
        <v>4.1539629072414761E-3</v>
      </c>
      <c r="F25">
        <v>1.7241608861787536E-2</v>
      </c>
      <c r="G25">
        <v>4.5413998322438053E-2</v>
      </c>
      <c r="H25">
        <v>6.617049887496838E-3</v>
      </c>
      <c r="I25">
        <v>0.13815682901990375</v>
      </c>
      <c r="J25">
        <v>8.7351856318951815E-2</v>
      </c>
      <c r="K25">
        <v>2.3827781065657326E-2</v>
      </c>
      <c r="L25">
        <v>6.7211870627708796E-3</v>
      </c>
      <c r="M25">
        <v>3.2397339595264451E-3</v>
      </c>
      <c r="N25">
        <v>1.7016270612997285E-2</v>
      </c>
      <c r="O25">
        <v>0</v>
      </c>
      <c r="P25"/>
      <c r="Q25"/>
      <c r="R25"/>
      <c r="S25"/>
      <c r="T25"/>
      <c r="U25"/>
      <c r="V25"/>
      <c r="W25"/>
      <c r="X25"/>
      <c r="Y25"/>
      <c r="Z25"/>
      <c r="AA25"/>
      <c r="AB25"/>
      <c r="AC25"/>
      <c r="AD25">
        <v>0.18111070588523903</v>
      </c>
      <c r="AE25">
        <v>2.7697884042177771E-2</v>
      </c>
      <c r="AF25">
        <v>2.385545603049697E-2</v>
      </c>
      <c r="AG25">
        <v>1.1902962578736965E-3</v>
      </c>
      <c r="AH25">
        <v>3.5656440279598675E-2</v>
      </c>
      <c r="AI25">
        <v>7.902626570832702E-2</v>
      </c>
      <c r="AJ25">
        <v>1.3684363566764904E-2</v>
      </c>
      <c r="AK25">
        <v>0.20889058486493015</v>
      </c>
      <c r="AL25">
        <v>2.3127726549559652E-2</v>
      </c>
      <c r="AM25">
        <v>2.5027576505847957E-2</v>
      </c>
      <c r="AN25">
        <v>6.8104452342343655E-4</v>
      </c>
      <c r="AO25">
        <v>4.5664375546518844E-2</v>
      </c>
      <c r="AP25">
        <v>9.6590386021719266E-2</v>
      </c>
      <c r="AQ25">
        <v>1.779947571786103E-2</v>
      </c>
      <c r="AR25">
        <v>0.27543685640767457</v>
      </c>
      <c r="AS25">
        <v>1.63567669712689E-2</v>
      </c>
      <c r="AT25">
        <v>2.0917059035754776E-2</v>
      </c>
      <c r="AU25">
        <v>2.0148175379043032E-4</v>
      </c>
      <c r="AV25">
        <v>7.728584525970443E-2</v>
      </c>
      <c r="AW25">
        <v>0.129097598726648</v>
      </c>
      <c r="AX25">
        <v>3.1578104660508026E-2</v>
      </c>
      <c r="AY25">
        <v>0.31327753804251618</v>
      </c>
      <c r="AZ25">
        <v>1.4889094972106772E-2</v>
      </c>
      <c r="BA25">
        <v>2.0073976272577027E-2</v>
      </c>
      <c r="BB25">
        <v>1.2924786240110428E-4</v>
      </c>
      <c r="BC25">
        <v>9.6030248961687617E-2</v>
      </c>
      <c r="BD25">
        <v>0.14177233606362133</v>
      </c>
      <c r="BE25">
        <v>4.0382633910122374E-2</v>
      </c>
      <c r="BF25">
        <v>0.42993839211608786</v>
      </c>
      <c r="BG25">
        <v>1.3648667158187725E-2</v>
      </c>
      <c r="BH25">
        <v>1.7519195723700098E-2</v>
      </c>
      <c r="BI25">
        <v>5.5426307341371084E-5</v>
      </c>
      <c r="BJ25">
        <v>0.16206191340354908</v>
      </c>
      <c r="BK25">
        <v>0.16954023276304081</v>
      </c>
      <c r="BL25">
        <v>6.7112956760268822E-2</v>
      </c>
      <c r="BM25">
        <v>0.55891990975091421</v>
      </c>
      <c r="BN25">
        <v>1.7743267305644041E-2</v>
      </c>
      <c r="BO25">
        <v>2.2774954440810128E-2</v>
      </c>
      <c r="BP25">
        <v>7.2054199543782415E-5</v>
      </c>
      <c r="BQ25">
        <v>0.21068048742461382</v>
      </c>
      <c r="BR25">
        <v>0.22040230259195304</v>
      </c>
      <c r="BS25">
        <v>8.7246843788349474E-2</v>
      </c>
      <c r="BT25"/>
      <c r="BU25"/>
      <c r="BV25"/>
      <c r="BW25"/>
      <c r="BX25"/>
      <c r="BY25"/>
      <c r="BZ25"/>
      <c r="CA25">
        <v>8.0000047764205287E-2</v>
      </c>
      <c r="CB25">
        <v>4.289530565760339E-2</v>
      </c>
      <c r="CC25">
        <v>1.9474575433932165E-2</v>
      </c>
      <c r="CD25">
        <v>2.8836623827002139E-3</v>
      </c>
      <c r="CE25">
        <v>-8.6095314027317599E-5</v>
      </c>
      <c r="CF25">
        <v>1.4832599603996825E-2</v>
      </c>
      <c r="CG25">
        <v>0</v>
      </c>
      <c r="CH25">
        <v>0.11158783894348762</v>
      </c>
      <c r="CI25">
        <v>3.1844546768990199E-2</v>
      </c>
      <c r="CJ25">
        <v>2.9756494710421116E-2</v>
      </c>
      <c r="CK25">
        <v>1.2984925993911344E-3</v>
      </c>
      <c r="CL25">
        <v>2.3111185537615362E-3</v>
      </c>
      <c r="CM25">
        <v>4.6315891412772897E-2</v>
      </c>
      <c r="CN25">
        <v>6.1294898150743163E-5</v>
      </c>
      <c r="CO25">
        <v>0.14074962622464038</v>
      </c>
      <c r="CP25">
        <v>2.1303172945138966E-2</v>
      </c>
      <c r="CQ25">
        <v>2.344717257094639E-2</v>
      </c>
      <c r="CR25">
        <v>4.4490384423406234E-4</v>
      </c>
      <c r="CS25">
        <v>1.1621494988230629E-2</v>
      </c>
      <c r="CT25">
        <v>8.2031010285928241E-2</v>
      </c>
      <c r="CU25">
        <v>1.9018715901620736E-3</v>
      </c>
      <c r="CV25"/>
      <c r="CW25">
        <v>1.6085814637220662E-2</v>
      </c>
      <c r="CX25">
        <v>2.2336159862035739E-2</v>
      </c>
      <c r="CY25">
        <v>2.0047026577851525E-4</v>
      </c>
      <c r="CZ25">
        <v>2.9250755963373894E-2</v>
      </c>
      <c r="DA25">
        <v>0.11351428468234638</v>
      </c>
      <c r="DB25"/>
      <c r="DC25">
        <v>0.31739055344135481</v>
      </c>
      <c r="DD25">
        <v>1.2828812210407516E-2</v>
      </c>
      <c r="DE25">
        <v>1.9593154313436965E-2</v>
      </c>
      <c r="DF25">
        <v>6.9919958577795366E-5</v>
      </c>
      <c r="DG25">
        <v>8.7330156932003328E-2</v>
      </c>
      <c r="DH25">
        <v>0.15827778196452252</v>
      </c>
      <c r="DI25">
        <v>3.929072806240673E-2</v>
      </c>
      <c r="DJ25"/>
      <c r="DK25"/>
      <c r="DL25"/>
      <c r="DM25"/>
      <c r="DN25"/>
      <c r="DO25"/>
      <c r="DP25"/>
      <c r="DQ25"/>
      <c r="DR25"/>
      <c r="DS25"/>
      <c r="DT25"/>
      <c r="DU25"/>
      <c r="DV25"/>
      <c r="DW25"/>
    </row>
    <row r="26" spans="1:127" ht="16" x14ac:dyDescent="0.2">
      <c r="A26">
        <v>1937</v>
      </c>
      <c r="B26">
        <v>0.16756524130016379</v>
      </c>
      <c r="C26">
        <v>5.7130219602873858E-2</v>
      </c>
      <c r="D26">
        <v>2.1517973485074896E-2</v>
      </c>
      <c r="E26">
        <v>1.7608874968619622E-2</v>
      </c>
      <c r="F26">
        <v>2.2976413910174416E-2</v>
      </c>
      <c r="G26">
        <v>4.2043729303893558E-2</v>
      </c>
      <c r="H26">
        <v>6.2880300295274413E-3</v>
      </c>
      <c r="I26">
        <v>0.15310244326608877</v>
      </c>
      <c r="J26">
        <v>8.3683881209978328E-2</v>
      </c>
      <c r="K26">
        <v>2.1515592805035798E-2</v>
      </c>
      <c r="L26">
        <v>2.8007572329879285E-2</v>
      </c>
      <c r="M26">
        <v>4.2441367502364259E-3</v>
      </c>
      <c r="N26">
        <v>1.5651260170958917E-2</v>
      </c>
      <c r="O26">
        <v>0</v>
      </c>
      <c r="P26"/>
      <c r="Q26"/>
      <c r="R26"/>
      <c r="S26"/>
      <c r="T26"/>
      <c r="U26"/>
      <c r="V26"/>
      <c r="W26"/>
      <c r="X26"/>
      <c r="Y26"/>
      <c r="Z26"/>
      <c r="AA26"/>
      <c r="AB26"/>
      <c r="AC26"/>
      <c r="AD26">
        <v>0.19000244159028781</v>
      </c>
      <c r="AE26">
        <v>2.7500768770642489E-2</v>
      </c>
      <c r="AF26">
        <v>2.2106558631037866E-2</v>
      </c>
      <c r="AG26">
        <v>5.1405917836081262E-3</v>
      </c>
      <c r="AH26">
        <v>4.8409392511278973E-2</v>
      </c>
      <c r="AI26">
        <v>7.3596716955619423E-2</v>
      </c>
      <c r="AJ26">
        <v>1.3248412938100928E-2</v>
      </c>
      <c r="AK26">
        <v>0.2174524613617862</v>
      </c>
      <c r="AL26">
        <v>2.303652144100839E-2</v>
      </c>
      <c r="AM26">
        <v>2.1442213510358805E-2</v>
      </c>
      <c r="AN26">
        <v>2.9506606792652347E-3</v>
      </c>
      <c r="AO26">
        <v>6.214817116753308E-2</v>
      </c>
      <c r="AP26">
        <v>9.0587395191994977E-2</v>
      </c>
      <c r="AQ26">
        <v>1.7287499371625725E-2</v>
      </c>
      <c r="AR26">
        <v>0.29897437856178549</v>
      </c>
      <c r="AS26">
        <v>1.6157233883186389E-2</v>
      </c>
      <c r="AT26">
        <v>1.9381501483817315E-2</v>
      </c>
      <c r="AU26">
        <v>8.6569533136289056E-4</v>
      </c>
      <c r="AV26">
        <v>0.10410800469557967</v>
      </c>
      <c r="AW26">
        <v>0.12806925713704964</v>
      </c>
      <c r="AX26">
        <v>3.0392686030789578E-2</v>
      </c>
      <c r="AY26">
        <v>0.34236937064439965</v>
      </c>
      <c r="AZ26">
        <v>1.4767354768777882E-2</v>
      </c>
      <c r="BA26">
        <v>1.8669790267234417E-2</v>
      </c>
      <c r="BB26">
        <v>5.5759334946573402E-4</v>
      </c>
      <c r="BC26">
        <v>0.12905144908695435</v>
      </c>
      <c r="BD26">
        <v>0.14033460760974031</v>
      </c>
      <c r="BE26">
        <v>3.8988575562226929E-2</v>
      </c>
      <c r="BF26">
        <v>0.47374024351354355</v>
      </c>
      <c r="BG26">
        <v>1.3429332158887647E-2</v>
      </c>
      <c r="BH26">
        <v>1.6288579365760194E-2</v>
      </c>
      <c r="BI26">
        <v>2.3721378657665465E-4</v>
      </c>
      <c r="BJ26">
        <v>0.21050780947338951</v>
      </c>
      <c r="BK26">
        <v>0.16882756190850812</v>
      </c>
      <c r="BL26">
        <v>6.4449746820421441E-2</v>
      </c>
      <c r="BM26">
        <v>0.61586231656760659</v>
      </c>
      <c r="BN26">
        <v>1.745813180655394E-2</v>
      </c>
      <c r="BO26">
        <v>2.1175153175488255E-2</v>
      </c>
      <c r="BP26">
        <v>3.0837792254965107E-4</v>
      </c>
      <c r="BQ26">
        <v>0.27366015231540636</v>
      </c>
      <c r="BR26">
        <v>0.21947583048106056</v>
      </c>
      <c r="BS26">
        <v>8.3784670866547881E-2</v>
      </c>
      <c r="BT26"/>
      <c r="BU26"/>
      <c r="BV26"/>
      <c r="BW26"/>
      <c r="BX26"/>
      <c r="BY26"/>
      <c r="BZ26"/>
      <c r="CA26">
        <v>9.2759591226599755E-2</v>
      </c>
      <c r="CB26">
        <v>4.2143587688054179E-2</v>
      </c>
      <c r="CC26">
        <v>2.3626029459560629E-2</v>
      </c>
      <c r="CD26">
        <v>1.2323269817453486E-2</v>
      </c>
      <c r="CE26">
        <v>2.5788175826354894E-5</v>
      </c>
      <c r="CF26">
        <v>1.4640916085705107E-2</v>
      </c>
      <c r="CG26">
        <v>0</v>
      </c>
      <c r="CH26">
        <v>9.8560336737502377E-2</v>
      </c>
      <c r="CI26">
        <v>3.2063936791531709E-2</v>
      </c>
      <c r="CJ26">
        <v>2.3771377037436783E-2</v>
      </c>
      <c r="CK26">
        <v>5.6869715825982057E-3</v>
      </c>
      <c r="CL26">
        <v>3.4423607633312175E-3</v>
      </c>
      <c r="CM26">
        <v>3.3505421617190063E-2</v>
      </c>
      <c r="CN26">
        <v>9.0268945414410411E-5</v>
      </c>
      <c r="CO26">
        <v>0.14697685849907732</v>
      </c>
      <c r="CP26">
        <v>2.0759530716413413E-2</v>
      </c>
      <c r="CQ26">
        <v>2.1453575623059953E-2</v>
      </c>
      <c r="CR26">
        <v>1.8858155162787612E-3</v>
      </c>
      <c r="CS26">
        <v>1.8107311175680443E-2</v>
      </c>
      <c r="CT26">
        <v>8.2844322462502604E-2</v>
      </c>
      <c r="CU26">
        <v>1.9263030051421463E-3</v>
      </c>
      <c r="CV26"/>
      <c r="CW26">
        <v>1.6078769121407814E-2</v>
      </c>
      <c r="CX26">
        <v>2.0813940326518583E-2</v>
      </c>
      <c r="CY26">
        <v>8.7160459911274791E-4</v>
      </c>
      <c r="CZ26">
        <v>4.5008210233952323E-2</v>
      </c>
      <c r="DA26">
        <v>0.11055717229174108</v>
      </c>
      <c r="DB26"/>
      <c r="DC26">
        <v>0.34881998519526031</v>
      </c>
      <c r="DD26">
        <v>1.281424149021302E-2</v>
      </c>
      <c r="DE26">
        <v>1.8276827353716569E-2</v>
      </c>
      <c r="DF26">
        <v>3.0378576978859435E-4</v>
      </c>
      <c r="DG26">
        <v>0.12349306349676949</v>
      </c>
      <c r="DH26">
        <v>0.15502506136546479</v>
      </c>
      <c r="DI26">
        <v>3.8907005719307837E-2</v>
      </c>
      <c r="DJ26"/>
      <c r="DK26"/>
      <c r="DL26"/>
      <c r="DM26"/>
      <c r="DN26"/>
      <c r="DO26"/>
      <c r="DP26"/>
      <c r="DQ26"/>
      <c r="DR26"/>
      <c r="DS26"/>
      <c r="DT26"/>
      <c r="DU26"/>
      <c r="DV26"/>
      <c r="DW26"/>
    </row>
    <row r="27" spans="1:127" ht="16" x14ac:dyDescent="0.2">
      <c r="A27">
        <v>1938</v>
      </c>
      <c r="B27">
        <v>0.17503376272595059</v>
      </c>
      <c r="C27">
        <v>6.0448265115312705E-2</v>
      </c>
      <c r="D27">
        <v>2.4166320382297941E-2</v>
      </c>
      <c r="E27">
        <v>2.0997818408477045E-2</v>
      </c>
      <c r="F27">
        <v>2.4127363390816538E-2</v>
      </c>
      <c r="G27">
        <v>3.8515478911281952E-2</v>
      </c>
      <c r="H27">
        <v>6.7785165177643878E-3</v>
      </c>
      <c r="I27">
        <v>0.16432063186838922</v>
      </c>
      <c r="J27">
        <v>8.7930822367236858E-2</v>
      </c>
      <c r="K27">
        <v>2.397802522257312E-2</v>
      </c>
      <c r="L27">
        <v>3.3166481779803129E-2</v>
      </c>
      <c r="M27">
        <v>4.5238248019428004E-3</v>
      </c>
      <c r="N27">
        <v>1.4721477696833294E-2</v>
      </c>
      <c r="O27">
        <v>0</v>
      </c>
      <c r="P27"/>
      <c r="Q27"/>
      <c r="R27"/>
      <c r="S27"/>
      <c r="T27"/>
      <c r="U27"/>
      <c r="V27"/>
      <c r="W27"/>
      <c r="X27"/>
      <c r="Y27"/>
      <c r="Z27"/>
      <c r="AA27"/>
      <c r="AB27"/>
      <c r="AC27"/>
      <c r="AD27">
        <v>0.19383904463477017</v>
      </c>
      <c r="AE27">
        <v>2.9324379306724012E-2</v>
      </c>
      <c r="AF27">
        <v>2.5045425721425704E-2</v>
      </c>
      <c r="AG27">
        <v>6.177627675819009E-3</v>
      </c>
      <c r="AH27">
        <v>5.1089778182124353E-2</v>
      </c>
      <c r="AI27">
        <v>6.7808879195083743E-2</v>
      </c>
      <c r="AJ27">
        <v>1.4392954553593358E-2</v>
      </c>
      <c r="AK27">
        <v>0.22216150200678131</v>
      </c>
      <c r="AL27">
        <v>2.5337140252758999E-2</v>
      </c>
      <c r="AM27">
        <v>2.4791266020050905E-2</v>
      </c>
      <c r="AN27">
        <v>3.6575020868830402E-3</v>
      </c>
      <c r="AO27">
        <v>6.7107887795162094E-2</v>
      </c>
      <c r="AP27">
        <v>8.1895682832734323E-2</v>
      </c>
      <c r="AQ27">
        <v>1.9372023019191931E-2</v>
      </c>
      <c r="AR27">
        <v>0.31421708895312844</v>
      </c>
      <c r="AS27">
        <v>1.8927987100495768E-2</v>
      </c>
      <c r="AT27">
        <v>2.2712718106843399E-2</v>
      </c>
      <c r="AU27">
        <v>1.1429496878189716E-3</v>
      </c>
      <c r="AV27">
        <v>0.11886564071629116</v>
      </c>
      <c r="AW27">
        <v>0.1163200621478159</v>
      </c>
      <c r="AX27">
        <v>3.6247731193863188E-2</v>
      </c>
      <c r="AY27">
        <v>0.36536632758855891</v>
      </c>
      <c r="AZ27">
        <v>1.7659645184268134E-2</v>
      </c>
      <c r="BA27">
        <v>2.1850461864352525E-2</v>
      </c>
      <c r="BB27">
        <v>7.5148699385852325E-4</v>
      </c>
      <c r="BC27">
        <v>0.14983576580041361</v>
      </c>
      <c r="BD27">
        <v>0.12784642816520606</v>
      </c>
      <c r="BE27">
        <v>4.7422539580460076E-2</v>
      </c>
      <c r="BF27">
        <v>0.51647130855829049</v>
      </c>
      <c r="BG27">
        <v>1.6201022466451321E-2</v>
      </c>
      <c r="BH27">
        <v>1.8174431286444907E-2</v>
      </c>
      <c r="BI27">
        <v>3.2251695654796265E-4</v>
      </c>
      <c r="BJ27">
        <v>0.2453823260234341</v>
      </c>
      <c r="BK27">
        <v>0.15710061305513251</v>
      </c>
      <c r="BL27">
        <v>7.9290398770279685E-2</v>
      </c>
      <c r="BM27">
        <v>0.67141270112577767</v>
      </c>
      <c r="BN27">
        <v>2.1061329206386717E-2</v>
      </c>
      <c r="BO27">
        <v>2.3626760672378379E-2</v>
      </c>
      <c r="BP27">
        <v>4.1927204351235148E-4</v>
      </c>
      <c r="BQ27">
        <v>0.31899702383046435</v>
      </c>
      <c r="BR27">
        <v>0.20423079697167229</v>
      </c>
      <c r="BS27">
        <v>0.10307751840136359</v>
      </c>
      <c r="BT27"/>
      <c r="BU27"/>
      <c r="BV27"/>
      <c r="BW27"/>
      <c r="BX27"/>
      <c r="BY27"/>
      <c r="BZ27"/>
      <c r="CA27">
        <v>0.10163029401103212</v>
      </c>
      <c r="CB27">
        <v>4.08501208892985E-2</v>
      </c>
      <c r="CC27">
        <v>2.5067551596774592E-2</v>
      </c>
      <c r="CD27">
        <v>1.3462087760246415E-2</v>
      </c>
      <c r="CE27">
        <v>1.4928054135947809E-3</v>
      </c>
      <c r="CF27">
        <v>2.0757728351117812E-2</v>
      </c>
      <c r="CG27">
        <v>0</v>
      </c>
      <c r="CH27">
        <v>0.10761385457831069</v>
      </c>
      <c r="CI27">
        <v>3.2647038653936117E-2</v>
      </c>
      <c r="CJ27">
        <v>2.6762006167669449E-2</v>
      </c>
      <c r="CK27">
        <v>6.5257829681735838E-3</v>
      </c>
      <c r="CL27">
        <v>4.4334434399690252E-3</v>
      </c>
      <c r="CM27">
        <v>3.7120728285273685E-2</v>
      </c>
      <c r="CN27">
        <v>1.2485506328880017E-4</v>
      </c>
      <c r="CO27">
        <v>0.15175535705508741</v>
      </c>
      <c r="CP27">
        <v>2.2782023604410315E-2</v>
      </c>
      <c r="CQ27">
        <v>2.503151754670575E-2</v>
      </c>
      <c r="CR27">
        <v>2.332376133380477E-3</v>
      </c>
      <c r="CS27">
        <v>2.1079156773684403E-2</v>
      </c>
      <c r="CT27">
        <v>7.8243284285083856E-2</v>
      </c>
      <c r="CU27">
        <v>2.286998711822611E-3</v>
      </c>
      <c r="CV27"/>
      <c r="CW27">
        <v>1.9064715015436558E-2</v>
      </c>
      <c r="CX27">
        <v>2.5191713869362305E-2</v>
      </c>
      <c r="CY27">
        <v>1.1647203137858534E-3</v>
      </c>
      <c r="CZ27">
        <v>5.296118133333888E-2</v>
      </c>
      <c r="DA27">
        <v>9.857095936916592E-2</v>
      </c>
      <c r="DB27"/>
      <c r="DC27">
        <v>0.37663483131591102</v>
      </c>
      <c r="DD27">
        <v>1.6370146358743273E-2</v>
      </c>
      <c r="DE27">
        <v>2.1749334031391301E-2</v>
      </c>
      <c r="DF27">
        <v>4.3737273125343465E-4</v>
      </c>
      <c r="DG27">
        <v>0.15008357820048024</v>
      </c>
      <c r="DH27">
        <v>0.1365233853629238</v>
      </c>
      <c r="DI27">
        <v>5.1471014631118951E-2</v>
      </c>
      <c r="DJ27"/>
      <c r="DK27"/>
      <c r="DL27"/>
      <c r="DM27"/>
      <c r="DN27"/>
      <c r="DO27"/>
      <c r="DP27"/>
      <c r="DQ27"/>
      <c r="DR27"/>
      <c r="DS27"/>
      <c r="DT27"/>
      <c r="DU27"/>
      <c r="DV27"/>
      <c r="DW27"/>
    </row>
    <row r="28" spans="1:127" ht="16" x14ac:dyDescent="0.2">
      <c r="A28">
        <v>1939</v>
      </c>
      <c r="B28">
        <v>0.16402353940423467</v>
      </c>
      <c r="C28">
        <v>5.8981981435418322E-2</v>
      </c>
      <c r="D28">
        <v>2.2241096887702479E-2</v>
      </c>
      <c r="E28">
        <v>2.1258266092337559E-2</v>
      </c>
      <c r="F28">
        <v>1.8042832008736274E-2</v>
      </c>
      <c r="G28">
        <v>3.7578110780804461E-2</v>
      </c>
      <c r="H28">
        <v>5.9212521992355761E-3</v>
      </c>
      <c r="I28">
        <v>0.1627128741407583</v>
      </c>
      <c r="J28">
        <v>8.8274799691425682E-2</v>
      </c>
      <c r="K28">
        <v>2.2838919055114645E-2</v>
      </c>
      <c r="L28">
        <v>3.4547224094135423E-2</v>
      </c>
      <c r="M28">
        <v>3.450732069953407E-3</v>
      </c>
      <c r="N28">
        <v>1.3601199230129118E-2</v>
      </c>
      <c r="O28">
        <v>0</v>
      </c>
      <c r="P28"/>
      <c r="Q28"/>
      <c r="R28"/>
      <c r="S28"/>
      <c r="T28"/>
      <c r="U28"/>
      <c r="V28"/>
      <c r="W28"/>
      <c r="X28"/>
      <c r="Y28"/>
      <c r="Z28"/>
      <c r="AA28"/>
      <c r="AB28"/>
      <c r="AC28"/>
      <c r="AD28">
        <v>0.17100107554364352</v>
      </c>
      <c r="AE28">
        <v>2.7738759327597059E-2</v>
      </c>
      <c r="AF28">
        <v>2.2173499580338301E-2</v>
      </c>
      <c r="AG28">
        <v>6.0631467542073565E-3</v>
      </c>
      <c r="AH28">
        <v>3.7078663001235898E-2</v>
      </c>
      <c r="AI28">
        <v>6.5758470964530635E-2</v>
      </c>
      <c r="AJ28">
        <v>1.2188535915734277E-2</v>
      </c>
      <c r="AK28">
        <v>0.1946657323256164</v>
      </c>
      <c r="AL28">
        <v>2.3865461726756826E-2</v>
      </c>
      <c r="AM28">
        <v>2.2124711296926926E-2</v>
      </c>
      <c r="AN28">
        <v>3.5744973087595568E-3</v>
      </c>
      <c r="AO28">
        <v>4.8131340577977008E-2</v>
      </c>
      <c r="AP28">
        <v>8.0634290122277547E-2</v>
      </c>
      <c r="AQ28">
        <v>1.6335431292918527E-2</v>
      </c>
      <c r="AR28">
        <v>0.26682897896999097</v>
      </c>
      <c r="AS28">
        <v>1.7595512801842961E-2</v>
      </c>
      <c r="AT28">
        <v>2.0366715815061845E-2</v>
      </c>
      <c r="AU28">
        <v>1.1024090164125041E-3</v>
      </c>
      <c r="AV28">
        <v>8.3639095655080389E-2</v>
      </c>
      <c r="AW28">
        <v>0.11398174533085539</v>
      </c>
      <c r="AX28">
        <v>3.0143500350737883E-2</v>
      </c>
      <c r="AY28">
        <v>0.30603820585258129</v>
      </c>
      <c r="AZ28">
        <v>1.6393404518761801E-2</v>
      </c>
      <c r="BA28">
        <v>1.9692547487257774E-2</v>
      </c>
      <c r="BB28">
        <v>7.2381369627711671E-4</v>
      </c>
      <c r="BC28">
        <v>0.10489587779212965</v>
      </c>
      <c r="BD28">
        <v>0.12498840934349696</v>
      </c>
      <c r="BE28">
        <v>3.9344153014657997E-2</v>
      </c>
      <c r="BF28">
        <v>0.42706298045884805</v>
      </c>
      <c r="BG28">
        <v>1.5262620342708746E-2</v>
      </c>
      <c r="BH28">
        <v>1.7090698118130816E-2</v>
      </c>
      <c r="BI28">
        <v>3.1525165564849492E-4</v>
      </c>
      <c r="BJ28">
        <v>0.17446764096857781</v>
      </c>
      <c r="BK28">
        <v>0.1529908010034956</v>
      </c>
      <c r="BL28">
        <v>6.6935968370286592E-2</v>
      </c>
      <c r="BM28">
        <v>0.55518187459650248</v>
      </c>
      <c r="BN28">
        <v>1.9841406445521372E-2</v>
      </c>
      <c r="BO28">
        <v>2.221790755357006E-2</v>
      </c>
      <c r="BP28">
        <v>4.0982715234304343E-4</v>
      </c>
      <c r="BQ28">
        <v>0.22680793325915116</v>
      </c>
      <c r="BR28">
        <v>0.19888804130454429</v>
      </c>
      <c r="BS28">
        <v>8.7016758881372572E-2</v>
      </c>
      <c r="BT28"/>
      <c r="BU28"/>
      <c r="BV28"/>
      <c r="BW28"/>
      <c r="BX28"/>
      <c r="BY28"/>
      <c r="BZ28"/>
      <c r="CA28">
        <v>9.2644909468110034E-2</v>
      </c>
      <c r="CB28">
        <v>3.9123004412670595E-2</v>
      </c>
      <c r="CC28">
        <v>2.173149399365638E-2</v>
      </c>
      <c r="CD28">
        <v>1.3377329244560004E-2</v>
      </c>
      <c r="CE28">
        <v>2.0851407719570561E-3</v>
      </c>
      <c r="CF28">
        <v>1.6327941045265998E-2</v>
      </c>
      <c r="CG28">
        <v>0</v>
      </c>
      <c r="CH28">
        <v>0.1011772371771761</v>
      </c>
      <c r="CI28">
        <v>3.1222450602065945E-2</v>
      </c>
      <c r="CJ28">
        <v>2.3823438310692745E-2</v>
      </c>
      <c r="CK28">
        <v>6.4755098154458072E-3</v>
      </c>
      <c r="CL28">
        <v>3.8103550086221716E-3</v>
      </c>
      <c r="CM28">
        <v>3.5711859969247195E-2</v>
      </c>
      <c r="CN28">
        <v>1.3362347110223722E-4</v>
      </c>
      <c r="CO28">
        <v>0.14063934201143488</v>
      </c>
      <c r="CP28">
        <v>2.1269136099779592E-2</v>
      </c>
      <c r="CQ28">
        <v>2.2149737687665868E-2</v>
      </c>
      <c r="CR28">
        <v>2.2593020048372629E-3</v>
      </c>
      <c r="CS28">
        <v>1.605102933289599E-2</v>
      </c>
      <c r="CT28">
        <v>7.6887326375513473E-2</v>
      </c>
      <c r="CU28">
        <v>2.022810510742672E-3</v>
      </c>
      <c r="CV28"/>
      <c r="CW28">
        <v>1.7451761670443398E-2</v>
      </c>
      <c r="CX28">
        <v>2.1943647893073657E-2</v>
      </c>
      <c r="CY28">
        <v>1.1062384565266729E-3</v>
      </c>
      <c r="CZ28">
        <v>3.6449353404876372E-2</v>
      </c>
      <c r="DA28">
        <v>9.7360106575728619E-2</v>
      </c>
      <c r="DB28"/>
      <c r="DC28">
        <v>0.30815082848328856</v>
      </c>
      <c r="DD28">
        <v>1.457678490817641E-2</v>
      </c>
      <c r="DE28">
        <v>1.9302982755047167E-2</v>
      </c>
      <c r="DF28">
        <v>4.0409086437053811E-4</v>
      </c>
      <c r="DG28">
        <v>9.4819412286232627E-2</v>
      </c>
      <c r="DH28">
        <v>0.13735340995248907</v>
      </c>
      <c r="DI28">
        <v>4.1694147716972753E-2</v>
      </c>
      <c r="DJ28"/>
      <c r="DK28"/>
      <c r="DL28"/>
      <c r="DM28"/>
      <c r="DN28"/>
      <c r="DO28"/>
      <c r="DP28"/>
      <c r="DQ28"/>
      <c r="DR28"/>
      <c r="DS28"/>
      <c r="DT28"/>
      <c r="DU28"/>
      <c r="DV28"/>
      <c r="DW28"/>
    </row>
    <row r="29" spans="1:127" ht="16" x14ac:dyDescent="0.2">
      <c r="A29">
        <v>1940</v>
      </c>
      <c r="B29">
        <v>0.1735691578268897</v>
      </c>
      <c r="C29">
        <v>5.8861444006248861E-2</v>
      </c>
      <c r="D29">
        <v>2.0844030282836445E-2</v>
      </c>
      <c r="E29">
        <v>2.0428897604247463E-2</v>
      </c>
      <c r="F29">
        <v>1.8418781476342901E-2</v>
      </c>
      <c r="G29">
        <v>5.0089035035013163E-2</v>
      </c>
      <c r="H29">
        <v>4.9269694222008583E-3</v>
      </c>
      <c r="I29">
        <v>0.16529784396690439</v>
      </c>
      <c r="J29">
        <v>8.8714500137564656E-2</v>
      </c>
      <c r="K29">
        <v>2.2149073705506329E-2</v>
      </c>
      <c r="L29">
        <v>3.3433093656348584E-2</v>
      </c>
      <c r="M29">
        <v>3.8158712083073087E-3</v>
      </c>
      <c r="N29">
        <v>1.7185305259177535E-2</v>
      </c>
      <c r="O29">
        <v>0</v>
      </c>
      <c r="P29"/>
      <c r="Q29"/>
      <c r="R29"/>
      <c r="S29"/>
      <c r="T29"/>
      <c r="U29"/>
      <c r="V29"/>
      <c r="W29"/>
      <c r="X29"/>
      <c r="Y29"/>
      <c r="Z29"/>
      <c r="AA29"/>
      <c r="AB29"/>
      <c r="AC29"/>
      <c r="AD29">
        <v>0.18723667922111789</v>
      </c>
      <c r="AE29">
        <v>2.7478774329216384E-2</v>
      </c>
      <c r="AF29">
        <v>1.987509343778264E-2</v>
      </c>
      <c r="AG29">
        <v>5.7838090149628747E-3</v>
      </c>
      <c r="AH29">
        <v>3.7216694114090461E-2</v>
      </c>
      <c r="AI29">
        <v>8.6814924648637951E-2</v>
      </c>
      <c r="AJ29">
        <v>1.0067383676427562E-2</v>
      </c>
      <c r="AK29">
        <v>0.21391830701149731</v>
      </c>
      <c r="AL29">
        <v>2.3295006068778133E-2</v>
      </c>
      <c r="AM29">
        <v>1.9329736548404555E-2</v>
      </c>
      <c r="AN29">
        <v>3.3598005740905711E-3</v>
      </c>
      <c r="AO29">
        <v>4.743211252728325E-2</v>
      </c>
      <c r="AP29">
        <v>0.10720695728393265</v>
      </c>
      <c r="AQ29">
        <v>1.3294694009008148E-2</v>
      </c>
      <c r="AR29">
        <v>0.28269279085198634</v>
      </c>
      <c r="AS29">
        <v>1.6470285249054317E-2</v>
      </c>
      <c r="AT29">
        <v>1.6259891345336945E-2</v>
      </c>
      <c r="AU29">
        <v>9.9368214834348188E-4</v>
      </c>
      <c r="AV29">
        <v>7.7865154116310245E-2</v>
      </c>
      <c r="AW29">
        <v>0.14758151185184012</v>
      </c>
      <c r="AX29">
        <v>2.3522266141101221E-2</v>
      </c>
      <c r="AY29">
        <v>0.31746364615241529</v>
      </c>
      <c r="AZ29">
        <v>1.5139261163709583E-2</v>
      </c>
      <c r="BA29">
        <v>1.5387624256670597E-2</v>
      </c>
      <c r="BB29">
        <v>6.4367680699355524E-4</v>
      </c>
      <c r="BC29">
        <v>9.6106034249386282E-2</v>
      </c>
      <c r="BD29">
        <v>0.16003558856366001</v>
      </c>
      <c r="BE29">
        <v>3.0151461111995265E-2</v>
      </c>
      <c r="BF29">
        <v>0.41977600800451331</v>
      </c>
      <c r="BG29">
        <v>1.3636319803203961E-2</v>
      </c>
      <c r="BH29">
        <v>1.2632809280051406E-2</v>
      </c>
      <c r="BI29">
        <v>2.7122579535278986E-4</v>
      </c>
      <c r="BJ29">
        <v>0.15252669158167578</v>
      </c>
      <c r="BK29">
        <v>0.1921046315777363</v>
      </c>
      <c r="BL29">
        <v>4.8604329966493102E-2</v>
      </c>
      <c r="BM29">
        <v>0.54570881040586727</v>
      </c>
      <c r="BN29">
        <v>1.7727215744165151E-2</v>
      </c>
      <c r="BO29">
        <v>1.6422652064066828E-2</v>
      </c>
      <c r="BP29">
        <v>3.5259353395862683E-4</v>
      </c>
      <c r="BQ29">
        <v>0.19828469905617851</v>
      </c>
      <c r="BR29">
        <v>0.24973602105105719</v>
      </c>
      <c r="BS29">
        <v>6.3185628956441031E-2</v>
      </c>
      <c r="BT29"/>
      <c r="BU29"/>
      <c r="BV29"/>
      <c r="BW29"/>
      <c r="BX29"/>
      <c r="BY29"/>
      <c r="BZ29"/>
      <c r="CA29">
        <v>9.8031973632696959E-2</v>
      </c>
      <c r="CB29">
        <v>4.0529627708431618E-2</v>
      </c>
      <c r="CC29">
        <v>2.1104945463795471E-2</v>
      </c>
      <c r="CD29">
        <v>1.3344901442762418E-2</v>
      </c>
      <c r="CE29">
        <v>2.7139192459660908E-3</v>
      </c>
      <c r="CF29">
        <v>2.0338579771741354E-2</v>
      </c>
      <c r="CG29">
        <v>0</v>
      </c>
      <c r="CH29">
        <v>0.11569058161456056</v>
      </c>
      <c r="CI29">
        <v>3.2086881813361827E-2</v>
      </c>
      <c r="CJ29">
        <v>2.2991869273413731E-2</v>
      </c>
      <c r="CK29">
        <v>6.4082586468046515E-3</v>
      </c>
      <c r="CL29">
        <v>5.4529528963176048E-3</v>
      </c>
      <c r="CM29">
        <v>4.863134327455132E-2</v>
      </c>
      <c r="CN29">
        <v>1.1927571011143213E-4</v>
      </c>
      <c r="CO29">
        <v>0.16218694699843533</v>
      </c>
      <c r="CP29">
        <v>2.0771970253144537E-2</v>
      </c>
      <c r="CQ29">
        <v>1.8886744939632931E-2</v>
      </c>
      <c r="CR29">
        <v>2.1247491693604736E-3</v>
      </c>
      <c r="CS29">
        <v>1.636729856536601E-2</v>
      </c>
      <c r="CT29">
        <v>0.10194087221199521</v>
      </c>
      <c r="CU29">
        <v>2.0953118589361686E-3</v>
      </c>
      <c r="CV29"/>
      <c r="CW29">
        <v>1.6640688041706684E-2</v>
      </c>
      <c r="CX29">
        <v>1.8010982696038416E-2</v>
      </c>
      <c r="CY29">
        <v>1.0157487494181423E-3</v>
      </c>
      <c r="CZ29">
        <v>3.6597391955023241E-2</v>
      </c>
      <c r="DA29">
        <v>0.12523610683774067</v>
      </c>
      <c r="DB29"/>
      <c r="DC29">
        <v>0.32281471986761112</v>
      </c>
      <c r="DD29">
        <v>1.3491740276228128E-2</v>
      </c>
      <c r="DE29">
        <v>1.4894639915517588E-2</v>
      </c>
      <c r="DF29">
        <v>3.6015611878441399E-4</v>
      </c>
      <c r="DG29">
        <v>9.0203015376568912E-2</v>
      </c>
      <c r="DH29">
        <v>0.17225920188224966</v>
      </c>
      <c r="DI29">
        <v>3.1605966298262379E-2</v>
      </c>
      <c r="DJ29"/>
      <c r="DK29"/>
      <c r="DL29"/>
      <c r="DM29"/>
      <c r="DN29"/>
      <c r="DO29"/>
      <c r="DP29"/>
      <c r="DQ29"/>
      <c r="DR29"/>
      <c r="DS29"/>
      <c r="DT29"/>
      <c r="DU29"/>
      <c r="DV29"/>
      <c r="DW29"/>
    </row>
    <row r="30" spans="1:127" ht="16" x14ac:dyDescent="0.2">
      <c r="A30">
        <v>1941</v>
      </c>
      <c r="B30">
        <v>0.19910688742483393</v>
      </c>
      <c r="C30">
        <v>5.6287489881227309E-2</v>
      </c>
      <c r="D30">
        <v>1.642180256340333E-2</v>
      </c>
      <c r="E30">
        <v>1.9890234880058213E-2</v>
      </c>
      <c r="F30">
        <v>1.9685708043245279E-2</v>
      </c>
      <c r="G30">
        <v>8.2458412871557127E-2</v>
      </c>
      <c r="H30">
        <v>4.3632391853426766E-3</v>
      </c>
      <c r="I30">
        <v>0.16148993706899367</v>
      </c>
      <c r="J30">
        <v>8.1706539453116567E-2</v>
      </c>
      <c r="K30">
        <v>1.7140372912354457E-2</v>
      </c>
      <c r="L30">
        <v>3.1351099934278856E-2</v>
      </c>
      <c r="M30">
        <v>5.2738340374066071E-3</v>
      </c>
      <c r="N30">
        <v>2.6018090731837196E-2</v>
      </c>
      <c r="O30">
        <v>0</v>
      </c>
      <c r="P30"/>
      <c r="Q30"/>
      <c r="R30"/>
      <c r="S30"/>
      <c r="T30"/>
      <c r="U30"/>
      <c r="V30"/>
      <c r="W30"/>
      <c r="X30"/>
      <c r="Y30"/>
      <c r="Z30"/>
      <c r="AA30"/>
      <c r="AB30"/>
      <c r="AC30"/>
      <c r="AD30">
        <v>0.24664936348711186</v>
      </c>
      <c r="AE30">
        <v>2.7370574944284836E-2</v>
      </c>
      <c r="AF30">
        <v>1.5852291012296332E-2</v>
      </c>
      <c r="AG30">
        <v>5.8656280071433566E-3</v>
      </c>
      <c r="AH30">
        <v>3.9498294473136325E-2</v>
      </c>
      <c r="AI30">
        <v>0.14877608992812405</v>
      </c>
      <c r="AJ30">
        <v>9.2864851221269445E-3</v>
      </c>
      <c r="AK30">
        <v>0.28374446281257831</v>
      </c>
      <c r="AL30">
        <v>2.2602290308983346E-2</v>
      </c>
      <c r="AM30">
        <v>1.4825996306114546E-2</v>
      </c>
      <c r="AN30">
        <v>3.3190754966916317E-3</v>
      </c>
      <c r="AO30">
        <v>4.9766540835857444E-2</v>
      </c>
      <c r="AP30">
        <v>0.18128473478655674</v>
      </c>
      <c r="AQ30">
        <v>1.1945825078374623E-2</v>
      </c>
      <c r="AR30">
        <v>0.35763136591752365</v>
      </c>
      <c r="AS30">
        <v>1.5242955245816141E-2</v>
      </c>
      <c r="AT30">
        <v>1.0995059779696668E-2</v>
      </c>
      <c r="AU30">
        <v>9.3633132232833936E-4</v>
      </c>
      <c r="AV30">
        <v>7.7427277649029791E-2</v>
      </c>
      <c r="AW30">
        <v>0.23287269450908896</v>
      </c>
      <c r="AX30">
        <v>2.0157047411563749E-2</v>
      </c>
      <c r="AY30">
        <v>0.39222836289536916</v>
      </c>
      <c r="AZ30">
        <v>1.3972457141034483E-2</v>
      </c>
      <c r="BA30">
        <v>1.0202357398741596E-2</v>
      </c>
      <c r="BB30">
        <v>6.0485319122579651E-4</v>
      </c>
      <c r="BC30">
        <v>9.5367313195741432E-2</v>
      </c>
      <c r="BD30">
        <v>0.24643342971335352</v>
      </c>
      <c r="BE30">
        <v>2.5647952255272354E-2</v>
      </c>
      <c r="BF30">
        <v>0.4958678395005609</v>
      </c>
      <c r="BG30">
        <v>1.2373629558701709E-2</v>
      </c>
      <c r="BH30">
        <v>7.9649439018579116E-3</v>
      </c>
      <c r="BI30">
        <v>2.5057915119554145E-4</v>
      </c>
      <c r="BJ30">
        <v>0.1470486109379098</v>
      </c>
      <c r="BK30">
        <v>0.28844464174634465</v>
      </c>
      <c r="BL30">
        <v>3.9785434204551239E-2</v>
      </c>
      <c r="BM30">
        <v>0.65040720570740473</v>
      </c>
      <c r="BN30">
        <v>1.2230812083243227E-2</v>
      </c>
      <c r="BO30">
        <v>4.775851861997615E-3</v>
      </c>
      <c r="BP30">
        <v>7.8474437961012652E-5</v>
      </c>
      <c r="BQ30">
        <v>0.22341809402829566</v>
      </c>
      <c r="BR30">
        <v>0.34407920127066588</v>
      </c>
      <c r="BS30">
        <v>6.5824772025241354E-2</v>
      </c>
      <c r="BT30"/>
      <c r="BU30"/>
      <c r="BV30"/>
      <c r="BW30"/>
      <c r="BX30"/>
      <c r="BY30"/>
      <c r="BZ30"/>
      <c r="CA30">
        <v>0.11404114268470389</v>
      </c>
      <c r="CB30">
        <v>4.4021400180815885E-2</v>
      </c>
      <c r="CC30">
        <v>1.9070892652526511E-2</v>
      </c>
      <c r="CD30">
        <v>1.4757765952401362E-2</v>
      </c>
      <c r="CE30">
        <v>1.0070950600244663E-3</v>
      </c>
      <c r="CF30">
        <v>3.518398883893567E-2</v>
      </c>
      <c r="CG30">
        <v>0</v>
      </c>
      <c r="CH30">
        <v>0.16416385235655176</v>
      </c>
      <c r="CI30">
        <v>3.3202331813437548E-2</v>
      </c>
      <c r="CJ30">
        <v>2.0131481620680156E-2</v>
      </c>
      <c r="CK30">
        <v>6.7514198038325863E-3</v>
      </c>
      <c r="CL30">
        <v>6.8733572344893985E-3</v>
      </c>
      <c r="CM30">
        <v>9.7086384872859269E-2</v>
      </c>
      <c r="CN30">
        <v>1.1887701125278421E-4</v>
      </c>
      <c r="CO30">
        <v>0.23285966020211393</v>
      </c>
      <c r="CP30">
        <v>1.9397558300122426E-2</v>
      </c>
      <c r="CQ30">
        <v>1.348968146926807E-2</v>
      </c>
      <c r="CR30">
        <v>2.0201845819607582E-3</v>
      </c>
      <c r="CS30">
        <v>1.6262927781415505E-2</v>
      </c>
      <c r="CT30">
        <v>0.17948971773175201</v>
      </c>
      <c r="CU30">
        <v>2.1995903375951861E-3</v>
      </c>
      <c r="CV30"/>
      <c r="CW30">
        <v>1.5625313385056967E-2</v>
      </c>
      <c r="CX30">
        <v>1.2448498932967782E-2</v>
      </c>
      <c r="CY30">
        <v>9.7108615853873348E-4</v>
      </c>
      <c r="CZ30">
        <v>3.8774786591849526E-2</v>
      </c>
      <c r="DA30">
        <v>0.19878164716168337</v>
      </c>
      <c r="DB30"/>
      <c r="DC30">
        <v>0.41334735600870315</v>
      </c>
      <c r="DD30">
        <v>1.244625468208984E-2</v>
      </c>
      <c r="DE30">
        <v>9.5746769823588096E-3</v>
      </c>
      <c r="DF30">
        <v>3.3827937468638525E-4</v>
      </c>
      <c r="DG30">
        <v>0.10552315566849138</v>
      </c>
      <c r="DH30">
        <v>0.25895072876470254</v>
      </c>
      <c r="DI30">
        <v>2.6514260536374193E-2</v>
      </c>
      <c r="DJ30"/>
      <c r="DK30"/>
      <c r="DL30"/>
      <c r="DM30"/>
      <c r="DN30"/>
      <c r="DO30"/>
      <c r="DP30"/>
      <c r="DQ30"/>
      <c r="DR30"/>
      <c r="DS30"/>
      <c r="DT30"/>
      <c r="DU30"/>
      <c r="DV30"/>
      <c r="DW30"/>
    </row>
    <row r="31" spans="1:127" ht="16" x14ac:dyDescent="0.2">
      <c r="A31">
        <v>1942</v>
      </c>
      <c r="B31">
        <v>0.20190861280585784</v>
      </c>
      <c r="C31">
        <v>4.6698296492055098E-2</v>
      </c>
      <c r="D31">
        <v>1.3047958467061782E-2</v>
      </c>
      <c r="E31">
        <v>1.8981233092765053E-2</v>
      </c>
      <c r="F31">
        <v>3.208169687324882E-2</v>
      </c>
      <c r="G31">
        <v>8.7318933322831985E-2</v>
      </c>
      <c r="H31">
        <v>3.7804945578951143E-3</v>
      </c>
      <c r="I31">
        <v>0.13833422364387596</v>
      </c>
      <c r="J31">
        <v>6.2309393276890834E-2</v>
      </c>
      <c r="K31">
        <v>1.2547172073202443E-2</v>
      </c>
      <c r="L31">
        <v>2.750076925967631E-2</v>
      </c>
      <c r="M31">
        <v>1.1911747626404947E-2</v>
      </c>
      <c r="N31">
        <v>2.4065141407701447E-2</v>
      </c>
      <c r="O31">
        <v>0</v>
      </c>
      <c r="P31"/>
      <c r="Q31"/>
      <c r="R31"/>
      <c r="S31"/>
      <c r="T31"/>
      <c r="U31"/>
      <c r="V31"/>
      <c r="W31"/>
      <c r="X31"/>
      <c r="Y31"/>
      <c r="Z31"/>
      <c r="AA31"/>
      <c r="AB31"/>
      <c r="AC31"/>
      <c r="AD31">
        <v>0.29520830490465327</v>
      </c>
      <c r="AE31">
        <v>2.5208128467531198E-2</v>
      </c>
      <c r="AF31">
        <v>1.3934792530362186E-2</v>
      </c>
      <c r="AG31">
        <v>6.2139328326217529E-3</v>
      </c>
      <c r="AH31">
        <v>6.449841037267004E-2</v>
      </c>
      <c r="AI31">
        <v>0.17642083963809574</v>
      </c>
      <c r="AJ31">
        <v>8.9322010633723255E-3</v>
      </c>
      <c r="AK31">
        <v>0.33098914572738969</v>
      </c>
      <c r="AL31">
        <v>2.0414147656112363E-2</v>
      </c>
      <c r="AM31">
        <v>1.2444091887761426E-2</v>
      </c>
      <c r="AN31">
        <v>3.4481907974213419E-3</v>
      </c>
      <c r="AO31">
        <v>7.346064424722519E-2</v>
      </c>
      <c r="AP31">
        <v>0.20995410861200181</v>
      </c>
      <c r="AQ31">
        <v>1.1267962526867507E-2</v>
      </c>
      <c r="AR31">
        <v>0.40669877381185532</v>
      </c>
      <c r="AS31">
        <v>1.3249646895156413E-2</v>
      </c>
      <c r="AT31">
        <v>8.7086052200031957E-3</v>
      </c>
      <c r="AU31">
        <v>9.3618145978700417E-4</v>
      </c>
      <c r="AV31">
        <v>9.8539585135853522E-2</v>
      </c>
      <c r="AW31">
        <v>0.26696926717238079</v>
      </c>
      <c r="AX31">
        <v>1.8295487928674414E-2</v>
      </c>
      <c r="AY31">
        <v>0.43443058183149752</v>
      </c>
      <c r="AZ31">
        <v>1.2026448463023441E-2</v>
      </c>
      <c r="BA31">
        <v>7.8844905487885381E-3</v>
      </c>
      <c r="BB31">
        <v>5.9883881070648423E-4</v>
      </c>
      <c r="BC31">
        <v>0.11376268986378545</v>
      </c>
      <c r="BD31">
        <v>0.27721323063233055</v>
      </c>
      <c r="BE31">
        <v>2.2944883512863081E-2</v>
      </c>
      <c r="BF31">
        <v>0.50798241117093934</v>
      </c>
      <c r="BG31">
        <v>1.0731757588408466E-2</v>
      </c>
      <c r="BH31">
        <v>5.8265553260957578E-3</v>
      </c>
      <c r="BI31">
        <v>2.4998504730598198E-4</v>
      </c>
      <c r="BJ31">
        <v>0.15048806739940113</v>
      </c>
      <c r="BK31">
        <v>0.30560746308209547</v>
      </c>
      <c r="BL31">
        <v>3.5078582727632562E-2</v>
      </c>
      <c r="BM31">
        <v>0.59971610354722882</v>
      </c>
      <c r="BN31">
        <v>1.1404103431077259E-2</v>
      </c>
      <c r="BO31">
        <v>3.2813538846856553E-3</v>
      </c>
      <c r="BP31">
        <v>8.4164591968836176E-5</v>
      </c>
      <c r="BQ31">
        <v>0.19495781099950926</v>
      </c>
      <c r="BR31">
        <v>0.32801147280959536</v>
      </c>
      <c r="BS31">
        <v>6.1977197830392468E-2</v>
      </c>
      <c r="BT31"/>
      <c r="BU31"/>
      <c r="BV31"/>
      <c r="BW31"/>
      <c r="BX31"/>
      <c r="BY31"/>
      <c r="BZ31"/>
      <c r="CA31">
        <v>0.15275372923091601</v>
      </c>
      <c r="CB31">
        <v>4.3540674037886272E-2</v>
      </c>
      <c r="CC31">
        <v>1.9248429323915666E-2</v>
      </c>
      <c r="CD31">
        <v>1.6789867500605408E-2</v>
      </c>
      <c r="CE31">
        <v>2.4644663406127889E-2</v>
      </c>
      <c r="CF31">
        <v>4.8530094962380768E-2</v>
      </c>
      <c r="CG31">
        <v>0</v>
      </c>
      <c r="CH31">
        <v>0.19549416470125958</v>
      </c>
      <c r="CI31">
        <v>3.177603471841399E-2</v>
      </c>
      <c r="CJ31">
        <v>1.8201920035147475E-2</v>
      </c>
      <c r="CK31">
        <v>7.4322718012934923E-3</v>
      </c>
      <c r="CL31">
        <v>2.911368735767543E-2</v>
      </c>
      <c r="CM31">
        <v>0.10884685754035255</v>
      </c>
      <c r="CN31">
        <v>1.2339324837663365E-4</v>
      </c>
      <c r="CO31">
        <v>0.2962388186527522</v>
      </c>
      <c r="CP31">
        <v>1.7424053699212204E-2</v>
      </c>
      <c r="CQ31">
        <v>1.1450521568111103E-2</v>
      </c>
      <c r="CR31">
        <v>2.08731763214155E-3</v>
      </c>
      <c r="CS31">
        <v>4.3064968260794097E-2</v>
      </c>
      <c r="CT31">
        <v>0.21978493553447498</v>
      </c>
      <c r="CU31">
        <v>2.4270219580183206E-3</v>
      </c>
      <c r="CV31"/>
      <c r="CW31">
        <v>1.3344369658870826E-2</v>
      </c>
      <c r="CX31">
        <v>9.9360171140178716E-3</v>
      </c>
      <c r="CY31">
        <v>9.5394304499263154E-4</v>
      </c>
      <c r="CZ31">
        <v>7.2706692881622015E-2</v>
      </c>
      <c r="DA31">
        <v>0.24324864302752866</v>
      </c>
      <c r="DB31"/>
      <c r="DC31">
        <v>0.46283439972286167</v>
      </c>
      <c r="DD31">
        <v>1.0423830739650277E-2</v>
      </c>
      <c r="DE31">
        <v>6.9842864106882891E-3</v>
      </c>
      <c r="DF31">
        <v>3.2588137555836564E-4</v>
      </c>
      <c r="DG31">
        <v>0.12786257916079319</v>
      </c>
      <c r="DH31">
        <v>0.29447304029732324</v>
      </c>
      <c r="DI31">
        <v>2.2764781738848345E-2</v>
      </c>
      <c r="DJ31"/>
      <c r="DK31"/>
      <c r="DL31"/>
      <c r="DM31"/>
      <c r="DN31"/>
      <c r="DO31"/>
      <c r="DP31"/>
      <c r="DQ31"/>
      <c r="DR31"/>
      <c r="DS31"/>
      <c r="DT31"/>
      <c r="DU31"/>
      <c r="DV31"/>
      <c r="DW31"/>
    </row>
    <row r="32" spans="1:127" ht="16" x14ac:dyDescent="0.2">
      <c r="A32">
        <v>1943</v>
      </c>
      <c r="B32">
        <v>0.25107098979755349</v>
      </c>
      <c r="C32">
        <v>4.2396239517119801E-2</v>
      </c>
      <c r="D32">
        <v>1.1025052080551252E-2</v>
      </c>
      <c r="E32">
        <v>2.0180545911009026E-2</v>
      </c>
      <c r="F32">
        <v>8.9402275519470109E-2</v>
      </c>
      <c r="G32">
        <v>8.5043533999252172E-2</v>
      </c>
      <c r="H32">
        <v>3.0233427701511673E-3</v>
      </c>
      <c r="I32">
        <v>0.17762865643932368</v>
      </c>
      <c r="J32">
        <v>5.3362547283721855E-2</v>
      </c>
      <c r="K32">
        <v>9.9111012618597148E-3</v>
      </c>
      <c r="L32">
        <v>2.7581003379811463E-2</v>
      </c>
      <c r="M32">
        <v>6.4123381887292441E-2</v>
      </c>
      <c r="N32">
        <v>2.2650622626638209E-2</v>
      </c>
      <c r="O32">
        <v>0</v>
      </c>
      <c r="P32"/>
      <c r="Q32"/>
      <c r="R32"/>
      <c r="S32"/>
      <c r="T32"/>
      <c r="U32"/>
      <c r="V32"/>
      <c r="W32"/>
      <c r="X32"/>
      <c r="Y32"/>
      <c r="Z32"/>
      <c r="AA32"/>
      <c r="AB32"/>
      <c r="AC32"/>
      <c r="AD32">
        <v>0.3684775120544147</v>
      </c>
      <c r="AE32">
        <v>2.4927046670083518E-2</v>
      </c>
      <c r="AF32">
        <v>1.2996269992085648E-2</v>
      </c>
      <c r="AG32">
        <v>7.1957980606003379E-3</v>
      </c>
      <c r="AH32">
        <v>0.13004131794542867</v>
      </c>
      <c r="AI32">
        <v>0.18553669263431433</v>
      </c>
      <c r="AJ32">
        <v>7.7803867519022135E-3</v>
      </c>
      <c r="AK32">
        <v>0.40375486430305096</v>
      </c>
      <c r="AL32">
        <v>2.0115528072552433E-2</v>
      </c>
      <c r="AM32">
        <v>1.1547104011748974E-2</v>
      </c>
      <c r="AN32">
        <v>3.9789974789721265E-3</v>
      </c>
      <c r="AO32">
        <v>0.14021511225423067</v>
      </c>
      <c r="AP32">
        <v>0.2181176901611255</v>
      </c>
      <c r="AQ32">
        <v>9.7804323244212003E-3</v>
      </c>
      <c r="AR32">
        <v>0.47465218514583341</v>
      </c>
      <c r="AS32">
        <v>1.3307922113925097E-2</v>
      </c>
      <c r="AT32">
        <v>8.0659992177129197E-3</v>
      </c>
      <c r="AU32">
        <v>1.1011542800475102E-3</v>
      </c>
      <c r="AV32">
        <v>0.16653869278089736</v>
      </c>
      <c r="AW32">
        <v>0.26945411703546224</v>
      </c>
      <c r="AX32">
        <v>1.6184299717788259E-2</v>
      </c>
      <c r="AY32">
        <v>0.49970907933824388</v>
      </c>
      <c r="AZ32">
        <v>1.2336382532133001E-2</v>
      </c>
      <c r="BA32">
        <v>7.3278763079007532E-3</v>
      </c>
      <c r="BB32">
        <v>7.1935383200788625E-4</v>
      </c>
      <c r="BC32">
        <v>0.18371030037621208</v>
      </c>
      <c r="BD32">
        <v>0.27498242909668191</v>
      </c>
      <c r="BE32">
        <v>2.0632737193308204E-2</v>
      </c>
      <c r="BF32">
        <v>0.56736170245398077</v>
      </c>
      <c r="BG32">
        <v>1.1478114937112623E-2</v>
      </c>
      <c r="BH32">
        <v>5.6402674717359628E-3</v>
      </c>
      <c r="BI32">
        <v>3.1310927789589873E-4</v>
      </c>
      <c r="BJ32">
        <v>0.21453938614664864</v>
      </c>
      <c r="BK32">
        <v>0.30324506608055318</v>
      </c>
      <c r="BL32">
        <v>3.2145758540034548E-2</v>
      </c>
      <c r="BM32">
        <v>0.6834529344913951</v>
      </c>
      <c r="BN32">
        <v>1.4087889525465982E-2</v>
      </c>
      <c r="BO32">
        <v>3.4501111124085179E-3</v>
      </c>
      <c r="BP32">
        <v>1.2175769031486408E-4</v>
      </c>
      <c r="BQ32">
        <v>0.27172685266595326</v>
      </c>
      <c r="BR32">
        <v>0.32893250179933137</v>
      </c>
      <c r="BS32">
        <v>6.5133821697921201E-2</v>
      </c>
      <c r="BT32"/>
      <c r="BU32"/>
      <c r="BV32"/>
      <c r="BW32"/>
      <c r="BX32"/>
      <c r="BY32"/>
      <c r="BZ32"/>
      <c r="CA32">
        <v>0.22648433042421892</v>
      </c>
      <c r="CB32">
        <v>4.364420902289861E-2</v>
      </c>
      <c r="CC32">
        <v>1.8235199710781424E-2</v>
      </c>
      <c r="CD32">
        <v>1.970883424749461E-2</v>
      </c>
      <c r="CE32">
        <v>8.6251110768670869E-2</v>
      </c>
      <c r="CF32">
        <v>5.8644976674373378E-2</v>
      </c>
      <c r="CG32">
        <v>0</v>
      </c>
      <c r="CH32">
        <v>0.28119007477951063</v>
      </c>
      <c r="CI32">
        <v>3.0398035238864207E-2</v>
      </c>
      <c r="CJ32">
        <v>1.6644557164527812E-2</v>
      </c>
      <c r="CK32">
        <v>8.3262526613368491E-3</v>
      </c>
      <c r="CL32">
        <v>9.545331768247825E-2</v>
      </c>
      <c r="CM32">
        <v>0.13026007598595063</v>
      </c>
      <c r="CN32">
        <v>1.0783604635290183E-4</v>
      </c>
      <c r="CO32">
        <v>0.38115586884849878</v>
      </c>
      <c r="CP32">
        <v>1.6338788039833282E-2</v>
      </c>
      <c r="CQ32">
        <v>1.0303717773613953E-2</v>
      </c>
      <c r="CR32">
        <v>2.2921412068080287E-3</v>
      </c>
      <c r="CS32">
        <v>0.10879039949897376</v>
      </c>
      <c r="CT32">
        <v>0.24112577718171055</v>
      </c>
      <c r="CU32">
        <v>2.3050451475591944E-3</v>
      </c>
      <c r="CV32"/>
      <c r="CW32">
        <v>1.3140673918528623E-2</v>
      </c>
      <c r="CX32">
        <v>8.8739198153559955E-3</v>
      </c>
      <c r="CY32">
        <v>1.1000798493067134E-3</v>
      </c>
      <c r="CZ32">
        <v>0.15043747163753665</v>
      </c>
      <c r="DA32">
        <v>0.24561034746693766</v>
      </c>
      <c r="DB32"/>
      <c r="DC32">
        <v>0.52165000983510224</v>
      </c>
      <c r="DD32">
        <v>1.0503468463421645E-2</v>
      </c>
      <c r="DE32">
        <v>6.4523043970224087E-3</v>
      </c>
      <c r="DF32">
        <v>3.8454495225377519E-4</v>
      </c>
      <c r="DG32">
        <v>0.19091717193063962</v>
      </c>
      <c r="DH32">
        <v>0.29356474517856257</v>
      </c>
      <c r="DI32">
        <v>1.9827774913202194E-2</v>
      </c>
      <c r="DJ32"/>
      <c r="DK32"/>
      <c r="DL32"/>
      <c r="DM32"/>
      <c r="DN32"/>
      <c r="DO32"/>
      <c r="DP32"/>
      <c r="DQ32"/>
      <c r="DR32"/>
      <c r="DS32"/>
      <c r="DT32"/>
      <c r="DU32"/>
      <c r="DV32"/>
      <c r="DW32"/>
    </row>
    <row r="33" spans="1:127" ht="16" x14ac:dyDescent="0.2">
      <c r="A33">
        <v>1944</v>
      </c>
      <c r="B33">
        <v>0.24047767897512051</v>
      </c>
      <c r="C33">
        <v>4.5526048753027896E-2</v>
      </c>
      <c r="D33">
        <v>1.0632366995858556E-2</v>
      </c>
      <c r="E33">
        <v>2.1638064064007458E-2</v>
      </c>
      <c r="F33">
        <v>8.7921123892929332E-2</v>
      </c>
      <c r="G33">
        <v>7.136528352978655E-2</v>
      </c>
      <c r="H33">
        <v>3.3947917395107177E-3</v>
      </c>
      <c r="I33">
        <v>0.18010315491952306</v>
      </c>
      <c r="J33">
        <v>5.4794294457993185E-2</v>
      </c>
      <c r="K33">
        <v>9.2732742610266844E-3</v>
      </c>
      <c r="L33">
        <v>2.8278848286902986E-2</v>
      </c>
      <c r="M33">
        <v>6.6074628767181787E-2</v>
      </c>
      <c r="N33">
        <v>2.1682109146418441E-2</v>
      </c>
      <c r="O33">
        <v>0</v>
      </c>
      <c r="P33"/>
      <c r="Q33"/>
      <c r="R33"/>
      <c r="S33"/>
      <c r="T33"/>
      <c r="U33"/>
      <c r="V33"/>
      <c r="W33"/>
      <c r="X33"/>
      <c r="Y33"/>
      <c r="Z33"/>
      <c r="AA33"/>
      <c r="AB33"/>
      <c r="AC33"/>
      <c r="AD33">
        <v>0.34106737889983008</v>
      </c>
      <c r="AE33">
        <v>2.8844238657917312E-2</v>
      </c>
      <c r="AF33">
        <v>1.3218439071221944E-2</v>
      </c>
      <c r="AG33">
        <v>8.31419278251159E-3</v>
      </c>
      <c r="AH33">
        <v>0.1247772296636793</v>
      </c>
      <c r="AI33">
        <v>0.156499097248853</v>
      </c>
      <c r="AJ33">
        <v>9.4141814756469044E-3</v>
      </c>
      <c r="AK33">
        <v>0.38203223609183251</v>
      </c>
      <c r="AL33">
        <v>2.43946084590741E-2</v>
      </c>
      <c r="AM33">
        <v>1.2429658789197747E-2</v>
      </c>
      <c r="AN33">
        <v>4.8182457571636387E-3</v>
      </c>
      <c r="AO33">
        <v>0.13675057728028972</v>
      </c>
      <c r="AP33">
        <v>0.19123652137492458</v>
      </c>
      <c r="AQ33">
        <v>1.2402624431182745E-2</v>
      </c>
      <c r="AR33">
        <v>0.45998987444729522</v>
      </c>
      <c r="AS33">
        <v>1.7316973960046014E-2</v>
      </c>
      <c r="AT33">
        <v>9.2348471170910496E-3</v>
      </c>
      <c r="AU33">
        <v>1.4307468370449675E-3</v>
      </c>
      <c r="AV33">
        <v>0.1682692717814861</v>
      </c>
      <c r="AW33">
        <v>0.24171991242345714</v>
      </c>
      <c r="AX33">
        <v>2.2018122328169968E-2</v>
      </c>
      <c r="AY33">
        <v>0.48532642728019948</v>
      </c>
      <c r="AZ33">
        <v>1.6408345151014168E-2</v>
      </c>
      <c r="BA33">
        <v>8.6466623215589664E-3</v>
      </c>
      <c r="BB33">
        <v>9.553717307841205E-4</v>
      </c>
      <c r="BC33">
        <v>0.1842883149602341</v>
      </c>
      <c r="BD33">
        <v>0.24646992393649919</v>
      </c>
      <c r="BE33">
        <v>2.8557809180108997E-2</v>
      </c>
      <c r="BF33">
        <v>0.55729999128916441</v>
      </c>
      <c r="BG33">
        <v>1.5761477435440444E-2</v>
      </c>
      <c r="BH33">
        <v>6.8151705839766819E-3</v>
      </c>
      <c r="BI33">
        <v>4.2931410936996906E-4</v>
      </c>
      <c r="BJ33">
        <v>0.21501613178403503</v>
      </c>
      <c r="BK33">
        <v>0.27441680623317505</v>
      </c>
      <c r="BL33">
        <v>4.486109114316713E-2</v>
      </c>
      <c r="BM33">
        <v>0.64845907287528959</v>
      </c>
      <c r="BN33">
        <v>1.7225088553409935E-2</v>
      </c>
      <c r="BO33">
        <v>4.059435257670478E-3</v>
      </c>
      <c r="BP33">
        <v>1.4864996009937589E-4</v>
      </c>
      <c r="BQ33">
        <v>0.2308873477697044</v>
      </c>
      <c r="BR33">
        <v>0.3158142546737101</v>
      </c>
      <c r="BS33">
        <v>8.0324296660695182E-2</v>
      </c>
      <c r="BT33"/>
      <c r="BU33"/>
      <c r="BV33"/>
      <c r="BW33"/>
      <c r="BX33"/>
      <c r="BY33"/>
      <c r="BZ33"/>
      <c r="CA33">
        <v>0.21674197369515988</v>
      </c>
      <c r="CB33">
        <v>4.2861300298809905E-2</v>
      </c>
      <c r="CC33">
        <v>1.541610698400349E-2</v>
      </c>
      <c r="CD33">
        <v>1.9326469341944742E-2</v>
      </c>
      <c r="CE33">
        <v>8.4975397237123912E-2</v>
      </c>
      <c r="CF33">
        <v>5.4162699833277844E-2</v>
      </c>
      <c r="CG33">
        <v>0</v>
      </c>
      <c r="CH33">
        <v>0.27554112921147811</v>
      </c>
      <c r="CI33">
        <v>3.3429311518792124E-2</v>
      </c>
      <c r="CJ33">
        <v>1.6358965314394767E-2</v>
      </c>
      <c r="CK33">
        <v>9.1429085017076354E-3</v>
      </c>
      <c r="CL33">
        <v>9.3388237392620935E-2</v>
      </c>
      <c r="CM33">
        <v>0.12309326728300515</v>
      </c>
      <c r="CN33">
        <v>1.2843920095743035E-4</v>
      </c>
      <c r="CO33">
        <v>0.37752145071702686</v>
      </c>
      <c r="CP33">
        <v>1.9914385121833533E-2</v>
      </c>
      <c r="CQ33">
        <v>1.085618299809284E-2</v>
      </c>
      <c r="CR33">
        <v>2.7895959345732935E-3</v>
      </c>
      <c r="CS33">
        <v>0.11901264660539725</v>
      </c>
      <c r="CT33">
        <v>0.22162811113373623</v>
      </c>
      <c r="CU33">
        <v>3.3205289233937184E-3</v>
      </c>
      <c r="CV33"/>
      <c r="CW33">
        <v>1.6978574899106487E-2</v>
      </c>
      <c r="CX33">
        <v>1.0222551757161153E-2</v>
      </c>
      <c r="CY33">
        <v>1.4192557934431323E-3</v>
      </c>
      <c r="CZ33">
        <v>0.15357532288809553</v>
      </c>
      <c r="DA33">
        <v>0.2218793770284688</v>
      </c>
      <c r="DB33"/>
      <c r="DC33">
        <v>0.51583796959377692</v>
      </c>
      <c r="DD33">
        <v>1.5117921939616202E-2</v>
      </c>
      <c r="DE33">
        <v>8.0187319508902618E-3</v>
      </c>
      <c r="DF33">
        <v>5.526616732364235E-4</v>
      </c>
      <c r="DG33">
        <v>0.20600116038625349</v>
      </c>
      <c r="DH33">
        <v>0.25687491339410712</v>
      </c>
      <c r="DI33">
        <v>2.9272580249673427E-2</v>
      </c>
      <c r="DJ33"/>
      <c r="DK33"/>
      <c r="DL33"/>
      <c r="DM33"/>
      <c r="DN33"/>
      <c r="DO33"/>
      <c r="DP33"/>
      <c r="DQ33"/>
      <c r="DR33"/>
      <c r="DS33"/>
      <c r="DT33"/>
      <c r="DU33"/>
      <c r="DV33"/>
      <c r="DW33"/>
    </row>
    <row r="34" spans="1:127" ht="16" x14ac:dyDescent="0.2">
      <c r="A34">
        <v>1945</v>
      </c>
      <c r="B34">
        <v>0.24942257704842136</v>
      </c>
      <c r="C34">
        <v>5.1918953941507077E-2</v>
      </c>
      <c r="D34">
        <v>1.0927170409222533E-2</v>
      </c>
      <c r="E34">
        <v>2.6523219558753256E-2</v>
      </c>
      <c r="F34">
        <v>9.6566373532075075E-2</v>
      </c>
      <c r="G34">
        <v>5.9538178043341133E-2</v>
      </c>
      <c r="H34">
        <v>3.9486815635222548E-3</v>
      </c>
      <c r="I34">
        <v>0.19291415493322958</v>
      </c>
      <c r="J34">
        <v>6.174209268208275E-2</v>
      </c>
      <c r="K34">
        <v>9.3527444002788531E-3</v>
      </c>
      <c r="L34">
        <v>3.4249133436577511E-2</v>
      </c>
      <c r="M34">
        <v>6.8568977059880631E-2</v>
      </c>
      <c r="N34">
        <v>1.900120735440983E-2</v>
      </c>
      <c r="O34">
        <v>0</v>
      </c>
      <c r="P34"/>
      <c r="Q34"/>
      <c r="R34"/>
      <c r="S34"/>
      <c r="T34"/>
      <c r="U34"/>
      <c r="V34"/>
      <c r="W34"/>
      <c r="X34"/>
      <c r="Y34"/>
      <c r="Z34"/>
      <c r="AA34"/>
      <c r="AB34"/>
      <c r="AC34"/>
      <c r="AD34">
        <v>0.34651281983053267</v>
      </c>
      <c r="AE34">
        <v>3.3615342077489403E-2</v>
      </c>
      <c r="AF34">
        <v>1.4024685942198833E-2</v>
      </c>
      <c r="AG34">
        <v>1.041454758522177E-2</v>
      </c>
      <c r="AH34">
        <v>0.14737053085164314</v>
      </c>
      <c r="AI34">
        <v>0.12989761198914426</v>
      </c>
      <c r="AJ34">
        <v>1.119010138483527E-2</v>
      </c>
      <c r="AK34">
        <v>0.38597747921482572</v>
      </c>
      <c r="AL34">
        <v>2.854452305691214E-2</v>
      </c>
      <c r="AM34">
        <v>1.334867408833346E-2</v>
      </c>
      <c r="AN34">
        <v>6.0598203619155657E-3</v>
      </c>
      <c r="AO34">
        <v>0.16503156054799631</v>
      </c>
      <c r="AP34">
        <v>0.15819106705457919</v>
      </c>
      <c r="AQ34">
        <v>1.4801834105089107E-2</v>
      </c>
      <c r="AR34">
        <v>0.46947534319377671</v>
      </c>
      <c r="AS34">
        <v>2.1244548776448064E-2</v>
      </c>
      <c r="AT34">
        <v>1.0472192176907947E-2</v>
      </c>
      <c r="AU34">
        <v>1.8866014565915379E-3</v>
      </c>
      <c r="AV34">
        <v>0.21026817967648376</v>
      </c>
      <c r="AW34">
        <v>0.1980577118928761</v>
      </c>
      <c r="AX34">
        <v>2.7546109214469261E-2</v>
      </c>
      <c r="AY34">
        <v>0.50197237335503941</v>
      </c>
      <c r="AZ34">
        <v>2.0676185947483525E-2</v>
      </c>
      <c r="BA34">
        <v>1.0100807231488002E-2</v>
      </c>
      <c r="BB34">
        <v>1.2939571548652171E-3</v>
      </c>
      <c r="BC34">
        <v>0.23146051846028803</v>
      </c>
      <c r="BD34">
        <v>0.20191581666049174</v>
      </c>
      <c r="BE34">
        <v>3.6525087900422928E-2</v>
      </c>
      <c r="BF34">
        <v>0.59392001810489814</v>
      </c>
      <c r="BG34">
        <v>2.1079820335663656E-2</v>
      </c>
      <c r="BH34">
        <v>8.4581189362376383E-3</v>
      </c>
      <c r="BI34">
        <v>6.1714470294011109E-4</v>
      </c>
      <c r="BJ34">
        <v>0.27118316907850082</v>
      </c>
      <c r="BK34">
        <v>0.23315575147242029</v>
      </c>
      <c r="BL34">
        <v>5.9426013579135732E-2</v>
      </c>
      <c r="BM34">
        <v>0.74965204349859416</v>
      </c>
      <c r="BN34">
        <v>2.6400059013291739E-2</v>
      </c>
      <c r="BO34">
        <v>5.6542482072208513E-3</v>
      </c>
      <c r="BP34">
        <v>2.4487818340638911E-4</v>
      </c>
      <c r="BQ34">
        <v>0.31614863559688849</v>
      </c>
      <c r="BR34">
        <v>0.28025346696029824</v>
      </c>
      <c r="BS34">
        <v>0.12095075553748849</v>
      </c>
      <c r="BT34"/>
      <c r="BU34"/>
      <c r="BV34"/>
      <c r="BW34"/>
      <c r="BX34"/>
      <c r="BY34"/>
      <c r="BZ34"/>
      <c r="CA34">
        <v>0.22821812969062982</v>
      </c>
      <c r="CB34">
        <v>4.932590967363102E-2</v>
      </c>
      <c r="CC34">
        <v>1.5810427500565705E-2</v>
      </c>
      <c r="CD34">
        <v>2.3905847607204572E-2</v>
      </c>
      <c r="CE34">
        <v>8.9449342414247845E-2</v>
      </c>
      <c r="CF34">
        <v>4.972660249498069E-2</v>
      </c>
      <c r="CG34">
        <v>0</v>
      </c>
      <c r="CH34">
        <v>0.28323146074362948</v>
      </c>
      <c r="CI34">
        <v>3.6937413237445309E-2</v>
      </c>
      <c r="CJ34">
        <v>1.6491862508535973E-2</v>
      </c>
      <c r="CK34">
        <v>1.0858386167118711E-2</v>
      </c>
      <c r="CL34">
        <v>0.10843992054482872</v>
      </c>
      <c r="CM34">
        <v>0.11035413399167623</v>
      </c>
      <c r="CN34">
        <v>1.4974429402455744E-4</v>
      </c>
      <c r="CO34">
        <v>0.37698849534314532</v>
      </c>
      <c r="CP34">
        <v>2.2714977500536322E-2</v>
      </c>
      <c r="CQ34">
        <v>1.1362757374390371E-2</v>
      </c>
      <c r="CR34">
        <v>3.4200194368509303E-3</v>
      </c>
      <c r="CS34">
        <v>0.15049812685502068</v>
      </c>
      <c r="CT34">
        <v>0.18468432917544747</v>
      </c>
      <c r="CU34">
        <v>4.3082850008995324E-3</v>
      </c>
      <c r="CV34"/>
      <c r="CW34">
        <v>2.0356629362744998E-2</v>
      </c>
      <c r="CX34">
        <v>1.135153886815618E-2</v>
      </c>
      <c r="CY34">
        <v>1.8289724924845676E-3</v>
      </c>
      <c r="CZ34">
        <v>0.19545382914167836</v>
      </c>
      <c r="DA34">
        <v>0.17911698284137392</v>
      </c>
      <c r="DB34"/>
      <c r="DC34">
        <v>0.5362147625234045</v>
      </c>
      <c r="DD34">
        <v>1.9147049164381133E-2</v>
      </c>
      <c r="DE34">
        <v>9.4669291395241273E-3</v>
      </c>
      <c r="DF34">
        <v>7.5233447763406176E-4</v>
      </c>
      <c r="DG34">
        <v>0.25249655848097574</v>
      </c>
      <c r="DH34">
        <v>0.21727408864032241</v>
      </c>
      <c r="DI34">
        <v>3.7077802620566938E-2</v>
      </c>
      <c r="DJ34"/>
      <c r="DK34"/>
      <c r="DL34"/>
      <c r="DM34"/>
      <c r="DN34"/>
      <c r="DO34"/>
      <c r="DP34"/>
      <c r="DQ34"/>
      <c r="DR34"/>
      <c r="DS34"/>
      <c r="DT34"/>
      <c r="DU34"/>
      <c r="DV34"/>
      <c r="DW34"/>
    </row>
    <row r="35" spans="1:127" ht="16" x14ac:dyDescent="0.2">
      <c r="A35">
        <v>1946</v>
      </c>
      <c r="B35">
        <v>0.24486743779314726</v>
      </c>
      <c r="C35">
        <v>5.9603307099133467E-2</v>
      </c>
      <c r="D35">
        <v>1.0483742745846248E-2</v>
      </c>
      <c r="E35">
        <v>3.2882184593369897E-2</v>
      </c>
      <c r="F35">
        <v>8.5509579457826529E-2</v>
      </c>
      <c r="G35">
        <v>5.2026194451069235E-2</v>
      </c>
      <c r="H35">
        <v>4.3624294459018997E-3</v>
      </c>
      <c r="I35">
        <v>0.20012110979723546</v>
      </c>
      <c r="J35">
        <v>7.2749515954643282E-2</v>
      </c>
      <c r="K35">
        <v>9.0549366837735755E-3</v>
      </c>
      <c r="L35">
        <v>4.3580112735024039E-2</v>
      </c>
      <c r="M35">
        <v>5.8271635449289108E-2</v>
      </c>
      <c r="N35">
        <v>1.6464908974505473E-2</v>
      </c>
      <c r="O35">
        <v>0</v>
      </c>
      <c r="P35"/>
      <c r="Q35"/>
      <c r="R35"/>
      <c r="S35"/>
      <c r="T35"/>
      <c r="U35"/>
      <c r="V35"/>
      <c r="W35"/>
      <c r="X35"/>
      <c r="Y35"/>
      <c r="Z35"/>
      <c r="AA35"/>
      <c r="AB35"/>
      <c r="AC35"/>
      <c r="AD35">
        <v>0.31758182747132896</v>
      </c>
      <c r="AE35">
        <v>3.6854134151749075E-2</v>
      </c>
      <c r="AF35">
        <v>1.3171175439234383E-2</v>
      </c>
      <c r="AG35">
        <v>1.233045450209121E-2</v>
      </c>
      <c r="AH35">
        <v>0.13341758388841435</v>
      </c>
      <c r="AI35">
        <v>0.11000215870224057</v>
      </c>
      <c r="AJ35">
        <v>1.1806320787599342E-2</v>
      </c>
      <c r="AK35">
        <v>0.34855060415234057</v>
      </c>
      <c r="AL35">
        <v>3.1090166798706489E-2</v>
      </c>
      <c r="AM35">
        <v>1.2586403438513681E-2</v>
      </c>
      <c r="AN35">
        <v>7.127709815666454E-3</v>
      </c>
      <c r="AO35">
        <v>0.15125705741086296</v>
      </c>
      <c r="AP35">
        <v>0.13097441336474894</v>
      </c>
      <c r="AQ35">
        <v>1.5514853323842039E-2</v>
      </c>
      <c r="AR35">
        <v>0.43615382890493315</v>
      </c>
      <c r="AS35">
        <v>2.4349554511355561E-2</v>
      </c>
      <c r="AT35">
        <v>1.0561454145751067E-2</v>
      </c>
      <c r="AU35">
        <v>2.3351440324286981E-3</v>
      </c>
      <c r="AV35">
        <v>0.20295300438966402</v>
      </c>
      <c r="AW35">
        <v>0.16565742140835779</v>
      </c>
      <c r="AX35">
        <v>3.0297250417376013E-2</v>
      </c>
      <c r="AY35">
        <v>0.47678335084515888</v>
      </c>
      <c r="AZ35">
        <v>2.4189241438132215E-2</v>
      </c>
      <c r="BA35">
        <v>1.0450070874466892E-2</v>
      </c>
      <c r="BB35">
        <v>1.6347890327345297E-3</v>
      </c>
      <c r="BC35">
        <v>0.2296418054308374</v>
      </c>
      <c r="BD35">
        <v>0.17006216272107752</v>
      </c>
      <c r="BE35">
        <v>4.0805281347910359E-2</v>
      </c>
      <c r="BF35">
        <v>0.58977164986043307</v>
      </c>
      <c r="BG35">
        <v>2.5471522794352261E-2</v>
      </c>
      <c r="BH35">
        <v>9.3514154942529737E-3</v>
      </c>
      <c r="BI35">
        <v>8.0531355552823907E-4</v>
      </c>
      <c r="BJ35">
        <v>0.27439573648798687</v>
      </c>
      <c r="BK35">
        <v>0.21145205571617279</v>
      </c>
      <c r="BL35">
        <v>6.8295605812139989E-2</v>
      </c>
      <c r="BM35">
        <v>0.75386479425208719</v>
      </c>
      <c r="BN35">
        <v>2.9208503246285222E-2</v>
      </c>
      <c r="BO35">
        <v>6.2852763375993949E-3</v>
      </c>
      <c r="BP35">
        <v>2.9257990795261783E-4</v>
      </c>
      <c r="BQ35">
        <v>0.3065222919427959</v>
      </c>
      <c r="BR35">
        <v>0.2868803074812592</v>
      </c>
      <c r="BS35">
        <v>0.12467583533619489</v>
      </c>
      <c r="BT35"/>
      <c r="BU35"/>
      <c r="BV35"/>
      <c r="BW35"/>
      <c r="BX35"/>
      <c r="BY35"/>
      <c r="BZ35"/>
      <c r="CA35">
        <v>0.21891814015684519</v>
      </c>
      <c r="CB35">
        <v>5.5203858290647133E-2</v>
      </c>
      <c r="CC35">
        <v>1.470555791085627E-2</v>
      </c>
      <c r="CD35">
        <v>2.8892723060140679E-2</v>
      </c>
      <c r="CE35">
        <v>7.2659784875542185E-2</v>
      </c>
      <c r="CF35">
        <v>4.7456216019658951E-2</v>
      </c>
      <c r="CG35">
        <v>0</v>
      </c>
      <c r="CH35">
        <v>0.25108757976371121</v>
      </c>
      <c r="CI35">
        <v>3.8056609296849828E-2</v>
      </c>
      <c r="CJ35">
        <v>1.4511603027649266E-2</v>
      </c>
      <c r="CK35">
        <v>1.2081445398363543E-2</v>
      </c>
      <c r="CL35">
        <v>9.2909184911415671E-2</v>
      </c>
      <c r="CM35">
        <v>9.3291282175838375E-2</v>
      </c>
      <c r="CN35">
        <v>2.3745495359449623E-4</v>
      </c>
      <c r="CO35">
        <v>0.33098619748941649</v>
      </c>
      <c r="CP35">
        <v>2.4735179371156813E-2</v>
      </c>
      <c r="CQ35">
        <v>1.0748795249814966E-2</v>
      </c>
      <c r="CR35">
        <v>4.0218079334009725E-3</v>
      </c>
      <c r="CS35">
        <v>0.13370116526953998</v>
      </c>
      <c r="CT35">
        <v>0.15279483475600944</v>
      </c>
      <c r="CU35">
        <v>4.9844149094943691E-3</v>
      </c>
      <c r="CV35"/>
      <c r="CW35">
        <v>2.3231194565043415E-2</v>
      </c>
      <c r="CX35">
        <v>1.1213858661261369E-2</v>
      </c>
      <c r="CY35">
        <v>2.2540463675324142E-3</v>
      </c>
      <c r="CZ35">
        <v>0.19133598611192434</v>
      </c>
      <c r="DA35">
        <v>0.14126922588140928</v>
      </c>
      <c r="DB35"/>
      <c r="DC35">
        <v>0.52077048142954818</v>
      </c>
      <c r="DD35">
        <v>2.3937356320650766E-2</v>
      </c>
      <c r="DE35">
        <v>1.0594836219870207E-2</v>
      </c>
      <c r="DF35">
        <v>1.0157230220439644E-3</v>
      </c>
      <c r="DG35">
        <v>0.25855453818914453</v>
      </c>
      <c r="DH35">
        <v>0.18151382713354347</v>
      </c>
      <c r="DI35">
        <v>4.5154200544295302E-2</v>
      </c>
      <c r="DJ35"/>
      <c r="DK35"/>
      <c r="DL35"/>
      <c r="DM35"/>
      <c r="DN35"/>
      <c r="DO35"/>
      <c r="DP35"/>
      <c r="DQ35"/>
      <c r="DR35"/>
      <c r="DS35"/>
      <c r="DT35"/>
      <c r="DU35"/>
      <c r="DV35"/>
      <c r="DW35"/>
    </row>
    <row r="36" spans="1:127" ht="16" x14ac:dyDescent="0.2">
      <c r="A36">
        <v>1947</v>
      </c>
      <c r="B36">
        <v>0.25258410400458925</v>
      </c>
      <c r="C36">
        <v>5.8333302190747657E-2</v>
      </c>
      <c r="D36">
        <v>1.0240327690486096E-2</v>
      </c>
      <c r="E36">
        <v>2.5436245563426333E-2</v>
      </c>
      <c r="F36">
        <v>9.0471477300540448E-2</v>
      </c>
      <c r="G36">
        <v>6.3549462154217515E-2</v>
      </c>
      <c r="H36">
        <v>4.5532891051712123E-3</v>
      </c>
      <c r="I36">
        <v>0.20265983924984265</v>
      </c>
      <c r="J36">
        <v>7.1117819605693466E-2</v>
      </c>
      <c r="K36">
        <v>8.9406335527800578E-3</v>
      </c>
      <c r="L36">
        <v>3.3673077949461477E-2</v>
      </c>
      <c r="M36">
        <v>6.8383637348536044E-2</v>
      </c>
      <c r="N36">
        <v>2.0544670793371585E-2</v>
      </c>
      <c r="O36">
        <v>0</v>
      </c>
      <c r="P36"/>
      <c r="Q36"/>
      <c r="R36"/>
      <c r="S36"/>
      <c r="T36"/>
      <c r="U36"/>
      <c r="V36"/>
      <c r="W36"/>
      <c r="X36"/>
      <c r="Y36"/>
      <c r="Z36"/>
      <c r="AA36"/>
      <c r="AB36"/>
      <c r="AC36"/>
      <c r="AD36">
        <v>0.33020341473072096</v>
      </c>
      <c r="AE36">
        <v>3.6139608333064073E-2</v>
      </c>
      <c r="AF36">
        <v>1.2670044137642972E-2</v>
      </c>
      <c r="AG36">
        <v>9.5570191316965373E-3</v>
      </c>
      <c r="AH36">
        <v>0.12661461762907103</v>
      </c>
      <c r="AI36">
        <v>0.13287509805209982</v>
      </c>
      <c r="AJ36">
        <v>1.2347027447146558E-2</v>
      </c>
      <c r="AK36">
        <v>0.36367850600336021</v>
      </c>
      <c r="AL36">
        <v>3.0067408492469083E-2</v>
      </c>
      <c r="AM36">
        <v>1.1926743898032627E-2</v>
      </c>
      <c r="AN36">
        <v>5.4484014193463401E-3</v>
      </c>
      <c r="AO36">
        <v>0.14001411924944931</v>
      </c>
      <c r="AP36">
        <v>0.16021994498600906</v>
      </c>
      <c r="AQ36">
        <v>1.6001887958053806E-2</v>
      </c>
      <c r="AR36">
        <v>0.44946126366023831</v>
      </c>
      <c r="AS36">
        <v>2.2736039207192003E-2</v>
      </c>
      <c r="AT36">
        <v>9.7080133956545661E-3</v>
      </c>
      <c r="AU36">
        <v>1.723390139971311E-3</v>
      </c>
      <c r="AV36">
        <v>0.17898734041292699</v>
      </c>
      <c r="AW36">
        <v>0.20622205890300269</v>
      </c>
      <c r="AX36">
        <v>3.0084421601490746E-2</v>
      </c>
      <c r="AY36">
        <v>0.48767377790450134</v>
      </c>
      <c r="AZ36">
        <v>2.2150880236675781E-2</v>
      </c>
      <c r="BA36">
        <v>9.4982847439104307E-3</v>
      </c>
      <c r="BB36">
        <v>1.1832502267707715E-3</v>
      </c>
      <c r="BC36">
        <v>0.19825921882683875</v>
      </c>
      <c r="BD36">
        <v>0.21704084313055824</v>
      </c>
      <c r="BE36">
        <v>3.9541300739747383E-2</v>
      </c>
      <c r="BF36">
        <v>0.58281773382131641</v>
      </c>
      <c r="BG36">
        <v>2.1675493441068276E-2</v>
      </c>
      <c r="BH36">
        <v>8.1494503647109879E-3</v>
      </c>
      <c r="BI36">
        <v>5.4165808991674981E-4</v>
      </c>
      <c r="BJ36">
        <v>0.22293552755789864</v>
      </c>
      <c r="BK36">
        <v>0.2682674456277101</v>
      </c>
      <c r="BL36">
        <v>6.1248158740011625E-2</v>
      </c>
      <c r="BM36">
        <v>0.69594733446885892</v>
      </c>
      <c r="BN36">
        <v>2.2282939114872898E-2</v>
      </c>
      <c r="BO36">
        <v>5.2628137021220513E-3</v>
      </c>
      <c r="BP36">
        <v>1.7642243465556921E-4</v>
      </c>
      <c r="BQ36">
        <v>0.23185767457714185</v>
      </c>
      <c r="BR36">
        <v>0.33826887636772524</v>
      </c>
      <c r="BS36">
        <v>9.8098608272341403E-2</v>
      </c>
      <c r="BT36"/>
      <c r="BU36"/>
      <c r="BV36"/>
      <c r="BW36"/>
      <c r="BX36"/>
      <c r="BY36"/>
      <c r="BZ36"/>
      <c r="CA36">
        <v>0.22672078676719454</v>
      </c>
      <c r="CB36">
        <v>5.6652815699878928E-2</v>
      </c>
      <c r="CC36">
        <v>1.4883257078868528E-2</v>
      </c>
      <c r="CD36">
        <v>2.3436172356086582E-2</v>
      </c>
      <c r="CE36">
        <v>7.9809920973781118E-2</v>
      </c>
      <c r="CF36">
        <v>5.1938620658579362E-2</v>
      </c>
      <c r="CG36">
        <v>0</v>
      </c>
      <c r="CH36">
        <v>0.26223999914911866</v>
      </c>
      <c r="CI36">
        <v>3.8216109468689849E-2</v>
      </c>
      <c r="CJ36">
        <v>1.4239951165991624E-2</v>
      </c>
      <c r="CK36">
        <v>9.5891788165050167E-3</v>
      </c>
      <c r="CL36">
        <v>9.3194948863620591E-2</v>
      </c>
      <c r="CM36">
        <v>0.10665021438198635</v>
      </c>
      <c r="CN36">
        <v>3.4959645232524657E-4</v>
      </c>
      <c r="CO36">
        <v>0.34326760707037179</v>
      </c>
      <c r="CP36">
        <v>2.4244249707211528E-2</v>
      </c>
      <c r="CQ36">
        <v>1.0177804229449333E-2</v>
      </c>
      <c r="CR36">
        <v>3.115739585424152E-3</v>
      </c>
      <c r="CS36">
        <v>0.12552363628821986</v>
      </c>
      <c r="CT36">
        <v>0.17450504194780292</v>
      </c>
      <c r="CU36">
        <v>5.7011353122639391E-3</v>
      </c>
      <c r="CV36"/>
      <c r="CW36">
        <v>2.2555494484937412E-2</v>
      </c>
      <c r="CX36">
        <v>1.0593748526075043E-2</v>
      </c>
      <c r="CY36">
        <v>1.7297757216823537E-3</v>
      </c>
      <c r="CZ36">
        <v>0.17333864099307902</v>
      </c>
      <c r="DA36">
        <v>0.17376553280964016</v>
      </c>
      <c r="DB36"/>
      <c r="DC36">
        <v>0.5264770591180935</v>
      </c>
      <c r="DD36">
        <v>2.1383265667867316E-2</v>
      </c>
      <c r="DE36">
        <v>9.5213461106384324E-3</v>
      </c>
      <c r="DF36">
        <v>7.1716532709294384E-4</v>
      </c>
      <c r="DG36">
        <v>0.21655839930798634</v>
      </c>
      <c r="DH36">
        <v>0.23475961270387299</v>
      </c>
      <c r="DI36">
        <v>4.3537270000635495E-2</v>
      </c>
      <c r="DJ36"/>
      <c r="DK36"/>
      <c r="DL36"/>
      <c r="DM36"/>
      <c r="DN36"/>
      <c r="DO36"/>
      <c r="DP36"/>
      <c r="DQ36"/>
      <c r="DR36"/>
      <c r="DS36"/>
      <c r="DT36"/>
      <c r="DU36"/>
      <c r="DV36"/>
      <c r="DW36"/>
    </row>
    <row r="37" spans="1:127" ht="16" x14ac:dyDescent="0.2">
      <c r="A37">
        <v>1948</v>
      </c>
      <c r="B37">
        <v>0.23005608479237813</v>
      </c>
      <c r="C37">
        <v>5.6312261115335958E-2</v>
      </c>
      <c r="D37">
        <v>9.8632218224293314E-3</v>
      </c>
      <c r="E37">
        <v>1.8852436706439709E-2</v>
      </c>
      <c r="F37">
        <v>7.8436102024951174E-2</v>
      </c>
      <c r="G37">
        <v>6.2230190852321225E-2</v>
      </c>
      <c r="H37">
        <v>4.3618722709006953E-3</v>
      </c>
      <c r="I37">
        <v>0.18267657144337943</v>
      </c>
      <c r="J37">
        <v>7.0886189945959813E-2</v>
      </c>
      <c r="K37">
        <v>9.0914175312158708E-3</v>
      </c>
      <c r="L37">
        <v>2.57687940843647E-2</v>
      </c>
      <c r="M37">
        <v>5.6550242322832338E-2</v>
      </c>
      <c r="N37">
        <v>2.0379927559006677E-2</v>
      </c>
      <c r="O37">
        <v>0</v>
      </c>
      <c r="P37"/>
      <c r="Q37"/>
      <c r="R37"/>
      <c r="S37"/>
      <c r="T37"/>
      <c r="U37"/>
      <c r="V37"/>
      <c r="W37"/>
      <c r="X37"/>
      <c r="Y37"/>
      <c r="Z37"/>
      <c r="AA37"/>
      <c r="AB37"/>
      <c r="AC37"/>
      <c r="AD37">
        <v>0.30026227165987407</v>
      </c>
      <c r="AE37">
        <v>3.3103104363781395E-2</v>
      </c>
      <c r="AF37">
        <v>1.1197089810480803E-2</v>
      </c>
      <c r="AG37">
        <v>6.7210297159532913E-3</v>
      </c>
      <c r="AH37">
        <v>0.11349735051129949</v>
      </c>
      <c r="AI37">
        <v>0.12452069606283775</v>
      </c>
      <c r="AJ37">
        <v>1.1223001195521385E-2</v>
      </c>
      <c r="AK37">
        <v>0.33026532721186497</v>
      </c>
      <c r="AL37">
        <v>2.7492703682952722E-2</v>
      </c>
      <c r="AM37">
        <v>1.0394780122489546E-2</v>
      </c>
      <c r="AN37">
        <v>3.8248871767114757E-3</v>
      </c>
      <c r="AO37">
        <v>0.1232423441726106</v>
      </c>
      <c r="AP37">
        <v>0.1507910341108899</v>
      </c>
      <c r="AQ37">
        <v>1.4519577946210742E-2</v>
      </c>
      <c r="AR37">
        <v>0.40586213043724539</v>
      </c>
      <c r="AS37">
        <v>2.0166798706422153E-2</v>
      </c>
      <c r="AT37">
        <v>8.2254545665638879E-3</v>
      </c>
      <c r="AU37">
        <v>1.1736371181133149E-3</v>
      </c>
      <c r="AV37">
        <v>0.15509140137682184</v>
      </c>
      <c r="AW37">
        <v>0.19479986968856269</v>
      </c>
      <c r="AX37">
        <v>2.6404968980761476E-2</v>
      </c>
      <c r="AY37">
        <v>0.43937232597583381</v>
      </c>
      <c r="AZ37">
        <v>1.9207230808567045E-2</v>
      </c>
      <c r="BA37">
        <v>7.9017002095910747E-3</v>
      </c>
      <c r="BB37">
        <v>7.8773191460899462E-4</v>
      </c>
      <c r="BC37">
        <v>0.17130873413506459</v>
      </c>
      <c r="BD37">
        <v>0.20640908702845209</v>
      </c>
      <c r="BE37">
        <v>3.3757841879550061E-2</v>
      </c>
      <c r="BF37">
        <v>0.52830107010300087</v>
      </c>
      <c r="BG37">
        <v>1.8291680317244544E-2</v>
      </c>
      <c r="BH37">
        <v>6.5811602543407828E-3</v>
      </c>
      <c r="BI37">
        <v>3.5094408104865277E-4</v>
      </c>
      <c r="BJ37">
        <v>0.20507627691202779</v>
      </c>
      <c r="BK37">
        <v>0.24732383371608113</v>
      </c>
      <c r="BL37">
        <v>5.0677174822258003E-2</v>
      </c>
      <c r="BM37">
        <v>0.63587931205017889</v>
      </c>
      <c r="BN37">
        <v>1.9232026360467846E-2</v>
      </c>
      <c r="BO37">
        <v>4.285936296136536E-3</v>
      </c>
      <c r="BP37">
        <v>1.1690537021320831E-4</v>
      </c>
      <c r="BQ37">
        <v>0.23474118561593099</v>
      </c>
      <c r="BR37">
        <v>0.29634358561265095</v>
      </c>
      <c r="BS37">
        <v>8.11596727947793E-2</v>
      </c>
      <c r="BT37"/>
      <c r="BU37"/>
      <c r="BV37"/>
      <c r="BW37"/>
      <c r="BX37"/>
      <c r="BY37"/>
      <c r="BZ37"/>
      <c r="CA37">
        <v>0.20466520209790792</v>
      </c>
      <c r="CB37">
        <v>5.2203204584502012E-2</v>
      </c>
      <c r="CC37">
        <v>1.3706209092455379E-2</v>
      </c>
      <c r="CD37">
        <v>1.658022523284541E-2</v>
      </c>
      <c r="CE37">
        <v>7.6406031930085799E-2</v>
      </c>
      <c r="CF37">
        <v>4.5769531258019316E-2</v>
      </c>
      <c r="CG37">
        <v>0</v>
      </c>
      <c r="CH37">
        <v>0.23392526293233992</v>
      </c>
      <c r="CI37">
        <v>3.6184718220524242E-2</v>
      </c>
      <c r="CJ37">
        <v>1.2857685513708582E-2</v>
      </c>
      <c r="CK37">
        <v>6.9708898209270443E-3</v>
      </c>
      <c r="CL37">
        <v>8.1642982688017618E-2</v>
      </c>
      <c r="CM37">
        <v>9.5850969199190811E-2</v>
      </c>
      <c r="CN37">
        <v>4.1801748997161116E-4</v>
      </c>
      <c r="CO37">
        <v>0.30398550805103708</v>
      </c>
      <c r="CP37">
        <v>2.285622364459889E-2</v>
      </c>
      <c r="CQ37">
        <v>9.0820994036878502E-3</v>
      </c>
      <c r="CR37">
        <v>2.2551994605143674E-3</v>
      </c>
      <c r="CS37">
        <v>0.10599173083767754</v>
      </c>
      <c r="CT37">
        <v>0.15800744170336534</v>
      </c>
      <c r="CU37">
        <v>5.7928130011930716E-3</v>
      </c>
      <c r="CV37"/>
      <c r="CW37">
        <v>2.0027646618945617E-2</v>
      </c>
      <c r="CX37">
        <v>9.044355030844704E-3</v>
      </c>
      <c r="CY37">
        <v>1.1792216470527025E-3</v>
      </c>
      <c r="CZ37">
        <v>0.1373673116092847</v>
      </c>
      <c r="DA37">
        <v>0.16889595981179201</v>
      </c>
      <c r="DB37"/>
      <c r="DC37">
        <v>0.4758842213660035</v>
      </c>
      <c r="DD37">
        <v>1.7854226751893559E-2</v>
      </c>
      <c r="DE37">
        <v>7.6369963264412396E-3</v>
      </c>
      <c r="DF37">
        <v>4.5974220808187233E-4</v>
      </c>
      <c r="DG37">
        <v>0.18905258485497783</v>
      </c>
      <c r="DH37">
        <v>0.22437652164774904</v>
      </c>
      <c r="DI37">
        <v>3.6504149576859948E-2</v>
      </c>
      <c r="DJ37"/>
      <c r="DK37"/>
      <c r="DL37"/>
      <c r="DM37"/>
      <c r="DN37"/>
      <c r="DO37"/>
      <c r="DP37"/>
      <c r="DQ37"/>
      <c r="DR37"/>
      <c r="DS37"/>
      <c r="DT37"/>
      <c r="DU37"/>
      <c r="DV37"/>
      <c r="DW37"/>
    </row>
    <row r="38" spans="1:127" ht="16" x14ac:dyDescent="0.2">
      <c r="A38">
        <v>1949</v>
      </c>
      <c r="B38">
        <v>0.22089295067682149</v>
      </c>
      <c r="C38">
        <v>5.9492680007521427E-2</v>
      </c>
      <c r="D38">
        <v>1.1154354745189322E-2</v>
      </c>
      <c r="E38">
        <v>2.0398205387517868E-2</v>
      </c>
      <c r="F38">
        <v>6.980023941704222E-2</v>
      </c>
      <c r="G38">
        <v>5.6230629007162317E-2</v>
      </c>
      <c r="H38">
        <v>3.8168421123883122E-3</v>
      </c>
      <c r="I38">
        <v>0.1817742378470068</v>
      </c>
      <c r="J38">
        <v>7.4254267032123414E-2</v>
      </c>
      <c r="K38">
        <v>1.0342972784613736E-2</v>
      </c>
      <c r="L38">
        <v>2.7645075355844019E-2</v>
      </c>
      <c r="M38">
        <v>5.0488281037381885E-2</v>
      </c>
      <c r="N38">
        <v>1.9043641637043768E-2</v>
      </c>
      <c r="O38">
        <v>0</v>
      </c>
      <c r="P38"/>
      <c r="Q38"/>
      <c r="R38"/>
      <c r="S38"/>
      <c r="T38"/>
      <c r="U38"/>
      <c r="V38"/>
      <c r="W38"/>
      <c r="X38"/>
      <c r="Y38"/>
      <c r="Z38"/>
      <c r="AA38"/>
      <c r="AB38"/>
      <c r="AC38"/>
      <c r="AD38">
        <v>0.27805732224654772</v>
      </c>
      <c r="AE38">
        <v>3.5449914338169658E-2</v>
      </c>
      <c r="AF38">
        <v>1.2545145965271514E-2</v>
      </c>
      <c r="AG38">
        <v>7.3713355990324327E-3</v>
      </c>
      <c r="AH38">
        <v>0.10116885568734475</v>
      </c>
      <c r="AI38">
        <v>0.11156741687567458</v>
      </c>
      <c r="AJ38">
        <v>9.9546537810548015E-3</v>
      </c>
      <c r="AK38">
        <v>0.30644961486003142</v>
      </c>
      <c r="AL38">
        <v>2.9924370221410139E-2</v>
      </c>
      <c r="AM38">
        <v>1.1706792948059298E-2</v>
      </c>
      <c r="AN38">
        <v>4.2637339609906426E-3</v>
      </c>
      <c r="AO38">
        <v>0.10981939822252257</v>
      </c>
      <c r="AP38">
        <v>0.13764554261199946</v>
      </c>
      <c r="AQ38">
        <v>1.3089776895049306E-2</v>
      </c>
      <c r="AR38">
        <v>0.37634802484301355</v>
      </c>
      <c r="AS38">
        <v>2.2118432785339134E-2</v>
      </c>
      <c r="AT38">
        <v>9.1396559256432981E-3</v>
      </c>
      <c r="AU38">
        <v>1.3183026527655241E-3</v>
      </c>
      <c r="AV38">
        <v>0.13635746128949366</v>
      </c>
      <c r="AW38">
        <v>0.18349584988966872</v>
      </c>
      <c r="AX38">
        <v>2.3918322300103188E-2</v>
      </c>
      <c r="AY38">
        <v>0.405974080577156</v>
      </c>
      <c r="AZ38">
        <v>2.1032359722962326E-2</v>
      </c>
      <c r="BA38">
        <v>8.690274389113857E-3</v>
      </c>
      <c r="BB38">
        <v>8.8341666672441248E-4</v>
      </c>
      <c r="BC38">
        <v>0.14989412866404725</v>
      </c>
      <c r="BD38">
        <v>0.19509792527425557</v>
      </c>
      <c r="BE38">
        <v>3.0375975860052543E-2</v>
      </c>
      <c r="BF38">
        <v>0.48504863053658925</v>
      </c>
      <c r="BG38">
        <v>1.9879184840975648E-2</v>
      </c>
      <c r="BH38">
        <v>7.049734811424819E-3</v>
      </c>
      <c r="BI38">
        <v>3.9061308993702446E-4</v>
      </c>
      <c r="BJ38">
        <v>0.17974836499868338</v>
      </c>
      <c r="BK38">
        <v>0.23291589451863245</v>
      </c>
      <c r="BL38">
        <v>4.5064838276935901E-2</v>
      </c>
      <c r="BM38">
        <v>0.57943027121697754</v>
      </c>
      <c r="BN38">
        <v>2.0405757103829081E-2</v>
      </c>
      <c r="BO38">
        <v>4.3952661796115254E-3</v>
      </c>
      <c r="BP38">
        <v>1.2703577176947684E-4</v>
      </c>
      <c r="BQ38">
        <v>0.20898156302074419</v>
      </c>
      <c r="BR38">
        <v>0.27670885790996153</v>
      </c>
      <c r="BS38">
        <v>6.8811791231061778E-2</v>
      </c>
      <c r="BT38"/>
      <c r="BU38"/>
      <c r="BV38"/>
      <c r="BW38"/>
      <c r="BX38"/>
      <c r="BY38"/>
      <c r="BZ38"/>
      <c r="CA38">
        <v>0.19656571156470806</v>
      </c>
      <c r="CB38">
        <v>5.2994460343129393E-2</v>
      </c>
      <c r="CC38">
        <v>1.4999052078906344E-2</v>
      </c>
      <c r="CD38">
        <v>1.7238030219610474E-2</v>
      </c>
      <c r="CE38">
        <v>7.0165082137347706E-2</v>
      </c>
      <c r="CF38">
        <v>4.1169086785714154E-2</v>
      </c>
      <c r="CG38">
        <v>0</v>
      </c>
      <c r="CH38">
        <v>0.22014143763898336</v>
      </c>
      <c r="CI38">
        <v>3.9033565970802903E-2</v>
      </c>
      <c r="CJ38">
        <v>1.4600072920010844E-2</v>
      </c>
      <c r="CK38">
        <v>7.7013197259303218E-3</v>
      </c>
      <c r="CL38">
        <v>7.5637326947621084E-2</v>
      </c>
      <c r="CM38">
        <v>8.2715661748851463E-2</v>
      </c>
      <c r="CN38">
        <v>4.5349032576676477E-4</v>
      </c>
      <c r="CO38">
        <v>0.28542624388079801</v>
      </c>
      <c r="CP38">
        <v>2.5181040695128581E-2</v>
      </c>
      <c r="CQ38">
        <v>1.0363680039242479E-2</v>
      </c>
      <c r="CR38">
        <v>2.5445914205668523E-3</v>
      </c>
      <c r="CS38">
        <v>9.5173054447850805E-2</v>
      </c>
      <c r="CT38">
        <v>0.14645878849610905</v>
      </c>
      <c r="CU38">
        <v>5.70508878190023E-3</v>
      </c>
      <c r="CV38"/>
      <c r="CW38">
        <v>2.2080727567830822E-2</v>
      </c>
      <c r="CX38">
        <v>1.0145382267080665E-2</v>
      </c>
      <c r="CY38">
        <v>1.3315050079059593E-3</v>
      </c>
      <c r="CZ38">
        <v>0.11968943098468056</v>
      </c>
      <c r="DA38">
        <v>0.15944314539755913</v>
      </c>
      <c r="DB38"/>
      <c r="DC38">
        <v>0.4372865169294331</v>
      </c>
      <c r="DD38">
        <v>1.9625288015175105E-2</v>
      </c>
      <c r="DE38">
        <v>8.3182311939686716E-3</v>
      </c>
      <c r="DF38">
        <v>5.1755114283062926E-4</v>
      </c>
      <c r="DG38">
        <v>0.16371489819359911</v>
      </c>
      <c r="DH38">
        <v>0.21148416133394032</v>
      </c>
      <c r="DI38">
        <v>3.3626387049919243E-2</v>
      </c>
      <c r="DJ38"/>
      <c r="DK38"/>
      <c r="DL38"/>
      <c r="DM38"/>
      <c r="DN38"/>
      <c r="DO38"/>
      <c r="DP38"/>
      <c r="DQ38"/>
      <c r="DR38"/>
      <c r="DS38"/>
      <c r="DT38"/>
      <c r="DU38"/>
      <c r="DV38"/>
      <c r="DW38"/>
    </row>
    <row r="39" spans="1:127" ht="16" x14ac:dyDescent="0.2">
      <c r="A39">
        <v>1950</v>
      </c>
      <c r="B39">
        <v>0.24400345406108864</v>
      </c>
      <c r="C39">
        <v>5.9288633568537939E-2</v>
      </c>
      <c r="D39">
        <v>1.065222365168729E-2</v>
      </c>
      <c r="E39">
        <v>2.056179472529417E-2</v>
      </c>
      <c r="F39">
        <v>7.093481609718412E-2</v>
      </c>
      <c r="G39">
        <v>7.9471589694348699E-2</v>
      </c>
      <c r="H39">
        <v>3.0943963240364263E-3</v>
      </c>
      <c r="I39">
        <v>0.19081980856342309</v>
      </c>
      <c r="J39">
        <v>7.4870788682967343E-2</v>
      </c>
      <c r="K39">
        <v>1.008993418710004E-2</v>
      </c>
      <c r="L39">
        <v>2.8194858636627993E-2</v>
      </c>
      <c r="M39">
        <v>5.1509110299258802E-2</v>
      </c>
      <c r="N39">
        <v>2.6155116757468941E-2</v>
      </c>
      <c r="O39">
        <v>0</v>
      </c>
      <c r="P39"/>
      <c r="Q39"/>
      <c r="R39"/>
      <c r="S39"/>
      <c r="T39"/>
      <c r="U39"/>
      <c r="V39"/>
      <c r="W39"/>
      <c r="X39"/>
      <c r="Y39"/>
      <c r="Z39"/>
      <c r="AA39"/>
      <c r="AB39"/>
      <c r="AC39"/>
      <c r="AD39">
        <v>0.3220049136364721</v>
      </c>
      <c r="AE39">
        <v>3.4679418286021939E-2</v>
      </c>
      <c r="AF39">
        <v>1.1577872359590262E-2</v>
      </c>
      <c r="AG39">
        <v>7.2939695985704822E-3</v>
      </c>
      <c r="AH39">
        <v>0.10172713773105128</v>
      </c>
      <c r="AI39">
        <v>0.15880430097582046</v>
      </c>
      <c r="AJ39">
        <v>7.922214685417624E-3</v>
      </c>
      <c r="AK39">
        <v>0.35551189215107093</v>
      </c>
      <c r="AL39">
        <v>2.897451705913489E-2</v>
      </c>
      <c r="AM39">
        <v>1.0687258264972013E-2</v>
      </c>
      <c r="AN39">
        <v>4.1758264079100379E-3</v>
      </c>
      <c r="AO39">
        <v>0.11190129422354717</v>
      </c>
      <c r="AP39">
        <v>0.18946231723707202</v>
      </c>
      <c r="AQ39">
        <v>1.0310678958434774E-2</v>
      </c>
      <c r="AR39">
        <v>0.43762241116519651</v>
      </c>
      <c r="AS39">
        <v>2.0714919530989615E-2</v>
      </c>
      <c r="AT39">
        <v>8.1900422367361479E-3</v>
      </c>
      <c r="AU39">
        <v>1.2488353281787019E-3</v>
      </c>
      <c r="AV39">
        <v>0.13798706755248905</v>
      </c>
      <c r="AW39">
        <v>0.25131062895257922</v>
      </c>
      <c r="AX39">
        <v>1.8170917564223812E-2</v>
      </c>
      <c r="AY39">
        <v>0.46924513599566009</v>
      </c>
      <c r="AZ39">
        <v>1.9769698240411842E-2</v>
      </c>
      <c r="BA39">
        <v>7.8452205401992794E-3</v>
      </c>
      <c r="BB39">
        <v>8.3992165558571265E-4</v>
      </c>
      <c r="BC39">
        <v>0.15483268865086075</v>
      </c>
      <c r="BD39">
        <v>0.26291453862120862</v>
      </c>
      <c r="BE39">
        <v>2.3043068287393831E-2</v>
      </c>
      <c r="BF39">
        <v>0.55729645106743275</v>
      </c>
      <c r="BG39">
        <v>1.8368572236767324E-2</v>
      </c>
      <c r="BH39">
        <v>6.3994332226407578E-3</v>
      </c>
      <c r="BI39">
        <v>3.6507725167533135E-4</v>
      </c>
      <c r="BJ39">
        <v>0.18252623563373477</v>
      </c>
      <c r="BK39">
        <v>0.31617735821172355</v>
      </c>
      <c r="BL39">
        <v>3.3459774510891049E-2</v>
      </c>
      <c r="BM39">
        <v>0.7392256016290133</v>
      </c>
      <c r="BN39">
        <v>2.4135800957921772E-2</v>
      </c>
      <c r="BO39">
        <v>4.5895983736363513E-3</v>
      </c>
      <c r="BP39">
        <v>1.5198340990148584E-4</v>
      </c>
      <c r="BQ39">
        <v>0.27229559752045696</v>
      </c>
      <c r="BR39">
        <v>0.37425852959984962</v>
      </c>
      <c r="BS39">
        <v>6.3794091767247096E-2</v>
      </c>
      <c r="BT39"/>
      <c r="BU39"/>
      <c r="BV39"/>
      <c r="BW39"/>
      <c r="BX39"/>
      <c r="BY39"/>
      <c r="BZ39"/>
      <c r="CA39">
        <v>0.21560236860008733</v>
      </c>
      <c r="CB39">
        <v>5.3601625300212397E-2</v>
      </c>
      <c r="CC39">
        <v>1.4361981966508791E-2</v>
      </c>
      <c r="CD39">
        <v>1.7635844998481313E-2</v>
      </c>
      <c r="CE39">
        <v>6.4819260001386131E-2</v>
      </c>
      <c r="CF39">
        <v>6.5183656333498707E-2</v>
      </c>
      <c r="CG39">
        <v>0</v>
      </c>
      <c r="CH39">
        <v>0.24724547452086343</v>
      </c>
      <c r="CI39">
        <v>3.9349432108378594E-2</v>
      </c>
      <c r="CJ39">
        <v>1.3738631108349386E-2</v>
      </c>
      <c r="CK39">
        <v>7.8528363132098523E-3</v>
      </c>
      <c r="CL39">
        <v>7.5562738059974696E-2</v>
      </c>
      <c r="CM39">
        <v>0.11030432343679572</v>
      </c>
      <c r="CN39">
        <v>4.375134941551756E-4</v>
      </c>
      <c r="CO39">
        <v>0.33980675400677934</v>
      </c>
      <c r="CP39">
        <v>2.3343625737815399E-2</v>
      </c>
      <c r="CQ39">
        <v>9.1124514175266683E-3</v>
      </c>
      <c r="CR39">
        <v>2.3860187175508067E-3</v>
      </c>
      <c r="CS39">
        <v>8.8078813138023945E-2</v>
      </c>
      <c r="CT39">
        <v>0.21226730916419398</v>
      </c>
      <c r="CU39">
        <v>4.6185358316685517E-3</v>
      </c>
      <c r="CV39"/>
      <c r="CW39">
        <v>2.1086280920405445E-2</v>
      </c>
      <c r="CX39">
        <v>9.1700610195106381E-3</v>
      </c>
      <c r="CY39">
        <v>1.2861468657486481E-3</v>
      </c>
      <c r="CZ39">
        <v>0.12535688864645489</v>
      </c>
      <c r="DA39">
        <v>0.2116897842687509</v>
      </c>
      <c r="DB39"/>
      <c r="DC39">
        <v>0.49333596290985265</v>
      </c>
      <c r="DD39">
        <v>1.6405087409983934E-2</v>
      </c>
      <c r="DE39">
        <v>7.007802081626437E-3</v>
      </c>
      <c r="DF39">
        <v>4.3759961628510953E-4</v>
      </c>
      <c r="DG39">
        <v>0.15009232844173731</v>
      </c>
      <c r="DH39">
        <v>0.2962597261614493</v>
      </c>
      <c r="DI39">
        <v>2.3133419198770527E-2</v>
      </c>
      <c r="DJ39"/>
      <c r="DK39"/>
      <c r="DL39"/>
      <c r="DM39"/>
      <c r="DN39"/>
      <c r="DO39"/>
      <c r="DP39"/>
      <c r="DQ39"/>
      <c r="DR39"/>
      <c r="DS39"/>
      <c r="DT39"/>
      <c r="DU39"/>
      <c r="DV39"/>
      <c r="DW39"/>
    </row>
    <row r="40" spans="1:127" ht="16" x14ac:dyDescent="0.2">
      <c r="A40">
        <v>1951</v>
      </c>
      <c r="B40">
        <v>0.26209871406467383</v>
      </c>
      <c r="C40">
        <v>5.5419391748690025E-2</v>
      </c>
      <c r="D40">
        <v>1.0398652953490489E-2</v>
      </c>
      <c r="E40">
        <v>2.1567696888530597E-2</v>
      </c>
      <c r="F40">
        <v>8.794484390643488E-2</v>
      </c>
      <c r="G40">
        <v>8.3712569400200235E-2</v>
      </c>
      <c r="H40">
        <v>3.0555591673276212E-3</v>
      </c>
      <c r="I40">
        <v>0.20278502452935582</v>
      </c>
      <c r="J40">
        <v>6.8697248099792038E-2</v>
      </c>
      <c r="K40">
        <v>9.7514030752987139E-3</v>
      </c>
      <c r="L40">
        <v>2.9030150831176885E-2</v>
      </c>
      <c r="M40">
        <v>6.9075853234474113E-2</v>
      </c>
      <c r="N40">
        <v>2.6230369288614056E-2</v>
      </c>
      <c r="O40">
        <v>0</v>
      </c>
      <c r="P40"/>
      <c r="Q40"/>
      <c r="R40"/>
      <c r="S40"/>
      <c r="T40"/>
      <c r="U40"/>
      <c r="V40"/>
      <c r="W40"/>
      <c r="X40"/>
      <c r="Y40"/>
      <c r="Z40"/>
      <c r="AA40"/>
      <c r="AB40"/>
      <c r="AC40"/>
      <c r="AD40">
        <v>0.35234636518972628</v>
      </c>
      <c r="AE40">
        <v>3.3392516933430663E-2</v>
      </c>
      <c r="AF40">
        <v>1.1477899014922657E-2</v>
      </c>
      <c r="AG40">
        <v>7.8812252167935158E-3</v>
      </c>
      <c r="AH40">
        <v>0.11659998691424225</v>
      </c>
      <c r="AI40">
        <v>0.17493634481506184</v>
      </c>
      <c r="AJ40">
        <v>8.0583922952753729E-3</v>
      </c>
      <c r="AK40">
        <v>0.38853840431620978</v>
      </c>
      <c r="AL40">
        <v>2.7924349713224821E-2</v>
      </c>
      <c r="AM40">
        <v>1.0533865322509424E-2</v>
      </c>
      <c r="AN40">
        <v>4.5160811507801947E-3</v>
      </c>
      <c r="AO40">
        <v>0.12361669901934759</v>
      </c>
      <c r="AP40">
        <v>0.2114500857746483</v>
      </c>
      <c r="AQ40">
        <v>1.0497323335699468E-2</v>
      </c>
      <c r="AR40">
        <v>0.47067704183796372</v>
      </c>
      <c r="AS40">
        <v>2.0209897877857819E-2</v>
      </c>
      <c r="AT40">
        <v>7.9926612131242681E-3</v>
      </c>
      <c r="AU40">
        <v>1.3672202523800536E-3</v>
      </c>
      <c r="AV40">
        <v>0.14618998898523308</v>
      </c>
      <c r="AW40">
        <v>0.27624350384087082</v>
      </c>
      <c r="AX40">
        <v>1.8673769668497722E-2</v>
      </c>
      <c r="AY40">
        <v>0.50285649426899337</v>
      </c>
      <c r="AZ40">
        <v>1.9425040026767242E-2</v>
      </c>
      <c r="BA40">
        <v>7.6065560788048468E-3</v>
      </c>
      <c r="BB40">
        <v>9.2608979651119137E-4</v>
      </c>
      <c r="BC40">
        <v>0.1619882421057024</v>
      </c>
      <c r="BD40">
        <v>0.28918410600780881</v>
      </c>
      <c r="BE40">
        <v>2.3726460253398942E-2</v>
      </c>
      <c r="BF40">
        <v>0.59042265474806765</v>
      </c>
      <c r="BG40">
        <v>1.8598253642328283E-2</v>
      </c>
      <c r="BH40">
        <v>6.1741172488380541E-3</v>
      </c>
      <c r="BI40">
        <v>4.1479544325239586E-4</v>
      </c>
      <c r="BJ40">
        <v>0.18624904541457069</v>
      </c>
      <c r="BK40">
        <v>0.34364193925015202</v>
      </c>
      <c r="BL40">
        <v>3.5344503748926122E-2</v>
      </c>
      <c r="BM40">
        <v>0.68798362103182753</v>
      </c>
      <c r="BN40">
        <v>1.918812615566505E-2</v>
      </c>
      <c r="BO40">
        <v>3.9828658329025797E-3</v>
      </c>
      <c r="BP40">
        <v>1.3558744348101594E-4</v>
      </c>
      <c r="BQ40">
        <v>0.2000973780466985</v>
      </c>
      <c r="BR40">
        <v>0.41303350996983201</v>
      </c>
      <c r="BS40">
        <v>5.1546153583248266E-2</v>
      </c>
      <c r="BT40"/>
      <c r="BU40"/>
      <c r="BV40"/>
      <c r="BW40"/>
      <c r="BX40"/>
      <c r="BY40"/>
      <c r="BZ40"/>
      <c r="CA40">
        <v>0.23798056840638809</v>
      </c>
      <c r="CB40">
        <v>5.1459533837293944E-2</v>
      </c>
      <c r="CC40">
        <v>1.4446845207229768E-2</v>
      </c>
      <c r="CD40">
        <v>1.899925627609932E-2</v>
      </c>
      <c r="CE40">
        <v>9.1135125001429867E-2</v>
      </c>
      <c r="CF40">
        <v>6.1939808084335198E-2</v>
      </c>
      <c r="CG40">
        <v>0</v>
      </c>
      <c r="CH40">
        <v>0.28158038550827463</v>
      </c>
      <c r="CI40">
        <v>3.7352639323995476E-2</v>
      </c>
      <c r="CJ40">
        <v>1.3568758056266112E-2</v>
      </c>
      <c r="CK40">
        <v>8.3649203276017318E-3</v>
      </c>
      <c r="CL40">
        <v>9.3409063897898714E-2</v>
      </c>
      <c r="CM40">
        <v>0.12838048143689768</v>
      </c>
      <c r="CN40">
        <v>5.0452246561495987E-4</v>
      </c>
      <c r="CO40">
        <v>0.37377063624586454</v>
      </c>
      <c r="CP40">
        <v>2.2335322801498806E-2</v>
      </c>
      <c r="CQ40">
        <v>9.0105431269834335E-3</v>
      </c>
      <c r="CR40">
        <v>2.5618294071547299E-3</v>
      </c>
      <c r="CS40">
        <v>0.10106872346531026</v>
      </c>
      <c r="CT40">
        <v>0.23380654606818718</v>
      </c>
      <c r="CU40">
        <v>4.9876713767301158E-3</v>
      </c>
      <c r="CV40"/>
      <c r="CW40">
        <v>2.0158416508936898E-2</v>
      </c>
      <c r="CX40">
        <v>8.8527197064027091E-3</v>
      </c>
      <c r="CY40">
        <v>1.3797469046387143E-3</v>
      </c>
      <c r="CZ40">
        <v>0.13763649297343408</v>
      </c>
      <c r="DA40">
        <v>0.239935121980829</v>
      </c>
      <c r="DB40"/>
      <c r="DC40">
        <v>0.54203928680171598</v>
      </c>
      <c r="DD40">
        <v>1.8316011506511094E-2</v>
      </c>
      <c r="DE40">
        <v>7.214002185156017E-3</v>
      </c>
      <c r="DF40">
        <v>5.4825390033452889E-4</v>
      </c>
      <c r="DG40">
        <v>0.17794171925851326</v>
      </c>
      <c r="DH40">
        <v>0.31042036990308036</v>
      </c>
      <c r="DI40">
        <v>2.7598930048120595E-2</v>
      </c>
      <c r="DJ40"/>
      <c r="DK40"/>
      <c r="DL40"/>
      <c r="DM40"/>
      <c r="DN40"/>
      <c r="DO40"/>
      <c r="DP40"/>
      <c r="DQ40"/>
      <c r="DR40"/>
      <c r="DS40"/>
      <c r="DT40"/>
      <c r="DU40"/>
      <c r="DV40"/>
      <c r="DW40"/>
    </row>
    <row r="41" spans="1:127" ht="16" x14ac:dyDescent="0.2">
      <c r="A41">
        <v>1952</v>
      </c>
      <c r="B41">
        <v>0.26198346600596106</v>
      </c>
      <c r="C41">
        <v>5.7451949613021122E-2</v>
      </c>
      <c r="D41">
        <v>1.0989954494719673E-2</v>
      </c>
      <c r="E41">
        <v>2.1228642568901866E-2</v>
      </c>
      <c r="F41">
        <v>9.8139925670620284E-2</v>
      </c>
      <c r="G41">
        <v>7.0937948460057174E-2</v>
      </c>
      <c r="H41">
        <v>3.235045198640975E-3</v>
      </c>
      <c r="I41">
        <v>0.21021115800348128</v>
      </c>
      <c r="J41">
        <v>6.9783849626758848E-2</v>
      </c>
      <c r="K41">
        <v>1.021506015602743E-2</v>
      </c>
      <c r="L41">
        <v>2.7998857685554168E-2</v>
      </c>
      <c r="M41">
        <v>8.0017540432308978E-2</v>
      </c>
      <c r="N41">
        <v>2.2195850102831861E-2</v>
      </c>
      <c r="O41">
        <v>0</v>
      </c>
      <c r="P41"/>
      <c r="Q41"/>
      <c r="R41"/>
      <c r="S41"/>
      <c r="T41"/>
      <c r="U41"/>
      <c r="V41"/>
      <c r="W41"/>
      <c r="X41"/>
      <c r="Y41"/>
      <c r="Z41"/>
      <c r="AA41"/>
      <c r="AB41"/>
      <c r="AC41"/>
      <c r="AD41">
        <v>0.34196642290357193</v>
      </c>
      <c r="AE41">
        <v>3.5821535614860629E-2</v>
      </c>
      <c r="AF41">
        <v>1.2307843613034922E-2</v>
      </c>
      <c r="AG41">
        <v>8.0272025245661047E-3</v>
      </c>
      <c r="AH41">
        <v>0.12477056567043364</v>
      </c>
      <c r="AI41">
        <v>0.15221071107997874</v>
      </c>
      <c r="AJ41">
        <v>8.8285644006979198E-3</v>
      </c>
      <c r="AK41">
        <v>0.37421279155103604</v>
      </c>
      <c r="AL41">
        <v>3.0349991947827372E-2</v>
      </c>
      <c r="AM41">
        <v>1.1327679228583264E-2</v>
      </c>
      <c r="AN41">
        <v>4.6602872515177519E-3</v>
      </c>
      <c r="AO41">
        <v>0.13144795436847101</v>
      </c>
      <c r="AP41">
        <v>0.18477487206234305</v>
      </c>
      <c r="AQ41">
        <v>1.1652006692293632E-2</v>
      </c>
      <c r="AR41">
        <v>0.45085291143442174</v>
      </c>
      <c r="AS41">
        <v>2.2415489120625201E-2</v>
      </c>
      <c r="AT41">
        <v>8.7282090578099953E-3</v>
      </c>
      <c r="AU41">
        <v>1.4397862483578742E-3</v>
      </c>
      <c r="AV41">
        <v>0.14940811396531728</v>
      </c>
      <c r="AW41">
        <v>0.24784350108862938</v>
      </c>
      <c r="AX41">
        <v>2.101781195368202E-2</v>
      </c>
      <c r="AY41">
        <v>0.47932946020072953</v>
      </c>
      <c r="AZ41">
        <v>2.1577232382049172E-2</v>
      </c>
      <c r="BA41">
        <v>8.2467899635304317E-3</v>
      </c>
      <c r="BB41">
        <v>9.7670262104510084E-4</v>
      </c>
      <c r="BC41">
        <v>0.15918386028074305</v>
      </c>
      <c r="BD41">
        <v>0.2627340571346588</v>
      </c>
      <c r="BE41">
        <v>2.6610817818702934E-2</v>
      </c>
      <c r="BF41">
        <v>0.54427087830427634</v>
      </c>
      <c r="BG41">
        <v>2.0675801602022214E-2</v>
      </c>
      <c r="BH41">
        <v>6.7174398404321878E-3</v>
      </c>
      <c r="BI41">
        <v>4.3782404001377237E-4</v>
      </c>
      <c r="BJ41">
        <v>0.15446824508433524</v>
      </c>
      <c r="BK41">
        <v>0.32253074538869331</v>
      </c>
      <c r="BL41">
        <v>3.944082234877954E-2</v>
      </c>
      <c r="BM41">
        <v>0.65018210530869669</v>
      </c>
      <c r="BN41">
        <v>2.18381339400434E-2</v>
      </c>
      <c r="BO41">
        <v>4.3891677973830947E-3</v>
      </c>
      <c r="BP41">
        <v>1.4651357644549607E-4</v>
      </c>
      <c r="BQ41">
        <v>0.18134351834861009</v>
      </c>
      <c r="BR41">
        <v>0.38341551002336022</v>
      </c>
      <c r="BS41">
        <v>5.9049261622854447E-2</v>
      </c>
      <c r="BT41"/>
      <c r="BU41"/>
      <c r="BV41"/>
      <c r="BW41"/>
      <c r="BX41"/>
      <c r="BY41"/>
      <c r="BZ41"/>
      <c r="CA41">
        <v>0.2465541181677382</v>
      </c>
      <c r="CB41">
        <v>5.2930213851552964E-2</v>
      </c>
      <c r="CC41">
        <v>1.5242856696995117E-2</v>
      </c>
      <c r="CD41">
        <v>1.8554524935426892E-2</v>
      </c>
      <c r="CE41">
        <v>0.10294762772404328</v>
      </c>
      <c r="CF41">
        <v>5.6878894959719921E-2</v>
      </c>
      <c r="CG41">
        <v>0</v>
      </c>
      <c r="CH41">
        <v>0.28031706862428013</v>
      </c>
      <c r="CI41">
        <v>3.9624931795741218E-2</v>
      </c>
      <c r="CJ41">
        <v>1.4312724165252932E-2</v>
      </c>
      <c r="CK41">
        <v>8.4252826545494208E-3</v>
      </c>
      <c r="CL41">
        <v>0.10861745208221868</v>
      </c>
      <c r="CM41">
        <v>0.10863257316842577</v>
      </c>
      <c r="CN41">
        <v>7.0410475809214136E-4</v>
      </c>
      <c r="CO41">
        <v>0.36624026340792004</v>
      </c>
      <c r="CP41">
        <v>2.4672964415175119E-2</v>
      </c>
      <c r="CQ41">
        <v>1.0002241000874983E-2</v>
      </c>
      <c r="CR41">
        <v>2.6869200428189456E-3</v>
      </c>
      <c r="CS41">
        <v>0.12115414946616161</v>
      </c>
      <c r="CT41">
        <v>0.20177216074149545</v>
      </c>
      <c r="CU41">
        <v>5.9518277413939061E-3</v>
      </c>
      <c r="CV41"/>
      <c r="CW41">
        <v>2.2375574554442119E-2</v>
      </c>
      <c r="CX41">
        <v>9.5810163384663274E-3</v>
      </c>
      <c r="CY41">
        <v>1.4540945525484542E-3</v>
      </c>
      <c r="CZ41">
        <v>0.16118281861055708</v>
      </c>
      <c r="DA41">
        <v>0.20865174438294853</v>
      </c>
      <c r="DB41"/>
      <c r="DC41">
        <v>0.49417421146800827</v>
      </c>
      <c r="DD41">
        <v>2.0138701025768112E-2</v>
      </c>
      <c r="DE41">
        <v>7.7856505456757076E-3</v>
      </c>
      <c r="DF41">
        <v>5.72344764202689E-4</v>
      </c>
      <c r="DG41">
        <v>0.14118908190996024</v>
      </c>
      <c r="DH41">
        <v>0.29410399768028433</v>
      </c>
      <c r="DI41">
        <v>3.0384435542117224E-2</v>
      </c>
      <c r="DJ41"/>
      <c r="DK41"/>
      <c r="DL41"/>
      <c r="DM41"/>
      <c r="DN41"/>
      <c r="DO41"/>
      <c r="DP41"/>
      <c r="DQ41"/>
      <c r="DR41"/>
      <c r="DS41"/>
      <c r="DT41"/>
      <c r="DU41"/>
      <c r="DV41"/>
      <c r="DW41"/>
    </row>
    <row r="42" spans="1:127" ht="16" x14ac:dyDescent="0.2">
      <c r="A42">
        <v>1953</v>
      </c>
      <c r="B42">
        <v>0.26182831349829572</v>
      </c>
      <c r="C42">
        <v>5.8181807605951673E-2</v>
      </c>
      <c r="D42">
        <v>1.1319349922637537E-2</v>
      </c>
      <c r="E42">
        <v>2.0663921171721399E-2</v>
      </c>
      <c r="F42">
        <v>9.6679812468735096E-2</v>
      </c>
      <c r="G42">
        <v>7.1644621272932446E-2</v>
      </c>
      <c r="H42">
        <v>3.3388010563175467E-3</v>
      </c>
      <c r="I42">
        <v>0.21041046336074212</v>
      </c>
      <c r="J42">
        <v>6.9604461809768592E-2</v>
      </c>
      <c r="K42">
        <v>1.047012769947128E-2</v>
      </c>
      <c r="L42">
        <v>2.6842968511185651E-2</v>
      </c>
      <c r="M42">
        <v>8.1056701673705961E-2</v>
      </c>
      <c r="N42">
        <v>2.243620366661064E-2</v>
      </c>
      <c r="O42">
        <v>0</v>
      </c>
      <c r="P42"/>
      <c r="Q42"/>
      <c r="R42"/>
      <c r="S42"/>
      <c r="T42"/>
      <c r="U42"/>
      <c r="V42"/>
      <c r="W42"/>
      <c r="X42"/>
      <c r="Y42"/>
      <c r="Z42"/>
      <c r="AA42"/>
      <c r="AB42"/>
      <c r="AC42"/>
      <c r="AD42">
        <v>0.3426391648334558</v>
      </c>
      <c r="AE42">
        <v>3.7263266865073481E-2</v>
      </c>
      <c r="AF42">
        <v>1.2785848506358699E-2</v>
      </c>
      <c r="AG42">
        <v>8.0261823097588138E-3</v>
      </c>
      <c r="AH42">
        <v>0.11840869488313509</v>
      </c>
      <c r="AI42">
        <v>0.15679563092380838</v>
      </c>
      <c r="AJ42">
        <v>9.3595413453213764E-3</v>
      </c>
      <c r="AK42">
        <v>0.3769875202638146</v>
      </c>
      <c r="AL42">
        <v>3.2007234771508103E-2</v>
      </c>
      <c r="AM42">
        <v>1.1857498671271394E-2</v>
      </c>
      <c r="AN42">
        <v>4.7240048464448391E-3</v>
      </c>
      <c r="AO42">
        <v>0.12275606118757311</v>
      </c>
      <c r="AP42">
        <v>0.19311944193378988</v>
      </c>
      <c r="AQ42">
        <v>1.2523278853227274E-2</v>
      </c>
      <c r="AR42">
        <v>0.45482032126139171</v>
      </c>
      <c r="AS42">
        <v>2.4189210496346352E-2</v>
      </c>
      <c r="AT42">
        <v>9.0542741982997457E-3</v>
      </c>
      <c r="AU42">
        <v>1.4934117631025497E-3</v>
      </c>
      <c r="AV42">
        <v>0.13650751981556611</v>
      </c>
      <c r="AW42">
        <v>0.26060936126321338</v>
      </c>
      <c r="AX42">
        <v>2.2966543724863536E-2</v>
      </c>
      <c r="AY42">
        <v>0.48274835406413963</v>
      </c>
      <c r="AZ42">
        <v>2.3357740581521489E-2</v>
      </c>
      <c r="BA42">
        <v>8.5370739817295128E-3</v>
      </c>
      <c r="BB42">
        <v>1.0162616043860062E-3</v>
      </c>
      <c r="BC42">
        <v>0.14344119392276458</v>
      </c>
      <c r="BD42">
        <v>0.2773753301619144</v>
      </c>
      <c r="BE42">
        <v>2.9020753811823695E-2</v>
      </c>
      <c r="BF42">
        <v>0.56947910759463516</v>
      </c>
      <c r="BG42">
        <v>2.2585228976075702E-2</v>
      </c>
      <c r="BH42">
        <v>6.8812000824185014E-3</v>
      </c>
      <c r="BI42">
        <v>4.5969504072244363E-4</v>
      </c>
      <c r="BJ42">
        <v>0.16152796025528085</v>
      </c>
      <c r="BK42">
        <v>0.33488395990268038</v>
      </c>
      <c r="BL42">
        <v>4.3141063337457229E-2</v>
      </c>
      <c r="BM42">
        <v>0.65349867033272668</v>
      </c>
      <c r="BN42">
        <v>2.311034557604497E-2</v>
      </c>
      <c r="BO42">
        <v>4.4994872807717912E-3</v>
      </c>
      <c r="BP42">
        <v>1.490310827616267E-4</v>
      </c>
      <c r="BQ42">
        <v>0.16068988329598741</v>
      </c>
      <c r="BR42">
        <v>0.40229776441178672</v>
      </c>
      <c r="BS42">
        <v>6.2752158685374079E-2</v>
      </c>
      <c r="BT42"/>
      <c r="BU42"/>
      <c r="BV42"/>
      <c r="BW42"/>
      <c r="BX42"/>
      <c r="BY42"/>
      <c r="BZ42"/>
      <c r="CA42">
        <v>0.24837170030184505</v>
      </c>
      <c r="CB42">
        <v>5.2812432821551195E-2</v>
      </c>
      <c r="CC42">
        <v>1.5431083613124083E-2</v>
      </c>
      <c r="CD42">
        <v>1.7794690432664809E-2</v>
      </c>
      <c r="CE42">
        <v>0.10549980410760146</v>
      </c>
      <c r="CF42">
        <v>5.6833689326903483E-2</v>
      </c>
      <c r="CG42">
        <v>0</v>
      </c>
      <c r="CH42">
        <v>0.2873809278257442</v>
      </c>
      <c r="CI42">
        <v>4.0707216392429087E-2</v>
      </c>
      <c r="CJ42">
        <v>1.4937806465035702E-2</v>
      </c>
      <c r="CK42">
        <v>8.3194656024408176E-3</v>
      </c>
      <c r="CL42">
        <v>0.10675203756865791</v>
      </c>
      <c r="CM42">
        <v>0.11576233624333149</v>
      </c>
      <c r="CN42">
        <v>9.020655538491707E-4</v>
      </c>
      <c r="CO42">
        <v>0.37388482993972311</v>
      </c>
      <c r="CP42">
        <v>2.6402684601650784E-2</v>
      </c>
      <c r="CQ42">
        <v>1.0424950268401926E-2</v>
      </c>
      <c r="CR42">
        <v>2.7636915520482495E-3</v>
      </c>
      <c r="CS42">
        <v>0.11709019787310872</v>
      </c>
      <c r="CT42">
        <v>0.21035811107942923</v>
      </c>
      <c r="CU42">
        <v>6.8451945650842196E-3</v>
      </c>
      <c r="CV42"/>
      <c r="CW42">
        <v>2.4030282176370751E-2</v>
      </c>
      <c r="CX42">
        <v>9.9676614084076281E-3</v>
      </c>
      <c r="CY42">
        <v>1.5010162530899416E-3</v>
      </c>
      <c r="CZ42">
        <v>0.12662711185157677</v>
      </c>
      <c r="DA42">
        <v>0.22639316352919162</v>
      </c>
      <c r="DB42"/>
      <c r="DC42">
        <v>0.52782987379521673</v>
      </c>
      <c r="DD42">
        <v>2.2330810052546845E-2</v>
      </c>
      <c r="DE42">
        <v>8.0282191032082732E-3</v>
      </c>
      <c r="DF42">
        <v>6.1001260596261326E-4</v>
      </c>
      <c r="DG42">
        <v>0.16111879737559087</v>
      </c>
      <c r="DH42">
        <v>0.30209161996520612</v>
      </c>
      <c r="DI42">
        <v>3.3650414692702066E-2</v>
      </c>
      <c r="DJ42"/>
      <c r="DK42"/>
      <c r="DL42"/>
      <c r="DM42"/>
      <c r="DN42"/>
      <c r="DO42"/>
      <c r="DP42"/>
      <c r="DQ42"/>
      <c r="DR42"/>
      <c r="DS42"/>
      <c r="DT42"/>
      <c r="DU42"/>
      <c r="DV42"/>
      <c r="DW42"/>
    </row>
    <row r="43" spans="1:127" ht="16" x14ac:dyDescent="0.2">
      <c r="A43">
        <v>1954</v>
      </c>
      <c r="B43">
        <v>0.24816293046771823</v>
      </c>
      <c r="C43">
        <v>5.5900440431238617E-2</v>
      </c>
      <c r="D43">
        <v>1.2212221530513098E-2</v>
      </c>
      <c r="E43">
        <v>2.348772668827127E-2</v>
      </c>
      <c r="F43">
        <v>8.7737160876673437E-2</v>
      </c>
      <c r="G43">
        <v>6.5442147582282673E-2</v>
      </c>
      <c r="H43">
        <v>3.3832333587390981E-3</v>
      </c>
      <c r="I43">
        <v>0.20162060532447182</v>
      </c>
      <c r="J43">
        <v>6.7193097025548917E-2</v>
      </c>
      <c r="K43">
        <v>1.1212215149077755E-2</v>
      </c>
      <c r="L43">
        <v>3.0656202023432038E-2</v>
      </c>
      <c r="M43">
        <v>7.0648517236221176E-2</v>
      </c>
      <c r="N43">
        <v>2.1910573890191937E-2</v>
      </c>
      <c r="O43">
        <v>0</v>
      </c>
      <c r="P43"/>
      <c r="Q43"/>
      <c r="R43"/>
      <c r="S43"/>
      <c r="T43"/>
      <c r="U43"/>
      <c r="V43"/>
      <c r="W43"/>
      <c r="X43"/>
      <c r="Y43"/>
      <c r="Z43"/>
      <c r="AA43"/>
      <c r="AB43"/>
      <c r="AC43"/>
      <c r="AD43">
        <v>0.31987716568011221</v>
      </c>
      <c r="AE43">
        <v>3.5499278404171379E-2</v>
      </c>
      <c r="AF43">
        <v>1.3974935681161343E-2</v>
      </c>
      <c r="AG43">
        <v>9.0458180328950935E-3</v>
      </c>
      <c r="AH43">
        <v>0.11393395585658016</v>
      </c>
      <c r="AI43">
        <v>0.13801930898030573</v>
      </c>
      <c r="AJ43">
        <v>9.4038687249985084E-3</v>
      </c>
      <c r="AK43">
        <v>0.3525505182690839</v>
      </c>
      <c r="AL43">
        <v>3.0555331715628242E-2</v>
      </c>
      <c r="AM43">
        <v>1.3151441865665275E-2</v>
      </c>
      <c r="AN43">
        <v>5.3351841040575878E-3</v>
      </c>
      <c r="AO43">
        <v>0.11982227163732374</v>
      </c>
      <c r="AP43">
        <v>0.17107758954999089</v>
      </c>
      <c r="AQ43">
        <v>1.2608699396418096E-2</v>
      </c>
      <c r="AR43">
        <v>0.42811988164716169</v>
      </c>
      <c r="AS43">
        <v>2.3409377607928997E-2</v>
      </c>
      <c r="AT43">
        <v>1.0556602325266992E-2</v>
      </c>
      <c r="AU43">
        <v>1.7098104599597131E-3</v>
      </c>
      <c r="AV43">
        <v>0.1389928538458933</v>
      </c>
      <c r="AW43">
        <v>0.23016142210417917</v>
      </c>
      <c r="AX43">
        <v>2.3289815303933557E-2</v>
      </c>
      <c r="AY43">
        <v>0.457758667619936</v>
      </c>
      <c r="AZ43">
        <v>2.2881653175263594E-2</v>
      </c>
      <c r="BA43">
        <v>1.0172549067441096E-2</v>
      </c>
      <c r="BB43">
        <v>1.1777749525047853E-3</v>
      </c>
      <c r="BC43">
        <v>0.14970979406889878</v>
      </c>
      <c r="BD43">
        <v>0.24418170416355872</v>
      </c>
      <c r="BE43">
        <v>2.9635192192269032E-2</v>
      </c>
      <c r="BF43">
        <v>0.55035777313557133</v>
      </c>
      <c r="BG43">
        <v>2.2107313561043201E-2</v>
      </c>
      <c r="BH43">
        <v>8.4070588525446081E-3</v>
      </c>
      <c r="BI43">
        <v>5.3233070875535944E-4</v>
      </c>
      <c r="BJ43">
        <v>0.17080600400491414</v>
      </c>
      <c r="BK43">
        <v>0.30475953322909499</v>
      </c>
      <c r="BL43">
        <v>4.3745532779218964E-2</v>
      </c>
      <c r="BM43">
        <v>0.63782261720705524</v>
      </c>
      <c r="BN43">
        <v>2.3647477614439534E-2</v>
      </c>
      <c r="BO43">
        <v>6.3392146492008347E-3</v>
      </c>
      <c r="BP43">
        <v>1.8040786566903152E-4</v>
      </c>
      <c r="BQ43">
        <v>0.18541858757750707</v>
      </c>
      <c r="BR43">
        <v>0.35552244739861688</v>
      </c>
      <c r="BS43">
        <v>6.6714482101621939E-2</v>
      </c>
      <c r="BT43"/>
      <c r="BU43"/>
      <c r="BV43"/>
      <c r="BW43"/>
      <c r="BX43"/>
      <c r="BY43"/>
      <c r="BZ43"/>
      <c r="CA43">
        <v>0.23261393698342125</v>
      </c>
      <c r="CB43">
        <v>5.0006028855267309E-2</v>
      </c>
      <c r="CC43">
        <v>1.6253518363554879E-2</v>
      </c>
      <c r="CD43">
        <v>1.9933192409783931E-2</v>
      </c>
      <c r="CE43">
        <v>9.5284008523633931E-2</v>
      </c>
      <c r="CF43">
        <v>5.1137188831181221E-2</v>
      </c>
      <c r="CG43">
        <v>0</v>
      </c>
      <c r="CH43">
        <v>0.26799339235471165</v>
      </c>
      <c r="CI43">
        <v>3.8282995923025864E-2</v>
      </c>
      <c r="CJ43">
        <v>1.5890471192626085E-2</v>
      </c>
      <c r="CK43">
        <v>9.25614544538861E-3</v>
      </c>
      <c r="CL43">
        <v>9.7584116482677438E-2</v>
      </c>
      <c r="CM43">
        <v>0.10592139372111377</v>
      </c>
      <c r="CN43">
        <v>1.0582695898798914E-3</v>
      </c>
      <c r="CO43">
        <v>0.34680766139291508</v>
      </c>
      <c r="CP43">
        <v>2.4753713397213516E-2</v>
      </c>
      <c r="CQ43">
        <v>1.1505642797360221E-2</v>
      </c>
      <c r="CR43">
        <v>3.0653641219985407E-3</v>
      </c>
      <c r="CS43">
        <v>0.11011645751244301</v>
      </c>
      <c r="CT43">
        <v>0.19024767365073531</v>
      </c>
      <c r="CU43">
        <v>7.1188099131644705E-3</v>
      </c>
      <c r="CV43"/>
      <c r="CW43">
        <v>2.3556800682367131E-2</v>
      </c>
      <c r="CX43">
        <v>1.1684006759798773E-2</v>
      </c>
      <c r="CY43">
        <v>1.740776679854528E-3</v>
      </c>
      <c r="CZ43">
        <v>0.1296359137340333</v>
      </c>
      <c r="DA43">
        <v>0.19140810284026585</v>
      </c>
      <c r="DB43"/>
      <c r="DC43">
        <v>0.50951927609459524</v>
      </c>
      <c r="DD43">
        <v>2.1408690933421473E-2</v>
      </c>
      <c r="DE43">
        <v>9.3329028237478136E-3</v>
      </c>
      <c r="DF43">
        <v>6.9187027672861542E-4</v>
      </c>
      <c r="DG43">
        <v>0.1630603910637704</v>
      </c>
      <c r="DH43">
        <v>0.28169448417155651</v>
      </c>
      <c r="DI43">
        <v>3.3330936825370458E-2</v>
      </c>
      <c r="DJ43"/>
      <c r="DK43"/>
      <c r="DL43"/>
      <c r="DM43"/>
      <c r="DN43"/>
      <c r="DO43"/>
      <c r="DP43"/>
      <c r="DQ43"/>
      <c r="DR43"/>
      <c r="DS43"/>
      <c r="DT43"/>
      <c r="DU43"/>
      <c r="DV43"/>
      <c r="DW43"/>
    </row>
    <row r="44" spans="1:127" ht="16" x14ac:dyDescent="0.2">
      <c r="A44">
        <v>1955</v>
      </c>
      <c r="B44">
        <v>0.25538994823093752</v>
      </c>
      <c r="C44">
        <v>5.5767223798056043E-2</v>
      </c>
      <c r="D44">
        <v>1.2302802290226213E-2</v>
      </c>
      <c r="E44">
        <v>2.4120073816457838E-2</v>
      </c>
      <c r="F44">
        <v>8.7180893799910703E-2</v>
      </c>
      <c r="G44">
        <v>7.2694517996529637E-2</v>
      </c>
      <c r="H44">
        <v>3.3244365297570863E-3</v>
      </c>
      <c r="I44">
        <v>0.20673656654490441</v>
      </c>
      <c r="J44">
        <v>6.7829405565514339E-2</v>
      </c>
      <c r="K44">
        <v>1.1641781561270591E-2</v>
      </c>
      <c r="L44">
        <v>3.1855582747581213E-2</v>
      </c>
      <c r="M44">
        <v>7.1788551430828934E-2</v>
      </c>
      <c r="N44">
        <v>2.3621245239709317E-2</v>
      </c>
      <c r="O44">
        <v>0</v>
      </c>
      <c r="P44"/>
      <c r="Q44"/>
      <c r="R44"/>
      <c r="S44"/>
      <c r="T44"/>
      <c r="U44"/>
      <c r="V44"/>
      <c r="W44"/>
      <c r="X44"/>
      <c r="Y44"/>
      <c r="Z44"/>
      <c r="AA44"/>
      <c r="AB44"/>
      <c r="AC44"/>
      <c r="AD44">
        <v>0.32913885893608508</v>
      </c>
      <c r="AE44">
        <v>3.4689839301406358E-2</v>
      </c>
      <c r="AF44">
        <v>1.3346382657660924E-2</v>
      </c>
      <c r="AG44">
        <v>9.099226223196517E-3</v>
      </c>
      <c r="AH44">
        <v>0.10924101732380052</v>
      </c>
      <c r="AI44">
        <v>0.15371107973223996</v>
      </c>
      <c r="AJ44">
        <v>9.0513136977807551E-3</v>
      </c>
      <c r="AK44">
        <v>0.35736315537674368</v>
      </c>
      <c r="AL44">
        <v>2.9747059820187809E-2</v>
      </c>
      <c r="AM44">
        <v>1.2197637940866648E-2</v>
      </c>
      <c r="AN44">
        <v>5.3466321673290044E-3</v>
      </c>
      <c r="AO44">
        <v>0.11486461924379396</v>
      </c>
      <c r="AP44">
        <v>0.1831165567193325</v>
      </c>
      <c r="AQ44">
        <v>1.209064948523378E-2</v>
      </c>
      <c r="AR44">
        <v>0.43339033183857445</v>
      </c>
      <c r="AS44">
        <v>2.225341238278062E-2</v>
      </c>
      <c r="AT44">
        <v>8.6522216497885492E-3</v>
      </c>
      <c r="AU44">
        <v>1.6731257030980385E-3</v>
      </c>
      <c r="AV44">
        <v>0.13002073737390638</v>
      </c>
      <c r="AW44">
        <v>0.24912548964939665</v>
      </c>
      <c r="AX44">
        <v>2.1665345079604218E-2</v>
      </c>
      <c r="AY44">
        <v>0.46288924194837949</v>
      </c>
      <c r="AZ44">
        <v>2.1606069714203764E-2</v>
      </c>
      <c r="BA44">
        <v>7.6458755082895536E-3</v>
      </c>
      <c r="BB44">
        <v>1.1447866100494503E-3</v>
      </c>
      <c r="BC44">
        <v>0.14007559371613154</v>
      </c>
      <c r="BD44">
        <v>0.26517813911874172</v>
      </c>
      <c r="BE44">
        <v>2.7238777280963477E-2</v>
      </c>
      <c r="BF44">
        <v>0.55019966250551511</v>
      </c>
      <c r="BG44">
        <v>1.9936945168979574E-2</v>
      </c>
      <c r="BH44">
        <v>6.6532294947210325E-3</v>
      </c>
      <c r="BI44">
        <v>4.9417186531355872E-4</v>
      </c>
      <c r="BJ44">
        <v>0.15680348299718799</v>
      </c>
      <c r="BK44">
        <v>0.32815655189330317</v>
      </c>
      <c r="BL44">
        <v>3.8155281086009775E-2</v>
      </c>
      <c r="BM44">
        <v>0.60951917076315953</v>
      </c>
      <c r="BN44">
        <v>1.9927394354956895E-2</v>
      </c>
      <c r="BO44">
        <v>4.0139586699139262E-3</v>
      </c>
      <c r="BP44">
        <v>1.5649303509161061E-4</v>
      </c>
      <c r="BQ44">
        <v>0.15918669695441462</v>
      </c>
      <c r="BR44">
        <v>0.37169539722860939</v>
      </c>
      <c r="BS44">
        <v>5.4539230520173114E-2</v>
      </c>
      <c r="BT44"/>
      <c r="BU44"/>
      <c r="BV44"/>
      <c r="BW44"/>
      <c r="BX44"/>
      <c r="BY44"/>
      <c r="BZ44"/>
      <c r="CA44">
        <v>0.24721205805290211</v>
      </c>
      <c r="CB44">
        <v>4.9409547264985879E-2</v>
      </c>
      <c r="CC44">
        <v>1.666671397479277E-2</v>
      </c>
      <c r="CD44">
        <v>2.0273989574264392E-2</v>
      </c>
      <c r="CE44">
        <v>9.1608664252649505E-2</v>
      </c>
      <c r="CF44">
        <v>6.9253142986209576E-2</v>
      </c>
      <c r="CG44">
        <v>0</v>
      </c>
      <c r="CH44">
        <v>0.26941097595601227</v>
      </c>
      <c r="CI44">
        <v>3.826841019187284E-2</v>
      </c>
      <c r="CJ44">
        <v>1.6202557578271874E-2</v>
      </c>
      <c r="CK44">
        <v>9.5244197319836639E-3</v>
      </c>
      <c r="CL44">
        <v>9.6274693798377095E-2</v>
      </c>
      <c r="CM44">
        <v>0.10793789757224938</v>
      </c>
      <c r="CN44">
        <v>1.2029970832574464E-3</v>
      </c>
      <c r="CO44">
        <v>0.35040455482622451</v>
      </c>
      <c r="CP44">
        <v>2.3942770360773618E-2</v>
      </c>
      <c r="CQ44">
        <v>1.127906098199909E-2</v>
      </c>
      <c r="CR44">
        <v>3.0520381954168996E-3</v>
      </c>
      <c r="CS44">
        <v>0.10245469839798861</v>
      </c>
      <c r="CT44">
        <v>0.20256013914525581</v>
      </c>
      <c r="CU44">
        <v>7.1158477447905311E-3</v>
      </c>
      <c r="CV44"/>
      <c r="CW44">
        <v>2.3195699514821387E-2</v>
      </c>
      <c r="CX44">
        <v>8.6061140775894503E-3</v>
      </c>
      <c r="CY44">
        <v>1.7644448132240157E-3</v>
      </c>
      <c r="CZ44">
        <v>0.12257504156604469</v>
      </c>
      <c r="DA44">
        <v>0.20485707965334787</v>
      </c>
      <c r="DB44"/>
      <c r="DC44">
        <v>0.51902909406570064</v>
      </c>
      <c r="DD44">
        <v>1.9941470724238203E-2</v>
      </c>
      <c r="DE44">
        <v>7.9722369100069888E-3</v>
      </c>
      <c r="DF44">
        <v>6.6338492570350023E-4</v>
      </c>
      <c r="DG44">
        <v>0.15451076343320466</v>
      </c>
      <c r="DH44">
        <v>0.30599743388508738</v>
      </c>
      <c r="DI44">
        <v>2.9943804187459885E-2</v>
      </c>
      <c r="DJ44"/>
      <c r="DK44"/>
      <c r="DL44"/>
      <c r="DM44"/>
      <c r="DN44"/>
      <c r="DO44"/>
      <c r="DP44"/>
      <c r="DQ44"/>
      <c r="DR44"/>
      <c r="DS44"/>
      <c r="DT44"/>
      <c r="DU44"/>
      <c r="DV44"/>
      <c r="DW44"/>
    </row>
    <row r="45" spans="1:127" ht="16" x14ac:dyDescent="0.2">
      <c r="A45">
        <v>1956</v>
      </c>
      <c r="B45">
        <v>0.25813319487021746</v>
      </c>
      <c r="C45">
        <v>5.6951877567286348E-2</v>
      </c>
      <c r="D45">
        <v>1.2825672341691309E-2</v>
      </c>
      <c r="E45">
        <v>2.4963939662240552E-2</v>
      </c>
      <c r="F45">
        <v>9.1464455410137577E-2</v>
      </c>
      <c r="G45">
        <v>6.7917821710406265E-2</v>
      </c>
      <c r="H45">
        <v>4.0094281784553761E-3</v>
      </c>
      <c r="I45">
        <v>0.21076652509637783</v>
      </c>
      <c r="J45">
        <v>6.8183500801864361E-2</v>
      </c>
      <c r="K45">
        <v>1.19583060341561E-2</v>
      </c>
      <c r="L45">
        <v>3.2452810161999177E-2</v>
      </c>
      <c r="M45">
        <v>7.5452455569330598E-2</v>
      </c>
      <c r="N45">
        <v>2.2719452529027614E-2</v>
      </c>
      <c r="O45">
        <v>0</v>
      </c>
      <c r="P45"/>
      <c r="Q45"/>
      <c r="R45"/>
      <c r="S45"/>
      <c r="T45"/>
      <c r="U45"/>
      <c r="V45"/>
      <c r="W45"/>
      <c r="X45"/>
      <c r="Y45"/>
      <c r="Z45"/>
      <c r="AA45"/>
      <c r="AB45"/>
      <c r="AC45"/>
      <c r="AD45">
        <v>0.33120745336903001</v>
      </c>
      <c r="AE45">
        <v>3.6426939661796491E-2</v>
      </c>
      <c r="AF45">
        <v>1.4279839584459214E-2</v>
      </c>
      <c r="AG45">
        <v>9.68345483357912E-3</v>
      </c>
      <c r="AH45">
        <v>0.11482387013480486</v>
      </c>
      <c r="AI45">
        <v>0.14476883927935416</v>
      </c>
      <c r="AJ45">
        <v>1.1224509875036155E-2</v>
      </c>
      <c r="AK45">
        <v>0.36111954582096534</v>
      </c>
      <c r="AL45">
        <v>3.1473809740856666E-2</v>
      </c>
      <c r="AM45">
        <v>1.3182847508524716E-2</v>
      </c>
      <c r="AN45">
        <v>5.733120179054977E-3</v>
      </c>
      <c r="AO45">
        <v>0.12053329146866465</v>
      </c>
      <c r="AP45">
        <v>0.17508905806095523</v>
      </c>
      <c r="AQ45">
        <v>1.5107418862909063E-2</v>
      </c>
      <c r="AR45">
        <v>0.44398107646336527</v>
      </c>
      <c r="AS45">
        <v>2.4078600596204626E-2</v>
      </c>
      <c r="AT45">
        <v>1.0166259105550392E-2</v>
      </c>
      <c r="AU45">
        <v>1.8347152394392293E-3</v>
      </c>
      <c r="AV45">
        <v>0.13724079511330528</v>
      </c>
      <c r="AW45">
        <v>0.24315723106622206</v>
      </c>
      <c r="AX45">
        <v>2.7503475342643701E-2</v>
      </c>
      <c r="AY45">
        <v>0.49045921508213836</v>
      </c>
      <c r="AZ45">
        <v>2.2930465821976463E-2</v>
      </c>
      <c r="BA45">
        <v>9.2852321644115044E-3</v>
      </c>
      <c r="BB45">
        <v>1.2313091752383398E-3</v>
      </c>
      <c r="BC45">
        <v>0.15317458083596486</v>
      </c>
      <c r="BD45">
        <v>0.270103619936857</v>
      </c>
      <c r="BE45">
        <v>3.3734007147690155E-2</v>
      </c>
      <c r="BF45">
        <v>0.56414622083599952</v>
      </c>
      <c r="BG45">
        <v>2.1852010754287696E-2</v>
      </c>
      <c r="BH45">
        <v>6.9915702079457508E-3</v>
      </c>
      <c r="BI45">
        <v>5.489291293163033E-4</v>
      </c>
      <c r="BJ45">
        <v>0.15651241503289032</v>
      </c>
      <c r="BK45">
        <v>0.32976252960407293</v>
      </c>
      <c r="BL45">
        <v>4.8478766107486485E-2</v>
      </c>
      <c r="BM45">
        <v>0.63456378840712246</v>
      </c>
      <c r="BN45">
        <v>2.2729506754775634E-2</v>
      </c>
      <c r="BO45">
        <v>4.4217206387930294E-3</v>
      </c>
      <c r="BP45">
        <v>1.8090058855159199E-4</v>
      </c>
      <c r="BQ45">
        <v>0.162274150435471</v>
      </c>
      <c r="BR45">
        <v>0.37261676952860967</v>
      </c>
      <c r="BS45">
        <v>7.2340740460921649E-2</v>
      </c>
      <c r="BT45"/>
      <c r="BU45"/>
      <c r="BV45"/>
      <c r="BW45"/>
      <c r="BX45"/>
      <c r="BY45"/>
      <c r="BZ45"/>
      <c r="CA45">
        <v>0.24937323130772518</v>
      </c>
      <c r="CB45">
        <v>5.0745014984894532E-2</v>
      </c>
      <c r="CC45">
        <v>1.7353500450862109E-2</v>
      </c>
      <c r="CD45">
        <v>2.1102174000901561E-2</v>
      </c>
      <c r="CE45">
        <v>9.779553894783205E-2</v>
      </c>
      <c r="CF45">
        <v>6.237700292323492E-2</v>
      </c>
      <c r="CG45">
        <v>0</v>
      </c>
      <c r="CH45">
        <v>0.27088276619444224</v>
      </c>
      <c r="CI45">
        <v>3.94948713323134E-2</v>
      </c>
      <c r="CJ45">
        <v>1.6431206482831476E-2</v>
      </c>
      <c r="CK45">
        <v>9.9619482032431272E-3</v>
      </c>
      <c r="CL45">
        <v>0.10137627615317543</v>
      </c>
      <c r="CM45">
        <v>0.10195597294835412</v>
      </c>
      <c r="CN45">
        <v>1.6624910745246739E-3</v>
      </c>
      <c r="CO45">
        <v>0.31138595314388567</v>
      </c>
      <c r="CP45">
        <v>2.7297833129726543E-2</v>
      </c>
      <c r="CQ45">
        <v>1.2632193230670942E-2</v>
      </c>
      <c r="CR45">
        <v>3.5265432072797229E-3</v>
      </c>
      <c r="CS45">
        <v>9.2306631675808409E-2</v>
      </c>
      <c r="CT45">
        <v>0.1655922595563569</v>
      </c>
      <c r="CU45">
        <v>1.0030492344043112E-2</v>
      </c>
      <c r="CV45"/>
      <c r="CW45">
        <v>2.3895630963832692E-2</v>
      </c>
      <c r="CX45">
        <v>1.1333511723776208E-2</v>
      </c>
      <c r="CY45">
        <v>1.8421482514921037E-3</v>
      </c>
      <c r="CZ45">
        <v>0.14832964546774116</v>
      </c>
      <c r="DA45">
        <v>0.21549974061998911</v>
      </c>
      <c r="DB45"/>
      <c r="DC45">
        <v>0.5297364471668522</v>
      </c>
      <c r="DD45">
        <v>2.1437234366988422E-2</v>
      </c>
      <c r="DE45">
        <v>8.2034317266399398E-3</v>
      </c>
      <c r="DF45">
        <v>7.2274091259505327E-4</v>
      </c>
      <c r="DG45">
        <v>0.15292975345946411</v>
      </c>
      <c r="DH45">
        <v>0.30923600529355444</v>
      </c>
      <c r="DI45">
        <v>3.720728140761019E-2</v>
      </c>
      <c r="DJ45"/>
      <c r="DK45"/>
      <c r="DL45"/>
      <c r="DM45"/>
      <c r="DN45"/>
      <c r="DO45"/>
      <c r="DP45"/>
      <c r="DQ45"/>
      <c r="DR45"/>
      <c r="DS45"/>
      <c r="DT45"/>
      <c r="DU45"/>
      <c r="DV45"/>
      <c r="DW45"/>
    </row>
    <row r="46" spans="1:127" ht="16" x14ac:dyDescent="0.2">
      <c r="A46">
        <v>1957</v>
      </c>
      <c r="B46">
        <v>0.25911995003729377</v>
      </c>
      <c r="C46">
        <v>5.7360003866234674E-2</v>
      </c>
      <c r="D46">
        <v>1.3494786539619431E-2</v>
      </c>
      <c r="E46">
        <v>2.7269118345704849E-2</v>
      </c>
      <c r="F46">
        <v>9.2910447383779793E-2</v>
      </c>
      <c r="G46">
        <v>6.3815908938862506E-2</v>
      </c>
      <c r="H46">
        <v>4.2696849630924879E-3</v>
      </c>
      <c r="I46">
        <v>0.21492521092375716</v>
      </c>
      <c r="J46">
        <v>6.8616356652434471E-2</v>
      </c>
      <c r="K46">
        <v>1.2773206384691722E-2</v>
      </c>
      <c r="L46">
        <v>3.5420730597234537E-2</v>
      </c>
      <c r="M46">
        <v>7.7888124488489557E-2</v>
      </c>
      <c r="N46">
        <v>2.022679280090689E-2</v>
      </c>
      <c r="O46">
        <v>0</v>
      </c>
      <c r="P46"/>
      <c r="Q46"/>
      <c r="R46"/>
      <c r="S46"/>
      <c r="T46"/>
      <c r="U46"/>
      <c r="V46"/>
      <c r="W46"/>
      <c r="X46"/>
      <c r="Y46"/>
      <c r="Z46"/>
      <c r="AA46"/>
      <c r="AB46"/>
      <c r="AC46"/>
      <c r="AD46">
        <v>0.32808223341702913</v>
      </c>
      <c r="AE46">
        <v>3.6741708663325059E-2</v>
      </c>
      <c r="AF46">
        <v>1.4605875344919096E-2</v>
      </c>
      <c r="AG46">
        <v>1.0593118752906451E-2</v>
      </c>
      <c r="AH46">
        <v>0.11381315228150679</v>
      </c>
      <c r="AI46">
        <v>0.14035776739819888</v>
      </c>
      <c r="AJ46">
        <v>1.1970610976172871E-2</v>
      </c>
      <c r="AK46">
        <v>0.35769898506263254</v>
      </c>
      <c r="AL46">
        <v>3.171418555080658E-2</v>
      </c>
      <c r="AM46">
        <v>1.357434029254271E-2</v>
      </c>
      <c r="AN46">
        <v>6.2654481477072942E-3</v>
      </c>
      <c r="AO46">
        <v>0.11764443423306775</v>
      </c>
      <c r="AP46">
        <v>0.17240499108864715</v>
      </c>
      <c r="AQ46">
        <v>1.6095585749861092E-2</v>
      </c>
      <c r="AR46">
        <v>0.4323042842859991</v>
      </c>
      <c r="AS46">
        <v>2.4753120841061634E-2</v>
      </c>
      <c r="AT46">
        <v>1.0522303918971415E-2</v>
      </c>
      <c r="AU46">
        <v>2.0456165762431241E-3</v>
      </c>
      <c r="AV46">
        <v>0.13373399502233455</v>
      </c>
      <c r="AW46">
        <v>0.2315509385199882</v>
      </c>
      <c r="AX46">
        <v>2.9698309407400231E-2</v>
      </c>
      <c r="AY46">
        <v>0.47624240907917775</v>
      </c>
      <c r="AZ46">
        <v>2.3762794381874602E-2</v>
      </c>
      <c r="BA46">
        <v>9.5396604532137375E-3</v>
      </c>
      <c r="BB46">
        <v>1.3839123830286116E-3</v>
      </c>
      <c r="BC46">
        <v>0.14815562963987158</v>
      </c>
      <c r="BD46">
        <v>0.25688217075146563</v>
      </c>
      <c r="BE46">
        <v>3.65182414697236E-2</v>
      </c>
      <c r="BF46">
        <v>0.55120468218935659</v>
      </c>
      <c r="BG46">
        <v>2.3063207983998468E-2</v>
      </c>
      <c r="BH46">
        <v>7.3702341648262098E-3</v>
      </c>
      <c r="BI46">
        <v>6.2834973220743449E-4</v>
      </c>
      <c r="BJ46">
        <v>0.15214810128244993</v>
      </c>
      <c r="BK46">
        <v>0.31491025300937819</v>
      </c>
      <c r="BL46">
        <v>5.3084536016496327E-2</v>
      </c>
      <c r="BM46">
        <v>0.62903306378122359</v>
      </c>
      <c r="BN46">
        <v>2.4944324428095369E-2</v>
      </c>
      <c r="BO46">
        <v>5.4827646430449257E-3</v>
      </c>
      <c r="BP46">
        <v>2.1531711974054254E-4</v>
      </c>
      <c r="BQ46">
        <v>0.15762850447092558</v>
      </c>
      <c r="BR46">
        <v>0.35812582428064255</v>
      </c>
      <c r="BS46">
        <v>8.2636328838774753E-2</v>
      </c>
      <c r="BT46"/>
      <c r="BU46"/>
      <c r="BV46"/>
      <c r="BW46"/>
      <c r="BX46"/>
      <c r="BY46"/>
      <c r="BZ46"/>
      <c r="CA46">
        <v>0.24471466092240646</v>
      </c>
      <c r="CB46">
        <v>5.133132536133591E-2</v>
      </c>
      <c r="CC46">
        <v>1.7580807242557242E-2</v>
      </c>
      <c r="CD46">
        <v>2.3151180410542378E-2</v>
      </c>
      <c r="CE46">
        <v>0.10243957738018307</v>
      </c>
      <c r="CF46">
        <v>5.0211770527787851E-2</v>
      </c>
      <c r="CG46">
        <v>0</v>
      </c>
      <c r="CH46">
        <v>0.27684115380638447</v>
      </c>
      <c r="CI46">
        <v>3.8958974756972659E-2</v>
      </c>
      <c r="CJ46">
        <v>1.674472984168825E-2</v>
      </c>
      <c r="CK46">
        <v>1.0657809231476524E-2</v>
      </c>
      <c r="CL46">
        <v>0.10030412738516463</v>
      </c>
      <c r="CM46">
        <v>0.10823685082567411</v>
      </c>
      <c r="CN46">
        <v>1.9386617654083159E-3</v>
      </c>
      <c r="CO46">
        <v>0.31070855524692043</v>
      </c>
      <c r="CP46">
        <v>2.7447173414746839E-2</v>
      </c>
      <c r="CQ46">
        <v>1.3200241362329735E-2</v>
      </c>
      <c r="CR46">
        <v>3.8457009338106617E-3</v>
      </c>
      <c r="CS46">
        <v>9.4510195376115741E-2</v>
      </c>
      <c r="CT46">
        <v>0.16056389358421447</v>
      </c>
      <c r="CU46">
        <v>1.1141350575702978E-2</v>
      </c>
      <c r="CV46"/>
      <c r="CW46">
        <v>2.4367542588342245E-2</v>
      </c>
      <c r="CX46">
        <v>1.1420998151020217E-2</v>
      </c>
      <c r="CY46">
        <v>2.0373922804414234E-3</v>
      </c>
      <c r="CZ46">
        <v>0.14328086910633167</v>
      </c>
      <c r="DA46">
        <v>0.20581498417962388</v>
      </c>
      <c r="DB46"/>
      <c r="DC46">
        <v>0.51570769081352086</v>
      </c>
      <c r="DD46">
        <v>2.2223547111073775E-2</v>
      </c>
      <c r="DE46">
        <v>8.2101377481641636E-3</v>
      </c>
      <c r="DF46">
        <v>8.1261364169470942E-4</v>
      </c>
      <c r="DG46">
        <v>0.14906294323760411</v>
      </c>
      <c r="DH46">
        <v>0.29550016811163093</v>
      </c>
      <c r="DI46">
        <v>3.9898280963353239E-2</v>
      </c>
      <c r="DJ46"/>
      <c r="DK46"/>
      <c r="DL46"/>
      <c r="DM46"/>
      <c r="DN46"/>
      <c r="DO46"/>
      <c r="DP46"/>
      <c r="DQ46"/>
      <c r="DR46"/>
      <c r="DS46"/>
      <c r="DT46"/>
      <c r="DU46"/>
      <c r="DV46"/>
      <c r="DW46"/>
    </row>
    <row r="47" spans="1:127" ht="16" x14ac:dyDescent="0.2">
      <c r="A47">
        <v>1958</v>
      </c>
      <c r="B47">
        <v>0.25292328805722403</v>
      </c>
      <c r="C47">
        <v>5.6935604350793804E-2</v>
      </c>
      <c r="D47">
        <v>1.4742511099069294E-2</v>
      </c>
      <c r="E47">
        <v>2.7056057769637536E-2</v>
      </c>
      <c r="F47">
        <v>9.1616032581165477E-2</v>
      </c>
      <c r="G47">
        <v>5.8544619684567784E-2</v>
      </c>
      <c r="H47">
        <v>4.0284625719901289E-3</v>
      </c>
      <c r="I47">
        <v>0.2123970275480046</v>
      </c>
      <c r="J47">
        <v>6.7940745821840468E-2</v>
      </c>
      <c r="K47">
        <v>1.3998603686589811E-2</v>
      </c>
      <c r="L47">
        <v>3.5057329318103819E-2</v>
      </c>
      <c r="M47">
        <v>7.5938558192801375E-2</v>
      </c>
      <c r="N47">
        <v>1.9461790528669132E-2</v>
      </c>
      <c r="O47">
        <v>0</v>
      </c>
      <c r="P47"/>
      <c r="Q47"/>
      <c r="R47"/>
      <c r="S47"/>
      <c r="T47"/>
      <c r="U47"/>
      <c r="V47"/>
      <c r="W47"/>
      <c r="X47"/>
      <c r="Y47"/>
      <c r="Z47"/>
      <c r="AA47"/>
      <c r="AB47"/>
      <c r="AC47"/>
      <c r="AD47">
        <v>0.31507912502972973</v>
      </c>
      <c r="AE47">
        <v>3.6633170989983983E-2</v>
      </c>
      <c r="AF47">
        <v>1.5853940430102041E-2</v>
      </c>
      <c r="AG47">
        <v>1.0557416681505286E-2</v>
      </c>
      <c r="AH47">
        <v>0.1142910602444296</v>
      </c>
      <c r="AI47">
        <v>0.1263986485151368</v>
      </c>
      <c r="AJ47">
        <v>1.1344888168571994E-2</v>
      </c>
      <c r="AK47">
        <v>0.34509983137928857</v>
      </c>
      <c r="AL47">
        <v>3.2146663880181517E-2</v>
      </c>
      <c r="AM47">
        <v>1.4948702059463371E-2</v>
      </c>
      <c r="AN47">
        <v>6.3482371837677021E-3</v>
      </c>
      <c r="AO47">
        <v>0.11789805423340684</v>
      </c>
      <c r="AP47">
        <v>0.15825009980468593</v>
      </c>
      <c r="AQ47">
        <v>1.5508074217783208E-2</v>
      </c>
      <c r="AR47">
        <v>0.42446708840217601</v>
      </c>
      <c r="AS47">
        <v>2.6225802381298437E-2</v>
      </c>
      <c r="AT47">
        <v>1.2110146498386418E-2</v>
      </c>
      <c r="AU47">
        <v>2.1664153015523175E-3</v>
      </c>
      <c r="AV47">
        <v>0.13782749532750688</v>
      </c>
      <c r="AW47">
        <v>0.21659843345394655</v>
      </c>
      <c r="AX47">
        <v>2.953879543948542E-2</v>
      </c>
      <c r="AY47">
        <v>0.4732937462373264</v>
      </c>
      <c r="AZ47">
        <v>2.558204351440228E-2</v>
      </c>
      <c r="BA47">
        <v>1.1170631908862598E-2</v>
      </c>
      <c r="BB47">
        <v>1.4892409734088923E-3</v>
      </c>
      <c r="BC47">
        <v>0.15503470495654781</v>
      </c>
      <c r="BD47">
        <v>0.24321354064395206</v>
      </c>
      <c r="BE47">
        <v>3.6803584240152801E-2</v>
      </c>
      <c r="BF47">
        <v>0.55680122346047778</v>
      </c>
      <c r="BG47">
        <v>2.5702225027575982E-2</v>
      </c>
      <c r="BH47">
        <v>8.980458163898199E-3</v>
      </c>
      <c r="BI47">
        <v>6.9995657643762859E-4</v>
      </c>
      <c r="BJ47">
        <v>0.16363094018411092</v>
      </c>
      <c r="BK47">
        <v>0.30307727341014601</v>
      </c>
      <c r="BL47">
        <v>5.4710370098308994E-2</v>
      </c>
      <c r="BM47">
        <v>0.64081456585155538</v>
      </c>
      <c r="BN47">
        <v>2.8373091322164035E-2</v>
      </c>
      <c r="BO47">
        <v>6.8009339449734375E-3</v>
      </c>
      <c r="BP47">
        <v>2.4481167711417034E-4</v>
      </c>
      <c r="BQ47">
        <v>0.17050699642400272</v>
      </c>
      <c r="BR47">
        <v>0.35026614217934582</v>
      </c>
      <c r="BS47">
        <v>8.4622590303955289E-2</v>
      </c>
      <c r="BT47"/>
      <c r="BU47"/>
      <c r="BV47"/>
      <c r="BW47"/>
      <c r="BX47"/>
      <c r="BY47"/>
      <c r="BZ47"/>
      <c r="CA47">
        <v>0.23704103933117504</v>
      </c>
      <c r="CB47">
        <v>4.8858958341136911E-2</v>
      </c>
      <c r="CC47">
        <v>1.8325243894342449E-2</v>
      </c>
      <c r="CD47">
        <v>2.2026907250925105E-2</v>
      </c>
      <c r="CE47">
        <v>0.10341875127111498</v>
      </c>
      <c r="CF47">
        <v>4.4411178573655619E-2</v>
      </c>
      <c r="CG47">
        <v>0</v>
      </c>
      <c r="CH47">
        <v>0.26727695276092639</v>
      </c>
      <c r="CI47">
        <v>3.778803522689636E-2</v>
      </c>
      <c r="CJ47">
        <v>1.7658834794933048E-2</v>
      </c>
      <c r="CK47">
        <v>1.0333165666883302E-2</v>
      </c>
      <c r="CL47">
        <v>9.8334876980069791E-2</v>
      </c>
      <c r="CM47">
        <v>0.10102210602859513</v>
      </c>
      <c r="CN47">
        <v>2.1399340635487683E-3</v>
      </c>
      <c r="CO47">
        <v>0.29841674094770154</v>
      </c>
      <c r="CP47">
        <v>2.7877798479342946E-2</v>
      </c>
      <c r="CQ47">
        <v>1.4533514990706372E-2</v>
      </c>
      <c r="CR47">
        <v>3.904406379453447E-3</v>
      </c>
      <c r="CS47">
        <v>9.3828239447392242E-2</v>
      </c>
      <c r="CT47">
        <v>0.14738373017696774</v>
      </c>
      <c r="CU47">
        <v>1.0889051473838784E-2</v>
      </c>
      <c r="CV47"/>
      <c r="CW47">
        <v>2.5483977506389192E-2</v>
      </c>
      <c r="CX47">
        <v>1.2956553424569025E-2</v>
      </c>
      <c r="CY47">
        <v>2.1298488977051725E-3</v>
      </c>
      <c r="CZ47">
        <v>0.14671106161546407</v>
      </c>
      <c r="DA47">
        <v>0.19445674709305893</v>
      </c>
      <c r="DB47"/>
      <c r="DC47">
        <v>0.5199096956500342</v>
      </c>
      <c r="DD47">
        <v>2.4544726755820798E-2</v>
      </c>
      <c r="DE47">
        <v>9.9223004150376243E-3</v>
      </c>
      <c r="DF47">
        <v>8.9711390919489174E-4</v>
      </c>
      <c r="DG47">
        <v>0.16003622481589919</v>
      </c>
      <c r="DH47">
        <v>0.28275869705882206</v>
      </c>
      <c r="DI47">
        <v>4.1750632695259561E-2</v>
      </c>
      <c r="DJ47"/>
      <c r="DK47"/>
      <c r="DL47"/>
      <c r="DM47"/>
      <c r="DN47"/>
      <c r="DO47"/>
      <c r="DP47"/>
      <c r="DQ47"/>
      <c r="DR47"/>
      <c r="DS47"/>
      <c r="DT47"/>
      <c r="DU47"/>
      <c r="DV47"/>
      <c r="DW47"/>
    </row>
    <row r="48" spans="1:127" ht="16" x14ac:dyDescent="0.2">
      <c r="A48">
        <v>1959</v>
      </c>
      <c r="B48">
        <v>0.26436110154455145</v>
      </c>
      <c r="C48">
        <v>5.8383866566108826E-2</v>
      </c>
      <c r="D48">
        <v>1.434911307092381E-2</v>
      </c>
      <c r="E48">
        <v>3.0152101034496292E-2</v>
      </c>
      <c r="F48">
        <v>9.2178283860898838E-2</v>
      </c>
      <c r="G48">
        <v>6.5363337939813512E-2</v>
      </c>
      <c r="H48">
        <v>3.9343990723101144E-3</v>
      </c>
      <c r="I48">
        <v>0.22218641290295055</v>
      </c>
      <c r="J48">
        <v>7.0154933526478072E-2</v>
      </c>
      <c r="K48">
        <v>1.3807850605741412E-2</v>
      </c>
      <c r="L48">
        <v>3.9341496804867718E-2</v>
      </c>
      <c r="M48">
        <v>7.7321123464670488E-2</v>
      </c>
      <c r="N48">
        <v>2.1561008501192851E-2</v>
      </c>
      <c r="O48">
        <v>0</v>
      </c>
      <c r="P48"/>
      <c r="Q48"/>
      <c r="R48"/>
      <c r="S48"/>
      <c r="T48"/>
      <c r="U48"/>
      <c r="V48"/>
      <c r="W48"/>
      <c r="X48"/>
      <c r="Y48"/>
      <c r="Z48"/>
      <c r="AA48"/>
      <c r="AB48"/>
      <c r="AC48"/>
      <c r="AD48">
        <v>0.328040793491996</v>
      </c>
      <c r="AE48">
        <v>3.7098268366118174E-2</v>
      </c>
      <c r="AF48">
        <v>1.5049291216601063E-2</v>
      </c>
      <c r="AG48">
        <v>1.1619325865124045E-2</v>
      </c>
      <c r="AH48">
        <v>0.11269391358721792</v>
      </c>
      <c r="AI48">
        <v>0.14063767216837011</v>
      </c>
      <c r="AJ48">
        <v>1.0942322288564595E-2</v>
      </c>
      <c r="AK48">
        <v>0.35769413289430235</v>
      </c>
      <c r="AL48">
        <v>3.2298108122259854E-2</v>
      </c>
      <c r="AM48">
        <v>1.4012178034437842E-2</v>
      </c>
      <c r="AN48">
        <v>6.9316793213975809E-3</v>
      </c>
      <c r="AO48">
        <v>0.11372345589994617</v>
      </c>
      <c r="AP48">
        <v>0.17588887204952369</v>
      </c>
      <c r="AQ48">
        <v>1.4839839466737226E-2</v>
      </c>
      <c r="AR48">
        <v>0.43087035638388105</v>
      </c>
      <c r="AS48">
        <v>2.5810143084217356E-2</v>
      </c>
      <c r="AT48">
        <v>1.095436120902412E-2</v>
      </c>
      <c r="AU48">
        <v>2.3171144514253024E-3</v>
      </c>
      <c r="AV48">
        <v>0.13331463573563315</v>
      </c>
      <c r="AW48">
        <v>0.23113338455620439</v>
      </c>
      <c r="AX48">
        <v>2.7340717347376687E-2</v>
      </c>
      <c r="AY48">
        <v>0.4689439473363497</v>
      </c>
      <c r="AZ48">
        <v>2.4887773674539638E-2</v>
      </c>
      <c r="BA48">
        <v>1.0049949972229258E-2</v>
      </c>
      <c r="BB48">
        <v>1.574562613757367E-3</v>
      </c>
      <c r="BC48">
        <v>0.14293696002916034</v>
      </c>
      <c r="BD48">
        <v>0.25591767555463996</v>
      </c>
      <c r="BE48">
        <v>3.3577025492023155E-2</v>
      </c>
      <c r="BF48">
        <v>0.54361432506149909</v>
      </c>
      <c r="BG48">
        <v>2.4802435501436744E-2</v>
      </c>
      <c r="BH48">
        <v>7.5667000473567539E-3</v>
      </c>
      <c r="BI48">
        <v>7.3407232162373795E-4</v>
      </c>
      <c r="BJ48">
        <v>0.14536588224833175</v>
      </c>
      <c r="BK48">
        <v>0.3162609815734988</v>
      </c>
      <c r="BL48">
        <v>4.8884253369251236E-2</v>
      </c>
      <c r="BM48">
        <v>0.61791916236263844</v>
      </c>
      <c r="BN48">
        <v>2.7118343861864645E-2</v>
      </c>
      <c r="BO48">
        <v>5.4241158682807973E-3</v>
      </c>
      <c r="BP48">
        <v>2.5429204833724841E-4</v>
      </c>
      <c r="BQ48">
        <v>0.15487258696511194</v>
      </c>
      <c r="BR48">
        <v>0.35751715962042707</v>
      </c>
      <c r="BS48">
        <v>7.2732663998616651E-2</v>
      </c>
      <c r="BT48"/>
      <c r="BU48"/>
      <c r="BV48"/>
      <c r="BW48"/>
      <c r="BX48"/>
      <c r="BY48"/>
      <c r="BZ48"/>
      <c r="CA48">
        <v>0.2482750091647512</v>
      </c>
      <c r="CB48">
        <v>5.0574598401896126E-2</v>
      </c>
      <c r="CC48">
        <v>1.7988582893817363E-2</v>
      </c>
      <c r="CD48">
        <v>2.4779121537283635E-2</v>
      </c>
      <c r="CE48">
        <v>0.10858781885145825</v>
      </c>
      <c r="CF48">
        <v>4.6344887480295846E-2</v>
      </c>
      <c r="CG48">
        <v>0</v>
      </c>
      <c r="CH48">
        <v>0.28180026821977444</v>
      </c>
      <c r="CI48">
        <v>3.8737112085012945E-2</v>
      </c>
      <c r="CJ48">
        <v>1.7066375449558698E-2</v>
      </c>
      <c r="CK48">
        <v>1.1511991613309248E-2</v>
      </c>
      <c r="CL48">
        <v>9.4052013484360375E-2</v>
      </c>
      <c r="CM48">
        <v>0.11799925123970247</v>
      </c>
      <c r="CN48">
        <v>2.433524347830709E-3</v>
      </c>
      <c r="CO48">
        <v>0.32782218039433519</v>
      </c>
      <c r="CP48">
        <v>2.8278390936720105E-2</v>
      </c>
      <c r="CQ48">
        <v>1.3403286191884026E-2</v>
      </c>
      <c r="CR48">
        <v>4.3042290768846607E-3</v>
      </c>
      <c r="CS48">
        <v>0.10721006820919558</v>
      </c>
      <c r="CT48">
        <v>0.16397804499362403</v>
      </c>
      <c r="CU48">
        <v>1.0648160986026778E-2</v>
      </c>
      <c r="CV48"/>
      <c r="CW48">
        <v>2.4957600491495629E-2</v>
      </c>
      <c r="CX48">
        <v>1.2108343602575622E-2</v>
      </c>
      <c r="CY48">
        <v>2.2668801127324494E-3</v>
      </c>
      <c r="CZ48">
        <v>0.1398189153160837</v>
      </c>
      <c r="DA48">
        <v>0.20635043174937717</v>
      </c>
      <c r="DB48"/>
      <c r="DC48">
        <v>0.51078428917667795</v>
      </c>
      <c r="DD48">
        <v>2.3784812456306523E-2</v>
      </c>
      <c r="DE48">
        <v>8.5095567323303697E-3</v>
      </c>
      <c r="DF48">
        <v>9.4478559586050879E-4</v>
      </c>
      <c r="DG48">
        <v>0.14074777613658296</v>
      </c>
      <c r="DH48">
        <v>0.29838902108272253</v>
      </c>
      <c r="DI48">
        <v>3.8408337172875076E-2</v>
      </c>
      <c r="DJ48"/>
      <c r="DK48"/>
      <c r="DL48"/>
      <c r="DM48"/>
      <c r="DN48"/>
      <c r="DO48"/>
      <c r="DP48"/>
      <c r="DQ48"/>
      <c r="DR48"/>
      <c r="DS48"/>
      <c r="DT48"/>
      <c r="DU48"/>
      <c r="DV48"/>
      <c r="DW48"/>
    </row>
    <row r="49" spans="1:127" ht="16" x14ac:dyDescent="0.2">
      <c r="A49">
        <v>1960</v>
      </c>
      <c r="B49">
        <v>0.27251352576002141</v>
      </c>
      <c r="C49">
        <v>6.0087575511431374E-2</v>
      </c>
      <c r="D49">
        <v>1.5228617188103599E-2</v>
      </c>
      <c r="E49">
        <v>3.4336950643243602E-2</v>
      </c>
      <c r="F49">
        <v>9.6195247034355752E-2</v>
      </c>
      <c r="G49">
        <v>6.1983583245806551E-2</v>
      </c>
      <c r="H49">
        <v>4.6815521370805243E-3</v>
      </c>
      <c r="I49">
        <v>0.23252977287078985</v>
      </c>
      <c r="J49">
        <v>7.1694018887589861E-2</v>
      </c>
      <c r="K49">
        <v>1.4470901055337541E-2</v>
      </c>
      <c r="L49">
        <v>4.4486465794055324E-2</v>
      </c>
      <c r="M49">
        <v>8.1889123742870537E-2</v>
      </c>
      <c r="N49">
        <v>1.9989263390936589E-2</v>
      </c>
      <c r="O49">
        <v>0</v>
      </c>
      <c r="P49"/>
      <c r="Q49"/>
      <c r="R49"/>
      <c r="S49"/>
      <c r="T49"/>
      <c r="U49"/>
      <c r="V49"/>
      <c r="W49"/>
      <c r="X49"/>
      <c r="Y49"/>
      <c r="Z49"/>
      <c r="AA49"/>
      <c r="AB49"/>
      <c r="AC49"/>
      <c r="AD49">
        <v>0.33305786919112734</v>
      </c>
      <c r="AE49">
        <v>3.8668990259248054E-2</v>
      </c>
      <c r="AF49">
        <v>1.6352800966986651E-2</v>
      </c>
      <c r="AG49">
        <v>1.3401161530244293E-2</v>
      </c>
      <c r="AH49">
        <v>0.11502291295581428</v>
      </c>
      <c r="AI49">
        <v>0.1364252367648266</v>
      </c>
      <c r="AJ49">
        <v>1.3186766714007474E-2</v>
      </c>
      <c r="AK49">
        <v>0.36201061328518813</v>
      </c>
      <c r="AL49">
        <v>3.4134569546394627E-2</v>
      </c>
      <c r="AM49">
        <v>1.5710699866110345E-2</v>
      </c>
      <c r="AN49">
        <v>8.1060285012002596E-3</v>
      </c>
      <c r="AO49">
        <v>0.11476779263421941</v>
      </c>
      <c r="AP49">
        <v>0.17115866821370773</v>
      </c>
      <c r="AQ49">
        <v>1.8132854523555741E-2</v>
      </c>
      <c r="AR49">
        <v>0.43612583458119747</v>
      </c>
      <c r="AS49">
        <v>2.7666449787174356E-2</v>
      </c>
      <c r="AT49">
        <v>1.3051191767612642E-2</v>
      </c>
      <c r="AU49">
        <v>2.7482916853192132E-3</v>
      </c>
      <c r="AV49">
        <v>0.1315624123321319</v>
      </c>
      <c r="AW49">
        <v>0.22764349322924168</v>
      </c>
      <c r="AX49">
        <v>3.3453995779717631E-2</v>
      </c>
      <c r="AY49">
        <v>0.48019060432251448</v>
      </c>
      <c r="AZ49">
        <v>2.6893895776854759E-2</v>
      </c>
      <c r="BA49">
        <v>1.2155425527694223E-2</v>
      </c>
      <c r="BB49">
        <v>1.8826947920096023E-3</v>
      </c>
      <c r="BC49">
        <v>0.14189352408368749</v>
      </c>
      <c r="BD49">
        <v>0.25607032280183445</v>
      </c>
      <c r="BE49">
        <v>4.1294741340433996E-2</v>
      </c>
      <c r="BF49">
        <v>0.55371396960173302</v>
      </c>
      <c r="BG49">
        <v>2.5852335894389001E-2</v>
      </c>
      <c r="BH49">
        <v>9.5805250957623073E-3</v>
      </c>
      <c r="BI49">
        <v>8.466357973905068E-4</v>
      </c>
      <c r="BJ49">
        <v>0.14428852860505115</v>
      </c>
      <c r="BK49">
        <v>0.3159212082431474</v>
      </c>
      <c r="BL49">
        <v>5.722473596599266E-2</v>
      </c>
      <c r="BM49">
        <v>0.61448101654281573</v>
      </c>
      <c r="BN49">
        <v>2.5379329532003825E-2</v>
      </c>
      <c r="BO49">
        <v>5.6556781142510278E-3</v>
      </c>
      <c r="BP49">
        <v>2.6333105471802737E-4</v>
      </c>
      <c r="BQ49">
        <v>0.14286494611999367</v>
      </c>
      <c r="BR49">
        <v>0.36627162355652149</v>
      </c>
      <c r="BS49">
        <v>7.4046108165327779E-2</v>
      </c>
      <c r="BT49"/>
      <c r="BU49"/>
      <c r="BV49"/>
      <c r="BW49"/>
      <c r="BX49"/>
      <c r="BY49"/>
      <c r="BZ49"/>
      <c r="CA49">
        <v>0.25696716815693232</v>
      </c>
      <c r="CB49">
        <v>5.0758037959485504E-2</v>
      </c>
      <c r="CC49">
        <v>1.8094310833753912E-2</v>
      </c>
      <c r="CD49">
        <v>2.7517603347889719E-2</v>
      </c>
      <c r="CE49">
        <v>0.1147534590662693</v>
      </c>
      <c r="CF49">
        <v>4.584375694953393E-2</v>
      </c>
      <c r="CG49">
        <v>0</v>
      </c>
      <c r="CH49">
        <v>0.28791517981929493</v>
      </c>
      <c r="CI49">
        <v>4.0376641461036956E-2</v>
      </c>
      <c r="CJ49">
        <v>1.8275381829308403E-2</v>
      </c>
      <c r="CK49">
        <v>1.3277176627899068E-2</v>
      </c>
      <c r="CL49">
        <v>9.89240404208446E-2</v>
      </c>
      <c r="CM49">
        <v>0.11371449393877872</v>
      </c>
      <c r="CN49">
        <v>3.3474455414271732E-3</v>
      </c>
      <c r="CO49">
        <v>0.32144038811311793</v>
      </c>
      <c r="CP49">
        <v>2.9673839908900632E-2</v>
      </c>
      <c r="CQ49">
        <v>1.5376747069795848E-2</v>
      </c>
      <c r="CR49">
        <v>4.9976604872709642E-3</v>
      </c>
      <c r="CS49">
        <v>0.10512852708140738</v>
      </c>
      <c r="CT49">
        <v>0.15318961087463778</v>
      </c>
      <c r="CU49">
        <v>1.3074002691105317E-2</v>
      </c>
      <c r="CV49"/>
      <c r="CW49">
        <v>2.7810798571927257E-2</v>
      </c>
      <c r="CX49">
        <v>1.4418507587220375E-2</v>
      </c>
      <c r="CY49">
        <v>2.7950623524665786E-3</v>
      </c>
      <c r="CZ49">
        <v>0.13920143079460112</v>
      </c>
      <c r="DA49">
        <v>0.20317707305064692</v>
      </c>
      <c r="DB49"/>
      <c r="DC49">
        <v>0.52199301090225736</v>
      </c>
      <c r="DD49">
        <v>2.6095578629954302E-2</v>
      </c>
      <c r="DE49">
        <v>1.1597753755658831E-2</v>
      </c>
      <c r="DF49">
        <v>1.1469719056673624E-3</v>
      </c>
      <c r="DG49">
        <v>0.14467613675841076</v>
      </c>
      <c r="DH49">
        <v>0.28991435314894076</v>
      </c>
      <c r="DI49">
        <v>4.8562216703625406E-2</v>
      </c>
      <c r="DJ49"/>
      <c r="DK49"/>
      <c r="DL49"/>
      <c r="DM49"/>
      <c r="DN49"/>
      <c r="DO49"/>
      <c r="DP49"/>
      <c r="DQ49"/>
      <c r="DR49"/>
      <c r="DS49"/>
      <c r="DT49"/>
      <c r="DU49"/>
      <c r="DV49"/>
      <c r="DW49"/>
    </row>
    <row r="50" spans="1:127" ht="16" x14ac:dyDescent="0.2">
      <c r="A50">
        <v>1961</v>
      </c>
      <c r="B50">
        <v>0.2706642134011884</v>
      </c>
      <c r="C50">
        <v>5.9926743203271869E-2</v>
      </c>
      <c r="D50">
        <v>1.625275431972082E-2</v>
      </c>
      <c r="E50">
        <v>3.4283596680173625E-2</v>
      </c>
      <c r="F50">
        <v>9.5254612674244607E-2</v>
      </c>
      <c r="G50">
        <v>5.9888436191509124E-2</v>
      </c>
      <c r="H50">
        <v>5.0580703322683548E-3</v>
      </c>
      <c r="I50">
        <v>0.23172813395592359</v>
      </c>
      <c r="J50">
        <v>7.1619251079306362E-2</v>
      </c>
      <c r="K50">
        <v>1.5441713320325273E-2</v>
      </c>
      <c r="L50">
        <v>4.449010309844223E-2</v>
      </c>
      <c r="M50">
        <v>8.0129365169412492E-2</v>
      </c>
      <c r="N50">
        <v>2.0047701288437234E-2</v>
      </c>
      <c r="O50">
        <v>0</v>
      </c>
      <c r="P50"/>
      <c r="Q50"/>
      <c r="R50"/>
      <c r="S50"/>
      <c r="T50"/>
      <c r="U50"/>
      <c r="V50"/>
      <c r="W50"/>
      <c r="X50"/>
      <c r="Y50"/>
      <c r="Z50"/>
      <c r="AA50"/>
      <c r="AB50"/>
      <c r="AC50"/>
      <c r="AD50">
        <v>0.32872165941947895</v>
      </c>
      <c r="AE50">
        <v>3.8451246571675556E-2</v>
      </c>
      <c r="AF50">
        <v>1.7461621458727955E-2</v>
      </c>
      <c r="AG50">
        <v>1.3340702277977845E-2</v>
      </c>
      <c r="AH50">
        <v>0.11607466509725436</v>
      </c>
      <c r="AI50">
        <v>0.1291883035885763</v>
      </c>
      <c r="AJ50">
        <v>1.4205120425266953E-2</v>
      </c>
      <c r="AK50">
        <v>0.35814734140224219</v>
      </c>
      <c r="AL50">
        <v>3.3994674836352483E-2</v>
      </c>
      <c r="AM50">
        <v>1.6633700118973319E-2</v>
      </c>
      <c r="AN50">
        <v>8.0818957722001237E-3</v>
      </c>
      <c r="AO50">
        <v>0.12140122075293697</v>
      </c>
      <c r="AP50">
        <v>0.15847257119312783</v>
      </c>
      <c r="AQ50">
        <v>1.9563278728651483E-2</v>
      </c>
      <c r="AR50">
        <v>0.44123992485129954</v>
      </c>
      <c r="AS50">
        <v>2.7932355057872157E-2</v>
      </c>
      <c r="AT50">
        <v>1.3756830761026854E-2</v>
      </c>
      <c r="AU50">
        <v>2.7778296080023376E-3</v>
      </c>
      <c r="AV50">
        <v>0.13827695563811046</v>
      </c>
      <c r="AW50">
        <v>0.22237619312832674</v>
      </c>
      <c r="AX50">
        <v>3.6119760657961034E-2</v>
      </c>
      <c r="AY50">
        <v>0.48730727865248397</v>
      </c>
      <c r="AZ50">
        <v>2.730535438558037E-2</v>
      </c>
      <c r="BA50">
        <v>1.2602601654192956E-2</v>
      </c>
      <c r="BB50">
        <v>1.9136507466016028E-3</v>
      </c>
      <c r="BC50">
        <v>0.14717949334348351</v>
      </c>
      <c r="BD50">
        <v>0.25360656148814154</v>
      </c>
      <c r="BE50">
        <v>4.469961703448401E-2</v>
      </c>
      <c r="BF50">
        <v>0.56148881425827246</v>
      </c>
      <c r="BG50">
        <v>2.5950549267903526E-2</v>
      </c>
      <c r="BH50">
        <v>9.3049555988351362E-3</v>
      </c>
      <c r="BI50">
        <v>8.5080895017651894E-4</v>
      </c>
      <c r="BJ50">
        <v>0.15136426264065564</v>
      </c>
      <c r="BK50">
        <v>0.31362307506936721</v>
      </c>
      <c r="BL50">
        <v>6.0395162731334502E-2</v>
      </c>
      <c r="BM50">
        <v>0.61829179254164801</v>
      </c>
      <c r="BN50">
        <v>2.4987523415883318E-2</v>
      </c>
      <c r="BO50">
        <v>5.6485684407322065E-3</v>
      </c>
      <c r="BP50">
        <v>2.5955763355010045E-4</v>
      </c>
      <c r="BQ50">
        <v>0.15107755772178308</v>
      </c>
      <c r="BR50">
        <v>0.36230309549186834</v>
      </c>
      <c r="BS50">
        <v>7.4015489837831044E-2</v>
      </c>
      <c r="BT50"/>
      <c r="BU50"/>
      <c r="BV50"/>
      <c r="BW50"/>
      <c r="BX50"/>
      <c r="BY50"/>
      <c r="BZ50"/>
      <c r="CA50">
        <v>0.25135304539036085</v>
      </c>
      <c r="CB50">
        <v>5.0265981329605018E-2</v>
      </c>
      <c r="CC50">
        <v>1.9661232574247411E-2</v>
      </c>
      <c r="CD50">
        <v>2.7281522517745609E-2</v>
      </c>
      <c r="CE50">
        <v>0.10157169454103934</v>
      </c>
      <c r="CF50">
        <v>5.257261442772352E-2</v>
      </c>
      <c r="CG50">
        <v>0</v>
      </c>
      <c r="CH50">
        <v>0.27931380756745255</v>
      </c>
      <c r="CI50">
        <v>3.9691048523141738E-2</v>
      </c>
      <c r="CJ50">
        <v>1.9339753827689831E-2</v>
      </c>
      <c r="CK50">
        <v>1.3066424736370975E-2</v>
      </c>
      <c r="CL50">
        <v>0.1050072588047098</v>
      </c>
      <c r="CM50">
        <v>9.8202781203385159E-2</v>
      </c>
      <c r="CN50">
        <v>4.0065404721550566E-3</v>
      </c>
      <c r="CO50">
        <v>0.3235096708318192</v>
      </c>
      <c r="CP50">
        <v>2.952902873593841E-2</v>
      </c>
      <c r="CQ50">
        <v>1.6695769627419844E-2</v>
      </c>
      <c r="CR50">
        <v>4.978870384682128E-3</v>
      </c>
      <c r="CS50">
        <v>0.11536736449727053</v>
      </c>
      <c r="CT50">
        <v>0.14267675518578954</v>
      </c>
      <c r="CU50">
        <v>1.4261882400718729E-2</v>
      </c>
      <c r="CV50"/>
      <c r="CW50">
        <v>2.8524138341448891E-2</v>
      </c>
      <c r="CX50">
        <v>1.5577274624911402E-2</v>
      </c>
      <c r="CY50">
        <v>2.8699823977666721E-3</v>
      </c>
      <c r="CZ50">
        <v>0.14267092409025262</v>
      </c>
      <c r="DA50">
        <v>0.19935340808577096</v>
      </c>
      <c r="DB50"/>
      <c r="DC50">
        <v>0.53073459925516231</v>
      </c>
      <c r="DD50">
        <v>2.6460962046497054E-2</v>
      </c>
      <c r="DE50">
        <v>1.1244024092205268E-2</v>
      </c>
      <c r="DF50">
        <v>1.1643408564117606E-3</v>
      </c>
      <c r="DG50">
        <v>0.15102015336737126</v>
      </c>
      <c r="DH50">
        <v>0.28767376026379976</v>
      </c>
      <c r="DI50">
        <v>5.3171358628877216E-2</v>
      </c>
      <c r="DJ50"/>
      <c r="DK50"/>
      <c r="DL50"/>
      <c r="DM50"/>
      <c r="DN50"/>
      <c r="DO50"/>
      <c r="DP50"/>
      <c r="DQ50"/>
      <c r="DR50"/>
      <c r="DS50"/>
      <c r="DT50"/>
      <c r="DU50"/>
      <c r="DV50"/>
      <c r="DW50"/>
    </row>
    <row r="51" spans="1:127" ht="16" x14ac:dyDescent="0.2">
      <c r="A51">
        <v>1962</v>
      </c>
      <c r="B51">
        <v>0.27177315950393677</v>
      </c>
      <c r="C51">
        <v>5.9597451239824295E-2</v>
      </c>
      <c r="D51">
        <v>1.6379840672016144E-2</v>
      </c>
      <c r="E51">
        <v>3.5803046077489853E-2</v>
      </c>
      <c r="F51">
        <v>9.6554167568683624E-2</v>
      </c>
      <c r="G51">
        <v>5.8498096652328968E-2</v>
      </c>
      <c r="H51">
        <v>4.9405465833842754E-3</v>
      </c>
      <c r="I51">
        <v>0.24201738834381104</v>
      </c>
      <c r="J51">
        <v>7.1833118796348572E-2</v>
      </c>
      <c r="K51">
        <v>1.5689237043261528E-2</v>
      </c>
      <c r="L51">
        <v>4.7792859375476837E-2</v>
      </c>
      <c r="M51">
        <v>8.6360260844230652E-2</v>
      </c>
      <c r="N51">
        <v>2.0189178641885519E-2</v>
      </c>
      <c r="O51">
        <v>1.5273611643351614E-4</v>
      </c>
      <c r="P51">
        <v>0.22205542027950287</v>
      </c>
      <c r="Q51">
        <v>9.1039195656776428E-2</v>
      </c>
      <c r="R51">
        <v>1.4414354227483273E-2</v>
      </c>
      <c r="S51">
        <v>4.9800779670476913E-2</v>
      </c>
      <c r="T51">
        <v>5.0988003611564636E-2</v>
      </c>
      <c r="U51">
        <v>1.58116789534688E-2</v>
      </c>
      <c r="V51">
        <v>1.4004502872921876E-6</v>
      </c>
      <c r="W51">
        <v>0.25077232718467712</v>
      </c>
      <c r="X51">
        <v>6.3409723341464996E-2</v>
      </c>
      <c r="Y51">
        <v>1.6248377040028572E-2</v>
      </c>
      <c r="Z51">
        <v>4.691222682595253E-2</v>
      </c>
      <c r="AA51">
        <v>0.10187381505966187</v>
      </c>
      <c r="AB51">
        <v>2.2109061945229769E-2</v>
      </c>
      <c r="AC51">
        <v>2.1910890063736588E-4</v>
      </c>
      <c r="AD51">
        <v>0.32488355040550232</v>
      </c>
      <c r="AE51">
        <v>3.7758272141218185E-2</v>
      </c>
      <c r="AF51">
        <v>1.7612485215067863E-2</v>
      </c>
      <c r="AG51">
        <v>1.4402682892978191E-2</v>
      </c>
      <c r="AH51">
        <v>0.11474904417991638</v>
      </c>
      <c r="AI51">
        <v>0.12687485851347446</v>
      </c>
      <c r="AJ51">
        <v>1.3486206531524658E-2</v>
      </c>
      <c r="AK51">
        <v>0.34950435161590576</v>
      </c>
      <c r="AL51">
        <v>3.337685763835907E-2</v>
      </c>
      <c r="AM51">
        <v>1.6885090619325638E-2</v>
      </c>
      <c r="AN51">
        <v>8.7543921545147896E-3</v>
      </c>
      <c r="AO51">
        <v>0.11741767823696136</v>
      </c>
      <c r="AP51">
        <v>0.1549394316971302</v>
      </c>
      <c r="AQ51">
        <v>1.8130911514163017E-2</v>
      </c>
      <c r="AR51">
        <v>0.42098626494407654</v>
      </c>
      <c r="AS51">
        <v>2.7405392378568649E-2</v>
      </c>
      <c r="AT51">
        <v>1.4247535727918148E-2</v>
      </c>
      <c r="AU51">
        <v>2.992444671690464E-3</v>
      </c>
      <c r="AV51">
        <v>0.12794831395149231</v>
      </c>
      <c r="AW51">
        <v>0.2162766307592392</v>
      </c>
      <c r="AX51">
        <v>3.2115940004587173E-2</v>
      </c>
      <c r="AY51">
        <v>0.45510545372962952</v>
      </c>
      <c r="AZ51">
        <v>2.6605667546391487E-2</v>
      </c>
      <c r="BA51">
        <v>1.3263131491839886E-2</v>
      </c>
      <c r="BB51">
        <v>2.0424008835107088E-3</v>
      </c>
      <c r="BC51">
        <v>0.12954165041446686</v>
      </c>
      <c r="BD51">
        <v>0.24463986977934837</v>
      </c>
      <c r="BE51">
        <v>3.901272639632225E-2</v>
      </c>
      <c r="BF51">
        <v>0.51731854677200317</v>
      </c>
      <c r="BG51">
        <v>2.5471583008766174E-2</v>
      </c>
      <c r="BH51">
        <v>1.0327432304620743E-2</v>
      </c>
      <c r="BI51">
        <v>9.120203903876245E-4</v>
      </c>
      <c r="BJ51">
        <v>0.12525209784507751</v>
      </c>
      <c r="BK51">
        <v>0.30182607471942902</v>
      </c>
      <c r="BL51">
        <v>5.3529337048530579E-2</v>
      </c>
      <c r="BM51">
        <v>0.56487852334976196</v>
      </c>
      <c r="BN51">
        <v>2.4936869740486145E-2</v>
      </c>
      <c r="BO51">
        <v>7.0318062789738178E-3</v>
      </c>
      <c r="BP51">
        <v>2.8670960455201566E-4</v>
      </c>
      <c r="BQ51">
        <v>0.12367108464241028</v>
      </c>
      <c r="BR51">
        <v>0.34250565245747566</v>
      </c>
      <c r="BS51">
        <v>6.6446416079998016E-2</v>
      </c>
      <c r="BT51">
        <v>0.59233099222183228</v>
      </c>
      <c r="BU51">
        <v>2.4765364825725555E-2</v>
      </c>
      <c r="BV51">
        <v>4.0153507143259048E-3</v>
      </c>
      <c r="BW51">
        <v>9.063220932148397E-5</v>
      </c>
      <c r="BX51">
        <v>0.13292112946510315</v>
      </c>
      <c r="BY51">
        <v>0.30006349086761475</v>
      </c>
      <c r="BZ51">
        <v>6.5554186701774597E-2</v>
      </c>
      <c r="CA51">
        <v>0.25974184274673462</v>
      </c>
      <c r="CB51">
        <v>4.935060441493988E-2</v>
      </c>
      <c r="CC51">
        <v>1.9537022337317467E-2</v>
      </c>
      <c r="CD51">
        <v>2.9346920549869537E-2</v>
      </c>
      <c r="CE51">
        <v>0.10768839716911316</v>
      </c>
      <c r="CF51">
        <v>5.2621651440858841E-2</v>
      </c>
      <c r="CG51">
        <v>1.1972553329542279E-3</v>
      </c>
      <c r="CH51">
        <v>0.28199237585067749</v>
      </c>
      <c r="CI51">
        <v>3.9016682654619217E-2</v>
      </c>
      <c r="CJ51">
        <v>1.9376164302229881E-2</v>
      </c>
      <c r="CK51">
        <v>1.4196335338056087E-2</v>
      </c>
      <c r="CL51">
        <v>0.10747188329696655</v>
      </c>
      <c r="CM51">
        <v>9.7008742392063141E-2</v>
      </c>
      <c r="CN51">
        <v>4.9225762486457825E-3</v>
      </c>
      <c r="CO51">
        <v>0.33264178037643433</v>
      </c>
      <c r="CP51">
        <v>2.9476115480065346E-2</v>
      </c>
      <c r="CQ51">
        <v>1.6796445474028587E-2</v>
      </c>
      <c r="CR51">
        <v>5.4523847065865993E-3</v>
      </c>
      <c r="CS51">
        <v>0.12382271885871887</v>
      </c>
      <c r="CT51">
        <v>0.14283594861626625</v>
      </c>
      <c r="CU51">
        <v>1.4258150011301041E-2</v>
      </c>
      <c r="CV51">
        <v>0.40045490860939026</v>
      </c>
      <c r="CW51">
        <v>2.7601892128586769E-2</v>
      </c>
      <c r="CX51">
        <v>1.5841970220208168E-2</v>
      </c>
      <c r="CY51">
        <v>3.0353732872754335E-3</v>
      </c>
      <c r="CZ51">
        <v>0.1333097517490387</v>
      </c>
      <c r="DA51">
        <v>0.19440517947077751</v>
      </c>
      <c r="DB51">
        <v>2.6260741055011749E-2</v>
      </c>
      <c r="DC51">
        <v>0.49310934543609619</v>
      </c>
      <c r="DD51">
        <v>2.5743765756487846E-2</v>
      </c>
      <c r="DE51">
        <v>1.2004988268017769E-2</v>
      </c>
      <c r="DF51">
        <v>1.2303191469982266E-3</v>
      </c>
      <c r="DG51">
        <v>0.12605686485767365</v>
      </c>
      <c r="DH51">
        <v>0.28111917898058891</v>
      </c>
      <c r="DI51">
        <v>4.6954222023487091E-2</v>
      </c>
      <c r="DJ51">
        <v>0.55082958936691284</v>
      </c>
      <c r="DK51">
        <v>2.5024639442563057E-2</v>
      </c>
      <c r="DL51">
        <v>8.5754906758666039E-3</v>
      </c>
      <c r="DM51">
        <v>3.8705303450115025E-4</v>
      </c>
      <c r="DN51">
        <v>0.11893732845783234</v>
      </c>
      <c r="DO51">
        <v>0.27014195919036865</v>
      </c>
      <c r="DP51">
        <v>6.6903017461299896E-2</v>
      </c>
      <c r="DQ51">
        <v>0.60086822509765625</v>
      </c>
      <c r="DR51">
        <v>2.4741644039750099E-2</v>
      </c>
      <c r="DS51">
        <v>3.8644322194159031E-3</v>
      </c>
      <c r="DT51">
        <v>5.1793707825709134E-5</v>
      </c>
      <c r="DU51">
        <v>0.13888806104660034</v>
      </c>
      <c r="DV51">
        <v>0.3027758002281189</v>
      </c>
      <c r="DW51">
        <v>6.5225951373577118E-2</v>
      </c>
    </row>
    <row r="52" spans="1:127" ht="16" x14ac:dyDescent="0.2">
      <c r="A52">
        <v>1963</v>
      </c>
      <c r="B52">
        <v>0.27691885916427145</v>
      </c>
      <c r="C52">
        <v>6.0057483970815846E-2</v>
      </c>
      <c r="D52">
        <v>1.7027636524430685E-2</v>
      </c>
      <c r="E52">
        <v>3.8326774264868441E-2</v>
      </c>
      <c r="F52">
        <v>9.6488171567543662E-2</v>
      </c>
      <c r="G52">
        <v>5.9915984965730709E-2</v>
      </c>
      <c r="H52">
        <v>5.1028078708821581E-3</v>
      </c>
      <c r="I52">
        <v>0.23861027508974075</v>
      </c>
      <c r="J52">
        <v>7.2348348796367645E-2</v>
      </c>
      <c r="K52">
        <v>1.6272213310003281E-2</v>
      </c>
      <c r="L52">
        <v>4.9126185476779938E-2</v>
      </c>
      <c r="M52">
        <v>8.0855805426836014E-2</v>
      </c>
      <c r="N52">
        <v>1.9849516917020082E-2</v>
      </c>
      <c r="O52">
        <v>1.5820329281268641E-4</v>
      </c>
      <c r="P52">
        <v>0.22452504187822342</v>
      </c>
      <c r="Q52">
        <v>9.2074211686849594E-2</v>
      </c>
      <c r="R52">
        <v>1.4986271038651466E-2</v>
      </c>
      <c r="S52">
        <v>5.3831432014703751E-2</v>
      </c>
      <c r="T52">
        <v>4.8807932063937187E-2</v>
      </c>
      <c r="U52">
        <v>1.4822676777839661E-2</v>
      </c>
      <c r="V52">
        <v>2.5167162789330177E-6</v>
      </c>
      <c r="W52">
        <v>0.24470958858728409</v>
      </c>
      <c r="X52">
        <v>6.3889842480421066E-2</v>
      </c>
      <c r="Y52">
        <v>1.6823846846818924E-2</v>
      </c>
      <c r="Z52">
        <v>4.7133076936006546E-2</v>
      </c>
      <c r="AA52">
        <v>9.4637740403413773E-2</v>
      </c>
      <c r="AB52">
        <v>2.2000116994604468E-2</v>
      </c>
      <c r="AC52">
        <v>2.2495979646919295E-4</v>
      </c>
      <c r="AD52">
        <v>0.31799173355102539</v>
      </c>
      <c r="AE52">
        <v>3.7896953523159027E-2</v>
      </c>
      <c r="AF52">
        <v>1.7836161889135838E-2</v>
      </c>
      <c r="AG52">
        <v>1.3983873650431633E-2</v>
      </c>
      <c r="AH52">
        <v>0.10920756310224533</v>
      </c>
      <c r="AI52">
        <v>0.12506997399032116</v>
      </c>
      <c r="AJ52">
        <v>1.3997201807796955E-2</v>
      </c>
      <c r="AK52">
        <v>0.34252053499221802</v>
      </c>
      <c r="AL52">
        <v>3.3501200377941132E-2</v>
      </c>
      <c r="AM52">
        <v>1.693304255604744E-2</v>
      </c>
      <c r="AN52">
        <v>8.4390598349273205E-3</v>
      </c>
      <c r="AO52">
        <v>0.11229778453707695</v>
      </c>
      <c r="AP52">
        <v>0.15259104035794735</v>
      </c>
      <c r="AQ52">
        <v>1.8758418038487434E-2</v>
      </c>
      <c r="AR52">
        <v>0.41293308138847351</v>
      </c>
      <c r="AS52">
        <v>2.7477695606648922E-2</v>
      </c>
      <c r="AT52">
        <v>1.3599094469100237E-2</v>
      </c>
      <c r="AU52">
        <v>2.9100688407197595E-3</v>
      </c>
      <c r="AV52">
        <v>0.12388908490538597</v>
      </c>
      <c r="AW52">
        <v>0.21222835220396519</v>
      </c>
      <c r="AX52">
        <v>3.2828778028488159E-2</v>
      </c>
      <c r="AY52">
        <v>0.44589030742645264</v>
      </c>
      <c r="AZ52">
        <v>2.6724432595074177E-2</v>
      </c>
      <c r="BA52">
        <v>1.2358422391116619E-2</v>
      </c>
      <c r="BB52">
        <v>2.0001792581751943E-3</v>
      </c>
      <c r="BC52">
        <v>0.12556485086679459</v>
      </c>
      <c r="BD52">
        <v>0.23947194777429104</v>
      </c>
      <c r="BE52">
        <v>3.9770465344190598E-2</v>
      </c>
      <c r="BF52">
        <v>0.50715240836143494</v>
      </c>
      <c r="BG52">
        <v>2.5666309520602226E-2</v>
      </c>
      <c r="BH52">
        <v>8.8141255546361208E-3</v>
      </c>
      <c r="BI52">
        <v>9.0193259529769421E-4</v>
      </c>
      <c r="BJ52">
        <v>0.12362686544656754</v>
      </c>
      <c r="BK52">
        <v>0.29464752413332462</v>
      </c>
      <c r="BL52">
        <v>5.3495651111006737E-2</v>
      </c>
      <c r="BM52">
        <v>0.55370855331420898</v>
      </c>
      <c r="BN52">
        <v>2.5172258727252483E-2</v>
      </c>
      <c r="BO52">
        <v>5.8280820958316326E-3</v>
      </c>
      <c r="BP52">
        <v>2.7656220481730998E-4</v>
      </c>
      <c r="BQ52">
        <v>0.1227436475455761</v>
      </c>
      <c r="BR52">
        <v>0.33524406515061855</v>
      </c>
      <c r="BS52">
        <v>6.4443964511156082E-2</v>
      </c>
      <c r="BT52">
        <v>0.57529520988464355</v>
      </c>
      <c r="BU52">
        <v>2.5019856169819832E-2</v>
      </c>
      <c r="BV52">
        <v>3.6244374932721257E-3</v>
      </c>
      <c r="BW52">
        <v>8.5817111539654434E-5</v>
      </c>
      <c r="BX52">
        <v>0.12717799842357635</v>
      </c>
      <c r="BY52">
        <v>0.29352408647537231</v>
      </c>
      <c r="BZ52">
        <v>6.3721796497702599E-2</v>
      </c>
      <c r="CA52">
        <v>0.25277626514434814</v>
      </c>
      <c r="CB52">
        <v>4.9584463238716125E-2</v>
      </c>
      <c r="CC52">
        <v>2.02396335080266E-2</v>
      </c>
      <c r="CD52">
        <v>2.8724955394864082E-2</v>
      </c>
      <c r="CE52">
        <v>0.10098589584231377</v>
      </c>
      <c r="CF52">
        <v>5.1904646679759026E-2</v>
      </c>
      <c r="CG52">
        <v>1.3366768835112453E-3</v>
      </c>
      <c r="CH52">
        <v>0.27636662125587463</v>
      </c>
      <c r="CI52">
        <v>3.9159677922725677E-2</v>
      </c>
      <c r="CJ52">
        <v>2.0061601884663105E-2</v>
      </c>
      <c r="CK52">
        <v>1.3634399976581335E-2</v>
      </c>
      <c r="CL52">
        <v>0.10141374170780182</v>
      </c>
      <c r="CM52">
        <v>9.6556657925248146E-2</v>
      </c>
      <c r="CN52">
        <v>5.540547426789999E-3</v>
      </c>
      <c r="CO52">
        <v>0.32674041390419006</v>
      </c>
      <c r="CP52">
        <v>2.9447160661220551E-2</v>
      </c>
      <c r="CQ52">
        <v>1.6851895488798618E-2</v>
      </c>
      <c r="CR52">
        <v>5.2894761320203543E-3</v>
      </c>
      <c r="CS52">
        <v>0.11950266361236572</v>
      </c>
      <c r="CT52">
        <v>0.14098275266587734</v>
      </c>
      <c r="CU52">
        <v>1.4666451141238213E-2</v>
      </c>
      <c r="CV52">
        <v>0.39129874110221863</v>
      </c>
      <c r="CW52">
        <v>2.7666574344038963E-2</v>
      </c>
      <c r="CX52">
        <v>1.552534056827426E-2</v>
      </c>
      <c r="CY52">
        <v>2.9786486411467195E-3</v>
      </c>
      <c r="CZ52">
        <v>0.1272619254887104</v>
      </c>
      <c r="DA52">
        <v>0.19031905382871628</v>
      </c>
      <c r="DB52">
        <v>2.7547196485102177E-2</v>
      </c>
      <c r="DC52">
        <v>0.48279321193695068</v>
      </c>
      <c r="DD52">
        <v>2.5924372486770153E-2</v>
      </c>
      <c r="DE52">
        <v>1.0372931137681007E-2</v>
      </c>
      <c r="DF52">
        <v>1.2293365434743464E-3</v>
      </c>
      <c r="DG52">
        <v>0.1240791343152523</v>
      </c>
      <c r="DH52">
        <v>0.27339504100382328</v>
      </c>
      <c r="DI52">
        <v>4.7792395576834679E-2</v>
      </c>
      <c r="DJ52">
        <v>0.54240021109580994</v>
      </c>
      <c r="DK52">
        <v>2.5252467952668667E-2</v>
      </c>
      <c r="DL52">
        <v>6.9789222907274961E-3</v>
      </c>
      <c r="DM52">
        <v>3.7725831498391926E-4</v>
      </c>
      <c r="DN52">
        <v>0.12048068270087242</v>
      </c>
      <c r="DO52">
        <v>0.26581704616546631</v>
      </c>
      <c r="DP52">
        <v>6.4822711050510406E-2</v>
      </c>
      <c r="DQ52">
        <v>0.58364176750183105</v>
      </c>
      <c r="DR52">
        <v>2.4992485530674458E-2</v>
      </c>
      <c r="DS52">
        <v>3.3632650738582015E-3</v>
      </c>
      <c r="DT52">
        <v>5.1152492233086377E-5</v>
      </c>
      <c r="DU52">
        <v>0.13277492672204971</v>
      </c>
      <c r="DV52">
        <v>0.29673291742801666</v>
      </c>
      <c r="DW52">
        <v>6.3146587461233139E-2</v>
      </c>
    </row>
    <row r="53" spans="1:127" ht="16" x14ac:dyDescent="0.2">
      <c r="A53">
        <v>1964</v>
      </c>
      <c r="B53">
        <v>0.26314368844032288</v>
      </c>
      <c r="C53">
        <v>6.0042072087526321E-2</v>
      </c>
      <c r="D53">
        <v>1.7298666760325432E-2</v>
      </c>
      <c r="E53">
        <v>3.6877244710922241E-2</v>
      </c>
      <c r="F53">
        <v>8.5775092244148254E-2</v>
      </c>
      <c r="G53">
        <v>5.7706152088940144E-2</v>
      </c>
      <c r="H53">
        <v>5.4444428533315659E-3</v>
      </c>
      <c r="I53">
        <v>0.23520316183567047</v>
      </c>
      <c r="J53">
        <v>7.2863578796386719E-2</v>
      </c>
      <c r="K53">
        <v>1.6855189576745033E-2</v>
      </c>
      <c r="L53">
        <v>5.0459511578083038E-2</v>
      </c>
      <c r="M53">
        <v>7.5351350009441376E-2</v>
      </c>
      <c r="N53">
        <v>1.9509855192154646E-2</v>
      </c>
      <c r="O53">
        <v>1.6367046919185668E-4</v>
      </c>
      <c r="P53">
        <v>0.22699466347694397</v>
      </c>
      <c r="Q53">
        <v>9.310922771692276E-2</v>
      </c>
      <c r="R53">
        <v>1.555818784981966E-2</v>
      </c>
      <c r="S53">
        <v>5.7862084358930588E-2</v>
      </c>
      <c r="T53">
        <v>4.6627860516309738E-2</v>
      </c>
      <c r="U53">
        <v>1.3833674602210522E-2</v>
      </c>
      <c r="V53">
        <v>3.6329822705738479E-6</v>
      </c>
      <c r="W53">
        <v>0.23864684998989105</v>
      </c>
      <c r="X53">
        <v>6.4369961619377136E-2</v>
      </c>
      <c r="Y53">
        <v>1.7399316653609276E-2</v>
      </c>
      <c r="Z53">
        <v>4.7353927046060562E-2</v>
      </c>
      <c r="AA53">
        <v>8.740166574716568E-2</v>
      </c>
      <c r="AB53">
        <v>2.1891172043979168E-2</v>
      </c>
      <c r="AC53">
        <v>2.3081069230102003E-4</v>
      </c>
      <c r="AD53">
        <v>0.31109991669654846</v>
      </c>
      <c r="AE53">
        <v>3.8035634905099869E-2</v>
      </c>
      <c r="AF53">
        <v>1.8059838563203812E-2</v>
      </c>
      <c r="AG53">
        <v>1.3565064407885075E-2</v>
      </c>
      <c r="AH53">
        <v>0.10366608202457428</v>
      </c>
      <c r="AI53">
        <v>0.12326508946716785</v>
      </c>
      <c r="AJ53">
        <v>1.4508197084069252E-2</v>
      </c>
      <c r="AK53">
        <v>0.33553671836853027</v>
      </c>
      <c r="AL53">
        <v>3.3625543117523193E-2</v>
      </c>
      <c r="AM53">
        <v>1.6980994492769241E-2</v>
      </c>
      <c r="AN53">
        <v>8.1237275153398514E-3</v>
      </c>
      <c r="AO53">
        <v>0.10717789083719254</v>
      </c>
      <c r="AP53">
        <v>0.1502426490187645</v>
      </c>
      <c r="AQ53">
        <v>1.9385924562811852E-2</v>
      </c>
      <c r="AR53">
        <v>0.40487989783287048</v>
      </c>
      <c r="AS53">
        <v>2.7549998834729195E-2</v>
      </c>
      <c r="AT53">
        <v>1.2950653210282326E-2</v>
      </c>
      <c r="AU53">
        <v>2.8276930097490549E-3</v>
      </c>
      <c r="AV53">
        <v>0.11982985585927963</v>
      </c>
      <c r="AW53">
        <v>0.20818007364869118</v>
      </c>
      <c r="AX53">
        <v>3.3541616052389145E-2</v>
      </c>
      <c r="AY53">
        <v>0.43667516112327576</v>
      </c>
      <c r="AZ53">
        <v>2.6843197643756866E-2</v>
      </c>
      <c r="BA53">
        <v>1.1453713290393353E-2</v>
      </c>
      <c r="BB53">
        <v>1.9579576328396797E-3</v>
      </c>
      <c r="BC53">
        <v>0.12158805131912231</v>
      </c>
      <c r="BD53">
        <v>0.2343040257692337</v>
      </c>
      <c r="BE53">
        <v>4.0528204292058945E-2</v>
      </c>
      <c r="BF53">
        <v>0.4969862699508667</v>
      </c>
      <c r="BG53">
        <v>2.5861036032438278E-2</v>
      </c>
      <c r="BH53">
        <v>7.3008188046514988E-3</v>
      </c>
      <c r="BI53">
        <v>8.9184480020776391E-4</v>
      </c>
      <c r="BJ53">
        <v>0.12200163304805756</v>
      </c>
      <c r="BK53">
        <v>0.28746897354722023</v>
      </c>
      <c r="BL53">
        <v>5.3461965173482895E-2</v>
      </c>
      <c r="BM53">
        <v>0.54253858327865601</v>
      </c>
      <c r="BN53">
        <v>2.5407647714018822E-2</v>
      </c>
      <c r="BO53">
        <v>4.6243579126894474E-3</v>
      </c>
      <c r="BP53">
        <v>2.6641480508260429E-4</v>
      </c>
      <c r="BQ53">
        <v>0.12181621044874191</v>
      </c>
      <c r="BR53">
        <v>0.32798247784376144</v>
      </c>
      <c r="BS53">
        <v>6.2441512942314148E-2</v>
      </c>
      <c r="BT53">
        <v>0.55825942754745483</v>
      </c>
      <c r="BU53">
        <v>2.5274347513914108E-2</v>
      </c>
      <c r="BV53">
        <v>3.2335242722183466E-3</v>
      </c>
      <c r="BW53">
        <v>8.1002013757824898E-5</v>
      </c>
      <c r="BX53">
        <v>0.12143486738204956</v>
      </c>
      <c r="BY53">
        <v>0.28698468208312988</v>
      </c>
      <c r="BZ53">
        <v>6.18894062936306E-2</v>
      </c>
      <c r="CA53">
        <v>0.24581068754196167</v>
      </c>
      <c r="CB53">
        <v>4.9818322062492371E-2</v>
      </c>
      <c r="CC53">
        <v>2.0942244678735733E-2</v>
      </c>
      <c r="CD53">
        <v>2.8102990239858627E-2</v>
      </c>
      <c r="CE53">
        <v>9.4283394515514374E-2</v>
      </c>
      <c r="CF53">
        <v>5.118764191865921E-2</v>
      </c>
      <c r="CG53">
        <v>1.4760984340682626E-3</v>
      </c>
      <c r="CH53">
        <v>0.27074086666107178</v>
      </c>
      <c r="CI53">
        <v>3.9302673190832138E-2</v>
      </c>
      <c r="CJ53">
        <v>2.0747039467096329E-2</v>
      </c>
      <c r="CK53">
        <v>1.3072464615106583E-2</v>
      </c>
      <c r="CL53">
        <v>9.5355600118637085E-2</v>
      </c>
      <c r="CM53">
        <v>9.6104573458433151E-2</v>
      </c>
      <c r="CN53">
        <v>6.1585186049342155E-3</v>
      </c>
      <c r="CO53">
        <v>0.3208390474319458</v>
      </c>
      <c r="CP53">
        <v>2.9418205842375755E-2</v>
      </c>
      <c r="CQ53">
        <v>1.6907345503568649E-2</v>
      </c>
      <c r="CR53">
        <v>5.1265675574541092E-3</v>
      </c>
      <c r="CS53">
        <v>0.11518260836601257</v>
      </c>
      <c r="CT53">
        <v>0.13912955671548843</v>
      </c>
      <c r="CU53">
        <v>1.5074752271175385E-2</v>
      </c>
      <c r="CV53">
        <v>0.382142573595047</v>
      </c>
      <c r="CW53">
        <v>2.7731256559491158E-2</v>
      </c>
      <c r="CX53">
        <v>1.5208710916340351E-2</v>
      </c>
      <c r="CY53">
        <v>2.9219239950180054E-3</v>
      </c>
      <c r="CZ53">
        <v>0.12121409922838211</v>
      </c>
      <c r="DA53">
        <v>0.18623292818665504</v>
      </c>
      <c r="DB53">
        <v>2.8833651915192604E-2</v>
      </c>
      <c r="DC53">
        <v>0.47247707843780518</v>
      </c>
      <c r="DD53">
        <v>2.610497921705246E-2</v>
      </c>
      <c r="DE53">
        <v>8.7408740073442459E-3</v>
      </c>
      <c r="DF53">
        <v>1.2283539399504662E-3</v>
      </c>
      <c r="DG53">
        <v>0.12210140377283096</v>
      </c>
      <c r="DH53">
        <v>0.26567090302705765</v>
      </c>
      <c r="DI53">
        <v>4.8630569130182266E-2</v>
      </c>
      <c r="DJ53">
        <v>0.53397083282470703</v>
      </c>
      <c r="DK53">
        <v>2.5480296462774277E-2</v>
      </c>
      <c r="DL53">
        <v>5.3823539055883884E-3</v>
      </c>
      <c r="DM53">
        <v>3.6746359546668828E-4</v>
      </c>
      <c r="DN53">
        <v>0.12202403694391251</v>
      </c>
      <c r="DO53">
        <v>0.26149213314056396</v>
      </c>
      <c r="DP53">
        <v>6.2742404639720917E-2</v>
      </c>
      <c r="DQ53">
        <v>0.56641530990600586</v>
      </c>
      <c r="DR53">
        <v>2.5243327021598816E-2</v>
      </c>
      <c r="DS53">
        <v>2.8620979283004999E-3</v>
      </c>
      <c r="DT53">
        <v>5.051127664046362E-5</v>
      </c>
      <c r="DU53">
        <v>0.12666179239749908</v>
      </c>
      <c r="DV53">
        <v>0.29069003462791443</v>
      </c>
      <c r="DW53">
        <v>6.106722354888916E-2</v>
      </c>
    </row>
    <row r="54" spans="1:127" ht="16" x14ac:dyDescent="0.2">
      <c r="A54">
        <v>1965</v>
      </c>
      <c r="B54">
        <v>0.26250753237212421</v>
      </c>
      <c r="C54">
        <v>5.8149153869855787E-2</v>
      </c>
      <c r="D54">
        <v>1.7347603225752593E-2</v>
      </c>
      <c r="E54">
        <v>3.5542171417816321E-2</v>
      </c>
      <c r="F54">
        <v>8.7525784618934066E-2</v>
      </c>
      <c r="G54">
        <v>5.8466386267631829E-2</v>
      </c>
      <c r="H54">
        <v>5.4764329721336382E-3</v>
      </c>
      <c r="I54">
        <v>0.23894719779491425</v>
      </c>
      <c r="J54">
        <v>6.9290198385715485E-2</v>
      </c>
      <c r="K54">
        <v>1.6911164857447147E-2</v>
      </c>
      <c r="L54">
        <v>5.4708812385797501E-2</v>
      </c>
      <c r="M54">
        <v>7.8018076717853546E-2</v>
      </c>
      <c r="N54">
        <v>1.9826154923066497E-2</v>
      </c>
      <c r="O54">
        <v>1.9278321997262537E-4</v>
      </c>
      <c r="P54">
        <v>0.2300795316696167</v>
      </c>
      <c r="Q54">
        <v>8.8103603571653366E-2</v>
      </c>
      <c r="R54">
        <v>1.5597624238580465E-2</v>
      </c>
      <c r="S54">
        <v>6.1821168288588524E-2</v>
      </c>
      <c r="T54">
        <v>5.0987469032406807E-2</v>
      </c>
      <c r="U54">
        <v>1.3564882217906415E-2</v>
      </c>
      <c r="V54">
        <v>4.7840106844887487E-6</v>
      </c>
      <c r="W54">
        <v>0.24277828633785248</v>
      </c>
      <c r="X54">
        <v>6.1195189133286476E-2</v>
      </c>
      <c r="Y54">
        <v>1.7477709800004959E-2</v>
      </c>
      <c r="Z54">
        <v>5.1645593717694283E-2</v>
      </c>
      <c r="AA54">
        <v>8.9653026312589645E-2</v>
      </c>
      <c r="AB54">
        <v>2.2532603703439236E-2</v>
      </c>
      <c r="AC54">
        <v>2.7416723605711013E-4</v>
      </c>
      <c r="AD54">
        <v>0.31389614939689636</v>
      </c>
      <c r="AE54">
        <v>3.6221450194716454E-2</v>
      </c>
      <c r="AF54">
        <v>1.7764009535312653E-2</v>
      </c>
      <c r="AG54">
        <v>1.5069262590259314E-2</v>
      </c>
      <c r="AH54">
        <v>0.10843184217810631</v>
      </c>
      <c r="AI54">
        <v>0.12186568137258291</v>
      </c>
      <c r="AJ54">
        <v>1.4543891884386539E-2</v>
      </c>
      <c r="AK54">
        <v>0.33843673765659332</v>
      </c>
      <c r="AL54">
        <v>3.2006718218326569E-2</v>
      </c>
      <c r="AM54">
        <v>1.6647059470415115E-2</v>
      </c>
      <c r="AN54">
        <v>9.0897204354405403E-3</v>
      </c>
      <c r="AO54">
        <v>0.1128496341407299</v>
      </c>
      <c r="AP54">
        <v>0.1484761368483305</v>
      </c>
      <c r="AQ54">
        <v>1.9367469474673271E-2</v>
      </c>
      <c r="AR54">
        <v>0.40847361087799072</v>
      </c>
      <c r="AS54">
        <v>2.6295473799109459E-2</v>
      </c>
      <c r="AT54">
        <v>1.2730972841382027E-2</v>
      </c>
      <c r="AU54">
        <v>3.1428639777004719E-3</v>
      </c>
      <c r="AV54">
        <v>0.12638811394572258</v>
      </c>
      <c r="AW54">
        <v>0.20674824342131615</v>
      </c>
      <c r="AX54">
        <v>3.3167935907840729E-2</v>
      </c>
      <c r="AY54">
        <v>0.43845716118812561</v>
      </c>
      <c r="AZ54">
        <v>2.5624738074839115E-2</v>
      </c>
      <c r="BA54">
        <v>1.1319181881844997E-2</v>
      </c>
      <c r="BB54">
        <v>2.2278480464592576E-3</v>
      </c>
      <c r="BC54">
        <v>0.12898034602403641</v>
      </c>
      <c r="BD54">
        <v>0.23056302033364773</v>
      </c>
      <c r="BE54">
        <v>3.974202461540699E-2</v>
      </c>
      <c r="BF54">
        <v>0.49419769644737244</v>
      </c>
      <c r="BG54">
        <v>2.4704921990633011E-2</v>
      </c>
      <c r="BH54">
        <v>8.3361396100372076E-3</v>
      </c>
      <c r="BI54">
        <v>9.6601925906725228E-4</v>
      </c>
      <c r="BJ54">
        <v>0.12743113934993744</v>
      </c>
      <c r="BK54">
        <v>0.28072437830269337</v>
      </c>
      <c r="BL54">
        <v>5.2035097032785416E-2</v>
      </c>
      <c r="BM54">
        <v>0.53424486517906189</v>
      </c>
      <c r="BN54">
        <v>2.4304662831127644E-2</v>
      </c>
      <c r="BO54">
        <v>5.2266628481447697E-3</v>
      </c>
      <c r="BP54">
        <v>2.9195215029176325E-4</v>
      </c>
      <c r="BQ54">
        <v>0.12561795487999916</v>
      </c>
      <c r="BR54">
        <v>0.31857700645923615</v>
      </c>
      <c r="BS54">
        <v>6.022663414478302E-2</v>
      </c>
      <c r="BT54">
        <v>0.55100280046463013</v>
      </c>
      <c r="BU54">
        <v>2.4174848571419716E-2</v>
      </c>
      <c r="BV54">
        <v>3.4288611495867372E-3</v>
      </c>
      <c r="BW54">
        <v>9.0038003691006452E-5</v>
      </c>
      <c r="BX54">
        <v>0.12736175209283829</v>
      </c>
      <c r="BY54">
        <v>0.28342583775520325</v>
      </c>
      <c r="BZ54">
        <v>5.9319052845239639E-2</v>
      </c>
      <c r="CA54">
        <v>0.24820400774478912</v>
      </c>
      <c r="CB54">
        <v>4.7502674162387848E-2</v>
      </c>
      <c r="CC54">
        <v>2.0754113793373108E-2</v>
      </c>
      <c r="CD54">
        <v>3.1078368425369263E-2</v>
      </c>
      <c r="CE54">
        <v>9.6601441502571106E-2</v>
      </c>
      <c r="CF54">
        <v>5.0635254010558128E-2</v>
      </c>
      <c r="CG54">
        <v>1.6321544535458088E-3</v>
      </c>
      <c r="CH54">
        <v>0.27247929573059082</v>
      </c>
      <c r="CI54">
        <v>3.7382245063781738E-2</v>
      </c>
      <c r="CJ54">
        <v>2.0333936437964439E-2</v>
      </c>
      <c r="CK54">
        <v>1.4694486744701862E-2</v>
      </c>
      <c r="CL54">
        <v>0.1000942662358284</v>
      </c>
      <c r="CM54">
        <v>9.3599955551326275E-2</v>
      </c>
      <c r="CN54">
        <v>6.374407559633255E-3</v>
      </c>
      <c r="CO54">
        <v>0.32853177189826965</v>
      </c>
      <c r="CP54">
        <v>2.8083888813853264E-2</v>
      </c>
      <c r="CQ54">
        <v>1.6495078802108765E-2</v>
      </c>
      <c r="CR54">
        <v>5.5849326308816671E-3</v>
      </c>
      <c r="CS54">
        <v>0.11945249140262604</v>
      </c>
      <c r="CT54">
        <v>0.14327483903616667</v>
      </c>
      <c r="CU54">
        <v>1.5640540048480034E-2</v>
      </c>
      <c r="CV54">
        <v>0.38709387183189392</v>
      </c>
      <c r="CW54">
        <v>2.6472569443285465E-2</v>
      </c>
      <c r="CX54">
        <v>1.4050549361854792E-2</v>
      </c>
      <c r="CY54">
        <v>3.3962192246690392E-3</v>
      </c>
      <c r="CZ54">
        <v>0.13044723495841026</v>
      </c>
      <c r="DA54">
        <v>0.18431989476084709</v>
      </c>
      <c r="DB54">
        <v>2.8407402336597443E-2</v>
      </c>
      <c r="DC54">
        <v>0.47251559793949127</v>
      </c>
      <c r="DD54">
        <v>2.4921635165810585E-2</v>
      </c>
      <c r="DE54">
        <v>1.0023014154285192E-2</v>
      </c>
      <c r="DF54">
        <v>1.331520383246243E-3</v>
      </c>
      <c r="DG54">
        <v>0.1284201554954052</v>
      </c>
      <c r="DH54">
        <v>0.26022050902247429</v>
      </c>
      <c r="DI54">
        <v>4.7598764300346375E-2</v>
      </c>
      <c r="DJ54">
        <v>0.52527418732643127</v>
      </c>
      <c r="DK54">
        <v>2.4374258704483509E-2</v>
      </c>
      <c r="DL54">
        <v>6.186346523463726E-3</v>
      </c>
      <c r="DM54">
        <v>4.0000215813051909E-4</v>
      </c>
      <c r="DN54">
        <v>0.12470287457108498</v>
      </c>
      <c r="DO54">
        <v>0.25792127847671509</v>
      </c>
      <c r="DP54">
        <v>6.0709737241268158E-2</v>
      </c>
      <c r="DQ54">
        <v>0.56268784403800964</v>
      </c>
      <c r="DR54">
        <v>2.4139056913554668E-2</v>
      </c>
      <c r="DS54">
        <v>2.9249577783048153E-3</v>
      </c>
      <c r="DT54">
        <v>5.6638375099282712E-5</v>
      </c>
      <c r="DU54">
        <v>0.13523982465267181</v>
      </c>
      <c r="DV54">
        <v>0.28830601274967194</v>
      </c>
      <c r="DW54">
        <v>5.8354374021291733E-2</v>
      </c>
    </row>
    <row r="55" spans="1:127" ht="16" x14ac:dyDescent="0.2">
      <c r="A55">
        <v>1966</v>
      </c>
      <c r="B55">
        <v>0.26943939924240112</v>
      </c>
      <c r="C55">
        <v>5.4399792104959488E-2</v>
      </c>
      <c r="D55">
        <v>1.7148245126008987E-2</v>
      </c>
      <c r="E55">
        <v>4.3637923896312714E-2</v>
      </c>
      <c r="F55">
        <v>9.2436753213405609E-2</v>
      </c>
      <c r="G55">
        <v>5.6405107490718365E-2</v>
      </c>
      <c r="H55">
        <v>5.4115704260766506E-3</v>
      </c>
      <c r="I55">
        <v>0.24269123375415802</v>
      </c>
      <c r="J55">
        <v>6.571681797504425E-2</v>
      </c>
      <c r="K55">
        <v>1.6967140138149261E-2</v>
      </c>
      <c r="L55">
        <v>5.8958113193511963E-2</v>
      </c>
      <c r="M55">
        <v>8.0684803426265717E-2</v>
      </c>
      <c r="N55">
        <v>2.0142454653978348E-2</v>
      </c>
      <c r="O55">
        <v>2.2189597075339407E-4</v>
      </c>
      <c r="P55">
        <v>0.23316439986228943</v>
      </c>
      <c r="Q55">
        <v>8.3097979426383972E-2</v>
      </c>
      <c r="R55">
        <v>1.563706062734127E-2</v>
      </c>
      <c r="S55">
        <v>6.578025221824646E-2</v>
      </c>
      <c r="T55">
        <v>5.5347077548503876E-2</v>
      </c>
      <c r="U55">
        <v>1.3296089833602309E-2</v>
      </c>
      <c r="V55">
        <v>5.9350390984036494E-6</v>
      </c>
      <c r="W55">
        <v>0.2469097226858139</v>
      </c>
      <c r="X55">
        <v>5.8020416647195816E-2</v>
      </c>
      <c r="Y55">
        <v>1.7556102946400642E-2</v>
      </c>
      <c r="Z55">
        <v>5.5937260389328003E-2</v>
      </c>
      <c r="AA55">
        <v>9.1904386878013611E-2</v>
      </c>
      <c r="AB55">
        <v>2.3174035362899303E-2</v>
      </c>
      <c r="AC55">
        <v>3.1752377981320024E-4</v>
      </c>
      <c r="AD55">
        <v>0.31669238209724426</v>
      </c>
      <c r="AE55">
        <v>3.4407265484333038E-2</v>
      </c>
      <c r="AF55">
        <v>1.7468180507421494E-2</v>
      </c>
      <c r="AG55">
        <v>1.6573460772633553E-2</v>
      </c>
      <c r="AH55">
        <v>0.11319760233163834</v>
      </c>
      <c r="AI55">
        <v>0.12046627327799797</v>
      </c>
      <c r="AJ55">
        <v>1.4579586684703827E-2</v>
      </c>
      <c r="AK55">
        <v>0.34133675694465637</v>
      </c>
      <c r="AL55">
        <v>3.0387893319129944E-2</v>
      </c>
      <c r="AM55">
        <v>1.6313124448060989E-2</v>
      </c>
      <c r="AN55">
        <v>1.0055713355541229E-2</v>
      </c>
      <c r="AO55">
        <v>0.11852137744426727</v>
      </c>
      <c r="AP55">
        <v>0.1467096246778965</v>
      </c>
      <c r="AQ55">
        <v>1.9349014386534691E-2</v>
      </c>
      <c r="AR55">
        <v>0.41206732392311096</v>
      </c>
      <c r="AS55">
        <v>2.5040948763489723E-2</v>
      </c>
      <c r="AT55">
        <v>1.2511292472481728E-2</v>
      </c>
      <c r="AU55">
        <v>3.4580349456518888E-3</v>
      </c>
      <c r="AV55">
        <v>0.13294637203216553</v>
      </c>
      <c r="AW55">
        <v>0.20531641319394112</v>
      </c>
      <c r="AX55">
        <v>3.2794255763292313E-2</v>
      </c>
      <c r="AY55">
        <v>0.44023916125297546</v>
      </c>
      <c r="AZ55">
        <v>2.4406278505921364E-2</v>
      </c>
      <c r="BA55">
        <v>1.1184650473296642E-2</v>
      </c>
      <c r="BB55">
        <v>2.4977384600788355E-3</v>
      </c>
      <c r="BC55">
        <v>0.1363726407289505</v>
      </c>
      <c r="BD55">
        <v>0.22682201489806175</v>
      </c>
      <c r="BE55">
        <v>3.8955844938755035E-2</v>
      </c>
      <c r="BF55">
        <v>0.49140912294387817</v>
      </c>
      <c r="BG55">
        <v>2.3548807948827744E-2</v>
      </c>
      <c r="BH55">
        <v>9.3714604154229164E-3</v>
      </c>
      <c r="BI55">
        <v>1.0401937179267406E-3</v>
      </c>
      <c r="BJ55">
        <v>0.13286064565181732</v>
      </c>
      <c r="BK55">
        <v>0.2739797830581665</v>
      </c>
      <c r="BL55">
        <v>5.0608228892087936E-2</v>
      </c>
      <c r="BM55">
        <v>0.52595114707946777</v>
      </c>
      <c r="BN55">
        <v>2.3201677948236465E-2</v>
      </c>
      <c r="BO55">
        <v>5.8289677836000919E-3</v>
      </c>
      <c r="BP55">
        <v>3.174894955009222E-4</v>
      </c>
      <c r="BQ55">
        <v>0.12941969931125641</v>
      </c>
      <c r="BR55">
        <v>0.30917153507471085</v>
      </c>
      <c r="BS55">
        <v>5.8011755347251892E-2</v>
      </c>
      <c r="BT55">
        <v>0.54374617338180542</v>
      </c>
      <c r="BU55">
        <v>2.3075349628925323E-2</v>
      </c>
      <c r="BV55">
        <v>3.6241980269551277E-3</v>
      </c>
      <c r="BW55">
        <v>9.9073993624188006E-5</v>
      </c>
      <c r="BX55">
        <v>0.13328863680362701</v>
      </c>
      <c r="BY55">
        <v>0.27986699342727661</v>
      </c>
      <c r="BZ55">
        <v>5.6748699396848679E-2</v>
      </c>
      <c r="CA55">
        <v>0.25059732794761658</v>
      </c>
      <c r="CB55">
        <v>4.5187026262283325E-2</v>
      </c>
      <c r="CC55">
        <v>2.0565982908010483E-2</v>
      </c>
      <c r="CD55">
        <v>3.4053746610879898E-2</v>
      </c>
      <c r="CE55">
        <v>9.8919488489627838E-2</v>
      </c>
      <c r="CF55">
        <v>5.0082866102457047E-2</v>
      </c>
      <c r="CG55">
        <v>1.788210473023355E-3</v>
      </c>
      <c r="CH55">
        <v>0.27421772480010986</v>
      </c>
      <c r="CI55">
        <v>3.5461816936731339E-2</v>
      </c>
      <c r="CJ55">
        <v>1.992083340883255E-2</v>
      </c>
      <c r="CK55">
        <v>1.6316508874297142E-2</v>
      </c>
      <c r="CL55">
        <v>0.10483293235301971</v>
      </c>
      <c r="CM55">
        <v>9.1095337644219398E-2</v>
      </c>
      <c r="CN55">
        <v>6.5902965143322945E-3</v>
      </c>
      <c r="CO55">
        <v>0.33622449636459351</v>
      </c>
      <c r="CP55">
        <v>2.6749571785330772E-2</v>
      </c>
      <c r="CQ55">
        <v>1.608281210064888E-2</v>
      </c>
      <c r="CR55">
        <v>6.0432977043092251E-3</v>
      </c>
      <c r="CS55">
        <v>0.1237223744392395</v>
      </c>
      <c r="CT55">
        <v>0.1474201213568449</v>
      </c>
      <c r="CU55">
        <v>1.6206327825784683E-2</v>
      </c>
      <c r="CV55">
        <v>0.39204517006874084</v>
      </c>
      <c r="CW55">
        <v>2.5213882327079773E-2</v>
      </c>
      <c r="CX55">
        <v>1.2892387807369232E-2</v>
      </c>
      <c r="CY55">
        <v>3.8705144543200731E-3</v>
      </c>
      <c r="CZ55">
        <v>0.13968037068843842</v>
      </c>
      <c r="DA55">
        <v>0.18240686133503914</v>
      </c>
      <c r="DB55">
        <v>2.7981152758002281E-2</v>
      </c>
      <c r="DC55">
        <v>0.47255411744117737</v>
      </c>
      <c r="DD55">
        <v>2.373829111456871E-2</v>
      </c>
      <c r="DE55">
        <v>1.1305154301226139E-2</v>
      </c>
      <c r="DF55">
        <v>1.4346868265420198E-3</v>
      </c>
      <c r="DG55">
        <v>0.13473890721797943</v>
      </c>
      <c r="DH55">
        <v>0.25477011501789093</v>
      </c>
      <c r="DI55">
        <v>4.6566959470510483E-2</v>
      </c>
      <c r="DJ55">
        <v>0.51657754182815552</v>
      </c>
      <c r="DK55">
        <v>2.3268220946192741E-2</v>
      </c>
      <c r="DL55">
        <v>6.9903391413390636E-3</v>
      </c>
      <c r="DM55">
        <v>4.3254072079434991E-4</v>
      </c>
      <c r="DN55">
        <v>0.12738171219825745</v>
      </c>
      <c r="DO55">
        <v>0.25435042381286621</v>
      </c>
      <c r="DP55">
        <v>5.8677069842815399E-2</v>
      </c>
      <c r="DQ55">
        <v>0.55896037817001343</v>
      </c>
      <c r="DR55">
        <v>2.3034786805510521E-2</v>
      </c>
      <c r="DS55">
        <v>2.9878176283091307E-3</v>
      </c>
      <c r="DT55">
        <v>6.2765473558101803E-5</v>
      </c>
      <c r="DU55">
        <v>0.14381785690784454</v>
      </c>
      <c r="DV55">
        <v>0.28592199087142944</v>
      </c>
      <c r="DW55">
        <v>5.5641524493694305E-2</v>
      </c>
    </row>
    <row r="56" spans="1:127" ht="16" x14ac:dyDescent="0.2">
      <c r="A56">
        <v>1967</v>
      </c>
      <c r="B56">
        <v>0.27319750189781189</v>
      </c>
      <c r="C56">
        <v>5.4389774799346924E-2</v>
      </c>
      <c r="D56">
        <v>1.8162447959184647E-2</v>
      </c>
      <c r="E56">
        <v>4.5972418040037155E-2</v>
      </c>
      <c r="F56">
        <v>9.6199661493301392E-2</v>
      </c>
      <c r="G56">
        <v>5.3228169679641724E-2</v>
      </c>
      <c r="H56">
        <v>5.2450248040258884E-3</v>
      </c>
      <c r="I56">
        <v>0.24423815310001373</v>
      </c>
      <c r="J56">
        <v>6.5215222537517548E-2</v>
      </c>
      <c r="K56">
        <v>1.7718419432640076E-2</v>
      </c>
      <c r="L56">
        <v>6.0736559331417084E-2</v>
      </c>
      <c r="M56">
        <v>8.0482535064220428E-2</v>
      </c>
      <c r="N56">
        <v>1.9841715227812529E-2</v>
      </c>
      <c r="O56">
        <v>2.4370753089897335E-4</v>
      </c>
      <c r="P56">
        <v>0.22993679344654083</v>
      </c>
      <c r="Q56">
        <v>8.1917650997638702E-2</v>
      </c>
      <c r="R56">
        <v>1.4715872704982758E-2</v>
      </c>
      <c r="S56">
        <v>6.6441871225833893E-2</v>
      </c>
      <c r="T56">
        <v>5.4076258093118668E-2</v>
      </c>
      <c r="U56">
        <v>1.2774102389812469E-2</v>
      </c>
      <c r="V56">
        <v>1.1044891834899317E-5</v>
      </c>
      <c r="W56">
        <v>0.25102400779724121</v>
      </c>
      <c r="X56">
        <v>5.7290080934762955E-2</v>
      </c>
      <c r="Y56">
        <v>1.9143100827932358E-2</v>
      </c>
      <c r="Z56">
        <v>5.8029443025588989E-2</v>
      </c>
      <c r="AA56">
        <v>9.3012064695358276E-2</v>
      </c>
      <c r="AB56">
        <v>2.3195231799036264E-2</v>
      </c>
      <c r="AC56">
        <v>3.5410377313382924E-4</v>
      </c>
      <c r="AD56">
        <v>0.32687106728553772</v>
      </c>
      <c r="AE56">
        <v>3.4325767308473587E-2</v>
      </c>
      <c r="AF56">
        <v>1.8985414877533913E-2</v>
      </c>
      <c r="AG56">
        <v>1.8608400598168373E-2</v>
      </c>
      <c r="AH56">
        <v>0.12532997131347656</v>
      </c>
      <c r="AI56">
        <v>0.11510699242353439</v>
      </c>
      <c r="AJ56">
        <v>1.4514521695673466E-2</v>
      </c>
      <c r="AK56">
        <v>0.35360062122344971</v>
      </c>
      <c r="AL56">
        <v>3.0336901545524597E-2</v>
      </c>
      <c r="AM56">
        <v>1.8078461289405823E-2</v>
      </c>
      <c r="AN56">
        <v>1.1697919107973576E-2</v>
      </c>
      <c r="AO56">
        <v>0.13284419476985931</v>
      </c>
      <c r="AP56">
        <v>0.14128503203392029</v>
      </c>
      <c r="AQ56">
        <v>1.9358102232217789E-2</v>
      </c>
      <c r="AR56">
        <v>0.42454436421394348</v>
      </c>
      <c r="AS56">
        <v>2.4990728124976158E-2</v>
      </c>
      <c r="AT56">
        <v>1.4276646077632904E-2</v>
      </c>
      <c r="AU56">
        <v>4.4087572023272514E-3</v>
      </c>
      <c r="AV56">
        <v>0.15165251493453979</v>
      </c>
      <c r="AW56">
        <v>0.19643415883183479</v>
      </c>
      <c r="AX56">
        <v>3.2781559973955154E-2</v>
      </c>
      <c r="AY56">
        <v>0.45346936583518982</v>
      </c>
      <c r="AZ56">
        <v>2.4329211562871933E-2</v>
      </c>
      <c r="BA56">
        <v>1.321809645742178E-2</v>
      </c>
      <c r="BB56">
        <v>3.0767945572733879E-3</v>
      </c>
      <c r="BC56">
        <v>0.15530383586883545</v>
      </c>
      <c r="BD56">
        <v>0.21852963417768478</v>
      </c>
      <c r="BE56">
        <v>3.9011787623167038E-2</v>
      </c>
      <c r="BF56">
        <v>0.50848555564880371</v>
      </c>
      <c r="BG56">
        <v>2.3463793098926544E-2</v>
      </c>
      <c r="BH56">
        <v>9.4770928844809532E-3</v>
      </c>
      <c r="BI56">
        <v>1.2926694471389055E-3</v>
      </c>
      <c r="BJ56">
        <v>0.15507794916629791</v>
      </c>
      <c r="BK56">
        <v>0.26726252213120461</v>
      </c>
      <c r="BL56">
        <v>5.1911506801843643E-2</v>
      </c>
      <c r="BM56">
        <v>0.54258275032043457</v>
      </c>
      <c r="BN56">
        <v>2.3097939789295197E-2</v>
      </c>
      <c r="BO56">
        <v>6.4537730067968369E-3</v>
      </c>
      <c r="BP56">
        <v>4.127959837205708E-4</v>
      </c>
      <c r="BQ56">
        <v>0.15014363825321198</v>
      </c>
      <c r="BR56">
        <v>0.30031683668494225</v>
      </c>
      <c r="BS56">
        <v>6.2157738953828812E-2</v>
      </c>
      <c r="BT56">
        <v>0.55288493633270264</v>
      </c>
      <c r="BU56">
        <v>2.2972870618104935E-2</v>
      </c>
      <c r="BV56">
        <v>5.2721123211085796E-3</v>
      </c>
      <c r="BW56">
        <v>1.5347330190706998E-4</v>
      </c>
      <c r="BX56">
        <v>0.14671534299850464</v>
      </c>
      <c r="BY56">
        <v>0.26113954186439514</v>
      </c>
      <c r="BZ56">
        <v>6.2389727681875229E-2</v>
      </c>
      <c r="CA56">
        <v>0.2567521333694458</v>
      </c>
      <c r="CB56">
        <v>4.478965699672699E-2</v>
      </c>
      <c r="CC56">
        <v>2.13646050542593E-2</v>
      </c>
      <c r="CD56">
        <v>3.6736488342285156E-2</v>
      </c>
      <c r="CE56">
        <v>0.10561808198690414</v>
      </c>
      <c r="CF56">
        <v>4.6434814110398293E-2</v>
      </c>
      <c r="CG56">
        <v>1.8084831535816193E-3</v>
      </c>
      <c r="CH56">
        <v>0.28754788637161255</v>
      </c>
      <c r="CI56">
        <v>3.5314496606588364E-2</v>
      </c>
      <c r="CJ56">
        <v>2.161816880106926E-2</v>
      </c>
      <c r="CK56">
        <v>1.8484549596905708E-2</v>
      </c>
      <c r="CL56">
        <v>0.11533257365226746</v>
      </c>
      <c r="CM56">
        <v>8.9938011020421982E-2</v>
      </c>
      <c r="CN56">
        <v>6.8600871600210667E-3</v>
      </c>
      <c r="CO56">
        <v>0.3482188880443573</v>
      </c>
      <c r="CP56">
        <v>2.6736298575997353E-2</v>
      </c>
      <c r="CQ56">
        <v>1.7069881781935692E-2</v>
      </c>
      <c r="CR56">
        <v>7.9234587028622627E-3</v>
      </c>
      <c r="CS56">
        <v>0.1420176774263382</v>
      </c>
      <c r="CT56">
        <v>0.13812995702028275</v>
      </c>
      <c r="CU56">
        <v>1.6341617330908775E-2</v>
      </c>
      <c r="CV56">
        <v>0.40442383289337158</v>
      </c>
      <c r="CW56">
        <v>2.5100709870457649E-2</v>
      </c>
      <c r="CX56">
        <v>1.6553105786442757E-2</v>
      </c>
      <c r="CY56">
        <v>4.6672960743308067E-3</v>
      </c>
      <c r="CZ56">
        <v>0.15550519526004791</v>
      </c>
      <c r="DA56">
        <v>0.17508551478385925</v>
      </c>
      <c r="DB56">
        <v>2.7512021362781525E-2</v>
      </c>
      <c r="DC56">
        <v>0.49115216732025146</v>
      </c>
      <c r="DD56">
        <v>2.3649774491786957E-2</v>
      </c>
      <c r="DE56">
        <v>1.1014001443982124E-2</v>
      </c>
      <c r="DF56">
        <v>1.7399544594809413E-3</v>
      </c>
      <c r="DG56">
        <v>0.15758632123470306</v>
      </c>
      <c r="DH56">
        <v>0.25045930966734886</v>
      </c>
      <c r="DI56">
        <v>4.670281708240509E-2</v>
      </c>
      <c r="DJ56">
        <v>0.53746861219406128</v>
      </c>
      <c r="DK56">
        <v>2.3160027340054512E-2</v>
      </c>
      <c r="DL56">
        <v>7.0403637364506721E-3</v>
      </c>
      <c r="DM56">
        <v>5.4152694065123796E-4</v>
      </c>
      <c r="DN56">
        <v>0.15184548497200012</v>
      </c>
      <c r="DO56">
        <v>0.24064739048480988</v>
      </c>
      <c r="DP56">
        <v>6.204257532954216E-2</v>
      </c>
      <c r="DQ56">
        <v>0.55244261026382446</v>
      </c>
      <c r="DR56">
        <v>2.2930828854441643E-2</v>
      </c>
      <c r="DS56">
        <v>4.7444002702832222E-3</v>
      </c>
      <c r="DT56">
        <v>1.0011698032030836E-4</v>
      </c>
      <c r="DU56">
        <v>0.14243538677692413</v>
      </c>
      <c r="DV56">
        <v>0.26510125398635864</v>
      </c>
      <c r="DW56">
        <v>6.1874862760305405E-2</v>
      </c>
    </row>
    <row r="57" spans="1:127" ht="16" x14ac:dyDescent="0.2">
      <c r="A57">
        <v>1968</v>
      </c>
      <c r="B57">
        <v>0.28861358761787415</v>
      </c>
      <c r="C57">
        <v>5.6566435843706131E-2</v>
      </c>
      <c r="D57">
        <v>1.8682437017560005E-2</v>
      </c>
      <c r="E57">
        <v>4.6606723219156265E-2</v>
      </c>
      <c r="F57">
        <v>0.10477268695831299</v>
      </c>
      <c r="G57">
        <v>5.7061469182372093E-2</v>
      </c>
      <c r="H57">
        <v>4.9238479696214199E-3</v>
      </c>
      <c r="I57">
        <v>0.25615802407264709</v>
      </c>
      <c r="J57">
        <v>6.8045906722545624E-2</v>
      </c>
      <c r="K57">
        <v>1.8147263675928116E-2</v>
      </c>
      <c r="L57">
        <v>6.1747260391712189E-2</v>
      </c>
      <c r="M57">
        <v>8.8400140404701233E-2</v>
      </c>
      <c r="N57">
        <v>1.9596841186285019E-2</v>
      </c>
      <c r="O57">
        <v>2.2060143237467855E-4</v>
      </c>
      <c r="P57">
        <v>0.23935024440288544</v>
      </c>
      <c r="Q57">
        <v>8.5601367056369781E-2</v>
      </c>
      <c r="R57">
        <v>1.5834178775548935E-2</v>
      </c>
      <c r="S57">
        <v>6.5915443003177643E-2</v>
      </c>
      <c r="T57">
        <v>5.9167668223381042E-2</v>
      </c>
      <c r="U57">
        <v>1.281911856494844E-2</v>
      </c>
      <c r="V57">
        <v>1.2473554306779988E-5</v>
      </c>
      <c r="W57">
        <v>0.26404953002929688</v>
      </c>
      <c r="X57">
        <v>5.9803333133459091E-2</v>
      </c>
      <c r="Y57">
        <v>1.923329196870327E-2</v>
      </c>
      <c r="Z57">
        <v>5.9790227562189102E-2</v>
      </c>
      <c r="AA57">
        <v>0.10212525725364685</v>
      </c>
      <c r="AB57">
        <v>2.2779090795665979E-2</v>
      </c>
      <c r="AC57">
        <v>3.183208464179188E-4</v>
      </c>
      <c r="AD57">
        <v>0.34815400838851929</v>
      </c>
      <c r="AE57">
        <v>3.5507116466760635E-2</v>
      </c>
      <c r="AF57">
        <v>1.9664224237203598E-2</v>
      </c>
      <c r="AG57">
        <v>1.8831115216016769E-2</v>
      </c>
      <c r="AH57">
        <v>0.13480845093727112</v>
      </c>
      <c r="AI57">
        <v>0.12579107098281384</v>
      </c>
      <c r="AJ57">
        <v>1.3552046380937099E-2</v>
      </c>
      <c r="AK57">
        <v>0.37636381387710571</v>
      </c>
      <c r="AL57">
        <v>3.136049211025238E-2</v>
      </c>
      <c r="AM57">
        <v>1.8491923809051514E-2</v>
      </c>
      <c r="AN57">
        <v>1.190526969730854E-2</v>
      </c>
      <c r="AO57">
        <v>0.1431700587272644</v>
      </c>
      <c r="AP57">
        <v>0.15348973497748375</v>
      </c>
      <c r="AQ57">
        <v>1.7946325242519379E-2</v>
      </c>
      <c r="AR57">
        <v>0.44846481084823608</v>
      </c>
      <c r="AS57">
        <v>2.58072130382061E-2</v>
      </c>
      <c r="AT57">
        <v>1.5211183577775955E-2</v>
      </c>
      <c r="AU57">
        <v>4.2566396296024323E-3</v>
      </c>
      <c r="AV57">
        <v>0.16140162944793701</v>
      </c>
      <c r="AW57">
        <v>0.21158953756093979</v>
      </c>
      <c r="AX57">
        <v>3.0198585242033005E-2</v>
      </c>
      <c r="AY57">
        <v>0.48008143901824951</v>
      </c>
      <c r="AZ57">
        <v>2.5179930031299591E-2</v>
      </c>
      <c r="BA57">
        <v>1.4216084033250809E-2</v>
      </c>
      <c r="BB57">
        <v>2.9274369589984417E-3</v>
      </c>
      <c r="BC57">
        <v>0.16575288772583008</v>
      </c>
      <c r="BD57">
        <v>0.23642618581652641</v>
      </c>
      <c r="BE57">
        <v>3.5578921437263489E-2</v>
      </c>
      <c r="BF57">
        <v>0.53617805242538452</v>
      </c>
      <c r="BG57">
        <v>2.4209365248680115E-2</v>
      </c>
      <c r="BH57">
        <v>1.1825911700725555E-2</v>
      </c>
      <c r="BI57">
        <v>1.2200273340567946E-3</v>
      </c>
      <c r="BJ57">
        <v>0.1614883691072464</v>
      </c>
      <c r="BK57">
        <v>0.29030089825391769</v>
      </c>
      <c r="BL57">
        <v>4.7133490443229675E-2</v>
      </c>
      <c r="BM57">
        <v>0.55711817741394043</v>
      </c>
      <c r="BN57">
        <v>2.3764923214912415E-2</v>
      </c>
      <c r="BO57">
        <v>9.2389043420553207E-3</v>
      </c>
      <c r="BP57">
        <v>4.2039103573188186E-4</v>
      </c>
      <c r="BQ57">
        <v>0.14950063824653625</v>
      </c>
      <c r="BR57">
        <v>0.31768194586038589</v>
      </c>
      <c r="BS57">
        <v>5.6511357426643372E-2</v>
      </c>
      <c r="BT57">
        <v>0.56881159543991089</v>
      </c>
      <c r="BU57">
        <v>2.3796988651156425E-2</v>
      </c>
      <c r="BV57">
        <v>7.9932054504752159E-3</v>
      </c>
      <c r="BW57">
        <v>1.6272823268081993E-4</v>
      </c>
      <c r="BX57">
        <v>0.14537404477596283</v>
      </c>
      <c r="BY57">
        <v>0.27753883600234985</v>
      </c>
      <c r="BZ57">
        <v>5.7111948728561401E-2</v>
      </c>
      <c r="CA57">
        <v>0.27352553606033325</v>
      </c>
      <c r="CB57">
        <v>4.6476941555738449E-2</v>
      </c>
      <c r="CC57">
        <v>2.2765528410673141E-2</v>
      </c>
      <c r="CD57">
        <v>3.7153318524360657E-2</v>
      </c>
      <c r="CE57">
        <v>0.11268796026706696</v>
      </c>
      <c r="CF57">
        <v>5.2514729090034962E-2</v>
      </c>
      <c r="CG57">
        <v>1.9270592601969838E-3</v>
      </c>
      <c r="CH57">
        <v>0.3082466721534729</v>
      </c>
      <c r="CI57">
        <v>3.6606930196285248E-2</v>
      </c>
      <c r="CJ57">
        <v>2.1591389551758766E-2</v>
      </c>
      <c r="CK57">
        <v>1.9131282344460487E-2</v>
      </c>
      <c r="CL57">
        <v>0.12594583630561829</v>
      </c>
      <c r="CM57">
        <v>9.8600175231695175E-2</v>
      </c>
      <c r="CN57">
        <v>6.3710492104291916E-3</v>
      </c>
      <c r="CO57">
        <v>0.36487245559692383</v>
      </c>
      <c r="CP57">
        <v>2.7465708553791046E-2</v>
      </c>
      <c r="CQ57">
        <v>1.7842160537838936E-2</v>
      </c>
      <c r="CR57">
        <v>7.7709662728011608E-3</v>
      </c>
      <c r="CS57">
        <v>0.14989721775054932</v>
      </c>
      <c r="CT57">
        <v>0.14592306688427925</v>
      </c>
      <c r="CU57">
        <v>1.5973322093486786E-2</v>
      </c>
      <c r="CV57">
        <v>0.42982885241508484</v>
      </c>
      <c r="CW57">
        <v>2.6049382984638214E-2</v>
      </c>
      <c r="CX57">
        <v>1.635725237429142E-2</v>
      </c>
      <c r="CY57">
        <v>4.4569717720150948E-3</v>
      </c>
      <c r="CZ57">
        <v>0.16957312822341919</v>
      </c>
      <c r="DA57">
        <v>0.18816402927041054</v>
      </c>
      <c r="DB57">
        <v>2.5228086858987808E-2</v>
      </c>
      <c r="DC57">
        <v>0.52559351921081543</v>
      </c>
      <c r="DD57">
        <v>2.4434017017483711E-2</v>
      </c>
      <c r="DE57">
        <v>1.3133559376001358E-2</v>
      </c>
      <c r="DF57">
        <v>1.6242176061496139E-3</v>
      </c>
      <c r="DG57">
        <v>0.16754777729511261</v>
      </c>
      <c r="DH57">
        <v>0.27646065875887871</v>
      </c>
      <c r="DI57">
        <v>4.2393282055854797E-2</v>
      </c>
      <c r="DJ57">
        <v>0.5515252947807312</v>
      </c>
      <c r="DK57">
        <v>2.3749586194753647E-2</v>
      </c>
      <c r="DL57">
        <v>9.8347151651978493E-3</v>
      </c>
      <c r="DM57">
        <v>5.4362975060939789E-4</v>
      </c>
      <c r="DN57">
        <v>0.15147437155246735</v>
      </c>
      <c r="DO57">
        <v>0.25684162974357605</v>
      </c>
      <c r="DP57">
        <v>5.6224100291728973E-2</v>
      </c>
      <c r="DQ57">
        <v>0.56099545955657959</v>
      </c>
      <c r="DR57">
        <v>2.3792387917637825E-2</v>
      </c>
      <c r="DS57">
        <v>5.8863954618573189E-3</v>
      </c>
      <c r="DT57">
        <v>1.2283852265682071E-4</v>
      </c>
      <c r="DU57">
        <v>0.13830903172492981</v>
      </c>
      <c r="DV57">
        <v>0.27834051847457886</v>
      </c>
      <c r="DW57">
        <v>5.6452382355928421E-2</v>
      </c>
    </row>
    <row r="58" spans="1:127" ht="16" x14ac:dyDescent="0.2">
      <c r="A58">
        <v>1969</v>
      </c>
      <c r="B58">
        <v>0.30058544874191284</v>
      </c>
      <c r="C58">
        <v>5.7125724852085114E-2</v>
      </c>
      <c r="D58">
        <v>1.9198684021830559E-2</v>
      </c>
      <c r="E58">
        <v>4.9179214984178543E-2</v>
      </c>
      <c r="F58">
        <v>0.11647380143404007</v>
      </c>
      <c r="G58">
        <v>5.3453387692570686E-2</v>
      </c>
      <c r="H58">
        <v>5.1546450704336166E-3</v>
      </c>
      <c r="I58">
        <v>0.27144494652748108</v>
      </c>
      <c r="J58">
        <v>6.7942947149276733E-2</v>
      </c>
      <c r="K58">
        <v>1.8604857847094536E-2</v>
      </c>
      <c r="L58">
        <v>6.382538378238678E-2</v>
      </c>
      <c r="M58">
        <v>0.10025005787611008</v>
      </c>
      <c r="N58">
        <v>2.0536086056381464E-2</v>
      </c>
      <c r="O58">
        <v>2.8560362989082932E-4</v>
      </c>
      <c r="P58">
        <v>0.25460180640220642</v>
      </c>
      <c r="Q58">
        <v>8.529932051897049E-2</v>
      </c>
      <c r="R58">
        <v>1.681239902973175E-2</v>
      </c>
      <c r="S58">
        <v>6.9563239812850952E-2</v>
      </c>
      <c r="T58">
        <v>6.8791784346103668E-2</v>
      </c>
      <c r="U58">
        <v>1.4124203938990831E-2</v>
      </c>
      <c r="V58">
        <v>1.0867312994378153E-5</v>
      </c>
      <c r="W58">
        <v>0.2794826328754425</v>
      </c>
      <c r="X58">
        <v>5.9660308063030243E-2</v>
      </c>
      <c r="Y58">
        <v>1.9460238516330719E-2</v>
      </c>
      <c r="Z58">
        <v>6.1087228357791901E-2</v>
      </c>
      <c r="AA58">
        <v>0.11526225507259369</v>
      </c>
      <c r="AB58">
        <v>2.3595898877829313E-2</v>
      </c>
      <c r="AC58">
        <v>4.1671056533232331E-4</v>
      </c>
      <c r="AD58">
        <v>0.35747286677360535</v>
      </c>
      <c r="AE58">
        <v>3.600861132144928E-2</v>
      </c>
      <c r="AF58">
        <v>2.035793662071228E-2</v>
      </c>
      <c r="AG58">
        <v>2.0587310194969177E-2</v>
      </c>
      <c r="AH58">
        <v>0.148145392537117</v>
      </c>
      <c r="AI58">
        <v>0.11771374940872192</v>
      </c>
      <c r="AJ58">
        <v>1.4659869484603405E-2</v>
      </c>
      <c r="AK58">
        <v>0.38622862100601196</v>
      </c>
      <c r="AL58">
        <v>3.1870990991592407E-2</v>
      </c>
      <c r="AM58">
        <v>1.9086582586169243E-2</v>
      </c>
      <c r="AN58">
        <v>1.3242305256426334E-2</v>
      </c>
      <c r="AO58">
        <v>0.15630687773227692</v>
      </c>
      <c r="AP58">
        <v>0.14605682343244553</v>
      </c>
      <c r="AQ58">
        <v>1.9665049389004707E-2</v>
      </c>
      <c r="AR58">
        <v>0.46369153261184692</v>
      </c>
      <c r="AS58">
        <v>2.6052424684166908E-2</v>
      </c>
      <c r="AT58">
        <v>1.63132194429636E-2</v>
      </c>
      <c r="AU58">
        <v>4.9397521652281284E-3</v>
      </c>
      <c r="AV58">
        <v>0.17566917836666107</v>
      </c>
      <c r="AW58">
        <v>0.20698679611086845</v>
      </c>
      <c r="AX58">
        <v>3.3730160444974899E-2</v>
      </c>
      <c r="AY58">
        <v>0.49684977531433105</v>
      </c>
      <c r="AZ58">
        <v>2.5329200550913811E-2</v>
      </c>
      <c r="BA58">
        <v>1.4826019294559956E-2</v>
      </c>
      <c r="BB58">
        <v>3.4349006600677967E-3</v>
      </c>
      <c r="BC58">
        <v>0.17925092577934265</v>
      </c>
      <c r="BD58">
        <v>0.23413482680916786</v>
      </c>
      <c r="BE58">
        <v>3.9873894304037094E-2</v>
      </c>
      <c r="BF58">
        <v>0.55615931749343872</v>
      </c>
      <c r="BG58">
        <v>2.4227047339081764E-2</v>
      </c>
      <c r="BH58">
        <v>1.2067404575645924E-2</v>
      </c>
      <c r="BI58">
        <v>1.5212721191346645E-3</v>
      </c>
      <c r="BJ58">
        <v>0.17680975794792175</v>
      </c>
      <c r="BK58">
        <v>0.28882874548435211</v>
      </c>
      <c r="BL58">
        <v>5.2705086767673492E-2</v>
      </c>
      <c r="BM58">
        <v>0.59183180332183838</v>
      </c>
      <c r="BN58">
        <v>2.3763746023178101E-2</v>
      </c>
      <c r="BO58">
        <v>7.7724265865981579E-3</v>
      </c>
      <c r="BP58">
        <v>4.9457256682217121E-4</v>
      </c>
      <c r="BQ58">
        <v>0.16646036505699158</v>
      </c>
      <c r="BR58">
        <v>0.33144098520278931</v>
      </c>
      <c r="BS58">
        <v>6.1899684369564056E-2</v>
      </c>
      <c r="BT58">
        <v>0.59148126840591431</v>
      </c>
      <c r="BU58">
        <v>2.3694735020399094E-2</v>
      </c>
      <c r="BV58">
        <v>6.5079713240265846E-3</v>
      </c>
      <c r="BW58">
        <v>2.7088233036920428E-4</v>
      </c>
      <c r="BX58">
        <v>0.15811833739280701</v>
      </c>
      <c r="BY58">
        <v>0.28097900748252869</v>
      </c>
      <c r="BZ58">
        <v>6.1974409967660904E-2</v>
      </c>
      <c r="CA58">
        <v>0.28595122694969177</v>
      </c>
      <c r="CB58">
        <v>4.6299755573272705E-2</v>
      </c>
      <c r="CC58">
        <v>2.3520063608884811E-2</v>
      </c>
      <c r="CD58">
        <v>3.8855895400047302E-2</v>
      </c>
      <c r="CE58">
        <v>0.12784606218338013</v>
      </c>
      <c r="CF58">
        <v>4.721851646900177E-2</v>
      </c>
      <c r="CG58">
        <v>2.210924169048667E-3</v>
      </c>
      <c r="CH58">
        <v>0.3168337345123291</v>
      </c>
      <c r="CI58">
        <v>3.7083540111780167E-2</v>
      </c>
      <c r="CJ58">
        <v>2.1571090444922447E-2</v>
      </c>
      <c r="CK58">
        <v>2.0680123940110207E-2</v>
      </c>
      <c r="CL58">
        <v>0.13896122574806213</v>
      </c>
      <c r="CM58">
        <v>9.1472897678613663E-2</v>
      </c>
      <c r="CN58">
        <v>7.0648612454533577E-3</v>
      </c>
      <c r="CO58">
        <v>0.37799108028411865</v>
      </c>
      <c r="CP58">
        <v>2.7921663597226143E-2</v>
      </c>
      <c r="CQ58">
        <v>2.0157016813755035E-2</v>
      </c>
      <c r="CR58">
        <v>8.829173631966114E-3</v>
      </c>
      <c r="CS58">
        <v>0.16641180217266083</v>
      </c>
      <c r="CT58">
        <v>0.13682029768824577</v>
      </c>
      <c r="CU58">
        <v>1.785113662481308E-2</v>
      </c>
      <c r="CV58">
        <v>0.44419378042221069</v>
      </c>
      <c r="CW58">
        <v>2.6307707652449608E-2</v>
      </c>
      <c r="CX58">
        <v>1.7275162041187286E-2</v>
      </c>
      <c r="CY58">
        <v>5.1338514313101768E-3</v>
      </c>
      <c r="CZ58">
        <v>0.18141824007034302</v>
      </c>
      <c r="DA58">
        <v>0.1855766698718071</v>
      </c>
      <c r="DB58">
        <v>2.8482154011726379E-2</v>
      </c>
      <c r="DC58">
        <v>0.53722470998764038</v>
      </c>
      <c r="DD58">
        <v>2.4472963064908981E-2</v>
      </c>
      <c r="DE58">
        <v>1.434713788330555E-2</v>
      </c>
      <c r="DF58">
        <v>2.0662343595176935E-3</v>
      </c>
      <c r="DG58">
        <v>0.18230313062667847</v>
      </c>
      <c r="DH58">
        <v>0.26621058955788612</v>
      </c>
      <c r="DI58">
        <v>4.7824684530496597E-2</v>
      </c>
      <c r="DJ58">
        <v>0.59200924634933472</v>
      </c>
      <c r="DK58">
        <v>2.3798687383532524E-2</v>
      </c>
      <c r="DL58">
        <v>8.4126489236950874E-3</v>
      </c>
      <c r="DM58">
        <v>6.0783186927437782E-4</v>
      </c>
      <c r="DN58">
        <v>0.17068411409854889</v>
      </c>
      <c r="DO58">
        <v>0.26927128434181213</v>
      </c>
      <c r="DP58">
        <v>6.1861846596002579E-2</v>
      </c>
      <c r="DQ58">
        <v>0.58515030145645142</v>
      </c>
      <c r="DR58">
        <v>2.3734757676720619E-2</v>
      </c>
      <c r="DS58">
        <v>5.7155233807861805E-3</v>
      </c>
      <c r="DT58">
        <v>2.9153187642805278E-4</v>
      </c>
      <c r="DU58">
        <v>0.15549269318580627</v>
      </c>
      <c r="DV58">
        <v>0.27808600664138794</v>
      </c>
      <c r="DW58">
        <v>6.1129957437515259E-2</v>
      </c>
    </row>
    <row r="59" spans="1:127" ht="16" x14ac:dyDescent="0.2">
      <c r="A59">
        <v>1970</v>
      </c>
      <c r="B59">
        <v>0.28912144899368286</v>
      </c>
      <c r="C59">
        <v>5.7283926755189896E-2</v>
      </c>
      <c r="D59">
        <v>2.0758956670761108E-2</v>
      </c>
      <c r="E59">
        <v>4.9448385834693909E-2</v>
      </c>
      <c r="F59">
        <v>0.10993863642215729</v>
      </c>
      <c r="G59">
        <v>4.6610055491328239E-2</v>
      </c>
      <c r="H59">
        <v>5.0814752466976643E-3</v>
      </c>
      <c r="I59">
        <v>0.26501950621604919</v>
      </c>
      <c r="J59">
        <v>6.7799933254718781E-2</v>
      </c>
      <c r="K59">
        <v>1.9264120608568192E-2</v>
      </c>
      <c r="L59">
        <v>6.3699826598167419E-2</v>
      </c>
      <c r="M59">
        <v>9.5189601182937622E-2</v>
      </c>
      <c r="N59">
        <v>1.8788378220051527E-2</v>
      </c>
      <c r="O59">
        <v>2.7766125276684761E-4</v>
      </c>
      <c r="P59">
        <v>0.24740952253341675</v>
      </c>
      <c r="Q59">
        <v>8.6357079446315765E-2</v>
      </c>
      <c r="R59">
        <v>1.6314579173922539E-2</v>
      </c>
      <c r="S59">
        <v>7.0216953754425049E-2</v>
      </c>
      <c r="T59">
        <v>6.2841072678565979E-2</v>
      </c>
      <c r="U59">
        <v>1.1663841083645821E-2</v>
      </c>
      <c r="V59">
        <v>1.6006297300918959E-5</v>
      </c>
      <c r="W59">
        <v>0.27324774861335754</v>
      </c>
      <c r="X59">
        <v>5.9129159897565842E-2</v>
      </c>
      <c r="Y59">
        <v>2.064228430390358E-2</v>
      </c>
      <c r="Z59">
        <v>6.0654718428850174E-2</v>
      </c>
      <c r="AA59">
        <v>0.11030435562133789</v>
      </c>
      <c r="AB59">
        <v>2.2117298096418381E-2</v>
      </c>
      <c r="AC59">
        <v>3.9991879020817578E-4</v>
      </c>
      <c r="AD59">
        <v>0.33736583590507507</v>
      </c>
      <c r="AE59">
        <v>3.6234218627214432E-2</v>
      </c>
      <c r="AF59">
        <v>2.3751147091388702E-2</v>
      </c>
      <c r="AG59">
        <v>2.0921520888805389E-2</v>
      </c>
      <c r="AH59">
        <v>0.13946153223514557</v>
      </c>
      <c r="AI59">
        <v>0.10230023600161076</v>
      </c>
      <c r="AJ59">
        <v>1.4697187580168247E-2</v>
      </c>
      <c r="AK59">
        <v>0.36237308382987976</v>
      </c>
      <c r="AL59">
        <v>3.2182544469833374E-2</v>
      </c>
      <c r="AM59">
        <v>2.2993026301264763E-2</v>
      </c>
      <c r="AN59">
        <v>1.3618756085634232E-2</v>
      </c>
      <c r="AO59">
        <v>0.1461653858423233</v>
      </c>
      <c r="AP59">
        <v>0.12741965055465698</v>
      </c>
      <c r="AQ59">
        <v>1.9993720576167107E-2</v>
      </c>
      <c r="AR59">
        <v>0.43466365337371826</v>
      </c>
      <c r="AS59">
        <v>2.6345718652009964E-2</v>
      </c>
      <c r="AT59">
        <v>2.0181586965918541E-2</v>
      </c>
      <c r="AU59">
        <v>5.5144662037491798E-3</v>
      </c>
      <c r="AV59">
        <v>0.16783817112445831</v>
      </c>
      <c r="AW59">
        <v>0.17985629662871361</v>
      </c>
      <c r="AX59">
        <v>3.4927409142255783E-2</v>
      </c>
      <c r="AY59">
        <v>0.46609118580818176</v>
      </c>
      <c r="AZ59">
        <v>2.5651155039668083E-2</v>
      </c>
      <c r="BA59">
        <v>1.9432419911026955E-2</v>
      </c>
      <c r="BB59">
        <v>3.8252510130405426E-3</v>
      </c>
      <c r="BC59">
        <v>0.16984231770038605</v>
      </c>
      <c r="BD59">
        <v>0.20503881573677063</v>
      </c>
      <c r="BE59">
        <v>4.2301218956708908E-2</v>
      </c>
      <c r="BF59">
        <v>0.53172928094863892</v>
      </c>
      <c r="BG59">
        <v>2.4579200893640518E-2</v>
      </c>
      <c r="BH59">
        <v>1.6537733376026154E-2</v>
      </c>
      <c r="BI59">
        <v>1.7589532071724534E-3</v>
      </c>
      <c r="BJ59">
        <v>0.1685577780008316</v>
      </c>
      <c r="BK59">
        <v>0.26250267401337624</v>
      </c>
      <c r="BL59">
        <v>5.7792924344539642E-2</v>
      </c>
      <c r="BM59">
        <v>0.57452261447906494</v>
      </c>
      <c r="BN59">
        <v>2.4019289761781693E-2</v>
      </c>
      <c r="BO59">
        <v>1.1531791649758816E-2</v>
      </c>
      <c r="BP59">
        <v>5.514502408914268E-4</v>
      </c>
      <c r="BQ59">
        <v>0.15487278997898102</v>
      </c>
      <c r="BR59">
        <v>0.31256789714097977</v>
      </c>
      <c r="BS59">
        <v>7.0979423820972443E-2</v>
      </c>
      <c r="BT59">
        <v>0.57295644283294678</v>
      </c>
      <c r="BU59">
        <v>2.3876216262578964E-2</v>
      </c>
      <c r="BV59">
        <v>8.4978872910141945E-3</v>
      </c>
      <c r="BW59">
        <v>2.165290352422744E-4</v>
      </c>
      <c r="BX59">
        <v>0.13795267045497894</v>
      </c>
      <c r="BY59">
        <v>0.25625458359718323</v>
      </c>
      <c r="BZ59">
        <v>7.2254367172718048E-2</v>
      </c>
      <c r="CA59">
        <v>0.27888485789299011</v>
      </c>
      <c r="CB59">
        <v>4.5709319412708282E-2</v>
      </c>
      <c r="CC59">
        <v>2.5524063035845757E-2</v>
      </c>
      <c r="CD59">
        <v>3.7999492138624191E-2</v>
      </c>
      <c r="CE59">
        <v>0.1237841472029686</v>
      </c>
      <c r="CF59">
        <v>4.3556910008192062E-2</v>
      </c>
      <c r="CG59">
        <v>2.3109172470867634E-3</v>
      </c>
      <c r="CH59">
        <v>0.30328798294067383</v>
      </c>
      <c r="CI59">
        <v>3.6953143775463104E-2</v>
      </c>
      <c r="CJ59">
        <v>2.5290895253419876E-2</v>
      </c>
      <c r="CK59">
        <v>2.0242618396878242E-2</v>
      </c>
      <c r="CL59">
        <v>0.12845161557197571</v>
      </c>
      <c r="CM59">
        <v>8.4561720490455627E-2</v>
      </c>
      <c r="CN59">
        <v>7.7879978343844414E-3</v>
      </c>
      <c r="CO59">
        <v>0.35945814847946167</v>
      </c>
      <c r="CP59">
        <v>2.8007794171571732E-2</v>
      </c>
      <c r="CQ59">
        <v>2.1974328905344009E-2</v>
      </c>
      <c r="CR59">
        <v>9.5567265525460243E-3</v>
      </c>
      <c r="CS59">
        <v>0.16304229199886322</v>
      </c>
      <c r="CT59">
        <v>0.11959498003125191</v>
      </c>
      <c r="CU59">
        <v>1.7282022163271904E-2</v>
      </c>
      <c r="CV59">
        <v>0.41260799765586853</v>
      </c>
      <c r="CW59">
        <v>2.6524603366851807E-2</v>
      </c>
      <c r="CX59">
        <v>2.1791065111756325E-2</v>
      </c>
      <c r="CY59">
        <v>5.5089103989303112E-3</v>
      </c>
      <c r="CZ59">
        <v>0.17088897526264191</v>
      </c>
      <c r="DA59">
        <v>0.15821615606546402</v>
      </c>
      <c r="DB59">
        <v>2.9678277671337128E-2</v>
      </c>
      <c r="DC59">
        <v>0.51010441780090332</v>
      </c>
      <c r="DD59">
        <v>2.4862140417098999E-2</v>
      </c>
      <c r="DE59">
        <v>1.9067393615841866E-2</v>
      </c>
      <c r="DF59">
        <v>2.3691426031291485E-3</v>
      </c>
      <c r="DG59">
        <v>0.17547324299812317</v>
      </c>
      <c r="DH59">
        <v>0.23720313608646393</v>
      </c>
      <c r="DI59">
        <v>5.112936720252037E-2</v>
      </c>
      <c r="DJ59">
        <v>0.57527953386306763</v>
      </c>
      <c r="DK59">
        <v>2.4088434875011444E-2</v>
      </c>
      <c r="DL59">
        <v>1.2998004443943501E-2</v>
      </c>
      <c r="DM59">
        <v>7.133095059543848E-4</v>
      </c>
      <c r="DN59">
        <v>0.16304986178874969</v>
      </c>
      <c r="DO59">
        <v>0.23760466277599335</v>
      </c>
      <c r="DP59">
        <v>7.0363275706768036E-2</v>
      </c>
      <c r="DQ59">
        <v>0.57002747058868408</v>
      </c>
      <c r="DR59">
        <v>2.3899530991911888E-2</v>
      </c>
      <c r="DS59">
        <v>8.3055086433887482E-3</v>
      </c>
      <c r="DT59">
        <v>1.504359970567748E-4</v>
      </c>
      <c r="DU59">
        <v>0.13538292050361633</v>
      </c>
      <c r="DV59">
        <v>0.25271081924438477</v>
      </c>
      <c r="DW59">
        <v>7.3340795934200287E-2</v>
      </c>
    </row>
    <row r="60" spans="1:127" ht="16" x14ac:dyDescent="0.2">
      <c r="A60">
        <v>1971</v>
      </c>
      <c r="B60">
        <v>0.28381529450416565</v>
      </c>
      <c r="C60">
        <v>5.7724796235561371E-2</v>
      </c>
      <c r="D60">
        <v>2.0840216428041458E-2</v>
      </c>
      <c r="E60">
        <v>5.0469379872083664E-2</v>
      </c>
      <c r="F60">
        <v>0.10030069202184677</v>
      </c>
      <c r="G60">
        <v>4.8763267695903778E-2</v>
      </c>
      <c r="H60">
        <v>5.7169566862285137E-3</v>
      </c>
      <c r="I60">
        <v>0.25943905115127563</v>
      </c>
      <c r="J60">
        <v>6.8614177405834198E-2</v>
      </c>
      <c r="K60">
        <v>1.9811294972896576E-2</v>
      </c>
      <c r="L60">
        <v>6.5579526126384735E-2</v>
      </c>
      <c r="M60">
        <v>8.5249081254005432E-2</v>
      </c>
      <c r="N60">
        <v>1.9831206183880568E-2</v>
      </c>
      <c r="O60">
        <v>3.5378089523874223E-4</v>
      </c>
      <c r="P60">
        <v>0.24100998044013977</v>
      </c>
      <c r="Q60">
        <v>8.8034979999065399E-2</v>
      </c>
      <c r="R60">
        <v>1.6816306859254837E-2</v>
      </c>
      <c r="S60">
        <v>7.3090776801109314E-2</v>
      </c>
      <c r="T60">
        <v>5.1163662225008011E-2</v>
      </c>
      <c r="U60">
        <v>1.1887123342603445E-2</v>
      </c>
      <c r="V60">
        <v>1.7131231288658455E-5</v>
      </c>
      <c r="W60">
        <v>0.26775524020195007</v>
      </c>
      <c r="X60">
        <v>5.9850484132766724E-2</v>
      </c>
      <c r="Y60">
        <v>2.1162791177630424E-2</v>
      </c>
      <c r="Z60">
        <v>6.2190055847167969E-2</v>
      </c>
      <c r="AA60">
        <v>0.10063021630048752</v>
      </c>
      <c r="AB60">
        <v>2.3415994364768267E-2</v>
      </c>
      <c r="AC60">
        <v>5.0569488666951656E-4</v>
      </c>
      <c r="AD60">
        <v>0.3313802182674408</v>
      </c>
      <c r="AE60">
        <v>3.6476545035839081E-2</v>
      </c>
      <c r="AF60">
        <v>2.2847931832075119E-2</v>
      </c>
      <c r="AG60">
        <v>2.0985214039683342E-2</v>
      </c>
      <c r="AH60">
        <v>0.1296706348657608</v>
      </c>
      <c r="AI60">
        <v>0.10521787777543068</v>
      </c>
      <c r="AJ60">
        <v>1.6182025894522667E-2</v>
      </c>
      <c r="AK60">
        <v>0.35600182414054871</v>
      </c>
      <c r="AL60">
        <v>3.2430835068225861E-2</v>
      </c>
      <c r="AM60">
        <v>2.2033307701349258E-2</v>
      </c>
      <c r="AN60">
        <v>1.3734991662204266E-2</v>
      </c>
      <c r="AO60">
        <v>0.13653197884559631</v>
      </c>
      <c r="AP60">
        <v>0.12951862066984177</v>
      </c>
      <c r="AQ60">
        <v>2.1752091124653816E-2</v>
      </c>
      <c r="AR60">
        <v>0.42383262515068054</v>
      </c>
      <c r="AS60">
        <v>2.6721537113189697E-2</v>
      </c>
      <c r="AT60">
        <v>1.9108463078737259E-2</v>
      </c>
      <c r="AU60">
        <v>5.3221024572849274E-3</v>
      </c>
      <c r="AV60">
        <v>0.15423454344272614</v>
      </c>
      <c r="AW60">
        <v>0.18102163448929787</v>
      </c>
      <c r="AX60">
        <v>3.7424355745315552E-2</v>
      </c>
      <c r="AY60">
        <v>0.45595669746398926</v>
      </c>
      <c r="AZ60">
        <v>2.6023805141448975E-2</v>
      </c>
      <c r="BA60">
        <v>1.7518524080514908E-2</v>
      </c>
      <c r="BB60">
        <v>3.737664083018899E-3</v>
      </c>
      <c r="BC60">
        <v>0.15821972489356995</v>
      </c>
      <c r="BD60">
        <v>0.20595229789614677</v>
      </c>
      <c r="BE60">
        <v>4.4504664838314056E-2</v>
      </c>
      <c r="BF60">
        <v>0.51773625612258911</v>
      </c>
      <c r="BG60">
        <v>2.5005735456943512E-2</v>
      </c>
      <c r="BH60">
        <v>1.4055538922548294E-2</v>
      </c>
      <c r="BI60">
        <v>1.6989745199680328E-3</v>
      </c>
      <c r="BJ60">
        <v>0.15780729055404663</v>
      </c>
      <c r="BK60">
        <v>0.2594783827662468</v>
      </c>
      <c r="BL60">
        <v>5.969030037522316E-2</v>
      </c>
      <c r="BM60">
        <v>0.56206983327865601</v>
      </c>
      <c r="BN60">
        <v>2.4461878463625908E-2</v>
      </c>
      <c r="BO60">
        <v>9.7421016544103622E-3</v>
      </c>
      <c r="BP60">
        <v>5.2587897516787052E-4</v>
      </c>
      <c r="BQ60">
        <v>0.14770731329917908</v>
      </c>
      <c r="BR60">
        <v>0.30490324646234512</v>
      </c>
      <c r="BS60">
        <v>7.4729427695274353E-2</v>
      </c>
      <c r="BT60">
        <v>0.56409269571304321</v>
      </c>
      <c r="BU60">
        <v>2.4362204596400261E-2</v>
      </c>
      <c r="BV60">
        <v>7.3382505215704441E-3</v>
      </c>
      <c r="BW60">
        <v>1.866358652478084E-4</v>
      </c>
      <c r="BX60">
        <v>0.1379387229681015</v>
      </c>
      <c r="BY60">
        <v>0.23854516446590424</v>
      </c>
      <c r="BZ60">
        <v>7.7318944036960602E-2</v>
      </c>
      <c r="CA60">
        <v>0.27255150675773621</v>
      </c>
      <c r="CB60">
        <v>4.6143010258674622E-2</v>
      </c>
      <c r="CC60">
        <v>2.47943215072155E-2</v>
      </c>
      <c r="CD60">
        <v>3.8308266550302505E-2</v>
      </c>
      <c r="CE60">
        <v>0.11327672004699707</v>
      </c>
      <c r="CF60">
        <v>4.7155783511698246E-2</v>
      </c>
      <c r="CG60">
        <v>2.8733983635902405E-3</v>
      </c>
      <c r="CH60">
        <v>0.29927641153335571</v>
      </c>
      <c r="CI60">
        <v>3.7205398082733154E-2</v>
      </c>
      <c r="CJ60">
        <v>2.4479292333126068E-2</v>
      </c>
      <c r="CK60">
        <v>2.077050507068634E-2</v>
      </c>
      <c r="CL60">
        <v>0.12172770500183105</v>
      </c>
      <c r="CM60">
        <v>8.6447790265083313E-2</v>
      </c>
      <c r="CN60">
        <v>8.6457198485732079E-3</v>
      </c>
      <c r="CO60">
        <v>0.34545385837554932</v>
      </c>
      <c r="CP60">
        <v>2.8423914685845375E-2</v>
      </c>
      <c r="CQ60">
        <v>2.2987725213170052E-2</v>
      </c>
      <c r="CR60">
        <v>9.1879405081272125E-3</v>
      </c>
      <c r="CS60">
        <v>0.14451117813587189</v>
      </c>
      <c r="CT60">
        <v>0.12019382789731026</v>
      </c>
      <c r="CU60">
        <v>2.0149258896708488E-2</v>
      </c>
      <c r="CV60">
        <v>0.40417641401290894</v>
      </c>
      <c r="CW60">
        <v>2.6877095922827721E-2</v>
      </c>
      <c r="CX60">
        <v>2.0421009510755539E-2</v>
      </c>
      <c r="CY60">
        <v>5.4463827982544899E-3</v>
      </c>
      <c r="CZ60">
        <v>0.15856541693210602</v>
      </c>
      <c r="DA60">
        <v>0.16108962893486023</v>
      </c>
      <c r="DB60">
        <v>3.1776890158653259E-2</v>
      </c>
      <c r="DC60">
        <v>0.49571552872657776</v>
      </c>
      <c r="DD60">
        <v>2.5275873020291328E-2</v>
      </c>
      <c r="DE60">
        <v>1.6198039054870605E-2</v>
      </c>
      <c r="DF60">
        <v>2.281655790284276E-3</v>
      </c>
      <c r="DG60">
        <v>0.16282398998737335</v>
      </c>
      <c r="DH60">
        <v>0.23691567778587341</v>
      </c>
      <c r="DI60">
        <v>5.2220311015844345E-2</v>
      </c>
      <c r="DJ60">
        <v>0.56111103296279907</v>
      </c>
      <c r="DK60">
        <v>2.4509124457836151E-2</v>
      </c>
      <c r="DL60">
        <v>1.0881518013775349E-2</v>
      </c>
      <c r="DM60">
        <v>6.8667891900986433E-4</v>
      </c>
      <c r="DN60">
        <v>0.15233759582042694</v>
      </c>
      <c r="DO60">
        <v>0.22920389473438263</v>
      </c>
      <c r="DP60">
        <v>7.3502004146575928E-2</v>
      </c>
      <c r="DQ60">
        <v>0.56087052822113037</v>
      </c>
      <c r="DR60">
        <v>2.4338020011782646E-2</v>
      </c>
      <c r="DS60">
        <v>5.7449573650956154E-3</v>
      </c>
      <c r="DT60">
        <v>1.1082628043368459E-4</v>
      </c>
      <c r="DU60">
        <v>0.13238778710365295</v>
      </c>
      <c r="DV60">
        <v>0.23678100109100342</v>
      </c>
      <c r="DW60">
        <v>7.8558541834354401E-2</v>
      </c>
    </row>
    <row r="61" spans="1:127" ht="16" x14ac:dyDescent="0.2">
      <c r="A61">
        <v>1972</v>
      </c>
      <c r="B61">
        <v>0.29398134350776672</v>
      </c>
      <c r="C61">
        <v>5.6958310306072235E-2</v>
      </c>
      <c r="D61">
        <v>1.9974041730165482E-2</v>
      </c>
      <c r="E61">
        <v>5.2883289754390717E-2</v>
      </c>
      <c r="F61">
        <v>0.11044186353683472</v>
      </c>
      <c r="G61">
        <v>4.7646144405007362E-2</v>
      </c>
      <c r="H61">
        <v>6.0776970349252224E-3</v>
      </c>
      <c r="I61">
        <v>0.27010723948478699</v>
      </c>
      <c r="J61">
        <v>6.7854233086109161E-2</v>
      </c>
      <c r="K61">
        <v>1.8649498000741005E-2</v>
      </c>
      <c r="L61">
        <v>6.9064371287822723E-2</v>
      </c>
      <c r="M61">
        <v>9.4725057482719421E-2</v>
      </c>
      <c r="N61">
        <v>1.9429214764386415E-2</v>
      </c>
      <c r="O61">
        <v>3.848656197078526E-4</v>
      </c>
      <c r="P61">
        <v>0.24612538516521454</v>
      </c>
      <c r="Q61">
        <v>8.7396889925003052E-2</v>
      </c>
      <c r="R61">
        <v>1.5940094366669655E-2</v>
      </c>
      <c r="S61">
        <v>7.5382143259048462E-2</v>
      </c>
      <c r="T61">
        <v>5.5828701704740524E-2</v>
      </c>
      <c r="U61">
        <v>1.1549999006092548E-2</v>
      </c>
      <c r="V61">
        <v>2.7556823624763638E-5</v>
      </c>
      <c r="W61">
        <v>0.28084659576416016</v>
      </c>
      <c r="X61">
        <v>5.9102810919284821E-2</v>
      </c>
      <c r="Y61">
        <v>1.986280083656311E-2</v>
      </c>
      <c r="Z61">
        <v>6.6235199570655823E-2</v>
      </c>
      <c r="AA61">
        <v>0.11214328557252884</v>
      </c>
      <c r="AB61">
        <v>2.2957616951316595E-2</v>
      </c>
      <c r="AC61">
        <v>5.4487260058522224E-4</v>
      </c>
      <c r="AD61">
        <v>0.33996438980102539</v>
      </c>
      <c r="AE61">
        <v>3.5972066223621368E-2</v>
      </c>
      <c r="AF61">
        <v>2.2525198757648468E-2</v>
      </c>
      <c r="AG61">
        <v>2.1717494353652E-2</v>
      </c>
      <c r="AH61">
        <v>0.14071343839168549</v>
      </c>
      <c r="AI61">
        <v>0.1019937414675951</v>
      </c>
      <c r="AJ61">
        <v>1.7042452469468117E-2</v>
      </c>
      <c r="AK61">
        <v>0.36306914687156677</v>
      </c>
      <c r="AL61">
        <v>3.2071411609649658E-2</v>
      </c>
      <c r="AM61">
        <v>2.2008489817380905E-2</v>
      </c>
      <c r="AN61">
        <v>1.3734621927142143E-2</v>
      </c>
      <c r="AO61">
        <v>0.14671973884105682</v>
      </c>
      <c r="AP61">
        <v>0.12561891973018646</v>
      </c>
      <c r="AQ61">
        <v>2.2915972396731377E-2</v>
      </c>
      <c r="AR61">
        <v>0.43018373847007751</v>
      </c>
      <c r="AS61">
        <v>2.6430714875459671E-2</v>
      </c>
      <c r="AT61">
        <v>1.9198529422283173E-2</v>
      </c>
      <c r="AU61">
        <v>5.699558649212122E-3</v>
      </c>
      <c r="AV61">
        <v>0.16656734049320221</v>
      </c>
      <c r="AW61">
        <v>0.17347709089517593</v>
      </c>
      <c r="AX61">
        <v>3.8810502737760544E-2</v>
      </c>
      <c r="AY61">
        <v>0.45923712849617004</v>
      </c>
      <c r="AZ61">
        <v>2.5731230154633522E-2</v>
      </c>
      <c r="BA61">
        <v>1.7965676262974739E-2</v>
      </c>
      <c r="BB61">
        <v>4.0158000774681568E-3</v>
      </c>
      <c r="BC61">
        <v>0.1683458536863327</v>
      </c>
      <c r="BD61">
        <v>0.19686201214790344</v>
      </c>
      <c r="BE61">
        <v>4.6316556632518768E-2</v>
      </c>
      <c r="BF61">
        <v>0.51271194219589233</v>
      </c>
      <c r="BG61">
        <v>2.4760084226727486E-2</v>
      </c>
      <c r="BH61">
        <v>1.5087484382092953E-2</v>
      </c>
      <c r="BI61">
        <v>1.7417368944734335E-3</v>
      </c>
      <c r="BJ61">
        <v>0.16330882906913757</v>
      </c>
      <c r="BK61">
        <v>0.24530808627605438</v>
      </c>
      <c r="BL61">
        <v>6.2505714595317841E-2</v>
      </c>
      <c r="BM61">
        <v>0.55552250146865845</v>
      </c>
      <c r="BN61">
        <v>2.4264026433229446E-2</v>
      </c>
      <c r="BO61">
        <v>1.0019730776548386E-2</v>
      </c>
      <c r="BP61">
        <v>6.0633831890299916E-4</v>
      </c>
      <c r="BQ61">
        <v>0.15731729567050934</v>
      </c>
      <c r="BR61">
        <v>0.28703312203288078</v>
      </c>
      <c r="BS61">
        <v>7.6281994581222534E-2</v>
      </c>
      <c r="BT61">
        <v>0.56406116485595703</v>
      </c>
      <c r="BU61">
        <v>2.4139918386936188E-2</v>
      </c>
      <c r="BV61">
        <v>7.6833581551909447E-3</v>
      </c>
      <c r="BW61">
        <v>2.363193198107183E-4</v>
      </c>
      <c r="BX61">
        <v>0.15196125209331512</v>
      </c>
      <c r="BY61">
        <v>0.23394608497619629</v>
      </c>
      <c r="BZ61">
        <v>7.8945204615592957E-2</v>
      </c>
      <c r="CA61">
        <v>0.2847573459148407</v>
      </c>
      <c r="CB61">
        <v>4.5292377471923828E-2</v>
      </c>
      <c r="CC61">
        <v>2.3759834468364716E-2</v>
      </c>
      <c r="CD61">
        <v>4.079195111989975E-2</v>
      </c>
      <c r="CE61">
        <v>0.12636186182498932</v>
      </c>
      <c r="CF61">
        <v>4.5543188229203224E-2</v>
      </c>
      <c r="CG61">
        <v>3.0081272125244141E-3</v>
      </c>
      <c r="CH61">
        <v>0.30783820152282715</v>
      </c>
      <c r="CI61">
        <v>3.6713339388370514E-2</v>
      </c>
      <c r="CJ61">
        <v>2.4320906028151512E-2</v>
      </c>
      <c r="CK61">
        <v>2.0346960052847862E-2</v>
      </c>
      <c r="CL61">
        <v>0.13038645684719086</v>
      </c>
      <c r="CM61">
        <v>8.6234740912914276E-2</v>
      </c>
      <c r="CN61">
        <v>9.8358029499650002E-3</v>
      </c>
      <c r="CO61">
        <v>0.35927888751029968</v>
      </c>
      <c r="CP61">
        <v>2.8137808665633202E-2</v>
      </c>
      <c r="CQ61">
        <v>2.2207304835319519E-2</v>
      </c>
      <c r="CR61">
        <v>9.8087741062045097E-3</v>
      </c>
      <c r="CS61">
        <v>0.16222687065601349</v>
      </c>
      <c r="CT61">
        <v>0.1164061650633812</v>
      </c>
      <c r="CU61">
        <v>2.0491959527134895E-2</v>
      </c>
      <c r="CV61">
        <v>0.41466438770294189</v>
      </c>
      <c r="CW61">
        <v>2.6540707796812057E-2</v>
      </c>
      <c r="CX61">
        <v>2.0364731550216675E-2</v>
      </c>
      <c r="CY61">
        <v>5.911294836550951E-3</v>
      </c>
      <c r="CZ61">
        <v>0.17254436016082764</v>
      </c>
      <c r="DA61">
        <v>0.15648085996508598</v>
      </c>
      <c r="DB61">
        <v>3.2822445034980774E-2</v>
      </c>
      <c r="DC61">
        <v>0.49113532900810242</v>
      </c>
      <c r="DD61">
        <v>2.5010097771883011E-2</v>
      </c>
      <c r="DE61">
        <v>1.7641639336943626E-2</v>
      </c>
      <c r="DF61">
        <v>2.3139792028814554E-3</v>
      </c>
      <c r="DG61">
        <v>0.16632856428623199</v>
      </c>
      <c r="DH61">
        <v>0.22427861392498016</v>
      </c>
      <c r="DI61">
        <v>5.5562447756528854E-2</v>
      </c>
      <c r="DJ61">
        <v>0.55125647783279419</v>
      </c>
      <c r="DK61">
        <v>2.4326032027602196E-2</v>
      </c>
      <c r="DL61">
        <v>1.1187009513378143E-2</v>
      </c>
      <c r="DM61">
        <v>7.9120404552668333E-4</v>
      </c>
      <c r="DN61">
        <v>0.15999323129653931</v>
      </c>
      <c r="DO61">
        <v>0.22022326290607452</v>
      </c>
      <c r="DP61">
        <v>7.4951425194740295E-2</v>
      </c>
      <c r="DQ61">
        <v>0.56308752298355103</v>
      </c>
      <c r="DR61">
        <v>2.4121414870023727E-2</v>
      </c>
      <c r="DS61">
        <v>7.2574280202388763E-3</v>
      </c>
      <c r="DT61">
        <v>1.5803905262146145E-4</v>
      </c>
      <c r="DU61">
        <v>0.14828792214393616</v>
      </c>
      <c r="DV61">
        <v>0.23304392397403717</v>
      </c>
      <c r="DW61">
        <v>8.0122858285903931E-2</v>
      </c>
    </row>
    <row r="62" spans="1:127" ht="16" x14ac:dyDescent="0.2">
      <c r="A62">
        <v>1973</v>
      </c>
      <c r="B62">
        <v>0.29538625478744507</v>
      </c>
      <c r="C62">
        <v>5.4986331611871719E-2</v>
      </c>
      <c r="D62">
        <v>1.9310289993882179E-2</v>
      </c>
      <c r="E62">
        <v>6.0244213789701462E-2</v>
      </c>
      <c r="F62">
        <v>0.10565798729658127</v>
      </c>
      <c r="G62">
        <v>4.9919961951673031E-2</v>
      </c>
      <c r="H62">
        <v>5.2674585022032261E-3</v>
      </c>
      <c r="I62">
        <v>0.2765096127986908</v>
      </c>
      <c r="J62">
        <v>6.5639272332191467E-2</v>
      </c>
      <c r="K62">
        <v>1.8042691051959991E-2</v>
      </c>
      <c r="L62">
        <v>7.9057879745960236E-2</v>
      </c>
      <c r="M62">
        <v>9.2214211821556091E-2</v>
      </c>
      <c r="N62">
        <v>2.1229769103229046E-2</v>
      </c>
      <c r="O62">
        <v>3.2578248647041619E-4</v>
      </c>
      <c r="P62">
        <v>0.25366055965423584</v>
      </c>
      <c r="Q62">
        <v>8.4420755505561829E-2</v>
      </c>
      <c r="R62">
        <v>1.5549635514616966E-2</v>
      </c>
      <c r="S62">
        <v>8.4538489580154419E-2</v>
      </c>
      <c r="T62">
        <v>5.6881457567214966E-2</v>
      </c>
      <c r="U62">
        <v>1.2250151252374053E-2</v>
      </c>
      <c r="V62">
        <v>2.0071989638381638E-5</v>
      </c>
      <c r="W62">
        <v>0.28693562746047974</v>
      </c>
      <c r="X62">
        <v>5.706927552819252E-2</v>
      </c>
      <c r="Y62">
        <v>1.918027363717556E-2</v>
      </c>
      <c r="Z62">
        <v>7.6557070016860962E-2</v>
      </c>
      <c r="AA62">
        <v>0.10833656042814255</v>
      </c>
      <c r="AB62">
        <v>2.5327173061668873E-2</v>
      </c>
      <c r="AC62">
        <v>4.652783100027591E-4</v>
      </c>
      <c r="AD62">
        <v>0.33129817247390747</v>
      </c>
      <c r="AE62">
        <v>3.4719601273536682E-2</v>
      </c>
      <c r="AF62">
        <v>2.1721839904785156E-2</v>
      </c>
      <c r="AG62">
        <v>2.445208840072155E-2</v>
      </c>
      <c r="AH62">
        <v>0.13123415410518646</v>
      </c>
      <c r="AI62">
        <v>0.10450172796845436</v>
      </c>
      <c r="AJ62">
        <v>1.4668768271803856E-2</v>
      </c>
      <c r="AK62">
        <v>0.34978014230728149</v>
      </c>
      <c r="AL62">
        <v>3.0890531837940216E-2</v>
      </c>
      <c r="AM62">
        <v>2.0758897066116333E-2</v>
      </c>
      <c r="AN62">
        <v>1.5403799712657928E-2</v>
      </c>
      <c r="AO62">
        <v>0.13596197962760925</v>
      </c>
      <c r="AP62">
        <v>0.12726087868213654</v>
      </c>
      <c r="AQ62">
        <v>1.9504062831401825E-2</v>
      </c>
      <c r="AR62">
        <v>0.40808805823326111</v>
      </c>
      <c r="AS62">
        <v>2.5873400270938873E-2</v>
      </c>
      <c r="AT62">
        <v>1.8179215490818024E-2</v>
      </c>
      <c r="AU62">
        <v>6.4109093509614468E-3</v>
      </c>
      <c r="AV62">
        <v>0.14954620599746704</v>
      </c>
      <c r="AW62">
        <v>0.1750086136162281</v>
      </c>
      <c r="AX62">
        <v>3.306969627737999E-2</v>
      </c>
      <c r="AY62">
        <v>0.43356812000274658</v>
      </c>
      <c r="AZ62">
        <v>2.5129480287432671E-2</v>
      </c>
      <c r="BA62">
        <v>1.7081623896956444E-2</v>
      </c>
      <c r="BB62">
        <v>4.7511747106909752E-3</v>
      </c>
      <c r="BC62">
        <v>0.1526956707239151</v>
      </c>
      <c r="BD62">
        <v>0.19430454447865486</v>
      </c>
      <c r="BE62">
        <v>3.9605636149644852E-2</v>
      </c>
      <c r="BF62">
        <v>0.48063495755195618</v>
      </c>
      <c r="BG62">
        <v>2.4098377674818039E-2</v>
      </c>
      <c r="BH62">
        <v>1.3682175427675247E-2</v>
      </c>
      <c r="BI62">
        <v>2.2524076048284769E-3</v>
      </c>
      <c r="BJ62">
        <v>0.14851042628288269</v>
      </c>
      <c r="BK62">
        <v>0.23841404914855957</v>
      </c>
      <c r="BL62">
        <v>5.367753654718399E-2</v>
      </c>
      <c r="BM62">
        <v>0.51657956838607788</v>
      </c>
      <c r="BN62">
        <v>2.3592378944158554E-2</v>
      </c>
      <c r="BO62">
        <v>9.5165316015481949E-3</v>
      </c>
      <c r="BP62">
        <v>7.5114599894732237E-4</v>
      </c>
      <c r="BQ62">
        <v>0.13271735608577728</v>
      </c>
      <c r="BR62">
        <v>0.28123582154512405</v>
      </c>
      <c r="BS62">
        <v>6.8766325712203979E-2</v>
      </c>
      <c r="BT62">
        <v>0.52366238832473755</v>
      </c>
      <c r="BU62">
        <v>2.345709316432476E-2</v>
      </c>
      <c r="BV62">
        <v>7.7527244575321674E-3</v>
      </c>
      <c r="BW62">
        <v>2.9473652830347419E-4</v>
      </c>
      <c r="BX62">
        <v>0.12428233772516251</v>
      </c>
      <c r="BY62">
        <v>0.23077277839183807</v>
      </c>
      <c r="BZ62">
        <v>7.1607992053031921E-2</v>
      </c>
      <c r="CA62">
        <v>0.28663688898086548</v>
      </c>
      <c r="CB62">
        <v>4.397246241569519E-2</v>
      </c>
      <c r="CC62">
        <v>2.4048773571848869E-2</v>
      </c>
      <c r="CD62">
        <v>4.631708562374115E-2</v>
      </c>
      <c r="CE62">
        <v>0.11980947107076645</v>
      </c>
      <c r="CF62">
        <v>4.9504717811942101E-2</v>
      </c>
      <c r="CG62">
        <v>2.9843803495168686E-3</v>
      </c>
      <c r="CH62">
        <v>0.30360877513885498</v>
      </c>
      <c r="CI62">
        <v>3.4863371402025223E-2</v>
      </c>
      <c r="CJ62">
        <v>2.2801630198955536E-2</v>
      </c>
      <c r="CK62">
        <v>2.2524859756231308E-2</v>
      </c>
      <c r="CL62">
        <v>0.12520524859428406</v>
      </c>
      <c r="CM62">
        <v>8.9451612904667854E-2</v>
      </c>
      <c r="CN62">
        <v>8.7620550766587257E-3</v>
      </c>
      <c r="CO62">
        <v>0.34911194443702698</v>
      </c>
      <c r="CP62">
        <v>2.7595276013016701E-2</v>
      </c>
      <c r="CQ62">
        <v>2.0719693973660469E-2</v>
      </c>
      <c r="CR62">
        <v>1.0252524167299271E-2</v>
      </c>
      <c r="CS62">
        <v>0.1422564834356308</v>
      </c>
      <c r="CT62">
        <v>0.13034634664654732</v>
      </c>
      <c r="CU62">
        <v>1.7941631376743317E-2</v>
      </c>
      <c r="CV62">
        <v>0.39550459384918213</v>
      </c>
      <c r="CW62">
        <v>2.5963345542550087E-2</v>
      </c>
      <c r="CX62">
        <v>1.9830798730254173E-2</v>
      </c>
      <c r="CY62">
        <v>6.7719584330916405E-3</v>
      </c>
      <c r="CZ62">
        <v>0.15608032047748566</v>
      </c>
      <c r="DA62">
        <v>0.15863265097141266</v>
      </c>
      <c r="DB62">
        <v>2.8225520625710487E-2</v>
      </c>
      <c r="DC62">
        <v>0.46360751986503601</v>
      </c>
      <c r="DD62">
        <v>2.4338075891137123E-2</v>
      </c>
      <c r="DE62">
        <v>1.5655500814318657E-2</v>
      </c>
      <c r="DF62">
        <v>2.963576465845108E-3</v>
      </c>
      <c r="DG62">
        <v>0.1559918224811554</v>
      </c>
      <c r="DH62">
        <v>0.2181287594139576</v>
      </c>
      <c r="DI62">
        <v>4.6529766172170639E-2</v>
      </c>
      <c r="DJ62">
        <v>0.5134398341178894</v>
      </c>
      <c r="DK62">
        <v>2.3652348667383194E-2</v>
      </c>
      <c r="DL62">
        <v>1.0298393666744232E-2</v>
      </c>
      <c r="DM62">
        <v>9.5346360467374325E-4</v>
      </c>
      <c r="DN62">
        <v>0.13645642995834351</v>
      </c>
      <c r="DO62">
        <v>0.21444240212440491</v>
      </c>
      <c r="DP62">
        <v>6.7506663501262665E-2</v>
      </c>
      <c r="DQ62">
        <v>0.52095878124237061</v>
      </c>
      <c r="DR62">
        <v>2.3425150662660599E-2</v>
      </c>
      <c r="DS62">
        <v>6.5938220359385014E-3</v>
      </c>
      <c r="DT62">
        <v>1.6079902707133442E-4</v>
      </c>
      <c r="DU62">
        <v>0.11742208898067474</v>
      </c>
      <c r="DV62">
        <v>0.23209124803543091</v>
      </c>
      <c r="DW62">
        <v>7.2397530078887939E-2</v>
      </c>
    </row>
    <row r="63" spans="1:127" ht="16" x14ac:dyDescent="0.2">
      <c r="A63">
        <v>1974</v>
      </c>
      <c r="B63">
        <v>0.30370563268661499</v>
      </c>
      <c r="C63">
        <v>5.4571826010942459E-2</v>
      </c>
      <c r="D63">
        <v>1.8932582810521126E-2</v>
      </c>
      <c r="E63">
        <v>6.3266068696975708E-2</v>
      </c>
      <c r="F63">
        <v>0.11218582093715668</v>
      </c>
      <c r="G63">
        <v>5.0071707926690578E-2</v>
      </c>
      <c r="H63">
        <v>4.6776277013123035E-3</v>
      </c>
      <c r="I63">
        <v>0.28384989500045776</v>
      </c>
      <c r="J63">
        <v>6.4740344882011414E-2</v>
      </c>
      <c r="K63">
        <v>1.7457054927945137E-2</v>
      </c>
      <c r="L63">
        <v>8.0923892557621002E-2</v>
      </c>
      <c r="M63">
        <v>9.6459381282329559E-2</v>
      </c>
      <c r="N63">
        <v>2.3864808026701212E-2</v>
      </c>
      <c r="O63">
        <v>4.0440441807731986E-4</v>
      </c>
      <c r="P63">
        <v>0.25698518753051758</v>
      </c>
      <c r="Q63">
        <v>8.3635091781616211E-2</v>
      </c>
      <c r="R63">
        <v>1.4677185565233231E-2</v>
      </c>
      <c r="S63">
        <v>8.4363535046577454E-2</v>
      </c>
      <c r="T63">
        <v>6.0423970222473145E-2</v>
      </c>
      <c r="U63">
        <v>1.3843192253261805E-2</v>
      </c>
      <c r="V63">
        <v>4.2220533941872418E-5</v>
      </c>
      <c r="W63">
        <v>0.29624858498573303</v>
      </c>
      <c r="X63">
        <v>5.6019973009824753E-2</v>
      </c>
      <c r="Y63">
        <v>1.8740030005574226E-2</v>
      </c>
      <c r="Z63">
        <v>7.9336412250995636E-2</v>
      </c>
      <c r="AA63">
        <v>0.11309057474136353</v>
      </c>
      <c r="AB63">
        <v>2.8490021824836731E-2</v>
      </c>
      <c r="AC63">
        <v>5.7156087132170796E-4</v>
      </c>
      <c r="AD63">
        <v>0.34318715333938599</v>
      </c>
      <c r="AE63">
        <v>3.4352567046880722E-2</v>
      </c>
      <c r="AF63">
        <v>2.1866548806428909E-2</v>
      </c>
      <c r="AG63">
        <v>2.8154945001006126E-2</v>
      </c>
      <c r="AH63">
        <v>0.14345654845237732</v>
      </c>
      <c r="AI63">
        <v>0.10218195989727974</v>
      </c>
      <c r="AJ63">
        <v>1.3174577616155148E-2</v>
      </c>
      <c r="AK63">
        <v>0.36291366815567017</v>
      </c>
      <c r="AL63">
        <v>3.0644046142697334E-2</v>
      </c>
      <c r="AM63">
        <v>2.1252963691949844E-2</v>
      </c>
      <c r="AN63">
        <v>1.8710959702730179E-2</v>
      </c>
      <c r="AO63">
        <v>0.15226446092128754</v>
      </c>
      <c r="AP63">
        <v>0.12251470610499382</v>
      </c>
      <c r="AQ63">
        <v>1.7526540905237198E-2</v>
      </c>
      <c r="AR63">
        <v>0.42310485243797302</v>
      </c>
      <c r="AS63">
        <v>2.5505505502223969E-2</v>
      </c>
      <c r="AT63">
        <v>1.9247869029641151E-2</v>
      </c>
      <c r="AU63">
        <v>7.9299323260784149E-3</v>
      </c>
      <c r="AV63">
        <v>0.17354686558246613</v>
      </c>
      <c r="AW63">
        <v>0.1674562580883503</v>
      </c>
      <c r="AX63">
        <v>2.9418421909213066E-2</v>
      </c>
      <c r="AY63">
        <v>0.4496801495552063</v>
      </c>
      <c r="AZ63">
        <v>2.4847837164998055E-2</v>
      </c>
      <c r="BA63">
        <v>1.8181676045060158E-2</v>
      </c>
      <c r="BB63">
        <v>5.7091717608273029E-3</v>
      </c>
      <c r="BC63">
        <v>0.178680419921875</v>
      </c>
      <c r="BD63">
        <v>0.18710621446371078</v>
      </c>
      <c r="BE63">
        <v>3.5154830664396286E-2</v>
      </c>
      <c r="BF63">
        <v>0.50696635246276855</v>
      </c>
      <c r="BG63">
        <v>2.3945305496454239E-2</v>
      </c>
      <c r="BH63">
        <v>1.4923769049346447E-2</v>
      </c>
      <c r="BI63">
        <v>2.8938783798366785E-3</v>
      </c>
      <c r="BJ63">
        <v>0.18310855329036713</v>
      </c>
      <c r="BK63">
        <v>0.23501642048358917</v>
      </c>
      <c r="BL63">
        <v>4.7078412026166916E-2</v>
      </c>
      <c r="BM63">
        <v>0.55027312040328979</v>
      </c>
      <c r="BN63">
        <v>2.3404719308018684E-2</v>
      </c>
      <c r="BO63">
        <v>1.0076356120407581E-2</v>
      </c>
      <c r="BP63">
        <v>9.8445173352956772E-4</v>
      </c>
      <c r="BQ63">
        <v>0.17206427454948425</v>
      </c>
      <c r="BR63">
        <v>0.28258667886257172</v>
      </c>
      <c r="BS63">
        <v>6.1156652867794037E-2</v>
      </c>
      <c r="BT63">
        <v>0.55902856588363647</v>
      </c>
      <c r="BU63">
        <v>2.3248201236128807E-2</v>
      </c>
      <c r="BV63">
        <v>7.8083272092044353E-3</v>
      </c>
      <c r="BW63">
        <v>4.0040002204477787E-4</v>
      </c>
      <c r="BX63">
        <v>0.16236908733844757</v>
      </c>
      <c r="BY63">
        <v>0.23284968733787537</v>
      </c>
      <c r="BZ63">
        <v>6.3297867774963379E-2</v>
      </c>
      <c r="CA63">
        <v>0.29747164249420166</v>
      </c>
      <c r="CB63">
        <v>4.2946930974721909E-2</v>
      </c>
      <c r="CC63">
        <v>2.3288508877158165E-2</v>
      </c>
      <c r="CD63">
        <v>5.0041031092405319E-2</v>
      </c>
      <c r="CE63">
        <v>0.12304454296827316</v>
      </c>
      <c r="CF63">
        <v>5.506158247590065E-2</v>
      </c>
      <c r="CG63">
        <v>3.0890631023794413E-3</v>
      </c>
      <c r="CH63">
        <v>0.31580886244773865</v>
      </c>
      <c r="CI63">
        <v>3.4665398299694061E-2</v>
      </c>
      <c r="CJ63">
        <v>2.2822121158242226E-2</v>
      </c>
      <c r="CK63">
        <v>2.7148045599460602E-2</v>
      </c>
      <c r="CL63">
        <v>0.13560913503170013</v>
      </c>
      <c r="CM63">
        <v>8.7344055995345116E-2</v>
      </c>
      <c r="CN63">
        <v>8.2201184704899788E-3</v>
      </c>
      <c r="CO63">
        <v>0.36124595999717712</v>
      </c>
      <c r="CP63">
        <v>2.7036348357796669E-2</v>
      </c>
      <c r="CQ63">
        <v>2.172962948679924E-2</v>
      </c>
      <c r="CR63">
        <v>1.3099158182740211E-2</v>
      </c>
      <c r="CS63">
        <v>0.16159757971763611</v>
      </c>
      <c r="CT63">
        <v>0.12171737849712372</v>
      </c>
      <c r="CU63">
        <v>1.606588251888752E-2</v>
      </c>
      <c r="CV63">
        <v>0.40433716773986816</v>
      </c>
      <c r="CW63">
        <v>2.5562204420566559E-2</v>
      </c>
      <c r="CX63">
        <v>2.0760364830493927E-2</v>
      </c>
      <c r="CY63">
        <v>7.9375244677066803E-3</v>
      </c>
      <c r="CZ63">
        <v>0.17517547309398651</v>
      </c>
      <c r="DA63">
        <v>0.14918447285890579</v>
      </c>
      <c r="DB63">
        <v>2.5717113167047501E-2</v>
      </c>
      <c r="DC63">
        <v>0.48687276244163513</v>
      </c>
      <c r="DD63">
        <v>2.419612742960453E-2</v>
      </c>
      <c r="DE63">
        <v>1.7172882333397865E-2</v>
      </c>
      <c r="DF63">
        <v>3.7798185367137194E-3</v>
      </c>
      <c r="DG63">
        <v>0.1882329136133194</v>
      </c>
      <c r="DH63">
        <v>0.21294467523694038</v>
      </c>
      <c r="DI63">
        <v>4.054635763168335E-2</v>
      </c>
      <c r="DJ63">
        <v>0.54636877775192261</v>
      </c>
      <c r="DK63">
        <v>2.3474518209695816E-2</v>
      </c>
      <c r="DL63">
        <v>1.1087746359407902E-2</v>
      </c>
      <c r="DM63">
        <v>1.2449000496417284E-3</v>
      </c>
      <c r="DN63">
        <v>0.17638768255710602</v>
      </c>
      <c r="DO63">
        <v>0.21100753545761108</v>
      </c>
      <c r="DP63">
        <v>6.0201812535524368E-2</v>
      </c>
      <c r="DQ63">
        <v>0.5579688549041748</v>
      </c>
      <c r="DR63">
        <v>2.3193983361124992E-2</v>
      </c>
      <c r="DS63">
        <v>7.7942409552633762E-3</v>
      </c>
      <c r="DT63">
        <v>2.9862730298191309E-4</v>
      </c>
      <c r="DU63">
        <v>0.15512450039386749</v>
      </c>
      <c r="DV63">
        <v>0.24171990156173706</v>
      </c>
      <c r="DW63">
        <v>6.186378002166748E-2</v>
      </c>
    </row>
    <row r="64" spans="1:127" ht="16" x14ac:dyDescent="0.2">
      <c r="A64">
        <v>1975</v>
      </c>
      <c r="B64">
        <v>0.28792819380760193</v>
      </c>
      <c r="C64">
        <v>5.382947251200676E-2</v>
      </c>
      <c r="D64">
        <v>1.9383173435926437E-2</v>
      </c>
      <c r="E64">
        <v>6.1760742217302322E-2</v>
      </c>
      <c r="F64">
        <v>0.10207614302635193</v>
      </c>
      <c r="G64">
        <v>4.6419619582593441E-2</v>
      </c>
      <c r="H64">
        <v>4.4590495526790619E-3</v>
      </c>
      <c r="I64">
        <v>0.2702479362487793</v>
      </c>
      <c r="J64">
        <v>6.3990890979766846E-2</v>
      </c>
      <c r="K64">
        <v>1.7467504367232323E-2</v>
      </c>
      <c r="L64">
        <v>7.9315230250358582E-2</v>
      </c>
      <c r="M64">
        <v>8.6711406707763672E-2</v>
      </c>
      <c r="N64">
        <v>2.2365326061844826E-2</v>
      </c>
      <c r="O64">
        <v>3.9758195634931326E-4</v>
      </c>
      <c r="P64">
        <v>0.23914609849452972</v>
      </c>
      <c r="Q64">
        <v>8.3446726202964783E-2</v>
      </c>
      <c r="R64">
        <v>1.5157334506511688E-2</v>
      </c>
      <c r="S64">
        <v>8.1562772393226624E-2</v>
      </c>
      <c r="T64">
        <v>4.5898716896772385E-2</v>
      </c>
      <c r="U64">
        <v>1.3033111579716206E-2</v>
      </c>
      <c r="V64">
        <v>4.7426157834706828E-5</v>
      </c>
      <c r="W64">
        <v>0.28415170311927795</v>
      </c>
      <c r="X64">
        <v>5.5293355137109756E-2</v>
      </c>
      <c r="Y64">
        <v>1.8500242382287979E-2</v>
      </c>
      <c r="Z64">
        <v>7.8310489654541016E-2</v>
      </c>
      <c r="AA64">
        <v>0.10495631396770477</v>
      </c>
      <c r="AB64">
        <v>2.6537199039012194E-2</v>
      </c>
      <c r="AC64">
        <v>5.5411556968465447E-4</v>
      </c>
      <c r="AD64">
        <v>0.32250756025314331</v>
      </c>
      <c r="AE64">
        <v>3.395560011267662E-2</v>
      </c>
      <c r="AF64">
        <v>2.3129871115088463E-2</v>
      </c>
      <c r="AG64">
        <v>2.7427384629845619E-2</v>
      </c>
      <c r="AH64">
        <v>0.13212674856185913</v>
      </c>
      <c r="AI64">
        <v>9.3465415760874748E-2</v>
      </c>
      <c r="AJ64">
        <v>1.240253634750843E-2</v>
      </c>
      <c r="AK64">
        <v>0.33725482225418091</v>
      </c>
      <c r="AL64">
        <v>3.0498938634991646E-2</v>
      </c>
      <c r="AM64">
        <v>2.2484388202428818E-2</v>
      </c>
      <c r="AN64">
        <v>1.7920700833201408E-2</v>
      </c>
      <c r="AO64">
        <v>0.13742612302303314</v>
      </c>
      <c r="AP64">
        <v>0.11243521049618721</v>
      </c>
      <c r="AQ64">
        <v>1.6489466652274132E-2</v>
      </c>
      <c r="AR64">
        <v>0.38722124695777893</v>
      </c>
      <c r="AS64">
        <v>2.5512630119919777E-2</v>
      </c>
      <c r="AT64">
        <v>2.0807955414056778E-2</v>
      </c>
      <c r="AU64">
        <v>7.9342741519212723E-3</v>
      </c>
      <c r="AV64">
        <v>0.15766847133636475</v>
      </c>
      <c r="AW64">
        <v>0.14828075096011162</v>
      </c>
      <c r="AX64">
        <v>2.7017155662178993E-2</v>
      </c>
      <c r="AY64">
        <v>0.40871283411979675</v>
      </c>
      <c r="AZ64">
        <v>2.4991413578391075E-2</v>
      </c>
      <c r="BA64">
        <v>2.029627189040184E-2</v>
      </c>
      <c r="BB64">
        <v>5.8836215175688267E-3</v>
      </c>
      <c r="BC64">
        <v>0.16191209852695465</v>
      </c>
      <c r="BD64">
        <v>0.1634771041572094</v>
      </c>
      <c r="BE64">
        <v>3.2152347266674042E-2</v>
      </c>
      <c r="BF64">
        <v>0.44452422857284546</v>
      </c>
      <c r="BG64">
        <v>2.4097839370369911E-2</v>
      </c>
      <c r="BH64">
        <v>1.5761202201247215E-2</v>
      </c>
      <c r="BI64">
        <v>2.8247435111552477E-3</v>
      </c>
      <c r="BJ64">
        <v>0.15829429030418396</v>
      </c>
      <c r="BK64">
        <v>0.20159898698329926</v>
      </c>
      <c r="BL64">
        <v>4.1947163641452789E-2</v>
      </c>
      <c r="BM64">
        <v>0.4677373468875885</v>
      </c>
      <c r="BN64">
        <v>2.3490060120820999E-2</v>
      </c>
      <c r="BO64">
        <v>1.055586151778698E-2</v>
      </c>
      <c r="BP64">
        <v>9.1439398238435388E-4</v>
      </c>
      <c r="BQ64">
        <v>0.14060790836811066</v>
      </c>
      <c r="BR64">
        <v>0.23850038647651672</v>
      </c>
      <c r="BS64">
        <v>5.3668733686208725E-2</v>
      </c>
      <c r="BT64">
        <v>0.49133309721946716</v>
      </c>
      <c r="BU64">
        <v>2.3715067654848099E-2</v>
      </c>
      <c r="BV64">
        <v>7.6428945176303387E-3</v>
      </c>
      <c r="BW64">
        <v>4.1646737372502685E-4</v>
      </c>
      <c r="BX64">
        <v>0.13727553188800812</v>
      </c>
      <c r="BY64">
        <v>0.20281943678855896</v>
      </c>
      <c r="BZ64">
        <v>5.4468229413032532E-2</v>
      </c>
      <c r="CA64">
        <v>0.28875023126602173</v>
      </c>
      <c r="CB64">
        <v>4.1868090629577637E-2</v>
      </c>
      <c r="CC64">
        <v>2.4607419967651367E-2</v>
      </c>
      <c r="CD64">
        <v>4.9188707023859024E-2</v>
      </c>
      <c r="CE64">
        <v>0.11999618262052536</v>
      </c>
      <c r="CF64">
        <v>5.0042496994137764E-2</v>
      </c>
      <c r="CG64">
        <v>3.0473272781819105E-3</v>
      </c>
      <c r="CH64">
        <v>0.29832404851913452</v>
      </c>
      <c r="CI64">
        <v>3.4383963793516159E-2</v>
      </c>
      <c r="CJ64">
        <v>2.3790562525391579E-2</v>
      </c>
      <c r="CK64">
        <v>2.5701513513922691E-2</v>
      </c>
      <c r="CL64">
        <v>0.12165451049804688</v>
      </c>
      <c r="CM64">
        <v>8.4506567567586899E-2</v>
      </c>
      <c r="CN64">
        <v>8.2869380712509155E-3</v>
      </c>
      <c r="CO64">
        <v>0.33803337812423706</v>
      </c>
      <c r="CP64">
        <v>2.6705542579293251E-2</v>
      </c>
      <c r="CQ64">
        <v>2.1979046985507011E-2</v>
      </c>
      <c r="CR64">
        <v>1.2627603486180305E-2</v>
      </c>
      <c r="CS64">
        <v>0.14795610308647156</v>
      </c>
      <c r="CT64">
        <v>0.11350084468722343</v>
      </c>
      <c r="CU64">
        <v>1.5264240093529224E-2</v>
      </c>
      <c r="CV64">
        <v>0.37996974587440491</v>
      </c>
      <c r="CW64">
        <v>2.5708617642521858E-2</v>
      </c>
      <c r="CX64">
        <v>2.3936230689287186E-2</v>
      </c>
      <c r="CY64">
        <v>8.3387531340122223E-3</v>
      </c>
      <c r="CZ64">
        <v>0.16481584310531616</v>
      </c>
      <c r="DA64">
        <v>0.13287952542304993</v>
      </c>
      <c r="DB64">
        <v>2.4290783330798149E-2</v>
      </c>
      <c r="DC64">
        <v>0.43312343955039978</v>
      </c>
      <c r="DD64">
        <v>2.4396341294050217E-2</v>
      </c>
      <c r="DE64">
        <v>1.8317729234695435E-2</v>
      </c>
      <c r="DF64">
        <v>3.7629830185323954E-3</v>
      </c>
      <c r="DG64">
        <v>0.16698068380355835</v>
      </c>
      <c r="DH64">
        <v>0.18347541987895966</v>
      </c>
      <c r="DI64">
        <v>3.619028627872467E-2</v>
      </c>
      <c r="DJ64">
        <v>0.45647937059402466</v>
      </c>
      <c r="DK64">
        <v>2.3382706567645073E-2</v>
      </c>
      <c r="DL64">
        <v>1.1945692822337151E-2</v>
      </c>
      <c r="DM64">
        <v>1.1519641848281026E-3</v>
      </c>
      <c r="DN64">
        <v>0.1421978622674942</v>
      </c>
      <c r="DO64">
        <v>0.16737766563892365</v>
      </c>
      <c r="DP64">
        <v>5.328727513551712E-2</v>
      </c>
      <c r="DQ64">
        <v>0.49789726734161377</v>
      </c>
      <c r="DR64">
        <v>2.3663345724344254E-2</v>
      </c>
      <c r="DS64">
        <v>6.117167416960001E-3</v>
      </c>
      <c r="DT64">
        <v>2.4360386305488646E-4</v>
      </c>
      <c r="DU64">
        <v>0.13764108717441559</v>
      </c>
      <c r="DV64">
        <v>0.21209064126014709</v>
      </c>
      <c r="DW64">
        <v>5.3092572838068008E-2</v>
      </c>
    </row>
    <row r="65" spans="1:127" ht="16" x14ac:dyDescent="0.2">
      <c r="A65">
        <v>1976</v>
      </c>
      <c r="B65">
        <v>0.29796361923217773</v>
      </c>
      <c r="C65">
        <v>5.3285084664821625E-2</v>
      </c>
      <c r="D65">
        <v>1.9092433154582977E-2</v>
      </c>
      <c r="E65">
        <v>6.2964580953121185E-2</v>
      </c>
      <c r="F65">
        <v>0.10729032009840012</v>
      </c>
      <c r="G65">
        <v>5.0835072062909603E-2</v>
      </c>
      <c r="H65">
        <v>4.4961385428905487E-3</v>
      </c>
      <c r="I65">
        <v>0.27835381031036377</v>
      </c>
      <c r="J65">
        <v>6.3330426812171936E-2</v>
      </c>
      <c r="K65">
        <v>1.7578704282641411E-2</v>
      </c>
      <c r="L65">
        <v>8.0821871757507324E-2</v>
      </c>
      <c r="M65">
        <v>9.0738862752914429E-2</v>
      </c>
      <c r="N65">
        <v>2.5434696115553379E-2</v>
      </c>
      <c r="O65">
        <v>4.4923872337676585E-4</v>
      </c>
      <c r="P65">
        <v>0.24566932022571564</v>
      </c>
      <c r="Q65">
        <v>8.2768447697162628E-2</v>
      </c>
      <c r="R65">
        <v>1.4768690802156925E-2</v>
      </c>
      <c r="S65">
        <v>8.4091246128082275E-2</v>
      </c>
      <c r="T65">
        <v>4.9654044210910797E-2</v>
      </c>
      <c r="U65">
        <v>1.434433227404952E-2</v>
      </c>
      <c r="V65">
        <v>4.2562049202388152E-5</v>
      </c>
      <c r="W65">
        <v>0.29305174946784973</v>
      </c>
      <c r="X65">
        <v>5.4589290171861649E-2</v>
      </c>
      <c r="Y65">
        <v>1.8842346966266632E-2</v>
      </c>
      <c r="Z65">
        <v>7.9351656138896942E-2</v>
      </c>
      <c r="AA65">
        <v>0.10921440273523331</v>
      </c>
      <c r="AB65">
        <v>3.0421951785683632E-2</v>
      </c>
      <c r="AC65">
        <v>6.3211820088326931E-4</v>
      </c>
      <c r="AD65">
        <v>0.33644068241119385</v>
      </c>
      <c r="AE65">
        <v>3.3574804663658142E-2</v>
      </c>
      <c r="AF65">
        <v>2.2062567993998528E-2</v>
      </c>
      <c r="AG65">
        <v>2.7926243841648102E-2</v>
      </c>
      <c r="AH65">
        <v>0.13976643979549408</v>
      </c>
      <c r="AI65">
        <v>0.10067394003272057</v>
      </c>
      <c r="AJ65">
        <v>1.2436686083674431E-2</v>
      </c>
      <c r="AK65">
        <v>0.35264745354652405</v>
      </c>
      <c r="AL65">
        <v>3.0133951455354691E-2</v>
      </c>
      <c r="AM65">
        <v>2.1906375885009766E-2</v>
      </c>
      <c r="AN65">
        <v>1.8564455211162567E-2</v>
      </c>
      <c r="AO65">
        <v>0.14621815085411072</v>
      </c>
      <c r="AP65">
        <v>0.11927640438079834</v>
      </c>
      <c r="AQ65">
        <v>1.6548130661249161E-2</v>
      </c>
      <c r="AR65">
        <v>0.4043765664100647</v>
      </c>
      <c r="AS65">
        <v>2.526182122528553E-2</v>
      </c>
      <c r="AT65">
        <v>1.9758716225624084E-2</v>
      </c>
      <c r="AU65">
        <v>8.0252913758158684E-3</v>
      </c>
      <c r="AV65">
        <v>0.1664586067199707</v>
      </c>
      <c r="AW65">
        <v>0.1578933373093605</v>
      </c>
      <c r="AX65">
        <v>2.6978805661201477E-2</v>
      </c>
      <c r="AY65">
        <v>0.42749977111816406</v>
      </c>
      <c r="AZ65">
        <v>2.4693932384252548E-2</v>
      </c>
      <c r="BA65">
        <v>1.8339669331908226E-2</v>
      </c>
      <c r="BB65">
        <v>5.7968855835497379E-3</v>
      </c>
      <c r="BC65">
        <v>0.17115646600723267</v>
      </c>
      <c r="BD65">
        <v>0.17580225691199303</v>
      </c>
      <c r="BE65">
        <v>3.171057254076004E-2</v>
      </c>
      <c r="BF65">
        <v>0.47133061289787292</v>
      </c>
      <c r="BG65">
        <v>2.3884089663624763E-2</v>
      </c>
      <c r="BH65">
        <v>1.524075586348772E-2</v>
      </c>
      <c r="BI65">
        <v>2.7376208454370499E-3</v>
      </c>
      <c r="BJ65">
        <v>0.17099153995513916</v>
      </c>
      <c r="BK65">
        <v>0.21687957644462585</v>
      </c>
      <c r="BL65">
        <v>4.1597023606300354E-2</v>
      </c>
      <c r="BM65">
        <v>0.50415885448455811</v>
      </c>
      <c r="BN65">
        <v>2.3505948483943939E-2</v>
      </c>
      <c r="BO65">
        <v>1.0702293366193771E-2</v>
      </c>
      <c r="BP65">
        <v>8.2553044194355607E-4</v>
      </c>
      <c r="BQ65">
        <v>0.15904554724693298</v>
      </c>
      <c r="BR65">
        <v>0.25673661008477211</v>
      </c>
      <c r="BS65">
        <v>5.3342916071414948E-2</v>
      </c>
      <c r="BT65">
        <v>0.52130305767059326</v>
      </c>
      <c r="BU65">
        <v>2.3404432460665703E-2</v>
      </c>
      <c r="BV65">
        <v>7.9546011984348297E-3</v>
      </c>
      <c r="BW65">
        <v>2.7962867170572281E-4</v>
      </c>
      <c r="BX65">
        <v>0.16137510538101196</v>
      </c>
      <c r="BY65">
        <v>0.21242791414260864</v>
      </c>
      <c r="BZ65">
        <v>5.6062076240777969E-2</v>
      </c>
      <c r="CA65">
        <v>0.29961603879928589</v>
      </c>
      <c r="CB65">
        <v>4.1393022984266281E-2</v>
      </c>
      <c r="CC65">
        <v>2.24174614995718E-2</v>
      </c>
      <c r="CD65">
        <v>4.9197867512702942E-2</v>
      </c>
      <c r="CE65">
        <v>0.12510703504085541</v>
      </c>
      <c r="CF65">
        <v>5.8405879884958267E-2</v>
      </c>
      <c r="CG65">
        <v>3.094762796536088E-3</v>
      </c>
      <c r="CH65">
        <v>0.31267577409744263</v>
      </c>
      <c r="CI65">
        <v>3.3898703753948212E-2</v>
      </c>
      <c r="CJ65">
        <v>2.3565897718071938E-2</v>
      </c>
      <c r="CK65">
        <v>2.6708191260695457E-2</v>
      </c>
      <c r="CL65">
        <v>0.13057811558246613</v>
      </c>
      <c r="CM65">
        <v>8.9436640962958336E-2</v>
      </c>
      <c r="CN65">
        <v>8.4882257506251335E-3</v>
      </c>
      <c r="CO65">
        <v>0.35090184211730957</v>
      </c>
      <c r="CP65">
        <v>2.6575125753879547E-2</v>
      </c>
      <c r="CQ65">
        <v>2.3040406405925751E-2</v>
      </c>
      <c r="CR65">
        <v>1.3178703375160694E-2</v>
      </c>
      <c r="CS65">
        <v>0.15559433400630951</v>
      </c>
      <c r="CT65">
        <v>0.11647715792059898</v>
      </c>
      <c r="CU65">
        <v>1.6036121174693108E-2</v>
      </c>
      <c r="CV65">
        <v>0.39209917187690735</v>
      </c>
      <c r="CW65">
        <v>2.5348011404275894E-2</v>
      </c>
      <c r="CX65">
        <v>2.0842552185058594E-2</v>
      </c>
      <c r="CY65">
        <v>8.2677444443106651E-3</v>
      </c>
      <c r="CZ65">
        <v>0.17128966748714447</v>
      </c>
      <c r="DA65">
        <v>0.14262556284666061</v>
      </c>
      <c r="DB65">
        <v>2.3725634440779686E-2</v>
      </c>
      <c r="DC65">
        <v>0.45495769381523132</v>
      </c>
      <c r="DD65">
        <v>2.4072686210274696E-2</v>
      </c>
      <c r="DE65">
        <v>1.7504291608929634E-2</v>
      </c>
      <c r="DF65">
        <v>3.6912665236741304E-3</v>
      </c>
      <c r="DG65">
        <v>0.17694956064224243</v>
      </c>
      <c r="DH65">
        <v>0.19700108841061592</v>
      </c>
      <c r="DI65">
        <v>3.5738818347454071E-2</v>
      </c>
      <c r="DJ65">
        <v>0.49576708674430847</v>
      </c>
      <c r="DK65">
        <v>2.3555638268589973E-2</v>
      </c>
      <c r="DL65">
        <v>1.2047228403389454E-2</v>
      </c>
      <c r="DM65">
        <v>1.092737540602684E-3</v>
      </c>
      <c r="DN65">
        <v>0.15790526568889618</v>
      </c>
      <c r="DO65">
        <v>0.19690060615539551</v>
      </c>
      <c r="DP65">
        <v>5.2011944353580475E-2</v>
      </c>
      <c r="DQ65">
        <v>0.527290940284729</v>
      </c>
      <c r="DR65">
        <v>2.3366529494524002E-2</v>
      </c>
      <c r="DS65">
        <v>6.8057160824537277E-3</v>
      </c>
      <c r="DT65">
        <v>1.4834906323812902E-4</v>
      </c>
      <c r="DU65">
        <v>0.16471415758132935</v>
      </c>
      <c r="DV65">
        <v>0.21474146842956543</v>
      </c>
      <c r="DW65">
        <v>5.6250330060720444E-2</v>
      </c>
    </row>
    <row r="66" spans="1:127" ht="16" x14ac:dyDescent="0.2">
      <c r="A66">
        <v>1977</v>
      </c>
      <c r="B66">
        <v>0.30028212070465088</v>
      </c>
      <c r="C66">
        <v>5.215512216091156E-2</v>
      </c>
      <c r="D66">
        <v>1.8682606518268585E-2</v>
      </c>
      <c r="E66">
        <v>6.3080780208110809E-2</v>
      </c>
      <c r="F66">
        <v>0.11037156730890274</v>
      </c>
      <c r="G66">
        <v>5.0818143412470818E-2</v>
      </c>
      <c r="H66">
        <v>5.1739024929702282E-3</v>
      </c>
      <c r="I66">
        <v>0.28033119440078735</v>
      </c>
      <c r="J66">
        <v>6.2216803431510925E-2</v>
      </c>
      <c r="K66">
        <v>1.6535256057977676E-2</v>
      </c>
      <c r="L66">
        <v>8.1763707101345062E-2</v>
      </c>
      <c r="M66">
        <v>9.4055436551570892E-2</v>
      </c>
      <c r="N66">
        <v>2.5246822275221348E-2</v>
      </c>
      <c r="O66">
        <v>5.1317526958882809E-4</v>
      </c>
      <c r="P66">
        <v>0.24142330884933472</v>
      </c>
      <c r="Q66">
        <v>8.151380717754364E-2</v>
      </c>
      <c r="R66">
        <v>1.361582987010479E-2</v>
      </c>
      <c r="S66">
        <v>8.5546426475048065E-2</v>
      </c>
      <c r="T66">
        <v>4.6571768820285797E-2</v>
      </c>
      <c r="U66">
        <v>1.4118801802396774E-2</v>
      </c>
      <c r="V66">
        <v>5.6676020903978497E-5</v>
      </c>
      <c r="W66">
        <v>0.29763922095298767</v>
      </c>
      <c r="X66">
        <v>5.3632605820894241E-2</v>
      </c>
      <c r="Y66">
        <v>1.7833951860666275E-2</v>
      </c>
      <c r="Z66">
        <v>8.0080978572368622E-2</v>
      </c>
      <c r="AA66">
        <v>0.11517836153507233</v>
      </c>
      <c r="AB66">
        <v>3.019707789644599E-2</v>
      </c>
      <c r="AC66">
        <v>7.1624713018536568E-4</v>
      </c>
      <c r="AD66">
        <v>0.33872884511947632</v>
      </c>
      <c r="AE66">
        <v>3.2765615731477737E-2</v>
      </c>
      <c r="AF66">
        <v>2.2820690646767616E-2</v>
      </c>
      <c r="AG66">
        <v>2.7077576145529747E-2</v>
      </c>
      <c r="AH66">
        <v>0.14181379973888397</v>
      </c>
      <c r="AI66">
        <v>0.10009572841227055</v>
      </c>
      <c r="AJ66">
        <v>1.4155424199998379E-2</v>
      </c>
      <c r="AK66">
        <v>0.35405170917510986</v>
      </c>
      <c r="AL66">
        <v>2.9458096250891685E-2</v>
      </c>
      <c r="AM66">
        <v>2.2536160424351692E-2</v>
      </c>
      <c r="AN66">
        <v>1.7696063965559006E-2</v>
      </c>
      <c r="AO66">
        <v>0.14728166162967682</v>
      </c>
      <c r="AP66">
        <v>0.11838185787200928</v>
      </c>
      <c r="AQ66">
        <v>1.8697855994105339E-2</v>
      </c>
      <c r="AR66">
        <v>0.40271908044815063</v>
      </c>
      <c r="AS66">
        <v>2.4716949090361595E-2</v>
      </c>
      <c r="AT66">
        <v>2.0609369501471519E-2</v>
      </c>
      <c r="AU66">
        <v>7.9354345798492432E-3</v>
      </c>
      <c r="AV66">
        <v>0.16539187729358673</v>
      </c>
      <c r="AW66">
        <v>0.15425350144505501</v>
      </c>
      <c r="AX66">
        <v>2.981196902692318E-2</v>
      </c>
      <c r="AY66">
        <v>0.42465874552726746</v>
      </c>
      <c r="AZ66">
        <v>2.415948174893856E-2</v>
      </c>
      <c r="BA66">
        <v>1.9239459186792374E-2</v>
      </c>
      <c r="BB66">
        <v>5.7996553368866444E-3</v>
      </c>
      <c r="BC66">
        <v>0.1698077917098999</v>
      </c>
      <c r="BD66">
        <v>0.17093349993228912</v>
      </c>
      <c r="BE66">
        <v>3.4718871116638184E-2</v>
      </c>
      <c r="BF66">
        <v>0.4648565948009491</v>
      </c>
      <c r="BG66">
        <v>2.3419981822371483E-2</v>
      </c>
      <c r="BH66">
        <v>1.645275205373764E-2</v>
      </c>
      <c r="BI66">
        <v>2.7749845758080482E-3</v>
      </c>
      <c r="BJ66">
        <v>0.16703720390796661</v>
      </c>
      <c r="BK66">
        <v>0.21039889752864838</v>
      </c>
      <c r="BL66">
        <v>4.477277398109436E-2</v>
      </c>
      <c r="BM66">
        <v>0.49946039915084839</v>
      </c>
      <c r="BN66">
        <v>2.3075157776474953E-2</v>
      </c>
      <c r="BO66">
        <v>1.1830991134047508E-2</v>
      </c>
      <c r="BP66">
        <v>9.7947008907794952E-4</v>
      </c>
      <c r="BQ66">
        <v>0.15695111453533173</v>
      </c>
      <c r="BR66">
        <v>0.25006216019392014</v>
      </c>
      <c r="BS66">
        <v>5.6561503559350967E-2</v>
      </c>
      <c r="BT66">
        <v>0.50714004039764404</v>
      </c>
      <c r="BU66">
        <v>2.2976826876401901E-2</v>
      </c>
      <c r="BV66">
        <v>8.8886106386780739E-3</v>
      </c>
      <c r="BW66">
        <v>3.9853758062236011E-4</v>
      </c>
      <c r="BX66">
        <v>0.15072175860404968</v>
      </c>
      <c r="BY66">
        <v>0.2176843136548996</v>
      </c>
      <c r="BZ66">
        <v>5.8189027011394501E-2</v>
      </c>
      <c r="CA66">
        <v>0.30323278903961182</v>
      </c>
      <c r="CB66">
        <v>4.0427621454000473E-2</v>
      </c>
      <c r="CC66">
        <v>2.3479815572500229E-2</v>
      </c>
      <c r="CD66">
        <v>4.8810236155986786E-2</v>
      </c>
      <c r="CE66">
        <v>0.12914727628231049</v>
      </c>
      <c r="CF66">
        <v>5.7735144160687923E-2</v>
      </c>
      <c r="CG66">
        <v>3.632695646956563E-3</v>
      </c>
      <c r="CH66">
        <v>0.31598705053329468</v>
      </c>
      <c r="CI66">
        <v>3.3166330307722092E-2</v>
      </c>
      <c r="CJ66">
        <v>2.404317818582058E-2</v>
      </c>
      <c r="CK66">
        <v>2.5330230593681335E-2</v>
      </c>
      <c r="CL66">
        <v>0.13311697542667389</v>
      </c>
      <c r="CM66">
        <v>9.0325264260172844E-2</v>
      </c>
      <c r="CN66">
        <v>1.000507827848196E-2</v>
      </c>
      <c r="CO66">
        <v>0.35135817527770996</v>
      </c>
      <c r="CP66">
        <v>2.6021983474493027E-2</v>
      </c>
      <c r="CQ66">
        <v>2.3816339671611786E-2</v>
      </c>
      <c r="CR66">
        <v>1.2935309670865536E-2</v>
      </c>
      <c r="CS66">
        <v>0.15505416691303253</v>
      </c>
      <c r="CT66">
        <v>0.11520548909902573</v>
      </c>
      <c r="CU66">
        <v>1.8324876204133034E-2</v>
      </c>
      <c r="CV66">
        <v>0.39207884669303894</v>
      </c>
      <c r="CW66">
        <v>2.475883811712265E-2</v>
      </c>
      <c r="CX66">
        <v>2.1498056128621101E-2</v>
      </c>
      <c r="CY66">
        <v>8.2511194050312042E-3</v>
      </c>
      <c r="CZ66">
        <v>0.17205332219600677</v>
      </c>
      <c r="DA66">
        <v>0.13894721493124962</v>
      </c>
      <c r="DB66">
        <v>2.6570286601781845E-2</v>
      </c>
      <c r="DC66">
        <v>0.44755563139915466</v>
      </c>
      <c r="DD66">
        <v>2.3592384532094002E-2</v>
      </c>
      <c r="DE66">
        <v>1.8763504922389984E-2</v>
      </c>
      <c r="DF66">
        <v>3.672693157568574E-3</v>
      </c>
      <c r="DG66">
        <v>0.17207996547222137</v>
      </c>
      <c r="DH66">
        <v>0.19056834280490875</v>
      </c>
      <c r="DI66">
        <v>3.8878731429576874E-2</v>
      </c>
      <c r="DJ66">
        <v>0.49575307965278625</v>
      </c>
      <c r="DK66">
        <v>2.3122625425457954E-2</v>
      </c>
      <c r="DL66">
        <v>1.3251404277980328E-2</v>
      </c>
      <c r="DM66">
        <v>1.259910874068737E-3</v>
      </c>
      <c r="DN66">
        <v>0.15995828807353973</v>
      </c>
      <c r="DO66">
        <v>0.19698221981525421</v>
      </c>
      <c r="DP66">
        <v>5.5775828659534454E-2</v>
      </c>
      <c r="DQ66">
        <v>0.51984649896621704</v>
      </c>
      <c r="DR66">
        <v>2.2909475490450859E-2</v>
      </c>
      <c r="DS66">
        <v>9.0250661596655846E-3</v>
      </c>
      <c r="DT66">
        <v>2.3021707602310926E-4</v>
      </c>
      <c r="DU66">
        <v>0.15485939383506775</v>
      </c>
      <c r="DV66">
        <v>0.22974567115306854</v>
      </c>
      <c r="DW66">
        <v>5.6719057261943817E-2</v>
      </c>
    </row>
    <row r="67" spans="1:127" ht="16" x14ac:dyDescent="0.2">
      <c r="A67">
        <v>1978</v>
      </c>
      <c r="B67">
        <v>0.29937547445297241</v>
      </c>
      <c r="C67">
        <v>5.1799509674310684E-2</v>
      </c>
      <c r="D67">
        <v>1.6601867973804474E-2</v>
      </c>
      <c r="E67">
        <v>6.4895108342170715E-2</v>
      </c>
      <c r="F67">
        <v>0.11353788524866104</v>
      </c>
      <c r="G67">
        <v>4.8986881040036678E-2</v>
      </c>
      <c r="H67">
        <v>3.554223570972681E-3</v>
      </c>
      <c r="I67">
        <v>0.28443130850791931</v>
      </c>
      <c r="J67">
        <v>6.1552703380584717E-2</v>
      </c>
      <c r="K67">
        <v>1.5173429623246193E-2</v>
      </c>
      <c r="L67">
        <v>8.3759471774101257E-2</v>
      </c>
      <c r="M67">
        <v>9.7647540271282196E-2</v>
      </c>
      <c r="N67">
        <v>2.6133202947676182E-2</v>
      </c>
      <c r="O67">
        <v>1.6495880845468491E-4</v>
      </c>
      <c r="P67">
        <v>0.2489706426858902</v>
      </c>
      <c r="Q67">
        <v>8.092024177312851E-2</v>
      </c>
      <c r="R67">
        <v>1.2541209347546101E-2</v>
      </c>
      <c r="S67">
        <v>8.9250028133392334E-2</v>
      </c>
      <c r="T67">
        <v>5.2162289619445801E-2</v>
      </c>
      <c r="U67">
        <v>1.4082406647503376E-2</v>
      </c>
      <c r="V67">
        <v>1.4463254956353921E-5</v>
      </c>
      <c r="W67">
        <v>0.30006676912307739</v>
      </c>
      <c r="X67">
        <v>5.3013097494840622E-2</v>
      </c>
      <c r="Y67">
        <v>1.6334038227796555E-2</v>
      </c>
      <c r="Z67">
        <v>8.1338562071323395E-2</v>
      </c>
      <c r="AA67">
        <v>0.11770306527614594</v>
      </c>
      <c r="AB67">
        <v>3.1446681823581457E-2</v>
      </c>
      <c r="AC67">
        <v>2.3131584748625755E-4</v>
      </c>
      <c r="AD67">
        <v>0.32853168249130249</v>
      </c>
      <c r="AE67">
        <v>3.2770942896604538E-2</v>
      </c>
      <c r="AF67">
        <v>1.938876137137413E-2</v>
      </c>
      <c r="AG67">
        <v>2.8090571984648705E-2</v>
      </c>
      <c r="AH67">
        <v>0.14454008638858795</v>
      </c>
      <c r="AI67">
        <v>9.3574605882167816E-2</v>
      </c>
      <c r="AJ67">
        <v>1.0166707448661327E-2</v>
      </c>
      <c r="AK67">
        <v>0.34105673432350159</v>
      </c>
      <c r="AL67">
        <v>2.9544709250330925E-2</v>
      </c>
      <c r="AM67">
        <v>1.8799727782607079E-2</v>
      </c>
      <c r="AN67">
        <v>1.8652886152267456E-2</v>
      </c>
      <c r="AO67">
        <v>0.15032580494880676</v>
      </c>
      <c r="AP67">
        <v>0.10991694033145905</v>
      </c>
      <c r="AQ67">
        <v>1.3816650025546551E-2</v>
      </c>
      <c r="AR67">
        <v>0.38514497876167297</v>
      </c>
      <c r="AS67">
        <v>2.4680430069565773E-2</v>
      </c>
      <c r="AT67">
        <v>1.7167536541819572E-2</v>
      </c>
      <c r="AU67">
        <v>8.4117595106363297E-3</v>
      </c>
      <c r="AV67">
        <v>0.16884401440620422</v>
      </c>
      <c r="AW67">
        <v>0.14208810217678547</v>
      </c>
      <c r="AX67">
        <v>2.3953152820467949E-2</v>
      </c>
      <c r="AY67">
        <v>0.40390655398368835</v>
      </c>
      <c r="AZ67">
        <v>2.4131478741765022E-2</v>
      </c>
      <c r="BA67">
        <v>1.6100380569696426E-2</v>
      </c>
      <c r="BB67">
        <v>6.2155295163393021E-3</v>
      </c>
      <c r="BC67">
        <v>0.17205177247524261</v>
      </c>
      <c r="BD67">
        <v>0.15750857070088387</v>
      </c>
      <c r="BE67">
        <v>2.7898823842406273E-2</v>
      </c>
      <c r="BF67">
        <v>0.44032979011535645</v>
      </c>
      <c r="BG67">
        <v>2.3496398702263832E-2</v>
      </c>
      <c r="BH67">
        <v>1.3909386470913887E-2</v>
      </c>
      <c r="BI67">
        <v>2.9522434342652559E-3</v>
      </c>
      <c r="BJ67">
        <v>0.16990576684474945</v>
      </c>
      <c r="BK67">
        <v>0.19438645243644714</v>
      </c>
      <c r="BL67">
        <v>3.5679545253515244E-2</v>
      </c>
      <c r="BM67">
        <v>0.45698273181915283</v>
      </c>
      <c r="BN67">
        <v>2.3250879719853401E-2</v>
      </c>
      <c r="BO67">
        <v>9.5461225137114525E-3</v>
      </c>
      <c r="BP67">
        <v>1.0390795068815351E-3</v>
      </c>
      <c r="BQ67">
        <v>0.15466664731502533</v>
      </c>
      <c r="BR67">
        <v>0.22873249277472496</v>
      </c>
      <c r="BS67">
        <v>3.9747502654790878E-2</v>
      </c>
      <c r="BT67">
        <v>0.46085259318351746</v>
      </c>
      <c r="BU67">
        <v>2.3162147030234337E-2</v>
      </c>
      <c r="BV67">
        <v>7.3837945237755775E-3</v>
      </c>
      <c r="BW67">
        <v>4.355041601229459E-4</v>
      </c>
      <c r="BX67">
        <v>0.14488102495670319</v>
      </c>
      <c r="BY67">
        <v>0.20663456618785858</v>
      </c>
      <c r="BZ67">
        <v>3.9681509137153625E-2</v>
      </c>
      <c r="CA67">
        <v>0.3000568151473999</v>
      </c>
      <c r="CB67">
        <v>4.0105573832988739E-2</v>
      </c>
      <c r="CC67">
        <v>2.0727891474962234E-2</v>
      </c>
      <c r="CD67">
        <v>4.9546532332897186E-2</v>
      </c>
      <c r="CE67">
        <v>0.1313866525888443</v>
      </c>
      <c r="CF67">
        <v>5.6421360932290554E-2</v>
      </c>
      <c r="CG67">
        <v>1.8688039854168892E-3</v>
      </c>
      <c r="CH67">
        <v>0.30702298879623413</v>
      </c>
      <c r="CI67">
        <v>3.3299665898084641E-2</v>
      </c>
      <c r="CJ67">
        <v>2.005968801677227E-2</v>
      </c>
      <c r="CK67">
        <v>2.6558475568890572E-2</v>
      </c>
      <c r="CL67">
        <v>0.13603076338768005</v>
      </c>
      <c r="CM67">
        <v>8.5082573816180229E-2</v>
      </c>
      <c r="CN67">
        <v>5.9918253682553768E-3</v>
      </c>
      <c r="CO67">
        <v>0.34099170565605164</v>
      </c>
      <c r="CP67">
        <v>2.5972329080104828E-2</v>
      </c>
      <c r="CQ67">
        <v>1.967897079885006E-2</v>
      </c>
      <c r="CR67">
        <v>1.3580345548689365E-2</v>
      </c>
      <c r="CS67">
        <v>0.16129489243030548</v>
      </c>
      <c r="CT67">
        <v>0.10579773038625717</v>
      </c>
      <c r="CU67">
        <v>1.4667452313005924E-2</v>
      </c>
      <c r="CV67">
        <v>0.37411493062973022</v>
      </c>
      <c r="CW67">
        <v>2.4650929495692253E-2</v>
      </c>
      <c r="CX67">
        <v>1.7892457544803619E-2</v>
      </c>
      <c r="CY67">
        <v>8.8846674188971519E-3</v>
      </c>
      <c r="CZ67">
        <v>0.17380706965923309</v>
      </c>
      <c r="DA67">
        <v>0.12734506838023663</v>
      </c>
      <c r="DB67">
        <v>2.1534742787480354E-2</v>
      </c>
      <c r="DC67">
        <v>0.43196317553520203</v>
      </c>
      <c r="DD67">
        <v>2.3619750514626503E-2</v>
      </c>
      <c r="DE67">
        <v>1.610153540968895E-2</v>
      </c>
      <c r="DF67">
        <v>3.9134365506470203E-3</v>
      </c>
      <c r="DG67">
        <v>0.17756204307079315</v>
      </c>
      <c r="DH67">
        <v>0.17713064327836037</v>
      </c>
      <c r="DI67">
        <v>3.3635761588811874E-2</v>
      </c>
      <c r="DJ67">
        <v>0.45513668656349182</v>
      </c>
      <c r="DK67">
        <v>2.3293206468224525E-2</v>
      </c>
      <c r="DL67">
        <v>1.0577631182968616E-2</v>
      </c>
      <c r="DM67">
        <v>1.3270067283883691E-3</v>
      </c>
      <c r="DN67">
        <v>0.15933474898338318</v>
      </c>
      <c r="DO67">
        <v>0.18475161492824554</v>
      </c>
      <c r="DP67">
        <v>3.977898508310318E-2</v>
      </c>
      <c r="DQ67">
        <v>0.46769118309020996</v>
      </c>
      <c r="DR67">
        <v>2.3107254877686501E-2</v>
      </c>
      <c r="DS67">
        <v>6.9701722823083401E-3</v>
      </c>
      <c r="DT67">
        <v>2.8142149676568806E-4</v>
      </c>
      <c r="DU67">
        <v>0.1451331228017807</v>
      </c>
      <c r="DV67">
        <v>0.21472109854221344</v>
      </c>
      <c r="DW67">
        <v>3.8914568722248077E-2</v>
      </c>
    </row>
    <row r="68" spans="1:127" ht="16" x14ac:dyDescent="0.2">
      <c r="A68">
        <v>1979</v>
      </c>
      <c r="B68">
        <v>0.30299708247184753</v>
      </c>
      <c r="C68">
        <v>5.0438731908798218E-2</v>
      </c>
      <c r="D68">
        <v>1.492330152541399E-2</v>
      </c>
      <c r="E68">
        <v>6.8181715905666351E-2</v>
      </c>
      <c r="F68">
        <v>0.12003318965435028</v>
      </c>
      <c r="G68">
        <v>4.6054094098508358E-2</v>
      </c>
      <c r="H68">
        <v>3.3660340122878551E-3</v>
      </c>
      <c r="I68">
        <v>0.28734433650970459</v>
      </c>
      <c r="J68">
        <v>6.0164075344800949E-2</v>
      </c>
      <c r="K68">
        <v>1.3538585044443607E-2</v>
      </c>
      <c r="L68">
        <v>8.7587930262088776E-2</v>
      </c>
      <c r="M68">
        <v>0.10282405465841293</v>
      </c>
      <c r="N68">
        <v>2.3071113508194685E-2</v>
      </c>
      <c r="O68">
        <v>1.5858084952924401E-4</v>
      </c>
      <c r="P68">
        <v>0.24902620911598206</v>
      </c>
      <c r="Q68">
        <v>7.8638598322868347E-2</v>
      </c>
      <c r="R68">
        <v>1.1253493838012218E-2</v>
      </c>
      <c r="S68">
        <v>9.012226015329361E-2</v>
      </c>
      <c r="T68">
        <v>5.6916430592536926E-2</v>
      </c>
      <c r="U68">
        <v>1.2078463798388839E-2</v>
      </c>
      <c r="V68">
        <v>1.6975138350971974E-5</v>
      </c>
      <c r="W68">
        <v>0.30451259016990662</v>
      </c>
      <c r="X68">
        <v>5.1886662840843201E-2</v>
      </c>
      <c r="Y68">
        <v>1.4562408439815044E-2</v>
      </c>
      <c r="Z68">
        <v>8.6452439427375793E-2</v>
      </c>
      <c r="AA68">
        <v>0.1233927309513092</v>
      </c>
      <c r="AB68">
        <v>2.7996312826871872E-2</v>
      </c>
      <c r="AC68">
        <v>2.2202655964065343E-4</v>
      </c>
      <c r="AD68">
        <v>0.33310273289680481</v>
      </c>
      <c r="AE68">
        <v>3.1733494251966476E-2</v>
      </c>
      <c r="AF68">
        <v>1.7586594447493553E-2</v>
      </c>
      <c r="AG68">
        <v>3.085678443312645E-2</v>
      </c>
      <c r="AH68">
        <v>0.15313237905502319</v>
      </c>
      <c r="AI68">
        <v>9.0258397161960602E-2</v>
      </c>
      <c r="AJ68">
        <v>9.5350872725248337E-3</v>
      </c>
      <c r="AK68">
        <v>0.34481841325759888</v>
      </c>
      <c r="AL68">
        <v>2.8607673943042755E-2</v>
      </c>
      <c r="AM68">
        <v>1.7187835648655891E-2</v>
      </c>
      <c r="AN68">
        <v>2.0528195425868034E-2</v>
      </c>
      <c r="AO68">
        <v>0.15972214937210083</v>
      </c>
      <c r="AP68">
        <v>0.1059256698936224</v>
      </c>
      <c r="AQ68">
        <v>1.2846887111663818E-2</v>
      </c>
      <c r="AR68">
        <v>0.38939312100410461</v>
      </c>
      <c r="AS68">
        <v>2.4088477715849876E-2</v>
      </c>
      <c r="AT68">
        <v>1.5774764120578766E-2</v>
      </c>
      <c r="AU68">
        <v>9.0232081711292267E-3</v>
      </c>
      <c r="AV68">
        <v>0.180040642619133</v>
      </c>
      <c r="AW68">
        <v>0.13850387185811996</v>
      </c>
      <c r="AX68">
        <v>2.1962160244584084E-2</v>
      </c>
      <c r="AY68">
        <v>0.40842342376708984</v>
      </c>
      <c r="AZ68">
        <v>2.3576946929097176E-2</v>
      </c>
      <c r="BA68">
        <v>1.4572843909263611E-2</v>
      </c>
      <c r="BB68">
        <v>6.509754341095686E-3</v>
      </c>
      <c r="BC68">
        <v>0.18504643440246582</v>
      </c>
      <c r="BD68">
        <v>0.15365400351583958</v>
      </c>
      <c r="BE68">
        <v>2.5063445791602135E-2</v>
      </c>
      <c r="BF68">
        <v>0.43990981578826904</v>
      </c>
      <c r="BG68">
        <v>2.2990619763731956E-2</v>
      </c>
      <c r="BH68">
        <v>1.1825182475149632E-2</v>
      </c>
      <c r="BI68">
        <v>3.0189566314220428E-3</v>
      </c>
      <c r="BJ68">
        <v>0.18382774293422699</v>
      </c>
      <c r="BK68">
        <v>0.18775397911667824</v>
      </c>
      <c r="BL68">
        <v>3.0493328347802162E-2</v>
      </c>
      <c r="BM68">
        <v>0.45966228842735291</v>
      </c>
      <c r="BN68">
        <v>2.2806743159890175E-2</v>
      </c>
      <c r="BO68">
        <v>7.7740540727972984E-3</v>
      </c>
      <c r="BP68">
        <v>1.0300715221092105E-3</v>
      </c>
      <c r="BQ68">
        <v>0.17586877942085266</v>
      </c>
      <c r="BR68">
        <v>0.21967729181051254</v>
      </c>
      <c r="BS68">
        <v>3.2505333423614502E-2</v>
      </c>
      <c r="BT68">
        <v>0.47016280889511108</v>
      </c>
      <c r="BU68">
        <v>2.2758906707167625E-2</v>
      </c>
      <c r="BV68">
        <v>5.9443721547722816E-3</v>
      </c>
      <c r="BW68">
        <v>4.1005187085829675E-4</v>
      </c>
      <c r="BX68">
        <v>0.17512610554695129</v>
      </c>
      <c r="BY68">
        <v>0.1880568265914917</v>
      </c>
      <c r="BZ68">
        <v>3.3599443733692169E-2</v>
      </c>
      <c r="CA68">
        <v>0.30554312467575073</v>
      </c>
      <c r="CB68">
        <v>3.9086591452360153E-2</v>
      </c>
      <c r="CC68">
        <v>1.8524624407291412E-2</v>
      </c>
      <c r="CD68">
        <v>5.5153477936983109E-2</v>
      </c>
      <c r="CE68">
        <v>0.13763077557086945</v>
      </c>
      <c r="CF68">
        <v>5.3403138183057308E-2</v>
      </c>
      <c r="CG68">
        <v>1.7445016419515014E-3</v>
      </c>
      <c r="CH68">
        <v>0.30855199694633484</v>
      </c>
      <c r="CI68">
        <v>3.2284535467624664E-2</v>
      </c>
      <c r="CJ68">
        <v>1.8337523564696312E-2</v>
      </c>
      <c r="CK68">
        <v>2.9888758435845375E-2</v>
      </c>
      <c r="CL68">
        <v>0.14319083094596863</v>
      </c>
      <c r="CM68">
        <v>7.941974513232708E-2</v>
      </c>
      <c r="CN68">
        <v>5.4306155070662498E-3</v>
      </c>
      <c r="CO68">
        <v>0.34184139966964722</v>
      </c>
      <c r="CP68">
        <v>2.5366656482219696E-2</v>
      </c>
      <c r="CQ68">
        <v>1.8778052181005478E-2</v>
      </c>
      <c r="CR68">
        <v>1.5303676016628742E-2</v>
      </c>
      <c r="CS68">
        <v>0.16753248870372772</v>
      </c>
      <c r="CT68">
        <v>0.10064766183495522</v>
      </c>
      <c r="CU68">
        <v>1.4212858863174915E-2</v>
      </c>
      <c r="CV68">
        <v>0.3802986741065979</v>
      </c>
      <c r="CW68">
        <v>2.410067617893219E-2</v>
      </c>
      <c r="CX68">
        <v>1.7027152702212334E-2</v>
      </c>
      <c r="CY68">
        <v>9.6278581768274307E-3</v>
      </c>
      <c r="CZ68">
        <v>0.18613500893115997</v>
      </c>
      <c r="DA68">
        <v>0.12319468148052692</v>
      </c>
      <c r="DB68">
        <v>2.0213281735777855E-2</v>
      </c>
      <c r="DC68">
        <v>0.42903247475624084</v>
      </c>
      <c r="DD68">
        <v>2.309187687933445E-2</v>
      </c>
      <c r="DE68">
        <v>1.40560707077384E-2</v>
      </c>
      <c r="DF68">
        <v>4.1142022237181664E-3</v>
      </c>
      <c r="DG68">
        <v>0.18821060657501221</v>
      </c>
      <c r="DH68">
        <v>0.17017436400055885</v>
      </c>
      <c r="DI68">
        <v>2.938535064458847E-2</v>
      </c>
      <c r="DJ68">
        <v>0.45400363206863403</v>
      </c>
      <c r="DK68">
        <v>2.2832522168755531E-2</v>
      </c>
      <c r="DL68">
        <v>8.7600536644458771E-3</v>
      </c>
      <c r="DM68">
        <v>1.3641947880387306E-3</v>
      </c>
      <c r="DN68">
        <v>0.17626899480819702</v>
      </c>
      <c r="DO68">
        <v>0.17691238224506378</v>
      </c>
      <c r="DP68">
        <v>3.1915728002786636E-2</v>
      </c>
      <c r="DQ68">
        <v>0.48924744129180908</v>
      </c>
      <c r="DR68">
        <v>2.2700760513544083E-2</v>
      </c>
      <c r="DS68">
        <v>5.4654087871313095E-3</v>
      </c>
      <c r="DT68">
        <v>2.1636034944094718E-4</v>
      </c>
      <c r="DU68">
        <v>0.18486899137496948</v>
      </c>
      <c r="DV68">
        <v>0.19703635573387146</v>
      </c>
      <c r="DW68">
        <v>3.3664513379335403E-2</v>
      </c>
    </row>
    <row r="69" spans="1:127" ht="16" x14ac:dyDescent="0.2">
      <c r="A69">
        <v>1980</v>
      </c>
      <c r="B69">
        <v>0.30430853366851807</v>
      </c>
      <c r="C69">
        <v>5.2518486976623535E-2</v>
      </c>
      <c r="D69">
        <v>1.4698793180286884E-2</v>
      </c>
      <c r="E69">
        <v>6.8711511790752411E-2</v>
      </c>
      <c r="F69">
        <v>0.12383519113063812</v>
      </c>
      <c r="G69">
        <v>4.0915243327617645E-2</v>
      </c>
      <c r="H69">
        <v>3.6293212324380875E-3</v>
      </c>
      <c r="I69">
        <v>0.28812000155448914</v>
      </c>
      <c r="J69">
        <v>6.2349036335945129E-2</v>
      </c>
      <c r="K69">
        <v>1.3235577382147312E-2</v>
      </c>
      <c r="L69">
        <v>8.6824186146259308E-2</v>
      </c>
      <c r="M69">
        <v>0.10487481951713562</v>
      </c>
      <c r="N69">
        <v>2.0660086069256067E-2</v>
      </c>
      <c r="O69">
        <v>1.7628770729061216E-4</v>
      </c>
      <c r="P69">
        <v>0.249334916472435</v>
      </c>
      <c r="Q69">
        <v>8.2009516656398773E-2</v>
      </c>
      <c r="R69">
        <v>1.1237965896725655E-2</v>
      </c>
      <c r="S69">
        <v>8.8179521262645721E-2</v>
      </c>
      <c r="T69">
        <v>5.6781668215990067E-2</v>
      </c>
      <c r="U69">
        <v>1.1108451290056109E-2</v>
      </c>
      <c r="V69">
        <v>1.7786685930332169E-5</v>
      </c>
      <c r="W69">
        <v>0.30498486757278442</v>
      </c>
      <c r="X69">
        <v>5.3800094872713089E-2</v>
      </c>
      <c r="Y69">
        <v>1.4104196801781654E-2</v>
      </c>
      <c r="Z69">
        <v>8.6234845221042633E-2</v>
      </c>
      <c r="AA69">
        <v>0.12578710913658142</v>
      </c>
      <c r="AB69">
        <v>2.4813413619995117E-2</v>
      </c>
      <c r="AC69">
        <v>2.4520853185094893E-4</v>
      </c>
      <c r="AD69">
        <v>0.3360522985458374</v>
      </c>
      <c r="AE69">
        <v>3.3242005854845047E-2</v>
      </c>
      <c r="AF69">
        <v>1.7567975446581841E-2</v>
      </c>
      <c r="AG69">
        <v>3.3194821327924728E-2</v>
      </c>
      <c r="AH69">
        <v>0.16101410984992981</v>
      </c>
      <c r="AI69">
        <v>8.0633083358407021E-2</v>
      </c>
      <c r="AJ69">
        <v>1.0400289669632912E-2</v>
      </c>
      <c r="AK69">
        <v>0.34853664040565491</v>
      </c>
      <c r="AL69">
        <v>3.0034719035029411E-2</v>
      </c>
      <c r="AM69">
        <v>1.7229244112968445E-2</v>
      </c>
      <c r="AN69">
        <v>2.2900018841028214E-2</v>
      </c>
      <c r="AO69">
        <v>0.1689603328704834</v>
      </c>
      <c r="AP69">
        <v>9.5362376421689987E-2</v>
      </c>
      <c r="AQ69">
        <v>1.4049932360649109E-2</v>
      </c>
      <c r="AR69">
        <v>0.39190074801445007</v>
      </c>
      <c r="AS69">
        <v>2.5146853178739548E-2</v>
      </c>
      <c r="AT69">
        <v>1.6150994226336479E-2</v>
      </c>
      <c r="AU69">
        <v>1.0143865831196308E-2</v>
      </c>
      <c r="AV69">
        <v>0.1895546168088913</v>
      </c>
      <c r="AW69">
        <v>0.12642118334770203</v>
      </c>
      <c r="AX69">
        <v>2.448323555290699E-2</v>
      </c>
      <c r="AY69">
        <v>0.41020151972770691</v>
      </c>
      <c r="AZ69">
        <v>2.4592548608779907E-2</v>
      </c>
      <c r="BA69">
        <v>1.5572428703308105E-2</v>
      </c>
      <c r="BB69">
        <v>7.4289827607572079E-3</v>
      </c>
      <c r="BC69">
        <v>0.19419147074222565</v>
      </c>
      <c r="BD69">
        <v>0.14010032266378403</v>
      </c>
      <c r="BE69">
        <v>2.8315780684351921E-2</v>
      </c>
      <c r="BF69">
        <v>0.43986600637435913</v>
      </c>
      <c r="BG69">
        <v>2.4008903652429581E-2</v>
      </c>
      <c r="BH69">
        <v>1.3177563436329365E-2</v>
      </c>
      <c r="BI69">
        <v>3.5238668788224459E-3</v>
      </c>
      <c r="BJ69">
        <v>0.19346140325069427</v>
      </c>
      <c r="BK69">
        <v>0.17035410925745964</v>
      </c>
      <c r="BL69">
        <v>3.5340156406164169E-2</v>
      </c>
      <c r="BM69">
        <v>0.45211967825889587</v>
      </c>
      <c r="BN69">
        <v>2.3811092600226402E-2</v>
      </c>
      <c r="BO69">
        <v>9.1834394261240959E-3</v>
      </c>
      <c r="BP69">
        <v>1.264801830984652E-3</v>
      </c>
      <c r="BQ69">
        <v>0.17997904121875763</v>
      </c>
      <c r="BR69">
        <v>0.19887575879693031</v>
      </c>
      <c r="BS69">
        <v>3.9005540311336517E-2</v>
      </c>
      <c r="BT69">
        <v>0.45198607444763184</v>
      </c>
      <c r="BU69">
        <v>2.3841958492994308E-2</v>
      </c>
      <c r="BV69">
        <v>8.1463735550642014E-3</v>
      </c>
      <c r="BW69">
        <v>5.6487106485292315E-4</v>
      </c>
      <c r="BX69">
        <v>0.16795441508293152</v>
      </c>
      <c r="BY69">
        <v>0.1660120040178299</v>
      </c>
      <c r="BZ69">
        <v>4.1077058762311935E-2</v>
      </c>
      <c r="CA69">
        <v>0.30769580602645874</v>
      </c>
      <c r="CB69">
        <v>4.0526915341615677E-2</v>
      </c>
      <c r="CC69">
        <v>1.8337355926632881E-2</v>
      </c>
      <c r="CD69">
        <v>5.6578047573566437E-2</v>
      </c>
      <c r="CE69">
        <v>0.14296536147594452</v>
      </c>
      <c r="CF69">
        <v>4.7177515923976898E-2</v>
      </c>
      <c r="CG69">
        <v>2.1106281783431768E-3</v>
      </c>
      <c r="CH69">
        <v>0.31428110599517822</v>
      </c>
      <c r="CI69">
        <v>3.3895891159772873E-2</v>
      </c>
      <c r="CJ69">
        <v>1.8081007525324821E-2</v>
      </c>
      <c r="CK69">
        <v>3.2976750284433365E-2</v>
      </c>
      <c r="CL69">
        <v>0.15269187092781067</v>
      </c>
      <c r="CM69">
        <v>7.0827452465891838E-2</v>
      </c>
      <c r="CN69">
        <v>5.8081387542188168E-3</v>
      </c>
      <c r="CO69">
        <v>0.34728032350540161</v>
      </c>
      <c r="CP69">
        <v>2.6498341932892799E-2</v>
      </c>
      <c r="CQ69">
        <v>1.7561635002493858E-2</v>
      </c>
      <c r="CR69">
        <v>1.6763212159276009E-2</v>
      </c>
      <c r="CS69">
        <v>0.17824916541576385</v>
      </c>
      <c r="CT69">
        <v>9.3069126829504967E-2</v>
      </c>
      <c r="CU69">
        <v>1.5138841234147549E-2</v>
      </c>
      <c r="CV69">
        <v>0.38478866219520569</v>
      </c>
      <c r="CW69">
        <v>2.5092542171478271E-2</v>
      </c>
      <c r="CX69">
        <v>1.7624055966734886E-2</v>
      </c>
      <c r="CY69">
        <v>1.0774407535791397E-2</v>
      </c>
      <c r="CZ69">
        <v>0.19481690227985382</v>
      </c>
      <c r="DA69">
        <v>0.11418259143829346</v>
      </c>
      <c r="DB69">
        <v>2.2298155352473259E-2</v>
      </c>
      <c r="DC69">
        <v>0.43350580334663391</v>
      </c>
      <c r="DD69">
        <v>2.411157637834549E-2</v>
      </c>
      <c r="DE69">
        <v>1.5250689350068569E-2</v>
      </c>
      <c r="DF69">
        <v>4.6964208595454693E-3</v>
      </c>
      <c r="DG69">
        <v>0.20045933127403259</v>
      </c>
      <c r="DH69">
        <v>0.15555011481046677</v>
      </c>
      <c r="DI69">
        <v>3.3437661826610565E-2</v>
      </c>
      <c r="DJ69">
        <v>0.45217916369438171</v>
      </c>
      <c r="DK69">
        <v>2.3797342553734779E-2</v>
      </c>
      <c r="DL69">
        <v>9.6454191952943802E-3</v>
      </c>
      <c r="DM69">
        <v>1.5765986172482371E-3</v>
      </c>
      <c r="DN69">
        <v>0.18533562123775482</v>
      </c>
      <c r="DO69">
        <v>0.15581455826759338</v>
      </c>
      <c r="DP69">
        <v>3.8082744926214218E-2</v>
      </c>
      <c r="DQ69">
        <v>0.46080642938613892</v>
      </c>
      <c r="DR69">
        <v>2.3901484906673431E-2</v>
      </c>
      <c r="DS69">
        <v>6.8788835778832436E-3</v>
      </c>
      <c r="DT69">
        <v>3.573704743757844E-4</v>
      </c>
      <c r="DU69">
        <v>0.17818240821361542</v>
      </c>
      <c r="DV69">
        <v>0.16414496302604675</v>
      </c>
      <c r="DW69">
        <v>4.1376154869794846E-2</v>
      </c>
    </row>
    <row r="70" spans="1:127" ht="16" x14ac:dyDescent="0.2">
      <c r="A70">
        <v>1981</v>
      </c>
      <c r="B70">
        <v>0.30961915850639343</v>
      </c>
      <c r="C70">
        <v>5.6672576814889908E-2</v>
      </c>
      <c r="D70">
        <v>1.4305269345641136E-2</v>
      </c>
      <c r="E70">
        <v>7.2090320289134979E-2</v>
      </c>
      <c r="F70">
        <v>0.12737487256526947</v>
      </c>
      <c r="G70">
        <v>3.5764277912676334E-2</v>
      </c>
      <c r="H70">
        <v>3.4118401817977428E-3</v>
      </c>
      <c r="I70">
        <v>0.30109831690788269</v>
      </c>
      <c r="J70">
        <v>6.7437298595905304E-2</v>
      </c>
      <c r="K70">
        <v>1.2818900868296623E-2</v>
      </c>
      <c r="L70">
        <v>9.1589383780956268E-2</v>
      </c>
      <c r="M70">
        <v>0.11095287650823593</v>
      </c>
      <c r="N70">
        <v>1.8147076945751905E-2</v>
      </c>
      <c r="O70">
        <v>1.5277587226592004E-4</v>
      </c>
      <c r="P70">
        <v>0.26443055272102356</v>
      </c>
      <c r="Q70">
        <v>8.9017227292060852E-2</v>
      </c>
      <c r="R70">
        <v>1.1359488591551781E-2</v>
      </c>
      <c r="S70">
        <v>9.2819139361381531E-2</v>
      </c>
      <c r="T70">
        <v>6.113811582326889E-2</v>
      </c>
      <c r="U70">
        <v>1.007697475142777E-2</v>
      </c>
      <c r="V70">
        <v>1.9613637050497346E-5</v>
      </c>
      <c r="W70">
        <v>0.31673038005828857</v>
      </c>
      <c r="X70">
        <v>5.8237425982952118E-2</v>
      </c>
      <c r="Y70">
        <v>1.3441070914268494E-2</v>
      </c>
      <c r="Z70">
        <v>9.1065123677253723E-2</v>
      </c>
      <c r="AA70">
        <v>0.13218970596790314</v>
      </c>
      <c r="AB70">
        <v>2.1587492898106575E-2</v>
      </c>
      <c r="AC70">
        <v>2.0954509091097862E-4</v>
      </c>
      <c r="AD70">
        <v>0.32597729563713074</v>
      </c>
      <c r="AE70">
        <v>3.6006730049848557E-2</v>
      </c>
      <c r="AF70">
        <v>1.7158763483166695E-2</v>
      </c>
      <c r="AG70">
        <v>3.4656502306461334E-2</v>
      </c>
      <c r="AH70">
        <v>0.15890143811702728</v>
      </c>
      <c r="AI70">
        <v>6.9585341960191727E-2</v>
      </c>
      <c r="AJ70">
        <v>9.668511338531971E-3</v>
      </c>
      <c r="AK70">
        <v>0.33151936531066895</v>
      </c>
      <c r="AL70">
        <v>3.2466951757669449E-2</v>
      </c>
      <c r="AM70">
        <v>1.7491310834884644E-2</v>
      </c>
      <c r="AN70">
        <v>2.3518353700637817E-2</v>
      </c>
      <c r="AO70">
        <v>0.16264472901821136</v>
      </c>
      <c r="AP70">
        <v>8.223017118871212E-2</v>
      </c>
      <c r="AQ70">
        <v>1.3167858123779297E-2</v>
      </c>
      <c r="AR70">
        <v>0.36058798432350159</v>
      </c>
      <c r="AS70">
        <v>2.7362408116459846E-2</v>
      </c>
      <c r="AT70">
        <v>1.7633181065320969E-2</v>
      </c>
      <c r="AU70">
        <v>1.0672044940292835E-2</v>
      </c>
      <c r="AV70">
        <v>0.17536051571369171</v>
      </c>
      <c r="AW70">
        <v>0.10674941167235374</v>
      </c>
      <c r="AX70">
        <v>2.2810434922575951E-2</v>
      </c>
      <c r="AY70">
        <v>0.37257444858551025</v>
      </c>
      <c r="AZ70">
        <v>2.6677247136831284E-2</v>
      </c>
      <c r="BA70">
        <v>1.75313800573349E-2</v>
      </c>
      <c r="BB70">
        <v>7.7917147427797318E-3</v>
      </c>
      <c r="BC70">
        <v>0.17699715495109558</v>
      </c>
      <c r="BD70">
        <v>0.11737957783043385</v>
      </c>
      <c r="BE70">
        <v>2.6197370141744614E-2</v>
      </c>
      <c r="BF70">
        <v>0.38999858498573303</v>
      </c>
      <c r="BG70">
        <v>2.6198573410511017E-2</v>
      </c>
      <c r="BH70">
        <v>1.5830803662538528E-2</v>
      </c>
      <c r="BI70">
        <v>3.6376630887389183E-3</v>
      </c>
      <c r="BJ70">
        <v>0.17160920798778534</v>
      </c>
      <c r="BK70">
        <v>0.14069419726729393</v>
      </c>
      <c r="BL70">
        <v>3.2028127461671829E-2</v>
      </c>
      <c r="BM70">
        <v>0.39458569884300232</v>
      </c>
      <c r="BN70">
        <v>2.6184067130088806E-2</v>
      </c>
      <c r="BO70">
        <v>1.3074464164674282E-2</v>
      </c>
      <c r="BP70">
        <v>1.2558685848489404E-3</v>
      </c>
      <c r="BQ70">
        <v>0.15581254661083221</v>
      </c>
      <c r="BR70">
        <v>0.16343552619218826</v>
      </c>
      <c r="BS70">
        <v>3.48232202231884E-2</v>
      </c>
      <c r="BT70">
        <v>0.39661261439323425</v>
      </c>
      <c r="BU70">
        <v>2.6212912052869797E-2</v>
      </c>
      <c r="BV70">
        <v>1.132437027990818E-2</v>
      </c>
      <c r="BW70">
        <v>5.3026142995804548E-4</v>
      </c>
      <c r="BX70">
        <v>0.14981758594512939</v>
      </c>
      <c r="BY70">
        <v>0.12910561263561249</v>
      </c>
      <c r="BZ70">
        <v>3.5956781357526779E-2</v>
      </c>
      <c r="CA70">
        <v>0.31326362490653992</v>
      </c>
      <c r="CB70">
        <v>4.4127043336629868E-2</v>
      </c>
      <c r="CC70">
        <v>1.6395894810557365E-2</v>
      </c>
      <c r="CD70">
        <v>6.0207601636648178E-2</v>
      </c>
      <c r="CE70">
        <v>0.15031424164772034</v>
      </c>
      <c r="CF70">
        <v>4.0577898733317852E-2</v>
      </c>
      <c r="CG70">
        <v>1.6409503296017647E-3</v>
      </c>
      <c r="CH70">
        <v>0.30839163064956665</v>
      </c>
      <c r="CI70">
        <v>3.6528259515762329E-2</v>
      </c>
      <c r="CJ70">
        <v>1.7378436401486397E-2</v>
      </c>
      <c r="CK70">
        <v>3.3739205449819565E-2</v>
      </c>
      <c r="CL70">
        <v>0.15252771973609924</v>
      </c>
      <c r="CM70">
        <v>6.2722031027078629E-2</v>
      </c>
      <c r="CN70">
        <v>5.4959752596914768E-3</v>
      </c>
      <c r="CO70">
        <v>0.33085310459136963</v>
      </c>
      <c r="CP70">
        <v>2.9062096029520035E-2</v>
      </c>
      <c r="CQ70">
        <v>1.7885718494653702E-2</v>
      </c>
      <c r="CR70">
        <v>1.781729981303215E-2</v>
      </c>
      <c r="CS70">
        <v>0.17130047082901001</v>
      </c>
      <c r="CT70">
        <v>8.0379081889986992E-2</v>
      </c>
      <c r="CU70">
        <v>1.4408440329134464E-2</v>
      </c>
      <c r="CV70">
        <v>0.35731136798858643</v>
      </c>
      <c r="CW70">
        <v>2.7096552774310112E-2</v>
      </c>
      <c r="CX70">
        <v>1.9021041691303253E-2</v>
      </c>
      <c r="CY70">
        <v>1.1430556885898113E-2</v>
      </c>
      <c r="CZ70">
        <v>0.18171685934066772</v>
      </c>
      <c r="DA70">
        <v>9.6956577152013779E-2</v>
      </c>
      <c r="DB70">
        <v>2.108977735042572E-2</v>
      </c>
      <c r="DC70">
        <v>0.38758894801139832</v>
      </c>
      <c r="DD70">
        <v>2.6206193491816521E-2</v>
      </c>
      <c r="DE70">
        <v>1.7278723418712616E-2</v>
      </c>
      <c r="DF70">
        <v>4.8888321034610271E-3</v>
      </c>
      <c r="DG70">
        <v>0.17990729212760925</v>
      </c>
      <c r="DH70">
        <v>0.12874805368483067</v>
      </c>
      <c r="DI70">
        <v>3.0559852719306946E-2</v>
      </c>
      <c r="DJ70">
        <v>0.39361858367919922</v>
      </c>
      <c r="DK70">
        <v>2.6170302182435989E-2</v>
      </c>
      <c r="DL70">
        <v>1.3909491710364819E-2</v>
      </c>
      <c r="DM70">
        <v>1.6020794864743948E-3</v>
      </c>
      <c r="DN70">
        <v>0.15867292881011963</v>
      </c>
      <c r="DO70">
        <v>0.1220395639538765</v>
      </c>
      <c r="DP70">
        <v>3.4282363951206207E-2</v>
      </c>
      <c r="DQ70">
        <v>0.40596795082092285</v>
      </c>
      <c r="DR70">
        <v>2.6219742372632027E-2</v>
      </c>
      <c r="DS70">
        <v>1.0890436358749866E-2</v>
      </c>
      <c r="DT70">
        <v>3.4910687827505171E-4</v>
      </c>
      <c r="DU70">
        <v>0.15854659676551819</v>
      </c>
      <c r="DV70">
        <v>0.12944686412811279</v>
      </c>
      <c r="DW70">
        <v>3.6426585167646408E-2</v>
      </c>
    </row>
    <row r="71" spans="1:127" ht="16" x14ac:dyDescent="0.2">
      <c r="A71">
        <v>1982</v>
      </c>
      <c r="B71">
        <v>0.29900774359703064</v>
      </c>
      <c r="C71">
        <v>5.370146781206131E-2</v>
      </c>
      <c r="D71">
        <v>1.4587129466235638E-2</v>
      </c>
      <c r="E71">
        <v>7.369733601808548E-2</v>
      </c>
      <c r="F71">
        <v>0.12515254318714142</v>
      </c>
      <c r="G71">
        <v>2.8304966166615486E-2</v>
      </c>
      <c r="H71">
        <v>3.5643158480525017E-3</v>
      </c>
      <c r="I71">
        <v>0.29221132397651672</v>
      </c>
      <c r="J71">
        <v>6.3876785337924957E-2</v>
      </c>
      <c r="K71">
        <v>1.3160955160856247E-2</v>
      </c>
      <c r="L71">
        <v>9.2901207506656647E-2</v>
      </c>
      <c r="M71">
        <v>0.10747391730546951</v>
      </c>
      <c r="N71">
        <v>1.4645776245743036E-2</v>
      </c>
      <c r="O71">
        <v>1.5268901188392192E-4</v>
      </c>
      <c r="P71">
        <v>0.25815922021865845</v>
      </c>
      <c r="Q71">
        <v>8.474113792181015E-2</v>
      </c>
      <c r="R71">
        <v>1.1948780156672001E-2</v>
      </c>
      <c r="S71">
        <v>9.4136200845241547E-2</v>
      </c>
      <c r="T71">
        <v>5.8536145836114883E-2</v>
      </c>
      <c r="U71">
        <v>8.7867253459990025E-3</v>
      </c>
      <c r="V71">
        <v>1.0239709808956832E-5</v>
      </c>
      <c r="W71">
        <v>0.30621558427810669</v>
      </c>
      <c r="X71">
        <v>5.5296130478382111E-2</v>
      </c>
      <c r="Y71">
        <v>1.365947350859642E-2</v>
      </c>
      <c r="Z71">
        <v>9.2393308877944946E-2</v>
      </c>
      <c r="AA71">
        <v>0.12760002911090851</v>
      </c>
      <c r="AB71">
        <v>1.7055364325642586E-2</v>
      </c>
      <c r="AC71">
        <v>2.1127259242348373E-4</v>
      </c>
      <c r="AD71">
        <v>0.31190162897109985</v>
      </c>
      <c r="AE71">
        <v>3.4397289156913757E-2</v>
      </c>
      <c r="AF71">
        <v>1.7292805016040802E-2</v>
      </c>
      <c r="AG71">
        <v>3.7264585494995117E-2</v>
      </c>
      <c r="AH71">
        <v>0.1586916595697403</v>
      </c>
      <c r="AI71">
        <v>5.4218592122197151E-2</v>
      </c>
      <c r="AJ71">
        <v>1.0036707855761051E-2</v>
      </c>
      <c r="AK71">
        <v>0.31641611456871033</v>
      </c>
      <c r="AL71">
        <v>3.0960828065872192E-2</v>
      </c>
      <c r="AM71">
        <v>1.766180619597435E-2</v>
      </c>
      <c r="AN71">
        <v>2.5290392339229584E-2</v>
      </c>
      <c r="AO71">
        <v>0.16396635770797729</v>
      </c>
      <c r="AP71">
        <v>6.4933506771922112E-2</v>
      </c>
      <c r="AQ71">
        <v>1.3603216037154198E-2</v>
      </c>
      <c r="AR71">
        <v>0.34555283188819885</v>
      </c>
      <c r="AS71">
        <v>2.6169881224632263E-2</v>
      </c>
      <c r="AT71">
        <v>1.7447652295231819E-2</v>
      </c>
      <c r="AU71">
        <v>1.1259518563747406E-2</v>
      </c>
      <c r="AV71">
        <v>0.18081697821617126</v>
      </c>
      <c r="AW71">
        <v>8.6824340745806694E-2</v>
      </c>
      <c r="AX71">
        <v>2.3034464567899704E-2</v>
      </c>
      <c r="AY71">
        <v>0.35889649391174316</v>
      </c>
      <c r="AZ71">
        <v>2.5571651756763458E-2</v>
      </c>
      <c r="BA71">
        <v>1.7114195972681046E-2</v>
      </c>
      <c r="BB71">
        <v>8.3590690046548843E-3</v>
      </c>
      <c r="BC71">
        <v>0.18522442877292633</v>
      </c>
      <c r="BD71">
        <v>9.651903435587883E-2</v>
      </c>
      <c r="BE71">
        <v>2.6108112186193466E-2</v>
      </c>
      <c r="BF71">
        <v>0.37468215823173523</v>
      </c>
      <c r="BG71">
        <v>2.5116117671132088E-2</v>
      </c>
      <c r="BH71">
        <v>1.4599502086639404E-2</v>
      </c>
      <c r="BI71">
        <v>3.8655479438602924E-3</v>
      </c>
      <c r="BJ71">
        <v>0.18026311695575714</v>
      </c>
      <c r="BK71">
        <v>0.12049542367458344</v>
      </c>
      <c r="BL71">
        <v>3.0342459678649902E-2</v>
      </c>
      <c r="BM71">
        <v>0.36995419859886169</v>
      </c>
      <c r="BN71">
        <v>2.502109482884407E-2</v>
      </c>
      <c r="BO71">
        <v>9.9543575197458267E-3</v>
      </c>
      <c r="BP71">
        <v>1.2684795074164867E-3</v>
      </c>
      <c r="BQ71">
        <v>0.15188513696193695</v>
      </c>
      <c r="BR71">
        <v>0.15233928337693214</v>
      </c>
      <c r="BS71">
        <v>2.9485857114195824E-2</v>
      </c>
      <c r="BT71">
        <v>0.35555168986320496</v>
      </c>
      <c r="BU71">
        <v>2.5035921484231949E-2</v>
      </c>
      <c r="BV71">
        <v>6.7374981008470058E-3</v>
      </c>
      <c r="BW71">
        <v>3.726506547536701E-4</v>
      </c>
      <c r="BX71">
        <v>0.10694233328104019</v>
      </c>
      <c r="BY71">
        <v>0.13576294481754303</v>
      </c>
      <c r="BZ71">
        <v>2.783714234828949E-2</v>
      </c>
      <c r="CA71">
        <v>0.30147108435630798</v>
      </c>
      <c r="CB71">
        <v>4.2337141931056976E-2</v>
      </c>
      <c r="CC71">
        <v>1.6440238803625107E-2</v>
      </c>
      <c r="CD71">
        <v>6.4930640161037445E-2</v>
      </c>
      <c r="CE71">
        <v>0.14650462567806244</v>
      </c>
      <c r="CF71">
        <v>2.94620580971241E-2</v>
      </c>
      <c r="CG71">
        <v>1.7963842255994678E-3</v>
      </c>
      <c r="CH71">
        <v>0.29244038462638855</v>
      </c>
      <c r="CI71">
        <v>3.4903153777122498E-2</v>
      </c>
      <c r="CJ71">
        <v>1.7838027328252792E-2</v>
      </c>
      <c r="CK71">
        <v>3.6835964769124985E-2</v>
      </c>
      <c r="CL71">
        <v>0.15010049939155579</v>
      </c>
      <c r="CM71">
        <v>4.6920217573642731E-2</v>
      </c>
      <c r="CN71">
        <v>5.8425306342542171E-3</v>
      </c>
      <c r="CO71">
        <v>0.3104606568813324</v>
      </c>
      <c r="CP71">
        <v>2.7743149548768997E-2</v>
      </c>
      <c r="CQ71">
        <v>1.8324598670005798E-2</v>
      </c>
      <c r="CR71">
        <v>1.8887335434556007E-2</v>
      </c>
      <c r="CS71">
        <v>0.16922590136528015</v>
      </c>
      <c r="CT71">
        <v>6.132851354777813E-2</v>
      </c>
      <c r="CU71">
        <v>1.4951161108911037E-2</v>
      </c>
      <c r="CV71">
        <v>0.34322544932365417</v>
      </c>
      <c r="CW71">
        <v>2.6023877784609795E-2</v>
      </c>
      <c r="CX71">
        <v>1.9610632210969925E-2</v>
      </c>
      <c r="CY71">
        <v>1.281996164470911E-2</v>
      </c>
      <c r="CZ71">
        <v>0.19014973938465118</v>
      </c>
      <c r="DA71">
        <v>7.2716740891337395E-2</v>
      </c>
      <c r="DB71">
        <v>2.1904509514570236E-2</v>
      </c>
      <c r="DC71">
        <v>0.37775173783302307</v>
      </c>
      <c r="DD71">
        <v>2.5177812203764915E-2</v>
      </c>
      <c r="DE71">
        <v>1.7615320160984993E-2</v>
      </c>
      <c r="DF71">
        <v>5.5516711436212063E-3</v>
      </c>
      <c r="DG71">
        <v>0.19868725538253784</v>
      </c>
      <c r="DH71">
        <v>9.9821088835597038E-2</v>
      </c>
      <c r="DI71">
        <v>3.0898600816726685E-2</v>
      </c>
      <c r="DJ71">
        <v>0.38089010119438171</v>
      </c>
      <c r="DK71">
        <v>2.5009837001562119E-2</v>
      </c>
      <c r="DL71">
        <v>1.2396928854286671E-2</v>
      </c>
      <c r="DM71">
        <v>1.9486852688714862E-3</v>
      </c>
      <c r="DN71">
        <v>0.18601034581661224</v>
      </c>
      <c r="DO71">
        <v>8.4274269640445709E-2</v>
      </c>
      <c r="DP71">
        <v>3.0737733468413353E-2</v>
      </c>
      <c r="DQ71">
        <v>0.35286736488342285</v>
      </c>
      <c r="DR71">
        <v>2.4884138256311417E-2</v>
      </c>
      <c r="DS71">
        <v>5.5546886287629604E-3</v>
      </c>
      <c r="DT71">
        <v>1.5519048611167818E-4</v>
      </c>
      <c r="DU71">
        <v>8.5179634392261505E-2</v>
      </c>
      <c r="DV71">
        <v>0.15618997812271118</v>
      </c>
      <c r="DW71">
        <v>2.637142688035965E-2</v>
      </c>
    </row>
    <row r="72" spans="1:127" ht="16" x14ac:dyDescent="0.2">
      <c r="A72">
        <v>1983</v>
      </c>
      <c r="B72">
        <v>0.29284605383872986</v>
      </c>
      <c r="C72">
        <v>5.5552061647176743E-2</v>
      </c>
      <c r="D72">
        <v>1.4443470165133476E-2</v>
      </c>
      <c r="E72">
        <v>7.404559850692749E-2</v>
      </c>
      <c r="F72">
        <v>0.11563918739557266</v>
      </c>
      <c r="G72">
        <v>3.0449096113443375E-2</v>
      </c>
      <c r="H72">
        <v>2.7166504878550768E-3</v>
      </c>
      <c r="I72">
        <v>0.28907856345176697</v>
      </c>
      <c r="J72">
        <v>6.6378168761730194E-2</v>
      </c>
      <c r="K72">
        <v>1.3233611360192299E-2</v>
      </c>
      <c r="L72">
        <v>9.3864940106868744E-2</v>
      </c>
      <c r="M72">
        <v>9.894435852766037E-2</v>
      </c>
      <c r="N72">
        <v>1.6531732399016619E-2</v>
      </c>
      <c r="O72">
        <v>1.2574734864756465E-4</v>
      </c>
      <c r="P72">
        <v>0.26210299134254456</v>
      </c>
      <c r="Q72">
        <v>8.925628662109375E-2</v>
      </c>
      <c r="R72">
        <v>1.2221254408359528E-2</v>
      </c>
      <c r="S72">
        <v>9.616522490978241E-2</v>
      </c>
      <c r="T72">
        <v>5.5205788463354111E-2</v>
      </c>
      <c r="U72">
        <v>9.2473728582262993E-3</v>
      </c>
      <c r="V72">
        <v>7.0810901888762601E-6</v>
      </c>
      <c r="W72">
        <v>0.29967537522315979</v>
      </c>
      <c r="X72">
        <v>5.7390950620174408E-2</v>
      </c>
      <c r="Y72">
        <v>1.3631295412778854E-2</v>
      </c>
      <c r="Z72">
        <v>9.2961326241493225E-2</v>
      </c>
      <c r="AA72">
        <v>0.11612620204687119</v>
      </c>
      <c r="AB72">
        <v>1.9393251743167639E-2</v>
      </c>
      <c r="AC72">
        <v>1.7236308485735208E-4</v>
      </c>
      <c r="AD72">
        <v>0.29978945851325989</v>
      </c>
      <c r="AE72">
        <v>3.5599861294031143E-2</v>
      </c>
      <c r="AF72">
        <v>1.6673203557729721E-2</v>
      </c>
      <c r="AG72">
        <v>3.7519145756959915E-2</v>
      </c>
      <c r="AH72">
        <v>0.14640726149082184</v>
      </c>
      <c r="AI72">
        <v>5.6098380126059055E-2</v>
      </c>
      <c r="AJ72">
        <v>7.4916072189807892E-3</v>
      </c>
      <c r="AK72">
        <v>0.3046438992023468</v>
      </c>
      <c r="AL72">
        <v>3.2153286039829254E-2</v>
      </c>
      <c r="AM72">
        <v>1.7096852883696556E-2</v>
      </c>
      <c r="AN72">
        <v>2.6080792769789696E-2</v>
      </c>
      <c r="AO72">
        <v>0.15306746959686279</v>
      </c>
      <c r="AP72">
        <v>6.609085388481617E-2</v>
      </c>
      <c r="AQ72">
        <v>1.0154647752642632E-2</v>
      </c>
      <c r="AR72">
        <v>0.33177486062049866</v>
      </c>
      <c r="AS72">
        <v>2.7053257450461388E-2</v>
      </c>
      <c r="AT72">
        <v>1.6427455469965935E-2</v>
      </c>
      <c r="AU72">
        <v>1.1802857741713524E-2</v>
      </c>
      <c r="AV72">
        <v>0.17242397367954254</v>
      </c>
      <c r="AW72">
        <v>8.7172701954841614E-2</v>
      </c>
      <c r="AX72">
        <v>1.6894606873393059E-2</v>
      </c>
      <c r="AY72">
        <v>0.34269869327545166</v>
      </c>
      <c r="AZ72">
        <v>2.6328645646572113E-2</v>
      </c>
      <c r="BA72">
        <v>1.5620739199221134E-2</v>
      </c>
      <c r="BB72">
        <v>8.4450561553239822E-3</v>
      </c>
      <c r="BC72">
        <v>0.17667500674724579</v>
      </c>
      <c r="BD72">
        <v>9.6771368756890297E-2</v>
      </c>
      <c r="BE72">
        <v>1.8857864663004875E-2</v>
      </c>
      <c r="BF72">
        <v>0.36297178268432617</v>
      </c>
      <c r="BG72">
        <v>2.6127154007554054E-2</v>
      </c>
      <c r="BH72">
        <v>1.3961507938802242E-2</v>
      </c>
      <c r="BI72">
        <v>3.7914123386144638E-3</v>
      </c>
      <c r="BJ72">
        <v>0.17597624659538269</v>
      </c>
      <c r="BK72">
        <v>0.12117659114301205</v>
      </c>
      <c r="BL72">
        <v>2.1938877180218697E-2</v>
      </c>
      <c r="BM72">
        <v>0.36694064736366272</v>
      </c>
      <c r="BN72">
        <v>2.6257229968905449E-2</v>
      </c>
      <c r="BO72">
        <v>9.4462083652615547E-3</v>
      </c>
      <c r="BP72">
        <v>1.1947279563173652E-3</v>
      </c>
      <c r="BQ72">
        <v>0.15132066607475281</v>
      </c>
      <c r="BR72">
        <v>0.1585988886654377</v>
      </c>
      <c r="BS72">
        <v>2.0122930407524109E-2</v>
      </c>
      <c r="BT72">
        <v>0.34602281451225281</v>
      </c>
      <c r="BU72">
        <v>2.6086172088980675E-2</v>
      </c>
      <c r="BV72">
        <v>6.3870949670672417E-3</v>
      </c>
      <c r="BW72">
        <v>3.6443438148126006E-4</v>
      </c>
      <c r="BX72">
        <v>9.5825657248497009E-2</v>
      </c>
      <c r="BY72">
        <v>0.15692922472953796</v>
      </c>
      <c r="BZ72">
        <v>1.8196763470768929E-2</v>
      </c>
      <c r="CA72">
        <v>0.28856506943702698</v>
      </c>
      <c r="CB72">
        <v>4.3568994849920273E-2</v>
      </c>
      <c r="CC72">
        <v>1.5693645924329758E-2</v>
      </c>
      <c r="CD72">
        <v>6.3966773450374603E-2</v>
      </c>
      <c r="CE72">
        <v>0.1310076117515564</v>
      </c>
      <c r="CF72">
        <v>3.2993892207741737E-2</v>
      </c>
      <c r="CG72">
        <v>1.3341533485800028E-3</v>
      </c>
      <c r="CH72">
        <v>0.28161603212356567</v>
      </c>
      <c r="CI72">
        <v>3.6482017487287521E-2</v>
      </c>
      <c r="CJ72">
        <v>1.7665017396211624E-2</v>
      </c>
      <c r="CK72">
        <v>3.8199432194232941E-2</v>
      </c>
      <c r="CL72">
        <v>0.13663829863071442</v>
      </c>
      <c r="CM72">
        <v>4.8197273164987564E-2</v>
      </c>
      <c r="CN72">
        <v>4.4339927844703197E-3</v>
      </c>
      <c r="CO72">
        <v>0.30225002765655518</v>
      </c>
      <c r="CP72">
        <v>2.9011735692620277E-2</v>
      </c>
      <c r="CQ72">
        <v>1.8607839941978455E-2</v>
      </c>
      <c r="CR72">
        <v>2.0878290757536888E-2</v>
      </c>
      <c r="CS72">
        <v>0.16093431413173676</v>
      </c>
      <c r="CT72">
        <v>6.1229519546031952E-2</v>
      </c>
      <c r="CU72">
        <v>1.1588336899876595E-2</v>
      </c>
      <c r="CV72">
        <v>0.32210493087768555</v>
      </c>
      <c r="CW72">
        <v>2.6533322408795357E-2</v>
      </c>
      <c r="CX72">
        <v>1.7306214198470116E-2</v>
      </c>
      <c r="CY72">
        <v>1.3172307051718235E-2</v>
      </c>
      <c r="CZ72">
        <v>0.17738482356071472</v>
      </c>
      <c r="DA72">
        <v>7.1980131790041924E-2</v>
      </c>
      <c r="DB72">
        <v>1.5728117898106575E-2</v>
      </c>
      <c r="DC72">
        <v>0.36014416813850403</v>
      </c>
      <c r="DD72">
        <v>2.6034481823444366E-2</v>
      </c>
      <c r="DE72">
        <v>1.7178446054458618E-2</v>
      </c>
      <c r="DF72">
        <v>5.641427356749773E-3</v>
      </c>
      <c r="DG72">
        <v>0.19354219734668732</v>
      </c>
      <c r="DH72">
        <v>9.4514967873692513E-2</v>
      </c>
      <c r="DI72">
        <v>2.3232655599713326E-2</v>
      </c>
      <c r="DJ72">
        <v>0.38685044646263123</v>
      </c>
      <c r="DK72">
        <v>2.6420045644044876E-2</v>
      </c>
      <c r="DL72">
        <v>1.2357905507087708E-2</v>
      </c>
      <c r="DM72">
        <v>1.9850102253258228E-3</v>
      </c>
      <c r="DN72">
        <v>0.20414139330387115</v>
      </c>
      <c r="DO72">
        <v>8.5481844842433929E-2</v>
      </c>
      <c r="DP72">
        <v>2.1956278011202812E-2</v>
      </c>
      <c r="DQ72">
        <v>0.33912873268127441</v>
      </c>
      <c r="DR72">
        <v>2.588895708322525E-2</v>
      </c>
      <c r="DS72">
        <v>5.1807723939418793E-3</v>
      </c>
      <c r="DT72">
        <v>1.3455304724629968E-4</v>
      </c>
      <c r="DU72">
        <v>6.7466035485267639E-2</v>
      </c>
      <c r="DV72">
        <v>0.17953518033027649</v>
      </c>
      <c r="DW72">
        <v>1.7071384936571121E-2</v>
      </c>
    </row>
    <row r="73" spans="1:127" ht="16" x14ac:dyDescent="0.2">
      <c r="A73">
        <v>1984</v>
      </c>
      <c r="B73">
        <v>0.28919336199760437</v>
      </c>
      <c r="C73">
        <v>5.5099289864301682E-2</v>
      </c>
      <c r="D73">
        <v>1.3848353177309036E-2</v>
      </c>
      <c r="E73">
        <v>7.4978671967983246E-2</v>
      </c>
      <c r="F73">
        <v>0.1100541353225708</v>
      </c>
      <c r="G73">
        <v>3.2778378576040268E-2</v>
      </c>
      <c r="H73">
        <v>2.4345426354557276E-3</v>
      </c>
      <c r="I73">
        <v>0.29293736815452576</v>
      </c>
      <c r="J73">
        <v>6.6771596670150757E-2</v>
      </c>
      <c r="K73">
        <v>1.314080972224474E-2</v>
      </c>
      <c r="L73">
        <v>9.8472863435745239E-2</v>
      </c>
      <c r="M73">
        <v>9.6982218325138092E-2</v>
      </c>
      <c r="N73">
        <v>1.7480776179581881E-2</v>
      </c>
      <c r="O73">
        <v>8.9105888037011027E-5</v>
      </c>
      <c r="P73">
        <v>0.27539971470832825</v>
      </c>
      <c r="Q73">
        <v>8.9962221682071686E-2</v>
      </c>
      <c r="R73">
        <v>1.2078342027962208E-2</v>
      </c>
      <c r="S73">
        <v>0.10483615100383759</v>
      </c>
      <c r="T73">
        <v>5.9744585305452347E-2</v>
      </c>
      <c r="U73">
        <v>8.7701051961630583E-3</v>
      </c>
      <c r="V73">
        <v>8.3245922724017873E-6</v>
      </c>
      <c r="W73">
        <v>0.29982158541679382</v>
      </c>
      <c r="X73">
        <v>5.7668350636959076E-2</v>
      </c>
      <c r="Y73">
        <v>1.3557870872318745E-2</v>
      </c>
      <c r="Z73">
        <v>9.5975019037723541E-2</v>
      </c>
      <c r="AA73">
        <v>0.11159948259592056</v>
      </c>
      <c r="AB73">
        <v>2.0900063216686249E-2</v>
      </c>
      <c r="AC73">
        <v>1.2081578461220488E-4</v>
      </c>
      <c r="AD73">
        <v>0.2826525866985321</v>
      </c>
      <c r="AE73">
        <v>3.4707706421613693E-2</v>
      </c>
      <c r="AF73">
        <v>1.5084436163306236E-2</v>
      </c>
      <c r="AG73">
        <v>3.3934205770492554E-2</v>
      </c>
      <c r="AH73">
        <v>0.13289083540439606</v>
      </c>
      <c r="AI73">
        <v>5.9503361582756042E-2</v>
      </c>
      <c r="AJ73">
        <v>6.5320315770804882E-3</v>
      </c>
      <c r="AK73">
        <v>0.28504502773284912</v>
      </c>
      <c r="AL73">
        <v>3.1342931091785431E-2</v>
      </c>
      <c r="AM73">
        <v>1.50300282984972E-2</v>
      </c>
      <c r="AN73">
        <v>2.2410087287425995E-2</v>
      </c>
      <c r="AO73">
        <v>0.13841548562049866</v>
      </c>
      <c r="AP73">
        <v>6.8985814228653908E-2</v>
      </c>
      <c r="AQ73">
        <v>8.860686793923378E-3</v>
      </c>
      <c r="AR73">
        <v>0.31217199563980103</v>
      </c>
      <c r="AS73">
        <v>2.6686498895287514E-2</v>
      </c>
      <c r="AT73">
        <v>1.4488604851067066E-2</v>
      </c>
      <c r="AU73">
        <v>1.0442835278809071E-2</v>
      </c>
      <c r="AV73">
        <v>0.15875571966171265</v>
      </c>
      <c r="AW73">
        <v>8.7010277435183525E-2</v>
      </c>
      <c r="AX73">
        <v>1.4788070693612099E-2</v>
      </c>
      <c r="AY73">
        <v>0.32289990782737732</v>
      </c>
      <c r="AZ73">
        <v>2.6008062064647675E-2</v>
      </c>
      <c r="BA73">
        <v>1.3710534200072289E-2</v>
      </c>
      <c r="BB73">
        <v>7.6701687648892403E-3</v>
      </c>
      <c r="BC73">
        <v>0.16392841935157776</v>
      </c>
      <c r="BD73">
        <v>9.4859452918171883E-2</v>
      </c>
      <c r="BE73">
        <v>1.6723260283470154E-2</v>
      </c>
      <c r="BF73">
        <v>0.34215793013572693</v>
      </c>
      <c r="BG73">
        <v>2.5811687111854553E-2</v>
      </c>
      <c r="BH73">
        <v>1.1591910384595394E-2</v>
      </c>
      <c r="BI73">
        <v>3.4615311305969954E-3</v>
      </c>
      <c r="BJ73">
        <v>0.16543242335319519</v>
      </c>
      <c r="BK73">
        <v>0.11651567742228508</v>
      </c>
      <c r="BL73">
        <v>1.9344694912433624E-2</v>
      </c>
      <c r="BM73">
        <v>0.35743823647499084</v>
      </c>
      <c r="BN73">
        <v>2.6098329573869705E-2</v>
      </c>
      <c r="BO73">
        <v>8.0064237117767334E-3</v>
      </c>
      <c r="BP73">
        <v>1.1883443221449852E-3</v>
      </c>
      <c r="BQ73">
        <v>0.14853011071681976</v>
      </c>
      <c r="BR73">
        <v>0.15497191995382309</v>
      </c>
      <c r="BS73">
        <v>1.8643099814653397E-2</v>
      </c>
      <c r="BT73">
        <v>0.33534151315689087</v>
      </c>
      <c r="BU73">
        <v>2.5985890999436378E-2</v>
      </c>
      <c r="BV73">
        <v>5.2175652235746384E-3</v>
      </c>
      <c r="BW73">
        <v>3.5644951276481152E-4</v>
      </c>
      <c r="BX73">
        <v>9.2474311590194702E-2</v>
      </c>
      <c r="BY73">
        <v>0.14894223213195801</v>
      </c>
      <c r="BZ73">
        <v>1.709977351129055E-2</v>
      </c>
      <c r="CA73">
        <v>0.27691224217414856</v>
      </c>
      <c r="CB73">
        <v>4.2781028896570206E-2</v>
      </c>
      <c r="CC73">
        <v>1.5214980579912663E-2</v>
      </c>
      <c r="CD73">
        <v>6.1584755778312683E-2</v>
      </c>
      <c r="CE73">
        <v>0.11963521689176559</v>
      </c>
      <c r="CF73">
        <v>3.6751506850123405E-2</v>
      </c>
      <c r="CG73">
        <v>9.4473973149433732E-4</v>
      </c>
      <c r="CH73">
        <v>0.26161828637123108</v>
      </c>
      <c r="CI73">
        <v>3.5364210605621338E-2</v>
      </c>
      <c r="CJ73">
        <v>1.5497598797082901E-2</v>
      </c>
      <c r="CK73">
        <v>3.2744962722063065E-2</v>
      </c>
      <c r="CL73">
        <v>0.12084972858428955</v>
      </c>
      <c r="CM73">
        <v>5.3419952280819416E-2</v>
      </c>
      <c r="CN73">
        <v>3.7418205756694078E-3</v>
      </c>
      <c r="CO73">
        <v>0.28242579102516174</v>
      </c>
      <c r="CP73">
        <v>2.8567658737301826E-2</v>
      </c>
      <c r="CQ73">
        <v>1.6646029427647591E-2</v>
      </c>
      <c r="CR73">
        <v>1.8130861222743988E-2</v>
      </c>
      <c r="CS73">
        <v>0.14441287517547607</v>
      </c>
      <c r="CT73">
        <v>6.5246159210801125E-2</v>
      </c>
      <c r="CU73">
        <v>9.4221942126750946E-3</v>
      </c>
      <c r="CV73">
        <v>0.30286109447479248</v>
      </c>
      <c r="CW73">
        <v>2.6212397962808609E-2</v>
      </c>
      <c r="CX73">
        <v>1.5915054827928543E-2</v>
      </c>
      <c r="CY73">
        <v>1.2049436569213867E-2</v>
      </c>
      <c r="CZ73">
        <v>0.1623634546995163</v>
      </c>
      <c r="DA73">
        <v>7.2325224056839943E-2</v>
      </c>
      <c r="DB73">
        <v>1.3995543122291565E-2</v>
      </c>
      <c r="DC73">
        <v>0.33157837390899658</v>
      </c>
      <c r="DD73">
        <v>2.5613225996494293E-2</v>
      </c>
      <c r="DE73">
        <v>1.4074373990297318E-2</v>
      </c>
      <c r="DF73">
        <v>5.0354050472378731E-3</v>
      </c>
      <c r="DG73">
        <v>0.17713497579097748</v>
      </c>
      <c r="DH73">
        <v>8.9889941737055779E-2</v>
      </c>
      <c r="DI73">
        <v>1.9830456003546715E-2</v>
      </c>
      <c r="DJ73">
        <v>0.37753820419311523</v>
      </c>
      <c r="DK73">
        <v>2.6200609281659126E-2</v>
      </c>
      <c r="DL73">
        <v>1.0543269105255604E-2</v>
      </c>
      <c r="DM73">
        <v>1.9450659165158868E-3</v>
      </c>
      <c r="DN73">
        <v>0.19952049851417542</v>
      </c>
      <c r="DO73">
        <v>8.2293063402175903E-2</v>
      </c>
      <c r="DP73">
        <v>2.0046966150403023E-2</v>
      </c>
      <c r="DQ73">
        <v>0.32788252830505371</v>
      </c>
      <c r="DR73">
        <v>2.5799436494708061E-2</v>
      </c>
      <c r="DS73">
        <v>4.1410932317376137E-3</v>
      </c>
      <c r="DT73">
        <v>1.8620600167196244E-4</v>
      </c>
      <c r="DU73">
        <v>6.6650807857513428E-2</v>
      </c>
      <c r="DV73">
        <v>0.16758184134960175</v>
      </c>
      <c r="DW73">
        <v>1.6186684370040894E-2</v>
      </c>
    </row>
    <row r="74" spans="1:127" ht="16" x14ac:dyDescent="0.2">
      <c r="A74">
        <v>1985</v>
      </c>
      <c r="B74">
        <v>0.29383933544158936</v>
      </c>
      <c r="C74">
        <v>5.5181644856929779E-2</v>
      </c>
      <c r="D74">
        <v>1.3651744462549686E-2</v>
      </c>
      <c r="E74">
        <v>7.6668955385684967E-2</v>
      </c>
      <c r="F74">
        <v>0.11384755373001099</v>
      </c>
      <c r="G74">
        <v>3.2055072486400604E-2</v>
      </c>
      <c r="H74">
        <v>2.4343761615455151E-3</v>
      </c>
      <c r="I74">
        <v>0.29641076922416687</v>
      </c>
      <c r="J74">
        <v>6.6916167736053467E-2</v>
      </c>
      <c r="K74">
        <v>1.2812101282179356E-2</v>
      </c>
      <c r="L74">
        <v>0.10036648809909821</v>
      </c>
      <c r="M74">
        <v>9.8348952829837799E-2</v>
      </c>
      <c r="N74">
        <v>1.7899332568049431E-2</v>
      </c>
      <c r="O74">
        <v>6.7718749050982296E-5</v>
      </c>
      <c r="P74">
        <v>0.28000906109809875</v>
      </c>
      <c r="Q74">
        <v>9.0573109686374664E-2</v>
      </c>
      <c r="R74">
        <v>1.2210601009428501E-2</v>
      </c>
      <c r="S74">
        <v>0.10779893398284912</v>
      </c>
      <c r="T74">
        <v>6.0552708804607391E-2</v>
      </c>
      <c r="U74">
        <v>8.8688717223703861E-3</v>
      </c>
      <c r="V74">
        <v>4.8273273023369256E-6</v>
      </c>
      <c r="W74">
        <v>0.30279707908630371</v>
      </c>
      <c r="X74">
        <v>5.7704906910657883E-2</v>
      </c>
      <c r="Y74">
        <v>1.3046305626630783E-2</v>
      </c>
      <c r="Z74">
        <v>9.7472533583641052E-2</v>
      </c>
      <c r="AA74">
        <v>0.11306561529636383</v>
      </c>
      <c r="AB74">
        <v>2.1415508817881346E-2</v>
      </c>
      <c r="AC74">
        <v>9.2206682893447578E-5</v>
      </c>
      <c r="AD74">
        <v>0.28936532139778137</v>
      </c>
      <c r="AE74">
        <v>3.4764699637889862E-2</v>
      </c>
      <c r="AF74">
        <v>1.5112643130123615E-2</v>
      </c>
      <c r="AG74">
        <v>3.5437513142824173E-2</v>
      </c>
      <c r="AH74">
        <v>0.14081363379955292</v>
      </c>
      <c r="AI74">
        <v>5.6684700772166252E-2</v>
      </c>
      <c r="AJ74">
        <v>6.5521332435309887E-3</v>
      </c>
      <c r="AK74">
        <v>0.29221019148826599</v>
      </c>
      <c r="AL74">
        <v>3.1519472599029541E-2</v>
      </c>
      <c r="AM74">
        <v>1.5220721252262592E-2</v>
      </c>
      <c r="AN74">
        <v>2.3779258131980896E-2</v>
      </c>
      <c r="AO74">
        <v>0.14746059477329254</v>
      </c>
      <c r="AP74">
        <v>6.5297739580273628E-2</v>
      </c>
      <c r="AQ74">
        <v>8.9323995634913445E-3</v>
      </c>
      <c r="AR74">
        <v>0.32067045569419861</v>
      </c>
      <c r="AS74">
        <v>2.6862887665629387E-2</v>
      </c>
      <c r="AT74">
        <v>1.5073481947183609E-2</v>
      </c>
      <c r="AU74">
        <v>1.1200800538063049E-2</v>
      </c>
      <c r="AV74">
        <v>0.17047810554504395</v>
      </c>
      <c r="AW74">
        <v>8.1845501437783241E-2</v>
      </c>
      <c r="AX74">
        <v>1.5209690667688847E-2</v>
      </c>
      <c r="AY74">
        <v>0.33171716332435608</v>
      </c>
      <c r="AZ74">
        <v>2.6172986254096031E-2</v>
      </c>
      <c r="BA74">
        <v>1.43681475892663E-2</v>
      </c>
      <c r="BB74">
        <v>8.0898813903331757E-3</v>
      </c>
      <c r="BC74">
        <v>0.17615935206413269</v>
      </c>
      <c r="BD74">
        <v>8.9701320976018906E-2</v>
      </c>
      <c r="BE74">
        <v>1.7225475981831551E-2</v>
      </c>
      <c r="BF74">
        <v>0.35312938690185547</v>
      </c>
      <c r="BG74">
        <v>2.6127900928258896E-2</v>
      </c>
      <c r="BH74">
        <v>1.3317819684743881E-2</v>
      </c>
      <c r="BI74">
        <v>3.7048228550702333E-3</v>
      </c>
      <c r="BJ74">
        <v>0.18075551092624664</v>
      </c>
      <c r="BK74">
        <v>0.1089896522462368</v>
      </c>
      <c r="BL74">
        <v>2.0233694463968277E-2</v>
      </c>
      <c r="BM74">
        <v>0.33899214863777161</v>
      </c>
      <c r="BN74">
        <v>2.6177769526839256E-2</v>
      </c>
      <c r="BO74">
        <v>9.4012115150690079E-3</v>
      </c>
      <c r="BP74">
        <v>1.027790131047368E-3</v>
      </c>
      <c r="BQ74">
        <v>0.14153818786144257</v>
      </c>
      <c r="BR74">
        <v>0.1408078558743</v>
      </c>
      <c r="BS74">
        <v>2.0039329305291176E-2</v>
      </c>
      <c r="BT74">
        <v>0.34111121296882629</v>
      </c>
      <c r="BU74">
        <v>2.5943893939256668E-2</v>
      </c>
      <c r="BV74">
        <v>5.1189851947128773E-3</v>
      </c>
      <c r="BW74">
        <v>3.6340815131552517E-4</v>
      </c>
      <c r="BX74">
        <v>0.10515310615301132</v>
      </c>
      <c r="BY74">
        <v>0.13717524707317352</v>
      </c>
      <c r="BZ74">
        <v>1.7426345497369766E-2</v>
      </c>
      <c r="CA74">
        <v>0.28254589438438416</v>
      </c>
      <c r="CB74">
        <v>4.2543813586235046E-2</v>
      </c>
      <c r="CC74">
        <v>1.4853568747639656E-2</v>
      </c>
      <c r="CD74">
        <v>6.3383482396602631E-2</v>
      </c>
      <c r="CE74">
        <v>0.12488021701574326</v>
      </c>
      <c r="CF74">
        <v>3.60384127125144E-2</v>
      </c>
      <c r="CG74">
        <v>8.4640341810882092E-4</v>
      </c>
      <c r="CH74">
        <v>0.26705154776573181</v>
      </c>
      <c r="CI74">
        <v>3.5635855048894882E-2</v>
      </c>
      <c r="CJ74">
        <v>1.5350879170000553E-2</v>
      </c>
      <c r="CK74">
        <v>3.4898504614830017E-2</v>
      </c>
      <c r="CL74">
        <v>0.12711332738399506</v>
      </c>
      <c r="CM74">
        <v>5.0669663585722446E-2</v>
      </c>
      <c r="CN74">
        <v>3.3833296038210392E-3</v>
      </c>
      <c r="CO74">
        <v>0.28926193714141846</v>
      </c>
      <c r="CP74">
        <v>2.8824448585510254E-2</v>
      </c>
      <c r="CQ74">
        <v>1.707892119884491E-2</v>
      </c>
      <c r="CR74">
        <v>2.0045915618538857E-2</v>
      </c>
      <c r="CS74">
        <v>0.15432487428188324</v>
      </c>
      <c r="CT74">
        <v>5.9509448707103729E-2</v>
      </c>
      <c r="CU74">
        <v>9.4783110544085503E-3</v>
      </c>
      <c r="CV74">
        <v>0.30940502882003784</v>
      </c>
      <c r="CW74">
        <v>2.6219967752695084E-2</v>
      </c>
      <c r="CX74">
        <v>1.5462618321180344E-2</v>
      </c>
      <c r="CY74">
        <v>1.2659234926104546E-2</v>
      </c>
      <c r="CZ74">
        <v>0.17137004435062408</v>
      </c>
      <c r="DA74">
        <v>6.9602342322468758E-2</v>
      </c>
      <c r="DB74">
        <v>1.4090829528868198E-2</v>
      </c>
      <c r="DC74">
        <v>0.36287316679954529</v>
      </c>
      <c r="DD74">
        <v>2.6093529537320137E-2</v>
      </c>
      <c r="DE74">
        <v>1.6017250716686249E-2</v>
      </c>
      <c r="DF74">
        <v>5.549904890358448E-3</v>
      </c>
      <c r="DG74">
        <v>0.20778512954711914</v>
      </c>
      <c r="DH74">
        <v>8.7059708312153816E-2</v>
      </c>
      <c r="DI74">
        <v>2.0367654040455818E-2</v>
      </c>
      <c r="DJ74">
        <v>0.3371843695640564</v>
      </c>
      <c r="DK74">
        <v>2.6377290487289429E-2</v>
      </c>
      <c r="DL74">
        <v>1.3054360635578632E-2</v>
      </c>
      <c r="DM74">
        <v>1.5945716295391321E-3</v>
      </c>
      <c r="DN74">
        <v>0.17257814109325409</v>
      </c>
      <c r="DO74">
        <v>6.5887786448001862E-2</v>
      </c>
      <c r="DP74">
        <v>2.2268455475568771E-2</v>
      </c>
      <c r="DQ74">
        <v>0.34157204627990723</v>
      </c>
      <c r="DR74">
        <v>2.5931844487786293E-2</v>
      </c>
      <c r="DS74">
        <v>4.6517462469637394E-3</v>
      </c>
      <c r="DT74">
        <v>1.5016738325357437E-4</v>
      </c>
      <c r="DU74">
        <v>8.2825839519500732E-2</v>
      </c>
      <c r="DV74">
        <v>0.16093824803829193</v>
      </c>
      <c r="DW74">
        <v>1.6185954213142395E-2</v>
      </c>
    </row>
    <row r="75" spans="1:127" ht="16" x14ac:dyDescent="0.2">
      <c r="A75">
        <v>1986</v>
      </c>
      <c r="B75">
        <v>0.29372578859329224</v>
      </c>
      <c r="C75">
        <v>5.3848344832658768E-2</v>
      </c>
      <c r="D75">
        <v>1.3876174576580524E-2</v>
      </c>
      <c r="E75">
        <v>7.7898293733596802E-2</v>
      </c>
      <c r="F75">
        <v>0.11239311099052429</v>
      </c>
      <c r="G75">
        <v>3.3137799240648746E-2</v>
      </c>
      <c r="H75">
        <v>2.5720675475895405E-3</v>
      </c>
      <c r="I75">
        <v>0.29295808076858521</v>
      </c>
      <c r="J75">
        <v>6.5875157713890076E-2</v>
      </c>
      <c r="K75">
        <v>1.2982730753719807E-2</v>
      </c>
      <c r="L75">
        <v>0.10189923644065857</v>
      </c>
      <c r="M75">
        <v>9.3132674694061279E-2</v>
      </c>
      <c r="N75">
        <v>1.9004839938133955E-2</v>
      </c>
      <c r="O75">
        <v>6.3443279941566288E-5</v>
      </c>
      <c r="P75">
        <v>0.27619871497154236</v>
      </c>
      <c r="Q75">
        <v>8.9311733841896057E-2</v>
      </c>
      <c r="R75">
        <v>1.2641400098800659E-2</v>
      </c>
      <c r="S75">
        <v>0.10857056081295013</v>
      </c>
      <c r="T75">
        <v>5.6106410920619965E-2</v>
      </c>
      <c r="U75">
        <v>9.5686076674610376E-3</v>
      </c>
      <c r="V75">
        <v>4.4673815757789725E-9</v>
      </c>
      <c r="W75">
        <v>0.29934895038604736</v>
      </c>
      <c r="X75">
        <v>5.6938063353300095E-2</v>
      </c>
      <c r="Y75">
        <v>1.3112890534102917E-2</v>
      </c>
      <c r="Z75">
        <v>9.9355250597000122E-2</v>
      </c>
      <c r="AA75">
        <v>0.10725194215774536</v>
      </c>
      <c r="AB75">
        <v>2.2603170480579138E-2</v>
      </c>
      <c r="AC75">
        <v>8.7634485680609941E-5</v>
      </c>
      <c r="AD75">
        <v>0.29503589868545532</v>
      </c>
      <c r="AE75">
        <v>3.3324189484119415E-2</v>
      </c>
      <c r="AF75">
        <v>1.5400865115225315E-2</v>
      </c>
      <c r="AG75">
        <v>3.6939889192581177E-2</v>
      </c>
      <c r="AH75">
        <v>0.14526169002056122</v>
      </c>
      <c r="AI75">
        <v>5.7256164029240608E-2</v>
      </c>
      <c r="AJ75">
        <v>6.853118073195219E-3</v>
      </c>
      <c r="AK75">
        <v>0.30110934376716614</v>
      </c>
      <c r="AL75">
        <v>2.9880410060286522E-2</v>
      </c>
      <c r="AM75">
        <v>1.5457679517567158E-2</v>
      </c>
      <c r="AN75">
        <v>2.5334496051073074E-2</v>
      </c>
      <c r="AO75">
        <v>0.15598216652870178</v>
      </c>
      <c r="AP75">
        <v>6.5130090340971947E-2</v>
      </c>
      <c r="AQ75">
        <v>9.3245012685656548E-3</v>
      </c>
      <c r="AR75">
        <v>0.33262383937835693</v>
      </c>
      <c r="AS75">
        <v>2.4570252746343613E-2</v>
      </c>
      <c r="AT75">
        <v>1.5423611737787724E-2</v>
      </c>
      <c r="AU75">
        <v>1.1481408961117268E-2</v>
      </c>
      <c r="AV75">
        <v>0.18572689592838287</v>
      </c>
      <c r="AW75">
        <v>7.9383378848433495E-2</v>
      </c>
      <c r="AX75">
        <v>1.6038289293646812E-2</v>
      </c>
      <c r="AY75">
        <v>0.34920540452003479</v>
      </c>
      <c r="AZ75">
        <v>2.3489836603403091E-2</v>
      </c>
      <c r="BA75">
        <v>1.3982540927827358E-2</v>
      </c>
      <c r="BB75">
        <v>8.2462653517723083E-3</v>
      </c>
      <c r="BC75">
        <v>0.19875006377696991</v>
      </c>
      <c r="BD75">
        <v>8.6764011532068253E-2</v>
      </c>
      <c r="BE75">
        <v>1.7972700297832489E-2</v>
      </c>
      <c r="BF75">
        <v>0.38354802131652832</v>
      </c>
      <c r="BG75">
        <v>2.2490346804261208E-2</v>
      </c>
      <c r="BH75">
        <v>1.1127293109893799E-2</v>
      </c>
      <c r="BI75">
        <v>3.53037822060287E-3</v>
      </c>
      <c r="BJ75">
        <v>0.21621540188789368</v>
      </c>
      <c r="BK75">
        <v>0.10953934490680695</v>
      </c>
      <c r="BL75">
        <v>2.0645264536142349E-2</v>
      </c>
      <c r="BM75">
        <v>0.41338369250297546</v>
      </c>
      <c r="BN75">
        <v>2.1881544962525368E-2</v>
      </c>
      <c r="BO75">
        <v>7.3909210041165352E-3</v>
      </c>
      <c r="BP75">
        <v>1.2747470755130053E-3</v>
      </c>
      <c r="BQ75">
        <v>0.21905961632728577</v>
      </c>
      <c r="BR75">
        <v>0.14260141178965569</v>
      </c>
      <c r="BS75">
        <v>2.1175455302000046E-2</v>
      </c>
      <c r="BT75">
        <v>0.39745372533798218</v>
      </c>
      <c r="BU75">
        <v>2.203846164047718E-2</v>
      </c>
      <c r="BV75">
        <v>5.2592651918530464E-3</v>
      </c>
      <c r="BW75">
        <v>4.5444292481988668E-4</v>
      </c>
      <c r="BX75">
        <v>0.15896371006965637</v>
      </c>
      <c r="BY75">
        <v>0.14177525043487549</v>
      </c>
      <c r="BZ75">
        <v>2.0517168566584587E-2</v>
      </c>
      <c r="CA75">
        <v>0.28019502758979797</v>
      </c>
      <c r="CB75">
        <v>4.1739325970411301E-2</v>
      </c>
      <c r="CC75">
        <v>1.526203565299511E-2</v>
      </c>
      <c r="CD75">
        <v>6.5298564732074738E-2</v>
      </c>
      <c r="CE75">
        <v>0.11906537413597107</v>
      </c>
      <c r="CF75">
        <v>3.8015611469745636E-2</v>
      </c>
      <c r="CG75">
        <v>8.1410084385424852E-4</v>
      </c>
      <c r="CH75">
        <v>0.27275040745735168</v>
      </c>
      <c r="CI75">
        <v>3.4658856689929962E-2</v>
      </c>
      <c r="CJ75">
        <v>1.5488335862755775E-2</v>
      </c>
      <c r="CK75">
        <v>3.7800457328557968E-2</v>
      </c>
      <c r="CL75">
        <v>0.12921580672264099</v>
      </c>
      <c r="CM75">
        <v>5.2303997799754143E-2</v>
      </c>
      <c r="CN75">
        <v>3.2829719129949808E-3</v>
      </c>
      <c r="CO75">
        <v>0.28531226515769958</v>
      </c>
      <c r="CP75">
        <v>2.7652960270643234E-2</v>
      </c>
      <c r="CQ75">
        <v>1.9535362720489502E-2</v>
      </c>
      <c r="CR75">
        <v>2.0712120458483696E-2</v>
      </c>
      <c r="CS75">
        <v>0.14856840670108795</v>
      </c>
      <c r="CT75">
        <v>5.8324499055743217E-2</v>
      </c>
      <c r="CU75">
        <v>1.0518909431993961E-2</v>
      </c>
      <c r="CV75">
        <v>0.31314632296562195</v>
      </c>
      <c r="CW75">
        <v>2.45392806828022E-2</v>
      </c>
      <c r="CX75">
        <v>1.6980497166514397E-2</v>
      </c>
      <c r="CY75">
        <v>1.3197855092585087E-2</v>
      </c>
      <c r="CZ75">
        <v>0.18041178584098816</v>
      </c>
      <c r="DA75">
        <v>6.2850354239344597E-2</v>
      </c>
      <c r="DB75">
        <v>1.5166560187935829E-2</v>
      </c>
      <c r="DC75">
        <v>0.36261141300201416</v>
      </c>
      <c r="DD75">
        <v>2.291756309568882E-2</v>
      </c>
      <c r="DE75">
        <v>1.3749219477176666E-2</v>
      </c>
      <c r="DF75">
        <v>5.1132235676050186E-3</v>
      </c>
      <c r="DG75">
        <v>0.21421952545642853</v>
      </c>
      <c r="DH75">
        <v>8.6338682100176811E-2</v>
      </c>
      <c r="DI75">
        <v>2.0273212343454361E-2</v>
      </c>
      <c r="DJ75">
        <v>0.42621758580207825</v>
      </c>
      <c r="DK75">
        <v>2.1755125373601913E-2</v>
      </c>
      <c r="DL75">
        <v>9.1082779690623283E-3</v>
      </c>
      <c r="DM75">
        <v>1.9356205593794584E-3</v>
      </c>
      <c r="DN75">
        <v>0.26747557520866394</v>
      </c>
      <c r="DO75">
        <v>6.7745253443717957E-2</v>
      </c>
      <c r="DP75">
        <v>2.1705798804759979E-2</v>
      </c>
      <c r="DQ75">
        <v>0.36659160256385803</v>
      </c>
      <c r="DR75">
        <v>2.2687479853630066E-2</v>
      </c>
      <c r="DS75">
        <v>5.0897998735308647E-3</v>
      </c>
      <c r="DT75">
        <v>1.6424560453742743E-4</v>
      </c>
      <c r="DU75">
        <v>8.9611858129501343E-2</v>
      </c>
      <c r="DV75">
        <v>0.17481710016727448</v>
      </c>
      <c r="DW75">
        <v>2.0774602890014648E-2</v>
      </c>
    </row>
    <row r="76" spans="1:127" ht="16" x14ac:dyDescent="0.2">
      <c r="A76">
        <v>1987</v>
      </c>
      <c r="B76">
        <v>0.30535033345222473</v>
      </c>
      <c r="C76">
        <v>5.4426457732915878E-2</v>
      </c>
      <c r="D76">
        <v>1.453926507383585E-2</v>
      </c>
      <c r="E76">
        <v>7.8553944826126099E-2</v>
      </c>
      <c r="F76">
        <v>0.1190260723233223</v>
      </c>
      <c r="G76">
        <v>3.6233413033187389E-2</v>
      </c>
      <c r="H76">
        <v>2.5711869820952415E-3</v>
      </c>
      <c r="I76">
        <v>0.2991672158241272</v>
      </c>
      <c r="J76">
        <v>6.6460222005844116E-2</v>
      </c>
      <c r="K76">
        <v>1.364809088408947E-2</v>
      </c>
      <c r="L76">
        <v>0.10207684338092804</v>
      </c>
      <c r="M76">
        <v>9.5356836915016174E-2</v>
      </c>
      <c r="N76">
        <v>2.157307555899024E-2</v>
      </c>
      <c r="O76">
        <v>5.2145009249215946E-5</v>
      </c>
      <c r="P76">
        <v>0.27858784794807434</v>
      </c>
      <c r="Q76">
        <v>9.0064056217670441E-2</v>
      </c>
      <c r="R76">
        <v>1.3313451781868935E-2</v>
      </c>
      <c r="S76">
        <v>0.10720299184322357</v>
      </c>
      <c r="T76">
        <v>5.6908588856458664E-2</v>
      </c>
      <c r="U76">
        <v>1.1097529670223594E-2</v>
      </c>
      <c r="V76">
        <v>1.2403530718074762E-6</v>
      </c>
      <c r="W76">
        <v>0.30700117349624634</v>
      </c>
      <c r="X76">
        <v>5.7474914938211441E-2</v>
      </c>
      <c r="Y76">
        <v>1.377547811716795E-2</v>
      </c>
      <c r="Z76">
        <v>0.10012546926736832</v>
      </c>
      <c r="AA76">
        <v>0.10999298095703125</v>
      </c>
      <c r="AB76">
        <v>2.5560814887285233E-2</v>
      </c>
      <c r="AC76">
        <v>7.152294710977003E-5</v>
      </c>
      <c r="AD76">
        <v>0.31575769186019897</v>
      </c>
      <c r="AE76">
        <v>3.4171439707279205E-2</v>
      </c>
      <c r="AF76">
        <v>1.6039274632930756E-2</v>
      </c>
      <c r="AG76">
        <v>3.8960617035627365E-2</v>
      </c>
      <c r="AH76">
        <v>0.15886572003364563</v>
      </c>
      <c r="AI76">
        <v>6.0909433290362358E-2</v>
      </c>
      <c r="AJ76">
        <v>6.8111945874989033E-3</v>
      </c>
      <c r="AK76">
        <v>0.32001081109046936</v>
      </c>
      <c r="AL76">
        <v>3.1033400446176529E-2</v>
      </c>
      <c r="AM76">
        <v>1.6016874462366104E-2</v>
      </c>
      <c r="AN76">
        <v>2.7029868215322495E-2</v>
      </c>
      <c r="AO76">
        <v>0.16825950145721436</v>
      </c>
      <c r="AP76">
        <v>6.8385142832994461E-2</v>
      </c>
      <c r="AQ76">
        <v>9.2860152944922447E-3</v>
      </c>
      <c r="AR76">
        <v>0.34010782837867737</v>
      </c>
      <c r="AS76">
        <v>2.6179108768701553E-2</v>
      </c>
      <c r="AT76">
        <v>1.5420041047036648E-2</v>
      </c>
      <c r="AU76">
        <v>1.1912327259778976E-2</v>
      </c>
      <c r="AV76">
        <v>0.18710760772228241</v>
      </c>
      <c r="AW76">
        <v>8.3524538204073906E-2</v>
      </c>
      <c r="AX76">
        <v>1.596420630812645E-2</v>
      </c>
      <c r="AY76">
        <v>0.35029757022857666</v>
      </c>
      <c r="AZ76">
        <v>2.5554660707712173E-2</v>
      </c>
      <c r="BA76">
        <v>1.4122550375759602E-2</v>
      </c>
      <c r="BB76">
        <v>8.7590645998716354E-3</v>
      </c>
      <c r="BC76">
        <v>0.19291000068187714</v>
      </c>
      <c r="BD76">
        <v>9.0953141450881958E-2</v>
      </c>
      <c r="BE76">
        <v>1.7998130992054939E-2</v>
      </c>
      <c r="BF76">
        <v>0.36783584952354431</v>
      </c>
      <c r="BG76">
        <v>2.5320257991552353E-2</v>
      </c>
      <c r="BH76">
        <v>1.071381289511919E-2</v>
      </c>
      <c r="BI76">
        <v>4.1208518669009209E-3</v>
      </c>
      <c r="BJ76">
        <v>0.19294194877147675</v>
      </c>
      <c r="BK76">
        <v>0.11385876685380936</v>
      </c>
      <c r="BL76">
        <v>2.0880216732621193E-2</v>
      </c>
      <c r="BM76">
        <v>0.3774532675743103</v>
      </c>
      <c r="BN76">
        <v>2.5459518656134605E-2</v>
      </c>
      <c r="BO76">
        <v>7.7207651920616627E-3</v>
      </c>
      <c r="BP76">
        <v>1.3743193121626973E-3</v>
      </c>
      <c r="BQ76">
        <v>0.15861319005489349</v>
      </c>
      <c r="BR76">
        <v>0.16276500001549721</v>
      </c>
      <c r="BS76">
        <v>2.1520467475056648E-2</v>
      </c>
      <c r="BT76">
        <v>0.37258285284042358</v>
      </c>
      <c r="BU76">
        <v>2.5081926956772804E-2</v>
      </c>
      <c r="BV76">
        <v>4.2180363088846207E-3</v>
      </c>
      <c r="BW76">
        <v>5.1033211639150977E-4</v>
      </c>
      <c r="BX76">
        <v>9.3840986490249634E-2</v>
      </c>
      <c r="BY76">
        <v>0.18317176401615143</v>
      </c>
      <c r="BZ76">
        <v>1.9498320296406746E-2</v>
      </c>
      <c r="CA76">
        <v>0.30503839254379272</v>
      </c>
      <c r="CB76">
        <v>4.208032414317131E-2</v>
      </c>
      <c r="CC76">
        <v>1.6095729544758797E-2</v>
      </c>
      <c r="CD76">
        <v>6.902998685836792E-2</v>
      </c>
      <c r="CE76">
        <v>0.13519030809402466</v>
      </c>
      <c r="CF76">
        <v>4.206821508705616E-2</v>
      </c>
      <c r="CG76">
        <v>5.7384104002267122E-4</v>
      </c>
      <c r="CH76">
        <v>0.30105271935462952</v>
      </c>
      <c r="CI76">
        <v>3.5612590610980988E-2</v>
      </c>
      <c r="CJ76">
        <v>1.657988503575325E-2</v>
      </c>
      <c r="CK76">
        <v>4.129067063331604E-2</v>
      </c>
      <c r="CL76">
        <v>0.15047957003116608</v>
      </c>
      <c r="CM76">
        <v>5.4103725589811802E-2</v>
      </c>
      <c r="CN76">
        <v>2.9862893279641867E-3</v>
      </c>
      <c r="CO76">
        <v>0.31066539883613586</v>
      </c>
      <c r="CP76">
        <v>2.7983402833342552E-2</v>
      </c>
      <c r="CQ76">
        <v>1.9169038161635399E-2</v>
      </c>
      <c r="CR76">
        <v>2.1023426204919815E-2</v>
      </c>
      <c r="CS76">
        <v>0.17034201323986053</v>
      </c>
      <c r="CT76">
        <v>6.2060186639428139E-2</v>
      </c>
      <c r="CU76">
        <v>1.008734293282032E-2</v>
      </c>
      <c r="CV76">
        <v>0.33155414462089539</v>
      </c>
      <c r="CW76">
        <v>2.5805167853832245E-2</v>
      </c>
      <c r="CX76">
        <v>1.7765512689948082E-2</v>
      </c>
      <c r="CY76">
        <v>1.3715982437133789E-2</v>
      </c>
      <c r="CZ76">
        <v>0.19287586212158203</v>
      </c>
      <c r="DA76">
        <v>6.6473605111241341E-2</v>
      </c>
      <c r="DB76">
        <v>1.4918007887899876E-2</v>
      </c>
      <c r="DC76">
        <v>0.36085230112075806</v>
      </c>
      <c r="DD76">
        <v>2.5219136849045753E-2</v>
      </c>
      <c r="DE76">
        <v>1.288717333227396E-2</v>
      </c>
      <c r="DF76">
        <v>6.1152088455855846E-3</v>
      </c>
      <c r="DG76">
        <v>0.21786931157112122</v>
      </c>
      <c r="DH76">
        <v>7.8346172347664833E-2</v>
      </c>
      <c r="DI76">
        <v>2.0415307953953743E-2</v>
      </c>
      <c r="DJ76">
        <v>0.38243553042411804</v>
      </c>
      <c r="DK76">
        <v>2.5845780968666077E-2</v>
      </c>
      <c r="DL76">
        <v>1.1303921230137348E-2</v>
      </c>
      <c r="DM76">
        <v>2.2581447847187519E-3</v>
      </c>
      <c r="DN76">
        <v>0.22487266361713409</v>
      </c>
      <c r="DO76">
        <v>6.0936439782381058E-2</v>
      </c>
      <c r="DP76">
        <v>2.358904667198658E-2</v>
      </c>
      <c r="DQ76">
        <v>0.37542787194252014</v>
      </c>
      <c r="DR76">
        <v>2.4812346324324608E-2</v>
      </c>
      <c r="DS76">
        <v>2.978484844788909E-3</v>
      </c>
      <c r="DT76">
        <v>1.4725975051987916E-4</v>
      </c>
      <c r="DU76">
        <v>5.666002631187439E-2</v>
      </c>
      <c r="DV76">
        <v>0.2234356552362442</v>
      </c>
      <c r="DW76">
        <v>1.8347734585404396E-2</v>
      </c>
    </row>
    <row r="77" spans="1:127" ht="16" x14ac:dyDescent="0.2">
      <c r="A77">
        <v>1988</v>
      </c>
      <c r="B77">
        <v>0.30139949917793274</v>
      </c>
      <c r="C77">
        <v>5.4235696792602539E-2</v>
      </c>
      <c r="D77">
        <v>1.416486594825983E-2</v>
      </c>
      <c r="E77">
        <v>8.0506019294261932E-2</v>
      </c>
      <c r="F77">
        <v>0.11267818510532379</v>
      </c>
      <c r="G77">
        <v>3.7339505739510059E-2</v>
      </c>
      <c r="H77">
        <v>2.4752102326601744E-3</v>
      </c>
      <c r="I77">
        <v>0.29975986480712891</v>
      </c>
      <c r="J77">
        <v>6.7286349833011627E-2</v>
      </c>
      <c r="K77">
        <v>1.3416470028460026E-2</v>
      </c>
      <c r="L77">
        <v>0.10721461474895477</v>
      </c>
      <c r="M77">
        <v>8.9949153363704681E-2</v>
      </c>
      <c r="N77">
        <v>2.1859257016330957E-2</v>
      </c>
      <c r="O77">
        <v>3.4007418435066938E-5</v>
      </c>
      <c r="P77">
        <v>0.28186610341072083</v>
      </c>
      <c r="Q77">
        <v>9.1395407915115356E-2</v>
      </c>
      <c r="R77">
        <v>1.3093345798552036E-2</v>
      </c>
      <c r="S77">
        <v>0.11266274005174637</v>
      </c>
      <c r="T77">
        <v>5.3064115345478058E-2</v>
      </c>
      <c r="U77">
        <v>1.1649817926809192E-2</v>
      </c>
      <c r="V77">
        <v>6.5723833131414722E-7</v>
      </c>
      <c r="W77">
        <v>0.30656099319458008</v>
      </c>
      <c r="X77">
        <v>5.8122880756855011E-2</v>
      </c>
      <c r="Y77">
        <v>1.3539284467697144E-2</v>
      </c>
      <c r="Z77">
        <v>0.10514386743307114</v>
      </c>
      <c r="AA77">
        <v>0.10396856814622879</v>
      </c>
      <c r="AB77">
        <v>2.5739703327417374E-2</v>
      </c>
      <c r="AC77">
        <v>4.6683293476235121E-5</v>
      </c>
      <c r="AD77">
        <v>0.30396482348442078</v>
      </c>
      <c r="AE77">
        <v>3.3816926181316376E-2</v>
      </c>
      <c r="AF77">
        <v>1.5335788950324059E-2</v>
      </c>
      <c r="AG77">
        <v>3.8718327879905701E-2</v>
      </c>
      <c r="AH77">
        <v>0.14823953807353973</v>
      </c>
      <c r="AI77">
        <v>6.1559569090604782E-2</v>
      </c>
      <c r="AJ77">
        <v>6.294663529843092E-3</v>
      </c>
      <c r="AK77">
        <v>0.3060610294342041</v>
      </c>
      <c r="AL77">
        <v>3.0706902965903282E-2</v>
      </c>
      <c r="AM77">
        <v>1.4924967661499977E-2</v>
      </c>
      <c r="AN77">
        <v>2.6489920914173126E-2</v>
      </c>
      <c r="AO77">
        <v>0.15680055320262909</v>
      </c>
      <c r="AP77">
        <v>6.8686263635754585E-2</v>
      </c>
      <c r="AQ77">
        <v>8.4524257108569145E-3</v>
      </c>
      <c r="AR77">
        <v>0.32193002104759216</v>
      </c>
      <c r="AS77">
        <v>2.6017321273684502E-2</v>
      </c>
      <c r="AT77">
        <v>1.3173459097743034E-2</v>
      </c>
      <c r="AU77">
        <v>1.1380801908671856E-2</v>
      </c>
      <c r="AV77">
        <v>0.17469973862171173</v>
      </c>
      <c r="AW77">
        <v>8.288264274597168E-2</v>
      </c>
      <c r="AX77">
        <v>1.3776063919067383E-2</v>
      </c>
      <c r="AY77">
        <v>0.33000272512435913</v>
      </c>
      <c r="AZ77">
        <v>2.5411510840058327E-2</v>
      </c>
      <c r="BA77">
        <v>1.1737528257071972E-2</v>
      </c>
      <c r="BB77">
        <v>8.4351589903235435E-3</v>
      </c>
      <c r="BC77">
        <v>0.17954516410827637</v>
      </c>
      <c r="BD77">
        <v>8.9605465531349182E-2</v>
      </c>
      <c r="BE77">
        <v>1.526789553463459E-2</v>
      </c>
      <c r="BF77">
        <v>0.34691071510314941</v>
      </c>
      <c r="BG77">
        <v>2.5154866278171539E-2</v>
      </c>
      <c r="BH77">
        <v>8.8074095547199249E-3</v>
      </c>
      <c r="BI77">
        <v>4.1025560349225998E-3</v>
      </c>
      <c r="BJ77">
        <v>0.18190521001815796</v>
      </c>
      <c r="BK77">
        <v>0.10941914841532707</v>
      </c>
      <c r="BL77">
        <v>1.7521534115076065E-2</v>
      </c>
      <c r="BM77">
        <v>0.36616066098213196</v>
      </c>
      <c r="BN77">
        <v>2.512747049331665E-2</v>
      </c>
      <c r="BO77">
        <v>6.1452551744878292E-3</v>
      </c>
      <c r="BP77">
        <v>1.7915690550580621E-3</v>
      </c>
      <c r="BQ77">
        <v>0.16984501481056213</v>
      </c>
      <c r="BR77">
        <v>0.1451386883854866</v>
      </c>
      <c r="BS77">
        <v>1.8112668767571449E-2</v>
      </c>
      <c r="BT77">
        <v>0.37064635753631592</v>
      </c>
      <c r="BU77">
        <v>2.5286315008997917E-2</v>
      </c>
      <c r="BV77">
        <v>3.5598711110651493E-3</v>
      </c>
      <c r="BW77">
        <v>1.1088592000305653E-3</v>
      </c>
      <c r="BX77">
        <v>0.1338287889957428</v>
      </c>
      <c r="BY77">
        <v>0.14622633159160614</v>
      </c>
      <c r="BZ77">
        <v>1.6920633614063263E-2</v>
      </c>
      <c r="CA77">
        <v>0.29821458458900452</v>
      </c>
      <c r="CB77">
        <v>4.2348138988018036E-2</v>
      </c>
      <c r="CC77">
        <v>1.6462726518511772E-2</v>
      </c>
      <c r="CD77">
        <v>7.2262495756149292E-2</v>
      </c>
      <c r="CE77">
        <v>0.12475551664829254</v>
      </c>
      <c r="CF77">
        <v>4.2010077275335789E-2</v>
      </c>
      <c r="CG77">
        <v>3.7563001387752593E-4</v>
      </c>
      <c r="CH77">
        <v>0.28903195261955261</v>
      </c>
      <c r="CI77">
        <v>3.5739321261644363E-2</v>
      </c>
      <c r="CJ77">
        <v>1.6804521903395653E-2</v>
      </c>
      <c r="CK77">
        <v>4.270360991358757E-2</v>
      </c>
      <c r="CL77">
        <v>0.13759283721446991</v>
      </c>
      <c r="CM77">
        <v>5.3452043794095516E-2</v>
      </c>
      <c r="CN77">
        <v>2.7395959477871656E-3</v>
      </c>
      <c r="CO77">
        <v>0.295533686876297</v>
      </c>
      <c r="CP77">
        <v>2.7998222038149834E-2</v>
      </c>
      <c r="CQ77">
        <v>1.7868706956505775E-2</v>
      </c>
      <c r="CR77">
        <v>2.1012548357248306E-2</v>
      </c>
      <c r="CS77">
        <v>0.15885598957538605</v>
      </c>
      <c r="CT77">
        <v>6.0900170356035233E-2</v>
      </c>
      <c r="CU77">
        <v>8.8980337604880333E-3</v>
      </c>
      <c r="CV77">
        <v>0.31017300486564636</v>
      </c>
      <c r="CW77">
        <v>2.5712503120303154E-2</v>
      </c>
      <c r="CX77">
        <v>1.5173975378274918E-2</v>
      </c>
      <c r="CY77">
        <v>1.35164400562644E-2</v>
      </c>
      <c r="CZ77">
        <v>0.17677731812000275</v>
      </c>
      <c r="DA77">
        <v>6.6367952153086662E-2</v>
      </c>
      <c r="DB77">
        <v>1.2624825350940228E-2</v>
      </c>
      <c r="DC77">
        <v>0.33344852924346924</v>
      </c>
      <c r="DD77">
        <v>2.5174025446176529E-2</v>
      </c>
      <c r="DE77">
        <v>1.066915038973093E-2</v>
      </c>
      <c r="DF77">
        <v>5.7187131606042385E-3</v>
      </c>
      <c r="DG77">
        <v>0.19033932685852051</v>
      </c>
      <c r="DH77">
        <v>8.443918265402317E-2</v>
      </c>
      <c r="DI77">
        <v>1.710813120007515E-2</v>
      </c>
      <c r="DJ77">
        <v>0.36263352632522583</v>
      </c>
      <c r="DK77">
        <v>2.5002570822834969E-2</v>
      </c>
      <c r="DL77">
        <v>8.1781642511487007E-3</v>
      </c>
      <c r="DM77">
        <v>2.3283895570784807E-3</v>
      </c>
      <c r="DN77">
        <v>0.19816488027572632</v>
      </c>
      <c r="DO77">
        <v>7.2685122489929199E-2</v>
      </c>
      <c r="DP77">
        <v>1.9049976021051407E-2</v>
      </c>
      <c r="DQ77">
        <v>0.37651908397674561</v>
      </c>
      <c r="DR77">
        <v>2.5293078273534775E-2</v>
      </c>
      <c r="DS77">
        <v>2.0851115696132183E-3</v>
      </c>
      <c r="DT77">
        <v>7.8496377682313323E-4</v>
      </c>
      <c r="DU77">
        <v>0.10742772370576859</v>
      </c>
      <c r="DV77">
        <v>0.18302720785140991</v>
      </c>
      <c r="DW77">
        <v>1.569141261279583E-2</v>
      </c>
    </row>
    <row r="78" spans="1:127" ht="16" x14ac:dyDescent="0.2">
      <c r="A78">
        <v>1989</v>
      </c>
      <c r="B78">
        <v>0.30844470858573914</v>
      </c>
      <c r="C78">
        <v>5.3824707865715027E-2</v>
      </c>
      <c r="D78">
        <v>1.4443669468164444E-2</v>
      </c>
      <c r="E78">
        <v>8.0913074314594269E-2</v>
      </c>
      <c r="F78">
        <v>0.11924581229686737</v>
      </c>
      <c r="G78">
        <v>3.7405632436275482E-2</v>
      </c>
      <c r="H78">
        <v>2.6118201203644276E-3</v>
      </c>
      <c r="I78">
        <v>0.30479595065116882</v>
      </c>
      <c r="J78">
        <v>6.6341519355773926E-2</v>
      </c>
      <c r="K78">
        <v>1.3636749237775803E-2</v>
      </c>
      <c r="L78">
        <v>0.10634429752826691</v>
      </c>
      <c r="M78">
        <v>9.6734859049320221E-2</v>
      </c>
      <c r="N78">
        <v>2.1699483506381512E-2</v>
      </c>
      <c r="O78">
        <v>3.9045076846377924E-5</v>
      </c>
      <c r="P78">
        <v>0.28563997149467468</v>
      </c>
      <c r="Q78">
        <v>9.0149939060211182E-2</v>
      </c>
      <c r="R78">
        <v>1.3563721440732479E-2</v>
      </c>
      <c r="S78">
        <v>0.1118391826748848</v>
      </c>
      <c r="T78">
        <v>5.8075007051229477E-2</v>
      </c>
      <c r="U78">
        <v>1.201124582439661E-2</v>
      </c>
      <c r="V78">
        <v>8.6400166310340865E-7</v>
      </c>
      <c r="W78">
        <v>0.31206214427947998</v>
      </c>
      <c r="X78">
        <v>5.7310588657855988E-2</v>
      </c>
      <c r="Y78">
        <v>1.3664449565112591E-2</v>
      </c>
      <c r="Z78">
        <v>0.10425999760627747</v>
      </c>
      <c r="AA78">
        <v>0.11139918118715286</v>
      </c>
      <c r="AB78">
        <v>2.5374392047524452E-2</v>
      </c>
      <c r="AC78">
        <v>5.352778680389747E-5</v>
      </c>
      <c r="AD78">
        <v>0.31429144740104675</v>
      </c>
      <c r="AE78">
        <v>3.3767964690923691E-2</v>
      </c>
      <c r="AF78">
        <v>1.5736667439341545E-2</v>
      </c>
      <c r="AG78">
        <v>4.0162473917007446E-2</v>
      </c>
      <c r="AH78">
        <v>0.155317023396492</v>
      </c>
      <c r="AI78">
        <v>6.2572924420237541E-2</v>
      </c>
      <c r="AJ78">
        <v>6.7343953996896744E-3</v>
      </c>
      <c r="AK78">
        <v>0.31706219911575317</v>
      </c>
      <c r="AL78">
        <v>3.0757490545511246E-2</v>
      </c>
      <c r="AM78">
        <v>1.5484093688428402E-2</v>
      </c>
      <c r="AN78">
        <v>2.7887826785445213E-2</v>
      </c>
      <c r="AO78">
        <v>0.16310366988182068</v>
      </c>
      <c r="AP78">
        <v>7.0736343041062355E-2</v>
      </c>
      <c r="AQ78">
        <v>9.0927770361304283E-3</v>
      </c>
      <c r="AR78">
        <v>0.33156293630599976</v>
      </c>
      <c r="AS78">
        <v>2.6012826710939407E-2</v>
      </c>
      <c r="AT78">
        <v>1.3674084097146988E-2</v>
      </c>
      <c r="AU78">
        <v>1.1869465000927448E-2</v>
      </c>
      <c r="AV78">
        <v>0.17534844577312469</v>
      </c>
      <c r="AW78">
        <v>8.9367380365729332E-2</v>
      </c>
      <c r="AX78">
        <v>1.5290748327970505E-2</v>
      </c>
      <c r="AY78">
        <v>0.33973234891891479</v>
      </c>
      <c r="AZ78">
        <v>2.5419846177101135E-2</v>
      </c>
      <c r="BA78">
        <v>1.259989757090807E-2</v>
      </c>
      <c r="BB78">
        <v>8.6393402889370918E-3</v>
      </c>
      <c r="BC78">
        <v>0.17837953567504883</v>
      </c>
      <c r="BD78">
        <v>9.756571426987648E-2</v>
      </c>
      <c r="BE78">
        <v>1.7128011211752892E-2</v>
      </c>
      <c r="BF78">
        <v>0.35699647665023804</v>
      </c>
      <c r="BG78">
        <v>2.5186654180288315E-2</v>
      </c>
      <c r="BH78">
        <v>9.4714658334851265E-3</v>
      </c>
      <c r="BI78">
        <v>4.2089540511369705E-3</v>
      </c>
      <c r="BJ78">
        <v>0.17580060660839081</v>
      </c>
      <c r="BK78">
        <v>0.12247375771403313</v>
      </c>
      <c r="BL78">
        <v>1.985505037009716E-2</v>
      </c>
      <c r="BM78">
        <v>0.383180171251297</v>
      </c>
      <c r="BN78">
        <v>2.5311168283224106E-2</v>
      </c>
      <c r="BO78">
        <v>6.8164141848683357E-3</v>
      </c>
      <c r="BP78">
        <v>1.6375158447772264E-3</v>
      </c>
      <c r="BQ78">
        <v>0.15900301933288574</v>
      </c>
      <c r="BR78">
        <v>0.16984708234667778</v>
      </c>
      <c r="BS78">
        <v>2.0564967766404152E-2</v>
      </c>
      <c r="BT78">
        <v>0.38898095488548279</v>
      </c>
      <c r="BU78">
        <v>2.4938562884926796E-2</v>
      </c>
      <c r="BV78">
        <v>4.8056361265480518E-3</v>
      </c>
      <c r="BW78">
        <v>6.6722615156322718E-4</v>
      </c>
      <c r="BX78">
        <v>0.10664620250463486</v>
      </c>
      <c r="BY78">
        <v>0.16964615881443024</v>
      </c>
      <c r="BZ78">
        <v>1.978294737637043E-2</v>
      </c>
      <c r="CA78">
        <v>0.30691403150558472</v>
      </c>
      <c r="CB78">
        <v>4.1783638298511505E-2</v>
      </c>
      <c r="CC78">
        <v>1.6409168019890785E-2</v>
      </c>
      <c r="CD78">
        <v>7.2844900190830231E-2</v>
      </c>
      <c r="CE78">
        <v>0.13458430767059326</v>
      </c>
      <c r="CF78">
        <v>4.0837042033672333E-2</v>
      </c>
      <c r="CG78">
        <v>4.5497796963900328E-4</v>
      </c>
      <c r="CH78">
        <v>0.30207726359367371</v>
      </c>
      <c r="CI78">
        <v>3.5660590976476669E-2</v>
      </c>
      <c r="CJ78">
        <v>1.7354544252157211E-2</v>
      </c>
      <c r="CK78">
        <v>4.444107785820961E-2</v>
      </c>
      <c r="CL78">
        <v>0.15045002102851868</v>
      </c>
      <c r="CM78">
        <v>5.1483169198036194E-2</v>
      </c>
      <c r="CN78">
        <v>2.6878414209932089E-3</v>
      </c>
      <c r="CO78">
        <v>0.30618095397949219</v>
      </c>
      <c r="CP78">
        <v>2.7855196967720985E-2</v>
      </c>
      <c r="CQ78">
        <v>1.7011536285281181E-2</v>
      </c>
      <c r="CR78">
        <v>2.190532349050045E-2</v>
      </c>
      <c r="CS78">
        <v>0.16593094170093536</v>
      </c>
      <c r="CT78">
        <v>6.389550119638443E-2</v>
      </c>
      <c r="CU78">
        <v>9.5824496820569038E-3</v>
      </c>
      <c r="CV78">
        <v>0.32056617736816406</v>
      </c>
      <c r="CW78">
        <v>2.5678727775812149E-2</v>
      </c>
      <c r="CX78">
        <v>1.6072995960712433E-2</v>
      </c>
      <c r="CY78">
        <v>1.3557834550738335E-2</v>
      </c>
      <c r="CZ78">
        <v>0.18124261498451233</v>
      </c>
      <c r="DA78">
        <v>6.9913493469357491E-2</v>
      </c>
      <c r="DB78">
        <v>1.4100526459515095E-2</v>
      </c>
      <c r="DC78">
        <v>0.33857989311218262</v>
      </c>
      <c r="DD78">
        <v>2.5099078193306923E-2</v>
      </c>
      <c r="DE78">
        <v>1.1338928714394569E-2</v>
      </c>
      <c r="DF78">
        <v>6.0176053084433079E-3</v>
      </c>
      <c r="DG78">
        <v>0.18761537969112396</v>
      </c>
      <c r="DH78">
        <v>8.9153166860342026E-2</v>
      </c>
      <c r="DI78">
        <v>1.9355719909071922E-2</v>
      </c>
      <c r="DJ78">
        <v>0.3783191442489624</v>
      </c>
      <c r="DK78">
        <v>2.562340721487999E-2</v>
      </c>
      <c r="DL78">
        <v>8.501431904733181E-3</v>
      </c>
      <c r="DM78">
        <v>2.450611675158143E-3</v>
      </c>
      <c r="DN78">
        <v>0.20287764072418213</v>
      </c>
      <c r="DO78">
        <v>7.2367273271083832E-2</v>
      </c>
      <c r="DP78">
        <v>2.1220296621322632E-2</v>
      </c>
      <c r="DQ78">
        <v>0.39782935380935669</v>
      </c>
      <c r="DR78">
        <v>2.45844516903162E-2</v>
      </c>
      <c r="DS78">
        <v>3.3508811611682177E-3</v>
      </c>
      <c r="DT78">
        <v>3.3054992672987282E-4</v>
      </c>
      <c r="DU78">
        <v>7.5600668787956238E-2</v>
      </c>
      <c r="DV78">
        <v>0.21140727400779724</v>
      </c>
      <c r="DW78">
        <v>1.8294719979166985E-2</v>
      </c>
    </row>
    <row r="79" spans="1:127" ht="16" x14ac:dyDescent="0.2">
      <c r="A79">
        <v>1990</v>
      </c>
      <c r="B79">
        <v>0.30796721577644348</v>
      </c>
      <c r="C79">
        <v>5.3290441632270813E-2</v>
      </c>
      <c r="D79">
        <v>1.4585486613214016E-2</v>
      </c>
      <c r="E79">
        <v>8.1796646118164062E-2</v>
      </c>
      <c r="F79">
        <v>0.11860740929841995</v>
      </c>
      <c r="G79">
        <v>3.6544894799590111E-2</v>
      </c>
      <c r="H79">
        <v>3.1423578038811684E-3</v>
      </c>
      <c r="I79">
        <v>0.3055911660194397</v>
      </c>
      <c r="J79">
        <v>6.5693885087966919E-2</v>
      </c>
      <c r="K79">
        <v>1.3704510405659676E-2</v>
      </c>
      <c r="L79">
        <v>0.10699376463890076</v>
      </c>
      <c r="M79">
        <v>9.7478717565536499E-2</v>
      </c>
      <c r="N79">
        <v>2.1664925385266542E-2</v>
      </c>
      <c r="O79">
        <v>5.537550532608293E-5</v>
      </c>
      <c r="P79">
        <v>0.28842669725418091</v>
      </c>
      <c r="Q79">
        <v>8.9514121413230896E-2</v>
      </c>
      <c r="R79">
        <v>1.4002122916281223E-2</v>
      </c>
      <c r="S79">
        <v>0.11351501941680908</v>
      </c>
      <c r="T79">
        <v>5.9201397001743317E-2</v>
      </c>
      <c r="U79">
        <v>1.2179205194115639E-2</v>
      </c>
      <c r="V79">
        <v>1.4836051377642434E-5</v>
      </c>
      <c r="W79">
        <v>0.31203410029411316</v>
      </c>
      <c r="X79">
        <v>5.6752603501081467E-2</v>
      </c>
      <c r="Y79">
        <v>1.3592797331511974E-2</v>
      </c>
      <c r="Z79">
        <v>0.10454591363668442</v>
      </c>
      <c r="AA79">
        <v>0.1118466705083847</v>
      </c>
      <c r="AB79">
        <v>2.5225529912859201E-2</v>
      </c>
      <c r="AC79">
        <v>7.0592584961559623E-5</v>
      </c>
      <c r="AD79">
        <v>0.31177613139152527</v>
      </c>
      <c r="AE79">
        <v>3.3407248556613922E-2</v>
      </c>
      <c r="AF79">
        <v>1.599772647023201E-2</v>
      </c>
      <c r="AG79">
        <v>4.1404690593481064E-2</v>
      </c>
      <c r="AH79">
        <v>0.15247750282287598</v>
      </c>
      <c r="AI79">
        <v>6.0398055240511894E-2</v>
      </c>
      <c r="AJ79">
        <v>8.0909095704555511E-3</v>
      </c>
      <c r="AK79">
        <v>0.31404399871826172</v>
      </c>
      <c r="AL79">
        <v>3.0441435053944588E-2</v>
      </c>
      <c r="AM79">
        <v>1.5726460143923759E-2</v>
      </c>
      <c r="AN79">
        <v>2.9029648751020432E-2</v>
      </c>
      <c r="AO79">
        <v>0.15973694622516632</v>
      </c>
      <c r="AP79">
        <v>6.8183599039912224E-2</v>
      </c>
      <c r="AQ79">
        <v>1.09258983284235E-2</v>
      </c>
      <c r="AR79">
        <v>0.32765421271324158</v>
      </c>
      <c r="AS79">
        <v>2.5742683559656143E-2</v>
      </c>
      <c r="AT79">
        <v>1.413847878575325E-2</v>
      </c>
      <c r="AU79">
        <v>1.2601282447576523E-2</v>
      </c>
      <c r="AV79">
        <v>0.17220087349414825</v>
      </c>
      <c r="AW79">
        <v>8.4834165871143341E-2</v>
      </c>
      <c r="AX79">
        <v>1.8136724829673767E-2</v>
      </c>
      <c r="AY79">
        <v>0.33424144983291626</v>
      </c>
      <c r="AZ79">
        <v>2.5095406919717789E-2</v>
      </c>
      <c r="BA79">
        <v>1.3057888485491276E-2</v>
      </c>
      <c r="BB79">
        <v>9.0115936473011971E-3</v>
      </c>
      <c r="BC79">
        <v>0.1733577698469162</v>
      </c>
      <c r="BD79">
        <v>9.3258772045373917E-2</v>
      </c>
      <c r="BE79">
        <v>2.0460011437535286E-2</v>
      </c>
      <c r="BF79">
        <v>0.35116535425186157</v>
      </c>
      <c r="BG79">
        <v>2.4942686781287193E-2</v>
      </c>
      <c r="BH79">
        <v>1.0185375809669495E-2</v>
      </c>
      <c r="BI79">
        <v>4.4142315164208412E-3</v>
      </c>
      <c r="BJ79">
        <v>0.17181447148323059</v>
      </c>
      <c r="BK79">
        <v>0.11590277776122093</v>
      </c>
      <c r="BL79">
        <v>2.3905815556645393E-2</v>
      </c>
      <c r="BM79">
        <v>0.37048351764678955</v>
      </c>
      <c r="BN79">
        <v>2.5101013481616974E-2</v>
      </c>
      <c r="BO79">
        <v>6.4261229708790779E-3</v>
      </c>
      <c r="BP79">
        <v>1.7945220461115241E-3</v>
      </c>
      <c r="BQ79">
        <v>0.15341150760650635</v>
      </c>
      <c r="BR79">
        <v>0.1593620553612709</v>
      </c>
      <c r="BS79">
        <v>2.4388294667005539E-2</v>
      </c>
      <c r="BT79">
        <v>0.37085235118865967</v>
      </c>
      <c r="BU79">
        <v>2.4705797433853149E-2</v>
      </c>
      <c r="BV79">
        <v>3.0560542363673449E-3</v>
      </c>
      <c r="BW79">
        <v>7.9929834464564919E-4</v>
      </c>
      <c r="BX79">
        <v>0.10214938968420029</v>
      </c>
      <c r="BY79">
        <v>0.14892013370990753</v>
      </c>
      <c r="BZ79">
        <v>2.3377923294901848E-2</v>
      </c>
      <c r="CA79">
        <v>0.30574533343315125</v>
      </c>
      <c r="CB79">
        <v>4.1294120252132416E-2</v>
      </c>
      <c r="CC79">
        <v>1.6719093546271324E-2</v>
      </c>
      <c r="CD79">
        <v>7.4313171207904816E-2</v>
      </c>
      <c r="CE79">
        <v>0.13317276537418365</v>
      </c>
      <c r="CF79">
        <v>3.9694257080554962E-2</v>
      </c>
      <c r="CG79">
        <v>5.5193185107782483E-4</v>
      </c>
      <c r="CH79">
        <v>0.2998809814453125</v>
      </c>
      <c r="CI79">
        <v>3.5331025719642639E-2</v>
      </c>
      <c r="CJ79">
        <v>1.737893745303154E-2</v>
      </c>
      <c r="CK79">
        <v>4.6125244349241257E-2</v>
      </c>
      <c r="CL79">
        <v>0.14676681160926819</v>
      </c>
      <c r="CM79">
        <v>5.0856776535511017E-2</v>
      </c>
      <c r="CN79">
        <v>3.4222065005451441E-3</v>
      </c>
      <c r="CO79">
        <v>0.30722177028656006</v>
      </c>
      <c r="CP79">
        <v>2.7750415727496147E-2</v>
      </c>
      <c r="CQ79">
        <v>1.7490275204181671E-2</v>
      </c>
      <c r="CR79">
        <v>2.3735851049423218E-2</v>
      </c>
      <c r="CS79">
        <v>0.16861236095428467</v>
      </c>
      <c r="CT79">
        <v>5.8702554553747177E-2</v>
      </c>
      <c r="CU79">
        <v>1.0930306278169155E-2</v>
      </c>
      <c r="CV79">
        <v>0.31573668122291565</v>
      </c>
      <c r="CW79">
        <v>2.5262393057346344E-2</v>
      </c>
      <c r="CX79">
        <v>1.6198718920350075E-2</v>
      </c>
      <c r="CY79">
        <v>1.4038391411304474E-2</v>
      </c>
      <c r="CZ79">
        <v>0.17504523694515228</v>
      </c>
      <c r="DA79">
        <v>6.84996098279953E-2</v>
      </c>
      <c r="DB79">
        <v>1.6692338511347771E-2</v>
      </c>
      <c r="DC79">
        <v>0.33771100640296936</v>
      </c>
      <c r="DD79">
        <v>2.4832418188452721E-2</v>
      </c>
      <c r="DE79">
        <v>1.2803548015654087E-2</v>
      </c>
      <c r="DF79">
        <v>6.2387562356889248E-3</v>
      </c>
      <c r="DG79">
        <v>0.18463140726089478</v>
      </c>
      <c r="DH79">
        <v>8.5635099560022354E-2</v>
      </c>
      <c r="DI79">
        <v>2.3569788783788681E-2</v>
      </c>
      <c r="DJ79">
        <v>0.37018677592277527</v>
      </c>
      <c r="DK79">
        <v>2.5418985635042191E-2</v>
      </c>
      <c r="DL79">
        <v>9.1375168412923813E-3</v>
      </c>
      <c r="DM79">
        <v>2.5952309370040894E-3</v>
      </c>
      <c r="DN79">
        <v>0.19465452432632446</v>
      </c>
      <c r="DO79">
        <v>6.4667478203773499E-2</v>
      </c>
      <c r="DP79">
        <v>2.5201192125678062E-2</v>
      </c>
      <c r="DQ79">
        <v>0.37403813004493713</v>
      </c>
      <c r="DR79">
        <v>2.4368016049265862E-2</v>
      </c>
      <c r="DS79">
        <v>1.6367359785363078E-3</v>
      </c>
      <c r="DT79">
        <v>3.2632582588121295E-4</v>
      </c>
      <c r="DU79">
        <v>6.8420112133026123E-2</v>
      </c>
      <c r="DV79">
        <v>0.1854432076215744</v>
      </c>
      <c r="DW79">
        <v>2.2596210241317749E-2</v>
      </c>
    </row>
    <row r="80" spans="1:127" ht="16" x14ac:dyDescent="0.2">
      <c r="A80">
        <v>1991</v>
      </c>
      <c r="B80">
        <v>0.30794048309326172</v>
      </c>
      <c r="C80">
        <v>5.6006606668233871E-2</v>
      </c>
      <c r="D80">
        <v>1.5148067846894264E-2</v>
      </c>
      <c r="E80">
        <v>8.3298303186893463E-2</v>
      </c>
      <c r="F80">
        <v>0.11403185874223709</v>
      </c>
      <c r="G80">
        <v>3.6435526795685291E-2</v>
      </c>
      <c r="H80">
        <v>3.0201254412531853E-3</v>
      </c>
      <c r="I80">
        <v>0.30556976795196533</v>
      </c>
      <c r="J80">
        <v>6.8886362016201019E-2</v>
      </c>
      <c r="K80">
        <v>1.4183155260980129E-2</v>
      </c>
      <c r="L80">
        <v>0.10789714008569717</v>
      </c>
      <c r="M80">
        <v>9.2657700181007385E-2</v>
      </c>
      <c r="N80">
        <v>2.1898825187236071E-2</v>
      </c>
      <c r="O80">
        <v>4.658271063817665E-5</v>
      </c>
      <c r="P80">
        <v>0.29081019759178162</v>
      </c>
      <c r="Q80">
        <v>9.4609193503856659E-2</v>
      </c>
      <c r="R80">
        <v>1.4725692570209503E-2</v>
      </c>
      <c r="S80">
        <v>0.11451860517263412</v>
      </c>
      <c r="T80">
        <v>5.4358925670385361E-2</v>
      </c>
      <c r="U80">
        <v>1.2592351529747248E-2</v>
      </c>
      <c r="V80">
        <v>5.4319302762451116E-6</v>
      </c>
      <c r="W80">
        <v>0.31099450588226318</v>
      </c>
      <c r="X80">
        <v>5.9432193636894226E-2</v>
      </c>
      <c r="Y80">
        <v>1.3983750715851784E-2</v>
      </c>
      <c r="Z80">
        <v>0.10546348989009857</v>
      </c>
      <c r="AA80">
        <v>0.1067340299487114</v>
      </c>
      <c r="AB80">
        <v>2.5319326668977737E-2</v>
      </c>
      <c r="AC80">
        <v>6.170726555865258E-5</v>
      </c>
      <c r="AD80">
        <v>0.31177034974098206</v>
      </c>
      <c r="AE80">
        <v>3.5199578851461411E-2</v>
      </c>
      <c r="AF80">
        <v>1.6706869006156921E-2</v>
      </c>
      <c r="AG80">
        <v>4.355929046869278E-2</v>
      </c>
      <c r="AH80">
        <v>0.14856144785881042</v>
      </c>
      <c r="AI80">
        <v>5.99193274974823E-2</v>
      </c>
      <c r="AJ80">
        <v>7.8238341957330704E-3</v>
      </c>
      <c r="AK80">
        <v>0.3137071430683136</v>
      </c>
      <c r="AL80">
        <v>3.2098695635795593E-2</v>
      </c>
      <c r="AM80">
        <v>1.6612078994512558E-2</v>
      </c>
      <c r="AN80">
        <v>3.0710425227880478E-2</v>
      </c>
      <c r="AO80">
        <v>0.15584607422351837</v>
      </c>
      <c r="AP80">
        <v>6.7758623510599136E-2</v>
      </c>
      <c r="AQ80">
        <v>1.0681255720555782E-2</v>
      </c>
      <c r="AR80">
        <v>0.33023151755332947</v>
      </c>
      <c r="AS80">
        <v>2.7162753045558929E-2</v>
      </c>
      <c r="AT80">
        <v>1.4990696683526039E-2</v>
      </c>
      <c r="AU80">
        <v>1.4126149006187916E-2</v>
      </c>
      <c r="AV80">
        <v>0.17164893448352814</v>
      </c>
      <c r="AW80">
        <v>8.4180537611246109E-2</v>
      </c>
      <c r="AX80">
        <v>1.8122440204024315E-2</v>
      </c>
      <c r="AY80">
        <v>0.33859542012214661</v>
      </c>
      <c r="AZ80">
        <v>2.65531986951828E-2</v>
      </c>
      <c r="BA80">
        <v>1.4351526275277138E-2</v>
      </c>
      <c r="BB80">
        <v>1.0095660574734211E-2</v>
      </c>
      <c r="BC80">
        <v>0.17463144659996033</v>
      </c>
      <c r="BD80">
        <v>9.2108182609081268E-2</v>
      </c>
      <c r="BE80">
        <v>2.0855413749814034E-2</v>
      </c>
      <c r="BF80">
        <v>0.35606706142425537</v>
      </c>
      <c r="BG80">
        <v>2.6494529098272324E-2</v>
      </c>
      <c r="BH80">
        <v>1.146484911441803E-2</v>
      </c>
      <c r="BI80">
        <v>4.8560043796896935E-3</v>
      </c>
      <c r="BJ80">
        <v>0.17515407502651215</v>
      </c>
      <c r="BK80">
        <v>0.11326702311635017</v>
      </c>
      <c r="BL80">
        <v>2.4830570444464684E-2</v>
      </c>
      <c r="BM80">
        <v>0.37136006355285645</v>
      </c>
      <c r="BN80">
        <v>2.6621349155902863E-2</v>
      </c>
      <c r="BO80">
        <v>7.43502052500844E-3</v>
      </c>
      <c r="BP80">
        <v>1.8864204175770283E-3</v>
      </c>
      <c r="BQ80">
        <v>0.15689413249492645</v>
      </c>
      <c r="BR80">
        <v>0.15313770622014999</v>
      </c>
      <c r="BS80">
        <v>2.5385435670614243E-2</v>
      </c>
      <c r="BT80">
        <v>0.36901435256004333</v>
      </c>
      <c r="BU80">
        <v>2.638947032392025E-2</v>
      </c>
      <c r="BV80">
        <v>4.1812569834291935E-3</v>
      </c>
      <c r="BW80">
        <v>7.7385059557855129E-4</v>
      </c>
      <c r="BX80">
        <v>0.11267223209142685</v>
      </c>
      <c r="BY80">
        <v>0.12609565258026123</v>
      </c>
      <c r="BZ80">
        <v>2.4832854047417641E-2</v>
      </c>
      <c r="CA80">
        <v>0.30678129196166992</v>
      </c>
      <c r="CB80">
        <v>4.318719357252121E-2</v>
      </c>
      <c r="CC80">
        <v>1.6951041296124458E-2</v>
      </c>
      <c r="CD80">
        <v>7.6656900346279144E-2</v>
      </c>
      <c r="CE80">
        <v>0.12979686260223389</v>
      </c>
      <c r="CF80">
        <v>3.9725946262478828E-2</v>
      </c>
      <c r="CG80">
        <v>4.6335207298398018E-4</v>
      </c>
      <c r="CH80">
        <v>0.29775515198707581</v>
      </c>
      <c r="CI80">
        <v>3.6863673478364944E-2</v>
      </c>
      <c r="CJ80">
        <v>1.8177300691604614E-2</v>
      </c>
      <c r="CK80">
        <v>4.6720273792743683E-2</v>
      </c>
      <c r="CL80">
        <v>0.14059057831764221</v>
      </c>
      <c r="CM80">
        <v>5.1905514672398567E-2</v>
      </c>
      <c r="CN80">
        <v>3.4978112671524286E-3</v>
      </c>
      <c r="CO80">
        <v>0.30582147836685181</v>
      </c>
      <c r="CP80">
        <v>2.894173376262188E-2</v>
      </c>
      <c r="CQ80">
        <v>1.6856111586093903E-2</v>
      </c>
      <c r="CR80">
        <v>2.5889100506901741E-2</v>
      </c>
      <c r="CS80">
        <v>0.16294451057910919</v>
      </c>
      <c r="CT80">
        <v>6.1043757945299149E-2</v>
      </c>
      <c r="CU80">
        <v>1.0146277025341988E-2</v>
      </c>
      <c r="CV80">
        <v>0.32027003169059753</v>
      </c>
      <c r="CW80">
        <v>2.6614736765623093E-2</v>
      </c>
      <c r="CX80">
        <v>1.7379261553287506E-2</v>
      </c>
      <c r="CY80">
        <v>1.5591355040669441E-2</v>
      </c>
      <c r="CZ80">
        <v>0.17408326268196106</v>
      </c>
      <c r="DA80">
        <v>6.9915411993861198E-2</v>
      </c>
      <c r="DB80">
        <v>1.6686007380485535E-2</v>
      </c>
      <c r="DC80">
        <v>0.3456035852432251</v>
      </c>
      <c r="DD80">
        <v>2.6407759636640549E-2</v>
      </c>
      <c r="DE80">
        <v>1.4222056604921818E-2</v>
      </c>
      <c r="DF80">
        <v>6.8877930752933025E-3</v>
      </c>
      <c r="DG80">
        <v>0.18764752149581909</v>
      </c>
      <c r="DH80">
        <v>8.5987512022256851E-2</v>
      </c>
      <c r="DI80">
        <v>2.4450929835438728E-2</v>
      </c>
      <c r="DJ80">
        <v>0.37327602505683899</v>
      </c>
      <c r="DK80">
        <v>2.6810746639966965E-2</v>
      </c>
      <c r="DL80">
        <v>1.0092685930430889E-2</v>
      </c>
      <c r="DM80">
        <v>2.7951644733548164E-3</v>
      </c>
      <c r="DN80">
        <v>0.19301444292068481</v>
      </c>
      <c r="DO80">
        <v>6.0321986675262451E-2</v>
      </c>
      <c r="DP80">
        <v>2.5836784392595291E-2</v>
      </c>
      <c r="DQ80">
        <v>0.37285766005516052</v>
      </c>
      <c r="DR80">
        <v>2.6022408157587051E-2</v>
      </c>
      <c r="DS80">
        <v>2.480722963809967E-3</v>
      </c>
      <c r="DT80">
        <v>2.0350581326056272E-4</v>
      </c>
      <c r="DU80">
        <v>8.2123719155788422E-2</v>
      </c>
      <c r="DV80">
        <v>0.16087029874324799</v>
      </c>
      <c r="DW80">
        <v>2.4062147364020348E-2</v>
      </c>
    </row>
    <row r="81" spans="1:127" ht="16" x14ac:dyDescent="0.2">
      <c r="A81">
        <v>1992</v>
      </c>
      <c r="B81">
        <v>0.30668964982032776</v>
      </c>
      <c r="C81">
        <v>5.6461852043867111E-2</v>
      </c>
      <c r="D81">
        <v>1.4647085219621658E-2</v>
      </c>
      <c r="E81">
        <v>8.3092749118804932E-2</v>
      </c>
      <c r="F81">
        <v>0.11192283034324646</v>
      </c>
      <c r="G81">
        <v>3.7680319510400295E-2</v>
      </c>
      <c r="H81">
        <v>2.8848161455243826E-3</v>
      </c>
      <c r="I81">
        <v>0.30256527662277222</v>
      </c>
      <c r="J81">
        <v>7.0011645555496216E-2</v>
      </c>
      <c r="K81">
        <v>1.3824818655848503E-2</v>
      </c>
      <c r="L81">
        <v>0.10867448896169662</v>
      </c>
      <c r="M81">
        <v>8.7743222713470459E-2</v>
      </c>
      <c r="N81">
        <v>2.2266017738729715E-2</v>
      </c>
      <c r="O81">
        <v>4.5097698603058234E-5</v>
      </c>
      <c r="P81">
        <v>0.28678101301193237</v>
      </c>
      <c r="Q81">
        <v>9.7178012132644653E-2</v>
      </c>
      <c r="R81">
        <v>1.4654308557510376E-2</v>
      </c>
      <c r="S81">
        <v>0.11455448716878891</v>
      </c>
      <c r="T81">
        <v>4.8144515603780746E-2</v>
      </c>
      <c r="U81">
        <v>1.2246992439031601E-2</v>
      </c>
      <c r="V81">
        <v>2.7094013148598606E-6</v>
      </c>
      <c r="W81">
        <v>0.30815291404724121</v>
      </c>
      <c r="X81">
        <v>6.0394756495952606E-2</v>
      </c>
      <c r="Y81">
        <v>1.353118009865284E-2</v>
      </c>
      <c r="Z81">
        <v>0.10659297555685043</v>
      </c>
      <c r="AA81">
        <v>0.10176115483045578</v>
      </c>
      <c r="AB81">
        <v>2.5812750682234764E-2</v>
      </c>
      <c r="AC81">
        <v>6.0103146097389981E-5</v>
      </c>
      <c r="AD81">
        <v>0.31306168437004089</v>
      </c>
      <c r="AE81">
        <v>3.5527791827917099E-2</v>
      </c>
      <c r="AF81">
        <v>1.5917465090751648E-2</v>
      </c>
      <c r="AG81">
        <v>4.3569657951593399E-2</v>
      </c>
      <c r="AH81">
        <v>0.14927966892719269</v>
      </c>
      <c r="AI81">
        <v>6.1494993045926094E-2</v>
      </c>
      <c r="AJ81">
        <v>7.2721038013696671E-3</v>
      </c>
      <c r="AK81">
        <v>0.31546670198440552</v>
      </c>
      <c r="AL81">
        <v>3.2362878322601318E-2</v>
      </c>
      <c r="AM81">
        <v>1.5659473836421967E-2</v>
      </c>
      <c r="AN81">
        <v>3.0673172324895859E-2</v>
      </c>
      <c r="AO81">
        <v>0.15776154398918152</v>
      </c>
      <c r="AP81">
        <v>6.9213371723890305E-2</v>
      </c>
      <c r="AQ81">
        <v>9.7962403669953346E-3</v>
      </c>
      <c r="AR81">
        <v>0.33344623446464539</v>
      </c>
      <c r="AS81">
        <v>2.7570342645049095E-2</v>
      </c>
      <c r="AT81">
        <v>1.3970276340842247E-2</v>
      </c>
      <c r="AU81">
        <v>1.4017443172633648E-2</v>
      </c>
      <c r="AV81">
        <v>0.17731538414955139</v>
      </c>
      <c r="AW81">
        <v>8.4514856338500977E-2</v>
      </c>
      <c r="AX81">
        <v>1.6057921573519707E-2</v>
      </c>
      <c r="AY81">
        <v>0.3423505425453186</v>
      </c>
      <c r="AZ81">
        <v>2.6973828673362732E-2</v>
      </c>
      <c r="BA81">
        <v>1.2861235067248344E-2</v>
      </c>
      <c r="BB81">
        <v>1.011465210467577E-2</v>
      </c>
      <c r="BC81">
        <v>0.18185907602310181</v>
      </c>
      <c r="BD81">
        <v>9.2381518334150314E-2</v>
      </c>
      <c r="BE81">
        <v>1.8160244449973106E-2</v>
      </c>
      <c r="BF81">
        <v>0.36245980858802795</v>
      </c>
      <c r="BG81">
        <v>2.7005821466445923E-2</v>
      </c>
      <c r="BH81">
        <v>1.0250109247863293E-2</v>
      </c>
      <c r="BI81">
        <v>5.1094475202262402E-3</v>
      </c>
      <c r="BJ81">
        <v>0.18634223937988281</v>
      </c>
      <c r="BK81">
        <v>0.11271312832832336</v>
      </c>
      <c r="BL81">
        <v>2.1039040759205818E-2</v>
      </c>
      <c r="BM81">
        <v>0.37326419353485107</v>
      </c>
      <c r="BN81">
        <v>2.7011195197701454E-2</v>
      </c>
      <c r="BO81">
        <v>6.086176261305809E-3</v>
      </c>
      <c r="BP81">
        <v>2.4664879310876131E-3</v>
      </c>
      <c r="BQ81">
        <v>0.169659823179245</v>
      </c>
      <c r="BR81">
        <v>0.14750861749053001</v>
      </c>
      <c r="BS81">
        <v>2.0531900227069855E-2</v>
      </c>
      <c r="BT81">
        <v>0.35580655932426453</v>
      </c>
      <c r="BU81">
        <v>2.6781609281897545E-2</v>
      </c>
      <c r="BV81">
        <v>3.2780326437205076E-3</v>
      </c>
      <c r="BW81">
        <v>1.5655213501304388E-3</v>
      </c>
      <c r="BX81">
        <v>0.11670731008052826</v>
      </c>
      <c r="BY81">
        <v>0.11943022906780243</v>
      </c>
      <c r="BZ81">
        <v>2.0125072449445724E-2</v>
      </c>
      <c r="CA81">
        <v>0.30659845471382141</v>
      </c>
      <c r="CB81">
        <v>4.4033166021108627E-2</v>
      </c>
      <c r="CC81">
        <v>1.6610786318778992E-2</v>
      </c>
      <c r="CD81">
        <v>7.822764664888382E-2</v>
      </c>
      <c r="CE81">
        <v>0.12648545205593109</v>
      </c>
      <c r="CF81">
        <v>4.0752640925347805E-2</v>
      </c>
      <c r="CG81">
        <v>4.8874510684981942E-4</v>
      </c>
      <c r="CH81">
        <v>0.29710566997528076</v>
      </c>
      <c r="CI81">
        <v>3.7257108837366104E-2</v>
      </c>
      <c r="CJ81">
        <v>1.7384514212608337E-2</v>
      </c>
      <c r="CK81">
        <v>4.768231138586998E-2</v>
      </c>
      <c r="CL81">
        <v>0.13779281079769135</v>
      </c>
      <c r="CM81">
        <v>5.3587211295962334E-2</v>
      </c>
      <c r="CN81">
        <v>3.4016952849924564E-3</v>
      </c>
      <c r="CO81">
        <v>0.30633082985877991</v>
      </c>
      <c r="CP81">
        <v>2.9386844485998154E-2</v>
      </c>
      <c r="CQ81">
        <v>1.7347522079944611E-2</v>
      </c>
      <c r="CR81">
        <v>2.590220607817173E-2</v>
      </c>
      <c r="CS81">
        <v>0.16347897052764893</v>
      </c>
      <c r="CT81">
        <v>6.0559341683983803E-2</v>
      </c>
      <c r="CU81">
        <v>9.6559356898069382E-3</v>
      </c>
      <c r="CV81">
        <v>0.31992167234420776</v>
      </c>
      <c r="CW81">
        <v>2.6938142254948616E-2</v>
      </c>
      <c r="CX81">
        <v>1.5773557126522064E-2</v>
      </c>
      <c r="CY81">
        <v>1.5697212889790535E-2</v>
      </c>
      <c r="CZ81">
        <v>0.17685875296592712</v>
      </c>
      <c r="DA81">
        <v>6.9704629480838776E-2</v>
      </c>
      <c r="DB81">
        <v>1.4949374832212925E-2</v>
      </c>
      <c r="DC81">
        <v>0.35473042726516724</v>
      </c>
      <c r="DD81">
        <v>2.7001978829503059E-2</v>
      </c>
      <c r="DE81">
        <v>1.3228949159383774E-2</v>
      </c>
      <c r="DF81">
        <v>7.0001967251300812E-3</v>
      </c>
      <c r="DG81">
        <v>0.19827669858932495</v>
      </c>
      <c r="DH81">
        <v>8.782074972987175E-2</v>
      </c>
      <c r="DI81">
        <v>2.1401844918727875E-2</v>
      </c>
      <c r="DJ81">
        <v>0.38622096180915833</v>
      </c>
      <c r="DK81">
        <v>2.7181589975953102E-2</v>
      </c>
      <c r="DL81">
        <v>8.1703336909413338E-3</v>
      </c>
      <c r="DM81">
        <v>3.1351705547422171E-3</v>
      </c>
      <c r="DN81">
        <v>0.20896029472351074</v>
      </c>
      <c r="DO81">
        <v>6.6813617944717407E-2</v>
      </c>
      <c r="DP81">
        <v>2.0833840593695641E-2</v>
      </c>
      <c r="DQ81">
        <v>0.35482162237167358</v>
      </c>
      <c r="DR81">
        <v>2.646830677986145E-2</v>
      </c>
      <c r="DS81">
        <v>1.5010199276730418E-3</v>
      </c>
      <c r="DT81">
        <v>1.1240353342145681E-3</v>
      </c>
      <c r="DU81">
        <v>8.2713618874549866E-2</v>
      </c>
      <c r="DV81">
        <v>0.15186597406864166</v>
      </c>
      <c r="DW81">
        <v>1.9846703857183456E-2</v>
      </c>
    </row>
    <row r="82" spans="1:127" ht="16" x14ac:dyDescent="0.2">
      <c r="A82">
        <v>1993</v>
      </c>
      <c r="B82">
        <v>0.31006178259849548</v>
      </c>
      <c r="C82">
        <v>5.7117514312267303E-2</v>
      </c>
      <c r="D82">
        <v>1.360737718641758E-2</v>
      </c>
      <c r="E82">
        <v>8.331625908613205E-2</v>
      </c>
      <c r="F82">
        <v>0.11321517825126648</v>
      </c>
      <c r="G82">
        <v>3.9727593772113323E-2</v>
      </c>
      <c r="H82">
        <v>3.0778632499277592E-3</v>
      </c>
      <c r="I82">
        <v>0.30246847867965698</v>
      </c>
      <c r="J82">
        <v>7.0617340505123138E-2</v>
      </c>
      <c r="K82">
        <v>1.2743342667818069E-2</v>
      </c>
      <c r="L82">
        <v>0.10841714590787888</v>
      </c>
      <c r="M82">
        <v>8.6882360279560089E-2</v>
      </c>
      <c r="N82">
        <v>2.3761632852256298E-2</v>
      </c>
      <c r="O82">
        <v>4.6670142182847485E-5</v>
      </c>
      <c r="P82">
        <v>0.28494781255722046</v>
      </c>
      <c r="Q82">
        <v>9.8232351243495941E-2</v>
      </c>
      <c r="R82">
        <v>1.3089558109641075E-2</v>
      </c>
      <c r="S82">
        <v>0.11433358490467072</v>
      </c>
      <c r="T82">
        <v>4.6989746391773224E-2</v>
      </c>
      <c r="U82">
        <v>1.2301629409193993E-2</v>
      </c>
      <c r="V82">
        <v>9.2784819116786821E-7</v>
      </c>
      <c r="W82">
        <v>0.30869394540786743</v>
      </c>
      <c r="X82">
        <v>6.0805153101682663E-2</v>
      </c>
      <c r="Y82">
        <v>1.262032613158226E-2</v>
      </c>
      <c r="Z82">
        <v>0.10631491243839264</v>
      </c>
      <c r="AA82">
        <v>0.1010570228099823</v>
      </c>
      <c r="AB82">
        <v>2.7833607047796249E-2</v>
      </c>
      <c r="AC82">
        <v>6.2923318182583898E-5</v>
      </c>
      <c r="AD82">
        <v>0.32196420431137085</v>
      </c>
      <c r="AE82">
        <v>3.5956662148237228E-2</v>
      </c>
      <c r="AF82">
        <v>1.4961742796003819E-2</v>
      </c>
      <c r="AG82">
        <v>4.3970845639705658E-2</v>
      </c>
      <c r="AH82">
        <v>0.15449164807796478</v>
      </c>
      <c r="AI82">
        <v>6.4754096791148186E-2</v>
      </c>
      <c r="AJ82">
        <v>7.8292312100529671E-3</v>
      </c>
      <c r="AK82">
        <v>0.32880046963691711</v>
      </c>
      <c r="AL82">
        <v>3.2896913588047028E-2</v>
      </c>
      <c r="AM82">
        <v>1.4740322716534138E-2</v>
      </c>
      <c r="AN82">
        <v>3.2031729817390442E-2</v>
      </c>
      <c r="AO82">
        <v>0.16619519889354706</v>
      </c>
      <c r="AP82">
        <v>7.2335666045546532E-2</v>
      </c>
      <c r="AQ82">
        <v>1.0600640438497066E-2</v>
      </c>
      <c r="AR82">
        <v>0.35596892237663269</v>
      </c>
      <c r="AS82">
        <v>2.7748819440603256E-2</v>
      </c>
      <c r="AT82">
        <v>1.3195178471505642E-2</v>
      </c>
      <c r="AU82">
        <v>1.4605401083827019E-2</v>
      </c>
      <c r="AV82">
        <v>0.19282469153404236</v>
      </c>
      <c r="AW82">
        <v>8.9976802468299866E-2</v>
      </c>
      <c r="AX82">
        <v>1.761801540851593E-2</v>
      </c>
      <c r="AY82">
        <v>0.36904072761535645</v>
      </c>
      <c r="AZ82">
        <v>2.7194475755095482E-2</v>
      </c>
      <c r="BA82">
        <v>1.2416987679898739E-2</v>
      </c>
      <c r="BB82">
        <v>1.0347690433263779E-2</v>
      </c>
      <c r="BC82">
        <v>0.20046420395374298</v>
      </c>
      <c r="BD82">
        <v>9.84947569668293E-2</v>
      </c>
      <c r="BE82">
        <v>2.0122626796364784E-2</v>
      </c>
      <c r="BF82">
        <v>0.39766943454742432</v>
      </c>
      <c r="BG82">
        <v>2.7121005579829216E-2</v>
      </c>
      <c r="BH82">
        <v>1.0219825431704521E-2</v>
      </c>
      <c r="BI82">
        <v>5.0802510231733322E-3</v>
      </c>
      <c r="BJ82">
        <v>0.20943582057952881</v>
      </c>
      <c r="BK82">
        <v>0.1219898946583271</v>
      </c>
      <c r="BL82">
        <v>2.3822631686925888E-2</v>
      </c>
      <c r="BM82">
        <v>0.40479978919029236</v>
      </c>
      <c r="BN82">
        <v>2.6986539363861084E-2</v>
      </c>
      <c r="BO82">
        <v>6.5542659722268581E-3</v>
      </c>
      <c r="BP82">
        <v>2.1873901132494211E-3</v>
      </c>
      <c r="BQ82">
        <v>0.18372990190982819</v>
      </c>
      <c r="BR82">
        <v>0.16227515414357185</v>
      </c>
      <c r="BS82">
        <v>2.3066557943820953E-2</v>
      </c>
      <c r="BT82">
        <v>0.38705006241798401</v>
      </c>
      <c r="BU82">
        <v>2.6895685121417046E-2</v>
      </c>
      <c r="BV82">
        <v>3.9641885086894035E-3</v>
      </c>
      <c r="BW82">
        <v>1.156180864199996E-3</v>
      </c>
      <c r="BX82">
        <v>0.12386217713356018</v>
      </c>
      <c r="BY82">
        <v>0.14053340256214142</v>
      </c>
      <c r="BZ82">
        <v>2.32277512550354E-2</v>
      </c>
      <c r="CA82">
        <v>0.30406668782234192</v>
      </c>
      <c r="CB82">
        <v>4.3967161327600479E-2</v>
      </c>
      <c r="CC82">
        <v>1.5541428700089455E-2</v>
      </c>
      <c r="CD82">
        <v>7.5227782130241394E-2</v>
      </c>
      <c r="CE82">
        <v>0.12385138869285583</v>
      </c>
      <c r="CF82">
        <v>4.4905330054461956E-2</v>
      </c>
      <c r="CG82">
        <v>5.7360483333468437E-4</v>
      </c>
      <c r="CH82">
        <v>0.30213460326194763</v>
      </c>
      <c r="CI82">
        <v>3.7949785590171814E-2</v>
      </c>
      <c r="CJ82">
        <v>1.6256885603070259E-2</v>
      </c>
      <c r="CK82">
        <v>4.9135722219944E-2</v>
      </c>
      <c r="CL82">
        <v>0.14005829393863678</v>
      </c>
      <c r="CM82">
        <v>5.5020840838551521E-2</v>
      </c>
      <c r="CN82">
        <v>3.7130671553313732E-3</v>
      </c>
      <c r="CO82">
        <v>0.31726372241973877</v>
      </c>
      <c r="CP82">
        <v>2.9390215873718262E-2</v>
      </c>
      <c r="CQ82">
        <v>1.5499371103942394E-2</v>
      </c>
      <c r="CR82">
        <v>2.7212323620915413E-2</v>
      </c>
      <c r="CS82">
        <v>0.17020440101623535</v>
      </c>
      <c r="CT82">
        <v>6.4755469560623169E-2</v>
      </c>
      <c r="CU82">
        <v>1.020195335149765E-2</v>
      </c>
      <c r="CV82">
        <v>0.33801281452178955</v>
      </c>
      <c r="CW82">
        <v>2.7274101972579956E-2</v>
      </c>
      <c r="CX82">
        <v>1.4798283576965332E-2</v>
      </c>
      <c r="CY82">
        <v>1.6056567430496216E-2</v>
      </c>
      <c r="CZ82">
        <v>0.19074071943759918</v>
      </c>
      <c r="DA82">
        <v>7.3030609637498856E-2</v>
      </c>
      <c r="DB82">
        <v>1.6112543642520905E-2</v>
      </c>
      <c r="DC82">
        <v>0.39262321591377258</v>
      </c>
      <c r="DD82">
        <v>2.7216169983148575E-2</v>
      </c>
      <c r="DE82">
        <v>1.2813964858651161E-2</v>
      </c>
      <c r="DF82">
        <v>7.1275476366281509E-3</v>
      </c>
      <c r="DG82">
        <v>0.22762806713581085</v>
      </c>
      <c r="DH82">
        <v>9.347974881529808E-2</v>
      </c>
      <c r="DI82">
        <v>2.4357710033655167E-2</v>
      </c>
      <c r="DJ82">
        <v>0.41744387149810791</v>
      </c>
      <c r="DK82">
        <v>2.7051258832216263E-2</v>
      </c>
      <c r="DL82">
        <v>8.3993151783943176E-3</v>
      </c>
      <c r="DM82">
        <v>2.9219747520983219E-3</v>
      </c>
      <c r="DN82">
        <v>0.22637683153152466</v>
      </c>
      <c r="DO82">
        <v>8.0695703625679016E-2</v>
      </c>
      <c r="DP82">
        <v>2.2951731458306313E-2</v>
      </c>
      <c r="DQ82">
        <v>0.39585167169570923</v>
      </c>
      <c r="DR82">
        <v>2.6374416425824165E-2</v>
      </c>
      <c r="DS82">
        <v>3.6126263439655304E-3</v>
      </c>
      <c r="DT82">
        <v>6.2806467758491635E-4</v>
      </c>
      <c r="DU82">
        <v>8.6096234619617462E-2</v>
      </c>
      <c r="DV82">
        <v>0.18113373219966888</v>
      </c>
      <c r="DW82">
        <v>2.389100193977356E-2</v>
      </c>
    </row>
    <row r="83" spans="1:127" ht="16" x14ac:dyDescent="0.2">
      <c r="A83">
        <v>1994</v>
      </c>
      <c r="B83">
        <v>0.31392395496368408</v>
      </c>
      <c r="C83">
        <v>5.8635476976633072E-2</v>
      </c>
      <c r="D83">
        <v>1.3342234306037426E-2</v>
      </c>
      <c r="E83">
        <v>8.3108693361282349E-2</v>
      </c>
      <c r="F83">
        <v>0.11334643512964249</v>
      </c>
      <c r="G83">
        <v>4.2183001525700092E-2</v>
      </c>
      <c r="H83">
        <v>3.3081243745982647E-3</v>
      </c>
      <c r="I83">
        <v>0.30380734801292419</v>
      </c>
      <c r="J83">
        <v>7.2614118456840515E-2</v>
      </c>
      <c r="K83">
        <v>1.2431846000254154E-2</v>
      </c>
      <c r="L83">
        <v>0.10618961602449417</v>
      </c>
      <c r="M83">
        <v>8.71577188372612E-2</v>
      </c>
      <c r="N83">
        <v>2.5346437934786081E-2</v>
      </c>
      <c r="O83">
        <v>6.7607092205435038E-5</v>
      </c>
      <c r="P83">
        <v>0.28597909212112427</v>
      </c>
      <c r="Q83">
        <v>0.10123180598020554</v>
      </c>
      <c r="R83">
        <v>1.2527431361377239E-2</v>
      </c>
      <c r="S83">
        <v>0.11221133172512054</v>
      </c>
      <c r="T83">
        <v>4.7148555517196655E-2</v>
      </c>
      <c r="U83">
        <v>1.2858831323683262E-2</v>
      </c>
      <c r="V83">
        <v>1.1353500894983881E-6</v>
      </c>
      <c r="W83">
        <v>0.31015503406524658</v>
      </c>
      <c r="X83">
        <v>6.2424875795841217E-2</v>
      </c>
      <c r="Y83">
        <v>1.2397813610732555E-2</v>
      </c>
      <c r="Z83">
        <v>0.10404560714960098</v>
      </c>
      <c r="AA83">
        <v>0.10140286386013031</v>
      </c>
      <c r="AB83">
        <v>2.9792610555887222E-2</v>
      </c>
      <c r="AC83">
        <v>9.1274152509868145E-5</v>
      </c>
      <c r="AD83">
        <v>0.3297620415687561</v>
      </c>
      <c r="AE83">
        <v>3.675122931599617E-2</v>
      </c>
      <c r="AF83">
        <v>1.476749125868082E-2</v>
      </c>
      <c r="AG83">
        <v>4.6974383294582367E-2</v>
      </c>
      <c r="AH83">
        <v>0.15434615314006805</v>
      </c>
      <c r="AI83">
        <v>6.8541465327143669E-2</v>
      </c>
      <c r="AJ83">
        <v>8.3813127130270004E-3</v>
      </c>
      <c r="AK83">
        <v>0.33809608221054077</v>
      </c>
      <c r="AL83">
        <v>3.355494886636734E-2</v>
      </c>
      <c r="AM83">
        <v>1.4575676061213017E-2</v>
      </c>
      <c r="AN83">
        <v>3.5973403602838516E-2</v>
      </c>
      <c r="AO83">
        <v>0.16566535830497742</v>
      </c>
      <c r="AP83">
        <v>7.7015819028019905E-2</v>
      </c>
      <c r="AQ83">
        <v>1.1310873553156853E-2</v>
      </c>
      <c r="AR83">
        <v>0.37021106481552124</v>
      </c>
      <c r="AS83">
        <v>2.844599261879921E-2</v>
      </c>
      <c r="AT83">
        <v>1.2882175855338573E-2</v>
      </c>
      <c r="AU83">
        <v>2.0732466131448746E-2</v>
      </c>
      <c r="AV83">
        <v>0.19324351847171783</v>
      </c>
      <c r="AW83">
        <v>9.6124123781919479E-2</v>
      </c>
      <c r="AX83">
        <v>1.8782775849103928E-2</v>
      </c>
      <c r="AY83">
        <v>0.38481548428535461</v>
      </c>
      <c r="AZ83">
        <v>2.787449024617672E-2</v>
      </c>
      <c r="BA83">
        <v>1.2260704301297665E-2</v>
      </c>
      <c r="BB83">
        <v>1.6742372885346413E-2</v>
      </c>
      <c r="BC83">
        <v>0.20094399154186249</v>
      </c>
      <c r="BD83">
        <v>0.10541694611310959</v>
      </c>
      <c r="BE83">
        <v>2.1576980128884315E-2</v>
      </c>
      <c r="BF83">
        <v>0.41485825181007385</v>
      </c>
      <c r="BG83">
        <v>2.7860391885042191E-2</v>
      </c>
      <c r="BH83">
        <v>1.0090241208672523E-2</v>
      </c>
      <c r="BI83">
        <v>1.0729852132499218E-2</v>
      </c>
      <c r="BJ83">
        <v>0.2101014256477356</v>
      </c>
      <c r="BK83">
        <v>0.13030027225613594</v>
      </c>
      <c r="BL83">
        <v>2.5776058435440063E-2</v>
      </c>
      <c r="BM83">
        <v>0.42865777015686035</v>
      </c>
      <c r="BN83">
        <v>2.7853073552250862E-2</v>
      </c>
      <c r="BO83">
        <v>6.2286318279802799E-3</v>
      </c>
      <c r="BP83">
        <v>6.2406645156443119E-3</v>
      </c>
      <c r="BQ83">
        <v>0.187657430768013</v>
      </c>
      <c r="BR83">
        <v>0.17494110763072968</v>
      </c>
      <c r="BS83">
        <v>2.5736847892403603E-2</v>
      </c>
      <c r="BT83">
        <v>0.41015088558197021</v>
      </c>
      <c r="BU83">
        <v>2.7375325560569763E-2</v>
      </c>
      <c r="BV83">
        <v>3.365284763276577E-3</v>
      </c>
      <c r="BW83">
        <v>3.3354402985423803E-3</v>
      </c>
      <c r="BX83">
        <v>0.12321075052022934</v>
      </c>
      <c r="BY83">
        <v>0.15091875195503235</v>
      </c>
      <c r="BZ83">
        <v>2.5568334385752678E-2</v>
      </c>
      <c r="CA83">
        <v>0.30813392996788025</v>
      </c>
      <c r="CB83">
        <v>4.5046061277389526E-2</v>
      </c>
      <c r="CC83">
        <v>1.5265281312167645E-2</v>
      </c>
      <c r="CD83">
        <v>7.5523607432842255E-2</v>
      </c>
      <c r="CE83">
        <v>0.12497109174728394</v>
      </c>
      <c r="CF83">
        <v>4.6549238264560699E-2</v>
      </c>
      <c r="CG83">
        <v>7.7865557977929711E-4</v>
      </c>
      <c r="CH83">
        <v>0.30715572834014893</v>
      </c>
      <c r="CI83">
        <v>3.8477044552564621E-2</v>
      </c>
      <c r="CJ83">
        <v>1.6207234933972359E-2</v>
      </c>
      <c r="CK83">
        <v>5.0656892359256744E-2</v>
      </c>
      <c r="CL83">
        <v>0.13909588754177094</v>
      </c>
      <c r="CM83">
        <v>5.8606412261724472E-2</v>
      </c>
      <c r="CN83">
        <v>4.1122599504888058E-3</v>
      </c>
      <c r="CO83">
        <v>0.32795792818069458</v>
      </c>
      <c r="CP83">
        <v>3.0099447816610336E-2</v>
      </c>
      <c r="CQ83">
        <v>1.468020211905241E-2</v>
      </c>
      <c r="CR83">
        <v>3.2276496291160583E-2</v>
      </c>
      <c r="CS83">
        <v>0.17096471786499023</v>
      </c>
      <c r="CT83">
        <v>6.9238388910889626E-2</v>
      </c>
      <c r="CU83">
        <v>1.0698664002120495E-2</v>
      </c>
      <c r="CV83">
        <v>0.35285332798957825</v>
      </c>
      <c r="CW83">
        <v>2.7889490127563477E-2</v>
      </c>
      <c r="CX83">
        <v>1.4569834806025028E-2</v>
      </c>
      <c r="CY83">
        <v>2.3139024153351784E-2</v>
      </c>
      <c r="CZ83">
        <v>0.19120150804519653</v>
      </c>
      <c r="DA83">
        <v>7.8943854197859764E-2</v>
      </c>
      <c r="DB83">
        <v>1.710963062942028E-2</v>
      </c>
      <c r="DC83">
        <v>0.40527424216270447</v>
      </c>
      <c r="DD83">
        <v>2.7865475043654442E-2</v>
      </c>
      <c r="DE83">
        <v>1.277219969779253E-2</v>
      </c>
      <c r="DF83">
        <v>1.3847677037119865E-2</v>
      </c>
      <c r="DG83">
        <v>0.22568920254707336</v>
      </c>
      <c r="DH83">
        <v>9.9296379834413528E-2</v>
      </c>
      <c r="DI83">
        <v>2.580329030752182E-2</v>
      </c>
      <c r="DJ83">
        <v>0.44290220737457275</v>
      </c>
      <c r="DK83">
        <v>2.8220789507031441E-2</v>
      </c>
      <c r="DL83">
        <v>8.4325047209858894E-3</v>
      </c>
      <c r="DM83">
        <v>8.4767686203122139E-3</v>
      </c>
      <c r="DN83">
        <v>0.23726101219654083</v>
      </c>
      <c r="DO83">
        <v>7.6686277985572815E-2</v>
      </c>
      <c r="DP83">
        <v>2.5866551324725151E-2</v>
      </c>
      <c r="DQ83">
        <v>0.41179507970809937</v>
      </c>
      <c r="DR83">
        <v>2.6905683800578117E-2</v>
      </c>
      <c r="DS83">
        <v>2.6405092794448137E-3</v>
      </c>
      <c r="DT83">
        <v>1.2009277706965804E-3</v>
      </c>
      <c r="DU83">
        <v>8.3881281316280365E-2</v>
      </c>
      <c r="DV83">
        <v>0.1898360550403595</v>
      </c>
      <c r="DW83">
        <v>2.5497518479824066E-2</v>
      </c>
    </row>
    <row r="84" spans="1:127" ht="16" x14ac:dyDescent="0.2">
      <c r="A84">
        <v>1995</v>
      </c>
      <c r="B84">
        <v>0.31543639302253723</v>
      </c>
      <c r="C84">
        <v>5.7627741247415543E-2</v>
      </c>
      <c r="D84">
        <v>1.2327060103416443E-2</v>
      </c>
      <c r="E84">
        <v>8.2575090229511261E-2</v>
      </c>
      <c r="F84">
        <v>0.11599041521549225</v>
      </c>
      <c r="G84">
        <v>4.3810362927615643E-2</v>
      </c>
      <c r="H84">
        <v>3.105709794908762E-3</v>
      </c>
      <c r="I84">
        <v>0.30485886335372925</v>
      </c>
      <c r="J84">
        <v>7.1879953145980835E-2</v>
      </c>
      <c r="K84">
        <v>1.1717894114553928E-2</v>
      </c>
      <c r="L84">
        <v>0.10677244514226913</v>
      </c>
      <c r="M84">
        <v>8.790375292301178E-2</v>
      </c>
      <c r="N84">
        <v>2.6509593706578016E-2</v>
      </c>
      <c r="O84">
        <v>7.5224452302791178E-5</v>
      </c>
      <c r="P84">
        <v>0.28938630223274231</v>
      </c>
      <c r="Q84">
        <v>0.10113175213336945</v>
      </c>
      <c r="R84">
        <v>1.1706667952239513E-2</v>
      </c>
      <c r="S84">
        <v>0.11518439650535583</v>
      </c>
      <c r="T84">
        <v>4.848165437579155E-2</v>
      </c>
      <c r="U84">
        <v>1.2881188653409481E-2</v>
      </c>
      <c r="V84">
        <v>6.3529307681164937E-7</v>
      </c>
      <c r="W84">
        <v>0.31028270721435547</v>
      </c>
      <c r="X84">
        <v>6.162586435675621E-2</v>
      </c>
      <c r="Y84">
        <v>1.1721828952431679E-2</v>
      </c>
      <c r="Z84">
        <v>0.10382367670536041</v>
      </c>
      <c r="AA84">
        <v>0.10172299295663834</v>
      </c>
      <c r="AB84">
        <v>3.1286971643567085E-2</v>
      </c>
      <c r="AC84">
        <v>1.0137135541299358E-4</v>
      </c>
      <c r="AD84">
        <v>0.33146059513092041</v>
      </c>
      <c r="AE84">
        <v>3.6036636680364609E-2</v>
      </c>
      <c r="AF84">
        <v>1.3249903917312622E-2</v>
      </c>
      <c r="AG84">
        <v>4.5917782932519913E-2</v>
      </c>
      <c r="AH84">
        <v>0.15853975713253021</v>
      </c>
      <c r="AI84">
        <v>7.001982256770134E-2</v>
      </c>
      <c r="AJ84">
        <v>7.6966839842498302E-3</v>
      </c>
      <c r="AK84">
        <v>0.34049880504608154</v>
      </c>
      <c r="AL84">
        <v>3.2994259148836136E-2</v>
      </c>
      <c r="AM84">
        <v>1.294582337141037E-2</v>
      </c>
      <c r="AN84">
        <v>3.5272587090730667E-2</v>
      </c>
      <c r="AO84">
        <v>0.17122365534305573</v>
      </c>
      <c r="AP84">
        <v>7.7806347981095314E-2</v>
      </c>
      <c r="AQ84">
        <v>1.0256118141114712E-2</v>
      </c>
      <c r="AR84">
        <v>0.37327152490615845</v>
      </c>
      <c r="AS84">
        <v>2.8155533596873283E-2</v>
      </c>
      <c r="AT84">
        <v>1.1302889324724674E-2</v>
      </c>
      <c r="AU84">
        <v>2.0902333781123161E-2</v>
      </c>
      <c r="AV84">
        <v>0.20084202289581299</v>
      </c>
      <c r="AW84">
        <v>9.5391787588596344E-2</v>
      </c>
      <c r="AX84">
        <v>1.6676975414156914E-2</v>
      </c>
      <c r="AY84">
        <v>0.38789686560630798</v>
      </c>
      <c r="AZ84">
        <v>2.7626099064946175E-2</v>
      </c>
      <c r="BA84">
        <v>1.0691523551940918E-2</v>
      </c>
      <c r="BB84">
        <v>1.6986966133117676E-2</v>
      </c>
      <c r="BC84">
        <v>0.20940794050693512</v>
      </c>
      <c r="BD84">
        <v>0.10422819852828979</v>
      </c>
      <c r="BE84">
        <v>1.8956148996949196E-2</v>
      </c>
      <c r="BF84">
        <v>0.41631841659545898</v>
      </c>
      <c r="BG84">
        <v>2.757938951253891E-2</v>
      </c>
      <c r="BH84">
        <v>8.7492503225803375E-3</v>
      </c>
      <c r="BI84">
        <v>1.118740625679493E-2</v>
      </c>
      <c r="BJ84">
        <v>0.21770864725112915</v>
      </c>
      <c r="BK84">
        <v>0.12879709526896477</v>
      </c>
      <c r="BL84">
        <v>2.2296631708741188E-2</v>
      </c>
      <c r="BM84">
        <v>0.42863947153091431</v>
      </c>
      <c r="BN84">
        <v>2.7542823925614357E-2</v>
      </c>
      <c r="BO84">
        <v>5.7647884823381901E-3</v>
      </c>
      <c r="BP84">
        <v>6.5748104825615883E-3</v>
      </c>
      <c r="BQ84">
        <v>0.19352170825004578</v>
      </c>
      <c r="BR84">
        <v>0.17249562963843346</v>
      </c>
      <c r="BS84">
        <v>2.2739704698324203E-2</v>
      </c>
      <c r="BT84">
        <v>0.41945424675941467</v>
      </c>
      <c r="BU84">
        <v>2.708057127892971E-2</v>
      </c>
      <c r="BV84">
        <v>3.179316408932209E-3</v>
      </c>
      <c r="BW84">
        <v>3.7293315399438143E-3</v>
      </c>
      <c r="BX84">
        <v>0.13552035391330719</v>
      </c>
      <c r="BY84">
        <v>0.15486294031143188</v>
      </c>
      <c r="BZ84">
        <v>2.2974450141191483E-2</v>
      </c>
      <c r="CA84">
        <v>0.30749979615211487</v>
      </c>
      <c r="CB84">
        <v>4.4102150946855545E-2</v>
      </c>
      <c r="CC84">
        <v>1.4056039042770863E-2</v>
      </c>
      <c r="CD84">
        <v>7.4138782918453217E-2</v>
      </c>
      <c r="CE84">
        <v>0.1249140202999115</v>
      </c>
      <c r="CF84">
        <v>4.9377310089766979E-2</v>
      </c>
      <c r="CG84">
        <v>9.1148412320762873E-4</v>
      </c>
      <c r="CH84">
        <v>0.30819037556648254</v>
      </c>
      <c r="CI84">
        <v>3.7764426320791245E-2</v>
      </c>
      <c r="CJ84">
        <v>1.4565479941666126E-2</v>
      </c>
      <c r="CK84">
        <v>4.9439247697591782E-2</v>
      </c>
      <c r="CL84">
        <v>0.14202491939067841</v>
      </c>
      <c r="CM84">
        <v>6.0470055788755417E-2</v>
      </c>
      <c r="CN84">
        <v>3.9262305945158005E-3</v>
      </c>
      <c r="CO84">
        <v>0.32960847020149231</v>
      </c>
      <c r="CP84">
        <v>2.9736127704381943E-2</v>
      </c>
      <c r="CQ84">
        <v>1.3128086924552917E-2</v>
      </c>
      <c r="CR84">
        <v>3.2591428607702255E-2</v>
      </c>
      <c r="CS84">
        <v>0.17526897788047791</v>
      </c>
      <c r="CT84">
        <v>6.9011205807328224E-2</v>
      </c>
      <c r="CU84">
        <v>9.8726339638233185E-3</v>
      </c>
      <c r="CV84">
        <v>0.35689634084701538</v>
      </c>
      <c r="CW84">
        <v>2.7677047997713089E-2</v>
      </c>
      <c r="CX84">
        <v>1.2810039333999157E-2</v>
      </c>
      <c r="CY84">
        <v>2.3312781006097794E-2</v>
      </c>
      <c r="CZ84">
        <v>0.20035402476787567</v>
      </c>
      <c r="DA84">
        <v>7.7429918572306633E-2</v>
      </c>
      <c r="DB84">
        <v>1.5312550589442253E-2</v>
      </c>
      <c r="DC84">
        <v>0.4077373743057251</v>
      </c>
      <c r="DD84">
        <v>2.7604857459664345E-2</v>
      </c>
      <c r="DE84">
        <v>1.0827788151800632E-2</v>
      </c>
      <c r="DF84">
        <v>1.439986377954483E-2</v>
      </c>
      <c r="DG84">
        <v>0.23455370962619781</v>
      </c>
      <c r="DH84">
        <v>9.8363116383552551E-2</v>
      </c>
      <c r="DI84">
        <v>2.1988052874803543E-2</v>
      </c>
      <c r="DJ84">
        <v>0.43572619557380676</v>
      </c>
      <c r="DK84">
        <v>2.7899466454982758E-2</v>
      </c>
      <c r="DL84">
        <v>7.7595743350684643E-3</v>
      </c>
      <c r="DM84">
        <v>8.7702013552188873E-3</v>
      </c>
      <c r="DN84">
        <v>0.23827187716960907</v>
      </c>
      <c r="DO84">
        <v>7.8194521367549896E-2</v>
      </c>
      <c r="DP84">
        <v>2.2558590397238731E-2</v>
      </c>
      <c r="DQ84">
        <v>0.42502501606941223</v>
      </c>
      <c r="DR84">
        <v>2.6489350944757462E-2</v>
      </c>
      <c r="DS84">
        <v>2.0691468380391598E-3</v>
      </c>
      <c r="DT84">
        <v>1.2328362790867686E-3</v>
      </c>
      <c r="DU84">
        <v>9.2015273869037628E-2</v>
      </c>
      <c r="DV84">
        <v>0.19983591139316559</v>
      </c>
      <c r="DW84">
        <v>2.3186011239886284E-2</v>
      </c>
    </row>
    <row r="85" spans="1:127" ht="16" x14ac:dyDescent="0.2">
      <c r="A85">
        <v>1996</v>
      </c>
      <c r="B85">
        <v>0.31693089008331299</v>
      </c>
      <c r="C85">
        <v>5.5885337293148041E-2</v>
      </c>
      <c r="D85">
        <v>1.1911038309335709E-2</v>
      </c>
      <c r="E85">
        <v>8.0331884324550629E-2</v>
      </c>
      <c r="F85">
        <v>0.12114430218935013</v>
      </c>
      <c r="G85">
        <v>4.4313815422356129E-2</v>
      </c>
      <c r="H85">
        <v>3.3445209264755249E-3</v>
      </c>
      <c r="I85">
        <v>0.30388382077217102</v>
      </c>
      <c r="J85">
        <v>7.048344612121582E-2</v>
      </c>
      <c r="K85">
        <v>1.1588061228394508E-2</v>
      </c>
      <c r="L85">
        <v>0.10589900612831116</v>
      </c>
      <c r="M85">
        <v>8.9027702808380127E-2</v>
      </c>
      <c r="N85">
        <v>2.6799673214554787E-2</v>
      </c>
      <c r="O85">
        <v>8.5926149040460587E-5</v>
      </c>
      <c r="P85">
        <v>0.28727686405181885</v>
      </c>
      <c r="Q85">
        <v>9.9491529166698456E-2</v>
      </c>
      <c r="R85">
        <v>1.1642567813396454E-2</v>
      </c>
      <c r="S85">
        <v>0.1149393692612648</v>
      </c>
      <c r="T85">
        <v>4.8452183604240417E-2</v>
      </c>
      <c r="U85">
        <v>1.2750834226608276E-2</v>
      </c>
      <c r="V85">
        <v>3.7483809478544572E-7</v>
      </c>
      <c r="W85">
        <v>0.3096964955329895</v>
      </c>
      <c r="X85">
        <v>6.0330186039209366E-2</v>
      </c>
      <c r="Y85">
        <v>1.156898308545351E-2</v>
      </c>
      <c r="Z85">
        <v>0.10273474454879761</v>
      </c>
      <c r="AA85">
        <v>0.10322973877191544</v>
      </c>
      <c r="AB85">
        <v>3.1716975383460522E-2</v>
      </c>
      <c r="AC85">
        <v>1.1587038170546293E-4</v>
      </c>
      <c r="AD85">
        <v>0.33578008413314819</v>
      </c>
      <c r="AE85">
        <v>3.4795399755239487E-2</v>
      </c>
      <c r="AF85">
        <v>1.2377644889056683E-2</v>
      </c>
      <c r="AG85">
        <v>4.3394993990659714E-2</v>
      </c>
      <c r="AH85">
        <v>0.16754326224327087</v>
      </c>
      <c r="AI85">
        <v>6.961655430495739E-2</v>
      </c>
      <c r="AJ85">
        <v>8.0522233620285988E-3</v>
      </c>
      <c r="AK85">
        <v>0.34582582116127014</v>
      </c>
      <c r="AL85">
        <v>3.1772308051586151E-2</v>
      </c>
      <c r="AM85">
        <v>1.1850073002278805E-2</v>
      </c>
      <c r="AN85">
        <v>3.305339440703392E-2</v>
      </c>
      <c r="AO85">
        <v>0.1818474680185318</v>
      </c>
      <c r="AP85">
        <v>7.6789397746324539E-2</v>
      </c>
      <c r="AQ85">
        <v>1.0513174347579479E-2</v>
      </c>
      <c r="AR85">
        <v>0.38014334440231323</v>
      </c>
      <c r="AS85">
        <v>2.706526592373848E-2</v>
      </c>
      <c r="AT85">
        <v>1.0192706249654293E-2</v>
      </c>
      <c r="AU85">
        <v>1.9358810037374496E-2</v>
      </c>
      <c r="AV85">
        <v>0.21449528634548187</v>
      </c>
      <c r="AW85">
        <v>9.24348384141922E-2</v>
      </c>
      <c r="AX85">
        <v>1.6596440225839615E-2</v>
      </c>
      <c r="AY85">
        <v>0.39631068706512451</v>
      </c>
      <c r="AZ85">
        <v>2.6481263339519501E-2</v>
      </c>
      <c r="BA85">
        <v>9.4174901023507118E-3</v>
      </c>
      <c r="BB85">
        <v>1.5930766239762306E-2</v>
      </c>
      <c r="BC85">
        <v>0.22569115459918976</v>
      </c>
      <c r="BD85">
        <v>0.10027224570512772</v>
      </c>
      <c r="BE85">
        <v>1.8517768010497093E-2</v>
      </c>
      <c r="BF85">
        <v>0.42601281404495239</v>
      </c>
      <c r="BG85">
        <v>2.630973607301712E-2</v>
      </c>
      <c r="BH85">
        <v>7.4682137928903103E-3</v>
      </c>
      <c r="BI85">
        <v>1.059684157371521E-2</v>
      </c>
      <c r="BJ85">
        <v>0.23836101591587067</v>
      </c>
      <c r="BK85">
        <v>0.12206203863024712</v>
      </c>
      <c r="BL85">
        <v>2.1214965730905533E-2</v>
      </c>
      <c r="BM85">
        <v>0.44126987457275391</v>
      </c>
      <c r="BN85">
        <v>2.6241153478622437E-2</v>
      </c>
      <c r="BO85">
        <v>4.9827960319817066E-3</v>
      </c>
      <c r="BP85">
        <v>6.802053190767765E-3</v>
      </c>
      <c r="BQ85">
        <v>0.22244630753993988</v>
      </c>
      <c r="BR85">
        <v>0.15951801836490631</v>
      </c>
      <c r="BS85">
        <v>2.1279536187648773E-2</v>
      </c>
      <c r="BT85">
        <v>0.42937153577804565</v>
      </c>
      <c r="BU85">
        <v>2.6003334671258926E-2</v>
      </c>
      <c r="BV85">
        <v>2.9618972912430763E-3</v>
      </c>
      <c r="BW85">
        <v>4.130891989916563E-3</v>
      </c>
      <c r="BX85">
        <v>0.16137726604938507</v>
      </c>
      <c r="BY85">
        <v>0.14577461779117584</v>
      </c>
      <c r="BZ85">
        <v>2.2363055497407913E-2</v>
      </c>
      <c r="CA85">
        <v>0.30786466598510742</v>
      </c>
      <c r="CB85">
        <v>4.3196056038141251E-2</v>
      </c>
      <c r="CC85">
        <v>1.3843678869307041E-2</v>
      </c>
      <c r="CD85">
        <v>7.2132542729377747E-2</v>
      </c>
      <c r="CE85">
        <v>0.1277942955493927</v>
      </c>
      <c r="CF85">
        <v>4.9684439785778522E-2</v>
      </c>
      <c r="CG85">
        <v>1.2136588338762522E-3</v>
      </c>
      <c r="CH85">
        <v>0.31029403209686279</v>
      </c>
      <c r="CI85">
        <v>3.6645896732807159E-2</v>
      </c>
      <c r="CJ85">
        <v>1.3566081412136555E-2</v>
      </c>
      <c r="CK85">
        <v>4.7232531011104584E-2</v>
      </c>
      <c r="CL85">
        <v>0.14804448187351227</v>
      </c>
      <c r="CM85">
        <v>6.0590377077460289E-2</v>
      </c>
      <c r="CN85">
        <v>4.2146644555032253E-3</v>
      </c>
      <c r="CO85">
        <v>0.32990729808807373</v>
      </c>
      <c r="CP85">
        <v>2.8879908844828606E-2</v>
      </c>
      <c r="CQ85">
        <v>1.2601497583091259E-2</v>
      </c>
      <c r="CR85">
        <v>3.0010612681508064E-2</v>
      </c>
      <c r="CS85">
        <v>0.179706871509552</v>
      </c>
      <c r="CT85">
        <v>6.808202713727951E-2</v>
      </c>
      <c r="CU85">
        <v>1.0626383125782013E-2</v>
      </c>
      <c r="CV85">
        <v>0.36183717846870422</v>
      </c>
      <c r="CW85">
        <v>2.6680344715714455E-2</v>
      </c>
      <c r="CX85">
        <v>1.1679901741445065E-2</v>
      </c>
      <c r="CY85">
        <v>2.2121541202068329E-2</v>
      </c>
      <c r="CZ85">
        <v>0.21098598837852478</v>
      </c>
      <c r="DA85">
        <v>7.4982102960348129E-2</v>
      </c>
      <c r="DB85">
        <v>1.5387289226055145E-2</v>
      </c>
      <c r="DC85">
        <v>0.41475439071655273</v>
      </c>
      <c r="DD85">
        <v>2.6360346004366875E-2</v>
      </c>
      <c r="DE85">
        <v>9.302239865064621E-3</v>
      </c>
      <c r="DF85">
        <v>1.3397070579230785E-2</v>
      </c>
      <c r="DG85">
        <v>0.25010469555854797</v>
      </c>
      <c r="DH85">
        <v>9.4422731548547745E-2</v>
      </c>
      <c r="DI85">
        <v>2.1167319267988205E-2</v>
      </c>
      <c r="DJ85">
        <v>0.44994872808456421</v>
      </c>
      <c r="DK85">
        <v>2.6414623484015465E-2</v>
      </c>
      <c r="DL85">
        <v>6.4568794332444668E-3</v>
      </c>
      <c r="DM85">
        <v>8.7504517287015915E-3</v>
      </c>
      <c r="DN85">
        <v>0.26699128746986389</v>
      </c>
      <c r="DO85">
        <v>7.3611252009868622E-2</v>
      </c>
      <c r="DP85">
        <v>2.0489193499088287E-2</v>
      </c>
      <c r="DQ85">
        <v>0.42311793565750122</v>
      </c>
      <c r="DR85">
        <v>2.573721669614315E-2</v>
      </c>
      <c r="DS85">
        <v>1.5710318693891168E-3</v>
      </c>
      <c r="DT85">
        <v>1.0604410199448466E-3</v>
      </c>
      <c r="DU85">
        <v>9.5668457448482513E-2</v>
      </c>
      <c r="DV85">
        <v>0.19665844738483429</v>
      </c>
      <c r="DW85">
        <v>2.3786930367350578E-2</v>
      </c>
    </row>
    <row r="86" spans="1:127" ht="16" x14ac:dyDescent="0.2">
      <c r="A86">
        <v>1997</v>
      </c>
      <c r="B86">
        <v>0.3162151575088501</v>
      </c>
      <c r="C86">
        <v>5.4268293082714081E-2</v>
      </c>
      <c r="D86">
        <v>1.1746956035494804E-2</v>
      </c>
      <c r="E86">
        <v>7.8461930155754089E-2</v>
      </c>
      <c r="F86">
        <v>0.12450164556503296</v>
      </c>
      <c r="G86">
        <v>4.3632315471768379E-2</v>
      </c>
      <c r="H86">
        <v>3.6040262784808874E-3</v>
      </c>
      <c r="I86">
        <v>0.30373451113700867</v>
      </c>
      <c r="J86">
        <v>6.9460839033126831E-2</v>
      </c>
      <c r="K86">
        <v>1.1651042848825455E-2</v>
      </c>
      <c r="L86">
        <v>0.10540316253900528</v>
      </c>
      <c r="M86">
        <v>9.0448081493377686E-2</v>
      </c>
      <c r="N86">
        <v>2.6662019081413746E-2</v>
      </c>
      <c r="O86">
        <v>1.0937151819234714E-4</v>
      </c>
      <c r="P86">
        <v>0.28800374269485474</v>
      </c>
      <c r="Q86">
        <v>9.8242677748203278E-2</v>
      </c>
      <c r="R86">
        <v>1.1215664446353912E-2</v>
      </c>
      <c r="S86">
        <v>0.1161055788397789</v>
      </c>
      <c r="T86">
        <v>5.0301596522331238E-2</v>
      </c>
      <c r="U86">
        <v>1.2137648183852434E-2</v>
      </c>
      <c r="V86">
        <v>5.6906247891674866E-7</v>
      </c>
      <c r="W86">
        <v>0.30922010540962219</v>
      </c>
      <c r="X86">
        <v>5.9424102306365967E-2</v>
      </c>
      <c r="Y86">
        <v>1.180286705493927E-2</v>
      </c>
      <c r="Z86">
        <v>0.10167104005813599</v>
      </c>
      <c r="AA86">
        <v>0.1044478714466095</v>
      </c>
      <c r="AB86">
        <v>3.172692283987999E-2</v>
      </c>
      <c r="AC86">
        <v>1.4731285045854747E-4</v>
      </c>
      <c r="AD86">
        <v>0.33337804675102234</v>
      </c>
      <c r="AE86">
        <v>3.3376112580299377E-2</v>
      </c>
      <c r="AF86">
        <v>1.1878851801156998E-2</v>
      </c>
      <c r="AG86">
        <v>4.1413422673940659E-2</v>
      </c>
      <c r="AH86">
        <v>0.17133074998855591</v>
      </c>
      <c r="AI86">
        <v>6.6969187930226326E-2</v>
      </c>
      <c r="AJ86">
        <v>8.4097357466816902E-3</v>
      </c>
      <c r="AK86">
        <v>0.34180694818496704</v>
      </c>
      <c r="AL86">
        <v>3.0298447236418724E-2</v>
      </c>
      <c r="AM86">
        <v>1.1319804936647415E-2</v>
      </c>
      <c r="AN86">
        <v>3.1444773077964783E-2</v>
      </c>
      <c r="AO86">
        <v>0.18503262102603912</v>
      </c>
      <c r="AP86">
        <v>7.2955640032887459E-2</v>
      </c>
      <c r="AQ86">
        <v>1.0755652561783791E-2</v>
      </c>
      <c r="AR86">
        <v>0.37022837996482849</v>
      </c>
      <c r="AS86">
        <v>2.5509117171168327E-2</v>
      </c>
      <c r="AT86">
        <v>9.4254715368151665E-3</v>
      </c>
      <c r="AU86">
        <v>1.8231431022286415E-2</v>
      </c>
      <c r="AV86">
        <v>0.21496118605136871</v>
      </c>
      <c r="AW86">
        <v>8.5861293599009514E-2</v>
      </c>
      <c r="AX86">
        <v>1.6239875927567482E-2</v>
      </c>
      <c r="AY86">
        <v>0.38252437114715576</v>
      </c>
      <c r="AZ86">
        <v>2.479904517531395E-2</v>
      </c>
      <c r="BA86">
        <v>8.504948578774929E-3</v>
      </c>
      <c r="BB86">
        <v>1.4935926534235477E-2</v>
      </c>
      <c r="BC86">
        <v>0.22422711551189423</v>
      </c>
      <c r="BD86">
        <v>9.2243004590272903E-2</v>
      </c>
      <c r="BE86">
        <v>1.7814332619309425E-2</v>
      </c>
      <c r="BF86">
        <v>0.40323850512504578</v>
      </c>
      <c r="BG86">
        <v>2.4157585576176643E-2</v>
      </c>
      <c r="BH86">
        <v>6.4594754949212074E-3</v>
      </c>
      <c r="BI86">
        <v>1.0035579092800617E-2</v>
      </c>
      <c r="BJ86">
        <v>0.23368231952190399</v>
      </c>
      <c r="BK86">
        <v>0.10930861905217171</v>
      </c>
      <c r="BL86">
        <v>1.9594922661781311E-2</v>
      </c>
      <c r="BM86">
        <v>0.41277354955673218</v>
      </c>
      <c r="BN86">
        <v>2.3815058171749115E-2</v>
      </c>
      <c r="BO86">
        <v>4.0468825027346611E-3</v>
      </c>
      <c r="BP86">
        <v>6.4783566631376743E-3</v>
      </c>
      <c r="BQ86">
        <v>0.21609464287757874</v>
      </c>
      <c r="BR86">
        <v>0.1427450068295002</v>
      </c>
      <c r="BS86">
        <v>1.9593611359596252E-2</v>
      </c>
      <c r="BT86">
        <v>0.4078635573387146</v>
      </c>
      <c r="BU86">
        <v>2.3805396631360054E-2</v>
      </c>
      <c r="BV86">
        <v>2.4316641502082348E-3</v>
      </c>
      <c r="BW86">
        <v>3.8598899263888597E-3</v>
      </c>
      <c r="BX86">
        <v>0.16063837707042694</v>
      </c>
      <c r="BY86">
        <v>0.13446767628192902</v>
      </c>
      <c r="BZ86">
        <v>2.1397842094302177E-2</v>
      </c>
      <c r="CA86">
        <v>0.3086857795715332</v>
      </c>
      <c r="CB86">
        <v>4.2392086237668991E-2</v>
      </c>
      <c r="CC86">
        <v>1.3516572304069996E-2</v>
      </c>
      <c r="CD86">
        <v>7.0616409182548523E-2</v>
      </c>
      <c r="CE86">
        <v>0.13119132816791534</v>
      </c>
      <c r="CF86">
        <v>4.9431969411671162E-2</v>
      </c>
      <c r="CG86">
        <v>1.5374110080301762E-3</v>
      </c>
      <c r="CH86">
        <v>0.31022658944129944</v>
      </c>
      <c r="CI86">
        <v>3.5620089620351791E-2</v>
      </c>
      <c r="CJ86">
        <v>1.3424685224890709E-2</v>
      </c>
      <c r="CK86">
        <v>4.6126727014780045E-2</v>
      </c>
      <c r="CL86">
        <v>0.15177762508392334</v>
      </c>
      <c r="CM86">
        <v>5.8615580201148987E-2</v>
      </c>
      <c r="CN86">
        <v>4.6618804335594177E-3</v>
      </c>
      <c r="CO86">
        <v>0.3290942907333374</v>
      </c>
      <c r="CP86">
        <v>2.7884535491466522E-2</v>
      </c>
      <c r="CQ86">
        <v>1.2504918500781059E-2</v>
      </c>
      <c r="CR86">
        <v>2.9255956411361694E-2</v>
      </c>
      <c r="CS86">
        <v>0.18396367132663727</v>
      </c>
      <c r="CT86">
        <v>6.4512398093938828E-2</v>
      </c>
      <c r="CU86">
        <v>1.0972811840474606E-2</v>
      </c>
      <c r="CV86">
        <v>0.35672393441200256</v>
      </c>
      <c r="CW86">
        <v>2.5598013773560524E-2</v>
      </c>
      <c r="CX86">
        <v>1.1052679270505905E-2</v>
      </c>
      <c r="CY86">
        <v>2.1039534360170364E-2</v>
      </c>
      <c r="CZ86">
        <v>0.21245020627975464</v>
      </c>
      <c r="DA86">
        <v>7.0986995473504066E-2</v>
      </c>
      <c r="DB86">
        <v>1.5596523880958557E-2</v>
      </c>
      <c r="DC86">
        <v>0.39601039886474609</v>
      </c>
      <c r="DD86">
        <v>2.4417242035269737E-2</v>
      </c>
      <c r="DE86">
        <v>8.2883629947900772E-3</v>
      </c>
      <c r="DF86">
        <v>1.2732163071632385E-2</v>
      </c>
      <c r="DG86">
        <v>0.24701482057571411</v>
      </c>
      <c r="DH86">
        <v>8.3961876109242439E-2</v>
      </c>
      <c r="DI86">
        <v>1.959591917693615E-2</v>
      </c>
      <c r="DJ86">
        <v>0.41644582152366638</v>
      </c>
      <c r="DK86">
        <v>2.3822285234928131E-2</v>
      </c>
      <c r="DL86">
        <v>5.254930816590786E-3</v>
      </c>
      <c r="DM86">
        <v>8.4367506206035614E-3</v>
      </c>
      <c r="DN86">
        <v>0.25757128000259399</v>
      </c>
      <c r="DO86">
        <v>6.3292041420936584E-2</v>
      </c>
      <c r="DP86">
        <v>1.8244197592139244E-2</v>
      </c>
      <c r="DQ86">
        <v>0.42091819643974304</v>
      </c>
      <c r="DR86">
        <v>2.4309843778610229E-2</v>
      </c>
      <c r="DS86">
        <v>1.6183637781068683E-3</v>
      </c>
      <c r="DT86">
        <v>5.7461002143099904E-4</v>
      </c>
      <c r="DU86">
        <v>0.1048748642206192</v>
      </c>
      <c r="DV86">
        <v>0.18979138135910034</v>
      </c>
      <c r="DW86">
        <v>2.4621056392788887E-2</v>
      </c>
    </row>
    <row r="87" spans="1:127" ht="16" x14ac:dyDescent="0.2">
      <c r="A87">
        <v>1998</v>
      </c>
      <c r="B87">
        <v>0.31497848033905029</v>
      </c>
      <c r="C87">
        <v>5.2927602082490921E-2</v>
      </c>
      <c r="D87">
        <v>1.1437658220529556E-2</v>
      </c>
      <c r="E87">
        <v>7.7729068696498871E-2</v>
      </c>
      <c r="F87">
        <v>0.12847033143043518</v>
      </c>
      <c r="G87">
        <v>4.0382962673902512E-2</v>
      </c>
      <c r="H87">
        <v>4.030854906886816E-3</v>
      </c>
      <c r="I87">
        <v>0.30005398392677307</v>
      </c>
      <c r="J87">
        <v>6.8373732268810272E-2</v>
      </c>
      <c r="K87">
        <v>1.1398486793041229E-2</v>
      </c>
      <c r="L87">
        <v>0.10533234477043152</v>
      </c>
      <c r="M87">
        <v>9.0170413255691528E-2</v>
      </c>
      <c r="N87">
        <v>2.4641334544867277E-2</v>
      </c>
      <c r="O87">
        <v>1.3768499775324017E-4</v>
      </c>
      <c r="P87">
        <v>0.28068763017654419</v>
      </c>
      <c r="Q87">
        <v>9.5943599939346313E-2</v>
      </c>
      <c r="R87">
        <v>1.091441884636879E-2</v>
      </c>
      <c r="S87">
        <v>0.11535049974918365</v>
      </c>
      <c r="T87">
        <v>4.6975627541542053E-2</v>
      </c>
      <c r="U87">
        <v>1.1502827052026987E-2</v>
      </c>
      <c r="V87">
        <v>6.5206893395952648E-7</v>
      </c>
      <c r="W87">
        <v>0.30689141154289246</v>
      </c>
      <c r="X87">
        <v>5.8640021830797195E-2</v>
      </c>
      <c r="Y87">
        <v>1.1569390073418617E-2</v>
      </c>
      <c r="Z87">
        <v>0.10179537534713745</v>
      </c>
      <c r="AA87">
        <v>0.10542058944702148</v>
      </c>
      <c r="AB87">
        <v>2.9279961250722408E-2</v>
      </c>
      <c r="AC87">
        <v>1.8606528465170413E-4</v>
      </c>
      <c r="AD87">
        <v>0.33486607670783997</v>
      </c>
      <c r="AE87">
        <v>3.2344885170459747E-2</v>
      </c>
      <c r="AF87">
        <v>1.148985605686903E-2</v>
      </c>
      <c r="AG87">
        <v>4.0946349501609802E-2</v>
      </c>
      <c r="AH87">
        <v>0.17950683832168579</v>
      </c>
      <c r="AI87">
        <v>6.1359452083706856E-2</v>
      </c>
      <c r="AJ87">
        <v>9.2186946421861649E-3</v>
      </c>
      <c r="AK87">
        <v>0.34227630496025085</v>
      </c>
      <c r="AL87">
        <v>2.919800765812397E-2</v>
      </c>
      <c r="AM87">
        <v>1.0671075433492661E-2</v>
      </c>
      <c r="AN87">
        <v>3.0601358041167259E-2</v>
      </c>
      <c r="AO87">
        <v>0.19338029623031616</v>
      </c>
      <c r="AP87">
        <v>6.6809842362999916E-2</v>
      </c>
      <c r="AQ87">
        <v>1.161571778357029E-2</v>
      </c>
      <c r="AR87">
        <v>0.36967155337333679</v>
      </c>
      <c r="AS87">
        <v>2.4399343878030777E-2</v>
      </c>
      <c r="AT87">
        <v>8.6445268243551254E-3</v>
      </c>
      <c r="AU87">
        <v>1.7774341627955437E-2</v>
      </c>
      <c r="AV87">
        <v>0.22432930767536163</v>
      </c>
      <c r="AW87">
        <v>7.752186618745327E-2</v>
      </c>
      <c r="AX87">
        <v>1.7002163454890251E-2</v>
      </c>
      <c r="AY87">
        <v>0.38042894005775452</v>
      </c>
      <c r="AZ87">
        <v>2.3605836555361748E-2</v>
      </c>
      <c r="BA87">
        <v>7.7157597988843918E-3</v>
      </c>
      <c r="BB87">
        <v>1.4635710977017879E-2</v>
      </c>
      <c r="BC87">
        <v>0.23336833715438843</v>
      </c>
      <c r="BD87">
        <v>8.2744354382157326E-2</v>
      </c>
      <c r="BE87">
        <v>1.8358955159783363E-2</v>
      </c>
      <c r="BF87">
        <v>0.39764297008514404</v>
      </c>
      <c r="BG87">
        <v>2.2807687520980835E-2</v>
      </c>
      <c r="BH87">
        <v>5.8679156936705112E-3</v>
      </c>
      <c r="BI87">
        <v>1.02797020226717E-2</v>
      </c>
      <c r="BJ87">
        <v>0.24282708764076233</v>
      </c>
      <c r="BK87">
        <v>9.6103481948375702E-2</v>
      </c>
      <c r="BL87">
        <v>1.9757086411118507E-2</v>
      </c>
      <c r="BM87">
        <v>0.40184006094932556</v>
      </c>
      <c r="BN87">
        <v>2.2008137777447701E-2</v>
      </c>
      <c r="BO87">
        <v>3.7695136852562428E-3</v>
      </c>
      <c r="BP87">
        <v>7.2892960160970688E-3</v>
      </c>
      <c r="BQ87">
        <v>0.22612297534942627</v>
      </c>
      <c r="BR87">
        <v>0.1226024441421032</v>
      </c>
      <c r="BS87">
        <v>2.0047711208462715E-2</v>
      </c>
      <c r="BT87">
        <v>0.40075552463531494</v>
      </c>
      <c r="BU87">
        <v>2.1739164367318153E-2</v>
      </c>
      <c r="BV87">
        <v>2.4606380611658096E-3</v>
      </c>
      <c r="BW87">
        <v>4.8725036904215813E-3</v>
      </c>
      <c r="BX87">
        <v>0.17011384665966034</v>
      </c>
      <c r="BY87">
        <v>0.12269134819507599</v>
      </c>
      <c r="BZ87">
        <v>2.3038307204842567E-2</v>
      </c>
      <c r="CA87">
        <v>0.31235986948013306</v>
      </c>
      <c r="CB87">
        <v>4.1902538388967514E-2</v>
      </c>
      <c r="CC87">
        <v>1.3976644724607468E-2</v>
      </c>
      <c r="CD87">
        <v>7.2365991771221161E-2</v>
      </c>
      <c r="CE87">
        <v>0.13737060129642487</v>
      </c>
      <c r="CF87">
        <v>4.4805617071688175E-2</v>
      </c>
      <c r="CG87">
        <v>1.9384932238608599E-3</v>
      </c>
      <c r="CH87">
        <v>0.31041181087493896</v>
      </c>
      <c r="CI87">
        <v>3.4779518842697144E-2</v>
      </c>
      <c r="CJ87">
        <v>1.302823144942522E-2</v>
      </c>
      <c r="CK87">
        <v>4.5520957559347153E-2</v>
      </c>
      <c r="CL87">
        <v>0.1573822945356369</v>
      </c>
      <c r="CM87">
        <v>5.4350273683667183E-2</v>
      </c>
      <c r="CN87">
        <v>5.350534338504076E-3</v>
      </c>
      <c r="CO87">
        <v>0.3323591947555542</v>
      </c>
      <c r="CP87">
        <v>2.7151653543114662E-2</v>
      </c>
      <c r="CQ87">
        <v>1.1865988373756409E-2</v>
      </c>
      <c r="CR87">
        <v>2.8660785406827927E-2</v>
      </c>
      <c r="CS87">
        <v>0.192977175116539</v>
      </c>
      <c r="CT87">
        <v>5.9407500550150871E-2</v>
      </c>
      <c r="CU87">
        <v>1.2296085245907307E-2</v>
      </c>
      <c r="CV87">
        <v>0.35816699266433716</v>
      </c>
      <c r="CW87">
        <v>2.4638038128614426E-2</v>
      </c>
      <c r="CX87">
        <v>1.0105475783348083E-2</v>
      </c>
      <c r="CY87">
        <v>2.0269101485610008E-2</v>
      </c>
      <c r="CZ87">
        <v>0.22113582491874695</v>
      </c>
      <c r="DA87">
        <v>6.5467724576592445E-2</v>
      </c>
      <c r="DB87">
        <v>1.6550829634070396E-2</v>
      </c>
      <c r="DC87">
        <v>0.39446917176246643</v>
      </c>
      <c r="DD87">
        <v>2.3412296548485756E-2</v>
      </c>
      <c r="DE87">
        <v>7.454694714397192E-3</v>
      </c>
      <c r="DF87">
        <v>1.2540999799966812E-2</v>
      </c>
      <c r="DG87">
        <v>0.25545850396156311</v>
      </c>
      <c r="DH87">
        <v>7.6065372675657272E-2</v>
      </c>
      <c r="DI87">
        <v>1.9537320360541344E-2</v>
      </c>
      <c r="DJ87">
        <v>0.40257841348648071</v>
      </c>
      <c r="DK87">
        <v>2.2191248834133148E-2</v>
      </c>
      <c r="DL87">
        <v>4.6605677343904972E-3</v>
      </c>
      <c r="DM87">
        <v>8.9345956221222878E-3</v>
      </c>
      <c r="DN87">
        <v>0.26425278186798096</v>
      </c>
      <c r="DO87">
        <v>5.1374241709709167E-2</v>
      </c>
      <c r="DP87">
        <v>1.8011778593063354E-2</v>
      </c>
      <c r="DQ87">
        <v>0.40715515613555908</v>
      </c>
      <c r="DR87">
        <v>2.1726440638303757E-2</v>
      </c>
      <c r="DS87">
        <v>2.1646290551871061E-3</v>
      </c>
      <c r="DT87">
        <v>1.5207437099888921E-3</v>
      </c>
      <c r="DU87">
        <v>9.8276421427726746E-2</v>
      </c>
      <c r="DV87">
        <v>0.18274417519569397</v>
      </c>
      <c r="DW87">
        <v>2.7918314561247826E-2</v>
      </c>
    </row>
    <row r="88" spans="1:127" ht="16" x14ac:dyDescent="0.2">
      <c r="A88">
        <v>1999</v>
      </c>
      <c r="B88">
        <v>0.31299486756324768</v>
      </c>
      <c r="C88">
        <v>5.222770944237709E-2</v>
      </c>
      <c r="D88">
        <v>1.1234698817133904E-2</v>
      </c>
      <c r="E88">
        <v>7.715906947851181E-2</v>
      </c>
      <c r="F88">
        <v>0.12973868846893311</v>
      </c>
      <c r="G88">
        <v>3.835194930434227E-2</v>
      </c>
      <c r="H88">
        <v>4.282758105546236E-3</v>
      </c>
      <c r="I88">
        <v>0.2965904176235199</v>
      </c>
      <c r="J88">
        <v>6.7900657653808594E-2</v>
      </c>
      <c r="K88">
        <v>1.1508104391396046E-2</v>
      </c>
      <c r="L88">
        <v>0.10474499315023422</v>
      </c>
      <c r="M88">
        <v>8.8331468403339386E-2</v>
      </c>
      <c r="N88">
        <v>2.394288033246994E-2</v>
      </c>
      <c r="O88">
        <v>1.6231065092142671E-4</v>
      </c>
      <c r="P88">
        <v>0.27579399943351746</v>
      </c>
      <c r="Q88">
        <v>9.4638511538505554E-2</v>
      </c>
      <c r="R88">
        <v>1.1310145258903503E-2</v>
      </c>
      <c r="S88">
        <v>0.1136406883597374</v>
      </c>
      <c r="T88">
        <v>4.4536255300045013E-2</v>
      </c>
      <c r="U88">
        <v>1.1667226441204548E-2</v>
      </c>
      <c r="V88">
        <v>1.1760672578020603E-6</v>
      </c>
      <c r="W88">
        <v>0.30393943190574646</v>
      </c>
      <c r="X88">
        <v>5.8452054858207703E-2</v>
      </c>
      <c r="Y88">
        <v>1.1578059755265713E-2</v>
      </c>
      <c r="Z88">
        <v>0.10160143673419952</v>
      </c>
      <c r="AA88">
        <v>0.10380779206752777</v>
      </c>
      <c r="AB88">
        <v>2.8280844911932945E-2</v>
      </c>
      <c r="AC88">
        <v>2.192522952100262E-4</v>
      </c>
      <c r="AD88">
        <v>0.33433401584625244</v>
      </c>
      <c r="AE88">
        <v>3.1840119510889053E-2</v>
      </c>
      <c r="AF88">
        <v>1.0879049077630043E-2</v>
      </c>
      <c r="AG88">
        <v>4.1274912655353546E-2</v>
      </c>
      <c r="AH88">
        <v>0.18360176682472229</v>
      </c>
      <c r="AI88">
        <v>5.7095460593700409E-2</v>
      </c>
      <c r="AJ88">
        <v>9.6426922827959061E-3</v>
      </c>
      <c r="AK88">
        <v>0.34173452854156494</v>
      </c>
      <c r="AL88">
        <v>2.8614504262804985E-2</v>
      </c>
      <c r="AM88">
        <v>1.0085141286253929E-2</v>
      </c>
      <c r="AN88">
        <v>3.0956506729125977E-2</v>
      </c>
      <c r="AO88">
        <v>0.19808001816272736</v>
      </c>
      <c r="AP88">
        <v>6.1875460669398308E-2</v>
      </c>
      <c r="AQ88">
        <v>1.2122912332415581E-2</v>
      </c>
      <c r="AR88">
        <v>0.36702725291252136</v>
      </c>
      <c r="AS88">
        <v>2.3767136037349701E-2</v>
      </c>
      <c r="AT88">
        <v>7.9625854268670082E-3</v>
      </c>
      <c r="AU88">
        <v>1.8071370199322701E-2</v>
      </c>
      <c r="AV88">
        <v>0.22904364764690399</v>
      </c>
      <c r="AW88">
        <v>7.0701425895094872E-2</v>
      </c>
      <c r="AX88">
        <v>1.7481079325079918E-2</v>
      </c>
      <c r="AY88">
        <v>0.37684482336044312</v>
      </c>
      <c r="AZ88">
        <v>2.2944144904613495E-2</v>
      </c>
      <c r="BA88">
        <v>7.0150760002434254E-3</v>
      </c>
      <c r="BB88">
        <v>1.4949193224310875E-2</v>
      </c>
      <c r="BC88">
        <v>0.23798041045665741</v>
      </c>
      <c r="BD88">
        <v>7.5183223932981491E-2</v>
      </c>
      <c r="BE88">
        <v>1.8772771582007408E-2</v>
      </c>
      <c r="BF88">
        <v>0.3912920355796814</v>
      </c>
      <c r="BG88">
        <v>2.2070702165365219E-2</v>
      </c>
      <c r="BH88">
        <v>5.1801777444779873E-3</v>
      </c>
      <c r="BI88">
        <v>1.0923800989985466E-2</v>
      </c>
      <c r="BJ88">
        <v>0.24750475585460663</v>
      </c>
      <c r="BK88">
        <v>8.5938276723027229E-2</v>
      </c>
      <c r="BL88">
        <v>1.9674325361847878E-2</v>
      </c>
      <c r="BM88">
        <v>0.39464303851127625</v>
      </c>
      <c r="BN88">
        <v>2.1236589178442955E-2</v>
      </c>
      <c r="BO88">
        <v>2.990377601236105E-3</v>
      </c>
      <c r="BP88">
        <v>8.3459708839654922E-3</v>
      </c>
      <c r="BQ88">
        <v>0.2315046638250351</v>
      </c>
      <c r="BR88">
        <v>0.11056669801473618</v>
      </c>
      <c r="BS88">
        <v>1.9998727366328239E-2</v>
      </c>
      <c r="BT88">
        <v>0.3978276252746582</v>
      </c>
      <c r="BU88">
        <v>2.0910544320940971E-2</v>
      </c>
      <c r="BV88">
        <v>1.5322552062571049E-3</v>
      </c>
      <c r="BW88">
        <v>5.677616223692894E-3</v>
      </c>
      <c r="BX88">
        <v>0.17344741523265839</v>
      </c>
      <c r="BY88">
        <v>0.12112700939178467</v>
      </c>
      <c r="BZ88">
        <v>2.4124652147293091E-2</v>
      </c>
      <c r="CA88">
        <v>0.31130993366241455</v>
      </c>
      <c r="CB88">
        <v>4.1875444352626801E-2</v>
      </c>
      <c r="CC88">
        <v>1.3349003158509731E-2</v>
      </c>
      <c r="CD88">
        <v>7.3376856744289398E-2</v>
      </c>
      <c r="CE88">
        <v>0.13855798542499542</v>
      </c>
      <c r="CF88">
        <v>4.2224246077239513E-2</v>
      </c>
      <c r="CG88">
        <v>1.9263940630480647E-3</v>
      </c>
      <c r="CH88">
        <v>0.31121471524238586</v>
      </c>
      <c r="CI88">
        <v>3.4463655203580856E-2</v>
      </c>
      <c r="CJ88">
        <v>1.2646353803575039E-2</v>
      </c>
      <c r="CK88">
        <v>4.650454968214035E-2</v>
      </c>
      <c r="CL88">
        <v>0.16071727871894836</v>
      </c>
      <c r="CM88">
        <v>5.1225475966930389E-2</v>
      </c>
      <c r="CN88">
        <v>5.6574004702270031E-3</v>
      </c>
      <c r="CO88">
        <v>0.33171182870864868</v>
      </c>
      <c r="CP88">
        <v>2.6727570220828056E-2</v>
      </c>
      <c r="CQ88">
        <v>1.1370932683348656E-2</v>
      </c>
      <c r="CR88">
        <v>2.9302351176738739E-2</v>
      </c>
      <c r="CS88">
        <v>0.19689665734767914</v>
      </c>
      <c r="CT88">
        <v>5.4579673334956169E-2</v>
      </c>
      <c r="CU88">
        <v>1.283465139567852E-2</v>
      </c>
      <c r="CV88">
        <v>0.35740020871162415</v>
      </c>
      <c r="CW88">
        <v>2.4119719862937927E-2</v>
      </c>
      <c r="CX88">
        <v>9.4846794381737709E-3</v>
      </c>
      <c r="CY88">
        <v>2.0366998389363289E-2</v>
      </c>
      <c r="CZ88">
        <v>0.22516153752803802</v>
      </c>
      <c r="DA88">
        <v>6.070791557431221E-2</v>
      </c>
      <c r="DB88">
        <v>1.7559364438056946E-2</v>
      </c>
      <c r="DC88">
        <v>0.3886769711971283</v>
      </c>
      <c r="DD88">
        <v>2.2721631452441216E-2</v>
      </c>
      <c r="DE88">
        <v>6.8890671245753765E-3</v>
      </c>
      <c r="DF88">
        <v>1.2935502454638481E-2</v>
      </c>
      <c r="DG88">
        <v>0.25999099016189575</v>
      </c>
      <c r="DH88">
        <v>6.6718598827719688E-2</v>
      </c>
      <c r="DI88">
        <v>1.9421165809035301E-2</v>
      </c>
      <c r="DJ88">
        <v>0.39253562688827515</v>
      </c>
      <c r="DK88">
        <v>2.1452348679304123E-2</v>
      </c>
      <c r="DL88">
        <v>3.9552845992147923E-3</v>
      </c>
      <c r="DM88">
        <v>1.0111743584275246E-2</v>
      </c>
      <c r="DN88">
        <v>0.26992380619049072</v>
      </c>
      <c r="DO88">
        <v>4.2334426194429398E-2</v>
      </c>
      <c r="DP88">
        <v>1.7268413677811623E-2</v>
      </c>
      <c r="DQ88">
        <v>0.42779141664505005</v>
      </c>
      <c r="DR88">
        <v>2.1197374910116196E-2</v>
      </c>
      <c r="DS88">
        <v>1.4489339664578438E-3</v>
      </c>
      <c r="DT88">
        <v>3.7655860651284456E-3</v>
      </c>
      <c r="DU88">
        <v>0.1615464985370636</v>
      </c>
      <c r="DV88">
        <v>0.15135309100151062</v>
      </c>
      <c r="DW88">
        <v>2.8036559000611305E-2</v>
      </c>
    </row>
    <row r="89" spans="1:127" ht="16" x14ac:dyDescent="0.2">
      <c r="A89">
        <v>2000</v>
      </c>
      <c r="B89">
        <v>0.31290498375892639</v>
      </c>
      <c r="C89">
        <v>5.0463054329156876E-2</v>
      </c>
      <c r="D89">
        <v>1.1036369949579239E-2</v>
      </c>
      <c r="E89">
        <v>7.6543532311916351E-2</v>
      </c>
      <c r="F89">
        <v>0.13407154381275177</v>
      </c>
      <c r="G89">
        <v>3.6925550550222397E-2</v>
      </c>
      <c r="H89">
        <v>3.8649146445095539E-3</v>
      </c>
      <c r="I89">
        <v>0.29534342885017395</v>
      </c>
      <c r="J89">
        <v>6.6180393099784851E-2</v>
      </c>
      <c r="K89">
        <v>1.1569990776479244E-2</v>
      </c>
      <c r="L89">
        <v>0.10473854094743729</v>
      </c>
      <c r="M89">
        <v>8.9545108377933502E-2</v>
      </c>
      <c r="N89">
        <v>2.3165643680840731E-2</v>
      </c>
      <c r="O89">
        <v>1.4374784950632602E-4</v>
      </c>
      <c r="P89">
        <v>0.27398347854614258</v>
      </c>
      <c r="Q89">
        <v>9.1762401163578033E-2</v>
      </c>
      <c r="R89">
        <v>1.181107759475708E-2</v>
      </c>
      <c r="S89">
        <v>0.11382110416889191</v>
      </c>
      <c r="T89">
        <v>4.5231211930513382E-2</v>
      </c>
      <c r="U89">
        <v>1.1355419177561998E-2</v>
      </c>
      <c r="V89">
        <v>2.2746896775061032E-6</v>
      </c>
      <c r="W89">
        <v>0.30292201042175293</v>
      </c>
      <c r="X89">
        <v>5.7103797793388367E-2</v>
      </c>
      <c r="Y89">
        <v>1.1484452523291111E-2</v>
      </c>
      <c r="Z89">
        <v>0.10151601582765579</v>
      </c>
      <c r="AA89">
        <v>0.10526784509420395</v>
      </c>
      <c r="AB89">
        <v>2.735595591366291E-2</v>
      </c>
      <c r="AC89">
        <v>1.9394306582398713E-4</v>
      </c>
      <c r="AD89">
        <v>0.33500531315803528</v>
      </c>
      <c r="AE89">
        <v>3.0683569610118866E-2</v>
      </c>
      <c r="AF89">
        <v>1.0364835150539875E-2</v>
      </c>
      <c r="AG89">
        <v>4.1061516851186752E-2</v>
      </c>
      <c r="AH89">
        <v>0.1901058554649353</v>
      </c>
      <c r="AI89">
        <v>5.4241707548499107E-2</v>
      </c>
      <c r="AJ89">
        <v>8.5478173568844795E-3</v>
      </c>
      <c r="AK89">
        <v>0.34176963567733765</v>
      </c>
      <c r="AL89">
        <v>2.7514908462762833E-2</v>
      </c>
      <c r="AM89">
        <v>9.4500025734305382E-3</v>
      </c>
      <c r="AN89">
        <v>3.0761044472455978E-2</v>
      </c>
      <c r="AO89">
        <v>0.20493753254413605</v>
      </c>
      <c r="AP89">
        <v>5.8438943699002266E-2</v>
      </c>
      <c r="AQ89">
        <v>1.0667182505130768E-2</v>
      </c>
      <c r="AR89">
        <v>0.36458036303520203</v>
      </c>
      <c r="AS89">
        <v>2.2718904539942741E-2</v>
      </c>
      <c r="AT89">
        <v>7.1808877401053905E-3</v>
      </c>
      <c r="AU89">
        <v>1.7957832664251328E-2</v>
      </c>
      <c r="AV89">
        <v>0.23514360189437866</v>
      </c>
      <c r="AW89">
        <v>6.6636823117733002E-2</v>
      </c>
      <c r="AX89">
        <v>1.4942307025194168E-2</v>
      </c>
      <c r="AY89">
        <v>0.37331435084342957</v>
      </c>
      <c r="AZ89">
        <v>2.1923186257481575E-2</v>
      </c>
      <c r="BA89">
        <v>6.2042810022830963E-3</v>
      </c>
      <c r="BB89">
        <v>1.509540993720293E-2</v>
      </c>
      <c r="BC89">
        <v>0.24393180012702942</v>
      </c>
      <c r="BD89">
        <v>7.0431310683488846E-2</v>
      </c>
      <c r="BE89">
        <v>1.5728363767266273E-2</v>
      </c>
      <c r="BF89">
        <v>0.38648661971092224</v>
      </c>
      <c r="BG89">
        <v>2.0881267264485359E-2</v>
      </c>
      <c r="BH89">
        <v>4.3778861872851849E-3</v>
      </c>
      <c r="BI89">
        <v>1.1302764527499676E-2</v>
      </c>
      <c r="BJ89">
        <v>0.25250586867332458</v>
      </c>
      <c r="BK89">
        <v>8.1396335735917091E-2</v>
      </c>
      <c r="BL89">
        <v>1.602250337600708E-2</v>
      </c>
      <c r="BM89">
        <v>0.38942280411720276</v>
      </c>
      <c r="BN89">
        <v>1.9709145650267601E-2</v>
      </c>
      <c r="BO89">
        <v>2.5386866182088852E-3</v>
      </c>
      <c r="BP89">
        <v>8.6262188851833344E-3</v>
      </c>
      <c r="BQ89">
        <v>0.23505833745002747</v>
      </c>
      <c r="BR89">
        <v>0.10726696625351906</v>
      </c>
      <c r="BS89">
        <v>1.6223456710577011E-2</v>
      </c>
      <c r="BT89">
        <v>0.39557009935379028</v>
      </c>
      <c r="BU89">
        <v>1.9494984298944473E-2</v>
      </c>
      <c r="BV89">
        <v>1.7848046263679862E-3</v>
      </c>
      <c r="BW89">
        <v>5.8228098787367344E-3</v>
      </c>
      <c r="BX89">
        <v>0.18328468501567841</v>
      </c>
      <c r="BY89">
        <v>0.11495093256235123</v>
      </c>
      <c r="BZ89">
        <v>2.0089125260710716E-2</v>
      </c>
      <c r="CA89">
        <v>0.31321477890014648</v>
      </c>
      <c r="CB89">
        <v>4.0891066193580627E-2</v>
      </c>
      <c r="CC89">
        <v>1.3311868533492088E-2</v>
      </c>
      <c r="CD89">
        <v>7.4243359267711639E-2</v>
      </c>
      <c r="CE89">
        <v>0.14232718944549561</v>
      </c>
      <c r="CF89">
        <v>4.0720765478909016E-2</v>
      </c>
      <c r="CG89">
        <v>1.720513915643096E-3</v>
      </c>
      <c r="CH89">
        <v>0.31237322092056274</v>
      </c>
      <c r="CI89">
        <v>3.3695567399263382E-2</v>
      </c>
      <c r="CJ89">
        <v>1.2374233454465866E-2</v>
      </c>
      <c r="CK89">
        <v>4.7260675579309464E-2</v>
      </c>
      <c r="CL89">
        <v>0.16601069271564484</v>
      </c>
      <c r="CM89">
        <v>4.7874256037175655E-2</v>
      </c>
      <c r="CN89">
        <v>5.1577864214777946E-3</v>
      </c>
      <c r="CO89">
        <v>0.33121505379676819</v>
      </c>
      <c r="CP89">
        <v>2.5758679956197739E-2</v>
      </c>
      <c r="CQ89">
        <v>1.0911685414612293E-2</v>
      </c>
      <c r="CR89">
        <v>2.8892751783132553E-2</v>
      </c>
      <c r="CS89">
        <v>0.20157124102115631</v>
      </c>
      <c r="CT89">
        <v>5.2141254767775536E-2</v>
      </c>
      <c r="CU89">
        <v>1.1939438059926033E-2</v>
      </c>
      <c r="CV89">
        <v>0.35415056347846985</v>
      </c>
      <c r="CW89">
        <v>2.3439031094312668E-2</v>
      </c>
      <c r="CX89">
        <v>8.8614262640476227E-3</v>
      </c>
      <c r="CY89">
        <v>2.06131711602211E-2</v>
      </c>
      <c r="CZ89">
        <v>0.23145774006843567</v>
      </c>
      <c r="DA89">
        <v>5.4478757083415985E-2</v>
      </c>
      <c r="DB89">
        <v>1.5300433151423931E-2</v>
      </c>
      <c r="DC89">
        <v>0.38403308391571045</v>
      </c>
      <c r="DD89">
        <v>2.1860713139176369E-2</v>
      </c>
      <c r="DE89">
        <v>5.9147546999156475E-3</v>
      </c>
      <c r="DF89">
        <v>1.3539335690438747E-2</v>
      </c>
      <c r="DG89">
        <v>0.26708531379699707</v>
      </c>
      <c r="DH89">
        <v>5.9778373688459396E-2</v>
      </c>
      <c r="DI89">
        <v>1.585458405315876E-2</v>
      </c>
      <c r="DJ89">
        <v>0.38493794202804565</v>
      </c>
      <c r="DK89">
        <v>1.9865389913320541E-2</v>
      </c>
      <c r="DL89">
        <v>3.0886977910995483E-3</v>
      </c>
      <c r="DM89">
        <v>1.0671506635844707E-2</v>
      </c>
      <c r="DN89">
        <v>0.27283096313476562</v>
      </c>
      <c r="DO89">
        <v>4.0635701268911362E-2</v>
      </c>
      <c r="DP89">
        <v>1.3403174467384815E-2</v>
      </c>
      <c r="DQ89">
        <v>0.40229859948158264</v>
      </c>
      <c r="DR89">
        <v>2.0862629637122154E-2</v>
      </c>
      <c r="DS89">
        <v>9.2133833095431328E-4</v>
      </c>
      <c r="DT89">
        <v>3.8109368178993464E-3</v>
      </c>
      <c r="DU89">
        <v>0.11400391906499863</v>
      </c>
      <c r="DV89">
        <v>0.16974115371704102</v>
      </c>
      <c r="DW89">
        <v>2.5493141263723373E-2</v>
      </c>
    </row>
    <row r="90" spans="1:127" ht="16" x14ac:dyDescent="0.2">
      <c r="A90">
        <v>2001</v>
      </c>
      <c r="B90">
        <v>0.3102475106716156</v>
      </c>
      <c r="C90">
        <v>5.0606831908226013E-2</v>
      </c>
      <c r="D90">
        <v>1.1695155873894691E-2</v>
      </c>
      <c r="E90">
        <v>7.9738631844520569E-2</v>
      </c>
      <c r="F90">
        <v>0.13475219905376434</v>
      </c>
      <c r="G90">
        <v>2.9572473838925362E-2</v>
      </c>
      <c r="H90">
        <v>3.8822172209620476E-3</v>
      </c>
      <c r="I90">
        <v>0.29273617267608643</v>
      </c>
      <c r="J90">
        <v>6.4026832580566406E-2</v>
      </c>
      <c r="K90">
        <v>1.1959143914282322E-2</v>
      </c>
      <c r="L90">
        <v>0.10442660003900528</v>
      </c>
      <c r="M90">
        <v>9.3542866408824921E-2</v>
      </c>
      <c r="N90">
        <v>1.8619598355144262E-2</v>
      </c>
      <c r="O90">
        <v>1.6113811579998583E-4</v>
      </c>
      <c r="P90">
        <v>0.26613464951515198</v>
      </c>
      <c r="Q90">
        <v>8.7850309908390045E-2</v>
      </c>
      <c r="R90">
        <v>1.2422716245055199E-2</v>
      </c>
      <c r="S90">
        <v>0.11233104020357132</v>
      </c>
      <c r="T90">
        <v>4.4202491641044617E-2</v>
      </c>
      <c r="U90">
        <v>9.3238463159650564E-3</v>
      </c>
      <c r="V90">
        <v>4.2523238334979396E-6</v>
      </c>
      <c r="W90">
        <v>0.30221453309059143</v>
      </c>
      <c r="X90">
        <v>5.5538300424814224E-2</v>
      </c>
      <c r="Y90">
        <v>1.1793968267738819E-2</v>
      </c>
      <c r="Z90">
        <v>0.10161017626523972</v>
      </c>
      <c r="AA90">
        <v>0.11112330108880997</v>
      </c>
      <c r="AB90">
        <v>2.1931762341409922E-2</v>
      </c>
      <c r="AC90">
        <v>2.1703798847738653E-4</v>
      </c>
      <c r="AD90">
        <v>0.33439376950263977</v>
      </c>
      <c r="AE90">
        <v>3.2102093100547791E-2</v>
      </c>
      <c r="AF90">
        <v>1.1331144720315933E-2</v>
      </c>
      <c r="AG90">
        <v>4.5696567744016647E-2</v>
      </c>
      <c r="AH90">
        <v>0.19157546758651733</v>
      </c>
      <c r="AI90">
        <v>4.4675314798951149E-2</v>
      </c>
      <c r="AJ90">
        <v>9.0131862089037895E-3</v>
      </c>
      <c r="AK90">
        <v>0.34145066142082214</v>
      </c>
      <c r="AL90">
        <v>2.9310600832104683E-2</v>
      </c>
      <c r="AM90">
        <v>1.0645165108144283E-2</v>
      </c>
      <c r="AN90">
        <v>3.47089022397995E-2</v>
      </c>
      <c r="AO90">
        <v>0.2062707245349884</v>
      </c>
      <c r="AP90">
        <v>4.8997284844517708E-2</v>
      </c>
      <c r="AQ90">
        <v>1.1518001556396484E-2</v>
      </c>
      <c r="AR90">
        <v>0.36475652456283569</v>
      </c>
      <c r="AS90">
        <v>2.504952996969223E-2</v>
      </c>
      <c r="AT90">
        <v>8.739035576581955E-3</v>
      </c>
      <c r="AU90">
        <v>2.0150234922766685E-2</v>
      </c>
      <c r="AV90">
        <v>0.23528306186199188</v>
      </c>
      <c r="AW90">
        <v>5.8498360216617584E-2</v>
      </c>
      <c r="AX90">
        <v>1.703629270195961E-2</v>
      </c>
      <c r="AY90">
        <v>0.37515202164649963</v>
      </c>
      <c r="AZ90">
        <v>2.4568546563386917E-2</v>
      </c>
      <c r="BA90">
        <v>7.894524373114109E-3</v>
      </c>
      <c r="BB90">
        <v>1.6609029844403267E-2</v>
      </c>
      <c r="BC90">
        <v>0.24421834945678711</v>
      </c>
      <c r="BD90">
        <v>6.3387000933289528E-2</v>
      </c>
      <c r="BE90">
        <v>1.8474563956260681E-2</v>
      </c>
      <c r="BF90">
        <v>0.38866084814071655</v>
      </c>
      <c r="BG90">
        <v>2.4438384920358658E-2</v>
      </c>
      <c r="BH90">
        <v>6.2452345155179501E-3</v>
      </c>
      <c r="BI90">
        <v>1.1848929338157177E-2</v>
      </c>
      <c r="BJ90">
        <v>0.24934475123882294</v>
      </c>
      <c r="BK90">
        <v>7.6509382575750351E-2</v>
      </c>
      <c r="BL90">
        <v>2.0274169743061066E-2</v>
      </c>
      <c r="BM90">
        <v>0.38972792029380798</v>
      </c>
      <c r="BN90">
        <v>2.4227160960435867E-2</v>
      </c>
      <c r="BO90">
        <v>4.4717187993228436E-3</v>
      </c>
      <c r="BP90">
        <v>8.7047014385461807E-3</v>
      </c>
      <c r="BQ90">
        <v>0.22829616069793701</v>
      </c>
      <c r="BR90">
        <v>0.10184673964977264</v>
      </c>
      <c r="BS90">
        <v>2.2181447595357895E-2</v>
      </c>
      <c r="BT90">
        <v>0.38025423884391785</v>
      </c>
      <c r="BU90">
        <v>2.3882521316409111E-2</v>
      </c>
      <c r="BV90">
        <v>3.3170913811773062E-3</v>
      </c>
      <c r="BW90">
        <v>6.0007651336491108E-3</v>
      </c>
      <c r="BX90">
        <v>0.17767222225666046</v>
      </c>
      <c r="BY90">
        <v>8.8991157710552216E-2</v>
      </c>
      <c r="BZ90">
        <v>2.5681015104055405E-2</v>
      </c>
      <c r="CA90">
        <v>0.31360322237014771</v>
      </c>
      <c r="CB90">
        <v>4.0326211601495743E-2</v>
      </c>
      <c r="CC90">
        <v>1.3352136127650738E-2</v>
      </c>
      <c r="CD90">
        <v>7.8067727386951447E-2</v>
      </c>
      <c r="CE90">
        <v>0.1482812762260437</v>
      </c>
      <c r="CF90">
        <v>3.1942208297550678E-2</v>
      </c>
      <c r="CG90">
        <v>1.633661100640893E-3</v>
      </c>
      <c r="CH90">
        <v>0.31478595733642578</v>
      </c>
      <c r="CI90">
        <v>3.4185782074928284E-2</v>
      </c>
      <c r="CJ90">
        <v>1.2826007790863514E-2</v>
      </c>
      <c r="CK90">
        <v>5.1365774124860764E-2</v>
      </c>
      <c r="CL90">
        <v>0.17307709157466888</v>
      </c>
      <c r="CM90">
        <v>3.812690544873476E-2</v>
      </c>
      <c r="CN90">
        <v>5.2044102922081947E-3</v>
      </c>
      <c r="CO90">
        <v>0.32887440919876099</v>
      </c>
      <c r="CP90">
        <v>2.670973539352417E-2</v>
      </c>
      <c r="CQ90">
        <v>1.1654031462967396E-2</v>
      </c>
      <c r="CR90">
        <v>3.2373398542404175E-2</v>
      </c>
      <c r="CS90">
        <v>0.20444115996360779</v>
      </c>
      <c r="CT90">
        <v>4.162425734102726E-2</v>
      </c>
      <c r="CU90">
        <v>1.2071812525391579E-2</v>
      </c>
      <c r="CV90">
        <v>0.35790747404098511</v>
      </c>
      <c r="CW90">
        <v>2.4734703823924065E-2</v>
      </c>
      <c r="CX90">
        <v>9.9999075755476952E-3</v>
      </c>
      <c r="CY90">
        <v>2.2685486823320389E-2</v>
      </c>
      <c r="CZ90">
        <v>0.2376742959022522</v>
      </c>
      <c r="DA90">
        <v>4.6635763719677925E-2</v>
      </c>
      <c r="DB90">
        <v>1.617729663848877E-2</v>
      </c>
      <c r="DC90">
        <v>0.38784730434417725</v>
      </c>
      <c r="DD90">
        <v>2.4599421769380569E-2</v>
      </c>
      <c r="DE90">
        <v>7.5973696075379848E-3</v>
      </c>
      <c r="DF90">
        <v>1.4246098697185516E-2</v>
      </c>
      <c r="DG90">
        <v>0.26539227366447449</v>
      </c>
      <c r="DH90">
        <v>5.7192087173461914E-2</v>
      </c>
      <c r="DI90">
        <v>1.8820054829120636E-2</v>
      </c>
      <c r="DJ90">
        <v>0.39631810784339905</v>
      </c>
      <c r="DK90">
        <v>2.4466902017593384E-2</v>
      </c>
      <c r="DL90">
        <v>5.2749132737517357E-3</v>
      </c>
      <c r="DM90">
        <v>1.0585644282400608E-2</v>
      </c>
      <c r="DN90">
        <v>0.26351171731948853</v>
      </c>
      <c r="DO90">
        <v>4.0098961442708969E-2</v>
      </c>
      <c r="DP90">
        <v>1.9747039303183556E-2</v>
      </c>
      <c r="DQ90">
        <v>0.38883081078529358</v>
      </c>
      <c r="DR90">
        <v>2.3453760892152786E-2</v>
      </c>
      <c r="DS90">
        <v>3.6273996811360121E-3</v>
      </c>
      <c r="DT90">
        <v>2.302657812833786E-3</v>
      </c>
      <c r="DU90">
        <v>0.12887004017829895</v>
      </c>
      <c r="DV90">
        <v>0.12903319299221039</v>
      </c>
      <c r="DW90">
        <v>3.0812248587608337E-2</v>
      </c>
    </row>
    <row r="91" spans="1:127" ht="16" x14ac:dyDescent="0.2">
      <c r="A91">
        <v>2002</v>
      </c>
      <c r="B91">
        <v>0.28981375694274902</v>
      </c>
      <c r="C91">
        <v>5.0911996513605118E-2</v>
      </c>
      <c r="D91">
        <v>1.2136231176555157E-2</v>
      </c>
      <c r="E91">
        <v>7.9976923763751984E-2</v>
      </c>
      <c r="F91">
        <v>0.11197659373283386</v>
      </c>
      <c r="G91">
        <v>3.1336861662566662E-2</v>
      </c>
      <c r="H91">
        <v>3.4751570783555508E-3</v>
      </c>
      <c r="I91">
        <v>0.27699163556098938</v>
      </c>
      <c r="J91">
        <v>6.3986741006374359E-2</v>
      </c>
      <c r="K91">
        <v>1.2275990098714828E-2</v>
      </c>
      <c r="L91">
        <v>0.10342378914356232</v>
      </c>
      <c r="M91">
        <v>7.7239647507667542E-2</v>
      </c>
      <c r="N91">
        <v>1.9915111362934113E-2</v>
      </c>
      <c r="O91">
        <v>1.5036109834909439E-4</v>
      </c>
      <c r="P91">
        <v>0.25325962901115417</v>
      </c>
      <c r="Q91">
        <v>8.8198266923427582E-2</v>
      </c>
      <c r="R91">
        <v>1.2456667609512806E-2</v>
      </c>
      <c r="S91">
        <v>0.10927028954029083</v>
      </c>
      <c r="T91">
        <v>3.3083237707614899E-2</v>
      </c>
      <c r="U91">
        <v>1.0246614925563335E-2</v>
      </c>
      <c r="V91">
        <v>4.5377705646387767E-6</v>
      </c>
      <c r="W91">
        <v>0.28541281819343567</v>
      </c>
      <c r="X91">
        <v>5.5395420640707016E-2</v>
      </c>
      <c r="Y91">
        <v>1.2211877852678299E-2</v>
      </c>
      <c r="Z91">
        <v>0.10134918987751007</v>
      </c>
      <c r="AA91">
        <v>9.2908293008804321E-2</v>
      </c>
      <c r="AB91">
        <v>2.3345922119915485E-2</v>
      </c>
      <c r="AC91">
        <v>2.0210567163303494E-4</v>
      </c>
      <c r="AD91">
        <v>0.30797281861305237</v>
      </c>
      <c r="AE91">
        <v>3.2395202666521072E-2</v>
      </c>
      <c r="AF91">
        <v>1.1938299052417278E-2</v>
      </c>
      <c r="AG91">
        <v>4.6770866960287094E-2</v>
      </c>
      <c r="AH91">
        <v>0.16117197275161743</v>
      </c>
      <c r="AI91">
        <v>4.7512644901871681E-2</v>
      </c>
      <c r="AJ91">
        <v>8.1838201731443405E-3</v>
      </c>
      <c r="AK91">
        <v>0.31185299158096313</v>
      </c>
      <c r="AL91">
        <v>2.9742583632469177E-2</v>
      </c>
      <c r="AM91">
        <v>1.1278837919235229E-2</v>
      </c>
      <c r="AN91">
        <v>3.543785959482193E-2</v>
      </c>
      <c r="AO91">
        <v>0.1723141223192215</v>
      </c>
      <c r="AP91">
        <v>5.2473599091172218E-2</v>
      </c>
      <c r="AQ91">
        <v>1.0605975985527039E-2</v>
      </c>
      <c r="AR91">
        <v>0.32917067408561707</v>
      </c>
      <c r="AS91">
        <v>2.5618284940719604E-2</v>
      </c>
      <c r="AT91">
        <v>9.2117628082633018E-3</v>
      </c>
      <c r="AU91">
        <v>2.0371884107589722E-2</v>
      </c>
      <c r="AV91">
        <v>0.19545952975749969</v>
      </c>
      <c r="AW91">
        <v>6.2655854970216751E-2</v>
      </c>
      <c r="AX91">
        <v>1.5853367745876312E-2</v>
      </c>
      <c r="AY91">
        <v>0.33730819821357727</v>
      </c>
      <c r="AZ91">
        <v>2.5228066369891167E-2</v>
      </c>
      <c r="BA91">
        <v>8.4006479009985924E-3</v>
      </c>
      <c r="BB91">
        <v>1.663929782807827E-2</v>
      </c>
      <c r="BC91">
        <v>0.20158164203166962</v>
      </c>
      <c r="BD91">
        <v>6.8152345716953278E-2</v>
      </c>
      <c r="BE91">
        <v>1.7306188121438026E-2</v>
      </c>
      <c r="BF91">
        <v>0.34820905327796936</v>
      </c>
      <c r="BG91">
        <v>2.521192654967308E-2</v>
      </c>
      <c r="BH91">
        <v>6.7501040175557137E-3</v>
      </c>
      <c r="BI91">
        <v>1.1048520915210247E-2</v>
      </c>
      <c r="BJ91">
        <v>0.20211756229400635</v>
      </c>
      <c r="BK91">
        <v>8.3602119237184525E-2</v>
      </c>
      <c r="BL91">
        <v>1.9478835165500641E-2</v>
      </c>
      <c r="BM91">
        <v>0.34818634390830994</v>
      </c>
      <c r="BN91">
        <v>2.5135980919003487E-2</v>
      </c>
      <c r="BO91">
        <v>4.6574641019105911E-3</v>
      </c>
      <c r="BP91">
        <v>7.1166218258440495E-3</v>
      </c>
      <c r="BQ91">
        <v>0.1763894110918045</v>
      </c>
      <c r="BR91">
        <v>0.11308303102850914</v>
      </c>
      <c r="BS91">
        <v>2.1803837269544601E-2</v>
      </c>
      <c r="BT91">
        <v>0.33049774169921875</v>
      </c>
      <c r="BU91">
        <v>2.4761617183685303E-2</v>
      </c>
      <c r="BV91">
        <v>3.0406394507735968E-3</v>
      </c>
      <c r="BW91">
        <v>3.9067449979484081E-3</v>
      </c>
      <c r="BX91">
        <v>0.11941483616828918</v>
      </c>
      <c r="BY91">
        <v>8.2776933908462524E-2</v>
      </c>
      <c r="BZ91">
        <v>2.4143001064658165E-2</v>
      </c>
      <c r="CA91">
        <v>0.29691970348358154</v>
      </c>
      <c r="CB91">
        <v>3.9951503276824951E-2</v>
      </c>
      <c r="CC91">
        <v>1.3816853985190392E-2</v>
      </c>
      <c r="CD91">
        <v>7.9054258763790131E-2</v>
      </c>
      <c r="CE91">
        <v>0.12943226099014282</v>
      </c>
      <c r="CF91">
        <v>3.3380789682269096E-2</v>
      </c>
      <c r="CG91">
        <v>1.2840261915698647E-3</v>
      </c>
      <c r="CH91">
        <v>0.29293128848075867</v>
      </c>
      <c r="CI91">
        <v>3.4248877316713333E-2</v>
      </c>
      <c r="CJ91">
        <v>1.353736687451601E-2</v>
      </c>
      <c r="CK91">
        <v>5.1899265497922897E-2</v>
      </c>
      <c r="CL91">
        <v>0.1470249742269516</v>
      </c>
      <c r="CM91">
        <v>4.1348250582814217E-2</v>
      </c>
      <c r="CN91">
        <v>4.8725674860179424E-3</v>
      </c>
      <c r="CO91">
        <v>0.30248907208442688</v>
      </c>
      <c r="CP91">
        <v>2.6897750794887543E-2</v>
      </c>
      <c r="CQ91">
        <v>1.1871280148625374E-2</v>
      </c>
      <c r="CR91">
        <v>3.2610446214675903E-2</v>
      </c>
      <c r="CS91">
        <v>0.17538607120513916</v>
      </c>
      <c r="CT91">
        <v>4.4633720070123672E-2</v>
      </c>
      <c r="CU91">
        <v>1.1089795269072056E-2</v>
      </c>
      <c r="CV91">
        <v>0.32377439737319946</v>
      </c>
      <c r="CW91">
        <v>2.5248102843761444E-2</v>
      </c>
      <c r="CX91">
        <v>1.0449854657053947E-2</v>
      </c>
      <c r="CY91">
        <v>2.3580435663461685E-2</v>
      </c>
      <c r="CZ91">
        <v>0.20091629028320312</v>
      </c>
      <c r="DA91">
        <v>4.8970932140946388E-2</v>
      </c>
      <c r="DB91">
        <v>1.4608773402869701E-2</v>
      </c>
      <c r="DC91">
        <v>0.34822666645050049</v>
      </c>
      <c r="DD91">
        <v>2.5270763784646988E-2</v>
      </c>
      <c r="DE91">
        <v>8.371344767510891E-3</v>
      </c>
      <c r="DF91">
        <v>1.4094698242843151E-2</v>
      </c>
      <c r="DG91">
        <v>0.22205005586147308</v>
      </c>
      <c r="DH91">
        <v>6.0762235894799232E-2</v>
      </c>
      <c r="DI91">
        <v>1.7677575349807739E-2</v>
      </c>
      <c r="DJ91">
        <v>0.36170405149459839</v>
      </c>
      <c r="DK91">
        <v>2.5422073900699615E-2</v>
      </c>
      <c r="DL91">
        <v>5.8930492959916592E-3</v>
      </c>
      <c r="DM91">
        <v>9.5696263015270233E-3</v>
      </c>
      <c r="DN91">
        <v>0.21992965042591095</v>
      </c>
      <c r="DO91">
        <v>3.4523360431194305E-2</v>
      </c>
      <c r="DP91">
        <v>2.001623623073101E-2</v>
      </c>
      <c r="DQ91">
        <v>0.3377106785774231</v>
      </c>
      <c r="DR91">
        <v>2.4284755811095238E-2</v>
      </c>
      <c r="DS91">
        <v>2.6015813928097486E-3</v>
      </c>
      <c r="DT91">
        <v>1.7158006085082889E-3</v>
      </c>
      <c r="DU91">
        <v>8.2985326647758484E-2</v>
      </c>
      <c r="DV91">
        <v>0.11491492390632629</v>
      </c>
      <c r="DW91">
        <v>2.6371685788035393E-2</v>
      </c>
    </row>
    <row r="92" spans="1:127" ht="16" x14ac:dyDescent="0.2">
      <c r="A92">
        <v>2003</v>
      </c>
      <c r="B92">
        <v>0.28402847051620483</v>
      </c>
      <c r="C92">
        <v>5.1351748406887054E-2</v>
      </c>
      <c r="D92">
        <v>1.2249695137143135E-2</v>
      </c>
      <c r="E92">
        <v>7.9429358243942261E-2</v>
      </c>
      <c r="F92">
        <v>0.10228682309389114</v>
      </c>
      <c r="G92">
        <v>3.5821761004626751E-2</v>
      </c>
      <c r="H92">
        <v>2.8890983667224646E-3</v>
      </c>
      <c r="I92">
        <v>0.27231472730636597</v>
      </c>
      <c r="J92">
        <v>6.4533226191997528E-2</v>
      </c>
      <c r="K92">
        <v>1.218044850975275E-2</v>
      </c>
      <c r="L92">
        <v>0.10236396640539169</v>
      </c>
      <c r="M92">
        <v>7.027319073677063E-2</v>
      </c>
      <c r="N92">
        <v>2.2832571528851986E-2</v>
      </c>
      <c r="O92">
        <v>1.3131994637660682E-4</v>
      </c>
      <c r="P92">
        <v>0.25064152479171753</v>
      </c>
      <c r="Q92">
        <v>8.9802064001560211E-2</v>
      </c>
      <c r="R92">
        <v>1.2314556166529655E-2</v>
      </c>
      <c r="S92">
        <v>0.10815300047397614</v>
      </c>
      <c r="T92">
        <v>2.9207201674580574E-2</v>
      </c>
      <c r="U92">
        <v>1.1160741094499826E-2</v>
      </c>
      <c r="V92">
        <v>3.9609963096154388E-6</v>
      </c>
      <c r="W92">
        <v>0.27983552217483521</v>
      </c>
      <c r="X92">
        <v>5.5764712393283844E-2</v>
      </c>
      <c r="Y92">
        <v>1.2133912183344364E-2</v>
      </c>
      <c r="Z92">
        <v>0.1003551185131073</v>
      </c>
      <c r="AA92">
        <v>8.4523469209671021E-2</v>
      </c>
      <c r="AB92">
        <v>2.6882804930210114E-2</v>
      </c>
      <c r="AC92">
        <v>1.7551466589793563E-4</v>
      </c>
      <c r="AD92">
        <v>0.30055779218673706</v>
      </c>
      <c r="AE92">
        <v>3.2751336693763733E-2</v>
      </c>
      <c r="AF92">
        <v>1.2347409501671791E-2</v>
      </c>
      <c r="AG92">
        <v>4.7066297382116318E-2</v>
      </c>
      <c r="AH92">
        <v>0.14746131002902985</v>
      </c>
      <c r="AI92">
        <v>5.4150829091668129E-2</v>
      </c>
      <c r="AJ92">
        <v>6.780603900551796E-3</v>
      </c>
      <c r="AK92">
        <v>0.30493009090423584</v>
      </c>
      <c r="AL92">
        <v>3.0053770169615746E-2</v>
      </c>
      <c r="AM92">
        <v>1.1689129285514355E-2</v>
      </c>
      <c r="AN92">
        <v>3.6043532192707062E-2</v>
      </c>
      <c r="AO92">
        <v>0.15863446891307831</v>
      </c>
      <c r="AP92">
        <v>5.9715621173381805E-2</v>
      </c>
      <c r="AQ92">
        <v>8.7935524061322212E-3</v>
      </c>
      <c r="AR92">
        <v>0.31878301501274109</v>
      </c>
      <c r="AS92">
        <v>2.5888055562973022E-2</v>
      </c>
      <c r="AT92">
        <v>9.3815075233578682E-3</v>
      </c>
      <c r="AU92">
        <v>2.0254306495189667E-2</v>
      </c>
      <c r="AV92">
        <v>0.17812721431255341</v>
      </c>
      <c r="AW92">
        <v>7.2024703025817871E-2</v>
      </c>
      <c r="AX92">
        <v>1.3107225298881531E-2</v>
      </c>
      <c r="AY92">
        <v>0.32643821835517883</v>
      </c>
      <c r="AZ92">
        <v>2.5476761162281036E-2</v>
      </c>
      <c r="BA92">
        <v>8.5432352498173714E-3</v>
      </c>
      <c r="BB92">
        <v>1.6417257487773895E-2</v>
      </c>
      <c r="BC92">
        <v>0.1836199015378952</v>
      </c>
      <c r="BD92">
        <v>7.8146010637283325E-2</v>
      </c>
      <c r="BE92">
        <v>1.4235054142773151E-2</v>
      </c>
      <c r="BF92">
        <v>0.33800122141838074</v>
      </c>
      <c r="BG92">
        <v>2.5502195581793785E-2</v>
      </c>
      <c r="BH92">
        <v>6.4999326132237911E-3</v>
      </c>
      <c r="BI92">
        <v>1.0776860639452934E-2</v>
      </c>
      <c r="BJ92">
        <v>0.18379782140254974</v>
      </c>
      <c r="BK92">
        <v>9.5662642270326614E-2</v>
      </c>
      <c r="BL92">
        <v>1.5761775895953178E-2</v>
      </c>
      <c r="BM92">
        <v>0.3440672755241394</v>
      </c>
      <c r="BN92">
        <v>2.5339590385556221E-2</v>
      </c>
      <c r="BO92">
        <v>4.2374911718070507E-3</v>
      </c>
      <c r="BP92">
        <v>6.8322429433465004E-3</v>
      </c>
      <c r="BQ92">
        <v>0.16148979961872101</v>
      </c>
      <c r="BR92">
        <v>0.12855751439929008</v>
      </c>
      <c r="BS92">
        <v>1.7610644921660423E-2</v>
      </c>
      <c r="BT92">
        <v>0.34163153171539307</v>
      </c>
      <c r="BU92">
        <v>2.4908406659960747E-2</v>
      </c>
      <c r="BV92">
        <v>2.5990146677941084E-3</v>
      </c>
      <c r="BW92">
        <v>3.5859905183315277E-3</v>
      </c>
      <c r="BX92">
        <v>0.11353777348995209</v>
      </c>
      <c r="BY92">
        <v>0.10742054879665375</v>
      </c>
      <c r="BZ92">
        <v>1.9411168992519379E-2</v>
      </c>
      <c r="CA92">
        <v>0.28811132907867432</v>
      </c>
      <c r="CB92">
        <v>4.0430393069982529E-2</v>
      </c>
      <c r="CC92">
        <v>1.4221308752894402E-2</v>
      </c>
      <c r="CD92">
        <v>7.8444361686706543E-2</v>
      </c>
      <c r="CE92">
        <v>0.11565509438514709</v>
      </c>
      <c r="CF92">
        <v>3.8309761323034763E-2</v>
      </c>
      <c r="CG92">
        <v>1.0504245292395353E-3</v>
      </c>
      <c r="CH92">
        <v>0.2894555926322937</v>
      </c>
      <c r="CI92">
        <v>3.4707099199295044E-2</v>
      </c>
      <c r="CJ92">
        <v>1.4266866259276867E-2</v>
      </c>
      <c r="CK92">
        <v>5.3680945187807083E-2</v>
      </c>
      <c r="CL92">
        <v>0.13686002790927887</v>
      </c>
      <c r="CM92">
        <v>4.5965708792209625E-2</v>
      </c>
      <c r="CN92">
        <v>3.9749476127326488E-3</v>
      </c>
      <c r="CO92">
        <v>0.29301401972770691</v>
      </c>
      <c r="CP92">
        <v>2.7272555977106094E-2</v>
      </c>
      <c r="CQ92">
        <v>1.2203305028378963E-2</v>
      </c>
      <c r="CR92">
        <v>3.3170614391565323E-2</v>
      </c>
      <c r="CS92">
        <v>0.1596376895904541</v>
      </c>
      <c r="CT92">
        <v>5.1419120281934738E-2</v>
      </c>
      <c r="CU92">
        <v>9.3107195571064949E-3</v>
      </c>
      <c r="CV92">
        <v>0.31169143319129944</v>
      </c>
      <c r="CW92">
        <v>2.5444325059652328E-2</v>
      </c>
      <c r="CX92">
        <v>1.1149147525429726E-2</v>
      </c>
      <c r="CY92">
        <v>2.3610696196556091E-2</v>
      </c>
      <c r="CZ92">
        <v>0.18339301645755768</v>
      </c>
      <c r="DA92">
        <v>5.5806299671530724E-2</v>
      </c>
      <c r="DB92">
        <v>1.2287961319088936E-2</v>
      </c>
      <c r="DC92">
        <v>0.33303982019424438</v>
      </c>
      <c r="DD92">
        <v>2.5635188445448875E-2</v>
      </c>
      <c r="DE92">
        <v>8.3503676578402519E-3</v>
      </c>
      <c r="DF92">
        <v>1.4003136195242405E-2</v>
      </c>
      <c r="DG92">
        <v>0.20204338431358337</v>
      </c>
      <c r="DH92">
        <v>6.8758148699998856E-2</v>
      </c>
      <c r="DI92">
        <v>1.4249598607420921E-2</v>
      </c>
      <c r="DJ92">
        <v>0.34599816799163818</v>
      </c>
      <c r="DK92">
        <v>2.5681402534246445E-2</v>
      </c>
      <c r="DL92">
        <v>5.5363606661558151E-3</v>
      </c>
      <c r="DM92">
        <v>9.4056446105241776E-3</v>
      </c>
      <c r="DN92">
        <v>0.19950279593467712</v>
      </c>
      <c r="DO92">
        <v>4.3654028326272964E-2</v>
      </c>
      <c r="DP92">
        <v>1.6183316707611084E-2</v>
      </c>
      <c r="DQ92">
        <v>0.36801204085350037</v>
      </c>
      <c r="DR92">
        <v>2.4268545210361481E-2</v>
      </c>
      <c r="DS92">
        <v>1.8066696356981993E-3</v>
      </c>
      <c r="DT92">
        <v>1.7018050421029329E-3</v>
      </c>
      <c r="DU92">
        <v>8.3823345601558685E-2</v>
      </c>
      <c r="DV92">
        <v>0.15362581610679626</v>
      </c>
      <c r="DW92">
        <v>2.0663967356085777E-2</v>
      </c>
    </row>
    <row r="93" spans="1:127" ht="16" x14ac:dyDescent="0.2">
      <c r="A93">
        <v>2004</v>
      </c>
      <c r="B93">
        <v>0.28260493278503418</v>
      </c>
      <c r="C93">
        <v>5.0915300846099854E-2</v>
      </c>
      <c r="D93">
        <v>1.1934028007090092E-2</v>
      </c>
      <c r="E93">
        <v>7.7891342341899872E-2</v>
      </c>
      <c r="F93">
        <v>9.8509669303894043E-2</v>
      </c>
      <c r="G93">
        <v>4.050332959741354E-2</v>
      </c>
      <c r="H93">
        <v>2.8512754943221807E-3</v>
      </c>
      <c r="I93">
        <v>0.27081310749053955</v>
      </c>
      <c r="J93">
        <v>6.5202593803405762E-2</v>
      </c>
      <c r="K93">
        <v>1.2114579789340496E-2</v>
      </c>
      <c r="L93">
        <v>0.10322056710720062</v>
      </c>
      <c r="M93">
        <v>6.4024984836578369E-2</v>
      </c>
      <c r="N93">
        <v>2.6141386479139328E-2</v>
      </c>
      <c r="O93">
        <v>1.0899786866502836E-4</v>
      </c>
      <c r="P93">
        <v>0.25098291039466858</v>
      </c>
      <c r="Q93">
        <v>9.1298289597034454E-2</v>
      </c>
      <c r="R93">
        <v>1.1959105730056763E-2</v>
      </c>
      <c r="S93">
        <v>0.11021023988723755</v>
      </c>
      <c r="T93">
        <v>2.4759408086538315E-2</v>
      </c>
      <c r="U93">
        <v>1.2753493152558804E-2</v>
      </c>
      <c r="V93">
        <v>2.3831698854337446E-6</v>
      </c>
      <c r="W93">
        <v>0.2776322066783905</v>
      </c>
      <c r="X93">
        <v>5.6228954344987869E-2</v>
      </c>
      <c r="Y93">
        <v>1.2168043293058872E-2</v>
      </c>
      <c r="Z93">
        <v>0.1008170023560524</v>
      </c>
      <c r="AA93">
        <v>7.7527411282062531E-2</v>
      </c>
      <c r="AB93">
        <v>3.074514027684927E-2</v>
      </c>
      <c r="AC93">
        <v>1.4565992751158774E-4</v>
      </c>
      <c r="AD93">
        <v>0.29833841323852539</v>
      </c>
      <c r="AE93">
        <v>3.1852226704359055E-2</v>
      </c>
      <c r="AF93">
        <v>1.1693122796714306E-2</v>
      </c>
      <c r="AG93">
        <v>4.409538209438324E-2</v>
      </c>
      <c r="AH93">
        <v>0.14452145993709564</v>
      </c>
      <c r="AI93">
        <v>5.966600775718689E-2</v>
      </c>
      <c r="AJ93">
        <v>6.5102078951895237E-3</v>
      </c>
      <c r="AK93">
        <v>0.30232253670692444</v>
      </c>
      <c r="AL93">
        <v>2.8973937034606934E-2</v>
      </c>
      <c r="AM93">
        <v>1.0761512443423271E-2</v>
      </c>
      <c r="AN93">
        <v>3.316151350736618E-2</v>
      </c>
      <c r="AO93">
        <v>0.1561984121799469</v>
      </c>
      <c r="AP93">
        <v>6.4897317439317703E-2</v>
      </c>
      <c r="AQ93">
        <v>8.3298366516828537E-3</v>
      </c>
      <c r="AR93">
        <v>0.31780362129211426</v>
      </c>
      <c r="AS93">
        <v>2.4707073345780373E-2</v>
      </c>
      <c r="AT93">
        <v>8.4645813331007957E-3</v>
      </c>
      <c r="AU93">
        <v>1.9137494266033173E-2</v>
      </c>
      <c r="AV93">
        <v>0.17869509756565094</v>
      </c>
      <c r="AW93">
        <v>7.451767660677433E-2</v>
      </c>
      <c r="AX93">
        <v>1.2281699106097221E-2</v>
      </c>
      <c r="AY93">
        <v>0.32456821203231812</v>
      </c>
      <c r="AZ93">
        <v>2.4139797315001488E-2</v>
      </c>
      <c r="BA93">
        <v>7.6115718111395836E-3</v>
      </c>
      <c r="BB93">
        <v>1.5455229207873344E-2</v>
      </c>
      <c r="BC93">
        <v>0.18385589122772217</v>
      </c>
      <c r="BD93">
        <v>8.004356175661087E-2</v>
      </c>
      <c r="BE93">
        <v>1.346217654645443E-2</v>
      </c>
      <c r="BF93">
        <v>0.33607068657875061</v>
      </c>
      <c r="BG93">
        <v>2.3740282282233238E-2</v>
      </c>
      <c r="BH93">
        <v>5.6995260529220104E-3</v>
      </c>
      <c r="BI93">
        <v>1.0649291798472404E-2</v>
      </c>
      <c r="BJ93">
        <v>0.18742668628692627</v>
      </c>
      <c r="BK93">
        <v>9.3811705708503723E-2</v>
      </c>
      <c r="BL93">
        <v>1.474319864064455E-2</v>
      </c>
      <c r="BM93">
        <v>0.34200581908226013</v>
      </c>
      <c r="BN93">
        <v>2.3281844332814217E-2</v>
      </c>
      <c r="BO93">
        <v>3.7308414466679096E-3</v>
      </c>
      <c r="BP93">
        <v>7.3907515034079552E-3</v>
      </c>
      <c r="BQ93">
        <v>0.17390160262584686</v>
      </c>
      <c r="BR93">
        <v>0.11752445995807648</v>
      </c>
      <c r="BS93">
        <v>1.6176311299204826E-2</v>
      </c>
      <c r="BT93">
        <v>0.33448174595832825</v>
      </c>
      <c r="BU93">
        <v>2.3314155638217926E-2</v>
      </c>
      <c r="BV93">
        <v>2.7057635597884655E-3</v>
      </c>
      <c r="BW93">
        <v>4.9569359980523586E-3</v>
      </c>
      <c r="BX93">
        <v>0.13641956448554993</v>
      </c>
      <c r="BY93">
        <v>9.1836854815483093E-2</v>
      </c>
      <c r="BZ93">
        <v>1.7550379037857056E-2</v>
      </c>
      <c r="CA93">
        <v>0.28631064295768738</v>
      </c>
      <c r="CB93">
        <v>4.0541581809520721E-2</v>
      </c>
      <c r="CC93">
        <v>1.4505592174828053E-2</v>
      </c>
      <c r="CD93">
        <v>7.7103964984416962E-2</v>
      </c>
      <c r="CE93">
        <v>0.10926959663629532</v>
      </c>
      <c r="CF93">
        <v>4.3873040936887264E-2</v>
      </c>
      <c r="CG93">
        <v>1.016876776702702E-3</v>
      </c>
      <c r="CH93">
        <v>0.28380474448204041</v>
      </c>
      <c r="CI93">
        <v>3.4077759832143784E-2</v>
      </c>
      <c r="CJ93">
        <v>1.3508995063602924E-2</v>
      </c>
      <c r="CK93">
        <v>4.9936395138502121E-2</v>
      </c>
      <c r="CL93">
        <v>0.12928889691829681</v>
      </c>
      <c r="CM93">
        <v>5.3389888256788254E-2</v>
      </c>
      <c r="CN93">
        <v>3.6028004251420498E-3</v>
      </c>
      <c r="CO93">
        <v>0.29362115263938904</v>
      </c>
      <c r="CP93">
        <v>2.6735000312328339E-2</v>
      </c>
      <c r="CQ93">
        <v>1.1513966135680676E-2</v>
      </c>
      <c r="CR93">
        <v>3.230106458067894E-2</v>
      </c>
      <c r="CS93">
        <v>0.16024602949619293</v>
      </c>
      <c r="CT93">
        <v>5.47634307295084E-2</v>
      </c>
      <c r="CU93">
        <v>8.0616632476449013E-3</v>
      </c>
      <c r="CV93">
        <v>0.3091016411781311</v>
      </c>
      <c r="CW93">
        <v>2.467699907720089E-2</v>
      </c>
      <c r="CX93">
        <v>1.0182568803429604E-2</v>
      </c>
      <c r="CY93">
        <v>2.1917445585131645E-2</v>
      </c>
      <c r="CZ93">
        <v>0.17905448377132416</v>
      </c>
      <c r="DA93">
        <v>6.1530478298664093E-2</v>
      </c>
      <c r="DB93">
        <v>1.1739672161638737E-2</v>
      </c>
      <c r="DC93">
        <v>0.33127126097679138</v>
      </c>
      <c r="DD93">
        <v>2.4110997095704079E-2</v>
      </c>
      <c r="DE93">
        <v>7.2914971970021725E-3</v>
      </c>
      <c r="DF93">
        <v>1.3284300453960896E-2</v>
      </c>
      <c r="DG93">
        <v>0.19836370646953583</v>
      </c>
      <c r="DH93">
        <v>7.463645376265049E-2</v>
      </c>
      <c r="DI93">
        <v>1.3584316708147526E-2</v>
      </c>
      <c r="DJ93">
        <v>0.34746274352073669</v>
      </c>
      <c r="DK93">
        <v>2.3258408531546593E-2</v>
      </c>
      <c r="DL93">
        <v>4.4742953032255173E-3</v>
      </c>
      <c r="DM93">
        <v>9.1559141874313354E-3</v>
      </c>
      <c r="DN93">
        <v>0.20108602941036224</v>
      </c>
      <c r="DO93">
        <v>5.3975000977516174E-2</v>
      </c>
      <c r="DP93">
        <v>1.5179745852947235E-2</v>
      </c>
      <c r="DQ93">
        <v>0.33623594045639038</v>
      </c>
      <c r="DR93">
        <v>2.3482054471969604E-2</v>
      </c>
      <c r="DS93">
        <v>2.385653555393219E-3</v>
      </c>
      <c r="DT93">
        <v>2.6938118971884251E-3</v>
      </c>
      <c r="DU93">
        <v>9.2756375670433044E-2</v>
      </c>
      <c r="DV93">
        <v>0.12691660225391388</v>
      </c>
      <c r="DW93">
        <v>1.8929066136479378E-2</v>
      </c>
    </row>
    <row r="94" spans="1:127" ht="16" x14ac:dyDescent="0.2">
      <c r="A94">
        <v>2005</v>
      </c>
      <c r="B94">
        <v>0.29278472065925598</v>
      </c>
      <c r="C94">
        <v>5.0923965871334076E-2</v>
      </c>
      <c r="D94">
        <v>1.1781557463109493E-2</v>
      </c>
      <c r="E94">
        <v>7.580944150686264E-2</v>
      </c>
      <c r="F94">
        <v>0.10524524003267288</v>
      </c>
      <c r="G94">
        <v>4.6383542008697987E-2</v>
      </c>
      <c r="H94">
        <v>2.6409917045384645E-3</v>
      </c>
      <c r="I94">
        <v>0.27970039844512939</v>
      </c>
      <c r="J94">
        <v>6.6625155508518219E-2</v>
      </c>
      <c r="K94">
        <v>1.2382476590573788E-2</v>
      </c>
      <c r="L94">
        <v>0.10403097420930862</v>
      </c>
      <c r="M94">
        <v>6.6546864807605743E-2</v>
      </c>
      <c r="N94">
        <v>3.0034415423870087E-2</v>
      </c>
      <c r="O94">
        <v>8.0522848293185234E-5</v>
      </c>
      <c r="P94">
        <v>0.26096603274345398</v>
      </c>
      <c r="Q94">
        <v>9.4722576439380646E-2</v>
      </c>
      <c r="R94">
        <v>1.2659382075071335E-2</v>
      </c>
      <c r="S94">
        <v>0.11398174613714218</v>
      </c>
      <c r="T94">
        <v>2.6007367298007011E-2</v>
      </c>
      <c r="U94">
        <v>1.3590394519269466E-2</v>
      </c>
      <c r="V94">
        <v>4.5590481931867544E-6</v>
      </c>
      <c r="W94">
        <v>0.28603672981262207</v>
      </c>
      <c r="X94">
        <v>5.7122096419334412E-2</v>
      </c>
      <c r="Y94">
        <v>1.2288821861147881E-2</v>
      </c>
      <c r="Z94">
        <v>0.10066544264554977</v>
      </c>
      <c r="AA94">
        <v>8.0258063971996307E-2</v>
      </c>
      <c r="AB94">
        <v>3.5596084780991077E-2</v>
      </c>
      <c r="AC94">
        <v>1.0621518595144153E-4</v>
      </c>
      <c r="AD94">
        <v>0.30913117527961731</v>
      </c>
      <c r="AE94">
        <v>3.1308215111494064E-2</v>
      </c>
      <c r="AF94">
        <v>1.1030820198357105E-2</v>
      </c>
      <c r="AG94">
        <v>4.0551826357841492E-2</v>
      </c>
      <c r="AH94">
        <v>0.15359173715114594</v>
      </c>
      <c r="AI94">
        <v>6.6808763891458511E-2</v>
      </c>
      <c r="AJ94">
        <v>5.8398265391588211E-3</v>
      </c>
      <c r="AK94">
        <v>0.31445464491844177</v>
      </c>
      <c r="AL94">
        <v>2.8361031785607338E-2</v>
      </c>
      <c r="AM94">
        <v>1.0138732381165028E-2</v>
      </c>
      <c r="AN94">
        <v>3.0717501416802406E-2</v>
      </c>
      <c r="AO94">
        <v>0.16689848899841309</v>
      </c>
      <c r="AP94">
        <v>7.0921620354056358E-2</v>
      </c>
      <c r="AQ94">
        <v>7.4172741733491421E-3</v>
      </c>
      <c r="AR94">
        <v>0.32856130599975586</v>
      </c>
      <c r="AS94">
        <v>2.3958306759595871E-2</v>
      </c>
      <c r="AT94">
        <v>7.8811356797814369E-3</v>
      </c>
      <c r="AU94">
        <v>1.7558345571160316E-2</v>
      </c>
      <c r="AV94">
        <v>0.18962728977203369</v>
      </c>
      <c r="AW94">
        <v>7.8609758988022804E-2</v>
      </c>
      <c r="AX94">
        <v>1.0926452465355396E-2</v>
      </c>
      <c r="AY94">
        <v>0.33326753973960876</v>
      </c>
      <c r="AZ94">
        <v>2.3281112313270569E-2</v>
      </c>
      <c r="BA94">
        <v>7.009006105363369E-3</v>
      </c>
      <c r="BB94">
        <v>1.4251923188567162E-2</v>
      </c>
      <c r="BC94">
        <v>0.19419951736927032</v>
      </c>
      <c r="BD94">
        <v>8.2610834389925003E-2</v>
      </c>
      <c r="BE94">
        <v>1.1915156617760658E-2</v>
      </c>
      <c r="BF94">
        <v>0.33863386511802673</v>
      </c>
      <c r="BG94">
        <v>2.258177287876606E-2</v>
      </c>
      <c r="BH94">
        <v>5.0763580948114395E-3</v>
      </c>
      <c r="BI94">
        <v>9.814712218940258E-3</v>
      </c>
      <c r="BJ94">
        <v>0.19588133692741394</v>
      </c>
      <c r="BK94">
        <v>9.2369768768548965E-2</v>
      </c>
      <c r="BL94">
        <v>1.2909905984997749E-2</v>
      </c>
      <c r="BM94">
        <v>0.33432230353355408</v>
      </c>
      <c r="BN94">
        <v>2.2066269069910049E-2</v>
      </c>
      <c r="BO94">
        <v>3.6169104278087616E-3</v>
      </c>
      <c r="BP94">
        <v>6.7138304002583027E-3</v>
      </c>
      <c r="BQ94">
        <v>0.17880749702453613</v>
      </c>
      <c r="BR94">
        <v>0.10903452709317207</v>
      </c>
      <c r="BS94">
        <v>1.4083265326917171E-2</v>
      </c>
      <c r="BT94">
        <v>0.3190978467464447</v>
      </c>
      <c r="BU94">
        <v>2.2014856338500977E-2</v>
      </c>
      <c r="BV94">
        <v>3.2190612982958555E-3</v>
      </c>
      <c r="BW94">
        <v>4.1300379671156406E-3</v>
      </c>
      <c r="BX94">
        <v>0.14650507271289825</v>
      </c>
      <c r="BY94">
        <v>8.2436136901378632E-2</v>
      </c>
      <c r="BZ94">
        <v>1.5576454810798168E-2</v>
      </c>
      <c r="CA94">
        <v>0.29218941926956177</v>
      </c>
      <c r="CB94">
        <v>4.0687549859285355E-2</v>
      </c>
      <c r="CC94">
        <v>1.3869865797460079E-2</v>
      </c>
      <c r="CD94">
        <v>7.1849331259727478E-2</v>
      </c>
      <c r="CE94">
        <v>0.11124332249164581</v>
      </c>
      <c r="CF94">
        <v>5.3719695657491684E-2</v>
      </c>
      <c r="CG94">
        <v>8.1963854609057307E-4</v>
      </c>
      <c r="CH94">
        <v>0.29638761281967163</v>
      </c>
      <c r="CI94">
        <v>3.3999811857938766E-2</v>
      </c>
      <c r="CJ94">
        <v>1.3030143454670906E-2</v>
      </c>
      <c r="CK94">
        <v>4.7571044415235519E-2</v>
      </c>
      <c r="CL94">
        <v>0.13778863847255707</v>
      </c>
      <c r="CM94">
        <v>6.1075067147612572E-2</v>
      </c>
      <c r="CN94">
        <v>2.9229056090116501E-3</v>
      </c>
      <c r="CO94">
        <v>0.31071919202804565</v>
      </c>
      <c r="CP94">
        <v>2.6525642722845078E-2</v>
      </c>
      <c r="CQ94">
        <v>1.1187504045665264E-2</v>
      </c>
      <c r="CR94">
        <v>3.0093472450971603E-2</v>
      </c>
      <c r="CS94">
        <v>0.17229333519935608</v>
      </c>
      <c r="CT94">
        <v>6.3441101461648941E-2</v>
      </c>
      <c r="CU94">
        <v>7.1781324222683907E-3</v>
      </c>
      <c r="CV94">
        <v>0.325621098279953</v>
      </c>
      <c r="CW94">
        <v>2.4277603253722191E-2</v>
      </c>
      <c r="CX94">
        <v>9.7628366202116013E-3</v>
      </c>
      <c r="CY94">
        <v>2.0574506372213364E-2</v>
      </c>
      <c r="CZ94">
        <v>0.19180308282375336</v>
      </c>
      <c r="DA94">
        <v>6.8705324083566666E-2</v>
      </c>
      <c r="DB94">
        <v>1.0497738607227802E-2</v>
      </c>
      <c r="DC94">
        <v>0.34203684329986572</v>
      </c>
      <c r="DD94">
        <v>2.2988645359873772E-2</v>
      </c>
      <c r="DE94">
        <v>6.2282569706439972E-3</v>
      </c>
      <c r="DF94">
        <v>1.2262145988643169E-2</v>
      </c>
      <c r="DG94">
        <v>0.20935721695423126</v>
      </c>
      <c r="DH94">
        <v>7.9216767102479935E-2</v>
      </c>
      <c r="DI94">
        <v>1.1983808130025864E-2</v>
      </c>
      <c r="DJ94">
        <v>0.34418061375617981</v>
      </c>
      <c r="DK94">
        <v>2.2099560126662254E-2</v>
      </c>
      <c r="DL94">
        <v>3.8745300844311714E-3</v>
      </c>
      <c r="DM94">
        <v>8.3869155496358871E-3</v>
      </c>
      <c r="DN94">
        <v>0.19972431659698486</v>
      </c>
      <c r="DO94">
        <v>6.2353119254112244E-2</v>
      </c>
      <c r="DP94">
        <v>1.3116378337144852E-2</v>
      </c>
      <c r="DQ94">
        <v>0.30219462513923645</v>
      </c>
      <c r="DR94">
        <v>2.2201148793101311E-2</v>
      </c>
      <c r="DS94">
        <v>3.4876458812505007E-3</v>
      </c>
      <c r="DT94">
        <v>1.7381164943799376E-3</v>
      </c>
      <c r="DU94">
        <v>0.11323153227567673</v>
      </c>
      <c r="DV94">
        <v>9.4486542046070099E-2</v>
      </c>
      <c r="DW94">
        <v>1.7092205584049225E-2</v>
      </c>
    </row>
    <row r="95" spans="1:127" ht="16" x14ac:dyDescent="0.2">
      <c r="A95">
        <v>2006</v>
      </c>
      <c r="B95">
        <v>0.2982727587223053</v>
      </c>
      <c r="C95">
        <v>4.9819473177194595E-2</v>
      </c>
      <c r="D95">
        <v>1.1957097798585892E-2</v>
      </c>
      <c r="E95">
        <v>7.474759966135025E-2</v>
      </c>
      <c r="F95">
        <v>0.10994639247655869</v>
      </c>
      <c r="G95">
        <v>4.9122100695967674E-2</v>
      </c>
      <c r="H95">
        <v>2.680107718333602E-3</v>
      </c>
      <c r="I95">
        <v>0.28369155526161194</v>
      </c>
      <c r="J95">
        <v>6.5807759761810303E-2</v>
      </c>
      <c r="K95">
        <v>1.2885470874607563E-2</v>
      </c>
      <c r="L95">
        <v>0.10382422804832458</v>
      </c>
      <c r="M95">
        <v>6.9810070097446442E-2</v>
      </c>
      <c r="N95">
        <v>3.1296778470277786E-2</v>
      </c>
      <c r="O95">
        <v>6.7238994233775884E-5</v>
      </c>
      <c r="P95">
        <v>0.26550149917602539</v>
      </c>
      <c r="Q95">
        <v>9.3938320875167847E-2</v>
      </c>
      <c r="R95">
        <v>1.3560519553720951E-2</v>
      </c>
      <c r="S95">
        <v>0.11573692411184311</v>
      </c>
      <c r="T95">
        <v>2.8557050973176956E-2</v>
      </c>
      <c r="U95">
        <v>1.3704339507967234E-2</v>
      </c>
      <c r="V95">
        <v>4.3617933442874346E-6</v>
      </c>
      <c r="W95">
        <v>0.28979843854904175</v>
      </c>
      <c r="X95">
        <v>5.6363534182310104E-2</v>
      </c>
      <c r="Y95">
        <v>1.2658838182687759E-2</v>
      </c>
      <c r="Z95">
        <v>9.9824808537960052E-2</v>
      </c>
      <c r="AA95">
        <v>8.365987241268158E-2</v>
      </c>
      <c r="AB95">
        <v>3.7203054875135422E-2</v>
      </c>
      <c r="AC95">
        <v>8.8348635472357273E-5</v>
      </c>
      <c r="AD95">
        <v>0.3157733678817749</v>
      </c>
      <c r="AE95">
        <v>3.0630113556981087E-2</v>
      </c>
      <c r="AF95">
        <v>1.0842851363122463E-2</v>
      </c>
      <c r="AG95">
        <v>3.9849430322647095E-2</v>
      </c>
      <c r="AH95">
        <v>0.15811856091022491</v>
      </c>
      <c r="AI95">
        <v>7.0516293868422508E-2</v>
      </c>
      <c r="AJ95">
        <v>5.8161080814898014E-3</v>
      </c>
      <c r="AK95">
        <v>0.3209233283996582</v>
      </c>
      <c r="AL95">
        <v>2.7704348787665367E-2</v>
      </c>
      <c r="AM95">
        <v>9.9132973700761795E-3</v>
      </c>
      <c r="AN95">
        <v>2.9946837574243546E-2</v>
      </c>
      <c r="AO95">
        <v>0.17068624496459961</v>
      </c>
      <c r="AP95">
        <v>7.5287807732820511E-2</v>
      </c>
      <c r="AQ95">
        <v>7.384780328720808E-3</v>
      </c>
      <c r="AR95">
        <v>0.33408927917480469</v>
      </c>
      <c r="AS95">
        <v>2.3317525163292885E-2</v>
      </c>
      <c r="AT95">
        <v>7.6068681664764881E-3</v>
      </c>
      <c r="AU95">
        <v>1.6896018758416176E-2</v>
      </c>
      <c r="AV95">
        <v>0.19120886921882629</v>
      </c>
      <c r="AW95">
        <v>8.4068579599261284E-2</v>
      </c>
      <c r="AX95">
        <v>1.0991411283612251E-2</v>
      </c>
      <c r="AY95">
        <v>0.33878892660140991</v>
      </c>
      <c r="AZ95">
        <v>2.2631702944636345E-2</v>
      </c>
      <c r="BA95">
        <v>6.8085892125964165E-3</v>
      </c>
      <c r="BB95">
        <v>1.3698063790798187E-2</v>
      </c>
      <c r="BC95">
        <v>0.19534251093864441</v>
      </c>
      <c r="BD95">
        <v>8.8253578171133995E-2</v>
      </c>
      <c r="BE95">
        <v>1.205449178814888E-2</v>
      </c>
      <c r="BF95">
        <v>0.34186947345733643</v>
      </c>
      <c r="BG95">
        <v>2.1906005218625069E-2</v>
      </c>
      <c r="BH95">
        <v>5.0211558118462563E-3</v>
      </c>
      <c r="BI95">
        <v>9.32269636541605E-3</v>
      </c>
      <c r="BJ95">
        <v>0.19440938532352448</v>
      </c>
      <c r="BK95">
        <v>9.8019827157258987E-2</v>
      </c>
      <c r="BL95">
        <v>1.3190409168601036E-2</v>
      </c>
      <c r="BM95">
        <v>0.33292654156684875</v>
      </c>
      <c r="BN95">
        <v>2.1432070061564445E-2</v>
      </c>
      <c r="BO95">
        <v>3.2170037738978863E-3</v>
      </c>
      <c r="BP95">
        <v>6.5045957453548908E-3</v>
      </c>
      <c r="BQ95">
        <v>0.17460516095161438</v>
      </c>
      <c r="BR95">
        <v>0.11308471113443375</v>
      </c>
      <c r="BS95">
        <v>1.4082985930144787E-2</v>
      </c>
      <c r="BT95">
        <v>0.30835163593292236</v>
      </c>
      <c r="BU95">
        <v>2.178608812391758E-2</v>
      </c>
      <c r="BV95">
        <v>2.2745425812900066E-3</v>
      </c>
      <c r="BW95">
        <v>5.3037912584841251E-3</v>
      </c>
      <c r="BX95">
        <v>0.13495840132236481</v>
      </c>
      <c r="BY95">
        <v>8.1772372126579285E-2</v>
      </c>
      <c r="BZ95">
        <v>1.5320491045713425E-2</v>
      </c>
      <c r="CA95">
        <v>0.29896947741508484</v>
      </c>
      <c r="CB95">
        <v>4.01766337454319E-2</v>
      </c>
      <c r="CC95">
        <v>1.3875909149646759E-2</v>
      </c>
      <c r="CD95">
        <v>7.2160758078098297E-2</v>
      </c>
      <c r="CE95">
        <v>0.11711127310991287</v>
      </c>
      <c r="CF95">
        <v>5.4947246797382832E-2</v>
      </c>
      <c r="CG95">
        <v>6.9766346132382751E-4</v>
      </c>
      <c r="CH95">
        <v>0.30350959300994873</v>
      </c>
      <c r="CI95">
        <v>3.3506505191326141E-2</v>
      </c>
      <c r="CJ95">
        <v>1.29638547077775E-2</v>
      </c>
      <c r="CK95">
        <v>4.7208275645971298E-2</v>
      </c>
      <c r="CL95">
        <v>0.14354236423969269</v>
      </c>
      <c r="CM95">
        <v>6.3674071803689003E-2</v>
      </c>
      <c r="CN95">
        <v>2.6145325973629951E-3</v>
      </c>
      <c r="CO95">
        <v>0.3157462477684021</v>
      </c>
      <c r="CP95">
        <v>2.599431574344635E-2</v>
      </c>
      <c r="CQ95">
        <v>1.0722584091126919E-2</v>
      </c>
      <c r="CR95">
        <v>2.9377764090895653E-2</v>
      </c>
      <c r="CS95">
        <v>0.17507506906986237</v>
      </c>
      <c r="CT95">
        <v>6.7734358832240105E-2</v>
      </c>
      <c r="CU95">
        <v>6.8421671167016029E-3</v>
      </c>
      <c r="CV95">
        <v>0.33433690667152405</v>
      </c>
      <c r="CW95">
        <v>2.3680489510297775E-2</v>
      </c>
      <c r="CX95">
        <v>9.3918014317750931E-3</v>
      </c>
      <c r="CY95">
        <v>2.0021380856633186E-2</v>
      </c>
      <c r="CZ95">
        <v>0.19669108092784882</v>
      </c>
      <c r="DA95">
        <v>7.413930632174015E-2</v>
      </c>
      <c r="DB95">
        <v>1.0412854142487049E-2</v>
      </c>
      <c r="DC95">
        <v>0.34887078404426575</v>
      </c>
      <c r="DD95">
        <v>2.2277042269706726E-2</v>
      </c>
      <c r="DE95">
        <v>6.433598231524229E-3</v>
      </c>
      <c r="DF95">
        <v>1.1528943665325642E-2</v>
      </c>
      <c r="DG95">
        <v>0.20991379022598267</v>
      </c>
      <c r="DH95">
        <v>8.6225774139165878E-2</v>
      </c>
      <c r="DI95">
        <v>1.2491625733673573E-2</v>
      </c>
      <c r="DJ95">
        <v>0.34995749592781067</v>
      </c>
      <c r="DK95">
        <v>2.1186728030443192E-2</v>
      </c>
      <c r="DL95">
        <v>3.8701512385159731E-3</v>
      </c>
      <c r="DM95">
        <v>7.3367808945477009E-3</v>
      </c>
      <c r="DN95">
        <v>0.20208126306533813</v>
      </c>
      <c r="DO95">
        <v>6.5985165536403656E-2</v>
      </c>
      <c r="DP95">
        <v>1.3225365430116653E-2</v>
      </c>
      <c r="DQ95">
        <v>0.28656110167503357</v>
      </c>
      <c r="DR95">
        <v>2.1621106192469597E-2</v>
      </c>
      <c r="DS95">
        <v>1.6994386678561568E-3</v>
      </c>
      <c r="DT95">
        <v>4.049492534250021E-3</v>
      </c>
      <c r="DU95">
        <v>0.10654474049806595</v>
      </c>
      <c r="DV95">
        <v>8.7290443480014801E-2</v>
      </c>
      <c r="DW95">
        <v>1.5923690050840378E-2</v>
      </c>
    </row>
    <row r="96" spans="1:127" ht="16" x14ac:dyDescent="0.2">
      <c r="A96">
        <v>2007</v>
      </c>
      <c r="B96">
        <v>0.30088922381401062</v>
      </c>
      <c r="C96">
        <v>4.8429623246192932E-2</v>
      </c>
      <c r="D96">
        <v>1.2057958170771599E-2</v>
      </c>
      <c r="E96">
        <v>7.5221210718154907E-2</v>
      </c>
      <c r="F96">
        <v>0.1167730987071991</v>
      </c>
      <c r="G96">
        <v>4.5909340493381023E-2</v>
      </c>
      <c r="H96">
        <v>2.4979847948998213E-3</v>
      </c>
      <c r="I96">
        <v>0.28546822071075439</v>
      </c>
      <c r="J96">
        <v>6.4397372305393219E-2</v>
      </c>
      <c r="K96">
        <v>1.3401679694652557E-2</v>
      </c>
      <c r="L96">
        <v>0.10511453449726105</v>
      </c>
      <c r="M96">
        <v>7.396659255027771E-2</v>
      </c>
      <c r="N96">
        <v>2.8544492088258266E-2</v>
      </c>
      <c r="O96">
        <v>4.3539435864659026E-5</v>
      </c>
      <c r="P96">
        <v>0.26886457204818726</v>
      </c>
      <c r="Q96">
        <v>9.1700047254562378E-2</v>
      </c>
      <c r="R96">
        <v>1.4474231749773026E-2</v>
      </c>
      <c r="S96">
        <v>0.11885850131511688</v>
      </c>
      <c r="T96">
        <v>3.1313881278038025E-2</v>
      </c>
      <c r="U96">
        <v>1.2516591232270002E-2</v>
      </c>
      <c r="V96">
        <v>1.3065568964520935E-6</v>
      </c>
      <c r="W96">
        <v>0.29114994406700134</v>
      </c>
      <c r="X96">
        <v>5.5054478347301483E-2</v>
      </c>
      <c r="Y96">
        <v>1.3034655712544918E-2</v>
      </c>
      <c r="Z96">
        <v>0.10041139274835587</v>
      </c>
      <c r="AA96">
        <v>8.8562227785587311E-2</v>
      </c>
      <c r="AB96">
        <v>3.4029190428555012E-2</v>
      </c>
      <c r="AC96">
        <v>5.7991397625301033E-5</v>
      </c>
      <c r="AD96">
        <v>0.31921222805976868</v>
      </c>
      <c r="AE96">
        <v>2.9456969350576401E-2</v>
      </c>
      <c r="AF96">
        <v>1.0461366735398769E-2</v>
      </c>
      <c r="AG96">
        <v>3.9702378213405609E-2</v>
      </c>
      <c r="AH96">
        <v>0.16763517260551453</v>
      </c>
      <c r="AI96">
        <v>6.6542007029056549E-2</v>
      </c>
      <c r="AJ96">
        <v>5.4143215529620647E-3</v>
      </c>
      <c r="AK96">
        <v>0.32473364472389221</v>
      </c>
      <c r="AL96">
        <v>2.6577895507216454E-2</v>
      </c>
      <c r="AM96">
        <v>9.4618890434503555E-3</v>
      </c>
      <c r="AN96">
        <v>3.0014926567673683E-2</v>
      </c>
      <c r="AO96">
        <v>0.18083968758583069</v>
      </c>
      <c r="AP96">
        <v>7.0960398763418198E-2</v>
      </c>
      <c r="AQ96">
        <v>6.8788463249802589E-3</v>
      </c>
      <c r="AR96">
        <v>0.33739209175109863</v>
      </c>
      <c r="AS96">
        <v>2.2244716063141823E-2</v>
      </c>
      <c r="AT96">
        <v>6.9507565349340439E-3</v>
      </c>
      <c r="AU96">
        <v>1.7086440697312355E-2</v>
      </c>
      <c r="AV96">
        <v>0.20129936933517456</v>
      </c>
      <c r="AW96">
        <v>7.9504016786813736E-2</v>
      </c>
      <c r="AX96">
        <v>1.030677929520607E-2</v>
      </c>
      <c r="AY96">
        <v>0.34097984433174133</v>
      </c>
      <c r="AZ96">
        <v>2.1533869206905365E-2</v>
      </c>
      <c r="BA96">
        <v>6.0916189104318619E-3</v>
      </c>
      <c r="BB96">
        <v>1.3842782936990261E-2</v>
      </c>
      <c r="BC96">
        <v>0.2044227123260498</v>
      </c>
      <c r="BD96">
        <v>8.3757031708955765E-2</v>
      </c>
      <c r="BE96">
        <v>1.1331832036375999E-2</v>
      </c>
      <c r="BF96">
        <v>0.34343099594116211</v>
      </c>
      <c r="BG96">
        <v>2.0681282505393028E-2</v>
      </c>
      <c r="BH96">
        <v>4.3435646221041679E-3</v>
      </c>
      <c r="BI96">
        <v>9.5322150737047195E-3</v>
      </c>
      <c r="BJ96">
        <v>0.2022918164730072</v>
      </c>
      <c r="BK96">
        <v>9.4240661710500717E-2</v>
      </c>
      <c r="BL96">
        <v>1.234146673232317E-2</v>
      </c>
      <c r="BM96">
        <v>0.3328767716884613</v>
      </c>
      <c r="BN96">
        <v>2.0177852362394333E-2</v>
      </c>
      <c r="BO96">
        <v>2.6957441587001085E-3</v>
      </c>
      <c r="BP96">
        <v>6.3546095043420792E-3</v>
      </c>
      <c r="BQ96">
        <v>0.17766702175140381</v>
      </c>
      <c r="BR96">
        <v>0.11315567418932915</v>
      </c>
      <c r="BS96">
        <v>1.2825857847929001E-2</v>
      </c>
      <c r="BT96">
        <v>0.30595007538795471</v>
      </c>
      <c r="BU96">
        <v>2.0247256383299828E-2</v>
      </c>
      <c r="BV96">
        <v>1.8728455761447549E-3</v>
      </c>
      <c r="BW96">
        <v>3.9760442450642586E-3</v>
      </c>
      <c r="BX96">
        <v>0.12426423281431198</v>
      </c>
      <c r="BY96">
        <v>8.7857037782669067E-2</v>
      </c>
      <c r="BZ96">
        <v>1.42636364325881E-2</v>
      </c>
      <c r="CA96">
        <v>0.30083155632019043</v>
      </c>
      <c r="CB96">
        <v>3.9041325449943542E-2</v>
      </c>
      <c r="CC96">
        <v>1.3788598589599133E-2</v>
      </c>
      <c r="CD96">
        <v>7.1951612830162048E-2</v>
      </c>
      <c r="CE96">
        <v>0.12367777526378632</v>
      </c>
      <c r="CF96">
        <v>5.183329526335001E-2</v>
      </c>
      <c r="CG96">
        <v>5.3896312601864338E-4</v>
      </c>
      <c r="CH96">
        <v>0.30744752287864685</v>
      </c>
      <c r="CI96">
        <v>3.2495204359292984E-2</v>
      </c>
      <c r="CJ96">
        <v>1.2891044840216637E-2</v>
      </c>
      <c r="CK96">
        <v>4.7669827938079834E-2</v>
      </c>
      <c r="CL96">
        <v>0.15290030837059021</v>
      </c>
      <c r="CM96">
        <v>5.9293398633599281E-2</v>
      </c>
      <c r="CN96">
        <v>2.1977245341986418E-3</v>
      </c>
      <c r="CO96">
        <v>0.32289507985115051</v>
      </c>
      <c r="CP96">
        <v>2.5117009878158569E-2</v>
      </c>
      <c r="CQ96">
        <v>1.0422241874039173E-2</v>
      </c>
      <c r="CR96">
        <v>3.0192967504262924E-2</v>
      </c>
      <c r="CS96">
        <v>0.18867897987365723</v>
      </c>
      <c r="CT96">
        <v>6.231900118291378E-2</v>
      </c>
      <c r="CU96">
        <v>6.1648865230381489E-3</v>
      </c>
      <c r="CV96">
        <v>0.3372894823551178</v>
      </c>
      <c r="CW96">
        <v>2.2817498072981834E-2</v>
      </c>
      <c r="CX96">
        <v>8.7234396487474442E-3</v>
      </c>
      <c r="CY96">
        <v>2.0332653075456619E-2</v>
      </c>
      <c r="CZ96">
        <v>0.2076309472322464</v>
      </c>
      <c r="DA96">
        <v>6.7973177880048752E-2</v>
      </c>
      <c r="DB96">
        <v>9.8117552697658539E-3</v>
      </c>
      <c r="DC96">
        <v>0.35234618186950684</v>
      </c>
      <c r="DD96">
        <v>2.1106529980897903E-2</v>
      </c>
      <c r="DE96">
        <v>5.7354802265763283E-3</v>
      </c>
      <c r="DF96">
        <v>1.2216341681778431E-2</v>
      </c>
      <c r="DG96">
        <v>0.22309239208698273</v>
      </c>
      <c r="DH96">
        <v>7.826312817633152E-2</v>
      </c>
      <c r="DI96">
        <v>1.1932301335036755E-2</v>
      </c>
      <c r="DJ96">
        <v>0.35473990440368652</v>
      </c>
      <c r="DK96">
        <v>2.0121501758694649E-2</v>
      </c>
      <c r="DL96">
        <v>3.3638961613178253E-3</v>
      </c>
      <c r="DM96">
        <v>8.2858838140964508E-3</v>
      </c>
      <c r="DN96">
        <v>0.22102738916873932</v>
      </c>
      <c r="DO96">
        <v>5.2833907306194305E-2</v>
      </c>
      <c r="DP96">
        <v>1.165845338255167E-2</v>
      </c>
      <c r="DQ96">
        <v>0.29876062273979187</v>
      </c>
      <c r="DR96">
        <v>2.0756682381033897E-2</v>
      </c>
      <c r="DS96">
        <v>1.3623592676594853E-3</v>
      </c>
      <c r="DT96">
        <v>3.6521463189274073E-3</v>
      </c>
      <c r="DU96">
        <v>9.0642340481281281E-2</v>
      </c>
      <c r="DV96">
        <v>0.10914208739995956</v>
      </c>
      <c r="DW96">
        <v>1.5114191919565201E-2</v>
      </c>
    </row>
    <row r="97" spans="1:127" ht="16" x14ac:dyDescent="0.2">
      <c r="A97">
        <v>2008</v>
      </c>
      <c r="B97">
        <v>0.30314886569976807</v>
      </c>
      <c r="C97">
        <v>4.9594372510910034E-2</v>
      </c>
      <c r="D97">
        <v>1.3063505291938782E-2</v>
      </c>
      <c r="E97">
        <v>7.9592034220695496E-2</v>
      </c>
      <c r="F97">
        <v>0.12139839679002762</v>
      </c>
      <c r="G97">
        <v>3.6787111312150955E-2</v>
      </c>
      <c r="H97">
        <v>2.7134434785693884E-3</v>
      </c>
      <c r="I97">
        <v>0.2829974889755249</v>
      </c>
      <c r="J97">
        <v>6.4115427434444427E-2</v>
      </c>
      <c r="K97">
        <v>1.3837930746376514E-2</v>
      </c>
      <c r="L97">
        <v>0.10602151602506638</v>
      </c>
      <c r="M97">
        <v>7.6564319431781769E-2</v>
      </c>
      <c r="N97">
        <v>2.2410768084228039E-2</v>
      </c>
      <c r="O97">
        <v>4.7525143600068986E-5</v>
      </c>
      <c r="P97">
        <v>0.26333177089691162</v>
      </c>
      <c r="Q97">
        <v>9.2932648956775665E-2</v>
      </c>
      <c r="R97">
        <v>1.47984828799963E-2</v>
      </c>
      <c r="S97">
        <v>0.11675366014242172</v>
      </c>
      <c r="T97">
        <v>2.833915688097477E-2</v>
      </c>
      <c r="U97">
        <v>1.0507622733712196E-2</v>
      </c>
      <c r="V97">
        <v>2.0225432706411084E-7</v>
      </c>
      <c r="W97">
        <v>0.28965631127357483</v>
      </c>
      <c r="X97">
        <v>5.4357931017875671E-2</v>
      </c>
      <c r="Y97">
        <v>1.3512688688933849E-2</v>
      </c>
      <c r="Z97">
        <v>0.10238762199878693</v>
      </c>
      <c r="AA97">
        <v>9.2893347144126892E-2</v>
      </c>
      <c r="AB97">
        <v>2.6441169902682304E-2</v>
      </c>
      <c r="AC97">
        <v>6.3548657635692507E-5</v>
      </c>
      <c r="AD97">
        <v>0.32884064316749573</v>
      </c>
      <c r="AE97">
        <v>3.1080886721611023E-2</v>
      </c>
      <c r="AF97">
        <v>1.2076159007847309E-2</v>
      </c>
      <c r="AG97">
        <v>4.5896019786596298E-2</v>
      </c>
      <c r="AH97">
        <v>0.17855916917324066</v>
      </c>
      <c r="AI97">
        <v>5.5116092786192894E-2</v>
      </c>
      <c r="AJ97">
        <v>6.1123305931687355E-3</v>
      </c>
      <c r="AK97">
        <v>0.33606186509132385</v>
      </c>
      <c r="AL97">
        <v>2.8442209586501122E-2</v>
      </c>
      <c r="AM97">
        <v>1.1071234010159969E-2</v>
      </c>
      <c r="AN97">
        <v>3.5074219107627869E-2</v>
      </c>
      <c r="AO97">
        <v>0.19296100735664368</v>
      </c>
      <c r="AP97">
        <v>6.0567766427993774E-2</v>
      </c>
      <c r="AQ97">
        <v>7.9454071819782257E-3</v>
      </c>
      <c r="AR97">
        <v>0.35452327132225037</v>
      </c>
      <c r="AS97">
        <v>2.4502789601683617E-2</v>
      </c>
      <c r="AT97">
        <v>8.5245314985513687E-3</v>
      </c>
      <c r="AU97">
        <v>2.0111953839659691E-2</v>
      </c>
      <c r="AV97">
        <v>0.21667578816413879</v>
      </c>
      <c r="AW97">
        <v>7.2146356105804443E-2</v>
      </c>
      <c r="AX97">
        <v>1.2561848387122154E-2</v>
      </c>
      <c r="AY97">
        <v>0.36143577098846436</v>
      </c>
      <c r="AZ97">
        <v>2.4053676053881645E-2</v>
      </c>
      <c r="BA97">
        <v>7.5673083774745464E-3</v>
      </c>
      <c r="BB97">
        <v>1.6394671052694321E-2</v>
      </c>
      <c r="BC97">
        <v>0.22157707810401917</v>
      </c>
      <c r="BD97">
        <v>7.7706657350063324E-2</v>
      </c>
      <c r="BE97">
        <v>1.4136371202766895E-2</v>
      </c>
      <c r="BF97">
        <v>0.37145733833312988</v>
      </c>
      <c r="BG97">
        <v>2.38917525857687E-2</v>
      </c>
      <c r="BH97">
        <v>5.6876637972891331E-3</v>
      </c>
      <c r="BI97">
        <v>1.1317850090563297E-2</v>
      </c>
      <c r="BJ97">
        <v>0.22325728833675385</v>
      </c>
      <c r="BK97">
        <v>9.122559055685997E-2</v>
      </c>
      <c r="BL97">
        <v>1.6077183187007904E-2</v>
      </c>
      <c r="BM97">
        <v>0.36658212542533875</v>
      </c>
      <c r="BN97">
        <v>2.3743968456983566E-2</v>
      </c>
      <c r="BO97">
        <v>3.6189258098602295E-3</v>
      </c>
      <c r="BP97">
        <v>7.8913234174251556E-3</v>
      </c>
      <c r="BQ97">
        <v>0.20196950435638428</v>
      </c>
      <c r="BR97">
        <v>0.11288043484091759</v>
      </c>
      <c r="BS97">
        <v>1.6477948054671288E-2</v>
      </c>
      <c r="BT97">
        <v>0.34339231252670288</v>
      </c>
      <c r="BU97">
        <v>2.3584801703691483E-2</v>
      </c>
      <c r="BV97">
        <v>2.5211311876773834E-3</v>
      </c>
      <c r="BW97">
        <v>5.528794601559639E-3</v>
      </c>
      <c r="BX97">
        <v>0.16141203045845032</v>
      </c>
      <c r="BY97">
        <v>6.1257988214492798E-2</v>
      </c>
      <c r="BZ97">
        <v>1.7756365239620209E-2</v>
      </c>
      <c r="CA97">
        <v>0.30649676918983459</v>
      </c>
      <c r="CB97">
        <v>3.924550861120224E-2</v>
      </c>
      <c r="CC97">
        <v>1.5185607597231865E-2</v>
      </c>
      <c r="CD97">
        <v>7.9380936920642853E-2</v>
      </c>
      <c r="CE97">
        <v>0.13399682939052582</v>
      </c>
      <c r="CF97">
        <v>3.8247467949986458E-2</v>
      </c>
      <c r="CG97">
        <v>4.4040690409019589E-4</v>
      </c>
      <c r="CH97">
        <v>0.31308040022850037</v>
      </c>
      <c r="CI97">
        <v>3.334614634513855E-2</v>
      </c>
      <c r="CJ97">
        <v>1.424146443605423E-2</v>
      </c>
      <c r="CK97">
        <v>5.3699806332588196E-2</v>
      </c>
      <c r="CL97">
        <v>0.16343998908996582</v>
      </c>
      <c r="CM97">
        <v>4.6154310926795006E-2</v>
      </c>
      <c r="CN97">
        <v>2.1986900828778744E-3</v>
      </c>
      <c r="CO97">
        <v>0.32862123847007751</v>
      </c>
      <c r="CP97">
        <v>2.6185678318142891E-2</v>
      </c>
      <c r="CQ97">
        <v>1.2111366726458073E-2</v>
      </c>
      <c r="CR97">
        <v>3.4041080623865128E-2</v>
      </c>
      <c r="CS97">
        <v>0.1983100026845932</v>
      </c>
      <c r="CT97">
        <v>5.1311194896697998E-2</v>
      </c>
      <c r="CU97">
        <v>6.6619124263525009E-3</v>
      </c>
      <c r="CV97">
        <v>0.34697481989860535</v>
      </c>
      <c r="CW97">
        <v>2.4287329986691475E-2</v>
      </c>
      <c r="CX97">
        <v>1.0279601439833641E-2</v>
      </c>
      <c r="CY97">
        <v>2.3720432072877884E-2</v>
      </c>
      <c r="CZ97">
        <v>0.21915256977081299</v>
      </c>
      <c r="DA97">
        <v>5.8199081569910049E-2</v>
      </c>
      <c r="DB97">
        <v>1.1335814371705055E-2</v>
      </c>
      <c r="DC97">
        <v>0.37573474645614624</v>
      </c>
      <c r="DD97">
        <v>2.4021416902542114E-2</v>
      </c>
      <c r="DE97">
        <v>7.5027234852313995E-3</v>
      </c>
      <c r="DF97">
        <v>1.4324200339615345E-2</v>
      </c>
      <c r="DG97">
        <v>0.24193467199802399</v>
      </c>
      <c r="DH97">
        <v>7.2226166725158691E-2</v>
      </c>
      <c r="DI97">
        <v>1.5725564211606979E-2</v>
      </c>
      <c r="DJ97">
        <v>0.38473236560821533</v>
      </c>
      <c r="DK97">
        <v>2.3868544027209282E-2</v>
      </c>
      <c r="DL97">
        <v>4.478150513023138E-3</v>
      </c>
      <c r="DM97">
        <v>9.7404336556792259E-3</v>
      </c>
      <c r="DN97">
        <v>0.23371313512325287</v>
      </c>
      <c r="DO97">
        <v>4.7382451593875885E-2</v>
      </c>
      <c r="DP97">
        <v>1.547735184431076E-2</v>
      </c>
      <c r="DQ97">
        <v>0.31123515963554382</v>
      </c>
      <c r="DR97">
        <v>2.3870600387454033E-2</v>
      </c>
      <c r="DS97">
        <v>1.583390636369586E-3</v>
      </c>
      <c r="DT97">
        <v>4.0028472431004047E-3</v>
      </c>
      <c r="DU97">
        <v>0.11478846520185471</v>
      </c>
      <c r="DV97">
        <v>6.74634650349617E-2</v>
      </c>
      <c r="DW97">
        <v>1.9111856818199158E-2</v>
      </c>
    </row>
    <row r="98" spans="1:127" ht="16" x14ac:dyDescent="0.2">
      <c r="A98">
        <v>2009</v>
      </c>
      <c r="B98">
        <v>0.27417555451393127</v>
      </c>
      <c r="C98">
        <v>4.7478865832090378E-2</v>
      </c>
      <c r="D98">
        <v>1.4183905906975269E-2</v>
      </c>
      <c r="E98">
        <v>8.0159083008766174E-2</v>
      </c>
      <c r="F98">
        <v>9.5796167850494385E-2</v>
      </c>
      <c r="G98">
        <v>3.4462174400687218E-2</v>
      </c>
      <c r="H98">
        <v>2.0953526254743338E-3</v>
      </c>
      <c r="I98">
        <v>0.25828307867050171</v>
      </c>
      <c r="J98">
        <v>6.0013182461261749E-2</v>
      </c>
      <c r="K98">
        <v>1.4467437751591206E-2</v>
      </c>
      <c r="L98">
        <v>0.10275670886039734</v>
      </c>
      <c r="M98">
        <v>5.930226668715477E-2</v>
      </c>
      <c r="N98">
        <v>2.1705449558794498E-2</v>
      </c>
      <c r="O98">
        <v>3.8043799577280879E-5</v>
      </c>
      <c r="P98">
        <v>0.24086521565914154</v>
      </c>
      <c r="Q98">
        <v>8.6252421140670776E-2</v>
      </c>
      <c r="R98">
        <v>1.4428271912038326E-2</v>
      </c>
      <c r="S98">
        <v>0.11200937628746033</v>
      </c>
      <c r="T98">
        <v>1.8001360818743706E-2</v>
      </c>
      <c r="U98">
        <v>1.0173598770052195E-2</v>
      </c>
      <c r="V98">
        <v>1.85203418823221E-7</v>
      </c>
      <c r="W98">
        <v>0.26397725939750671</v>
      </c>
      <c r="X98">
        <v>5.1435180008411407E-2</v>
      </c>
      <c r="Y98">
        <v>1.4480241574347019E-2</v>
      </c>
      <c r="Z98">
        <v>9.9731869995594025E-2</v>
      </c>
      <c r="AA98">
        <v>7.2804160416126251E-2</v>
      </c>
      <c r="AB98">
        <v>2.5475385598838329E-2</v>
      </c>
      <c r="AC98">
        <v>5.042034899815917E-5</v>
      </c>
      <c r="AD98">
        <v>0.29572615027427673</v>
      </c>
      <c r="AE98">
        <v>3.0481999740004539E-2</v>
      </c>
      <c r="AF98">
        <v>1.3799429871141911E-2</v>
      </c>
      <c r="AG98">
        <v>4.9516111612319946E-2</v>
      </c>
      <c r="AH98">
        <v>0.14528284966945648</v>
      </c>
      <c r="AI98">
        <v>5.1760625094175339E-2</v>
      </c>
      <c r="AJ98">
        <v>4.885117057710886E-3</v>
      </c>
      <c r="AK98">
        <v>0.29981738328933716</v>
      </c>
      <c r="AL98">
        <v>2.7983410283923149E-2</v>
      </c>
      <c r="AM98">
        <v>1.2865410186350346E-2</v>
      </c>
      <c r="AN98">
        <v>3.8440439850091934E-2</v>
      </c>
      <c r="AO98">
        <v>0.15668001770973206</v>
      </c>
      <c r="AP98">
        <v>5.7353273034095764E-2</v>
      </c>
      <c r="AQ98">
        <v>6.4948364160954952E-3</v>
      </c>
      <c r="AR98">
        <v>0.31071838736534119</v>
      </c>
      <c r="AS98">
        <v>2.4187000468373299E-2</v>
      </c>
      <c r="AT98">
        <v>1.0096312500536442E-2</v>
      </c>
      <c r="AU98">
        <v>2.1677432581782341E-2</v>
      </c>
      <c r="AV98">
        <v>0.17325355112552643</v>
      </c>
      <c r="AW98">
        <v>7.0654945448040962E-2</v>
      </c>
      <c r="AX98">
        <v>1.0849139653146267E-2</v>
      </c>
      <c r="AY98">
        <v>0.3149716854095459</v>
      </c>
      <c r="AZ98">
        <v>2.3815223947167397E-2</v>
      </c>
      <c r="BA98">
        <v>8.9845424517989159E-3</v>
      </c>
      <c r="BB98">
        <v>1.7441313713788986E-2</v>
      </c>
      <c r="BC98">
        <v>0.17575825750827789</v>
      </c>
      <c r="BD98">
        <v>7.6390516012907028E-2</v>
      </c>
      <c r="BE98">
        <v>1.2581832706928253E-2</v>
      </c>
      <c r="BF98">
        <v>0.32176247239112854</v>
      </c>
      <c r="BG98">
        <v>2.3862570524215698E-2</v>
      </c>
      <c r="BH98">
        <v>6.9471723400056362E-3</v>
      </c>
      <c r="BI98">
        <v>1.1465960182249546E-2</v>
      </c>
      <c r="BJ98">
        <v>0.17448540031909943</v>
      </c>
      <c r="BK98">
        <v>8.9631080627441406E-2</v>
      </c>
      <c r="BL98">
        <v>1.5370280481874943E-2</v>
      </c>
      <c r="BM98">
        <v>0.3184891939163208</v>
      </c>
      <c r="BN98">
        <v>2.3813731968402863E-2</v>
      </c>
      <c r="BO98">
        <v>4.6131373383104801E-3</v>
      </c>
      <c r="BP98">
        <v>7.2279726155102253E-3</v>
      </c>
      <c r="BQ98">
        <v>0.15685015916824341</v>
      </c>
      <c r="BR98">
        <v>0.10956362634897232</v>
      </c>
      <c r="BS98">
        <v>1.6420582309365273E-2</v>
      </c>
      <c r="BT98">
        <v>0.2879410982131958</v>
      </c>
      <c r="BU98">
        <v>2.3691296577453613E-2</v>
      </c>
      <c r="BV98">
        <v>2.4734414182603359E-3</v>
      </c>
      <c r="BW98">
        <v>5.1701292395591736E-3</v>
      </c>
      <c r="BX98">
        <v>0.12026610225439072</v>
      </c>
      <c r="BY98">
        <v>4.358590766787529E-2</v>
      </c>
      <c r="BZ98">
        <v>1.7281275242567062E-2</v>
      </c>
      <c r="CA98">
        <v>0.28407371044158936</v>
      </c>
      <c r="CB98">
        <v>3.759833425283432E-2</v>
      </c>
      <c r="CC98">
        <v>1.6459651291370392E-2</v>
      </c>
      <c r="CD98">
        <v>8.1061206758022308E-2</v>
      </c>
      <c r="CE98">
        <v>0.11282213032245636</v>
      </c>
      <c r="CF98">
        <v>3.583197109401226E-2</v>
      </c>
      <c r="CG98">
        <v>3.0040752608329058E-4</v>
      </c>
      <c r="CH98">
        <v>0.28751477599143982</v>
      </c>
      <c r="CI98">
        <v>3.2267946749925613E-2</v>
      </c>
      <c r="CJ98">
        <v>1.5990547835826874E-2</v>
      </c>
      <c r="CK98">
        <v>5.7358764111995697E-2</v>
      </c>
      <c r="CL98">
        <v>0.13797551393508911</v>
      </c>
      <c r="CM98">
        <v>4.2341329157352448E-2</v>
      </c>
      <c r="CN98">
        <v>1.5806742012500763E-3</v>
      </c>
      <c r="CO98">
        <v>0.29584825038909912</v>
      </c>
      <c r="CP98">
        <v>2.548678033053875E-2</v>
      </c>
      <c r="CQ98">
        <v>1.3983212411403656E-2</v>
      </c>
      <c r="CR98">
        <v>3.6487497389316559E-2</v>
      </c>
      <c r="CS98">
        <v>0.1644967645406723</v>
      </c>
      <c r="CT98">
        <v>5.0602588802576065E-2</v>
      </c>
      <c r="CU98">
        <v>4.7914036549627781E-3</v>
      </c>
      <c r="CV98">
        <v>0.30592465400695801</v>
      </c>
      <c r="CW98">
        <v>2.3752147331833839E-2</v>
      </c>
      <c r="CX98">
        <v>1.1698839254677296E-2</v>
      </c>
      <c r="CY98">
        <v>2.5402005761861801E-2</v>
      </c>
      <c r="CZ98">
        <v>0.17745403945446014</v>
      </c>
      <c r="DA98">
        <v>5.8750709518790245E-2</v>
      </c>
      <c r="DB98">
        <v>8.8669108226895332E-3</v>
      </c>
      <c r="DC98">
        <v>0.32444512844085693</v>
      </c>
      <c r="DD98">
        <v>2.3902596905827522E-2</v>
      </c>
      <c r="DE98">
        <v>8.8600823655724525E-3</v>
      </c>
      <c r="DF98">
        <v>1.4939296059310436E-2</v>
      </c>
      <c r="DG98">
        <v>0.18893875181674957</v>
      </c>
      <c r="DH98">
        <v>7.3294926434755325E-2</v>
      </c>
      <c r="DI98">
        <v>1.4509481377899647E-2</v>
      </c>
      <c r="DJ98">
        <v>0.33791196346282959</v>
      </c>
      <c r="DK98">
        <v>2.3891579359769821E-2</v>
      </c>
      <c r="DL98">
        <v>5.9735765680670738E-3</v>
      </c>
      <c r="DM98">
        <v>8.5363686084747314E-3</v>
      </c>
      <c r="DN98">
        <v>0.18011064827442169</v>
      </c>
      <c r="DO98">
        <v>4.0449801832437515E-2</v>
      </c>
      <c r="DP98">
        <v>1.5873346477746964E-2</v>
      </c>
      <c r="DQ98">
        <v>0.27838268876075745</v>
      </c>
      <c r="DR98">
        <v>2.3288244381546974E-2</v>
      </c>
      <c r="DS98">
        <v>2.1070663351565599E-3</v>
      </c>
      <c r="DT98">
        <v>5.5611548013985157E-3</v>
      </c>
      <c r="DU98">
        <v>0.11605122685432434</v>
      </c>
      <c r="DV98">
        <v>4.2503222823143005E-2</v>
      </c>
      <c r="DW98">
        <v>1.6774080693721771E-2</v>
      </c>
    </row>
    <row r="99" spans="1:127" ht="16" x14ac:dyDescent="0.2">
      <c r="A99">
        <v>2010</v>
      </c>
      <c r="B99">
        <v>0.27483361959457397</v>
      </c>
      <c r="C99">
        <v>4.7452948987483978E-2</v>
      </c>
      <c r="D99">
        <v>1.3447204604744911E-2</v>
      </c>
      <c r="E99">
        <v>7.7236302196979523E-2</v>
      </c>
      <c r="F99">
        <v>9.7168467938899994E-2</v>
      </c>
      <c r="G99">
        <v>3.798208199441433E-2</v>
      </c>
      <c r="H99">
        <v>1.5466150362044573E-3</v>
      </c>
      <c r="I99">
        <v>0.26221382617950439</v>
      </c>
      <c r="J99">
        <v>6.0952898114919662E-2</v>
      </c>
      <c r="K99">
        <v>1.4030934311449528E-2</v>
      </c>
      <c r="L99">
        <v>0.10203475505113602</v>
      </c>
      <c r="M99">
        <v>6.1591535806655884E-2</v>
      </c>
      <c r="N99">
        <v>2.3582183755934238E-2</v>
      </c>
      <c r="O99">
        <v>2.1515554180950858E-5</v>
      </c>
      <c r="P99">
        <v>0.24403777718544006</v>
      </c>
      <c r="Q99">
        <v>8.9628472924232483E-2</v>
      </c>
      <c r="R99">
        <v>1.36621268466115E-2</v>
      </c>
      <c r="S99">
        <v>0.11204662173986435</v>
      </c>
      <c r="T99">
        <v>1.8816210329532623E-2</v>
      </c>
      <c r="U99">
        <v>9.88411670550704E-3</v>
      </c>
      <c r="V99">
        <v>2.3512838254191593E-7</v>
      </c>
      <c r="W99">
        <v>0.26810753345489502</v>
      </c>
      <c r="X99">
        <v>5.165465921163559E-2</v>
      </c>
      <c r="Y99">
        <v>1.4150522649288177E-2</v>
      </c>
      <c r="Z99">
        <v>9.8788343369960785E-2</v>
      </c>
      <c r="AA99">
        <v>7.5461708009243011E-2</v>
      </c>
      <c r="AB99">
        <v>2.8023869730532169E-2</v>
      </c>
      <c r="AC99">
        <v>2.8415866836439818E-5</v>
      </c>
      <c r="AD99">
        <v>0.29103514552116394</v>
      </c>
      <c r="AE99">
        <v>3.0121462419629097E-2</v>
      </c>
      <c r="AF99">
        <v>1.2697800993919373E-2</v>
      </c>
      <c r="AG99">
        <v>4.5399568974971771E-2</v>
      </c>
      <c r="AH99">
        <v>0.14284279942512512</v>
      </c>
      <c r="AI99">
        <v>5.6468943133950233E-2</v>
      </c>
      <c r="AJ99">
        <v>3.5045663826167583E-3</v>
      </c>
      <c r="AK99">
        <v>0.29313316941261292</v>
      </c>
      <c r="AL99">
        <v>2.7646699920296669E-2</v>
      </c>
      <c r="AM99">
        <v>1.1633875779807568E-2</v>
      </c>
      <c r="AN99">
        <v>3.4918393939733505E-2</v>
      </c>
      <c r="AO99">
        <v>0.15247279405593872</v>
      </c>
      <c r="AP99">
        <v>6.1845367774367332E-2</v>
      </c>
      <c r="AQ99">
        <v>4.6160263009369373E-3</v>
      </c>
      <c r="AR99">
        <v>0.30072373151779175</v>
      </c>
      <c r="AS99">
        <v>2.4146495386958122E-2</v>
      </c>
      <c r="AT99">
        <v>8.9207170531153679E-3</v>
      </c>
      <c r="AU99">
        <v>2.0101608708500862E-2</v>
      </c>
      <c r="AV99">
        <v>0.16599543392658234</v>
      </c>
      <c r="AW99">
        <v>7.3835797607898712E-2</v>
      </c>
      <c r="AX99">
        <v>7.7236685901880264E-3</v>
      </c>
      <c r="AY99">
        <v>0.30402272939682007</v>
      </c>
      <c r="AZ99">
        <v>2.3772066459059715E-2</v>
      </c>
      <c r="BA99">
        <v>7.7603422105312347E-3</v>
      </c>
      <c r="BB99">
        <v>1.6161063686013222E-2</v>
      </c>
      <c r="BC99">
        <v>0.16760903596878052</v>
      </c>
      <c r="BD99">
        <v>7.9691525548696518E-2</v>
      </c>
      <c r="BE99">
        <v>9.0287066996097565E-3</v>
      </c>
      <c r="BF99">
        <v>0.3086065948009491</v>
      </c>
      <c r="BG99">
        <v>2.3860728368163109E-2</v>
      </c>
      <c r="BH99">
        <v>5.7288291864097118E-3</v>
      </c>
      <c r="BI99">
        <v>1.0761785320937634E-2</v>
      </c>
      <c r="BJ99">
        <v>0.16434381902217865</v>
      </c>
      <c r="BK99">
        <v>9.2670127749443054E-2</v>
      </c>
      <c r="BL99">
        <v>1.1241289786994457E-2</v>
      </c>
      <c r="BM99">
        <v>0.2930266261100769</v>
      </c>
      <c r="BN99">
        <v>2.3959159851074219E-2</v>
      </c>
      <c r="BO99">
        <v>3.6092433147132397E-3</v>
      </c>
      <c r="BP99">
        <v>6.7209820263087749E-3</v>
      </c>
      <c r="BQ99">
        <v>0.13876569271087646</v>
      </c>
      <c r="BR99">
        <v>0.10766264796257019</v>
      </c>
      <c r="BS99">
        <v>1.2308898381888866E-2</v>
      </c>
      <c r="BT99">
        <v>0.24576310813426971</v>
      </c>
      <c r="BU99">
        <v>2.4090813472867012E-2</v>
      </c>
      <c r="BV99">
        <v>2.3342105560004711E-3</v>
      </c>
      <c r="BW99">
        <v>4.0930155664682388E-3</v>
      </c>
      <c r="BX99">
        <v>9.3475542962551117E-2</v>
      </c>
      <c r="BY99">
        <v>4.6973273158073425E-2</v>
      </c>
      <c r="BZ99">
        <v>1.3051061891019344E-2</v>
      </c>
      <c r="CA99">
        <v>0.28477996587753296</v>
      </c>
      <c r="CB99">
        <v>3.7499886006116867E-2</v>
      </c>
      <c r="CC99">
        <v>1.5869859606027603E-2</v>
      </c>
      <c r="CD99">
        <v>7.664886862039566E-2</v>
      </c>
      <c r="CE99">
        <v>0.11413127928972244</v>
      </c>
      <c r="CF99">
        <v>4.0439298376441002E-2</v>
      </c>
      <c r="CG99">
        <v>1.9078473269473761E-4</v>
      </c>
      <c r="CH99">
        <v>0.28418424725532532</v>
      </c>
      <c r="CI99">
        <v>3.1773272901773453E-2</v>
      </c>
      <c r="CJ99">
        <v>1.4832560904324055E-2</v>
      </c>
      <c r="CK99">
        <v>5.2386678755283356E-2</v>
      </c>
      <c r="CL99">
        <v>0.13653026521205902</v>
      </c>
      <c r="CM99">
        <v>4.7709217295050621E-2</v>
      </c>
      <c r="CN99">
        <v>9.5226248959079385E-4</v>
      </c>
      <c r="CO99">
        <v>0.28893950581550598</v>
      </c>
      <c r="CP99">
        <v>2.5483973324298859E-2</v>
      </c>
      <c r="CQ99">
        <v>1.3065611943602562E-2</v>
      </c>
      <c r="CR99">
        <v>3.417736291885376E-2</v>
      </c>
      <c r="CS99">
        <v>0.16023156046867371</v>
      </c>
      <c r="CT99">
        <v>5.2918966859579086E-2</v>
      </c>
      <c r="CU99">
        <v>3.0620319303125143E-3</v>
      </c>
      <c r="CV99">
        <v>0.2978438138961792</v>
      </c>
      <c r="CW99">
        <v>2.3652549833059311E-2</v>
      </c>
      <c r="CX99">
        <v>1.0498783551156521E-2</v>
      </c>
      <c r="CY99">
        <v>2.3439189419150352E-2</v>
      </c>
      <c r="CZ99">
        <v>0.17201048135757446</v>
      </c>
      <c r="DA99">
        <v>6.2196610495448112E-2</v>
      </c>
      <c r="DB99">
        <v>6.046186201274395E-3</v>
      </c>
      <c r="DC99">
        <v>0.32065305113792419</v>
      </c>
      <c r="DD99">
        <v>2.3784620687365532E-2</v>
      </c>
      <c r="DE99">
        <v>7.3677008040249348E-3</v>
      </c>
      <c r="DF99">
        <v>1.3886148110032082E-2</v>
      </c>
      <c r="DG99">
        <v>0.18412092328071594</v>
      </c>
      <c r="DH99">
        <v>8.1077858805656433E-2</v>
      </c>
      <c r="DI99">
        <v>1.0415811091661453E-2</v>
      </c>
      <c r="DJ99">
        <v>0.31725957989692688</v>
      </c>
      <c r="DK99">
        <v>2.3891659453511238E-2</v>
      </c>
      <c r="DL99">
        <v>4.2629786767065525E-3</v>
      </c>
      <c r="DM99">
        <v>8.0683939158916473E-3</v>
      </c>
      <c r="DN99">
        <v>0.16198687255382538</v>
      </c>
      <c r="DO99">
        <v>5.2927255630493164E-2</v>
      </c>
      <c r="DP99">
        <v>1.192837581038475E-2</v>
      </c>
      <c r="DQ99">
        <v>0.29266494512557983</v>
      </c>
      <c r="DR99">
        <v>2.3735683411359787E-2</v>
      </c>
      <c r="DS99">
        <v>2.1731795277446508E-3</v>
      </c>
      <c r="DT99">
        <v>4.0749432519078255E-3</v>
      </c>
      <c r="DU99">
        <v>0.12803000211715698</v>
      </c>
      <c r="DV99">
        <v>5.0487417727708817E-2</v>
      </c>
      <c r="DW99">
        <v>1.3129734434187412E-2</v>
      </c>
    </row>
    <row r="100" spans="1:127" ht="16" x14ac:dyDescent="0.2">
      <c r="A100">
        <v>2011</v>
      </c>
      <c r="B100">
        <v>0.27618128061294556</v>
      </c>
      <c r="C100">
        <v>4.8279933631420135E-2</v>
      </c>
      <c r="D100">
        <v>1.2895669788122177E-2</v>
      </c>
      <c r="E100">
        <v>6.8604886531829834E-2</v>
      </c>
      <c r="F100">
        <v>0.1087985634803772</v>
      </c>
      <c r="G100">
        <v>3.6500470712780952E-2</v>
      </c>
      <c r="H100">
        <v>1.1017634533345699E-3</v>
      </c>
      <c r="I100">
        <v>0.26186838746070862</v>
      </c>
      <c r="J100">
        <v>6.2236301600933075E-2</v>
      </c>
      <c r="K100">
        <v>1.3236844912171364E-2</v>
      </c>
      <c r="L100">
        <v>9.0982116758823395E-2</v>
      </c>
      <c r="M100">
        <v>7.2232440114021301E-2</v>
      </c>
      <c r="N100">
        <v>2.316751517355442E-2</v>
      </c>
      <c r="O100">
        <v>1.3171453247196041E-5</v>
      </c>
      <c r="P100">
        <v>0.24153921008110046</v>
      </c>
      <c r="Q100">
        <v>9.2067040503025055E-2</v>
      </c>
      <c r="R100">
        <v>1.2750709429383278E-2</v>
      </c>
      <c r="S100">
        <v>0.10011254251003265</v>
      </c>
      <c r="T100">
        <v>2.631031908094883E-2</v>
      </c>
      <c r="U100">
        <v>1.0298189241439104E-2</v>
      </c>
      <c r="V100">
        <v>4.1172148712576018E-7</v>
      </c>
      <c r="W100">
        <v>0.26830598711967468</v>
      </c>
      <c r="X100">
        <v>5.2789848297834396E-2</v>
      </c>
      <c r="Y100">
        <v>1.3390788808465004E-2</v>
      </c>
      <c r="Z100">
        <v>8.8090799748897552E-2</v>
      </c>
      <c r="AA100">
        <v>8.6774528026580811E-2</v>
      </c>
      <c r="AB100">
        <v>2.7242823503911495E-2</v>
      </c>
      <c r="AC100">
        <v>1.7212058082805015E-5</v>
      </c>
      <c r="AD100">
        <v>0.29410523176193237</v>
      </c>
      <c r="AE100">
        <v>3.0802469700574875E-2</v>
      </c>
      <c r="AF100">
        <v>1.2468418106436729E-2</v>
      </c>
      <c r="AG100">
        <v>4.0582045912742615E-2</v>
      </c>
      <c r="AH100">
        <v>0.15459005534648895</v>
      </c>
      <c r="AI100">
        <v>5.3197238594293594E-2</v>
      </c>
      <c r="AJ100">
        <v>2.4649996776133776E-3</v>
      </c>
      <c r="AK100">
        <v>0.29701212048530579</v>
      </c>
      <c r="AL100">
        <v>2.8306592255830765E-2</v>
      </c>
      <c r="AM100">
        <v>1.1497556231915951E-2</v>
      </c>
      <c r="AN100">
        <v>3.1402893364429474E-2</v>
      </c>
      <c r="AO100">
        <v>0.16436885297298431</v>
      </c>
      <c r="AP100">
        <v>5.8193830773234367E-2</v>
      </c>
      <c r="AQ100">
        <v>3.2424095552414656E-3</v>
      </c>
      <c r="AR100">
        <v>0.30504670739173889</v>
      </c>
      <c r="AS100">
        <v>2.4666836485266685E-2</v>
      </c>
      <c r="AT100">
        <v>9.1672409325838089E-3</v>
      </c>
      <c r="AU100">
        <v>1.827508769929409E-2</v>
      </c>
      <c r="AV100">
        <v>0.17694646120071411</v>
      </c>
      <c r="AW100">
        <v>7.0526164025068283E-2</v>
      </c>
      <c r="AX100">
        <v>5.464926827698946E-3</v>
      </c>
      <c r="AY100">
        <v>0.30884909629821777</v>
      </c>
      <c r="AZ100">
        <v>2.4350352585315704E-2</v>
      </c>
      <c r="BA100">
        <v>8.3560170605778694E-3</v>
      </c>
      <c r="BB100">
        <v>1.4745921827852726E-2</v>
      </c>
      <c r="BC100">
        <v>0.1782362312078476</v>
      </c>
      <c r="BD100">
        <v>7.6719265431165695E-2</v>
      </c>
      <c r="BE100">
        <v>6.4413193613290787E-3</v>
      </c>
      <c r="BF100">
        <v>0.31573331356048584</v>
      </c>
      <c r="BG100">
        <v>2.4440186098217964E-2</v>
      </c>
      <c r="BH100">
        <v>6.5294192172586918E-3</v>
      </c>
      <c r="BI100">
        <v>9.8193129524588585E-3</v>
      </c>
      <c r="BJ100">
        <v>0.17529267072677612</v>
      </c>
      <c r="BK100">
        <v>9.1580681502819061E-2</v>
      </c>
      <c r="BL100">
        <v>8.0710416659712791E-3</v>
      </c>
      <c r="BM100">
        <v>0.30865493416786194</v>
      </c>
      <c r="BN100">
        <v>2.4467833340167999E-2</v>
      </c>
      <c r="BO100">
        <v>4.66934684664011E-3</v>
      </c>
      <c r="BP100">
        <v>5.6696436367928982E-3</v>
      </c>
      <c r="BQ100">
        <v>0.14788062870502472</v>
      </c>
      <c r="BR100">
        <v>0.11731717735528946</v>
      </c>
      <c r="BS100">
        <v>8.650314062833786E-3</v>
      </c>
      <c r="BT100">
        <v>0.29356187582015991</v>
      </c>
      <c r="BU100">
        <v>2.428123727440834E-2</v>
      </c>
      <c r="BV100">
        <v>2.3040429223328829E-3</v>
      </c>
      <c r="BW100">
        <v>2.6075318455696106E-3</v>
      </c>
      <c r="BX100">
        <v>0.10516832023859024</v>
      </c>
      <c r="BY100">
        <v>8.3926178514957428E-2</v>
      </c>
      <c r="BZ100">
        <v>9.0114464983344078E-3</v>
      </c>
      <c r="CA100">
        <v>0.28529757261276245</v>
      </c>
      <c r="CB100">
        <v>3.8364771753549576E-2</v>
      </c>
      <c r="CC100">
        <v>1.5410050749778748E-2</v>
      </c>
      <c r="CD100">
        <v>6.8394124507904053E-2</v>
      </c>
      <c r="CE100">
        <v>0.12496113032102585</v>
      </c>
      <c r="CF100">
        <v>3.8057978264987469E-2</v>
      </c>
      <c r="CG100">
        <v>1.0951092554023489E-4</v>
      </c>
      <c r="CH100">
        <v>0.2873377799987793</v>
      </c>
      <c r="CI100">
        <v>3.2689180225133896E-2</v>
      </c>
      <c r="CJ100">
        <v>1.4303459785878658E-2</v>
      </c>
      <c r="CK100">
        <v>4.7209925949573517E-2</v>
      </c>
      <c r="CL100">
        <v>0.14922429621219635</v>
      </c>
      <c r="CM100">
        <v>4.3344613164663315E-2</v>
      </c>
      <c r="CN100">
        <v>5.6630285689607263E-4</v>
      </c>
      <c r="CO100">
        <v>0.29125913977622986</v>
      </c>
      <c r="CP100">
        <v>2.5814425200223923E-2</v>
      </c>
      <c r="CQ100">
        <v>1.2108768336474895E-2</v>
      </c>
      <c r="CR100">
        <v>3.1071964651346207E-2</v>
      </c>
      <c r="CS100">
        <v>0.17226973176002502</v>
      </c>
      <c r="CT100">
        <v>4.8069754615426064E-2</v>
      </c>
      <c r="CU100">
        <v>1.9244931172579527E-3</v>
      </c>
      <c r="CV100">
        <v>0.29939931631088257</v>
      </c>
      <c r="CW100">
        <v>2.4227038025856018E-2</v>
      </c>
      <c r="CX100">
        <v>1.0863342322409153E-2</v>
      </c>
      <c r="CY100">
        <v>2.1508555859327316E-2</v>
      </c>
      <c r="CZ100">
        <v>0.18227677047252655</v>
      </c>
      <c r="DA100">
        <v>5.6319369003176689E-2</v>
      </c>
      <c r="DB100">
        <v>4.2042406275868416E-3</v>
      </c>
      <c r="DC100">
        <v>0.32163995504379272</v>
      </c>
      <c r="DD100">
        <v>2.441711537539959E-2</v>
      </c>
      <c r="DE100">
        <v>8.0815805122256279E-3</v>
      </c>
      <c r="DF100">
        <v>1.3282057829201221E-2</v>
      </c>
      <c r="DG100">
        <v>0.19816701114177704</v>
      </c>
      <c r="DH100">
        <v>7.0104524493217468E-2</v>
      </c>
      <c r="DI100">
        <v>7.5876601040363312E-3</v>
      </c>
      <c r="DJ100">
        <v>0.32043495774269104</v>
      </c>
      <c r="DK100">
        <v>2.4613469839096069E-2</v>
      </c>
      <c r="DL100">
        <v>6.5154451876878738E-3</v>
      </c>
      <c r="DM100">
        <v>8.0595938488841057E-3</v>
      </c>
      <c r="DN100">
        <v>0.18121719360351562</v>
      </c>
      <c r="DO100">
        <v>4.4936660677194595E-2</v>
      </c>
      <c r="DP100">
        <v>8.3684539422392845E-3</v>
      </c>
      <c r="DQ100">
        <v>0.29811730980873108</v>
      </c>
      <c r="DR100">
        <v>2.4036699905991554E-2</v>
      </c>
      <c r="DS100">
        <v>8.5001799743622541E-4</v>
      </c>
      <c r="DT100">
        <v>1.6457040328532457E-3</v>
      </c>
      <c r="DU100">
        <v>8.3469942212104797E-2</v>
      </c>
      <c r="DV100">
        <v>0.10458590090274811</v>
      </c>
      <c r="DW100">
        <v>8.8905133306980133E-3</v>
      </c>
    </row>
    <row r="101" spans="1:127" ht="16" x14ac:dyDescent="0.2">
      <c r="A101">
        <v>2012</v>
      </c>
      <c r="B101">
        <v>0.27135896682739258</v>
      </c>
      <c r="C101">
        <v>4.7348406165838242E-2</v>
      </c>
      <c r="D101">
        <v>1.222628727555275E-2</v>
      </c>
      <c r="E101">
        <v>6.6537290811538696E-2</v>
      </c>
      <c r="F101">
        <v>0.10566673427820206</v>
      </c>
      <c r="G101">
        <v>3.8233572617173195E-2</v>
      </c>
      <c r="H101">
        <v>1.3466696254909039E-3</v>
      </c>
      <c r="I101">
        <v>0.25756838917732239</v>
      </c>
      <c r="J101">
        <v>6.225411593914032E-2</v>
      </c>
      <c r="K101">
        <v>1.2769847176969051E-2</v>
      </c>
      <c r="L101">
        <v>9.0882845222949982E-2</v>
      </c>
      <c r="M101">
        <v>6.7653723061084747E-2</v>
      </c>
      <c r="N101">
        <v>2.3997418582439423E-2</v>
      </c>
      <c r="O101">
        <v>1.044244254444493E-5</v>
      </c>
      <c r="P101">
        <v>0.23604395985603333</v>
      </c>
      <c r="Q101">
        <v>9.0846292674541473E-2</v>
      </c>
      <c r="R101">
        <v>1.1929734610021114E-2</v>
      </c>
      <c r="S101">
        <v>9.9929295480251312E-2</v>
      </c>
      <c r="T101">
        <v>2.2872122004628181E-2</v>
      </c>
      <c r="U101">
        <v>1.0466348845511675E-2</v>
      </c>
      <c r="V101">
        <v>1.7499429816325573E-7</v>
      </c>
      <c r="W101">
        <v>0.26439064741134644</v>
      </c>
      <c r="X101">
        <v>5.3191732615232468E-2</v>
      </c>
      <c r="Y101">
        <v>1.3036123476922512E-2</v>
      </c>
      <c r="Z101">
        <v>8.8015548884868622E-2</v>
      </c>
      <c r="AA101">
        <v>8.1847399473190308E-2</v>
      </c>
      <c r="AB101">
        <v>2.8286135755479336E-2</v>
      </c>
      <c r="AC101">
        <v>1.3696743735636119E-5</v>
      </c>
      <c r="AD101">
        <v>0.28749245405197144</v>
      </c>
      <c r="AE101">
        <v>2.9910316690802574E-2</v>
      </c>
      <c r="AF101">
        <v>1.1590379290282726E-2</v>
      </c>
      <c r="AG101">
        <v>3.8055591285228729E-2</v>
      </c>
      <c r="AH101">
        <v>0.15013790130615234</v>
      </c>
      <c r="AI101">
        <v>5.4888354614377022E-2</v>
      </c>
      <c r="AJ101">
        <v>2.9099127277731895E-3</v>
      </c>
      <c r="AK101">
        <v>0.29005709290504456</v>
      </c>
      <c r="AL101">
        <v>2.7314208447933197E-2</v>
      </c>
      <c r="AM101">
        <v>1.0515199974179268E-2</v>
      </c>
      <c r="AN101">
        <v>2.8852341696619987E-2</v>
      </c>
      <c r="AO101">
        <v>0.15995444357395172</v>
      </c>
      <c r="AP101">
        <v>5.9639120474457741E-2</v>
      </c>
      <c r="AQ101">
        <v>3.7817859556525946E-3</v>
      </c>
      <c r="AR101">
        <v>0.2980160117149353</v>
      </c>
      <c r="AS101">
        <v>2.3442486301064491E-2</v>
      </c>
      <c r="AT101">
        <v>8.1915035843849182E-3</v>
      </c>
      <c r="AU101">
        <v>1.6471771523356438E-2</v>
      </c>
      <c r="AV101">
        <v>0.17368079721927643</v>
      </c>
      <c r="AW101">
        <v>6.9988345727324486E-2</v>
      </c>
      <c r="AX101">
        <v>6.241117138415575E-3</v>
      </c>
      <c r="AY101">
        <v>0.30188152194023132</v>
      </c>
      <c r="AZ101">
        <v>2.2959420457482338E-2</v>
      </c>
      <c r="BA101">
        <v>7.2773154824972153E-3</v>
      </c>
      <c r="BB101">
        <v>1.3361990451812744E-2</v>
      </c>
      <c r="BC101">
        <v>0.17590942978858948</v>
      </c>
      <c r="BD101">
        <v>7.5072266161441803E-2</v>
      </c>
      <c r="BE101">
        <v>7.3011051863431931E-3</v>
      </c>
      <c r="BF101">
        <v>0.30609437823295593</v>
      </c>
      <c r="BG101">
        <v>2.2612478584051132E-2</v>
      </c>
      <c r="BH101">
        <v>5.5656940676271915E-3</v>
      </c>
      <c r="BI101">
        <v>8.9219659566879272E-3</v>
      </c>
      <c r="BJ101">
        <v>0.17312400043010712</v>
      </c>
      <c r="BK101">
        <v>8.6732901632785797E-2</v>
      </c>
      <c r="BL101">
        <v>9.1373473405838013E-3</v>
      </c>
      <c r="BM101">
        <v>0.29292789101600647</v>
      </c>
      <c r="BN101">
        <v>2.2426756098866463E-2</v>
      </c>
      <c r="BO101">
        <v>3.6926756147295237E-3</v>
      </c>
      <c r="BP101">
        <v>5.7209241203963757E-3</v>
      </c>
      <c r="BQ101">
        <v>0.1492258608341217</v>
      </c>
      <c r="BR101">
        <v>0.10228627547621727</v>
      </c>
      <c r="BS101">
        <v>9.5754116773605347E-3</v>
      </c>
      <c r="BT101">
        <v>0.27045565843582153</v>
      </c>
      <c r="BU101">
        <v>2.2631501778960228E-2</v>
      </c>
      <c r="BV101">
        <v>1.6760588623583317E-3</v>
      </c>
      <c r="BW101">
        <v>3.8774798158556223E-3</v>
      </c>
      <c r="BX101">
        <v>0.1071276068687439</v>
      </c>
      <c r="BY101">
        <v>7.1131937205791473E-2</v>
      </c>
      <c r="BZ101">
        <v>1.0049011558294296E-2</v>
      </c>
      <c r="CA101">
        <v>0.27917233109474182</v>
      </c>
      <c r="CB101">
        <v>3.8332488387823105E-2</v>
      </c>
      <c r="CC101">
        <v>1.5078426338732243E-2</v>
      </c>
      <c r="CD101">
        <v>6.7912347614765167E-2</v>
      </c>
      <c r="CE101">
        <v>0.11829151958227158</v>
      </c>
      <c r="CF101">
        <v>3.9476136676967144E-2</v>
      </c>
      <c r="CG101">
        <v>8.1422644143458456E-5</v>
      </c>
      <c r="CH101">
        <v>0.27957269549369812</v>
      </c>
      <c r="CI101">
        <v>3.2414492219686508E-2</v>
      </c>
      <c r="CJ101">
        <v>1.3576246798038483E-2</v>
      </c>
      <c r="CK101">
        <v>4.5161481946706772E-2</v>
      </c>
      <c r="CL101">
        <v>0.14187249541282654</v>
      </c>
      <c r="CM101">
        <v>4.6005904674530029E-2</v>
      </c>
      <c r="CN101">
        <v>5.4206617642194033E-4</v>
      </c>
      <c r="CO101">
        <v>0.28293460607528687</v>
      </c>
      <c r="CP101">
        <v>2.5327188894152641E-2</v>
      </c>
      <c r="CQ101">
        <v>1.1758242733776569E-2</v>
      </c>
      <c r="CR101">
        <v>2.8604703024029732E-2</v>
      </c>
      <c r="CS101">
        <v>0.16498568654060364</v>
      </c>
      <c r="CT101">
        <v>5.0153246149420738E-2</v>
      </c>
      <c r="CU101">
        <v>2.1055326797068119E-3</v>
      </c>
      <c r="CV101">
        <v>0.29570305347442627</v>
      </c>
      <c r="CW101">
        <v>2.3468237370252609E-2</v>
      </c>
      <c r="CX101">
        <v>9.7875362262129784E-3</v>
      </c>
      <c r="CY101">
        <v>1.9873620942234993E-2</v>
      </c>
      <c r="CZ101">
        <v>0.17999447882175446</v>
      </c>
      <c r="DA101">
        <v>5.7971064001321793E-2</v>
      </c>
      <c r="DB101">
        <v>4.6081184409558773E-3</v>
      </c>
      <c r="DC101">
        <v>0.31714555621147156</v>
      </c>
      <c r="DD101">
        <v>2.2768363356590271E-2</v>
      </c>
      <c r="DE101">
        <v>7.1377945132553577E-3</v>
      </c>
      <c r="DF101">
        <v>1.160873007029295E-2</v>
      </c>
      <c r="DG101">
        <v>0.19318267703056335</v>
      </c>
      <c r="DH101">
        <v>7.3678325861692429E-2</v>
      </c>
      <c r="DI101">
        <v>8.769662119448185E-3</v>
      </c>
      <c r="DJ101">
        <v>0.30725216865539551</v>
      </c>
      <c r="DK101">
        <v>2.2296246141195297E-2</v>
      </c>
      <c r="DL101">
        <v>4.9781091511249542E-3</v>
      </c>
      <c r="DM101">
        <v>6.8959738127887249E-3</v>
      </c>
      <c r="DN101">
        <v>0.17606015503406525</v>
      </c>
      <c r="DO101">
        <v>4.7305174171924591E-2</v>
      </c>
      <c r="DP101">
        <v>9.273529052734375E-3</v>
      </c>
      <c r="DQ101">
        <v>0.24482224881649017</v>
      </c>
      <c r="DR101">
        <v>2.2523565217852592E-2</v>
      </c>
      <c r="DS101">
        <v>1.1143145384266973E-3</v>
      </c>
      <c r="DT101">
        <v>3.4622366074472666E-3</v>
      </c>
      <c r="DU101">
        <v>7.196277379989624E-2</v>
      </c>
      <c r="DV101">
        <v>8.0087773501873016E-2</v>
      </c>
      <c r="DW101">
        <v>1.0134495794773102E-2</v>
      </c>
    </row>
    <row r="102" spans="1:127" ht="16" x14ac:dyDescent="0.2">
      <c r="A102">
        <v>2013</v>
      </c>
      <c r="B102">
        <v>0.29455077648162842</v>
      </c>
      <c r="C102">
        <v>4.9242984503507614E-2</v>
      </c>
      <c r="D102">
        <v>1.2379131279885769E-2</v>
      </c>
      <c r="E102">
        <v>7.5952954590320587E-2</v>
      </c>
      <c r="F102">
        <v>0.11530114710330963</v>
      </c>
      <c r="G102">
        <v>3.9874020963907242E-2</v>
      </c>
      <c r="H102">
        <v>1.800528378225863E-3</v>
      </c>
      <c r="I102">
        <v>0.27714279294013977</v>
      </c>
      <c r="J102">
        <v>6.3771568238735199E-2</v>
      </c>
      <c r="K102">
        <v>1.2341665104031563E-2</v>
      </c>
      <c r="L102">
        <v>0.10259375721216202</v>
      </c>
      <c r="M102">
        <v>7.3757663369178772E-2</v>
      </c>
      <c r="N102">
        <v>2.4671314284205437E-2</v>
      </c>
      <c r="O102">
        <v>6.8343733801157214E-6</v>
      </c>
      <c r="P102">
        <v>0.24788558483123779</v>
      </c>
      <c r="Q102">
        <v>9.1928303241729736E-2</v>
      </c>
      <c r="R102">
        <v>1.1065061204135418E-2</v>
      </c>
      <c r="S102">
        <v>0.10948528349399567</v>
      </c>
      <c r="T102">
        <v>2.5960680097341537E-2</v>
      </c>
      <c r="U102">
        <v>9.4461769331246614E-3</v>
      </c>
      <c r="V102">
        <v>7.9290245480478916E-8</v>
      </c>
      <c r="W102">
        <v>0.28650718927383423</v>
      </c>
      <c r="X102">
        <v>5.4759424179792404E-2</v>
      </c>
      <c r="Y102">
        <v>1.2750268913805485E-2</v>
      </c>
      <c r="Z102">
        <v>0.10038798302412033</v>
      </c>
      <c r="AA102">
        <v>8.905608206987381E-2</v>
      </c>
      <c r="AB102">
        <v>2.9544435441493988E-2</v>
      </c>
      <c r="AC102">
        <v>8.996477845357731E-6</v>
      </c>
      <c r="AD102">
        <v>0.31580483913421631</v>
      </c>
      <c r="AE102">
        <v>3.1504463404417038E-2</v>
      </c>
      <c r="AF102">
        <v>1.2424874119460583E-2</v>
      </c>
      <c r="AG102">
        <v>4.3426152318716049E-2</v>
      </c>
      <c r="AH102">
        <v>0.16602322459220886</v>
      </c>
      <c r="AI102">
        <v>5.8435598388314247E-2</v>
      </c>
      <c r="AJ102">
        <v>3.990519791841507E-3</v>
      </c>
      <c r="AK102">
        <v>0.3218722939491272</v>
      </c>
      <c r="AL102">
        <v>2.8947737067937851E-2</v>
      </c>
      <c r="AM102">
        <v>1.1846865527331829E-2</v>
      </c>
      <c r="AN102">
        <v>3.3094257116317749E-2</v>
      </c>
      <c r="AO102">
        <v>0.17944516241550446</v>
      </c>
      <c r="AP102">
        <v>6.3255656510591507E-2</v>
      </c>
      <c r="AQ102">
        <v>5.2826111204922199E-3</v>
      </c>
      <c r="AR102">
        <v>0.34062430262565613</v>
      </c>
      <c r="AS102">
        <v>2.5203535333275795E-2</v>
      </c>
      <c r="AT102">
        <v>1.0204801335930824E-2</v>
      </c>
      <c r="AU102">
        <v>1.9121602177619934E-2</v>
      </c>
      <c r="AV102">
        <v>0.20239338278770447</v>
      </c>
      <c r="AW102">
        <v>7.4478030204772949E-2</v>
      </c>
      <c r="AX102">
        <v>9.2229554429650307E-3</v>
      </c>
      <c r="AY102">
        <v>0.35054519772529602</v>
      </c>
      <c r="AZ102">
        <v>2.4811992421746254E-2</v>
      </c>
      <c r="BA102">
        <v>9.3161072582006454E-3</v>
      </c>
      <c r="BB102">
        <v>1.5683239325881004E-2</v>
      </c>
      <c r="BC102">
        <v>0.20899058878421783</v>
      </c>
      <c r="BD102">
        <v>8.0730877816677094E-2</v>
      </c>
      <c r="BE102">
        <v>1.1012387461960316E-2</v>
      </c>
      <c r="BF102">
        <v>0.36615091562271118</v>
      </c>
      <c r="BG102">
        <v>2.4760952219367027E-2</v>
      </c>
      <c r="BH102">
        <v>7.2012804448604584E-3</v>
      </c>
      <c r="BI102">
        <v>1.064700074493885E-2</v>
      </c>
      <c r="BJ102">
        <v>0.21264038980007172</v>
      </c>
      <c r="BK102">
        <v>9.6666533499956131E-2</v>
      </c>
      <c r="BL102">
        <v>1.4234757982194424E-2</v>
      </c>
      <c r="BM102">
        <v>0.36488133668899536</v>
      </c>
      <c r="BN102">
        <v>2.4534467607736588E-2</v>
      </c>
      <c r="BO102">
        <v>4.5117349363863468E-3</v>
      </c>
      <c r="BP102">
        <v>6.7309984005987644E-3</v>
      </c>
      <c r="BQ102">
        <v>0.18864771723747253</v>
      </c>
      <c r="BR102">
        <v>0.12507962062954903</v>
      </c>
      <c r="BS102">
        <v>1.5376781113445759E-2</v>
      </c>
      <c r="BT102">
        <v>0.35764378309249878</v>
      </c>
      <c r="BU102">
        <v>2.4262748658657074E-2</v>
      </c>
      <c r="BV102">
        <v>2.3181650321930647E-3</v>
      </c>
      <c r="BW102">
        <v>3.6856599617749453E-3</v>
      </c>
      <c r="BX102">
        <v>0.14316308498382568</v>
      </c>
      <c r="BY102">
        <v>0.10204525291919708</v>
      </c>
      <c r="BZ102">
        <v>1.6660965979099274E-2</v>
      </c>
      <c r="CA102">
        <v>0.29729413986206055</v>
      </c>
      <c r="CB102">
        <v>3.930455818772316E-2</v>
      </c>
      <c r="CC102">
        <v>1.4188270084559917E-2</v>
      </c>
      <c r="CD102">
        <v>7.4946843087673187E-2</v>
      </c>
      <c r="CE102">
        <v>0.12507538497447968</v>
      </c>
      <c r="CF102">
        <v>4.3730505742132664E-2</v>
      </c>
      <c r="CG102">
        <v>4.8589627112960443E-5</v>
      </c>
      <c r="CH102">
        <v>0.29944449663162231</v>
      </c>
      <c r="CI102">
        <v>3.3425875008106232E-2</v>
      </c>
      <c r="CJ102">
        <v>1.3810807839035988E-2</v>
      </c>
      <c r="CK102">
        <v>4.9805827438831329E-2</v>
      </c>
      <c r="CL102">
        <v>0.15199862420558929</v>
      </c>
      <c r="CM102">
        <v>4.9833474680781364E-2</v>
      </c>
      <c r="CN102">
        <v>5.6988123105838895E-4</v>
      </c>
      <c r="CO102">
        <v>0.30510789155960083</v>
      </c>
      <c r="CP102">
        <v>2.6605244725942612E-2</v>
      </c>
      <c r="CQ102">
        <v>1.3386293314397335E-2</v>
      </c>
      <c r="CR102">
        <v>3.1430814415216446E-2</v>
      </c>
      <c r="CS102">
        <v>0.17877563834190369</v>
      </c>
      <c r="CT102">
        <v>5.2093056961894035E-2</v>
      </c>
      <c r="CU102">
        <v>2.8168510179966688E-3</v>
      </c>
      <c r="CV102">
        <v>0.32871142029762268</v>
      </c>
      <c r="CW102">
        <v>2.4883400648832321E-2</v>
      </c>
      <c r="CX102">
        <v>1.2274935841560364E-2</v>
      </c>
      <c r="CY102">
        <v>2.2729381918907166E-2</v>
      </c>
      <c r="CZ102">
        <v>0.20388418436050415</v>
      </c>
      <c r="DA102">
        <v>5.8435501530766487E-2</v>
      </c>
      <c r="DB102">
        <v>6.5040085464715958E-3</v>
      </c>
      <c r="DC102">
        <v>0.36721378564834595</v>
      </c>
      <c r="DD102">
        <v>2.4950563907623291E-2</v>
      </c>
      <c r="DE102">
        <v>9.4529315829277039E-3</v>
      </c>
      <c r="DF102">
        <v>1.3925426639616489E-2</v>
      </c>
      <c r="DG102">
        <v>0.23272673785686493</v>
      </c>
      <c r="DH102">
        <v>7.287946343421936E-2</v>
      </c>
      <c r="DI102">
        <v>1.327867154031992E-2</v>
      </c>
      <c r="DJ102">
        <v>0.36999878287315369</v>
      </c>
      <c r="DK102">
        <v>2.4726592004299164E-2</v>
      </c>
      <c r="DL102">
        <v>6.0627488419413567E-3</v>
      </c>
      <c r="DM102">
        <v>8.8842744007706642E-3</v>
      </c>
      <c r="DN102">
        <v>0.22080865502357483</v>
      </c>
      <c r="DO102">
        <v>5.1720850169658661E-2</v>
      </c>
      <c r="DP102">
        <v>1.4468768611550331E-2</v>
      </c>
      <c r="DQ102">
        <v>0.35942229628562927</v>
      </c>
      <c r="DR102">
        <v>2.392146922647953E-2</v>
      </c>
      <c r="DS102">
        <v>1.345108961686492E-3</v>
      </c>
      <c r="DT102">
        <v>3.0613106209784746E-3</v>
      </c>
      <c r="DU102">
        <v>0.11960216611623764</v>
      </c>
      <c r="DV102">
        <v>0.12368849664926529</v>
      </c>
      <c r="DW102">
        <v>1.6976345330476761E-2</v>
      </c>
    </row>
    <row r="103" spans="1:127" ht="16" x14ac:dyDescent="0.2">
      <c r="A103">
        <v>2014</v>
      </c>
      <c r="B103">
        <v>0.29362592101097107</v>
      </c>
      <c r="C103">
        <v>4.8814199864864349E-2</v>
      </c>
      <c r="D103">
        <v>1.2188967317342758E-2</v>
      </c>
      <c r="E103">
        <v>7.4594132602214813E-2</v>
      </c>
      <c r="F103">
        <v>0.11539915204048157</v>
      </c>
      <c r="G103">
        <v>4.1092849336564541E-2</v>
      </c>
      <c r="H103">
        <v>1.5366266015917063E-3</v>
      </c>
      <c r="I103">
        <v>0.27968159317970276</v>
      </c>
      <c r="J103">
        <v>6.4265348017215729E-2</v>
      </c>
      <c r="K103">
        <v>1.2186393141746521E-2</v>
      </c>
      <c r="L103">
        <v>0.10310029983520508</v>
      </c>
      <c r="M103">
        <v>7.5161665678024292E-2</v>
      </c>
      <c r="N103">
        <v>2.4967881850898266E-2</v>
      </c>
      <c r="O103">
        <v>0</v>
      </c>
      <c r="P103">
        <v>0.25225561857223511</v>
      </c>
      <c r="Q103">
        <v>9.3786843121051788E-2</v>
      </c>
      <c r="R103">
        <v>1.0968190617859364E-2</v>
      </c>
      <c r="S103">
        <v>0.11191814392805099</v>
      </c>
      <c r="T103">
        <v>2.6136739179491997E-2</v>
      </c>
      <c r="U103">
        <v>9.4456984661519527E-3</v>
      </c>
      <c r="V103">
        <v>0</v>
      </c>
      <c r="W103">
        <v>0.28832760453224182</v>
      </c>
      <c r="X103">
        <v>5.4958734661340714E-2</v>
      </c>
      <c r="Y103">
        <v>1.2570430524647236E-2</v>
      </c>
      <c r="Z103">
        <v>0.1003204807639122</v>
      </c>
      <c r="AA103">
        <v>9.0616710484027863E-2</v>
      </c>
      <c r="AB103">
        <v>2.9861230403184891E-2</v>
      </c>
      <c r="AC103">
        <v>0</v>
      </c>
      <c r="AD103">
        <v>0.30990070104598999</v>
      </c>
      <c r="AE103">
        <v>3.078078106045723E-2</v>
      </c>
      <c r="AF103">
        <v>1.2191972695291042E-2</v>
      </c>
      <c r="AG103">
        <v>4.1323874145746231E-2</v>
      </c>
      <c r="AH103">
        <v>0.16236132383346558</v>
      </c>
      <c r="AI103">
        <v>5.9912696480751038E-2</v>
      </c>
      <c r="AJ103">
        <v>3.3300616778433323E-3</v>
      </c>
      <c r="AK103">
        <v>0.31414806842803955</v>
      </c>
      <c r="AL103">
        <v>2.8151568025350571E-2</v>
      </c>
      <c r="AM103">
        <v>1.1614641174674034E-2</v>
      </c>
      <c r="AN103">
        <v>3.1369175761938095E-2</v>
      </c>
      <c r="AO103">
        <v>0.17396450042724609</v>
      </c>
      <c r="AP103">
        <v>6.4669765532016754E-2</v>
      </c>
      <c r="AQ103">
        <v>4.3784123845398426E-3</v>
      </c>
      <c r="AR103">
        <v>0.32790136337280273</v>
      </c>
      <c r="AS103">
        <v>2.4256950244307518E-2</v>
      </c>
      <c r="AT103">
        <v>1.0358454659581184E-2</v>
      </c>
      <c r="AU103">
        <v>1.7869722098112106E-2</v>
      </c>
      <c r="AV103">
        <v>0.19213370978832245</v>
      </c>
      <c r="AW103">
        <v>7.5587045401334763E-2</v>
      </c>
      <c r="AX103">
        <v>7.6954751275479794E-3</v>
      </c>
      <c r="AY103">
        <v>0.33604064583778381</v>
      </c>
      <c r="AZ103">
        <v>2.3797040805220604E-2</v>
      </c>
      <c r="BA103">
        <v>9.4075668603181839E-3</v>
      </c>
      <c r="BB103">
        <v>1.4600685797631741E-2</v>
      </c>
      <c r="BC103">
        <v>0.19780221581459045</v>
      </c>
      <c r="BD103">
        <v>8.1188056617975235E-2</v>
      </c>
      <c r="BE103">
        <v>9.2450939118862152E-3</v>
      </c>
      <c r="BF103">
        <v>0.34817138314247131</v>
      </c>
      <c r="BG103">
        <v>2.346513606607914E-2</v>
      </c>
      <c r="BH103">
        <v>6.6588288173079491E-3</v>
      </c>
      <c r="BI103">
        <v>1.0022999718785286E-2</v>
      </c>
      <c r="BJ103">
        <v>0.20104794204235077</v>
      </c>
      <c r="BK103">
        <v>9.5075078308582306E-2</v>
      </c>
      <c r="BL103">
        <v>1.190139539539814E-2</v>
      </c>
      <c r="BM103">
        <v>0.3472173810005188</v>
      </c>
      <c r="BN103">
        <v>2.2898308932781219E-2</v>
      </c>
      <c r="BO103">
        <v>3.7524688523262739E-3</v>
      </c>
      <c r="BP103">
        <v>6.3194935210049152E-3</v>
      </c>
      <c r="BQ103">
        <v>0.18167756497859955</v>
      </c>
      <c r="BR103">
        <v>0.11988473311066628</v>
      </c>
      <c r="BS103">
        <v>1.2684794142842293E-2</v>
      </c>
      <c r="BT103">
        <v>0.33200919628143311</v>
      </c>
      <c r="BU103">
        <v>2.3006200790405273E-2</v>
      </c>
      <c r="BV103">
        <v>1.7444305121898651E-3</v>
      </c>
      <c r="BW103">
        <v>3.1914373394101858E-3</v>
      </c>
      <c r="BX103">
        <v>0.12831674516201019</v>
      </c>
      <c r="BY103">
        <v>0.10068059712648392</v>
      </c>
      <c r="BZ103">
        <v>1.397483516484499E-2</v>
      </c>
      <c r="CA103">
        <v>0.29643470048904419</v>
      </c>
      <c r="CB103">
        <v>3.9116553962230682E-2</v>
      </c>
      <c r="CC103">
        <v>1.4022369869053364E-2</v>
      </c>
      <c r="CD103">
        <v>7.2884686291217804E-2</v>
      </c>
      <c r="CE103">
        <v>0.12557411193847656</v>
      </c>
      <c r="CF103">
        <v>4.4830667786300182E-2</v>
      </c>
      <c r="CG103">
        <v>6.3246125137084164E-6</v>
      </c>
      <c r="CH103">
        <v>0.29690837860107422</v>
      </c>
      <c r="CI103">
        <v>3.3033445477485657E-2</v>
      </c>
      <c r="CJ103">
        <v>1.3189262710511684E-2</v>
      </c>
      <c r="CK103">
        <v>4.8290666192770004E-2</v>
      </c>
      <c r="CL103">
        <v>0.15118947625160217</v>
      </c>
      <c r="CM103">
        <v>5.0985017791390419E-2</v>
      </c>
      <c r="CN103">
        <v>2.2049246763344854E-4</v>
      </c>
      <c r="CO103">
        <v>0.29793193936347961</v>
      </c>
      <c r="CP103">
        <v>2.5950364768505096E-2</v>
      </c>
      <c r="CQ103">
        <v>1.385969016700983E-2</v>
      </c>
      <c r="CR103">
        <v>2.9906528070569038E-2</v>
      </c>
      <c r="CS103">
        <v>0.17126192152500153</v>
      </c>
      <c r="CT103">
        <v>5.4963747039437294E-2</v>
      </c>
      <c r="CU103">
        <v>1.9896766170859337E-3</v>
      </c>
      <c r="CV103">
        <v>0.31877937912940979</v>
      </c>
      <c r="CW103">
        <v>2.4269323796033859E-2</v>
      </c>
      <c r="CX103">
        <v>1.3318853452801704E-2</v>
      </c>
      <c r="CY103">
        <v>2.1114455536007881E-2</v>
      </c>
      <c r="CZ103">
        <v>0.19318373501300812</v>
      </c>
      <c r="DA103">
        <v>6.142767146229744E-2</v>
      </c>
      <c r="DB103">
        <v>5.4653375409543514E-3</v>
      </c>
      <c r="DC103">
        <v>0.34898474812507629</v>
      </c>
      <c r="DD103">
        <v>2.3948395624756813E-2</v>
      </c>
      <c r="DE103">
        <v>9.1367028653621674E-3</v>
      </c>
      <c r="DF103">
        <v>1.3180496171116829E-2</v>
      </c>
      <c r="DG103">
        <v>0.21756254136562347</v>
      </c>
      <c r="DH103">
        <v>7.3923114687204361E-2</v>
      </c>
      <c r="DI103">
        <v>1.1233492754399776E-2</v>
      </c>
      <c r="DJ103">
        <v>0.35809791088104248</v>
      </c>
      <c r="DK103">
        <v>2.282111719250679E-2</v>
      </c>
      <c r="DL103">
        <v>5.1891030743718147E-3</v>
      </c>
      <c r="DM103">
        <v>8.5574360564351082E-3</v>
      </c>
      <c r="DN103">
        <v>0.21985411643981934</v>
      </c>
      <c r="DO103">
        <v>5.0517581403255463E-2</v>
      </c>
      <c r="DP103">
        <v>1.1761845089495182E-2</v>
      </c>
      <c r="DQ103">
        <v>0.33659955859184265</v>
      </c>
      <c r="DR103">
        <v>2.3051472380757332E-2</v>
      </c>
      <c r="DS103">
        <v>1.2541654286906123E-3</v>
      </c>
      <c r="DT103">
        <v>2.7871408965438604E-3</v>
      </c>
      <c r="DU103">
        <v>0.10087990015745163</v>
      </c>
      <c r="DV103">
        <v>0.12763865292072296</v>
      </c>
      <c r="DW103">
        <v>1.4408143237233162E-2</v>
      </c>
    </row>
    <row r="104" spans="1:127" ht="16" x14ac:dyDescent="0.2">
      <c r="A104">
        <v>2015</v>
      </c>
      <c r="B104">
        <v>0.2986907958984375</v>
      </c>
      <c r="C104">
        <v>4.8715826123952866E-2</v>
      </c>
      <c r="D104">
        <v>1.2168847024440765E-2</v>
      </c>
      <c r="E104">
        <v>7.5293548405170441E-2</v>
      </c>
      <c r="F104">
        <v>0.121241495013237</v>
      </c>
      <c r="G104">
        <v>3.9672280661761761E-2</v>
      </c>
      <c r="H104">
        <v>1.5988056547939777E-3</v>
      </c>
      <c r="I104">
        <v>0.28158852458000183</v>
      </c>
      <c r="J104">
        <v>6.4060099422931671E-2</v>
      </c>
      <c r="K104">
        <v>1.1958148330450058E-2</v>
      </c>
      <c r="L104">
        <v>0.10355194658041</v>
      </c>
      <c r="M104">
        <v>7.8111618757247925E-2</v>
      </c>
      <c r="N104">
        <v>2.3906704038381577E-2</v>
      </c>
      <c r="O104">
        <v>0</v>
      </c>
      <c r="P104">
        <v>0.25284197926521301</v>
      </c>
      <c r="Q104">
        <v>9.3252681195735931E-2</v>
      </c>
      <c r="R104">
        <v>1.0991489514708519E-2</v>
      </c>
      <c r="S104">
        <v>0.11225403845310211</v>
      </c>
      <c r="T104">
        <v>2.6992741972208023E-2</v>
      </c>
      <c r="U104">
        <v>9.3510155566036701E-3</v>
      </c>
      <c r="V104">
        <v>0</v>
      </c>
      <c r="W104">
        <v>0.29070094227790833</v>
      </c>
      <c r="X104">
        <v>5.480627715587616E-2</v>
      </c>
      <c r="Y104">
        <v>1.2264572083950043E-2</v>
      </c>
      <c r="Z104">
        <v>0.10079345107078552</v>
      </c>
      <c r="AA104">
        <v>9.4315901398658752E-2</v>
      </c>
      <c r="AB104">
        <v>2.8520740568637848E-2</v>
      </c>
      <c r="AC104">
        <v>0</v>
      </c>
      <c r="AD104">
        <v>0.3186638355255127</v>
      </c>
      <c r="AE104">
        <v>3.0795913189649582E-2</v>
      </c>
      <c r="AF104">
        <v>1.241491362452507E-2</v>
      </c>
      <c r="AG104">
        <v>4.2291786521673203E-2</v>
      </c>
      <c r="AH104">
        <v>0.17161101102828979</v>
      </c>
      <c r="AI104">
        <v>5.8084217831492424E-2</v>
      </c>
      <c r="AJ104">
        <v>3.4659819211810827E-3</v>
      </c>
      <c r="AK104">
        <v>0.32381471991539001</v>
      </c>
      <c r="AL104">
        <v>2.8133746236562729E-2</v>
      </c>
      <c r="AM104">
        <v>1.1844141408801079E-2</v>
      </c>
      <c r="AN104">
        <v>3.2055135816335678E-2</v>
      </c>
      <c r="AO104">
        <v>0.18403835594654083</v>
      </c>
      <c r="AP104">
        <v>6.3181556761264801E-2</v>
      </c>
      <c r="AQ104">
        <v>4.5617972500622272E-3</v>
      </c>
      <c r="AR104">
        <v>0.341086745262146</v>
      </c>
      <c r="AS104">
        <v>2.4226590991020203E-2</v>
      </c>
      <c r="AT104">
        <v>1.0411432944238186E-2</v>
      </c>
      <c r="AU104">
        <v>1.8396947532892227E-2</v>
      </c>
      <c r="AV104">
        <v>0.20502877235412598</v>
      </c>
      <c r="AW104">
        <v>7.4969019740819931E-2</v>
      </c>
      <c r="AX104">
        <v>8.0539966002106667E-3</v>
      </c>
      <c r="AY104">
        <v>0.34922170639038086</v>
      </c>
      <c r="AZ104">
        <v>2.3752011358737946E-2</v>
      </c>
      <c r="BA104">
        <v>9.8713114857673645E-3</v>
      </c>
      <c r="BB104">
        <v>1.4909061603248119E-2</v>
      </c>
      <c r="BC104">
        <v>0.21026702225208282</v>
      </c>
      <c r="BD104">
        <v>8.0737531185150146E-2</v>
      </c>
      <c r="BE104">
        <v>9.6847536042332649E-3</v>
      </c>
      <c r="BF104">
        <v>0.36398467421531677</v>
      </c>
      <c r="BG104">
        <v>2.3419175297021866E-2</v>
      </c>
      <c r="BH104">
        <v>7.2033139877021313E-3</v>
      </c>
      <c r="BI104">
        <v>1.0345002636313438E-2</v>
      </c>
      <c r="BJ104">
        <v>0.21402090787887573</v>
      </c>
      <c r="BK104">
        <v>9.6404626965522766E-2</v>
      </c>
      <c r="BL104">
        <v>1.2591639533638954E-2</v>
      </c>
      <c r="BM104">
        <v>0.36466130614280701</v>
      </c>
      <c r="BN104">
        <v>2.2846601903438568E-2</v>
      </c>
      <c r="BO104">
        <v>3.8514484185725451E-3</v>
      </c>
      <c r="BP104">
        <v>6.8192752078175545E-3</v>
      </c>
      <c r="BQ104">
        <v>0.19215551018714905</v>
      </c>
      <c r="BR104">
        <v>0.12557128071784973</v>
      </c>
      <c r="BS104">
        <v>1.341717317700386E-2</v>
      </c>
      <c r="BT104">
        <v>0.35401082038879395</v>
      </c>
      <c r="BU104">
        <v>2.2919632494449615E-2</v>
      </c>
      <c r="BV104">
        <v>1.8025687895715237E-3</v>
      </c>
      <c r="BW104">
        <v>3.9265132509171963E-3</v>
      </c>
      <c r="BX104">
        <v>0.1354307234287262</v>
      </c>
      <c r="BY104">
        <v>0.10953273624181747</v>
      </c>
      <c r="BZ104">
        <v>1.5094216912984848E-2</v>
      </c>
      <c r="CA104">
        <v>0.3023720383644104</v>
      </c>
      <c r="CB104">
        <v>3.9216078817844391E-2</v>
      </c>
      <c r="CC104">
        <v>1.4220206998288631E-2</v>
      </c>
      <c r="CD104">
        <v>7.4669264256954193E-2</v>
      </c>
      <c r="CE104">
        <v>0.1323046088218689</v>
      </c>
      <c r="CF104">
        <v>4.1961855255067348E-2</v>
      </c>
      <c r="CG104">
        <v>3.0242610193909059E-8</v>
      </c>
      <c r="CH104">
        <v>0.30230644345283508</v>
      </c>
      <c r="CI104">
        <v>3.2999191433191299E-2</v>
      </c>
      <c r="CJ104">
        <v>1.3628245331346989E-2</v>
      </c>
      <c r="CK104">
        <v>4.9063216894865036E-2</v>
      </c>
      <c r="CL104">
        <v>0.15789969265460968</v>
      </c>
      <c r="CM104">
        <v>4.8503026366233826E-2</v>
      </c>
      <c r="CN104">
        <v>2.1307916904333979E-4</v>
      </c>
      <c r="CO104">
        <v>0.31103292107582092</v>
      </c>
      <c r="CP104">
        <v>2.5979885831475258E-2</v>
      </c>
      <c r="CQ104">
        <v>1.2406863272190094E-2</v>
      </c>
      <c r="CR104">
        <v>3.1282640993595123E-2</v>
      </c>
      <c r="CS104">
        <v>0.18567648530006409</v>
      </c>
      <c r="CT104">
        <v>5.3657740354537964E-2</v>
      </c>
      <c r="CU104">
        <v>2.0293050911277533E-3</v>
      </c>
      <c r="CV104">
        <v>0.32836830615997314</v>
      </c>
      <c r="CW104">
        <v>2.4222159758210182E-2</v>
      </c>
      <c r="CX104">
        <v>1.3639986515045166E-2</v>
      </c>
      <c r="CY104">
        <v>2.1356012672185898E-2</v>
      </c>
      <c r="CZ104">
        <v>0.20496448874473572</v>
      </c>
      <c r="DA104">
        <v>5.8607008308172226E-2</v>
      </c>
      <c r="DB104">
        <v>5.5786375887691975E-3</v>
      </c>
      <c r="DC104">
        <v>0.36341428756713867</v>
      </c>
      <c r="DD104">
        <v>2.390182763338089E-2</v>
      </c>
      <c r="DE104">
        <v>1.0028786957263947E-2</v>
      </c>
      <c r="DF104">
        <v>1.3317032717168331E-2</v>
      </c>
      <c r="DG104">
        <v>0.23245245218276978</v>
      </c>
      <c r="DH104">
        <v>7.1818441152572632E-2</v>
      </c>
      <c r="DI104">
        <v>1.1895752511918545E-2</v>
      </c>
      <c r="DJ104">
        <v>0.37225866317749023</v>
      </c>
      <c r="DK104">
        <v>2.2794507443904877E-2</v>
      </c>
      <c r="DL104">
        <v>5.3129890002310276E-3</v>
      </c>
      <c r="DM104">
        <v>8.8827880099415779E-3</v>
      </c>
      <c r="DN104">
        <v>0.23261937499046326</v>
      </c>
      <c r="DO104">
        <v>4.8528246581554413E-2</v>
      </c>
      <c r="DP104">
        <v>1.2220876291394234E-2</v>
      </c>
      <c r="DQ104">
        <v>0.35100540518760681</v>
      </c>
      <c r="DR104">
        <v>2.2823603823781013E-2</v>
      </c>
      <c r="DS104">
        <v>1.0277553228661418E-3</v>
      </c>
      <c r="DT104">
        <v>2.9019089415669441E-3</v>
      </c>
      <c r="DU104">
        <v>9.8620429635047913E-2</v>
      </c>
      <c r="DV104">
        <v>0.13805305957794189</v>
      </c>
      <c r="DW104">
        <v>1.5503184869885445E-2</v>
      </c>
    </row>
    <row r="105" spans="1:127" ht="16" x14ac:dyDescent="0.2">
      <c r="A105">
        <v>2016</v>
      </c>
      <c r="B105">
        <v>0.29881653189659119</v>
      </c>
      <c r="C105">
        <v>4.9069181084632874E-2</v>
      </c>
      <c r="D105">
        <v>1.2439009733498096E-2</v>
      </c>
      <c r="E105">
        <v>7.6433472335338593E-2</v>
      </c>
      <c r="F105">
        <v>0.12077203392982483</v>
      </c>
      <c r="G105">
        <v>3.8536788895726204E-2</v>
      </c>
      <c r="H105">
        <v>1.5660566277801991E-3</v>
      </c>
      <c r="I105">
        <v>0.28062862157821655</v>
      </c>
      <c r="J105">
        <v>6.399671733379364E-2</v>
      </c>
      <c r="K105">
        <v>1.2159697711467743E-2</v>
      </c>
      <c r="L105">
        <v>0.10417352616786957</v>
      </c>
      <c r="M105">
        <v>7.7142670750617981E-2</v>
      </c>
      <c r="N105">
        <v>2.3156019859015942E-2</v>
      </c>
      <c r="O105">
        <v>0</v>
      </c>
      <c r="P105">
        <v>0.25338321924209595</v>
      </c>
      <c r="Q105">
        <v>9.3375459313392639E-2</v>
      </c>
      <c r="R105">
        <v>1.1194030754268169E-2</v>
      </c>
      <c r="S105">
        <v>0.1134403795003891</v>
      </c>
      <c r="T105">
        <v>2.6076780632138252E-2</v>
      </c>
      <c r="U105">
        <v>9.2965792864561081E-3</v>
      </c>
      <c r="V105">
        <v>0</v>
      </c>
      <c r="W105">
        <v>0.28911775350570679</v>
      </c>
      <c r="X105">
        <v>5.4842878133058548E-2</v>
      </c>
      <c r="Y105">
        <v>1.2460580095648766E-2</v>
      </c>
      <c r="Z105">
        <v>0.1012861505150795</v>
      </c>
      <c r="AA105">
        <v>9.3053795397281647E-2</v>
      </c>
      <c r="AB105">
        <v>2.7474349364638329E-2</v>
      </c>
      <c r="AC105">
        <v>0</v>
      </c>
      <c r="AD105">
        <v>0.32045623660087585</v>
      </c>
      <c r="AE105">
        <v>3.1308617442846298E-2</v>
      </c>
      <c r="AF105">
        <v>1.2771332636475563E-2</v>
      </c>
      <c r="AG105">
        <v>4.3428774923086166E-2</v>
      </c>
      <c r="AH105">
        <v>0.17268159985542297</v>
      </c>
      <c r="AI105">
        <v>5.6836593896150589E-2</v>
      </c>
      <c r="AJ105">
        <v>3.429327392950654E-3</v>
      </c>
      <c r="AK105">
        <v>0.32678833603858948</v>
      </c>
      <c r="AL105">
        <v>2.8684068471193314E-2</v>
      </c>
      <c r="AM105">
        <v>1.2232739478349686E-2</v>
      </c>
      <c r="AN105">
        <v>3.3107392489910126E-2</v>
      </c>
      <c r="AO105">
        <v>0.18603849411010742</v>
      </c>
      <c r="AP105">
        <v>6.2191793695092201E-2</v>
      </c>
      <c r="AQ105">
        <v>4.533844068646431E-3</v>
      </c>
      <c r="AR105">
        <v>0.34574857354164124</v>
      </c>
      <c r="AS105">
        <v>2.4812763556838036E-2</v>
      </c>
      <c r="AT105">
        <v>1.1033052578568459E-2</v>
      </c>
      <c r="AU105">
        <v>1.8897449597716331E-2</v>
      </c>
      <c r="AV105">
        <v>0.2083209753036499</v>
      </c>
      <c r="AW105">
        <v>7.4587598443031311E-2</v>
      </c>
      <c r="AX105">
        <v>8.0967443063855171E-3</v>
      </c>
      <c r="AY105">
        <v>0.35501644015312195</v>
      </c>
      <c r="AZ105">
        <v>2.4360498413443565E-2</v>
      </c>
      <c r="BA105">
        <v>1.0223810561001301E-2</v>
      </c>
      <c r="BB105">
        <v>1.5315484255552292E-2</v>
      </c>
      <c r="BC105">
        <v>0.21454758942127228</v>
      </c>
      <c r="BD105">
        <v>8.0797046422958374E-2</v>
      </c>
      <c r="BE105">
        <v>9.7720017656683922E-3</v>
      </c>
      <c r="BF105">
        <v>0.37023594975471497</v>
      </c>
      <c r="BG105">
        <v>2.417864091694355E-2</v>
      </c>
      <c r="BH105">
        <v>7.8731616958975792E-3</v>
      </c>
      <c r="BI105">
        <v>1.0384534485638142E-2</v>
      </c>
      <c r="BJ105">
        <v>0.21814507246017456</v>
      </c>
      <c r="BK105">
        <v>9.6756190061569214E-2</v>
      </c>
      <c r="BL105">
        <v>1.289833802729845E-2</v>
      </c>
      <c r="BM105">
        <v>0.37464067339897156</v>
      </c>
      <c r="BN105">
        <v>2.3726845160126686E-2</v>
      </c>
      <c r="BO105">
        <v>4.6299556270241737E-3</v>
      </c>
      <c r="BP105">
        <v>6.7764101549983025E-3</v>
      </c>
      <c r="BQ105">
        <v>0.19881060719490051</v>
      </c>
      <c r="BR105">
        <v>0.12667035311460495</v>
      </c>
      <c r="BS105">
        <v>1.4026510529220104E-2</v>
      </c>
      <c r="BT105">
        <v>0.36403807997703552</v>
      </c>
      <c r="BU105">
        <v>2.3668061941862106E-2</v>
      </c>
      <c r="BV105">
        <v>2.2372896783053875E-3</v>
      </c>
      <c r="BW105">
        <v>4.0379269048571587E-3</v>
      </c>
      <c r="BX105">
        <v>0.14483596384525299</v>
      </c>
      <c r="BY105">
        <v>0.10456661880016327</v>
      </c>
      <c r="BZ105">
        <v>1.5587056986987591E-2</v>
      </c>
      <c r="CA105">
        <v>0.30083340406417847</v>
      </c>
      <c r="CB105">
        <v>3.9441987872123718E-2</v>
      </c>
      <c r="CC105">
        <v>1.444040983915329E-2</v>
      </c>
      <c r="CD105">
        <v>7.5414314866065979E-2</v>
      </c>
      <c r="CE105">
        <v>0.13128915429115295</v>
      </c>
      <c r="CF105">
        <v>4.02410589158535E-2</v>
      </c>
      <c r="CG105">
        <v>6.4751316131150816E-6</v>
      </c>
      <c r="CH105">
        <v>0.30373355746269226</v>
      </c>
      <c r="CI105">
        <v>3.339138999581337E-2</v>
      </c>
      <c r="CJ105">
        <v>1.3691500760614872E-2</v>
      </c>
      <c r="CK105">
        <v>5.0386011600494385E-2</v>
      </c>
      <c r="CL105">
        <v>0.15894404053688049</v>
      </c>
      <c r="CM105">
        <v>4.7119077295064926E-2</v>
      </c>
      <c r="CN105">
        <v>2.0152612705715001E-4</v>
      </c>
      <c r="CO105">
        <v>0.31228223443031311</v>
      </c>
      <c r="CP105">
        <v>2.6445897296071053E-2</v>
      </c>
      <c r="CQ105">
        <v>1.3955237343907356E-2</v>
      </c>
      <c r="CR105">
        <v>3.1831972301006317E-2</v>
      </c>
      <c r="CS105">
        <v>0.1858365535736084</v>
      </c>
      <c r="CT105">
        <v>5.21651990711689E-2</v>
      </c>
      <c r="CU105">
        <v>2.0473692566156387E-3</v>
      </c>
      <c r="CV105">
        <v>0.33396092057228088</v>
      </c>
      <c r="CW105">
        <v>2.4612091481685638E-2</v>
      </c>
      <c r="CX105">
        <v>1.3475830666720867E-2</v>
      </c>
      <c r="CY105">
        <v>2.2137239575386047E-2</v>
      </c>
      <c r="CZ105">
        <v>0.20957064628601074</v>
      </c>
      <c r="DA105">
        <v>5.8718275278806686E-2</v>
      </c>
      <c r="DB105">
        <v>5.4468512535095215E-3</v>
      </c>
      <c r="DC105">
        <v>0.3666611909866333</v>
      </c>
      <c r="DD105">
        <v>2.4545304477214813E-2</v>
      </c>
      <c r="DE105">
        <v>1.0505241341888905E-2</v>
      </c>
      <c r="DF105">
        <v>1.3312769122421741E-2</v>
      </c>
      <c r="DG105">
        <v>0.23383629322052002</v>
      </c>
      <c r="DH105">
        <v>7.2478838264942169E-2</v>
      </c>
      <c r="DI105">
        <v>1.19827501475811E-2</v>
      </c>
      <c r="DJ105">
        <v>0.3819185197353363</v>
      </c>
      <c r="DK105">
        <v>2.3767195641994476E-2</v>
      </c>
      <c r="DL105">
        <v>6.272332277148962E-3</v>
      </c>
      <c r="DM105">
        <v>8.6561636999249458E-3</v>
      </c>
      <c r="DN105">
        <v>0.2358599454164505</v>
      </c>
      <c r="DO105">
        <v>4.7777269035577774E-2</v>
      </c>
      <c r="DP105">
        <v>1.2955319136381149E-2</v>
      </c>
      <c r="DQ105">
        <v>0.3546784520149231</v>
      </c>
      <c r="DR105">
        <v>2.3489801213145256E-2</v>
      </c>
      <c r="DS105">
        <v>1.3506957329809666E-3</v>
      </c>
      <c r="DT105">
        <v>3.0355066992342472E-3</v>
      </c>
      <c r="DU105">
        <v>0.10844571888446808</v>
      </c>
      <c r="DV105">
        <v>0.12601940333843231</v>
      </c>
      <c r="DW105">
        <v>1.6036080196499825E-2</v>
      </c>
    </row>
    <row r="106" spans="1:127" ht="16" x14ac:dyDescent="0.2">
      <c r="A106">
        <v>2017</v>
      </c>
      <c r="B106">
        <v>0.28956592082977295</v>
      </c>
      <c r="C106">
        <v>4.779772087931633E-2</v>
      </c>
      <c r="D106">
        <v>1.2382303364574909E-2</v>
      </c>
      <c r="E106">
        <v>7.5441211462020874E-2</v>
      </c>
      <c r="F106">
        <v>0.11891784518957138</v>
      </c>
      <c r="G106">
        <v>3.3373490907251835E-2</v>
      </c>
      <c r="H106">
        <v>1.6533443704247475E-3</v>
      </c>
      <c r="I106">
        <v>0.27458041906356812</v>
      </c>
      <c r="J106">
        <v>6.3073158264160156E-2</v>
      </c>
      <c r="K106">
        <v>1.2613570317625999E-2</v>
      </c>
      <c r="L106">
        <v>0.10390773415565491</v>
      </c>
      <c r="M106">
        <v>7.4958153069019318E-2</v>
      </c>
      <c r="N106">
        <v>2.0027816295623779E-2</v>
      </c>
      <c r="O106">
        <v>0</v>
      </c>
      <c r="P106">
        <v>0.25118306279182434</v>
      </c>
      <c r="Q106">
        <v>9.053812175989151E-2</v>
      </c>
      <c r="R106">
        <v>1.147094089537859E-2</v>
      </c>
      <c r="S106">
        <v>0.11283966153860092</v>
      </c>
      <c r="T106">
        <v>2.6461135596036911E-2</v>
      </c>
      <c r="U106">
        <v>9.8732011392712593E-3</v>
      </c>
      <c r="V106">
        <v>0</v>
      </c>
      <c r="W106">
        <v>0.28222352266311646</v>
      </c>
      <c r="X106">
        <v>5.4101310670375824E-2</v>
      </c>
      <c r="Y106">
        <v>1.298682764172554E-2</v>
      </c>
      <c r="Z106">
        <v>0.10098998248577118</v>
      </c>
      <c r="AA106">
        <v>9.0800434350967407E-2</v>
      </c>
      <c r="AB106">
        <v>2.3344974964857101E-2</v>
      </c>
      <c r="AC106">
        <v>0</v>
      </c>
      <c r="AD106">
        <v>0.30704811215400696</v>
      </c>
      <c r="AE106">
        <v>2.9977293685078621E-2</v>
      </c>
      <c r="AF106">
        <v>1.2112505733966827E-2</v>
      </c>
      <c r="AG106">
        <v>4.22319695353508E-2</v>
      </c>
      <c r="AH106">
        <v>0.17020153999328613</v>
      </c>
      <c r="AI106">
        <v>4.8942647874355316E-2</v>
      </c>
      <c r="AJ106">
        <v>3.5821476485580206E-3</v>
      </c>
      <c r="AK106">
        <v>0.31253436207771301</v>
      </c>
      <c r="AL106">
        <v>2.7329856529831886E-2</v>
      </c>
      <c r="AM106">
        <v>1.1190567165613174E-2</v>
      </c>
      <c r="AN106">
        <v>3.1910289078950882E-2</v>
      </c>
      <c r="AO106">
        <v>0.18402959406375885</v>
      </c>
      <c r="AP106">
        <v>5.337240919470787E-2</v>
      </c>
      <c r="AQ106">
        <v>4.7016520984470844E-3</v>
      </c>
      <c r="AR106">
        <v>0.32878023386001587</v>
      </c>
      <c r="AS106">
        <v>2.3321850225329399E-2</v>
      </c>
      <c r="AT106">
        <v>8.8216708973050117E-3</v>
      </c>
      <c r="AU106">
        <v>1.7975127324461937E-2</v>
      </c>
      <c r="AV106">
        <v>0.207680344581604</v>
      </c>
      <c r="AW106">
        <v>6.2761321663856506E-2</v>
      </c>
      <c r="AX106">
        <v>8.2199089229106903E-3</v>
      </c>
      <c r="AY106">
        <v>0.33552944660186768</v>
      </c>
      <c r="AZ106">
        <v>2.2779613733291626E-2</v>
      </c>
      <c r="BA106">
        <v>7.8856423497200012E-3</v>
      </c>
      <c r="BB106">
        <v>1.4413909986615181E-2</v>
      </c>
      <c r="BC106">
        <v>0.21346130967140198</v>
      </c>
      <c r="BD106">
        <v>6.7115183919668198E-2</v>
      </c>
      <c r="BE106">
        <v>9.8737943917512894E-3</v>
      </c>
      <c r="BF106">
        <v>0.34733894467353821</v>
      </c>
      <c r="BG106">
        <v>2.2409513592720032E-2</v>
      </c>
      <c r="BH106">
        <v>5.9152431786060333E-3</v>
      </c>
      <c r="BI106">
        <v>9.8527800291776657E-3</v>
      </c>
      <c r="BJ106">
        <v>0.22008210420608521</v>
      </c>
      <c r="BK106">
        <v>7.6392121613025665E-2</v>
      </c>
      <c r="BL106">
        <v>1.2687173672020435E-2</v>
      </c>
      <c r="BM106">
        <v>0.34161233901977539</v>
      </c>
      <c r="BN106">
        <v>2.2127103060483932E-2</v>
      </c>
      <c r="BO106">
        <v>3.8163138087838888E-3</v>
      </c>
      <c r="BP106">
        <v>6.2648113816976547E-3</v>
      </c>
      <c r="BQ106">
        <v>0.20246067643165588</v>
      </c>
      <c r="BR106">
        <v>9.3797814100980759E-2</v>
      </c>
      <c r="BS106">
        <v>1.3145636767148972E-2</v>
      </c>
      <c r="BT106">
        <v>0.30736881494522095</v>
      </c>
      <c r="BU106">
        <v>2.2449987009167671E-2</v>
      </c>
      <c r="BV106">
        <v>2.0678502041846514E-3</v>
      </c>
      <c r="BW106">
        <v>3.810591297224164E-3</v>
      </c>
      <c r="BX106">
        <v>0.13974837958812714</v>
      </c>
      <c r="BY106">
        <v>6.2647074460983276E-2</v>
      </c>
      <c r="BZ106">
        <v>1.4631928876042366E-2</v>
      </c>
      <c r="CA106">
        <v>0.28949359059333801</v>
      </c>
      <c r="CB106">
        <v>3.8448348641395569E-2</v>
      </c>
      <c r="CC106">
        <v>1.5062449499964714E-2</v>
      </c>
      <c r="CD106">
        <v>7.5258448719978333E-2</v>
      </c>
      <c r="CE106">
        <v>0.12595562636852264</v>
      </c>
      <c r="CF106">
        <v>3.4768658690154552E-2</v>
      </c>
      <c r="CG106">
        <v>4.7367002764531208E-8</v>
      </c>
      <c r="CH106">
        <v>0.29183304309844971</v>
      </c>
      <c r="CI106">
        <v>3.2437071204185486E-2</v>
      </c>
      <c r="CJ106">
        <v>1.4209140092134476E-2</v>
      </c>
      <c r="CK106">
        <v>4.966721311211586E-2</v>
      </c>
      <c r="CL106">
        <v>0.15389256179332733</v>
      </c>
      <c r="CM106">
        <v>4.1408557444810867E-2</v>
      </c>
      <c r="CN106">
        <v>2.1850268240086734E-4</v>
      </c>
      <c r="CO106">
        <v>0.30313867330551147</v>
      </c>
      <c r="CP106">
        <v>2.5381904095411301E-2</v>
      </c>
      <c r="CQ106">
        <v>1.237780973315239E-2</v>
      </c>
      <c r="CR106">
        <v>3.1504835933446884E-2</v>
      </c>
      <c r="CS106">
        <v>0.1857173889875412</v>
      </c>
      <c r="CT106">
        <v>4.6220216900110245E-2</v>
      </c>
      <c r="CU106">
        <v>1.9364999607205391E-3</v>
      </c>
      <c r="CV106">
        <v>0.31838768720626831</v>
      </c>
      <c r="CW106">
        <v>2.3316824808716774E-2</v>
      </c>
      <c r="CX106">
        <v>1.0745730251073837E-2</v>
      </c>
      <c r="CY106">
        <v>2.1034510806202888E-2</v>
      </c>
      <c r="CZ106">
        <v>0.20385107398033142</v>
      </c>
      <c r="DA106">
        <v>5.3649460896849632E-2</v>
      </c>
      <c r="DB106">
        <v>5.7901004329323769E-3</v>
      </c>
      <c r="DC106">
        <v>0.35244268178939819</v>
      </c>
      <c r="DD106">
        <v>2.2661209106445312E-2</v>
      </c>
      <c r="DE106">
        <v>7.7858944423496723E-3</v>
      </c>
      <c r="DF106">
        <v>1.3050524517893791E-2</v>
      </c>
      <c r="DG106">
        <v>0.235787034034729</v>
      </c>
      <c r="DH106">
        <v>6.0879457741975784E-2</v>
      </c>
      <c r="DI106">
        <v>1.2278571724891663E-2</v>
      </c>
      <c r="DJ106">
        <v>0.36669301986694336</v>
      </c>
      <c r="DK106">
        <v>2.1890616044402122E-2</v>
      </c>
      <c r="DL106">
        <v>5.0969235599040985E-3</v>
      </c>
      <c r="DM106">
        <v>8.0623310059309006E-3</v>
      </c>
      <c r="DN106">
        <v>0.24839240312576294</v>
      </c>
      <c r="DO106">
        <v>3.0332280322909355E-2</v>
      </c>
      <c r="DP106">
        <v>1.2057047337293625E-2</v>
      </c>
      <c r="DQ106">
        <v>0.2747170627117157</v>
      </c>
      <c r="DR106">
        <v>2.2218184545636177E-2</v>
      </c>
      <c r="DS106">
        <v>1.2108547380194068E-3</v>
      </c>
      <c r="DT106">
        <v>3.4238961525261402E-3</v>
      </c>
      <c r="DU106">
        <v>9.8351761698722839E-2</v>
      </c>
      <c r="DV106">
        <v>7.1243256330490112E-2</v>
      </c>
      <c r="DW106">
        <v>1.467445120215416E-2</v>
      </c>
    </row>
    <row r="107" spans="1:127" ht="16" x14ac:dyDescent="0.2">
      <c r="A107">
        <v>2018</v>
      </c>
      <c r="B107">
        <v>0.28343132138252258</v>
      </c>
      <c r="C107">
        <v>4.9136806279420853E-2</v>
      </c>
      <c r="D107">
        <v>1.2037782929837704E-2</v>
      </c>
      <c r="E107">
        <v>7.5127676129341125E-2</v>
      </c>
      <c r="F107">
        <v>0.1151556670665741</v>
      </c>
      <c r="G107">
        <v>3.0413287691771984E-2</v>
      </c>
      <c r="H107">
        <v>1.5601046616211534E-3</v>
      </c>
      <c r="I107">
        <v>0.27408292889595032</v>
      </c>
      <c r="J107">
        <v>6.5269723534584045E-2</v>
      </c>
      <c r="K107">
        <v>1.2589025311172009E-2</v>
      </c>
      <c r="L107">
        <v>0.10494428128004074</v>
      </c>
      <c r="M107">
        <v>7.3481395840644836E-2</v>
      </c>
      <c r="N107">
        <v>1.7798499204218388E-2</v>
      </c>
      <c r="O107">
        <v>0</v>
      </c>
      <c r="P107">
        <v>0.25395300984382629</v>
      </c>
      <c r="Q107">
        <v>9.3640163540840149E-2</v>
      </c>
      <c r="R107">
        <v>1.1485028080642223E-2</v>
      </c>
      <c r="S107">
        <v>0.11431217938661575</v>
      </c>
      <c r="T107">
        <v>2.5490093976259232E-2</v>
      </c>
      <c r="U107">
        <v>9.0255392715334892E-3</v>
      </c>
      <c r="V107">
        <v>0</v>
      </c>
      <c r="W107">
        <v>0.2806357741355896</v>
      </c>
      <c r="X107">
        <v>5.6034371256828308E-2</v>
      </c>
      <c r="Y107">
        <v>1.2948406860232353E-2</v>
      </c>
      <c r="Z107">
        <v>0.10189478099346161</v>
      </c>
      <c r="AA107">
        <v>8.9103870093822479E-2</v>
      </c>
      <c r="AB107">
        <v>2.0654336549341679E-2</v>
      </c>
      <c r="AC107">
        <v>0</v>
      </c>
      <c r="AD107">
        <v>0.29417130351066589</v>
      </c>
      <c r="AE107">
        <v>3.0602406710386276E-2</v>
      </c>
      <c r="AF107">
        <v>1.1404485441744328E-2</v>
      </c>
      <c r="AG107">
        <v>4.0872666984796524E-2</v>
      </c>
      <c r="AH107">
        <v>0.16303342580795288</v>
      </c>
      <c r="AI107">
        <v>4.4905869290232658E-2</v>
      </c>
      <c r="AJ107">
        <v>3.3524408936500549E-3</v>
      </c>
      <c r="AK107">
        <v>0.29798534512519836</v>
      </c>
      <c r="AL107">
        <v>2.7853406965732574E-2</v>
      </c>
      <c r="AM107">
        <v>1.0417694225907326E-2</v>
      </c>
      <c r="AN107">
        <v>3.0671151354908943E-2</v>
      </c>
      <c r="AO107">
        <v>0.17557547986507416</v>
      </c>
      <c r="AP107">
        <v>4.9082560464739799E-2</v>
      </c>
      <c r="AQ107">
        <v>4.3850424699485302E-3</v>
      </c>
      <c r="AR107">
        <v>0.31583181023597717</v>
      </c>
      <c r="AS107">
        <v>2.3784104734659195E-2</v>
      </c>
      <c r="AT107">
        <v>8.2424646243453026E-3</v>
      </c>
      <c r="AU107">
        <v>1.7191655933856964E-2</v>
      </c>
      <c r="AV107">
        <v>0.20084007084369659</v>
      </c>
      <c r="AW107">
        <v>5.7954108342528343E-2</v>
      </c>
      <c r="AX107">
        <v>7.8193945810198784E-3</v>
      </c>
      <c r="AY107">
        <v>0.32363593578338623</v>
      </c>
      <c r="AZ107">
        <v>2.3253118619322777E-2</v>
      </c>
      <c r="BA107">
        <v>7.3220906779170036E-3</v>
      </c>
      <c r="BB107">
        <v>1.3777685351669788E-2</v>
      </c>
      <c r="BC107">
        <v>0.20736505091190338</v>
      </c>
      <c r="BD107">
        <v>6.2028858810663223E-2</v>
      </c>
      <c r="BE107">
        <v>9.8891463130712509E-3</v>
      </c>
      <c r="BF107">
        <v>0.33768132328987122</v>
      </c>
      <c r="BG107">
        <v>2.2857330739498138E-2</v>
      </c>
      <c r="BH107">
        <v>5.3842486813664436E-3</v>
      </c>
      <c r="BI107">
        <v>9.4023915007710457E-3</v>
      </c>
      <c r="BJ107">
        <v>0.21407447755336761</v>
      </c>
      <c r="BK107">
        <v>7.1497142314910889E-2</v>
      </c>
      <c r="BL107">
        <v>1.4465729705989361E-2</v>
      </c>
      <c r="BM107">
        <v>0.33304968476295471</v>
      </c>
      <c r="BN107">
        <v>2.2424040362238884E-2</v>
      </c>
      <c r="BO107">
        <v>3.3821854740381241E-3</v>
      </c>
      <c r="BP107">
        <v>5.9953629970550537E-3</v>
      </c>
      <c r="BQ107">
        <v>0.19535182416439056</v>
      </c>
      <c r="BR107">
        <v>9.0450093150138855E-2</v>
      </c>
      <c r="BS107">
        <v>1.5446166507899761E-2</v>
      </c>
      <c r="BT107">
        <v>0.2981472909450531</v>
      </c>
      <c r="BU107">
        <v>2.2783773019909859E-2</v>
      </c>
      <c r="BV107">
        <v>1.5771635808050632E-3</v>
      </c>
      <c r="BW107">
        <v>3.422244219109416E-3</v>
      </c>
      <c r="BX107">
        <v>0.12923938035964966</v>
      </c>
      <c r="BY107">
        <v>6.2784843146800995E-2</v>
      </c>
      <c r="BZ107">
        <v>1.7316818237304688E-2</v>
      </c>
      <c r="CA107">
        <v>0.28178864717483521</v>
      </c>
      <c r="CB107">
        <v>3.9527293294668198E-2</v>
      </c>
      <c r="CC107">
        <v>1.4608197845518589E-2</v>
      </c>
      <c r="CD107">
        <v>7.3992863297462463E-2</v>
      </c>
      <c r="CE107">
        <v>0.122314453125</v>
      </c>
      <c r="CF107">
        <v>3.1345834955573082E-2</v>
      </c>
      <c r="CG107">
        <v>0</v>
      </c>
      <c r="CH107">
        <v>0.27519863843917847</v>
      </c>
      <c r="CI107">
        <v>3.3049166202545166E-2</v>
      </c>
      <c r="CJ107">
        <v>1.3195065781474113E-2</v>
      </c>
      <c r="CK107">
        <v>4.7882016748189926E-2</v>
      </c>
      <c r="CL107">
        <v>0.14331717789173126</v>
      </c>
      <c r="CM107">
        <v>3.7755208089947701E-2</v>
      </c>
      <c r="CN107">
        <v>0</v>
      </c>
      <c r="CO107">
        <v>0.28634822368621826</v>
      </c>
      <c r="CP107">
        <v>2.5790136307477951E-2</v>
      </c>
      <c r="CQ107">
        <v>1.1719582602381706E-2</v>
      </c>
      <c r="CR107">
        <v>3.0089423060417175E-2</v>
      </c>
      <c r="CS107">
        <v>0.17618913948535919</v>
      </c>
      <c r="CT107">
        <v>4.2559955269098282E-2</v>
      </c>
      <c r="CU107">
        <v>0</v>
      </c>
      <c r="CV107">
        <v>0.3033294677734375</v>
      </c>
      <c r="CW107">
        <v>2.3825341835618019E-2</v>
      </c>
      <c r="CX107">
        <v>1.0123779065907001E-2</v>
      </c>
      <c r="CY107">
        <v>2.0103387534618378E-2</v>
      </c>
      <c r="CZ107">
        <v>0.19766469299793243</v>
      </c>
      <c r="DA107">
        <v>4.8339825123548508E-2</v>
      </c>
      <c r="DB107">
        <v>3.2724246848374605E-3</v>
      </c>
      <c r="DC107">
        <v>0.3417753279209137</v>
      </c>
      <c r="DD107">
        <v>2.3240325972437859E-2</v>
      </c>
      <c r="DE107">
        <v>7.1539091877639294E-3</v>
      </c>
      <c r="DF107">
        <v>1.2413926422595978E-2</v>
      </c>
      <c r="DG107">
        <v>0.23062378168106079</v>
      </c>
      <c r="DH107">
        <v>5.4744286462664604E-2</v>
      </c>
      <c r="DI107">
        <v>1.3599103316664696E-2</v>
      </c>
      <c r="DJ107">
        <v>0.36134496331214905</v>
      </c>
      <c r="DK107">
        <v>2.2132404148578644E-2</v>
      </c>
      <c r="DL107">
        <v>4.8455125652253628E-3</v>
      </c>
      <c r="DM107">
        <v>8.081384003162384E-3</v>
      </c>
      <c r="DN107">
        <v>0.24894902110099792</v>
      </c>
      <c r="DO107">
        <v>2.5874607264995575E-2</v>
      </c>
      <c r="DP107">
        <v>1.3929635286331177E-2</v>
      </c>
      <c r="DQ107">
        <v>0.27225780487060547</v>
      </c>
      <c r="DR107">
        <v>2.2554546594619751E-2</v>
      </c>
      <c r="DS107">
        <v>9.0841250494122505E-4</v>
      </c>
      <c r="DT107">
        <v>3.0251382850110531E-3</v>
      </c>
      <c r="DU107">
        <v>9.2666111886501312E-2</v>
      </c>
      <c r="DV107">
        <v>7.2110161185264587E-2</v>
      </c>
      <c r="DW107">
        <v>1.7436880618333817E-2</v>
      </c>
    </row>
    <row r="108" spans="1:127" ht="16" x14ac:dyDescent="0.2">
      <c r="A108">
        <v>2019</v>
      </c>
      <c r="B108">
        <v>0.28605470061302185</v>
      </c>
      <c r="C108">
        <v>4.916076734662056E-2</v>
      </c>
      <c r="D108">
        <v>1.1999155394732952E-2</v>
      </c>
      <c r="E108">
        <v>7.5832061469554901E-2</v>
      </c>
      <c r="F108">
        <v>0.11773920059204102</v>
      </c>
      <c r="G108">
        <v>3.0163201503455639E-2</v>
      </c>
      <c r="H108">
        <v>1.1602998711168766E-3</v>
      </c>
      <c r="I108">
        <v>0.27596703171730042</v>
      </c>
      <c r="J108">
        <v>6.5217860043048859E-2</v>
      </c>
      <c r="K108">
        <v>1.2507057748734951E-2</v>
      </c>
      <c r="L108">
        <v>0.10570437461137772</v>
      </c>
      <c r="M108">
        <v>7.4933581054210663E-2</v>
      </c>
      <c r="N108">
        <v>1.7604164313524961E-2</v>
      </c>
      <c r="O108">
        <v>0</v>
      </c>
      <c r="P108">
        <v>0.25541788339614868</v>
      </c>
      <c r="Q108">
        <v>9.3535259366035461E-2</v>
      </c>
      <c r="R108">
        <v>1.1408735066652298E-2</v>
      </c>
      <c r="S108">
        <v>0.11545547842979431</v>
      </c>
      <c r="T108">
        <v>2.6124583557248116E-2</v>
      </c>
      <c r="U108">
        <v>8.8938162662088871E-3</v>
      </c>
      <c r="V108">
        <v>0</v>
      </c>
      <c r="W108">
        <v>0.28265070915222168</v>
      </c>
      <c r="X108">
        <v>5.6007556617259979E-2</v>
      </c>
      <c r="Y108">
        <v>1.2864289805293083E-2</v>
      </c>
      <c r="Z108">
        <v>0.10253281146287918</v>
      </c>
      <c r="AA108">
        <v>9.0808816254138947E-2</v>
      </c>
      <c r="AB108">
        <v>2.0437225699424744E-2</v>
      </c>
      <c r="AC108">
        <v>0</v>
      </c>
      <c r="AD108">
        <v>0.29770955443382263</v>
      </c>
      <c r="AE108">
        <v>3.060903400182724E-2</v>
      </c>
      <c r="AF108">
        <v>1.1412343941628933E-2</v>
      </c>
      <c r="AG108">
        <v>4.1318751871585846E-2</v>
      </c>
      <c r="AH108">
        <v>0.16719514131546021</v>
      </c>
      <c r="AI108">
        <v>4.467342235147953E-2</v>
      </c>
      <c r="AJ108">
        <v>2.5008651427924633E-3</v>
      </c>
      <c r="AK108">
        <v>0.30177739262580872</v>
      </c>
      <c r="AL108">
        <v>2.7841700240969658E-2</v>
      </c>
      <c r="AM108">
        <v>1.0453026741743088E-2</v>
      </c>
      <c r="AN108">
        <v>3.1051848083734512E-2</v>
      </c>
      <c r="AO108">
        <v>0.18023605644702911</v>
      </c>
      <c r="AP108">
        <v>4.8919234424829483E-2</v>
      </c>
      <c r="AQ108">
        <v>3.2755234278738499E-3</v>
      </c>
      <c r="AR108">
        <v>0.3200397789478302</v>
      </c>
      <c r="AS108">
        <v>2.3738566786050797E-2</v>
      </c>
      <c r="AT108">
        <v>8.2655753940343857E-3</v>
      </c>
      <c r="AU108">
        <v>1.7516687512397766E-2</v>
      </c>
      <c r="AV108">
        <v>0.20691543817520142</v>
      </c>
      <c r="AW108">
        <v>5.773603543639183E-2</v>
      </c>
      <c r="AX108">
        <v>5.8674672618508339E-3</v>
      </c>
      <c r="AY108">
        <v>0.32794511318206787</v>
      </c>
      <c r="AZ108">
        <v>2.3196689784526825E-2</v>
      </c>
      <c r="BA108">
        <v>7.3802731931209564E-3</v>
      </c>
      <c r="BB108">
        <v>1.4103221707046032E-2</v>
      </c>
      <c r="BC108">
        <v>0.21412484347820282</v>
      </c>
      <c r="BD108">
        <v>6.1702840030193329E-2</v>
      </c>
      <c r="BE108">
        <v>7.4372510425746441E-3</v>
      </c>
      <c r="BF108">
        <v>0.34136930108070374</v>
      </c>
      <c r="BG108">
        <v>2.2795861586928368E-2</v>
      </c>
      <c r="BH108">
        <v>5.5282530374825001E-3</v>
      </c>
      <c r="BI108">
        <v>9.6924444660544395E-3</v>
      </c>
      <c r="BJ108">
        <v>0.22182098031044006</v>
      </c>
      <c r="BK108">
        <v>7.0523593574762344E-2</v>
      </c>
      <c r="BL108">
        <v>1.1008171364665031E-2</v>
      </c>
      <c r="BM108">
        <v>0.33589288592338562</v>
      </c>
      <c r="BN108">
        <v>2.2337218746542931E-2</v>
      </c>
      <c r="BO108">
        <v>3.5246829502284527E-3</v>
      </c>
      <c r="BP108">
        <v>6.3227545469999313E-3</v>
      </c>
      <c r="BQ108">
        <v>0.20469880104064941</v>
      </c>
      <c r="BR108">
        <v>8.7104212492704391E-2</v>
      </c>
      <c r="BS108">
        <v>1.1905210092663765E-2</v>
      </c>
      <c r="BT108">
        <v>0.29651039838790894</v>
      </c>
      <c r="BU108">
        <v>2.2721860557794571E-2</v>
      </c>
      <c r="BV108">
        <v>1.7279991880059242E-3</v>
      </c>
      <c r="BW108">
        <v>3.820774145424366E-3</v>
      </c>
      <c r="BX108">
        <v>0.13821780681610107</v>
      </c>
      <c r="BY108">
        <v>5.9306647628545761E-2</v>
      </c>
      <c r="BZ108">
        <v>1.3353613205254078E-2</v>
      </c>
      <c r="CA108">
        <v>0.28457725048065186</v>
      </c>
      <c r="CB108">
        <v>3.9542943239212036E-2</v>
      </c>
      <c r="CC108">
        <v>1.4509350992739201E-2</v>
      </c>
      <c r="CD108">
        <v>7.4463874101638794E-2</v>
      </c>
      <c r="CE108">
        <v>0.12509459257125854</v>
      </c>
      <c r="CF108">
        <v>3.0966472811996937E-2</v>
      </c>
      <c r="CG108">
        <v>0</v>
      </c>
      <c r="CH108">
        <v>0.2786986231803894</v>
      </c>
      <c r="CI108">
        <v>3.3026963472366333E-2</v>
      </c>
      <c r="CJ108">
        <v>1.32173802703619E-2</v>
      </c>
      <c r="CK108">
        <v>4.8156667500734329E-2</v>
      </c>
      <c r="CL108">
        <v>0.14652045071125031</v>
      </c>
      <c r="CM108">
        <v>3.7777155637741089E-2</v>
      </c>
      <c r="CN108">
        <v>0</v>
      </c>
      <c r="CO108">
        <v>0.2904914915561676</v>
      </c>
      <c r="CP108">
        <v>2.5763977319002151E-2</v>
      </c>
      <c r="CQ108">
        <v>1.1574619449675083E-2</v>
      </c>
      <c r="CR108">
        <v>3.0275389552116394E-2</v>
      </c>
      <c r="CS108">
        <v>0.17996841669082642</v>
      </c>
      <c r="CT108">
        <v>4.2909083887934685E-2</v>
      </c>
      <c r="CU108">
        <v>0</v>
      </c>
      <c r="CV108">
        <v>0.30890104174613953</v>
      </c>
      <c r="CW108">
        <v>2.3765318095684052E-2</v>
      </c>
      <c r="CX108">
        <v>1.0007623583078384E-2</v>
      </c>
      <c r="CY108">
        <v>2.0360527560114861E-2</v>
      </c>
      <c r="CZ108">
        <v>0.20320679247379303</v>
      </c>
      <c r="DA108">
        <v>4.918937012553215E-2</v>
      </c>
      <c r="DB108">
        <v>2.3713998962193727E-3</v>
      </c>
      <c r="DC108">
        <v>0.34601211547851562</v>
      </c>
      <c r="DD108">
        <v>2.3184690624475479E-2</v>
      </c>
      <c r="DE108">
        <v>7.2268377989530563E-3</v>
      </c>
      <c r="DF108">
        <v>1.2549196369946003E-2</v>
      </c>
      <c r="DG108">
        <v>0.23633679747581482</v>
      </c>
      <c r="DH108">
        <v>5.646689236164093E-2</v>
      </c>
      <c r="DI108">
        <v>1.024768128991127E-2</v>
      </c>
      <c r="DJ108">
        <v>0.36486196517944336</v>
      </c>
      <c r="DK108">
        <v>2.2054284811019897E-2</v>
      </c>
      <c r="DL108">
        <v>4.8462925478816032E-3</v>
      </c>
      <c r="DM108">
        <v>8.1631690263748169E-3</v>
      </c>
      <c r="DN108">
        <v>0.25360110402107239</v>
      </c>
      <c r="DO108">
        <v>2.8055431321263313E-2</v>
      </c>
      <c r="DP108">
        <v>1.0839789174497128E-2</v>
      </c>
      <c r="DQ108">
        <v>0.26435297727584839</v>
      </c>
      <c r="DR108">
        <v>2.2611798718571663E-2</v>
      </c>
      <c r="DS108">
        <v>1.0147339198738337E-3</v>
      </c>
      <c r="DT108">
        <v>3.4411696251481771E-3</v>
      </c>
      <c r="DU108">
        <v>9.4325102865695953E-2</v>
      </c>
      <c r="DV108">
        <v>6.9361656904220581E-2</v>
      </c>
      <c r="DW108">
        <v>1.3546478003263474E-2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128</vt:i4>
      </vt:variant>
    </vt:vector>
  </HeadingPairs>
  <TitlesOfParts>
    <vt:vector size="128" baseType="lpstr">
      <vt:lpstr>Index</vt:lpstr>
      <vt:lpstr>Factor</vt:lpstr>
      <vt:lpstr>TA1</vt:lpstr>
      <vt:lpstr>TA2</vt:lpstr>
      <vt:lpstr>TA2b</vt:lpstr>
      <vt:lpstr>TA2c</vt:lpstr>
      <vt:lpstr>TA3</vt:lpstr>
      <vt:lpstr>TA4</vt:lpstr>
      <vt:lpstr>TA5</vt:lpstr>
      <vt:lpstr>TA6</vt:lpstr>
      <vt:lpstr>TA7</vt:lpstr>
      <vt:lpstr>TA8</vt:lpstr>
      <vt:lpstr>TA9</vt:lpstr>
      <vt:lpstr>TA10</vt:lpstr>
      <vt:lpstr>TA11</vt:lpstr>
      <vt:lpstr>TA12</vt:lpstr>
      <vt:lpstr>TA13</vt:lpstr>
      <vt:lpstr>PreTax</vt:lpstr>
      <vt:lpstr>TB1</vt:lpstr>
      <vt:lpstr>TB2</vt:lpstr>
      <vt:lpstr>TB2b</vt:lpstr>
      <vt:lpstr>TB2c</vt:lpstr>
      <vt:lpstr>TB2d</vt:lpstr>
      <vt:lpstr>TB2e</vt:lpstr>
      <vt:lpstr>TB2f</vt:lpstr>
      <vt:lpstr>TB3</vt:lpstr>
      <vt:lpstr>TB4</vt:lpstr>
      <vt:lpstr>TB4b</vt:lpstr>
      <vt:lpstr>TB5</vt:lpstr>
      <vt:lpstr>TB6</vt:lpstr>
      <vt:lpstr>TB7</vt:lpstr>
      <vt:lpstr>TB7b</vt:lpstr>
      <vt:lpstr>TB8</vt:lpstr>
      <vt:lpstr>TB9</vt:lpstr>
      <vt:lpstr>TB10</vt:lpstr>
      <vt:lpstr>TB11</vt:lpstr>
      <vt:lpstr>TB11b</vt:lpstr>
      <vt:lpstr>TB12</vt:lpstr>
      <vt:lpstr>TB13</vt:lpstr>
      <vt:lpstr>TB14</vt:lpstr>
      <vt:lpstr>TB15</vt:lpstr>
      <vt:lpstr>PostTax</vt:lpstr>
      <vt:lpstr>TC1</vt:lpstr>
      <vt:lpstr>TC1b</vt:lpstr>
      <vt:lpstr>TC2</vt:lpstr>
      <vt:lpstr>TC2b</vt:lpstr>
      <vt:lpstr>TC3</vt:lpstr>
      <vt:lpstr>TC3b</vt:lpstr>
      <vt:lpstr>TC3c</vt:lpstr>
      <vt:lpstr>TC3d</vt:lpstr>
      <vt:lpstr>TC3e</vt:lpstr>
      <vt:lpstr>TC4</vt:lpstr>
      <vt:lpstr>TC4b</vt:lpstr>
      <vt:lpstr>TC5</vt:lpstr>
      <vt:lpstr>TC6</vt:lpstr>
      <vt:lpstr>TC7</vt:lpstr>
      <vt:lpstr>TC7b</vt:lpstr>
      <vt:lpstr>TC7c</vt:lpstr>
      <vt:lpstr>TC8</vt:lpstr>
      <vt:lpstr>TC9</vt:lpstr>
      <vt:lpstr>TC10</vt:lpstr>
      <vt:lpstr>TC11</vt:lpstr>
      <vt:lpstr>TC12</vt:lpstr>
      <vt:lpstr>TC13</vt:lpstr>
      <vt:lpstr>Fiscal</vt:lpstr>
      <vt:lpstr>TD1</vt:lpstr>
      <vt:lpstr>TD2</vt:lpstr>
      <vt:lpstr>TD2b</vt:lpstr>
      <vt:lpstr>TD2c</vt:lpstr>
      <vt:lpstr>TD3</vt:lpstr>
      <vt:lpstr>TD4</vt:lpstr>
      <vt:lpstr>TD5</vt:lpstr>
      <vt:lpstr>TD6</vt:lpstr>
      <vt:lpstr>TD7</vt:lpstr>
      <vt:lpstr>TD8</vt:lpstr>
      <vt:lpstr>TD9</vt:lpstr>
      <vt:lpstr>TD10</vt:lpstr>
      <vt:lpstr>TD11</vt:lpstr>
      <vt:lpstr>TD12</vt:lpstr>
      <vt:lpstr>TD13</vt:lpstr>
      <vt:lpstr>Wealth</vt:lpstr>
      <vt:lpstr>TE1</vt:lpstr>
      <vt:lpstr>TE1b</vt:lpstr>
      <vt:lpstr>TE2</vt:lpstr>
      <vt:lpstr>TE2b</vt:lpstr>
      <vt:lpstr>TE2c</vt:lpstr>
      <vt:lpstr>TE3</vt:lpstr>
      <vt:lpstr>TE4</vt:lpstr>
      <vt:lpstr>TE5</vt:lpstr>
      <vt:lpstr>TE6</vt:lpstr>
      <vt:lpstr>TE7</vt:lpstr>
      <vt:lpstr>TE8</vt:lpstr>
      <vt:lpstr>TE9</vt:lpstr>
      <vt:lpstr>TE10</vt:lpstr>
      <vt:lpstr>TE11</vt:lpstr>
      <vt:lpstr>TE12</vt:lpstr>
      <vt:lpstr>AgeGender</vt:lpstr>
      <vt:lpstr>TF1</vt:lpstr>
      <vt:lpstr>TF2</vt:lpstr>
      <vt:lpstr>TF3</vt:lpstr>
      <vt:lpstr>Taxes</vt:lpstr>
      <vt:lpstr>TG1</vt:lpstr>
      <vt:lpstr>TG2</vt:lpstr>
      <vt:lpstr>TG2b</vt:lpstr>
      <vt:lpstr>TG2c</vt:lpstr>
      <vt:lpstr>TG3</vt:lpstr>
      <vt:lpstr>TG4</vt:lpstr>
      <vt:lpstr>TG4b</vt:lpstr>
      <vt:lpstr>TG4c</vt:lpstr>
      <vt:lpstr>TG4d</vt:lpstr>
      <vt:lpstr>StataOutput</vt:lpstr>
      <vt:lpstr>compoprinc</vt:lpstr>
      <vt:lpstr>avgprinc</vt:lpstr>
      <vt:lpstr>medprinc</vt:lpstr>
      <vt:lpstr>compopeinc</vt:lpstr>
      <vt:lpstr>compopeincdet</vt:lpstr>
      <vt:lpstr>avgpeinc</vt:lpstr>
      <vt:lpstr>medpeinc</vt:lpstr>
      <vt:lpstr>compopoinc</vt:lpstr>
      <vt:lpstr>avgpoinc</vt:lpstr>
      <vt:lpstr>medpoinc</vt:lpstr>
      <vt:lpstr>compofiinc</vt:lpstr>
      <vt:lpstr>avgfiinc</vt:lpstr>
      <vt:lpstr>medfiinc</vt:lpstr>
      <vt:lpstr>compohweal</vt:lpstr>
      <vt:lpstr>avghweal</vt:lpstr>
      <vt:lpstr>hwealbypeinc</vt:lpstr>
      <vt:lpstr>taxrates</vt:lpstr>
    </vt:vector>
  </TitlesOfParts>
  <Company>UC Berkeley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Zucman</dc:creator>
  <cp:lastModifiedBy>Gabriel Zucman</cp:lastModifiedBy>
  <cp:lastPrinted>2016-08-22T22:27:32Z</cp:lastPrinted>
  <dcterms:created xsi:type="dcterms:W3CDTF">2016-02-26T18:57:16Z</dcterms:created>
  <dcterms:modified xsi:type="dcterms:W3CDTF">2020-10-05T03:57:10Z</dcterms:modified>
</cp:coreProperties>
</file>